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missouristate-my.sharepoint.com/personal/ali13798_live_missouristate_edu/Documents/Fall 20/TCM 365/Codes/Cubic Spline Interpolation C++/"/>
    </mc:Choice>
  </mc:AlternateContent>
  <xr:revisionPtr revIDLastSave="287" documentId="11_0353B3CFA1B7A07D9C99939CED1319C69B17BA06" xr6:coauthVersionLast="45" xr6:coauthVersionMax="45" xr10:uidLastSave="{681BE926-AA37-4430-A6BE-7BFF513DC619}"/>
  <bookViews>
    <workbookView xWindow="-120" yWindow="-120" windowWidth="20730" windowHeight="11160" xr2:uid="{00000000-000D-0000-FFFF-FFFF00000000}"/>
  </bookViews>
  <sheets>
    <sheet name="Sheet1" sheetId="1" r:id="rId1"/>
    <sheet name="Sheet3" sheetId="3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4" i="1" l="1" a="1"/>
  <c r="N24" i="1" s="1"/>
  <c r="P2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P25" i="1" l="1"/>
  <c r="P26" i="1"/>
  <c r="P24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39" i="1"/>
  <c r="H34" i="1"/>
  <c r="B9" i="1"/>
  <c r="B10" i="1"/>
  <c r="B11" i="1"/>
  <c r="C5" i="1"/>
  <c r="C4" i="1"/>
  <c r="D3" i="1" a="1"/>
  <c r="D3" i="1" s="1"/>
  <c r="G37" i="1" l="1"/>
  <c r="A5" i="3"/>
  <c r="A6" i="3" s="1"/>
  <c r="A7" i="3" s="1"/>
  <c r="A8" i="3" s="1"/>
  <c r="A9" i="3" s="1"/>
  <c r="A10" i="3" s="1"/>
  <c r="G8" i="2" l="1"/>
  <c r="G9" i="2"/>
  <c r="G7" i="2"/>
  <c r="C2" i="3"/>
  <c r="C2" i="1" l="1"/>
  <c r="P21" i="2" l="1" a="1"/>
  <c r="P21" i="2" s="1"/>
  <c r="P13" i="2" a="1"/>
  <c r="P13" i="2" s="1"/>
  <c r="B7" i="2" a="1"/>
  <c r="B7" i="2" s="1"/>
  <c r="C18" i="2" l="1"/>
  <c r="D19" i="2"/>
  <c r="D20" i="2"/>
  <c r="C19" i="2"/>
  <c r="C20" i="2"/>
  <c r="B19" i="2"/>
  <c r="D18" i="2"/>
  <c r="B20" i="2"/>
  <c r="B18" i="2"/>
  <c r="J7" i="2" a="1"/>
  <c r="J7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<sst xmlns="http://schemas.openxmlformats.org/spreadsheetml/2006/main" count="34" uniqueCount="20">
  <si>
    <t>X</t>
  </si>
  <si>
    <t>Y</t>
  </si>
  <si>
    <t>1 5 6 9 11 2 16 8 21 10</t>
  </si>
  <si>
    <t>Tri</t>
  </si>
  <si>
    <t>Inverse =</t>
  </si>
  <si>
    <t xml:space="preserve">prog = </t>
  </si>
  <si>
    <t>sub =</t>
  </si>
  <si>
    <t>y =</t>
  </si>
  <si>
    <t>M =</t>
  </si>
  <si>
    <t>-2.64 3.12 -0.96</t>
  </si>
  <si>
    <t>X =</t>
  </si>
  <si>
    <t>3 3 1 2 3 4 5 6 9 8 7 3 1 2 1 3</t>
  </si>
  <si>
    <t>3 3 1 2 3 4 5 6 9 8 7 3 1 -2.64 3.12 -0.96</t>
  </si>
  <si>
    <t>Points =</t>
  </si>
  <si>
    <t>8 1 5 6 9 11 2 16 8 21 10 26 -5 31 7 36 10 1 300</t>
  </si>
  <si>
    <t>-970 -320 -810 500 -650 -400 -490 777 -330 273.75 -170 834.5 -10 350</t>
  </si>
  <si>
    <t>True x</t>
  </si>
  <si>
    <t>True Y</t>
  </si>
  <si>
    <t>Line Y</t>
  </si>
  <si>
    <t>3 0 15 10 0 20 8 2 20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</si>
</sst>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" fontId="0" fillId="0" borderId="0" xfId="0" applyNumberFormat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0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quotePrefix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Interpolated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Sheet1!$D$3:$D$5001</c:f>
              <c:numCache>
                <c:formatCode>General</c:formatCode>
                <c:ptCount val="4999"/>
                <c:pt idx="0">
                  <c:v>0</c:v>
                </c:pt>
                <c:pt idx="1">
                  <c:v>9.9009899999999998E-2</c:v>
                </c:pt>
                <c:pt idx="2">
                  <c:v>0.19802</c:v>
                </c:pt>
                <c:pt idx="3">
                  <c:v>0.29703000000000002</c:v>
                </c:pt>
                <c:pt idx="4">
                  <c:v>0.39604</c:v>
                </c:pt>
                <c:pt idx="5">
                  <c:v>0.49504999999999999</c:v>
                </c:pt>
                <c:pt idx="6">
                  <c:v>0.594059</c:v>
                </c:pt>
                <c:pt idx="7">
                  <c:v>0.69306900000000005</c:v>
                </c:pt>
                <c:pt idx="8">
                  <c:v>0.79207899999999998</c:v>
                </c:pt>
                <c:pt idx="9">
                  <c:v>0.89108900000000002</c:v>
                </c:pt>
                <c:pt idx="10">
                  <c:v>0.99009899999999995</c:v>
                </c:pt>
                <c:pt idx="11">
                  <c:v>1.08911</c:v>
                </c:pt>
                <c:pt idx="12">
                  <c:v>1.1881200000000001</c:v>
                </c:pt>
                <c:pt idx="13">
                  <c:v>1.2871300000000001</c:v>
                </c:pt>
                <c:pt idx="14">
                  <c:v>1.3861399999999999</c:v>
                </c:pt>
                <c:pt idx="15">
                  <c:v>1.48515</c:v>
                </c:pt>
                <c:pt idx="16">
                  <c:v>1.58416</c:v>
                </c:pt>
                <c:pt idx="17">
                  <c:v>1.6831700000000001</c:v>
                </c:pt>
                <c:pt idx="18">
                  <c:v>1.7821800000000001</c:v>
                </c:pt>
                <c:pt idx="19">
                  <c:v>1.8811899999999999</c:v>
                </c:pt>
                <c:pt idx="20">
                  <c:v>1.9802</c:v>
                </c:pt>
                <c:pt idx="21">
                  <c:v>2.0792099999999998</c:v>
                </c:pt>
                <c:pt idx="22">
                  <c:v>2.17822</c:v>
                </c:pt>
                <c:pt idx="23">
                  <c:v>2.2772299999999999</c:v>
                </c:pt>
                <c:pt idx="24">
                  <c:v>2.3762400000000001</c:v>
                </c:pt>
                <c:pt idx="25">
                  <c:v>2.47525</c:v>
                </c:pt>
                <c:pt idx="26">
                  <c:v>2.5742600000000002</c:v>
                </c:pt>
                <c:pt idx="27">
                  <c:v>2.67327</c:v>
                </c:pt>
                <c:pt idx="28">
                  <c:v>2.7722799999999999</c:v>
                </c:pt>
                <c:pt idx="29">
                  <c:v>2.8712900000000001</c:v>
                </c:pt>
                <c:pt idx="30">
                  <c:v>2.9702999999999999</c:v>
                </c:pt>
                <c:pt idx="31">
                  <c:v>3.0693100000000002</c:v>
                </c:pt>
                <c:pt idx="32">
                  <c:v>3.16832</c:v>
                </c:pt>
                <c:pt idx="33">
                  <c:v>3.2673299999999998</c:v>
                </c:pt>
                <c:pt idx="34">
                  <c:v>3.3663400000000001</c:v>
                </c:pt>
                <c:pt idx="35">
                  <c:v>3.4653499999999999</c:v>
                </c:pt>
                <c:pt idx="36">
                  <c:v>3.5643600000000002</c:v>
                </c:pt>
                <c:pt idx="37">
                  <c:v>3.66337</c:v>
                </c:pt>
                <c:pt idx="38">
                  <c:v>3.7623799999999998</c:v>
                </c:pt>
                <c:pt idx="39">
                  <c:v>3.8613900000000001</c:v>
                </c:pt>
                <c:pt idx="40">
                  <c:v>3.9603999999999999</c:v>
                </c:pt>
                <c:pt idx="41">
                  <c:v>4.0594099999999997</c:v>
                </c:pt>
                <c:pt idx="42">
                  <c:v>4.1584199999999996</c:v>
                </c:pt>
                <c:pt idx="43">
                  <c:v>4.2574300000000003</c:v>
                </c:pt>
                <c:pt idx="44">
                  <c:v>4.3564400000000001</c:v>
                </c:pt>
                <c:pt idx="45">
                  <c:v>4.4554499999999999</c:v>
                </c:pt>
                <c:pt idx="46">
                  <c:v>4.5544599999999997</c:v>
                </c:pt>
                <c:pt idx="47">
                  <c:v>4.6534700000000004</c:v>
                </c:pt>
                <c:pt idx="48">
                  <c:v>4.7524800000000003</c:v>
                </c:pt>
                <c:pt idx="49">
                  <c:v>4.8514900000000001</c:v>
                </c:pt>
                <c:pt idx="50">
                  <c:v>4.9504999999999999</c:v>
                </c:pt>
                <c:pt idx="51">
                  <c:v>5.0495099999999997</c:v>
                </c:pt>
                <c:pt idx="52">
                  <c:v>5.1485200000000004</c:v>
                </c:pt>
                <c:pt idx="53">
                  <c:v>5.2475300000000002</c:v>
                </c:pt>
                <c:pt idx="54">
                  <c:v>5.3465400000000001</c:v>
                </c:pt>
                <c:pt idx="55">
                  <c:v>5.4455499999999999</c:v>
                </c:pt>
                <c:pt idx="56">
                  <c:v>5.5445599999999997</c:v>
                </c:pt>
                <c:pt idx="57">
                  <c:v>5.6435700000000004</c:v>
                </c:pt>
                <c:pt idx="58">
                  <c:v>5.7425800000000002</c:v>
                </c:pt>
                <c:pt idx="59">
                  <c:v>5.8415900000000001</c:v>
                </c:pt>
                <c:pt idx="60">
                  <c:v>5.9405999999999999</c:v>
                </c:pt>
                <c:pt idx="61">
                  <c:v>6.0396099999999997</c:v>
                </c:pt>
                <c:pt idx="62">
                  <c:v>6.1386200000000004</c:v>
                </c:pt>
                <c:pt idx="63">
                  <c:v>6.2376300000000002</c:v>
                </c:pt>
                <c:pt idx="64">
                  <c:v>6.3366400000000001</c:v>
                </c:pt>
                <c:pt idx="65">
                  <c:v>6.4356499999999999</c:v>
                </c:pt>
                <c:pt idx="66">
                  <c:v>6.5346599999999997</c:v>
                </c:pt>
                <c:pt idx="67">
                  <c:v>6.6336700000000004</c:v>
                </c:pt>
                <c:pt idx="68">
                  <c:v>6.7326800000000002</c:v>
                </c:pt>
                <c:pt idx="69">
                  <c:v>6.83169</c:v>
                </c:pt>
                <c:pt idx="70">
                  <c:v>6.9306999999999999</c:v>
                </c:pt>
                <c:pt idx="71">
                  <c:v>7.0297099999999997</c:v>
                </c:pt>
                <c:pt idx="72">
                  <c:v>7.1287200000000004</c:v>
                </c:pt>
                <c:pt idx="73">
                  <c:v>7.2277300000000002</c:v>
                </c:pt>
                <c:pt idx="74">
                  <c:v>7.32674</c:v>
                </c:pt>
                <c:pt idx="75">
                  <c:v>7.4257499999999999</c:v>
                </c:pt>
                <c:pt idx="76">
                  <c:v>7.5247599999999997</c:v>
                </c:pt>
                <c:pt idx="77">
                  <c:v>7.6237700000000004</c:v>
                </c:pt>
                <c:pt idx="78">
                  <c:v>7.7227800000000002</c:v>
                </c:pt>
                <c:pt idx="79">
                  <c:v>7.82179</c:v>
                </c:pt>
                <c:pt idx="80">
                  <c:v>7.9207999999999998</c:v>
                </c:pt>
                <c:pt idx="81">
                  <c:v>8.0198099999999997</c:v>
                </c:pt>
                <c:pt idx="82">
                  <c:v>8.1188199999999995</c:v>
                </c:pt>
                <c:pt idx="83">
                  <c:v>8.2178299999999993</c:v>
                </c:pt>
                <c:pt idx="84">
                  <c:v>8.3168399999999991</c:v>
                </c:pt>
                <c:pt idx="85">
                  <c:v>8.4158399999999993</c:v>
                </c:pt>
                <c:pt idx="86">
                  <c:v>8.5148499999999991</c:v>
                </c:pt>
                <c:pt idx="87">
                  <c:v>8.6138600000000007</c:v>
                </c:pt>
                <c:pt idx="88">
                  <c:v>8.7128700000000006</c:v>
                </c:pt>
                <c:pt idx="89">
                  <c:v>8.8118800000000004</c:v>
                </c:pt>
                <c:pt idx="90">
                  <c:v>8.9108900000000002</c:v>
                </c:pt>
                <c:pt idx="91">
                  <c:v>9.0099</c:v>
                </c:pt>
                <c:pt idx="92">
                  <c:v>9.1089099999999998</c:v>
                </c:pt>
                <c:pt idx="93">
                  <c:v>9.2079199999999997</c:v>
                </c:pt>
                <c:pt idx="94">
                  <c:v>9.3069299999999995</c:v>
                </c:pt>
                <c:pt idx="95">
                  <c:v>9.4059399999999993</c:v>
                </c:pt>
                <c:pt idx="96">
                  <c:v>9.5049499999999991</c:v>
                </c:pt>
                <c:pt idx="97">
                  <c:v>9.6039600000000007</c:v>
                </c:pt>
                <c:pt idx="98">
                  <c:v>9.7029700000000005</c:v>
                </c:pt>
                <c:pt idx="99">
                  <c:v>9.8019800000000004</c:v>
                </c:pt>
                <c:pt idx="100">
                  <c:v>9.9009900000000002</c:v>
                </c:pt>
                <c:pt idx="101">
                  <c:v>10</c:v>
                </c:pt>
                <c:pt idx="102">
                  <c:v>10.099</c:v>
                </c:pt>
                <c:pt idx="103">
                  <c:v>10.198</c:v>
                </c:pt>
                <c:pt idx="104">
                  <c:v>10.297000000000001</c:v>
                </c:pt>
                <c:pt idx="105">
                  <c:v>10.396000000000001</c:v>
                </c:pt>
                <c:pt idx="106">
                  <c:v>10.494999999999999</c:v>
                </c:pt>
                <c:pt idx="107">
                  <c:v>10.594099999999999</c:v>
                </c:pt>
                <c:pt idx="108">
                  <c:v>10.693099999999999</c:v>
                </c:pt>
                <c:pt idx="109">
                  <c:v>10.7921</c:v>
                </c:pt>
                <c:pt idx="110">
                  <c:v>10.8911</c:v>
                </c:pt>
                <c:pt idx="111">
                  <c:v>10.9901</c:v>
                </c:pt>
                <c:pt idx="112">
                  <c:v>11.0891</c:v>
                </c:pt>
                <c:pt idx="113">
                  <c:v>11.1881</c:v>
                </c:pt>
                <c:pt idx="114">
                  <c:v>11.287100000000001</c:v>
                </c:pt>
                <c:pt idx="115">
                  <c:v>11.386100000000001</c:v>
                </c:pt>
                <c:pt idx="116">
                  <c:v>11.485099999999999</c:v>
                </c:pt>
                <c:pt idx="117">
                  <c:v>11.584199999999999</c:v>
                </c:pt>
                <c:pt idx="118">
                  <c:v>11.683199999999999</c:v>
                </c:pt>
                <c:pt idx="119">
                  <c:v>11.7822</c:v>
                </c:pt>
                <c:pt idx="120">
                  <c:v>11.8812</c:v>
                </c:pt>
                <c:pt idx="121">
                  <c:v>11.9802</c:v>
                </c:pt>
                <c:pt idx="122">
                  <c:v>12.0792</c:v>
                </c:pt>
                <c:pt idx="123">
                  <c:v>12.1782</c:v>
                </c:pt>
                <c:pt idx="124">
                  <c:v>12.277200000000001</c:v>
                </c:pt>
                <c:pt idx="125">
                  <c:v>12.376200000000001</c:v>
                </c:pt>
                <c:pt idx="126">
                  <c:v>12.475199999999999</c:v>
                </c:pt>
                <c:pt idx="127">
                  <c:v>12.574199999999999</c:v>
                </c:pt>
                <c:pt idx="128">
                  <c:v>12.673299999999999</c:v>
                </c:pt>
                <c:pt idx="129">
                  <c:v>12.7723</c:v>
                </c:pt>
                <c:pt idx="130">
                  <c:v>12.8713</c:v>
                </c:pt>
                <c:pt idx="131">
                  <c:v>12.9703</c:v>
                </c:pt>
                <c:pt idx="132">
                  <c:v>13.0693</c:v>
                </c:pt>
                <c:pt idx="133">
                  <c:v>13.1683</c:v>
                </c:pt>
                <c:pt idx="134">
                  <c:v>13.267300000000001</c:v>
                </c:pt>
                <c:pt idx="135">
                  <c:v>13.366300000000001</c:v>
                </c:pt>
                <c:pt idx="136">
                  <c:v>13.465299999999999</c:v>
                </c:pt>
                <c:pt idx="137">
                  <c:v>13.564299999999999</c:v>
                </c:pt>
                <c:pt idx="138">
                  <c:v>13.663399999999999</c:v>
                </c:pt>
                <c:pt idx="139">
                  <c:v>13.7624</c:v>
                </c:pt>
                <c:pt idx="140">
                  <c:v>13.8614</c:v>
                </c:pt>
                <c:pt idx="141">
                  <c:v>13.9604</c:v>
                </c:pt>
                <c:pt idx="142">
                  <c:v>14.0594</c:v>
                </c:pt>
                <c:pt idx="143">
                  <c:v>14.1584</c:v>
                </c:pt>
                <c:pt idx="144">
                  <c:v>14.257400000000001</c:v>
                </c:pt>
                <c:pt idx="145">
                  <c:v>14.356400000000001</c:v>
                </c:pt>
                <c:pt idx="146">
                  <c:v>14.455399999999999</c:v>
                </c:pt>
                <c:pt idx="147">
                  <c:v>14.554399999999999</c:v>
                </c:pt>
                <c:pt idx="148">
                  <c:v>14.6534</c:v>
                </c:pt>
                <c:pt idx="149">
                  <c:v>14.7525</c:v>
                </c:pt>
                <c:pt idx="150">
                  <c:v>14.8515</c:v>
                </c:pt>
                <c:pt idx="151">
                  <c:v>14.9505</c:v>
                </c:pt>
                <c:pt idx="152">
                  <c:v>15.0495</c:v>
                </c:pt>
                <c:pt idx="153">
                  <c:v>15.1485</c:v>
                </c:pt>
                <c:pt idx="154">
                  <c:v>15.2475</c:v>
                </c:pt>
                <c:pt idx="155">
                  <c:v>15.346500000000001</c:v>
                </c:pt>
                <c:pt idx="156">
                  <c:v>15.445499999999999</c:v>
                </c:pt>
                <c:pt idx="157">
                  <c:v>15.544499999999999</c:v>
                </c:pt>
                <c:pt idx="158">
                  <c:v>15.6435</c:v>
                </c:pt>
                <c:pt idx="159">
                  <c:v>15.742599999999999</c:v>
                </c:pt>
                <c:pt idx="160">
                  <c:v>15.8416</c:v>
                </c:pt>
                <c:pt idx="161">
                  <c:v>15.9406</c:v>
                </c:pt>
                <c:pt idx="162">
                  <c:v>16.0396</c:v>
                </c:pt>
                <c:pt idx="163">
                  <c:v>16.1386</c:v>
                </c:pt>
                <c:pt idx="164">
                  <c:v>16.2376</c:v>
                </c:pt>
                <c:pt idx="165">
                  <c:v>16.336600000000001</c:v>
                </c:pt>
                <c:pt idx="166">
                  <c:v>16.435600000000001</c:v>
                </c:pt>
                <c:pt idx="167">
                  <c:v>16.534600000000001</c:v>
                </c:pt>
                <c:pt idx="168">
                  <c:v>16.633600000000001</c:v>
                </c:pt>
                <c:pt idx="169">
                  <c:v>16.732700000000001</c:v>
                </c:pt>
                <c:pt idx="170">
                  <c:v>16.831700000000001</c:v>
                </c:pt>
                <c:pt idx="171">
                  <c:v>16.930700000000002</c:v>
                </c:pt>
                <c:pt idx="172">
                  <c:v>17.029699999999998</c:v>
                </c:pt>
                <c:pt idx="173">
                  <c:v>17.128699999999998</c:v>
                </c:pt>
                <c:pt idx="174">
                  <c:v>17.227699999999999</c:v>
                </c:pt>
                <c:pt idx="175">
                  <c:v>17.326699999999999</c:v>
                </c:pt>
                <c:pt idx="176">
                  <c:v>17.425699999999999</c:v>
                </c:pt>
                <c:pt idx="177">
                  <c:v>17.524699999999999</c:v>
                </c:pt>
                <c:pt idx="178">
                  <c:v>17.623699999999999</c:v>
                </c:pt>
                <c:pt idx="179">
                  <c:v>17.722799999999999</c:v>
                </c:pt>
                <c:pt idx="180">
                  <c:v>17.8218</c:v>
                </c:pt>
                <c:pt idx="181">
                  <c:v>17.9208</c:v>
                </c:pt>
                <c:pt idx="182">
                  <c:v>18.0198</c:v>
                </c:pt>
                <c:pt idx="183">
                  <c:v>18.1188</c:v>
                </c:pt>
                <c:pt idx="184">
                  <c:v>18.2178</c:v>
                </c:pt>
                <c:pt idx="185">
                  <c:v>18.316800000000001</c:v>
                </c:pt>
                <c:pt idx="186">
                  <c:v>18.415800000000001</c:v>
                </c:pt>
                <c:pt idx="187">
                  <c:v>18.514800000000001</c:v>
                </c:pt>
                <c:pt idx="188">
                  <c:v>18.613900000000001</c:v>
                </c:pt>
                <c:pt idx="189">
                  <c:v>18.712900000000001</c:v>
                </c:pt>
                <c:pt idx="190">
                  <c:v>18.811900000000001</c:v>
                </c:pt>
                <c:pt idx="191">
                  <c:v>18.910900000000002</c:v>
                </c:pt>
                <c:pt idx="192">
                  <c:v>19.009899999999998</c:v>
                </c:pt>
                <c:pt idx="193">
                  <c:v>19.108899999999998</c:v>
                </c:pt>
                <c:pt idx="194">
                  <c:v>19.207899999999999</c:v>
                </c:pt>
                <c:pt idx="195">
                  <c:v>19.306899999999999</c:v>
                </c:pt>
                <c:pt idx="196">
                  <c:v>19.405899999999999</c:v>
                </c:pt>
                <c:pt idx="197">
                  <c:v>19.504899999999999</c:v>
                </c:pt>
                <c:pt idx="198">
                  <c:v>19.603999999999999</c:v>
                </c:pt>
                <c:pt idx="199">
                  <c:v>19.702999999999999</c:v>
                </c:pt>
                <c:pt idx="200">
                  <c:v>19.802</c:v>
                </c:pt>
                <c:pt idx="201">
                  <c:v>19.901</c:v>
                </c:pt>
                <c:pt idx="202">
                  <c:v>20</c:v>
                </c:pt>
              </c:numCache>
            </c:numRef>
          </c:xVal>
          <c:yVal>
            <c:numRef>
              <c:f>Sheet1!$E$3:$E$5001</c:f>
              <c:numCache>
                <c:formatCode>General</c:formatCode>
                <c:ptCount val="4999"/>
                <c:pt idx="0">
                  <c:v>15</c:v>
                </c:pt>
                <c:pt idx="1">
                  <c:v>14.794600000000001</c:v>
                </c:pt>
                <c:pt idx="2">
                  <c:v>14.5892</c:v>
                </c:pt>
                <c:pt idx="3">
                  <c:v>14.383800000000001</c:v>
                </c:pt>
                <c:pt idx="4">
                  <c:v>14.178599999999999</c:v>
                </c:pt>
                <c:pt idx="5" formatCode="0.00E+00">
                  <c:v>13.9735</c:v>
                </c:pt>
                <c:pt idx="6" formatCode="0.00E+00">
                  <c:v>13.7685</c:v>
                </c:pt>
                <c:pt idx="7" formatCode="0.00E+00">
                  <c:v>13.563800000000001</c:v>
                </c:pt>
                <c:pt idx="8" formatCode="0.00E+00">
                  <c:v>13.359299999999999</c:v>
                </c:pt>
                <c:pt idx="9">
                  <c:v>13.155099999999999</c:v>
                </c:pt>
                <c:pt idx="10">
                  <c:v>12.9511</c:v>
                </c:pt>
                <c:pt idx="11">
                  <c:v>12.7475</c:v>
                </c:pt>
                <c:pt idx="12">
                  <c:v>12.5443</c:v>
                </c:pt>
                <c:pt idx="13">
                  <c:v>12.3415</c:v>
                </c:pt>
                <c:pt idx="14">
                  <c:v>12.139099999999999</c:v>
                </c:pt>
                <c:pt idx="15">
                  <c:v>11.937200000000001</c:v>
                </c:pt>
                <c:pt idx="16" formatCode="0.00E+00">
                  <c:v>11.7357</c:v>
                </c:pt>
                <c:pt idx="17">
                  <c:v>11.534800000000001</c:v>
                </c:pt>
                <c:pt idx="18">
                  <c:v>11.3345</c:v>
                </c:pt>
                <c:pt idx="19">
                  <c:v>11.1348</c:v>
                </c:pt>
                <c:pt idx="20">
                  <c:v>10.935700000000001</c:v>
                </c:pt>
                <c:pt idx="21">
                  <c:v>10.737299999999999</c:v>
                </c:pt>
                <c:pt idx="22">
                  <c:v>10.5396</c:v>
                </c:pt>
                <c:pt idx="23">
                  <c:v>10.342700000000001</c:v>
                </c:pt>
                <c:pt idx="24">
                  <c:v>10.1465</c:v>
                </c:pt>
                <c:pt idx="25">
                  <c:v>9.95106</c:v>
                </c:pt>
                <c:pt idx="26">
                  <c:v>9.7565100000000005</c:v>
                </c:pt>
                <c:pt idx="27">
                  <c:v>9.5628200000000003</c:v>
                </c:pt>
                <c:pt idx="28">
                  <c:v>9.3700399999999995</c:v>
                </c:pt>
                <c:pt idx="29">
                  <c:v>9.1781900000000007</c:v>
                </c:pt>
                <c:pt idx="30">
                  <c:v>8.9873200000000004</c:v>
                </c:pt>
                <c:pt idx="31">
                  <c:v>8.7974499999999995</c:v>
                </c:pt>
                <c:pt idx="32">
                  <c:v>8.6086200000000002</c:v>
                </c:pt>
                <c:pt idx="33">
                  <c:v>8.4208599999999993</c:v>
                </c:pt>
                <c:pt idx="34">
                  <c:v>8.2341999999999995</c:v>
                </c:pt>
                <c:pt idx="35">
                  <c:v>8.0486900000000006</c:v>
                </c:pt>
                <c:pt idx="36">
                  <c:v>7.8643400000000003</c:v>
                </c:pt>
                <c:pt idx="37">
                  <c:v>7.6811999999999996</c:v>
                </c:pt>
                <c:pt idx="38">
                  <c:v>7.4992999999999999</c:v>
                </c:pt>
                <c:pt idx="39">
                  <c:v>7.31867</c:v>
                </c:pt>
                <c:pt idx="40">
                  <c:v>7.1393500000000003</c:v>
                </c:pt>
                <c:pt idx="41">
                  <c:v>6.9613699999999996</c:v>
                </c:pt>
                <c:pt idx="42">
                  <c:v>6.7847600000000003</c:v>
                </c:pt>
                <c:pt idx="43">
                  <c:v>6.6095600000000001</c:v>
                </c:pt>
                <c:pt idx="44">
                  <c:v>6.4358000000000004</c:v>
                </c:pt>
                <c:pt idx="45">
                  <c:v>6.2635100000000001</c:v>
                </c:pt>
                <c:pt idx="46">
                  <c:v>6.0927199999999999</c:v>
                </c:pt>
                <c:pt idx="47">
                  <c:v>5.9234799999999996</c:v>
                </c:pt>
                <c:pt idx="48">
                  <c:v>5.7558100000000003</c:v>
                </c:pt>
                <c:pt idx="49">
                  <c:v>5.5897500000000004</c:v>
                </c:pt>
                <c:pt idx="50">
                  <c:v>5.4253299999999998</c:v>
                </c:pt>
                <c:pt idx="51">
                  <c:v>5.2625799999999998</c:v>
                </c:pt>
                <c:pt idx="52">
                  <c:v>5.1015499999999996</c:v>
                </c:pt>
                <c:pt idx="53">
                  <c:v>4.9422499999999996</c:v>
                </c:pt>
                <c:pt idx="54">
                  <c:v>4.7847299999999997</c:v>
                </c:pt>
                <c:pt idx="55">
                  <c:v>4.6290100000000001</c:v>
                </c:pt>
                <c:pt idx="56">
                  <c:v>4.4751399999999997</c:v>
                </c:pt>
                <c:pt idx="57">
                  <c:v>4.3231400000000004</c:v>
                </c:pt>
                <c:pt idx="58">
                  <c:v>4.1730499999999999</c:v>
                </c:pt>
                <c:pt idx="59">
                  <c:v>4.0249100000000002</c:v>
                </c:pt>
                <c:pt idx="60">
                  <c:v>3.8787400000000001</c:v>
                </c:pt>
                <c:pt idx="61">
                  <c:v>3.7345700000000002</c:v>
                </c:pt>
                <c:pt idx="62">
                  <c:v>3.5924499999999999</c:v>
                </c:pt>
                <c:pt idx="63">
                  <c:v>3.45241</c:v>
                </c:pt>
                <c:pt idx="64">
                  <c:v>3.3144800000000001</c:v>
                </c:pt>
                <c:pt idx="65">
                  <c:v>3.17869</c:v>
                </c:pt>
                <c:pt idx="66">
                  <c:v>3.0450699999999999</c:v>
                </c:pt>
                <c:pt idx="67">
                  <c:v>2.9136700000000002</c:v>
                </c:pt>
                <c:pt idx="68">
                  <c:v>2.78451</c:v>
                </c:pt>
                <c:pt idx="69">
                  <c:v>2.6576300000000002</c:v>
                </c:pt>
                <c:pt idx="70">
                  <c:v>2.5330499999999998</c:v>
                </c:pt>
                <c:pt idx="71">
                  <c:v>2.4108200000000002</c:v>
                </c:pt>
                <c:pt idx="72">
                  <c:v>2.2909700000000002</c:v>
                </c:pt>
                <c:pt idx="73">
                  <c:v>2.17353</c:v>
                </c:pt>
                <c:pt idx="74">
                  <c:v>2.0585399999999998</c:v>
                </c:pt>
                <c:pt idx="75">
                  <c:v>1.9460200000000001</c:v>
                </c:pt>
                <c:pt idx="76">
                  <c:v>1.8360099999999999</c:v>
                </c:pt>
                <c:pt idx="77">
                  <c:v>1.72855</c:v>
                </c:pt>
                <c:pt idx="78">
                  <c:v>1.6236699999999999</c:v>
                </c:pt>
                <c:pt idx="79">
                  <c:v>1.5214000000000001</c:v>
                </c:pt>
                <c:pt idx="80">
                  <c:v>1.42177</c:v>
                </c:pt>
                <c:pt idx="81">
                  <c:v>1.3248200000000001</c:v>
                </c:pt>
                <c:pt idx="82">
                  <c:v>1.2305900000000001</c:v>
                </c:pt>
                <c:pt idx="83">
                  <c:v>1.1391</c:v>
                </c:pt>
                <c:pt idx="84">
                  <c:v>1.0503899999999999</c:v>
                </c:pt>
                <c:pt idx="85">
                  <c:v>0.96449099999999999</c:v>
                </c:pt>
                <c:pt idx="86">
                  <c:v>0.88144100000000003</c:v>
                </c:pt>
                <c:pt idx="87">
                  <c:v>0.80127000000000004</c:v>
                </c:pt>
                <c:pt idx="88">
                  <c:v>0.72401300000000002</c:v>
                </c:pt>
                <c:pt idx="89">
                  <c:v>0.64970099999999997</c:v>
                </c:pt>
                <c:pt idx="90">
                  <c:v>0.57837099999999997</c:v>
                </c:pt>
                <c:pt idx="91">
                  <c:v>0.51005400000000001</c:v>
                </c:pt>
                <c:pt idx="92">
                  <c:v>0.44478400000000001</c:v>
                </c:pt>
                <c:pt idx="93">
                  <c:v>0.38259500000000002</c:v>
                </c:pt>
                <c:pt idx="94">
                  <c:v>0.323519</c:v>
                </c:pt>
                <c:pt idx="95">
                  <c:v>0.26759100000000002</c:v>
                </c:pt>
                <c:pt idx="96">
                  <c:v>0.21484600000000001</c:v>
                </c:pt>
                <c:pt idx="97">
                  <c:v>0.16531399999999999</c:v>
                </c:pt>
                <c:pt idx="98">
                  <c:v>0.11903</c:v>
                </c:pt>
                <c:pt idx="99">
                  <c:v>7.6025999999999996E-2</c:v>
                </c:pt>
                <c:pt idx="100">
                  <c:v>3.6339799999999998E-2</c:v>
                </c:pt>
                <c:pt idx="101">
                  <c:v>0</c:v>
                </c:pt>
                <c:pt idx="102">
                  <c:v>-3.2967900000000001E-2</c:v>
                </c:pt>
                <c:pt idx="103">
                  <c:v>-6.2587299999999998E-2</c:v>
                </c:pt>
                <c:pt idx="104" formatCode="0.00E+00">
                  <c:v>-8.8891700000000004E-2</c:v>
                </c:pt>
                <c:pt idx="105" formatCode="0.00E+00">
                  <c:v>-0.111915</c:v>
                </c:pt>
                <c:pt idx="106">
                  <c:v>-0.131689</c:v>
                </c:pt>
                <c:pt idx="107">
                  <c:v>-0.14824999999999999</c:v>
                </c:pt>
                <c:pt idx="108">
                  <c:v>-0.16162899999999999</c:v>
                </c:pt>
                <c:pt idx="109">
                  <c:v>-0.17186000000000001</c:v>
                </c:pt>
                <c:pt idx="110">
                  <c:v>-0.178978</c:v>
                </c:pt>
                <c:pt idx="111">
                  <c:v>-0.18301400000000001</c:v>
                </c:pt>
                <c:pt idx="112">
                  <c:v>-0.184004</c:v>
                </c:pt>
                <c:pt idx="113" formatCode="0.00E+00">
                  <c:v>-0.18198</c:v>
                </c:pt>
                <c:pt idx="114">
                  <c:v>-0.17697599999999999</c:v>
                </c:pt>
                <c:pt idx="115">
                  <c:v>-0.16902500000000001</c:v>
                </c:pt>
                <c:pt idx="116">
                  <c:v>-0.158161</c:v>
                </c:pt>
                <c:pt idx="117">
                  <c:v>-0.14441699999999999</c:v>
                </c:pt>
                <c:pt idx="118">
                  <c:v>-0.127827</c:v>
                </c:pt>
                <c:pt idx="119">
                  <c:v>-0.10842400000000001</c:v>
                </c:pt>
                <c:pt idx="120">
                  <c:v>-8.6241999999999999E-2</c:v>
                </c:pt>
                <c:pt idx="121">
                  <c:v>-6.1314199999999999E-2</c:v>
                </c:pt>
                <c:pt idx="122">
                  <c:v>-3.3674000000000003E-2</c:v>
                </c:pt>
                <c:pt idx="123">
                  <c:v>-3.3550300000000002E-3</c:v>
                </c:pt>
                <c:pt idx="124">
                  <c:v>2.9609199999999999E-2</c:v>
                </c:pt>
                <c:pt idx="125">
                  <c:v>6.5185300000000002E-2</c:v>
                </c:pt>
                <c:pt idx="126">
                  <c:v>0.10334</c:v>
                </c:pt>
                <c:pt idx="127">
                  <c:v>0.144039</c:v>
                </c:pt>
                <c:pt idx="128">
                  <c:v>0.18725</c:v>
                </c:pt>
                <c:pt idx="129">
                  <c:v>0.23293900000000001</c:v>
                </c:pt>
                <c:pt idx="130">
                  <c:v>0.28107199999999999</c:v>
                </c:pt>
                <c:pt idx="131">
                  <c:v>0.33161600000000002</c:v>
                </c:pt>
                <c:pt idx="132">
                  <c:v>0.38453700000000002</c:v>
                </c:pt>
                <c:pt idx="133">
                  <c:v>0.43980200000000003</c:v>
                </c:pt>
                <c:pt idx="134">
                  <c:v>0.49737799999999999</c:v>
                </c:pt>
                <c:pt idx="135">
                  <c:v>0.55723100000000003</c:v>
                </c:pt>
                <c:pt idx="136">
                  <c:v>0.61932699999999996</c:v>
                </c:pt>
                <c:pt idx="137">
                  <c:v>0.68363399999999996</c:v>
                </c:pt>
                <c:pt idx="138">
                  <c:v>0.75011700000000003</c:v>
                </c:pt>
                <c:pt idx="139">
                  <c:v>0.818743</c:v>
                </c:pt>
                <c:pt idx="140">
                  <c:v>0.88947799999999999</c:v>
                </c:pt>
                <c:pt idx="141">
                  <c:v>0.96228999999999998</c:v>
                </c:pt>
                <c:pt idx="142">
                  <c:v>1.03714</c:v>
                </c:pt>
                <c:pt idx="143">
                  <c:v>1.1140099999999999</c:v>
                </c:pt>
                <c:pt idx="144">
                  <c:v>1.19285</c:v>
                </c:pt>
                <c:pt idx="145">
                  <c:v>1.27363</c:v>
                </c:pt>
                <c:pt idx="146">
                  <c:v>1.35632</c:v>
                </c:pt>
                <c:pt idx="147">
                  <c:v>1.4408799999999999</c:v>
                </c:pt>
                <c:pt idx="148">
                  <c:v>1.52729</c:v>
                </c:pt>
                <c:pt idx="149">
                  <c:v>1.6154999999999999</c:v>
                </c:pt>
                <c:pt idx="150">
                  <c:v>1.70549</c:v>
                </c:pt>
                <c:pt idx="151">
                  <c:v>1.79722</c:v>
                </c:pt>
                <c:pt idx="152">
                  <c:v>1.89066</c:v>
                </c:pt>
                <c:pt idx="153">
                  <c:v>1.9857800000000001</c:v>
                </c:pt>
                <c:pt idx="154">
                  <c:v>2.0825300000000002</c:v>
                </c:pt>
                <c:pt idx="155">
                  <c:v>2.1808900000000002</c:v>
                </c:pt>
                <c:pt idx="156">
                  <c:v>2.2808199999999998</c:v>
                </c:pt>
                <c:pt idx="157">
                  <c:v>2.3822999999999999</c:v>
                </c:pt>
                <c:pt idx="158">
                  <c:v>2.4852799999999999</c:v>
                </c:pt>
                <c:pt idx="159">
                  <c:v>2.5897399999999999</c:v>
                </c:pt>
                <c:pt idx="160">
                  <c:v>2.69563</c:v>
                </c:pt>
                <c:pt idx="161">
                  <c:v>2.8029299999999999</c:v>
                </c:pt>
                <c:pt idx="162">
                  <c:v>2.91161</c:v>
                </c:pt>
                <c:pt idx="163">
                  <c:v>3.02162</c:v>
                </c:pt>
                <c:pt idx="164">
                  <c:v>3.1329400000000001</c:v>
                </c:pt>
                <c:pt idx="165">
                  <c:v>3.2455400000000001</c:v>
                </c:pt>
                <c:pt idx="166">
                  <c:v>3.3593700000000002</c:v>
                </c:pt>
                <c:pt idx="167">
                  <c:v>3.4744100000000002</c:v>
                </c:pt>
                <c:pt idx="168">
                  <c:v>3.5906199999999999</c:v>
                </c:pt>
                <c:pt idx="169">
                  <c:v>3.7079599999999999</c:v>
                </c:pt>
                <c:pt idx="170">
                  <c:v>3.8264200000000002</c:v>
                </c:pt>
                <c:pt idx="171">
                  <c:v>3.9459399999999998</c:v>
                </c:pt>
                <c:pt idx="172">
                  <c:v>4.0664999999999996</c:v>
                </c:pt>
                <c:pt idx="173">
                  <c:v>4.1880699999999997</c:v>
                </c:pt>
                <c:pt idx="174">
                  <c:v>4.3106099999999996</c:v>
                </c:pt>
                <c:pt idx="175">
                  <c:v>4.4340900000000003</c:v>
                </c:pt>
                <c:pt idx="176">
                  <c:v>4.5584699999999998</c:v>
                </c:pt>
                <c:pt idx="177">
                  <c:v>4.6837200000000001</c:v>
                </c:pt>
                <c:pt idx="178">
                  <c:v>4.8098099999999997</c:v>
                </c:pt>
                <c:pt idx="179">
                  <c:v>4.9367000000000001</c:v>
                </c:pt>
                <c:pt idx="180">
                  <c:v>5.0643599999999998</c:v>
                </c:pt>
                <c:pt idx="181">
                  <c:v>5.1927599999999998</c:v>
                </c:pt>
                <c:pt idx="182">
                  <c:v>5.32186</c:v>
                </c:pt>
                <c:pt idx="183">
                  <c:v>5.4516299999999998</c:v>
                </c:pt>
                <c:pt idx="184">
                  <c:v>5.5820400000000001</c:v>
                </c:pt>
                <c:pt idx="185">
                  <c:v>5.71305</c:v>
                </c:pt>
                <c:pt idx="186">
                  <c:v>5.8446300000000004</c:v>
                </c:pt>
                <c:pt idx="187">
                  <c:v>5.9767400000000004</c:v>
                </c:pt>
                <c:pt idx="188">
                  <c:v>6.1093599999999997</c:v>
                </c:pt>
                <c:pt idx="189">
                  <c:v>6.2424499999999998</c:v>
                </c:pt>
                <c:pt idx="190">
                  <c:v>6.3759699999999997</c:v>
                </c:pt>
                <c:pt idx="191">
                  <c:v>6.5098900000000004</c:v>
                </c:pt>
                <c:pt idx="192">
                  <c:v>6.64419</c:v>
                </c:pt>
                <c:pt idx="193">
                  <c:v>6.77881</c:v>
                </c:pt>
                <c:pt idx="194">
                  <c:v>6.9137399999999998</c:v>
                </c:pt>
                <c:pt idx="195">
                  <c:v>7.04894</c:v>
                </c:pt>
                <c:pt idx="196">
                  <c:v>7.1843700000000004</c:v>
                </c:pt>
                <c:pt idx="197">
                  <c:v>7.32</c:v>
                </c:pt>
                <c:pt idx="198">
                  <c:v>7.4558</c:v>
                </c:pt>
                <c:pt idx="199">
                  <c:v>7.5917300000000001</c:v>
                </c:pt>
                <c:pt idx="200">
                  <c:v>7.7277699999999996</c:v>
                </c:pt>
                <c:pt idx="201">
                  <c:v>7.8638700000000004</c:v>
                </c:pt>
                <c:pt idx="202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E3-4B72-B4BA-9E751266D36F}"/>
            </c:ext>
          </c:extLst>
        </c:ser>
        <c:ser>
          <c:idx val="1"/>
          <c:order val="1"/>
          <c:tx>
            <c:v>Points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Sheet1!$A$4:$A$15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</c:numCache>
            </c:numRef>
          </c:xVal>
          <c:yVal>
            <c:numRef>
              <c:f>Sheet1!$B$4:$B$15</c:f>
              <c:numCache>
                <c:formatCode>General</c:formatCode>
                <c:ptCount val="12"/>
                <c:pt idx="0">
                  <c:v>15</c:v>
                </c:pt>
                <c:pt idx="1">
                  <c:v>0</c:v>
                </c:pt>
                <c:pt idx="2">
                  <c:v>8</c:v>
                </c:pt>
                <c:pt idx="5">
                  <c:v>-9.649999999999892E-2</c:v>
                </c:pt>
                <c:pt idx="6">
                  <c:v>-9.6600000000000463E-2</c:v>
                </c:pt>
                <c:pt idx="7">
                  <c:v>-9.6500000000000696E-2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E3-4B72-B4BA-9E751266D36F}"/>
            </c:ext>
          </c:extLst>
        </c:ser>
        <c:ser>
          <c:idx val="2"/>
          <c:order val="2"/>
          <c:tx>
            <c:v>Error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3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Sheet1!$A$17:$A$70</c:f>
              <c:numCache>
                <c:formatCode>General</c:formatCode>
                <c:ptCount val="54"/>
                <c:pt idx="0">
                  <c:v>1.6666700000000001</c:v>
                </c:pt>
                <c:pt idx="1">
                  <c:v>3.3333300000000001</c:v>
                </c:pt>
                <c:pt idx="2">
                  <c:v>5</c:v>
                </c:pt>
                <c:pt idx="3">
                  <c:v>6.6666699999999999</c:v>
                </c:pt>
                <c:pt idx="4">
                  <c:v>8.3333300000000001</c:v>
                </c:pt>
                <c:pt idx="5">
                  <c:v>11.666700000000001</c:v>
                </c:pt>
                <c:pt idx="6">
                  <c:v>13.333299999999999</c:v>
                </c:pt>
                <c:pt idx="7">
                  <c:v>15</c:v>
                </c:pt>
                <c:pt idx="8">
                  <c:v>16.666699999999999</c:v>
                </c:pt>
                <c:pt idx="9">
                  <c:v>18.333300000000001</c:v>
                </c:pt>
              </c:numCache>
            </c:numRef>
          </c:xVal>
          <c:yVal>
            <c:numRef>
              <c:f>Sheet1!$B$17:$B$70</c:f>
              <c:numCache>
                <c:formatCode>General</c:formatCode>
                <c:ptCount val="54"/>
                <c:pt idx="0">
                  <c:v>11.7812</c:v>
                </c:pt>
                <c:pt idx="1">
                  <c:v>8.5625</c:v>
                </c:pt>
                <c:pt idx="2">
                  <c:v>5.34375</c:v>
                </c:pt>
                <c:pt idx="3">
                  <c:v>3.5625</c:v>
                </c:pt>
                <c:pt idx="4">
                  <c:v>1.78125</c:v>
                </c:pt>
                <c:pt idx="5">
                  <c:v>0.61458299999999999</c:v>
                </c:pt>
                <c:pt idx="6">
                  <c:v>1.2291700000000001</c:v>
                </c:pt>
                <c:pt idx="7">
                  <c:v>1.84375</c:v>
                </c:pt>
                <c:pt idx="8">
                  <c:v>3.8958300000000001</c:v>
                </c:pt>
                <c:pt idx="9">
                  <c:v>5.9479199999999999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7-4D8D-B2BA-D2081D20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28608"/>
        <c:axId val="145030528"/>
      </c:scatterChart>
      <c:valAx>
        <c:axId val="14502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30528"/>
        <c:crosses val="autoZero"/>
        <c:crossBetween val="midCat"/>
      </c:valAx>
      <c:valAx>
        <c:axId val="1450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Sheet1!$H$39:$H$83400</c:f>
              <c:numCache>
                <c:formatCode>General</c:formatCode>
                <c:ptCount val="83362"/>
                <c:pt idx="0">
                  <c:v>2.4875600000000001E-2</c:v>
                </c:pt>
                <c:pt idx="1">
                  <c:v>4.9751200000000002E-2</c:v>
                </c:pt>
                <c:pt idx="2">
                  <c:v>7.4626899999999996E-2</c:v>
                </c:pt>
                <c:pt idx="3">
                  <c:v>9.9502499999999994E-2</c:v>
                </c:pt>
                <c:pt idx="4">
                  <c:v>0.124378</c:v>
                </c:pt>
                <c:pt idx="5">
                  <c:v>0.17412900000000001</c:v>
                </c:pt>
                <c:pt idx="6">
                  <c:v>0.19900499999999999</c:v>
                </c:pt>
                <c:pt idx="7">
                  <c:v>0.223881</c:v>
                </c:pt>
                <c:pt idx="8">
                  <c:v>0.248756</c:v>
                </c:pt>
                <c:pt idx="9">
                  <c:v>0.27363199999999999</c:v>
                </c:pt>
                <c:pt idx="10">
                  <c:v>0.32338299999999998</c:v>
                </c:pt>
                <c:pt idx="11">
                  <c:v>0.34825899999999999</c:v>
                </c:pt>
                <c:pt idx="12">
                  <c:v>0.37313400000000002</c:v>
                </c:pt>
                <c:pt idx="13">
                  <c:v>0.39800999999999997</c:v>
                </c:pt>
                <c:pt idx="14">
                  <c:v>0.42288599999999998</c:v>
                </c:pt>
                <c:pt idx="15">
                  <c:v>0.47263699999999997</c:v>
                </c:pt>
                <c:pt idx="16">
                  <c:v>0.49751200000000001</c:v>
                </c:pt>
                <c:pt idx="17">
                  <c:v>0.52238799999999996</c:v>
                </c:pt>
                <c:pt idx="18">
                  <c:v>0.54726399999999997</c:v>
                </c:pt>
                <c:pt idx="19">
                  <c:v>0.57213899999999995</c:v>
                </c:pt>
                <c:pt idx="20">
                  <c:v>0.62189099999999997</c:v>
                </c:pt>
                <c:pt idx="21">
                  <c:v>0.64676599999999995</c:v>
                </c:pt>
                <c:pt idx="22">
                  <c:v>0.67164199999999996</c:v>
                </c:pt>
                <c:pt idx="23">
                  <c:v>0.69651700000000005</c:v>
                </c:pt>
                <c:pt idx="24">
                  <c:v>0.72139299999999995</c:v>
                </c:pt>
                <c:pt idx="25">
                  <c:v>0.77114400000000005</c:v>
                </c:pt>
                <c:pt idx="26">
                  <c:v>0.79601999999999995</c:v>
                </c:pt>
                <c:pt idx="27">
                  <c:v>0.82089599999999996</c:v>
                </c:pt>
                <c:pt idx="28">
                  <c:v>0.84577100000000005</c:v>
                </c:pt>
                <c:pt idx="29">
                  <c:v>0.87064699999999995</c:v>
                </c:pt>
                <c:pt idx="30">
                  <c:v>0.92039800000000005</c:v>
                </c:pt>
                <c:pt idx="31">
                  <c:v>0.94527399999999995</c:v>
                </c:pt>
                <c:pt idx="32">
                  <c:v>0.97014999999999996</c:v>
                </c:pt>
                <c:pt idx="33">
                  <c:v>0.99502500000000005</c:v>
                </c:pt>
                <c:pt idx="34">
                  <c:v>1.0199</c:v>
                </c:pt>
                <c:pt idx="35">
                  <c:v>1.06965</c:v>
                </c:pt>
                <c:pt idx="36">
                  <c:v>1.09453</c:v>
                </c:pt>
                <c:pt idx="37">
                  <c:v>1.1194</c:v>
                </c:pt>
                <c:pt idx="38">
                  <c:v>1.14428</c:v>
                </c:pt>
                <c:pt idx="39">
                  <c:v>1.1691499999999999</c:v>
                </c:pt>
                <c:pt idx="40">
                  <c:v>1.2189099999999999</c:v>
                </c:pt>
                <c:pt idx="41">
                  <c:v>1.2437800000000001</c:v>
                </c:pt>
                <c:pt idx="42">
                  <c:v>1.2686599999999999</c:v>
                </c:pt>
                <c:pt idx="43">
                  <c:v>1.2935300000000001</c:v>
                </c:pt>
                <c:pt idx="44">
                  <c:v>1.3184100000000001</c:v>
                </c:pt>
                <c:pt idx="45">
                  <c:v>1.36816</c:v>
                </c:pt>
                <c:pt idx="46">
                  <c:v>1.3930400000000001</c:v>
                </c:pt>
                <c:pt idx="47">
                  <c:v>1.41791</c:v>
                </c:pt>
                <c:pt idx="48">
                  <c:v>1.44279</c:v>
                </c:pt>
                <c:pt idx="49">
                  <c:v>1.46766</c:v>
                </c:pt>
                <c:pt idx="50">
                  <c:v>1.5174099999999999</c:v>
                </c:pt>
                <c:pt idx="51">
                  <c:v>1.5422899999999999</c:v>
                </c:pt>
                <c:pt idx="52">
                  <c:v>1.5671600000000001</c:v>
                </c:pt>
                <c:pt idx="53">
                  <c:v>1.5920399999999999</c:v>
                </c:pt>
                <c:pt idx="54">
                  <c:v>1.6169199999999999</c:v>
                </c:pt>
                <c:pt idx="55">
                  <c:v>1.6666700000000001</c:v>
                </c:pt>
                <c:pt idx="56">
                  <c:v>1.69154</c:v>
                </c:pt>
                <c:pt idx="57">
                  <c:v>1.7164200000000001</c:v>
                </c:pt>
                <c:pt idx="58">
                  <c:v>1.74129</c:v>
                </c:pt>
                <c:pt idx="59">
                  <c:v>1.76617</c:v>
                </c:pt>
                <c:pt idx="60">
                  <c:v>1.81592</c:v>
                </c:pt>
                <c:pt idx="61">
                  <c:v>1.8408</c:v>
                </c:pt>
                <c:pt idx="62">
                  <c:v>1.8656699999999999</c:v>
                </c:pt>
                <c:pt idx="63">
                  <c:v>1.89055</c:v>
                </c:pt>
                <c:pt idx="64">
                  <c:v>1.9154199999999999</c:v>
                </c:pt>
                <c:pt idx="65">
                  <c:v>1.9651799999999999</c:v>
                </c:pt>
                <c:pt idx="66">
                  <c:v>1.9900500000000001</c:v>
                </c:pt>
                <c:pt idx="67">
                  <c:v>2.0149300000000001</c:v>
                </c:pt>
                <c:pt idx="68">
                  <c:v>2.0398000000000001</c:v>
                </c:pt>
                <c:pt idx="69">
                  <c:v>2.0646800000000001</c:v>
                </c:pt>
                <c:pt idx="70">
                  <c:v>2.11443</c:v>
                </c:pt>
                <c:pt idx="71">
                  <c:v>2.1393</c:v>
                </c:pt>
                <c:pt idx="72">
                  <c:v>2.16418</c:v>
                </c:pt>
                <c:pt idx="73">
                  <c:v>2.18906</c:v>
                </c:pt>
                <c:pt idx="74">
                  <c:v>2.21393</c:v>
                </c:pt>
                <c:pt idx="75">
                  <c:v>2.2636799999999999</c:v>
                </c:pt>
                <c:pt idx="76">
                  <c:v>2.2885599999999999</c:v>
                </c:pt>
                <c:pt idx="77">
                  <c:v>2.3134299999999999</c:v>
                </c:pt>
                <c:pt idx="78">
                  <c:v>2.3383099999999999</c:v>
                </c:pt>
                <c:pt idx="79">
                  <c:v>2.3631899999999999</c:v>
                </c:pt>
                <c:pt idx="80">
                  <c:v>2.4129399999999999</c:v>
                </c:pt>
                <c:pt idx="81">
                  <c:v>2.4378099999999998</c:v>
                </c:pt>
                <c:pt idx="82">
                  <c:v>2.4626899999999998</c:v>
                </c:pt>
                <c:pt idx="83">
                  <c:v>2.4875600000000002</c:v>
                </c:pt>
                <c:pt idx="84">
                  <c:v>2.5124399999999998</c:v>
                </c:pt>
                <c:pt idx="85">
                  <c:v>2.5621900000000002</c:v>
                </c:pt>
                <c:pt idx="86">
                  <c:v>2.5870700000000002</c:v>
                </c:pt>
                <c:pt idx="87">
                  <c:v>2.6119400000000002</c:v>
                </c:pt>
                <c:pt idx="88">
                  <c:v>2.6368200000000002</c:v>
                </c:pt>
                <c:pt idx="89">
                  <c:v>2.6616900000000001</c:v>
                </c:pt>
                <c:pt idx="90">
                  <c:v>2.7114400000000001</c:v>
                </c:pt>
                <c:pt idx="91">
                  <c:v>2.7363200000000001</c:v>
                </c:pt>
                <c:pt idx="92">
                  <c:v>2.7612000000000001</c:v>
                </c:pt>
                <c:pt idx="93">
                  <c:v>2.78607</c:v>
                </c:pt>
                <c:pt idx="94">
                  <c:v>2.8109500000000001</c:v>
                </c:pt>
                <c:pt idx="95">
                  <c:v>2.8607</c:v>
                </c:pt>
                <c:pt idx="96">
                  <c:v>2.88557</c:v>
                </c:pt>
                <c:pt idx="97">
                  <c:v>2.91045</c:v>
                </c:pt>
                <c:pt idx="98">
                  <c:v>2.93533</c:v>
                </c:pt>
                <c:pt idx="99">
                  <c:v>2.9601999999999999</c:v>
                </c:pt>
                <c:pt idx="100">
                  <c:v>3.0099499999999999</c:v>
                </c:pt>
                <c:pt idx="101">
                  <c:v>3.0348299999999999</c:v>
                </c:pt>
                <c:pt idx="102">
                  <c:v>3.0596999999999999</c:v>
                </c:pt>
                <c:pt idx="103">
                  <c:v>3.0845799999999999</c:v>
                </c:pt>
                <c:pt idx="104">
                  <c:v>3.1094499999999998</c:v>
                </c:pt>
                <c:pt idx="105">
                  <c:v>3.1592099999999999</c:v>
                </c:pt>
                <c:pt idx="106">
                  <c:v>3.1840799999999998</c:v>
                </c:pt>
                <c:pt idx="107">
                  <c:v>3.2089599999999998</c:v>
                </c:pt>
                <c:pt idx="108">
                  <c:v>3.2338300000000002</c:v>
                </c:pt>
                <c:pt idx="109">
                  <c:v>3.2587100000000002</c:v>
                </c:pt>
                <c:pt idx="110">
                  <c:v>3.3084600000000002</c:v>
                </c:pt>
                <c:pt idx="111">
                  <c:v>3.3333400000000002</c:v>
                </c:pt>
                <c:pt idx="112">
                  <c:v>3.3582100000000001</c:v>
                </c:pt>
                <c:pt idx="113">
                  <c:v>3.3830900000000002</c:v>
                </c:pt>
                <c:pt idx="114">
                  <c:v>3.4079600000000001</c:v>
                </c:pt>
                <c:pt idx="115">
                  <c:v>3.4577100000000001</c:v>
                </c:pt>
                <c:pt idx="116">
                  <c:v>3.4825900000000001</c:v>
                </c:pt>
                <c:pt idx="117">
                  <c:v>3.50746</c:v>
                </c:pt>
                <c:pt idx="118">
                  <c:v>3.53234</c:v>
                </c:pt>
                <c:pt idx="119">
                  <c:v>3.55722</c:v>
                </c:pt>
                <c:pt idx="120">
                  <c:v>3.60697</c:v>
                </c:pt>
                <c:pt idx="121">
                  <c:v>3.63184</c:v>
                </c:pt>
                <c:pt idx="122">
                  <c:v>3.65672</c:v>
                </c:pt>
                <c:pt idx="123">
                  <c:v>3.6815899999999999</c:v>
                </c:pt>
                <c:pt idx="124">
                  <c:v>3.7064699999999999</c:v>
                </c:pt>
                <c:pt idx="125">
                  <c:v>3.7562199999999999</c:v>
                </c:pt>
                <c:pt idx="126">
                  <c:v>3.7810999999999999</c:v>
                </c:pt>
                <c:pt idx="127">
                  <c:v>3.8059699999999999</c:v>
                </c:pt>
                <c:pt idx="128">
                  <c:v>3.8308499999999999</c:v>
                </c:pt>
                <c:pt idx="129">
                  <c:v>3.8557199999999998</c:v>
                </c:pt>
                <c:pt idx="130">
                  <c:v>3.9054799999999998</c:v>
                </c:pt>
                <c:pt idx="131">
                  <c:v>3.9303499999999998</c:v>
                </c:pt>
                <c:pt idx="132">
                  <c:v>3.9552299999999998</c:v>
                </c:pt>
                <c:pt idx="133">
                  <c:v>3.9801000000000002</c:v>
                </c:pt>
                <c:pt idx="134">
                  <c:v>4.0049799999999998</c:v>
                </c:pt>
                <c:pt idx="135">
                  <c:v>4.0547300000000002</c:v>
                </c:pt>
                <c:pt idx="136">
                  <c:v>4.0796000000000001</c:v>
                </c:pt>
                <c:pt idx="137">
                  <c:v>4.1044799999999997</c:v>
                </c:pt>
                <c:pt idx="138">
                  <c:v>4.1293600000000001</c:v>
                </c:pt>
                <c:pt idx="139">
                  <c:v>4.1542300000000001</c:v>
                </c:pt>
                <c:pt idx="140">
                  <c:v>4.2039799999999996</c:v>
                </c:pt>
                <c:pt idx="141">
                  <c:v>4.2288600000000001</c:v>
                </c:pt>
                <c:pt idx="142">
                  <c:v>4.25373</c:v>
                </c:pt>
                <c:pt idx="143">
                  <c:v>4.2786099999999996</c:v>
                </c:pt>
                <c:pt idx="144">
                  <c:v>4.30349</c:v>
                </c:pt>
                <c:pt idx="145">
                  <c:v>4.3532400000000004</c:v>
                </c:pt>
                <c:pt idx="146">
                  <c:v>4.3781100000000004</c:v>
                </c:pt>
                <c:pt idx="147">
                  <c:v>4.40299</c:v>
                </c:pt>
                <c:pt idx="148">
                  <c:v>4.4278599999999999</c:v>
                </c:pt>
                <c:pt idx="149">
                  <c:v>4.4527400000000004</c:v>
                </c:pt>
                <c:pt idx="150">
                  <c:v>4.5024899999999999</c:v>
                </c:pt>
                <c:pt idx="151">
                  <c:v>4.5273700000000003</c:v>
                </c:pt>
                <c:pt idx="152">
                  <c:v>4.5522400000000003</c:v>
                </c:pt>
                <c:pt idx="153">
                  <c:v>4.5771199999999999</c:v>
                </c:pt>
                <c:pt idx="154">
                  <c:v>4.6019899999999998</c:v>
                </c:pt>
                <c:pt idx="155">
                  <c:v>4.6517400000000002</c:v>
                </c:pt>
                <c:pt idx="156">
                  <c:v>4.6766199999999998</c:v>
                </c:pt>
                <c:pt idx="157">
                  <c:v>4.7015000000000002</c:v>
                </c:pt>
                <c:pt idx="158">
                  <c:v>4.7263700000000002</c:v>
                </c:pt>
                <c:pt idx="159">
                  <c:v>4.7512499999999998</c:v>
                </c:pt>
                <c:pt idx="160">
                  <c:v>4.8010000000000002</c:v>
                </c:pt>
                <c:pt idx="161">
                  <c:v>4.8258700000000001</c:v>
                </c:pt>
                <c:pt idx="162">
                  <c:v>4.8507499999999997</c:v>
                </c:pt>
                <c:pt idx="163">
                  <c:v>4.8756300000000001</c:v>
                </c:pt>
                <c:pt idx="164">
                  <c:v>4.9005000000000001</c:v>
                </c:pt>
                <c:pt idx="165">
                  <c:v>4.9502499999999996</c:v>
                </c:pt>
                <c:pt idx="166">
                  <c:v>4.9751300000000001</c:v>
                </c:pt>
                <c:pt idx="167">
                  <c:v>5</c:v>
                </c:pt>
                <c:pt idx="168">
                  <c:v>5.0248799999999996</c:v>
                </c:pt>
                <c:pt idx="169">
                  <c:v>5.0497500000000004</c:v>
                </c:pt>
                <c:pt idx="170">
                  <c:v>5.0995100000000004</c:v>
                </c:pt>
                <c:pt idx="171">
                  <c:v>5.1243800000000004</c:v>
                </c:pt>
                <c:pt idx="172">
                  <c:v>5.1492599999999999</c:v>
                </c:pt>
                <c:pt idx="173">
                  <c:v>5.1741299999999999</c:v>
                </c:pt>
                <c:pt idx="174">
                  <c:v>5.1990100000000004</c:v>
                </c:pt>
                <c:pt idx="175">
                  <c:v>5.2487599999999999</c:v>
                </c:pt>
                <c:pt idx="176">
                  <c:v>5.2736400000000003</c:v>
                </c:pt>
                <c:pt idx="177">
                  <c:v>5.2985100000000003</c:v>
                </c:pt>
                <c:pt idx="178">
                  <c:v>5.3233899999999998</c:v>
                </c:pt>
                <c:pt idx="179">
                  <c:v>5.3482599999999998</c:v>
                </c:pt>
                <c:pt idx="180">
                  <c:v>5.3980100000000002</c:v>
                </c:pt>
                <c:pt idx="181">
                  <c:v>5.4228899999999998</c:v>
                </c:pt>
                <c:pt idx="182">
                  <c:v>5.4477599999999997</c:v>
                </c:pt>
                <c:pt idx="183">
                  <c:v>5.4726400000000002</c:v>
                </c:pt>
                <c:pt idx="184">
                  <c:v>5.4975199999999997</c:v>
                </c:pt>
                <c:pt idx="185">
                  <c:v>5.5472700000000001</c:v>
                </c:pt>
                <c:pt idx="186">
                  <c:v>5.5721400000000001</c:v>
                </c:pt>
                <c:pt idx="187">
                  <c:v>5.5970199999999997</c:v>
                </c:pt>
                <c:pt idx="188">
                  <c:v>5.6218899999999996</c:v>
                </c:pt>
                <c:pt idx="189">
                  <c:v>5.6467700000000001</c:v>
                </c:pt>
                <c:pt idx="190">
                  <c:v>5.6965199999999996</c:v>
                </c:pt>
                <c:pt idx="191">
                  <c:v>5.7214</c:v>
                </c:pt>
                <c:pt idx="192">
                  <c:v>5.74627</c:v>
                </c:pt>
                <c:pt idx="193">
                  <c:v>5.7711499999999996</c:v>
                </c:pt>
                <c:pt idx="194">
                  <c:v>5.7960200000000004</c:v>
                </c:pt>
                <c:pt idx="195">
                  <c:v>5.8457800000000004</c:v>
                </c:pt>
                <c:pt idx="196">
                  <c:v>5.8706500000000004</c:v>
                </c:pt>
                <c:pt idx="197">
                  <c:v>5.8955299999999999</c:v>
                </c:pt>
                <c:pt idx="198">
                  <c:v>5.9203999999999999</c:v>
                </c:pt>
                <c:pt idx="199">
                  <c:v>5.9452800000000003</c:v>
                </c:pt>
                <c:pt idx="200">
                  <c:v>5.9950299999999999</c:v>
                </c:pt>
                <c:pt idx="201">
                  <c:v>6.0198999999999998</c:v>
                </c:pt>
                <c:pt idx="202">
                  <c:v>6.0447800000000003</c:v>
                </c:pt>
                <c:pt idx="203">
                  <c:v>6.0696599999999998</c:v>
                </c:pt>
                <c:pt idx="204">
                  <c:v>6.0945299999999998</c:v>
                </c:pt>
                <c:pt idx="205">
                  <c:v>6.1442800000000002</c:v>
                </c:pt>
                <c:pt idx="206">
                  <c:v>6.1691599999999998</c:v>
                </c:pt>
                <c:pt idx="207">
                  <c:v>6.1940299999999997</c:v>
                </c:pt>
                <c:pt idx="208">
                  <c:v>6.2189100000000002</c:v>
                </c:pt>
                <c:pt idx="209">
                  <c:v>6.2437899999999997</c:v>
                </c:pt>
                <c:pt idx="210">
                  <c:v>6.2935400000000001</c:v>
                </c:pt>
                <c:pt idx="211">
                  <c:v>6.3184100000000001</c:v>
                </c:pt>
                <c:pt idx="212">
                  <c:v>6.3432899999999997</c:v>
                </c:pt>
                <c:pt idx="213">
                  <c:v>6.3681599999999996</c:v>
                </c:pt>
                <c:pt idx="214">
                  <c:v>6.3930400000000001</c:v>
                </c:pt>
                <c:pt idx="215">
                  <c:v>6.4427899999999996</c:v>
                </c:pt>
                <c:pt idx="216">
                  <c:v>6.46767</c:v>
                </c:pt>
                <c:pt idx="217">
                  <c:v>6.49254</c:v>
                </c:pt>
                <c:pt idx="218">
                  <c:v>6.5174200000000004</c:v>
                </c:pt>
                <c:pt idx="219">
                  <c:v>6.5422900000000004</c:v>
                </c:pt>
                <c:pt idx="220">
                  <c:v>6.5920399999999999</c:v>
                </c:pt>
                <c:pt idx="221">
                  <c:v>6.6169200000000004</c:v>
                </c:pt>
                <c:pt idx="222">
                  <c:v>6.6417999999999999</c:v>
                </c:pt>
                <c:pt idx="223">
                  <c:v>6.6666699999999999</c:v>
                </c:pt>
                <c:pt idx="224">
                  <c:v>6.6915500000000003</c:v>
                </c:pt>
                <c:pt idx="225">
                  <c:v>6.7412999999999998</c:v>
                </c:pt>
                <c:pt idx="226">
                  <c:v>6.7661699999999998</c:v>
                </c:pt>
                <c:pt idx="227">
                  <c:v>6.7910500000000003</c:v>
                </c:pt>
                <c:pt idx="228">
                  <c:v>6.8159299999999998</c:v>
                </c:pt>
                <c:pt idx="229">
                  <c:v>6.8407999999999998</c:v>
                </c:pt>
                <c:pt idx="230">
                  <c:v>6.8905500000000002</c:v>
                </c:pt>
                <c:pt idx="231">
                  <c:v>6.9154299999999997</c:v>
                </c:pt>
                <c:pt idx="232">
                  <c:v>6.9402999999999997</c:v>
                </c:pt>
                <c:pt idx="233">
                  <c:v>6.9651800000000001</c:v>
                </c:pt>
                <c:pt idx="234">
                  <c:v>6.9900500000000001</c:v>
                </c:pt>
                <c:pt idx="235">
                  <c:v>7.0398100000000001</c:v>
                </c:pt>
                <c:pt idx="236">
                  <c:v>7.0646800000000001</c:v>
                </c:pt>
                <c:pt idx="237">
                  <c:v>7.0895599999999996</c:v>
                </c:pt>
                <c:pt idx="238">
                  <c:v>7.1144299999999996</c:v>
                </c:pt>
                <c:pt idx="239">
                  <c:v>7.13931</c:v>
                </c:pt>
                <c:pt idx="240">
                  <c:v>7.1890599999999996</c:v>
                </c:pt>
                <c:pt idx="241">
                  <c:v>7.21394</c:v>
                </c:pt>
                <c:pt idx="242">
                  <c:v>7.23881</c:v>
                </c:pt>
                <c:pt idx="243">
                  <c:v>7.2636900000000004</c:v>
                </c:pt>
                <c:pt idx="244">
                  <c:v>7.2885600000000004</c:v>
                </c:pt>
                <c:pt idx="245">
                  <c:v>7.3383099999999999</c:v>
                </c:pt>
                <c:pt idx="246">
                  <c:v>7.3631900000000003</c:v>
                </c:pt>
                <c:pt idx="247">
                  <c:v>7.3880600000000003</c:v>
                </c:pt>
                <c:pt idx="248">
                  <c:v>7.4129399999999999</c:v>
                </c:pt>
                <c:pt idx="249">
                  <c:v>7.4378200000000003</c:v>
                </c:pt>
                <c:pt idx="250">
                  <c:v>7.4875699999999998</c:v>
                </c:pt>
                <c:pt idx="251">
                  <c:v>7.5124399999999998</c:v>
                </c:pt>
                <c:pt idx="252">
                  <c:v>7.5373200000000002</c:v>
                </c:pt>
                <c:pt idx="253">
                  <c:v>7.5621900000000002</c:v>
                </c:pt>
                <c:pt idx="254">
                  <c:v>7.5870699999999998</c:v>
                </c:pt>
                <c:pt idx="255">
                  <c:v>7.6368200000000002</c:v>
                </c:pt>
                <c:pt idx="256">
                  <c:v>7.6616999999999997</c:v>
                </c:pt>
                <c:pt idx="257">
                  <c:v>7.6865699999999997</c:v>
                </c:pt>
                <c:pt idx="258">
                  <c:v>7.7114500000000001</c:v>
                </c:pt>
                <c:pt idx="259">
                  <c:v>7.7363200000000001</c:v>
                </c:pt>
                <c:pt idx="260">
                  <c:v>7.7860800000000001</c:v>
                </c:pt>
                <c:pt idx="261">
                  <c:v>7.8109500000000001</c:v>
                </c:pt>
                <c:pt idx="262">
                  <c:v>7.8358299999999996</c:v>
                </c:pt>
                <c:pt idx="263">
                  <c:v>7.8606999999999996</c:v>
                </c:pt>
                <c:pt idx="264">
                  <c:v>7.88558</c:v>
                </c:pt>
                <c:pt idx="265">
                  <c:v>7.9353300000000004</c:v>
                </c:pt>
                <c:pt idx="266">
                  <c:v>7.9602000000000004</c:v>
                </c:pt>
                <c:pt idx="267">
                  <c:v>7.98508</c:v>
                </c:pt>
                <c:pt idx="268">
                  <c:v>8.0099599999999995</c:v>
                </c:pt>
                <c:pt idx="269">
                  <c:v>8.0348299999999995</c:v>
                </c:pt>
                <c:pt idx="270">
                  <c:v>8.0845800000000008</c:v>
                </c:pt>
                <c:pt idx="271">
                  <c:v>8.1094600000000003</c:v>
                </c:pt>
                <c:pt idx="272">
                  <c:v>8.1343300000000003</c:v>
                </c:pt>
                <c:pt idx="273">
                  <c:v>8.1592099999999999</c:v>
                </c:pt>
                <c:pt idx="274">
                  <c:v>8.1840799999999998</c:v>
                </c:pt>
                <c:pt idx="275">
                  <c:v>8.2338400000000007</c:v>
                </c:pt>
                <c:pt idx="276">
                  <c:v>8.2587100000000007</c:v>
                </c:pt>
                <c:pt idx="277">
                  <c:v>8.2835900000000002</c:v>
                </c:pt>
                <c:pt idx="278">
                  <c:v>8.3084600000000002</c:v>
                </c:pt>
                <c:pt idx="279">
                  <c:v>8.3333399999999997</c:v>
                </c:pt>
                <c:pt idx="280">
                  <c:v>8.3830899999999993</c:v>
                </c:pt>
                <c:pt idx="281">
                  <c:v>8.4079700000000006</c:v>
                </c:pt>
                <c:pt idx="282">
                  <c:v>8.4328400000000006</c:v>
                </c:pt>
                <c:pt idx="283">
                  <c:v>8.4577200000000001</c:v>
                </c:pt>
                <c:pt idx="284">
                  <c:v>8.4825900000000001</c:v>
                </c:pt>
                <c:pt idx="285">
                  <c:v>8.5323399999999996</c:v>
                </c:pt>
                <c:pt idx="286">
                  <c:v>8.5572199999999992</c:v>
                </c:pt>
                <c:pt idx="287">
                  <c:v>8.5821000000000005</c:v>
                </c:pt>
                <c:pt idx="288">
                  <c:v>8.6069700000000005</c:v>
                </c:pt>
                <c:pt idx="289">
                  <c:v>8.63185</c:v>
                </c:pt>
                <c:pt idx="290">
                  <c:v>8.6815999999999995</c:v>
                </c:pt>
                <c:pt idx="291">
                  <c:v>8.7064699999999995</c:v>
                </c:pt>
                <c:pt idx="292">
                  <c:v>8.7313500000000008</c:v>
                </c:pt>
                <c:pt idx="293">
                  <c:v>8.7562200000000008</c:v>
                </c:pt>
                <c:pt idx="294">
                  <c:v>8.7811000000000003</c:v>
                </c:pt>
                <c:pt idx="295">
                  <c:v>8.8308499999999999</c:v>
                </c:pt>
                <c:pt idx="296">
                  <c:v>8.8557299999999994</c:v>
                </c:pt>
                <c:pt idx="297">
                  <c:v>8.8805999999999994</c:v>
                </c:pt>
                <c:pt idx="298">
                  <c:v>8.9054800000000007</c:v>
                </c:pt>
                <c:pt idx="299">
                  <c:v>8.9303500000000007</c:v>
                </c:pt>
                <c:pt idx="300">
                  <c:v>8.9801099999999998</c:v>
                </c:pt>
                <c:pt idx="301">
                  <c:v>9.0049799999999998</c:v>
                </c:pt>
                <c:pt idx="302">
                  <c:v>9.0298599999999993</c:v>
                </c:pt>
                <c:pt idx="303">
                  <c:v>9.0547299999999993</c:v>
                </c:pt>
                <c:pt idx="304">
                  <c:v>9.0796100000000006</c:v>
                </c:pt>
                <c:pt idx="305">
                  <c:v>9.1293600000000001</c:v>
                </c:pt>
                <c:pt idx="306">
                  <c:v>9.1542300000000001</c:v>
                </c:pt>
                <c:pt idx="307">
                  <c:v>9.1791099999999997</c:v>
                </c:pt>
                <c:pt idx="308">
                  <c:v>9.2039899999999992</c:v>
                </c:pt>
                <c:pt idx="309">
                  <c:v>9.2288599999999992</c:v>
                </c:pt>
                <c:pt idx="310">
                  <c:v>9.2786100000000005</c:v>
                </c:pt>
                <c:pt idx="311">
                  <c:v>9.30349</c:v>
                </c:pt>
                <c:pt idx="312">
                  <c:v>9.32836</c:v>
                </c:pt>
                <c:pt idx="313">
                  <c:v>9.3532399999999996</c:v>
                </c:pt>
                <c:pt idx="314">
                  <c:v>9.3781199999999991</c:v>
                </c:pt>
                <c:pt idx="315">
                  <c:v>9.4278700000000004</c:v>
                </c:pt>
                <c:pt idx="316">
                  <c:v>9.4527400000000004</c:v>
                </c:pt>
                <c:pt idx="317">
                  <c:v>9.4776199999999999</c:v>
                </c:pt>
                <c:pt idx="318">
                  <c:v>9.5024899999999999</c:v>
                </c:pt>
                <c:pt idx="319">
                  <c:v>9.5273699999999995</c:v>
                </c:pt>
                <c:pt idx="320">
                  <c:v>9.5771200000000007</c:v>
                </c:pt>
                <c:pt idx="321">
                  <c:v>9.6020000000000003</c:v>
                </c:pt>
                <c:pt idx="322">
                  <c:v>9.6268700000000003</c:v>
                </c:pt>
                <c:pt idx="323">
                  <c:v>9.6517499999999998</c:v>
                </c:pt>
                <c:pt idx="324">
                  <c:v>9.6766199999999998</c:v>
                </c:pt>
                <c:pt idx="325">
                  <c:v>9.7263699999999993</c:v>
                </c:pt>
                <c:pt idx="326">
                  <c:v>9.7512500000000006</c:v>
                </c:pt>
                <c:pt idx="327">
                  <c:v>9.7761300000000002</c:v>
                </c:pt>
                <c:pt idx="328">
                  <c:v>9.8010000000000002</c:v>
                </c:pt>
                <c:pt idx="329">
                  <c:v>9.8258799999999997</c:v>
                </c:pt>
                <c:pt idx="330">
                  <c:v>9.8756299999999992</c:v>
                </c:pt>
                <c:pt idx="331">
                  <c:v>9.9004999999999992</c:v>
                </c:pt>
                <c:pt idx="332">
                  <c:v>9.9253800000000005</c:v>
                </c:pt>
                <c:pt idx="333">
                  <c:v>9.9502600000000001</c:v>
                </c:pt>
                <c:pt idx="334">
                  <c:v>9.9751300000000001</c:v>
                </c:pt>
                <c:pt idx="335">
                  <c:v>10.024900000000001</c:v>
                </c:pt>
                <c:pt idx="336">
                  <c:v>10.049799999999999</c:v>
                </c:pt>
                <c:pt idx="337">
                  <c:v>10.0746</c:v>
                </c:pt>
                <c:pt idx="338">
                  <c:v>10.099500000000001</c:v>
                </c:pt>
                <c:pt idx="339">
                  <c:v>10.1244</c:v>
                </c:pt>
                <c:pt idx="340">
                  <c:v>10.174099999999999</c:v>
                </c:pt>
                <c:pt idx="341">
                  <c:v>10.199</c:v>
                </c:pt>
                <c:pt idx="342">
                  <c:v>10.2239</c:v>
                </c:pt>
                <c:pt idx="343">
                  <c:v>10.248799999999999</c:v>
                </c:pt>
                <c:pt idx="344">
                  <c:v>10.2736</c:v>
                </c:pt>
                <c:pt idx="345">
                  <c:v>10.323399999999999</c:v>
                </c:pt>
                <c:pt idx="346">
                  <c:v>10.3483</c:v>
                </c:pt>
                <c:pt idx="347">
                  <c:v>10.373100000000001</c:v>
                </c:pt>
                <c:pt idx="348">
                  <c:v>10.398</c:v>
                </c:pt>
                <c:pt idx="349">
                  <c:v>10.4229</c:v>
                </c:pt>
                <c:pt idx="350">
                  <c:v>10.4726</c:v>
                </c:pt>
                <c:pt idx="351">
                  <c:v>10.4975</c:v>
                </c:pt>
                <c:pt idx="352">
                  <c:v>10.522399999999999</c:v>
                </c:pt>
                <c:pt idx="353">
                  <c:v>10.5473</c:v>
                </c:pt>
                <c:pt idx="354">
                  <c:v>10.572100000000001</c:v>
                </c:pt>
                <c:pt idx="355">
                  <c:v>10.6219</c:v>
                </c:pt>
                <c:pt idx="356">
                  <c:v>10.646800000000001</c:v>
                </c:pt>
                <c:pt idx="357">
                  <c:v>10.6716</c:v>
                </c:pt>
                <c:pt idx="358">
                  <c:v>10.6965</c:v>
                </c:pt>
                <c:pt idx="359">
                  <c:v>10.721399999999999</c:v>
                </c:pt>
                <c:pt idx="360">
                  <c:v>10.771100000000001</c:v>
                </c:pt>
                <c:pt idx="361">
                  <c:v>10.795999999999999</c:v>
                </c:pt>
                <c:pt idx="362">
                  <c:v>10.8209</c:v>
                </c:pt>
                <c:pt idx="363">
                  <c:v>10.845800000000001</c:v>
                </c:pt>
                <c:pt idx="364">
                  <c:v>10.8706</c:v>
                </c:pt>
                <c:pt idx="365">
                  <c:v>10.920400000000001</c:v>
                </c:pt>
                <c:pt idx="366">
                  <c:v>10.9453</c:v>
                </c:pt>
                <c:pt idx="367">
                  <c:v>10.9701</c:v>
                </c:pt>
                <c:pt idx="368">
                  <c:v>10.994999999999999</c:v>
                </c:pt>
                <c:pt idx="369">
                  <c:v>11.0199</c:v>
                </c:pt>
                <c:pt idx="370">
                  <c:v>11.069699999999999</c:v>
                </c:pt>
                <c:pt idx="371">
                  <c:v>11.0945</c:v>
                </c:pt>
                <c:pt idx="372">
                  <c:v>11.119400000000001</c:v>
                </c:pt>
                <c:pt idx="373">
                  <c:v>11.144299999999999</c:v>
                </c:pt>
                <c:pt idx="374">
                  <c:v>11.1692</c:v>
                </c:pt>
                <c:pt idx="375">
                  <c:v>11.2189</c:v>
                </c:pt>
                <c:pt idx="376">
                  <c:v>11.2438</c:v>
                </c:pt>
                <c:pt idx="377">
                  <c:v>11.268700000000001</c:v>
                </c:pt>
                <c:pt idx="378">
                  <c:v>11.2935</c:v>
                </c:pt>
                <c:pt idx="379">
                  <c:v>11.3184</c:v>
                </c:pt>
                <c:pt idx="380">
                  <c:v>11.3682</c:v>
                </c:pt>
                <c:pt idx="381">
                  <c:v>11.393000000000001</c:v>
                </c:pt>
                <c:pt idx="382">
                  <c:v>11.417899999999999</c:v>
                </c:pt>
                <c:pt idx="383">
                  <c:v>11.4428</c:v>
                </c:pt>
                <c:pt idx="384">
                  <c:v>11.467700000000001</c:v>
                </c:pt>
                <c:pt idx="385">
                  <c:v>11.5174</c:v>
                </c:pt>
                <c:pt idx="386">
                  <c:v>11.542299999999999</c:v>
                </c:pt>
                <c:pt idx="387">
                  <c:v>11.5672</c:v>
                </c:pt>
                <c:pt idx="388">
                  <c:v>11.592000000000001</c:v>
                </c:pt>
                <c:pt idx="389">
                  <c:v>11.616899999999999</c:v>
                </c:pt>
                <c:pt idx="390">
                  <c:v>11.666700000000001</c:v>
                </c:pt>
                <c:pt idx="391">
                  <c:v>11.6915</c:v>
                </c:pt>
                <c:pt idx="392">
                  <c:v>11.7164</c:v>
                </c:pt>
                <c:pt idx="393">
                  <c:v>11.741300000000001</c:v>
                </c:pt>
                <c:pt idx="394">
                  <c:v>11.7662</c:v>
                </c:pt>
                <c:pt idx="395">
                  <c:v>11.815899999999999</c:v>
                </c:pt>
                <c:pt idx="396">
                  <c:v>11.8408</c:v>
                </c:pt>
                <c:pt idx="397">
                  <c:v>11.8657</c:v>
                </c:pt>
                <c:pt idx="398">
                  <c:v>11.890499999999999</c:v>
                </c:pt>
                <c:pt idx="399">
                  <c:v>11.9154</c:v>
                </c:pt>
                <c:pt idx="400">
                  <c:v>11.965199999999999</c:v>
                </c:pt>
                <c:pt idx="401">
                  <c:v>11.9901</c:v>
                </c:pt>
                <c:pt idx="402">
                  <c:v>12.014900000000001</c:v>
                </c:pt>
                <c:pt idx="403">
                  <c:v>12.0398</c:v>
                </c:pt>
                <c:pt idx="404">
                  <c:v>12.0647</c:v>
                </c:pt>
                <c:pt idx="405">
                  <c:v>12.1144</c:v>
                </c:pt>
                <c:pt idx="406">
                  <c:v>12.1393</c:v>
                </c:pt>
                <c:pt idx="407">
                  <c:v>12.164199999999999</c:v>
                </c:pt>
                <c:pt idx="408">
                  <c:v>12.1891</c:v>
                </c:pt>
                <c:pt idx="409">
                  <c:v>12.213900000000001</c:v>
                </c:pt>
                <c:pt idx="410">
                  <c:v>12.2637</c:v>
                </c:pt>
                <c:pt idx="411">
                  <c:v>12.288600000000001</c:v>
                </c:pt>
                <c:pt idx="412">
                  <c:v>12.3134</c:v>
                </c:pt>
                <c:pt idx="413">
                  <c:v>12.3383</c:v>
                </c:pt>
                <c:pt idx="414">
                  <c:v>12.363200000000001</c:v>
                </c:pt>
                <c:pt idx="415">
                  <c:v>12.4129</c:v>
                </c:pt>
                <c:pt idx="416">
                  <c:v>12.437799999999999</c:v>
                </c:pt>
                <c:pt idx="417">
                  <c:v>12.4627</c:v>
                </c:pt>
                <c:pt idx="418">
                  <c:v>12.4876</c:v>
                </c:pt>
                <c:pt idx="419">
                  <c:v>12.5124</c:v>
                </c:pt>
                <c:pt idx="420">
                  <c:v>12.562200000000001</c:v>
                </c:pt>
                <c:pt idx="421">
                  <c:v>12.5871</c:v>
                </c:pt>
                <c:pt idx="422">
                  <c:v>12.6119</c:v>
                </c:pt>
                <c:pt idx="423">
                  <c:v>12.636799999999999</c:v>
                </c:pt>
                <c:pt idx="424">
                  <c:v>12.6617</c:v>
                </c:pt>
                <c:pt idx="425">
                  <c:v>12.711399999999999</c:v>
                </c:pt>
                <c:pt idx="426">
                  <c:v>12.7363</c:v>
                </c:pt>
                <c:pt idx="427">
                  <c:v>12.761200000000001</c:v>
                </c:pt>
                <c:pt idx="428">
                  <c:v>12.786099999999999</c:v>
                </c:pt>
                <c:pt idx="429">
                  <c:v>12.8109</c:v>
                </c:pt>
                <c:pt idx="430">
                  <c:v>12.8607</c:v>
                </c:pt>
                <c:pt idx="431">
                  <c:v>12.8856</c:v>
                </c:pt>
                <c:pt idx="432">
                  <c:v>12.910399999999999</c:v>
                </c:pt>
                <c:pt idx="433">
                  <c:v>12.9353</c:v>
                </c:pt>
                <c:pt idx="434">
                  <c:v>12.9602</c:v>
                </c:pt>
                <c:pt idx="435">
                  <c:v>13.01</c:v>
                </c:pt>
                <c:pt idx="436">
                  <c:v>13.034800000000001</c:v>
                </c:pt>
                <c:pt idx="437">
                  <c:v>13.059699999999999</c:v>
                </c:pt>
                <c:pt idx="438">
                  <c:v>13.0846</c:v>
                </c:pt>
                <c:pt idx="439">
                  <c:v>13.109500000000001</c:v>
                </c:pt>
                <c:pt idx="440">
                  <c:v>13.1592</c:v>
                </c:pt>
                <c:pt idx="441">
                  <c:v>13.184100000000001</c:v>
                </c:pt>
                <c:pt idx="442">
                  <c:v>13.209</c:v>
                </c:pt>
                <c:pt idx="443">
                  <c:v>13.2338</c:v>
                </c:pt>
                <c:pt idx="444">
                  <c:v>13.258699999999999</c:v>
                </c:pt>
                <c:pt idx="445">
                  <c:v>13.3085</c:v>
                </c:pt>
                <c:pt idx="446">
                  <c:v>13.333299999999999</c:v>
                </c:pt>
                <c:pt idx="447">
                  <c:v>13.3582</c:v>
                </c:pt>
                <c:pt idx="448">
                  <c:v>13.383100000000001</c:v>
                </c:pt>
                <c:pt idx="449">
                  <c:v>13.407999999999999</c:v>
                </c:pt>
                <c:pt idx="450">
                  <c:v>13.457700000000001</c:v>
                </c:pt>
                <c:pt idx="451">
                  <c:v>13.4826</c:v>
                </c:pt>
                <c:pt idx="452">
                  <c:v>13.5075</c:v>
                </c:pt>
                <c:pt idx="453">
                  <c:v>13.532299999999999</c:v>
                </c:pt>
                <c:pt idx="454">
                  <c:v>13.5572</c:v>
                </c:pt>
                <c:pt idx="455">
                  <c:v>13.606999999999999</c:v>
                </c:pt>
                <c:pt idx="456">
                  <c:v>13.6318</c:v>
                </c:pt>
                <c:pt idx="457">
                  <c:v>13.656700000000001</c:v>
                </c:pt>
                <c:pt idx="458">
                  <c:v>13.6816</c:v>
                </c:pt>
                <c:pt idx="459">
                  <c:v>13.7065</c:v>
                </c:pt>
                <c:pt idx="460">
                  <c:v>13.7562</c:v>
                </c:pt>
                <c:pt idx="461">
                  <c:v>13.7811</c:v>
                </c:pt>
                <c:pt idx="462">
                  <c:v>13.805999999999999</c:v>
                </c:pt>
                <c:pt idx="463">
                  <c:v>13.8308</c:v>
                </c:pt>
                <c:pt idx="464">
                  <c:v>13.855700000000001</c:v>
                </c:pt>
                <c:pt idx="465">
                  <c:v>13.9055</c:v>
                </c:pt>
                <c:pt idx="466">
                  <c:v>13.930400000000001</c:v>
                </c:pt>
                <c:pt idx="467">
                  <c:v>13.9552</c:v>
                </c:pt>
                <c:pt idx="468">
                  <c:v>13.9801</c:v>
                </c:pt>
                <c:pt idx="469">
                  <c:v>14.005000000000001</c:v>
                </c:pt>
                <c:pt idx="470">
                  <c:v>14.0547</c:v>
                </c:pt>
                <c:pt idx="471">
                  <c:v>14.079599999999999</c:v>
                </c:pt>
                <c:pt idx="472">
                  <c:v>14.1045</c:v>
                </c:pt>
                <c:pt idx="473">
                  <c:v>14.1294</c:v>
                </c:pt>
                <c:pt idx="474">
                  <c:v>14.154199999999999</c:v>
                </c:pt>
                <c:pt idx="475">
                  <c:v>14.204000000000001</c:v>
                </c:pt>
                <c:pt idx="476">
                  <c:v>14.228899999999999</c:v>
                </c:pt>
                <c:pt idx="477">
                  <c:v>14.2537</c:v>
                </c:pt>
                <c:pt idx="478">
                  <c:v>14.278600000000001</c:v>
                </c:pt>
                <c:pt idx="479">
                  <c:v>14.3035</c:v>
                </c:pt>
                <c:pt idx="480">
                  <c:v>14.353199999999999</c:v>
                </c:pt>
                <c:pt idx="481">
                  <c:v>14.3781</c:v>
                </c:pt>
                <c:pt idx="482">
                  <c:v>14.403</c:v>
                </c:pt>
                <c:pt idx="483">
                  <c:v>14.427899999999999</c:v>
                </c:pt>
                <c:pt idx="484">
                  <c:v>14.4527</c:v>
                </c:pt>
                <c:pt idx="485">
                  <c:v>14.5025</c:v>
                </c:pt>
                <c:pt idx="486">
                  <c:v>14.5274</c:v>
                </c:pt>
                <c:pt idx="487">
                  <c:v>14.552199999999999</c:v>
                </c:pt>
                <c:pt idx="488">
                  <c:v>14.5771</c:v>
                </c:pt>
                <c:pt idx="489">
                  <c:v>14.602</c:v>
                </c:pt>
                <c:pt idx="490">
                  <c:v>14.6517</c:v>
                </c:pt>
                <c:pt idx="491">
                  <c:v>14.676600000000001</c:v>
                </c:pt>
                <c:pt idx="492">
                  <c:v>14.701499999999999</c:v>
                </c:pt>
                <c:pt idx="493">
                  <c:v>14.7264</c:v>
                </c:pt>
                <c:pt idx="494">
                  <c:v>14.751200000000001</c:v>
                </c:pt>
                <c:pt idx="495">
                  <c:v>14.801</c:v>
                </c:pt>
                <c:pt idx="496">
                  <c:v>14.825900000000001</c:v>
                </c:pt>
                <c:pt idx="497">
                  <c:v>14.8507</c:v>
                </c:pt>
                <c:pt idx="498">
                  <c:v>14.8756</c:v>
                </c:pt>
                <c:pt idx="499">
                  <c:v>14.900499999999999</c:v>
                </c:pt>
                <c:pt idx="500">
                  <c:v>14.9503</c:v>
                </c:pt>
                <c:pt idx="501">
                  <c:v>14.975099999999999</c:v>
                </c:pt>
                <c:pt idx="502">
                  <c:v>15</c:v>
                </c:pt>
                <c:pt idx="503">
                  <c:v>15.024900000000001</c:v>
                </c:pt>
                <c:pt idx="504">
                  <c:v>15.049799999999999</c:v>
                </c:pt>
                <c:pt idx="505">
                  <c:v>15.099500000000001</c:v>
                </c:pt>
                <c:pt idx="506">
                  <c:v>15.1244</c:v>
                </c:pt>
                <c:pt idx="507">
                  <c:v>15.1493</c:v>
                </c:pt>
                <c:pt idx="508">
                  <c:v>15.174099999999999</c:v>
                </c:pt>
                <c:pt idx="509">
                  <c:v>15.199</c:v>
                </c:pt>
                <c:pt idx="510">
                  <c:v>15.248799999999999</c:v>
                </c:pt>
                <c:pt idx="511">
                  <c:v>15.2736</c:v>
                </c:pt>
                <c:pt idx="512">
                  <c:v>15.298500000000001</c:v>
                </c:pt>
                <c:pt idx="513">
                  <c:v>15.323399999999999</c:v>
                </c:pt>
                <c:pt idx="514">
                  <c:v>15.3483</c:v>
                </c:pt>
                <c:pt idx="515">
                  <c:v>15.398</c:v>
                </c:pt>
                <c:pt idx="516">
                  <c:v>15.4229</c:v>
                </c:pt>
                <c:pt idx="517">
                  <c:v>15.447800000000001</c:v>
                </c:pt>
                <c:pt idx="518">
                  <c:v>15.4726</c:v>
                </c:pt>
                <c:pt idx="519">
                  <c:v>15.4975</c:v>
                </c:pt>
                <c:pt idx="520">
                  <c:v>15.5473</c:v>
                </c:pt>
                <c:pt idx="521">
                  <c:v>15.572100000000001</c:v>
                </c:pt>
                <c:pt idx="522">
                  <c:v>15.597</c:v>
                </c:pt>
                <c:pt idx="523">
                  <c:v>15.6219</c:v>
                </c:pt>
                <c:pt idx="524">
                  <c:v>15.646800000000001</c:v>
                </c:pt>
                <c:pt idx="525">
                  <c:v>15.6965</c:v>
                </c:pt>
                <c:pt idx="526">
                  <c:v>15.721399999999999</c:v>
                </c:pt>
                <c:pt idx="527">
                  <c:v>15.7463</c:v>
                </c:pt>
                <c:pt idx="528">
                  <c:v>15.771100000000001</c:v>
                </c:pt>
                <c:pt idx="529">
                  <c:v>15.795999999999999</c:v>
                </c:pt>
                <c:pt idx="530">
                  <c:v>15.845800000000001</c:v>
                </c:pt>
                <c:pt idx="531">
                  <c:v>15.870699999999999</c:v>
                </c:pt>
                <c:pt idx="532">
                  <c:v>15.8955</c:v>
                </c:pt>
                <c:pt idx="533">
                  <c:v>15.920400000000001</c:v>
                </c:pt>
                <c:pt idx="534">
                  <c:v>15.9453</c:v>
                </c:pt>
                <c:pt idx="535">
                  <c:v>15.994999999999999</c:v>
                </c:pt>
                <c:pt idx="536">
                  <c:v>16.0199</c:v>
                </c:pt>
                <c:pt idx="537">
                  <c:v>16.044799999999999</c:v>
                </c:pt>
                <c:pt idx="538">
                  <c:v>16.069700000000001</c:v>
                </c:pt>
                <c:pt idx="539">
                  <c:v>16.0945</c:v>
                </c:pt>
                <c:pt idx="540">
                  <c:v>16.144300000000001</c:v>
                </c:pt>
                <c:pt idx="541">
                  <c:v>16.1692</c:v>
                </c:pt>
                <c:pt idx="542">
                  <c:v>16.193999999999999</c:v>
                </c:pt>
                <c:pt idx="543">
                  <c:v>16.218900000000001</c:v>
                </c:pt>
                <c:pt idx="544">
                  <c:v>16.2438</c:v>
                </c:pt>
                <c:pt idx="545">
                  <c:v>16.293500000000002</c:v>
                </c:pt>
                <c:pt idx="546">
                  <c:v>16.3184</c:v>
                </c:pt>
                <c:pt idx="547">
                  <c:v>16.343299999999999</c:v>
                </c:pt>
                <c:pt idx="548">
                  <c:v>16.368200000000002</c:v>
                </c:pt>
                <c:pt idx="549">
                  <c:v>16.393000000000001</c:v>
                </c:pt>
                <c:pt idx="550">
                  <c:v>16.442799999999998</c:v>
                </c:pt>
                <c:pt idx="551">
                  <c:v>16.467700000000001</c:v>
                </c:pt>
                <c:pt idx="552">
                  <c:v>16.4925</c:v>
                </c:pt>
                <c:pt idx="553">
                  <c:v>16.517399999999999</c:v>
                </c:pt>
                <c:pt idx="554">
                  <c:v>16.542300000000001</c:v>
                </c:pt>
                <c:pt idx="555">
                  <c:v>16.591999999999999</c:v>
                </c:pt>
                <c:pt idx="556">
                  <c:v>16.616900000000001</c:v>
                </c:pt>
                <c:pt idx="557">
                  <c:v>16.6418</c:v>
                </c:pt>
                <c:pt idx="558">
                  <c:v>16.666699999999999</c:v>
                </c:pt>
                <c:pt idx="559">
                  <c:v>16.691500000000001</c:v>
                </c:pt>
                <c:pt idx="560">
                  <c:v>16.741299999999999</c:v>
                </c:pt>
                <c:pt idx="561">
                  <c:v>16.766200000000001</c:v>
                </c:pt>
                <c:pt idx="562">
                  <c:v>16.791</c:v>
                </c:pt>
                <c:pt idx="563">
                  <c:v>16.815899999999999</c:v>
                </c:pt>
                <c:pt idx="564">
                  <c:v>16.840800000000002</c:v>
                </c:pt>
                <c:pt idx="565">
                  <c:v>16.890599999999999</c:v>
                </c:pt>
                <c:pt idx="566">
                  <c:v>16.915400000000002</c:v>
                </c:pt>
                <c:pt idx="567">
                  <c:v>16.940300000000001</c:v>
                </c:pt>
                <c:pt idx="568">
                  <c:v>16.965199999999999</c:v>
                </c:pt>
                <c:pt idx="569">
                  <c:v>16.990100000000002</c:v>
                </c:pt>
                <c:pt idx="570">
                  <c:v>17.0398</c:v>
                </c:pt>
                <c:pt idx="571">
                  <c:v>17.064699999999998</c:v>
                </c:pt>
                <c:pt idx="572">
                  <c:v>17.089600000000001</c:v>
                </c:pt>
                <c:pt idx="573">
                  <c:v>17.1144</c:v>
                </c:pt>
                <c:pt idx="574">
                  <c:v>17.139299999999999</c:v>
                </c:pt>
                <c:pt idx="575">
                  <c:v>17.1891</c:v>
                </c:pt>
                <c:pt idx="576">
                  <c:v>17.213899999999999</c:v>
                </c:pt>
                <c:pt idx="577">
                  <c:v>17.238800000000001</c:v>
                </c:pt>
                <c:pt idx="578">
                  <c:v>17.2637</c:v>
                </c:pt>
                <c:pt idx="579">
                  <c:v>17.288599999999999</c:v>
                </c:pt>
                <c:pt idx="580">
                  <c:v>17.3383</c:v>
                </c:pt>
                <c:pt idx="581">
                  <c:v>17.363199999999999</c:v>
                </c:pt>
                <c:pt idx="582">
                  <c:v>17.388100000000001</c:v>
                </c:pt>
                <c:pt idx="583">
                  <c:v>17.4129</c:v>
                </c:pt>
                <c:pt idx="584">
                  <c:v>17.437799999999999</c:v>
                </c:pt>
                <c:pt idx="585">
                  <c:v>17.4876</c:v>
                </c:pt>
                <c:pt idx="586">
                  <c:v>17.5124</c:v>
                </c:pt>
                <c:pt idx="587">
                  <c:v>17.537299999999998</c:v>
                </c:pt>
                <c:pt idx="588">
                  <c:v>17.562200000000001</c:v>
                </c:pt>
                <c:pt idx="589">
                  <c:v>17.5871</c:v>
                </c:pt>
                <c:pt idx="590">
                  <c:v>17.636800000000001</c:v>
                </c:pt>
                <c:pt idx="591">
                  <c:v>17.6617</c:v>
                </c:pt>
                <c:pt idx="592">
                  <c:v>17.686599999999999</c:v>
                </c:pt>
                <c:pt idx="593">
                  <c:v>17.711400000000001</c:v>
                </c:pt>
                <c:pt idx="594">
                  <c:v>17.7363</c:v>
                </c:pt>
                <c:pt idx="595">
                  <c:v>17.786100000000001</c:v>
                </c:pt>
                <c:pt idx="596">
                  <c:v>17.811</c:v>
                </c:pt>
                <c:pt idx="597">
                  <c:v>17.835799999999999</c:v>
                </c:pt>
                <c:pt idx="598">
                  <c:v>17.860700000000001</c:v>
                </c:pt>
                <c:pt idx="599">
                  <c:v>17.8856</c:v>
                </c:pt>
                <c:pt idx="600">
                  <c:v>17.935300000000002</c:v>
                </c:pt>
                <c:pt idx="601">
                  <c:v>17.9602</c:v>
                </c:pt>
                <c:pt idx="602">
                  <c:v>17.985099999999999</c:v>
                </c:pt>
                <c:pt idx="603">
                  <c:v>18.010000000000002</c:v>
                </c:pt>
                <c:pt idx="604">
                  <c:v>18.034800000000001</c:v>
                </c:pt>
                <c:pt idx="605">
                  <c:v>18.084599999999998</c:v>
                </c:pt>
                <c:pt idx="606">
                  <c:v>18.109500000000001</c:v>
                </c:pt>
                <c:pt idx="607">
                  <c:v>18.1343</c:v>
                </c:pt>
                <c:pt idx="608">
                  <c:v>18.159199999999998</c:v>
                </c:pt>
                <c:pt idx="609">
                  <c:v>18.184100000000001</c:v>
                </c:pt>
                <c:pt idx="610">
                  <c:v>18.233799999999999</c:v>
                </c:pt>
                <c:pt idx="611">
                  <c:v>18.258700000000001</c:v>
                </c:pt>
                <c:pt idx="612">
                  <c:v>18.2836</c:v>
                </c:pt>
                <c:pt idx="613">
                  <c:v>18.308499999999999</c:v>
                </c:pt>
                <c:pt idx="614">
                  <c:v>18.333300000000001</c:v>
                </c:pt>
                <c:pt idx="615">
                  <c:v>18.383099999999999</c:v>
                </c:pt>
                <c:pt idx="616">
                  <c:v>18.408000000000001</c:v>
                </c:pt>
                <c:pt idx="617">
                  <c:v>18.4328</c:v>
                </c:pt>
                <c:pt idx="618">
                  <c:v>18.457699999999999</c:v>
                </c:pt>
                <c:pt idx="619">
                  <c:v>18.482600000000001</c:v>
                </c:pt>
                <c:pt idx="620">
                  <c:v>18.532299999999999</c:v>
                </c:pt>
                <c:pt idx="621">
                  <c:v>18.557200000000002</c:v>
                </c:pt>
                <c:pt idx="622">
                  <c:v>18.582100000000001</c:v>
                </c:pt>
                <c:pt idx="623">
                  <c:v>18.606999999999999</c:v>
                </c:pt>
                <c:pt idx="624">
                  <c:v>18.631799999999998</c:v>
                </c:pt>
                <c:pt idx="625">
                  <c:v>18.6816</c:v>
                </c:pt>
                <c:pt idx="626">
                  <c:v>18.706499999999998</c:v>
                </c:pt>
                <c:pt idx="627">
                  <c:v>18.731300000000001</c:v>
                </c:pt>
                <c:pt idx="628">
                  <c:v>18.7562</c:v>
                </c:pt>
                <c:pt idx="629">
                  <c:v>18.781099999999999</c:v>
                </c:pt>
                <c:pt idx="630">
                  <c:v>18.8309</c:v>
                </c:pt>
                <c:pt idx="631">
                  <c:v>18.855699999999999</c:v>
                </c:pt>
                <c:pt idx="632">
                  <c:v>18.880600000000001</c:v>
                </c:pt>
                <c:pt idx="633">
                  <c:v>18.9055</c:v>
                </c:pt>
                <c:pt idx="634">
                  <c:v>18.930399999999999</c:v>
                </c:pt>
                <c:pt idx="635">
                  <c:v>18.9801</c:v>
                </c:pt>
                <c:pt idx="636">
                  <c:v>19.004999999999999</c:v>
                </c:pt>
                <c:pt idx="637">
                  <c:v>19.029900000000001</c:v>
                </c:pt>
                <c:pt idx="638">
                  <c:v>19.0547</c:v>
                </c:pt>
                <c:pt idx="639">
                  <c:v>19.079599999999999</c:v>
                </c:pt>
                <c:pt idx="640">
                  <c:v>19.1294</c:v>
                </c:pt>
                <c:pt idx="641">
                  <c:v>19.154199999999999</c:v>
                </c:pt>
                <c:pt idx="642">
                  <c:v>19.179099999999998</c:v>
                </c:pt>
                <c:pt idx="643">
                  <c:v>19.204000000000001</c:v>
                </c:pt>
                <c:pt idx="644">
                  <c:v>19.228899999999999</c:v>
                </c:pt>
                <c:pt idx="645">
                  <c:v>19.278600000000001</c:v>
                </c:pt>
                <c:pt idx="646">
                  <c:v>19.3035</c:v>
                </c:pt>
                <c:pt idx="647">
                  <c:v>19.328399999999998</c:v>
                </c:pt>
                <c:pt idx="648">
                  <c:v>19.353200000000001</c:v>
                </c:pt>
                <c:pt idx="649">
                  <c:v>19.3781</c:v>
                </c:pt>
                <c:pt idx="650">
                  <c:v>19.427900000000001</c:v>
                </c:pt>
                <c:pt idx="651">
                  <c:v>19.4527</c:v>
                </c:pt>
                <c:pt idx="652">
                  <c:v>19.477599999999999</c:v>
                </c:pt>
                <c:pt idx="653">
                  <c:v>19.502500000000001</c:v>
                </c:pt>
                <c:pt idx="654">
                  <c:v>19.5274</c:v>
                </c:pt>
                <c:pt idx="655">
                  <c:v>19.577100000000002</c:v>
                </c:pt>
                <c:pt idx="656">
                  <c:v>19.602</c:v>
                </c:pt>
                <c:pt idx="657">
                  <c:v>19.626899999999999</c:v>
                </c:pt>
                <c:pt idx="658">
                  <c:v>19.651700000000002</c:v>
                </c:pt>
                <c:pt idx="659">
                  <c:v>19.676600000000001</c:v>
                </c:pt>
                <c:pt idx="660">
                  <c:v>19.726400000000002</c:v>
                </c:pt>
                <c:pt idx="661">
                  <c:v>19.751300000000001</c:v>
                </c:pt>
                <c:pt idx="662">
                  <c:v>19.7761</c:v>
                </c:pt>
                <c:pt idx="663">
                  <c:v>19.800999999999998</c:v>
                </c:pt>
                <c:pt idx="664">
                  <c:v>19.825900000000001</c:v>
                </c:pt>
                <c:pt idx="665">
                  <c:v>19.875599999999999</c:v>
                </c:pt>
                <c:pt idx="666">
                  <c:v>19.900500000000001</c:v>
                </c:pt>
                <c:pt idx="667">
                  <c:v>19.9254</c:v>
                </c:pt>
                <c:pt idx="668">
                  <c:v>19.950299999999999</c:v>
                </c:pt>
                <c:pt idx="669">
                  <c:v>19.975100000000001</c:v>
                </c:pt>
              </c:numCache>
            </c:numRef>
          </c:xVal>
          <c:yVal>
            <c:numRef>
              <c:f>Sheet1!$I$39:$I$83400</c:f>
              <c:numCache>
                <c:formatCode>General</c:formatCode>
                <c:ptCount val="83362"/>
                <c:pt idx="0">
                  <c:v>14.952</c:v>
                </c:pt>
                <c:pt idx="1">
                  <c:v>14.9039</c:v>
                </c:pt>
                <c:pt idx="2">
                  <c:v>14.8559</c:v>
                </c:pt>
                <c:pt idx="3">
                  <c:v>14.8078</c:v>
                </c:pt>
                <c:pt idx="4">
                  <c:v>14.7598</c:v>
                </c:pt>
                <c:pt idx="5">
                  <c:v>14.6637</c:v>
                </c:pt>
                <c:pt idx="6">
                  <c:v>14.6157</c:v>
                </c:pt>
                <c:pt idx="7">
                  <c:v>14.567600000000001</c:v>
                </c:pt>
                <c:pt idx="8">
                  <c:v>14.519600000000001</c:v>
                </c:pt>
                <c:pt idx="9">
                  <c:v>14.471500000000001</c:v>
                </c:pt>
                <c:pt idx="10">
                  <c:v>14.375500000000001</c:v>
                </c:pt>
                <c:pt idx="11">
                  <c:v>14.327400000000001</c:v>
                </c:pt>
                <c:pt idx="12">
                  <c:v>14.279400000000001</c:v>
                </c:pt>
                <c:pt idx="13">
                  <c:v>14.231299999999999</c:v>
                </c:pt>
                <c:pt idx="14">
                  <c:v>14.183299999999999</c:v>
                </c:pt>
                <c:pt idx="15">
                  <c:v>14.087199999999999</c:v>
                </c:pt>
                <c:pt idx="16">
                  <c:v>14.039199999999999</c:v>
                </c:pt>
                <c:pt idx="17">
                  <c:v>13.991099999999999</c:v>
                </c:pt>
                <c:pt idx="18">
                  <c:v>13.943099999999999</c:v>
                </c:pt>
                <c:pt idx="19">
                  <c:v>13.895099999999999</c:v>
                </c:pt>
                <c:pt idx="20">
                  <c:v>13.798999999999999</c:v>
                </c:pt>
                <c:pt idx="21">
                  <c:v>13.7509</c:v>
                </c:pt>
                <c:pt idx="22">
                  <c:v>13.7029</c:v>
                </c:pt>
                <c:pt idx="23">
                  <c:v>13.6549</c:v>
                </c:pt>
                <c:pt idx="24">
                  <c:v>13.6068</c:v>
                </c:pt>
                <c:pt idx="25">
                  <c:v>13.5107</c:v>
                </c:pt>
                <c:pt idx="26">
                  <c:v>13.4627</c:v>
                </c:pt>
                <c:pt idx="27">
                  <c:v>13.4146</c:v>
                </c:pt>
                <c:pt idx="28">
                  <c:v>13.3666</c:v>
                </c:pt>
                <c:pt idx="29">
                  <c:v>13.3186</c:v>
                </c:pt>
                <c:pt idx="30">
                  <c:v>13.2225</c:v>
                </c:pt>
                <c:pt idx="31">
                  <c:v>13.1744</c:v>
                </c:pt>
                <c:pt idx="32">
                  <c:v>13.1264</c:v>
                </c:pt>
                <c:pt idx="33">
                  <c:v>13.0784</c:v>
                </c:pt>
                <c:pt idx="34">
                  <c:v>13.0303</c:v>
                </c:pt>
                <c:pt idx="35">
                  <c:v>12.934200000000001</c:v>
                </c:pt>
                <c:pt idx="36">
                  <c:v>12.886200000000001</c:v>
                </c:pt>
                <c:pt idx="37">
                  <c:v>12.838200000000001</c:v>
                </c:pt>
                <c:pt idx="38">
                  <c:v>12.790100000000001</c:v>
                </c:pt>
                <c:pt idx="39">
                  <c:v>12.742100000000001</c:v>
                </c:pt>
                <c:pt idx="40">
                  <c:v>12.646000000000001</c:v>
                </c:pt>
                <c:pt idx="41">
                  <c:v>12.597899999999999</c:v>
                </c:pt>
                <c:pt idx="42">
                  <c:v>12.549899999999999</c:v>
                </c:pt>
                <c:pt idx="43">
                  <c:v>12.501899999999999</c:v>
                </c:pt>
                <c:pt idx="44">
                  <c:v>12.453799999999999</c:v>
                </c:pt>
                <c:pt idx="45">
                  <c:v>12.357699999999999</c:v>
                </c:pt>
                <c:pt idx="46">
                  <c:v>12.309699999999999</c:v>
                </c:pt>
                <c:pt idx="47">
                  <c:v>12.261699999999999</c:v>
                </c:pt>
                <c:pt idx="48">
                  <c:v>12.2136</c:v>
                </c:pt>
                <c:pt idx="49">
                  <c:v>12.1656</c:v>
                </c:pt>
                <c:pt idx="50">
                  <c:v>12.0695</c:v>
                </c:pt>
                <c:pt idx="51">
                  <c:v>12.0215</c:v>
                </c:pt>
                <c:pt idx="52">
                  <c:v>11.9734</c:v>
                </c:pt>
                <c:pt idx="53">
                  <c:v>11.9254</c:v>
                </c:pt>
                <c:pt idx="54">
                  <c:v>11.8773</c:v>
                </c:pt>
                <c:pt idx="55">
                  <c:v>11.7812</c:v>
                </c:pt>
                <c:pt idx="56">
                  <c:v>11.7332</c:v>
                </c:pt>
                <c:pt idx="57">
                  <c:v>11.6852</c:v>
                </c:pt>
                <c:pt idx="58">
                  <c:v>11.6371</c:v>
                </c:pt>
                <c:pt idx="59">
                  <c:v>11.5891</c:v>
                </c:pt>
                <c:pt idx="60">
                  <c:v>11.493</c:v>
                </c:pt>
                <c:pt idx="61">
                  <c:v>11.445</c:v>
                </c:pt>
                <c:pt idx="62">
                  <c:v>11.3969</c:v>
                </c:pt>
                <c:pt idx="63">
                  <c:v>11.3489</c:v>
                </c:pt>
                <c:pt idx="64">
                  <c:v>11.300800000000001</c:v>
                </c:pt>
                <c:pt idx="65">
                  <c:v>11.204800000000001</c:v>
                </c:pt>
                <c:pt idx="66">
                  <c:v>11.156700000000001</c:v>
                </c:pt>
                <c:pt idx="67">
                  <c:v>11.108700000000001</c:v>
                </c:pt>
                <c:pt idx="68">
                  <c:v>11.060600000000001</c:v>
                </c:pt>
                <c:pt idx="69">
                  <c:v>11.012600000000001</c:v>
                </c:pt>
                <c:pt idx="70">
                  <c:v>10.916499999999999</c:v>
                </c:pt>
                <c:pt idx="71">
                  <c:v>10.868499999999999</c:v>
                </c:pt>
                <c:pt idx="72">
                  <c:v>10.820399999999999</c:v>
                </c:pt>
                <c:pt idx="73">
                  <c:v>10.772399999999999</c:v>
                </c:pt>
                <c:pt idx="74">
                  <c:v>10.724299999999999</c:v>
                </c:pt>
                <c:pt idx="75">
                  <c:v>10.628299999999999</c:v>
                </c:pt>
                <c:pt idx="76">
                  <c:v>10.5802</c:v>
                </c:pt>
                <c:pt idx="77">
                  <c:v>10.5322</c:v>
                </c:pt>
                <c:pt idx="78">
                  <c:v>10.4841</c:v>
                </c:pt>
                <c:pt idx="79">
                  <c:v>10.4361</c:v>
                </c:pt>
                <c:pt idx="80">
                  <c:v>10.34</c:v>
                </c:pt>
                <c:pt idx="81">
                  <c:v>10.292</c:v>
                </c:pt>
                <c:pt idx="82">
                  <c:v>10.2439</c:v>
                </c:pt>
                <c:pt idx="83">
                  <c:v>10.1959</c:v>
                </c:pt>
                <c:pt idx="84">
                  <c:v>10.1479</c:v>
                </c:pt>
                <c:pt idx="85">
                  <c:v>10.0518</c:v>
                </c:pt>
                <c:pt idx="86">
                  <c:v>10.0037</c:v>
                </c:pt>
                <c:pt idx="87">
                  <c:v>9.9556900000000006</c:v>
                </c:pt>
                <c:pt idx="88">
                  <c:v>9.9076500000000003</c:v>
                </c:pt>
                <c:pt idx="89">
                  <c:v>9.85961</c:v>
                </c:pt>
                <c:pt idx="90">
                  <c:v>9.7635299999999994</c:v>
                </c:pt>
                <c:pt idx="91">
                  <c:v>9.7154799999999994</c:v>
                </c:pt>
                <c:pt idx="92">
                  <c:v>9.6674399999999991</c:v>
                </c:pt>
                <c:pt idx="93">
                  <c:v>9.6194000000000006</c:v>
                </c:pt>
                <c:pt idx="94">
                  <c:v>9.5713600000000003</c:v>
                </c:pt>
                <c:pt idx="95">
                  <c:v>9.4752799999999997</c:v>
                </c:pt>
                <c:pt idx="96">
                  <c:v>9.4272399999999994</c:v>
                </c:pt>
                <c:pt idx="97">
                  <c:v>9.3792000000000009</c:v>
                </c:pt>
                <c:pt idx="98">
                  <c:v>9.3311600000000006</c:v>
                </c:pt>
                <c:pt idx="99">
                  <c:v>9.2831200000000003</c:v>
                </c:pt>
                <c:pt idx="100">
                  <c:v>9.18703</c:v>
                </c:pt>
                <c:pt idx="101">
                  <c:v>9.1389899999999997</c:v>
                </c:pt>
                <c:pt idx="102">
                  <c:v>9.0909499999999994</c:v>
                </c:pt>
                <c:pt idx="103">
                  <c:v>9.0429099999999991</c:v>
                </c:pt>
                <c:pt idx="104">
                  <c:v>8.9948700000000006</c:v>
                </c:pt>
                <c:pt idx="105">
                  <c:v>8.89879</c:v>
                </c:pt>
                <c:pt idx="106">
                  <c:v>8.8507499999999997</c:v>
                </c:pt>
                <c:pt idx="107">
                  <c:v>8.8027099999999994</c:v>
                </c:pt>
                <c:pt idx="108">
                  <c:v>8.7546599999999994</c:v>
                </c:pt>
                <c:pt idx="109">
                  <c:v>8.7066199999999991</c:v>
                </c:pt>
                <c:pt idx="110">
                  <c:v>8.6105400000000003</c:v>
                </c:pt>
                <c:pt idx="111">
                  <c:v>8.5625</c:v>
                </c:pt>
                <c:pt idx="112">
                  <c:v>8.5144599999999997</c:v>
                </c:pt>
                <c:pt idx="113">
                  <c:v>8.4664199999999994</c:v>
                </c:pt>
                <c:pt idx="114">
                  <c:v>8.4183800000000009</c:v>
                </c:pt>
                <c:pt idx="115">
                  <c:v>8.3222900000000006</c:v>
                </c:pt>
                <c:pt idx="116">
                  <c:v>8.2742500000000003</c:v>
                </c:pt>
                <c:pt idx="117">
                  <c:v>8.22621</c:v>
                </c:pt>
                <c:pt idx="118">
                  <c:v>8.1781699999999997</c:v>
                </c:pt>
                <c:pt idx="119">
                  <c:v>8.1301299999999994</c:v>
                </c:pt>
                <c:pt idx="120">
                  <c:v>8.0340500000000006</c:v>
                </c:pt>
                <c:pt idx="121">
                  <c:v>7.9860100000000003</c:v>
                </c:pt>
                <c:pt idx="122">
                  <c:v>7.93797</c:v>
                </c:pt>
                <c:pt idx="123">
                  <c:v>7.8899299999999997</c:v>
                </c:pt>
                <c:pt idx="124">
                  <c:v>7.8418799999999997</c:v>
                </c:pt>
                <c:pt idx="125">
                  <c:v>7.7458</c:v>
                </c:pt>
                <c:pt idx="126">
                  <c:v>7.6977599999999997</c:v>
                </c:pt>
                <c:pt idx="127">
                  <c:v>7.6497200000000003</c:v>
                </c:pt>
                <c:pt idx="128">
                  <c:v>7.60168</c:v>
                </c:pt>
                <c:pt idx="129">
                  <c:v>7.5536399999999997</c:v>
                </c:pt>
                <c:pt idx="130">
                  <c:v>7.45756</c:v>
                </c:pt>
                <c:pt idx="131">
                  <c:v>7.4095199999999997</c:v>
                </c:pt>
                <c:pt idx="132">
                  <c:v>7.3614699999999997</c:v>
                </c:pt>
                <c:pt idx="133">
                  <c:v>7.3134300000000003</c:v>
                </c:pt>
                <c:pt idx="134">
                  <c:v>7.26539</c:v>
                </c:pt>
                <c:pt idx="135">
                  <c:v>7.1693100000000003</c:v>
                </c:pt>
                <c:pt idx="136">
                  <c:v>7.12127</c:v>
                </c:pt>
                <c:pt idx="137">
                  <c:v>7.0732299999999997</c:v>
                </c:pt>
                <c:pt idx="138">
                  <c:v>7.0251900000000003</c:v>
                </c:pt>
                <c:pt idx="139">
                  <c:v>6.97715</c:v>
                </c:pt>
                <c:pt idx="140">
                  <c:v>6.8810599999999997</c:v>
                </c:pt>
                <c:pt idx="141">
                  <c:v>6.8330200000000003</c:v>
                </c:pt>
                <c:pt idx="142">
                  <c:v>6.78498</c:v>
                </c:pt>
                <c:pt idx="143">
                  <c:v>6.7369399999999997</c:v>
                </c:pt>
                <c:pt idx="144">
                  <c:v>6.6889000000000003</c:v>
                </c:pt>
                <c:pt idx="145">
                  <c:v>6.5928199999999997</c:v>
                </c:pt>
                <c:pt idx="146">
                  <c:v>6.5447800000000003</c:v>
                </c:pt>
                <c:pt idx="147">
                  <c:v>6.49674</c:v>
                </c:pt>
                <c:pt idx="148">
                  <c:v>6.44869</c:v>
                </c:pt>
                <c:pt idx="149">
                  <c:v>6.4006499999999997</c:v>
                </c:pt>
                <c:pt idx="150">
                  <c:v>6.30457</c:v>
                </c:pt>
                <c:pt idx="151">
                  <c:v>6.2565299999999997</c:v>
                </c:pt>
                <c:pt idx="152">
                  <c:v>6.2084900000000003</c:v>
                </c:pt>
                <c:pt idx="153">
                  <c:v>6.16045</c:v>
                </c:pt>
                <c:pt idx="154">
                  <c:v>6.1124099999999997</c:v>
                </c:pt>
                <c:pt idx="155">
                  <c:v>6.0163200000000003</c:v>
                </c:pt>
                <c:pt idx="156">
                  <c:v>5.96828</c:v>
                </c:pt>
                <c:pt idx="157">
                  <c:v>5.9202399999999997</c:v>
                </c:pt>
                <c:pt idx="158">
                  <c:v>5.8722000000000003</c:v>
                </c:pt>
                <c:pt idx="159">
                  <c:v>5.82416</c:v>
                </c:pt>
                <c:pt idx="160">
                  <c:v>5.7280800000000003</c:v>
                </c:pt>
                <c:pt idx="161">
                  <c:v>5.68004</c:v>
                </c:pt>
                <c:pt idx="162">
                  <c:v>5.6319999999999997</c:v>
                </c:pt>
                <c:pt idx="163">
                  <c:v>5.5839600000000003</c:v>
                </c:pt>
                <c:pt idx="164">
                  <c:v>5.5359100000000003</c:v>
                </c:pt>
                <c:pt idx="165">
                  <c:v>5.4398299999999997</c:v>
                </c:pt>
                <c:pt idx="166">
                  <c:v>5.3917900000000003</c:v>
                </c:pt>
                <c:pt idx="167">
                  <c:v>5.34375</c:v>
                </c:pt>
                <c:pt idx="168">
                  <c:v>5.3171600000000003</c:v>
                </c:pt>
                <c:pt idx="169">
                  <c:v>5.2905800000000003</c:v>
                </c:pt>
                <c:pt idx="170">
                  <c:v>5.2374099999999997</c:v>
                </c:pt>
                <c:pt idx="171">
                  <c:v>5.21082</c:v>
                </c:pt>
                <c:pt idx="172">
                  <c:v>5.18424</c:v>
                </c:pt>
                <c:pt idx="173">
                  <c:v>5.1576500000000003</c:v>
                </c:pt>
                <c:pt idx="174">
                  <c:v>5.1310599999999997</c:v>
                </c:pt>
                <c:pt idx="175">
                  <c:v>5.07789</c:v>
                </c:pt>
                <c:pt idx="176">
                  <c:v>5.05131</c:v>
                </c:pt>
                <c:pt idx="177">
                  <c:v>5.0247200000000003</c:v>
                </c:pt>
                <c:pt idx="178">
                  <c:v>4.9981299999999997</c:v>
                </c:pt>
                <c:pt idx="179">
                  <c:v>4.9715499999999997</c:v>
                </c:pt>
                <c:pt idx="180">
                  <c:v>4.91838</c:v>
                </c:pt>
                <c:pt idx="181">
                  <c:v>4.8917900000000003</c:v>
                </c:pt>
                <c:pt idx="182">
                  <c:v>4.8652100000000003</c:v>
                </c:pt>
                <c:pt idx="183">
                  <c:v>4.8386199999999997</c:v>
                </c:pt>
                <c:pt idx="184">
                  <c:v>4.81203</c:v>
                </c:pt>
                <c:pt idx="185">
                  <c:v>4.7588600000000003</c:v>
                </c:pt>
                <c:pt idx="186">
                  <c:v>4.7322800000000003</c:v>
                </c:pt>
                <c:pt idx="187">
                  <c:v>4.7056899999999997</c:v>
                </c:pt>
                <c:pt idx="188">
                  <c:v>4.6791</c:v>
                </c:pt>
                <c:pt idx="189">
                  <c:v>4.65252</c:v>
                </c:pt>
                <c:pt idx="190">
                  <c:v>4.5993500000000003</c:v>
                </c:pt>
                <c:pt idx="191">
                  <c:v>4.5727599999999997</c:v>
                </c:pt>
                <c:pt idx="192">
                  <c:v>4.5461799999999997</c:v>
                </c:pt>
                <c:pt idx="193">
                  <c:v>4.51959</c:v>
                </c:pt>
                <c:pt idx="194">
                  <c:v>4.4930000000000003</c:v>
                </c:pt>
                <c:pt idx="195">
                  <c:v>4.4398299999999997</c:v>
                </c:pt>
                <c:pt idx="196">
                  <c:v>4.4132499999999997</c:v>
                </c:pt>
                <c:pt idx="197">
                  <c:v>4.38666</c:v>
                </c:pt>
                <c:pt idx="198">
                  <c:v>4.3600700000000003</c:v>
                </c:pt>
                <c:pt idx="199">
                  <c:v>4.3334900000000003</c:v>
                </c:pt>
                <c:pt idx="200">
                  <c:v>4.2803199999999997</c:v>
                </c:pt>
                <c:pt idx="201">
                  <c:v>4.25373</c:v>
                </c:pt>
                <c:pt idx="202">
                  <c:v>4.22715</c:v>
                </c:pt>
                <c:pt idx="203">
                  <c:v>4.2005600000000003</c:v>
                </c:pt>
                <c:pt idx="204">
                  <c:v>4.1739699999999997</c:v>
                </c:pt>
                <c:pt idx="205">
                  <c:v>4.1208</c:v>
                </c:pt>
                <c:pt idx="206">
                  <c:v>4.09422</c:v>
                </c:pt>
                <c:pt idx="207">
                  <c:v>4.0676300000000003</c:v>
                </c:pt>
                <c:pt idx="208">
                  <c:v>4.0410399999999997</c:v>
                </c:pt>
                <c:pt idx="209">
                  <c:v>4.0144599999999997</c:v>
                </c:pt>
                <c:pt idx="210">
                  <c:v>3.96129</c:v>
                </c:pt>
                <c:pt idx="211">
                  <c:v>3.9346999999999999</c:v>
                </c:pt>
                <c:pt idx="212">
                  <c:v>3.9081199999999998</c:v>
                </c:pt>
                <c:pt idx="213">
                  <c:v>3.8815300000000001</c:v>
                </c:pt>
                <c:pt idx="214">
                  <c:v>3.85494</c:v>
                </c:pt>
                <c:pt idx="215">
                  <c:v>3.8017699999999999</c:v>
                </c:pt>
                <c:pt idx="216">
                  <c:v>3.7751899999999998</c:v>
                </c:pt>
                <c:pt idx="217">
                  <c:v>3.7486000000000002</c:v>
                </c:pt>
                <c:pt idx="218">
                  <c:v>3.72201</c:v>
                </c:pt>
                <c:pt idx="219">
                  <c:v>3.69543</c:v>
                </c:pt>
                <c:pt idx="220">
                  <c:v>3.6422599999999998</c:v>
                </c:pt>
                <c:pt idx="221">
                  <c:v>3.6156700000000002</c:v>
                </c:pt>
                <c:pt idx="222">
                  <c:v>3.5890900000000001</c:v>
                </c:pt>
                <c:pt idx="223">
                  <c:v>3.5625</c:v>
                </c:pt>
                <c:pt idx="224">
                  <c:v>3.5359099999999999</c:v>
                </c:pt>
                <c:pt idx="225">
                  <c:v>3.4827400000000002</c:v>
                </c:pt>
                <c:pt idx="226">
                  <c:v>3.4561600000000001</c:v>
                </c:pt>
                <c:pt idx="227">
                  <c:v>3.42957</c:v>
                </c:pt>
                <c:pt idx="228">
                  <c:v>3.40299</c:v>
                </c:pt>
                <c:pt idx="229">
                  <c:v>3.3763999999999998</c:v>
                </c:pt>
                <c:pt idx="230">
                  <c:v>3.3232300000000001</c:v>
                </c:pt>
                <c:pt idx="231">
                  <c:v>3.29664</c:v>
                </c:pt>
                <c:pt idx="232">
                  <c:v>3.27006</c:v>
                </c:pt>
                <c:pt idx="233">
                  <c:v>3.2434699999999999</c:v>
                </c:pt>
                <c:pt idx="234">
                  <c:v>3.2168800000000002</c:v>
                </c:pt>
                <c:pt idx="235">
                  <c:v>3.16371</c:v>
                </c:pt>
                <c:pt idx="236">
                  <c:v>3.13713</c:v>
                </c:pt>
                <c:pt idx="237">
                  <c:v>3.1105399999999999</c:v>
                </c:pt>
                <c:pt idx="238">
                  <c:v>3.0839599999999998</c:v>
                </c:pt>
                <c:pt idx="239">
                  <c:v>3.0573700000000001</c:v>
                </c:pt>
                <c:pt idx="240">
                  <c:v>3.0042</c:v>
                </c:pt>
                <c:pt idx="241">
                  <c:v>2.9776099999999999</c:v>
                </c:pt>
                <c:pt idx="242">
                  <c:v>2.9510299999999998</c:v>
                </c:pt>
                <c:pt idx="243">
                  <c:v>2.9244400000000002</c:v>
                </c:pt>
                <c:pt idx="244">
                  <c:v>2.89785</c:v>
                </c:pt>
                <c:pt idx="245">
                  <c:v>2.8446799999999999</c:v>
                </c:pt>
                <c:pt idx="246">
                  <c:v>2.8180999999999998</c:v>
                </c:pt>
                <c:pt idx="247">
                  <c:v>2.7915100000000002</c:v>
                </c:pt>
                <c:pt idx="248">
                  <c:v>2.7649300000000001</c:v>
                </c:pt>
                <c:pt idx="249">
                  <c:v>2.73834</c:v>
                </c:pt>
                <c:pt idx="250">
                  <c:v>2.6851699999999998</c:v>
                </c:pt>
                <c:pt idx="251">
                  <c:v>2.6585800000000002</c:v>
                </c:pt>
                <c:pt idx="252">
                  <c:v>2.6320000000000001</c:v>
                </c:pt>
                <c:pt idx="253">
                  <c:v>2.60541</c:v>
                </c:pt>
                <c:pt idx="254">
                  <c:v>2.5788199999999999</c:v>
                </c:pt>
                <c:pt idx="255">
                  <c:v>2.5256500000000002</c:v>
                </c:pt>
                <c:pt idx="256">
                  <c:v>2.4990700000000001</c:v>
                </c:pt>
                <c:pt idx="257">
                  <c:v>2.47248</c:v>
                </c:pt>
                <c:pt idx="258">
                  <c:v>2.4459</c:v>
                </c:pt>
                <c:pt idx="259">
                  <c:v>2.4193099999999998</c:v>
                </c:pt>
                <c:pt idx="260">
                  <c:v>2.3661400000000001</c:v>
                </c:pt>
                <c:pt idx="261">
                  <c:v>2.33955</c:v>
                </c:pt>
                <c:pt idx="262">
                  <c:v>2.31297</c:v>
                </c:pt>
                <c:pt idx="263">
                  <c:v>2.2863799999999999</c:v>
                </c:pt>
                <c:pt idx="264">
                  <c:v>2.2597900000000002</c:v>
                </c:pt>
                <c:pt idx="265">
                  <c:v>2.20662</c:v>
                </c:pt>
                <c:pt idx="266">
                  <c:v>2.18004</c:v>
                </c:pt>
                <c:pt idx="267">
                  <c:v>2.1534499999999999</c:v>
                </c:pt>
                <c:pt idx="268">
                  <c:v>2.1268699999999998</c:v>
                </c:pt>
                <c:pt idx="269">
                  <c:v>2.1002800000000001</c:v>
                </c:pt>
                <c:pt idx="270">
                  <c:v>2.04711</c:v>
                </c:pt>
                <c:pt idx="271">
                  <c:v>2.0205199999999999</c:v>
                </c:pt>
                <c:pt idx="272">
                  <c:v>1.99394</c:v>
                </c:pt>
                <c:pt idx="273">
                  <c:v>1.9673499999999999</c:v>
                </c:pt>
                <c:pt idx="274">
                  <c:v>1.94076</c:v>
                </c:pt>
                <c:pt idx="275">
                  <c:v>1.8875900000000001</c:v>
                </c:pt>
                <c:pt idx="276">
                  <c:v>1.8610100000000001</c:v>
                </c:pt>
                <c:pt idx="277">
                  <c:v>1.8344199999999999</c:v>
                </c:pt>
                <c:pt idx="278">
                  <c:v>1.8078399999999999</c:v>
                </c:pt>
                <c:pt idx="279">
                  <c:v>1.78125</c:v>
                </c:pt>
                <c:pt idx="280">
                  <c:v>1.7280800000000001</c:v>
                </c:pt>
                <c:pt idx="281">
                  <c:v>1.7014899999999999</c:v>
                </c:pt>
                <c:pt idx="282">
                  <c:v>1.6749099999999999</c:v>
                </c:pt>
                <c:pt idx="283">
                  <c:v>1.64832</c:v>
                </c:pt>
                <c:pt idx="284">
                  <c:v>1.6217299999999999</c:v>
                </c:pt>
                <c:pt idx="285">
                  <c:v>1.56856</c:v>
                </c:pt>
                <c:pt idx="286">
                  <c:v>1.5419799999999999</c:v>
                </c:pt>
                <c:pt idx="287">
                  <c:v>1.51539</c:v>
                </c:pt>
                <c:pt idx="288">
                  <c:v>1.48881</c:v>
                </c:pt>
                <c:pt idx="289">
                  <c:v>1.4622200000000001</c:v>
                </c:pt>
                <c:pt idx="290">
                  <c:v>1.4090499999999999</c:v>
                </c:pt>
                <c:pt idx="291">
                  <c:v>1.38246</c:v>
                </c:pt>
                <c:pt idx="292">
                  <c:v>1.35588</c:v>
                </c:pt>
                <c:pt idx="293">
                  <c:v>1.3292900000000001</c:v>
                </c:pt>
                <c:pt idx="294">
                  <c:v>1.30271</c:v>
                </c:pt>
                <c:pt idx="295">
                  <c:v>1.24953</c:v>
                </c:pt>
                <c:pt idx="296">
                  <c:v>1.22295</c:v>
                </c:pt>
                <c:pt idx="297">
                  <c:v>1.1963600000000001</c:v>
                </c:pt>
                <c:pt idx="298">
                  <c:v>1.16978</c:v>
                </c:pt>
                <c:pt idx="299">
                  <c:v>1.1431899999999999</c:v>
                </c:pt>
                <c:pt idx="300">
                  <c:v>1.09002</c:v>
                </c:pt>
                <c:pt idx="301">
                  <c:v>1.0634300000000001</c:v>
                </c:pt>
                <c:pt idx="302">
                  <c:v>1.03685</c:v>
                </c:pt>
                <c:pt idx="303">
                  <c:v>1.0102599999999999</c:v>
                </c:pt>
                <c:pt idx="304">
                  <c:v>0.98367499999999997</c:v>
                </c:pt>
                <c:pt idx="305">
                  <c:v>0.930504</c:v>
                </c:pt>
                <c:pt idx="306">
                  <c:v>0.903918</c:v>
                </c:pt>
                <c:pt idx="307">
                  <c:v>0.877332</c:v>
                </c:pt>
                <c:pt idx="308">
                  <c:v>0.850746</c:v>
                </c:pt>
                <c:pt idx="309">
                  <c:v>0.82416100000000003</c:v>
                </c:pt>
                <c:pt idx="310">
                  <c:v>0.77098900000000004</c:v>
                </c:pt>
                <c:pt idx="311">
                  <c:v>0.74440300000000004</c:v>
                </c:pt>
                <c:pt idx="312">
                  <c:v>0.71781700000000004</c:v>
                </c:pt>
                <c:pt idx="313">
                  <c:v>0.69123100000000004</c:v>
                </c:pt>
                <c:pt idx="314">
                  <c:v>0.66464500000000004</c:v>
                </c:pt>
                <c:pt idx="315">
                  <c:v>0.61147399999999996</c:v>
                </c:pt>
                <c:pt idx="316">
                  <c:v>0.58488799999999996</c:v>
                </c:pt>
                <c:pt idx="317">
                  <c:v>0.55830199999999996</c:v>
                </c:pt>
                <c:pt idx="318">
                  <c:v>0.53171599999999997</c:v>
                </c:pt>
                <c:pt idx="319">
                  <c:v>0.50512999999999997</c:v>
                </c:pt>
                <c:pt idx="320">
                  <c:v>0.451959</c:v>
                </c:pt>
                <c:pt idx="321">
                  <c:v>0.425373</c:v>
                </c:pt>
                <c:pt idx="322">
                  <c:v>0.398787</c:v>
                </c:pt>
                <c:pt idx="323">
                  <c:v>0.372201</c:v>
                </c:pt>
                <c:pt idx="324">
                  <c:v>0.34561500000000001</c:v>
                </c:pt>
                <c:pt idx="325">
                  <c:v>0.29244399999999998</c:v>
                </c:pt>
                <c:pt idx="326">
                  <c:v>0.26585799999999998</c:v>
                </c:pt>
                <c:pt idx="327">
                  <c:v>0.23927300000000001</c:v>
                </c:pt>
                <c:pt idx="328">
                  <c:v>0.21268699999999999</c:v>
                </c:pt>
                <c:pt idx="329">
                  <c:v>0.18610099999999999</c:v>
                </c:pt>
                <c:pt idx="330">
                  <c:v>0.13292899999999999</c:v>
                </c:pt>
                <c:pt idx="331">
                  <c:v>0.10634299999999999</c:v>
                </c:pt>
                <c:pt idx="332">
                  <c:v>7.97572E-2</c:v>
                </c:pt>
                <c:pt idx="333">
                  <c:v>5.3171599999999999E-2</c:v>
                </c:pt>
                <c:pt idx="334">
                  <c:v>2.6585600000000001E-2</c:v>
                </c:pt>
                <c:pt idx="335">
                  <c:v>9.1728899999999995E-3</c:v>
                </c:pt>
                <c:pt idx="336">
                  <c:v>1.8345799999999999E-2</c:v>
                </c:pt>
                <c:pt idx="337">
                  <c:v>2.75187E-2</c:v>
                </c:pt>
                <c:pt idx="338">
                  <c:v>3.6691500000000002E-2</c:v>
                </c:pt>
                <c:pt idx="339">
                  <c:v>4.58644E-2</c:v>
                </c:pt>
                <c:pt idx="340">
                  <c:v>6.4210199999999995E-2</c:v>
                </c:pt>
                <c:pt idx="341">
                  <c:v>7.3383100000000007E-2</c:v>
                </c:pt>
                <c:pt idx="342">
                  <c:v>8.2556000000000004E-2</c:v>
                </c:pt>
                <c:pt idx="343">
                  <c:v>9.1728900000000002E-2</c:v>
                </c:pt>
                <c:pt idx="344">
                  <c:v>0.10090200000000001</c:v>
                </c:pt>
                <c:pt idx="345">
                  <c:v>0.11924800000000001</c:v>
                </c:pt>
                <c:pt idx="346">
                  <c:v>0.12842000000000001</c:v>
                </c:pt>
                <c:pt idx="347">
                  <c:v>0.13759299999999999</c:v>
                </c:pt>
                <c:pt idx="348">
                  <c:v>0.14676600000000001</c:v>
                </c:pt>
                <c:pt idx="349">
                  <c:v>0.15593899999999999</c:v>
                </c:pt>
                <c:pt idx="350">
                  <c:v>0.174285</c:v>
                </c:pt>
                <c:pt idx="351">
                  <c:v>0.18345800000000001</c:v>
                </c:pt>
                <c:pt idx="352">
                  <c:v>0.192631</c:v>
                </c:pt>
                <c:pt idx="353">
                  <c:v>0.20180400000000001</c:v>
                </c:pt>
                <c:pt idx="354">
                  <c:v>0.210976</c:v>
                </c:pt>
                <c:pt idx="355">
                  <c:v>0.229322</c:v>
                </c:pt>
                <c:pt idx="356">
                  <c:v>0.23849500000000001</c:v>
                </c:pt>
                <c:pt idx="357">
                  <c:v>0.247668</c:v>
                </c:pt>
                <c:pt idx="358">
                  <c:v>0.25684099999999999</c:v>
                </c:pt>
                <c:pt idx="359">
                  <c:v>0.26601399999999997</c:v>
                </c:pt>
                <c:pt idx="360">
                  <c:v>0.28435899999999997</c:v>
                </c:pt>
                <c:pt idx="361">
                  <c:v>0.29353200000000002</c:v>
                </c:pt>
                <c:pt idx="362">
                  <c:v>0.302705</c:v>
                </c:pt>
                <c:pt idx="363">
                  <c:v>0.31187799999999999</c:v>
                </c:pt>
                <c:pt idx="364">
                  <c:v>0.32105099999999998</c:v>
                </c:pt>
                <c:pt idx="365">
                  <c:v>0.339397</c:v>
                </c:pt>
                <c:pt idx="366">
                  <c:v>0.34856999999999999</c:v>
                </c:pt>
                <c:pt idx="367">
                  <c:v>0.35774299999999998</c:v>
                </c:pt>
                <c:pt idx="368">
                  <c:v>0.36691499999999999</c:v>
                </c:pt>
                <c:pt idx="369">
                  <c:v>0.37608799999999998</c:v>
                </c:pt>
                <c:pt idx="370">
                  <c:v>0.39443400000000001</c:v>
                </c:pt>
                <c:pt idx="371">
                  <c:v>0.40360699999999999</c:v>
                </c:pt>
                <c:pt idx="372">
                  <c:v>0.41277999999999998</c:v>
                </c:pt>
                <c:pt idx="373">
                  <c:v>0.42195300000000002</c:v>
                </c:pt>
                <c:pt idx="374">
                  <c:v>0.43112600000000001</c:v>
                </c:pt>
                <c:pt idx="375">
                  <c:v>0.44947100000000001</c:v>
                </c:pt>
                <c:pt idx="376">
                  <c:v>0.458644</c:v>
                </c:pt>
                <c:pt idx="377">
                  <c:v>0.46781699999999998</c:v>
                </c:pt>
                <c:pt idx="378">
                  <c:v>0.47699000000000003</c:v>
                </c:pt>
                <c:pt idx="379">
                  <c:v>0.48616300000000001</c:v>
                </c:pt>
                <c:pt idx="380">
                  <c:v>0.50450899999999999</c:v>
                </c:pt>
                <c:pt idx="381">
                  <c:v>0.51368199999999997</c:v>
                </c:pt>
                <c:pt idx="382">
                  <c:v>0.52285499999999996</c:v>
                </c:pt>
                <c:pt idx="383">
                  <c:v>0.53202700000000003</c:v>
                </c:pt>
                <c:pt idx="384">
                  <c:v>0.54120000000000001</c:v>
                </c:pt>
                <c:pt idx="385">
                  <c:v>0.55954599999999999</c:v>
                </c:pt>
                <c:pt idx="386">
                  <c:v>0.56871899999999997</c:v>
                </c:pt>
                <c:pt idx="387">
                  <c:v>0.57789199999999996</c:v>
                </c:pt>
                <c:pt idx="388">
                  <c:v>0.58706499999999995</c:v>
                </c:pt>
                <c:pt idx="389">
                  <c:v>0.59623800000000005</c:v>
                </c:pt>
                <c:pt idx="390">
                  <c:v>0.61458299999999999</c:v>
                </c:pt>
                <c:pt idx="391">
                  <c:v>0.62375599999999998</c:v>
                </c:pt>
                <c:pt idx="392">
                  <c:v>0.63292899999999996</c:v>
                </c:pt>
                <c:pt idx="393">
                  <c:v>0.64210199999999995</c:v>
                </c:pt>
                <c:pt idx="394">
                  <c:v>0.65127500000000005</c:v>
                </c:pt>
                <c:pt idx="395">
                  <c:v>0.66962100000000002</c:v>
                </c:pt>
                <c:pt idx="396">
                  <c:v>0.67879400000000001</c:v>
                </c:pt>
                <c:pt idx="397">
                  <c:v>0.68796599999999997</c:v>
                </c:pt>
                <c:pt idx="398">
                  <c:v>0.69713899999999995</c:v>
                </c:pt>
                <c:pt idx="399">
                  <c:v>0.70631200000000005</c:v>
                </c:pt>
                <c:pt idx="400">
                  <c:v>0.72465800000000002</c:v>
                </c:pt>
                <c:pt idx="401">
                  <c:v>0.73383100000000001</c:v>
                </c:pt>
                <c:pt idx="402">
                  <c:v>0.743004</c:v>
                </c:pt>
                <c:pt idx="403">
                  <c:v>0.75217699999999998</c:v>
                </c:pt>
                <c:pt idx="404">
                  <c:v>0.76134999999999997</c:v>
                </c:pt>
                <c:pt idx="405">
                  <c:v>0.77969500000000003</c:v>
                </c:pt>
                <c:pt idx="406">
                  <c:v>0.78886800000000001</c:v>
                </c:pt>
                <c:pt idx="407">
                  <c:v>0.798041</c:v>
                </c:pt>
                <c:pt idx="408">
                  <c:v>0.80721399999999999</c:v>
                </c:pt>
                <c:pt idx="409">
                  <c:v>0.81638699999999997</c:v>
                </c:pt>
                <c:pt idx="410">
                  <c:v>0.83473299999999995</c:v>
                </c:pt>
                <c:pt idx="411">
                  <c:v>0.84390600000000004</c:v>
                </c:pt>
                <c:pt idx="412">
                  <c:v>0.853078</c:v>
                </c:pt>
                <c:pt idx="413">
                  <c:v>0.86225099999999999</c:v>
                </c:pt>
                <c:pt idx="414">
                  <c:v>0.87142399999999998</c:v>
                </c:pt>
                <c:pt idx="415">
                  <c:v>0.88976999999999995</c:v>
                </c:pt>
                <c:pt idx="416">
                  <c:v>0.89894300000000005</c:v>
                </c:pt>
                <c:pt idx="417">
                  <c:v>0.90811600000000003</c:v>
                </c:pt>
                <c:pt idx="418">
                  <c:v>0.91728900000000002</c:v>
                </c:pt>
                <c:pt idx="419">
                  <c:v>0.92646200000000001</c:v>
                </c:pt>
                <c:pt idx="420">
                  <c:v>0.94480699999999995</c:v>
                </c:pt>
                <c:pt idx="421">
                  <c:v>0.95398000000000005</c:v>
                </c:pt>
                <c:pt idx="422">
                  <c:v>0.96315300000000004</c:v>
                </c:pt>
                <c:pt idx="423">
                  <c:v>0.97232600000000002</c:v>
                </c:pt>
                <c:pt idx="424">
                  <c:v>0.98149900000000001</c:v>
                </c:pt>
                <c:pt idx="425">
                  <c:v>0.99984499999999998</c:v>
                </c:pt>
                <c:pt idx="426">
                  <c:v>1.00902</c:v>
                </c:pt>
                <c:pt idx="427">
                  <c:v>1.0181899999999999</c:v>
                </c:pt>
                <c:pt idx="428">
                  <c:v>1.0273600000000001</c:v>
                </c:pt>
                <c:pt idx="429">
                  <c:v>1.03654</c:v>
                </c:pt>
                <c:pt idx="430">
                  <c:v>1.05488</c:v>
                </c:pt>
                <c:pt idx="431">
                  <c:v>1.0640499999999999</c:v>
                </c:pt>
                <c:pt idx="432">
                  <c:v>1.0732299999999999</c:v>
                </c:pt>
                <c:pt idx="433">
                  <c:v>1.0824</c:v>
                </c:pt>
                <c:pt idx="434">
                  <c:v>1.0915699999999999</c:v>
                </c:pt>
                <c:pt idx="435">
                  <c:v>1.10992</c:v>
                </c:pt>
                <c:pt idx="436">
                  <c:v>1.1190899999999999</c:v>
                </c:pt>
                <c:pt idx="437">
                  <c:v>1.1282700000000001</c:v>
                </c:pt>
                <c:pt idx="438">
                  <c:v>1.13744</c:v>
                </c:pt>
                <c:pt idx="439">
                  <c:v>1.1466099999999999</c:v>
                </c:pt>
                <c:pt idx="440">
                  <c:v>1.16496</c:v>
                </c:pt>
                <c:pt idx="441">
                  <c:v>1.1741299999999999</c:v>
                </c:pt>
                <c:pt idx="442">
                  <c:v>1.1833</c:v>
                </c:pt>
                <c:pt idx="443">
                  <c:v>1.19248</c:v>
                </c:pt>
                <c:pt idx="444">
                  <c:v>1.2016500000000001</c:v>
                </c:pt>
                <c:pt idx="445">
                  <c:v>1.2199899999999999</c:v>
                </c:pt>
                <c:pt idx="446">
                  <c:v>1.2291700000000001</c:v>
                </c:pt>
                <c:pt idx="447">
                  <c:v>1.23834</c:v>
                </c:pt>
                <c:pt idx="448">
                  <c:v>1.2475099999999999</c:v>
                </c:pt>
                <c:pt idx="449">
                  <c:v>1.2566900000000001</c:v>
                </c:pt>
                <c:pt idx="450">
                  <c:v>1.2750300000000001</c:v>
                </c:pt>
                <c:pt idx="451">
                  <c:v>1.2842</c:v>
                </c:pt>
                <c:pt idx="452">
                  <c:v>1.29338</c:v>
                </c:pt>
                <c:pt idx="453">
                  <c:v>1.3025500000000001</c:v>
                </c:pt>
                <c:pt idx="454">
                  <c:v>1.31172</c:v>
                </c:pt>
                <c:pt idx="455">
                  <c:v>1.3300700000000001</c:v>
                </c:pt>
                <c:pt idx="456">
                  <c:v>1.33924</c:v>
                </c:pt>
                <c:pt idx="457">
                  <c:v>1.3484100000000001</c:v>
                </c:pt>
                <c:pt idx="458">
                  <c:v>1.3575900000000001</c:v>
                </c:pt>
                <c:pt idx="459">
                  <c:v>1.36676</c:v>
                </c:pt>
                <c:pt idx="460">
                  <c:v>1.3851100000000001</c:v>
                </c:pt>
                <c:pt idx="461">
                  <c:v>1.39428</c:v>
                </c:pt>
                <c:pt idx="462">
                  <c:v>1.4034500000000001</c:v>
                </c:pt>
                <c:pt idx="463">
                  <c:v>1.41262</c:v>
                </c:pt>
                <c:pt idx="464">
                  <c:v>1.4218</c:v>
                </c:pt>
                <c:pt idx="465">
                  <c:v>1.44014</c:v>
                </c:pt>
                <c:pt idx="466">
                  <c:v>1.4493199999999999</c:v>
                </c:pt>
                <c:pt idx="467">
                  <c:v>1.4584900000000001</c:v>
                </c:pt>
                <c:pt idx="468">
                  <c:v>1.46766</c:v>
                </c:pt>
                <c:pt idx="469">
                  <c:v>1.4768300000000001</c:v>
                </c:pt>
                <c:pt idx="470">
                  <c:v>1.49518</c:v>
                </c:pt>
                <c:pt idx="471">
                  <c:v>1.5043500000000001</c:v>
                </c:pt>
                <c:pt idx="472">
                  <c:v>1.51353</c:v>
                </c:pt>
                <c:pt idx="473">
                  <c:v>1.5226999999999999</c:v>
                </c:pt>
                <c:pt idx="474">
                  <c:v>1.5318700000000001</c:v>
                </c:pt>
                <c:pt idx="475">
                  <c:v>1.5502199999999999</c:v>
                </c:pt>
                <c:pt idx="476">
                  <c:v>1.5593900000000001</c:v>
                </c:pt>
                <c:pt idx="477">
                  <c:v>1.56856</c:v>
                </c:pt>
                <c:pt idx="478">
                  <c:v>1.5777399999999999</c:v>
                </c:pt>
                <c:pt idx="479">
                  <c:v>1.58691</c:v>
                </c:pt>
                <c:pt idx="480">
                  <c:v>1.6052599999999999</c:v>
                </c:pt>
                <c:pt idx="481">
                  <c:v>1.61443</c:v>
                </c:pt>
                <c:pt idx="482">
                  <c:v>1.6235999999999999</c:v>
                </c:pt>
                <c:pt idx="483">
                  <c:v>1.6327700000000001</c:v>
                </c:pt>
                <c:pt idx="484">
                  <c:v>1.64195</c:v>
                </c:pt>
                <c:pt idx="485">
                  <c:v>1.66029</c:v>
                </c:pt>
                <c:pt idx="486">
                  <c:v>1.66947</c:v>
                </c:pt>
                <c:pt idx="487">
                  <c:v>1.6786399999999999</c:v>
                </c:pt>
                <c:pt idx="488">
                  <c:v>1.68781</c:v>
                </c:pt>
                <c:pt idx="489">
                  <c:v>1.6969799999999999</c:v>
                </c:pt>
                <c:pt idx="490">
                  <c:v>1.71533</c:v>
                </c:pt>
                <c:pt idx="491">
                  <c:v>1.7244999999999999</c:v>
                </c:pt>
                <c:pt idx="492">
                  <c:v>1.7336800000000001</c:v>
                </c:pt>
                <c:pt idx="493">
                  <c:v>1.74285</c:v>
                </c:pt>
                <c:pt idx="494">
                  <c:v>1.7520199999999999</c:v>
                </c:pt>
                <c:pt idx="495">
                  <c:v>1.77037</c:v>
                </c:pt>
                <c:pt idx="496">
                  <c:v>1.7795399999999999</c:v>
                </c:pt>
                <c:pt idx="497">
                  <c:v>1.78871</c:v>
                </c:pt>
                <c:pt idx="498">
                  <c:v>1.79789</c:v>
                </c:pt>
                <c:pt idx="499">
                  <c:v>1.8070600000000001</c:v>
                </c:pt>
                <c:pt idx="500">
                  <c:v>1.8253999999999999</c:v>
                </c:pt>
                <c:pt idx="501">
                  <c:v>1.8345800000000001</c:v>
                </c:pt>
                <c:pt idx="502">
                  <c:v>1.84375</c:v>
                </c:pt>
                <c:pt idx="503">
                  <c:v>1.8743799999999999</c:v>
                </c:pt>
                <c:pt idx="504">
                  <c:v>1.9050100000000001</c:v>
                </c:pt>
                <c:pt idx="505">
                  <c:v>1.9662599999999999</c:v>
                </c:pt>
                <c:pt idx="506">
                  <c:v>1.9968900000000001</c:v>
                </c:pt>
                <c:pt idx="507">
                  <c:v>2.02752</c:v>
                </c:pt>
                <c:pt idx="508">
                  <c:v>2.0581499999999999</c:v>
                </c:pt>
                <c:pt idx="509">
                  <c:v>2.0887799999999999</c:v>
                </c:pt>
                <c:pt idx="510">
                  <c:v>2.1500300000000001</c:v>
                </c:pt>
                <c:pt idx="511">
                  <c:v>2.18066</c:v>
                </c:pt>
                <c:pt idx="512">
                  <c:v>2.21129</c:v>
                </c:pt>
                <c:pt idx="513">
                  <c:v>2.2419199999999999</c:v>
                </c:pt>
                <c:pt idx="514">
                  <c:v>2.2725399999999998</c:v>
                </c:pt>
                <c:pt idx="515">
                  <c:v>2.3338000000000001</c:v>
                </c:pt>
                <c:pt idx="516">
                  <c:v>2.36443</c:v>
                </c:pt>
                <c:pt idx="517">
                  <c:v>2.39506</c:v>
                </c:pt>
                <c:pt idx="518">
                  <c:v>2.4256799999999998</c:v>
                </c:pt>
                <c:pt idx="519">
                  <c:v>2.4563100000000002</c:v>
                </c:pt>
                <c:pt idx="520">
                  <c:v>2.5175700000000001</c:v>
                </c:pt>
                <c:pt idx="521">
                  <c:v>2.5482</c:v>
                </c:pt>
                <c:pt idx="522">
                  <c:v>2.5788199999999999</c:v>
                </c:pt>
                <c:pt idx="523">
                  <c:v>2.6094499999999998</c:v>
                </c:pt>
                <c:pt idx="524">
                  <c:v>2.6400800000000002</c:v>
                </c:pt>
                <c:pt idx="525">
                  <c:v>2.7013400000000001</c:v>
                </c:pt>
                <c:pt idx="526">
                  <c:v>2.73197</c:v>
                </c:pt>
                <c:pt idx="527">
                  <c:v>2.7625899999999999</c:v>
                </c:pt>
                <c:pt idx="528">
                  <c:v>2.7932199999999998</c:v>
                </c:pt>
                <c:pt idx="529">
                  <c:v>2.8238500000000002</c:v>
                </c:pt>
                <c:pt idx="530">
                  <c:v>2.8851100000000001</c:v>
                </c:pt>
                <c:pt idx="531">
                  <c:v>2.9157299999999999</c:v>
                </c:pt>
                <c:pt idx="532">
                  <c:v>2.9463599999999999</c:v>
                </c:pt>
                <c:pt idx="533">
                  <c:v>2.9769899999999998</c:v>
                </c:pt>
                <c:pt idx="534">
                  <c:v>3.0076200000000002</c:v>
                </c:pt>
                <c:pt idx="535">
                  <c:v>3.06887</c:v>
                </c:pt>
                <c:pt idx="536">
                  <c:v>3.0994999999999999</c:v>
                </c:pt>
                <c:pt idx="537">
                  <c:v>3.1301299999999999</c:v>
                </c:pt>
                <c:pt idx="538">
                  <c:v>3.1607599999999998</c:v>
                </c:pt>
                <c:pt idx="539">
                  <c:v>3.1913900000000002</c:v>
                </c:pt>
                <c:pt idx="540">
                  <c:v>3.25264</c:v>
                </c:pt>
                <c:pt idx="541">
                  <c:v>3.2832699999999999</c:v>
                </c:pt>
                <c:pt idx="542">
                  <c:v>3.3138999999999998</c:v>
                </c:pt>
                <c:pt idx="543">
                  <c:v>3.3445299999999998</c:v>
                </c:pt>
                <c:pt idx="544">
                  <c:v>3.3751600000000002</c:v>
                </c:pt>
                <c:pt idx="545">
                  <c:v>3.43641</c:v>
                </c:pt>
                <c:pt idx="546">
                  <c:v>3.4670399999999999</c:v>
                </c:pt>
                <c:pt idx="547">
                  <c:v>3.4976699999999998</c:v>
                </c:pt>
                <c:pt idx="548">
                  <c:v>3.5283000000000002</c:v>
                </c:pt>
                <c:pt idx="549">
                  <c:v>3.5589200000000001</c:v>
                </c:pt>
                <c:pt idx="550">
                  <c:v>3.62018</c:v>
                </c:pt>
                <c:pt idx="551">
                  <c:v>3.6508099999999999</c:v>
                </c:pt>
                <c:pt idx="552">
                  <c:v>3.6814399999999998</c:v>
                </c:pt>
                <c:pt idx="553">
                  <c:v>3.7120600000000001</c:v>
                </c:pt>
                <c:pt idx="554">
                  <c:v>3.7426900000000001</c:v>
                </c:pt>
                <c:pt idx="555">
                  <c:v>3.8039499999999999</c:v>
                </c:pt>
                <c:pt idx="556">
                  <c:v>3.8345799999999999</c:v>
                </c:pt>
                <c:pt idx="557">
                  <c:v>3.8652099999999998</c:v>
                </c:pt>
                <c:pt idx="558">
                  <c:v>3.8958300000000001</c:v>
                </c:pt>
                <c:pt idx="559">
                  <c:v>3.9264600000000001</c:v>
                </c:pt>
                <c:pt idx="560">
                  <c:v>3.9877199999999999</c:v>
                </c:pt>
                <c:pt idx="561">
                  <c:v>4.0183499999999999</c:v>
                </c:pt>
                <c:pt idx="562">
                  <c:v>4.0489699999999997</c:v>
                </c:pt>
                <c:pt idx="563">
                  <c:v>4.0796000000000001</c:v>
                </c:pt>
                <c:pt idx="564">
                  <c:v>4.1102299999999996</c:v>
                </c:pt>
                <c:pt idx="565">
                  <c:v>4.1714900000000004</c:v>
                </c:pt>
                <c:pt idx="566">
                  <c:v>4.2021199999999999</c:v>
                </c:pt>
                <c:pt idx="567">
                  <c:v>4.2327399999999997</c:v>
                </c:pt>
                <c:pt idx="568">
                  <c:v>4.2633700000000001</c:v>
                </c:pt>
                <c:pt idx="569">
                  <c:v>4.2939999999999996</c:v>
                </c:pt>
                <c:pt idx="570">
                  <c:v>4.3552600000000004</c:v>
                </c:pt>
                <c:pt idx="571">
                  <c:v>4.3858800000000002</c:v>
                </c:pt>
                <c:pt idx="572">
                  <c:v>4.4165099999999997</c:v>
                </c:pt>
                <c:pt idx="573">
                  <c:v>4.4471400000000001</c:v>
                </c:pt>
                <c:pt idx="574">
                  <c:v>4.4777699999999996</c:v>
                </c:pt>
                <c:pt idx="575">
                  <c:v>4.5390199999999998</c:v>
                </c:pt>
                <c:pt idx="576">
                  <c:v>4.5696500000000002</c:v>
                </c:pt>
                <c:pt idx="577">
                  <c:v>4.6002799999999997</c:v>
                </c:pt>
                <c:pt idx="578">
                  <c:v>4.6309100000000001</c:v>
                </c:pt>
                <c:pt idx="579">
                  <c:v>4.6615399999999996</c:v>
                </c:pt>
                <c:pt idx="580">
                  <c:v>4.7227899999999998</c:v>
                </c:pt>
                <c:pt idx="581">
                  <c:v>4.7534200000000002</c:v>
                </c:pt>
                <c:pt idx="582">
                  <c:v>4.7840499999999997</c:v>
                </c:pt>
                <c:pt idx="583">
                  <c:v>4.8146800000000001</c:v>
                </c:pt>
                <c:pt idx="584">
                  <c:v>4.8452999999999999</c:v>
                </c:pt>
                <c:pt idx="585">
                  <c:v>4.9065599999999998</c:v>
                </c:pt>
                <c:pt idx="586">
                  <c:v>4.9371900000000002</c:v>
                </c:pt>
                <c:pt idx="587">
                  <c:v>4.9678199999999997</c:v>
                </c:pt>
                <c:pt idx="588">
                  <c:v>4.9984500000000001</c:v>
                </c:pt>
                <c:pt idx="589">
                  <c:v>5.0290699999999999</c:v>
                </c:pt>
                <c:pt idx="590">
                  <c:v>5.0903299999999998</c:v>
                </c:pt>
                <c:pt idx="591">
                  <c:v>5.1209600000000002</c:v>
                </c:pt>
                <c:pt idx="592">
                  <c:v>5.1515899999999997</c:v>
                </c:pt>
                <c:pt idx="593">
                  <c:v>5.1822100000000004</c:v>
                </c:pt>
                <c:pt idx="594">
                  <c:v>5.2128399999999999</c:v>
                </c:pt>
                <c:pt idx="595">
                  <c:v>5.2740999999999998</c:v>
                </c:pt>
                <c:pt idx="596">
                  <c:v>5.3047300000000002</c:v>
                </c:pt>
                <c:pt idx="597">
                  <c:v>5.33535</c:v>
                </c:pt>
                <c:pt idx="598">
                  <c:v>5.3659800000000004</c:v>
                </c:pt>
                <c:pt idx="599">
                  <c:v>5.3966099999999999</c:v>
                </c:pt>
                <c:pt idx="600">
                  <c:v>5.4578699999999998</c:v>
                </c:pt>
                <c:pt idx="601">
                  <c:v>5.4885000000000002</c:v>
                </c:pt>
                <c:pt idx="602">
                  <c:v>5.51912</c:v>
                </c:pt>
                <c:pt idx="603">
                  <c:v>5.5497500000000004</c:v>
                </c:pt>
                <c:pt idx="604">
                  <c:v>5.5803799999999999</c:v>
                </c:pt>
                <c:pt idx="605">
                  <c:v>5.6416399999999998</c:v>
                </c:pt>
                <c:pt idx="606">
                  <c:v>5.6722599999999996</c:v>
                </c:pt>
                <c:pt idx="607">
                  <c:v>5.70289</c:v>
                </c:pt>
                <c:pt idx="608">
                  <c:v>5.7335200000000004</c:v>
                </c:pt>
                <c:pt idx="609">
                  <c:v>5.7641499999999999</c:v>
                </c:pt>
                <c:pt idx="610">
                  <c:v>5.8254000000000001</c:v>
                </c:pt>
                <c:pt idx="611">
                  <c:v>5.8560299999999996</c:v>
                </c:pt>
                <c:pt idx="612">
                  <c:v>5.88666</c:v>
                </c:pt>
                <c:pt idx="613">
                  <c:v>5.9172900000000004</c:v>
                </c:pt>
                <c:pt idx="614">
                  <c:v>5.9479199999999999</c:v>
                </c:pt>
                <c:pt idx="615">
                  <c:v>6.0091700000000001</c:v>
                </c:pt>
                <c:pt idx="616">
                  <c:v>6.0397999999999996</c:v>
                </c:pt>
                <c:pt idx="617">
                  <c:v>6.07043</c:v>
                </c:pt>
                <c:pt idx="618">
                  <c:v>6.1010600000000004</c:v>
                </c:pt>
                <c:pt idx="619">
                  <c:v>6.1316899999999999</c:v>
                </c:pt>
                <c:pt idx="620">
                  <c:v>6.1929400000000001</c:v>
                </c:pt>
                <c:pt idx="621">
                  <c:v>6.2235699999999996</c:v>
                </c:pt>
                <c:pt idx="622">
                  <c:v>6.2542</c:v>
                </c:pt>
                <c:pt idx="623">
                  <c:v>6.2848300000000004</c:v>
                </c:pt>
                <c:pt idx="624">
                  <c:v>6.3154500000000002</c:v>
                </c:pt>
                <c:pt idx="625">
                  <c:v>6.3767100000000001</c:v>
                </c:pt>
                <c:pt idx="626">
                  <c:v>6.4073399999999996</c:v>
                </c:pt>
                <c:pt idx="627">
                  <c:v>6.43797</c:v>
                </c:pt>
                <c:pt idx="628">
                  <c:v>6.4685899999999998</c:v>
                </c:pt>
                <c:pt idx="629">
                  <c:v>6.4992200000000002</c:v>
                </c:pt>
                <c:pt idx="630">
                  <c:v>6.5604800000000001</c:v>
                </c:pt>
                <c:pt idx="631">
                  <c:v>6.5911099999999996</c:v>
                </c:pt>
                <c:pt idx="632">
                  <c:v>6.62174</c:v>
                </c:pt>
                <c:pt idx="633">
                  <c:v>6.6523599999999998</c:v>
                </c:pt>
                <c:pt idx="634">
                  <c:v>6.6829900000000002</c:v>
                </c:pt>
                <c:pt idx="635">
                  <c:v>6.7442500000000001</c:v>
                </c:pt>
                <c:pt idx="636">
                  <c:v>6.7748799999999996</c:v>
                </c:pt>
                <c:pt idx="637">
                  <c:v>6.8055000000000003</c:v>
                </c:pt>
                <c:pt idx="638">
                  <c:v>6.8361299999999998</c:v>
                </c:pt>
                <c:pt idx="639">
                  <c:v>6.8667600000000002</c:v>
                </c:pt>
                <c:pt idx="640">
                  <c:v>6.9280200000000001</c:v>
                </c:pt>
                <c:pt idx="641">
                  <c:v>6.9586399999999999</c:v>
                </c:pt>
                <c:pt idx="642">
                  <c:v>6.9892700000000003</c:v>
                </c:pt>
                <c:pt idx="643">
                  <c:v>7.0198999999999998</c:v>
                </c:pt>
                <c:pt idx="644">
                  <c:v>7.0505300000000002</c:v>
                </c:pt>
                <c:pt idx="645">
                  <c:v>7.1117800000000004</c:v>
                </c:pt>
                <c:pt idx="646">
                  <c:v>7.1424099999999999</c:v>
                </c:pt>
                <c:pt idx="647">
                  <c:v>7.1730400000000003</c:v>
                </c:pt>
                <c:pt idx="648">
                  <c:v>7.2036699999999998</c:v>
                </c:pt>
                <c:pt idx="649">
                  <c:v>7.2343000000000002</c:v>
                </c:pt>
                <c:pt idx="650">
                  <c:v>7.2955500000000004</c:v>
                </c:pt>
                <c:pt idx="651">
                  <c:v>7.3261799999999999</c:v>
                </c:pt>
                <c:pt idx="652">
                  <c:v>7.3568100000000003</c:v>
                </c:pt>
                <c:pt idx="653">
                  <c:v>7.3874399999999998</c:v>
                </c:pt>
                <c:pt idx="654">
                  <c:v>7.4180700000000002</c:v>
                </c:pt>
                <c:pt idx="655">
                  <c:v>7.4793200000000004</c:v>
                </c:pt>
                <c:pt idx="656">
                  <c:v>7.5099499999999999</c:v>
                </c:pt>
                <c:pt idx="657">
                  <c:v>7.5405800000000003</c:v>
                </c:pt>
                <c:pt idx="658">
                  <c:v>7.5712099999999998</c:v>
                </c:pt>
                <c:pt idx="659">
                  <c:v>7.6018400000000002</c:v>
                </c:pt>
                <c:pt idx="660">
                  <c:v>7.6630900000000004</c:v>
                </c:pt>
                <c:pt idx="661">
                  <c:v>7.6937199999999999</c:v>
                </c:pt>
                <c:pt idx="662">
                  <c:v>7.7243500000000003</c:v>
                </c:pt>
                <c:pt idx="663">
                  <c:v>7.7549799999999998</c:v>
                </c:pt>
                <c:pt idx="664">
                  <c:v>7.7855999999999996</c:v>
                </c:pt>
                <c:pt idx="665">
                  <c:v>7.8468600000000004</c:v>
                </c:pt>
                <c:pt idx="666">
                  <c:v>7.8774899999999999</c:v>
                </c:pt>
                <c:pt idx="667">
                  <c:v>7.9081200000000003</c:v>
                </c:pt>
                <c:pt idx="668">
                  <c:v>7.9387400000000001</c:v>
                </c:pt>
                <c:pt idx="669">
                  <c:v>7.9693699999999996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61-4128-9461-8DF81B1E134E}"/>
            </c:ext>
          </c:extLst>
        </c:ser>
        <c:ser>
          <c:idx val="1"/>
          <c:order val="1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xVal>
            <c:numRef>
              <c:f>Sheet1!$H$39:$H$83400</c:f>
              <c:numCache>
                <c:formatCode>General</c:formatCode>
                <c:ptCount val="83362"/>
                <c:pt idx="0">
                  <c:v>2.4875600000000001E-2</c:v>
                </c:pt>
                <c:pt idx="1">
                  <c:v>4.9751200000000002E-2</c:v>
                </c:pt>
                <c:pt idx="2">
                  <c:v>7.4626899999999996E-2</c:v>
                </c:pt>
                <c:pt idx="3">
                  <c:v>9.9502499999999994E-2</c:v>
                </c:pt>
                <c:pt idx="4">
                  <c:v>0.124378</c:v>
                </c:pt>
                <c:pt idx="5">
                  <c:v>0.17412900000000001</c:v>
                </c:pt>
                <c:pt idx="6">
                  <c:v>0.19900499999999999</c:v>
                </c:pt>
                <c:pt idx="7">
                  <c:v>0.223881</c:v>
                </c:pt>
                <c:pt idx="8">
                  <c:v>0.248756</c:v>
                </c:pt>
                <c:pt idx="9">
                  <c:v>0.27363199999999999</c:v>
                </c:pt>
                <c:pt idx="10">
                  <c:v>0.32338299999999998</c:v>
                </c:pt>
                <c:pt idx="11">
                  <c:v>0.34825899999999999</c:v>
                </c:pt>
                <c:pt idx="12">
                  <c:v>0.37313400000000002</c:v>
                </c:pt>
                <c:pt idx="13">
                  <c:v>0.39800999999999997</c:v>
                </c:pt>
                <c:pt idx="14">
                  <c:v>0.42288599999999998</c:v>
                </c:pt>
                <c:pt idx="15">
                  <c:v>0.47263699999999997</c:v>
                </c:pt>
                <c:pt idx="16">
                  <c:v>0.49751200000000001</c:v>
                </c:pt>
                <c:pt idx="17">
                  <c:v>0.52238799999999996</c:v>
                </c:pt>
                <c:pt idx="18">
                  <c:v>0.54726399999999997</c:v>
                </c:pt>
                <c:pt idx="19">
                  <c:v>0.57213899999999995</c:v>
                </c:pt>
                <c:pt idx="20">
                  <c:v>0.62189099999999997</c:v>
                </c:pt>
                <c:pt idx="21">
                  <c:v>0.64676599999999995</c:v>
                </c:pt>
                <c:pt idx="22">
                  <c:v>0.67164199999999996</c:v>
                </c:pt>
                <c:pt idx="23">
                  <c:v>0.69651700000000005</c:v>
                </c:pt>
                <c:pt idx="24">
                  <c:v>0.72139299999999995</c:v>
                </c:pt>
                <c:pt idx="25">
                  <c:v>0.77114400000000005</c:v>
                </c:pt>
                <c:pt idx="26">
                  <c:v>0.79601999999999995</c:v>
                </c:pt>
                <c:pt idx="27">
                  <c:v>0.82089599999999996</c:v>
                </c:pt>
                <c:pt idx="28">
                  <c:v>0.84577100000000005</c:v>
                </c:pt>
                <c:pt idx="29">
                  <c:v>0.87064699999999995</c:v>
                </c:pt>
                <c:pt idx="30">
                  <c:v>0.92039800000000005</c:v>
                </c:pt>
                <c:pt idx="31">
                  <c:v>0.94527399999999995</c:v>
                </c:pt>
                <c:pt idx="32">
                  <c:v>0.97014999999999996</c:v>
                </c:pt>
                <c:pt idx="33">
                  <c:v>0.99502500000000005</c:v>
                </c:pt>
                <c:pt idx="34">
                  <c:v>1.0199</c:v>
                </c:pt>
                <c:pt idx="35">
                  <c:v>1.06965</c:v>
                </c:pt>
                <c:pt idx="36">
                  <c:v>1.09453</c:v>
                </c:pt>
                <c:pt idx="37">
                  <c:v>1.1194</c:v>
                </c:pt>
                <c:pt idx="38">
                  <c:v>1.14428</c:v>
                </c:pt>
                <c:pt idx="39">
                  <c:v>1.1691499999999999</c:v>
                </c:pt>
                <c:pt idx="40">
                  <c:v>1.2189099999999999</c:v>
                </c:pt>
                <c:pt idx="41">
                  <c:v>1.2437800000000001</c:v>
                </c:pt>
                <c:pt idx="42">
                  <c:v>1.2686599999999999</c:v>
                </c:pt>
                <c:pt idx="43">
                  <c:v>1.2935300000000001</c:v>
                </c:pt>
                <c:pt idx="44">
                  <c:v>1.3184100000000001</c:v>
                </c:pt>
                <c:pt idx="45">
                  <c:v>1.36816</c:v>
                </c:pt>
                <c:pt idx="46">
                  <c:v>1.3930400000000001</c:v>
                </c:pt>
                <c:pt idx="47">
                  <c:v>1.41791</c:v>
                </c:pt>
                <c:pt idx="48">
                  <c:v>1.44279</c:v>
                </c:pt>
                <c:pt idx="49">
                  <c:v>1.46766</c:v>
                </c:pt>
                <c:pt idx="50">
                  <c:v>1.5174099999999999</c:v>
                </c:pt>
                <c:pt idx="51">
                  <c:v>1.5422899999999999</c:v>
                </c:pt>
                <c:pt idx="52">
                  <c:v>1.5671600000000001</c:v>
                </c:pt>
                <c:pt idx="53">
                  <c:v>1.5920399999999999</c:v>
                </c:pt>
                <c:pt idx="54">
                  <c:v>1.6169199999999999</c:v>
                </c:pt>
                <c:pt idx="55">
                  <c:v>1.6666700000000001</c:v>
                </c:pt>
                <c:pt idx="56">
                  <c:v>1.69154</c:v>
                </c:pt>
                <c:pt idx="57">
                  <c:v>1.7164200000000001</c:v>
                </c:pt>
                <c:pt idx="58">
                  <c:v>1.74129</c:v>
                </c:pt>
                <c:pt idx="59">
                  <c:v>1.76617</c:v>
                </c:pt>
                <c:pt idx="60">
                  <c:v>1.81592</c:v>
                </c:pt>
                <c:pt idx="61">
                  <c:v>1.8408</c:v>
                </c:pt>
                <c:pt idx="62">
                  <c:v>1.8656699999999999</c:v>
                </c:pt>
                <c:pt idx="63">
                  <c:v>1.89055</c:v>
                </c:pt>
                <c:pt idx="64">
                  <c:v>1.9154199999999999</c:v>
                </c:pt>
                <c:pt idx="65">
                  <c:v>1.9651799999999999</c:v>
                </c:pt>
                <c:pt idx="66">
                  <c:v>1.9900500000000001</c:v>
                </c:pt>
                <c:pt idx="67">
                  <c:v>2.0149300000000001</c:v>
                </c:pt>
                <c:pt idx="68">
                  <c:v>2.0398000000000001</c:v>
                </c:pt>
                <c:pt idx="69">
                  <c:v>2.0646800000000001</c:v>
                </c:pt>
                <c:pt idx="70">
                  <c:v>2.11443</c:v>
                </c:pt>
                <c:pt idx="71">
                  <c:v>2.1393</c:v>
                </c:pt>
                <c:pt idx="72">
                  <c:v>2.16418</c:v>
                </c:pt>
                <c:pt idx="73">
                  <c:v>2.18906</c:v>
                </c:pt>
                <c:pt idx="74">
                  <c:v>2.21393</c:v>
                </c:pt>
                <c:pt idx="75">
                  <c:v>2.2636799999999999</c:v>
                </c:pt>
                <c:pt idx="76">
                  <c:v>2.2885599999999999</c:v>
                </c:pt>
                <c:pt idx="77">
                  <c:v>2.3134299999999999</c:v>
                </c:pt>
                <c:pt idx="78">
                  <c:v>2.3383099999999999</c:v>
                </c:pt>
                <c:pt idx="79">
                  <c:v>2.3631899999999999</c:v>
                </c:pt>
                <c:pt idx="80">
                  <c:v>2.4129399999999999</c:v>
                </c:pt>
                <c:pt idx="81">
                  <c:v>2.4378099999999998</c:v>
                </c:pt>
                <c:pt idx="82">
                  <c:v>2.4626899999999998</c:v>
                </c:pt>
                <c:pt idx="83">
                  <c:v>2.4875600000000002</c:v>
                </c:pt>
                <c:pt idx="84">
                  <c:v>2.5124399999999998</c:v>
                </c:pt>
                <c:pt idx="85">
                  <c:v>2.5621900000000002</c:v>
                </c:pt>
                <c:pt idx="86">
                  <c:v>2.5870700000000002</c:v>
                </c:pt>
                <c:pt idx="87">
                  <c:v>2.6119400000000002</c:v>
                </c:pt>
                <c:pt idx="88">
                  <c:v>2.6368200000000002</c:v>
                </c:pt>
                <c:pt idx="89">
                  <c:v>2.6616900000000001</c:v>
                </c:pt>
                <c:pt idx="90">
                  <c:v>2.7114400000000001</c:v>
                </c:pt>
                <c:pt idx="91">
                  <c:v>2.7363200000000001</c:v>
                </c:pt>
                <c:pt idx="92">
                  <c:v>2.7612000000000001</c:v>
                </c:pt>
                <c:pt idx="93">
                  <c:v>2.78607</c:v>
                </c:pt>
                <c:pt idx="94">
                  <c:v>2.8109500000000001</c:v>
                </c:pt>
                <c:pt idx="95">
                  <c:v>2.8607</c:v>
                </c:pt>
                <c:pt idx="96">
                  <c:v>2.88557</c:v>
                </c:pt>
                <c:pt idx="97">
                  <c:v>2.91045</c:v>
                </c:pt>
                <c:pt idx="98">
                  <c:v>2.93533</c:v>
                </c:pt>
                <c:pt idx="99">
                  <c:v>2.9601999999999999</c:v>
                </c:pt>
                <c:pt idx="100">
                  <c:v>3.0099499999999999</c:v>
                </c:pt>
                <c:pt idx="101">
                  <c:v>3.0348299999999999</c:v>
                </c:pt>
                <c:pt idx="102">
                  <c:v>3.0596999999999999</c:v>
                </c:pt>
                <c:pt idx="103">
                  <c:v>3.0845799999999999</c:v>
                </c:pt>
                <c:pt idx="104">
                  <c:v>3.1094499999999998</c:v>
                </c:pt>
                <c:pt idx="105">
                  <c:v>3.1592099999999999</c:v>
                </c:pt>
                <c:pt idx="106">
                  <c:v>3.1840799999999998</c:v>
                </c:pt>
                <c:pt idx="107">
                  <c:v>3.2089599999999998</c:v>
                </c:pt>
                <c:pt idx="108">
                  <c:v>3.2338300000000002</c:v>
                </c:pt>
                <c:pt idx="109">
                  <c:v>3.2587100000000002</c:v>
                </c:pt>
                <c:pt idx="110">
                  <c:v>3.3084600000000002</c:v>
                </c:pt>
                <c:pt idx="111">
                  <c:v>3.3333400000000002</c:v>
                </c:pt>
                <c:pt idx="112">
                  <c:v>3.3582100000000001</c:v>
                </c:pt>
                <c:pt idx="113">
                  <c:v>3.3830900000000002</c:v>
                </c:pt>
                <c:pt idx="114">
                  <c:v>3.4079600000000001</c:v>
                </c:pt>
                <c:pt idx="115">
                  <c:v>3.4577100000000001</c:v>
                </c:pt>
                <c:pt idx="116">
                  <c:v>3.4825900000000001</c:v>
                </c:pt>
                <c:pt idx="117">
                  <c:v>3.50746</c:v>
                </c:pt>
                <c:pt idx="118">
                  <c:v>3.53234</c:v>
                </c:pt>
                <c:pt idx="119">
                  <c:v>3.55722</c:v>
                </c:pt>
                <c:pt idx="120">
                  <c:v>3.60697</c:v>
                </c:pt>
                <c:pt idx="121">
                  <c:v>3.63184</c:v>
                </c:pt>
                <c:pt idx="122">
                  <c:v>3.65672</c:v>
                </c:pt>
                <c:pt idx="123">
                  <c:v>3.6815899999999999</c:v>
                </c:pt>
                <c:pt idx="124">
                  <c:v>3.7064699999999999</c:v>
                </c:pt>
                <c:pt idx="125">
                  <c:v>3.7562199999999999</c:v>
                </c:pt>
                <c:pt idx="126">
                  <c:v>3.7810999999999999</c:v>
                </c:pt>
                <c:pt idx="127">
                  <c:v>3.8059699999999999</c:v>
                </c:pt>
                <c:pt idx="128">
                  <c:v>3.8308499999999999</c:v>
                </c:pt>
                <c:pt idx="129">
                  <c:v>3.8557199999999998</c:v>
                </c:pt>
                <c:pt idx="130">
                  <c:v>3.9054799999999998</c:v>
                </c:pt>
                <c:pt idx="131">
                  <c:v>3.9303499999999998</c:v>
                </c:pt>
                <c:pt idx="132">
                  <c:v>3.9552299999999998</c:v>
                </c:pt>
                <c:pt idx="133">
                  <c:v>3.9801000000000002</c:v>
                </c:pt>
                <c:pt idx="134">
                  <c:v>4.0049799999999998</c:v>
                </c:pt>
                <c:pt idx="135">
                  <c:v>4.0547300000000002</c:v>
                </c:pt>
                <c:pt idx="136">
                  <c:v>4.0796000000000001</c:v>
                </c:pt>
                <c:pt idx="137">
                  <c:v>4.1044799999999997</c:v>
                </c:pt>
                <c:pt idx="138">
                  <c:v>4.1293600000000001</c:v>
                </c:pt>
                <c:pt idx="139">
                  <c:v>4.1542300000000001</c:v>
                </c:pt>
                <c:pt idx="140">
                  <c:v>4.2039799999999996</c:v>
                </c:pt>
                <c:pt idx="141">
                  <c:v>4.2288600000000001</c:v>
                </c:pt>
                <c:pt idx="142">
                  <c:v>4.25373</c:v>
                </c:pt>
                <c:pt idx="143">
                  <c:v>4.2786099999999996</c:v>
                </c:pt>
                <c:pt idx="144">
                  <c:v>4.30349</c:v>
                </c:pt>
                <c:pt idx="145">
                  <c:v>4.3532400000000004</c:v>
                </c:pt>
                <c:pt idx="146">
                  <c:v>4.3781100000000004</c:v>
                </c:pt>
                <c:pt idx="147">
                  <c:v>4.40299</c:v>
                </c:pt>
                <c:pt idx="148">
                  <c:v>4.4278599999999999</c:v>
                </c:pt>
                <c:pt idx="149">
                  <c:v>4.4527400000000004</c:v>
                </c:pt>
                <c:pt idx="150">
                  <c:v>4.5024899999999999</c:v>
                </c:pt>
                <c:pt idx="151">
                  <c:v>4.5273700000000003</c:v>
                </c:pt>
                <c:pt idx="152">
                  <c:v>4.5522400000000003</c:v>
                </c:pt>
                <c:pt idx="153">
                  <c:v>4.5771199999999999</c:v>
                </c:pt>
                <c:pt idx="154">
                  <c:v>4.6019899999999998</c:v>
                </c:pt>
                <c:pt idx="155">
                  <c:v>4.6517400000000002</c:v>
                </c:pt>
                <c:pt idx="156">
                  <c:v>4.6766199999999998</c:v>
                </c:pt>
                <c:pt idx="157">
                  <c:v>4.7015000000000002</c:v>
                </c:pt>
                <c:pt idx="158">
                  <c:v>4.7263700000000002</c:v>
                </c:pt>
                <c:pt idx="159">
                  <c:v>4.7512499999999998</c:v>
                </c:pt>
                <c:pt idx="160">
                  <c:v>4.8010000000000002</c:v>
                </c:pt>
                <c:pt idx="161">
                  <c:v>4.8258700000000001</c:v>
                </c:pt>
                <c:pt idx="162">
                  <c:v>4.8507499999999997</c:v>
                </c:pt>
                <c:pt idx="163">
                  <c:v>4.8756300000000001</c:v>
                </c:pt>
                <c:pt idx="164">
                  <c:v>4.9005000000000001</c:v>
                </c:pt>
                <c:pt idx="165">
                  <c:v>4.9502499999999996</c:v>
                </c:pt>
                <c:pt idx="166">
                  <c:v>4.9751300000000001</c:v>
                </c:pt>
                <c:pt idx="167">
                  <c:v>5</c:v>
                </c:pt>
                <c:pt idx="168">
                  <c:v>5.0248799999999996</c:v>
                </c:pt>
                <c:pt idx="169">
                  <c:v>5.0497500000000004</c:v>
                </c:pt>
                <c:pt idx="170">
                  <c:v>5.0995100000000004</c:v>
                </c:pt>
                <c:pt idx="171">
                  <c:v>5.1243800000000004</c:v>
                </c:pt>
                <c:pt idx="172">
                  <c:v>5.1492599999999999</c:v>
                </c:pt>
                <c:pt idx="173">
                  <c:v>5.1741299999999999</c:v>
                </c:pt>
                <c:pt idx="174">
                  <c:v>5.1990100000000004</c:v>
                </c:pt>
                <c:pt idx="175">
                  <c:v>5.2487599999999999</c:v>
                </c:pt>
                <c:pt idx="176">
                  <c:v>5.2736400000000003</c:v>
                </c:pt>
                <c:pt idx="177">
                  <c:v>5.2985100000000003</c:v>
                </c:pt>
                <c:pt idx="178">
                  <c:v>5.3233899999999998</c:v>
                </c:pt>
                <c:pt idx="179">
                  <c:v>5.3482599999999998</c:v>
                </c:pt>
                <c:pt idx="180">
                  <c:v>5.3980100000000002</c:v>
                </c:pt>
                <c:pt idx="181">
                  <c:v>5.4228899999999998</c:v>
                </c:pt>
                <c:pt idx="182">
                  <c:v>5.4477599999999997</c:v>
                </c:pt>
                <c:pt idx="183">
                  <c:v>5.4726400000000002</c:v>
                </c:pt>
                <c:pt idx="184">
                  <c:v>5.4975199999999997</c:v>
                </c:pt>
                <c:pt idx="185">
                  <c:v>5.5472700000000001</c:v>
                </c:pt>
                <c:pt idx="186">
                  <c:v>5.5721400000000001</c:v>
                </c:pt>
                <c:pt idx="187">
                  <c:v>5.5970199999999997</c:v>
                </c:pt>
                <c:pt idx="188">
                  <c:v>5.6218899999999996</c:v>
                </c:pt>
                <c:pt idx="189">
                  <c:v>5.6467700000000001</c:v>
                </c:pt>
                <c:pt idx="190">
                  <c:v>5.6965199999999996</c:v>
                </c:pt>
                <c:pt idx="191">
                  <c:v>5.7214</c:v>
                </c:pt>
                <c:pt idx="192">
                  <c:v>5.74627</c:v>
                </c:pt>
                <c:pt idx="193">
                  <c:v>5.7711499999999996</c:v>
                </c:pt>
                <c:pt idx="194">
                  <c:v>5.7960200000000004</c:v>
                </c:pt>
                <c:pt idx="195">
                  <c:v>5.8457800000000004</c:v>
                </c:pt>
                <c:pt idx="196">
                  <c:v>5.8706500000000004</c:v>
                </c:pt>
                <c:pt idx="197">
                  <c:v>5.8955299999999999</c:v>
                </c:pt>
                <c:pt idx="198">
                  <c:v>5.9203999999999999</c:v>
                </c:pt>
                <c:pt idx="199">
                  <c:v>5.9452800000000003</c:v>
                </c:pt>
                <c:pt idx="200">
                  <c:v>5.9950299999999999</c:v>
                </c:pt>
                <c:pt idx="201">
                  <c:v>6.0198999999999998</c:v>
                </c:pt>
                <c:pt idx="202">
                  <c:v>6.0447800000000003</c:v>
                </c:pt>
                <c:pt idx="203">
                  <c:v>6.0696599999999998</c:v>
                </c:pt>
                <c:pt idx="204">
                  <c:v>6.0945299999999998</c:v>
                </c:pt>
                <c:pt idx="205">
                  <c:v>6.1442800000000002</c:v>
                </c:pt>
                <c:pt idx="206">
                  <c:v>6.1691599999999998</c:v>
                </c:pt>
                <c:pt idx="207">
                  <c:v>6.1940299999999997</c:v>
                </c:pt>
                <c:pt idx="208">
                  <c:v>6.2189100000000002</c:v>
                </c:pt>
                <c:pt idx="209">
                  <c:v>6.2437899999999997</c:v>
                </c:pt>
                <c:pt idx="210">
                  <c:v>6.2935400000000001</c:v>
                </c:pt>
                <c:pt idx="211">
                  <c:v>6.3184100000000001</c:v>
                </c:pt>
                <c:pt idx="212">
                  <c:v>6.3432899999999997</c:v>
                </c:pt>
                <c:pt idx="213">
                  <c:v>6.3681599999999996</c:v>
                </c:pt>
                <c:pt idx="214">
                  <c:v>6.3930400000000001</c:v>
                </c:pt>
                <c:pt idx="215">
                  <c:v>6.4427899999999996</c:v>
                </c:pt>
                <c:pt idx="216">
                  <c:v>6.46767</c:v>
                </c:pt>
                <c:pt idx="217">
                  <c:v>6.49254</c:v>
                </c:pt>
                <c:pt idx="218">
                  <c:v>6.5174200000000004</c:v>
                </c:pt>
                <c:pt idx="219">
                  <c:v>6.5422900000000004</c:v>
                </c:pt>
                <c:pt idx="220">
                  <c:v>6.5920399999999999</c:v>
                </c:pt>
                <c:pt idx="221">
                  <c:v>6.6169200000000004</c:v>
                </c:pt>
                <c:pt idx="222">
                  <c:v>6.6417999999999999</c:v>
                </c:pt>
                <c:pt idx="223">
                  <c:v>6.6666699999999999</c:v>
                </c:pt>
                <c:pt idx="224">
                  <c:v>6.6915500000000003</c:v>
                </c:pt>
                <c:pt idx="225">
                  <c:v>6.7412999999999998</c:v>
                </c:pt>
                <c:pt idx="226">
                  <c:v>6.7661699999999998</c:v>
                </c:pt>
                <c:pt idx="227">
                  <c:v>6.7910500000000003</c:v>
                </c:pt>
                <c:pt idx="228">
                  <c:v>6.8159299999999998</c:v>
                </c:pt>
                <c:pt idx="229">
                  <c:v>6.8407999999999998</c:v>
                </c:pt>
                <c:pt idx="230">
                  <c:v>6.8905500000000002</c:v>
                </c:pt>
                <c:pt idx="231">
                  <c:v>6.9154299999999997</c:v>
                </c:pt>
                <c:pt idx="232">
                  <c:v>6.9402999999999997</c:v>
                </c:pt>
                <c:pt idx="233">
                  <c:v>6.9651800000000001</c:v>
                </c:pt>
                <c:pt idx="234">
                  <c:v>6.9900500000000001</c:v>
                </c:pt>
                <c:pt idx="235">
                  <c:v>7.0398100000000001</c:v>
                </c:pt>
                <c:pt idx="236">
                  <c:v>7.0646800000000001</c:v>
                </c:pt>
                <c:pt idx="237">
                  <c:v>7.0895599999999996</c:v>
                </c:pt>
                <c:pt idx="238">
                  <c:v>7.1144299999999996</c:v>
                </c:pt>
                <c:pt idx="239">
                  <c:v>7.13931</c:v>
                </c:pt>
                <c:pt idx="240">
                  <c:v>7.1890599999999996</c:v>
                </c:pt>
                <c:pt idx="241">
                  <c:v>7.21394</c:v>
                </c:pt>
                <c:pt idx="242">
                  <c:v>7.23881</c:v>
                </c:pt>
                <c:pt idx="243">
                  <c:v>7.2636900000000004</c:v>
                </c:pt>
                <c:pt idx="244">
                  <c:v>7.2885600000000004</c:v>
                </c:pt>
                <c:pt idx="245">
                  <c:v>7.3383099999999999</c:v>
                </c:pt>
                <c:pt idx="246">
                  <c:v>7.3631900000000003</c:v>
                </c:pt>
                <c:pt idx="247">
                  <c:v>7.3880600000000003</c:v>
                </c:pt>
                <c:pt idx="248">
                  <c:v>7.4129399999999999</c:v>
                </c:pt>
                <c:pt idx="249">
                  <c:v>7.4378200000000003</c:v>
                </c:pt>
                <c:pt idx="250">
                  <c:v>7.4875699999999998</c:v>
                </c:pt>
                <c:pt idx="251">
                  <c:v>7.5124399999999998</c:v>
                </c:pt>
                <c:pt idx="252">
                  <c:v>7.5373200000000002</c:v>
                </c:pt>
                <c:pt idx="253">
                  <c:v>7.5621900000000002</c:v>
                </c:pt>
                <c:pt idx="254">
                  <c:v>7.5870699999999998</c:v>
                </c:pt>
                <c:pt idx="255">
                  <c:v>7.6368200000000002</c:v>
                </c:pt>
                <c:pt idx="256">
                  <c:v>7.6616999999999997</c:v>
                </c:pt>
                <c:pt idx="257">
                  <c:v>7.6865699999999997</c:v>
                </c:pt>
                <c:pt idx="258">
                  <c:v>7.7114500000000001</c:v>
                </c:pt>
                <c:pt idx="259">
                  <c:v>7.7363200000000001</c:v>
                </c:pt>
                <c:pt idx="260">
                  <c:v>7.7860800000000001</c:v>
                </c:pt>
                <c:pt idx="261">
                  <c:v>7.8109500000000001</c:v>
                </c:pt>
                <c:pt idx="262">
                  <c:v>7.8358299999999996</c:v>
                </c:pt>
                <c:pt idx="263">
                  <c:v>7.8606999999999996</c:v>
                </c:pt>
                <c:pt idx="264">
                  <c:v>7.88558</c:v>
                </c:pt>
                <c:pt idx="265">
                  <c:v>7.9353300000000004</c:v>
                </c:pt>
                <c:pt idx="266">
                  <c:v>7.9602000000000004</c:v>
                </c:pt>
                <c:pt idx="267">
                  <c:v>7.98508</c:v>
                </c:pt>
                <c:pt idx="268">
                  <c:v>8.0099599999999995</c:v>
                </c:pt>
                <c:pt idx="269">
                  <c:v>8.0348299999999995</c:v>
                </c:pt>
                <c:pt idx="270">
                  <c:v>8.0845800000000008</c:v>
                </c:pt>
                <c:pt idx="271">
                  <c:v>8.1094600000000003</c:v>
                </c:pt>
                <c:pt idx="272">
                  <c:v>8.1343300000000003</c:v>
                </c:pt>
                <c:pt idx="273">
                  <c:v>8.1592099999999999</c:v>
                </c:pt>
                <c:pt idx="274">
                  <c:v>8.1840799999999998</c:v>
                </c:pt>
                <c:pt idx="275">
                  <c:v>8.2338400000000007</c:v>
                </c:pt>
                <c:pt idx="276">
                  <c:v>8.2587100000000007</c:v>
                </c:pt>
                <c:pt idx="277">
                  <c:v>8.2835900000000002</c:v>
                </c:pt>
                <c:pt idx="278">
                  <c:v>8.3084600000000002</c:v>
                </c:pt>
                <c:pt idx="279">
                  <c:v>8.3333399999999997</c:v>
                </c:pt>
                <c:pt idx="280">
                  <c:v>8.3830899999999993</c:v>
                </c:pt>
                <c:pt idx="281">
                  <c:v>8.4079700000000006</c:v>
                </c:pt>
                <c:pt idx="282">
                  <c:v>8.4328400000000006</c:v>
                </c:pt>
                <c:pt idx="283">
                  <c:v>8.4577200000000001</c:v>
                </c:pt>
                <c:pt idx="284">
                  <c:v>8.4825900000000001</c:v>
                </c:pt>
                <c:pt idx="285">
                  <c:v>8.5323399999999996</c:v>
                </c:pt>
                <c:pt idx="286">
                  <c:v>8.5572199999999992</c:v>
                </c:pt>
                <c:pt idx="287">
                  <c:v>8.5821000000000005</c:v>
                </c:pt>
                <c:pt idx="288">
                  <c:v>8.6069700000000005</c:v>
                </c:pt>
                <c:pt idx="289">
                  <c:v>8.63185</c:v>
                </c:pt>
                <c:pt idx="290">
                  <c:v>8.6815999999999995</c:v>
                </c:pt>
                <c:pt idx="291">
                  <c:v>8.7064699999999995</c:v>
                </c:pt>
                <c:pt idx="292">
                  <c:v>8.7313500000000008</c:v>
                </c:pt>
                <c:pt idx="293">
                  <c:v>8.7562200000000008</c:v>
                </c:pt>
                <c:pt idx="294">
                  <c:v>8.7811000000000003</c:v>
                </c:pt>
                <c:pt idx="295">
                  <c:v>8.8308499999999999</c:v>
                </c:pt>
                <c:pt idx="296">
                  <c:v>8.8557299999999994</c:v>
                </c:pt>
                <c:pt idx="297">
                  <c:v>8.8805999999999994</c:v>
                </c:pt>
                <c:pt idx="298">
                  <c:v>8.9054800000000007</c:v>
                </c:pt>
                <c:pt idx="299">
                  <c:v>8.9303500000000007</c:v>
                </c:pt>
                <c:pt idx="300">
                  <c:v>8.9801099999999998</c:v>
                </c:pt>
                <c:pt idx="301">
                  <c:v>9.0049799999999998</c:v>
                </c:pt>
                <c:pt idx="302">
                  <c:v>9.0298599999999993</c:v>
                </c:pt>
                <c:pt idx="303">
                  <c:v>9.0547299999999993</c:v>
                </c:pt>
                <c:pt idx="304">
                  <c:v>9.0796100000000006</c:v>
                </c:pt>
                <c:pt idx="305">
                  <c:v>9.1293600000000001</c:v>
                </c:pt>
                <c:pt idx="306">
                  <c:v>9.1542300000000001</c:v>
                </c:pt>
                <c:pt idx="307">
                  <c:v>9.1791099999999997</c:v>
                </c:pt>
                <c:pt idx="308">
                  <c:v>9.2039899999999992</c:v>
                </c:pt>
                <c:pt idx="309">
                  <c:v>9.2288599999999992</c:v>
                </c:pt>
                <c:pt idx="310">
                  <c:v>9.2786100000000005</c:v>
                </c:pt>
                <c:pt idx="311">
                  <c:v>9.30349</c:v>
                </c:pt>
                <c:pt idx="312">
                  <c:v>9.32836</c:v>
                </c:pt>
                <c:pt idx="313">
                  <c:v>9.3532399999999996</c:v>
                </c:pt>
                <c:pt idx="314">
                  <c:v>9.3781199999999991</c:v>
                </c:pt>
                <c:pt idx="315">
                  <c:v>9.4278700000000004</c:v>
                </c:pt>
                <c:pt idx="316">
                  <c:v>9.4527400000000004</c:v>
                </c:pt>
                <c:pt idx="317">
                  <c:v>9.4776199999999999</c:v>
                </c:pt>
                <c:pt idx="318">
                  <c:v>9.5024899999999999</c:v>
                </c:pt>
                <c:pt idx="319">
                  <c:v>9.5273699999999995</c:v>
                </c:pt>
                <c:pt idx="320">
                  <c:v>9.5771200000000007</c:v>
                </c:pt>
                <c:pt idx="321">
                  <c:v>9.6020000000000003</c:v>
                </c:pt>
                <c:pt idx="322">
                  <c:v>9.6268700000000003</c:v>
                </c:pt>
                <c:pt idx="323">
                  <c:v>9.6517499999999998</c:v>
                </c:pt>
                <c:pt idx="324">
                  <c:v>9.6766199999999998</c:v>
                </c:pt>
                <c:pt idx="325">
                  <c:v>9.7263699999999993</c:v>
                </c:pt>
                <c:pt idx="326">
                  <c:v>9.7512500000000006</c:v>
                </c:pt>
                <c:pt idx="327">
                  <c:v>9.7761300000000002</c:v>
                </c:pt>
                <c:pt idx="328">
                  <c:v>9.8010000000000002</c:v>
                </c:pt>
                <c:pt idx="329">
                  <c:v>9.8258799999999997</c:v>
                </c:pt>
                <c:pt idx="330">
                  <c:v>9.8756299999999992</c:v>
                </c:pt>
                <c:pt idx="331">
                  <c:v>9.9004999999999992</c:v>
                </c:pt>
                <c:pt idx="332">
                  <c:v>9.9253800000000005</c:v>
                </c:pt>
                <c:pt idx="333">
                  <c:v>9.9502600000000001</c:v>
                </c:pt>
                <c:pt idx="334">
                  <c:v>9.9751300000000001</c:v>
                </c:pt>
                <c:pt idx="335">
                  <c:v>10.024900000000001</c:v>
                </c:pt>
                <c:pt idx="336">
                  <c:v>10.049799999999999</c:v>
                </c:pt>
                <c:pt idx="337">
                  <c:v>10.0746</c:v>
                </c:pt>
                <c:pt idx="338">
                  <c:v>10.099500000000001</c:v>
                </c:pt>
                <c:pt idx="339">
                  <c:v>10.1244</c:v>
                </c:pt>
                <c:pt idx="340">
                  <c:v>10.174099999999999</c:v>
                </c:pt>
                <c:pt idx="341">
                  <c:v>10.199</c:v>
                </c:pt>
                <c:pt idx="342">
                  <c:v>10.2239</c:v>
                </c:pt>
                <c:pt idx="343">
                  <c:v>10.248799999999999</c:v>
                </c:pt>
                <c:pt idx="344">
                  <c:v>10.2736</c:v>
                </c:pt>
                <c:pt idx="345">
                  <c:v>10.323399999999999</c:v>
                </c:pt>
                <c:pt idx="346">
                  <c:v>10.3483</c:v>
                </c:pt>
                <c:pt idx="347">
                  <c:v>10.373100000000001</c:v>
                </c:pt>
                <c:pt idx="348">
                  <c:v>10.398</c:v>
                </c:pt>
                <c:pt idx="349">
                  <c:v>10.4229</c:v>
                </c:pt>
                <c:pt idx="350">
                  <c:v>10.4726</c:v>
                </c:pt>
                <c:pt idx="351">
                  <c:v>10.4975</c:v>
                </c:pt>
                <c:pt idx="352">
                  <c:v>10.522399999999999</c:v>
                </c:pt>
                <c:pt idx="353">
                  <c:v>10.5473</c:v>
                </c:pt>
                <c:pt idx="354">
                  <c:v>10.572100000000001</c:v>
                </c:pt>
                <c:pt idx="355">
                  <c:v>10.6219</c:v>
                </c:pt>
                <c:pt idx="356">
                  <c:v>10.646800000000001</c:v>
                </c:pt>
                <c:pt idx="357">
                  <c:v>10.6716</c:v>
                </c:pt>
                <c:pt idx="358">
                  <c:v>10.6965</c:v>
                </c:pt>
                <c:pt idx="359">
                  <c:v>10.721399999999999</c:v>
                </c:pt>
                <c:pt idx="360">
                  <c:v>10.771100000000001</c:v>
                </c:pt>
                <c:pt idx="361">
                  <c:v>10.795999999999999</c:v>
                </c:pt>
                <c:pt idx="362">
                  <c:v>10.8209</c:v>
                </c:pt>
                <c:pt idx="363">
                  <c:v>10.845800000000001</c:v>
                </c:pt>
                <c:pt idx="364">
                  <c:v>10.8706</c:v>
                </c:pt>
                <c:pt idx="365">
                  <c:v>10.920400000000001</c:v>
                </c:pt>
                <c:pt idx="366">
                  <c:v>10.9453</c:v>
                </c:pt>
                <c:pt idx="367">
                  <c:v>10.9701</c:v>
                </c:pt>
                <c:pt idx="368">
                  <c:v>10.994999999999999</c:v>
                </c:pt>
                <c:pt idx="369">
                  <c:v>11.0199</c:v>
                </c:pt>
                <c:pt idx="370">
                  <c:v>11.069699999999999</c:v>
                </c:pt>
                <c:pt idx="371">
                  <c:v>11.0945</c:v>
                </c:pt>
                <c:pt idx="372">
                  <c:v>11.119400000000001</c:v>
                </c:pt>
                <c:pt idx="373">
                  <c:v>11.144299999999999</c:v>
                </c:pt>
                <c:pt idx="374">
                  <c:v>11.1692</c:v>
                </c:pt>
                <c:pt idx="375">
                  <c:v>11.2189</c:v>
                </c:pt>
                <c:pt idx="376">
                  <c:v>11.2438</c:v>
                </c:pt>
                <c:pt idx="377">
                  <c:v>11.268700000000001</c:v>
                </c:pt>
                <c:pt idx="378">
                  <c:v>11.2935</c:v>
                </c:pt>
                <c:pt idx="379">
                  <c:v>11.3184</c:v>
                </c:pt>
                <c:pt idx="380">
                  <c:v>11.3682</c:v>
                </c:pt>
                <c:pt idx="381">
                  <c:v>11.393000000000001</c:v>
                </c:pt>
                <c:pt idx="382">
                  <c:v>11.417899999999999</c:v>
                </c:pt>
                <c:pt idx="383">
                  <c:v>11.4428</c:v>
                </c:pt>
                <c:pt idx="384">
                  <c:v>11.467700000000001</c:v>
                </c:pt>
                <c:pt idx="385">
                  <c:v>11.5174</c:v>
                </c:pt>
                <c:pt idx="386">
                  <c:v>11.542299999999999</c:v>
                </c:pt>
                <c:pt idx="387">
                  <c:v>11.5672</c:v>
                </c:pt>
                <c:pt idx="388">
                  <c:v>11.592000000000001</c:v>
                </c:pt>
                <c:pt idx="389">
                  <c:v>11.616899999999999</c:v>
                </c:pt>
                <c:pt idx="390">
                  <c:v>11.666700000000001</c:v>
                </c:pt>
                <c:pt idx="391">
                  <c:v>11.6915</c:v>
                </c:pt>
                <c:pt idx="392">
                  <c:v>11.7164</c:v>
                </c:pt>
                <c:pt idx="393">
                  <c:v>11.741300000000001</c:v>
                </c:pt>
                <c:pt idx="394">
                  <c:v>11.7662</c:v>
                </c:pt>
                <c:pt idx="395">
                  <c:v>11.815899999999999</c:v>
                </c:pt>
                <c:pt idx="396">
                  <c:v>11.8408</c:v>
                </c:pt>
                <c:pt idx="397">
                  <c:v>11.8657</c:v>
                </c:pt>
                <c:pt idx="398">
                  <c:v>11.890499999999999</c:v>
                </c:pt>
                <c:pt idx="399">
                  <c:v>11.9154</c:v>
                </c:pt>
                <c:pt idx="400">
                  <c:v>11.965199999999999</c:v>
                </c:pt>
                <c:pt idx="401">
                  <c:v>11.9901</c:v>
                </c:pt>
                <c:pt idx="402">
                  <c:v>12.014900000000001</c:v>
                </c:pt>
                <c:pt idx="403">
                  <c:v>12.0398</c:v>
                </c:pt>
                <c:pt idx="404">
                  <c:v>12.0647</c:v>
                </c:pt>
                <c:pt idx="405">
                  <c:v>12.1144</c:v>
                </c:pt>
                <c:pt idx="406">
                  <c:v>12.1393</c:v>
                </c:pt>
                <c:pt idx="407">
                  <c:v>12.164199999999999</c:v>
                </c:pt>
                <c:pt idx="408">
                  <c:v>12.1891</c:v>
                </c:pt>
                <c:pt idx="409">
                  <c:v>12.213900000000001</c:v>
                </c:pt>
                <c:pt idx="410">
                  <c:v>12.2637</c:v>
                </c:pt>
                <c:pt idx="411">
                  <c:v>12.288600000000001</c:v>
                </c:pt>
                <c:pt idx="412">
                  <c:v>12.3134</c:v>
                </c:pt>
                <c:pt idx="413">
                  <c:v>12.3383</c:v>
                </c:pt>
                <c:pt idx="414">
                  <c:v>12.363200000000001</c:v>
                </c:pt>
                <c:pt idx="415">
                  <c:v>12.4129</c:v>
                </c:pt>
                <c:pt idx="416">
                  <c:v>12.437799999999999</c:v>
                </c:pt>
                <c:pt idx="417">
                  <c:v>12.4627</c:v>
                </c:pt>
                <c:pt idx="418">
                  <c:v>12.4876</c:v>
                </c:pt>
                <c:pt idx="419">
                  <c:v>12.5124</c:v>
                </c:pt>
                <c:pt idx="420">
                  <c:v>12.562200000000001</c:v>
                </c:pt>
                <c:pt idx="421">
                  <c:v>12.5871</c:v>
                </c:pt>
                <c:pt idx="422">
                  <c:v>12.6119</c:v>
                </c:pt>
                <c:pt idx="423">
                  <c:v>12.636799999999999</c:v>
                </c:pt>
                <c:pt idx="424">
                  <c:v>12.6617</c:v>
                </c:pt>
                <c:pt idx="425">
                  <c:v>12.711399999999999</c:v>
                </c:pt>
                <c:pt idx="426">
                  <c:v>12.7363</c:v>
                </c:pt>
                <c:pt idx="427">
                  <c:v>12.761200000000001</c:v>
                </c:pt>
                <c:pt idx="428">
                  <c:v>12.786099999999999</c:v>
                </c:pt>
                <c:pt idx="429">
                  <c:v>12.8109</c:v>
                </c:pt>
                <c:pt idx="430">
                  <c:v>12.8607</c:v>
                </c:pt>
                <c:pt idx="431">
                  <c:v>12.8856</c:v>
                </c:pt>
                <c:pt idx="432">
                  <c:v>12.910399999999999</c:v>
                </c:pt>
                <c:pt idx="433">
                  <c:v>12.9353</c:v>
                </c:pt>
                <c:pt idx="434">
                  <c:v>12.9602</c:v>
                </c:pt>
                <c:pt idx="435">
                  <c:v>13.01</c:v>
                </c:pt>
                <c:pt idx="436">
                  <c:v>13.034800000000001</c:v>
                </c:pt>
                <c:pt idx="437">
                  <c:v>13.059699999999999</c:v>
                </c:pt>
                <c:pt idx="438">
                  <c:v>13.0846</c:v>
                </c:pt>
                <c:pt idx="439">
                  <c:v>13.109500000000001</c:v>
                </c:pt>
                <c:pt idx="440">
                  <c:v>13.1592</c:v>
                </c:pt>
                <c:pt idx="441">
                  <c:v>13.184100000000001</c:v>
                </c:pt>
                <c:pt idx="442">
                  <c:v>13.209</c:v>
                </c:pt>
                <c:pt idx="443">
                  <c:v>13.2338</c:v>
                </c:pt>
                <c:pt idx="444">
                  <c:v>13.258699999999999</c:v>
                </c:pt>
                <c:pt idx="445">
                  <c:v>13.3085</c:v>
                </c:pt>
                <c:pt idx="446">
                  <c:v>13.333299999999999</c:v>
                </c:pt>
                <c:pt idx="447">
                  <c:v>13.3582</c:v>
                </c:pt>
                <c:pt idx="448">
                  <c:v>13.383100000000001</c:v>
                </c:pt>
                <c:pt idx="449">
                  <c:v>13.407999999999999</c:v>
                </c:pt>
                <c:pt idx="450">
                  <c:v>13.457700000000001</c:v>
                </c:pt>
                <c:pt idx="451">
                  <c:v>13.4826</c:v>
                </c:pt>
                <c:pt idx="452">
                  <c:v>13.5075</c:v>
                </c:pt>
                <c:pt idx="453">
                  <c:v>13.532299999999999</c:v>
                </c:pt>
                <c:pt idx="454">
                  <c:v>13.5572</c:v>
                </c:pt>
                <c:pt idx="455">
                  <c:v>13.606999999999999</c:v>
                </c:pt>
                <c:pt idx="456">
                  <c:v>13.6318</c:v>
                </c:pt>
                <c:pt idx="457">
                  <c:v>13.656700000000001</c:v>
                </c:pt>
                <c:pt idx="458">
                  <c:v>13.6816</c:v>
                </c:pt>
                <c:pt idx="459">
                  <c:v>13.7065</c:v>
                </c:pt>
                <c:pt idx="460">
                  <c:v>13.7562</c:v>
                </c:pt>
                <c:pt idx="461">
                  <c:v>13.7811</c:v>
                </c:pt>
                <c:pt idx="462">
                  <c:v>13.805999999999999</c:v>
                </c:pt>
                <c:pt idx="463">
                  <c:v>13.8308</c:v>
                </c:pt>
                <c:pt idx="464">
                  <c:v>13.855700000000001</c:v>
                </c:pt>
                <c:pt idx="465">
                  <c:v>13.9055</c:v>
                </c:pt>
                <c:pt idx="466">
                  <c:v>13.930400000000001</c:v>
                </c:pt>
                <c:pt idx="467">
                  <c:v>13.9552</c:v>
                </c:pt>
                <c:pt idx="468">
                  <c:v>13.9801</c:v>
                </c:pt>
                <c:pt idx="469">
                  <c:v>14.005000000000001</c:v>
                </c:pt>
                <c:pt idx="470">
                  <c:v>14.0547</c:v>
                </c:pt>
                <c:pt idx="471">
                  <c:v>14.079599999999999</c:v>
                </c:pt>
                <c:pt idx="472">
                  <c:v>14.1045</c:v>
                </c:pt>
                <c:pt idx="473">
                  <c:v>14.1294</c:v>
                </c:pt>
                <c:pt idx="474">
                  <c:v>14.154199999999999</c:v>
                </c:pt>
                <c:pt idx="475">
                  <c:v>14.204000000000001</c:v>
                </c:pt>
                <c:pt idx="476">
                  <c:v>14.228899999999999</c:v>
                </c:pt>
                <c:pt idx="477">
                  <c:v>14.2537</c:v>
                </c:pt>
                <c:pt idx="478">
                  <c:v>14.278600000000001</c:v>
                </c:pt>
                <c:pt idx="479">
                  <c:v>14.3035</c:v>
                </c:pt>
                <c:pt idx="480">
                  <c:v>14.353199999999999</c:v>
                </c:pt>
                <c:pt idx="481">
                  <c:v>14.3781</c:v>
                </c:pt>
                <c:pt idx="482">
                  <c:v>14.403</c:v>
                </c:pt>
                <c:pt idx="483">
                  <c:v>14.427899999999999</c:v>
                </c:pt>
                <c:pt idx="484">
                  <c:v>14.4527</c:v>
                </c:pt>
                <c:pt idx="485">
                  <c:v>14.5025</c:v>
                </c:pt>
                <c:pt idx="486">
                  <c:v>14.5274</c:v>
                </c:pt>
                <c:pt idx="487">
                  <c:v>14.552199999999999</c:v>
                </c:pt>
                <c:pt idx="488">
                  <c:v>14.5771</c:v>
                </c:pt>
                <c:pt idx="489">
                  <c:v>14.602</c:v>
                </c:pt>
                <c:pt idx="490">
                  <c:v>14.6517</c:v>
                </c:pt>
                <c:pt idx="491">
                  <c:v>14.676600000000001</c:v>
                </c:pt>
                <c:pt idx="492">
                  <c:v>14.701499999999999</c:v>
                </c:pt>
                <c:pt idx="493">
                  <c:v>14.7264</c:v>
                </c:pt>
                <c:pt idx="494">
                  <c:v>14.751200000000001</c:v>
                </c:pt>
                <c:pt idx="495">
                  <c:v>14.801</c:v>
                </c:pt>
                <c:pt idx="496">
                  <c:v>14.825900000000001</c:v>
                </c:pt>
                <c:pt idx="497">
                  <c:v>14.8507</c:v>
                </c:pt>
                <c:pt idx="498">
                  <c:v>14.8756</c:v>
                </c:pt>
                <c:pt idx="499">
                  <c:v>14.900499999999999</c:v>
                </c:pt>
                <c:pt idx="500">
                  <c:v>14.9503</c:v>
                </c:pt>
                <c:pt idx="501">
                  <c:v>14.975099999999999</c:v>
                </c:pt>
                <c:pt idx="502">
                  <c:v>15</c:v>
                </c:pt>
                <c:pt idx="503">
                  <c:v>15.024900000000001</c:v>
                </c:pt>
                <c:pt idx="504">
                  <c:v>15.049799999999999</c:v>
                </c:pt>
                <c:pt idx="505">
                  <c:v>15.099500000000001</c:v>
                </c:pt>
                <c:pt idx="506">
                  <c:v>15.1244</c:v>
                </c:pt>
                <c:pt idx="507">
                  <c:v>15.1493</c:v>
                </c:pt>
                <c:pt idx="508">
                  <c:v>15.174099999999999</c:v>
                </c:pt>
                <c:pt idx="509">
                  <c:v>15.199</c:v>
                </c:pt>
                <c:pt idx="510">
                  <c:v>15.248799999999999</c:v>
                </c:pt>
                <c:pt idx="511">
                  <c:v>15.2736</c:v>
                </c:pt>
                <c:pt idx="512">
                  <c:v>15.298500000000001</c:v>
                </c:pt>
                <c:pt idx="513">
                  <c:v>15.323399999999999</c:v>
                </c:pt>
                <c:pt idx="514">
                  <c:v>15.3483</c:v>
                </c:pt>
                <c:pt idx="515">
                  <c:v>15.398</c:v>
                </c:pt>
                <c:pt idx="516">
                  <c:v>15.4229</c:v>
                </c:pt>
                <c:pt idx="517">
                  <c:v>15.447800000000001</c:v>
                </c:pt>
                <c:pt idx="518">
                  <c:v>15.4726</c:v>
                </c:pt>
                <c:pt idx="519">
                  <c:v>15.4975</c:v>
                </c:pt>
                <c:pt idx="520">
                  <c:v>15.5473</c:v>
                </c:pt>
                <c:pt idx="521">
                  <c:v>15.572100000000001</c:v>
                </c:pt>
                <c:pt idx="522">
                  <c:v>15.597</c:v>
                </c:pt>
                <c:pt idx="523">
                  <c:v>15.6219</c:v>
                </c:pt>
                <c:pt idx="524">
                  <c:v>15.646800000000001</c:v>
                </c:pt>
                <c:pt idx="525">
                  <c:v>15.6965</c:v>
                </c:pt>
                <c:pt idx="526">
                  <c:v>15.721399999999999</c:v>
                </c:pt>
                <c:pt idx="527">
                  <c:v>15.7463</c:v>
                </c:pt>
                <c:pt idx="528">
                  <c:v>15.771100000000001</c:v>
                </c:pt>
                <c:pt idx="529">
                  <c:v>15.795999999999999</c:v>
                </c:pt>
                <c:pt idx="530">
                  <c:v>15.845800000000001</c:v>
                </c:pt>
                <c:pt idx="531">
                  <c:v>15.870699999999999</c:v>
                </c:pt>
                <c:pt idx="532">
                  <c:v>15.8955</c:v>
                </c:pt>
                <c:pt idx="533">
                  <c:v>15.920400000000001</c:v>
                </c:pt>
                <c:pt idx="534">
                  <c:v>15.9453</c:v>
                </c:pt>
                <c:pt idx="535">
                  <c:v>15.994999999999999</c:v>
                </c:pt>
                <c:pt idx="536">
                  <c:v>16.0199</c:v>
                </c:pt>
                <c:pt idx="537">
                  <c:v>16.044799999999999</c:v>
                </c:pt>
                <c:pt idx="538">
                  <c:v>16.069700000000001</c:v>
                </c:pt>
                <c:pt idx="539">
                  <c:v>16.0945</c:v>
                </c:pt>
                <c:pt idx="540">
                  <c:v>16.144300000000001</c:v>
                </c:pt>
                <c:pt idx="541">
                  <c:v>16.1692</c:v>
                </c:pt>
                <c:pt idx="542">
                  <c:v>16.193999999999999</c:v>
                </c:pt>
                <c:pt idx="543">
                  <c:v>16.218900000000001</c:v>
                </c:pt>
                <c:pt idx="544">
                  <c:v>16.2438</c:v>
                </c:pt>
                <c:pt idx="545">
                  <c:v>16.293500000000002</c:v>
                </c:pt>
                <c:pt idx="546">
                  <c:v>16.3184</c:v>
                </c:pt>
                <c:pt idx="547">
                  <c:v>16.343299999999999</c:v>
                </c:pt>
                <c:pt idx="548">
                  <c:v>16.368200000000002</c:v>
                </c:pt>
                <c:pt idx="549">
                  <c:v>16.393000000000001</c:v>
                </c:pt>
                <c:pt idx="550">
                  <c:v>16.442799999999998</c:v>
                </c:pt>
                <c:pt idx="551">
                  <c:v>16.467700000000001</c:v>
                </c:pt>
                <c:pt idx="552">
                  <c:v>16.4925</c:v>
                </c:pt>
                <c:pt idx="553">
                  <c:v>16.517399999999999</c:v>
                </c:pt>
                <c:pt idx="554">
                  <c:v>16.542300000000001</c:v>
                </c:pt>
                <c:pt idx="555">
                  <c:v>16.591999999999999</c:v>
                </c:pt>
                <c:pt idx="556">
                  <c:v>16.616900000000001</c:v>
                </c:pt>
                <c:pt idx="557">
                  <c:v>16.6418</c:v>
                </c:pt>
                <c:pt idx="558">
                  <c:v>16.666699999999999</c:v>
                </c:pt>
                <c:pt idx="559">
                  <c:v>16.691500000000001</c:v>
                </c:pt>
                <c:pt idx="560">
                  <c:v>16.741299999999999</c:v>
                </c:pt>
                <c:pt idx="561">
                  <c:v>16.766200000000001</c:v>
                </c:pt>
                <c:pt idx="562">
                  <c:v>16.791</c:v>
                </c:pt>
                <c:pt idx="563">
                  <c:v>16.815899999999999</c:v>
                </c:pt>
                <c:pt idx="564">
                  <c:v>16.840800000000002</c:v>
                </c:pt>
                <c:pt idx="565">
                  <c:v>16.890599999999999</c:v>
                </c:pt>
                <c:pt idx="566">
                  <c:v>16.915400000000002</c:v>
                </c:pt>
                <c:pt idx="567">
                  <c:v>16.940300000000001</c:v>
                </c:pt>
                <c:pt idx="568">
                  <c:v>16.965199999999999</c:v>
                </c:pt>
                <c:pt idx="569">
                  <c:v>16.990100000000002</c:v>
                </c:pt>
                <c:pt idx="570">
                  <c:v>17.0398</c:v>
                </c:pt>
                <c:pt idx="571">
                  <c:v>17.064699999999998</c:v>
                </c:pt>
                <c:pt idx="572">
                  <c:v>17.089600000000001</c:v>
                </c:pt>
                <c:pt idx="573">
                  <c:v>17.1144</c:v>
                </c:pt>
                <c:pt idx="574">
                  <c:v>17.139299999999999</c:v>
                </c:pt>
                <c:pt idx="575">
                  <c:v>17.1891</c:v>
                </c:pt>
                <c:pt idx="576">
                  <c:v>17.213899999999999</c:v>
                </c:pt>
                <c:pt idx="577">
                  <c:v>17.238800000000001</c:v>
                </c:pt>
                <c:pt idx="578">
                  <c:v>17.2637</c:v>
                </c:pt>
                <c:pt idx="579">
                  <c:v>17.288599999999999</c:v>
                </c:pt>
                <c:pt idx="580">
                  <c:v>17.3383</c:v>
                </c:pt>
                <c:pt idx="581">
                  <c:v>17.363199999999999</c:v>
                </c:pt>
                <c:pt idx="582">
                  <c:v>17.388100000000001</c:v>
                </c:pt>
                <c:pt idx="583">
                  <c:v>17.4129</c:v>
                </c:pt>
                <c:pt idx="584">
                  <c:v>17.437799999999999</c:v>
                </c:pt>
                <c:pt idx="585">
                  <c:v>17.4876</c:v>
                </c:pt>
                <c:pt idx="586">
                  <c:v>17.5124</c:v>
                </c:pt>
                <c:pt idx="587">
                  <c:v>17.537299999999998</c:v>
                </c:pt>
                <c:pt idx="588">
                  <c:v>17.562200000000001</c:v>
                </c:pt>
                <c:pt idx="589">
                  <c:v>17.5871</c:v>
                </c:pt>
                <c:pt idx="590">
                  <c:v>17.636800000000001</c:v>
                </c:pt>
                <c:pt idx="591">
                  <c:v>17.6617</c:v>
                </c:pt>
                <c:pt idx="592">
                  <c:v>17.686599999999999</c:v>
                </c:pt>
                <c:pt idx="593">
                  <c:v>17.711400000000001</c:v>
                </c:pt>
                <c:pt idx="594">
                  <c:v>17.7363</c:v>
                </c:pt>
                <c:pt idx="595">
                  <c:v>17.786100000000001</c:v>
                </c:pt>
                <c:pt idx="596">
                  <c:v>17.811</c:v>
                </c:pt>
                <c:pt idx="597">
                  <c:v>17.835799999999999</c:v>
                </c:pt>
                <c:pt idx="598">
                  <c:v>17.860700000000001</c:v>
                </c:pt>
                <c:pt idx="599">
                  <c:v>17.8856</c:v>
                </c:pt>
                <c:pt idx="600">
                  <c:v>17.935300000000002</c:v>
                </c:pt>
                <c:pt idx="601">
                  <c:v>17.9602</c:v>
                </c:pt>
                <c:pt idx="602">
                  <c:v>17.985099999999999</c:v>
                </c:pt>
                <c:pt idx="603">
                  <c:v>18.010000000000002</c:v>
                </c:pt>
                <c:pt idx="604">
                  <c:v>18.034800000000001</c:v>
                </c:pt>
                <c:pt idx="605">
                  <c:v>18.084599999999998</c:v>
                </c:pt>
                <c:pt idx="606">
                  <c:v>18.109500000000001</c:v>
                </c:pt>
                <c:pt idx="607">
                  <c:v>18.1343</c:v>
                </c:pt>
                <c:pt idx="608">
                  <c:v>18.159199999999998</c:v>
                </c:pt>
                <c:pt idx="609">
                  <c:v>18.184100000000001</c:v>
                </c:pt>
                <c:pt idx="610">
                  <c:v>18.233799999999999</c:v>
                </c:pt>
                <c:pt idx="611">
                  <c:v>18.258700000000001</c:v>
                </c:pt>
                <c:pt idx="612">
                  <c:v>18.2836</c:v>
                </c:pt>
                <c:pt idx="613">
                  <c:v>18.308499999999999</c:v>
                </c:pt>
                <c:pt idx="614">
                  <c:v>18.333300000000001</c:v>
                </c:pt>
                <c:pt idx="615">
                  <c:v>18.383099999999999</c:v>
                </c:pt>
                <c:pt idx="616">
                  <c:v>18.408000000000001</c:v>
                </c:pt>
                <c:pt idx="617">
                  <c:v>18.4328</c:v>
                </c:pt>
                <c:pt idx="618">
                  <c:v>18.457699999999999</c:v>
                </c:pt>
                <c:pt idx="619">
                  <c:v>18.482600000000001</c:v>
                </c:pt>
                <c:pt idx="620">
                  <c:v>18.532299999999999</c:v>
                </c:pt>
                <c:pt idx="621">
                  <c:v>18.557200000000002</c:v>
                </c:pt>
                <c:pt idx="622">
                  <c:v>18.582100000000001</c:v>
                </c:pt>
                <c:pt idx="623">
                  <c:v>18.606999999999999</c:v>
                </c:pt>
                <c:pt idx="624">
                  <c:v>18.631799999999998</c:v>
                </c:pt>
                <c:pt idx="625">
                  <c:v>18.6816</c:v>
                </c:pt>
                <c:pt idx="626">
                  <c:v>18.706499999999998</c:v>
                </c:pt>
                <c:pt idx="627">
                  <c:v>18.731300000000001</c:v>
                </c:pt>
                <c:pt idx="628">
                  <c:v>18.7562</c:v>
                </c:pt>
                <c:pt idx="629">
                  <c:v>18.781099999999999</c:v>
                </c:pt>
                <c:pt idx="630">
                  <c:v>18.8309</c:v>
                </c:pt>
                <c:pt idx="631">
                  <c:v>18.855699999999999</c:v>
                </c:pt>
                <c:pt idx="632">
                  <c:v>18.880600000000001</c:v>
                </c:pt>
                <c:pt idx="633">
                  <c:v>18.9055</c:v>
                </c:pt>
                <c:pt idx="634">
                  <c:v>18.930399999999999</c:v>
                </c:pt>
                <c:pt idx="635">
                  <c:v>18.9801</c:v>
                </c:pt>
                <c:pt idx="636">
                  <c:v>19.004999999999999</c:v>
                </c:pt>
                <c:pt idx="637">
                  <c:v>19.029900000000001</c:v>
                </c:pt>
                <c:pt idx="638">
                  <c:v>19.0547</c:v>
                </c:pt>
                <c:pt idx="639">
                  <c:v>19.079599999999999</c:v>
                </c:pt>
                <c:pt idx="640">
                  <c:v>19.1294</c:v>
                </c:pt>
                <c:pt idx="641">
                  <c:v>19.154199999999999</c:v>
                </c:pt>
                <c:pt idx="642">
                  <c:v>19.179099999999998</c:v>
                </c:pt>
                <c:pt idx="643">
                  <c:v>19.204000000000001</c:v>
                </c:pt>
                <c:pt idx="644">
                  <c:v>19.228899999999999</c:v>
                </c:pt>
                <c:pt idx="645">
                  <c:v>19.278600000000001</c:v>
                </c:pt>
                <c:pt idx="646">
                  <c:v>19.3035</c:v>
                </c:pt>
                <c:pt idx="647">
                  <c:v>19.328399999999998</c:v>
                </c:pt>
                <c:pt idx="648">
                  <c:v>19.353200000000001</c:v>
                </c:pt>
                <c:pt idx="649">
                  <c:v>19.3781</c:v>
                </c:pt>
                <c:pt idx="650">
                  <c:v>19.427900000000001</c:v>
                </c:pt>
                <c:pt idx="651">
                  <c:v>19.4527</c:v>
                </c:pt>
                <c:pt idx="652">
                  <c:v>19.477599999999999</c:v>
                </c:pt>
                <c:pt idx="653">
                  <c:v>19.502500000000001</c:v>
                </c:pt>
                <c:pt idx="654">
                  <c:v>19.5274</c:v>
                </c:pt>
                <c:pt idx="655">
                  <c:v>19.577100000000002</c:v>
                </c:pt>
                <c:pt idx="656">
                  <c:v>19.602</c:v>
                </c:pt>
                <c:pt idx="657">
                  <c:v>19.626899999999999</c:v>
                </c:pt>
                <c:pt idx="658">
                  <c:v>19.651700000000002</c:v>
                </c:pt>
                <c:pt idx="659">
                  <c:v>19.676600000000001</c:v>
                </c:pt>
                <c:pt idx="660">
                  <c:v>19.726400000000002</c:v>
                </c:pt>
                <c:pt idx="661">
                  <c:v>19.751300000000001</c:v>
                </c:pt>
                <c:pt idx="662">
                  <c:v>19.7761</c:v>
                </c:pt>
                <c:pt idx="663">
                  <c:v>19.800999999999998</c:v>
                </c:pt>
                <c:pt idx="664">
                  <c:v>19.825900000000001</c:v>
                </c:pt>
                <c:pt idx="665">
                  <c:v>19.875599999999999</c:v>
                </c:pt>
                <c:pt idx="666">
                  <c:v>19.900500000000001</c:v>
                </c:pt>
                <c:pt idx="667">
                  <c:v>19.9254</c:v>
                </c:pt>
                <c:pt idx="668">
                  <c:v>19.950299999999999</c:v>
                </c:pt>
                <c:pt idx="669">
                  <c:v>19.975100000000001</c:v>
                </c:pt>
              </c:numCache>
            </c:numRef>
          </c:xVal>
          <c:yVal>
            <c:numRef>
              <c:f>Sheet1!$J$39:$J$83400</c:f>
              <c:numCache>
                <c:formatCode>General</c:formatCode>
                <c:ptCount val="83362"/>
                <c:pt idx="0">
                  <c:v>14.948399999999999</c:v>
                </c:pt>
                <c:pt idx="1">
                  <c:v>14.896800000000001</c:v>
                </c:pt>
                <c:pt idx="2">
                  <c:v>14.8452</c:v>
                </c:pt>
                <c:pt idx="3">
                  <c:v>14.7935</c:v>
                </c:pt>
                <c:pt idx="4">
                  <c:v>14.741899999999999</c:v>
                </c:pt>
                <c:pt idx="5">
                  <c:v>14.6387</c:v>
                </c:pt>
                <c:pt idx="6">
                  <c:v>14.5871</c:v>
                </c:pt>
                <c:pt idx="7">
                  <c:v>14.535500000000001</c:v>
                </c:pt>
                <c:pt idx="8">
                  <c:v>14.4839</c:v>
                </c:pt>
                <c:pt idx="9">
                  <c:v>14.4323</c:v>
                </c:pt>
                <c:pt idx="10">
                  <c:v>14.3292</c:v>
                </c:pt>
                <c:pt idx="11">
                  <c:v>14.2776</c:v>
                </c:pt>
                <c:pt idx="12">
                  <c:v>14.226000000000001</c:v>
                </c:pt>
                <c:pt idx="13">
                  <c:v>14.1745</c:v>
                </c:pt>
                <c:pt idx="14">
                  <c:v>14.1229</c:v>
                </c:pt>
                <c:pt idx="15">
                  <c:v>14.0199</c:v>
                </c:pt>
                <c:pt idx="16">
                  <c:v>13.968400000000001</c:v>
                </c:pt>
                <c:pt idx="17">
                  <c:v>13.9169</c:v>
                </c:pt>
                <c:pt idx="18">
                  <c:v>13.865399999999999</c:v>
                </c:pt>
                <c:pt idx="19">
                  <c:v>13.8139</c:v>
                </c:pt>
                <c:pt idx="20">
                  <c:v>13.711</c:v>
                </c:pt>
                <c:pt idx="21">
                  <c:v>13.6595</c:v>
                </c:pt>
                <c:pt idx="22">
                  <c:v>13.6081</c:v>
                </c:pt>
                <c:pt idx="23">
                  <c:v>13.556699999999999</c:v>
                </c:pt>
                <c:pt idx="24">
                  <c:v>13.5053</c:v>
                </c:pt>
                <c:pt idx="25">
                  <c:v>13.4025</c:v>
                </c:pt>
                <c:pt idx="26">
                  <c:v>13.3512</c:v>
                </c:pt>
                <c:pt idx="27">
                  <c:v>13.299799999999999</c:v>
                </c:pt>
                <c:pt idx="28">
                  <c:v>13.2485</c:v>
                </c:pt>
                <c:pt idx="29">
                  <c:v>13.1972</c:v>
                </c:pt>
                <c:pt idx="30">
                  <c:v>13.0947</c:v>
                </c:pt>
                <c:pt idx="31">
                  <c:v>13.0434</c:v>
                </c:pt>
                <c:pt idx="32">
                  <c:v>12.9922</c:v>
                </c:pt>
                <c:pt idx="33">
                  <c:v>12.941000000000001</c:v>
                </c:pt>
                <c:pt idx="34">
                  <c:v>12.889799999999999</c:v>
                </c:pt>
                <c:pt idx="35">
                  <c:v>12.7875</c:v>
                </c:pt>
                <c:pt idx="36">
                  <c:v>12.7364</c:v>
                </c:pt>
                <c:pt idx="37">
                  <c:v>12.6853</c:v>
                </c:pt>
                <c:pt idx="38">
                  <c:v>12.6342</c:v>
                </c:pt>
                <c:pt idx="39">
                  <c:v>12.5832</c:v>
                </c:pt>
                <c:pt idx="40">
                  <c:v>12.481199999999999</c:v>
                </c:pt>
                <c:pt idx="41">
                  <c:v>12.430199999999999</c:v>
                </c:pt>
                <c:pt idx="42">
                  <c:v>12.379300000000001</c:v>
                </c:pt>
                <c:pt idx="43">
                  <c:v>12.3284</c:v>
                </c:pt>
                <c:pt idx="44">
                  <c:v>12.2775</c:v>
                </c:pt>
                <c:pt idx="45">
                  <c:v>12.175800000000001</c:v>
                </c:pt>
                <c:pt idx="46">
                  <c:v>12.125</c:v>
                </c:pt>
                <c:pt idx="47">
                  <c:v>12.074199999999999</c:v>
                </c:pt>
                <c:pt idx="48">
                  <c:v>12.0235</c:v>
                </c:pt>
                <c:pt idx="49">
                  <c:v>11.972799999999999</c:v>
                </c:pt>
                <c:pt idx="50">
                  <c:v>11.871499999999999</c:v>
                </c:pt>
                <c:pt idx="51">
                  <c:v>11.8208</c:v>
                </c:pt>
                <c:pt idx="52">
                  <c:v>11.770300000000001</c:v>
                </c:pt>
                <c:pt idx="53">
                  <c:v>11.7197</c:v>
                </c:pt>
                <c:pt idx="54">
                  <c:v>11.6692</c:v>
                </c:pt>
                <c:pt idx="55">
                  <c:v>11.568300000000001</c:v>
                </c:pt>
                <c:pt idx="56">
                  <c:v>11.517899999999999</c:v>
                </c:pt>
                <c:pt idx="57">
                  <c:v>11.467499999999999</c:v>
                </c:pt>
                <c:pt idx="58">
                  <c:v>11.417199999999999</c:v>
                </c:pt>
                <c:pt idx="59">
                  <c:v>11.366899999999999</c:v>
                </c:pt>
                <c:pt idx="60">
                  <c:v>11.266400000000001</c:v>
                </c:pt>
                <c:pt idx="61">
                  <c:v>11.216200000000001</c:v>
                </c:pt>
                <c:pt idx="62">
                  <c:v>11.1661</c:v>
                </c:pt>
                <c:pt idx="63">
                  <c:v>11.116</c:v>
                </c:pt>
                <c:pt idx="64">
                  <c:v>11.065899999999999</c:v>
                </c:pt>
                <c:pt idx="65">
                  <c:v>10.9659</c:v>
                </c:pt>
                <c:pt idx="66">
                  <c:v>10.916</c:v>
                </c:pt>
                <c:pt idx="67">
                  <c:v>10.866099999999999</c:v>
                </c:pt>
                <c:pt idx="68">
                  <c:v>10.8162</c:v>
                </c:pt>
                <c:pt idx="69">
                  <c:v>10.766400000000001</c:v>
                </c:pt>
                <c:pt idx="70">
                  <c:v>10.6669</c:v>
                </c:pt>
                <c:pt idx="71">
                  <c:v>10.6172</c:v>
                </c:pt>
                <c:pt idx="72">
                  <c:v>10.567600000000001</c:v>
                </c:pt>
                <c:pt idx="73">
                  <c:v>10.518000000000001</c:v>
                </c:pt>
                <c:pt idx="74">
                  <c:v>10.468500000000001</c:v>
                </c:pt>
                <c:pt idx="75">
                  <c:v>10.3696</c:v>
                </c:pt>
                <c:pt idx="76">
                  <c:v>10.3202</c:v>
                </c:pt>
                <c:pt idx="77">
                  <c:v>10.270799999999999</c:v>
                </c:pt>
                <c:pt idx="78">
                  <c:v>10.221500000000001</c:v>
                </c:pt>
                <c:pt idx="79">
                  <c:v>10.1723</c:v>
                </c:pt>
                <c:pt idx="80">
                  <c:v>10.0739</c:v>
                </c:pt>
                <c:pt idx="81">
                  <c:v>10.024800000000001</c:v>
                </c:pt>
                <c:pt idx="82">
                  <c:v>9.9757999999999996</c:v>
                </c:pt>
                <c:pt idx="83">
                  <c:v>9.9268199999999993</c:v>
                </c:pt>
                <c:pt idx="84">
                  <c:v>9.8778799999999993</c:v>
                </c:pt>
                <c:pt idx="85">
                  <c:v>9.78017</c:v>
                </c:pt>
                <c:pt idx="86">
                  <c:v>9.7314000000000007</c:v>
                </c:pt>
                <c:pt idx="87">
                  <c:v>9.6826799999999995</c:v>
                </c:pt>
                <c:pt idx="88">
                  <c:v>9.6340199999999996</c:v>
                </c:pt>
                <c:pt idx="89">
                  <c:v>9.5854099999999995</c:v>
                </c:pt>
                <c:pt idx="90">
                  <c:v>9.4883699999999997</c:v>
                </c:pt>
                <c:pt idx="91">
                  <c:v>9.43994</c:v>
                </c:pt>
                <c:pt idx="92">
                  <c:v>9.3915699999999998</c:v>
                </c:pt>
                <c:pt idx="93">
                  <c:v>9.3432499999999994</c:v>
                </c:pt>
                <c:pt idx="94">
                  <c:v>9.2949999999999999</c:v>
                </c:pt>
                <c:pt idx="95">
                  <c:v>9.1986600000000003</c:v>
                </c:pt>
                <c:pt idx="96">
                  <c:v>9.1505899999999993</c:v>
                </c:pt>
                <c:pt idx="97">
                  <c:v>9.1025799999999997</c:v>
                </c:pt>
                <c:pt idx="98">
                  <c:v>9.0546199999999999</c:v>
                </c:pt>
                <c:pt idx="99">
                  <c:v>9.0067400000000006</c:v>
                </c:pt>
                <c:pt idx="100">
                  <c:v>8.9111499999999992</c:v>
                </c:pt>
                <c:pt idx="101">
                  <c:v>8.8634500000000003</c:v>
                </c:pt>
                <c:pt idx="102">
                  <c:v>8.8158200000000004</c:v>
                </c:pt>
                <c:pt idx="103">
                  <c:v>8.7682500000000001</c:v>
                </c:pt>
                <c:pt idx="104">
                  <c:v>8.7207500000000007</c:v>
                </c:pt>
                <c:pt idx="105">
                  <c:v>8.6259499999999996</c:v>
                </c:pt>
                <c:pt idx="106">
                  <c:v>8.5786499999999997</c:v>
                </c:pt>
                <c:pt idx="107">
                  <c:v>8.5314200000000007</c:v>
                </c:pt>
                <c:pt idx="108">
                  <c:v>8.4842499999999994</c:v>
                </c:pt>
                <c:pt idx="109">
                  <c:v>8.4371600000000004</c:v>
                </c:pt>
                <c:pt idx="110">
                  <c:v>8.3431800000000003</c:v>
                </c:pt>
                <c:pt idx="111">
                  <c:v>8.2962900000000008</c:v>
                </c:pt>
                <c:pt idx="112">
                  <c:v>8.2494800000000001</c:v>
                </c:pt>
                <c:pt idx="113">
                  <c:v>8.2027400000000004</c:v>
                </c:pt>
                <c:pt idx="114">
                  <c:v>8.1560699999999997</c:v>
                </c:pt>
                <c:pt idx="115">
                  <c:v>8.0629500000000007</c:v>
                </c:pt>
                <c:pt idx="116">
                  <c:v>8.0165000000000006</c:v>
                </c:pt>
                <c:pt idx="117">
                  <c:v>7.9701199999999996</c:v>
                </c:pt>
                <c:pt idx="118">
                  <c:v>7.9238200000000001</c:v>
                </c:pt>
                <c:pt idx="119">
                  <c:v>7.8776000000000002</c:v>
                </c:pt>
                <c:pt idx="120">
                  <c:v>7.78538</c:v>
                </c:pt>
                <c:pt idx="121">
                  <c:v>7.7393799999999997</c:v>
                </c:pt>
                <c:pt idx="122">
                  <c:v>7.69346</c:v>
                </c:pt>
                <c:pt idx="123">
                  <c:v>7.6476199999999999</c:v>
                </c:pt>
                <c:pt idx="124">
                  <c:v>7.6018600000000003</c:v>
                </c:pt>
                <c:pt idx="125">
                  <c:v>7.5105700000000004</c:v>
                </c:pt>
                <c:pt idx="126">
                  <c:v>7.4650499999999997</c:v>
                </c:pt>
                <c:pt idx="127">
                  <c:v>7.4196099999999996</c:v>
                </c:pt>
                <c:pt idx="128">
                  <c:v>7.37425</c:v>
                </c:pt>
                <c:pt idx="129">
                  <c:v>7.32897</c:v>
                </c:pt>
                <c:pt idx="130">
                  <c:v>7.2386600000000003</c:v>
                </c:pt>
                <c:pt idx="131">
                  <c:v>7.1936299999999997</c:v>
                </c:pt>
                <c:pt idx="132">
                  <c:v>7.1486799999999997</c:v>
                </c:pt>
                <c:pt idx="133">
                  <c:v>7.1038199999999998</c:v>
                </c:pt>
                <c:pt idx="134">
                  <c:v>7.05905</c:v>
                </c:pt>
                <c:pt idx="135">
                  <c:v>6.9697500000000003</c:v>
                </c:pt>
                <c:pt idx="136">
                  <c:v>6.92523</c:v>
                </c:pt>
                <c:pt idx="137">
                  <c:v>6.8807999999999998</c:v>
                </c:pt>
                <c:pt idx="138">
                  <c:v>6.8364599999999998</c:v>
                </c:pt>
                <c:pt idx="139">
                  <c:v>6.7922000000000002</c:v>
                </c:pt>
                <c:pt idx="140">
                  <c:v>6.7039499999999999</c:v>
                </c:pt>
                <c:pt idx="141">
                  <c:v>6.6599700000000004</c:v>
                </c:pt>
                <c:pt idx="142">
                  <c:v>6.6160699999999997</c:v>
                </c:pt>
                <c:pt idx="143">
                  <c:v>6.57226</c:v>
                </c:pt>
                <c:pt idx="144">
                  <c:v>6.5285500000000001</c:v>
                </c:pt>
                <c:pt idx="145">
                  <c:v>6.4413900000000002</c:v>
                </c:pt>
                <c:pt idx="146">
                  <c:v>6.3979499999999998</c:v>
                </c:pt>
                <c:pt idx="147">
                  <c:v>6.3546100000000001</c:v>
                </c:pt>
                <c:pt idx="148">
                  <c:v>6.31135</c:v>
                </c:pt>
                <c:pt idx="149">
                  <c:v>6.2682000000000002</c:v>
                </c:pt>
                <c:pt idx="150">
                  <c:v>6.1821700000000002</c:v>
                </c:pt>
                <c:pt idx="151">
                  <c:v>6.1393000000000004</c:v>
                </c:pt>
                <c:pt idx="152">
                  <c:v>6.0965299999999996</c:v>
                </c:pt>
                <c:pt idx="153">
                  <c:v>6.0538499999999997</c:v>
                </c:pt>
                <c:pt idx="154">
                  <c:v>6.0112699999999997</c:v>
                </c:pt>
                <c:pt idx="155">
                  <c:v>5.9264099999999997</c:v>
                </c:pt>
                <c:pt idx="156">
                  <c:v>5.8841299999999999</c:v>
                </c:pt>
                <c:pt idx="157">
                  <c:v>5.8419499999999998</c:v>
                </c:pt>
                <c:pt idx="158">
                  <c:v>5.7998700000000003</c:v>
                </c:pt>
                <c:pt idx="159">
                  <c:v>5.7578899999999997</c:v>
                </c:pt>
                <c:pt idx="160">
                  <c:v>5.6742299999999997</c:v>
                </c:pt>
                <c:pt idx="161">
                  <c:v>5.6325599999999998</c:v>
                </c:pt>
                <c:pt idx="162">
                  <c:v>5.5909800000000001</c:v>
                </c:pt>
                <c:pt idx="163">
                  <c:v>5.5495099999999997</c:v>
                </c:pt>
                <c:pt idx="164">
                  <c:v>5.5081499999999997</c:v>
                </c:pt>
                <c:pt idx="165">
                  <c:v>5.4257400000000002</c:v>
                </c:pt>
                <c:pt idx="166">
                  <c:v>5.38469</c:v>
                </c:pt>
                <c:pt idx="167">
                  <c:v>5.3437400000000004</c:v>
                </c:pt>
                <c:pt idx="168">
                  <c:v>5.3029099999999998</c:v>
                </c:pt>
                <c:pt idx="169">
                  <c:v>5.2621799999999999</c:v>
                </c:pt>
                <c:pt idx="170">
                  <c:v>5.1810499999999999</c:v>
                </c:pt>
                <c:pt idx="171">
                  <c:v>5.1406400000000003</c:v>
                </c:pt>
                <c:pt idx="172">
                  <c:v>5.1003499999999997</c:v>
                </c:pt>
                <c:pt idx="173">
                  <c:v>5.0601599999999998</c:v>
                </c:pt>
                <c:pt idx="174">
                  <c:v>5.0200899999999997</c:v>
                </c:pt>
                <c:pt idx="175">
                  <c:v>4.9402799999999996</c:v>
                </c:pt>
                <c:pt idx="176">
                  <c:v>4.9005400000000003</c:v>
                </c:pt>
                <c:pt idx="177">
                  <c:v>4.8609099999999996</c:v>
                </c:pt>
                <c:pt idx="178">
                  <c:v>4.8213999999999997</c:v>
                </c:pt>
                <c:pt idx="179">
                  <c:v>4.782</c:v>
                </c:pt>
                <c:pt idx="180">
                  <c:v>4.7035400000000003</c:v>
                </c:pt>
                <c:pt idx="181">
                  <c:v>4.6644800000000002</c:v>
                </c:pt>
                <c:pt idx="182">
                  <c:v>4.62554</c:v>
                </c:pt>
                <c:pt idx="183">
                  <c:v>4.5867199999999997</c:v>
                </c:pt>
                <c:pt idx="184">
                  <c:v>4.5480099999999997</c:v>
                </c:pt>
                <c:pt idx="185">
                  <c:v>4.4709500000000002</c:v>
                </c:pt>
                <c:pt idx="186">
                  <c:v>4.4325999999999999</c:v>
                </c:pt>
                <c:pt idx="187">
                  <c:v>4.3943700000000003</c:v>
                </c:pt>
                <c:pt idx="188">
                  <c:v>4.3562500000000002</c:v>
                </c:pt>
                <c:pt idx="189">
                  <c:v>4.3182600000000004</c:v>
                </c:pt>
                <c:pt idx="190">
                  <c:v>4.2426300000000001</c:v>
                </c:pt>
                <c:pt idx="191">
                  <c:v>4.2050000000000001</c:v>
                </c:pt>
                <c:pt idx="192">
                  <c:v>4.1674899999999999</c:v>
                </c:pt>
                <c:pt idx="193">
                  <c:v>4.1300999999999997</c:v>
                </c:pt>
                <c:pt idx="194">
                  <c:v>4.0928399999999998</c:v>
                </c:pt>
                <c:pt idx="195">
                  <c:v>4.0186799999999998</c:v>
                </c:pt>
                <c:pt idx="196">
                  <c:v>3.9817900000000002</c:v>
                </c:pt>
                <c:pt idx="197">
                  <c:v>3.94503</c:v>
                </c:pt>
                <c:pt idx="198">
                  <c:v>3.9083899999999998</c:v>
                </c:pt>
                <c:pt idx="199">
                  <c:v>3.8718699999999999</c:v>
                </c:pt>
                <c:pt idx="200">
                  <c:v>3.7992300000000001</c:v>
                </c:pt>
                <c:pt idx="201">
                  <c:v>3.7631000000000001</c:v>
                </c:pt>
                <c:pt idx="202">
                  <c:v>3.7271000000000001</c:v>
                </c:pt>
                <c:pt idx="203">
                  <c:v>3.69123</c:v>
                </c:pt>
                <c:pt idx="204">
                  <c:v>3.6554799999999998</c:v>
                </c:pt>
                <c:pt idx="205">
                  <c:v>3.5843799999999999</c:v>
                </c:pt>
                <c:pt idx="206">
                  <c:v>3.5490300000000001</c:v>
                </c:pt>
                <c:pt idx="207">
                  <c:v>3.5138099999999999</c:v>
                </c:pt>
                <c:pt idx="208">
                  <c:v>3.4787300000000001</c:v>
                </c:pt>
                <c:pt idx="209">
                  <c:v>3.4437700000000002</c:v>
                </c:pt>
                <c:pt idx="210">
                  <c:v>3.37426</c:v>
                </c:pt>
                <c:pt idx="211">
                  <c:v>3.3397100000000002</c:v>
                </c:pt>
                <c:pt idx="212">
                  <c:v>3.3052899999999998</c:v>
                </c:pt>
                <c:pt idx="213">
                  <c:v>3.27101</c:v>
                </c:pt>
                <c:pt idx="214">
                  <c:v>3.2368600000000001</c:v>
                </c:pt>
                <c:pt idx="215">
                  <c:v>3.1689699999999998</c:v>
                </c:pt>
                <c:pt idx="216">
                  <c:v>3.13524</c:v>
                </c:pt>
                <c:pt idx="217">
                  <c:v>3.1016400000000002</c:v>
                </c:pt>
                <c:pt idx="218">
                  <c:v>3.0681799999999999</c:v>
                </c:pt>
                <c:pt idx="219">
                  <c:v>3.0348600000000001</c:v>
                </c:pt>
                <c:pt idx="220">
                  <c:v>2.9686400000000002</c:v>
                </c:pt>
                <c:pt idx="221">
                  <c:v>2.93574</c:v>
                </c:pt>
                <c:pt idx="222">
                  <c:v>2.9029799999999999</c:v>
                </c:pt>
                <c:pt idx="223">
                  <c:v>2.8703599999999998</c:v>
                </c:pt>
                <c:pt idx="224">
                  <c:v>2.8378899999999998</c:v>
                </c:pt>
                <c:pt idx="225">
                  <c:v>2.7733699999999999</c:v>
                </c:pt>
                <c:pt idx="226">
                  <c:v>2.74133</c:v>
                </c:pt>
                <c:pt idx="227">
                  <c:v>2.7094299999999998</c:v>
                </c:pt>
                <c:pt idx="228">
                  <c:v>2.67767</c:v>
                </c:pt>
                <c:pt idx="229">
                  <c:v>2.6460599999999999</c:v>
                </c:pt>
                <c:pt idx="230">
                  <c:v>2.5832799999999998</c:v>
                </c:pt>
                <c:pt idx="231">
                  <c:v>2.5521099999999999</c:v>
                </c:pt>
                <c:pt idx="232">
                  <c:v>2.5210900000000001</c:v>
                </c:pt>
                <c:pt idx="233">
                  <c:v>2.4902199999999999</c:v>
                </c:pt>
                <c:pt idx="234">
                  <c:v>2.4594900000000002</c:v>
                </c:pt>
                <c:pt idx="235">
                  <c:v>2.3984899999999998</c:v>
                </c:pt>
                <c:pt idx="236">
                  <c:v>2.3682099999999999</c:v>
                </c:pt>
                <c:pt idx="237">
                  <c:v>2.3380899999999998</c:v>
                </c:pt>
                <c:pt idx="238">
                  <c:v>2.3081200000000002</c:v>
                </c:pt>
                <c:pt idx="239">
                  <c:v>2.2782900000000001</c:v>
                </c:pt>
                <c:pt idx="240">
                  <c:v>2.2191100000000001</c:v>
                </c:pt>
                <c:pt idx="241">
                  <c:v>2.1897500000000001</c:v>
                </c:pt>
                <c:pt idx="242">
                  <c:v>2.1605400000000001</c:v>
                </c:pt>
                <c:pt idx="243">
                  <c:v>2.1314799999999998</c:v>
                </c:pt>
                <c:pt idx="244">
                  <c:v>2.1025800000000001</c:v>
                </c:pt>
                <c:pt idx="245">
                  <c:v>2.0452499999999998</c:v>
                </c:pt>
                <c:pt idx="246">
                  <c:v>2.0168200000000001</c:v>
                </c:pt>
                <c:pt idx="247">
                  <c:v>1.98855</c:v>
                </c:pt>
                <c:pt idx="248">
                  <c:v>1.9604299999999999</c:v>
                </c:pt>
                <c:pt idx="249">
                  <c:v>1.9324699999999999</c:v>
                </c:pt>
                <c:pt idx="250">
                  <c:v>1.87703</c:v>
                </c:pt>
                <c:pt idx="251">
                  <c:v>1.8495600000000001</c:v>
                </c:pt>
                <c:pt idx="252">
                  <c:v>1.8222400000000001</c:v>
                </c:pt>
                <c:pt idx="253">
                  <c:v>1.79508</c:v>
                </c:pt>
                <c:pt idx="254">
                  <c:v>1.7680800000000001</c:v>
                </c:pt>
                <c:pt idx="255">
                  <c:v>1.7145699999999999</c:v>
                </c:pt>
                <c:pt idx="256">
                  <c:v>1.6880599999999999</c:v>
                </c:pt>
                <c:pt idx="257">
                  <c:v>1.6617200000000001</c:v>
                </c:pt>
                <c:pt idx="258">
                  <c:v>1.63554</c:v>
                </c:pt>
                <c:pt idx="259">
                  <c:v>1.6095200000000001</c:v>
                </c:pt>
                <c:pt idx="260">
                  <c:v>1.5579799999999999</c:v>
                </c:pt>
                <c:pt idx="261">
                  <c:v>1.5324599999999999</c:v>
                </c:pt>
                <c:pt idx="262">
                  <c:v>1.5071099999999999</c:v>
                </c:pt>
                <c:pt idx="263">
                  <c:v>1.4819199999999999</c:v>
                </c:pt>
                <c:pt idx="264">
                  <c:v>1.4569000000000001</c:v>
                </c:pt>
                <c:pt idx="265">
                  <c:v>1.40737</c:v>
                </c:pt>
                <c:pt idx="266">
                  <c:v>1.38286</c:v>
                </c:pt>
                <c:pt idx="267">
                  <c:v>1.3585199999999999</c:v>
                </c:pt>
                <c:pt idx="268">
                  <c:v>1.3343499999999999</c:v>
                </c:pt>
                <c:pt idx="269">
                  <c:v>1.3103499999999999</c:v>
                </c:pt>
                <c:pt idx="270">
                  <c:v>1.2628600000000001</c:v>
                </c:pt>
                <c:pt idx="271">
                  <c:v>1.2393799999999999</c:v>
                </c:pt>
                <c:pt idx="272">
                  <c:v>1.21607</c:v>
                </c:pt>
                <c:pt idx="273">
                  <c:v>1.19293</c:v>
                </c:pt>
                <c:pt idx="274">
                  <c:v>1.1699600000000001</c:v>
                </c:pt>
                <c:pt idx="275">
                  <c:v>1.12456</c:v>
                </c:pt>
                <c:pt idx="276">
                  <c:v>1.1021300000000001</c:v>
                </c:pt>
                <c:pt idx="277">
                  <c:v>1.0798700000000001</c:v>
                </c:pt>
                <c:pt idx="278">
                  <c:v>1.0577799999999999</c:v>
                </c:pt>
                <c:pt idx="279">
                  <c:v>1.0358799999999999</c:v>
                </c:pt>
                <c:pt idx="280">
                  <c:v>0.99259500000000001</c:v>
                </c:pt>
                <c:pt idx="281">
                  <c:v>0.97122399999999998</c:v>
                </c:pt>
                <c:pt idx="282">
                  <c:v>0.95003099999999996</c:v>
                </c:pt>
                <c:pt idx="283">
                  <c:v>0.92901999999999996</c:v>
                </c:pt>
                <c:pt idx="284">
                  <c:v>0.90818900000000002</c:v>
                </c:pt>
                <c:pt idx="285">
                  <c:v>0.86706799999999995</c:v>
                </c:pt>
                <c:pt idx="286">
                  <c:v>0.84678200000000003</c:v>
                </c:pt>
                <c:pt idx="287">
                  <c:v>0.82667800000000002</c:v>
                </c:pt>
                <c:pt idx="288">
                  <c:v>0.80675799999999998</c:v>
                </c:pt>
                <c:pt idx="289">
                  <c:v>0.787022</c:v>
                </c:pt>
                <c:pt idx="290">
                  <c:v>0.74809899999999996</c:v>
                </c:pt>
                <c:pt idx="291">
                  <c:v>0.72891700000000004</c:v>
                </c:pt>
                <c:pt idx="292">
                  <c:v>0.70992100000000002</c:v>
                </c:pt>
                <c:pt idx="293">
                  <c:v>0.69111100000000003</c:v>
                </c:pt>
                <c:pt idx="294">
                  <c:v>0.67248699999999995</c:v>
                </c:pt>
                <c:pt idx="295">
                  <c:v>0.63580499999999995</c:v>
                </c:pt>
                <c:pt idx="296">
                  <c:v>0.61774399999999996</c:v>
                </c:pt>
                <c:pt idx="297">
                  <c:v>0.59987400000000002</c:v>
                </c:pt>
                <c:pt idx="298">
                  <c:v>0.58219299999999996</c:v>
                </c:pt>
                <c:pt idx="299">
                  <c:v>0.56470299999999995</c:v>
                </c:pt>
                <c:pt idx="300">
                  <c:v>0.53029400000000004</c:v>
                </c:pt>
                <c:pt idx="301">
                  <c:v>0.513378</c:v>
                </c:pt>
                <c:pt idx="302">
                  <c:v>0.49665300000000001</c:v>
                </c:pt>
                <c:pt idx="303">
                  <c:v>0.48011999999999999</c:v>
                </c:pt>
                <c:pt idx="304">
                  <c:v>0.463781</c:v>
                </c:pt>
                <c:pt idx="305">
                  <c:v>0.43168699999999999</c:v>
                </c:pt>
                <c:pt idx="306">
                  <c:v>0.41593200000000002</c:v>
                </c:pt>
                <c:pt idx="307">
                  <c:v>0.40037</c:v>
                </c:pt>
                <c:pt idx="308">
                  <c:v>0.38500600000000001</c:v>
                </c:pt>
                <c:pt idx="309">
                  <c:v>0.36983899999999997</c:v>
                </c:pt>
                <c:pt idx="310">
                  <c:v>0.34009600000000001</c:v>
                </c:pt>
                <c:pt idx="311">
                  <c:v>0.325521</c:v>
                </c:pt>
                <c:pt idx="312">
                  <c:v>0.311145</c:v>
                </c:pt>
                <c:pt idx="313">
                  <c:v>0.29696600000000001</c:v>
                </c:pt>
                <c:pt idx="314">
                  <c:v>0.28298899999999999</c:v>
                </c:pt>
                <c:pt idx="315">
                  <c:v>0.25563399999999997</c:v>
                </c:pt>
                <c:pt idx="316">
                  <c:v>0.24226</c:v>
                </c:pt>
                <c:pt idx="317">
                  <c:v>0.22908600000000001</c:v>
                </c:pt>
                <c:pt idx="318">
                  <c:v>0.216114</c:v>
                </c:pt>
                <c:pt idx="319">
                  <c:v>0.203346</c:v>
                </c:pt>
                <c:pt idx="320">
                  <c:v>0.17842</c:v>
                </c:pt>
                <c:pt idx="321">
                  <c:v>0.166264</c:v>
                </c:pt>
                <c:pt idx="322">
                  <c:v>0.154312</c:v>
                </c:pt>
                <c:pt idx="323">
                  <c:v>0.142567</c:v>
                </c:pt>
                <c:pt idx="324">
                  <c:v>0.131025</c:v>
                </c:pt>
                <c:pt idx="325">
                  <c:v>0.108566</c:v>
                </c:pt>
                <c:pt idx="326">
                  <c:v>9.7646700000000003E-2</c:v>
                </c:pt>
                <c:pt idx="327">
                  <c:v>8.6937E-2</c:v>
                </c:pt>
                <c:pt idx="328">
                  <c:v>7.6435100000000006E-2</c:v>
                </c:pt>
                <c:pt idx="329">
                  <c:v>6.6142999999999993E-2</c:v>
                </c:pt>
                <c:pt idx="330">
                  <c:v>4.6186400000000002E-2</c:v>
                </c:pt>
                <c:pt idx="331">
                  <c:v>3.6524800000000003E-2</c:v>
                </c:pt>
                <c:pt idx="332">
                  <c:v>2.70748E-2</c:v>
                </c:pt>
                <c:pt idx="333">
                  <c:v>1.7837499999999999E-2</c:v>
                </c:pt>
                <c:pt idx="334">
                  <c:v>8.8109999999999994E-3</c:v>
                </c:pt>
                <c:pt idx="335">
                  <c:v>-8.5998199999999993E-3</c:v>
                </c:pt>
                <c:pt idx="336">
                  <c:v>-1.69867E-2</c:v>
                </c:pt>
                <c:pt idx="337">
                  <c:v>-2.5161099999999999E-2</c:v>
                </c:pt>
                <c:pt idx="338">
                  <c:v>-3.3123699999999999E-2</c:v>
                </c:pt>
                <c:pt idx="339">
                  <c:v>-4.0874899999999999E-2</c:v>
                </c:pt>
                <c:pt idx="340">
                  <c:v>-5.5745299999999998E-2</c:v>
                </c:pt>
                <c:pt idx="341">
                  <c:v>-6.2865599999999994E-2</c:v>
                </c:pt>
                <c:pt idx="342">
                  <c:v>-6.9776599999999994E-2</c:v>
                </c:pt>
                <c:pt idx="343">
                  <c:v>-7.6479000000000005E-2</c:v>
                </c:pt>
                <c:pt idx="344">
                  <c:v>-8.2973199999999997E-2</c:v>
                </c:pt>
                <c:pt idx="345">
                  <c:v>-9.5339099999999996E-2</c:v>
                </c:pt>
                <c:pt idx="346">
                  <c:v>-0.101212</c:v>
                </c:pt>
                <c:pt idx="347">
                  <c:v>-0.106879</c:v>
                </c:pt>
                <c:pt idx="348">
                  <c:v>-0.11234</c:v>
                </c:pt>
                <c:pt idx="349">
                  <c:v>-0.11759600000000001</c:v>
                </c:pt>
                <c:pt idx="350">
                  <c:v>-0.127496</c:v>
                </c:pt>
                <c:pt idx="351">
                  <c:v>-0.13214100000000001</c:v>
                </c:pt>
                <c:pt idx="352">
                  <c:v>-0.13658200000000001</c:v>
                </c:pt>
                <c:pt idx="353">
                  <c:v>-0.140821</c:v>
                </c:pt>
                <c:pt idx="354">
                  <c:v>-0.14485899999999999</c:v>
                </c:pt>
                <c:pt idx="355">
                  <c:v>-0.15233099999999999</c:v>
                </c:pt>
                <c:pt idx="356">
                  <c:v>-0.15576599999999999</c:v>
                </c:pt>
                <c:pt idx="357">
                  <c:v>-0.159002</c:v>
                </c:pt>
                <c:pt idx="358">
                  <c:v>-0.16203799999999999</c:v>
                </c:pt>
                <c:pt idx="359">
                  <c:v>-0.16487599999999999</c:v>
                </c:pt>
                <c:pt idx="360">
                  <c:v>-0.169958</c:v>
                </c:pt>
                <c:pt idx="361">
                  <c:v>-0.17220299999999999</c:v>
                </c:pt>
                <c:pt idx="362">
                  <c:v>-0.17425199999999999</c:v>
                </c:pt>
                <c:pt idx="363">
                  <c:v>-0.17610400000000001</c:v>
                </c:pt>
                <c:pt idx="364">
                  <c:v>-0.177762</c:v>
                </c:pt>
                <c:pt idx="365">
                  <c:v>-0.18049200000000001</c:v>
                </c:pt>
                <c:pt idx="366">
                  <c:v>-0.18156600000000001</c:v>
                </c:pt>
                <c:pt idx="367">
                  <c:v>-0.182447</c:v>
                </c:pt>
                <c:pt idx="368">
                  <c:v>-0.18313499999999999</c:v>
                </c:pt>
                <c:pt idx="369">
                  <c:v>-0.18363099999999999</c:v>
                </c:pt>
                <c:pt idx="370">
                  <c:v>-0.18404799999999999</c:v>
                </c:pt>
                <c:pt idx="371">
                  <c:v>-0.183971</c:v>
                </c:pt>
                <c:pt idx="372">
                  <c:v>-0.18370300000000001</c:v>
                </c:pt>
                <c:pt idx="373">
                  <c:v>-0.18324599999999999</c:v>
                </c:pt>
                <c:pt idx="374">
                  <c:v>-0.18259900000000001</c:v>
                </c:pt>
                <c:pt idx="375">
                  <c:v>-0.18074100000000001</c:v>
                </c:pt>
                <c:pt idx="376">
                  <c:v>-0.179531</c:v>
                </c:pt>
                <c:pt idx="377">
                  <c:v>-0.17813399999999999</c:v>
                </c:pt>
                <c:pt idx="378">
                  <c:v>-0.17655000000000001</c:v>
                </c:pt>
                <c:pt idx="379">
                  <c:v>-0.17477999999999999</c:v>
                </c:pt>
                <c:pt idx="380">
                  <c:v>-0.170686</c:v>
                </c:pt>
                <c:pt idx="381">
                  <c:v>-0.16836200000000001</c:v>
                </c:pt>
                <c:pt idx="382">
                  <c:v>-0.165854</c:v>
                </c:pt>
                <c:pt idx="383">
                  <c:v>-0.163163</c:v>
                </c:pt>
                <c:pt idx="384">
                  <c:v>-0.16028899999999999</c:v>
                </c:pt>
                <c:pt idx="385">
                  <c:v>-0.15399599999999999</c:v>
                </c:pt>
                <c:pt idx="386">
                  <c:v>-0.15057699999999999</c:v>
                </c:pt>
                <c:pt idx="387">
                  <c:v>-0.146978</c:v>
                </c:pt>
                <c:pt idx="388">
                  <c:v>-0.14319899999999999</c:v>
                </c:pt>
                <c:pt idx="389">
                  <c:v>-0.13924</c:v>
                </c:pt>
                <c:pt idx="390">
                  <c:v>-0.13078699999999999</c:v>
                </c:pt>
                <c:pt idx="391">
                  <c:v>-0.12629299999999999</c:v>
                </c:pt>
                <c:pt idx="392">
                  <c:v>-0.12162199999999999</c:v>
                </c:pt>
                <c:pt idx="393">
                  <c:v>-0.116773</c:v>
                </c:pt>
                <c:pt idx="394">
                  <c:v>-0.111749</c:v>
                </c:pt>
                <c:pt idx="395">
                  <c:v>-0.101173</c:v>
                </c:pt>
                <c:pt idx="396">
                  <c:v>-9.5623E-2</c:v>
                </c:pt>
                <c:pt idx="397">
                  <c:v>-8.9898500000000006E-2</c:v>
                </c:pt>
                <c:pt idx="398">
                  <c:v>-8.4000500000000006E-2</c:v>
                </c:pt>
                <c:pt idx="399">
                  <c:v>-7.7929399999999996E-2</c:v>
                </c:pt>
                <c:pt idx="400">
                  <c:v>-6.52697E-2</c:v>
                </c:pt>
                <c:pt idx="401">
                  <c:v>-5.8682400000000003E-2</c:v>
                </c:pt>
                <c:pt idx="402">
                  <c:v>-5.1923999999999998E-2</c:v>
                </c:pt>
                <c:pt idx="403">
                  <c:v>-4.4995199999999999E-2</c:v>
                </c:pt>
                <c:pt idx="404">
                  <c:v>-3.78965E-2</c:v>
                </c:pt>
                <c:pt idx="405">
                  <c:v>-2.3191199999999999E-2</c:v>
                </c:pt>
                <c:pt idx="406">
                  <c:v>-1.55858E-2</c:v>
                </c:pt>
                <c:pt idx="407">
                  <c:v>-7.8125599999999996E-3</c:v>
                </c:pt>
                <c:pt idx="408">
                  <c:v>1.27971E-4</c:v>
                </c:pt>
                <c:pt idx="409">
                  <c:v>8.23516E-3</c:v>
                </c:pt>
                <c:pt idx="410">
                  <c:v>2.4947799999999999E-2</c:v>
                </c:pt>
                <c:pt idx="411">
                  <c:v>3.3552199999999997E-2</c:v>
                </c:pt>
                <c:pt idx="412">
                  <c:v>4.23211E-2</c:v>
                </c:pt>
                <c:pt idx="413">
                  <c:v>5.12542E-2</c:v>
                </c:pt>
                <c:pt idx="414">
                  <c:v>6.0350800000000003E-2</c:v>
                </c:pt>
                <c:pt idx="415">
                  <c:v>7.9032599999999995E-2</c:v>
                </c:pt>
                <c:pt idx="416">
                  <c:v>8.8616700000000007E-2</c:v>
                </c:pt>
                <c:pt idx="417">
                  <c:v>9.83623E-2</c:v>
                </c:pt>
                <c:pt idx="418">
                  <c:v>0.108269</c:v>
                </c:pt>
                <c:pt idx="419">
                  <c:v>0.118336</c:v>
                </c:pt>
                <c:pt idx="420">
                  <c:v>0.13894799999999999</c:v>
                </c:pt>
                <c:pt idx="421">
                  <c:v>0.14949299999999999</c:v>
                </c:pt>
                <c:pt idx="422">
                  <c:v>0.16019600000000001</c:v>
                </c:pt>
                <c:pt idx="423">
                  <c:v>0.17105699999999999</c:v>
                </c:pt>
                <c:pt idx="424">
                  <c:v>0.18207499999999999</c:v>
                </c:pt>
                <c:pt idx="425">
                  <c:v>0.20458000000000001</c:v>
                </c:pt>
                <c:pt idx="426">
                  <c:v>0.21606700000000001</c:v>
                </c:pt>
                <c:pt idx="427">
                  <c:v>0.22770799999999999</c:v>
                </c:pt>
                <c:pt idx="428">
                  <c:v>0.23950399999999999</c:v>
                </c:pt>
                <c:pt idx="429">
                  <c:v>0.25145400000000001</c:v>
                </c:pt>
                <c:pt idx="430">
                  <c:v>0.275814</c:v>
                </c:pt>
                <c:pt idx="431">
                  <c:v>0.28822300000000001</c:v>
                </c:pt>
                <c:pt idx="432">
                  <c:v>0.30078300000000002</c:v>
                </c:pt>
                <c:pt idx="433">
                  <c:v>0.31349500000000002</c:v>
                </c:pt>
                <c:pt idx="434">
                  <c:v>0.32635799999999998</c:v>
                </c:pt>
                <c:pt idx="435">
                  <c:v>0.35253499999999999</c:v>
                </c:pt>
                <c:pt idx="436">
                  <c:v>0.36584699999999998</c:v>
                </c:pt>
                <c:pt idx="437">
                  <c:v>0.37930700000000001</c:v>
                </c:pt>
                <c:pt idx="438">
                  <c:v>0.39291599999999999</c:v>
                </c:pt>
                <c:pt idx="439">
                  <c:v>0.40667300000000001</c:v>
                </c:pt>
                <c:pt idx="440">
                  <c:v>0.43462699999999999</c:v>
                </c:pt>
                <c:pt idx="441">
                  <c:v>0.44882300000000003</c:v>
                </c:pt>
                <c:pt idx="442">
                  <c:v>0.46316499999999999</c:v>
                </c:pt>
                <c:pt idx="443">
                  <c:v>0.47765200000000002</c:v>
                </c:pt>
                <c:pt idx="444">
                  <c:v>0.49228300000000003</c:v>
                </c:pt>
                <c:pt idx="445">
                  <c:v>0.52197700000000002</c:v>
                </c:pt>
                <c:pt idx="446">
                  <c:v>0.53703900000000004</c:v>
                </c:pt>
                <c:pt idx="447">
                  <c:v>0.55224200000000001</c:v>
                </c:pt>
                <c:pt idx="448">
                  <c:v>0.56758799999999998</c:v>
                </c:pt>
                <c:pt idx="449">
                  <c:v>0.58307500000000001</c:v>
                </c:pt>
                <c:pt idx="450">
                  <c:v>0.61446999999999996</c:v>
                </c:pt>
                <c:pt idx="451">
                  <c:v>0.63037799999999999</c:v>
                </c:pt>
                <c:pt idx="452">
                  <c:v>0.646424</c:v>
                </c:pt>
                <c:pt idx="453">
                  <c:v>0.662609</c:v>
                </c:pt>
                <c:pt idx="454">
                  <c:v>0.67893300000000001</c:v>
                </c:pt>
                <c:pt idx="455">
                  <c:v>0.71199100000000004</c:v>
                </c:pt>
                <c:pt idx="456">
                  <c:v>0.72872599999999998</c:v>
                </c:pt>
                <c:pt idx="457">
                  <c:v>0.74559600000000004</c:v>
                </c:pt>
                <c:pt idx="458">
                  <c:v>0.76260099999999997</c:v>
                </c:pt>
                <c:pt idx="459">
                  <c:v>0.77974200000000005</c:v>
                </c:pt>
                <c:pt idx="460">
                  <c:v>0.81442499999999995</c:v>
                </c:pt>
                <c:pt idx="461">
                  <c:v>0.83196700000000001</c:v>
                </c:pt>
                <c:pt idx="462">
                  <c:v>0.84964200000000001</c:v>
                </c:pt>
                <c:pt idx="463">
                  <c:v>0.86744900000000003</c:v>
                </c:pt>
                <c:pt idx="464">
                  <c:v>0.88538799999999995</c:v>
                </c:pt>
                <c:pt idx="465">
                  <c:v>0.92165799999999998</c:v>
                </c:pt>
                <c:pt idx="466">
                  <c:v>0.93998899999999996</c:v>
                </c:pt>
                <c:pt idx="467">
                  <c:v>0.958449</c:v>
                </c:pt>
                <c:pt idx="468">
                  <c:v>0.97703899999999999</c:v>
                </c:pt>
                <c:pt idx="469">
                  <c:v>0.99575599999999997</c:v>
                </c:pt>
                <c:pt idx="470">
                  <c:v>1.0335799999999999</c:v>
                </c:pt>
                <c:pt idx="471">
                  <c:v>1.0526800000000001</c:v>
                </c:pt>
                <c:pt idx="472">
                  <c:v>1.0719000000000001</c:v>
                </c:pt>
                <c:pt idx="473">
                  <c:v>1.0912500000000001</c:v>
                </c:pt>
                <c:pt idx="474">
                  <c:v>1.11073</c:v>
                </c:pt>
                <c:pt idx="475">
                  <c:v>1.1500600000000001</c:v>
                </c:pt>
                <c:pt idx="476">
                  <c:v>1.16991</c:v>
                </c:pt>
                <c:pt idx="477">
                  <c:v>1.1898899999999999</c:v>
                </c:pt>
                <c:pt idx="478">
                  <c:v>1.2099800000000001</c:v>
                </c:pt>
                <c:pt idx="479">
                  <c:v>1.2302</c:v>
                </c:pt>
                <c:pt idx="480">
                  <c:v>1.2709999999999999</c:v>
                </c:pt>
                <c:pt idx="481">
                  <c:v>1.29158</c:v>
                </c:pt>
                <c:pt idx="482">
                  <c:v>1.31229</c:v>
                </c:pt>
                <c:pt idx="483">
                  <c:v>1.33311</c:v>
                </c:pt>
                <c:pt idx="484">
                  <c:v>1.35405</c:v>
                </c:pt>
                <c:pt idx="485">
                  <c:v>1.39628</c:v>
                </c:pt>
                <c:pt idx="486">
                  <c:v>1.4175800000000001</c:v>
                </c:pt>
                <c:pt idx="487">
                  <c:v>1.43899</c:v>
                </c:pt>
                <c:pt idx="488">
                  <c:v>1.46051</c:v>
                </c:pt>
                <c:pt idx="489">
                  <c:v>1.4821599999999999</c:v>
                </c:pt>
                <c:pt idx="490">
                  <c:v>1.52579</c:v>
                </c:pt>
                <c:pt idx="491">
                  <c:v>1.5477700000000001</c:v>
                </c:pt>
                <c:pt idx="492">
                  <c:v>1.5698799999999999</c:v>
                </c:pt>
                <c:pt idx="493">
                  <c:v>1.59209</c:v>
                </c:pt>
                <c:pt idx="494">
                  <c:v>1.61442</c:v>
                </c:pt>
                <c:pt idx="495">
                  <c:v>1.6594</c:v>
                </c:pt>
                <c:pt idx="496">
                  <c:v>1.6820600000000001</c:v>
                </c:pt>
                <c:pt idx="497">
                  <c:v>1.7048399999999999</c:v>
                </c:pt>
                <c:pt idx="498">
                  <c:v>1.7277199999999999</c:v>
                </c:pt>
                <c:pt idx="499">
                  <c:v>1.75071</c:v>
                </c:pt>
                <c:pt idx="500">
                  <c:v>1.79701</c:v>
                </c:pt>
                <c:pt idx="501">
                  <c:v>1.82033</c:v>
                </c:pt>
                <c:pt idx="502">
                  <c:v>1.84375</c:v>
                </c:pt>
                <c:pt idx="503">
                  <c:v>1.8672800000000001</c:v>
                </c:pt>
                <c:pt idx="504">
                  <c:v>1.8909199999999999</c:v>
                </c:pt>
                <c:pt idx="505">
                  <c:v>1.93851</c:v>
                </c:pt>
                <c:pt idx="506">
                  <c:v>1.9624600000000001</c:v>
                </c:pt>
                <c:pt idx="507">
                  <c:v>1.98651</c:v>
                </c:pt>
                <c:pt idx="508">
                  <c:v>2.0106700000000002</c:v>
                </c:pt>
                <c:pt idx="509">
                  <c:v>2.0349400000000002</c:v>
                </c:pt>
                <c:pt idx="510">
                  <c:v>2.0837699999999999</c:v>
                </c:pt>
                <c:pt idx="511">
                  <c:v>2.10833</c:v>
                </c:pt>
                <c:pt idx="512">
                  <c:v>2.133</c:v>
                </c:pt>
                <c:pt idx="513">
                  <c:v>2.1577700000000002</c:v>
                </c:pt>
                <c:pt idx="514">
                  <c:v>2.1826400000000001</c:v>
                </c:pt>
                <c:pt idx="515">
                  <c:v>2.2326800000000002</c:v>
                </c:pt>
                <c:pt idx="516">
                  <c:v>2.2578399999999998</c:v>
                </c:pt>
                <c:pt idx="517">
                  <c:v>2.2831100000000002</c:v>
                </c:pt>
                <c:pt idx="518">
                  <c:v>2.3084699999999998</c:v>
                </c:pt>
                <c:pt idx="519">
                  <c:v>2.33392</c:v>
                </c:pt>
                <c:pt idx="520">
                  <c:v>2.3851200000000001</c:v>
                </c:pt>
                <c:pt idx="521">
                  <c:v>2.4108700000000001</c:v>
                </c:pt>
                <c:pt idx="522">
                  <c:v>2.4367100000000002</c:v>
                </c:pt>
                <c:pt idx="523">
                  <c:v>2.4626399999999999</c:v>
                </c:pt>
                <c:pt idx="524">
                  <c:v>2.4886599999999999</c:v>
                </c:pt>
                <c:pt idx="525">
                  <c:v>2.5409899999999999</c:v>
                </c:pt>
                <c:pt idx="526">
                  <c:v>2.5672999999999999</c:v>
                </c:pt>
                <c:pt idx="527">
                  <c:v>2.5936900000000001</c:v>
                </c:pt>
                <c:pt idx="528">
                  <c:v>2.62018</c:v>
                </c:pt>
                <c:pt idx="529">
                  <c:v>2.6467499999999999</c:v>
                </c:pt>
                <c:pt idx="530">
                  <c:v>2.70017</c:v>
                </c:pt>
                <c:pt idx="531">
                  <c:v>2.7270099999999999</c:v>
                </c:pt>
                <c:pt idx="532">
                  <c:v>2.7539400000000001</c:v>
                </c:pt>
                <c:pt idx="533">
                  <c:v>2.7809599999999999</c:v>
                </c:pt>
                <c:pt idx="534">
                  <c:v>2.8080699999999998</c:v>
                </c:pt>
                <c:pt idx="535">
                  <c:v>2.8625400000000001</c:v>
                </c:pt>
                <c:pt idx="536">
                  <c:v>2.8898999999999999</c:v>
                </c:pt>
                <c:pt idx="537">
                  <c:v>2.9173499999999999</c:v>
                </c:pt>
                <c:pt idx="538">
                  <c:v>2.94489</c:v>
                </c:pt>
                <c:pt idx="539">
                  <c:v>2.9725000000000001</c:v>
                </c:pt>
                <c:pt idx="540">
                  <c:v>3.02799</c:v>
                </c:pt>
                <c:pt idx="541">
                  <c:v>3.05585</c:v>
                </c:pt>
                <c:pt idx="542">
                  <c:v>3.0838000000000001</c:v>
                </c:pt>
                <c:pt idx="543">
                  <c:v>3.1118299999999999</c:v>
                </c:pt>
                <c:pt idx="544">
                  <c:v>3.1399400000000002</c:v>
                </c:pt>
                <c:pt idx="545">
                  <c:v>3.1964000000000001</c:v>
                </c:pt>
                <c:pt idx="546">
                  <c:v>3.2247499999999998</c:v>
                </c:pt>
                <c:pt idx="547">
                  <c:v>3.2531699999999999</c:v>
                </c:pt>
                <c:pt idx="548">
                  <c:v>3.2816800000000002</c:v>
                </c:pt>
                <c:pt idx="549">
                  <c:v>3.31026</c:v>
                </c:pt>
                <c:pt idx="550">
                  <c:v>3.3676599999999999</c:v>
                </c:pt>
                <c:pt idx="551">
                  <c:v>3.3964699999999999</c:v>
                </c:pt>
                <c:pt idx="552">
                  <c:v>3.42536</c:v>
                </c:pt>
                <c:pt idx="553">
                  <c:v>3.4543200000000001</c:v>
                </c:pt>
                <c:pt idx="554">
                  <c:v>3.4833599999999998</c:v>
                </c:pt>
                <c:pt idx="555">
                  <c:v>3.5416500000000002</c:v>
                </c:pt>
                <c:pt idx="556">
                  <c:v>3.57091</c:v>
                </c:pt>
                <c:pt idx="557">
                  <c:v>3.6002399999999999</c:v>
                </c:pt>
                <c:pt idx="558">
                  <c:v>3.6296400000000002</c:v>
                </c:pt>
                <c:pt idx="559">
                  <c:v>3.6591100000000001</c:v>
                </c:pt>
                <c:pt idx="560">
                  <c:v>3.7182599999999999</c:v>
                </c:pt>
                <c:pt idx="561">
                  <c:v>3.7479399999999998</c:v>
                </c:pt>
                <c:pt idx="562">
                  <c:v>3.7776900000000002</c:v>
                </c:pt>
                <c:pt idx="563">
                  <c:v>3.8075100000000002</c:v>
                </c:pt>
                <c:pt idx="564">
                  <c:v>3.8374000000000001</c:v>
                </c:pt>
                <c:pt idx="565">
                  <c:v>3.8973800000000001</c:v>
                </c:pt>
                <c:pt idx="566">
                  <c:v>3.92747</c:v>
                </c:pt>
                <c:pt idx="567">
                  <c:v>3.9576199999999999</c:v>
                </c:pt>
                <c:pt idx="568">
                  <c:v>3.9878399999999998</c:v>
                </c:pt>
                <c:pt idx="569">
                  <c:v>4.0181199999999997</c:v>
                </c:pt>
                <c:pt idx="570">
                  <c:v>4.0788900000000003</c:v>
                </c:pt>
                <c:pt idx="571">
                  <c:v>4.1093599999999997</c:v>
                </c:pt>
                <c:pt idx="572">
                  <c:v>4.1398999999999999</c:v>
                </c:pt>
                <c:pt idx="573">
                  <c:v>4.1704999999999997</c:v>
                </c:pt>
                <c:pt idx="574">
                  <c:v>4.2011599999999998</c:v>
                </c:pt>
                <c:pt idx="575">
                  <c:v>4.26267</c:v>
                </c:pt>
                <c:pt idx="576">
                  <c:v>4.2935100000000004</c:v>
                </c:pt>
                <c:pt idx="577">
                  <c:v>4.3244100000000003</c:v>
                </c:pt>
                <c:pt idx="578">
                  <c:v>4.3553800000000003</c:v>
                </c:pt>
                <c:pt idx="579">
                  <c:v>4.3864000000000001</c:v>
                </c:pt>
                <c:pt idx="580">
                  <c:v>4.4486100000000004</c:v>
                </c:pt>
                <c:pt idx="581">
                  <c:v>4.4798</c:v>
                </c:pt>
                <c:pt idx="582">
                  <c:v>4.51105</c:v>
                </c:pt>
                <c:pt idx="583">
                  <c:v>4.5423499999999999</c:v>
                </c:pt>
                <c:pt idx="584">
                  <c:v>4.5737100000000002</c:v>
                </c:pt>
                <c:pt idx="585">
                  <c:v>4.6365999999999996</c:v>
                </c:pt>
                <c:pt idx="586">
                  <c:v>4.66812</c:v>
                </c:pt>
                <c:pt idx="587">
                  <c:v>4.6996900000000004</c:v>
                </c:pt>
                <c:pt idx="588">
                  <c:v>4.7313200000000002</c:v>
                </c:pt>
                <c:pt idx="589">
                  <c:v>4.7629999999999999</c:v>
                </c:pt>
                <c:pt idx="590">
                  <c:v>4.8265099999999999</c:v>
                </c:pt>
                <c:pt idx="591">
                  <c:v>4.8583499999999997</c:v>
                </c:pt>
                <c:pt idx="592">
                  <c:v>4.8902299999999999</c:v>
                </c:pt>
                <c:pt idx="593">
                  <c:v>4.9221599999999999</c:v>
                </c:pt>
                <c:pt idx="594">
                  <c:v>4.9541399999999998</c:v>
                </c:pt>
                <c:pt idx="595">
                  <c:v>5.0182500000000001</c:v>
                </c:pt>
                <c:pt idx="596">
                  <c:v>5.05037</c:v>
                </c:pt>
                <c:pt idx="597">
                  <c:v>5.0825500000000003</c:v>
                </c:pt>
                <c:pt idx="598">
                  <c:v>5.1147600000000004</c:v>
                </c:pt>
                <c:pt idx="599">
                  <c:v>5.14703</c:v>
                </c:pt>
                <c:pt idx="600">
                  <c:v>5.2116899999999999</c:v>
                </c:pt>
                <c:pt idx="601">
                  <c:v>5.2440800000000003</c:v>
                </c:pt>
                <c:pt idx="602">
                  <c:v>5.2765199999999997</c:v>
                </c:pt>
                <c:pt idx="603">
                  <c:v>5.3090099999999998</c:v>
                </c:pt>
                <c:pt idx="604">
                  <c:v>5.3415299999999997</c:v>
                </c:pt>
                <c:pt idx="605">
                  <c:v>5.4067100000000003</c:v>
                </c:pt>
                <c:pt idx="606">
                  <c:v>5.4393599999999998</c:v>
                </c:pt>
                <c:pt idx="607">
                  <c:v>5.4720500000000003</c:v>
                </c:pt>
                <c:pt idx="608">
                  <c:v>5.5047800000000002</c:v>
                </c:pt>
                <c:pt idx="609">
                  <c:v>5.5375500000000004</c:v>
                </c:pt>
                <c:pt idx="610">
                  <c:v>5.6032000000000002</c:v>
                </c:pt>
                <c:pt idx="611">
                  <c:v>5.6360900000000003</c:v>
                </c:pt>
                <c:pt idx="612">
                  <c:v>5.6690100000000001</c:v>
                </c:pt>
                <c:pt idx="613">
                  <c:v>5.7019700000000002</c:v>
                </c:pt>
                <c:pt idx="614">
                  <c:v>5.7349600000000001</c:v>
                </c:pt>
                <c:pt idx="615">
                  <c:v>5.8010599999999997</c:v>
                </c:pt>
                <c:pt idx="616">
                  <c:v>5.8341599999999998</c:v>
                </c:pt>
                <c:pt idx="617">
                  <c:v>5.8672899999999997</c:v>
                </c:pt>
                <c:pt idx="618">
                  <c:v>5.9004599999999998</c:v>
                </c:pt>
                <c:pt idx="619">
                  <c:v>5.9336599999999997</c:v>
                </c:pt>
                <c:pt idx="620">
                  <c:v>6.0001499999999997</c:v>
                </c:pt>
                <c:pt idx="621">
                  <c:v>6.0334500000000002</c:v>
                </c:pt>
                <c:pt idx="622">
                  <c:v>6.06677</c:v>
                </c:pt>
                <c:pt idx="623">
                  <c:v>6.1001300000000001</c:v>
                </c:pt>
                <c:pt idx="624">
                  <c:v>6.1335199999999999</c:v>
                </c:pt>
                <c:pt idx="625">
                  <c:v>6.2003700000000004</c:v>
                </c:pt>
                <c:pt idx="626">
                  <c:v>6.2338500000000003</c:v>
                </c:pt>
                <c:pt idx="627">
                  <c:v>6.2673500000000004</c:v>
                </c:pt>
                <c:pt idx="628">
                  <c:v>6.3008699999999997</c:v>
                </c:pt>
                <c:pt idx="629">
                  <c:v>6.3344300000000002</c:v>
                </c:pt>
                <c:pt idx="630">
                  <c:v>6.4016099999999998</c:v>
                </c:pt>
                <c:pt idx="631">
                  <c:v>6.4352400000000003</c:v>
                </c:pt>
                <c:pt idx="632">
                  <c:v>6.4688999999999997</c:v>
                </c:pt>
                <c:pt idx="633">
                  <c:v>6.5025700000000004</c:v>
                </c:pt>
                <c:pt idx="634">
                  <c:v>6.5362799999999996</c:v>
                </c:pt>
                <c:pt idx="635">
                  <c:v>6.6037499999999998</c:v>
                </c:pt>
                <c:pt idx="636">
                  <c:v>6.6375099999999998</c:v>
                </c:pt>
                <c:pt idx="637">
                  <c:v>6.6712999999999996</c:v>
                </c:pt>
                <c:pt idx="638">
                  <c:v>6.70512</c:v>
                </c:pt>
                <c:pt idx="639">
                  <c:v>6.73895</c:v>
                </c:pt>
                <c:pt idx="640">
                  <c:v>6.8066700000000004</c:v>
                </c:pt>
                <c:pt idx="641">
                  <c:v>6.8405500000000004</c:v>
                </c:pt>
                <c:pt idx="642">
                  <c:v>6.87446</c:v>
                </c:pt>
                <c:pt idx="643">
                  <c:v>6.9083800000000002</c:v>
                </c:pt>
                <c:pt idx="644">
                  <c:v>6.9423199999999996</c:v>
                </c:pt>
                <c:pt idx="645">
                  <c:v>7.0102500000000001</c:v>
                </c:pt>
                <c:pt idx="646">
                  <c:v>7.0442400000000003</c:v>
                </c:pt>
                <c:pt idx="647">
                  <c:v>7.0782400000000001</c:v>
                </c:pt>
                <c:pt idx="648">
                  <c:v>7.11226</c:v>
                </c:pt>
                <c:pt idx="649">
                  <c:v>7.1462899999999996</c:v>
                </c:pt>
                <c:pt idx="650">
                  <c:v>7.2144000000000004</c:v>
                </c:pt>
                <c:pt idx="651">
                  <c:v>7.2484599999999997</c:v>
                </c:pt>
                <c:pt idx="652">
                  <c:v>7.2825499999999996</c:v>
                </c:pt>
                <c:pt idx="653">
                  <c:v>7.3166399999999996</c:v>
                </c:pt>
                <c:pt idx="654">
                  <c:v>7.3507400000000001</c:v>
                </c:pt>
                <c:pt idx="655">
                  <c:v>7.4189800000000004</c:v>
                </c:pt>
                <c:pt idx="656">
                  <c:v>7.4531099999999997</c:v>
                </c:pt>
                <c:pt idx="657">
                  <c:v>7.4872500000000004</c:v>
                </c:pt>
                <c:pt idx="658">
                  <c:v>7.5213999999999999</c:v>
                </c:pt>
                <c:pt idx="659">
                  <c:v>7.5555500000000002</c:v>
                </c:pt>
                <c:pt idx="660">
                  <c:v>7.6238900000000003</c:v>
                </c:pt>
                <c:pt idx="661">
                  <c:v>7.6580599999999999</c:v>
                </c:pt>
                <c:pt idx="662">
                  <c:v>7.69224</c:v>
                </c:pt>
                <c:pt idx="663">
                  <c:v>7.7264200000000001</c:v>
                </c:pt>
                <c:pt idx="664">
                  <c:v>7.7606099999999998</c:v>
                </c:pt>
                <c:pt idx="665">
                  <c:v>7.8289999999999997</c:v>
                </c:pt>
                <c:pt idx="666">
                  <c:v>7.8632</c:v>
                </c:pt>
                <c:pt idx="667">
                  <c:v>7.8974000000000002</c:v>
                </c:pt>
                <c:pt idx="668">
                  <c:v>7.9316000000000004</c:v>
                </c:pt>
                <c:pt idx="669">
                  <c:v>7.9658100000000003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61-4128-9461-8DF81B1E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58176"/>
        <c:axId val="586155880"/>
      </c:scatterChart>
      <c:valAx>
        <c:axId val="58615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55880"/>
        <c:crosses val="autoZero"/>
        <c:crossBetween val="midCat"/>
      </c:valAx>
      <c:valAx>
        <c:axId val="58615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58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Interpolated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Sheet3!$D$3:$D$100000</c:f>
              <c:numCache>
                <c:formatCode>General</c:formatCode>
                <c:ptCount val="99998"/>
                <c:pt idx="0">
                  <c:v>-970</c:v>
                </c:pt>
                <c:pt idx="1">
                  <c:v>-969.98400000000004</c:v>
                </c:pt>
                <c:pt idx="2">
                  <c:v>-969.96799999999996</c:v>
                </c:pt>
                <c:pt idx="3">
                  <c:v>-969.952</c:v>
                </c:pt>
                <c:pt idx="4">
                  <c:v>-969.93600000000004</c:v>
                </c:pt>
                <c:pt idx="5">
                  <c:v>-969.92</c:v>
                </c:pt>
                <c:pt idx="6">
                  <c:v>-969.904</c:v>
                </c:pt>
                <c:pt idx="7">
                  <c:v>-969.88800000000003</c:v>
                </c:pt>
                <c:pt idx="8">
                  <c:v>-969.87199999999996</c:v>
                </c:pt>
                <c:pt idx="9">
                  <c:v>-969.85599999999999</c:v>
                </c:pt>
                <c:pt idx="10">
                  <c:v>-969.84</c:v>
                </c:pt>
                <c:pt idx="11">
                  <c:v>-969.82399999999996</c:v>
                </c:pt>
                <c:pt idx="12">
                  <c:v>-969.80799999999999</c:v>
                </c:pt>
                <c:pt idx="13">
                  <c:v>-969.79200000000003</c:v>
                </c:pt>
                <c:pt idx="14">
                  <c:v>-969.77599999999995</c:v>
                </c:pt>
                <c:pt idx="15">
                  <c:v>-969.76</c:v>
                </c:pt>
                <c:pt idx="16">
                  <c:v>-969.74400000000003</c:v>
                </c:pt>
                <c:pt idx="17">
                  <c:v>-969.72799999999995</c:v>
                </c:pt>
                <c:pt idx="18">
                  <c:v>-969.71199999999999</c:v>
                </c:pt>
                <c:pt idx="19">
                  <c:v>-969.69600000000003</c:v>
                </c:pt>
                <c:pt idx="20">
                  <c:v>-969.68</c:v>
                </c:pt>
                <c:pt idx="21">
                  <c:v>-969.66399999999999</c:v>
                </c:pt>
                <c:pt idx="22">
                  <c:v>-969.64800000000002</c:v>
                </c:pt>
                <c:pt idx="23">
                  <c:v>-969.63199999999995</c:v>
                </c:pt>
                <c:pt idx="24">
                  <c:v>-969.61599999999999</c:v>
                </c:pt>
                <c:pt idx="25">
                  <c:v>-969.6</c:v>
                </c:pt>
                <c:pt idx="26">
                  <c:v>-969.58399999999995</c:v>
                </c:pt>
                <c:pt idx="27">
                  <c:v>-969.56799999999998</c:v>
                </c:pt>
                <c:pt idx="28">
                  <c:v>-969.55200000000002</c:v>
                </c:pt>
                <c:pt idx="29">
                  <c:v>-969.53599999999994</c:v>
                </c:pt>
                <c:pt idx="30">
                  <c:v>-969.52</c:v>
                </c:pt>
                <c:pt idx="31">
                  <c:v>-969.50400000000002</c:v>
                </c:pt>
                <c:pt idx="32">
                  <c:v>-969.48800000000006</c:v>
                </c:pt>
                <c:pt idx="33">
                  <c:v>-969.47199999999998</c:v>
                </c:pt>
                <c:pt idx="34">
                  <c:v>-969.45600000000002</c:v>
                </c:pt>
                <c:pt idx="35">
                  <c:v>-969.44</c:v>
                </c:pt>
                <c:pt idx="36">
                  <c:v>-969.42399999999998</c:v>
                </c:pt>
                <c:pt idx="37">
                  <c:v>-969.40800000000002</c:v>
                </c:pt>
                <c:pt idx="38">
                  <c:v>-969.39200000000005</c:v>
                </c:pt>
                <c:pt idx="39">
                  <c:v>-969.37599999999998</c:v>
                </c:pt>
                <c:pt idx="40">
                  <c:v>-969.36</c:v>
                </c:pt>
                <c:pt idx="41">
                  <c:v>-969.34400000000005</c:v>
                </c:pt>
                <c:pt idx="42">
                  <c:v>-969.32799999999997</c:v>
                </c:pt>
                <c:pt idx="43">
                  <c:v>-969.31200000000001</c:v>
                </c:pt>
                <c:pt idx="44">
                  <c:v>-969.29600000000005</c:v>
                </c:pt>
                <c:pt idx="45">
                  <c:v>-969.28</c:v>
                </c:pt>
                <c:pt idx="46">
                  <c:v>-969.26400000000001</c:v>
                </c:pt>
                <c:pt idx="47">
                  <c:v>-969.24800000000005</c:v>
                </c:pt>
                <c:pt idx="48">
                  <c:v>-969.23199999999997</c:v>
                </c:pt>
                <c:pt idx="49">
                  <c:v>-969.21600000000001</c:v>
                </c:pt>
                <c:pt idx="50">
                  <c:v>-969.2</c:v>
                </c:pt>
                <c:pt idx="51">
                  <c:v>-969.18399999999997</c:v>
                </c:pt>
                <c:pt idx="52">
                  <c:v>-969.16800000000001</c:v>
                </c:pt>
                <c:pt idx="53">
                  <c:v>-969.15200000000004</c:v>
                </c:pt>
                <c:pt idx="54">
                  <c:v>-969.13599999999997</c:v>
                </c:pt>
                <c:pt idx="55">
                  <c:v>-969.12</c:v>
                </c:pt>
                <c:pt idx="56">
                  <c:v>-969.10400000000004</c:v>
                </c:pt>
                <c:pt idx="57">
                  <c:v>-969.08900000000006</c:v>
                </c:pt>
                <c:pt idx="58">
                  <c:v>-969.07299999999998</c:v>
                </c:pt>
                <c:pt idx="59">
                  <c:v>-969.05700000000002</c:v>
                </c:pt>
                <c:pt idx="60">
                  <c:v>-969.04100000000005</c:v>
                </c:pt>
                <c:pt idx="61">
                  <c:v>-969.02499999999998</c:v>
                </c:pt>
                <c:pt idx="62">
                  <c:v>-969.00900000000001</c:v>
                </c:pt>
                <c:pt idx="63">
                  <c:v>-968.99300000000005</c:v>
                </c:pt>
                <c:pt idx="64">
                  <c:v>-968.97699999999998</c:v>
                </c:pt>
                <c:pt idx="65">
                  <c:v>-968.96100000000001</c:v>
                </c:pt>
                <c:pt idx="66">
                  <c:v>-968.94500000000005</c:v>
                </c:pt>
                <c:pt idx="67">
                  <c:v>-968.92899999999997</c:v>
                </c:pt>
                <c:pt idx="68">
                  <c:v>-968.91300000000001</c:v>
                </c:pt>
                <c:pt idx="69">
                  <c:v>-968.89700000000005</c:v>
                </c:pt>
                <c:pt idx="70">
                  <c:v>-968.88099999999997</c:v>
                </c:pt>
                <c:pt idx="71">
                  <c:v>-968.86500000000001</c:v>
                </c:pt>
                <c:pt idx="72">
                  <c:v>-968.84900000000005</c:v>
                </c:pt>
                <c:pt idx="73">
                  <c:v>-968.83299999999997</c:v>
                </c:pt>
                <c:pt idx="74">
                  <c:v>-968.81700000000001</c:v>
                </c:pt>
                <c:pt idx="75">
                  <c:v>-968.80100000000004</c:v>
                </c:pt>
                <c:pt idx="76">
                  <c:v>-968.78499999999997</c:v>
                </c:pt>
                <c:pt idx="77">
                  <c:v>-968.76900000000001</c:v>
                </c:pt>
                <c:pt idx="78">
                  <c:v>-968.75300000000004</c:v>
                </c:pt>
                <c:pt idx="79">
                  <c:v>-968.73699999999997</c:v>
                </c:pt>
                <c:pt idx="80">
                  <c:v>-968.721</c:v>
                </c:pt>
                <c:pt idx="81">
                  <c:v>-968.70500000000004</c:v>
                </c:pt>
                <c:pt idx="82">
                  <c:v>-968.68899999999996</c:v>
                </c:pt>
                <c:pt idx="83">
                  <c:v>-968.673</c:v>
                </c:pt>
                <c:pt idx="84">
                  <c:v>-968.65700000000004</c:v>
                </c:pt>
                <c:pt idx="85">
                  <c:v>-968.64099999999996</c:v>
                </c:pt>
                <c:pt idx="86">
                  <c:v>-968.625</c:v>
                </c:pt>
                <c:pt idx="87">
                  <c:v>-968.60900000000004</c:v>
                </c:pt>
                <c:pt idx="88">
                  <c:v>-968.59299999999996</c:v>
                </c:pt>
                <c:pt idx="89">
                  <c:v>-968.577</c:v>
                </c:pt>
                <c:pt idx="90">
                  <c:v>-968.56100000000004</c:v>
                </c:pt>
                <c:pt idx="91">
                  <c:v>-968.54499999999996</c:v>
                </c:pt>
                <c:pt idx="92">
                  <c:v>-968.529</c:v>
                </c:pt>
                <c:pt idx="93">
                  <c:v>-968.51300000000003</c:v>
                </c:pt>
                <c:pt idx="94">
                  <c:v>-968.49699999999996</c:v>
                </c:pt>
                <c:pt idx="95">
                  <c:v>-968.48099999999999</c:v>
                </c:pt>
                <c:pt idx="96">
                  <c:v>-968.46500000000003</c:v>
                </c:pt>
                <c:pt idx="97">
                  <c:v>-968.44899999999996</c:v>
                </c:pt>
                <c:pt idx="98">
                  <c:v>-968.43299999999999</c:v>
                </c:pt>
                <c:pt idx="99">
                  <c:v>-968.41700000000003</c:v>
                </c:pt>
                <c:pt idx="100">
                  <c:v>-968.40099999999995</c:v>
                </c:pt>
                <c:pt idx="101">
                  <c:v>-968.38499999999999</c:v>
                </c:pt>
                <c:pt idx="102">
                  <c:v>-968.36900000000003</c:v>
                </c:pt>
                <c:pt idx="103">
                  <c:v>-968.35299999999995</c:v>
                </c:pt>
                <c:pt idx="104">
                  <c:v>-968.33699999999999</c:v>
                </c:pt>
                <c:pt idx="105">
                  <c:v>-968.32100000000003</c:v>
                </c:pt>
                <c:pt idx="106">
                  <c:v>-968.30499999999995</c:v>
                </c:pt>
                <c:pt idx="107">
                  <c:v>-968.28899999999999</c:v>
                </c:pt>
                <c:pt idx="108">
                  <c:v>-968.27300000000002</c:v>
                </c:pt>
                <c:pt idx="109">
                  <c:v>-968.25699999999995</c:v>
                </c:pt>
                <c:pt idx="110">
                  <c:v>-968.24099999999999</c:v>
                </c:pt>
                <c:pt idx="111">
                  <c:v>-968.22500000000002</c:v>
                </c:pt>
                <c:pt idx="112">
                  <c:v>-968.20899999999995</c:v>
                </c:pt>
                <c:pt idx="113">
                  <c:v>-968.19299999999998</c:v>
                </c:pt>
                <c:pt idx="114">
                  <c:v>-968.17700000000002</c:v>
                </c:pt>
                <c:pt idx="115">
                  <c:v>-968.16099999999994</c:v>
                </c:pt>
                <c:pt idx="116">
                  <c:v>-968.14499999999998</c:v>
                </c:pt>
                <c:pt idx="117">
                  <c:v>-968.12900000000002</c:v>
                </c:pt>
                <c:pt idx="118">
                  <c:v>-968.11300000000006</c:v>
                </c:pt>
                <c:pt idx="119">
                  <c:v>-968.09699999999998</c:v>
                </c:pt>
                <c:pt idx="120">
                  <c:v>-968.08100000000002</c:v>
                </c:pt>
                <c:pt idx="121">
                  <c:v>-968.06500000000005</c:v>
                </c:pt>
                <c:pt idx="122">
                  <c:v>-968.04899999999998</c:v>
                </c:pt>
                <c:pt idx="123">
                  <c:v>-968.03300000000002</c:v>
                </c:pt>
                <c:pt idx="124">
                  <c:v>-968.01700000000005</c:v>
                </c:pt>
                <c:pt idx="125">
                  <c:v>-968.00099999999998</c:v>
                </c:pt>
                <c:pt idx="126">
                  <c:v>-967.98500000000001</c:v>
                </c:pt>
                <c:pt idx="127">
                  <c:v>-967.96900000000005</c:v>
                </c:pt>
                <c:pt idx="128">
                  <c:v>-967.95299999999997</c:v>
                </c:pt>
                <c:pt idx="129">
                  <c:v>-967.93700000000001</c:v>
                </c:pt>
                <c:pt idx="130">
                  <c:v>-967.92100000000005</c:v>
                </c:pt>
                <c:pt idx="131">
                  <c:v>-967.90499999999997</c:v>
                </c:pt>
                <c:pt idx="132">
                  <c:v>-967.88900000000001</c:v>
                </c:pt>
                <c:pt idx="133">
                  <c:v>-967.87300000000005</c:v>
                </c:pt>
                <c:pt idx="134">
                  <c:v>-967.85699999999997</c:v>
                </c:pt>
                <c:pt idx="135">
                  <c:v>-967.84100000000001</c:v>
                </c:pt>
                <c:pt idx="136">
                  <c:v>-967.82500000000005</c:v>
                </c:pt>
                <c:pt idx="137">
                  <c:v>-967.80899999999997</c:v>
                </c:pt>
                <c:pt idx="138">
                  <c:v>-967.79300000000001</c:v>
                </c:pt>
                <c:pt idx="139">
                  <c:v>-967.77700000000004</c:v>
                </c:pt>
                <c:pt idx="140">
                  <c:v>-967.76099999999997</c:v>
                </c:pt>
                <c:pt idx="141">
                  <c:v>-967.745</c:v>
                </c:pt>
                <c:pt idx="142">
                  <c:v>-967.72900000000004</c:v>
                </c:pt>
                <c:pt idx="143">
                  <c:v>-967.71299999999997</c:v>
                </c:pt>
                <c:pt idx="144">
                  <c:v>-967.697</c:v>
                </c:pt>
                <c:pt idx="145">
                  <c:v>-967.68100000000004</c:v>
                </c:pt>
                <c:pt idx="146">
                  <c:v>-967.66499999999996</c:v>
                </c:pt>
                <c:pt idx="147">
                  <c:v>-967.649</c:v>
                </c:pt>
                <c:pt idx="148">
                  <c:v>-967.63300000000004</c:v>
                </c:pt>
                <c:pt idx="149">
                  <c:v>-967.61699999999996</c:v>
                </c:pt>
                <c:pt idx="150">
                  <c:v>-967.601</c:v>
                </c:pt>
                <c:pt idx="151">
                  <c:v>-967.58500000000004</c:v>
                </c:pt>
                <c:pt idx="152">
                  <c:v>-967.56899999999996</c:v>
                </c:pt>
                <c:pt idx="153">
                  <c:v>-967.553</c:v>
                </c:pt>
                <c:pt idx="154">
                  <c:v>-967.53700000000003</c:v>
                </c:pt>
                <c:pt idx="155">
                  <c:v>-967.52099999999996</c:v>
                </c:pt>
                <c:pt idx="156">
                  <c:v>-967.505</c:v>
                </c:pt>
                <c:pt idx="157">
                  <c:v>-967.48900000000003</c:v>
                </c:pt>
                <c:pt idx="158">
                  <c:v>-967.47299999999996</c:v>
                </c:pt>
                <c:pt idx="159">
                  <c:v>-967.45699999999999</c:v>
                </c:pt>
                <c:pt idx="160">
                  <c:v>-967.44100000000003</c:v>
                </c:pt>
                <c:pt idx="161">
                  <c:v>-967.42499999999995</c:v>
                </c:pt>
                <c:pt idx="162">
                  <c:v>-967.40899999999999</c:v>
                </c:pt>
                <c:pt idx="163">
                  <c:v>-967.39300000000003</c:v>
                </c:pt>
                <c:pt idx="164">
                  <c:v>-967.37699999999995</c:v>
                </c:pt>
                <c:pt idx="165">
                  <c:v>-967.36099999999999</c:v>
                </c:pt>
                <c:pt idx="166">
                  <c:v>-967.34500000000003</c:v>
                </c:pt>
                <c:pt idx="167">
                  <c:v>-967.32899999999995</c:v>
                </c:pt>
                <c:pt idx="168">
                  <c:v>-967.31299999999999</c:v>
                </c:pt>
                <c:pt idx="169">
                  <c:v>-967.29700000000003</c:v>
                </c:pt>
                <c:pt idx="170">
                  <c:v>-967.28099999999995</c:v>
                </c:pt>
                <c:pt idx="171">
                  <c:v>-967.26599999999996</c:v>
                </c:pt>
                <c:pt idx="172">
                  <c:v>-967.25</c:v>
                </c:pt>
                <c:pt idx="173">
                  <c:v>-967.23400000000004</c:v>
                </c:pt>
                <c:pt idx="174">
                  <c:v>-967.21799999999996</c:v>
                </c:pt>
                <c:pt idx="175">
                  <c:v>-967.202</c:v>
                </c:pt>
                <c:pt idx="176">
                  <c:v>-967.18600000000004</c:v>
                </c:pt>
                <c:pt idx="177">
                  <c:v>-967.17</c:v>
                </c:pt>
                <c:pt idx="178">
                  <c:v>-967.154</c:v>
                </c:pt>
                <c:pt idx="179">
                  <c:v>-967.13800000000003</c:v>
                </c:pt>
                <c:pt idx="180">
                  <c:v>-967.12199999999996</c:v>
                </c:pt>
                <c:pt idx="181">
                  <c:v>-967.10599999999999</c:v>
                </c:pt>
                <c:pt idx="182">
                  <c:v>-967.09</c:v>
                </c:pt>
                <c:pt idx="183">
                  <c:v>-967.07399999999996</c:v>
                </c:pt>
                <c:pt idx="184">
                  <c:v>-967.05799999999999</c:v>
                </c:pt>
                <c:pt idx="185">
                  <c:v>-967.04200000000003</c:v>
                </c:pt>
                <c:pt idx="186">
                  <c:v>-967.02599999999995</c:v>
                </c:pt>
                <c:pt idx="187">
                  <c:v>-967.01</c:v>
                </c:pt>
                <c:pt idx="188">
                  <c:v>-966.99400000000003</c:v>
                </c:pt>
                <c:pt idx="189">
                  <c:v>-966.97799999999995</c:v>
                </c:pt>
                <c:pt idx="190">
                  <c:v>-966.96199999999999</c:v>
                </c:pt>
                <c:pt idx="191">
                  <c:v>-966.94600000000003</c:v>
                </c:pt>
                <c:pt idx="192">
                  <c:v>-966.93</c:v>
                </c:pt>
                <c:pt idx="193">
                  <c:v>-966.91399999999999</c:v>
                </c:pt>
                <c:pt idx="194">
                  <c:v>-966.89800000000002</c:v>
                </c:pt>
                <c:pt idx="195">
                  <c:v>-966.88199999999995</c:v>
                </c:pt>
                <c:pt idx="196">
                  <c:v>-966.86599999999999</c:v>
                </c:pt>
                <c:pt idx="197">
                  <c:v>-966.85</c:v>
                </c:pt>
                <c:pt idx="198">
                  <c:v>-966.83399999999995</c:v>
                </c:pt>
                <c:pt idx="199">
                  <c:v>-966.81799999999998</c:v>
                </c:pt>
                <c:pt idx="200">
                  <c:v>-966.80200000000002</c:v>
                </c:pt>
                <c:pt idx="201">
                  <c:v>-966.78599999999994</c:v>
                </c:pt>
                <c:pt idx="202">
                  <c:v>-966.77</c:v>
                </c:pt>
                <c:pt idx="203">
                  <c:v>-966.75400000000002</c:v>
                </c:pt>
                <c:pt idx="204">
                  <c:v>-966.73800000000006</c:v>
                </c:pt>
                <c:pt idx="205">
                  <c:v>-966.72199999999998</c:v>
                </c:pt>
                <c:pt idx="206">
                  <c:v>-966.70600000000002</c:v>
                </c:pt>
                <c:pt idx="207">
                  <c:v>-966.69</c:v>
                </c:pt>
                <c:pt idx="208">
                  <c:v>-966.67399999999998</c:v>
                </c:pt>
                <c:pt idx="209">
                  <c:v>-966.65800000000002</c:v>
                </c:pt>
                <c:pt idx="210">
                  <c:v>-966.64200000000005</c:v>
                </c:pt>
                <c:pt idx="211">
                  <c:v>-966.62599999999998</c:v>
                </c:pt>
                <c:pt idx="212">
                  <c:v>-966.61</c:v>
                </c:pt>
                <c:pt idx="213">
                  <c:v>-966.59400000000005</c:v>
                </c:pt>
                <c:pt idx="214">
                  <c:v>-966.57799999999997</c:v>
                </c:pt>
                <c:pt idx="215">
                  <c:v>-966.56200000000001</c:v>
                </c:pt>
                <c:pt idx="216">
                  <c:v>-966.54600000000005</c:v>
                </c:pt>
                <c:pt idx="217">
                  <c:v>-966.53</c:v>
                </c:pt>
                <c:pt idx="218">
                  <c:v>-966.51400000000001</c:v>
                </c:pt>
                <c:pt idx="219">
                  <c:v>-966.49800000000005</c:v>
                </c:pt>
                <c:pt idx="220">
                  <c:v>-966.48199999999997</c:v>
                </c:pt>
                <c:pt idx="221">
                  <c:v>-966.46600000000001</c:v>
                </c:pt>
                <c:pt idx="222">
                  <c:v>-966.45</c:v>
                </c:pt>
                <c:pt idx="223">
                  <c:v>-966.43399999999997</c:v>
                </c:pt>
                <c:pt idx="224">
                  <c:v>-966.41800000000001</c:v>
                </c:pt>
                <c:pt idx="225">
                  <c:v>-966.40200000000004</c:v>
                </c:pt>
                <c:pt idx="226">
                  <c:v>-966.38599999999997</c:v>
                </c:pt>
                <c:pt idx="227">
                  <c:v>-966.37</c:v>
                </c:pt>
                <c:pt idx="228">
                  <c:v>-966.35400000000004</c:v>
                </c:pt>
                <c:pt idx="229">
                  <c:v>-966.33799999999997</c:v>
                </c:pt>
                <c:pt idx="230">
                  <c:v>-966.322</c:v>
                </c:pt>
                <c:pt idx="231">
                  <c:v>-966.30600000000004</c:v>
                </c:pt>
                <c:pt idx="232">
                  <c:v>-966.29</c:v>
                </c:pt>
                <c:pt idx="233">
                  <c:v>-966.274</c:v>
                </c:pt>
                <c:pt idx="234">
                  <c:v>-966.25800000000004</c:v>
                </c:pt>
                <c:pt idx="235">
                  <c:v>-966.24199999999996</c:v>
                </c:pt>
                <c:pt idx="236">
                  <c:v>-966.226</c:v>
                </c:pt>
                <c:pt idx="237">
                  <c:v>-966.21</c:v>
                </c:pt>
                <c:pt idx="238">
                  <c:v>-966.19399999999996</c:v>
                </c:pt>
                <c:pt idx="239">
                  <c:v>-966.178</c:v>
                </c:pt>
                <c:pt idx="240">
                  <c:v>-966.16200000000003</c:v>
                </c:pt>
                <c:pt idx="241">
                  <c:v>-966.14599999999996</c:v>
                </c:pt>
                <c:pt idx="242">
                  <c:v>-966.13</c:v>
                </c:pt>
                <c:pt idx="243">
                  <c:v>-966.11400000000003</c:v>
                </c:pt>
                <c:pt idx="244">
                  <c:v>-966.09799999999996</c:v>
                </c:pt>
                <c:pt idx="245">
                  <c:v>-966.08199999999999</c:v>
                </c:pt>
                <c:pt idx="246">
                  <c:v>-966.06600000000003</c:v>
                </c:pt>
                <c:pt idx="247">
                  <c:v>-966.05</c:v>
                </c:pt>
                <c:pt idx="248">
                  <c:v>-966.03399999999999</c:v>
                </c:pt>
                <c:pt idx="249">
                  <c:v>-966.01800000000003</c:v>
                </c:pt>
                <c:pt idx="250">
                  <c:v>-966.00199999999995</c:v>
                </c:pt>
                <c:pt idx="251">
                  <c:v>-965.98599999999999</c:v>
                </c:pt>
                <c:pt idx="252">
                  <c:v>-965.97</c:v>
                </c:pt>
                <c:pt idx="253">
                  <c:v>-965.95399999999995</c:v>
                </c:pt>
                <c:pt idx="254">
                  <c:v>-965.93799999999999</c:v>
                </c:pt>
                <c:pt idx="255">
                  <c:v>-965.92200000000003</c:v>
                </c:pt>
                <c:pt idx="256">
                  <c:v>-965.90599999999995</c:v>
                </c:pt>
                <c:pt idx="257">
                  <c:v>-965.89</c:v>
                </c:pt>
                <c:pt idx="258">
                  <c:v>-965.87400000000002</c:v>
                </c:pt>
                <c:pt idx="259">
                  <c:v>-965.85799999999995</c:v>
                </c:pt>
                <c:pt idx="260">
                  <c:v>-965.84199999999998</c:v>
                </c:pt>
                <c:pt idx="261">
                  <c:v>-965.82600000000002</c:v>
                </c:pt>
                <c:pt idx="262">
                  <c:v>-965.81</c:v>
                </c:pt>
                <c:pt idx="263">
                  <c:v>-965.79399999999998</c:v>
                </c:pt>
                <c:pt idx="264">
                  <c:v>-965.77800000000002</c:v>
                </c:pt>
                <c:pt idx="265">
                  <c:v>-965.76199999999994</c:v>
                </c:pt>
                <c:pt idx="266">
                  <c:v>-965.74599999999998</c:v>
                </c:pt>
                <c:pt idx="267">
                  <c:v>-965.73</c:v>
                </c:pt>
                <c:pt idx="268">
                  <c:v>-965.71400000000006</c:v>
                </c:pt>
                <c:pt idx="269">
                  <c:v>-965.69799999999998</c:v>
                </c:pt>
                <c:pt idx="270">
                  <c:v>-965.68200000000002</c:v>
                </c:pt>
                <c:pt idx="271">
                  <c:v>-965.66600000000005</c:v>
                </c:pt>
                <c:pt idx="272">
                  <c:v>-965.65</c:v>
                </c:pt>
                <c:pt idx="273">
                  <c:v>-965.63400000000001</c:v>
                </c:pt>
                <c:pt idx="274">
                  <c:v>-965.61800000000005</c:v>
                </c:pt>
                <c:pt idx="275">
                  <c:v>-965.60199999999998</c:v>
                </c:pt>
                <c:pt idx="276">
                  <c:v>-965.58600000000001</c:v>
                </c:pt>
                <c:pt idx="277">
                  <c:v>-965.57</c:v>
                </c:pt>
                <c:pt idx="278">
                  <c:v>-965.55399999999997</c:v>
                </c:pt>
                <c:pt idx="279">
                  <c:v>-965.53800000000001</c:v>
                </c:pt>
                <c:pt idx="280">
                  <c:v>-965.52200000000005</c:v>
                </c:pt>
                <c:pt idx="281">
                  <c:v>-965.50599999999997</c:v>
                </c:pt>
                <c:pt idx="282">
                  <c:v>-965.49</c:v>
                </c:pt>
                <c:pt idx="283">
                  <c:v>-965.47400000000005</c:v>
                </c:pt>
                <c:pt idx="284">
                  <c:v>-965.45799999999997</c:v>
                </c:pt>
                <c:pt idx="285">
                  <c:v>-965.44299999999998</c:v>
                </c:pt>
                <c:pt idx="286">
                  <c:v>-965.42700000000002</c:v>
                </c:pt>
                <c:pt idx="287">
                  <c:v>-965.41099999999994</c:v>
                </c:pt>
                <c:pt idx="288">
                  <c:v>-965.39499999999998</c:v>
                </c:pt>
                <c:pt idx="289">
                  <c:v>-965.37900000000002</c:v>
                </c:pt>
                <c:pt idx="290">
                  <c:v>-965.36300000000006</c:v>
                </c:pt>
                <c:pt idx="291">
                  <c:v>-965.34699999999998</c:v>
                </c:pt>
                <c:pt idx="292">
                  <c:v>-965.33100000000002</c:v>
                </c:pt>
                <c:pt idx="293">
                  <c:v>-965.31500000000005</c:v>
                </c:pt>
                <c:pt idx="294">
                  <c:v>-965.29899999999998</c:v>
                </c:pt>
                <c:pt idx="295">
                  <c:v>-965.28300000000002</c:v>
                </c:pt>
                <c:pt idx="296">
                  <c:v>-965.26700000000005</c:v>
                </c:pt>
                <c:pt idx="297">
                  <c:v>-965.25099999999998</c:v>
                </c:pt>
                <c:pt idx="298">
                  <c:v>-965.23500000000001</c:v>
                </c:pt>
                <c:pt idx="299">
                  <c:v>-965.21900000000005</c:v>
                </c:pt>
                <c:pt idx="300">
                  <c:v>-965.20299999999997</c:v>
                </c:pt>
                <c:pt idx="301">
                  <c:v>-965.18700000000001</c:v>
                </c:pt>
                <c:pt idx="302">
                  <c:v>-965.17100000000005</c:v>
                </c:pt>
                <c:pt idx="303">
                  <c:v>-965.15499999999997</c:v>
                </c:pt>
                <c:pt idx="304">
                  <c:v>-965.13900000000001</c:v>
                </c:pt>
                <c:pt idx="305">
                  <c:v>-965.12300000000005</c:v>
                </c:pt>
                <c:pt idx="306">
                  <c:v>-965.10699999999997</c:v>
                </c:pt>
                <c:pt idx="307">
                  <c:v>-965.09100000000001</c:v>
                </c:pt>
                <c:pt idx="308">
                  <c:v>-965.07500000000005</c:v>
                </c:pt>
                <c:pt idx="309">
                  <c:v>-965.05899999999997</c:v>
                </c:pt>
                <c:pt idx="310">
                  <c:v>-965.04300000000001</c:v>
                </c:pt>
                <c:pt idx="311">
                  <c:v>-965.02700000000004</c:v>
                </c:pt>
                <c:pt idx="312">
                  <c:v>-965.01099999999997</c:v>
                </c:pt>
                <c:pt idx="313">
                  <c:v>-964.995</c:v>
                </c:pt>
                <c:pt idx="314">
                  <c:v>-964.97900000000004</c:v>
                </c:pt>
                <c:pt idx="315">
                  <c:v>-964.96299999999997</c:v>
                </c:pt>
                <c:pt idx="316">
                  <c:v>-964.947</c:v>
                </c:pt>
                <c:pt idx="317">
                  <c:v>-964.93100000000004</c:v>
                </c:pt>
                <c:pt idx="318">
                  <c:v>-964.91499999999996</c:v>
                </c:pt>
                <c:pt idx="319">
                  <c:v>-964.899</c:v>
                </c:pt>
                <c:pt idx="320">
                  <c:v>-964.88300000000004</c:v>
                </c:pt>
                <c:pt idx="321">
                  <c:v>-964.86699999999996</c:v>
                </c:pt>
                <c:pt idx="322">
                  <c:v>-964.851</c:v>
                </c:pt>
                <c:pt idx="323">
                  <c:v>-964.83500000000004</c:v>
                </c:pt>
                <c:pt idx="324">
                  <c:v>-964.81899999999996</c:v>
                </c:pt>
                <c:pt idx="325">
                  <c:v>-964.803</c:v>
                </c:pt>
                <c:pt idx="326">
                  <c:v>-964.78700000000003</c:v>
                </c:pt>
                <c:pt idx="327">
                  <c:v>-964.77099999999996</c:v>
                </c:pt>
                <c:pt idx="328">
                  <c:v>-964.755</c:v>
                </c:pt>
                <c:pt idx="329">
                  <c:v>-964.73900000000003</c:v>
                </c:pt>
                <c:pt idx="330">
                  <c:v>-964.72299999999996</c:v>
                </c:pt>
                <c:pt idx="331">
                  <c:v>-964.70699999999999</c:v>
                </c:pt>
                <c:pt idx="332">
                  <c:v>-964.69100000000003</c:v>
                </c:pt>
                <c:pt idx="333">
                  <c:v>-964.67499999999995</c:v>
                </c:pt>
                <c:pt idx="334">
                  <c:v>-964.65899999999999</c:v>
                </c:pt>
                <c:pt idx="335">
                  <c:v>-964.64300000000003</c:v>
                </c:pt>
                <c:pt idx="336">
                  <c:v>-964.62699999999995</c:v>
                </c:pt>
                <c:pt idx="337">
                  <c:v>-964.61099999999999</c:v>
                </c:pt>
                <c:pt idx="338">
                  <c:v>-964.59500000000003</c:v>
                </c:pt>
                <c:pt idx="339">
                  <c:v>-964.57899999999995</c:v>
                </c:pt>
                <c:pt idx="340">
                  <c:v>-964.56299999999999</c:v>
                </c:pt>
                <c:pt idx="341">
                  <c:v>-964.54700000000003</c:v>
                </c:pt>
                <c:pt idx="342">
                  <c:v>-964.53099999999995</c:v>
                </c:pt>
                <c:pt idx="343">
                  <c:v>-964.51499999999999</c:v>
                </c:pt>
                <c:pt idx="344">
                  <c:v>-964.49900000000002</c:v>
                </c:pt>
                <c:pt idx="345">
                  <c:v>-964.48299999999995</c:v>
                </c:pt>
                <c:pt idx="346">
                  <c:v>-964.46699999999998</c:v>
                </c:pt>
                <c:pt idx="347">
                  <c:v>-964.45100000000002</c:v>
                </c:pt>
                <c:pt idx="348">
                  <c:v>-964.43499999999995</c:v>
                </c:pt>
                <c:pt idx="349">
                  <c:v>-964.41899999999998</c:v>
                </c:pt>
                <c:pt idx="350">
                  <c:v>-964.40300000000002</c:v>
                </c:pt>
                <c:pt idx="351">
                  <c:v>-964.38699999999994</c:v>
                </c:pt>
                <c:pt idx="352">
                  <c:v>-964.37099999999998</c:v>
                </c:pt>
                <c:pt idx="353">
                  <c:v>-964.35500000000002</c:v>
                </c:pt>
                <c:pt idx="354">
                  <c:v>-964.33900000000006</c:v>
                </c:pt>
                <c:pt idx="355">
                  <c:v>-964.32299999999998</c:v>
                </c:pt>
                <c:pt idx="356">
                  <c:v>-964.30700000000002</c:v>
                </c:pt>
                <c:pt idx="357">
                  <c:v>-964.29100000000005</c:v>
                </c:pt>
                <c:pt idx="358">
                  <c:v>-964.27499999999998</c:v>
                </c:pt>
                <c:pt idx="359">
                  <c:v>-964.25900000000001</c:v>
                </c:pt>
                <c:pt idx="360">
                  <c:v>-964.24300000000005</c:v>
                </c:pt>
                <c:pt idx="361">
                  <c:v>-964.22699999999998</c:v>
                </c:pt>
                <c:pt idx="362">
                  <c:v>-964.21100000000001</c:v>
                </c:pt>
                <c:pt idx="363">
                  <c:v>-964.19500000000005</c:v>
                </c:pt>
                <c:pt idx="364">
                  <c:v>-964.17899999999997</c:v>
                </c:pt>
                <c:pt idx="365">
                  <c:v>-964.16300000000001</c:v>
                </c:pt>
                <c:pt idx="366">
                  <c:v>-964.14700000000005</c:v>
                </c:pt>
                <c:pt idx="367">
                  <c:v>-964.13099999999997</c:v>
                </c:pt>
                <c:pt idx="368">
                  <c:v>-964.11500000000001</c:v>
                </c:pt>
                <c:pt idx="369">
                  <c:v>-964.09900000000005</c:v>
                </c:pt>
                <c:pt idx="370">
                  <c:v>-964.08299999999997</c:v>
                </c:pt>
                <c:pt idx="371">
                  <c:v>-964.06700000000001</c:v>
                </c:pt>
                <c:pt idx="372">
                  <c:v>-964.05100000000004</c:v>
                </c:pt>
                <c:pt idx="373">
                  <c:v>-964.03499999999997</c:v>
                </c:pt>
                <c:pt idx="374">
                  <c:v>-964.01900000000001</c:v>
                </c:pt>
                <c:pt idx="375">
                  <c:v>-964.00300000000004</c:v>
                </c:pt>
                <c:pt idx="376">
                  <c:v>-963.98699999999997</c:v>
                </c:pt>
                <c:pt idx="377">
                  <c:v>-963.971</c:v>
                </c:pt>
                <c:pt idx="378">
                  <c:v>-963.95500000000004</c:v>
                </c:pt>
                <c:pt idx="379">
                  <c:v>-963.93899999999996</c:v>
                </c:pt>
                <c:pt idx="380">
                  <c:v>-963.923</c:v>
                </c:pt>
                <c:pt idx="381">
                  <c:v>-963.90700000000004</c:v>
                </c:pt>
                <c:pt idx="382">
                  <c:v>-963.89099999999996</c:v>
                </c:pt>
                <c:pt idx="383">
                  <c:v>-963.875</c:v>
                </c:pt>
                <c:pt idx="384">
                  <c:v>-963.85900000000004</c:v>
                </c:pt>
                <c:pt idx="385">
                  <c:v>-963.84299999999996</c:v>
                </c:pt>
                <c:pt idx="386">
                  <c:v>-963.827</c:v>
                </c:pt>
                <c:pt idx="387">
                  <c:v>-963.81100000000004</c:v>
                </c:pt>
                <c:pt idx="388">
                  <c:v>-963.79499999999996</c:v>
                </c:pt>
                <c:pt idx="389">
                  <c:v>-963.779</c:v>
                </c:pt>
                <c:pt idx="390">
                  <c:v>-963.76300000000003</c:v>
                </c:pt>
                <c:pt idx="391">
                  <c:v>-963.74699999999996</c:v>
                </c:pt>
                <c:pt idx="392">
                  <c:v>-963.73099999999999</c:v>
                </c:pt>
                <c:pt idx="393">
                  <c:v>-963.71500000000003</c:v>
                </c:pt>
                <c:pt idx="394">
                  <c:v>-963.69899999999996</c:v>
                </c:pt>
                <c:pt idx="395">
                  <c:v>-963.68299999999999</c:v>
                </c:pt>
                <c:pt idx="396">
                  <c:v>-963.66700000000003</c:v>
                </c:pt>
                <c:pt idx="397">
                  <c:v>-963.65099999999995</c:v>
                </c:pt>
                <c:pt idx="398">
                  <c:v>-963.63499999999999</c:v>
                </c:pt>
                <c:pt idx="399">
                  <c:v>-963.62</c:v>
                </c:pt>
                <c:pt idx="400">
                  <c:v>-963.60400000000004</c:v>
                </c:pt>
                <c:pt idx="401">
                  <c:v>-963.58799999999997</c:v>
                </c:pt>
                <c:pt idx="402">
                  <c:v>-963.572</c:v>
                </c:pt>
                <c:pt idx="403">
                  <c:v>-963.55600000000004</c:v>
                </c:pt>
                <c:pt idx="404">
                  <c:v>-963.54</c:v>
                </c:pt>
                <c:pt idx="405">
                  <c:v>-963.524</c:v>
                </c:pt>
                <c:pt idx="406">
                  <c:v>-963.50800000000004</c:v>
                </c:pt>
                <c:pt idx="407">
                  <c:v>-963.49199999999996</c:v>
                </c:pt>
                <c:pt idx="408">
                  <c:v>-963.476</c:v>
                </c:pt>
                <c:pt idx="409">
                  <c:v>-963.46</c:v>
                </c:pt>
                <c:pt idx="410">
                  <c:v>-963.44399999999996</c:v>
                </c:pt>
                <c:pt idx="411">
                  <c:v>-963.428</c:v>
                </c:pt>
                <c:pt idx="412">
                  <c:v>-963.41200000000003</c:v>
                </c:pt>
                <c:pt idx="413">
                  <c:v>-963.39599999999996</c:v>
                </c:pt>
                <c:pt idx="414">
                  <c:v>-963.38</c:v>
                </c:pt>
                <c:pt idx="415">
                  <c:v>-963.36400000000003</c:v>
                </c:pt>
                <c:pt idx="416">
                  <c:v>-963.34799999999996</c:v>
                </c:pt>
                <c:pt idx="417">
                  <c:v>-963.33199999999999</c:v>
                </c:pt>
                <c:pt idx="418">
                  <c:v>-963.31600000000003</c:v>
                </c:pt>
                <c:pt idx="419">
                  <c:v>-963.3</c:v>
                </c:pt>
                <c:pt idx="420">
                  <c:v>-963.28399999999999</c:v>
                </c:pt>
                <c:pt idx="421">
                  <c:v>-963.26800000000003</c:v>
                </c:pt>
                <c:pt idx="422">
                  <c:v>-963.25199999999995</c:v>
                </c:pt>
                <c:pt idx="423">
                  <c:v>-963.23599999999999</c:v>
                </c:pt>
                <c:pt idx="424">
                  <c:v>-963.22</c:v>
                </c:pt>
                <c:pt idx="425">
                  <c:v>-963.20399999999995</c:v>
                </c:pt>
                <c:pt idx="426">
                  <c:v>-963.18799999999999</c:v>
                </c:pt>
                <c:pt idx="427">
                  <c:v>-963.17200000000003</c:v>
                </c:pt>
                <c:pt idx="428">
                  <c:v>-963.15599999999995</c:v>
                </c:pt>
                <c:pt idx="429">
                  <c:v>-963.14</c:v>
                </c:pt>
                <c:pt idx="430">
                  <c:v>-963.12400000000002</c:v>
                </c:pt>
                <c:pt idx="431">
                  <c:v>-963.10799999999995</c:v>
                </c:pt>
                <c:pt idx="432">
                  <c:v>-963.09199999999998</c:v>
                </c:pt>
                <c:pt idx="433">
                  <c:v>-963.07600000000002</c:v>
                </c:pt>
                <c:pt idx="434">
                  <c:v>-963.06</c:v>
                </c:pt>
                <c:pt idx="435">
                  <c:v>-963.04399999999998</c:v>
                </c:pt>
                <c:pt idx="436">
                  <c:v>-963.02800000000002</c:v>
                </c:pt>
                <c:pt idx="437">
                  <c:v>-963.01199999999994</c:v>
                </c:pt>
                <c:pt idx="438">
                  <c:v>-962.99599999999998</c:v>
                </c:pt>
                <c:pt idx="439">
                  <c:v>-962.98</c:v>
                </c:pt>
                <c:pt idx="440">
                  <c:v>-962.96400000000006</c:v>
                </c:pt>
                <c:pt idx="441">
                  <c:v>-962.94799999999998</c:v>
                </c:pt>
                <c:pt idx="442">
                  <c:v>-962.93200000000002</c:v>
                </c:pt>
                <c:pt idx="443">
                  <c:v>-962.91600000000005</c:v>
                </c:pt>
                <c:pt idx="444">
                  <c:v>-962.9</c:v>
                </c:pt>
                <c:pt idx="445">
                  <c:v>-962.88400000000001</c:v>
                </c:pt>
                <c:pt idx="446">
                  <c:v>-962.86800000000005</c:v>
                </c:pt>
                <c:pt idx="447">
                  <c:v>-962.85199999999998</c:v>
                </c:pt>
                <c:pt idx="448">
                  <c:v>-962.83600000000001</c:v>
                </c:pt>
                <c:pt idx="449">
                  <c:v>-962.82</c:v>
                </c:pt>
                <c:pt idx="450">
                  <c:v>-962.80399999999997</c:v>
                </c:pt>
                <c:pt idx="451">
                  <c:v>-962.78800000000001</c:v>
                </c:pt>
                <c:pt idx="452">
                  <c:v>-962.77200000000005</c:v>
                </c:pt>
                <c:pt idx="453">
                  <c:v>-962.75599999999997</c:v>
                </c:pt>
                <c:pt idx="454">
                  <c:v>-962.74</c:v>
                </c:pt>
                <c:pt idx="455">
                  <c:v>-962.72400000000005</c:v>
                </c:pt>
                <c:pt idx="456">
                  <c:v>-962.70799999999997</c:v>
                </c:pt>
                <c:pt idx="457">
                  <c:v>-962.69200000000001</c:v>
                </c:pt>
                <c:pt idx="458">
                  <c:v>-962.67600000000004</c:v>
                </c:pt>
                <c:pt idx="459">
                  <c:v>-962.66</c:v>
                </c:pt>
                <c:pt idx="460">
                  <c:v>-962.64400000000001</c:v>
                </c:pt>
                <c:pt idx="461">
                  <c:v>-962.62800000000004</c:v>
                </c:pt>
                <c:pt idx="462">
                  <c:v>-962.61199999999997</c:v>
                </c:pt>
                <c:pt idx="463">
                  <c:v>-962.596</c:v>
                </c:pt>
                <c:pt idx="464">
                  <c:v>-962.58</c:v>
                </c:pt>
                <c:pt idx="465">
                  <c:v>-962.56399999999996</c:v>
                </c:pt>
                <c:pt idx="466">
                  <c:v>-962.548</c:v>
                </c:pt>
                <c:pt idx="467">
                  <c:v>-962.53200000000004</c:v>
                </c:pt>
                <c:pt idx="468">
                  <c:v>-962.51599999999996</c:v>
                </c:pt>
                <c:pt idx="469">
                  <c:v>-962.5</c:v>
                </c:pt>
                <c:pt idx="470">
                  <c:v>-962.48400000000004</c:v>
                </c:pt>
                <c:pt idx="471">
                  <c:v>-962.46799999999996</c:v>
                </c:pt>
                <c:pt idx="472">
                  <c:v>-962.452</c:v>
                </c:pt>
                <c:pt idx="473">
                  <c:v>-962.43600000000004</c:v>
                </c:pt>
                <c:pt idx="474">
                  <c:v>-962.42</c:v>
                </c:pt>
                <c:pt idx="475">
                  <c:v>-962.404</c:v>
                </c:pt>
                <c:pt idx="476">
                  <c:v>-962.38800000000003</c:v>
                </c:pt>
                <c:pt idx="477">
                  <c:v>-962.37199999999996</c:v>
                </c:pt>
                <c:pt idx="478">
                  <c:v>-962.35599999999999</c:v>
                </c:pt>
                <c:pt idx="479">
                  <c:v>-962.34</c:v>
                </c:pt>
                <c:pt idx="480">
                  <c:v>-962.32399999999996</c:v>
                </c:pt>
                <c:pt idx="481">
                  <c:v>-962.30799999999999</c:v>
                </c:pt>
                <c:pt idx="482">
                  <c:v>-962.29200000000003</c:v>
                </c:pt>
                <c:pt idx="483">
                  <c:v>-962.27599999999995</c:v>
                </c:pt>
                <c:pt idx="484">
                  <c:v>-962.26</c:v>
                </c:pt>
                <c:pt idx="485">
                  <c:v>-962.24400000000003</c:v>
                </c:pt>
                <c:pt idx="486">
                  <c:v>-962.22799999999995</c:v>
                </c:pt>
                <c:pt idx="487">
                  <c:v>-962.21199999999999</c:v>
                </c:pt>
                <c:pt idx="488">
                  <c:v>-962.19600000000003</c:v>
                </c:pt>
                <c:pt idx="489">
                  <c:v>-962.18</c:v>
                </c:pt>
                <c:pt idx="490">
                  <c:v>-962.16399999999999</c:v>
                </c:pt>
                <c:pt idx="491">
                  <c:v>-962.14800000000002</c:v>
                </c:pt>
                <c:pt idx="492">
                  <c:v>-962.13199999999995</c:v>
                </c:pt>
                <c:pt idx="493">
                  <c:v>-962.11599999999999</c:v>
                </c:pt>
                <c:pt idx="494">
                  <c:v>-962.1</c:v>
                </c:pt>
                <c:pt idx="495">
                  <c:v>-962.08399999999995</c:v>
                </c:pt>
                <c:pt idx="496">
                  <c:v>-962.06799999999998</c:v>
                </c:pt>
                <c:pt idx="497">
                  <c:v>-962.05200000000002</c:v>
                </c:pt>
                <c:pt idx="498">
                  <c:v>-962.03599999999994</c:v>
                </c:pt>
                <c:pt idx="499">
                  <c:v>-962.02</c:v>
                </c:pt>
                <c:pt idx="500">
                  <c:v>-962.00400000000002</c:v>
                </c:pt>
                <c:pt idx="501">
                  <c:v>-961.98800000000006</c:v>
                </c:pt>
                <c:pt idx="502">
                  <c:v>-961.97199999999998</c:v>
                </c:pt>
                <c:pt idx="503">
                  <c:v>-961.95600000000002</c:v>
                </c:pt>
                <c:pt idx="504">
                  <c:v>-961.94</c:v>
                </c:pt>
                <c:pt idx="505">
                  <c:v>-961.92399999999998</c:v>
                </c:pt>
                <c:pt idx="506">
                  <c:v>-961.90800000000002</c:v>
                </c:pt>
                <c:pt idx="507">
                  <c:v>-961.89200000000005</c:v>
                </c:pt>
                <c:pt idx="508">
                  <c:v>-961.87599999999998</c:v>
                </c:pt>
                <c:pt idx="509">
                  <c:v>-961.86</c:v>
                </c:pt>
                <c:pt idx="510">
                  <c:v>-961.84400000000005</c:v>
                </c:pt>
                <c:pt idx="511">
                  <c:v>-961.82799999999997</c:v>
                </c:pt>
                <c:pt idx="512">
                  <c:v>-961.81200000000001</c:v>
                </c:pt>
                <c:pt idx="513">
                  <c:v>-961.79700000000003</c:v>
                </c:pt>
                <c:pt idx="514">
                  <c:v>-961.78099999999995</c:v>
                </c:pt>
                <c:pt idx="515">
                  <c:v>-961.76499999999999</c:v>
                </c:pt>
                <c:pt idx="516">
                  <c:v>-961.74900000000002</c:v>
                </c:pt>
                <c:pt idx="517">
                  <c:v>-961.73299999999995</c:v>
                </c:pt>
                <c:pt idx="518">
                  <c:v>-961.71699999999998</c:v>
                </c:pt>
                <c:pt idx="519">
                  <c:v>-961.70100000000002</c:v>
                </c:pt>
                <c:pt idx="520">
                  <c:v>-961.68499999999995</c:v>
                </c:pt>
                <c:pt idx="521">
                  <c:v>-961.66899999999998</c:v>
                </c:pt>
                <c:pt idx="522">
                  <c:v>-961.65300000000002</c:v>
                </c:pt>
                <c:pt idx="523">
                  <c:v>-961.63699999999994</c:v>
                </c:pt>
                <c:pt idx="524">
                  <c:v>-961.62099999999998</c:v>
                </c:pt>
                <c:pt idx="525">
                  <c:v>-961.60500000000002</c:v>
                </c:pt>
                <c:pt idx="526">
                  <c:v>-961.58900000000006</c:v>
                </c:pt>
                <c:pt idx="527">
                  <c:v>-961.57299999999998</c:v>
                </c:pt>
                <c:pt idx="528">
                  <c:v>-961.55700000000002</c:v>
                </c:pt>
                <c:pt idx="529">
                  <c:v>-961.54100000000005</c:v>
                </c:pt>
                <c:pt idx="530">
                  <c:v>-961.52499999999998</c:v>
                </c:pt>
                <c:pt idx="531">
                  <c:v>-961.50900000000001</c:v>
                </c:pt>
                <c:pt idx="532">
                  <c:v>-961.49300000000005</c:v>
                </c:pt>
                <c:pt idx="533">
                  <c:v>-961.47699999999998</c:v>
                </c:pt>
                <c:pt idx="534">
                  <c:v>-961.46100000000001</c:v>
                </c:pt>
                <c:pt idx="535">
                  <c:v>-961.44500000000005</c:v>
                </c:pt>
                <c:pt idx="536">
                  <c:v>-961.42899999999997</c:v>
                </c:pt>
                <c:pt idx="537">
                  <c:v>-961.41300000000001</c:v>
                </c:pt>
                <c:pt idx="538">
                  <c:v>-961.39700000000005</c:v>
                </c:pt>
                <c:pt idx="539">
                  <c:v>-961.38099999999997</c:v>
                </c:pt>
                <c:pt idx="540">
                  <c:v>-961.36500000000001</c:v>
                </c:pt>
                <c:pt idx="541">
                  <c:v>-961.34900000000005</c:v>
                </c:pt>
                <c:pt idx="542">
                  <c:v>-961.33299999999997</c:v>
                </c:pt>
                <c:pt idx="543">
                  <c:v>-961.31700000000001</c:v>
                </c:pt>
                <c:pt idx="544">
                  <c:v>-961.30100000000004</c:v>
                </c:pt>
                <c:pt idx="545">
                  <c:v>-961.28499999999997</c:v>
                </c:pt>
                <c:pt idx="546">
                  <c:v>-961.26900000000001</c:v>
                </c:pt>
                <c:pt idx="547">
                  <c:v>-961.25300000000004</c:v>
                </c:pt>
                <c:pt idx="548">
                  <c:v>-961.23699999999997</c:v>
                </c:pt>
                <c:pt idx="549">
                  <c:v>-961.221</c:v>
                </c:pt>
                <c:pt idx="550">
                  <c:v>-961.20500000000004</c:v>
                </c:pt>
                <c:pt idx="551">
                  <c:v>-961.18899999999996</c:v>
                </c:pt>
                <c:pt idx="552">
                  <c:v>-961.173</c:v>
                </c:pt>
                <c:pt idx="553">
                  <c:v>-961.15700000000004</c:v>
                </c:pt>
                <c:pt idx="554">
                  <c:v>-961.14099999999996</c:v>
                </c:pt>
                <c:pt idx="555">
                  <c:v>-961.125</c:v>
                </c:pt>
                <c:pt idx="556">
                  <c:v>-961.10900000000004</c:v>
                </c:pt>
                <c:pt idx="557">
                  <c:v>-961.09299999999996</c:v>
                </c:pt>
                <c:pt idx="558">
                  <c:v>-961.077</c:v>
                </c:pt>
                <c:pt idx="559">
                  <c:v>-961.06100000000004</c:v>
                </c:pt>
                <c:pt idx="560">
                  <c:v>-961.04499999999996</c:v>
                </c:pt>
                <c:pt idx="561">
                  <c:v>-961.029</c:v>
                </c:pt>
                <c:pt idx="562">
                  <c:v>-961.01300000000003</c:v>
                </c:pt>
                <c:pt idx="563">
                  <c:v>-960.99699999999996</c:v>
                </c:pt>
                <c:pt idx="564">
                  <c:v>-960.98099999999999</c:v>
                </c:pt>
                <c:pt idx="565">
                  <c:v>-960.96500000000003</c:v>
                </c:pt>
                <c:pt idx="566">
                  <c:v>-960.94899999999996</c:v>
                </c:pt>
                <c:pt idx="567">
                  <c:v>-960.93299999999999</c:v>
                </c:pt>
                <c:pt idx="568">
                  <c:v>-960.91700000000003</c:v>
                </c:pt>
                <c:pt idx="569">
                  <c:v>-960.90099999999995</c:v>
                </c:pt>
                <c:pt idx="570">
                  <c:v>-960.88499999999999</c:v>
                </c:pt>
                <c:pt idx="571">
                  <c:v>-960.86900000000003</c:v>
                </c:pt>
                <c:pt idx="572">
                  <c:v>-960.85299999999995</c:v>
                </c:pt>
                <c:pt idx="573">
                  <c:v>-960.83699999999999</c:v>
                </c:pt>
                <c:pt idx="574">
                  <c:v>-960.82100000000003</c:v>
                </c:pt>
                <c:pt idx="575">
                  <c:v>-960.80499999999995</c:v>
                </c:pt>
                <c:pt idx="576">
                  <c:v>-960.78899999999999</c:v>
                </c:pt>
                <c:pt idx="577">
                  <c:v>-960.77300000000002</c:v>
                </c:pt>
                <c:pt idx="578">
                  <c:v>-960.75699999999995</c:v>
                </c:pt>
                <c:pt idx="579">
                  <c:v>-960.74099999999999</c:v>
                </c:pt>
                <c:pt idx="580">
                  <c:v>-960.72500000000002</c:v>
                </c:pt>
                <c:pt idx="581">
                  <c:v>-960.70899999999995</c:v>
                </c:pt>
                <c:pt idx="582">
                  <c:v>-960.69299999999998</c:v>
                </c:pt>
                <c:pt idx="583">
                  <c:v>-960.67700000000002</c:v>
                </c:pt>
                <c:pt idx="584">
                  <c:v>-960.66099999999994</c:v>
                </c:pt>
                <c:pt idx="585">
                  <c:v>-960.64499999999998</c:v>
                </c:pt>
                <c:pt idx="586">
                  <c:v>-960.62900000000002</c:v>
                </c:pt>
                <c:pt idx="587">
                  <c:v>-960.61300000000006</c:v>
                </c:pt>
                <c:pt idx="588">
                  <c:v>-960.59699999999998</c:v>
                </c:pt>
                <c:pt idx="589">
                  <c:v>-960.58100000000002</c:v>
                </c:pt>
                <c:pt idx="590">
                  <c:v>-960.56500000000005</c:v>
                </c:pt>
                <c:pt idx="591">
                  <c:v>-960.54899999999998</c:v>
                </c:pt>
                <c:pt idx="592">
                  <c:v>-960.53300000000002</c:v>
                </c:pt>
                <c:pt idx="593">
                  <c:v>-960.51700000000005</c:v>
                </c:pt>
                <c:pt idx="594">
                  <c:v>-960.50099999999998</c:v>
                </c:pt>
                <c:pt idx="595">
                  <c:v>-960.48500000000001</c:v>
                </c:pt>
                <c:pt idx="596">
                  <c:v>-960.46900000000005</c:v>
                </c:pt>
                <c:pt idx="597">
                  <c:v>-960.45299999999997</c:v>
                </c:pt>
                <c:pt idx="598">
                  <c:v>-960.43700000000001</c:v>
                </c:pt>
                <c:pt idx="599">
                  <c:v>-960.42100000000005</c:v>
                </c:pt>
                <c:pt idx="600">
                  <c:v>-960.40499999999997</c:v>
                </c:pt>
                <c:pt idx="601">
                  <c:v>-960.38900000000001</c:v>
                </c:pt>
                <c:pt idx="602">
                  <c:v>-960.37300000000005</c:v>
                </c:pt>
                <c:pt idx="603">
                  <c:v>-960.35699999999997</c:v>
                </c:pt>
                <c:pt idx="604">
                  <c:v>-960.34100000000001</c:v>
                </c:pt>
                <c:pt idx="605">
                  <c:v>-960.32500000000005</c:v>
                </c:pt>
                <c:pt idx="606">
                  <c:v>-960.30899999999997</c:v>
                </c:pt>
                <c:pt idx="607">
                  <c:v>-960.29300000000001</c:v>
                </c:pt>
                <c:pt idx="608">
                  <c:v>-960.27700000000004</c:v>
                </c:pt>
                <c:pt idx="609">
                  <c:v>-960.26099999999997</c:v>
                </c:pt>
                <c:pt idx="610">
                  <c:v>-960.245</c:v>
                </c:pt>
                <c:pt idx="611">
                  <c:v>-960.22900000000004</c:v>
                </c:pt>
                <c:pt idx="612">
                  <c:v>-960.21299999999997</c:v>
                </c:pt>
                <c:pt idx="613">
                  <c:v>-960.197</c:v>
                </c:pt>
                <c:pt idx="614">
                  <c:v>-960.18100000000004</c:v>
                </c:pt>
                <c:pt idx="615">
                  <c:v>-960.16499999999996</c:v>
                </c:pt>
                <c:pt idx="616">
                  <c:v>-960.149</c:v>
                </c:pt>
                <c:pt idx="617">
                  <c:v>-960.13300000000004</c:v>
                </c:pt>
                <c:pt idx="618">
                  <c:v>-960.11699999999996</c:v>
                </c:pt>
                <c:pt idx="619">
                  <c:v>-960.101</c:v>
                </c:pt>
                <c:pt idx="620">
                  <c:v>-960.08500000000004</c:v>
                </c:pt>
                <c:pt idx="621">
                  <c:v>-960.06899999999996</c:v>
                </c:pt>
                <c:pt idx="622">
                  <c:v>-960.053</c:v>
                </c:pt>
                <c:pt idx="623">
                  <c:v>-960.03700000000003</c:v>
                </c:pt>
                <c:pt idx="624">
                  <c:v>-960.02099999999996</c:v>
                </c:pt>
                <c:pt idx="625">
                  <c:v>-960.005</c:v>
                </c:pt>
                <c:pt idx="626">
                  <c:v>-959.99</c:v>
                </c:pt>
                <c:pt idx="627">
                  <c:v>-959.97400000000005</c:v>
                </c:pt>
                <c:pt idx="628">
                  <c:v>-959.95799999999997</c:v>
                </c:pt>
                <c:pt idx="629">
                  <c:v>-959.94200000000001</c:v>
                </c:pt>
                <c:pt idx="630">
                  <c:v>-959.92600000000004</c:v>
                </c:pt>
                <c:pt idx="631">
                  <c:v>-959.91</c:v>
                </c:pt>
                <c:pt idx="632">
                  <c:v>-959.89400000000001</c:v>
                </c:pt>
                <c:pt idx="633">
                  <c:v>-959.87800000000004</c:v>
                </c:pt>
                <c:pt idx="634">
                  <c:v>-959.86199999999997</c:v>
                </c:pt>
                <c:pt idx="635">
                  <c:v>-959.846</c:v>
                </c:pt>
                <c:pt idx="636">
                  <c:v>-959.83</c:v>
                </c:pt>
                <c:pt idx="637">
                  <c:v>-959.81399999999996</c:v>
                </c:pt>
                <c:pt idx="638">
                  <c:v>-959.798</c:v>
                </c:pt>
                <c:pt idx="639">
                  <c:v>-959.78200000000004</c:v>
                </c:pt>
                <c:pt idx="640">
                  <c:v>-959.76599999999996</c:v>
                </c:pt>
                <c:pt idx="641">
                  <c:v>-959.75</c:v>
                </c:pt>
                <c:pt idx="642">
                  <c:v>-959.73400000000004</c:v>
                </c:pt>
                <c:pt idx="643">
                  <c:v>-959.71799999999996</c:v>
                </c:pt>
                <c:pt idx="644">
                  <c:v>-959.702</c:v>
                </c:pt>
                <c:pt idx="645">
                  <c:v>-959.68600000000004</c:v>
                </c:pt>
                <c:pt idx="646">
                  <c:v>-959.67</c:v>
                </c:pt>
                <c:pt idx="647">
                  <c:v>-959.654</c:v>
                </c:pt>
                <c:pt idx="648">
                  <c:v>-959.63800000000003</c:v>
                </c:pt>
                <c:pt idx="649">
                  <c:v>-959.62199999999996</c:v>
                </c:pt>
                <c:pt idx="650">
                  <c:v>-959.60599999999999</c:v>
                </c:pt>
                <c:pt idx="651">
                  <c:v>-959.59</c:v>
                </c:pt>
                <c:pt idx="652">
                  <c:v>-959.57399999999996</c:v>
                </c:pt>
                <c:pt idx="653">
                  <c:v>-959.55799999999999</c:v>
                </c:pt>
                <c:pt idx="654">
                  <c:v>-959.54200000000003</c:v>
                </c:pt>
                <c:pt idx="655">
                  <c:v>-959.52599999999995</c:v>
                </c:pt>
                <c:pt idx="656">
                  <c:v>-959.51</c:v>
                </c:pt>
                <c:pt idx="657">
                  <c:v>-959.49400000000003</c:v>
                </c:pt>
                <c:pt idx="658">
                  <c:v>-959.47799999999995</c:v>
                </c:pt>
                <c:pt idx="659">
                  <c:v>-959.46199999999999</c:v>
                </c:pt>
                <c:pt idx="660">
                  <c:v>-959.44600000000003</c:v>
                </c:pt>
                <c:pt idx="661">
                  <c:v>-959.43</c:v>
                </c:pt>
                <c:pt idx="662">
                  <c:v>-959.41399999999999</c:v>
                </c:pt>
                <c:pt idx="663">
                  <c:v>-959.39800000000002</c:v>
                </c:pt>
                <c:pt idx="664">
                  <c:v>-959.38199999999995</c:v>
                </c:pt>
                <c:pt idx="665">
                  <c:v>-959.36599999999999</c:v>
                </c:pt>
                <c:pt idx="666">
                  <c:v>-959.35</c:v>
                </c:pt>
                <c:pt idx="667">
                  <c:v>-959.33399999999995</c:v>
                </c:pt>
                <c:pt idx="668">
                  <c:v>-959.31799999999998</c:v>
                </c:pt>
                <c:pt idx="669">
                  <c:v>-959.30200000000002</c:v>
                </c:pt>
                <c:pt idx="670">
                  <c:v>-959.28599999999994</c:v>
                </c:pt>
                <c:pt idx="671">
                  <c:v>-959.27</c:v>
                </c:pt>
                <c:pt idx="672">
                  <c:v>-959.25400000000002</c:v>
                </c:pt>
                <c:pt idx="673">
                  <c:v>-959.23800000000006</c:v>
                </c:pt>
                <c:pt idx="674">
                  <c:v>-959.22199999999998</c:v>
                </c:pt>
                <c:pt idx="675">
                  <c:v>-959.20600000000002</c:v>
                </c:pt>
                <c:pt idx="676">
                  <c:v>-959.19</c:v>
                </c:pt>
                <c:pt idx="677">
                  <c:v>-959.17399999999998</c:v>
                </c:pt>
                <c:pt idx="678">
                  <c:v>-959.15800000000002</c:v>
                </c:pt>
                <c:pt idx="679">
                  <c:v>-959.14200000000005</c:v>
                </c:pt>
                <c:pt idx="680">
                  <c:v>-959.12599999999998</c:v>
                </c:pt>
                <c:pt idx="681">
                  <c:v>-959.11</c:v>
                </c:pt>
                <c:pt idx="682">
                  <c:v>-959.09400000000005</c:v>
                </c:pt>
                <c:pt idx="683">
                  <c:v>-959.07799999999997</c:v>
                </c:pt>
                <c:pt idx="684">
                  <c:v>-959.06200000000001</c:v>
                </c:pt>
                <c:pt idx="685">
                  <c:v>-959.04600000000005</c:v>
                </c:pt>
                <c:pt idx="686">
                  <c:v>-959.03</c:v>
                </c:pt>
                <c:pt idx="687">
                  <c:v>-959.01400000000001</c:v>
                </c:pt>
                <c:pt idx="688">
                  <c:v>-958.99800000000005</c:v>
                </c:pt>
                <c:pt idx="689">
                  <c:v>-958.98199999999997</c:v>
                </c:pt>
                <c:pt idx="690">
                  <c:v>-958.96600000000001</c:v>
                </c:pt>
                <c:pt idx="691">
                  <c:v>-958.95</c:v>
                </c:pt>
                <c:pt idx="692">
                  <c:v>-958.93399999999997</c:v>
                </c:pt>
                <c:pt idx="693">
                  <c:v>-958.91800000000001</c:v>
                </c:pt>
                <c:pt idx="694">
                  <c:v>-958.90200000000004</c:v>
                </c:pt>
                <c:pt idx="695">
                  <c:v>-958.88599999999997</c:v>
                </c:pt>
                <c:pt idx="696">
                  <c:v>-958.87</c:v>
                </c:pt>
                <c:pt idx="697">
                  <c:v>-958.85400000000004</c:v>
                </c:pt>
                <c:pt idx="698">
                  <c:v>-958.83799999999997</c:v>
                </c:pt>
                <c:pt idx="699">
                  <c:v>-958.822</c:v>
                </c:pt>
                <c:pt idx="700">
                  <c:v>-958.80600000000004</c:v>
                </c:pt>
                <c:pt idx="701">
                  <c:v>-958.79</c:v>
                </c:pt>
                <c:pt idx="702">
                  <c:v>-958.774</c:v>
                </c:pt>
                <c:pt idx="703">
                  <c:v>-958.75800000000004</c:v>
                </c:pt>
                <c:pt idx="704">
                  <c:v>-958.74199999999996</c:v>
                </c:pt>
                <c:pt idx="705">
                  <c:v>-958.726</c:v>
                </c:pt>
                <c:pt idx="706">
                  <c:v>-958.71</c:v>
                </c:pt>
                <c:pt idx="707">
                  <c:v>-958.69399999999996</c:v>
                </c:pt>
                <c:pt idx="708">
                  <c:v>-958.678</c:v>
                </c:pt>
                <c:pt idx="709">
                  <c:v>-958.66200000000003</c:v>
                </c:pt>
                <c:pt idx="710">
                  <c:v>-958.64599999999996</c:v>
                </c:pt>
                <c:pt idx="711">
                  <c:v>-958.63</c:v>
                </c:pt>
                <c:pt idx="712">
                  <c:v>-958.61400000000003</c:v>
                </c:pt>
                <c:pt idx="713">
                  <c:v>-958.59799999999996</c:v>
                </c:pt>
                <c:pt idx="714">
                  <c:v>-958.58199999999999</c:v>
                </c:pt>
                <c:pt idx="715">
                  <c:v>-958.56600000000003</c:v>
                </c:pt>
                <c:pt idx="716">
                  <c:v>-958.55</c:v>
                </c:pt>
                <c:pt idx="717">
                  <c:v>-958.53399999999999</c:v>
                </c:pt>
                <c:pt idx="718">
                  <c:v>-958.51800000000003</c:v>
                </c:pt>
                <c:pt idx="719">
                  <c:v>-958.50199999999995</c:v>
                </c:pt>
                <c:pt idx="720">
                  <c:v>-958.48599999999999</c:v>
                </c:pt>
                <c:pt idx="721">
                  <c:v>-958.47</c:v>
                </c:pt>
                <c:pt idx="722">
                  <c:v>-958.45399999999995</c:v>
                </c:pt>
                <c:pt idx="723">
                  <c:v>-958.43799999999999</c:v>
                </c:pt>
                <c:pt idx="724">
                  <c:v>-958.42200000000003</c:v>
                </c:pt>
                <c:pt idx="725">
                  <c:v>-958.40599999999995</c:v>
                </c:pt>
                <c:pt idx="726">
                  <c:v>-958.39</c:v>
                </c:pt>
                <c:pt idx="727">
                  <c:v>-958.37400000000002</c:v>
                </c:pt>
                <c:pt idx="728">
                  <c:v>-958.35799999999995</c:v>
                </c:pt>
                <c:pt idx="729">
                  <c:v>-958.34199999999998</c:v>
                </c:pt>
                <c:pt idx="730">
                  <c:v>-958.32600000000002</c:v>
                </c:pt>
                <c:pt idx="731">
                  <c:v>-958.31</c:v>
                </c:pt>
                <c:pt idx="732">
                  <c:v>-958.29399999999998</c:v>
                </c:pt>
                <c:pt idx="733">
                  <c:v>-958.27800000000002</c:v>
                </c:pt>
                <c:pt idx="734">
                  <c:v>-958.26199999999994</c:v>
                </c:pt>
                <c:pt idx="735">
                  <c:v>-958.24599999999998</c:v>
                </c:pt>
                <c:pt idx="736">
                  <c:v>-958.23</c:v>
                </c:pt>
                <c:pt idx="737">
                  <c:v>-958.21400000000006</c:v>
                </c:pt>
                <c:pt idx="738">
                  <c:v>-958.19799999999998</c:v>
                </c:pt>
                <c:pt idx="739">
                  <c:v>-958.18200000000002</c:v>
                </c:pt>
                <c:pt idx="740">
                  <c:v>-958.16700000000003</c:v>
                </c:pt>
                <c:pt idx="741">
                  <c:v>-958.15099999999995</c:v>
                </c:pt>
                <c:pt idx="742">
                  <c:v>-958.13499999999999</c:v>
                </c:pt>
                <c:pt idx="743">
                  <c:v>-958.11900000000003</c:v>
                </c:pt>
                <c:pt idx="744">
                  <c:v>-958.10299999999995</c:v>
                </c:pt>
                <c:pt idx="745">
                  <c:v>-958.08699999999999</c:v>
                </c:pt>
                <c:pt idx="746">
                  <c:v>-958.07100000000003</c:v>
                </c:pt>
                <c:pt idx="747">
                  <c:v>-958.05499999999995</c:v>
                </c:pt>
                <c:pt idx="748">
                  <c:v>-958.03899999999999</c:v>
                </c:pt>
                <c:pt idx="749">
                  <c:v>-958.02300000000002</c:v>
                </c:pt>
                <c:pt idx="750">
                  <c:v>-958.00699999999995</c:v>
                </c:pt>
                <c:pt idx="751">
                  <c:v>-957.99099999999999</c:v>
                </c:pt>
                <c:pt idx="752">
                  <c:v>-957.97500000000002</c:v>
                </c:pt>
                <c:pt idx="753">
                  <c:v>-957.95899999999995</c:v>
                </c:pt>
                <c:pt idx="754">
                  <c:v>-957.94299999999998</c:v>
                </c:pt>
                <c:pt idx="755">
                  <c:v>-957.92700000000002</c:v>
                </c:pt>
                <c:pt idx="756">
                  <c:v>-957.91099999999994</c:v>
                </c:pt>
                <c:pt idx="757">
                  <c:v>-957.89499999999998</c:v>
                </c:pt>
                <c:pt idx="758">
                  <c:v>-957.87900000000002</c:v>
                </c:pt>
                <c:pt idx="759">
                  <c:v>-957.86300000000006</c:v>
                </c:pt>
                <c:pt idx="760">
                  <c:v>-957.84699999999998</c:v>
                </c:pt>
                <c:pt idx="761">
                  <c:v>-957.83100000000002</c:v>
                </c:pt>
                <c:pt idx="762">
                  <c:v>-957.81500000000005</c:v>
                </c:pt>
                <c:pt idx="763">
                  <c:v>-957.79899999999998</c:v>
                </c:pt>
                <c:pt idx="764">
                  <c:v>-957.78300000000002</c:v>
                </c:pt>
                <c:pt idx="765">
                  <c:v>-957.76700000000005</c:v>
                </c:pt>
                <c:pt idx="766">
                  <c:v>-957.75099999999998</c:v>
                </c:pt>
                <c:pt idx="767">
                  <c:v>-957.73500000000001</c:v>
                </c:pt>
                <c:pt idx="768">
                  <c:v>-957.71900000000005</c:v>
                </c:pt>
                <c:pt idx="769">
                  <c:v>-957.70299999999997</c:v>
                </c:pt>
                <c:pt idx="770">
                  <c:v>-957.68700000000001</c:v>
                </c:pt>
                <c:pt idx="771">
                  <c:v>-957.67100000000005</c:v>
                </c:pt>
                <c:pt idx="772">
                  <c:v>-957.65499999999997</c:v>
                </c:pt>
                <c:pt idx="773">
                  <c:v>-957.63900000000001</c:v>
                </c:pt>
                <c:pt idx="774">
                  <c:v>-957.62300000000005</c:v>
                </c:pt>
                <c:pt idx="775">
                  <c:v>-957.60699999999997</c:v>
                </c:pt>
                <c:pt idx="776">
                  <c:v>-957.59100000000001</c:v>
                </c:pt>
                <c:pt idx="777">
                  <c:v>-957.57500000000005</c:v>
                </c:pt>
                <c:pt idx="778">
                  <c:v>-957.55899999999997</c:v>
                </c:pt>
                <c:pt idx="779">
                  <c:v>-957.54300000000001</c:v>
                </c:pt>
                <c:pt idx="780">
                  <c:v>-957.52700000000004</c:v>
                </c:pt>
                <c:pt idx="781">
                  <c:v>-957.51099999999997</c:v>
                </c:pt>
                <c:pt idx="782">
                  <c:v>-957.495</c:v>
                </c:pt>
                <c:pt idx="783">
                  <c:v>-957.47900000000004</c:v>
                </c:pt>
                <c:pt idx="784">
                  <c:v>-957.46299999999997</c:v>
                </c:pt>
                <c:pt idx="785">
                  <c:v>-957.447</c:v>
                </c:pt>
                <c:pt idx="786">
                  <c:v>-957.43100000000004</c:v>
                </c:pt>
                <c:pt idx="787">
                  <c:v>-957.41499999999996</c:v>
                </c:pt>
                <c:pt idx="788">
                  <c:v>-957.399</c:v>
                </c:pt>
                <c:pt idx="789">
                  <c:v>-957.38300000000004</c:v>
                </c:pt>
                <c:pt idx="790">
                  <c:v>-957.36699999999996</c:v>
                </c:pt>
                <c:pt idx="791">
                  <c:v>-957.351</c:v>
                </c:pt>
                <c:pt idx="792">
                  <c:v>-957.33500000000004</c:v>
                </c:pt>
                <c:pt idx="793">
                  <c:v>-957.31899999999996</c:v>
                </c:pt>
                <c:pt idx="794">
                  <c:v>-957.303</c:v>
                </c:pt>
                <c:pt idx="795">
                  <c:v>-957.28700000000003</c:v>
                </c:pt>
                <c:pt idx="796">
                  <c:v>-957.27099999999996</c:v>
                </c:pt>
                <c:pt idx="797">
                  <c:v>-957.255</c:v>
                </c:pt>
                <c:pt idx="798">
                  <c:v>-957.23900000000003</c:v>
                </c:pt>
                <c:pt idx="799">
                  <c:v>-957.22299999999996</c:v>
                </c:pt>
                <c:pt idx="800">
                  <c:v>-957.20699999999999</c:v>
                </c:pt>
                <c:pt idx="801">
                  <c:v>-957.19100000000003</c:v>
                </c:pt>
                <c:pt idx="802">
                  <c:v>-957.17499999999995</c:v>
                </c:pt>
                <c:pt idx="803">
                  <c:v>-957.15899999999999</c:v>
                </c:pt>
                <c:pt idx="804">
                  <c:v>-957.14300000000003</c:v>
                </c:pt>
                <c:pt idx="805">
                  <c:v>-957.12699999999995</c:v>
                </c:pt>
                <c:pt idx="806">
                  <c:v>-957.11099999999999</c:v>
                </c:pt>
                <c:pt idx="807">
                  <c:v>-957.09500000000003</c:v>
                </c:pt>
                <c:pt idx="808">
                  <c:v>-957.07899999999995</c:v>
                </c:pt>
                <c:pt idx="809">
                  <c:v>-957.06299999999999</c:v>
                </c:pt>
                <c:pt idx="810">
                  <c:v>-957.04700000000003</c:v>
                </c:pt>
                <c:pt idx="811">
                  <c:v>-957.03099999999995</c:v>
                </c:pt>
                <c:pt idx="812">
                  <c:v>-957.01499999999999</c:v>
                </c:pt>
                <c:pt idx="813">
                  <c:v>-956.99900000000002</c:v>
                </c:pt>
                <c:pt idx="814">
                  <c:v>-956.98299999999995</c:v>
                </c:pt>
                <c:pt idx="815">
                  <c:v>-956.96699999999998</c:v>
                </c:pt>
                <c:pt idx="816">
                  <c:v>-956.95100000000002</c:v>
                </c:pt>
                <c:pt idx="817">
                  <c:v>-956.93499999999995</c:v>
                </c:pt>
                <c:pt idx="818">
                  <c:v>-956.91899999999998</c:v>
                </c:pt>
                <c:pt idx="819">
                  <c:v>-956.90300000000002</c:v>
                </c:pt>
                <c:pt idx="820">
                  <c:v>-956.88699999999994</c:v>
                </c:pt>
                <c:pt idx="821">
                  <c:v>-956.87099999999998</c:v>
                </c:pt>
                <c:pt idx="822">
                  <c:v>-956.85500000000002</c:v>
                </c:pt>
                <c:pt idx="823">
                  <c:v>-956.83900000000006</c:v>
                </c:pt>
                <c:pt idx="824">
                  <c:v>-956.82299999999998</c:v>
                </c:pt>
                <c:pt idx="825">
                  <c:v>-956.80700000000002</c:v>
                </c:pt>
                <c:pt idx="826">
                  <c:v>-956.79100000000005</c:v>
                </c:pt>
                <c:pt idx="827">
                  <c:v>-956.77499999999998</c:v>
                </c:pt>
                <c:pt idx="828">
                  <c:v>-956.75900000000001</c:v>
                </c:pt>
                <c:pt idx="829">
                  <c:v>-956.74300000000005</c:v>
                </c:pt>
                <c:pt idx="830">
                  <c:v>-956.72699999999998</c:v>
                </c:pt>
                <c:pt idx="831">
                  <c:v>-956.71100000000001</c:v>
                </c:pt>
                <c:pt idx="832">
                  <c:v>-956.69500000000005</c:v>
                </c:pt>
                <c:pt idx="833">
                  <c:v>-956.67899999999997</c:v>
                </c:pt>
                <c:pt idx="834">
                  <c:v>-956.66300000000001</c:v>
                </c:pt>
                <c:pt idx="835">
                  <c:v>-956.64700000000005</c:v>
                </c:pt>
                <c:pt idx="836">
                  <c:v>-956.63099999999997</c:v>
                </c:pt>
                <c:pt idx="837">
                  <c:v>-956.61500000000001</c:v>
                </c:pt>
                <c:pt idx="838">
                  <c:v>-956.59900000000005</c:v>
                </c:pt>
                <c:pt idx="839">
                  <c:v>-956.58299999999997</c:v>
                </c:pt>
                <c:pt idx="840">
                  <c:v>-956.56700000000001</c:v>
                </c:pt>
                <c:pt idx="841">
                  <c:v>-956.55100000000004</c:v>
                </c:pt>
                <c:pt idx="842">
                  <c:v>-956.53499999999997</c:v>
                </c:pt>
                <c:pt idx="843">
                  <c:v>-956.51900000000001</c:v>
                </c:pt>
                <c:pt idx="844">
                  <c:v>-956.50300000000004</c:v>
                </c:pt>
                <c:pt idx="845">
                  <c:v>-956.48699999999997</c:v>
                </c:pt>
                <c:pt idx="846">
                  <c:v>-956.471</c:v>
                </c:pt>
                <c:pt idx="847">
                  <c:v>-956.45500000000004</c:v>
                </c:pt>
                <c:pt idx="848">
                  <c:v>-956.43899999999996</c:v>
                </c:pt>
                <c:pt idx="849">
                  <c:v>-956.423</c:v>
                </c:pt>
                <c:pt idx="850">
                  <c:v>-956.40700000000004</c:v>
                </c:pt>
                <c:pt idx="851">
                  <c:v>-956.39099999999996</c:v>
                </c:pt>
                <c:pt idx="852">
                  <c:v>-956.375</c:v>
                </c:pt>
                <c:pt idx="853">
                  <c:v>-956.35900000000004</c:v>
                </c:pt>
                <c:pt idx="854">
                  <c:v>-956.34400000000005</c:v>
                </c:pt>
                <c:pt idx="855">
                  <c:v>-956.32799999999997</c:v>
                </c:pt>
                <c:pt idx="856">
                  <c:v>-956.31200000000001</c:v>
                </c:pt>
                <c:pt idx="857">
                  <c:v>-956.29600000000005</c:v>
                </c:pt>
                <c:pt idx="858">
                  <c:v>-956.28</c:v>
                </c:pt>
                <c:pt idx="859">
                  <c:v>-956.26400000000001</c:v>
                </c:pt>
                <c:pt idx="860">
                  <c:v>-956.24800000000005</c:v>
                </c:pt>
                <c:pt idx="861">
                  <c:v>-956.23199999999997</c:v>
                </c:pt>
                <c:pt idx="862">
                  <c:v>-956.21600000000001</c:v>
                </c:pt>
                <c:pt idx="863">
                  <c:v>-956.2</c:v>
                </c:pt>
                <c:pt idx="864">
                  <c:v>-956.18399999999997</c:v>
                </c:pt>
                <c:pt idx="865">
                  <c:v>-956.16800000000001</c:v>
                </c:pt>
                <c:pt idx="866">
                  <c:v>-956.15200000000004</c:v>
                </c:pt>
                <c:pt idx="867">
                  <c:v>-956.13599999999997</c:v>
                </c:pt>
                <c:pt idx="868">
                  <c:v>-956.12</c:v>
                </c:pt>
                <c:pt idx="869">
                  <c:v>-956.10400000000004</c:v>
                </c:pt>
                <c:pt idx="870">
                  <c:v>-956.08799999999997</c:v>
                </c:pt>
                <c:pt idx="871">
                  <c:v>-956.072</c:v>
                </c:pt>
                <c:pt idx="872">
                  <c:v>-956.05600000000004</c:v>
                </c:pt>
                <c:pt idx="873">
                  <c:v>-956.04</c:v>
                </c:pt>
                <c:pt idx="874">
                  <c:v>-956.024</c:v>
                </c:pt>
                <c:pt idx="875">
                  <c:v>-956.00800000000004</c:v>
                </c:pt>
                <c:pt idx="876">
                  <c:v>-955.99199999999996</c:v>
                </c:pt>
                <c:pt idx="877">
                  <c:v>-955.976</c:v>
                </c:pt>
                <c:pt idx="878">
                  <c:v>-955.96</c:v>
                </c:pt>
                <c:pt idx="879">
                  <c:v>-955.94399999999996</c:v>
                </c:pt>
                <c:pt idx="880">
                  <c:v>-955.928</c:v>
                </c:pt>
                <c:pt idx="881">
                  <c:v>-955.91200000000003</c:v>
                </c:pt>
                <c:pt idx="882">
                  <c:v>-955.89599999999996</c:v>
                </c:pt>
                <c:pt idx="883">
                  <c:v>-955.88</c:v>
                </c:pt>
                <c:pt idx="884">
                  <c:v>-955.86400000000003</c:v>
                </c:pt>
                <c:pt idx="885">
                  <c:v>-955.84799999999996</c:v>
                </c:pt>
                <c:pt idx="886">
                  <c:v>-955.83199999999999</c:v>
                </c:pt>
                <c:pt idx="887">
                  <c:v>-955.81600000000003</c:v>
                </c:pt>
                <c:pt idx="888">
                  <c:v>-955.8</c:v>
                </c:pt>
                <c:pt idx="889">
                  <c:v>-955.78399999999999</c:v>
                </c:pt>
                <c:pt idx="890">
                  <c:v>-955.76800000000003</c:v>
                </c:pt>
                <c:pt idx="891">
                  <c:v>-955.75199999999995</c:v>
                </c:pt>
                <c:pt idx="892">
                  <c:v>-955.73599999999999</c:v>
                </c:pt>
                <c:pt idx="893">
                  <c:v>-955.72</c:v>
                </c:pt>
                <c:pt idx="894">
                  <c:v>-955.70399999999995</c:v>
                </c:pt>
                <c:pt idx="895">
                  <c:v>-955.68799999999999</c:v>
                </c:pt>
                <c:pt idx="896">
                  <c:v>-955.67200000000003</c:v>
                </c:pt>
                <c:pt idx="897">
                  <c:v>-955.65599999999995</c:v>
                </c:pt>
                <c:pt idx="898">
                  <c:v>-955.64</c:v>
                </c:pt>
                <c:pt idx="899">
                  <c:v>-955.62400000000002</c:v>
                </c:pt>
                <c:pt idx="900">
                  <c:v>-955.60799999999995</c:v>
                </c:pt>
                <c:pt idx="901">
                  <c:v>-955.59199999999998</c:v>
                </c:pt>
                <c:pt idx="902">
                  <c:v>-955.57600000000002</c:v>
                </c:pt>
                <c:pt idx="903">
                  <c:v>-955.56</c:v>
                </c:pt>
                <c:pt idx="904">
                  <c:v>-955.54399999999998</c:v>
                </c:pt>
                <c:pt idx="905">
                  <c:v>-955.52800000000002</c:v>
                </c:pt>
                <c:pt idx="906">
                  <c:v>-955.51199999999994</c:v>
                </c:pt>
                <c:pt idx="907">
                  <c:v>-955.49599999999998</c:v>
                </c:pt>
                <c:pt idx="908">
                  <c:v>-955.48</c:v>
                </c:pt>
                <c:pt idx="909">
                  <c:v>-955.46400000000006</c:v>
                </c:pt>
                <c:pt idx="910">
                  <c:v>-955.44799999999998</c:v>
                </c:pt>
                <c:pt idx="911">
                  <c:v>-955.43200000000002</c:v>
                </c:pt>
                <c:pt idx="912">
                  <c:v>-955.41600000000005</c:v>
                </c:pt>
                <c:pt idx="913">
                  <c:v>-955.4</c:v>
                </c:pt>
                <c:pt idx="914">
                  <c:v>-955.38400000000001</c:v>
                </c:pt>
                <c:pt idx="915">
                  <c:v>-955.36800000000005</c:v>
                </c:pt>
                <c:pt idx="916">
                  <c:v>-955.35199999999998</c:v>
                </c:pt>
                <c:pt idx="917">
                  <c:v>-955.33600000000001</c:v>
                </c:pt>
                <c:pt idx="918">
                  <c:v>-955.32</c:v>
                </c:pt>
                <c:pt idx="919">
                  <c:v>-955.30399999999997</c:v>
                </c:pt>
                <c:pt idx="920">
                  <c:v>-955.28800000000001</c:v>
                </c:pt>
                <c:pt idx="921">
                  <c:v>-955.27200000000005</c:v>
                </c:pt>
                <c:pt idx="922">
                  <c:v>-955.25599999999997</c:v>
                </c:pt>
                <c:pt idx="923">
                  <c:v>-955.24</c:v>
                </c:pt>
                <c:pt idx="924">
                  <c:v>-955.22400000000005</c:v>
                </c:pt>
                <c:pt idx="925">
                  <c:v>-955.20799999999997</c:v>
                </c:pt>
                <c:pt idx="926">
                  <c:v>-955.19200000000001</c:v>
                </c:pt>
                <c:pt idx="927">
                  <c:v>-955.17600000000004</c:v>
                </c:pt>
                <c:pt idx="928">
                  <c:v>-955.16</c:v>
                </c:pt>
                <c:pt idx="929">
                  <c:v>-955.14400000000001</c:v>
                </c:pt>
                <c:pt idx="930">
                  <c:v>-955.12800000000004</c:v>
                </c:pt>
                <c:pt idx="931">
                  <c:v>-955.11199999999997</c:v>
                </c:pt>
                <c:pt idx="932">
                  <c:v>-955.096</c:v>
                </c:pt>
                <c:pt idx="933">
                  <c:v>-955.08</c:v>
                </c:pt>
                <c:pt idx="934">
                  <c:v>-955.06399999999996</c:v>
                </c:pt>
                <c:pt idx="935">
                  <c:v>-955.048</c:v>
                </c:pt>
                <c:pt idx="936">
                  <c:v>-955.03200000000004</c:v>
                </c:pt>
                <c:pt idx="937">
                  <c:v>-955.01599999999996</c:v>
                </c:pt>
                <c:pt idx="938">
                  <c:v>-955</c:v>
                </c:pt>
                <c:pt idx="939">
                  <c:v>-954.98400000000004</c:v>
                </c:pt>
                <c:pt idx="940">
                  <c:v>-954.96799999999996</c:v>
                </c:pt>
                <c:pt idx="941">
                  <c:v>-954.952</c:v>
                </c:pt>
                <c:pt idx="942">
                  <c:v>-954.93600000000004</c:v>
                </c:pt>
                <c:pt idx="943">
                  <c:v>-954.92</c:v>
                </c:pt>
                <c:pt idx="944">
                  <c:v>-954.904</c:v>
                </c:pt>
                <c:pt idx="945">
                  <c:v>-954.88800000000003</c:v>
                </c:pt>
                <c:pt idx="946">
                  <c:v>-954.87199999999996</c:v>
                </c:pt>
                <c:pt idx="947">
                  <c:v>-954.85599999999999</c:v>
                </c:pt>
                <c:pt idx="948">
                  <c:v>-954.84</c:v>
                </c:pt>
                <c:pt idx="949">
                  <c:v>-954.82399999999996</c:v>
                </c:pt>
                <c:pt idx="950">
                  <c:v>-954.80799999999999</c:v>
                </c:pt>
                <c:pt idx="951">
                  <c:v>-954.79200000000003</c:v>
                </c:pt>
                <c:pt idx="952">
                  <c:v>-954.77599999999995</c:v>
                </c:pt>
                <c:pt idx="953">
                  <c:v>-954.76</c:v>
                </c:pt>
                <c:pt idx="954">
                  <c:v>-954.74400000000003</c:v>
                </c:pt>
                <c:pt idx="955">
                  <c:v>-954.72799999999995</c:v>
                </c:pt>
                <c:pt idx="956">
                  <c:v>-954.71199999999999</c:v>
                </c:pt>
                <c:pt idx="957">
                  <c:v>-954.69600000000003</c:v>
                </c:pt>
                <c:pt idx="958">
                  <c:v>-954.68</c:v>
                </c:pt>
                <c:pt idx="959">
                  <c:v>-954.66399999999999</c:v>
                </c:pt>
                <c:pt idx="960">
                  <c:v>-954.64800000000002</c:v>
                </c:pt>
                <c:pt idx="961">
                  <c:v>-954.63199999999995</c:v>
                </c:pt>
                <c:pt idx="962">
                  <c:v>-954.61599999999999</c:v>
                </c:pt>
                <c:pt idx="963">
                  <c:v>-954.6</c:v>
                </c:pt>
                <c:pt idx="964">
                  <c:v>-954.58399999999995</c:v>
                </c:pt>
                <c:pt idx="965">
                  <c:v>-954.56799999999998</c:v>
                </c:pt>
                <c:pt idx="966">
                  <c:v>-954.55200000000002</c:v>
                </c:pt>
                <c:pt idx="967">
                  <c:v>-954.53599999999994</c:v>
                </c:pt>
                <c:pt idx="968">
                  <c:v>-954.52099999999996</c:v>
                </c:pt>
                <c:pt idx="969">
                  <c:v>-954.505</c:v>
                </c:pt>
                <c:pt idx="970">
                  <c:v>-954.48900000000003</c:v>
                </c:pt>
                <c:pt idx="971">
                  <c:v>-954.47299999999996</c:v>
                </c:pt>
                <c:pt idx="972">
                  <c:v>-954.45699999999999</c:v>
                </c:pt>
                <c:pt idx="973">
                  <c:v>-954.44100000000003</c:v>
                </c:pt>
                <c:pt idx="974">
                  <c:v>-954.42499999999995</c:v>
                </c:pt>
                <c:pt idx="975">
                  <c:v>-954.40899999999999</c:v>
                </c:pt>
                <c:pt idx="976">
                  <c:v>-954.39300000000003</c:v>
                </c:pt>
                <c:pt idx="977">
                  <c:v>-954.37699999999995</c:v>
                </c:pt>
                <c:pt idx="978">
                  <c:v>-954.36099999999999</c:v>
                </c:pt>
                <c:pt idx="979">
                  <c:v>-954.34500000000003</c:v>
                </c:pt>
                <c:pt idx="980">
                  <c:v>-954.32899999999995</c:v>
                </c:pt>
                <c:pt idx="981">
                  <c:v>-954.31299999999999</c:v>
                </c:pt>
                <c:pt idx="982">
                  <c:v>-954.29700000000003</c:v>
                </c:pt>
                <c:pt idx="983">
                  <c:v>-954.28099999999995</c:v>
                </c:pt>
                <c:pt idx="984">
                  <c:v>-954.26499999999999</c:v>
                </c:pt>
                <c:pt idx="985">
                  <c:v>-954.24900000000002</c:v>
                </c:pt>
                <c:pt idx="986">
                  <c:v>-954.23299999999995</c:v>
                </c:pt>
                <c:pt idx="987">
                  <c:v>-954.21699999999998</c:v>
                </c:pt>
                <c:pt idx="988">
                  <c:v>-954.20100000000002</c:v>
                </c:pt>
                <c:pt idx="989">
                  <c:v>-954.18499999999995</c:v>
                </c:pt>
                <c:pt idx="990">
                  <c:v>-954.16899999999998</c:v>
                </c:pt>
                <c:pt idx="991">
                  <c:v>-954.15300000000002</c:v>
                </c:pt>
                <c:pt idx="992">
                  <c:v>-954.13699999999994</c:v>
                </c:pt>
                <c:pt idx="993">
                  <c:v>-954.12099999999998</c:v>
                </c:pt>
                <c:pt idx="994">
                  <c:v>-954.10500000000002</c:v>
                </c:pt>
                <c:pt idx="995">
                  <c:v>-954.08900000000006</c:v>
                </c:pt>
                <c:pt idx="996">
                  <c:v>-954.07299999999998</c:v>
                </c:pt>
                <c:pt idx="997">
                  <c:v>-954.05700000000002</c:v>
                </c:pt>
                <c:pt idx="998">
                  <c:v>-954.04100000000005</c:v>
                </c:pt>
                <c:pt idx="999">
                  <c:v>-954.02499999999998</c:v>
                </c:pt>
                <c:pt idx="1000">
                  <c:v>-954.00900000000001</c:v>
                </c:pt>
                <c:pt idx="1001">
                  <c:v>-953.99300000000005</c:v>
                </c:pt>
                <c:pt idx="1002">
                  <c:v>-953.97699999999998</c:v>
                </c:pt>
                <c:pt idx="1003">
                  <c:v>-953.96100000000001</c:v>
                </c:pt>
                <c:pt idx="1004">
                  <c:v>-953.94500000000005</c:v>
                </c:pt>
                <c:pt idx="1005">
                  <c:v>-953.92899999999997</c:v>
                </c:pt>
                <c:pt idx="1006">
                  <c:v>-953.91300000000001</c:v>
                </c:pt>
                <c:pt idx="1007">
                  <c:v>-953.89700000000005</c:v>
                </c:pt>
                <c:pt idx="1008">
                  <c:v>-953.88099999999997</c:v>
                </c:pt>
                <c:pt idx="1009">
                  <c:v>-953.86500000000001</c:v>
                </c:pt>
                <c:pt idx="1010">
                  <c:v>-953.84900000000005</c:v>
                </c:pt>
                <c:pt idx="1011">
                  <c:v>-953.83299999999997</c:v>
                </c:pt>
                <c:pt idx="1012">
                  <c:v>-953.81700000000001</c:v>
                </c:pt>
                <c:pt idx="1013">
                  <c:v>-953.80100000000004</c:v>
                </c:pt>
                <c:pt idx="1014">
                  <c:v>-953.78499999999997</c:v>
                </c:pt>
                <c:pt idx="1015">
                  <c:v>-953.76900000000001</c:v>
                </c:pt>
                <c:pt idx="1016">
                  <c:v>-953.75300000000004</c:v>
                </c:pt>
                <c:pt idx="1017">
                  <c:v>-953.73699999999997</c:v>
                </c:pt>
                <c:pt idx="1018">
                  <c:v>-953.721</c:v>
                </c:pt>
                <c:pt idx="1019">
                  <c:v>-953.70500000000004</c:v>
                </c:pt>
                <c:pt idx="1020">
                  <c:v>-953.68899999999996</c:v>
                </c:pt>
                <c:pt idx="1021">
                  <c:v>-953.673</c:v>
                </c:pt>
                <c:pt idx="1022">
                  <c:v>-953.65700000000004</c:v>
                </c:pt>
                <c:pt idx="1023">
                  <c:v>-953.64099999999996</c:v>
                </c:pt>
                <c:pt idx="1024">
                  <c:v>-953.625</c:v>
                </c:pt>
                <c:pt idx="1025">
                  <c:v>-953.60900000000004</c:v>
                </c:pt>
                <c:pt idx="1026">
                  <c:v>-953.59299999999996</c:v>
                </c:pt>
                <c:pt idx="1027">
                  <c:v>-953.577</c:v>
                </c:pt>
                <c:pt idx="1028">
                  <c:v>-953.56100000000004</c:v>
                </c:pt>
                <c:pt idx="1029">
                  <c:v>-953.54499999999996</c:v>
                </c:pt>
                <c:pt idx="1030">
                  <c:v>-953.529</c:v>
                </c:pt>
                <c:pt idx="1031">
                  <c:v>-953.51300000000003</c:v>
                </c:pt>
                <c:pt idx="1032">
                  <c:v>-953.49699999999996</c:v>
                </c:pt>
                <c:pt idx="1033">
                  <c:v>-953.48099999999999</c:v>
                </c:pt>
                <c:pt idx="1034">
                  <c:v>-953.46500000000003</c:v>
                </c:pt>
                <c:pt idx="1035">
                  <c:v>-953.44899999999996</c:v>
                </c:pt>
                <c:pt idx="1036">
                  <c:v>-953.43299999999999</c:v>
                </c:pt>
                <c:pt idx="1037">
                  <c:v>-953.41700000000003</c:v>
                </c:pt>
                <c:pt idx="1038">
                  <c:v>-953.40099999999995</c:v>
                </c:pt>
                <c:pt idx="1039">
                  <c:v>-953.38499999999999</c:v>
                </c:pt>
                <c:pt idx="1040">
                  <c:v>-953.36900000000003</c:v>
                </c:pt>
                <c:pt idx="1041">
                  <c:v>-953.35299999999995</c:v>
                </c:pt>
                <c:pt idx="1042">
                  <c:v>-953.33699999999999</c:v>
                </c:pt>
                <c:pt idx="1043">
                  <c:v>-953.32100000000003</c:v>
                </c:pt>
                <c:pt idx="1044">
                  <c:v>-953.30499999999995</c:v>
                </c:pt>
                <c:pt idx="1045">
                  <c:v>-953.28899999999999</c:v>
                </c:pt>
                <c:pt idx="1046">
                  <c:v>-953.27300000000002</c:v>
                </c:pt>
                <c:pt idx="1047">
                  <c:v>-953.25699999999995</c:v>
                </c:pt>
                <c:pt idx="1048">
                  <c:v>-953.24099999999999</c:v>
                </c:pt>
                <c:pt idx="1049">
                  <c:v>-953.22500000000002</c:v>
                </c:pt>
                <c:pt idx="1050">
                  <c:v>-953.20899999999995</c:v>
                </c:pt>
                <c:pt idx="1051">
                  <c:v>-953.19299999999998</c:v>
                </c:pt>
                <c:pt idx="1052">
                  <c:v>-953.17700000000002</c:v>
                </c:pt>
                <c:pt idx="1053">
                  <c:v>-953.16099999999994</c:v>
                </c:pt>
                <c:pt idx="1054">
                  <c:v>-953.14499999999998</c:v>
                </c:pt>
                <c:pt idx="1055">
                  <c:v>-953.12900000000002</c:v>
                </c:pt>
                <c:pt idx="1056">
                  <c:v>-953.11300000000006</c:v>
                </c:pt>
                <c:pt idx="1057">
                  <c:v>-953.09699999999998</c:v>
                </c:pt>
                <c:pt idx="1058">
                  <c:v>-953.08100000000002</c:v>
                </c:pt>
                <c:pt idx="1059">
                  <c:v>-953.06500000000005</c:v>
                </c:pt>
                <c:pt idx="1060">
                  <c:v>-953.04899999999998</c:v>
                </c:pt>
                <c:pt idx="1061">
                  <c:v>-953.03300000000002</c:v>
                </c:pt>
                <c:pt idx="1062">
                  <c:v>-953.01700000000005</c:v>
                </c:pt>
                <c:pt idx="1063">
                  <c:v>-953.00099999999998</c:v>
                </c:pt>
                <c:pt idx="1064">
                  <c:v>-952.98500000000001</c:v>
                </c:pt>
                <c:pt idx="1065">
                  <c:v>-952.96900000000005</c:v>
                </c:pt>
                <c:pt idx="1066">
                  <c:v>-952.95299999999997</c:v>
                </c:pt>
                <c:pt idx="1067">
                  <c:v>-952.93700000000001</c:v>
                </c:pt>
                <c:pt idx="1068">
                  <c:v>-952.92100000000005</c:v>
                </c:pt>
                <c:pt idx="1069">
                  <c:v>-952.90499999999997</c:v>
                </c:pt>
                <c:pt idx="1070">
                  <c:v>-952.88900000000001</c:v>
                </c:pt>
                <c:pt idx="1071">
                  <c:v>-952.87300000000005</c:v>
                </c:pt>
                <c:pt idx="1072">
                  <c:v>-952.85699999999997</c:v>
                </c:pt>
                <c:pt idx="1073">
                  <c:v>-952.84100000000001</c:v>
                </c:pt>
                <c:pt idx="1074">
                  <c:v>-952.82500000000005</c:v>
                </c:pt>
                <c:pt idx="1075">
                  <c:v>-952.80899999999997</c:v>
                </c:pt>
                <c:pt idx="1076">
                  <c:v>-952.79300000000001</c:v>
                </c:pt>
                <c:pt idx="1077">
                  <c:v>-952.77700000000004</c:v>
                </c:pt>
                <c:pt idx="1078">
                  <c:v>-952.76099999999997</c:v>
                </c:pt>
                <c:pt idx="1079">
                  <c:v>-952.745</c:v>
                </c:pt>
                <c:pt idx="1080">
                  <c:v>-952.72900000000004</c:v>
                </c:pt>
                <c:pt idx="1081">
                  <c:v>-952.71400000000006</c:v>
                </c:pt>
                <c:pt idx="1082">
                  <c:v>-952.69799999999998</c:v>
                </c:pt>
                <c:pt idx="1083">
                  <c:v>-952.68200000000002</c:v>
                </c:pt>
                <c:pt idx="1084">
                  <c:v>-952.66600000000005</c:v>
                </c:pt>
                <c:pt idx="1085">
                  <c:v>-952.65</c:v>
                </c:pt>
                <c:pt idx="1086">
                  <c:v>-952.63400000000001</c:v>
                </c:pt>
                <c:pt idx="1087">
                  <c:v>-952.61800000000005</c:v>
                </c:pt>
                <c:pt idx="1088">
                  <c:v>-952.60199999999998</c:v>
                </c:pt>
                <c:pt idx="1089">
                  <c:v>-952.58600000000001</c:v>
                </c:pt>
                <c:pt idx="1090">
                  <c:v>-952.57</c:v>
                </c:pt>
                <c:pt idx="1091">
                  <c:v>-952.55399999999997</c:v>
                </c:pt>
                <c:pt idx="1092">
                  <c:v>-952.53800000000001</c:v>
                </c:pt>
                <c:pt idx="1093">
                  <c:v>-952.52200000000005</c:v>
                </c:pt>
                <c:pt idx="1094">
                  <c:v>-952.50599999999997</c:v>
                </c:pt>
                <c:pt idx="1095">
                  <c:v>-952.49</c:v>
                </c:pt>
                <c:pt idx="1096">
                  <c:v>-952.47400000000005</c:v>
                </c:pt>
                <c:pt idx="1097">
                  <c:v>-952.45799999999997</c:v>
                </c:pt>
                <c:pt idx="1098">
                  <c:v>-952.44200000000001</c:v>
                </c:pt>
                <c:pt idx="1099">
                  <c:v>-952.42600000000004</c:v>
                </c:pt>
                <c:pt idx="1100">
                  <c:v>-952.41</c:v>
                </c:pt>
                <c:pt idx="1101">
                  <c:v>-952.39400000000001</c:v>
                </c:pt>
                <c:pt idx="1102">
                  <c:v>-952.37800000000004</c:v>
                </c:pt>
                <c:pt idx="1103">
                  <c:v>-952.36199999999997</c:v>
                </c:pt>
                <c:pt idx="1104">
                  <c:v>-952.346</c:v>
                </c:pt>
                <c:pt idx="1105">
                  <c:v>-952.33</c:v>
                </c:pt>
                <c:pt idx="1106">
                  <c:v>-952.31399999999996</c:v>
                </c:pt>
                <c:pt idx="1107">
                  <c:v>-952.298</c:v>
                </c:pt>
                <c:pt idx="1108">
                  <c:v>-952.28200000000004</c:v>
                </c:pt>
                <c:pt idx="1109">
                  <c:v>-952.26599999999996</c:v>
                </c:pt>
                <c:pt idx="1110">
                  <c:v>-952.25</c:v>
                </c:pt>
                <c:pt idx="1111">
                  <c:v>-952.23400000000004</c:v>
                </c:pt>
                <c:pt idx="1112">
                  <c:v>-952.21799999999996</c:v>
                </c:pt>
                <c:pt idx="1113">
                  <c:v>-952.202</c:v>
                </c:pt>
                <c:pt idx="1114">
                  <c:v>-952.18600000000004</c:v>
                </c:pt>
                <c:pt idx="1115">
                  <c:v>-952.17</c:v>
                </c:pt>
                <c:pt idx="1116">
                  <c:v>-952.154</c:v>
                </c:pt>
                <c:pt idx="1117">
                  <c:v>-952.13800000000003</c:v>
                </c:pt>
                <c:pt idx="1118">
                  <c:v>-952.12199999999996</c:v>
                </c:pt>
                <c:pt idx="1119">
                  <c:v>-952.10599999999999</c:v>
                </c:pt>
                <c:pt idx="1120">
                  <c:v>-952.09</c:v>
                </c:pt>
                <c:pt idx="1121">
                  <c:v>-952.07399999999996</c:v>
                </c:pt>
                <c:pt idx="1122">
                  <c:v>-952.05799999999999</c:v>
                </c:pt>
                <c:pt idx="1123">
                  <c:v>-952.04200000000003</c:v>
                </c:pt>
                <c:pt idx="1124">
                  <c:v>-952.02599999999995</c:v>
                </c:pt>
                <c:pt idx="1125">
                  <c:v>-952.01</c:v>
                </c:pt>
                <c:pt idx="1126">
                  <c:v>-951.99400000000003</c:v>
                </c:pt>
                <c:pt idx="1127">
                  <c:v>-951.97799999999995</c:v>
                </c:pt>
                <c:pt idx="1128">
                  <c:v>-951.96199999999999</c:v>
                </c:pt>
                <c:pt idx="1129">
                  <c:v>-951.94600000000003</c:v>
                </c:pt>
                <c:pt idx="1130">
                  <c:v>-951.93</c:v>
                </c:pt>
                <c:pt idx="1131">
                  <c:v>-951.91399999999999</c:v>
                </c:pt>
                <c:pt idx="1132">
                  <c:v>-951.89800000000002</c:v>
                </c:pt>
                <c:pt idx="1133">
                  <c:v>-951.88199999999995</c:v>
                </c:pt>
                <c:pt idx="1134">
                  <c:v>-951.86599999999999</c:v>
                </c:pt>
                <c:pt idx="1135">
                  <c:v>-951.85</c:v>
                </c:pt>
                <c:pt idx="1136">
                  <c:v>-951.83399999999995</c:v>
                </c:pt>
                <c:pt idx="1137">
                  <c:v>-951.81799999999998</c:v>
                </c:pt>
                <c:pt idx="1138">
                  <c:v>-951.80200000000002</c:v>
                </c:pt>
                <c:pt idx="1139">
                  <c:v>-951.78599999999994</c:v>
                </c:pt>
                <c:pt idx="1140">
                  <c:v>-951.77</c:v>
                </c:pt>
                <c:pt idx="1141">
                  <c:v>-951.75400000000002</c:v>
                </c:pt>
                <c:pt idx="1142">
                  <c:v>-951.73800000000006</c:v>
                </c:pt>
                <c:pt idx="1143">
                  <c:v>-951.72199999999998</c:v>
                </c:pt>
                <c:pt idx="1144">
                  <c:v>-951.70600000000002</c:v>
                </c:pt>
                <c:pt idx="1145">
                  <c:v>-951.69</c:v>
                </c:pt>
                <c:pt idx="1146">
                  <c:v>-951.67399999999998</c:v>
                </c:pt>
                <c:pt idx="1147">
                  <c:v>-951.65800000000002</c:v>
                </c:pt>
                <c:pt idx="1148">
                  <c:v>-951.64200000000005</c:v>
                </c:pt>
                <c:pt idx="1149">
                  <c:v>-951.62599999999998</c:v>
                </c:pt>
                <c:pt idx="1150">
                  <c:v>-951.61</c:v>
                </c:pt>
                <c:pt idx="1151">
                  <c:v>-951.59400000000005</c:v>
                </c:pt>
                <c:pt idx="1152">
                  <c:v>-951.57799999999997</c:v>
                </c:pt>
                <c:pt idx="1153">
                  <c:v>-951.56200000000001</c:v>
                </c:pt>
                <c:pt idx="1154">
                  <c:v>-951.54600000000005</c:v>
                </c:pt>
                <c:pt idx="1155">
                  <c:v>-951.53</c:v>
                </c:pt>
                <c:pt idx="1156">
                  <c:v>-951.51400000000001</c:v>
                </c:pt>
                <c:pt idx="1157">
                  <c:v>-951.49800000000005</c:v>
                </c:pt>
                <c:pt idx="1158">
                  <c:v>-951.48199999999997</c:v>
                </c:pt>
                <c:pt idx="1159">
                  <c:v>-951.46600000000001</c:v>
                </c:pt>
                <c:pt idx="1160">
                  <c:v>-951.45</c:v>
                </c:pt>
                <c:pt idx="1161">
                  <c:v>-951.43399999999997</c:v>
                </c:pt>
                <c:pt idx="1162">
                  <c:v>-951.41800000000001</c:v>
                </c:pt>
                <c:pt idx="1163">
                  <c:v>-951.40200000000004</c:v>
                </c:pt>
                <c:pt idx="1164">
                  <c:v>-951.38599999999997</c:v>
                </c:pt>
                <c:pt idx="1165">
                  <c:v>-951.37</c:v>
                </c:pt>
                <c:pt idx="1166">
                  <c:v>-951.35400000000004</c:v>
                </c:pt>
                <c:pt idx="1167">
                  <c:v>-951.33799999999997</c:v>
                </c:pt>
                <c:pt idx="1168">
                  <c:v>-951.322</c:v>
                </c:pt>
                <c:pt idx="1169">
                  <c:v>-951.30600000000004</c:v>
                </c:pt>
                <c:pt idx="1170">
                  <c:v>-951.29</c:v>
                </c:pt>
                <c:pt idx="1171">
                  <c:v>-951.274</c:v>
                </c:pt>
                <c:pt idx="1172">
                  <c:v>-951.25800000000004</c:v>
                </c:pt>
                <c:pt idx="1173">
                  <c:v>-951.24199999999996</c:v>
                </c:pt>
                <c:pt idx="1174">
                  <c:v>-951.226</c:v>
                </c:pt>
                <c:pt idx="1175">
                  <c:v>-951.21</c:v>
                </c:pt>
                <c:pt idx="1176">
                  <c:v>-951.19399999999996</c:v>
                </c:pt>
                <c:pt idx="1177">
                  <c:v>-951.178</c:v>
                </c:pt>
                <c:pt idx="1178">
                  <c:v>-951.16200000000003</c:v>
                </c:pt>
                <c:pt idx="1179">
                  <c:v>-951.14599999999996</c:v>
                </c:pt>
                <c:pt idx="1180">
                  <c:v>-951.13</c:v>
                </c:pt>
                <c:pt idx="1181">
                  <c:v>-951.11400000000003</c:v>
                </c:pt>
                <c:pt idx="1182">
                  <c:v>-951.09799999999996</c:v>
                </c:pt>
                <c:pt idx="1183">
                  <c:v>-951.08199999999999</c:v>
                </c:pt>
                <c:pt idx="1184">
                  <c:v>-951.06600000000003</c:v>
                </c:pt>
                <c:pt idx="1185">
                  <c:v>-951.05</c:v>
                </c:pt>
                <c:pt idx="1186">
                  <c:v>-951.03399999999999</c:v>
                </c:pt>
                <c:pt idx="1187">
                  <c:v>-951.01800000000003</c:v>
                </c:pt>
                <c:pt idx="1188">
                  <c:v>-951.00199999999995</c:v>
                </c:pt>
                <c:pt idx="1189">
                  <c:v>-950.98599999999999</c:v>
                </c:pt>
                <c:pt idx="1190">
                  <c:v>-950.97</c:v>
                </c:pt>
                <c:pt idx="1191">
                  <c:v>-950.95399999999995</c:v>
                </c:pt>
                <c:pt idx="1192">
                  <c:v>-950.93799999999999</c:v>
                </c:pt>
                <c:pt idx="1193">
                  <c:v>-950.92200000000003</c:v>
                </c:pt>
                <c:pt idx="1194">
                  <c:v>-950.90599999999995</c:v>
                </c:pt>
                <c:pt idx="1195">
                  <c:v>-950.89099999999996</c:v>
                </c:pt>
                <c:pt idx="1196">
                  <c:v>-950.875</c:v>
                </c:pt>
                <c:pt idx="1197">
                  <c:v>-950.85900000000004</c:v>
                </c:pt>
                <c:pt idx="1198">
                  <c:v>-950.84299999999996</c:v>
                </c:pt>
                <c:pt idx="1199">
                  <c:v>-950.827</c:v>
                </c:pt>
                <c:pt idx="1200">
                  <c:v>-950.81100000000004</c:v>
                </c:pt>
                <c:pt idx="1201">
                  <c:v>-950.79499999999996</c:v>
                </c:pt>
                <c:pt idx="1202">
                  <c:v>-950.779</c:v>
                </c:pt>
                <c:pt idx="1203">
                  <c:v>-950.76300000000003</c:v>
                </c:pt>
                <c:pt idx="1204">
                  <c:v>-950.74699999999996</c:v>
                </c:pt>
                <c:pt idx="1205">
                  <c:v>-950.73099999999999</c:v>
                </c:pt>
                <c:pt idx="1206">
                  <c:v>-950.71500000000003</c:v>
                </c:pt>
                <c:pt idx="1207">
                  <c:v>-950.69899999999996</c:v>
                </c:pt>
                <c:pt idx="1208">
                  <c:v>-950.68299999999999</c:v>
                </c:pt>
                <c:pt idx="1209">
                  <c:v>-950.66700000000003</c:v>
                </c:pt>
                <c:pt idx="1210">
                  <c:v>-950.65099999999995</c:v>
                </c:pt>
                <c:pt idx="1211">
                  <c:v>-950.63499999999999</c:v>
                </c:pt>
                <c:pt idx="1212">
                  <c:v>-950.61900000000003</c:v>
                </c:pt>
                <c:pt idx="1213">
                  <c:v>-950.60299999999995</c:v>
                </c:pt>
                <c:pt idx="1214">
                  <c:v>-950.58699999999999</c:v>
                </c:pt>
                <c:pt idx="1215">
                  <c:v>-950.57100000000003</c:v>
                </c:pt>
                <c:pt idx="1216">
                  <c:v>-950.55499999999995</c:v>
                </c:pt>
                <c:pt idx="1217">
                  <c:v>-950.53899999999999</c:v>
                </c:pt>
                <c:pt idx="1218">
                  <c:v>-950.52300000000002</c:v>
                </c:pt>
                <c:pt idx="1219">
                  <c:v>-950.50699999999995</c:v>
                </c:pt>
                <c:pt idx="1220">
                  <c:v>-950.49099999999999</c:v>
                </c:pt>
                <c:pt idx="1221">
                  <c:v>-950.47500000000002</c:v>
                </c:pt>
                <c:pt idx="1222">
                  <c:v>-950.45899999999995</c:v>
                </c:pt>
                <c:pt idx="1223">
                  <c:v>-950.44299999999998</c:v>
                </c:pt>
                <c:pt idx="1224">
                  <c:v>-950.42700000000002</c:v>
                </c:pt>
                <c:pt idx="1225">
                  <c:v>-950.41099999999994</c:v>
                </c:pt>
                <c:pt idx="1226">
                  <c:v>-950.39499999999998</c:v>
                </c:pt>
                <c:pt idx="1227">
                  <c:v>-950.37900000000002</c:v>
                </c:pt>
                <c:pt idx="1228">
                  <c:v>-950.36300000000006</c:v>
                </c:pt>
                <c:pt idx="1229">
                  <c:v>-950.34699999999998</c:v>
                </c:pt>
                <c:pt idx="1230">
                  <c:v>-950.33100000000002</c:v>
                </c:pt>
                <c:pt idx="1231">
                  <c:v>-950.31500000000005</c:v>
                </c:pt>
                <c:pt idx="1232">
                  <c:v>-950.29899999999998</c:v>
                </c:pt>
                <c:pt idx="1233">
                  <c:v>-950.28300000000002</c:v>
                </c:pt>
                <c:pt idx="1234">
                  <c:v>-950.26700000000005</c:v>
                </c:pt>
                <c:pt idx="1235">
                  <c:v>-950.25099999999998</c:v>
                </c:pt>
                <c:pt idx="1236">
                  <c:v>-950.23500000000001</c:v>
                </c:pt>
                <c:pt idx="1237">
                  <c:v>-950.21900000000005</c:v>
                </c:pt>
                <c:pt idx="1238">
                  <c:v>-950.20299999999997</c:v>
                </c:pt>
                <c:pt idx="1239">
                  <c:v>-950.18700000000001</c:v>
                </c:pt>
                <c:pt idx="1240">
                  <c:v>-950.17100000000005</c:v>
                </c:pt>
                <c:pt idx="1241">
                  <c:v>-950.15499999999997</c:v>
                </c:pt>
                <c:pt idx="1242">
                  <c:v>-950.13900000000001</c:v>
                </c:pt>
                <c:pt idx="1243">
                  <c:v>-950.12300000000005</c:v>
                </c:pt>
                <c:pt idx="1244">
                  <c:v>-950.10699999999997</c:v>
                </c:pt>
                <c:pt idx="1245">
                  <c:v>-950.09100000000001</c:v>
                </c:pt>
                <c:pt idx="1246">
                  <c:v>-950.07500000000005</c:v>
                </c:pt>
                <c:pt idx="1247">
                  <c:v>-950.05899999999997</c:v>
                </c:pt>
                <c:pt idx="1248">
                  <c:v>-950.04300000000001</c:v>
                </c:pt>
                <c:pt idx="1249">
                  <c:v>-950.02700000000004</c:v>
                </c:pt>
                <c:pt idx="1250">
                  <c:v>-950.01099999999997</c:v>
                </c:pt>
                <c:pt idx="1251">
                  <c:v>-949.995</c:v>
                </c:pt>
                <c:pt idx="1252">
                  <c:v>-949.97900000000004</c:v>
                </c:pt>
                <c:pt idx="1253">
                  <c:v>-949.96299999999997</c:v>
                </c:pt>
                <c:pt idx="1254">
                  <c:v>-949.947</c:v>
                </c:pt>
                <c:pt idx="1255">
                  <c:v>-949.93100000000004</c:v>
                </c:pt>
                <c:pt idx="1256">
                  <c:v>-949.91499999999996</c:v>
                </c:pt>
                <c:pt idx="1257">
                  <c:v>-949.899</c:v>
                </c:pt>
                <c:pt idx="1258">
                  <c:v>-949.88300000000004</c:v>
                </c:pt>
                <c:pt idx="1259">
                  <c:v>-949.86699999999996</c:v>
                </c:pt>
                <c:pt idx="1260">
                  <c:v>-949.851</c:v>
                </c:pt>
                <c:pt idx="1261">
                  <c:v>-949.83500000000004</c:v>
                </c:pt>
                <c:pt idx="1262">
                  <c:v>-949.81899999999996</c:v>
                </c:pt>
                <c:pt idx="1263">
                  <c:v>-949.803</c:v>
                </c:pt>
                <c:pt idx="1264">
                  <c:v>-949.78700000000003</c:v>
                </c:pt>
                <c:pt idx="1265">
                  <c:v>-949.77099999999996</c:v>
                </c:pt>
                <c:pt idx="1266">
                  <c:v>-949.755</c:v>
                </c:pt>
                <c:pt idx="1267">
                  <c:v>-949.73900000000003</c:v>
                </c:pt>
                <c:pt idx="1268">
                  <c:v>-949.72299999999996</c:v>
                </c:pt>
                <c:pt idx="1269">
                  <c:v>-949.70699999999999</c:v>
                </c:pt>
                <c:pt idx="1270">
                  <c:v>-949.69100000000003</c:v>
                </c:pt>
                <c:pt idx="1271">
                  <c:v>-949.67499999999995</c:v>
                </c:pt>
                <c:pt idx="1272">
                  <c:v>-949.65899999999999</c:v>
                </c:pt>
                <c:pt idx="1273">
                  <c:v>-949.64300000000003</c:v>
                </c:pt>
                <c:pt idx="1274">
                  <c:v>-949.62699999999995</c:v>
                </c:pt>
                <c:pt idx="1275">
                  <c:v>-949.61099999999999</c:v>
                </c:pt>
                <c:pt idx="1276">
                  <c:v>-949.59500000000003</c:v>
                </c:pt>
                <c:pt idx="1277">
                  <c:v>-949.57899999999995</c:v>
                </c:pt>
                <c:pt idx="1278">
                  <c:v>-949.56299999999999</c:v>
                </c:pt>
                <c:pt idx="1279">
                  <c:v>-949.54700000000003</c:v>
                </c:pt>
                <c:pt idx="1280">
                  <c:v>-949.53099999999995</c:v>
                </c:pt>
                <c:pt idx="1281">
                  <c:v>-949.51499999999999</c:v>
                </c:pt>
                <c:pt idx="1282">
                  <c:v>-949.49900000000002</c:v>
                </c:pt>
                <c:pt idx="1283">
                  <c:v>-949.48299999999995</c:v>
                </c:pt>
                <c:pt idx="1284">
                  <c:v>-949.46699999999998</c:v>
                </c:pt>
                <c:pt idx="1285">
                  <c:v>-949.45100000000002</c:v>
                </c:pt>
                <c:pt idx="1286">
                  <c:v>-949.43499999999995</c:v>
                </c:pt>
                <c:pt idx="1287">
                  <c:v>-949.41899999999998</c:v>
                </c:pt>
                <c:pt idx="1288">
                  <c:v>-949.40300000000002</c:v>
                </c:pt>
                <c:pt idx="1289">
                  <c:v>-949.38699999999994</c:v>
                </c:pt>
                <c:pt idx="1290">
                  <c:v>-949.37099999999998</c:v>
                </c:pt>
                <c:pt idx="1291">
                  <c:v>-949.35500000000002</c:v>
                </c:pt>
                <c:pt idx="1292">
                  <c:v>-949.33900000000006</c:v>
                </c:pt>
                <c:pt idx="1293">
                  <c:v>-949.32299999999998</c:v>
                </c:pt>
                <c:pt idx="1294">
                  <c:v>-949.30700000000002</c:v>
                </c:pt>
                <c:pt idx="1295">
                  <c:v>-949.29100000000005</c:v>
                </c:pt>
                <c:pt idx="1296">
                  <c:v>-949.27499999999998</c:v>
                </c:pt>
                <c:pt idx="1297">
                  <c:v>-949.25900000000001</c:v>
                </c:pt>
                <c:pt idx="1298">
                  <c:v>-949.24300000000005</c:v>
                </c:pt>
                <c:pt idx="1299">
                  <c:v>-949.22699999999998</c:v>
                </c:pt>
                <c:pt idx="1300">
                  <c:v>-949.21100000000001</c:v>
                </c:pt>
                <c:pt idx="1301">
                  <c:v>-949.19500000000005</c:v>
                </c:pt>
                <c:pt idx="1302">
                  <c:v>-949.17899999999997</c:v>
                </c:pt>
                <c:pt idx="1303">
                  <c:v>-949.16300000000001</c:v>
                </c:pt>
                <c:pt idx="1304">
                  <c:v>-949.14700000000005</c:v>
                </c:pt>
                <c:pt idx="1305">
                  <c:v>-949.13099999999997</c:v>
                </c:pt>
                <c:pt idx="1306">
                  <c:v>-949.11500000000001</c:v>
                </c:pt>
                <c:pt idx="1307">
                  <c:v>-949.09900000000005</c:v>
                </c:pt>
                <c:pt idx="1308">
                  <c:v>-949.08299999999997</c:v>
                </c:pt>
                <c:pt idx="1309">
                  <c:v>-949.06799999999998</c:v>
                </c:pt>
                <c:pt idx="1310">
                  <c:v>-949.05200000000002</c:v>
                </c:pt>
                <c:pt idx="1311">
                  <c:v>-949.03599999999994</c:v>
                </c:pt>
                <c:pt idx="1312">
                  <c:v>-949.02</c:v>
                </c:pt>
                <c:pt idx="1313">
                  <c:v>-949.00400000000002</c:v>
                </c:pt>
                <c:pt idx="1314">
                  <c:v>-948.98800000000006</c:v>
                </c:pt>
                <c:pt idx="1315">
                  <c:v>-948.97199999999998</c:v>
                </c:pt>
                <c:pt idx="1316">
                  <c:v>-948.95600000000002</c:v>
                </c:pt>
                <c:pt idx="1317">
                  <c:v>-948.94</c:v>
                </c:pt>
                <c:pt idx="1318">
                  <c:v>-948.92399999999998</c:v>
                </c:pt>
                <c:pt idx="1319">
                  <c:v>-948.90800000000002</c:v>
                </c:pt>
                <c:pt idx="1320">
                  <c:v>-948.89200000000005</c:v>
                </c:pt>
                <c:pt idx="1321">
                  <c:v>-948.87599999999998</c:v>
                </c:pt>
                <c:pt idx="1322">
                  <c:v>-948.86</c:v>
                </c:pt>
                <c:pt idx="1323">
                  <c:v>-948.84400000000005</c:v>
                </c:pt>
                <c:pt idx="1324">
                  <c:v>-948.82799999999997</c:v>
                </c:pt>
                <c:pt idx="1325">
                  <c:v>-948.81200000000001</c:v>
                </c:pt>
                <c:pt idx="1326">
                  <c:v>-948.79600000000005</c:v>
                </c:pt>
                <c:pt idx="1327">
                  <c:v>-948.78</c:v>
                </c:pt>
                <c:pt idx="1328">
                  <c:v>-948.76400000000001</c:v>
                </c:pt>
                <c:pt idx="1329">
                  <c:v>-948.74800000000005</c:v>
                </c:pt>
                <c:pt idx="1330">
                  <c:v>-948.73199999999997</c:v>
                </c:pt>
                <c:pt idx="1331">
                  <c:v>-948.71600000000001</c:v>
                </c:pt>
                <c:pt idx="1332">
                  <c:v>-948.7</c:v>
                </c:pt>
                <c:pt idx="1333">
                  <c:v>-948.68399999999997</c:v>
                </c:pt>
                <c:pt idx="1334">
                  <c:v>-948.66800000000001</c:v>
                </c:pt>
                <c:pt idx="1335">
                  <c:v>-948.65200000000004</c:v>
                </c:pt>
                <c:pt idx="1336">
                  <c:v>-948.63599999999997</c:v>
                </c:pt>
                <c:pt idx="1337">
                  <c:v>-948.62</c:v>
                </c:pt>
                <c:pt idx="1338">
                  <c:v>-948.60400000000004</c:v>
                </c:pt>
                <c:pt idx="1339">
                  <c:v>-948.58799999999997</c:v>
                </c:pt>
                <c:pt idx="1340">
                  <c:v>-948.572</c:v>
                </c:pt>
                <c:pt idx="1341">
                  <c:v>-948.55600000000004</c:v>
                </c:pt>
                <c:pt idx="1342">
                  <c:v>-948.54</c:v>
                </c:pt>
                <c:pt idx="1343">
                  <c:v>-948.524</c:v>
                </c:pt>
                <c:pt idx="1344">
                  <c:v>-948.50800000000004</c:v>
                </c:pt>
                <c:pt idx="1345">
                  <c:v>-948.49199999999996</c:v>
                </c:pt>
                <c:pt idx="1346">
                  <c:v>-948.476</c:v>
                </c:pt>
                <c:pt idx="1347">
                  <c:v>-948.46</c:v>
                </c:pt>
                <c:pt idx="1348">
                  <c:v>-948.44399999999996</c:v>
                </c:pt>
                <c:pt idx="1349">
                  <c:v>-948.428</c:v>
                </c:pt>
                <c:pt idx="1350">
                  <c:v>-948.41200000000003</c:v>
                </c:pt>
                <c:pt idx="1351">
                  <c:v>-948.39599999999996</c:v>
                </c:pt>
                <c:pt idx="1352">
                  <c:v>-948.38</c:v>
                </c:pt>
                <c:pt idx="1353">
                  <c:v>-948.36400000000003</c:v>
                </c:pt>
                <c:pt idx="1354">
                  <c:v>-948.34799999999996</c:v>
                </c:pt>
                <c:pt idx="1355">
                  <c:v>-948.33199999999999</c:v>
                </c:pt>
                <c:pt idx="1356">
                  <c:v>-948.31600000000003</c:v>
                </c:pt>
                <c:pt idx="1357">
                  <c:v>-948.3</c:v>
                </c:pt>
                <c:pt idx="1358">
                  <c:v>-948.28399999999999</c:v>
                </c:pt>
                <c:pt idx="1359">
                  <c:v>-948.26800000000003</c:v>
                </c:pt>
                <c:pt idx="1360">
                  <c:v>-948.25199999999995</c:v>
                </c:pt>
                <c:pt idx="1361">
                  <c:v>-948.23599999999999</c:v>
                </c:pt>
                <c:pt idx="1362">
                  <c:v>-948.22</c:v>
                </c:pt>
                <c:pt idx="1363">
                  <c:v>-948.20399999999995</c:v>
                </c:pt>
                <c:pt idx="1364">
                  <c:v>-948.18799999999999</c:v>
                </c:pt>
                <c:pt idx="1365">
                  <c:v>-948.17200000000003</c:v>
                </c:pt>
                <c:pt idx="1366">
                  <c:v>-948.15599999999995</c:v>
                </c:pt>
                <c:pt idx="1367">
                  <c:v>-948.14</c:v>
                </c:pt>
                <c:pt idx="1368">
                  <c:v>-948.12400000000002</c:v>
                </c:pt>
                <c:pt idx="1369">
                  <c:v>-948.10799999999995</c:v>
                </c:pt>
                <c:pt idx="1370">
                  <c:v>-948.09199999999998</c:v>
                </c:pt>
                <c:pt idx="1371">
                  <c:v>-948.07600000000002</c:v>
                </c:pt>
                <c:pt idx="1372">
                  <c:v>-948.06</c:v>
                </c:pt>
                <c:pt idx="1373">
                  <c:v>-948.04399999999998</c:v>
                </c:pt>
                <c:pt idx="1374">
                  <c:v>-948.02800000000002</c:v>
                </c:pt>
                <c:pt idx="1375">
                  <c:v>-948.01199999999994</c:v>
                </c:pt>
                <c:pt idx="1376">
                  <c:v>-947.99599999999998</c:v>
                </c:pt>
                <c:pt idx="1377">
                  <c:v>-947.98</c:v>
                </c:pt>
                <c:pt idx="1378">
                  <c:v>-947.96400000000006</c:v>
                </c:pt>
                <c:pt idx="1379">
                  <c:v>-947.94799999999998</c:v>
                </c:pt>
                <c:pt idx="1380">
                  <c:v>-947.93200000000002</c:v>
                </c:pt>
                <c:pt idx="1381">
                  <c:v>-947.91600000000005</c:v>
                </c:pt>
                <c:pt idx="1382">
                  <c:v>-947.9</c:v>
                </c:pt>
                <c:pt idx="1383">
                  <c:v>-947.88400000000001</c:v>
                </c:pt>
                <c:pt idx="1384">
                  <c:v>-947.86800000000005</c:v>
                </c:pt>
                <c:pt idx="1385">
                  <c:v>-947.85199999999998</c:v>
                </c:pt>
                <c:pt idx="1386">
                  <c:v>-947.83600000000001</c:v>
                </c:pt>
                <c:pt idx="1387">
                  <c:v>-947.82</c:v>
                </c:pt>
                <c:pt idx="1388">
                  <c:v>-947.80399999999997</c:v>
                </c:pt>
                <c:pt idx="1389">
                  <c:v>-947.78800000000001</c:v>
                </c:pt>
                <c:pt idx="1390">
                  <c:v>-947.77200000000005</c:v>
                </c:pt>
                <c:pt idx="1391">
                  <c:v>-947.75599999999997</c:v>
                </c:pt>
                <c:pt idx="1392">
                  <c:v>-947.74</c:v>
                </c:pt>
                <c:pt idx="1393">
                  <c:v>-947.72400000000005</c:v>
                </c:pt>
                <c:pt idx="1394">
                  <c:v>-947.70799999999997</c:v>
                </c:pt>
                <c:pt idx="1395">
                  <c:v>-947.69200000000001</c:v>
                </c:pt>
                <c:pt idx="1396">
                  <c:v>-947.67600000000004</c:v>
                </c:pt>
                <c:pt idx="1397">
                  <c:v>-947.66</c:v>
                </c:pt>
                <c:pt idx="1398">
                  <c:v>-947.64400000000001</c:v>
                </c:pt>
                <c:pt idx="1399">
                  <c:v>-947.62800000000004</c:v>
                </c:pt>
                <c:pt idx="1400">
                  <c:v>-947.61199999999997</c:v>
                </c:pt>
                <c:pt idx="1401">
                  <c:v>-947.596</c:v>
                </c:pt>
                <c:pt idx="1402">
                  <c:v>-947.58</c:v>
                </c:pt>
                <c:pt idx="1403">
                  <c:v>-947.56399999999996</c:v>
                </c:pt>
                <c:pt idx="1404">
                  <c:v>-947.548</c:v>
                </c:pt>
                <c:pt idx="1405">
                  <c:v>-947.53200000000004</c:v>
                </c:pt>
                <c:pt idx="1406">
                  <c:v>-947.51599999999996</c:v>
                </c:pt>
                <c:pt idx="1407">
                  <c:v>-947.5</c:v>
                </c:pt>
                <c:pt idx="1408">
                  <c:v>-947.48400000000004</c:v>
                </c:pt>
                <c:pt idx="1409">
                  <c:v>-947.46799999999996</c:v>
                </c:pt>
                <c:pt idx="1410">
                  <c:v>-947.452</c:v>
                </c:pt>
                <c:pt idx="1411">
                  <c:v>-947.43600000000004</c:v>
                </c:pt>
                <c:pt idx="1412">
                  <c:v>-947.42</c:v>
                </c:pt>
                <c:pt idx="1413">
                  <c:v>-947.404</c:v>
                </c:pt>
                <c:pt idx="1414">
                  <c:v>-947.38800000000003</c:v>
                </c:pt>
                <c:pt idx="1415">
                  <c:v>-947.37199999999996</c:v>
                </c:pt>
                <c:pt idx="1416">
                  <c:v>-947.35599999999999</c:v>
                </c:pt>
                <c:pt idx="1417">
                  <c:v>-947.34</c:v>
                </c:pt>
                <c:pt idx="1418">
                  <c:v>-947.32399999999996</c:v>
                </c:pt>
                <c:pt idx="1419">
                  <c:v>-947.30799999999999</c:v>
                </c:pt>
                <c:pt idx="1420">
                  <c:v>-947.29200000000003</c:v>
                </c:pt>
                <c:pt idx="1421">
                  <c:v>-947.27599999999995</c:v>
                </c:pt>
                <c:pt idx="1422">
                  <c:v>-947.26</c:v>
                </c:pt>
                <c:pt idx="1423">
                  <c:v>-947.245</c:v>
                </c:pt>
                <c:pt idx="1424">
                  <c:v>-947.22900000000004</c:v>
                </c:pt>
                <c:pt idx="1425">
                  <c:v>-947.21299999999997</c:v>
                </c:pt>
                <c:pt idx="1426">
                  <c:v>-947.197</c:v>
                </c:pt>
                <c:pt idx="1427">
                  <c:v>-947.18100000000004</c:v>
                </c:pt>
                <c:pt idx="1428">
                  <c:v>-947.16499999999996</c:v>
                </c:pt>
                <c:pt idx="1429">
                  <c:v>-947.149</c:v>
                </c:pt>
                <c:pt idx="1430">
                  <c:v>-947.13300000000004</c:v>
                </c:pt>
                <c:pt idx="1431">
                  <c:v>-947.11699999999996</c:v>
                </c:pt>
                <c:pt idx="1432">
                  <c:v>-947.101</c:v>
                </c:pt>
                <c:pt idx="1433">
                  <c:v>-947.08500000000004</c:v>
                </c:pt>
                <c:pt idx="1434">
                  <c:v>-947.06899999999996</c:v>
                </c:pt>
                <c:pt idx="1435">
                  <c:v>-947.053</c:v>
                </c:pt>
                <c:pt idx="1436">
                  <c:v>-947.03700000000003</c:v>
                </c:pt>
                <c:pt idx="1437">
                  <c:v>-947.02099999999996</c:v>
                </c:pt>
                <c:pt idx="1438">
                  <c:v>-947.005</c:v>
                </c:pt>
                <c:pt idx="1439">
                  <c:v>-946.98900000000003</c:v>
                </c:pt>
                <c:pt idx="1440">
                  <c:v>-946.97299999999996</c:v>
                </c:pt>
                <c:pt idx="1441">
                  <c:v>-946.95699999999999</c:v>
                </c:pt>
                <c:pt idx="1442">
                  <c:v>-946.94100000000003</c:v>
                </c:pt>
                <c:pt idx="1443">
                  <c:v>-946.92499999999995</c:v>
                </c:pt>
                <c:pt idx="1444">
                  <c:v>-946.90899999999999</c:v>
                </c:pt>
                <c:pt idx="1445">
                  <c:v>-946.89300000000003</c:v>
                </c:pt>
                <c:pt idx="1446">
                  <c:v>-946.87699999999995</c:v>
                </c:pt>
                <c:pt idx="1447">
                  <c:v>-946.86099999999999</c:v>
                </c:pt>
                <c:pt idx="1448">
                  <c:v>-946.84500000000003</c:v>
                </c:pt>
                <c:pt idx="1449">
                  <c:v>-946.82899999999995</c:v>
                </c:pt>
                <c:pt idx="1450">
                  <c:v>-946.81299999999999</c:v>
                </c:pt>
                <c:pt idx="1451">
                  <c:v>-946.79700000000003</c:v>
                </c:pt>
                <c:pt idx="1452">
                  <c:v>-946.78099999999995</c:v>
                </c:pt>
                <c:pt idx="1453">
                  <c:v>-946.76499999999999</c:v>
                </c:pt>
                <c:pt idx="1454">
                  <c:v>-946.74900000000002</c:v>
                </c:pt>
                <c:pt idx="1455">
                  <c:v>-946.73299999999995</c:v>
                </c:pt>
                <c:pt idx="1456">
                  <c:v>-946.71699999999998</c:v>
                </c:pt>
                <c:pt idx="1457">
                  <c:v>-946.70100000000002</c:v>
                </c:pt>
                <c:pt idx="1458">
                  <c:v>-946.68499999999995</c:v>
                </c:pt>
                <c:pt idx="1459">
                  <c:v>-946.66899999999998</c:v>
                </c:pt>
                <c:pt idx="1460">
                  <c:v>-946.65300000000002</c:v>
                </c:pt>
                <c:pt idx="1461">
                  <c:v>-946.63699999999994</c:v>
                </c:pt>
                <c:pt idx="1462">
                  <c:v>-946.62099999999998</c:v>
                </c:pt>
                <c:pt idx="1463">
                  <c:v>-946.60500000000002</c:v>
                </c:pt>
                <c:pt idx="1464">
                  <c:v>-946.58900000000006</c:v>
                </c:pt>
                <c:pt idx="1465">
                  <c:v>-946.57299999999998</c:v>
                </c:pt>
                <c:pt idx="1466">
                  <c:v>-946.55700000000002</c:v>
                </c:pt>
                <c:pt idx="1467">
                  <c:v>-946.54100000000005</c:v>
                </c:pt>
                <c:pt idx="1468">
                  <c:v>-946.52499999999998</c:v>
                </c:pt>
                <c:pt idx="1469">
                  <c:v>-946.50900000000001</c:v>
                </c:pt>
                <c:pt idx="1470">
                  <c:v>-946.49300000000005</c:v>
                </c:pt>
                <c:pt idx="1471">
                  <c:v>-946.47699999999998</c:v>
                </c:pt>
                <c:pt idx="1472">
                  <c:v>-946.46100000000001</c:v>
                </c:pt>
                <c:pt idx="1473">
                  <c:v>-946.44500000000005</c:v>
                </c:pt>
                <c:pt idx="1474">
                  <c:v>-946.42899999999997</c:v>
                </c:pt>
                <c:pt idx="1475">
                  <c:v>-946.41300000000001</c:v>
                </c:pt>
                <c:pt idx="1476">
                  <c:v>-946.39700000000005</c:v>
                </c:pt>
                <c:pt idx="1477">
                  <c:v>-946.38099999999997</c:v>
                </c:pt>
                <c:pt idx="1478">
                  <c:v>-946.36500000000001</c:v>
                </c:pt>
                <c:pt idx="1479">
                  <c:v>-946.34900000000005</c:v>
                </c:pt>
                <c:pt idx="1480">
                  <c:v>-946.33299999999997</c:v>
                </c:pt>
                <c:pt idx="1481">
                  <c:v>-946.31700000000001</c:v>
                </c:pt>
                <c:pt idx="1482">
                  <c:v>-946.30100000000004</c:v>
                </c:pt>
                <c:pt idx="1483">
                  <c:v>-946.28499999999997</c:v>
                </c:pt>
                <c:pt idx="1484">
                  <c:v>-946.26900000000001</c:v>
                </c:pt>
                <c:pt idx="1485">
                  <c:v>-946.25300000000004</c:v>
                </c:pt>
                <c:pt idx="1486">
                  <c:v>-946.23699999999997</c:v>
                </c:pt>
                <c:pt idx="1487">
                  <c:v>-946.221</c:v>
                </c:pt>
                <c:pt idx="1488">
                  <c:v>-946.20500000000004</c:v>
                </c:pt>
                <c:pt idx="1489">
                  <c:v>-946.18899999999996</c:v>
                </c:pt>
                <c:pt idx="1490">
                  <c:v>-946.173</c:v>
                </c:pt>
                <c:pt idx="1491">
                  <c:v>-946.15700000000004</c:v>
                </c:pt>
                <c:pt idx="1492">
                  <c:v>-946.14099999999996</c:v>
                </c:pt>
                <c:pt idx="1493">
                  <c:v>-946.125</c:v>
                </c:pt>
                <c:pt idx="1494">
                  <c:v>-946.10900000000004</c:v>
                </c:pt>
                <c:pt idx="1495">
                  <c:v>-946.09299999999996</c:v>
                </c:pt>
                <c:pt idx="1496">
                  <c:v>-946.077</c:v>
                </c:pt>
                <c:pt idx="1497">
                  <c:v>-946.06100000000004</c:v>
                </c:pt>
                <c:pt idx="1498">
                  <c:v>-946.04499999999996</c:v>
                </c:pt>
                <c:pt idx="1499">
                  <c:v>-946.029</c:v>
                </c:pt>
                <c:pt idx="1500">
                  <c:v>-946.01300000000003</c:v>
                </c:pt>
                <c:pt idx="1501">
                  <c:v>-945.99699999999996</c:v>
                </c:pt>
                <c:pt idx="1502">
                  <c:v>-945.98099999999999</c:v>
                </c:pt>
                <c:pt idx="1503">
                  <c:v>-945.96500000000003</c:v>
                </c:pt>
                <c:pt idx="1504">
                  <c:v>-945.94899999999996</c:v>
                </c:pt>
                <c:pt idx="1505">
                  <c:v>-945.93299999999999</c:v>
                </c:pt>
                <c:pt idx="1506">
                  <c:v>-945.91700000000003</c:v>
                </c:pt>
                <c:pt idx="1507">
                  <c:v>-945.90099999999995</c:v>
                </c:pt>
                <c:pt idx="1508">
                  <c:v>-945.88499999999999</c:v>
                </c:pt>
                <c:pt idx="1509">
                  <c:v>-945.86900000000003</c:v>
                </c:pt>
                <c:pt idx="1510">
                  <c:v>-945.85299999999995</c:v>
                </c:pt>
                <c:pt idx="1511">
                  <c:v>-945.83699999999999</c:v>
                </c:pt>
                <c:pt idx="1512">
                  <c:v>-945.82100000000003</c:v>
                </c:pt>
                <c:pt idx="1513">
                  <c:v>-945.80499999999995</c:v>
                </c:pt>
                <c:pt idx="1514">
                  <c:v>-945.78899999999999</c:v>
                </c:pt>
                <c:pt idx="1515">
                  <c:v>-945.77300000000002</c:v>
                </c:pt>
                <c:pt idx="1516">
                  <c:v>-945.75699999999995</c:v>
                </c:pt>
                <c:pt idx="1517">
                  <c:v>-945.74099999999999</c:v>
                </c:pt>
                <c:pt idx="1518">
                  <c:v>-945.72500000000002</c:v>
                </c:pt>
                <c:pt idx="1519">
                  <c:v>-945.70899999999995</c:v>
                </c:pt>
                <c:pt idx="1520">
                  <c:v>-945.69299999999998</c:v>
                </c:pt>
                <c:pt idx="1521">
                  <c:v>-945.67700000000002</c:v>
                </c:pt>
                <c:pt idx="1522">
                  <c:v>-945.66099999999994</c:v>
                </c:pt>
                <c:pt idx="1523">
                  <c:v>-945.64499999999998</c:v>
                </c:pt>
                <c:pt idx="1524">
                  <c:v>-945.62900000000002</c:v>
                </c:pt>
                <c:pt idx="1525">
                  <c:v>-945.61300000000006</c:v>
                </c:pt>
                <c:pt idx="1526">
                  <c:v>-945.59699999999998</c:v>
                </c:pt>
                <c:pt idx="1527">
                  <c:v>-945.58100000000002</c:v>
                </c:pt>
                <c:pt idx="1528">
                  <c:v>-945.56500000000005</c:v>
                </c:pt>
                <c:pt idx="1529">
                  <c:v>-945.54899999999998</c:v>
                </c:pt>
                <c:pt idx="1530">
                  <c:v>-945.53300000000002</c:v>
                </c:pt>
                <c:pt idx="1531">
                  <c:v>-945.51700000000005</c:v>
                </c:pt>
                <c:pt idx="1532">
                  <c:v>-945.50099999999998</c:v>
                </c:pt>
                <c:pt idx="1533">
                  <c:v>-945.48500000000001</c:v>
                </c:pt>
                <c:pt idx="1534">
                  <c:v>-945.46900000000005</c:v>
                </c:pt>
                <c:pt idx="1535">
                  <c:v>-945.45299999999997</c:v>
                </c:pt>
                <c:pt idx="1536">
                  <c:v>-945.43799999999999</c:v>
                </c:pt>
                <c:pt idx="1537">
                  <c:v>-945.42200000000003</c:v>
                </c:pt>
                <c:pt idx="1538">
                  <c:v>-945.40599999999995</c:v>
                </c:pt>
                <c:pt idx="1539">
                  <c:v>-945.39</c:v>
                </c:pt>
                <c:pt idx="1540">
                  <c:v>-945.37400000000002</c:v>
                </c:pt>
                <c:pt idx="1541">
                  <c:v>-945.35799999999995</c:v>
                </c:pt>
                <c:pt idx="1542">
                  <c:v>-945.34199999999998</c:v>
                </c:pt>
                <c:pt idx="1543">
                  <c:v>-945.32600000000002</c:v>
                </c:pt>
                <c:pt idx="1544">
                  <c:v>-945.31</c:v>
                </c:pt>
                <c:pt idx="1545">
                  <c:v>-945.29399999999998</c:v>
                </c:pt>
                <c:pt idx="1546">
                  <c:v>-945.27800000000002</c:v>
                </c:pt>
                <c:pt idx="1547">
                  <c:v>-945.26199999999994</c:v>
                </c:pt>
                <c:pt idx="1548">
                  <c:v>-945.24599999999998</c:v>
                </c:pt>
                <c:pt idx="1549">
                  <c:v>-945.23</c:v>
                </c:pt>
                <c:pt idx="1550">
                  <c:v>-945.21400000000006</c:v>
                </c:pt>
                <c:pt idx="1551">
                  <c:v>-945.19799999999998</c:v>
                </c:pt>
                <c:pt idx="1552">
                  <c:v>-945.18200000000002</c:v>
                </c:pt>
                <c:pt idx="1553">
                  <c:v>-945.16600000000005</c:v>
                </c:pt>
                <c:pt idx="1554">
                  <c:v>-945.15</c:v>
                </c:pt>
                <c:pt idx="1555">
                  <c:v>-945.13400000000001</c:v>
                </c:pt>
                <c:pt idx="1556">
                  <c:v>-945.11800000000005</c:v>
                </c:pt>
                <c:pt idx="1557">
                  <c:v>-945.10199999999998</c:v>
                </c:pt>
                <c:pt idx="1558">
                  <c:v>-945.08600000000001</c:v>
                </c:pt>
                <c:pt idx="1559">
                  <c:v>-945.07</c:v>
                </c:pt>
                <c:pt idx="1560">
                  <c:v>-945.05399999999997</c:v>
                </c:pt>
                <c:pt idx="1561">
                  <c:v>-945.03800000000001</c:v>
                </c:pt>
                <c:pt idx="1562">
                  <c:v>-945.02200000000005</c:v>
                </c:pt>
                <c:pt idx="1563">
                  <c:v>-945.00599999999997</c:v>
                </c:pt>
                <c:pt idx="1564">
                  <c:v>-944.99</c:v>
                </c:pt>
                <c:pt idx="1565">
                  <c:v>-944.97400000000005</c:v>
                </c:pt>
                <c:pt idx="1566">
                  <c:v>-944.95799999999997</c:v>
                </c:pt>
                <c:pt idx="1567">
                  <c:v>-944.94200000000001</c:v>
                </c:pt>
                <c:pt idx="1568">
                  <c:v>-944.92600000000004</c:v>
                </c:pt>
                <c:pt idx="1569">
                  <c:v>-944.91</c:v>
                </c:pt>
                <c:pt idx="1570">
                  <c:v>-944.89400000000001</c:v>
                </c:pt>
                <c:pt idx="1571">
                  <c:v>-944.87800000000004</c:v>
                </c:pt>
                <c:pt idx="1572">
                  <c:v>-944.86199999999997</c:v>
                </c:pt>
                <c:pt idx="1573">
                  <c:v>-944.846</c:v>
                </c:pt>
                <c:pt idx="1574">
                  <c:v>-944.83</c:v>
                </c:pt>
                <c:pt idx="1575">
                  <c:v>-944.81399999999996</c:v>
                </c:pt>
                <c:pt idx="1576">
                  <c:v>-944.798</c:v>
                </c:pt>
                <c:pt idx="1577">
                  <c:v>-944.78200000000004</c:v>
                </c:pt>
                <c:pt idx="1578">
                  <c:v>-944.76599999999996</c:v>
                </c:pt>
                <c:pt idx="1579">
                  <c:v>-944.75</c:v>
                </c:pt>
                <c:pt idx="1580">
                  <c:v>-944.73400000000004</c:v>
                </c:pt>
                <c:pt idx="1581">
                  <c:v>-944.71799999999996</c:v>
                </c:pt>
                <c:pt idx="1582">
                  <c:v>-944.702</c:v>
                </c:pt>
                <c:pt idx="1583">
                  <c:v>-944.68600000000004</c:v>
                </c:pt>
                <c:pt idx="1584">
                  <c:v>-944.67</c:v>
                </c:pt>
                <c:pt idx="1585">
                  <c:v>-944.654</c:v>
                </c:pt>
                <c:pt idx="1586">
                  <c:v>-944.63800000000003</c:v>
                </c:pt>
                <c:pt idx="1587">
                  <c:v>-944.62199999999996</c:v>
                </c:pt>
                <c:pt idx="1588">
                  <c:v>-944.60599999999999</c:v>
                </c:pt>
                <c:pt idx="1589">
                  <c:v>-944.59</c:v>
                </c:pt>
                <c:pt idx="1590">
                  <c:v>-944.57399999999996</c:v>
                </c:pt>
                <c:pt idx="1591">
                  <c:v>-944.55799999999999</c:v>
                </c:pt>
                <c:pt idx="1592">
                  <c:v>-944.54200000000003</c:v>
                </c:pt>
                <c:pt idx="1593">
                  <c:v>-944.52599999999995</c:v>
                </c:pt>
                <c:pt idx="1594">
                  <c:v>-944.51</c:v>
                </c:pt>
                <c:pt idx="1595">
                  <c:v>-944.49400000000003</c:v>
                </c:pt>
                <c:pt idx="1596">
                  <c:v>-944.47799999999995</c:v>
                </c:pt>
                <c:pt idx="1597">
                  <c:v>-944.46199999999999</c:v>
                </c:pt>
                <c:pt idx="1598">
                  <c:v>-944.44600000000003</c:v>
                </c:pt>
                <c:pt idx="1599">
                  <c:v>-944.43</c:v>
                </c:pt>
                <c:pt idx="1600">
                  <c:v>-944.41399999999999</c:v>
                </c:pt>
                <c:pt idx="1601">
                  <c:v>-944.39800000000002</c:v>
                </c:pt>
                <c:pt idx="1602">
                  <c:v>-944.38199999999995</c:v>
                </c:pt>
                <c:pt idx="1603">
                  <c:v>-944.36599999999999</c:v>
                </c:pt>
                <c:pt idx="1604">
                  <c:v>-944.35</c:v>
                </c:pt>
                <c:pt idx="1605">
                  <c:v>-944.33399999999995</c:v>
                </c:pt>
                <c:pt idx="1606">
                  <c:v>-944.31799999999998</c:v>
                </c:pt>
                <c:pt idx="1607">
                  <c:v>-944.30200000000002</c:v>
                </c:pt>
                <c:pt idx="1608">
                  <c:v>-944.28599999999994</c:v>
                </c:pt>
                <c:pt idx="1609">
                  <c:v>-944.27</c:v>
                </c:pt>
                <c:pt idx="1610">
                  <c:v>-944.25400000000002</c:v>
                </c:pt>
                <c:pt idx="1611">
                  <c:v>-944.23800000000006</c:v>
                </c:pt>
                <c:pt idx="1612">
                  <c:v>-944.22199999999998</c:v>
                </c:pt>
                <c:pt idx="1613">
                  <c:v>-944.20600000000002</c:v>
                </c:pt>
                <c:pt idx="1614">
                  <c:v>-944.19</c:v>
                </c:pt>
                <c:pt idx="1615">
                  <c:v>-944.17399999999998</c:v>
                </c:pt>
                <c:pt idx="1616">
                  <c:v>-944.15800000000002</c:v>
                </c:pt>
                <c:pt idx="1617">
                  <c:v>-944.14200000000005</c:v>
                </c:pt>
                <c:pt idx="1618">
                  <c:v>-944.12599999999998</c:v>
                </c:pt>
                <c:pt idx="1619">
                  <c:v>-944.11</c:v>
                </c:pt>
                <c:pt idx="1620">
                  <c:v>-944.09400000000005</c:v>
                </c:pt>
                <c:pt idx="1621">
                  <c:v>-944.07799999999997</c:v>
                </c:pt>
                <c:pt idx="1622">
                  <c:v>-944.06200000000001</c:v>
                </c:pt>
                <c:pt idx="1623">
                  <c:v>-944.04600000000005</c:v>
                </c:pt>
                <c:pt idx="1624">
                  <c:v>-944.03</c:v>
                </c:pt>
                <c:pt idx="1625">
                  <c:v>-944.01400000000001</c:v>
                </c:pt>
                <c:pt idx="1626">
                  <c:v>-943.99800000000005</c:v>
                </c:pt>
                <c:pt idx="1627">
                  <c:v>-943.98199999999997</c:v>
                </c:pt>
                <c:pt idx="1628">
                  <c:v>-943.96600000000001</c:v>
                </c:pt>
                <c:pt idx="1629">
                  <c:v>-943.95</c:v>
                </c:pt>
                <c:pt idx="1630">
                  <c:v>-943.93399999999997</c:v>
                </c:pt>
                <c:pt idx="1631">
                  <c:v>-943.91800000000001</c:v>
                </c:pt>
                <c:pt idx="1632">
                  <c:v>-943.90200000000004</c:v>
                </c:pt>
                <c:pt idx="1633">
                  <c:v>-943.88599999999997</c:v>
                </c:pt>
                <c:pt idx="1634">
                  <c:v>-943.87</c:v>
                </c:pt>
                <c:pt idx="1635">
                  <c:v>-943.85400000000004</c:v>
                </c:pt>
                <c:pt idx="1636">
                  <c:v>-943.83799999999997</c:v>
                </c:pt>
                <c:pt idx="1637">
                  <c:v>-943.822</c:v>
                </c:pt>
                <c:pt idx="1638">
                  <c:v>-943.80600000000004</c:v>
                </c:pt>
                <c:pt idx="1639">
                  <c:v>-943.79</c:v>
                </c:pt>
                <c:pt idx="1640">
                  <c:v>-943.774</c:v>
                </c:pt>
                <c:pt idx="1641">
                  <c:v>-943.75800000000004</c:v>
                </c:pt>
                <c:pt idx="1642">
                  <c:v>-943.74199999999996</c:v>
                </c:pt>
                <c:pt idx="1643">
                  <c:v>-943.726</c:v>
                </c:pt>
                <c:pt idx="1644">
                  <c:v>-943.71</c:v>
                </c:pt>
                <c:pt idx="1645">
                  <c:v>-943.69399999999996</c:v>
                </c:pt>
                <c:pt idx="1646">
                  <c:v>-943.678</c:v>
                </c:pt>
                <c:pt idx="1647">
                  <c:v>-943.66200000000003</c:v>
                </c:pt>
                <c:pt idx="1648">
                  <c:v>-943.64599999999996</c:v>
                </c:pt>
                <c:pt idx="1649">
                  <c:v>-943.63</c:v>
                </c:pt>
                <c:pt idx="1650">
                  <c:v>-943.61500000000001</c:v>
                </c:pt>
                <c:pt idx="1651">
                  <c:v>-943.59900000000005</c:v>
                </c:pt>
                <c:pt idx="1652">
                  <c:v>-943.58299999999997</c:v>
                </c:pt>
                <c:pt idx="1653">
                  <c:v>-943.56700000000001</c:v>
                </c:pt>
                <c:pt idx="1654">
                  <c:v>-943.55100000000004</c:v>
                </c:pt>
                <c:pt idx="1655">
                  <c:v>-943.53499999999997</c:v>
                </c:pt>
                <c:pt idx="1656">
                  <c:v>-943.51900000000001</c:v>
                </c:pt>
                <c:pt idx="1657">
                  <c:v>-943.50300000000004</c:v>
                </c:pt>
                <c:pt idx="1658">
                  <c:v>-943.48699999999997</c:v>
                </c:pt>
                <c:pt idx="1659">
                  <c:v>-943.471</c:v>
                </c:pt>
                <c:pt idx="1660">
                  <c:v>-943.45500000000004</c:v>
                </c:pt>
                <c:pt idx="1661">
                  <c:v>-943.43899999999996</c:v>
                </c:pt>
                <c:pt idx="1662">
                  <c:v>-943.423</c:v>
                </c:pt>
                <c:pt idx="1663">
                  <c:v>-943.40700000000004</c:v>
                </c:pt>
                <c:pt idx="1664">
                  <c:v>-943.39099999999996</c:v>
                </c:pt>
                <c:pt idx="1665">
                  <c:v>-943.375</c:v>
                </c:pt>
                <c:pt idx="1666">
                  <c:v>-943.35900000000004</c:v>
                </c:pt>
                <c:pt idx="1667">
                  <c:v>-943.34299999999996</c:v>
                </c:pt>
                <c:pt idx="1668">
                  <c:v>-943.327</c:v>
                </c:pt>
                <c:pt idx="1669">
                  <c:v>-943.31100000000004</c:v>
                </c:pt>
                <c:pt idx="1670">
                  <c:v>-943.29499999999996</c:v>
                </c:pt>
                <c:pt idx="1671">
                  <c:v>-943.279</c:v>
                </c:pt>
                <c:pt idx="1672">
                  <c:v>-943.26300000000003</c:v>
                </c:pt>
                <c:pt idx="1673">
                  <c:v>-943.24699999999996</c:v>
                </c:pt>
                <c:pt idx="1674">
                  <c:v>-943.23099999999999</c:v>
                </c:pt>
                <c:pt idx="1675">
                  <c:v>-943.21500000000003</c:v>
                </c:pt>
                <c:pt idx="1676">
                  <c:v>-943.19899999999996</c:v>
                </c:pt>
                <c:pt idx="1677">
                  <c:v>-943.18299999999999</c:v>
                </c:pt>
                <c:pt idx="1678">
                  <c:v>-943.16700000000003</c:v>
                </c:pt>
                <c:pt idx="1679">
                  <c:v>-943.15099999999995</c:v>
                </c:pt>
                <c:pt idx="1680">
                  <c:v>-943.13499999999999</c:v>
                </c:pt>
                <c:pt idx="1681">
                  <c:v>-943.11900000000003</c:v>
                </c:pt>
                <c:pt idx="1682">
                  <c:v>-943.10299999999995</c:v>
                </c:pt>
                <c:pt idx="1683">
                  <c:v>-943.08699999999999</c:v>
                </c:pt>
                <c:pt idx="1684">
                  <c:v>-943.07100000000003</c:v>
                </c:pt>
                <c:pt idx="1685">
                  <c:v>-943.05499999999995</c:v>
                </c:pt>
                <c:pt idx="1686">
                  <c:v>-943.03899999999999</c:v>
                </c:pt>
                <c:pt idx="1687">
                  <c:v>-943.02300000000002</c:v>
                </c:pt>
                <c:pt idx="1688">
                  <c:v>-943.00699999999995</c:v>
                </c:pt>
                <c:pt idx="1689">
                  <c:v>-942.99099999999999</c:v>
                </c:pt>
                <c:pt idx="1690">
                  <c:v>-942.97500000000002</c:v>
                </c:pt>
                <c:pt idx="1691">
                  <c:v>-942.95899999999995</c:v>
                </c:pt>
                <c:pt idx="1692">
                  <c:v>-942.94299999999998</c:v>
                </c:pt>
                <c:pt idx="1693">
                  <c:v>-942.92700000000002</c:v>
                </c:pt>
                <c:pt idx="1694">
                  <c:v>-942.91099999999994</c:v>
                </c:pt>
                <c:pt idx="1695">
                  <c:v>-942.89499999999998</c:v>
                </c:pt>
                <c:pt idx="1696">
                  <c:v>-942.87900000000002</c:v>
                </c:pt>
                <c:pt idx="1697">
                  <c:v>-942.86300000000006</c:v>
                </c:pt>
                <c:pt idx="1698">
                  <c:v>-942.84699999999998</c:v>
                </c:pt>
                <c:pt idx="1699">
                  <c:v>-942.83100000000002</c:v>
                </c:pt>
                <c:pt idx="1700">
                  <c:v>-942.81500000000005</c:v>
                </c:pt>
                <c:pt idx="1701">
                  <c:v>-942.79899999999998</c:v>
                </c:pt>
                <c:pt idx="1702">
                  <c:v>-942.78300000000002</c:v>
                </c:pt>
                <c:pt idx="1703">
                  <c:v>-942.76700000000005</c:v>
                </c:pt>
                <c:pt idx="1704">
                  <c:v>-942.75099999999998</c:v>
                </c:pt>
                <c:pt idx="1705">
                  <c:v>-942.73500000000001</c:v>
                </c:pt>
                <c:pt idx="1706">
                  <c:v>-942.71900000000005</c:v>
                </c:pt>
                <c:pt idx="1707">
                  <c:v>-942.70299999999997</c:v>
                </c:pt>
                <c:pt idx="1708">
                  <c:v>-942.68700000000001</c:v>
                </c:pt>
                <c:pt idx="1709">
                  <c:v>-942.67100000000005</c:v>
                </c:pt>
                <c:pt idx="1710">
                  <c:v>-942.65499999999997</c:v>
                </c:pt>
                <c:pt idx="1711">
                  <c:v>-942.63900000000001</c:v>
                </c:pt>
                <c:pt idx="1712">
                  <c:v>-942.62300000000005</c:v>
                </c:pt>
                <c:pt idx="1713">
                  <c:v>-942.60699999999997</c:v>
                </c:pt>
                <c:pt idx="1714">
                  <c:v>-942.59100000000001</c:v>
                </c:pt>
                <c:pt idx="1715">
                  <c:v>-942.57500000000005</c:v>
                </c:pt>
                <c:pt idx="1716">
                  <c:v>-942.55899999999997</c:v>
                </c:pt>
                <c:pt idx="1717">
                  <c:v>-942.54300000000001</c:v>
                </c:pt>
                <c:pt idx="1718">
                  <c:v>-942.52700000000004</c:v>
                </c:pt>
                <c:pt idx="1719">
                  <c:v>-942.51099999999997</c:v>
                </c:pt>
                <c:pt idx="1720">
                  <c:v>-942.495</c:v>
                </c:pt>
                <c:pt idx="1721">
                  <c:v>-942.47900000000004</c:v>
                </c:pt>
                <c:pt idx="1722">
                  <c:v>-942.46299999999997</c:v>
                </c:pt>
                <c:pt idx="1723">
                  <c:v>-942.447</c:v>
                </c:pt>
                <c:pt idx="1724">
                  <c:v>-942.43100000000004</c:v>
                </c:pt>
                <c:pt idx="1725">
                  <c:v>-942.41499999999996</c:v>
                </c:pt>
                <c:pt idx="1726">
                  <c:v>-942.399</c:v>
                </c:pt>
                <c:pt idx="1727">
                  <c:v>-942.38300000000004</c:v>
                </c:pt>
                <c:pt idx="1728">
                  <c:v>-942.36699999999996</c:v>
                </c:pt>
                <c:pt idx="1729">
                  <c:v>-942.351</c:v>
                </c:pt>
                <c:pt idx="1730">
                  <c:v>-942.33500000000004</c:v>
                </c:pt>
                <c:pt idx="1731">
                  <c:v>-942.31899999999996</c:v>
                </c:pt>
                <c:pt idx="1732">
                  <c:v>-942.303</c:v>
                </c:pt>
                <c:pt idx="1733">
                  <c:v>-942.28700000000003</c:v>
                </c:pt>
                <c:pt idx="1734">
                  <c:v>-942.27099999999996</c:v>
                </c:pt>
                <c:pt idx="1735">
                  <c:v>-942.255</c:v>
                </c:pt>
                <c:pt idx="1736">
                  <c:v>-942.23900000000003</c:v>
                </c:pt>
                <c:pt idx="1737">
                  <c:v>-942.22299999999996</c:v>
                </c:pt>
                <c:pt idx="1738">
                  <c:v>-942.20699999999999</c:v>
                </c:pt>
                <c:pt idx="1739">
                  <c:v>-942.19100000000003</c:v>
                </c:pt>
                <c:pt idx="1740">
                  <c:v>-942.17499999999995</c:v>
                </c:pt>
                <c:pt idx="1741">
                  <c:v>-942.15899999999999</c:v>
                </c:pt>
                <c:pt idx="1742">
                  <c:v>-942.14300000000003</c:v>
                </c:pt>
                <c:pt idx="1743">
                  <c:v>-942.12699999999995</c:v>
                </c:pt>
                <c:pt idx="1744">
                  <c:v>-942.11099999999999</c:v>
                </c:pt>
                <c:pt idx="1745">
                  <c:v>-942.09500000000003</c:v>
                </c:pt>
                <c:pt idx="1746">
                  <c:v>-942.07899999999995</c:v>
                </c:pt>
                <c:pt idx="1747">
                  <c:v>-942.06299999999999</c:v>
                </c:pt>
                <c:pt idx="1748">
                  <c:v>-942.04700000000003</c:v>
                </c:pt>
                <c:pt idx="1749">
                  <c:v>-942.03099999999995</c:v>
                </c:pt>
                <c:pt idx="1750">
                  <c:v>-942.01499999999999</c:v>
                </c:pt>
                <c:pt idx="1751">
                  <c:v>-941.99900000000002</c:v>
                </c:pt>
                <c:pt idx="1752">
                  <c:v>-941.98299999999995</c:v>
                </c:pt>
                <c:pt idx="1753">
                  <c:v>-941.96699999999998</c:v>
                </c:pt>
                <c:pt idx="1754">
                  <c:v>-941.95100000000002</c:v>
                </c:pt>
                <c:pt idx="1755">
                  <c:v>-941.93499999999995</c:v>
                </c:pt>
                <c:pt idx="1756">
                  <c:v>-941.91899999999998</c:v>
                </c:pt>
                <c:pt idx="1757">
                  <c:v>-941.90300000000002</c:v>
                </c:pt>
                <c:pt idx="1758">
                  <c:v>-941.88699999999994</c:v>
                </c:pt>
                <c:pt idx="1759">
                  <c:v>-941.87099999999998</c:v>
                </c:pt>
                <c:pt idx="1760">
                  <c:v>-941.85500000000002</c:v>
                </c:pt>
                <c:pt idx="1761">
                  <c:v>-941.83900000000006</c:v>
                </c:pt>
                <c:pt idx="1762">
                  <c:v>-941.82299999999998</c:v>
                </c:pt>
                <c:pt idx="1763">
                  <c:v>-941.80700000000002</c:v>
                </c:pt>
                <c:pt idx="1764">
                  <c:v>-941.79200000000003</c:v>
                </c:pt>
                <c:pt idx="1765">
                  <c:v>-941.77599999999995</c:v>
                </c:pt>
                <c:pt idx="1766">
                  <c:v>-941.76</c:v>
                </c:pt>
                <c:pt idx="1767">
                  <c:v>-941.74400000000003</c:v>
                </c:pt>
                <c:pt idx="1768">
                  <c:v>-941.72799999999995</c:v>
                </c:pt>
                <c:pt idx="1769">
                  <c:v>-941.71199999999999</c:v>
                </c:pt>
                <c:pt idx="1770">
                  <c:v>-941.69600000000003</c:v>
                </c:pt>
                <c:pt idx="1771">
                  <c:v>-941.68</c:v>
                </c:pt>
                <c:pt idx="1772">
                  <c:v>-941.66399999999999</c:v>
                </c:pt>
                <c:pt idx="1773">
                  <c:v>-941.64800000000002</c:v>
                </c:pt>
                <c:pt idx="1774">
                  <c:v>-941.63199999999995</c:v>
                </c:pt>
                <c:pt idx="1775">
                  <c:v>-941.61599999999999</c:v>
                </c:pt>
                <c:pt idx="1776">
                  <c:v>-941.6</c:v>
                </c:pt>
                <c:pt idx="1777">
                  <c:v>-941.58399999999995</c:v>
                </c:pt>
                <c:pt idx="1778">
                  <c:v>-941.56799999999998</c:v>
                </c:pt>
                <c:pt idx="1779">
                  <c:v>-941.55200000000002</c:v>
                </c:pt>
                <c:pt idx="1780">
                  <c:v>-941.53599999999994</c:v>
                </c:pt>
                <c:pt idx="1781">
                  <c:v>-941.52</c:v>
                </c:pt>
                <c:pt idx="1782">
                  <c:v>-941.50400000000002</c:v>
                </c:pt>
                <c:pt idx="1783">
                  <c:v>-941.48800000000006</c:v>
                </c:pt>
                <c:pt idx="1784">
                  <c:v>-941.47199999999998</c:v>
                </c:pt>
                <c:pt idx="1785">
                  <c:v>-941.45600000000002</c:v>
                </c:pt>
                <c:pt idx="1786">
                  <c:v>-941.44</c:v>
                </c:pt>
                <c:pt idx="1787">
                  <c:v>-941.42399999999998</c:v>
                </c:pt>
                <c:pt idx="1788">
                  <c:v>-941.40800000000002</c:v>
                </c:pt>
                <c:pt idx="1789">
                  <c:v>-941.39200000000005</c:v>
                </c:pt>
                <c:pt idx="1790">
                  <c:v>-941.37599999999998</c:v>
                </c:pt>
                <c:pt idx="1791">
                  <c:v>-941.36</c:v>
                </c:pt>
                <c:pt idx="1792">
                  <c:v>-941.34400000000005</c:v>
                </c:pt>
                <c:pt idx="1793">
                  <c:v>-941.32799999999997</c:v>
                </c:pt>
                <c:pt idx="1794">
                  <c:v>-941.31200000000001</c:v>
                </c:pt>
                <c:pt idx="1795">
                  <c:v>-941.29600000000005</c:v>
                </c:pt>
                <c:pt idx="1796">
                  <c:v>-941.28</c:v>
                </c:pt>
                <c:pt idx="1797">
                  <c:v>-941.26400000000001</c:v>
                </c:pt>
                <c:pt idx="1798">
                  <c:v>-941.24800000000005</c:v>
                </c:pt>
                <c:pt idx="1799">
                  <c:v>-941.23199999999997</c:v>
                </c:pt>
                <c:pt idx="1800">
                  <c:v>-941.21600000000001</c:v>
                </c:pt>
                <c:pt idx="1801">
                  <c:v>-941.2</c:v>
                </c:pt>
                <c:pt idx="1802">
                  <c:v>-941.18399999999997</c:v>
                </c:pt>
                <c:pt idx="1803">
                  <c:v>-941.16800000000001</c:v>
                </c:pt>
                <c:pt idx="1804">
                  <c:v>-941.15200000000004</c:v>
                </c:pt>
                <c:pt idx="1805">
                  <c:v>-941.13599999999997</c:v>
                </c:pt>
                <c:pt idx="1806">
                  <c:v>-941.12</c:v>
                </c:pt>
                <c:pt idx="1807">
                  <c:v>-941.10400000000004</c:v>
                </c:pt>
                <c:pt idx="1808">
                  <c:v>-941.08799999999997</c:v>
                </c:pt>
                <c:pt idx="1809">
                  <c:v>-941.072</c:v>
                </c:pt>
                <c:pt idx="1810">
                  <c:v>-941.05600000000004</c:v>
                </c:pt>
                <c:pt idx="1811">
                  <c:v>-941.04</c:v>
                </c:pt>
                <c:pt idx="1812">
                  <c:v>-941.024</c:v>
                </c:pt>
                <c:pt idx="1813">
                  <c:v>-941.00800000000004</c:v>
                </c:pt>
                <c:pt idx="1814">
                  <c:v>-940.99199999999996</c:v>
                </c:pt>
                <c:pt idx="1815">
                  <c:v>-940.976</c:v>
                </c:pt>
                <c:pt idx="1816">
                  <c:v>-940.96</c:v>
                </c:pt>
                <c:pt idx="1817">
                  <c:v>-940.94399999999996</c:v>
                </c:pt>
                <c:pt idx="1818">
                  <c:v>-940.928</c:v>
                </c:pt>
                <c:pt idx="1819">
                  <c:v>-940.91200000000003</c:v>
                </c:pt>
                <c:pt idx="1820">
                  <c:v>-940.89599999999996</c:v>
                </c:pt>
                <c:pt idx="1821">
                  <c:v>-940.88</c:v>
                </c:pt>
                <c:pt idx="1822">
                  <c:v>-940.86400000000003</c:v>
                </c:pt>
                <c:pt idx="1823">
                  <c:v>-940.84799999999996</c:v>
                </c:pt>
                <c:pt idx="1824">
                  <c:v>-940.83199999999999</c:v>
                </c:pt>
                <c:pt idx="1825">
                  <c:v>-940.81600000000003</c:v>
                </c:pt>
                <c:pt idx="1826">
                  <c:v>-940.8</c:v>
                </c:pt>
                <c:pt idx="1827">
                  <c:v>-940.78399999999999</c:v>
                </c:pt>
                <c:pt idx="1828">
                  <c:v>-940.76800000000003</c:v>
                </c:pt>
                <c:pt idx="1829">
                  <c:v>-940.75199999999995</c:v>
                </c:pt>
                <c:pt idx="1830">
                  <c:v>-940.73599999999999</c:v>
                </c:pt>
                <c:pt idx="1831">
                  <c:v>-940.72</c:v>
                </c:pt>
                <c:pt idx="1832">
                  <c:v>-940.70399999999995</c:v>
                </c:pt>
                <c:pt idx="1833">
                  <c:v>-940.68799999999999</c:v>
                </c:pt>
                <c:pt idx="1834">
                  <c:v>-940.67200000000003</c:v>
                </c:pt>
                <c:pt idx="1835">
                  <c:v>-940.65599999999995</c:v>
                </c:pt>
                <c:pt idx="1836">
                  <c:v>-940.64</c:v>
                </c:pt>
                <c:pt idx="1837">
                  <c:v>-940.62400000000002</c:v>
                </c:pt>
                <c:pt idx="1838">
                  <c:v>-940.60799999999995</c:v>
                </c:pt>
                <c:pt idx="1839">
                  <c:v>-940.59199999999998</c:v>
                </c:pt>
                <c:pt idx="1840">
                  <c:v>-940.57600000000002</c:v>
                </c:pt>
                <c:pt idx="1841">
                  <c:v>-940.56</c:v>
                </c:pt>
                <c:pt idx="1842">
                  <c:v>-940.54399999999998</c:v>
                </c:pt>
                <c:pt idx="1843">
                  <c:v>-940.52800000000002</c:v>
                </c:pt>
                <c:pt idx="1844">
                  <c:v>-940.51199999999994</c:v>
                </c:pt>
                <c:pt idx="1845">
                  <c:v>-940.49599999999998</c:v>
                </c:pt>
                <c:pt idx="1846">
                  <c:v>-940.48</c:v>
                </c:pt>
                <c:pt idx="1847">
                  <c:v>-940.46400000000006</c:v>
                </c:pt>
                <c:pt idx="1848">
                  <c:v>-940.44799999999998</c:v>
                </c:pt>
                <c:pt idx="1849">
                  <c:v>-940.43200000000002</c:v>
                </c:pt>
                <c:pt idx="1850">
                  <c:v>-940.41600000000005</c:v>
                </c:pt>
                <c:pt idx="1851">
                  <c:v>-940.4</c:v>
                </c:pt>
                <c:pt idx="1852">
                  <c:v>-940.38400000000001</c:v>
                </c:pt>
                <c:pt idx="1853">
                  <c:v>-940.36800000000005</c:v>
                </c:pt>
                <c:pt idx="1854">
                  <c:v>-940.35199999999998</c:v>
                </c:pt>
                <c:pt idx="1855">
                  <c:v>-940.33600000000001</c:v>
                </c:pt>
                <c:pt idx="1856">
                  <c:v>-940.32</c:v>
                </c:pt>
                <c:pt idx="1857">
                  <c:v>-940.30399999999997</c:v>
                </c:pt>
                <c:pt idx="1858">
                  <c:v>-940.28800000000001</c:v>
                </c:pt>
                <c:pt idx="1859">
                  <c:v>-940.27200000000005</c:v>
                </c:pt>
                <c:pt idx="1860">
                  <c:v>-940.25599999999997</c:v>
                </c:pt>
                <c:pt idx="1861">
                  <c:v>-940.24</c:v>
                </c:pt>
                <c:pt idx="1862">
                  <c:v>-940.22400000000005</c:v>
                </c:pt>
                <c:pt idx="1863">
                  <c:v>-940.20799999999997</c:v>
                </c:pt>
                <c:pt idx="1864">
                  <c:v>-940.19200000000001</c:v>
                </c:pt>
                <c:pt idx="1865">
                  <c:v>-940.17600000000004</c:v>
                </c:pt>
                <c:pt idx="1866">
                  <c:v>-940.16</c:v>
                </c:pt>
                <c:pt idx="1867">
                  <c:v>-940.14400000000001</c:v>
                </c:pt>
                <c:pt idx="1868">
                  <c:v>-940.12800000000004</c:v>
                </c:pt>
                <c:pt idx="1869">
                  <c:v>-940.11199999999997</c:v>
                </c:pt>
                <c:pt idx="1870">
                  <c:v>-940.096</c:v>
                </c:pt>
                <c:pt idx="1871">
                  <c:v>-940.08</c:v>
                </c:pt>
                <c:pt idx="1872">
                  <c:v>-940.06399999999996</c:v>
                </c:pt>
                <c:pt idx="1873">
                  <c:v>-940.048</c:v>
                </c:pt>
                <c:pt idx="1874">
                  <c:v>-940.03200000000004</c:v>
                </c:pt>
                <c:pt idx="1875">
                  <c:v>-940.01599999999996</c:v>
                </c:pt>
                <c:pt idx="1876">
                  <c:v>-940</c:v>
                </c:pt>
                <c:pt idx="1877">
                  <c:v>-939.98400000000004</c:v>
                </c:pt>
                <c:pt idx="1878">
                  <c:v>-939.96900000000005</c:v>
                </c:pt>
                <c:pt idx="1879">
                  <c:v>-939.95299999999997</c:v>
                </c:pt>
                <c:pt idx="1880">
                  <c:v>-939.93700000000001</c:v>
                </c:pt>
                <c:pt idx="1881">
                  <c:v>-939.92100000000005</c:v>
                </c:pt>
                <c:pt idx="1882">
                  <c:v>-939.90499999999997</c:v>
                </c:pt>
                <c:pt idx="1883">
                  <c:v>-939.88900000000001</c:v>
                </c:pt>
                <c:pt idx="1884">
                  <c:v>-939.87300000000005</c:v>
                </c:pt>
                <c:pt idx="1885">
                  <c:v>-939.85699999999997</c:v>
                </c:pt>
                <c:pt idx="1886">
                  <c:v>-939.84100000000001</c:v>
                </c:pt>
                <c:pt idx="1887">
                  <c:v>-939.82500000000005</c:v>
                </c:pt>
                <c:pt idx="1888">
                  <c:v>-939.80899999999997</c:v>
                </c:pt>
                <c:pt idx="1889">
                  <c:v>-939.79300000000001</c:v>
                </c:pt>
                <c:pt idx="1890">
                  <c:v>-939.77700000000004</c:v>
                </c:pt>
                <c:pt idx="1891">
                  <c:v>-939.76099999999997</c:v>
                </c:pt>
                <c:pt idx="1892">
                  <c:v>-939.745</c:v>
                </c:pt>
                <c:pt idx="1893">
                  <c:v>-939.72900000000004</c:v>
                </c:pt>
                <c:pt idx="1894">
                  <c:v>-939.71299999999997</c:v>
                </c:pt>
                <c:pt idx="1895">
                  <c:v>-939.697</c:v>
                </c:pt>
                <c:pt idx="1896">
                  <c:v>-939.68100000000004</c:v>
                </c:pt>
                <c:pt idx="1897">
                  <c:v>-939.66499999999996</c:v>
                </c:pt>
                <c:pt idx="1898">
                  <c:v>-939.649</c:v>
                </c:pt>
                <c:pt idx="1899">
                  <c:v>-939.63300000000004</c:v>
                </c:pt>
                <c:pt idx="1900">
                  <c:v>-939.61699999999996</c:v>
                </c:pt>
                <c:pt idx="1901">
                  <c:v>-939.601</c:v>
                </c:pt>
                <c:pt idx="1902">
                  <c:v>-939.58500000000004</c:v>
                </c:pt>
                <c:pt idx="1903">
                  <c:v>-939.56899999999996</c:v>
                </c:pt>
                <c:pt idx="1904">
                  <c:v>-939.553</c:v>
                </c:pt>
                <c:pt idx="1905">
                  <c:v>-939.53700000000003</c:v>
                </c:pt>
                <c:pt idx="1906">
                  <c:v>-939.52099999999996</c:v>
                </c:pt>
                <c:pt idx="1907">
                  <c:v>-939.505</c:v>
                </c:pt>
                <c:pt idx="1908">
                  <c:v>-939.48900000000003</c:v>
                </c:pt>
                <c:pt idx="1909">
                  <c:v>-939.47299999999996</c:v>
                </c:pt>
                <c:pt idx="1910">
                  <c:v>-939.45699999999999</c:v>
                </c:pt>
                <c:pt idx="1911">
                  <c:v>-939.44100000000003</c:v>
                </c:pt>
                <c:pt idx="1912">
                  <c:v>-939.42499999999995</c:v>
                </c:pt>
                <c:pt idx="1913">
                  <c:v>-939.40899999999999</c:v>
                </c:pt>
                <c:pt idx="1914">
                  <c:v>-939.39300000000003</c:v>
                </c:pt>
                <c:pt idx="1915">
                  <c:v>-939.37699999999995</c:v>
                </c:pt>
                <c:pt idx="1916">
                  <c:v>-939.36099999999999</c:v>
                </c:pt>
                <c:pt idx="1917">
                  <c:v>-939.34500000000003</c:v>
                </c:pt>
                <c:pt idx="1918">
                  <c:v>-939.32899999999995</c:v>
                </c:pt>
                <c:pt idx="1919">
                  <c:v>-939.31299999999999</c:v>
                </c:pt>
                <c:pt idx="1920">
                  <c:v>-939.29700000000003</c:v>
                </c:pt>
                <c:pt idx="1921">
                  <c:v>-939.28099999999995</c:v>
                </c:pt>
                <c:pt idx="1922">
                  <c:v>-939.26499999999999</c:v>
                </c:pt>
                <c:pt idx="1923">
                  <c:v>-939.24900000000002</c:v>
                </c:pt>
                <c:pt idx="1924">
                  <c:v>-939.23299999999995</c:v>
                </c:pt>
                <c:pt idx="1925">
                  <c:v>-939.21699999999998</c:v>
                </c:pt>
                <c:pt idx="1926">
                  <c:v>-939.20100000000002</c:v>
                </c:pt>
                <c:pt idx="1927">
                  <c:v>-939.18499999999995</c:v>
                </c:pt>
                <c:pt idx="1928">
                  <c:v>-939.16899999999998</c:v>
                </c:pt>
                <c:pt idx="1929">
                  <c:v>-939.15300000000002</c:v>
                </c:pt>
                <c:pt idx="1930">
                  <c:v>-939.13699999999994</c:v>
                </c:pt>
                <c:pt idx="1931">
                  <c:v>-939.12099999999998</c:v>
                </c:pt>
                <c:pt idx="1932">
                  <c:v>-939.10500000000002</c:v>
                </c:pt>
                <c:pt idx="1933">
                  <c:v>-939.08900000000006</c:v>
                </c:pt>
                <c:pt idx="1934">
                  <c:v>-939.07299999999998</c:v>
                </c:pt>
                <c:pt idx="1935">
                  <c:v>-939.05700000000002</c:v>
                </c:pt>
                <c:pt idx="1936">
                  <c:v>-939.04100000000005</c:v>
                </c:pt>
                <c:pt idx="1937">
                  <c:v>-939.02499999999998</c:v>
                </c:pt>
                <c:pt idx="1938">
                  <c:v>-939.00900000000001</c:v>
                </c:pt>
                <c:pt idx="1939">
                  <c:v>-938.99300000000005</c:v>
                </c:pt>
                <c:pt idx="1940">
                  <c:v>-938.97699999999998</c:v>
                </c:pt>
                <c:pt idx="1941">
                  <c:v>-938.96100000000001</c:v>
                </c:pt>
                <c:pt idx="1942">
                  <c:v>-938.94500000000005</c:v>
                </c:pt>
                <c:pt idx="1943">
                  <c:v>-938.92899999999997</c:v>
                </c:pt>
                <c:pt idx="1944">
                  <c:v>-938.91300000000001</c:v>
                </c:pt>
                <c:pt idx="1945">
                  <c:v>-938.89700000000005</c:v>
                </c:pt>
                <c:pt idx="1946">
                  <c:v>-938.88099999999997</c:v>
                </c:pt>
                <c:pt idx="1947">
                  <c:v>-938.86500000000001</c:v>
                </c:pt>
                <c:pt idx="1948">
                  <c:v>-938.84900000000005</c:v>
                </c:pt>
                <c:pt idx="1949">
                  <c:v>-938.83299999999997</c:v>
                </c:pt>
                <c:pt idx="1950">
                  <c:v>-938.81700000000001</c:v>
                </c:pt>
                <c:pt idx="1951">
                  <c:v>-938.80100000000004</c:v>
                </c:pt>
                <c:pt idx="1952">
                  <c:v>-938.78499999999997</c:v>
                </c:pt>
                <c:pt idx="1953">
                  <c:v>-938.76900000000001</c:v>
                </c:pt>
                <c:pt idx="1954">
                  <c:v>-938.75300000000004</c:v>
                </c:pt>
                <c:pt idx="1955">
                  <c:v>-938.73699999999997</c:v>
                </c:pt>
                <c:pt idx="1956">
                  <c:v>-938.721</c:v>
                </c:pt>
                <c:pt idx="1957">
                  <c:v>-938.70500000000004</c:v>
                </c:pt>
                <c:pt idx="1958">
                  <c:v>-938.68899999999996</c:v>
                </c:pt>
                <c:pt idx="1959">
                  <c:v>-938.673</c:v>
                </c:pt>
                <c:pt idx="1960">
                  <c:v>-938.65700000000004</c:v>
                </c:pt>
                <c:pt idx="1961">
                  <c:v>-938.64099999999996</c:v>
                </c:pt>
                <c:pt idx="1962">
                  <c:v>-938.625</c:v>
                </c:pt>
                <c:pt idx="1963">
                  <c:v>-938.60900000000004</c:v>
                </c:pt>
                <c:pt idx="1964">
                  <c:v>-938.59299999999996</c:v>
                </c:pt>
                <c:pt idx="1965">
                  <c:v>-938.577</c:v>
                </c:pt>
                <c:pt idx="1966">
                  <c:v>-938.56100000000004</c:v>
                </c:pt>
                <c:pt idx="1967">
                  <c:v>-938.54499999999996</c:v>
                </c:pt>
                <c:pt idx="1968">
                  <c:v>-938.529</c:v>
                </c:pt>
                <c:pt idx="1969">
                  <c:v>-938.51300000000003</c:v>
                </c:pt>
                <c:pt idx="1970">
                  <c:v>-938.49699999999996</c:v>
                </c:pt>
                <c:pt idx="1971">
                  <c:v>-938.48099999999999</c:v>
                </c:pt>
                <c:pt idx="1972">
                  <c:v>-938.46500000000003</c:v>
                </c:pt>
                <c:pt idx="1973">
                  <c:v>-938.44899999999996</c:v>
                </c:pt>
                <c:pt idx="1974">
                  <c:v>-938.43299999999999</c:v>
                </c:pt>
                <c:pt idx="1975">
                  <c:v>-938.41700000000003</c:v>
                </c:pt>
                <c:pt idx="1976">
                  <c:v>-938.40099999999995</c:v>
                </c:pt>
                <c:pt idx="1977">
                  <c:v>-938.38499999999999</c:v>
                </c:pt>
                <c:pt idx="1978">
                  <c:v>-938.36900000000003</c:v>
                </c:pt>
                <c:pt idx="1979">
                  <c:v>-938.35299999999995</c:v>
                </c:pt>
                <c:pt idx="1980">
                  <c:v>-938.33699999999999</c:v>
                </c:pt>
                <c:pt idx="1981">
                  <c:v>-938.32100000000003</c:v>
                </c:pt>
                <c:pt idx="1982">
                  <c:v>-938.30499999999995</c:v>
                </c:pt>
                <c:pt idx="1983">
                  <c:v>-938.28899999999999</c:v>
                </c:pt>
                <c:pt idx="1984">
                  <c:v>-938.27300000000002</c:v>
                </c:pt>
                <c:pt idx="1985">
                  <c:v>-938.25699999999995</c:v>
                </c:pt>
                <c:pt idx="1986">
                  <c:v>-938.24099999999999</c:v>
                </c:pt>
                <c:pt idx="1987">
                  <c:v>-938.22500000000002</c:v>
                </c:pt>
                <c:pt idx="1988">
                  <c:v>-938.20899999999995</c:v>
                </c:pt>
                <c:pt idx="1989">
                  <c:v>-938.19299999999998</c:v>
                </c:pt>
                <c:pt idx="1990">
                  <c:v>-938.17700000000002</c:v>
                </c:pt>
                <c:pt idx="1991">
                  <c:v>-938.16099999999994</c:v>
                </c:pt>
                <c:pt idx="1992">
                  <c:v>-938.14599999999996</c:v>
                </c:pt>
                <c:pt idx="1993">
                  <c:v>-938.13</c:v>
                </c:pt>
                <c:pt idx="1994">
                  <c:v>-938.11400000000003</c:v>
                </c:pt>
                <c:pt idx="1995">
                  <c:v>-938.09799999999996</c:v>
                </c:pt>
                <c:pt idx="1996">
                  <c:v>-938.08199999999999</c:v>
                </c:pt>
                <c:pt idx="1997">
                  <c:v>-938.06600000000003</c:v>
                </c:pt>
                <c:pt idx="1998">
                  <c:v>-938.05</c:v>
                </c:pt>
                <c:pt idx="1999">
                  <c:v>-938.03399999999999</c:v>
                </c:pt>
                <c:pt idx="2000">
                  <c:v>-938.01800000000003</c:v>
                </c:pt>
                <c:pt idx="2001">
                  <c:v>-938.00199999999995</c:v>
                </c:pt>
                <c:pt idx="2002">
                  <c:v>-937.98599999999999</c:v>
                </c:pt>
                <c:pt idx="2003">
                  <c:v>-937.97</c:v>
                </c:pt>
                <c:pt idx="2004">
                  <c:v>-937.95399999999995</c:v>
                </c:pt>
                <c:pt idx="2005">
                  <c:v>-937.93799999999999</c:v>
                </c:pt>
                <c:pt idx="2006">
                  <c:v>-937.92200000000003</c:v>
                </c:pt>
                <c:pt idx="2007">
                  <c:v>-937.90599999999995</c:v>
                </c:pt>
                <c:pt idx="2008">
                  <c:v>-937.89</c:v>
                </c:pt>
                <c:pt idx="2009">
                  <c:v>-937.87400000000002</c:v>
                </c:pt>
                <c:pt idx="2010">
                  <c:v>-937.85799999999995</c:v>
                </c:pt>
                <c:pt idx="2011">
                  <c:v>-937.84199999999998</c:v>
                </c:pt>
                <c:pt idx="2012">
                  <c:v>-937.82600000000002</c:v>
                </c:pt>
                <c:pt idx="2013">
                  <c:v>-937.81</c:v>
                </c:pt>
                <c:pt idx="2014">
                  <c:v>-937.79399999999998</c:v>
                </c:pt>
                <c:pt idx="2015">
                  <c:v>-937.77800000000002</c:v>
                </c:pt>
                <c:pt idx="2016">
                  <c:v>-937.76199999999994</c:v>
                </c:pt>
                <c:pt idx="2017">
                  <c:v>-937.74599999999998</c:v>
                </c:pt>
                <c:pt idx="2018">
                  <c:v>-937.73</c:v>
                </c:pt>
                <c:pt idx="2019">
                  <c:v>-937.71400000000006</c:v>
                </c:pt>
                <c:pt idx="2020">
                  <c:v>-937.69799999999998</c:v>
                </c:pt>
                <c:pt idx="2021">
                  <c:v>-937.68200000000002</c:v>
                </c:pt>
                <c:pt idx="2022">
                  <c:v>-937.66600000000005</c:v>
                </c:pt>
                <c:pt idx="2023">
                  <c:v>-937.65</c:v>
                </c:pt>
                <c:pt idx="2024">
                  <c:v>-937.63400000000001</c:v>
                </c:pt>
                <c:pt idx="2025">
                  <c:v>-937.61800000000005</c:v>
                </c:pt>
                <c:pt idx="2026">
                  <c:v>-937.60199999999998</c:v>
                </c:pt>
                <c:pt idx="2027">
                  <c:v>-937.58600000000001</c:v>
                </c:pt>
                <c:pt idx="2028">
                  <c:v>-937.57</c:v>
                </c:pt>
                <c:pt idx="2029">
                  <c:v>-937.55399999999997</c:v>
                </c:pt>
                <c:pt idx="2030">
                  <c:v>-937.53800000000001</c:v>
                </c:pt>
                <c:pt idx="2031">
                  <c:v>-937.52200000000005</c:v>
                </c:pt>
                <c:pt idx="2032">
                  <c:v>-937.50599999999997</c:v>
                </c:pt>
                <c:pt idx="2033">
                  <c:v>-937.49</c:v>
                </c:pt>
                <c:pt idx="2034">
                  <c:v>-937.47400000000005</c:v>
                </c:pt>
                <c:pt idx="2035">
                  <c:v>-937.45799999999997</c:v>
                </c:pt>
                <c:pt idx="2036">
                  <c:v>-937.44200000000001</c:v>
                </c:pt>
                <c:pt idx="2037">
                  <c:v>-937.42600000000004</c:v>
                </c:pt>
                <c:pt idx="2038">
                  <c:v>-937.41</c:v>
                </c:pt>
                <c:pt idx="2039">
                  <c:v>-937.39400000000001</c:v>
                </c:pt>
                <c:pt idx="2040">
                  <c:v>-937.37800000000004</c:v>
                </c:pt>
                <c:pt idx="2041">
                  <c:v>-937.36199999999997</c:v>
                </c:pt>
                <c:pt idx="2042">
                  <c:v>-937.346</c:v>
                </c:pt>
                <c:pt idx="2043">
                  <c:v>-937.33</c:v>
                </c:pt>
                <c:pt idx="2044">
                  <c:v>-937.31399999999996</c:v>
                </c:pt>
                <c:pt idx="2045">
                  <c:v>-937.298</c:v>
                </c:pt>
                <c:pt idx="2046">
                  <c:v>-937.28200000000004</c:v>
                </c:pt>
                <c:pt idx="2047">
                  <c:v>-937.26599999999996</c:v>
                </c:pt>
                <c:pt idx="2048">
                  <c:v>-937.25</c:v>
                </c:pt>
                <c:pt idx="2049">
                  <c:v>-937.23400000000004</c:v>
                </c:pt>
                <c:pt idx="2050">
                  <c:v>-937.21799999999996</c:v>
                </c:pt>
                <c:pt idx="2051">
                  <c:v>-937.202</c:v>
                </c:pt>
                <c:pt idx="2052">
                  <c:v>-937.18600000000004</c:v>
                </c:pt>
                <c:pt idx="2053">
                  <c:v>-937.17</c:v>
                </c:pt>
                <c:pt idx="2054">
                  <c:v>-937.154</c:v>
                </c:pt>
                <c:pt idx="2055">
                  <c:v>-937.13800000000003</c:v>
                </c:pt>
                <c:pt idx="2056">
                  <c:v>-937.12199999999996</c:v>
                </c:pt>
                <c:pt idx="2057">
                  <c:v>-937.10599999999999</c:v>
                </c:pt>
                <c:pt idx="2058">
                  <c:v>-937.09</c:v>
                </c:pt>
                <c:pt idx="2059">
                  <c:v>-937.07399999999996</c:v>
                </c:pt>
                <c:pt idx="2060">
                  <c:v>-937.05799999999999</c:v>
                </c:pt>
                <c:pt idx="2061">
                  <c:v>-937.04200000000003</c:v>
                </c:pt>
                <c:pt idx="2062">
                  <c:v>-937.02599999999995</c:v>
                </c:pt>
                <c:pt idx="2063">
                  <c:v>-937.01</c:v>
                </c:pt>
                <c:pt idx="2064">
                  <c:v>-936.99400000000003</c:v>
                </c:pt>
                <c:pt idx="2065">
                  <c:v>-936.97799999999995</c:v>
                </c:pt>
                <c:pt idx="2066">
                  <c:v>-936.96199999999999</c:v>
                </c:pt>
                <c:pt idx="2067">
                  <c:v>-936.94600000000003</c:v>
                </c:pt>
                <c:pt idx="2068">
                  <c:v>-936.93</c:v>
                </c:pt>
                <c:pt idx="2069">
                  <c:v>-936.91399999999999</c:v>
                </c:pt>
                <c:pt idx="2070">
                  <c:v>-936.89800000000002</c:v>
                </c:pt>
                <c:pt idx="2071">
                  <c:v>-936.88199999999995</c:v>
                </c:pt>
                <c:pt idx="2072">
                  <c:v>-936.86599999999999</c:v>
                </c:pt>
                <c:pt idx="2073">
                  <c:v>-936.85</c:v>
                </c:pt>
                <c:pt idx="2074">
                  <c:v>-936.83399999999995</c:v>
                </c:pt>
                <c:pt idx="2075">
                  <c:v>-936.81799999999998</c:v>
                </c:pt>
                <c:pt idx="2076">
                  <c:v>-936.80200000000002</c:v>
                </c:pt>
                <c:pt idx="2077">
                  <c:v>-936.78599999999994</c:v>
                </c:pt>
                <c:pt idx="2078">
                  <c:v>-936.77</c:v>
                </c:pt>
                <c:pt idx="2079">
                  <c:v>-936.75400000000002</c:v>
                </c:pt>
                <c:pt idx="2080">
                  <c:v>-936.73800000000006</c:v>
                </c:pt>
                <c:pt idx="2081">
                  <c:v>-936.72199999999998</c:v>
                </c:pt>
                <c:pt idx="2082">
                  <c:v>-936.70600000000002</c:v>
                </c:pt>
                <c:pt idx="2083">
                  <c:v>-936.69</c:v>
                </c:pt>
                <c:pt idx="2084">
                  <c:v>-936.67399999999998</c:v>
                </c:pt>
                <c:pt idx="2085">
                  <c:v>-936.65800000000002</c:v>
                </c:pt>
                <c:pt idx="2086">
                  <c:v>-936.64200000000005</c:v>
                </c:pt>
                <c:pt idx="2087">
                  <c:v>-936.62599999999998</c:v>
                </c:pt>
                <c:pt idx="2088">
                  <c:v>-936.61</c:v>
                </c:pt>
                <c:pt idx="2089">
                  <c:v>-936.59400000000005</c:v>
                </c:pt>
                <c:pt idx="2090">
                  <c:v>-936.57799999999997</c:v>
                </c:pt>
                <c:pt idx="2091">
                  <c:v>-936.56200000000001</c:v>
                </c:pt>
                <c:pt idx="2092">
                  <c:v>-936.54600000000005</c:v>
                </c:pt>
                <c:pt idx="2093">
                  <c:v>-936.53</c:v>
                </c:pt>
                <c:pt idx="2094">
                  <c:v>-936.51400000000001</c:v>
                </c:pt>
                <c:pt idx="2095">
                  <c:v>-936.49800000000005</c:v>
                </c:pt>
                <c:pt idx="2096">
                  <c:v>-936.48199999999997</c:v>
                </c:pt>
                <c:pt idx="2097">
                  <c:v>-936.46600000000001</c:v>
                </c:pt>
                <c:pt idx="2098">
                  <c:v>-936.45</c:v>
                </c:pt>
                <c:pt idx="2099">
                  <c:v>-936.43399999999997</c:v>
                </c:pt>
                <c:pt idx="2100">
                  <c:v>-936.41800000000001</c:v>
                </c:pt>
                <c:pt idx="2101">
                  <c:v>-936.40200000000004</c:v>
                </c:pt>
                <c:pt idx="2102">
                  <c:v>-936.38599999999997</c:v>
                </c:pt>
                <c:pt idx="2103">
                  <c:v>-936.37</c:v>
                </c:pt>
                <c:pt idx="2104">
                  <c:v>-936.35400000000004</c:v>
                </c:pt>
                <c:pt idx="2105">
                  <c:v>-936.33900000000006</c:v>
                </c:pt>
                <c:pt idx="2106">
                  <c:v>-936.32299999999998</c:v>
                </c:pt>
                <c:pt idx="2107">
                  <c:v>-936.30700000000002</c:v>
                </c:pt>
                <c:pt idx="2108">
                  <c:v>-936.29100000000005</c:v>
                </c:pt>
                <c:pt idx="2109">
                  <c:v>-936.27499999999998</c:v>
                </c:pt>
                <c:pt idx="2110">
                  <c:v>-936.25900000000001</c:v>
                </c:pt>
                <c:pt idx="2111">
                  <c:v>-936.24300000000005</c:v>
                </c:pt>
                <c:pt idx="2112">
                  <c:v>-936.22699999999998</c:v>
                </c:pt>
                <c:pt idx="2113">
                  <c:v>-936.21100000000001</c:v>
                </c:pt>
                <c:pt idx="2114">
                  <c:v>-936.19500000000005</c:v>
                </c:pt>
                <c:pt idx="2115">
                  <c:v>-936.17899999999997</c:v>
                </c:pt>
                <c:pt idx="2116">
                  <c:v>-936.16300000000001</c:v>
                </c:pt>
                <c:pt idx="2117">
                  <c:v>-936.14700000000005</c:v>
                </c:pt>
                <c:pt idx="2118">
                  <c:v>-936.13099999999997</c:v>
                </c:pt>
                <c:pt idx="2119">
                  <c:v>-936.11500000000001</c:v>
                </c:pt>
                <c:pt idx="2120">
                  <c:v>-936.09900000000005</c:v>
                </c:pt>
                <c:pt idx="2121">
                  <c:v>-936.08299999999997</c:v>
                </c:pt>
                <c:pt idx="2122">
                  <c:v>-936.06700000000001</c:v>
                </c:pt>
                <c:pt idx="2123">
                  <c:v>-936.05100000000004</c:v>
                </c:pt>
                <c:pt idx="2124">
                  <c:v>-936.03499999999997</c:v>
                </c:pt>
                <c:pt idx="2125">
                  <c:v>-936.01900000000001</c:v>
                </c:pt>
                <c:pt idx="2126">
                  <c:v>-936.00300000000004</c:v>
                </c:pt>
                <c:pt idx="2127">
                  <c:v>-935.98699999999997</c:v>
                </c:pt>
                <c:pt idx="2128">
                  <c:v>-935.971</c:v>
                </c:pt>
                <c:pt idx="2129">
                  <c:v>-935.95500000000004</c:v>
                </c:pt>
                <c:pt idx="2130">
                  <c:v>-935.93899999999996</c:v>
                </c:pt>
                <c:pt idx="2131">
                  <c:v>-935.923</c:v>
                </c:pt>
                <c:pt idx="2132">
                  <c:v>-935.90700000000004</c:v>
                </c:pt>
                <c:pt idx="2133">
                  <c:v>-935.89099999999996</c:v>
                </c:pt>
                <c:pt idx="2134">
                  <c:v>-935.875</c:v>
                </c:pt>
                <c:pt idx="2135">
                  <c:v>-935.85900000000004</c:v>
                </c:pt>
                <c:pt idx="2136">
                  <c:v>-935.84299999999996</c:v>
                </c:pt>
                <c:pt idx="2137">
                  <c:v>-935.827</c:v>
                </c:pt>
                <c:pt idx="2138">
                  <c:v>-935.81100000000004</c:v>
                </c:pt>
                <c:pt idx="2139">
                  <c:v>-935.79499999999996</c:v>
                </c:pt>
                <c:pt idx="2140">
                  <c:v>-935.779</c:v>
                </c:pt>
                <c:pt idx="2141">
                  <c:v>-935.76300000000003</c:v>
                </c:pt>
                <c:pt idx="2142">
                  <c:v>-935.74699999999996</c:v>
                </c:pt>
                <c:pt idx="2143">
                  <c:v>-935.73099999999999</c:v>
                </c:pt>
                <c:pt idx="2144">
                  <c:v>-935.71500000000003</c:v>
                </c:pt>
                <c:pt idx="2145">
                  <c:v>-935.69899999999996</c:v>
                </c:pt>
                <c:pt idx="2146">
                  <c:v>-935.68299999999999</c:v>
                </c:pt>
                <c:pt idx="2147">
                  <c:v>-935.66700000000003</c:v>
                </c:pt>
                <c:pt idx="2148">
                  <c:v>-935.65099999999995</c:v>
                </c:pt>
                <c:pt idx="2149">
                  <c:v>-935.63499999999999</c:v>
                </c:pt>
                <c:pt idx="2150">
                  <c:v>-935.61900000000003</c:v>
                </c:pt>
                <c:pt idx="2151">
                  <c:v>-935.60299999999995</c:v>
                </c:pt>
                <c:pt idx="2152">
                  <c:v>-935.58699999999999</c:v>
                </c:pt>
                <c:pt idx="2153">
                  <c:v>-935.57100000000003</c:v>
                </c:pt>
                <c:pt idx="2154">
                  <c:v>-935.55499999999995</c:v>
                </c:pt>
                <c:pt idx="2155">
                  <c:v>-935.53899999999999</c:v>
                </c:pt>
                <c:pt idx="2156">
                  <c:v>-935.52300000000002</c:v>
                </c:pt>
                <c:pt idx="2157">
                  <c:v>-935.50699999999995</c:v>
                </c:pt>
                <c:pt idx="2158">
                  <c:v>-935.49099999999999</c:v>
                </c:pt>
                <c:pt idx="2159">
                  <c:v>-935.47500000000002</c:v>
                </c:pt>
                <c:pt idx="2160">
                  <c:v>-935.45899999999995</c:v>
                </c:pt>
                <c:pt idx="2161">
                  <c:v>-935.44299999999998</c:v>
                </c:pt>
                <c:pt idx="2162">
                  <c:v>-935.42700000000002</c:v>
                </c:pt>
                <c:pt idx="2163">
                  <c:v>-935.41099999999994</c:v>
                </c:pt>
                <c:pt idx="2164">
                  <c:v>-935.39499999999998</c:v>
                </c:pt>
                <c:pt idx="2165">
                  <c:v>-935.37900000000002</c:v>
                </c:pt>
                <c:pt idx="2166">
                  <c:v>-935.36300000000006</c:v>
                </c:pt>
                <c:pt idx="2167">
                  <c:v>-935.34699999999998</c:v>
                </c:pt>
                <c:pt idx="2168">
                  <c:v>-935.33100000000002</c:v>
                </c:pt>
                <c:pt idx="2169">
                  <c:v>-935.31500000000005</c:v>
                </c:pt>
                <c:pt idx="2170">
                  <c:v>-935.29899999999998</c:v>
                </c:pt>
                <c:pt idx="2171">
                  <c:v>-935.28300000000002</c:v>
                </c:pt>
                <c:pt idx="2172">
                  <c:v>-935.26700000000005</c:v>
                </c:pt>
                <c:pt idx="2173">
                  <c:v>-935.25099999999998</c:v>
                </c:pt>
                <c:pt idx="2174">
                  <c:v>-935.23500000000001</c:v>
                </c:pt>
                <c:pt idx="2175">
                  <c:v>-935.21900000000005</c:v>
                </c:pt>
                <c:pt idx="2176">
                  <c:v>-935.20299999999997</c:v>
                </c:pt>
                <c:pt idx="2177">
                  <c:v>-935.18700000000001</c:v>
                </c:pt>
                <c:pt idx="2178">
                  <c:v>-935.17100000000005</c:v>
                </c:pt>
                <c:pt idx="2179">
                  <c:v>-935.15499999999997</c:v>
                </c:pt>
                <c:pt idx="2180">
                  <c:v>-935.13900000000001</c:v>
                </c:pt>
                <c:pt idx="2181">
                  <c:v>-935.12300000000005</c:v>
                </c:pt>
                <c:pt idx="2182">
                  <c:v>-935.10699999999997</c:v>
                </c:pt>
                <c:pt idx="2183">
                  <c:v>-935.09100000000001</c:v>
                </c:pt>
                <c:pt idx="2184">
                  <c:v>-935.07500000000005</c:v>
                </c:pt>
                <c:pt idx="2185">
                  <c:v>-935.05899999999997</c:v>
                </c:pt>
                <c:pt idx="2186">
                  <c:v>-935.04300000000001</c:v>
                </c:pt>
                <c:pt idx="2187">
                  <c:v>-935.02700000000004</c:v>
                </c:pt>
                <c:pt idx="2188">
                  <c:v>-935.01099999999997</c:v>
                </c:pt>
                <c:pt idx="2189">
                  <c:v>-934.995</c:v>
                </c:pt>
                <c:pt idx="2190">
                  <c:v>-934.97900000000004</c:v>
                </c:pt>
                <c:pt idx="2191">
                  <c:v>-934.96299999999997</c:v>
                </c:pt>
                <c:pt idx="2192">
                  <c:v>-934.947</c:v>
                </c:pt>
                <c:pt idx="2193">
                  <c:v>-934.93100000000004</c:v>
                </c:pt>
                <c:pt idx="2194">
                  <c:v>-934.91499999999996</c:v>
                </c:pt>
                <c:pt idx="2195">
                  <c:v>-934.899</c:v>
                </c:pt>
                <c:pt idx="2196">
                  <c:v>-934.88300000000004</c:v>
                </c:pt>
                <c:pt idx="2197">
                  <c:v>-934.86699999999996</c:v>
                </c:pt>
                <c:pt idx="2198">
                  <c:v>-934.851</c:v>
                </c:pt>
                <c:pt idx="2199">
                  <c:v>-934.83500000000004</c:v>
                </c:pt>
                <c:pt idx="2200">
                  <c:v>-934.81899999999996</c:v>
                </c:pt>
                <c:pt idx="2201">
                  <c:v>-934.803</c:v>
                </c:pt>
                <c:pt idx="2202">
                  <c:v>-934.78700000000003</c:v>
                </c:pt>
                <c:pt idx="2203">
                  <c:v>-934.77099999999996</c:v>
                </c:pt>
                <c:pt idx="2204">
                  <c:v>-934.755</c:v>
                </c:pt>
                <c:pt idx="2205">
                  <c:v>-934.73900000000003</c:v>
                </c:pt>
                <c:pt idx="2206">
                  <c:v>-934.72299999999996</c:v>
                </c:pt>
                <c:pt idx="2207">
                  <c:v>-934.70699999999999</c:v>
                </c:pt>
                <c:pt idx="2208">
                  <c:v>-934.69100000000003</c:v>
                </c:pt>
                <c:pt idx="2209">
                  <c:v>-934.67499999999995</c:v>
                </c:pt>
                <c:pt idx="2210">
                  <c:v>-934.65899999999999</c:v>
                </c:pt>
                <c:pt idx="2211">
                  <c:v>-934.64300000000003</c:v>
                </c:pt>
                <c:pt idx="2212">
                  <c:v>-934.62699999999995</c:v>
                </c:pt>
                <c:pt idx="2213">
                  <c:v>-934.61099999999999</c:v>
                </c:pt>
                <c:pt idx="2214">
                  <c:v>-934.59500000000003</c:v>
                </c:pt>
                <c:pt idx="2215">
                  <c:v>-934.57899999999995</c:v>
                </c:pt>
                <c:pt idx="2216">
                  <c:v>-934.56299999999999</c:v>
                </c:pt>
                <c:pt idx="2217">
                  <c:v>-934.54700000000003</c:v>
                </c:pt>
                <c:pt idx="2218">
                  <c:v>-934.53099999999995</c:v>
                </c:pt>
                <c:pt idx="2219">
                  <c:v>-934.51599999999996</c:v>
                </c:pt>
                <c:pt idx="2220">
                  <c:v>-934.5</c:v>
                </c:pt>
                <c:pt idx="2221">
                  <c:v>-934.48400000000004</c:v>
                </c:pt>
                <c:pt idx="2222">
                  <c:v>-934.46799999999996</c:v>
                </c:pt>
                <c:pt idx="2223">
                  <c:v>-934.452</c:v>
                </c:pt>
                <c:pt idx="2224">
                  <c:v>-934.43600000000004</c:v>
                </c:pt>
                <c:pt idx="2225">
                  <c:v>-934.42</c:v>
                </c:pt>
                <c:pt idx="2226">
                  <c:v>-934.404</c:v>
                </c:pt>
                <c:pt idx="2227">
                  <c:v>-934.38800000000003</c:v>
                </c:pt>
                <c:pt idx="2228">
                  <c:v>-934.37199999999996</c:v>
                </c:pt>
                <c:pt idx="2229">
                  <c:v>-934.35599999999999</c:v>
                </c:pt>
                <c:pt idx="2230">
                  <c:v>-934.34</c:v>
                </c:pt>
                <c:pt idx="2231">
                  <c:v>-934.32399999999996</c:v>
                </c:pt>
                <c:pt idx="2232">
                  <c:v>-934.30799999999999</c:v>
                </c:pt>
                <c:pt idx="2233">
                  <c:v>-934.29200000000003</c:v>
                </c:pt>
                <c:pt idx="2234">
                  <c:v>-934.27599999999995</c:v>
                </c:pt>
                <c:pt idx="2235">
                  <c:v>-934.26</c:v>
                </c:pt>
                <c:pt idx="2236">
                  <c:v>-934.24400000000003</c:v>
                </c:pt>
                <c:pt idx="2237">
                  <c:v>-934.22799999999995</c:v>
                </c:pt>
                <c:pt idx="2238">
                  <c:v>-934.21199999999999</c:v>
                </c:pt>
                <c:pt idx="2239">
                  <c:v>-934.19600000000003</c:v>
                </c:pt>
                <c:pt idx="2240">
                  <c:v>-934.18</c:v>
                </c:pt>
                <c:pt idx="2241">
                  <c:v>-934.16399999999999</c:v>
                </c:pt>
                <c:pt idx="2242">
                  <c:v>-934.14800000000002</c:v>
                </c:pt>
                <c:pt idx="2243">
                  <c:v>-934.13199999999995</c:v>
                </c:pt>
                <c:pt idx="2244">
                  <c:v>-934.11599999999999</c:v>
                </c:pt>
                <c:pt idx="2245">
                  <c:v>-934.1</c:v>
                </c:pt>
                <c:pt idx="2246">
                  <c:v>-934.08399999999995</c:v>
                </c:pt>
                <c:pt idx="2247">
                  <c:v>-934.06799999999998</c:v>
                </c:pt>
                <c:pt idx="2248">
                  <c:v>-934.05200000000002</c:v>
                </c:pt>
                <c:pt idx="2249">
                  <c:v>-934.03599999999994</c:v>
                </c:pt>
                <c:pt idx="2250">
                  <c:v>-934.02</c:v>
                </c:pt>
                <c:pt idx="2251">
                  <c:v>-934.00400000000002</c:v>
                </c:pt>
                <c:pt idx="2252">
                  <c:v>-933.98800000000006</c:v>
                </c:pt>
                <c:pt idx="2253">
                  <c:v>-933.97199999999998</c:v>
                </c:pt>
                <c:pt idx="2254">
                  <c:v>-933.95600000000002</c:v>
                </c:pt>
                <c:pt idx="2255">
                  <c:v>-933.94</c:v>
                </c:pt>
                <c:pt idx="2256">
                  <c:v>-933.92399999999998</c:v>
                </c:pt>
                <c:pt idx="2257">
                  <c:v>-933.90800000000002</c:v>
                </c:pt>
                <c:pt idx="2258">
                  <c:v>-933.89200000000005</c:v>
                </c:pt>
                <c:pt idx="2259">
                  <c:v>-933.87599999999998</c:v>
                </c:pt>
                <c:pt idx="2260">
                  <c:v>-933.86</c:v>
                </c:pt>
                <c:pt idx="2261">
                  <c:v>-933.84400000000005</c:v>
                </c:pt>
                <c:pt idx="2262">
                  <c:v>-933.82799999999997</c:v>
                </c:pt>
                <c:pt idx="2263">
                  <c:v>-933.81200000000001</c:v>
                </c:pt>
                <c:pt idx="2264">
                  <c:v>-933.79600000000005</c:v>
                </c:pt>
                <c:pt idx="2265">
                  <c:v>-933.78</c:v>
                </c:pt>
                <c:pt idx="2266">
                  <c:v>-933.76400000000001</c:v>
                </c:pt>
                <c:pt idx="2267">
                  <c:v>-933.74800000000005</c:v>
                </c:pt>
                <c:pt idx="2268">
                  <c:v>-933.73199999999997</c:v>
                </c:pt>
                <c:pt idx="2269">
                  <c:v>-933.71600000000001</c:v>
                </c:pt>
                <c:pt idx="2270">
                  <c:v>-933.7</c:v>
                </c:pt>
                <c:pt idx="2271">
                  <c:v>-933.68399999999997</c:v>
                </c:pt>
                <c:pt idx="2272">
                  <c:v>-933.66800000000001</c:v>
                </c:pt>
                <c:pt idx="2273">
                  <c:v>-933.65200000000004</c:v>
                </c:pt>
                <c:pt idx="2274">
                  <c:v>-933.63599999999997</c:v>
                </c:pt>
                <c:pt idx="2275">
                  <c:v>-933.62</c:v>
                </c:pt>
                <c:pt idx="2276">
                  <c:v>-933.60400000000004</c:v>
                </c:pt>
                <c:pt idx="2277">
                  <c:v>-933.58799999999997</c:v>
                </c:pt>
                <c:pt idx="2278">
                  <c:v>-933.572</c:v>
                </c:pt>
                <c:pt idx="2279">
                  <c:v>-933.55600000000004</c:v>
                </c:pt>
                <c:pt idx="2280">
                  <c:v>-933.54</c:v>
                </c:pt>
                <c:pt idx="2281">
                  <c:v>-933.524</c:v>
                </c:pt>
                <c:pt idx="2282">
                  <c:v>-933.50800000000004</c:v>
                </c:pt>
                <c:pt idx="2283">
                  <c:v>-933.49199999999996</c:v>
                </c:pt>
                <c:pt idx="2284">
                  <c:v>-933.476</c:v>
                </c:pt>
                <c:pt idx="2285">
                  <c:v>-933.46</c:v>
                </c:pt>
                <c:pt idx="2286">
                  <c:v>-933.44399999999996</c:v>
                </c:pt>
                <c:pt idx="2287">
                  <c:v>-933.428</c:v>
                </c:pt>
                <c:pt idx="2288">
                  <c:v>-933.41200000000003</c:v>
                </c:pt>
                <c:pt idx="2289">
                  <c:v>-933.39599999999996</c:v>
                </c:pt>
                <c:pt idx="2290">
                  <c:v>-933.38</c:v>
                </c:pt>
                <c:pt idx="2291">
                  <c:v>-933.36400000000003</c:v>
                </c:pt>
                <c:pt idx="2292">
                  <c:v>-933.34799999999996</c:v>
                </c:pt>
                <c:pt idx="2293">
                  <c:v>-933.33199999999999</c:v>
                </c:pt>
                <c:pt idx="2294">
                  <c:v>-933.31600000000003</c:v>
                </c:pt>
                <c:pt idx="2295">
                  <c:v>-933.3</c:v>
                </c:pt>
                <c:pt idx="2296">
                  <c:v>-933.28399999999999</c:v>
                </c:pt>
                <c:pt idx="2297">
                  <c:v>-933.26800000000003</c:v>
                </c:pt>
                <c:pt idx="2298">
                  <c:v>-933.25199999999995</c:v>
                </c:pt>
                <c:pt idx="2299">
                  <c:v>-933.23599999999999</c:v>
                </c:pt>
                <c:pt idx="2300">
                  <c:v>-933.22</c:v>
                </c:pt>
                <c:pt idx="2301">
                  <c:v>-933.20399999999995</c:v>
                </c:pt>
                <c:pt idx="2302">
                  <c:v>-933.18799999999999</c:v>
                </c:pt>
                <c:pt idx="2303">
                  <c:v>-933.17200000000003</c:v>
                </c:pt>
                <c:pt idx="2304">
                  <c:v>-933.15599999999995</c:v>
                </c:pt>
                <c:pt idx="2305">
                  <c:v>-933.14</c:v>
                </c:pt>
                <c:pt idx="2306">
                  <c:v>-933.12400000000002</c:v>
                </c:pt>
                <c:pt idx="2307">
                  <c:v>-933.10799999999995</c:v>
                </c:pt>
                <c:pt idx="2308">
                  <c:v>-933.09199999999998</c:v>
                </c:pt>
                <c:pt idx="2309">
                  <c:v>-933.07600000000002</c:v>
                </c:pt>
                <c:pt idx="2310">
                  <c:v>-933.06</c:v>
                </c:pt>
                <c:pt idx="2311">
                  <c:v>-933.04399999999998</c:v>
                </c:pt>
                <c:pt idx="2312">
                  <c:v>-933.02800000000002</c:v>
                </c:pt>
                <c:pt idx="2313">
                  <c:v>-933.01199999999994</c:v>
                </c:pt>
                <c:pt idx="2314">
                  <c:v>-932.99599999999998</c:v>
                </c:pt>
                <c:pt idx="2315">
                  <c:v>-932.98</c:v>
                </c:pt>
                <c:pt idx="2316">
                  <c:v>-932.96400000000006</c:v>
                </c:pt>
                <c:pt idx="2317">
                  <c:v>-932.94799999999998</c:v>
                </c:pt>
                <c:pt idx="2318">
                  <c:v>-932.93200000000002</c:v>
                </c:pt>
                <c:pt idx="2319">
                  <c:v>-932.91600000000005</c:v>
                </c:pt>
                <c:pt idx="2320">
                  <c:v>-932.9</c:v>
                </c:pt>
                <c:pt idx="2321">
                  <c:v>-932.88400000000001</c:v>
                </c:pt>
                <c:pt idx="2322">
                  <c:v>-932.86800000000005</c:v>
                </c:pt>
                <c:pt idx="2323">
                  <c:v>-932.85199999999998</c:v>
                </c:pt>
                <c:pt idx="2324">
                  <c:v>-932.83600000000001</c:v>
                </c:pt>
                <c:pt idx="2325">
                  <c:v>-932.82</c:v>
                </c:pt>
                <c:pt idx="2326">
                  <c:v>-932.80399999999997</c:v>
                </c:pt>
                <c:pt idx="2327">
                  <c:v>-932.78800000000001</c:v>
                </c:pt>
                <c:pt idx="2328">
                  <c:v>-932.77200000000005</c:v>
                </c:pt>
                <c:pt idx="2329">
                  <c:v>-932.75599999999997</c:v>
                </c:pt>
                <c:pt idx="2330">
                  <c:v>-932.74</c:v>
                </c:pt>
                <c:pt idx="2331">
                  <c:v>-932.72400000000005</c:v>
                </c:pt>
                <c:pt idx="2332">
                  <c:v>-932.70799999999997</c:v>
                </c:pt>
                <c:pt idx="2333">
                  <c:v>-932.69299999999998</c:v>
                </c:pt>
                <c:pt idx="2334">
                  <c:v>-932.67700000000002</c:v>
                </c:pt>
                <c:pt idx="2335">
                  <c:v>-932.66099999999994</c:v>
                </c:pt>
                <c:pt idx="2336">
                  <c:v>-932.64499999999998</c:v>
                </c:pt>
                <c:pt idx="2337">
                  <c:v>-932.62900000000002</c:v>
                </c:pt>
                <c:pt idx="2338">
                  <c:v>-932.61300000000006</c:v>
                </c:pt>
                <c:pt idx="2339">
                  <c:v>-932.59699999999998</c:v>
                </c:pt>
                <c:pt idx="2340">
                  <c:v>-932.58100000000002</c:v>
                </c:pt>
                <c:pt idx="2341">
                  <c:v>-932.56500000000005</c:v>
                </c:pt>
                <c:pt idx="2342">
                  <c:v>-932.54899999999998</c:v>
                </c:pt>
                <c:pt idx="2343">
                  <c:v>-932.53300000000002</c:v>
                </c:pt>
                <c:pt idx="2344">
                  <c:v>-932.51700000000005</c:v>
                </c:pt>
                <c:pt idx="2345">
                  <c:v>-932.50099999999998</c:v>
                </c:pt>
                <c:pt idx="2346">
                  <c:v>-932.48500000000001</c:v>
                </c:pt>
                <c:pt idx="2347">
                  <c:v>-932.46900000000005</c:v>
                </c:pt>
                <c:pt idx="2348">
                  <c:v>-932.45299999999997</c:v>
                </c:pt>
                <c:pt idx="2349">
                  <c:v>-932.43700000000001</c:v>
                </c:pt>
                <c:pt idx="2350">
                  <c:v>-932.42100000000005</c:v>
                </c:pt>
                <c:pt idx="2351">
                  <c:v>-932.40499999999997</c:v>
                </c:pt>
                <c:pt idx="2352">
                  <c:v>-932.38900000000001</c:v>
                </c:pt>
                <c:pt idx="2353">
                  <c:v>-932.37300000000005</c:v>
                </c:pt>
                <c:pt idx="2354">
                  <c:v>-932.35699999999997</c:v>
                </c:pt>
                <c:pt idx="2355">
                  <c:v>-932.34100000000001</c:v>
                </c:pt>
                <c:pt idx="2356">
                  <c:v>-932.32500000000005</c:v>
                </c:pt>
                <c:pt idx="2357">
                  <c:v>-932.30899999999997</c:v>
                </c:pt>
                <c:pt idx="2358">
                  <c:v>-932.29300000000001</c:v>
                </c:pt>
                <c:pt idx="2359">
                  <c:v>-932.27700000000004</c:v>
                </c:pt>
                <c:pt idx="2360">
                  <c:v>-932.26099999999997</c:v>
                </c:pt>
                <c:pt idx="2361">
                  <c:v>-932.245</c:v>
                </c:pt>
                <c:pt idx="2362">
                  <c:v>-932.22900000000004</c:v>
                </c:pt>
                <c:pt idx="2363">
                  <c:v>-932.21299999999997</c:v>
                </c:pt>
                <c:pt idx="2364">
                  <c:v>-932.197</c:v>
                </c:pt>
                <c:pt idx="2365">
                  <c:v>-932.18100000000004</c:v>
                </c:pt>
                <c:pt idx="2366">
                  <c:v>-932.16499999999996</c:v>
                </c:pt>
                <c:pt idx="2367">
                  <c:v>-932.149</c:v>
                </c:pt>
                <c:pt idx="2368">
                  <c:v>-932.13300000000004</c:v>
                </c:pt>
                <c:pt idx="2369">
                  <c:v>-932.11699999999996</c:v>
                </c:pt>
                <c:pt idx="2370">
                  <c:v>-932.101</c:v>
                </c:pt>
                <c:pt idx="2371">
                  <c:v>-932.08500000000004</c:v>
                </c:pt>
                <c:pt idx="2372">
                  <c:v>-932.06899999999996</c:v>
                </c:pt>
                <c:pt idx="2373">
                  <c:v>-932.053</c:v>
                </c:pt>
                <c:pt idx="2374">
                  <c:v>-932.03700000000003</c:v>
                </c:pt>
                <c:pt idx="2375">
                  <c:v>-932.02099999999996</c:v>
                </c:pt>
                <c:pt idx="2376">
                  <c:v>-932.005</c:v>
                </c:pt>
                <c:pt idx="2377">
                  <c:v>-931.98900000000003</c:v>
                </c:pt>
                <c:pt idx="2378">
                  <c:v>-931.97299999999996</c:v>
                </c:pt>
                <c:pt idx="2379">
                  <c:v>-931.95699999999999</c:v>
                </c:pt>
                <c:pt idx="2380">
                  <c:v>-931.94100000000003</c:v>
                </c:pt>
                <c:pt idx="2381">
                  <c:v>-931.92499999999995</c:v>
                </c:pt>
                <c:pt idx="2382">
                  <c:v>-931.90899999999999</c:v>
                </c:pt>
                <c:pt idx="2383">
                  <c:v>-931.89300000000003</c:v>
                </c:pt>
                <c:pt idx="2384">
                  <c:v>-931.87699999999995</c:v>
                </c:pt>
                <c:pt idx="2385">
                  <c:v>-931.86099999999999</c:v>
                </c:pt>
                <c:pt idx="2386">
                  <c:v>-931.84500000000003</c:v>
                </c:pt>
                <c:pt idx="2387">
                  <c:v>-931.82899999999995</c:v>
                </c:pt>
                <c:pt idx="2388">
                  <c:v>-931.81299999999999</c:v>
                </c:pt>
                <c:pt idx="2389">
                  <c:v>-931.79700000000003</c:v>
                </c:pt>
                <c:pt idx="2390">
                  <c:v>-931.78099999999995</c:v>
                </c:pt>
                <c:pt idx="2391">
                  <c:v>-931.76499999999999</c:v>
                </c:pt>
                <c:pt idx="2392">
                  <c:v>-931.74900000000002</c:v>
                </c:pt>
                <c:pt idx="2393">
                  <c:v>-931.73299999999995</c:v>
                </c:pt>
                <c:pt idx="2394">
                  <c:v>-931.71699999999998</c:v>
                </c:pt>
                <c:pt idx="2395">
                  <c:v>-931.70100000000002</c:v>
                </c:pt>
                <c:pt idx="2396">
                  <c:v>-931.68499999999995</c:v>
                </c:pt>
                <c:pt idx="2397">
                  <c:v>-931.66899999999998</c:v>
                </c:pt>
                <c:pt idx="2398">
                  <c:v>-931.65300000000002</c:v>
                </c:pt>
                <c:pt idx="2399">
                  <c:v>-931.63699999999994</c:v>
                </c:pt>
                <c:pt idx="2400">
                  <c:v>-931.62099999999998</c:v>
                </c:pt>
                <c:pt idx="2401">
                  <c:v>-931.60500000000002</c:v>
                </c:pt>
                <c:pt idx="2402">
                  <c:v>-931.58900000000006</c:v>
                </c:pt>
                <c:pt idx="2403">
                  <c:v>-931.57299999999998</c:v>
                </c:pt>
                <c:pt idx="2404">
                  <c:v>-931.55700000000002</c:v>
                </c:pt>
                <c:pt idx="2405">
                  <c:v>-931.54100000000005</c:v>
                </c:pt>
                <c:pt idx="2406">
                  <c:v>-931.52499999999998</c:v>
                </c:pt>
                <c:pt idx="2407">
                  <c:v>-931.50900000000001</c:v>
                </c:pt>
                <c:pt idx="2408">
                  <c:v>-931.49300000000005</c:v>
                </c:pt>
                <c:pt idx="2409">
                  <c:v>-931.47699999999998</c:v>
                </c:pt>
                <c:pt idx="2410">
                  <c:v>-931.46100000000001</c:v>
                </c:pt>
                <c:pt idx="2411">
                  <c:v>-931.44500000000005</c:v>
                </c:pt>
                <c:pt idx="2412">
                  <c:v>-931.42899999999997</c:v>
                </c:pt>
                <c:pt idx="2413">
                  <c:v>-931.41300000000001</c:v>
                </c:pt>
                <c:pt idx="2414">
                  <c:v>-931.39700000000005</c:v>
                </c:pt>
                <c:pt idx="2415">
                  <c:v>-931.38099999999997</c:v>
                </c:pt>
                <c:pt idx="2416">
                  <c:v>-931.36500000000001</c:v>
                </c:pt>
                <c:pt idx="2417">
                  <c:v>-931.34900000000005</c:v>
                </c:pt>
                <c:pt idx="2418">
                  <c:v>-931.33299999999997</c:v>
                </c:pt>
                <c:pt idx="2419">
                  <c:v>-931.31700000000001</c:v>
                </c:pt>
                <c:pt idx="2420">
                  <c:v>-931.30100000000004</c:v>
                </c:pt>
                <c:pt idx="2421">
                  <c:v>-931.28499999999997</c:v>
                </c:pt>
                <c:pt idx="2422">
                  <c:v>-931.26900000000001</c:v>
                </c:pt>
                <c:pt idx="2423">
                  <c:v>-931.25300000000004</c:v>
                </c:pt>
                <c:pt idx="2424">
                  <c:v>-931.23699999999997</c:v>
                </c:pt>
                <c:pt idx="2425">
                  <c:v>-931.221</c:v>
                </c:pt>
                <c:pt idx="2426">
                  <c:v>-931.20500000000004</c:v>
                </c:pt>
                <c:pt idx="2427">
                  <c:v>-931.18899999999996</c:v>
                </c:pt>
                <c:pt idx="2428">
                  <c:v>-931.173</c:v>
                </c:pt>
                <c:pt idx="2429">
                  <c:v>-931.15700000000004</c:v>
                </c:pt>
                <c:pt idx="2430">
                  <c:v>-931.14099999999996</c:v>
                </c:pt>
                <c:pt idx="2431">
                  <c:v>-931.125</c:v>
                </c:pt>
                <c:pt idx="2432">
                  <c:v>-931.10900000000004</c:v>
                </c:pt>
                <c:pt idx="2433">
                  <c:v>-931.09299999999996</c:v>
                </c:pt>
                <c:pt idx="2434">
                  <c:v>-931.077</c:v>
                </c:pt>
                <c:pt idx="2435">
                  <c:v>-931.06100000000004</c:v>
                </c:pt>
                <c:pt idx="2436">
                  <c:v>-931.04499999999996</c:v>
                </c:pt>
                <c:pt idx="2437">
                  <c:v>-931.029</c:v>
                </c:pt>
                <c:pt idx="2438">
                  <c:v>-931.01300000000003</c:v>
                </c:pt>
                <c:pt idx="2439">
                  <c:v>-930.99699999999996</c:v>
                </c:pt>
                <c:pt idx="2440">
                  <c:v>-930.98099999999999</c:v>
                </c:pt>
                <c:pt idx="2441">
                  <c:v>-930.96500000000003</c:v>
                </c:pt>
                <c:pt idx="2442">
                  <c:v>-930.94899999999996</c:v>
                </c:pt>
                <c:pt idx="2443">
                  <c:v>-930.93299999999999</c:v>
                </c:pt>
                <c:pt idx="2444">
                  <c:v>-930.91700000000003</c:v>
                </c:pt>
                <c:pt idx="2445">
                  <c:v>-930.90099999999995</c:v>
                </c:pt>
                <c:pt idx="2446">
                  <c:v>-930.88499999999999</c:v>
                </c:pt>
                <c:pt idx="2447">
                  <c:v>-930.87</c:v>
                </c:pt>
                <c:pt idx="2448">
                  <c:v>-930.85400000000004</c:v>
                </c:pt>
                <c:pt idx="2449">
                  <c:v>-930.83799999999997</c:v>
                </c:pt>
                <c:pt idx="2450">
                  <c:v>-930.822</c:v>
                </c:pt>
                <c:pt idx="2451">
                  <c:v>-930.80600000000004</c:v>
                </c:pt>
                <c:pt idx="2452">
                  <c:v>-930.79</c:v>
                </c:pt>
                <c:pt idx="2453">
                  <c:v>-930.774</c:v>
                </c:pt>
                <c:pt idx="2454">
                  <c:v>-930.75800000000004</c:v>
                </c:pt>
                <c:pt idx="2455">
                  <c:v>-930.74199999999996</c:v>
                </c:pt>
                <c:pt idx="2456">
                  <c:v>-930.726</c:v>
                </c:pt>
                <c:pt idx="2457">
                  <c:v>-930.71</c:v>
                </c:pt>
                <c:pt idx="2458">
                  <c:v>-930.69399999999996</c:v>
                </c:pt>
                <c:pt idx="2459">
                  <c:v>-930.678</c:v>
                </c:pt>
                <c:pt idx="2460">
                  <c:v>-930.66200000000003</c:v>
                </c:pt>
                <c:pt idx="2461">
                  <c:v>-930.64599999999996</c:v>
                </c:pt>
                <c:pt idx="2462">
                  <c:v>-930.63</c:v>
                </c:pt>
                <c:pt idx="2463">
                  <c:v>-930.61400000000003</c:v>
                </c:pt>
                <c:pt idx="2464">
                  <c:v>-930.59799999999996</c:v>
                </c:pt>
                <c:pt idx="2465">
                  <c:v>-930.58199999999999</c:v>
                </c:pt>
                <c:pt idx="2466">
                  <c:v>-930.56600000000003</c:v>
                </c:pt>
                <c:pt idx="2467">
                  <c:v>-930.55</c:v>
                </c:pt>
                <c:pt idx="2468">
                  <c:v>-930.53399999999999</c:v>
                </c:pt>
                <c:pt idx="2469">
                  <c:v>-930.51800000000003</c:v>
                </c:pt>
                <c:pt idx="2470">
                  <c:v>-930.50199999999995</c:v>
                </c:pt>
                <c:pt idx="2471">
                  <c:v>-930.48599999999999</c:v>
                </c:pt>
                <c:pt idx="2472">
                  <c:v>-930.47</c:v>
                </c:pt>
                <c:pt idx="2473">
                  <c:v>-930.45399999999995</c:v>
                </c:pt>
                <c:pt idx="2474">
                  <c:v>-930.43799999999999</c:v>
                </c:pt>
                <c:pt idx="2475">
                  <c:v>-930.42200000000003</c:v>
                </c:pt>
                <c:pt idx="2476">
                  <c:v>-930.40599999999995</c:v>
                </c:pt>
                <c:pt idx="2477">
                  <c:v>-930.39</c:v>
                </c:pt>
                <c:pt idx="2478">
                  <c:v>-930.37400000000002</c:v>
                </c:pt>
                <c:pt idx="2479">
                  <c:v>-930.35799999999995</c:v>
                </c:pt>
                <c:pt idx="2480">
                  <c:v>-930.34199999999998</c:v>
                </c:pt>
                <c:pt idx="2481">
                  <c:v>-930.32600000000002</c:v>
                </c:pt>
                <c:pt idx="2482">
                  <c:v>-930.31</c:v>
                </c:pt>
                <c:pt idx="2483">
                  <c:v>-930.29399999999998</c:v>
                </c:pt>
                <c:pt idx="2484">
                  <c:v>-930.27800000000002</c:v>
                </c:pt>
                <c:pt idx="2485">
                  <c:v>-930.26199999999994</c:v>
                </c:pt>
                <c:pt idx="2486">
                  <c:v>-930.24599999999998</c:v>
                </c:pt>
                <c:pt idx="2487">
                  <c:v>-930.23</c:v>
                </c:pt>
                <c:pt idx="2488">
                  <c:v>-930.21400000000006</c:v>
                </c:pt>
                <c:pt idx="2489">
                  <c:v>-930.19799999999998</c:v>
                </c:pt>
                <c:pt idx="2490">
                  <c:v>-930.18200000000002</c:v>
                </c:pt>
                <c:pt idx="2491">
                  <c:v>-930.16600000000005</c:v>
                </c:pt>
                <c:pt idx="2492">
                  <c:v>-930.15</c:v>
                </c:pt>
                <c:pt idx="2493">
                  <c:v>-930.13400000000001</c:v>
                </c:pt>
                <c:pt idx="2494">
                  <c:v>-930.11800000000005</c:v>
                </c:pt>
                <c:pt idx="2495">
                  <c:v>-930.10199999999998</c:v>
                </c:pt>
                <c:pt idx="2496">
                  <c:v>-930.08600000000001</c:v>
                </c:pt>
                <c:pt idx="2497">
                  <c:v>-930.07</c:v>
                </c:pt>
                <c:pt idx="2498">
                  <c:v>-930.05399999999997</c:v>
                </c:pt>
                <c:pt idx="2499">
                  <c:v>-930.03800000000001</c:v>
                </c:pt>
                <c:pt idx="2500">
                  <c:v>-930.02200000000005</c:v>
                </c:pt>
                <c:pt idx="2501">
                  <c:v>-930.00599999999997</c:v>
                </c:pt>
                <c:pt idx="2502">
                  <c:v>-929.99</c:v>
                </c:pt>
                <c:pt idx="2503">
                  <c:v>-929.97400000000005</c:v>
                </c:pt>
                <c:pt idx="2504">
                  <c:v>-929.95799999999997</c:v>
                </c:pt>
                <c:pt idx="2505">
                  <c:v>-929.94200000000001</c:v>
                </c:pt>
                <c:pt idx="2506">
                  <c:v>-929.92600000000004</c:v>
                </c:pt>
                <c:pt idx="2507">
                  <c:v>-929.91</c:v>
                </c:pt>
                <c:pt idx="2508">
                  <c:v>-929.89400000000001</c:v>
                </c:pt>
                <c:pt idx="2509">
                  <c:v>-929.87800000000004</c:v>
                </c:pt>
                <c:pt idx="2510">
                  <c:v>-929.86199999999997</c:v>
                </c:pt>
                <c:pt idx="2511">
                  <c:v>-929.846</c:v>
                </c:pt>
                <c:pt idx="2512">
                  <c:v>-929.83</c:v>
                </c:pt>
                <c:pt idx="2513">
                  <c:v>-929.81399999999996</c:v>
                </c:pt>
                <c:pt idx="2514">
                  <c:v>-929.798</c:v>
                </c:pt>
                <c:pt idx="2515">
                  <c:v>-929.78200000000004</c:v>
                </c:pt>
                <c:pt idx="2516">
                  <c:v>-929.76599999999996</c:v>
                </c:pt>
                <c:pt idx="2517">
                  <c:v>-929.75</c:v>
                </c:pt>
                <c:pt idx="2518">
                  <c:v>-929.73400000000004</c:v>
                </c:pt>
                <c:pt idx="2519">
                  <c:v>-929.71799999999996</c:v>
                </c:pt>
                <c:pt idx="2520">
                  <c:v>-929.702</c:v>
                </c:pt>
                <c:pt idx="2521">
                  <c:v>-929.68600000000004</c:v>
                </c:pt>
                <c:pt idx="2522">
                  <c:v>-929.67</c:v>
                </c:pt>
                <c:pt idx="2523">
                  <c:v>-929.654</c:v>
                </c:pt>
                <c:pt idx="2524">
                  <c:v>-929.63800000000003</c:v>
                </c:pt>
                <c:pt idx="2525">
                  <c:v>-929.62199999999996</c:v>
                </c:pt>
                <c:pt idx="2526">
                  <c:v>-929.60599999999999</c:v>
                </c:pt>
                <c:pt idx="2527">
                  <c:v>-929.59</c:v>
                </c:pt>
                <c:pt idx="2528">
                  <c:v>-929.57399999999996</c:v>
                </c:pt>
                <c:pt idx="2529">
                  <c:v>-929.55799999999999</c:v>
                </c:pt>
                <c:pt idx="2530">
                  <c:v>-929.54200000000003</c:v>
                </c:pt>
                <c:pt idx="2531">
                  <c:v>-929.52599999999995</c:v>
                </c:pt>
                <c:pt idx="2532">
                  <c:v>-929.51</c:v>
                </c:pt>
                <c:pt idx="2533">
                  <c:v>-929.49400000000003</c:v>
                </c:pt>
                <c:pt idx="2534">
                  <c:v>-929.47799999999995</c:v>
                </c:pt>
                <c:pt idx="2535">
                  <c:v>-929.46199999999999</c:v>
                </c:pt>
                <c:pt idx="2536">
                  <c:v>-929.44600000000003</c:v>
                </c:pt>
                <c:pt idx="2537">
                  <c:v>-929.43</c:v>
                </c:pt>
                <c:pt idx="2538">
                  <c:v>-929.41399999999999</c:v>
                </c:pt>
                <c:pt idx="2539">
                  <c:v>-929.39800000000002</c:v>
                </c:pt>
                <c:pt idx="2540">
                  <c:v>-929.38199999999995</c:v>
                </c:pt>
                <c:pt idx="2541">
                  <c:v>-929.36599999999999</c:v>
                </c:pt>
                <c:pt idx="2542">
                  <c:v>-929.35</c:v>
                </c:pt>
                <c:pt idx="2543">
                  <c:v>-929.33399999999995</c:v>
                </c:pt>
                <c:pt idx="2544">
                  <c:v>-929.31799999999998</c:v>
                </c:pt>
                <c:pt idx="2545">
                  <c:v>-929.30200000000002</c:v>
                </c:pt>
                <c:pt idx="2546">
                  <c:v>-929.28599999999994</c:v>
                </c:pt>
                <c:pt idx="2547">
                  <c:v>-929.27</c:v>
                </c:pt>
                <c:pt idx="2548">
                  <c:v>-929.25400000000002</c:v>
                </c:pt>
                <c:pt idx="2549">
                  <c:v>-929.23800000000006</c:v>
                </c:pt>
                <c:pt idx="2550">
                  <c:v>-929.22199999999998</c:v>
                </c:pt>
                <c:pt idx="2551">
                  <c:v>-929.20600000000002</c:v>
                </c:pt>
                <c:pt idx="2552">
                  <c:v>-929.19</c:v>
                </c:pt>
                <c:pt idx="2553">
                  <c:v>-929.17399999999998</c:v>
                </c:pt>
                <c:pt idx="2554">
                  <c:v>-929.15800000000002</c:v>
                </c:pt>
                <c:pt idx="2555">
                  <c:v>-929.14200000000005</c:v>
                </c:pt>
                <c:pt idx="2556">
                  <c:v>-929.12599999999998</c:v>
                </c:pt>
                <c:pt idx="2557">
                  <c:v>-929.11</c:v>
                </c:pt>
                <c:pt idx="2558">
                  <c:v>-929.09400000000005</c:v>
                </c:pt>
                <c:pt idx="2559">
                  <c:v>-929.07799999999997</c:v>
                </c:pt>
                <c:pt idx="2560">
                  <c:v>-929.06200000000001</c:v>
                </c:pt>
                <c:pt idx="2561">
                  <c:v>-929.04700000000003</c:v>
                </c:pt>
                <c:pt idx="2562">
                  <c:v>-929.03099999999995</c:v>
                </c:pt>
                <c:pt idx="2563">
                  <c:v>-929.01499999999999</c:v>
                </c:pt>
                <c:pt idx="2564">
                  <c:v>-928.99900000000002</c:v>
                </c:pt>
                <c:pt idx="2565">
                  <c:v>-928.98299999999995</c:v>
                </c:pt>
                <c:pt idx="2566">
                  <c:v>-928.96699999999998</c:v>
                </c:pt>
                <c:pt idx="2567">
                  <c:v>-928.95100000000002</c:v>
                </c:pt>
                <c:pt idx="2568">
                  <c:v>-928.93499999999995</c:v>
                </c:pt>
                <c:pt idx="2569">
                  <c:v>-928.91899999999998</c:v>
                </c:pt>
                <c:pt idx="2570">
                  <c:v>-928.90300000000002</c:v>
                </c:pt>
                <c:pt idx="2571">
                  <c:v>-928.88699999999994</c:v>
                </c:pt>
                <c:pt idx="2572">
                  <c:v>-928.87099999999998</c:v>
                </c:pt>
                <c:pt idx="2573">
                  <c:v>-928.85500000000002</c:v>
                </c:pt>
                <c:pt idx="2574">
                  <c:v>-928.83900000000006</c:v>
                </c:pt>
                <c:pt idx="2575">
                  <c:v>-928.82299999999998</c:v>
                </c:pt>
                <c:pt idx="2576">
                  <c:v>-928.80700000000002</c:v>
                </c:pt>
                <c:pt idx="2577">
                  <c:v>-928.79100000000005</c:v>
                </c:pt>
                <c:pt idx="2578">
                  <c:v>-928.77499999999998</c:v>
                </c:pt>
                <c:pt idx="2579">
                  <c:v>-928.75900000000001</c:v>
                </c:pt>
                <c:pt idx="2580">
                  <c:v>-928.74300000000005</c:v>
                </c:pt>
                <c:pt idx="2581">
                  <c:v>-928.72699999999998</c:v>
                </c:pt>
                <c:pt idx="2582">
                  <c:v>-928.71100000000001</c:v>
                </c:pt>
                <c:pt idx="2583">
                  <c:v>-928.69500000000005</c:v>
                </c:pt>
                <c:pt idx="2584">
                  <c:v>-928.67899999999997</c:v>
                </c:pt>
                <c:pt idx="2585">
                  <c:v>-928.66300000000001</c:v>
                </c:pt>
                <c:pt idx="2586">
                  <c:v>-928.64700000000005</c:v>
                </c:pt>
                <c:pt idx="2587">
                  <c:v>-928.63099999999997</c:v>
                </c:pt>
                <c:pt idx="2588">
                  <c:v>-928.61500000000001</c:v>
                </c:pt>
                <c:pt idx="2589">
                  <c:v>-928.59900000000005</c:v>
                </c:pt>
                <c:pt idx="2590">
                  <c:v>-928.58299999999997</c:v>
                </c:pt>
                <c:pt idx="2591">
                  <c:v>-928.56700000000001</c:v>
                </c:pt>
                <c:pt idx="2592">
                  <c:v>-928.55100000000004</c:v>
                </c:pt>
                <c:pt idx="2593">
                  <c:v>-928.53499999999997</c:v>
                </c:pt>
                <c:pt idx="2594">
                  <c:v>-928.51900000000001</c:v>
                </c:pt>
                <c:pt idx="2595">
                  <c:v>-928.50300000000004</c:v>
                </c:pt>
                <c:pt idx="2596">
                  <c:v>-928.48699999999997</c:v>
                </c:pt>
                <c:pt idx="2597">
                  <c:v>-928.471</c:v>
                </c:pt>
                <c:pt idx="2598">
                  <c:v>-928.45500000000004</c:v>
                </c:pt>
                <c:pt idx="2599">
                  <c:v>-928.43899999999996</c:v>
                </c:pt>
                <c:pt idx="2600">
                  <c:v>-928.423</c:v>
                </c:pt>
                <c:pt idx="2601">
                  <c:v>-928.40700000000004</c:v>
                </c:pt>
                <c:pt idx="2602">
                  <c:v>-928.39099999999996</c:v>
                </c:pt>
                <c:pt idx="2603">
                  <c:v>-928.375</c:v>
                </c:pt>
                <c:pt idx="2604">
                  <c:v>-928.35900000000004</c:v>
                </c:pt>
                <c:pt idx="2605">
                  <c:v>-928.34299999999996</c:v>
                </c:pt>
                <c:pt idx="2606">
                  <c:v>-928.327</c:v>
                </c:pt>
                <c:pt idx="2607">
                  <c:v>-928.31100000000004</c:v>
                </c:pt>
                <c:pt idx="2608">
                  <c:v>-928.29499999999996</c:v>
                </c:pt>
                <c:pt idx="2609">
                  <c:v>-928.279</c:v>
                </c:pt>
                <c:pt idx="2610">
                  <c:v>-928.26300000000003</c:v>
                </c:pt>
                <c:pt idx="2611">
                  <c:v>-928.24699999999996</c:v>
                </c:pt>
                <c:pt idx="2612">
                  <c:v>-928.23099999999999</c:v>
                </c:pt>
                <c:pt idx="2613">
                  <c:v>-928.21500000000003</c:v>
                </c:pt>
                <c:pt idx="2614">
                  <c:v>-928.19899999999996</c:v>
                </c:pt>
                <c:pt idx="2615">
                  <c:v>-928.18299999999999</c:v>
                </c:pt>
                <c:pt idx="2616">
                  <c:v>-928.16700000000003</c:v>
                </c:pt>
                <c:pt idx="2617">
                  <c:v>-928.15099999999995</c:v>
                </c:pt>
                <c:pt idx="2618">
                  <c:v>-928.13499999999999</c:v>
                </c:pt>
                <c:pt idx="2619">
                  <c:v>-928.11900000000003</c:v>
                </c:pt>
                <c:pt idx="2620">
                  <c:v>-928.10299999999995</c:v>
                </c:pt>
                <c:pt idx="2621">
                  <c:v>-928.08699999999999</c:v>
                </c:pt>
                <c:pt idx="2622">
                  <c:v>-928.07100000000003</c:v>
                </c:pt>
                <c:pt idx="2623">
                  <c:v>-928.05499999999995</c:v>
                </c:pt>
                <c:pt idx="2624">
                  <c:v>-928.03899999999999</c:v>
                </c:pt>
                <c:pt idx="2625">
                  <c:v>-928.02300000000002</c:v>
                </c:pt>
                <c:pt idx="2626">
                  <c:v>-928.00699999999995</c:v>
                </c:pt>
                <c:pt idx="2627">
                  <c:v>-927.99099999999999</c:v>
                </c:pt>
                <c:pt idx="2628">
                  <c:v>-927.97500000000002</c:v>
                </c:pt>
                <c:pt idx="2629">
                  <c:v>-927.95899999999995</c:v>
                </c:pt>
                <c:pt idx="2630">
                  <c:v>-927.94299999999998</c:v>
                </c:pt>
                <c:pt idx="2631">
                  <c:v>-927.92700000000002</c:v>
                </c:pt>
                <c:pt idx="2632">
                  <c:v>-927.91099999999994</c:v>
                </c:pt>
                <c:pt idx="2633">
                  <c:v>-927.89499999999998</c:v>
                </c:pt>
                <c:pt idx="2634">
                  <c:v>-927.87900000000002</c:v>
                </c:pt>
                <c:pt idx="2635">
                  <c:v>-927.86300000000006</c:v>
                </c:pt>
                <c:pt idx="2636">
                  <c:v>-927.84699999999998</c:v>
                </c:pt>
                <c:pt idx="2637">
                  <c:v>-927.83100000000002</c:v>
                </c:pt>
                <c:pt idx="2638">
                  <c:v>-927.81500000000005</c:v>
                </c:pt>
                <c:pt idx="2639">
                  <c:v>-927.79899999999998</c:v>
                </c:pt>
                <c:pt idx="2640">
                  <c:v>-927.78300000000002</c:v>
                </c:pt>
                <c:pt idx="2641">
                  <c:v>-927.76700000000005</c:v>
                </c:pt>
                <c:pt idx="2642">
                  <c:v>-927.75099999999998</c:v>
                </c:pt>
                <c:pt idx="2643">
                  <c:v>-927.73500000000001</c:v>
                </c:pt>
                <c:pt idx="2644">
                  <c:v>-927.71900000000005</c:v>
                </c:pt>
                <c:pt idx="2645">
                  <c:v>-927.70299999999997</c:v>
                </c:pt>
                <c:pt idx="2646">
                  <c:v>-927.68700000000001</c:v>
                </c:pt>
                <c:pt idx="2647">
                  <c:v>-927.67100000000005</c:v>
                </c:pt>
                <c:pt idx="2648">
                  <c:v>-927.65499999999997</c:v>
                </c:pt>
                <c:pt idx="2649">
                  <c:v>-927.63900000000001</c:v>
                </c:pt>
                <c:pt idx="2650">
                  <c:v>-927.62300000000005</c:v>
                </c:pt>
                <c:pt idx="2651">
                  <c:v>-927.60699999999997</c:v>
                </c:pt>
                <c:pt idx="2652">
                  <c:v>-927.59100000000001</c:v>
                </c:pt>
                <c:pt idx="2653">
                  <c:v>-927.57500000000005</c:v>
                </c:pt>
                <c:pt idx="2654">
                  <c:v>-927.55899999999997</c:v>
                </c:pt>
                <c:pt idx="2655">
                  <c:v>-927.54300000000001</c:v>
                </c:pt>
                <c:pt idx="2656">
                  <c:v>-927.52700000000004</c:v>
                </c:pt>
                <c:pt idx="2657">
                  <c:v>-927.51099999999997</c:v>
                </c:pt>
                <c:pt idx="2658">
                  <c:v>-927.495</c:v>
                </c:pt>
                <c:pt idx="2659">
                  <c:v>-927.47900000000004</c:v>
                </c:pt>
                <c:pt idx="2660">
                  <c:v>-927.46299999999997</c:v>
                </c:pt>
                <c:pt idx="2661">
                  <c:v>-927.447</c:v>
                </c:pt>
                <c:pt idx="2662">
                  <c:v>-927.43100000000004</c:v>
                </c:pt>
                <c:pt idx="2663">
                  <c:v>-927.41499999999996</c:v>
                </c:pt>
                <c:pt idx="2664">
                  <c:v>-927.399</c:v>
                </c:pt>
                <c:pt idx="2665">
                  <c:v>-927.38300000000004</c:v>
                </c:pt>
                <c:pt idx="2666">
                  <c:v>-927.36699999999996</c:v>
                </c:pt>
                <c:pt idx="2667">
                  <c:v>-927.351</c:v>
                </c:pt>
                <c:pt idx="2668">
                  <c:v>-927.33500000000004</c:v>
                </c:pt>
                <c:pt idx="2669">
                  <c:v>-927.31899999999996</c:v>
                </c:pt>
                <c:pt idx="2670">
                  <c:v>-927.303</c:v>
                </c:pt>
                <c:pt idx="2671">
                  <c:v>-927.28700000000003</c:v>
                </c:pt>
                <c:pt idx="2672">
                  <c:v>-927.27099999999996</c:v>
                </c:pt>
                <c:pt idx="2673">
                  <c:v>-927.255</c:v>
                </c:pt>
                <c:pt idx="2674">
                  <c:v>-927.24</c:v>
                </c:pt>
                <c:pt idx="2675">
                  <c:v>-927.22400000000005</c:v>
                </c:pt>
                <c:pt idx="2676">
                  <c:v>-927.20799999999997</c:v>
                </c:pt>
                <c:pt idx="2677">
                  <c:v>-927.19200000000001</c:v>
                </c:pt>
                <c:pt idx="2678">
                  <c:v>-927.17600000000004</c:v>
                </c:pt>
                <c:pt idx="2679">
                  <c:v>-927.16</c:v>
                </c:pt>
                <c:pt idx="2680">
                  <c:v>-927.14400000000001</c:v>
                </c:pt>
                <c:pt idx="2681">
                  <c:v>-927.12800000000004</c:v>
                </c:pt>
                <c:pt idx="2682">
                  <c:v>-927.11199999999997</c:v>
                </c:pt>
                <c:pt idx="2683">
                  <c:v>-927.096</c:v>
                </c:pt>
                <c:pt idx="2684">
                  <c:v>-927.08</c:v>
                </c:pt>
                <c:pt idx="2685">
                  <c:v>-927.06399999999996</c:v>
                </c:pt>
                <c:pt idx="2686">
                  <c:v>-927.048</c:v>
                </c:pt>
                <c:pt idx="2687">
                  <c:v>-927.03200000000004</c:v>
                </c:pt>
                <c:pt idx="2688">
                  <c:v>-927.01599999999996</c:v>
                </c:pt>
                <c:pt idx="2689">
                  <c:v>-927</c:v>
                </c:pt>
                <c:pt idx="2690">
                  <c:v>-926.98400000000004</c:v>
                </c:pt>
                <c:pt idx="2691">
                  <c:v>-926.96799999999996</c:v>
                </c:pt>
                <c:pt idx="2692">
                  <c:v>-926.952</c:v>
                </c:pt>
                <c:pt idx="2693">
                  <c:v>-926.93600000000004</c:v>
                </c:pt>
                <c:pt idx="2694">
                  <c:v>-926.92</c:v>
                </c:pt>
                <c:pt idx="2695">
                  <c:v>-926.904</c:v>
                </c:pt>
                <c:pt idx="2696">
                  <c:v>-926.88800000000003</c:v>
                </c:pt>
                <c:pt idx="2697">
                  <c:v>-926.87199999999996</c:v>
                </c:pt>
                <c:pt idx="2698">
                  <c:v>-926.85599999999999</c:v>
                </c:pt>
                <c:pt idx="2699">
                  <c:v>-926.84</c:v>
                </c:pt>
                <c:pt idx="2700">
                  <c:v>-926.82399999999996</c:v>
                </c:pt>
                <c:pt idx="2701">
                  <c:v>-926.80799999999999</c:v>
                </c:pt>
                <c:pt idx="2702">
                  <c:v>-926.79200000000003</c:v>
                </c:pt>
                <c:pt idx="2703">
                  <c:v>-926.77599999999995</c:v>
                </c:pt>
                <c:pt idx="2704">
                  <c:v>-926.76</c:v>
                </c:pt>
                <c:pt idx="2705">
                  <c:v>-926.74400000000003</c:v>
                </c:pt>
                <c:pt idx="2706">
                  <c:v>-926.72799999999995</c:v>
                </c:pt>
                <c:pt idx="2707">
                  <c:v>-926.71199999999999</c:v>
                </c:pt>
                <c:pt idx="2708">
                  <c:v>-926.69600000000003</c:v>
                </c:pt>
                <c:pt idx="2709">
                  <c:v>-926.68</c:v>
                </c:pt>
                <c:pt idx="2710">
                  <c:v>-926.66399999999999</c:v>
                </c:pt>
                <c:pt idx="2711">
                  <c:v>-926.64800000000002</c:v>
                </c:pt>
                <c:pt idx="2712">
                  <c:v>-926.63199999999995</c:v>
                </c:pt>
                <c:pt idx="2713">
                  <c:v>-926.61599999999999</c:v>
                </c:pt>
                <c:pt idx="2714">
                  <c:v>-926.6</c:v>
                </c:pt>
                <c:pt idx="2715">
                  <c:v>-926.58399999999995</c:v>
                </c:pt>
                <c:pt idx="2716">
                  <c:v>-926.56799999999998</c:v>
                </c:pt>
                <c:pt idx="2717">
                  <c:v>-926.55200000000002</c:v>
                </c:pt>
                <c:pt idx="2718">
                  <c:v>-926.53599999999994</c:v>
                </c:pt>
                <c:pt idx="2719">
                  <c:v>-926.52</c:v>
                </c:pt>
                <c:pt idx="2720">
                  <c:v>-926.50400000000002</c:v>
                </c:pt>
                <c:pt idx="2721">
                  <c:v>-926.48800000000006</c:v>
                </c:pt>
                <c:pt idx="2722">
                  <c:v>-926.47199999999998</c:v>
                </c:pt>
                <c:pt idx="2723">
                  <c:v>-926.45600000000002</c:v>
                </c:pt>
                <c:pt idx="2724">
                  <c:v>-926.44</c:v>
                </c:pt>
                <c:pt idx="2725">
                  <c:v>-926.42399999999998</c:v>
                </c:pt>
                <c:pt idx="2726">
                  <c:v>-926.40800000000002</c:v>
                </c:pt>
                <c:pt idx="2727">
                  <c:v>-926.39200000000005</c:v>
                </c:pt>
                <c:pt idx="2728">
                  <c:v>-926.37599999999998</c:v>
                </c:pt>
                <c:pt idx="2729">
                  <c:v>-926.36</c:v>
                </c:pt>
                <c:pt idx="2730">
                  <c:v>-926.34400000000005</c:v>
                </c:pt>
                <c:pt idx="2731">
                  <c:v>-926.32799999999997</c:v>
                </c:pt>
                <c:pt idx="2732">
                  <c:v>-926.31200000000001</c:v>
                </c:pt>
                <c:pt idx="2733">
                  <c:v>-926.29600000000005</c:v>
                </c:pt>
                <c:pt idx="2734">
                  <c:v>-926.28</c:v>
                </c:pt>
                <c:pt idx="2735">
                  <c:v>-926.26400000000001</c:v>
                </c:pt>
                <c:pt idx="2736">
                  <c:v>-926.24800000000005</c:v>
                </c:pt>
                <c:pt idx="2737">
                  <c:v>-926.23199999999997</c:v>
                </c:pt>
                <c:pt idx="2738">
                  <c:v>-926.21600000000001</c:v>
                </c:pt>
                <c:pt idx="2739">
                  <c:v>-926.2</c:v>
                </c:pt>
                <c:pt idx="2740">
                  <c:v>-926.18399999999997</c:v>
                </c:pt>
                <c:pt idx="2741">
                  <c:v>-926.16800000000001</c:v>
                </c:pt>
                <c:pt idx="2742">
                  <c:v>-926.15200000000004</c:v>
                </c:pt>
                <c:pt idx="2743">
                  <c:v>-926.13599999999997</c:v>
                </c:pt>
                <c:pt idx="2744">
                  <c:v>-926.12</c:v>
                </c:pt>
                <c:pt idx="2745">
                  <c:v>-926.10400000000004</c:v>
                </c:pt>
                <c:pt idx="2746">
                  <c:v>-926.08799999999997</c:v>
                </c:pt>
                <c:pt idx="2747">
                  <c:v>-926.072</c:v>
                </c:pt>
                <c:pt idx="2748">
                  <c:v>-926.05600000000004</c:v>
                </c:pt>
                <c:pt idx="2749">
                  <c:v>-926.04</c:v>
                </c:pt>
                <c:pt idx="2750">
                  <c:v>-926.024</c:v>
                </c:pt>
                <c:pt idx="2751">
                  <c:v>-926.00800000000004</c:v>
                </c:pt>
                <c:pt idx="2752">
                  <c:v>-925.99199999999996</c:v>
                </c:pt>
                <c:pt idx="2753">
                  <c:v>-925.976</c:v>
                </c:pt>
                <c:pt idx="2754">
                  <c:v>-925.96</c:v>
                </c:pt>
                <c:pt idx="2755">
                  <c:v>-925.94399999999996</c:v>
                </c:pt>
                <c:pt idx="2756">
                  <c:v>-925.928</c:v>
                </c:pt>
                <c:pt idx="2757">
                  <c:v>-925.91200000000003</c:v>
                </c:pt>
                <c:pt idx="2758">
                  <c:v>-925.89599999999996</c:v>
                </c:pt>
                <c:pt idx="2759">
                  <c:v>-925.88</c:v>
                </c:pt>
                <c:pt idx="2760">
                  <c:v>-925.86400000000003</c:v>
                </c:pt>
                <c:pt idx="2761">
                  <c:v>-925.84799999999996</c:v>
                </c:pt>
                <c:pt idx="2762">
                  <c:v>-925.83199999999999</c:v>
                </c:pt>
                <c:pt idx="2763">
                  <c:v>-925.81600000000003</c:v>
                </c:pt>
                <c:pt idx="2764">
                  <c:v>-925.8</c:v>
                </c:pt>
                <c:pt idx="2765">
                  <c:v>-925.78399999999999</c:v>
                </c:pt>
                <c:pt idx="2766">
                  <c:v>-925.76800000000003</c:v>
                </c:pt>
                <c:pt idx="2767">
                  <c:v>-925.75199999999995</c:v>
                </c:pt>
                <c:pt idx="2768">
                  <c:v>-925.73599999999999</c:v>
                </c:pt>
                <c:pt idx="2769">
                  <c:v>-925.72</c:v>
                </c:pt>
                <c:pt idx="2770">
                  <c:v>-925.70399999999995</c:v>
                </c:pt>
                <c:pt idx="2771">
                  <c:v>-925.68799999999999</c:v>
                </c:pt>
                <c:pt idx="2772">
                  <c:v>-925.67200000000003</c:v>
                </c:pt>
                <c:pt idx="2773">
                  <c:v>-925.65599999999995</c:v>
                </c:pt>
                <c:pt idx="2774">
                  <c:v>-925.64</c:v>
                </c:pt>
                <c:pt idx="2775">
                  <c:v>-925.62400000000002</c:v>
                </c:pt>
                <c:pt idx="2776">
                  <c:v>-925.60799999999995</c:v>
                </c:pt>
                <c:pt idx="2777">
                  <c:v>-925.59199999999998</c:v>
                </c:pt>
                <c:pt idx="2778">
                  <c:v>-925.57600000000002</c:v>
                </c:pt>
                <c:pt idx="2779">
                  <c:v>-925.56</c:v>
                </c:pt>
                <c:pt idx="2780">
                  <c:v>-925.54399999999998</c:v>
                </c:pt>
                <c:pt idx="2781">
                  <c:v>-925.52800000000002</c:v>
                </c:pt>
                <c:pt idx="2782">
                  <c:v>-925.51199999999994</c:v>
                </c:pt>
                <c:pt idx="2783">
                  <c:v>-925.49599999999998</c:v>
                </c:pt>
                <c:pt idx="2784">
                  <c:v>-925.48</c:v>
                </c:pt>
                <c:pt idx="2785">
                  <c:v>-925.46400000000006</c:v>
                </c:pt>
                <c:pt idx="2786">
                  <c:v>-925.44799999999998</c:v>
                </c:pt>
                <c:pt idx="2787">
                  <c:v>-925.43200000000002</c:v>
                </c:pt>
                <c:pt idx="2788">
                  <c:v>-925.41700000000003</c:v>
                </c:pt>
                <c:pt idx="2789">
                  <c:v>-925.40099999999995</c:v>
                </c:pt>
                <c:pt idx="2790">
                  <c:v>-925.38499999999999</c:v>
                </c:pt>
                <c:pt idx="2791">
                  <c:v>-925.36900000000003</c:v>
                </c:pt>
                <c:pt idx="2792">
                  <c:v>-925.35299999999995</c:v>
                </c:pt>
                <c:pt idx="2793">
                  <c:v>-925.33699999999999</c:v>
                </c:pt>
                <c:pt idx="2794">
                  <c:v>-925.32100000000003</c:v>
                </c:pt>
                <c:pt idx="2795">
                  <c:v>-925.30499999999995</c:v>
                </c:pt>
                <c:pt idx="2796">
                  <c:v>-925.28899999999999</c:v>
                </c:pt>
                <c:pt idx="2797">
                  <c:v>-925.27300000000002</c:v>
                </c:pt>
                <c:pt idx="2798">
                  <c:v>-925.25699999999995</c:v>
                </c:pt>
                <c:pt idx="2799">
                  <c:v>-925.24099999999999</c:v>
                </c:pt>
                <c:pt idx="2800">
                  <c:v>-925.22500000000002</c:v>
                </c:pt>
                <c:pt idx="2801">
                  <c:v>-925.20899999999995</c:v>
                </c:pt>
                <c:pt idx="2802">
                  <c:v>-925.19299999999998</c:v>
                </c:pt>
                <c:pt idx="2803">
                  <c:v>-925.17700000000002</c:v>
                </c:pt>
                <c:pt idx="2804">
                  <c:v>-925.16099999999994</c:v>
                </c:pt>
                <c:pt idx="2805">
                  <c:v>-925.14499999999998</c:v>
                </c:pt>
                <c:pt idx="2806">
                  <c:v>-925.12900000000002</c:v>
                </c:pt>
                <c:pt idx="2807">
                  <c:v>-925.11300000000006</c:v>
                </c:pt>
                <c:pt idx="2808">
                  <c:v>-925.09699999999998</c:v>
                </c:pt>
                <c:pt idx="2809">
                  <c:v>-925.08100000000002</c:v>
                </c:pt>
                <c:pt idx="2810">
                  <c:v>-925.06500000000005</c:v>
                </c:pt>
                <c:pt idx="2811">
                  <c:v>-925.04899999999998</c:v>
                </c:pt>
                <c:pt idx="2812">
                  <c:v>-925.03300000000002</c:v>
                </c:pt>
                <c:pt idx="2813">
                  <c:v>-925.01700000000005</c:v>
                </c:pt>
                <c:pt idx="2814">
                  <c:v>-925.00099999999998</c:v>
                </c:pt>
                <c:pt idx="2815">
                  <c:v>-924.98500000000001</c:v>
                </c:pt>
                <c:pt idx="2816">
                  <c:v>-924.96900000000005</c:v>
                </c:pt>
                <c:pt idx="2817">
                  <c:v>-924.95299999999997</c:v>
                </c:pt>
                <c:pt idx="2818">
                  <c:v>-924.93700000000001</c:v>
                </c:pt>
                <c:pt idx="2819">
                  <c:v>-924.92100000000005</c:v>
                </c:pt>
                <c:pt idx="2820">
                  <c:v>-924.90499999999997</c:v>
                </c:pt>
                <c:pt idx="2821">
                  <c:v>-924.88900000000001</c:v>
                </c:pt>
                <c:pt idx="2822">
                  <c:v>-924.87300000000005</c:v>
                </c:pt>
                <c:pt idx="2823">
                  <c:v>-924.85699999999997</c:v>
                </c:pt>
                <c:pt idx="2824">
                  <c:v>-924.84100000000001</c:v>
                </c:pt>
                <c:pt idx="2825">
                  <c:v>-924.82500000000005</c:v>
                </c:pt>
                <c:pt idx="2826">
                  <c:v>-924.80899999999997</c:v>
                </c:pt>
                <c:pt idx="2827">
                  <c:v>-924.79300000000001</c:v>
                </c:pt>
                <c:pt idx="2828">
                  <c:v>-924.77700000000004</c:v>
                </c:pt>
                <c:pt idx="2829">
                  <c:v>-924.76099999999997</c:v>
                </c:pt>
                <c:pt idx="2830">
                  <c:v>-924.745</c:v>
                </c:pt>
                <c:pt idx="2831">
                  <c:v>-924.72900000000004</c:v>
                </c:pt>
                <c:pt idx="2832">
                  <c:v>-924.71299999999997</c:v>
                </c:pt>
                <c:pt idx="2833">
                  <c:v>-924.697</c:v>
                </c:pt>
                <c:pt idx="2834">
                  <c:v>-924.68100000000004</c:v>
                </c:pt>
                <c:pt idx="2835">
                  <c:v>-924.66499999999996</c:v>
                </c:pt>
                <c:pt idx="2836">
                  <c:v>-924.649</c:v>
                </c:pt>
                <c:pt idx="2837">
                  <c:v>-924.63300000000004</c:v>
                </c:pt>
                <c:pt idx="2838">
                  <c:v>-924.61699999999996</c:v>
                </c:pt>
                <c:pt idx="2839">
                  <c:v>-924.601</c:v>
                </c:pt>
                <c:pt idx="2840">
                  <c:v>-924.58500000000004</c:v>
                </c:pt>
                <c:pt idx="2841">
                  <c:v>-924.56899999999996</c:v>
                </c:pt>
                <c:pt idx="2842">
                  <c:v>-924.553</c:v>
                </c:pt>
                <c:pt idx="2843">
                  <c:v>-924.53700000000003</c:v>
                </c:pt>
                <c:pt idx="2844">
                  <c:v>-924.52099999999996</c:v>
                </c:pt>
                <c:pt idx="2845">
                  <c:v>-924.505</c:v>
                </c:pt>
                <c:pt idx="2846">
                  <c:v>-924.48900000000003</c:v>
                </c:pt>
                <c:pt idx="2847">
                  <c:v>-924.47299999999996</c:v>
                </c:pt>
                <c:pt idx="2848">
                  <c:v>-924.45699999999999</c:v>
                </c:pt>
                <c:pt idx="2849">
                  <c:v>-924.44100000000003</c:v>
                </c:pt>
                <c:pt idx="2850">
                  <c:v>-924.42499999999995</c:v>
                </c:pt>
                <c:pt idx="2851">
                  <c:v>-924.40899999999999</c:v>
                </c:pt>
                <c:pt idx="2852">
                  <c:v>-924.39300000000003</c:v>
                </c:pt>
                <c:pt idx="2853">
                  <c:v>-924.37699999999995</c:v>
                </c:pt>
                <c:pt idx="2854">
                  <c:v>-924.36099999999999</c:v>
                </c:pt>
                <c:pt idx="2855">
                  <c:v>-924.34500000000003</c:v>
                </c:pt>
                <c:pt idx="2856">
                  <c:v>-924.32899999999995</c:v>
                </c:pt>
                <c:pt idx="2857">
                  <c:v>-924.31299999999999</c:v>
                </c:pt>
                <c:pt idx="2858">
                  <c:v>-924.29700000000003</c:v>
                </c:pt>
                <c:pt idx="2859">
                  <c:v>-924.28099999999995</c:v>
                </c:pt>
                <c:pt idx="2860">
                  <c:v>-924.26499999999999</c:v>
                </c:pt>
                <c:pt idx="2861">
                  <c:v>-924.24900000000002</c:v>
                </c:pt>
                <c:pt idx="2862">
                  <c:v>-924.23299999999995</c:v>
                </c:pt>
                <c:pt idx="2863">
                  <c:v>-924.21699999999998</c:v>
                </c:pt>
                <c:pt idx="2864">
                  <c:v>-924.20100000000002</c:v>
                </c:pt>
                <c:pt idx="2865">
                  <c:v>-924.18499999999995</c:v>
                </c:pt>
                <c:pt idx="2866">
                  <c:v>-924.16899999999998</c:v>
                </c:pt>
                <c:pt idx="2867">
                  <c:v>-924.15300000000002</c:v>
                </c:pt>
                <c:pt idx="2868">
                  <c:v>-924.13699999999994</c:v>
                </c:pt>
                <c:pt idx="2869">
                  <c:v>-924.12099999999998</c:v>
                </c:pt>
                <c:pt idx="2870">
                  <c:v>-924.10500000000002</c:v>
                </c:pt>
                <c:pt idx="2871">
                  <c:v>-924.08900000000006</c:v>
                </c:pt>
                <c:pt idx="2872">
                  <c:v>-924.07299999999998</c:v>
                </c:pt>
                <c:pt idx="2873">
                  <c:v>-924.05700000000002</c:v>
                </c:pt>
                <c:pt idx="2874">
                  <c:v>-924.04100000000005</c:v>
                </c:pt>
                <c:pt idx="2875">
                  <c:v>-924.02499999999998</c:v>
                </c:pt>
                <c:pt idx="2876">
                  <c:v>-924.00900000000001</c:v>
                </c:pt>
                <c:pt idx="2877">
                  <c:v>-923.99300000000005</c:v>
                </c:pt>
                <c:pt idx="2878">
                  <c:v>-923.97699999999998</c:v>
                </c:pt>
                <c:pt idx="2879">
                  <c:v>-923.96100000000001</c:v>
                </c:pt>
                <c:pt idx="2880">
                  <c:v>-923.94500000000005</c:v>
                </c:pt>
                <c:pt idx="2881">
                  <c:v>-923.92899999999997</c:v>
                </c:pt>
                <c:pt idx="2882">
                  <c:v>-923.91300000000001</c:v>
                </c:pt>
                <c:pt idx="2883">
                  <c:v>-923.89700000000005</c:v>
                </c:pt>
                <c:pt idx="2884">
                  <c:v>-923.88099999999997</c:v>
                </c:pt>
                <c:pt idx="2885">
                  <c:v>-923.86500000000001</c:v>
                </c:pt>
                <c:pt idx="2886">
                  <c:v>-923.84900000000005</c:v>
                </c:pt>
                <c:pt idx="2887">
                  <c:v>-923.83299999999997</c:v>
                </c:pt>
                <c:pt idx="2888">
                  <c:v>-923.81700000000001</c:v>
                </c:pt>
                <c:pt idx="2889">
                  <c:v>-923.80100000000004</c:v>
                </c:pt>
                <c:pt idx="2890">
                  <c:v>-923.78499999999997</c:v>
                </c:pt>
                <c:pt idx="2891">
                  <c:v>-923.76900000000001</c:v>
                </c:pt>
                <c:pt idx="2892">
                  <c:v>-923.75300000000004</c:v>
                </c:pt>
                <c:pt idx="2893">
                  <c:v>-923.73699999999997</c:v>
                </c:pt>
                <c:pt idx="2894">
                  <c:v>-923.721</c:v>
                </c:pt>
                <c:pt idx="2895">
                  <c:v>-923.70500000000004</c:v>
                </c:pt>
                <c:pt idx="2896">
                  <c:v>-923.68899999999996</c:v>
                </c:pt>
                <c:pt idx="2897">
                  <c:v>-923.673</c:v>
                </c:pt>
                <c:pt idx="2898">
                  <c:v>-923.65700000000004</c:v>
                </c:pt>
                <c:pt idx="2899">
                  <c:v>-923.64099999999996</c:v>
                </c:pt>
                <c:pt idx="2900">
                  <c:v>-923.625</c:v>
                </c:pt>
                <c:pt idx="2901">
                  <c:v>-923.60900000000004</c:v>
                </c:pt>
                <c:pt idx="2902">
                  <c:v>-923.59400000000005</c:v>
                </c:pt>
                <c:pt idx="2903">
                  <c:v>-923.57799999999997</c:v>
                </c:pt>
                <c:pt idx="2904">
                  <c:v>-923.56200000000001</c:v>
                </c:pt>
                <c:pt idx="2905">
                  <c:v>-923.54600000000005</c:v>
                </c:pt>
                <c:pt idx="2906">
                  <c:v>-923.53</c:v>
                </c:pt>
                <c:pt idx="2907">
                  <c:v>-923.51400000000001</c:v>
                </c:pt>
                <c:pt idx="2908">
                  <c:v>-923.49800000000005</c:v>
                </c:pt>
                <c:pt idx="2909">
                  <c:v>-923.48199999999997</c:v>
                </c:pt>
                <c:pt idx="2910">
                  <c:v>-923.46600000000001</c:v>
                </c:pt>
                <c:pt idx="2911">
                  <c:v>-923.45</c:v>
                </c:pt>
                <c:pt idx="2912">
                  <c:v>-923.43399999999997</c:v>
                </c:pt>
                <c:pt idx="2913">
                  <c:v>-923.41800000000001</c:v>
                </c:pt>
                <c:pt idx="2914">
                  <c:v>-923.40200000000004</c:v>
                </c:pt>
                <c:pt idx="2915">
                  <c:v>-923.38599999999997</c:v>
                </c:pt>
                <c:pt idx="2916">
                  <c:v>-923.37</c:v>
                </c:pt>
                <c:pt idx="2917">
                  <c:v>-923.35400000000004</c:v>
                </c:pt>
                <c:pt idx="2918">
                  <c:v>-923.33799999999997</c:v>
                </c:pt>
                <c:pt idx="2919">
                  <c:v>-923.322</c:v>
                </c:pt>
                <c:pt idx="2920">
                  <c:v>-923.30600000000004</c:v>
                </c:pt>
                <c:pt idx="2921">
                  <c:v>-923.29</c:v>
                </c:pt>
                <c:pt idx="2922">
                  <c:v>-923.274</c:v>
                </c:pt>
                <c:pt idx="2923">
                  <c:v>-923.25800000000004</c:v>
                </c:pt>
                <c:pt idx="2924">
                  <c:v>-923.24199999999996</c:v>
                </c:pt>
                <c:pt idx="2925">
                  <c:v>-923.226</c:v>
                </c:pt>
                <c:pt idx="2926">
                  <c:v>-923.21</c:v>
                </c:pt>
                <c:pt idx="2927">
                  <c:v>-923.19399999999996</c:v>
                </c:pt>
                <c:pt idx="2928">
                  <c:v>-923.178</c:v>
                </c:pt>
                <c:pt idx="2929">
                  <c:v>-923.16200000000003</c:v>
                </c:pt>
                <c:pt idx="2930">
                  <c:v>-923.14599999999996</c:v>
                </c:pt>
                <c:pt idx="2931">
                  <c:v>-923.13</c:v>
                </c:pt>
                <c:pt idx="2932">
                  <c:v>-923.11400000000003</c:v>
                </c:pt>
                <c:pt idx="2933">
                  <c:v>-923.09799999999996</c:v>
                </c:pt>
                <c:pt idx="2934">
                  <c:v>-923.08199999999999</c:v>
                </c:pt>
                <c:pt idx="2935">
                  <c:v>-923.06600000000003</c:v>
                </c:pt>
                <c:pt idx="2936">
                  <c:v>-923.05</c:v>
                </c:pt>
                <c:pt idx="2937">
                  <c:v>-923.03399999999999</c:v>
                </c:pt>
                <c:pt idx="2938">
                  <c:v>-923.01800000000003</c:v>
                </c:pt>
                <c:pt idx="2939">
                  <c:v>-923.00199999999995</c:v>
                </c:pt>
                <c:pt idx="2940">
                  <c:v>-922.98599999999999</c:v>
                </c:pt>
                <c:pt idx="2941">
                  <c:v>-922.97</c:v>
                </c:pt>
                <c:pt idx="2942">
                  <c:v>-922.95399999999995</c:v>
                </c:pt>
                <c:pt idx="2943">
                  <c:v>-922.93799999999999</c:v>
                </c:pt>
                <c:pt idx="2944">
                  <c:v>-922.92200000000003</c:v>
                </c:pt>
                <c:pt idx="2945">
                  <c:v>-922.90599999999995</c:v>
                </c:pt>
                <c:pt idx="2946">
                  <c:v>-922.89</c:v>
                </c:pt>
                <c:pt idx="2947">
                  <c:v>-922.87400000000002</c:v>
                </c:pt>
                <c:pt idx="2948">
                  <c:v>-922.85799999999995</c:v>
                </c:pt>
                <c:pt idx="2949">
                  <c:v>-922.84199999999998</c:v>
                </c:pt>
                <c:pt idx="2950">
                  <c:v>-922.82600000000002</c:v>
                </c:pt>
                <c:pt idx="2951">
                  <c:v>-922.81</c:v>
                </c:pt>
                <c:pt idx="2952">
                  <c:v>-922.79399999999998</c:v>
                </c:pt>
                <c:pt idx="2953">
                  <c:v>-922.77800000000002</c:v>
                </c:pt>
                <c:pt idx="2954">
                  <c:v>-922.76199999999994</c:v>
                </c:pt>
                <c:pt idx="2955">
                  <c:v>-922.74599999999998</c:v>
                </c:pt>
                <c:pt idx="2956">
                  <c:v>-922.73</c:v>
                </c:pt>
                <c:pt idx="2957">
                  <c:v>-922.71400000000006</c:v>
                </c:pt>
                <c:pt idx="2958">
                  <c:v>-922.69799999999998</c:v>
                </c:pt>
                <c:pt idx="2959">
                  <c:v>-922.68200000000002</c:v>
                </c:pt>
                <c:pt idx="2960">
                  <c:v>-922.66600000000005</c:v>
                </c:pt>
                <c:pt idx="2961">
                  <c:v>-922.65</c:v>
                </c:pt>
                <c:pt idx="2962">
                  <c:v>-922.63400000000001</c:v>
                </c:pt>
                <c:pt idx="2963">
                  <c:v>-922.61800000000005</c:v>
                </c:pt>
                <c:pt idx="2964">
                  <c:v>-922.60199999999998</c:v>
                </c:pt>
                <c:pt idx="2965">
                  <c:v>-922.58600000000001</c:v>
                </c:pt>
                <c:pt idx="2966">
                  <c:v>-922.57</c:v>
                </c:pt>
                <c:pt idx="2967">
                  <c:v>-922.55399999999997</c:v>
                </c:pt>
                <c:pt idx="2968">
                  <c:v>-922.53800000000001</c:v>
                </c:pt>
                <c:pt idx="2969">
                  <c:v>-922.52200000000005</c:v>
                </c:pt>
                <c:pt idx="2970">
                  <c:v>-922.50599999999997</c:v>
                </c:pt>
                <c:pt idx="2971">
                  <c:v>-922.49</c:v>
                </c:pt>
                <c:pt idx="2972">
                  <c:v>-922.47400000000005</c:v>
                </c:pt>
                <c:pt idx="2973">
                  <c:v>-922.45799999999997</c:v>
                </c:pt>
                <c:pt idx="2974">
                  <c:v>-922.44200000000001</c:v>
                </c:pt>
                <c:pt idx="2975">
                  <c:v>-922.42600000000004</c:v>
                </c:pt>
                <c:pt idx="2976">
                  <c:v>-922.41</c:v>
                </c:pt>
                <c:pt idx="2977">
                  <c:v>-922.39400000000001</c:v>
                </c:pt>
                <c:pt idx="2978">
                  <c:v>-922.37800000000004</c:v>
                </c:pt>
                <c:pt idx="2979">
                  <c:v>-922.36199999999997</c:v>
                </c:pt>
                <c:pt idx="2980">
                  <c:v>-922.346</c:v>
                </c:pt>
                <c:pt idx="2981">
                  <c:v>-922.33</c:v>
                </c:pt>
                <c:pt idx="2982">
                  <c:v>-922.31399999999996</c:v>
                </c:pt>
                <c:pt idx="2983">
                  <c:v>-922.298</c:v>
                </c:pt>
                <c:pt idx="2984">
                  <c:v>-922.28200000000004</c:v>
                </c:pt>
                <c:pt idx="2985">
                  <c:v>-922.26599999999996</c:v>
                </c:pt>
                <c:pt idx="2986">
                  <c:v>-922.25</c:v>
                </c:pt>
                <c:pt idx="2987">
                  <c:v>-922.23400000000004</c:v>
                </c:pt>
                <c:pt idx="2988">
                  <c:v>-922.21799999999996</c:v>
                </c:pt>
                <c:pt idx="2989">
                  <c:v>-922.202</c:v>
                </c:pt>
                <c:pt idx="2990">
                  <c:v>-922.18600000000004</c:v>
                </c:pt>
                <c:pt idx="2991">
                  <c:v>-922.17</c:v>
                </c:pt>
                <c:pt idx="2992">
                  <c:v>-922.154</c:v>
                </c:pt>
                <c:pt idx="2993">
                  <c:v>-922.13800000000003</c:v>
                </c:pt>
                <c:pt idx="2994">
                  <c:v>-922.12199999999996</c:v>
                </c:pt>
                <c:pt idx="2995">
                  <c:v>-922.10599999999999</c:v>
                </c:pt>
                <c:pt idx="2996">
                  <c:v>-922.09</c:v>
                </c:pt>
                <c:pt idx="2997">
                  <c:v>-922.07399999999996</c:v>
                </c:pt>
                <c:pt idx="2998">
                  <c:v>-922.05799999999999</c:v>
                </c:pt>
                <c:pt idx="2999">
                  <c:v>-922.04200000000003</c:v>
                </c:pt>
                <c:pt idx="3000">
                  <c:v>-922.02599999999995</c:v>
                </c:pt>
                <c:pt idx="3001">
                  <c:v>-922.01</c:v>
                </c:pt>
                <c:pt idx="3002">
                  <c:v>-921.99400000000003</c:v>
                </c:pt>
                <c:pt idx="3003">
                  <c:v>-921.97799999999995</c:v>
                </c:pt>
                <c:pt idx="3004">
                  <c:v>-921.96199999999999</c:v>
                </c:pt>
                <c:pt idx="3005">
                  <c:v>-921.94600000000003</c:v>
                </c:pt>
                <c:pt idx="3006">
                  <c:v>-921.93</c:v>
                </c:pt>
                <c:pt idx="3007">
                  <c:v>-921.91399999999999</c:v>
                </c:pt>
                <c:pt idx="3008">
                  <c:v>-921.89800000000002</c:v>
                </c:pt>
                <c:pt idx="3009">
                  <c:v>-921.88199999999995</c:v>
                </c:pt>
                <c:pt idx="3010">
                  <c:v>-921.86599999999999</c:v>
                </c:pt>
                <c:pt idx="3011">
                  <c:v>-921.85</c:v>
                </c:pt>
                <c:pt idx="3012">
                  <c:v>-921.83399999999995</c:v>
                </c:pt>
                <c:pt idx="3013">
                  <c:v>-921.81799999999998</c:v>
                </c:pt>
                <c:pt idx="3014">
                  <c:v>-921.80200000000002</c:v>
                </c:pt>
                <c:pt idx="3015">
                  <c:v>-921.78599999999994</c:v>
                </c:pt>
                <c:pt idx="3016">
                  <c:v>-921.77099999999996</c:v>
                </c:pt>
                <c:pt idx="3017">
                  <c:v>-921.755</c:v>
                </c:pt>
                <c:pt idx="3018">
                  <c:v>-921.73900000000003</c:v>
                </c:pt>
                <c:pt idx="3019">
                  <c:v>-921.72299999999996</c:v>
                </c:pt>
                <c:pt idx="3020">
                  <c:v>-921.70699999999999</c:v>
                </c:pt>
                <c:pt idx="3021">
                  <c:v>-921.69100000000003</c:v>
                </c:pt>
                <c:pt idx="3022">
                  <c:v>-921.67499999999995</c:v>
                </c:pt>
                <c:pt idx="3023">
                  <c:v>-921.65899999999999</c:v>
                </c:pt>
                <c:pt idx="3024">
                  <c:v>-921.64300000000003</c:v>
                </c:pt>
                <c:pt idx="3025">
                  <c:v>-921.62699999999995</c:v>
                </c:pt>
                <c:pt idx="3026">
                  <c:v>-921.61099999999999</c:v>
                </c:pt>
                <c:pt idx="3027">
                  <c:v>-921.59500000000003</c:v>
                </c:pt>
                <c:pt idx="3028">
                  <c:v>-921.57899999999995</c:v>
                </c:pt>
                <c:pt idx="3029">
                  <c:v>-921.56299999999999</c:v>
                </c:pt>
                <c:pt idx="3030">
                  <c:v>-921.54700000000003</c:v>
                </c:pt>
                <c:pt idx="3031">
                  <c:v>-921.53099999999995</c:v>
                </c:pt>
                <c:pt idx="3032">
                  <c:v>-921.51499999999999</c:v>
                </c:pt>
                <c:pt idx="3033">
                  <c:v>-921.49900000000002</c:v>
                </c:pt>
                <c:pt idx="3034">
                  <c:v>-921.48299999999995</c:v>
                </c:pt>
                <c:pt idx="3035">
                  <c:v>-921.46699999999998</c:v>
                </c:pt>
                <c:pt idx="3036">
                  <c:v>-921.45100000000002</c:v>
                </c:pt>
                <c:pt idx="3037">
                  <c:v>-921.43499999999995</c:v>
                </c:pt>
                <c:pt idx="3038">
                  <c:v>-921.41899999999998</c:v>
                </c:pt>
                <c:pt idx="3039">
                  <c:v>-921.40300000000002</c:v>
                </c:pt>
                <c:pt idx="3040">
                  <c:v>-921.38699999999994</c:v>
                </c:pt>
                <c:pt idx="3041">
                  <c:v>-921.37099999999998</c:v>
                </c:pt>
                <c:pt idx="3042">
                  <c:v>-921.35500000000002</c:v>
                </c:pt>
                <c:pt idx="3043">
                  <c:v>-921.33900000000006</c:v>
                </c:pt>
                <c:pt idx="3044">
                  <c:v>-921.32299999999998</c:v>
                </c:pt>
                <c:pt idx="3045">
                  <c:v>-921.30700000000002</c:v>
                </c:pt>
                <c:pt idx="3046">
                  <c:v>-921.29100000000005</c:v>
                </c:pt>
                <c:pt idx="3047">
                  <c:v>-921.27499999999998</c:v>
                </c:pt>
                <c:pt idx="3048">
                  <c:v>-921.25900000000001</c:v>
                </c:pt>
                <c:pt idx="3049">
                  <c:v>-921.24300000000005</c:v>
                </c:pt>
                <c:pt idx="3050">
                  <c:v>-921.22699999999998</c:v>
                </c:pt>
                <c:pt idx="3051">
                  <c:v>-921.21100000000001</c:v>
                </c:pt>
                <c:pt idx="3052">
                  <c:v>-921.19500000000005</c:v>
                </c:pt>
                <c:pt idx="3053">
                  <c:v>-921.17899999999997</c:v>
                </c:pt>
                <c:pt idx="3054">
                  <c:v>-921.16300000000001</c:v>
                </c:pt>
                <c:pt idx="3055">
                  <c:v>-921.14700000000005</c:v>
                </c:pt>
                <c:pt idx="3056">
                  <c:v>-921.13099999999997</c:v>
                </c:pt>
                <c:pt idx="3057">
                  <c:v>-921.11500000000001</c:v>
                </c:pt>
                <c:pt idx="3058">
                  <c:v>-921.09900000000005</c:v>
                </c:pt>
                <c:pt idx="3059">
                  <c:v>-921.08299999999997</c:v>
                </c:pt>
                <c:pt idx="3060">
                  <c:v>-921.06700000000001</c:v>
                </c:pt>
                <c:pt idx="3061">
                  <c:v>-921.05100000000004</c:v>
                </c:pt>
                <c:pt idx="3062">
                  <c:v>-921.03499999999997</c:v>
                </c:pt>
                <c:pt idx="3063">
                  <c:v>-921.01900000000001</c:v>
                </c:pt>
                <c:pt idx="3064">
                  <c:v>-921.00300000000004</c:v>
                </c:pt>
                <c:pt idx="3065">
                  <c:v>-920.98699999999997</c:v>
                </c:pt>
                <c:pt idx="3066">
                  <c:v>-920.971</c:v>
                </c:pt>
                <c:pt idx="3067">
                  <c:v>-920.95500000000004</c:v>
                </c:pt>
                <c:pt idx="3068">
                  <c:v>-920.93899999999996</c:v>
                </c:pt>
                <c:pt idx="3069">
                  <c:v>-920.923</c:v>
                </c:pt>
                <c:pt idx="3070">
                  <c:v>-920.90700000000004</c:v>
                </c:pt>
                <c:pt idx="3071">
                  <c:v>-920.89099999999996</c:v>
                </c:pt>
                <c:pt idx="3072">
                  <c:v>-920.875</c:v>
                </c:pt>
                <c:pt idx="3073">
                  <c:v>-920.85900000000004</c:v>
                </c:pt>
                <c:pt idx="3074">
                  <c:v>-920.84299999999996</c:v>
                </c:pt>
                <c:pt idx="3075">
                  <c:v>-920.827</c:v>
                </c:pt>
                <c:pt idx="3076">
                  <c:v>-920.81100000000004</c:v>
                </c:pt>
                <c:pt idx="3077">
                  <c:v>-920.79499999999996</c:v>
                </c:pt>
                <c:pt idx="3078">
                  <c:v>-920.779</c:v>
                </c:pt>
                <c:pt idx="3079">
                  <c:v>-920.76300000000003</c:v>
                </c:pt>
                <c:pt idx="3080">
                  <c:v>-920.74699999999996</c:v>
                </c:pt>
                <c:pt idx="3081">
                  <c:v>-920.73099999999999</c:v>
                </c:pt>
                <c:pt idx="3082">
                  <c:v>-920.71500000000003</c:v>
                </c:pt>
                <c:pt idx="3083">
                  <c:v>-920.69899999999996</c:v>
                </c:pt>
                <c:pt idx="3084">
                  <c:v>-920.68299999999999</c:v>
                </c:pt>
                <c:pt idx="3085">
                  <c:v>-920.66700000000003</c:v>
                </c:pt>
                <c:pt idx="3086">
                  <c:v>-920.65099999999995</c:v>
                </c:pt>
                <c:pt idx="3087">
                  <c:v>-920.63499999999999</c:v>
                </c:pt>
                <c:pt idx="3088">
                  <c:v>-920.61900000000003</c:v>
                </c:pt>
                <c:pt idx="3089">
                  <c:v>-920.60299999999995</c:v>
                </c:pt>
                <c:pt idx="3090">
                  <c:v>-920.58699999999999</c:v>
                </c:pt>
                <c:pt idx="3091">
                  <c:v>-920.57100000000003</c:v>
                </c:pt>
                <c:pt idx="3092">
                  <c:v>-920.55499999999995</c:v>
                </c:pt>
                <c:pt idx="3093">
                  <c:v>-920.53899999999999</c:v>
                </c:pt>
                <c:pt idx="3094">
                  <c:v>-920.52300000000002</c:v>
                </c:pt>
                <c:pt idx="3095">
                  <c:v>-920.50699999999995</c:v>
                </c:pt>
                <c:pt idx="3096">
                  <c:v>-920.49099999999999</c:v>
                </c:pt>
                <c:pt idx="3097">
                  <c:v>-920.47500000000002</c:v>
                </c:pt>
                <c:pt idx="3098">
                  <c:v>-920.45899999999995</c:v>
                </c:pt>
                <c:pt idx="3099">
                  <c:v>-920.44299999999998</c:v>
                </c:pt>
                <c:pt idx="3100">
                  <c:v>-920.42700000000002</c:v>
                </c:pt>
                <c:pt idx="3101">
                  <c:v>-920.41099999999994</c:v>
                </c:pt>
                <c:pt idx="3102">
                  <c:v>-920.39499999999998</c:v>
                </c:pt>
                <c:pt idx="3103">
                  <c:v>-920.37900000000002</c:v>
                </c:pt>
                <c:pt idx="3104">
                  <c:v>-920.36300000000006</c:v>
                </c:pt>
                <c:pt idx="3105">
                  <c:v>-920.34699999999998</c:v>
                </c:pt>
                <c:pt idx="3106">
                  <c:v>-920.33100000000002</c:v>
                </c:pt>
                <c:pt idx="3107">
                  <c:v>-920.31500000000005</c:v>
                </c:pt>
                <c:pt idx="3108">
                  <c:v>-920.29899999999998</c:v>
                </c:pt>
                <c:pt idx="3109">
                  <c:v>-920.28300000000002</c:v>
                </c:pt>
                <c:pt idx="3110">
                  <c:v>-920.26700000000005</c:v>
                </c:pt>
                <c:pt idx="3111">
                  <c:v>-920.25099999999998</c:v>
                </c:pt>
                <c:pt idx="3112">
                  <c:v>-920.23500000000001</c:v>
                </c:pt>
                <c:pt idx="3113">
                  <c:v>-920.21900000000005</c:v>
                </c:pt>
                <c:pt idx="3114">
                  <c:v>-920.20299999999997</c:v>
                </c:pt>
                <c:pt idx="3115">
                  <c:v>-920.18700000000001</c:v>
                </c:pt>
                <c:pt idx="3116">
                  <c:v>-920.17100000000005</c:v>
                </c:pt>
                <c:pt idx="3117">
                  <c:v>-920.15499999999997</c:v>
                </c:pt>
                <c:pt idx="3118">
                  <c:v>-920.13900000000001</c:v>
                </c:pt>
                <c:pt idx="3119">
                  <c:v>-920.12300000000005</c:v>
                </c:pt>
                <c:pt idx="3120">
                  <c:v>-920.10699999999997</c:v>
                </c:pt>
                <c:pt idx="3121">
                  <c:v>-920.09100000000001</c:v>
                </c:pt>
                <c:pt idx="3122">
                  <c:v>-920.07500000000005</c:v>
                </c:pt>
                <c:pt idx="3123">
                  <c:v>-920.05899999999997</c:v>
                </c:pt>
                <c:pt idx="3124">
                  <c:v>-920.04300000000001</c:v>
                </c:pt>
                <c:pt idx="3125">
                  <c:v>-920.02700000000004</c:v>
                </c:pt>
                <c:pt idx="3126">
                  <c:v>-920.01099999999997</c:v>
                </c:pt>
                <c:pt idx="3127">
                  <c:v>-919.995</c:v>
                </c:pt>
                <c:pt idx="3128">
                  <c:v>-919.97900000000004</c:v>
                </c:pt>
                <c:pt idx="3129">
                  <c:v>-919.96400000000006</c:v>
                </c:pt>
                <c:pt idx="3130">
                  <c:v>-919.94799999999998</c:v>
                </c:pt>
                <c:pt idx="3131">
                  <c:v>-919.93200000000002</c:v>
                </c:pt>
                <c:pt idx="3132">
                  <c:v>-919.91600000000005</c:v>
                </c:pt>
                <c:pt idx="3133">
                  <c:v>-919.9</c:v>
                </c:pt>
                <c:pt idx="3134">
                  <c:v>-919.88400000000001</c:v>
                </c:pt>
                <c:pt idx="3135">
                  <c:v>-919.86800000000005</c:v>
                </c:pt>
                <c:pt idx="3136">
                  <c:v>-919.85199999999998</c:v>
                </c:pt>
                <c:pt idx="3137">
                  <c:v>-919.83600000000001</c:v>
                </c:pt>
                <c:pt idx="3138">
                  <c:v>-919.82</c:v>
                </c:pt>
                <c:pt idx="3139">
                  <c:v>-919.80399999999997</c:v>
                </c:pt>
                <c:pt idx="3140">
                  <c:v>-919.78800000000001</c:v>
                </c:pt>
                <c:pt idx="3141">
                  <c:v>-919.77200000000005</c:v>
                </c:pt>
                <c:pt idx="3142">
                  <c:v>-919.75599999999997</c:v>
                </c:pt>
                <c:pt idx="3143">
                  <c:v>-919.74</c:v>
                </c:pt>
                <c:pt idx="3144">
                  <c:v>-919.72400000000005</c:v>
                </c:pt>
                <c:pt idx="3145">
                  <c:v>-919.70799999999997</c:v>
                </c:pt>
                <c:pt idx="3146">
                  <c:v>-919.69200000000001</c:v>
                </c:pt>
                <c:pt idx="3147">
                  <c:v>-919.67600000000004</c:v>
                </c:pt>
                <c:pt idx="3148">
                  <c:v>-919.66</c:v>
                </c:pt>
                <c:pt idx="3149">
                  <c:v>-919.64400000000001</c:v>
                </c:pt>
                <c:pt idx="3150">
                  <c:v>-919.62800000000004</c:v>
                </c:pt>
                <c:pt idx="3151">
                  <c:v>-919.61199999999997</c:v>
                </c:pt>
                <c:pt idx="3152">
                  <c:v>-919.596</c:v>
                </c:pt>
                <c:pt idx="3153">
                  <c:v>-919.58</c:v>
                </c:pt>
                <c:pt idx="3154">
                  <c:v>-919.56399999999996</c:v>
                </c:pt>
                <c:pt idx="3155">
                  <c:v>-919.548</c:v>
                </c:pt>
                <c:pt idx="3156">
                  <c:v>-919.53200000000004</c:v>
                </c:pt>
                <c:pt idx="3157">
                  <c:v>-919.51599999999996</c:v>
                </c:pt>
                <c:pt idx="3158">
                  <c:v>-919.5</c:v>
                </c:pt>
                <c:pt idx="3159">
                  <c:v>-919.48400000000004</c:v>
                </c:pt>
                <c:pt idx="3160">
                  <c:v>-919.46799999999996</c:v>
                </c:pt>
                <c:pt idx="3161">
                  <c:v>-919.452</c:v>
                </c:pt>
                <c:pt idx="3162">
                  <c:v>-919.43600000000004</c:v>
                </c:pt>
                <c:pt idx="3163">
                  <c:v>-919.42</c:v>
                </c:pt>
                <c:pt idx="3164">
                  <c:v>-919.404</c:v>
                </c:pt>
                <c:pt idx="3165">
                  <c:v>-919.38800000000003</c:v>
                </c:pt>
                <c:pt idx="3166">
                  <c:v>-919.37199999999996</c:v>
                </c:pt>
                <c:pt idx="3167">
                  <c:v>-919.35599999999999</c:v>
                </c:pt>
                <c:pt idx="3168">
                  <c:v>-919.34</c:v>
                </c:pt>
                <c:pt idx="3169">
                  <c:v>-919.32399999999996</c:v>
                </c:pt>
                <c:pt idx="3170">
                  <c:v>-919.30799999999999</c:v>
                </c:pt>
                <c:pt idx="3171">
                  <c:v>-919.29200000000003</c:v>
                </c:pt>
                <c:pt idx="3172">
                  <c:v>-919.27599999999995</c:v>
                </c:pt>
                <c:pt idx="3173">
                  <c:v>-919.26</c:v>
                </c:pt>
                <c:pt idx="3174">
                  <c:v>-919.24400000000003</c:v>
                </c:pt>
                <c:pt idx="3175">
                  <c:v>-919.22799999999995</c:v>
                </c:pt>
                <c:pt idx="3176">
                  <c:v>-919.21199999999999</c:v>
                </c:pt>
                <c:pt idx="3177">
                  <c:v>-919.19600000000003</c:v>
                </c:pt>
                <c:pt idx="3178">
                  <c:v>-919.18</c:v>
                </c:pt>
                <c:pt idx="3179">
                  <c:v>-919.16399999999999</c:v>
                </c:pt>
                <c:pt idx="3180">
                  <c:v>-919.14800000000002</c:v>
                </c:pt>
                <c:pt idx="3181">
                  <c:v>-919.13199999999995</c:v>
                </c:pt>
                <c:pt idx="3182">
                  <c:v>-919.11599999999999</c:v>
                </c:pt>
                <c:pt idx="3183">
                  <c:v>-919.1</c:v>
                </c:pt>
                <c:pt idx="3184">
                  <c:v>-919.08399999999995</c:v>
                </c:pt>
                <c:pt idx="3185">
                  <c:v>-919.06799999999998</c:v>
                </c:pt>
                <c:pt idx="3186">
                  <c:v>-919.05200000000002</c:v>
                </c:pt>
                <c:pt idx="3187">
                  <c:v>-919.03599999999994</c:v>
                </c:pt>
                <c:pt idx="3188">
                  <c:v>-919.02</c:v>
                </c:pt>
                <c:pt idx="3189">
                  <c:v>-919.00400000000002</c:v>
                </c:pt>
                <c:pt idx="3190">
                  <c:v>-918.98800000000006</c:v>
                </c:pt>
                <c:pt idx="3191">
                  <c:v>-918.97199999999998</c:v>
                </c:pt>
                <c:pt idx="3192">
                  <c:v>-918.95600000000002</c:v>
                </c:pt>
                <c:pt idx="3193">
                  <c:v>-918.94</c:v>
                </c:pt>
                <c:pt idx="3194">
                  <c:v>-918.92399999999998</c:v>
                </c:pt>
                <c:pt idx="3195">
                  <c:v>-918.90800000000002</c:v>
                </c:pt>
                <c:pt idx="3196">
                  <c:v>-918.89200000000005</c:v>
                </c:pt>
                <c:pt idx="3197">
                  <c:v>-918.87599999999998</c:v>
                </c:pt>
                <c:pt idx="3198">
                  <c:v>-918.86</c:v>
                </c:pt>
                <c:pt idx="3199">
                  <c:v>-918.84400000000005</c:v>
                </c:pt>
                <c:pt idx="3200">
                  <c:v>-918.82799999999997</c:v>
                </c:pt>
                <c:pt idx="3201">
                  <c:v>-918.81200000000001</c:v>
                </c:pt>
                <c:pt idx="3202">
                  <c:v>-918.79600000000005</c:v>
                </c:pt>
                <c:pt idx="3203">
                  <c:v>-918.78</c:v>
                </c:pt>
                <c:pt idx="3204">
                  <c:v>-918.76400000000001</c:v>
                </c:pt>
                <c:pt idx="3205">
                  <c:v>-918.74800000000005</c:v>
                </c:pt>
                <c:pt idx="3206">
                  <c:v>-918.73199999999997</c:v>
                </c:pt>
                <c:pt idx="3207">
                  <c:v>-918.71600000000001</c:v>
                </c:pt>
                <c:pt idx="3208">
                  <c:v>-918.7</c:v>
                </c:pt>
                <c:pt idx="3209">
                  <c:v>-918.68399999999997</c:v>
                </c:pt>
                <c:pt idx="3210">
                  <c:v>-918.66800000000001</c:v>
                </c:pt>
                <c:pt idx="3211">
                  <c:v>-918.65200000000004</c:v>
                </c:pt>
                <c:pt idx="3212">
                  <c:v>-918.63599999999997</c:v>
                </c:pt>
                <c:pt idx="3213">
                  <c:v>-918.62</c:v>
                </c:pt>
                <c:pt idx="3214">
                  <c:v>-918.60400000000004</c:v>
                </c:pt>
                <c:pt idx="3215">
                  <c:v>-918.58799999999997</c:v>
                </c:pt>
                <c:pt idx="3216">
                  <c:v>-918.572</c:v>
                </c:pt>
                <c:pt idx="3217">
                  <c:v>-918.55600000000004</c:v>
                </c:pt>
                <c:pt idx="3218">
                  <c:v>-918.54</c:v>
                </c:pt>
                <c:pt idx="3219">
                  <c:v>-918.524</c:v>
                </c:pt>
                <c:pt idx="3220">
                  <c:v>-918.50800000000004</c:v>
                </c:pt>
                <c:pt idx="3221">
                  <c:v>-918.49199999999996</c:v>
                </c:pt>
                <c:pt idx="3222">
                  <c:v>-918.476</c:v>
                </c:pt>
                <c:pt idx="3223">
                  <c:v>-918.46</c:v>
                </c:pt>
                <c:pt idx="3224">
                  <c:v>-918.44399999999996</c:v>
                </c:pt>
                <c:pt idx="3225">
                  <c:v>-918.428</c:v>
                </c:pt>
                <c:pt idx="3226">
                  <c:v>-918.41200000000003</c:v>
                </c:pt>
                <c:pt idx="3227">
                  <c:v>-918.39599999999996</c:v>
                </c:pt>
                <c:pt idx="3228">
                  <c:v>-918.38</c:v>
                </c:pt>
                <c:pt idx="3229">
                  <c:v>-918.36400000000003</c:v>
                </c:pt>
                <c:pt idx="3230">
                  <c:v>-918.34799999999996</c:v>
                </c:pt>
                <c:pt idx="3231">
                  <c:v>-918.33199999999999</c:v>
                </c:pt>
                <c:pt idx="3232">
                  <c:v>-918.31600000000003</c:v>
                </c:pt>
                <c:pt idx="3233">
                  <c:v>-918.3</c:v>
                </c:pt>
                <c:pt idx="3234">
                  <c:v>-918.28399999999999</c:v>
                </c:pt>
                <c:pt idx="3235">
                  <c:v>-918.26800000000003</c:v>
                </c:pt>
                <c:pt idx="3236">
                  <c:v>-918.25199999999995</c:v>
                </c:pt>
                <c:pt idx="3237">
                  <c:v>-918.23599999999999</c:v>
                </c:pt>
                <c:pt idx="3238">
                  <c:v>-918.22</c:v>
                </c:pt>
                <c:pt idx="3239">
                  <c:v>-918.20399999999995</c:v>
                </c:pt>
                <c:pt idx="3240">
                  <c:v>-918.18799999999999</c:v>
                </c:pt>
                <c:pt idx="3241">
                  <c:v>-918.17200000000003</c:v>
                </c:pt>
                <c:pt idx="3242">
                  <c:v>-918.15599999999995</c:v>
                </c:pt>
                <c:pt idx="3243">
                  <c:v>-918.14099999999996</c:v>
                </c:pt>
                <c:pt idx="3244">
                  <c:v>-918.125</c:v>
                </c:pt>
                <c:pt idx="3245">
                  <c:v>-918.10900000000004</c:v>
                </c:pt>
                <c:pt idx="3246">
                  <c:v>-918.09299999999996</c:v>
                </c:pt>
                <c:pt idx="3247">
                  <c:v>-918.077</c:v>
                </c:pt>
                <c:pt idx="3248">
                  <c:v>-918.06100000000004</c:v>
                </c:pt>
                <c:pt idx="3249">
                  <c:v>-918.04499999999996</c:v>
                </c:pt>
                <c:pt idx="3250">
                  <c:v>-918.029</c:v>
                </c:pt>
                <c:pt idx="3251">
                  <c:v>-918.01300000000003</c:v>
                </c:pt>
                <c:pt idx="3252">
                  <c:v>-917.99699999999996</c:v>
                </c:pt>
                <c:pt idx="3253">
                  <c:v>-917.98099999999999</c:v>
                </c:pt>
                <c:pt idx="3254">
                  <c:v>-917.96500000000003</c:v>
                </c:pt>
                <c:pt idx="3255">
                  <c:v>-917.94899999999996</c:v>
                </c:pt>
                <c:pt idx="3256">
                  <c:v>-917.93299999999999</c:v>
                </c:pt>
                <c:pt idx="3257">
                  <c:v>-917.91700000000003</c:v>
                </c:pt>
                <c:pt idx="3258">
                  <c:v>-917.90099999999995</c:v>
                </c:pt>
                <c:pt idx="3259">
                  <c:v>-917.88499999999999</c:v>
                </c:pt>
                <c:pt idx="3260">
                  <c:v>-917.86900000000003</c:v>
                </c:pt>
                <c:pt idx="3261">
                  <c:v>-917.85299999999995</c:v>
                </c:pt>
                <c:pt idx="3262">
                  <c:v>-917.83699999999999</c:v>
                </c:pt>
                <c:pt idx="3263">
                  <c:v>-917.82100000000003</c:v>
                </c:pt>
                <c:pt idx="3264">
                  <c:v>-917.80499999999995</c:v>
                </c:pt>
                <c:pt idx="3265">
                  <c:v>-917.78899999999999</c:v>
                </c:pt>
                <c:pt idx="3266">
                  <c:v>-917.77300000000002</c:v>
                </c:pt>
                <c:pt idx="3267">
                  <c:v>-917.75699999999995</c:v>
                </c:pt>
                <c:pt idx="3268">
                  <c:v>-917.74099999999999</c:v>
                </c:pt>
                <c:pt idx="3269">
                  <c:v>-917.72500000000002</c:v>
                </c:pt>
                <c:pt idx="3270">
                  <c:v>-917.70899999999995</c:v>
                </c:pt>
                <c:pt idx="3271">
                  <c:v>-917.69299999999998</c:v>
                </c:pt>
                <c:pt idx="3272">
                  <c:v>-917.67700000000002</c:v>
                </c:pt>
                <c:pt idx="3273">
                  <c:v>-917.66099999999994</c:v>
                </c:pt>
                <c:pt idx="3274">
                  <c:v>-917.64499999999998</c:v>
                </c:pt>
                <c:pt idx="3275">
                  <c:v>-917.62900000000002</c:v>
                </c:pt>
                <c:pt idx="3276">
                  <c:v>-917.61300000000006</c:v>
                </c:pt>
                <c:pt idx="3277">
                  <c:v>-917.59699999999998</c:v>
                </c:pt>
                <c:pt idx="3278">
                  <c:v>-917.58100000000002</c:v>
                </c:pt>
                <c:pt idx="3279">
                  <c:v>-917.56500000000005</c:v>
                </c:pt>
                <c:pt idx="3280">
                  <c:v>-917.54899999999998</c:v>
                </c:pt>
                <c:pt idx="3281">
                  <c:v>-917.53300000000002</c:v>
                </c:pt>
                <c:pt idx="3282">
                  <c:v>-917.51700000000005</c:v>
                </c:pt>
                <c:pt idx="3283">
                  <c:v>-917.50099999999998</c:v>
                </c:pt>
                <c:pt idx="3284">
                  <c:v>-917.48500000000001</c:v>
                </c:pt>
                <c:pt idx="3285">
                  <c:v>-917.46900000000005</c:v>
                </c:pt>
                <c:pt idx="3286">
                  <c:v>-917.45299999999997</c:v>
                </c:pt>
                <c:pt idx="3287">
                  <c:v>-917.43700000000001</c:v>
                </c:pt>
                <c:pt idx="3288">
                  <c:v>-917.42100000000005</c:v>
                </c:pt>
                <c:pt idx="3289">
                  <c:v>-917.40499999999997</c:v>
                </c:pt>
                <c:pt idx="3290">
                  <c:v>-917.38900000000001</c:v>
                </c:pt>
                <c:pt idx="3291">
                  <c:v>-917.37300000000005</c:v>
                </c:pt>
                <c:pt idx="3292">
                  <c:v>-917.35699999999997</c:v>
                </c:pt>
                <c:pt idx="3293">
                  <c:v>-917.34100000000001</c:v>
                </c:pt>
                <c:pt idx="3294">
                  <c:v>-917.32500000000005</c:v>
                </c:pt>
                <c:pt idx="3295">
                  <c:v>-917.30899999999997</c:v>
                </c:pt>
                <c:pt idx="3296">
                  <c:v>-917.29300000000001</c:v>
                </c:pt>
                <c:pt idx="3297">
                  <c:v>-917.27700000000004</c:v>
                </c:pt>
                <c:pt idx="3298">
                  <c:v>-917.26099999999997</c:v>
                </c:pt>
                <c:pt idx="3299">
                  <c:v>-917.245</c:v>
                </c:pt>
                <c:pt idx="3300">
                  <c:v>-917.22900000000004</c:v>
                </c:pt>
                <c:pt idx="3301">
                  <c:v>-917.21299999999997</c:v>
                </c:pt>
                <c:pt idx="3302">
                  <c:v>-917.197</c:v>
                </c:pt>
                <c:pt idx="3303">
                  <c:v>-917.18100000000004</c:v>
                </c:pt>
                <c:pt idx="3304">
                  <c:v>-917.16499999999996</c:v>
                </c:pt>
                <c:pt idx="3305">
                  <c:v>-917.149</c:v>
                </c:pt>
                <c:pt idx="3306">
                  <c:v>-917.13300000000004</c:v>
                </c:pt>
                <c:pt idx="3307">
                  <c:v>-917.11699999999996</c:v>
                </c:pt>
                <c:pt idx="3308">
                  <c:v>-917.101</c:v>
                </c:pt>
                <c:pt idx="3309">
                  <c:v>-917.08500000000004</c:v>
                </c:pt>
                <c:pt idx="3310">
                  <c:v>-917.06899999999996</c:v>
                </c:pt>
                <c:pt idx="3311">
                  <c:v>-917.053</c:v>
                </c:pt>
                <c:pt idx="3312">
                  <c:v>-917.03700000000003</c:v>
                </c:pt>
                <c:pt idx="3313">
                  <c:v>-917.02099999999996</c:v>
                </c:pt>
                <c:pt idx="3314">
                  <c:v>-917.005</c:v>
                </c:pt>
                <c:pt idx="3315">
                  <c:v>-916.98900000000003</c:v>
                </c:pt>
                <c:pt idx="3316">
                  <c:v>-916.97299999999996</c:v>
                </c:pt>
                <c:pt idx="3317">
                  <c:v>-916.95699999999999</c:v>
                </c:pt>
                <c:pt idx="3318">
                  <c:v>-916.94100000000003</c:v>
                </c:pt>
                <c:pt idx="3319">
                  <c:v>-916.92499999999995</c:v>
                </c:pt>
                <c:pt idx="3320">
                  <c:v>-916.90899999999999</c:v>
                </c:pt>
                <c:pt idx="3321">
                  <c:v>-916.89300000000003</c:v>
                </c:pt>
                <c:pt idx="3322">
                  <c:v>-916.87699999999995</c:v>
                </c:pt>
                <c:pt idx="3323">
                  <c:v>-916.86099999999999</c:v>
                </c:pt>
                <c:pt idx="3324">
                  <c:v>-916.84500000000003</c:v>
                </c:pt>
                <c:pt idx="3325">
                  <c:v>-916.82899999999995</c:v>
                </c:pt>
                <c:pt idx="3326">
                  <c:v>-916.81299999999999</c:v>
                </c:pt>
                <c:pt idx="3327">
                  <c:v>-916.79700000000003</c:v>
                </c:pt>
                <c:pt idx="3328">
                  <c:v>-916.78099999999995</c:v>
                </c:pt>
                <c:pt idx="3329">
                  <c:v>-916.76499999999999</c:v>
                </c:pt>
                <c:pt idx="3330">
                  <c:v>-916.74900000000002</c:v>
                </c:pt>
                <c:pt idx="3331">
                  <c:v>-916.73299999999995</c:v>
                </c:pt>
                <c:pt idx="3332">
                  <c:v>-916.71699999999998</c:v>
                </c:pt>
                <c:pt idx="3333">
                  <c:v>-916.70100000000002</c:v>
                </c:pt>
                <c:pt idx="3334">
                  <c:v>-916.68499999999995</c:v>
                </c:pt>
                <c:pt idx="3335">
                  <c:v>-916.66899999999998</c:v>
                </c:pt>
                <c:pt idx="3336">
                  <c:v>-916.65300000000002</c:v>
                </c:pt>
                <c:pt idx="3337">
                  <c:v>-916.63699999999994</c:v>
                </c:pt>
                <c:pt idx="3338">
                  <c:v>-916.62099999999998</c:v>
                </c:pt>
                <c:pt idx="3339">
                  <c:v>-916.60500000000002</c:v>
                </c:pt>
                <c:pt idx="3340">
                  <c:v>-916.58900000000006</c:v>
                </c:pt>
                <c:pt idx="3341">
                  <c:v>-916.57299999999998</c:v>
                </c:pt>
                <c:pt idx="3342">
                  <c:v>-916.55700000000002</c:v>
                </c:pt>
                <c:pt idx="3343">
                  <c:v>-916.54100000000005</c:v>
                </c:pt>
                <c:pt idx="3344">
                  <c:v>-916.52499999999998</c:v>
                </c:pt>
                <c:pt idx="3345">
                  <c:v>-916.50900000000001</c:v>
                </c:pt>
                <c:pt idx="3346">
                  <c:v>-916.49300000000005</c:v>
                </c:pt>
                <c:pt idx="3347">
                  <c:v>-916.47699999999998</c:v>
                </c:pt>
                <c:pt idx="3348">
                  <c:v>-916.46100000000001</c:v>
                </c:pt>
                <c:pt idx="3349">
                  <c:v>-916.44500000000005</c:v>
                </c:pt>
                <c:pt idx="3350">
                  <c:v>-916.42899999999997</c:v>
                </c:pt>
                <c:pt idx="3351">
                  <c:v>-916.41300000000001</c:v>
                </c:pt>
                <c:pt idx="3352">
                  <c:v>-916.39700000000005</c:v>
                </c:pt>
                <c:pt idx="3353">
                  <c:v>-916.38099999999997</c:v>
                </c:pt>
                <c:pt idx="3354">
                  <c:v>-916.36500000000001</c:v>
                </c:pt>
                <c:pt idx="3355">
                  <c:v>-916.34900000000005</c:v>
                </c:pt>
                <c:pt idx="3356">
                  <c:v>-916.33299999999997</c:v>
                </c:pt>
                <c:pt idx="3357">
                  <c:v>-916.31799999999998</c:v>
                </c:pt>
                <c:pt idx="3358">
                  <c:v>-916.30200000000002</c:v>
                </c:pt>
                <c:pt idx="3359">
                  <c:v>-916.28599999999994</c:v>
                </c:pt>
                <c:pt idx="3360">
                  <c:v>-916.27</c:v>
                </c:pt>
                <c:pt idx="3361">
                  <c:v>-916.25400000000002</c:v>
                </c:pt>
                <c:pt idx="3362">
                  <c:v>-916.23800000000006</c:v>
                </c:pt>
                <c:pt idx="3363">
                  <c:v>-916.22199999999998</c:v>
                </c:pt>
                <c:pt idx="3364">
                  <c:v>-916.20600000000002</c:v>
                </c:pt>
                <c:pt idx="3365">
                  <c:v>-916.19</c:v>
                </c:pt>
                <c:pt idx="3366">
                  <c:v>-916.17399999999998</c:v>
                </c:pt>
                <c:pt idx="3367">
                  <c:v>-916.15800000000002</c:v>
                </c:pt>
                <c:pt idx="3368">
                  <c:v>-916.14200000000005</c:v>
                </c:pt>
                <c:pt idx="3369">
                  <c:v>-916.12599999999998</c:v>
                </c:pt>
                <c:pt idx="3370">
                  <c:v>-916.11</c:v>
                </c:pt>
                <c:pt idx="3371">
                  <c:v>-916.09400000000005</c:v>
                </c:pt>
                <c:pt idx="3372">
                  <c:v>-916.07799999999997</c:v>
                </c:pt>
                <c:pt idx="3373">
                  <c:v>-916.06200000000001</c:v>
                </c:pt>
                <c:pt idx="3374">
                  <c:v>-916.04600000000005</c:v>
                </c:pt>
                <c:pt idx="3375">
                  <c:v>-916.03</c:v>
                </c:pt>
                <c:pt idx="3376">
                  <c:v>-916.01400000000001</c:v>
                </c:pt>
                <c:pt idx="3377">
                  <c:v>-915.99800000000005</c:v>
                </c:pt>
                <c:pt idx="3378">
                  <c:v>-915.98199999999997</c:v>
                </c:pt>
                <c:pt idx="3379">
                  <c:v>-915.96600000000001</c:v>
                </c:pt>
                <c:pt idx="3380">
                  <c:v>-915.95</c:v>
                </c:pt>
                <c:pt idx="3381">
                  <c:v>-915.93399999999997</c:v>
                </c:pt>
                <c:pt idx="3382">
                  <c:v>-915.91800000000001</c:v>
                </c:pt>
                <c:pt idx="3383">
                  <c:v>-915.90200000000004</c:v>
                </c:pt>
                <c:pt idx="3384">
                  <c:v>-915.88599999999997</c:v>
                </c:pt>
                <c:pt idx="3385">
                  <c:v>-915.87</c:v>
                </c:pt>
                <c:pt idx="3386">
                  <c:v>-915.85400000000004</c:v>
                </c:pt>
                <c:pt idx="3387">
                  <c:v>-915.83799999999997</c:v>
                </c:pt>
                <c:pt idx="3388">
                  <c:v>-915.822</c:v>
                </c:pt>
                <c:pt idx="3389">
                  <c:v>-915.80600000000004</c:v>
                </c:pt>
                <c:pt idx="3390">
                  <c:v>-915.79</c:v>
                </c:pt>
                <c:pt idx="3391">
                  <c:v>-915.774</c:v>
                </c:pt>
                <c:pt idx="3392">
                  <c:v>-915.75800000000004</c:v>
                </c:pt>
                <c:pt idx="3393">
                  <c:v>-915.74199999999996</c:v>
                </c:pt>
                <c:pt idx="3394">
                  <c:v>-915.726</c:v>
                </c:pt>
                <c:pt idx="3395">
                  <c:v>-915.71</c:v>
                </c:pt>
                <c:pt idx="3396">
                  <c:v>-915.69399999999996</c:v>
                </c:pt>
                <c:pt idx="3397">
                  <c:v>-915.678</c:v>
                </c:pt>
                <c:pt idx="3398">
                  <c:v>-915.66200000000003</c:v>
                </c:pt>
                <c:pt idx="3399">
                  <c:v>-915.64599999999996</c:v>
                </c:pt>
                <c:pt idx="3400">
                  <c:v>-915.63</c:v>
                </c:pt>
                <c:pt idx="3401">
                  <c:v>-915.61400000000003</c:v>
                </c:pt>
                <c:pt idx="3402">
                  <c:v>-915.59799999999996</c:v>
                </c:pt>
                <c:pt idx="3403">
                  <c:v>-915.58199999999999</c:v>
                </c:pt>
                <c:pt idx="3404">
                  <c:v>-915.56600000000003</c:v>
                </c:pt>
                <c:pt idx="3405">
                  <c:v>-915.55</c:v>
                </c:pt>
                <c:pt idx="3406">
                  <c:v>-915.53399999999999</c:v>
                </c:pt>
                <c:pt idx="3407">
                  <c:v>-915.51800000000003</c:v>
                </c:pt>
                <c:pt idx="3408">
                  <c:v>-915.50199999999995</c:v>
                </c:pt>
                <c:pt idx="3409">
                  <c:v>-915.48599999999999</c:v>
                </c:pt>
                <c:pt idx="3410">
                  <c:v>-915.47</c:v>
                </c:pt>
                <c:pt idx="3411">
                  <c:v>-915.45399999999995</c:v>
                </c:pt>
                <c:pt idx="3412">
                  <c:v>-915.43799999999999</c:v>
                </c:pt>
                <c:pt idx="3413">
                  <c:v>-915.42200000000003</c:v>
                </c:pt>
                <c:pt idx="3414">
                  <c:v>-915.40599999999995</c:v>
                </c:pt>
                <c:pt idx="3415">
                  <c:v>-915.39</c:v>
                </c:pt>
                <c:pt idx="3416">
                  <c:v>-915.37400000000002</c:v>
                </c:pt>
                <c:pt idx="3417">
                  <c:v>-915.35799999999995</c:v>
                </c:pt>
                <c:pt idx="3418">
                  <c:v>-915.34199999999998</c:v>
                </c:pt>
                <c:pt idx="3419">
                  <c:v>-915.32600000000002</c:v>
                </c:pt>
                <c:pt idx="3420">
                  <c:v>-915.31</c:v>
                </c:pt>
                <c:pt idx="3421">
                  <c:v>-915.29399999999998</c:v>
                </c:pt>
                <c:pt idx="3422">
                  <c:v>-915.27800000000002</c:v>
                </c:pt>
                <c:pt idx="3423">
                  <c:v>-915.26199999999994</c:v>
                </c:pt>
                <c:pt idx="3424">
                  <c:v>-915.24599999999998</c:v>
                </c:pt>
                <c:pt idx="3425">
                  <c:v>-915.23</c:v>
                </c:pt>
                <c:pt idx="3426">
                  <c:v>-915.21400000000006</c:v>
                </c:pt>
                <c:pt idx="3427">
                  <c:v>-915.19799999999998</c:v>
                </c:pt>
                <c:pt idx="3428">
                  <c:v>-915.18200000000002</c:v>
                </c:pt>
                <c:pt idx="3429">
                  <c:v>-915.16600000000005</c:v>
                </c:pt>
                <c:pt idx="3430">
                  <c:v>-915.15</c:v>
                </c:pt>
                <c:pt idx="3431">
                  <c:v>-915.13400000000001</c:v>
                </c:pt>
                <c:pt idx="3432">
                  <c:v>-915.11800000000005</c:v>
                </c:pt>
                <c:pt idx="3433">
                  <c:v>-915.10199999999998</c:v>
                </c:pt>
                <c:pt idx="3434">
                  <c:v>-915.08600000000001</c:v>
                </c:pt>
                <c:pt idx="3435">
                  <c:v>-915.07</c:v>
                </c:pt>
                <c:pt idx="3436">
                  <c:v>-915.05399999999997</c:v>
                </c:pt>
                <c:pt idx="3437">
                  <c:v>-915.03800000000001</c:v>
                </c:pt>
                <c:pt idx="3438">
                  <c:v>-915.02200000000005</c:v>
                </c:pt>
                <c:pt idx="3439">
                  <c:v>-915.00599999999997</c:v>
                </c:pt>
                <c:pt idx="3440">
                  <c:v>-914.99</c:v>
                </c:pt>
                <c:pt idx="3441">
                  <c:v>-914.97400000000005</c:v>
                </c:pt>
                <c:pt idx="3442">
                  <c:v>-914.95799999999997</c:v>
                </c:pt>
                <c:pt idx="3443">
                  <c:v>-914.94200000000001</c:v>
                </c:pt>
                <c:pt idx="3444">
                  <c:v>-914.92600000000004</c:v>
                </c:pt>
                <c:pt idx="3445">
                  <c:v>-914.91</c:v>
                </c:pt>
                <c:pt idx="3446">
                  <c:v>-914.89400000000001</c:v>
                </c:pt>
                <c:pt idx="3447">
                  <c:v>-914.87800000000004</c:v>
                </c:pt>
                <c:pt idx="3448">
                  <c:v>-914.86199999999997</c:v>
                </c:pt>
                <c:pt idx="3449">
                  <c:v>-914.846</c:v>
                </c:pt>
                <c:pt idx="3450">
                  <c:v>-914.83</c:v>
                </c:pt>
                <c:pt idx="3451">
                  <c:v>-914.81399999999996</c:v>
                </c:pt>
                <c:pt idx="3452">
                  <c:v>-914.798</c:v>
                </c:pt>
                <c:pt idx="3453">
                  <c:v>-914.78200000000004</c:v>
                </c:pt>
                <c:pt idx="3454">
                  <c:v>-914.76599999999996</c:v>
                </c:pt>
                <c:pt idx="3455">
                  <c:v>-914.75</c:v>
                </c:pt>
                <c:pt idx="3456">
                  <c:v>-914.73400000000004</c:v>
                </c:pt>
                <c:pt idx="3457">
                  <c:v>-914.71799999999996</c:v>
                </c:pt>
                <c:pt idx="3458">
                  <c:v>-914.702</c:v>
                </c:pt>
                <c:pt idx="3459">
                  <c:v>-914.68600000000004</c:v>
                </c:pt>
                <c:pt idx="3460">
                  <c:v>-914.67</c:v>
                </c:pt>
                <c:pt idx="3461">
                  <c:v>-914.654</c:v>
                </c:pt>
                <c:pt idx="3462">
                  <c:v>-914.63800000000003</c:v>
                </c:pt>
                <c:pt idx="3463">
                  <c:v>-914.62199999999996</c:v>
                </c:pt>
                <c:pt idx="3464">
                  <c:v>-914.60599999999999</c:v>
                </c:pt>
                <c:pt idx="3465">
                  <c:v>-914.59</c:v>
                </c:pt>
                <c:pt idx="3466">
                  <c:v>-914.57399999999996</c:v>
                </c:pt>
                <c:pt idx="3467">
                  <c:v>-914.55799999999999</c:v>
                </c:pt>
                <c:pt idx="3468">
                  <c:v>-914.54200000000003</c:v>
                </c:pt>
                <c:pt idx="3469">
                  <c:v>-914.52599999999995</c:v>
                </c:pt>
                <c:pt idx="3470">
                  <c:v>-914.51</c:v>
                </c:pt>
                <c:pt idx="3471">
                  <c:v>-914.495</c:v>
                </c:pt>
                <c:pt idx="3472">
                  <c:v>-914.47900000000004</c:v>
                </c:pt>
                <c:pt idx="3473">
                  <c:v>-914.46299999999997</c:v>
                </c:pt>
                <c:pt idx="3474">
                  <c:v>-914.447</c:v>
                </c:pt>
                <c:pt idx="3475">
                  <c:v>-914.43100000000004</c:v>
                </c:pt>
                <c:pt idx="3476">
                  <c:v>-914.41499999999996</c:v>
                </c:pt>
                <c:pt idx="3477">
                  <c:v>-914.399</c:v>
                </c:pt>
                <c:pt idx="3478">
                  <c:v>-914.38300000000004</c:v>
                </c:pt>
                <c:pt idx="3479">
                  <c:v>-914.36699999999996</c:v>
                </c:pt>
                <c:pt idx="3480">
                  <c:v>-914.351</c:v>
                </c:pt>
                <c:pt idx="3481">
                  <c:v>-914.33500000000004</c:v>
                </c:pt>
                <c:pt idx="3482">
                  <c:v>-914.31899999999996</c:v>
                </c:pt>
                <c:pt idx="3483">
                  <c:v>-914.303</c:v>
                </c:pt>
                <c:pt idx="3484">
                  <c:v>-914.28700000000003</c:v>
                </c:pt>
                <c:pt idx="3485">
                  <c:v>-914.27099999999996</c:v>
                </c:pt>
                <c:pt idx="3486">
                  <c:v>-914.255</c:v>
                </c:pt>
                <c:pt idx="3487">
                  <c:v>-914.23900000000003</c:v>
                </c:pt>
                <c:pt idx="3488">
                  <c:v>-914.22299999999996</c:v>
                </c:pt>
                <c:pt idx="3489">
                  <c:v>-914.20699999999999</c:v>
                </c:pt>
                <c:pt idx="3490">
                  <c:v>-914.19100000000003</c:v>
                </c:pt>
                <c:pt idx="3491">
                  <c:v>-914.17499999999995</c:v>
                </c:pt>
                <c:pt idx="3492">
                  <c:v>-914.15899999999999</c:v>
                </c:pt>
                <c:pt idx="3493">
                  <c:v>-914.14300000000003</c:v>
                </c:pt>
                <c:pt idx="3494">
                  <c:v>-914.12699999999995</c:v>
                </c:pt>
                <c:pt idx="3495">
                  <c:v>-914.11099999999999</c:v>
                </c:pt>
                <c:pt idx="3496">
                  <c:v>-914.09500000000003</c:v>
                </c:pt>
                <c:pt idx="3497">
                  <c:v>-914.07899999999995</c:v>
                </c:pt>
                <c:pt idx="3498">
                  <c:v>-914.06299999999999</c:v>
                </c:pt>
                <c:pt idx="3499">
                  <c:v>-914.04700000000003</c:v>
                </c:pt>
                <c:pt idx="3500">
                  <c:v>-914.03099999999995</c:v>
                </c:pt>
                <c:pt idx="3501">
                  <c:v>-914.01499999999999</c:v>
                </c:pt>
                <c:pt idx="3502">
                  <c:v>-913.99900000000002</c:v>
                </c:pt>
                <c:pt idx="3503">
                  <c:v>-913.98299999999995</c:v>
                </c:pt>
                <c:pt idx="3504">
                  <c:v>-913.96699999999998</c:v>
                </c:pt>
                <c:pt idx="3505">
                  <c:v>-913.95100000000002</c:v>
                </c:pt>
                <c:pt idx="3506">
                  <c:v>-913.93499999999995</c:v>
                </c:pt>
                <c:pt idx="3507">
                  <c:v>-913.91899999999998</c:v>
                </c:pt>
                <c:pt idx="3508">
                  <c:v>-913.90300000000002</c:v>
                </c:pt>
                <c:pt idx="3509">
                  <c:v>-913.88699999999994</c:v>
                </c:pt>
                <c:pt idx="3510">
                  <c:v>-913.87099999999998</c:v>
                </c:pt>
                <c:pt idx="3511">
                  <c:v>-913.85500000000002</c:v>
                </c:pt>
                <c:pt idx="3512">
                  <c:v>-913.83900000000006</c:v>
                </c:pt>
                <c:pt idx="3513">
                  <c:v>-913.82299999999998</c:v>
                </c:pt>
                <c:pt idx="3514">
                  <c:v>-913.80700000000002</c:v>
                </c:pt>
                <c:pt idx="3515">
                  <c:v>-913.79100000000005</c:v>
                </c:pt>
                <c:pt idx="3516">
                  <c:v>-913.77499999999998</c:v>
                </c:pt>
                <c:pt idx="3517">
                  <c:v>-913.75900000000001</c:v>
                </c:pt>
                <c:pt idx="3518">
                  <c:v>-913.74300000000005</c:v>
                </c:pt>
                <c:pt idx="3519">
                  <c:v>-913.72699999999998</c:v>
                </c:pt>
                <c:pt idx="3520">
                  <c:v>-913.71100000000001</c:v>
                </c:pt>
                <c:pt idx="3521">
                  <c:v>-913.69500000000005</c:v>
                </c:pt>
                <c:pt idx="3522">
                  <c:v>-913.67899999999997</c:v>
                </c:pt>
                <c:pt idx="3523">
                  <c:v>-913.66300000000001</c:v>
                </c:pt>
                <c:pt idx="3524">
                  <c:v>-913.64700000000005</c:v>
                </c:pt>
                <c:pt idx="3525">
                  <c:v>-913.63099999999997</c:v>
                </c:pt>
                <c:pt idx="3526">
                  <c:v>-913.61500000000001</c:v>
                </c:pt>
                <c:pt idx="3527">
                  <c:v>-913.59900000000005</c:v>
                </c:pt>
                <c:pt idx="3528">
                  <c:v>-913.58299999999997</c:v>
                </c:pt>
                <c:pt idx="3529">
                  <c:v>-913.56700000000001</c:v>
                </c:pt>
                <c:pt idx="3530">
                  <c:v>-913.55100000000004</c:v>
                </c:pt>
                <c:pt idx="3531">
                  <c:v>-913.53499999999997</c:v>
                </c:pt>
                <c:pt idx="3532">
                  <c:v>-913.51900000000001</c:v>
                </c:pt>
                <c:pt idx="3533">
                  <c:v>-913.50300000000004</c:v>
                </c:pt>
                <c:pt idx="3534">
                  <c:v>-913.48699999999997</c:v>
                </c:pt>
                <c:pt idx="3535">
                  <c:v>-913.471</c:v>
                </c:pt>
                <c:pt idx="3536">
                  <c:v>-913.45500000000004</c:v>
                </c:pt>
                <c:pt idx="3537">
                  <c:v>-913.43899999999996</c:v>
                </c:pt>
                <c:pt idx="3538">
                  <c:v>-913.423</c:v>
                </c:pt>
                <c:pt idx="3539">
                  <c:v>-913.40700000000004</c:v>
                </c:pt>
                <c:pt idx="3540">
                  <c:v>-913.39099999999996</c:v>
                </c:pt>
                <c:pt idx="3541">
                  <c:v>-913.375</c:v>
                </c:pt>
                <c:pt idx="3542">
                  <c:v>-913.35900000000004</c:v>
                </c:pt>
                <c:pt idx="3543">
                  <c:v>-913.34299999999996</c:v>
                </c:pt>
                <c:pt idx="3544">
                  <c:v>-913.327</c:v>
                </c:pt>
                <c:pt idx="3545">
                  <c:v>-913.31100000000004</c:v>
                </c:pt>
                <c:pt idx="3546">
                  <c:v>-913.29499999999996</c:v>
                </c:pt>
                <c:pt idx="3547">
                  <c:v>-913.279</c:v>
                </c:pt>
                <c:pt idx="3548">
                  <c:v>-913.26300000000003</c:v>
                </c:pt>
                <c:pt idx="3549">
                  <c:v>-913.24699999999996</c:v>
                </c:pt>
                <c:pt idx="3550">
                  <c:v>-913.23099999999999</c:v>
                </c:pt>
                <c:pt idx="3551">
                  <c:v>-913.21500000000003</c:v>
                </c:pt>
                <c:pt idx="3552">
                  <c:v>-913.19899999999996</c:v>
                </c:pt>
                <c:pt idx="3553">
                  <c:v>-913.18299999999999</c:v>
                </c:pt>
                <c:pt idx="3554">
                  <c:v>-913.16700000000003</c:v>
                </c:pt>
                <c:pt idx="3555">
                  <c:v>-913.15099999999995</c:v>
                </c:pt>
                <c:pt idx="3556">
                  <c:v>-913.13499999999999</c:v>
                </c:pt>
                <c:pt idx="3557">
                  <c:v>-913.11900000000003</c:v>
                </c:pt>
                <c:pt idx="3558">
                  <c:v>-913.10299999999995</c:v>
                </c:pt>
                <c:pt idx="3559">
                  <c:v>-913.08699999999999</c:v>
                </c:pt>
                <c:pt idx="3560">
                  <c:v>-913.07100000000003</c:v>
                </c:pt>
                <c:pt idx="3561">
                  <c:v>-913.05499999999995</c:v>
                </c:pt>
                <c:pt idx="3562">
                  <c:v>-913.03899999999999</c:v>
                </c:pt>
                <c:pt idx="3563">
                  <c:v>-913.02300000000002</c:v>
                </c:pt>
                <c:pt idx="3564">
                  <c:v>-913.00699999999995</c:v>
                </c:pt>
                <c:pt idx="3565">
                  <c:v>-912.99099999999999</c:v>
                </c:pt>
                <c:pt idx="3566">
                  <c:v>-912.97500000000002</c:v>
                </c:pt>
                <c:pt idx="3567">
                  <c:v>-912.95899999999995</c:v>
                </c:pt>
                <c:pt idx="3568">
                  <c:v>-912.94299999999998</c:v>
                </c:pt>
                <c:pt idx="3569">
                  <c:v>-912.92700000000002</c:v>
                </c:pt>
                <c:pt idx="3570">
                  <c:v>-912.91099999999994</c:v>
                </c:pt>
                <c:pt idx="3571">
                  <c:v>-912.89499999999998</c:v>
                </c:pt>
                <c:pt idx="3572">
                  <c:v>-912.87900000000002</c:v>
                </c:pt>
                <c:pt idx="3573">
                  <c:v>-912.86300000000006</c:v>
                </c:pt>
                <c:pt idx="3574">
                  <c:v>-912.84699999999998</c:v>
                </c:pt>
                <c:pt idx="3575">
                  <c:v>-912.83100000000002</c:v>
                </c:pt>
                <c:pt idx="3576">
                  <c:v>-912.81500000000005</c:v>
                </c:pt>
                <c:pt idx="3577">
                  <c:v>-912.79899999999998</c:v>
                </c:pt>
                <c:pt idx="3578">
                  <c:v>-912.78300000000002</c:v>
                </c:pt>
                <c:pt idx="3579">
                  <c:v>-912.76700000000005</c:v>
                </c:pt>
                <c:pt idx="3580">
                  <c:v>-912.75099999999998</c:v>
                </c:pt>
                <c:pt idx="3581">
                  <c:v>-912.73500000000001</c:v>
                </c:pt>
                <c:pt idx="3582">
                  <c:v>-912.71900000000005</c:v>
                </c:pt>
                <c:pt idx="3583">
                  <c:v>-912.70299999999997</c:v>
                </c:pt>
                <c:pt idx="3584">
                  <c:v>-912.68799999999999</c:v>
                </c:pt>
                <c:pt idx="3585">
                  <c:v>-912.67200000000003</c:v>
                </c:pt>
                <c:pt idx="3586">
                  <c:v>-912.65599999999995</c:v>
                </c:pt>
                <c:pt idx="3587">
                  <c:v>-912.64</c:v>
                </c:pt>
                <c:pt idx="3588">
                  <c:v>-912.62400000000002</c:v>
                </c:pt>
                <c:pt idx="3589">
                  <c:v>-912.60799999999995</c:v>
                </c:pt>
                <c:pt idx="3590">
                  <c:v>-912.59199999999998</c:v>
                </c:pt>
                <c:pt idx="3591">
                  <c:v>-912.57600000000002</c:v>
                </c:pt>
                <c:pt idx="3592">
                  <c:v>-912.56</c:v>
                </c:pt>
                <c:pt idx="3593">
                  <c:v>-912.54399999999998</c:v>
                </c:pt>
                <c:pt idx="3594">
                  <c:v>-912.52800000000002</c:v>
                </c:pt>
                <c:pt idx="3595">
                  <c:v>-912.51199999999994</c:v>
                </c:pt>
                <c:pt idx="3596">
                  <c:v>-912.49599999999998</c:v>
                </c:pt>
                <c:pt idx="3597">
                  <c:v>-912.48</c:v>
                </c:pt>
                <c:pt idx="3598">
                  <c:v>-912.46400000000006</c:v>
                </c:pt>
                <c:pt idx="3599">
                  <c:v>-912.44799999999998</c:v>
                </c:pt>
                <c:pt idx="3600">
                  <c:v>-912.43200000000002</c:v>
                </c:pt>
                <c:pt idx="3601">
                  <c:v>-912.41600000000005</c:v>
                </c:pt>
                <c:pt idx="3602">
                  <c:v>-912.4</c:v>
                </c:pt>
                <c:pt idx="3603">
                  <c:v>-912.38400000000001</c:v>
                </c:pt>
                <c:pt idx="3604">
                  <c:v>-912.36800000000005</c:v>
                </c:pt>
                <c:pt idx="3605">
                  <c:v>-912.35199999999998</c:v>
                </c:pt>
                <c:pt idx="3606">
                  <c:v>-912.33600000000001</c:v>
                </c:pt>
                <c:pt idx="3607">
                  <c:v>-912.32</c:v>
                </c:pt>
                <c:pt idx="3608">
                  <c:v>-912.30399999999997</c:v>
                </c:pt>
                <c:pt idx="3609">
                  <c:v>-912.28800000000001</c:v>
                </c:pt>
                <c:pt idx="3610">
                  <c:v>-912.27200000000005</c:v>
                </c:pt>
                <c:pt idx="3611">
                  <c:v>-912.25599999999997</c:v>
                </c:pt>
                <c:pt idx="3612">
                  <c:v>-912.24</c:v>
                </c:pt>
                <c:pt idx="3613">
                  <c:v>-912.22400000000005</c:v>
                </c:pt>
                <c:pt idx="3614">
                  <c:v>-912.20799999999997</c:v>
                </c:pt>
                <c:pt idx="3615">
                  <c:v>-912.19200000000001</c:v>
                </c:pt>
                <c:pt idx="3616">
                  <c:v>-912.17600000000004</c:v>
                </c:pt>
                <c:pt idx="3617">
                  <c:v>-912.16</c:v>
                </c:pt>
                <c:pt idx="3618">
                  <c:v>-912.14400000000001</c:v>
                </c:pt>
                <c:pt idx="3619">
                  <c:v>-912.12800000000004</c:v>
                </c:pt>
                <c:pt idx="3620">
                  <c:v>-912.11199999999997</c:v>
                </c:pt>
                <c:pt idx="3621">
                  <c:v>-912.096</c:v>
                </c:pt>
                <c:pt idx="3622">
                  <c:v>-912.08</c:v>
                </c:pt>
                <c:pt idx="3623">
                  <c:v>-912.06399999999996</c:v>
                </c:pt>
                <c:pt idx="3624">
                  <c:v>-912.048</c:v>
                </c:pt>
                <c:pt idx="3625">
                  <c:v>-912.03200000000004</c:v>
                </c:pt>
                <c:pt idx="3626">
                  <c:v>-912.01599999999996</c:v>
                </c:pt>
                <c:pt idx="3627">
                  <c:v>-912</c:v>
                </c:pt>
                <c:pt idx="3628">
                  <c:v>-911.98400000000004</c:v>
                </c:pt>
                <c:pt idx="3629">
                  <c:v>-911.96799999999996</c:v>
                </c:pt>
                <c:pt idx="3630">
                  <c:v>-911.952</c:v>
                </c:pt>
                <c:pt idx="3631">
                  <c:v>-911.93600000000004</c:v>
                </c:pt>
                <c:pt idx="3632">
                  <c:v>-911.92</c:v>
                </c:pt>
                <c:pt idx="3633">
                  <c:v>-911.904</c:v>
                </c:pt>
                <c:pt idx="3634">
                  <c:v>-911.88800000000003</c:v>
                </c:pt>
                <c:pt idx="3635">
                  <c:v>-911.87199999999996</c:v>
                </c:pt>
                <c:pt idx="3636">
                  <c:v>-911.85599999999999</c:v>
                </c:pt>
                <c:pt idx="3637">
                  <c:v>-911.84</c:v>
                </c:pt>
                <c:pt idx="3638">
                  <c:v>-911.82399999999996</c:v>
                </c:pt>
                <c:pt idx="3639">
                  <c:v>-911.80799999999999</c:v>
                </c:pt>
                <c:pt idx="3640">
                  <c:v>-911.79200000000003</c:v>
                </c:pt>
                <c:pt idx="3641">
                  <c:v>-911.77599999999995</c:v>
                </c:pt>
                <c:pt idx="3642">
                  <c:v>-911.76</c:v>
                </c:pt>
                <c:pt idx="3643">
                  <c:v>-911.74400000000003</c:v>
                </c:pt>
                <c:pt idx="3644">
                  <c:v>-911.72799999999995</c:v>
                </c:pt>
                <c:pt idx="3645">
                  <c:v>-911.71199999999999</c:v>
                </c:pt>
                <c:pt idx="3646">
                  <c:v>-911.69600000000003</c:v>
                </c:pt>
                <c:pt idx="3647">
                  <c:v>-911.68</c:v>
                </c:pt>
                <c:pt idx="3648">
                  <c:v>-911.66399999999999</c:v>
                </c:pt>
                <c:pt idx="3649">
                  <c:v>-911.64800000000002</c:v>
                </c:pt>
                <c:pt idx="3650">
                  <c:v>-911.63199999999995</c:v>
                </c:pt>
                <c:pt idx="3651">
                  <c:v>-911.61599999999999</c:v>
                </c:pt>
                <c:pt idx="3652">
                  <c:v>-911.6</c:v>
                </c:pt>
                <c:pt idx="3653">
                  <c:v>-911.58399999999995</c:v>
                </c:pt>
                <c:pt idx="3654">
                  <c:v>-911.56799999999998</c:v>
                </c:pt>
                <c:pt idx="3655">
                  <c:v>-911.55200000000002</c:v>
                </c:pt>
                <c:pt idx="3656">
                  <c:v>-911.53599999999994</c:v>
                </c:pt>
                <c:pt idx="3657">
                  <c:v>-911.52</c:v>
                </c:pt>
                <c:pt idx="3658">
                  <c:v>-911.50400000000002</c:v>
                </c:pt>
                <c:pt idx="3659">
                  <c:v>-911.48800000000006</c:v>
                </c:pt>
                <c:pt idx="3660">
                  <c:v>-911.47199999999998</c:v>
                </c:pt>
                <c:pt idx="3661">
                  <c:v>-911.45600000000002</c:v>
                </c:pt>
                <c:pt idx="3662">
                  <c:v>-911.44</c:v>
                </c:pt>
                <c:pt idx="3663">
                  <c:v>-911.42399999999998</c:v>
                </c:pt>
                <c:pt idx="3664">
                  <c:v>-911.40800000000002</c:v>
                </c:pt>
                <c:pt idx="3665">
                  <c:v>-911.39200000000005</c:v>
                </c:pt>
                <c:pt idx="3666">
                  <c:v>-911.37599999999998</c:v>
                </c:pt>
                <c:pt idx="3667">
                  <c:v>-911.36</c:v>
                </c:pt>
                <c:pt idx="3668">
                  <c:v>-911.34400000000005</c:v>
                </c:pt>
                <c:pt idx="3669">
                  <c:v>-911.32799999999997</c:v>
                </c:pt>
                <c:pt idx="3670">
                  <c:v>-911.31200000000001</c:v>
                </c:pt>
                <c:pt idx="3671">
                  <c:v>-911.29600000000005</c:v>
                </c:pt>
                <c:pt idx="3672">
                  <c:v>-911.28</c:v>
                </c:pt>
                <c:pt idx="3673">
                  <c:v>-911.26400000000001</c:v>
                </c:pt>
                <c:pt idx="3674">
                  <c:v>-911.24800000000005</c:v>
                </c:pt>
                <c:pt idx="3675">
                  <c:v>-911.23199999999997</c:v>
                </c:pt>
                <c:pt idx="3676">
                  <c:v>-911.21600000000001</c:v>
                </c:pt>
                <c:pt idx="3677">
                  <c:v>-911.2</c:v>
                </c:pt>
                <c:pt idx="3678">
                  <c:v>-911.18399999999997</c:v>
                </c:pt>
                <c:pt idx="3679">
                  <c:v>-911.16800000000001</c:v>
                </c:pt>
                <c:pt idx="3680">
                  <c:v>-911.15200000000004</c:v>
                </c:pt>
                <c:pt idx="3681">
                  <c:v>-911.13599999999997</c:v>
                </c:pt>
                <c:pt idx="3682">
                  <c:v>-911.12</c:v>
                </c:pt>
                <c:pt idx="3683">
                  <c:v>-911.10400000000004</c:v>
                </c:pt>
                <c:pt idx="3684">
                  <c:v>-911.08799999999997</c:v>
                </c:pt>
                <c:pt idx="3685">
                  <c:v>-911.072</c:v>
                </c:pt>
                <c:pt idx="3686">
                  <c:v>-911.05600000000004</c:v>
                </c:pt>
                <c:pt idx="3687">
                  <c:v>-911.04</c:v>
                </c:pt>
                <c:pt idx="3688">
                  <c:v>-911.024</c:v>
                </c:pt>
                <c:pt idx="3689">
                  <c:v>-911.00800000000004</c:v>
                </c:pt>
                <c:pt idx="3690">
                  <c:v>-910.99199999999996</c:v>
                </c:pt>
                <c:pt idx="3691">
                  <c:v>-910.976</c:v>
                </c:pt>
                <c:pt idx="3692">
                  <c:v>-910.96</c:v>
                </c:pt>
                <c:pt idx="3693">
                  <c:v>-910.94399999999996</c:v>
                </c:pt>
                <c:pt idx="3694">
                  <c:v>-910.928</c:v>
                </c:pt>
                <c:pt idx="3695">
                  <c:v>-910.91200000000003</c:v>
                </c:pt>
                <c:pt idx="3696">
                  <c:v>-910.89599999999996</c:v>
                </c:pt>
                <c:pt idx="3697">
                  <c:v>-910.88</c:v>
                </c:pt>
                <c:pt idx="3698">
                  <c:v>-910.86500000000001</c:v>
                </c:pt>
                <c:pt idx="3699">
                  <c:v>-910.84900000000005</c:v>
                </c:pt>
                <c:pt idx="3700">
                  <c:v>-910.83299999999997</c:v>
                </c:pt>
                <c:pt idx="3701">
                  <c:v>-910.81700000000001</c:v>
                </c:pt>
                <c:pt idx="3702">
                  <c:v>-910.80100000000004</c:v>
                </c:pt>
                <c:pt idx="3703">
                  <c:v>-910.78499999999997</c:v>
                </c:pt>
                <c:pt idx="3704">
                  <c:v>-910.76900000000001</c:v>
                </c:pt>
                <c:pt idx="3705">
                  <c:v>-910.75300000000004</c:v>
                </c:pt>
                <c:pt idx="3706">
                  <c:v>-910.73699999999997</c:v>
                </c:pt>
                <c:pt idx="3707">
                  <c:v>-910.721</c:v>
                </c:pt>
                <c:pt idx="3708">
                  <c:v>-910.70500000000004</c:v>
                </c:pt>
                <c:pt idx="3709">
                  <c:v>-910.68899999999996</c:v>
                </c:pt>
                <c:pt idx="3710">
                  <c:v>-910.673</c:v>
                </c:pt>
                <c:pt idx="3711">
                  <c:v>-910.65700000000004</c:v>
                </c:pt>
                <c:pt idx="3712">
                  <c:v>-910.64099999999996</c:v>
                </c:pt>
                <c:pt idx="3713">
                  <c:v>-910.625</c:v>
                </c:pt>
                <c:pt idx="3714">
                  <c:v>-910.60900000000004</c:v>
                </c:pt>
                <c:pt idx="3715">
                  <c:v>-910.59299999999996</c:v>
                </c:pt>
                <c:pt idx="3716">
                  <c:v>-910.577</c:v>
                </c:pt>
                <c:pt idx="3717">
                  <c:v>-910.56100000000004</c:v>
                </c:pt>
                <c:pt idx="3718">
                  <c:v>-910.54499999999996</c:v>
                </c:pt>
                <c:pt idx="3719">
                  <c:v>-910.529</c:v>
                </c:pt>
                <c:pt idx="3720">
                  <c:v>-910.51300000000003</c:v>
                </c:pt>
                <c:pt idx="3721">
                  <c:v>-910.49699999999996</c:v>
                </c:pt>
                <c:pt idx="3722">
                  <c:v>-910.48099999999999</c:v>
                </c:pt>
                <c:pt idx="3723">
                  <c:v>-910.46500000000003</c:v>
                </c:pt>
                <c:pt idx="3724">
                  <c:v>-910.44899999999996</c:v>
                </c:pt>
                <c:pt idx="3725">
                  <c:v>-910.43299999999999</c:v>
                </c:pt>
                <c:pt idx="3726">
                  <c:v>-910.41700000000003</c:v>
                </c:pt>
                <c:pt idx="3727">
                  <c:v>-910.40099999999995</c:v>
                </c:pt>
                <c:pt idx="3728">
                  <c:v>-910.38499999999999</c:v>
                </c:pt>
                <c:pt idx="3729">
                  <c:v>-910.36900000000003</c:v>
                </c:pt>
                <c:pt idx="3730">
                  <c:v>-910.35299999999995</c:v>
                </c:pt>
                <c:pt idx="3731">
                  <c:v>-910.33699999999999</c:v>
                </c:pt>
                <c:pt idx="3732">
                  <c:v>-910.32100000000003</c:v>
                </c:pt>
                <c:pt idx="3733">
                  <c:v>-910.30499999999995</c:v>
                </c:pt>
                <c:pt idx="3734">
                  <c:v>-910.28899999999999</c:v>
                </c:pt>
                <c:pt idx="3735">
                  <c:v>-910.27300000000002</c:v>
                </c:pt>
                <c:pt idx="3736">
                  <c:v>-910.25699999999995</c:v>
                </c:pt>
                <c:pt idx="3737">
                  <c:v>-910.24099999999999</c:v>
                </c:pt>
                <c:pt idx="3738">
                  <c:v>-910.22500000000002</c:v>
                </c:pt>
                <c:pt idx="3739">
                  <c:v>-910.20899999999995</c:v>
                </c:pt>
                <c:pt idx="3740">
                  <c:v>-910.19299999999998</c:v>
                </c:pt>
                <c:pt idx="3741">
                  <c:v>-910.17700000000002</c:v>
                </c:pt>
                <c:pt idx="3742">
                  <c:v>-910.16099999999994</c:v>
                </c:pt>
                <c:pt idx="3743">
                  <c:v>-910.14499999999998</c:v>
                </c:pt>
                <c:pt idx="3744">
                  <c:v>-910.12900000000002</c:v>
                </c:pt>
                <c:pt idx="3745">
                  <c:v>-910.11300000000006</c:v>
                </c:pt>
                <c:pt idx="3746">
                  <c:v>-910.09699999999998</c:v>
                </c:pt>
                <c:pt idx="3747">
                  <c:v>-910.08100000000002</c:v>
                </c:pt>
                <c:pt idx="3748">
                  <c:v>-910.06500000000005</c:v>
                </c:pt>
                <c:pt idx="3749">
                  <c:v>-910.04899999999998</c:v>
                </c:pt>
                <c:pt idx="3750">
                  <c:v>-910.03300000000002</c:v>
                </c:pt>
                <c:pt idx="3751">
                  <c:v>-910.01700000000005</c:v>
                </c:pt>
                <c:pt idx="3752">
                  <c:v>-910.00099999999998</c:v>
                </c:pt>
                <c:pt idx="3753">
                  <c:v>-909.98500000000001</c:v>
                </c:pt>
                <c:pt idx="3754">
                  <c:v>-909.96900000000005</c:v>
                </c:pt>
                <c:pt idx="3755">
                  <c:v>-909.95299999999997</c:v>
                </c:pt>
                <c:pt idx="3756">
                  <c:v>-909.93700000000001</c:v>
                </c:pt>
                <c:pt idx="3757">
                  <c:v>-909.92100000000005</c:v>
                </c:pt>
                <c:pt idx="3758">
                  <c:v>-909.90499999999997</c:v>
                </c:pt>
                <c:pt idx="3759">
                  <c:v>-909.88900000000001</c:v>
                </c:pt>
                <c:pt idx="3760">
                  <c:v>-909.87300000000005</c:v>
                </c:pt>
                <c:pt idx="3761">
                  <c:v>-909.85699999999997</c:v>
                </c:pt>
                <c:pt idx="3762">
                  <c:v>-909.84100000000001</c:v>
                </c:pt>
                <c:pt idx="3763">
                  <c:v>-909.82500000000005</c:v>
                </c:pt>
                <c:pt idx="3764">
                  <c:v>-909.80899999999997</c:v>
                </c:pt>
                <c:pt idx="3765">
                  <c:v>-909.79300000000001</c:v>
                </c:pt>
                <c:pt idx="3766">
                  <c:v>-909.77700000000004</c:v>
                </c:pt>
                <c:pt idx="3767">
                  <c:v>-909.76099999999997</c:v>
                </c:pt>
                <c:pt idx="3768">
                  <c:v>-909.745</c:v>
                </c:pt>
                <c:pt idx="3769">
                  <c:v>-909.72900000000004</c:v>
                </c:pt>
                <c:pt idx="3770">
                  <c:v>-909.71299999999997</c:v>
                </c:pt>
                <c:pt idx="3771">
                  <c:v>-909.697</c:v>
                </c:pt>
                <c:pt idx="3772">
                  <c:v>-909.68100000000004</c:v>
                </c:pt>
                <c:pt idx="3773">
                  <c:v>-909.66499999999996</c:v>
                </c:pt>
                <c:pt idx="3774">
                  <c:v>-909.649</c:v>
                </c:pt>
                <c:pt idx="3775">
                  <c:v>-909.63300000000004</c:v>
                </c:pt>
                <c:pt idx="3776">
                  <c:v>-909.61699999999996</c:v>
                </c:pt>
                <c:pt idx="3777">
                  <c:v>-909.601</c:v>
                </c:pt>
                <c:pt idx="3778">
                  <c:v>-909.58500000000004</c:v>
                </c:pt>
                <c:pt idx="3779">
                  <c:v>-909.56899999999996</c:v>
                </c:pt>
                <c:pt idx="3780">
                  <c:v>-909.553</c:v>
                </c:pt>
                <c:pt idx="3781">
                  <c:v>-909.53700000000003</c:v>
                </c:pt>
                <c:pt idx="3782">
                  <c:v>-909.52099999999996</c:v>
                </c:pt>
                <c:pt idx="3783">
                  <c:v>-909.505</c:v>
                </c:pt>
                <c:pt idx="3784">
                  <c:v>-909.48900000000003</c:v>
                </c:pt>
                <c:pt idx="3785">
                  <c:v>-909.47299999999996</c:v>
                </c:pt>
                <c:pt idx="3786">
                  <c:v>-909.45699999999999</c:v>
                </c:pt>
                <c:pt idx="3787">
                  <c:v>-909.44100000000003</c:v>
                </c:pt>
                <c:pt idx="3788">
                  <c:v>-909.42499999999995</c:v>
                </c:pt>
                <c:pt idx="3789">
                  <c:v>-909.40899999999999</c:v>
                </c:pt>
                <c:pt idx="3790">
                  <c:v>-909.39300000000003</c:v>
                </c:pt>
                <c:pt idx="3791">
                  <c:v>-909.37699999999995</c:v>
                </c:pt>
                <c:pt idx="3792">
                  <c:v>-909.36099999999999</c:v>
                </c:pt>
                <c:pt idx="3793">
                  <c:v>-909.34500000000003</c:v>
                </c:pt>
                <c:pt idx="3794">
                  <c:v>-909.32899999999995</c:v>
                </c:pt>
                <c:pt idx="3795">
                  <c:v>-909.31299999999999</c:v>
                </c:pt>
                <c:pt idx="3796">
                  <c:v>-909.29700000000003</c:v>
                </c:pt>
                <c:pt idx="3797">
                  <c:v>-909.28099999999995</c:v>
                </c:pt>
                <c:pt idx="3798">
                  <c:v>-909.26499999999999</c:v>
                </c:pt>
                <c:pt idx="3799">
                  <c:v>-909.24900000000002</c:v>
                </c:pt>
                <c:pt idx="3800">
                  <c:v>-909.23299999999995</c:v>
                </c:pt>
                <c:pt idx="3801">
                  <c:v>-909.21699999999998</c:v>
                </c:pt>
                <c:pt idx="3802">
                  <c:v>-909.20100000000002</c:v>
                </c:pt>
                <c:pt idx="3803">
                  <c:v>-909.18499999999995</c:v>
                </c:pt>
                <c:pt idx="3804">
                  <c:v>-909.16899999999998</c:v>
                </c:pt>
                <c:pt idx="3805">
                  <c:v>-909.15300000000002</c:v>
                </c:pt>
                <c:pt idx="3806">
                  <c:v>-909.13699999999994</c:v>
                </c:pt>
                <c:pt idx="3807">
                  <c:v>-909.12099999999998</c:v>
                </c:pt>
                <c:pt idx="3808">
                  <c:v>-909.10500000000002</c:v>
                </c:pt>
                <c:pt idx="3809">
                  <c:v>-909.08900000000006</c:v>
                </c:pt>
                <c:pt idx="3810">
                  <c:v>-909.07299999999998</c:v>
                </c:pt>
                <c:pt idx="3811">
                  <c:v>-909.05700000000002</c:v>
                </c:pt>
                <c:pt idx="3812">
                  <c:v>-909.04200000000003</c:v>
                </c:pt>
                <c:pt idx="3813">
                  <c:v>-909.02599999999995</c:v>
                </c:pt>
                <c:pt idx="3814">
                  <c:v>-909.01</c:v>
                </c:pt>
                <c:pt idx="3815">
                  <c:v>-908.99400000000003</c:v>
                </c:pt>
                <c:pt idx="3816">
                  <c:v>-908.97799999999995</c:v>
                </c:pt>
                <c:pt idx="3817">
                  <c:v>-908.96199999999999</c:v>
                </c:pt>
                <c:pt idx="3818">
                  <c:v>-908.94600000000003</c:v>
                </c:pt>
                <c:pt idx="3819">
                  <c:v>-908.93</c:v>
                </c:pt>
                <c:pt idx="3820">
                  <c:v>-908.91399999999999</c:v>
                </c:pt>
                <c:pt idx="3821">
                  <c:v>-908.89800000000002</c:v>
                </c:pt>
                <c:pt idx="3822">
                  <c:v>-908.88199999999995</c:v>
                </c:pt>
                <c:pt idx="3823">
                  <c:v>-908.86599999999999</c:v>
                </c:pt>
                <c:pt idx="3824">
                  <c:v>-908.85</c:v>
                </c:pt>
                <c:pt idx="3825">
                  <c:v>-908.83399999999995</c:v>
                </c:pt>
                <c:pt idx="3826">
                  <c:v>-908.81799999999998</c:v>
                </c:pt>
                <c:pt idx="3827">
                  <c:v>-908.80200000000002</c:v>
                </c:pt>
                <c:pt idx="3828">
                  <c:v>-908.78599999999994</c:v>
                </c:pt>
                <c:pt idx="3829">
                  <c:v>-908.77</c:v>
                </c:pt>
                <c:pt idx="3830">
                  <c:v>-908.75400000000002</c:v>
                </c:pt>
                <c:pt idx="3831">
                  <c:v>-908.73800000000006</c:v>
                </c:pt>
                <c:pt idx="3832">
                  <c:v>-908.72199999999998</c:v>
                </c:pt>
                <c:pt idx="3833">
                  <c:v>-908.70600000000002</c:v>
                </c:pt>
                <c:pt idx="3834">
                  <c:v>-908.69</c:v>
                </c:pt>
                <c:pt idx="3835">
                  <c:v>-908.67399999999998</c:v>
                </c:pt>
                <c:pt idx="3836">
                  <c:v>-908.65800000000002</c:v>
                </c:pt>
                <c:pt idx="3837">
                  <c:v>-908.64200000000005</c:v>
                </c:pt>
                <c:pt idx="3838">
                  <c:v>-908.62599999999998</c:v>
                </c:pt>
                <c:pt idx="3839">
                  <c:v>-908.61</c:v>
                </c:pt>
                <c:pt idx="3840">
                  <c:v>-908.59400000000005</c:v>
                </c:pt>
                <c:pt idx="3841">
                  <c:v>-908.57799999999997</c:v>
                </c:pt>
                <c:pt idx="3842">
                  <c:v>-908.56200000000001</c:v>
                </c:pt>
                <c:pt idx="3843">
                  <c:v>-908.54600000000005</c:v>
                </c:pt>
                <c:pt idx="3844">
                  <c:v>-908.53</c:v>
                </c:pt>
                <c:pt idx="3845">
                  <c:v>-908.51400000000001</c:v>
                </c:pt>
                <c:pt idx="3846">
                  <c:v>-908.49800000000005</c:v>
                </c:pt>
                <c:pt idx="3847">
                  <c:v>-908.48199999999997</c:v>
                </c:pt>
                <c:pt idx="3848">
                  <c:v>-908.46600000000001</c:v>
                </c:pt>
                <c:pt idx="3849">
                  <c:v>-908.45</c:v>
                </c:pt>
                <c:pt idx="3850">
                  <c:v>-908.43399999999997</c:v>
                </c:pt>
                <c:pt idx="3851">
                  <c:v>-908.41800000000001</c:v>
                </c:pt>
                <c:pt idx="3852">
                  <c:v>-908.40200000000004</c:v>
                </c:pt>
                <c:pt idx="3853">
                  <c:v>-908.38599999999997</c:v>
                </c:pt>
                <c:pt idx="3854">
                  <c:v>-908.37</c:v>
                </c:pt>
                <c:pt idx="3855">
                  <c:v>-908.35400000000004</c:v>
                </c:pt>
                <c:pt idx="3856">
                  <c:v>-908.33799999999997</c:v>
                </c:pt>
                <c:pt idx="3857">
                  <c:v>-908.322</c:v>
                </c:pt>
                <c:pt idx="3858">
                  <c:v>-908.30600000000004</c:v>
                </c:pt>
                <c:pt idx="3859">
                  <c:v>-908.29</c:v>
                </c:pt>
                <c:pt idx="3860">
                  <c:v>-908.274</c:v>
                </c:pt>
                <c:pt idx="3861">
                  <c:v>-908.25800000000004</c:v>
                </c:pt>
                <c:pt idx="3862">
                  <c:v>-908.24199999999996</c:v>
                </c:pt>
                <c:pt idx="3863">
                  <c:v>-908.226</c:v>
                </c:pt>
                <c:pt idx="3864">
                  <c:v>-908.21</c:v>
                </c:pt>
                <c:pt idx="3865">
                  <c:v>-908.19399999999996</c:v>
                </c:pt>
                <c:pt idx="3866">
                  <c:v>-908.178</c:v>
                </c:pt>
                <c:pt idx="3867">
                  <c:v>-908.16200000000003</c:v>
                </c:pt>
                <c:pt idx="3868">
                  <c:v>-908.14599999999996</c:v>
                </c:pt>
                <c:pt idx="3869">
                  <c:v>-908.13</c:v>
                </c:pt>
                <c:pt idx="3870">
                  <c:v>-908.11400000000003</c:v>
                </c:pt>
                <c:pt idx="3871">
                  <c:v>-908.09799999999996</c:v>
                </c:pt>
                <c:pt idx="3872">
                  <c:v>-908.08199999999999</c:v>
                </c:pt>
                <c:pt idx="3873">
                  <c:v>-908.06600000000003</c:v>
                </c:pt>
                <c:pt idx="3874">
                  <c:v>-908.05</c:v>
                </c:pt>
                <c:pt idx="3875">
                  <c:v>-908.03399999999999</c:v>
                </c:pt>
                <c:pt idx="3876">
                  <c:v>-908.01800000000003</c:v>
                </c:pt>
                <c:pt idx="3877">
                  <c:v>-908.00199999999995</c:v>
                </c:pt>
                <c:pt idx="3878">
                  <c:v>-907.98599999999999</c:v>
                </c:pt>
                <c:pt idx="3879">
                  <c:v>-907.97</c:v>
                </c:pt>
                <c:pt idx="3880">
                  <c:v>-907.95399999999995</c:v>
                </c:pt>
                <c:pt idx="3881">
                  <c:v>-907.93799999999999</c:v>
                </c:pt>
                <c:pt idx="3882">
                  <c:v>-907.92200000000003</c:v>
                </c:pt>
                <c:pt idx="3883">
                  <c:v>-907.90599999999995</c:v>
                </c:pt>
                <c:pt idx="3884">
                  <c:v>-907.89</c:v>
                </c:pt>
                <c:pt idx="3885">
                  <c:v>-907.87400000000002</c:v>
                </c:pt>
                <c:pt idx="3886">
                  <c:v>-907.85799999999995</c:v>
                </c:pt>
                <c:pt idx="3887">
                  <c:v>-907.84199999999998</c:v>
                </c:pt>
                <c:pt idx="3888">
                  <c:v>-907.82600000000002</c:v>
                </c:pt>
                <c:pt idx="3889">
                  <c:v>-907.81</c:v>
                </c:pt>
                <c:pt idx="3890">
                  <c:v>-907.79399999999998</c:v>
                </c:pt>
                <c:pt idx="3891">
                  <c:v>-907.77800000000002</c:v>
                </c:pt>
                <c:pt idx="3892">
                  <c:v>-907.76199999999994</c:v>
                </c:pt>
                <c:pt idx="3893">
                  <c:v>-907.74599999999998</c:v>
                </c:pt>
                <c:pt idx="3894">
                  <c:v>-907.73</c:v>
                </c:pt>
                <c:pt idx="3895">
                  <c:v>-907.71400000000006</c:v>
                </c:pt>
                <c:pt idx="3896">
                  <c:v>-907.69799999999998</c:v>
                </c:pt>
                <c:pt idx="3897">
                  <c:v>-907.68200000000002</c:v>
                </c:pt>
                <c:pt idx="3898">
                  <c:v>-907.66600000000005</c:v>
                </c:pt>
                <c:pt idx="3899">
                  <c:v>-907.65</c:v>
                </c:pt>
                <c:pt idx="3900">
                  <c:v>-907.63400000000001</c:v>
                </c:pt>
                <c:pt idx="3901">
                  <c:v>-907.61800000000005</c:v>
                </c:pt>
                <c:pt idx="3902">
                  <c:v>-907.60199999999998</c:v>
                </c:pt>
                <c:pt idx="3903">
                  <c:v>-907.58600000000001</c:v>
                </c:pt>
                <c:pt idx="3904">
                  <c:v>-907.57</c:v>
                </c:pt>
                <c:pt idx="3905">
                  <c:v>-907.55399999999997</c:v>
                </c:pt>
                <c:pt idx="3906">
                  <c:v>-907.53800000000001</c:v>
                </c:pt>
                <c:pt idx="3907">
                  <c:v>-907.52200000000005</c:v>
                </c:pt>
                <c:pt idx="3908">
                  <c:v>-907.50599999999997</c:v>
                </c:pt>
                <c:pt idx="3909">
                  <c:v>-907.49</c:v>
                </c:pt>
                <c:pt idx="3910">
                  <c:v>-907.47400000000005</c:v>
                </c:pt>
                <c:pt idx="3911">
                  <c:v>-907.45799999999997</c:v>
                </c:pt>
                <c:pt idx="3912">
                  <c:v>-907.44200000000001</c:v>
                </c:pt>
                <c:pt idx="3913">
                  <c:v>-907.42600000000004</c:v>
                </c:pt>
                <c:pt idx="3914">
                  <c:v>-907.41</c:v>
                </c:pt>
                <c:pt idx="3915">
                  <c:v>-907.39400000000001</c:v>
                </c:pt>
                <c:pt idx="3916">
                  <c:v>-907.37800000000004</c:v>
                </c:pt>
                <c:pt idx="3917">
                  <c:v>-907.36199999999997</c:v>
                </c:pt>
                <c:pt idx="3918">
                  <c:v>-907.346</c:v>
                </c:pt>
                <c:pt idx="3919">
                  <c:v>-907.33</c:v>
                </c:pt>
                <c:pt idx="3920">
                  <c:v>-907.31399999999996</c:v>
                </c:pt>
                <c:pt idx="3921">
                  <c:v>-907.298</c:v>
                </c:pt>
                <c:pt idx="3922">
                  <c:v>-907.28200000000004</c:v>
                </c:pt>
                <c:pt idx="3923">
                  <c:v>-907.26599999999996</c:v>
                </c:pt>
                <c:pt idx="3924">
                  <c:v>-907.25</c:v>
                </c:pt>
                <c:pt idx="3925">
                  <c:v>-907.23400000000004</c:v>
                </c:pt>
                <c:pt idx="3926">
                  <c:v>-907.21900000000005</c:v>
                </c:pt>
                <c:pt idx="3927">
                  <c:v>-907.20299999999997</c:v>
                </c:pt>
                <c:pt idx="3928">
                  <c:v>-907.18700000000001</c:v>
                </c:pt>
                <c:pt idx="3929">
                  <c:v>-907.17100000000005</c:v>
                </c:pt>
                <c:pt idx="3930">
                  <c:v>-907.15499999999997</c:v>
                </c:pt>
                <c:pt idx="3931">
                  <c:v>-907.13900000000001</c:v>
                </c:pt>
                <c:pt idx="3932">
                  <c:v>-907.12300000000005</c:v>
                </c:pt>
                <c:pt idx="3933">
                  <c:v>-907.10699999999997</c:v>
                </c:pt>
                <c:pt idx="3934">
                  <c:v>-907.09100000000001</c:v>
                </c:pt>
                <c:pt idx="3935">
                  <c:v>-907.07500000000005</c:v>
                </c:pt>
                <c:pt idx="3936">
                  <c:v>-907.05899999999997</c:v>
                </c:pt>
                <c:pt idx="3937">
                  <c:v>-907.04300000000001</c:v>
                </c:pt>
                <c:pt idx="3938">
                  <c:v>-907.02700000000004</c:v>
                </c:pt>
                <c:pt idx="3939">
                  <c:v>-907.01099999999997</c:v>
                </c:pt>
                <c:pt idx="3940">
                  <c:v>-906.995</c:v>
                </c:pt>
                <c:pt idx="3941">
                  <c:v>-906.97900000000004</c:v>
                </c:pt>
                <c:pt idx="3942">
                  <c:v>-906.96299999999997</c:v>
                </c:pt>
                <c:pt idx="3943">
                  <c:v>-906.947</c:v>
                </c:pt>
                <c:pt idx="3944">
                  <c:v>-906.93100000000004</c:v>
                </c:pt>
                <c:pt idx="3945">
                  <c:v>-906.91499999999996</c:v>
                </c:pt>
                <c:pt idx="3946">
                  <c:v>-906.899</c:v>
                </c:pt>
                <c:pt idx="3947">
                  <c:v>-906.88300000000004</c:v>
                </c:pt>
                <c:pt idx="3948">
                  <c:v>-906.86699999999996</c:v>
                </c:pt>
                <c:pt idx="3949">
                  <c:v>-906.851</c:v>
                </c:pt>
                <c:pt idx="3950">
                  <c:v>-906.83500000000004</c:v>
                </c:pt>
                <c:pt idx="3951">
                  <c:v>-906.81899999999996</c:v>
                </c:pt>
                <c:pt idx="3952">
                  <c:v>-906.803</c:v>
                </c:pt>
                <c:pt idx="3953">
                  <c:v>-906.78700000000003</c:v>
                </c:pt>
                <c:pt idx="3954">
                  <c:v>-906.77099999999996</c:v>
                </c:pt>
                <c:pt idx="3955">
                  <c:v>-906.755</c:v>
                </c:pt>
                <c:pt idx="3956">
                  <c:v>-906.73900000000003</c:v>
                </c:pt>
                <c:pt idx="3957">
                  <c:v>-906.72299999999996</c:v>
                </c:pt>
                <c:pt idx="3958">
                  <c:v>-906.70699999999999</c:v>
                </c:pt>
                <c:pt idx="3959">
                  <c:v>-906.69100000000003</c:v>
                </c:pt>
                <c:pt idx="3960">
                  <c:v>-906.67499999999995</c:v>
                </c:pt>
                <c:pt idx="3961">
                  <c:v>-906.65899999999999</c:v>
                </c:pt>
                <c:pt idx="3962">
                  <c:v>-906.64300000000003</c:v>
                </c:pt>
                <c:pt idx="3963">
                  <c:v>-906.62699999999995</c:v>
                </c:pt>
                <c:pt idx="3964">
                  <c:v>-906.61099999999999</c:v>
                </c:pt>
                <c:pt idx="3965">
                  <c:v>-906.59500000000003</c:v>
                </c:pt>
                <c:pt idx="3966">
                  <c:v>-906.57899999999995</c:v>
                </c:pt>
                <c:pt idx="3967">
                  <c:v>-906.56299999999999</c:v>
                </c:pt>
                <c:pt idx="3968">
                  <c:v>-906.54700000000003</c:v>
                </c:pt>
                <c:pt idx="3969">
                  <c:v>-906.53099999999995</c:v>
                </c:pt>
                <c:pt idx="3970">
                  <c:v>-906.51499999999999</c:v>
                </c:pt>
                <c:pt idx="3971">
                  <c:v>-906.49900000000002</c:v>
                </c:pt>
                <c:pt idx="3972">
                  <c:v>-906.48299999999995</c:v>
                </c:pt>
                <c:pt idx="3973">
                  <c:v>-906.46699999999998</c:v>
                </c:pt>
                <c:pt idx="3974">
                  <c:v>-906.45100000000002</c:v>
                </c:pt>
                <c:pt idx="3975">
                  <c:v>-906.43499999999995</c:v>
                </c:pt>
                <c:pt idx="3976">
                  <c:v>-906.41899999999998</c:v>
                </c:pt>
                <c:pt idx="3977">
                  <c:v>-906.40300000000002</c:v>
                </c:pt>
                <c:pt idx="3978">
                  <c:v>-906.38699999999994</c:v>
                </c:pt>
                <c:pt idx="3979">
                  <c:v>-906.37099999999998</c:v>
                </c:pt>
                <c:pt idx="3980">
                  <c:v>-906.35500000000002</c:v>
                </c:pt>
                <c:pt idx="3981">
                  <c:v>-906.33900000000006</c:v>
                </c:pt>
                <c:pt idx="3982">
                  <c:v>-906.32299999999998</c:v>
                </c:pt>
                <c:pt idx="3983">
                  <c:v>-906.30700000000002</c:v>
                </c:pt>
                <c:pt idx="3984">
                  <c:v>-906.29100000000005</c:v>
                </c:pt>
                <c:pt idx="3985">
                  <c:v>-906.27499999999998</c:v>
                </c:pt>
                <c:pt idx="3986">
                  <c:v>-906.25900000000001</c:v>
                </c:pt>
                <c:pt idx="3987">
                  <c:v>-906.24300000000005</c:v>
                </c:pt>
                <c:pt idx="3988">
                  <c:v>-906.22699999999998</c:v>
                </c:pt>
                <c:pt idx="3989">
                  <c:v>-906.21100000000001</c:v>
                </c:pt>
                <c:pt idx="3990">
                  <c:v>-906.19500000000005</c:v>
                </c:pt>
                <c:pt idx="3991">
                  <c:v>-906.17899999999997</c:v>
                </c:pt>
                <c:pt idx="3992">
                  <c:v>-906.16300000000001</c:v>
                </c:pt>
                <c:pt idx="3993">
                  <c:v>-906.14700000000005</c:v>
                </c:pt>
                <c:pt idx="3994">
                  <c:v>-906.13099999999997</c:v>
                </c:pt>
                <c:pt idx="3995">
                  <c:v>-906.11500000000001</c:v>
                </c:pt>
                <c:pt idx="3996">
                  <c:v>-906.09900000000005</c:v>
                </c:pt>
                <c:pt idx="3997">
                  <c:v>-906.08299999999997</c:v>
                </c:pt>
                <c:pt idx="3998">
                  <c:v>-906.06700000000001</c:v>
                </c:pt>
                <c:pt idx="3999">
                  <c:v>-906.05100000000004</c:v>
                </c:pt>
                <c:pt idx="4000">
                  <c:v>-906.03499999999997</c:v>
                </c:pt>
                <c:pt idx="4001">
                  <c:v>-906.01900000000001</c:v>
                </c:pt>
                <c:pt idx="4002">
                  <c:v>-906.00300000000004</c:v>
                </c:pt>
                <c:pt idx="4003">
                  <c:v>-905.98699999999997</c:v>
                </c:pt>
                <c:pt idx="4004">
                  <c:v>-905.971</c:v>
                </c:pt>
                <c:pt idx="4005">
                  <c:v>-905.95500000000004</c:v>
                </c:pt>
                <c:pt idx="4006">
                  <c:v>-905.93899999999996</c:v>
                </c:pt>
                <c:pt idx="4007">
                  <c:v>-905.923</c:v>
                </c:pt>
                <c:pt idx="4008">
                  <c:v>-905.90700000000004</c:v>
                </c:pt>
                <c:pt idx="4009">
                  <c:v>-905.89099999999996</c:v>
                </c:pt>
                <c:pt idx="4010">
                  <c:v>-905.875</c:v>
                </c:pt>
                <c:pt idx="4011">
                  <c:v>-905.85900000000004</c:v>
                </c:pt>
                <c:pt idx="4012">
                  <c:v>-905.84299999999996</c:v>
                </c:pt>
                <c:pt idx="4013">
                  <c:v>-905.827</c:v>
                </c:pt>
                <c:pt idx="4014">
                  <c:v>-905.81100000000004</c:v>
                </c:pt>
                <c:pt idx="4015">
                  <c:v>-905.79499999999996</c:v>
                </c:pt>
                <c:pt idx="4016">
                  <c:v>-905.779</c:v>
                </c:pt>
                <c:pt idx="4017">
                  <c:v>-905.76300000000003</c:v>
                </c:pt>
                <c:pt idx="4018">
                  <c:v>-905.74699999999996</c:v>
                </c:pt>
                <c:pt idx="4019">
                  <c:v>-905.73099999999999</c:v>
                </c:pt>
                <c:pt idx="4020">
                  <c:v>-905.71500000000003</c:v>
                </c:pt>
                <c:pt idx="4021">
                  <c:v>-905.69899999999996</c:v>
                </c:pt>
                <c:pt idx="4022">
                  <c:v>-905.68299999999999</c:v>
                </c:pt>
                <c:pt idx="4023">
                  <c:v>-905.66700000000003</c:v>
                </c:pt>
                <c:pt idx="4024">
                  <c:v>-905.65099999999995</c:v>
                </c:pt>
                <c:pt idx="4025">
                  <c:v>-905.63499999999999</c:v>
                </c:pt>
                <c:pt idx="4026">
                  <c:v>-905.61900000000003</c:v>
                </c:pt>
                <c:pt idx="4027">
                  <c:v>-905.60299999999995</c:v>
                </c:pt>
                <c:pt idx="4028">
                  <c:v>-905.58699999999999</c:v>
                </c:pt>
                <c:pt idx="4029">
                  <c:v>-905.57100000000003</c:v>
                </c:pt>
                <c:pt idx="4030">
                  <c:v>-905.55499999999995</c:v>
                </c:pt>
                <c:pt idx="4031">
                  <c:v>-905.53899999999999</c:v>
                </c:pt>
                <c:pt idx="4032">
                  <c:v>-905.52300000000002</c:v>
                </c:pt>
                <c:pt idx="4033">
                  <c:v>-905.50699999999995</c:v>
                </c:pt>
                <c:pt idx="4034">
                  <c:v>-905.49099999999999</c:v>
                </c:pt>
                <c:pt idx="4035">
                  <c:v>-905.47500000000002</c:v>
                </c:pt>
                <c:pt idx="4036">
                  <c:v>-905.45899999999995</c:v>
                </c:pt>
                <c:pt idx="4037">
                  <c:v>-905.44299999999998</c:v>
                </c:pt>
                <c:pt idx="4038">
                  <c:v>-905.42700000000002</c:v>
                </c:pt>
                <c:pt idx="4039">
                  <c:v>-905.41099999999994</c:v>
                </c:pt>
                <c:pt idx="4040">
                  <c:v>-905.39599999999996</c:v>
                </c:pt>
                <c:pt idx="4041">
                  <c:v>-905.38</c:v>
                </c:pt>
                <c:pt idx="4042">
                  <c:v>-905.36400000000003</c:v>
                </c:pt>
                <c:pt idx="4043">
                  <c:v>-905.34799999999996</c:v>
                </c:pt>
                <c:pt idx="4044">
                  <c:v>-905.33199999999999</c:v>
                </c:pt>
                <c:pt idx="4045">
                  <c:v>-905.31600000000003</c:v>
                </c:pt>
                <c:pt idx="4046">
                  <c:v>-905.3</c:v>
                </c:pt>
                <c:pt idx="4047">
                  <c:v>-905.28399999999999</c:v>
                </c:pt>
                <c:pt idx="4048">
                  <c:v>-905.26800000000003</c:v>
                </c:pt>
                <c:pt idx="4049">
                  <c:v>-905.25199999999995</c:v>
                </c:pt>
                <c:pt idx="4050">
                  <c:v>-905.23599999999999</c:v>
                </c:pt>
                <c:pt idx="4051">
                  <c:v>-905.22</c:v>
                </c:pt>
                <c:pt idx="4052">
                  <c:v>-905.20399999999995</c:v>
                </c:pt>
                <c:pt idx="4053">
                  <c:v>-905.18799999999999</c:v>
                </c:pt>
                <c:pt idx="4054">
                  <c:v>-905.17200000000003</c:v>
                </c:pt>
                <c:pt idx="4055">
                  <c:v>-905.15599999999995</c:v>
                </c:pt>
                <c:pt idx="4056">
                  <c:v>-905.14</c:v>
                </c:pt>
                <c:pt idx="4057">
                  <c:v>-905.12400000000002</c:v>
                </c:pt>
                <c:pt idx="4058">
                  <c:v>-905.10799999999995</c:v>
                </c:pt>
                <c:pt idx="4059">
                  <c:v>-905.09199999999998</c:v>
                </c:pt>
                <c:pt idx="4060">
                  <c:v>-905.07600000000002</c:v>
                </c:pt>
                <c:pt idx="4061">
                  <c:v>-905.06</c:v>
                </c:pt>
                <c:pt idx="4062">
                  <c:v>-905.04399999999998</c:v>
                </c:pt>
                <c:pt idx="4063">
                  <c:v>-905.02800000000002</c:v>
                </c:pt>
                <c:pt idx="4064">
                  <c:v>-905.01199999999994</c:v>
                </c:pt>
                <c:pt idx="4065">
                  <c:v>-904.99599999999998</c:v>
                </c:pt>
                <c:pt idx="4066">
                  <c:v>-904.98</c:v>
                </c:pt>
                <c:pt idx="4067">
                  <c:v>-904.96400000000006</c:v>
                </c:pt>
                <c:pt idx="4068">
                  <c:v>-904.94799999999998</c:v>
                </c:pt>
                <c:pt idx="4069">
                  <c:v>-904.93200000000002</c:v>
                </c:pt>
                <c:pt idx="4070">
                  <c:v>-904.91600000000005</c:v>
                </c:pt>
                <c:pt idx="4071">
                  <c:v>-904.9</c:v>
                </c:pt>
                <c:pt idx="4072">
                  <c:v>-904.88400000000001</c:v>
                </c:pt>
                <c:pt idx="4073">
                  <c:v>-904.86800000000005</c:v>
                </c:pt>
                <c:pt idx="4074">
                  <c:v>-904.85199999999998</c:v>
                </c:pt>
                <c:pt idx="4075">
                  <c:v>-904.83600000000001</c:v>
                </c:pt>
                <c:pt idx="4076">
                  <c:v>-904.82</c:v>
                </c:pt>
                <c:pt idx="4077">
                  <c:v>-904.80399999999997</c:v>
                </c:pt>
                <c:pt idx="4078">
                  <c:v>-904.78800000000001</c:v>
                </c:pt>
                <c:pt idx="4079">
                  <c:v>-904.77200000000005</c:v>
                </c:pt>
                <c:pt idx="4080">
                  <c:v>-904.75599999999997</c:v>
                </c:pt>
                <c:pt idx="4081">
                  <c:v>-904.74</c:v>
                </c:pt>
                <c:pt idx="4082">
                  <c:v>-904.72400000000005</c:v>
                </c:pt>
                <c:pt idx="4083">
                  <c:v>-904.70799999999997</c:v>
                </c:pt>
                <c:pt idx="4084">
                  <c:v>-904.69200000000001</c:v>
                </c:pt>
                <c:pt idx="4085">
                  <c:v>-904.67600000000004</c:v>
                </c:pt>
                <c:pt idx="4086">
                  <c:v>-904.66</c:v>
                </c:pt>
                <c:pt idx="4087">
                  <c:v>-904.64400000000001</c:v>
                </c:pt>
                <c:pt idx="4088">
                  <c:v>-904.62800000000004</c:v>
                </c:pt>
                <c:pt idx="4089">
                  <c:v>-904.61199999999997</c:v>
                </c:pt>
                <c:pt idx="4090">
                  <c:v>-904.596</c:v>
                </c:pt>
                <c:pt idx="4091">
                  <c:v>-904.58</c:v>
                </c:pt>
                <c:pt idx="4092">
                  <c:v>-904.56399999999996</c:v>
                </c:pt>
                <c:pt idx="4093">
                  <c:v>-904.548</c:v>
                </c:pt>
                <c:pt idx="4094">
                  <c:v>-904.53200000000004</c:v>
                </c:pt>
                <c:pt idx="4095">
                  <c:v>-904.51599999999996</c:v>
                </c:pt>
                <c:pt idx="4096">
                  <c:v>-904.5</c:v>
                </c:pt>
                <c:pt idx="4097">
                  <c:v>-904.48400000000004</c:v>
                </c:pt>
                <c:pt idx="4098">
                  <c:v>-904.46799999999996</c:v>
                </c:pt>
                <c:pt idx="4099">
                  <c:v>-904.452</c:v>
                </c:pt>
                <c:pt idx="4100">
                  <c:v>-904.43600000000004</c:v>
                </c:pt>
                <c:pt idx="4101">
                  <c:v>-904.42</c:v>
                </c:pt>
                <c:pt idx="4102">
                  <c:v>-904.404</c:v>
                </c:pt>
                <c:pt idx="4103">
                  <c:v>-904.38800000000003</c:v>
                </c:pt>
                <c:pt idx="4104">
                  <c:v>-904.37199999999996</c:v>
                </c:pt>
                <c:pt idx="4105">
                  <c:v>-904.35599999999999</c:v>
                </c:pt>
                <c:pt idx="4106">
                  <c:v>-904.34</c:v>
                </c:pt>
                <c:pt idx="4107">
                  <c:v>-904.32399999999996</c:v>
                </c:pt>
                <c:pt idx="4108">
                  <c:v>-904.30799999999999</c:v>
                </c:pt>
                <c:pt idx="4109">
                  <c:v>-904.29200000000003</c:v>
                </c:pt>
                <c:pt idx="4110">
                  <c:v>-904.27599999999995</c:v>
                </c:pt>
                <c:pt idx="4111">
                  <c:v>-904.26</c:v>
                </c:pt>
                <c:pt idx="4112">
                  <c:v>-904.24400000000003</c:v>
                </c:pt>
                <c:pt idx="4113">
                  <c:v>-904.22799999999995</c:v>
                </c:pt>
                <c:pt idx="4114">
                  <c:v>-904.21199999999999</c:v>
                </c:pt>
                <c:pt idx="4115">
                  <c:v>-904.19600000000003</c:v>
                </c:pt>
                <c:pt idx="4116">
                  <c:v>-904.18</c:v>
                </c:pt>
                <c:pt idx="4117">
                  <c:v>-904.16399999999999</c:v>
                </c:pt>
                <c:pt idx="4118">
                  <c:v>-904.14800000000002</c:v>
                </c:pt>
                <c:pt idx="4119">
                  <c:v>-904.13199999999995</c:v>
                </c:pt>
                <c:pt idx="4120">
                  <c:v>-904.11599999999999</c:v>
                </c:pt>
                <c:pt idx="4121">
                  <c:v>-904.1</c:v>
                </c:pt>
                <c:pt idx="4122">
                  <c:v>-904.08399999999995</c:v>
                </c:pt>
                <c:pt idx="4123">
                  <c:v>-904.06799999999998</c:v>
                </c:pt>
                <c:pt idx="4124">
                  <c:v>-904.05200000000002</c:v>
                </c:pt>
                <c:pt idx="4125">
                  <c:v>-904.03599999999994</c:v>
                </c:pt>
                <c:pt idx="4126">
                  <c:v>-904.02</c:v>
                </c:pt>
                <c:pt idx="4127">
                  <c:v>-904.00400000000002</c:v>
                </c:pt>
                <c:pt idx="4128">
                  <c:v>-903.98800000000006</c:v>
                </c:pt>
                <c:pt idx="4129">
                  <c:v>-903.97199999999998</c:v>
                </c:pt>
                <c:pt idx="4130">
                  <c:v>-903.95600000000002</c:v>
                </c:pt>
                <c:pt idx="4131">
                  <c:v>-903.94</c:v>
                </c:pt>
                <c:pt idx="4132">
                  <c:v>-903.92399999999998</c:v>
                </c:pt>
                <c:pt idx="4133">
                  <c:v>-903.90800000000002</c:v>
                </c:pt>
                <c:pt idx="4134">
                  <c:v>-903.89200000000005</c:v>
                </c:pt>
                <c:pt idx="4135">
                  <c:v>-903.87599999999998</c:v>
                </c:pt>
                <c:pt idx="4136">
                  <c:v>-903.86</c:v>
                </c:pt>
                <c:pt idx="4137">
                  <c:v>-903.84400000000005</c:v>
                </c:pt>
                <c:pt idx="4138">
                  <c:v>-903.82799999999997</c:v>
                </c:pt>
                <c:pt idx="4139">
                  <c:v>-903.81200000000001</c:v>
                </c:pt>
                <c:pt idx="4140">
                  <c:v>-903.79600000000005</c:v>
                </c:pt>
                <c:pt idx="4141">
                  <c:v>-903.78</c:v>
                </c:pt>
                <c:pt idx="4142">
                  <c:v>-903.76400000000001</c:v>
                </c:pt>
                <c:pt idx="4143">
                  <c:v>-903.74800000000005</c:v>
                </c:pt>
                <c:pt idx="4144">
                  <c:v>-903.73199999999997</c:v>
                </c:pt>
                <c:pt idx="4145">
                  <c:v>-903.71600000000001</c:v>
                </c:pt>
                <c:pt idx="4146">
                  <c:v>-903.7</c:v>
                </c:pt>
                <c:pt idx="4147">
                  <c:v>-903.68399999999997</c:v>
                </c:pt>
                <c:pt idx="4148">
                  <c:v>-903.66800000000001</c:v>
                </c:pt>
                <c:pt idx="4149">
                  <c:v>-903.65200000000004</c:v>
                </c:pt>
                <c:pt idx="4150">
                  <c:v>-903.63599999999997</c:v>
                </c:pt>
                <c:pt idx="4151">
                  <c:v>-903.62</c:v>
                </c:pt>
                <c:pt idx="4152">
                  <c:v>-903.60400000000004</c:v>
                </c:pt>
                <c:pt idx="4153">
                  <c:v>-903.58900000000006</c:v>
                </c:pt>
                <c:pt idx="4154">
                  <c:v>-903.57299999999998</c:v>
                </c:pt>
                <c:pt idx="4155">
                  <c:v>-903.55700000000002</c:v>
                </c:pt>
                <c:pt idx="4156">
                  <c:v>-903.54100000000005</c:v>
                </c:pt>
                <c:pt idx="4157">
                  <c:v>-903.52499999999998</c:v>
                </c:pt>
                <c:pt idx="4158">
                  <c:v>-903.50900000000001</c:v>
                </c:pt>
                <c:pt idx="4159">
                  <c:v>-903.49300000000005</c:v>
                </c:pt>
                <c:pt idx="4160">
                  <c:v>-903.47699999999998</c:v>
                </c:pt>
                <c:pt idx="4161">
                  <c:v>-903.46100000000001</c:v>
                </c:pt>
                <c:pt idx="4162">
                  <c:v>-903.44500000000005</c:v>
                </c:pt>
                <c:pt idx="4163">
                  <c:v>-903.42899999999997</c:v>
                </c:pt>
                <c:pt idx="4164">
                  <c:v>-903.41300000000001</c:v>
                </c:pt>
                <c:pt idx="4165">
                  <c:v>-903.39700000000005</c:v>
                </c:pt>
                <c:pt idx="4166">
                  <c:v>-903.38099999999997</c:v>
                </c:pt>
                <c:pt idx="4167">
                  <c:v>-903.36500000000001</c:v>
                </c:pt>
                <c:pt idx="4168">
                  <c:v>-903.34900000000005</c:v>
                </c:pt>
                <c:pt idx="4169">
                  <c:v>-903.33299999999997</c:v>
                </c:pt>
                <c:pt idx="4170">
                  <c:v>-903.31700000000001</c:v>
                </c:pt>
                <c:pt idx="4171">
                  <c:v>-903.30100000000004</c:v>
                </c:pt>
                <c:pt idx="4172">
                  <c:v>-903.28499999999997</c:v>
                </c:pt>
                <c:pt idx="4173">
                  <c:v>-903.26900000000001</c:v>
                </c:pt>
                <c:pt idx="4174">
                  <c:v>-903.25300000000004</c:v>
                </c:pt>
                <c:pt idx="4175">
                  <c:v>-903.23699999999997</c:v>
                </c:pt>
                <c:pt idx="4176">
                  <c:v>-903.221</c:v>
                </c:pt>
                <c:pt idx="4177">
                  <c:v>-903.20500000000004</c:v>
                </c:pt>
                <c:pt idx="4178">
                  <c:v>-903.18899999999996</c:v>
                </c:pt>
                <c:pt idx="4179">
                  <c:v>-903.173</c:v>
                </c:pt>
                <c:pt idx="4180">
                  <c:v>-903.15700000000004</c:v>
                </c:pt>
                <c:pt idx="4181">
                  <c:v>-903.14099999999996</c:v>
                </c:pt>
                <c:pt idx="4182">
                  <c:v>-903.125</c:v>
                </c:pt>
                <c:pt idx="4183">
                  <c:v>-903.10900000000004</c:v>
                </c:pt>
                <c:pt idx="4184">
                  <c:v>-903.09299999999996</c:v>
                </c:pt>
                <c:pt idx="4185">
                  <c:v>-903.077</c:v>
                </c:pt>
                <c:pt idx="4186">
                  <c:v>-903.06100000000004</c:v>
                </c:pt>
                <c:pt idx="4187">
                  <c:v>-903.04499999999996</c:v>
                </c:pt>
                <c:pt idx="4188">
                  <c:v>-903.029</c:v>
                </c:pt>
                <c:pt idx="4189">
                  <c:v>-903.01300000000003</c:v>
                </c:pt>
                <c:pt idx="4190">
                  <c:v>-902.99699999999996</c:v>
                </c:pt>
                <c:pt idx="4191">
                  <c:v>-902.98099999999999</c:v>
                </c:pt>
                <c:pt idx="4192">
                  <c:v>-902.96500000000003</c:v>
                </c:pt>
                <c:pt idx="4193">
                  <c:v>-902.94899999999996</c:v>
                </c:pt>
                <c:pt idx="4194">
                  <c:v>-902.93299999999999</c:v>
                </c:pt>
                <c:pt idx="4195">
                  <c:v>-902.91700000000003</c:v>
                </c:pt>
                <c:pt idx="4196">
                  <c:v>-902.90099999999995</c:v>
                </c:pt>
                <c:pt idx="4197">
                  <c:v>-902.88499999999999</c:v>
                </c:pt>
                <c:pt idx="4198">
                  <c:v>-902.86900000000003</c:v>
                </c:pt>
                <c:pt idx="4199">
                  <c:v>-902.85299999999995</c:v>
                </c:pt>
                <c:pt idx="4200">
                  <c:v>-902.83699999999999</c:v>
                </c:pt>
                <c:pt idx="4201">
                  <c:v>-902.82100000000003</c:v>
                </c:pt>
                <c:pt idx="4202">
                  <c:v>-902.80499999999995</c:v>
                </c:pt>
                <c:pt idx="4203">
                  <c:v>-902.78899999999999</c:v>
                </c:pt>
                <c:pt idx="4204">
                  <c:v>-902.77300000000002</c:v>
                </c:pt>
                <c:pt idx="4205">
                  <c:v>-902.75699999999995</c:v>
                </c:pt>
                <c:pt idx="4206">
                  <c:v>-902.74099999999999</c:v>
                </c:pt>
                <c:pt idx="4207">
                  <c:v>-902.72500000000002</c:v>
                </c:pt>
                <c:pt idx="4208">
                  <c:v>-902.70899999999995</c:v>
                </c:pt>
                <c:pt idx="4209">
                  <c:v>-902.69299999999998</c:v>
                </c:pt>
                <c:pt idx="4210">
                  <c:v>-902.67700000000002</c:v>
                </c:pt>
                <c:pt idx="4211">
                  <c:v>-902.66099999999994</c:v>
                </c:pt>
                <c:pt idx="4212">
                  <c:v>-902.64499999999998</c:v>
                </c:pt>
                <c:pt idx="4213">
                  <c:v>-902.62900000000002</c:v>
                </c:pt>
                <c:pt idx="4214">
                  <c:v>-902.61300000000006</c:v>
                </c:pt>
                <c:pt idx="4215">
                  <c:v>-902.59699999999998</c:v>
                </c:pt>
                <c:pt idx="4216">
                  <c:v>-902.58100000000002</c:v>
                </c:pt>
                <c:pt idx="4217">
                  <c:v>-902.56500000000005</c:v>
                </c:pt>
                <c:pt idx="4218">
                  <c:v>-902.54899999999998</c:v>
                </c:pt>
                <c:pt idx="4219">
                  <c:v>-902.53300000000002</c:v>
                </c:pt>
                <c:pt idx="4220">
                  <c:v>-902.51700000000005</c:v>
                </c:pt>
                <c:pt idx="4221">
                  <c:v>-902.50099999999998</c:v>
                </c:pt>
                <c:pt idx="4222">
                  <c:v>-902.48500000000001</c:v>
                </c:pt>
                <c:pt idx="4223">
                  <c:v>-902.46900000000005</c:v>
                </c:pt>
                <c:pt idx="4224">
                  <c:v>-902.45299999999997</c:v>
                </c:pt>
                <c:pt idx="4225">
                  <c:v>-902.43700000000001</c:v>
                </c:pt>
                <c:pt idx="4226">
                  <c:v>-902.42100000000005</c:v>
                </c:pt>
                <c:pt idx="4227">
                  <c:v>-902.40499999999997</c:v>
                </c:pt>
                <c:pt idx="4228">
                  <c:v>-902.38900000000001</c:v>
                </c:pt>
                <c:pt idx="4229">
                  <c:v>-902.37300000000005</c:v>
                </c:pt>
                <c:pt idx="4230">
                  <c:v>-902.35699999999997</c:v>
                </c:pt>
                <c:pt idx="4231">
                  <c:v>-902.34100000000001</c:v>
                </c:pt>
                <c:pt idx="4232">
                  <c:v>-902.32500000000005</c:v>
                </c:pt>
                <c:pt idx="4233">
                  <c:v>-902.30899999999997</c:v>
                </c:pt>
                <c:pt idx="4234">
                  <c:v>-902.29300000000001</c:v>
                </c:pt>
                <c:pt idx="4235">
                  <c:v>-902.27700000000004</c:v>
                </c:pt>
                <c:pt idx="4236">
                  <c:v>-902.26099999999997</c:v>
                </c:pt>
                <c:pt idx="4237">
                  <c:v>-902.245</c:v>
                </c:pt>
                <c:pt idx="4238">
                  <c:v>-902.22900000000004</c:v>
                </c:pt>
                <c:pt idx="4239">
                  <c:v>-902.21299999999997</c:v>
                </c:pt>
                <c:pt idx="4240">
                  <c:v>-902.197</c:v>
                </c:pt>
                <c:pt idx="4241">
                  <c:v>-902.18100000000004</c:v>
                </c:pt>
                <c:pt idx="4242">
                  <c:v>-902.16499999999996</c:v>
                </c:pt>
                <c:pt idx="4243">
                  <c:v>-902.149</c:v>
                </c:pt>
                <c:pt idx="4244">
                  <c:v>-902.13300000000004</c:v>
                </c:pt>
                <c:pt idx="4245">
                  <c:v>-902.11699999999996</c:v>
                </c:pt>
                <c:pt idx="4246">
                  <c:v>-902.101</c:v>
                </c:pt>
                <c:pt idx="4247">
                  <c:v>-902.08500000000004</c:v>
                </c:pt>
                <c:pt idx="4248">
                  <c:v>-902.06899999999996</c:v>
                </c:pt>
                <c:pt idx="4249">
                  <c:v>-902.053</c:v>
                </c:pt>
                <c:pt idx="4250">
                  <c:v>-902.03700000000003</c:v>
                </c:pt>
                <c:pt idx="4251">
                  <c:v>-902.02099999999996</c:v>
                </c:pt>
                <c:pt idx="4252">
                  <c:v>-902.005</c:v>
                </c:pt>
                <c:pt idx="4253">
                  <c:v>-901.98900000000003</c:v>
                </c:pt>
                <c:pt idx="4254">
                  <c:v>-901.97299999999996</c:v>
                </c:pt>
                <c:pt idx="4255">
                  <c:v>-901.95699999999999</c:v>
                </c:pt>
                <c:pt idx="4256">
                  <c:v>-901.94100000000003</c:v>
                </c:pt>
                <c:pt idx="4257">
                  <c:v>-901.92499999999995</c:v>
                </c:pt>
                <c:pt idx="4258">
                  <c:v>-901.90899999999999</c:v>
                </c:pt>
                <c:pt idx="4259">
                  <c:v>-901.89300000000003</c:v>
                </c:pt>
                <c:pt idx="4260">
                  <c:v>-901.87699999999995</c:v>
                </c:pt>
                <c:pt idx="4261">
                  <c:v>-901.86099999999999</c:v>
                </c:pt>
                <c:pt idx="4262">
                  <c:v>-901.84500000000003</c:v>
                </c:pt>
                <c:pt idx="4263">
                  <c:v>-901.82899999999995</c:v>
                </c:pt>
                <c:pt idx="4264">
                  <c:v>-901.81299999999999</c:v>
                </c:pt>
                <c:pt idx="4265">
                  <c:v>-901.79700000000003</c:v>
                </c:pt>
                <c:pt idx="4266">
                  <c:v>-901.78099999999995</c:v>
                </c:pt>
                <c:pt idx="4267">
                  <c:v>-901.76599999999996</c:v>
                </c:pt>
                <c:pt idx="4268">
                  <c:v>-901.75</c:v>
                </c:pt>
                <c:pt idx="4269">
                  <c:v>-901.73400000000004</c:v>
                </c:pt>
                <c:pt idx="4270">
                  <c:v>-901.71799999999996</c:v>
                </c:pt>
                <c:pt idx="4271">
                  <c:v>-901.702</c:v>
                </c:pt>
                <c:pt idx="4272">
                  <c:v>-901.68600000000004</c:v>
                </c:pt>
                <c:pt idx="4273">
                  <c:v>-901.67</c:v>
                </c:pt>
                <c:pt idx="4274">
                  <c:v>-901.654</c:v>
                </c:pt>
                <c:pt idx="4275">
                  <c:v>-901.63800000000003</c:v>
                </c:pt>
                <c:pt idx="4276">
                  <c:v>-901.62199999999996</c:v>
                </c:pt>
                <c:pt idx="4277">
                  <c:v>-901.60599999999999</c:v>
                </c:pt>
                <c:pt idx="4278">
                  <c:v>-901.59</c:v>
                </c:pt>
                <c:pt idx="4279">
                  <c:v>-901.57399999999996</c:v>
                </c:pt>
                <c:pt idx="4280">
                  <c:v>-901.55799999999999</c:v>
                </c:pt>
                <c:pt idx="4281">
                  <c:v>-901.54200000000003</c:v>
                </c:pt>
                <c:pt idx="4282">
                  <c:v>-901.52599999999995</c:v>
                </c:pt>
                <c:pt idx="4283">
                  <c:v>-901.51</c:v>
                </c:pt>
                <c:pt idx="4284">
                  <c:v>-901.49400000000003</c:v>
                </c:pt>
                <c:pt idx="4285">
                  <c:v>-901.47799999999995</c:v>
                </c:pt>
                <c:pt idx="4286">
                  <c:v>-901.46199999999999</c:v>
                </c:pt>
                <c:pt idx="4287">
                  <c:v>-901.44600000000003</c:v>
                </c:pt>
                <c:pt idx="4288">
                  <c:v>-901.43</c:v>
                </c:pt>
                <c:pt idx="4289">
                  <c:v>-901.41399999999999</c:v>
                </c:pt>
                <c:pt idx="4290">
                  <c:v>-901.39800000000002</c:v>
                </c:pt>
                <c:pt idx="4291">
                  <c:v>-901.38199999999995</c:v>
                </c:pt>
                <c:pt idx="4292">
                  <c:v>-901.36599999999999</c:v>
                </c:pt>
                <c:pt idx="4293">
                  <c:v>-901.35</c:v>
                </c:pt>
                <c:pt idx="4294">
                  <c:v>-901.33399999999995</c:v>
                </c:pt>
                <c:pt idx="4295">
                  <c:v>-901.31799999999998</c:v>
                </c:pt>
                <c:pt idx="4296">
                  <c:v>-901.30200000000002</c:v>
                </c:pt>
                <c:pt idx="4297">
                  <c:v>-901.28599999999994</c:v>
                </c:pt>
                <c:pt idx="4298">
                  <c:v>-901.27</c:v>
                </c:pt>
                <c:pt idx="4299">
                  <c:v>-901.25400000000002</c:v>
                </c:pt>
                <c:pt idx="4300">
                  <c:v>-901.23800000000006</c:v>
                </c:pt>
                <c:pt idx="4301">
                  <c:v>-901.22199999999998</c:v>
                </c:pt>
                <c:pt idx="4302">
                  <c:v>-901.20600000000002</c:v>
                </c:pt>
                <c:pt idx="4303">
                  <c:v>-901.19</c:v>
                </c:pt>
                <c:pt idx="4304">
                  <c:v>-901.17399999999998</c:v>
                </c:pt>
                <c:pt idx="4305">
                  <c:v>-901.15800000000002</c:v>
                </c:pt>
                <c:pt idx="4306">
                  <c:v>-901.14200000000005</c:v>
                </c:pt>
                <c:pt idx="4307">
                  <c:v>-901.12599999999998</c:v>
                </c:pt>
                <c:pt idx="4308">
                  <c:v>-901.11</c:v>
                </c:pt>
                <c:pt idx="4309">
                  <c:v>-901.09400000000005</c:v>
                </c:pt>
                <c:pt idx="4310">
                  <c:v>-901.07799999999997</c:v>
                </c:pt>
                <c:pt idx="4311">
                  <c:v>-901.06200000000001</c:v>
                </c:pt>
                <c:pt idx="4312">
                  <c:v>-901.04600000000005</c:v>
                </c:pt>
                <c:pt idx="4313">
                  <c:v>-901.03</c:v>
                </c:pt>
                <c:pt idx="4314">
                  <c:v>-901.01400000000001</c:v>
                </c:pt>
                <c:pt idx="4315">
                  <c:v>-900.99800000000005</c:v>
                </c:pt>
                <c:pt idx="4316">
                  <c:v>-900.98199999999997</c:v>
                </c:pt>
                <c:pt idx="4317">
                  <c:v>-900.96600000000001</c:v>
                </c:pt>
                <c:pt idx="4318">
                  <c:v>-900.95</c:v>
                </c:pt>
                <c:pt idx="4319">
                  <c:v>-900.93399999999997</c:v>
                </c:pt>
                <c:pt idx="4320">
                  <c:v>-900.91800000000001</c:v>
                </c:pt>
                <c:pt idx="4321">
                  <c:v>-900.90200000000004</c:v>
                </c:pt>
                <c:pt idx="4322">
                  <c:v>-900.88599999999997</c:v>
                </c:pt>
                <c:pt idx="4323">
                  <c:v>-900.87</c:v>
                </c:pt>
                <c:pt idx="4324">
                  <c:v>-900.85400000000004</c:v>
                </c:pt>
                <c:pt idx="4325">
                  <c:v>-900.83799999999997</c:v>
                </c:pt>
                <c:pt idx="4326">
                  <c:v>-900.822</c:v>
                </c:pt>
                <c:pt idx="4327">
                  <c:v>-900.80600000000004</c:v>
                </c:pt>
                <c:pt idx="4328">
                  <c:v>-900.79</c:v>
                </c:pt>
                <c:pt idx="4329">
                  <c:v>-900.774</c:v>
                </c:pt>
                <c:pt idx="4330">
                  <c:v>-900.75800000000004</c:v>
                </c:pt>
                <c:pt idx="4331">
                  <c:v>-900.74199999999996</c:v>
                </c:pt>
                <c:pt idx="4332">
                  <c:v>-900.726</c:v>
                </c:pt>
                <c:pt idx="4333">
                  <c:v>-900.71</c:v>
                </c:pt>
                <c:pt idx="4334">
                  <c:v>-900.69399999999996</c:v>
                </c:pt>
                <c:pt idx="4335">
                  <c:v>-900.678</c:v>
                </c:pt>
                <c:pt idx="4336">
                  <c:v>-900.66200000000003</c:v>
                </c:pt>
                <c:pt idx="4337">
                  <c:v>-900.64599999999996</c:v>
                </c:pt>
                <c:pt idx="4338">
                  <c:v>-900.63</c:v>
                </c:pt>
                <c:pt idx="4339">
                  <c:v>-900.61400000000003</c:v>
                </c:pt>
                <c:pt idx="4340">
                  <c:v>-900.59799999999996</c:v>
                </c:pt>
                <c:pt idx="4341">
                  <c:v>-900.58199999999999</c:v>
                </c:pt>
                <c:pt idx="4342">
                  <c:v>-900.56600000000003</c:v>
                </c:pt>
                <c:pt idx="4343">
                  <c:v>-900.55</c:v>
                </c:pt>
                <c:pt idx="4344">
                  <c:v>-900.53399999999999</c:v>
                </c:pt>
                <c:pt idx="4345">
                  <c:v>-900.51800000000003</c:v>
                </c:pt>
                <c:pt idx="4346">
                  <c:v>-900.50199999999995</c:v>
                </c:pt>
                <c:pt idx="4347">
                  <c:v>-900.48599999999999</c:v>
                </c:pt>
                <c:pt idx="4348">
                  <c:v>-900.47</c:v>
                </c:pt>
                <c:pt idx="4349">
                  <c:v>-900.45399999999995</c:v>
                </c:pt>
                <c:pt idx="4350">
                  <c:v>-900.43799999999999</c:v>
                </c:pt>
                <c:pt idx="4351">
                  <c:v>-900.42200000000003</c:v>
                </c:pt>
                <c:pt idx="4352">
                  <c:v>-900.40599999999995</c:v>
                </c:pt>
                <c:pt idx="4353">
                  <c:v>-900.39</c:v>
                </c:pt>
                <c:pt idx="4354">
                  <c:v>-900.37400000000002</c:v>
                </c:pt>
                <c:pt idx="4355">
                  <c:v>-900.35799999999995</c:v>
                </c:pt>
                <c:pt idx="4356">
                  <c:v>-900.34199999999998</c:v>
                </c:pt>
                <c:pt idx="4357">
                  <c:v>-900.32600000000002</c:v>
                </c:pt>
                <c:pt idx="4358">
                  <c:v>-900.31</c:v>
                </c:pt>
                <c:pt idx="4359">
                  <c:v>-900.29399999999998</c:v>
                </c:pt>
                <c:pt idx="4360">
                  <c:v>-900.27800000000002</c:v>
                </c:pt>
                <c:pt idx="4361">
                  <c:v>-900.26199999999994</c:v>
                </c:pt>
                <c:pt idx="4362">
                  <c:v>-900.24599999999998</c:v>
                </c:pt>
                <c:pt idx="4363">
                  <c:v>-900.23</c:v>
                </c:pt>
                <c:pt idx="4364">
                  <c:v>-900.21400000000006</c:v>
                </c:pt>
                <c:pt idx="4365">
                  <c:v>-900.19799999999998</c:v>
                </c:pt>
                <c:pt idx="4366">
                  <c:v>-900.18200000000002</c:v>
                </c:pt>
                <c:pt idx="4367">
                  <c:v>-900.16600000000005</c:v>
                </c:pt>
                <c:pt idx="4368">
                  <c:v>-900.15</c:v>
                </c:pt>
                <c:pt idx="4369">
                  <c:v>-900.13400000000001</c:v>
                </c:pt>
                <c:pt idx="4370">
                  <c:v>-900.11800000000005</c:v>
                </c:pt>
                <c:pt idx="4371">
                  <c:v>-900.10199999999998</c:v>
                </c:pt>
                <c:pt idx="4372">
                  <c:v>-900.08600000000001</c:v>
                </c:pt>
                <c:pt idx="4373">
                  <c:v>-900.07</c:v>
                </c:pt>
                <c:pt idx="4374">
                  <c:v>-900.05399999999997</c:v>
                </c:pt>
                <c:pt idx="4375">
                  <c:v>-900.03800000000001</c:v>
                </c:pt>
                <c:pt idx="4376">
                  <c:v>-900.02200000000005</c:v>
                </c:pt>
                <c:pt idx="4377">
                  <c:v>-900.00599999999997</c:v>
                </c:pt>
                <c:pt idx="4378">
                  <c:v>-899.99</c:v>
                </c:pt>
                <c:pt idx="4379">
                  <c:v>-899.97400000000005</c:v>
                </c:pt>
                <c:pt idx="4380">
                  <c:v>-899.95799999999997</c:v>
                </c:pt>
                <c:pt idx="4381">
                  <c:v>-899.94299999999998</c:v>
                </c:pt>
                <c:pt idx="4382">
                  <c:v>-899.92700000000002</c:v>
                </c:pt>
                <c:pt idx="4383">
                  <c:v>-899.91099999999994</c:v>
                </c:pt>
                <c:pt idx="4384">
                  <c:v>-899.89499999999998</c:v>
                </c:pt>
                <c:pt idx="4385">
                  <c:v>-899.87900000000002</c:v>
                </c:pt>
                <c:pt idx="4386">
                  <c:v>-899.86300000000006</c:v>
                </c:pt>
                <c:pt idx="4387">
                  <c:v>-899.84699999999998</c:v>
                </c:pt>
                <c:pt idx="4388">
                  <c:v>-899.83100000000002</c:v>
                </c:pt>
                <c:pt idx="4389">
                  <c:v>-899.81500000000005</c:v>
                </c:pt>
                <c:pt idx="4390">
                  <c:v>-899.79899999999998</c:v>
                </c:pt>
                <c:pt idx="4391">
                  <c:v>-899.78300000000002</c:v>
                </c:pt>
                <c:pt idx="4392">
                  <c:v>-899.76700000000005</c:v>
                </c:pt>
                <c:pt idx="4393">
                  <c:v>-899.75099999999998</c:v>
                </c:pt>
                <c:pt idx="4394">
                  <c:v>-899.73500000000001</c:v>
                </c:pt>
                <c:pt idx="4395">
                  <c:v>-899.71900000000005</c:v>
                </c:pt>
                <c:pt idx="4396">
                  <c:v>-899.70299999999997</c:v>
                </c:pt>
                <c:pt idx="4397">
                  <c:v>-899.68700000000001</c:v>
                </c:pt>
                <c:pt idx="4398">
                  <c:v>-899.67100000000005</c:v>
                </c:pt>
                <c:pt idx="4399">
                  <c:v>-899.65499999999997</c:v>
                </c:pt>
                <c:pt idx="4400">
                  <c:v>-899.63900000000001</c:v>
                </c:pt>
                <c:pt idx="4401">
                  <c:v>-899.62300000000005</c:v>
                </c:pt>
                <c:pt idx="4402">
                  <c:v>-899.60699999999997</c:v>
                </c:pt>
                <c:pt idx="4403">
                  <c:v>-899.59100000000001</c:v>
                </c:pt>
                <c:pt idx="4404">
                  <c:v>-899.57500000000005</c:v>
                </c:pt>
                <c:pt idx="4405">
                  <c:v>-899.55899999999997</c:v>
                </c:pt>
                <c:pt idx="4406">
                  <c:v>-899.54300000000001</c:v>
                </c:pt>
                <c:pt idx="4407">
                  <c:v>-899.52700000000004</c:v>
                </c:pt>
                <c:pt idx="4408">
                  <c:v>-899.51099999999997</c:v>
                </c:pt>
                <c:pt idx="4409">
                  <c:v>-899.495</c:v>
                </c:pt>
                <c:pt idx="4410">
                  <c:v>-899.47900000000004</c:v>
                </c:pt>
                <c:pt idx="4411">
                  <c:v>-899.46299999999997</c:v>
                </c:pt>
                <c:pt idx="4412">
                  <c:v>-899.447</c:v>
                </c:pt>
                <c:pt idx="4413">
                  <c:v>-899.43100000000004</c:v>
                </c:pt>
                <c:pt idx="4414">
                  <c:v>-899.41499999999996</c:v>
                </c:pt>
                <c:pt idx="4415">
                  <c:v>-899.399</c:v>
                </c:pt>
                <c:pt idx="4416">
                  <c:v>-899.38300000000004</c:v>
                </c:pt>
                <c:pt idx="4417">
                  <c:v>-899.36699999999996</c:v>
                </c:pt>
                <c:pt idx="4418">
                  <c:v>-899.351</c:v>
                </c:pt>
                <c:pt idx="4419">
                  <c:v>-899.33500000000004</c:v>
                </c:pt>
                <c:pt idx="4420">
                  <c:v>-899.31899999999996</c:v>
                </c:pt>
                <c:pt idx="4421">
                  <c:v>-899.303</c:v>
                </c:pt>
                <c:pt idx="4422">
                  <c:v>-899.28700000000003</c:v>
                </c:pt>
                <c:pt idx="4423">
                  <c:v>-899.27099999999996</c:v>
                </c:pt>
                <c:pt idx="4424">
                  <c:v>-899.255</c:v>
                </c:pt>
                <c:pt idx="4425">
                  <c:v>-899.23900000000003</c:v>
                </c:pt>
                <c:pt idx="4426">
                  <c:v>-899.22299999999996</c:v>
                </c:pt>
                <c:pt idx="4427">
                  <c:v>-899.20699999999999</c:v>
                </c:pt>
                <c:pt idx="4428">
                  <c:v>-899.19100000000003</c:v>
                </c:pt>
                <c:pt idx="4429">
                  <c:v>-899.17499999999995</c:v>
                </c:pt>
                <c:pt idx="4430">
                  <c:v>-899.15899999999999</c:v>
                </c:pt>
                <c:pt idx="4431">
                  <c:v>-899.14300000000003</c:v>
                </c:pt>
                <c:pt idx="4432">
                  <c:v>-899.12699999999995</c:v>
                </c:pt>
                <c:pt idx="4433">
                  <c:v>-899.11099999999999</c:v>
                </c:pt>
                <c:pt idx="4434">
                  <c:v>-899.09500000000003</c:v>
                </c:pt>
                <c:pt idx="4435">
                  <c:v>-899.07899999999995</c:v>
                </c:pt>
                <c:pt idx="4436">
                  <c:v>-899.06299999999999</c:v>
                </c:pt>
                <c:pt idx="4437">
                  <c:v>-899.04700000000003</c:v>
                </c:pt>
                <c:pt idx="4438">
                  <c:v>-899.03099999999995</c:v>
                </c:pt>
                <c:pt idx="4439">
                  <c:v>-899.01499999999999</c:v>
                </c:pt>
                <c:pt idx="4440">
                  <c:v>-898.99900000000002</c:v>
                </c:pt>
                <c:pt idx="4441">
                  <c:v>-898.98299999999995</c:v>
                </c:pt>
                <c:pt idx="4442">
                  <c:v>-898.96699999999998</c:v>
                </c:pt>
                <c:pt idx="4443">
                  <c:v>-898.95100000000002</c:v>
                </c:pt>
                <c:pt idx="4444">
                  <c:v>-898.93499999999995</c:v>
                </c:pt>
                <c:pt idx="4445">
                  <c:v>-898.91899999999998</c:v>
                </c:pt>
                <c:pt idx="4446">
                  <c:v>-898.90300000000002</c:v>
                </c:pt>
                <c:pt idx="4447">
                  <c:v>-898.88699999999994</c:v>
                </c:pt>
                <c:pt idx="4448">
                  <c:v>-898.87099999999998</c:v>
                </c:pt>
                <c:pt idx="4449">
                  <c:v>-898.85500000000002</c:v>
                </c:pt>
                <c:pt idx="4450">
                  <c:v>-898.83900000000006</c:v>
                </c:pt>
                <c:pt idx="4451">
                  <c:v>-898.82299999999998</c:v>
                </c:pt>
                <c:pt idx="4452">
                  <c:v>-898.80700000000002</c:v>
                </c:pt>
                <c:pt idx="4453">
                  <c:v>-898.79100000000005</c:v>
                </c:pt>
                <c:pt idx="4454">
                  <c:v>-898.77499999999998</c:v>
                </c:pt>
                <c:pt idx="4455">
                  <c:v>-898.75900000000001</c:v>
                </c:pt>
                <c:pt idx="4456">
                  <c:v>-898.74300000000005</c:v>
                </c:pt>
                <c:pt idx="4457">
                  <c:v>-898.72699999999998</c:v>
                </c:pt>
                <c:pt idx="4458">
                  <c:v>-898.71100000000001</c:v>
                </c:pt>
                <c:pt idx="4459">
                  <c:v>-898.69500000000005</c:v>
                </c:pt>
                <c:pt idx="4460">
                  <c:v>-898.67899999999997</c:v>
                </c:pt>
                <c:pt idx="4461">
                  <c:v>-898.66300000000001</c:v>
                </c:pt>
                <c:pt idx="4462">
                  <c:v>-898.64700000000005</c:v>
                </c:pt>
                <c:pt idx="4463">
                  <c:v>-898.63099999999997</c:v>
                </c:pt>
                <c:pt idx="4464">
                  <c:v>-898.61500000000001</c:v>
                </c:pt>
                <c:pt idx="4465">
                  <c:v>-898.59900000000005</c:v>
                </c:pt>
                <c:pt idx="4466">
                  <c:v>-898.58299999999997</c:v>
                </c:pt>
                <c:pt idx="4467">
                  <c:v>-898.56700000000001</c:v>
                </c:pt>
                <c:pt idx="4468">
                  <c:v>-898.55100000000004</c:v>
                </c:pt>
                <c:pt idx="4469">
                  <c:v>-898.53499999999997</c:v>
                </c:pt>
                <c:pt idx="4470">
                  <c:v>-898.51900000000001</c:v>
                </c:pt>
                <c:pt idx="4471">
                  <c:v>-898.50300000000004</c:v>
                </c:pt>
                <c:pt idx="4472">
                  <c:v>-898.48699999999997</c:v>
                </c:pt>
                <c:pt idx="4473">
                  <c:v>-898.471</c:v>
                </c:pt>
                <c:pt idx="4474">
                  <c:v>-898.45500000000004</c:v>
                </c:pt>
                <c:pt idx="4475">
                  <c:v>-898.43899999999996</c:v>
                </c:pt>
                <c:pt idx="4476">
                  <c:v>-898.423</c:v>
                </c:pt>
                <c:pt idx="4477">
                  <c:v>-898.40700000000004</c:v>
                </c:pt>
                <c:pt idx="4478">
                  <c:v>-898.39099999999996</c:v>
                </c:pt>
                <c:pt idx="4479">
                  <c:v>-898.375</c:v>
                </c:pt>
                <c:pt idx="4480">
                  <c:v>-898.35900000000004</c:v>
                </c:pt>
                <c:pt idx="4481">
                  <c:v>-898.34299999999996</c:v>
                </c:pt>
                <c:pt idx="4482">
                  <c:v>-898.327</c:v>
                </c:pt>
                <c:pt idx="4483">
                  <c:v>-898.31100000000004</c:v>
                </c:pt>
                <c:pt idx="4484">
                  <c:v>-898.29499999999996</c:v>
                </c:pt>
                <c:pt idx="4485">
                  <c:v>-898.279</c:v>
                </c:pt>
                <c:pt idx="4486">
                  <c:v>-898.26300000000003</c:v>
                </c:pt>
                <c:pt idx="4487">
                  <c:v>-898.24699999999996</c:v>
                </c:pt>
                <c:pt idx="4488">
                  <c:v>-898.23099999999999</c:v>
                </c:pt>
                <c:pt idx="4489">
                  <c:v>-898.21500000000003</c:v>
                </c:pt>
                <c:pt idx="4490">
                  <c:v>-898.19899999999996</c:v>
                </c:pt>
                <c:pt idx="4491">
                  <c:v>-898.18299999999999</c:v>
                </c:pt>
                <c:pt idx="4492">
                  <c:v>-898.16700000000003</c:v>
                </c:pt>
                <c:pt idx="4493">
                  <c:v>-898.15099999999995</c:v>
                </c:pt>
                <c:pt idx="4494">
                  <c:v>-898.13499999999999</c:v>
                </c:pt>
                <c:pt idx="4495">
                  <c:v>-898.12</c:v>
                </c:pt>
                <c:pt idx="4496">
                  <c:v>-898.10400000000004</c:v>
                </c:pt>
                <c:pt idx="4497">
                  <c:v>-898.08799999999997</c:v>
                </c:pt>
                <c:pt idx="4498">
                  <c:v>-898.072</c:v>
                </c:pt>
                <c:pt idx="4499">
                  <c:v>-898.05600000000004</c:v>
                </c:pt>
                <c:pt idx="4500">
                  <c:v>-898.04</c:v>
                </c:pt>
                <c:pt idx="4501">
                  <c:v>-898.024</c:v>
                </c:pt>
                <c:pt idx="4502">
                  <c:v>-898.00800000000004</c:v>
                </c:pt>
                <c:pt idx="4503">
                  <c:v>-897.99199999999996</c:v>
                </c:pt>
                <c:pt idx="4504">
                  <c:v>-897.976</c:v>
                </c:pt>
                <c:pt idx="4505">
                  <c:v>-897.96</c:v>
                </c:pt>
                <c:pt idx="4506">
                  <c:v>-897.94399999999996</c:v>
                </c:pt>
                <c:pt idx="4507">
                  <c:v>-897.928</c:v>
                </c:pt>
                <c:pt idx="4508">
                  <c:v>-897.91200000000003</c:v>
                </c:pt>
                <c:pt idx="4509">
                  <c:v>-897.89599999999996</c:v>
                </c:pt>
                <c:pt idx="4510">
                  <c:v>-897.88</c:v>
                </c:pt>
                <c:pt idx="4511">
                  <c:v>-897.86400000000003</c:v>
                </c:pt>
                <c:pt idx="4512">
                  <c:v>-897.84799999999996</c:v>
                </c:pt>
                <c:pt idx="4513">
                  <c:v>-897.83199999999999</c:v>
                </c:pt>
                <c:pt idx="4514">
                  <c:v>-897.81600000000003</c:v>
                </c:pt>
                <c:pt idx="4515">
                  <c:v>-897.8</c:v>
                </c:pt>
                <c:pt idx="4516">
                  <c:v>-897.78399999999999</c:v>
                </c:pt>
                <c:pt idx="4517">
                  <c:v>-897.76800000000003</c:v>
                </c:pt>
                <c:pt idx="4518">
                  <c:v>-897.75199999999995</c:v>
                </c:pt>
                <c:pt idx="4519">
                  <c:v>-897.73599999999999</c:v>
                </c:pt>
                <c:pt idx="4520">
                  <c:v>-897.72</c:v>
                </c:pt>
                <c:pt idx="4521">
                  <c:v>-897.70399999999995</c:v>
                </c:pt>
                <c:pt idx="4522">
                  <c:v>-897.68799999999999</c:v>
                </c:pt>
                <c:pt idx="4523">
                  <c:v>-897.67200000000003</c:v>
                </c:pt>
                <c:pt idx="4524">
                  <c:v>-897.65599999999995</c:v>
                </c:pt>
                <c:pt idx="4525">
                  <c:v>-897.64</c:v>
                </c:pt>
                <c:pt idx="4526">
                  <c:v>-897.62400000000002</c:v>
                </c:pt>
                <c:pt idx="4527">
                  <c:v>-897.60799999999995</c:v>
                </c:pt>
                <c:pt idx="4528">
                  <c:v>-897.59199999999998</c:v>
                </c:pt>
                <c:pt idx="4529">
                  <c:v>-897.57600000000002</c:v>
                </c:pt>
                <c:pt idx="4530">
                  <c:v>-897.56</c:v>
                </c:pt>
                <c:pt idx="4531">
                  <c:v>-897.54399999999998</c:v>
                </c:pt>
                <c:pt idx="4532">
                  <c:v>-897.52800000000002</c:v>
                </c:pt>
                <c:pt idx="4533">
                  <c:v>-897.51199999999994</c:v>
                </c:pt>
                <c:pt idx="4534">
                  <c:v>-897.49599999999998</c:v>
                </c:pt>
                <c:pt idx="4535">
                  <c:v>-897.48</c:v>
                </c:pt>
                <c:pt idx="4536">
                  <c:v>-897.46400000000006</c:v>
                </c:pt>
                <c:pt idx="4537">
                  <c:v>-897.44799999999998</c:v>
                </c:pt>
                <c:pt idx="4538">
                  <c:v>-897.43200000000002</c:v>
                </c:pt>
                <c:pt idx="4539">
                  <c:v>-897.41600000000005</c:v>
                </c:pt>
                <c:pt idx="4540">
                  <c:v>-897.4</c:v>
                </c:pt>
                <c:pt idx="4541">
                  <c:v>-897.38400000000001</c:v>
                </c:pt>
                <c:pt idx="4542">
                  <c:v>-897.36800000000005</c:v>
                </c:pt>
                <c:pt idx="4543">
                  <c:v>-897.35199999999998</c:v>
                </c:pt>
                <c:pt idx="4544">
                  <c:v>-897.33600000000001</c:v>
                </c:pt>
                <c:pt idx="4545">
                  <c:v>-897.32</c:v>
                </c:pt>
                <c:pt idx="4546">
                  <c:v>-897.30399999999997</c:v>
                </c:pt>
                <c:pt idx="4547">
                  <c:v>-897.28800000000001</c:v>
                </c:pt>
                <c:pt idx="4548">
                  <c:v>-897.27200000000005</c:v>
                </c:pt>
                <c:pt idx="4549">
                  <c:v>-897.25599999999997</c:v>
                </c:pt>
                <c:pt idx="4550">
                  <c:v>-897.24</c:v>
                </c:pt>
                <c:pt idx="4551">
                  <c:v>-897.22400000000005</c:v>
                </c:pt>
                <c:pt idx="4552">
                  <c:v>-897.20799999999997</c:v>
                </c:pt>
                <c:pt idx="4553">
                  <c:v>-897.19200000000001</c:v>
                </c:pt>
                <c:pt idx="4554">
                  <c:v>-897.17600000000004</c:v>
                </c:pt>
                <c:pt idx="4555">
                  <c:v>-897.16</c:v>
                </c:pt>
                <c:pt idx="4556">
                  <c:v>-897.14400000000001</c:v>
                </c:pt>
                <c:pt idx="4557">
                  <c:v>-897.12800000000004</c:v>
                </c:pt>
                <c:pt idx="4558">
                  <c:v>-897.11199999999997</c:v>
                </c:pt>
                <c:pt idx="4559">
                  <c:v>-897.096</c:v>
                </c:pt>
                <c:pt idx="4560">
                  <c:v>-897.08</c:v>
                </c:pt>
                <c:pt idx="4561">
                  <c:v>-897.06399999999996</c:v>
                </c:pt>
                <c:pt idx="4562">
                  <c:v>-897.048</c:v>
                </c:pt>
                <c:pt idx="4563">
                  <c:v>-897.03200000000004</c:v>
                </c:pt>
                <c:pt idx="4564">
                  <c:v>-897.01599999999996</c:v>
                </c:pt>
                <c:pt idx="4565">
                  <c:v>-897</c:v>
                </c:pt>
                <c:pt idx="4566">
                  <c:v>-896.98400000000004</c:v>
                </c:pt>
                <c:pt idx="4567">
                  <c:v>-896.96799999999996</c:v>
                </c:pt>
                <c:pt idx="4568">
                  <c:v>-896.952</c:v>
                </c:pt>
                <c:pt idx="4569">
                  <c:v>-896.93600000000004</c:v>
                </c:pt>
                <c:pt idx="4570">
                  <c:v>-896.92</c:v>
                </c:pt>
                <c:pt idx="4571">
                  <c:v>-896.904</c:v>
                </c:pt>
                <c:pt idx="4572">
                  <c:v>-896.88800000000003</c:v>
                </c:pt>
                <c:pt idx="4573">
                  <c:v>-896.87199999999996</c:v>
                </c:pt>
                <c:pt idx="4574">
                  <c:v>-896.85599999999999</c:v>
                </c:pt>
                <c:pt idx="4575">
                  <c:v>-896.84</c:v>
                </c:pt>
                <c:pt idx="4576">
                  <c:v>-896.82399999999996</c:v>
                </c:pt>
                <c:pt idx="4577">
                  <c:v>-896.80799999999999</c:v>
                </c:pt>
                <c:pt idx="4578">
                  <c:v>-896.79200000000003</c:v>
                </c:pt>
                <c:pt idx="4579">
                  <c:v>-896.77599999999995</c:v>
                </c:pt>
                <c:pt idx="4580">
                  <c:v>-896.76</c:v>
                </c:pt>
                <c:pt idx="4581">
                  <c:v>-896.74400000000003</c:v>
                </c:pt>
                <c:pt idx="4582">
                  <c:v>-896.72799999999995</c:v>
                </c:pt>
                <c:pt idx="4583">
                  <c:v>-896.71199999999999</c:v>
                </c:pt>
                <c:pt idx="4584">
                  <c:v>-896.69600000000003</c:v>
                </c:pt>
                <c:pt idx="4585">
                  <c:v>-896.68</c:v>
                </c:pt>
                <c:pt idx="4586">
                  <c:v>-896.66399999999999</c:v>
                </c:pt>
                <c:pt idx="4587">
                  <c:v>-896.64800000000002</c:v>
                </c:pt>
                <c:pt idx="4588">
                  <c:v>-896.63199999999995</c:v>
                </c:pt>
                <c:pt idx="4589">
                  <c:v>-896.61599999999999</c:v>
                </c:pt>
                <c:pt idx="4590">
                  <c:v>-896.6</c:v>
                </c:pt>
                <c:pt idx="4591">
                  <c:v>-896.58399999999995</c:v>
                </c:pt>
                <c:pt idx="4592">
                  <c:v>-896.56799999999998</c:v>
                </c:pt>
                <c:pt idx="4593">
                  <c:v>-896.55200000000002</c:v>
                </c:pt>
                <c:pt idx="4594">
                  <c:v>-896.53599999999994</c:v>
                </c:pt>
                <c:pt idx="4595">
                  <c:v>-896.52</c:v>
                </c:pt>
                <c:pt idx="4596">
                  <c:v>-896.50400000000002</c:v>
                </c:pt>
                <c:pt idx="4597">
                  <c:v>-896.48800000000006</c:v>
                </c:pt>
                <c:pt idx="4598">
                  <c:v>-896.47199999999998</c:v>
                </c:pt>
                <c:pt idx="4599">
                  <c:v>-896.45600000000002</c:v>
                </c:pt>
                <c:pt idx="4600">
                  <c:v>-896.44</c:v>
                </c:pt>
                <c:pt idx="4601">
                  <c:v>-896.42399999999998</c:v>
                </c:pt>
                <c:pt idx="4602">
                  <c:v>-896.40800000000002</c:v>
                </c:pt>
                <c:pt idx="4603">
                  <c:v>-896.39200000000005</c:v>
                </c:pt>
                <c:pt idx="4604">
                  <c:v>-896.37599999999998</c:v>
                </c:pt>
                <c:pt idx="4605">
                  <c:v>-896.36</c:v>
                </c:pt>
                <c:pt idx="4606">
                  <c:v>-896.34400000000005</c:v>
                </c:pt>
                <c:pt idx="4607">
                  <c:v>-896.32799999999997</c:v>
                </c:pt>
                <c:pt idx="4608">
                  <c:v>-896.31200000000001</c:v>
                </c:pt>
                <c:pt idx="4609">
                  <c:v>-896.29700000000003</c:v>
                </c:pt>
                <c:pt idx="4610">
                  <c:v>-896.28099999999995</c:v>
                </c:pt>
                <c:pt idx="4611">
                  <c:v>-896.26499999999999</c:v>
                </c:pt>
                <c:pt idx="4612">
                  <c:v>-896.24900000000002</c:v>
                </c:pt>
                <c:pt idx="4613">
                  <c:v>-896.23299999999995</c:v>
                </c:pt>
                <c:pt idx="4614">
                  <c:v>-896.21699999999998</c:v>
                </c:pt>
                <c:pt idx="4615">
                  <c:v>-896.20100000000002</c:v>
                </c:pt>
                <c:pt idx="4616">
                  <c:v>-896.18499999999995</c:v>
                </c:pt>
                <c:pt idx="4617">
                  <c:v>-896.16899999999998</c:v>
                </c:pt>
                <c:pt idx="4618">
                  <c:v>-896.15300000000002</c:v>
                </c:pt>
                <c:pt idx="4619">
                  <c:v>-896.13699999999994</c:v>
                </c:pt>
                <c:pt idx="4620">
                  <c:v>-896.12099999999998</c:v>
                </c:pt>
                <c:pt idx="4621">
                  <c:v>-896.10500000000002</c:v>
                </c:pt>
                <c:pt idx="4622">
                  <c:v>-896.08900000000006</c:v>
                </c:pt>
                <c:pt idx="4623">
                  <c:v>-896.07299999999998</c:v>
                </c:pt>
                <c:pt idx="4624">
                  <c:v>-896.05700000000002</c:v>
                </c:pt>
                <c:pt idx="4625">
                  <c:v>-896.04100000000005</c:v>
                </c:pt>
                <c:pt idx="4626">
                  <c:v>-896.02499999999998</c:v>
                </c:pt>
                <c:pt idx="4627">
                  <c:v>-896.00900000000001</c:v>
                </c:pt>
                <c:pt idx="4628">
                  <c:v>-895.99300000000005</c:v>
                </c:pt>
                <c:pt idx="4629">
                  <c:v>-895.97699999999998</c:v>
                </c:pt>
                <c:pt idx="4630">
                  <c:v>-895.96100000000001</c:v>
                </c:pt>
                <c:pt idx="4631">
                  <c:v>-895.94500000000005</c:v>
                </c:pt>
                <c:pt idx="4632">
                  <c:v>-895.92899999999997</c:v>
                </c:pt>
                <c:pt idx="4633">
                  <c:v>-895.91300000000001</c:v>
                </c:pt>
                <c:pt idx="4634">
                  <c:v>-895.89700000000005</c:v>
                </c:pt>
                <c:pt idx="4635">
                  <c:v>-895.88099999999997</c:v>
                </c:pt>
                <c:pt idx="4636">
                  <c:v>-895.86500000000001</c:v>
                </c:pt>
                <c:pt idx="4637">
                  <c:v>-895.84900000000005</c:v>
                </c:pt>
                <c:pt idx="4638">
                  <c:v>-895.83299999999997</c:v>
                </c:pt>
                <c:pt idx="4639">
                  <c:v>-895.81700000000001</c:v>
                </c:pt>
                <c:pt idx="4640">
                  <c:v>-895.80100000000004</c:v>
                </c:pt>
                <c:pt idx="4641">
                  <c:v>-895.78499999999997</c:v>
                </c:pt>
                <c:pt idx="4642">
                  <c:v>-895.76900000000001</c:v>
                </c:pt>
                <c:pt idx="4643">
                  <c:v>-895.75300000000004</c:v>
                </c:pt>
                <c:pt idx="4644">
                  <c:v>-895.73699999999997</c:v>
                </c:pt>
                <c:pt idx="4645">
                  <c:v>-895.721</c:v>
                </c:pt>
                <c:pt idx="4646">
                  <c:v>-895.70500000000004</c:v>
                </c:pt>
                <c:pt idx="4647">
                  <c:v>-895.68899999999996</c:v>
                </c:pt>
                <c:pt idx="4648">
                  <c:v>-895.673</c:v>
                </c:pt>
                <c:pt idx="4649">
                  <c:v>-895.65700000000004</c:v>
                </c:pt>
                <c:pt idx="4650">
                  <c:v>-895.64099999999996</c:v>
                </c:pt>
                <c:pt idx="4651">
                  <c:v>-895.625</c:v>
                </c:pt>
                <c:pt idx="4652">
                  <c:v>-895.60900000000004</c:v>
                </c:pt>
                <c:pt idx="4653">
                  <c:v>-895.59299999999996</c:v>
                </c:pt>
                <c:pt idx="4654">
                  <c:v>-895.577</c:v>
                </c:pt>
                <c:pt idx="4655">
                  <c:v>-895.56100000000004</c:v>
                </c:pt>
                <c:pt idx="4656">
                  <c:v>-895.54499999999996</c:v>
                </c:pt>
                <c:pt idx="4657">
                  <c:v>-895.529</c:v>
                </c:pt>
                <c:pt idx="4658">
                  <c:v>-895.51300000000003</c:v>
                </c:pt>
                <c:pt idx="4659">
                  <c:v>-895.49699999999996</c:v>
                </c:pt>
                <c:pt idx="4660">
                  <c:v>-895.48099999999999</c:v>
                </c:pt>
                <c:pt idx="4661">
                  <c:v>-895.46500000000003</c:v>
                </c:pt>
                <c:pt idx="4662">
                  <c:v>-895.44899999999996</c:v>
                </c:pt>
                <c:pt idx="4663">
                  <c:v>-895.43299999999999</c:v>
                </c:pt>
                <c:pt idx="4664">
                  <c:v>-895.41700000000003</c:v>
                </c:pt>
                <c:pt idx="4665">
                  <c:v>-895.40099999999995</c:v>
                </c:pt>
                <c:pt idx="4666">
                  <c:v>-895.38499999999999</c:v>
                </c:pt>
                <c:pt idx="4667">
                  <c:v>-895.36900000000003</c:v>
                </c:pt>
                <c:pt idx="4668">
                  <c:v>-895.35299999999995</c:v>
                </c:pt>
                <c:pt idx="4669">
                  <c:v>-895.33699999999999</c:v>
                </c:pt>
                <c:pt idx="4670">
                  <c:v>-895.32100000000003</c:v>
                </c:pt>
                <c:pt idx="4671">
                  <c:v>-895.30499999999995</c:v>
                </c:pt>
                <c:pt idx="4672">
                  <c:v>-895.28899999999999</c:v>
                </c:pt>
                <c:pt idx="4673">
                  <c:v>-895.27300000000002</c:v>
                </c:pt>
                <c:pt idx="4674">
                  <c:v>-895.25699999999995</c:v>
                </c:pt>
                <c:pt idx="4675">
                  <c:v>-895.24099999999999</c:v>
                </c:pt>
                <c:pt idx="4676">
                  <c:v>-895.22500000000002</c:v>
                </c:pt>
                <c:pt idx="4677">
                  <c:v>-895.20899999999995</c:v>
                </c:pt>
                <c:pt idx="4678">
                  <c:v>-895.19299999999998</c:v>
                </c:pt>
                <c:pt idx="4679">
                  <c:v>-895.17700000000002</c:v>
                </c:pt>
                <c:pt idx="4680">
                  <c:v>-895.16099999999994</c:v>
                </c:pt>
                <c:pt idx="4681">
                  <c:v>-895.14499999999998</c:v>
                </c:pt>
                <c:pt idx="4682">
                  <c:v>-895.12900000000002</c:v>
                </c:pt>
                <c:pt idx="4683">
                  <c:v>-895.11300000000006</c:v>
                </c:pt>
                <c:pt idx="4684">
                  <c:v>-895.09699999999998</c:v>
                </c:pt>
                <c:pt idx="4685">
                  <c:v>-895.08100000000002</c:v>
                </c:pt>
                <c:pt idx="4686">
                  <c:v>-895.06500000000005</c:v>
                </c:pt>
                <c:pt idx="4687">
                  <c:v>-895.04899999999998</c:v>
                </c:pt>
                <c:pt idx="4688">
                  <c:v>-895.03300000000002</c:v>
                </c:pt>
                <c:pt idx="4689">
                  <c:v>-895.01700000000005</c:v>
                </c:pt>
                <c:pt idx="4690">
                  <c:v>-895.00099999999998</c:v>
                </c:pt>
                <c:pt idx="4691">
                  <c:v>-894.98500000000001</c:v>
                </c:pt>
                <c:pt idx="4692">
                  <c:v>-894.96900000000005</c:v>
                </c:pt>
                <c:pt idx="4693">
                  <c:v>-894.95299999999997</c:v>
                </c:pt>
                <c:pt idx="4694">
                  <c:v>-894.93700000000001</c:v>
                </c:pt>
                <c:pt idx="4695">
                  <c:v>-894.92100000000005</c:v>
                </c:pt>
                <c:pt idx="4696">
                  <c:v>-894.90499999999997</c:v>
                </c:pt>
                <c:pt idx="4697">
                  <c:v>-894.88900000000001</c:v>
                </c:pt>
                <c:pt idx="4698">
                  <c:v>-894.87300000000005</c:v>
                </c:pt>
                <c:pt idx="4699">
                  <c:v>-894.85699999999997</c:v>
                </c:pt>
                <c:pt idx="4700">
                  <c:v>-894.84100000000001</c:v>
                </c:pt>
                <c:pt idx="4701">
                  <c:v>-894.82500000000005</c:v>
                </c:pt>
                <c:pt idx="4702">
                  <c:v>-894.80899999999997</c:v>
                </c:pt>
                <c:pt idx="4703">
                  <c:v>-894.79300000000001</c:v>
                </c:pt>
                <c:pt idx="4704">
                  <c:v>-894.77700000000004</c:v>
                </c:pt>
                <c:pt idx="4705">
                  <c:v>-894.76099999999997</c:v>
                </c:pt>
                <c:pt idx="4706">
                  <c:v>-894.745</c:v>
                </c:pt>
                <c:pt idx="4707">
                  <c:v>-894.72900000000004</c:v>
                </c:pt>
                <c:pt idx="4708">
                  <c:v>-894.71299999999997</c:v>
                </c:pt>
                <c:pt idx="4709">
                  <c:v>-894.697</c:v>
                </c:pt>
                <c:pt idx="4710">
                  <c:v>-894.68100000000004</c:v>
                </c:pt>
                <c:pt idx="4711">
                  <c:v>-894.66499999999996</c:v>
                </c:pt>
                <c:pt idx="4712">
                  <c:v>-894.649</c:v>
                </c:pt>
                <c:pt idx="4713">
                  <c:v>-894.63300000000004</c:v>
                </c:pt>
                <c:pt idx="4714">
                  <c:v>-894.61699999999996</c:v>
                </c:pt>
                <c:pt idx="4715">
                  <c:v>-894.601</c:v>
                </c:pt>
                <c:pt idx="4716">
                  <c:v>-894.58500000000004</c:v>
                </c:pt>
                <c:pt idx="4717">
                  <c:v>-894.56899999999996</c:v>
                </c:pt>
                <c:pt idx="4718">
                  <c:v>-894.553</c:v>
                </c:pt>
                <c:pt idx="4719">
                  <c:v>-894.53700000000003</c:v>
                </c:pt>
                <c:pt idx="4720">
                  <c:v>-894.52099999999996</c:v>
                </c:pt>
                <c:pt idx="4721">
                  <c:v>-894.505</c:v>
                </c:pt>
                <c:pt idx="4722">
                  <c:v>-894.49</c:v>
                </c:pt>
                <c:pt idx="4723">
                  <c:v>-894.47400000000005</c:v>
                </c:pt>
                <c:pt idx="4724">
                  <c:v>-894.45799999999997</c:v>
                </c:pt>
                <c:pt idx="4725">
                  <c:v>-894.44200000000001</c:v>
                </c:pt>
                <c:pt idx="4726">
                  <c:v>-894.42600000000004</c:v>
                </c:pt>
                <c:pt idx="4727">
                  <c:v>-894.41</c:v>
                </c:pt>
                <c:pt idx="4728">
                  <c:v>-894.39400000000001</c:v>
                </c:pt>
                <c:pt idx="4729">
                  <c:v>-894.37800000000004</c:v>
                </c:pt>
                <c:pt idx="4730">
                  <c:v>-894.36199999999997</c:v>
                </c:pt>
                <c:pt idx="4731">
                  <c:v>-894.346</c:v>
                </c:pt>
                <c:pt idx="4732">
                  <c:v>-894.33</c:v>
                </c:pt>
                <c:pt idx="4733">
                  <c:v>-894.31399999999996</c:v>
                </c:pt>
                <c:pt idx="4734">
                  <c:v>-894.298</c:v>
                </c:pt>
                <c:pt idx="4735">
                  <c:v>-894.28200000000004</c:v>
                </c:pt>
                <c:pt idx="4736">
                  <c:v>-894.26599999999996</c:v>
                </c:pt>
                <c:pt idx="4737">
                  <c:v>-894.25</c:v>
                </c:pt>
                <c:pt idx="4738">
                  <c:v>-894.23400000000004</c:v>
                </c:pt>
                <c:pt idx="4739">
                  <c:v>-894.21799999999996</c:v>
                </c:pt>
                <c:pt idx="4740">
                  <c:v>-894.202</c:v>
                </c:pt>
                <c:pt idx="4741">
                  <c:v>-894.18600000000004</c:v>
                </c:pt>
                <c:pt idx="4742">
                  <c:v>-894.17</c:v>
                </c:pt>
                <c:pt idx="4743">
                  <c:v>-894.154</c:v>
                </c:pt>
                <c:pt idx="4744">
                  <c:v>-894.13800000000003</c:v>
                </c:pt>
                <c:pt idx="4745">
                  <c:v>-894.12199999999996</c:v>
                </c:pt>
                <c:pt idx="4746">
                  <c:v>-894.10599999999999</c:v>
                </c:pt>
                <c:pt idx="4747">
                  <c:v>-894.09</c:v>
                </c:pt>
                <c:pt idx="4748">
                  <c:v>-894.07399999999996</c:v>
                </c:pt>
                <c:pt idx="4749">
                  <c:v>-894.05799999999999</c:v>
                </c:pt>
                <c:pt idx="4750">
                  <c:v>-894.04200000000003</c:v>
                </c:pt>
                <c:pt idx="4751">
                  <c:v>-894.02599999999995</c:v>
                </c:pt>
                <c:pt idx="4752">
                  <c:v>-894.01</c:v>
                </c:pt>
                <c:pt idx="4753">
                  <c:v>-893.99400000000003</c:v>
                </c:pt>
                <c:pt idx="4754">
                  <c:v>-893.97799999999995</c:v>
                </c:pt>
                <c:pt idx="4755">
                  <c:v>-893.96199999999999</c:v>
                </c:pt>
                <c:pt idx="4756">
                  <c:v>-893.94600000000003</c:v>
                </c:pt>
                <c:pt idx="4757">
                  <c:v>-893.93</c:v>
                </c:pt>
                <c:pt idx="4758">
                  <c:v>-893.91399999999999</c:v>
                </c:pt>
                <c:pt idx="4759">
                  <c:v>-893.89800000000002</c:v>
                </c:pt>
                <c:pt idx="4760">
                  <c:v>-893.88199999999995</c:v>
                </c:pt>
                <c:pt idx="4761">
                  <c:v>-893.86599999999999</c:v>
                </c:pt>
                <c:pt idx="4762">
                  <c:v>-893.85</c:v>
                </c:pt>
                <c:pt idx="4763">
                  <c:v>-893.83399999999995</c:v>
                </c:pt>
                <c:pt idx="4764">
                  <c:v>-893.81799999999998</c:v>
                </c:pt>
                <c:pt idx="4765">
                  <c:v>-893.80200000000002</c:v>
                </c:pt>
                <c:pt idx="4766">
                  <c:v>-893.78599999999994</c:v>
                </c:pt>
                <c:pt idx="4767">
                  <c:v>-893.77</c:v>
                </c:pt>
                <c:pt idx="4768">
                  <c:v>-893.75400000000002</c:v>
                </c:pt>
                <c:pt idx="4769">
                  <c:v>-893.73800000000006</c:v>
                </c:pt>
                <c:pt idx="4770">
                  <c:v>-893.72199999999998</c:v>
                </c:pt>
                <c:pt idx="4771">
                  <c:v>-893.70600000000002</c:v>
                </c:pt>
                <c:pt idx="4772">
                  <c:v>-893.69</c:v>
                </c:pt>
                <c:pt idx="4773">
                  <c:v>-893.67399999999998</c:v>
                </c:pt>
                <c:pt idx="4774">
                  <c:v>-893.65800000000002</c:v>
                </c:pt>
                <c:pt idx="4775">
                  <c:v>-893.64200000000005</c:v>
                </c:pt>
                <c:pt idx="4776">
                  <c:v>-893.62599999999998</c:v>
                </c:pt>
                <c:pt idx="4777">
                  <c:v>-893.61</c:v>
                </c:pt>
                <c:pt idx="4778">
                  <c:v>-893.59400000000005</c:v>
                </c:pt>
                <c:pt idx="4779">
                  <c:v>-893.57799999999997</c:v>
                </c:pt>
                <c:pt idx="4780">
                  <c:v>-893.56200000000001</c:v>
                </c:pt>
                <c:pt idx="4781">
                  <c:v>-893.54600000000005</c:v>
                </c:pt>
                <c:pt idx="4782">
                  <c:v>-893.53</c:v>
                </c:pt>
                <c:pt idx="4783">
                  <c:v>-893.51400000000001</c:v>
                </c:pt>
                <c:pt idx="4784">
                  <c:v>-893.49800000000005</c:v>
                </c:pt>
                <c:pt idx="4785">
                  <c:v>-893.48199999999997</c:v>
                </c:pt>
                <c:pt idx="4786">
                  <c:v>-893.46600000000001</c:v>
                </c:pt>
                <c:pt idx="4787">
                  <c:v>-893.45</c:v>
                </c:pt>
                <c:pt idx="4788">
                  <c:v>-893.43399999999997</c:v>
                </c:pt>
                <c:pt idx="4789">
                  <c:v>-893.41800000000001</c:v>
                </c:pt>
                <c:pt idx="4790">
                  <c:v>-893.40200000000004</c:v>
                </c:pt>
                <c:pt idx="4791">
                  <c:v>-893.38599999999997</c:v>
                </c:pt>
                <c:pt idx="4792">
                  <c:v>-893.37</c:v>
                </c:pt>
                <c:pt idx="4793">
                  <c:v>-893.35400000000004</c:v>
                </c:pt>
                <c:pt idx="4794">
                  <c:v>-893.33799999999997</c:v>
                </c:pt>
                <c:pt idx="4795">
                  <c:v>-893.322</c:v>
                </c:pt>
                <c:pt idx="4796">
                  <c:v>-893.30600000000004</c:v>
                </c:pt>
                <c:pt idx="4797">
                  <c:v>-893.29</c:v>
                </c:pt>
                <c:pt idx="4798">
                  <c:v>-893.274</c:v>
                </c:pt>
                <c:pt idx="4799">
                  <c:v>-893.25800000000004</c:v>
                </c:pt>
                <c:pt idx="4800">
                  <c:v>-893.24199999999996</c:v>
                </c:pt>
                <c:pt idx="4801">
                  <c:v>-893.226</c:v>
                </c:pt>
                <c:pt idx="4802">
                  <c:v>-893.21</c:v>
                </c:pt>
                <c:pt idx="4803">
                  <c:v>-893.19399999999996</c:v>
                </c:pt>
                <c:pt idx="4804">
                  <c:v>-893.178</c:v>
                </c:pt>
                <c:pt idx="4805">
                  <c:v>-893.16200000000003</c:v>
                </c:pt>
                <c:pt idx="4806">
                  <c:v>-893.14599999999996</c:v>
                </c:pt>
                <c:pt idx="4807">
                  <c:v>-893.13</c:v>
                </c:pt>
                <c:pt idx="4808">
                  <c:v>-893.11400000000003</c:v>
                </c:pt>
                <c:pt idx="4809">
                  <c:v>-893.09799999999996</c:v>
                </c:pt>
                <c:pt idx="4810">
                  <c:v>-893.08199999999999</c:v>
                </c:pt>
                <c:pt idx="4811">
                  <c:v>-893.06600000000003</c:v>
                </c:pt>
                <c:pt idx="4812">
                  <c:v>-893.05</c:v>
                </c:pt>
                <c:pt idx="4813">
                  <c:v>-893.03399999999999</c:v>
                </c:pt>
                <c:pt idx="4814">
                  <c:v>-893.01800000000003</c:v>
                </c:pt>
                <c:pt idx="4815">
                  <c:v>-893.00199999999995</c:v>
                </c:pt>
                <c:pt idx="4816">
                  <c:v>-892.98599999999999</c:v>
                </c:pt>
                <c:pt idx="4817">
                  <c:v>-892.97</c:v>
                </c:pt>
                <c:pt idx="4818">
                  <c:v>-892.95399999999995</c:v>
                </c:pt>
                <c:pt idx="4819">
                  <c:v>-892.93799999999999</c:v>
                </c:pt>
                <c:pt idx="4820">
                  <c:v>-892.92200000000003</c:v>
                </c:pt>
                <c:pt idx="4821">
                  <c:v>-892.90599999999995</c:v>
                </c:pt>
                <c:pt idx="4822">
                  <c:v>-892.89</c:v>
                </c:pt>
                <c:pt idx="4823">
                  <c:v>-892.87400000000002</c:v>
                </c:pt>
                <c:pt idx="4824">
                  <c:v>-892.85799999999995</c:v>
                </c:pt>
                <c:pt idx="4825">
                  <c:v>-892.84199999999998</c:v>
                </c:pt>
                <c:pt idx="4826">
                  <c:v>-892.82600000000002</c:v>
                </c:pt>
                <c:pt idx="4827">
                  <c:v>-892.81</c:v>
                </c:pt>
                <c:pt idx="4828">
                  <c:v>-892.79399999999998</c:v>
                </c:pt>
                <c:pt idx="4829">
                  <c:v>-892.77800000000002</c:v>
                </c:pt>
                <c:pt idx="4830">
                  <c:v>-892.76199999999994</c:v>
                </c:pt>
                <c:pt idx="4831">
                  <c:v>-892.74599999999998</c:v>
                </c:pt>
                <c:pt idx="4832">
                  <c:v>-892.73</c:v>
                </c:pt>
                <c:pt idx="4833">
                  <c:v>-892.71400000000006</c:v>
                </c:pt>
                <c:pt idx="4834">
                  <c:v>-892.69799999999998</c:v>
                </c:pt>
                <c:pt idx="4835">
                  <c:v>-892.68200000000002</c:v>
                </c:pt>
                <c:pt idx="4836">
                  <c:v>-892.66700000000003</c:v>
                </c:pt>
                <c:pt idx="4837">
                  <c:v>-892.65099999999995</c:v>
                </c:pt>
                <c:pt idx="4838">
                  <c:v>-892.63499999999999</c:v>
                </c:pt>
                <c:pt idx="4839">
                  <c:v>-892.61900000000003</c:v>
                </c:pt>
                <c:pt idx="4840">
                  <c:v>-892.60299999999995</c:v>
                </c:pt>
                <c:pt idx="4841">
                  <c:v>-892.58699999999999</c:v>
                </c:pt>
                <c:pt idx="4842">
                  <c:v>-892.57100000000003</c:v>
                </c:pt>
                <c:pt idx="4843">
                  <c:v>-892.55499999999995</c:v>
                </c:pt>
                <c:pt idx="4844">
                  <c:v>-892.53899999999999</c:v>
                </c:pt>
                <c:pt idx="4845">
                  <c:v>-892.52300000000002</c:v>
                </c:pt>
                <c:pt idx="4846">
                  <c:v>-892.50699999999995</c:v>
                </c:pt>
                <c:pt idx="4847">
                  <c:v>-892.49099999999999</c:v>
                </c:pt>
                <c:pt idx="4848">
                  <c:v>-892.47500000000002</c:v>
                </c:pt>
                <c:pt idx="4849">
                  <c:v>-892.45899999999995</c:v>
                </c:pt>
                <c:pt idx="4850">
                  <c:v>-892.44299999999998</c:v>
                </c:pt>
                <c:pt idx="4851">
                  <c:v>-892.42700000000002</c:v>
                </c:pt>
                <c:pt idx="4852">
                  <c:v>-892.41099999999994</c:v>
                </c:pt>
                <c:pt idx="4853">
                  <c:v>-892.39499999999998</c:v>
                </c:pt>
                <c:pt idx="4854">
                  <c:v>-892.37900000000002</c:v>
                </c:pt>
                <c:pt idx="4855">
                  <c:v>-892.36300000000006</c:v>
                </c:pt>
                <c:pt idx="4856">
                  <c:v>-892.34699999999998</c:v>
                </c:pt>
                <c:pt idx="4857">
                  <c:v>-892.33100000000002</c:v>
                </c:pt>
                <c:pt idx="4858">
                  <c:v>-892.31500000000005</c:v>
                </c:pt>
                <c:pt idx="4859">
                  <c:v>-892.29899999999998</c:v>
                </c:pt>
                <c:pt idx="4860">
                  <c:v>-892.28300000000002</c:v>
                </c:pt>
                <c:pt idx="4861">
                  <c:v>-892.26700000000005</c:v>
                </c:pt>
                <c:pt idx="4862">
                  <c:v>-892.25099999999998</c:v>
                </c:pt>
                <c:pt idx="4863">
                  <c:v>-892.23500000000001</c:v>
                </c:pt>
                <c:pt idx="4864">
                  <c:v>-892.21900000000005</c:v>
                </c:pt>
                <c:pt idx="4865">
                  <c:v>-892.20299999999997</c:v>
                </c:pt>
                <c:pt idx="4866">
                  <c:v>-892.18700000000001</c:v>
                </c:pt>
                <c:pt idx="4867">
                  <c:v>-892.17100000000005</c:v>
                </c:pt>
                <c:pt idx="4868">
                  <c:v>-892.15499999999997</c:v>
                </c:pt>
                <c:pt idx="4869">
                  <c:v>-892.13900000000001</c:v>
                </c:pt>
                <c:pt idx="4870">
                  <c:v>-892.12300000000005</c:v>
                </c:pt>
                <c:pt idx="4871">
                  <c:v>-892.10699999999997</c:v>
                </c:pt>
                <c:pt idx="4872">
                  <c:v>-892.09100000000001</c:v>
                </c:pt>
                <c:pt idx="4873">
                  <c:v>-892.07500000000005</c:v>
                </c:pt>
                <c:pt idx="4874">
                  <c:v>-892.05899999999997</c:v>
                </c:pt>
                <c:pt idx="4875">
                  <c:v>-892.04300000000001</c:v>
                </c:pt>
                <c:pt idx="4876">
                  <c:v>-892.02700000000004</c:v>
                </c:pt>
                <c:pt idx="4877">
                  <c:v>-892.01099999999997</c:v>
                </c:pt>
                <c:pt idx="4878">
                  <c:v>-891.995</c:v>
                </c:pt>
                <c:pt idx="4879">
                  <c:v>-891.97900000000004</c:v>
                </c:pt>
                <c:pt idx="4880">
                  <c:v>-891.96299999999997</c:v>
                </c:pt>
                <c:pt idx="4881">
                  <c:v>-891.947</c:v>
                </c:pt>
                <c:pt idx="4882">
                  <c:v>-891.93100000000004</c:v>
                </c:pt>
                <c:pt idx="4883">
                  <c:v>-891.91499999999996</c:v>
                </c:pt>
                <c:pt idx="4884">
                  <c:v>-891.899</c:v>
                </c:pt>
                <c:pt idx="4885">
                  <c:v>-891.88300000000004</c:v>
                </c:pt>
                <c:pt idx="4886">
                  <c:v>-891.86699999999996</c:v>
                </c:pt>
                <c:pt idx="4887">
                  <c:v>-891.851</c:v>
                </c:pt>
                <c:pt idx="4888">
                  <c:v>-891.83500000000004</c:v>
                </c:pt>
                <c:pt idx="4889">
                  <c:v>-891.81899999999996</c:v>
                </c:pt>
                <c:pt idx="4890">
                  <c:v>-891.803</c:v>
                </c:pt>
                <c:pt idx="4891">
                  <c:v>-891.78700000000003</c:v>
                </c:pt>
                <c:pt idx="4892">
                  <c:v>-891.77099999999996</c:v>
                </c:pt>
                <c:pt idx="4893">
                  <c:v>-891.755</c:v>
                </c:pt>
                <c:pt idx="4894">
                  <c:v>-891.73900000000003</c:v>
                </c:pt>
                <c:pt idx="4895">
                  <c:v>-891.72299999999996</c:v>
                </c:pt>
                <c:pt idx="4896">
                  <c:v>-891.70699999999999</c:v>
                </c:pt>
                <c:pt idx="4897">
                  <c:v>-891.69100000000003</c:v>
                </c:pt>
                <c:pt idx="4898">
                  <c:v>-891.67499999999995</c:v>
                </c:pt>
                <c:pt idx="4899">
                  <c:v>-891.65899999999999</c:v>
                </c:pt>
                <c:pt idx="4900">
                  <c:v>-891.64300000000003</c:v>
                </c:pt>
                <c:pt idx="4901">
                  <c:v>-891.62699999999995</c:v>
                </c:pt>
                <c:pt idx="4902">
                  <c:v>-891.61099999999999</c:v>
                </c:pt>
                <c:pt idx="4903">
                  <c:v>-891.59500000000003</c:v>
                </c:pt>
                <c:pt idx="4904">
                  <c:v>-891.57899999999995</c:v>
                </c:pt>
                <c:pt idx="4905">
                  <c:v>-891.56299999999999</c:v>
                </c:pt>
                <c:pt idx="4906">
                  <c:v>-891.54700000000003</c:v>
                </c:pt>
                <c:pt idx="4907">
                  <c:v>-891.53099999999995</c:v>
                </c:pt>
                <c:pt idx="4908">
                  <c:v>-891.51499999999999</c:v>
                </c:pt>
                <c:pt idx="4909">
                  <c:v>-891.49900000000002</c:v>
                </c:pt>
                <c:pt idx="4910">
                  <c:v>-891.48299999999995</c:v>
                </c:pt>
                <c:pt idx="4911">
                  <c:v>-891.46699999999998</c:v>
                </c:pt>
                <c:pt idx="4912">
                  <c:v>-891.45100000000002</c:v>
                </c:pt>
                <c:pt idx="4913">
                  <c:v>-891.43499999999995</c:v>
                </c:pt>
                <c:pt idx="4914">
                  <c:v>-891.41899999999998</c:v>
                </c:pt>
                <c:pt idx="4915">
                  <c:v>-891.40300000000002</c:v>
                </c:pt>
                <c:pt idx="4916">
                  <c:v>-891.38699999999994</c:v>
                </c:pt>
                <c:pt idx="4917">
                  <c:v>-891.37099999999998</c:v>
                </c:pt>
                <c:pt idx="4918">
                  <c:v>-891.35500000000002</c:v>
                </c:pt>
                <c:pt idx="4919">
                  <c:v>-891.33900000000006</c:v>
                </c:pt>
                <c:pt idx="4920">
                  <c:v>-891.32299999999998</c:v>
                </c:pt>
                <c:pt idx="4921">
                  <c:v>-891.30700000000002</c:v>
                </c:pt>
                <c:pt idx="4922">
                  <c:v>-891.29100000000005</c:v>
                </c:pt>
                <c:pt idx="4923">
                  <c:v>-891.27499999999998</c:v>
                </c:pt>
                <c:pt idx="4924">
                  <c:v>-891.25900000000001</c:v>
                </c:pt>
                <c:pt idx="4925">
                  <c:v>-891.24300000000005</c:v>
                </c:pt>
                <c:pt idx="4926">
                  <c:v>-891.22699999999998</c:v>
                </c:pt>
                <c:pt idx="4927">
                  <c:v>-891.21100000000001</c:v>
                </c:pt>
                <c:pt idx="4928">
                  <c:v>-891.19500000000005</c:v>
                </c:pt>
                <c:pt idx="4929">
                  <c:v>-891.17899999999997</c:v>
                </c:pt>
                <c:pt idx="4930">
                  <c:v>-891.16300000000001</c:v>
                </c:pt>
                <c:pt idx="4931">
                  <c:v>-891.14700000000005</c:v>
                </c:pt>
                <c:pt idx="4932">
                  <c:v>-891.13099999999997</c:v>
                </c:pt>
                <c:pt idx="4933">
                  <c:v>-891.11500000000001</c:v>
                </c:pt>
                <c:pt idx="4934">
                  <c:v>-891.09900000000005</c:v>
                </c:pt>
                <c:pt idx="4935">
                  <c:v>-891.08299999999997</c:v>
                </c:pt>
                <c:pt idx="4936">
                  <c:v>-891.06700000000001</c:v>
                </c:pt>
                <c:pt idx="4937">
                  <c:v>-891.05100000000004</c:v>
                </c:pt>
                <c:pt idx="4938">
                  <c:v>-891.03499999999997</c:v>
                </c:pt>
                <c:pt idx="4939">
                  <c:v>-891.01900000000001</c:v>
                </c:pt>
                <c:pt idx="4940">
                  <c:v>-891.00300000000004</c:v>
                </c:pt>
                <c:pt idx="4941">
                  <c:v>-890.98699999999997</c:v>
                </c:pt>
                <c:pt idx="4942">
                  <c:v>-890.971</c:v>
                </c:pt>
                <c:pt idx="4943">
                  <c:v>-890.95500000000004</c:v>
                </c:pt>
                <c:pt idx="4944">
                  <c:v>-890.93899999999996</c:v>
                </c:pt>
                <c:pt idx="4945">
                  <c:v>-890.923</c:v>
                </c:pt>
                <c:pt idx="4946">
                  <c:v>-890.90700000000004</c:v>
                </c:pt>
                <c:pt idx="4947">
                  <c:v>-890.89099999999996</c:v>
                </c:pt>
                <c:pt idx="4948">
                  <c:v>-890.875</c:v>
                </c:pt>
                <c:pt idx="4949">
                  <c:v>-890.85900000000004</c:v>
                </c:pt>
                <c:pt idx="4950">
                  <c:v>-890.84400000000005</c:v>
                </c:pt>
                <c:pt idx="4951">
                  <c:v>-890.82799999999997</c:v>
                </c:pt>
                <c:pt idx="4952">
                  <c:v>-890.81200000000001</c:v>
                </c:pt>
                <c:pt idx="4953">
                  <c:v>-890.79600000000005</c:v>
                </c:pt>
                <c:pt idx="4954">
                  <c:v>-890.78</c:v>
                </c:pt>
                <c:pt idx="4955">
                  <c:v>-890.76400000000001</c:v>
                </c:pt>
                <c:pt idx="4956">
                  <c:v>-890.74800000000005</c:v>
                </c:pt>
                <c:pt idx="4957">
                  <c:v>-890.73199999999997</c:v>
                </c:pt>
                <c:pt idx="4958">
                  <c:v>-890.71600000000001</c:v>
                </c:pt>
                <c:pt idx="4959">
                  <c:v>-890.7</c:v>
                </c:pt>
                <c:pt idx="4960">
                  <c:v>-890.68399999999997</c:v>
                </c:pt>
                <c:pt idx="4961">
                  <c:v>-890.66800000000001</c:v>
                </c:pt>
                <c:pt idx="4962">
                  <c:v>-890.65200000000004</c:v>
                </c:pt>
                <c:pt idx="4963">
                  <c:v>-890.63599999999997</c:v>
                </c:pt>
                <c:pt idx="4964">
                  <c:v>-890.62</c:v>
                </c:pt>
                <c:pt idx="4965">
                  <c:v>-890.60400000000004</c:v>
                </c:pt>
                <c:pt idx="4966">
                  <c:v>-890.58799999999997</c:v>
                </c:pt>
                <c:pt idx="4967">
                  <c:v>-890.572</c:v>
                </c:pt>
                <c:pt idx="4968">
                  <c:v>-890.55600000000004</c:v>
                </c:pt>
                <c:pt idx="4969">
                  <c:v>-890.54</c:v>
                </c:pt>
                <c:pt idx="4970">
                  <c:v>-890.524</c:v>
                </c:pt>
                <c:pt idx="4971">
                  <c:v>-890.50800000000004</c:v>
                </c:pt>
                <c:pt idx="4972">
                  <c:v>-890.49199999999996</c:v>
                </c:pt>
                <c:pt idx="4973">
                  <c:v>-890.476</c:v>
                </c:pt>
                <c:pt idx="4974">
                  <c:v>-890.46</c:v>
                </c:pt>
                <c:pt idx="4975">
                  <c:v>-890.44399999999996</c:v>
                </c:pt>
                <c:pt idx="4976">
                  <c:v>-890.428</c:v>
                </c:pt>
                <c:pt idx="4977">
                  <c:v>-890.41200000000003</c:v>
                </c:pt>
                <c:pt idx="4978">
                  <c:v>-890.39599999999996</c:v>
                </c:pt>
                <c:pt idx="4979">
                  <c:v>-890.38</c:v>
                </c:pt>
                <c:pt idx="4980">
                  <c:v>-890.36400000000003</c:v>
                </c:pt>
                <c:pt idx="4981">
                  <c:v>-890.34799999999996</c:v>
                </c:pt>
                <c:pt idx="4982">
                  <c:v>-890.33199999999999</c:v>
                </c:pt>
                <c:pt idx="4983">
                  <c:v>-890.31600000000003</c:v>
                </c:pt>
                <c:pt idx="4984">
                  <c:v>-890.3</c:v>
                </c:pt>
                <c:pt idx="4985">
                  <c:v>-890.28399999999999</c:v>
                </c:pt>
                <c:pt idx="4986">
                  <c:v>-890.26800000000003</c:v>
                </c:pt>
                <c:pt idx="4987">
                  <c:v>-890.25199999999995</c:v>
                </c:pt>
                <c:pt idx="4988">
                  <c:v>-890.23599999999999</c:v>
                </c:pt>
                <c:pt idx="4989">
                  <c:v>-890.22</c:v>
                </c:pt>
                <c:pt idx="4990">
                  <c:v>-890.20399999999995</c:v>
                </c:pt>
                <c:pt idx="4991">
                  <c:v>-890.18799999999999</c:v>
                </c:pt>
                <c:pt idx="4992">
                  <c:v>-890.17200000000003</c:v>
                </c:pt>
                <c:pt idx="4993">
                  <c:v>-890.15599999999995</c:v>
                </c:pt>
                <c:pt idx="4994">
                  <c:v>-890.14</c:v>
                </c:pt>
                <c:pt idx="4995">
                  <c:v>-890.12400000000002</c:v>
                </c:pt>
                <c:pt idx="4996">
                  <c:v>-890.10799999999995</c:v>
                </c:pt>
                <c:pt idx="4997">
                  <c:v>-890.09199999999998</c:v>
                </c:pt>
                <c:pt idx="4998">
                  <c:v>-890.07600000000002</c:v>
                </c:pt>
                <c:pt idx="4999">
                  <c:v>-890.06</c:v>
                </c:pt>
                <c:pt idx="5000">
                  <c:v>-890.04399999999998</c:v>
                </c:pt>
                <c:pt idx="5001">
                  <c:v>-890.02800000000002</c:v>
                </c:pt>
                <c:pt idx="5002">
                  <c:v>-890.01199999999994</c:v>
                </c:pt>
                <c:pt idx="5003">
                  <c:v>-889.99599999999998</c:v>
                </c:pt>
                <c:pt idx="5004">
                  <c:v>-889.98</c:v>
                </c:pt>
                <c:pt idx="5005">
                  <c:v>-889.96400000000006</c:v>
                </c:pt>
                <c:pt idx="5006">
                  <c:v>-889.94799999999998</c:v>
                </c:pt>
                <c:pt idx="5007">
                  <c:v>-889.93200000000002</c:v>
                </c:pt>
                <c:pt idx="5008">
                  <c:v>-889.91600000000005</c:v>
                </c:pt>
                <c:pt idx="5009">
                  <c:v>-889.9</c:v>
                </c:pt>
                <c:pt idx="5010">
                  <c:v>-889.88400000000001</c:v>
                </c:pt>
                <c:pt idx="5011">
                  <c:v>-889.86800000000005</c:v>
                </c:pt>
                <c:pt idx="5012">
                  <c:v>-889.85199999999998</c:v>
                </c:pt>
                <c:pt idx="5013">
                  <c:v>-889.83600000000001</c:v>
                </c:pt>
                <c:pt idx="5014">
                  <c:v>-889.82</c:v>
                </c:pt>
                <c:pt idx="5015">
                  <c:v>-889.80399999999997</c:v>
                </c:pt>
                <c:pt idx="5016">
                  <c:v>-889.78800000000001</c:v>
                </c:pt>
                <c:pt idx="5017">
                  <c:v>-889.77200000000005</c:v>
                </c:pt>
                <c:pt idx="5018">
                  <c:v>-889.75599999999997</c:v>
                </c:pt>
                <c:pt idx="5019">
                  <c:v>-889.74</c:v>
                </c:pt>
                <c:pt idx="5020">
                  <c:v>-889.72400000000005</c:v>
                </c:pt>
                <c:pt idx="5021">
                  <c:v>-889.70799999999997</c:v>
                </c:pt>
                <c:pt idx="5022">
                  <c:v>-889.69200000000001</c:v>
                </c:pt>
                <c:pt idx="5023">
                  <c:v>-889.67600000000004</c:v>
                </c:pt>
                <c:pt idx="5024">
                  <c:v>-889.66</c:v>
                </c:pt>
                <c:pt idx="5025">
                  <c:v>-889.64400000000001</c:v>
                </c:pt>
                <c:pt idx="5026">
                  <c:v>-889.62800000000004</c:v>
                </c:pt>
                <c:pt idx="5027">
                  <c:v>-889.61199999999997</c:v>
                </c:pt>
                <c:pt idx="5028">
                  <c:v>-889.596</c:v>
                </c:pt>
                <c:pt idx="5029">
                  <c:v>-889.58</c:v>
                </c:pt>
                <c:pt idx="5030">
                  <c:v>-889.56399999999996</c:v>
                </c:pt>
                <c:pt idx="5031">
                  <c:v>-889.548</c:v>
                </c:pt>
                <c:pt idx="5032">
                  <c:v>-889.53200000000004</c:v>
                </c:pt>
                <c:pt idx="5033">
                  <c:v>-889.51599999999996</c:v>
                </c:pt>
                <c:pt idx="5034">
                  <c:v>-889.5</c:v>
                </c:pt>
                <c:pt idx="5035">
                  <c:v>-889.48400000000004</c:v>
                </c:pt>
                <c:pt idx="5036">
                  <c:v>-889.46799999999996</c:v>
                </c:pt>
                <c:pt idx="5037">
                  <c:v>-889.452</c:v>
                </c:pt>
                <c:pt idx="5038">
                  <c:v>-889.43600000000004</c:v>
                </c:pt>
                <c:pt idx="5039">
                  <c:v>-889.42</c:v>
                </c:pt>
                <c:pt idx="5040">
                  <c:v>-889.404</c:v>
                </c:pt>
                <c:pt idx="5041">
                  <c:v>-889.38800000000003</c:v>
                </c:pt>
                <c:pt idx="5042">
                  <c:v>-889.37199999999996</c:v>
                </c:pt>
                <c:pt idx="5043">
                  <c:v>-889.35599999999999</c:v>
                </c:pt>
                <c:pt idx="5044">
                  <c:v>-889.34</c:v>
                </c:pt>
                <c:pt idx="5045">
                  <c:v>-889.32399999999996</c:v>
                </c:pt>
                <c:pt idx="5046">
                  <c:v>-889.30799999999999</c:v>
                </c:pt>
                <c:pt idx="5047">
                  <c:v>-889.29200000000003</c:v>
                </c:pt>
                <c:pt idx="5048">
                  <c:v>-889.27599999999995</c:v>
                </c:pt>
                <c:pt idx="5049">
                  <c:v>-889.26</c:v>
                </c:pt>
                <c:pt idx="5050">
                  <c:v>-889.24400000000003</c:v>
                </c:pt>
                <c:pt idx="5051">
                  <c:v>-889.22799999999995</c:v>
                </c:pt>
                <c:pt idx="5052">
                  <c:v>-889.21199999999999</c:v>
                </c:pt>
                <c:pt idx="5053">
                  <c:v>-889.19600000000003</c:v>
                </c:pt>
                <c:pt idx="5054">
                  <c:v>-889.18</c:v>
                </c:pt>
                <c:pt idx="5055">
                  <c:v>-889.16399999999999</c:v>
                </c:pt>
                <c:pt idx="5056">
                  <c:v>-889.14800000000002</c:v>
                </c:pt>
                <c:pt idx="5057">
                  <c:v>-889.13199999999995</c:v>
                </c:pt>
                <c:pt idx="5058">
                  <c:v>-889.11599999999999</c:v>
                </c:pt>
                <c:pt idx="5059">
                  <c:v>-889.1</c:v>
                </c:pt>
                <c:pt idx="5060">
                  <c:v>-889.08399999999995</c:v>
                </c:pt>
                <c:pt idx="5061">
                  <c:v>-889.06799999999998</c:v>
                </c:pt>
                <c:pt idx="5062">
                  <c:v>-889.05200000000002</c:v>
                </c:pt>
                <c:pt idx="5063">
                  <c:v>-889.03599999999994</c:v>
                </c:pt>
                <c:pt idx="5064">
                  <c:v>-889.02099999999996</c:v>
                </c:pt>
                <c:pt idx="5065">
                  <c:v>-889.005</c:v>
                </c:pt>
                <c:pt idx="5066">
                  <c:v>-888.98900000000003</c:v>
                </c:pt>
                <c:pt idx="5067">
                  <c:v>-888.97299999999996</c:v>
                </c:pt>
                <c:pt idx="5068">
                  <c:v>-888.95699999999999</c:v>
                </c:pt>
                <c:pt idx="5069">
                  <c:v>-888.94100000000003</c:v>
                </c:pt>
                <c:pt idx="5070">
                  <c:v>-888.92499999999995</c:v>
                </c:pt>
                <c:pt idx="5071">
                  <c:v>-888.90899999999999</c:v>
                </c:pt>
                <c:pt idx="5072">
                  <c:v>-888.89300000000003</c:v>
                </c:pt>
                <c:pt idx="5073">
                  <c:v>-888.87699999999995</c:v>
                </c:pt>
                <c:pt idx="5074">
                  <c:v>-888.86099999999999</c:v>
                </c:pt>
                <c:pt idx="5075">
                  <c:v>-888.84500000000003</c:v>
                </c:pt>
                <c:pt idx="5076">
                  <c:v>-888.82899999999995</c:v>
                </c:pt>
                <c:pt idx="5077">
                  <c:v>-888.81299999999999</c:v>
                </c:pt>
                <c:pt idx="5078">
                  <c:v>-888.79700000000003</c:v>
                </c:pt>
                <c:pt idx="5079">
                  <c:v>-888.78099999999995</c:v>
                </c:pt>
                <c:pt idx="5080">
                  <c:v>-888.76499999999999</c:v>
                </c:pt>
                <c:pt idx="5081">
                  <c:v>-888.74900000000002</c:v>
                </c:pt>
                <c:pt idx="5082">
                  <c:v>-888.73299999999995</c:v>
                </c:pt>
                <c:pt idx="5083">
                  <c:v>-888.71699999999998</c:v>
                </c:pt>
                <c:pt idx="5084">
                  <c:v>-888.70100000000002</c:v>
                </c:pt>
                <c:pt idx="5085">
                  <c:v>-888.68499999999995</c:v>
                </c:pt>
                <c:pt idx="5086">
                  <c:v>-888.66899999999998</c:v>
                </c:pt>
                <c:pt idx="5087">
                  <c:v>-888.65300000000002</c:v>
                </c:pt>
                <c:pt idx="5088">
                  <c:v>-888.63699999999994</c:v>
                </c:pt>
                <c:pt idx="5089">
                  <c:v>-888.62099999999998</c:v>
                </c:pt>
                <c:pt idx="5090">
                  <c:v>-888.60500000000002</c:v>
                </c:pt>
                <c:pt idx="5091">
                  <c:v>-888.58900000000006</c:v>
                </c:pt>
                <c:pt idx="5092">
                  <c:v>-888.57299999999998</c:v>
                </c:pt>
                <c:pt idx="5093">
                  <c:v>-888.55700000000002</c:v>
                </c:pt>
                <c:pt idx="5094">
                  <c:v>-888.54100000000005</c:v>
                </c:pt>
                <c:pt idx="5095">
                  <c:v>-888.52499999999998</c:v>
                </c:pt>
                <c:pt idx="5096">
                  <c:v>-888.50900000000001</c:v>
                </c:pt>
                <c:pt idx="5097">
                  <c:v>-888.49300000000005</c:v>
                </c:pt>
                <c:pt idx="5098">
                  <c:v>-888.47699999999998</c:v>
                </c:pt>
                <c:pt idx="5099">
                  <c:v>-888.46100000000001</c:v>
                </c:pt>
                <c:pt idx="5100">
                  <c:v>-888.44500000000005</c:v>
                </c:pt>
                <c:pt idx="5101">
                  <c:v>-888.42899999999997</c:v>
                </c:pt>
                <c:pt idx="5102">
                  <c:v>-888.41300000000001</c:v>
                </c:pt>
                <c:pt idx="5103">
                  <c:v>-888.39700000000005</c:v>
                </c:pt>
                <c:pt idx="5104">
                  <c:v>-888.38099999999997</c:v>
                </c:pt>
                <c:pt idx="5105">
                  <c:v>-888.36500000000001</c:v>
                </c:pt>
                <c:pt idx="5106">
                  <c:v>-888.34900000000005</c:v>
                </c:pt>
                <c:pt idx="5107">
                  <c:v>-888.33299999999997</c:v>
                </c:pt>
                <c:pt idx="5108">
                  <c:v>-888.31700000000001</c:v>
                </c:pt>
                <c:pt idx="5109">
                  <c:v>-888.30100000000004</c:v>
                </c:pt>
                <c:pt idx="5110">
                  <c:v>-888.28499999999997</c:v>
                </c:pt>
                <c:pt idx="5111">
                  <c:v>-888.26900000000001</c:v>
                </c:pt>
                <c:pt idx="5112">
                  <c:v>-888.25300000000004</c:v>
                </c:pt>
                <c:pt idx="5113">
                  <c:v>-888.23699999999997</c:v>
                </c:pt>
                <c:pt idx="5114">
                  <c:v>-888.221</c:v>
                </c:pt>
                <c:pt idx="5115">
                  <c:v>-888.20500000000004</c:v>
                </c:pt>
                <c:pt idx="5116">
                  <c:v>-888.18899999999996</c:v>
                </c:pt>
                <c:pt idx="5117">
                  <c:v>-888.173</c:v>
                </c:pt>
                <c:pt idx="5118">
                  <c:v>-888.15700000000004</c:v>
                </c:pt>
                <c:pt idx="5119">
                  <c:v>-888.14099999999996</c:v>
                </c:pt>
                <c:pt idx="5120">
                  <c:v>-888.125</c:v>
                </c:pt>
                <c:pt idx="5121">
                  <c:v>-888.10900000000004</c:v>
                </c:pt>
                <c:pt idx="5122">
                  <c:v>-888.09299999999996</c:v>
                </c:pt>
                <c:pt idx="5123">
                  <c:v>-888.077</c:v>
                </c:pt>
                <c:pt idx="5124">
                  <c:v>-888.06100000000004</c:v>
                </c:pt>
                <c:pt idx="5125">
                  <c:v>-888.04499999999996</c:v>
                </c:pt>
                <c:pt idx="5126">
                  <c:v>-888.029</c:v>
                </c:pt>
                <c:pt idx="5127">
                  <c:v>-888.01300000000003</c:v>
                </c:pt>
                <c:pt idx="5128">
                  <c:v>-887.99699999999996</c:v>
                </c:pt>
                <c:pt idx="5129">
                  <c:v>-887.98099999999999</c:v>
                </c:pt>
                <c:pt idx="5130">
                  <c:v>-887.96500000000003</c:v>
                </c:pt>
                <c:pt idx="5131">
                  <c:v>-887.94899999999996</c:v>
                </c:pt>
                <c:pt idx="5132">
                  <c:v>-887.93299999999999</c:v>
                </c:pt>
                <c:pt idx="5133">
                  <c:v>-887.91700000000003</c:v>
                </c:pt>
                <c:pt idx="5134">
                  <c:v>-887.90099999999995</c:v>
                </c:pt>
                <c:pt idx="5135">
                  <c:v>-887.88499999999999</c:v>
                </c:pt>
                <c:pt idx="5136">
                  <c:v>-887.86900000000003</c:v>
                </c:pt>
                <c:pt idx="5137">
                  <c:v>-887.85299999999995</c:v>
                </c:pt>
                <c:pt idx="5138">
                  <c:v>-887.83699999999999</c:v>
                </c:pt>
                <c:pt idx="5139">
                  <c:v>-887.82100000000003</c:v>
                </c:pt>
                <c:pt idx="5140">
                  <c:v>-887.80499999999995</c:v>
                </c:pt>
                <c:pt idx="5141">
                  <c:v>-887.78899999999999</c:v>
                </c:pt>
                <c:pt idx="5142">
                  <c:v>-887.77300000000002</c:v>
                </c:pt>
                <c:pt idx="5143">
                  <c:v>-887.75699999999995</c:v>
                </c:pt>
                <c:pt idx="5144">
                  <c:v>-887.74099999999999</c:v>
                </c:pt>
                <c:pt idx="5145">
                  <c:v>-887.72500000000002</c:v>
                </c:pt>
                <c:pt idx="5146">
                  <c:v>-887.70899999999995</c:v>
                </c:pt>
                <c:pt idx="5147">
                  <c:v>-887.69299999999998</c:v>
                </c:pt>
                <c:pt idx="5148">
                  <c:v>-887.67700000000002</c:v>
                </c:pt>
                <c:pt idx="5149">
                  <c:v>-887.66099999999994</c:v>
                </c:pt>
                <c:pt idx="5150">
                  <c:v>-887.64499999999998</c:v>
                </c:pt>
                <c:pt idx="5151">
                  <c:v>-887.62900000000002</c:v>
                </c:pt>
                <c:pt idx="5152">
                  <c:v>-887.61300000000006</c:v>
                </c:pt>
                <c:pt idx="5153">
                  <c:v>-887.59699999999998</c:v>
                </c:pt>
                <c:pt idx="5154">
                  <c:v>-887.58100000000002</c:v>
                </c:pt>
                <c:pt idx="5155">
                  <c:v>-887.56500000000005</c:v>
                </c:pt>
                <c:pt idx="5156">
                  <c:v>-887.54899999999998</c:v>
                </c:pt>
                <c:pt idx="5157">
                  <c:v>-887.53300000000002</c:v>
                </c:pt>
                <c:pt idx="5158">
                  <c:v>-887.51700000000005</c:v>
                </c:pt>
                <c:pt idx="5159">
                  <c:v>-887.50099999999998</c:v>
                </c:pt>
                <c:pt idx="5160">
                  <c:v>-887.48500000000001</c:v>
                </c:pt>
                <c:pt idx="5161">
                  <c:v>-887.46900000000005</c:v>
                </c:pt>
                <c:pt idx="5162">
                  <c:v>-887.45299999999997</c:v>
                </c:pt>
                <c:pt idx="5163">
                  <c:v>-887.43700000000001</c:v>
                </c:pt>
                <c:pt idx="5164">
                  <c:v>-887.42100000000005</c:v>
                </c:pt>
                <c:pt idx="5165">
                  <c:v>-887.40499999999997</c:v>
                </c:pt>
                <c:pt idx="5166">
                  <c:v>-887.38900000000001</c:v>
                </c:pt>
                <c:pt idx="5167">
                  <c:v>-887.37300000000005</c:v>
                </c:pt>
                <c:pt idx="5168">
                  <c:v>-887.35699999999997</c:v>
                </c:pt>
                <c:pt idx="5169">
                  <c:v>-887.34100000000001</c:v>
                </c:pt>
                <c:pt idx="5170">
                  <c:v>-887.32500000000005</c:v>
                </c:pt>
                <c:pt idx="5171">
                  <c:v>-887.30899999999997</c:v>
                </c:pt>
                <c:pt idx="5172">
                  <c:v>-887.29300000000001</c:v>
                </c:pt>
                <c:pt idx="5173">
                  <c:v>-887.27700000000004</c:v>
                </c:pt>
                <c:pt idx="5174">
                  <c:v>-887.26099999999997</c:v>
                </c:pt>
                <c:pt idx="5175">
                  <c:v>-887.245</c:v>
                </c:pt>
                <c:pt idx="5176">
                  <c:v>-887.22900000000004</c:v>
                </c:pt>
                <c:pt idx="5177">
                  <c:v>-887.21400000000006</c:v>
                </c:pt>
                <c:pt idx="5178">
                  <c:v>-887.19799999999998</c:v>
                </c:pt>
                <c:pt idx="5179">
                  <c:v>-887.18200000000002</c:v>
                </c:pt>
                <c:pt idx="5180">
                  <c:v>-887.16600000000005</c:v>
                </c:pt>
                <c:pt idx="5181">
                  <c:v>-887.15</c:v>
                </c:pt>
                <c:pt idx="5182">
                  <c:v>-887.13400000000001</c:v>
                </c:pt>
                <c:pt idx="5183">
                  <c:v>-887.11800000000005</c:v>
                </c:pt>
                <c:pt idx="5184">
                  <c:v>-887.10199999999998</c:v>
                </c:pt>
                <c:pt idx="5185">
                  <c:v>-887.08600000000001</c:v>
                </c:pt>
                <c:pt idx="5186">
                  <c:v>-887.07</c:v>
                </c:pt>
                <c:pt idx="5187">
                  <c:v>-887.05399999999997</c:v>
                </c:pt>
                <c:pt idx="5188">
                  <c:v>-887.03800000000001</c:v>
                </c:pt>
                <c:pt idx="5189">
                  <c:v>-887.02200000000005</c:v>
                </c:pt>
                <c:pt idx="5190">
                  <c:v>-887.00599999999997</c:v>
                </c:pt>
                <c:pt idx="5191">
                  <c:v>-886.99</c:v>
                </c:pt>
                <c:pt idx="5192">
                  <c:v>-886.97400000000005</c:v>
                </c:pt>
                <c:pt idx="5193">
                  <c:v>-886.95799999999997</c:v>
                </c:pt>
                <c:pt idx="5194">
                  <c:v>-886.94200000000001</c:v>
                </c:pt>
                <c:pt idx="5195">
                  <c:v>-886.92600000000004</c:v>
                </c:pt>
                <c:pt idx="5196">
                  <c:v>-886.91</c:v>
                </c:pt>
                <c:pt idx="5197">
                  <c:v>-886.89400000000001</c:v>
                </c:pt>
                <c:pt idx="5198">
                  <c:v>-886.87800000000004</c:v>
                </c:pt>
                <c:pt idx="5199">
                  <c:v>-886.86199999999997</c:v>
                </c:pt>
                <c:pt idx="5200">
                  <c:v>-886.846</c:v>
                </c:pt>
                <c:pt idx="5201">
                  <c:v>-886.83</c:v>
                </c:pt>
                <c:pt idx="5202">
                  <c:v>-886.81399999999996</c:v>
                </c:pt>
                <c:pt idx="5203">
                  <c:v>-886.798</c:v>
                </c:pt>
                <c:pt idx="5204">
                  <c:v>-886.78200000000004</c:v>
                </c:pt>
                <c:pt idx="5205">
                  <c:v>-886.76599999999996</c:v>
                </c:pt>
                <c:pt idx="5206">
                  <c:v>-886.75</c:v>
                </c:pt>
                <c:pt idx="5207">
                  <c:v>-886.73400000000004</c:v>
                </c:pt>
                <c:pt idx="5208">
                  <c:v>-886.71799999999996</c:v>
                </c:pt>
                <c:pt idx="5209">
                  <c:v>-886.702</c:v>
                </c:pt>
                <c:pt idx="5210">
                  <c:v>-886.68600000000004</c:v>
                </c:pt>
                <c:pt idx="5211">
                  <c:v>-886.67</c:v>
                </c:pt>
                <c:pt idx="5212">
                  <c:v>-886.654</c:v>
                </c:pt>
                <c:pt idx="5213">
                  <c:v>-886.63800000000003</c:v>
                </c:pt>
                <c:pt idx="5214">
                  <c:v>-886.62199999999996</c:v>
                </c:pt>
                <c:pt idx="5215">
                  <c:v>-886.60599999999999</c:v>
                </c:pt>
                <c:pt idx="5216">
                  <c:v>-886.59</c:v>
                </c:pt>
                <c:pt idx="5217">
                  <c:v>-886.57399999999996</c:v>
                </c:pt>
                <c:pt idx="5218">
                  <c:v>-886.55799999999999</c:v>
                </c:pt>
                <c:pt idx="5219">
                  <c:v>-886.54200000000003</c:v>
                </c:pt>
                <c:pt idx="5220">
                  <c:v>-886.52599999999995</c:v>
                </c:pt>
                <c:pt idx="5221">
                  <c:v>-886.51</c:v>
                </c:pt>
                <c:pt idx="5222">
                  <c:v>-886.49400000000003</c:v>
                </c:pt>
                <c:pt idx="5223">
                  <c:v>-886.47799999999995</c:v>
                </c:pt>
                <c:pt idx="5224">
                  <c:v>-886.46199999999999</c:v>
                </c:pt>
                <c:pt idx="5225">
                  <c:v>-886.44600000000003</c:v>
                </c:pt>
                <c:pt idx="5226">
                  <c:v>-886.43</c:v>
                </c:pt>
                <c:pt idx="5227">
                  <c:v>-886.41399999999999</c:v>
                </c:pt>
                <c:pt idx="5228">
                  <c:v>-886.39800000000002</c:v>
                </c:pt>
                <c:pt idx="5229">
                  <c:v>-886.38199999999995</c:v>
                </c:pt>
                <c:pt idx="5230">
                  <c:v>-886.36599999999999</c:v>
                </c:pt>
                <c:pt idx="5231">
                  <c:v>-886.35</c:v>
                </c:pt>
                <c:pt idx="5232">
                  <c:v>-886.33399999999995</c:v>
                </c:pt>
                <c:pt idx="5233">
                  <c:v>-886.31799999999998</c:v>
                </c:pt>
                <c:pt idx="5234">
                  <c:v>-886.30200000000002</c:v>
                </c:pt>
                <c:pt idx="5235">
                  <c:v>-886.28599999999994</c:v>
                </c:pt>
                <c:pt idx="5236">
                  <c:v>-886.27</c:v>
                </c:pt>
                <c:pt idx="5237">
                  <c:v>-886.25400000000002</c:v>
                </c:pt>
                <c:pt idx="5238">
                  <c:v>-886.23800000000006</c:v>
                </c:pt>
                <c:pt idx="5239">
                  <c:v>-886.22199999999998</c:v>
                </c:pt>
                <c:pt idx="5240">
                  <c:v>-886.20600000000002</c:v>
                </c:pt>
                <c:pt idx="5241">
                  <c:v>-886.19</c:v>
                </c:pt>
                <c:pt idx="5242">
                  <c:v>-886.17399999999998</c:v>
                </c:pt>
                <c:pt idx="5243">
                  <c:v>-886.15800000000002</c:v>
                </c:pt>
                <c:pt idx="5244">
                  <c:v>-886.14200000000005</c:v>
                </c:pt>
                <c:pt idx="5245">
                  <c:v>-886.12599999999998</c:v>
                </c:pt>
                <c:pt idx="5246">
                  <c:v>-886.11</c:v>
                </c:pt>
                <c:pt idx="5247">
                  <c:v>-886.09400000000005</c:v>
                </c:pt>
                <c:pt idx="5248">
                  <c:v>-886.07799999999997</c:v>
                </c:pt>
                <c:pt idx="5249">
                  <c:v>-886.06200000000001</c:v>
                </c:pt>
                <c:pt idx="5250">
                  <c:v>-886.04600000000005</c:v>
                </c:pt>
                <c:pt idx="5251">
                  <c:v>-886.03</c:v>
                </c:pt>
                <c:pt idx="5252">
                  <c:v>-886.01400000000001</c:v>
                </c:pt>
                <c:pt idx="5253">
                  <c:v>-885.99800000000005</c:v>
                </c:pt>
                <c:pt idx="5254">
                  <c:v>-885.98199999999997</c:v>
                </c:pt>
                <c:pt idx="5255">
                  <c:v>-885.96600000000001</c:v>
                </c:pt>
                <c:pt idx="5256">
                  <c:v>-885.95</c:v>
                </c:pt>
                <c:pt idx="5257">
                  <c:v>-885.93399999999997</c:v>
                </c:pt>
                <c:pt idx="5258">
                  <c:v>-885.91800000000001</c:v>
                </c:pt>
                <c:pt idx="5259">
                  <c:v>-885.90200000000004</c:v>
                </c:pt>
                <c:pt idx="5260">
                  <c:v>-885.88599999999997</c:v>
                </c:pt>
                <c:pt idx="5261">
                  <c:v>-885.87</c:v>
                </c:pt>
                <c:pt idx="5262">
                  <c:v>-885.85400000000004</c:v>
                </c:pt>
                <c:pt idx="5263">
                  <c:v>-885.83799999999997</c:v>
                </c:pt>
                <c:pt idx="5264">
                  <c:v>-885.822</c:v>
                </c:pt>
                <c:pt idx="5265">
                  <c:v>-885.80600000000004</c:v>
                </c:pt>
                <c:pt idx="5266">
                  <c:v>-885.79</c:v>
                </c:pt>
                <c:pt idx="5267">
                  <c:v>-885.774</c:v>
                </c:pt>
                <c:pt idx="5268">
                  <c:v>-885.75800000000004</c:v>
                </c:pt>
                <c:pt idx="5269">
                  <c:v>-885.74199999999996</c:v>
                </c:pt>
                <c:pt idx="5270">
                  <c:v>-885.726</c:v>
                </c:pt>
                <c:pt idx="5271">
                  <c:v>-885.71</c:v>
                </c:pt>
                <c:pt idx="5272">
                  <c:v>-885.69399999999996</c:v>
                </c:pt>
                <c:pt idx="5273">
                  <c:v>-885.678</c:v>
                </c:pt>
                <c:pt idx="5274">
                  <c:v>-885.66200000000003</c:v>
                </c:pt>
                <c:pt idx="5275">
                  <c:v>-885.64599999999996</c:v>
                </c:pt>
                <c:pt idx="5276">
                  <c:v>-885.63</c:v>
                </c:pt>
                <c:pt idx="5277">
                  <c:v>-885.61400000000003</c:v>
                </c:pt>
                <c:pt idx="5278">
                  <c:v>-885.59799999999996</c:v>
                </c:pt>
                <c:pt idx="5279">
                  <c:v>-885.58199999999999</c:v>
                </c:pt>
                <c:pt idx="5280">
                  <c:v>-885.56600000000003</c:v>
                </c:pt>
                <c:pt idx="5281">
                  <c:v>-885.55</c:v>
                </c:pt>
                <c:pt idx="5282">
                  <c:v>-885.53399999999999</c:v>
                </c:pt>
                <c:pt idx="5283">
                  <c:v>-885.51800000000003</c:v>
                </c:pt>
                <c:pt idx="5284">
                  <c:v>-885.50199999999995</c:v>
                </c:pt>
                <c:pt idx="5285">
                  <c:v>-885.48599999999999</c:v>
                </c:pt>
                <c:pt idx="5286">
                  <c:v>-885.47</c:v>
                </c:pt>
                <c:pt idx="5287">
                  <c:v>-885.45399999999995</c:v>
                </c:pt>
                <c:pt idx="5288">
                  <c:v>-885.43799999999999</c:v>
                </c:pt>
                <c:pt idx="5289">
                  <c:v>-885.42200000000003</c:v>
                </c:pt>
                <c:pt idx="5290">
                  <c:v>-885.40599999999995</c:v>
                </c:pt>
                <c:pt idx="5291">
                  <c:v>-885.39099999999996</c:v>
                </c:pt>
                <c:pt idx="5292">
                  <c:v>-885.375</c:v>
                </c:pt>
                <c:pt idx="5293">
                  <c:v>-885.35900000000004</c:v>
                </c:pt>
                <c:pt idx="5294">
                  <c:v>-885.34299999999996</c:v>
                </c:pt>
                <c:pt idx="5295">
                  <c:v>-885.327</c:v>
                </c:pt>
                <c:pt idx="5296">
                  <c:v>-885.31100000000004</c:v>
                </c:pt>
                <c:pt idx="5297">
                  <c:v>-885.29499999999996</c:v>
                </c:pt>
                <c:pt idx="5298">
                  <c:v>-885.279</c:v>
                </c:pt>
                <c:pt idx="5299">
                  <c:v>-885.26300000000003</c:v>
                </c:pt>
                <c:pt idx="5300">
                  <c:v>-885.24699999999996</c:v>
                </c:pt>
                <c:pt idx="5301">
                  <c:v>-885.23099999999999</c:v>
                </c:pt>
                <c:pt idx="5302">
                  <c:v>-885.21500000000003</c:v>
                </c:pt>
                <c:pt idx="5303">
                  <c:v>-885.19899999999996</c:v>
                </c:pt>
                <c:pt idx="5304">
                  <c:v>-885.18299999999999</c:v>
                </c:pt>
                <c:pt idx="5305">
                  <c:v>-885.16700000000003</c:v>
                </c:pt>
                <c:pt idx="5306">
                  <c:v>-885.15099999999995</c:v>
                </c:pt>
                <c:pt idx="5307">
                  <c:v>-885.13499999999999</c:v>
                </c:pt>
                <c:pt idx="5308">
                  <c:v>-885.11900000000003</c:v>
                </c:pt>
                <c:pt idx="5309">
                  <c:v>-885.10299999999995</c:v>
                </c:pt>
                <c:pt idx="5310">
                  <c:v>-885.08699999999999</c:v>
                </c:pt>
                <c:pt idx="5311">
                  <c:v>-885.07100000000003</c:v>
                </c:pt>
                <c:pt idx="5312">
                  <c:v>-885.05499999999995</c:v>
                </c:pt>
                <c:pt idx="5313">
                  <c:v>-885.03899999999999</c:v>
                </c:pt>
                <c:pt idx="5314">
                  <c:v>-885.02300000000002</c:v>
                </c:pt>
                <c:pt idx="5315">
                  <c:v>-885.00699999999995</c:v>
                </c:pt>
                <c:pt idx="5316">
                  <c:v>-884.99099999999999</c:v>
                </c:pt>
                <c:pt idx="5317">
                  <c:v>-884.97500000000002</c:v>
                </c:pt>
                <c:pt idx="5318">
                  <c:v>-884.95899999999995</c:v>
                </c:pt>
                <c:pt idx="5319">
                  <c:v>-884.94299999999998</c:v>
                </c:pt>
                <c:pt idx="5320">
                  <c:v>-884.92700000000002</c:v>
                </c:pt>
                <c:pt idx="5321">
                  <c:v>-884.91099999999994</c:v>
                </c:pt>
                <c:pt idx="5322">
                  <c:v>-884.89499999999998</c:v>
                </c:pt>
                <c:pt idx="5323">
                  <c:v>-884.87900000000002</c:v>
                </c:pt>
                <c:pt idx="5324">
                  <c:v>-884.86300000000006</c:v>
                </c:pt>
                <c:pt idx="5325">
                  <c:v>-884.84699999999998</c:v>
                </c:pt>
                <c:pt idx="5326">
                  <c:v>-884.83100000000002</c:v>
                </c:pt>
                <c:pt idx="5327">
                  <c:v>-884.81500000000005</c:v>
                </c:pt>
                <c:pt idx="5328">
                  <c:v>-884.79899999999998</c:v>
                </c:pt>
                <c:pt idx="5329">
                  <c:v>-884.78300000000002</c:v>
                </c:pt>
                <c:pt idx="5330">
                  <c:v>-884.76700000000005</c:v>
                </c:pt>
                <c:pt idx="5331">
                  <c:v>-884.75099999999998</c:v>
                </c:pt>
                <c:pt idx="5332">
                  <c:v>-884.73500000000001</c:v>
                </c:pt>
                <c:pt idx="5333">
                  <c:v>-884.71900000000005</c:v>
                </c:pt>
                <c:pt idx="5334">
                  <c:v>-884.70299999999997</c:v>
                </c:pt>
                <c:pt idx="5335">
                  <c:v>-884.68700000000001</c:v>
                </c:pt>
                <c:pt idx="5336">
                  <c:v>-884.67100000000005</c:v>
                </c:pt>
                <c:pt idx="5337">
                  <c:v>-884.65499999999997</c:v>
                </c:pt>
                <c:pt idx="5338">
                  <c:v>-884.63900000000001</c:v>
                </c:pt>
                <c:pt idx="5339">
                  <c:v>-884.62300000000005</c:v>
                </c:pt>
                <c:pt idx="5340">
                  <c:v>-884.60699999999997</c:v>
                </c:pt>
                <c:pt idx="5341">
                  <c:v>-884.59100000000001</c:v>
                </c:pt>
                <c:pt idx="5342">
                  <c:v>-884.57500000000005</c:v>
                </c:pt>
                <c:pt idx="5343">
                  <c:v>-884.55899999999997</c:v>
                </c:pt>
                <c:pt idx="5344">
                  <c:v>-884.54300000000001</c:v>
                </c:pt>
                <c:pt idx="5345">
                  <c:v>-884.52700000000004</c:v>
                </c:pt>
                <c:pt idx="5346">
                  <c:v>-884.51099999999997</c:v>
                </c:pt>
                <c:pt idx="5347">
                  <c:v>-884.495</c:v>
                </c:pt>
                <c:pt idx="5348">
                  <c:v>-884.47900000000004</c:v>
                </c:pt>
                <c:pt idx="5349">
                  <c:v>-884.46299999999997</c:v>
                </c:pt>
                <c:pt idx="5350">
                  <c:v>-884.447</c:v>
                </c:pt>
                <c:pt idx="5351">
                  <c:v>-884.43100000000004</c:v>
                </c:pt>
                <c:pt idx="5352">
                  <c:v>-884.41499999999996</c:v>
                </c:pt>
                <c:pt idx="5353">
                  <c:v>-884.399</c:v>
                </c:pt>
                <c:pt idx="5354">
                  <c:v>-884.38300000000004</c:v>
                </c:pt>
                <c:pt idx="5355">
                  <c:v>-884.36699999999996</c:v>
                </c:pt>
                <c:pt idx="5356">
                  <c:v>-884.351</c:v>
                </c:pt>
                <c:pt idx="5357">
                  <c:v>-884.33500000000004</c:v>
                </c:pt>
                <c:pt idx="5358">
                  <c:v>-884.31899999999996</c:v>
                </c:pt>
                <c:pt idx="5359">
                  <c:v>-884.303</c:v>
                </c:pt>
                <c:pt idx="5360">
                  <c:v>-884.28700000000003</c:v>
                </c:pt>
                <c:pt idx="5361">
                  <c:v>-884.27099999999996</c:v>
                </c:pt>
                <c:pt idx="5362">
                  <c:v>-884.255</c:v>
                </c:pt>
                <c:pt idx="5363">
                  <c:v>-884.23900000000003</c:v>
                </c:pt>
                <c:pt idx="5364">
                  <c:v>-884.22299999999996</c:v>
                </c:pt>
                <c:pt idx="5365">
                  <c:v>-884.20699999999999</c:v>
                </c:pt>
                <c:pt idx="5366">
                  <c:v>-884.19100000000003</c:v>
                </c:pt>
                <c:pt idx="5367">
                  <c:v>-884.17499999999995</c:v>
                </c:pt>
                <c:pt idx="5368">
                  <c:v>-884.15899999999999</c:v>
                </c:pt>
                <c:pt idx="5369">
                  <c:v>-884.14300000000003</c:v>
                </c:pt>
                <c:pt idx="5370">
                  <c:v>-884.12699999999995</c:v>
                </c:pt>
                <c:pt idx="5371">
                  <c:v>-884.11099999999999</c:v>
                </c:pt>
                <c:pt idx="5372">
                  <c:v>-884.09500000000003</c:v>
                </c:pt>
                <c:pt idx="5373">
                  <c:v>-884.07899999999995</c:v>
                </c:pt>
                <c:pt idx="5374">
                  <c:v>-884.06299999999999</c:v>
                </c:pt>
                <c:pt idx="5375">
                  <c:v>-884.04700000000003</c:v>
                </c:pt>
                <c:pt idx="5376">
                  <c:v>-884.03099999999995</c:v>
                </c:pt>
                <c:pt idx="5377">
                  <c:v>-884.01499999999999</c:v>
                </c:pt>
                <c:pt idx="5378">
                  <c:v>-883.99900000000002</c:v>
                </c:pt>
                <c:pt idx="5379">
                  <c:v>-883.98299999999995</c:v>
                </c:pt>
                <c:pt idx="5380">
                  <c:v>-883.96699999999998</c:v>
                </c:pt>
                <c:pt idx="5381">
                  <c:v>-883.95100000000002</c:v>
                </c:pt>
                <c:pt idx="5382">
                  <c:v>-883.93499999999995</c:v>
                </c:pt>
                <c:pt idx="5383">
                  <c:v>-883.91899999999998</c:v>
                </c:pt>
                <c:pt idx="5384">
                  <c:v>-883.90300000000002</c:v>
                </c:pt>
                <c:pt idx="5385">
                  <c:v>-883.88699999999994</c:v>
                </c:pt>
                <c:pt idx="5386">
                  <c:v>-883.87099999999998</c:v>
                </c:pt>
                <c:pt idx="5387">
                  <c:v>-883.85500000000002</c:v>
                </c:pt>
                <c:pt idx="5388">
                  <c:v>-883.83900000000006</c:v>
                </c:pt>
                <c:pt idx="5389">
                  <c:v>-883.82299999999998</c:v>
                </c:pt>
                <c:pt idx="5390">
                  <c:v>-883.80700000000002</c:v>
                </c:pt>
                <c:pt idx="5391">
                  <c:v>-883.79100000000005</c:v>
                </c:pt>
                <c:pt idx="5392">
                  <c:v>-883.77499999999998</c:v>
                </c:pt>
                <c:pt idx="5393">
                  <c:v>-883.75900000000001</c:v>
                </c:pt>
                <c:pt idx="5394">
                  <c:v>-883.74300000000005</c:v>
                </c:pt>
                <c:pt idx="5395">
                  <c:v>-883.72699999999998</c:v>
                </c:pt>
                <c:pt idx="5396">
                  <c:v>-883.71100000000001</c:v>
                </c:pt>
                <c:pt idx="5397">
                  <c:v>-883.69500000000005</c:v>
                </c:pt>
                <c:pt idx="5398">
                  <c:v>-883.67899999999997</c:v>
                </c:pt>
                <c:pt idx="5399">
                  <c:v>-883.66300000000001</c:v>
                </c:pt>
                <c:pt idx="5400">
                  <c:v>-883.64700000000005</c:v>
                </c:pt>
                <c:pt idx="5401">
                  <c:v>-883.63099999999997</c:v>
                </c:pt>
                <c:pt idx="5402">
                  <c:v>-883.61500000000001</c:v>
                </c:pt>
                <c:pt idx="5403">
                  <c:v>-883.59900000000005</c:v>
                </c:pt>
                <c:pt idx="5404">
                  <c:v>-883.58299999999997</c:v>
                </c:pt>
                <c:pt idx="5405">
                  <c:v>-883.56799999999998</c:v>
                </c:pt>
                <c:pt idx="5406">
                  <c:v>-883.55200000000002</c:v>
                </c:pt>
                <c:pt idx="5407">
                  <c:v>-883.53599999999994</c:v>
                </c:pt>
                <c:pt idx="5408">
                  <c:v>-883.52</c:v>
                </c:pt>
                <c:pt idx="5409">
                  <c:v>-883.50400000000002</c:v>
                </c:pt>
                <c:pt idx="5410">
                  <c:v>-883.48800000000006</c:v>
                </c:pt>
                <c:pt idx="5411">
                  <c:v>-883.47199999999998</c:v>
                </c:pt>
                <c:pt idx="5412">
                  <c:v>-883.45600000000002</c:v>
                </c:pt>
                <c:pt idx="5413">
                  <c:v>-883.44</c:v>
                </c:pt>
                <c:pt idx="5414">
                  <c:v>-883.42399999999998</c:v>
                </c:pt>
                <c:pt idx="5415">
                  <c:v>-883.40800000000002</c:v>
                </c:pt>
                <c:pt idx="5416">
                  <c:v>-883.39200000000005</c:v>
                </c:pt>
                <c:pt idx="5417">
                  <c:v>-883.37599999999998</c:v>
                </c:pt>
                <c:pt idx="5418">
                  <c:v>-883.36</c:v>
                </c:pt>
                <c:pt idx="5419">
                  <c:v>-883.34400000000005</c:v>
                </c:pt>
                <c:pt idx="5420">
                  <c:v>-883.32799999999997</c:v>
                </c:pt>
                <c:pt idx="5421">
                  <c:v>-883.31200000000001</c:v>
                </c:pt>
                <c:pt idx="5422">
                  <c:v>-883.29600000000005</c:v>
                </c:pt>
                <c:pt idx="5423">
                  <c:v>-883.28</c:v>
                </c:pt>
                <c:pt idx="5424">
                  <c:v>-883.26400000000001</c:v>
                </c:pt>
                <c:pt idx="5425">
                  <c:v>-883.24800000000005</c:v>
                </c:pt>
                <c:pt idx="5426">
                  <c:v>-883.23199999999997</c:v>
                </c:pt>
                <c:pt idx="5427">
                  <c:v>-883.21600000000001</c:v>
                </c:pt>
                <c:pt idx="5428">
                  <c:v>-883.2</c:v>
                </c:pt>
                <c:pt idx="5429">
                  <c:v>-883.18399999999997</c:v>
                </c:pt>
                <c:pt idx="5430">
                  <c:v>-883.16800000000001</c:v>
                </c:pt>
                <c:pt idx="5431">
                  <c:v>-883.15200000000004</c:v>
                </c:pt>
                <c:pt idx="5432">
                  <c:v>-883.13599999999997</c:v>
                </c:pt>
                <c:pt idx="5433">
                  <c:v>-883.12</c:v>
                </c:pt>
                <c:pt idx="5434">
                  <c:v>-883.10400000000004</c:v>
                </c:pt>
                <c:pt idx="5435">
                  <c:v>-883.08799999999997</c:v>
                </c:pt>
                <c:pt idx="5436">
                  <c:v>-883.072</c:v>
                </c:pt>
                <c:pt idx="5437">
                  <c:v>-883.05600000000004</c:v>
                </c:pt>
                <c:pt idx="5438">
                  <c:v>-883.04</c:v>
                </c:pt>
                <c:pt idx="5439">
                  <c:v>-883.024</c:v>
                </c:pt>
                <c:pt idx="5440">
                  <c:v>-883.00800000000004</c:v>
                </c:pt>
                <c:pt idx="5441">
                  <c:v>-882.99199999999996</c:v>
                </c:pt>
                <c:pt idx="5442">
                  <c:v>-882.976</c:v>
                </c:pt>
                <c:pt idx="5443">
                  <c:v>-882.96</c:v>
                </c:pt>
                <c:pt idx="5444">
                  <c:v>-882.94399999999996</c:v>
                </c:pt>
                <c:pt idx="5445">
                  <c:v>-882.928</c:v>
                </c:pt>
                <c:pt idx="5446">
                  <c:v>-882.91200000000003</c:v>
                </c:pt>
                <c:pt idx="5447">
                  <c:v>-882.89599999999996</c:v>
                </c:pt>
                <c:pt idx="5448">
                  <c:v>-882.88</c:v>
                </c:pt>
                <c:pt idx="5449">
                  <c:v>-882.86400000000003</c:v>
                </c:pt>
                <c:pt idx="5450">
                  <c:v>-882.84799999999996</c:v>
                </c:pt>
                <c:pt idx="5451">
                  <c:v>-882.83199999999999</c:v>
                </c:pt>
                <c:pt idx="5452">
                  <c:v>-882.81600000000003</c:v>
                </c:pt>
                <c:pt idx="5453">
                  <c:v>-882.8</c:v>
                </c:pt>
                <c:pt idx="5454">
                  <c:v>-882.78399999999999</c:v>
                </c:pt>
                <c:pt idx="5455">
                  <c:v>-882.76800000000003</c:v>
                </c:pt>
                <c:pt idx="5456">
                  <c:v>-882.75199999999995</c:v>
                </c:pt>
                <c:pt idx="5457">
                  <c:v>-882.73599999999999</c:v>
                </c:pt>
                <c:pt idx="5458">
                  <c:v>-882.72</c:v>
                </c:pt>
                <c:pt idx="5459">
                  <c:v>-882.70399999999995</c:v>
                </c:pt>
                <c:pt idx="5460">
                  <c:v>-882.68799999999999</c:v>
                </c:pt>
                <c:pt idx="5461">
                  <c:v>-882.67200000000003</c:v>
                </c:pt>
                <c:pt idx="5462">
                  <c:v>-882.65599999999995</c:v>
                </c:pt>
                <c:pt idx="5463">
                  <c:v>-882.64</c:v>
                </c:pt>
                <c:pt idx="5464">
                  <c:v>-882.62400000000002</c:v>
                </c:pt>
                <c:pt idx="5465">
                  <c:v>-882.60799999999995</c:v>
                </c:pt>
                <c:pt idx="5466">
                  <c:v>-882.59199999999998</c:v>
                </c:pt>
                <c:pt idx="5467">
                  <c:v>-882.57600000000002</c:v>
                </c:pt>
                <c:pt idx="5468">
                  <c:v>-882.56</c:v>
                </c:pt>
                <c:pt idx="5469">
                  <c:v>-882.54399999999998</c:v>
                </c:pt>
                <c:pt idx="5470">
                  <c:v>-882.52800000000002</c:v>
                </c:pt>
                <c:pt idx="5471">
                  <c:v>-882.51199999999994</c:v>
                </c:pt>
                <c:pt idx="5472">
                  <c:v>-882.49599999999998</c:v>
                </c:pt>
                <c:pt idx="5473">
                  <c:v>-882.48</c:v>
                </c:pt>
                <c:pt idx="5474">
                  <c:v>-882.46400000000006</c:v>
                </c:pt>
                <c:pt idx="5475">
                  <c:v>-882.44799999999998</c:v>
                </c:pt>
                <c:pt idx="5476">
                  <c:v>-882.43200000000002</c:v>
                </c:pt>
                <c:pt idx="5477">
                  <c:v>-882.41600000000005</c:v>
                </c:pt>
                <c:pt idx="5478">
                  <c:v>-882.4</c:v>
                </c:pt>
                <c:pt idx="5479">
                  <c:v>-882.38400000000001</c:v>
                </c:pt>
                <c:pt idx="5480">
                  <c:v>-882.36800000000005</c:v>
                </c:pt>
                <c:pt idx="5481">
                  <c:v>-882.35199999999998</c:v>
                </c:pt>
                <c:pt idx="5482">
                  <c:v>-882.33600000000001</c:v>
                </c:pt>
                <c:pt idx="5483">
                  <c:v>-882.32</c:v>
                </c:pt>
                <c:pt idx="5484">
                  <c:v>-882.30399999999997</c:v>
                </c:pt>
                <c:pt idx="5485">
                  <c:v>-882.28800000000001</c:v>
                </c:pt>
                <c:pt idx="5486">
                  <c:v>-882.27200000000005</c:v>
                </c:pt>
                <c:pt idx="5487">
                  <c:v>-882.25599999999997</c:v>
                </c:pt>
                <c:pt idx="5488">
                  <c:v>-882.24</c:v>
                </c:pt>
                <c:pt idx="5489">
                  <c:v>-882.22400000000005</c:v>
                </c:pt>
                <c:pt idx="5490">
                  <c:v>-882.20799999999997</c:v>
                </c:pt>
                <c:pt idx="5491">
                  <c:v>-882.19200000000001</c:v>
                </c:pt>
                <c:pt idx="5492">
                  <c:v>-882.17600000000004</c:v>
                </c:pt>
                <c:pt idx="5493">
                  <c:v>-882.16</c:v>
                </c:pt>
                <c:pt idx="5494">
                  <c:v>-882.14400000000001</c:v>
                </c:pt>
                <c:pt idx="5495">
                  <c:v>-882.12800000000004</c:v>
                </c:pt>
                <c:pt idx="5496">
                  <c:v>-882.11199999999997</c:v>
                </c:pt>
                <c:pt idx="5497">
                  <c:v>-882.096</c:v>
                </c:pt>
                <c:pt idx="5498">
                  <c:v>-882.08</c:v>
                </c:pt>
                <c:pt idx="5499">
                  <c:v>-882.06399999999996</c:v>
                </c:pt>
                <c:pt idx="5500">
                  <c:v>-882.048</c:v>
                </c:pt>
                <c:pt idx="5501">
                  <c:v>-882.03200000000004</c:v>
                </c:pt>
                <c:pt idx="5502">
                  <c:v>-882.01599999999996</c:v>
                </c:pt>
                <c:pt idx="5503">
                  <c:v>-882</c:v>
                </c:pt>
                <c:pt idx="5504">
                  <c:v>-881.98400000000004</c:v>
                </c:pt>
                <c:pt idx="5505">
                  <c:v>-881.96799999999996</c:v>
                </c:pt>
                <c:pt idx="5506">
                  <c:v>-881.952</c:v>
                </c:pt>
                <c:pt idx="5507">
                  <c:v>-881.93600000000004</c:v>
                </c:pt>
                <c:pt idx="5508">
                  <c:v>-881.92</c:v>
                </c:pt>
                <c:pt idx="5509">
                  <c:v>-881.904</c:v>
                </c:pt>
                <c:pt idx="5510">
                  <c:v>-881.88800000000003</c:v>
                </c:pt>
                <c:pt idx="5511">
                  <c:v>-881.87199999999996</c:v>
                </c:pt>
                <c:pt idx="5512">
                  <c:v>-881.85599999999999</c:v>
                </c:pt>
                <c:pt idx="5513">
                  <c:v>-881.84</c:v>
                </c:pt>
                <c:pt idx="5514">
                  <c:v>-881.82399999999996</c:v>
                </c:pt>
                <c:pt idx="5515">
                  <c:v>-881.80799999999999</c:v>
                </c:pt>
                <c:pt idx="5516">
                  <c:v>-881.79200000000003</c:v>
                </c:pt>
                <c:pt idx="5517">
                  <c:v>-881.77599999999995</c:v>
                </c:pt>
                <c:pt idx="5518">
                  <c:v>-881.76</c:v>
                </c:pt>
                <c:pt idx="5519">
                  <c:v>-881.745</c:v>
                </c:pt>
                <c:pt idx="5520">
                  <c:v>-881.72900000000004</c:v>
                </c:pt>
                <c:pt idx="5521">
                  <c:v>-881.71299999999997</c:v>
                </c:pt>
                <c:pt idx="5522">
                  <c:v>-881.697</c:v>
                </c:pt>
                <c:pt idx="5523">
                  <c:v>-881.68100000000004</c:v>
                </c:pt>
                <c:pt idx="5524">
                  <c:v>-881.66499999999996</c:v>
                </c:pt>
                <c:pt idx="5525">
                  <c:v>-881.649</c:v>
                </c:pt>
                <c:pt idx="5526">
                  <c:v>-881.63300000000004</c:v>
                </c:pt>
                <c:pt idx="5527">
                  <c:v>-881.61699999999996</c:v>
                </c:pt>
                <c:pt idx="5528">
                  <c:v>-881.601</c:v>
                </c:pt>
                <c:pt idx="5529">
                  <c:v>-881.58500000000004</c:v>
                </c:pt>
                <c:pt idx="5530">
                  <c:v>-881.56899999999996</c:v>
                </c:pt>
                <c:pt idx="5531">
                  <c:v>-881.553</c:v>
                </c:pt>
                <c:pt idx="5532">
                  <c:v>-881.53700000000003</c:v>
                </c:pt>
                <c:pt idx="5533">
                  <c:v>-881.52099999999996</c:v>
                </c:pt>
                <c:pt idx="5534">
                  <c:v>-881.505</c:v>
                </c:pt>
                <c:pt idx="5535">
                  <c:v>-881.48900000000003</c:v>
                </c:pt>
                <c:pt idx="5536">
                  <c:v>-881.47299999999996</c:v>
                </c:pt>
                <c:pt idx="5537">
                  <c:v>-881.45699999999999</c:v>
                </c:pt>
                <c:pt idx="5538">
                  <c:v>-881.44100000000003</c:v>
                </c:pt>
                <c:pt idx="5539">
                  <c:v>-881.42499999999995</c:v>
                </c:pt>
                <c:pt idx="5540">
                  <c:v>-881.40899999999999</c:v>
                </c:pt>
                <c:pt idx="5541">
                  <c:v>-881.39300000000003</c:v>
                </c:pt>
                <c:pt idx="5542">
                  <c:v>-881.37699999999995</c:v>
                </c:pt>
                <c:pt idx="5543">
                  <c:v>-881.36099999999999</c:v>
                </c:pt>
                <c:pt idx="5544">
                  <c:v>-881.34500000000003</c:v>
                </c:pt>
                <c:pt idx="5545">
                  <c:v>-881.32899999999995</c:v>
                </c:pt>
                <c:pt idx="5546">
                  <c:v>-881.31299999999999</c:v>
                </c:pt>
                <c:pt idx="5547">
                  <c:v>-881.29700000000003</c:v>
                </c:pt>
                <c:pt idx="5548">
                  <c:v>-881.28099999999995</c:v>
                </c:pt>
                <c:pt idx="5549">
                  <c:v>-881.26499999999999</c:v>
                </c:pt>
                <c:pt idx="5550">
                  <c:v>-881.24900000000002</c:v>
                </c:pt>
                <c:pt idx="5551">
                  <c:v>-881.23299999999995</c:v>
                </c:pt>
                <c:pt idx="5552">
                  <c:v>-881.21699999999998</c:v>
                </c:pt>
                <c:pt idx="5553">
                  <c:v>-881.20100000000002</c:v>
                </c:pt>
                <c:pt idx="5554">
                  <c:v>-881.18499999999995</c:v>
                </c:pt>
                <c:pt idx="5555">
                  <c:v>-881.16899999999998</c:v>
                </c:pt>
                <c:pt idx="5556">
                  <c:v>-881.15300000000002</c:v>
                </c:pt>
                <c:pt idx="5557">
                  <c:v>-881.13699999999994</c:v>
                </c:pt>
                <c:pt idx="5558">
                  <c:v>-881.12099999999998</c:v>
                </c:pt>
                <c:pt idx="5559">
                  <c:v>-881.10500000000002</c:v>
                </c:pt>
                <c:pt idx="5560">
                  <c:v>-881.08900000000006</c:v>
                </c:pt>
                <c:pt idx="5561">
                  <c:v>-881.07299999999998</c:v>
                </c:pt>
                <c:pt idx="5562">
                  <c:v>-881.05700000000002</c:v>
                </c:pt>
                <c:pt idx="5563">
                  <c:v>-881.04100000000005</c:v>
                </c:pt>
                <c:pt idx="5564">
                  <c:v>-881.02499999999998</c:v>
                </c:pt>
                <c:pt idx="5565">
                  <c:v>-881.00900000000001</c:v>
                </c:pt>
                <c:pt idx="5566">
                  <c:v>-880.99300000000005</c:v>
                </c:pt>
                <c:pt idx="5567">
                  <c:v>-880.97699999999998</c:v>
                </c:pt>
                <c:pt idx="5568">
                  <c:v>-880.96100000000001</c:v>
                </c:pt>
                <c:pt idx="5569">
                  <c:v>-880.94500000000005</c:v>
                </c:pt>
                <c:pt idx="5570">
                  <c:v>-880.92899999999997</c:v>
                </c:pt>
                <c:pt idx="5571">
                  <c:v>-880.91300000000001</c:v>
                </c:pt>
                <c:pt idx="5572">
                  <c:v>-880.89700000000005</c:v>
                </c:pt>
                <c:pt idx="5573">
                  <c:v>-880.88099999999997</c:v>
                </c:pt>
                <c:pt idx="5574">
                  <c:v>-880.86500000000001</c:v>
                </c:pt>
                <c:pt idx="5575">
                  <c:v>-880.84900000000005</c:v>
                </c:pt>
                <c:pt idx="5576">
                  <c:v>-880.83299999999997</c:v>
                </c:pt>
                <c:pt idx="5577">
                  <c:v>-880.81700000000001</c:v>
                </c:pt>
                <c:pt idx="5578">
                  <c:v>-880.80100000000004</c:v>
                </c:pt>
                <c:pt idx="5579">
                  <c:v>-880.78499999999997</c:v>
                </c:pt>
                <c:pt idx="5580">
                  <c:v>-880.76900000000001</c:v>
                </c:pt>
                <c:pt idx="5581">
                  <c:v>-880.75300000000004</c:v>
                </c:pt>
                <c:pt idx="5582">
                  <c:v>-880.73699999999997</c:v>
                </c:pt>
                <c:pt idx="5583">
                  <c:v>-880.721</c:v>
                </c:pt>
                <c:pt idx="5584">
                  <c:v>-880.70500000000004</c:v>
                </c:pt>
                <c:pt idx="5585">
                  <c:v>-880.68899999999996</c:v>
                </c:pt>
                <c:pt idx="5586">
                  <c:v>-880.673</c:v>
                </c:pt>
                <c:pt idx="5587">
                  <c:v>-880.65700000000004</c:v>
                </c:pt>
                <c:pt idx="5588">
                  <c:v>-880.64099999999996</c:v>
                </c:pt>
                <c:pt idx="5589">
                  <c:v>-880.625</c:v>
                </c:pt>
                <c:pt idx="5590">
                  <c:v>-880.60900000000004</c:v>
                </c:pt>
                <c:pt idx="5591">
                  <c:v>-880.59299999999996</c:v>
                </c:pt>
                <c:pt idx="5592">
                  <c:v>-880.577</c:v>
                </c:pt>
                <c:pt idx="5593">
                  <c:v>-880.56100000000004</c:v>
                </c:pt>
                <c:pt idx="5594">
                  <c:v>-880.54499999999996</c:v>
                </c:pt>
                <c:pt idx="5595">
                  <c:v>-880.529</c:v>
                </c:pt>
                <c:pt idx="5596">
                  <c:v>-880.51300000000003</c:v>
                </c:pt>
                <c:pt idx="5597">
                  <c:v>-880.49699999999996</c:v>
                </c:pt>
                <c:pt idx="5598">
                  <c:v>-880.48099999999999</c:v>
                </c:pt>
                <c:pt idx="5599">
                  <c:v>-880.46500000000003</c:v>
                </c:pt>
                <c:pt idx="5600">
                  <c:v>-880.44899999999996</c:v>
                </c:pt>
                <c:pt idx="5601">
                  <c:v>-880.43299999999999</c:v>
                </c:pt>
                <c:pt idx="5602">
                  <c:v>-880.41700000000003</c:v>
                </c:pt>
                <c:pt idx="5603">
                  <c:v>-880.40099999999995</c:v>
                </c:pt>
                <c:pt idx="5604">
                  <c:v>-880.38499999999999</c:v>
                </c:pt>
                <c:pt idx="5605">
                  <c:v>-880.36900000000003</c:v>
                </c:pt>
                <c:pt idx="5606">
                  <c:v>-880.35299999999995</c:v>
                </c:pt>
                <c:pt idx="5607">
                  <c:v>-880.33699999999999</c:v>
                </c:pt>
                <c:pt idx="5608">
                  <c:v>-880.32100000000003</c:v>
                </c:pt>
                <c:pt idx="5609">
                  <c:v>-880.30499999999995</c:v>
                </c:pt>
                <c:pt idx="5610">
                  <c:v>-880.28899999999999</c:v>
                </c:pt>
                <c:pt idx="5611">
                  <c:v>-880.27300000000002</c:v>
                </c:pt>
                <c:pt idx="5612">
                  <c:v>-880.25699999999995</c:v>
                </c:pt>
                <c:pt idx="5613">
                  <c:v>-880.24099999999999</c:v>
                </c:pt>
                <c:pt idx="5614">
                  <c:v>-880.22500000000002</c:v>
                </c:pt>
                <c:pt idx="5615">
                  <c:v>-880.20899999999995</c:v>
                </c:pt>
                <c:pt idx="5616">
                  <c:v>-880.19299999999998</c:v>
                </c:pt>
                <c:pt idx="5617">
                  <c:v>-880.17700000000002</c:v>
                </c:pt>
                <c:pt idx="5618">
                  <c:v>-880.16099999999994</c:v>
                </c:pt>
                <c:pt idx="5619">
                  <c:v>-880.14499999999998</c:v>
                </c:pt>
                <c:pt idx="5620">
                  <c:v>-880.12900000000002</c:v>
                </c:pt>
                <c:pt idx="5621">
                  <c:v>-880.11300000000006</c:v>
                </c:pt>
                <c:pt idx="5622">
                  <c:v>-880.09699999999998</c:v>
                </c:pt>
                <c:pt idx="5623">
                  <c:v>-880.08100000000002</c:v>
                </c:pt>
                <c:pt idx="5624">
                  <c:v>-880.06500000000005</c:v>
                </c:pt>
                <c:pt idx="5625">
                  <c:v>-880.04899999999998</c:v>
                </c:pt>
                <c:pt idx="5626">
                  <c:v>-880.03300000000002</c:v>
                </c:pt>
                <c:pt idx="5627">
                  <c:v>-880.01700000000005</c:v>
                </c:pt>
                <c:pt idx="5628">
                  <c:v>-880.00099999999998</c:v>
                </c:pt>
                <c:pt idx="5629">
                  <c:v>-879.98500000000001</c:v>
                </c:pt>
                <c:pt idx="5630">
                  <c:v>-879.96900000000005</c:v>
                </c:pt>
                <c:pt idx="5631">
                  <c:v>-879.95299999999997</c:v>
                </c:pt>
                <c:pt idx="5632">
                  <c:v>-879.93799999999999</c:v>
                </c:pt>
                <c:pt idx="5633">
                  <c:v>-879.92200000000003</c:v>
                </c:pt>
                <c:pt idx="5634">
                  <c:v>-879.90599999999995</c:v>
                </c:pt>
                <c:pt idx="5635">
                  <c:v>-879.89</c:v>
                </c:pt>
                <c:pt idx="5636">
                  <c:v>-879.87400000000002</c:v>
                </c:pt>
                <c:pt idx="5637">
                  <c:v>-879.85799999999995</c:v>
                </c:pt>
                <c:pt idx="5638">
                  <c:v>-879.84199999999998</c:v>
                </c:pt>
                <c:pt idx="5639">
                  <c:v>-879.82600000000002</c:v>
                </c:pt>
                <c:pt idx="5640">
                  <c:v>-879.81</c:v>
                </c:pt>
                <c:pt idx="5641">
                  <c:v>-879.79399999999998</c:v>
                </c:pt>
                <c:pt idx="5642">
                  <c:v>-879.77800000000002</c:v>
                </c:pt>
                <c:pt idx="5643">
                  <c:v>-879.76199999999994</c:v>
                </c:pt>
                <c:pt idx="5644">
                  <c:v>-879.74599999999998</c:v>
                </c:pt>
                <c:pt idx="5645">
                  <c:v>-879.73</c:v>
                </c:pt>
                <c:pt idx="5646">
                  <c:v>-879.71400000000006</c:v>
                </c:pt>
                <c:pt idx="5647">
                  <c:v>-879.69799999999998</c:v>
                </c:pt>
                <c:pt idx="5648">
                  <c:v>-879.68200000000002</c:v>
                </c:pt>
                <c:pt idx="5649">
                  <c:v>-879.66600000000005</c:v>
                </c:pt>
                <c:pt idx="5650">
                  <c:v>-879.65</c:v>
                </c:pt>
                <c:pt idx="5651">
                  <c:v>-879.63400000000001</c:v>
                </c:pt>
                <c:pt idx="5652">
                  <c:v>-879.61800000000005</c:v>
                </c:pt>
                <c:pt idx="5653">
                  <c:v>-879.60199999999998</c:v>
                </c:pt>
                <c:pt idx="5654">
                  <c:v>-879.58600000000001</c:v>
                </c:pt>
                <c:pt idx="5655">
                  <c:v>-879.57</c:v>
                </c:pt>
                <c:pt idx="5656">
                  <c:v>-879.55399999999997</c:v>
                </c:pt>
                <c:pt idx="5657">
                  <c:v>-879.53800000000001</c:v>
                </c:pt>
                <c:pt idx="5658">
                  <c:v>-879.52200000000005</c:v>
                </c:pt>
                <c:pt idx="5659">
                  <c:v>-879.50599999999997</c:v>
                </c:pt>
                <c:pt idx="5660">
                  <c:v>-879.49</c:v>
                </c:pt>
                <c:pt idx="5661">
                  <c:v>-879.47400000000005</c:v>
                </c:pt>
                <c:pt idx="5662">
                  <c:v>-879.45799999999997</c:v>
                </c:pt>
                <c:pt idx="5663">
                  <c:v>-879.44200000000001</c:v>
                </c:pt>
                <c:pt idx="5664">
                  <c:v>-879.42600000000004</c:v>
                </c:pt>
                <c:pt idx="5665">
                  <c:v>-879.41</c:v>
                </c:pt>
                <c:pt idx="5666">
                  <c:v>-879.39400000000001</c:v>
                </c:pt>
                <c:pt idx="5667">
                  <c:v>-879.37800000000004</c:v>
                </c:pt>
                <c:pt idx="5668">
                  <c:v>-879.36199999999997</c:v>
                </c:pt>
                <c:pt idx="5669">
                  <c:v>-879.346</c:v>
                </c:pt>
                <c:pt idx="5670">
                  <c:v>-879.33</c:v>
                </c:pt>
                <c:pt idx="5671">
                  <c:v>-879.31399999999996</c:v>
                </c:pt>
                <c:pt idx="5672">
                  <c:v>-879.298</c:v>
                </c:pt>
                <c:pt idx="5673">
                  <c:v>-879.28200000000004</c:v>
                </c:pt>
                <c:pt idx="5674">
                  <c:v>-879.26599999999996</c:v>
                </c:pt>
                <c:pt idx="5675">
                  <c:v>-879.25</c:v>
                </c:pt>
                <c:pt idx="5676">
                  <c:v>-879.23400000000004</c:v>
                </c:pt>
                <c:pt idx="5677">
                  <c:v>-879.21799999999996</c:v>
                </c:pt>
                <c:pt idx="5678">
                  <c:v>-879.202</c:v>
                </c:pt>
                <c:pt idx="5679">
                  <c:v>-879.18600000000004</c:v>
                </c:pt>
                <c:pt idx="5680">
                  <c:v>-879.17</c:v>
                </c:pt>
                <c:pt idx="5681">
                  <c:v>-879.154</c:v>
                </c:pt>
                <c:pt idx="5682">
                  <c:v>-879.13800000000003</c:v>
                </c:pt>
                <c:pt idx="5683">
                  <c:v>-879.12199999999996</c:v>
                </c:pt>
                <c:pt idx="5684">
                  <c:v>-879.10599999999999</c:v>
                </c:pt>
                <c:pt idx="5685">
                  <c:v>-879.09</c:v>
                </c:pt>
                <c:pt idx="5686">
                  <c:v>-879.07399999999996</c:v>
                </c:pt>
                <c:pt idx="5687">
                  <c:v>-879.05799999999999</c:v>
                </c:pt>
                <c:pt idx="5688">
                  <c:v>-879.04200000000003</c:v>
                </c:pt>
                <c:pt idx="5689">
                  <c:v>-879.02599999999995</c:v>
                </c:pt>
                <c:pt idx="5690">
                  <c:v>-879.01</c:v>
                </c:pt>
                <c:pt idx="5691">
                  <c:v>-878.99400000000003</c:v>
                </c:pt>
                <c:pt idx="5692">
                  <c:v>-878.97799999999995</c:v>
                </c:pt>
                <c:pt idx="5693">
                  <c:v>-878.96199999999999</c:v>
                </c:pt>
                <c:pt idx="5694">
                  <c:v>-878.94600000000003</c:v>
                </c:pt>
                <c:pt idx="5695">
                  <c:v>-878.93</c:v>
                </c:pt>
                <c:pt idx="5696">
                  <c:v>-878.91399999999999</c:v>
                </c:pt>
                <c:pt idx="5697">
                  <c:v>-878.89800000000002</c:v>
                </c:pt>
                <c:pt idx="5698">
                  <c:v>-878.88199999999995</c:v>
                </c:pt>
                <c:pt idx="5699">
                  <c:v>-878.86599999999999</c:v>
                </c:pt>
                <c:pt idx="5700">
                  <c:v>-878.85</c:v>
                </c:pt>
                <c:pt idx="5701">
                  <c:v>-878.83399999999995</c:v>
                </c:pt>
                <c:pt idx="5702">
                  <c:v>-878.81799999999998</c:v>
                </c:pt>
                <c:pt idx="5703">
                  <c:v>-878.80200000000002</c:v>
                </c:pt>
                <c:pt idx="5704">
                  <c:v>-878.78599999999994</c:v>
                </c:pt>
                <c:pt idx="5705">
                  <c:v>-878.77</c:v>
                </c:pt>
                <c:pt idx="5706">
                  <c:v>-878.75400000000002</c:v>
                </c:pt>
                <c:pt idx="5707">
                  <c:v>-878.73800000000006</c:v>
                </c:pt>
                <c:pt idx="5708">
                  <c:v>-878.72199999999998</c:v>
                </c:pt>
                <c:pt idx="5709">
                  <c:v>-878.70600000000002</c:v>
                </c:pt>
                <c:pt idx="5710">
                  <c:v>-878.69</c:v>
                </c:pt>
                <c:pt idx="5711">
                  <c:v>-878.67399999999998</c:v>
                </c:pt>
                <c:pt idx="5712">
                  <c:v>-878.65800000000002</c:v>
                </c:pt>
                <c:pt idx="5713">
                  <c:v>-878.64200000000005</c:v>
                </c:pt>
                <c:pt idx="5714">
                  <c:v>-878.62599999999998</c:v>
                </c:pt>
                <c:pt idx="5715">
                  <c:v>-878.61</c:v>
                </c:pt>
                <c:pt idx="5716">
                  <c:v>-878.59400000000005</c:v>
                </c:pt>
                <c:pt idx="5717">
                  <c:v>-878.57799999999997</c:v>
                </c:pt>
                <c:pt idx="5718">
                  <c:v>-878.56200000000001</c:v>
                </c:pt>
                <c:pt idx="5719">
                  <c:v>-878.54600000000005</c:v>
                </c:pt>
                <c:pt idx="5720">
                  <c:v>-878.53</c:v>
                </c:pt>
                <c:pt idx="5721">
                  <c:v>-878.51400000000001</c:v>
                </c:pt>
                <c:pt idx="5722">
                  <c:v>-878.49800000000005</c:v>
                </c:pt>
                <c:pt idx="5723">
                  <c:v>-878.48199999999997</c:v>
                </c:pt>
                <c:pt idx="5724">
                  <c:v>-878.46600000000001</c:v>
                </c:pt>
                <c:pt idx="5725">
                  <c:v>-878.45</c:v>
                </c:pt>
                <c:pt idx="5726">
                  <c:v>-878.43399999999997</c:v>
                </c:pt>
                <c:pt idx="5727">
                  <c:v>-878.41800000000001</c:v>
                </c:pt>
                <c:pt idx="5728">
                  <c:v>-878.40200000000004</c:v>
                </c:pt>
                <c:pt idx="5729">
                  <c:v>-878.38599999999997</c:v>
                </c:pt>
                <c:pt idx="5730">
                  <c:v>-878.37</c:v>
                </c:pt>
                <c:pt idx="5731">
                  <c:v>-878.35400000000004</c:v>
                </c:pt>
                <c:pt idx="5732">
                  <c:v>-878.33799999999997</c:v>
                </c:pt>
                <c:pt idx="5733">
                  <c:v>-878.322</c:v>
                </c:pt>
                <c:pt idx="5734">
                  <c:v>-878.30600000000004</c:v>
                </c:pt>
                <c:pt idx="5735">
                  <c:v>-878.29</c:v>
                </c:pt>
                <c:pt idx="5736">
                  <c:v>-878.274</c:v>
                </c:pt>
                <c:pt idx="5737">
                  <c:v>-878.25800000000004</c:v>
                </c:pt>
                <c:pt idx="5738">
                  <c:v>-878.24199999999996</c:v>
                </c:pt>
                <c:pt idx="5739">
                  <c:v>-878.226</c:v>
                </c:pt>
                <c:pt idx="5740">
                  <c:v>-878.21</c:v>
                </c:pt>
                <c:pt idx="5741">
                  <c:v>-878.19399999999996</c:v>
                </c:pt>
                <c:pt idx="5742">
                  <c:v>-878.178</c:v>
                </c:pt>
                <c:pt idx="5743">
                  <c:v>-878.16200000000003</c:v>
                </c:pt>
                <c:pt idx="5744">
                  <c:v>-878.14599999999996</c:v>
                </c:pt>
                <c:pt idx="5745">
                  <c:v>-878.13</c:v>
                </c:pt>
                <c:pt idx="5746">
                  <c:v>-878.11500000000001</c:v>
                </c:pt>
                <c:pt idx="5747">
                  <c:v>-878.09900000000005</c:v>
                </c:pt>
                <c:pt idx="5748">
                  <c:v>-878.08299999999997</c:v>
                </c:pt>
                <c:pt idx="5749">
                  <c:v>-878.06700000000001</c:v>
                </c:pt>
                <c:pt idx="5750">
                  <c:v>-878.05100000000004</c:v>
                </c:pt>
                <c:pt idx="5751">
                  <c:v>-878.03499999999997</c:v>
                </c:pt>
                <c:pt idx="5752">
                  <c:v>-878.01900000000001</c:v>
                </c:pt>
                <c:pt idx="5753">
                  <c:v>-878.00300000000004</c:v>
                </c:pt>
                <c:pt idx="5754">
                  <c:v>-877.98699999999997</c:v>
                </c:pt>
                <c:pt idx="5755">
                  <c:v>-877.971</c:v>
                </c:pt>
                <c:pt idx="5756">
                  <c:v>-877.95500000000004</c:v>
                </c:pt>
                <c:pt idx="5757">
                  <c:v>-877.93899999999996</c:v>
                </c:pt>
                <c:pt idx="5758">
                  <c:v>-877.923</c:v>
                </c:pt>
                <c:pt idx="5759">
                  <c:v>-877.90700000000004</c:v>
                </c:pt>
                <c:pt idx="5760">
                  <c:v>-877.89099999999996</c:v>
                </c:pt>
                <c:pt idx="5761">
                  <c:v>-877.875</c:v>
                </c:pt>
                <c:pt idx="5762">
                  <c:v>-877.85900000000004</c:v>
                </c:pt>
                <c:pt idx="5763">
                  <c:v>-877.84299999999996</c:v>
                </c:pt>
                <c:pt idx="5764">
                  <c:v>-877.827</c:v>
                </c:pt>
                <c:pt idx="5765">
                  <c:v>-877.81100000000004</c:v>
                </c:pt>
                <c:pt idx="5766">
                  <c:v>-877.79499999999996</c:v>
                </c:pt>
                <c:pt idx="5767">
                  <c:v>-877.779</c:v>
                </c:pt>
                <c:pt idx="5768">
                  <c:v>-877.76300000000003</c:v>
                </c:pt>
                <c:pt idx="5769">
                  <c:v>-877.74699999999996</c:v>
                </c:pt>
                <c:pt idx="5770">
                  <c:v>-877.73099999999999</c:v>
                </c:pt>
                <c:pt idx="5771">
                  <c:v>-877.71500000000003</c:v>
                </c:pt>
                <c:pt idx="5772">
                  <c:v>-877.69899999999996</c:v>
                </c:pt>
                <c:pt idx="5773">
                  <c:v>-877.68299999999999</c:v>
                </c:pt>
                <c:pt idx="5774">
                  <c:v>-877.66700000000003</c:v>
                </c:pt>
                <c:pt idx="5775">
                  <c:v>-877.65099999999995</c:v>
                </c:pt>
                <c:pt idx="5776">
                  <c:v>-877.63499999999999</c:v>
                </c:pt>
                <c:pt idx="5777">
                  <c:v>-877.61900000000003</c:v>
                </c:pt>
                <c:pt idx="5778">
                  <c:v>-877.60299999999995</c:v>
                </c:pt>
                <c:pt idx="5779">
                  <c:v>-877.58699999999999</c:v>
                </c:pt>
                <c:pt idx="5780">
                  <c:v>-877.57100000000003</c:v>
                </c:pt>
                <c:pt idx="5781">
                  <c:v>-877.55499999999995</c:v>
                </c:pt>
                <c:pt idx="5782">
                  <c:v>-877.53899999999999</c:v>
                </c:pt>
                <c:pt idx="5783">
                  <c:v>-877.52300000000002</c:v>
                </c:pt>
                <c:pt idx="5784">
                  <c:v>-877.50699999999995</c:v>
                </c:pt>
                <c:pt idx="5785">
                  <c:v>-877.49099999999999</c:v>
                </c:pt>
                <c:pt idx="5786">
                  <c:v>-877.47500000000002</c:v>
                </c:pt>
                <c:pt idx="5787">
                  <c:v>-877.45899999999995</c:v>
                </c:pt>
                <c:pt idx="5788">
                  <c:v>-877.44299999999998</c:v>
                </c:pt>
                <c:pt idx="5789">
                  <c:v>-877.42700000000002</c:v>
                </c:pt>
                <c:pt idx="5790">
                  <c:v>-877.41099999999994</c:v>
                </c:pt>
                <c:pt idx="5791">
                  <c:v>-877.39499999999998</c:v>
                </c:pt>
                <c:pt idx="5792">
                  <c:v>-877.37900000000002</c:v>
                </c:pt>
                <c:pt idx="5793">
                  <c:v>-877.36300000000006</c:v>
                </c:pt>
                <c:pt idx="5794">
                  <c:v>-877.34699999999998</c:v>
                </c:pt>
                <c:pt idx="5795">
                  <c:v>-877.33100000000002</c:v>
                </c:pt>
                <c:pt idx="5796">
                  <c:v>-877.31500000000005</c:v>
                </c:pt>
                <c:pt idx="5797">
                  <c:v>-877.29899999999998</c:v>
                </c:pt>
                <c:pt idx="5798">
                  <c:v>-877.28300000000002</c:v>
                </c:pt>
                <c:pt idx="5799">
                  <c:v>-877.26700000000005</c:v>
                </c:pt>
                <c:pt idx="5800">
                  <c:v>-877.25099999999998</c:v>
                </c:pt>
                <c:pt idx="5801">
                  <c:v>-877.23500000000001</c:v>
                </c:pt>
                <c:pt idx="5802">
                  <c:v>-877.21900000000005</c:v>
                </c:pt>
                <c:pt idx="5803">
                  <c:v>-877.20299999999997</c:v>
                </c:pt>
                <c:pt idx="5804">
                  <c:v>-877.18700000000001</c:v>
                </c:pt>
                <c:pt idx="5805">
                  <c:v>-877.17100000000005</c:v>
                </c:pt>
                <c:pt idx="5806">
                  <c:v>-877.15499999999997</c:v>
                </c:pt>
                <c:pt idx="5807">
                  <c:v>-877.13900000000001</c:v>
                </c:pt>
                <c:pt idx="5808">
                  <c:v>-877.12300000000005</c:v>
                </c:pt>
                <c:pt idx="5809">
                  <c:v>-877.10699999999997</c:v>
                </c:pt>
                <c:pt idx="5810">
                  <c:v>-877.09100000000001</c:v>
                </c:pt>
                <c:pt idx="5811">
                  <c:v>-877.07500000000005</c:v>
                </c:pt>
                <c:pt idx="5812">
                  <c:v>-877.05899999999997</c:v>
                </c:pt>
                <c:pt idx="5813">
                  <c:v>-877.04300000000001</c:v>
                </c:pt>
                <c:pt idx="5814">
                  <c:v>-877.02700000000004</c:v>
                </c:pt>
                <c:pt idx="5815">
                  <c:v>-877.01099999999997</c:v>
                </c:pt>
                <c:pt idx="5816">
                  <c:v>-876.995</c:v>
                </c:pt>
                <c:pt idx="5817">
                  <c:v>-876.97900000000004</c:v>
                </c:pt>
                <c:pt idx="5818">
                  <c:v>-876.96299999999997</c:v>
                </c:pt>
                <c:pt idx="5819">
                  <c:v>-876.947</c:v>
                </c:pt>
                <c:pt idx="5820">
                  <c:v>-876.93100000000004</c:v>
                </c:pt>
                <c:pt idx="5821">
                  <c:v>-876.91499999999996</c:v>
                </c:pt>
                <c:pt idx="5822">
                  <c:v>-876.899</c:v>
                </c:pt>
                <c:pt idx="5823">
                  <c:v>-876.88300000000004</c:v>
                </c:pt>
                <c:pt idx="5824">
                  <c:v>-876.86699999999996</c:v>
                </c:pt>
                <c:pt idx="5825">
                  <c:v>-876.851</c:v>
                </c:pt>
                <c:pt idx="5826">
                  <c:v>-876.83500000000004</c:v>
                </c:pt>
                <c:pt idx="5827">
                  <c:v>-876.81899999999996</c:v>
                </c:pt>
                <c:pt idx="5828">
                  <c:v>-876.803</c:v>
                </c:pt>
                <c:pt idx="5829">
                  <c:v>-876.78700000000003</c:v>
                </c:pt>
                <c:pt idx="5830">
                  <c:v>-876.77099999999996</c:v>
                </c:pt>
                <c:pt idx="5831">
                  <c:v>-876.755</c:v>
                </c:pt>
                <c:pt idx="5832">
                  <c:v>-876.73900000000003</c:v>
                </c:pt>
                <c:pt idx="5833">
                  <c:v>-876.72299999999996</c:v>
                </c:pt>
                <c:pt idx="5834">
                  <c:v>-876.70699999999999</c:v>
                </c:pt>
                <c:pt idx="5835">
                  <c:v>-876.69100000000003</c:v>
                </c:pt>
                <c:pt idx="5836">
                  <c:v>-876.67499999999995</c:v>
                </c:pt>
                <c:pt idx="5837">
                  <c:v>-876.65899999999999</c:v>
                </c:pt>
                <c:pt idx="5838">
                  <c:v>-876.64300000000003</c:v>
                </c:pt>
                <c:pt idx="5839">
                  <c:v>-876.62699999999995</c:v>
                </c:pt>
                <c:pt idx="5840">
                  <c:v>-876.61099999999999</c:v>
                </c:pt>
                <c:pt idx="5841">
                  <c:v>-876.59500000000003</c:v>
                </c:pt>
                <c:pt idx="5842">
                  <c:v>-876.57899999999995</c:v>
                </c:pt>
                <c:pt idx="5843">
                  <c:v>-876.56299999999999</c:v>
                </c:pt>
                <c:pt idx="5844">
                  <c:v>-876.54700000000003</c:v>
                </c:pt>
                <c:pt idx="5845">
                  <c:v>-876.53099999999995</c:v>
                </c:pt>
                <c:pt idx="5846">
                  <c:v>-876.51499999999999</c:v>
                </c:pt>
                <c:pt idx="5847">
                  <c:v>-876.49900000000002</c:v>
                </c:pt>
                <c:pt idx="5848">
                  <c:v>-876.48299999999995</c:v>
                </c:pt>
                <c:pt idx="5849">
                  <c:v>-876.46699999999998</c:v>
                </c:pt>
                <c:pt idx="5850">
                  <c:v>-876.45100000000002</c:v>
                </c:pt>
                <c:pt idx="5851">
                  <c:v>-876.43499999999995</c:v>
                </c:pt>
                <c:pt idx="5852">
                  <c:v>-876.41899999999998</c:v>
                </c:pt>
                <c:pt idx="5853">
                  <c:v>-876.40300000000002</c:v>
                </c:pt>
                <c:pt idx="5854">
                  <c:v>-876.38699999999994</c:v>
                </c:pt>
                <c:pt idx="5855">
                  <c:v>-876.37099999999998</c:v>
                </c:pt>
                <c:pt idx="5856">
                  <c:v>-876.35500000000002</c:v>
                </c:pt>
                <c:pt idx="5857">
                  <c:v>-876.33900000000006</c:v>
                </c:pt>
                <c:pt idx="5858">
                  <c:v>-876.32299999999998</c:v>
                </c:pt>
                <c:pt idx="5859">
                  <c:v>-876.30700000000002</c:v>
                </c:pt>
                <c:pt idx="5860">
                  <c:v>-876.29200000000003</c:v>
                </c:pt>
                <c:pt idx="5861">
                  <c:v>-876.27599999999995</c:v>
                </c:pt>
                <c:pt idx="5862">
                  <c:v>-876.26</c:v>
                </c:pt>
                <c:pt idx="5863">
                  <c:v>-876.24400000000003</c:v>
                </c:pt>
                <c:pt idx="5864">
                  <c:v>-876.22799999999995</c:v>
                </c:pt>
                <c:pt idx="5865">
                  <c:v>-876.21199999999999</c:v>
                </c:pt>
                <c:pt idx="5866">
                  <c:v>-876.19600000000003</c:v>
                </c:pt>
                <c:pt idx="5867">
                  <c:v>-876.18</c:v>
                </c:pt>
                <c:pt idx="5868">
                  <c:v>-876.16399999999999</c:v>
                </c:pt>
                <c:pt idx="5869">
                  <c:v>-876.14800000000002</c:v>
                </c:pt>
                <c:pt idx="5870">
                  <c:v>-876.13199999999995</c:v>
                </c:pt>
                <c:pt idx="5871">
                  <c:v>-876.11599999999999</c:v>
                </c:pt>
                <c:pt idx="5872">
                  <c:v>-876.1</c:v>
                </c:pt>
                <c:pt idx="5873">
                  <c:v>-876.08399999999995</c:v>
                </c:pt>
                <c:pt idx="5874">
                  <c:v>-876.06799999999998</c:v>
                </c:pt>
                <c:pt idx="5875">
                  <c:v>-876.05200000000002</c:v>
                </c:pt>
                <c:pt idx="5876">
                  <c:v>-876.03599999999994</c:v>
                </c:pt>
                <c:pt idx="5877">
                  <c:v>-876.02</c:v>
                </c:pt>
                <c:pt idx="5878">
                  <c:v>-876.00400000000002</c:v>
                </c:pt>
                <c:pt idx="5879">
                  <c:v>-875.98800000000006</c:v>
                </c:pt>
                <c:pt idx="5880">
                  <c:v>-875.97199999999998</c:v>
                </c:pt>
                <c:pt idx="5881">
                  <c:v>-875.95600000000002</c:v>
                </c:pt>
                <c:pt idx="5882">
                  <c:v>-875.94</c:v>
                </c:pt>
                <c:pt idx="5883">
                  <c:v>-875.92399999999998</c:v>
                </c:pt>
                <c:pt idx="5884">
                  <c:v>-875.90800000000002</c:v>
                </c:pt>
                <c:pt idx="5885">
                  <c:v>-875.89200000000005</c:v>
                </c:pt>
                <c:pt idx="5886">
                  <c:v>-875.87599999999998</c:v>
                </c:pt>
                <c:pt idx="5887">
                  <c:v>-875.86</c:v>
                </c:pt>
                <c:pt idx="5888">
                  <c:v>-875.84400000000005</c:v>
                </c:pt>
                <c:pt idx="5889">
                  <c:v>-875.82799999999997</c:v>
                </c:pt>
                <c:pt idx="5890">
                  <c:v>-875.81200000000001</c:v>
                </c:pt>
                <c:pt idx="5891">
                  <c:v>-875.79600000000005</c:v>
                </c:pt>
                <c:pt idx="5892">
                  <c:v>-875.78</c:v>
                </c:pt>
                <c:pt idx="5893">
                  <c:v>-875.76400000000001</c:v>
                </c:pt>
                <c:pt idx="5894">
                  <c:v>-875.74800000000005</c:v>
                </c:pt>
                <c:pt idx="5895">
                  <c:v>-875.73199999999997</c:v>
                </c:pt>
                <c:pt idx="5896">
                  <c:v>-875.71600000000001</c:v>
                </c:pt>
                <c:pt idx="5897">
                  <c:v>-875.7</c:v>
                </c:pt>
                <c:pt idx="5898">
                  <c:v>-875.68399999999997</c:v>
                </c:pt>
                <c:pt idx="5899">
                  <c:v>-875.66800000000001</c:v>
                </c:pt>
                <c:pt idx="5900">
                  <c:v>-875.65200000000004</c:v>
                </c:pt>
                <c:pt idx="5901">
                  <c:v>-875.63599999999997</c:v>
                </c:pt>
                <c:pt idx="5902">
                  <c:v>-875.62</c:v>
                </c:pt>
                <c:pt idx="5903">
                  <c:v>-875.60400000000004</c:v>
                </c:pt>
                <c:pt idx="5904">
                  <c:v>-875.58799999999997</c:v>
                </c:pt>
                <c:pt idx="5905">
                  <c:v>-875.572</c:v>
                </c:pt>
                <c:pt idx="5906">
                  <c:v>-875.55600000000004</c:v>
                </c:pt>
                <c:pt idx="5907">
                  <c:v>-875.54</c:v>
                </c:pt>
                <c:pt idx="5908">
                  <c:v>-875.524</c:v>
                </c:pt>
                <c:pt idx="5909">
                  <c:v>-875.50800000000004</c:v>
                </c:pt>
                <c:pt idx="5910">
                  <c:v>-875.49199999999996</c:v>
                </c:pt>
                <c:pt idx="5911">
                  <c:v>-875.476</c:v>
                </c:pt>
                <c:pt idx="5912">
                  <c:v>-875.46</c:v>
                </c:pt>
                <c:pt idx="5913">
                  <c:v>-875.44399999999996</c:v>
                </c:pt>
                <c:pt idx="5914">
                  <c:v>-875.428</c:v>
                </c:pt>
                <c:pt idx="5915">
                  <c:v>-875.41200000000003</c:v>
                </c:pt>
                <c:pt idx="5916">
                  <c:v>-875.39599999999996</c:v>
                </c:pt>
                <c:pt idx="5917">
                  <c:v>-875.38</c:v>
                </c:pt>
                <c:pt idx="5918">
                  <c:v>-875.36400000000003</c:v>
                </c:pt>
                <c:pt idx="5919">
                  <c:v>-875.34799999999996</c:v>
                </c:pt>
                <c:pt idx="5920">
                  <c:v>-875.33199999999999</c:v>
                </c:pt>
                <c:pt idx="5921">
                  <c:v>-875.31600000000003</c:v>
                </c:pt>
                <c:pt idx="5922">
                  <c:v>-875.3</c:v>
                </c:pt>
                <c:pt idx="5923">
                  <c:v>-875.28399999999999</c:v>
                </c:pt>
                <c:pt idx="5924">
                  <c:v>-875.26800000000003</c:v>
                </c:pt>
                <c:pt idx="5925">
                  <c:v>-875.25199999999995</c:v>
                </c:pt>
                <c:pt idx="5926">
                  <c:v>-875.23599999999999</c:v>
                </c:pt>
                <c:pt idx="5927">
                  <c:v>-875.22</c:v>
                </c:pt>
                <c:pt idx="5928">
                  <c:v>-875.20399999999995</c:v>
                </c:pt>
                <c:pt idx="5929">
                  <c:v>-875.18799999999999</c:v>
                </c:pt>
                <c:pt idx="5930">
                  <c:v>-875.17200000000003</c:v>
                </c:pt>
                <c:pt idx="5931">
                  <c:v>-875.15599999999995</c:v>
                </c:pt>
                <c:pt idx="5932">
                  <c:v>-875.14</c:v>
                </c:pt>
                <c:pt idx="5933">
                  <c:v>-875.12400000000002</c:v>
                </c:pt>
                <c:pt idx="5934">
                  <c:v>-875.10799999999995</c:v>
                </c:pt>
                <c:pt idx="5935">
                  <c:v>-875.09199999999998</c:v>
                </c:pt>
                <c:pt idx="5936">
                  <c:v>-875.07600000000002</c:v>
                </c:pt>
                <c:pt idx="5937">
                  <c:v>-875.06</c:v>
                </c:pt>
                <c:pt idx="5938">
                  <c:v>-875.04399999999998</c:v>
                </c:pt>
                <c:pt idx="5939">
                  <c:v>-875.02800000000002</c:v>
                </c:pt>
                <c:pt idx="5940">
                  <c:v>-875.01199999999994</c:v>
                </c:pt>
                <c:pt idx="5941">
                  <c:v>-874.99599999999998</c:v>
                </c:pt>
                <c:pt idx="5942">
                  <c:v>-874.98</c:v>
                </c:pt>
                <c:pt idx="5943">
                  <c:v>-874.96400000000006</c:v>
                </c:pt>
                <c:pt idx="5944">
                  <c:v>-874.94799999999998</c:v>
                </c:pt>
                <c:pt idx="5945">
                  <c:v>-874.93200000000002</c:v>
                </c:pt>
                <c:pt idx="5946">
                  <c:v>-874.91600000000005</c:v>
                </c:pt>
                <c:pt idx="5947">
                  <c:v>-874.9</c:v>
                </c:pt>
                <c:pt idx="5948">
                  <c:v>-874.88400000000001</c:v>
                </c:pt>
                <c:pt idx="5949">
                  <c:v>-874.86800000000005</c:v>
                </c:pt>
                <c:pt idx="5950">
                  <c:v>-874.85199999999998</c:v>
                </c:pt>
                <c:pt idx="5951">
                  <c:v>-874.83600000000001</c:v>
                </c:pt>
                <c:pt idx="5952">
                  <c:v>-874.82</c:v>
                </c:pt>
                <c:pt idx="5953">
                  <c:v>-874.80399999999997</c:v>
                </c:pt>
                <c:pt idx="5954">
                  <c:v>-874.78800000000001</c:v>
                </c:pt>
                <c:pt idx="5955">
                  <c:v>-874.77200000000005</c:v>
                </c:pt>
                <c:pt idx="5956">
                  <c:v>-874.75599999999997</c:v>
                </c:pt>
                <c:pt idx="5957">
                  <c:v>-874.74</c:v>
                </c:pt>
                <c:pt idx="5958">
                  <c:v>-874.72400000000005</c:v>
                </c:pt>
                <c:pt idx="5959">
                  <c:v>-874.70799999999997</c:v>
                </c:pt>
                <c:pt idx="5960">
                  <c:v>-874.69200000000001</c:v>
                </c:pt>
                <c:pt idx="5961">
                  <c:v>-874.67600000000004</c:v>
                </c:pt>
                <c:pt idx="5962">
                  <c:v>-874.66</c:v>
                </c:pt>
                <c:pt idx="5963">
                  <c:v>-874.64400000000001</c:v>
                </c:pt>
                <c:pt idx="5964">
                  <c:v>-874.62800000000004</c:v>
                </c:pt>
                <c:pt idx="5965">
                  <c:v>-874.61199999999997</c:v>
                </c:pt>
                <c:pt idx="5966">
                  <c:v>-874.596</c:v>
                </c:pt>
                <c:pt idx="5967">
                  <c:v>-874.58</c:v>
                </c:pt>
                <c:pt idx="5968">
                  <c:v>-874.56399999999996</c:v>
                </c:pt>
                <c:pt idx="5969">
                  <c:v>-874.548</c:v>
                </c:pt>
                <c:pt idx="5970">
                  <c:v>-874.53200000000004</c:v>
                </c:pt>
                <c:pt idx="5971">
                  <c:v>-874.51599999999996</c:v>
                </c:pt>
                <c:pt idx="5972">
                  <c:v>-874.5</c:v>
                </c:pt>
                <c:pt idx="5973">
                  <c:v>-874.48400000000004</c:v>
                </c:pt>
                <c:pt idx="5974">
                  <c:v>-874.46900000000005</c:v>
                </c:pt>
                <c:pt idx="5975">
                  <c:v>-874.45299999999997</c:v>
                </c:pt>
                <c:pt idx="5976">
                  <c:v>-874.43700000000001</c:v>
                </c:pt>
                <c:pt idx="5977">
                  <c:v>-874.42100000000005</c:v>
                </c:pt>
                <c:pt idx="5978">
                  <c:v>-874.40499999999997</c:v>
                </c:pt>
                <c:pt idx="5979">
                  <c:v>-874.38900000000001</c:v>
                </c:pt>
                <c:pt idx="5980">
                  <c:v>-874.37300000000005</c:v>
                </c:pt>
                <c:pt idx="5981">
                  <c:v>-874.35699999999997</c:v>
                </c:pt>
                <c:pt idx="5982">
                  <c:v>-874.34100000000001</c:v>
                </c:pt>
                <c:pt idx="5983">
                  <c:v>-874.32500000000005</c:v>
                </c:pt>
                <c:pt idx="5984">
                  <c:v>-874.30899999999997</c:v>
                </c:pt>
                <c:pt idx="5985">
                  <c:v>-874.29300000000001</c:v>
                </c:pt>
                <c:pt idx="5986">
                  <c:v>-874.27700000000004</c:v>
                </c:pt>
                <c:pt idx="5987">
                  <c:v>-874.26099999999997</c:v>
                </c:pt>
                <c:pt idx="5988">
                  <c:v>-874.245</c:v>
                </c:pt>
                <c:pt idx="5989">
                  <c:v>-874.22900000000004</c:v>
                </c:pt>
                <c:pt idx="5990">
                  <c:v>-874.21299999999997</c:v>
                </c:pt>
                <c:pt idx="5991">
                  <c:v>-874.197</c:v>
                </c:pt>
                <c:pt idx="5992">
                  <c:v>-874.18100000000004</c:v>
                </c:pt>
                <c:pt idx="5993">
                  <c:v>-874.16499999999996</c:v>
                </c:pt>
                <c:pt idx="5994">
                  <c:v>-874.149</c:v>
                </c:pt>
                <c:pt idx="5995">
                  <c:v>-874.13300000000004</c:v>
                </c:pt>
                <c:pt idx="5996">
                  <c:v>-874.11699999999996</c:v>
                </c:pt>
                <c:pt idx="5997">
                  <c:v>-874.101</c:v>
                </c:pt>
                <c:pt idx="5998">
                  <c:v>-874.08500000000004</c:v>
                </c:pt>
                <c:pt idx="5999">
                  <c:v>-874.06899999999996</c:v>
                </c:pt>
                <c:pt idx="6000">
                  <c:v>-874.053</c:v>
                </c:pt>
                <c:pt idx="6001">
                  <c:v>-874.03700000000003</c:v>
                </c:pt>
                <c:pt idx="6002">
                  <c:v>-874.02099999999996</c:v>
                </c:pt>
                <c:pt idx="6003">
                  <c:v>-874.005</c:v>
                </c:pt>
                <c:pt idx="6004">
                  <c:v>-873.98900000000003</c:v>
                </c:pt>
                <c:pt idx="6005">
                  <c:v>-873.97299999999996</c:v>
                </c:pt>
                <c:pt idx="6006">
                  <c:v>-873.95699999999999</c:v>
                </c:pt>
                <c:pt idx="6007">
                  <c:v>-873.94100000000003</c:v>
                </c:pt>
                <c:pt idx="6008">
                  <c:v>-873.92499999999995</c:v>
                </c:pt>
                <c:pt idx="6009">
                  <c:v>-873.90899999999999</c:v>
                </c:pt>
                <c:pt idx="6010">
                  <c:v>-873.89300000000003</c:v>
                </c:pt>
                <c:pt idx="6011">
                  <c:v>-873.87699999999995</c:v>
                </c:pt>
                <c:pt idx="6012">
                  <c:v>-873.86099999999999</c:v>
                </c:pt>
                <c:pt idx="6013">
                  <c:v>-873.84500000000003</c:v>
                </c:pt>
                <c:pt idx="6014">
                  <c:v>-873.82899999999995</c:v>
                </c:pt>
                <c:pt idx="6015">
                  <c:v>-873.81299999999999</c:v>
                </c:pt>
                <c:pt idx="6016">
                  <c:v>-873.79700000000003</c:v>
                </c:pt>
                <c:pt idx="6017">
                  <c:v>-873.78099999999995</c:v>
                </c:pt>
                <c:pt idx="6018">
                  <c:v>-873.76499999999999</c:v>
                </c:pt>
                <c:pt idx="6019">
                  <c:v>-873.74900000000002</c:v>
                </c:pt>
                <c:pt idx="6020">
                  <c:v>-873.73299999999995</c:v>
                </c:pt>
                <c:pt idx="6021">
                  <c:v>-873.71699999999998</c:v>
                </c:pt>
                <c:pt idx="6022">
                  <c:v>-873.70100000000002</c:v>
                </c:pt>
                <c:pt idx="6023">
                  <c:v>-873.68499999999995</c:v>
                </c:pt>
                <c:pt idx="6024">
                  <c:v>-873.66899999999998</c:v>
                </c:pt>
                <c:pt idx="6025">
                  <c:v>-873.65300000000002</c:v>
                </c:pt>
                <c:pt idx="6026">
                  <c:v>-873.63699999999994</c:v>
                </c:pt>
                <c:pt idx="6027">
                  <c:v>-873.62099999999998</c:v>
                </c:pt>
                <c:pt idx="6028">
                  <c:v>-873.60500000000002</c:v>
                </c:pt>
                <c:pt idx="6029">
                  <c:v>-873.58900000000006</c:v>
                </c:pt>
                <c:pt idx="6030">
                  <c:v>-873.57299999999998</c:v>
                </c:pt>
                <c:pt idx="6031">
                  <c:v>-873.55700000000002</c:v>
                </c:pt>
                <c:pt idx="6032">
                  <c:v>-873.54100000000005</c:v>
                </c:pt>
                <c:pt idx="6033">
                  <c:v>-873.52499999999998</c:v>
                </c:pt>
                <c:pt idx="6034">
                  <c:v>-873.50900000000001</c:v>
                </c:pt>
                <c:pt idx="6035">
                  <c:v>-873.49300000000005</c:v>
                </c:pt>
                <c:pt idx="6036">
                  <c:v>-873.47699999999998</c:v>
                </c:pt>
                <c:pt idx="6037">
                  <c:v>-873.46100000000001</c:v>
                </c:pt>
                <c:pt idx="6038">
                  <c:v>-873.44500000000005</c:v>
                </c:pt>
                <c:pt idx="6039">
                  <c:v>-873.42899999999997</c:v>
                </c:pt>
                <c:pt idx="6040">
                  <c:v>-873.41300000000001</c:v>
                </c:pt>
                <c:pt idx="6041">
                  <c:v>-873.39700000000005</c:v>
                </c:pt>
                <c:pt idx="6042">
                  <c:v>-873.38099999999997</c:v>
                </c:pt>
                <c:pt idx="6043">
                  <c:v>-873.36500000000001</c:v>
                </c:pt>
                <c:pt idx="6044">
                  <c:v>-873.34900000000005</c:v>
                </c:pt>
                <c:pt idx="6045">
                  <c:v>-873.33299999999997</c:v>
                </c:pt>
                <c:pt idx="6046">
                  <c:v>-873.31700000000001</c:v>
                </c:pt>
                <c:pt idx="6047">
                  <c:v>-873.30100000000004</c:v>
                </c:pt>
                <c:pt idx="6048">
                  <c:v>-873.28499999999997</c:v>
                </c:pt>
                <c:pt idx="6049">
                  <c:v>-873.26900000000001</c:v>
                </c:pt>
                <c:pt idx="6050">
                  <c:v>-873.25300000000004</c:v>
                </c:pt>
                <c:pt idx="6051">
                  <c:v>-873.23699999999997</c:v>
                </c:pt>
                <c:pt idx="6052">
                  <c:v>-873.221</c:v>
                </c:pt>
                <c:pt idx="6053">
                  <c:v>-873.20500000000004</c:v>
                </c:pt>
                <c:pt idx="6054">
                  <c:v>-873.18899999999996</c:v>
                </c:pt>
                <c:pt idx="6055">
                  <c:v>-873.173</c:v>
                </c:pt>
                <c:pt idx="6056">
                  <c:v>-873.15700000000004</c:v>
                </c:pt>
                <c:pt idx="6057">
                  <c:v>-873.14099999999996</c:v>
                </c:pt>
                <c:pt idx="6058">
                  <c:v>-873.125</c:v>
                </c:pt>
                <c:pt idx="6059">
                  <c:v>-873.10900000000004</c:v>
                </c:pt>
                <c:pt idx="6060">
                  <c:v>-873.09299999999996</c:v>
                </c:pt>
                <c:pt idx="6061">
                  <c:v>-873.077</c:v>
                </c:pt>
                <c:pt idx="6062">
                  <c:v>-873.06100000000004</c:v>
                </c:pt>
                <c:pt idx="6063">
                  <c:v>-873.04499999999996</c:v>
                </c:pt>
                <c:pt idx="6064">
                  <c:v>-873.029</c:v>
                </c:pt>
                <c:pt idx="6065">
                  <c:v>-873.01300000000003</c:v>
                </c:pt>
                <c:pt idx="6066">
                  <c:v>-872.99699999999996</c:v>
                </c:pt>
                <c:pt idx="6067">
                  <c:v>-872.98099999999999</c:v>
                </c:pt>
                <c:pt idx="6068">
                  <c:v>-872.96500000000003</c:v>
                </c:pt>
                <c:pt idx="6069">
                  <c:v>-872.94899999999996</c:v>
                </c:pt>
                <c:pt idx="6070">
                  <c:v>-872.93299999999999</c:v>
                </c:pt>
                <c:pt idx="6071">
                  <c:v>-872.91700000000003</c:v>
                </c:pt>
                <c:pt idx="6072">
                  <c:v>-872.90099999999995</c:v>
                </c:pt>
                <c:pt idx="6073">
                  <c:v>-872.88499999999999</c:v>
                </c:pt>
                <c:pt idx="6074">
                  <c:v>-872.86900000000003</c:v>
                </c:pt>
                <c:pt idx="6075">
                  <c:v>-872.85299999999995</c:v>
                </c:pt>
                <c:pt idx="6076">
                  <c:v>-872.83699999999999</c:v>
                </c:pt>
                <c:pt idx="6077">
                  <c:v>-872.82100000000003</c:v>
                </c:pt>
                <c:pt idx="6078">
                  <c:v>-872.80499999999995</c:v>
                </c:pt>
                <c:pt idx="6079">
                  <c:v>-872.78899999999999</c:v>
                </c:pt>
                <c:pt idx="6080">
                  <c:v>-872.77300000000002</c:v>
                </c:pt>
                <c:pt idx="6081">
                  <c:v>-872.75699999999995</c:v>
                </c:pt>
                <c:pt idx="6082">
                  <c:v>-872.74099999999999</c:v>
                </c:pt>
                <c:pt idx="6083">
                  <c:v>-872.72500000000002</c:v>
                </c:pt>
                <c:pt idx="6084">
                  <c:v>-872.70899999999995</c:v>
                </c:pt>
                <c:pt idx="6085">
                  <c:v>-872.69299999999998</c:v>
                </c:pt>
                <c:pt idx="6086">
                  <c:v>-872.67700000000002</c:v>
                </c:pt>
                <c:pt idx="6087">
                  <c:v>-872.66099999999994</c:v>
                </c:pt>
                <c:pt idx="6088">
                  <c:v>-872.64599999999996</c:v>
                </c:pt>
                <c:pt idx="6089">
                  <c:v>-872.63</c:v>
                </c:pt>
                <c:pt idx="6090">
                  <c:v>-872.61400000000003</c:v>
                </c:pt>
                <c:pt idx="6091">
                  <c:v>-872.59799999999996</c:v>
                </c:pt>
                <c:pt idx="6092">
                  <c:v>-872.58199999999999</c:v>
                </c:pt>
                <c:pt idx="6093">
                  <c:v>-872.56600000000003</c:v>
                </c:pt>
                <c:pt idx="6094">
                  <c:v>-872.55</c:v>
                </c:pt>
                <c:pt idx="6095">
                  <c:v>-872.53399999999999</c:v>
                </c:pt>
                <c:pt idx="6096">
                  <c:v>-872.51800000000003</c:v>
                </c:pt>
                <c:pt idx="6097">
                  <c:v>-872.50199999999995</c:v>
                </c:pt>
                <c:pt idx="6098">
                  <c:v>-872.48599999999999</c:v>
                </c:pt>
                <c:pt idx="6099">
                  <c:v>-872.47</c:v>
                </c:pt>
                <c:pt idx="6100">
                  <c:v>-872.45399999999995</c:v>
                </c:pt>
                <c:pt idx="6101">
                  <c:v>-872.43799999999999</c:v>
                </c:pt>
                <c:pt idx="6102">
                  <c:v>-872.42200000000003</c:v>
                </c:pt>
                <c:pt idx="6103">
                  <c:v>-872.40599999999995</c:v>
                </c:pt>
                <c:pt idx="6104">
                  <c:v>-872.39</c:v>
                </c:pt>
                <c:pt idx="6105">
                  <c:v>-872.37400000000002</c:v>
                </c:pt>
                <c:pt idx="6106">
                  <c:v>-872.35799999999995</c:v>
                </c:pt>
                <c:pt idx="6107">
                  <c:v>-872.34199999999998</c:v>
                </c:pt>
                <c:pt idx="6108">
                  <c:v>-872.32600000000002</c:v>
                </c:pt>
                <c:pt idx="6109">
                  <c:v>-872.31</c:v>
                </c:pt>
                <c:pt idx="6110">
                  <c:v>-872.29399999999998</c:v>
                </c:pt>
                <c:pt idx="6111">
                  <c:v>-872.27800000000002</c:v>
                </c:pt>
                <c:pt idx="6112">
                  <c:v>-872.26199999999994</c:v>
                </c:pt>
                <c:pt idx="6113">
                  <c:v>-872.24599999999998</c:v>
                </c:pt>
                <c:pt idx="6114">
                  <c:v>-872.23</c:v>
                </c:pt>
                <c:pt idx="6115">
                  <c:v>-872.21400000000006</c:v>
                </c:pt>
                <c:pt idx="6116">
                  <c:v>-872.19799999999998</c:v>
                </c:pt>
                <c:pt idx="6117">
                  <c:v>-872.18200000000002</c:v>
                </c:pt>
                <c:pt idx="6118">
                  <c:v>-872.16600000000005</c:v>
                </c:pt>
                <c:pt idx="6119">
                  <c:v>-872.15</c:v>
                </c:pt>
                <c:pt idx="6120">
                  <c:v>-872.13400000000001</c:v>
                </c:pt>
                <c:pt idx="6121">
                  <c:v>-872.11800000000005</c:v>
                </c:pt>
                <c:pt idx="6122">
                  <c:v>-872.10199999999998</c:v>
                </c:pt>
                <c:pt idx="6123">
                  <c:v>-872.08600000000001</c:v>
                </c:pt>
                <c:pt idx="6124">
                  <c:v>-872.07</c:v>
                </c:pt>
                <c:pt idx="6125">
                  <c:v>-872.05399999999997</c:v>
                </c:pt>
                <c:pt idx="6126">
                  <c:v>-872.03800000000001</c:v>
                </c:pt>
                <c:pt idx="6127">
                  <c:v>-872.02200000000005</c:v>
                </c:pt>
                <c:pt idx="6128">
                  <c:v>-872.00599999999997</c:v>
                </c:pt>
                <c:pt idx="6129">
                  <c:v>-871.99</c:v>
                </c:pt>
                <c:pt idx="6130">
                  <c:v>-871.97400000000005</c:v>
                </c:pt>
                <c:pt idx="6131">
                  <c:v>-871.95799999999997</c:v>
                </c:pt>
                <c:pt idx="6132">
                  <c:v>-871.94200000000001</c:v>
                </c:pt>
                <c:pt idx="6133">
                  <c:v>-871.92600000000004</c:v>
                </c:pt>
                <c:pt idx="6134">
                  <c:v>-871.91</c:v>
                </c:pt>
                <c:pt idx="6135">
                  <c:v>-871.89400000000001</c:v>
                </c:pt>
                <c:pt idx="6136">
                  <c:v>-871.87800000000004</c:v>
                </c:pt>
                <c:pt idx="6137">
                  <c:v>-871.86199999999997</c:v>
                </c:pt>
                <c:pt idx="6138">
                  <c:v>-871.846</c:v>
                </c:pt>
                <c:pt idx="6139">
                  <c:v>-871.83</c:v>
                </c:pt>
                <c:pt idx="6140">
                  <c:v>-871.81399999999996</c:v>
                </c:pt>
                <c:pt idx="6141">
                  <c:v>-871.798</c:v>
                </c:pt>
                <c:pt idx="6142">
                  <c:v>-871.78200000000004</c:v>
                </c:pt>
                <c:pt idx="6143">
                  <c:v>-871.76599999999996</c:v>
                </c:pt>
                <c:pt idx="6144">
                  <c:v>-871.75</c:v>
                </c:pt>
                <c:pt idx="6145">
                  <c:v>-871.73400000000004</c:v>
                </c:pt>
                <c:pt idx="6146">
                  <c:v>-871.71799999999996</c:v>
                </c:pt>
                <c:pt idx="6147">
                  <c:v>-871.702</c:v>
                </c:pt>
                <c:pt idx="6148">
                  <c:v>-871.68600000000004</c:v>
                </c:pt>
                <c:pt idx="6149">
                  <c:v>-871.67</c:v>
                </c:pt>
                <c:pt idx="6150">
                  <c:v>-871.654</c:v>
                </c:pt>
                <c:pt idx="6151">
                  <c:v>-871.63800000000003</c:v>
                </c:pt>
                <c:pt idx="6152">
                  <c:v>-871.62199999999996</c:v>
                </c:pt>
                <c:pt idx="6153">
                  <c:v>-871.60599999999999</c:v>
                </c:pt>
                <c:pt idx="6154">
                  <c:v>-871.59</c:v>
                </c:pt>
                <c:pt idx="6155">
                  <c:v>-871.57399999999996</c:v>
                </c:pt>
                <c:pt idx="6156">
                  <c:v>-871.55799999999999</c:v>
                </c:pt>
                <c:pt idx="6157">
                  <c:v>-871.54200000000003</c:v>
                </c:pt>
                <c:pt idx="6158">
                  <c:v>-871.52599999999995</c:v>
                </c:pt>
                <c:pt idx="6159">
                  <c:v>-871.51</c:v>
                </c:pt>
                <c:pt idx="6160">
                  <c:v>-871.49400000000003</c:v>
                </c:pt>
                <c:pt idx="6161">
                  <c:v>-871.47799999999995</c:v>
                </c:pt>
                <c:pt idx="6162">
                  <c:v>-871.46199999999999</c:v>
                </c:pt>
                <c:pt idx="6163">
                  <c:v>-871.44600000000003</c:v>
                </c:pt>
                <c:pt idx="6164">
                  <c:v>-871.43</c:v>
                </c:pt>
                <c:pt idx="6165">
                  <c:v>-871.41399999999999</c:v>
                </c:pt>
                <c:pt idx="6166">
                  <c:v>-871.39800000000002</c:v>
                </c:pt>
                <c:pt idx="6167">
                  <c:v>-871.38199999999995</c:v>
                </c:pt>
                <c:pt idx="6168">
                  <c:v>-871.36599999999999</c:v>
                </c:pt>
                <c:pt idx="6169">
                  <c:v>-871.35</c:v>
                </c:pt>
                <c:pt idx="6170">
                  <c:v>-871.33399999999995</c:v>
                </c:pt>
                <c:pt idx="6171">
                  <c:v>-871.31799999999998</c:v>
                </c:pt>
                <c:pt idx="6172">
                  <c:v>-871.30200000000002</c:v>
                </c:pt>
                <c:pt idx="6173">
                  <c:v>-871.28599999999994</c:v>
                </c:pt>
                <c:pt idx="6174">
                  <c:v>-871.27</c:v>
                </c:pt>
                <c:pt idx="6175">
                  <c:v>-871.25400000000002</c:v>
                </c:pt>
                <c:pt idx="6176">
                  <c:v>-871.23800000000006</c:v>
                </c:pt>
                <c:pt idx="6177">
                  <c:v>-871.22199999999998</c:v>
                </c:pt>
                <c:pt idx="6178">
                  <c:v>-871.20600000000002</c:v>
                </c:pt>
                <c:pt idx="6179">
                  <c:v>-871.19</c:v>
                </c:pt>
                <c:pt idx="6180">
                  <c:v>-871.17399999999998</c:v>
                </c:pt>
                <c:pt idx="6181">
                  <c:v>-871.15800000000002</c:v>
                </c:pt>
                <c:pt idx="6182">
                  <c:v>-871.14200000000005</c:v>
                </c:pt>
                <c:pt idx="6183">
                  <c:v>-871.12599999999998</c:v>
                </c:pt>
                <c:pt idx="6184">
                  <c:v>-871.11</c:v>
                </c:pt>
                <c:pt idx="6185">
                  <c:v>-871.09400000000005</c:v>
                </c:pt>
                <c:pt idx="6186">
                  <c:v>-871.07799999999997</c:v>
                </c:pt>
                <c:pt idx="6187">
                  <c:v>-871.06200000000001</c:v>
                </c:pt>
                <c:pt idx="6188">
                  <c:v>-871.04600000000005</c:v>
                </c:pt>
                <c:pt idx="6189">
                  <c:v>-871.03</c:v>
                </c:pt>
                <c:pt idx="6190">
                  <c:v>-871.01400000000001</c:v>
                </c:pt>
                <c:pt idx="6191">
                  <c:v>-870.99800000000005</c:v>
                </c:pt>
                <c:pt idx="6192">
                  <c:v>-870.98199999999997</c:v>
                </c:pt>
                <c:pt idx="6193">
                  <c:v>-870.96600000000001</c:v>
                </c:pt>
                <c:pt idx="6194">
                  <c:v>-870.95</c:v>
                </c:pt>
                <c:pt idx="6195">
                  <c:v>-870.93399999999997</c:v>
                </c:pt>
                <c:pt idx="6196">
                  <c:v>-870.91800000000001</c:v>
                </c:pt>
                <c:pt idx="6197">
                  <c:v>-870.90200000000004</c:v>
                </c:pt>
                <c:pt idx="6198">
                  <c:v>-870.88599999999997</c:v>
                </c:pt>
                <c:pt idx="6199">
                  <c:v>-870.87</c:v>
                </c:pt>
                <c:pt idx="6200">
                  <c:v>-870.85400000000004</c:v>
                </c:pt>
                <c:pt idx="6201">
                  <c:v>-870.83900000000006</c:v>
                </c:pt>
                <c:pt idx="6202">
                  <c:v>-870.82299999999998</c:v>
                </c:pt>
                <c:pt idx="6203">
                  <c:v>-870.80700000000002</c:v>
                </c:pt>
                <c:pt idx="6204">
                  <c:v>-870.79100000000005</c:v>
                </c:pt>
                <c:pt idx="6205">
                  <c:v>-870.77499999999998</c:v>
                </c:pt>
                <c:pt idx="6206">
                  <c:v>-870.75900000000001</c:v>
                </c:pt>
                <c:pt idx="6207">
                  <c:v>-870.74300000000005</c:v>
                </c:pt>
                <c:pt idx="6208">
                  <c:v>-870.72699999999998</c:v>
                </c:pt>
                <c:pt idx="6209">
                  <c:v>-870.71100000000001</c:v>
                </c:pt>
                <c:pt idx="6210">
                  <c:v>-870.69500000000005</c:v>
                </c:pt>
                <c:pt idx="6211">
                  <c:v>-870.67899999999997</c:v>
                </c:pt>
                <c:pt idx="6212">
                  <c:v>-870.66300000000001</c:v>
                </c:pt>
                <c:pt idx="6213">
                  <c:v>-870.64700000000005</c:v>
                </c:pt>
                <c:pt idx="6214">
                  <c:v>-870.63099999999997</c:v>
                </c:pt>
                <c:pt idx="6215">
                  <c:v>-870.61500000000001</c:v>
                </c:pt>
                <c:pt idx="6216">
                  <c:v>-870.59900000000005</c:v>
                </c:pt>
                <c:pt idx="6217">
                  <c:v>-870.58299999999997</c:v>
                </c:pt>
                <c:pt idx="6218">
                  <c:v>-870.56700000000001</c:v>
                </c:pt>
                <c:pt idx="6219">
                  <c:v>-870.55100000000004</c:v>
                </c:pt>
                <c:pt idx="6220">
                  <c:v>-870.53499999999997</c:v>
                </c:pt>
                <c:pt idx="6221">
                  <c:v>-870.51900000000001</c:v>
                </c:pt>
                <c:pt idx="6222">
                  <c:v>-870.50300000000004</c:v>
                </c:pt>
                <c:pt idx="6223">
                  <c:v>-870.48699999999997</c:v>
                </c:pt>
                <c:pt idx="6224">
                  <c:v>-870.471</c:v>
                </c:pt>
                <c:pt idx="6225">
                  <c:v>-870.45500000000004</c:v>
                </c:pt>
                <c:pt idx="6226">
                  <c:v>-870.43899999999996</c:v>
                </c:pt>
                <c:pt idx="6227">
                  <c:v>-870.423</c:v>
                </c:pt>
                <c:pt idx="6228">
                  <c:v>-870.40700000000004</c:v>
                </c:pt>
                <c:pt idx="6229">
                  <c:v>-870.39099999999996</c:v>
                </c:pt>
                <c:pt idx="6230">
                  <c:v>-870.375</c:v>
                </c:pt>
                <c:pt idx="6231">
                  <c:v>-870.35900000000004</c:v>
                </c:pt>
                <c:pt idx="6232">
                  <c:v>-870.34299999999996</c:v>
                </c:pt>
                <c:pt idx="6233">
                  <c:v>-870.327</c:v>
                </c:pt>
                <c:pt idx="6234">
                  <c:v>-870.31100000000004</c:v>
                </c:pt>
                <c:pt idx="6235">
                  <c:v>-870.29499999999996</c:v>
                </c:pt>
                <c:pt idx="6236">
                  <c:v>-870.279</c:v>
                </c:pt>
                <c:pt idx="6237">
                  <c:v>-870.26300000000003</c:v>
                </c:pt>
                <c:pt idx="6238">
                  <c:v>-870.24699999999996</c:v>
                </c:pt>
                <c:pt idx="6239">
                  <c:v>-870.23099999999999</c:v>
                </c:pt>
                <c:pt idx="6240">
                  <c:v>-870.21500000000003</c:v>
                </c:pt>
                <c:pt idx="6241">
                  <c:v>-870.19899999999996</c:v>
                </c:pt>
                <c:pt idx="6242">
                  <c:v>-870.18299999999999</c:v>
                </c:pt>
                <c:pt idx="6243">
                  <c:v>-870.16700000000003</c:v>
                </c:pt>
                <c:pt idx="6244">
                  <c:v>-870.15099999999995</c:v>
                </c:pt>
                <c:pt idx="6245">
                  <c:v>-870.13499999999999</c:v>
                </c:pt>
                <c:pt idx="6246">
                  <c:v>-870.11900000000003</c:v>
                </c:pt>
                <c:pt idx="6247">
                  <c:v>-870.10299999999995</c:v>
                </c:pt>
                <c:pt idx="6248">
                  <c:v>-870.08699999999999</c:v>
                </c:pt>
                <c:pt idx="6249">
                  <c:v>-870.07100000000003</c:v>
                </c:pt>
                <c:pt idx="6250">
                  <c:v>-870.05499999999995</c:v>
                </c:pt>
                <c:pt idx="6251">
                  <c:v>-870.03899999999999</c:v>
                </c:pt>
                <c:pt idx="6252">
                  <c:v>-870.02300000000002</c:v>
                </c:pt>
                <c:pt idx="6253">
                  <c:v>-870.00699999999995</c:v>
                </c:pt>
                <c:pt idx="6254">
                  <c:v>-869.99099999999999</c:v>
                </c:pt>
                <c:pt idx="6255">
                  <c:v>-869.97500000000002</c:v>
                </c:pt>
                <c:pt idx="6256">
                  <c:v>-869.95899999999995</c:v>
                </c:pt>
                <c:pt idx="6257">
                  <c:v>-869.94299999999998</c:v>
                </c:pt>
                <c:pt idx="6258">
                  <c:v>-869.92700000000002</c:v>
                </c:pt>
                <c:pt idx="6259">
                  <c:v>-869.91099999999994</c:v>
                </c:pt>
                <c:pt idx="6260">
                  <c:v>-869.89499999999998</c:v>
                </c:pt>
                <c:pt idx="6261">
                  <c:v>-869.87900000000002</c:v>
                </c:pt>
                <c:pt idx="6262">
                  <c:v>-869.86300000000006</c:v>
                </c:pt>
                <c:pt idx="6263">
                  <c:v>-869.84699999999998</c:v>
                </c:pt>
                <c:pt idx="6264">
                  <c:v>-869.83100000000002</c:v>
                </c:pt>
                <c:pt idx="6265">
                  <c:v>-869.81500000000005</c:v>
                </c:pt>
                <c:pt idx="6266">
                  <c:v>-869.79899999999998</c:v>
                </c:pt>
                <c:pt idx="6267">
                  <c:v>-869.78300000000002</c:v>
                </c:pt>
                <c:pt idx="6268">
                  <c:v>-869.76700000000005</c:v>
                </c:pt>
                <c:pt idx="6269">
                  <c:v>-869.75099999999998</c:v>
                </c:pt>
                <c:pt idx="6270">
                  <c:v>-869.73500000000001</c:v>
                </c:pt>
                <c:pt idx="6271">
                  <c:v>-869.71900000000005</c:v>
                </c:pt>
                <c:pt idx="6272">
                  <c:v>-869.70299999999997</c:v>
                </c:pt>
                <c:pt idx="6273">
                  <c:v>-869.68700000000001</c:v>
                </c:pt>
                <c:pt idx="6274">
                  <c:v>-869.67100000000005</c:v>
                </c:pt>
                <c:pt idx="6275">
                  <c:v>-869.65499999999997</c:v>
                </c:pt>
                <c:pt idx="6276">
                  <c:v>-869.63900000000001</c:v>
                </c:pt>
                <c:pt idx="6277">
                  <c:v>-869.62300000000005</c:v>
                </c:pt>
                <c:pt idx="6278">
                  <c:v>-869.60699999999997</c:v>
                </c:pt>
                <c:pt idx="6279">
                  <c:v>-869.59100000000001</c:v>
                </c:pt>
                <c:pt idx="6280">
                  <c:v>-869.57500000000005</c:v>
                </c:pt>
                <c:pt idx="6281">
                  <c:v>-869.55899999999997</c:v>
                </c:pt>
                <c:pt idx="6282">
                  <c:v>-869.54300000000001</c:v>
                </c:pt>
                <c:pt idx="6283">
                  <c:v>-869.52700000000004</c:v>
                </c:pt>
                <c:pt idx="6284">
                  <c:v>-869.51099999999997</c:v>
                </c:pt>
                <c:pt idx="6285">
                  <c:v>-869.495</c:v>
                </c:pt>
                <c:pt idx="6286">
                  <c:v>-869.47900000000004</c:v>
                </c:pt>
                <c:pt idx="6287">
                  <c:v>-869.46299999999997</c:v>
                </c:pt>
                <c:pt idx="6288">
                  <c:v>-869.447</c:v>
                </c:pt>
                <c:pt idx="6289">
                  <c:v>-869.43100000000004</c:v>
                </c:pt>
                <c:pt idx="6290">
                  <c:v>-869.41499999999996</c:v>
                </c:pt>
                <c:pt idx="6291">
                  <c:v>-869.399</c:v>
                </c:pt>
                <c:pt idx="6292">
                  <c:v>-869.38300000000004</c:v>
                </c:pt>
                <c:pt idx="6293">
                  <c:v>-869.36699999999996</c:v>
                </c:pt>
                <c:pt idx="6294">
                  <c:v>-869.351</c:v>
                </c:pt>
                <c:pt idx="6295">
                  <c:v>-869.33500000000004</c:v>
                </c:pt>
                <c:pt idx="6296">
                  <c:v>-869.31899999999996</c:v>
                </c:pt>
                <c:pt idx="6297">
                  <c:v>-869.303</c:v>
                </c:pt>
                <c:pt idx="6298">
                  <c:v>-869.28700000000003</c:v>
                </c:pt>
                <c:pt idx="6299">
                  <c:v>-869.27099999999996</c:v>
                </c:pt>
                <c:pt idx="6300">
                  <c:v>-869.255</c:v>
                </c:pt>
                <c:pt idx="6301">
                  <c:v>-869.23900000000003</c:v>
                </c:pt>
                <c:pt idx="6302">
                  <c:v>-869.22299999999996</c:v>
                </c:pt>
                <c:pt idx="6303">
                  <c:v>-869.20699999999999</c:v>
                </c:pt>
                <c:pt idx="6304">
                  <c:v>-869.19100000000003</c:v>
                </c:pt>
                <c:pt idx="6305">
                  <c:v>-869.17499999999995</c:v>
                </c:pt>
                <c:pt idx="6306">
                  <c:v>-869.15899999999999</c:v>
                </c:pt>
                <c:pt idx="6307">
                  <c:v>-869.14300000000003</c:v>
                </c:pt>
                <c:pt idx="6308">
                  <c:v>-869.12699999999995</c:v>
                </c:pt>
                <c:pt idx="6309">
                  <c:v>-869.11099999999999</c:v>
                </c:pt>
                <c:pt idx="6310">
                  <c:v>-869.09500000000003</c:v>
                </c:pt>
                <c:pt idx="6311">
                  <c:v>-869.07899999999995</c:v>
                </c:pt>
                <c:pt idx="6312">
                  <c:v>-869.06299999999999</c:v>
                </c:pt>
                <c:pt idx="6313">
                  <c:v>-869.04700000000003</c:v>
                </c:pt>
                <c:pt idx="6314">
                  <c:v>-869.03099999999995</c:v>
                </c:pt>
                <c:pt idx="6315">
                  <c:v>-869.01599999999996</c:v>
                </c:pt>
                <c:pt idx="6316">
                  <c:v>-869</c:v>
                </c:pt>
                <c:pt idx="6317">
                  <c:v>-868.98400000000004</c:v>
                </c:pt>
                <c:pt idx="6318">
                  <c:v>-868.96799999999996</c:v>
                </c:pt>
                <c:pt idx="6319">
                  <c:v>-868.952</c:v>
                </c:pt>
                <c:pt idx="6320">
                  <c:v>-868.93600000000004</c:v>
                </c:pt>
                <c:pt idx="6321">
                  <c:v>-868.92</c:v>
                </c:pt>
                <c:pt idx="6322">
                  <c:v>-868.904</c:v>
                </c:pt>
                <c:pt idx="6323">
                  <c:v>-868.88800000000003</c:v>
                </c:pt>
                <c:pt idx="6324">
                  <c:v>-868.87199999999996</c:v>
                </c:pt>
                <c:pt idx="6325">
                  <c:v>-868.85599999999999</c:v>
                </c:pt>
                <c:pt idx="6326">
                  <c:v>-868.84</c:v>
                </c:pt>
                <c:pt idx="6327">
                  <c:v>-868.82399999999996</c:v>
                </c:pt>
                <c:pt idx="6328">
                  <c:v>-868.80799999999999</c:v>
                </c:pt>
                <c:pt idx="6329">
                  <c:v>-868.79200000000003</c:v>
                </c:pt>
                <c:pt idx="6330">
                  <c:v>-868.77599999999995</c:v>
                </c:pt>
                <c:pt idx="6331">
                  <c:v>-868.76</c:v>
                </c:pt>
                <c:pt idx="6332">
                  <c:v>-868.74400000000003</c:v>
                </c:pt>
                <c:pt idx="6333">
                  <c:v>-868.72799999999995</c:v>
                </c:pt>
                <c:pt idx="6334">
                  <c:v>-868.71199999999999</c:v>
                </c:pt>
                <c:pt idx="6335">
                  <c:v>-868.69600000000003</c:v>
                </c:pt>
                <c:pt idx="6336">
                  <c:v>-868.68</c:v>
                </c:pt>
                <c:pt idx="6337">
                  <c:v>-868.66399999999999</c:v>
                </c:pt>
                <c:pt idx="6338">
                  <c:v>-868.64800000000002</c:v>
                </c:pt>
                <c:pt idx="6339">
                  <c:v>-868.63199999999995</c:v>
                </c:pt>
                <c:pt idx="6340">
                  <c:v>-868.61599999999999</c:v>
                </c:pt>
                <c:pt idx="6341">
                  <c:v>-868.6</c:v>
                </c:pt>
                <c:pt idx="6342">
                  <c:v>-868.58399999999995</c:v>
                </c:pt>
                <c:pt idx="6343">
                  <c:v>-868.56799999999998</c:v>
                </c:pt>
                <c:pt idx="6344">
                  <c:v>-868.55200000000002</c:v>
                </c:pt>
                <c:pt idx="6345">
                  <c:v>-868.53599999999994</c:v>
                </c:pt>
                <c:pt idx="6346">
                  <c:v>-868.52</c:v>
                </c:pt>
                <c:pt idx="6347">
                  <c:v>-868.50400000000002</c:v>
                </c:pt>
                <c:pt idx="6348">
                  <c:v>-868.48800000000006</c:v>
                </c:pt>
                <c:pt idx="6349">
                  <c:v>-868.47199999999998</c:v>
                </c:pt>
                <c:pt idx="6350">
                  <c:v>-868.45600000000002</c:v>
                </c:pt>
                <c:pt idx="6351">
                  <c:v>-868.44</c:v>
                </c:pt>
                <c:pt idx="6352">
                  <c:v>-868.42399999999998</c:v>
                </c:pt>
                <c:pt idx="6353">
                  <c:v>-868.40800000000002</c:v>
                </c:pt>
                <c:pt idx="6354">
                  <c:v>-868.39200000000005</c:v>
                </c:pt>
                <c:pt idx="6355">
                  <c:v>-868.37599999999998</c:v>
                </c:pt>
                <c:pt idx="6356">
                  <c:v>-868.36</c:v>
                </c:pt>
                <c:pt idx="6357">
                  <c:v>-868.34400000000005</c:v>
                </c:pt>
                <c:pt idx="6358">
                  <c:v>-868.32799999999997</c:v>
                </c:pt>
                <c:pt idx="6359">
                  <c:v>-868.31200000000001</c:v>
                </c:pt>
                <c:pt idx="6360">
                  <c:v>-868.29600000000005</c:v>
                </c:pt>
                <c:pt idx="6361">
                  <c:v>-868.28</c:v>
                </c:pt>
                <c:pt idx="6362">
                  <c:v>-868.26400000000001</c:v>
                </c:pt>
                <c:pt idx="6363">
                  <c:v>-868.24800000000005</c:v>
                </c:pt>
                <c:pt idx="6364">
                  <c:v>-868.23199999999997</c:v>
                </c:pt>
                <c:pt idx="6365">
                  <c:v>-868.21600000000001</c:v>
                </c:pt>
                <c:pt idx="6366">
                  <c:v>-868.2</c:v>
                </c:pt>
                <c:pt idx="6367">
                  <c:v>-868.18399999999997</c:v>
                </c:pt>
                <c:pt idx="6368">
                  <c:v>-868.16800000000001</c:v>
                </c:pt>
                <c:pt idx="6369">
                  <c:v>-868.15200000000004</c:v>
                </c:pt>
                <c:pt idx="6370">
                  <c:v>-868.13599999999997</c:v>
                </c:pt>
                <c:pt idx="6371">
                  <c:v>-868.12</c:v>
                </c:pt>
                <c:pt idx="6372">
                  <c:v>-868.10400000000004</c:v>
                </c:pt>
                <c:pt idx="6373">
                  <c:v>-868.08799999999997</c:v>
                </c:pt>
                <c:pt idx="6374">
                  <c:v>-868.072</c:v>
                </c:pt>
                <c:pt idx="6375">
                  <c:v>-868.05600000000004</c:v>
                </c:pt>
                <c:pt idx="6376">
                  <c:v>-868.04</c:v>
                </c:pt>
                <c:pt idx="6377">
                  <c:v>-868.024</c:v>
                </c:pt>
                <c:pt idx="6378">
                  <c:v>-868.00800000000004</c:v>
                </c:pt>
                <c:pt idx="6379">
                  <c:v>-867.99199999999996</c:v>
                </c:pt>
                <c:pt idx="6380">
                  <c:v>-867.976</c:v>
                </c:pt>
                <c:pt idx="6381">
                  <c:v>-867.96</c:v>
                </c:pt>
                <c:pt idx="6382">
                  <c:v>-867.94399999999996</c:v>
                </c:pt>
                <c:pt idx="6383">
                  <c:v>-867.928</c:v>
                </c:pt>
                <c:pt idx="6384">
                  <c:v>-867.91200000000003</c:v>
                </c:pt>
                <c:pt idx="6385">
                  <c:v>-867.89599999999996</c:v>
                </c:pt>
                <c:pt idx="6386">
                  <c:v>-867.88</c:v>
                </c:pt>
                <c:pt idx="6387">
                  <c:v>-867.86400000000003</c:v>
                </c:pt>
                <c:pt idx="6388">
                  <c:v>-867.84799999999996</c:v>
                </c:pt>
                <c:pt idx="6389">
                  <c:v>-867.83199999999999</c:v>
                </c:pt>
                <c:pt idx="6390">
                  <c:v>-867.81600000000003</c:v>
                </c:pt>
                <c:pt idx="6391">
                  <c:v>-867.8</c:v>
                </c:pt>
                <c:pt idx="6392">
                  <c:v>-867.78399999999999</c:v>
                </c:pt>
                <c:pt idx="6393">
                  <c:v>-867.76800000000003</c:v>
                </c:pt>
                <c:pt idx="6394">
                  <c:v>-867.75199999999995</c:v>
                </c:pt>
                <c:pt idx="6395">
                  <c:v>-867.73599999999999</c:v>
                </c:pt>
                <c:pt idx="6396">
                  <c:v>-867.72</c:v>
                </c:pt>
                <c:pt idx="6397">
                  <c:v>-867.70399999999995</c:v>
                </c:pt>
                <c:pt idx="6398">
                  <c:v>-867.68799999999999</c:v>
                </c:pt>
                <c:pt idx="6399">
                  <c:v>-867.67200000000003</c:v>
                </c:pt>
                <c:pt idx="6400">
                  <c:v>-867.65599999999995</c:v>
                </c:pt>
                <c:pt idx="6401">
                  <c:v>-867.64</c:v>
                </c:pt>
                <c:pt idx="6402">
                  <c:v>-867.62400000000002</c:v>
                </c:pt>
                <c:pt idx="6403">
                  <c:v>-867.60799999999995</c:v>
                </c:pt>
                <c:pt idx="6404">
                  <c:v>-867.59199999999998</c:v>
                </c:pt>
                <c:pt idx="6405">
                  <c:v>-867.57600000000002</c:v>
                </c:pt>
                <c:pt idx="6406">
                  <c:v>-867.56</c:v>
                </c:pt>
                <c:pt idx="6407">
                  <c:v>-867.54399999999998</c:v>
                </c:pt>
                <c:pt idx="6408">
                  <c:v>-867.52800000000002</c:v>
                </c:pt>
                <c:pt idx="6409">
                  <c:v>-867.51199999999994</c:v>
                </c:pt>
                <c:pt idx="6410">
                  <c:v>-867.49599999999998</c:v>
                </c:pt>
                <c:pt idx="6411">
                  <c:v>-867.48</c:v>
                </c:pt>
                <c:pt idx="6412">
                  <c:v>-867.46400000000006</c:v>
                </c:pt>
                <c:pt idx="6413">
                  <c:v>-867.44799999999998</c:v>
                </c:pt>
                <c:pt idx="6414">
                  <c:v>-867.43200000000002</c:v>
                </c:pt>
                <c:pt idx="6415">
                  <c:v>-867.41600000000005</c:v>
                </c:pt>
                <c:pt idx="6416">
                  <c:v>-867.4</c:v>
                </c:pt>
                <c:pt idx="6417">
                  <c:v>-867.38400000000001</c:v>
                </c:pt>
                <c:pt idx="6418">
                  <c:v>-867.36800000000005</c:v>
                </c:pt>
                <c:pt idx="6419">
                  <c:v>-867.35199999999998</c:v>
                </c:pt>
                <c:pt idx="6420">
                  <c:v>-867.33600000000001</c:v>
                </c:pt>
                <c:pt idx="6421">
                  <c:v>-867.32</c:v>
                </c:pt>
                <c:pt idx="6422">
                  <c:v>-867.30399999999997</c:v>
                </c:pt>
                <c:pt idx="6423">
                  <c:v>-867.28800000000001</c:v>
                </c:pt>
                <c:pt idx="6424">
                  <c:v>-867.27200000000005</c:v>
                </c:pt>
                <c:pt idx="6425">
                  <c:v>-867.25599999999997</c:v>
                </c:pt>
                <c:pt idx="6426">
                  <c:v>-867.24</c:v>
                </c:pt>
                <c:pt idx="6427">
                  <c:v>-867.22400000000005</c:v>
                </c:pt>
                <c:pt idx="6428">
                  <c:v>-867.20799999999997</c:v>
                </c:pt>
                <c:pt idx="6429">
                  <c:v>-867.19299999999998</c:v>
                </c:pt>
                <c:pt idx="6430">
                  <c:v>-867.17700000000002</c:v>
                </c:pt>
                <c:pt idx="6431">
                  <c:v>-867.16099999999994</c:v>
                </c:pt>
                <c:pt idx="6432">
                  <c:v>-867.14499999999998</c:v>
                </c:pt>
                <c:pt idx="6433">
                  <c:v>-867.12900000000002</c:v>
                </c:pt>
                <c:pt idx="6434">
                  <c:v>-867.11300000000006</c:v>
                </c:pt>
                <c:pt idx="6435">
                  <c:v>-867.09699999999998</c:v>
                </c:pt>
                <c:pt idx="6436">
                  <c:v>-867.08100000000002</c:v>
                </c:pt>
                <c:pt idx="6437">
                  <c:v>-867.06500000000005</c:v>
                </c:pt>
                <c:pt idx="6438">
                  <c:v>-867.04899999999998</c:v>
                </c:pt>
                <c:pt idx="6439">
                  <c:v>-867.03300000000002</c:v>
                </c:pt>
                <c:pt idx="6440">
                  <c:v>-867.01700000000005</c:v>
                </c:pt>
                <c:pt idx="6441">
                  <c:v>-867.00099999999998</c:v>
                </c:pt>
                <c:pt idx="6442">
                  <c:v>-866.98500000000001</c:v>
                </c:pt>
                <c:pt idx="6443">
                  <c:v>-866.96900000000005</c:v>
                </c:pt>
                <c:pt idx="6444">
                  <c:v>-866.95299999999997</c:v>
                </c:pt>
                <c:pt idx="6445">
                  <c:v>-866.93700000000001</c:v>
                </c:pt>
                <c:pt idx="6446">
                  <c:v>-866.92100000000005</c:v>
                </c:pt>
                <c:pt idx="6447">
                  <c:v>-866.90499999999997</c:v>
                </c:pt>
                <c:pt idx="6448">
                  <c:v>-866.88900000000001</c:v>
                </c:pt>
                <c:pt idx="6449">
                  <c:v>-866.87300000000005</c:v>
                </c:pt>
                <c:pt idx="6450">
                  <c:v>-866.85699999999997</c:v>
                </c:pt>
                <c:pt idx="6451">
                  <c:v>-866.84100000000001</c:v>
                </c:pt>
                <c:pt idx="6452">
                  <c:v>-866.82500000000005</c:v>
                </c:pt>
                <c:pt idx="6453">
                  <c:v>-866.80899999999997</c:v>
                </c:pt>
                <c:pt idx="6454">
                  <c:v>-866.79300000000001</c:v>
                </c:pt>
                <c:pt idx="6455">
                  <c:v>-866.77700000000004</c:v>
                </c:pt>
                <c:pt idx="6456">
                  <c:v>-866.76099999999997</c:v>
                </c:pt>
                <c:pt idx="6457">
                  <c:v>-866.745</c:v>
                </c:pt>
                <c:pt idx="6458">
                  <c:v>-866.72900000000004</c:v>
                </c:pt>
                <c:pt idx="6459">
                  <c:v>-866.71299999999997</c:v>
                </c:pt>
                <c:pt idx="6460">
                  <c:v>-866.697</c:v>
                </c:pt>
                <c:pt idx="6461">
                  <c:v>-866.68100000000004</c:v>
                </c:pt>
                <c:pt idx="6462">
                  <c:v>-866.66499999999996</c:v>
                </c:pt>
                <c:pt idx="6463">
                  <c:v>-866.649</c:v>
                </c:pt>
                <c:pt idx="6464">
                  <c:v>-866.63300000000004</c:v>
                </c:pt>
                <c:pt idx="6465">
                  <c:v>-866.61699999999996</c:v>
                </c:pt>
                <c:pt idx="6466">
                  <c:v>-866.601</c:v>
                </c:pt>
                <c:pt idx="6467">
                  <c:v>-866.58500000000004</c:v>
                </c:pt>
                <c:pt idx="6468">
                  <c:v>-866.56899999999996</c:v>
                </c:pt>
                <c:pt idx="6469">
                  <c:v>-866.553</c:v>
                </c:pt>
                <c:pt idx="6470">
                  <c:v>-866.53700000000003</c:v>
                </c:pt>
                <c:pt idx="6471">
                  <c:v>-866.52099999999996</c:v>
                </c:pt>
                <c:pt idx="6472">
                  <c:v>-866.505</c:v>
                </c:pt>
                <c:pt idx="6473">
                  <c:v>-866.48900000000003</c:v>
                </c:pt>
                <c:pt idx="6474">
                  <c:v>-866.47299999999996</c:v>
                </c:pt>
                <c:pt idx="6475">
                  <c:v>-866.45699999999999</c:v>
                </c:pt>
                <c:pt idx="6476">
                  <c:v>-866.44100000000003</c:v>
                </c:pt>
                <c:pt idx="6477">
                  <c:v>-866.42499999999995</c:v>
                </c:pt>
                <c:pt idx="6478">
                  <c:v>-866.40899999999999</c:v>
                </c:pt>
                <c:pt idx="6479">
                  <c:v>-866.39300000000003</c:v>
                </c:pt>
                <c:pt idx="6480">
                  <c:v>-866.37699999999995</c:v>
                </c:pt>
                <c:pt idx="6481">
                  <c:v>-866.36099999999999</c:v>
                </c:pt>
                <c:pt idx="6482">
                  <c:v>-866.34500000000003</c:v>
                </c:pt>
                <c:pt idx="6483">
                  <c:v>-866.32899999999995</c:v>
                </c:pt>
                <c:pt idx="6484">
                  <c:v>-866.31299999999999</c:v>
                </c:pt>
                <c:pt idx="6485">
                  <c:v>-866.29700000000003</c:v>
                </c:pt>
                <c:pt idx="6486">
                  <c:v>-866.28099999999995</c:v>
                </c:pt>
                <c:pt idx="6487">
                  <c:v>-866.26499999999999</c:v>
                </c:pt>
                <c:pt idx="6488">
                  <c:v>-866.24900000000002</c:v>
                </c:pt>
                <c:pt idx="6489">
                  <c:v>-866.23299999999995</c:v>
                </c:pt>
                <c:pt idx="6490">
                  <c:v>-866.21699999999998</c:v>
                </c:pt>
                <c:pt idx="6491">
                  <c:v>-866.20100000000002</c:v>
                </c:pt>
                <c:pt idx="6492">
                  <c:v>-866.18499999999995</c:v>
                </c:pt>
                <c:pt idx="6493">
                  <c:v>-866.16899999999998</c:v>
                </c:pt>
                <c:pt idx="6494">
                  <c:v>-866.15300000000002</c:v>
                </c:pt>
                <c:pt idx="6495">
                  <c:v>-866.13699999999994</c:v>
                </c:pt>
                <c:pt idx="6496">
                  <c:v>-866.12099999999998</c:v>
                </c:pt>
                <c:pt idx="6497">
                  <c:v>-866.10500000000002</c:v>
                </c:pt>
                <c:pt idx="6498">
                  <c:v>-866.08900000000006</c:v>
                </c:pt>
                <c:pt idx="6499">
                  <c:v>-866.07299999999998</c:v>
                </c:pt>
                <c:pt idx="6500">
                  <c:v>-866.05700000000002</c:v>
                </c:pt>
                <c:pt idx="6501">
                  <c:v>-866.04100000000005</c:v>
                </c:pt>
                <c:pt idx="6502">
                  <c:v>-866.02499999999998</c:v>
                </c:pt>
                <c:pt idx="6503">
                  <c:v>-866.00900000000001</c:v>
                </c:pt>
                <c:pt idx="6504">
                  <c:v>-865.99300000000005</c:v>
                </c:pt>
                <c:pt idx="6505">
                  <c:v>-865.97699999999998</c:v>
                </c:pt>
                <c:pt idx="6506">
                  <c:v>-865.96100000000001</c:v>
                </c:pt>
                <c:pt idx="6507">
                  <c:v>-865.94500000000005</c:v>
                </c:pt>
                <c:pt idx="6508">
                  <c:v>-865.92899999999997</c:v>
                </c:pt>
                <c:pt idx="6509">
                  <c:v>-865.91300000000001</c:v>
                </c:pt>
                <c:pt idx="6510">
                  <c:v>-865.89700000000005</c:v>
                </c:pt>
                <c:pt idx="6511">
                  <c:v>-865.88099999999997</c:v>
                </c:pt>
                <c:pt idx="6512">
                  <c:v>-865.86500000000001</c:v>
                </c:pt>
                <c:pt idx="6513">
                  <c:v>-865.84900000000005</c:v>
                </c:pt>
                <c:pt idx="6514">
                  <c:v>-865.83299999999997</c:v>
                </c:pt>
                <c:pt idx="6515">
                  <c:v>-865.81700000000001</c:v>
                </c:pt>
                <c:pt idx="6516">
                  <c:v>-865.80100000000004</c:v>
                </c:pt>
                <c:pt idx="6517">
                  <c:v>-865.78499999999997</c:v>
                </c:pt>
                <c:pt idx="6518">
                  <c:v>-865.76900000000001</c:v>
                </c:pt>
                <c:pt idx="6519">
                  <c:v>-865.75300000000004</c:v>
                </c:pt>
                <c:pt idx="6520">
                  <c:v>-865.73699999999997</c:v>
                </c:pt>
                <c:pt idx="6521">
                  <c:v>-865.721</c:v>
                </c:pt>
                <c:pt idx="6522">
                  <c:v>-865.70500000000004</c:v>
                </c:pt>
                <c:pt idx="6523">
                  <c:v>-865.68899999999996</c:v>
                </c:pt>
                <c:pt idx="6524">
                  <c:v>-865.673</c:v>
                </c:pt>
                <c:pt idx="6525">
                  <c:v>-865.65700000000004</c:v>
                </c:pt>
                <c:pt idx="6526">
                  <c:v>-865.64099999999996</c:v>
                </c:pt>
                <c:pt idx="6527">
                  <c:v>-865.625</c:v>
                </c:pt>
                <c:pt idx="6528">
                  <c:v>-865.60900000000004</c:v>
                </c:pt>
                <c:pt idx="6529">
                  <c:v>-865.59299999999996</c:v>
                </c:pt>
                <c:pt idx="6530">
                  <c:v>-865.577</c:v>
                </c:pt>
                <c:pt idx="6531">
                  <c:v>-865.56100000000004</c:v>
                </c:pt>
                <c:pt idx="6532">
                  <c:v>-865.54499999999996</c:v>
                </c:pt>
                <c:pt idx="6533">
                  <c:v>-865.529</c:v>
                </c:pt>
                <c:pt idx="6534">
                  <c:v>-865.51300000000003</c:v>
                </c:pt>
                <c:pt idx="6535">
                  <c:v>-865.49699999999996</c:v>
                </c:pt>
                <c:pt idx="6536">
                  <c:v>-865.48099999999999</c:v>
                </c:pt>
                <c:pt idx="6537">
                  <c:v>-865.46500000000003</c:v>
                </c:pt>
                <c:pt idx="6538">
                  <c:v>-865.44899999999996</c:v>
                </c:pt>
                <c:pt idx="6539">
                  <c:v>-865.43299999999999</c:v>
                </c:pt>
                <c:pt idx="6540">
                  <c:v>-865.41700000000003</c:v>
                </c:pt>
                <c:pt idx="6541">
                  <c:v>-865.40099999999995</c:v>
                </c:pt>
                <c:pt idx="6542">
                  <c:v>-865.38499999999999</c:v>
                </c:pt>
                <c:pt idx="6543">
                  <c:v>-865.37</c:v>
                </c:pt>
                <c:pt idx="6544">
                  <c:v>-865.35400000000004</c:v>
                </c:pt>
                <c:pt idx="6545">
                  <c:v>-865.33799999999997</c:v>
                </c:pt>
                <c:pt idx="6546">
                  <c:v>-865.322</c:v>
                </c:pt>
                <c:pt idx="6547">
                  <c:v>-865.30600000000004</c:v>
                </c:pt>
                <c:pt idx="6548">
                  <c:v>-865.29</c:v>
                </c:pt>
                <c:pt idx="6549">
                  <c:v>-865.274</c:v>
                </c:pt>
                <c:pt idx="6550">
                  <c:v>-865.25800000000004</c:v>
                </c:pt>
                <c:pt idx="6551">
                  <c:v>-865.24199999999996</c:v>
                </c:pt>
                <c:pt idx="6552">
                  <c:v>-865.226</c:v>
                </c:pt>
                <c:pt idx="6553">
                  <c:v>-865.21</c:v>
                </c:pt>
                <c:pt idx="6554">
                  <c:v>-865.19399999999996</c:v>
                </c:pt>
                <c:pt idx="6555">
                  <c:v>-865.178</c:v>
                </c:pt>
                <c:pt idx="6556">
                  <c:v>-865.16200000000003</c:v>
                </c:pt>
                <c:pt idx="6557">
                  <c:v>-865.14599999999996</c:v>
                </c:pt>
                <c:pt idx="6558">
                  <c:v>-865.13</c:v>
                </c:pt>
                <c:pt idx="6559">
                  <c:v>-865.11400000000003</c:v>
                </c:pt>
                <c:pt idx="6560">
                  <c:v>-865.09799999999996</c:v>
                </c:pt>
                <c:pt idx="6561">
                  <c:v>-865.08199999999999</c:v>
                </c:pt>
                <c:pt idx="6562">
                  <c:v>-865.06600000000003</c:v>
                </c:pt>
                <c:pt idx="6563">
                  <c:v>-865.05</c:v>
                </c:pt>
                <c:pt idx="6564">
                  <c:v>-865.03399999999999</c:v>
                </c:pt>
                <c:pt idx="6565">
                  <c:v>-865.01800000000003</c:v>
                </c:pt>
                <c:pt idx="6566">
                  <c:v>-865.00199999999995</c:v>
                </c:pt>
                <c:pt idx="6567">
                  <c:v>-864.98599999999999</c:v>
                </c:pt>
                <c:pt idx="6568">
                  <c:v>-864.97</c:v>
                </c:pt>
                <c:pt idx="6569">
                  <c:v>-864.95399999999995</c:v>
                </c:pt>
                <c:pt idx="6570">
                  <c:v>-864.93799999999999</c:v>
                </c:pt>
                <c:pt idx="6571">
                  <c:v>-864.92200000000003</c:v>
                </c:pt>
                <c:pt idx="6572">
                  <c:v>-864.90599999999995</c:v>
                </c:pt>
                <c:pt idx="6573">
                  <c:v>-864.89</c:v>
                </c:pt>
                <c:pt idx="6574">
                  <c:v>-864.87400000000002</c:v>
                </c:pt>
                <c:pt idx="6575">
                  <c:v>-864.85799999999995</c:v>
                </c:pt>
                <c:pt idx="6576">
                  <c:v>-864.84199999999998</c:v>
                </c:pt>
                <c:pt idx="6577">
                  <c:v>-864.82600000000002</c:v>
                </c:pt>
                <c:pt idx="6578">
                  <c:v>-864.81</c:v>
                </c:pt>
                <c:pt idx="6579">
                  <c:v>-864.79399999999998</c:v>
                </c:pt>
                <c:pt idx="6580">
                  <c:v>-864.77800000000002</c:v>
                </c:pt>
                <c:pt idx="6581">
                  <c:v>-864.76199999999994</c:v>
                </c:pt>
                <c:pt idx="6582">
                  <c:v>-864.74599999999998</c:v>
                </c:pt>
                <c:pt idx="6583">
                  <c:v>-864.73</c:v>
                </c:pt>
                <c:pt idx="6584">
                  <c:v>-864.71400000000006</c:v>
                </c:pt>
                <c:pt idx="6585">
                  <c:v>-864.69799999999998</c:v>
                </c:pt>
                <c:pt idx="6586">
                  <c:v>-864.68200000000002</c:v>
                </c:pt>
                <c:pt idx="6587">
                  <c:v>-864.66600000000005</c:v>
                </c:pt>
                <c:pt idx="6588">
                  <c:v>-864.65</c:v>
                </c:pt>
                <c:pt idx="6589">
                  <c:v>-864.63400000000001</c:v>
                </c:pt>
                <c:pt idx="6590">
                  <c:v>-864.61800000000005</c:v>
                </c:pt>
                <c:pt idx="6591">
                  <c:v>-864.60199999999998</c:v>
                </c:pt>
                <c:pt idx="6592">
                  <c:v>-864.58600000000001</c:v>
                </c:pt>
                <c:pt idx="6593">
                  <c:v>-864.57</c:v>
                </c:pt>
                <c:pt idx="6594">
                  <c:v>-864.55399999999997</c:v>
                </c:pt>
                <c:pt idx="6595">
                  <c:v>-864.53800000000001</c:v>
                </c:pt>
                <c:pt idx="6596">
                  <c:v>-864.52200000000005</c:v>
                </c:pt>
                <c:pt idx="6597">
                  <c:v>-864.50599999999997</c:v>
                </c:pt>
                <c:pt idx="6598">
                  <c:v>-864.49</c:v>
                </c:pt>
                <c:pt idx="6599">
                  <c:v>-864.47400000000005</c:v>
                </c:pt>
                <c:pt idx="6600">
                  <c:v>-864.45799999999997</c:v>
                </c:pt>
                <c:pt idx="6601">
                  <c:v>-864.44200000000001</c:v>
                </c:pt>
                <c:pt idx="6602">
                  <c:v>-864.42600000000004</c:v>
                </c:pt>
                <c:pt idx="6603">
                  <c:v>-864.41</c:v>
                </c:pt>
                <c:pt idx="6604">
                  <c:v>-864.39400000000001</c:v>
                </c:pt>
                <c:pt idx="6605">
                  <c:v>-864.37800000000004</c:v>
                </c:pt>
                <c:pt idx="6606">
                  <c:v>-864.36199999999997</c:v>
                </c:pt>
                <c:pt idx="6607">
                  <c:v>-864.346</c:v>
                </c:pt>
                <c:pt idx="6608">
                  <c:v>-864.33</c:v>
                </c:pt>
                <c:pt idx="6609">
                  <c:v>-864.31399999999996</c:v>
                </c:pt>
                <c:pt idx="6610">
                  <c:v>-864.298</c:v>
                </c:pt>
                <c:pt idx="6611">
                  <c:v>-864.28200000000004</c:v>
                </c:pt>
                <c:pt idx="6612">
                  <c:v>-864.26599999999996</c:v>
                </c:pt>
                <c:pt idx="6613">
                  <c:v>-864.25</c:v>
                </c:pt>
                <c:pt idx="6614">
                  <c:v>-864.23400000000004</c:v>
                </c:pt>
                <c:pt idx="6615">
                  <c:v>-864.21799999999996</c:v>
                </c:pt>
                <c:pt idx="6616">
                  <c:v>-864.202</c:v>
                </c:pt>
                <c:pt idx="6617">
                  <c:v>-864.18600000000004</c:v>
                </c:pt>
                <c:pt idx="6618">
                  <c:v>-864.17</c:v>
                </c:pt>
                <c:pt idx="6619">
                  <c:v>-864.154</c:v>
                </c:pt>
                <c:pt idx="6620">
                  <c:v>-864.13800000000003</c:v>
                </c:pt>
                <c:pt idx="6621">
                  <c:v>-864.12199999999996</c:v>
                </c:pt>
                <c:pt idx="6622">
                  <c:v>-864.10599999999999</c:v>
                </c:pt>
                <c:pt idx="6623">
                  <c:v>-864.09</c:v>
                </c:pt>
                <c:pt idx="6624">
                  <c:v>-864.07399999999996</c:v>
                </c:pt>
                <c:pt idx="6625">
                  <c:v>-864.05799999999999</c:v>
                </c:pt>
                <c:pt idx="6626">
                  <c:v>-864.04200000000003</c:v>
                </c:pt>
                <c:pt idx="6627">
                  <c:v>-864.02599999999995</c:v>
                </c:pt>
                <c:pt idx="6628">
                  <c:v>-864.01</c:v>
                </c:pt>
                <c:pt idx="6629">
                  <c:v>-863.99400000000003</c:v>
                </c:pt>
                <c:pt idx="6630">
                  <c:v>-863.97799999999995</c:v>
                </c:pt>
                <c:pt idx="6631">
                  <c:v>-863.96199999999999</c:v>
                </c:pt>
                <c:pt idx="6632">
                  <c:v>-863.94600000000003</c:v>
                </c:pt>
                <c:pt idx="6633">
                  <c:v>-863.93</c:v>
                </c:pt>
                <c:pt idx="6634">
                  <c:v>-863.91399999999999</c:v>
                </c:pt>
                <c:pt idx="6635">
                  <c:v>-863.89800000000002</c:v>
                </c:pt>
                <c:pt idx="6636">
                  <c:v>-863.88199999999995</c:v>
                </c:pt>
                <c:pt idx="6637">
                  <c:v>-863.86599999999999</c:v>
                </c:pt>
                <c:pt idx="6638">
                  <c:v>-863.85</c:v>
                </c:pt>
                <c:pt idx="6639">
                  <c:v>-863.83399999999995</c:v>
                </c:pt>
                <c:pt idx="6640">
                  <c:v>-863.81799999999998</c:v>
                </c:pt>
                <c:pt idx="6641">
                  <c:v>-863.80200000000002</c:v>
                </c:pt>
                <c:pt idx="6642">
                  <c:v>-863.78599999999994</c:v>
                </c:pt>
                <c:pt idx="6643">
                  <c:v>-863.77</c:v>
                </c:pt>
                <c:pt idx="6644">
                  <c:v>-863.75400000000002</c:v>
                </c:pt>
                <c:pt idx="6645">
                  <c:v>-863.73800000000006</c:v>
                </c:pt>
                <c:pt idx="6646">
                  <c:v>-863.72199999999998</c:v>
                </c:pt>
                <c:pt idx="6647">
                  <c:v>-863.70600000000002</c:v>
                </c:pt>
                <c:pt idx="6648">
                  <c:v>-863.69</c:v>
                </c:pt>
                <c:pt idx="6649">
                  <c:v>-863.67399999999998</c:v>
                </c:pt>
                <c:pt idx="6650">
                  <c:v>-863.65800000000002</c:v>
                </c:pt>
                <c:pt idx="6651">
                  <c:v>-863.64200000000005</c:v>
                </c:pt>
                <c:pt idx="6652">
                  <c:v>-863.62599999999998</c:v>
                </c:pt>
                <c:pt idx="6653">
                  <c:v>-863.61</c:v>
                </c:pt>
                <c:pt idx="6654">
                  <c:v>-863.59400000000005</c:v>
                </c:pt>
                <c:pt idx="6655">
                  <c:v>-863.57799999999997</c:v>
                </c:pt>
                <c:pt idx="6656">
                  <c:v>-863.56200000000001</c:v>
                </c:pt>
                <c:pt idx="6657">
                  <c:v>-863.54700000000003</c:v>
                </c:pt>
                <c:pt idx="6658">
                  <c:v>-863.53099999999995</c:v>
                </c:pt>
                <c:pt idx="6659">
                  <c:v>-863.51499999999999</c:v>
                </c:pt>
                <c:pt idx="6660">
                  <c:v>-863.49900000000002</c:v>
                </c:pt>
                <c:pt idx="6661">
                  <c:v>-863.48299999999995</c:v>
                </c:pt>
                <c:pt idx="6662">
                  <c:v>-863.46699999999998</c:v>
                </c:pt>
                <c:pt idx="6663">
                  <c:v>-863.45100000000002</c:v>
                </c:pt>
                <c:pt idx="6664">
                  <c:v>-863.43499999999995</c:v>
                </c:pt>
                <c:pt idx="6665">
                  <c:v>-863.41899999999998</c:v>
                </c:pt>
                <c:pt idx="6666">
                  <c:v>-863.40300000000002</c:v>
                </c:pt>
                <c:pt idx="6667">
                  <c:v>-863.38699999999994</c:v>
                </c:pt>
                <c:pt idx="6668">
                  <c:v>-863.37099999999998</c:v>
                </c:pt>
                <c:pt idx="6669">
                  <c:v>-863.35500000000002</c:v>
                </c:pt>
                <c:pt idx="6670">
                  <c:v>-863.33900000000006</c:v>
                </c:pt>
                <c:pt idx="6671">
                  <c:v>-863.32299999999998</c:v>
                </c:pt>
                <c:pt idx="6672">
                  <c:v>-863.30700000000002</c:v>
                </c:pt>
                <c:pt idx="6673">
                  <c:v>-863.29100000000005</c:v>
                </c:pt>
                <c:pt idx="6674">
                  <c:v>-863.27499999999998</c:v>
                </c:pt>
                <c:pt idx="6675">
                  <c:v>-863.25900000000001</c:v>
                </c:pt>
                <c:pt idx="6676">
                  <c:v>-863.24300000000005</c:v>
                </c:pt>
                <c:pt idx="6677">
                  <c:v>-863.22699999999998</c:v>
                </c:pt>
                <c:pt idx="6678">
                  <c:v>-863.21100000000001</c:v>
                </c:pt>
                <c:pt idx="6679">
                  <c:v>-863.19500000000005</c:v>
                </c:pt>
                <c:pt idx="6680">
                  <c:v>-863.17899999999997</c:v>
                </c:pt>
                <c:pt idx="6681">
                  <c:v>-863.16300000000001</c:v>
                </c:pt>
                <c:pt idx="6682">
                  <c:v>-863.14700000000005</c:v>
                </c:pt>
                <c:pt idx="6683">
                  <c:v>-863.13099999999997</c:v>
                </c:pt>
                <c:pt idx="6684">
                  <c:v>-863.11500000000001</c:v>
                </c:pt>
                <c:pt idx="6685">
                  <c:v>-863.09900000000005</c:v>
                </c:pt>
                <c:pt idx="6686">
                  <c:v>-863.08299999999997</c:v>
                </c:pt>
                <c:pt idx="6687">
                  <c:v>-863.06700000000001</c:v>
                </c:pt>
                <c:pt idx="6688">
                  <c:v>-863.05100000000004</c:v>
                </c:pt>
                <c:pt idx="6689">
                  <c:v>-863.03499999999997</c:v>
                </c:pt>
                <c:pt idx="6690">
                  <c:v>-863.01900000000001</c:v>
                </c:pt>
                <c:pt idx="6691">
                  <c:v>-863.00300000000004</c:v>
                </c:pt>
                <c:pt idx="6692">
                  <c:v>-862.98699999999997</c:v>
                </c:pt>
                <c:pt idx="6693">
                  <c:v>-862.971</c:v>
                </c:pt>
                <c:pt idx="6694">
                  <c:v>-862.95500000000004</c:v>
                </c:pt>
                <c:pt idx="6695">
                  <c:v>-862.93899999999996</c:v>
                </c:pt>
                <c:pt idx="6696">
                  <c:v>-862.923</c:v>
                </c:pt>
                <c:pt idx="6697">
                  <c:v>-862.90700000000004</c:v>
                </c:pt>
                <c:pt idx="6698">
                  <c:v>-862.89099999999996</c:v>
                </c:pt>
                <c:pt idx="6699">
                  <c:v>-862.875</c:v>
                </c:pt>
                <c:pt idx="6700">
                  <c:v>-862.85900000000004</c:v>
                </c:pt>
                <c:pt idx="6701">
                  <c:v>-862.84299999999996</c:v>
                </c:pt>
                <c:pt idx="6702">
                  <c:v>-862.827</c:v>
                </c:pt>
                <c:pt idx="6703">
                  <c:v>-862.81100000000004</c:v>
                </c:pt>
                <c:pt idx="6704">
                  <c:v>-862.79499999999996</c:v>
                </c:pt>
                <c:pt idx="6705">
                  <c:v>-862.779</c:v>
                </c:pt>
                <c:pt idx="6706">
                  <c:v>-862.76300000000003</c:v>
                </c:pt>
                <c:pt idx="6707">
                  <c:v>-862.74699999999996</c:v>
                </c:pt>
                <c:pt idx="6708">
                  <c:v>-862.73099999999999</c:v>
                </c:pt>
                <c:pt idx="6709">
                  <c:v>-862.71500000000003</c:v>
                </c:pt>
                <c:pt idx="6710">
                  <c:v>-862.69899999999996</c:v>
                </c:pt>
                <c:pt idx="6711">
                  <c:v>-862.68299999999999</c:v>
                </c:pt>
                <c:pt idx="6712">
                  <c:v>-862.66700000000003</c:v>
                </c:pt>
                <c:pt idx="6713">
                  <c:v>-862.65099999999995</c:v>
                </c:pt>
                <c:pt idx="6714">
                  <c:v>-862.63499999999999</c:v>
                </c:pt>
                <c:pt idx="6715">
                  <c:v>-862.61900000000003</c:v>
                </c:pt>
                <c:pt idx="6716">
                  <c:v>-862.60299999999995</c:v>
                </c:pt>
                <c:pt idx="6717">
                  <c:v>-862.58699999999999</c:v>
                </c:pt>
                <c:pt idx="6718">
                  <c:v>-862.57100000000003</c:v>
                </c:pt>
                <c:pt idx="6719">
                  <c:v>-862.55499999999995</c:v>
                </c:pt>
                <c:pt idx="6720">
                  <c:v>-862.53899999999999</c:v>
                </c:pt>
                <c:pt idx="6721">
                  <c:v>-862.52300000000002</c:v>
                </c:pt>
                <c:pt idx="6722">
                  <c:v>-862.50699999999995</c:v>
                </c:pt>
                <c:pt idx="6723">
                  <c:v>-862.49099999999999</c:v>
                </c:pt>
                <c:pt idx="6724">
                  <c:v>-862.47500000000002</c:v>
                </c:pt>
                <c:pt idx="6725">
                  <c:v>-862.45899999999995</c:v>
                </c:pt>
                <c:pt idx="6726">
                  <c:v>-862.44299999999998</c:v>
                </c:pt>
                <c:pt idx="6727">
                  <c:v>-862.42700000000002</c:v>
                </c:pt>
                <c:pt idx="6728">
                  <c:v>-862.41099999999994</c:v>
                </c:pt>
                <c:pt idx="6729">
                  <c:v>-862.39499999999998</c:v>
                </c:pt>
                <c:pt idx="6730">
                  <c:v>-862.37900000000002</c:v>
                </c:pt>
                <c:pt idx="6731">
                  <c:v>-862.36300000000006</c:v>
                </c:pt>
                <c:pt idx="6732">
                  <c:v>-862.34699999999998</c:v>
                </c:pt>
                <c:pt idx="6733">
                  <c:v>-862.33100000000002</c:v>
                </c:pt>
                <c:pt idx="6734">
                  <c:v>-862.31500000000005</c:v>
                </c:pt>
                <c:pt idx="6735">
                  <c:v>-862.29899999999998</c:v>
                </c:pt>
                <c:pt idx="6736">
                  <c:v>-862.28300000000002</c:v>
                </c:pt>
                <c:pt idx="6737">
                  <c:v>-862.26700000000005</c:v>
                </c:pt>
                <c:pt idx="6738">
                  <c:v>-862.25099999999998</c:v>
                </c:pt>
                <c:pt idx="6739">
                  <c:v>-862.23500000000001</c:v>
                </c:pt>
                <c:pt idx="6740">
                  <c:v>-862.21900000000005</c:v>
                </c:pt>
                <c:pt idx="6741">
                  <c:v>-862.20299999999997</c:v>
                </c:pt>
                <c:pt idx="6742">
                  <c:v>-862.18700000000001</c:v>
                </c:pt>
                <c:pt idx="6743">
                  <c:v>-862.17100000000005</c:v>
                </c:pt>
                <c:pt idx="6744">
                  <c:v>-862.15499999999997</c:v>
                </c:pt>
                <c:pt idx="6745">
                  <c:v>-862.13900000000001</c:v>
                </c:pt>
                <c:pt idx="6746">
                  <c:v>-862.12300000000005</c:v>
                </c:pt>
                <c:pt idx="6747">
                  <c:v>-862.10699999999997</c:v>
                </c:pt>
                <c:pt idx="6748">
                  <c:v>-862.09100000000001</c:v>
                </c:pt>
                <c:pt idx="6749">
                  <c:v>-862.07500000000005</c:v>
                </c:pt>
                <c:pt idx="6750">
                  <c:v>-862.05899999999997</c:v>
                </c:pt>
                <c:pt idx="6751">
                  <c:v>-862.04300000000001</c:v>
                </c:pt>
                <c:pt idx="6752">
                  <c:v>-862.02700000000004</c:v>
                </c:pt>
                <c:pt idx="6753">
                  <c:v>-862.01099999999997</c:v>
                </c:pt>
                <c:pt idx="6754">
                  <c:v>-861.995</c:v>
                </c:pt>
                <c:pt idx="6755">
                  <c:v>-861.97900000000004</c:v>
                </c:pt>
                <c:pt idx="6756">
                  <c:v>-861.96299999999997</c:v>
                </c:pt>
                <c:pt idx="6757">
                  <c:v>-861.947</c:v>
                </c:pt>
                <c:pt idx="6758">
                  <c:v>-861.93100000000004</c:v>
                </c:pt>
                <c:pt idx="6759">
                  <c:v>-861.91499999999996</c:v>
                </c:pt>
                <c:pt idx="6760">
                  <c:v>-861.899</c:v>
                </c:pt>
                <c:pt idx="6761">
                  <c:v>-861.88300000000004</c:v>
                </c:pt>
                <c:pt idx="6762">
                  <c:v>-861.86699999999996</c:v>
                </c:pt>
                <c:pt idx="6763">
                  <c:v>-861.851</c:v>
                </c:pt>
                <c:pt idx="6764">
                  <c:v>-861.83500000000004</c:v>
                </c:pt>
                <c:pt idx="6765">
                  <c:v>-861.81899999999996</c:v>
                </c:pt>
                <c:pt idx="6766">
                  <c:v>-861.803</c:v>
                </c:pt>
                <c:pt idx="6767">
                  <c:v>-861.78700000000003</c:v>
                </c:pt>
                <c:pt idx="6768">
                  <c:v>-861.77099999999996</c:v>
                </c:pt>
                <c:pt idx="6769">
                  <c:v>-861.755</c:v>
                </c:pt>
                <c:pt idx="6770">
                  <c:v>-861.74</c:v>
                </c:pt>
                <c:pt idx="6771">
                  <c:v>-861.72400000000005</c:v>
                </c:pt>
                <c:pt idx="6772">
                  <c:v>-861.70799999999997</c:v>
                </c:pt>
                <c:pt idx="6773">
                  <c:v>-861.69200000000001</c:v>
                </c:pt>
                <c:pt idx="6774">
                  <c:v>-861.67600000000004</c:v>
                </c:pt>
                <c:pt idx="6775">
                  <c:v>-861.66</c:v>
                </c:pt>
                <c:pt idx="6776">
                  <c:v>-861.64400000000001</c:v>
                </c:pt>
                <c:pt idx="6777">
                  <c:v>-861.62800000000004</c:v>
                </c:pt>
                <c:pt idx="6778">
                  <c:v>-861.61199999999997</c:v>
                </c:pt>
                <c:pt idx="6779">
                  <c:v>-861.596</c:v>
                </c:pt>
                <c:pt idx="6780">
                  <c:v>-861.58</c:v>
                </c:pt>
                <c:pt idx="6781">
                  <c:v>-861.56399999999996</c:v>
                </c:pt>
                <c:pt idx="6782">
                  <c:v>-861.548</c:v>
                </c:pt>
                <c:pt idx="6783">
                  <c:v>-861.53200000000004</c:v>
                </c:pt>
                <c:pt idx="6784">
                  <c:v>-861.51599999999996</c:v>
                </c:pt>
                <c:pt idx="6785">
                  <c:v>-861.5</c:v>
                </c:pt>
                <c:pt idx="6786">
                  <c:v>-861.48400000000004</c:v>
                </c:pt>
                <c:pt idx="6787">
                  <c:v>-861.46799999999996</c:v>
                </c:pt>
                <c:pt idx="6788">
                  <c:v>-861.452</c:v>
                </c:pt>
                <c:pt idx="6789">
                  <c:v>-861.43600000000004</c:v>
                </c:pt>
                <c:pt idx="6790">
                  <c:v>-861.42</c:v>
                </c:pt>
                <c:pt idx="6791">
                  <c:v>-861.404</c:v>
                </c:pt>
                <c:pt idx="6792">
                  <c:v>-861.38800000000003</c:v>
                </c:pt>
                <c:pt idx="6793">
                  <c:v>-861.37199999999996</c:v>
                </c:pt>
                <c:pt idx="6794">
                  <c:v>-861.35599999999999</c:v>
                </c:pt>
                <c:pt idx="6795">
                  <c:v>-861.34</c:v>
                </c:pt>
                <c:pt idx="6796">
                  <c:v>-861.32399999999996</c:v>
                </c:pt>
                <c:pt idx="6797">
                  <c:v>-861.30799999999999</c:v>
                </c:pt>
                <c:pt idx="6798">
                  <c:v>-861.29200000000003</c:v>
                </c:pt>
                <c:pt idx="6799">
                  <c:v>-861.27599999999995</c:v>
                </c:pt>
                <c:pt idx="6800">
                  <c:v>-861.26</c:v>
                </c:pt>
                <c:pt idx="6801">
                  <c:v>-861.24400000000003</c:v>
                </c:pt>
                <c:pt idx="6802">
                  <c:v>-861.22799999999995</c:v>
                </c:pt>
                <c:pt idx="6803">
                  <c:v>-861.21199999999999</c:v>
                </c:pt>
                <c:pt idx="6804">
                  <c:v>-861.19600000000003</c:v>
                </c:pt>
                <c:pt idx="6805">
                  <c:v>-861.18</c:v>
                </c:pt>
                <c:pt idx="6806">
                  <c:v>-861.16399999999999</c:v>
                </c:pt>
                <c:pt idx="6807">
                  <c:v>-861.14800000000002</c:v>
                </c:pt>
                <c:pt idx="6808">
                  <c:v>-861.13199999999995</c:v>
                </c:pt>
                <c:pt idx="6809">
                  <c:v>-861.11599999999999</c:v>
                </c:pt>
                <c:pt idx="6810">
                  <c:v>-861.1</c:v>
                </c:pt>
                <c:pt idx="6811">
                  <c:v>-861.08399999999995</c:v>
                </c:pt>
                <c:pt idx="6812">
                  <c:v>-861.06799999999998</c:v>
                </c:pt>
                <c:pt idx="6813">
                  <c:v>-861.05200000000002</c:v>
                </c:pt>
                <c:pt idx="6814">
                  <c:v>-861.03599999999994</c:v>
                </c:pt>
                <c:pt idx="6815">
                  <c:v>-861.02</c:v>
                </c:pt>
                <c:pt idx="6816">
                  <c:v>-861.00400000000002</c:v>
                </c:pt>
                <c:pt idx="6817">
                  <c:v>-860.98800000000006</c:v>
                </c:pt>
                <c:pt idx="6818">
                  <c:v>-860.97199999999998</c:v>
                </c:pt>
                <c:pt idx="6819">
                  <c:v>-860.95600000000002</c:v>
                </c:pt>
                <c:pt idx="6820">
                  <c:v>-860.94</c:v>
                </c:pt>
                <c:pt idx="6821">
                  <c:v>-860.92399999999998</c:v>
                </c:pt>
                <c:pt idx="6822">
                  <c:v>-860.90800000000002</c:v>
                </c:pt>
                <c:pt idx="6823">
                  <c:v>-860.89200000000005</c:v>
                </c:pt>
                <c:pt idx="6824">
                  <c:v>-860.87599999999998</c:v>
                </c:pt>
                <c:pt idx="6825">
                  <c:v>-860.86</c:v>
                </c:pt>
                <c:pt idx="6826">
                  <c:v>-860.84400000000005</c:v>
                </c:pt>
                <c:pt idx="6827">
                  <c:v>-860.82799999999997</c:v>
                </c:pt>
                <c:pt idx="6828">
                  <c:v>-860.81200000000001</c:v>
                </c:pt>
                <c:pt idx="6829">
                  <c:v>-860.79600000000005</c:v>
                </c:pt>
                <c:pt idx="6830">
                  <c:v>-860.78</c:v>
                </c:pt>
                <c:pt idx="6831">
                  <c:v>-860.76400000000001</c:v>
                </c:pt>
                <c:pt idx="6832">
                  <c:v>-860.74800000000005</c:v>
                </c:pt>
                <c:pt idx="6833">
                  <c:v>-860.73199999999997</c:v>
                </c:pt>
                <c:pt idx="6834">
                  <c:v>-860.71600000000001</c:v>
                </c:pt>
                <c:pt idx="6835">
                  <c:v>-860.7</c:v>
                </c:pt>
                <c:pt idx="6836">
                  <c:v>-860.68399999999997</c:v>
                </c:pt>
                <c:pt idx="6837">
                  <c:v>-860.66800000000001</c:v>
                </c:pt>
                <c:pt idx="6838">
                  <c:v>-860.65200000000004</c:v>
                </c:pt>
                <c:pt idx="6839">
                  <c:v>-860.63599999999997</c:v>
                </c:pt>
                <c:pt idx="6840">
                  <c:v>-860.62</c:v>
                </c:pt>
                <c:pt idx="6841">
                  <c:v>-860.60400000000004</c:v>
                </c:pt>
                <c:pt idx="6842">
                  <c:v>-860.58799999999997</c:v>
                </c:pt>
                <c:pt idx="6843">
                  <c:v>-860.572</c:v>
                </c:pt>
                <c:pt idx="6844">
                  <c:v>-860.55600000000004</c:v>
                </c:pt>
                <c:pt idx="6845">
                  <c:v>-860.54</c:v>
                </c:pt>
                <c:pt idx="6846">
                  <c:v>-860.524</c:v>
                </c:pt>
                <c:pt idx="6847">
                  <c:v>-860.50800000000004</c:v>
                </c:pt>
                <c:pt idx="6848">
                  <c:v>-860.49199999999996</c:v>
                </c:pt>
                <c:pt idx="6849">
                  <c:v>-860.476</c:v>
                </c:pt>
                <c:pt idx="6850">
                  <c:v>-860.46</c:v>
                </c:pt>
                <c:pt idx="6851">
                  <c:v>-860.44399999999996</c:v>
                </c:pt>
                <c:pt idx="6852">
                  <c:v>-860.428</c:v>
                </c:pt>
                <c:pt idx="6853">
                  <c:v>-860.41200000000003</c:v>
                </c:pt>
                <c:pt idx="6854">
                  <c:v>-860.39599999999996</c:v>
                </c:pt>
                <c:pt idx="6855">
                  <c:v>-860.38</c:v>
                </c:pt>
                <c:pt idx="6856">
                  <c:v>-860.36400000000003</c:v>
                </c:pt>
                <c:pt idx="6857">
                  <c:v>-860.34799999999996</c:v>
                </c:pt>
                <c:pt idx="6858">
                  <c:v>-860.33199999999999</c:v>
                </c:pt>
                <c:pt idx="6859">
                  <c:v>-860.31600000000003</c:v>
                </c:pt>
                <c:pt idx="6860">
                  <c:v>-860.3</c:v>
                </c:pt>
                <c:pt idx="6861">
                  <c:v>-860.28399999999999</c:v>
                </c:pt>
                <c:pt idx="6862">
                  <c:v>-860.26800000000003</c:v>
                </c:pt>
                <c:pt idx="6863">
                  <c:v>-860.25199999999995</c:v>
                </c:pt>
                <c:pt idx="6864">
                  <c:v>-860.23599999999999</c:v>
                </c:pt>
                <c:pt idx="6865">
                  <c:v>-860.22</c:v>
                </c:pt>
                <c:pt idx="6866">
                  <c:v>-860.20399999999995</c:v>
                </c:pt>
                <c:pt idx="6867">
                  <c:v>-860.18799999999999</c:v>
                </c:pt>
                <c:pt idx="6868">
                  <c:v>-860.17200000000003</c:v>
                </c:pt>
                <c:pt idx="6869">
                  <c:v>-860.15599999999995</c:v>
                </c:pt>
                <c:pt idx="6870">
                  <c:v>-860.14</c:v>
                </c:pt>
                <c:pt idx="6871">
                  <c:v>-860.12400000000002</c:v>
                </c:pt>
                <c:pt idx="6872">
                  <c:v>-860.10799999999995</c:v>
                </c:pt>
                <c:pt idx="6873">
                  <c:v>-860.09199999999998</c:v>
                </c:pt>
                <c:pt idx="6874">
                  <c:v>-860.07600000000002</c:v>
                </c:pt>
                <c:pt idx="6875">
                  <c:v>-860.06</c:v>
                </c:pt>
                <c:pt idx="6876">
                  <c:v>-860.04399999999998</c:v>
                </c:pt>
                <c:pt idx="6877">
                  <c:v>-860.02800000000002</c:v>
                </c:pt>
                <c:pt idx="6878">
                  <c:v>-860.01199999999994</c:v>
                </c:pt>
                <c:pt idx="6879">
                  <c:v>-859.99599999999998</c:v>
                </c:pt>
                <c:pt idx="6880">
                  <c:v>-859.98</c:v>
                </c:pt>
                <c:pt idx="6881">
                  <c:v>-859.96400000000006</c:v>
                </c:pt>
                <c:pt idx="6882">
                  <c:v>-859.94799999999998</c:v>
                </c:pt>
                <c:pt idx="6883">
                  <c:v>-859.93200000000002</c:v>
                </c:pt>
                <c:pt idx="6884">
                  <c:v>-859.91700000000003</c:v>
                </c:pt>
                <c:pt idx="6885">
                  <c:v>-859.90099999999995</c:v>
                </c:pt>
                <c:pt idx="6886">
                  <c:v>-859.88499999999999</c:v>
                </c:pt>
                <c:pt idx="6887">
                  <c:v>-859.86900000000003</c:v>
                </c:pt>
                <c:pt idx="6888">
                  <c:v>-859.85299999999995</c:v>
                </c:pt>
                <c:pt idx="6889">
                  <c:v>-859.83699999999999</c:v>
                </c:pt>
                <c:pt idx="6890">
                  <c:v>-859.82100000000003</c:v>
                </c:pt>
                <c:pt idx="6891">
                  <c:v>-859.80499999999995</c:v>
                </c:pt>
                <c:pt idx="6892">
                  <c:v>-859.78899999999999</c:v>
                </c:pt>
                <c:pt idx="6893">
                  <c:v>-859.77300000000002</c:v>
                </c:pt>
                <c:pt idx="6894">
                  <c:v>-859.75699999999995</c:v>
                </c:pt>
                <c:pt idx="6895">
                  <c:v>-859.74099999999999</c:v>
                </c:pt>
                <c:pt idx="6896">
                  <c:v>-859.72500000000002</c:v>
                </c:pt>
                <c:pt idx="6897">
                  <c:v>-859.70899999999995</c:v>
                </c:pt>
                <c:pt idx="6898">
                  <c:v>-859.69299999999998</c:v>
                </c:pt>
                <c:pt idx="6899">
                  <c:v>-859.67700000000002</c:v>
                </c:pt>
                <c:pt idx="6900">
                  <c:v>-859.66099999999994</c:v>
                </c:pt>
                <c:pt idx="6901">
                  <c:v>-859.64499999999998</c:v>
                </c:pt>
                <c:pt idx="6902">
                  <c:v>-859.62900000000002</c:v>
                </c:pt>
                <c:pt idx="6903">
                  <c:v>-859.61300000000006</c:v>
                </c:pt>
                <c:pt idx="6904">
                  <c:v>-859.59699999999998</c:v>
                </c:pt>
                <c:pt idx="6905">
                  <c:v>-859.58100000000002</c:v>
                </c:pt>
                <c:pt idx="6906">
                  <c:v>-859.56500000000005</c:v>
                </c:pt>
                <c:pt idx="6907">
                  <c:v>-859.54899999999998</c:v>
                </c:pt>
                <c:pt idx="6908">
                  <c:v>-859.53300000000002</c:v>
                </c:pt>
                <c:pt idx="6909">
                  <c:v>-859.51700000000005</c:v>
                </c:pt>
                <c:pt idx="6910">
                  <c:v>-859.50099999999998</c:v>
                </c:pt>
                <c:pt idx="6911">
                  <c:v>-859.48500000000001</c:v>
                </c:pt>
                <c:pt idx="6912">
                  <c:v>-859.46900000000005</c:v>
                </c:pt>
                <c:pt idx="6913">
                  <c:v>-859.45299999999997</c:v>
                </c:pt>
                <c:pt idx="6914">
                  <c:v>-859.43700000000001</c:v>
                </c:pt>
                <c:pt idx="6915">
                  <c:v>-859.42100000000005</c:v>
                </c:pt>
                <c:pt idx="6916">
                  <c:v>-859.40499999999997</c:v>
                </c:pt>
                <c:pt idx="6917">
                  <c:v>-859.38900000000001</c:v>
                </c:pt>
                <c:pt idx="6918">
                  <c:v>-859.37300000000005</c:v>
                </c:pt>
                <c:pt idx="6919">
                  <c:v>-859.35699999999997</c:v>
                </c:pt>
                <c:pt idx="6920">
                  <c:v>-859.34100000000001</c:v>
                </c:pt>
                <c:pt idx="6921">
                  <c:v>-859.32500000000005</c:v>
                </c:pt>
                <c:pt idx="6922">
                  <c:v>-859.30899999999997</c:v>
                </c:pt>
                <c:pt idx="6923">
                  <c:v>-859.29300000000001</c:v>
                </c:pt>
                <c:pt idx="6924">
                  <c:v>-859.27700000000004</c:v>
                </c:pt>
                <c:pt idx="6925">
                  <c:v>-859.26099999999997</c:v>
                </c:pt>
                <c:pt idx="6926">
                  <c:v>-859.245</c:v>
                </c:pt>
                <c:pt idx="6927">
                  <c:v>-859.22900000000004</c:v>
                </c:pt>
                <c:pt idx="6928">
                  <c:v>-859.21299999999997</c:v>
                </c:pt>
                <c:pt idx="6929">
                  <c:v>-859.197</c:v>
                </c:pt>
                <c:pt idx="6930">
                  <c:v>-859.18100000000004</c:v>
                </c:pt>
                <c:pt idx="6931">
                  <c:v>-859.16499999999996</c:v>
                </c:pt>
                <c:pt idx="6932">
                  <c:v>-859.149</c:v>
                </c:pt>
                <c:pt idx="6933">
                  <c:v>-859.13300000000004</c:v>
                </c:pt>
                <c:pt idx="6934">
                  <c:v>-859.11699999999996</c:v>
                </c:pt>
                <c:pt idx="6935">
                  <c:v>-859.101</c:v>
                </c:pt>
                <c:pt idx="6936">
                  <c:v>-859.08500000000004</c:v>
                </c:pt>
                <c:pt idx="6937">
                  <c:v>-859.06899999999996</c:v>
                </c:pt>
                <c:pt idx="6938">
                  <c:v>-859.053</c:v>
                </c:pt>
                <c:pt idx="6939">
                  <c:v>-859.03700000000003</c:v>
                </c:pt>
                <c:pt idx="6940">
                  <c:v>-859.02099999999996</c:v>
                </c:pt>
                <c:pt idx="6941">
                  <c:v>-859.005</c:v>
                </c:pt>
                <c:pt idx="6942">
                  <c:v>-858.98900000000003</c:v>
                </c:pt>
                <c:pt idx="6943">
                  <c:v>-858.97299999999996</c:v>
                </c:pt>
                <c:pt idx="6944">
                  <c:v>-858.95699999999999</c:v>
                </c:pt>
                <c:pt idx="6945">
                  <c:v>-858.94100000000003</c:v>
                </c:pt>
                <c:pt idx="6946">
                  <c:v>-858.92499999999995</c:v>
                </c:pt>
                <c:pt idx="6947">
                  <c:v>-858.90899999999999</c:v>
                </c:pt>
                <c:pt idx="6948">
                  <c:v>-858.89300000000003</c:v>
                </c:pt>
                <c:pt idx="6949">
                  <c:v>-858.87699999999995</c:v>
                </c:pt>
                <c:pt idx="6950">
                  <c:v>-858.86099999999999</c:v>
                </c:pt>
                <c:pt idx="6951">
                  <c:v>-858.84500000000003</c:v>
                </c:pt>
                <c:pt idx="6952">
                  <c:v>-858.82899999999995</c:v>
                </c:pt>
                <c:pt idx="6953">
                  <c:v>-858.81299999999999</c:v>
                </c:pt>
                <c:pt idx="6954">
                  <c:v>-858.79700000000003</c:v>
                </c:pt>
                <c:pt idx="6955">
                  <c:v>-858.78099999999995</c:v>
                </c:pt>
                <c:pt idx="6956">
                  <c:v>-858.76499999999999</c:v>
                </c:pt>
                <c:pt idx="6957">
                  <c:v>-858.74900000000002</c:v>
                </c:pt>
                <c:pt idx="6958">
                  <c:v>-858.73299999999995</c:v>
                </c:pt>
                <c:pt idx="6959">
                  <c:v>-858.71699999999998</c:v>
                </c:pt>
                <c:pt idx="6960">
                  <c:v>-858.70100000000002</c:v>
                </c:pt>
                <c:pt idx="6961">
                  <c:v>-858.68499999999995</c:v>
                </c:pt>
                <c:pt idx="6962">
                  <c:v>-858.66899999999998</c:v>
                </c:pt>
                <c:pt idx="6963">
                  <c:v>-858.65300000000002</c:v>
                </c:pt>
                <c:pt idx="6964">
                  <c:v>-858.63699999999994</c:v>
                </c:pt>
                <c:pt idx="6965">
                  <c:v>-858.62099999999998</c:v>
                </c:pt>
                <c:pt idx="6966">
                  <c:v>-858.60500000000002</c:v>
                </c:pt>
                <c:pt idx="6967">
                  <c:v>-858.58900000000006</c:v>
                </c:pt>
                <c:pt idx="6968">
                  <c:v>-858.57299999999998</c:v>
                </c:pt>
                <c:pt idx="6969">
                  <c:v>-858.55700000000002</c:v>
                </c:pt>
                <c:pt idx="6970">
                  <c:v>-858.54100000000005</c:v>
                </c:pt>
                <c:pt idx="6971">
                  <c:v>-858.52499999999998</c:v>
                </c:pt>
                <c:pt idx="6972">
                  <c:v>-858.50900000000001</c:v>
                </c:pt>
                <c:pt idx="6973">
                  <c:v>-858.49300000000005</c:v>
                </c:pt>
                <c:pt idx="6974">
                  <c:v>-858.47699999999998</c:v>
                </c:pt>
                <c:pt idx="6975">
                  <c:v>-858.46100000000001</c:v>
                </c:pt>
                <c:pt idx="6976">
                  <c:v>-858.44500000000005</c:v>
                </c:pt>
                <c:pt idx="6977">
                  <c:v>-858.42899999999997</c:v>
                </c:pt>
                <c:pt idx="6978">
                  <c:v>-858.41300000000001</c:v>
                </c:pt>
                <c:pt idx="6979">
                  <c:v>-858.39700000000005</c:v>
                </c:pt>
                <c:pt idx="6980">
                  <c:v>-858.38099999999997</c:v>
                </c:pt>
                <c:pt idx="6981">
                  <c:v>-858.36500000000001</c:v>
                </c:pt>
                <c:pt idx="6982">
                  <c:v>-858.34900000000005</c:v>
                </c:pt>
                <c:pt idx="6983">
                  <c:v>-858.33299999999997</c:v>
                </c:pt>
                <c:pt idx="6984">
                  <c:v>-858.31700000000001</c:v>
                </c:pt>
                <c:pt idx="6985">
                  <c:v>-858.30100000000004</c:v>
                </c:pt>
                <c:pt idx="6986">
                  <c:v>-858.28499999999997</c:v>
                </c:pt>
                <c:pt idx="6987">
                  <c:v>-858.26900000000001</c:v>
                </c:pt>
                <c:pt idx="6988">
                  <c:v>-858.25300000000004</c:v>
                </c:pt>
                <c:pt idx="6989">
                  <c:v>-858.23699999999997</c:v>
                </c:pt>
                <c:pt idx="6990">
                  <c:v>-858.221</c:v>
                </c:pt>
                <c:pt idx="6991">
                  <c:v>-858.20500000000004</c:v>
                </c:pt>
                <c:pt idx="6992">
                  <c:v>-858.18899999999996</c:v>
                </c:pt>
                <c:pt idx="6993">
                  <c:v>-858.173</c:v>
                </c:pt>
                <c:pt idx="6994">
                  <c:v>-858.15700000000004</c:v>
                </c:pt>
                <c:pt idx="6995">
                  <c:v>-858.14099999999996</c:v>
                </c:pt>
                <c:pt idx="6996">
                  <c:v>-858.125</c:v>
                </c:pt>
                <c:pt idx="6997">
                  <c:v>-858.10900000000004</c:v>
                </c:pt>
                <c:pt idx="6998">
                  <c:v>-858.09400000000005</c:v>
                </c:pt>
                <c:pt idx="6999">
                  <c:v>-858.07799999999997</c:v>
                </c:pt>
                <c:pt idx="7000">
                  <c:v>-858.06200000000001</c:v>
                </c:pt>
                <c:pt idx="7001">
                  <c:v>-858.04600000000005</c:v>
                </c:pt>
                <c:pt idx="7002">
                  <c:v>-858.03</c:v>
                </c:pt>
                <c:pt idx="7003">
                  <c:v>-858.01400000000001</c:v>
                </c:pt>
                <c:pt idx="7004">
                  <c:v>-857.99800000000005</c:v>
                </c:pt>
                <c:pt idx="7005">
                  <c:v>-857.98199999999997</c:v>
                </c:pt>
                <c:pt idx="7006">
                  <c:v>-857.96600000000001</c:v>
                </c:pt>
                <c:pt idx="7007">
                  <c:v>-857.95</c:v>
                </c:pt>
                <c:pt idx="7008">
                  <c:v>-857.93399999999997</c:v>
                </c:pt>
                <c:pt idx="7009">
                  <c:v>-857.91800000000001</c:v>
                </c:pt>
                <c:pt idx="7010">
                  <c:v>-857.90200000000004</c:v>
                </c:pt>
                <c:pt idx="7011">
                  <c:v>-857.88599999999997</c:v>
                </c:pt>
                <c:pt idx="7012">
                  <c:v>-857.87</c:v>
                </c:pt>
                <c:pt idx="7013">
                  <c:v>-857.85400000000004</c:v>
                </c:pt>
                <c:pt idx="7014">
                  <c:v>-857.83799999999997</c:v>
                </c:pt>
                <c:pt idx="7015">
                  <c:v>-857.822</c:v>
                </c:pt>
                <c:pt idx="7016">
                  <c:v>-857.80600000000004</c:v>
                </c:pt>
                <c:pt idx="7017">
                  <c:v>-857.79</c:v>
                </c:pt>
                <c:pt idx="7018">
                  <c:v>-857.774</c:v>
                </c:pt>
                <c:pt idx="7019">
                  <c:v>-857.75800000000004</c:v>
                </c:pt>
                <c:pt idx="7020">
                  <c:v>-857.74199999999996</c:v>
                </c:pt>
                <c:pt idx="7021">
                  <c:v>-857.726</c:v>
                </c:pt>
                <c:pt idx="7022">
                  <c:v>-857.71</c:v>
                </c:pt>
                <c:pt idx="7023">
                  <c:v>-857.69399999999996</c:v>
                </c:pt>
                <c:pt idx="7024">
                  <c:v>-857.678</c:v>
                </c:pt>
                <c:pt idx="7025">
                  <c:v>-857.66200000000003</c:v>
                </c:pt>
                <c:pt idx="7026">
                  <c:v>-857.64599999999996</c:v>
                </c:pt>
                <c:pt idx="7027">
                  <c:v>-857.63</c:v>
                </c:pt>
                <c:pt idx="7028">
                  <c:v>-857.61400000000003</c:v>
                </c:pt>
                <c:pt idx="7029">
                  <c:v>-857.59799999999996</c:v>
                </c:pt>
                <c:pt idx="7030">
                  <c:v>-857.58199999999999</c:v>
                </c:pt>
                <c:pt idx="7031">
                  <c:v>-857.56600000000003</c:v>
                </c:pt>
                <c:pt idx="7032">
                  <c:v>-857.55</c:v>
                </c:pt>
                <c:pt idx="7033">
                  <c:v>-857.53399999999999</c:v>
                </c:pt>
                <c:pt idx="7034">
                  <c:v>-857.51800000000003</c:v>
                </c:pt>
                <c:pt idx="7035">
                  <c:v>-857.50199999999995</c:v>
                </c:pt>
                <c:pt idx="7036">
                  <c:v>-857.48599999999999</c:v>
                </c:pt>
                <c:pt idx="7037">
                  <c:v>-857.47</c:v>
                </c:pt>
                <c:pt idx="7038">
                  <c:v>-857.45399999999995</c:v>
                </c:pt>
                <c:pt idx="7039">
                  <c:v>-857.43799999999999</c:v>
                </c:pt>
                <c:pt idx="7040">
                  <c:v>-857.42200000000003</c:v>
                </c:pt>
                <c:pt idx="7041">
                  <c:v>-857.40599999999995</c:v>
                </c:pt>
                <c:pt idx="7042">
                  <c:v>-857.39</c:v>
                </c:pt>
                <c:pt idx="7043">
                  <c:v>-857.37400000000002</c:v>
                </c:pt>
                <c:pt idx="7044">
                  <c:v>-857.35799999999995</c:v>
                </c:pt>
                <c:pt idx="7045">
                  <c:v>-857.34199999999998</c:v>
                </c:pt>
                <c:pt idx="7046">
                  <c:v>-857.32600000000002</c:v>
                </c:pt>
                <c:pt idx="7047">
                  <c:v>-857.31</c:v>
                </c:pt>
                <c:pt idx="7048">
                  <c:v>-857.29399999999998</c:v>
                </c:pt>
                <c:pt idx="7049">
                  <c:v>-857.27800000000002</c:v>
                </c:pt>
                <c:pt idx="7050">
                  <c:v>-857.26199999999994</c:v>
                </c:pt>
                <c:pt idx="7051">
                  <c:v>-857.24599999999998</c:v>
                </c:pt>
                <c:pt idx="7052">
                  <c:v>-857.23</c:v>
                </c:pt>
                <c:pt idx="7053">
                  <c:v>-857.21400000000006</c:v>
                </c:pt>
                <c:pt idx="7054">
                  <c:v>-857.19799999999998</c:v>
                </c:pt>
                <c:pt idx="7055">
                  <c:v>-857.18200000000002</c:v>
                </c:pt>
                <c:pt idx="7056">
                  <c:v>-857.16600000000005</c:v>
                </c:pt>
                <c:pt idx="7057">
                  <c:v>-857.15</c:v>
                </c:pt>
                <c:pt idx="7058">
                  <c:v>-857.13400000000001</c:v>
                </c:pt>
                <c:pt idx="7059">
                  <c:v>-857.11800000000005</c:v>
                </c:pt>
                <c:pt idx="7060">
                  <c:v>-857.10199999999998</c:v>
                </c:pt>
                <c:pt idx="7061">
                  <c:v>-857.08600000000001</c:v>
                </c:pt>
                <c:pt idx="7062">
                  <c:v>-857.07</c:v>
                </c:pt>
                <c:pt idx="7063">
                  <c:v>-857.05399999999997</c:v>
                </c:pt>
                <c:pt idx="7064">
                  <c:v>-857.03800000000001</c:v>
                </c:pt>
                <c:pt idx="7065">
                  <c:v>-857.02200000000005</c:v>
                </c:pt>
                <c:pt idx="7066">
                  <c:v>-857.00599999999997</c:v>
                </c:pt>
                <c:pt idx="7067">
                  <c:v>-856.99</c:v>
                </c:pt>
                <c:pt idx="7068">
                  <c:v>-856.97400000000005</c:v>
                </c:pt>
                <c:pt idx="7069">
                  <c:v>-856.95799999999997</c:v>
                </c:pt>
                <c:pt idx="7070">
                  <c:v>-856.94200000000001</c:v>
                </c:pt>
                <c:pt idx="7071">
                  <c:v>-856.92600000000004</c:v>
                </c:pt>
                <c:pt idx="7072">
                  <c:v>-856.91</c:v>
                </c:pt>
                <c:pt idx="7073">
                  <c:v>-856.89400000000001</c:v>
                </c:pt>
                <c:pt idx="7074">
                  <c:v>-856.87800000000004</c:v>
                </c:pt>
                <c:pt idx="7075">
                  <c:v>-856.86199999999997</c:v>
                </c:pt>
                <c:pt idx="7076">
                  <c:v>-856.846</c:v>
                </c:pt>
                <c:pt idx="7077">
                  <c:v>-856.83</c:v>
                </c:pt>
                <c:pt idx="7078">
                  <c:v>-856.81399999999996</c:v>
                </c:pt>
                <c:pt idx="7079">
                  <c:v>-856.798</c:v>
                </c:pt>
                <c:pt idx="7080">
                  <c:v>-856.78200000000004</c:v>
                </c:pt>
                <c:pt idx="7081">
                  <c:v>-856.76599999999996</c:v>
                </c:pt>
                <c:pt idx="7082">
                  <c:v>-856.75</c:v>
                </c:pt>
                <c:pt idx="7083">
                  <c:v>-856.73400000000004</c:v>
                </c:pt>
                <c:pt idx="7084">
                  <c:v>-856.71799999999996</c:v>
                </c:pt>
                <c:pt idx="7085">
                  <c:v>-856.702</c:v>
                </c:pt>
                <c:pt idx="7086">
                  <c:v>-856.68600000000004</c:v>
                </c:pt>
                <c:pt idx="7087">
                  <c:v>-856.67</c:v>
                </c:pt>
                <c:pt idx="7088">
                  <c:v>-856.654</c:v>
                </c:pt>
                <c:pt idx="7089">
                  <c:v>-856.63800000000003</c:v>
                </c:pt>
                <c:pt idx="7090">
                  <c:v>-856.62199999999996</c:v>
                </c:pt>
                <c:pt idx="7091">
                  <c:v>-856.60599999999999</c:v>
                </c:pt>
                <c:pt idx="7092">
                  <c:v>-856.59</c:v>
                </c:pt>
                <c:pt idx="7093">
                  <c:v>-856.57399999999996</c:v>
                </c:pt>
                <c:pt idx="7094">
                  <c:v>-856.55799999999999</c:v>
                </c:pt>
                <c:pt idx="7095">
                  <c:v>-856.54200000000003</c:v>
                </c:pt>
                <c:pt idx="7096">
                  <c:v>-856.52599999999995</c:v>
                </c:pt>
                <c:pt idx="7097">
                  <c:v>-856.51</c:v>
                </c:pt>
                <c:pt idx="7098">
                  <c:v>-856.49400000000003</c:v>
                </c:pt>
                <c:pt idx="7099">
                  <c:v>-856.47799999999995</c:v>
                </c:pt>
                <c:pt idx="7100">
                  <c:v>-856.46199999999999</c:v>
                </c:pt>
                <c:pt idx="7101">
                  <c:v>-856.44600000000003</c:v>
                </c:pt>
                <c:pt idx="7102">
                  <c:v>-856.43</c:v>
                </c:pt>
                <c:pt idx="7103">
                  <c:v>-856.41399999999999</c:v>
                </c:pt>
                <c:pt idx="7104">
                  <c:v>-856.39800000000002</c:v>
                </c:pt>
                <c:pt idx="7105">
                  <c:v>-856.38199999999995</c:v>
                </c:pt>
                <c:pt idx="7106">
                  <c:v>-856.36599999999999</c:v>
                </c:pt>
                <c:pt idx="7107">
                  <c:v>-856.35</c:v>
                </c:pt>
                <c:pt idx="7108">
                  <c:v>-856.33399999999995</c:v>
                </c:pt>
                <c:pt idx="7109">
                  <c:v>-856.31799999999998</c:v>
                </c:pt>
                <c:pt idx="7110">
                  <c:v>-856.30200000000002</c:v>
                </c:pt>
                <c:pt idx="7111">
                  <c:v>-856.28599999999994</c:v>
                </c:pt>
                <c:pt idx="7112">
                  <c:v>-856.27099999999996</c:v>
                </c:pt>
                <c:pt idx="7113">
                  <c:v>-856.255</c:v>
                </c:pt>
                <c:pt idx="7114">
                  <c:v>-856.23900000000003</c:v>
                </c:pt>
                <c:pt idx="7115">
                  <c:v>-856.22299999999996</c:v>
                </c:pt>
                <c:pt idx="7116">
                  <c:v>-856.20699999999999</c:v>
                </c:pt>
                <c:pt idx="7117">
                  <c:v>-856.19100000000003</c:v>
                </c:pt>
                <c:pt idx="7118">
                  <c:v>-856.17499999999995</c:v>
                </c:pt>
                <c:pt idx="7119">
                  <c:v>-856.15899999999999</c:v>
                </c:pt>
                <c:pt idx="7120">
                  <c:v>-856.14300000000003</c:v>
                </c:pt>
                <c:pt idx="7121">
                  <c:v>-856.12699999999995</c:v>
                </c:pt>
                <c:pt idx="7122">
                  <c:v>-856.11099999999999</c:v>
                </c:pt>
                <c:pt idx="7123">
                  <c:v>-856.09500000000003</c:v>
                </c:pt>
                <c:pt idx="7124">
                  <c:v>-856.07899999999995</c:v>
                </c:pt>
                <c:pt idx="7125">
                  <c:v>-856.06299999999999</c:v>
                </c:pt>
                <c:pt idx="7126">
                  <c:v>-856.04700000000003</c:v>
                </c:pt>
                <c:pt idx="7127">
                  <c:v>-856.03099999999995</c:v>
                </c:pt>
                <c:pt idx="7128">
                  <c:v>-856.01499999999999</c:v>
                </c:pt>
                <c:pt idx="7129">
                  <c:v>-855.99900000000002</c:v>
                </c:pt>
                <c:pt idx="7130">
                  <c:v>-855.98299999999995</c:v>
                </c:pt>
                <c:pt idx="7131">
                  <c:v>-855.96699999999998</c:v>
                </c:pt>
                <c:pt idx="7132">
                  <c:v>-855.95100000000002</c:v>
                </c:pt>
                <c:pt idx="7133">
                  <c:v>-855.93499999999995</c:v>
                </c:pt>
                <c:pt idx="7134">
                  <c:v>-855.91899999999998</c:v>
                </c:pt>
                <c:pt idx="7135">
                  <c:v>-855.90300000000002</c:v>
                </c:pt>
                <c:pt idx="7136">
                  <c:v>-855.88699999999994</c:v>
                </c:pt>
                <c:pt idx="7137">
                  <c:v>-855.87099999999998</c:v>
                </c:pt>
                <c:pt idx="7138">
                  <c:v>-855.85500000000002</c:v>
                </c:pt>
                <c:pt idx="7139">
                  <c:v>-855.83900000000006</c:v>
                </c:pt>
                <c:pt idx="7140">
                  <c:v>-855.82299999999998</c:v>
                </c:pt>
                <c:pt idx="7141">
                  <c:v>-855.80700000000002</c:v>
                </c:pt>
                <c:pt idx="7142">
                  <c:v>-855.79100000000005</c:v>
                </c:pt>
                <c:pt idx="7143">
                  <c:v>-855.77499999999998</c:v>
                </c:pt>
                <c:pt idx="7144">
                  <c:v>-855.75900000000001</c:v>
                </c:pt>
                <c:pt idx="7145">
                  <c:v>-855.74300000000005</c:v>
                </c:pt>
                <c:pt idx="7146">
                  <c:v>-855.72699999999998</c:v>
                </c:pt>
                <c:pt idx="7147">
                  <c:v>-855.71100000000001</c:v>
                </c:pt>
                <c:pt idx="7148">
                  <c:v>-855.69500000000005</c:v>
                </c:pt>
                <c:pt idx="7149">
                  <c:v>-855.67899999999997</c:v>
                </c:pt>
                <c:pt idx="7150">
                  <c:v>-855.66300000000001</c:v>
                </c:pt>
                <c:pt idx="7151">
                  <c:v>-855.64700000000005</c:v>
                </c:pt>
                <c:pt idx="7152">
                  <c:v>-855.63099999999997</c:v>
                </c:pt>
                <c:pt idx="7153">
                  <c:v>-855.61500000000001</c:v>
                </c:pt>
                <c:pt idx="7154">
                  <c:v>-855.59900000000005</c:v>
                </c:pt>
                <c:pt idx="7155">
                  <c:v>-855.58299999999997</c:v>
                </c:pt>
                <c:pt idx="7156">
                  <c:v>-855.56700000000001</c:v>
                </c:pt>
                <c:pt idx="7157">
                  <c:v>-855.55100000000004</c:v>
                </c:pt>
                <c:pt idx="7158">
                  <c:v>-855.53499999999997</c:v>
                </c:pt>
                <c:pt idx="7159">
                  <c:v>-855.51900000000001</c:v>
                </c:pt>
                <c:pt idx="7160">
                  <c:v>-855.50300000000004</c:v>
                </c:pt>
                <c:pt idx="7161">
                  <c:v>-855.48699999999997</c:v>
                </c:pt>
                <c:pt idx="7162">
                  <c:v>-855.471</c:v>
                </c:pt>
                <c:pt idx="7163">
                  <c:v>-855.45500000000004</c:v>
                </c:pt>
                <c:pt idx="7164">
                  <c:v>-855.43899999999996</c:v>
                </c:pt>
                <c:pt idx="7165">
                  <c:v>-855.423</c:v>
                </c:pt>
                <c:pt idx="7166">
                  <c:v>-855.40700000000004</c:v>
                </c:pt>
                <c:pt idx="7167">
                  <c:v>-855.39099999999996</c:v>
                </c:pt>
                <c:pt idx="7168">
                  <c:v>-855.375</c:v>
                </c:pt>
                <c:pt idx="7169">
                  <c:v>-855.35900000000004</c:v>
                </c:pt>
                <c:pt idx="7170">
                  <c:v>-855.34299999999996</c:v>
                </c:pt>
                <c:pt idx="7171">
                  <c:v>-855.327</c:v>
                </c:pt>
                <c:pt idx="7172">
                  <c:v>-855.31100000000004</c:v>
                </c:pt>
                <c:pt idx="7173">
                  <c:v>-855.29499999999996</c:v>
                </c:pt>
                <c:pt idx="7174">
                  <c:v>-855.279</c:v>
                </c:pt>
                <c:pt idx="7175">
                  <c:v>-855.26300000000003</c:v>
                </c:pt>
                <c:pt idx="7176">
                  <c:v>-855.24699999999996</c:v>
                </c:pt>
                <c:pt idx="7177">
                  <c:v>-855.23099999999999</c:v>
                </c:pt>
                <c:pt idx="7178">
                  <c:v>-855.21500000000003</c:v>
                </c:pt>
                <c:pt idx="7179">
                  <c:v>-855.19899999999996</c:v>
                </c:pt>
                <c:pt idx="7180">
                  <c:v>-855.18299999999999</c:v>
                </c:pt>
                <c:pt idx="7181">
                  <c:v>-855.16700000000003</c:v>
                </c:pt>
                <c:pt idx="7182">
                  <c:v>-855.15099999999995</c:v>
                </c:pt>
                <c:pt idx="7183">
                  <c:v>-855.13499999999999</c:v>
                </c:pt>
                <c:pt idx="7184">
                  <c:v>-855.11900000000003</c:v>
                </c:pt>
                <c:pt idx="7185">
                  <c:v>-855.10299999999995</c:v>
                </c:pt>
                <c:pt idx="7186">
                  <c:v>-855.08699999999999</c:v>
                </c:pt>
                <c:pt idx="7187">
                  <c:v>-855.07100000000003</c:v>
                </c:pt>
                <c:pt idx="7188">
                  <c:v>-855.05499999999995</c:v>
                </c:pt>
                <c:pt idx="7189">
                  <c:v>-855.03899999999999</c:v>
                </c:pt>
                <c:pt idx="7190">
                  <c:v>-855.02300000000002</c:v>
                </c:pt>
                <c:pt idx="7191">
                  <c:v>-855.00699999999995</c:v>
                </c:pt>
                <c:pt idx="7192">
                  <c:v>-854.99099999999999</c:v>
                </c:pt>
                <c:pt idx="7193">
                  <c:v>-854.97500000000002</c:v>
                </c:pt>
                <c:pt idx="7194">
                  <c:v>-854.95899999999995</c:v>
                </c:pt>
                <c:pt idx="7195">
                  <c:v>-854.94299999999998</c:v>
                </c:pt>
                <c:pt idx="7196">
                  <c:v>-854.92700000000002</c:v>
                </c:pt>
                <c:pt idx="7197">
                  <c:v>-854.91099999999994</c:v>
                </c:pt>
                <c:pt idx="7198">
                  <c:v>-854.89499999999998</c:v>
                </c:pt>
                <c:pt idx="7199">
                  <c:v>-854.87900000000002</c:v>
                </c:pt>
                <c:pt idx="7200">
                  <c:v>-854.86300000000006</c:v>
                </c:pt>
                <c:pt idx="7201">
                  <c:v>-854.84699999999998</c:v>
                </c:pt>
                <c:pt idx="7202">
                  <c:v>-854.83100000000002</c:v>
                </c:pt>
                <c:pt idx="7203">
                  <c:v>-854.81500000000005</c:v>
                </c:pt>
                <c:pt idx="7204">
                  <c:v>-854.79899999999998</c:v>
                </c:pt>
                <c:pt idx="7205">
                  <c:v>-854.78300000000002</c:v>
                </c:pt>
                <c:pt idx="7206">
                  <c:v>-854.76700000000005</c:v>
                </c:pt>
                <c:pt idx="7207">
                  <c:v>-854.75099999999998</c:v>
                </c:pt>
                <c:pt idx="7208">
                  <c:v>-854.73500000000001</c:v>
                </c:pt>
                <c:pt idx="7209">
                  <c:v>-854.71900000000005</c:v>
                </c:pt>
                <c:pt idx="7210">
                  <c:v>-854.70299999999997</c:v>
                </c:pt>
                <c:pt idx="7211">
                  <c:v>-854.68700000000001</c:v>
                </c:pt>
                <c:pt idx="7212">
                  <c:v>-854.67100000000005</c:v>
                </c:pt>
                <c:pt idx="7213">
                  <c:v>-854.65499999999997</c:v>
                </c:pt>
                <c:pt idx="7214">
                  <c:v>-854.63900000000001</c:v>
                </c:pt>
                <c:pt idx="7215">
                  <c:v>-854.62300000000005</c:v>
                </c:pt>
                <c:pt idx="7216">
                  <c:v>-854.60699999999997</c:v>
                </c:pt>
                <c:pt idx="7217">
                  <c:v>-854.59100000000001</c:v>
                </c:pt>
                <c:pt idx="7218">
                  <c:v>-854.57500000000005</c:v>
                </c:pt>
                <c:pt idx="7219">
                  <c:v>-854.55899999999997</c:v>
                </c:pt>
                <c:pt idx="7220">
                  <c:v>-854.54300000000001</c:v>
                </c:pt>
                <c:pt idx="7221">
                  <c:v>-854.52700000000004</c:v>
                </c:pt>
                <c:pt idx="7222">
                  <c:v>-854.51099999999997</c:v>
                </c:pt>
                <c:pt idx="7223">
                  <c:v>-854.495</c:v>
                </c:pt>
                <c:pt idx="7224">
                  <c:v>-854.47900000000004</c:v>
                </c:pt>
                <c:pt idx="7225">
                  <c:v>-854.46400000000006</c:v>
                </c:pt>
                <c:pt idx="7226">
                  <c:v>-854.44799999999998</c:v>
                </c:pt>
                <c:pt idx="7227">
                  <c:v>-854.43200000000002</c:v>
                </c:pt>
                <c:pt idx="7228">
                  <c:v>-854.41600000000005</c:v>
                </c:pt>
                <c:pt idx="7229">
                  <c:v>-854.4</c:v>
                </c:pt>
                <c:pt idx="7230">
                  <c:v>-854.38400000000001</c:v>
                </c:pt>
                <c:pt idx="7231">
                  <c:v>-854.36800000000005</c:v>
                </c:pt>
                <c:pt idx="7232">
                  <c:v>-854.35199999999998</c:v>
                </c:pt>
                <c:pt idx="7233">
                  <c:v>-854.33600000000001</c:v>
                </c:pt>
                <c:pt idx="7234">
                  <c:v>-854.32</c:v>
                </c:pt>
                <c:pt idx="7235">
                  <c:v>-854.30399999999997</c:v>
                </c:pt>
                <c:pt idx="7236">
                  <c:v>-854.28800000000001</c:v>
                </c:pt>
                <c:pt idx="7237">
                  <c:v>-854.27200000000005</c:v>
                </c:pt>
                <c:pt idx="7238">
                  <c:v>-854.25599999999997</c:v>
                </c:pt>
                <c:pt idx="7239">
                  <c:v>-854.24</c:v>
                </c:pt>
                <c:pt idx="7240">
                  <c:v>-854.22400000000005</c:v>
                </c:pt>
                <c:pt idx="7241">
                  <c:v>-854.20799999999997</c:v>
                </c:pt>
                <c:pt idx="7242">
                  <c:v>-854.19200000000001</c:v>
                </c:pt>
                <c:pt idx="7243">
                  <c:v>-854.17600000000004</c:v>
                </c:pt>
                <c:pt idx="7244">
                  <c:v>-854.16</c:v>
                </c:pt>
                <c:pt idx="7245">
                  <c:v>-854.14400000000001</c:v>
                </c:pt>
                <c:pt idx="7246">
                  <c:v>-854.12800000000004</c:v>
                </c:pt>
                <c:pt idx="7247">
                  <c:v>-854.11199999999997</c:v>
                </c:pt>
                <c:pt idx="7248">
                  <c:v>-854.096</c:v>
                </c:pt>
                <c:pt idx="7249">
                  <c:v>-854.08</c:v>
                </c:pt>
                <c:pt idx="7250">
                  <c:v>-854.06399999999996</c:v>
                </c:pt>
                <c:pt idx="7251">
                  <c:v>-854.048</c:v>
                </c:pt>
                <c:pt idx="7252">
                  <c:v>-854.03200000000004</c:v>
                </c:pt>
                <c:pt idx="7253">
                  <c:v>-854.01599999999996</c:v>
                </c:pt>
                <c:pt idx="7254">
                  <c:v>-854</c:v>
                </c:pt>
                <c:pt idx="7255">
                  <c:v>-853.98400000000004</c:v>
                </c:pt>
                <c:pt idx="7256">
                  <c:v>-853.96799999999996</c:v>
                </c:pt>
                <c:pt idx="7257">
                  <c:v>-853.952</c:v>
                </c:pt>
                <c:pt idx="7258">
                  <c:v>-853.93600000000004</c:v>
                </c:pt>
                <c:pt idx="7259">
                  <c:v>-853.92</c:v>
                </c:pt>
                <c:pt idx="7260">
                  <c:v>-853.904</c:v>
                </c:pt>
                <c:pt idx="7261">
                  <c:v>-853.88800000000003</c:v>
                </c:pt>
                <c:pt idx="7262">
                  <c:v>-853.87199999999996</c:v>
                </c:pt>
                <c:pt idx="7263">
                  <c:v>-853.85599999999999</c:v>
                </c:pt>
                <c:pt idx="7264">
                  <c:v>-853.84</c:v>
                </c:pt>
                <c:pt idx="7265">
                  <c:v>-853.82399999999996</c:v>
                </c:pt>
                <c:pt idx="7266">
                  <c:v>-853.80799999999999</c:v>
                </c:pt>
                <c:pt idx="7267">
                  <c:v>-853.79200000000003</c:v>
                </c:pt>
                <c:pt idx="7268">
                  <c:v>-853.77599999999995</c:v>
                </c:pt>
                <c:pt idx="7269">
                  <c:v>-853.76</c:v>
                </c:pt>
                <c:pt idx="7270">
                  <c:v>-853.74400000000003</c:v>
                </c:pt>
                <c:pt idx="7271">
                  <c:v>-853.72799999999995</c:v>
                </c:pt>
                <c:pt idx="7272">
                  <c:v>-853.71199999999999</c:v>
                </c:pt>
                <c:pt idx="7273">
                  <c:v>-853.69600000000003</c:v>
                </c:pt>
                <c:pt idx="7274">
                  <c:v>-853.68</c:v>
                </c:pt>
                <c:pt idx="7275">
                  <c:v>-853.66399999999999</c:v>
                </c:pt>
                <c:pt idx="7276">
                  <c:v>-853.64800000000002</c:v>
                </c:pt>
                <c:pt idx="7277">
                  <c:v>-853.63199999999995</c:v>
                </c:pt>
                <c:pt idx="7278">
                  <c:v>-853.61599999999999</c:v>
                </c:pt>
                <c:pt idx="7279">
                  <c:v>-853.6</c:v>
                </c:pt>
                <c:pt idx="7280">
                  <c:v>-853.58399999999995</c:v>
                </c:pt>
                <c:pt idx="7281">
                  <c:v>-853.56799999999998</c:v>
                </c:pt>
                <c:pt idx="7282">
                  <c:v>-853.55200000000002</c:v>
                </c:pt>
                <c:pt idx="7283">
                  <c:v>-853.53599999999994</c:v>
                </c:pt>
                <c:pt idx="7284">
                  <c:v>-853.52</c:v>
                </c:pt>
                <c:pt idx="7285">
                  <c:v>-853.50400000000002</c:v>
                </c:pt>
                <c:pt idx="7286">
                  <c:v>-853.48800000000006</c:v>
                </c:pt>
                <c:pt idx="7287">
                  <c:v>-853.47199999999998</c:v>
                </c:pt>
                <c:pt idx="7288">
                  <c:v>-853.45600000000002</c:v>
                </c:pt>
                <c:pt idx="7289">
                  <c:v>-853.44</c:v>
                </c:pt>
                <c:pt idx="7290">
                  <c:v>-853.42399999999998</c:v>
                </c:pt>
                <c:pt idx="7291">
                  <c:v>-853.40800000000002</c:v>
                </c:pt>
                <c:pt idx="7292">
                  <c:v>-853.39200000000005</c:v>
                </c:pt>
                <c:pt idx="7293">
                  <c:v>-853.37599999999998</c:v>
                </c:pt>
                <c:pt idx="7294">
                  <c:v>-853.36</c:v>
                </c:pt>
                <c:pt idx="7295">
                  <c:v>-853.34400000000005</c:v>
                </c:pt>
                <c:pt idx="7296">
                  <c:v>-853.32799999999997</c:v>
                </c:pt>
                <c:pt idx="7297">
                  <c:v>-853.31200000000001</c:v>
                </c:pt>
                <c:pt idx="7298">
                  <c:v>-853.29600000000005</c:v>
                </c:pt>
                <c:pt idx="7299">
                  <c:v>-853.28</c:v>
                </c:pt>
                <c:pt idx="7300">
                  <c:v>-853.26400000000001</c:v>
                </c:pt>
                <c:pt idx="7301">
                  <c:v>-853.24800000000005</c:v>
                </c:pt>
                <c:pt idx="7302">
                  <c:v>-853.23199999999997</c:v>
                </c:pt>
                <c:pt idx="7303">
                  <c:v>-853.21600000000001</c:v>
                </c:pt>
                <c:pt idx="7304">
                  <c:v>-853.2</c:v>
                </c:pt>
                <c:pt idx="7305">
                  <c:v>-853.18399999999997</c:v>
                </c:pt>
                <c:pt idx="7306">
                  <c:v>-853.16800000000001</c:v>
                </c:pt>
                <c:pt idx="7307">
                  <c:v>-853.15200000000004</c:v>
                </c:pt>
                <c:pt idx="7308">
                  <c:v>-853.13599999999997</c:v>
                </c:pt>
                <c:pt idx="7309">
                  <c:v>-853.12</c:v>
                </c:pt>
                <c:pt idx="7310">
                  <c:v>-853.10400000000004</c:v>
                </c:pt>
                <c:pt idx="7311">
                  <c:v>-853.08799999999997</c:v>
                </c:pt>
                <c:pt idx="7312">
                  <c:v>-853.072</c:v>
                </c:pt>
                <c:pt idx="7313">
                  <c:v>-853.05600000000004</c:v>
                </c:pt>
                <c:pt idx="7314">
                  <c:v>-853.04</c:v>
                </c:pt>
                <c:pt idx="7315">
                  <c:v>-853.024</c:v>
                </c:pt>
                <c:pt idx="7316">
                  <c:v>-853.00800000000004</c:v>
                </c:pt>
                <c:pt idx="7317">
                  <c:v>-852.99199999999996</c:v>
                </c:pt>
                <c:pt idx="7318">
                  <c:v>-852.976</c:v>
                </c:pt>
                <c:pt idx="7319">
                  <c:v>-852.96</c:v>
                </c:pt>
                <c:pt idx="7320">
                  <c:v>-852.94399999999996</c:v>
                </c:pt>
                <c:pt idx="7321">
                  <c:v>-852.928</c:v>
                </c:pt>
                <c:pt idx="7322">
                  <c:v>-852.91200000000003</c:v>
                </c:pt>
                <c:pt idx="7323">
                  <c:v>-852.89599999999996</c:v>
                </c:pt>
                <c:pt idx="7324">
                  <c:v>-852.88</c:v>
                </c:pt>
                <c:pt idx="7325">
                  <c:v>-852.86400000000003</c:v>
                </c:pt>
                <c:pt idx="7326">
                  <c:v>-852.84799999999996</c:v>
                </c:pt>
                <c:pt idx="7327">
                  <c:v>-852.83199999999999</c:v>
                </c:pt>
                <c:pt idx="7328">
                  <c:v>-852.81600000000003</c:v>
                </c:pt>
                <c:pt idx="7329">
                  <c:v>-852.8</c:v>
                </c:pt>
                <c:pt idx="7330">
                  <c:v>-852.78399999999999</c:v>
                </c:pt>
                <c:pt idx="7331">
                  <c:v>-852.76800000000003</c:v>
                </c:pt>
                <c:pt idx="7332">
                  <c:v>-852.75199999999995</c:v>
                </c:pt>
                <c:pt idx="7333">
                  <c:v>-852.73599999999999</c:v>
                </c:pt>
                <c:pt idx="7334">
                  <c:v>-852.72</c:v>
                </c:pt>
                <c:pt idx="7335">
                  <c:v>-852.70399999999995</c:v>
                </c:pt>
                <c:pt idx="7336">
                  <c:v>-852.68799999999999</c:v>
                </c:pt>
                <c:pt idx="7337">
                  <c:v>-852.67200000000003</c:v>
                </c:pt>
                <c:pt idx="7338">
                  <c:v>-852.65599999999995</c:v>
                </c:pt>
                <c:pt idx="7339">
                  <c:v>-852.64099999999996</c:v>
                </c:pt>
                <c:pt idx="7340">
                  <c:v>-852.625</c:v>
                </c:pt>
                <c:pt idx="7341">
                  <c:v>-852.60900000000004</c:v>
                </c:pt>
                <c:pt idx="7342">
                  <c:v>-852.59299999999996</c:v>
                </c:pt>
                <c:pt idx="7343">
                  <c:v>-852.577</c:v>
                </c:pt>
                <c:pt idx="7344">
                  <c:v>-852.56100000000004</c:v>
                </c:pt>
                <c:pt idx="7345">
                  <c:v>-852.54499999999996</c:v>
                </c:pt>
                <c:pt idx="7346">
                  <c:v>-852.529</c:v>
                </c:pt>
                <c:pt idx="7347">
                  <c:v>-852.51300000000003</c:v>
                </c:pt>
                <c:pt idx="7348">
                  <c:v>-852.49699999999996</c:v>
                </c:pt>
                <c:pt idx="7349">
                  <c:v>-852.48099999999999</c:v>
                </c:pt>
                <c:pt idx="7350">
                  <c:v>-852.46500000000003</c:v>
                </c:pt>
                <c:pt idx="7351">
                  <c:v>-852.44899999999996</c:v>
                </c:pt>
                <c:pt idx="7352">
                  <c:v>-852.43299999999999</c:v>
                </c:pt>
                <c:pt idx="7353">
                  <c:v>-852.41700000000003</c:v>
                </c:pt>
                <c:pt idx="7354">
                  <c:v>-852.40099999999995</c:v>
                </c:pt>
                <c:pt idx="7355">
                  <c:v>-852.38499999999999</c:v>
                </c:pt>
                <c:pt idx="7356">
                  <c:v>-852.36900000000003</c:v>
                </c:pt>
                <c:pt idx="7357">
                  <c:v>-852.35299999999995</c:v>
                </c:pt>
                <c:pt idx="7358">
                  <c:v>-852.33699999999999</c:v>
                </c:pt>
                <c:pt idx="7359">
                  <c:v>-852.32100000000003</c:v>
                </c:pt>
                <c:pt idx="7360">
                  <c:v>-852.30499999999995</c:v>
                </c:pt>
                <c:pt idx="7361">
                  <c:v>-852.28899999999999</c:v>
                </c:pt>
                <c:pt idx="7362">
                  <c:v>-852.27300000000002</c:v>
                </c:pt>
                <c:pt idx="7363">
                  <c:v>-852.25699999999995</c:v>
                </c:pt>
                <c:pt idx="7364">
                  <c:v>-852.24099999999999</c:v>
                </c:pt>
                <c:pt idx="7365">
                  <c:v>-852.22500000000002</c:v>
                </c:pt>
                <c:pt idx="7366">
                  <c:v>-852.20899999999995</c:v>
                </c:pt>
                <c:pt idx="7367">
                  <c:v>-852.19299999999998</c:v>
                </c:pt>
                <c:pt idx="7368">
                  <c:v>-852.17700000000002</c:v>
                </c:pt>
                <c:pt idx="7369">
                  <c:v>-852.16099999999994</c:v>
                </c:pt>
                <c:pt idx="7370">
                  <c:v>-852.14499999999998</c:v>
                </c:pt>
                <c:pt idx="7371">
                  <c:v>-852.12900000000002</c:v>
                </c:pt>
                <c:pt idx="7372">
                  <c:v>-852.11300000000006</c:v>
                </c:pt>
                <c:pt idx="7373">
                  <c:v>-852.09699999999998</c:v>
                </c:pt>
                <c:pt idx="7374">
                  <c:v>-852.08100000000002</c:v>
                </c:pt>
                <c:pt idx="7375">
                  <c:v>-852.06500000000005</c:v>
                </c:pt>
                <c:pt idx="7376">
                  <c:v>-852.04899999999998</c:v>
                </c:pt>
                <c:pt idx="7377">
                  <c:v>-852.03300000000002</c:v>
                </c:pt>
                <c:pt idx="7378">
                  <c:v>-852.01700000000005</c:v>
                </c:pt>
                <c:pt idx="7379">
                  <c:v>-852.00099999999998</c:v>
                </c:pt>
                <c:pt idx="7380">
                  <c:v>-851.98500000000001</c:v>
                </c:pt>
                <c:pt idx="7381">
                  <c:v>-851.96900000000005</c:v>
                </c:pt>
                <c:pt idx="7382">
                  <c:v>-851.95299999999997</c:v>
                </c:pt>
                <c:pt idx="7383">
                  <c:v>-851.93700000000001</c:v>
                </c:pt>
                <c:pt idx="7384">
                  <c:v>-851.92100000000005</c:v>
                </c:pt>
                <c:pt idx="7385">
                  <c:v>-851.90499999999997</c:v>
                </c:pt>
                <c:pt idx="7386">
                  <c:v>-851.88900000000001</c:v>
                </c:pt>
                <c:pt idx="7387">
                  <c:v>-851.87300000000005</c:v>
                </c:pt>
                <c:pt idx="7388">
                  <c:v>-851.85699999999997</c:v>
                </c:pt>
                <c:pt idx="7389">
                  <c:v>-851.84100000000001</c:v>
                </c:pt>
                <c:pt idx="7390">
                  <c:v>-851.82500000000005</c:v>
                </c:pt>
                <c:pt idx="7391">
                  <c:v>-851.80899999999997</c:v>
                </c:pt>
                <c:pt idx="7392">
                  <c:v>-851.79300000000001</c:v>
                </c:pt>
                <c:pt idx="7393">
                  <c:v>-851.77700000000004</c:v>
                </c:pt>
                <c:pt idx="7394">
                  <c:v>-851.76099999999997</c:v>
                </c:pt>
                <c:pt idx="7395">
                  <c:v>-851.745</c:v>
                </c:pt>
                <c:pt idx="7396">
                  <c:v>-851.72900000000004</c:v>
                </c:pt>
                <c:pt idx="7397">
                  <c:v>-851.71299999999997</c:v>
                </c:pt>
                <c:pt idx="7398">
                  <c:v>-851.697</c:v>
                </c:pt>
                <c:pt idx="7399">
                  <c:v>-851.68100000000004</c:v>
                </c:pt>
                <c:pt idx="7400">
                  <c:v>-851.66499999999996</c:v>
                </c:pt>
                <c:pt idx="7401">
                  <c:v>-851.649</c:v>
                </c:pt>
                <c:pt idx="7402">
                  <c:v>-851.63300000000004</c:v>
                </c:pt>
                <c:pt idx="7403">
                  <c:v>-851.61699999999996</c:v>
                </c:pt>
                <c:pt idx="7404">
                  <c:v>-851.601</c:v>
                </c:pt>
                <c:pt idx="7405">
                  <c:v>-851.58500000000004</c:v>
                </c:pt>
                <c:pt idx="7406">
                  <c:v>-851.56899999999996</c:v>
                </c:pt>
                <c:pt idx="7407">
                  <c:v>-851.553</c:v>
                </c:pt>
                <c:pt idx="7408">
                  <c:v>-851.53700000000003</c:v>
                </c:pt>
                <c:pt idx="7409">
                  <c:v>-851.52099999999996</c:v>
                </c:pt>
                <c:pt idx="7410">
                  <c:v>-851.505</c:v>
                </c:pt>
                <c:pt idx="7411">
                  <c:v>-851.48900000000003</c:v>
                </c:pt>
                <c:pt idx="7412">
                  <c:v>-851.47299999999996</c:v>
                </c:pt>
                <c:pt idx="7413">
                  <c:v>-851.45699999999999</c:v>
                </c:pt>
                <c:pt idx="7414">
                  <c:v>-851.44100000000003</c:v>
                </c:pt>
                <c:pt idx="7415">
                  <c:v>-851.42499999999995</c:v>
                </c:pt>
                <c:pt idx="7416">
                  <c:v>-851.40899999999999</c:v>
                </c:pt>
                <c:pt idx="7417">
                  <c:v>-851.39300000000003</c:v>
                </c:pt>
                <c:pt idx="7418">
                  <c:v>-851.37699999999995</c:v>
                </c:pt>
                <c:pt idx="7419">
                  <c:v>-851.36099999999999</c:v>
                </c:pt>
                <c:pt idx="7420">
                  <c:v>-851.34500000000003</c:v>
                </c:pt>
                <c:pt idx="7421">
                  <c:v>-851.32899999999995</c:v>
                </c:pt>
                <c:pt idx="7422">
                  <c:v>-851.31299999999999</c:v>
                </c:pt>
                <c:pt idx="7423">
                  <c:v>-851.29700000000003</c:v>
                </c:pt>
                <c:pt idx="7424">
                  <c:v>-851.28099999999995</c:v>
                </c:pt>
                <c:pt idx="7425">
                  <c:v>-851.26499999999999</c:v>
                </c:pt>
                <c:pt idx="7426">
                  <c:v>-851.24900000000002</c:v>
                </c:pt>
                <c:pt idx="7427">
                  <c:v>-851.23299999999995</c:v>
                </c:pt>
                <c:pt idx="7428">
                  <c:v>-851.21699999999998</c:v>
                </c:pt>
                <c:pt idx="7429">
                  <c:v>-851.20100000000002</c:v>
                </c:pt>
                <c:pt idx="7430">
                  <c:v>-851.18499999999995</c:v>
                </c:pt>
                <c:pt idx="7431">
                  <c:v>-851.16899999999998</c:v>
                </c:pt>
                <c:pt idx="7432">
                  <c:v>-851.15300000000002</c:v>
                </c:pt>
                <c:pt idx="7433">
                  <c:v>-851.13699999999994</c:v>
                </c:pt>
                <c:pt idx="7434">
                  <c:v>-851.12099999999998</c:v>
                </c:pt>
                <c:pt idx="7435">
                  <c:v>-851.10500000000002</c:v>
                </c:pt>
                <c:pt idx="7436">
                  <c:v>-851.08900000000006</c:v>
                </c:pt>
                <c:pt idx="7437">
                  <c:v>-851.07299999999998</c:v>
                </c:pt>
                <c:pt idx="7438">
                  <c:v>-851.05700000000002</c:v>
                </c:pt>
                <c:pt idx="7439">
                  <c:v>-851.04100000000005</c:v>
                </c:pt>
                <c:pt idx="7440">
                  <c:v>-851.02499999999998</c:v>
                </c:pt>
                <c:pt idx="7441">
                  <c:v>-851.00900000000001</c:v>
                </c:pt>
                <c:pt idx="7442">
                  <c:v>-850.99300000000005</c:v>
                </c:pt>
                <c:pt idx="7443">
                  <c:v>-850.97699999999998</c:v>
                </c:pt>
                <c:pt idx="7444">
                  <c:v>-850.96100000000001</c:v>
                </c:pt>
                <c:pt idx="7445">
                  <c:v>-850.94500000000005</c:v>
                </c:pt>
                <c:pt idx="7446">
                  <c:v>-850.92899999999997</c:v>
                </c:pt>
                <c:pt idx="7447">
                  <c:v>-850.91300000000001</c:v>
                </c:pt>
                <c:pt idx="7448">
                  <c:v>-850.89700000000005</c:v>
                </c:pt>
                <c:pt idx="7449">
                  <c:v>-850.88099999999997</c:v>
                </c:pt>
                <c:pt idx="7450">
                  <c:v>-850.86500000000001</c:v>
                </c:pt>
                <c:pt idx="7451">
                  <c:v>-850.84900000000005</c:v>
                </c:pt>
                <c:pt idx="7452">
                  <c:v>-850.83299999999997</c:v>
                </c:pt>
                <c:pt idx="7453">
                  <c:v>-850.81799999999998</c:v>
                </c:pt>
                <c:pt idx="7454">
                  <c:v>-850.80200000000002</c:v>
                </c:pt>
                <c:pt idx="7455">
                  <c:v>-850.78599999999994</c:v>
                </c:pt>
                <c:pt idx="7456">
                  <c:v>-850.77</c:v>
                </c:pt>
                <c:pt idx="7457">
                  <c:v>-850.75400000000002</c:v>
                </c:pt>
                <c:pt idx="7458">
                  <c:v>-850.73800000000006</c:v>
                </c:pt>
                <c:pt idx="7459">
                  <c:v>-850.72199999999998</c:v>
                </c:pt>
                <c:pt idx="7460">
                  <c:v>-850.70600000000002</c:v>
                </c:pt>
                <c:pt idx="7461">
                  <c:v>-850.69</c:v>
                </c:pt>
                <c:pt idx="7462">
                  <c:v>-850.67399999999998</c:v>
                </c:pt>
                <c:pt idx="7463">
                  <c:v>-850.65800000000002</c:v>
                </c:pt>
                <c:pt idx="7464">
                  <c:v>-850.64200000000005</c:v>
                </c:pt>
                <c:pt idx="7465">
                  <c:v>-850.62599999999998</c:v>
                </c:pt>
                <c:pt idx="7466">
                  <c:v>-850.61</c:v>
                </c:pt>
                <c:pt idx="7467">
                  <c:v>-850.59400000000005</c:v>
                </c:pt>
                <c:pt idx="7468">
                  <c:v>-850.57799999999997</c:v>
                </c:pt>
                <c:pt idx="7469">
                  <c:v>-850.56200000000001</c:v>
                </c:pt>
                <c:pt idx="7470">
                  <c:v>-850.54600000000005</c:v>
                </c:pt>
                <c:pt idx="7471">
                  <c:v>-850.53</c:v>
                </c:pt>
                <c:pt idx="7472">
                  <c:v>-850.51400000000001</c:v>
                </c:pt>
                <c:pt idx="7473">
                  <c:v>-850.49800000000005</c:v>
                </c:pt>
                <c:pt idx="7474">
                  <c:v>-850.48199999999997</c:v>
                </c:pt>
                <c:pt idx="7475">
                  <c:v>-850.46600000000001</c:v>
                </c:pt>
                <c:pt idx="7476">
                  <c:v>-850.45</c:v>
                </c:pt>
                <c:pt idx="7477">
                  <c:v>-850.43399999999997</c:v>
                </c:pt>
                <c:pt idx="7478">
                  <c:v>-850.41800000000001</c:v>
                </c:pt>
                <c:pt idx="7479">
                  <c:v>-850.40200000000004</c:v>
                </c:pt>
                <c:pt idx="7480">
                  <c:v>-850.38599999999997</c:v>
                </c:pt>
                <c:pt idx="7481">
                  <c:v>-850.37</c:v>
                </c:pt>
                <c:pt idx="7482">
                  <c:v>-850.35400000000004</c:v>
                </c:pt>
                <c:pt idx="7483">
                  <c:v>-850.33799999999997</c:v>
                </c:pt>
                <c:pt idx="7484">
                  <c:v>-850.322</c:v>
                </c:pt>
                <c:pt idx="7485">
                  <c:v>-850.30600000000004</c:v>
                </c:pt>
                <c:pt idx="7486">
                  <c:v>-850.29</c:v>
                </c:pt>
                <c:pt idx="7487">
                  <c:v>-850.274</c:v>
                </c:pt>
                <c:pt idx="7488">
                  <c:v>-850.25800000000004</c:v>
                </c:pt>
                <c:pt idx="7489">
                  <c:v>-850.24199999999996</c:v>
                </c:pt>
                <c:pt idx="7490">
                  <c:v>-850.226</c:v>
                </c:pt>
                <c:pt idx="7491">
                  <c:v>-850.21</c:v>
                </c:pt>
                <c:pt idx="7492">
                  <c:v>-850.19399999999996</c:v>
                </c:pt>
                <c:pt idx="7493">
                  <c:v>-850.178</c:v>
                </c:pt>
                <c:pt idx="7494">
                  <c:v>-850.16200000000003</c:v>
                </c:pt>
                <c:pt idx="7495">
                  <c:v>-850.14599999999996</c:v>
                </c:pt>
                <c:pt idx="7496">
                  <c:v>-850.13</c:v>
                </c:pt>
                <c:pt idx="7497">
                  <c:v>-850.11400000000003</c:v>
                </c:pt>
                <c:pt idx="7498">
                  <c:v>-850.09799999999996</c:v>
                </c:pt>
                <c:pt idx="7499">
                  <c:v>-850.08199999999999</c:v>
                </c:pt>
                <c:pt idx="7500">
                  <c:v>-850.06600000000003</c:v>
                </c:pt>
                <c:pt idx="7501">
                  <c:v>-850.05</c:v>
                </c:pt>
                <c:pt idx="7502">
                  <c:v>-850.03399999999999</c:v>
                </c:pt>
                <c:pt idx="7503">
                  <c:v>-850.01800000000003</c:v>
                </c:pt>
                <c:pt idx="7504">
                  <c:v>-850.00199999999995</c:v>
                </c:pt>
                <c:pt idx="7505">
                  <c:v>-849.98599999999999</c:v>
                </c:pt>
                <c:pt idx="7506">
                  <c:v>-849.97</c:v>
                </c:pt>
                <c:pt idx="7507">
                  <c:v>-849.95399999999995</c:v>
                </c:pt>
                <c:pt idx="7508">
                  <c:v>-849.93799999999999</c:v>
                </c:pt>
                <c:pt idx="7509">
                  <c:v>-849.92200000000003</c:v>
                </c:pt>
                <c:pt idx="7510">
                  <c:v>-849.90599999999995</c:v>
                </c:pt>
                <c:pt idx="7511">
                  <c:v>-849.89</c:v>
                </c:pt>
                <c:pt idx="7512">
                  <c:v>-849.87400000000002</c:v>
                </c:pt>
                <c:pt idx="7513">
                  <c:v>-849.85799999999995</c:v>
                </c:pt>
                <c:pt idx="7514">
                  <c:v>-849.84199999999998</c:v>
                </c:pt>
                <c:pt idx="7515">
                  <c:v>-849.82600000000002</c:v>
                </c:pt>
                <c:pt idx="7516">
                  <c:v>-849.81</c:v>
                </c:pt>
                <c:pt idx="7517">
                  <c:v>-849.79399999999998</c:v>
                </c:pt>
                <c:pt idx="7518">
                  <c:v>-849.77800000000002</c:v>
                </c:pt>
                <c:pt idx="7519">
                  <c:v>-849.76199999999994</c:v>
                </c:pt>
                <c:pt idx="7520">
                  <c:v>-849.74599999999998</c:v>
                </c:pt>
                <c:pt idx="7521">
                  <c:v>-849.73</c:v>
                </c:pt>
                <c:pt idx="7522">
                  <c:v>-849.71400000000006</c:v>
                </c:pt>
                <c:pt idx="7523">
                  <c:v>-849.69799999999998</c:v>
                </c:pt>
                <c:pt idx="7524">
                  <c:v>-849.68200000000002</c:v>
                </c:pt>
                <c:pt idx="7525">
                  <c:v>-849.66600000000005</c:v>
                </c:pt>
                <c:pt idx="7526">
                  <c:v>-849.65</c:v>
                </c:pt>
                <c:pt idx="7527">
                  <c:v>-849.63400000000001</c:v>
                </c:pt>
                <c:pt idx="7528">
                  <c:v>-849.61800000000005</c:v>
                </c:pt>
                <c:pt idx="7529">
                  <c:v>-849.60199999999998</c:v>
                </c:pt>
                <c:pt idx="7530">
                  <c:v>-849.58600000000001</c:v>
                </c:pt>
                <c:pt idx="7531">
                  <c:v>-849.57</c:v>
                </c:pt>
                <c:pt idx="7532">
                  <c:v>-849.55399999999997</c:v>
                </c:pt>
                <c:pt idx="7533">
                  <c:v>-849.53800000000001</c:v>
                </c:pt>
                <c:pt idx="7534">
                  <c:v>-849.52200000000005</c:v>
                </c:pt>
                <c:pt idx="7535">
                  <c:v>-849.50599999999997</c:v>
                </c:pt>
                <c:pt idx="7536">
                  <c:v>-849.49</c:v>
                </c:pt>
                <c:pt idx="7537">
                  <c:v>-849.47400000000005</c:v>
                </c:pt>
                <c:pt idx="7538">
                  <c:v>-849.45799999999997</c:v>
                </c:pt>
                <c:pt idx="7539">
                  <c:v>-849.44200000000001</c:v>
                </c:pt>
                <c:pt idx="7540">
                  <c:v>-849.42600000000004</c:v>
                </c:pt>
                <c:pt idx="7541">
                  <c:v>-849.41</c:v>
                </c:pt>
                <c:pt idx="7542">
                  <c:v>-849.39400000000001</c:v>
                </c:pt>
                <c:pt idx="7543">
                  <c:v>-849.37800000000004</c:v>
                </c:pt>
                <c:pt idx="7544">
                  <c:v>-849.36199999999997</c:v>
                </c:pt>
                <c:pt idx="7545">
                  <c:v>-849.346</c:v>
                </c:pt>
                <c:pt idx="7546">
                  <c:v>-849.33</c:v>
                </c:pt>
                <c:pt idx="7547">
                  <c:v>-849.31399999999996</c:v>
                </c:pt>
                <c:pt idx="7548">
                  <c:v>-849.298</c:v>
                </c:pt>
                <c:pt idx="7549">
                  <c:v>-849.28200000000004</c:v>
                </c:pt>
                <c:pt idx="7550">
                  <c:v>-849.26599999999996</c:v>
                </c:pt>
                <c:pt idx="7551">
                  <c:v>-849.25</c:v>
                </c:pt>
                <c:pt idx="7552">
                  <c:v>-849.23400000000004</c:v>
                </c:pt>
                <c:pt idx="7553">
                  <c:v>-849.21799999999996</c:v>
                </c:pt>
                <c:pt idx="7554">
                  <c:v>-849.202</c:v>
                </c:pt>
                <c:pt idx="7555">
                  <c:v>-849.18600000000004</c:v>
                </c:pt>
                <c:pt idx="7556">
                  <c:v>-849.17</c:v>
                </c:pt>
                <c:pt idx="7557">
                  <c:v>-849.154</c:v>
                </c:pt>
                <c:pt idx="7558">
                  <c:v>-849.13800000000003</c:v>
                </c:pt>
                <c:pt idx="7559">
                  <c:v>-849.12199999999996</c:v>
                </c:pt>
                <c:pt idx="7560">
                  <c:v>-849.10599999999999</c:v>
                </c:pt>
                <c:pt idx="7561">
                  <c:v>-849.09</c:v>
                </c:pt>
                <c:pt idx="7562">
                  <c:v>-849.07399999999996</c:v>
                </c:pt>
                <c:pt idx="7563">
                  <c:v>-849.05799999999999</c:v>
                </c:pt>
                <c:pt idx="7564">
                  <c:v>-849.04200000000003</c:v>
                </c:pt>
                <c:pt idx="7565">
                  <c:v>-849.02599999999995</c:v>
                </c:pt>
                <c:pt idx="7566">
                  <c:v>-849.01</c:v>
                </c:pt>
                <c:pt idx="7567">
                  <c:v>-848.995</c:v>
                </c:pt>
                <c:pt idx="7568">
                  <c:v>-848.97900000000004</c:v>
                </c:pt>
                <c:pt idx="7569">
                  <c:v>-848.96299999999997</c:v>
                </c:pt>
                <c:pt idx="7570">
                  <c:v>-848.947</c:v>
                </c:pt>
                <c:pt idx="7571">
                  <c:v>-848.93100000000004</c:v>
                </c:pt>
                <c:pt idx="7572">
                  <c:v>-848.91499999999996</c:v>
                </c:pt>
                <c:pt idx="7573">
                  <c:v>-848.899</c:v>
                </c:pt>
                <c:pt idx="7574">
                  <c:v>-848.88300000000004</c:v>
                </c:pt>
                <c:pt idx="7575">
                  <c:v>-848.86699999999996</c:v>
                </c:pt>
                <c:pt idx="7576">
                  <c:v>-848.851</c:v>
                </c:pt>
                <c:pt idx="7577">
                  <c:v>-848.83500000000004</c:v>
                </c:pt>
                <c:pt idx="7578">
                  <c:v>-848.81899999999996</c:v>
                </c:pt>
                <c:pt idx="7579">
                  <c:v>-848.803</c:v>
                </c:pt>
                <c:pt idx="7580">
                  <c:v>-848.78700000000003</c:v>
                </c:pt>
                <c:pt idx="7581">
                  <c:v>-848.77099999999996</c:v>
                </c:pt>
                <c:pt idx="7582">
                  <c:v>-848.755</c:v>
                </c:pt>
                <c:pt idx="7583">
                  <c:v>-848.73900000000003</c:v>
                </c:pt>
                <c:pt idx="7584">
                  <c:v>-848.72299999999996</c:v>
                </c:pt>
                <c:pt idx="7585">
                  <c:v>-848.70699999999999</c:v>
                </c:pt>
                <c:pt idx="7586">
                  <c:v>-848.69100000000003</c:v>
                </c:pt>
                <c:pt idx="7587">
                  <c:v>-848.67499999999995</c:v>
                </c:pt>
                <c:pt idx="7588">
                  <c:v>-848.65899999999999</c:v>
                </c:pt>
                <c:pt idx="7589">
                  <c:v>-848.64300000000003</c:v>
                </c:pt>
                <c:pt idx="7590">
                  <c:v>-848.62699999999995</c:v>
                </c:pt>
                <c:pt idx="7591">
                  <c:v>-848.61099999999999</c:v>
                </c:pt>
                <c:pt idx="7592">
                  <c:v>-848.59500000000003</c:v>
                </c:pt>
                <c:pt idx="7593">
                  <c:v>-848.57899999999995</c:v>
                </c:pt>
                <c:pt idx="7594">
                  <c:v>-848.56299999999999</c:v>
                </c:pt>
                <c:pt idx="7595">
                  <c:v>-848.54700000000003</c:v>
                </c:pt>
                <c:pt idx="7596">
                  <c:v>-848.53099999999995</c:v>
                </c:pt>
                <c:pt idx="7597">
                  <c:v>-848.51499999999999</c:v>
                </c:pt>
                <c:pt idx="7598">
                  <c:v>-848.49900000000002</c:v>
                </c:pt>
                <c:pt idx="7599">
                  <c:v>-848.48299999999995</c:v>
                </c:pt>
                <c:pt idx="7600">
                  <c:v>-848.46699999999998</c:v>
                </c:pt>
                <c:pt idx="7601">
                  <c:v>-848.45100000000002</c:v>
                </c:pt>
                <c:pt idx="7602">
                  <c:v>-848.43499999999995</c:v>
                </c:pt>
                <c:pt idx="7603">
                  <c:v>-848.41899999999998</c:v>
                </c:pt>
                <c:pt idx="7604">
                  <c:v>-848.40300000000002</c:v>
                </c:pt>
                <c:pt idx="7605">
                  <c:v>-848.38699999999994</c:v>
                </c:pt>
                <c:pt idx="7606">
                  <c:v>-848.37099999999998</c:v>
                </c:pt>
                <c:pt idx="7607">
                  <c:v>-848.35500000000002</c:v>
                </c:pt>
                <c:pt idx="7608">
                  <c:v>-848.33900000000006</c:v>
                </c:pt>
                <c:pt idx="7609">
                  <c:v>-848.32299999999998</c:v>
                </c:pt>
                <c:pt idx="7610">
                  <c:v>-848.30700000000002</c:v>
                </c:pt>
                <c:pt idx="7611">
                  <c:v>-848.29100000000005</c:v>
                </c:pt>
                <c:pt idx="7612">
                  <c:v>-848.27499999999998</c:v>
                </c:pt>
                <c:pt idx="7613">
                  <c:v>-848.25900000000001</c:v>
                </c:pt>
                <c:pt idx="7614">
                  <c:v>-848.24300000000005</c:v>
                </c:pt>
                <c:pt idx="7615">
                  <c:v>-848.22699999999998</c:v>
                </c:pt>
                <c:pt idx="7616">
                  <c:v>-848.21100000000001</c:v>
                </c:pt>
                <c:pt idx="7617">
                  <c:v>-848.19500000000005</c:v>
                </c:pt>
                <c:pt idx="7618">
                  <c:v>-848.17899999999997</c:v>
                </c:pt>
                <c:pt idx="7619">
                  <c:v>-848.16300000000001</c:v>
                </c:pt>
                <c:pt idx="7620">
                  <c:v>-848.14700000000005</c:v>
                </c:pt>
                <c:pt idx="7621">
                  <c:v>-848.13099999999997</c:v>
                </c:pt>
                <c:pt idx="7622">
                  <c:v>-848.11500000000001</c:v>
                </c:pt>
                <c:pt idx="7623">
                  <c:v>-848.09900000000005</c:v>
                </c:pt>
                <c:pt idx="7624">
                  <c:v>-848.08299999999997</c:v>
                </c:pt>
                <c:pt idx="7625">
                  <c:v>-848.06700000000001</c:v>
                </c:pt>
                <c:pt idx="7626">
                  <c:v>-848.05100000000004</c:v>
                </c:pt>
                <c:pt idx="7627">
                  <c:v>-848.03499999999997</c:v>
                </c:pt>
                <c:pt idx="7628">
                  <c:v>-848.01900000000001</c:v>
                </c:pt>
                <c:pt idx="7629">
                  <c:v>-848.00300000000004</c:v>
                </c:pt>
                <c:pt idx="7630">
                  <c:v>-847.98699999999997</c:v>
                </c:pt>
                <c:pt idx="7631">
                  <c:v>-847.971</c:v>
                </c:pt>
                <c:pt idx="7632">
                  <c:v>-847.95500000000004</c:v>
                </c:pt>
                <c:pt idx="7633">
                  <c:v>-847.93899999999996</c:v>
                </c:pt>
                <c:pt idx="7634">
                  <c:v>-847.923</c:v>
                </c:pt>
                <c:pt idx="7635">
                  <c:v>-847.90700000000004</c:v>
                </c:pt>
                <c:pt idx="7636">
                  <c:v>-847.89099999999996</c:v>
                </c:pt>
                <c:pt idx="7637">
                  <c:v>-847.875</c:v>
                </c:pt>
                <c:pt idx="7638">
                  <c:v>-847.85900000000004</c:v>
                </c:pt>
                <c:pt idx="7639">
                  <c:v>-847.84299999999996</c:v>
                </c:pt>
                <c:pt idx="7640">
                  <c:v>-847.827</c:v>
                </c:pt>
                <c:pt idx="7641">
                  <c:v>-847.81100000000004</c:v>
                </c:pt>
                <c:pt idx="7642">
                  <c:v>-847.79499999999996</c:v>
                </c:pt>
                <c:pt idx="7643">
                  <c:v>-847.779</c:v>
                </c:pt>
                <c:pt idx="7644">
                  <c:v>-847.76300000000003</c:v>
                </c:pt>
                <c:pt idx="7645">
                  <c:v>-847.74699999999996</c:v>
                </c:pt>
                <c:pt idx="7646">
                  <c:v>-847.73099999999999</c:v>
                </c:pt>
                <c:pt idx="7647">
                  <c:v>-847.71500000000003</c:v>
                </c:pt>
                <c:pt idx="7648">
                  <c:v>-847.69899999999996</c:v>
                </c:pt>
                <c:pt idx="7649">
                  <c:v>-847.68299999999999</c:v>
                </c:pt>
                <c:pt idx="7650">
                  <c:v>-847.66700000000003</c:v>
                </c:pt>
                <c:pt idx="7651">
                  <c:v>-847.65099999999995</c:v>
                </c:pt>
                <c:pt idx="7652">
                  <c:v>-847.63499999999999</c:v>
                </c:pt>
                <c:pt idx="7653">
                  <c:v>-847.61900000000003</c:v>
                </c:pt>
                <c:pt idx="7654">
                  <c:v>-847.60299999999995</c:v>
                </c:pt>
                <c:pt idx="7655">
                  <c:v>-847.58699999999999</c:v>
                </c:pt>
                <c:pt idx="7656">
                  <c:v>-847.57100000000003</c:v>
                </c:pt>
                <c:pt idx="7657">
                  <c:v>-847.55499999999995</c:v>
                </c:pt>
                <c:pt idx="7658">
                  <c:v>-847.53899999999999</c:v>
                </c:pt>
                <c:pt idx="7659">
                  <c:v>-847.52300000000002</c:v>
                </c:pt>
                <c:pt idx="7660">
                  <c:v>-847.50699999999995</c:v>
                </c:pt>
                <c:pt idx="7661">
                  <c:v>-847.49099999999999</c:v>
                </c:pt>
                <c:pt idx="7662">
                  <c:v>-847.47500000000002</c:v>
                </c:pt>
                <c:pt idx="7663">
                  <c:v>-847.45899999999995</c:v>
                </c:pt>
                <c:pt idx="7664">
                  <c:v>-847.44299999999998</c:v>
                </c:pt>
                <c:pt idx="7665">
                  <c:v>-847.42700000000002</c:v>
                </c:pt>
                <c:pt idx="7666">
                  <c:v>-847.41099999999994</c:v>
                </c:pt>
                <c:pt idx="7667">
                  <c:v>-847.39499999999998</c:v>
                </c:pt>
                <c:pt idx="7668">
                  <c:v>-847.37900000000002</c:v>
                </c:pt>
                <c:pt idx="7669">
                  <c:v>-847.36300000000006</c:v>
                </c:pt>
                <c:pt idx="7670">
                  <c:v>-847.34699999999998</c:v>
                </c:pt>
                <c:pt idx="7671">
                  <c:v>-847.33100000000002</c:v>
                </c:pt>
                <c:pt idx="7672">
                  <c:v>-847.31500000000005</c:v>
                </c:pt>
                <c:pt idx="7673">
                  <c:v>-847.29899999999998</c:v>
                </c:pt>
                <c:pt idx="7674">
                  <c:v>-847.28300000000002</c:v>
                </c:pt>
                <c:pt idx="7675">
                  <c:v>-847.26700000000005</c:v>
                </c:pt>
                <c:pt idx="7676">
                  <c:v>-847.25099999999998</c:v>
                </c:pt>
                <c:pt idx="7677">
                  <c:v>-847.23500000000001</c:v>
                </c:pt>
                <c:pt idx="7678">
                  <c:v>-847.21900000000005</c:v>
                </c:pt>
                <c:pt idx="7679">
                  <c:v>-847.20299999999997</c:v>
                </c:pt>
                <c:pt idx="7680">
                  <c:v>-847.18799999999999</c:v>
                </c:pt>
                <c:pt idx="7681">
                  <c:v>-847.17200000000003</c:v>
                </c:pt>
                <c:pt idx="7682">
                  <c:v>-847.15599999999995</c:v>
                </c:pt>
                <c:pt idx="7683">
                  <c:v>-847.14</c:v>
                </c:pt>
                <c:pt idx="7684">
                  <c:v>-847.12400000000002</c:v>
                </c:pt>
                <c:pt idx="7685">
                  <c:v>-847.10799999999995</c:v>
                </c:pt>
                <c:pt idx="7686">
                  <c:v>-847.09199999999998</c:v>
                </c:pt>
                <c:pt idx="7687">
                  <c:v>-847.07600000000002</c:v>
                </c:pt>
                <c:pt idx="7688">
                  <c:v>-847.06</c:v>
                </c:pt>
                <c:pt idx="7689">
                  <c:v>-847.04399999999998</c:v>
                </c:pt>
                <c:pt idx="7690">
                  <c:v>-847.02800000000002</c:v>
                </c:pt>
                <c:pt idx="7691">
                  <c:v>-847.01199999999994</c:v>
                </c:pt>
                <c:pt idx="7692">
                  <c:v>-846.99599999999998</c:v>
                </c:pt>
                <c:pt idx="7693">
                  <c:v>-846.98</c:v>
                </c:pt>
                <c:pt idx="7694">
                  <c:v>-846.96400000000006</c:v>
                </c:pt>
                <c:pt idx="7695">
                  <c:v>-846.94799999999998</c:v>
                </c:pt>
                <c:pt idx="7696">
                  <c:v>-846.93200000000002</c:v>
                </c:pt>
                <c:pt idx="7697">
                  <c:v>-846.91600000000005</c:v>
                </c:pt>
                <c:pt idx="7698">
                  <c:v>-846.9</c:v>
                </c:pt>
                <c:pt idx="7699">
                  <c:v>-846.88400000000001</c:v>
                </c:pt>
                <c:pt idx="7700">
                  <c:v>-846.86800000000005</c:v>
                </c:pt>
                <c:pt idx="7701">
                  <c:v>-846.85199999999998</c:v>
                </c:pt>
                <c:pt idx="7702">
                  <c:v>-846.83600000000001</c:v>
                </c:pt>
                <c:pt idx="7703">
                  <c:v>-846.82</c:v>
                </c:pt>
                <c:pt idx="7704">
                  <c:v>-846.80399999999997</c:v>
                </c:pt>
                <c:pt idx="7705">
                  <c:v>-846.78800000000001</c:v>
                </c:pt>
                <c:pt idx="7706">
                  <c:v>-846.77200000000005</c:v>
                </c:pt>
                <c:pt idx="7707">
                  <c:v>-846.75599999999997</c:v>
                </c:pt>
                <c:pt idx="7708">
                  <c:v>-846.74</c:v>
                </c:pt>
                <c:pt idx="7709">
                  <c:v>-846.72400000000005</c:v>
                </c:pt>
                <c:pt idx="7710">
                  <c:v>-846.70799999999997</c:v>
                </c:pt>
                <c:pt idx="7711">
                  <c:v>-846.69200000000001</c:v>
                </c:pt>
                <c:pt idx="7712">
                  <c:v>-846.67600000000004</c:v>
                </c:pt>
                <c:pt idx="7713">
                  <c:v>-846.66</c:v>
                </c:pt>
                <c:pt idx="7714">
                  <c:v>-846.64400000000001</c:v>
                </c:pt>
                <c:pt idx="7715">
                  <c:v>-846.62800000000004</c:v>
                </c:pt>
                <c:pt idx="7716">
                  <c:v>-846.61199999999997</c:v>
                </c:pt>
                <c:pt idx="7717">
                  <c:v>-846.596</c:v>
                </c:pt>
                <c:pt idx="7718">
                  <c:v>-846.58</c:v>
                </c:pt>
                <c:pt idx="7719">
                  <c:v>-846.56399999999996</c:v>
                </c:pt>
                <c:pt idx="7720">
                  <c:v>-846.548</c:v>
                </c:pt>
                <c:pt idx="7721">
                  <c:v>-846.53200000000004</c:v>
                </c:pt>
                <c:pt idx="7722">
                  <c:v>-846.51599999999996</c:v>
                </c:pt>
                <c:pt idx="7723">
                  <c:v>-846.5</c:v>
                </c:pt>
                <c:pt idx="7724">
                  <c:v>-846.48400000000004</c:v>
                </c:pt>
                <c:pt idx="7725">
                  <c:v>-846.46799999999996</c:v>
                </c:pt>
                <c:pt idx="7726">
                  <c:v>-846.452</c:v>
                </c:pt>
                <c:pt idx="7727">
                  <c:v>-846.43600000000004</c:v>
                </c:pt>
                <c:pt idx="7728">
                  <c:v>-846.42</c:v>
                </c:pt>
                <c:pt idx="7729">
                  <c:v>-846.404</c:v>
                </c:pt>
                <c:pt idx="7730">
                  <c:v>-846.38800000000003</c:v>
                </c:pt>
                <c:pt idx="7731">
                  <c:v>-846.37199999999996</c:v>
                </c:pt>
                <c:pt idx="7732">
                  <c:v>-846.35599999999999</c:v>
                </c:pt>
                <c:pt idx="7733">
                  <c:v>-846.34</c:v>
                </c:pt>
                <c:pt idx="7734">
                  <c:v>-846.32399999999996</c:v>
                </c:pt>
                <c:pt idx="7735">
                  <c:v>-846.30799999999999</c:v>
                </c:pt>
                <c:pt idx="7736">
                  <c:v>-846.29200000000003</c:v>
                </c:pt>
                <c:pt idx="7737">
                  <c:v>-846.27599999999995</c:v>
                </c:pt>
                <c:pt idx="7738">
                  <c:v>-846.26</c:v>
                </c:pt>
                <c:pt idx="7739">
                  <c:v>-846.24400000000003</c:v>
                </c:pt>
                <c:pt idx="7740">
                  <c:v>-846.22799999999995</c:v>
                </c:pt>
                <c:pt idx="7741">
                  <c:v>-846.21199999999999</c:v>
                </c:pt>
                <c:pt idx="7742">
                  <c:v>-846.19600000000003</c:v>
                </c:pt>
                <c:pt idx="7743">
                  <c:v>-846.18</c:v>
                </c:pt>
                <c:pt idx="7744">
                  <c:v>-846.16399999999999</c:v>
                </c:pt>
                <c:pt idx="7745">
                  <c:v>-846.14800000000002</c:v>
                </c:pt>
                <c:pt idx="7746">
                  <c:v>-846.13199999999995</c:v>
                </c:pt>
                <c:pt idx="7747">
                  <c:v>-846.11599999999999</c:v>
                </c:pt>
                <c:pt idx="7748">
                  <c:v>-846.1</c:v>
                </c:pt>
                <c:pt idx="7749">
                  <c:v>-846.08399999999995</c:v>
                </c:pt>
                <c:pt idx="7750">
                  <c:v>-846.06799999999998</c:v>
                </c:pt>
                <c:pt idx="7751">
                  <c:v>-846.05200000000002</c:v>
                </c:pt>
                <c:pt idx="7752">
                  <c:v>-846.03599999999994</c:v>
                </c:pt>
                <c:pt idx="7753">
                  <c:v>-846.02</c:v>
                </c:pt>
                <c:pt idx="7754">
                  <c:v>-846.00400000000002</c:v>
                </c:pt>
                <c:pt idx="7755">
                  <c:v>-845.98800000000006</c:v>
                </c:pt>
                <c:pt idx="7756">
                  <c:v>-845.97199999999998</c:v>
                </c:pt>
                <c:pt idx="7757">
                  <c:v>-845.95600000000002</c:v>
                </c:pt>
                <c:pt idx="7758">
                  <c:v>-845.94</c:v>
                </c:pt>
                <c:pt idx="7759">
                  <c:v>-845.92399999999998</c:v>
                </c:pt>
                <c:pt idx="7760">
                  <c:v>-845.90800000000002</c:v>
                </c:pt>
                <c:pt idx="7761">
                  <c:v>-845.89200000000005</c:v>
                </c:pt>
                <c:pt idx="7762">
                  <c:v>-845.87599999999998</c:v>
                </c:pt>
                <c:pt idx="7763">
                  <c:v>-845.86</c:v>
                </c:pt>
                <c:pt idx="7764">
                  <c:v>-845.84400000000005</c:v>
                </c:pt>
                <c:pt idx="7765">
                  <c:v>-845.82799999999997</c:v>
                </c:pt>
                <c:pt idx="7766">
                  <c:v>-845.81200000000001</c:v>
                </c:pt>
                <c:pt idx="7767">
                  <c:v>-845.79600000000005</c:v>
                </c:pt>
                <c:pt idx="7768">
                  <c:v>-845.78</c:v>
                </c:pt>
                <c:pt idx="7769">
                  <c:v>-845.76400000000001</c:v>
                </c:pt>
                <c:pt idx="7770">
                  <c:v>-845.74800000000005</c:v>
                </c:pt>
                <c:pt idx="7771">
                  <c:v>-845.73199999999997</c:v>
                </c:pt>
                <c:pt idx="7772">
                  <c:v>-845.71600000000001</c:v>
                </c:pt>
                <c:pt idx="7773">
                  <c:v>-845.7</c:v>
                </c:pt>
                <c:pt idx="7774">
                  <c:v>-845.68399999999997</c:v>
                </c:pt>
                <c:pt idx="7775">
                  <c:v>-845.66800000000001</c:v>
                </c:pt>
                <c:pt idx="7776">
                  <c:v>-845.65200000000004</c:v>
                </c:pt>
                <c:pt idx="7777">
                  <c:v>-845.63599999999997</c:v>
                </c:pt>
                <c:pt idx="7778">
                  <c:v>-845.62</c:v>
                </c:pt>
                <c:pt idx="7779">
                  <c:v>-845.60400000000004</c:v>
                </c:pt>
                <c:pt idx="7780">
                  <c:v>-845.58799999999997</c:v>
                </c:pt>
                <c:pt idx="7781">
                  <c:v>-845.572</c:v>
                </c:pt>
                <c:pt idx="7782">
                  <c:v>-845.55600000000004</c:v>
                </c:pt>
                <c:pt idx="7783">
                  <c:v>-845.54</c:v>
                </c:pt>
                <c:pt idx="7784">
                  <c:v>-845.524</c:v>
                </c:pt>
                <c:pt idx="7785">
                  <c:v>-845.50800000000004</c:v>
                </c:pt>
                <c:pt idx="7786">
                  <c:v>-845.49199999999996</c:v>
                </c:pt>
                <c:pt idx="7787">
                  <c:v>-845.476</c:v>
                </c:pt>
                <c:pt idx="7788">
                  <c:v>-845.46</c:v>
                </c:pt>
                <c:pt idx="7789">
                  <c:v>-845.44399999999996</c:v>
                </c:pt>
                <c:pt idx="7790">
                  <c:v>-845.428</c:v>
                </c:pt>
                <c:pt idx="7791">
                  <c:v>-845.41200000000003</c:v>
                </c:pt>
                <c:pt idx="7792">
                  <c:v>-845.39599999999996</c:v>
                </c:pt>
                <c:pt idx="7793">
                  <c:v>-845.38</c:v>
                </c:pt>
                <c:pt idx="7794">
                  <c:v>-845.36500000000001</c:v>
                </c:pt>
                <c:pt idx="7795">
                  <c:v>-845.34900000000005</c:v>
                </c:pt>
                <c:pt idx="7796">
                  <c:v>-845.33299999999997</c:v>
                </c:pt>
                <c:pt idx="7797">
                  <c:v>-845.31700000000001</c:v>
                </c:pt>
                <c:pt idx="7798">
                  <c:v>-845.30100000000004</c:v>
                </c:pt>
                <c:pt idx="7799">
                  <c:v>-845.28499999999997</c:v>
                </c:pt>
                <c:pt idx="7800">
                  <c:v>-845.26900000000001</c:v>
                </c:pt>
                <c:pt idx="7801">
                  <c:v>-845.25300000000004</c:v>
                </c:pt>
                <c:pt idx="7802">
                  <c:v>-845.23699999999997</c:v>
                </c:pt>
                <c:pt idx="7803">
                  <c:v>-845.221</c:v>
                </c:pt>
                <c:pt idx="7804">
                  <c:v>-845.20500000000004</c:v>
                </c:pt>
                <c:pt idx="7805">
                  <c:v>-845.18899999999996</c:v>
                </c:pt>
                <c:pt idx="7806">
                  <c:v>-845.173</c:v>
                </c:pt>
                <c:pt idx="7807">
                  <c:v>-845.15700000000004</c:v>
                </c:pt>
                <c:pt idx="7808">
                  <c:v>-845.14099999999996</c:v>
                </c:pt>
                <c:pt idx="7809">
                  <c:v>-845.125</c:v>
                </c:pt>
                <c:pt idx="7810">
                  <c:v>-845.10900000000004</c:v>
                </c:pt>
                <c:pt idx="7811">
                  <c:v>-845.09299999999996</c:v>
                </c:pt>
                <c:pt idx="7812">
                  <c:v>-845.077</c:v>
                </c:pt>
                <c:pt idx="7813">
                  <c:v>-845.06100000000004</c:v>
                </c:pt>
                <c:pt idx="7814">
                  <c:v>-845.04499999999996</c:v>
                </c:pt>
                <c:pt idx="7815">
                  <c:v>-845.029</c:v>
                </c:pt>
                <c:pt idx="7816">
                  <c:v>-845.01300000000003</c:v>
                </c:pt>
                <c:pt idx="7817">
                  <c:v>-844.99699999999996</c:v>
                </c:pt>
                <c:pt idx="7818">
                  <c:v>-844.98099999999999</c:v>
                </c:pt>
                <c:pt idx="7819">
                  <c:v>-844.96500000000003</c:v>
                </c:pt>
                <c:pt idx="7820">
                  <c:v>-844.94899999999996</c:v>
                </c:pt>
                <c:pt idx="7821">
                  <c:v>-844.93299999999999</c:v>
                </c:pt>
                <c:pt idx="7822">
                  <c:v>-844.91700000000003</c:v>
                </c:pt>
                <c:pt idx="7823">
                  <c:v>-844.90099999999995</c:v>
                </c:pt>
                <c:pt idx="7824">
                  <c:v>-844.88499999999999</c:v>
                </c:pt>
                <c:pt idx="7825">
                  <c:v>-844.86900000000003</c:v>
                </c:pt>
                <c:pt idx="7826">
                  <c:v>-844.85299999999995</c:v>
                </c:pt>
                <c:pt idx="7827">
                  <c:v>-844.83699999999999</c:v>
                </c:pt>
                <c:pt idx="7828">
                  <c:v>-844.82100000000003</c:v>
                </c:pt>
                <c:pt idx="7829">
                  <c:v>-844.80499999999995</c:v>
                </c:pt>
                <c:pt idx="7830">
                  <c:v>-844.78899999999999</c:v>
                </c:pt>
                <c:pt idx="7831">
                  <c:v>-844.77300000000002</c:v>
                </c:pt>
                <c:pt idx="7832">
                  <c:v>-844.75699999999995</c:v>
                </c:pt>
                <c:pt idx="7833">
                  <c:v>-844.74099999999999</c:v>
                </c:pt>
                <c:pt idx="7834">
                  <c:v>-844.72500000000002</c:v>
                </c:pt>
                <c:pt idx="7835">
                  <c:v>-844.70899999999995</c:v>
                </c:pt>
                <c:pt idx="7836">
                  <c:v>-844.69299999999998</c:v>
                </c:pt>
                <c:pt idx="7837">
                  <c:v>-844.67700000000002</c:v>
                </c:pt>
                <c:pt idx="7838">
                  <c:v>-844.66099999999994</c:v>
                </c:pt>
                <c:pt idx="7839">
                  <c:v>-844.64499999999998</c:v>
                </c:pt>
                <c:pt idx="7840">
                  <c:v>-844.62900000000002</c:v>
                </c:pt>
                <c:pt idx="7841">
                  <c:v>-844.61300000000006</c:v>
                </c:pt>
                <c:pt idx="7842">
                  <c:v>-844.59699999999998</c:v>
                </c:pt>
                <c:pt idx="7843">
                  <c:v>-844.58100000000002</c:v>
                </c:pt>
                <c:pt idx="7844">
                  <c:v>-844.56500000000005</c:v>
                </c:pt>
                <c:pt idx="7845">
                  <c:v>-844.54899999999998</c:v>
                </c:pt>
                <c:pt idx="7846">
                  <c:v>-844.53300000000002</c:v>
                </c:pt>
                <c:pt idx="7847">
                  <c:v>-844.51700000000005</c:v>
                </c:pt>
                <c:pt idx="7848">
                  <c:v>-844.50099999999998</c:v>
                </c:pt>
                <c:pt idx="7849">
                  <c:v>-844.48500000000001</c:v>
                </c:pt>
                <c:pt idx="7850">
                  <c:v>-844.46900000000005</c:v>
                </c:pt>
                <c:pt idx="7851">
                  <c:v>-844.45299999999997</c:v>
                </c:pt>
                <c:pt idx="7852">
                  <c:v>-844.43700000000001</c:v>
                </c:pt>
                <c:pt idx="7853">
                  <c:v>-844.42100000000005</c:v>
                </c:pt>
                <c:pt idx="7854">
                  <c:v>-844.40499999999997</c:v>
                </c:pt>
                <c:pt idx="7855">
                  <c:v>-844.38900000000001</c:v>
                </c:pt>
                <c:pt idx="7856">
                  <c:v>-844.37300000000005</c:v>
                </c:pt>
                <c:pt idx="7857">
                  <c:v>-844.35699999999997</c:v>
                </c:pt>
                <c:pt idx="7858">
                  <c:v>-844.34100000000001</c:v>
                </c:pt>
                <c:pt idx="7859">
                  <c:v>-844.32500000000005</c:v>
                </c:pt>
                <c:pt idx="7860">
                  <c:v>-844.30899999999997</c:v>
                </c:pt>
                <c:pt idx="7861">
                  <c:v>-844.29300000000001</c:v>
                </c:pt>
                <c:pt idx="7862">
                  <c:v>-844.27700000000004</c:v>
                </c:pt>
                <c:pt idx="7863">
                  <c:v>-844.26099999999997</c:v>
                </c:pt>
                <c:pt idx="7864">
                  <c:v>-844.245</c:v>
                </c:pt>
                <c:pt idx="7865">
                  <c:v>-844.22900000000004</c:v>
                </c:pt>
                <c:pt idx="7866">
                  <c:v>-844.21299999999997</c:v>
                </c:pt>
                <c:pt idx="7867">
                  <c:v>-844.197</c:v>
                </c:pt>
                <c:pt idx="7868">
                  <c:v>-844.18100000000004</c:v>
                </c:pt>
                <c:pt idx="7869">
                  <c:v>-844.16499999999996</c:v>
                </c:pt>
                <c:pt idx="7870">
                  <c:v>-844.149</c:v>
                </c:pt>
                <c:pt idx="7871">
                  <c:v>-844.13300000000004</c:v>
                </c:pt>
                <c:pt idx="7872">
                  <c:v>-844.11699999999996</c:v>
                </c:pt>
                <c:pt idx="7873">
                  <c:v>-844.101</c:v>
                </c:pt>
                <c:pt idx="7874">
                  <c:v>-844.08500000000004</c:v>
                </c:pt>
                <c:pt idx="7875">
                  <c:v>-844.06899999999996</c:v>
                </c:pt>
                <c:pt idx="7876">
                  <c:v>-844.053</c:v>
                </c:pt>
                <c:pt idx="7877">
                  <c:v>-844.03700000000003</c:v>
                </c:pt>
                <c:pt idx="7878">
                  <c:v>-844.02099999999996</c:v>
                </c:pt>
                <c:pt idx="7879">
                  <c:v>-844.005</c:v>
                </c:pt>
                <c:pt idx="7880">
                  <c:v>-843.98900000000003</c:v>
                </c:pt>
                <c:pt idx="7881">
                  <c:v>-843.97299999999996</c:v>
                </c:pt>
                <c:pt idx="7882">
                  <c:v>-843.95699999999999</c:v>
                </c:pt>
                <c:pt idx="7883">
                  <c:v>-843.94100000000003</c:v>
                </c:pt>
                <c:pt idx="7884">
                  <c:v>-843.92499999999995</c:v>
                </c:pt>
                <c:pt idx="7885">
                  <c:v>-843.90899999999999</c:v>
                </c:pt>
                <c:pt idx="7886">
                  <c:v>-843.89300000000003</c:v>
                </c:pt>
                <c:pt idx="7887">
                  <c:v>-843.87699999999995</c:v>
                </c:pt>
                <c:pt idx="7888">
                  <c:v>-843.86099999999999</c:v>
                </c:pt>
                <c:pt idx="7889">
                  <c:v>-843.84500000000003</c:v>
                </c:pt>
                <c:pt idx="7890">
                  <c:v>-843.82899999999995</c:v>
                </c:pt>
                <c:pt idx="7891">
                  <c:v>-843.81299999999999</c:v>
                </c:pt>
                <c:pt idx="7892">
                  <c:v>-843.79700000000003</c:v>
                </c:pt>
                <c:pt idx="7893">
                  <c:v>-843.78099999999995</c:v>
                </c:pt>
                <c:pt idx="7894">
                  <c:v>-843.76499999999999</c:v>
                </c:pt>
                <c:pt idx="7895">
                  <c:v>-843.74900000000002</c:v>
                </c:pt>
                <c:pt idx="7896">
                  <c:v>-843.73299999999995</c:v>
                </c:pt>
                <c:pt idx="7897">
                  <c:v>-843.71699999999998</c:v>
                </c:pt>
                <c:pt idx="7898">
                  <c:v>-843.70100000000002</c:v>
                </c:pt>
                <c:pt idx="7899">
                  <c:v>-843.68499999999995</c:v>
                </c:pt>
                <c:pt idx="7900">
                  <c:v>-843.66899999999998</c:v>
                </c:pt>
                <c:pt idx="7901">
                  <c:v>-843.65300000000002</c:v>
                </c:pt>
                <c:pt idx="7902">
                  <c:v>-843.63699999999994</c:v>
                </c:pt>
                <c:pt idx="7903">
                  <c:v>-843.62099999999998</c:v>
                </c:pt>
                <c:pt idx="7904">
                  <c:v>-843.60500000000002</c:v>
                </c:pt>
                <c:pt idx="7905">
                  <c:v>-843.58900000000006</c:v>
                </c:pt>
                <c:pt idx="7906">
                  <c:v>-843.57299999999998</c:v>
                </c:pt>
                <c:pt idx="7907">
                  <c:v>-843.55700000000002</c:v>
                </c:pt>
                <c:pt idx="7908">
                  <c:v>-843.54200000000003</c:v>
                </c:pt>
                <c:pt idx="7909">
                  <c:v>-843.52599999999995</c:v>
                </c:pt>
                <c:pt idx="7910">
                  <c:v>-843.51</c:v>
                </c:pt>
                <c:pt idx="7911">
                  <c:v>-843.49400000000003</c:v>
                </c:pt>
                <c:pt idx="7912">
                  <c:v>-843.47799999999995</c:v>
                </c:pt>
                <c:pt idx="7913">
                  <c:v>-843.46199999999999</c:v>
                </c:pt>
                <c:pt idx="7914">
                  <c:v>-843.44600000000003</c:v>
                </c:pt>
                <c:pt idx="7915">
                  <c:v>-843.43</c:v>
                </c:pt>
                <c:pt idx="7916">
                  <c:v>-843.41399999999999</c:v>
                </c:pt>
                <c:pt idx="7917">
                  <c:v>-843.39800000000002</c:v>
                </c:pt>
                <c:pt idx="7918">
                  <c:v>-843.38199999999995</c:v>
                </c:pt>
                <c:pt idx="7919">
                  <c:v>-843.36599999999999</c:v>
                </c:pt>
                <c:pt idx="7920">
                  <c:v>-843.35</c:v>
                </c:pt>
                <c:pt idx="7921">
                  <c:v>-843.33399999999995</c:v>
                </c:pt>
                <c:pt idx="7922">
                  <c:v>-843.31799999999998</c:v>
                </c:pt>
                <c:pt idx="7923">
                  <c:v>-843.30200000000002</c:v>
                </c:pt>
                <c:pt idx="7924">
                  <c:v>-843.28599999999994</c:v>
                </c:pt>
                <c:pt idx="7925">
                  <c:v>-843.27</c:v>
                </c:pt>
                <c:pt idx="7926">
                  <c:v>-843.25400000000002</c:v>
                </c:pt>
                <c:pt idx="7927">
                  <c:v>-843.23800000000006</c:v>
                </c:pt>
                <c:pt idx="7928">
                  <c:v>-843.22199999999998</c:v>
                </c:pt>
                <c:pt idx="7929">
                  <c:v>-843.20600000000002</c:v>
                </c:pt>
                <c:pt idx="7930">
                  <c:v>-843.19</c:v>
                </c:pt>
                <c:pt idx="7931">
                  <c:v>-843.17399999999998</c:v>
                </c:pt>
                <c:pt idx="7932">
                  <c:v>-843.15800000000002</c:v>
                </c:pt>
                <c:pt idx="7933">
                  <c:v>-843.14200000000005</c:v>
                </c:pt>
                <c:pt idx="7934">
                  <c:v>-843.12599999999998</c:v>
                </c:pt>
                <c:pt idx="7935">
                  <c:v>-843.11</c:v>
                </c:pt>
                <c:pt idx="7936">
                  <c:v>-843.09400000000005</c:v>
                </c:pt>
                <c:pt idx="7937">
                  <c:v>-843.07799999999997</c:v>
                </c:pt>
                <c:pt idx="7938">
                  <c:v>-843.06200000000001</c:v>
                </c:pt>
                <c:pt idx="7939">
                  <c:v>-843.04600000000005</c:v>
                </c:pt>
                <c:pt idx="7940">
                  <c:v>-843.03</c:v>
                </c:pt>
                <c:pt idx="7941">
                  <c:v>-843.01400000000001</c:v>
                </c:pt>
                <c:pt idx="7942">
                  <c:v>-842.99800000000005</c:v>
                </c:pt>
                <c:pt idx="7943">
                  <c:v>-842.98199999999997</c:v>
                </c:pt>
                <c:pt idx="7944">
                  <c:v>-842.96600000000001</c:v>
                </c:pt>
                <c:pt idx="7945">
                  <c:v>-842.95</c:v>
                </c:pt>
                <c:pt idx="7946">
                  <c:v>-842.93399999999997</c:v>
                </c:pt>
                <c:pt idx="7947">
                  <c:v>-842.91800000000001</c:v>
                </c:pt>
                <c:pt idx="7948">
                  <c:v>-842.90200000000004</c:v>
                </c:pt>
                <c:pt idx="7949">
                  <c:v>-842.88599999999997</c:v>
                </c:pt>
                <c:pt idx="7950">
                  <c:v>-842.87</c:v>
                </c:pt>
                <c:pt idx="7951">
                  <c:v>-842.85400000000004</c:v>
                </c:pt>
                <c:pt idx="7952">
                  <c:v>-842.83799999999997</c:v>
                </c:pt>
                <c:pt idx="7953">
                  <c:v>-842.822</c:v>
                </c:pt>
                <c:pt idx="7954">
                  <c:v>-842.80600000000004</c:v>
                </c:pt>
                <c:pt idx="7955">
                  <c:v>-842.79</c:v>
                </c:pt>
                <c:pt idx="7956">
                  <c:v>-842.774</c:v>
                </c:pt>
                <c:pt idx="7957">
                  <c:v>-842.75800000000004</c:v>
                </c:pt>
                <c:pt idx="7958">
                  <c:v>-842.74199999999996</c:v>
                </c:pt>
                <c:pt idx="7959">
                  <c:v>-842.726</c:v>
                </c:pt>
                <c:pt idx="7960">
                  <c:v>-842.71</c:v>
                </c:pt>
                <c:pt idx="7961">
                  <c:v>-842.69399999999996</c:v>
                </c:pt>
                <c:pt idx="7962">
                  <c:v>-842.678</c:v>
                </c:pt>
                <c:pt idx="7963">
                  <c:v>-842.66200000000003</c:v>
                </c:pt>
                <c:pt idx="7964">
                  <c:v>-842.64599999999996</c:v>
                </c:pt>
                <c:pt idx="7965">
                  <c:v>-842.63</c:v>
                </c:pt>
                <c:pt idx="7966">
                  <c:v>-842.61400000000003</c:v>
                </c:pt>
                <c:pt idx="7967">
                  <c:v>-842.59799999999996</c:v>
                </c:pt>
                <c:pt idx="7968">
                  <c:v>-842.58199999999999</c:v>
                </c:pt>
                <c:pt idx="7969">
                  <c:v>-842.56600000000003</c:v>
                </c:pt>
                <c:pt idx="7970">
                  <c:v>-842.55</c:v>
                </c:pt>
                <c:pt idx="7971">
                  <c:v>-842.53399999999999</c:v>
                </c:pt>
                <c:pt idx="7972">
                  <c:v>-842.51800000000003</c:v>
                </c:pt>
                <c:pt idx="7973">
                  <c:v>-842.50199999999995</c:v>
                </c:pt>
                <c:pt idx="7974">
                  <c:v>-842.48599999999999</c:v>
                </c:pt>
                <c:pt idx="7975">
                  <c:v>-842.47</c:v>
                </c:pt>
                <c:pt idx="7976">
                  <c:v>-842.45399999999995</c:v>
                </c:pt>
                <c:pt idx="7977">
                  <c:v>-842.43799999999999</c:v>
                </c:pt>
                <c:pt idx="7978">
                  <c:v>-842.42200000000003</c:v>
                </c:pt>
                <c:pt idx="7979">
                  <c:v>-842.40599999999995</c:v>
                </c:pt>
                <c:pt idx="7980">
                  <c:v>-842.39</c:v>
                </c:pt>
                <c:pt idx="7981">
                  <c:v>-842.37400000000002</c:v>
                </c:pt>
                <c:pt idx="7982">
                  <c:v>-842.35799999999995</c:v>
                </c:pt>
                <c:pt idx="7983">
                  <c:v>-842.34199999999998</c:v>
                </c:pt>
                <c:pt idx="7984">
                  <c:v>-842.32600000000002</c:v>
                </c:pt>
                <c:pt idx="7985">
                  <c:v>-842.31</c:v>
                </c:pt>
                <c:pt idx="7986">
                  <c:v>-842.29399999999998</c:v>
                </c:pt>
                <c:pt idx="7987">
                  <c:v>-842.27800000000002</c:v>
                </c:pt>
                <c:pt idx="7988">
                  <c:v>-842.26199999999994</c:v>
                </c:pt>
                <c:pt idx="7989">
                  <c:v>-842.24599999999998</c:v>
                </c:pt>
                <c:pt idx="7990">
                  <c:v>-842.23</c:v>
                </c:pt>
                <c:pt idx="7991">
                  <c:v>-842.21400000000006</c:v>
                </c:pt>
                <c:pt idx="7992">
                  <c:v>-842.19799999999998</c:v>
                </c:pt>
                <c:pt idx="7993">
                  <c:v>-842.18200000000002</c:v>
                </c:pt>
                <c:pt idx="7994">
                  <c:v>-842.16600000000005</c:v>
                </c:pt>
                <c:pt idx="7995">
                  <c:v>-842.15</c:v>
                </c:pt>
                <c:pt idx="7996">
                  <c:v>-842.13400000000001</c:v>
                </c:pt>
                <c:pt idx="7997">
                  <c:v>-842.11800000000005</c:v>
                </c:pt>
                <c:pt idx="7998">
                  <c:v>-842.10199999999998</c:v>
                </c:pt>
                <c:pt idx="7999">
                  <c:v>-842.08600000000001</c:v>
                </c:pt>
                <c:pt idx="8000">
                  <c:v>-842.07</c:v>
                </c:pt>
                <c:pt idx="8001">
                  <c:v>-842.05399999999997</c:v>
                </c:pt>
                <c:pt idx="8002">
                  <c:v>-842.03800000000001</c:v>
                </c:pt>
                <c:pt idx="8003">
                  <c:v>-842.02200000000005</c:v>
                </c:pt>
                <c:pt idx="8004">
                  <c:v>-842.00599999999997</c:v>
                </c:pt>
                <c:pt idx="8005">
                  <c:v>-841.99</c:v>
                </c:pt>
                <c:pt idx="8006">
                  <c:v>-841.97400000000005</c:v>
                </c:pt>
                <c:pt idx="8007">
                  <c:v>-841.95799999999997</c:v>
                </c:pt>
                <c:pt idx="8008">
                  <c:v>-841.94200000000001</c:v>
                </c:pt>
                <c:pt idx="8009">
                  <c:v>-841.92600000000004</c:v>
                </c:pt>
                <c:pt idx="8010">
                  <c:v>-841.91</c:v>
                </c:pt>
                <c:pt idx="8011">
                  <c:v>-841.89400000000001</c:v>
                </c:pt>
                <c:pt idx="8012">
                  <c:v>-841.87800000000004</c:v>
                </c:pt>
                <c:pt idx="8013">
                  <c:v>-841.86199999999997</c:v>
                </c:pt>
                <c:pt idx="8014">
                  <c:v>-841.846</c:v>
                </c:pt>
                <c:pt idx="8015">
                  <c:v>-841.83</c:v>
                </c:pt>
                <c:pt idx="8016">
                  <c:v>-841.81399999999996</c:v>
                </c:pt>
                <c:pt idx="8017">
                  <c:v>-841.798</c:v>
                </c:pt>
                <c:pt idx="8018">
                  <c:v>-841.78200000000004</c:v>
                </c:pt>
                <c:pt idx="8019">
                  <c:v>-841.76599999999996</c:v>
                </c:pt>
                <c:pt idx="8020">
                  <c:v>-841.75</c:v>
                </c:pt>
                <c:pt idx="8021">
                  <c:v>-841.73400000000004</c:v>
                </c:pt>
                <c:pt idx="8022">
                  <c:v>-841.71900000000005</c:v>
                </c:pt>
                <c:pt idx="8023">
                  <c:v>-841.70299999999997</c:v>
                </c:pt>
                <c:pt idx="8024">
                  <c:v>-841.68700000000001</c:v>
                </c:pt>
                <c:pt idx="8025">
                  <c:v>-841.67100000000005</c:v>
                </c:pt>
                <c:pt idx="8026">
                  <c:v>-841.65499999999997</c:v>
                </c:pt>
                <c:pt idx="8027">
                  <c:v>-841.63900000000001</c:v>
                </c:pt>
                <c:pt idx="8028">
                  <c:v>-841.62300000000005</c:v>
                </c:pt>
                <c:pt idx="8029">
                  <c:v>-841.60699999999997</c:v>
                </c:pt>
                <c:pt idx="8030">
                  <c:v>-841.59100000000001</c:v>
                </c:pt>
                <c:pt idx="8031">
                  <c:v>-841.57500000000005</c:v>
                </c:pt>
                <c:pt idx="8032">
                  <c:v>-841.55899999999997</c:v>
                </c:pt>
                <c:pt idx="8033">
                  <c:v>-841.54300000000001</c:v>
                </c:pt>
                <c:pt idx="8034">
                  <c:v>-841.52700000000004</c:v>
                </c:pt>
                <c:pt idx="8035">
                  <c:v>-841.51099999999997</c:v>
                </c:pt>
                <c:pt idx="8036">
                  <c:v>-841.495</c:v>
                </c:pt>
                <c:pt idx="8037">
                  <c:v>-841.47900000000004</c:v>
                </c:pt>
                <c:pt idx="8038">
                  <c:v>-841.46299999999997</c:v>
                </c:pt>
                <c:pt idx="8039">
                  <c:v>-841.447</c:v>
                </c:pt>
                <c:pt idx="8040">
                  <c:v>-841.43100000000004</c:v>
                </c:pt>
                <c:pt idx="8041">
                  <c:v>-841.41499999999996</c:v>
                </c:pt>
                <c:pt idx="8042">
                  <c:v>-841.399</c:v>
                </c:pt>
                <c:pt idx="8043">
                  <c:v>-841.38300000000004</c:v>
                </c:pt>
                <c:pt idx="8044">
                  <c:v>-841.36699999999996</c:v>
                </c:pt>
                <c:pt idx="8045">
                  <c:v>-841.351</c:v>
                </c:pt>
                <c:pt idx="8046">
                  <c:v>-841.33500000000004</c:v>
                </c:pt>
                <c:pt idx="8047">
                  <c:v>-841.31899999999996</c:v>
                </c:pt>
                <c:pt idx="8048">
                  <c:v>-841.303</c:v>
                </c:pt>
                <c:pt idx="8049">
                  <c:v>-841.28700000000003</c:v>
                </c:pt>
                <c:pt idx="8050">
                  <c:v>-841.27099999999996</c:v>
                </c:pt>
                <c:pt idx="8051">
                  <c:v>-841.255</c:v>
                </c:pt>
                <c:pt idx="8052">
                  <c:v>-841.23900000000003</c:v>
                </c:pt>
                <c:pt idx="8053">
                  <c:v>-841.22299999999996</c:v>
                </c:pt>
                <c:pt idx="8054">
                  <c:v>-841.20699999999999</c:v>
                </c:pt>
                <c:pt idx="8055">
                  <c:v>-841.19100000000003</c:v>
                </c:pt>
                <c:pt idx="8056">
                  <c:v>-841.17499999999995</c:v>
                </c:pt>
                <c:pt idx="8057">
                  <c:v>-841.15899999999999</c:v>
                </c:pt>
                <c:pt idx="8058">
                  <c:v>-841.14300000000003</c:v>
                </c:pt>
                <c:pt idx="8059">
                  <c:v>-841.12699999999995</c:v>
                </c:pt>
                <c:pt idx="8060">
                  <c:v>-841.11099999999999</c:v>
                </c:pt>
                <c:pt idx="8061">
                  <c:v>-841.09500000000003</c:v>
                </c:pt>
                <c:pt idx="8062">
                  <c:v>-841.07899999999995</c:v>
                </c:pt>
                <c:pt idx="8063">
                  <c:v>-841.06299999999999</c:v>
                </c:pt>
                <c:pt idx="8064">
                  <c:v>-841.04700000000003</c:v>
                </c:pt>
                <c:pt idx="8065">
                  <c:v>-841.03099999999995</c:v>
                </c:pt>
                <c:pt idx="8066">
                  <c:v>-841.01499999999999</c:v>
                </c:pt>
                <c:pt idx="8067">
                  <c:v>-840.99900000000002</c:v>
                </c:pt>
                <c:pt idx="8068">
                  <c:v>-840.98299999999995</c:v>
                </c:pt>
                <c:pt idx="8069">
                  <c:v>-840.96699999999998</c:v>
                </c:pt>
                <c:pt idx="8070">
                  <c:v>-840.95100000000002</c:v>
                </c:pt>
                <c:pt idx="8071">
                  <c:v>-840.93499999999995</c:v>
                </c:pt>
                <c:pt idx="8072">
                  <c:v>-840.91899999999998</c:v>
                </c:pt>
                <c:pt idx="8073">
                  <c:v>-840.90300000000002</c:v>
                </c:pt>
                <c:pt idx="8074">
                  <c:v>-840.88699999999994</c:v>
                </c:pt>
                <c:pt idx="8075">
                  <c:v>-840.87099999999998</c:v>
                </c:pt>
                <c:pt idx="8076">
                  <c:v>-840.85500000000002</c:v>
                </c:pt>
                <c:pt idx="8077">
                  <c:v>-840.83900000000006</c:v>
                </c:pt>
                <c:pt idx="8078">
                  <c:v>-840.82299999999998</c:v>
                </c:pt>
                <c:pt idx="8079">
                  <c:v>-840.80700000000002</c:v>
                </c:pt>
                <c:pt idx="8080">
                  <c:v>-840.79100000000005</c:v>
                </c:pt>
                <c:pt idx="8081">
                  <c:v>-840.77499999999998</c:v>
                </c:pt>
                <c:pt idx="8082">
                  <c:v>-840.75900000000001</c:v>
                </c:pt>
                <c:pt idx="8083">
                  <c:v>-840.74300000000005</c:v>
                </c:pt>
                <c:pt idx="8084">
                  <c:v>-840.72699999999998</c:v>
                </c:pt>
                <c:pt idx="8085">
                  <c:v>-840.71100000000001</c:v>
                </c:pt>
                <c:pt idx="8086">
                  <c:v>-840.69500000000005</c:v>
                </c:pt>
                <c:pt idx="8087">
                  <c:v>-840.67899999999997</c:v>
                </c:pt>
                <c:pt idx="8088">
                  <c:v>-840.66300000000001</c:v>
                </c:pt>
                <c:pt idx="8089">
                  <c:v>-840.64700000000005</c:v>
                </c:pt>
                <c:pt idx="8090">
                  <c:v>-840.63099999999997</c:v>
                </c:pt>
                <c:pt idx="8091">
                  <c:v>-840.61500000000001</c:v>
                </c:pt>
                <c:pt idx="8092">
                  <c:v>-840.59900000000005</c:v>
                </c:pt>
                <c:pt idx="8093">
                  <c:v>-840.58299999999997</c:v>
                </c:pt>
                <c:pt idx="8094">
                  <c:v>-840.56700000000001</c:v>
                </c:pt>
                <c:pt idx="8095">
                  <c:v>-840.55100000000004</c:v>
                </c:pt>
                <c:pt idx="8096">
                  <c:v>-840.53499999999997</c:v>
                </c:pt>
                <c:pt idx="8097">
                  <c:v>-840.51900000000001</c:v>
                </c:pt>
                <c:pt idx="8098">
                  <c:v>-840.50300000000004</c:v>
                </c:pt>
                <c:pt idx="8099">
                  <c:v>-840.48699999999997</c:v>
                </c:pt>
                <c:pt idx="8100">
                  <c:v>-840.471</c:v>
                </c:pt>
                <c:pt idx="8101">
                  <c:v>-840.45500000000004</c:v>
                </c:pt>
                <c:pt idx="8102">
                  <c:v>-840.43899999999996</c:v>
                </c:pt>
                <c:pt idx="8103">
                  <c:v>-840.423</c:v>
                </c:pt>
                <c:pt idx="8104">
                  <c:v>-840.40700000000004</c:v>
                </c:pt>
                <c:pt idx="8105">
                  <c:v>-840.39099999999996</c:v>
                </c:pt>
                <c:pt idx="8106">
                  <c:v>-840.375</c:v>
                </c:pt>
                <c:pt idx="8107">
                  <c:v>-840.35900000000004</c:v>
                </c:pt>
                <c:pt idx="8108">
                  <c:v>-840.34299999999996</c:v>
                </c:pt>
                <c:pt idx="8109">
                  <c:v>-840.327</c:v>
                </c:pt>
                <c:pt idx="8110">
                  <c:v>-840.31100000000004</c:v>
                </c:pt>
                <c:pt idx="8111">
                  <c:v>-840.29499999999996</c:v>
                </c:pt>
                <c:pt idx="8112">
                  <c:v>-840.279</c:v>
                </c:pt>
                <c:pt idx="8113">
                  <c:v>-840.26300000000003</c:v>
                </c:pt>
                <c:pt idx="8114">
                  <c:v>-840.24699999999996</c:v>
                </c:pt>
                <c:pt idx="8115">
                  <c:v>-840.23099999999999</c:v>
                </c:pt>
                <c:pt idx="8116">
                  <c:v>-840.21500000000003</c:v>
                </c:pt>
                <c:pt idx="8117">
                  <c:v>-840.19899999999996</c:v>
                </c:pt>
                <c:pt idx="8118">
                  <c:v>-840.18299999999999</c:v>
                </c:pt>
                <c:pt idx="8119">
                  <c:v>-840.16700000000003</c:v>
                </c:pt>
                <c:pt idx="8120">
                  <c:v>-840.15099999999995</c:v>
                </c:pt>
                <c:pt idx="8121">
                  <c:v>-840.13499999999999</c:v>
                </c:pt>
                <c:pt idx="8122">
                  <c:v>-840.11900000000003</c:v>
                </c:pt>
                <c:pt idx="8123">
                  <c:v>-840.10299999999995</c:v>
                </c:pt>
                <c:pt idx="8124">
                  <c:v>-840.08699999999999</c:v>
                </c:pt>
                <c:pt idx="8125">
                  <c:v>-840.07100000000003</c:v>
                </c:pt>
                <c:pt idx="8126">
                  <c:v>-840.05499999999995</c:v>
                </c:pt>
                <c:pt idx="8127">
                  <c:v>-840.03899999999999</c:v>
                </c:pt>
                <c:pt idx="8128">
                  <c:v>-840.02300000000002</c:v>
                </c:pt>
                <c:pt idx="8129">
                  <c:v>-840.00699999999995</c:v>
                </c:pt>
                <c:pt idx="8130">
                  <c:v>-839.99099999999999</c:v>
                </c:pt>
                <c:pt idx="8131">
                  <c:v>-839.97500000000002</c:v>
                </c:pt>
                <c:pt idx="8132">
                  <c:v>-839.95899999999995</c:v>
                </c:pt>
                <c:pt idx="8133">
                  <c:v>-839.94299999999998</c:v>
                </c:pt>
                <c:pt idx="8134">
                  <c:v>-839.92700000000002</c:v>
                </c:pt>
                <c:pt idx="8135">
                  <c:v>-839.91099999999994</c:v>
                </c:pt>
                <c:pt idx="8136">
                  <c:v>-839.89599999999996</c:v>
                </c:pt>
                <c:pt idx="8137">
                  <c:v>-839.88</c:v>
                </c:pt>
                <c:pt idx="8138">
                  <c:v>-839.86400000000003</c:v>
                </c:pt>
                <c:pt idx="8139">
                  <c:v>-839.84799999999996</c:v>
                </c:pt>
                <c:pt idx="8140">
                  <c:v>-839.83199999999999</c:v>
                </c:pt>
                <c:pt idx="8141">
                  <c:v>-839.81600000000003</c:v>
                </c:pt>
                <c:pt idx="8142">
                  <c:v>-839.8</c:v>
                </c:pt>
                <c:pt idx="8143">
                  <c:v>-839.78399999999999</c:v>
                </c:pt>
                <c:pt idx="8144">
                  <c:v>-839.76800000000003</c:v>
                </c:pt>
                <c:pt idx="8145">
                  <c:v>-839.75199999999995</c:v>
                </c:pt>
                <c:pt idx="8146">
                  <c:v>-839.73599999999999</c:v>
                </c:pt>
                <c:pt idx="8147">
                  <c:v>-839.72</c:v>
                </c:pt>
                <c:pt idx="8148">
                  <c:v>-839.70399999999995</c:v>
                </c:pt>
                <c:pt idx="8149">
                  <c:v>-839.68799999999999</c:v>
                </c:pt>
                <c:pt idx="8150">
                  <c:v>-839.67200000000003</c:v>
                </c:pt>
                <c:pt idx="8151">
                  <c:v>-839.65599999999995</c:v>
                </c:pt>
                <c:pt idx="8152">
                  <c:v>-839.64</c:v>
                </c:pt>
                <c:pt idx="8153">
                  <c:v>-839.62400000000002</c:v>
                </c:pt>
                <c:pt idx="8154">
                  <c:v>-839.60799999999995</c:v>
                </c:pt>
                <c:pt idx="8155">
                  <c:v>-839.59199999999998</c:v>
                </c:pt>
                <c:pt idx="8156">
                  <c:v>-839.57600000000002</c:v>
                </c:pt>
                <c:pt idx="8157">
                  <c:v>-839.56</c:v>
                </c:pt>
                <c:pt idx="8158">
                  <c:v>-839.54399999999998</c:v>
                </c:pt>
                <c:pt idx="8159">
                  <c:v>-839.52800000000002</c:v>
                </c:pt>
                <c:pt idx="8160">
                  <c:v>-839.51199999999994</c:v>
                </c:pt>
                <c:pt idx="8161">
                  <c:v>-839.49599999999998</c:v>
                </c:pt>
                <c:pt idx="8162">
                  <c:v>-839.48</c:v>
                </c:pt>
                <c:pt idx="8163">
                  <c:v>-839.46400000000006</c:v>
                </c:pt>
                <c:pt idx="8164">
                  <c:v>-839.44799999999998</c:v>
                </c:pt>
                <c:pt idx="8165">
                  <c:v>-839.43200000000002</c:v>
                </c:pt>
                <c:pt idx="8166">
                  <c:v>-839.41600000000005</c:v>
                </c:pt>
                <c:pt idx="8167">
                  <c:v>-839.4</c:v>
                </c:pt>
                <c:pt idx="8168">
                  <c:v>-839.38400000000001</c:v>
                </c:pt>
                <c:pt idx="8169">
                  <c:v>-839.36800000000005</c:v>
                </c:pt>
                <c:pt idx="8170">
                  <c:v>-839.35199999999998</c:v>
                </c:pt>
                <c:pt idx="8171">
                  <c:v>-839.33600000000001</c:v>
                </c:pt>
                <c:pt idx="8172">
                  <c:v>-839.32</c:v>
                </c:pt>
                <c:pt idx="8173">
                  <c:v>-839.30399999999997</c:v>
                </c:pt>
                <c:pt idx="8174">
                  <c:v>-839.28800000000001</c:v>
                </c:pt>
                <c:pt idx="8175">
                  <c:v>-839.27200000000005</c:v>
                </c:pt>
                <c:pt idx="8176">
                  <c:v>-839.25599999999997</c:v>
                </c:pt>
                <c:pt idx="8177">
                  <c:v>-839.24</c:v>
                </c:pt>
                <c:pt idx="8178">
                  <c:v>-839.22400000000005</c:v>
                </c:pt>
                <c:pt idx="8179">
                  <c:v>-839.20799999999997</c:v>
                </c:pt>
                <c:pt idx="8180">
                  <c:v>-839.19200000000001</c:v>
                </c:pt>
                <c:pt idx="8181">
                  <c:v>-839.17600000000004</c:v>
                </c:pt>
                <c:pt idx="8182">
                  <c:v>-839.16</c:v>
                </c:pt>
                <c:pt idx="8183">
                  <c:v>-839.14400000000001</c:v>
                </c:pt>
                <c:pt idx="8184">
                  <c:v>-839.12800000000004</c:v>
                </c:pt>
                <c:pt idx="8185">
                  <c:v>-839.11199999999997</c:v>
                </c:pt>
                <c:pt idx="8186">
                  <c:v>-839.096</c:v>
                </c:pt>
                <c:pt idx="8187">
                  <c:v>-839.08</c:v>
                </c:pt>
                <c:pt idx="8188">
                  <c:v>-839.06399999999996</c:v>
                </c:pt>
                <c:pt idx="8189">
                  <c:v>-839.048</c:v>
                </c:pt>
                <c:pt idx="8190">
                  <c:v>-839.03200000000004</c:v>
                </c:pt>
                <c:pt idx="8191">
                  <c:v>-839.01599999999996</c:v>
                </c:pt>
                <c:pt idx="8192">
                  <c:v>-839</c:v>
                </c:pt>
                <c:pt idx="8193">
                  <c:v>-838.98400000000004</c:v>
                </c:pt>
                <c:pt idx="8194">
                  <c:v>-838.96799999999996</c:v>
                </c:pt>
                <c:pt idx="8195">
                  <c:v>-838.952</c:v>
                </c:pt>
                <c:pt idx="8196">
                  <c:v>-838.93600000000004</c:v>
                </c:pt>
                <c:pt idx="8197">
                  <c:v>-838.92</c:v>
                </c:pt>
                <c:pt idx="8198">
                  <c:v>-838.904</c:v>
                </c:pt>
                <c:pt idx="8199">
                  <c:v>-838.88800000000003</c:v>
                </c:pt>
                <c:pt idx="8200">
                  <c:v>-838.87199999999996</c:v>
                </c:pt>
                <c:pt idx="8201">
                  <c:v>-838.85599999999999</c:v>
                </c:pt>
                <c:pt idx="8202">
                  <c:v>-838.84</c:v>
                </c:pt>
                <c:pt idx="8203">
                  <c:v>-838.82399999999996</c:v>
                </c:pt>
                <c:pt idx="8204">
                  <c:v>-838.80799999999999</c:v>
                </c:pt>
                <c:pt idx="8205">
                  <c:v>-838.79200000000003</c:v>
                </c:pt>
                <c:pt idx="8206">
                  <c:v>-838.77599999999995</c:v>
                </c:pt>
                <c:pt idx="8207">
                  <c:v>-838.76</c:v>
                </c:pt>
                <c:pt idx="8208">
                  <c:v>-838.74400000000003</c:v>
                </c:pt>
                <c:pt idx="8209">
                  <c:v>-838.72799999999995</c:v>
                </c:pt>
                <c:pt idx="8210">
                  <c:v>-838.71199999999999</c:v>
                </c:pt>
                <c:pt idx="8211">
                  <c:v>-838.69600000000003</c:v>
                </c:pt>
                <c:pt idx="8212">
                  <c:v>-838.68</c:v>
                </c:pt>
                <c:pt idx="8213">
                  <c:v>-838.66399999999999</c:v>
                </c:pt>
                <c:pt idx="8214">
                  <c:v>-838.64800000000002</c:v>
                </c:pt>
                <c:pt idx="8215">
                  <c:v>-838.63199999999995</c:v>
                </c:pt>
                <c:pt idx="8216">
                  <c:v>-838.61599999999999</c:v>
                </c:pt>
                <c:pt idx="8217">
                  <c:v>-838.6</c:v>
                </c:pt>
                <c:pt idx="8218">
                  <c:v>-838.58399999999995</c:v>
                </c:pt>
                <c:pt idx="8219">
                  <c:v>-838.56799999999998</c:v>
                </c:pt>
                <c:pt idx="8220">
                  <c:v>-838.55200000000002</c:v>
                </c:pt>
                <c:pt idx="8221">
                  <c:v>-838.53599999999994</c:v>
                </c:pt>
                <c:pt idx="8222">
                  <c:v>-838.52</c:v>
                </c:pt>
                <c:pt idx="8223">
                  <c:v>-838.50400000000002</c:v>
                </c:pt>
                <c:pt idx="8224">
                  <c:v>-838.48800000000006</c:v>
                </c:pt>
                <c:pt idx="8225">
                  <c:v>-838.47199999999998</c:v>
                </c:pt>
                <c:pt idx="8226">
                  <c:v>-838.45600000000002</c:v>
                </c:pt>
                <c:pt idx="8227">
                  <c:v>-838.44</c:v>
                </c:pt>
                <c:pt idx="8228">
                  <c:v>-838.42399999999998</c:v>
                </c:pt>
                <c:pt idx="8229">
                  <c:v>-838.40800000000002</c:v>
                </c:pt>
                <c:pt idx="8230">
                  <c:v>-838.39200000000005</c:v>
                </c:pt>
                <c:pt idx="8231">
                  <c:v>-838.37599999999998</c:v>
                </c:pt>
                <c:pt idx="8232">
                  <c:v>-838.36</c:v>
                </c:pt>
                <c:pt idx="8233">
                  <c:v>-838.34400000000005</c:v>
                </c:pt>
                <c:pt idx="8234">
                  <c:v>-838.32799999999997</c:v>
                </c:pt>
                <c:pt idx="8235">
                  <c:v>-838.31200000000001</c:v>
                </c:pt>
                <c:pt idx="8236">
                  <c:v>-838.29600000000005</c:v>
                </c:pt>
                <c:pt idx="8237">
                  <c:v>-838.28</c:v>
                </c:pt>
                <c:pt idx="8238">
                  <c:v>-838.26400000000001</c:v>
                </c:pt>
                <c:pt idx="8239">
                  <c:v>-838.24800000000005</c:v>
                </c:pt>
                <c:pt idx="8240">
                  <c:v>-838.23199999999997</c:v>
                </c:pt>
                <c:pt idx="8241">
                  <c:v>-838.21600000000001</c:v>
                </c:pt>
                <c:pt idx="8242">
                  <c:v>-838.2</c:v>
                </c:pt>
                <c:pt idx="8243">
                  <c:v>-838.18399999999997</c:v>
                </c:pt>
                <c:pt idx="8244">
                  <c:v>-838.16800000000001</c:v>
                </c:pt>
                <c:pt idx="8245">
                  <c:v>-838.15200000000004</c:v>
                </c:pt>
                <c:pt idx="8246">
                  <c:v>-838.13599999999997</c:v>
                </c:pt>
                <c:pt idx="8247">
                  <c:v>-838.12</c:v>
                </c:pt>
                <c:pt idx="8248">
                  <c:v>-838.10400000000004</c:v>
                </c:pt>
                <c:pt idx="8249">
                  <c:v>-838.08900000000006</c:v>
                </c:pt>
                <c:pt idx="8250">
                  <c:v>-838.07299999999998</c:v>
                </c:pt>
                <c:pt idx="8251">
                  <c:v>-838.05700000000002</c:v>
                </c:pt>
                <c:pt idx="8252">
                  <c:v>-838.04100000000005</c:v>
                </c:pt>
                <c:pt idx="8253">
                  <c:v>-838.02499999999998</c:v>
                </c:pt>
                <c:pt idx="8254">
                  <c:v>-838.00900000000001</c:v>
                </c:pt>
                <c:pt idx="8255">
                  <c:v>-837.99300000000005</c:v>
                </c:pt>
                <c:pt idx="8256">
                  <c:v>-837.97699999999998</c:v>
                </c:pt>
                <c:pt idx="8257">
                  <c:v>-837.96100000000001</c:v>
                </c:pt>
                <c:pt idx="8258">
                  <c:v>-837.94500000000005</c:v>
                </c:pt>
                <c:pt idx="8259">
                  <c:v>-837.92899999999997</c:v>
                </c:pt>
                <c:pt idx="8260">
                  <c:v>-837.91300000000001</c:v>
                </c:pt>
                <c:pt idx="8261">
                  <c:v>-837.89700000000005</c:v>
                </c:pt>
                <c:pt idx="8262">
                  <c:v>-837.88099999999997</c:v>
                </c:pt>
                <c:pt idx="8263">
                  <c:v>-837.86500000000001</c:v>
                </c:pt>
                <c:pt idx="8264">
                  <c:v>-837.84900000000005</c:v>
                </c:pt>
                <c:pt idx="8265">
                  <c:v>-837.83299999999997</c:v>
                </c:pt>
                <c:pt idx="8266">
                  <c:v>-837.81700000000001</c:v>
                </c:pt>
                <c:pt idx="8267">
                  <c:v>-837.80100000000004</c:v>
                </c:pt>
                <c:pt idx="8268">
                  <c:v>-837.78499999999997</c:v>
                </c:pt>
                <c:pt idx="8269">
                  <c:v>-837.76900000000001</c:v>
                </c:pt>
                <c:pt idx="8270">
                  <c:v>-837.75300000000004</c:v>
                </c:pt>
                <c:pt idx="8271">
                  <c:v>-837.73699999999997</c:v>
                </c:pt>
                <c:pt idx="8272">
                  <c:v>-837.721</c:v>
                </c:pt>
                <c:pt idx="8273">
                  <c:v>-837.70500000000004</c:v>
                </c:pt>
                <c:pt idx="8274">
                  <c:v>-837.68899999999996</c:v>
                </c:pt>
                <c:pt idx="8275">
                  <c:v>-837.673</c:v>
                </c:pt>
                <c:pt idx="8276">
                  <c:v>-837.65700000000004</c:v>
                </c:pt>
                <c:pt idx="8277">
                  <c:v>-837.64099999999996</c:v>
                </c:pt>
                <c:pt idx="8278">
                  <c:v>-837.625</c:v>
                </c:pt>
                <c:pt idx="8279">
                  <c:v>-837.60900000000004</c:v>
                </c:pt>
                <c:pt idx="8280">
                  <c:v>-837.59299999999996</c:v>
                </c:pt>
                <c:pt idx="8281">
                  <c:v>-837.577</c:v>
                </c:pt>
                <c:pt idx="8282">
                  <c:v>-837.56100000000004</c:v>
                </c:pt>
                <c:pt idx="8283">
                  <c:v>-837.54499999999996</c:v>
                </c:pt>
                <c:pt idx="8284">
                  <c:v>-837.529</c:v>
                </c:pt>
                <c:pt idx="8285">
                  <c:v>-837.51300000000003</c:v>
                </c:pt>
                <c:pt idx="8286">
                  <c:v>-837.49699999999996</c:v>
                </c:pt>
                <c:pt idx="8287">
                  <c:v>-837.48099999999999</c:v>
                </c:pt>
                <c:pt idx="8288">
                  <c:v>-837.46500000000003</c:v>
                </c:pt>
                <c:pt idx="8289">
                  <c:v>-837.44899999999996</c:v>
                </c:pt>
                <c:pt idx="8290">
                  <c:v>-837.43299999999999</c:v>
                </c:pt>
                <c:pt idx="8291">
                  <c:v>-837.41700000000003</c:v>
                </c:pt>
                <c:pt idx="8292">
                  <c:v>-837.40099999999995</c:v>
                </c:pt>
                <c:pt idx="8293">
                  <c:v>-837.38499999999999</c:v>
                </c:pt>
                <c:pt idx="8294">
                  <c:v>-837.36900000000003</c:v>
                </c:pt>
                <c:pt idx="8295">
                  <c:v>-837.35299999999995</c:v>
                </c:pt>
                <c:pt idx="8296">
                  <c:v>-837.33699999999999</c:v>
                </c:pt>
                <c:pt idx="8297">
                  <c:v>-837.32100000000003</c:v>
                </c:pt>
                <c:pt idx="8298">
                  <c:v>-837.30499999999995</c:v>
                </c:pt>
                <c:pt idx="8299">
                  <c:v>-837.28899999999999</c:v>
                </c:pt>
                <c:pt idx="8300">
                  <c:v>-837.27300000000002</c:v>
                </c:pt>
                <c:pt idx="8301">
                  <c:v>-837.25699999999995</c:v>
                </c:pt>
                <c:pt idx="8302">
                  <c:v>-837.24099999999999</c:v>
                </c:pt>
                <c:pt idx="8303">
                  <c:v>-837.22500000000002</c:v>
                </c:pt>
                <c:pt idx="8304">
                  <c:v>-837.20899999999995</c:v>
                </c:pt>
                <c:pt idx="8305">
                  <c:v>-837.19299999999998</c:v>
                </c:pt>
                <c:pt idx="8306">
                  <c:v>-837.17700000000002</c:v>
                </c:pt>
                <c:pt idx="8307">
                  <c:v>-837.16099999999994</c:v>
                </c:pt>
                <c:pt idx="8308">
                  <c:v>-837.14499999999998</c:v>
                </c:pt>
                <c:pt idx="8309">
                  <c:v>-837.12900000000002</c:v>
                </c:pt>
                <c:pt idx="8310">
                  <c:v>-837.11300000000006</c:v>
                </c:pt>
                <c:pt idx="8311">
                  <c:v>-837.09699999999998</c:v>
                </c:pt>
                <c:pt idx="8312">
                  <c:v>-837.08100000000002</c:v>
                </c:pt>
                <c:pt idx="8313">
                  <c:v>-837.06500000000005</c:v>
                </c:pt>
                <c:pt idx="8314">
                  <c:v>-837.04899999999998</c:v>
                </c:pt>
                <c:pt idx="8315">
                  <c:v>-837.03300000000002</c:v>
                </c:pt>
                <c:pt idx="8316">
                  <c:v>-837.01700000000005</c:v>
                </c:pt>
                <c:pt idx="8317">
                  <c:v>-837.00099999999998</c:v>
                </c:pt>
                <c:pt idx="8318">
                  <c:v>-836.98500000000001</c:v>
                </c:pt>
                <c:pt idx="8319">
                  <c:v>-836.96900000000005</c:v>
                </c:pt>
                <c:pt idx="8320">
                  <c:v>-836.95299999999997</c:v>
                </c:pt>
                <c:pt idx="8321">
                  <c:v>-836.93700000000001</c:v>
                </c:pt>
                <c:pt idx="8322">
                  <c:v>-836.92100000000005</c:v>
                </c:pt>
                <c:pt idx="8323">
                  <c:v>-836.90499999999997</c:v>
                </c:pt>
                <c:pt idx="8324">
                  <c:v>-836.88900000000001</c:v>
                </c:pt>
                <c:pt idx="8325">
                  <c:v>-836.87300000000005</c:v>
                </c:pt>
                <c:pt idx="8326">
                  <c:v>-836.85699999999997</c:v>
                </c:pt>
                <c:pt idx="8327">
                  <c:v>-836.84100000000001</c:v>
                </c:pt>
                <c:pt idx="8328">
                  <c:v>-836.82500000000005</c:v>
                </c:pt>
                <c:pt idx="8329">
                  <c:v>-836.80899999999997</c:v>
                </c:pt>
                <c:pt idx="8330">
                  <c:v>-836.79300000000001</c:v>
                </c:pt>
                <c:pt idx="8331">
                  <c:v>-836.77700000000004</c:v>
                </c:pt>
                <c:pt idx="8332">
                  <c:v>-836.76099999999997</c:v>
                </c:pt>
                <c:pt idx="8333">
                  <c:v>-836.745</c:v>
                </c:pt>
                <c:pt idx="8334">
                  <c:v>-836.72900000000004</c:v>
                </c:pt>
                <c:pt idx="8335">
                  <c:v>-836.71299999999997</c:v>
                </c:pt>
                <c:pt idx="8336">
                  <c:v>-836.697</c:v>
                </c:pt>
                <c:pt idx="8337">
                  <c:v>-836.68100000000004</c:v>
                </c:pt>
                <c:pt idx="8338">
                  <c:v>-836.66499999999996</c:v>
                </c:pt>
                <c:pt idx="8339">
                  <c:v>-836.649</c:v>
                </c:pt>
                <c:pt idx="8340">
                  <c:v>-836.63300000000004</c:v>
                </c:pt>
                <c:pt idx="8341">
                  <c:v>-836.61699999999996</c:v>
                </c:pt>
                <c:pt idx="8342">
                  <c:v>-836.601</c:v>
                </c:pt>
                <c:pt idx="8343">
                  <c:v>-836.58500000000004</c:v>
                </c:pt>
                <c:pt idx="8344">
                  <c:v>-836.56899999999996</c:v>
                </c:pt>
                <c:pt idx="8345">
                  <c:v>-836.553</c:v>
                </c:pt>
                <c:pt idx="8346">
                  <c:v>-836.53700000000003</c:v>
                </c:pt>
                <c:pt idx="8347">
                  <c:v>-836.52099999999996</c:v>
                </c:pt>
                <c:pt idx="8348">
                  <c:v>-836.505</c:v>
                </c:pt>
                <c:pt idx="8349">
                  <c:v>-836.48900000000003</c:v>
                </c:pt>
                <c:pt idx="8350">
                  <c:v>-836.47299999999996</c:v>
                </c:pt>
                <c:pt idx="8351">
                  <c:v>-836.45699999999999</c:v>
                </c:pt>
                <c:pt idx="8352">
                  <c:v>-836.44100000000003</c:v>
                </c:pt>
                <c:pt idx="8353">
                  <c:v>-836.42499999999995</c:v>
                </c:pt>
                <c:pt idx="8354">
                  <c:v>-836.40899999999999</c:v>
                </c:pt>
                <c:pt idx="8355">
                  <c:v>-836.39300000000003</c:v>
                </c:pt>
                <c:pt idx="8356">
                  <c:v>-836.37699999999995</c:v>
                </c:pt>
                <c:pt idx="8357">
                  <c:v>-836.36099999999999</c:v>
                </c:pt>
                <c:pt idx="8358">
                  <c:v>-836.34500000000003</c:v>
                </c:pt>
                <c:pt idx="8359">
                  <c:v>-836.32899999999995</c:v>
                </c:pt>
                <c:pt idx="8360">
                  <c:v>-836.31299999999999</c:v>
                </c:pt>
                <c:pt idx="8361">
                  <c:v>-836.29700000000003</c:v>
                </c:pt>
                <c:pt idx="8362">
                  <c:v>-836.28099999999995</c:v>
                </c:pt>
                <c:pt idx="8363">
                  <c:v>-836.26599999999996</c:v>
                </c:pt>
                <c:pt idx="8364">
                  <c:v>-836.25</c:v>
                </c:pt>
                <c:pt idx="8365">
                  <c:v>-836.23400000000004</c:v>
                </c:pt>
                <c:pt idx="8366">
                  <c:v>-836.21799999999996</c:v>
                </c:pt>
                <c:pt idx="8367">
                  <c:v>-836.202</c:v>
                </c:pt>
                <c:pt idx="8368">
                  <c:v>-836.18600000000004</c:v>
                </c:pt>
                <c:pt idx="8369">
                  <c:v>-836.17</c:v>
                </c:pt>
                <c:pt idx="8370">
                  <c:v>-836.154</c:v>
                </c:pt>
                <c:pt idx="8371">
                  <c:v>-836.13800000000003</c:v>
                </c:pt>
                <c:pt idx="8372">
                  <c:v>-836.12199999999996</c:v>
                </c:pt>
                <c:pt idx="8373">
                  <c:v>-836.10599999999999</c:v>
                </c:pt>
                <c:pt idx="8374">
                  <c:v>-836.09</c:v>
                </c:pt>
                <c:pt idx="8375">
                  <c:v>-836.07399999999996</c:v>
                </c:pt>
                <c:pt idx="8376">
                  <c:v>-836.05799999999999</c:v>
                </c:pt>
                <c:pt idx="8377">
                  <c:v>-836.04200000000003</c:v>
                </c:pt>
                <c:pt idx="8378">
                  <c:v>-836.02599999999995</c:v>
                </c:pt>
                <c:pt idx="8379">
                  <c:v>-836.01</c:v>
                </c:pt>
                <c:pt idx="8380">
                  <c:v>-835.99400000000003</c:v>
                </c:pt>
                <c:pt idx="8381">
                  <c:v>-835.97799999999995</c:v>
                </c:pt>
                <c:pt idx="8382">
                  <c:v>-835.96199999999999</c:v>
                </c:pt>
                <c:pt idx="8383">
                  <c:v>-835.94600000000003</c:v>
                </c:pt>
                <c:pt idx="8384">
                  <c:v>-835.93</c:v>
                </c:pt>
                <c:pt idx="8385">
                  <c:v>-835.91399999999999</c:v>
                </c:pt>
                <c:pt idx="8386">
                  <c:v>-835.89800000000002</c:v>
                </c:pt>
                <c:pt idx="8387">
                  <c:v>-835.88199999999995</c:v>
                </c:pt>
                <c:pt idx="8388">
                  <c:v>-835.86599999999999</c:v>
                </c:pt>
                <c:pt idx="8389">
                  <c:v>-835.85</c:v>
                </c:pt>
                <c:pt idx="8390">
                  <c:v>-835.83399999999995</c:v>
                </c:pt>
                <c:pt idx="8391">
                  <c:v>-835.81799999999998</c:v>
                </c:pt>
                <c:pt idx="8392">
                  <c:v>-835.80200000000002</c:v>
                </c:pt>
                <c:pt idx="8393">
                  <c:v>-835.78599999999994</c:v>
                </c:pt>
                <c:pt idx="8394">
                  <c:v>-835.77</c:v>
                </c:pt>
                <c:pt idx="8395">
                  <c:v>-835.75400000000002</c:v>
                </c:pt>
                <c:pt idx="8396">
                  <c:v>-835.73800000000006</c:v>
                </c:pt>
                <c:pt idx="8397">
                  <c:v>-835.72199999999998</c:v>
                </c:pt>
                <c:pt idx="8398">
                  <c:v>-835.70600000000002</c:v>
                </c:pt>
                <c:pt idx="8399">
                  <c:v>-835.69</c:v>
                </c:pt>
                <c:pt idx="8400">
                  <c:v>-835.67399999999998</c:v>
                </c:pt>
                <c:pt idx="8401">
                  <c:v>-835.65800000000002</c:v>
                </c:pt>
                <c:pt idx="8402">
                  <c:v>-835.64200000000005</c:v>
                </c:pt>
                <c:pt idx="8403">
                  <c:v>-835.62599999999998</c:v>
                </c:pt>
                <c:pt idx="8404">
                  <c:v>-835.61</c:v>
                </c:pt>
                <c:pt idx="8405">
                  <c:v>-835.59400000000005</c:v>
                </c:pt>
                <c:pt idx="8406">
                  <c:v>-835.57799999999997</c:v>
                </c:pt>
                <c:pt idx="8407">
                  <c:v>-835.56200000000001</c:v>
                </c:pt>
                <c:pt idx="8408">
                  <c:v>-835.54600000000005</c:v>
                </c:pt>
                <c:pt idx="8409">
                  <c:v>-835.53</c:v>
                </c:pt>
                <c:pt idx="8410">
                  <c:v>-835.51400000000001</c:v>
                </c:pt>
                <c:pt idx="8411">
                  <c:v>-835.49800000000005</c:v>
                </c:pt>
                <c:pt idx="8412">
                  <c:v>-835.48199999999997</c:v>
                </c:pt>
                <c:pt idx="8413">
                  <c:v>-835.46600000000001</c:v>
                </c:pt>
                <c:pt idx="8414">
                  <c:v>-835.45</c:v>
                </c:pt>
                <c:pt idx="8415">
                  <c:v>-835.43399999999997</c:v>
                </c:pt>
                <c:pt idx="8416">
                  <c:v>-835.41800000000001</c:v>
                </c:pt>
                <c:pt idx="8417">
                  <c:v>-835.40200000000004</c:v>
                </c:pt>
                <c:pt idx="8418">
                  <c:v>-835.38599999999997</c:v>
                </c:pt>
                <c:pt idx="8419">
                  <c:v>-835.37</c:v>
                </c:pt>
                <c:pt idx="8420">
                  <c:v>-835.35400000000004</c:v>
                </c:pt>
                <c:pt idx="8421">
                  <c:v>-835.33799999999997</c:v>
                </c:pt>
                <c:pt idx="8422">
                  <c:v>-835.322</c:v>
                </c:pt>
                <c:pt idx="8423">
                  <c:v>-835.30600000000004</c:v>
                </c:pt>
                <c:pt idx="8424">
                  <c:v>-835.29</c:v>
                </c:pt>
                <c:pt idx="8425">
                  <c:v>-835.274</c:v>
                </c:pt>
                <c:pt idx="8426">
                  <c:v>-835.25800000000004</c:v>
                </c:pt>
                <c:pt idx="8427">
                  <c:v>-835.24199999999996</c:v>
                </c:pt>
                <c:pt idx="8428">
                  <c:v>-835.226</c:v>
                </c:pt>
                <c:pt idx="8429">
                  <c:v>-835.21</c:v>
                </c:pt>
                <c:pt idx="8430">
                  <c:v>-835.19399999999996</c:v>
                </c:pt>
                <c:pt idx="8431">
                  <c:v>-835.178</c:v>
                </c:pt>
                <c:pt idx="8432">
                  <c:v>-835.16200000000003</c:v>
                </c:pt>
                <c:pt idx="8433">
                  <c:v>-835.14599999999996</c:v>
                </c:pt>
                <c:pt idx="8434">
                  <c:v>-835.13</c:v>
                </c:pt>
                <c:pt idx="8435">
                  <c:v>-835.11400000000003</c:v>
                </c:pt>
                <c:pt idx="8436">
                  <c:v>-835.09799999999996</c:v>
                </c:pt>
                <c:pt idx="8437">
                  <c:v>-835.08199999999999</c:v>
                </c:pt>
                <c:pt idx="8438">
                  <c:v>-835.06600000000003</c:v>
                </c:pt>
                <c:pt idx="8439">
                  <c:v>-835.05</c:v>
                </c:pt>
                <c:pt idx="8440">
                  <c:v>-835.03399999999999</c:v>
                </c:pt>
                <c:pt idx="8441">
                  <c:v>-835.01800000000003</c:v>
                </c:pt>
                <c:pt idx="8442">
                  <c:v>-835.00199999999995</c:v>
                </c:pt>
                <c:pt idx="8443">
                  <c:v>-834.98599999999999</c:v>
                </c:pt>
                <c:pt idx="8444">
                  <c:v>-834.97</c:v>
                </c:pt>
                <c:pt idx="8445">
                  <c:v>-834.95399999999995</c:v>
                </c:pt>
                <c:pt idx="8446">
                  <c:v>-834.93799999999999</c:v>
                </c:pt>
                <c:pt idx="8447">
                  <c:v>-834.92200000000003</c:v>
                </c:pt>
                <c:pt idx="8448">
                  <c:v>-834.90599999999995</c:v>
                </c:pt>
                <c:pt idx="8449">
                  <c:v>-834.89</c:v>
                </c:pt>
                <c:pt idx="8450">
                  <c:v>-834.87400000000002</c:v>
                </c:pt>
                <c:pt idx="8451">
                  <c:v>-834.85799999999995</c:v>
                </c:pt>
                <c:pt idx="8452">
                  <c:v>-834.84199999999998</c:v>
                </c:pt>
                <c:pt idx="8453">
                  <c:v>-834.82600000000002</c:v>
                </c:pt>
                <c:pt idx="8454">
                  <c:v>-834.81</c:v>
                </c:pt>
                <c:pt idx="8455">
                  <c:v>-834.79399999999998</c:v>
                </c:pt>
                <c:pt idx="8456">
                  <c:v>-834.77800000000002</c:v>
                </c:pt>
                <c:pt idx="8457">
                  <c:v>-834.76199999999994</c:v>
                </c:pt>
                <c:pt idx="8458">
                  <c:v>-834.74599999999998</c:v>
                </c:pt>
                <c:pt idx="8459">
                  <c:v>-834.73</c:v>
                </c:pt>
                <c:pt idx="8460">
                  <c:v>-834.71400000000006</c:v>
                </c:pt>
                <c:pt idx="8461">
                  <c:v>-834.69799999999998</c:v>
                </c:pt>
                <c:pt idx="8462">
                  <c:v>-834.68200000000002</c:v>
                </c:pt>
                <c:pt idx="8463">
                  <c:v>-834.66600000000005</c:v>
                </c:pt>
                <c:pt idx="8464">
                  <c:v>-834.65</c:v>
                </c:pt>
                <c:pt idx="8465">
                  <c:v>-834.63400000000001</c:v>
                </c:pt>
                <c:pt idx="8466">
                  <c:v>-834.61800000000005</c:v>
                </c:pt>
                <c:pt idx="8467">
                  <c:v>-834.60199999999998</c:v>
                </c:pt>
                <c:pt idx="8468">
                  <c:v>-834.58600000000001</c:v>
                </c:pt>
                <c:pt idx="8469">
                  <c:v>-834.57</c:v>
                </c:pt>
                <c:pt idx="8470">
                  <c:v>-834.55399999999997</c:v>
                </c:pt>
                <c:pt idx="8471">
                  <c:v>-834.53800000000001</c:v>
                </c:pt>
                <c:pt idx="8472">
                  <c:v>-834.52200000000005</c:v>
                </c:pt>
                <c:pt idx="8473">
                  <c:v>-834.50599999999997</c:v>
                </c:pt>
                <c:pt idx="8474">
                  <c:v>-834.49</c:v>
                </c:pt>
                <c:pt idx="8475">
                  <c:v>-834.47400000000005</c:v>
                </c:pt>
                <c:pt idx="8476">
                  <c:v>-834.45799999999997</c:v>
                </c:pt>
                <c:pt idx="8477">
                  <c:v>-834.44299999999998</c:v>
                </c:pt>
                <c:pt idx="8478">
                  <c:v>-834.42700000000002</c:v>
                </c:pt>
                <c:pt idx="8479">
                  <c:v>-834.41099999999994</c:v>
                </c:pt>
                <c:pt idx="8480">
                  <c:v>-834.39499999999998</c:v>
                </c:pt>
                <c:pt idx="8481">
                  <c:v>-834.37900000000002</c:v>
                </c:pt>
                <c:pt idx="8482">
                  <c:v>-834.36300000000006</c:v>
                </c:pt>
                <c:pt idx="8483">
                  <c:v>-834.34699999999998</c:v>
                </c:pt>
                <c:pt idx="8484">
                  <c:v>-834.33100000000002</c:v>
                </c:pt>
                <c:pt idx="8485">
                  <c:v>-834.31500000000005</c:v>
                </c:pt>
                <c:pt idx="8486">
                  <c:v>-834.29899999999998</c:v>
                </c:pt>
                <c:pt idx="8487">
                  <c:v>-834.28300000000002</c:v>
                </c:pt>
                <c:pt idx="8488">
                  <c:v>-834.26700000000005</c:v>
                </c:pt>
                <c:pt idx="8489">
                  <c:v>-834.25099999999998</c:v>
                </c:pt>
                <c:pt idx="8490">
                  <c:v>-834.23500000000001</c:v>
                </c:pt>
                <c:pt idx="8491">
                  <c:v>-834.21900000000005</c:v>
                </c:pt>
                <c:pt idx="8492">
                  <c:v>-834.20299999999997</c:v>
                </c:pt>
                <c:pt idx="8493">
                  <c:v>-834.18700000000001</c:v>
                </c:pt>
                <c:pt idx="8494">
                  <c:v>-834.17100000000005</c:v>
                </c:pt>
                <c:pt idx="8495">
                  <c:v>-834.15499999999997</c:v>
                </c:pt>
                <c:pt idx="8496">
                  <c:v>-834.13900000000001</c:v>
                </c:pt>
                <c:pt idx="8497">
                  <c:v>-834.12300000000005</c:v>
                </c:pt>
                <c:pt idx="8498">
                  <c:v>-834.10699999999997</c:v>
                </c:pt>
                <c:pt idx="8499">
                  <c:v>-834.09100000000001</c:v>
                </c:pt>
                <c:pt idx="8500">
                  <c:v>-834.07500000000005</c:v>
                </c:pt>
                <c:pt idx="8501">
                  <c:v>-834.05899999999997</c:v>
                </c:pt>
                <c:pt idx="8502">
                  <c:v>-834.04300000000001</c:v>
                </c:pt>
                <c:pt idx="8503">
                  <c:v>-834.02700000000004</c:v>
                </c:pt>
                <c:pt idx="8504">
                  <c:v>-834.01099999999997</c:v>
                </c:pt>
                <c:pt idx="8505">
                  <c:v>-833.995</c:v>
                </c:pt>
                <c:pt idx="8506">
                  <c:v>-833.97900000000004</c:v>
                </c:pt>
                <c:pt idx="8507">
                  <c:v>-833.96299999999997</c:v>
                </c:pt>
                <c:pt idx="8508">
                  <c:v>-833.947</c:v>
                </c:pt>
                <c:pt idx="8509">
                  <c:v>-833.93100000000004</c:v>
                </c:pt>
                <c:pt idx="8510">
                  <c:v>-833.91499999999996</c:v>
                </c:pt>
                <c:pt idx="8511">
                  <c:v>-833.899</c:v>
                </c:pt>
                <c:pt idx="8512">
                  <c:v>-833.88300000000004</c:v>
                </c:pt>
                <c:pt idx="8513">
                  <c:v>-833.86699999999996</c:v>
                </c:pt>
                <c:pt idx="8514">
                  <c:v>-833.851</c:v>
                </c:pt>
                <c:pt idx="8515">
                  <c:v>-833.83500000000004</c:v>
                </c:pt>
                <c:pt idx="8516">
                  <c:v>-833.81899999999996</c:v>
                </c:pt>
                <c:pt idx="8517">
                  <c:v>-833.803</c:v>
                </c:pt>
                <c:pt idx="8518">
                  <c:v>-833.78700000000003</c:v>
                </c:pt>
                <c:pt idx="8519">
                  <c:v>-833.77099999999996</c:v>
                </c:pt>
                <c:pt idx="8520">
                  <c:v>-833.755</c:v>
                </c:pt>
                <c:pt idx="8521">
                  <c:v>-833.73900000000003</c:v>
                </c:pt>
                <c:pt idx="8522">
                  <c:v>-833.72299999999996</c:v>
                </c:pt>
                <c:pt idx="8523">
                  <c:v>-833.70699999999999</c:v>
                </c:pt>
                <c:pt idx="8524">
                  <c:v>-833.69100000000003</c:v>
                </c:pt>
                <c:pt idx="8525">
                  <c:v>-833.67499999999995</c:v>
                </c:pt>
                <c:pt idx="8526">
                  <c:v>-833.65899999999999</c:v>
                </c:pt>
                <c:pt idx="8527">
                  <c:v>-833.64300000000003</c:v>
                </c:pt>
                <c:pt idx="8528">
                  <c:v>-833.62699999999995</c:v>
                </c:pt>
                <c:pt idx="8529">
                  <c:v>-833.61099999999999</c:v>
                </c:pt>
                <c:pt idx="8530">
                  <c:v>-833.59500000000003</c:v>
                </c:pt>
                <c:pt idx="8531">
                  <c:v>-833.57899999999995</c:v>
                </c:pt>
                <c:pt idx="8532">
                  <c:v>-833.56299999999999</c:v>
                </c:pt>
                <c:pt idx="8533">
                  <c:v>-833.54700000000003</c:v>
                </c:pt>
                <c:pt idx="8534">
                  <c:v>-833.53099999999995</c:v>
                </c:pt>
                <c:pt idx="8535">
                  <c:v>-833.51499999999999</c:v>
                </c:pt>
                <c:pt idx="8536">
                  <c:v>-833.49900000000002</c:v>
                </c:pt>
                <c:pt idx="8537">
                  <c:v>-833.48299999999995</c:v>
                </c:pt>
                <c:pt idx="8538">
                  <c:v>-833.46699999999998</c:v>
                </c:pt>
                <c:pt idx="8539">
                  <c:v>-833.45100000000002</c:v>
                </c:pt>
                <c:pt idx="8540">
                  <c:v>-833.43499999999995</c:v>
                </c:pt>
                <c:pt idx="8541">
                  <c:v>-833.41899999999998</c:v>
                </c:pt>
                <c:pt idx="8542">
                  <c:v>-833.40300000000002</c:v>
                </c:pt>
                <c:pt idx="8543">
                  <c:v>-833.38699999999994</c:v>
                </c:pt>
                <c:pt idx="8544">
                  <c:v>-833.37099999999998</c:v>
                </c:pt>
                <c:pt idx="8545">
                  <c:v>-833.35500000000002</c:v>
                </c:pt>
                <c:pt idx="8546">
                  <c:v>-833.33900000000006</c:v>
                </c:pt>
                <c:pt idx="8547">
                  <c:v>-833.32299999999998</c:v>
                </c:pt>
                <c:pt idx="8548">
                  <c:v>-833.30700000000002</c:v>
                </c:pt>
                <c:pt idx="8549">
                  <c:v>-833.29100000000005</c:v>
                </c:pt>
                <c:pt idx="8550">
                  <c:v>-833.27499999999998</c:v>
                </c:pt>
                <c:pt idx="8551">
                  <c:v>-833.25900000000001</c:v>
                </c:pt>
                <c:pt idx="8552">
                  <c:v>-833.24300000000005</c:v>
                </c:pt>
                <c:pt idx="8553">
                  <c:v>-833.22699999999998</c:v>
                </c:pt>
                <c:pt idx="8554">
                  <c:v>-833.21100000000001</c:v>
                </c:pt>
                <c:pt idx="8555">
                  <c:v>-833.19500000000005</c:v>
                </c:pt>
                <c:pt idx="8556">
                  <c:v>-833.17899999999997</c:v>
                </c:pt>
                <c:pt idx="8557">
                  <c:v>-833.16300000000001</c:v>
                </c:pt>
                <c:pt idx="8558">
                  <c:v>-833.14700000000005</c:v>
                </c:pt>
                <c:pt idx="8559">
                  <c:v>-833.13099999999997</c:v>
                </c:pt>
                <c:pt idx="8560">
                  <c:v>-833.11500000000001</c:v>
                </c:pt>
                <c:pt idx="8561">
                  <c:v>-833.09900000000005</c:v>
                </c:pt>
                <c:pt idx="8562">
                  <c:v>-833.08299999999997</c:v>
                </c:pt>
                <c:pt idx="8563">
                  <c:v>-833.06700000000001</c:v>
                </c:pt>
                <c:pt idx="8564">
                  <c:v>-833.05100000000004</c:v>
                </c:pt>
                <c:pt idx="8565">
                  <c:v>-833.03499999999997</c:v>
                </c:pt>
                <c:pt idx="8566">
                  <c:v>-833.01900000000001</c:v>
                </c:pt>
                <c:pt idx="8567">
                  <c:v>-833.00300000000004</c:v>
                </c:pt>
                <c:pt idx="8568">
                  <c:v>-832.98699999999997</c:v>
                </c:pt>
                <c:pt idx="8569">
                  <c:v>-832.971</c:v>
                </c:pt>
                <c:pt idx="8570">
                  <c:v>-832.95500000000004</c:v>
                </c:pt>
                <c:pt idx="8571">
                  <c:v>-832.93899999999996</c:v>
                </c:pt>
                <c:pt idx="8572">
                  <c:v>-832.923</c:v>
                </c:pt>
                <c:pt idx="8573">
                  <c:v>-832.90700000000004</c:v>
                </c:pt>
                <c:pt idx="8574">
                  <c:v>-832.89099999999996</c:v>
                </c:pt>
                <c:pt idx="8575">
                  <c:v>-832.875</c:v>
                </c:pt>
                <c:pt idx="8576">
                  <c:v>-832.85900000000004</c:v>
                </c:pt>
                <c:pt idx="8577">
                  <c:v>-832.84299999999996</c:v>
                </c:pt>
                <c:pt idx="8578">
                  <c:v>-832.827</c:v>
                </c:pt>
                <c:pt idx="8579">
                  <c:v>-832.81100000000004</c:v>
                </c:pt>
                <c:pt idx="8580">
                  <c:v>-832.79499999999996</c:v>
                </c:pt>
                <c:pt idx="8581">
                  <c:v>-832.779</c:v>
                </c:pt>
                <c:pt idx="8582">
                  <c:v>-832.76300000000003</c:v>
                </c:pt>
                <c:pt idx="8583">
                  <c:v>-832.74699999999996</c:v>
                </c:pt>
                <c:pt idx="8584">
                  <c:v>-832.73099999999999</c:v>
                </c:pt>
                <c:pt idx="8585">
                  <c:v>-832.71500000000003</c:v>
                </c:pt>
                <c:pt idx="8586">
                  <c:v>-832.69899999999996</c:v>
                </c:pt>
                <c:pt idx="8587">
                  <c:v>-832.68299999999999</c:v>
                </c:pt>
                <c:pt idx="8588">
                  <c:v>-832.66700000000003</c:v>
                </c:pt>
                <c:pt idx="8589">
                  <c:v>-832.65099999999995</c:v>
                </c:pt>
                <c:pt idx="8590">
                  <c:v>-832.63499999999999</c:v>
                </c:pt>
                <c:pt idx="8591">
                  <c:v>-832.62</c:v>
                </c:pt>
                <c:pt idx="8592">
                  <c:v>-832.60400000000004</c:v>
                </c:pt>
                <c:pt idx="8593">
                  <c:v>-832.58799999999997</c:v>
                </c:pt>
                <c:pt idx="8594">
                  <c:v>-832.572</c:v>
                </c:pt>
                <c:pt idx="8595">
                  <c:v>-832.55600000000004</c:v>
                </c:pt>
                <c:pt idx="8596">
                  <c:v>-832.54</c:v>
                </c:pt>
                <c:pt idx="8597">
                  <c:v>-832.524</c:v>
                </c:pt>
                <c:pt idx="8598">
                  <c:v>-832.50800000000004</c:v>
                </c:pt>
                <c:pt idx="8599">
                  <c:v>-832.49199999999996</c:v>
                </c:pt>
                <c:pt idx="8600">
                  <c:v>-832.476</c:v>
                </c:pt>
                <c:pt idx="8601">
                  <c:v>-832.46</c:v>
                </c:pt>
                <c:pt idx="8602">
                  <c:v>-832.44399999999996</c:v>
                </c:pt>
                <c:pt idx="8603">
                  <c:v>-832.428</c:v>
                </c:pt>
                <c:pt idx="8604">
                  <c:v>-832.41200000000003</c:v>
                </c:pt>
                <c:pt idx="8605">
                  <c:v>-832.39599999999996</c:v>
                </c:pt>
                <c:pt idx="8606">
                  <c:v>-832.38</c:v>
                </c:pt>
                <c:pt idx="8607">
                  <c:v>-832.36400000000003</c:v>
                </c:pt>
                <c:pt idx="8608">
                  <c:v>-832.34799999999996</c:v>
                </c:pt>
                <c:pt idx="8609">
                  <c:v>-832.33199999999999</c:v>
                </c:pt>
                <c:pt idx="8610">
                  <c:v>-832.31600000000003</c:v>
                </c:pt>
                <c:pt idx="8611">
                  <c:v>-832.3</c:v>
                </c:pt>
                <c:pt idx="8612">
                  <c:v>-832.28399999999999</c:v>
                </c:pt>
                <c:pt idx="8613">
                  <c:v>-832.26800000000003</c:v>
                </c:pt>
                <c:pt idx="8614">
                  <c:v>-832.25199999999995</c:v>
                </c:pt>
                <c:pt idx="8615">
                  <c:v>-832.23599999999999</c:v>
                </c:pt>
                <c:pt idx="8616">
                  <c:v>-832.22</c:v>
                </c:pt>
                <c:pt idx="8617">
                  <c:v>-832.20399999999995</c:v>
                </c:pt>
                <c:pt idx="8618">
                  <c:v>-832.18799999999999</c:v>
                </c:pt>
                <c:pt idx="8619">
                  <c:v>-832.17200000000003</c:v>
                </c:pt>
                <c:pt idx="8620">
                  <c:v>-832.15599999999995</c:v>
                </c:pt>
                <c:pt idx="8621">
                  <c:v>-832.14</c:v>
                </c:pt>
                <c:pt idx="8622">
                  <c:v>-832.12400000000002</c:v>
                </c:pt>
                <c:pt idx="8623">
                  <c:v>-832.10799999999995</c:v>
                </c:pt>
                <c:pt idx="8624">
                  <c:v>-832.09199999999998</c:v>
                </c:pt>
                <c:pt idx="8625">
                  <c:v>-832.07600000000002</c:v>
                </c:pt>
                <c:pt idx="8626">
                  <c:v>-832.06</c:v>
                </c:pt>
                <c:pt idx="8627">
                  <c:v>-832.04399999999998</c:v>
                </c:pt>
                <c:pt idx="8628">
                  <c:v>-832.02800000000002</c:v>
                </c:pt>
                <c:pt idx="8629">
                  <c:v>-832.01199999999994</c:v>
                </c:pt>
                <c:pt idx="8630">
                  <c:v>-831.99599999999998</c:v>
                </c:pt>
                <c:pt idx="8631">
                  <c:v>-831.98</c:v>
                </c:pt>
                <c:pt idx="8632">
                  <c:v>-831.96400000000006</c:v>
                </c:pt>
                <c:pt idx="8633">
                  <c:v>-831.94799999999998</c:v>
                </c:pt>
                <c:pt idx="8634">
                  <c:v>-831.93200000000002</c:v>
                </c:pt>
                <c:pt idx="8635">
                  <c:v>-831.91600000000005</c:v>
                </c:pt>
                <c:pt idx="8636">
                  <c:v>-831.9</c:v>
                </c:pt>
                <c:pt idx="8637">
                  <c:v>-831.88400000000001</c:v>
                </c:pt>
                <c:pt idx="8638">
                  <c:v>-831.86800000000005</c:v>
                </c:pt>
                <c:pt idx="8639">
                  <c:v>-831.85199999999998</c:v>
                </c:pt>
                <c:pt idx="8640">
                  <c:v>-831.83600000000001</c:v>
                </c:pt>
                <c:pt idx="8641">
                  <c:v>-831.82</c:v>
                </c:pt>
                <c:pt idx="8642">
                  <c:v>-831.80399999999997</c:v>
                </c:pt>
                <c:pt idx="8643">
                  <c:v>-831.78800000000001</c:v>
                </c:pt>
                <c:pt idx="8644">
                  <c:v>-831.77200000000005</c:v>
                </c:pt>
                <c:pt idx="8645">
                  <c:v>-831.75599999999997</c:v>
                </c:pt>
                <c:pt idx="8646">
                  <c:v>-831.74</c:v>
                </c:pt>
                <c:pt idx="8647">
                  <c:v>-831.72400000000005</c:v>
                </c:pt>
                <c:pt idx="8648">
                  <c:v>-831.70799999999997</c:v>
                </c:pt>
                <c:pt idx="8649">
                  <c:v>-831.69200000000001</c:v>
                </c:pt>
                <c:pt idx="8650">
                  <c:v>-831.67600000000004</c:v>
                </c:pt>
                <c:pt idx="8651">
                  <c:v>-831.66</c:v>
                </c:pt>
                <c:pt idx="8652">
                  <c:v>-831.64400000000001</c:v>
                </c:pt>
                <c:pt idx="8653">
                  <c:v>-831.62800000000004</c:v>
                </c:pt>
                <c:pt idx="8654">
                  <c:v>-831.61199999999997</c:v>
                </c:pt>
                <c:pt idx="8655">
                  <c:v>-831.596</c:v>
                </c:pt>
                <c:pt idx="8656">
                  <c:v>-831.58</c:v>
                </c:pt>
                <c:pt idx="8657">
                  <c:v>-831.56399999999996</c:v>
                </c:pt>
                <c:pt idx="8658">
                  <c:v>-831.548</c:v>
                </c:pt>
                <c:pt idx="8659">
                  <c:v>-831.53200000000004</c:v>
                </c:pt>
                <c:pt idx="8660">
                  <c:v>-831.51599999999996</c:v>
                </c:pt>
                <c:pt idx="8661">
                  <c:v>-831.5</c:v>
                </c:pt>
                <c:pt idx="8662">
                  <c:v>-831.48400000000004</c:v>
                </c:pt>
                <c:pt idx="8663">
                  <c:v>-831.46799999999996</c:v>
                </c:pt>
                <c:pt idx="8664">
                  <c:v>-831.452</c:v>
                </c:pt>
                <c:pt idx="8665">
                  <c:v>-831.43600000000004</c:v>
                </c:pt>
                <c:pt idx="8666">
                  <c:v>-831.42</c:v>
                </c:pt>
                <c:pt idx="8667">
                  <c:v>-831.404</c:v>
                </c:pt>
                <c:pt idx="8668">
                  <c:v>-831.38800000000003</c:v>
                </c:pt>
                <c:pt idx="8669">
                  <c:v>-831.37199999999996</c:v>
                </c:pt>
                <c:pt idx="8670">
                  <c:v>-831.35599999999999</c:v>
                </c:pt>
                <c:pt idx="8671">
                  <c:v>-831.34</c:v>
                </c:pt>
                <c:pt idx="8672">
                  <c:v>-831.32399999999996</c:v>
                </c:pt>
                <c:pt idx="8673">
                  <c:v>-831.30799999999999</c:v>
                </c:pt>
                <c:pt idx="8674">
                  <c:v>-831.29200000000003</c:v>
                </c:pt>
                <c:pt idx="8675">
                  <c:v>-831.27599999999995</c:v>
                </c:pt>
                <c:pt idx="8676">
                  <c:v>-831.26</c:v>
                </c:pt>
                <c:pt idx="8677">
                  <c:v>-831.24400000000003</c:v>
                </c:pt>
                <c:pt idx="8678">
                  <c:v>-831.22799999999995</c:v>
                </c:pt>
                <c:pt idx="8679">
                  <c:v>-831.21199999999999</c:v>
                </c:pt>
                <c:pt idx="8680">
                  <c:v>-831.19600000000003</c:v>
                </c:pt>
                <c:pt idx="8681">
                  <c:v>-831.18</c:v>
                </c:pt>
                <c:pt idx="8682">
                  <c:v>-831.16399999999999</c:v>
                </c:pt>
                <c:pt idx="8683">
                  <c:v>-831.14800000000002</c:v>
                </c:pt>
                <c:pt idx="8684">
                  <c:v>-831.13199999999995</c:v>
                </c:pt>
                <c:pt idx="8685">
                  <c:v>-831.11599999999999</c:v>
                </c:pt>
                <c:pt idx="8686">
                  <c:v>-831.1</c:v>
                </c:pt>
                <c:pt idx="8687">
                  <c:v>-831.08399999999995</c:v>
                </c:pt>
                <c:pt idx="8688">
                  <c:v>-831.06799999999998</c:v>
                </c:pt>
                <c:pt idx="8689">
                  <c:v>-831.05200000000002</c:v>
                </c:pt>
                <c:pt idx="8690">
                  <c:v>-831.03599999999994</c:v>
                </c:pt>
                <c:pt idx="8691">
                  <c:v>-831.02</c:v>
                </c:pt>
                <c:pt idx="8692">
                  <c:v>-831.00400000000002</c:v>
                </c:pt>
                <c:pt idx="8693">
                  <c:v>-830.98800000000006</c:v>
                </c:pt>
                <c:pt idx="8694">
                  <c:v>-830.97199999999998</c:v>
                </c:pt>
                <c:pt idx="8695">
                  <c:v>-830.95600000000002</c:v>
                </c:pt>
                <c:pt idx="8696">
                  <c:v>-830.94</c:v>
                </c:pt>
                <c:pt idx="8697">
                  <c:v>-830.92399999999998</c:v>
                </c:pt>
                <c:pt idx="8698">
                  <c:v>-830.90800000000002</c:v>
                </c:pt>
                <c:pt idx="8699">
                  <c:v>-830.89200000000005</c:v>
                </c:pt>
                <c:pt idx="8700">
                  <c:v>-830.87599999999998</c:v>
                </c:pt>
                <c:pt idx="8701">
                  <c:v>-830.86</c:v>
                </c:pt>
                <c:pt idx="8702">
                  <c:v>-830.84400000000005</c:v>
                </c:pt>
                <c:pt idx="8703">
                  <c:v>-830.82799999999997</c:v>
                </c:pt>
                <c:pt idx="8704">
                  <c:v>-830.81200000000001</c:v>
                </c:pt>
                <c:pt idx="8705">
                  <c:v>-830.79700000000003</c:v>
                </c:pt>
                <c:pt idx="8706">
                  <c:v>-830.78099999999995</c:v>
                </c:pt>
                <c:pt idx="8707">
                  <c:v>-830.76499999999999</c:v>
                </c:pt>
                <c:pt idx="8708">
                  <c:v>-830.74900000000002</c:v>
                </c:pt>
                <c:pt idx="8709">
                  <c:v>-830.73299999999995</c:v>
                </c:pt>
                <c:pt idx="8710">
                  <c:v>-830.71699999999998</c:v>
                </c:pt>
                <c:pt idx="8711">
                  <c:v>-830.70100000000002</c:v>
                </c:pt>
                <c:pt idx="8712">
                  <c:v>-830.68499999999995</c:v>
                </c:pt>
                <c:pt idx="8713">
                  <c:v>-830.66899999999998</c:v>
                </c:pt>
                <c:pt idx="8714">
                  <c:v>-830.65300000000002</c:v>
                </c:pt>
                <c:pt idx="8715">
                  <c:v>-830.63699999999994</c:v>
                </c:pt>
                <c:pt idx="8716">
                  <c:v>-830.62099999999998</c:v>
                </c:pt>
                <c:pt idx="8717">
                  <c:v>-830.60500000000002</c:v>
                </c:pt>
                <c:pt idx="8718">
                  <c:v>-830.58900000000006</c:v>
                </c:pt>
                <c:pt idx="8719">
                  <c:v>-830.57299999999998</c:v>
                </c:pt>
                <c:pt idx="8720">
                  <c:v>-830.55700000000002</c:v>
                </c:pt>
                <c:pt idx="8721">
                  <c:v>-830.54100000000005</c:v>
                </c:pt>
                <c:pt idx="8722">
                  <c:v>-830.52499999999998</c:v>
                </c:pt>
                <c:pt idx="8723">
                  <c:v>-830.50900000000001</c:v>
                </c:pt>
                <c:pt idx="8724">
                  <c:v>-830.49300000000005</c:v>
                </c:pt>
                <c:pt idx="8725">
                  <c:v>-830.47699999999998</c:v>
                </c:pt>
                <c:pt idx="8726">
                  <c:v>-830.46100000000001</c:v>
                </c:pt>
                <c:pt idx="8727">
                  <c:v>-830.44500000000005</c:v>
                </c:pt>
                <c:pt idx="8728">
                  <c:v>-830.42899999999997</c:v>
                </c:pt>
                <c:pt idx="8729">
                  <c:v>-830.41300000000001</c:v>
                </c:pt>
                <c:pt idx="8730">
                  <c:v>-830.39700000000005</c:v>
                </c:pt>
                <c:pt idx="8731">
                  <c:v>-830.38099999999997</c:v>
                </c:pt>
                <c:pt idx="8732">
                  <c:v>-830.36500000000001</c:v>
                </c:pt>
                <c:pt idx="8733">
                  <c:v>-830.34900000000005</c:v>
                </c:pt>
                <c:pt idx="8734">
                  <c:v>-830.33299999999997</c:v>
                </c:pt>
                <c:pt idx="8735">
                  <c:v>-830.31700000000001</c:v>
                </c:pt>
                <c:pt idx="8736">
                  <c:v>-830.30100000000004</c:v>
                </c:pt>
                <c:pt idx="8737">
                  <c:v>-830.28499999999997</c:v>
                </c:pt>
                <c:pt idx="8738">
                  <c:v>-830.26900000000001</c:v>
                </c:pt>
                <c:pt idx="8739">
                  <c:v>-830.25300000000004</c:v>
                </c:pt>
                <c:pt idx="8740">
                  <c:v>-830.23699999999997</c:v>
                </c:pt>
                <c:pt idx="8741">
                  <c:v>-830.221</c:v>
                </c:pt>
                <c:pt idx="8742">
                  <c:v>-830.20500000000004</c:v>
                </c:pt>
                <c:pt idx="8743">
                  <c:v>-830.18899999999996</c:v>
                </c:pt>
                <c:pt idx="8744">
                  <c:v>-830.173</c:v>
                </c:pt>
                <c:pt idx="8745">
                  <c:v>-830.15700000000004</c:v>
                </c:pt>
                <c:pt idx="8746">
                  <c:v>-830.14099999999996</c:v>
                </c:pt>
                <c:pt idx="8747">
                  <c:v>-830.125</c:v>
                </c:pt>
                <c:pt idx="8748">
                  <c:v>-830.10900000000004</c:v>
                </c:pt>
                <c:pt idx="8749">
                  <c:v>-830.09299999999996</c:v>
                </c:pt>
                <c:pt idx="8750">
                  <c:v>-830.077</c:v>
                </c:pt>
                <c:pt idx="8751">
                  <c:v>-830.06100000000004</c:v>
                </c:pt>
                <c:pt idx="8752">
                  <c:v>-830.04499999999996</c:v>
                </c:pt>
                <c:pt idx="8753">
                  <c:v>-830.029</c:v>
                </c:pt>
                <c:pt idx="8754">
                  <c:v>-830.01300000000003</c:v>
                </c:pt>
                <c:pt idx="8755">
                  <c:v>-829.99699999999996</c:v>
                </c:pt>
                <c:pt idx="8756">
                  <c:v>-829.98099999999999</c:v>
                </c:pt>
                <c:pt idx="8757">
                  <c:v>-829.96500000000003</c:v>
                </c:pt>
                <c:pt idx="8758">
                  <c:v>-829.94899999999996</c:v>
                </c:pt>
                <c:pt idx="8759">
                  <c:v>-829.93299999999999</c:v>
                </c:pt>
                <c:pt idx="8760">
                  <c:v>-829.91700000000003</c:v>
                </c:pt>
                <c:pt idx="8761">
                  <c:v>-829.90099999999995</c:v>
                </c:pt>
                <c:pt idx="8762">
                  <c:v>-829.88499999999999</c:v>
                </c:pt>
                <c:pt idx="8763">
                  <c:v>-829.86900000000003</c:v>
                </c:pt>
                <c:pt idx="8764">
                  <c:v>-829.85299999999995</c:v>
                </c:pt>
                <c:pt idx="8765">
                  <c:v>-829.83699999999999</c:v>
                </c:pt>
                <c:pt idx="8766">
                  <c:v>-829.82100000000003</c:v>
                </c:pt>
                <c:pt idx="8767">
                  <c:v>-829.80499999999995</c:v>
                </c:pt>
                <c:pt idx="8768">
                  <c:v>-829.78899999999999</c:v>
                </c:pt>
                <c:pt idx="8769">
                  <c:v>-829.77300000000002</c:v>
                </c:pt>
                <c:pt idx="8770">
                  <c:v>-829.75699999999995</c:v>
                </c:pt>
                <c:pt idx="8771">
                  <c:v>-829.74099999999999</c:v>
                </c:pt>
                <c:pt idx="8772">
                  <c:v>-829.72500000000002</c:v>
                </c:pt>
                <c:pt idx="8773">
                  <c:v>-829.70899999999995</c:v>
                </c:pt>
                <c:pt idx="8774">
                  <c:v>-829.69299999999998</c:v>
                </c:pt>
                <c:pt idx="8775">
                  <c:v>-829.67700000000002</c:v>
                </c:pt>
                <c:pt idx="8776">
                  <c:v>-829.66099999999994</c:v>
                </c:pt>
                <c:pt idx="8777">
                  <c:v>-829.64499999999998</c:v>
                </c:pt>
                <c:pt idx="8778">
                  <c:v>-829.62900000000002</c:v>
                </c:pt>
                <c:pt idx="8779">
                  <c:v>-829.61300000000006</c:v>
                </c:pt>
                <c:pt idx="8780">
                  <c:v>-829.59699999999998</c:v>
                </c:pt>
                <c:pt idx="8781">
                  <c:v>-829.58100000000002</c:v>
                </c:pt>
                <c:pt idx="8782">
                  <c:v>-829.56500000000005</c:v>
                </c:pt>
                <c:pt idx="8783">
                  <c:v>-829.54899999999998</c:v>
                </c:pt>
                <c:pt idx="8784">
                  <c:v>-829.53300000000002</c:v>
                </c:pt>
                <c:pt idx="8785">
                  <c:v>-829.51700000000005</c:v>
                </c:pt>
                <c:pt idx="8786">
                  <c:v>-829.50099999999998</c:v>
                </c:pt>
                <c:pt idx="8787">
                  <c:v>-829.48500000000001</c:v>
                </c:pt>
                <c:pt idx="8788">
                  <c:v>-829.46900000000005</c:v>
                </c:pt>
                <c:pt idx="8789">
                  <c:v>-829.45299999999997</c:v>
                </c:pt>
                <c:pt idx="8790">
                  <c:v>-829.43700000000001</c:v>
                </c:pt>
                <c:pt idx="8791">
                  <c:v>-829.42100000000005</c:v>
                </c:pt>
                <c:pt idx="8792">
                  <c:v>-829.40499999999997</c:v>
                </c:pt>
                <c:pt idx="8793">
                  <c:v>-829.38900000000001</c:v>
                </c:pt>
                <c:pt idx="8794">
                  <c:v>-829.37300000000005</c:v>
                </c:pt>
                <c:pt idx="8795">
                  <c:v>-829.35699999999997</c:v>
                </c:pt>
                <c:pt idx="8796">
                  <c:v>-829.34100000000001</c:v>
                </c:pt>
                <c:pt idx="8797">
                  <c:v>-829.32500000000005</c:v>
                </c:pt>
                <c:pt idx="8798">
                  <c:v>-829.30899999999997</c:v>
                </c:pt>
                <c:pt idx="8799">
                  <c:v>-829.29300000000001</c:v>
                </c:pt>
                <c:pt idx="8800">
                  <c:v>-829.27700000000004</c:v>
                </c:pt>
                <c:pt idx="8801">
                  <c:v>-829.26099999999997</c:v>
                </c:pt>
                <c:pt idx="8802">
                  <c:v>-829.245</c:v>
                </c:pt>
                <c:pt idx="8803">
                  <c:v>-829.22900000000004</c:v>
                </c:pt>
                <c:pt idx="8804">
                  <c:v>-829.21299999999997</c:v>
                </c:pt>
                <c:pt idx="8805">
                  <c:v>-829.197</c:v>
                </c:pt>
                <c:pt idx="8806">
                  <c:v>-829.18100000000004</c:v>
                </c:pt>
                <c:pt idx="8807">
                  <c:v>-829.16499999999996</c:v>
                </c:pt>
                <c:pt idx="8808">
                  <c:v>-829.149</c:v>
                </c:pt>
                <c:pt idx="8809">
                  <c:v>-829.13300000000004</c:v>
                </c:pt>
                <c:pt idx="8810">
                  <c:v>-829.11699999999996</c:v>
                </c:pt>
                <c:pt idx="8811">
                  <c:v>-829.101</c:v>
                </c:pt>
                <c:pt idx="8812">
                  <c:v>-829.08500000000004</c:v>
                </c:pt>
                <c:pt idx="8813">
                  <c:v>-829.06899999999996</c:v>
                </c:pt>
                <c:pt idx="8814">
                  <c:v>-829.053</c:v>
                </c:pt>
                <c:pt idx="8815">
                  <c:v>-829.03700000000003</c:v>
                </c:pt>
                <c:pt idx="8816">
                  <c:v>-829.02099999999996</c:v>
                </c:pt>
                <c:pt idx="8817">
                  <c:v>-829.005</c:v>
                </c:pt>
                <c:pt idx="8818">
                  <c:v>-828.99</c:v>
                </c:pt>
                <c:pt idx="8819">
                  <c:v>-828.97400000000005</c:v>
                </c:pt>
                <c:pt idx="8820">
                  <c:v>-828.95799999999997</c:v>
                </c:pt>
                <c:pt idx="8821">
                  <c:v>-828.94200000000001</c:v>
                </c:pt>
                <c:pt idx="8822">
                  <c:v>-828.92600000000004</c:v>
                </c:pt>
                <c:pt idx="8823">
                  <c:v>-828.91</c:v>
                </c:pt>
                <c:pt idx="8824">
                  <c:v>-828.89400000000001</c:v>
                </c:pt>
                <c:pt idx="8825">
                  <c:v>-828.87800000000004</c:v>
                </c:pt>
                <c:pt idx="8826">
                  <c:v>-828.86199999999997</c:v>
                </c:pt>
                <c:pt idx="8827">
                  <c:v>-828.846</c:v>
                </c:pt>
                <c:pt idx="8828">
                  <c:v>-828.83</c:v>
                </c:pt>
                <c:pt idx="8829">
                  <c:v>-828.81399999999996</c:v>
                </c:pt>
                <c:pt idx="8830">
                  <c:v>-828.798</c:v>
                </c:pt>
                <c:pt idx="8831">
                  <c:v>-828.78200000000004</c:v>
                </c:pt>
                <c:pt idx="8832">
                  <c:v>-828.76599999999996</c:v>
                </c:pt>
                <c:pt idx="8833">
                  <c:v>-828.75</c:v>
                </c:pt>
                <c:pt idx="8834">
                  <c:v>-828.73400000000004</c:v>
                </c:pt>
                <c:pt idx="8835">
                  <c:v>-828.71799999999996</c:v>
                </c:pt>
                <c:pt idx="8836">
                  <c:v>-828.702</c:v>
                </c:pt>
                <c:pt idx="8837">
                  <c:v>-828.68600000000004</c:v>
                </c:pt>
                <c:pt idx="8838">
                  <c:v>-828.67</c:v>
                </c:pt>
                <c:pt idx="8839">
                  <c:v>-828.654</c:v>
                </c:pt>
                <c:pt idx="8840">
                  <c:v>-828.63800000000003</c:v>
                </c:pt>
                <c:pt idx="8841">
                  <c:v>-828.62199999999996</c:v>
                </c:pt>
                <c:pt idx="8842">
                  <c:v>-828.60599999999999</c:v>
                </c:pt>
                <c:pt idx="8843">
                  <c:v>-828.59</c:v>
                </c:pt>
                <c:pt idx="8844">
                  <c:v>-828.57399999999996</c:v>
                </c:pt>
                <c:pt idx="8845">
                  <c:v>-828.55799999999999</c:v>
                </c:pt>
                <c:pt idx="8846">
                  <c:v>-828.54200000000003</c:v>
                </c:pt>
                <c:pt idx="8847">
                  <c:v>-828.52599999999995</c:v>
                </c:pt>
                <c:pt idx="8848">
                  <c:v>-828.51</c:v>
                </c:pt>
                <c:pt idx="8849">
                  <c:v>-828.49400000000003</c:v>
                </c:pt>
                <c:pt idx="8850">
                  <c:v>-828.47799999999995</c:v>
                </c:pt>
                <c:pt idx="8851">
                  <c:v>-828.46199999999999</c:v>
                </c:pt>
                <c:pt idx="8852">
                  <c:v>-828.44600000000003</c:v>
                </c:pt>
                <c:pt idx="8853">
                  <c:v>-828.43</c:v>
                </c:pt>
                <c:pt idx="8854">
                  <c:v>-828.41399999999999</c:v>
                </c:pt>
                <c:pt idx="8855">
                  <c:v>-828.39800000000002</c:v>
                </c:pt>
                <c:pt idx="8856">
                  <c:v>-828.38199999999995</c:v>
                </c:pt>
                <c:pt idx="8857">
                  <c:v>-828.36599999999999</c:v>
                </c:pt>
                <c:pt idx="8858">
                  <c:v>-828.35</c:v>
                </c:pt>
                <c:pt idx="8859">
                  <c:v>-828.33399999999995</c:v>
                </c:pt>
                <c:pt idx="8860">
                  <c:v>-828.31799999999998</c:v>
                </c:pt>
                <c:pt idx="8861">
                  <c:v>-828.30200000000002</c:v>
                </c:pt>
                <c:pt idx="8862">
                  <c:v>-828.28599999999994</c:v>
                </c:pt>
                <c:pt idx="8863">
                  <c:v>-828.27</c:v>
                </c:pt>
                <c:pt idx="8864">
                  <c:v>-828.25400000000002</c:v>
                </c:pt>
                <c:pt idx="8865">
                  <c:v>-828.23800000000006</c:v>
                </c:pt>
                <c:pt idx="8866">
                  <c:v>-828.22199999999998</c:v>
                </c:pt>
                <c:pt idx="8867">
                  <c:v>-828.20600000000002</c:v>
                </c:pt>
                <c:pt idx="8868">
                  <c:v>-828.19</c:v>
                </c:pt>
                <c:pt idx="8869">
                  <c:v>-828.17399999999998</c:v>
                </c:pt>
                <c:pt idx="8870">
                  <c:v>-828.15800000000002</c:v>
                </c:pt>
                <c:pt idx="8871">
                  <c:v>-828.14200000000005</c:v>
                </c:pt>
                <c:pt idx="8872">
                  <c:v>-828.12599999999998</c:v>
                </c:pt>
                <c:pt idx="8873">
                  <c:v>-828.11</c:v>
                </c:pt>
                <c:pt idx="8874">
                  <c:v>-828.09400000000005</c:v>
                </c:pt>
                <c:pt idx="8875">
                  <c:v>-828.07799999999997</c:v>
                </c:pt>
                <c:pt idx="8876">
                  <c:v>-828.06200000000001</c:v>
                </c:pt>
                <c:pt idx="8877">
                  <c:v>-828.04600000000005</c:v>
                </c:pt>
                <c:pt idx="8878">
                  <c:v>-828.03</c:v>
                </c:pt>
                <c:pt idx="8879">
                  <c:v>-828.01400000000001</c:v>
                </c:pt>
                <c:pt idx="8880">
                  <c:v>-827.99800000000005</c:v>
                </c:pt>
                <c:pt idx="8881">
                  <c:v>-827.98199999999997</c:v>
                </c:pt>
                <c:pt idx="8882">
                  <c:v>-827.96600000000001</c:v>
                </c:pt>
                <c:pt idx="8883">
                  <c:v>-827.95</c:v>
                </c:pt>
                <c:pt idx="8884">
                  <c:v>-827.93399999999997</c:v>
                </c:pt>
                <c:pt idx="8885">
                  <c:v>-827.91800000000001</c:v>
                </c:pt>
                <c:pt idx="8886">
                  <c:v>-827.90200000000004</c:v>
                </c:pt>
                <c:pt idx="8887">
                  <c:v>-827.88599999999997</c:v>
                </c:pt>
                <c:pt idx="8888">
                  <c:v>-827.87</c:v>
                </c:pt>
                <c:pt idx="8889">
                  <c:v>-827.85400000000004</c:v>
                </c:pt>
                <c:pt idx="8890">
                  <c:v>-827.83799999999997</c:v>
                </c:pt>
                <c:pt idx="8891">
                  <c:v>-827.822</c:v>
                </c:pt>
                <c:pt idx="8892">
                  <c:v>-827.80600000000004</c:v>
                </c:pt>
                <c:pt idx="8893">
                  <c:v>-827.79</c:v>
                </c:pt>
                <c:pt idx="8894">
                  <c:v>-827.774</c:v>
                </c:pt>
                <c:pt idx="8895">
                  <c:v>-827.75800000000004</c:v>
                </c:pt>
                <c:pt idx="8896">
                  <c:v>-827.74199999999996</c:v>
                </c:pt>
                <c:pt idx="8897">
                  <c:v>-827.726</c:v>
                </c:pt>
                <c:pt idx="8898">
                  <c:v>-827.71</c:v>
                </c:pt>
                <c:pt idx="8899">
                  <c:v>-827.69399999999996</c:v>
                </c:pt>
                <c:pt idx="8900">
                  <c:v>-827.678</c:v>
                </c:pt>
                <c:pt idx="8901">
                  <c:v>-827.66200000000003</c:v>
                </c:pt>
                <c:pt idx="8902">
                  <c:v>-827.64599999999996</c:v>
                </c:pt>
                <c:pt idx="8903">
                  <c:v>-827.63</c:v>
                </c:pt>
                <c:pt idx="8904">
                  <c:v>-827.61400000000003</c:v>
                </c:pt>
                <c:pt idx="8905">
                  <c:v>-827.59799999999996</c:v>
                </c:pt>
                <c:pt idx="8906">
                  <c:v>-827.58199999999999</c:v>
                </c:pt>
                <c:pt idx="8907">
                  <c:v>-827.56600000000003</c:v>
                </c:pt>
                <c:pt idx="8908">
                  <c:v>-827.55</c:v>
                </c:pt>
                <c:pt idx="8909">
                  <c:v>-827.53399999999999</c:v>
                </c:pt>
                <c:pt idx="8910">
                  <c:v>-827.51800000000003</c:v>
                </c:pt>
                <c:pt idx="8911">
                  <c:v>-827.50199999999995</c:v>
                </c:pt>
                <c:pt idx="8912">
                  <c:v>-827.48599999999999</c:v>
                </c:pt>
                <c:pt idx="8913">
                  <c:v>-827.47</c:v>
                </c:pt>
                <c:pt idx="8914">
                  <c:v>-827.45399999999995</c:v>
                </c:pt>
                <c:pt idx="8915">
                  <c:v>-827.43799999999999</c:v>
                </c:pt>
                <c:pt idx="8916">
                  <c:v>-827.42200000000003</c:v>
                </c:pt>
                <c:pt idx="8917">
                  <c:v>-827.40599999999995</c:v>
                </c:pt>
                <c:pt idx="8918">
                  <c:v>-827.39</c:v>
                </c:pt>
                <c:pt idx="8919">
                  <c:v>-827.37400000000002</c:v>
                </c:pt>
                <c:pt idx="8920">
                  <c:v>-827.35799999999995</c:v>
                </c:pt>
                <c:pt idx="8921">
                  <c:v>-827.34199999999998</c:v>
                </c:pt>
                <c:pt idx="8922">
                  <c:v>-827.32600000000002</c:v>
                </c:pt>
                <c:pt idx="8923">
                  <c:v>-827.31</c:v>
                </c:pt>
                <c:pt idx="8924">
                  <c:v>-827.29399999999998</c:v>
                </c:pt>
                <c:pt idx="8925">
                  <c:v>-827.27800000000002</c:v>
                </c:pt>
                <c:pt idx="8926">
                  <c:v>-827.26199999999994</c:v>
                </c:pt>
                <c:pt idx="8927">
                  <c:v>-827.24599999999998</c:v>
                </c:pt>
                <c:pt idx="8928">
                  <c:v>-827.23</c:v>
                </c:pt>
                <c:pt idx="8929">
                  <c:v>-827.21400000000006</c:v>
                </c:pt>
                <c:pt idx="8930">
                  <c:v>-827.19799999999998</c:v>
                </c:pt>
                <c:pt idx="8931">
                  <c:v>-827.18200000000002</c:v>
                </c:pt>
                <c:pt idx="8932">
                  <c:v>-827.16700000000003</c:v>
                </c:pt>
                <c:pt idx="8933">
                  <c:v>-827.15099999999995</c:v>
                </c:pt>
                <c:pt idx="8934">
                  <c:v>-827.13499999999999</c:v>
                </c:pt>
                <c:pt idx="8935">
                  <c:v>-827.11900000000003</c:v>
                </c:pt>
                <c:pt idx="8936">
                  <c:v>-827.10299999999995</c:v>
                </c:pt>
                <c:pt idx="8937">
                  <c:v>-827.08699999999999</c:v>
                </c:pt>
                <c:pt idx="8938">
                  <c:v>-827.07100000000003</c:v>
                </c:pt>
                <c:pt idx="8939">
                  <c:v>-827.05499999999995</c:v>
                </c:pt>
                <c:pt idx="8940">
                  <c:v>-827.03899999999999</c:v>
                </c:pt>
                <c:pt idx="8941">
                  <c:v>-827.02300000000002</c:v>
                </c:pt>
                <c:pt idx="8942">
                  <c:v>-827.00699999999995</c:v>
                </c:pt>
                <c:pt idx="8943">
                  <c:v>-826.99099999999999</c:v>
                </c:pt>
                <c:pt idx="8944">
                  <c:v>-826.97500000000002</c:v>
                </c:pt>
                <c:pt idx="8945">
                  <c:v>-826.95899999999995</c:v>
                </c:pt>
                <c:pt idx="8946">
                  <c:v>-826.94299999999998</c:v>
                </c:pt>
                <c:pt idx="8947">
                  <c:v>-826.92700000000002</c:v>
                </c:pt>
                <c:pt idx="8948">
                  <c:v>-826.91099999999994</c:v>
                </c:pt>
                <c:pt idx="8949">
                  <c:v>-826.89499999999998</c:v>
                </c:pt>
                <c:pt idx="8950">
                  <c:v>-826.87900000000002</c:v>
                </c:pt>
                <c:pt idx="8951">
                  <c:v>-826.86300000000006</c:v>
                </c:pt>
                <c:pt idx="8952">
                  <c:v>-826.84699999999998</c:v>
                </c:pt>
                <c:pt idx="8953">
                  <c:v>-826.83100000000002</c:v>
                </c:pt>
                <c:pt idx="8954">
                  <c:v>-826.81500000000005</c:v>
                </c:pt>
                <c:pt idx="8955">
                  <c:v>-826.79899999999998</c:v>
                </c:pt>
                <c:pt idx="8956">
                  <c:v>-826.78300000000002</c:v>
                </c:pt>
                <c:pt idx="8957">
                  <c:v>-826.76700000000005</c:v>
                </c:pt>
                <c:pt idx="8958">
                  <c:v>-826.75099999999998</c:v>
                </c:pt>
                <c:pt idx="8959">
                  <c:v>-826.73500000000001</c:v>
                </c:pt>
                <c:pt idx="8960">
                  <c:v>-826.71900000000005</c:v>
                </c:pt>
                <c:pt idx="8961">
                  <c:v>-826.70299999999997</c:v>
                </c:pt>
                <c:pt idx="8962">
                  <c:v>-826.68700000000001</c:v>
                </c:pt>
                <c:pt idx="8963">
                  <c:v>-826.67100000000005</c:v>
                </c:pt>
                <c:pt idx="8964">
                  <c:v>-826.65499999999997</c:v>
                </c:pt>
                <c:pt idx="8965">
                  <c:v>-826.63900000000001</c:v>
                </c:pt>
                <c:pt idx="8966">
                  <c:v>-826.62300000000005</c:v>
                </c:pt>
                <c:pt idx="8967">
                  <c:v>-826.60699999999997</c:v>
                </c:pt>
                <c:pt idx="8968">
                  <c:v>-826.59100000000001</c:v>
                </c:pt>
                <c:pt idx="8969">
                  <c:v>-826.57500000000005</c:v>
                </c:pt>
                <c:pt idx="8970">
                  <c:v>-826.55899999999997</c:v>
                </c:pt>
                <c:pt idx="8971">
                  <c:v>-826.54300000000001</c:v>
                </c:pt>
                <c:pt idx="8972">
                  <c:v>-826.52700000000004</c:v>
                </c:pt>
                <c:pt idx="8973">
                  <c:v>-826.51099999999997</c:v>
                </c:pt>
                <c:pt idx="8974">
                  <c:v>-826.495</c:v>
                </c:pt>
                <c:pt idx="8975">
                  <c:v>-826.47900000000004</c:v>
                </c:pt>
                <c:pt idx="8976">
                  <c:v>-826.46299999999997</c:v>
                </c:pt>
                <c:pt idx="8977">
                  <c:v>-826.447</c:v>
                </c:pt>
                <c:pt idx="8978">
                  <c:v>-826.43100000000004</c:v>
                </c:pt>
                <c:pt idx="8979">
                  <c:v>-826.41499999999996</c:v>
                </c:pt>
                <c:pt idx="8980">
                  <c:v>-826.399</c:v>
                </c:pt>
                <c:pt idx="8981">
                  <c:v>-826.38300000000004</c:v>
                </c:pt>
                <c:pt idx="8982">
                  <c:v>-826.36699999999996</c:v>
                </c:pt>
                <c:pt idx="8983">
                  <c:v>-826.351</c:v>
                </c:pt>
                <c:pt idx="8984">
                  <c:v>-826.33500000000004</c:v>
                </c:pt>
                <c:pt idx="8985">
                  <c:v>-826.31899999999996</c:v>
                </c:pt>
                <c:pt idx="8986">
                  <c:v>-826.303</c:v>
                </c:pt>
                <c:pt idx="8987">
                  <c:v>-826.28700000000003</c:v>
                </c:pt>
                <c:pt idx="8988">
                  <c:v>-826.27099999999996</c:v>
                </c:pt>
                <c:pt idx="8989">
                  <c:v>-826.255</c:v>
                </c:pt>
                <c:pt idx="8990">
                  <c:v>-826.23900000000003</c:v>
                </c:pt>
                <c:pt idx="8991">
                  <c:v>-826.22299999999996</c:v>
                </c:pt>
                <c:pt idx="8992">
                  <c:v>-826.20699999999999</c:v>
                </c:pt>
                <c:pt idx="8993">
                  <c:v>-826.19100000000003</c:v>
                </c:pt>
                <c:pt idx="8994">
                  <c:v>-826.17499999999995</c:v>
                </c:pt>
                <c:pt idx="8995">
                  <c:v>-826.15899999999999</c:v>
                </c:pt>
                <c:pt idx="8996">
                  <c:v>-826.14300000000003</c:v>
                </c:pt>
                <c:pt idx="8997">
                  <c:v>-826.12699999999995</c:v>
                </c:pt>
                <c:pt idx="8998">
                  <c:v>-826.11099999999999</c:v>
                </c:pt>
                <c:pt idx="8999">
                  <c:v>-826.09500000000003</c:v>
                </c:pt>
                <c:pt idx="9000">
                  <c:v>-826.07899999999995</c:v>
                </c:pt>
                <c:pt idx="9001">
                  <c:v>-826.06299999999999</c:v>
                </c:pt>
                <c:pt idx="9002">
                  <c:v>-826.04700000000003</c:v>
                </c:pt>
                <c:pt idx="9003">
                  <c:v>-826.03099999999995</c:v>
                </c:pt>
                <c:pt idx="9004">
                  <c:v>-826.01499999999999</c:v>
                </c:pt>
                <c:pt idx="9005">
                  <c:v>-825.99900000000002</c:v>
                </c:pt>
                <c:pt idx="9006">
                  <c:v>-825.98299999999995</c:v>
                </c:pt>
                <c:pt idx="9007">
                  <c:v>-825.96699999999998</c:v>
                </c:pt>
                <c:pt idx="9008">
                  <c:v>-825.95100000000002</c:v>
                </c:pt>
                <c:pt idx="9009">
                  <c:v>-825.93499999999995</c:v>
                </c:pt>
                <c:pt idx="9010">
                  <c:v>-825.91899999999998</c:v>
                </c:pt>
                <c:pt idx="9011">
                  <c:v>-825.90300000000002</c:v>
                </c:pt>
                <c:pt idx="9012">
                  <c:v>-825.88699999999994</c:v>
                </c:pt>
                <c:pt idx="9013">
                  <c:v>-825.87099999999998</c:v>
                </c:pt>
                <c:pt idx="9014">
                  <c:v>-825.85500000000002</c:v>
                </c:pt>
                <c:pt idx="9015">
                  <c:v>-825.83900000000006</c:v>
                </c:pt>
                <c:pt idx="9016">
                  <c:v>-825.82299999999998</c:v>
                </c:pt>
                <c:pt idx="9017">
                  <c:v>-825.80700000000002</c:v>
                </c:pt>
                <c:pt idx="9018">
                  <c:v>-825.79100000000005</c:v>
                </c:pt>
                <c:pt idx="9019">
                  <c:v>-825.77499999999998</c:v>
                </c:pt>
                <c:pt idx="9020">
                  <c:v>-825.75900000000001</c:v>
                </c:pt>
                <c:pt idx="9021">
                  <c:v>-825.74300000000005</c:v>
                </c:pt>
                <c:pt idx="9022">
                  <c:v>-825.72699999999998</c:v>
                </c:pt>
                <c:pt idx="9023">
                  <c:v>-825.71100000000001</c:v>
                </c:pt>
                <c:pt idx="9024">
                  <c:v>-825.69500000000005</c:v>
                </c:pt>
                <c:pt idx="9025">
                  <c:v>-825.67899999999997</c:v>
                </c:pt>
                <c:pt idx="9026">
                  <c:v>-825.66300000000001</c:v>
                </c:pt>
                <c:pt idx="9027">
                  <c:v>-825.64700000000005</c:v>
                </c:pt>
                <c:pt idx="9028">
                  <c:v>-825.63099999999997</c:v>
                </c:pt>
                <c:pt idx="9029">
                  <c:v>-825.61500000000001</c:v>
                </c:pt>
                <c:pt idx="9030">
                  <c:v>-825.59900000000005</c:v>
                </c:pt>
                <c:pt idx="9031">
                  <c:v>-825.58299999999997</c:v>
                </c:pt>
                <c:pt idx="9032">
                  <c:v>-825.56700000000001</c:v>
                </c:pt>
                <c:pt idx="9033">
                  <c:v>-825.55100000000004</c:v>
                </c:pt>
                <c:pt idx="9034">
                  <c:v>-825.53499999999997</c:v>
                </c:pt>
                <c:pt idx="9035">
                  <c:v>-825.51900000000001</c:v>
                </c:pt>
                <c:pt idx="9036">
                  <c:v>-825.50300000000004</c:v>
                </c:pt>
                <c:pt idx="9037">
                  <c:v>-825.48699999999997</c:v>
                </c:pt>
                <c:pt idx="9038">
                  <c:v>-825.471</c:v>
                </c:pt>
                <c:pt idx="9039">
                  <c:v>-825.45500000000004</c:v>
                </c:pt>
                <c:pt idx="9040">
                  <c:v>-825.43899999999996</c:v>
                </c:pt>
                <c:pt idx="9041">
                  <c:v>-825.423</c:v>
                </c:pt>
                <c:pt idx="9042">
                  <c:v>-825.40700000000004</c:v>
                </c:pt>
                <c:pt idx="9043">
                  <c:v>-825.39099999999996</c:v>
                </c:pt>
                <c:pt idx="9044">
                  <c:v>-825.375</c:v>
                </c:pt>
                <c:pt idx="9045">
                  <c:v>-825.35900000000004</c:v>
                </c:pt>
                <c:pt idx="9046">
                  <c:v>-825.34400000000005</c:v>
                </c:pt>
                <c:pt idx="9047">
                  <c:v>-825.32799999999997</c:v>
                </c:pt>
                <c:pt idx="9048">
                  <c:v>-825.31200000000001</c:v>
                </c:pt>
                <c:pt idx="9049">
                  <c:v>-825.29600000000005</c:v>
                </c:pt>
                <c:pt idx="9050">
                  <c:v>-825.28</c:v>
                </c:pt>
                <c:pt idx="9051">
                  <c:v>-825.26400000000001</c:v>
                </c:pt>
                <c:pt idx="9052">
                  <c:v>-825.24800000000005</c:v>
                </c:pt>
                <c:pt idx="9053">
                  <c:v>-825.23199999999997</c:v>
                </c:pt>
                <c:pt idx="9054">
                  <c:v>-825.21600000000001</c:v>
                </c:pt>
                <c:pt idx="9055">
                  <c:v>-825.2</c:v>
                </c:pt>
                <c:pt idx="9056">
                  <c:v>-825.18399999999997</c:v>
                </c:pt>
                <c:pt idx="9057">
                  <c:v>-825.16800000000001</c:v>
                </c:pt>
                <c:pt idx="9058">
                  <c:v>-825.15200000000004</c:v>
                </c:pt>
                <c:pt idx="9059">
                  <c:v>-825.13599999999997</c:v>
                </c:pt>
                <c:pt idx="9060">
                  <c:v>-825.12</c:v>
                </c:pt>
                <c:pt idx="9061">
                  <c:v>-825.10400000000004</c:v>
                </c:pt>
                <c:pt idx="9062">
                  <c:v>-825.08799999999997</c:v>
                </c:pt>
                <c:pt idx="9063">
                  <c:v>-825.072</c:v>
                </c:pt>
                <c:pt idx="9064">
                  <c:v>-825.05600000000004</c:v>
                </c:pt>
                <c:pt idx="9065">
                  <c:v>-825.04</c:v>
                </c:pt>
                <c:pt idx="9066">
                  <c:v>-825.024</c:v>
                </c:pt>
                <c:pt idx="9067">
                  <c:v>-825.00800000000004</c:v>
                </c:pt>
                <c:pt idx="9068">
                  <c:v>-824.99199999999996</c:v>
                </c:pt>
                <c:pt idx="9069">
                  <c:v>-824.976</c:v>
                </c:pt>
                <c:pt idx="9070">
                  <c:v>-824.96</c:v>
                </c:pt>
                <c:pt idx="9071">
                  <c:v>-824.94399999999996</c:v>
                </c:pt>
                <c:pt idx="9072">
                  <c:v>-824.928</c:v>
                </c:pt>
                <c:pt idx="9073">
                  <c:v>-824.91200000000003</c:v>
                </c:pt>
                <c:pt idx="9074">
                  <c:v>-824.89599999999996</c:v>
                </c:pt>
                <c:pt idx="9075">
                  <c:v>-824.88</c:v>
                </c:pt>
                <c:pt idx="9076">
                  <c:v>-824.86400000000003</c:v>
                </c:pt>
                <c:pt idx="9077">
                  <c:v>-824.84799999999996</c:v>
                </c:pt>
                <c:pt idx="9078">
                  <c:v>-824.83199999999999</c:v>
                </c:pt>
                <c:pt idx="9079">
                  <c:v>-824.81600000000003</c:v>
                </c:pt>
                <c:pt idx="9080">
                  <c:v>-824.8</c:v>
                </c:pt>
                <c:pt idx="9081">
                  <c:v>-824.78399999999999</c:v>
                </c:pt>
                <c:pt idx="9082">
                  <c:v>-824.76800000000003</c:v>
                </c:pt>
                <c:pt idx="9083">
                  <c:v>-824.75199999999995</c:v>
                </c:pt>
                <c:pt idx="9084">
                  <c:v>-824.73599999999999</c:v>
                </c:pt>
                <c:pt idx="9085">
                  <c:v>-824.72</c:v>
                </c:pt>
                <c:pt idx="9086">
                  <c:v>-824.70399999999995</c:v>
                </c:pt>
                <c:pt idx="9087">
                  <c:v>-824.68799999999999</c:v>
                </c:pt>
                <c:pt idx="9088">
                  <c:v>-824.67200000000003</c:v>
                </c:pt>
                <c:pt idx="9089">
                  <c:v>-824.65599999999995</c:v>
                </c:pt>
                <c:pt idx="9090">
                  <c:v>-824.64</c:v>
                </c:pt>
                <c:pt idx="9091">
                  <c:v>-824.62400000000002</c:v>
                </c:pt>
                <c:pt idx="9092">
                  <c:v>-824.60799999999995</c:v>
                </c:pt>
                <c:pt idx="9093">
                  <c:v>-824.59199999999998</c:v>
                </c:pt>
                <c:pt idx="9094">
                  <c:v>-824.57600000000002</c:v>
                </c:pt>
                <c:pt idx="9095">
                  <c:v>-824.56</c:v>
                </c:pt>
                <c:pt idx="9096">
                  <c:v>-824.54399999999998</c:v>
                </c:pt>
                <c:pt idx="9097">
                  <c:v>-824.52800000000002</c:v>
                </c:pt>
                <c:pt idx="9098">
                  <c:v>-824.51199999999994</c:v>
                </c:pt>
                <c:pt idx="9099">
                  <c:v>-824.49599999999998</c:v>
                </c:pt>
                <c:pt idx="9100">
                  <c:v>-824.48</c:v>
                </c:pt>
                <c:pt idx="9101">
                  <c:v>-824.46400000000006</c:v>
                </c:pt>
                <c:pt idx="9102">
                  <c:v>-824.44799999999998</c:v>
                </c:pt>
                <c:pt idx="9103">
                  <c:v>-824.43200000000002</c:v>
                </c:pt>
                <c:pt idx="9104">
                  <c:v>-824.41600000000005</c:v>
                </c:pt>
                <c:pt idx="9105">
                  <c:v>-824.4</c:v>
                </c:pt>
                <c:pt idx="9106">
                  <c:v>-824.38400000000001</c:v>
                </c:pt>
                <c:pt idx="9107">
                  <c:v>-824.36800000000005</c:v>
                </c:pt>
                <c:pt idx="9108">
                  <c:v>-824.35199999999998</c:v>
                </c:pt>
                <c:pt idx="9109">
                  <c:v>-824.33600000000001</c:v>
                </c:pt>
                <c:pt idx="9110">
                  <c:v>-824.32</c:v>
                </c:pt>
                <c:pt idx="9111">
                  <c:v>-824.30399999999997</c:v>
                </c:pt>
                <c:pt idx="9112">
                  <c:v>-824.28800000000001</c:v>
                </c:pt>
                <c:pt idx="9113">
                  <c:v>-824.27200000000005</c:v>
                </c:pt>
                <c:pt idx="9114">
                  <c:v>-824.25599999999997</c:v>
                </c:pt>
                <c:pt idx="9115">
                  <c:v>-824.24</c:v>
                </c:pt>
                <c:pt idx="9116">
                  <c:v>-824.22400000000005</c:v>
                </c:pt>
                <c:pt idx="9117">
                  <c:v>-824.20799999999997</c:v>
                </c:pt>
                <c:pt idx="9118">
                  <c:v>-824.19200000000001</c:v>
                </c:pt>
                <c:pt idx="9119">
                  <c:v>-824.17600000000004</c:v>
                </c:pt>
                <c:pt idx="9120">
                  <c:v>-824.16</c:v>
                </c:pt>
                <c:pt idx="9121">
                  <c:v>-824.14400000000001</c:v>
                </c:pt>
                <c:pt idx="9122">
                  <c:v>-824.12800000000004</c:v>
                </c:pt>
                <c:pt idx="9123">
                  <c:v>-824.11199999999997</c:v>
                </c:pt>
                <c:pt idx="9124">
                  <c:v>-824.096</c:v>
                </c:pt>
                <c:pt idx="9125">
                  <c:v>-824.08</c:v>
                </c:pt>
                <c:pt idx="9126">
                  <c:v>-824.06399999999996</c:v>
                </c:pt>
                <c:pt idx="9127">
                  <c:v>-824.048</c:v>
                </c:pt>
                <c:pt idx="9128">
                  <c:v>-824.03200000000004</c:v>
                </c:pt>
                <c:pt idx="9129">
                  <c:v>-824.01599999999996</c:v>
                </c:pt>
                <c:pt idx="9130">
                  <c:v>-824</c:v>
                </c:pt>
                <c:pt idx="9131">
                  <c:v>-823.98400000000004</c:v>
                </c:pt>
                <c:pt idx="9132">
                  <c:v>-823.96799999999996</c:v>
                </c:pt>
                <c:pt idx="9133">
                  <c:v>-823.952</c:v>
                </c:pt>
                <c:pt idx="9134">
                  <c:v>-823.93600000000004</c:v>
                </c:pt>
                <c:pt idx="9135">
                  <c:v>-823.92</c:v>
                </c:pt>
                <c:pt idx="9136">
                  <c:v>-823.904</c:v>
                </c:pt>
                <c:pt idx="9137">
                  <c:v>-823.88800000000003</c:v>
                </c:pt>
                <c:pt idx="9138">
                  <c:v>-823.87199999999996</c:v>
                </c:pt>
                <c:pt idx="9139">
                  <c:v>-823.85599999999999</c:v>
                </c:pt>
                <c:pt idx="9140">
                  <c:v>-823.84</c:v>
                </c:pt>
                <c:pt idx="9141">
                  <c:v>-823.82399999999996</c:v>
                </c:pt>
                <c:pt idx="9142">
                  <c:v>-823.80799999999999</c:v>
                </c:pt>
                <c:pt idx="9143">
                  <c:v>-823.79200000000003</c:v>
                </c:pt>
                <c:pt idx="9144">
                  <c:v>-823.77599999999995</c:v>
                </c:pt>
                <c:pt idx="9145">
                  <c:v>-823.76</c:v>
                </c:pt>
                <c:pt idx="9146">
                  <c:v>-823.74400000000003</c:v>
                </c:pt>
                <c:pt idx="9147">
                  <c:v>-823.72799999999995</c:v>
                </c:pt>
                <c:pt idx="9148">
                  <c:v>-823.71199999999999</c:v>
                </c:pt>
                <c:pt idx="9149">
                  <c:v>-823.69600000000003</c:v>
                </c:pt>
                <c:pt idx="9150">
                  <c:v>-823.68</c:v>
                </c:pt>
                <c:pt idx="9151">
                  <c:v>-823.66399999999999</c:v>
                </c:pt>
                <c:pt idx="9152">
                  <c:v>-823.64800000000002</c:v>
                </c:pt>
                <c:pt idx="9153">
                  <c:v>-823.63199999999995</c:v>
                </c:pt>
                <c:pt idx="9154">
                  <c:v>-823.61599999999999</c:v>
                </c:pt>
                <c:pt idx="9155">
                  <c:v>-823.6</c:v>
                </c:pt>
                <c:pt idx="9156">
                  <c:v>-823.58399999999995</c:v>
                </c:pt>
                <c:pt idx="9157">
                  <c:v>-823.56799999999998</c:v>
                </c:pt>
                <c:pt idx="9158">
                  <c:v>-823.55200000000002</c:v>
                </c:pt>
                <c:pt idx="9159">
                  <c:v>-823.53599999999994</c:v>
                </c:pt>
                <c:pt idx="9160">
                  <c:v>-823.52099999999996</c:v>
                </c:pt>
                <c:pt idx="9161">
                  <c:v>-823.505</c:v>
                </c:pt>
                <c:pt idx="9162">
                  <c:v>-823.48900000000003</c:v>
                </c:pt>
                <c:pt idx="9163">
                  <c:v>-823.47299999999996</c:v>
                </c:pt>
                <c:pt idx="9164">
                  <c:v>-823.45699999999999</c:v>
                </c:pt>
                <c:pt idx="9165">
                  <c:v>-823.44100000000003</c:v>
                </c:pt>
                <c:pt idx="9166">
                  <c:v>-823.42499999999995</c:v>
                </c:pt>
                <c:pt idx="9167">
                  <c:v>-823.40899999999999</c:v>
                </c:pt>
                <c:pt idx="9168">
                  <c:v>-823.39300000000003</c:v>
                </c:pt>
                <c:pt idx="9169">
                  <c:v>-823.37699999999995</c:v>
                </c:pt>
                <c:pt idx="9170">
                  <c:v>-823.36099999999999</c:v>
                </c:pt>
                <c:pt idx="9171">
                  <c:v>-823.34500000000003</c:v>
                </c:pt>
                <c:pt idx="9172">
                  <c:v>-823.32899999999995</c:v>
                </c:pt>
                <c:pt idx="9173">
                  <c:v>-823.31299999999999</c:v>
                </c:pt>
                <c:pt idx="9174">
                  <c:v>-823.29700000000003</c:v>
                </c:pt>
                <c:pt idx="9175">
                  <c:v>-823.28099999999995</c:v>
                </c:pt>
                <c:pt idx="9176">
                  <c:v>-823.26499999999999</c:v>
                </c:pt>
                <c:pt idx="9177">
                  <c:v>-823.24900000000002</c:v>
                </c:pt>
                <c:pt idx="9178">
                  <c:v>-823.23299999999995</c:v>
                </c:pt>
                <c:pt idx="9179">
                  <c:v>-823.21699999999998</c:v>
                </c:pt>
                <c:pt idx="9180">
                  <c:v>-823.20100000000002</c:v>
                </c:pt>
                <c:pt idx="9181">
                  <c:v>-823.18499999999995</c:v>
                </c:pt>
                <c:pt idx="9182">
                  <c:v>-823.16899999999998</c:v>
                </c:pt>
                <c:pt idx="9183">
                  <c:v>-823.15300000000002</c:v>
                </c:pt>
                <c:pt idx="9184">
                  <c:v>-823.13699999999994</c:v>
                </c:pt>
                <c:pt idx="9185">
                  <c:v>-823.12099999999998</c:v>
                </c:pt>
                <c:pt idx="9186">
                  <c:v>-823.10500000000002</c:v>
                </c:pt>
                <c:pt idx="9187">
                  <c:v>-823.08900000000006</c:v>
                </c:pt>
                <c:pt idx="9188">
                  <c:v>-823.07299999999998</c:v>
                </c:pt>
                <c:pt idx="9189">
                  <c:v>-823.05700000000002</c:v>
                </c:pt>
                <c:pt idx="9190">
                  <c:v>-823.04100000000005</c:v>
                </c:pt>
                <c:pt idx="9191">
                  <c:v>-823.02499999999998</c:v>
                </c:pt>
                <c:pt idx="9192">
                  <c:v>-823.00900000000001</c:v>
                </c:pt>
                <c:pt idx="9193">
                  <c:v>-822.99300000000005</c:v>
                </c:pt>
                <c:pt idx="9194">
                  <c:v>-822.97699999999998</c:v>
                </c:pt>
                <c:pt idx="9195">
                  <c:v>-822.96100000000001</c:v>
                </c:pt>
                <c:pt idx="9196">
                  <c:v>-822.94500000000005</c:v>
                </c:pt>
                <c:pt idx="9197">
                  <c:v>-822.92899999999997</c:v>
                </c:pt>
                <c:pt idx="9198">
                  <c:v>-822.91300000000001</c:v>
                </c:pt>
                <c:pt idx="9199">
                  <c:v>-822.89700000000005</c:v>
                </c:pt>
                <c:pt idx="9200">
                  <c:v>-822.88099999999997</c:v>
                </c:pt>
                <c:pt idx="9201">
                  <c:v>-822.86500000000001</c:v>
                </c:pt>
                <c:pt idx="9202">
                  <c:v>-822.84900000000005</c:v>
                </c:pt>
                <c:pt idx="9203">
                  <c:v>-822.83299999999997</c:v>
                </c:pt>
                <c:pt idx="9204">
                  <c:v>-822.81700000000001</c:v>
                </c:pt>
                <c:pt idx="9205">
                  <c:v>-822.80100000000004</c:v>
                </c:pt>
                <c:pt idx="9206">
                  <c:v>-822.78499999999997</c:v>
                </c:pt>
                <c:pt idx="9207">
                  <c:v>-822.76900000000001</c:v>
                </c:pt>
                <c:pt idx="9208">
                  <c:v>-822.75300000000004</c:v>
                </c:pt>
                <c:pt idx="9209">
                  <c:v>-822.73699999999997</c:v>
                </c:pt>
                <c:pt idx="9210">
                  <c:v>-822.721</c:v>
                </c:pt>
                <c:pt idx="9211">
                  <c:v>-822.70500000000004</c:v>
                </c:pt>
                <c:pt idx="9212">
                  <c:v>-822.68899999999996</c:v>
                </c:pt>
                <c:pt idx="9213">
                  <c:v>-822.673</c:v>
                </c:pt>
                <c:pt idx="9214">
                  <c:v>-822.65700000000004</c:v>
                </c:pt>
                <c:pt idx="9215">
                  <c:v>-822.64099999999996</c:v>
                </c:pt>
                <c:pt idx="9216">
                  <c:v>-822.625</c:v>
                </c:pt>
                <c:pt idx="9217">
                  <c:v>-822.60900000000004</c:v>
                </c:pt>
                <c:pt idx="9218">
                  <c:v>-822.59299999999996</c:v>
                </c:pt>
                <c:pt idx="9219">
                  <c:v>-822.577</c:v>
                </c:pt>
                <c:pt idx="9220">
                  <c:v>-822.56100000000004</c:v>
                </c:pt>
                <c:pt idx="9221">
                  <c:v>-822.54499999999996</c:v>
                </c:pt>
                <c:pt idx="9222">
                  <c:v>-822.529</c:v>
                </c:pt>
                <c:pt idx="9223">
                  <c:v>-822.51300000000003</c:v>
                </c:pt>
                <c:pt idx="9224">
                  <c:v>-822.49699999999996</c:v>
                </c:pt>
                <c:pt idx="9225">
                  <c:v>-822.48099999999999</c:v>
                </c:pt>
                <c:pt idx="9226">
                  <c:v>-822.46500000000003</c:v>
                </c:pt>
                <c:pt idx="9227">
                  <c:v>-822.44899999999996</c:v>
                </c:pt>
                <c:pt idx="9228">
                  <c:v>-822.43299999999999</c:v>
                </c:pt>
                <c:pt idx="9229">
                  <c:v>-822.41700000000003</c:v>
                </c:pt>
                <c:pt idx="9230">
                  <c:v>-822.40099999999995</c:v>
                </c:pt>
                <c:pt idx="9231">
                  <c:v>-822.38499999999999</c:v>
                </c:pt>
                <c:pt idx="9232">
                  <c:v>-822.36900000000003</c:v>
                </c:pt>
                <c:pt idx="9233">
                  <c:v>-822.35299999999995</c:v>
                </c:pt>
                <c:pt idx="9234">
                  <c:v>-822.33699999999999</c:v>
                </c:pt>
                <c:pt idx="9235">
                  <c:v>-822.32100000000003</c:v>
                </c:pt>
                <c:pt idx="9236">
                  <c:v>-822.30499999999995</c:v>
                </c:pt>
                <c:pt idx="9237">
                  <c:v>-822.28899999999999</c:v>
                </c:pt>
                <c:pt idx="9238">
                  <c:v>-822.27300000000002</c:v>
                </c:pt>
                <c:pt idx="9239">
                  <c:v>-822.25699999999995</c:v>
                </c:pt>
                <c:pt idx="9240">
                  <c:v>-822.24099999999999</c:v>
                </c:pt>
                <c:pt idx="9241">
                  <c:v>-822.22500000000002</c:v>
                </c:pt>
                <c:pt idx="9242">
                  <c:v>-822.20899999999995</c:v>
                </c:pt>
                <c:pt idx="9243">
                  <c:v>-822.19299999999998</c:v>
                </c:pt>
                <c:pt idx="9244">
                  <c:v>-822.17700000000002</c:v>
                </c:pt>
                <c:pt idx="9245">
                  <c:v>-822.16099999999994</c:v>
                </c:pt>
                <c:pt idx="9246">
                  <c:v>-822.14499999999998</c:v>
                </c:pt>
                <c:pt idx="9247">
                  <c:v>-822.12900000000002</c:v>
                </c:pt>
                <c:pt idx="9248">
                  <c:v>-822.11300000000006</c:v>
                </c:pt>
                <c:pt idx="9249">
                  <c:v>-822.09699999999998</c:v>
                </c:pt>
                <c:pt idx="9250">
                  <c:v>-822.08100000000002</c:v>
                </c:pt>
                <c:pt idx="9251">
                  <c:v>-822.06500000000005</c:v>
                </c:pt>
                <c:pt idx="9252">
                  <c:v>-822.04899999999998</c:v>
                </c:pt>
                <c:pt idx="9253">
                  <c:v>-822.03300000000002</c:v>
                </c:pt>
                <c:pt idx="9254">
                  <c:v>-822.01700000000005</c:v>
                </c:pt>
                <c:pt idx="9255">
                  <c:v>-822.00099999999998</c:v>
                </c:pt>
                <c:pt idx="9256">
                  <c:v>-821.98500000000001</c:v>
                </c:pt>
                <c:pt idx="9257">
                  <c:v>-821.96900000000005</c:v>
                </c:pt>
                <c:pt idx="9258">
                  <c:v>-821.95299999999997</c:v>
                </c:pt>
                <c:pt idx="9259">
                  <c:v>-821.93700000000001</c:v>
                </c:pt>
                <c:pt idx="9260">
                  <c:v>-821.92100000000005</c:v>
                </c:pt>
                <c:pt idx="9261">
                  <c:v>-821.90499999999997</c:v>
                </c:pt>
                <c:pt idx="9262">
                  <c:v>-821.88900000000001</c:v>
                </c:pt>
                <c:pt idx="9263">
                  <c:v>-821.87300000000005</c:v>
                </c:pt>
                <c:pt idx="9264">
                  <c:v>-821.85699999999997</c:v>
                </c:pt>
                <c:pt idx="9265">
                  <c:v>-821.84100000000001</c:v>
                </c:pt>
                <c:pt idx="9266">
                  <c:v>-821.82500000000005</c:v>
                </c:pt>
                <c:pt idx="9267">
                  <c:v>-821.80899999999997</c:v>
                </c:pt>
                <c:pt idx="9268">
                  <c:v>-821.79300000000001</c:v>
                </c:pt>
                <c:pt idx="9269">
                  <c:v>-821.77700000000004</c:v>
                </c:pt>
                <c:pt idx="9270">
                  <c:v>-821.76099999999997</c:v>
                </c:pt>
                <c:pt idx="9271">
                  <c:v>-821.745</c:v>
                </c:pt>
                <c:pt idx="9272">
                  <c:v>-821.72900000000004</c:v>
                </c:pt>
                <c:pt idx="9273">
                  <c:v>-821.71400000000006</c:v>
                </c:pt>
                <c:pt idx="9274">
                  <c:v>-821.69799999999998</c:v>
                </c:pt>
                <c:pt idx="9275">
                  <c:v>-821.68200000000002</c:v>
                </c:pt>
                <c:pt idx="9276">
                  <c:v>-821.66600000000005</c:v>
                </c:pt>
                <c:pt idx="9277">
                  <c:v>-821.65</c:v>
                </c:pt>
                <c:pt idx="9278">
                  <c:v>-821.63400000000001</c:v>
                </c:pt>
                <c:pt idx="9279">
                  <c:v>-821.61800000000005</c:v>
                </c:pt>
                <c:pt idx="9280">
                  <c:v>-821.60199999999998</c:v>
                </c:pt>
                <c:pt idx="9281">
                  <c:v>-821.58600000000001</c:v>
                </c:pt>
                <c:pt idx="9282">
                  <c:v>-821.57</c:v>
                </c:pt>
                <c:pt idx="9283">
                  <c:v>-821.55399999999997</c:v>
                </c:pt>
                <c:pt idx="9284">
                  <c:v>-821.53800000000001</c:v>
                </c:pt>
                <c:pt idx="9285">
                  <c:v>-821.52200000000005</c:v>
                </c:pt>
                <c:pt idx="9286">
                  <c:v>-821.50599999999997</c:v>
                </c:pt>
                <c:pt idx="9287">
                  <c:v>-821.49</c:v>
                </c:pt>
                <c:pt idx="9288">
                  <c:v>-821.47400000000005</c:v>
                </c:pt>
                <c:pt idx="9289">
                  <c:v>-821.45799999999997</c:v>
                </c:pt>
                <c:pt idx="9290">
                  <c:v>-821.44200000000001</c:v>
                </c:pt>
                <c:pt idx="9291">
                  <c:v>-821.42600000000004</c:v>
                </c:pt>
                <c:pt idx="9292">
                  <c:v>-821.41</c:v>
                </c:pt>
                <c:pt idx="9293">
                  <c:v>-821.39400000000001</c:v>
                </c:pt>
                <c:pt idx="9294">
                  <c:v>-821.37800000000004</c:v>
                </c:pt>
                <c:pt idx="9295">
                  <c:v>-821.36199999999997</c:v>
                </c:pt>
                <c:pt idx="9296">
                  <c:v>-821.346</c:v>
                </c:pt>
                <c:pt idx="9297">
                  <c:v>-821.33</c:v>
                </c:pt>
                <c:pt idx="9298">
                  <c:v>-821.31399999999996</c:v>
                </c:pt>
                <c:pt idx="9299">
                  <c:v>-821.298</c:v>
                </c:pt>
                <c:pt idx="9300">
                  <c:v>-821.28200000000004</c:v>
                </c:pt>
                <c:pt idx="9301">
                  <c:v>-821.26599999999996</c:v>
                </c:pt>
                <c:pt idx="9302">
                  <c:v>-821.25</c:v>
                </c:pt>
                <c:pt idx="9303">
                  <c:v>-821.23400000000004</c:v>
                </c:pt>
                <c:pt idx="9304">
                  <c:v>-821.21799999999996</c:v>
                </c:pt>
                <c:pt idx="9305">
                  <c:v>-821.202</c:v>
                </c:pt>
                <c:pt idx="9306">
                  <c:v>-821.18600000000004</c:v>
                </c:pt>
                <c:pt idx="9307">
                  <c:v>-821.17</c:v>
                </c:pt>
                <c:pt idx="9308">
                  <c:v>-821.154</c:v>
                </c:pt>
                <c:pt idx="9309">
                  <c:v>-821.13800000000003</c:v>
                </c:pt>
                <c:pt idx="9310">
                  <c:v>-821.12199999999996</c:v>
                </c:pt>
                <c:pt idx="9311">
                  <c:v>-821.10599999999999</c:v>
                </c:pt>
                <c:pt idx="9312">
                  <c:v>-821.09</c:v>
                </c:pt>
                <c:pt idx="9313">
                  <c:v>-821.07399999999996</c:v>
                </c:pt>
                <c:pt idx="9314">
                  <c:v>-821.05799999999999</c:v>
                </c:pt>
                <c:pt idx="9315">
                  <c:v>-821.04200000000003</c:v>
                </c:pt>
                <c:pt idx="9316">
                  <c:v>-821.02599999999995</c:v>
                </c:pt>
                <c:pt idx="9317">
                  <c:v>-821.01</c:v>
                </c:pt>
                <c:pt idx="9318">
                  <c:v>-820.99400000000003</c:v>
                </c:pt>
                <c:pt idx="9319">
                  <c:v>-820.97799999999995</c:v>
                </c:pt>
                <c:pt idx="9320">
                  <c:v>-820.96199999999999</c:v>
                </c:pt>
                <c:pt idx="9321">
                  <c:v>-820.94600000000003</c:v>
                </c:pt>
                <c:pt idx="9322">
                  <c:v>-820.93</c:v>
                </c:pt>
                <c:pt idx="9323">
                  <c:v>-820.91399999999999</c:v>
                </c:pt>
                <c:pt idx="9324">
                  <c:v>-820.89800000000002</c:v>
                </c:pt>
                <c:pt idx="9325">
                  <c:v>-820.88199999999995</c:v>
                </c:pt>
                <c:pt idx="9326">
                  <c:v>-820.86599999999999</c:v>
                </c:pt>
                <c:pt idx="9327">
                  <c:v>-820.85</c:v>
                </c:pt>
                <c:pt idx="9328">
                  <c:v>-820.83399999999995</c:v>
                </c:pt>
                <c:pt idx="9329">
                  <c:v>-820.81799999999998</c:v>
                </c:pt>
                <c:pt idx="9330">
                  <c:v>-820.80200000000002</c:v>
                </c:pt>
                <c:pt idx="9331">
                  <c:v>-820.78599999999994</c:v>
                </c:pt>
                <c:pt idx="9332">
                  <c:v>-820.77</c:v>
                </c:pt>
                <c:pt idx="9333">
                  <c:v>-820.75400000000002</c:v>
                </c:pt>
                <c:pt idx="9334">
                  <c:v>-820.73800000000006</c:v>
                </c:pt>
                <c:pt idx="9335">
                  <c:v>-820.72199999999998</c:v>
                </c:pt>
                <c:pt idx="9336">
                  <c:v>-820.70600000000002</c:v>
                </c:pt>
                <c:pt idx="9337">
                  <c:v>-820.69</c:v>
                </c:pt>
                <c:pt idx="9338">
                  <c:v>-820.67399999999998</c:v>
                </c:pt>
                <c:pt idx="9339">
                  <c:v>-820.65800000000002</c:v>
                </c:pt>
                <c:pt idx="9340">
                  <c:v>-820.64200000000005</c:v>
                </c:pt>
                <c:pt idx="9341">
                  <c:v>-820.62599999999998</c:v>
                </c:pt>
                <c:pt idx="9342">
                  <c:v>-820.61</c:v>
                </c:pt>
                <c:pt idx="9343">
                  <c:v>-820.59400000000005</c:v>
                </c:pt>
                <c:pt idx="9344">
                  <c:v>-820.57799999999997</c:v>
                </c:pt>
                <c:pt idx="9345">
                  <c:v>-820.56200000000001</c:v>
                </c:pt>
                <c:pt idx="9346">
                  <c:v>-820.54600000000005</c:v>
                </c:pt>
                <c:pt idx="9347">
                  <c:v>-820.53</c:v>
                </c:pt>
                <c:pt idx="9348">
                  <c:v>-820.51400000000001</c:v>
                </c:pt>
                <c:pt idx="9349">
                  <c:v>-820.49800000000005</c:v>
                </c:pt>
                <c:pt idx="9350">
                  <c:v>-820.48199999999997</c:v>
                </c:pt>
                <c:pt idx="9351">
                  <c:v>-820.46600000000001</c:v>
                </c:pt>
                <c:pt idx="9352">
                  <c:v>-820.45</c:v>
                </c:pt>
                <c:pt idx="9353">
                  <c:v>-820.43399999999997</c:v>
                </c:pt>
                <c:pt idx="9354">
                  <c:v>-820.41800000000001</c:v>
                </c:pt>
                <c:pt idx="9355">
                  <c:v>-820.40200000000004</c:v>
                </c:pt>
                <c:pt idx="9356">
                  <c:v>-820.38599999999997</c:v>
                </c:pt>
                <c:pt idx="9357">
                  <c:v>-820.37</c:v>
                </c:pt>
                <c:pt idx="9358">
                  <c:v>-820.35400000000004</c:v>
                </c:pt>
                <c:pt idx="9359">
                  <c:v>-820.33799999999997</c:v>
                </c:pt>
                <c:pt idx="9360">
                  <c:v>-820.322</c:v>
                </c:pt>
                <c:pt idx="9361">
                  <c:v>-820.30600000000004</c:v>
                </c:pt>
                <c:pt idx="9362">
                  <c:v>-820.29</c:v>
                </c:pt>
                <c:pt idx="9363">
                  <c:v>-820.274</c:v>
                </c:pt>
                <c:pt idx="9364">
                  <c:v>-820.25800000000004</c:v>
                </c:pt>
                <c:pt idx="9365">
                  <c:v>-820.24199999999996</c:v>
                </c:pt>
                <c:pt idx="9366">
                  <c:v>-820.226</c:v>
                </c:pt>
                <c:pt idx="9367">
                  <c:v>-820.21</c:v>
                </c:pt>
                <c:pt idx="9368">
                  <c:v>-820.19399999999996</c:v>
                </c:pt>
                <c:pt idx="9369">
                  <c:v>-820.178</c:v>
                </c:pt>
                <c:pt idx="9370">
                  <c:v>-820.16200000000003</c:v>
                </c:pt>
                <c:pt idx="9371">
                  <c:v>-820.14599999999996</c:v>
                </c:pt>
                <c:pt idx="9372">
                  <c:v>-820.13</c:v>
                </c:pt>
                <c:pt idx="9373">
                  <c:v>-820.11400000000003</c:v>
                </c:pt>
                <c:pt idx="9374">
                  <c:v>-820.09799999999996</c:v>
                </c:pt>
                <c:pt idx="9375">
                  <c:v>-820.08199999999999</c:v>
                </c:pt>
                <c:pt idx="9376">
                  <c:v>-820.06600000000003</c:v>
                </c:pt>
                <c:pt idx="9377">
                  <c:v>-820.05</c:v>
                </c:pt>
                <c:pt idx="9378">
                  <c:v>-820.03399999999999</c:v>
                </c:pt>
                <c:pt idx="9379">
                  <c:v>-820.01800000000003</c:v>
                </c:pt>
                <c:pt idx="9380">
                  <c:v>-820.00199999999995</c:v>
                </c:pt>
                <c:pt idx="9381">
                  <c:v>-819.98599999999999</c:v>
                </c:pt>
                <c:pt idx="9382">
                  <c:v>-819.97</c:v>
                </c:pt>
                <c:pt idx="9383">
                  <c:v>-819.95399999999995</c:v>
                </c:pt>
                <c:pt idx="9384">
                  <c:v>-819.93799999999999</c:v>
                </c:pt>
                <c:pt idx="9385">
                  <c:v>-819.92200000000003</c:v>
                </c:pt>
                <c:pt idx="9386">
                  <c:v>-819.90599999999995</c:v>
                </c:pt>
                <c:pt idx="9387">
                  <c:v>-819.89099999999996</c:v>
                </c:pt>
                <c:pt idx="9388">
                  <c:v>-819.875</c:v>
                </c:pt>
                <c:pt idx="9389">
                  <c:v>-819.85900000000004</c:v>
                </c:pt>
                <c:pt idx="9390">
                  <c:v>-819.84299999999996</c:v>
                </c:pt>
                <c:pt idx="9391">
                  <c:v>-819.827</c:v>
                </c:pt>
                <c:pt idx="9392">
                  <c:v>-819.81100000000004</c:v>
                </c:pt>
                <c:pt idx="9393">
                  <c:v>-819.79499999999996</c:v>
                </c:pt>
                <c:pt idx="9394">
                  <c:v>-819.779</c:v>
                </c:pt>
                <c:pt idx="9395">
                  <c:v>-819.76300000000003</c:v>
                </c:pt>
                <c:pt idx="9396">
                  <c:v>-819.74699999999996</c:v>
                </c:pt>
                <c:pt idx="9397">
                  <c:v>-819.73099999999999</c:v>
                </c:pt>
                <c:pt idx="9398">
                  <c:v>-819.71500000000003</c:v>
                </c:pt>
                <c:pt idx="9399">
                  <c:v>-819.69899999999996</c:v>
                </c:pt>
                <c:pt idx="9400">
                  <c:v>-819.68299999999999</c:v>
                </c:pt>
                <c:pt idx="9401">
                  <c:v>-819.66700000000003</c:v>
                </c:pt>
                <c:pt idx="9402">
                  <c:v>-819.65099999999995</c:v>
                </c:pt>
                <c:pt idx="9403">
                  <c:v>-819.63499999999999</c:v>
                </c:pt>
                <c:pt idx="9404">
                  <c:v>-819.61900000000003</c:v>
                </c:pt>
                <c:pt idx="9405">
                  <c:v>-819.60299999999995</c:v>
                </c:pt>
                <c:pt idx="9406">
                  <c:v>-819.58699999999999</c:v>
                </c:pt>
                <c:pt idx="9407">
                  <c:v>-819.57100000000003</c:v>
                </c:pt>
                <c:pt idx="9408">
                  <c:v>-819.55499999999995</c:v>
                </c:pt>
                <c:pt idx="9409">
                  <c:v>-819.53899999999999</c:v>
                </c:pt>
                <c:pt idx="9410">
                  <c:v>-819.52300000000002</c:v>
                </c:pt>
                <c:pt idx="9411">
                  <c:v>-819.50699999999995</c:v>
                </c:pt>
                <c:pt idx="9412">
                  <c:v>-819.49099999999999</c:v>
                </c:pt>
                <c:pt idx="9413">
                  <c:v>-819.47500000000002</c:v>
                </c:pt>
                <c:pt idx="9414">
                  <c:v>-819.45899999999995</c:v>
                </c:pt>
                <c:pt idx="9415">
                  <c:v>-819.44299999999998</c:v>
                </c:pt>
                <c:pt idx="9416">
                  <c:v>-819.42700000000002</c:v>
                </c:pt>
                <c:pt idx="9417">
                  <c:v>-819.41099999999994</c:v>
                </c:pt>
                <c:pt idx="9418">
                  <c:v>-819.39499999999998</c:v>
                </c:pt>
                <c:pt idx="9419">
                  <c:v>-819.37900000000002</c:v>
                </c:pt>
                <c:pt idx="9420">
                  <c:v>-819.36300000000006</c:v>
                </c:pt>
                <c:pt idx="9421">
                  <c:v>-819.34699999999998</c:v>
                </c:pt>
                <c:pt idx="9422">
                  <c:v>-819.33100000000002</c:v>
                </c:pt>
                <c:pt idx="9423">
                  <c:v>-819.31500000000005</c:v>
                </c:pt>
                <c:pt idx="9424">
                  <c:v>-819.29899999999998</c:v>
                </c:pt>
                <c:pt idx="9425">
                  <c:v>-819.28300000000002</c:v>
                </c:pt>
                <c:pt idx="9426">
                  <c:v>-819.26700000000005</c:v>
                </c:pt>
                <c:pt idx="9427">
                  <c:v>-819.25099999999998</c:v>
                </c:pt>
                <c:pt idx="9428">
                  <c:v>-819.23500000000001</c:v>
                </c:pt>
                <c:pt idx="9429">
                  <c:v>-819.21900000000005</c:v>
                </c:pt>
                <c:pt idx="9430">
                  <c:v>-819.20299999999997</c:v>
                </c:pt>
                <c:pt idx="9431">
                  <c:v>-819.18700000000001</c:v>
                </c:pt>
                <c:pt idx="9432">
                  <c:v>-819.17100000000005</c:v>
                </c:pt>
                <c:pt idx="9433">
                  <c:v>-819.15499999999997</c:v>
                </c:pt>
                <c:pt idx="9434">
                  <c:v>-819.13900000000001</c:v>
                </c:pt>
                <c:pt idx="9435">
                  <c:v>-819.12300000000005</c:v>
                </c:pt>
                <c:pt idx="9436">
                  <c:v>-819.10699999999997</c:v>
                </c:pt>
                <c:pt idx="9437">
                  <c:v>-819.09100000000001</c:v>
                </c:pt>
                <c:pt idx="9438">
                  <c:v>-819.07500000000005</c:v>
                </c:pt>
                <c:pt idx="9439">
                  <c:v>-819.05899999999997</c:v>
                </c:pt>
                <c:pt idx="9440">
                  <c:v>-819.04300000000001</c:v>
                </c:pt>
                <c:pt idx="9441">
                  <c:v>-819.02700000000004</c:v>
                </c:pt>
                <c:pt idx="9442">
                  <c:v>-819.01099999999997</c:v>
                </c:pt>
                <c:pt idx="9443">
                  <c:v>-818.995</c:v>
                </c:pt>
                <c:pt idx="9444">
                  <c:v>-818.97900000000004</c:v>
                </c:pt>
                <c:pt idx="9445">
                  <c:v>-818.96299999999997</c:v>
                </c:pt>
                <c:pt idx="9446">
                  <c:v>-818.947</c:v>
                </c:pt>
                <c:pt idx="9447">
                  <c:v>-818.93100000000004</c:v>
                </c:pt>
                <c:pt idx="9448">
                  <c:v>-818.91499999999996</c:v>
                </c:pt>
                <c:pt idx="9449">
                  <c:v>-818.899</c:v>
                </c:pt>
                <c:pt idx="9450">
                  <c:v>-818.88300000000004</c:v>
                </c:pt>
                <c:pt idx="9451">
                  <c:v>-818.86699999999996</c:v>
                </c:pt>
                <c:pt idx="9452">
                  <c:v>-818.851</c:v>
                </c:pt>
                <c:pt idx="9453">
                  <c:v>-818.83500000000004</c:v>
                </c:pt>
                <c:pt idx="9454">
                  <c:v>-818.81899999999996</c:v>
                </c:pt>
                <c:pt idx="9455">
                  <c:v>-818.803</c:v>
                </c:pt>
                <c:pt idx="9456">
                  <c:v>-818.78700000000003</c:v>
                </c:pt>
                <c:pt idx="9457">
                  <c:v>-818.77099999999996</c:v>
                </c:pt>
                <c:pt idx="9458">
                  <c:v>-818.755</c:v>
                </c:pt>
                <c:pt idx="9459">
                  <c:v>-818.73900000000003</c:v>
                </c:pt>
                <c:pt idx="9460">
                  <c:v>-818.72299999999996</c:v>
                </c:pt>
                <c:pt idx="9461">
                  <c:v>-818.70699999999999</c:v>
                </c:pt>
                <c:pt idx="9462">
                  <c:v>-818.69100000000003</c:v>
                </c:pt>
                <c:pt idx="9463">
                  <c:v>-818.67499999999995</c:v>
                </c:pt>
                <c:pt idx="9464">
                  <c:v>-818.65899999999999</c:v>
                </c:pt>
                <c:pt idx="9465">
                  <c:v>-818.64300000000003</c:v>
                </c:pt>
                <c:pt idx="9466">
                  <c:v>-818.62699999999995</c:v>
                </c:pt>
                <c:pt idx="9467">
                  <c:v>-818.61099999999999</c:v>
                </c:pt>
                <c:pt idx="9468">
                  <c:v>-818.59500000000003</c:v>
                </c:pt>
                <c:pt idx="9469">
                  <c:v>-818.57899999999995</c:v>
                </c:pt>
                <c:pt idx="9470">
                  <c:v>-818.56299999999999</c:v>
                </c:pt>
                <c:pt idx="9471">
                  <c:v>-818.54700000000003</c:v>
                </c:pt>
                <c:pt idx="9472">
                  <c:v>-818.53099999999995</c:v>
                </c:pt>
                <c:pt idx="9473">
                  <c:v>-818.51499999999999</c:v>
                </c:pt>
                <c:pt idx="9474">
                  <c:v>-818.49900000000002</c:v>
                </c:pt>
                <c:pt idx="9475">
                  <c:v>-818.48299999999995</c:v>
                </c:pt>
                <c:pt idx="9476">
                  <c:v>-818.46699999999998</c:v>
                </c:pt>
                <c:pt idx="9477">
                  <c:v>-818.45100000000002</c:v>
                </c:pt>
                <c:pt idx="9478">
                  <c:v>-818.43499999999995</c:v>
                </c:pt>
                <c:pt idx="9479">
                  <c:v>-818.41899999999998</c:v>
                </c:pt>
                <c:pt idx="9480">
                  <c:v>-818.40300000000002</c:v>
                </c:pt>
                <c:pt idx="9481">
                  <c:v>-818.38699999999994</c:v>
                </c:pt>
                <c:pt idx="9482">
                  <c:v>-818.37099999999998</c:v>
                </c:pt>
                <c:pt idx="9483">
                  <c:v>-818.35500000000002</c:v>
                </c:pt>
                <c:pt idx="9484">
                  <c:v>-818.33900000000006</c:v>
                </c:pt>
                <c:pt idx="9485">
                  <c:v>-818.32299999999998</c:v>
                </c:pt>
                <c:pt idx="9486">
                  <c:v>-818.30700000000002</c:v>
                </c:pt>
                <c:pt idx="9487">
                  <c:v>-818.29100000000005</c:v>
                </c:pt>
                <c:pt idx="9488">
                  <c:v>-818.27499999999998</c:v>
                </c:pt>
                <c:pt idx="9489">
                  <c:v>-818.25900000000001</c:v>
                </c:pt>
                <c:pt idx="9490">
                  <c:v>-818.24300000000005</c:v>
                </c:pt>
                <c:pt idx="9491">
                  <c:v>-818.22699999999998</c:v>
                </c:pt>
                <c:pt idx="9492">
                  <c:v>-818.21100000000001</c:v>
                </c:pt>
                <c:pt idx="9493">
                  <c:v>-818.19500000000005</c:v>
                </c:pt>
                <c:pt idx="9494">
                  <c:v>-818.17899999999997</c:v>
                </c:pt>
                <c:pt idx="9495">
                  <c:v>-818.16300000000001</c:v>
                </c:pt>
                <c:pt idx="9496">
                  <c:v>-818.14700000000005</c:v>
                </c:pt>
                <c:pt idx="9497">
                  <c:v>-818.13099999999997</c:v>
                </c:pt>
                <c:pt idx="9498">
                  <c:v>-818.11500000000001</c:v>
                </c:pt>
                <c:pt idx="9499">
                  <c:v>-818.09900000000005</c:v>
                </c:pt>
                <c:pt idx="9500">
                  <c:v>-818.08299999999997</c:v>
                </c:pt>
                <c:pt idx="9501">
                  <c:v>-818.06799999999998</c:v>
                </c:pt>
                <c:pt idx="9502">
                  <c:v>-818.05200000000002</c:v>
                </c:pt>
                <c:pt idx="9503">
                  <c:v>-818.03599999999994</c:v>
                </c:pt>
                <c:pt idx="9504">
                  <c:v>-818.02</c:v>
                </c:pt>
                <c:pt idx="9505">
                  <c:v>-818.00400000000002</c:v>
                </c:pt>
                <c:pt idx="9506">
                  <c:v>-817.98800000000006</c:v>
                </c:pt>
                <c:pt idx="9507">
                  <c:v>-817.97199999999998</c:v>
                </c:pt>
                <c:pt idx="9508">
                  <c:v>-817.95600000000002</c:v>
                </c:pt>
                <c:pt idx="9509">
                  <c:v>-817.94</c:v>
                </c:pt>
                <c:pt idx="9510">
                  <c:v>-817.92399999999998</c:v>
                </c:pt>
                <c:pt idx="9511">
                  <c:v>-817.90800000000002</c:v>
                </c:pt>
                <c:pt idx="9512">
                  <c:v>-817.89200000000005</c:v>
                </c:pt>
                <c:pt idx="9513">
                  <c:v>-817.87599999999998</c:v>
                </c:pt>
                <c:pt idx="9514">
                  <c:v>-817.86</c:v>
                </c:pt>
                <c:pt idx="9515">
                  <c:v>-817.84400000000005</c:v>
                </c:pt>
                <c:pt idx="9516">
                  <c:v>-817.82799999999997</c:v>
                </c:pt>
                <c:pt idx="9517">
                  <c:v>-817.81200000000001</c:v>
                </c:pt>
                <c:pt idx="9518">
                  <c:v>-817.79600000000005</c:v>
                </c:pt>
                <c:pt idx="9519">
                  <c:v>-817.78</c:v>
                </c:pt>
                <c:pt idx="9520">
                  <c:v>-817.76400000000001</c:v>
                </c:pt>
                <c:pt idx="9521">
                  <c:v>-817.74800000000005</c:v>
                </c:pt>
                <c:pt idx="9522">
                  <c:v>-817.73199999999997</c:v>
                </c:pt>
                <c:pt idx="9523">
                  <c:v>-817.71600000000001</c:v>
                </c:pt>
                <c:pt idx="9524">
                  <c:v>-817.7</c:v>
                </c:pt>
                <c:pt idx="9525">
                  <c:v>-817.68399999999997</c:v>
                </c:pt>
                <c:pt idx="9526">
                  <c:v>-817.66800000000001</c:v>
                </c:pt>
                <c:pt idx="9527">
                  <c:v>-817.65200000000004</c:v>
                </c:pt>
                <c:pt idx="9528">
                  <c:v>-817.63599999999997</c:v>
                </c:pt>
                <c:pt idx="9529">
                  <c:v>-817.62</c:v>
                </c:pt>
                <c:pt idx="9530">
                  <c:v>-817.60400000000004</c:v>
                </c:pt>
                <c:pt idx="9531">
                  <c:v>-817.58799999999997</c:v>
                </c:pt>
                <c:pt idx="9532">
                  <c:v>-817.572</c:v>
                </c:pt>
                <c:pt idx="9533">
                  <c:v>-817.55600000000004</c:v>
                </c:pt>
                <c:pt idx="9534">
                  <c:v>-817.54</c:v>
                </c:pt>
                <c:pt idx="9535">
                  <c:v>-817.524</c:v>
                </c:pt>
                <c:pt idx="9536">
                  <c:v>-817.50800000000004</c:v>
                </c:pt>
                <c:pt idx="9537">
                  <c:v>-817.49199999999996</c:v>
                </c:pt>
                <c:pt idx="9538">
                  <c:v>-817.476</c:v>
                </c:pt>
                <c:pt idx="9539">
                  <c:v>-817.46</c:v>
                </c:pt>
                <c:pt idx="9540">
                  <c:v>-817.44399999999996</c:v>
                </c:pt>
                <c:pt idx="9541">
                  <c:v>-817.428</c:v>
                </c:pt>
                <c:pt idx="9542">
                  <c:v>-817.41200000000003</c:v>
                </c:pt>
                <c:pt idx="9543">
                  <c:v>-817.39599999999996</c:v>
                </c:pt>
                <c:pt idx="9544">
                  <c:v>-817.38</c:v>
                </c:pt>
                <c:pt idx="9545">
                  <c:v>-817.36400000000003</c:v>
                </c:pt>
                <c:pt idx="9546">
                  <c:v>-817.34799999999996</c:v>
                </c:pt>
                <c:pt idx="9547">
                  <c:v>-817.33199999999999</c:v>
                </c:pt>
                <c:pt idx="9548">
                  <c:v>-817.31600000000003</c:v>
                </c:pt>
                <c:pt idx="9549">
                  <c:v>-817.3</c:v>
                </c:pt>
                <c:pt idx="9550">
                  <c:v>-817.28399999999999</c:v>
                </c:pt>
                <c:pt idx="9551">
                  <c:v>-817.26800000000003</c:v>
                </c:pt>
                <c:pt idx="9552">
                  <c:v>-817.25199999999995</c:v>
                </c:pt>
                <c:pt idx="9553">
                  <c:v>-817.23599999999999</c:v>
                </c:pt>
                <c:pt idx="9554">
                  <c:v>-817.22</c:v>
                </c:pt>
                <c:pt idx="9555">
                  <c:v>-817.20399999999995</c:v>
                </c:pt>
                <c:pt idx="9556">
                  <c:v>-817.18799999999999</c:v>
                </c:pt>
                <c:pt idx="9557">
                  <c:v>-817.17200000000003</c:v>
                </c:pt>
                <c:pt idx="9558">
                  <c:v>-817.15599999999995</c:v>
                </c:pt>
                <c:pt idx="9559">
                  <c:v>-817.14</c:v>
                </c:pt>
                <c:pt idx="9560">
                  <c:v>-817.12400000000002</c:v>
                </c:pt>
                <c:pt idx="9561">
                  <c:v>-817.10799999999995</c:v>
                </c:pt>
                <c:pt idx="9562">
                  <c:v>-817.09199999999998</c:v>
                </c:pt>
                <c:pt idx="9563">
                  <c:v>-817.07600000000002</c:v>
                </c:pt>
                <c:pt idx="9564">
                  <c:v>-817.06</c:v>
                </c:pt>
                <c:pt idx="9565">
                  <c:v>-817.04399999999998</c:v>
                </c:pt>
                <c:pt idx="9566">
                  <c:v>-817.02800000000002</c:v>
                </c:pt>
                <c:pt idx="9567">
                  <c:v>-817.01199999999994</c:v>
                </c:pt>
                <c:pt idx="9568">
                  <c:v>-816.99599999999998</c:v>
                </c:pt>
                <c:pt idx="9569">
                  <c:v>-816.98</c:v>
                </c:pt>
                <c:pt idx="9570">
                  <c:v>-816.96400000000006</c:v>
                </c:pt>
                <c:pt idx="9571">
                  <c:v>-816.94799999999998</c:v>
                </c:pt>
                <c:pt idx="9572">
                  <c:v>-816.93200000000002</c:v>
                </c:pt>
                <c:pt idx="9573">
                  <c:v>-816.91600000000005</c:v>
                </c:pt>
                <c:pt idx="9574">
                  <c:v>-816.9</c:v>
                </c:pt>
                <c:pt idx="9575">
                  <c:v>-816.88400000000001</c:v>
                </c:pt>
                <c:pt idx="9576">
                  <c:v>-816.86800000000005</c:v>
                </c:pt>
                <c:pt idx="9577">
                  <c:v>-816.85199999999998</c:v>
                </c:pt>
                <c:pt idx="9578">
                  <c:v>-816.83600000000001</c:v>
                </c:pt>
                <c:pt idx="9579">
                  <c:v>-816.82</c:v>
                </c:pt>
                <c:pt idx="9580">
                  <c:v>-816.80399999999997</c:v>
                </c:pt>
                <c:pt idx="9581">
                  <c:v>-816.78800000000001</c:v>
                </c:pt>
                <c:pt idx="9582">
                  <c:v>-816.77200000000005</c:v>
                </c:pt>
                <c:pt idx="9583">
                  <c:v>-816.75599999999997</c:v>
                </c:pt>
                <c:pt idx="9584">
                  <c:v>-816.74</c:v>
                </c:pt>
                <c:pt idx="9585">
                  <c:v>-816.72400000000005</c:v>
                </c:pt>
                <c:pt idx="9586">
                  <c:v>-816.70799999999997</c:v>
                </c:pt>
                <c:pt idx="9587">
                  <c:v>-816.69200000000001</c:v>
                </c:pt>
                <c:pt idx="9588">
                  <c:v>-816.67600000000004</c:v>
                </c:pt>
                <c:pt idx="9589">
                  <c:v>-816.66</c:v>
                </c:pt>
                <c:pt idx="9590">
                  <c:v>-816.64400000000001</c:v>
                </c:pt>
                <c:pt idx="9591">
                  <c:v>-816.62800000000004</c:v>
                </c:pt>
                <c:pt idx="9592">
                  <c:v>-816.61199999999997</c:v>
                </c:pt>
                <c:pt idx="9593">
                  <c:v>-816.596</c:v>
                </c:pt>
                <c:pt idx="9594">
                  <c:v>-816.58</c:v>
                </c:pt>
                <c:pt idx="9595">
                  <c:v>-816.56399999999996</c:v>
                </c:pt>
                <c:pt idx="9596">
                  <c:v>-816.548</c:v>
                </c:pt>
                <c:pt idx="9597">
                  <c:v>-816.53200000000004</c:v>
                </c:pt>
                <c:pt idx="9598">
                  <c:v>-816.51599999999996</c:v>
                </c:pt>
                <c:pt idx="9599">
                  <c:v>-816.5</c:v>
                </c:pt>
                <c:pt idx="9600">
                  <c:v>-816.48400000000004</c:v>
                </c:pt>
                <c:pt idx="9601">
                  <c:v>-816.46799999999996</c:v>
                </c:pt>
                <c:pt idx="9602">
                  <c:v>-816.452</c:v>
                </c:pt>
                <c:pt idx="9603">
                  <c:v>-816.43600000000004</c:v>
                </c:pt>
                <c:pt idx="9604">
                  <c:v>-816.42</c:v>
                </c:pt>
                <c:pt idx="9605">
                  <c:v>-816.404</c:v>
                </c:pt>
                <c:pt idx="9606">
                  <c:v>-816.38800000000003</c:v>
                </c:pt>
                <c:pt idx="9607">
                  <c:v>-816.37199999999996</c:v>
                </c:pt>
                <c:pt idx="9608">
                  <c:v>-816.35599999999999</c:v>
                </c:pt>
                <c:pt idx="9609">
                  <c:v>-816.34</c:v>
                </c:pt>
                <c:pt idx="9610">
                  <c:v>-816.32399999999996</c:v>
                </c:pt>
                <c:pt idx="9611">
                  <c:v>-816.30799999999999</c:v>
                </c:pt>
                <c:pt idx="9612">
                  <c:v>-816.29200000000003</c:v>
                </c:pt>
                <c:pt idx="9613">
                  <c:v>-816.27599999999995</c:v>
                </c:pt>
                <c:pt idx="9614">
                  <c:v>-816.26</c:v>
                </c:pt>
                <c:pt idx="9615">
                  <c:v>-816.245</c:v>
                </c:pt>
                <c:pt idx="9616">
                  <c:v>-816.22900000000004</c:v>
                </c:pt>
                <c:pt idx="9617">
                  <c:v>-816.21299999999997</c:v>
                </c:pt>
                <c:pt idx="9618">
                  <c:v>-816.197</c:v>
                </c:pt>
                <c:pt idx="9619">
                  <c:v>-816.18100000000004</c:v>
                </c:pt>
                <c:pt idx="9620">
                  <c:v>-816.16499999999996</c:v>
                </c:pt>
                <c:pt idx="9621">
                  <c:v>-816.149</c:v>
                </c:pt>
                <c:pt idx="9622">
                  <c:v>-816.13300000000004</c:v>
                </c:pt>
                <c:pt idx="9623">
                  <c:v>-816.11699999999996</c:v>
                </c:pt>
                <c:pt idx="9624">
                  <c:v>-816.101</c:v>
                </c:pt>
                <c:pt idx="9625">
                  <c:v>-816.08500000000004</c:v>
                </c:pt>
                <c:pt idx="9626">
                  <c:v>-816.06899999999996</c:v>
                </c:pt>
                <c:pt idx="9627">
                  <c:v>-816.053</c:v>
                </c:pt>
                <c:pt idx="9628">
                  <c:v>-816.03700000000003</c:v>
                </c:pt>
                <c:pt idx="9629">
                  <c:v>-816.02099999999996</c:v>
                </c:pt>
                <c:pt idx="9630">
                  <c:v>-816.005</c:v>
                </c:pt>
                <c:pt idx="9631">
                  <c:v>-815.98900000000003</c:v>
                </c:pt>
                <c:pt idx="9632">
                  <c:v>-815.97299999999996</c:v>
                </c:pt>
                <c:pt idx="9633">
                  <c:v>-815.95699999999999</c:v>
                </c:pt>
                <c:pt idx="9634">
                  <c:v>-815.94100000000003</c:v>
                </c:pt>
                <c:pt idx="9635">
                  <c:v>-815.92499999999995</c:v>
                </c:pt>
                <c:pt idx="9636">
                  <c:v>-815.90899999999999</c:v>
                </c:pt>
                <c:pt idx="9637">
                  <c:v>-815.89300000000003</c:v>
                </c:pt>
                <c:pt idx="9638">
                  <c:v>-815.87699999999995</c:v>
                </c:pt>
                <c:pt idx="9639">
                  <c:v>-815.86099999999999</c:v>
                </c:pt>
                <c:pt idx="9640">
                  <c:v>-815.84500000000003</c:v>
                </c:pt>
                <c:pt idx="9641">
                  <c:v>-815.82899999999995</c:v>
                </c:pt>
                <c:pt idx="9642">
                  <c:v>-815.81299999999999</c:v>
                </c:pt>
                <c:pt idx="9643">
                  <c:v>-815.79700000000003</c:v>
                </c:pt>
                <c:pt idx="9644">
                  <c:v>-815.78099999999995</c:v>
                </c:pt>
                <c:pt idx="9645">
                  <c:v>-815.76499999999999</c:v>
                </c:pt>
                <c:pt idx="9646">
                  <c:v>-815.74900000000002</c:v>
                </c:pt>
                <c:pt idx="9647">
                  <c:v>-815.73299999999995</c:v>
                </c:pt>
                <c:pt idx="9648">
                  <c:v>-815.71699999999998</c:v>
                </c:pt>
                <c:pt idx="9649">
                  <c:v>-815.70100000000002</c:v>
                </c:pt>
                <c:pt idx="9650">
                  <c:v>-815.68499999999995</c:v>
                </c:pt>
                <c:pt idx="9651">
                  <c:v>-815.66899999999998</c:v>
                </c:pt>
                <c:pt idx="9652">
                  <c:v>-815.65300000000002</c:v>
                </c:pt>
                <c:pt idx="9653">
                  <c:v>-815.63699999999994</c:v>
                </c:pt>
                <c:pt idx="9654">
                  <c:v>-815.62099999999998</c:v>
                </c:pt>
                <c:pt idx="9655">
                  <c:v>-815.60500000000002</c:v>
                </c:pt>
                <c:pt idx="9656">
                  <c:v>-815.58900000000006</c:v>
                </c:pt>
                <c:pt idx="9657">
                  <c:v>-815.57299999999998</c:v>
                </c:pt>
                <c:pt idx="9658">
                  <c:v>-815.55700000000002</c:v>
                </c:pt>
                <c:pt idx="9659">
                  <c:v>-815.54100000000005</c:v>
                </c:pt>
                <c:pt idx="9660">
                  <c:v>-815.52499999999998</c:v>
                </c:pt>
                <c:pt idx="9661">
                  <c:v>-815.50900000000001</c:v>
                </c:pt>
                <c:pt idx="9662">
                  <c:v>-815.49300000000005</c:v>
                </c:pt>
                <c:pt idx="9663">
                  <c:v>-815.47699999999998</c:v>
                </c:pt>
                <c:pt idx="9664">
                  <c:v>-815.46100000000001</c:v>
                </c:pt>
                <c:pt idx="9665">
                  <c:v>-815.44500000000005</c:v>
                </c:pt>
                <c:pt idx="9666">
                  <c:v>-815.42899999999997</c:v>
                </c:pt>
                <c:pt idx="9667">
                  <c:v>-815.41300000000001</c:v>
                </c:pt>
                <c:pt idx="9668">
                  <c:v>-815.39700000000005</c:v>
                </c:pt>
                <c:pt idx="9669">
                  <c:v>-815.38099999999997</c:v>
                </c:pt>
                <c:pt idx="9670">
                  <c:v>-815.36500000000001</c:v>
                </c:pt>
                <c:pt idx="9671">
                  <c:v>-815.34900000000005</c:v>
                </c:pt>
                <c:pt idx="9672">
                  <c:v>-815.33299999999997</c:v>
                </c:pt>
                <c:pt idx="9673">
                  <c:v>-815.31700000000001</c:v>
                </c:pt>
                <c:pt idx="9674">
                  <c:v>-815.30100000000004</c:v>
                </c:pt>
                <c:pt idx="9675">
                  <c:v>-815.28499999999997</c:v>
                </c:pt>
                <c:pt idx="9676">
                  <c:v>-815.26900000000001</c:v>
                </c:pt>
                <c:pt idx="9677">
                  <c:v>-815.25300000000004</c:v>
                </c:pt>
                <c:pt idx="9678">
                  <c:v>-815.23699999999997</c:v>
                </c:pt>
                <c:pt idx="9679">
                  <c:v>-815.221</c:v>
                </c:pt>
                <c:pt idx="9680">
                  <c:v>-815.20500000000004</c:v>
                </c:pt>
                <c:pt idx="9681">
                  <c:v>-815.18899999999996</c:v>
                </c:pt>
                <c:pt idx="9682">
                  <c:v>-815.173</c:v>
                </c:pt>
                <c:pt idx="9683">
                  <c:v>-815.15700000000004</c:v>
                </c:pt>
                <c:pt idx="9684">
                  <c:v>-815.14099999999996</c:v>
                </c:pt>
                <c:pt idx="9685">
                  <c:v>-815.125</c:v>
                </c:pt>
                <c:pt idx="9686">
                  <c:v>-815.10900000000004</c:v>
                </c:pt>
                <c:pt idx="9687">
                  <c:v>-815.09299999999996</c:v>
                </c:pt>
                <c:pt idx="9688">
                  <c:v>-815.077</c:v>
                </c:pt>
                <c:pt idx="9689">
                  <c:v>-815.06100000000004</c:v>
                </c:pt>
                <c:pt idx="9690">
                  <c:v>-815.04499999999996</c:v>
                </c:pt>
                <c:pt idx="9691">
                  <c:v>-815.029</c:v>
                </c:pt>
                <c:pt idx="9692">
                  <c:v>-815.01300000000003</c:v>
                </c:pt>
                <c:pt idx="9693">
                  <c:v>-814.99699999999996</c:v>
                </c:pt>
                <c:pt idx="9694">
                  <c:v>-814.98099999999999</c:v>
                </c:pt>
                <c:pt idx="9695">
                  <c:v>-814.96500000000003</c:v>
                </c:pt>
                <c:pt idx="9696">
                  <c:v>-814.94899999999996</c:v>
                </c:pt>
                <c:pt idx="9697">
                  <c:v>-814.93299999999999</c:v>
                </c:pt>
                <c:pt idx="9698">
                  <c:v>-814.91700000000003</c:v>
                </c:pt>
                <c:pt idx="9699">
                  <c:v>-814.90099999999995</c:v>
                </c:pt>
                <c:pt idx="9700">
                  <c:v>-814.88499999999999</c:v>
                </c:pt>
                <c:pt idx="9701">
                  <c:v>-814.86900000000003</c:v>
                </c:pt>
                <c:pt idx="9702">
                  <c:v>-814.85299999999995</c:v>
                </c:pt>
                <c:pt idx="9703">
                  <c:v>-814.83699999999999</c:v>
                </c:pt>
                <c:pt idx="9704">
                  <c:v>-814.82100000000003</c:v>
                </c:pt>
                <c:pt idx="9705">
                  <c:v>-814.80499999999995</c:v>
                </c:pt>
                <c:pt idx="9706">
                  <c:v>-814.78899999999999</c:v>
                </c:pt>
                <c:pt idx="9707">
                  <c:v>-814.77300000000002</c:v>
                </c:pt>
                <c:pt idx="9708">
                  <c:v>-814.75699999999995</c:v>
                </c:pt>
                <c:pt idx="9709">
                  <c:v>-814.74099999999999</c:v>
                </c:pt>
                <c:pt idx="9710">
                  <c:v>-814.72500000000002</c:v>
                </c:pt>
                <c:pt idx="9711">
                  <c:v>-814.70899999999995</c:v>
                </c:pt>
                <c:pt idx="9712">
                  <c:v>-814.69299999999998</c:v>
                </c:pt>
                <c:pt idx="9713">
                  <c:v>-814.67700000000002</c:v>
                </c:pt>
                <c:pt idx="9714">
                  <c:v>-814.66099999999994</c:v>
                </c:pt>
                <c:pt idx="9715">
                  <c:v>-814.64499999999998</c:v>
                </c:pt>
                <c:pt idx="9716">
                  <c:v>-814.62900000000002</c:v>
                </c:pt>
                <c:pt idx="9717">
                  <c:v>-814.61300000000006</c:v>
                </c:pt>
                <c:pt idx="9718">
                  <c:v>-814.59699999999998</c:v>
                </c:pt>
                <c:pt idx="9719">
                  <c:v>-814.58100000000002</c:v>
                </c:pt>
                <c:pt idx="9720">
                  <c:v>-814.56500000000005</c:v>
                </c:pt>
                <c:pt idx="9721">
                  <c:v>-814.54899999999998</c:v>
                </c:pt>
                <c:pt idx="9722">
                  <c:v>-814.53300000000002</c:v>
                </c:pt>
                <c:pt idx="9723">
                  <c:v>-814.51700000000005</c:v>
                </c:pt>
                <c:pt idx="9724">
                  <c:v>-814.50099999999998</c:v>
                </c:pt>
                <c:pt idx="9725">
                  <c:v>-814.48500000000001</c:v>
                </c:pt>
                <c:pt idx="9726">
                  <c:v>-814.46900000000005</c:v>
                </c:pt>
                <c:pt idx="9727">
                  <c:v>-814.45299999999997</c:v>
                </c:pt>
                <c:pt idx="9728">
                  <c:v>-814.43799999999999</c:v>
                </c:pt>
                <c:pt idx="9729">
                  <c:v>-814.42200000000003</c:v>
                </c:pt>
                <c:pt idx="9730">
                  <c:v>-814.40599999999995</c:v>
                </c:pt>
                <c:pt idx="9731">
                  <c:v>-814.39</c:v>
                </c:pt>
                <c:pt idx="9732">
                  <c:v>-814.37400000000002</c:v>
                </c:pt>
                <c:pt idx="9733">
                  <c:v>-814.35799999999995</c:v>
                </c:pt>
                <c:pt idx="9734">
                  <c:v>-814.34199999999998</c:v>
                </c:pt>
                <c:pt idx="9735">
                  <c:v>-814.32600000000002</c:v>
                </c:pt>
                <c:pt idx="9736">
                  <c:v>-814.31</c:v>
                </c:pt>
                <c:pt idx="9737">
                  <c:v>-814.29399999999998</c:v>
                </c:pt>
                <c:pt idx="9738">
                  <c:v>-814.27800000000002</c:v>
                </c:pt>
                <c:pt idx="9739">
                  <c:v>-814.26199999999994</c:v>
                </c:pt>
                <c:pt idx="9740">
                  <c:v>-814.24599999999998</c:v>
                </c:pt>
                <c:pt idx="9741">
                  <c:v>-814.23</c:v>
                </c:pt>
                <c:pt idx="9742">
                  <c:v>-814.21400000000006</c:v>
                </c:pt>
                <c:pt idx="9743">
                  <c:v>-814.19799999999998</c:v>
                </c:pt>
                <c:pt idx="9744">
                  <c:v>-814.18200000000002</c:v>
                </c:pt>
                <c:pt idx="9745">
                  <c:v>-814.16600000000005</c:v>
                </c:pt>
                <c:pt idx="9746">
                  <c:v>-814.15</c:v>
                </c:pt>
                <c:pt idx="9747">
                  <c:v>-814.13400000000001</c:v>
                </c:pt>
                <c:pt idx="9748">
                  <c:v>-814.11800000000005</c:v>
                </c:pt>
                <c:pt idx="9749">
                  <c:v>-814.10199999999998</c:v>
                </c:pt>
                <c:pt idx="9750">
                  <c:v>-814.08600000000001</c:v>
                </c:pt>
                <c:pt idx="9751">
                  <c:v>-814.07</c:v>
                </c:pt>
                <c:pt idx="9752">
                  <c:v>-814.05399999999997</c:v>
                </c:pt>
                <c:pt idx="9753">
                  <c:v>-814.03800000000001</c:v>
                </c:pt>
                <c:pt idx="9754">
                  <c:v>-814.02200000000005</c:v>
                </c:pt>
                <c:pt idx="9755">
                  <c:v>-814.00599999999997</c:v>
                </c:pt>
                <c:pt idx="9756">
                  <c:v>-813.99</c:v>
                </c:pt>
                <c:pt idx="9757">
                  <c:v>-813.97400000000005</c:v>
                </c:pt>
                <c:pt idx="9758">
                  <c:v>-813.95799999999997</c:v>
                </c:pt>
                <c:pt idx="9759">
                  <c:v>-813.94200000000001</c:v>
                </c:pt>
                <c:pt idx="9760">
                  <c:v>-813.92600000000004</c:v>
                </c:pt>
                <c:pt idx="9761">
                  <c:v>-813.91</c:v>
                </c:pt>
                <c:pt idx="9762">
                  <c:v>-813.89400000000001</c:v>
                </c:pt>
                <c:pt idx="9763">
                  <c:v>-813.87800000000004</c:v>
                </c:pt>
                <c:pt idx="9764">
                  <c:v>-813.86199999999997</c:v>
                </c:pt>
                <c:pt idx="9765">
                  <c:v>-813.846</c:v>
                </c:pt>
                <c:pt idx="9766">
                  <c:v>-813.83</c:v>
                </c:pt>
                <c:pt idx="9767">
                  <c:v>-813.81399999999996</c:v>
                </c:pt>
                <c:pt idx="9768">
                  <c:v>-813.798</c:v>
                </c:pt>
                <c:pt idx="9769">
                  <c:v>-813.78200000000004</c:v>
                </c:pt>
                <c:pt idx="9770">
                  <c:v>-813.76599999999996</c:v>
                </c:pt>
                <c:pt idx="9771">
                  <c:v>-813.75</c:v>
                </c:pt>
                <c:pt idx="9772">
                  <c:v>-813.73400000000004</c:v>
                </c:pt>
                <c:pt idx="9773">
                  <c:v>-813.71799999999996</c:v>
                </c:pt>
                <c:pt idx="9774">
                  <c:v>-813.702</c:v>
                </c:pt>
                <c:pt idx="9775">
                  <c:v>-813.68600000000004</c:v>
                </c:pt>
                <c:pt idx="9776">
                  <c:v>-813.67</c:v>
                </c:pt>
                <c:pt idx="9777">
                  <c:v>-813.654</c:v>
                </c:pt>
                <c:pt idx="9778">
                  <c:v>-813.63800000000003</c:v>
                </c:pt>
                <c:pt idx="9779">
                  <c:v>-813.62199999999996</c:v>
                </c:pt>
                <c:pt idx="9780">
                  <c:v>-813.60599999999999</c:v>
                </c:pt>
                <c:pt idx="9781">
                  <c:v>-813.59</c:v>
                </c:pt>
                <c:pt idx="9782">
                  <c:v>-813.57399999999996</c:v>
                </c:pt>
                <c:pt idx="9783">
                  <c:v>-813.55799999999999</c:v>
                </c:pt>
                <c:pt idx="9784">
                  <c:v>-813.54200000000003</c:v>
                </c:pt>
                <c:pt idx="9785">
                  <c:v>-813.52599999999995</c:v>
                </c:pt>
                <c:pt idx="9786">
                  <c:v>-813.51</c:v>
                </c:pt>
                <c:pt idx="9787">
                  <c:v>-813.49400000000003</c:v>
                </c:pt>
                <c:pt idx="9788">
                  <c:v>-813.47799999999995</c:v>
                </c:pt>
                <c:pt idx="9789">
                  <c:v>-813.46199999999999</c:v>
                </c:pt>
                <c:pt idx="9790">
                  <c:v>-813.44600000000003</c:v>
                </c:pt>
                <c:pt idx="9791">
                  <c:v>-813.43</c:v>
                </c:pt>
                <c:pt idx="9792">
                  <c:v>-813.41399999999999</c:v>
                </c:pt>
                <c:pt idx="9793">
                  <c:v>-813.39800000000002</c:v>
                </c:pt>
                <c:pt idx="9794">
                  <c:v>-813.38199999999995</c:v>
                </c:pt>
                <c:pt idx="9795">
                  <c:v>-813.36599999999999</c:v>
                </c:pt>
                <c:pt idx="9796">
                  <c:v>-813.35</c:v>
                </c:pt>
                <c:pt idx="9797">
                  <c:v>-813.33399999999995</c:v>
                </c:pt>
                <c:pt idx="9798">
                  <c:v>-813.31799999999998</c:v>
                </c:pt>
                <c:pt idx="9799">
                  <c:v>-813.30200000000002</c:v>
                </c:pt>
                <c:pt idx="9800">
                  <c:v>-813.28599999999994</c:v>
                </c:pt>
                <c:pt idx="9801">
                  <c:v>-813.27</c:v>
                </c:pt>
                <c:pt idx="9802">
                  <c:v>-813.25400000000002</c:v>
                </c:pt>
                <c:pt idx="9803">
                  <c:v>-813.23800000000006</c:v>
                </c:pt>
                <c:pt idx="9804">
                  <c:v>-813.22199999999998</c:v>
                </c:pt>
                <c:pt idx="9805">
                  <c:v>-813.20600000000002</c:v>
                </c:pt>
                <c:pt idx="9806">
                  <c:v>-813.19</c:v>
                </c:pt>
                <c:pt idx="9807">
                  <c:v>-813.17399999999998</c:v>
                </c:pt>
                <c:pt idx="9808">
                  <c:v>-813.15800000000002</c:v>
                </c:pt>
                <c:pt idx="9809">
                  <c:v>-813.14200000000005</c:v>
                </c:pt>
                <c:pt idx="9810">
                  <c:v>-813.12599999999998</c:v>
                </c:pt>
                <c:pt idx="9811">
                  <c:v>-813.11</c:v>
                </c:pt>
                <c:pt idx="9812">
                  <c:v>-813.09400000000005</c:v>
                </c:pt>
                <c:pt idx="9813">
                  <c:v>-813.07799999999997</c:v>
                </c:pt>
                <c:pt idx="9814">
                  <c:v>-813.06200000000001</c:v>
                </c:pt>
                <c:pt idx="9815">
                  <c:v>-813.04600000000005</c:v>
                </c:pt>
                <c:pt idx="9816">
                  <c:v>-813.03</c:v>
                </c:pt>
                <c:pt idx="9817">
                  <c:v>-813.01400000000001</c:v>
                </c:pt>
                <c:pt idx="9818">
                  <c:v>-812.99800000000005</c:v>
                </c:pt>
                <c:pt idx="9819">
                  <c:v>-812.98199999999997</c:v>
                </c:pt>
                <c:pt idx="9820">
                  <c:v>-812.96600000000001</c:v>
                </c:pt>
                <c:pt idx="9821">
                  <c:v>-812.95</c:v>
                </c:pt>
                <c:pt idx="9822">
                  <c:v>-812.93399999999997</c:v>
                </c:pt>
                <c:pt idx="9823">
                  <c:v>-812.91800000000001</c:v>
                </c:pt>
                <c:pt idx="9824">
                  <c:v>-812.90200000000004</c:v>
                </c:pt>
                <c:pt idx="9825">
                  <c:v>-812.88599999999997</c:v>
                </c:pt>
                <c:pt idx="9826">
                  <c:v>-812.87</c:v>
                </c:pt>
                <c:pt idx="9827">
                  <c:v>-812.85400000000004</c:v>
                </c:pt>
                <c:pt idx="9828">
                  <c:v>-812.83799999999997</c:v>
                </c:pt>
                <c:pt idx="9829">
                  <c:v>-812.822</c:v>
                </c:pt>
                <c:pt idx="9830">
                  <c:v>-812.80600000000004</c:v>
                </c:pt>
                <c:pt idx="9831">
                  <c:v>-812.79</c:v>
                </c:pt>
                <c:pt idx="9832">
                  <c:v>-812.774</c:v>
                </c:pt>
                <c:pt idx="9833">
                  <c:v>-812.75800000000004</c:v>
                </c:pt>
                <c:pt idx="9834">
                  <c:v>-812.74199999999996</c:v>
                </c:pt>
                <c:pt idx="9835">
                  <c:v>-812.726</c:v>
                </c:pt>
                <c:pt idx="9836">
                  <c:v>-812.71</c:v>
                </c:pt>
                <c:pt idx="9837">
                  <c:v>-812.69399999999996</c:v>
                </c:pt>
                <c:pt idx="9838">
                  <c:v>-812.678</c:v>
                </c:pt>
                <c:pt idx="9839">
                  <c:v>-812.66200000000003</c:v>
                </c:pt>
                <c:pt idx="9840">
                  <c:v>-812.64599999999996</c:v>
                </c:pt>
                <c:pt idx="9841">
                  <c:v>-812.63</c:v>
                </c:pt>
                <c:pt idx="9842">
                  <c:v>-812.61500000000001</c:v>
                </c:pt>
                <c:pt idx="9843">
                  <c:v>-812.59900000000005</c:v>
                </c:pt>
                <c:pt idx="9844">
                  <c:v>-812.58299999999997</c:v>
                </c:pt>
                <c:pt idx="9845">
                  <c:v>-812.56700000000001</c:v>
                </c:pt>
                <c:pt idx="9846">
                  <c:v>-812.55100000000004</c:v>
                </c:pt>
                <c:pt idx="9847">
                  <c:v>-812.53499999999997</c:v>
                </c:pt>
                <c:pt idx="9848">
                  <c:v>-812.51900000000001</c:v>
                </c:pt>
                <c:pt idx="9849">
                  <c:v>-812.50300000000004</c:v>
                </c:pt>
                <c:pt idx="9850">
                  <c:v>-812.48699999999997</c:v>
                </c:pt>
                <c:pt idx="9851">
                  <c:v>-812.471</c:v>
                </c:pt>
                <c:pt idx="9852">
                  <c:v>-812.45500000000004</c:v>
                </c:pt>
                <c:pt idx="9853">
                  <c:v>-812.43899999999996</c:v>
                </c:pt>
                <c:pt idx="9854">
                  <c:v>-812.423</c:v>
                </c:pt>
                <c:pt idx="9855">
                  <c:v>-812.40700000000004</c:v>
                </c:pt>
                <c:pt idx="9856">
                  <c:v>-812.39099999999996</c:v>
                </c:pt>
                <c:pt idx="9857">
                  <c:v>-812.375</c:v>
                </c:pt>
                <c:pt idx="9858">
                  <c:v>-812.35900000000004</c:v>
                </c:pt>
                <c:pt idx="9859">
                  <c:v>-812.34299999999996</c:v>
                </c:pt>
                <c:pt idx="9860">
                  <c:v>-812.327</c:v>
                </c:pt>
                <c:pt idx="9861">
                  <c:v>-812.31100000000004</c:v>
                </c:pt>
                <c:pt idx="9862">
                  <c:v>-812.29499999999996</c:v>
                </c:pt>
                <c:pt idx="9863">
                  <c:v>-812.279</c:v>
                </c:pt>
                <c:pt idx="9864">
                  <c:v>-812.26300000000003</c:v>
                </c:pt>
                <c:pt idx="9865">
                  <c:v>-812.24699999999996</c:v>
                </c:pt>
                <c:pt idx="9866">
                  <c:v>-812.23099999999999</c:v>
                </c:pt>
                <c:pt idx="9867">
                  <c:v>-812.21500000000003</c:v>
                </c:pt>
                <c:pt idx="9868">
                  <c:v>-812.19899999999996</c:v>
                </c:pt>
                <c:pt idx="9869">
                  <c:v>-812.18299999999999</c:v>
                </c:pt>
                <c:pt idx="9870">
                  <c:v>-812.16700000000003</c:v>
                </c:pt>
                <c:pt idx="9871">
                  <c:v>-812.15099999999995</c:v>
                </c:pt>
                <c:pt idx="9872">
                  <c:v>-812.13499999999999</c:v>
                </c:pt>
                <c:pt idx="9873">
                  <c:v>-812.11900000000003</c:v>
                </c:pt>
                <c:pt idx="9874">
                  <c:v>-812.10299999999995</c:v>
                </c:pt>
                <c:pt idx="9875">
                  <c:v>-812.08699999999999</c:v>
                </c:pt>
                <c:pt idx="9876">
                  <c:v>-812.07100000000003</c:v>
                </c:pt>
                <c:pt idx="9877">
                  <c:v>-812.05499999999995</c:v>
                </c:pt>
                <c:pt idx="9878">
                  <c:v>-812.03899999999999</c:v>
                </c:pt>
                <c:pt idx="9879">
                  <c:v>-812.02300000000002</c:v>
                </c:pt>
                <c:pt idx="9880">
                  <c:v>-812.00699999999995</c:v>
                </c:pt>
                <c:pt idx="9881">
                  <c:v>-811.99099999999999</c:v>
                </c:pt>
                <c:pt idx="9882">
                  <c:v>-811.97500000000002</c:v>
                </c:pt>
                <c:pt idx="9883">
                  <c:v>-811.95899999999995</c:v>
                </c:pt>
                <c:pt idx="9884">
                  <c:v>-811.94299999999998</c:v>
                </c:pt>
                <c:pt idx="9885">
                  <c:v>-811.92700000000002</c:v>
                </c:pt>
                <c:pt idx="9886">
                  <c:v>-811.91099999999994</c:v>
                </c:pt>
                <c:pt idx="9887">
                  <c:v>-811.89499999999998</c:v>
                </c:pt>
                <c:pt idx="9888">
                  <c:v>-811.87900000000002</c:v>
                </c:pt>
                <c:pt idx="9889">
                  <c:v>-811.86300000000006</c:v>
                </c:pt>
                <c:pt idx="9890">
                  <c:v>-811.84699999999998</c:v>
                </c:pt>
                <c:pt idx="9891">
                  <c:v>-811.83100000000002</c:v>
                </c:pt>
                <c:pt idx="9892">
                  <c:v>-811.81500000000005</c:v>
                </c:pt>
                <c:pt idx="9893">
                  <c:v>-811.79899999999998</c:v>
                </c:pt>
                <c:pt idx="9894">
                  <c:v>-811.78300000000002</c:v>
                </c:pt>
                <c:pt idx="9895">
                  <c:v>-811.76700000000005</c:v>
                </c:pt>
                <c:pt idx="9896">
                  <c:v>-811.75099999999998</c:v>
                </c:pt>
                <c:pt idx="9897">
                  <c:v>-811.73500000000001</c:v>
                </c:pt>
                <c:pt idx="9898">
                  <c:v>-811.71900000000005</c:v>
                </c:pt>
                <c:pt idx="9899">
                  <c:v>-811.70299999999997</c:v>
                </c:pt>
                <c:pt idx="9900">
                  <c:v>-811.68700000000001</c:v>
                </c:pt>
                <c:pt idx="9901">
                  <c:v>-811.67100000000005</c:v>
                </c:pt>
                <c:pt idx="9902">
                  <c:v>-811.65499999999997</c:v>
                </c:pt>
                <c:pt idx="9903">
                  <c:v>-811.63900000000001</c:v>
                </c:pt>
                <c:pt idx="9904">
                  <c:v>-811.62300000000005</c:v>
                </c:pt>
                <c:pt idx="9905">
                  <c:v>-811.60699999999997</c:v>
                </c:pt>
                <c:pt idx="9906">
                  <c:v>-811.59100000000001</c:v>
                </c:pt>
                <c:pt idx="9907">
                  <c:v>-811.57500000000005</c:v>
                </c:pt>
                <c:pt idx="9908">
                  <c:v>-811.55899999999997</c:v>
                </c:pt>
                <c:pt idx="9909">
                  <c:v>-811.54300000000001</c:v>
                </c:pt>
                <c:pt idx="9910">
                  <c:v>-811.52700000000004</c:v>
                </c:pt>
                <c:pt idx="9911">
                  <c:v>-811.51099999999997</c:v>
                </c:pt>
                <c:pt idx="9912">
                  <c:v>-811.495</c:v>
                </c:pt>
                <c:pt idx="9913">
                  <c:v>-811.47900000000004</c:v>
                </c:pt>
                <c:pt idx="9914">
                  <c:v>-811.46299999999997</c:v>
                </c:pt>
                <c:pt idx="9915">
                  <c:v>-811.447</c:v>
                </c:pt>
                <c:pt idx="9916">
                  <c:v>-811.43100000000004</c:v>
                </c:pt>
                <c:pt idx="9917">
                  <c:v>-811.41499999999996</c:v>
                </c:pt>
                <c:pt idx="9918">
                  <c:v>-811.399</c:v>
                </c:pt>
                <c:pt idx="9919">
                  <c:v>-811.38300000000004</c:v>
                </c:pt>
                <c:pt idx="9920">
                  <c:v>-811.36699999999996</c:v>
                </c:pt>
                <c:pt idx="9921">
                  <c:v>-811.351</c:v>
                </c:pt>
                <c:pt idx="9922">
                  <c:v>-811.33500000000004</c:v>
                </c:pt>
                <c:pt idx="9923">
                  <c:v>-811.31899999999996</c:v>
                </c:pt>
                <c:pt idx="9924">
                  <c:v>-811.303</c:v>
                </c:pt>
                <c:pt idx="9925">
                  <c:v>-811.28700000000003</c:v>
                </c:pt>
                <c:pt idx="9926">
                  <c:v>-811.27099999999996</c:v>
                </c:pt>
                <c:pt idx="9927">
                  <c:v>-811.255</c:v>
                </c:pt>
                <c:pt idx="9928">
                  <c:v>-811.23900000000003</c:v>
                </c:pt>
                <c:pt idx="9929">
                  <c:v>-811.22299999999996</c:v>
                </c:pt>
                <c:pt idx="9930">
                  <c:v>-811.20699999999999</c:v>
                </c:pt>
                <c:pt idx="9931">
                  <c:v>-811.19100000000003</c:v>
                </c:pt>
                <c:pt idx="9932">
                  <c:v>-811.17499999999995</c:v>
                </c:pt>
                <c:pt idx="9933">
                  <c:v>-811.15899999999999</c:v>
                </c:pt>
                <c:pt idx="9934">
                  <c:v>-811.14300000000003</c:v>
                </c:pt>
                <c:pt idx="9935">
                  <c:v>-811.12699999999995</c:v>
                </c:pt>
                <c:pt idx="9936">
                  <c:v>-811.11099999999999</c:v>
                </c:pt>
                <c:pt idx="9937">
                  <c:v>-811.09500000000003</c:v>
                </c:pt>
                <c:pt idx="9938">
                  <c:v>-811.07899999999995</c:v>
                </c:pt>
                <c:pt idx="9939">
                  <c:v>-811.06299999999999</c:v>
                </c:pt>
                <c:pt idx="9940">
                  <c:v>-811.04700000000003</c:v>
                </c:pt>
                <c:pt idx="9941">
                  <c:v>-811.03099999999995</c:v>
                </c:pt>
                <c:pt idx="9942">
                  <c:v>-811.01499999999999</c:v>
                </c:pt>
                <c:pt idx="9943">
                  <c:v>-810.99900000000002</c:v>
                </c:pt>
                <c:pt idx="9944">
                  <c:v>-810.98299999999995</c:v>
                </c:pt>
                <c:pt idx="9945">
                  <c:v>-810.96699999999998</c:v>
                </c:pt>
                <c:pt idx="9946">
                  <c:v>-810.95100000000002</c:v>
                </c:pt>
                <c:pt idx="9947">
                  <c:v>-810.93499999999995</c:v>
                </c:pt>
                <c:pt idx="9948">
                  <c:v>-810.91899999999998</c:v>
                </c:pt>
                <c:pt idx="9949">
                  <c:v>-810.90300000000002</c:v>
                </c:pt>
                <c:pt idx="9950">
                  <c:v>-810.88699999999994</c:v>
                </c:pt>
                <c:pt idx="9951">
                  <c:v>-810.87099999999998</c:v>
                </c:pt>
                <c:pt idx="9952">
                  <c:v>-810.85500000000002</c:v>
                </c:pt>
                <c:pt idx="9953">
                  <c:v>-810.83900000000006</c:v>
                </c:pt>
                <c:pt idx="9954">
                  <c:v>-810.82299999999998</c:v>
                </c:pt>
                <c:pt idx="9955">
                  <c:v>-810.80700000000002</c:v>
                </c:pt>
                <c:pt idx="9956">
                  <c:v>-810.79200000000003</c:v>
                </c:pt>
                <c:pt idx="9957">
                  <c:v>-810.77599999999995</c:v>
                </c:pt>
                <c:pt idx="9958">
                  <c:v>-810.76</c:v>
                </c:pt>
                <c:pt idx="9959">
                  <c:v>-810.74400000000003</c:v>
                </c:pt>
                <c:pt idx="9960">
                  <c:v>-810.72799999999995</c:v>
                </c:pt>
                <c:pt idx="9961">
                  <c:v>-810.71199999999999</c:v>
                </c:pt>
                <c:pt idx="9962">
                  <c:v>-810.69600000000003</c:v>
                </c:pt>
                <c:pt idx="9963">
                  <c:v>-810.68</c:v>
                </c:pt>
                <c:pt idx="9964">
                  <c:v>-810.66399999999999</c:v>
                </c:pt>
                <c:pt idx="9965">
                  <c:v>-810.64800000000002</c:v>
                </c:pt>
                <c:pt idx="9966">
                  <c:v>-810.63199999999995</c:v>
                </c:pt>
                <c:pt idx="9967">
                  <c:v>-810.61599999999999</c:v>
                </c:pt>
                <c:pt idx="9968">
                  <c:v>-810.6</c:v>
                </c:pt>
                <c:pt idx="9969">
                  <c:v>-810.58399999999995</c:v>
                </c:pt>
                <c:pt idx="9970">
                  <c:v>-810.56799999999998</c:v>
                </c:pt>
                <c:pt idx="9971">
                  <c:v>-810.55200000000002</c:v>
                </c:pt>
                <c:pt idx="9972">
                  <c:v>-810.53599999999994</c:v>
                </c:pt>
                <c:pt idx="9973">
                  <c:v>-810.52</c:v>
                </c:pt>
                <c:pt idx="9974">
                  <c:v>-810.50400000000002</c:v>
                </c:pt>
                <c:pt idx="9975">
                  <c:v>-810.48800000000006</c:v>
                </c:pt>
                <c:pt idx="9976">
                  <c:v>-810.47199999999998</c:v>
                </c:pt>
                <c:pt idx="9977">
                  <c:v>-810.45600000000002</c:v>
                </c:pt>
                <c:pt idx="9978">
                  <c:v>-810.44</c:v>
                </c:pt>
                <c:pt idx="9979">
                  <c:v>-810.42399999999998</c:v>
                </c:pt>
                <c:pt idx="9980">
                  <c:v>-810.40800000000002</c:v>
                </c:pt>
                <c:pt idx="9981">
                  <c:v>-810.39200000000005</c:v>
                </c:pt>
                <c:pt idx="9982">
                  <c:v>-810.37599999999998</c:v>
                </c:pt>
                <c:pt idx="9983">
                  <c:v>-810.36</c:v>
                </c:pt>
                <c:pt idx="9984">
                  <c:v>-810.34400000000005</c:v>
                </c:pt>
                <c:pt idx="9985">
                  <c:v>-810.32799999999997</c:v>
                </c:pt>
                <c:pt idx="9986">
                  <c:v>-810.31200000000001</c:v>
                </c:pt>
                <c:pt idx="9987">
                  <c:v>-810.29600000000005</c:v>
                </c:pt>
                <c:pt idx="9988">
                  <c:v>-810.28</c:v>
                </c:pt>
                <c:pt idx="9989">
                  <c:v>-810.26400000000001</c:v>
                </c:pt>
                <c:pt idx="9990">
                  <c:v>-810.24800000000005</c:v>
                </c:pt>
                <c:pt idx="9991">
                  <c:v>-810.23199999999997</c:v>
                </c:pt>
                <c:pt idx="9992">
                  <c:v>-810.21600000000001</c:v>
                </c:pt>
                <c:pt idx="9993">
                  <c:v>-810.2</c:v>
                </c:pt>
                <c:pt idx="9994">
                  <c:v>-810.18399999999997</c:v>
                </c:pt>
                <c:pt idx="9995">
                  <c:v>-810.16800000000001</c:v>
                </c:pt>
                <c:pt idx="9996">
                  <c:v>-810.15200000000004</c:v>
                </c:pt>
                <c:pt idx="9997">
                  <c:v>-810.13599999999997</c:v>
                </c:pt>
                <c:pt idx="9998">
                  <c:v>-810.12</c:v>
                </c:pt>
                <c:pt idx="9999">
                  <c:v>-810.10400000000004</c:v>
                </c:pt>
                <c:pt idx="10000">
                  <c:v>-810.08799999999997</c:v>
                </c:pt>
                <c:pt idx="10001">
                  <c:v>-810</c:v>
                </c:pt>
                <c:pt idx="10002">
                  <c:v>-809.98400000000004</c:v>
                </c:pt>
                <c:pt idx="10003">
                  <c:v>-809.96799999999996</c:v>
                </c:pt>
                <c:pt idx="10004">
                  <c:v>-809.952</c:v>
                </c:pt>
                <c:pt idx="10005">
                  <c:v>-809.93600000000004</c:v>
                </c:pt>
                <c:pt idx="10006">
                  <c:v>-809.92</c:v>
                </c:pt>
                <c:pt idx="10007">
                  <c:v>-809.904</c:v>
                </c:pt>
                <c:pt idx="10008">
                  <c:v>-809.88800000000003</c:v>
                </c:pt>
                <c:pt idx="10009">
                  <c:v>-809.87199999999996</c:v>
                </c:pt>
                <c:pt idx="10010">
                  <c:v>-809.85599999999999</c:v>
                </c:pt>
                <c:pt idx="10011">
                  <c:v>-809.84</c:v>
                </c:pt>
                <c:pt idx="10012">
                  <c:v>-809.82399999999996</c:v>
                </c:pt>
                <c:pt idx="10013">
                  <c:v>-809.80799999999999</c:v>
                </c:pt>
                <c:pt idx="10014">
                  <c:v>-809.79200000000003</c:v>
                </c:pt>
                <c:pt idx="10015">
                  <c:v>-809.77599999999995</c:v>
                </c:pt>
                <c:pt idx="10016">
                  <c:v>-809.76</c:v>
                </c:pt>
                <c:pt idx="10017">
                  <c:v>-809.74400000000003</c:v>
                </c:pt>
                <c:pt idx="10018">
                  <c:v>-809.72799999999995</c:v>
                </c:pt>
                <c:pt idx="10019">
                  <c:v>-809.71199999999999</c:v>
                </c:pt>
                <c:pt idx="10020">
                  <c:v>-809.69600000000003</c:v>
                </c:pt>
                <c:pt idx="10021">
                  <c:v>-809.68</c:v>
                </c:pt>
                <c:pt idx="10022">
                  <c:v>-809.66399999999999</c:v>
                </c:pt>
                <c:pt idx="10023">
                  <c:v>-809.64800000000002</c:v>
                </c:pt>
                <c:pt idx="10024">
                  <c:v>-809.63199999999995</c:v>
                </c:pt>
                <c:pt idx="10025">
                  <c:v>-809.61599999999999</c:v>
                </c:pt>
                <c:pt idx="10026">
                  <c:v>-809.6</c:v>
                </c:pt>
                <c:pt idx="10027">
                  <c:v>-809.58399999999995</c:v>
                </c:pt>
                <c:pt idx="10028">
                  <c:v>-809.56799999999998</c:v>
                </c:pt>
                <c:pt idx="10029">
                  <c:v>-809.55200000000002</c:v>
                </c:pt>
                <c:pt idx="10030">
                  <c:v>-809.53599999999994</c:v>
                </c:pt>
                <c:pt idx="10031">
                  <c:v>-809.52</c:v>
                </c:pt>
                <c:pt idx="10032">
                  <c:v>-809.50400000000002</c:v>
                </c:pt>
                <c:pt idx="10033">
                  <c:v>-809.48800000000006</c:v>
                </c:pt>
                <c:pt idx="10034">
                  <c:v>-809.47199999999998</c:v>
                </c:pt>
                <c:pt idx="10035">
                  <c:v>-809.45600000000002</c:v>
                </c:pt>
                <c:pt idx="10036">
                  <c:v>-809.44</c:v>
                </c:pt>
                <c:pt idx="10037">
                  <c:v>-809.42399999999998</c:v>
                </c:pt>
                <c:pt idx="10038">
                  <c:v>-809.40800000000002</c:v>
                </c:pt>
                <c:pt idx="10039">
                  <c:v>-809.39200000000005</c:v>
                </c:pt>
                <c:pt idx="10040">
                  <c:v>-809.37599999999998</c:v>
                </c:pt>
                <c:pt idx="10041">
                  <c:v>-809.36</c:v>
                </c:pt>
                <c:pt idx="10042">
                  <c:v>-809.34400000000005</c:v>
                </c:pt>
                <c:pt idx="10043">
                  <c:v>-809.32799999999997</c:v>
                </c:pt>
                <c:pt idx="10044">
                  <c:v>-809.31200000000001</c:v>
                </c:pt>
                <c:pt idx="10045">
                  <c:v>-809.29600000000005</c:v>
                </c:pt>
                <c:pt idx="10046">
                  <c:v>-809.28</c:v>
                </c:pt>
                <c:pt idx="10047">
                  <c:v>-809.26400000000001</c:v>
                </c:pt>
                <c:pt idx="10048">
                  <c:v>-809.24800000000005</c:v>
                </c:pt>
                <c:pt idx="10049">
                  <c:v>-809.23199999999997</c:v>
                </c:pt>
                <c:pt idx="10050">
                  <c:v>-809.21600000000001</c:v>
                </c:pt>
                <c:pt idx="10051">
                  <c:v>-809.2</c:v>
                </c:pt>
                <c:pt idx="10052">
                  <c:v>-809.18399999999997</c:v>
                </c:pt>
                <c:pt idx="10053">
                  <c:v>-809.16800000000001</c:v>
                </c:pt>
                <c:pt idx="10054">
                  <c:v>-809.15200000000004</c:v>
                </c:pt>
                <c:pt idx="10055">
                  <c:v>-809.13599999999997</c:v>
                </c:pt>
                <c:pt idx="10056">
                  <c:v>-809.12</c:v>
                </c:pt>
                <c:pt idx="10057">
                  <c:v>-809.10400000000004</c:v>
                </c:pt>
                <c:pt idx="10058">
                  <c:v>-809.08900000000006</c:v>
                </c:pt>
                <c:pt idx="10059">
                  <c:v>-809.07299999999998</c:v>
                </c:pt>
                <c:pt idx="10060">
                  <c:v>-809.05700000000002</c:v>
                </c:pt>
                <c:pt idx="10061">
                  <c:v>-809.04100000000005</c:v>
                </c:pt>
                <c:pt idx="10062">
                  <c:v>-809.02499999999998</c:v>
                </c:pt>
                <c:pt idx="10063">
                  <c:v>-809.00900000000001</c:v>
                </c:pt>
                <c:pt idx="10064">
                  <c:v>-808.99300000000005</c:v>
                </c:pt>
                <c:pt idx="10065">
                  <c:v>-808.97699999999998</c:v>
                </c:pt>
                <c:pt idx="10066">
                  <c:v>-808.96100000000001</c:v>
                </c:pt>
                <c:pt idx="10067">
                  <c:v>-808.94500000000005</c:v>
                </c:pt>
                <c:pt idx="10068">
                  <c:v>-808.92899999999997</c:v>
                </c:pt>
                <c:pt idx="10069">
                  <c:v>-808.91300000000001</c:v>
                </c:pt>
                <c:pt idx="10070">
                  <c:v>-808.89700000000005</c:v>
                </c:pt>
                <c:pt idx="10071">
                  <c:v>-808.88099999999997</c:v>
                </c:pt>
                <c:pt idx="10072">
                  <c:v>-808.86500000000001</c:v>
                </c:pt>
                <c:pt idx="10073">
                  <c:v>-808.84900000000005</c:v>
                </c:pt>
                <c:pt idx="10074">
                  <c:v>-808.83299999999997</c:v>
                </c:pt>
                <c:pt idx="10075">
                  <c:v>-808.81700000000001</c:v>
                </c:pt>
                <c:pt idx="10076">
                  <c:v>-808.80100000000004</c:v>
                </c:pt>
                <c:pt idx="10077">
                  <c:v>-808.78499999999997</c:v>
                </c:pt>
                <c:pt idx="10078">
                  <c:v>-808.76900000000001</c:v>
                </c:pt>
                <c:pt idx="10079">
                  <c:v>-808.75300000000004</c:v>
                </c:pt>
                <c:pt idx="10080">
                  <c:v>-808.73699999999997</c:v>
                </c:pt>
                <c:pt idx="10081">
                  <c:v>-808.721</c:v>
                </c:pt>
                <c:pt idx="10082">
                  <c:v>-808.70500000000004</c:v>
                </c:pt>
                <c:pt idx="10083">
                  <c:v>-808.68899999999996</c:v>
                </c:pt>
                <c:pt idx="10084">
                  <c:v>-808.673</c:v>
                </c:pt>
                <c:pt idx="10085">
                  <c:v>-808.65700000000004</c:v>
                </c:pt>
                <c:pt idx="10086">
                  <c:v>-808.64099999999996</c:v>
                </c:pt>
                <c:pt idx="10087">
                  <c:v>-808.625</c:v>
                </c:pt>
                <c:pt idx="10088">
                  <c:v>-808.60900000000004</c:v>
                </c:pt>
                <c:pt idx="10089">
                  <c:v>-808.59299999999996</c:v>
                </c:pt>
                <c:pt idx="10090">
                  <c:v>-808.577</c:v>
                </c:pt>
                <c:pt idx="10091">
                  <c:v>-808.56100000000004</c:v>
                </c:pt>
                <c:pt idx="10092">
                  <c:v>-808.54499999999996</c:v>
                </c:pt>
                <c:pt idx="10093">
                  <c:v>-808.529</c:v>
                </c:pt>
                <c:pt idx="10094">
                  <c:v>-808.51300000000003</c:v>
                </c:pt>
                <c:pt idx="10095">
                  <c:v>-808.49699999999996</c:v>
                </c:pt>
                <c:pt idx="10096">
                  <c:v>-808.48099999999999</c:v>
                </c:pt>
                <c:pt idx="10097">
                  <c:v>-808.46500000000003</c:v>
                </c:pt>
                <c:pt idx="10098">
                  <c:v>-808.44899999999996</c:v>
                </c:pt>
                <c:pt idx="10099">
                  <c:v>-808.43299999999999</c:v>
                </c:pt>
                <c:pt idx="10100">
                  <c:v>-808.41700000000003</c:v>
                </c:pt>
                <c:pt idx="10101">
                  <c:v>-808.40099999999995</c:v>
                </c:pt>
                <c:pt idx="10102">
                  <c:v>-808.38499999999999</c:v>
                </c:pt>
                <c:pt idx="10103">
                  <c:v>-808.36900000000003</c:v>
                </c:pt>
                <c:pt idx="10104">
                  <c:v>-808.35299999999995</c:v>
                </c:pt>
                <c:pt idx="10105">
                  <c:v>-808.33699999999999</c:v>
                </c:pt>
                <c:pt idx="10106">
                  <c:v>-808.32100000000003</c:v>
                </c:pt>
                <c:pt idx="10107">
                  <c:v>-808.30499999999995</c:v>
                </c:pt>
                <c:pt idx="10108">
                  <c:v>-808.28899999999999</c:v>
                </c:pt>
                <c:pt idx="10109">
                  <c:v>-808.27300000000002</c:v>
                </c:pt>
                <c:pt idx="10110">
                  <c:v>-808.25699999999995</c:v>
                </c:pt>
                <c:pt idx="10111">
                  <c:v>-808.24099999999999</c:v>
                </c:pt>
                <c:pt idx="10112">
                  <c:v>-808.22500000000002</c:v>
                </c:pt>
                <c:pt idx="10113">
                  <c:v>-808.20899999999995</c:v>
                </c:pt>
                <c:pt idx="10114">
                  <c:v>-808.19299999999998</c:v>
                </c:pt>
                <c:pt idx="10115">
                  <c:v>-808.17700000000002</c:v>
                </c:pt>
                <c:pt idx="10116">
                  <c:v>-808.16099999999994</c:v>
                </c:pt>
                <c:pt idx="10117">
                  <c:v>-808.14499999999998</c:v>
                </c:pt>
                <c:pt idx="10118">
                  <c:v>-808.12900000000002</c:v>
                </c:pt>
                <c:pt idx="10119">
                  <c:v>-808.11300000000006</c:v>
                </c:pt>
                <c:pt idx="10120">
                  <c:v>-808.09699999999998</c:v>
                </c:pt>
                <c:pt idx="10121">
                  <c:v>-808.08100000000002</c:v>
                </c:pt>
                <c:pt idx="10122">
                  <c:v>-808.06500000000005</c:v>
                </c:pt>
                <c:pt idx="10123">
                  <c:v>-808.04899999999998</c:v>
                </c:pt>
                <c:pt idx="10124">
                  <c:v>-808.03300000000002</c:v>
                </c:pt>
                <c:pt idx="10125">
                  <c:v>-808.01700000000005</c:v>
                </c:pt>
                <c:pt idx="10126">
                  <c:v>-808.00099999999998</c:v>
                </c:pt>
                <c:pt idx="10127">
                  <c:v>-807.98500000000001</c:v>
                </c:pt>
                <c:pt idx="10128">
                  <c:v>-807.96900000000005</c:v>
                </c:pt>
                <c:pt idx="10129">
                  <c:v>-807.95299999999997</c:v>
                </c:pt>
                <c:pt idx="10130">
                  <c:v>-807.93700000000001</c:v>
                </c:pt>
                <c:pt idx="10131">
                  <c:v>-807.92100000000005</c:v>
                </c:pt>
                <c:pt idx="10132">
                  <c:v>-807.90499999999997</c:v>
                </c:pt>
                <c:pt idx="10133">
                  <c:v>-807.88900000000001</c:v>
                </c:pt>
                <c:pt idx="10134">
                  <c:v>-807.87300000000005</c:v>
                </c:pt>
                <c:pt idx="10135">
                  <c:v>-807.85699999999997</c:v>
                </c:pt>
                <c:pt idx="10136">
                  <c:v>-807.84100000000001</c:v>
                </c:pt>
                <c:pt idx="10137">
                  <c:v>-807.82500000000005</c:v>
                </c:pt>
                <c:pt idx="10138">
                  <c:v>-807.80899999999997</c:v>
                </c:pt>
                <c:pt idx="10139">
                  <c:v>-807.79300000000001</c:v>
                </c:pt>
                <c:pt idx="10140">
                  <c:v>-807.77700000000004</c:v>
                </c:pt>
                <c:pt idx="10141">
                  <c:v>-807.76099999999997</c:v>
                </c:pt>
                <c:pt idx="10142">
                  <c:v>-807.745</c:v>
                </c:pt>
                <c:pt idx="10143">
                  <c:v>-807.72900000000004</c:v>
                </c:pt>
                <c:pt idx="10144">
                  <c:v>-807.71299999999997</c:v>
                </c:pt>
                <c:pt idx="10145">
                  <c:v>-807.697</c:v>
                </c:pt>
                <c:pt idx="10146">
                  <c:v>-807.68100000000004</c:v>
                </c:pt>
                <c:pt idx="10147">
                  <c:v>-807.66499999999996</c:v>
                </c:pt>
                <c:pt idx="10148">
                  <c:v>-807.649</c:v>
                </c:pt>
                <c:pt idx="10149">
                  <c:v>-807.63300000000004</c:v>
                </c:pt>
                <c:pt idx="10150">
                  <c:v>-807.61699999999996</c:v>
                </c:pt>
                <c:pt idx="10151">
                  <c:v>-807.601</c:v>
                </c:pt>
                <c:pt idx="10152">
                  <c:v>-807.58500000000004</c:v>
                </c:pt>
                <c:pt idx="10153">
                  <c:v>-807.56899999999996</c:v>
                </c:pt>
                <c:pt idx="10154">
                  <c:v>-807.553</c:v>
                </c:pt>
                <c:pt idx="10155">
                  <c:v>-807.53700000000003</c:v>
                </c:pt>
                <c:pt idx="10156">
                  <c:v>-807.52099999999996</c:v>
                </c:pt>
                <c:pt idx="10157">
                  <c:v>-807.505</c:v>
                </c:pt>
                <c:pt idx="10158">
                  <c:v>-807.48900000000003</c:v>
                </c:pt>
                <c:pt idx="10159">
                  <c:v>-807.47299999999996</c:v>
                </c:pt>
                <c:pt idx="10160">
                  <c:v>-807.45699999999999</c:v>
                </c:pt>
                <c:pt idx="10161">
                  <c:v>-807.44100000000003</c:v>
                </c:pt>
                <c:pt idx="10162">
                  <c:v>-807.42499999999995</c:v>
                </c:pt>
                <c:pt idx="10163">
                  <c:v>-807.40899999999999</c:v>
                </c:pt>
                <c:pt idx="10164">
                  <c:v>-807.39300000000003</c:v>
                </c:pt>
                <c:pt idx="10165">
                  <c:v>-807.37699999999995</c:v>
                </c:pt>
                <c:pt idx="10166">
                  <c:v>-807.36099999999999</c:v>
                </c:pt>
                <c:pt idx="10167">
                  <c:v>-807.34500000000003</c:v>
                </c:pt>
                <c:pt idx="10168">
                  <c:v>-807.32899999999995</c:v>
                </c:pt>
                <c:pt idx="10169">
                  <c:v>-807.31299999999999</c:v>
                </c:pt>
                <c:pt idx="10170">
                  <c:v>-807.29700000000003</c:v>
                </c:pt>
                <c:pt idx="10171">
                  <c:v>-807.28099999999995</c:v>
                </c:pt>
                <c:pt idx="10172">
                  <c:v>-807.26599999999996</c:v>
                </c:pt>
                <c:pt idx="10173">
                  <c:v>-807.25</c:v>
                </c:pt>
                <c:pt idx="10174">
                  <c:v>-807.23400000000004</c:v>
                </c:pt>
                <c:pt idx="10175">
                  <c:v>-807.21799999999996</c:v>
                </c:pt>
                <c:pt idx="10176">
                  <c:v>-807.202</c:v>
                </c:pt>
                <c:pt idx="10177">
                  <c:v>-807.18600000000004</c:v>
                </c:pt>
                <c:pt idx="10178">
                  <c:v>-807.17</c:v>
                </c:pt>
                <c:pt idx="10179">
                  <c:v>-807.154</c:v>
                </c:pt>
                <c:pt idx="10180">
                  <c:v>-807.13800000000003</c:v>
                </c:pt>
                <c:pt idx="10181">
                  <c:v>-807.12199999999996</c:v>
                </c:pt>
                <c:pt idx="10182">
                  <c:v>-807.10599999999999</c:v>
                </c:pt>
                <c:pt idx="10183">
                  <c:v>-807.09</c:v>
                </c:pt>
                <c:pt idx="10184">
                  <c:v>-807.07399999999996</c:v>
                </c:pt>
                <c:pt idx="10185">
                  <c:v>-807.05799999999999</c:v>
                </c:pt>
                <c:pt idx="10186">
                  <c:v>-807.04200000000003</c:v>
                </c:pt>
                <c:pt idx="10187">
                  <c:v>-807.02599999999995</c:v>
                </c:pt>
                <c:pt idx="10188">
                  <c:v>-807.01</c:v>
                </c:pt>
                <c:pt idx="10189">
                  <c:v>-806.99400000000003</c:v>
                </c:pt>
                <c:pt idx="10190">
                  <c:v>-806.97799999999995</c:v>
                </c:pt>
                <c:pt idx="10191">
                  <c:v>-806.96199999999999</c:v>
                </c:pt>
                <c:pt idx="10192">
                  <c:v>-806.94600000000003</c:v>
                </c:pt>
                <c:pt idx="10193">
                  <c:v>-806.93</c:v>
                </c:pt>
                <c:pt idx="10194">
                  <c:v>-806.91399999999999</c:v>
                </c:pt>
                <c:pt idx="10195">
                  <c:v>-806.89800000000002</c:v>
                </c:pt>
                <c:pt idx="10196">
                  <c:v>-806.88199999999995</c:v>
                </c:pt>
                <c:pt idx="10197">
                  <c:v>-806.86599999999999</c:v>
                </c:pt>
                <c:pt idx="10198">
                  <c:v>-806.85</c:v>
                </c:pt>
                <c:pt idx="10199">
                  <c:v>-806.83399999999995</c:v>
                </c:pt>
                <c:pt idx="10200">
                  <c:v>-806.81799999999998</c:v>
                </c:pt>
                <c:pt idx="10201">
                  <c:v>-806.80200000000002</c:v>
                </c:pt>
                <c:pt idx="10202">
                  <c:v>-806.78599999999994</c:v>
                </c:pt>
                <c:pt idx="10203">
                  <c:v>-806.77</c:v>
                </c:pt>
                <c:pt idx="10204">
                  <c:v>-806.75400000000002</c:v>
                </c:pt>
                <c:pt idx="10205">
                  <c:v>-806.73800000000006</c:v>
                </c:pt>
                <c:pt idx="10206">
                  <c:v>-806.72199999999998</c:v>
                </c:pt>
                <c:pt idx="10207">
                  <c:v>-806.70600000000002</c:v>
                </c:pt>
                <c:pt idx="10208">
                  <c:v>-806.69</c:v>
                </c:pt>
                <c:pt idx="10209">
                  <c:v>-806.67399999999998</c:v>
                </c:pt>
                <c:pt idx="10210">
                  <c:v>-806.65800000000002</c:v>
                </c:pt>
                <c:pt idx="10211">
                  <c:v>-806.64200000000005</c:v>
                </c:pt>
                <c:pt idx="10212">
                  <c:v>-806.62599999999998</c:v>
                </c:pt>
                <c:pt idx="10213">
                  <c:v>-806.61</c:v>
                </c:pt>
                <c:pt idx="10214">
                  <c:v>-806.59400000000005</c:v>
                </c:pt>
                <c:pt idx="10215">
                  <c:v>-806.57799999999997</c:v>
                </c:pt>
                <c:pt idx="10216">
                  <c:v>-806.56200000000001</c:v>
                </c:pt>
                <c:pt idx="10217">
                  <c:v>-806.54600000000005</c:v>
                </c:pt>
                <c:pt idx="10218">
                  <c:v>-806.53</c:v>
                </c:pt>
                <c:pt idx="10219">
                  <c:v>-806.51400000000001</c:v>
                </c:pt>
                <c:pt idx="10220">
                  <c:v>-806.49800000000005</c:v>
                </c:pt>
                <c:pt idx="10221">
                  <c:v>-806.48199999999997</c:v>
                </c:pt>
                <c:pt idx="10222">
                  <c:v>-806.46600000000001</c:v>
                </c:pt>
                <c:pt idx="10223">
                  <c:v>-806.45</c:v>
                </c:pt>
                <c:pt idx="10224">
                  <c:v>-806.43399999999997</c:v>
                </c:pt>
                <c:pt idx="10225">
                  <c:v>-806.41800000000001</c:v>
                </c:pt>
                <c:pt idx="10226">
                  <c:v>-806.40200000000004</c:v>
                </c:pt>
                <c:pt idx="10227">
                  <c:v>-806.38599999999997</c:v>
                </c:pt>
                <c:pt idx="10228">
                  <c:v>-806.37</c:v>
                </c:pt>
                <c:pt idx="10229">
                  <c:v>-806.35400000000004</c:v>
                </c:pt>
                <c:pt idx="10230">
                  <c:v>-806.33799999999997</c:v>
                </c:pt>
                <c:pt idx="10231">
                  <c:v>-806.322</c:v>
                </c:pt>
                <c:pt idx="10232">
                  <c:v>-806.30600000000004</c:v>
                </c:pt>
                <c:pt idx="10233">
                  <c:v>-806.29</c:v>
                </c:pt>
                <c:pt idx="10234">
                  <c:v>-806.274</c:v>
                </c:pt>
                <c:pt idx="10235">
                  <c:v>-806.25800000000004</c:v>
                </c:pt>
                <c:pt idx="10236">
                  <c:v>-806.24199999999996</c:v>
                </c:pt>
                <c:pt idx="10237">
                  <c:v>-806.226</c:v>
                </c:pt>
                <c:pt idx="10238">
                  <c:v>-806.21</c:v>
                </c:pt>
                <c:pt idx="10239">
                  <c:v>-806.19399999999996</c:v>
                </c:pt>
                <c:pt idx="10240">
                  <c:v>-806.178</c:v>
                </c:pt>
                <c:pt idx="10241">
                  <c:v>-806.16200000000003</c:v>
                </c:pt>
                <c:pt idx="10242">
                  <c:v>-806.14599999999996</c:v>
                </c:pt>
                <c:pt idx="10243">
                  <c:v>-806.13</c:v>
                </c:pt>
                <c:pt idx="10244">
                  <c:v>-806.11400000000003</c:v>
                </c:pt>
                <c:pt idx="10245">
                  <c:v>-806.09799999999996</c:v>
                </c:pt>
                <c:pt idx="10246">
                  <c:v>-806.08199999999999</c:v>
                </c:pt>
                <c:pt idx="10247">
                  <c:v>-806.06600000000003</c:v>
                </c:pt>
                <c:pt idx="10248">
                  <c:v>-806.05</c:v>
                </c:pt>
                <c:pt idx="10249">
                  <c:v>-806.03399999999999</c:v>
                </c:pt>
                <c:pt idx="10250">
                  <c:v>-806.01800000000003</c:v>
                </c:pt>
                <c:pt idx="10251">
                  <c:v>-806.00199999999995</c:v>
                </c:pt>
                <c:pt idx="10252">
                  <c:v>-805.98599999999999</c:v>
                </c:pt>
                <c:pt idx="10253">
                  <c:v>-805.97</c:v>
                </c:pt>
                <c:pt idx="10254">
                  <c:v>-805.95399999999995</c:v>
                </c:pt>
                <c:pt idx="10255">
                  <c:v>-805.93799999999999</c:v>
                </c:pt>
                <c:pt idx="10256">
                  <c:v>-805.92200000000003</c:v>
                </c:pt>
                <c:pt idx="10257">
                  <c:v>-805.90599999999995</c:v>
                </c:pt>
                <c:pt idx="10258">
                  <c:v>-805.89</c:v>
                </c:pt>
                <c:pt idx="10259">
                  <c:v>-805.87400000000002</c:v>
                </c:pt>
                <c:pt idx="10260">
                  <c:v>-805.85799999999995</c:v>
                </c:pt>
                <c:pt idx="10261">
                  <c:v>-805.84199999999998</c:v>
                </c:pt>
                <c:pt idx="10262">
                  <c:v>-805.82600000000002</c:v>
                </c:pt>
                <c:pt idx="10263">
                  <c:v>-805.81</c:v>
                </c:pt>
                <c:pt idx="10264">
                  <c:v>-805.79399999999998</c:v>
                </c:pt>
                <c:pt idx="10265">
                  <c:v>-805.77800000000002</c:v>
                </c:pt>
                <c:pt idx="10266">
                  <c:v>-805.76199999999994</c:v>
                </c:pt>
                <c:pt idx="10267">
                  <c:v>-805.74599999999998</c:v>
                </c:pt>
                <c:pt idx="10268">
                  <c:v>-805.73</c:v>
                </c:pt>
                <c:pt idx="10269">
                  <c:v>-805.71400000000006</c:v>
                </c:pt>
                <c:pt idx="10270">
                  <c:v>-805.69799999999998</c:v>
                </c:pt>
                <c:pt idx="10271">
                  <c:v>-805.68200000000002</c:v>
                </c:pt>
                <c:pt idx="10272">
                  <c:v>-805.66600000000005</c:v>
                </c:pt>
                <c:pt idx="10273">
                  <c:v>-805.65</c:v>
                </c:pt>
                <c:pt idx="10274">
                  <c:v>-805.63400000000001</c:v>
                </c:pt>
                <c:pt idx="10275">
                  <c:v>-805.61800000000005</c:v>
                </c:pt>
                <c:pt idx="10276">
                  <c:v>-805.60199999999998</c:v>
                </c:pt>
                <c:pt idx="10277">
                  <c:v>-805.58600000000001</c:v>
                </c:pt>
                <c:pt idx="10278">
                  <c:v>-805.57</c:v>
                </c:pt>
                <c:pt idx="10279">
                  <c:v>-805.55399999999997</c:v>
                </c:pt>
                <c:pt idx="10280">
                  <c:v>-805.53800000000001</c:v>
                </c:pt>
                <c:pt idx="10281">
                  <c:v>-805.52200000000005</c:v>
                </c:pt>
                <c:pt idx="10282">
                  <c:v>-805.50599999999997</c:v>
                </c:pt>
                <c:pt idx="10283">
                  <c:v>-805.49</c:v>
                </c:pt>
                <c:pt idx="10284">
                  <c:v>-805.47400000000005</c:v>
                </c:pt>
                <c:pt idx="10285">
                  <c:v>-805.45799999999997</c:v>
                </c:pt>
                <c:pt idx="10286">
                  <c:v>-805.44299999999998</c:v>
                </c:pt>
                <c:pt idx="10287">
                  <c:v>-805.42700000000002</c:v>
                </c:pt>
                <c:pt idx="10288">
                  <c:v>-805.41099999999994</c:v>
                </c:pt>
                <c:pt idx="10289">
                  <c:v>-805.39499999999998</c:v>
                </c:pt>
                <c:pt idx="10290">
                  <c:v>-805.37900000000002</c:v>
                </c:pt>
                <c:pt idx="10291">
                  <c:v>-805.36300000000006</c:v>
                </c:pt>
                <c:pt idx="10292">
                  <c:v>-805.34699999999998</c:v>
                </c:pt>
                <c:pt idx="10293">
                  <c:v>-805.33100000000002</c:v>
                </c:pt>
                <c:pt idx="10294">
                  <c:v>-805.31500000000005</c:v>
                </c:pt>
                <c:pt idx="10295">
                  <c:v>-805.29899999999998</c:v>
                </c:pt>
                <c:pt idx="10296">
                  <c:v>-805.28300000000002</c:v>
                </c:pt>
                <c:pt idx="10297">
                  <c:v>-805.26700000000005</c:v>
                </c:pt>
                <c:pt idx="10298">
                  <c:v>-805.25099999999998</c:v>
                </c:pt>
                <c:pt idx="10299">
                  <c:v>-805.23500000000001</c:v>
                </c:pt>
                <c:pt idx="10300">
                  <c:v>-805.21900000000005</c:v>
                </c:pt>
                <c:pt idx="10301">
                  <c:v>-805.20299999999997</c:v>
                </c:pt>
                <c:pt idx="10302">
                  <c:v>-805.18700000000001</c:v>
                </c:pt>
                <c:pt idx="10303">
                  <c:v>-805.17100000000005</c:v>
                </c:pt>
                <c:pt idx="10304">
                  <c:v>-805.15499999999997</c:v>
                </c:pt>
                <c:pt idx="10305">
                  <c:v>-805.13900000000001</c:v>
                </c:pt>
                <c:pt idx="10306">
                  <c:v>-805.12300000000005</c:v>
                </c:pt>
                <c:pt idx="10307">
                  <c:v>-805.10699999999997</c:v>
                </c:pt>
                <c:pt idx="10308">
                  <c:v>-805.09100000000001</c:v>
                </c:pt>
                <c:pt idx="10309">
                  <c:v>-805.07500000000005</c:v>
                </c:pt>
                <c:pt idx="10310">
                  <c:v>-805.05899999999997</c:v>
                </c:pt>
                <c:pt idx="10311">
                  <c:v>-805.04300000000001</c:v>
                </c:pt>
                <c:pt idx="10312">
                  <c:v>-805.02700000000004</c:v>
                </c:pt>
                <c:pt idx="10313">
                  <c:v>-805.01099999999997</c:v>
                </c:pt>
                <c:pt idx="10314">
                  <c:v>-804.995</c:v>
                </c:pt>
                <c:pt idx="10315">
                  <c:v>-804.97900000000004</c:v>
                </c:pt>
                <c:pt idx="10316">
                  <c:v>-804.96299999999997</c:v>
                </c:pt>
                <c:pt idx="10317">
                  <c:v>-804.947</c:v>
                </c:pt>
                <c:pt idx="10318">
                  <c:v>-804.93100000000004</c:v>
                </c:pt>
                <c:pt idx="10319">
                  <c:v>-804.91499999999996</c:v>
                </c:pt>
                <c:pt idx="10320">
                  <c:v>-804.899</c:v>
                </c:pt>
                <c:pt idx="10321">
                  <c:v>-804.88300000000004</c:v>
                </c:pt>
                <c:pt idx="10322">
                  <c:v>-804.86699999999996</c:v>
                </c:pt>
                <c:pt idx="10323">
                  <c:v>-804.851</c:v>
                </c:pt>
                <c:pt idx="10324">
                  <c:v>-804.83500000000004</c:v>
                </c:pt>
                <c:pt idx="10325">
                  <c:v>-804.81899999999996</c:v>
                </c:pt>
                <c:pt idx="10326">
                  <c:v>-804.803</c:v>
                </c:pt>
                <c:pt idx="10327">
                  <c:v>-804.78700000000003</c:v>
                </c:pt>
                <c:pt idx="10328">
                  <c:v>-804.77099999999996</c:v>
                </c:pt>
                <c:pt idx="10329">
                  <c:v>-804.755</c:v>
                </c:pt>
                <c:pt idx="10330">
                  <c:v>-804.73900000000003</c:v>
                </c:pt>
                <c:pt idx="10331">
                  <c:v>-804.72299999999996</c:v>
                </c:pt>
                <c:pt idx="10332">
                  <c:v>-804.70699999999999</c:v>
                </c:pt>
                <c:pt idx="10333">
                  <c:v>-804.69100000000003</c:v>
                </c:pt>
                <c:pt idx="10334">
                  <c:v>-804.67499999999995</c:v>
                </c:pt>
                <c:pt idx="10335">
                  <c:v>-804.65899999999999</c:v>
                </c:pt>
                <c:pt idx="10336">
                  <c:v>-804.64300000000003</c:v>
                </c:pt>
                <c:pt idx="10337">
                  <c:v>-804.62699999999995</c:v>
                </c:pt>
                <c:pt idx="10338">
                  <c:v>-804.61099999999999</c:v>
                </c:pt>
                <c:pt idx="10339">
                  <c:v>-804.59500000000003</c:v>
                </c:pt>
                <c:pt idx="10340">
                  <c:v>-804.57899999999995</c:v>
                </c:pt>
                <c:pt idx="10341">
                  <c:v>-804.56299999999999</c:v>
                </c:pt>
                <c:pt idx="10342">
                  <c:v>-804.54700000000003</c:v>
                </c:pt>
                <c:pt idx="10343">
                  <c:v>-804.53099999999995</c:v>
                </c:pt>
                <c:pt idx="10344">
                  <c:v>-804.51499999999999</c:v>
                </c:pt>
                <c:pt idx="10345">
                  <c:v>-804.49900000000002</c:v>
                </c:pt>
                <c:pt idx="10346">
                  <c:v>-804.48299999999995</c:v>
                </c:pt>
                <c:pt idx="10347">
                  <c:v>-804.46699999999998</c:v>
                </c:pt>
                <c:pt idx="10348">
                  <c:v>-804.45100000000002</c:v>
                </c:pt>
                <c:pt idx="10349">
                  <c:v>-804.43499999999995</c:v>
                </c:pt>
                <c:pt idx="10350">
                  <c:v>-804.41899999999998</c:v>
                </c:pt>
                <c:pt idx="10351">
                  <c:v>-804.40300000000002</c:v>
                </c:pt>
                <c:pt idx="10352">
                  <c:v>-804.38699999999994</c:v>
                </c:pt>
                <c:pt idx="10353">
                  <c:v>-804.37099999999998</c:v>
                </c:pt>
                <c:pt idx="10354">
                  <c:v>-804.35500000000002</c:v>
                </c:pt>
                <c:pt idx="10355">
                  <c:v>-804.33900000000006</c:v>
                </c:pt>
                <c:pt idx="10356">
                  <c:v>-804.32299999999998</c:v>
                </c:pt>
                <c:pt idx="10357">
                  <c:v>-804.30700000000002</c:v>
                </c:pt>
                <c:pt idx="10358">
                  <c:v>-804.29100000000005</c:v>
                </c:pt>
                <c:pt idx="10359">
                  <c:v>-804.27499999999998</c:v>
                </c:pt>
                <c:pt idx="10360">
                  <c:v>-804.25900000000001</c:v>
                </c:pt>
                <c:pt idx="10361">
                  <c:v>-804.24300000000005</c:v>
                </c:pt>
                <c:pt idx="10362">
                  <c:v>-804.22699999999998</c:v>
                </c:pt>
                <c:pt idx="10363">
                  <c:v>-804.21100000000001</c:v>
                </c:pt>
                <c:pt idx="10364">
                  <c:v>-804.19500000000005</c:v>
                </c:pt>
                <c:pt idx="10365">
                  <c:v>-804.17899999999997</c:v>
                </c:pt>
                <c:pt idx="10366">
                  <c:v>-804.16300000000001</c:v>
                </c:pt>
                <c:pt idx="10367">
                  <c:v>-804.14700000000005</c:v>
                </c:pt>
                <c:pt idx="10368">
                  <c:v>-804.13099999999997</c:v>
                </c:pt>
                <c:pt idx="10369">
                  <c:v>-804.11500000000001</c:v>
                </c:pt>
                <c:pt idx="10370">
                  <c:v>-804.09900000000005</c:v>
                </c:pt>
                <c:pt idx="10371">
                  <c:v>-804.08299999999997</c:v>
                </c:pt>
                <c:pt idx="10372">
                  <c:v>-804.06700000000001</c:v>
                </c:pt>
                <c:pt idx="10373">
                  <c:v>-804.05100000000004</c:v>
                </c:pt>
                <c:pt idx="10374">
                  <c:v>-804.03499999999997</c:v>
                </c:pt>
                <c:pt idx="10375">
                  <c:v>-804.01900000000001</c:v>
                </c:pt>
                <c:pt idx="10376">
                  <c:v>-804.00300000000004</c:v>
                </c:pt>
                <c:pt idx="10377">
                  <c:v>-803.98699999999997</c:v>
                </c:pt>
                <c:pt idx="10378">
                  <c:v>-803.971</c:v>
                </c:pt>
                <c:pt idx="10379">
                  <c:v>-803.95500000000004</c:v>
                </c:pt>
                <c:pt idx="10380">
                  <c:v>-803.93899999999996</c:v>
                </c:pt>
                <c:pt idx="10381">
                  <c:v>-803.923</c:v>
                </c:pt>
                <c:pt idx="10382">
                  <c:v>-803.90700000000004</c:v>
                </c:pt>
                <c:pt idx="10383">
                  <c:v>-803.89099999999996</c:v>
                </c:pt>
                <c:pt idx="10384">
                  <c:v>-803.875</c:v>
                </c:pt>
                <c:pt idx="10385">
                  <c:v>-803.85900000000004</c:v>
                </c:pt>
                <c:pt idx="10386">
                  <c:v>-803.84299999999996</c:v>
                </c:pt>
                <c:pt idx="10387">
                  <c:v>-803.827</c:v>
                </c:pt>
                <c:pt idx="10388">
                  <c:v>-803.81100000000004</c:v>
                </c:pt>
                <c:pt idx="10389">
                  <c:v>-803.79499999999996</c:v>
                </c:pt>
                <c:pt idx="10390">
                  <c:v>-803.779</c:v>
                </c:pt>
                <c:pt idx="10391">
                  <c:v>-803.76300000000003</c:v>
                </c:pt>
                <c:pt idx="10392">
                  <c:v>-803.74699999999996</c:v>
                </c:pt>
                <c:pt idx="10393">
                  <c:v>-803.73099999999999</c:v>
                </c:pt>
                <c:pt idx="10394">
                  <c:v>-803.71500000000003</c:v>
                </c:pt>
                <c:pt idx="10395">
                  <c:v>-803.69899999999996</c:v>
                </c:pt>
                <c:pt idx="10396">
                  <c:v>-803.68299999999999</c:v>
                </c:pt>
                <c:pt idx="10397">
                  <c:v>-803.66700000000003</c:v>
                </c:pt>
                <c:pt idx="10398">
                  <c:v>-803.65099999999995</c:v>
                </c:pt>
                <c:pt idx="10399">
                  <c:v>-803.63499999999999</c:v>
                </c:pt>
                <c:pt idx="10400">
                  <c:v>-803.62</c:v>
                </c:pt>
                <c:pt idx="10401">
                  <c:v>-803.60400000000004</c:v>
                </c:pt>
                <c:pt idx="10402">
                  <c:v>-803.58799999999997</c:v>
                </c:pt>
                <c:pt idx="10403">
                  <c:v>-803.572</c:v>
                </c:pt>
                <c:pt idx="10404">
                  <c:v>-803.55600000000004</c:v>
                </c:pt>
                <c:pt idx="10405">
                  <c:v>-803.54</c:v>
                </c:pt>
                <c:pt idx="10406">
                  <c:v>-803.524</c:v>
                </c:pt>
                <c:pt idx="10407">
                  <c:v>-803.50800000000004</c:v>
                </c:pt>
                <c:pt idx="10408">
                  <c:v>-803.49199999999996</c:v>
                </c:pt>
                <c:pt idx="10409">
                  <c:v>-803.476</c:v>
                </c:pt>
                <c:pt idx="10410">
                  <c:v>-803.46</c:v>
                </c:pt>
                <c:pt idx="10411">
                  <c:v>-803.44399999999996</c:v>
                </c:pt>
                <c:pt idx="10412">
                  <c:v>-803.428</c:v>
                </c:pt>
                <c:pt idx="10413">
                  <c:v>-803.41200000000003</c:v>
                </c:pt>
                <c:pt idx="10414">
                  <c:v>-803.39599999999996</c:v>
                </c:pt>
                <c:pt idx="10415">
                  <c:v>-803.38</c:v>
                </c:pt>
                <c:pt idx="10416">
                  <c:v>-803.36400000000003</c:v>
                </c:pt>
                <c:pt idx="10417">
                  <c:v>-803.34799999999996</c:v>
                </c:pt>
                <c:pt idx="10418">
                  <c:v>-803.33199999999999</c:v>
                </c:pt>
                <c:pt idx="10419">
                  <c:v>-803.31600000000003</c:v>
                </c:pt>
                <c:pt idx="10420">
                  <c:v>-803.3</c:v>
                </c:pt>
                <c:pt idx="10421">
                  <c:v>-803.28399999999999</c:v>
                </c:pt>
                <c:pt idx="10422">
                  <c:v>-803.26800000000003</c:v>
                </c:pt>
                <c:pt idx="10423">
                  <c:v>-803.25199999999995</c:v>
                </c:pt>
                <c:pt idx="10424">
                  <c:v>-803.23599999999999</c:v>
                </c:pt>
                <c:pt idx="10425">
                  <c:v>-803.22</c:v>
                </c:pt>
                <c:pt idx="10426">
                  <c:v>-803.20399999999995</c:v>
                </c:pt>
                <c:pt idx="10427">
                  <c:v>-803.18799999999999</c:v>
                </c:pt>
                <c:pt idx="10428">
                  <c:v>-803.17200000000003</c:v>
                </c:pt>
                <c:pt idx="10429">
                  <c:v>-803.15599999999995</c:v>
                </c:pt>
                <c:pt idx="10430">
                  <c:v>-803.14</c:v>
                </c:pt>
                <c:pt idx="10431">
                  <c:v>-803.12400000000002</c:v>
                </c:pt>
                <c:pt idx="10432">
                  <c:v>-803.10799999999995</c:v>
                </c:pt>
                <c:pt idx="10433">
                  <c:v>-803.09199999999998</c:v>
                </c:pt>
                <c:pt idx="10434">
                  <c:v>-803.07600000000002</c:v>
                </c:pt>
                <c:pt idx="10435">
                  <c:v>-803.06</c:v>
                </c:pt>
                <c:pt idx="10436">
                  <c:v>-803.04399999999998</c:v>
                </c:pt>
                <c:pt idx="10437">
                  <c:v>-803.02800000000002</c:v>
                </c:pt>
                <c:pt idx="10438">
                  <c:v>-803.01199999999994</c:v>
                </c:pt>
                <c:pt idx="10439">
                  <c:v>-802.99599999999998</c:v>
                </c:pt>
                <c:pt idx="10440">
                  <c:v>-802.98</c:v>
                </c:pt>
                <c:pt idx="10441">
                  <c:v>-802.96400000000006</c:v>
                </c:pt>
                <c:pt idx="10442">
                  <c:v>-802.94799999999998</c:v>
                </c:pt>
                <c:pt idx="10443">
                  <c:v>-802.93200000000002</c:v>
                </c:pt>
                <c:pt idx="10444">
                  <c:v>-802.91600000000005</c:v>
                </c:pt>
                <c:pt idx="10445">
                  <c:v>-802.9</c:v>
                </c:pt>
                <c:pt idx="10446">
                  <c:v>-802.88400000000001</c:v>
                </c:pt>
                <c:pt idx="10447">
                  <c:v>-802.86800000000005</c:v>
                </c:pt>
                <c:pt idx="10448">
                  <c:v>-802.85199999999998</c:v>
                </c:pt>
                <c:pt idx="10449">
                  <c:v>-802.83600000000001</c:v>
                </c:pt>
                <c:pt idx="10450">
                  <c:v>-802.82</c:v>
                </c:pt>
                <c:pt idx="10451">
                  <c:v>-802.80399999999997</c:v>
                </c:pt>
                <c:pt idx="10452">
                  <c:v>-802.78800000000001</c:v>
                </c:pt>
                <c:pt idx="10453">
                  <c:v>-802.77200000000005</c:v>
                </c:pt>
                <c:pt idx="10454">
                  <c:v>-802.75599999999997</c:v>
                </c:pt>
                <c:pt idx="10455">
                  <c:v>-802.74</c:v>
                </c:pt>
                <c:pt idx="10456">
                  <c:v>-802.72400000000005</c:v>
                </c:pt>
                <c:pt idx="10457">
                  <c:v>-802.70799999999997</c:v>
                </c:pt>
                <c:pt idx="10458">
                  <c:v>-802.69200000000001</c:v>
                </c:pt>
                <c:pt idx="10459">
                  <c:v>-802.67600000000004</c:v>
                </c:pt>
                <c:pt idx="10460">
                  <c:v>-802.66</c:v>
                </c:pt>
                <c:pt idx="10461">
                  <c:v>-802.64400000000001</c:v>
                </c:pt>
                <c:pt idx="10462">
                  <c:v>-802.62800000000004</c:v>
                </c:pt>
                <c:pt idx="10463">
                  <c:v>-802.61199999999997</c:v>
                </c:pt>
                <c:pt idx="10464">
                  <c:v>-802.596</c:v>
                </c:pt>
                <c:pt idx="10465">
                  <c:v>-802.58</c:v>
                </c:pt>
                <c:pt idx="10466">
                  <c:v>-802.56399999999996</c:v>
                </c:pt>
                <c:pt idx="10467">
                  <c:v>-802.548</c:v>
                </c:pt>
                <c:pt idx="10468">
                  <c:v>-802.53200000000004</c:v>
                </c:pt>
                <c:pt idx="10469">
                  <c:v>-802.51599999999996</c:v>
                </c:pt>
                <c:pt idx="10470">
                  <c:v>-802.5</c:v>
                </c:pt>
                <c:pt idx="10471">
                  <c:v>-802.48400000000004</c:v>
                </c:pt>
                <c:pt idx="10472">
                  <c:v>-802.46799999999996</c:v>
                </c:pt>
                <c:pt idx="10473">
                  <c:v>-802.452</c:v>
                </c:pt>
                <c:pt idx="10474">
                  <c:v>-802.43600000000004</c:v>
                </c:pt>
                <c:pt idx="10475">
                  <c:v>-802.42</c:v>
                </c:pt>
                <c:pt idx="10476">
                  <c:v>-802.404</c:v>
                </c:pt>
                <c:pt idx="10477">
                  <c:v>-802.38800000000003</c:v>
                </c:pt>
                <c:pt idx="10478">
                  <c:v>-802.37199999999996</c:v>
                </c:pt>
                <c:pt idx="10479">
                  <c:v>-802.35599999999999</c:v>
                </c:pt>
                <c:pt idx="10480">
                  <c:v>-802.34</c:v>
                </c:pt>
                <c:pt idx="10481">
                  <c:v>-802.32399999999996</c:v>
                </c:pt>
                <c:pt idx="10482">
                  <c:v>-802.30799999999999</c:v>
                </c:pt>
                <c:pt idx="10483">
                  <c:v>-802.29200000000003</c:v>
                </c:pt>
                <c:pt idx="10484">
                  <c:v>-802.27599999999995</c:v>
                </c:pt>
                <c:pt idx="10485">
                  <c:v>-802.26</c:v>
                </c:pt>
                <c:pt idx="10486">
                  <c:v>-802.24400000000003</c:v>
                </c:pt>
                <c:pt idx="10487">
                  <c:v>-802.22799999999995</c:v>
                </c:pt>
                <c:pt idx="10488">
                  <c:v>-802.21199999999999</c:v>
                </c:pt>
                <c:pt idx="10489">
                  <c:v>-802.19600000000003</c:v>
                </c:pt>
                <c:pt idx="10490">
                  <c:v>-802.18</c:v>
                </c:pt>
                <c:pt idx="10491">
                  <c:v>-802.16399999999999</c:v>
                </c:pt>
                <c:pt idx="10492">
                  <c:v>-802.14800000000002</c:v>
                </c:pt>
                <c:pt idx="10493">
                  <c:v>-802.13199999999995</c:v>
                </c:pt>
                <c:pt idx="10494">
                  <c:v>-802.11599999999999</c:v>
                </c:pt>
                <c:pt idx="10495">
                  <c:v>-802.1</c:v>
                </c:pt>
                <c:pt idx="10496">
                  <c:v>-802.08399999999995</c:v>
                </c:pt>
                <c:pt idx="10497">
                  <c:v>-802.06799999999998</c:v>
                </c:pt>
                <c:pt idx="10498">
                  <c:v>-802.05200000000002</c:v>
                </c:pt>
                <c:pt idx="10499">
                  <c:v>-802.03599999999994</c:v>
                </c:pt>
                <c:pt idx="10500">
                  <c:v>-802.02</c:v>
                </c:pt>
                <c:pt idx="10501">
                  <c:v>-802.00400000000002</c:v>
                </c:pt>
                <c:pt idx="10502">
                  <c:v>-801.98800000000006</c:v>
                </c:pt>
                <c:pt idx="10503">
                  <c:v>-801.97199999999998</c:v>
                </c:pt>
                <c:pt idx="10504">
                  <c:v>-801.95600000000002</c:v>
                </c:pt>
                <c:pt idx="10505">
                  <c:v>-801.94</c:v>
                </c:pt>
                <c:pt idx="10506">
                  <c:v>-801.92399999999998</c:v>
                </c:pt>
                <c:pt idx="10507">
                  <c:v>-801.90800000000002</c:v>
                </c:pt>
                <c:pt idx="10508">
                  <c:v>-801.89200000000005</c:v>
                </c:pt>
                <c:pt idx="10509">
                  <c:v>-801.87599999999998</c:v>
                </c:pt>
                <c:pt idx="10510">
                  <c:v>-801.86</c:v>
                </c:pt>
                <c:pt idx="10511">
                  <c:v>-801.84400000000005</c:v>
                </c:pt>
                <c:pt idx="10512">
                  <c:v>-801.82799999999997</c:v>
                </c:pt>
                <c:pt idx="10513">
                  <c:v>-801.81200000000001</c:v>
                </c:pt>
                <c:pt idx="10514">
                  <c:v>-801.79700000000003</c:v>
                </c:pt>
                <c:pt idx="10515">
                  <c:v>-801.78099999999995</c:v>
                </c:pt>
                <c:pt idx="10516">
                  <c:v>-801.76499999999999</c:v>
                </c:pt>
                <c:pt idx="10517">
                  <c:v>-801.74900000000002</c:v>
                </c:pt>
                <c:pt idx="10518">
                  <c:v>-801.73299999999995</c:v>
                </c:pt>
                <c:pt idx="10519">
                  <c:v>-801.71699999999998</c:v>
                </c:pt>
                <c:pt idx="10520">
                  <c:v>-801.70100000000002</c:v>
                </c:pt>
                <c:pt idx="10521">
                  <c:v>-801.68499999999995</c:v>
                </c:pt>
                <c:pt idx="10522">
                  <c:v>-801.66899999999998</c:v>
                </c:pt>
                <c:pt idx="10523">
                  <c:v>-801.65300000000002</c:v>
                </c:pt>
                <c:pt idx="10524">
                  <c:v>-801.63699999999994</c:v>
                </c:pt>
                <c:pt idx="10525">
                  <c:v>-801.62099999999998</c:v>
                </c:pt>
                <c:pt idx="10526">
                  <c:v>-801.60500000000002</c:v>
                </c:pt>
                <c:pt idx="10527">
                  <c:v>-801.58900000000006</c:v>
                </c:pt>
                <c:pt idx="10528">
                  <c:v>-801.57299999999998</c:v>
                </c:pt>
                <c:pt idx="10529">
                  <c:v>-801.55700000000002</c:v>
                </c:pt>
                <c:pt idx="10530">
                  <c:v>-801.54100000000005</c:v>
                </c:pt>
                <c:pt idx="10531">
                  <c:v>-801.52499999999998</c:v>
                </c:pt>
                <c:pt idx="10532">
                  <c:v>-801.50900000000001</c:v>
                </c:pt>
                <c:pt idx="10533">
                  <c:v>-801.49300000000005</c:v>
                </c:pt>
                <c:pt idx="10534">
                  <c:v>-801.47699999999998</c:v>
                </c:pt>
                <c:pt idx="10535">
                  <c:v>-801.46100000000001</c:v>
                </c:pt>
                <c:pt idx="10536">
                  <c:v>-801.44500000000005</c:v>
                </c:pt>
                <c:pt idx="10537">
                  <c:v>-801.42899999999997</c:v>
                </c:pt>
                <c:pt idx="10538">
                  <c:v>-801.41300000000001</c:v>
                </c:pt>
                <c:pt idx="10539">
                  <c:v>-801.39700000000005</c:v>
                </c:pt>
                <c:pt idx="10540">
                  <c:v>-801.38099999999997</c:v>
                </c:pt>
                <c:pt idx="10541">
                  <c:v>-801.36500000000001</c:v>
                </c:pt>
                <c:pt idx="10542">
                  <c:v>-801.34900000000005</c:v>
                </c:pt>
                <c:pt idx="10543">
                  <c:v>-801.33299999999997</c:v>
                </c:pt>
                <c:pt idx="10544">
                  <c:v>-801.31700000000001</c:v>
                </c:pt>
                <c:pt idx="10545">
                  <c:v>-801.30100000000004</c:v>
                </c:pt>
                <c:pt idx="10546">
                  <c:v>-801.28499999999997</c:v>
                </c:pt>
                <c:pt idx="10547">
                  <c:v>-801.26900000000001</c:v>
                </c:pt>
                <c:pt idx="10548">
                  <c:v>-801.25300000000004</c:v>
                </c:pt>
                <c:pt idx="10549">
                  <c:v>-801.23699999999997</c:v>
                </c:pt>
                <c:pt idx="10550">
                  <c:v>-801.221</c:v>
                </c:pt>
                <c:pt idx="10551">
                  <c:v>-801.20500000000004</c:v>
                </c:pt>
                <c:pt idx="10552">
                  <c:v>-801.18899999999996</c:v>
                </c:pt>
                <c:pt idx="10553">
                  <c:v>-801.173</c:v>
                </c:pt>
                <c:pt idx="10554">
                  <c:v>-801.15700000000004</c:v>
                </c:pt>
                <c:pt idx="10555">
                  <c:v>-801.14099999999996</c:v>
                </c:pt>
                <c:pt idx="10556">
                  <c:v>-801.125</c:v>
                </c:pt>
                <c:pt idx="10557">
                  <c:v>-801.10900000000004</c:v>
                </c:pt>
                <c:pt idx="10558">
                  <c:v>-801.09299999999996</c:v>
                </c:pt>
                <c:pt idx="10559">
                  <c:v>-801.077</c:v>
                </c:pt>
                <c:pt idx="10560">
                  <c:v>-801.06100000000004</c:v>
                </c:pt>
                <c:pt idx="10561">
                  <c:v>-801.04499999999996</c:v>
                </c:pt>
                <c:pt idx="10562">
                  <c:v>-801.029</c:v>
                </c:pt>
                <c:pt idx="10563">
                  <c:v>-801.01300000000003</c:v>
                </c:pt>
                <c:pt idx="10564">
                  <c:v>-800.99699999999996</c:v>
                </c:pt>
                <c:pt idx="10565">
                  <c:v>-800.98099999999999</c:v>
                </c:pt>
                <c:pt idx="10566">
                  <c:v>-800.96500000000003</c:v>
                </c:pt>
                <c:pt idx="10567">
                  <c:v>-800.94899999999996</c:v>
                </c:pt>
                <c:pt idx="10568">
                  <c:v>-800.93299999999999</c:v>
                </c:pt>
                <c:pt idx="10569">
                  <c:v>-800.91700000000003</c:v>
                </c:pt>
                <c:pt idx="10570">
                  <c:v>-800.90099999999995</c:v>
                </c:pt>
                <c:pt idx="10571">
                  <c:v>-800.88499999999999</c:v>
                </c:pt>
                <c:pt idx="10572">
                  <c:v>-800.86900000000003</c:v>
                </c:pt>
                <c:pt idx="10573">
                  <c:v>-800.85299999999995</c:v>
                </c:pt>
                <c:pt idx="10574">
                  <c:v>-800.83699999999999</c:v>
                </c:pt>
                <c:pt idx="10575">
                  <c:v>-800.82100000000003</c:v>
                </c:pt>
                <c:pt idx="10576">
                  <c:v>-800.80499999999995</c:v>
                </c:pt>
                <c:pt idx="10577">
                  <c:v>-800.78899999999999</c:v>
                </c:pt>
                <c:pt idx="10578">
                  <c:v>-800.77300000000002</c:v>
                </c:pt>
                <c:pt idx="10579">
                  <c:v>-800.75699999999995</c:v>
                </c:pt>
                <c:pt idx="10580">
                  <c:v>-800.74099999999999</c:v>
                </c:pt>
                <c:pt idx="10581">
                  <c:v>-800.72500000000002</c:v>
                </c:pt>
                <c:pt idx="10582">
                  <c:v>-800.70899999999995</c:v>
                </c:pt>
                <c:pt idx="10583">
                  <c:v>-800.69299999999998</c:v>
                </c:pt>
                <c:pt idx="10584">
                  <c:v>-800.67700000000002</c:v>
                </c:pt>
                <c:pt idx="10585">
                  <c:v>-800.66099999999994</c:v>
                </c:pt>
                <c:pt idx="10586">
                  <c:v>-800.64499999999998</c:v>
                </c:pt>
                <c:pt idx="10587">
                  <c:v>-800.62900000000002</c:v>
                </c:pt>
                <c:pt idx="10588">
                  <c:v>-800.61300000000006</c:v>
                </c:pt>
                <c:pt idx="10589">
                  <c:v>-800.59699999999998</c:v>
                </c:pt>
                <c:pt idx="10590">
                  <c:v>-800.58100000000002</c:v>
                </c:pt>
                <c:pt idx="10591">
                  <c:v>-800.56500000000005</c:v>
                </c:pt>
                <c:pt idx="10592">
                  <c:v>-800.54899999999998</c:v>
                </c:pt>
                <c:pt idx="10593">
                  <c:v>-800.53300000000002</c:v>
                </c:pt>
                <c:pt idx="10594">
                  <c:v>-800.51700000000005</c:v>
                </c:pt>
                <c:pt idx="10595">
                  <c:v>-800.50099999999998</c:v>
                </c:pt>
                <c:pt idx="10596">
                  <c:v>-800.48500000000001</c:v>
                </c:pt>
                <c:pt idx="10597">
                  <c:v>-800.46900000000005</c:v>
                </c:pt>
                <c:pt idx="10598">
                  <c:v>-800.45299999999997</c:v>
                </c:pt>
                <c:pt idx="10599">
                  <c:v>-800.43700000000001</c:v>
                </c:pt>
                <c:pt idx="10600">
                  <c:v>-800.42100000000005</c:v>
                </c:pt>
                <c:pt idx="10601">
                  <c:v>-800.40499999999997</c:v>
                </c:pt>
                <c:pt idx="10602">
                  <c:v>-800.38900000000001</c:v>
                </c:pt>
                <c:pt idx="10603">
                  <c:v>-800.37300000000005</c:v>
                </c:pt>
                <c:pt idx="10604">
                  <c:v>-800.35699999999997</c:v>
                </c:pt>
                <c:pt idx="10605">
                  <c:v>-800.34100000000001</c:v>
                </c:pt>
                <c:pt idx="10606">
                  <c:v>-800.32500000000005</c:v>
                </c:pt>
                <c:pt idx="10607">
                  <c:v>-800.30899999999997</c:v>
                </c:pt>
                <c:pt idx="10608">
                  <c:v>-800.29300000000001</c:v>
                </c:pt>
                <c:pt idx="10609">
                  <c:v>-800.27700000000004</c:v>
                </c:pt>
                <c:pt idx="10610">
                  <c:v>-800.26099999999997</c:v>
                </c:pt>
                <c:pt idx="10611">
                  <c:v>-800.245</c:v>
                </c:pt>
                <c:pt idx="10612">
                  <c:v>-800.22900000000004</c:v>
                </c:pt>
                <c:pt idx="10613">
                  <c:v>-800.21299999999997</c:v>
                </c:pt>
                <c:pt idx="10614">
                  <c:v>-800.197</c:v>
                </c:pt>
                <c:pt idx="10615">
                  <c:v>-800.18100000000004</c:v>
                </c:pt>
                <c:pt idx="10616">
                  <c:v>-800.16499999999996</c:v>
                </c:pt>
                <c:pt idx="10617">
                  <c:v>-800.149</c:v>
                </c:pt>
                <c:pt idx="10618">
                  <c:v>-800.13300000000004</c:v>
                </c:pt>
                <c:pt idx="10619">
                  <c:v>-800.11699999999996</c:v>
                </c:pt>
                <c:pt idx="10620">
                  <c:v>-800.101</c:v>
                </c:pt>
                <c:pt idx="10621">
                  <c:v>-800.08500000000004</c:v>
                </c:pt>
                <c:pt idx="10622">
                  <c:v>-800.06899999999996</c:v>
                </c:pt>
                <c:pt idx="10623">
                  <c:v>-800.053</c:v>
                </c:pt>
                <c:pt idx="10624">
                  <c:v>-800.03700000000003</c:v>
                </c:pt>
                <c:pt idx="10625">
                  <c:v>-800.02099999999996</c:v>
                </c:pt>
                <c:pt idx="10626">
                  <c:v>-800.005</c:v>
                </c:pt>
                <c:pt idx="10627">
                  <c:v>-799.99</c:v>
                </c:pt>
                <c:pt idx="10628">
                  <c:v>-799.97400000000005</c:v>
                </c:pt>
                <c:pt idx="10629">
                  <c:v>-799.95799999999997</c:v>
                </c:pt>
                <c:pt idx="10630">
                  <c:v>-799.94200000000001</c:v>
                </c:pt>
                <c:pt idx="10631">
                  <c:v>-799.92600000000004</c:v>
                </c:pt>
                <c:pt idx="10632">
                  <c:v>-799.91</c:v>
                </c:pt>
                <c:pt idx="10633">
                  <c:v>-799.89400000000001</c:v>
                </c:pt>
                <c:pt idx="10634">
                  <c:v>-799.87800000000004</c:v>
                </c:pt>
                <c:pt idx="10635">
                  <c:v>-799.86199999999997</c:v>
                </c:pt>
                <c:pt idx="10636">
                  <c:v>-799.846</c:v>
                </c:pt>
                <c:pt idx="10637">
                  <c:v>-799.83</c:v>
                </c:pt>
                <c:pt idx="10638">
                  <c:v>-799.81399999999996</c:v>
                </c:pt>
                <c:pt idx="10639">
                  <c:v>-799.798</c:v>
                </c:pt>
                <c:pt idx="10640">
                  <c:v>-799.78200000000004</c:v>
                </c:pt>
                <c:pt idx="10641">
                  <c:v>-799.76599999999996</c:v>
                </c:pt>
                <c:pt idx="10642">
                  <c:v>-799.75</c:v>
                </c:pt>
                <c:pt idx="10643">
                  <c:v>-799.73400000000004</c:v>
                </c:pt>
                <c:pt idx="10644">
                  <c:v>-799.71799999999996</c:v>
                </c:pt>
                <c:pt idx="10645">
                  <c:v>-799.702</c:v>
                </c:pt>
                <c:pt idx="10646">
                  <c:v>-799.68600000000004</c:v>
                </c:pt>
                <c:pt idx="10647">
                  <c:v>-799.67</c:v>
                </c:pt>
                <c:pt idx="10648">
                  <c:v>-799.654</c:v>
                </c:pt>
                <c:pt idx="10649">
                  <c:v>-799.63800000000003</c:v>
                </c:pt>
                <c:pt idx="10650">
                  <c:v>-799.62199999999996</c:v>
                </c:pt>
                <c:pt idx="10651">
                  <c:v>-799.60599999999999</c:v>
                </c:pt>
                <c:pt idx="10652">
                  <c:v>-799.59</c:v>
                </c:pt>
                <c:pt idx="10653">
                  <c:v>-799.57399999999996</c:v>
                </c:pt>
                <c:pt idx="10654">
                  <c:v>-799.55799999999999</c:v>
                </c:pt>
                <c:pt idx="10655">
                  <c:v>-799.54200000000003</c:v>
                </c:pt>
                <c:pt idx="10656">
                  <c:v>-799.52599999999995</c:v>
                </c:pt>
                <c:pt idx="10657">
                  <c:v>-799.51</c:v>
                </c:pt>
                <c:pt idx="10658">
                  <c:v>-799.49400000000003</c:v>
                </c:pt>
                <c:pt idx="10659">
                  <c:v>-799.47799999999995</c:v>
                </c:pt>
                <c:pt idx="10660">
                  <c:v>-799.46199999999999</c:v>
                </c:pt>
                <c:pt idx="10661">
                  <c:v>-799.44600000000003</c:v>
                </c:pt>
                <c:pt idx="10662">
                  <c:v>-799.43</c:v>
                </c:pt>
                <c:pt idx="10663">
                  <c:v>-799.41399999999999</c:v>
                </c:pt>
                <c:pt idx="10664">
                  <c:v>-799.39800000000002</c:v>
                </c:pt>
                <c:pt idx="10665">
                  <c:v>-799.38199999999995</c:v>
                </c:pt>
                <c:pt idx="10666">
                  <c:v>-799.36599999999999</c:v>
                </c:pt>
                <c:pt idx="10667">
                  <c:v>-799.35</c:v>
                </c:pt>
                <c:pt idx="10668">
                  <c:v>-799.33399999999995</c:v>
                </c:pt>
                <c:pt idx="10669">
                  <c:v>-799.31799999999998</c:v>
                </c:pt>
                <c:pt idx="10670">
                  <c:v>-799.30200000000002</c:v>
                </c:pt>
                <c:pt idx="10671">
                  <c:v>-799.28599999999994</c:v>
                </c:pt>
                <c:pt idx="10672">
                  <c:v>-799.27</c:v>
                </c:pt>
                <c:pt idx="10673">
                  <c:v>-799.25400000000002</c:v>
                </c:pt>
                <c:pt idx="10674">
                  <c:v>-799.23800000000006</c:v>
                </c:pt>
                <c:pt idx="10675">
                  <c:v>-799.22199999999998</c:v>
                </c:pt>
                <c:pt idx="10676">
                  <c:v>-799.20600000000002</c:v>
                </c:pt>
                <c:pt idx="10677">
                  <c:v>-799.19</c:v>
                </c:pt>
                <c:pt idx="10678">
                  <c:v>-799.17399999999998</c:v>
                </c:pt>
                <c:pt idx="10679">
                  <c:v>-799.15800000000002</c:v>
                </c:pt>
                <c:pt idx="10680">
                  <c:v>-799.14200000000005</c:v>
                </c:pt>
                <c:pt idx="10681">
                  <c:v>-799.12599999999998</c:v>
                </c:pt>
                <c:pt idx="10682">
                  <c:v>-799.11</c:v>
                </c:pt>
                <c:pt idx="10683">
                  <c:v>-799.09400000000005</c:v>
                </c:pt>
                <c:pt idx="10684">
                  <c:v>-799.07799999999997</c:v>
                </c:pt>
                <c:pt idx="10685">
                  <c:v>-799.06200000000001</c:v>
                </c:pt>
                <c:pt idx="10686">
                  <c:v>-799.04600000000005</c:v>
                </c:pt>
                <c:pt idx="10687">
                  <c:v>-799.03</c:v>
                </c:pt>
                <c:pt idx="10688">
                  <c:v>-799.01400000000001</c:v>
                </c:pt>
                <c:pt idx="10689">
                  <c:v>-798.99800000000005</c:v>
                </c:pt>
                <c:pt idx="10690">
                  <c:v>-798.98199999999997</c:v>
                </c:pt>
                <c:pt idx="10691">
                  <c:v>-798.96600000000001</c:v>
                </c:pt>
                <c:pt idx="10692">
                  <c:v>-798.95</c:v>
                </c:pt>
                <c:pt idx="10693">
                  <c:v>-798.93399999999997</c:v>
                </c:pt>
                <c:pt idx="10694">
                  <c:v>-798.91800000000001</c:v>
                </c:pt>
                <c:pt idx="10695">
                  <c:v>-798.90200000000004</c:v>
                </c:pt>
                <c:pt idx="10696">
                  <c:v>-798.88599999999997</c:v>
                </c:pt>
                <c:pt idx="10697">
                  <c:v>-798.87</c:v>
                </c:pt>
                <c:pt idx="10698">
                  <c:v>-798.85400000000004</c:v>
                </c:pt>
                <c:pt idx="10699">
                  <c:v>-798.83799999999997</c:v>
                </c:pt>
                <c:pt idx="10700">
                  <c:v>-798.822</c:v>
                </c:pt>
                <c:pt idx="10701">
                  <c:v>-798.80600000000004</c:v>
                </c:pt>
                <c:pt idx="10702">
                  <c:v>-798.79</c:v>
                </c:pt>
                <c:pt idx="10703">
                  <c:v>-798.774</c:v>
                </c:pt>
                <c:pt idx="10704">
                  <c:v>-798.75800000000004</c:v>
                </c:pt>
                <c:pt idx="10705">
                  <c:v>-798.74199999999996</c:v>
                </c:pt>
                <c:pt idx="10706">
                  <c:v>-798.726</c:v>
                </c:pt>
                <c:pt idx="10707">
                  <c:v>-798.71</c:v>
                </c:pt>
                <c:pt idx="10708">
                  <c:v>-798.69399999999996</c:v>
                </c:pt>
                <c:pt idx="10709">
                  <c:v>-798.678</c:v>
                </c:pt>
                <c:pt idx="10710">
                  <c:v>-798.66200000000003</c:v>
                </c:pt>
                <c:pt idx="10711">
                  <c:v>-798.64599999999996</c:v>
                </c:pt>
                <c:pt idx="10712">
                  <c:v>-798.63</c:v>
                </c:pt>
                <c:pt idx="10713">
                  <c:v>-798.61400000000003</c:v>
                </c:pt>
                <c:pt idx="10714">
                  <c:v>-798.59799999999996</c:v>
                </c:pt>
                <c:pt idx="10715">
                  <c:v>-798.58199999999999</c:v>
                </c:pt>
                <c:pt idx="10716">
                  <c:v>-798.56600000000003</c:v>
                </c:pt>
                <c:pt idx="10717">
                  <c:v>-798.55</c:v>
                </c:pt>
                <c:pt idx="10718">
                  <c:v>-798.53399999999999</c:v>
                </c:pt>
                <c:pt idx="10719">
                  <c:v>-798.51800000000003</c:v>
                </c:pt>
                <c:pt idx="10720">
                  <c:v>-798.50199999999995</c:v>
                </c:pt>
                <c:pt idx="10721">
                  <c:v>-798.48599999999999</c:v>
                </c:pt>
                <c:pt idx="10722">
                  <c:v>-798.47</c:v>
                </c:pt>
                <c:pt idx="10723">
                  <c:v>-798.45399999999995</c:v>
                </c:pt>
                <c:pt idx="10724">
                  <c:v>-798.43799999999999</c:v>
                </c:pt>
                <c:pt idx="10725">
                  <c:v>-798.42200000000003</c:v>
                </c:pt>
                <c:pt idx="10726">
                  <c:v>-798.40599999999995</c:v>
                </c:pt>
                <c:pt idx="10727">
                  <c:v>-798.39</c:v>
                </c:pt>
                <c:pt idx="10728">
                  <c:v>-798.37400000000002</c:v>
                </c:pt>
                <c:pt idx="10729">
                  <c:v>-798.35799999999995</c:v>
                </c:pt>
                <c:pt idx="10730">
                  <c:v>-798.34199999999998</c:v>
                </c:pt>
                <c:pt idx="10731">
                  <c:v>-798.32600000000002</c:v>
                </c:pt>
                <c:pt idx="10732">
                  <c:v>-798.31</c:v>
                </c:pt>
                <c:pt idx="10733">
                  <c:v>-798.29399999999998</c:v>
                </c:pt>
                <c:pt idx="10734">
                  <c:v>-798.27800000000002</c:v>
                </c:pt>
                <c:pt idx="10735">
                  <c:v>-798.26199999999994</c:v>
                </c:pt>
                <c:pt idx="10736">
                  <c:v>-798.24599999999998</c:v>
                </c:pt>
                <c:pt idx="10737">
                  <c:v>-798.23</c:v>
                </c:pt>
                <c:pt idx="10738">
                  <c:v>-798.21400000000006</c:v>
                </c:pt>
                <c:pt idx="10739">
                  <c:v>-798.19799999999998</c:v>
                </c:pt>
                <c:pt idx="10740">
                  <c:v>-798.18200000000002</c:v>
                </c:pt>
                <c:pt idx="10741">
                  <c:v>-798.16700000000003</c:v>
                </c:pt>
                <c:pt idx="10742">
                  <c:v>-798.15099999999995</c:v>
                </c:pt>
                <c:pt idx="10743">
                  <c:v>-798.13499999999999</c:v>
                </c:pt>
                <c:pt idx="10744">
                  <c:v>-798.11900000000003</c:v>
                </c:pt>
                <c:pt idx="10745">
                  <c:v>-798.10299999999995</c:v>
                </c:pt>
                <c:pt idx="10746">
                  <c:v>-798.08699999999999</c:v>
                </c:pt>
                <c:pt idx="10747">
                  <c:v>-798.07100000000003</c:v>
                </c:pt>
                <c:pt idx="10748">
                  <c:v>-798.05499999999995</c:v>
                </c:pt>
                <c:pt idx="10749">
                  <c:v>-798.03899999999999</c:v>
                </c:pt>
                <c:pt idx="10750">
                  <c:v>-798.02300000000002</c:v>
                </c:pt>
                <c:pt idx="10751">
                  <c:v>-798.00699999999995</c:v>
                </c:pt>
                <c:pt idx="10752">
                  <c:v>-797.99099999999999</c:v>
                </c:pt>
                <c:pt idx="10753">
                  <c:v>-797.97500000000002</c:v>
                </c:pt>
                <c:pt idx="10754">
                  <c:v>-797.95899999999995</c:v>
                </c:pt>
                <c:pt idx="10755">
                  <c:v>-797.94299999999998</c:v>
                </c:pt>
                <c:pt idx="10756">
                  <c:v>-797.92700000000002</c:v>
                </c:pt>
                <c:pt idx="10757">
                  <c:v>-797.91099999999994</c:v>
                </c:pt>
                <c:pt idx="10758">
                  <c:v>-797.89499999999998</c:v>
                </c:pt>
                <c:pt idx="10759">
                  <c:v>-797.87900000000002</c:v>
                </c:pt>
                <c:pt idx="10760">
                  <c:v>-797.86300000000006</c:v>
                </c:pt>
                <c:pt idx="10761">
                  <c:v>-797.84699999999998</c:v>
                </c:pt>
                <c:pt idx="10762">
                  <c:v>-797.83100000000002</c:v>
                </c:pt>
                <c:pt idx="10763">
                  <c:v>-797.81500000000005</c:v>
                </c:pt>
                <c:pt idx="10764">
                  <c:v>-797.79899999999998</c:v>
                </c:pt>
                <c:pt idx="10765">
                  <c:v>-797.78300000000002</c:v>
                </c:pt>
                <c:pt idx="10766">
                  <c:v>-797.76700000000005</c:v>
                </c:pt>
                <c:pt idx="10767">
                  <c:v>-797.75099999999998</c:v>
                </c:pt>
                <c:pt idx="10768">
                  <c:v>-797.73500000000001</c:v>
                </c:pt>
                <c:pt idx="10769">
                  <c:v>-797.71900000000005</c:v>
                </c:pt>
                <c:pt idx="10770">
                  <c:v>-797.70299999999997</c:v>
                </c:pt>
                <c:pt idx="10771">
                  <c:v>-797.68700000000001</c:v>
                </c:pt>
                <c:pt idx="10772">
                  <c:v>-797.67100000000005</c:v>
                </c:pt>
                <c:pt idx="10773">
                  <c:v>-797.65499999999997</c:v>
                </c:pt>
                <c:pt idx="10774">
                  <c:v>-797.63900000000001</c:v>
                </c:pt>
                <c:pt idx="10775">
                  <c:v>-797.62300000000005</c:v>
                </c:pt>
                <c:pt idx="10776">
                  <c:v>-797.60699999999997</c:v>
                </c:pt>
                <c:pt idx="10777">
                  <c:v>-797.59100000000001</c:v>
                </c:pt>
                <c:pt idx="10778">
                  <c:v>-797.57500000000005</c:v>
                </c:pt>
                <c:pt idx="10779">
                  <c:v>-797.55899999999997</c:v>
                </c:pt>
                <c:pt idx="10780">
                  <c:v>-797.54300000000001</c:v>
                </c:pt>
                <c:pt idx="10781">
                  <c:v>-797.52700000000004</c:v>
                </c:pt>
                <c:pt idx="10782">
                  <c:v>-797.51099999999997</c:v>
                </c:pt>
                <c:pt idx="10783">
                  <c:v>-797.495</c:v>
                </c:pt>
                <c:pt idx="10784">
                  <c:v>-797.47900000000004</c:v>
                </c:pt>
                <c:pt idx="10785">
                  <c:v>-797.46299999999997</c:v>
                </c:pt>
                <c:pt idx="10786">
                  <c:v>-797.447</c:v>
                </c:pt>
                <c:pt idx="10787">
                  <c:v>-797.43100000000004</c:v>
                </c:pt>
                <c:pt idx="10788">
                  <c:v>-797.41499999999996</c:v>
                </c:pt>
                <c:pt idx="10789">
                  <c:v>-797.399</c:v>
                </c:pt>
                <c:pt idx="10790">
                  <c:v>-797.38300000000004</c:v>
                </c:pt>
                <c:pt idx="10791">
                  <c:v>-797.36699999999996</c:v>
                </c:pt>
                <c:pt idx="10792">
                  <c:v>-797.351</c:v>
                </c:pt>
                <c:pt idx="10793">
                  <c:v>-797.33500000000004</c:v>
                </c:pt>
                <c:pt idx="10794">
                  <c:v>-797.31899999999996</c:v>
                </c:pt>
                <c:pt idx="10795">
                  <c:v>-797.303</c:v>
                </c:pt>
                <c:pt idx="10796">
                  <c:v>-797.28700000000003</c:v>
                </c:pt>
                <c:pt idx="10797">
                  <c:v>-797.27099999999996</c:v>
                </c:pt>
                <c:pt idx="10798">
                  <c:v>-797.255</c:v>
                </c:pt>
                <c:pt idx="10799">
                  <c:v>-797.23900000000003</c:v>
                </c:pt>
                <c:pt idx="10800">
                  <c:v>-797.22299999999996</c:v>
                </c:pt>
                <c:pt idx="10801">
                  <c:v>-797.20699999999999</c:v>
                </c:pt>
                <c:pt idx="10802">
                  <c:v>-797.19100000000003</c:v>
                </c:pt>
                <c:pt idx="10803">
                  <c:v>-797.17499999999995</c:v>
                </c:pt>
                <c:pt idx="10804">
                  <c:v>-797.15899999999999</c:v>
                </c:pt>
                <c:pt idx="10805">
                  <c:v>-797.14300000000003</c:v>
                </c:pt>
                <c:pt idx="10806">
                  <c:v>-797.12699999999995</c:v>
                </c:pt>
                <c:pt idx="10807">
                  <c:v>-797.11099999999999</c:v>
                </c:pt>
                <c:pt idx="10808">
                  <c:v>-797.09500000000003</c:v>
                </c:pt>
                <c:pt idx="10809">
                  <c:v>-797.07899999999995</c:v>
                </c:pt>
                <c:pt idx="10810">
                  <c:v>-797.06299999999999</c:v>
                </c:pt>
                <c:pt idx="10811">
                  <c:v>-797.04700000000003</c:v>
                </c:pt>
                <c:pt idx="10812">
                  <c:v>-797.03099999999995</c:v>
                </c:pt>
                <c:pt idx="10813">
                  <c:v>-797.01499999999999</c:v>
                </c:pt>
                <c:pt idx="10814">
                  <c:v>-796.99900000000002</c:v>
                </c:pt>
                <c:pt idx="10815">
                  <c:v>-796.98299999999995</c:v>
                </c:pt>
                <c:pt idx="10816">
                  <c:v>-796.96699999999998</c:v>
                </c:pt>
                <c:pt idx="10817">
                  <c:v>-796.95100000000002</c:v>
                </c:pt>
                <c:pt idx="10818">
                  <c:v>-796.93499999999995</c:v>
                </c:pt>
                <c:pt idx="10819">
                  <c:v>-796.91899999999998</c:v>
                </c:pt>
                <c:pt idx="10820">
                  <c:v>-796.90300000000002</c:v>
                </c:pt>
                <c:pt idx="10821">
                  <c:v>-796.88699999999994</c:v>
                </c:pt>
                <c:pt idx="10822">
                  <c:v>-796.87099999999998</c:v>
                </c:pt>
                <c:pt idx="10823">
                  <c:v>-796.85500000000002</c:v>
                </c:pt>
                <c:pt idx="10824">
                  <c:v>-796.83900000000006</c:v>
                </c:pt>
                <c:pt idx="10825">
                  <c:v>-796.82299999999998</c:v>
                </c:pt>
                <c:pt idx="10826">
                  <c:v>-796.80700000000002</c:v>
                </c:pt>
                <c:pt idx="10827">
                  <c:v>-796.79100000000005</c:v>
                </c:pt>
                <c:pt idx="10828">
                  <c:v>-796.77499999999998</c:v>
                </c:pt>
                <c:pt idx="10829">
                  <c:v>-796.75900000000001</c:v>
                </c:pt>
                <c:pt idx="10830">
                  <c:v>-796.74300000000005</c:v>
                </c:pt>
                <c:pt idx="10831">
                  <c:v>-796.72699999999998</c:v>
                </c:pt>
                <c:pt idx="10832">
                  <c:v>-796.71100000000001</c:v>
                </c:pt>
                <c:pt idx="10833">
                  <c:v>-796.69500000000005</c:v>
                </c:pt>
                <c:pt idx="10834">
                  <c:v>-796.67899999999997</c:v>
                </c:pt>
                <c:pt idx="10835">
                  <c:v>-796.66300000000001</c:v>
                </c:pt>
                <c:pt idx="10836">
                  <c:v>-796.64700000000005</c:v>
                </c:pt>
                <c:pt idx="10837">
                  <c:v>-796.63099999999997</c:v>
                </c:pt>
                <c:pt idx="10838">
                  <c:v>-796.61500000000001</c:v>
                </c:pt>
                <c:pt idx="10839">
                  <c:v>-796.59900000000005</c:v>
                </c:pt>
                <c:pt idx="10840">
                  <c:v>-796.58299999999997</c:v>
                </c:pt>
                <c:pt idx="10841">
                  <c:v>-796.56700000000001</c:v>
                </c:pt>
                <c:pt idx="10842">
                  <c:v>-796.55100000000004</c:v>
                </c:pt>
                <c:pt idx="10843">
                  <c:v>-796.53499999999997</c:v>
                </c:pt>
                <c:pt idx="10844">
                  <c:v>-796.51900000000001</c:v>
                </c:pt>
                <c:pt idx="10845">
                  <c:v>-796.50300000000004</c:v>
                </c:pt>
                <c:pt idx="10846">
                  <c:v>-796.48699999999997</c:v>
                </c:pt>
                <c:pt idx="10847">
                  <c:v>-796.471</c:v>
                </c:pt>
                <c:pt idx="10848">
                  <c:v>-796.45500000000004</c:v>
                </c:pt>
                <c:pt idx="10849">
                  <c:v>-796.43899999999996</c:v>
                </c:pt>
                <c:pt idx="10850">
                  <c:v>-796.423</c:v>
                </c:pt>
                <c:pt idx="10851">
                  <c:v>-796.40700000000004</c:v>
                </c:pt>
                <c:pt idx="10852">
                  <c:v>-796.39099999999996</c:v>
                </c:pt>
                <c:pt idx="10853">
                  <c:v>-796.375</c:v>
                </c:pt>
                <c:pt idx="10854">
                  <c:v>-796.35900000000004</c:v>
                </c:pt>
                <c:pt idx="10855">
                  <c:v>-796.34400000000005</c:v>
                </c:pt>
                <c:pt idx="10856">
                  <c:v>-796.32799999999997</c:v>
                </c:pt>
                <c:pt idx="10857">
                  <c:v>-796.31200000000001</c:v>
                </c:pt>
                <c:pt idx="10858">
                  <c:v>-796.29600000000005</c:v>
                </c:pt>
                <c:pt idx="10859">
                  <c:v>-796.28</c:v>
                </c:pt>
                <c:pt idx="10860">
                  <c:v>-796.26400000000001</c:v>
                </c:pt>
                <c:pt idx="10861">
                  <c:v>-796.24800000000005</c:v>
                </c:pt>
                <c:pt idx="10862">
                  <c:v>-796.23199999999997</c:v>
                </c:pt>
                <c:pt idx="10863">
                  <c:v>-796.21600000000001</c:v>
                </c:pt>
                <c:pt idx="10864">
                  <c:v>-796.2</c:v>
                </c:pt>
                <c:pt idx="10865">
                  <c:v>-796.18399999999997</c:v>
                </c:pt>
                <c:pt idx="10866">
                  <c:v>-796.16800000000001</c:v>
                </c:pt>
                <c:pt idx="10867">
                  <c:v>-796.15200000000004</c:v>
                </c:pt>
                <c:pt idx="10868">
                  <c:v>-796.13599999999997</c:v>
                </c:pt>
                <c:pt idx="10869">
                  <c:v>-796.12</c:v>
                </c:pt>
                <c:pt idx="10870">
                  <c:v>-796.10400000000004</c:v>
                </c:pt>
                <c:pt idx="10871">
                  <c:v>-796.08799999999997</c:v>
                </c:pt>
                <c:pt idx="10872">
                  <c:v>-796.072</c:v>
                </c:pt>
                <c:pt idx="10873">
                  <c:v>-796.05600000000004</c:v>
                </c:pt>
                <c:pt idx="10874">
                  <c:v>-796.04</c:v>
                </c:pt>
                <c:pt idx="10875">
                  <c:v>-796.024</c:v>
                </c:pt>
                <c:pt idx="10876">
                  <c:v>-796.00800000000004</c:v>
                </c:pt>
                <c:pt idx="10877">
                  <c:v>-795.99199999999996</c:v>
                </c:pt>
                <c:pt idx="10878">
                  <c:v>-795.976</c:v>
                </c:pt>
                <c:pt idx="10879">
                  <c:v>-795.96</c:v>
                </c:pt>
                <c:pt idx="10880">
                  <c:v>-795.94399999999996</c:v>
                </c:pt>
                <c:pt idx="10881">
                  <c:v>-795.928</c:v>
                </c:pt>
                <c:pt idx="10882">
                  <c:v>-795.91200000000003</c:v>
                </c:pt>
                <c:pt idx="10883">
                  <c:v>-795.89599999999996</c:v>
                </c:pt>
                <c:pt idx="10884">
                  <c:v>-795.88</c:v>
                </c:pt>
                <c:pt idx="10885">
                  <c:v>-795.86400000000003</c:v>
                </c:pt>
                <c:pt idx="10886">
                  <c:v>-795.84799999999996</c:v>
                </c:pt>
                <c:pt idx="10887">
                  <c:v>-795.83199999999999</c:v>
                </c:pt>
                <c:pt idx="10888">
                  <c:v>-795.81600000000003</c:v>
                </c:pt>
                <c:pt idx="10889">
                  <c:v>-795.8</c:v>
                </c:pt>
                <c:pt idx="10890">
                  <c:v>-795.78399999999999</c:v>
                </c:pt>
                <c:pt idx="10891">
                  <c:v>-795.76800000000003</c:v>
                </c:pt>
                <c:pt idx="10892">
                  <c:v>-795.75199999999995</c:v>
                </c:pt>
                <c:pt idx="10893">
                  <c:v>-795.73599999999999</c:v>
                </c:pt>
                <c:pt idx="10894">
                  <c:v>-795.72</c:v>
                </c:pt>
                <c:pt idx="10895">
                  <c:v>-795.70399999999995</c:v>
                </c:pt>
                <c:pt idx="10896">
                  <c:v>-795.68799999999999</c:v>
                </c:pt>
                <c:pt idx="10897">
                  <c:v>-795.67200000000003</c:v>
                </c:pt>
                <c:pt idx="10898">
                  <c:v>-795.65599999999995</c:v>
                </c:pt>
                <c:pt idx="10899">
                  <c:v>-795.64</c:v>
                </c:pt>
                <c:pt idx="10900">
                  <c:v>-795.62400000000002</c:v>
                </c:pt>
                <c:pt idx="10901">
                  <c:v>-795.60799999999995</c:v>
                </c:pt>
                <c:pt idx="10902">
                  <c:v>-795.59199999999998</c:v>
                </c:pt>
                <c:pt idx="10903">
                  <c:v>-795.57600000000002</c:v>
                </c:pt>
                <c:pt idx="10904">
                  <c:v>-795.56</c:v>
                </c:pt>
                <c:pt idx="10905">
                  <c:v>-795.54399999999998</c:v>
                </c:pt>
                <c:pt idx="10906">
                  <c:v>-795.52800000000002</c:v>
                </c:pt>
                <c:pt idx="10907">
                  <c:v>-795.51199999999994</c:v>
                </c:pt>
                <c:pt idx="10908">
                  <c:v>-795.49599999999998</c:v>
                </c:pt>
                <c:pt idx="10909">
                  <c:v>-795.48</c:v>
                </c:pt>
                <c:pt idx="10910">
                  <c:v>-795.46400000000006</c:v>
                </c:pt>
                <c:pt idx="10911">
                  <c:v>-795.44799999999998</c:v>
                </c:pt>
                <c:pt idx="10912">
                  <c:v>-795.43200000000002</c:v>
                </c:pt>
                <c:pt idx="10913">
                  <c:v>-795.41600000000005</c:v>
                </c:pt>
                <c:pt idx="10914">
                  <c:v>-795.4</c:v>
                </c:pt>
                <c:pt idx="10915">
                  <c:v>-795.38400000000001</c:v>
                </c:pt>
                <c:pt idx="10916">
                  <c:v>-795.36800000000005</c:v>
                </c:pt>
                <c:pt idx="10917">
                  <c:v>-795.35199999999998</c:v>
                </c:pt>
                <c:pt idx="10918">
                  <c:v>-795.33600000000001</c:v>
                </c:pt>
                <c:pt idx="10919">
                  <c:v>-795.32</c:v>
                </c:pt>
                <c:pt idx="10920">
                  <c:v>-795.30399999999997</c:v>
                </c:pt>
                <c:pt idx="10921">
                  <c:v>-795.28800000000001</c:v>
                </c:pt>
                <c:pt idx="10922">
                  <c:v>-795.27200000000005</c:v>
                </c:pt>
                <c:pt idx="10923">
                  <c:v>-795.25599999999997</c:v>
                </c:pt>
                <c:pt idx="10924">
                  <c:v>-795.24</c:v>
                </c:pt>
                <c:pt idx="10925">
                  <c:v>-795.22400000000005</c:v>
                </c:pt>
                <c:pt idx="10926">
                  <c:v>-795.20799999999997</c:v>
                </c:pt>
                <c:pt idx="10927">
                  <c:v>-795.19200000000001</c:v>
                </c:pt>
                <c:pt idx="10928">
                  <c:v>-795.17600000000004</c:v>
                </c:pt>
                <c:pt idx="10929">
                  <c:v>-795.16</c:v>
                </c:pt>
                <c:pt idx="10930">
                  <c:v>-795.14400000000001</c:v>
                </c:pt>
                <c:pt idx="10931">
                  <c:v>-795.12800000000004</c:v>
                </c:pt>
                <c:pt idx="10932">
                  <c:v>-795.11199999999997</c:v>
                </c:pt>
                <c:pt idx="10933">
                  <c:v>-795.096</c:v>
                </c:pt>
                <c:pt idx="10934">
                  <c:v>-795.08</c:v>
                </c:pt>
                <c:pt idx="10935">
                  <c:v>-795.06399999999996</c:v>
                </c:pt>
                <c:pt idx="10936">
                  <c:v>-795.048</c:v>
                </c:pt>
                <c:pt idx="10937">
                  <c:v>-795.03200000000004</c:v>
                </c:pt>
                <c:pt idx="10938">
                  <c:v>-795.01599999999996</c:v>
                </c:pt>
                <c:pt idx="10939">
                  <c:v>-795</c:v>
                </c:pt>
                <c:pt idx="10940">
                  <c:v>-794.98400000000004</c:v>
                </c:pt>
                <c:pt idx="10941">
                  <c:v>-794.96799999999996</c:v>
                </c:pt>
                <c:pt idx="10942">
                  <c:v>-794.952</c:v>
                </c:pt>
                <c:pt idx="10943">
                  <c:v>-794.93600000000004</c:v>
                </c:pt>
                <c:pt idx="10944">
                  <c:v>-794.92</c:v>
                </c:pt>
                <c:pt idx="10945">
                  <c:v>-794.904</c:v>
                </c:pt>
                <c:pt idx="10946">
                  <c:v>-794.88800000000003</c:v>
                </c:pt>
                <c:pt idx="10947">
                  <c:v>-794.87199999999996</c:v>
                </c:pt>
                <c:pt idx="10948">
                  <c:v>-794.85599999999999</c:v>
                </c:pt>
                <c:pt idx="10949">
                  <c:v>-794.84</c:v>
                </c:pt>
                <c:pt idx="10950">
                  <c:v>-794.82399999999996</c:v>
                </c:pt>
                <c:pt idx="10951">
                  <c:v>-794.80799999999999</c:v>
                </c:pt>
                <c:pt idx="10952">
                  <c:v>-794.79200000000003</c:v>
                </c:pt>
                <c:pt idx="10953">
                  <c:v>-794.77599999999995</c:v>
                </c:pt>
                <c:pt idx="10954">
                  <c:v>-794.76</c:v>
                </c:pt>
                <c:pt idx="10955">
                  <c:v>-794.74400000000003</c:v>
                </c:pt>
                <c:pt idx="10956">
                  <c:v>-794.72799999999995</c:v>
                </c:pt>
                <c:pt idx="10957">
                  <c:v>-794.71199999999999</c:v>
                </c:pt>
                <c:pt idx="10958">
                  <c:v>-794.69600000000003</c:v>
                </c:pt>
                <c:pt idx="10959">
                  <c:v>-794.68</c:v>
                </c:pt>
                <c:pt idx="10960">
                  <c:v>-794.66399999999999</c:v>
                </c:pt>
                <c:pt idx="10961">
                  <c:v>-794.64800000000002</c:v>
                </c:pt>
                <c:pt idx="10962">
                  <c:v>-794.63199999999995</c:v>
                </c:pt>
                <c:pt idx="10963">
                  <c:v>-794.61599999999999</c:v>
                </c:pt>
                <c:pt idx="10964">
                  <c:v>-794.6</c:v>
                </c:pt>
                <c:pt idx="10965">
                  <c:v>-794.58399999999995</c:v>
                </c:pt>
                <c:pt idx="10966">
                  <c:v>-794.56799999999998</c:v>
                </c:pt>
                <c:pt idx="10967">
                  <c:v>-794.55200000000002</c:v>
                </c:pt>
                <c:pt idx="10968">
                  <c:v>-794.53599999999994</c:v>
                </c:pt>
                <c:pt idx="10969">
                  <c:v>-794.52099999999996</c:v>
                </c:pt>
                <c:pt idx="10970">
                  <c:v>-794.505</c:v>
                </c:pt>
                <c:pt idx="10971">
                  <c:v>-794.48900000000003</c:v>
                </c:pt>
                <c:pt idx="10972">
                  <c:v>-794.47299999999996</c:v>
                </c:pt>
                <c:pt idx="10973">
                  <c:v>-794.45699999999999</c:v>
                </c:pt>
                <c:pt idx="10974">
                  <c:v>-794.44100000000003</c:v>
                </c:pt>
                <c:pt idx="10975">
                  <c:v>-794.42499999999995</c:v>
                </c:pt>
                <c:pt idx="10976">
                  <c:v>-794.40899999999999</c:v>
                </c:pt>
                <c:pt idx="10977">
                  <c:v>-794.39300000000003</c:v>
                </c:pt>
                <c:pt idx="10978">
                  <c:v>-794.37699999999995</c:v>
                </c:pt>
                <c:pt idx="10979">
                  <c:v>-794.36099999999999</c:v>
                </c:pt>
                <c:pt idx="10980">
                  <c:v>-794.34500000000003</c:v>
                </c:pt>
                <c:pt idx="10981">
                  <c:v>-794.32899999999995</c:v>
                </c:pt>
                <c:pt idx="10982">
                  <c:v>-794.31299999999999</c:v>
                </c:pt>
                <c:pt idx="10983">
                  <c:v>-794.29700000000003</c:v>
                </c:pt>
                <c:pt idx="10984">
                  <c:v>-794.28099999999995</c:v>
                </c:pt>
                <c:pt idx="10985">
                  <c:v>-794.26499999999999</c:v>
                </c:pt>
                <c:pt idx="10986">
                  <c:v>-794.24900000000002</c:v>
                </c:pt>
                <c:pt idx="10987">
                  <c:v>-794.23299999999995</c:v>
                </c:pt>
                <c:pt idx="10988">
                  <c:v>-794.21699999999998</c:v>
                </c:pt>
                <c:pt idx="10989">
                  <c:v>-794.20100000000002</c:v>
                </c:pt>
                <c:pt idx="10990">
                  <c:v>-794.18499999999995</c:v>
                </c:pt>
                <c:pt idx="10991">
                  <c:v>-794.16899999999998</c:v>
                </c:pt>
                <c:pt idx="10992">
                  <c:v>-794.15300000000002</c:v>
                </c:pt>
                <c:pt idx="10993">
                  <c:v>-794.13699999999994</c:v>
                </c:pt>
                <c:pt idx="10994">
                  <c:v>-794.12099999999998</c:v>
                </c:pt>
                <c:pt idx="10995">
                  <c:v>-794.10500000000002</c:v>
                </c:pt>
                <c:pt idx="10996">
                  <c:v>-794.08900000000006</c:v>
                </c:pt>
                <c:pt idx="10997">
                  <c:v>-794.07299999999998</c:v>
                </c:pt>
                <c:pt idx="10998">
                  <c:v>-794.05700000000002</c:v>
                </c:pt>
                <c:pt idx="10999">
                  <c:v>-794.04100000000005</c:v>
                </c:pt>
                <c:pt idx="11000">
                  <c:v>-794.02499999999998</c:v>
                </c:pt>
                <c:pt idx="11001">
                  <c:v>-794.00900000000001</c:v>
                </c:pt>
                <c:pt idx="11002">
                  <c:v>-793.99300000000005</c:v>
                </c:pt>
                <c:pt idx="11003">
                  <c:v>-793.97699999999998</c:v>
                </c:pt>
                <c:pt idx="11004">
                  <c:v>-793.96100000000001</c:v>
                </c:pt>
                <c:pt idx="11005">
                  <c:v>-793.94500000000005</c:v>
                </c:pt>
                <c:pt idx="11006">
                  <c:v>-793.92899999999997</c:v>
                </c:pt>
                <c:pt idx="11007">
                  <c:v>-793.91300000000001</c:v>
                </c:pt>
                <c:pt idx="11008">
                  <c:v>-793.89700000000005</c:v>
                </c:pt>
                <c:pt idx="11009">
                  <c:v>-793.88099999999997</c:v>
                </c:pt>
                <c:pt idx="11010">
                  <c:v>-793.86500000000001</c:v>
                </c:pt>
                <c:pt idx="11011">
                  <c:v>-793.84900000000005</c:v>
                </c:pt>
                <c:pt idx="11012">
                  <c:v>-793.83299999999997</c:v>
                </c:pt>
                <c:pt idx="11013">
                  <c:v>-793.81700000000001</c:v>
                </c:pt>
                <c:pt idx="11014">
                  <c:v>-793.80100000000004</c:v>
                </c:pt>
                <c:pt idx="11015">
                  <c:v>-793.78499999999997</c:v>
                </c:pt>
                <c:pt idx="11016">
                  <c:v>-793.76900000000001</c:v>
                </c:pt>
                <c:pt idx="11017">
                  <c:v>-793.75300000000004</c:v>
                </c:pt>
                <c:pt idx="11018">
                  <c:v>-793.73699999999997</c:v>
                </c:pt>
                <c:pt idx="11019">
                  <c:v>-793.721</c:v>
                </c:pt>
                <c:pt idx="11020">
                  <c:v>-793.70500000000004</c:v>
                </c:pt>
                <c:pt idx="11021">
                  <c:v>-793.68899999999996</c:v>
                </c:pt>
                <c:pt idx="11022">
                  <c:v>-793.673</c:v>
                </c:pt>
                <c:pt idx="11023">
                  <c:v>-793.65700000000004</c:v>
                </c:pt>
                <c:pt idx="11024">
                  <c:v>-793.64099999999996</c:v>
                </c:pt>
                <c:pt idx="11025">
                  <c:v>-793.625</c:v>
                </c:pt>
                <c:pt idx="11026">
                  <c:v>-793.60900000000004</c:v>
                </c:pt>
                <c:pt idx="11027">
                  <c:v>-793.59299999999996</c:v>
                </c:pt>
                <c:pt idx="11028">
                  <c:v>-793.577</c:v>
                </c:pt>
                <c:pt idx="11029">
                  <c:v>-793.56100000000004</c:v>
                </c:pt>
                <c:pt idx="11030">
                  <c:v>-793.54499999999996</c:v>
                </c:pt>
                <c:pt idx="11031">
                  <c:v>-793.529</c:v>
                </c:pt>
                <c:pt idx="11032">
                  <c:v>-793.51300000000003</c:v>
                </c:pt>
                <c:pt idx="11033">
                  <c:v>-793.49699999999996</c:v>
                </c:pt>
                <c:pt idx="11034">
                  <c:v>-793.48099999999999</c:v>
                </c:pt>
                <c:pt idx="11035">
                  <c:v>-793.46500000000003</c:v>
                </c:pt>
                <c:pt idx="11036">
                  <c:v>-793.44899999999996</c:v>
                </c:pt>
                <c:pt idx="11037">
                  <c:v>-793.43299999999999</c:v>
                </c:pt>
                <c:pt idx="11038">
                  <c:v>-793.41700000000003</c:v>
                </c:pt>
                <c:pt idx="11039">
                  <c:v>-793.40099999999995</c:v>
                </c:pt>
                <c:pt idx="11040">
                  <c:v>-793.38499999999999</c:v>
                </c:pt>
                <c:pt idx="11041">
                  <c:v>-793.36900000000003</c:v>
                </c:pt>
                <c:pt idx="11042">
                  <c:v>-793.35299999999995</c:v>
                </c:pt>
                <c:pt idx="11043">
                  <c:v>-793.33699999999999</c:v>
                </c:pt>
                <c:pt idx="11044">
                  <c:v>-793.32100000000003</c:v>
                </c:pt>
                <c:pt idx="11045">
                  <c:v>-793.30499999999995</c:v>
                </c:pt>
                <c:pt idx="11046">
                  <c:v>-793.28899999999999</c:v>
                </c:pt>
                <c:pt idx="11047">
                  <c:v>-793.27300000000002</c:v>
                </c:pt>
                <c:pt idx="11048">
                  <c:v>-793.25699999999995</c:v>
                </c:pt>
                <c:pt idx="11049">
                  <c:v>-793.24099999999999</c:v>
                </c:pt>
                <c:pt idx="11050">
                  <c:v>-793.22500000000002</c:v>
                </c:pt>
                <c:pt idx="11051">
                  <c:v>-793.20899999999995</c:v>
                </c:pt>
                <c:pt idx="11052">
                  <c:v>-793.19299999999998</c:v>
                </c:pt>
                <c:pt idx="11053">
                  <c:v>-793.17700000000002</c:v>
                </c:pt>
                <c:pt idx="11054">
                  <c:v>-793.16099999999994</c:v>
                </c:pt>
                <c:pt idx="11055">
                  <c:v>-793.14499999999998</c:v>
                </c:pt>
                <c:pt idx="11056">
                  <c:v>-793.12900000000002</c:v>
                </c:pt>
                <c:pt idx="11057">
                  <c:v>-793.11300000000006</c:v>
                </c:pt>
                <c:pt idx="11058">
                  <c:v>-793.09699999999998</c:v>
                </c:pt>
                <c:pt idx="11059">
                  <c:v>-793.08100000000002</c:v>
                </c:pt>
                <c:pt idx="11060">
                  <c:v>-793.06500000000005</c:v>
                </c:pt>
                <c:pt idx="11061">
                  <c:v>-793.04899999999998</c:v>
                </c:pt>
                <c:pt idx="11062">
                  <c:v>-793.03300000000002</c:v>
                </c:pt>
                <c:pt idx="11063">
                  <c:v>-793.01700000000005</c:v>
                </c:pt>
                <c:pt idx="11064">
                  <c:v>-793.00099999999998</c:v>
                </c:pt>
                <c:pt idx="11065">
                  <c:v>-792.98500000000001</c:v>
                </c:pt>
                <c:pt idx="11066">
                  <c:v>-792.96900000000005</c:v>
                </c:pt>
                <c:pt idx="11067">
                  <c:v>-792.95299999999997</c:v>
                </c:pt>
                <c:pt idx="11068">
                  <c:v>-792.93700000000001</c:v>
                </c:pt>
                <c:pt idx="11069">
                  <c:v>-792.92100000000005</c:v>
                </c:pt>
                <c:pt idx="11070">
                  <c:v>-792.90499999999997</c:v>
                </c:pt>
                <c:pt idx="11071">
                  <c:v>-792.88900000000001</c:v>
                </c:pt>
                <c:pt idx="11072">
                  <c:v>-792.87300000000005</c:v>
                </c:pt>
                <c:pt idx="11073">
                  <c:v>-792.85699999999997</c:v>
                </c:pt>
                <c:pt idx="11074">
                  <c:v>-792.84100000000001</c:v>
                </c:pt>
                <c:pt idx="11075">
                  <c:v>-792.82500000000005</c:v>
                </c:pt>
                <c:pt idx="11076">
                  <c:v>-792.80899999999997</c:v>
                </c:pt>
                <c:pt idx="11077">
                  <c:v>-792.79300000000001</c:v>
                </c:pt>
                <c:pt idx="11078">
                  <c:v>-792.77700000000004</c:v>
                </c:pt>
                <c:pt idx="11079">
                  <c:v>-792.76099999999997</c:v>
                </c:pt>
                <c:pt idx="11080">
                  <c:v>-792.745</c:v>
                </c:pt>
                <c:pt idx="11081">
                  <c:v>-792.72900000000004</c:v>
                </c:pt>
                <c:pt idx="11082">
                  <c:v>-792.71400000000006</c:v>
                </c:pt>
                <c:pt idx="11083">
                  <c:v>-792.69799999999998</c:v>
                </c:pt>
                <c:pt idx="11084">
                  <c:v>-792.68200000000002</c:v>
                </c:pt>
                <c:pt idx="11085">
                  <c:v>-792.66600000000005</c:v>
                </c:pt>
                <c:pt idx="11086">
                  <c:v>-792.65</c:v>
                </c:pt>
                <c:pt idx="11087">
                  <c:v>-792.63400000000001</c:v>
                </c:pt>
                <c:pt idx="11088">
                  <c:v>-792.61800000000005</c:v>
                </c:pt>
                <c:pt idx="11089">
                  <c:v>-792.60199999999998</c:v>
                </c:pt>
                <c:pt idx="11090">
                  <c:v>-792.58600000000001</c:v>
                </c:pt>
                <c:pt idx="11091">
                  <c:v>-792.57</c:v>
                </c:pt>
                <c:pt idx="11092">
                  <c:v>-792.55399999999997</c:v>
                </c:pt>
                <c:pt idx="11093">
                  <c:v>-792.53800000000001</c:v>
                </c:pt>
                <c:pt idx="11094">
                  <c:v>-792.52200000000005</c:v>
                </c:pt>
                <c:pt idx="11095">
                  <c:v>-792.50599999999997</c:v>
                </c:pt>
                <c:pt idx="11096">
                  <c:v>-792.49</c:v>
                </c:pt>
                <c:pt idx="11097">
                  <c:v>-792.47400000000005</c:v>
                </c:pt>
                <c:pt idx="11098">
                  <c:v>-792.45799999999997</c:v>
                </c:pt>
                <c:pt idx="11099">
                  <c:v>-792.44200000000001</c:v>
                </c:pt>
                <c:pt idx="11100">
                  <c:v>-792.42600000000004</c:v>
                </c:pt>
                <c:pt idx="11101">
                  <c:v>-792.41</c:v>
                </c:pt>
                <c:pt idx="11102">
                  <c:v>-792.39400000000001</c:v>
                </c:pt>
                <c:pt idx="11103">
                  <c:v>-792.37800000000004</c:v>
                </c:pt>
                <c:pt idx="11104">
                  <c:v>-792.36199999999997</c:v>
                </c:pt>
                <c:pt idx="11105">
                  <c:v>-792.346</c:v>
                </c:pt>
                <c:pt idx="11106">
                  <c:v>-792.33</c:v>
                </c:pt>
                <c:pt idx="11107">
                  <c:v>-792.31399999999996</c:v>
                </c:pt>
                <c:pt idx="11108">
                  <c:v>-792.298</c:v>
                </c:pt>
                <c:pt idx="11109">
                  <c:v>-792.28200000000004</c:v>
                </c:pt>
                <c:pt idx="11110">
                  <c:v>-792.26599999999996</c:v>
                </c:pt>
                <c:pt idx="11111">
                  <c:v>-792.25</c:v>
                </c:pt>
                <c:pt idx="11112">
                  <c:v>-792.23400000000004</c:v>
                </c:pt>
                <c:pt idx="11113">
                  <c:v>-792.21799999999996</c:v>
                </c:pt>
                <c:pt idx="11114">
                  <c:v>-792.202</c:v>
                </c:pt>
                <c:pt idx="11115">
                  <c:v>-792.18600000000004</c:v>
                </c:pt>
                <c:pt idx="11116">
                  <c:v>-792.17</c:v>
                </c:pt>
                <c:pt idx="11117">
                  <c:v>-792.154</c:v>
                </c:pt>
                <c:pt idx="11118">
                  <c:v>-792.13800000000003</c:v>
                </c:pt>
                <c:pt idx="11119">
                  <c:v>-792.12199999999996</c:v>
                </c:pt>
                <c:pt idx="11120">
                  <c:v>-792.10599999999999</c:v>
                </c:pt>
                <c:pt idx="11121">
                  <c:v>-792.09</c:v>
                </c:pt>
                <c:pt idx="11122">
                  <c:v>-792.07399999999996</c:v>
                </c:pt>
                <c:pt idx="11123">
                  <c:v>-792.05799999999999</c:v>
                </c:pt>
                <c:pt idx="11124">
                  <c:v>-792.04200000000003</c:v>
                </c:pt>
                <c:pt idx="11125">
                  <c:v>-792.02599999999995</c:v>
                </c:pt>
                <c:pt idx="11126">
                  <c:v>-792.01</c:v>
                </c:pt>
                <c:pt idx="11127">
                  <c:v>-791.99400000000003</c:v>
                </c:pt>
                <c:pt idx="11128">
                  <c:v>-791.97799999999995</c:v>
                </c:pt>
                <c:pt idx="11129">
                  <c:v>-791.96199999999999</c:v>
                </c:pt>
                <c:pt idx="11130">
                  <c:v>-791.94600000000003</c:v>
                </c:pt>
                <c:pt idx="11131">
                  <c:v>-791.93</c:v>
                </c:pt>
                <c:pt idx="11132">
                  <c:v>-791.91399999999999</c:v>
                </c:pt>
                <c:pt idx="11133">
                  <c:v>-791.89800000000002</c:v>
                </c:pt>
                <c:pt idx="11134">
                  <c:v>-791.88199999999995</c:v>
                </c:pt>
                <c:pt idx="11135">
                  <c:v>-791.86599999999999</c:v>
                </c:pt>
                <c:pt idx="11136">
                  <c:v>-791.85</c:v>
                </c:pt>
                <c:pt idx="11137">
                  <c:v>-791.83399999999995</c:v>
                </c:pt>
                <c:pt idx="11138">
                  <c:v>-791.81799999999998</c:v>
                </c:pt>
                <c:pt idx="11139">
                  <c:v>-791.80200000000002</c:v>
                </c:pt>
                <c:pt idx="11140">
                  <c:v>-791.78599999999994</c:v>
                </c:pt>
                <c:pt idx="11141">
                  <c:v>-791.77</c:v>
                </c:pt>
                <c:pt idx="11142">
                  <c:v>-791.75400000000002</c:v>
                </c:pt>
                <c:pt idx="11143">
                  <c:v>-791.73800000000006</c:v>
                </c:pt>
                <c:pt idx="11144">
                  <c:v>-791.72199999999998</c:v>
                </c:pt>
                <c:pt idx="11145">
                  <c:v>-791.70600000000002</c:v>
                </c:pt>
                <c:pt idx="11146">
                  <c:v>-791.69</c:v>
                </c:pt>
                <c:pt idx="11147">
                  <c:v>-791.67399999999998</c:v>
                </c:pt>
                <c:pt idx="11148">
                  <c:v>-791.65800000000002</c:v>
                </c:pt>
                <c:pt idx="11149">
                  <c:v>-791.64200000000005</c:v>
                </c:pt>
                <c:pt idx="11150">
                  <c:v>-791.62599999999998</c:v>
                </c:pt>
                <c:pt idx="11151">
                  <c:v>-791.61</c:v>
                </c:pt>
                <c:pt idx="11152">
                  <c:v>-791.59400000000005</c:v>
                </c:pt>
                <c:pt idx="11153">
                  <c:v>-791.57799999999997</c:v>
                </c:pt>
                <c:pt idx="11154">
                  <c:v>-791.56200000000001</c:v>
                </c:pt>
                <c:pt idx="11155">
                  <c:v>-791.54600000000005</c:v>
                </c:pt>
                <c:pt idx="11156">
                  <c:v>-791.53</c:v>
                </c:pt>
                <c:pt idx="11157">
                  <c:v>-791.51400000000001</c:v>
                </c:pt>
                <c:pt idx="11158">
                  <c:v>-791.49800000000005</c:v>
                </c:pt>
                <c:pt idx="11159">
                  <c:v>-791.48199999999997</c:v>
                </c:pt>
                <c:pt idx="11160">
                  <c:v>-791.46600000000001</c:v>
                </c:pt>
                <c:pt idx="11161">
                  <c:v>-791.45</c:v>
                </c:pt>
                <c:pt idx="11162">
                  <c:v>-791.43399999999997</c:v>
                </c:pt>
                <c:pt idx="11163">
                  <c:v>-791.41800000000001</c:v>
                </c:pt>
                <c:pt idx="11164">
                  <c:v>-791.40200000000004</c:v>
                </c:pt>
                <c:pt idx="11165">
                  <c:v>-791.38599999999997</c:v>
                </c:pt>
                <c:pt idx="11166">
                  <c:v>-791.37</c:v>
                </c:pt>
                <c:pt idx="11167">
                  <c:v>-791.35400000000004</c:v>
                </c:pt>
                <c:pt idx="11168">
                  <c:v>-791.33799999999997</c:v>
                </c:pt>
                <c:pt idx="11169">
                  <c:v>-791.322</c:v>
                </c:pt>
                <c:pt idx="11170">
                  <c:v>-791.30600000000004</c:v>
                </c:pt>
                <c:pt idx="11171">
                  <c:v>-791.29</c:v>
                </c:pt>
                <c:pt idx="11172">
                  <c:v>-791.274</c:v>
                </c:pt>
                <c:pt idx="11173">
                  <c:v>-791.25800000000004</c:v>
                </c:pt>
                <c:pt idx="11174">
                  <c:v>-791.24199999999996</c:v>
                </c:pt>
                <c:pt idx="11175">
                  <c:v>-791.226</c:v>
                </c:pt>
                <c:pt idx="11176">
                  <c:v>-791.21</c:v>
                </c:pt>
                <c:pt idx="11177">
                  <c:v>-791.19399999999996</c:v>
                </c:pt>
                <c:pt idx="11178">
                  <c:v>-791.178</c:v>
                </c:pt>
                <c:pt idx="11179">
                  <c:v>-791.16200000000003</c:v>
                </c:pt>
                <c:pt idx="11180">
                  <c:v>-791.14599999999996</c:v>
                </c:pt>
                <c:pt idx="11181">
                  <c:v>-791.13</c:v>
                </c:pt>
                <c:pt idx="11182">
                  <c:v>-791.11400000000003</c:v>
                </c:pt>
                <c:pt idx="11183">
                  <c:v>-791.09799999999996</c:v>
                </c:pt>
                <c:pt idx="11184">
                  <c:v>-791.08199999999999</c:v>
                </c:pt>
                <c:pt idx="11185">
                  <c:v>-791.06600000000003</c:v>
                </c:pt>
                <c:pt idx="11186">
                  <c:v>-791.05</c:v>
                </c:pt>
                <c:pt idx="11187">
                  <c:v>-791.03399999999999</c:v>
                </c:pt>
                <c:pt idx="11188">
                  <c:v>-791.01800000000003</c:v>
                </c:pt>
                <c:pt idx="11189">
                  <c:v>-791.00199999999995</c:v>
                </c:pt>
                <c:pt idx="11190">
                  <c:v>-790.98599999999999</c:v>
                </c:pt>
                <c:pt idx="11191">
                  <c:v>-790.97</c:v>
                </c:pt>
                <c:pt idx="11192">
                  <c:v>-790.95399999999995</c:v>
                </c:pt>
                <c:pt idx="11193">
                  <c:v>-790.93799999999999</c:v>
                </c:pt>
                <c:pt idx="11194">
                  <c:v>-790.92200000000003</c:v>
                </c:pt>
                <c:pt idx="11195">
                  <c:v>-790.90599999999995</c:v>
                </c:pt>
                <c:pt idx="11196">
                  <c:v>-790.89099999999996</c:v>
                </c:pt>
                <c:pt idx="11197">
                  <c:v>-790.875</c:v>
                </c:pt>
                <c:pt idx="11198">
                  <c:v>-790.85900000000004</c:v>
                </c:pt>
                <c:pt idx="11199">
                  <c:v>-790.84299999999996</c:v>
                </c:pt>
                <c:pt idx="11200">
                  <c:v>-790.827</c:v>
                </c:pt>
                <c:pt idx="11201">
                  <c:v>-790.81100000000004</c:v>
                </c:pt>
                <c:pt idx="11202">
                  <c:v>-790.79499999999996</c:v>
                </c:pt>
                <c:pt idx="11203">
                  <c:v>-790.779</c:v>
                </c:pt>
                <c:pt idx="11204">
                  <c:v>-790.76300000000003</c:v>
                </c:pt>
                <c:pt idx="11205">
                  <c:v>-790.74699999999996</c:v>
                </c:pt>
                <c:pt idx="11206">
                  <c:v>-790.73099999999999</c:v>
                </c:pt>
                <c:pt idx="11207">
                  <c:v>-790.71500000000003</c:v>
                </c:pt>
                <c:pt idx="11208">
                  <c:v>-790.69899999999996</c:v>
                </c:pt>
                <c:pt idx="11209">
                  <c:v>-790.68299999999999</c:v>
                </c:pt>
                <c:pt idx="11210">
                  <c:v>-790.66700000000003</c:v>
                </c:pt>
                <c:pt idx="11211">
                  <c:v>-790.65099999999995</c:v>
                </c:pt>
                <c:pt idx="11212">
                  <c:v>-790.63499999999999</c:v>
                </c:pt>
                <c:pt idx="11213">
                  <c:v>-790.61900000000003</c:v>
                </c:pt>
                <c:pt idx="11214">
                  <c:v>-790.60299999999995</c:v>
                </c:pt>
                <c:pt idx="11215">
                  <c:v>-790.58699999999999</c:v>
                </c:pt>
                <c:pt idx="11216">
                  <c:v>-790.57100000000003</c:v>
                </c:pt>
                <c:pt idx="11217">
                  <c:v>-790.55499999999995</c:v>
                </c:pt>
                <c:pt idx="11218">
                  <c:v>-790.53899999999999</c:v>
                </c:pt>
                <c:pt idx="11219">
                  <c:v>-790.52300000000002</c:v>
                </c:pt>
                <c:pt idx="11220">
                  <c:v>-790.50699999999995</c:v>
                </c:pt>
                <c:pt idx="11221">
                  <c:v>-790.49099999999999</c:v>
                </c:pt>
                <c:pt idx="11222">
                  <c:v>-790.47500000000002</c:v>
                </c:pt>
                <c:pt idx="11223">
                  <c:v>-790.45899999999995</c:v>
                </c:pt>
                <c:pt idx="11224">
                  <c:v>-790.44299999999998</c:v>
                </c:pt>
                <c:pt idx="11225">
                  <c:v>-790.42700000000002</c:v>
                </c:pt>
                <c:pt idx="11226">
                  <c:v>-790.41099999999994</c:v>
                </c:pt>
                <c:pt idx="11227">
                  <c:v>-790.39499999999998</c:v>
                </c:pt>
                <c:pt idx="11228">
                  <c:v>-790.37900000000002</c:v>
                </c:pt>
                <c:pt idx="11229">
                  <c:v>-790.36300000000006</c:v>
                </c:pt>
                <c:pt idx="11230">
                  <c:v>-790.34699999999998</c:v>
                </c:pt>
                <c:pt idx="11231">
                  <c:v>-790.33100000000002</c:v>
                </c:pt>
                <c:pt idx="11232">
                  <c:v>-790.31500000000005</c:v>
                </c:pt>
                <c:pt idx="11233">
                  <c:v>-790.29899999999998</c:v>
                </c:pt>
                <c:pt idx="11234">
                  <c:v>-790.28300000000002</c:v>
                </c:pt>
                <c:pt idx="11235">
                  <c:v>-790.26700000000005</c:v>
                </c:pt>
                <c:pt idx="11236">
                  <c:v>-790.25099999999998</c:v>
                </c:pt>
                <c:pt idx="11237">
                  <c:v>-790.23500000000001</c:v>
                </c:pt>
                <c:pt idx="11238">
                  <c:v>-790.21900000000005</c:v>
                </c:pt>
                <c:pt idx="11239">
                  <c:v>-790.20299999999997</c:v>
                </c:pt>
                <c:pt idx="11240">
                  <c:v>-790.18700000000001</c:v>
                </c:pt>
                <c:pt idx="11241">
                  <c:v>-790.17100000000005</c:v>
                </c:pt>
                <c:pt idx="11242">
                  <c:v>-790.15499999999997</c:v>
                </c:pt>
                <c:pt idx="11243">
                  <c:v>-790.13900000000001</c:v>
                </c:pt>
                <c:pt idx="11244">
                  <c:v>-790.12300000000005</c:v>
                </c:pt>
                <c:pt idx="11245">
                  <c:v>-790.10699999999997</c:v>
                </c:pt>
                <c:pt idx="11246">
                  <c:v>-790.09100000000001</c:v>
                </c:pt>
                <c:pt idx="11247">
                  <c:v>-790.07500000000005</c:v>
                </c:pt>
                <c:pt idx="11248">
                  <c:v>-790.05899999999997</c:v>
                </c:pt>
                <c:pt idx="11249">
                  <c:v>-790.04300000000001</c:v>
                </c:pt>
                <c:pt idx="11250">
                  <c:v>-790.02700000000004</c:v>
                </c:pt>
                <c:pt idx="11251">
                  <c:v>-790.01099999999997</c:v>
                </c:pt>
                <c:pt idx="11252">
                  <c:v>-789.995</c:v>
                </c:pt>
                <c:pt idx="11253">
                  <c:v>-789.97900000000004</c:v>
                </c:pt>
                <c:pt idx="11254">
                  <c:v>-789.96299999999997</c:v>
                </c:pt>
                <c:pt idx="11255">
                  <c:v>-789.947</c:v>
                </c:pt>
                <c:pt idx="11256">
                  <c:v>-789.93100000000004</c:v>
                </c:pt>
                <c:pt idx="11257">
                  <c:v>-789.91499999999996</c:v>
                </c:pt>
                <c:pt idx="11258">
                  <c:v>-789.899</c:v>
                </c:pt>
                <c:pt idx="11259">
                  <c:v>-789.88300000000004</c:v>
                </c:pt>
                <c:pt idx="11260">
                  <c:v>-789.86699999999996</c:v>
                </c:pt>
                <c:pt idx="11261">
                  <c:v>-789.851</c:v>
                </c:pt>
                <c:pt idx="11262">
                  <c:v>-789.83500000000004</c:v>
                </c:pt>
                <c:pt idx="11263">
                  <c:v>-789.81899999999996</c:v>
                </c:pt>
                <c:pt idx="11264">
                  <c:v>-789.803</c:v>
                </c:pt>
                <c:pt idx="11265">
                  <c:v>-789.78700000000003</c:v>
                </c:pt>
                <c:pt idx="11266">
                  <c:v>-789.77099999999996</c:v>
                </c:pt>
                <c:pt idx="11267">
                  <c:v>-789.755</c:v>
                </c:pt>
                <c:pt idx="11268">
                  <c:v>-789.73900000000003</c:v>
                </c:pt>
                <c:pt idx="11269">
                  <c:v>-789.72299999999996</c:v>
                </c:pt>
                <c:pt idx="11270">
                  <c:v>-789.70699999999999</c:v>
                </c:pt>
                <c:pt idx="11271">
                  <c:v>-789.69100000000003</c:v>
                </c:pt>
                <c:pt idx="11272">
                  <c:v>-789.67499999999995</c:v>
                </c:pt>
                <c:pt idx="11273">
                  <c:v>-789.65899999999999</c:v>
                </c:pt>
                <c:pt idx="11274">
                  <c:v>-789.64300000000003</c:v>
                </c:pt>
                <c:pt idx="11275">
                  <c:v>-789.62699999999995</c:v>
                </c:pt>
                <c:pt idx="11276">
                  <c:v>-789.61099999999999</c:v>
                </c:pt>
                <c:pt idx="11277">
                  <c:v>-789.59500000000003</c:v>
                </c:pt>
                <c:pt idx="11278">
                  <c:v>-789.57899999999995</c:v>
                </c:pt>
                <c:pt idx="11279">
                  <c:v>-789.56299999999999</c:v>
                </c:pt>
                <c:pt idx="11280">
                  <c:v>-789.54700000000003</c:v>
                </c:pt>
                <c:pt idx="11281">
                  <c:v>-789.53099999999995</c:v>
                </c:pt>
                <c:pt idx="11282">
                  <c:v>-789.51499999999999</c:v>
                </c:pt>
                <c:pt idx="11283">
                  <c:v>-789.49900000000002</c:v>
                </c:pt>
                <c:pt idx="11284">
                  <c:v>-789.48299999999995</c:v>
                </c:pt>
                <c:pt idx="11285">
                  <c:v>-789.46699999999998</c:v>
                </c:pt>
                <c:pt idx="11286">
                  <c:v>-789.45100000000002</c:v>
                </c:pt>
                <c:pt idx="11287">
                  <c:v>-789.43499999999995</c:v>
                </c:pt>
                <c:pt idx="11288">
                  <c:v>-789.41899999999998</c:v>
                </c:pt>
                <c:pt idx="11289">
                  <c:v>-789.40300000000002</c:v>
                </c:pt>
                <c:pt idx="11290">
                  <c:v>-789.38699999999994</c:v>
                </c:pt>
                <c:pt idx="11291">
                  <c:v>-789.37099999999998</c:v>
                </c:pt>
                <c:pt idx="11292">
                  <c:v>-789.35500000000002</c:v>
                </c:pt>
                <c:pt idx="11293">
                  <c:v>-789.33900000000006</c:v>
                </c:pt>
                <c:pt idx="11294">
                  <c:v>-789.32299999999998</c:v>
                </c:pt>
                <c:pt idx="11295">
                  <c:v>-789.30700000000002</c:v>
                </c:pt>
                <c:pt idx="11296">
                  <c:v>-789.29100000000005</c:v>
                </c:pt>
                <c:pt idx="11297">
                  <c:v>-789.27499999999998</c:v>
                </c:pt>
                <c:pt idx="11298">
                  <c:v>-789.25900000000001</c:v>
                </c:pt>
                <c:pt idx="11299">
                  <c:v>-789.24300000000005</c:v>
                </c:pt>
                <c:pt idx="11300">
                  <c:v>-789.22699999999998</c:v>
                </c:pt>
                <c:pt idx="11301">
                  <c:v>-789.21100000000001</c:v>
                </c:pt>
                <c:pt idx="11302">
                  <c:v>-789.19500000000005</c:v>
                </c:pt>
                <c:pt idx="11303">
                  <c:v>-789.17899999999997</c:v>
                </c:pt>
                <c:pt idx="11304">
                  <c:v>-789.16300000000001</c:v>
                </c:pt>
                <c:pt idx="11305">
                  <c:v>-789.14700000000005</c:v>
                </c:pt>
                <c:pt idx="11306">
                  <c:v>-789.13099999999997</c:v>
                </c:pt>
                <c:pt idx="11307">
                  <c:v>-789.11500000000001</c:v>
                </c:pt>
                <c:pt idx="11308">
                  <c:v>-789.09900000000005</c:v>
                </c:pt>
                <c:pt idx="11309">
                  <c:v>-789.08299999999997</c:v>
                </c:pt>
                <c:pt idx="11310">
                  <c:v>-789.06799999999998</c:v>
                </c:pt>
                <c:pt idx="11311">
                  <c:v>-789.05200000000002</c:v>
                </c:pt>
                <c:pt idx="11312">
                  <c:v>-789.03599999999994</c:v>
                </c:pt>
                <c:pt idx="11313">
                  <c:v>-789.02</c:v>
                </c:pt>
                <c:pt idx="11314">
                  <c:v>-789.00400000000002</c:v>
                </c:pt>
                <c:pt idx="11315">
                  <c:v>-788.98800000000006</c:v>
                </c:pt>
                <c:pt idx="11316">
                  <c:v>-788.97199999999998</c:v>
                </c:pt>
                <c:pt idx="11317">
                  <c:v>-788.95600000000002</c:v>
                </c:pt>
                <c:pt idx="11318">
                  <c:v>-788.94</c:v>
                </c:pt>
                <c:pt idx="11319">
                  <c:v>-788.92399999999998</c:v>
                </c:pt>
                <c:pt idx="11320">
                  <c:v>-788.90800000000002</c:v>
                </c:pt>
                <c:pt idx="11321">
                  <c:v>-788.89200000000005</c:v>
                </c:pt>
                <c:pt idx="11322">
                  <c:v>-788.87599999999998</c:v>
                </c:pt>
                <c:pt idx="11323">
                  <c:v>-788.86</c:v>
                </c:pt>
                <c:pt idx="11324">
                  <c:v>-788.84400000000005</c:v>
                </c:pt>
                <c:pt idx="11325">
                  <c:v>-788.82799999999997</c:v>
                </c:pt>
                <c:pt idx="11326">
                  <c:v>-788.81200000000001</c:v>
                </c:pt>
                <c:pt idx="11327">
                  <c:v>-788.79600000000005</c:v>
                </c:pt>
                <c:pt idx="11328">
                  <c:v>-788.78</c:v>
                </c:pt>
                <c:pt idx="11329">
                  <c:v>-788.76400000000001</c:v>
                </c:pt>
                <c:pt idx="11330">
                  <c:v>-788.74800000000005</c:v>
                </c:pt>
                <c:pt idx="11331">
                  <c:v>-788.73199999999997</c:v>
                </c:pt>
                <c:pt idx="11332">
                  <c:v>-788.71600000000001</c:v>
                </c:pt>
                <c:pt idx="11333">
                  <c:v>-788.7</c:v>
                </c:pt>
                <c:pt idx="11334">
                  <c:v>-788.68399999999997</c:v>
                </c:pt>
                <c:pt idx="11335">
                  <c:v>-788.66800000000001</c:v>
                </c:pt>
                <c:pt idx="11336">
                  <c:v>-788.65200000000004</c:v>
                </c:pt>
                <c:pt idx="11337">
                  <c:v>-788.63599999999997</c:v>
                </c:pt>
                <c:pt idx="11338">
                  <c:v>-788.62</c:v>
                </c:pt>
                <c:pt idx="11339">
                  <c:v>-788.60400000000004</c:v>
                </c:pt>
                <c:pt idx="11340">
                  <c:v>-788.58799999999997</c:v>
                </c:pt>
                <c:pt idx="11341">
                  <c:v>-788.572</c:v>
                </c:pt>
                <c:pt idx="11342">
                  <c:v>-788.55600000000004</c:v>
                </c:pt>
                <c:pt idx="11343">
                  <c:v>-788.54</c:v>
                </c:pt>
                <c:pt idx="11344">
                  <c:v>-788.524</c:v>
                </c:pt>
                <c:pt idx="11345">
                  <c:v>-788.50800000000004</c:v>
                </c:pt>
                <c:pt idx="11346">
                  <c:v>-788.49199999999996</c:v>
                </c:pt>
                <c:pt idx="11347">
                  <c:v>-788.476</c:v>
                </c:pt>
                <c:pt idx="11348">
                  <c:v>-788.46</c:v>
                </c:pt>
                <c:pt idx="11349">
                  <c:v>-788.44399999999996</c:v>
                </c:pt>
                <c:pt idx="11350">
                  <c:v>-788.428</c:v>
                </c:pt>
                <c:pt idx="11351">
                  <c:v>-788.41200000000003</c:v>
                </c:pt>
                <c:pt idx="11352">
                  <c:v>-788.39599999999996</c:v>
                </c:pt>
                <c:pt idx="11353">
                  <c:v>-788.38</c:v>
                </c:pt>
                <c:pt idx="11354">
                  <c:v>-788.36400000000003</c:v>
                </c:pt>
                <c:pt idx="11355">
                  <c:v>-788.34799999999996</c:v>
                </c:pt>
                <c:pt idx="11356">
                  <c:v>-788.33199999999999</c:v>
                </c:pt>
                <c:pt idx="11357">
                  <c:v>-788.31600000000003</c:v>
                </c:pt>
                <c:pt idx="11358">
                  <c:v>-788.3</c:v>
                </c:pt>
                <c:pt idx="11359">
                  <c:v>-788.28399999999999</c:v>
                </c:pt>
                <c:pt idx="11360">
                  <c:v>-788.26800000000003</c:v>
                </c:pt>
                <c:pt idx="11361">
                  <c:v>-788.25199999999995</c:v>
                </c:pt>
                <c:pt idx="11362">
                  <c:v>-788.23599999999999</c:v>
                </c:pt>
                <c:pt idx="11363">
                  <c:v>-788.22</c:v>
                </c:pt>
                <c:pt idx="11364">
                  <c:v>-788.20399999999995</c:v>
                </c:pt>
                <c:pt idx="11365">
                  <c:v>-788.18799999999999</c:v>
                </c:pt>
                <c:pt idx="11366">
                  <c:v>-788.17200000000003</c:v>
                </c:pt>
                <c:pt idx="11367">
                  <c:v>-788.15599999999995</c:v>
                </c:pt>
                <c:pt idx="11368">
                  <c:v>-788.14</c:v>
                </c:pt>
                <c:pt idx="11369">
                  <c:v>-788.12400000000002</c:v>
                </c:pt>
                <c:pt idx="11370">
                  <c:v>-788.10799999999995</c:v>
                </c:pt>
                <c:pt idx="11371">
                  <c:v>-788.09199999999998</c:v>
                </c:pt>
                <c:pt idx="11372">
                  <c:v>-788.07600000000002</c:v>
                </c:pt>
                <c:pt idx="11373">
                  <c:v>-788.06</c:v>
                </c:pt>
                <c:pt idx="11374">
                  <c:v>-788.04399999999998</c:v>
                </c:pt>
                <c:pt idx="11375">
                  <c:v>-788.02800000000002</c:v>
                </c:pt>
                <c:pt idx="11376">
                  <c:v>-788.01199999999994</c:v>
                </c:pt>
                <c:pt idx="11377">
                  <c:v>-787.99599999999998</c:v>
                </c:pt>
                <c:pt idx="11378">
                  <c:v>-787.98</c:v>
                </c:pt>
                <c:pt idx="11379">
                  <c:v>-787.96400000000006</c:v>
                </c:pt>
                <c:pt idx="11380">
                  <c:v>-787.94799999999998</c:v>
                </c:pt>
                <c:pt idx="11381">
                  <c:v>-787.93200000000002</c:v>
                </c:pt>
                <c:pt idx="11382">
                  <c:v>-787.91600000000005</c:v>
                </c:pt>
                <c:pt idx="11383">
                  <c:v>-787.9</c:v>
                </c:pt>
                <c:pt idx="11384">
                  <c:v>-787.88400000000001</c:v>
                </c:pt>
                <c:pt idx="11385">
                  <c:v>-787.86800000000005</c:v>
                </c:pt>
                <c:pt idx="11386">
                  <c:v>-787.85199999999998</c:v>
                </c:pt>
                <c:pt idx="11387">
                  <c:v>-787.83600000000001</c:v>
                </c:pt>
                <c:pt idx="11388">
                  <c:v>-787.82</c:v>
                </c:pt>
                <c:pt idx="11389">
                  <c:v>-787.80399999999997</c:v>
                </c:pt>
                <c:pt idx="11390">
                  <c:v>-787.78800000000001</c:v>
                </c:pt>
                <c:pt idx="11391">
                  <c:v>-787.77200000000005</c:v>
                </c:pt>
                <c:pt idx="11392">
                  <c:v>-787.75599999999997</c:v>
                </c:pt>
                <c:pt idx="11393">
                  <c:v>-787.74</c:v>
                </c:pt>
                <c:pt idx="11394">
                  <c:v>-787.72400000000005</c:v>
                </c:pt>
                <c:pt idx="11395">
                  <c:v>-787.70799999999997</c:v>
                </c:pt>
                <c:pt idx="11396">
                  <c:v>-787.69200000000001</c:v>
                </c:pt>
                <c:pt idx="11397">
                  <c:v>-787.67600000000004</c:v>
                </c:pt>
                <c:pt idx="11398">
                  <c:v>-787.66</c:v>
                </c:pt>
                <c:pt idx="11399">
                  <c:v>-787.64400000000001</c:v>
                </c:pt>
                <c:pt idx="11400">
                  <c:v>-787.62800000000004</c:v>
                </c:pt>
                <c:pt idx="11401">
                  <c:v>-787.61199999999997</c:v>
                </c:pt>
                <c:pt idx="11402">
                  <c:v>-787.596</c:v>
                </c:pt>
                <c:pt idx="11403">
                  <c:v>-787.58</c:v>
                </c:pt>
                <c:pt idx="11404">
                  <c:v>-787.56399999999996</c:v>
                </c:pt>
                <c:pt idx="11405">
                  <c:v>-787.548</c:v>
                </c:pt>
                <c:pt idx="11406">
                  <c:v>-787.53200000000004</c:v>
                </c:pt>
                <c:pt idx="11407">
                  <c:v>-787.51599999999996</c:v>
                </c:pt>
                <c:pt idx="11408">
                  <c:v>-787.5</c:v>
                </c:pt>
                <c:pt idx="11409">
                  <c:v>-787.48400000000004</c:v>
                </c:pt>
                <c:pt idx="11410">
                  <c:v>-787.46799999999996</c:v>
                </c:pt>
                <c:pt idx="11411">
                  <c:v>-787.452</c:v>
                </c:pt>
                <c:pt idx="11412">
                  <c:v>-787.43600000000004</c:v>
                </c:pt>
                <c:pt idx="11413">
                  <c:v>-787.42</c:v>
                </c:pt>
                <c:pt idx="11414">
                  <c:v>-787.404</c:v>
                </c:pt>
                <c:pt idx="11415">
                  <c:v>-787.38800000000003</c:v>
                </c:pt>
                <c:pt idx="11416">
                  <c:v>-787.37199999999996</c:v>
                </c:pt>
                <c:pt idx="11417">
                  <c:v>-787.35599999999999</c:v>
                </c:pt>
                <c:pt idx="11418">
                  <c:v>-787.34</c:v>
                </c:pt>
                <c:pt idx="11419">
                  <c:v>-787.32399999999996</c:v>
                </c:pt>
                <c:pt idx="11420">
                  <c:v>-787.30799999999999</c:v>
                </c:pt>
                <c:pt idx="11421">
                  <c:v>-787.29200000000003</c:v>
                </c:pt>
                <c:pt idx="11422">
                  <c:v>-787.27599999999995</c:v>
                </c:pt>
                <c:pt idx="11423">
                  <c:v>-787.26</c:v>
                </c:pt>
                <c:pt idx="11424">
                  <c:v>-787.245</c:v>
                </c:pt>
                <c:pt idx="11425">
                  <c:v>-787.22900000000004</c:v>
                </c:pt>
                <c:pt idx="11426">
                  <c:v>-787.21299999999997</c:v>
                </c:pt>
                <c:pt idx="11427">
                  <c:v>-787.197</c:v>
                </c:pt>
                <c:pt idx="11428">
                  <c:v>-787.18100000000004</c:v>
                </c:pt>
                <c:pt idx="11429">
                  <c:v>-787.16499999999996</c:v>
                </c:pt>
                <c:pt idx="11430">
                  <c:v>-787.149</c:v>
                </c:pt>
                <c:pt idx="11431">
                  <c:v>-787.13300000000004</c:v>
                </c:pt>
                <c:pt idx="11432">
                  <c:v>-787.11699999999996</c:v>
                </c:pt>
                <c:pt idx="11433">
                  <c:v>-787.101</c:v>
                </c:pt>
                <c:pt idx="11434">
                  <c:v>-787.08500000000004</c:v>
                </c:pt>
                <c:pt idx="11435">
                  <c:v>-787.06899999999996</c:v>
                </c:pt>
                <c:pt idx="11436">
                  <c:v>-787.053</c:v>
                </c:pt>
                <c:pt idx="11437">
                  <c:v>-787.03700000000003</c:v>
                </c:pt>
                <c:pt idx="11438">
                  <c:v>-787.02099999999996</c:v>
                </c:pt>
                <c:pt idx="11439">
                  <c:v>-787.005</c:v>
                </c:pt>
                <c:pt idx="11440">
                  <c:v>-786.98900000000003</c:v>
                </c:pt>
                <c:pt idx="11441">
                  <c:v>-786.97299999999996</c:v>
                </c:pt>
                <c:pt idx="11442">
                  <c:v>-786.95699999999999</c:v>
                </c:pt>
                <c:pt idx="11443">
                  <c:v>-786.94100000000003</c:v>
                </c:pt>
                <c:pt idx="11444">
                  <c:v>-786.92499999999995</c:v>
                </c:pt>
                <c:pt idx="11445">
                  <c:v>-786.90899999999999</c:v>
                </c:pt>
                <c:pt idx="11446">
                  <c:v>-786.89300000000003</c:v>
                </c:pt>
                <c:pt idx="11447">
                  <c:v>-786.87699999999995</c:v>
                </c:pt>
                <c:pt idx="11448">
                  <c:v>-786.86099999999999</c:v>
                </c:pt>
                <c:pt idx="11449">
                  <c:v>-786.84500000000003</c:v>
                </c:pt>
                <c:pt idx="11450">
                  <c:v>-786.82899999999995</c:v>
                </c:pt>
                <c:pt idx="11451">
                  <c:v>-786.81299999999999</c:v>
                </c:pt>
                <c:pt idx="11452">
                  <c:v>-786.79700000000003</c:v>
                </c:pt>
                <c:pt idx="11453">
                  <c:v>-786.78099999999995</c:v>
                </c:pt>
                <c:pt idx="11454">
                  <c:v>-786.76499999999999</c:v>
                </c:pt>
                <c:pt idx="11455">
                  <c:v>-786.74900000000002</c:v>
                </c:pt>
                <c:pt idx="11456">
                  <c:v>-786.73299999999995</c:v>
                </c:pt>
                <c:pt idx="11457">
                  <c:v>-786.71699999999998</c:v>
                </c:pt>
                <c:pt idx="11458">
                  <c:v>-786.70100000000002</c:v>
                </c:pt>
                <c:pt idx="11459">
                  <c:v>-786.68499999999995</c:v>
                </c:pt>
                <c:pt idx="11460">
                  <c:v>-786.66899999999998</c:v>
                </c:pt>
                <c:pt idx="11461">
                  <c:v>-786.65300000000002</c:v>
                </c:pt>
                <c:pt idx="11462">
                  <c:v>-786.63699999999994</c:v>
                </c:pt>
                <c:pt idx="11463">
                  <c:v>-786.62099999999998</c:v>
                </c:pt>
                <c:pt idx="11464">
                  <c:v>-786.60500000000002</c:v>
                </c:pt>
                <c:pt idx="11465">
                  <c:v>-786.58900000000006</c:v>
                </c:pt>
                <c:pt idx="11466">
                  <c:v>-786.57299999999998</c:v>
                </c:pt>
                <c:pt idx="11467">
                  <c:v>-786.55700000000002</c:v>
                </c:pt>
                <c:pt idx="11468">
                  <c:v>-786.54100000000005</c:v>
                </c:pt>
                <c:pt idx="11469">
                  <c:v>-786.52499999999998</c:v>
                </c:pt>
                <c:pt idx="11470">
                  <c:v>-786.50900000000001</c:v>
                </c:pt>
                <c:pt idx="11471">
                  <c:v>-786.49300000000005</c:v>
                </c:pt>
                <c:pt idx="11472">
                  <c:v>-786.47699999999998</c:v>
                </c:pt>
                <c:pt idx="11473">
                  <c:v>-786.46100000000001</c:v>
                </c:pt>
                <c:pt idx="11474">
                  <c:v>-786.44500000000005</c:v>
                </c:pt>
                <c:pt idx="11475">
                  <c:v>-786.42899999999997</c:v>
                </c:pt>
                <c:pt idx="11476">
                  <c:v>-786.41300000000001</c:v>
                </c:pt>
                <c:pt idx="11477">
                  <c:v>-786.39700000000005</c:v>
                </c:pt>
                <c:pt idx="11478">
                  <c:v>-786.38099999999997</c:v>
                </c:pt>
                <c:pt idx="11479">
                  <c:v>-786.36500000000001</c:v>
                </c:pt>
                <c:pt idx="11480">
                  <c:v>-786.34900000000005</c:v>
                </c:pt>
                <c:pt idx="11481">
                  <c:v>-786.33299999999997</c:v>
                </c:pt>
                <c:pt idx="11482">
                  <c:v>-786.31700000000001</c:v>
                </c:pt>
                <c:pt idx="11483">
                  <c:v>-786.30100000000004</c:v>
                </c:pt>
                <c:pt idx="11484">
                  <c:v>-786.28499999999997</c:v>
                </c:pt>
                <c:pt idx="11485">
                  <c:v>-786.26900000000001</c:v>
                </c:pt>
                <c:pt idx="11486">
                  <c:v>-786.25300000000004</c:v>
                </c:pt>
                <c:pt idx="11487">
                  <c:v>-786.23699999999997</c:v>
                </c:pt>
                <c:pt idx="11488">
                  <c:v>-786.221</c:v>
                </c:pt>
                <c:pt idx="11489">
                  <c:v>-786.20500000000004</c:v>
                </c:pt>
                <c:pt idx="11490">
                  <c:v>-786.18899999999996</c:v>
                </c:pt>
                <c:pt idx="11491">
                  <c:v>-786.173</c:v>
                </c:pt>
                <c:pt idx="11492">
                  <c:v>-786.15700000000004</c:v>
                </c:pt>
                <c:pt idx="11493">
                  <c:v>-786.14099999999996</c:v>
                </c:pt>
                <c:pt idx="11494">
                  <c:v>-786.125</c:v>
                </c:pt>
                <c:pt idx="11495">
                  <c:v>-786.10900000000004</c:v>
                </c:pt>
                <c:pt idx="11496">
                  <c:v>-786.09299999999996</c:v>
                </c:pt>
                <c:pt idx="11497">
                  <c:v>-786.077</c:v>
                </c:pt>
                <c:pt idx="11498">
                  <c:v>-786.06100000000004</c:v>
                </c:pt>
                <c:pt idx="11499">
                  <c:v>-786.04499999999996</c:v>
                </c:pt>
                <c:pt idx="11500">
                  <c:v>-786.029</c:v>
                </c:pt>
                <c:pt idx="11501">
                  <c:v>-786.01300000000003</c:v>
                </c:pt>
                <c:pt idx="11502">
                  <c:v>-785.99699999999996</c:v>
                </c:pt>
                <c:pt idx="11503">
                  <c:v>-785.98099999999999</c:v>
                </c:pt>
                <c:pt idx="11504">
                  <c:v>-785.96500000000003</c:v>
                </c:pt>
                <c:pt idx="11505">
                  <c:v>-785.94899999999996</c:v>
                </c:pt>
                <c:pt idx="11506">
                  <c:v>-785.93299999999999</c:v>
                </c:pt>
                <c:pt idx="11507">
                  <c:v>-785.91700000000003</c:v>
                </c:pt>
                <c:pt idx="11508">
                  <c:v>-785.90099999999995</c:v>
                </c:pt>
                <c:pt idx="11509">
                  <c:v>-785.88499999999999</c:v>
                </c:pt>
                <c:pt idx="11510">
                  <c:v>-785.86900000000003</c:v>
                </c:pt>
                <c:pt idx="11511">
                  <c:v>-785.85299999999995</c:v>
                </c:pt>
                <c:pt idx="11512">
                  <c:v>-785.83699999999999</c:v>
                </c:pt>
                <c:pt idx="11513">
                  <c:v>-785.82100000000003</c:v>
                </c:pt>
                <c:pt idx="11514">
                  <c:v>-785.80499999999995</c:v>
                </c:pt>
                <c:pt idx="11515">
                  <c:v>-785.78899999999999</c:v>
                </c:pt>
                <c:pt idx="11516">
                  <c:v>-785.77300000000002</c:v>
                </c:pt>
                <c:pt idx="11517">
                  <c:v>-785.75699999999995</c:v>
                </c:pt>
                <c:pt idx="11518">
                  <c:v>-785.74099999999999</c:v>
                </c:pt>
                <c:pt idx="11519">
                  <c:v>-785.72500000000002</c:v>
                </c:pt>
                <c:pt idx="11520">
                  <c:v>-785.70899999999995</c:v>
                </c:pt>
                <c:pt idx="11521">
                  <c:v>-785.69299999999998</c:v>
                </c:pt>
                <c:pt idx="11522">
                  <c:v>-785.67700000000002</c:v>
                </c:pt>
                <c:pt idx="11523">
                  <c:v>-785.66099999999994</c:v>
                </c:pt>
                <c:pt idx="11524">
                  <c:v>-785.64499999999998</c:v>
                </c:pt>
                <c:pt idx="11525">
                  <c:v>-785.62900000000002</c:v>
                </c:pt>
                <c:pt idx="11526">
                  <c:v>-785.61300000000006</c:v>
                </c:pt>
                <c:pt idx="11527">
                  <c:v>-785.59699999999998</c:v>
                </c:pt>
                <c:pt idx="11528">
                  <c:v>-785.58100000000002</c:v>
                </c:pt>
                <c:pt idx="11529">
                  <c:v>-785.56500000000005</c:v>
                </c:pt>
                <c:pt idx="11530">
                  <c:v>-785.54899999999998</c:v>
                </c:pt>
                <c:pt idx="11531">
                  <c:v>-785.53300000000002</c:v>
                </c:pt>
                <c:pt idx="11532">
                  <c:v>-785.51700000000005</c:v>
                </c:pt>
                <c:pt idx="11533">
                  <c:v>-785.50099999999998</c:v>
                </c:pt>
                <c:pt idx="11534">
                  <c:v>-785.48500000000001</c:v>
                </c:pt>
                <c:pt idx="11535">
                  <c:v>-785.46900000000005</c:v>
                </c:pt>
                <c:pt idx="11536">
                  <c:v>-785.45299999999997</c:v>
                </c:pt>
                <c:pt idx="11537">
                  <c:v>-785.43799999999999</c:v>
                </c:pt>
                <c:pt idx="11538">
                  <c:v>-785.42200000000003</c:v>
                </c:pt>
                <c:pt idx="11539">
                  <c:v>-785.40599999999995</c:v>
                </c:pt>
                <c:pt idx="11540">
                  <c:v>-785.39</c:v>
                </c:pt>
                <c:pt idx="11541">
                  <c:v>-785.37400000000002</c:v>
                </c:pt>
                <c:pt idx="11542">
                  <c:v>-785.35799999999995</c:v>
                </c:pt>
                <c:pt idx="11543">
                  <c:v>-785.34199999999998</c:v>
                </c:pt>
                <c:pt idx="11544">
                  <c:v>-785.32600000000002</c:v>
                </c:pt>
                <c:pt idx="11545">
                  <c:v>-785.31</c:v>
                </c:pt>
                <c:pt idx="11546">
                  <c:v>-785.29399999999998</c:v>
                </c:pt>
                <c:pt idx="11547">
                  <c:v>-785.27800000000002</c:v>
                </c:pt>
                <c:pt idx="11548">
                  <c:v>-785.26199999999994</c:v>
                </c:pt>
                <c:pt idx="11549">
                  <c:v>-785.24599999999998</c:v>
                </c:pt>
                <c:pt idx="11550">
                  <c:v>-785.23</c:v>
                </c:pt>
                <c:pt idx="11551">
                  <c:v>-785.21400000000006</c:v>
                </c:pt>
                <c:pt idx="11552">
                  <c:v>-785.19799999999998</c:v>
                </c:pt>
                <c:pt idx="11553">
                  <c:v>-785.18200000000002</c:v>
                </c:pt>
                <c:pt idx="11554">
                  <c:v>-785.16600000000005</c:v>
                </c:pt>
                <c:pt idx="11555">
                  <c:v>-785.15</c:v>
                </c:pt>
                <c:pt idx="11556">
                  <c:v>-785.13400000000001</c:v>
                </c:pt>
                <c:pt idx="11557">
                  <c:v>-785.11800000000005</c:v>
                </c:pt>
                <c:pt idx="11558">
                  <c:v>-785.10199999999998</c:v>
                </c:pt>
                <c:pt idx="11559">
                  <c:v>-785.08600000000001</c:v>
                </c:pt>
                <c:pt idx="11560">
                  <c:v>-785.07</c:v>
                </c:pt>
                <c:pt idx="11561">
                  <c:v>-785.05399999999997</c:v>
                </c:pt>
                <c:pt idx="11562">
                  <c:v>-785.03800000000001</c:v>
                </c:pt>
                <c:pt idx="11563">
                  <c:v>-785.02200000000005</c:v>
                </c:pt>
                <c:pt idx="11564">
                  <c:v>-785.00599999999997</c:v>
                </c:pt>
                <c:pt idx="11565">
                  <c:v>-784.99</c:v>
                </c:pt>
                <c:pt idx="11566">
                  <c:v>-784.97400000000005</c:v>
                </c:pt>
                <c:pt idx="11567">
                  <c:v>-784.95799999999997</c:v>
                </c:pt>
                <c:pt idx="11568">
                  <c:v>-784.94200000000001</c:v>
                </c:pt>
                <c:pt idx="11569">
                  <c:v>-784.92600000000004</c:v>
                </c:pt>
                <c:pt idx="11570">
                  <c:v>-784.91</c:v>
                </c:pt>
                <c:pt idx="11571">
                  <c:v>-784.89400000000001</c:v>
                </c:pt>
                <c:pt idx="11572">
                  <c:v>-784.87800000000004</c:v>
                </c:pt>
                <c:pt idx="11573">
                  <c:v>-784.86199999999997</c:v>
                </c:pt>
                <c:pt idx="11574">
                  <c:v>-784.846</c:v>
                </c:pt>
                <c:pt idx="11575">
                  <c:v>-784.83</c:v>
                </c:pt>
                <c:pt idx="11576">
                  <c:v>-784.81399999999996</c:v>
                </c:pt>
                <c:pt idx="11577">
                  <c:v>-784.798</c:v>
                </c:pt>
                <c:pt idx="11578">
                  <c:v>-784.78200000000004</c:v>
                </c:pt>
                <c:pt idx="11579">
                  <c:v>-784.76599999999996</c:v>
                </c:pt>
                <c:pt idx="11580">
                  <c:v>-784.75</c:v>
                </c:pt>
                <c:pt idx="11581">
                  <c:v>-784.73400000000004</c:v>
                </c:pt>
                <c:pt idx="11582">
                  <c:v>-784.71799999999996</c:v>
                </c:pt>
                <c:pt idx="11583">
                  <c:v>-784.702</c:v>
                </c:pt>
                <c:pt idx="11584">
                  <c:v>-784.68600000000004</c:v>
                </c:pt>
                <c:pt idx="11585">
                  <c:v>-784.67</c:v>
                </c:pt>
                <c:pt idx="11586">
                  <c:v>-784.654</c:v>
                </c:pt>
                <c:pt idx="11587">
                  <c:v>-784.63800000000003</c:v>
                </c:pt>
                <c:pt idx="11588">
                  <c:v>-784.62199999999996</c:v>
                </c:pt>
                <c:pt idx="11589">
                  <c:v>-784.60599999999999</c:v>
                </c:pt>
                <c:pt idx="11590">
                  <c:v>-784.59</c:v>
                </c:pt>
                <c:pt idx="11591">
                  <c:v>-784.57399999999996</c:v>
                </c:pt>
                <c:pt idx="11592">
                  <c:v>-784.55799999999999</c:v>
                </c:pt>
                <c:pt idx="11593">
                  <c:v>-784.54200000000003</c:v>
                </c:pt>
                <c:pt idx="11594">
                  <c:v>-784.52599999999995</c:v>
                </c:pt>
                <c:pt idx="11595">
                  <c:v>-784.51</c:v>
                </c:pt>
                <c:pt idx="11596">
                  <c:v>-784.49400000000003</c:v>
                </c:pt>
                <c:pt idx="11597">
                  <c:v>-784.47799999999995</c:v>
                </c:pt>
                <c:pt idx="11598">
                  <c:v>-784.46199999999999</c:v>
                </c:pt>
                <c:pt idx="11599">
                  <c:v>-784.44600000000003</c:v>
                </c:pt>
                <c:pt idx="11600">
                  <c:v>-784.43</c:v>
                </c:pt>
                <c:pt idx="11601">
                  <c:v>-784.41399999999999</c:v>
                </c:pt>
                <c:pt idx="11602">
                  <c:v>-784.39800000000002</c:v>
                </c:pt>
                <c:pt idx="11603">
                  <c:v>-784.38199999999995</c:v>
                </c:pt>
                <c:pt idx="11604">
                  <c:v>-784.36599999999999</c:v>
                </c:pt>
                <c:pt idx="11605">
                  <c:v>-784.35</c:v>
                </c:pt>
                <c:pt idx="11606">
                  <c:v>-784.33399999999995</c:v>
                </c:pt>
                <c:pt idx="11607">
                  <c:v>-784.31799999999998</c:v>
                </c:pt>
                <c:pt idx="11608">
                  <c:v>-784.30200000000002</c:v>
                </c:pt>
                <c:pt idx="11609">
                  <c:v>-784.28599999999994</c:v>
                </c:pt>
                <c:pt idx="11610">
                  <c:v>-784.27</c:v>
                </c:pt>
                <c:pt idx="11611">
                  <c:v>-784.25400000000002</c:v>
                </c:pt>
                <c:pt idx="11612">
                  <c:v>-784.23800000000006</c:v>
                </c:pt>
                <c:pt idx="11613">
                  <c:v>-784.22199999999998</c:v>
                </c:pt>
                <c:pt idx="11614">
                  <c:v>-784.20600000000002</c:v>
                </c:pt>
                <c:pt idx="11615">
                  <c:v>-784.19</c:v>
                </c:pt>
                <c:pt idx="11616">
                  <c:v>-784.17399999999998</c:v>
                </c:pt>
                <c:pt idx="11617">
                  <c:v>-784.15800000000002</c:v>
                </c:pt>
                <c:pt idx="11618">
                  <c:v>-784.14200000000005</c:v>
                </c:pt>
                <c:pt idx="11619">
                  <c:v>-784.12599999999998</c:v>
                </c:pt>
                <c:pt idx="11620">
                  <c:v>-784.11</c:v>
                </c:pt>
                <c:pt idx="11621">
                  <c:v>-784.09400000000005</c:v>
                </c:pt>
                <c:pt idx="11622">
                  <c:v>-784.07799999999997</c:v>
                </c:pt>
                <c:pt idx="11623">
                  <c:v>-784.06200000000001</c:v>
                </c:pt>
                <c:pt idx="11624">
                  <c:v>-784.04600000000005</c:v>
                </c:pt>
                <c:pt idx="11625">
                  <c:v>-784.03</c:v>
                </c:pt>
                <c:pt idx="11626">
                  <c:v>-784.01400000000001</c:v>
                </c:pt>
                <c:pt idx="11627">
                  <c:v>-783.99800000000005</c:v>
                </c:pt>
                <c:pt idx="11628">
                  <c:v>-783.98199999999997</c:v>
                </c:pt>
                <c:pt idx="11629">
                  <c:v>-783.96600000000001</c:v>
                </c:pt>
                <c:pt idx="11630">
                  <c:v>-783.95</c:v>
                </c:pt>
                <c:pt idx="11631">
                  <c:v>-783.93399999999997</c:v>
                </c:pt>
                <c:pt idx="11632">
                  <c:v>-783.91800000000001</c:v>
                </c:pt>
                <c:pt idx="11633">
                  <c:v>-783.90200000000004</c:v>
                </c:pt>
                <c:pt idx="11634">
                  <c:v>-783.88599999999997</c:v>
                </c:pt>
                <c:pt idx="11635">
                  <c:v>-783.87</c:v>
                </c:pt>
                <c:pt idx="11636">
                  <c:v>-783.85400000000004</c:v>
                </c:pt>
                <c:pt idx="11637">
                  <c:v>-783.83799999999997</c:v>
                </c:pt>
                <c:pt idx="11638">
                  <c:v>-783.822</c:v>
                </c:pt>
                <c:pt idx="11639">
                  <c:v>-783.80600000000004</c:v>
                </c:pt>
                <c:pt idx="11640">
                  <c:v>-783.79</c:v>
                </c:pt>
                <c:pt idx="11641">
                  <c:v>-783.774</c:v>
                </c:pt>
                <c:pt idx="11642">
                  <c:v>-783.75800000000004</c:v>
                </c:pt>
                <c:pt idx="11643">
                  <c:v>-783.74199999999996</c:v>
                </c:pt>
                <c:pt idx="11644">
                  <c:v>-783.726</c:v>
                </c:pt>
                <c:pt idx="11645">
                  <c:v>-783.71</c:v>
                </c:pt>
                <c:pt idx="11646">
                  <c:v>-783.69399999999996</c:v>
                </c:pt>
                <c:pt idx="11647">
                  <c:v>-783.678</c:v>
                </c:pt>
                <c:pt idx="11648">
                  <c:v>-783.66200000000003</c:v>
                </c:pt>
                <c:pt idx="11649">
                  <c:v>-783.64599999999996</c:v>
                </c:pt>
                <c:pt idx="11650">
                  <c:v>-783.63</c:v>
                </c:pt>
                <c:pt idx="11651">
                  <c:v>-783.61500000000001</c:v>
                </c:pt>
                <c:pt idx="11652">
                  <c:v>-783.59900000000005</c:v>
                </c:pt>
                <c:pt idx="11653">
                  <c:v>-783.58299999999997</c:v>
                </c:pt>
                <c:pt idx="11654">
                  <c:v>-783.56700000000001</c:v>
                </c:pt>
                <c:pt idx="11655">
                  <c:v>-783.55100000000004</c:v>
                </c:pt>
                <c:pt idx="11656">
                  <c:v>-783.53499999999997</c:v>
                </c:pt>
                <c:pt idx="11657">
                  <c:v>-783.51900000000001</c:v>
                </c:pt>
                <c:pt idx="11658">
                  <c:v>-783.50300000000004</c:v>
                </c:pt>
                <c:pt idx="11659">
                  <c:v>-783.48699999999997</c:v>
                </c:pt>
                <c:pt idx="11660">
                  <c:v>-783.471</c:v>
                </c:pt>
                <c:pt idx="11661">
                  <c:v>-783.45500000000004</c:v>
                </c:pt>
                <c:pt idx="11662">
                  <c:v>-783.43899999999996</c:v>
                </c:pt>
                <c:pt idx="11663">
                  <c:v>-783.423</c:v>
                </c:pt>
                <c:pt idx="11664">
                  <c:v>-783.40700000000004</c:v>
                </c:pt>
                <c:pt idx="11665">
                  <c:v>-783.39099999999996</c:v>
                </c:pt>
                <c:pt idx="11666">
                  <c:v>-783.375</c:v>
                </c:pt>
                <c:pt idx="11667">
                  <c:v>-783.35900000000004</c:v>
                </c:pt>
                <c:pt idx="11668">
                  <c:v>-783.34299999999996</c:v>
                </c:pt>
                <c:pt idx="11669">
                  <c:v>-783.327</c:v>
                </c:pt>
                <c:pt idx="11670">
                  <c:v>-783.31100000000004</c:v>
                </c:pt>
                <c:pt idx="11671">
                  <c:v>-783.29499999999996</c:v>
                </c:pt>
                <c:pt idx="11672">
                  <c:v>-783.279</c:v>
                </c:pt>
                <c:pt idx="11673">
                  <c:v>-783.26300000000003</c:v>
                </c:pt>
                <c:pt idx="11674">
                  <c:v>-783.24699999999996</c:v>
                </c:pt>
                <c:pt idx="11675">
                  <c:v>-783.23099999999999</c:v>
                </c:pt>
                <c:pt idx="11676">
                  <c:v>-783.21500000000003</c:v>
                </c:pt>
                <c:pt idx="11677">
                  <c:v>-783.19899999999996</c:v>
                </c:pt>
                <c:pt idx="11678">
                  <c:v>-783.18299999999999</c:v>
                </c:pt>
                <c:pt idx="11679">
                  <c:v>-783.16700000000003</c:v>
                </c:pt>
                <c:pt idx="11680">
                  <c:v>-783.15099999999995</c:v>
                </c:pt>
                <c:pt idx="11681">
                  <c:v>-783.13499999999999</c:v>
                </c:pt>
                <c:pt idx="11682">
                  <c:v>-783.11900000000003</c:v>
                </c:pt>
                <c:pt idx="11683">
                  <c:v>-783.10299999999995</c:v>
                </c:pt>
                <c:pt idx="11684">
                  <c:v>-783.08699999999999</c:v>
                </c:pt>
                <c:pt idx="11685">
                  <c:v>-783.07100000000003</c:v>
                </c:pt>
                <c:pt idx="11686">
                  <c:v>-783.05499999999995</c:v>
                </c:pt>
                <c:pt idx="11687">
                  <c:v>-783.03899999999999</c:v>
                </c:pt>
                <c:pt idx="11688">
                  <c:v>-783.02300000000002</c:v>
                </c:pt>
                <c:pt idx="11689">
                  <c:v>-783.00699999999995</c:v>
                </c:pt>
                <c:pt idx="11690">
                  <c:v>-782.99099999999999</c:v>
                </c:pt>
                <c:pt idx="11691">
                  <c:v>-782.97500000000002</c:v>
                </c:pt>
                <c:pt idx="11692">
                  <c:v>-782.95899999999995</c:v>
                </c:pt>
                <c:pt idx="11693">
                  <c:v>-782.94299999999998</c:v>
                </c:pt>
                <c:pt idx="11694">
                  <c:v>-782.92700000000002</c:v>
                </c:pt>
                <c:pt idx="11695">
                  <c:v>-782.91099999999994</c:v>
                </c:pt>
                <c:pt idx="11696">
                  <c:v>-782.89499999999998</c:v>
                </c:pt>
                <c:pt idx="11697">
                  <c:v>-782.87900000000002</c:v>
                </c:pt>
                <c:pt idx="11698">
                  <c:v>-782.86300000000006</c:v>
                </c:pt>
                <c:pt idx="11699">
                  <c:v>-782.84699999999998</c:v>
                </c:pt>
                <c:pt idx="11700">
                  <c:v>-782.83100000000002</c:v>
                </c:pt>
                <c:pt idx="11701">
                  <c:v>-782.81500000000005</c:v>
                </c:pt>
                <c:pt idx="11702">
                  <c:v>-782.79899999999998</c:v>
                </c:pt>
                <c:pt idx="11703">
                  <c:v>-782.78300000000002</c:v>
                </c:pt>
                <c:pt idx="11704">
                  <c:v>-782.76700000000005</c:v>
                </c:pt>
                <c:pt idx="11705">
                  <c:v>-782.75099999999998</c:v>
                </c:pt>
                <c:pt idx="11706">
                  <c:v>-782.73500000000001</c:v>
                </c:pt>
                <c:pt idx="11707">
                  <c:v>-782.71900000000005</c:v>
                </c:pt>
                <c:pt idx="11708">
                  <c:v>-782.70299999999997</c:v>
                </c:pt>
                <c:pt idx="11709">
                  <c:v>-782.68700000000001</c:v>
                </c:pt>
                <c:pt idx="11710">
                  <c:v>-782.67100000000005</c:v>
                </c:pt>
                <c:pt idx="11711">
                  <c:v>-782.65499999999997</c:v>
                </c:pt>
                <c:pt idx="11712">
                  <c:v>-782.63900000000001</c:v>
                </c:pt>
                <c:pt idx="11713">
                  <c:v>-782.62300000000005</c:v>
                </c:pt>
                <c:pt idx="11714">
                  <c:v>-782.60699999999997</c:v>
                </c:pt>
                <c:pt idx="11715">
                  <c:v>-782.59100000000001</c:v>
                </c:pt>
                <c:pt idx="11716">
                  <c:v>-782.57500000000005</c:v>
                </c:pt>
                <c:pt idx="11717">
                  <c:v>-782.55899999999997</c:v>
                </c:pt>
                <c:pt idx="11718">
                  <c:v>-782.54300000000001</c:v>
                </c:pt>
                <c:pt idx="11719">
                  <c:v>-782.52700000000004</c:v>
                </c:pt>
                <c:pt idx="11720">
                  <c:v>-782.51099999999997</c:v>
                </c:pt>
                <c:pt idx="11721">
                  <c:v>-782.495</c:v>
                </c:pt>
                <c:pt idx="11722">
                  <c:v>-782.47900000000004</c:v>
                </c:pt>
                <c:pt idx="11723">
                  <c:v>-782.46299999999997</c:v>
                </c:pt>
                <c:pt idx="11724">
                  <c:v>-782.447</c:v>
                </c:pt>
                <c:pt idx="11725">
                  <c:v>-782.43100000000004</c:v>
                </c:pt>
                <c:pt idx="11726">
                  <c:v>-782.41499999999996</c:v>
                </c:pt>
                <c:pt idx="11727">
                  <c:v>-782.399</c:v>
                </c:pt>
                <c:pt idx="11728">
                  <c:v>-782.38300000000004</c:v>
                </c:pt>
                <c:pt idx="11729">
                  <c:v>-782.36699999999996</c:v>
                </c:pt>
                <c:pt idx="11730">
                  <c:v>-782.351</c:v>
                </c:pt>
                <c:pt idx="11731">
                  <c:v>-782.33500000000004</c:v>
                </c:pt>
                <c:pt idx="11732">
                  <c:v>-782.31899999999996</c:v>
                </c:pt>
                <c:pt idx="11733">
                  <c:v>-782.303</c:v>
                </c:pt>
                <c:pt idx="11734">
                  <c:v>-782.28700000000003</c:v>
                </c:pt>
                <c:pt idx="11735">
                  <c:v>-782.27099999999996</c:v>
                </c:pt>
                <c:pt idx="11736">
                  <c:v>-782.255</c:v>
                </c:pt>
                <c:pt idx="11737">
                  <c:v>-782.23900000000003</c:v>
                </c:pt>
                <c:pt idx="11738">
                  <c:v>-782.22299999999996</c:v>
                </c:pt>
                <c:pt idx="11739">
                  <c:v>-782.20699999999999</c:v>
                </c:pt>
                <c:pt idx="11740">
                  <c:v>-782.19100000000003</c:v>
                </c:pt>
                <c:pt idx="11741">
                  <c:v>-782.17499999999995</c:v>
                </c:pt>
                <c:pt idx="11742">
                  <c:v>-782.15899999999999</c:v>
                </c:pt>
                <c:pt idx="11743">
                  <c:v>-782.14300000000003</c:v>
                </c:pt>
                <c:pt idx="11744">
                  <c:v>-782.12699999999995</c:v>
                </c:pt>
                <c:pt idx="11745">
                  <c:v>-782.11099999999999</c:v>
                </c:pt>
                <c:pt idx="11746">
                  <c:v>-782.09500000000003</c:v>
                </c:pt>
                <c:pt idx="11747">
                  <c:v>-782.07899999999995</c:v>
                </c:pt>
                <c:pt idx="11748">
                  <c:v>-782.06299999999999</c:v>
                </c:pt>
                <c:pt idx="11749">
                  <c:v>-782.04700000000003</c:v>
                </c:pt>
                <c:pt idx="11750">
                  <c:v>-782.03099999999995</c:v>
                </c:pt>
                <c:pt idx="11751">
                  <c:v>-782.01499999999999</c:v>
                </c:pt>
                <c:pt idx="11752">
                  <c:v>-781.99900000000002</c:v>
                </c:pt>
                <c:pt idx="11753">
                  <c:v>-781.98299999999995</c:v>
                </c:pt>
                <c:pt idx="11754">
                  <c:v>-781.96699999999998</c:v>
                </c:pt>
                <c:pt idx="11755">
                  <c:v>-781.95100000000002</c:v>
                </c:pt>
                <c:pt idx="11756">
                  <c:v>-781.93499999999995</c:v>
                </c:pt>
                <c:pt idx="11757">
                  <c:v>-781.91899999999998</c:v>
                </c:pt>
                <c:pt idx="11758">
                  <c:v>-781.90300000000002</c:v>
                </c:pt>
                <c:pt idx="11759">
                  <c:v>-781.88699999999994</c:v>
                </c:pt>
                <c:pt idx="11760">
                  <c:v>-781.87099999999998</c:v>
                </c:pt>
                <c:pt idx="11761">
                  <c:v>-781.85500000000002</c:v>
                </c:pt>
                <c:pt idx="11762">
                  <c:v>-781.83900000000006</c:v>
                </c:pt>
                <c:pt idx="11763">
                  <c:v>-781.82299999999998</c:v>
                </c:pt>
                <c:pt idx="11764">
                  <c:v>-781.80700000000002</c:v>
                </c:pt>
                <c:pt idx="11765">
                  <c:v>-781.79200000000003</c:v>
                </c:pt>
                <c:pt idx="11766">
                  <c:v>-781.77599999999995</c:v>
                </c:pt>
                <c:pt idx="11767">
                  <c:v>-781.76</c:v>
                </c:pt>
                <c:pt idx="11768">
                  <c:v>-781.74400000000003</c:v>
                </c:pt>
                <c:pt idx="11769">
                  <c:v>-781.72799999999995</c:v>
                </c:pt>
                <c:pt idx="11770">
                  <c:v>-781.71199999999999</c:v>
                </c:pt>
                <c:pt idx="11771">
                  <c:v>-781.69600000000003</c:v>
                </c:pt>
                <c:pt idx="11772">
                  <c:v>-781.68</c:v>
                </c:pt>
                <c:pt idx="11773">
                  <c:v>-781.66399999999999</c:v>
                </c:pt>
                <c:pt idx="11774">
                  <c:v>-781.64800000000002</c:v>
                </c:pt>
                <c:pt idx="11775">
                  <c:v>-781.63199999999995</c:v>
                </c:pt>
                <c:pt idx="11776">
                  <c:v>-781.61599999999999</c:v>
                </c:pt>
                <c:pt idx="11777">
                  <c:v>-781.6</c:v>
                </c:pt>
                <c:pt idx="11778">
                  <c:v>-781.58399999999995</c:v>
                </c:pt>
                <c:pt idx="11779">
                  <c:v>-781.56799999999998</c:v>
                </c:pt>
                <c:pt idx="11780">
                  <c:v>-781.55200000000002</c:v>
                </c:pt>
                <c:pt idx="11781">
                  <c:v>-781.53599999999994</c:v>
                </c:pt>
                <c:pt idx="11782">
                  <c:v>-781.52</c:v>
                </c:pt>
                <c:pt idx="11783">
                  <c:v>-781.50400000000002</c:v>
                </c:pt>
                <c:pt idx="11784">
                  <c:v>-781.48800000000006</c:v>
                </c:pt>
                <c:pt idx="11785">
                  <c:v>-781.47199999999998</c:v>
                </c:pt>
                <c:pt idx="11786">
                  <c:v>-781.45600000000002</c:v>
                </c:pt>
                <c:pt idx="11787">
                  <c:v>-781.44</c:v>
                </c:pt>
                <c:pt idx="11788">
                  <c:v>-781.42399999999998</c:v>
                </c:pt>
                <c:pt idx="11789">
                  <c:v>-781.40800000000002</c:v>
                </c:pt>
                <c:pt idx="11790">
                  <c:v>-781.39200000000005</c:v>
                </c:pt>
                <c:pt idx="11791">
                  <c:v>-781.37599999999998</c:v>
                </c:pt>
                <c:pt idx="11792">
                  <c:v>-781.36</c:v>
                </c:pt>
                <c:pt idx="11793">
                  <c:v>-781.34400000000005</c:v>
                </c:pt>
                <c:pt idx="11794">
                  <c:v>-781.32799999999997</c:v>
                </c:pt>
                <c:pt idx="11795">
                  <c:v>-781.31200000000001</c:v>
                </c:pt>
                <c:pt idx="11796">
                  <c:v>-781.29600000000005</c:v>
                </c:pt>
                <c:pt idx="11797">
                  <c:v>-781.28</c:v>
                </c:pt>
                <c:pt idx="11798">
                  <c:v>-781.26400000000001</c:v>
                </c:pt>
                <c:pt idx="11799">
                  <c:v>-781.24800000000005</c:v>
                </c:pt>
                <c:pt idx="11800">
                  <c:v>-781.23199999999997</c:v>
                </c:pt>
                <c:pt idx="11801">
                  <c:v>-781.21600000000001</c:v>
                </c:pt>
                <c:pt idx="11802">
                  <c:v>-781.2</c:v>
                </c:pt>
                <c:pt idx="11803">
                  <c:v>-781.18399999999997</c:v>
                </c:pt>
                <c:pt idx="11804">
                  <c:v>-781.16800000000001</c:v>
                </c:pt>
                <c:pt idx="11805">
                  <c:v>-781.15200000000004</c:v>
                </c:pt>
                <c:pt idx="11806">
                  <c:v>-781.13599999999997</c:v>
                </c:pt>
                <c:pt idx="11807">
                  <c:v>-781.12</c:v>
                </c:pt>
                <c:pt idx="11808">
                  <c:v>-781.10400000000004</c:v>
                </c:pt>
                <c:pt idx="11809">
                  <c:v>-781.08799999999997</c:v>
                </c:pt>
                <c:pt idx="11810">
                  <c:v>-781.072</c:v>
                </c:pt>
                <c:pt idx="11811">
                  <c:v>-781.05600000000004</c:v>
                </c:pt>
                <c:pt idx="11812">
                  <c:v>-781.04</c:v>
                </c:pt>
                <c:pt idx="11813">
                  <c:v>-781.024</c:v>
                </c:pt>
                <c:pt idx="11814">
                  <c:v>-781.00800000000004</c:v>
                </c:pt>
                <c:pt idx="11815">
                  <c:v>-780.99199999999996</c:v>
                </c:pt>
                <c:pt idx="11816">
                  <c:v>-780.976</c:v>
                </c:pt>
                <c:pt idx="11817">
                  <c:v>-780.96</c:v>
                </c:pt>
                <c:pt idx="11818">
                  <c:v>-780.94399999999996</c:v>
                </c:pt>
                <c:pt idx="11819">
                  <c:v>-780.928</c:v>
                </c:pt>
                <c:pt idx="11820">
                  <c:v>-780.91200000000003</c:v>
                </c:pt>
                <c:pt idx="11821">
                  <c:v>-780.89599999999996</c:v>
                </c:pt>
                <c:pt idx="11822">
                  <c:v>-780.88</c:v>
                </c:pt>
                <c:pt idx="11823">
                  <c:v>-780.86400000000003</c:v>
                </c:pt>
                <c:pt idx="11824">
                  <c:v>-780.84799999999996</c:v>
                </c:pt>
                <c:pt idx="11825">
                  <c:v>-780.83199999999999</c:v>
                </c:pt>
                <c:pt idx="11826">
                  <c:v>-780.81600000000003</c:v>
                </c:pt>
                <c:pt idx="11827">
                  <c:v>-780.8</c:v>
                </c:pt>
                <c:pt idx="11828">
                  <c:v>-780.78399999999999</c:v>
                </c:pt>
                <c:pt idx="11829">
                  <c:v>-780.76800000000003</c:v>
                </c:pt>
                <c:pt idx="11830">
                  <c:v>-780.75199999999995</c:v>
                </c:pt>
                <c:pt idx="11831">
                  <c:v>-780.73599999999999</c:v>
                </c:pt>
                <c:pt idx="11832">
                  <c:v>-780.72</c:v>
                </c:pt>
                <c:pt idx="11833">
                  <c:v>-780.70399999999995</c:v>
                </c:pt>
                <c:pt idx="11834">
                  <c:v>-780.68799999999999</c:v>
                </c:pt>
                <c:pt idx="11835">
                  <c:v>-780.67200000000003</c:v>
                </c:pt>
                <c:pt idx="11836">
                  <c:v>-780.65599999999995</c:v>
                </c:pt>
                <c:pt idx="11837">
                  <c:v>-780.64</c:v>
                </c:pt>
                <c:pt idx="11838">
                  <c:v>-780.62400000000002</c:v>
                </c:pt>
                <c:pt idx="11839">
                  <c:v>-780.60799999999995</c:v>
                </c:pt>
                <c:pt idx="11840">
                  <c:v>-780.59199999999998</c:v>
                </c:pt>
                <c:pt idx="11841">
                  <c:v>-780.57600000000002</c:v>
                </c:pt>
                <c:pt idx="11842">
                  <c:v>-780.56</c:v>
                </c:pt>
                <c:pt idx="11843">
                  <c:v>-780.54399999999998</c:v>
                </c:pt>
                <c:pt idx="11844">
                  <c:v>-780.52800000000002</c:v>
                </c:pt>
                <c:pt idx="11845">
                  <c:v>-780.51199999999994</c:v>
                </c:pt>
                <c:pt idx="11846">
                  <c:v>-780.49599999999998</c:v>
                </c:pt>
                <c:pt idx="11847">
                  <c:v>-780.48</c:v>
                </c:pt>
                <c:pt idx="11848">
                  <c:v>-780.46400000000006</c:v>
                </c:pt>
                <c:pt idx="11849">
                  <c:v>-780.44799999999998</c:v>
                </c:pt>
                <c:pt idx="11850">
                  <c:v>-780.43200000000002</c:v>
                </c:pt>
                <c:pt idx="11851">
                  <c:v>-780.41600000000005</c:v>
                </c:pt>
                <c:pt idx="11852">
                  <c:v>-780.4</c:v>
                </c:pt>
                <c:pt idx="11853">
                  <c:v>-780.38400000000001</c:v>
                </c:pt>
                <c:pt idx="11854">
                  <c:v>-780.36800000000005</c:v>
                </c:pt>
                <c:pt idx="11855">
                  <c:v>-780.35199999999998</c:v>
                </c:pt>
                <c:pt idx="11856">
                  <c:v>-780.33600000000001</c:v>
                </c:pt>
                <c:pt idx="11857">
                  <c:v>-780.32</c:v>
                </c:pt>
                <c:pt idx="11858">
                  <c:v>-780.30399999999997</c:v>
                </c:pt>
                <c:pt idx="11859">
                  <c:v>-780.28800000000001</c:v>
                </c:pt>
                <c:pt idx="11860">
                  <c:v>-780.27200000000005</c:v>
                </c:pt>
                <c:pt idx="11861">
                  <c:v>-780.25599999999997</c:v>
                </c:pt>
                <c:pt idx="11862">
                  <c:v>-780.24</c:v>
                </c:pt>
                <c:pt idx="11863">
                  <c:v>-780.22400000000005</c:v>
                </c:pt>
                <c:pt idx="11864">
                  <c:v>-780.20799999999997</c:v>
                </c:pt>
                <c:pt idx="11865">
                  <c:v>-780.19200000000001</c:v>
                </c:pt>
                <c:pt idx="11866">
                  <c:v>-780.17600000000004</c:v>
                </c:pt>
                <c:pt idx="11867">
                  <c:v>-780.16</c:v>
                </c:pt>
                <c:pt idx="11868">
                  <c:v>-780.14400000000001</c:v>
                </c:pt>
                <c:pt idx="11869">
                  <c:v>-780.12800000000004</c:v>
                </c:pt>
                <c:pt idx="11870">
                  <c:v>-780.11199999999997</c:v>
                </c:pt>
                <c:pt idx="11871">
                  <c:v>-780.096</c:v>
                </c:pt>
                <c:pt idx="11872">
                  <c:v>-780.08</c:v>
                </c:pt>
                <c:pt idx="11873">
                  <c:v>-780.06399999999996</c:v>
                </c:pt>
                <c:pt idx="11874">
                  <c:v>-780.048</c:v>
                </c:pt>
                <c:pt idx="11875">
                  <c:v>-780.03200000000004</c:v>
                </c:pt>
                <c:pt idx="11876">
                  <c:v>-780.01599999999996</c:v>
                </c:pt>
                <c:pt idx="11877">
                  <c:v>-780</c:v>
                </c:pt>
                <c:pt idx="11878">
                  <c:v>-779.98400000000004</c:v>
                </c:pt>
                <c:pt idx="11879">
                  <c:v>-779.96900000000005</c:v>
                </c:pt>
                <c:pt idx="11880">
                  <c:v>-779.95299999999997</c:v>
                </c:pt>
                <c:pt idx="11881">
                  <c:v>-779.93700000000001</c:v>
                </c:pt>
                <c:pt idx="11882">
                  <c:v>-779.92100000000005</c:v>
                </c:pt>
                <c:pt idx="11883">
                  <c:v>-779.90499999999997</c:v>
                </c:pt>
                <c:pt idx="11884">
                  <c:v>-779.88900000000001</c:v>
                </c:pt>
                <c:pt idx="11885">
                  <c:v>-779.87300000000005</c:v>
                </c:pt>
                <c:pt idx="11886">
                  <c:v>-779.85699999999997</c:v>
                </c:pt>
                <c:pt idx="11887">
                  <c:v>-779.84100000000001</c:v>
                </c:pt>
                <c:pt idx="11888">
                  <c:v>-779.82500000000005</c:v>
                </c:pt>
                <c:pt idx="11889">
                  <c:v>-779.80899999999997</c:v>
                </c:pt>
                <c:pt idx="11890">
                  <c:v>-779.79300000000001</c:v>
                </c:pt>
                <c:pt idx="11891">
                  <c:v>-779.77700000000004</c:v>
                </c:pt>
                <c:pt idx="11892">
                  <c:v>-779.76099999999997</c:v>
                </c:pt>
                <c:pt idx="11893">
                  <c:v>-779.745</c:v>
                </c:pt>
                <c:pt idx="11894">
                  <c:v>-779.72900000000004</c:v>
                </c:pt>
                <c:pt idx="11895">
                  <c:v>-779.71299999999997</c:v>
                </c:pt>
                <c:pt idx="11896">
                  <c:v>-779.697</c:v>
                </c:pt>
                <c:pt idx="11897">
                  <c:v>-779.68100000000004</c:v>
                </c:pt>
                <c:pt idx="11898">
                  <c:v>-779.66499999999996</c:v>
                </c:pt>
                <c:pt idx="11899">
                  <c:v>-779.649</c:v>
                </c:pt>
                <c:pt idx="11900">
                  <c:v>-779.63300000000004</c:v>
                </c:pt>
                <c:pt idx="11901">
                  <c:v>-779.61699999999996</c:v>
                </c:pt>
                <c:pt idx="11902">
                  <c:v>-779.601</c:v>
                </c:pt>
                <c:pt idx="11903">
                  <c:v>-779.58500000000004</c:v>
                </c:pt>
                <c:pt idx="11904">
                  <c:v>-779.56899999999996</c:v>
                </c:pt>
                <c:pt idx="11905">
                  <c:v>-779.553</c:v>
                </c:pt>
                <c:pt idx="11906">
                  <c:v>-779.53700000000003</c:v>
                </c:pt>
                <c:pt idx="11907">
                  <c:v>-779.52099999999996</c:v>
                </c:pt>
                <c:pt idx="11908">
                  <c:v>-779.505</c:v>
                </c:pt>
                <c:pt idx="11909">
                  <c:v>-779.48900000000003</c:v>
                </c:pt>
                <c:pt idx="11910">
                  <c:v>-779.47299999999996</c:v>
                </c:pt>
                <c:pt idx="11911">
                  <c:v>-779.45699999999999</c:v>
                </c:pt>
                <c:pt idx="11912">
                  <c:v>-779.44100000000003</c:v>
                </c:pt>
                <c:pt idx="11913">
                  <c:v>-779.42499999999995</c:v>
                </c:pt>
                <c:pt idx="11914">
                  <c:v>-779.40899999999999</c:v>
                </c:pt>
                <c:pt idx="11915">
                  <c:v>-779.39300000000003</c:v>
                </c:pt>
                <c:pt idx="11916">
                  <c:v>-779.37699999999995</c:v>
                </c:pt>
                <c:pt idx="11917">
                  <c:v>-779.36099999999999</c:v>
                </c:pt>
                <c:pt idx="11918">
                  <c:v>-779.34500000000003</c:v>
                </c:pt>
                <c:pt idx="11919">
                  <c:v>-779.32899999999995</c:v>
                </c:pt>
                <c:pt idx="11920">
                  <c:v>-779.31299999999999</c:v>
                </c:pt>
                <c:pt idx="11921">
                  <c:v>-779.29700000000003</c:v>
                </c:pt>
                <c:pt idx="11922">
                  <c:v>-779.28099999999995</c:v>
                </c:pt>
                <c:pt idx="11923">
                  <c:v>-779.26499999999999</c:v>
                </c:pt>
                <c:pt idx="11924">
                  <c:v>-779.24900000000002</c:v>
                </c:pt>
                <c:pt idx="11925">
                  <c:v>-779.23299999999995</c:v>
                </c:pt>
                <c:pt idx="11926">
                  <c:v>-779.21699999999998</c:v>
                </c:pt>
                <c:pt idx="11927">
                  <c:v>-779.20100000000002</c:v>
                </c:pt>
                <c:pt idx="11928">
                  <c:v>-779.18499999999995</c:v>
                </c:pt>
                <c:pt idx="11929">
                  <c:v>-779.16899999999998</c:v>
                </c:pt>
                <c:pt idx="11930">
                  <c:v>-779.15300000000002</c:v>
                </c:pt>
                <c:pt idx="11931">
                  <c:v>-779.13699999999994</c:v>
                </c:pt>
                <c:pt idx="11932">
                  <c:v>-779.12099999999998</c:v>
                </c:pt>
                <c:pt idx="11933">
                  <c:v>-779.10500000000002</c:v>
                </c:pt>
                <c:pt idx="11934">
                  <c:v>-779.08900000000006</c:v>
                </c:pt>
                <c:pt idx="11935">
                  <c:v>-779.07299999999998</c:v>
                </c:pt>
                <c:pt idx="11936">
                  <c:v>-779.05700000000002</c:v>
                </c:pt>
                <c:pt idx="11937">
                  <c:v>-779.04100000000005</c:v>
                </c:pt>
                <c:pt idx="11938">
                  <c:v>-779.02499999999998</c:v>
                </c:pt>
                <c:pt idx="11939">
                  <c:v>-779.00900000000001</c:v>
                </c:pt>
                <c:pt idx="11940">
                  <c:v>-778.99300000000005</c:v>
                </c:pt>
                <c:pt idx="11941">
                  <c:v>-778.97699999999998</c:v>
                </c:pt>
                <c:pt idx="11942">
                  <c:v>-778.96100000000001</c:v>
                </c:pt>
                <c:pt idx="11943">
                  <c:v>-778.94500000000005</c:v>
                </c:pt>
                <c:pt idx="11944">
                  <c:v>-778.92899999999997</c:v>
                </c:pt>
                <c:pt idx="11945">
                  <c:v>-778.91300000000001</c:v>
                </c:pt>
                <c:pt idx="11946">
                  <c:v>-778.89700000000005</c:v>
                </c:pt>
                <c:pt idx="11947">
                  <c:v>-778.88099999999997</c:v>
                </c:pt>
                <c:pt idx="11948">
                  <c:v>-778.86500000000001</c:v>
                </c:pt>
                <c:pt idx="11949">
                  <c:v>-778.84900000000005</c:v>
                </c:pt>
                <c:pt idx="11950">
                  <c:v>-778.83299999999997</c:v>
                </c:pt>
                <c:pt idx="11951">
                  <c:v>-778.81700000000001</c:v>
                </c:pt>
                <c:pt idx="11952">
                  <c:v>-778.80100000000004</c:v>
                </c:pt>
                <c:pt idx="11953">
                  <c:v>-778.78499999999997</c:v>
                </c:pt>
                <c:pt idx="11954">
                  <c:v>-778.76900000000001</c:v>
                </c:pt>
                <c:pt idx="11955">
                  <c:v>-778.75300000000004</c:v>
                </c:pt>
                <c:pt idx="11956">
                  <c:v>-778.73699999999997</c:v>
                </c:pt>
                <c:pt idx="11957">
                  <c:v>-778.721</c:v>
                </c:pt>
                <c:pt idx="11958">
                  <c:v>-778.70500000000004</c:v>
                </c:pt>
                <c:pt idx="11959">
                  <c:v>-778.68899999999996</c:v>
                </c:pt>
                <c:pt idx="11960">
                  <c:v>-778.673</c:v>
                </c:pt>
                <c:pt idx="11961">
                  <c:v>-778.65700000000004</c:v>
                </c:pt>
                <c:pt idx="11962">
                  <c:v>-778.64099999999996</c:v>
                </c:pt>
                <c:pt idx="11963">
                  <c:v>-778.625</c:v>
                </c:pt>
                <c:pt idx="11964">
                  <c:v>-778.60900000000004</c:v>
                </c:pt>
                <c:pt idx="11965">
                  <c:v>-778.59299999999996</c:v>
                </c:pt>
                <c:pt idx="11966">
                  <c:v>-778.577</c:v>
                </c:pt>
                <c:pt idx="11967">
                  <c:v>-778.56100000000004</c:v>
                </c:pt>
                <c:pt idx="11968">
                  <c:v>-778.54499999999996</c:v>
                </c:pt>
                <c:pt idx="11969">
                  <c:v>-778.529</c:v>
                </c:pt>
                <c:pt idx="11970">
                  <c:v>-778.51300000000003</c:v>
                </c:pt>
                <c:pt idx="11971">
                  <c:v>-778.49699999999996</c:v>
                </c:pt>
                <c:pt idx="11972">
                  <c:v>-778.48099999999999</c:v>
                </c:pt>
                <c:pt idx="11973">
                  <c:v>-778.46500000000003</c:v>
                </c:pt>
                <c:pt idx="11974">
                  <c:v>-778.44899999999996</c:v>
                </c:pt>
                <c:pt idx="11975">
                  <c:v>-778.43299999999999</c:v>
                </c:pt>
                <c:pt idx="11976">
                  <c:v>-778.41700000000003</c:v>
                </c:pt>
                <c:pt idx="11977">
                  <c:v>-778.40099999999995</c:v>
                </c:pt>
                <c:pt idx="11978">
                  <c:v>-778.38499999999999</c:v>
                </c:pt>
                <c:pt idx="11979">
                  <c:v>-778.36900000000003</c:v>
                </c:pt>
                <c:pt idx="11980">
                  <c:v>-778.35299999999995</c:v>
                </c:pt>
                <c:pt idx="11981">
                  <c:v>-778.33699999999999</c:v>
                </c:pt>
                <c:pt idx="11982">
                  <c:v>-778.32100000000003</c:v>
                </c:pt>
                <c:pt idx="11983">
                  <c:v>-778.30499999999995</c:v>
                </c:pt>
                <c:pt idx="11984">
                  <c:v>-778.28899999999999</c:v>
                </c:pt>
                <c:pt idx="11985">
                  <c:v>-778.27300000000002</c:v>
                </c:pt>
                <c:pt idx="11986">
                  <c:v>-778.25699999999995</c:v>
                </c:pt>
                <c:pt idx="11987">
                  <c:v>-778.24099999999999</c:v>
                </c:pt>
                <c:pt idx="11988">
                  <c:v>-778.22500000000002</c:v>
                </c:pt>
                <c:pt idx="11989">
                  <c:v>-778.20899999999995</c:v>
                </c:pt>
                <c:pt idx="11990">
                  <c:v>-778.19299999999998</c:v>
                </c:pt>
                <c:pt idx="11991">
                  <c:v>-778.17700000000002</c:v>
                </c:pt>
                <c:pt idx="11992">
                  <c:v>-778.16099999999994</c:v>
                </c:pt>
                <c:pt idx="11993">
                  <c:v>-778.14599999999996</c:v>
                </c:pt>
                <c:pt idx="11994">
                  <c:v>-778.13</c:v>
                </c:pt>
                <c:pt idx="11995">
                  <c:v>-778.11400000000003</c:v>
                </c:pt>
                <c:pt idx="11996">
                  <c:v>-778.09799999999996</c:v>
                </c:pt>
                <c:pt idx="11997">
                  <c:v>-778.08199999999999</c:v>
                </c:pt>
                <c:pt idx="11998">
                  <c:v>-778.06600000000003</c:v>
                </c:pt>
                <c:pt idx="11999">
                  <c:v>-778.05</c:v>
                </c:pt>
                <c:pt idx="12000">
                  <c:v>-778.03399999999999</c:v>
                </c:pt>
                <c:pt idx="12001">
                  <c:v>-778.01800000000003</c:v>
                </c:pt>
                <c:pt idx="12002">
                  <c:v>-778.00199999999995</c:v>
                </c:pt>
                <c:pt idx="12003">
                  <c:v>-777.98599999999999</c:v>
                </c:pt>
                <c:pt idx="12004">
                  <c:v>-777.97</c:v>
                </c:pt>
                <c:pt idx="12005">
                  <c:v>-777.95399999999995</c:v>
                </c:pt>
                <c:pt idx="12006">
                  <c:v>-777.93799999999999</c:v>
                </c:pt>
                <c:pt idx="12007">
                  <c:v>-777.92200000000003</c:v>
                </c:pt>
                <c:pt idx="12008">
                  <c:v>-777.90599999999995</c:v>
                </c:pt>
                <c:pt idx="12009">
                  <c:v>-777.89</c:v>
                </c:pt>
                <c:pt idx="12010">
                  <c:v>-777.87400000000002</c:v>
                </c:pt>
                <c:pt idx="12011">
                  <c:v>-777.85799999999995</c:v>
                </c:pt>
                <c:pt idx="12012">
                  <c:v>-777.84199999999998</c:v>
                </c:pt>
                <c:pt idx="12013">
                  <c:v>-777.82600000000002</c:v>
                </c:pt>
                <c:pt idx="12014">
                  <c:v>-777.81</c:v>
                </c:pt>
                <c:pt idx="12015">
                  <c:v>-777.79399999999998</c:v>
                </c:pt>
                <c:pt idx="12016">
                  <c:v>-777.77800000000002</c:v>
                </c:pt>
                <c:pt idx="12017">
                  <c:v>-777.76199999999994</c:v>
                </c:pt>
                <c:pt idx="12018">
                  <c:v>-777.74599999999998</c:v>
                </c:pt>
                <c:pt idx="12019">
                  <c:v>-777.73</c:v>
                </c:pt>
                <c:pt idx="12020">
                  <c:v>-777.71400000000006</c:v>
                </c:pt>
                <c:pt idx="12021">
                  <c:v>-777.69799999999998</c:v>
                </c:pt>
                <c:pt idx="12022">
                  <c:v>-777.68200000000002</c:v>
                </c:pt>
                <c:pt idx="12023">
                  <c:v>-777.66600000000005</c:v>
                </c:pt>
                <c:pt idx="12024">
                  <c:v>-777.65</c:v>
                </c:pt>
                <c:pt idx="12025">
                  <c:v>-777.63400000000001</c:v>
                </c:pt>
                <c:pt idx="12026">
                  <c:v>-777.61800000000005</c:v>
                </c:pt>
                <c:pt idx="12027">
                  <c:v>-777.60199999999998</c:v>
                </c:pt>
                <c:pt idx="12028">
                  <c:v>-777.58600000000001</c:v>
                </c:pt>
                <c:pt idx="12029">
                  <c:v>-777.57</c:v>
                </c:pt>
                <c:pt idx="12030">
                  <c:v>-777.55399999999997</c:v>
                </c:pt>
                <c:pt idx="12031">
                  <c:v>-777.53800000000001</c:v>
                </c:pt>
                <c:pt idx="12032">
                  <c:v>-777.52200000000005</c:v>
                </c:pt>
                <c:pt idx="12033">
                  <c:v>-777.50599999999997</c:v>
                </c:pt>
                <c:pt idx="12034">
                  <c:v>-777.49</c:v>
                </c:pt>
                <c:pt idx="12035">
                  <c:v>-777.47400000000005</c:v>
                </c:pt>
                <c:pt idx="12036">
                  <c:v>-777.45799999999997</c:v>
                </c:pt>
                <c:pt idx="12037">
                  <c:v>-777.44200000000001</c:v>
                </c:pt>
                <c:pt idx="12038">
                  <c:v>-777.42600000000004</c:v>
                </c:pt>
                <c:pt idx="12039">
                  <c:v>-777.41</c:v>
                </c:pt>
                <c:pt idx="12040">
                  <c:v>-777.39400000000001</c:v>
                </c:pt>
                <c:pt idx="12041">
                  <c:v>-777.37800000000004</c:v>
                </c:pt>
                <c:pt idx="12042">
                  <c:v>-777.36199999999997</c:v>
                </c:pt>
                <c:pt idx="12043">
                  <c:v>-777.346</c:v>
                </c:pt>
                <c:pt idx="12044">
                  <c:v>-777.33</c:v>
                </c:pt>
                <c:pt idx="12045">
                  <c:v>-777.31399999999996</c:v>
                </c:pt>
                <c:pt idx="12046">
                  <c:v>-777.298</c:v>
                </c:pt>
                <c:pt idx="12047">
                  <c:v>-777.28200000000004</c:v>
                </c:pt>
                <c:pt idx="12048">
                  <c:v>-777.26599999999996</c:v>
                </c:pt>
                <c:pt idx="12049">
                  <c:v>-777.25</c:v>
                </c:pt>
                <c:pt idx="12050">
                  <c:v>-777.23400000000004</c:v>
                </c:pt>
                <c:pt idx="12051">
                  <c:v>-777.21799999999996</c:v>
                </c:pt>
                <c:pt idx="12052">
                  <c:v>-777.202</c:v>
                </c:pt>
                <c:pt idx="12053">
                  <c:v>-777.18600000000004</c:v>
                </c:pt>
                <c:pt idx="12054">
                  <c:v>-777.17</c:v>
                </c:pt>
                <c:pt idx="12055">
                  <c:v>-777.154</c:v>
                </c:pt>
                <c:pt idx="12056">
                  <c:v>-777.13800000000003</c:v>
                </c:pt>
                <c:pt idx="12057">
                  <c:v>-777.12199999999996</c:v>
                </c:pt>
                <c:pt idx="12058">
                  <c:v>-777.10599999999999</c:v>
                </c:pt>
                <c:pt idx="12059">
                  <c:v>-777.09</c:v>
                </c:pt>
                <c:pt idx="12060">
                  <c:v>-777.07399999999996</c:v>
                </c:pt>
                <c:pt idx="12061">
                  <c:v>-777.05799999999999</c:v>
                </c:pt>
                <c:pt idx="12062">
                  <c:v>-777.04200000000003</c:v>
                </c:pt>
                <c:pt idx="12063">
                  <c:v>-777.02599999999995</c:v>
                </c:pt>
                <c:pt idx="12064">
                  <c:v>-777.01</c:v>
                </c:pt>
                <c:pt idx="12065">
                  <c:v>-776.99400000000003</c:v>
                </c:pt>
                <c:pt idx="12066">
                  <c:v>-776.97799999999995</c:v>
                </c:pt>
                <c:pt idx="12067">
                  <c:v>-776.96199999999999</c:v>
                </c:pt>
                <c:pt idx="12068">
                  <c:v>-776.94600000000003</c:v>
                </c:pt>
                <c:pt idx="12069">
                  <c:v>-776.93</c:v>
                </c:pt>
                <c:pt idx="12070">
                  <c:v>-776.91399999999999</c:v>
                </c:pt>
                <c:pt idx="12071">
                  <c:v>-776.89800000000002</c:v>
                </c:pt>
                <c:pt idx="12072">
                  <c:v>-776.88199999999995</c:v>
                </c:pt>
                <c:pt idx="12073">
                  <c:v>-776.86599999999999</c:v>
                </c:pt>
                <c:pt idx="12074">
                  <c:v>-776.85</c:v>
                </c:pt>
                <c:pt idx="12075">
                  <c:v>-776.83399999999995</c:v>
                </c:pt>
                <c:pt idx="12076">
                  <c:v>-776.81799999999998</c:v>
                </c:pt>
                <c:pt idx="12077">
                  <c:v>-776.80200000000002</c:v>
                </c:pt>
                <c:pt idx="12078">
                  <c:v>-776.78599999999994</c:v>
                </c:pt>
                <c:pt idx="12079">
                  <c:v>-776.77</c:v>
                </c:pt>
                <c:pt idx="12080">
                  <c:v>-776.75400000000002</c:v>
                </c:pt>
                <c:pt idx="12081">
                  <c:v>-776.73800000000006</c:v>
                </c:pt>
                <c:pt idx="12082">
                  <c:v>-776.72199999999998</c:v>
                </c:pt>
                <c:pt idx="12083">
                  <c:v>-776.70600000000002</c:v>
                </c:pt>
                <c:pt idx="12084">
                  <c:v>-776.69</c:v>
                </c:pt>
                <c:pt idx="12085">
                  <c:v>-776.67399999999998</c:v>
                </c:pt>
                <c:pt idx="12086">
                  <c:v>-776.65800000000002</c:v>
                </c:pt>
                <c:pt idx="12087">
                  <c:v>-776.64200000000005</c:v>
                </c:pt>
                <c:pt idx="12088">
                  <c:v>-776.62599999999998</c:v>
                </c:pt>
                <c:pt idx="12089">
                  <c:v>-776.61</c:v>
                </c:pt>
                <c:pt idx="12090">
                  <c:v>-776.59400000000005</c:v>
                </c:pt>
                <c:pt idx="12091">
                  <c:v>-776.57799999999997</c:v>
                </c:pt>
                <c:pt idx="12092">
                  <c:v>-776.56200000000001</c:v>
                </c:pt>
                <c:pt idx="12093">
                  <c:v>-776.54600000000005</c:v>
                </c:pt>
                <c:pt idx="12094">
                  <c:v>-776.53</c:v>
                </c:pt>
                <c:pt idx="12095">
                  <c:v>-776.51400000000001</c:v>
                </c:pt>
                <c:pt idx="12096">
                  <c:v>-776.49800000000005</c:v>
                </c:pt>
                <c:pt idx="12097">
                  <c:v>-776.48199999999997</c:v>
                </c:pt>
                <c:pt idx="12098">
                  <c:v>-776.46600000000001</c:v>
                </c:pt>
                <c:pt idx="12099">
                  <c:v>-776.45</c:v>
                </c:pt>
                <c:pt idx="12100">
                  <c:v>-776.43399999999997</c:v>
                </c:pt>
                <c:pt idx="12101">
                  <c:v>-776.41800000000001</c:v>
                </c:pt>
                <c:pt idx="12102">
                  <c:v>-776.40200000000004</c:v>
                </c:pt>
                <c:pt idx="12103">
                  <c:v>-776.38599999999997</c:v>
                </c:pt>
                <c:pt idx="12104">
                  <c:v>-776.37</c:v>
                </c:pt>
                <c:pt idx="12105">
                  <c:v>-776.35400000000004</c:v>
                </c:pt>
                <c:pt idx="12106">
                  <c:v>-776.33900000000006</c:v>
                </c:pt>
                <c:pt idx="12107">
                  <c:v>-776.32299999999998</c:v>
                </c:pt>
                <c:pt idx="12108">
                  <c:v>-776.30700000000002</c:v>
                </c:pt>
                <c:pt idx="12109">
                  <c:v>-776.29100000000005</c:v>
                </c:pt>
                <c:pt idx="12110">
                  <c:v>-776.27499999999998</c:v>
                </c:pt>
                <c:pt idx="12111">
                  <c:v>-776.25900000000001</c:v>
                </c:pt>
                <c:pt idx="12112">
                  <c:v>-776.24300000000005</c:v>
                </c:pt>
                <c:pt idx="12113">
                  <c:v>-776.22699999999998</c:v>
                </c:pt>
                <c:pt idx="12114">
                  <c:v>-776.21100000000001</c:v>
                </c:pt>
                <c:pt idx="12115">
                  <c:v>-776.19500000000005</c:v>
                </c:pt>
                <c:pt idx="12116">
                  <c:v>-776.17899999999997</c:v>
                </c:pt>
                <c:pt idx="12117">
                  <c:v>-776.16300000000001</c:v>
                </c:pt>
                <c:pt idx="12118">
                  <c:v>-776.14700000000005</c:v>
                </c:pt>
                <c:pt idx="12119">
                  <c:v>-776.13099999999997</c:v>
                </c:pt>
                <c:pt idx="12120">
                  <c:v>-776.11500000000001</c:v>
                </c:pt>
                <c:pt idx="12121">
                  <c:v>-776.09900000000005</c:v>
                </c:pt>
                <c:pt idx="12122">
                  <c:v>-776.08299999999997</c:v>
                </c:pt>
                <c:pt idx="12123">
                  <c:v>-776.06700000000001</c:v>
                </c:pt>
                <c:pt idx="12124">
                  <c:v>-776.05100000000004</c:v>
                </c:pt>
                <c:pt idx="12125">
                  <c:v>-776.03499999999997</c:v>
                </c:pt>
                <c:pt idx="12126">
                  <c:v>-776.01900000000001</c:v>
                </c:pt>
                <c:pt idx="12127">
                  <c:v>-776.00300000000004</c:v>
                </c:pt>
                <c:pt idx="12128">
                  <c:v>-775.98699999999997</c:v>
                </c:pt>
                <c:pt idx="12129">
                  <c:v>-775.971</c:v>
                </c:pt>
                <c:pt idx="12130">
                  <c:v>-775.95500000000004</c:v>
                </c:pt>
                <c:pt idx="12131">
                  <c:v>-775.93899999999996</c:v>
                </c:pt>
                <c:pt idx="12132">
                  <c:v>-775.923</c:v>
                </c:pt>
                <c:pt idx="12133">
                  <c:v>-775.90700000000004</c:v>
                </c:pt>
                <c:pt idx="12134">
                  <c:v>-775.89099999999996</c:v>
                </c:pt>
                <c:pt idx="12135">
                  <c:v>-775.875</c:v>
                </c:pt>
                <c:pt idx="12136">
                  <c:v>-775.85900000000004</c:v>
                </c:pt>
                <c:pt idx="12137">
                  <c:v>-775.84299999999996</c:v>
                </c:pt>
                <c:pt idx="12138">
                  <c:v>-775.827</c:v>
                </c:pt>
                <c:pt idx="12139">
                  <c:v>-775.81100000000004</c:v>
                </c:pt>
                <c:pt idx="12140">
                  <c:v>-775.79499999999996</c:v>
                </c:pt>
                <c:pt idx="12141">
                  <c:v>-775.779</c:v>
                </c:pt>
                <c:pt idx="12142">
                  <c:v>-775.76300000000003</c:v>
                </c:pt>
                <c:pt idx="12143">
                  <c:v>-775.74699999999996</c:v>
                </c:pt>
                <c:pt idx="12144">
                  <c:v>-775.73099999999999</c:v>
                </c:pt>
                <c:pt idx="12145">
                  <c:v>-775.71500000000003</c:v>
                </c:pt>
                <c:pt idx="12146">
                  <c:v>-775.69899999999996</c:v>
                </c:pt>
                <c:pt idx="12147">
                  <c:v>-775.68299999999999</c:v>
                </c:pt>
                <c:pt idx="12148">
                  <c:v>-775.66700000000003</c:v>
                </c:pt>
                <c:pt idx="12149">
                  <c:v>-775.65099999999995</c:v>
                </c:pt>
                <c:pt idx="12150">
                  <c:v>-775.63499999999999</c:v>
                </c:pt>
                <c:pt idx="12151">
                  <c:v>-775.61900000000003</c:v>
                </c:pt>
                <c:pt idx="12152">
                  <c:v>-775.60299999999995</c:v>
                </c:pt>
                <c:pt idx="12153">
                  <c:v>-775.58699999999999</c:v>
                </c:pt>
                <c:pt idx="12154">
                  <c:v>-775.57100000000003</c:v>
                </c:pt>
                <c:pt idx="12155">
                  <c:v>-775.55499999999995</c:v>
                </c:pt>
                <c:pt idx="12156">
                  <c:v>-775.53899999999999</c:v>
                </c:pt>
                <c:pt idx="12157">
                  <c:v>-775.52300000000002</c:v>
                </c:pt>
                <c:pt idx="12158">
                  <c:v>-775.50699999999995</c:v>
                </c:pt>
                <c:pt idx="12159">
                  <c:v>-775.49099999999999</c:v>
                </c:pt>
                <c:pt idx="12160">
                  <c:v>-775.47500000000002</c:v>
                </c:pt>
                <c:pt idx="12161">
                  <c:v>-775.45899999999995</c:v>
                </c:pt>
                <c:pt idx="12162">
                  <c:v>-775.44299999999998</c:v>
                </c:pt>
                <c:pt idx="12163">
                  <c:v>-775.42700000000002</c:v>
                </c:pt>
                <c:pt idx="12164">
                  <c:v>-775.41099999999994</c:v>
                </c:pt>
                <c:pt idx="12165">
                  <c:v>-775.39499999999998</c:v>
                </c:pt>
                <c:pt idx="12166">
                  <c:v>-775.37900000000002</c:v>
                </c:pt>
                <c:pt idx="12167">
                  <c:v>-775.36300000000006</c:v>
                </c:pt>
                <c:pt idx="12168">
                  <c:v>-775.34699999999998</c:v>
                </c:pt>
                <c:pt idx="12169">
                  <c:v>-775.33100000000002</c:v>
                </c:pt>
                <c:pt idx="12170">
                  <c:v>-775.31500000000005</c:v>
                </c:pt>
                <c:pt idx="12171">
                  <c:v>-775.29899999999998</c:v>
                </c:pt>
                <c:pt idx="12172">
                  <c:v>-775.28300000000002</c:v>
                </c:pt>
                <c:pt idx="12173">
                  <c:v>-775.26700000000005</c:v>
                </c:pt>
                <c:pt idx="12174">
                  <c:v>-775.25099999999998</c:v>
                </c:pt>
                <c:pt idx="12175">
                  <c:v>-775.23500000000001</c:v>
                </c:pt>
                <c:pt idx="12176">
                  <c:v>-775.21900000000005</c:v>
                </c:pt>
                <c:pt idx="12177">
                  <c:v>-775.20299999999997</c:v>
                </c:pt>
                <c:pt idx="12178">
                  <c:v>-775.18700000000001</c:v>
                </c:pt>
                <c:pt idx="12179">
                  <c:v>-775.17100000000005</c:v>
                </c:pt>
                <c:pt idx="12180">
                  <c:v>-775.15499999999997</c:v>
                </c:pt>
                <c:pt idx="12181">
                  <c:v>-775.13900000000001</c:v>
                </c:pt>
                <c:pt idx="12182">
                  <c:v>-775.12300000000005</c:v>
                </c:pt>
                <c:pt idx="12183">
                  <c:v>-775.10699999999997</c:v>
                </c:pt>
                <c:pt idx="12184">
                  <c:v>-775.09100000000001</c:v>
                </c:pt>
                <c:pt idx="12185">
                  <c:v>-775.07500000000005</c:v>
                </c:pt>
                <c:pt idx="12186">
                  <c:v>-775.05899999999997</c:v>
                </c:pt>
                <c:pt idx="12187">
                  <c:v>-775.04300000000001</c:v>
                </c:pt>
                <c:pt idx="12188">
                  <c:v>-775.02700000000004</c:v>
                </c:pt>
                <c:pt idx="12189">
                  <c:v>-775.01099999999997</c:v>
                </c:pt>
                <c:pt idx="12190">
                  <c:v>-774.995</c:v>
                </c:pt>
                <c:pt idx="12191">
                  <c:v>-774.97900000000004</c:v>
                </c:pt>
                <c:pt idx="12192">
                  <c:v>-774.96299999999997</c:v>
                </c:pt>
                <c:pt idx="12193">
                  <c:v>-774.947</c:v>
                </c:pt>
                <c:pt idx="12194">
                  <c:v>-774.93100000000004</c:v>
                </c:pt>
                <c:pt idx="12195">
                  <c:v>-774.91499999999996</c:v>
                </c:pt>
                <c:pt idx="12196">
                  <c:v>-774.899</c:v>
                </c:pt>
                <c:pt idx="12197">
                  <c:v>-774.88300000000004</c:v>
                </c:pt>
                <c:pt idx="12198">
                  <c:v>-774.86699999999996</c:v>
                </c:pt>
                <c:pt idx="12199">
                  <c:v>-774.851</c:v>
                </c:pt>
                <c:pt idx="12200">
                  <c:v>-774.83500000000004</c:v>
                </c:pt>
                <c:pt idx="12201">
                  <c:v>-774.81899999999996</c:v>
                </c:pt>
                <c:pt idx="12202">
                  <c:v>-774.803</c:v>
                </c:pt>
                <c:pt idx="12203">
                  <c:v>-774.78700000000003</c:v>
                </c:pt>
                <c:pt idx="12204">
                  <c:v>-774.77099999999996</c:v>
                </c:pt>
                <c:pt idx="12205">
                  <c:v>-774.755</c:v>
                </c:pt>
                <c:pt idx="12206">
                  <c:v>-774.73900000000003</c:v>
                </c:pt>
                <c:pt idx="12207">
                  <c:v>-774.72299999999996</c:v>
                </c:pt>
                <c:pt idx="12208">
                  <c:v>-774.70699999999999</c:v>
                </c:pt>
                <c:pt idx="12209">
                  <c:v>-774.69100000000003</c:v>
                </c:pt>
                <c:pt idx="12210">
                  <c:v>-774.67499999999995</c:v>
                </c:pt>
                <c:pt idx="12211">
                  <c:v>-774.65899999999999</c:v>
                </c:pt>
                <c:pt idx="12212">
                  <c:v>-774.64300000000003</c:v>
                </c:pt>
                <c:pt idx="12213">
                  <c:v>-774.62699999999995</c:v>
                </c:pt>
                <c:pt idx="12214">
                  <c:v>-774.61099999999999</c:v>
                </c:pt>
                <c:pt idx="12215">
                  <c:v>-774.59500000000003</c:v>
                </c:pt>
                <c:pt idx="12216">
                  <c:v>-774.57899999999995</c:v>
                </c:pt>
                <c:pt idx="12217">
                  <c:v>-774.56299999999999</c:v>
                </c:pt>
                <c:pt idx="12218">
                  <c:v>-774.54700000000003</c:v>
                </c:pt>
                <c:pt idx="12219">
                  <c:v>-774.53099999999995</c:v>
                </c:pt>
                <c:pt idx="12220">
                  <c:v>-774.51599999999996</c:v>
                </c:pt>
                <c:pt idx="12221">
                  <c:v>-774.5</c:v>
                </c:pt>
                <c:pt idx="12222">
                  <c:v>-774.48400000000004</c:v>
                </c:pt>
                <c:pt idx="12223">
                  <c:v>-774.46799999999996</c:v>
                </c:pt>
                <c:pt idx="12224">
                  <c:v>-774.452</c:v>
                </c:pt>
                <c:pt idx="12225">
                  <c:v>-774.43600000000004</c:v>
                </c:pt>
                <c:pt idx="12226">
                  <c:v>-774.42</c:v>
                </c:pt>
                <c:pt idx="12227">
                  <c:v>-774.404</c:v>
                </c:pt>
                <c:pt idx="12228">
                  <c:v>-774.38800000000003</c:v>
                </c:pt>
                <c:pt idx="12229">
                  <c:v>-774.37199999999996</c:v>
                </c:pt>
                <c:pt idx="12230">
                  <c:v>-774.35599999999999</c:v>
                </c:pt>
                <c:pt idx="12231">
                  <c:v>-774.34</c:v>
                </c:pt>
                <c:pt idx="12232">
                  <c:v>-774.32399999999996</c:v>
                </c:pt>
                <c:pt idx="12233">
                  <c:v>-774.30799999999999</c:v>
                </c:pt>
                <c:pt idx="12234">
                  <c:v>-774.29200000000003</c:v>
                </c:pt>
                <c:pt idx="12235">
                  <c:v>-774.27599999999995</c:v>
                </c:pt>
                <c:pt idx="12236">
                  <c:v>-774.26</c:v>
                </c:pt>
                <c:pt idx="12237">
                  <c:v>-774.24400000000003</c:v>
                </c:pt>
                <c:pt idx="12238">
                  <c:v>-774.22799999999995</c:v>
                </c:pt>
                <c:pt idx="12239">
                  <c:v>-774.21199999999999</c:v>
                </c:pt>
                <c:pt idx="12240">
                  <c:v>-774.19600000000003</c:v>
                </c:pt>
                <c:pt idx="12241">
                  <c:v>-774.18</c:v>
                </c:pt>
                <c:pt idx="12242">
                  <c:v>-774.16399999999999</c:v>
                </c:pt>
                <c:pt idx="12243">
                  <c:v>-774.14800000000002</c:v>
                </c:pt>
                <c:pt idx="12244">
                  <c:v>-774.13199999999995</c:v>
                </c:pt>
                <c:pt idx="12245">
                  <c:v>-774.11599999999999</c:v>
                </c:pt>
                <c:pt idx="12246">
                  <c:v>-774.1</c:v>
                </c:pt>
                <c:pt idx="12247">
                  <c:v>-774.08399999999995</c:v>
                </c:pt>
                <c:pt idx="12248">
                  <c:v>-774.06799999999998</c:v>
                </c:pt>
                <c:pt idx="12249">
                  <c:v>-774.05200000000002</c:v>
                </c:pt>
                <c:pt idx="12250">
                  <c:v>-774.03599999999994</c:v>
                </c:pt>
                <c:pt idx="12251">
                  <c:v>-774.02</c:v>
                </c:pt>
                <c:pt idx="12252">
                  <c:v>-774.00400000000002</c:v>
                </c:pt>
                <c:pt idx="12253">
                  <c:v>-773.98800000000006</c:v>
                </c:pt>
                <c:pt idx="12254">
                  <c:v>-773.97199999999998</c:v>
                </c:pt>
                <c:pt idx="12255">
                  <c:v>-773.95600000000002</c:v>
                </c:pt>
                <c:pt idx="12256">
                  <c:v>-773.94</c:v>
                </c:pt>
                <c:pt idx="12257">
                  <c:v>-773.92399999999998</c:v>
                </c:pt>
                <c:pt idx="12258">
                  <c:v>-773.90800000000002</c:v>
                </c:pt>
                <c:pt idx="12259">
                  <c:v>-773.89200000000005</c:v>
                </c:pt>
                <c:pt idx="12260">
                  <c:v>-773.87599999999998</c:v>
                </c:pt>
                <c:pt idx="12261">
                  <c:v>-773.86</c:v>
                </c:pt>
                <c:pt idx="12262">
                  <c:v>-773.84400000000005</c:v>
                </c:pt>
                <c:pt idx="12263">
                  <c:v>-773.82799999999997</c:v>
                </c:pt>
                <c:pt idx="12264">
                  <c:v>-773.81200000000001</c:v>
                </c:pt>
                <c:pt idx="12265">
                  <c:v>-773.79600000000005</c:v>
                </c:pt>
                <c:pt idx="12266">
                  <c:v>-773.78</c:v>
                </c:pt>
                <c:pt idx="12267">
                  <c:v>-773.76400000000001</c:v>
                </c:pt>
                <c:pt idx="12268">
                  <c:v>-773.74800000000005</c:v>
                </c:pt>
                <c:pt idx="12269">
                  <c:v>-773.73199999999997</c:v>
                </c:pt>
                <c:pt idx="12270">
                  <c:v>-773.71600000000001</c:v>
                </c:pt>
                <c:pt idx="12271">
                  <c:v>-773.7</c:v>
                </c:pt>
                <c:pt idx="12272">
                  <c:v>-773.68399999999997</c:v>
                </c:pt>
                <c:pt idx="12273">
                  <c:v>-773.66800000000001</c:v>
                </c:pt>
                <c:pt idx="12274">
                  <c:v>-773.65200000000004</c:v>
                </c:pt>
                <c:pt idx="12275">
                  <c:v>-773.63599999999997</c:v>
                </c:pt>
                <c:pt idx="12276">
                  <c:v>-773.62</c:v>
                </c:pt>
                <c:pt idx="12277">
                  <c:v>-773.60400000000004</c:v>
                </c:pt>
                <c:pt idx="12278">
                  <c:v>-773.58799999999997</c:v>
                </c:pt>
                <c:pt idx="12279">
                  <c:v>-773.572</c:v>
                </c:pt>
                <c:pt idx="12280">
                  <c:v>-773.55600000000004</c:v>
                </c:pt>
                <c:pt idx="12281">
                  <c:v>-773.54</c:v>
                </c:pt>
                <c:pt idx="12282">
                  <c:v>-773.524</c:v>
                </c:pt>
                <c:pt idx="12283">
                  <c:v>-773.50800000000004</c:v>
                </c:pt>
                <c:pt idx="12284">
                  <c:v>-773.49199999999996</c:v>
                </c:pt>
                <c:pt idx="12285">
                  <c:v>-773.476</c:v>
                </c:pt>
                <c:pt idx="12286">
                  <c:v>-773.46</c:v>
                </c:pt>
                <c:pt idx="12287">
                  <c:v>-773.44399999999996</c:v>
                </c:pt>
                <c:pt idx="12288">
                  <c:v>-773.428</c:v>
                </c:pt>
                <c:pt idx="12289">
                  <c:v>-773.41200000000003</c:v>
                </c:pt>
                <c:pt idx="12290">
                  <c:v>-773.39599999999996</c:v>
                </c:pt>
                <c:pt idx="12291">
                  <c:v>-773.38</c:v>
                </c:pt>
                <c:pt idx="12292">
                  <c:v>-773.36400000000003</c:v>
                </c:pt>
                <c:pt idx="12293">
                  <c:v>-773.34799999999996</c:v>
                </c:pt>
                <c:pt idx="12294">
                  <c:v>-773.33199999999999</c:v>
                </c:pt>
                <c:pt idx="12295">
                  <c:v>-773.31600000000003</c:v>
                </c:pt>
                <c:pt idx="12296">
                  <c:v>-773.3</c:v>
                </c:pt>
                <c:pt idx="12297">
                  <c:v>-773.28399999999999</c:v>
                </c:pt>
                <c:pt idx="12298">
                  <c:v>-773.26800000000003</c:v>
                </c:pt>
                <c:pt idx="12299">
                  <c:v>-773.25199999999995</c:v>
                </c:pt>
                <c:pt idx="12300">
                  <c:v>-773.23599999999999</c:v>
                </c:pt>
                <c:pt idx="12301">
                  <c:v>-773.22</c:v>
                </c:pt>
                <c:pt idx="12302">
                  <c:v>-773.20399999999995</c:v>
                </c:pt>
                <c:pt idx="12303">
                  <c:v>-773.18799999999999</c:v>
                </c:pt>
                <c:pt idx="12304">
                  <c:v>-773.17200000000003</c:v>
                </c:pt>
                <c:pt idx="12305">
                  <c:v>-773.15599999999995</c:v>
                </c:pt>
                <c:pt idx="12306">
                  <c:v>-773.14</c:v>
                </c:pt>
                <c:pt idx="12307">
                  <c:v>-773.12400000000002</c:v>
                </c:pt>
                <c:pt idx="12308">
                  <c:v>-773.10799999999995</c:v>
                </c:pt>
                <c:pt idx="12309">
                  <c:v>-773.09199999999998</c:v>
                </c:pt>
                <c:pt idx="12310">
                  <c:v>-773.07600000000002</c:v>
                </c:pt>
                <c:pt idx="12311">
                  <c:v>-773.06</c:v>
                </c:pt>
                <c:pt idx="12312">
                  <c:v>-773.04399999999998</c:v>
                </c:pt>
                <c:pt idx="12313">
                  <c:v>-773.02800000000002</c:v>
                </c:pt>
                <c:pt idx="12314">
                  <c:v>-773.01199999999994</c:v>
                </c:pt>
                <c:pt idx="12315">
                  <c:v>-772.99599999999998</c:v>
                </c:pt>
                <c:pt idx="12316">
                  <c:v>-772.98</c:v>
                </c:pt>
                <c:pt idx="12317">
                  <c:v>-772.96400000000006</c:v>
                </c:pt>
                <c:pt idx="12318">
                  <c:v>-772.94799999999998</c:v>
                </c:pt>
                <c:pt idx="12319">
                  <c:v>-772.93200000000002</c:v>
                </c:pt>
                <c:pt idx="12320">
                  <c:v>-772.91600000000005</c:v>
                </c:pt>
                <c:pt idx="12321">
                  <c:v>-772.9</c:v>
                </c:pt>
                <c:pt idx="12322">
                  <c:v>-772.88400000000001</c:v>
                </c:pt>
                <c:pt idx="12323">
                  <c:v>-772.86800000000005</c:v>
                </c:pt>
                <c:pt idx="12324">
                  <c:v>-772.85199999999998</c:v>
                </c:pt>
                <c:pt idx="12325">
                  <c:v>-772.83600000000001</c:v>
                </c:pt>
                <c:pt idx="12326">
                  <c:v>-772.82</c:v>
                </c:pt>
                <c:pt idx="12327">
                  <c:v>-772.80399999999997</c:v>
                </c:pt>
                <c:pt idx="12328">
                  <c:v>-772.78800000000001</c:v>
                </c:pt>
                <c:pt idx="12329">
                  <c:v>-772.77200000000005</c:v>
                </c:pt>
                <c:pt idx="12330">
                  <c:v>-772.75599999999997</c:v>
                </c:pt>
                <c:pt idx="12331">
                  <c:v>-772.74</c:v>
                </c:pt>
                <c:pt idx="12332">
                  <c:v>-772.72400000000005</c:v>
                </c:pt>
                <c:pt idx="12333">
                  <c:v>-772.70799999999997</c:v>
                </c:pt>
                <c:pt idx="12334">
                  <c:v>-772.69299999999998</c:v>
                </c:pt>
                <c:pt idx="12335">
                  <c:v>-772.67700000000002</c:v>
                </c:pt>
                <c:pt idx="12336">
                  <c:v>-772.66099999999994</c:v>
                </c:pt>
                <c:pt idx="12337">
                  <c:v>-772.64499999999998</c:v>
                </c:pt>
                <c:pt idx="12338">
                  <c:v>-772.62900000000002</c:v>
                </c:pt>
                <c:pt idx="12339">
                  <c:v>-772.61300000000006</c:v>
                </c:pt>
                <c:pt idx="12340">
                  <c:v>-772.59699999999998</c:v>
                </c:pt>
                <c:pt idx="12341">
                  <c:v>-772.58100000000002</c:v>
                </c:pt>
                <c:pt idx="12342">
                  <c:v>-772.56500000000005</c:v>
                </c:pt>
                <c:pt idx="12343">
                  <c:v>-772.54899999999998</c:v>
                </c:pt>
                <c:pt idx="12344">
                  <c:v>-772.53300000000002</c:v>
                </c:pt>
                <c:pt idx="12345">
                  <c:v>-772.51700000000005</c:v>
                </c:pt>
                <c:pt idx="12346">
                  <c:v>-772.50099999999998</c:v>
                </c:pt>
                <c:pt idx="12347">
                  <c:v>-772.48500000000001</c:v>
                </c:pt>
                <c:pt idx="12348">
                  <c:v>-772.46900000000005</c:v>
                </c:pt>
                <c:pt idx="12349">
                  <c:v>-772.45299999999997</c:v>
                </c:pt>
                <c:pt idx="12350">
                  <c:v>-772.43700000000001</c:v>
                </c:pt>
                <c:pt idx="12351">
                  <c:v>-772.42100000000005</c:v>
                </c:pt>
                <c:pt idx="12352">
                  <c:v>-772.40499999999997</c:v>
                </c:pt>
                <c:pt idx="12353">
                  <c:v>-772.38900000000001</c:v>
                </c:pt>
                <c:pt idx="12354">
                  <c:v>-772.37300000000005</c:v>
                </c:pt>
                <c:pt idx="12355">
                  <c:v>-772.35699999999997</c:v>
                </c:pt>
                <c:pt idx="12356">
                  <c:v>-772.34100000000001</c:v>
                </c:pt>
                <c:pt idx="12357">
                  <c:v>-772.32500000000005</c:v>
                </c:pt>
                <c:pt idx="12358">
                  <c:v>-772.30899999999997</c:v>
                </c:pt>
                <c:pt idx="12359">
                  <c:v>-772.29300000000001</c:v>
                </c:pt>
                <c:pt idx="12360">
                  <c:v>-772.27700000000004</c:v>
                </c:pt>
                <c:pt idx="12361">
                  <c:v>-772.26099999999997</c:v>
                </c:pt>
                <c:pt idx="12362">
                  <c:v>-772.245</c:v>
                </c:pt>
                <c:pt idx="12363">
                  <c:v>-772.22900000000004</c:v>
                </c:pt>
                <c:pt idx="12364">
                  <c:v>-772.21299999999997</c:v>
                </c:pt>
                <c:pt idx="12365">
                  <c:v>-772.197</c:v>
                </c:pt>
                <c:pt idx="12366">
                  <c:v>-772.18100000000004</c:v>
                </c:pt>
                <c:pt idx="12367">
                  <c:v>-772.16499999999996</c:v>
                </c:pt>
                <c:pt idx="12368">
                  <c:v>-772.149</c:v>
                </c:pt>
                <c:pt idx="12369">
                  <c:v>-772.13300000000004</c:v>
                </c:pt>
                <c:pt idx="12370">
                  <c:v>-772.11699999999996</c:v>
                </c:pt>
                <c:pt idx="12371">
                  <c:v>-772.101</c:v>
                </c:pt>
                <c:pt idx="12372">
                  <c:v>-772.08500000000004</c:v>
                </c:pt>
                <c:pt idx="12373">
                  <c:v>-772.06899999999996</c:v>
                </c:pt>
                <c:pt idx="12374">
                  <c:v>-772.053</c:v>
                </c:pt>
                <c:pt idx="12375">
                  <c:v>-772.03700000000003</c:v>
                </c:pt>
                <c:pt idx="12376">
                  <c:v>-772.02099999999996</c:v>
                </c:pt>
                <c:pt idx="12377">
                  <c:v>-772.005</c:v>
                </c:pt>
                <c:pt idx="12378">
                  <c:v>-771.98900000000003</c:v>
                </c:pt>
                <c:pt idx="12379">
                  <c:v>-771.97299999999996</c:v>
                </c:pt>
                <c:pt idx="12380">
                  <c:v>-771.95699999999999</c:v>
                </c:pt>
                <c:pt idx="12381">
                  <c:v>-771.94100000000003</c:v>
                </c:pt>
                <c:pt idx="12382">
                  <c:v>-771.92499999999995</c:v>
                </c:pt>
                <c:pt idx="12383">
                  <c:v>-771.90899999999999</c:v>
                </c:pt>
                <c:pt idx="12384">
                  <c:v>-771.89300000000003</c:v>
                </c:pt>
                <c:pt idx="12385">
                  <c:v>-771.87699999999995</c:v>
                </c:pt>
                <c:pt idx="12386">
                  <c:v>-771.86099999999999</c:v>
                </c:pt>
                <c:pt idx="12387">
                  <c:v>-771.84500000000003</c:v>
                </c:pt>
                <c:pt idx="12388">
                  <c:v>-771.82899999999995</c:v>
                </c:pt>
                <c:pt idx="12389">
                  <c:v>-771.81299999999999</c:v>
                </c:pt>
                <c:pt idx="12390">
                  <c:v>-771.79700000000003</c:v>
                </c:pt>
                <c:pt idx="12391">
                  <c:v>-771.78099999999995</c:v>
                </c:pt>
                <c:pt idx="12392">
                  <c:v>-771.76499999999999</c:v>
                </c:pt>
                <c:pt idx="12393">
                  <c:v>-771.74900000000002</c:v>
                </c:pt>
                <c:pt idx="12394">
                  <c:v>-771.73299999999995</c:v>
                </c:pt>
                <c:pt idx="12395">
                  <c:v>-771.71699999999998</c:v>
                </c:pt>
                <c:pt idx="12396">
                  <c:v>-771.70100000000002</c:v>
                </c:pt>
                <c:pt idx="12397">
                  <c:v>-771.68499999999995</c:v>
                </c:pt>
                <c:pt idx="12398">
                  <c:v>-771.66899999999998</c:v>
                </c:pt>
                <c:pt idx="12399">
                  <c:v>-771.65300000000002</c:v>
                </c:pt>
                <c:pt idx="12400">
                  <c:v>-771.63699999999994</c:v>
                </c:pt>
                <c:pt idx="12401">
                  <c:v>-771.62099999999998</c:v>
                </c:pt>
                <c:pt idx="12402">
                  <c:v>-771.60500000000002</c:v>
                </c:pt>
                <c:pt idx="12403">
                  <c:v>-771.58900000000006</c:v>
                </c:pt>
                <c:pt idx="12404">
                  <c:v>-771.57299999999998</c:v>
                </c:pt>
                <c:pt idx="12405">
                  <c:v>-771.55700000000002</c:v>
                </c:pt>
                <c:pt idx="12406">
                  <c:v>-771.54100000000005</c:v>
                </c:pt>
                <c:pt idx="12407">
                  <c:v>-771.52499999999998</c:v>
                </c:pt>
                <c:pt idx="12408">
                  <c:v>-771.50900000000001</c:v>
                </c:pt>
                <c:pt idx="12409">
                  <c:v>-771.49300000000005</c:v>
                </c:pt>
                <c:pt idx="12410">
                  <c:v>-771.47699999999998</c:v>
                </c:pt>
                <c:pt idx="12411">
                  <c:v>-771.46100000000001</c:v>
                </c:pt>
                <c:pt idx="12412">
                  <c:v>-771.44500000000005</c:v>
                </c:pt>
                <c:pt idx="12413">
                  <c:v>-771.42899999999997</c:v>
                </c:pt>
                <c:pt idx="12414">
                  <c:v>-771.41300000000001</c:v>
                </c:pt>
                <c:pt idx="12415">
                  <c:v>-771.39700000000005</c:v>
                </c:pt>
                <c:pt idx="12416">
                  <c:v>-771.38099999999997</c:v>
                </c:pt>
                <c:pt idx="12417">
                  <c:v>-771.36500000000001</c:v>
                </c:pt>
                <c:pt idx="12418">
                  <c:v>-771.34900000000005</c:v>
                </c:pt>
                <c:pt idx="12419">
                  <c:v>-771.33299999999997</c:v>
                </c:pt>
                <c:pt idx="12420">
                  <c:v>-771.31700000000001</c:v>
                </c:pt>
                <c:pt idx="12421">
                  <c:v>-771.30100000000004</c:v>
                </c:pt>
                <c:pt idx="12422">
                  <c:v>-771.28499999999997</c:v>
                </c:pt>
                <c:pt idx="12423">
                  <c:v>-771.26900000000001</c:v>
                </c:pt>
                <c:pt idx="12424">
                  <c:v>-771.25300000000004</c:v>
                </c:pt>
                <c:pt idx="12425">
                  <c:v>-771.23699999999997</c:v>
                </c:pt>
                <c:pt idx="12426">
                  <c:v>-771.221</c:v>
                </c:pt>
                <c:pt idx="12427">
                  <c:v>-771.20500000000004</c:v>
                </c:pt>
                <c:pt idx="12428">
                  <c:v>-771.18899999999996</c:v>
                </c:pt>
                <c:pt idx="12429">
                  <c:v>-771.173</c:v>
                </c:pt>
                <c:pt idx="12430">
                  <c:v>-771.15700000000004</c:v>
                </c:pt>
                <c:pt idx="12431">
                  <c:v>-771.14099999999996</c:v>
                </c:pt>
                <c:pt idx="12432">
                  <c:v>-771.125</c:v>
                </c:pt>
                <c:pt idx="12433">
                  <c:v>-771.10900000000004</c:v>
                </c:pt>
                <c:pt idx="12434">
                  <c:v>-771.09299999999996</c:v>
                </c:pt>
                <c:pt idx="12435">
                  <c:v>-771.077</c:v>
                </c:pt>
                <c:pt idx="12436">
                  <c:v>-771.06100000000004</c:v>
                </c:pt>
                <c:pt idx="12437">
                  <c:v>-771.04499999999996</c:v>
                </c:pt>
                <c:pt idx="12438">
                  <c:v>-771.029</c:v>
                </c:pt>
                <c:pt idx="12439">
                  <c:v>-771.01300000000003</c:v>
                </c:pt>
                <c:pt idx="12440">
                  <c:v>-770.99699999999996</c:v>
                </c:pt>
                <c:pt idx="12441">
                  <c:v>-770.98099999999999</c:v>
                </c:pt>
                <c:pt idx="12442">
                  <c:v>-770.96500000000003</c:v>
                </c:pt>
                <c:pt idx="12443">
                  <c:v>-770.94899999999996</c:v>
                </c:pt>
                <c:pt idx="12444">
                  <c:v>-770.93299999999999</c:v>
                </c:pt>
                <c:pt idx="12445">
                  <c:v>-770.91700000000003</c:v>
                </c:pt>
                <c:pt idx="12446">
                  <c:v>-770.90099999999995</c:v>
                </c:pt>
                <c:pt idx="12447">
                  <c:v>-770.88499999999999</c:v>
                </c:pt>
                <c:pt idx="12448">
                  <c:v>-770.87</c:v>
                </c:pt>
                <c:pt idx="12449">
                  <c:v>-770.85400000000004</c:v>
                </c:pt>
                <c:pt idx="12450">
                  <c:v>-770.83799999999997</c:v>
                </c:pt>
                <c:pt idx="12451">
                  <c:v>-770.822</c:v>
                </c:pt>
                <c:pt idx="12452">
                  <c:v>-770.80600000000004</c:v>
                </c:pt>
                <c:pt idx="12453">
                  <c:v>-770.79</c:v>
                </c:pt>
                <c:pt idx="12454">
                  <c:v>-770.774</c:v>
                </c:pt>
                <c:pt idx="12455">
                  <c:v>-770.75800000000004</c:v>
                </c:pt>
                <c:pt idx="12456">
                  <c:v>-770.74199999999996</c:v>
                </c:pt>
                <c:pt idx="12457">
                  <c:v>-770.726</c:v>
                </c:pt>
                <c:pt idx="12458">
                  <c:v>-770.71</c:v>
                </c:pt>
                <c:pt idx="12459">
                  <c:v>-770.69399999999996</c:v>
                </c:pt>
                <c:pt idx="12460">
                  <c:v>-770.678</c:v>
                </c:pt>
                <c:pt idx="12461">
                  <c:v>-770.66200000000003</c:v>
                </c:pt>
                <c:pt idx="12462">
                  <c:v>-770.64599999999996</c:v>
                </c:pt>
                <c:pt idx="12463">
                  <c:v>-770.63</c:v>
                </c:pt>
                <c:pt idx="12464">
                  <c:v>-770.61400000000003</c:v>
                </c:pt>
                <c:pt idx="12465">
                  <c:v>-770.59799999999996</c:v>
                </c:pt>
                <c:pt idx="12466">
                  <c:v>-770.58199999999999</c:v>
                </c:pt>
                <c:pt idx="12467">
                  <c:v>-770.56600000000003</c:v>
                </c:pt>
                <c:pt idx="12468">
                  <c:v>-770.55</c:v>
                </c:pt>
                <c:pt idx="12469">
                  <c:v>-770.53399999999999</c:v>
                </c:pt>
                <c:pt idx="12470">
                  <c:v>-770.51800000000003</c:v>
                </c:pt>
                <c:pt idx="12471">
                  <c:v>-770.50199999999995</c:v>
                </c:pt>
                <c:pt idx="12472">
                  <c:v>-770.48599999999999</c:v>
                </c:pt>
                <c:pt idx="12473">
                  <c:v>-770.47</c:v>
                </c:pt>
                <c:pt idx="12474">
                  <c:v>-770.45399999999995</c:v>
                </c:pt>
                <c:pt idx="12475">
                  <c:v>-770.43799999999999</c:v>
                </c:pt>
                <c:pt idx="12476">
                  <c:v>-770.42200000000003</c:v>
                </c:pt>
                <c:pt idx="12477">
                  <c:v>-770.40599999999995</c:v>
                </c:pt>
                <c:pt idx="12478">
                  <c:v>-770.39</c:v>
                </c:pt>
                <c:pt idx="12479">
                  <c:v>-770.37400000000002</c:v>
                </c:pt>
                <c:pt idx="12480">
                  <c:v>-770.35799999999995</c:v>
                </c:pt>
                <c:pt idx="12481">
                  <c:v>-770.34199999999998</c:v>
                </c:pt>
                <c:pt idx="12482">
                  <c:v>-770.32600000000002</c:v>
                </c:pt>
                <c:pt idx="12483">
                  <c:v>-770.31</c:v>
                </c:pt>
                <c:pt idx="12484">
                  <c:v>-770.29399999999998</c:v>
                </c:pt>
                <c:pt idx="12485">
                  <c:v>-770.27800000000002</c:v>
                </c:pt>
                <c:pt idx="12486">
                  <c:v>-770.26199999999994</c:v>
                </c:pt>
                <c:pt idx="12487">
                  <c:v>-770.24599999999998</c:v>
                </c:pt>
                <c:pt idx="12488">
                  <c:v>-770.23</c:v>
                </c:pt>
                <c:pt idx="12489">
                  <c:v>-770.21400000000006</c:v>
                </c:pt>
                <c:pt idx="12490">
                  <c:v>-770.19799999999998</c:v>
                </c:pt>
                <c:pt idx="12491">
                  <c:v>-770.18200000000002</c:v>
                </c:pt>
                <c:pt idx="12492">
                  <c:v>-770.16600000000005</c:v>
                </c:pt>
                <c:pt idx="12493">
                  <c:v>-770.15</c:v>
                </c:pt>
                <c:pt idx="12494">
                  <c:v>-770.13400000000001</c:v>
                </c:pt>
                <c:pt idx="12495">
                  <c:v>-770.11800000000005</c:v>
                </c:pt>
                <c:pt idx="12496">
                  <c:v>-770.10199999999998</c:v>
                </c:pt>
                <c:pt idx="12497">
                  <c:v>-770.08600000000001</c:v>
                </c:pt>
                <c:pt idx="12498">
                  <c:v>-770.07</c:v>
                </c:pt>
                <c:pt idx="12499">
                  <c:v>-770.05399999999997</c:v>
                </c:pt>
                <c:pt idx="12500">
                  <c:v>-770.03800000000001</c:v>
                </c:pt>
                <c:pt idx="12501">
                  <c:v>-770.02200000000005</c:v>
                </c:pt>
                <c:pt idx="12502">
                  <c:v>-770.00599999999997</c:v>
                </c:pt>
                <c:pt idx="12503">
                  <c:v>-769.99</c:v>
                </c:pt>
                <c:pt idx="12504">
                  <c:v>-769.97400000000005</c:v>
                </c:pt>
                <c:pt idx="12505">
                  <c:v>-769.95799999999997</c:v>
                </c:pt>
                <c:pt idx="12506">
                  <c:v>-769.94200000000001</c:v>
                </c:pt>
                <c:pt idx="12507">
                  <c:v>-769.92600000000004</c:v>
                </c:pt>
                <c:pt idx="12508">
                  <c:v>-769.91</c:v>
                </c:pt>
                <c:pt idx="12509">
                  <c:v>-769.89400000000001</c:v>
                </c:pt>
                <c:pt idx="12510">
                  <c:v>-769.87800000000004</c:v>
                </c:pt>
                <c:pt idx="12511">
                  <c:v>-769.86199999999997</c:v>
                </c:pt>
                <c:pt idx="12512">
                  <c:v>-769.846</c:v>
                </c:pt>
                <c:pt idx="12513">
                  <c:v>-769.83</c:v>
                </c:pt>
                <c:pt idx="12514">
                  <c:v>-769.81399999999996</c:v>
                </c:pt>
                <c:pt idx="12515">
                  <c:v>-769.798</c:v>
                </c:pt>
                <c:pt idx="12516">
                  <c:v>-769.78200000000004</c:v>
                </c:pt>
                <c:pt idx="12517">
                  <c:v>-769.76599999999996</c:v>
                </c:pt>
                <c:pt idx="12518">
                  <c:v>-769.75</c:v>
                </c:pt>
                <c:pt idx="12519">
                  <c:v>-769.73400000000004</c:v>
                </c:pt>
                <c:pt idx="12520">
                  <c:v>-769.71799999999996</c:v>
                </c:pt>
                <c:pt idx="12521">
                  <c:v>-769.702</c:v>
                </c:pt>
                <c:pt idx="12522">
                  <c:v>-769.68600000000004</c:v>
                </c:pt>
                <c:pt idx="12523">
                  <c:v>-769.67</c:v>
                </c:pt>
                <c:pt idx="12524">
                  <c:v>-769.654</c:v>
                </c:pt>
                <c:pt idx="12525">
                  <c:v>-769.63800000000003</c:v>
                </c:pt>
                <c:pt idx="12526">
                  <c:v>-769.62199999999996</c:v>
                </c:pt>
                <c:pt idx="12527">
                  <c:v>-769.60599999999999</c:v>
                </c:pt>
                <c:pt idx="12528">
                  <c:v>-769.59</c:v>
                </c:pt>
                <c:pt idx="12529">
                  <c:v>-769.57399999999996</c:v>
                </c:pt>
                <c:pt idx="12530">
                  <c:v>-769.55799999999999</c:v>
                </c:pt>
                <c:pt idx="12531">
                  <c:v>-769.54200000000003</c:v>
                </c:pt>
                <c:pt idx="12532">
                  <c:v>-769.52599999999995</c:v>
                </c:pt>
                <c:pt idx="12533">
                  <c:v>-769.51</c:v>
                </c:pt>
                <c:pt idx="12534">
                  <c:v>-769.49400000000003</c:v>
                </c:pt>
                <c:pt idx="12535">
                  <c:v>-769.47799999999995</c:v>
                </c:pt>
                <c:pt idx="12536">
                  <c:v>-769.46199999999999</c:v>
                </c:pt>
                <c:pt idx="12537">
                  <c:v>-769.44600000000003</c:v>
                </c:pt>
                <c:pt idx="12538">
                  <c:v>-769.43</c:v>
                </c:pt>
                <c:pt idx="12539">
                  <c:v>-769.41399999999999</c:v>
                </c:pt>
                <c:pt idx="12540">
                  <c:v>-769.39800000000002</c:v>
                </c:pt>
                <c:pt idx="12541">
                  <c:v>-769.38199999999995</c:v>
                </c:pt>
                <c:pt idx="12542">
                  <c:v>-769.36599999999999</c:v>
                </c:pt>
                <c:pt idx="12543">
                  <c:v>-769.35</c:v>
                </c:pt>
                <c:pt idx="12544">
                  <c:v>-769.33399999999995</c:v>
                </c:pt>
                <c:pt idx="12545">
                  <c:v>-769.31799999999998</c:v>
                </c:pt>
                <c:pt idx="12546">
                  <c:v>-769.30200000000002</c:v>
                </c:pt>
                <c:pt idx="12547">
                  <c:v>-769.28599999999994</c:v>
                </c:pt>
                <c:pt idx="12548">
                  <c:v>-769.27</c:v>
                </c:pt>
                <c:pt idx="12549">
                  <c:v>-769.25400000000002</c:v>
                </c:pt>
                <c:pt idx="12550">
                  <c:v>-769.23800000000006</c:v>
                </c:pt>
                <c:pt idx="12551">
                  <c:v>-769.22199999999998</c:v>
                </c:pt>
                <c:pt idx="12552">
                  <c:v>-769.20600000000002</c:v>
                </c:pt>
                <c:pt idx="12553">
                  <c:v>-769.19</c:v>
                </c:pt>
                <c:pt idx="12554">
                  <c:v>-769.17399999999998</c:v>
                </c:pt>
                <c:pt idx="12555">
                  <c:v>-769.15800000000002</c:v>
                </c:pt>
                <c:pt idx="12556">
                  <c:v>-769.14200000000005</c:v>
                </c:pt>
                <c:pt idx="12557">
                  <c:v>-769.12599999999998</c:v>
                </c:pt>
                <c:pt idx="12558">
                  <c:v>-769.11</c:v>
                </c:pt>
                <c:pt idx="12559">
                  <c:v>-769.09400000000005</c:v>
                </c:pt>
                <c:pt idx="12560">
                  <c:v>-769.07799999999997</c:v>
                </c:pt>
                <c:pt idx="12561">
                  <c:v>-769.06200000000001</c:v>
                </c:pt>
                <c:pt idx="12562">
                  <c:v>-769.04700000000003</c:v>
                </c:pt>
                <c:pt idx="12563">
                  <c:v>-769.03099999999995</c:v>
                </c:pt>
                <c:pt idx="12564">
                  <c:v>-769.01499999999999</c:v>
                </c:pt>
                <c:pt idx="12565">
                  <c:v>-768.99900000000002</c:v>
                </c:pt>
                <c:pt idx="12566">
                  <c:v>-768.98299999999995</c:v>
                </c:pt>
                <c:pt idx="12567">
                  <c:v>-768.96699999999998</c:v>
                </c:pt>
                <c:pt idx="12568">
                  <c:v>-768.95100000000002</c:v>
                </c:pt>
                <c:pt idx="12569">
                  <c:v>-768.93499999999995</c:v>
                </c:pt>
                <c:pt idx="12570">
                  <c:v>-768.91899999999998</c:v>
                </c:pt>
                <c:pt idx="12571">
                  <c:v>-768.90300000000002</c:v>
                </c:pt>
                <c:pt idx="12572">
                  <c:v>-768.88699999999994</c:v>
                </c:pt>
                <c:pt idx="12573">
                  <c:v>-768.87099999999998</c:v>
                </c:pt>
                <c:pt idx="12574">
                  <c:v>-768.85500000000002</c:v>
                </c:pt>
                <c:pt idx="12575">
                  <c:v>-768.83900000000006</c:v>
                </c:pt>
                <c:pt idx="12576">
                  <c:v>-768.82299999999998</c:v>
                </c:pt>
                <c:pt idx="12577">
                  <c:v>-768.80700000000002</c:v>
                </c:pt>
                <c:pt idx="12578">
                  <c:v>-768.79100000000005</c:v>
                </c:pt>
                <c:pt idx="12579">
                  <c:v>-768.77499999999998</c:v>
                </c:pt>
                <c:pt idx="12580">
                  <c:v>-768.75900000000001</c:v>
                </c:pt>
                <c:pt idx="12581">
                  <c:v>-768.74300000000005</c:v>
                </c:pt>
                <c:pt idx="12582">
                  <c:v>-768.72699999999998</c:v>
                </c:pt>
                <c:pt idx="12583">
                  <c:v>-768.71100000000001</c:v>
                </c:pt>
                <c:pt idx="12584">
                  <c:v>-768.69500000000005</c:v>
                </c:pt>
                <c:pt idx="12585">
                  <c:v>-768.67899999999997</c:v>
                </c:pt>
                <c:pt idx="12586">
                  <c:v>-768.66300000000001</c:v>
                </c:pt>
                <c:pt idx="12587">
                  <c:v>-768.64700000000005</c:v>
                </c:pt>
                <c:pt idx="12588">
                  <c:v>-768.63099999999997</c:v>
                </c:pt>
                <c:pt idx="12589">
                  <c:v>-768.61500000000001</c:v>
                </c:pt>
                <c:pt idx="12590">
                  <c:v>-768.59900000000005</c:v>
                </c:pt>
                <c:pt idx="12591">
                  <c:v>-768.58299999999997</c:v>
                </c:pt>
                <c:pt idx="12592">
                  <c:v>-768.56700000000001</c:v>
                </c:pt>
                <c:pt idx="12593">
                  <c:v>-768.55100000000004</c:v>
                </c:pt>
                <c:pt idx="12594">
                  <c:v>-768.53499999999997</c:v>
                </c:pt>
                <c:pt idx="12595">
                  <c:v>-768.51900000000001</c:v>
                </c:pt>
                <c:pt idx="12596">
                  <c:v>-768.50300000000004</c:v>
                </c:pt>
                <c:pt idx="12597">
                  <c:v>-768.48699999999997</c:v>
                </c:pt>
                <c:pt idx="12598">
                  <c:v>-768.471</c:v>
                </c:pt>
                <c:pt idx="12599">
                  <c:v>-768.45500000000004</c:v>
                </c:pt>
                <c:pt idx="12600">
                  <c:v>-768.43899999999996</c:v>
                </c:pt>
                <c:pt idx="12601">
                  <c:v>-768.423</c:v>
                </c:pt>
                <c:pt idx="12602">
                  <c:v>-768.40700000000004</c:v>
                </c:pt>
                <c:pt idx="12603">
                  <c:v>-768.39099999999996</c:v>
                </c:pt>
                <c:pt idx="12604">
                  <c:v>-768.375</c:v>
                </c:pt>
                <c:pt idx="12605">
                  <c:v>-768.35900000000004</c:v>
                </c:pt>
                <c:pt idx="12606">
                  <c:v>-768.34299999999996</c:v>
                </c:pt>
                <c:pt idx="12607">
                  <c:v>-768.327</c:v>
                </c:pt>
                <c:pt idx="12608">
                  <c:v>-768.31100000000004</c:v>
                </c:pt>
                <c:pt idx="12609">
                  <c:v>-768.29499999999996</c:v>
                </c:pt>
                <c:pt idx="12610">
                  <c:v>-768.279</c:v>
                </c:pt>
                <c:pt idx="12611">
                  <c:v>-768.26300000000003</c:v>
                </c:pt>
                <c:pt idx="12612">
                  <c:v>-768.24699999999996</c:v>
                </c:pt>
                <c:pt idx="12613">
                  <c:v>-768.23099999999999</c:v>
                </c:pt>
                <c:pt idx="12614">
                  <c:v>-768.21500000000003</c:v>
                </c:pt>
                <c:pt idx="12615">
                  <c:v>-768.19899999999996</c:v>
                </c:pt>
                <c:pt idx="12616">
                  <c:v>-768.18299999999999</c:v>
                </c:pt>
                <c:pt idx="12617">
                  <c:v>-768.16700000000003</c:v>
                </c:pt>
                <c:pt idx="12618">
                  <c:v>-768.15099999999995</c:v>
                </c:pt>
                <c:pt idx="12619">
                  <c:v>-768.13499999999999</c:v>
                </c:pt>
                <c:pt idx="12620">
                  <c:v>-768.11900000000003</c:v>
                </c:pt>
                <c:pt idx="12621">
                  <c:v>-768.10299999999995</c:v>
                </c:pt>
                <c:pt idx="12622">
                  <c:v>-768.08699999999999</c:v>
                </c:pt>
                <c:pt idx="12623">
                  <c:v>-768.07100000000003</c:v>
                </c:pt>
                <c:pt idx="12624">
                  <c:v>-768.05499999999995</c:v>
                </c:pt>
                <c:pt idx="12625">
                  <c:v>-768.03899999999999</c:v>
                </c:pt>
                <c:pt idx="12626">
                  <c:v>-768.02300000000002</c:v>
                </c:pt>
                <c:pt idx="12627">
                  <c:v>-768.00699999999995</c:v>
                </c:pt>
                <c:pt idx="12628">
                  <c:v>-767.99099999999999</c:v>
                </c:pt>
                <c:pt idx="12629">
                  <c:v>-767.97500000000002</c:v>
                </c:pt>
                <c:pt idx="12630">
                  <c:v>-767.95899999999995</c:v>
                </c:pt>
                <c:pt idx="12631">
                  <c:v>-767.94299999999998</c:v>
                </c:pt>
                <c:pt idx="12632">
                  <c:v>-767.92700000000002</c:v>
                </c:pt>
                <c:pt idx="12633">
                  <c:v>-767.91099999999994</c:v>
                </c:pt>
                <c:pt idx="12634">
                  <c:v>-767.89499999999998</c:v>
                </c:pt>
                <c:pt idx="12635">
                  <c:v>-767.87900000000002</c:v>
                </c:pt>
                <c:pt idx="12636">
                  <c:v>-767.86300000000006</c:v>
                </c:pt>
                <c:pt idx="12637">
                  <c:v>-767.84699999999998</c:v>
                </c:pt>
                <c:pt idx="12638">
                  <c:v>-767.83100000000002</c:v>
                </c:pt>
                <c:pt idx="12639">
                  <c:v>-767.81500000000005</c:v>
                </c:pt>
                <c:pt idx="12640">
                  <c:v>-767.79899999999998</c:v>
                </c:pt>
                <c:pt idx="12641">
                  <c:v>-767.78300000000002</c:v>
                </c:pt>
                <c:pt idx="12642">
                  <c:v>-767.76700000000005</c:v>
                </c:pt>
                <c:pt idx="12643">
                  <c:v>-767.75099999999998</c:v>
                </c:pt>
                <c:pt idx="12644">
                  <c:v>-767.73500000000001</c:v>
                </c:pt>
                <c:pt idx="12645">
                  <c:v>-767.71900000000005</c:v>
                </c:pt>
                <c:pt idx="12646">
                  <c:v>-767.70299999999997</c:v>
                </c:pt>
                <c:pt idx="12647">
                  <c:v>-767.68700000000001</c:v>
                </c:pt>
                <c:pt idx="12648">
                  <c:v>-767.67100000000005</c:v>
                </c:pt>
                <c:pt idx="12649">
                  <c:v>-767.65499999999997</c:v>
                </c:pt>
                <c:pt idx="12650">
                  <c:v>-767.63900000000001</c:v>
                </c:pt>
                <c:pt idx="12651">
                  <c:v>-767.62300000000005</c:v>
                </c:pt>
                <c:pt idx="12652">
                  <c:v>-767.60699999999997</c:v>
                </c:pt>
                <c:pt idx="12653">
                  <c:v>-767.59100000000001</c:v>
                </c:pt>
                <c:pt idx="12654">
                  <c:v>-767.57500000000005</c:v>
                </c:pt>
                <c:pt idx="12655">
                  <c:v>-767.55899999999997</c:v>
                </c:pt>
                <c:pt idx="12656">
                  <c:v>-767.54300000000001</c:v>
                </c:pt>
                <c:pt idx="12657">
                  <c:v>-767.52700000000004</c:v>
                </c:pt>
                <c:pt idx="12658">
                  <c:v>-767.51099999999997</c:v>
                </c:pt>
                <c:pt idx="12659">
                  <c:v>-767.495</c:v>
                </c:pt>
                <c:pt idx="12660">
                  <c:v>-767.47900000000004</c:v>
                </c:pt>
                <c:pt idx="12661">
                  <c:v>-767.46299999999997</c:v>
                </c:pt>
                <c:pt idx="12662">
                  <c:v>-767.447</c:v>
                </c:pt>
                <c:pt idx="12663">
                  <c:v>-767.43100000000004</c:v>
                </c:pt>
                <c:pt idx="12664">
                  <c:v>-767.41499999999996</c:v>
                </c:pt>
                <c:pt idx="12665">
                  <c:v>-767.399</c:v>
                </c:pt>
                <c:pt idx="12666">
                  <c:v>-767.38300000000004</c:v>
                </c:pt>
                <c:pt idx="12667">
                  <c:v>-767.36699999999996</c:v>
                </c:pt>
                <c:pt idx="12668">
                  <c:v>-767.351</c:v>
                </c:pt>
                <c:pt idx="12669">
                  <c:v>-767.33500000000004</c:v>
                </c:pt>
                <c:pt idx="12670">
                  <c:v>-767.31899999999996</c:v>
                </c:pt>
                <c:pt idx="12671">
                  <c:v>-767.303</c:v>
                </c:pt>
                <c:pt idx="12672">
                  <c:v>-767.28700000000003</c:v>
                </c:pt>
                <c:pt idx="12673">
                  <c:v>-767.27099999999996</c:v>
                </c:pt>
                <c:pt idx="12674">
                  <c:v>-767.255</c:v>
                </c:pt>
                <c:pt idx="12675">
                  <c:v>-767.24</c:v>
                </c:pt>
                <c:pt idx="12676">
                  <c:v>-767.22400000000005</c:v>
                </c:pt>
                <c:pt idx="12677">
                  <c:v>-767.20799999999997</c:v>
                </c:pt>
                <c:pt idx="12678">
                  <c:v>-767.19200000000001</c:v>
                </c:pt>
                <c:pt idx="12679">
                  <c:v>-767.17600000000004</c:v>
                </c:pt>
                <c:pt idx="12680">
                  <c:v>-767.16</c:v>
                </c:pt>
                <c:pt idx="12681">
                  <c:v>-767.14400000000001</c:v>
                </c:pt>
                <c:pt idx="12682">
                  <c:v>-767.12800000000004</c:v>
                </c:pt>
                <c:pt idx="12683">
                  <c:v>-767.11199999999997</c:v>
                </c:pt>
                <c:pt idx="12684">
                  <c:v>-767.096</c:v>
                </c:pt>
                <c:pt idx="12685">
                  <c:v>-767.08</c:v>
                </c:pt>
                <c:pt idx="12686">
                  <c:v>-767.06399999999996</c:v>
                </c:pt>
                <c:pt idx="12687">
                  <c:v>-767.048</c:v>
                </c:pt>
                <c:pt idx="12688">
                  <c:v>-767.03200000000004</c:v>
                </c:pt>
                <c:pt idx="12689">
                  <c:v>-767.01599999999996</c:v>
                </c:pt>
                <c:pt idx="12690">
                  <c:v>-767</c:v>
                </c:pt>
                <c:pt idx="12691">
                  <c:v>-766.98400000000004</c:v>
                </c:pt>
                <c:pt idx="12692">
                  <c:v>-766.96799999999996</c:v>
                </c:pt>
                <c:pt idx="12693">
                  <c:v>-766.952</c:v>
                </c:pt>
                <c:pt idx="12694">
                  <c:v>-766.93600000000004</c:v>
                </c:pt>
                <c:pt idx="12695">
                  <c:v>-766.92</c:v>
                </c:pt>
                <c:pt idx="12696">
                  <c:v>-766.904</c:v>
                </c:pt>
                <c:pt idx="12697">
                  <c:v>-766.88800000000003</c:v>
                </c:pt>
                <c:pt idx="12698">
                  <c:v>-766.87199999999996</c:v>
                </c:pt>
                <c:pt idx="12699">
                  <c:v>-766.85599999999999</c:v>
                </c:pt>
                <c:pt idx="12700">
                  <c:v>-766.84</c:v>
                </c:pt>
                <c:pt idx="12701">
                  <c:v>-766.82399999999996</c:v>
                </c:pt>
                <c:pt idx="12702">
                  <c:v>-766.80799999999999</c:v>
                </c:pt>
                <c:pt idx="12703">
                  <c:v>-766.79200000000003</c:v>
                </c:pt>
                <c:pt idx="12704">
                  <c:v>-766.77599999999995</c:v>
                </c:pt>
                <c:pt idx="12705">
                  <c:v>-766.76</c:v>
                </c:pt>
                <c:pt idx="12706">
                  <c:v>-766.74400000000003</c:v>
                </c:pt>
                <c:pt idx="12707">
                  <c:v>-766.72799999999995</c:v>
                </c:pt>
                <c:pt idx="12708">
                  <c:v>-766.71199999999999</c:v>
                </c:pt>
                <c:pt idx="12709">
                  <c:v>-766.69600000000003</c:v>
                </c:pt>
                <c:pt idx="12710">
                  <c:v>-766.68</c:v>
                </c:pt>
                <c:pt idx="12711">
                  <c:v>-766.66399999999999</c:v>
                </c:pt>
                <c:pt idx="12712">
                  <c:v>-766.64800000000002</c:v>
                </c:pt>
                <c:pt idx="12713">
                  <c:v>-766.63199999999995</c:v>
                </c:pt>
                <c:pt idx="12714">
                  <c:v>-766.61599999999999</c:v>
                </c:pt>
                <c:pt idx="12715">
                  <c:v>-766.6</c:v>
                </c:pt>
                <c:pt idx="12716">
                  <c:v>-766.58399999999995</c:v>
                </c:pt>
                <c:pt idx="12717">
                  <c:v>-766.56799999999998</c:v>
                </c:pt>
                <c:pt idx="12718">
                  <c:v>-766.55200000000002</c:v>
                </c:pt>
                <c:pt idx="12719">
                  <c:v>-766.53599999999994</c:v>
                </c:pt>
                <c:pt idx="12720">
                  <c:v>-766.52</c:v>
                </c:pt>
                <c:pt idx="12721">
                  <c:v>-766.50400000000002</c:v>
                </c:pt>
                <c:pt idx="12722">
                  <c:v>-766.48800000000006</c:v>
                </c:pt>
                <c:pt idx="12723">
                  <c:v>-766.47199999999998</c:v>
                </c:pt>
                <c:pt idx="12724">
                  <c:v>-766.45600000000002</c:v>
                </c:pt>
                <c:pt idx="12725">
                  <c:v>-766.44</c:v>
                </c:pt>
                <c:pt idx="12726">
                  <c:v>-766.42399999999998</c:v>
                </c:pt>
                <c:pt idx="12727">
                  <c:v>-766.40800000000002</c:v>
                </c:pt>
                <c:pt idx="12728">
                  <c:v>-766.39200000000005</c:v>
                </c:pt>
                <c:pt idx="12729">
                  <c:v>-766.37599999999998</c:v>
                </c:pt>
                <c:pt idx="12730">
                  <c:v>-766.36</c:v>
                </c:pt>
                <c:pt idx="12731">
                  <c:v>-766.34400000000005</c:v>
                </c:pt>
                <c:pt idx="12732">
                  <c:v>-766.32799999999997</c:v>
                </c:pt>
                <c:pt idx="12733">
                  <c:v>-766.31200000000001</c:v>
                </c:pt>
                <c:pt idx="12734">
                  <c:v>-766.29600000000005</c:v>
                </c:pt>
                <c:pt idx="12735">
                  <c:v>-766.28</c:v>
                </c:pt>
                <c:pt idx="12736">
                  <c:v>-766.26400000000001</c:v>
                </c:pt>
                <c:pt idx="12737">
                  <c:v>-766.24800000000005</c:v>
                </c:pt>
                <c:pt idx="12738">
                  <c:v>-766.23199999999997</c:v>
                </c:pt>
                <c:pt idx="12739">
                  <c:v>-766.21600000000001</c:v>
                </c:pt>
                <c:pt idx="12740">
                  <c:v>-766.2</c:v>
                </c:pt>
                <c:pt idx="12741">
                  <c:v>-766.18399999999997</c:v>
                </c:pt>
                <c:pt idx="12742">
                  <c:v>-766.16800000000001</c:v>
                </c:pt>
                <c:pt idx="12743">
                  <c:v>-766.15200000000004</c:v>
                </c:pt>
                <c:pt idx="12744">
                  <c:v>-766.13599999999997</c:v>
                </c:pt>
                <c:pt idx="12745">
                  <c:v>-766.12</c:v>
                </c:pt>
                <c:pt idx="12746">
                  <c:v>-766.10400000000004</c:v>
                </c:pt>
                <c:pt idx="12747">
                  <c:v>-766.08799999999997</c:v>
                </c:pt>
                <c:pt idx="12748">
                  <c:v>-766.072</c:v>
                </c:pt>
                <c:pt idx="12749">
                  <c:v>-766.05600000000004</c:v>
                </c:pt>
                <c:pt idx="12750">
                  <c:v>-766.04</c:v>
                </c:pt>
                <c:pt idx="12751">
                  <c:v>-766.024</c:v>
                </c:pt>
                <c:pt idx="12752">
                  <c:v>-766.00800000000004</c:v>
                </c:pt>
                <c:pt idx="12753">
                  <c:v>-765.99199999999996</c:v>
                </c:pt>
                <c:pt idx="12754">
                  <c:v>-765.976</c:v>
                </c:pt>
                <c:pt idx="12755">
                  <c:v>-765.96</c:v>
                </c:pt>
                <c:pt idx="12756">
                  <c:v>-765.94399999999996</c:v>
                </c:pt>
                <c:pt idx="12757">
                  <c:v>-765.928</c:v>
                </c:pt>
                <c:pt idx="12758">
                  <c:v>-765.91200000000003</c:v>
                </c:pt>
                <c:pt idx="12759">
                  <c:v>-765.89599999999996</c:v>
                </c:pt>
                <c:pt idx="12760">
                  <c:v>-765.88</c:v>
                </c:pt>
                <c:pt idx="12761">
                  <c:v>-765.86400000000003</c:v>
                </c:pt>
                <c:pt idx="12762">
                  <c:v>-765.84799999999996</c:v>
                </c:pt>
                <c:pt idx="12763">
                  <c:v>-765.83199999999999</c:v>
                </c:pt>
                <c:pt idx="12764">
                  <c:v>-765.81600000000003</c:v>
                </c:pt>
                <c:pt idx="12765">
                  <c:v>-765.8</c:v>
                </c:pt>
                <c:pt idx="12766">
                  <c:v>-765.78399999999999</c:v>
                </c:pt>
                <c:pt idx="12767">
                  <c:v>-765.76800000000003</c:v>
                </c:pt>
                <c:pt idx="12768">
                  <c:v>-765.75199999999995</c:v>
                </c:pt>
                <c:pt idx="12769">
                  <c:v>-765.73599999999999</c:v>
                </c:pt>
                <c:pt idx="12770">
                  <c:v>-765.72</c:v>
                </c:pt>
                <c:pt idx="12771">
                  <c:v>-765.70399999999995</c:v>
                </c:pt>
                <c:pt idx="12772">
                  <c:v>-765.68799999999999</c:v>
                </c:pt>
                <c:pt idx="12773">
                  <c:v>-765.67200000000003</c:v>
                </c:pt>
                <c:pt idx="12774">
                  <c:v>-765.65599999999995</c:v>
                </c:pt>
                <c:pt idx="12775">
                  <c:v>-765.64</c:v>
                </c:pt>
                <c:pt idx="12776">
                  <c:v>-765.62400000000002</c:v>
                </c:pt>
                <c:pt idx="12777">
                  <c:v>-765.60799999999995</c:v>
                </c:pt>
                <c:pt idx="12778">
                  <c:v>-765.59199999999998</c:v>
                </c:pt>
                <c:pt idx="12779">
                  <c:v>-765.57600000000002</c:v>
                </c:pt>
                <c:pt idx="12780">
                  <c:v>-765.56</c:v>
                </c:pt>
                <c:pt idx="12781">
                  <c:v>-765.54399999999998</c:v>
                </c:pt>
                <c:pt idx="12782">
                  <c:v>-765.52800000000002</c:v>
                </c:pt>
                <c:pt idx="12783">
                  <c:v>-765.51199999999994</c:v>
                </c:pt>
                <c:pt idx="12784">
                  <c:v>-765.49599999999998</c:v>
                </c:pt>
                <c:pt idx="12785">
                  <c:v>-765.48</c:v>
                </c:pt>
                <c:pt idx="12786">
                  <c:v>-765.46400000000006</c:v>
                </c:pt>
                <c:pt idx="12787">
                  <c:v>-765.44799999999998</c:v>
                </c:pt>
                <c:pt idx="12788">
                  <c:v>-765.43200000000002</c:v>
                </c:pt>
                <c:pt idx="12789">
                  <c:v>-765.41700000000003</c:v>
                </c:pt>
                <c:pt idx="12790">
                  <c:v>-765.40099999999995</c:v>
                </c:pt>
                <c:pt idx="12791">
                  <c:v>-765.38499999999999</c:v>
                </c:pt>
                <c:pt idx="12792">
                  <c:v>-765.36900000000003</c:v>
                </c:pt>
                <c:pt idx="12793">
                  <c:v>-765.35299999999995</c:v>
                </c:pt>
                <c:pt idx="12794">
                  <c:v>-765.33699999999999</c:v>
                </c:pt>
                <c:pt idx="12795">
                  <c:v>-765.32100000000003</c:v>
                </c:pt>
                <c:pt idx="12796">
                  <c:v>-765.30499999999995</c:v>
                </c:pt>
                <c:pt idx="12797">
                  <c:v>-765.28899999999999</c:v>
                </c:pt>
                <c:pt idx="12798">
                  <c:v>-765.27300000000002</c:v>
                </c:pt>
                <c:pt idx="12799">
                  <c:v>-765.25699999999995</c:v>
                </c:pt>
                <c:pt idx="12800">
                  <c:v>-765.24099999999999</c:v>
                </c:pt>
                <c:pt idx="12801">
                  <c:v>-765.22500000000002</c:v>
                </c:pt>
                <c:pt idx="12802">
                  <c:v>-765.20899999999995</c:v>
                </c:pt>
                <c:pt idx="12803">
                  <c:v>-765.19299999999998</c:v>
                </c:pt>
                <c:pt idx="12804">
                  <c:v>-765.17700000000002</c:v>
                </c:pt>
                <c:pt idx="12805">
                  <c:v>-765.16099999999994</c:v>
                </c:pt>
                <c:pt idx="12806">
                  <c:v>-765.14499999999998</c:v>
                </c:pt>
                <c:pt idx="12807">
                  <c:v>-765.12900000000002</c:v>
                </c:pt>
                <c:pt idx="12808">
                  <c:v>-765.11300000000006</c:v>
                </c:pt>
                <c:pt idx="12809">
                  <c:v>-765.09699999999998</c:v>
                </c:pt>
                <c:pt idx="12810">
                  <c:v>-765.08100000000002</c:v>
                </c:pt>
                <c:pt idx="12811">
                  <c:v>-765.06500000000005</c:v>
                </c:pt>
                <c:pt idx="12812">
                  <c:v>-765.04899999999998</c:v>
                </c:pt>
                <c:pt idx="12813">
                  <c:v>-765.03300000000002</c:v>
                </c:pt>
                <c:pt idx="12814">
                  <c:v>-765.01700000000005</c:v>
                </c:pt>
                <c:pt idx="12815">
                  <c:v>-765.00099999999998</c:v>
                </c:pt>
                <c:pt idx="12816">
                  <c:v>-764.98500000000001</c:v>
                </c:pt>
                <c:pt idx="12817">
                  <c:v>-764.96900000000005</c:v>
                </c:pt>
                <c:pt idx="12818">
                  <c:v>-764.95299999999997</c:v>
                </c:pt>
                <c:pt idx="12819">
                  <c:v>-764.93700000000001</c:v>
                </c:pt>
                <c:pt idx="12820">
                  <c:v>-764.92100000000005</c:v>
                </c:pt>
                <c:pt idx="12821">
                  <c:v>-764.90499999999997</c:v>
                </c:pt>
                <c:pt idx="12822">
                  <c:v>-764.88900000000001</c:v>
                </c:pt>
                <c:pt idx="12823">
                  <c:v>-764.87300000000005</c:v>
                </c:pt>
                <c:pt idx="12824">
                  <c:v>-764.85699999999997</c:v>
                </c:pt>
                <c:pt idx="12825">
                  <c:v>-764.84100000000001</c:v>
                </c:pt>
                <c:pt idx="12826">
                  <c:v>-764.82500000000005</c:v>
                </c:pt>
                <c:pt idx="12827">
                  <c:v>-764.80899999999997</c:v>
                </c:pt>
                <c:pt idx="12828">
                  <c:v>-764.79300000000001</c:v>
                </c:pt>
                <c:pt idx="12829">
                  <c:v>-764.77700000000004</c:v>
                </c:pt>
                <c:pt idx="12830">
                  <c:v>-764.76099999999997</c:v>
                </c:pt>
                <c:pt idx="12831">
                  <c:v>-764.745</c:v>
                </c:pt>
                <c:pt idx="12832">
                  <c:v>-764.72900000000004</c:v>
                </c:pt>
                <c:pt idx="12833">
                  <c:v>-764.71299999999997</c:v>
                </c:pt>
                <c:pt idx="12834">
                  <c:v>-764.697</c:v>
                </c:pt>
                <c:pt idx="12835">
                  <c:v>-764.68100000000004</c:v>
                </c:pt>
                <c:pt idx="12836">
                  <c:v>-764.66499999999996</c:v>
                </c:pt>
                <c:pt idx="12837">
                  <c:v>-764.649</c:v>
                </c:pt>
                <c:pt idx="12838">
                  <c:v>-764.63300000000004</c:v>
                </c:pt>
                <c:pt idx="12839">
                  <c:v>-764.61699999999996</c:v>
                </c:pt>
                <c:pt idx="12840">
                  <c:v>-764.601</c:v>
                </c:pt>
                <c:pt idx="12841">
                  <c:v>-764.58500000000004</c:v>
                </c:pt>
                <c:pt idx="12842">
                  <c:v>-764.56899999999996</c:v>
                </c:pt>
                <c:pt idx="12843">
                  <c:v>-764.553</c:v>
                </c:pt>
                <c:pt idx="12844">
                  <c:v>-764.53700000000003</c:v>
                </c:pt>
                <c:pt idx="12845">
                  <c:v>-764.52099999999996</c:v>
                </c:pt>
                <c:pt idx="12846">
                  <c:v>-764.505</c:v>
                </c:pt>
                <c:pt idx="12847">
                  <c:v>-764.48900000000003</c:v>
                </c:pt>
                <c:pt idx="12848">
                  <c:v>-764.47299999999996</c:v>
                </c:pt>
                <c:pt idx="12849">
                  <c:v>-764.45699999999999</c:v>
                </c:pt>
                <c:pt idx="12850">
                  <c:v>-764.44100000000003</c:v>
                </c:pt>
                <c:pt idx="12851">
                  <c:v>-764.42499999999995</c:v>
                </c:pt>
                <c:pt idx="12852">
                  <c:v>-764.40899999999999</c:v>
                </c:pt>
                <c:pt idx="12853">
                  <c:v>-764.39300000000003</c:v>
                </c:pt>
                <c:pt idx="12854">
                  <c:v>-764.37699999999995</c:v>
                </c:pt>
                <c:pt idx="12855">
                  <c:v>-764.36099999999999</c:v>
                </c:pt>
                <c:pt idx="12856">
                  <c:v>-764.34500000000003</c:v>
                </c:pt>
                <c:pt idx="12857">
                  <c:v>-764.32899999999995</c:v>
                </c:pt>
                <c:pt idx="12858">
                  <c:v>-764.31299999999999</c:v>
                </c:pt>
                <c:pt idx="12859">
                  <c:v>-764.29700000000003</c:v>
                </c:pt>
                <c:pt idx="12860">
                  <c:v>-764.28099999999995</c:v>
                </c:pt>
                <c:pt idx="12861">
                  <c:v>-764.26499999999999</c:v>
                </c:pt>
                <c:pt idx="12862">
                  <c:v>-764.24900000000002</c:v>
                </c:pt>
                <c:pt idx="12863">
                  <c:v>-764.23299999999995</c:v>
                </c:pt>
                <c:pt idx="12864">
                  <c:v>-764.21699999999998</c:v>
                </c:pt>
                <c:pt idx="12865">
                  <c:v>-764.20100000000002</c:v>
                </c:pt>
                <c:pt idx="12866">
                  <c:v>-764.18499999999995</c:v>
                </c:pt>
                <c:pt idx="12867">
                  <c:v>-764.16899999999998</c:v>
                </c:pt>
                <c:pt idx="12868">
                  <c:v>-764.15300000000002</c:v>
                </c:pt>
                <c:pt idx="12869">
                  <c:v>-764.13699999999994</c:v>
                </c:pt>
                <c:pt idx="12870">
                  <c:v>-764.12099999999998</c:v>
                </c:pt>
                <c:pt idx="12871">
                  <c:v>-764.10500000000002</c:v>
                </c:pt>
                <c:pt idx="12872">
                  <c:v>-764.08900000000006</c:v>
                </c:pt>
                <c:pt idx="12873">
                  <c:v>-764.07299999999998</c:v>
                </c:pt>
                <c:pt idx="12874">
                  <c:v>-764.05700000000002</c:v>
                </c:pt>
                <c:pt idx="12875">
                  <c:v>-764.04100000000005</c:v>
                </c:pt>
                <c:pt idx="12876">
                  <c:v>-764.02499999999998</c:v>
                </c:pt>
                <c:pt idx="12877">
                  <c:v>-764.00900000000001</c:v>
                </c:pt>
                <c:pt idx="12878">
                  <c:v>-763.99300000000005</c:v>
                </c:pt>
                <c:pt idx="12879">
                  <c:v>-763.97699999999998</c:v>
                </c:pt>
                <c:pt idx="12880">
                  <c:v>-763.96100000000001</c:v>
                </c:pt>
                <c:pt idx="12881">
                  <c:v>-763.94500000000005</c:v>
                </c:pt>
                <c:pt idx="12882">
                  <c:v>-763.92899999999997</c:v>
                </c:pt>
                <c:pt idx="12883">
                  <c:v>-763.91300000000001</c:v>
                </c:pt>
                <c:pt idx="12884">
                  <c:v>-763.89700000000005</c:v>
                </c:pt>
                <c:pt idx="12885">
                  <c:v>-763.88099999999997</c:v>
                </c:pt>
                <c:pt idx="12886">
                  <c:v>-763.86500000000001</c:v>
                </c:pt>
                <c:pt idx="12887">
                  <c:v>-763.84900000000005</c:v>
                </c:pt>
                <c:pt idx="12888">
                  <c:v>-763.83299999999997</c:v>
                </c:pt>
                <c:pt idx="12889">
                  <c:v>-763.81700000000001</c:v>
                </c:pt>
                <c:pt idx="12890">
                  <c:v>-763.80100000000004</c:v>
                </c:pt>
                <c:pt idx="12891">
                  <c:v>-763.78499999999997</c:v>
                </c:pt>
                <c:pt idx="12892">
                  <c:v>-763.76900000000001</c:v>
                </c:pt>
                <c:pt idx="12893">
                  <c:v>-763.75300000000004</c:v>
                </c:pt>
                <c:pt idx="12894">
                  <c:v>-763.73699999999997</c:v>
                </c:pt>
                <c:pt idx="12895">
                  <c:v>-763.721</c:v>
                </c:pt>
                <c:pt idx="12896">
                  <c:v>-763.70500000000004</c:v>
                </c:pt>
                <c:pt idx="12897">
                  <c:v>-763.68899999999996</c:v>
                </c:pt>
                <c:pt idx="12898">
                  <c:v>-763.673</c:v>
                </c:pt>
                <c:pt idx="12899">
                  <c:v>-763.65700000000004</c:v>
                </c:pt>
                <c:pt idx="12900">
                  <c:v>-763.64099999999996</c:v>
                </c:pt>
                <c:pt idx="12901">
                  <c:v>-763.625</c:v>
                </c:pt>
                <c:pt idx="12902">
                  <c:v>-763.60900000000004</c:v>
                </c:pt>
                <c:pt idx="12903">
                  <c:v>-763.59400000000005</c:v>
                </c:pt>
                <c:pt idx="12904">
                  <c:v>-763.57799999999997</c:v>
                </c:pt>
                <c:pt idx="12905">
                  <c:v>-763.56200000000001</c:v>
                </c:pt>
                <c:pt idx="12906">
                  <c:v>-763.54600000000005</c:v>
                </c:pt>
                <c:pt idx="12907">
                  <c:v>-763.53</c:v>
                </c:pt>
                <c:pt idx="12908">
                  <c:v>-763.51400000000001</c:v>
                </c:pt>
                <c:pt idx="12909">
                  <c:v>-763.49800000000005</c:v>
                </c:pt>
                <c:pt idx="12910">
                  <c:v>-763.48199999999997</c:v>
                </c:pt>
                <c:pt idx="12911">
                  <c:v>-763.46600000000001</c:v>
                </c:pt>
                <c:pt idx="12912">
                  <c:v>-763.45</c:v>
                </c:pt>
                <c:pt idx="12913">
                  <c:v>-763.43399999999997</c:v>
                </c:pt>
                <c:pt idx="12914">
                  <c:v>-763.41800000000001</c:v>
                </c:pt>
                <c:pt idx="12915">
                  <c:v>-763.40200000000004</c:v>
                </c:pt>
                <c:pt idx="12916">
                  <c:v>-763.38599999999997</c:v>
                </c:pt>
                <c:pt idx="12917">
                  <c:v>-763.37</c:v>
                </c:pt>
                <c:pt idx="12918">
                  <c:v>-763.35400000000004</c:v>
                </c:pt>
                <c:pt idx="12919">
                  <c:v>-763.33799999999997</c:v>
                </c:pt>
                <c:pt idx="12920">
                  <c:v>-763.322</c:v>
                </c:pt>
                <c:pt idx="12921">
                  <c:v>-763.30600000000004</c:v>
                </c:pt>
                <c:pt idx="12922">
                  <c:v>-763.29</c:v>
                </c:pt>
                <c:pt idx="12923">
                  <c:v>-763.274</c:v>
                </c:pt>
                <c:pt idx="12924">
                  <c:v>-763.25800000000004</c:v>
                </c:pt>
                <c:pt idx="12925">
                  <c:v>-763.24199999999996</c:v>
                </c:pt>
                <c:pt idx="12926">
                  <c:v>-763.226</c:v>
                </c:pt>
                <c:pt idx="12927">
                  <c:v>-763.21</c:v>
                </c:pt>
                <c:pt idx="12928">
                  <c:v>-763.19399999999996</c:v>
                </c:pt>
                <c:pt idx="12929">
                  <c:v>-763.178</c:v>
                </c:pt>
                <c:pt idx="12930">
                  <c:v>-763.16200000000003</c:v>
                </c:pt>
                <c:pt idx="12931">
                  <c:v>-763.14599999999996</c:v>
                </c:pt>
                <c:pt idx="12932">
                  <c:v>-763.13</c:v>
                </c:pt>
                <c:pt idx="12933">
                  <c:v>-763.11400000000003</c:v>
                </c:pt>
                <c:pt idx="12934">
                  <c:v>-763.09799999999996</c:v>
                </c:pt>
                <c:pt idx="12935">
                  <c:v>-763.08199999999999</c:v>
                </c:pt>
                <c:pt idx="12936">
                  <c:v>-763.06600000000003</c:v>
                </c:pt>
                <c:pt idx="12937">
                  <c:v>-763.05</c:v>
                </c:pt>
                <c:pt idx="12938">
                  <c:v>-763.03399999999999</c:v>
                </c:pt>
                <c:pt idx="12939">
                  <c:v>-763.01800000000003</c:v>
                </c:pt>
                <c:pt idx="12940">
                  <c:v>-763.00199999999995</c:v>
                </c:pt>
                <c:pt idx="12941">
                  <c:v>-762.98599999999999</c:v>
                </c:pt>
                <c:pt idx="12942">
                  <c:v>-762.97</c:v>
                </c:pt>
                <c:pt idx="12943">
                  <c:v>-762.95399999999995</c:v>
                </c:pt>
                <c:pt idx="12944">
                  <c:v>-762.93799999999999</c:v>
                </c:pt>
                <c:pt idx="12945">
                  <c:v>-762.92200000000003</c:v>
                </c:pt>
                <c:pt idx="12946">
                  <c:v>-762.90599999999995</c:v>
                </c:pt>
                <c:pt idx="12947">
                  <c:v>-762.89</c:v>
                </c:pt>
                <c:pt idx="12948">
                  <c:v>-762.87400000000002</c:v>
                </c:pt>
                <c:pt idx="12949">
                  <c:v>-762.85799999999995</c:v>
                </c:pt>
                <c:pt idx="12950">
                  <c:v>-762.84199999999998</c:v>
                </c:pt>
                <c:pt idx="12951">
                  <c:v>-762.82600000000002</c:v>
                </c:pt>
                <c:pt idx="12952">
                  <c:v>-762.81</c:v>
                </c:pt>
                <c:pt idx="12953">
                  <c:v>-762.79399999999998</c:v>
                </c:pt>
                <c:pt idx="12954">
                  <c:v>-762.77800000000002</c:v>
                </c:pt>
                <c:pt idx="12955">
                  <c:v>-762.76199999999994</c:v>
                </c:pt>
                <c:pt idx="12956">
                  <c:v>-762.74599999999998</c:v>
                </c:pt>
                <c:pt idx="12957">
                  <c:v>-762.73</c:v>
                </c:pt>
                <c:pt idx="12958">
                  <c:v>-762.71400000000006</c:v>
                </c:pt>
                <c:pt idx="12959">
                  <c:v>-762.69799999999998</c:v>
                </c:pt>
                <c:pt idx="12960">
                  <c:v>-762.68200000000002</c:v>
                </c:pt>
                <c:pt idx="12961">
                  <c:v>-762.66600000000005</c:v>
                </c:pt>
                <c:pt idx="12962">
                  <c:v>-762.65</c:v>
                </c:pt>
                <c:pt idx="12963">
                  <c:v>-762.63400000000001</c:v>
                </c:pt>
                <c:pt idx="12964">
                  <c:v>-762.61800000000005</c:v>
                </c:pt>
                <c:pt idx="12965">
                  <c:v>-762.60199999999998</c:v>
                </c:pt>
                <c:pt idx="12966">
                  <c:v>-762.58600000000001</c:v>
                </c:pt>
                <c:pt idx="12967">
                  <c:v>-762.57</c:v>
                </c:pt>
                <c:pt idx="12968">
                  <c:v>-762.55399999999997</c:v>
                </c:pt>
                <c:pt idx="12969">
                  <c:v>-762.53800000000001</c:v>
                </c:pt>
                <c:pt idx="12970">
                  <c:v>-762.52200000000005</c:v>
                </c:pt>
                <c:pt idx="12971">
                  <c:v>-762.50599999999997</c:v>
                </c:pt>
                <c:pt idx="12972">
                  <c:v>-762.49</c:v>
                </c:pt>
                <c:pt idx="12973">
                  <c:v>-762.47400000000005</c:v>
                </c:pt>
                <c:pt idx="12974">
                  <c:v>-762.45799999999997</c:v>
                </c:pt>
                <c:pt idx="12975">
                  <c:v>-762.44200000000001</c:v>
                </c:pt>
                <c:pt idx="12976">
                  <c:v>-762.42600000000004</c:v>
                </c:pt>
                <c:pt idx="12977">
                  <c:v>-762.41</c:v>
                </c:pt>
                <c:pt idx="12978">
                  <c:v>-762.39400000000001</c:v>
                </c:pt>
                <c:pt idx="12979">
                  <c:v>-762.37800000000004</c:v>
                </c:pt>
                <c:pt idx="12980">
                  <c:v>-762.36199999999997</c:v>
                </c:pt>
                <c:pt idx="12981">
                  <c:v>-762.346</c:v>
                </c:pt>
                <c:pt idx="12982">
                  <c:v>-762.33</c:v>
                </c:pt>
                <c:pt idx="12983">
                  <c:v>-762.31399999999996</c:v>
                </c:pt>
                <c:pt idx="12984">
                  <c:v>-762.298</c:v>
                </c:pt>
                <c:pt idx="12985">
                  <c:v>-762.28200000000004</c:v>
                </c:pt>
                <c:pt idx="12986">
                  <c:v>-762.26599999999996</c:v>
                </c:pt>
                <c:pt idx="12987">
                  <c:v>-762.25</c:v>
                </c:pt>
                <c:pt idx="12988">
                  <c:v>-762.23400000000004</c:v>
                </c:pt>
                <c:pt idx="12989">
                  <c:v>-762.21799999999996</c:v>
                </c:pt>
                <c:pt idx="12990">
                  <c:v>-762.202</c:v>
                </c:pt>
                <c:pt idx="12991">
                  <c:v>-762.18600000000004</c:v>
                </c:pt>
                <c:pt idx="12992">
                  <c:v>-762.17</c:v>
                </c:pt>
                <c:pt idx="12993">
                  <c:v>-762.154</c:v>
                </c:pt>
                <c:pt idx="12994">
                  <c:v>-762.13800000000003</c:v>
                </c:pt>
                <c:pt idx="12995">
                  <c:v>-762.12199999999996</c:v>
                </c:pt>
                <c:pt idx="12996">
                  <c:v>-762.10599999999999</c:v>
                </c:pt>
                <c:pt idx="12997">
                  <c:v>-762.09</c:v>
                </c:pt>
                <c:pt idx="12998">
                  <c:v>-762.07399999999996</c:v>
                </c:pt>
                <c:pt idx="12999">
                  <c:v>-762.05799999999999</c:v>
                </c:pt>
                <c:pt idx="13000">
                  <c:v>-762.04200000000003</c:v>
                </c:pt>
                <c:pt idx="13001">
                  <c:v>-762.02599999999995</c:v>
                </c:pt>
                <c:pt idx="13002">
                  <c:v>-762.01</c:v>
                </c:pt>
                <c:pt idx="13003">
                  <c:v>-761.99400000000003</c:v>
                </c:pt>
                <c:pt idx="13004">
                  <c:v>-761.97799999999995</c:v>
                </c:pt>
                <c:pt idx="13005">
                  <c:v>-761.96199999999999</c:v>
                </c:pt>
                <c:pt idx="13006">
                  <c:v>-761.94600000000003</c:v>
                </c:pt>
                <c:pt idx="13007">
                  <c:v>-761.93</c:v>
                </c:pt>
                <c:pt idx="13008">
                  <c:v>-761.91399999999999</c:v>
                </c:pt>
                <c:pt idx="13009">
                  <c:v>-761.89800000000002</c:v>
                </c:pt>
                <c:pt idx="13010">
                  <c:v>-761.88199999999995</c:v>
                </c:pt>
                <c:pt idx="13011">
                  <c:v>-761.86599999999999</c:v>
                </c:pt>
                <c:pt idx="13012">
                  <c:v>-761.85</c:v>
                </c:pt>
                <c:pt idx="13013">
                  <c:v>-761.83399999999995</c:v>
                </c:pt>
                <c:pt idx="13014">
                  <c:v>-761.81799999999998</c:v>
                </c:pt>
                <c:pt idx="13015">
                  <c:v>-761.80200000000002</c:v>
                </c:pt>
                <c:pt idx="13016">
                  <c:v>-761.78599999999994</c:v>
                </c:pt>
                <c:pt idx="13017">
                  <c:v>-761.77099999999996</c:v>
                </c:pt>
                <c:pt idx="13018">
                  <c:v>-761.755</c:v>
                </c:pt>
                <c:pt idx="13019">
                  <c:v>-761.73900000000003</c:v>
                </c:pt>
                <c:pt idx="13020">
                  <c:v>-761.72299999999996</c:v>
                </c:pt>
                <c:pt idx="13021">
                  <c:v>-761.70699999999999</c:v>
                </c:pt>
                <c:pt idx="13022">
                  <c:v>-761.69100000000003</c:v>
                </c:pt>
                <c:pt idx="13023">
                  <c:v>-761.67499999999995</c:v>
                </c:pt>
                <c:pt idx="13024">
                  <c:v>-761.65899999999999</c:v>
                </c:pt>
                <c:pt idx="13025">
                  <c:v>-761.64300000000003</c:v>
                </c:pt>
                <c:pt idx="13026">
                  <c:v>-761.62699999999995</c:v>
                </c:pt>
                <c:pt idx="13027">
                  <c:v>-761.61099999999999</c:v>
                </c:pt>
                <c:pt idx="13028">
                  <c:v>-761.59500000000003</c:v>
                </c:pt>
                <c:pt idx="13029">
                  <c:v>-761.57899999999995</c:v>
                </c:pt>
                <c:pt idx="13030">
                  <c:v>-761.56299999999999</c:v>
                </c:pt>
                <c:pt idx="13031">
                  <c:v>-761.54700000000003</c:v>
                </c:pt>
                <c:pt idx="13032">
                  <c:v>-761.53099999999995</c:v>
                </c:pt>
                <c:pt idx="13033">
                  <c:v>-761.51499999999999</c:v>
                </c:pt>
                <c:pt idx="13034">
                  <c:v>-761.49900000000002</c:v>
                </c:pt>
                <c:pt idx="13035">
                  <c:v>-761.48299999999995</c:v>
                </c:pt>
                <c:pt idx="13036">
                  <c:v>-761.46699999999998</c:v>
                </c:pt>
                <c:pt idx="13037">
                  <c:v>-761.45100000000002</c:v>
                </c:pt>
                <c:pt idx="13038">
                  <c:v>-761.43499999999995</c:v>
                </c:pt>
                <c:pt idx="13039">
                  <c:v>-761.41899999999998</c:v>
                </c:pt>
                <c:pt idx="13040">
                  <c:v>-761.40300000000002</c:v>
                </c:pt>
                <c:pt idx="13041">
                  <c:v>-761.38699999999994</c:v>
                </c:pt>
                <c:pt idx="13042">
                  <c:v>-761.37099999999998</c:v>
                </c:pt>
                <c:pt idx="13043">
                  <c:v>-761.35500000000002</c:v>
                </c:pt>
                <c:pt idx="13044">
                  <c:v>-761.33900000000006</c:v>
                </c:pt>
                <c:pt idx="13045">
                  <c:v>-761.32299999999998</c:v>
                </c:pt>
                <c:pt idx="13046">
                  <c:v>-761.30700000000002</c:v>
                </c:pt>
                <c:pt idx="13047">
                  <c:v>-761.29100000000005</c:v>
                </c:pt>
                <c:pt idx="13048">
                  <c:v>-761.27499999999998</c:v>
                </c:pt>
                <c:pt idx="13049">
                  <c:v>-761.25900000000001</c:v>
                </c:pt>
                <c:pt idx="13050">
                  <c:v>-761.24300000000005</c:v>
                </c:pt>
                <c:pt idx="13051">
                  <c:v>-761.22699999999998</c:v>
                </c:pt>
                <c:pt idx="13052">
                  <c:v>-761.21100000000001</c:v>
                </c:pt>
                <c:pt idx="13053">
                  <c:v>-761.19500000000005</c:v>
                </c:pt>
                <c:pt idx="13054">
                  <c:v>-761.17899999999997</c:v>
                </c:pt>
                <c:pt idx="13055">
                  <c:v>-761.16300000000001</c:v>
                </c:pt>
                <c:pt idx="13056">
                  <c:v>-761.14700000000005</c:v>
                </c:pt>
                <c:pt idx="13057">
                  <c:v>-761.13099999999997</c:v>
                </c:pt>
                <c:pt idx="13058">
                  <c:v>-761.11500000000001</c:v>
                </c:pt>
                <c:pt idx="13059">
                  <c:v>-761.09900000000005</c:v>
                </c:pt>
                <c:pt idx="13060">
                  <c:v>-761.08299999999997</c:v>
                </c:pt>
                <c:pt idx="13061">
                  <c:v>-761.06700000000001</c:v>
                </c:pt>
                <c:pt idx="13062">
                  <c:v>-761.05100000000004</c:v>
                </c:pt>
                <c:pt idx="13063">
                  <c:v>-761.03499999999997</c:v>
                </c:pt>
                <c:pt idx="13064">
                  <c:v>-761.01900000000001</c:v>
                </c:pt>
                <c:pt idx="13065">
                  <c:v>-761.00300000000004</c:v>
                </c:pt>
                <c:pt idx="13066">
                  <c:v>-760.98699999999997</c:v>
                </c:pt>
                <c:pt idx="13067">
                  <c:v>-760.971</c:v>
                </c:pt>
                <c:pt idx="13068">
                  <c:v>-760.95500000000004</c:v>
                </c:pt>
                <c:pt idx="13069">
                  <c:v>-760.93899999999996</c:v>
                </c:pt>
                <c:pt idx="13070">
                  <c:v>-760.923</c:v>
                </c:pt>
                <c:pt idx="13071">
                  <c:v>-760.90700000000004</c:v>
                </c:pt>
                <c:pt idx="13072">
                  <c:v>-760.89099999999996</c:v>
                </c:pt>
                <c:pt idx="13073">
                  <c:v>-760.875</c:v>
                </c:pt>
                <c:pt idx="13074">
                  <c:v>-760.85900000000004</c:v>
                </c:pt>
                <c:pt idx="13075">
                  <c:v>-760.84299999999996</c:v>
                </c:pt>
                <c:pt idx="13076">
                  <c:v>-760.827</c:v>
                </c:pt>
                <c:pt idx="13077">
                  <c:v>-760.81100000000004</c:v>
                </c:pt>
                <c:pt idx="13078">
                  <c:v>-760.79499999999996</c:v>
                </c:pt>
                <c:pt idx="13079">
                  <c:v>-760.779</c:v>
                </c:pt>
                <c:pt idx="13080">
                  <c:v>-760.76300000000003</c:v>
                </c:pt>
                <c:pt idx="13081">
                  <c:v>-760.74699999999996</c:v>
                </c:pt>
                <c:pt idx="13082">
                  <c:v>-760.73099999999999</c:v>
                </c:pt>
                <c:pt idx="13083">
                  <c:v>-760.71500000000003</c:v>
                </c:pt>
                <c:pt idx="13084">
                  <c:v>-760.69899999999996</c:v>
                </c:pt>
                <c:pt idx="13085">
                  <c:v>-760.68299999999999</c:v>
                </c:pt>
                <c:pt idx="13086">
                  <c:v>-760.66700000000003</c:v>
                </c:pt>
                <c:pt idx="13087">
                  <c:v>-760.65099999999995</c:v>
                </c:pt>
                <c:pt idx="13088">
                  <c:v>-760.63499999999999</c:v>
                </c:pt>
                <c:pt idx="13089">
                  <c:v>-760.61900000000003</c:v>
                </c:pt>
                <c:pt idx="13090">
                  <c:v>-760.60299999999995</c:v>
                </c:pt>
                <c:pt idx="13091">
                  <c:v>-760.58699999999999</c:v>
                </c:pt>
                <c:pt idx="13092">
                  <c:v>-760.57100000000003</c:v>
                </c:pt>
                <c:pt idx="13093">
                  <c:v>-760.55499999999995</c:v>
                </c:pt>
                <c:pt idx="13094">
                  <c:v>-760.53899999999999</c:v>
                </c:pt>
                <c:pt idx="13095">
                  <c:v>-760.52300000000002</c:v>
                </c:pt>
                <c:pt idx="13096">
                  <c:v>-760.50699999999995</c:v>
                </c:pt>
                <c:pt idx="13097">
                  <c:v>-760.49099999999999</c:v>
                </c:pt>
                <c:pt idx="13098">
                  <c:v>-760.47500000000002</c:v>
                </c:pt>
                <c:pt idx="13099">
                  <c:v>-760.45899999999995</c:v>
                </c:pt>
                <c:pt idx="13100">
                  <c:v>-760.44299999999998</c:v>
                </c:pt>
                <c:pt idx="13101">
                  <c:v>-760.42700000000002</c:v>
                </c:pt>
                <c:pt idx="13102">
                  <c:v>-760.41099999999994</c:v>
                </c:pt>
                <c:pt idx="13103">
                  <c:v>-760.39499999999998</c:v>
                </c:pt>
                <c:pt idx="13104">
                  <c:v>-760.37900000000002</c:v>
                </c:pt>
                <c:pt idx="13105">
                  <c:v>-760.36300000000006</c:v>
                </c:pt>
                <c:pt idx="13106">
                  <c:v>-760.34699999999998</c:v>
                </c:pt>
                <c:pt idx="13107">
                  <c:v>-760.33100000000002</c:v>
                </c:pt>
                <c:pt idx="13108">
                  <c:v>-760.31500000000005</c:v>
                </c:pt>
                <c:pt idx="13109">
                  <c:v>-760.29899999999998</c:v>
                </c:pt>
                <c:pt idx="13110">
                  <c:v>-760.28300000000002</c:v>
                </c:pt>
                <c:pt idx="13111">
                  <c:v>-760.26700000000005</c:v>
                </c:pt>
                <c:pt idx="13112">
                  <c:v>-760.25099999999998</c:v>
                </c:pt>
                <c:pt idx="13113">
                  <c:v>-760.23500000000001</c:v>
                </c:pt>
                <c:pt idx="13114">
                  <c:v>-760.21900000000005</c:v>
                </c:pt>
                <c:pt idx="13115">
                  <c:v>-760.20299999999997</c:v>
                </c:pt>
                <c:pt idx="13116">
                  <c:v>-760.18700000000001</c:v>
                </c:pt>
                <c:pt idx="13117">
                  <c:v>-760.17100000000005</c:v>
                </c:pt>
                <c:pt idx="13118">
                  <c:v>-760.15499999999997</c:v>
                </c:pt>
                <c:pt idx="13119">
                  <c:v>-760.13900000000001</c:v>
                </c:pt>
                <c:pt idx="13120">
                  <c:v>-760.12300000000005</c:v>
                </c:pt>
                <c:pt idx="13121">
                  <c:v>-760.10699999999997</c:v>
                </c:pt>
                <c:pt idx="13122">
                  <c:v>-760.09100000000001</c:v>
                </c:pt>
                <c:pt idx="13123">
                  <c:v>-760.07500000000005</c:v>
                </c:pt>
                <c:pt idx="13124">
                  <c:v>-760.05899999999997</c:v>
                </c:pt>
                <c:pt idx="13125">
                  <c:v>-760.04300000000001</c:v>
                </c:pt>
                <c:pt idx="13126">
                  <c:v>-760.02700000000004</c:v>
                </c:pt>
                <c:pt idx="13127">
                  <c:v>-760.01099999999997</c:v>
                </c:pt>
                <c:pt idx="13128">
                  <c:v>-759.995</c:v>
                </c:pt>
                <c:pt idx="13129">
                  <c:v>-759.97900000000004</c:v>
                </c:pt>
                <c:pt idx="13130">
                  <c:v>-759.96400000000006</c:v>
                </c:pt>
                <c:pt idx="13131">
                  <c:v>-759.94799999999998</c:v>
                </c:pt>
                <c:pt idx="13132">
                  <c:v>-759.93200000000002</c:v>
                </c:pt>
                <c:pt idx="13133">
                  <c:v>-759.91600000000005</c:v>
                </c:pt>
                <c:pt idx="13134">
                  <c:v>-759.9</c:v>
                </c:pt>
                <c:pt idx="13135">
                  <c:v>-759.88400000000001</c:v>
                </c:pt>
                <c:pt idx="13136">
                  <c:v>-759.86800000000005</c:v>
                </c:pt>
                <c:pt idx="13137">
                  <c:v>-759.85199999999998</c:v>
                </c:pt>
                <c:pt idx="13138">
                  <c:v>-759.83600000000001</c:v>
                </c:pt>
                <c:pt idx="13139">
                  <c:v>-759.82</c:v>
                </c:pt>
                <c:pt idx="13140">
                  <c:v>-759.80399999999997</c:v>
                </c:pt>
                <c:pt idx="13141">
                  <c:v>-759.78800000000001</c:v>
                </c:pt>
                <c:pt idx="13142">
                  <c:v>-759.77200000000005</c:v>
                </c:pt>
                <c:pt idx="13143">
                  <c:v>-759.75599999999997</c:v>
                </c:pt>
                <c:pt idx="13144">
                  <c:v>-759.74</c:v>
                </c:pt>
                <c:pt idx="13145">
                  <c:v>-759.72400000000005</c:v>
                </c:pt>
                <c:pt idx="13146">
                  <c:v>-759.70799999999997</c:v>
                </c:pt>
                <c:pt idx="13147">
                  <c:v>-759.69200000000001</c:v>
                </c:pt>
                <c:pt idx="13148">
                  <c:v>-759.67600000000004</c:v>
                </c:pt>
                <c:pt idx="13149">
                  <c:v>-759.66</c:v>
                </c:pt>
                <c:pt idx="13150">
                  <c:v>-759.64400000000001</c:v>
                </c:pt>
                <c:pt idx="13151">
                  <c:v>-759.62800000000004</c:v>
                </c:pt>
                <c:pt idx="13152">
                  <c:v>-759.61199999999997</c:v>
                </c:pt>
                <c:pt idx="13153">
                  <c:v>-759.596</c:v>
                </c:pt>
                <c:pt idx="13154">
                  <c:v>-759.58</c:v>
                </c:pt>
                <c:pt idx="13155">
                  <c:v>-759.56399999999996</c:v>
                </c:pt>
                <c:pt idx="13156">
                  <c:v>-759.548</c:v>
                </c:pt>
                <c:pt idx="13157">
                  <c:v>-759.53200000000004</c:v>
                </c:pt>
                <c:pt idx="13158">
                  <c:v>-759.51599999999996</c:v>
                </c:pt>
                <c:pt idx="13159">
                  <c:v>-759.5</c:v>
                </c:pt>
                <c:pt idx="13160">
                  <c:v>-759.48400000000004</c:v>
                </c:pt>
                <c:pt idx="13161">
                  <c:v>-759.46799999999996</c:v>
                </c:pt>
                <c:pt idx="13162">
                  <c:v>-759.452</c:v>
                </c:pt>
                <c:pt idx="13163">
                  <c:v>-759.43600000000004</c:v>
                </c:pt>
                <c:pt idx="13164">
                  <c:v>-759.42</c:v>
                </c:pt>
                <c:pt idx="13165">
                  <c:v>-759.404</c:v>
                </c:pt>
                <c:pt idx="13166">
                  <c:v>-759.38800000000003</c:v>
                </c:pt>
                <c:pt idx="13167">
                  <c:v>-759.37199999999996</c:v>
                </c:pt>
                <c:pt idx="13168">
                  <c:v>-759.35599999999999</c:v>
                </c:pt>
                <c:pt idx="13169">
                  <c:v>-759.34</c:v>
                </c:pt>
                <c:pt idx="13170">
                  <c:v>-759.32399999999996</c:v>
                </c:pt>
                <c:pt idx="13171">
                  <c:v>-759.30799999999999</c:v>
                </c:pt>
                <c:pt idx="13172">
                  <c:v>-759.29200000000003</c:v>
                </c:pt>
                <c:pt idx="13173">
                  <c:v>-759.27599999999995</c:v>
                </c:pt>
                <c:pt idx="13174">
                  <c:v>-759.26</c:v>
                </c:pt>
                <c:pt idx="13175">
                  <c:v>-759.24400000000003</c:v>
                </c:pt>
                <c:pt idx="13176">
                  <c:v>-759.22799999999995</c:v>
                </c:pt>
                <c:pt idx="13177">
                  <c:v>-759.21199999999999</c:v>
                </c:pt>
                <c:pt idx="13178">
                  <c:v>-759.19600000000003</c:v>
                </c:pt>
                <c:pt idx="13179">
                  <c:v>-759.18</c:v>
                </c:pt>
                <c:pt idx="13180">
                  <c:v>-759.16399999999999</c:v>
                </c:pt>
                <c:pt idx="13181">
                  <c:v>-759.14800000000002</c:v>
                </c:pt>
                <c:pt idx="13182">
                  <c:v>-759.13199999999995</c:v>
                </c:pt>
                <c:pt idx="13183">
                  <c:v>-759.11599999999999</c:v>
                </c:pt>
                <c:pt idx="13184">
                  <c:v>-759.1</c:v>
                </c:pt>
                <c:pt idx="13185">
                  <c:v>-759.08399999999995</c:v>
                </c:pt>
                <c:pt idx="13186">
                  <c:v>-759.06799999999998</c:v>
                </c:pt>
                <c:pt idx="13187">
                  <c:v>-759.05200000000002</c:v>
                </c:pt>
                <c:pt idx="13188">
                  <c:v>-759.03599999999994</c:v>
                </c:pt>
                <c:pt idx="13189">
                  <c:v>-759.02</c:v>
                </c:pt>
                <c:pt idx="13190">
                  <c:v>-759.00400000000002</c:v>
                </c:pt>
                <c:pt idx="13191">
                  <c:v>-758.98800000000006</c:v>
                </c:pt>
                <c:pt idx="13192">
                  <c:v>-758.97199999999998</c:v>
                </c:pt>
                <c:pt idx="13193">
                  <c:v>-758.95600000000002</c:v>
                </c:pt>
                <c:pt idx="13194">
                  <c:v>-758.94</c:v>
                </c:pt>
                <c:pt idx="13195">
                  <c:v>-758.92399999999998</c:v>
                </c:pt>
                <c:pt idx="13196">
                  <c:v>-758.90800000000002</c:v>
                </c:pt>
                <c:pt idx="13197">
                  <c:v>-758.89200000000005</c:v>
                </c:pt>
                <c:pt idx="13198">
                  <c:v>-758.87599999999998</c:v>
                </c:pt>
                <c:pt idx="13199">
                  <c:v>-758.86</c:v>
                </c:pt>
                <c:pt idx="13200">
                  <c:v>-758.84400000000005</c:v>
                </c:pt>
                <c:pt idx="13201">
                  <c:v>-758.82799999999997</c:v>
                </c:pt>
                <c:pt idx="13202">
                  <c:v>-758.81200000000001</c:v>
                </c:pt>
                <c:pt idx="13203">
                  <c:v>-758.79600000000005</c:v>
                </c:pt>
                <c:pt idx="13204">
                  <c:v>-758.78</c:v>
                </c:pt>
                <c:pt idx="13205">
                  <c:v>-758.76400000000001</c:v>
                </c:pt>
                <c:pt idx="13206">
                  <c:v>-758.74800000000005</c:v>
                </c:pt>
                <c:pt idx="13207">
                  <c:v>-758.73199999999997</c:v>
                </c:pt>
                <c:pt idx="13208">
                  <c:v>-758.71600000000001</c:v>
                </c:pt>
                <c:pt idx="13209">
                  <c:v>-758.7</c:v>
                </c:pt>
                <c:pt idx="13210">
                  <c:v>-758.68399999999997</c:v>
                </c:pt>
                <c:pt idx="13211">
                  <c:v>-758.66800000000001</c:v>
                </c:pt>
                <c:pt idx="13212">
                  <c:v>-758.65200000000004</c:v>
                </c:pt>
                <c:pt idx="13213">
                  <c:v>-758.63599999999997</c:v>
                </c:pt>
                <c:pt idx="13214">
                  <c:v>-758.62</c:v>
                </c:pt>
                <c:pt idx="13215">
                  <c:v>-758.60400000000004</c:v>
                </c:pt>
                <c:pt idx="13216">
                  <c:v>-758.58799999999997</c:v>
                </c:pt>
                <c:pt idx="13217">
                  <c:v>-758.572</c:v>
                </c:pt>
                <c:pt idx="13218">
                  <c:v>-758.55600000000004</c:v>
                </c:pt>
                <c:pt idx="13219">
                  <c:v>-758.54</c:v>
                </c:pt>
                <c:pt idx="13220">
                  <c:v>-758.524</c:v>
                </c:pt>
                <c:pt idx="13221">
                  <c:v>-758.50800000000004</c:v>
                </c:pt>
                <c:pt idx="13222">
                  <c:v>-758.49199999999996</c:v>
                </c:pt>
                <c:pt idx="13223">
                  <c:v>-758.476</c:v>
                </c:pt>
                <c:pt idx="13224">
                  <c:v>-758.46</c:v>
                </c:pt>
                <c:pt idx="13225">
                  <c:v>-758.44399999999996</c:v>
                </c:pt>
                <c:pt idx="13226">
                  <c:v>-758.428</c:v>
                </c:pt>
                <c:pt idx="13227">
                  <c:v>-758.41200000000003</c:v>
                </c:pt>
                <c:pt idx="13228">
                  <c:v>-758.39599999999996</c:v>
                </c:pt>
                <c:pt idx="13229">
                  <c:v>-758.38</c:v>
                </c:pt>
                <c:pt idx="13230">
                  <c:v>-758.36400000000003</c:v>
                </c:pt>
                <c:pt idx="13231">
                  <c:v>-758.34799999999996</c:v>
                </c:pt>
                <c:pt idx="13232">
                  <c:v>-758.33199999999999</c:v>
                </c:pt>
                <c:pt idx="13233">
                  <c:v>-758.31600000000003</c:v>
                </c:pt>
                <c:pt idx="13234">
                  <c:v>-758.3</c:v>
                </c:pt>
                <c:pt idx="13235">
                  <c:v>-758.28399999999999</c:v>
                </c:pt>
                <c:pt idx="13236">
                  <c:v>-758.26800000000003</c:v>
                </c:pt>
                <c:pt idx="13237">
                  <c:v>-758.25199999999995</c:v>
                </c:pt>
                <c:pt idx="13238">
                  <c:v>-758.23599999999999</c:v>
                </c:pt>
                <c:pt idx="13239">
                  <c:v>-758.22</c:v>
                </c:pt>
                <c:pt idx="13240">
                  <c:v>-758.20399999999995</c:v>
                </c:pt>
                <c:pt idx="13241">
                  <c:v>-758.18799999999999</c:v>
                </c:pt>
                <c:pt idx="13242">
                  <c:v>-758.17200000000003</c:v>
                </c:pt>
                <c:pt idx="13243">
                  <c:v>-758.15599999999995</c:v>
                </c:pt>
                <c:pt idx="13244">
                  <c:v>-758.14099999999996</c:v>
                </c:pt>
                <c:pt idx="13245">
                  <c:v>-758.125</c:v>
                </c:pt>
                <c:pt idx="13246">
                  <c:v>-758.10900000000004</c:v>
                </c:pt>
                <c:pt idx="13247">
                  <c:v>-758.09299999999996</c:v>
                </c:pt>
                <c:pt idx="13248">
                  <c:v>-758.077</c:v>
                </c:pt>
                <c:pt idx="13249">
                  <c:v>-758.06100000000004</c:v>
                </c:pt>
                <c:pt idx="13250">
                  <c:v>-758.04499999999996</c:v>
                </c:pt>
                <c:pt idx="13251">
                  <c:v>-758.029</c:v>
                </c:pt>
                <c:pt idx="13252">
                  <c:v>-758.01300000000003</c:v>
                </c:pt>
                <c:pt idx="13253">
                  <c:v>-757.99699999999996</c:v>
                </c:pt>
                <c:pt idx="13254">
                  <c:v>-757.98099999999999</c:v>
                </c:pt>
                <c:pt idx="13255">
                  <c:v>-757.96500000000003</c:v>
                </c:pt>
                <c:pt idx="13256">
                  <c:v>-757.94899999999996</c:v>
                </c:pt>
                <c:pt idx="13257">
                  <c:v>-757.93299999999999</c:v>
                </c:pt>
                <c:pt idx="13258">
                  <c:v>-757.91700000000003</c:v>
                </c:pt>
                <c:pt idx="13259">
                  <c:v>-757.90099999999995</c:v>
                </c:pt>
                <c:pt idx="13260">
                  <c:v>-757.88499999999999</c:v>
                </c:pt>
                <c:pt idx="13261">
                  <c:v>-757.86900000000003</c:v>
                </c:pt>
                <c:pt idx="13262">
                  <c:v>-757.85299999999995</c:v>
                </c:pt>
                <c:pt idx="13263">
                  <c:v>-757.83699999999999</c:v>
                </c:pt>
                <c:pt idx="13264">
                  <c:v>-757.82100000000003</c:v>
                </c:pt>
                <c:pt idx="13265">
                  <c:v>-757.80499999999995</c:v>
                </c:pt>
                <c:pt idx="13266">
                  <c:v>-757.78899999999999</c:v>
                </c:pt>
                <c:pt idx="13267">
                  <c:v>-757.77300000000002</c:v>
                </c:pt>
                <c:pt idx="13268">
                  <c:v>-757.75699999999995</c:v>
                </c:pt>
                <c:pt idx="13269">
                  <c:v>-757.74099999999999</c:v>
                </c:pt>
                <c:pt idx="13270">
                  <c:v>-757.72500000000002</c:v>
                </c:pt>
                <c:pt idx="13271">
                  <c:v>-757.70899999999995</c:v>
                </c:pt>
                <c:pt idx="13272">
                  <c:v>-757.69299999999998</c:v>
                </c:pt>
                <c:pt idx="13273">
                  <c:v>-757.67700000000002</c:v>
                </c:pt>
                <c:pt idx="13274">
                  <c:v>-757.66099999999994</c:v>
                </c:pt>
                <c:pt idx="13275">
                  <c:v>-757.64499999999998</c:v>
                </c:pt>
                <c:pt idx="13276">
                  <c:v>-757.62900000000002</c:v>
                </c:pt>
                <c:pt idx="13277">
                  <c:v>-757.61300000000006</c:v>
                </c:pt>
                <c:pt idx="13278">
                  <c:v>-757.59699999999998</c:v>
                </c:pt>
                <c:pt idx="13279">
                  <c:v>-757.58100000000002</c:v>
                </c:pt>
                <c:pt idx="13280">
                  <c:v>-757.56500000000005</c:v>
                </c:pt>
                <c:pt idx="13281">
                  <c:v>-757.54899999999998</c:v>
                </c:pt>
                <c:pt idx="13282">
                  <c:v>-757.53300000000002</c:v>
                </c:pt>
                <c:pt idx="13283">
                  <c:v>-757.51700000000005</c:v>
                </c:pt>
                <c:pt idx="13284">
                  <c:v>-757.50099999999998</c:v>
                </c:pt>
                <c:pt idx="13285">
                  <c:v>-757.48500000000001</c:v>
                </c:pt>
                <c:pt idx="13286">
                  <c:v>-757.46900000000005</c:v>
                </c:pt>
                <c:pt idx="13287">
                  <c:v>-757.45299999999997</c:v>
                </c:pt>
                <c:pt idx="13288">
                  <c:v>-757.43700000000001</c:v>
                </c:pt>
                <c:pt idx="13289">
                  <c:v>-757.42100000000005</c:v>
                </c:pt>
                <c:pt idx="13290">
                  <c:v>-757.40499999999997</c:v>
                </c:pt>
                <c:pt idx="13291">
                  <c:v>-757.38900000000001</c:v>
                </c:pt>
                <c:pt idx="13292">
                  <c:v>-757.37300000000005</c:v>
                </c:pt>
                <c:pt idx="13293">
                  <c:v>-757.35699999999997</c:v>
                </c:pt>
                <c:pt idx="13294">
                  <c:v>-757.34100000000001</c:v>
                </c:pt>
                <c:pt idx="13295">
                  <c:v>-757.32500000000005</c:v>
                </c:pt>
                <c:pt idx="13296">
                  <c:v>-757.30899999999997</c:v>
                </c:pt>
                <c:pt idx="13297">
                  <c:v>-757.29300000000001</c:v>
                </c:pt>
                <c:pt idx="13298">
                  <c:v>-757.27700000000004</c:v>
                </c:pt>
                <c:pt idx="13299">
                  <c:v>-757.26099999999997</c:v>
                </c:pt>
                <c:pt idx="13300">
                  <c:v>-757.245</c:v>
                </c:pt>
                <c:pt idx="13301">
                  <c:v>-757.22900000000004</c:v>
                </c:pt>
                <c:pt idx="13302">
                  <c:v>-757.21299999999997</c:v>
                </c:pt>
                <c:pt idx="13303">
                  <c:v>-757.197</c:v>
                </c:pt>
                <c:pt idx="13304">
                  <c:v>-757.18100000000004</c:v>
                </c:pt>
                <c:pt idx="13305">
                  <c:v>-757.16499999999996</c:v>
                </c:pt>
                <c:pt idx="13306">
                  <c:v>-757.149</c:v>
                </c:pt>
                <c:pt idx="13307">
                  <c:v>-757.13300000000004</c:v>
                </c:pt>
                <c:pt idx="13308">
                  <c:v>-757.11699999999996</c:v>
                </c:pt>
                <c:pt idx="13309">
                  <c:v>-757.101</c:v>
                </c:pt>
                <c:pt idx="13310">
                  <c:v>-757.08500000000004</c:v>
                </c:pt>
                <c:pt idx="13311">
                  <c:v>-757.06899999999996</c:v>
                </c:pt>
                <c:pt idx="13312">
                  <c:v>-757.053</c:v>
                </c:pt>
                <c:pt idx="13313">
                  <c:v>-757.03700000000003</c:v>
                </c:pt>
                <c:pt idx="13314">
                  <c:v>-757.02099999999996</c:v>
                </c:pt>
                <c:pt idx="13315">
                  <c:v>-757.005</c:v>
                </c:pt>
                <c:pt idx="13316">
                  <c:v>-756.98900000000003</c:v>
                </c:pt>
                <c:pt idx="13317">
                  <c:v>-756.97299999999996</c:v>
                </c:pt>
                <c:pt idx="13318">
                  <c:v>-756.95699999999999</c:v>
                </c:pt>
                <c:pt idx="13319">
                  <c:v>-756.94100000000003</c:v>
                </c:pt>
                <c:pt idx="13320">
                  <c:v>-756.92499999999995</c:v>
                </c:pt>
                <c:pt idx="13321">
                  <c:v>-756.90899999999999</c:v>
                </c:pt>
                <c:pt idx="13322">
                  <c:v>-756.89300000000003</c:v>
                </c:pt>
                <c:pt idx="13323">
                  <c:v>-756.87699999999995</c:v>
                </c:pt>
                <c:pt idx="13324">
                  <c:v>-756.86099999999999</c:v>
                </c:pt>
                <c:pt idx="13325">
                  <c:v>-756.84500000000003</c:v>
                </c:pt>
                <c:pt idx="13326">
                  <c:v>-756.82899999999995</c:v>
                </c:pt>
                <c:pt idx="13327">
                  <c:v>-756.81299999999999</c:v>
                </c:pt>
                <c:pt idx="13328">
                  <c:v>-756.79700000000003</c:v>
                </c:pt>
                <c:pt idx="13329">
                  <c:v>-756.78099999999995</c:v>
                </c:pt>
                <c:pt idx="13330">
                  <c:v>-756.76499999999999</c:v>
                </c:pt>
                <c:pt idx="13331">
                  <c:v>-756.74900000000002</c:v>
                </c:pt>
                <c:pt idx="13332">
                  <c:v>-756.73299999999995</c:v>
                </c:pt>
                <c:pt idx="13333">
                  <c:v>-756.71699999999998</c:v>
                </c:pt>
                <c:pt idx="13334">
                  <c:v>-756.70100000000002</c:v>
                </c:pt>
                <c:pt idx="13335">
                  <c:v>-756.68499999999995</c:v>
                </c:pt>
                <c:pt idx="13336">
                  <c:v>-756.66899999999998</c:v>
                </c:pt>
                <c:pt idx="13337">
                  <c:v>-756.65300000000002</c:v>
                </c:pt>
                <c:pt idx="13338">
                  <c:v>-756.63699999999994</c:v>
                </c:pt>
                <c:pt idx="13339">
                  <c:v>-756.62099999999998</c:v>
                </c:pt>
                <c:pt idx="13340">
                  <c:v>-756.60500000000002</c:v>
                </c:pt>
                <c:pt idx="13341">
                  <c:v>-756.58900000000006</c:v>
                </c:pt>
                <c:pt idx="13342">
                  <c:v>-756.57299999999998</c:v>
                </c:pt>
                <c:pt idx="13343">
                  <c:v>-756.55700000000002</c:v>
                </c:pt>
                <c:pt idx="13344">
                  <c:v>-756.54100000000005</c:v>
                </c:pt>
                <c:pt idx="13345">
                  <c:v>-756.52499999999998</c:v>
                </c:pt>
                <c:pt idx="13346">
                  <c:v>-756.50900000000001</c:v>
                </c:pt>
                <c:pt idx="13347">
                  <c:v>-756.49300000000005</c:v>
                </c:pt>
                <c:pt idx="13348">
                  <c:v>-756.47699999999998</c:v>
                </c:pt>
                <c:pt idx="13349">
                  <c:v>-756.46100000000001</c:v>
                </c:pt>
                <c:pt idx="13350">
                  <c:v>-756.44500000000005</c:v>
                </c:pt>
                <c:pt idx="13351">
                  <c:v>-756.42899999999997</c:v>
                </c:pt>
                <c:pt idx="13352">
                  <c:v>-756.41300000000001</c:v>
                </c:pt>
                <c:pt idx="13353">
                  <c:v>-756.39700000000005</c:v>
                </c:pt>
                <c:pt idx="13354">
                  <c:v>-756.38099999999997</c:v>
                </c:pt>
                <c:pt idx="13355">
                  <c:v>-756.36500000000001</c:v>
                </c:pt>
                <c:pt idx="13356">
                  <c:v>-756.34900000000005</c:v>
                </c:pt>
                <c:pt idx="13357">
                  <c:v>-756.33299999999997</c:v>
                </c:pt>
                <c:pt idx="13358">
                  <c:v>-756.31799999999998</c:v>
                </c:pt>
                <c:pt idx="13359">
                  <c:v>-756.30200000000002</c:v>
                </c:pt>
                <c:pt idx="13360">
                  <c:v>-756.28599999999994</c:v>
                </c:pt>
                <c:pt idx="13361">
                  <c:v>-756.27</c:v>
                </c:pt>
                <c:pt idx="13362">
                  <c:v>-756.25400000000002</c:v>
                </c:pt>
                <c:pt idx="13363">
                  <c:v>-756.23800000000006</c:v>
                </c:pt>
                <c:pt idx="13364">
                  <c:v>-756.22199999999998</c:v>
                </c:pt>
                <c:pt idx="13365">
                  <c:v>-756.20600000000002</c:v>
                </c:pt>
                <c:pt idx="13366">
                  <c:v>-756.19</c:v>
                </c:pt>
                <c:pt idx="13367">
                  <c:v>-756.17399999999998</c:v>
                </c:pt>
                <c:pt idx="13368">
                  <c:v>-756.15800000000002</c:v>
                </c:pt>
                <c:pt idx="13369">
                  <c:v>-756.14200000000005</c:v>
                </c:pt>
                <c:pt idx="13370">
                  <c:v>-756.12599999999998</c:v>
                </c:pt>
                <c:pt idx="13371">
                  <c:v>-756.11</c:v>
                </c:pt>
                <c:pt idx="13372">
                  <c:v>-756.09400000000005</c:v>
                </c:pt>
                <c:pt idx="13373">
                  <c:v>-756.07799999999997</c:v>
                </c:pt>
                <c:pt idx="13374">
                  <c:v>-756.06200000000001</c:v>
                </c:pt>
                <c:pt idx="13375">
                  <c:v>-756.04600000000005</c:v>
                </c:pt>
                <c:pt idx="13376">
                  <c:v>-756.03</c:v>
                </c:pt>
                <c:pt idx="13377">
                  <c:v>-756.01400000000001</c:v>
                </c:pt>
                <c:pt idx="13378">
                  <c:v>-755.99800000000005</c:v>
                </c:pt>
                <c:pt idx="13379">
                  <c:v>-755.98199999999997</c:v>
                </c:pt>
                <c:pt idx="13380">
                  <c:v>-755.96600000000001</c:v>
                </c:pt>
                <c:pt idx="13381">
                  <c:v>-755.95</c:v>
                </c:pt>
                <c:pt idx="13382">
                  <c:v>-755.93399999999997</c:v>
                </c:pt>
                <c:pt idx="13383">
                  <c:v>-755.91800000000001</c:v>
                </c:pt>
                <c:pt idx="13384">
                  <c:v>-755.90200000000004</c:v>
                </c:pt>
                <c:pt idx="13385">
                  <c:v>-755.88599999999997</c:v>
                </c:pt>
                <c:pt idx="13386">
                  <c:v>-755.87</c:v>
                </c:pt>
                <c:pt idx="13387">
                  <c:v>-755.85400000000004</c:v>
                </c:pt>
                <c:pt idx="13388">
                  <c:v>-755.83799999999997</c:v>
                </c:pt>
                <c:pt idx="13389">
                  <c:v>-755.822</c:v>
                </c:pt>
                <c:pt idx="13390">
                  <c:v>-755.80600000000004</c:v>
                </c:pt>
                <c:pt idx="13391">
                  <c:v>-755.79</c:v>
                </c:pt>
                <c:pt idx="13392">
                  <c:v>-755.774</c:v>
                </c:pt>
                <c:pt idx="13393">
                  <c:v>-755.75800000000004</c:v>
                </c:pt>
                <c:pt idx="13394">
                  <c:v>-755.74199999999996</c:v>
                </c:pt>
                <c:pt idx="13395">
                  <c:v>-755.726</c:v>
                </c:pt>
                <c:pt idx="13396">
                  <c:v>-755.71</c:v>
                </c:pt>
                <c:pt idx="13397">
                  <c:v>-755.69399999999996</c:v>
                </c:pt>
                <c:pt idx="13398">
                  <c:v>-755.678</c:v>
                </c:pt>
                <c:pt idx="13399">
                  <c:v>-755.66200000000003</c:v>
                </c:pt>
                <c:pt idx="13400">
                  <c:v>-755.64599999999996</c:v>
                </c:pt>
                <c:pt idx="13401">
                  <c:v>-755.63</c:v>
                </c:pt>
                <c:pt idx="13402">
                  <c:v>-755.61400000000003</c:v>
                </c:pt>
                <c:pt idx="13403">
                  <c:v>-755.59799999999996</c:v>
                </c:pt>
                <c:pt idx="13404">
                  <c:v>-755.58199999999999</c:v>
                </c:pt>
                <c:pt idx="13405">
                  <c:v>-755.56600000000003</c:v>
                </c:pt>
                <c:pt idx="13406">
                  <c:v>-755.55</c:v>
                </c:pt>
                <c:pt idx="13407">
                  <c:v>-755.53399999999999</c:v>
                </c:pt>
                <c:pt idx="13408">
                  <c:v>-755.51800000000003</c:v>
                </c:pt>
                <c:pt idx="13409">
                  <c:v>-755.50199999999995</c:v>
                </c:pt>
                <c:pt idx="13410">
                  <c:v>-755.48599999999999</c:v>
                </c:pt>
                <c:pt idx="13411">
                  <c:v>-755.47</c:v>
                </c:pt>
                <c:pt idx="13412">
                  <c:v>-755.45399999999995</c:v>
                </c:pt>
                <c:pt idx="13413">
                  <c:v>-755.43799999999999</c:v>
                </c:pt>
                <c:pt idx="13414">
                  <c:v>-755.42200000000003</c:v>
                </c:pt>
                <c:pt idx="13415">
                  <c:v>-755.40599999999995</c:v>
                </c:pt>
                <c:pt idx="13416">
                  <c:v>-755.39</c:v>
                </c:pt>
                <c:pt idx="13417">
                  <c:v>-755.37400000000002</c:v>
                </c:pt>
                <c:pt idx="13418">
                  <c:v>-755.35799999999995</c:v>
                </c:pt>
                <c:pt idx="13419">
                  <c:v>-755.34199999999998</c:v>
                </c:pt>
                <c:pt idx="13420">
                  <c:v>-755.32600000000002</c:v>
                </c:pt>
                <c:pt idx="13421">
                  <c:v>-755.31</c:v>
                </c:pt>
                <c:pt idx="13422">
                  <c:v>-755.29399999999998</c:v>
                </c:pt>
                <c:pt idx="13423">
                  <c:v>-755.27800000000002</c:v>
                </c:pt>
                <c:pt idx="13424">
                  <c:v>-755.26199999999994</c:v>
                </c:pt>
                <c:pt idx="13425">
                  <c:v>-755.24599999999998</c:v>
                </c:pt>
                <c:pt idx="13426">
                  <c:v>-755.23</c:v>
                </c:pt>
                <c:pt idx="13427">
                  <c:v>-755.21400000000006</c:v>
                </c:pt>
                <c:pt idx="13428">
                  <c:v>-755.19799999999998</c:v>
                </c:pt>
                <c:pt idx="13429">
                  <c:v>-755.18200000000002</c:v>
                </c:pt>
                <c:pt idx="13430">
                  <c:v>-755.16600000000005</c:v>
                </c:pt>
                <c:pt idx="13431">
                  <c:v>-755.15</c:v>
                </c:pt>
                <c:pt idx="13432">
                  <c:v>-755.13400000000001</c:v>
                </c:pt>
                <c:pt idx="13433">
                  <c:v>-755.11800000000005</c:v>
                </c:pt>
                <c:pt idx="13434">
                  <c:v>-755.10199999999998</c:v>
                </c:pt>
                <c:pt idx="13435">
                  <c:v>-755.08600000000001</c:v>
                </c:pt>
                <c:pt idx="13436">
                  <c:v>-755.07</c:v>
                </c:pt>
                <c:pt idx="13437">
                  <c:v>-755.05399999999997</c:v>
                </c:pt>
                <c:pt idx="13438">
                  <c:v>-755.03800000000001</c:v>
                </c:pt>
                <c:pt idx="13439">
                  <c:v>-755.02200000000005</c:v>
                </c:pt>
                <c:pt idx="13440">
                  <c:v>-755.00599999999997</c:v>
                </c:pt>
                <c:pt idx="13441">
                  <c:v>-754.99</c:v>
                </c:pt>
                <c:pt idx="13442">
                  <c:v>-754.97400000000005</c:v>
                </c:pt>
                <c:pt idx="13443">
                  <c:v>-754.95799999999997</c:v>
                </c:pt>
                <c:pt idx="13444">
                  <c:v>-754.94200000000001</c:v>
                </c:pt>
                <c:pt idx="13445">
                  <c:v>-754.92600000000004</c:v>
                </c:pt>
                <c:pt idx="13446">
                  <c:v>-754.91</c:v>
                </c:pt>
                <c:pt idx="13447">
                  <c:v>-754.89400000000001</c:v>
                </c:pt>
                <c:pt idx="13448">
                  <c:v>-754.87800000000004</c:v>
                </c:pt>
                <c:pt idx="13449">
                  <c:v>-754.86199999999997</c:v>
                </c:pt>
                <c:pt idx="13450">
                  <c:v>-754.846</c:v>
                </c:pt>
                <c:pt idx="13451">
                  <c:v>-754.83</c:v>
                </c:pt>
                <c:pt idx="13452">
                  <c:v>-754.81399999999996</c:v>
                </c:pt>
                <c:pt idx="13453">
                  <c:v>-754.798</c:v>
                </c:pt>
                <c:pt idx="13454">
                  <c:v>-754.78200000000004</c:v>
                </c:pt>
                <c:pt idx="13455">
                  <c:v>-754.76599999999996</c:v>
                </c:pt>
                <c:pt idx="13456">
                  <c:v>-754.75</c:v>
                </c:pt>
                <c:pt idx="13457">
                  <c:v>-754.73400000000004</c:v>
                </c:pt>
                <c:pt idx="13458">
                  <c:v>-754.71799999999996</c:v>
                </c:pt>
                <c:pt idx="13459">
                  <c:v>-754.702</c:v>
                </c:pt>
                <c:pt idx="13460">
                  <c:v>-754.68600000000004</c:v>
                </c:pt>
                <c:pt idx="13461">
                  <c:v>-754.67</c:v>
                </c:pt>
                <c:pt idx="13462">
                  <c:v>-754.654</c:v>
                </c:pt>
                <c:pt idx="13463">
                  <c:v>-754.63800000000003</c:v>
                </c:pt>
                <c:pt idx="13464">
                  <c:v>-754.62199999999996</c:v>
                </c:pt>
                <c:pt idx="13465">
                  <c:v>-754.60599999999999</c:v>
                </c:pt>
                <c:pt idx="13466">
                  <c:v>-754.59</c:v>
                </c:pt>
                <c:pt idx="13467">
                  <c:v>-754.57399999999996</c:v>
                </c:pt>
                <c:pt idx="13468">
                  <c:v>-754.55799999999999</c:v>
                </c:pt>
                <c:pt idx="13469">
                  <c:v>-754.54200000000003</c:v>
                </c:pt>
                <c:pt idx="13470">
                  <c:v>-754.52599999999995</c:v>
                </c:pt>
                <c:pt idx="13471">
                  <c:v>-754.51</c:v>
                </c:pt>
                <c:pt idx="13472">
                  <c:v>-754.495</c:v>
                </c:pt>
                <c:pt idx="13473">
                  <c:v>-754.47900000000004</c:v>
                </c:pt>
                <c:pt idx="13474">
                  <c:v>-754.46299999999997</c:v>
                </c:pt>
                <c:pt idx="13475">
                  <c:v>-754.447</c:v>
                </c:pt>
                <c:pt idx="13476">
                  <c:v>-754.43100000000004</c:v>
                </c:pt>
                <c:pt idx="13477">
                  <c:v>-754.41499999999996</c:v>
                </c:pt>
                <c:pt idx="13478">
                  <c:v>-754.399</c:v>
                </c:pt>
                <c:pt idx="13479">
                  <c:v>-754.38300000000004</c:v>
                </c:pt>
                <c:pt idx="13480">
                  <c:v>-754.36699999999996</c:v>
                </c:pt>
                <c:pt idx="13481">
                  <c:v>-754.351</c:v>
                </c:pt>
                <c:pt idx="13482">
                  <c:v>-754.33500000000004</c:v>
                </c:pt>
                <c:pt idx="13483">
                  <c:v>-754.31899999999996</c:v>
                </c:pt>
                <c:pt idx="13484">
                  <c:v>-754.303</c:v>
                </c:pt>
                <c:pt idx="13485">
                  <c:v>-754.28700000000003</c:v>
                </c:pt>
                <c:pt idx="13486">
                  <c:v>-754.27099999999996</c:v>
                </c:pt>
                <c:pt idx="13487">
                  <c:v>-754.255</c:v>
                </c:pt>
                <c:pt idx="13488">
                  <c:v>-754.23900000000003</c:v>
                </c:pt>
                <c:pt idx="13489">
                  <c:v>-754.22299999999996</c:v>
                </c:pt>
                <c:pt idx="13490">
                  <c:v>-754.20699999999999</c:v>
                </c:pt>
                <c:pt idx="13491">
                  <c:v>-754.19100000000003</c:v>
                </c:pt>
                <c:pt idx="13492">
                  <c:v>-754.17499999999995</c:v>
                </c:pt>
                <c:pt idx="13493">
                  <c:v>-754.15899999999999</c:v>
                </c:pt>
                <c:pt idx="13494">
                  <c:v>-754.14300000000003</c:v>
                </c:pt>
                <c:pt idx="13495">
                  <c:v>-754.12699999999995</c:v>
                </c:pt>
                <c:pt idx="13496">
                  <c:v>-754.11099999999999</c:v>
                </c:pt>
                <c:pt idx="13497">
                  <c:v>-754.09500000000003</c:v>
                </c:pt>
                <c:pt idx="13498">
                  <c:v>-754.07899999999995</c:v>
                </c:pt>
                <c:pt idx="13499">
                  <c:v>-754.06299999999999</c:v>
                </c:pt>
                <c:pt idx="13500">
                  <c:v>-754.04700000000003</c:v>
                </c:pt>
                <c:pt idx="13501">
                  <c:v>-754.03099999999995</c:v>
                </c:pt>
                <c:pt idx="13502">
                  <c:v>-754.01499999999999</c:v>
                </c:pt>
                <c:pt idx="13503">
                  <c:v>-753.99900000000002</c:v>
                </c:pt>
                <c:pt idx="13504">
                  <c:v>-753.98299999999995</c:v>
                </c:pt>
                <c:pt idx="13505">
                  <c:v>-753.96699999999998</c:v>
                </c:pt>
                <c:pt idx="13506">
                  <c:v>-753.95100000000002</c:v>
                </c:pt>
                <c:pt idx="13507">
                  <c:v>-753.93499999999995</c:v>
                </c:pt>
                <c:pt idx="13508">
                  <c:v>-753.91899999999998</c:v>
                </c:pt>
                <c:pt idx="13509">
                  <c:v>-753.90300000000002</c:v>
                </c:pt>
                <c:pt idx="13510">
                  <c:v>-753.88699999999994</c:v>
                </c:pt>
                <c:pt idx="13511">
                  <c:v>-753.87099999999998</c:v>
                </c:pt>
                <c:pt idx="13512">
                  <c:v>-753.85500000000002</c:v>
                </c:pt>
                <c:pt idx="13513">
                  <c:v>-753.83900000000006</c:v>
                </c:pt>
                <c:pt idx="13514">
                  <c:v>-753.82299999999998</c:v>
                </c:pt>
                <c:pt idx="13515">
                  <c:v>-753.80700000000002</c:v>
                </c:pt>
                <c:pt idx="13516">
                  <c:v>-753.79100000000005</c:v>
                </c:pt>
                <c:pt idx="13517">
                  <c:v>-753.77499999999998</c:v>
                </c:pt>
                <c:pt idx="13518">
                  <c:v>-753.75900000000001</c:v>
                </c:pt>
                <c:pt idx="13519">
                  <c:v>-753.74300000000005</c:v>
                </c:pt>
                <c:pt idx="13520">
                  <c:v>-753.72699999999998</c:v>
                </c:pt>
                <c:pt idx="13521">
                  <c:v>-753.71100000000001</c:v>
                </c:pt>
                <c:pt idx="13522">
                  <c:v>-753.69500000000005</c:v>
                </c:pt>
                <c:pt idx="13523">
                  <c:v>-753.67899999999997</c:v>
                </c:pt>
                <c:pt idx="13524">
                  <c:v>-753.66300000000001</c:v>
                </c:pt>
                <c:pt idx="13525">
                  <c:v>-753.64700000000005</c:v>
                </c:pt>
                <c:pt idx="13526">
                  <c:v>-753.63099999999997</c:v>
                </c:pt>
                <c:pt idx="13527">
                  <c:v>-753.61500000000001</c:v>
                </c:pt>
                <c:pt idx="13528">
                  <c:v>-753.59900000000005</c:v>
                </c:pt>
                <c:pt idx="13529">
                  <c:v>-753.58299999999997</c:v>
                </c:pt>
                <c:pt idx="13530">
                  <c:v>-753.56700000000001</c:v>
                </c:pt>
                <c:pt idx="13531">
                  <c:v>-753.55100000000004</c:v>
                </c:pt>
                <c:pt idx="13532">
                  <c:v>-753.53499999999997</c:v>
                </c:pt>
                <c:pt idx="13533">
                  <c:v>-753.51900000000001</c:v>
                </c:pt>
                <c:pt idx="13534">
                  <c:v>-753.50300000000004</c:v>
                </c:pt>
                <c:pt idx="13535">
                  <c:v>-753.48699999999997</c:v>
                </c:pt>
                <c:pt idx="13536">
                  <c:v>-753.471</c:v>
                </c:pt>
                <c:pt idx="13537">
                  <c:v>-753.45500000000004</c:v>
                </c:pt>
                <c:pt idx="13538">
                  <c:v>-753.43899999999996</c:v>
                </c:pt>
                <c:pt idx="13539">
                  <c:v>-753.423</c:v>
                </c:pt>
                <c:pt idx="13540">
                  <c:v>-753.40700000000004</c:v>
                </c:pt>
                <c:pt idx="13541">
                  <c:v>-753.39099999999996</c:v>
                </c:pt>
                <c:pt idx="13542">
                  <c:v>-753.375</c:v>
                </c:pt>
                <c:pt idx="13543">
                  <c:v>-753.35900000000004</c:v>
                </c:pt>
                <c:pt idx="13544">
                  <c:v>-753.34299999999996</c:v>
                </c:pt>
                <c:pt idx="13545">
                  <c:v>-753.327</c:v>
                </c:pt>
                <c:pt idx="13546">
                  <c:v>-753.31100000000004</c:v>
                </c:pt>
                <c:pt idx="13547">
                  <c:v>-753.29499999999996</c:v>
                </c:pt>
                <c:pt idx="13548">
                  <c:v>-753.279</c:v>
                </c:pt>
                <c:pt idx="13549">
                  <c:v>-753.26300000000003</c:v>
                </c:pt>
                <c:pt idx="13550">
                  <c:v>-753.24699999999996</c:v>
                </c:pt>
                <c:pt idx="13551">
                  <c:v>-753.23099999999999</c:v>
                </c:pt>
                <c:pt idx="13552">
                  <c:v>-753.21500000000003</c:v>
                </c:pt>
                <c:pt idx="13553">
                  <c:v>-753.19899999999996</c:v>
                </c:pt>
                <c:pt idx="13554">
                  <c:v>-753.18299999999999</c:v>
                </c:pt>
                <c:pt idx="13555">
                  <c:v>-753.16700000000003</c:v>
                </c:pt>
                <c:pt idx="13556">
                  <c:v>-753.15099999999995</c:v>
                </c:pt>
                <c:pt idx="13557">
                  <c:v>-753.13499999999999</c:v>
                </c:pt>
                <c:pt idx="13558">
                  <c:v>-753.11900000000003</c:v>
                </c:pt>
                <c:pt idx="13559">
                  <c:v>-753.10299999999995</c:v>
                </c:pt>
                <c:pt idx="13560">
                  <c:v>-753.08699999999999</c:v>
                </c:pt>
                <c:pt idx="13561">
                  <c:v>-753.07100000000003</c:v>
                </c:pt>
                <c:pt idx="13562">
                  <c:v>-753.05499999999995</c:v>
                </c:pt>
                <c:pt idx="13563">
                  <c:v>-753.03899999999999</c:v>
                </c:pt>
                <c:pt idx="13564">
                  <c:v>-753.02300000000002</c:v>
                </c:pt>
                <c:pt idx="13565">
                  <c:v>-753.00699999999995</c:v>
                </c:pt>
                <c:pt idx="13566">
                  <c:v>-752.99099999999999</c:v>
                </c:pt>
                <c:pt idx="13567">
                  <c:v>-752.97500000000002</c:v>
                </c:pt>
                <c:pt idx="13568">
                  <c:v>-752.95899999999995</c:v>
                </c:pt>
                <c:pt idx="13569">
                  <c:v>-752.94299999999998</c:v>
                </c:pt>
                <c:pt idx="13570">
                  <c:v>-752.92700000000002</c:v>
                </c:pt>
                <c:pt idx="13571">
                  <c:v>-752.91099999999994</c:v>
                </c:pt>
                <c:pt idx="13572">
                  <c:v>-752.89499999999998</c:v>
                </c:pt>
                <c:pt idx="13573">
                  <c:v>-752.87900000000002</c:v>
                </c:pt>
                <c:pt idx="13574">
                  <c:v>-752.86300000000006</c:v>
                </c:pt>
                <c:pt idx="13575">
                  <c:v>-752.84699999999998</c:v>
                </c:pt>
                <c:pt idx="13576">
                  <c:v>-752.83100000000002</c:v>
                </c:pt>
                <c:pt idx="13577">
                  <c:v>-752.81500000000005</c:v>
                </c:pt>
                <c:pt idx="13578">
                  <c:v>-752.79899999999998</c:v>
                </c:pt>
                <c:pt idx="13579">
                  <c:v>-752.78300000000002</c:v>
                </c:pt>
                <c:pt idx="13580">
                  <c:v>-752.76700000000005</c:v>
                </c:pt>
                <c:pt idx="13581">
                  <c:v>-752.75099999999998</c:v>
                </c:pt>
                <c:pt idx="13582">
                  <c:v>-752.73500000000001</c:v>
                </c:pt>
                <c:pt idx="13583">
                  <c:v>-752.71900000000005</c:v>
                </c:pt>
                <c:pt idx="13584">
                  <c:v>-752.70299999999997</c:v>
                </c:pt>
                <c:pt idx="13585">
                  <c:v>-752.68799999999999</c:v>
                </c:pt>
                <c:pt idx="13586">
                  <c:v>-752.67200000000003</c:v>
                </c:pt>
                <c:pt idx="13587">
                  <c:v>-752.65599999999995</c:v>
                </c:pt>
                <c:pt idx="13588">
                  <c:v>-752.64</c:v>
                </c:pt>
                <c:pt idx="13589">
                  <c:v>-752.62400000000002</c:v>
                </c:pt>
                <c:pt idx="13590">
                  <c:v>-752.60799999999995</c:v>
                </c:pt>
                <c:pt idx="13591">
                  <c:v>-752.59199999999998</c:v>
                </c:pt>
                <c:pt idx="13592">
                  <c:v>-752.57600000000002</c:v>
                </c:pt>
                <c:pt idx="13593">
                  <c:v>-752.56</c:v>
                </c:pt>
                <c:pt idx="13594">
                  <c:v>-752.54399999999998</c:v>
                </c:pt>
                <c:pt idx="13595">
                  <c:v>-752.52800000000002</c:v>
                </c:pt>
                <c:pt idx="13596">
                  <c:v>-752.51199999999994</c:v>
                </c:pt>
                <c:pt idx="13597">
                  <c:v>-752.49599999999998</c:v>
                </c:pt>
                <c:pt idx="13598">
                  <c:v>-752.48</c:v>
                </c:pt>
                <c:pt idx="13599">
                  <c:v>-752.46400000000006</c:v>
                </c:pt>
                <c:pt idx="13600">
                  <c:v>-752.44799999999998</c:v>
                </c:pt>
                <c:pt idx="13601">
                  <c:v>-752.43200000000002</c:v>
                </c:pt>
                <c:pt idx="13602">
                  <c:v>-752.41600000000005</c:v>
                </c:pt>
                <c:pt idx="13603">
                  <c:v>-752.4</c:v>
                </c:pt>
                <c:pt idx="13604">
                  <c:v>-752.38400000000001</c:v>
                </c:pt>
                <c:pt idx="13605">
                  <c:v>-752.36800000000005</c:v>
                </c:pt>
                <c:pt idx="13606">
                  <c:v>-752.35199999999998</c:v>
                </c:pt>
                <c:pt idx="13607">
                  <c:v>-752.33600000000001</c:v>
                </c:pt>
                <c:pt idx="13608">
                  <c:v>-752.32</c:v>
                </c:pt>
                <c:pt idx="13609">
                  <c:v>-752.30399999999997</c:v>
                </c:pt>
                <c:pt idx="13610">
                  <c:v>-752.28800000000001</c:v>
                </c:pt>
                <c:pt idx="13611">
                  <c:v>-752.27200000000005</c:v>
                </c:pt>
                <c:pt idx="13612">
                  <c:v>-752.25599999999997</c:v>
                </c:pt>
                <c:pt idx="13613">
                  <c:v>-752.24</c:v>
                </c:pt>
                <c:pt idx="13614">
                  <c:v>-752.22400000000005</c:v>
                </c:pt>
                <c:pt idx="13615">
                  <c:v>-752.20799999999997</c:v>
                </c:pt>
                <c:pt idx="13616">
                  <c:v>-752.19200000000001</c:v>
                </c:pt>
                <c:pt idx="13617">
                  <c:v>-752.17600000000004</c:v>
                </c:pt>
                <c:pt idx="13618">
                  <c:v>-752.16</c:v>
                </c:pt>
                <c:pt idx="13619">
                  <c:v>-752.14400000000001</c:v>
                </c:pt>
                <c:pt idx="13620">
                  <c:v>-752.12800000000004</c:v>
                </c:pt>
                <c:pt idx="13621">
                  <c:v>-752.11199999999997</c:v>
                </c:pt>
                <c:pt idx="13622">
                  <c:v>-752.096</c:v>
                </c:pt>
                <c:pt idx="13623">
                  <c:v>-752.08</c:v>
                </c:pt>
                <c:pt idx="13624">
                  <c:v>-752.06399999999996</c:v>
                </c:pt>
                <c:pt idx="13625">
                  <c:v>-752.048</c:v>
                </c:pt>
                <c:pt idx="13626">
                  <c:v>-752.03200000000004</c:v>
                </c:pt>
                <c:pt idx="13627">
                  <c:v>-752.01599999999996</c:v>
                </c:pt>
                <c:pt idx="13628">
                  <c:v>-752</c:v>
                </c:pt>
                <c:pt idx="13629">
                  <c:v>-751.98400000000004</c:v>
                </c:pt>
                <c:pt idx="13630">
                  <c:v>-751.96799999999996</c:v>
                </c:pt>
                <c:pt idx="13631">
                  <c:v>-751.952</c:v>
                </c:pt>
                <c:pt idx="13632">
                  <c:v>-751.93600000000004</c:v>
                </c:pt>
                <c:pt idx="13633">
                  <c:v>-751.92</c:v>
                </c:pt>
                <c:pt idx="13634">
                  <c:v>-751.904</c:v>
                </c:pt>
                <c:pt idx="13635">
                  <c:v>-751.88800000000003</c:v>
                </c:pt>
                <c:pt idx="13636">
                  <c:v>-751.87199999999996</c:v>
                </c:pt>
                <c:pt idx="13637">
                  <c:v>-751.85599999999999</c:v>
                </c:pt>
                <c:pt idx="13638">
                  <c:v>-751.84</c:v>
                </c:pt>
                <c:pt idx="13639">
                  <c:v>-751.82399999999996</c:v>
                </c:pt>
                <c:pt idx="13640">
                  <c:v>-751.80799999999999</c:v>
                </c:pt>
                <c:pt idx="13641">
                  <c:v>-751.79200000000003</c:v>
                </c:pt>
                <c:pt idx="13642">
                  <c:v>-751.77599999999995</c:v>
                </c:pt>
                <c:pt idx="13643">
                  <c:v>-751.76</c:v>
                </c:pt>
                <c:pt idx="13644">
                  <c:v>-751.74400000000003</c:v>
                </c:pt>
                <c:pt idx="13645">
                  <c:v>-751.72799999999995</c:v>
                </c:pt>
                <c:pt idx="13646">
                  <c:v>-751.71199999999999</c:v>
                </c:pt>
                <c:pt idx="13647">
                  <c:v>-751.69600000000003</c:v>
                </c:pt>
                <c:pt idx="13648">
                  <c:v>-751.68</c:v>
                </c:pt>
                <c:pt idx="13649">
                  <c:v>-751.66399999999999</c:v>
                </c:pt>
                <c:pt idx="13650">
                  <c:v>-751.64800000000002</c:v>
                </c:pt>
                <c:pt idx="13651">
                  <c:v>-751.63199999999995</c:v>
                </c:pt>
                <c:pt idx="13652">
                  <c:v>-751.61599999999999</c:v>
                </c:pt>
                <c:pt idx="13653">
                  <c:v>-751.6</c:v>
                </c:pt>
                <c:pt idx="13654">
                  <c:v>-751.58399999999995</c:v>
                </c:pt>
                <c:pt idx="13655">
                  <c:v>-751.56799999999998</c:v>
                </c:pt>
                <c:pt idx="13656">
                  <c:v>-751.55200000000002</c:v>
                </c:pt>
                <c:pt idx="13657">
                  <c:v>-751.53599999999994</c:v>
                </c:pt>
                <c:pt idx="13658">
                  <c:v>-751.52</c:v>
                </c:pt>
                <c:pt idx="13659">
                  <c:v>-751.50400000000002</c:v>
                </c:pt>
                <c:pt idx="13660">
                  <c:v>-751.48800000000006</c:v>
                </c:pt>
                <c:pt idx="13661">
                  <c:v>-751.47199999999998</c:v>
                </c:pt>
                <c:pt idx="13662">
                  <c:v>-751.45600000000002</c:v>
                </c:pt>
                <c:pt idx="13663">
                  <c:v>-751.44</c:v>
                </c:pt>
                <c:pt idx="13664">
                  <c:v>-751.42399999999998</c:v>
                </c:pt>
                <c:pt idx="13665">
                  <c:v>-751.40800000000002</c:v>
                </c:pt>
                <c:pt idx="13666">
                  <c:v>-751.39200000000005</c:v>
                </c:pt>
                <c:pt idx="13667">
                  <c:v>-751.37599999999998</c:v>
                </c:pt>
                <c:pt idx="13668">
                  <c:v>-751.36</c:v>
                </c:pt>
                <c:pt idx="13669">
                  <c:v>-751.34400000000005</c:v>
                </c:pt>
                <c:pt idx="13670">
                  <c:v>-751.32799999999997</c:v>
                </c:pt>
                <c:pt idx="13671">
                  <c:v>-751.31200000000001</c:v>
                </c:pt>
                <c:pt idx="13672">
                  <c:v>-751.29600000000005</c:v>
                </c:pt>
                <c:pt idx="13673">
                  <c:v>-751.28</c:v>
                </c:pt>
                <c:pt idx="13674">
                  <c:v>-751.26400000000001</c:v>
                </c:pt>
                <c:pt idx="13675">
                  <c:v>-751.24800000000005</c:v>
                </c:pt>
                <c:pt idx="13676">
                  <c:v>-751.23199999999997</c:v>
                </c:pt>
                <c:pt idx="13677">
                  <c:v>-751.21600000000001</c:v>
                </c:pt>
                <c:pt idx="13678">
                  <c:v>-751.2</c:v>
                </c:pt>
                <c:pt idx="13679">
                  <c:v>-751.18399999999997</c:v>
                </c:pt>
                <c:pt idx="13680">
                  <c:v>-751.16800000000001</c:v>
                </c:pt>
                <c:pt idx="13681">
                  <c:v>-751.15200000000004</c:v>
                </c:pt>
                <c:pt idx="13682">
                  <c:v>-751.13599999999997</c:v>
                </c:pt>
                <c:pt idx="13683">
                  <c:v>-751.12</c:v>
                </c:pt>
                <c:pt idx="13684">
                  <c:v>-751.10400000000004</c:v>
                </c:pt>
                <c:pt idx="13685">
                  <c:v>-751.08799999999997</c:v>
                </c:pt>
                <c:pt idx="13686">
                  <c:v>-751.072</c:v>
                </c:pt>
                <c:pt idx="13687">
                  <c:v>-751.05600000000004</c:v>
                </c:pt>
                <c:pt idx="13688">
                  <c:v>-751.04</c:v>
                </c:pt>
                <c:pt idx="13689">
                  <c:v>-751.024</c:v>
                </c:pt>
                <c:pt idx="13690">
                  <c:v>-751.00800000000004</c:v>
                </c:pt>
                <c:pt idx="13691">
                  <c:v>-750.99199999999996</c:v>
                </c:pt>
                <c:pt idx="13692">
                  <c:v>-750.976</c:v>
                </c:pt>
                <c:pt idx="13693">
                  <c:v>-750.96</c:v>
                </c:pt>
                <c:pt idx="13694">
                  <c:v>-750.94399999999996</c:v>
                </c:pt>
                <c:pt idx="13695">
                  <c:v>-750.928</c:v>
                </c:pt>
                <c:pt idx="13696">
                  <c:v>-750.91200000000003</c:v>
                </c:pt>
                <c:pt idx="13697">
                  <c:v>-750.89599999999996</c:v>
                </c:pt>
                <c:pt idx="13698">
                  <c:v>-750.88</c:v>
                </c:pt>
                <c:pt idx="13699">
                  <c:v>-750.86500000000001</c:v>
                </c:pt>
                <c:pt idx="13700">
                  <c:v>-750.84900000000005</c:v>
                </c:pt>
                <c:pt idx="13701">
                  <c:v>-750.83299999999997</c:v>
                </c:pt>
                <c:pt idx="13702">
                  <c:v>-750.81700000000001</c:v>
                </c:pt>
                <c:pt idx="13703">
                  <c:v>-750.80100000000004</c:v>
                </c:pt>
                <c:pt idx="13704">
                  <c:v>-750.78499999999997</c:v>
                </c:pt>
                <c:pt idx="13705">
                  <c:v>-750.76900000000001</c:v>
                </c:pt>
                <c:pt idx="13706">
                  <c:v>-750.75300000000004</c:v>
                </c:pt>
                <c:pt idx="13707">
                  <c:v>-750.73699999999997</c:v>
                </c:pt>
                <c:pt idx="13708">
                  <c:v>-750.721</c:v>
                </c:pt>
                <c:pt idx="13709">
                  <c:v>-750.70500000000004</c:v>
                </c:pt>
                <c:pt idx="13710">
                  <c:v>-750.68899999999996</c:v>
                </c:pt>
                <c:pt idx="13711">
                  <c:v>-750.673</c:v>
                </c:pt>
                <c:pt idx="13712">
                  <c:v>-750.65700000000004</c:v>
                </c:pt>
                <c:pt idx="13713">
                  <c:v>-750.64099999999996</c:v>
                </c:pt>
                <c:pt idx="13714">
                  <c:v>-750.625</c:v>
                </c:pt>
                <c:pt idx="13715">
                  <c:v>-750.60900000000004</c:v>
                </c:pt>
                <c:pt idx="13716">
                  <c:v>-750.59299999999996</c:v>
                </c:pt>
                <c:pt idx="13717">
                  <c:v>-750.577</c:v>
                </c:pt>
                <c:pt idx="13718">
                  <c:v>-750.56100000000004</c:v>
                </c:pt>
                <c:pt idx="13719">
                  <c:v>-750.54499999999996</c:v>
                </c:pt>
                <c:pt idx="13720">
                  <c:v>-750.529</c:v>
                </c:pt>
                <c:pt idx="13721">
                  <c:v>-750.51300000000003</c:v>
                </c:pt>
                <c:pt idx="13722">
                  <c:v>-750.49699999999996</c:v>
                </c:pt>
                <c:pt idx="13723">
                  <c:v>-750.48099999999999</c:v>
                </c:pt>
                <c:pt idx="13724">
                  <c:v>-750.46500000000003</c:v>
                </c:pt>
                <c:pt idx="13725">
                  <c:v>-750.44899999999996</c:v>
                </c:pt>
                <c:pt idx="13726">
                  <c:v>-750.43299999999999</c:v>
                </c:pt>
                <c:pt idx="13727">
                  <c:v>-750.41700000000003</c:v>
                </c:pt>
                <c:pt idx="13728">
                  <c:v>-750.40099999999995</c:v>
                </c:pt>
                <c:pt idx="13729">
                  <c:v>-750.38499999999999</c:v>
                </c:pt>
                <c:pt idx="13730">
                  <c:v>-750.36900000000003</c:v>
                </c:pt>
                <c:pt idx="13731">
                  <c:v>-750.35299999999995</c:v>
                </c:pt>
                <c:pt idx="13732">
                  <c:v>-750.33699999999999</c:v>
                </c:pt>
                <c:pt idx="13733">
                  <c:v>-750.32100000000003</c:v>
                </c:pt>
                <c:pt idx="13734">
                  <c:v>-750.30499999999995</c:v>
                </c:pt>
                <c:pt idx="13735">
                  <c:v>-750.28899999999999</c:v>
                </c:pt>
                <c:pt idx="13736">
                  <c:v>-750.27300000000002</c:v>
                </c:pt>
                <c:pt idx="13737">
                  <c:v>-750.25699999999995</c:v>
                </c:pt>
                <c:pt idx="13738">
                  <c:v>-750.24099999999999</c:v>
                </c:pt>
                <c:pt idx="13739">
                  <c:v>-750.22500000000002</c:v>
                </c:pt>
                <c:pt idx="13740">
                  <c:v>-750.20899999999995</c:v>
                </c:pt>
                <c:pt idx="13741">
                  <c:v>-750.19299999999998</c:v>
                </c:pt>
                <c:pt idx="13742">
                  <c:v>-750.17700000000002</c:v>
                </c:pt>
                <c:pt idx="13743">
                  <c:v>-750.16099999999994</c:v>
                </c:pt>
                <c:pt idx="13744">
                  <c:v>-750.14499999999998</c:v>
                </c:pt>
                <c:pt idx="13745">
                  <c:v>-750.12900000000002</c:v>
                </c:pt>
                <c:pt idx="13746">
                  <c:v>-750.11300000000006</c:v>
                </c:pt>
                <c:pt idx="13747">
                  <c:v>-750.09699999999998</c:v>
                </c:pt>
                <c:pt idx="13748">
                  <c:v>-750.08100000000002</c:v>
                </c:pt>
                <c:pt idx="13749">
                  <c:v>-750.06500000000005</c:v>
                </c:pt>
                <c:pt idx="13750">
                  <c:v>-750.04899999999998</c:v>
                </c:pt>
                <c:pt idx="13751">
                  <c:v>-750.03300000000002</c:v>
                </c:pt>
                <c:pt idx="13752">
                  <c:v>-750.01700000000005</c:v>
                </c:pt>
                <c:pt idx="13753">
                  <c:v>-750.00099999999998</c:v>
                </c:pt>
                <c:pt idx="13754">
                  <c:v>-749.98500000000001</c:v>
                </c:pt>
                <c:pt idx="13755">
                  <c:v>-749.96900000000005</c:v>
                </c:pt>
                <c:pt idx="13756">
                  <c:v>-749.95299999999997</c:v>
                </c:pt>
                <c:pt idx="13757">
                  <c:v>-749.93700000000001</c:v>
                </c:pt>
                <c:pt idx="13758">
                  <c:v>-749.92100000000005</c:v>
                </c:pt>
                <c:pt idx="13759">
                  <c:v>-749.90499999999997</c:v>
                </c:pt>
                <c:pt idx="13760">
                  <c:v>-749.88900000000001</c:v>
                </c:pt>
                <c:pt idx="13761">
                  <c:v>-749.87300000000005</c:v>
                </c:pt>
                <c:pt idx="13762">
                  <c:v>-749.85699999999997</c:v>
                </c:pt>
                <c:pt idx="13763">
                  <c:v>-749.84100000000001</c:v>
                </c:pt>
                <c:pt idx="13764">
                  <c:v>-749.82500000000005</c:v>
                </c:pt>
                <c:pt idx="13765">
                  <c:v>-749.80899999999997</c:v>
                </c:pt>
                <c:pt idx="13766">
                  <c:v>-749.79300000000001</c:v>
                </c:pt>
                <c:pt idx="13767">
                  <c:v>-749.77700000000004</c:v>
                </c:pt>
                <c:pt idx="13768">
                  <c:v>-749.76099999999997</c:v>
                </c:pt>
                <c:pt idx="13769">
                  <c:v>-749.745</c:v>
                </c:pt>
                <c:pt idx="13770">
                  <c:v>-749.72900000000004</c:v>
                </c:pt>
                <c:pt idx="13771">
                  <c:v>-749.71299999999997</c:v>
                </c:pt>
                <c:pt idx="13772">
                  <c:v>-749.697</c:v>
                </c:pt>
                <c:pt idx="13773">
                  <c:v>-749.68100000000004</c:v>
                </c:pt>
                <c:pt idx="13774">
                  <c:v>-749.66499999999996</c:v>
                </c:pt>
                <c:pt idx="13775">
                  <c:v>-749.649</c:v>
                </c:pt>
                <c:pt idx="13776">
                  <c:v>-749.63300000000004</c:v>
                </c:pt>
                <c:pt idx="13777">
                  <c:v>-749.61699999999996</c:v>
                </c:pt>
                <c:pt idx="13778">
                  <c:v>-749.601</c:v>
                </c:pt>
                <c:pt idx="13779">
                  <c:v>-749.58500000000004</c:v>
                </c:pt>
                <c:pt idx="13780">
                  <c:v>-749.56899999999996</c:v>
                </c:pt>
                <c:pt idx="13781">
                  <c:v>-749.553</c:v>
                </c:pt>
                <c:pt idx="13782">
                  <c:v>-749.53700000000003</c:v>
                </c:pt>
                <c:pt idx="13783">
                  <c:v>-749.52099999999996</c:v>
                </c:pt>
                <c:pt idx="13784">
                  <c:v>-749.505</c:v>
                </c:pt>
                <c:pt idx="13785">
                  <c:v>-749.48900000000003</c:v>
                </c:pt>
                <c:pt idx="13786">
                  <c:v>-749.47299999999996</c:v>
                </c:pt>
                <c:pt idx="13787">
                  <c:v>-749.45699999999999</c:v>
                </c:pt>
                <c:pt idx="13788">
                  <c:v>-749.44100000000003</c:v>
                </c:pt>
                <c:pt idx="13789">
                  <c:v>-749.42499999999995</c:v>
                </c:pt>
                <c:pt idx="13790">
                  <c:v>-749.40899999999999</c:v>
                </c:pt>
                <c:pt idx="13791">
                  <c:v>-749.39300000000003</c:v>
                </c:pt>
                <c:pt idx="13792">
                  <c:v>-749.37699999999995</c:v>
                </c:pt>
                <c:pt idx="13793">
                  <c:v>-749.36099999999999</c:v>
                </c:pt>
                <c:pt idx="13794">
                  <c:v>-749.34500000000003</c:v>
                </c:pt>
                <c:pt idx="13795">
                  <c:v>-749.32899999999995</c:v>
                </c:pt>
                <c:pt idx="13796">
                  <c:v>-749.31299999999999</c:v>
                </c:pt>
                <c:pt idx="13797">
                  <c:v>-749.29700000000003</c:v>
                </c:pt>
                <c:pt idx="13798">
                  <c:v>-749.28099999999995</c:v>
                </c:pt>
                <c:pt idx="13799">
                  <c:v>-749.26499999999999</c:v>
                </c:pt>
                <c:pt idx="13800">
                  <c:v>-749.24900000000002</c:v>
                </c:pt>
                <c:pt idx="13801">
                  <c:v>-749.23299999999995</c:v>
                </c:pt>
                <c:pt idx="13802">
                  <c:v>-749.21699999999998</c:v>
                </c:pt>
                <c:pt idx="13803">
                  <c:v>-749.20100000000002</c:v>
                </c:pt>
                <c:pt idx="13804">
                  <c:v>-749.18499999999995</c:v>
                </c:pt>
                <c:pt idx="13805">
                  <c:v>-749.16899999999998</c:v>
                </c:pt>
                <c:pt idx="13806">
                  <c:v>-749.15300000000002</c:v>
                </c:pt>
                <c:pt idx="13807">
                  <c:v>-749.13699999999994</c:v>
                </c:pt>
                <c:pt idx="13808">
                  <c:v>-749.12099999999998</c:v>
                </c:pt>
                <c:pt idx="13809">
                  <c:v>-749.10500000000002</c:v>
                </c:pt>
                <c:pt idx="13810">
                  <c:v>-749.08900000000006</c:v>
                </c:pt>
                <c:pt idx="13811">
                  <c:v>-749.07299999999998</c:v>
                </c:pt>
                <c:pt idx="13812">
                  <c:v>-749.05700000000002</c:v>
                </c:pt>
                <c:pt idx="13813">
                  <c:v>-749.04200000000003</c:v>
                </c:pt>
                <c:pt idx="13814">
                  <c:v>-749.02599999999995</c:v>
                </c:pt>
                <c:pt idx="13815">
                  <c:v>-749.01</c:v>
                </c:pt>
                <c:pt idx="13816">
                  <c:v>-748.99400000000003</c:v>
                </c:pt>
                <c:pt idx="13817">
                  <c:v>-748.97799999999995</c:v>
                </c:pt>
                <c:pt idx="13818">
                  <c:v>-748.96199999999999</c:v>
                </c:pt>
                <c:pt idx="13819">
                  <c:v>-748.94600000000003</c:v>
                </c:pt>
                <c:pt idx="13820">
                  <c:v>-748.93</c:v>
                </c:pt>
                <c:pt idx="13821">
                  <c:v>-748.91399999999999</c:v>
                </c:pt>
                <c:pt idx="13822">
                  <c:v>-748.89800000000002</c:v>
                </c:pt>
                <c:pt idx="13823">
                  <c:v>-748.88199999999995</c:v>
                </c:pt>
                <c:pt idx="13824">
                  <c:v>-748.86599999999999</c:v>
                </c:pt>
                <c:pt idx="13825">
                  <c:v>-748.85</c:v>
                </c:pt>
                <c:pt idx="13826">
                  <c:v>-748.83399999999995</c:v>
                </c:pt>
                <c:pt idx="13827">
                  <c:v>-748.81799999999998</c:v>
                </c:pt>
                <c:pt idx="13828">
                  <c:v>-748.80200000000002</c:v>
                </c:pt>
                <c:pt idx="13829">
                  <c:v>-748.78599999999994</c:v>
                </c:pt>
                <c:pt idx="13830">
                  <c:v>-748.77</c:v>
                </c:pt>
                <c:pt idx="13831">
                  <c:v>-748.75400000000002</c:v>
                </c:pt>
                <c:pt idx="13832">
                  <c:v>-748.73800000000006</c:v>
                </c:pt>
                <c:pt idx="13833">
                  <c:v>-748.72199999999998</c:v>
                </c:pt>
                <c:pt idx="13834">
                  <c:v>-748.70600000000002</c:v>
                </c:pt>
                <c:pt idx="13835">
                  <c:v>-748.69</c:v>
                </c:pt>
                <c:pt idx="13836">
                  <c:v>-748.67399999999998</c:v>
                </c:pt>
                <c:pt idx="13837">
                  <c:v>-748.65800000000002</c:v>
                </c:pt>
                <c:pt idx="13838">
                  <c:v>-748.64200000000005</c:v>
                </c:pt>
                <c:pt idx="13839">
                  <c:v>-748.62599999999998</c:v>
                </c:pt>
                <c:pt idx="13840">
                  <c:v>-748.61</c:v>
                </c:pt>
                <c:pt idx="13841">
                  <c:v>-748.59400000000005</c:v>
                </c:pt>
                <c:pt idx="13842">
                  <c:v>-748.57799999999997</c:v>
                </c:pt>
                <c:pt idx="13843">
                  <c:v>-748.56200000000001</c:v>
                </c:pt>
                <c:pt idx="13844">
                  <c:v>-748.54600000000005</c:v>
                </c:pt>
                <c:pt idx="13845">
                  <c:v>-748.53</c:v>
                </c:pt>
                <c:pt idx="13846">
                  <c:v>-748.51400000000001</c:v>
                </c:pt>
                <c:pt idx="13847">
                  <c:v>-748.49800000000005</c:v>
                </c:pt>
                <c:pt idx="13848">
                  <c:v>-748.48199999999997</c:v>
                </c:pt>
                <c:pt idx="13849">
                  <c:v>-748.46600000000001</c:v>
                </c:pt>
                <c:pt idx="13850">
                  <c:v>-748.45</c:v>
                </c:pt>
                <c:pt idx="13851">
                  <c:v>-748.43399999999997</c:v>
                </c:pt>
                <c:pt idx="13852">
                  <c:v>-748.41800000000001</c:v>
                </c:pt>
                <c:pt idx="13853">
                  <c:v>-748.40200000000004</c:v>
                </c:pt>
                <c:pt idx="13854">
                  <c:v>-748.38599999999997</c:v>
                </c:pt>
                <c:pt idx="13855">
                  <c:v>-748.37</c:v>
                </c:pt>
                <c:pt idx="13856">
                  <c:v>-748.35400000000004</c:v>
                </c:pt>
                <c:pt idx="13857">
                  <c:v>-748.33799999999997</c:v>
                </c:pt>
                <c:pt idx="13858">
                  <c:v>-748.322</c:v>
                </c:pt>
                <c:pt idx="13859">
                  <c:v>-748.30600000000004</c:v>
                </c:pt>
                <c:pt idx="13860">
                  <c:v>-748.29</c:v>
                </c:pt>
                <c:pt idx="13861">
                  <c:v>-748.274</c:v>
                </c:pt>
                <c:pt idx="13862">
                  <c:v>-748.25800000000004</c:v>
                </c:pt>
                <c:pt idx="13863">
                  <c:v>-748.24199999999996</c:v>
                </c:pt>
                <c:pt idx="13864">
                  <c:v>-748.226</c:v>
                </c:pt>
                <c:pt idx="13865">
                  <c:v>-748.21</c:v>
                </c:pt>
                <c:pt idx="13866">
                  <c:v>-748.19399999999996</c:v>
                </c:pt>
                <c:pt idx="13867">
                  <c:v>-748.178</c:v>
                </c:pt>
                <c:pt idx="13868">
                  <c:v>-748.16200000000003</c:v>
                </c:pt>
                <c:pt idx="13869">
                  <c:v>-748.14599999999996</c:v>
                </c:pt>
                <c:pt idx="13870">
                  <c:v>-748.13</c:v>
                </c:pt>
                <c:pt idx="13871">
                  <c:v>-748.11400000000003</c:v>
                </c:pt>
                <c:pt idx="13872">
                  <c:v>-748.09799999999996</c:v>
                </c:pt>
                <c:pt idx="13873">
                  <c:v>-748.08199999999999</c:v>
                </c:pt>
                <c:pt idx="13874">
                  <c:v>-748.06600000000003</c:v>
                </c:pt>
                <c:pt idx="13875">
                  <c:v>-748.05</c:v>
                </c:pt>
                <c:pt idx="13876">
                  <c:v>-748.03399999999999</c:v>
                </c:pt>
                <c:pt idx="13877">
                  <c:v>-748.01800000000003</c:v>
                </c:pt>
                <c:pt idx="13878">
                  <c:v>-748.00199999999995</c:v>
                </c:pt>
                <c:pt idx="13879">
                  <c:v>-747.98599999999999</c:v>
                </c:pt>
                <c:pt idx="13880">
                  <c:v>-747.97</c:v>
                </c:pt>
                <c:pt idx="13881">
                  <c:v>-747.95399999999995</c:v>
                </c:pt>
                <c:pt idx="13882">
                  <c:v>-747.93799999999999</c:v>
                </c:pt>
                <c:pt idx="13883">
                  <c:v>-747.92200000000003</c:v>
                </c:pt>
                <c:pt idx="13884">
                  <c:v>-747.90599999999995</c:v>
                </c:pt>
                <c:pt idx="13885">
                  <c:v>-747.89</c:v>
                </c:pt>
                <c:pt idx="13886">
                  <c:v>-747.87400000000002</c:v>
                </c:pt>
                <c:pt idx="13887">
                  <c:v>-747.85799999999995</c:v>
                </c:pt>
                <c:pt idx="13888">
                  <c:v>-747.84199999999998</c:v>
                </c:pt>
                <c:pt idx="13889">
                  <c:v>-747.82600000000002</c:v>
                </c:pt>
                <c:pt idx="13890">
                  <c:v>-747.81</c:v>
                </c:pt>
                <c:pt idx="13891">
                  <c:v>-747.79399999999998</c:v>
                </c:pt>
                <c:pt idx="13892">
                  <c:v>-747.77800000000002</c:v>
                </c:pt>
                <c:pt idx="13893">
                  <c:v>-747.76199999999994</c:v>
                </c:pt>
                <c:pt idx="13894">
                  <c:v>-747.74599999999998</c:v>
                </c:pt>
                <c:pt idx="13895">
                  <c:v>-747.73</c:v>
                </c:pt>
                <c:pt idx="13896">
                  <c:v>-747.71400000000006</c:v>
                </c:pt>
                <c:pt idx="13897">
                  <c:v>-747.69799999999998</c:v>
                </c:pt>
                <c:pt idx="13898">
                  <c:v>-747.68200000000002</c:v>
                </c:pt>
                <c:pt idx="13899">
                  <c:v>-747.66600000000005</c:v>
                </c:pt>
                <c:pt idx="13900">
                  <c:v>-747.65</c:v>
                </c:pt>
                <c:pt idx="13901">
                  <c:v>-747.63400000000001</c:v>
                </c:pt>
                <c:pt idx="13902">
                  <c:v>-747.61800000000005</c:v>
                </c:pt>
                <c:pt idx="13903">
                  <c:v>-747.60199999999998</c:v>
                </c:pt>
                <c:pt idx="13904">
                  <c:v>-747.58600000000001</c:v>
                </c:pt>
                <c:pt idx="13905">
                  <c:v>-747.57</c:v>
                </c:pt>
                <c:pt idx="13906">
                  <c:v>-747.55399999999997</c:v>
                </c:pt>
                <c:pt idx="13907">
                  <c:v>-747.53800000000001</c:v>
                </c:pt>
                <c:pt idx="13908">
                  <c:v>-747.52200000000005</c:v>
                </c:pt>
                <c:pt idx="13909">
                  <c:v>-747.50599999999997</c:v>
                </c:pt>
                <c:pt idx="13910">
                  <c:v>-747.49</c:v>
                </c:pt>
                <c:pt idx="13911">
                  <c:v>-747.47400000000005</c:v>
                </c:pt>
                <c:pt idx="13912">
                  <c:v>-747.45799999999997</c:v>
                </c:pt>
                <c:pt idx="13913">
                  <c:v>-747.44200000000001</c:v>
                </c:pt>
                <c:pt idx="13914">
                  <c:v>-747.42600000000004</c:v>
                </c:pt>
                <c:pt idx="13915">
                  <c:v>-747.41</c:v>
                </c:pt>
                <c:pt idx="13916">
                  <c:v>-747.39400000000001</c:v>
                </c:pt>
                <c:pt idx="13917">
                  <c:v>-747.37800000000004</c:v>
                </c:pt>
                <c:pt idx="13918">
                  <c:v>-747.36199999999997</c:v>
                </c:pt>
                <c:pt idx="13919">
                  <c:v>-747.346</c:v>
                </c:pt>
                <c:pt idx="13920">
                  <c:v>-747.33</c:v>
                </c:pt>
                <c:pt idx="13921">
                  <c:v>-747.31399999999996</c:v>
                </c:pt>
                <c:pt idx="13922">
                  <c:v>-747.298</c:v>
                </c:pt>
                <c:pt idx="13923">
                  <c:v>-747.28200000000004</c:v>
                </c:pt>
                <c:pt idx="13924">
                  <c:v>-747.26599999999996</c:v>
                </c:pt>
                <c:pt idx="13925">
                  <c:v>-747.25</c:v>
                </c:pt>
                <c:pt idx="13926">
                  <c:v>-747.23400000000004</c:v>
                </c:pt>
                <c:pt idx="13927">
                  <c:v>-747.21900000000005</c:v>
                </c:pt>
                <c:pt idx="13928">
                  <c:v>-747.20299999999997</c:v>
                </c:pt>
                <c:pt idx="13929">
                  <c:v>-747.18700000000001</c:v>
                </c:pt>
                <c:pt idx="13930">
                  <c:v>-747.17100000000005</c:v>
                </c:pt>
                <c:pt idx="13931">
                  <c:v>-747.15499999999997</c:v>
                </c:pt>
                <c:pt idx="13932">
                  <c:v>-747.13900000000001</c:v>
                </c:pt>
                <c:pt idx="13933">
                  <c:v>-747.12300000000005</c:v>
                </c:pt>
                <c:pt idx="13934">
                  <c:v>-747.10699999999997</c:v>
                </c:pt>
                <c:pt idx="13935">
                  <c:v>-747.09100000000001</c:v>
                </c:pt>
                <c:pt idx="13936">
                  <c:v>-747.07500000000005</c:v>
                </c:pt>
                <c:pt idx="13937">
                  <c:v>-747.05899999999997</c:v>
                </c:pt>
                <c:pt idx="13938">
                  <c:v>-747.04300000000001</c:v>
                </c:pt>
                <c:pt idx="13939">
                  <c:v>-747.02700000000004</c:v>
                </c:pt>
                <c:pt idx="13940">
                  <c:v>-747.01099999999997</c:v>
                </c:pt>
                <c:pt idx="13941">
                  <c:v>-746.995</c:v>
                </c:pt>
                <c:pt idx="13942">
                  <c:v>-746.97900000000004</c:v>
                </c:pt>
                <c:pt idx="13943">
                  <c:v>-746.96299999999997</c:v>
                </c:pt>
                <c:pt idx="13944">
                  <c:v>-746.947</c:v>
                </c:pt>
                <c:pt idx="13945">
                  <c:v>-746.93100000000004</c:v>
                </c:pt>
                <c:pt idx="13946">
                  <c:v>-746.91499999999996</c:v>
                </c:pt>
                <c:pt idx="13947">
                  <c:v>-746.899</c:v>
                </c:pt>
                <c:pt idx="13948">
                  <c:v>-746.88300000000004</c:v>
                </c:pt>
                <c:pt idx="13949">
                  <c:v>-746.86699999999996</c:v>
                </c:pt>
                <c:pt idx="13950">
                  <c:v>-746.851</c:v>
                </c:pt>
                <c:pt idx="13951">
                  <c:v>-746.83500000000004</c:v>
                </c:pt>
                <c:pt idx="13952">
                  <c:v>-746.81899999999996</c:v>
                </c:pt>
                <c:pt idx="13953">
                  <c:v>-746.803</c:v>
                </c:pt>
                <c:pt idx="13954">
                  <c:v>-746.78700000000003</c:v>
                </c:pt>
                <c:pt idx="13955">
                  <c:v>-746.77099999999996</c:v>
                </c:pt>
                <c:pt idx="13956">
                  <c:v>-746.755</c:v>
                </c:pt>
                <c:pt idx="13957">
                  <c:v>-746.73900000000003</c:v>
                </c:pt>
                <c:pt idx="13958">
                  <c:v>-746.72299999999996</c:v>
                </c:pt>
                <c:pt idx="13959">
                  <c:v>-746.70699999999999</c:v>
                </c:pt>
                <c:pt idx="13960">
                  <c:v>-746.69100000000003</c:v>
                </c:pt>
                <c:pt idx="13961">
                  <c:v>-746.67499999999995</c:v>
                </c:pt>
                <c:pt idx="13962">
                  <c:v>-746.65899999999999</c:v>
                </c:pt>
                <c:pt idx="13963">
                  <c:v>-746.64300000000003</c:v>
                </c:pt>
                <c:pt idx="13964">
                  <c:v>-746.62699999999995</c:v>
                </c:pt>
                <c:pt idx="13965">
                  <c:v>-746.61099999999999</c:v>
                </c:pt>
                <c:pt idx="13966">
                  <c:v>-746.59500000000003</c:v>
                </c:pt>
                <c:pt idx="13967">
                  <c:v>-746.57899999999995</c:v>
                </c:pt>
                <c:pt idx="13968">
                  <c:v>-746.56299999999999</c:v>
                </c:pt>
                <c:pt idx="13969">
                  <c:v>-746.54700000000003</c:v>
                </c:pt>
                <c:pt idx="13970">
                  <c:v>-746.53099999999995</c:v>
                </c:pt>
                <c:pt idx="13971">
                  <c:v>-746.51499999999999</c:v>
                </c:pt>
                <c:pt idx="13972">
                  <c:v>-746.49900000000002</c:v>
                </c:pt>
                <c:pt idx="13973">
                  <c:v>-746.48299999999995</c:v>
                </c:pt>
                <c:pt idx="13974">
                  <c:v>-746.46699999999998</c:v>
                </c:pt>
                <c:pt idx="13975">
                  <c:v>-746.45100000000002</c:v>
                </c:pt>
                <c:pt idx="13976">
                  <c:v>-746.43499999999995</c:v>
                </c:pt>
                <c:pt idx="13977">
                  <c:v>-746.41899999999998</c:v>
                </c:pt>
                <c:pt idx="13978">
                  <c:v>-746.40300000000002</c:v>
                </c:pt>
                <c:pt idx="13979">
                  <c:v>-746.38699999999994</c:v>
                </c:pt>
                <c:pt idx="13980">
                  <c:v>-746.37099999999998</c:v>
                </c:pt>
                <c:pt idx="13981">
                  <c:v>-746.35500000000002</c:v>
                </c:pt>
                <c:pt idx="13982">
                  <c:v>-746.33900000000006</c:v>
                </c:pt>
                <c:pt idx="13983">
                  <c:v>-746.32299999999998</c:v>
                </c:pt>
                <c:pt idx="13984">
                  <c:v>-746.30700000000002</c:v>
                </c:pt>
                <c:pt idx="13985">
                  <c:v>-746.29100000000005</c:v>
                </c:pt>
                <c:pt idx="13986">
                  <c:v>-746.27499999999998</c:v>
                </c:pt>
                <c:pt idx="13987">
                  <c:v>-746.25900000000001</c:v>
                </c:pt>
                <c:pt idx="13988">
                  <c:v>-746.24300000000005</c:v>
                </c:pt>
                <c:pt idx="13989">
                  <c:v>-746.22699999999998</c:v>
                </c:pt>
                <c:pt idx="13990">
                  <c:v>-746.21100000000001</c:v>
                </c:pt>
                <c:pt idx="13991">
                  <c:v>-746.19500000000005</c:v>
                </c:pt>
                <c:pt idx="13992">
                  <c:v>-746.17899999999997</c:v>
                </c:pt>
                <c:pt idx="13993">
                  <c:v>-746.16300000000001</c:v>
                </c:pt>
                <c:pt idx="13994">
                  <c:v>-746.14700000000005</c:v>
                </c:pt>
                <c:pt idx="13995">
                  <c:v>-746.13099999999997</c:v>
                </c:pt>
                <c:pt idx="13996">
                  <c:v>-746.11500000000001</c:v>
                </c:pt>
                <c:pt idx="13997">
                  <c:v>-746.09900000000005</c:v>
                </c:pt>
                <c:pt idx="13998">
                  <c:v>-746.08299999999997</c:v>
                </c:pt>
                <c:pt idx="13999">
                  <c:v>-746.06700000000001</c:v>
                </c:pt>
                <c:pt idx="14000">
                  <c:v>-746.05100000000004</c:v>
                </c:pt>
                <c:pt idx="14001">
                  <c:v>-746.03499999999997</c:v>
                </c:pt>
                <c:pt idx="14002">
                  <c:v>-746.01900000000001</c:v>
                </c:pt>
                <c:pt idx="14003">
                  <c:v>-746.00300000000004</c:v>
                </c:pt>
                <c:pt idx="14004">
                  <c:v>-745.98699999999997</c:v>
                </c:pt>
                <c:pt idx="14005">
                  <c:v>-745.971</c:v>
                </c:pt>
                <c:pt idx="14006">
                  <c:v>-745.95500000000004</c:v>
                </c:pt>
                <c:pt idx="14007">
                  <c:v>-745.93899999999996</c:v>
                </c:pt>
                <c:pt idx="14008">
                  <c:v>-745.923</c:v>
                </c:pt>
                <c:pt idx="14009">
                  <c:v>-745.90700000000004</c:v>
                </c:pt>
                <c:pt idx="14010">
                  <c:v>-745.89099999999996</c:v>
                </c:pt>
                <c:pt idx="14011">
                  <c:v>-745.875</c:v>
                </c:pt>
                <c:pt idx="14012">
                  <c:v>-745.85900000000004</c:v>
                </c:pt>
                <c:pt idx="14013">
                  <c:v>-745.84299999999996</c:v>
                </c:pt>
                <c:pt idx="14014">
                  <c:v>-745.827</c:v>
                </c:pt>
                <c:pt idx="14015">
                  <c:v>-745.81100000000004</c:v>
                </c:pt>
                <c:pt idx="14016">
                  <c:v>-745.79499999999996</c:v>
                </c:pt>
                <c:pt idx="14017">
                  <c:v>-745.779</c:v>
                </c:pt>
                <c:pt idx="14018">
                  <c:v>-745.76300000000003</c:v>
                </c:pt>
                <c:pt idx="14019">
                  <c:v>-745.74699999999996</c:v>
                </c:pt>
                <c:pt idx="14020">
                  <c:v>-745.73099999999999</c:v>
                </c:pt>
                <c:pt idx="14021">
                  <c:v>-745.71500000000003</c:v>
                </c:pt>
                <c:pt idx="14022">
                  <c:v>-745.69899999999996</c:v>
                </c:pt>
                <c:pt idx="14023">
                  <c:v>-745.68299999999999</c:v>
                </c:pt>
                <c:pt idx="14024">
                  <c:v>-745.66700000000003</c:v>
                </c:pt>
                <c:pt idx="14025">
                  <c:v>-745.65099999999995</c:v>
                </c:pt>
                <c:pt idx="14026">
                  <c:v>-745.63499999999999</c:v>
                </c:pt>
                <c:pt idx="14027">
                  <c:v>-745.61900000000003</c:v>
                </c:pt>
                <c:pt idx="14028">
                  <c:v>-745.60299999999995</c:v>
                </c:pt>
                <c:pt idx="14029">
                  <c:v>-745.58699999999999</c:v>
                </c:pt>
                <c:pt idx="14030">
                  <c:v>-745.57100000000003</c:v>
                </c:pt>
                <c:pt idx="14031">
                  <c:v>-745.55499999999995</c:v>
                </c:pt>
                <c:pt idx="14032">
                  <c:v>-745.53899999999999</c:v>
                </c:pt>
                <c:pt idx="14033">
                  <c:v>-745.52300000000002</c:v>
                </c:pt>
                <c:pt idx="14034">
                  <c:v>-745.50699999999995</c:v>
                </c:pt>
                <c:pt idx="14035">
                  <c:v>-745.49099999999999</c:v>
                </c:pt>
                <c:pt idx="14036">
                  <c:v>-745.47500000000002</c:v>
                </c:pt>
                <c:pt idx="14037">
                  <c:v>-745.45899999999995</c:v>
                </c:pt>
                <c:pt idx="14038">
                  <c:v>-745.44299999999998</c:v>
                </c:pt>
                <c:pt idx="14039">
                  <c:v>-745.42700000000002</c:v>
                </c:pt>
                <c:pt idx="14040">
                  <c:v>-745.41099999999994</c:v>
                </c:pt>
                <c:pt idx="14041">
                  <c:v>-745.39599999999996</c:v>
                </c:pt>
                <c:pt idx="14042">
                  <c:v>-745.38</c:v>
                </c:pt>
                <c:pt idx="14043">
                  <c:v>-745.36400000000003</c:v>
                </c:pt>
                <c:pt idx="14044">
                  <c:v>-745.34799999999996</c:v>
                </c:pt>
                <c:pt idx="14045">
                  <c:v>-745.33199999999999</c:v>
                </c:pt>
                <c:pt idx="14046">
                  <c:v>-745.31600000000003</c:v>
                </c:pt>
                <c:pt idx="14047">
                  <c:v>-745.3</c:v>
                </c:pt>
                <c:pt idx="14048">
                  <c:v>-745.28399999999999</c:v>
                </c:pt>
                <c:pt idx="14049">
                  <c:v>-745.26800000000003</c:v>
                </c:pt>
                <c:pt idx="14050">
                  <c:v>-745.25199999999995</c:v>
                </c:pt>
                <c:pt idx="14051">
                  <c:v>-745.23599999999999</c:v>
                </c:pt>
                <c:pt idx="14052">
                  <c:v>-745.22</c:v>
                </c:pt>
                <c:pt idx="14053">
                  <c:v>-745.20399999999995</c:v>
                </c:pt>
                <c:pt idx="14054">
                  <c:v>-745.18799999999999</c:v>
                </c:pt>
                <c:pt idx="14055">
                  <c:v>-745.17200000000003</c:v>
                </c:pt>
                <c:pt idx="14056">
                  <c:v>-745.15599999999995</c:v>
                </c:pt>
                <c:pt idx="14057">
                  <c:v>-745.14</c:v>
                </c:pt>
                <c:pt idx="14058">
                  <c:v>-745.12400000000002</c:v>
                </c:pt>
                <c:pt idx="14059">
                  <c:v>-745.10799999999995</c:v>
                </c:pt>
                <c:pt idx="14060">
                  <c:v>-745.09199999999998</c:v>
                </c:pt>
                <c:pt idx="14061">
                  <c:v>-745.07600000000002</c:v>
                </c:pt>
                <c:pt idx="14062">
                  <c:v>-745.06</c:v>
                </c:pt>
                <c:pt idx="14063">
                  <c:v>-745.04399999999998</c:v>
                </c:pt>
                <c:pt idx="14064">
                  <c:v>-745.02800000000002</c:v>
                </c:pt>
                <c:pt idx="14065">
                  <c:v>-745.01199999999994</c:v>
                </c:pt>
                <c:pt idx="14066">
                  <c:v>-744.99599999999998</c:v>
                </c:pt>
                <c:pt idx="14067">
                  <c:v>-744.98</c:v>
                </c:pt>
                <c:pt idx="14068">
                  <c:v>-744.96400000000006</c:v>
                </c:pt>
                <c:pt idx="14069">
                  <c:v>-744.94799999999998</c:v>
                </c:pt>
                <c:pt idx="14070">
                  <c:v>-744.93200000000002</c:v>
                </c:pt>
                <c:pt idx="14071">
                  <c:v>-744.91600000000005</c:v>
                </c:pt>
                <c:pt idx="14072">
                  <c:v>-744.9</c:v>
                </c:pt>
                <c:pt idx="14073">
                  <c:v>-744.88400000000001</c:v>
                </c:pt>
                <c:pt idx="14074">
                  <c:v>-744.86800000000005</c:v>
                </c:pt>
                <c:pt idx="14075">
                  <c:v>-744.85199999999998</c:v>
                </c:pt>
                <c:pt idx="14076">
                  <c:v>-744.83600000000001</c:v>
                </c:pt>
                <c:pt idx="14077">
                  <c:v>-744.82</c:v>
                </c:pt>
                <c:pt idx="14078">
                  <c:v>-744.80399999999997</c:v>
                </c:pt>
                <c:pt idx="14079">
                  <c:v>-744.78800000000001</c:v>
                </c:pt>
                <c:pt idx="14080">
                  <c:v>-744.77200000000005</c:v>
                </c:pt>
                <c:pt idx="14081">
                  <c:v>-744.75599999999997</c:v>
                </c:pt>
                <c:pt idx="14082">
                  <c:v>-744.74</c:v>
                </c:pt>
                <c:pt idx="14083">
                  <c:v>-744.72400000000005</c:v>
                </c:pt>
                <c:pt idx="14084">
                  <c:v>-744.70799999999997</c:v>
                </c:pt>
                <c:pt idx="14085">
                  <c:v>-744.69200000000001</c:v>
                </c:pt>
                <c:pt idx="14086">
                  <c:v>-744.67600000000004</c:v>
                </c:pt>
                <c:pt idx="14087">
                  <c:v>-744.66</c:v>
                </c:pt>
                <c:pt idx="14088">
                  <c:v>-744.64400000000001</c:v>
                </c:pt>
                <c:pt idx="14089">
                  <c:v>-744.62800000000004</c:v>
                </c:pt>
                <c:pt idx="14090">
                  <c:v>-744.61199999999997</c:v>
                </c:pt>
                <c:pt idx="14091">
                  <c:v>-744.596</c:v>
                </c:pt>
                <c:pt idx="14092">
                  <c:v>-744.58</c:v>
                </c:pt>
                <c:pt idx="14093">
                  <c:v>-744.56399999999996</c:v>
                </c:pt>
                <c:pt idx="14094">
                  <c:v>-744.548</c:v>
                </c:pt>
                <c:pt idx="14095">
                  <c:v>-744.53200000000004</c:v>
                </c:pt>
                <c:pt idx="14096">
                  <c:v>-744.51599999999996</c:v>
                </c:pt>
                <c:pt idx="14097">
                  <c:v>-744.5</c:v>
                </c:pt>
                <c:pt idx="14098">
                  <c:v>-744.48400000000004</c:v>
                </c:pt>
                <c:pt idx="14099">
                  <c:v>-744.46799999999996</c:v>
                </c:pt>
                <c:pt idx="14100">
                  <c:v>-744.452</c:v>
                </c:pt>
                <c:pt idx="14101">
                  <c:v>-744.43600000000004</c:v>
                </c:pt>
                <c:pt idx="14102">
                  <c:v>-744.42</c:v>
                </c:pt>
                <c:pt idx="14103">
                  <c:v>-744.404</c:v>
                </c:pt>
                <c:pt idx="14104">
                  <c:v>-744.38800000000003</c:v>
                </c:pt>
                <c:pt idx="14105">
                  <c:v>-744.37199999999996</c:v>
                </c:pt>
                <c:pt idx="14106">
                  <c:v>-744.35599999999999</c:v>
                </c:pt>
                <c:pt idx="14107">
                  <c:v>-744.34</c:v>
                </c:pt>
                <c:pt idx="14108">
                  <c:v>-744.32399999999996</c:v>
                </c:pt>
                <c:pt idx="14109">
                  <c:v>-744.30799999999999</c:v>
                </c:pt>
                <c:pt idx="14110">
                  <c:v>-744.29200000000003</c:v>
                </c:pt>
                <c:pt idx="14111">
                  <c:v>-744.27599999999995</c:v>
                </c:pt>
                <c:pt idx="14112">
                  <c:v>-744.26</c:v>
                </c:pt>
                <c:pt idx="14113">
                  <c:v>-744.24400000000003</c:v>
                </c:pt>
                <c:pt idx="14114">
                  <c:v>-744.22799999999995</c:v>
                </c:pt>
                <c:pt idx="14115">
                  <c:v>-744.21199999999999</c:v>
                </c:pt>
                <c:pt idx="14116">
                  <c:v>-744.19600000000003</c:v>
                </c:pt>
                <c:pt idx="14117">
                  <c:v>-744.18</c:v>
                </c:pt>
                <c:pt idx="14118">
                  <c:v>-744.16399999999999</c:v>
                </c:pt>
                <c:pt idx="14119">
                  <c:v>-744.14800000000002</c:v>
                </c:pt>
                <c:pt idx="14120">
                  <c:v>-744.13199999999995</c:v>
                </c:pt>
                <c:pt idx="14121">
                  <c:v>-744.11599999999999</c:v>
                </c:pt>
                <c:pt idx="14122">
                  <c:v>-744.1</c:v>
                </c:pt>
                <c:pt idx="14123">
                  <c:v>-744.08399999999995</c:v>
                </c:pt>
                <c:pt idx="14124">
                  <c:v>-744.06799999999998</c:v>
                </c:pt>
                <c:pt idx="14125">
                  <c:v>-744.05200000000002</c:v>
                </c:pt>
                <c:pt idx="14126">
                  <c:v>-744.03599999999994</c:v>
                </c:pt>
                <c:pt idx="14127">
                  <c:v>-744.02</c:v>
                </c:pt>
                <c:pt idx="14128">
                  <c:v>-744.00400000000002</c:v>
                </c:pt>
                <c:pt idx="14129">
                  <c:v>-743.98800000000006</c:v>
                </c:pt>
                <c:pt idx="14130">
                  <c:v>-743.97199999999998</c:v>
                </c:pt>
                <c:pt idx="14131">
                  <c:v>-743.95600000000002</c:v>
                </c:pt>
                <c:pt idx="14132">
                  <c:v>-743.94</c:v>
                </c:pt>
                <c:pt idx="14133">
                  <c:v>-743.92399999999998</c:v>
                </c:pt>
                <c:pt idx="14134">
                  <c:v>-743.90800000000002</c:v>
                </c:pt>
                <c:pt idx="14135">
                  <c:v>-743.89200000000005</c:v>
                </c:pt>
                <c:pt idx="14136">
                  <c:v>-743.87599999999998</c:v>
                </c:pt>
                <c:pt idx="14137">
                  <c:v>-743.86</c:v>
                </c:pt>
                <c:pt idx="14138">
                  <c:v>-743.84400000000005</c:v>
                </c:pt>
                <c:pt idx="14139">
                  <c:v>-743.82799999999997</c:v>
                </c:pt>
                <c:pt idx="14140">
                  <c:v>-743.81200000000001</c:v>
                </c:pt>
                <c:pt idx="14141">
                  <c:v>-743.79600000000005</c:v>
                </c:pt>
                <c:pt idx="14142">
                  <c:v>-743.78</c:v>
                </c:pt>
                <c:pt idx="14143">
                  <c:v>-743.76400000000001</c:v>
                </c:pt>
                <c:pt idx="14144">
                  <c:v>-743.74800000000005</c:v>
                </c:pt>
                <c:pt idx="14145">
                  <c:v>-743.73199999999997</c:v>
                </c:pt>
                <c:pt idx="14146">
                  <c:v>-743.71600000000001</c:v>
                </c:pt>
                <c:pt idx="14147">
                  <c:v>-743.7</c:v>
                </c:pt>
                <c:pt idx="14148">
                  <c:v>-743.68399999999997</c:v>
                </c:pt>
                <c:pt idx="14149">
                  <c:v>-743.66800000000001</c:v>
                </c:pt>
                <c:pt idx="14150">
                  <c:v>-743.65200000000004</c:v>
                </c:pt>
                <c:pt idx="14151">
                  <c:v>-743.63599999999997</c:v>
                </c:pt>
                <c:pt idx="14152">
                  <c:v>-743.62</c:v>
                </c:pt>
                <c:pt idx="14153">
                  <c:v>-743.60400000000004</c:v>
                </c:pt>
                <c:pt idx="14154">
                  <c:v>-743.58900000000006</c:v>
                </c:pt>
                <c:pt idx="14155">
                  <c:v>-743.57299999999998</c:v>
                </c:pt>
                <c:pt idx="14156">
                  <c:v>-743.55700000000002</c:v>
                </c:pt>
                <c:pt idx="14157">
                  <c:v>-743.54100000000005</c:v>
                </c:pt>
                <c:pt idx="14158">
                  <c:v>-743.52499999999998</c:v>
                </c:pt>
                <c:pt idx="14159">
                  <c:v>-743.50900000000001</c:v>
                </c:pt>
                <c:pt idx="14160">
                  <c:v>-743.49300000000005</c:v>
                </c:pt>
                <c:pt idx="14161">
                  <c:v>-743.47699999999998</c:v>
                </c:pt>
                <c:pt idx="14162">
                  <c:v>-743.46100000000001</c:v>
                </c:pt>
                <c:pt idx="14163">
                  <c:v>-743.44500000000005</c:v>
                </c:pt>
                <c:pt idx="14164">
                  <c:v>-743.42899999999997</c:v>
                </c:pt>
                <c:pt idx="14165">
                  <c:v>-743.41300000000001</c:v>
                </c:pt>
                <c:pt idx="14166">
                  <c:v>-743.39700000000005</c:v>
                </c:pt>
                <c:pt idx="14167">
                  <c:v>-743.38099999999997</c:v>
                </c:pt>
                <c:pt idx="14168">
                  <c:v>-743.36500000000001</c:v>
                </c:pt>
                <c:pt idx="14169">
                  <c:v>-743.34900000000005</c:v>
                </c:pt>
                <c:pt idx="14170">
                  <c:v>-743.33299999999997</c:v>
                </c:pt>
                <c:pt idx="14171">
                  <c:v>-743.31700000000001</c:v>
                </c:pt>
                <c:pt idx="14172">
                  <c:v>-743.30100000000004</c:v>
                </c:pt>
                <c:pt idx="14173">
                  <c:v>-743.28499999999997</c:v>
                </c:pt>
                <c:pt idx="14174">
                  <c:v>-743.26900000000001</c:v>
                </c:pt>
                <c:pt idx="14175">
                  <c:v>-743.25300000000004</c:v>
                </c:pt>
                <c:pt idx="14176">
                  <c:v>-743.23699999999997</c:v>
                </c:pt>
                <c:pt idx="14177">
                  <c:v>-743.221</c:v>
                </c:pt>
                <c:pt idx="14178">
                  <c:v>-743.20500000000004</c:v>
                </c:pt>
                <c:pt idx="14179">
                  <c:v>-743.18899999999996</c:v>
                </c:pt>
                <c:pt idx="14180">
                  <c:v>-743.173</c:v>
                </c:pt>
                <c:pt idx="14181">
                  <c:v>-743.15700000000004</c:v>
                </c:pt>
                <c:pt idx="14182">
                  <c:v>-743.14099999999996</c:v>
                </c:pt>
                <c:pt idx="14183">
                  <c:v>-743.125</c:v>
                </c:pt>
                <c:pt idx="14184">
                  <c:v>-743.10900000000004</c:v>
                </c:pt>
                <c:pt idx="14185">
                  <c:v>-743.09299999999996</c:v>
                </c:pt>
                <c:pt idx="14186">
                  <c:v>-743.077</c:v>
                </c:pt>
                <c:pt idx="14187">
                  <c:v>-743.06100000000004</c:v>
                </c:pt>
                <c:pt idx="14188">
                  <c:v>-743.04499999999996</c:v>
                </c:pt>
                <c:pt idx="14189">
                  <c:v>-743.029</c:v>
                </c:pt>
                <c:pt idx="14190">
                  <c:v>-743.01300000000003</c:v>
                </c:pt>
                <c:pt idx="14191">
                  <c:v>-742.99699999999996</c:v>
                </c:pt>
                <c:pt idx="14192">
                  <c:v>-742.98099999999999</c:v>
                </c:pt>
                <c:pt idx="14193">
                  <c:v>-742.96500000000003</c:v>
                </c:pt>
                <c:pt idx="14194">
                  <c:v>-742.94899999999996</c:v>
                </c:pt>
                <c:pt idx="14195">
                  <c:v>-742.93299999999999</c:v>
                </c:pt>
                <c:pt idx="14196">
                  <c:v>-742.91700000000003</c:v>
                </c:pt>
                <c:pt idx="14197">
                  <c:v>-742.90099999999995</c:v>
                </c:pt>
                <c:pt idx="14198">
                  <c:v>-742.88499999999999</c:v>
                </c:pt>
                <c:pt idx="14199">
                  <c:v>-742.86900000000003</c:v>
                </c:pt>
                <c:pt idx="14200">
                  <c:v>-742.85299999999995</c:v>
                </c:pt>
                <c:pt idx="14201">
                  <c:v>-742.83699999999999</c:v>
                </c:pt>
                <c:pt idx="14202">
                  <c:v>-742.82100000000003</c:v>
                </c:pt>
                <c:pt idx="14203">
                  <c:v>-742.80499999999995</c:v>
                </c:pt>
                <c:pt idx="14204">
                  <c:v>-742.78899999999999</c:v>
                </c:pt>
                <c:pt idx="14205">
                  <c:v>-742.77300000000002</c:v>
                </c:pt>
                <c:pt idx="14206">
                  <c:v>-742.75699999999995</c:v>
                </c:pt>
                <c:pt idx="14207">
                  <c:v>-742.74099999999999</c:v>
                </c:pt>
                <c:pt idx="14208">
                  <c:v>-742.72500000000002</c:v>
                </c:pt>
                <c:pt idx="14209">
                  <c:v>-742.70899999999995</c:v>
                </c:pt>
                <c:pt idx="14210">
                  <c:v>-742.69299999999998</c:v>
                </c:pt>
                <c:pt idx="14211">
                  <c:v>-742.67700000000002</c:v>
                </c:pt>
                <c:pt idx="14212">
                  <c:v>-742.66099999999994</c:v>
                </c:pt>
                <c:pt idx="14213">
                  <c:v>-742.64499999999998</c:v>
                </c:pt>
                <c:pt idx="14214">
                  <c:v>-742.62900000000002</c:v>
                </c:pt>
                <c:pt idx="14215">
                  <c:v>-742.61300000000006</c:v>
                </c:pt>
                <c:pt idx="14216">
                  <c:v>-742.59699999999998</c:v>
                </c:pt>
                <c:pt idx="14217">
                  <c:v>-742.58100000000002</c:v>
                </c:pt>
                <c:pt idx="14218">
                  <c:v>-742.56500000000005</c:v>
                </c:pt>
                <c:pt idx="14219">
                  <c:v>-742.54899999999998</c:v>
                </c:pt>
                <c:pt idx="14220">
                  <c:v>-742.53300000000002</c:v>
                </c:pt>
                <c:pt idx="14221">
                  <c:v>-742.51700000000005</c:v>
                </c:pt>
                <c:pt idx="14222">
                  <c:v>-742.50099999999998</c:v>
                </c:pt>
                <c:pt idx="14223">
                  <c:v>-742.48500000000001</c:v>
                </c:pt>
                <c:pt idx="14224">
                  <c:v>-742.46900000000005</c:v>
                </c:pt>
                <c:pt idx="14225">
                  <c:v>-742.45299999999997</c:v>
                </c:pt>
                <c:pt idx="14226">
                  <c:v>-742.43700000000001</c:v>
                </c:pt>
                <c:pt idx="14227">
                  <c:v>-742.42100000000005</c:v>
                </c:pt>
                <c:pt idx="14228">
                  <c:v>-742.40499999999997</c:v>
                </c:pt>
                <c:pt idx="14229">
                  <c:v>-742.38900000000001</c:v>
                </c:pt>
                <c:pt idx="14230">
                  <c:v>-742.37300000000005</c:v>
                </c:pt>
                <c:pt idx="14231">
                  <c:v>-742.35699999999997</c:v>
                </c:pt>
                <c:pt idx="14232">
                  <c:v>-742.34100000000001</c:v>
                </c:pt>
                <c:pt idx="14233">
                  <c:v>-742.32500000000005</c:v>
                </c:pt>
                <c:pt idx="14234">
                  <c:v>-742.30899999999997</c:v>
                </c:pt>
                <c:pt idx="14235">
                  <c:v>-742.29300000000001</c:v>
                </c:pt>
                <c:pt idx="14236">
                  <c:v>-742.27700000000004</c:v>
                </c:pt>
                <c:pt idx="14237">
                  <c:v>-742.26099999999997</c:v>
                </c:pt>
                <c:pt idx="14238">
                  <c:v>-742.245</c:v>
                </c:pt>
                <c:pt idx="14239">
                  <c:v>-742.22900000000004</c:v>
                </c:pt>
                <c:pt idx="14240">
                  <c:v>-742.21299999999997</c:v>
                </c:pt>
                <c:pt idx="14241">
                  <c:v>-742.197</c:v>
                </c:pt>
                <c:pt idx="14242">
                  <c:v>-742.18100000000004</c:v>
                </c:pt>
                <c:pt idx="14243">
                  <c:v>-742.16499999999996</c:v>
                </c:pt>
                <c:pt idx="14244">
                  <c:v>-742.149</c:v>
                </c:pt>
                <c:pt idx="14245">
                  <c:v>-742.13300000000004</c:v>
                </c:pt>
                <c:pt idx="14246">
                  <c:v>-742.11699999999996</c:v>
                </c:pt>
                <c:pt idx="14247">
                  <c:v>-742.101</c:v>
                </c:pt>
                <c:pt idx="14248">
                  <c:v>-742.08500000000004</c:v>
                </c:pt>
                <c:pt idx="14249">
                  <c:v>-742.06899999999996</c:v>
                </c:pt>
                <c:pt idx="14250">
                  <c:v>-742.053</c:v>
                </c:pt>
                <c:pt idx="14251">
                  <c:v>-742.03700000000003</c:v>
                </c:pt>
                <c:pt idx="14252">
                  <c:v>-742.02099999999996</c:v>
                </c:pt>
                <c:pt idx="14253">
                  <c:v>-742.005</c:v>
                </c:pt>
                <c:pt idx="14254">
                  <c:v>-741.98900000000003</c:v>
                </c:pt>
                <c:pt idx="14255">
                  <c:v>-741.97299999999996</c:v>
                </c:pt>
                <c:pt idx="14256">
                  <c:v>-741.95699999999999</c:v>
                </c:pt>
                <c:pt idx="14257">
                  <c:v>-741.94100000000003</c:v>
                </c:pt>
                <c:pt idx="14258">
                  <c:v>-741.92499999999995</c:v>
                </c:pt>
                <c:pt idx="14259">
                  <c:v>-741.90899999999999</c:v>
                </c:pt>
                <c:pt idx="14260">
                  <c:v>-741.89300000000003</c:v>
                </c:pt>
                <c:pt idx="14261">
                  <c:v>-741.87699999999995</c:v>
                </c:pt>
                <c:pt idx="14262">
                  <c:v>-741.86099999999999</c:v>
                </c:pt>
                <c:pt idx="14263">
                  <c:v>-741.84500000000003</c:v>
                </c:pt>
                <c:pt idx="14264">
                  <c:v>-741.82899999999995</c:v>
                </c:pt>
                <c:pt idx="14265">
                  <c:v>-741.81299999999999</c:v>
                </c:pt>
                <c:pt idx="14266">
                  <c:v>-741.79700000000003</c:v>
                </c:pt>
                <c:pt idx="14267">
                  <c:v>-741.78099999999995</c:v>
                </c:pt>
                <c:pt idx="14268">
                  <c:v>-741.76599999999996</c:v>
                </c:pt>
                <c:pt idx="14269">
                  <c:v>-741.75</c:v>
                </c:pt>
                <c:pt idx="14270">
                  <c:v>-741.73400000000004</c:v>
                </c:pt>
                <c:pt idx="14271">
                  <c:v>-741.71799999999996</c:v>
                </c:pt>
                <c:pt idx="14272">
                  <c:v>-741.702</c:v>
                </c:pt>
                <c:pt idx="14273">
                  <c:v>-741.68600000000004</c:v>
                </c:pt>
                <c:pt idx="14274">
                  <c:v>-741.67</c:v>
                </c:pt>
                <c:pt idx="14275">
                  <c:v>-741.654</c:v>
                </c:pt>
                <c:pt idx="14276">
                  <c:v>-741.63800000000003</c:v>
                </c:pt>
                <c:pt idx="14277">
                  <c:v>-741.62199999999996</c:v>
                </c:pt>
                <c:pt idx="14278">
                  <c:v>-741.60599999999999</c:v>
                </c:pt>
                <c:pt idx="14279">
                  <c:v>-741.59</c:v>
                </c:pt>
                <c:pt idx="14280">
                  <c:v>-741.57399999999996</c:v>
                </c:pt>
                <c:pt idx="14281">
                  <c:v>-741.55799999999999</c:v>
                </c:pt>
                <c:pt idx="14282">
                  <c:v>-741.54200000000003</c:v>
                </c:pt>
                <c:pt idx="14283">
                  <c:v>-741.52599999999995</c:v>
                </c:pt>
                <c:pt idx="14284">
                  <c:v>-741.51</c:v>
                </c:pt>
                <c:pt idx="14285">
                  <c:v>-741.49400000000003</c:v>
                </c:pt>
                <c:pt idx="14286">
                  <c:v>-741.47799999999995</c:v>
                </c:pt>
                <c:pt idx="14287">
                  <c:v>-741.46199999999999</c:v>
                </c:pt>
                <c:pt idx="14288">
                  <c:v>-741.44600000000003</c:v>
                </c:pt>
                <c:pt idx="14289">
                  <c:v>-741.43</c:v>
                </c:pt>
                <c:pt idx="14290">
                  <c:v>-741.41399999999999</c:v>
                </c:pt>
                <c:pt idx="14291">
                  <c:v>-741.39800000000002</c:v>
                </c:pt>
                <c:pt idx="14292">
                  <c:v>-741.38199999999995</c:v>
                </c:pt>
                <c:pt idx="14293">
                  <c:v>-741.36599999999999</c:v>
                </c:pt>
                <c:pt idx="14294">
                  <c:v>-741.35</c:v>
                </c:pt>
                <c:pt idx="14295">
                  <c:v>-741.33399999999995</c:v>
                </c:pt>
                <c:pt idx="14296">
                  <c:v>-741.31799999999998</c:v>
                </c:pt>
                <c:pt idx="14297">
                  <c:v>-741.30200000000002</c:v>
                </c:pt>
                <c:pt idx="14298">
                  <c:v>-741.28599999999994</c:v>
                </c:pt>
                <c:pt idx="14299">
                  <c:v>-741.27</c:v>
                </c:pt>
                <c:pt idx="14300">
                  <c:v>-741.25400000000002</c:v>
                </c:pt>
                <c:pt idx="14301">
                  <c:v>-741.23800000000006</c:v>
                </c:pt>
                <c:pt idx="14302">
                  <c:v>-741.22199999999998</c:v>
                </c:pt>
                <c:pt idx="14303">
                  <c:v>-741.20600000000002</c:v>
                </c:pt>
                <c:pt idx="14304">
                  <c:v>-741.19</c:v>
                </c:pt>
                <c:pt idx="14305">
                  <c:v>-741.17399999999998</c:v>
                </c:pt>
                <c:pt idx="14306">
                  <c:v>-741.15800000000002</c:v>
                </c:pt>
                <c:pt idx="14307">
                  <c:v>-741.14200000000005</c:v>
                </c:pt>
                <c:pt idx="14308">
                  <c:v>-741.12599999999998</c:v>
                </c:pt>
                <c:pt idx="14309">
                  <c:v>-741.11</c:v>
                </c:pt>
                <c:pt idx="14310">
                  <c:v>-741.09400000000005</c:v>
                </c:pt>
                <c:pt idx="14311">
                  <c:v>-741.07799999999997</c:v>
                </c:pt>
                <c:pt idx="14312">
                  <c:v>-741.06200000000001</c:v>
                </c:pt>
                <c:pt idx="14313">
                  <c:v>-741.04600000000005</c:v>
                </c:pt>
                <c:pt idx="14314">
                  <c:v>-741.03</c:v>
                </c:pt>
                <c:pt idx="14315">
                  <c:v>-741.01400000000001</c:v>
                </c:pt>
                <c:pt idx="14316">
                  <c:v>-740.99800000000005</c:v>
                </c:pt>
                <c:pt idx="14317">
                  <c:v>-740.98199999999997</c:v>
                </c:pt>
                <c:pt idx="14318">
                  <c:v>-740.96600000000001</c:v>
                </c:pt>
                <c:pt idx="14319">
                  <c:v>-740.95</c:v>
                </c:pt>
                <c:pt idx="14320">
                  <c:v>-740.93399999999997</c:v>
                </c:pt>
                <c:pt idx="14321">
                  <c:v>-740.91800000000001</c:v>
                </c:pt>
                <c:pt idx="14322">
                  <c:v>-740.90200000000004</c:v>
                </c:pt>
                <c:pt idx="14323">
                  <c:v>-740.88599999999997</c:v>
                </c:pt>
                <c:pt idx="14324">
                  <c:v>-740.87</c:v>
                </c:pt>
                <c:pt idx="14325">
                  <c:v>-740.85400000000004</c:v>
                </c:pt>
                <c:pt idx="14326">
                  <c:v>-740.83799999999997</c:v>
                </c:pt>
                <c:pt idx="14327">
                  <c:v>-740.822</c:v>
                </c:pt>
                <c:pt idx="14328">
                  <c:v>-740.80600000000004</c:v>
                </c:pt>
                <c:pt idx="14329">
                  <c:v>-740.79</c:v>
                </c:pt>
                <c:pt idx="14330">
                  <c:v>-740.774</c:v>
                </c:pt>
                <c:pt idx="14331">
                  <c:v>-740.75800000000004</c:v>
                </c:pt>
                <c:pt idx="14332">
                  <c:v>-740.74199999999996</c:v>
                </c:pt>
                <c:pt idx="14333">
                  <c:v>-740.726</c:v>
                </c:pt>
                <c:pt idx="14334">
                  <c:v>-740.71</c:v>
                </c:pt>
                <c:pt idx="14335">
                  <c:v>-740.69399999999996</c:v>
                </c:pt>
                <c:pt idx="14336">
                  <c:v>-740.678</c:v>
                </c:pt>
                <c:pt idx="14337">
                  <c:v>-740.66200000000003</c:v>
                </c:pt>
                <c:pt idx="14338">
                  <c:v>-740.64599999999996</c:v>
                </c:pt>
                <c:pt idx="14339">
                  <c:v>-740.63</c:v>
                </c:pt>
                <c:pt idx="14340">
                  <c:v>-740.61400000000003</c:v>
                </c:pt>
                <c:pt idx="14341">
                  <c:v>-740.59799999999996</c:v>
                </c:pt>
                <c:pt idx="14342">
                  <c:v>-740.58199999999999</c:v>
                </c:pt>
                <c:pt idx="14343">
                  <c:v>-740.56600000000003</c:v>
                </c:pt>
                <c:pt idx="14344">
                  <c:v>-740.55</c:v>
                </c:pt>
                <c:pt idx="14345">
                  <c:v>-740.53399999999999</c:v>
                </c:pt>
                <c:pt idx="14346">
                  <c:v>-740.51800000000003</c:v>
                </c:pt>
                <c:pt idx="14347">
                  <c:v>-740.50199999999995</c:v>
                </c:pt>
                <c:pt idx="14348">
                  <c:v>-740.48599999999999</c:v>
                </c:pt>
                <c:pt idx="14349">
                  <c:v>-740.47</c:v>
                </c:pt>
                <c:pt idx="14350">
                  <c:v>-740.45399999999995</c:v>
                </c:pt>
                <c:pt idx="14351">
                  <c:v>-740.43799999999999</c:v>
                </c:pt>
                <c:pt idx="14352">
                  <c:v>-740.42200000000003</c:v>
                </c:pt>
                <c:pt idx="14353">
                  <c:v>-740.40599999999995</c:v>
                </c:pt>
                <c:pt idx="14354">
                  <c:v>-740.39</c:v>
                </c:pt>
                <c:pt idx="14355">
                  <c:v>-740.37400000000002</c:v>
                </c:pt>
                <c:pt idx="14356">
                  <c:v>-740.35799999999995</c:v>
                </c:pt>
                <c:pt idx="14357">
                  <c:v>-740.34199999999998</c:v>
                </c:pt>
                <c:pt idx="14358">
                  <c:v>-740.32600000000002</c:v>
                </c:pt>
                <c:pt idx="14359">
                  <c:v>-740.31</c:v>
                </c:pt>
                <c:pt idx="14360">
                  <c:v>-740.29399999999998</c:v>
                </c:pt>
                <c:pt idx="14361">
                  <c:v>-740.27800000000002</c:v>
                </c:pt>
                <c:pt idx="14362">
                  <c:v>-740.26199999999994</c:v>
                </c:pt>
                <c:pt idx="14363">
                  <c:v>-740.24599999999998</c:v>
                </c:pt>
                <c:pt idx="14364">
                  <c:v>-740.23</c:v>
                </c:pt>
                <c:pt idx="14365">
                  <c:v>-740.21400000000006</c:v>
                </c:pt>
                <c:pt idx="14366">
                  <c:v>-740.19799999999998</c:v>
                </c:pt>
                <c:pt idx="14367">
                  <c:v>-740.18200000000002</c:v>
                </c:pt>
                <c:pt idx="14368">
                  <c:v>-740.16600000000005</c:v>
                </c:pt>
                <c:pt idx="14369">
                  <c:v>-740.15</c:v>
                </c:pt>
                <c:pt idx="14370">
                  <c:v>-740.13400000000001</c:v>
                </c:pt>
                <c:pt idx="14371">
                  <c:v>-740.11800000000005</c:v>
                </c:pt>
                <c:pt idx="14372">
                  <c:v>-740.10199999999998</c:v>
                </c:pt>
                <c:pt idx="14373">
                  <c:v>-740.08600000000001</c:v>
                </c:pt>
                <c:pt idx="14374">
                  <c:v>-740.07</c:v>
                </c:pt>
                <c:pt idx="14375">
                  <c:v>-740.05399999999997</c:v>
                </c:pt>
                <c:pt idx="14376">
                  <c:v>-740.03800000000001</c:v>
                </c:pt>
                <c:pt idx="14377">
                  <c:v>-740.02200000000005</c:v>
                </c:pt>
                <c:pt idx="14378">
                  <c:v>-740.00599999999997</c:v>
                </c:pt>
                <c:pt idx="14379">
                  <c:v>-739.99</c:v>
                </c:pt>
                <c:pt idx="14380">
                  <c:v>-739.97400000000005</c:v>
                </c:pt>
                <c:pt idx="14381">
                  <c:v>-739.95799999999997</c:v>
                </c:pt>
                <c:pt idx="14382">
                  <c:v>-739.94299999999998</c:v>
                </c:pt>
                <c:pt idx="14383">
                  <c:v>-739.92700000000002</c:v>
                </c:pt>
                <c:pt idx="14384">
                  <c:v>-739.91099999999994</c:v>
                </c:pt>
                <c:pt idx="14385">
                  <c:v>-739.89499999999998</c:v>
                </c:pt>
                <c:pt idx="14386">
                  <c:v>-739.87900000000002</c:v>
                </c:pt>
                <c:pt idx="14387">
                  <c:v>-739.86300000000006</c:v>
                </c:pt>
                <c:pt idx="14388">
                  <c:v>-739.84699999999998</c:v>
                </c:pt>
                <c:pt idx="14389">
                  <c:v>-739.83100000000002</c:v>
                </c:pt>
                <c:pt idx="14390">
                  <c:v>-739.81500000000005</c:v>
                </c:pt>
                <c:pt idx="14391">
                  <c:v>-739.79899999999998</c:v>
                </c:pt>
                <c:pt idx="14392">
                  <c:v>-739.78300000000002</c:v>
                </c:pt>
                <c:pt idx="14393">
                  <c:v>-739.76700000000005</c:v>
                </c:pt>
                <c:pt idx="14394">
                  <c:v>-739.75099999999998</c:v>
                </c:pt>
                <c:pt idx="14395">
                  <c:v>-739.73500000000001</c:v>
                </c:pt>
                <c:pt idx="14396">
                  <c:v>-739.71900000000005</c:v>
                </c:pt>
                <c:pt idx="14397">
                  <c:v>-739.70299999999997</c:v>
                </c:pt>
                <c:pt idx="14398">
                  <c:v>-739.68700000000001</c:v>
                </c:pt>
                <c:pt idx="14399">
                  <c:v>-739.67100000000005</c:v>
                </c:pt>
                <c:pt idx="14400">
                  <c:v>-739.65499999999997</c:v>
                </c:pt>
                <c:pt idx="14401">
                  <c:v>-739.63900000000001</c:v>
                </c:pt>
                <c:pt idx="14402">
                  <c:v>-739.62300000000005</c:v>
                </c:pt>
                <c:pt idx="14403">
                  <c:v>-739.60699999999997</c:v>
                </c:pt>
                <c:pt idx="14404">
                  <c:v>-739.59100000000001</c:v>
                </c:pt>
                <c:pt idx="14405">
                  <c:v>-739.57500000000005</c:v>
                </c:pt>
                <c:pt idx="14406">
                  <c:v>-739.55899999999997</c:v>
                </c:pt>
                <c:pt idx="14407">
                  <c:v>-739.54300000000001</c:v>
                </c:pt>
                <c:pt idx="14408">
                  <c:v>-739.52700000000004</c:v>
                </c:pt>
                <c:pt idx="14409">
                  <c:v>-739.51099999999997</c:v>
                </c:pt>
                <c:pt idx="14410">
                  <c:v>-739.495</c:v>
                </c:pt>
                <c:pt idx="14411">
                  <c:v>-739.47900000000004</c:v>
                </c:pt>
                <c:pt idx="14412">
                  <c:v>-739.46299999999997</c:v>
                </c:pt>
                <c:pt idx="14413">
                  <c:v>-739.447</c:v>
                </c:pt>
                <c:pt idx="14414">
                  <c:v>-739.43100000000004</c:v>
                </c:pt>
                <c:pt idx="14415">
                  <c:v>-739.41499999999996</c:v>
                </c:pt>
                <c:pt idx="14416">
                  <c:v>-739.399</c:v>
                </c:pt>
                <c:pt idx="14417">
                  <c:v>-739.38300000000004</c:v>
                </c:pt>
                <c:pt idx="14418">
                  <c:v>-739.36699999999996</c:v>
                </c:pt>
                <c:pt idx="14419">
                  <c:v>-739.351</c:v>
                </c:pt>
                <c:pt idx="14420">
                  <c:v>-739.33500000000004</c:v>
                </c:pt>
                <c:pt idx="14421">
                  <c:v>-739.31899999999996</c:v>
                </c:pt>
                <c:pt idx="14422">
                  <c:v>-739.303</c:v>
                </c:pt>
                <c:pt idx="14423">
                  <c:v>-739.28700000000003</c:v>
                </c:pt>
                <c:pt idx="14424">
                  <c:v>-739.27099999999996</c:v>
                </c:pt>
                <c:pt idx="14425">
                  <c:v>-739.255</c:v>
                </c:pt>
                <c:pt idx="14426">
                  <c:v>-739.23900000000003</c:v>
                </c:pt>
                <c:pt idx="14427">
                  <c:v>-739.22299999999996</c:v>
                </c:pt>
                <c:pt idx="14428">
                  <c:v>-739.20699999999999</c:v>
                </c:pt>
                <c:pt idx="14429">
                  <c:v>-739.19100000000003</c:v>
                </c:pt>
                <c:pt idx="14430">
                  <c:v>-739.17499999999995</c:v>
                </c:pt>
                <c:pt idx="14431">
                  <c:v>-739.15899999999999</c:v>
                </c:pt>
                <c:pt idx="14432">
                  <c:v>-739.14300000000003</c:v>
                </c:pt>
                <c:pt idx="14433">
                  <c:v>-739.12699999999995</c:v>
                </c:pt>
                <c:pt idx="14434">
                  <c:v>-739.11099999999999</c:v>
                </c:pt>
                <c:pt idx="14435">
                  <c:v>-739.09500000000003</c:v>
                </c:pt>
                <c:pt idx="14436">
                  <c:v>-739.07899999999995</c:v>
                </c:pt>
                <c:pt idx="14437">
                  <c:v>-739.06299999999999</c:v>
                </c:pt>
                <c:pt idx="14438">
                  <c:v>-739.04700000000003</c:v>
                </c:pt>
                <c:pt idx="14439">
                  <c:v>-739.03099999999995</c:v>
                </c:pt>
                <c:pt idx="14440">
                  <c:v>-739.01499999999999</c:v>
                </c:pt>
                <c:pt idx="14441">
                  <c:v>-738.99900000000002</c:v>
                </c:pt>
                <c:pt idx="14442">
                  <c:v>-738.98299999999995</c:v>
                </c:pt>
                <c:pt idx="14443">
                  <c:v>-738.96699999999998</c:v>
                </c:pt>
                <c:pt idx="14444">
                  <c:v>-738.95100000000002</c:v>
                </c:pt>
                <c:pt idx="14445">
                  <c:v>-738.93499999999995</c:v>
                </c:pt>
                <c:pt idx="14446">
                  <c:v>-738.91899999999998</c:v>
                </c:pt>
                <c:pt idx="14447">
                  <c:v>-738.90300000000002</c:v>
                </c:pt>
                <c:pt idx="14448">
                  <c:v>-738.88699999999994</c:v>
                </c:pt>
                <c:pt idx="14449">
                  <c:v>-738.87099999999998</c:v>
                </c:pt>
                <c:pt idx="14450">
                  <c:v>-738.85500000000002</c:v>
                </c:pt>
                <c:pt idx="14451">
                  <c:v>-738.83900000000006</c:v>
                </c:pt>
                <c:pt idx="14452">
                  <c:v>-738.82299999999998</c:v>
                </c:pt>
                <c:pt idx="14453">
                  <c:v>-738.80700000000002</c:v>
                </c:pt>
                <c:pt idx="14454">
                  <c:v>-738.79100000000005</c:v>
                </c:pt>
                <c:pt idx="14455">
                  <c:v>-738.77499999999998</c:v>
                </c:pt>
                <c:pt idx="14456">
                  <c:v>-738.75900000000001</c:v>
                </c:pt>
                <c:pt idx="14457">
                  <c:v>-738.74300000000005</c:v>
                </c:pt>
                <c:pt idx="14458">
                  <c:v>-738.72699999999998</c:v>
                </c:pt>
                <c:pt idx="14459">
                  <c:v>-738.71100000000001</c:v>
                </c:pt>
                <c:pt idx="14460">
                  <c:v>-738.69500000000005</c:v>
                </c:pt>
                <c:pt idx="14461">
                  <c:v>-738.67899999999997</c:v>
                </c:pt>
                <c:pt idx="14462">
                  <c:v>-738.66300000000001</c:v>
                </c:pt>
                <c:pt idx="14463">
                  <c:v>-738.64700000000005</c:v>
                </c:pt>
                <c:pt idx="14464">
                  <c:v>-738.63099999999997</c:v>
                </c:pt>
                <c:pt idx="14465">
                  <c:v>-738.61500000000001</c:v>
                </c:pt>
                <c:pt idx="14466">
                  <c:v>-738.59900000000005</c:v>
                </c:pt>
                <c:pt idx="14467">
                  <c:v>-738.58299999999997</c:v>
                </c:pt>
                <c:pt idx="14468">
                  <c:v>-738.56700000000001</c:v>
                </c:pt>
                <c:pt idx="14469">
                  <c:v>-738.55100000000004</c:v>
                </c:pt>
                <c:pt idx="14470">
                  <c:v>-738.53499999999997</c:v>
                </c:pt>
                <c:pt idx="14471">
                  <c:v>-738.51900000000001</c:v>
                </c:pt>
                <c:pt idx="14472">
                  <c:v>-738.50300000000004</c:v>
                </c:pt>
                <c:pt idx="14473">
                  <c:v>-738.48699999999997</c:v>
                </c:pt>
                <c:pt idx="14474">
                  <c:v>-738.471</c:v>
                </c:pt>
                <c:pt idx="14475">
                  <c:v>-738.45500000000004</c:v>
                </c:pt>
                <c:pt idx="14476">
                  <c:v>-738.43899999999996</c:v>
                </c:pt>
                <c:pt idx="14477">
                  <c:v>-738.423</c:v>
                </c:pt>
                <c:pt idx="14478">
                  <c:v>-738.40700000000004</c:v>
                </c:pt>
                <c:pt idx="14479">
                  <c:v>-738.39099999999996</c:v>
                </c:pt>
                <c:pt idx="14480">
                  <c:v>-738.375</c:v>
                </c:pt>
                <c:pt idx="14481">
                  <c:v>-738.35900000000004</c:v>
                </c:pt>
                <c:pt idx="14482">
                  <c:v>-738.34299999999996</c:v>
                </c:pt>
                <c:pt idx="14483">
                  <c:v>-738.327</c:v>
                </c:pt>
                <c:pt idx="14484">
                  <c:v>-738.31100000000004</c:v>
                </c:pt>
                <c:pt idx="14485">
                  <c:v>-738.29499999999996</c:v>
                </c:pt>
                <c:pt idx="14486">
                  <c:v>-738.279</c:v>
                </c:pt>
                <c:pt idx="14487">
                  <c:v>-738.26300000000003</c:v>
                </c:pt>
                <c:pt idx="14488">
                  <c:v>-738.24699999999996</c:v>
                </c:pt>
                <c:pt idx="14489">
                  <c:v>-738.23099999999999</c:v>
                </c:pt>
                <c:pt idx="14490">
                  <c:v>-738.21500000000003</c:v>
                </c:pt>
                <c:pt idx="14491">
                  <c:v>-738.19899999999996</c:v>
                </c:pt>
                <c:pt idx="14492">
                  <c:v>-738.18299999999999</c:v>
                </c:pt>
                <c:pt idx="14493">
                  <c:v>-738.16700000000003</c:v>
                </c:pt>
                <c:pt idx="14494">
                  <c:v>-738.15099999999995</c:v>
                </c:pt>
                <c:pt idx="14495">
                  <c:v>-738.13499999999999</c:v>
                </c:pt>
                <c:pt idx="14496">
                  <c:v>-738.12</c:v>
                </c:pt>
                <c:pt idx="14497">
                  <c:v>-738.10400000000004</c:v>
                </c:pt>
                <c:pt idx="14498">
                  <c:v>-738.08799999999997</c:v>
                </c:pt>
                <c:pt idx="14499">
                  <c:v>-738.072</c:v>
                </c:pt>
                <c:pt idx="14500">
                  <c:v>-738.05600000000004</c:v>
                </c:pt>
                <c:pt idx="14501">
                  <c:v>-738.04</c:v>
                </c:pt>
                <c:pt idx="14502">
                  <c:v>-738.024</c:v>
                </c:pt>
                <c:pt idx="14503">
                  <c:v>-738.00800000000004</c:v>
                </c:pt>
                <c:pt idx="14504">
                  <c:v>-737.99199999999996</c:v>
                </c:pt>
                <c:pt idx="14505">
                  <c:v>-737.976</c:v>
                </c:pt>
                <c:pt idx="14506">
                  <c:v>-737.96</c:v>
                </c:pt>
                <c:pt idx="14507">
                  <c:v>-737.94399999999996</c:v>
                </c:pt>
                <c:pt idx="14508">
                  <c:v>-737.928</c:v>
                </c:pt>
                <c:pt idx="14509">
                  <c:v>-737.91200000000003</c:v>
                </c:pt>
                <c:pt idx="14510">
                  <c:v>-737.89599999999996</c:v>
                </c:pt>
                <c:pt idx="14511">
                  <c:v>-737.88</c:v>
                </c:pt>
                <c:pt idx="14512">
                  <c:v>-737.86400000000003</c:v>
                </c:pt>
                <c:pt idx="14513">
                  <c:v>-737.84799999999996</c:v>
                </c:pt>
                <c:pt idx="14514">
                  <c:v>-737.83199999999999</c:v>
                </c:pt>
                <c:pt idx="14515">
                  <c:v>-737.81600000000003</c:v>
                </c:pt>
                <c:pt idx="14516">
                  <c:v>-737.8</c:v>
                </c:pt>
                <c:pt idx="14517">
                  <c:v>-737.78399999999999</c:v>
                </c:pt>
                <c:pt idx="14518">
                  <c:v>-737.76800000000003</c:v>
                </c:pt>
                <c:pt idx="14519">
                  <c:v>-737.75199999999995</c:v>
                </c:pt>
                <c:pt idx="14520">
                  <c:v>-737.73599999999999</c:v>
                </c:pt>
                <c:pt idx="14521">
                  <c:v>-737.72</c:v>
                </c:pt>
                <c:pt idx="14522">
                  <c:v>-737.70399999999995</c:v>
                </c:pt>
                <c:pt idx="14523">
                  <c:v>-737.68799999999999</c:v>
                </c:pt>
                <c:pt idx="14524">
                  <c:v>-737.67200000000003</c:v>
                </c:pt>
                <c:pt idx="14525">
                  <c:v>-737.65599999999995</c:v>
                </c:pt>
                <c:pt idx="14526">
                  <c:v>-737.64</c:v>
                </c:pt>
                <c:pt idx="14527">
                  <c:v>-737.62400000000002</c:v>
                </c:pt>
                <c:pt idx="14528">
                  <c:v>-737.60799999999995</c:v>
                </c:pt>
                <c:pt idx="14529">
                  <c:v>-737.59199999999998</c:v>
                </c:pt>
                <c:pt idx="14530">
                  <c:v>-737.57600000000002</c:v>
                </c:pt>
                <c:pt idx="14531">
                  <c:v>-737.56</c:v>
                </c:pt>
                <c:pt idx="14532">
                  <c:v>-737.54399999999998</c:v>
                </c:pt>
                <c:pt idx="14533">
                  <c:v>-737.52800000000002</c:v>
                </c:pt>
                <c:pt idx="14534">
                  <c:v>-737.51199999999994</c:v>
                </c:pt>
                <c:pt idx="14535">
                  <c:v>-737.49599999999998</c:v>
                </c:pt>
                <c:pt idx="14536">
                  <c:v>-737.48</c:v>
                </c:pt>
                <c:pt idx="14537">
                  <c:v>-737.46400000000006</c:v>
                </c:pt>
                <c:pt idx="14538">
                  <c:v>-737.44799999999998</c:v>
                </c:pt>
                <c:pt idx="14539">
                  <c:v>-737.43200000000002</c:v>
                </c:pt>
                <c:pt idx="14540">
                  <c:v>-737.41600000000005</c:v>
                </c:pt>
                <c:pt idx="14541">
                  <c:v>-737.4</c:v>
                </c:pt>
                <c:pt idx="14542">
                  <c:v>-737.38400000000001</c:v>
                </c:pt>
                <c:pt idx="14543">
                  <c:v>-737.36800000000005</c:v>
                </c:pt>
                <c:pt idx="14544">
                  <c:v>-737.35199999999998</c:v>
                </c:pt>
                <c:pt idx="14545">
                  <c:v>-737.33600000000001</c:v>
                </c:pt>
                <c:pt idx="14546">
                  <c:v>-737.32</c:v>
                </c:pt>
                <c:pt idx="14547">
                  <c:v>-737.30399999999997</c:v>
                </c:pt>
                <c:pt idx="14548">
                  <c:v>-737.28800000000001</c:v>
                </c:pt>
                <c:pt idx="14549">
                  <c:v>-737.27200000000005</c:v>
                </c:pt>
                <c:pt idx="14550">
                  <c:v>-737.25599999999997</c:v>
                </c:pt>
                <c:pt idx="14551">
                  <c:v>-737.24</c:v>
                </c:pt>
                <c:pt idx="14552">
                  <c:v>-737.22400000000005</c:v>
                </c:pt>
                <c:pt idx="14553">
                  <c:v>-737.20799999999997</c:v>
                </c:pt>
                <c:pt idx="14554">
                  <c:v>-737.19200000000001</c:v>
                </c:pt>
                <c:pt idx="14555">
                  <c:v>-737.17600000000004</c:v>
                </c:pt>
                <c:pt idx="14556">
                  <c:v>-737.16</c:v>
                </c:pt>
                <c:pt idx="14557">
                  <c:v>-737.14400000000001</c:v>
                </c:pt>
                <c:pt idx="14558">
                  <c:v>-737.12800000000004</c:v>
                </c:pt>
                <c:pt idx="14559">
                  <c:v>-737.11199999999997</c:v>
                </c:pt>
                <c:pt idx="14560">
                  <c:v>-737.096</c:v>
                </c:pt>
                <c:pt idx="14561">
                  <c:v>-737.08</c:v>
                </c:pt>
                <c:pt idx="14562">
                  <c:v>-737.06399999999996</c:v>
                </c:pt>
                <c:pt idx="14563">
                  <c:v>-737.048</c:v>
                </c:pt>
                <c:pt idx="14564">
                  <c:v>-737.03200000000004</c:v>
                </c:pt>
                <c:pt idx="14565">
                  <c:v>-737.01599999999996</c:v>
                </c:pt>
                <c:pt idx="14566">
                  <c:v>-737</c:v>
                </c:pt>
                <c:pt idx="14567">
                  <c:v>-736.98400000000004</c:v>
                </c:pt>
                <c:pt idx="14568">
                  <c:v>-736.96799999999996</c:v>
                </c:pt>
                <c:pt idx="14569">
                  <c:v>-736.952</c:v>
                </c:pt>
                <c:pt idx="14570">
                  <c:v>-736.93600000000004</c:v>
                </c:pt>
                <c:pt idx="14571">
                  <c:v>-736.92</c:v>
                </c:pt>
                <c:pt idx="14572">
                  <c:v>-736.904</c:v>
                </c:pt>
                <c:pt idx="14573">
                  <c:v>-736.88800000000003</c:v>
                </c:pt>
                <c:pt idx="14574">
                  <c:v>-736.87199999999996</c:v>
                </c:pt>
                <c:pt idx="14575">
                  <c:v>-736.85599999999999</c:v>
                </c:pt>
                <c:pt idx="14576">
                  <c:v>-736.84</c:v>
                </c:pt>
                <c:pt idx="14577">
                  <c:v>-736.82399999999996</c:v>
                </c:pt>
                <c:pt idx="14578">
                  <c:v>-736.80799999999999</c:v>
                </c:pt>
                <c:pt idx="14579">
                  <c:v>-736.79200000000003</c:v>
                </c:pt>
                <c:pt idx="14580">
                  <c:v>-736.77599999999995</c:v>
                </c:pt>
                <c:pt idx="14581">
                  <c:v>-736.76</c:v>
                </c:pt>
                <c:pt idx="14582">
                  <c:v>-736.74400000000003</c:v>
                </c:pt>
                <c:pt idx="14583">
                  <c:v>-736.72799999999995</c:v>
                </c:pt>
                <c:pt idx="14584">
                  <c:v>-736.71199999999999</c:v>
                </c:pt>
                <c:pt idx="14585">
                  <c:v>-736.69600000000003</c:v>
                </c:pt>
                <c:pt idx="14586">
                  <c:v>-736.68</c:v>
                </c:pt>
                <c:pt idx="14587">
                  <c:v>-736.66399999999999</c:v>
                </c:pt>
                <c:pt idx="14588">
                  <c:v>-736.64800000000002</c:v>
                </c:pt>
                <c:pt idx="14589">
                  <c:v>-736.63199999999995</c:v>
                </c:pt>
                <c:pt idx="14590">
                  <c:v>-736.61599999999999</c:v>
                </c:pt>
                <c:pt idx="14591">
                  <c:v>-736.6</c:v>
                </c:pt>
                <c:pt idx="14592">
                  <c:v>-736.58399999999995</c:v>
                </c:pt>
                <c:pt idx="14593">
                  <c:v>-736.56799999999998</c:v>
                </c:pt>
                <c:pt idx="14594">
                  <c:v>-736.55200000000002</c:v>
                </c:pt>
                <c:pt idx="14595">
                  <c:v>-736.53599999999994</c:v>
                </c:pt>
                <c:pt idx="14596">
                  <c:v>-736.52</c:v>
                </c:pt>
                <c:pt idx="14597">
                  <c:v>-736.50400000000002</c:v>
                </c:pt>
                <c:pt idx="14598">
                  <c:v>-736.48800000000006</c:v>
                </c:pt>
                <c:pt idx="14599">
                  <c:v>-736.47199999999998</c:v>
                </c:pt>
                <c:pt idx="14600">
                  <c:v>-736.45600000000002</c:v>
                </c:pt>
                <c:pt idx="14601">
                  <c:v>-736.44</c:v>
                </c:pt>
                <c:pt idx="14602">
                  <c:v>-736.42399999999998</c:v>
                </c:pt>
                <c:pt idx="14603">
                  <c:v>-736.40800000000002</c:v>
                </c:pt>
                <c:pt idx="14604">
                  <c:v>-736.39200000000005</c:v>
                </c:pt>
                <c:pt idx="14605">
                  <c:v>-736.37599999999998</c:v>
                </c:pt>
                <c:pt idx="14606">
                  <c:v>-736.36</c:v>
                </c:pt>
                <c:pt idx="14607">
                  <c:v>-736.34400000000005</c:v>
                </c:pt>
                <c:pt idx="14608">
                  <c:v>-736.32799999999997</c:v>
                </c:pt>
                <c:pt idx="14609">
                  <c:v>-736.31200000000001</c:v>
                </c:pt>
                <c:pt idx="14610">
                  <c:v>-736.29700000000003</c:v>
                </c:pt>
                <c:pt idx="14611">
                  <c:v>-736.28099999999995</c:v>
                </c:pt>
                <c:pt idx="14612">
                  <c:v>-736.26499999999999</c:v>
                </c:pt>
                <c:pt idx="14613">
                  <c:v>-736.24900000000002</c:v>
                </c:pt>
                <c:pt idx="14614">
                  <c:v>-736.23299999999995</c:v>
                </c:pt>
                <c:pt idx="14615">
                  <c:v>-736.21699999999998</c:v>
                </c:pt>
                <c:pt idx="14616">
                  <c:v>-736.20100000000002</c:v>
                </c:pt>
                <c:pt idx="14617">
                  <c:v>-736.18499999999995</c:v>
                </c:pt>
                <c:pt idx="14618">
                  <c:v>-736.16899999999998</c:v>
                </c:pt>
                <c:pt idx="14619">
                  <c:v>-736.15300000000002</c:v>
                </c:pt>
                <c:pt idx="14620">
                  <c:v>-736.13699999999994</c:v>
                </c:pt>
                <c:pt idx="14621">
                  <c:v>-736.12099999999998</c:v>
                </c:pt>
                <c:pt idx="14622">
                  <c:v>-736.10500000000002</c:v>
                </c:pt>
                <c:pt idx="14623">
                  <c:v>-736.08900000000006</c:v>
                </c:pt>
                <c:pt idx="14624">
                  <c:v>-736.07299999999998</c:v>
                </c:pt>
                <c:pt idx="14625">
                  <c:v>-736.05700000000002</c:v>
                </c:pt>
                <c:pt idx="14626">
                  <c:v>-736.04100000000005</c:v>
                </c:pt>
                <c:pt idx="14627">
                  <c:v>-736.02499999999998</c:v>
                </c:pt>
                <c:pt idx="14628">
                  <c:v>-736.00900000000001</c:v>
                </c:pt>
                <c:pt idx="14629">
                  <c:v>-735.99300000000005</c:v>
                </c:pt>
                <c:pt idx="14630">
                  <c:v>-735.97699999999998</c:v>
                </c:pt>
                <c:pt idx="14631">
                  <c:v>-735.96100000000001</c:v>
                </c:pt>
                <c:pt idx="14632">
                  <c:v>-735.94500000000005</c:v>
                </c:pt>
                <c:pt idx="14633">
                  <c:v>-735.92899999999997</c:v>
                </c:pt>
                <c:pt idx="14634">
                  <c:v>-735.91300000000001</c:v>
                </c:pt>
                <c:pt idx="14635">
                  <c:v>-735.89700000000005</c:v>
                </c:pt>
                <c:pt idx="14636">
                  <c:v>-735.88099999999997</c:v>
                </c:pt>
                <c:pt idx="14637">
                  <c:v>-735.86500000000001</c:v>
                </c:pt>
                <c:pt idx="14638">
                  <c:v>-735.84900000000005</c:v>
                </c:pt>
                <c:pt idx="14639">
                  <c:v>-735.83299999999997</c:v>
                </c:pt>
                <c:pt idx="14640">
                  <c:v>-735.81700000000001</c:v>
                </c:pt>
                <c:pt idx="14641">
                  <c:v>-735.80100000000004</c:v>
                </c:pt>
                <c:pt idx="14642">
                  <c:v>-735.78499999999997</c:v>
                </c:pt>
                <c:pt idx="14643">
                  <c:v>-735.76900000000001</c:v>
                </c:pt>
                <c:pt idx="14644">
                  <c:v>-735.75300000000004</c:v>
                </c:pt>
                <c:pt idx="14645">
                  <c:v>-735.73699999999997</c:v>
                </c:pt>
                <c:pt idx="14646">
                  <c:v>-735.721</c:v>
                </c:pt>
                <c:pt idx="14647">
                  <c:v>-735.70500000000004</c:v>
                </c:pt>
                <c:pt idx="14648">
                  <c:v>-735.68899999999996</c:v>
                </c:pt>
                <c:pt idx="14649">
                  <c:v>-735.673</c:v>
                </c:pt>
                <c:pt idx="14650">
                  <c:v>-735.65700000000004</c:v>
                </c:pt>
                <c:pt idx="14651">
                  <c:v>-735.64099999999996</c:v>
                </c:pt>
                <c:pt idx="14652">
                  <c:v>-735.625</c:v>
                </c:pt>
                <c:pt idx="14653">
                  <c:v>-735.60900000000004</c:v>
                </c:pt>
                <c:pt idx="14654">
                  <c:v>-735.59299999999996</c:v>
                </c:pt>
                <c:pt idx="14655">
                  <c:v>-735.577</c:v>
                </c:pt>
                <c:pt idx="14656">
                  <c:v>-735.56100000000004</c:v>
                </c:pt>
                <c:pt idx="14657">
                  <c:v>-735.54499999999996</c:v>
                </c:pt>
                <c:pt idx="14658">
                  <c:v>-735.529</c:v>
                </c:pt>
                <c:pt idx="14659">
                  <c:v>-735.51300000000003</c:v>
                </c:pt>
                <c:pt idx="14660">
                  <c:v>-735.49699999999996</c:v>
                </c:pt>
                <c:pt idx="14661">
                  <c:v>-735.48099999999999</c:v>
                </c:pt>
                <c:pt idx="14662">
                  <c:v>-735.46500000000003</c:v>
                </c:pt>
                <c:pt idx="14663">
                  <c:v>-735.44899999999996</c:v>
                </c:pt>
                <c:pt idx="14664">
                  <c:v>-735.43299999999999</c:v>
                </c:pt>
                <c:pt idx="14665">
                  <c:v>-735.41700000000003</c:v>
                </c:pt>
                <c:pt idx="14666">
                  <c:v>-735.40099999999995</c:v>
                </c:pt>
                <c:pt idx="14667">
                  <c:v>-735.38499999999999</c:v>
                </c:pt>
                <c:pt idx="14668">
                  <c:v>-735.36900000000003</c:v>
                </c:pt>
                <c:pt idx="14669">
                  <c:v>-735.35299999999995</c:v>
                </c:pt>
                <c:pt idx="14670">
                  <c:v>-735.33699999999999</c:v>
                </c:pt>
                <c:pt idx="14671">
                  <c:v>-735.32100000000003</c:v>
                </c:pt>
                <c:pt idx="14672">
                  <c:v>-735.30499999999995</c:v>
                </c:pt>
                <c:pt idx="14673">
                  <c:v>-735.28899999999999</c:v>
                </c:pt>
                <c:pt idx="14674">
                  <c:v>-735.27300000000002</c:v>
                </c:pt>
                <c:pt idx="14675">
                  <c:v>-735.25699999999995</c:v>
                </c:pt>
                <c:pt idx="14676">
                  <c:v>-735.24099999999999</c:v>
                </c:pt>
                <c:pt idx="14677">
                  <c:v>-735.22500000000002</c:v>
                </c:pt>
                <c:pt idx="14678">
                  <c:v>-735.20899999999995</c:v>
                </c:pt>
                <c:pt idx="14679">
                  <c:v>-735.19299999999998</c:v>
                </c:pt>
                <c:pt idx="14680">
                  <c:v>-735.17700000000002</c:v>
                </c:pt>
                <c:pt idx="14681">
                  <c:v>-735.16099999999994</c:v>
                </c:pt>
                <c:pt idx="14682">
                  <c:v>-735.14499999999998</c:v>
                </c:pt>
                <c:pt idx="14683">
                  <c:v>-735.12900000000002</c:v>
                </c:pt>
                <c:pt idx="14684">
                  <c:v>-735.11300000000006</c:v>
                </c:pt>
                <c:pt idx="14685">
                  <c:v>-735.09699999999998</c:v>
                </c:pt>
                <c:pt idx="14686">
                  <c:v>-735.08100000000002</c:v>
                </c:pt>
                <c:pt idx="14687">
                  <c:v>-735.06500000000005</c:v>
                </c:pt>
                <c:pt idx="14688">
                  <c:v>-735.04899999999998</c:v>
                </c:pt>
                <c:pt idx="14689">
                  <c:v>-735.03300000000002</c:v>
                </c:pt>
                <c:pt idx="14690">
                  <c:v>-735.01700000000005</c:v>
                </c:pt>
                <c:pt idx="14691">
                  <c:v>-735.00099999999998</c:v>
                </c:pt>
                <c:pt idx="14692">
                  <c:v>-734.98500000000001</c:v>
                </c:pt>
                <c:pt idx="14693">
                  <c:v>-734.96900000000005</c:v>
                </c:pt>
                <c:pt idx="14694">
                  <c:v>-734.95299999999997</c:v>
                </c:pt>
                <c:pt idx="14695">
                  <c:v>-734.93700000000001</c:v>
                </c:pt>
                <c:pt idx="14696">
                  <c:v>-734.92100000000005</c:v>
                </c:pt>
                <c:pt idx="14697">
                  <c:v>-734.90499999999997</c:v>
                </c:pt>
                <c:pt idx="14698">
                  <c:v>-734.88900000000001</c:v>
                </c:pt>
                <c:pt idx="14699">
                  <c:v>-734.87300000000005</c:v>
                </c:pt>
                <c:pt idx="14700">
                  <c:v>-734.85699999999997</c:v>
                </c:pt>
                <c:pt idx="14701">
                  <c:v>-734.84100000000001</c:v>
                </c:pt>
                <c:pt idx="14702">
                  <c:v>-734.82500000000005</c:v>
                </c:pt>
                <c:pt idx="14703">
                  <c:v>-734.80899999999997</c:v>
                </c:pt>
                <c:pt idx="14704">
                  <c:v>-734.79300000000001</c:v>
                </c:pt>
                <c:pt idx="14705">
                  <c:v>-734.77700000000004</c:v>
                </c:pt>
                <c:pt idx="14706">
                  <c:v>-734.76099999999997</c:v>
                </c:pt>
                <c:pt idx="14707">
                  <c:v>-734.745</c:v>
                </c:pt>
                <c:pt idx="14708">
                  <c:v>-734.72900000000004</c:v>
                </c:pt>
                <c:pt idx="14709">
                  <c:v>-734.71299999999997</c:v>
                </c:pt>
                <c:pt idx="14710">
                  <c:v>-734.697</c:v>
                </c:pt>
                <c:pt idx="14711">
                  <c:v>-734.68100000000004</c:v>
                </c:pt>
                <c:pt idx="14712">
                  <c:v>-734.66499999999996</c:v>
                </c:pt>
                <c:pt idx="14713">
                  <c:v>-734.649</c:v>
                </c:pt>
                <c:pt idx="14714">
                  <c:v>-734.63300000000004</c:v>
                </c:pt>
                <c:pt idx="14715">
                  <c:v>-734.61699999999996</c:v>
                </c:pt>
                <c:pt idx="14716">
                  <c:v>-734.601</c:v>
                </c:pt>
                <c:pt idx="14717">
                  <c:v>-734.58500000000004</c:v>
                </c:pt>
                <c:pt idx="14718">
                  <c:v>-734.56899999999996</c:v>
                </c:pt>
                <c:pt idx="14719">
                  <c:v>-734.553</c:v>
                </c:pt>
                <c:pt idx="14720">
                  <c:v>-734.53700000000003</c:v>
                </c:pt>
                <c:pt idx="14721">
                  <c:v>-734.52099999999996</c:v>
                </c:pt>
                <c:pt idx="14722">
                  <c:v>-734.505</c:v>
                </c:pt>
                <c:pt idx="14723">
                  <c:v>-734.49</c:v>
                </c:pt>
                <c:pt idx="14724">
                  <c:v>-734.47400000000005</c:v>
                </c:pt>
                <c:pt idx="14725">
                  <c:v>-734.45799999999997</c:v>
                </c:pt>
                <c:pt idx="14726">
                  <c:v>-734.44200000000001</c:v>
                </c:pt>
                <c:pt idx="14727">
                  <c:v>-734.42600000000004</c:v>
                </c:pt>
                <c:pt idx="14728">
                  <c:v>-734.41</c:v>
                </c:pt>
                <c:pt idx="14729">
                  <c:v>-734.39400000000001</c:v>
                </c:pt>
                <c:pt idx="14730">
                  <c:v>-734.37800000000004</c:v>
                </c:pt>
                <c:pt idx="14731">
                  <c:v>-734.36199999999997</c:v>
                </c:pt>
                <c:pt idx="14732">
                  <c:v>-734.346</c:v>
                </c:pt>
                <c:pt idx="14733">
                  <c:v>-734.33</c:v>
                </c:pt>
                <c:pt idx="14734">
                  <c:v>-734.31399999999996</c:v>
                </c:pt>
                <c:pt idx="14735">
                  <c:v>-734.298</c:v>
                </c:pt>
                <c:pt idx="14736">
                  <c:v>-734.28200000000004</c:v>
                </c:pt>
                <c:pt idx="14737">
                  <c:v>-734.26599999999996</c:v>
                </c:pt>
                <c:pt idx="14738">
                  <c:v>-734.25</c:v>
                </c:pt>
                <c:pt idx="14739">
                  <c:v>-734.23400000000004</c:v>
                </c:pt>
                <c:pt idx="14740">
                  <c:v>-734.21799999999996</c:v>
                </c:pt>
                <c:pt idx="14741">
                  <c:v>-734.202</c:v>
                </c:pt>
                <c:pt idx="14742">
                  <c:v>-734.18600000000004</c:v>
                </c:pt>
                <c:pt idx="14743">
                  <c:v>-734.17</c:v>
                </c:pt>
                <c:pt idx="14744">
                  <c:v>-734.154</c:v>
                </c:pt>
                <c:pt idx="14745">
                  <c:v>-734.13800000000003</c:v>
                </c:pt>
                <c:pt idx="14746">
                  <c:v>-734.12199999999996</c:v>
                </c:pt>
                <c:pt idx="14747">
                  <c:v>-734.10599999999999</c:v>
                </c:pt>
                <c:pt idx="14748">
                  <c:v>-734.09</c:v>
                </c:pt>
                <c:pt idx="14749">
                  <c:v>-734.07399999999996</c:v>
                </c:pt>
                <c:pt idx="14750">
                  <c:v>-734.05799999999999</c:v>
                </c:pt>
                <c:pt idx="14751">
                  <c:v>-734.04200000000003</c:v>
                </c:pt>
                <c:pt idx="14752">
                  <c:v>-734.02599999999995</c:v>
                </c:pt>
                <c:pt idx="14753">
                  <c:v>-734.01</c:v>
                </c:pt>
                <c:pt idx="14754">
                  <c:v>-733.99400000000003</c:v>
                </c:pt>
                <c:pt idx="14755">
                  <c:v>-733.97799999999995</c:v>
                </c:pt>
                <c:pt idx="14756">
                  <c:v>-733.96199999999999</c:v>
                </c:pt>
                <c:pt idx="14757">
                  <c:v>-733.94600000000003</c:v>
                </c:pt>
                <c:pt idx="14758">
                  <c:v>-733.93</c:v>
                </c:pt>
                <c:pt idx="14759">
                  <c:v>-733.91399999999999</c:v>
                </c:pt>
                <c:pt idx="14760">
                  <c:v>-733.89800000000002</c:v>
                </c:pt>
                <c:pt idx="14761">
                  <c:v>-733.88199999999995</c:v>
                </c:pt>
                <c:pt idx="14762">
                  <c:v>-733.86599999999999</c:v>
                </c:pt>
                <c:pt idx="14763">
                  <c:v>-733.85</c:v>
                </c:pt>
                <c:pt idx="14764">
                  <c:v>-733.83399999999995</c:v>
                </c:pt>
                <c:pt idx="14765">
                  <c:v>-733.81799999999998</c:v>
                </c:pt>
                <c:pt idx="14766">
                  <c:v>-733.80200000000002</c:v>
                </c:pt>
                <c:pt idx="14767">
                  <c:v>-733.78599999999994</c:v>
                </c:pt>
                <c:pt idx="14768">
                  <c:v>-733.77</c:v>
                </c:pt>
                <c:pt idx="14769">
                  <c:v>-733.75400000000002</c:v>
                </c:pt>
                <c:pt idx="14770">
                  <c:v>-733.73800000000006</c:v>
                </c:pt>
                <c:pt idx="14771">
                  <c:v>-733.72199999999998</c:v>
                </c:pt>
                <c:pt idx="14772">
                  <c:v>-733.70600000000002</c:v>
                </c:pt>
                <c:pt idx="14773">
                  <c:v>-733.69</c:v>
                </c:pt>
                <c:pt idx="14774">
                  <c:v>-733.67399999999998</c:v>
                </c:pt>
                <c:pt idx="14775">
                  <c:v>-733.65800000000002</c:v>
                </c:pt>
                <c:pt idx="14776">
                  <c:v>-733.64200000000005</c:v>
                </c:pt>
                <c:pt idx="14777">
                  <c:v>-733.62599999999998</c:v>
                </c:pt>
                <c:pt idx="14778">
                  <c:v>-733.61</c:v>
                </c:pt>
                <c:pt idx="14779">
                  <c:v>-733.59400000000005</c:v>
                </c:pt>
                <c:pt idx="14780">
                  <c:v>-733.57799999999997</c:v>
                </c:pt>
                <c:pt idx="14781">
                  <c:v>-733.56200000000001</c:v>
                </c:pt>
                <c:pt idx="14782">
                  <c:v>-733.54600000000005</c:v>
                </c:pt>
                <c:pt idx="14783">
                  <c:v>-733.53</c:v>
                </c:pt>
                <c:pt idx="14784">
                  <c:v>-733.51400000000001</c:v>
                </c:pt>
                <c:pt idx="14785">
                  <c:v>-733.49800000000005</c:v>
                </c:pt>
                <c:pt idx="14786">
                  <c:v>-733.48199999999997</c:v>
                </c:pt>
                <c:pt idx="14787">
                  <c:v>-733.46600000000001</c:v>
                </c:pt>
                <c:pt idx="14788">
                  <c:v>-733.45</c:v>
                </c:pt>
                <c:pt idx="14789">
                  <c:v>-733.43399999999997</c:v>
                </c:pt>
                <c:pt idx="14790">
                  <c:v>-733.41800000000001</c:v>
                </c:pt>
                <c:pt idx="14791">
                  <c:v>-733.40200000000004</c:v>
                </c:pt>
                <c:pt idx="14792">
                  <c:v>-733.38599999999997</c:v>
                </c:pt>
                <c:pt idx="14793">
                  <c:v>-733.37</c:v>
                </c:pt>
                <c:pt idx="14794">
                  <c:v>-733.35400000000004</c:v>
                </c:pt>
                <c:pt idx="14795">
                  <c:v>-733.33799999999997</c:v>
                </c:pt>
                <c:pt idx="14796">
                  <c:v>-733.322</c:v>
                </c:pt>
                <c:pt idx="14797">
                  <c:v>-733.30600000000004</c:v>
                </c:pt>
                <c:pt idx="14798">
                  <c:v>-733.29</c:v>
                </c:pt>
                <c:pt idx="14799">
                  <c:v>-733.274</c:v>
                </c:pt>
                <c:pt idx="14800">
                  <c:v>-733.25800000000004</c:v>
                </c:pt>
                <c:pt idx="14801">
                  <c:v>-733.24199999999996</c:v>
                </c:pt>
                <c:pt idx="14802">
                  <c:v>-733.226</c:v>
                </c:pt>
                <c:pt idx="14803">
                  <c:v>-733.21</c:v>
                </c:pt>
                <c:pt idx="14804">
                  <c:v>-733.19399999999996</c:v>
                </c:pt>
                <c:pt idx="14805">
                  <c:v>-733.178</c:v>
                </c:pt>
                <c:pt idx="14806">
                  <c:v>-733.16200000000003</c:v>
                </c:pt>
                <c:pt idx="14807">
                  <c:v>-733.14599999999996</c:v>
                </c:pt>
                <c:pt idx="14808">
                  <c:v>-733.13</c:v>
                </c:pt>
                <c:pt idx="14809">
                  <c:v>-733.11400000000003</c:v>
                </c:pt>
                <c:pt idx="14810">
                  <c:v>-733.09799999999996</c:v>
                </c:pt>
                <c:pt idx="14811">
                  <c:v>-733.08199999999999</c:v>
                </c:pt>
                <c:pt idx="14812">
                  <c:v>-733.06600000000003</c:v>
                </c:pt>
                <c:pt idx="14813">
                  <c:v>-733.05</c:v>
                </c:pt>
                <c:pt idx="14814">
                  <c:v>-733.03399999999999</c:v>
                </c:pt>
                <c:pt idx="14815">
                  <c:v>-733.01800000000003</c:v>
                </c:pt>
                <c:pt idx="14816">
                  <c:v>-733.00199999999995</c:v>
                </c:pt>
                <c:pt idx="14817">
                  <c:v>-732.98599999999999</c:v>
                </c:pt>
                <c:pt idx="14818">
                  <c:v>-732.97</c:v>
                </c:pt>
                <c:pt idx="14819">
                  <c:v>-732.95399999999995</c:v>
                </c:pt>
                <c:pt idx="14820">
                  <c:v>-732.93799999999999</c:v>
                </c:pt>
                <c:pt idx="14821">
                  <c:v>-732.92200000000003</c:v>
                </c:pt>
                <c:pt idx="14822">
                  <c:v>-732.90599999999995</c:v>
                </c:pt>
                <c:pt idx="14823">
                  <c:v>-732.89</c:v>
                </c:pt>
                <c:pt idx="14824">
                  <c:v>-732.87400000000002</c:v>
                </c:pt>
                <c:pt idx="14825">
                  <c:v>-732.85799999999995</c:v>
                </c:pt>
                <c:pt idx="14826">
                  <c:v>-732.84199999999998</c:v>
                </c:pt>
                <c:pt idx="14827">
                  <c:v>-732.82600000000002</c:v>
                </c:pt>
                <c:pt idx="14828">
                  <c:v>-732.81</c:v>
                </c:pt>
                <c:pt idx="14829">
                  <c:v>-732.79399999999998</c:v>
                </c:pt>
                <c:pt idx="14830">
                  <c:v>-732.77800000000002</c:v>
                </c:pt>
                <c:pt idx="14831">
                  <c:v>-732.76199999999994</c:v>
                </c:pt>
                <c:pt idx="14832">
                  <c:v>-732.74599999999998</c:v>
                </c:pt>
                <c:pt idx="14833">
                  <c:v>-732.73</c:v>
                </c:pt>
                <c:pt idx="14834">
                  <c:v>-732.71400000000006</c:v>
                </c:pt>
                <c:pt idx="14835">
                  <c:v>-732.69799999999998</c:v>
                </c:pt>
                <c:pt idx="14836">
                  <c:v>-732.68200000000002</c:v>
                </c:pt>
                <c:pt idx="14837">
                  <c:v>-732.66700000000003</c:v>
                </c:pt>
                <c:pt idx="14838">
                  <c:v>-732.65099999999995</c:v>
                </c:pt>
                <c:pt idx="14839">
                  <c:v>-732.63499999999999</c:v>
                </c:pt>
                <c:pt idx="14840">
                  <c:v>-732.61900000000003</c:v>
                </c:pt>
                <c:pt idx="14841">
                  <c:v>-732.60299999999995</c:v>
                </c:pt>
                <c:pt idx="14842">
                  <c:v>-732.58699999999999</c:v>
                </c:pt>
                <c:pt idx="14843">
                  <c:v>-732.57100000000003</c:v>
                </c:pt>
                <c:pt idx="14844">
                  <c:v>-732.55499999999995</c:v>
                </c:pt>
                <c:pt idx="14845">
                  <c:v>-732.53899999999999</c:v>
                </c:pt>
                <c:pt idx="14846">
                  <c:v>-732.52300000000002</c:v>
                </c:pt>
                <c:pt idx="14847">
                  <c:v>-732.50699999999995</c:v>
                </c:pt>
                <c:pt idx="14848">
                  <c:v>-732.49099999999999</c:v>
                </c:pt>
                <c:pt idx="14849">
                  <c:v>-732.47500000000002</c:v>
                </c:pt>
                <c:pt idx="14850">
                  <c:v>-732.45899999999995</c:v>
                </c:pt>
                <c:pt idx="14851">
                  <c:v>-732.44299999999998</c:v>
                </c:pt>
                <c:pt idx="14852">
                  <c:v>-732.42700000000002</c:v>
                </c:pt>
                <c:pt idx="14853">
                  <c:v>-732.41099999999994</c:v>
                </c:pt>
                <c:pt idx="14854">
                  <c:v>-732.39499999999998</c:v>
                </c:pt>
                <c:pt idx="14855">
                  <c:v>-732.37900000000002</c:v>
                </c:pt>
                <c:pt idx="14856">
                  <c:v>-732.36300000000006</c:v>
                </c:pt>
                <c:pt idx="14857">
                  <c:v>-732.34699999999998</c:v>
                </c:pt>
                <c:pt idx="14858">
                  <c:v>-732.33100000000002</c:v>
                </c:pt>
                <c:pt idx="14859">
                  <c:v>-732.31500000000005</c:v>
                </c:pt>
                <c:pt idx="14860">
                  <c:v>-732.29899999999998</c:v>
                </c:pt>
                <c:pt idx="14861">
                  <c:v>-732.28300000000002</c:v>
                </c:pt>
                <c:pt idx="14862">
                  <c:v>-732.26700000000005</c:v>
                </c:pt>
                <c:pt idx="14863">
                  <c:v>-732.25099999999998</c:v>
                </c:pt>
                <c:pt idx="14864">
                  <c:v>-732.23500000000001</c:v>
                </c:pt>
                <c:pt idx="14865">
                  <c:v>-732.21900000000005</c:v>
                </c:pt>
                <c:pt idx="14866">
                  <c:v>-732.20299999999997</c:v>
                </c:pt>
                <c:pt idx="14867">
                  <c:v>-732.18700000000001</c:v>
                </c:pt>
                <c:pt idx="14868">
                  <c:v>-732.17100000000005</c:v>
                </c:pt>
                <c:pt idx="14869">
                  <c:v>-732.15499999999997</c:v>
                </c:pt>
                <c:pt idx="14870">
                  <c:v>-732.13900000000001</c:v>
                </c:pt>
                <c:pt idx="14871">
                  <c:v>-732.12300000000005</c:v>
                </c:pt>
                <c:pt idx="14872">
                  <c:v>-732.10699999999997</c:v>
                </c:pt>
                <c:pt idx="14873">
                  <c:v>-732.09100000000001</c:v>
                </c:pt>
                <c:pt idx="14874">
                  <c:v>-732.07500000000005</c:v>
                </c:pt>
                <c:pt idx="14875">
                  <c:v>-732.05899999999997</c:v>
                </c:pt>
                <c:pt idx="14876">
                  <c:v>-732.04300000000001</c:v>
                </c:pt>
                <c:pt idx="14877">
                  <c:v>-732.02700000000004</c:v>
                </c:pt>
                <c:pt idx="14878">
                  <c:v>-732.01099999999997</c:v>
                </c:pt>
                <c:pt idx="14879">
                  <c:v>-731.995</c:v>
                </c:pt>
                <c:pt idx="14880">
                  <c:v>-731.97900000000004</c:v>
                </c:pt>
                <c:pt idx="14881">
                  <c:v>-731.96299999999997</c:v>
                </c:pt>
                <c:pt idx="14882">
                  <c:v>-731.947</c:v>
                </c:pt>
                <c:pt idx="14883">
                  <c:v>-731.93100000000004</c:v>
                </c:pt>
                <c:pt idx="14884">
                  <c:v>-731.91499999999996</c:v>
                </c:pt>
                <c:pt idx="14885">
                  <c:v>-731.899</c:v>
                </c:pt>
                <c:pt idx="14886">
                  <c:v>-731.88300000000004</c:v>
                </c:pt>
                <c:pt idx="14887">
                  <c:v>-731.86699999999996</c:v>
                </c:pt>
                <c:pt idx="14888">
                  <c:v>-731.851</c:v>
                </c:pt>
                <c:pt idx="14889">
                  <c:v>-731.83500000000004</c:v>
                </c:pt>
                <c:pt idx="14890">
                  <c:v>-731.81899999999996</c:v>
                </c:pt>
                <c:pt idx="14891">
                  <c:v>-731.803</c:v>
                </c:pt>
                <c:pt idx="14892">
                  <c:v>-731.78700000000003</c:v>
                </c:pt>
                <c:pt idx="14893">
                  <c:v>-731.77099999999996</c:v>
                </c:pt>
                <c:pt idx="14894">
                  <c:v>-731.755</c:v>
                </c:pt>
                <c:pt idx="14895">
                  <c:v>-731.73900000000003</c:v>
                </c:pt>
                <c:pt idx="14896">
                  <c:v>-731.72299999999996</c:v>
                </c:pt>
                <c:pt idx="14897">
                  <c:v>-731.70699999999999</c:v>
                </c:pt>
                <c:pt idx="14898">
                  <c:v>-731.69100000000003</c:v>
                </c:pt>
                <c:pt idx="14899">
                  <c:v>-731.67499999999995</c:v>
                </c:pt>
                <c:pt idx="14900">
                  <c:v>-731.65899999999999</c:v>
                </c:pt>
                <c:pt idx="14901">
                  <c:v>-731.64300000000003</c:v>
                </c:pt>
                <c:pt idx="14902">
                  <c:v>-731.62699999999995</c:v>
                </c:pt>
                <c:pt idx="14903">
                  <c:v>-731.61099999999999</c:v>
                </c:pt>
                <c:pt idx="14904">
                  <c:v>-731.59500000000003</c:v>
                </c:pt>
                <c:pt idx="14905">
                  <c:v>-731.57899999999995</c:v>
                </c:pt>
                <c:pt idx="14906">
                  <c:v>-731.56299999999999</c:v>
                </c:pt>
                <c:pt idx="14907">
                  <c:v>-731.54700000000003</c:v>
                </c:pt>
                <c:pt idx="14908">
                  <c:v>-731.53099999999995</c:v>
                </c:pt>
                <c:pt idx="14909">
                  <c:v>-731.51499999999999</c:v>
                </c:pt>
                <c:pt idx="14910">
                  <c:v>-731.49900000000002</c:v>
                </c:pt>
                <c:pt idx="14911">
                  <c:v>-731.48299999999995</c:v>
                </c:pt>
                <c:pt idx="14912">
                  <c:v>-731.46699999999998</c:v>
                </c:pt>
                <c:pt idx="14913">
                  <c:v>-731.45100000000002</c:v>
                </c:pt>
                <c:pt idx="14914">
                  <c:v>-731.43499999999995</c:v>
                </c:pt>
                <c:pt idx="14915">
                  <c:v>-731.41899999999998</c:v>
                </c:pt>
                <c:pt idx="14916">
                  <c:v>-731.40300000000002</c:v>
                </c:pt>
                <c:pt idx="14917">
                  <c:v>-731.38699999999994</c:v>
                </c:pt>
                <c:pt idx="14918">
                  <c:v>-731.37099999999998</c:v>
                </c:pt>
                <c:pt idx="14919">
                  <c:v>-731.35500000000002</c:v>
                </c:pt>
                <c:pt idx="14920">
                  <c:v>-731.33900000000006</c:v>
                </c:pt>
                <c:pt idx="14921">
                  <c:v>-731.32299999999998</c:v>
                </c:pt>
                <c:pt idx="14922">
                  <c:v>-731.30700000000002</c:v>
                </c:pt>
                <c:pt idx="14923">
                  <c:v>-731.29100000000005</c:v>
                </c:pt>
                <c:pt idx="14924">
                  <c:v>-731.27499999999998</c:v>
                </c:pt>
                <c:pt idx="14925">
                  <c:v>-731.25900000000001</c:v>
                </c:pt>
                <c:pt idx="14926">
                  <c:v>-731.24300000000005</c:v>
                </c:pt>
                <c:pt idx="14927">
                  <c:v>-731.22699999999998</c:v>
                </c:pt>
                <c:pt idx="14928">
                  <c:v>-731.21100000000001</c:v>
                </c:pt>
                <c:pt idx="14929">
                  <c:v>-731.19500000000005</c:v>
                </c:pt>
                <c:pt idx="14930">
                  <c:v>-731.17899999999997</c:v>
                </c:pt>
                <c:pt idx="14931">
                  <c:v>-731.16300000000001</c:v>
                </c:pt>
                <c:pt idx="14932">
                  <c:v>-731.14700000000005</c:v>
                </c:pt>
                <c:pt idx="14933">
                  <c:v>-731.13099999999997</c:v>
                </c:pt>
                <c:pt idx="14934">
                  <c:v>-731.11500000000001</c:v>
                </c:pt>
                <c:pt idx="14935">
                  <c:v>-731.09900000000005</c:v>
                </c:pt>
                <c:pt idx="14936">
                  <c:v>-731.08299999999997</c:v>
                </c:pt>
                <c:pt idx="14937">
                  <c:v>-731.06700000000001</c:v>
                </c:pt>
                <c:pt idx="14938">
                  <c:v>-731.05100000000004</c:v>
                </c:pt>
                <c:pt idx="14939">
                  <c:v>-731.03499999999997</c:v>
                </c:pt>
                <c:pt idx="14940">
                  <c:v>-731.01900000000001</c:v>
                </c:pt>
                <c:pt idx="14941">
                  <c:v>-731.00300000000004</c:v>
                </c:pt>
                <c:pt idx="14942">
                  <c:v>-730.98699999999997</c:v>
                </c:pt>
                <c:pt idx="14943">
                  <c:v>-730.971</c:v>
                </c:pt>
                <c:pt idx="14944">
                  <c:v>-730.95500000000004</c:v>
                </c:pt>
                <c:pt idx="14945">
                  <c:v>-730.93899999999996</c:v>
                </c:pt>
                <c:pt idx="14946">
                  <c:v>-730.923</c:v>
                </c:pt>
                <c:pt idx="14947">
                  <c:v>-730.90700000000004</c:v>
                </c:pt>
                <c:pt idx="14948">
                  <c:v>-730.89099999999996</c:v>
                </c:pt>
                <c:pt idx="14949">
                  <c:v>-730.875</c:v>
                </c:pt>
                <c:pt idx="14950">
                  <c:v>-730.85900000000004</c:v>
                </c:pt>
                <c:pt idx="14951">
                  <c:v>-730.84400000000005</c:v>
                </c:pt>
                <c:pt idx="14952">
                  <c:v>-730.82799999999997</c:v>
                </c:pt>
                <c:pt idx="14953">
                  <c:v>-730.81200000000001</c:v>
                </c:pt>
                <c:pt idx="14954">
                  <c:v>-730.79600000000005</c:v>
                </c:pt>
                <c:pt idx="14955">
                  <c:v>-730.78</c:v>
                </c:pt>
                <c:pt idx="14956">
                  <c:v>-730.76400000000001</c:v>
                </c:pt>
                <c:pt idx="14957">
                  <c:v>-730.74800000000005</c:v>
                </c:pt>
                <c:pt idx="14958">
                  <c:v>-730.73199999999997</c:v>
                </c:pt>
                <c:pt idx="14959">
                  <c:v>-730.71600000000001</c:v>
                </c:pt>
                <c:pt idx="14960">
                  <c:v>-730.7</c:v>
                </c:pt>
                <c:pt idx="14961">
                  <c:v>-730.68399999999997</c:v>
                </c:pt>
                <c:pt idx="14962">
                  <c:v>-730.66800000000001</c:v>
                </c:pt>
                <c:pt idx="14963">
                  <c:v>-730.65200000000004</c:v>
                </c:pt>
                <c:pt idx="14964">
                  <c:v>-730.63599999999997</c:v>
                </c:pt>
                <c:pt idx="14965">
                  <c:v>-730.62</c:v>
                </c:pt>
                <c:pt idx="14966">
                  <c:v>-730.60400000000004</c:v>
                </c:pt>
                <c:pt idx="14967">
                  <c:v>-730.58799999999997</c:v>
                </c:pt>
                <c:pt idx="14968">
                  <c:v>-730.572</c:v>
                </c:pt>
                <c:pt idx="14969">
                  <c:v>-730.55600000000004</c:v>
                </c:pt>
                <c:pt idx="14970">
                  <c:v>-730.54</c:v>
                </c:pt>
                <c:pt idx="14971">
                  <c:v>-730.524</c:v>
                </c:pt>
                <c:pt idx="14972">
                  <c:v>-730.50800000000004</c:v>
                </c:pt>
                <c:pt idx="14973">
                  <c:v>-730.49199999999996</c:v>
                </c:pt>
                <c:pt idx="14974">
                  <c:v>-730.476</c:v>
                </c:pt>
                <c:pt idx="14975">
                  <c:v>-730.46</c:v>
                </c:pt>
                <c:pt idx="14976">
                  <c:v>-730.44399999999996</c:v>
                </c:pt>
                <c:pt idx="14977">
                  <c:v>-730.428</c:v>
                </c:pt>
                <c:pt idx="14978">
                  <c:v>-730.41200000000003</c:v>
                </c:pt>
                <c:pt idx="14979">
                  <c:v>-730.39599999999996</c:v>
                </c:pt>
                <c:pt idx="14980">
                  <c:v>-730.38</c:v>
                </c:pt>
                <c:pt idx="14981">
                  <c:v>-730.36400000000003</c:v>
                </c:pt>
                <c:pt idx="14982">
                  <c:v>-730.34799999999996</c:v>
                </c:pt>
                <c:pt idx="14983">
                  <c:v>-730.33199999999999</c:v>
                </c:pt>
                <c:pt idx="14984">
                  <c:v>-730.31600000000003</c:v>
                </c:pt>
                <c:pt idx="14985">
                  <c:v>-730.3</c:v>
                </c:pt>
                <c:pt idx="14986">
                  <c:v>-730.28399999999999</c:v>
                </c:pt>
                <c:pt idx="14987">
                  <c:v>-730.26800000000003</c:v>
                </c:pt>
                <c:pt idx="14988">
                  <c:v>-730.25199999999995</c:v>
                </c:pt>
                <c:pt idx="14989">
                  <c:v>-730.23599999999999</c:v>
                </c:pt>
                <c:pt idx="14990">
                  <c:v>-730.22</c:v>
                </c:pt>
                <c:pt idx="14991">
                  <c:v>-730.20399999999995</c:v>
                </c:pt>
                <c:pt idx="14992">
                  <c:v>-730.18799999999999</c:v>
                </c:pt>
                <c:pt idx="14993">
                  <c:v>-730.17200000000003</c:v>
                </c:pt>
                <c:pt idx="14994">
                  <c:v>-730.15599999999995</c:v>
                </c:pt>
                <c:pt idx="14995">
                  <c:v>-730.14</c:v>
                </c:pt>
                <c:pt idx="14996">
                  <c:v>-730.12400000000002</c:v>
                </c:pt>
                <c:pt idx="14997">
                  <c:v>-730.10799999999995</c:v>
                </c:pt>
                <c:pt idx="14998">
                  <c:v>-730.09199999999998</c:v>
                </c:pt>
                <c:pt idx="14999">
                  <c:v>-730.07600000000002</c:v>
                </c:pt>
                <c:pt idx="15000">
                  <c:v>-730.06</c:v>
                </c:pt>
                <c:pt idx="15001">
                  <c:v>-730.04399999999998</c:v>
                </c:pt>
                <c:pt idx="15002">
                  <c:v>-730.02800000000002</c:v>
                </c:pt>
                <c:pt idx="15003">
                  <c:v>-730.01199999999994</c:v>
                </c:pt>
                <c:pt idx="15004">
                  <c:v>-729.99599999999998</c:v>
                </c:pt>
                <c:pt idx="15005">
                  <c:v>-729.98</c:v>
                </c:pt>
                <c:pt idx="15006">
                  <c:v>-729.96400000000006</c:v>
                </c:pt>
                <c:pt idx="15007">
                  <c:v>-729.94799999999998</c:v>
                </c:pt>
                <c:pt idx="15008">
                  <c:v>-729.93200000000002</c:v>
                </c:pt>
                <c:pt idx="15009">
                  <c:v>-729.91600000000005</c:v>
                </c:pt>
                <c:pt idx="15010">
                  <c:v>-729.9</c:v>
                </c:pt>
                <c:pt idx="15011">
                  <c:v>-729.88400000000001</c:v>
                </c:pt>
                <c:pt idx="15012">
                  <c:v>-729.86800000000005</c:v>
                </c:pt>
                <c:pt idx="15013">
                  <c:v>-729.85199999999998</c:v>
                </c:pt>
                <c:pt idx="15014">
                  <c:v>-729.83600000000001</c:v>
                </c:pt>
                <c:pt idx="15015">
                  <c:v>-729.82</c:v>
                </c:pt>
                <c:pt idx="15016">
                  <c:v>-729.80399999999997</c:v>
                </c:pt>
                <c:pt idx="15017">
                  <c:v>-729.78800000000001</c:v>
                </c:pt>
                <c:pt idx="15018">
                  <c:v>-729.77200000000005</c:v>
                </c:pt>
                <c:pt idx="15019">
                  <c:v>-729.75599999999997</c:v>
                </c:pt>
                <c:pt idx="15020">
                  <c:v>-729.74</c:v>
                </c:pt>
                <c:pt idx="15021">
                  <c:v>-729.72400000000005</c:v>
                </c:pt>
                <c:pt idx="15022">
                  <c:v>-729.70799999999997</c:v>
                </c:pt>
                <c:pt idx="15023">
                  <c:v>-729.69200000000001</c:v>
                </c:pt>
                <c:pt idx="15024">
                  <c:v>-729.67600000000004</c:v>
                </c:pt>
                <c:pt idx="15025">
                  <c:v>-729.66</c:v>
                </c:pt>
                <c:pt idx="15026">
                  <c:v>-729.64400000000001</c:v>
                </c:pt>
                <c:pt idx="15027">
                  <c:v>-729.62800000000004</c:v>
                </c:pt>
                <c:pt idx="15028">
                  <c:v>-729.61199999999997</c:v>
                </c:pt>
                <c:pt idx="15029">
                  <c:v>-729.596</c:v>
                </c:pt>
                <c:pt idx="15030">
                  <c:v>-729.58</c:v>
                </c:pt>
                <c:pt idx="15031">
                  <c:v>-729.56399999999996</c:v>
                </c:pt>
                <c:pt idx="15032">
                  <c:v>-729.548</c:v>
                </c:pt>
                <c:pt idx="15033">
                  <c:v>-729.53200000000004</c:v>
                </c:pt>
                <c:pt idx="15034">
                  <c:v>-729.51599999999996</c:v>
                </c:pt>
                <c:pt idx="15035">
                  <c:v>-729.5</c:v>
                </c:pt>
                <c:pt idx="15036">
                  <c:v>-729.48400000000004</c:v>
                </c:pt>
                <c:pt idx="15037">
                  <c:v>-729.46799999999996</c:v>
                </c:pt>
                <c:pt idx="15038">
                  <c:v>-729.452</c:v>
                </c:pt>
                <c:pt idx="15039">
                  <c:v>-729.43600000000004</c:v>
                </c:pt>
                <c:pt idx="15040">
                  <c:v>-729.42</c:v>
                </c:pt>
                <c:pt idx="15041">
                  <c:v>-729.404</c:v>
                </c:pt>
                <c:pt idx="15042">
                  <c:v>-729.38800000000003</c:v>
                </c:pt>
                <c:pt idx="15043">
                  <c:v>-729.37199999999996</c:v>
                </c:pt>
                <c:pt idx="15044">
                  <c:v>-729.35599999999999</c:v>
                </c:pt>
                <c:pt idx="15045">
                  <c:v>-729.34</c:v>
                </c:pt>
                <c:pt idx="15046">
                  <c:v>-729.32399999999996</c:v>
                </c:pt>
                <c:pt idx="15047">
                  <c:v>-729.30799999999999</c:v>
                </c:pt>
                <c:pt idx="15048">
                  <c:v>-729.29200000000003</c:v>
                </c:pt>
                <c:pt idx="15049">
                  <c:v>-729.27599999999995</c:v>
                </c:pt>
                <c:pt idx="15050">
                  <c:v>-729.26</c:v>
                </c:pt>
                <c:pt idx="15051">
                  <c:v>-729.24400000000003</c:v>
                </c:pt>
                <c:pt idx="15052">
                  <c:v>-729.22799999999995</c:v>
                </c:pt>
                <c:pt idx="15053">
                  <c:v>-729.21199999999999</c:v>
                </c:pt>
                <c:pt idx="15054">
                  <c:v>-729.19600000000003</c:v>
                </c:pt>
                <c:pt idx="15055">
                  <c:v>-729.18</c:v>
                </c:pt>
                <c:pt idx="15056">
                  <c:v>-729.16399999999999</c:v>
                </c:pt>
                <c:pt idx="15057">
                  <c:v>-729.14800000000002</c:v>
                </c:pt>
                <c:pt idx="15058">
                  <c:v>-729.13199999999995</c:v>
                </c:pt>
                <c:pt idx="15059">
                  <c:v>-729.11599999999999</c:v>
                </c:pt>
                <c:pt idx="15060">
                  <c:v>-729.1</c:v>
                </c:pt>
                <c:pt idx="15061">
                  <c:v>-729.08399999999995</c:v>
                </c:pt>
                <c:pt idx="15062">
                  <c:v>-729.06799999999998</c:v>
                </c:pt>
                <c:pt idx="15063">
                  <c:v>-729.05200000000002</c:v>
                </c:pt>
                <c:pt idx="15064">
                  <c:v>-729.03599999999994</c:v>
                </c:pt>
                <c:pt idx="15065">
                  <c:v>-729.02099999999996</c:v>
                </c:pt>
                <c:pt idx="15066">
                  <c:v>-729.005</c:v>
                </c:pt>
                <c:pt idx="15067">
                  <c:v>-728.98900000000003</c:v>
                </c:pt>
                <c:pt idx="15068">
                  <c:v>-728.97299999999996</c:v>
                </c:pt>
                <c:pt idx="15069">
                  <c:v>-728.95699999999999</c:v>
                </c:pt>
                <c:pt idx="15070">
                  <c:v>-728.94100000000003</c:v>
                </c:pt>
                <c:pt idx="15071">
                  <c:v>-728.92499999999995</c:v>
                </c:pt>
                <c:pt idx="15072">
                  <c:v>-728.90899999999999</c:v>
                </c:pt>
                <c:pt idx="15073">
                  <c:v>-728.89300000000003</c:v>
                </c:pt>
                <c:pt idx="15074">
                  <c:v>-728.87699999999995</c:v>
                </c:pt>
                <c:pt idx="15075">
                  <c:v>-728.86099999999999</c:v>
                </c:pt>
                <c:pt idx="15076">
                  <c:v>-728.84500000000003</c:v>
                </c:pt>
                <c:pt idx="15077">
                  <c:v>-728.82899999999995</c:v>
                </c:pt>
                <c:pt idx="15078">
                  <c:v>-728.81299999999999</c:v>
                </c:pt>
                <c:pt idx="15079">
                  <c:v>-728.79700000000003</c:v>
                </c:pt>
                <c:pt idx="15080">
                  <c:v>-728.78099999999995</c:v>
                </c:pt>
                <c:pt idx="15081">
                  <c:v>-728.76499999999999</c:v>
                </c:pt>
                <c:pt idx="15082">
                  <c:v>-728.74900000000002</c:v>
                </c:pt>
                <c:pt idx="15083">
                  <c:v>-728.73299999999995</c:v>
                </c:pt>
                <c:pt idx="15084">
                  <c:v>-728.71699999999998</c:v>
                </c:pt>
                <c:pt idx="15085">
                  <c:v>-728.70100000000002</c:v>
                </c:pt>
                <c:pt idx="15086">
                  <c:v>-728.68499999999995</c:v>
                </c:pt>
                <c:pt idx="15087">
                  <c:v>-728.66899999999998</c:v>
                </c:pt>
                <c:pt idx="15088">
                  <c:v>-728.65300000000002</c:v>
                </c:pt>
                <c:pt idx="15089">
                  <c:v>-728.63699999999994</c:v>
                </c:pt>
                <c:pt idx="15090">
                  <c:v>-728.62099999999998</c:v>
                </c:pt>
                <c:pt idx="15091">
                  <c:v>-728.60500000000002</c:v>
                </c:pt>
                <c:pt idx="15092">
                  <c:v>-728.58900000000006</c:v>
                </c:pt>
                <c:pt idx="15093">
                  <c:v>-728.57299999999998</c:v>
                </c:pt>
                <c:pt idx="15094">
                  <c:v>-728.55700000000002</c:v>
                </c:pt>
                <c:pt idx="15095">
                  <c:v>-728.54100000000005</c:v>
                </c:pt>
                <c:pt idx="15096">
                  <c:v>-728.52499999999998</c:v>
                </c:pt>
                <c:pt idx="15097">
                  <c:v>-728.50900000000001</c:v>
                </c:pt>
                <c:pt idx="15098">
                  <c:v>-728.49300000000005</c:v>
                </c:pt>
                <c:pt idx="15099">
                  <c:v>-728.47699999999998</c:v>
                </c:pt>
                <c:pt idx="15100">
                  <c:v>-728.46100000000001</c:v>
                </c:pt>
                <c:pt idx="15101">
                  <c:v>-728.44500000000005</c:v>
                </c:pt>
                <c:pt idx="15102">
                  <c:v>-728.42899999999997</c:v>
                </c:pt>
                <c:pt idx="15103">
                  <c:v>-728.41300000000001</c:v>
                </c:pt>
                <c:pt idx="15104">
                  <c:v>-728.39700000000005</c:v>
                </c:pt>
                <c:pt idx="15105">
                  <c:v>-728.38099999999997</c:v>
                </c:pt>
                <c:pt idx="15106">
                  <c:v>-728.36500000000001</c:v>
                </c:pt>
                <c:pt idx="15107">
                  <c:v>-728.34900000000005</c:v>
                </c:pt>
                <c:pt idx="15108">
                  <c:v>-728.33299999999997</c:v>
                </c:pt>
                <c:pt idx="15109">
                  <c:v>-728.31700000000001</c:v>
                </c:pt>
                <c:pt idx="15110">
                  <c:v>-728.30100000000004</c:v>
                </c:pt>
                <c:pt idx="15111">
                  <c:v>-728.28499999999997</c:v>
                </c:pt>
                <c:pt idx="15112">
                  <c:v>-728.26900000000001</c:v>
                </c:pt>
                <c:pt idx="15113">
                  <c:v>-728.25300000000004</c:v>
                </c:pt>
                <c:pt idx="15114">
                  <c:v>-728.23699999999997</c:v>
                </c:pt>
                <c:pt idx="15115">
                  <c:v>-728.221</c:v>
                </c:pt>
                <c:pt idx="15116">
                  <c:v>-728.20500000000004</c:v>
                </c:pt>
                <c:pt idx="15117">
                  <c:v>-728.18899999999996</c:v>
                </c:pt>
                <c:pt idx="15118">
                  <c:v>-728.173</c:v>
                </c:pt>
                <c:pt idx="15119">
                  <c:v>-728.15700000000004</c:v>
                </c:pt>
                <c:pt idx="15120">
                  <c:v>-728.14099999999996</c:v>
                </c:pt>
                <c:pt idx="15121">
                  <c:v>-728.125</c:v>
                </c:pt>
                <c:pt idx="15122">
                  <c:v>-728.10900000000004</c:v>
                </c:pt>
                <c:pt idx="15123">
                  <c:v>-728.09299999999996</c:v>
                </c:pt>
                <c:pt idx="15124">
                  <c:v>-728.077</c:v>
                </c:pt>
                <c:pt idx="15125">
                  <c:v>-728.06100000000004</c:v>
                </c:pt>
                <c:pt idx="15126">
                  <c:v>-728.04499999999996</c:v>
                </c:pt>
                <c:pt idx="15127">
                  <c:v>-728.029</c:v>
                </c:pt>
                <c:pt idx="15128">
                  <c:v>-728.01300000000003</c:v>
                </c:pt>
                <c:pt idx="15129">
                  <c:v>-727.99699999999996</c:v>
                </c:pt>
                <c:pt idx="15130">
                  <c:v>-727.98099999999999</c:v>
                </c:pt>
                <c:pt idx="15131">
                  <c:v>-727.96500000000003</c:v>
                </c:pt>
                <c:pt idx="15132">
                  <c:v>-727.94899999999996</c:v>
                </c:pt>
                <c:pt idx="15133">
                  <c:v>-727.93299999999999</c:v>
                </c:pt>
                <c:pt idx="15134">
                  <c:v>-727.91700000000003</c:v>
                </c:pt>
                <c:pt idx="15135">
                  <c:v>-727.90099999999995</c:v>
                </c:pt>
                <c:pt idx="15136">
                  <c:v>-727.88499999999999</c:v>
                </c:pt>
                <c:pt idx="15137">
                  <c:v>-727.86900000000003</c:v>
                </c:pt>
                <c:pt idx="15138">
                  <c:v>-727.85299999999995</c:v>
                </c:pt>
                <c:pt idx="15139">
                  <c:v>-727.83699999999999</c:v>
                </c:pt>
                <c:pt idx="15140">
                  <c:v>-727.82100000000003</c:v>
                </c:pt>
                <c:pt idx="15141">
                  <c:v>-727.80499999999995</c:v>
                </c:pt>
                <c:pt idx="15142">
                  <c:v>-727.78899999999999</c:v>
                </c:pt>
                <c:pt idx="15143">
                  <c:v>-727.77300000000002</c:v>
                </c:pt>
                <c:pt idx="15144">
                  <c:v>-727.75699999999995</c:v>
                </c:pt>
                <c:pt idx="15145">
                  <c:v>-727.74099999999999</c:v>
                </c:pt>
                <c:pt idx="15146">
                  <c:v>-727.72500000000002</c:v>
                </c:pt>
                <c:pt idx="15147">
                  <c:v>-727.70899999999995</c:v>
                </c:pt>
                <c:pt idx="15148">
                  <c:v>-727.69299999999998</c:v>
                </c:pt>
                <c:pt idx="15149">
                  <c:v>-727.67700000000002</c:v>
                </c:pt>
                <c:pt idx="15150">
                  <c:v>-727.66099999999994</c:v>
                </c:pt>
                <c:pt idx="15151">
                  <c:v>-727.64499999999998</c:v>
                </c:pt>
                <c:pt idx="15152">
                  <c:v>-727.62900000000002</c:v>
                </c:pt>
                <c:pt idx="15153">
                  <c:v>-727.61300000000006</c:v>
                </c:pt>
                <c:pt idx="15154">
                  <c:v>-727.59699999999998</c:v>
                </c:pt>
                <c:pt idx="15155">
                  <c:v>-727.58100000000002</c:v>
                </c:pt>
                <c:pt idx="15156">
                  <c:v>-727.56500000000005</c:v>
                </c:pt>
                <c:pt idx="15157">
                  <c:v>-727.54899999999998</c:v>
                </c:pt>
                <c:pt idx="15158">
                  <c:v>-727.53300000000002</c:v>
                </c:pt>
                <c:pt idx="15159">
                  <c:v>-727.51700000000005</c:v>
                </c:pt>
                <c:pt idx="15160">
                  <c:v>-727.50099999999998</c:v>
                </c:pt>
                <c:pt idx="15161">
                  <c:v>-727.48500000000001</c:v>
                </c:pt>
                <c:pt idx="15162">
                  <c:v>-727.46900000000005</c:v>
                </c:pt>
                <c:pt idx="15163">
                  <c:v>-727.45299999999997</c:v>
                </c:pt>
                <c:pt idx="15164">
                  <c:v>-727.43700000000001</c:v>
                </c:pt>
                <c:pt idx="15165">
                  <c:v>-727.42100000000005</c:v>
                </c:pt>
                <c:pt idx="15166">
                  <c:v>-727.40499999999997</c:v>
                </c:pt>
                <c:pt idx="15167">
                  <c:v>-727.38900000000001</c:v>
                </c:pt>
                <c:pt idx="15168">
                  <c:v>-727.37300000000005</c:v>
                </c:pt>
                <c:pt idx="15169">
                  <c:v>-727.35699999999997</c:v>
                </c:pt>
                <c:pt idx="15170">
                  <c:v>-727.34100000000001</c:v>
                </c:pt>
                <c:pt idx="15171">
                  <c:v>-727.32500000000005</c:v>
                </c:pt>
                <c:pt idx="15172">
                  <c:v>-727.30899999999997</c:v>
                </c:pt>
                <c:pt idx="15173">
                  <c:v>-727.29300000000001</c:v>
                </c:pt>
                <c:pt idx="15174">
                  <c:v>-727.27700000000004</c:v>
                </c:pt>
                <c:pt idx="15175">
                  <c:v>-727.26099999999997</c:v>
                </c:pt>
                <c:pt idx="15176">
                  <c:v>-727.245</c:v>
                </c:pt>
                <c:pt idx="15177">
                  <c:v>-727.22900000000004</c:v>
                </c:pt>
                <c:pt idx="15178">
                  <c:v>-727.21400000000006</c:v>
                </c:pt>
                <c:pt idx="15179">
                  <c:v>-727.19799999999998</c:v>
                </c:pt>
                <c:pt idx="15180">
                  <c:v>-727.18200000000002</c:v>
                </c:pt>
                <c:pt idx="15181">
                  <c:v>-727.16600000000005</c:v>
                </c:pt>
                <c:pt idx="15182">
                  <c:v>-727.15</c:v>
                </c:pt>
                <c:pt idx="15183">
                  <c:v>-727.13400000000001</c:v>
                </c:pt>
                <c:pt idx="15184">
                  <c:v>-727.11800000000005</c:v>
                </c:pt>
                <c:pt idx="15185">
                  <c:v>-727.10199999999998</c:v>
                </c:pt>
                <c:pt idx="15186">
                  <c:v>-727.08600000000001</c:v>
                </c:pt>
                <c:pt idx="15187">
                  <c:v>-727.07</c:v>
                </c:pt>
                <c:pt idx="15188">
                  <c:v>-727.05399999999997</c:v>
                </c:pt>
                <c:pt idx="15189">
                  <c:v>-727.03800000000001</c:v>
                </c:pt>
                <c:pt idx="15190">
                  <c:v>-727.02200000000005</c:v>
                </c:pt>
                <c:pt idx="15191">
                  <c:v>-727.00599999999997</c:v>
                </c:pt>
                <c:pt idx="15192">
                  <c:v>-726.99</c:v>
                </c:pt>
                <c:pt idx="15193">
                  <c:v>-726.97400000000005</c:v>
                </c:pt>
                <c:pt idx="15194">
                  <c:v>-726.95799999999997</c:v>
                </c:pt>
                <c:pt idx="15195">
                  <c:v>-726.94200000000001</c:v>
                </c:pt>
                <c:pt idx="15196">
                  <c:v>-726.92600000000004</c:v>
                </c:pt>
                <c:pt idx="15197">
                  <c:v>-726.91</c:v>
                </c:pt>
                <c:pt idx="15198">
                  <c:v>-726.89400000000001</c:v>
                </c:pt>
                <c:pt idx="15199">
                  <c:v>-726.87800000000004</c:v>
                </c:pt>
                <c:pt idx="15200">
                  <c:v>-726.86199999999997</c:v>
                </c:pt>
                <c:pt idx="15201">
                  <c:v>-726.846</c:v>
                </c:pt>
                <c:pt idx="15202">
                  <c:v>-726.83</c:v>
                </c:pt>
                <c:pt idx="15203">
                  <c:v>-726.81399999999996</c:v>
                </c:pt>
                <c:pt idx="15204">
                  <c:v>-726.798</c:v>
                </c:pt>
                <c:pt idx="15205">
                  <c:v>-726.78200000000004</c:v>
                </c:pt>
                <c:pt idx="15206">
                  <c:v>-726.76599999999996</c:v>
                </c:pt>
                <c:pt idx="15207">
                  <c:v>-726.75</c:v>
                </c:pt>
                <c:pt idx="15208">
                  <c:v>-726.73400000000004</c:v>
                </c:pt>
                <c:pt idx="15209">
                  <c:v>-726.71799999999996</c:v>
                </c:pt>
                <c:pt idx="15210">
                  <c:v>-726.702</c:v>
                </c:pt>
                <c:pt idx="15211">
                  <c:v>-726.68600000000004</c:v>
                </c:pt>
                <c:pt idx="15212">
                  <c:v>-726.67</c:v>
                </c:pt>
                <c:pt idx="15213">
                  <c:v>-726.654</c:v>
                </c:pt>
                <c:pt idx="15214">
                  <c:v>-726.63800000000003</c:v>
                </c:pt>
                <c:pt idx="15215">
                  <c:v>-726.62199999999996</c:v>
                </c:pt>
                <c:pt idx="15216">
                  <c:v>-726.60599999999999</c:v>
                </c:pt>
                <c:pt idx="15217">
                  <c:v>-726.59</c:v>
                </c:pt>
                <c:pt idx="15218">
                  <c:v>-726.57399999999996</c:v>
                </c:pt>
                <c:pt idx="15219">
                  <c:v>-726.55799999999999</c:v>
                </c:pt>
                <c:pt idx="15220">
                  <c:v>-726.54200000000003</c:v>
                </c:pt>
                <c:pt idx="15221">
                  <c:v>-726.52599999999995</c:v>
                </c:pt>
                <c:pt idx="15222">
                  <c:v>-726.51</c:v>
                </c:pt>
                <c:pt idx="15223">
                  <c:v>-726.49400000000003</c:v>
                </c:pt>
                <c:pt idx="15224">
                  <c:v>-726.47799999999995</c:v>
                </c:pt>
                <c:pt idx="15225">
                  <c:v>-726.46199999999999</c:v>
                </c:pt>
                <c:pt idx="15226">
                  <c:v>-726.44600000000003</c:v>
                </c:pt>
                <c:pt idx="15227">
                  <c:v>-726.43</c:v>
                </c:pt>
                <c:pt idx="15228">
                  <c:v>-726.41399999999999</c:v>
                </c:pt>
                <c:pt idx="15229">
                  <c:v>-726.39800000000002</c:v>
                </c:pt>
                <c:pt idx="15230">
                  <c:v>-726.38199999999995</c:v>
                </c:pt>
                <c:pt idx="15231">
                  <c:v>-726.36599999999999</c:v>
                </c:pt>
                <c:pt idx="15232">
                  <c:v>-726.35</c:v>
                </c:pt>
                <c:pt idx="15233">
                  <c:v>-726.33399999999995</c:v>
                </c:pt>
                <c:pt idx="15234">
                  <c:v>-726.31799999999998</c:v>
                </c:pt>
                <c:pt idx="15235">
                  <c:v>-726.30200000000002</c:v>
                </c:pt>
                <c:pt idx="15236">
                  <c:v>-726.28599999999994</c:v>
                </c:pt>
                <c:pt idx="15237">
                  <c:v>-726.27</c:v>
                </c:pt>
                <c:pt idx="15238">
                  <c:v>-726.25400000000002</c:v>
                </c:pt>
                <c:pt idx="15239">
                  <c:v>-726.23800000000006</c:v>
                </c:pt>
                <c:pt idx="15240">
                  <c:v>-726.22199999999998</c:v>
                </c:pt>
                <c:pt idx="15241">
                  <c:v>-726.20600000000002</c:v>
                </c:pt>
                <c:pt idx="15242">
                  <c:v>-726.19</c:v>
                </c:pt>
                <c:pt idx="15243">
                  <c:v>-726.17399999999998</c:v>
                </c:pt>
                <c:pt idx="15244">
                  <c:v>-726.15800000000002</c:v>
                </c:pt>
                <c:pt idx="15245">
                  <c:v>-726.14200000000005</c:v>
                </c:pt>
                <c:pt idx="15246">
                  <c:v>-726.12599999999998</c:v>
                </c:pt>
                <c:pt idx="15247">
                  <c:v>-726.11</c:v>
                </c:pt>
                <c:pt idx="15248">
                  <c:v>-726.09400000000005</c:v>
                </c:pt>
                <c:pt idx="15249">
                  <c:v>-726.07799999999997</c:v>
                </c:pt>
                <c:pt idx="15250">
                  <c:v>-726.06200000000001</c:v>
                </c:pt>
                <c:pt idx="15251">
                  <c:v>-726.04600000000005</c:v>
                </c:pt>
                <c:pt idx="15252">
                  <c:v>-726.03</c:v>
                </c:pt>
                <c:pt idx="15253">
                  <c:v>-726.01400000000001</c:v>
                </c:pt>
                <c:pt idx="15254">
                  <c:v>-725.99800000000005</c:v>
                </c:pt>
                <c:pt idx="15255">
                  <c:v>-725.98199999999997</c:v>
                </c:pt>
                <c:pt idx="15256">
                  <c:v>-725.96600000000001</c:v>
                </c:pt>
                <c:pt idx="15257">
                  <c:v>-725.95</c:v>
                </c:pt>
                <c:pt idx="15258">
                  <c:v>-725.93399999999997</c:v>
                </c:pt>
                <c:pt idx="15259">
                  <c:v>-725.91800000000001</c:v>
                </c:pt>
                <c:pt idx="15260">
                  <c:v>-725.90200000000004</c:v>
                </c:pt>
                <c:pt idx="15261">
                  <c:v>-725.88599999999997</c:v>
                </c:pt>
                <c:pt idx="15262">
                  <c:v>-725.87</c:v>
                </c:pt>
                <c:pt idx="15263">
                  <c:v>-725.85400000000004</c:v>
                </c:pt>
                <c:pt idx="15264">
                  <c:v>-725.83799999999997</c:v>
                </c:pt>
                <c:pt idx="15265">
                  <c:v>-725.822</c:v>
                </c:pt>
                <c:pt idx="15266">
                  <c:v>-725.80600000000004</c:v>
                </c:pt>
                <c:pt idx="15267">
                  <c:v>-725.79</c:v>
                </c:pt>
                <c:pt idx="15268">
                  <c:v>-725.774</c:v>
                </c:pt>
                <c:pt idx="15269">
                  <c:v>-725.75800000000004</c:v>
                </c:pt>
                <c:pt idx="15270">
                  <c:v>-725.74199999999996</c:v>
                </c:pt>
                <c:pt idx="15271">
                  <c:v>-725.726</c:v>
                </c:pt>
                <c:pt idx="15272">
                  <c:v>-725.71</c:v>
                </c:pt>
                <c:pt idx="15273">
                  <c:v>-725.69399999999996</c:v>
                </c:pt>
                <c:pt idx="15274">
                  <c:v>-725.678</c:v>
                </c:pt>
                <c:pt idx="15275">
                  <c:v>-725.66200000000003</c:v>
                </c:pt>
                <c:pt idx="15276">
                  <c:v>-725.64599999999996</c:v>
                </c:pt>
                <c:pt idx="15277">
                  <c:v>-725.63</c:v>
                </c:pt>
                <c:pt idx="15278">
                  <c:v>-725.61400000000003</c:v>
                </c:pt>
                <c:pt idx="15279">
                  <c:v>-725.59799999999996</c:v>
                </c:pt>
                <c:pt idx="15280">
                  <c:v>-725.58199999999999</c:v>
                </c:pt>
                <c:pt idx="15281">
                  <c:v>-725.56600000000003</c:v>
                </c:pt>
                <c:pt idx="15282">
                  <c:v>-725.55</c:v>
                </c:pt>
                <c:pt idx="15283">
                  <c:v>-725.53399999999999</c:v>
                </c:pt>
                <c:pt idx="15284">
                  <c:v>-725.51800000000003</c:v>
                </c:pt>
                <c:pt idx="15285">
                  <c:v>-725.50199999999995</c:v>
                </c:pt>
                <c:pt idx="15286">
                  <c:v>-725.48599999999999</c:v>
                </c:pt>
                <c:pt idx="15287">
                  <c:v>-725.47</c:v>
                </c:pt>
                <c:pt idx="15288">
                  <c:v>-725.45399999999995</c:v>
                </c:pt>
                <c:pt idx="15289">
                  <c:v>-725.43799999999999</c:v>
                </c:pt>
                <c:pt idx="15290">
                  <c:v>-725.42200000000003</c:v>
                </c:pt>
                <c:pt idx="15291">
                  <c:v>-725.40599999999995</c:v>
                </c:pt>
                <c:pt idx="15292">
                  <c:v>-725.39099999999996</c:v>
                </c:pt>
                <c:pt idx="15293">
                  <c:v>-725.375</c:v>
                </c:pt>
                <c:pt idx="15294">
                  <c:v>-725.35900000000004</c:v>
                </c:pt>
                <c:pt idx="15295">
                  <c:v>-725.34299999999996</c:v>
                </c:pt>
                <c:pt idx="15296">
                  <c:v>-725.327</c:v>
                </c:pt>
                <c:pt idx="15297">
                  <c:v>-725.31100000000004</c:v>
                </c:pt>
                <c:pt idx="15298">
                  <c:v>-725.29499999999996</c:v>
                </c:pt>
                <c:pt idx="15299">
                  <c:v>-725.279</c:v>
                </c:pt>
                <c:pt idx="15300">
                  <c:v>-725.26300000000003</c:v>
                </c:pt>
                <c:pt idx="15301">
                  <c:v>-725.24699999999996</c:v>
                </c:pt>
                <c:pt idx="15302">
                  <c:v>-725.23099999999999</c:v>
                </c:pt>
                <c:pt idx="15303">
                  <c:v>-725.21500000000003</c:v>
                </c:pt>
                <c:pt idx="15304">
                  <c:v>-725.19899999999996</c:v>
                </c:pt>
                <c:pt idx="15305">
                  <c:v>-725.18299999999999</c:v>
                </c:pt>
                <c:pt idx="15306">
                  <c:v>-725.16700000000003</c:v>
                </c:pt>
                <c:pt idx="15307">
                  <c:v>-725.15099999999995</c:v>
                </c:pt>
                <c:pt idx="15308">
                  <c:v>-725.13499999999999</c:v>
                </c:pt>
                <c:pt idx="15309">
                  <c:v>-725.11900000000003</c:v>
                </c:pt>
                <c:pt idx="15310">
                  <c:v>-725.10299999999995</c:v>
                </c:pt>
                <c:pt idx="15311">
                  <c:v>-725.08699999999999</c:v>
                </c:pt>
                <c:pt idx="15312">
                  <c:v>-725.07100000000003</c:v>
                </c:pt>
                <c:pt idx="15313">
                  <c:v>-725.05499999999995</c:v>
                </c:pt>
                <c:pt idx="15314">
                  <c:v>-725.03899999999999</c:v>
                </c:pt>
                <c:pt idx="15315">
                  <c:v>-725.02300000000002</c:v>
                </c:pt>
                <c:pt idx="15316">
                  <c:v>-725.00699999999995</c:v>
                </c:pt>
                <c:pt idx="15317">
                  <c:v>-724.99099999999999</c:v>
                </c:pt>
                <c:pt idx="15318">
                  <c:v>-724.97500000000002</c:v>
                </c:pt>
                <c:pt idx="15319">
                  <c:v>-724.95899999999995</c:v>
                </c:pt>
                <c:pt idx="15320">
                  <c:v>-724.94299999999998</c:v>
                </c:pt>
                <c:pt idx="15321">
                  <c:v>-724.92700000000002</c:v>
                </c:pt>
                <c:pt idx="15322">
                  <c:v>-724.91099999999994</c:v>
                </c:pt>
                <c:pt idx="15323">
                  <c:v>-724.89499999999998</c:v>
                </c:pt>
                <c:pt idx="15324">
                  <c:v>-724.87900000000002</c:v>
                </c:pt>
                <c:pt idx="15325">
                  <c:v>-724.86300000000006</c:v>
                </c:pt>
                <c:pt idx="15326">
                  <c:v>-724.84699999999998</c:v>
                </c:pt>
                <c:pt idx="15327">
                  <c:v>-724.83100000000002</c:v>
                </c:pt>
                <c:pt idx="15328">
                  <c:v>-724.81500000000005</c:v>
                </c:pt>
                <c:pt idx="15329">
                  <c:v>-724.79899999999998</c:v>
                </c:pt>
                <c:pt idx="15330">
                  <c:v>-724.78300000000002</c:v>
                </c:pt>
                <c:pt idx="15331">
                  <c:v>-724.76700000000005</c:v>
                </c:pt>
                <c:pt idx="15332">
                  <c:v>-724.75099999999998</c:v>
                </c:pt>
                <c:pt idx="15333">
                  <c:v>-724.73500000000001</c:v>
                </c:pt>
                <c:pt idx="15334">
                  <c:v>-724.71900000000005</c:v>
                </c:pt>
                <c:pt idx="15335">
                  <c:v>-724.70299999999997</c:v>
                </c:pt>
                <c:pt idx="15336">
                  <c:v>-724.68700000000001</c:v>
                </c:pt>
                <c:pt idx="15337">
                  <c:v>-724.67100000000005</c:v>
                </c:pt>
                <c:pt idx="15338">
                  <c:v>-724.65499999999997</c:v>
                </c:pt>
                <c:pt idx="15339">
                  <c:v>-724.63900000000001</c:v>
                </c:pt>
                <c:pt idx="15340">
                  <c:v>-724.62300000000005</c:v>
                </c:pt>
                <c:pt idx="15341">
                  <c:v>-724.60699999999997</c:v>
                </c:pt>
                <c:pt idx="15342">
                  <c:v>-724.59100000000001</c:v>
                </c:pt>
                <c:pt idx="15343">
                  <c:v>-724.57500000000005</c:v>
                </c:pt>
                <c:pt idx="15344">
                  <c:v>-724.55899999999997</c:v>
                </c:pt>
                <c:pt idx="15345">
                  <c:v>-724.54300000000001</c:v>
                </c:pt>
                <c:pt idx="15346">
                  <c:v>-724.52700000000004</c:v>
                </c:pt>
                <c:pt idx="15347">
                  <c:v>-724.51099999999997</c:v>
                </c:pt>
                <c:pt idx="15348">
                  <c:v>-724.495</c:v>
                </c:pt>
                <c:pt idx="15349">
                  <c:v>-724.47900000000004</c:v>
                </c:pt>
                <c:pt idx="15350">
                  <c:v>-724.46299999999997</c:v>
                </c:pt>
                <c:pt idx="15351">
                  <c:v>-724.447</c:v>
                </c:pt>
                <c:pt idx="15352">
                  <c:v>-724.43100000000004</c:v>
                </c:pt>
                <c:pt idx="15353">
                  <c:v>-724.41499999999996</c:v>
                </c:pt>
                <c:pt idx="15354">
                  <c:v>-724.399</c:v>
                </c:pt>
                <c:pt idx="15355">
                  <c:v>-724.38300000000004</c:v>
                </c:pt>
                <c:pt idx="15356">
                  <c:v>-724.36699999999996</c:v>
                </c:pt>
                <c:pt idx="15357">
                  <c:v>-724.351</c:v>
                </c:pt>
                <c:pt idx="15358">
                  <c:v>-724.33500000000004</c:v>
                </c:pt>
                <c:pt idx="15359">
                  <c:v>-724.31899999999996</c:v>
                </c:pt>
                <c:pt idx="15360">
                  <c:v>-724.303</c:v>
                </c:pt>
                <c:pt idx="15361">
                  <c:v>-724.28700000000003</c:v>
                </c:pt>
                <c:pt idx="15362">
                  <c:v>-724.27099999999996</c:v>
                </c:pt>
                <c:pt idx="15363">
                  <c:v>-724.255</c:v>
                </c:pt>
                <c:pt idx="15364">
                  <c:v>-724.23900000000003</c:v>
                </c:pt>
                <c:pt idx="15365">
                  <c:v>-724.22299999999996</c:v>
                </c:pt>
                <c:pt idx="15366">
                  <c:v>-724.20699999999999</c:v>
                </c:pt>
                <c:pt idx="15367">
                  <c:v>-724.19100000000003</c:v>
                </c:pt>
                <c:pt idx="15368">
                  <c:v>-724.17499999999995</c:v>
                </c:pt>
                <c:pt idx="15369">
                  <c:v>-724.15899999999999</c:v>
                </c:pt>
                <c:pt idx="15370">
                  <c:v>-724.14300000000003</c:v>
                </c:pt>
                <c:pt idx="15371">
                  <c:v>-724.12699999999995</c:v>
                </c:pt>
                <c:pt idx="15372">
                  <c:v>-724.11099999999999</c:v>
                </c:pt>
                <c:pt idx="15373">
                  <c:v>-724.09500000000003</c:v>
                </c:pt>
                <c:pt idx="15374">
                  <c:v>-724.07899999999995</c:v>
                </c:pt>
                <c:pt idx="15375">
                  <c:v>-724.06299999999999</c:v>
                </c:pt>
                <c:pt idx="15376">
                  <c:v>-724.04700000000003</c:v>
                </c:pt>
                <c:pt idx="15377">
                  <c:v>-724.03099999999995</c:v>
                </c:pt>
                <c:pt idx="15378">
                  <c:v>-724.01499999999999</c:v>
                </c:pt>
                <c:pt idx="15379">
                  <c:v>-723.99900000000002</c:v>
                </c:pt>
                <c:pt idx="15380">
                  <c:v>-723.98299999999995</c:v>
                </c:pt>
                <c:pt idx="15381">
                  <c:v>-723.96699999999998</c:v>
                </c:pt>
                <c:pt idx="15382">
                  <c:v>-723.95100000000002</c:v>
                </c:pt>
                <c:pt idx="15383">
                  <c:v>-723.93499999999995</c:v>
                </c:pt>
                <c:pt idx="15384">
                  <c:v>-723.91899999999998</c:v>
                </c:pt>
                <c:pt idx="15385">
                  <c:v>-723.90300000000002</c:v>
                </c:pt>
                <c:pt idx="15386">
                  <c:v>-723.88699999999994</c:v>
                </c:pt>
                <c:pt idx="15387">
                  <c:v>-723.87099999999998</c:v>
                </c:pt>
                <c:pt idx="15388">
                  <c:v>-723.85500000000002</c:v>
                </c:pt>
                <c:pt idx="15389">
                  <c:v>-723.83900000000006</c:v>
                </c:pt>
                <c:pt idx="15390">
                  <c:v>-723.82299999999998</c:v>
                </c:pt>
                <c:pt idx="15391">
                  <c:v>-723.80700000000002</c:v>
                </c:pt>
                <c:pt idx="15392">
                  <c:v>-723.79100000000005</c:v>
                </c:pt>
                <c:pt idx="15393">
                  <c:v>-723.77499999999998</c:v>
                </c:pt>
                <c:pt idx="15394">
                  <c:v>-723.75900000000001</c:v>
                </c:pt>
                <c:pt idx="15395">
                  <c:v>-723.74300000000005</c:v>
                </c:pt>
                <c:pt idx="15396">
                  <c:v>-723.72699999999998</c:v>
                </c:pt>
                <c:pt idx="15397">
                  <c:v>-723.71100000000001</c:v>
                </c:pt>
                <c:pt idx="15398">
                  <c:v>-723.69500000000005</c:v>
                </c:pt>
                <c:pt idx="15399">
                  <c:v>-723.67899999999997</c:v>
                </c:pt>
                <c:pt idx="15400">
                  <c:v>-723.66300000000001</c:v>
                </c:pt>
                <c:pt idx="15401">
                  <c:v>-723.64700000000005</c:v>
                </c:pt>
                <c:pt idx="15402">
                  <c:v>-723.63099999999997</c:v>
                </c:pt>
                <c:pt idx="15403">
                  <c:v>-723.61500000000001</c:v>
                </c:pt>
                <c:pt idx="15404">
                  <c:v>-723.59900000000005</c:v>
                </c:pt>
                <c:pt idx="15405">
                  <c:v>-723.58299999999997</c:v>
                </c:pt>
                <c:pt idx="15406">
                  <c:v>-723.56799999999998</c:v>
                </c:pt>
                <c:pt idx="15407">
                  <c:v>-723.55200000000002</c:v>
                </c:pt>
                <c:pt idx="15408">
                  <c:v>-723.53599999999994</c:v>
                </c:pt>
                <c:pt idx="15409">
                  <c:v>-723.52</c:v>
                </c:pt>
                <c:pt idx="15410">
                  <c:v>-723.50400000000002</c:v>
                </c:pt>
                <c:pt idx="15411">
                  <c:v>-723.48800000000006</c:v>
                </c:pt>
                <c:pt idx="15412">
                  <c:v>-723.47199999999998</c:v>
                </c:pt>
                <c:pt idx="15413">
                  <c:v>-723.45600000000002</c:v>
                </c:pt>
                <c:pt idx="15414">
                  <c:v>-723.44</c:v>
                </c:pt>
                <c:pt idx="15415">
                  <c:v>-723.42399999999998</c:v>
                </c:pt>
                <c:pt idx="15416">
                  <c:v>-723.40800000000002</c:v>
                </c:pt>
                <c:pt idx="15417">
                  <c:v>-723.39200000000005</c:v>
                </c:pt>
                <c:pt idx="15418">
                  <c:v>-723.37599999999998</c:v>
                </c:pt>
                <c:pt idx="15419">
                  <c:v>-723.36</c:v>
                </c:pt>
                <c:pt idx="15420">
                  <c:v>-723.34400000000005</c:v>
                </c:pt>
                <c:pt idx="15421">
                  <c:v>-723.32799999999997</c:v>
                </c:pt>
                <c:pt idx="15422">
                  <c:v>-723.31200000000001</c:v>
                </c:pt>
                <c:pt idx="15423">
                  <c:v>-723.29600000000005</c:v>
                </c:pt>
                <c:pt idx="15424">
                  <c:v>-723.28</c:v>
                </c:pt>
                <c:pt idx="15425">
                  <c:v>-723.26400000000001</c:v>
                </c:pt>
                <c:pt idx="15426">
                  <c:v>-723.24800000000005</c:v>
                </c:pt>
                <c:pt idx="15427">
                  <c:v>-723.23199999999997</c:v>
                </c:pt>
                <c:pt idx="15428">
                  <c:v>-723.21600000000001</c:v>
                </c:pt>
                <c:pt idx="15429">
                  <c:v>-723.2</c:v>
                </c:pt>
                <c:pt idx="15430">
                  <c:v>-723.18399999999997</c:v>
                </c:pt>
                <c:pt idx="15431">
                  <c:v>-723.16800000000001</c:v>
                </c:pt>
                <c:pt idx="15432">
                  <c:v>-723.15200000000004</c:v>
                </c:pt>
                <c:pt idx="15433">
                  <c:v>-723.13599999999997</c:v>
                </c:pt>
                <c:pt idx="15434">
                  <c:v>-723.12</c:v>
                </c:pt>
                <c:pt idx="15435">
                  <c:v>-723.10400000000004</c:v>
                </c:pt>
                <c:pt idx="15436">
                  <c:v>-723.08799999999997</c:v>
                </c:pt>
                <c:pt idx="15437">
                  <c:v>-723.072</c:v>
                </c:pt>
                <c:pt idx="15438">
                  <c:v>-723.05600000000004</c:v>
                </c:pt>
                <c:pt idx="15439">
                  <c:v>-723.04</c:v>
                </c:pt>
                <c:pt idx="15440">
                  <c:v>-723.024</c:v>
                </c:pt>
                <c:pt idx="15441">
                  <c:v>-723.00800000000004</c:v>
                </c:pt>
                <c:pt idx="15442">
                  <c:v>-722.99199999999996</c:v>
                </c:pt>
                <c:pt idx="15443">
                  <c:v>-722.976</c:v>
                </c:pt>
                <c:pt idx="15444">
                  <c:v>-722.96</c:v>
                </c:pt>
                <c:pt idx="15445">
                  <c:v>-722.94399999999996</c:v>
                </c:pt>
                <c:pt idx="15446">
                  <c:v>-722.928</c:v>
                </c:pt>
                <c:pt idx="15447">
                  <c:v>-722.91200000000003</c:v>
                </c:pt>
                <c:pt idx="15448">
                  <c:v>-722.89599999999996</c:v>
                </c:pt>
                <c:pt idx="15449">
                  <c:v>-722.88</c:v>
                </c:pt>
                <c:pt idx="15450">
                  <c:v>-722.86400000000003</c:v>
                </c:pt>
                <c:pt idx="15451">
                  <c:v>-722.84799999999996</c:v>
                </c:pt>
                <c:pt idx="15452">
                  <c:v>-722.83199999999999</c:v>
                </c:pt>
                <c:pt idx="15453">
                  <c:v>-722.81600000000003</c:v>
                </c:pt>
                <c:pt idx="15454">
                  <c:v>-722.8</c:v>
                </c:pt>
                <c:pt idx="15455">
                  <c:v>-722.78399999999999</c:v>
                </c:pt>
                <c:pt idx="15456">
                  <c:v>-722.76800000000003</c:v>
                </c:pt>
                <c:pt idx="15457">
                  <c:v>-722.75199999999995</c:v>
                </c:pt>
                <c:pt idx="15458">
                  <c:v>-722.73599999999999</c:v>
                </c:pt>
                <c:pt idx="15459">
                  <c:v>-722.72</c:v>
                </c:pt>
                <c:pt idx="15460">
                  <c:v>-722.70399999999995</c:v>
                </c:pt>
                <c:pt idx="15461">
                  <c:v>-722.68799999999999</c:v>
                </c:pt>
                <c:pt idx="15462">
                  <c:v>-722.67200000000003</c:v>
                </c:pt>
                <c:pt idx="15463">
                  <c:v>-722.65599999999995</c:v>
                </c:pt>
                <c:pt idx="15464">
                  <c:v>-722.64</c:v>
                </c:pt>
                <c:pt idx="15465">
                  <c:v>-722.62400000000002</c:v>
                </c:pt>
                <c:pt idx="15466">
                  <c:v>-722.60799999999995</c:v>
                </c:pt>
                <c:pt idx="15467">
                  <c:v>-722.59199999999998</c:v>
                </c:pt>
                <c:pt idx="15468">
                  <c:v>-722.57600000000002</c:v>
                </c:pt>
                <c:pt idx="15469">
                  <c:v>-722.56</c:v>
                </c:pt>
                <c:pt idx="15470">
                  <c:v>-722.54399999999998</c:v>
                </c:pt>
                <c:pt idx="15471">
                  <c:v>-722.52800000000002</c:v>
                </c:pt>
                <c:pt idx="15472">
                  <c:v>-722.51199999999994</c:v>
                </c:pt>
                <c:pt idx="15473">
                  <c:v>-722.49599999999998</c:v>
                </c:pt>
                <c:pt idx="15474">
                  <c:v>-722.48</c:v>
                </c:pt>
                <c:pt idx="15475">
                  <c:v>-722.46400000000006</c:v>
                </c:pt>
                <c:pt idx="15476">
                  <c:v>-722.44799999999998</c:v>
                </c:pt>
                <c:pt idx="15477">
                  <c:v>-722.43200000000002</c:v>
                </c:pt>
                <c:pt idx="15478">
                  <c:v>-722.41600000000005</c:v>
                </c:pt>
                <c:pt idx="15479">
                  <c:v>-722.4</c:v>
                </c:pt>
                <c:pt idx="15480">
                  <c:v>-722.38400000000001</c:v>
                </c:pt>
                <c:pt idx="15481">
                  <c:v>-722.36800000000005</c:v>
                </c:pt>
                <c:pt idx="15482">
                  <c:v>-722.35199999999998</c:v>
                </c:pt>
                <c:pt idx="15483">
                  <c:v>-722.33600000000001</c:v>
                </c:pt>
                <c:pt idx="15484">
                  <c:v>-722.32</c:v>
                </c:pt>
                <c:pt idx="15485">
                  <c:v>-722.30399999999997</c:v>
                </c:pt>
                <c:pt idx="15486">
                  <c:v>-722.28800000000001</c:v>
                </c:pt>
                <c:pt idx="15487">
                  <c:v>-722.27200000000005</c:v>
                </c:pt>
                <c:pt idx="15488">
                  <c:v>-722.25599999999997</c:v>
                </c:pt>
                <c:pt idx="15489">
                  <c:v>-722.24</c:v>
                </c:pt>
                <c:pt idx="15490">
                  <c:v>-722.22400000000005</c:v>
                </c:pt>
                <c:pt idx="15491">
                  <c:v>-722.20799999999997</c:v>
                </c:pt>
                <c:pt idx="15492">
                  <c:v>-722.19200000000001</c:v>
                </c:pt>
                <c:pt idx="15493">
                  <c:v>-722.17600000000004</c:v>
                </c:pt>
                <c:pt idx="15494">
                  <c:v>-722.16</c:v>
                </c:pt>
                <c:pt idx="15495">
                  <c:v>-722.14400000000001</c:v>
                </c:pt>
                <c:pt idx="15496">
                  <c:v>-722.12800000000004</c:v>
                </c:pt>
                <c:pt idx="15497">
                  <c:v>-722.11199999999997</c:v>
                </c:pt>
                <c:pt idx="15498">
                  <c:v>-722.096</c:v>
                </c:pt>
                <c:pt idx="15499">
                  <c:v>-722.08</c:v>
                </c:pt>
                <c:pt idx="15500">
                  <c:v>-722.06399999999996</c:v>
                </c:pt>
                <c:pt idx="15501">
                  <c:v>-722.048</c:v>
                </c:pt>
                <c:pt idx="15502">
                  <c:v>-722.03200000000004</c:v>
                </c:pt>
                <c:pt idx="15503">
                  <c:v>-722.01599999999996</c:v>
                </c:pt>
                <c:pt idx="15504">
                  <c:v>-722</c:v>
                </c:pt>
                <c:pt idx="15505">
                  <c:v>-721.98400000000004</c:v>
                </c:pt>
                <c:pt idx="15506">
                  <c:v>-721.96799999999996</c:v>
                </c:pt>
                <c:pt idx="15507">
                  <c:v>-721.952</c:v>
                </c:pt>
                <c:pt idx="15508">
                  <c:v>-721.93600000000004</c:v>
                </c:pt>
                <c:pt idx="15509">
                  <c:v>-721.92</c:v>
                </c:pt>
                <c:pt idx="15510">
                  <c:v>-721.904</c:v>
                </c:pt>
                <c:pt idx="15511">
                  <c:v>-721.88800000000003</c:v>
                </c:pt>
                <c:pt idx="15512">
                  <c:v>-721.87199999999996</c:v>
                </c:pt>
                <c:pt idx="15513">
                  <c:v>-721.85599999999999</c:v>
                </c:pt>
                <c:pt idx="15514">
                  <c:v>-721.84</c:v>
                </c:pt>
                <c:pt idx="15515">
                  <c:v>-721.82399999999996</c:v>
                </c:pt>
                <c:pt idx="15516">
                  <c:v>-721.80799999999999</c:v>
                </c:pt>
                <c:pt idx="15517">
                  <c:v>-721.79200000000003</c:v>
                </c:pt>
                <c:pt idx="15518">
                  <c:v>-721.77599999999995</c:v>
                </c:pt>
                <c:pt idx="15519">
                  <c:v>-721.76</c:v>
                </c:pt>
                <c:pt idx="15520">
                  <c:v>-721.745</c:v>
                </c:pt>
                <c:pt idx="15521">
                  <c:v>-721.72900000000004</c:v>
                </c:pt>
                <c:pt idx="15522">
                  <c:v>-721.71299999999997</c:v>
                </c:pt>
                <c:pt idx="15523">
                  <c:v>-721.697</c:v>
                </c:pt>
                <c:pt idx="15524">
                  <c:v>-721.68100000000004</c:v>
                </c:pt>
                <c:pt idx="15525">
                  <c:v>-721.66499999999996</c:v>
                </c:pt>
                <c:pt idx="15526">
                  <c:v>-721.649</c:v>
                </c:pt>
                <c:pt idx="15527">
                  <c:v>-721.63300000000004</c:v>
                </c:pt>
                <c:pt idx="15528">
                  <c:v>-721.61699999999996</c:v>
                </c:pt>
                <c:pt idx="15529">
                  <c:v>-721.601</c:v>
                </c:pt>
                <c:pt idx="15530">
                  <c:v>-721.58500000000004</c:v>
                </c:pt>
                <c:pt idx="15531">
                  <c:v>-721.56899999999996</c:v>
                </c:pt>
                <c:pt idx="15532">
                  <c:v>-721.553</c:v>
                </c:pt>
                <c:pt idx="15533">
                  <c:v>-721.53700000000003</c:v>
                </c:pt>
                <c:pt idx="15534">
                  <c:v>-721.52099999999996</c:v>
                </c:pt>
                <c:pt idx="15535">
                  <c:v>-721.505</c:v>
                </c:pt>
                <c:pt idx="15536">
                  <c:v>-721.48900000000003</c:v>
                </c:pt>
                <c:pt idx="15537">
                  <c:v>-721.47299999999996</c:v>
                </c:pt>
                <c:pt idx="15538">
                  <c:v>-721.45699999999999</c:v>
                </c:pt>
                <c:pt idx="15539">
                  <c:v>-721.44100000000003</c:v>
                </c:pt>
                <c:pt idx="15540">
                  <c:v>-721.42499999999995</c:v>
                </c:pt>
                <c:pt idx="15541">
                  <c:v>-721.40899999999999</c:v>
                </c:pt>
                <c:pt idx="15542">
                  <c:v>-721.39300000000003</c:v>
                </c:pt>
                <c:pt idx="15543">
                  <c:v>-721.37699999999995</c:v>
                </c:pt>
                <c:pt idx="15544">
                  <c:v>-721.36099999999999</c:v>
                </c:pt>
                <c:pt idx="15545">
                  <c:v>-721.34500000000003</c:v>
                </c:pt>
                <c:pt idx="15546">
                  <c:v>-721.32899999999995</c:v>
                </c:pt>
                <c:pt idx="15547">
                  <c:v>-721.31299999999999</c:v>
                </c:pt>
                <c:pt idx="15548">
                  <c:v>-721.29700000000003</c:v>
                </c:pt>
                <c:pt idx="15549">
                  <c:v>-721.28099999999995</c:v>
                </c:pt>
                <c:pt idx="15550">
                  <c:v>-721.26499999999999</c:v>
                </c:pt>
                <c:pt idx="15551">
                  <c:v>-721.24900000000002</c:v>
                </c:pt>
                <c:pt idx="15552">
                  <c:v>-721.23299999999995</c:v>
                </c:pt>
                <c:pt idx="15553">
                  <c:v>-721.21699999999998</c:v>
                </c:pt>
                <c:pt idx="15554">
                  <c:v>-721.20100000000002</c:v>
                </c:pt>
                <c:pt idx="15555">
                  <c:v>-721.18499999999995</c:v>
                </c:pt>
                <c:pt idx="15556">
                  <c:v>-721.16899999999998</c:v>
                </c:pt>
                <c:pt idx="15557">
                  <c:v>-721.15300000000002</c:v>
                </c:pt>
                <c:pt idx="15558">
                  <c:v>-721.13699999999994</c:v>
                </c:pt>
                <c:pt idx="15559">
                  <c:v>-721.12099999999998</c:v>
                </c:pt>
                <c:pt idx="15560">
                  <c:v>-721.10500000000002</c:v>
                </c:pt>
                <c:pt idx="15561">
                  <c:v>-721.08900000000006</c:v>
                </c:pt>
                <c:pt idx="15562">
                  <c:v>-721.07299999999998</c:v>
                </c:pt>
                <c:pt idx="15563">
                  <c:v>-721.05700000000002</c:v>
                </c:pt>
                <c:pt idx="15564">
                  <c:v>-721.04100000000005</c:v>
                </c:pt>
                <c:pt idx="15565">
                  <c:v>-721.02499999999998</c:v>
                </c:pt>
                <c:pt idx="15566">
                  <c:v>-721.00900000000001</c:v>
                </c:pt>
                <c:pt idx="15567">
                  <c:v>-720.99300000000005</c:v>
                </c:pt>
                <c:pt idx="15568">
                  <c:v>-720.97699999999998</c:v>
                </c:pt>
                <c:pt idx="15569">
                  <c:v>-720.96100000000001</c:v>
                </c:pt>
                <c:pt idx="15570">
                  <c:v>-720.94500000000005</c:v>
                </c:pt>
                <c:pt idx="15571">
                  <c:v>-720.92899999999997</c:v>
                </c:pt>
                <c:pt idx="15572">
                  <c:v>-720.91300000000001</c:v>
                </c:pt>
                <c:pt idx="15573">
                  <c:v>-720.89700000000005</c:v>
                </c:pt>
                <c:pt idx="15574">
                  <c:v>-720.88099999999997</c:v>
                </c:pt>
                <c:pt idx="15575">
                  <c:v>-720.86500000000001</c:v>
                </c:pt>
                <c:pt idx="15576">
                  <c:v>-720.84900000000005</c:v>
                </c:pt>
                <c:pt idx="15577">
                  <c:v>-720.83299999999997</c:v>
                </c:pt>
                <c:pt idx="15578">
                  <c:v>-720.81700000000001</c:v>
                </c:pt>
                <c:pt idx="15579">
                  <c:v>-720.80100000000004</c:v>
                </c:pt>
                <c:pt idx="15580">
                  <c:v>-720.78499999999997</c:v>
                </c:pt>
                <c:pt idx="15581">
                  <c:v>-720.76900000000001</c:v>
                </c:pt>
                <c:pt idx="15582">
                  <c:v>-720.75300000000004</c:v>
                </c:pt>
                <c:pt idx="15583">
                  <c:v>-720.73699999999997</c:v>
                </c:pt>
                <c:pt idx="15584">
                  <c:v>-720.721</c:v>
                </c:pt>
                <c:pt idx="15585">
                  <c:v>-720.70500000000004</c:v>
                </c:pt>
                <c:pt idx="15586">
                  <c:v>-720.68899999999996</c:v>
                </c:pt>
                <c:pt idx="15587">
                  <c:v>-720.673</c:v>
                </c:pt>
                <c:pt idx="15588">
                  <c:v>-720.65700000000004</c:v>
                </c:pt>
                <c:pt idx="15589">
                  <c:v>-720.64099999999996</c:v>
                </c:pt>
                <c:pt idx="15590">
                  <c:v>-720.625</c:v>
                </c:pt>
                <c:pt idx="15591">
                  <c:v>-720.60900000000004</c:v>
                </c:pt>
                <c:pt idx="15592">
                  <c:v>-720.59299999999996</c:v>
                </c:pt>
                <c:pt idx="15593">
                  <c:v>-720.577</c:v>
                </c:pt>
                <c:pt idx="15594">
                  <c:v>-720.56100000000004</c:v>
                </c:pt>
                <c:pt idx="15595">
                  <c:v>-720.54499999999996</c:v>
                </c:pt>
                <c:pt idx="15596">
                  <c:v>-720.529</c:v>
                </c:pt>
                <c:pt idx="15597">
                  <c:v>-720.51300000000003</c:v>
                </c:pt>
                <c:pt idx="15598">
                  <c:v>-720.49699999999996</c:v>
                </c:pt>
                <c:pt idx="15599">
                  <c:v>-720.48099999999999</c:v>
                </c:pt>
                <c:pt idx="15600">
                  <c:v>-720.46500000000003</c:v>
                </c:pt>
                <c:pt idx="15601">
                  <c:v>-720.44899999999996</c:v>
                </c:pt>
                <c:pt idx="15602">
                  <c:v>-720.43299999999999</c:v>
                </c:pt>
                <c:pt idx="15603">
                  <c:v>-720.41700000000003</c:v>
                </c:pt>
                <c:pt idx="15604">
                  <c:v>-720.40099999999995</c:v>
                </c:pt>
                <c:pt idx="15605">
                  <c:v>-720.38499999999999</c:v>
                </c:pt>
                <c:pt idx="15606">
                  <c:v>-720.36900000000003</c:v>
                </c:pt>
                <c:pt idx="15607">
                  <c:v>-720.35299999999995</c:v>
                </c:pt>
                <c:pt idx="15608">
                  <c:v>-720.33699999999999</c:v>
                </c:pt>
                <c:pt idx="15609">
                  <c:v>-720.32100000000003</c:v>
                </c:pt>
                <c:pt idx="15610">
                  <c:v>-720.30499999999995</c:v>
                </c:pt>
                <c:pt idx="15611">
                  <c:v>-720.28899999999999</c:v>
                </c:pt>
                <c:pt idx="15612">
                  <c:v>-720.27300000000002</c:v>
                </c:pt>
                <c:pt idx="15613">
                  <c:v>-720.25699999999995</c:v>
                </c:pt>
                <c:pt idx="15614">
                  <c:v>-720.24099999999999</c:v>
                </c:pt>
                <c:pt idx="15615">
                  <c:v>-720.22500000000002</c:v>
                </c:pt>
                <c:pt idx="15616">
                  <c:v>-720.20899999999995</c:v>
                </c:pt>
                <c:pt idx="15617">
                  <c:v>-720.19299999999998</c:v>
                </c:pt>
                <c:pt idx="15618">
                  <c:v>-720.17700000000002</c:v>
                </c:pt>
                <c:pt idx="15619">
                  <c:v>-720.16099999999994</c:v>
                </c:pt>
                <c:pt idx="15620">
                  <c:v>-720.14499999999998</c:v>
                </c:pt>
                <c:pt idx="15621">
                  <c:v>-720.12900000000002</c:v>
                </c:pt>
                <c:pt idx="15622">
                  <c:v>-720.11300000000006</c:v>
                </c:pt>
                <c:pt idx="15623">
                  <c:v>-720.09699999999998</c:v>
                </c:pt>
                <c:pt idx="15624">
                  <c:v>-720.08100000000002</c:v>
                </c:pt>
                <c:pt idx="15625">
                  <c:v>-720.06500000000005</c:v>
                </c:pt>
                <c:pt idx="15626">
                  <c:v>-720.04899999999998</c:v>
                </c:pt>
                <c:pt idx="15627">
                  <c:v>-720.03300000000002</c:v>
                </c:pt>
                <c:pt idx="15628">
                  <c:v>-720.01700000000005</c:v>
                </c:pt>
                <c:pt idx="15629">
                  <c:v>-720.00099999999998</c:v>
                </c:pt>
                <c:pt idx="15630">
                  <c:v>-719.98500000000001</c:v>
                </c:pt>
                <c:pt idx="15631">
                  <c:v>-719.96900000000005</c:v>
                </c:pt>
                <c:pt idx="15632">
                  <c:v>-719.95299999999997</c:v>
                </c:pt>
                <c:pt idx="15633">
                  <c:v>-719.93799999999999</c:v>
                </c:pt>
                <c:pt idx="15634">
                  <c:v>-719.92200000000003</c:v>
                </c:pt>
                <c:pt idx="15635">
                  <c:v>-719.90599999999995</c:v>
                </c:pt>
                <c:pt idx="15636">
                  <c:v>-719.89</c:v>
                </c:pt>
                <c:pt idx="15637">
                  <c:v>-719.87400000000002</c:v>
                </c:pt>
                <c:pt idx="15638">
                  <c:v>-719.85799999999995</c:v>
                </c:pt>
                <c:pt idx="15639">
                  <c:v>-719.84199999999998</c:v>
                </c:pt>
                <c:pt idx="15640">
                  <c:v>-719.82600000000002</c:v>
                </c:pt>
                <c:pt idx="15641">
                  <c:v>-719.81</c:v>
                </c:pt>
                <c:pt idx="15642">
                  <c:v>-719.79399999999998</c:v>
                </c:pt>
                <c:pt idx="15643">
                  <c:v>-719.77800000000002</c:v>
                </c:pt>
                <c:pt idx="15644">
                  <c:v>-719.76199999999994</c:v>
                </c:pt>
                <c:pt idx="15645">
                  <c:v>-719.74599999999998</c:v>
                </c:pt>
                <c:pt idx="15646">
                  <c:v>-719.73</c:v>
                </c:pt>
                <c:pt idx="15647">
                  <c:v>-719.71400000000006</c:v>
                </c:pt>
                <c:pt idx="15648">
                  <c:v>-719.69799999999998</c:v>
                </c:pt>
                <c:pt idx="15649">
                  <c:v>-719.68200000000002</c:v>
                </c:pt>
                <c:pt idx="15650">
                  <c:v>-719.66600000000005</c:v>
                </c:pt>
                <c:pt idx="15651">
                  <c:v>-719.65</c:v>
                </c:pt>
                <c:pt idx="15652">
                  <c:v>-719.63400000000001</c:v>
                </c:pt>
                <c:pt idx="15653">
                  <c:v>-719.61800000000005</c:v>
                </c:pt>
                <c:pt idx="15654">
                  <c:v>-719.60199999999998</c:v>
                </c:pt>
                <c:pt idx="15655">
                  <c:v>-719.58600000000001</c:v>
                </c:pt>
                <c:pt idx="15656">
                  <c:v>-719.57</c:v>
                </c:pt>
                <c:pt idx="15657">
                  <c:v>-719.55399999999997</c:v>
                </c:pt>
                <c:pt idx="15658">
                  <c:v>-719.53800000000001</c:v>
                </c:pt>
                <c:pt idx="15659">
                  <c:v>-719.52200000000005</c:v>
                </c:pt>
                <c:pt idx="15660">
                  <c:v>-719.50599999999997</c:v>
                </c:pt>
                <c:pt idx="15661">
                  <c:v>-719.49</c:v>
                </c:pt>
                <c:pt idx="15662">
                  <c:v>-719.47400000000005</c:v>
                </c:pt>
                <c:pt idx="15663">
                  <c:v>-719.45799999999997</c:v>
                </c:pt>
                <c:pt idx="15664">
                  <c:v>-719.44200000000001</c:v>
                </c:pt>
                <c:pt idx="15665">
                  <c:v>-719.42600000000004</c:v>
                </c:pt>
                <c:pt idx="15666">
                  <c:v>-719.41</c:v>
                </c:pt>
                <c:pt idx="15667">
                  <c:v>-719.39400000000001</c:v>
                </c:pt>
                <c:pt idx="15668">
                  <c:v>-719.37800000000004</c:v>
                </c:pt>
                <c:pt idx="15669">
                  <c:v>-719.36199999999997</c:v>
                </c:pt>
                <c:pt idx="15670">
                  <c:v>-719.346</c:v>
                </c:pt>
                <c:pt idx="15671">
                  <c:v>-719.33</c:v>
                </c:pt>
                <c:pt idx="15672">
                  <c:v>-719.31399999999996</c:v>
                </c:pt>
                <c:pt idx="15673">
                  <c:v>-719.298</c:v>
                </c:pt>
                <c:pt idx="15674">
                  <c:v>-719.28200000000004</c:v>
                </c:pt>
                <c:pt idx="15675">
                  <c:v>-719.26599999999996</c:v>
                </c:pt>
                <c:pt idx="15676">
                  <c:v>-719.25</c:v>
                </c:pt>
                <c:pt idx="15677">
                  <c:v>-719.23400000000004</c:v>
                </c:pt>
                <c:pt idx="15678">
                  <c:v>-719.21799999999996</c:v>
                </c:pt>
                <c:pt idx="15679">
                  <c:v>-719.202</c:v>
                </c:pt>
                <c:pt idx="15680">
                  <c:v>-719.18600000000004</c:v>
                </c:pt>
                <c:pt idx="15681">
                  <c:v>-719.17</c:v>
                </c:pt>
                <c:pt idx="15682">
                  <c:v>-719.154</c:v>
                </c:pt>
                <c:pt idx="15683">
                  <c:v>-719.13800000000003</c:v>
                </c:pt>
                <c:pt idx="15684">
                  <c:v>-719.12199999999996</c:v>
                </c:pt>
                <c:pt idx="15685">
                  <c:v>-719.10599999999999</c:v>
                </c:pt>
                <c:pt idx="15686">
                  <c:v>-719.09</c:v>
                </c:pt>
                <c:pt idx="15687">
                  <c:v>-719.07399999999996</c:v>
                </c:pt>
                <c:pt idx="15688">
                  <c:v>-719.05799999999999</c:v>
                </c:pt>
                <c:pt idx="15689">
                  <c:v>-719.04200000000003</c:v>
                </c:pt>
                <c:pt idx="15690">
                  <c:v>-719.02599999999995</c:v>
                </c:pt>
                <c:pt idx="15691">
                  <c:v>-719.01</c:v>
                </c:pt>
                <c:pt idx="15692">
                  <c:v>-718.99400000000003</c:v>
                </c:pt>
                <c:pt idx="15693">
                  <c:v>-718.97799999999995</c:v>
                </c:pt>
                <c:pt idx="15694">
                  <c:v>-718.96199999999999</c:v>
                </c:pt>
                <c:pt idx="15695">
                  <c:v>-718.94600000000003</c:v>
                </c:pt>
                <c:pt idx="15696">
                  <c:v>-718.93</c:v>
                </c:pt>
                <c:pt idx="15697">
                  <c:v>-718.91399999999999</c:v>
                </c:pt>
                <c:pt idx="15698">
                  <c:v>-718.89800000000002</c:v>
                </c:pt>
                <c:pt idx="15699">
                  <c:v>-718.88199999999995</c:v>
                </c:pt>
                <c:pt idx="15700">
                  <c:v>-718.86599999999999</c:v>
                </c:pt>
                <c:pt idx="15701">
                  <c:v>-718.85</c:v>
                </c:pt>
                <c:pt idx="15702">
                  <c:v>-718.83399999999995</c:v>
                </c:pt>
                <c:pt idx="15703">
                  <c:v>-718.81799999999998</c:v>
                </c:pt>
                <c:pt idx="15704">
                  <c:v>-718.80200000000002</c:v>
                </c:pt>
                <c:pt idx="15705">
                  <c:v>-718.78599999999994</c:v>
                </c:pt>
                <c:pt idx="15706">
                  <c:v>-718.77</c:v>
                </c:pt>
                <c:pt idx="15707">
                  <c:v>-718.75400000000002</c:v>
                </c:pt>
                <c:pt idx="15708">
                  <c:v>-718.73800000000006</c:v>
                </c:pt>
                <c:pt idx="15709">
                  <c:v>-718.72199999999998</c:v>
                </c:pt>
                <c:pt idx="15710">
                  <c:v>-718.70600000000002</c:v>
                </c:pt>
                <c:pt idx="15711">
                  <c:v>-718.69</c:v>
                </c:pt>
                <c:pt idx="15712">
                  <c:v>-718.67399999999998</c:v>
                </c:pt>
                <c:pt idx="15713">
                  <c:v>-718.65800000000002</c:v>
                </c:pt>
                <c:pt idx="15714">
                  <c:v>-718.64200000000005</c:v>
                </c:pt>
                <c:pt idx="15715">
                  <c:v>-718.62599999999998</c:v>
                </c:pt>
                <c:pt idx="15716">
                  <c:v>-718.61</c:v>
                </c:pt>
                <c:pt idx="15717">
                  <c:v>-718.59400000000005</c:v>
                </c:pt>
                <c:pt idx="15718">
                  <c:v>-718.57799999999997</c:v>
                </c:pt>
                <c:pt idx="15719">
                  <c:v>-718.56200000000001</c:v>
                </c:pt>
                <c:pt idx="15720">
                  <c:v>-718.54600000000005</c:v>
                </c:pt>
                <c:pt idx="15721">
                  <c:v>-718.53</c:v>
                </c:pt>
                <c:pt idx="15722">
                  <c:v>-718.51400000000001</c:v>
                </c:pt>
                <c:pt idx="15723">
                  <c:v>-718.49800000000005</c:v>
                </c:pt>
                <c:pt idx="15724">
                  <c:v>-718.48199999999997</c:v>
                </c:pt>
                <c:pt idx="15725">
                  <c:v>-718.46600000000001</c:v>
                </c:pt>
                <c:pt idx="15726">
                  <c:v>-718.45</c:v>
                </c:pt>
                <c:pt idx="15727">
                  <c:v>-718.43399999999997</c:v>
                </c:pt>
                <c:pt idx="15728">
                  <c:v>-718.41800000000001</c:v>
                </c:pt>
                <c:pt idx="15729">
                  <c:v>-718.40200000000004</c:v>
                </c:pt>
                <c:pt idx="15730">
                  <c:v>-718.38599999999997</c:v>
                </c:pt>
                <c:pt idx="15731">
                  <c:v>-718.37</c:v>
                </c:pt>
                <c:pt idx="15732">
                  <c:v>-718.35400000000004</c:v>
                </c:pt>
                <c:pt idx="15733">
                  <c:v>-718.33799999999997</c:v>
                </c:pt>
                <c:pt idx="15734">
                  <c:v>-718.322</c:v>
                </c:pt>
                <c:pt idx="15735">
                  <c:v>-718.30600000000004</c:v>
                </c:pt>
                <c:pt idx="15736">
                  <c:v>-718.29</c:v>
                </c:pt>
                <c:pt idx="15737">
                  <c:v>-718.274</c:v>
                </c:pt>
                <c:pt idx="15738">
                  <c:v>-718.25800000000004</c:v>
                </c:pt>
                <c:pt idx="15739">
                  <c:v>-718.24199999999996</c:v>
                </c:pt>
                <c:pt idx="15740">
                  <c:v>-718.226</c:v>
                </c:pt>
                <c:pt idx="15741">
                  <c:v>-718.21</c:v>
                </c:pt>
                <c:pt idx="15742">
                  <c:v>-718.19399999999996</c:v>
                </c:pt>
                <c:pt idx="15743">
                  <c:v>-718.178</c:v>
                </c:pt>
                <c:pt idx="15744">
                  <c:v>-718.16200000000003</c:v>
                </c:pt>
                <c:pt idx="15745">
                  <c:v>-718.14599999999996</c:v>
                </c:pt>
                <c:pt idx="15746">
                  <c:v>-718.13</c:v>
                </c:pt>
                <c:pt idx="15747">
                  <c:v>-718.11500000000001</c:v>
                </c:pt>
                <c:pt idx="15748">
                  <c:v>-718.09900000000005</c:v>
                </c:pt>
                <c:pt idx="15749">
                  <c:v>-718.08299999999997</c:v>
                </c:pt>
                <c:pt idx="15750">
                  <c:v>-718.06700000000001</c:v>
                </c:pt>
                <c:pt idx="15751">
                  <c:v>-718.05100000000004</c:v>
                </c:pt>
                <c:pt idx="15752">
                  <c:v>-718.03499999999997</c:v>
                </c:pt>
                <c:pt idx="15753">
                  <c:v>-718.01900000000001</c:v>
                </c:pt>
                <c:pt idx="15754">
                  <c:v>-718.00300000000004</c:v>
                </c:pt>
                <c:pt idx="15755">
                  <c:v>-717.98699999999997</c:v>
                </c:pt>
                <c:pt idx="15756">
                  <c:v>-717.971</c:v>
                </c:pt>
                <c:pt idx="15757">
                  <c:v>-717.95500000000004</c:v>
                </c:pt>
                <c:pt idx="15758">
                  <c:v>-717.93899999999996</c:v>
                </c:pt>
                <c:pt idx="15759">
                  <c:v>-717.923</c:v>
                </c:pt>
                <c:pt idx="15760">
                  <c:v>-717.90700000000004</c:v>
                </c:pt>
                <c:pt idx="15761">
                  <c:v>-717.89099999999996</c:v>
                </c:pt>
                <c:pt idx="15762">
                  <c:v>-717.875</c:v>
                </c:pt>
                <c:pt idx="15763">
                  <c:v>-717.85900000000004</c:v>
                </c:pt>
                <c:pt idx="15764">
                  <c:v>-717.84299999999996</c:v>
                </c:pt>
                <c:pt idx="15765">
                  <c:v>-717.827</c:v>
                </c:pt>
                <c:pt idx="15766">
                  <c:v>-717.81100000000004</c:v>
                </c:pt>
                <c:pt idx="15767">
                  <c:v>-717.79499999999996</c:v>
                </c:pt>
                <c:pt idx="15768">
                  <c:v>-717.779</c:v>
                </c:pt>
                <c:pt idx="15769">
                  <c:v>-717.76300000000003</c:v>
                </c:pt>
                <c:pt idx="15770">
                  <c:v>-717.74699999999996</c:v>
                </c:pt>
                <c:pt idx="15771">
                  <c:v>-717.73099999999999</c:v>
                </c:pt>
                <c:pt idx="15772">
                  <c:v>-717.71500000000003</c:v>
                </c:pt>
                <c:pt idx="15773">
                  <c:v>-717.69899999999996</c:v>
                </c:pt>
                <c:pt idx="15774">
                  <c:v>-717.68299999999999</c:v>
                </c:pt>
                <c:pt idx="15775">
                  <c:v>-717.66700000000003</c:v>
                </c:pt>
                <c:pt idx="15776">
                  <c:v>-717.65099999999995</c:v>
                </c:pt>
                <c:pt idx="15777">
                  <c:v>-717.63499999999999</c:v>
                </c:pt>
                <c:pt idx="15778">
                  <c:v>-717.61900000000003</c:v>
                </c:pt>
                <c:pt idx="15779">
                  <c:v>-717.60299999999995</c:v>
                </c:pt>
                <c:pt idx="15780">
                  <c:v>-717.58699999999999</c:v>
                </c:pt>
                <c:pt idx="15781">
                  <c:v>-717.57100000000003</c:v>
                </c:pt>
                <c:pt idx="15782">
                  <c:v>-717.55499999999995</c:v>
                </c:pt>
                <c:pt idx="15783">
                  <c:v>-717.53899999999999</c:v>
                </c:pt>
                <c:pt idx="15784">
                  <c:v>-717.52300000000002</c:v>
                </c:pt>
                <c:pt idx="15785">
                  <c:v>-717.50699999999995</c:v>
                </c:pt>
                <c:pt idx="15786">
                  <c:v>-717.49099999999999</c:v>
                </c:pt>
                <c:pt idx="15787">
                  <c:v>-717.47500000000002</c:v>
                </c:pt>
                <c:pt idx="15788">
                  <c:v>-717.45899999999995</c:v>
                </c:pt>
                <c:pt idx="15789">
                  <c:v>-717.44299999999998</c:v>
                </c:pt>
                <c:pt idx="15790">
                  <c:v>-717.42700000000002</c:v>
                </c:pt>
                <c:pt idx="15791">
                  <c:v>-717.41099999999994</c:v>
                </c:pt>
                <c:pt idx="15792">
                  <c:v>-717.39499999999998</c:v>
                </c:pt>
                <c:pt idx="15793">
                  <c:v>-717.37900000000002</c:v>
                </c:pt>
                <c:pt idx="15794">
                  <c:v>-717.36300000000006</c:v>
                </c:pt>
                <c:pt idx="15795">
                  <c:v>-717.34699999999998</c:v>
                </c:pt>
                <c:pt idx="15796">
                  <c:v>-717.33100000000002</c:v>
                </c:pt>
                <c:pt idx="15797">
                  <c:v>-717.31500000000005</c:v>
                </c:pt>
                <c:pt idx="15798">
                  <c:v>-717.29899999999998</c:v>
                </c:pt>
                <c:pt idx="15799">
                  <c:v>-717.28300000000002</c:v>
                </c:pt>
                <c:pt idx="15800">
                  <c:v>-717.26700000000005</c:v>
                </c:pt>
                <c:pt idx="15801">
                  <c:v>-717.25099999999998</c:v>
                </c:pt>
                <c:pt idx="15802">
                  <c:v>-717.23500000000001</c:v>
                </c:pt>
                <c:pt idx="15803">
                  <c:v>-717.21900000000005</c:v>
                </c:pt>
                <c:pt idx="15804">
                  <c:v>-717.20299999999997</c:v>
                </c:pt>
                <c:pt idx="15805">
                  <c:v>-717.18700000000001</c:v>
                </c:pt>
                <c:pt idx="15806">
                  <c:v>-717.17100000000005</c:v>
                </c:pt>
                <c:pt idx="15807">
                  <c:v>-717.15499999999997</c:v>
                </c:pt>
                <c:pt idx="15808">
                  <c:v>-717.13900000000001</c:v>
                </c:pt>
                <c:pt idx="15809">
                  <c:v>-717.12300000000005</c:v>
                </c:pt>
                <c:pt idx="15810">
                  <c:v>-717.10699999999997</c:v>
                </c:pt>
                <c:pt idx="15811">
                  <c:v>-717.09100000000001</c:v>
                </c:pt>
                <c:pt idx="15812">
                  <c:v>-717.07500000000005</c:v>
                </c:pt>
                <c:pt idx="15813">
                  <c:v>-717.05899999999997</c:v>
                </c:pt>
                <c:pt idx="15814">
                  <c:v>-717.04300000000001</c:v>
                </c:pt>
                <c:pt idx="15815">
                  <c:v>-717.02700000000004</c:v>
                </c:pt>
                <c:pt idx="15816">
                  <c:v>-717.01099999999997</c:v>
                </c:pt>
                <c:pt idx="15817">
                  <c:v>-716.995</c:v>
                </c:pt>
                <c:pt idx="15818">
                  <c:v>-716.97900000000004</c:v>
                </c:pt>
                <c:pt idx="15819">
                  <c:v>-716.96299999999997</c:v>
                </c:pt>
                <c:pt idx="15820">
                  <c:v>-716.947</c:v>
                </c:pt>
                <c:pt idx="15821">
                  <c:v>-716.93100000000004</c:v>
                </c:pt>
                <c:pt idx="15822">
                  <c:v>-716.91499999999996</c:v>
                </c:pt>
                <c:pt idx="15823">
                  <c:v>-716.899</c:v>
                </c:pt>
                <c:pt idx="15824">
                  <c:v>-716.88300000000004</c:v>
                </c:pt>
                <c:pt idx="15825">
                  <c:v>-716.86699999999996</c:v>
                </c:pt>
                <c:pt idx="15826">
                  <c:v>-716.851</c:v>
                </c:pt>
                <c:pt idx="15827">
                  <c:v>-716.83500000000004</c:v>
                </c:pt>
                <c:pt idx="15828">
                  <c:v>-716.81899999999996</c:v>
                </c:pt>
                <c:pt idx="15829">
                  <c:v>-716.803</c:v>
                </c:pt>
                <c:pt idx="15830">
                  <c:v>-716.78700000000003</c:v>
                </c:pt>
                <c:pt idx="15831">
                  <c:v>-716.77099999999996</c:v>
                </c:pt>
                <c:pt idx="15832">
                  <c:v>-716.755</c:v>
                </c:pt>
                <c:pt idx="15833">
                  <c:v>-716.73900000000003</c:v>
                </c:pt>
                <c:pt idx="15834">
                  <c:v>-716.72299999999996</c:v>
                </c:pt>
                <c:pt idx="15835">
                  <c:v>-716.70699999999999</c:v>
                </c:pt>
                <c:pt idx="15836">
                  <c:v>-716.69100000000003</c:v>
                </c:pt>
                <c:pt idx="15837">
                  <c:v>-716.67499999999995</c:v>
                </c:pt>
                <c:pt idx="15838">
                  <c:v>-716.65899999999999</c:v>
                </c:pt>
                <c:pt idx="15839">
                  <c:v>-716.64300000000003</c:v>
                </c:pt>
                <c:pt idx="15840">
                  <c:v>-716.62699999999995</c:v>
                </c:pt>
                <c:pt idx="15841">
                  <c:v>-716.61099999999999</c:v>
                </c:pt>
                <c:pt idx="15842">
                  <c:v>-716.59500000000003</c:v>
                </c:pt>
                <c:pt idx="15843">
                  <c:v>-716.57899999999995</c:v>
                </c:pt>
                <c:pt idx="15844">
                  <c:v>-716.56299999999999</c:v>
                </c:pt>
                <c:pt idx="15845">
                  <c:v>-716.54700000000003</c:v>
                </c:pt>
                <c:pt idx="15846">
                  <c:v>-716.53099999999995</c:v>
                </c:pt>
                <c:pt idx="15847">
                  <c:v>-716.51499999999999</c:v>
                </c:pt>
                <c:pt idx="15848">
                  <c:v>-716.49900000000002</c:v>
                </c:pt>
                <c:pt idx="15849">
                  <c:v>-716.48299999999995</c:v>
                </c:pt>
                <c:pt idx="15850">
                  <c:v>-716.46699999999998</c:v>
                </c:pt>
                <c:pt idx="15851">
                  <c:v>-716.45100000000002</c:v>
                </c:pt>
                <c:pt idx="15852">
                  <c:v>-716.43499999999995</c:v>
                </c:pt>
                <c:pt idx="15853">
                  <c:v>-716.41899999999998</c:v>
                </c:pt>
                <c:pt idx="15854">
                  <c:v>-716.40300000000002</c:v>
                </c:pt>
                <c:pt idx="15855">
                  <c:v>-716.38699999999994</c:v>
                </c:pt>
                <c:pt idx="15856">
                  <c:v>-716.37099999999998</c:v>
                </c:pt>
                <c:pt idx="15857">
                  <c:v>-716.35500000000002</c:v>
                </c:pt>
                <c:pt idx="15858">
                  <c:v>-716.33900000000006</c:v>
                </c:pt>
                <c:pt idx="15859">
                  <c:v>-716.32299999999998</c:v>
                </c:pt>
                <c:pt idx="15860">
                  <c:v>-716.30700000000002</c:v>
                </c:pt>
                <c:pt idx="15861">
                  <c:v>-716.29200000000003</c:v>
                </c:pt>
                <c:pt idx="15862">
                  <c:v>-716.27599999999995</c:v>
                </c:pt>
                <c:pt idx="15863">
                  <c:v>-716.26</c:v>
                </c:pt>
                <c:pt idx="15864">
                  <c:v>-716.24400000000003</c:v>
                </c:pt>
                <c:pt idx="15865">
                  <c:v>-716.22799999999995</c:v>
                </c:pt>
                <c:pt idx="15866">
                  <c:v>-716.21199999999999</c:v>
                </c:pt>
                <c:pt idx="15867">
                  <c:v>-716.19600000000003</c:v>
                </c:pt>
                <c:pt idx="15868">
                  <c:v>-716.18</c:v>
                </c:pt>
                <c:pt idx="15869">
                  <c:v>-716.16399999999999</c:v>
                </c:pt>
                <c:pt idx="15870">
                  <c:v>-716.14800000000002</c:v>
                </c:pt>
                <c:pt idx="15871">
                  <c:v>-716.13199999999995</c:v>
                </c:pt>
                <c:pt idx="15872">
                  <c:v>-716.11599999999999</c:v>
                </c:pt>
                <c:pt idx="15873">
                  <c:v>-716.1</c:v>
                </c:pt>
                <c:pt idx="15874">
                  <c:v>-716.08399999999995</c:v>
                </c:pt>
                <c:pt idx="15875">
                  <c:v>-716.06799999999998</c:v>
                </c:pt>
                <c:pt idx="15876">
                  <c:v>-716.05200000000002</c:v>
                </c:pt>
                <c:pt idx="15877">
                  <c:v>-716.03599999999994</c:v>
                </c:pt>
                <c:pt idx="15878">
                  <c:v>-716.02</c:v>
                </c:pt>
                <c:pt idx="15879">
                  <c:v>-716.00400000000002</c:v>
                </c:pt>
                <c:pt idx="15880">
                  <c:v>-715.98800000000006</c:v>
                </c:pt>
                <c:pt idx="15881">
                  <c:v>-715.97199999999998</c:v>
                </c:pt>
                <c:pt idx="15882">
                  <c:v>-715.95600000000002</c:v>
                </c:pt>
                <c:pt idx="15883">
                  <c:v>-715.94</c:v>
                </c:pt>
                <c:pt idx="15884">
                  <c:v>-715.92399999999998</c:v>
                </c:pt>
                <c:pt idx="15885">
                  <c:v>-715.90800000000002</c:v>
                </c:pt>
                <c:pt idx="15886">
                  <c:v>-715.89200000000005</c:v>
                </c:pt>
                <c:pt idx="15887">
                  <c:v>-715.87599999999998</c:v>
                </c:pt>
                <c:pt idx="15888">
                  <c:v>-715.86</c:v>
                </c:pt>
                <c:pt idx="15889">
                  <c:v>-715.84400000000005</c:v>
                </c:pt>
                <c:pt idx="15890">
                  <c:v>-715.82799999999997</c:v>
                </c:pt>
                <c:pt idx="15891">
                  <c:v>-715.81200000000001</c:v>
                </c:pt>
                <c:pt idx="15892">
                  <c:v>-715.79600000000005</c:v>
                </c:pt>
                <c:pt idx="15893">
                  <c:v>-715.78</c:v>
                </c:pt>
                <c:pt idx="15894">
                  <c:v>-715.76400000000001</c:v>
                </c:pt>
                <c:pt idx="15895">
                  <c:v>-715.74800000000005</c:v>
                </c:pt>
                <c:pt idx="15896">
                  <c:v>-715.73199999999997</c:v>
                </c:pt>
                <c:pt idx="15897">
                  <c:v>-715.71600000000001</c:v>
                </c:pt>
                <c:pt idx="15898">
                  <c:v>-715.7</c:v>
                </c:pt>
                <c:pt idx="15899">
                  <c:v>-715.68399999999997</c:v>
                </c:pt>
                <c:pt idx="15900">
                  <c:v>-715.66800000000001</c:v>
                </c:pt>
                <c:pt idx="15901">
                  <c:v>-715.65200000000004</c:v>
                </c:pt>
                <c:pt idx="15902">
                  <c:v>-715.63599999999997</c:v>
                </c:pt>
                <c:pt idx="15903">
                  <c:v>-715.62</c:v>
                </c:pt>
                <c:pt idx="15904">
                  <c:v>-715.60400000000004</c:v>
                </c:pt>
                <c:pt idx="15905">
                  <c:v>-715.58799999999997</c:v>
                </c:pt>
                <c:pt idx="15906">
                  <c:v>-715.572</c:v>
                </c:pt>
                <c:pt idx="15907">
                  <c:v>-715.55600000000004</c:v>
                </c:pt>
                <c:pt idx="15908">
                  <c:v>-715.54</c:v>
                </c:pt>
                <c:pt idx="15909">
                  <c:v>-715.524</c:v>
                </c:pt>
                <c:pt idx="15910">
                  <c:v>-715.50800000000004</c:v>
                </c:pt>
                <c:pt idx="15911">
                  <c:v>-715.49199999999996</c:v>
                </c:pt>
                <c:pt idx="15912">
                  <c:v>-715.476</c:v>
                </c:pt>
                <c:pt idx="15913">
                  <c:v>-715.46</c:v>
                </c:pt>
                <c:pt idx="15914">
                  <c:v>-715.44399999999996</c:v>
                </c:pt>
                <c:pt idx="15915">
                  <c:v>-715.428</c:v>
                </c:pt>
                <c:pt idx="15916">
                  <c:v>-715.41200000000003</c:v>
                </c:pt>
                <c:pt idx="15917">
                  <c:v>-715.39599999999996</c:v>
                </c:pt>
                <c:pt idx="15918">
                  <c:v>-715.38</c:v>
                </c:pt>
                <c:pt idx="15919">
                  <c:v>-715.36400000000003</c:v>
                </c:pt>
                <c:pt idx="15920">
                  <c:v>-715.34799999999996</c:v>
                </c:pt>
                <c:pt idx="15921">
                  <c:v>-715.33199999999999</c:v>
                </c:pt>
                <c:pt idx="15922">
                  <c:v>-715.31600000000003</c:v>
                </c:pt>
                <c:pt idx="15923">
                  <c:v>-715.3</c:v>
                </c:pt>
                <c:pt idx="15924">
                  <c:v>-715.28399999999999</c:v>
                </c:pt>
                <c:pt idx="15925">
                  <c:v>-715.26800000000003</c:v>
                </c:pt>
                <c:pt idx="15926">
                  <c:v>-715.25199999999995</c:v>
                </c:pt>
                <c:pt idx="15927">
                  <c:v>-715.23599999999999</c:v>
                </c:pt>
                <c:pt idx="15928">
                  <c:v>-715.22</c:v>
                </c:pt>
                <c:pt idx="15929">
                  <c:v>-715.20399999999995</c:v>
                </c:pt>
                <c:pt idx="15930">
                  <c:v>-715.18799999999999</c:v>
                </c:pt>
                <c:pt idx="15931">
                  <c:v>-715.17200000000003</c:v>
                </c:pt>
                <c:pt idx="15932">
                  <c:v>-715.15599999999995</c:v>
                </c:pt>
                <c:pt idx="15933">
                  <c:v>-715.14</c:v>
                </c:pt>
                <c:pt idx="15934">
                  <c:v>-715.12400000000002</c:v>
                </c:pt>
                <c:pt idx="15935">
                  <c:v>-715.10799999999995</c:v>
                </c:pt>
                <c:pt idx="15936">
                  <c:v>-715.09199999999998</c:v>
                </c:pt>
                <c:pt idx="15937">
                  <c:v>-715.07600000000002</c:v>
                </c:pt>
                <c:pt idx="15938">
                  <c:v>-715.06</c:v>
                </c:pt>
                <c:pt idx="15939">
                  <c:v>-715.04399999999998</c:v>
                </c:pt>
                <c:pt idx="15940">
                  <c:v>-715.02800000000002</c:v>
                </c:pt>
                <c:pt idx="15941">
                  <c:v>-715.01199999999994</c:v>
                </c:pt>
                <c:pt idx="15942">
                  <c:v>-714.99599999999998</c:v>
                </c:pt>
                <c:pt idx="15943">
                  <c:v>-714.98</c:v>
                </c:pt>
                <c:pt idx="15944">
                  <c:v>-714.96400000000006</c:v>
                </c:pt>
                <c:pt idx="15945">
                  <c:v>-714.94799999999998</c:v>
                </c:pt>
                <c:pt idx="15946">
                  <c:v>-714.93200000000002</c:v>
                </c:pt>
                <c:pt idx="15947">
                  <c:v>-714.91600000000005</c:v>
                </c:pt>
                <c:pt idx="15948">
                  <c:v>-714.9</c:v>
                </c:pt>
                <c:pt idx="15949">
                  <c:v>-714.88400000000001</c:v>
                </c:pt>
                <c:pt idx="15950">
                  <c:v>-714.86800000000005</c:v>
                </c:pt>
                <c:pt idx="15951">
                  <c:v>-714.85199999999998</c:v>
                </c:pt>
                <c:pt idx="15952">
                  <c:v>-714.83600000000001</c:v>
                </c:pt>
                <c:pt idx="15953">
                  <c:v>-714.82</c:v>
                </c:pt>
                <c:pt idx="15954">
                  <c:v>-714.80399999999997</c:v>
                </c:pt>
                <c:pt idx="15955">
                  <c:v>-714.78800000000001</c:v>
                </c:pt>
                <c:pt idx="15956">
                  <c:v>-714.77200000000005</c:v>
                </c:pt>
                <c:pt idx="15957">
                  <c:v>-714.75599999999997</c:v>
                </c:pt>
                <c:pt idx="15958">
                  <c:v>-714.74</c:v>
                </c:pt>
                <c:pt idx="15959">
                  <c:v>-714.72400000000005</c:v>
                </c:pt>
                <c:pt idx="15960">
                  <c:v>-714.70799999999997</c:v>
                </c:pt>
                <c:pt idx="15961">
                  <c:v>-714.69200000000001</c:v>
                </c:pt>
                <c:pt idx="15962">
                  <c:v>-714.67600000000004</c:v>
                </c:pt>
                <c:pt idx="15963">
                  <c:v>-714.66</c:v>
                </c:pt>
                <c:pt idx="15964">
                  <c:v>-714.64400000000001</c:v>
                </c:pt>
                <c:pt idx="15965">
                  <c:v>-714.62800000000004</c:v>
                </c:pt>
                <c:pt idx="15966">
                  <c:v>-714.61199999999997</c:v>
                </c:pt>
                <c:pt idx="15967">
                  <c:v>-714.596</c:v>
                </c:pt>
                <c:pt idx="15968">
                  <c:v>-714.58</c:v>
                </c:pt>
                <c:pt idx="15969">
                  <c:v>-714.56399999999996</c:v>
                </c:pt>
                <c:pt idx="15970">
                  <c:v>-714.548</c:v>
                </c:pt>
                <c:pt idx="15971">
                  <c:v>-714.53200000000004</c:v>
                </c:pt>
                <c:pt idx="15972">
                  <c:v>-714.51599999999996</c:v>
                </c:pt>
                <c:pt idx="15973">
                  <c:v>-714.5</c:v>
                </c:pt>
                <c:pt idx="15974">
                  <c:v>-714.48400000000004</c:v>
                </c:pt>
                <c:pt idx="15975">
                  <c:v>-714.46900000000005</c:v>
                </c:pt>
                <c:pt idx="15976">
                  <c:v>-714.45299999999997</c:v>
                </c:pt>
                <c:pt idx="15977">
                  <c:v>-714.43700000000001</c:v>
                </c:pt>
                <c:pt idx="15978">
                  <c:v>-714.42100000000005</c:v>
                </c:pt>
                <c:pt idx="15979">
                  <c:v>-714.40499999999997</c:v>
                </c:pt>
                <c:pt idx="15980">
                  <c:v>-714.38900000000001</c:v>
                </c:pt>
                <c:pt idx="15981">
                  <c:v>-714.37300000000005</c:v>
                </c:pt>
                <c:pt idx="15982">
                  <c:v>-714.35699999999997</c:v>
                </c:pt>
                <c:pt idx="15983">
                  <c:v>-714.34100000000001</c:v>
                </c:pt>
                <c:pt idx="15984">
                  <c:v>-714.32500000000005</c:v>
                </c:pt>
                <c:pt idx="15985">
                  <c:v>-714.30899999999997</c:v>
                </c:pt>
                <c:pt idx="15986">
                  <c:v>-714.29300000000001</c:v>
                </c:pt>
                <c:pt idx="15987">
                  <c:v>-714.27700000000004</c:v>
                </c:pt>
                <c:pt idx="15988">
                  <c:v>-714.26099999999997</c:v>
                </c:pt>
                <c:pt idx="15989">
                  <c:v>-714.245</c:v>
                </c:pt>
                <c:pt idx="15990">
                  <c:v>-714.22900000000004</c:v>
                </c:pt>
                <c:pt idx="15991">
                  <c:v>-714.21299999999997</c:v>
                </c:pt>
                <c:pt idx="15992">
                  <c:v>-714.197</c:v>
                </c:pt>
                <c:pt idx="15993">
                  <c:v>-714.18100000000004</c:v>
                </c:pt>
                <c:pt idx="15994">
                  <c:v>-714.16499999999996</c:v>
                </c:pt>
                <c:pt idx="15995">
                  <c:v>-714.149</c:v>
                </c:pt>
                <c:pt idx="15996">
                  <c:v>-714.13300000000004</c:v>
                </c:pt>
                <c:pt idx="15997">
                  <c:v>-714.11699999999996</c:v>
                </c:pt>
                <c:pt idx="15998">
                  <c:v>-714.101</c:v>
                </c:pt>
                <c:pt idx="15999">
                  <c:v>-714.08500000000004</c:v>
                </c:pt>
                <c:pt idx="16000">
                  <c:v>-714.06899999999996</c:v>
                </c:pt>
                <c:pt idx="16001">
                  <c:v>-714.053</c:v>
                </c:pt>
                <c:pt idx="16002">
                  <c:v>-714.03700000000003</c:v>
                </c:pt>
                <c:pt idx="16003">
                  <c:v>-714.02099999999996</c:v>
                </c:pt>
                <c:pt idx="16004">
                  <c:v>-714.005</c:v>
                </c:pt>
                <c:pt idx="16005">
                  <c:v>-713.98900000000003</c:v>
                </c:pt>
                <c:pt idx="16006">
                  <c:v>-713.97299999999996</c:v>
                </c:pt>
                <c:pt idx="16007">
                  <c:v>-713.95699999999999</c:v>
                </c:pt>
                <c:pt idx="16008">
                  <c:v>-713.94100000000003</c:v>
                </c:pt>
                <c:pt idx="16009">
                  <c:v>-713.92499999999995</c:v>
                </c:pt>
                <c:pt idx="16010">
                  <c:v>-713.90899999999999</c:v>
                </c:pt>
                <c:pt idx="16011">
                  <c:v>-713.89300000000003</c:v>
                </c:pt>
                <c:pt idx="16012">
                  <c:v>-713.87699999999995</c:v>
                </c:pt>
                <c:pt idx="16013">
                  <c:v>-713.86099999999999</c:v>
                </c:pt>
                <c:pt idx="16014">
                  <c:v>-713.84500000000003</c:v>
                </c:pt>
                <c:pt idx="16015">
                  <c:v>-713.82899999999995</c:v>
                </c:pt>
                <c:pt idx="16016">
                  <c:v>-713.81299999999999</c:v>
                </c:pt>
                <c:pt idx="16017">
                  <c:v>-713.79700000000003</c:v>
                </c:pt>
                <c:pt idx="16018">
                  <c:v>-713.78099999999995</c:v>
                </c:pt>
                <c:pt idx="16019">
                  <c:v>-713.76499999999999</c:v>
                </c:pt>
                <c:pt idx="16020">
                  <c:v>-713.74900000000002</c:v>
                </c:pt>
                <c:pt idx="16021">
                  <c:v>-713.73299999999995</c:v>
                </c:pt>
                <c:pt idx="16022">
                  <c:v>-713.71699999999998</c:v>
                </c:pt>
                <c:pt idx="16023">
                  <c:v>-713.70100000000002</c:v>
                </c:pt>
                <c:pt idx="16024">
                  <c:v>-713.68499999999995</c:v>
                </c:pt>
                <c:pt idx="16025">
                  <c:v>-713.66899999999998</c:v>
                </c:pt>
                <c:pt idx="16026">
                  <c:v>-713.65300000000002</c:v>
                </c:pt>
                <c:pt idx="16027">
                  <c:v>-713.63699999999994</c:v>
                </c:pt>
                <c:pt idx="16028">
                  <c:v>-713.62099999999998</c:v>
                </c:pt>
                <c:pt idx="16029">
                  <c:v>-713.60500000000002</c:v>
                </c:pt>
                <c:pt idx="16030">
                  <c:v>-713.58900000000006</c:v>
                </c:pt>
                <c:pt idx="16031">
                  <c:v>-713.57299999999998</c:v>
                </c:pt>
                <c:pt idx="16032">
                  <c:v>-713.55700000000002</c:v>
                </c:pt>
                <c:pt idx="16033">
                  <c:v>-713.54100000000005</c:v>
                </c:pt>
                <c:pt idx="16034">
                  <c:v>-713.52499999999998</c:v>
                </c:pt>
                <c:pt idx="16035">
                  <c:v>-713.50900000000001</c:v>
                </c:pt>
                <c:pt idx="16036">
                  <c:v>-713.49300000000005</c:v>
                </c:pt>
                <c:pt idx="16037">
                  <c:v>-713.47699999999998</c:v>
                </c:pt>
                <c:pt idx="16038">
                  <c:v>-713.46100000000001</c:v>
                </c:pt>
                <c:pt idx="16039">
                  <c:v>-713.44500000000005</c:v>
                </c:pt>
                <c:pt idx="16040">
                  <c:v>-713.42899999999997</c:v>
                </c:pt>
                <c:pt idx="16041">
                  <c:v>-713.41300000000001</c:v>
                </c:pt>
                <c:pt idx="16042">
                  <c:v>-713.39700000000005</c:v>
                </c:pt>
                <c:pt idx="16043">
                  <c:v>-713.38099999999997</c:v>
                </c:pt>
                <c:pt idx="16044">
                  <c:v>-713.36500000000001</c:v>
                </c:pt>
                <c:pt idx="16045">
                  <c:v>-713.34900000000005</c:v>
                </c:pt>
                <c:pt idx="16046">
                  <c:v>-713.33299999999997</c:v>
                </c:pt>
                <c:pt idx="16047">
                  <c:v>-713.31700000000001</c:v>
                </c:pt>
                <c:pt idx="16048">
                  <c:v>-713.30100000000004</c:v>
                </c:pt>
                <c:pt idx="16049">
                  <c:v>-713.28499999999997</c:v>
                </c:pt>
                <c:pt idx="16050">
                  <c:v>-713.26900000000001</c:v>
                </c:pt>
                <c:pt idx="16051">
                  <c:v>-713.25300000000004</c:v>
                </c:pt>
                <c:pt idx="16052">
                  <c:v>-713.23699999999997</c:v>
                </c:pt>
                <c:pt idx="16053">
                  <c:v>-713.221</c:v>
                </c:pt>
                <c:pt idx="16054">
                  <c:v>-713.20500000000004</c:v>
                </c:pt>
                <c:pt idx="16055">
                  <c:v>-713.18899999999996</c:v>
                </c:pt>
                <c:pt idx="16056">
                  <c:v>-713.173</c:v>
                </c:pt>
                <c:pt idx="16057">
                  <c:v>-713.15700000000004</c:v>
                </c:pt>
                <c:pt idx="16058">
                  <c:v>-713.14099999999996</c:v>
                </c:pt>
                <c:pt idx="16059">
                  <c:v>-713.125</c:v>
                </c:pt>
                <c:pt idx="16060">
                  <c:v>-713.10900000000004</c:v>
                </c:pt>
                <c:pt idx="16061">
                  <c:v>-713.09299999999996</c:v>
                </c:pt>
                <c:pt idx="16062">
                  <c:v>-713.077</c:v>
                </c:pt>
                <c:pt idx="16063">
                  <c:v>-713.06100000000004</c:v>
                </c:pt>
                <c:pt idx="16064">
                  <c:v>-713.04499999999996</c:v>
                </c:pt>
                <c:pt idx="16065">
                  <c:v>-713.029</c:v>
                </c:pt>
                <c:pt idx="16066">
                  <c:v>-713.01300000000003</c:v>
                </c:pt>
                <c:pt idx="16067">
                  <c:v>-712.99699999999996</c:v>
                </c:pt>
                <c:pt idx="16068">
                  <c:v>-712.98099999999999</c:v>
                </c:pt>
                <c:pt idx="16069">
                  <c:v>-712.96500000000003</c:v>
                </c:pt>
                <c:pt idx="16070">
                  <c:v>-712.94899999999996</c:v>
                </c:pt>
                <c:pt idx="16071">
                  <c:v>-712.93299999999999</c:v>
                </c:pt>
                <c:pt idx="16072">
                  <c:v>-712.91700000000003</c:v>
                </c:pt>
                <c:pt idx="16073">
                  <c:v>-712.90099999999995</c:v>
                </c:pt>
                <c:pt idx="16074">
                  <c:v>-712.88499999999999</c:v>
                </c:pt>
                <c:pt idx="16075">
                  <c:v>-712.86900000000003</c:v>
                </c:pt>
                <c:pt idx="16076">
                  <c:v>-712.85299999999995</c:v>
                </c:pt>
                <c:pt idx="16077">
                  <c:v>-712.83699999999999</c:v>
                </c:pt>
                <c:pt idx="16078">
                  <c:v>-712.82100000000003</c:v>
                </c:pt>
                <c:pt idx="16079">
                  <c:v>-712.80499999999995</c:v>
                </c:pt>
                <c:pt idx="16080">
                  <c:v>-712.78899999999999</c:v>
                </c:pt>
                <c:pt idx="16081">
                  <c:v>-712.77300000000002</c:v>
                </c:pt>
                <c:pt idx="16082">
                  <c:v>-712.75699999999995</c:v>
                </c:pt>
                <c:pt idx="16083">
                  <c:v>-712.74099999999999</c:v>
                </c:pt>
                <c:pt idx="16084">
                  <c:v>-712.72500000000002</c:v>
                </c:pt>
                <c:pt idx="16085">
                  <c:v>-712.70899999999995</c:v>
                </c:pt>
                <c:pt idx="16086">
                  <c:v>-712.69299999999998</c:v>
                </c:pt>
                <c:pt idx="16087">
                  <c:v>-712.67700000000002</c:v>
                </c:pt>
                <c:pt idx="16088">
                  <c:v>-712.66099999999994</c:v>
                </c:pt>
                <c:pt idx="16089">
                  <c:v>-712.64599999999996</c:v>
                </c:pt>
                <c:pt idx="16090">
                  <c:v>-712.63</c:v>
                </c:pt>
                <c:pt idx="16091">
                  <c:v>-712.61400000000003</c:v>
                </c:pt>
                <c:pt idx="16092">
                  <c:v>-712.59799999999996</c:v>
                </c:pt>
                <c:pt idx="16093">
                  <c:v>-712.58199999999999</c:v>
                </c:pt>
                <c:pt idx="16094">
                  <c:v>-712.56600000000003</c:v>
                </c:pt>
                <c:pt idx="16095">
                  <c:v>-712.55</c:v>
                </c:pt>
                <c:pt idx="16096">
                  <c:v>-712.53399999999999</c:v>
                </c:pt>
                <c:pt idx="16097">
                  <c:v>-712.51800000000003</c:v>
                </c:pt>
                <c:pt idx="16098">
                  <c:v>-712.50199999999995</c:v>
                </c:pt>
                <c:pt idx="16099">
                  <c:v>-712.48599999999999</c:v>
                </c:pt>
                <c:pt idx="16100">
                  <c:v>-712.47</c:v>
                </c:pt>
                <c:pt idx="16101">
                  <c:v>-712.45399999999995</c:v>
                </c:pt>
                <c:pt idx="16102">
                  <c:v>-712.43799999999999</c:v>
                </c:pt>
                <c:pt idx="16103">
                  <c:v>-712.42200000000003</c:v>
                </c:pt>
                <c:pt idx="16104">
                  <c:v>-712.40599999999995</c:v>
                </c:pt>
                <c:pt idx="16105">
                  <c:v>-712.39</c:v>
                </c:pt>
                <c:pt idx="16106">
                  <c:v>-712.37400000000002</c:v>
                </c:pt>
                <c:pt idx="16107">
                  <c:v>-712.35799999999995</c:v>
                </c:pt>
                <c:pt idx="16108">
                  <c:v>-712.34199999999998</c:v>
                </c:pt>
                <c:pt idx="16109">
                  <c:v>-712.32600000000002</c:v>
                </c:pt>
                <c:pt idx="16110">
                  <c:v>-712.31</c:v>
                </c:pt>
                <c:pt idx="16111">
                  <c:v>-712.29399999999998</c:v>
                </c:pt>
                <c:pt idx="16112">
                  <c:v>-712.27800000000002</c:v>
                </c:pt>
                <c:pt idx="16113">
                  <c:v>-712.26199999999994</c:v>
                </c:pt>
                <c:pt idx="16114">
                  <c:v>-712.24599999999998</c:v>
                </c:pt>
                <c:pt idx="16115">
                  <c:v>-712.23</c:v>
                </c:pt>
                <c:pt idx="16116">
                  <c:v>-712.21400000000006</c:v>
                </c:pt>
                <c:pt idx="16117">
                  <c:v>-712.19799999999998</c:v>
                </c:pt>
                <c:pt idx="16118">
                  <c:v>-712.18200000000002</c:v>
                </c:pt>
                <c:pt idx="16119">
                  <c:v>-712.16600000000005</c:v>
                </c:pt>
                <c:pt idx="16120">
                  <c:v>-712.15</c:v>
                </c:pt>
                <c:pt idx="16121">
                  <c:v>-712.13400000000001</c:v>
                </c:pt>
                <c:pt idx="16122">
                  <c:v>-712.11800000000005</c:v>
                </c:pt>
                <c:pt idx="16123">
                  <c:v>-712.10199999999998</c:v>
                </c:pt>
                <c:pt idx="16124">
                  <c:v>-712.08600000000001</c:v>
                </c:pt>
                <c:pt idx="16125">
                  <c:v>-712.07</c:v>
                </c:pt>
                <c:pt idx="16126">
                  <c:v>-712.05399999999997</c:v>
                </c:pt>
                <c:pt idx="16127">
                  <c:v>-712.03800000000001</c:v>
                </c:pt>
                <c:pt idx="16128">
                  <c:v>-712.02200000000005</c:v>
                </c:pt>
                <c:pt idx="16129">
                  <c:v>-712.00599999999997</c:v>
                </c:pt>
                <c:pt idx="16130">
                  <c:v>-711.99</c:v>
                </c:pt>
                <c:pt idx="16131">
                  <c:v>-711.97400000000005</c:v>
                </c:pt>
                <c:pt idx="16132">
                  <c:v>-711.95799999999997</c:v>
                </c:pt>
                <c:pt idx="16133">
                  <c:v>-711.94200000000001</c:v>
                </c:pt>
                <c:pt idx="16134">
                  <c:v>-711.92600000000004</c:v>
                </c:pt>
                <c:pt idx="16135">
                  <c:v>-711.91</c:v>
                </c:pt>
                <c:pt idx="16136">
                  <c:v>-711.89400000000001</c:v>
                </c:pt>
                <c:pt idx="16137">
                  <c:v>-711.87800000000004</c:v>
                </c:pt>
                <c:pt idx="16138">
                  <c:v>-711.86199999999997</c:v>
                </c:pt>
                <c:pt idx="16139">
                  <c:v>-711.846</c:v>
                </c:pt>
                <c:pt idx="16140">
                  <c:v>-711.83</c:v>
                </c:pt>
                <c:pt idx="16141">
                  <c:v>-711.81399999999996</c:v>
                </c:pt>
                <c:pt idx="16142">
                  <c:v>-711.798</c:v>
                </c:pt>
                <c:pt idx="16143">
                  <c:v>-711.78200000000004</c:v>
                </c:pt>
                <c:pt idx="16144">
                  <c:v>-711.76599999999996</c:v>
                </c:pt>
                <c:pt idx="16145">
                  <c:v>-711.75</c:v>
                </c:pt>
                <c:pt idx="16146">
                  <c:v>-711.73400000000004</c:v>
                </c:pt>
                <c:pt idx="16147">
                  <c:v>-711.71799999999996</c:v>
                </c:pt>
                <c:pt idx="16148">
                  <c:v>-711.702</c:v>
                </c:pt>
                <c:pt idx="16149">
                  <c:v>-711.68600000000004</c:v>
                </c:pt>
                <c:pt idx="16150">
                  <c:v>-711.67</c:v>
                </c:pt>
                <c:pt idx="16151">
                  <c:v>-711.654</c:v>
                </c:pt>
                <c:pt idx="16152">
                  <c:v>-711.63800000000003</c:v>
                </c:pt>
                <c:pt idx="16153">
                  <c:v>-711.62199999999996</c:v>
                </c:pt>
                <c:pt idx="16154">
                  <c:v>-711.60599999999999</c:v>
                </c:pt>
                <c:pt idx="16155">
                  <c:v>-711.59</c:v>
                </c:pt>
                <c:pt idx="16156">
                  <c:v>-711.57399999999996</c:v>
                </c:pt>
                <c:pt idx="16157">
                  <c:v>-711.55799999999999</c:v>
                </c:pt>
                <c:pt idx="16158">
                  <c:v>-711.54200000000003</c:v>
                </c:pt>
                <c:pt idx="16159">
                  <c:v>-711.52599999999995</c:v>
                </c:pt>
                <c:pt idx="16160">
                  <c:v>-711.51</c:v>
                </c:pt>
                <c:pt idx="16161">
                  <c:v>-711.49400000000003</c:v>
                </c:pt>
                <c:pt idx="16162">
                  <c:v>-711.47799999999995</c:v>
                </c:pt>
                <c:pt idx="16163">
                  <c:v>-711.46199999999999</c:v>
                </c:pt>
                <c:pt idx="16164">
                  <c:v>-711.44600000000003</c:v>
                </c:pt>
                <c:pt idx="16165">
                  <c:v>-711.43</c:v>
                </c:pt>
                <c:pt idx="16166">
                  <c:v>-711.41399999999999</c:v>
                </c:pt>
                <c:pt idx="16167">
                  <c:v>-711.39800000000002</c:v>
                </c:pt>
                <c:pt idx="16168">
                  <c:v>-711.38199999999995</c:v>
                </c:pt>
                <c:pt idx="16169">
                  <c:v>-711.36599999999999</c:v>
                </c:pt>
                <c:pt idx="16170">
                  <c:v>-711.35</c:v>
                </c:pt>
                <c:pt idx="16171">
                  <c:v>-711.33399999999995</c:v>
                </c:pt>
                <c:pt idx="16172">
                  <c:v>-711.31799999999998</c:v>
                </c:pt>
                <c:pt idx="16173">
                  <c:v>-711.30200000000002</c:v>
                </c:pt>
                <c:pt idx="16174">
                  <c:v>-711.28599999999994</c:v>
                </c:pt>
                <c:pt idx="16175">
                  <c:v>-711.27</c:v>
                </c:pt>
                <c:pt idx="16176">
                  <c:v>-711.25400000000002</c:v>
                </c:pt>
                <c:pt idx="16177">
                  <c:v>-711.23800000000006</c:v>
                </c:pt>
                <c:pt idx="16178">
                  <c:v>-711.22199999999998</c:v>
                </c:pt>
                <c:pt idx="16179">
                  <c:v>-711.20600000000002</c:v>
                </c:pt>
                <c:pt idx="16180">
                  <c:v>-711.19</c:v>
                </c:pt>
                <c:pt idx="16181">
                  <c:v>-711.17399999999998</c:v>
                </c:pt>
                <c:pt idx="16182">
                  <c:v>-711.15800000000002</c:v>
                </c:pt>
                <c:pt idx="16183">
                  <c:v>-711.14200000000005</c:v>
                </c:pt>
                <c:pt idx="16184">
                  <c:v>-711.12599999999998</c:v>
                </c:pt>
                <c:pt idx="16185">
                  <c:v>-711.11</c:v>
                </c:pt>
                <c:pt idx="16186">
                  <c:v>-711.09400000000005</c:v>
                </c:pt>
                <c:pt idx="16187">
                  <c:v>-711.07799999999997</c:v>
                </c:pt>
                <c:pt idx="16188">
                  <c:v>-711.06200000000001</c:v>
                </c:pt>
                <c:pt idx="16189">
                  <c:v>-711.04600000000005</c:v>
                </c:pt>
                <c:pt idx="16190">
                  <c:v>-711.03</c:v>
                </c:pt>
                <c:pt idx="16191">
                  <c:v>-711.01400000000001</c:v>
                </c:pt>
                <c:pt idx="16192">
                  <c:v>-710.99800000000005</c:v>
                </c:pt>
                <c:pt idx="16193">
                  <c:v>-710.98199999999997</c:v>
                </c:pt>
                <c:pt idx="16194">
                  <c:v>-710.96600000000001</c:v>
                </c:pt>
                <c:pt idx="16195">
                  <c:v>-710.95</c:v>
                </c:pt>
                <c:pt idx="16196">
                  <c:v>-710.93399999999997</c:v>
                </c:pt>
                <c:pt idx="16197">
                  <c:v>-710.91800000000001</c:v>
                </c:pt>
                <c:pt idx="16198">
                  <c:v>-710.90200000000004</c:v>
                </c:pt>
                <c:pt idx="16199">
                  <c:v>-710.88599999999997</c:v>
                </c:pt>
                <c:pt idx="16200">
                  <c:v>-710.87</c:v>
                </c:pt>
                <c:pt idx="16201">
                  <c:v>-710.85400000000004</c:v>
                </c:pt>
                <c:pt idx="16202">
                  <c:v>-710.83900000000006</c:v>
                </c:pt>
                <c:pt idx="16203">
                  <c:v>-710.82299999999998</c:v>
                </c:pt>
                <c:pt idx="16204">
                  <c:v>-710.80700000000002</c:v>
                </c:pt>
                <c:pt idx="16205">
                  <c:v>-710.79100000000005</c:v>
                </c:pt>
                <c:pt idx="16206">
                  <c:v>-710.77499999999998</c:v>
                </c:pt>
                <c:pt idx="16207">
                  <c:v>-710.75900000000001</c:v>
                </c:pt>
                <c:pt idx="16208">
                  <c:v>-710.74300000000005</c:v>
                </c:pt>
                <c:pt idx="16209">
                  <c:v>-710.72699999999998</c:v>
                </c:pt>
                <c:pt idx="16210">
                  <c:v>-710.71100000000001</c:v>
                </c:pt>
                <c:pt idx="16211">
                  <c:v>-710.69500000000005</c:v>
                </c:pt>
                <c:pt idx="16212">
                  <c:v>-710.67899999999997</c:v>
                </c:pt>
                <c:pt idx="16213">
                  <c:v>-710.66300000000001</c:v>
                </c:pt>
                <c:pt idx="16214">
                  <c:v>-710.64700000000005</c:v>
                </c:pt>
                <c:pt idx="16215">
                  <c:v>-710.63099999999997</c:v>
                </c:pt>
                <c:pt idx="16216">
                  <c:v>-710.61500000000001</c:v>
                </c:pt>
                <c:pt idx="16217">
                  <c:v>-710.59900000000005</c:v>
                </c:pt>
                <c:pt idx="16218">
                  <c:v>-710.58299999999997</c:v>
                </c:pt>
                <c:pt idx="16219">
                  <c:v>-710.56700000000001</c:v>
                </c:pt>
                <c:pt idx="16220">
                  <c:v>-710.55100000000004</c:v>
                </c:pt>
                <c:pt idx="16221">
                  <c:v>-710.53499999999997</c:v>
                </c:pt>
                <c:pt idx="16222">
                  <c:v>-710.51900000000001</c:v>
                </c:pt>
                <c:pt idx="16223">
                  <c:v>-710.50300000000004</c:v>
                </c:pt>
                <c:pt idx="16224">
                  <c:v>-710.48699999999997</c:v>
                </c:pt>
                <c:pt idx="16225">
                  <c:v>-710.471</c:v>
                </c:pt>
                <c:pt idx="16226">
                  <c:v>-710.45500000000004</c:v>
                </c:pt>
                <c:pt idx="16227">
                  <c:v>-710.43899999999996</c:v>
                </c:pt>
                <c:pt idx="16228">
                  <c:v>-710.423</c:v>
                </c:pt>
                <c:pt idx="16229">
                  <c:v>-710.40700000000004</c:v>
                </c:pt>
                <c:pt idx="16230">
                  <c:v>-710.39099999999996</c:v>
                </c:pt>
                <c:pt idx="16231">
                  <c:v>-710.375</c:v>
                </c:pt>
                <c:pt idx="16232">
                  <c:v>-710.35900000000004</c:v>
                </c:pt>
                <c:pt idx="16233">
                  <c:v>-710.34299999999996</c:v>
                </c:pt>
                <c:pt idx="16234">
                  <c:v>-710.327</c:v>
                </c:pt>
                <c:pt idx="16235">
                  <c:v>-710.31100000000004</c:v>
                </c:pt>
                <c:pt idx="16236">
                  <c:v>-710.29499999999996</c:v>
                </c:pt>
                <c:pt idx="16237">
                  <c:v>-710.279</c:v>
                </c:pt>
                <c:pt idx="16238">
                  <c:v>-710.26300000000003</c:v>
                </c:pt>
                <c:pt idx="16239">
                  <c:v>-710.24699999999996</c:v>
                </c:pt>
                <c:pt idx="16240">
                  <c:v>-710.23099999999999</c:v>
                </c:pt>
                <c:pt idx="16241">
                  <c:v>-710.21500000000003</c:v>
                </c:pt>
                <c:pt idx="16242">
                  <c:v>-710.19899999999996</c:v>
                </c:pt>
                <c:pt idx="16243">
                  <c:v>-710.18299999999999</c:v>
                </c:pt>
                <c:pt idx="16244">
                  <c:v>-710.16700000000003</c:v>
                </c:pt>
                <c:pt idx="16245">
                  <c:v>-710.15099999999995</c:v>
                </c:pt>
                <c:pt idx="16246">
                  <c:v>-710.13499999999999</c:v>
                </c:pt>
                <c:pt idx="16247">
                  <c:v>-710.11900000000003</c:v>
                </c:pt>
                <c:pt idx="16248">
                  <c:v>-710.10299999999995</c:v>
                </c:pt>
                <c:pt idx="16249">
                  <c:v>-710.08699999999999</c:v>
                </c:pt>
                <c:pt idx="16250">
                  <c:v>-710.07100000000003</c:v>
                </c:pt>
                <c:pt idx="16251">
                  <c:v>-710.05499999999995</c:v>
                </c:pt>
                <c:pt idx="16252">
                  <c:v>-710.03899999999999</c:v>
                </c:pt>
                <c:pt idx="16253">
                  <c:v>-710.02300000000002</c:v>
                </c:pt>
                <c:pt idx="16254">
                  <c:v>-710.00699999999995</c:v>
                </c:pt>
                <c:pt idx="16255">
                  <c:v>-709.99099999999999</c:v>
                </c:pt>
                <c:pt idx="16256">
                  <c:v>-709.97500000000002</c:v>
                </c:pt>
                <c:pt idx="16257">
                  <c:v>-709.95899999999995</c:v>
                </c:pt>
                <c:pt idx="16258">
                  <c:v>-709.94299999999998</c:v>
                </c:pt>
                <c:pt idx="16259">
                  <c:v>-709.92700000000002</c:v>
                </c:pt>
                <c:pt idx="16260">
                  <c:v>-709.91099999999994</c:v>
                </c:pt>
                <c:pt idx="16261">
                  <c:v>-709.89499999999998</c:v>
                </c:pt>
                <c:pt idx="16262">
                  <c:v>-709.87900000000002</c:v>
                </c:pt>
                <c:pt idx="16263">
                  <c:v>-709.86300000000006</c:v>
                </c:pt>
                <c:pt idx="16264">
                  <c:v>-709.84699999999998</c:v>
                </c:pt>
                <c:pt idx="16265">
                  <c:v>-709.83100000000002</c:v>
                </c:pt>
                <c:pt idx="16266">
                  <c:v>-709.81500000000005</c:v>
                </c:pt>
                <c:pt idx="16267">
                  <c:v>-709.79899999999998</c:v>
                </c:pt>
                <c:pt idx="16268">
                  <c:v>-709.78300000000002</c:v>
                </c:pt>
                <c:pt idx="16269">
                  <c:v>-709.76700000000005</c:v>
                </c:pt>
                <c:pt idx="16270">
                  <c:v>-709.75099999999998</c:v>
                </c:pt>
                <c:pt idx="16271">
                  <c:v>-709.73500000000001</c:v>
                </c:pt>
                <c:pt idx="16272">
                  <c:v>-709.71900000000005</c:v>
                </c:pt>
                <c:pt idx="16273">
                  <c:v>-709.70299999999997</c:v>
                </c:pt>
                <c:pt idx="16274">
                  <c:v>-709.68700000000001</c:v>
                </c:pt>
                <c:pt idx="16275">
                  <c:v>-709.67100000000005</c:v>
                </c:pt>
                <c:pt idx="16276">
                  <c:v>-709.65499999999997</c:v>
                </c:pt>
                <c:pt idx="16277">
                  <c:v>-709.63900000000001</c:v>
                </c:pt>
                <c:pt idx="16278">
                  <c:v>-709.62300000000005</c:v>
                </c:pt>
                <c:pt idx="16279">
                  <c:v>-709.60699999999997</c:v>
                </c:pt>
                <c:pt idx="16280">
                  <c:v>-709.59100000000001</c:v>
                </c:pt>
                <c:pt idx="16281">
                  <c:v>-709.57500000000005</c:v>
                </c:pt>
                <c:pt idx="16282">
                  <c:v>-709.55899999999997</c:v>
                </c:pt>
                <c:pt idx="16283">
                  <c:v>-709.54300000000001</c:v>
                </c:pt>
                <c:pt idx="16284">
                  <c:v>-709.52700000000004</c:v>
                </c:pt>
                <c:pt idx="16285">
                  <c:v>-709.51099999999997</c:v>
                </c:pt>
                <c:pt idx="16286">
                  <c:v>-709.495</c:v>
                </c:pt>
                <c:pt idx="16287">
                  <c:v>-709.47900000000004</c:v>
                </c:pt>
                <c:pt idx="16288">
                  <c:v>-709.46299999999997</c:v>
                </c:pt>
                <c:pt idx="16289">
                  <c:v>-709.447</c:v>
                </c:pt>
                <c:pt idx="16290">
                  <c:v>-709.43100000000004</c:v>
                </c:pt>
                <c:pt idx="16291">
                  <c:v>-709.41499999999996</c:v>
                </c:pt>
                <c:pt idx="16292">
                  <c:v>-709.399</c:v>
                </c:pt>
                <c:pt idx="16293">
                  <c:v>-709.38300000000004</c:v>
                </c:pt>
                <c:pt idx="16294">
                  <c:v>-709.36699999999996</c:v>
                </c:pt>
                <c:pt idx="16295">
                  <c:v>-709.351</c:v>
                </c:pt>
                <c:pt idx="16296">
                  <c:v>-709.33500000000004</c:v>
                </c:pt>
                <c:pt idx="16297">
                  <c:v>-709.31899999999996</c:v>
                </c:pt>
                <c:pt idx="16298">
                  <c:v>-709.303</c:v>
                </c:pt>
                <c:pt idx="16299">
                  <c:v>-709.28700000000003</c:v>
                </c:pt>
                <c:pt idx="16300">
                  <c:v>-709.27099999999996</c:v>
                </c:pt>
                <c:pt idx="16301">
                  <c:v>-709.255</c:v>
                </c:pt>
                <c:pt idx="16302">
                  <c:v>-709.23900000000003</c:v>
                </c:pt>
                <c:pt idx="16303">
                  <c:v>-709.22299999999996</c:v>
                </c:pt>
                <c:pt idx="16304">
                  <c:v>-709.20699999999999</c:v>
                </c:pt>
                <c:pt idx="16305">
                  <c:v>-709.19100000000003</c:v>
                </c:pt>
                <c:pt idx="16306">
                  <c:v>-709.17499999999995</c:v>
                </c:pt>
                <c:pt idx="16307">
                  <c:v>-709.15899999999999</c:v>
                </c:pt>
                <c:pt idx="16308">
                  <c:v>-709.14300000000003</c:v>
                </c:pt>
                <c:pt idx="16309">
                  <c:v>-709.12699999999995</c:v>
                </c:pt>
                <c:pt idx="16310">
                  <c:v>-709.11099999999999</c:v>
                </c:pt>
                <c:pt idx="16311">
                  <c:v>-709.09500000000003</c:v>
                </c:pt>
                <c:pt idx="16312">
                  <c:v>-709.07899999999995</c:v>
                </c:pt>
                <c:pt idx="16313">
                  <c:v>-709.06299999999999</c:v>
                </c:pt>
                <c:pt idx="16314">
                  <c:v>-709.04700000000003</c:v>
                </c:pt>
                <c:pt idx="16315">
                  <c:v>-709.03099999999995</c:v>
                </c:pt>
                <c:pt idx="16316">
                  <c:v>-709.01599999999996</c:v>
                </c:pt>
                <c:pt idx="16317">
                  <c:v>-709</c:v>
                </c:pt>
                <c:pt idx="16318">
                  <c:v>-708.98400000000004</c:v>
                </c:pt>
                <c:pt idx="16319">
                  <c:v>-708.96799999999996</c:v>
                </c:pt>
                <c:pt idx="16320">
                  <c:v>-708.952</c:v>
                </c:pt>
                <c:pt idx="16321">
                  <c:v>-708.93600000000004</c:v>
                </c:pt>
                <c:pt idx="16322">
                  <c:v>-708.92</c:v>
                </c:pt>
                <c:pt idx="16323">
                  <c:v>-708.904</c:v>
                </c:pt>
                <c:pt idx="16324">
                  <c:v>-708.88800000000003</c:v>
                </c:pt>
                <c:pt idx="16325">
                  <c:v>-708.87199999999996</c:v>
                </c:pt>
                <c:pt idx="16326">
                  <c:v>-708.85599999999999</c:v>
                </c:pt>
                <c:pt idx="16327">
                  <c:v>-708.84</c:v>
                </c:pt>
                <c:pt idx="16328">
                  <c:v>-708.82399999999996</c:v>
                </c:pt>
                <c:pt idx="16329">
                  <c:v>-708.80799999999999</c:v>
                </c:pt>
                <c:pt idx="16330">
                  <c:v>-708.79200000000003</c:v>
                </c:pt>
                <c:pt idx="16331">
                  <c:v>-708.77599999999995</c:v>
                </c:pt>
                <c:pt idx="16332">
                  <c:v>-708.76</c:v>
                </c:pt>
                <c:pt idx="16333">
                  <c:v>-708.74400000000003</c:v>
                </c:pt>
                <c:pt idx="16334">
                  <c:v>-708.72799999999995</c:v>
                </c:pt>
                <c:pt idx="16335">
                  <c:v>-708.71199999999999</c:v>
                </c:pt>
                <c:pt idx="16336">
                  <c:v>-708.69600000000003</c:v>
                </c:pt>
                <c:pt idx="16337">
                  <c:v>-708.68</c:v>
                </c:pt>
                <c:pt idx="16338">
                  <c:v>-708.66399999999999</c:v>
                </c:pt>
                <c:pt idx="16339">
                  <c:v>-708.64800000000002</c:v>
                </c:pt>
                <c:pt idx="16340">
                  <c:v>-708.63199999999995</c:v>
                </c:pt>
                <c:pt idx="16341">
                  <c:v>-708.61599999999999</c:v>
                </c:pt>
                <c:pt idx="16342">
                  <c:v>-708.6</c:v>
                </c:pt>
                <c:pt idx="16343">
                  <c:v>-708.58399999999995</c:v>
                </c:pt>
                <c:pt idx="16344">
                  <c:v>-708.56799999999998</c:v>
                </c:pt>
                <c:pt idx="16345">
                  <c:v>-708.55200000000002</c:v>
                </c:pt>
                <c:pt idx="16346">
                  <c:v>-708.53599999999994</c:v>
                </c:pt>
                <c:pt idx="16347">
                  <c:v>-708.52</c:v>
                </c:pt>
                <c:pt idx="16348">
                  <c:v>-708.50400000000002</c:v>
                </c:pt>
                <c:pt idx="16349">
                  <c:v>-708.48800000000006</c:v>
                </c:pt>
                <c:pt idx="16350">
                  <c:v>-708.47199999999998</c:v>
                </c:pt>
                <c:pt idx="16351">
                  <c:v>-708.45600000000002</c:v>
                </c:pt>
                <c:pt idx="16352">
                  <c:v>-708.44</c:v>
                </c:pt>
                <c:pt idx="16353">
                  <c:v>-708.42399999999998</c:v>
                </c:pt>
                <c:pt idx="16354">
                  <c:v>-708.40800000000002</c:v>
                </c:pt>
                <c:pt idx="16355">
                  <c:v>-708.39200000000005</c:v>
                </c:pt>
                <c:pt idx="16356">
                  <c:v>-708.37599999999998</c:v>
                </c:pt>
                <c:pt idx="16357">
                  <c:v>-708.36</c:v>
                </c:pt>
                <c:pt idx="16358">
                  <c:v>-708.34400000000005</c:v>
                </c:pt>
                <c:pt idx="16359">
                  <c:v>-708.32799999999997</c:v>
                </c:pt>
                <c:pt idx="16360">
                  <c:v>-708.31200000000001</c:v>
                </c:pt>
                <c:pt idx="16361">
                  <c:v>-708.29600000000005</c:v>
                </c:pt>
                <c:pt idx="16362">
                  <c:v>-708.28</c:v>
                </c:pt>
                <c:pt idx="16363">
                  <c:v>-708.26400000000001</c:v>
                </c:pt>
                <c:pt idx="16364">
                  <c:v>-708.24800000000005</c:v>
                </c:pt>
                <c:pt idx="16365">
                  <c:v>-708.23199999999997</c:v>
                </c:pt>
                <c:pt idx="16366">
                  <c:v>-708.21600000000001</c:v>
                </c:pt>
                <c:pt idx="16367">
                  <c:v>-708.2</c:v>
                </c:pt>
                <c:pt idx="16368">
                  <c:v>-708.18399999999997</c:v>
                </c:pt>
                <c:pt idx="16369">
                  <c:v>-708.16800000000001</c:v>
                </c:pt>
                <c:pt idx="16370">
                  <c:v>-708.15200000000004</c:v>
                </c:pt>
                <c:pt idx="16371">
                  <c:v>-708.13599999999997</c:v>
                </c:pt>
                <c:pt idx="16372">
                  <c:v>-708.12</c:v>
                </c:pt>
                <c:pt idx="16373">
                  <c:v>-708.10400000000004</c:v>
                </c:pt>
                <c:pt idx="16374">
                  <c:v>-708.08799999999997</c:v>
                </c:pt>
                <c:pt idx="16375">
                  <c:v>-708.072</c:v>
                </c:pt>
                <c:pt idx="16376">
                  <c:v>-708.05600000000004</c:v>
                </c:pt>
                <c:pt idx="16377">
                  <c:v>-708.04</c:v>
                </c:pt>
                <c:pt idx="16378">
                  <c:v>-708.024</c:v>
                </c:pt>
                <c:pt idx="16379">
                  <c:v>-708.00800000000004</c:v>
                </c:pt>
                <c:pt idx="16380">
                  <c:v>-707.99199999999996</c:v>
                </c:pt>
                <c:pt idx="16381">
                  <c:v>-707.976</c:v>
                </c:pt>
                <c:pt idx="16382">
                  <c:v>-707.96</c:v>
                </c:pt>
                <c:pt idx="16383">
                  <c:v>-707.94399999999996</c:v>
                </c:pt>
                <c:pt idx="16384">
                  <c:v>-707.928</c:v>
                </c:pt>
                <c:pt idx="16385">
                  <c:v>-707.91200000000003</c:v>
                </c:pt>
                <c:pt idx="16386">
                  <c:v>-707.89599999999996</c:v>
                </c:pt>
                <c:pt idx="16387">
                  <c:v>-707.88</c:v>
                </c:pt>
                <c:pt idx="16388">
                  <c:v>-707.86400000000003</c:v>
                </c:pt>
                <c:pt idx="16389">
                  <c:v>-707.84799999999996</c:v>
                </c:pt>
                <c:pt idx="16390">
                  <c:v>-707.83199999999999</c:v>
                </c:pt>
                <c:pt idx="16391">
                  <c:v>-707.81600000000003</c:v>
                </c:pt>
                <c:pt idx="16392">
                  <c:v>-707.8</c:v>
                </c:pt>
                <c:pt idx="16393">
                  <c:v>-707.78399999999999</c:v>
                </c:pt>
                <c:pt idx="16394">
                  <c:v>-707.76800000000003</c:v>
                </c:pt>
                <c:pt idx="16395">
                  <c:v>-707.75199999999995</c:v>
                </c:pt>
                <c:pt idx="16396">
                  <c:v>-707.73599999999999</c:v>
                </c:pt>
                <c:pt idx="16397">
                  <c:v>-707.72</c:v>
                </c:pt>
                <c:pt idx="16398">
                  <c:v>-707.70399999999995</c:v>
                </c:pt>
                <c:pt idx="16399">
                  <c:v>-707.68799999999999</c:v>
                </c:pt>
                <c:pt idx="16400">
                  <c:v>-707.67200000000003</c:v>
                </c:pt>
                <c:pt idx="16401">
                  <c:v>-707.65599999999995</c:v>
                </c:pt>
                <c:pt idx="16402">
                  <c:v>-707.64</c:v>
                </c:pt>
                <c:pt idx="16403">
                  <c:v>-707.62400000000002</c:v>
                </c:pt>
                <c:pt idx="16404">
                  <c:v>-707.60799999999995</c:v>
                </c:pt>
                <c:pt idx="16405">
                  <c:v>-707.59199999999998</c:v>
                </c:pt>
                <c:pt idx="16406">
                  <c:v>-707.57600000000002</c:v>
                </c:pt>
                <c:pt idx="16407">
                  <c:v>-707.56</c:v>
                </c:pt>
                <c:pt idx="16408">
                  <c:v>-707.54399999999998</c:v>
                </c:pt>
                <c:pt idx="16409">
                  <c:v>-707.52800000000002</c:v>
                </c:pt>
                <c:pt idx="16410">
                  <c:v>-707.51199999999994</c:v>
                </c:pt>
                <c:pt idx="16411">
                  <c:v>-707.49599999999998</c:v>
                </c:pt>
                <c:pt idx="16412">
                  <c:v>-707.48</c:v>
                </c:pt>
                <c:pt idx="16413">
                  <c:v>-707.46400000000006</c:v>
                </c:pt>
                <c:pt idx="16414">
                  <c:v>-707.44799999999998</c:v>
                </c:pt>
                <c:pt idx="16415">
                  <c:v>-707.43200000000002</c:v>
                </c:pt>
                <c:pt idx="16416">
                  <c:v>-707.41600000000005</c:v>
                </c:pt>
                <c:pt idx="16417">
                  <c:v>-707.4</c:v>
                </c:pt>
                <c:pt idx="16418">
                  <c:v>-707.38400000000001</c:v>
                </c:pt>
                <c:pt idx="16419">
                  <c:v>-707.36800000000005</c:v>
                </c:pt>
                <c:pt idx="16420">
                  <c:v>-707.35199999999998</c:v>
                </c:pt>
                <c:pt idx="16421">
                  <c:v>-707.33600000000001</c:v>
                </c:pt>
                <c:pt idx="16422">
                  <c:v>-707.32</c:v>
                </c:pt>
                <c:pt idx="16423">
                  <c:v>-707.30399999999997</c:v>
                </c:pt>
                <c:pt idx="16424">
                  <c:v>-707.28800000000001</c:v>
                </c:pt>
                <c:pt idx="16425">
                  <c:v>-707.27200000000005</c:v>
                </c:pt>
                <c:pt idx="16426">
                  <c:v>-707.25599999999997</c:v>
                </c:pt>
                <c:pt idx="16427">
                  <c:v>-707.24</c:v>
                </c:pt>
                <c:pt idx="16428">
                  <c:v>-707.22400000000005</c:v>
                </c:pt>
                <c:pt idx="16429">
                  <c:v>-707.20799999999997</c:v>
                </c:pt>
                <c:pt idx="16430">
                  <c:v>-707.19299999999998</c:v>
                </c:pt>
                <c:pt idx="16431">
                  <c:v>-707.17700000000002</c:v>
                </c:pt>
                <c:pt idx="16432">
                  <c:v>-707.16099999999994</c:v>
                </c:pt>
                <c:pt idx="16433">
                  <c:v>-707.14499999999998</c:v>
                </c:pt>
                <c:pt idx="16434">
                  <c:v>-707.12900000000002</c:v>
                </c:pt>
                <c:pt idx="16435">
                  <c:v>-707.11300000000006</c:v>
                </c:pt>
                <c:pt idx="16436">
                  <c:v>-707.09699999999998</c:v>
                </c:pt>
                <c:pt idx="16437">
                  <c:v>-707.08100000000002</c:v>
                </c:pt>
                <c:pt idx="16438">
                  <c:v>-707.06500000000005</c:v>
                </c:pt>
                <c:pt idx="16439">
                  <c:v>-707.04899999999998</c:v>
                </c:pt>
                <c:pt idx="16440">
                  <c:v>-707.03300000000002</c:v>
                </c:pt>
                <c:pt idx="16441">
                  <c:v>-707.01700000000005</c:v>
                </c:pt>
                <c:pt idx="16442">
                  <c:v>-707.00099999999998</c:v>
                </c:pt>
                <c:pt idx="16443">
                  <c:v>-706.98500000000001</c:v>
                </c:pt>
                <c:pt idx="16444">
                  <c:v>-706.96900000000005</c:v>
                </c:pt>
                <c:pt idx="16445">
                  <c:v>-706.95299999999997</c:v>
                </c:pt>
                <c:pt idx="16446">
                  <c:v>-706.93700000000001</c:v>
                </c:pt>
                <c:pt idx="16447">
                  <c:v>-706.92100000000005</c:v>
                </c:pt>
                <c:pt idx="16448">
                  <c:v>-706.90499999999997</c:v>
                </c:pt>
                <c:pt idx="16449">
                  <c:v>-706.88900000000001</c:v>
                </c:pt>
                <c:pt idx="16450">
                  <c:v>-706.87300000000005</c:v>
                </c:pt>
                <c:pt idx="16451">
                  <c:v>-706.85699999999997</c:v>
                </c:pt>
                <c:pt idx="16452">
                  <c:v>-706.84100000000001</c:v>
                </c:pt>
                <c:pt idx="16453">
                  <c:v>-706.82500000000005</c:v>
                </c:pt>
                <c:pt idx="16454">
                  <c:v>-706.80899999999997</c:v>
                </c:pt>
                <c:pt idx="16455">
                  <c:v>-706.79300000000001</c:v>
                </c:pt>
                <c:pt idx="16456">
                  <c:v>-706.77700000000004</c:v>
                </c:pt>
                <c:pt idx="16457">
                  <c:v>-706.76099999999997</c:v>
                </c:pt>
                <c:pt idx="16458">
                  <c:v>-706.745</c:v>
                </c:pt>
                <c:pt idx="16459">
                  <c:v>-706.72900000000004</c:v>
                </c:pt>
                <c:pt idx="16460">
                  <c:v>-706.71299999999997</c:v>
                </c:pt>
                <c:pt idx="16461">
                  <c:v>-706.697</c:v>
                </c:pt>
                <c:pt idx="16462">
                  <c:v>-706.68100000000004</c:v>
                </c:pt>
                <c:pt idx="16463">
                  <c:v>-706.66499999999996</c:v>
                </c:pt>
                <c:pt idx="16464">
                  <c:v>-706.649</c:v>
                </c:pt>
                <c:pt idx="16465">
                  <c:v>-706.63300000000004</c:v>
                </c:pt>
                <c:pt idx="16466">
                  <c:v>-706.61699999999996</c:v>
                </c:pt>
                <c:pt idx="16467">
                  <c:v>-706.601</c:v>
                </c:pt>
                <c:pt idx="16468">
                  <c:v>-706.58500000000004</c:v>
                </c:pt>
                <c:pt idx="16469">
                  <c:v>-706.56899999999996</c:v>
                </c:pt>
                <c:pt idx="16470">
                  <c:v>-706.553</c:v>
                </c:pt>
                <c:pt idx="16471">
                  <c:v>-706.53700000000003</c:v>
                </c:pt>
                <c:pt idx="16472">
                  <c:v>-706.52099999999996</c:v>
                </c:pt>
                <c:pt idx="16473">
                  <c:v>-706.505</c:v>
                </c:pt>
                <c:pt idx="16474">
                  <c:v>-706.48900000000003</c:v>
                </c:pt>
                <c:pt idx="16475">
                  <c:v>-706.47299999999996</c:v>
                </c:pt>
                <c:pt idx="16476">
                  <c:v>-706.45699999999999</c:v>
                </c:pt>
                <c:pt idx="16477">
                  <c:v>-706.44100000000003</c:v>
                </c:pt>
                <c:pt idx="16478">
                  <c:v>-706.42499999999995</c:v>
                </c:pt>
                <c:pt idx="16479">
                  <c:v>-706.40899999999999</c:v>
                </c:pt>
                <c:pt idx="16480">
                  <c:v>-706.39300000000003</c:v>
                </c:pt>
                <c:pt idx="16481">
                  <c:v>-706.37699999999995</c:v>
                </c:pt>
                <c:pt idx="16482">
                  <c:v>-706.36099999999999</c:v>
                </c:pt>
                <c:pt idx="16483">
                  <c:v>-706.34500000000003</c:v>
                </c:pt>
                <c:pt idx="16484">
                  <c:v>-706.32899999999995</c:v>
                </c:pt>
                <c:pt idx="16485">
                  <c:v>-706.31299999999999</c:v>
                </c:pt>
                <c:pt idx="16486">
                  <c:v>-706.29700000000003</c:v>
                </c:pt>
                <c:pt idx="16487">
                  <c:v>-706.28099999999995</c:v>
                </c:pt>
                <c:pt idx="16488">
                  <c:v>-706.26499999999999</c:v>
                </c:pt>
                <c:pt idx="16489">
                  <c:v>-706.24900000000002</c:v>
                </c:pt>
                <c:pt idx="16490">
                  <c:v>-706.23299999999995</c:v>
                </c:pt>
                <c:pt idx="16491">
                  <c:v>-706.21699999999998</c:v>
                </c:pt>
                <c:pt idx="16492">
                  <c:v>-706.20100000000002</c:v>
                </c:pt>
                <c:pt idx="16493">
                  <c:v>-706.18499999999995</c:v>
                </c:pt>
                <c:pt idx="16494">
                  <c:v>-706.16899999999998</c:v>
                </c:pt>
                <c:pt idx="16495">
                  <c:v>-706.15300000000002</c:v>
                </c:pt>
                <c:pt idx="16496">
                  <c:v>-706.13699999999994</c:v>
                </c:pt>
                <c:pt idx="16497">
                  <c:v>-706.12099999999998</c:v>
                </c:pt>
                <c:pt idx="16498">
                  <c:v>-706.10500000000002</c:v>
                </c:pt>
                <c:pt idx="16499">
                  <c:v>-706.08900000000006</c:v>
                </c:pt>
                <c:pt idx="16500">
                  <c:v>-706.07299999999998</c:v>
                </c:pt>
                <c:pt idx="16501">
                  <c:v>-706.05700000000002</c:v>
                </c:pt>
                <c:pt idx="16502">
                  <c:v>-706.04100000000005</c:v>
                </c:pt>
                <c:pt idx="16503">
                  <c:v>-706.02499999999998</c:v>
                </c:pt>
                <c:pt idx="16504">
                  <c:v>-706.00900000000001</c:v>
                </c:pt>
                <c:pt idx="16505">
                  <c:v>-705.99300000000005</c:v>
                </c:pt>
                <c:pt idx="16506">
                  <c:v>-705.97699999999998</c:v>
                </c:pt>
                <c:pt idx="16507">
                  <c:v>-705.96100000000001</c:v>
                </c:pt>
                <c:pt idx="16508">
                  <c:v>-705.94500000000005</c:v>
                </c:pt>
                <c:pt idx="16509">
                  <c:v>-705.92899999999997</c:v>
                </c:pt>
                <c:pt idx="16510">
                  <c:v>-705.91300000000001</c:v>
                </c:pt>
                <c:pt idx="16511">
                  <c:v>-705.89700000000005</c:v>
                </c:pt>
                <c:pt idx="16512">
                  <c:v>-705.88099999999997</c:v>
                </c:pt>
                <c:pt idx="16513">
                  <c:v>-705.86500000000001</c:v>
                </c:pt>
                <c:pt idx="16514">
                  <c:v>-705.84900000000005</c:v>
                </c:pt>
                <c:pt idx="16515">
                  <c:v>-705.83299999999997</c:v>
                </c:pt>
                <c:pt idx="16516">
                  <c:v>-705.81700000000001</c:v>
                </c:pt>
                <c:pt idx="16517">
                  <c:v>-705.80100000000004</c:v>
                </c:pt>
                <c:pt idx="16518">
                  <c:v>-705.78499999999997</c:v>
                </c:pt>
                <c:pt idx="16519">
                  <c:v>-705.76900000000001</c:v>
                </c:pt>
                <c:pt idx="16520">
                  <c:v>-705.75300000000004</c:v>
                </c:pt>
                <c:pt idx="16521">
                  <c:v>-705.73699999999997</c:v>
                </c:pt>
                <c:pt idx="16522">
                  <c:v>-705.721</c:v>
                </c:pt>
                <c:pt idx="16523">
                  <c:v>-705.70500000000004</c:v>
                </c:pt>
                <c:pt idx="16524">
                  <c:v>-705.68899999999996</c:v>
                </c:pt>
                <c:pt idx="16525">
                  <c:v>-705.673</c:v>
                </c:pt>
                <c:pt idx="16526">
                  <c:v>-705.65700000000004</c:v>
                </c:pt>
                <c:pt idx="16527">
                  <c:v>-705.64099999999996</c:v>
                </c:pt>
                <c:pt idx="16528">
                  <c:v>-705.625</c:v>
                </c:pt>
                <c:pt idx="16529">
                  <c:v>-705.60900000000004</c:v>
                </c:pt>
                <c:pt idx="16530">
                  <c:v>-705.59299999999996</c:v>
                </c:pt>
                <c:pt idx="16531">
                  <c:v>-705.577</c:v>
                </c:pt>
                <c:pt idx="16532">
                  <c:v>-705.56100000000004</c:v>
                </c:pt>
                <c:pt idx="16533">
                  <c:v>-705.54499999999996</c:v>
                </c:pt>
                <c:pt idx="16534">
                  <c:v>-705.529</c:v>
                </c:pt>
                <c:pt idx="16535">
                  <c:v>-705.51300000000003</c:v>
                </c:pt>
                <c:pt idx="16536">
                  <c:v>-705.49699999999996</c:v>
                </c:pt>
                <c:pt idx="16537">
                  <c:v>-705.48099999999999</c:v>
                </c:pt>
                <c:pt idx="16538">
                  <c:v>-705.46500000000003</c:v>
                </c:pt>
                <c:pt idx="16539">
                  <c:v>-705.44899999999996</c:v>
                </c:pt>
                <c:pt idx="16540">
                  <c:v>-705.43299999999999</c:v>
                </c:pt>
                <c:pt idx="16541">
                  <c:v>-705.41700000000003</c:v>
                </c:pt>
                <c:pt idx="16542">
                  <c:v>-705.40099999999995</c:v>
                </c:pt>
                <c:pt idx="16543">
                  <c:v>-705.38499999999999</c:v>
                </c:pt>
                <c:pt idx="16544">
                  <c:v>-705.37</c:v>
                </c:pt>
                <c:pt idx="16545">
                  <c:v>-705.35400000000004</c:v>
                </c:pt>
                <c:pt idx="16546">
                  <c:v>-705.33799999999997</c:v>
                </c:pt>
                <c:pt idx="16547">
                  <c:v>-705.322</c:v>
                </c:pt>
                <c:pt idx="16548">
                  <c:v>-705.30600000000004</c:v>
                </c:pt>
                <c:pt idx="16549">
                  <c:v>-705.29</c:v>
                </c:pt>
                <c:pt idx="16550">
                  <c:v>-705.274</c:v>
                </c:pt>
                <c:pt idx="16551">
                  <c:v>-705.25800000000004</c:v>
                </c:pt>
                <c:pt idx="16552">
                  <c:v>-705.24199999999996</c:v>
                </c:pt>
                <c:pt idx="16553">
                  <c:v>-705.226</c:v>
                </c:pt>
                <c:pt idx="16554">
                  <c:v>-705.21</c:v>
                </c:pt>
                <c:pt idx="16555">
                  <c:v>-705.19399999999996</c:v>
                </c:pt>
                <c:pt idx="16556">
                  <c:v>-705.178</c:v>
                </c:pt>
                <c:pt idx="16557">
                  <c:v>-705.16200000000003</c:v>
                </c:pt>
                <c:pt idx="16558">
                  <c:v>-705.14599999999996</c:v>
                </c:pt>
                <c:pt idx="16559">
                  <c:v>-705.13</c:v>
                </c:pt>
                <c:pt idx="16560">
                  <c:v>-705.11400000000003</c:v>
                </c:pt>
                <c:pt idx="16561">
                  <c:v>-705.09799999999996</c:v>
                </c:pt>
                <c:pt idx="16562">
                  <c:v>-705.08199999999999</c:v>
                </c:pt>
                <c:pt idx="16563">
                  <c:v>-705.06600000000003</c:v>
                </c:pt>
                <c:pt idx="16564">
                  <c:v>-705.05</c:v>
                </c:pt>
                <c:pt idx="16565">
                  <c:v>-705.03399999999999</c:v>
                </c:pt>
                <c:pt idx="16566">
                  <c:v>-705.01800000000003</c:v>
                </c:pt>
                <c:pt idx="16567">
                  <c:v>-705.00199999999995</c:v>
                </c:pt>
                <c:pt idx="16568">
                  <c:v>-704.98599999999999</c:v>
                </c:pt>
                <c:pt idx="16569">
                  <c:v>-704.97</c:v>
                </c:pt>
                <c:pt idx="16570">
                  <c:v>-704.95399999999995</c:v>
                </c:pt>
                <c:pt idx="16571">
                  <c:v>-704.93799999999999</c:v>
                </c:pt>
                <c:pt idx="16572">
                  <c:v>-704.92200000000003</c:v>
                </c:pt>
                <c:pt idx="16573">
                  <c:v>-704.90599999999995</c:v>
                </c:pt>
                <c:pt idx="16574">
                  <c:v>-704.89</c:v>
                </c:pt>
                <c:pt idx="16575">
                  <c:v>-704.87400000000002</c:v>
                </c:pt>
                <c:pt idx="16576">
                  <c:v>-704.85799999999995</c:v>
                </c:pt>
                <c:pt idx="16577">
                  <c:v>-704.84199999999998</c:v>
                </c:pt>
                <c:pt idx="16578">
                  <c:v>-704.82600000000002</c:v>
                </c:pt>
                <c:pt idx="16579">
                  <c:v>-704.81</c:v>
                </c:pt>
                <c:pt idx="16580">
                  <c:v>-704.79399999999998</c:v>
                </c:pt>
                <c:pt idx="16581">
                  <c:v>-704.77800000000002</c:v>
                </c:pt>
                <c:pt idx="16582">
                  <c:v>-704.76199999999994</c:v>
                </c:pt>
                <c:pt idx="16583">
                  <c:v>-704.74599999999998</c:v>
                </c:pt>
                <c:pt idx="16584">
                  <c:v>-704.73</c:v>
                </c:pt>
                <c:pt idx="16585">
                  <c:v>-704.71400000000006</c:v>
                </c:pt>
                <c:pt idx="16586">
                  <c:v>-704.69799999999998</c:v>
                </c:pt>
                <c:pt idx="16587">
                  <c:v>-704.68200000000002</c:v>
                </c:pt>
                <c:pt idx="16588">
                  <c:v>-704.66600000000005</c:v>
                </c:pt>
                <c:pt idx="16589">
                  <c:v>-704.65</c:v>
                </c:pt>
                <c:pt idx="16590">
                  <c:v>-704.63400000000001</c:v>
                </c:pt>
                <c:pt idx="16591">
                  <c:v>-704.61800000000005</c:v>
                </c:pt>
                <c:pt idx="16592">
                  <c:v>-704.60199999999998</c:v>
                </c:pt>
                <c:pt idx="16593">
                  <c:v>-704.58600000000001</c:v>
                </c:pt>
                <c:pt idx="16594">
                  <c:v>-704.57</c:v>
                </c:pt>
                <c:pt idx="16595">
                  <c:v>-704.55399999999997</c:v>
                </c:pt>
                <c:pt idx="16596">
                  <c:v>-704.53800000000001</c:v>
                </c:pt>
                <c:pt idx="16597">
                  <c:v>-704.52200000000005</c:v>
                </c:pt>
                <c:pt idx="16598">
                  <c:v>-704.50599999999997</c:v>
                </c:pt>
                <c:pt idx="16599">
                  <c:v>-704.49</c:v>
                </c:pt>
                <c:pt idx="16600">
                  <c:v>-704.47400000000005</c:v>
                </c:pt>
                <c:pt idx="16601">
                  <c:v>-704.45799999999997</c:v>
                </c:pt>
                <c:pt idx="16602">
                  <c:v>-704.44200000000001</c:v>
                </c:pt>
                <c:pt idx="16603">
                  <c:v>-704.42600000000004</c:v>
                </c:pt>
                <c:pt idx="16604">
                  <c:v>-704.41</c:v>
                </c:pt>
                <c:pt idx="16605">
                  <c:v>-704.39400000000001</c:v>
                </c:pt>
                <c:pt idx="16606">
                  <c:v>-704.37800000000004</c:v>
                </c:pt>
                <c:pt idx="16607">
                  <c:v>-704.36199999999997</c:v>
                </c:pt>
                <c:pt idx="16608">
                  <c:v>-704.346</c:v>
                </c:pt>
                <c:pt idx="16609">
                  <c:v>-704.33</c:v>
                </c:pt>
                <c:pt idx="16610">
                  <c:v>-704.31399999999996</c:v>
                </c:pt>
                <c:pt idx="16611">
                  <c:v>-704.298</c:v>
                </c:pt>
                <c:pt idx="16612">
                  <c:v>-704.28200000000004</c:v>
                </c:pt>
                <c:pt idx="16613">
                  <c:v>-704.26599999999996</c:v>
                </c:pt>
                <c:pt idx="16614">
                  <c:v>-704.25</c:v>
                </c:pt>
                <c:pt idx="16615">
                  <c:v>-704.23400000000004</c:v>
                </c:pt>
                <c:pt idx="16616">
                  <c:v>-704.21799999999996</c:v>
                </c:pt>
                <c:pt idx="16617">
                  <c:v>-704.202</c:v>
                </c:pt>
                <c:pt idx="16618">
                  <c:v>-704.18600000000004</c:v>
                </c:pt>
                <c:pt idx="16619">
                  <c:v>-704.17</c:v>
                </c:pt>
                <c:pt idx="16620">
                  <c:v>-704.154</c:v>
                </c:pt>
                <c:pt idx="16621">
                  <c:v>-704.13800000000003</c:v>
                </c:pt>
                <c:pt idx="16622">
                  <c:v>-704.12199999999996</c:v>
                </c:pt>
                <c:pt idx="16623">
                  <c:v>-704.10599999999999</c:v>
                </c:pt>
                <c:pt idx="16624">
                  <c:v>-704.09</c:v>
                </c:pt>
                <c:pt idx="16625">
                  <c:v>-704.07399999999996</c:v>
                </c:pt>
                <c:pt idx="16626">
                  <c:v>-704.05799999999999</c:v>
                </c:pt>
                <c:pt idx="16627">
                  <c:v>-704.04200000000003</c:v>
                </c:pt>
                <c:pt idx="16628">
                  <c:v>-704.02599999999995</c:v>
                </c:pt>
                <c:pt idx="16629">
                  <c:v>-704.01</c:v>
                </c:pt>
                <c:pt idx="16630">
                  <c:v>-703.99400000000003</c:v>
                </c:pt>
                <c:pt idx="16631">
                  <c:v>-703.97799999999995</c:v>
                </c:pt>
                <c:pt idx="16632">
                  <c:v>-703.96199999999999</c:v>
                </c:pt>
                <c:pt idx="16633">
                  <c:v>-703.94600000000003</c:v>
                </c:pt>
                <c:pt idx="16634">
                  <c:v>-703.93</c:v>
                </c:pt>
                <c:pt idx="16635">
                  <c:v>-703.91399999999999</c:v>
                </c:pt>
                <c:pt idx="16636">
                  <c:v>-703.89800000000002</c:v>
                </c:pt>
                <c:pt idx="16637">
                  <c:v>-703.88199999999995</c:v>
                </c:pt>
                <c:pt idx="16638">
                  <c:v>-703.86599999999999</c:v>
                </c:pt>
                <c:pt idx="16639">
                  <c:v>-703.85</c:v>
                </c:pt>
                <c:pt idx="16640">
                  <c:v>-703.83399999999995</c:v>
                </c:pt>
                <c:pt idx="16641">
                  <c:v>-703.81799999999998</c:v>
                </c:pt>
                <c:pt idx="16642">
                  <c:v>-703.80200000000002</c:v>
                </c:pt>
                <c:pt idx="16643">
                  <c:v>-703.78599999999994</c:v>
                </c:pt>
                <c:pt idx="16644">
                  <c:v>-703.77</c:v>
                </c:pt>
                <c:pt idx="16645">
                  <c:v>-703.75400000000002</c:v>
                </c:pt>
                <c:pt idx="16646">
                  <c:v>-703.73800000000006</c:v>
                </c:pt>
                <c:pt idx="16647">
                  <c:v>-703.72199999999998</c:v>
                </c:pt>
                <c:pt idx="16648">
                  <c:v>-703.70600000000002</c:v>
                </c:pt>
                <c:pt idx="16649">
                  <c:v>-703.69</c:v>
                </c:pt>
                <c:pt idx="16650">
                  <c:v>-703.67399999999998</c:v>
                </c:pt>
                <c:pt idx="16651">
                  <c:v>-703.65800000000002</c:v>
                </c:pt>
                <c:pt idx="16652">
                  <c:v>-703.64200000000005</c:v>
                </c:pt>
                <c:pt idx="16653">
                  <c:v>-703.62599999999998</c:v>
                </c:pt>
                <c:pt idx="16654">
                  <c:v>-703.61</c:v>
                </c:pt>
                <c:pt idx="16655">
                  <c:v>-703.59400000000005</c:v>
                </c:pt>
                <c:pt idx="16656">
                  <c:v>-703.57799999999997</c:v>
                </c:pt>
                <c:pt idx="16657">
                  <c:v>-703.56200000000001</c:v>
                </c:pt>
                <c:pt idx="16658">
                  <c:v>-703.54700000000003</c:v>
                </c:pt>
                <c:pt idx="16659">
                  <c:v>-703.53099999999995</c:v>
                </c:pt>
                <c:pt idx="16660">
                  <c:v>-703.51499999999999</c:v>
                </c:pt>
                <c:pt idx="16661">
                  <c:v>-703.49900000000002</c:v>
                </c:pt>
                <c:pt idx="16662">
                  <c:v>-703.48299999999995</c:v>
                </c:pt>
                <c:pt idx="16663">
                  <c:v>-703.46699999999998</c:v>
                </c:pt>
                <c:pt idx="16664">
                  <c:v>-703.45100000000002</c:v>
                </c:pt>
                <c:pt idx="16665">
                  <c:v>-703.43499999999995</c:v>
                </c:pt>
                <c:pt idx="16666">
                  <c:v>-703.41899999999998</c:v>
                </c:pt>
                <c:pt idx="16667">
                  <c:v>-703.40300000000002</c:v>
                </c:pt>
                <c:pt idx="16668">
                  <c:v>-703.38699999999994</c:v>
                </c:pt>
                <c:pt idx="16669">
                  <c:v>-703.37099999999998</c:v>
                </c:pt>
                <c:pt idx="16670">
                  <c:v>-703.35500000000002</c:v>
                </c:pt>
                <c:pt idx="16671">
                  <c:v>-703.33900000000006</c:v>
                </c:pt>
                <c:pt idx="16672">
                  <c:v>-703.32299999999998</c:v>
                </c:pt>
                <c:pt idx="16673">
                  <c:v>-703.30700000000002</c:v>
                </c:pt>
                <c:pt idx="16674">
                  <c:v>-703.29100000000005</c:v>
                </c:pt>
                <c:pt idx="16675">
                  <c:v>-703.27499999999998</c:v>
                </c:pt>
                <c:pt idx="16676">
                  <c:v>-703.25900000000001</c:v>
                </c:pt>
                <c:pt idx="16677">
                  <c:v>-703.24300000000005</c:v>
                </c:pt>
                <c:pt idx="16678">
                  <c:v>-703.22699999999998</c:v>
                </c:pt>
                <c:pt idx="16679">
                  <c:v>-703.21100000000001</c:v>
                </c:pt>
                <c:pt idx="16680">
                  <c:v>-703.19500000000005</c:v>
                </c:pt>
                <c:pt idx="16681">
                  <c:v>-703.17899999999997</c:v>
                </c:pt>
                <c:pt idx="16682">
                  <c:v>-703.16300000000001</c:v>
                </c:pt>
                <c:pt idx="16683">
                  <c:v>-703.14700000000005</c:v>
                </c:pt>
                <c:pt idx="16684">
                  <c:v>-703.13099999999997</c:v>
                </c:pt>
                <c:pt idx="16685">
                  <c:v>-703.11500000000001</c:v>
                </c:pt>
                <c:pt idx="16686">
                  <c:v>-703.09900000000005</c:v>
                </c:pt>
                <c:pt idx="16687">
                  <c:v>-703.08299999999997</c:v>
                </c:pt>
                <c:pt idx="16688">
                  <c:v>-703.06700000000001</c:v>
                </c:pt>
                <c:pt idx="16689">
                  <c:v>-703.05100000000004</c:v>
                </c:pt>
                <c:pt idx="16690">
                  <c:v>-703.03499999999997</c:v>
                </c:pt>
                <c:pt idx="16691">
                  <c:v>-703.01900000000001</c:v>
                </c:pt>
                <c:pt idx="16692">
                  <c:v>-703.00300000000004</c:v>
                </c:pt>
                <c:pt idx="16693">
                  <c:v>-702.98699999999997</c:v>
                </c:pt>
                <c:pt idx="16694">
                  <c:v>-702.971</c:v>
                </c:pt>
                <c:pt idx="16695">
                  <c:v>-702.95500000000004</c:v>
                </c:pt>
                <c:pt idx="16696">
                  <c:v>-702.93899999999996</c:v>
                </c:pt>
                <c:pt idx="16697">
                  <c:v>-702.923</c:v>
                </c:pt>
                <c:pt idx="16698">
                  <c:v>-702.90700000000004</c:v>
                </c:pt>
                <c:pt idx="16699">
                  <c:v>-702.89099999999996</c:v>
                </c:pt>
                <c:pt idx="16700">
                  <c:v>-702.875</c:v>
                </c:pt>
                <c:pt idx="16701">
                  <c:v>-702.85900000000004</c:v>
                </c:pt>
                <c:pt idx="16702">
                  <c:v>-702.84299999999996</c:v>
                </c:pt>
                <c:pt idx="16703">
                  <c:v>-702.827</c:v>
                </c:pt>
                <c:pt idx="16704">
                  <c:v>-702.81100000000004</c:v>
                </c:pt>
                <c:pt idx="16705">
                  <c:v>-702.79499999999996</c:v>
                </c:pt>
                <c:pt idx="16706">
                  <c:v>-702.779</c:v>
                </c:pt>
                <c:pt idx="16707">
                  <c:v>-702.76300000000003</c:v>
                </c:pt>
                <c:pt idx="16708">
                  <c:v>-702.74699999999996</c:v>
                </c:pt>
                <c:pt idx="16709">
                  <c:v>-702.73099999999999</c:v>
                </c:pt>
                <c:pt idx="16710">
                  <c:v>-702.71500000000003</c:v>
                </c:pt>
                <c:pt idx="16711">
                  <c:v>-702.69899999999996</c:v>
                </c:pt>
                <c:pt idx="16712">
                  <c:v>-702.68299999999999</c:v>
                </c:pt>
                <c:pt idx="16713">
                  <c:v>-702.66700000000003</c:v>
                </c:pt>
                <c:pt idx="16714">
                  <c:v>-702.65099999999995</c:v>
                </c:pt>
                <c:pt idx="16715">
                  <c:v>-702.63499999999999</c:v>
                </c:pt>
                <c:pt idx="16716">
                  <c:v>-702.61900000000003</c:v>
                </c:pt>
                <c:pt idx="16717">
                  <c:v>-702.60299999999995</c:v>
                </c:pt>
                <c:pt idx="16718">
                  <c:v>-702.58699999999999</c:v>
                </c:pt>
                <c:pt idx="16719">
                  <c:v>-702.57100000000003</c:v>
                </c:pt>
                <c:pt idx="16720">
                  <c:v>-702.55499999999995</c:v>
                </c:pt>
                <c:pt idx="16721">
                  <c:v>-702.53899999999999</c:v>
                </c:pt>
                <c:pt idx="16722">
                  <c:v>-702.52300000000002</c:v>
                </c:pt>
                <c:pt idx="16723">
                  <c:v>-702.50699999999995</c:v>
                </c:pt>
                <c:pt idx="16724">
                  <c:v>-702.49099999999999</c:v>
                </c:pt>
                <c:pt idx="16725">
                  <c:v>-702.47500000000002</c:v>
                </c:pt>
                <c:pt idx="16726">
                  <c:v>-702.45899999999995</c:v>
                </c:pt>
                <c:pt idx="16727">
                  <c:v>-702.44299999999998</c:v>
                </c:pt>
                <c:pt idx="16728">
                  <c:v>-702.42700000000002</c:v>
                </c:pt>
                <c:pt idx="16729">
                  <c:v>-702.41099999999994</c:v>
                </c:pt>
                <c:pt idx="16730">
                  <c:v>-702.39499999999998</c:v>
                </c:pt>
                <c:pt idx="16731">
                  <c:v>-702.37900000000002</c:v>
                </c:pt>
                <c:pt idx="16732">
                  <c:v>-702.36300000000006</c:v>
                </c:pt>
                <c:pt idx="16733">
                  <c:v>-702.34699999999998</c:v>
                </c:pt>
                <c:pt idx="16734">
                  <c:v>-702.33100000000002</c:v>
                </c:pt>
                <c:pt idx="16735">
                  <c:v>-702.31500000000005</c:v>
                </c:pt>
                <c:pt idx="16736">
                  <c:v>-702.29899999999998</c:v>
                </c:pt>
                <c:pt idx="16737">
                  <c:v>-702.28300000000002</c:v>
                </c:pt>
                <c:pt idx="16738">
                  <c:v>-702.26700000000005</c:v>
                </c:pt>
                <c:pt idx="16739">
                  <c:v>-702.25099999999998</c:v>
                </c:pt>
                <c:pt idx="16740">
                  <c:v>-702.23500000000001</c:v>
                </c:pt>
                <c:pt idx="16741">
                  <c:v>-702.21900000000005</c:v>
                </c:pt>
                <c:pt idx="16742">
                  <c:v>-702.20299999999997</c:v>
                </c:pt>
                <c:pt idx="16743">
                  <c:v>-702.18700000000001</c:v>
                </c:pt>
                <c:pt idx="16744">
                  <c:v>-702.17100000000005</c:v>
                </c:pt>
                <c:pt idx="16745">
                  <c:v>-702.15499999999997</c:v>
                </c:pt>
                <c:pt idx="16746">
                  <c:v>-702.13900000000001</c:v>
                </c:pt>
                <c:pt idx="16747">
                  <c:v>-702.12300000000005</c:v>
                </c:pt>
                <c:pt idx="16748">
                  <c:v>-702.10699999999997</c:v>
                </c:pt>
                <c:pt idx="16749">
                  <c:v>-702.09100000000001</c:v>
                </c:pt>
                <c:pt idx="16750">
                  <c:v>-702.07500000000005</c:v>
                </c:pt>
                <c:pt idx="16751">
                  <c:v>-702.05899999999997</c:v>
                </c:pt>
                <c:pt idx="16752">
                  <c:v>-702.04300000000001</c:v>
                </c:pt>
                <c:pt idx="16753">
                  <c:v>-702.02700000000004</c:v>
                </c:pt>
                <c:pt idx="16754">
                  <c:v>-702.01099999999997</c:v>
                </c:pt>
                <c:pt idx="16755">
                  <c:v>-701.995</c:v>
                </c:pt>
                <c:pt idx="16756">
                  <c:v>-701.97900000000004</c:v>
                </c:pt>
                <c:pt idx="16757">
                  <c:v>-701.96299999999997</c:v>
                </c:pt>
                <c:pt idx="16758">
                  <c:v>-701.947</c:v>
                </c:pt>
                <c:pt idx="16759">
                  <c:v>-701.93100000000004</c:v>
                </c:pt>
                <c:pt idx="16760">
                  <c:v>-701.91499999999996</c:v>
                </c:pt>
                <c:pt idx="16761">
                  <c:v>-701.899</c:v>
                </c:pt>
                <c:pt idx="16762">
                  <c:v>-701.88300000000004</c:v>
                </c:pt>
                <c:pt idx="16763">
                  <c:v>-701.86699999999996</c:v>
                </c:pt>
                <c:pt idx="16764">
                  <c:v>-701.851</c:v>
                </c:pt>
                <c:pt idx="16765">
                  <c:v>-701.83500000000004</c:v>
                </c:pt>
                <c:pt idx="16766">
                  <c:v>-701.81899999999996</c:v>
                </c:pt>
                <c:pt idx="16767">
                  <c:v>-701.803</c:v>
                </c:pt>
                <c:pt idx="16768">
                  <c:v>-701.78700000000003</c:v>
                </c:pt>
                <c:pt idx="16769">
                  <c:v>-701.77099999999996</c:v>
                </c:pt>
                <c:pt idx="16770">
                  <c:v>-701.755</c:v>
                </c:pt>
                <c:pt idx="16771">
                  <c:v>-701.74</c:v>
                </c:pt>
                <c:pt idx="16772">
                  <c:v>-701.72400000000005</c:v>
                </c:pt>
                <c:pt idx="16773">
                  <c:v>-701.70799999999997</c:v>
                </c:pt>
                <c:pt idx="16774">
                  <c:v>-701.69200000000001</c:v>
                </c:pt>
                <c:pt idx="16775">
                  <c:v>-701.67600000000004</c:v>
                </c:pt>
                <c:pt idx="16776">
                  <c:v>-701.66</c:v>
                </c:pt>
                <c:pt idx="16777">
                  <c:v>-701.64400000000001</c:v>
                </c:pt>
                <c:pt idx="16778">
                  <c:v>-701.62800000000004</c:v>
                </c:pt>
                <c:pt idx="16779">
                  <c:v>-701.61199999999997</c:v>
                </c:pt>
                <c:pt idx="16780">
                  <c:v>-701.596</c:v>
                </c:pt>
                <c:pt idx="16781">
                  <c:v>-701.58</c:v>
                </c:pt>
                <c:pt idx="16782">
                  <c:v>-701.56399999999996</c:v>
                </c:pt>
                <c:pt idx="16783">
                  <c:v>-701.548</c:v>
                </c:pt>
                <c:pt idx="16784">
                  <c:v>-701.53200000000004</c:v>
                </c:pt>
                <c:pt idx="16785">
                  <c:v>-701.51599999999996</c:v>
                </c:pt>
                <c:pt idx="16786">
                  <c:v>-701.5</c:v>
                </c:pt>
                <c:pt idx="16787">
                  <c:v>-701.48400000000004</c:v>
                </c:pt>
                <c:pt idx="16788">
                  <c:v>-701.46799999999996</c:v>
                </c:pt>
                <c:pt idx="16789">
                  <c:v>-701.452</c:v>
                </c:pt>
                <c:pt idx="16790">
                  <c:v>-701.43600000000004</c:v>
                </c:pt>
                <c:pt idx="16791">
                  <c:v>-701.42</c:v>
                </c:pt>
                <c:pt idx="16792">
                  <c:v>-701.404</c:v>
                </c:pt>
                <c:pt idx="16793">
                  <c:v>-701.38800000000003</c:v>
                </c:pt>
                <c:pt idx="16794">
                  <c:v>-701.37199999999996</c:v>
                </c:pt>
                <c:pt idx="16795">
                  <c:v>-701.35599999999999</c:v>
                </c:pt>
                <c:pt idx="16796">
                  <c:v>-701.34</c:v>
                </c:pt>
                <c:pt idx="16797">
                  <c:v>-701.32399999999996</c:v>
                </c:pt>
                <c:pt idx="16798">
                  <c:v>-701.30799999999999</c:v>
                </c:pt>
                <c:pt idx="16799">
                  <c:v>-701.29200000000003</c:v>
                </c:pt>
                <c:pt idx="16800">
                  <c:v>-701.27599999999995</c:v>
                </c:pt>
                <c:pt idx="16801">
                  <c:v>-701.26</c:v>
                </c:pt>
                <c:pt idx="16802">
                  <c:v>-701.24400000000003</c:v>
                </c:pt>
                <c:pt idx="16803">
                  <c:v>-701.22799999999995</c:v>
                </c:pt>
                <c:pt idx="16804">
                  <c:v>-701.21199999999999</c:v>
                </c:pt>
                <c:pt idx="16805">
                  <c:v>-701.19600000000003</c:v>
                </c:pt>
                <c:pt idx="16806">
                  <c:v>-701.18</c:v>
                </c:pt>
                <c:pt idx="16807">
                  <c:v>-701.16399999999999</c:v>
                </c:pt>
                <c:pt idx="16808">
                  <c:v>-701.14800000000002</c:v>
                </c:pt>
                <c:pt idx="16809">
                  <c:v>-701.13199999999995</c:v>
                </c:pt>
                <c:pt idx="16810">
                  <c:v>-701.11599999999999</c:v>
                </c:pt>
                <c:pt idx="16811">
                  <c:v>-701.1</c:v>
                </c:pt>
                <c:pt idx="16812">
                  <c:v>-701.08399999999995</c:v>
                </c:pt>
                <c:pt idx="16813">
                  <c:v>-701.06799999999998</c:v>
                </c:pt>
                <c:pt idx="16814">
                  <c:v>-701.05200000000002</c:v>
                </c:pt>
                <c:pt idx="16815">
                  <c:v>-701.03599999999994</c:v>
                </c:pt>
                <c:pt idx="16816">
                  <c:v>-701.02</c:v>
                </c:pt>
                <c:pt idx="16817">
                  <c:v>-701.00400000000002</c:v>
                </c:pt>
                <c:pt idx="16818">
                  <c:v>-700.98800000000006</c:v>
                </c:pt>
                <c:pt idx="16819">
                  <c:v>-700.97199999999998</c:v>
                </c:pt>
                <c:pt idx="16820">
                  <c:v>-700.95600000000002</c:v>
                </c:pt>
                <c:pt idx="16821">
                  <c:v>-700.94</c:v>
                </c:pt>
                <c:pt idx="16822">
                  <c:v>-700.92399999999998</c:v>
                </c:pt>
                <c:pt idx="16823">
                  <c:v>-700.90800000000002</c:v>
                </c:pt>
                <c:pt idx="16824">
                  <c:v>-700.89200000000005</c:v>
                </c:pt>
                <c:pt idx="16825">
                  <c:v>-700.87599999999998</c:v>
                </c:pt>
                <c:pt idx="16826">
                  <c:v>-700.86</c:v>
                </c:pt>
                <c:pt idx="16827">
                  <c:v>-700.84400000000005</c:v>
                </c:pt>
                <c:pt idx="16828">
                  <c:v>-700.82799999999997</c:v>
                </c:pt>
                <c:pt idx="16829">
                  <c:v>-700.81200000000001</c:v>
                </c:pt>
                <c:pt idx="16830">
                  <c:v>-700.79600000000005</c:v>
                </c:pt>
                <c:pt idx="16831">
                  <c:v>-700.78</c:v>
                </c:pt>
                <c:pt idx="16832">
                  <c:v>-700.76400000000001</c:v>
                </c:pt>
                <c:pt idx="16833">
                  <c:v>-700.74800000000005</c:v>
                </c:pt>
                <c:pt idx="16834">
                  <c:v>-700.73199999999997</c:v>
                </c:pt>
                <c:pt idx="16835">
                  <c:v>-700.71600000000001</c:v>
                </c:pt>
                <c:pt idx="16836">
                  <c:v>-700.7</c:v>
                </c:pt>
                <c:pt idx="16837">
                  <c:v>-700.68399999999997</c:v>
                </c:pt>
                <c:pt idx="16838">
                  <c:v>-700.66800000000001</c:v>
                </c:pt>
                <c:pt idx="16839">
                  <c:v>-700.65200000000004</c:v>
                </c:pt>
                <c:pt idx="16840">
                  <c:v>-700.63599999999997</c:v>
                </c:pt>
                <c:pt idx="16841">
                  <c:v>-700.62</c:v>
                </c:pt>
                <c:pt idx="16842">
                  <c:v>-700.60400000000004</c:v>
                </c:pt>
                <c:pt idx="16843">
                  <c:v>-700.58799999999997</c:v>
                </c:pt>
                <c:pt idx="16844">
                  <c:v>-700.572</c:v>
                </c:pt>
                <c:pt idx="16845">
                  <c:v>-700.55600000000004</c:v>
                </c:pt>
                <c:pt idx="16846">
                  <c:v>-700.54</c:v>
                </c:pt>
                <c:pt idx="16847">
                  <c:v>-700.524</c:v>
                </c:pt>
                <c:pt idx="16848">
                  <c:v>-700.50800000000004</c:v>
                </c:pt>
                <c:pt idx="16849">
                  <c:v>-700.49199999999996</c:v>
                </c:pt>
                <c:pt idx="16850">
                  <c:v>-700.476</c:v>
                </c:pt>
                <c:pt idx="16851">
                  <c:v>-700.46</c:v>
                </c:pt>
                <c:pt idx="16852">
                  <c:v>-700.44399999999996</c:v>
                </c:pt>
                <c:pt idx="16853">
                  <c:v>-700.428</c:v>
                </c:pt>
                <c:pt idx="16854">
                  <c:v>-700.41200000000003</c:v>
                </c:pt>
                <c:pt idx="16855">
                  <c:v>-700.39599999999996</c:v>
                </c:pt>
                <c:pt idx="16856">
                  <c:v>-700.38</c:v>
                </c:pt>
                <c:pt idx="16857">
                  <c:v>-700.36400000000003</c:v>
                </c:pt>
                <c:pt idx="16858">
                  <c:v>-700.34799999999996</c:v>
                </c:pt>
                <c:pt idx="16859">
                  <c:v>-700.33199999999999</c:v>
                </c:pt>
                <c:pt idx="16860">
                  <c:v>-700.31600000000003</c:v>
                </c:pt>
                <c:pt idx="16861">
                  <c:v>-700.3</c:v>
                </c:pt>
                <c:pt idx="16862">
                  <c:v>-700.28399999999999</c:v>
                </c:pt>
                <c:pt idx="16863">
                  <c:v>-700.26800000000003</c:v>
                </c:pt>
                <c:pt idx="16864">
                  <c:v>-700.25199999999995</c:v>
                </c:pt>
                <c:pt idx="16865">
                  <c:v>-700.23599999999999</c:v>
                </c:pt>
                <c:pt idx="16866">
                  <c:v>-700.22</c:v>
                </c:pt>
                <c:pt idx="16867">
                  <c:v>-700.20399999999995</c:v>
                </c:pt>
                <c:pt idx="16868">
                  <c:v>-700.18799999999999</c:v>
                </c:pt>
                <c:pt idx="16869">
                  <c:v>-700.17200000000003</c:v>
                </c:pt>
                <c:pt idx="16870">
                  <c:v>-700.15599999999995</c:v>
                </c:pt>
                <c:pt idx="16871">
                  <c:v>-700.14</c:v>
                </c:pt>
                <c:pt idx="16872">
                  <c:v>-700.12400000000002</c:v>
                </c:pt>
                <c:pt idx="16873">
                  <c:v>-700.10799999999995</c:v>
                </c:pt>
                <c:pt idx="16874">
                  <c:v>-700.09199999999998</c:v>
                </c:pt>
                <c:pt idx="16875">
                  <c:v>-700.07600000000002</c:v>
                </c:pt>
                <c:pt idx="16876">
                  <c:v>-700.06</c:v>
                </c:pt>
                <c:pt idx="16877">
                  <c:v>-700.04399999999998</c:v>
                </c:pt>
                <c:pt idx="16878">
                  <c:v>-700.02800000000002</c:v>
                </c:pt>
                <c:pt idx="16879">
                  <c:v>-700.01199999999994</c:v>
                </c:pt>
                <c:pt idx="16880">
                  <c:v>-699.99599999999998</c:v>
                </c:pt>
                <c:pt idx="16881">
                  <c:v>-699.98</c:v>
                </c:pt>
                <c:pt idx="16882">
                  <c:v>-699.96400000000006</c:v>
                </c:pt>
                <c:pt idx="16883">
                  <c:v>-699.94799999999998</c:v>
                </c:pt>
                <c:pt idx="16884">
                  <c:v>-699.93200000000002</c:v>
                </c:pt>
                <c:pt idx="16885">
                  <c:v>-699.91700000000003</c:v>
                </c:pt>
                <c:pt idx="16886">
                  <c:v>-699.90099999999995</c:v>
                </c:pt>
                <c:pt idx="16887">
                  <c:v>-699.88499999999999</c:v>
                </c:pt>
                <c:pt idx="16888">
                  <c:v>-699.86900000000003</c:v>
                </c:pt>
                <c:pt idx="16889">
                  <c:v>-699.85299999999995</c:v>
                </c:pt>
                <c:pt idx="16890">
                  <c:v>-699.83699999999999</c:v>
                </c:pt>
                <c:pt idx="16891">
                  <c:v>-699.82100000000003</c:v>
                </c:pt>
                <c:pt idx="16892">
                  <c:v>-699.80499999999995</c:v>
                </c:pt>
                <c:pt idx="16893">
                  <c:v>-699.78899999999999</c:v>
                </c:pt>
                <c:pt idx="16894">
                  <c:v>-699.77300000000002</c:v>
                </c:pt>
                <c:pt idx="16895">
                  <c:v>-699.75699999999995</c:v>
                </c:pt>
                <c:pt idx="16896">
                  <c:v>-699.74099999999999</c:v>
                </c:pt>
                <c:pt idx="16897">
                  <c:v>-699.72500000000002</c:v>
                </c:pt>
                <c:pt idx="16898">
                  <c:v>-699.70899999999995</c:v>
                </c:pt>
                <c:pt idx="16899">
                  <c:v>-699.69299999999998</c:v>
                </c:pt>
                <c:pt idx="16900">
                  <c:v>-699.67700000000002</c:v>
                </c:pt>
                <c:pt idx="16901">
                  <c:v>-699.66099999999994</c:v>
                </c:pt>
                <c:pt idx="16902">
                  <c:v>-699.64499999999998</c:v>
                </c:pt>
                <c:pt idx="16903">
                  <c:v>-699.62900000000002</c:v>
                </c:pt>
                <c:pt idx="16904">
                  <c:v>-699.61300000000006</c:v>
                </c:pt>
                <c:pt idx="16905">
                  <c:v>-699.59699999999998</c:v>
                </c:pt>
                <c:pt idx="16906">
                  <c:v>-699.58100000000002</c:v>
                </c:pt>
                <c:pt idx="16907">
                  <c:v>-699.56500000000005</c:v>
                </c:pt>
                <c:pt idx="16908">
                  <c:v>-699.54899999999998</c:v>
                </c:pt>
                <c:pt idx="16909">
                  <c:v>-699.53300000000002</c:v>
                </c:pt>
                <c:pt idx="16910">
                  <c:v>-699.51700000000005</c:v>
                </c:pt>
                <c:pt idx="16911">
                  <c:v>-699.50099999999998</c:v>
                </c:pt>
                <c:pt idx="16912">
                  <c:v>-699.48500000000001</c:v>
                </c:pt>
                <c:pt idx="16913">
                  <c:v>-699.46900000000005</c:v>
                </c:pt>
                <c:pt idx="16914">
                  <c:v>-699.45299999999997</c:v>
                </c:pt>
                <c:pt idx="16915">
                  <c:v>-699.43700000000001</c:v>
                </c:pt>
                <c:pt idx="16916">
                  <c:v>-699.42100000000005</c:v>
                </c:pt>
                <c:pt idx="16917">
                  <c:v>-699.40499999999997</c:v>
                </c:pt>
                <c:pt idx="16918">
                  <c:v>-699.38900000000001</c:v>
                </c:pt>
                <c:pt idx="16919">
                  <c:v>-699.37300000000005</c:v>
                </c:pt>
                <c:pt idx="16920">
                  <c:v>-699.35699999999997</c:v>
                </c:pt>
                <c:pt idx="16921">
                  <c:v>-699.34100000000001</c:v>
                </c:pt>
                <c:pt idx="16922">
                  <c:v>-699.32500000000005</c:v>
                </c:pt>
                <c:pt idx="16923">
                  <c:v>-699.30899999999997</c:v>
                </c:pt>
                <c:pt idx="16924">
                  <c:v>-699.29300000000001</c:v>
                </c:pt>
                <c:pt idx="16925">
                  <c:v>-699.27700000000004</c:v>
                </c:pt>
                <c:pt idx="16926">
                  <c:v>-699.26099999999997</c:v>
                </c:pt>
                <c:pt idx="16927">
                  <c:v>-699.245</c:v>
                </c:pt>
                <c:pt idx="16928">
                  <c:v>-699.22900000000004</c:v>
                </c:pt>
                <c:pt idx="16929">
                  <c:v>-699.21299999999997</c:v>
                </c:pt>
                <c:pt idx="16930">
                  <c:v>-699.197</c:v>
                </c:pt>
                <c:pt idx="16931">
                  <c:v>-699.18100000000004</c:v>
                </c:pt>
                <c:pt idx="16932">
                  <c:v>-699.16499999999996</c:v>
                </c:pt>
                <c:pt idx="16933">
                  <c:v>-699.149</c:v>
                </c:pt>
                <c:pt idx="16934">
                  <c:v>-699.13300000000004</c:v>
                </c:pt>
                <c:pt idx="16935">
                  <c:v>-699.11699999999996</c:v>
                </c:pt>
                <c:pt idx="16936">
                  <c:v>-699.101</c:v>
                </c:pt>
                <c:pt idx="16937">
                  <c:v>-699.08500000000004</c:v>
                </c:pt>
                <c:pt idx="16938">
                  <c:v>-699.06899999999996</c:v>
                </c:pt>
                <c:pt idx="16939">
                  <c:v>-699.053</c:v>
                </c:pt>
                <c:pt idx="16940">
                  <c:v>-699.03700000000003</c:v>
                </c:pt>
                <c:pt idx="16941">
                  <c:v>-699.02099999999996</c:v>
                </c:pt>
                <c:pt idx="16942">
                  <c:v>-699.005</c:v>
                </c:pt>
                <c:pt idx="16943">
                  <c:v>-698.98900000000003</c:v>
                </c:pt>
                <c:pt idx="16944">
                  <c:v>-698.97299999999996</c:v>
                </c:pt>
                <c:pt idx="16945">
                  <c:v>-698.95699999999999</c:v>
                </c:pt>
                <c:pt idx="16946">
                  <c:v>-698.94100000000003</c:v>
                </c:pt>
                <c:pt idx="16947">
                  <c:v>-698.92499999999995</c:v>
                </c:pt>
                <c:pt idx="16948">
                  <c:v>-698.90899999999999</c:v>
                </c:pt>
                <c:pt idx="16949">
                  <c:v>-698.89300000000003</c:v>
                </c:pt>
                <c:pt idx="16950">
                  <c:v>-698.87699999999995</c:v>
                </c:pt>
                <c:pt idx="16951">
                  <c:v>-698.86099999999999</c:v>
                </c:pt>
                <c:pt idx="16952">
                  <c:v>-698.84500000000003</c:v>
                </c:pt>
                <c:pt idx="16953">
                  <c:v>-698.82899999999995</c:v>
                </c:pt>
                <c:pt idx="16954">
                  <c:v>-698.81299999999999</c:v>
                </c:pt>
                <c:pt idx="16955">
                  <c:v>-698.79700000000003</c:v>
                </c:pt>
                <c:pt idx="16956">
                  <c:v>-698.78099999999995</c:v>
                </c:pt>
                <c:pt idx="16957">
                  <c:v>-698.76499999999999</c:v>
                </c:pt>
                <c:pt idx="16958">
                  <c:v>-698.74900000000002</c:v>
                </c:pt>
                <c:pt idx="16959">
                  <c:v>-698.73299999999995</c:v>
                </c:pt>
                <c:pt idx="16960">
                  <c:v>-698.71699999999998</c:v>
                </c:pt>
                <c:pt idx="16961">
                  <c:v>-698.70100000000002</c:v>
                </c:pt>
                <c:pt idx="16962">
                  <c:v>-698.68499999999995</c:v>
                </c:pt>
                <c:pt idx="16963">
                  <c:v>-698.66899999999998</c:v>
                </c:pt>
                <c:pt idx="16964">
                  <c:v>-698.65300000000002</c:v>
                </c:pt>
                <c:pt idx="16965">
                  <c:v>-698.63699999999994</c:v>
                </c:pt>
                <c:pt idx="16966">
                  <c:v>-698.62099999999998</c:v>
                </c:pt>
                <c:pt idx="16967">
                  <c:v>-698.60500000000002</c:v>
                </c:pt>
                <c:pt idx="16968">
                  <c:v>-698.58900000000006</c:v>
                </c:pt>
                <c:pt idx="16969">
                  <c:v>-698.57299999999998</c:v>
                </c:pt>
                <c:pt idx="16970">
                  <c:v>-698.55700000000002</c:v>
                </c:pt>
                <c:pt idx="16971">
                  <c:v>-698.54100000000005</c:v>
                </c:pt>
                <c:pt idx="16972">
                  <c:v>-698.52499999999998</c:v>
                </c:pt>
                <c:pt idx="16973">
                  <c:v>-698.50900000000001</c:v>
                </c:pt>
                <c:pt idx="16974">
                  <c:v>-698.49300000000005</c:v>
                </c:pt>
                <c:pt idx="16975">
                  <c:v>-698.47699999999998</c:v>
                </c:pt>
                <c:pt idx="16976">
                  <c:v>-698.46100000000001</c:v>
                </c:pt>
                <c:pt idx="16977">
                  <c:v>-698.44500000000005</c:v>
                </c:pt>
                <c:pt idx="16978">
                  <c:v>-698.42899999999997</c:v>
                </c:pt>
                <c:pt idx="16979">
                  <c:v>-698.41300000000001</c:v>
                </c:pt>
                <c:pt idx="16980">
                  <c:v>-698.39700000000005</c:v>
                </c:pt>
                <c:pt idx="16981">
                  <c:v>-698.38099999999997</c:v>
                </c:pt>
                <c:pt idx="16982">
                  <c:v>-698.36500000000001</c:v>
                </c:pt>
                <c:pt idx="16983">
                  <c:v>-698.34900000000005</c:v>
                </c:pt>
                <c:pt idx="16984">
                  <c:v>-698.33299999999997</c:v>
                </c:pt>
                <c:pt idx="16985">
                  <c:v>-698.31700000000001</c:v>
                </c:pt>
                <c:pt idx="16986">
                  <c:v>-698.30100000000004</c:v>
                </c:pt>
                <c:pt idx="16987">
                  <c:v>-698.28499999999997</c:v>
                </c:pt>
                <c:pt idx="16988">
                  <c:v>-698.26900000000001</c:v>
                </c:pt>
                <c:pt idx="16989">
                  <c:v>-698.25300000000004</c:v>
                </c:pt>
                <c:pt idx="16990">
                  <c:v>-698.23699999999997</c:v>
                </c:pt>
                <c:pt idx="16991">
                  <c:v>-698.221</c:v>
                </c:pt>
                <c:pt idx="16992">
                  <c:v>-698.20500000000004</c:v>
                </c:pt>
                <c:pt idx="16993">
                  <c:v>-698.18899999999996</c:v>
                </c:pt>
                <c:pt idx="16994">
                  <c:v>-698.173</c:v>
                </c:pt>
                <c:pt idx="16995">
                  <c:v>-698.15700000000004</c:v>
                </c:pt>
                <c:pt idx="16996">
                  <c:v>-698.14099999999996</c:v>
                </c:pt>
                <c:pt idx="16997">
                  <c:v>-698.125</c:v>
                </c:pt>
                <c:pt idx="16998">
                  <c:v>-698.10900000000004</c:v>
                </c:pt>
                <c:pt idx="16999">
                  <c:v>-698.09400000000005</c:v>
                </c:pt>
                <c:pt idx="17000">
                  <c:v>-698.07799999999997</c:v>
                </c:pt>
                <c:pt idx="17001">
                  <c:v>-698.06200000000001</c:v>
                </c:pt>
                <c:pt idx="17002">
                  <c:v>-698.04600000000005</c:v>
                </c:pt>
                <c:pt idx="17003">
                  <c:v>-698.03</c:v>
                </c:pt>
                <c:pt idx="17004">
                  <c:v>-698.01400000000001</c:v>
                </c:pt>
                <c:pt idx="17005">
                  <c:v>-697.99800000000005</c:v>
                </c:pt>
                <c:pt idx="17006">
                  <c:v>-697.98199999999997</c:v>
                </c:pt>
                <c:pt idx="17007">
                  <c:v>-697.96600000000001</c:v>
                </c:pt>
                <c:pt idx="17008">
                  <c:v>-697.95</c:v>
                </c:pt>
                <c:pt idx="17009">
                  <c:v>-697.93399999999997</c:v>
                </c:pt>
                <c:pt idx="17010">
                  <c:v>-697.91800000000001</c:v>
                </c:pt>
                <c:pt idx="17011">
                  <c:v>-697.90200000000004</c:v>
                </c:pt>
                <c:pt idx="17012">
                  <c:v>-697.88599999999997</c:v>
                </c:pt>
                <c:pt idx="17013">
                  <c:v>-697.87</c:v>
                </c:pt>
                <c:pt idx="17014">
                  <c:v>-697.85400000000004</c:v>
                </c:pt>
                <c:pt idx="17015">
                  <c:v>-697.83799999999997</c:v>
                </c:pt>
                <c:pt idx="17016">
                  <c:v>-697.822</c:v>
                </c:pt>
                <c:pt idx="17017">
                  <c:v>-697.80600000000004</c:v>
                </c:pt>
                <c:pt idx="17018">
                  <c:v>-697.79</c:v>
                </c:pt>
                <c:pt idx="17019">
                  <c:v>-697.774</c:v>
                </c:pt>
                <c:pt idx="17020">
                  <c:v>-697.75800000000004</c:v>
                </c:pt>
                <c:pt idx="17021">
                  <c:v>-697.74199999999996</c:v>
                </c:pt>
                <c:pt idx="17022">
                  <c:v>-697.726</c:v>
                </c:pt>
                <c:pt idx="17023">
                  <c:v>-697.71</c:v>
                </c:pt>
                <c:pt idx="17024">
                  <c:v>-697.69399999999996</c:v>
                </c:pt>
                <c:pt idx="17025">
                  <c:v>-697.678</c:v>
                </c:pt>
                <c:pt idx="17026">
                  <c:v>-697.66200000000003</c:v>
                </c:pt>
                <c:pt idx="17027">
                  <c:v>-697.64599999999996</c:v>
                </c:pt>
                <c:pt idx="17028">
                  <c:v>-697.63</c:v>
                </c:pt>
                <c:pt idx="17029">
                  <c:v>-697.61400000000003</c:v>
                </c:pt>
                <c:pt idx="17030">
                  <c:v>-697.59799999999996</c:v>
                </c:pt>
                <c:pt idx="17031">
                  <c:v>-697.58199999999999</c:v>
                </c:pt>
                <c:pt idx="17032">
                  <c:v>-697.56600000000003</c:v>
                </c:pt>
                <c:pt idx="17033">
                  <c:v>-697.55</c:v>
                </c:pt>
                <c:pt idx="17034">
                  <c:v>-697.53399999999999</c:v>
                </c:pt>
                <c:pt idx="17035">
                  <c:v>-697.51800000000003</c:v>
                </c:pt>
                <c:pt idx="17036">
                  <c:v>-697.50199999999995</c:v>
                </c:pt>
                <c:pt idx="17037">
                  <c:v>-697.48599999999999</c:v>
                </c:pt>
                <c:pt idx="17038">
                  <c:v>-697.47</c:v>
                </c:pt>
                <c:pt idx="17039">
                  <c:v>-697.45399999999995</c:v>
                </c:pt>
                <c:pt idx="17040">
                  <c:v>-697.43799999999999</c:v>
                </c:pt>
                <c:pt idx="17041">
                  <c:v>-697.42200000000003</c:v>
                </c:pt>
                <c:pt idx="17042">
                  <c:v>-697.40599999999995</c:v>
                </c:pt>
                <c:pt idx="17043">
                  <c:v>-697.39</c:v>
                </c:pt>
                <c:pt idx="17044">
                  <c:v>-697.37400000000002</c:v>
                </c:pt>
                <c:pt idx="17045">
                  <c:v>-697.35799999999995</c:v>
                </c:pt>
                <c:pt idx="17046">
                  <c:v>-697.34199999999998</c:v>
                </c:pt>
                <c:pt idx="17047">
                  <c:v>-697.32600000000002</c:v>
                </c:pt>
                <c:pt idx="17048">
                  <c:v>-697.31</c:v>
                </c:pt>
                <c:pt idx="17049">
                  <c:v>-697.29399999999998</c:v>
                </c:pt>
                <c:pt idx="17050">
                  <c:v>-697.27800000000002</c:v>
                </c:pt>
                <c:pt idx="17051">
                  <c:v>-697.26199999999994</c:v>
                </c:pt>
                <c:pt idx="17052">
                  <c:v>-697.24599999999998</c:v>
                </c:pt>
                <c:pt idx="17053">
                  <c:v>-697.23</c:v>
                </c:pt>
                <c:pt idx="17054">
                  <c:v>-697.21400000000006</c:v>
                </c:pt>
                <c:pt idx="17055">
                  <c:v>-697.19799999999998</c:v>
                </c:pt>
                <c:pt idx="17056">
                  <c:v>-697.18200000000002</c:v>
                </c:pt>
                <c:pt idx="17057">
                  <c:v>-697.16600000000005</c:v>
                </c:pt>
                <c:pt idx="17058">
                  <c:v>-697.15</c:v>
                </c:pt>
                <c:pt idx="17059">
                  <c:v>-697.13400000000001</c:v>
                </c:pt>
                <c:pt idx="17060">
                  <c:v>-697.11800000000005</c:v>
                </c:pt>
                <c:pt idx="17061">
                  <c:v>-697.10199999999998</c:v>
                </c:pt>
                <c:pt idx="17062">
                  <c:v>-697.08600000000001</c:v>
                </c:pt>
                <c:pt idx="17063">
                  <c:v>-697.07</c:v>
                </c:pt>
                <c:pt idx="17064">
                  <c:v>-697.05399999999997</c:v>
                </c:pt>
                <c:pt idx="17065">
                  <c:v>-697.03800000000001</c:v>
                </c:pt>
                <c:pt idx="17066">
                  <c:v>-697.02200000000005</c:v>
                </c:pt>
                <c:pt idx="17067">
                  <c:v>-697.00599999999997</c:v>
                </c:pt>
                <c:pt idx="17068">
                  <c:v>-696.99</c:v>
                </c:pt>
                <c:pt idx="17069">
                  <c:v>-696.97400000000005</c:v>
                </c:pt>
                <c:pt idx="17070">
                  <c:v>-696.95799999999997</c:v>
                </c:pt>
                <c:pt idx="17071">
                  <c:v>-696.94200000000001</c:v>
                </c:pt>
                <c:pt idx="17072">
                  <c:v>-696.92600000000004</c:v>
                </c:pt>
                <c:pt idx="17073">
                  <c:v>-696.91</c:v>
                </c:pt>
                <c:pt idx="17074">
                  <c:v>-696.89400000000001</c:v>
                </c:pt>
                <c:pt idx="17075">
                  <c:v>-696.87800000000004</c:v>
                </c:pt>
                <c:pt idx="17076">
                  <c:v>-696.86199999999997</c:v>
                </c:pt>
                <c:pt idx="17077">
                  <c:v>-696.846</c:v>
                </c:pt>
                <c:pt idx="17078">
                  <c:v>-696.83</c:v>
                </c:pt>
                <c:pt idx="17079">
                  <c:v>-696.81399999999996</c:v>
                </c:pt>
                <c:pt idx="17080">
                  <c:v>-696.798</c:v>
                </c:pt>
                <c:pt idx="17081">
                  <c:v>-696.78200000000004</c:v>
                </c:pt>
                <c:pt idx="17082">
                  <c:v>-696.76599999999996</c:v>
                </c:pt>
                <c:pt idx="17083">
                  <c:v>-696.75</c:v>
                </c:pt>
                <c:pt idx="17084">
                  <c:v>-696.73400000000004</c:v>
                </c:pt>
                <c:pt idx="17085">
                  <c:v>-696.71799999999996</c:v>
                </c:pt>
                <c:pt idx="17086">
                  <c:v>-696.702</c:v>
                </c:pt>
                <c:pt idx="17087">
                  <c:v>-696.68600000000004</c:v>
                </c:pt>
                <c:pt idx="17088">
                  <c:v>-696.67</c:v>
                </c:pt>
                <c:pt idx="17089">
                  <c:v>-696.654</c:v>
                </c:pt>
                <c:pt idx="17090">
                  <c:v>-696.63800000000003</c:v>
                </c:pt>
                <c:pt idx="17091">
                  <c:v>-696.62199999999996</c:v>
                </c:pt>
                <c:pt idx="17092">
                  <c:v>-696.60599999999999</c:v>
                </c:pt>
                <c:pt idx="17093">
                  <c:v>-696.59</c:v>
                </c:pt>
                <c:pt idx="17094">
                  <c:v>-696.57399999999996</c:v>
                </c:pt>
                <c:pt idx="17095">
                  <c:v>-696.55799999999999</c:v>
                </c:pt>
                <c:pt idx="17096">
                  <c:v>-696.54200000000003</c:v>
                </c:pt>
                <c:pt idx="17097">
                  <c:v>-696.52599999999995</c:v>
                </c:pt>
                <c:pt idx="17098">
                  <c:v>-696.51</c:v>
                </c:pt>
                <c:pt idx="17099">
                  <c:v>-696.49400000000003</c:v>
                </c:pt>
                <c:pt idx="17100">
                  <c:v>-696.47799999999995</c:v>
                </c:pt>
                <c:pt idx="17101">
                  <c:v>-696.46199999999999</c:v>
                </c:pt>
                <c:pt idx="17102">
                  <c:v>-696.44600000000003</c:v>
                </c:pt>
                <c:pt idx="17103">
                  <c:v>-696.43</c:v>
                </c:pt>
                <c:pt idx="17104">
                  <c:v>-696.41399999999999</c:v>
                </c:pt>
                <c:pt idx="17105">
                  <c:v>-696.39800000000002</c:v>
                </c:pt>
                <c:pt idx="17106">
                  <c:v>-696.38199999999995</c:v>
                </c:pt>
                <c:pt idx="17107">
                  <c:v>-696.36599999999999</c:v>
                </c:pt>
                <c:pt idx="17108">
                  <c:v>-696.35</c:v>
                </c:pt>
                <c:pt idx="17109">
                  <c:v>-696.33399999999995</c:v>
                </c:pt>
                <c:pt idx="17110">
                  <c:v>-696.31799999999998</c:v>
                </c:pt>
                <c:pt idx="17111">
                  <c:v>-696.30200000000002</c:v>
                </c:pt>
                <c:pt idx="17112">
                  <c:v>-696.28599999999994</c:v>
                </c:pt>
                <c:pt idx="17113">
                  <c:v>-696.27099999999996</c:v>
                </c:pt>
                <c:pt idx="17114">
                  <c:v>-696.255</c:v>
                </c:pt>
                <c:pt idx="17115">
                  <c:v>-696.23900000000003</c:v>
                </c:pt>
                <c:pt idx="17116">
                  <c:v>-696.22299999999996</c:v>
                </c:pt>
                <c:pt idx="17117">
                  <c:v>-696.20699999999999</c:v>
                </c:pt>
                <c:pt idx="17118">
                  <c:v>-696.19100000000003</c:v>
                </c:pt>
                <c:pt idx="17119">
                  <c:v>-696.17499999999995</c:v>
                </c:pt>
                <c:pt idx="17120">
                  <c:v>-696.15899999999999</c:v>
                </c:pt>
                <c:pt idx="17121">
                  <c:v>-696.14300000000003</c:v>
                </c:pt>
                <c:pt idx="17122">
                  <c:v>-696.12699999999995</c:v>
                </c:pt>
                <c:pt idx="17123">
                  <c:v>-696.11099999999999</c:v>
                </c:pt>
                <c:pt idx="17124">
                  <c:v>-696.09500000000003</c:v>
                </c:pt>
                <c:pt idx="17125">
                  <c:v>-696.07899999999995</c:v>
                </c:pt>
                <c:pt idx="17126">
                  <c:v>-696.06299999999999</c:v>
                </c:pt>
                <c:pt idx="17127">
                  <c:v>-696.04700000000003</c:v>
                </c:pt>
                <c:pt idx="17128">
                  <c:v>-696.03099999999995</c:v>
                </c:pt>
                <c:pt idx="17129">
                  <c:v>-696.01499999999999</c:v>
                </c:pt>
                <c:pt idx="17130">
                  <c:v>-695.99900000000002</c:v>
                </c:pt>
                <c:pt idx="17131">
                  <c:v>-695.98299999999995</c:v>
                </c:pt>
                <c:pt idx="17132">
                  <c:v>-695.96699999999998</c:v>
                </c:pt>
                <c:pt idx="17133">
                  <c:v>-695.95100000000002</c:v>
                </c:pt>
                <c:pt idx="17134">
                  <c:v>-695.93499999999995</c:v>
                </c:pt>
                <c:pt idx="17135">
                  <c:v>-695.91899999999998</c:v>
                </c:pt>
                <c:pt idx="17136">
                  <c:v>-695.90300000000002</c:v>
                </c:pt>
                <c:pt idx="17137">
                  <c:v>-695.88699999999994</c:v>
                </c:pt>
                <c:pt idx="17138">
                  <c:v>-695.87099999999998</c:v>
                </c:pt>
                <c:pt idx="17139">
                  <c:v>-695.85500000000002</c:v>
                </c:pt>
                <c:pt idx="17140">
                  <c:v>-695.83900000000006</c:v>
                </c:pt>
                <c:pt idx="17141">
                  <c:v>-695.82299999999998</c:v>
                </c:pt>
                <c:pt idx="17142">
                  <c:v>-695.80700000000002</c:v>
                </c:pt>
                <c:pt idx="17143">
                  <c:v>-695.79100000000005</c:v>
                </c:pt>
                <c:pt idx="17144">
                  <c:v>-695.77499999999998</c:v>
                </c:pt>
                <c:pt idx="17145">
                  <c:v>-695.75900000000001</c:v>
                </c:pt>
                <c:pt idx="17146">
                  <c:v>-695.74300000000005</c:v>
                </c:pt>
                <c:pt idx="17147">
                  <c:v>-695.72699999999998</c:v>
                </c:pt>
                <c:pt idx="17148">
                  <c:v>-695.71100000000001</c:v>
                </c:pt>
                <c:pt idx="17149">
                  <c:v>-695.69500000000005</c:v>
                </c:pt>
                <c:pt idx="17150">
                  <c:v>-695.67899999999997</c:v>
                </c:pt>
                <c:pt idx="17151">
                  <c:v>-695.66300000000001</c:v>
                </c:pt>
                <c:pt idx="17152">
                  <c:v>-695.64700000000005</c:v>
                </c:pt>
                <c:pt idx="17153">
                  <c:v>-695.63099999999997</c:v>
                </c:pt>
                <c:pt idx="17154">
                  <c:v>-695.61500000000001</c:v>
                </c:pt>
                <c:pt idx="17155">
                  <c:v>-695.59900000000005</c:v>
                </c:pt>
                <c:pt idx="17156">
                  <c:v>-695.58299999999997</c:v>
                </c:pt>
                <c:pt idx="17157">
                  <c:v>-695.56700000000001</c:v>
                </c:pt>
                <c:pt idx="17158">
                  <c:v>-695.55100000000004</c:v>
                </c:pt>
                <c:pt idx="17159">
                  <c:v>-695.53499999999997</c:v>
                </c:pt>
                <c:pt idx="17160">
                  <c:v>-695.51900000000001</c:v>
                </c:pt>
                <c:pt idx="17161">
                  <c:v>-695.50300000000004</c:v>
                </c:pt>
                <c:pt idx="17162">
                  <c:v>-695.48699999999997</c:v>
                </c:pt>
                <c:pt idx="17163">
                  <c:v>-695.471</c:v>
                </c:pt>
                <c:pt idx="17164">
                  <c:v>-695.45500000000004</c:v>
                </c:pt>
                <c:pt idx="17165">
                  <c:v>-695.43899999999996</c:v>
                </c:pt>
                <c:pt idx="17166">
                  <c:v>-695.423</c:v>
                </c:pt>
                <c:pt idx="17167">
                  <c:v>-695.40700000000004</c:v>
                </c:pt>
                <c:pt idx="17168">
                  <c:v>-695.39099999999996</c:v>
                </c:pt>
                <c:pt idx="17169">
                  <c:v>-695.375</c:v>
                </c:pt>
                <c:pt idx="17170">
                  <c:v>-695.35900000000004</c:v>
                </c:pt>
                <c:pt idx="17171">
                  <c:v>-695.34299999999996</c:v>
                </c:pt>
                <c:pt idx="17172">
                  <c:v>-695.327</c:v>
                </c:pt>
                <c:pt idx="17173">
                  <c:v>-695.31100000000004</c:v>
                </c:pt>
                <c:pt idx="17174">
                  <c:v>-695.29499999999996</c:v>
                </c:pt>
                <c:pt idx="17175">
                  <c:v>-695.279</c:v>
                </c:pt>
                <c:pt idx="17176">
                  <c:v>-695.26300000000003</c:v>
                </c:pt>
                <c:pt idx="17177">
                  <c:v>-695.24699999999996</c:v>
                </c:pt>
                <c:pt idx="17178">
                  <c:v>-695.23099999999999</c:v>
                </c:pt>
                <c:pt idx="17179">
                  <c:v>-695.21500000000003</c:v>
                </c:pt>
                <c:pt idx="17180">
                  <c:v>-695.19899999999996</c:v>
                </c:pt>
                <c:pt idx="17181">
                  <c:v>-695.18299999999999</c:v>
                </c:pt>
                <c:pt idx="17182">
                  <c:v>-695.16700000000003</c:v>
                </c:pt>
                <c:pt idx="17183">
                  <c:v>-695.15099999999995</c:v>
                </c:pt>
                <c:pt idx="17184">
                  <c:v>-695.13499999999999</c:v>
                </c:pt>
                <c:pt idx="17185">
                  <c:v>-695.11900000000003</c:v>
                </c:pt>
                <c:pt idx="17186">
                  <c:v>-695.10299999999995</c:v>
                </c:pt>
                <c:pt idx="17187">
                  <c:v>-695.08699999999999</c:v>
                </c:pt>
                <c:pt idx="17188">
                  <c:v>-695.07100000000003</c:v>
                </c:pt>
                <c:pt idx="17189">
                  <c:v>-695.05499999999995</c:v>
                </c:pt>
                <c:pt idx="17190">
                  <c:v>-695.03899999999999</c:v>
                </c:pt>
                <c:pt idx="17191">
                  <c:v>-695.02300000000002</c:v>
                </c:pt>
                <c:pt idx="17192">
                  <c:v>-695.00699999999995</c:v>
                </c:pt>
                <c:pt idx="17193">
                  <c:v>-694.99099999999999</c:v>
                </c:pt>
                <c:pt idx="17194">
                  <c:v>-694.97500000000002</c:v>
                </c:pt>
                <c:pt idx="17195">
                  <c:v>-694.95899999999995</c:v>
                </c:pt>
                <c:pt idx="17196">
                  <c:v>-694.94299999999998</c:v>
                </c:pt>
                <c:pt idx="17197">
                  <c:v>-694.92700000000002</c:v>
                </c:pt>
                <c:pt idx="17198">
                  <c:v>-694.91099999999994</c:v>
                </c:pt>
                <c:pt idx="17199">
                  <c:v>-694.89499999999998</c:v>
                </c:pt>
                <c:pt idx="17200">
                  <c:v>-694.87900000000002</c:v>
                </c:pt>
                <c:pt idx="17201">
                  <c:v>-694.86300000000006</c:v>
                </c:pt>
                <c:pt idx="17202">
                  <c:v>-694.84699999999998</c:v>
                </c:pt>
                <c:pt idx="17203">
                  <c:v>-694.83100000000002</c:v>
                </c:pt>
                <c:pt idx="17204">
                  <c:v>-694.81500000000005</c:v>
                </c:pt>
                <c:pt idx="17205">
                  <c:v>-694.79899999999998</c:v>
                </c:pt>
                <c:pt idx="17206">
                  <c:v>-694.78300000000002</c:v>
                </c:pt>
                <c:pt idx="17207">
                  <c:v>-694.76700000000005</c:v>
                </c:pt>
                <c:pt idx="17208">
                  <c:v>-694.75099999999998</c:v>
                </c:pt>
                <c:pt idx="17209">
                  <c:v>-694.73500000000001</c:v>
                </c:pt>
                <c:pt idx="17210">
                  <c:v>-694.71900000000005</c:v>
                </c:pt>
                <c:pt idx="17211">
                  <c:v>-694.70299999999997</c:v>
                </c:pt>
                <c:pt idx="17212">
                  <c:v>-694.68700000000001</c:v>
                </c:pt>
                <c:pt idx="17213">
                  <c:v>-694.67100000000005</c:v>
                </c:pt>
                <c:pt idx="17214">
                  <c:v>-694.65499999999997</c:v>
                </c:pt>
                <c:pt idx="17215">
                  <c:v>-694.63900000000001</c:v>
                </c:pt>
                <c:pt idx="17216">
                  <c:v>-694.62300000000005</c:v>
                </c:pt>
                <c:pt idx="17217">
                  <c:v>-694.60699999999997</c:v>
                </c:pt>
                <c:pt idx="17218">
                  <c:v>-694.59100000000001</c:v>
                </c:pt>
                <c:pt idx="17219">
                  <c:v>-694.57500000000005</c:v>
                </c:pt>
                <c:pt idx="17220">
                  <c:v>-694.55899999999997</c:v>
                </c:pt>
                <c:pt idx="17221">
                  <c:v>-694.54300000000001</c:v>
                </c:pt>
                <c:pt idx="17222">
                  <c:v>-694.52700000000004</c:v>
                </c:pt>
                <c:pt idx="17223">
                  <c:v>-694.51099999999997</c:v>
                </c:pt>
                <c:pt idx="17224">
                  <c:v>-694.495</c:v>
                </c:pt>
                <c:pt idx="17225">
                  <c:v>-694.47900000000004</c:v>
                </c:pt>
                <c:pt idx="17226">
                  <c:v>-694.46400000000006</c:v>
                </c:pt>
                <c:pt idx="17227">
                  <c:v>-694.44799999999998</c:v>
                </c:pt>
                <c:pt idx="17228">
                  <c:v>-694.43200000000002</c:v>
                </c:pt>
                <c:pt idx="17229">
                  <c:v>-694.41600000000005</c:v>
                </c:pt>
                <c:pt idx="17230">
                  <c:v>-694.4</c:v>
                </c:pt>
                <c:pt idx="17231">
                  <c:v>-694.38400000000001</c:v>
                </c:pt>
                <c:pt idx="17232">
                  <c:v>-694.36800000000005</c:v>
                </c:pt>
                <c:pt idx="17233">
                  <c:v>-694.35199999999998</c:v>
                </c:pt>
                <c:pt idx="17234">
                  <c:v>-694.33600000000001</c:v>
                </c:pt>
                <c:pt idx="17235">
                  <c:v>-694.32</c:v>
                </c:pt>
                <c:pt idx="17236">
                  <c:v>-694.30399999999997</c:v>
                </c:pt>
                <c:pt idx="17237">
                  <c:v>-694.28800000000001</c:v>
                </c:pt>
                <c:pt idx="17238">
                  <c:v>-694.27200000000005</c:v>
                </c:pt>
                <c:pt idx="17239">
                  <c:v>-694.25599999999997</c:v>
                </c:pt>
                <c:pt idx="17240">
                  <c:v>-694.24</c:v>
                </c:pt>
                <c:pt idx="17241">
                  <c:v>-694.22400000000005</c:v>
                </c:pt>
                <c:pt idx="17242">
                  <c:v>-694.20799999999997</c:v>
                </c:pt>
                <c:pt idx="17243">
                  <c:v>-694.19200000000001</c:v>
                </c:pt>
                <c:pt idx="17244">
                  <c:v>-694.17600000000004</c:v>
                </c:pt>
                <c:pt idx="17245">
                  <c:v>-694.16</c:v>
                </c:pt>
                <c:pt idx="17246">
                  <c:v>-694.14400000000001</c:v>
                </c:pt>
                <c:pt idx="17247">
                  <c:v>-694.12800000000004</c:v>
                </c:pt>
                <c:pt idx="17248">
                  <c:v>-694.11199999999997</c:v>
                </c:pt>
                <c:pt idx="17249">
                  <c:v>-694.096</c:v>
                </c:pt>
                <c:pt idx="17250">
                  <c:v>-694.08</c:v>
                </c:pt>
                <c:pt idx="17251">
                  <c:v>-694.06399999999996</c:v>
                </c:pt>
                <c:pt idx="17252">
                  <c:v>-694.048</c:v>
                </c:pt>
                <c:pt idx="17253">
                  <c:v>-694.03200000000004</c:v>
                </c:pt>
                <c:pt idx="17254">
                  <c:v>-694.01599999999996</c:v>
                </c:pt>
                <c:pt idx="17255">
                  <c:v>-694</c:v>
                </c:pt>
                <c:pt idx="17256">
                  <c:v>-693.98400000000004</c:v>
                </c:pt>
                <c:pt idx="17257">
                  <c:v>-693.96799999999996</c:v>
                </c:pt>
                <c:pt idx="17258">
                  <c:v>-693.952</c:v>
                </c:pt>
                <c:pt idx="17259">
                  <c:v>-693.93600000000004</c:v>
                </c:pt>
                <c:pt idx="17260">
                  <c:v>-693.92</c:v>
                </c:pt>
                <c:pt idx="17261">
                  <c:v>-693.904</c:v>
                </c:pt>
                <c:pt idx="17262">
                  <c:v>-693.88800000000003</c:v>
                </c:pt>
                <c:pt idx="17263">
                  <c:v>-693.87199999999996</c:v>
                </c:pt>
                <c:pt idx="17264">
                  <c:v>-693.85599999999999</c:v>
                </c:pt>
                <c:pt idx="17265">
                  <c:v>-693.84</c:v>
                </c:pt>
                <c:pt idx="17266">
                  <c:v>-693.82399999999996</c:v>
                </c:pt>
                <c:pt idx="17267">
                  <c:v>-693.80799999999999</c:v>
                </c:pt>
                <c:pt idx="17268">
                  <c:v>-693.79200000000003</c:v>
                </c:pt>
                <c:pt idx="17269">
                  <c:v>-693.77599999999995</c:v>
                </c:pt>
                <c:pt idx="17270">
                  <c:v>-693.76</c:v>
                </c:pt>
                <c:pt idx="17271">
                  <c:v>-693.74400000000003</c:v>
                </c:pt>
                <c:pt idx="17272">
                  <c:v>-693.72799999999995</c:v>
                </c:pt>
                <c:pt idx="17273">
                  <c:v>-693.71199999999999</c:v>
                </c:pt>
                <c:pt idx="17274">
                  <c:v>-693.69600000000003</c:v>
                </c:pt>
                <c:pt idx="17275">
                  <c:v>-693.68</c:v>
                </c:pt>
                <c:pt idx="17276">
                  <c:v>-693.66399999999999</c:v>
                </c:pt>
                <c:pt idx="17277">
                  <c:v>-693.64800000000002</c:v>
                </c:pt>
                <c:pt idx="17278">
                  <c:v>-693.63199999999995</c:v>
                </c:pt>
                <c:pt idx="17279">
                  <c:v>-693.61599999999999</c:v>
                </c:pt>
                <c:pt idx="17280">
                  <c:v>-693.6</c:v>
                </c:pt>
                <c:pt idx="17281">
                  <c:v>-693.58399999999995</c:v>
                </c:pt>
                <c:pt idx="17282">
                  <c:v>-693.56799999999998</c:v>
                </c:pt>
                <c:pt idx="17283">
                  <c:v>-693.55200000000002</c:v>
                </c:pt>
                <c:pt idx="17284">
                  <c:v>-693.53599999999994</c:v>
                </c:pt>
                <c:pt idx="17285">
                  <c:v>-693.52</c:v>
                </c:pt>
                <c:pt idx="17286">
                  <c:v>-693.50400000000002</c:v>
                </c:pt>
                <c:pt idx="17287">
                  <c:v>-693.48800000000006</c:v>
                </c:pt>
                <c:pt idx="17288">
                  <c:v>-693.47199999999998</c:v>
                </c:pt>
                <c:pt idx="17289">
                  <c:v>-693.45600000000002</c:v>
                </c:pt>
                <c:pt idx="17290">
                  <c:v>-693.44</c:v>
                </c:pt>
                <c:pt idx="17291">
                  <c:v>-693.42399999999998</c:v>
                </c:pt>
                <c:pt idx="17292">
                  <c:v>-693.40800000000002</c:v>
                </c:pt>
                <c:pt idx="17293">
                  <c:v>-693.39200000000005</c:v>
                </c:pt>
                <c:pt idx="17294">
                  <c:v>-693.37599999999998</c:v>
                </c:pt>
                <c:pt idx="17295">
                  <c:v>-693.36</c:v>
                </c:pt>
                <c:pt idx="17296">
                  <c:v>-693.34400000000005</c:v>
                </c:pt>
                <c:pt idx="17297">
                  <c:v>-693.32799999999997</c:v>
                </c:pt>
                <c:pt idx="17298">
                  <c:v>-693.31200000000001</c:v>
                </c:pt>
                <c:pt idx="17299">
                  <c:v>-693.29600000000005</c:v>
                </c:pt>
                <c:pt idx="17300">
                  <c:v>-693.28</c:v>
                </c:pt>
                <c:pt idx="17301">
                  <c:v>-693.26400000000001</c:v>
                </c:pt>
                <c:pt idx="17302">
                  <c:v>-693.24800000000005</c:v>
                </c:pt>
                <c:pt idx="17303">
                  <c:v>-693.23199999999997</c:v>
                </c:pt>
                <c:pt idx="17304">
                  <c:v>-693.21600000000001</c:v>
                </c:pt>
                <c:pt idx="17305">
                  <c:v>-693.2</c:v>
                </c:pt>
                <c:pt idx="17306">
                  <c:v>-693.18399999999997</c:v>
                </c:pt>
                <c:pt idx="17307">
                  <c:v>-693.16800000000001</c:v>
                </c:pt>
                <c:pt idx="17308">
                  <c:v>-693.15200000000004</c:v>
                </c:pt>
                <c:pt idx="17309">
                  <c:v>-693.13599999999997</c:v>
                </c:pt>
                <c:pt idx="17310">
                  <c:v>-693.12</c:v>
                </c:pt>
                <c:pt idx="17311">
                  <c:v>-693.10400000000004</c:v>
                </c:pt>
                <c:pt idx="17312">
                  <c:v>-693.08799999999997</c:v>
                </c:pt>
                <c:pt idx="17313">
                  <c:v>-693.072</c:v>
                </c:pt>
                <c:pt idx="17314">
                  <c:v>-693.05600000000004</c:v>
                </c:pt>
                <c:pt idx="17315">
                  <c:v>-693.04</c:v>
                </c:pt>
                <c:pt idx="17316">
                  <c:v>-693.024</c:v>
                </c:pt>
                <c:pt idx="17317">
                  <c:v>-693.00800000000004</c:v>
                </c:pt>
                <c:pt idx="17318">
                  <c:v>-692.99199999999996</c:v>
                </c:pt>
                <c:pt idx="17319">
                  <c:v>-692.976</c:v>
                </c:pt>
                <c:pt idx="17320">
                  <c:v>-692.96</c:v>
                </c:pt>
                <c:pt idx="17321">
                  <c:v>-692.94399999999996</c:v>
                </c:pt>
                <c:pt idx="17322">
                  <c:v>-692.928</c:v>
                </c:pt>
                <c:pt idx="17323">
                  <c:v>-692.91200000000003</c:v>
                </c:pt>
                <c:pt idx="17324">
                  <c:v>-692.89599999999996</c:v>
                </c:pt>
                <c:pt idx="17325">
                  <c:v>-692.88</c:v>
                </c:pt>
                <c:pt idx="17326">
                  <c:v>-692.86400000000003</c:v>
                </c:pt>
                <c:pt idx="17327">
                  <c:v>-692.84799999999996</c:v>
                </c:pt>
                <c:pt idx="17328">
                  <c:v>-692.83199999999999</c:v>
                </c:pt>
                <c:pt idx="17329">
                  <c:v>-692.81600000000003</c:v>
                </c:pt>
                <c:pt idx="17330">
                  <c:v>-692.8</c:v>
                </c:pt>
                <c:pt idx="17331">
                  <c:v>-692.78399999999999</c:v>
                </c:pt>
                <c:pt idx="17332">
                  <c:v>-692.76800000000003</c:v>
                </c:pt>
                <c:pt idx="17333">
                  <c:v>-692.75199999999995</c:v>
                </c:pt>
                <c:pt idx="17334">
                  <c:v>-692.73599999999999</c:v>
                </c:pt>
                <c:pt idx="17335">
                  <c:v>-692.72</c:v>
                </c:pt>
                <c:pt idx="17336">
                  <c:v>-692.70399999999995</c:v>
                </c:pt>
                <c:pt idx="17337">
                  <c:v>-692.68799999999999</c:v>
                </c:pt>
                <c:pt idx="17338">
                  <c:v>-692.67200000000003</c:v>
                </c:pt>
                <c:pt idx="17339">
                  <c:v>-692.65599999999995</c:v>
                </c:pt>
                <c:pt idx="17340">
                  <c:v>-692.64099999999996</c:v>
                </c:pt>
                <c:pt idx="17341">
                  <c:v>-692.625</c:v>
                </c:pt>
                <c:pt idx="17342">
                  <c:v>-692.60900000000004</c:v>
                </c:pt>
                <c:pt idx="17343">
                  <c:v>-692.59299999999996</c:v>
                </c:pt>
                <c:pt idx="17344">
                  <c:v>-692.577</c:v>
                </c:pt>
                <c:pt idx="17345">
                  <c:v>-692.56100000000004</c:v>
                </c:pt>
                <c:pt idx="17346">
                  <c:v>-692.54499999999996</c:v>
                </c:pt>
                <c:pt idx="17347">
                  <c:v>-692.529</c:v>
                </c:pt>
                <c:pt idx="17348">
                  <c:v>-692.51300000000003</c:v>
                </c:pt>
                <c:pt idx="17349">
                  <c:v>-692.49699999999996</c:v>
                </c:pt>
                <c:pt idx="17350">
                  <c:v>-692.48099999999999</c:v>
                </c:pt>
                <c:pt idx="17351">
                  <c:v>-692.46500000000003</c:v>
                </c:pt>
                <c:pt idx="17352">
                  <c:v>-692.44899999999996</c:v>
                </c:pt>
                <c:pt idx="17353">
                  <c:v>-692.43299999999999</c:v>
                </c:pt>
                <c:pt idx="17354">
                  <c:v>-692.41700000000003</c:v>
                </c:pt>
                <c:pt idx="17355">
                  <c:v>-692.40099999999995</c:v>
                </c:pt>
                <c:pt idx="17356">
                  <c:v>-692.38499999999999</c:v>
                </c:pt>
                <c:pt idx="17357">
                  <c:v>-692.36900000000003</c:v>
                </c:pt>
                <c:pt idx="17358">
                  <c:v>-692.35299999999995</c:v>
                </c:pt>
                <c:pt idx="17359">
                  <c:v>-692.33699999999999</c:v>
                </c:pt>
                <c:pt idx="17360">
                  <c:v>-692.32100000000003</c:v>
                </c:pt>
                <c:pt idx="17361">
                  <c:v>-692.30499999999995</c:v>
                </c:pt>
                <c:pt idx="17362">
                  <c:v>-692.28899999999999</c:v>
                </c:pt>
                <c:pt idx="17363">
                  <c:v>-692.27300000000002</c:v>
                </c:pt>
                <c:pt idx="17364">
                  <c:v>-692.25699999999995</c:v>
                </c:pt>
                <c:pt idx="17365">
                  <c:v>-692.24099999999999</c:v>
                </c:pt>
                <c:pt idx="17366">
                  <c:v>-692.22500000000002</c:v>
                </c:pt>
                <c:pt idx="17367">
                  <c:v>-692.20899999999995</c:v>
                </c:pt>
                <c:pt idx="17368">
                  <c:v>-692.19299999999998</c:v>
                </c:pt>
                <c:pt idx="17369">
                  <c:v>-692.17700000000002</c:v>
                </c:pt>
                <c:pt idx="17370">
                  <c:v>-692.16099999999994</c:v>
                </c:pt>
                <c:pt idx="17371">
                  <c:v>-692.14499999999998</c:v>
                </c:pt>
                <c:pt idx="17372">
                  <c:v>-692.12900000000002</c:v>
                </c:pt>
                <c:pt idx="17373">
                  <c:v>-692.11300000000006</c:v>
                </c:pt>
                <c:pt idx="17374">
                  <c:v>-692.09699999999998</c:v>
                </c:pt>
                <c:pt idx="17375">
                  <c:v>-692.08100000000002</c:v>
                </c:pt>
                <c:pt idx="17376">
                  <c:v>-692.06500000000005</c:v>
                </c:pt>
                <c:pt idx="17377">
                  <c:v>-692.04899999999998</c:v>
                </c:pt>
                <c:pt idx="17378">
                  <c:v>-692.03300000000002</c:v>
                </c:pt>
                <c:pt idx="17379">
                  <c:v>-692.01700000000005</c:v>
                </c:pt>
                <c:pt idx="17380">
                  <c:v>-692.00099999999998</c:v>
                </c:pt>
                <c:pt idx="17381">
                  <c:v>-691.98500000000001</c:v>
                </c:pt>
                <c:pt idx="17382">
                  <c:v>-691.96900000000005</c:v>
                </c:pt>
                <c:pt idx="17383">
                  <c:v>-691.95299999999997</c:v>
                </c:pt>
                <c:pt idx="17384">
                  <c:v>-691.93700000000001</c:v>
                </c:pt>
                <c:pt idx="17385">
                  <c:v>-691.92100000000005</c:v>
                </c:pt>
                <c:pt idx="17386">
                  <c:v>-691.90499999999997</c:v>
                </c:pt>
                <c:pt idx="17387">
                  <c:v>-691.88900000000001</c:v>
                </c:pt>
                <c:pt idx="17388">
                  <c:v>-691.87300000000005</c:v>
                </c:pt>
                <c:pt idx="17389">
                  <c:v>-691.85699999999997</c:v>
                </c:pt>
                <c:pt idx="17390">
                  <c:v>-691.84100000000001</c:v>
                </c:pt>
                <c:pt idx="17391">
                  <c:v>-691.82500000000005</c:v>
                </c:pt>
                <c:pt idx="17392">
                  <c:v>-691.80899999999997</c:v>
                </c:pt>
                <c:pt idx="17393">
                  <c:v>-691.79300000000001</c:v>
                </c:pt>
                <c:pt idx="17394">
                  <c:v>-691.77700000000004</c:v>
                </c:pt>
                <c:pt idx="17395">
                  <c:v>-691.76099999999997</c:v>
                </c:pt>
                <c:pt idx="17396">
                  <c:v>-691.745</c:v>
                </c:pt>
                <c:pt idx="17397">
                  <c:v>-691.72900000000004</c:v>
                </c:pt>
                <c:pt idx="17398">
                  <c:v>-691.71299999999997</c:v>
                </c:pt>
                <c:pt idx="17399">
                  <c:v>-691.697</c:v>
                </c:pt>
                <c:pt idx="17400">
                  <c:v>-691.68100000000004</c:v>
                </c:pt>
                <c:pt idx="17401">
                  <c:v>-691.66499999999996</c:v>
                </c:pt>
                <c:pt idx="17402">
                  <c:v>-691.649</c:v>
                </c:pt>
                <c:pt idx="17403">
                  <c:v>-691.63300000000004</c:v>
                </c:pt>
                <c:pt idx="17404">
                  <c:v>-691.61699999999996</c:v>
                </c:pt>
                <c:pt idx="17405">
                  <c:v>-691.601</c:v>
                </c:pt>
                <c:pt idx="17406">
                  <c:v>-691.58500000000004</c:v>
                </c:pt>
                <c:pt idx="17407">
                  <c:v>-691.56899999999996</c:v>
                </c:pt>
                <c:pt idx="17408">
                  <c:v>-691.553</c:v>
                </c:pt>
                <c:pt idx="17409">
                  <c:v>-691.53700000000003</c:v>
                </c:pt>
                <c:pt idx="17410">
                  <c:v>-691.52099999999996</c:v>
                </c:pt>
                <c:pt idx="17411">
                  <c:v>-691.505</c:v>
                </c:pt>
                <c:pt idx="17412">
                  <c:v>-691.48900000000003</c:v>
                </c:pt>
                <c:pt idx="17413">
                  <c:v>-691.47299999999996</c:v>
                </c:pt>
                <c:pt idx="17414">
                  <c:v>-691.45699999999999</c:v>
                </c:pt>
                <c:pt idx="17415">
                  <c:v>-691.44100000000003</c:v>
                </c:pt>
                <c:pt idx="17416">
                  <c:v>-691.42499999999995</c:v>
                </c:pt>
                <c:pt idx="17417">
                  <c:v>-691.40899999999999</c:v>
                </c:pt>
                <c:pt idx="17418">
                  <c:v>-691.39300000000003</c:v>
                </c:pt>
                <c:pt idx="17419">
                  <c:v>-691.37699999999995</c:v>
                </c:pt>
                <c:pt idx="17420">
                  <c:v>-691.36099999999999</c:v>
                </c:pt>
                <c:pt idx="17421">
                  <c:v>-691.34500000000003</c:v>
                </c:pt>
                <c:pt idx="17422">
                  <c:v>-691.32899999999995</c:v>
                </c:pt>
                <c:pt idx="17423">
                  <c:v>-691.31299999999999</c:v>
                </c:pt>
                <c:pt idx="17424">
                  <c:v>-691.29700000000003</c:v>
                </c:pt>
                <c:pt idx="17425">
                  <c:v>-691.28099999999995</c:v>
                </c:pt>
                <c:pt idx="17426">
                  <c:v>-691.26499999999999</c:v>
                </c:pt>
                <c:pt idx="17427">
                  <c:v>-691.24900000000002</c:v>
                </c:pt>
                <c:pt idx="17428">
                  <c:v>-691.23299999999995</c:v>
                </c:pt>
                <c:pt idx="17429">
                  <c:v>-691.21699999999998</c:v>
                </c:pt>
                <c:pt idx="17430">
                  <c:v>-691.20100000000002</c:v>
                </c:pt>
                <c:pt idx="17431">
                  <c:v>-691.18499999999995</c:v>
                </c:pt>
                <c:pt idx="17432">
                  <c:v>-691.16899999999998</c:v>
                </c:pt>
                <c:pt idx="17433">
                  <c:v>-691.15300000000002</c:v>
                </c:pt>
                <c:pt idx="17434">
                  <c:v>-691.13699999999994</c:v>
                </c:pt>
                <c:pt idx="17435">
                  <c:v>-691.12099999999998</c:v>
                </c:pt>
                <c:pt idx="17436">
                  <c:v>-691.10500000000002</c:v>
                </c:pt>
                <c:pt idx="17437">
                  <c:v>-691.08900000000006</c:v>
                </c:pt>
                <c:pt idx="17438">
                  <c:v>-691.07299999999998</c:v>
                </c:pt>
                <c:pt idx="17439">
                  <c:v>-691.05700000000002</c:v>
                </c:pt>
                <c:pt idx="17440">
                  <c:v>-691.04100000000005</c:v>
                </c:pt>
                <c:pt idx="17441">
                  <c:v>-691.02499999999998</c:v>
                </c:pt>
                <c:pt idx="17442">
                  <c:v>-691.00900000000001</c:v>
                </c:pt>
                <c:pt idx="17443">
                  <c:v>-690.99300000000005</c:v>
                </c:pt>
                <c:pt idx="17444">
                  <c:v>-690.97699999999998</c:v>
                </c:pt>
                <c:pt idx="17445">
                  <c:v>-690.96100000000001</c:v>
                </c:pt>
                <c:pt idx="17446">
                  <c:v>-690.94500000000005</c:v>
                </c:pt>
                <c:pt idx="17447">
                  <c:v>-690.92899999999997</c:v>
                </c:pt>
                <c:pt idx="17448">
                  <c:v>-690.91300000000001</c:v>
                </c:pt>
                <c:pt idx="17449">
                  <c:v>-690.89700000000005</c:v>
                </c:pt>
                <c:pt idx="17450">
                  <c:v>-690.88099999999997</c:v>
                </c:pt>
                <c:pt idx="17451">
                  <c:v>-690.86500000000001</c:v>
                </c:pt>
                <c:pt idx="17452">
                  <c:v>-690.84900000000005</c:v>
                </c:pt>
                <c:pt idx="17453">
                  <c:v>-690.83299999999997</c:v>
                </c:pt>
                <c:pt idx="17454">
                  <c:v>-690.81799999999998</c:v>
                </c:pt>
                <c:pt idx="17455">
                  <c:v>-690.80200000000002</c:v>
                </c:pt>
                <c:pt idx="17456">
                  <c:v>-690.78599999999994</c:v>
                </c:pt>
                <c:pt idx="17457">
                  <c:v>-690.77</c:v>
                </c:pt>
                <c:pt idx="17458">
                  <c:v>-690.75400000000002</c:v>
                </c:pt>
                <c:pt idx="17459">
                  <c:v>-690.73800000000006</c:v>
                </c:pt>
                <c:pt idx="17460">
                  <c:v>-690.72199999999998</c:v>
                </c:pt>
                <c:pt idx="17461">
                  <c:v>-690.70600000000002</c:v>
                </c:pt>
                <c:pt idx="17462">
                  <c:v>-690.69</c:v>
                </c:pt>
                <c:pt idx="17463">
                  <c:v>-690.67399999999998</c:v>
                </c:pt>
                <c:pt idx="17464">
                  <c:v>-690.65800000000002</c:v>
                </c:pt>
                <c:pt idx="17465">
                  <c:v>-690.64200000000005</c:v>
                </c:pt>
                <c:pt idx="17466">
                  <c:v>-690.62599999999998</c:v>
                </c:pt>
                <c:pt idx="17467">
                  <c:v>-690.61</c:v>
                </c:pt>
                <c:pt idx="17468">
                  <c:v>-690.59400000000005</c:v>
                </c:pt>
                <c:pt idx="17469">
                  <c:v>-690.57799999999997</c:v>
                </c:pt>
                <c:pt idx="17470">
                  <c:v>-690.56200000000001</c:v>
                </c:pt>
                <c:pt idx="17471">
                  <c:v>-690.54600000000005</c:v>
                </c:pt>
                <c:pt idx="17472">
                  <c:v>-690.53</c:v>
                </c:pt>
                <c:pt idx="17473">
                  <c:v>-690.51400000000001</c:v>
                </c:pt>
                <c:pt idx="17474">
                  <c:v>-690.49800000000005</c:v>
                </c:pt>
                <c:pt idx="17475">
                  <c:v>-690.48199999999997</c:v>
                </c:pt>
                <c:pt idx="17476">
                  <c:v>-690.46600000000001</c:v>
                </c:pt>
                <c:pt idx="17477">
                  <c:v>-690.45</c:v>
                </c:pt>
                <c:pt idx="17478">
                  <c:v>-690.43399999999997</c:v>
                </c:pt>
                <c:pt idx="17479">
                  <c:v>-690.41800000000001</c:v>
                </c:pt>
                <c:pt idx="17480">
                  <c:v>-690.40200000000004</c:v>
                </c:pt>
                <c:pt idx="17481">
                  <c:v>-690.38599999999997</c:v>
                </c:pt>
                <c:pt idx="17482">
                  <c:v>-690.37</c:v>
                </c:pt>
                <c:pt idx="17483">
                  <c:v>-690.35400000000004</c:v>
                </c:pt>
                <c:pt idx="17484">
                  <c:v>-690.33799999999997</c:v>
                </c:pt>
                <c:pt idx="17485">
                  <c:v>-690.322</c:v>
                </c:pt>
                <c:pt idx="17486">
                  <c:v>-690.30600000000004</c:v>
                </c:pt>
                <c:pt idx="17487">
                  <c:v>-690.29</c:v>
                </c:pt>
                <c:pt idx="17488">
                  <c:v>-690.274</c:v>
                </c:pt>
                <c:pt idx="17489">
                  <c:v>-690.25800000000004</c:v>
                </c:pt>
                <c:pt idx="17490">
                  <c:v>-690.24199999999996</c:v>
                </c:pt>
                <c:pt idx="17491">
                  <c:v>-690.226</c:v>
                </c:pt>
                <c:pt idx="17492">
                  <c:v>-690.21</c:v>
                </c:pt>
                <c:pt idx="17493">
                  <c:v>-690.19399999999996</c:v>
                </c:pt>
                <c:pt idx="17494">
                  <c:v>-690.178</c:v>
                </c:pt>
                <c:pt idx="17495">
                  <c:v>-690.16200000000003</c:v>
                </c:pt>
                <c:pt idx="17496">
                  <c:v>-690.14599999999996</c:v>
                </c:pt>
                <c:pt idx="17497">
                  <c:v>-690.13</c:v>
                </c:pt>
                <c:pt idx="17498">
                  <c:v>-690.11400000000003</c:v>
                </c:pt>
                <c:pt idx="17499">
                  <c:v>-690.09799999999996</c:v>
                </c:pt>
                <c:pt idx="17500">
                  <c:v>-690.08199999999999</c:v>
                </c:pt>
                <c:pt idx="17501">
                  <c:v>-690.06600000000003</c:v>
                </c:pt>
                <c:pt idx="17502">
                  <c:v>-690.05</c:v>
                </c:pt>
                <c:pt idx="17503">
                  <c:v>-690.03399999999999</c:v>
                </c:pt>
                <c:pt idx="17504">
                  <c:v>-690.01800000000003</c:v>
                </c:pt>
                <c:pt idx="17505">
                  <c:v>-690.00199999999995</c:v>
                </c:pt>
                <c:pt idx="17506">
                  <c:v>-689.98599999999999</c:v>
                </c:pt>
                <c:pt idx="17507">
                  <c:v>-689.97</c:v>
                </c:pt>
                <c:pt idx="17508">
                  <c:v>-689.95399999999995</c:v>
                </c:pt>
                <c:pt idx="17509">
                  <c:v>-689.93799999999999</c:v>
                </c:pt>
                <c:pt idx="17510">
                  <c:v>-689.92200000000003</c:v>
                </c:pt>
                <c:pt idx="17511">
                  <c:v>-689.90599999999995</c:v>
                </c:pt>
                <c:pt idx="17512">
                  <c:v>-689.89</c:v>
                </c:pt>
                <c:pt idx="17513">
                  <c:v>-689.87400000000002</c:v>
                </c:pt>
                <c:pt idx="17514">
                  <c:v>-689.85799999999995</c:v>
                </c:pt>
                <c:pt idx="17515">
                  <c:v>-689.84199999999998</c:v>
                </c:pt>
                <c:pt idx="17516">
                  <c:v>-689.82600000000002</c:v>
                </c:pt>
                <c:pt idx="17517">
                  <c:v>-689.81</c:v>
                </c:pt>
                <c:pt idx="17518">
                  <c:v>-689.79399999999998</c:v>
                </c:pt>
                <c:pt idx="17519">
                  <c:v>-689.77800000000002</c:v>
                </c:pt>
                <c:pt idx="17520">
                  <c:v>-689.76199999999994</c:v>
                </c:pt>
                <c:pt idx="17521">
                  <c:v>-689.74599999999998</c:v>
                </c:pt>
                <c:pt idx="17522">
                  <c:v>-689.73</c:v>
                </c:pt>
                <c:pt idx="17523">
                  <c:v>-689.71400000000006</c:v>
                </c:pt>
                <c:pt idx="17524">
                  <c:v>-689.69799999999998</c:v>
                </c:pt>
                <c:pt idx="17525">
                  <c:v>-689.68200000000002</c:v>
                </c:pt>
                <c:pt idx="17526">
                  <c:v>-689.66600000000005</c:v>
                </c:pt>
                <c:pt idx="17527">
                  <c:v>-689.65</c:v>
                </c:pt>
                <c:pt idx="17528">
                  <c:v>-689.63400000000001</c:v>
                </c:pt>
                <c:pt idx="17529">
                  <c:v>-689.61800000000005</c:v>
                </c:pt>
                <c:pt idx="17530">
                  <c:v>-689.60199999999998</c:v>
                </c:pt>
                <c:pt idx="17531">
                  <c:v>-689.58600000000001</c:v>
                </c:pt>
                <c:pt idx="17532">
                  <c:v>-689.57</c:v>
                </c:pt>
                <c:pt idx="17533">
                  <c:v>-689.55399999999997</c:v>
                </c:pt>
                <c:pt idx="17534">
                  <c:v>-689.53800000000001</c:v>
                </c:pt>
                <c:pt idx="17535">
                  <c:v>-689.52200000000005</c:v>
                </c:pt>
                <c:pt idx="17536">
                  <c:v>-689.50599999999997</c:v>
                </c:pt>
                <c:pt idx="17537">
                  <c:v>-689.49</c:v>
                </c:pt>
                <c:pt idx="17538">
                  <c:v>-689.47400000000005</c:v>
                </c:pt>
                <c:pt idx="17539">
                  <c:v>-689.45799999999997</c:v>
                </c:pt>
                <c:pt idx="17540">
                  <c:v>-689.44200000000001</c:v>
                </c:pt>
                <c:pt idx="17541">
                  <c:v>-689.42600000000004</c:v>
                </c:pt>
                <c:pt idx="17542">
                  <c:v>-689.41</c:v>
                </c:pt>
                <c:pt idx="17543">
                  <c:v>-689.39400000000001</c:v>
                </c:pt>
                <c:pt idx="17544">
                  <c:v>-689.37800000000004</c:v>
                </c:pt>
                <c:pt idx="17545">
                  <c:v>-689.36199999999997</c:v>
                </c:pt>
                <c:pt idx="17546">
                  <c:v>-689.346</c:v>
                </c:pt>
                <c:pt idx="17547">
                  <c:v>-689.33</c:v>
                </c:pt>
                <c:pt idx="17548">
                  <c:v>-689.31399999999996</c:v>
                </c:pt>
                <c:pt idx="17549">
                  <c:v>-689.298</c:v>
                </c:pt>
                <c:pt idx="17550">
                  <c:v>-689.28200000000004</c:v>
                </c:pt>
                <c:pt idx="17551">
                  <c:v>-689.26599999999996</c:v>
                </c:pt>
                <c:pt idx="17552">
                  <c:v>-689.25</c:v>
                </c:pt>
                <c:pt idx="17553">
                  <c:v>-689.23400000000004</c:v>
                </c:pt>
                <c:pt idx="17554">
                  <c:v>-689.21799999999996</c:v>
                </c:pt>
                <c:pt idx="17555">
                  <c:v>-689.202</c:v>
                </c:pt>
                <c:pt idx="17556">
                  <c:v>-689.18600000000004</c:v>
                </c:pt>
                <c:pt idx="17557">
                  <c:v>-689.17</c:v>
                </c:pt>
                <c:pt idx="17558">
                  <c:v>-689.154</c:v>
                </c:pt>
                <c:pt idx="17559">
                  <c:v>-689.13800000000003</c:v>
                </c:pt>
                <c:pt idx="17560">
                  <c:v>-689.12199999999996</c:v>
                </c:pt>
                <c:pt idx="17561">
                  <c:v>-689.10599999999999</c:v>
                </c:pt>
                <c:pt idx="17562">
                  <c:v>-689.09</c:v>
                </c:pt>
                <c:pt idx="17563">
                  <c:v>-689.07399999999996</c:v>
                </c:pt>
                <c:pt idx="17564">
                  <c:v>-689.05799999999999</c:v>
                </c:pt>
                <c:pt idx="17565">
                  <c:v>-689.04200000000003</c:v>
                </c:pt>
                <c:pt idx="17566">
                  <c:v>-689.02599999999995</c:v>
                </c:pt>
                <c:pt idx="17567">
                  <c:v>-689.01</c:v>
                </c:pt>
                <c:pt idx="17568">
                  <c:v>-688.995</c:v>
                </c:pt>
                <c:pt idx="17569">
                  <c:v>-688.97900000000004</c:v>
                </c:pt>
                <c:pt idx="17570">
                  <c:v>-688.96299999999997</c:v>
                </c:pt>
                <c:pt idx="17571">
                  <c:v>-688.947</c:v>
                </c:pt>
                <c:pt idx="17572">
                  <c:v>-688.93100000000004</c:v>
                </c:pt>
                <c:pt idx="17573">
                  <c:v>-688.91499999999996</c:v>
                </c:pt>
                <c:pt idx="17574">
                  <c:v>-688.899</c:v>
                </c:pt>
                <c:pt idx="17575">
                  <c:v>-688.88300000000004</c:v>
                </c:pt>
                <c:pt idx="17576">
                  <c:v>-688.86699999999996</c:v>
                </c:pt>
                <c:pt idx="17577">
                  <c:v>-688.851</c:v>
                </c:pt>
                <c:pt idx="17578">
                  <c:v>-688.83500000000004</c:v>
                </c:pt>
                <c:pt idx="17579">
                  <c:v>-688.81899999999996</c:v>
                </c:pt>
                <c:pt idx="17580">
                  <c:v>-688.803</c:v>
                </c:pt>
                <c:pt idx="17581">
                  <c:v>-688.78700000000003</c:v>
                </c:pt>
                <c:pt idx="17582">
                  <c:v>-688.77099999999996</c:v>
                </c:pt>
                <c:pt idx="17583">
                  <c:v>-688.755</c:v>
                </c:pt>
                <c:pt idx="17584">
                  <c:v>-688.73900000000003</c:v>
                </c:pt>
                <c:pt idx="17585">
                  <c:v>-688.72299999999996</c:v>
                </c:pt>
                <c:pt idx="17586">
                  <c:v>-688.70699999999999</c:v>
                </c:pt>
                <c:pt idx="17587">
                  <c:v>-688.69100000000003</c:v>
                </c:pt>
                <c:pt idx="17588">
                  <c:v>-688.67499999999995</c:v>
                </c:pt>
                <c:pt idx="17589">
                  <c:v>-688.65899999999999</c:v>
                </c:pt>
                <c:pt idx="17590">
                  <c:v>-688.64300000000003</c:v>
                </c:pt>
                <c:pt idx="17591">
                  <c:v>-688.62699999999995</c:v>
                </c:pt>
                <c:pt idx="17592">
                  <c:v>-688.61099999999999</c:v>
                </c:pt>
                <c:pt idx="17593">
                  <c:v>-688.59500000000003</c:v>
                </c:pt>
                <c:pt idx="17594">
                  <c:v>-688.57899999999995</c:v>
                </c:pt>
                <c:pt idx="17595">
                  <c:v>-688.56299999999999</c:v>
                </c:pt>
                <c:pt idx="17596">
                  <c:v>-688.54700000000003</c:v>
                </c:pt>
                <c:pt idx="17597">
                  <c:v>-688.53099999999995</c:v>
                </c:pt>
                <c:pt idx="17598">
                  <c:v>-688.51499999999999</c:v>
                </c:pt>
                <c:pt idx="17599">
                  <c:v>-688.49900000000002</c:v>
                </c:pt>
                <c:pt idx="17600">
                  <c:v>-688.48299999999995</c:v>
                </c:pt>
                <c:pt idx="17601">
                  <c:v>-688.46699999999998</c:v>
                </c:pt>
                <c:pt idx="17602">
                  <c:v>-688.45100000000002</c:v>
                </c:pt>
                <c:pt idx="17603">
                  <c:v>-688.43499999999995</c:v>
                </c:pt>
                <c:pt idx="17604">
                  <c:v>-688.41899999999998</c:v>
                </c:pt>
                <c:pt idx="17605">
                  <c:v>-688.40300000000002</c:v>
                </c:pt>
                <c:pt idx="17606">
                  <c:v>-688.38699999999994</c:v>
                </c:pt>
                <c:pt idx="17607">
                  <c:v>-688.37099999999998</c:v>
                </c:pt>
                <c:pt idx="17608">
                  <c:v>-688.35500000000002</c:v>
                </c:pt>
                <c:pt idx="17609">
                  <c:v>-688.33900000000006</c:v>
                </c:pt>
                <c:pt idx="17610">
                  <c:v>-688.32299999999998</c:v>
                </c:pt>
                <c:pt idx="17611">
                  <c:v>-688.30700000000002</c:v>
                </c:pt>
                <c:pt idx="17612">
                  <c:v>-688.29100000000005</c:v>
                </c:pt>
                <c:pt idx="17613">
                  <c:v>-688.27499999999998</c:v>
                </c:pt>
                <c:pt idx="17614">
                  <c:v>-688.25900000000001</c:v>
                </c:pt>
                <c:pt idx="17615">
                  <c:v>-688.24300000000005</c:v>
                </c:pt>
                <c:pt idx="17616">
                  <c:v>-688.22699999999998</c:v>
                </c:pt>
                <c:pt idx="17617">
                  <c:v>-688.21100000000001</c:v>
                </c:pt>
                <c:pt idx="17618">
                  <c:v>-688.19500000000005</c:v>
                </c:pt>
                <c:pt idx="17619">
                  <c:v>-688.17899999999997</c:v>
                </c:pt>
                <c:pt idx="17620">
                  <c:v>-688.16300000000001</c:v>
                </c:pt>
                <c:pt idx="17621">
                  <c:v>-688.14700000000005</c:v>
                </c:pt>
                <c:pt idx="17622">
                  <c:v>-688.13099999999997</c:v>
                </c:pt>
                <c:pt idx="17623">
                  <c:v>-688.11500000000001</c:v>
                </c:pt>
                <c:pt idx="17624">
                  <c:v>-688.09900000000005</c:v>
                </c:pt>
                <c:pt idx="17625">
                  <c:v>-688.08299999999997</c:v>
                </c:pt>
                <c:pt idx="17626">
                  <c:v>-688.06700000000001</c:v>
                </c:pt>
                <c:pt idx="17627">
                  <c:v>-688.05100000000004</c:v>
                </c:pt>
                <c:pt idx="17628">
                  <c:v>-688.03499999999997</c:v>
                </c:pt>
                <c:pt idx="17629">
                  <c:v>-688.01900000000001</c:v>
                </c:pt>
                <c:pt idx="17630">
                  <c:v>-688.00300000000004</c:v>
                </c:pt>
                <c:pt idx="17631">
                  <c:v>-687.98699999999997</c:v>
                </c:pt>
                <c:pt idx="17632">
                  <c:v>-687.971</c:v>
                </c:pt>
                <c:pt idx="17633">
                  <c:v>-687.95500000000004</c:v>
                </c:pt>
                <c:pt idx="17634">
                  <c:v>-687.93899999999996</c:v>
                </c:pt>
                <c:pt idx="17635">
                  <c:v>-687.923</c:v>
                </c:pt>
                <c:pt idx="17636">
                  <c:v>-687.90700000000004</c:v>
                </c:pt>
                <c:pt idx="17637">
                  <c:v>-687.89099999999996</c:v>
                </c:pt>
                <c:pt idx="17638">
                  <c:v>-687.875</c:v>
                </c:pt>
                <c:pt idx="17639">
                  <c:v>-687.85900000000004</c:v>
                </c:pt>
                <c:pt idx="17640">
                  <c:v>-687.84299999999996</c:v>
                </c:pt>
                <c:pt idx="17641">
                  <c:v>-687.827</c:v>
                </c:pt>
                <c:pt idx="17642">
                  <c:v>-687.81100000000004</c:v>
                </c:pt>
                <c:pt idx="17643">
                  <c:v>-687.79499999999996</c:v>
                </c:pt>
                <c:pt idx="17644">
                  <c:v>-687.779</c:v>
                </c:pt>
                <c:pt idx="17645">
                  <c:v>-687.76300000000003</c:v>
                </c:pt>
                <c:pt idx="17646">
                  <c:v>-687.74699999999996</c:v>
                </c:pt>
                <c:pt idx="17647">
                  <c:v>-687.73099999999999</c:v>
                </c:pt>
                <c:pt idx="17648">
                  <c:v>-687.71500000000003</c:v>
                </c:pt>
                <c:pt idx="17649">
                  <c:v>-687.69899999999996</c:v>
                </c:pt>
                <c:pt idx="17650">
                  <c:v>-687.68299999999999</c:v>
                </c:pt>
                <c:pt idx="17651">
                  <c:v>-687.66700000000003</c:v>
                </c:pt>
                <c:pt idx="17652">
                  <c:v>-687.65099999999995</c:v>
                </c:pt>
                <c:pt idx="17653">
                  <c:v>-687.63499999999999</c:v>
                </c:pt>
                <c:pt idx="17654">
                  <c:v>-687.61900000000003</c:v>
                </c:pt>
                <c:pt idx="17655">
                  <c:v>-687.60299999999995</c:v>
                </c:pt>
                <c:pt idx="17656">
                  <c:v>-687.58699999999999</c:v>
                </c:pt>
                <c:pt idx="17657">
                  <c:v>-687.57100000000003</c:v>
                </c:pt>
                <c:pt idx="17658">
                  <c:v>-687.55499999999995</c:v>
                </c:pt>
                <c:pt idx="17659">
                  <c:v>-687.53899999999999</c:v>
                </c:pt>
                <c:pt idx="17660">
                  <c:v>-687.52300000000002</c:v>
                </c:pt>
                <c:pt idx="17661">
                  <c:v>-687.50699999999995</c:v>
                </c:pt>
                <c:pt idx="17662">
                  <c:v>-687.49099999999999</c:v>
                </c:pt>
                <c:pt idx="17663">
                  <c:v>-687.47500000000002</c:v>
                </c:pt>
                <c:pt idx="17664">
                  <c:v>-687.45899999999995</c:v>
                </c:pt>
                <c:pt idx="17665">
                  <c:v>-687.44299999999998</c:v>
                </c:pt>
                <c:pt idx="17666">
                  <c:v>-687.42700000000002</c:v>
                </c:pt>
                <c:pt idx="17667">
                  <c:v>-687.41099999999994</c:v>
                </c:pt>
                <c:pt idx="17668">
                  <c:v>-687.39499999999998</c:v>
                </c:pt>
                <c:pt idx="17669">
                  <c:v>-687.37900000000002</c:v>
                </c:pt>
                <c:pt idx="17670">
                  <c:v>-687.36300000000006</c:v>
                </c:pt>
                <c:pt idx="17671">
                  <c:v>-687.34699999999998</c:v>
                </c:pt>
                <c:pt idx="17672">
                  <c:v>-687.33100000000002</c:v>
                </c:pt>
                <c:pt idx="17673">
                  <c:v>-687.31500000000005</c:v>
                </c:pt>
                <c:pt idx="17674">
                  <c:v>-687.29899999999998</c:v>
                </c:pt>
                <c:pt idx="17675">
                  <c:v>-687.28300000000002</c:v>
                </c:pt>
                <c:pt idx="17676">
                  <c:v>-687.26700000000005</c:v>
                </c:pt>
                <c:pt idx="17677">
                  <c:v>-687.25099999999998</c:v>
                </c:pt>
                <c:pt idx="17678">
                  <c:v>-687.23500000000001</c:v>
                </c:pt>
                <c:pt idx="17679">
                  <c:v>-687.21900000000005</c:v>
                </c:pt>
                <c:pt idx="17680">
                  <c:v>-687.20299999999997</c:v>
                </c:pt>
                <c:pt idx="17681">
                  <c:v>-687.18799999999999</c:v>
                </c:pt>
                <c:pt idx="17682">
                  <c:v>-687.17200000000003</c:v>
                </c:pt>
                <c:pt idx="17683">
                  <c:v>-687.15599999999995</c:v>
                </c:pt>
                <c:pt idx="17684">
                  <c:v>-687.14</c:v>
                </c:pt>
                <c:pt idx="17685">
                  <c:v>-687.12400000000002</c:v>
                </c:pt>
                <c:pt idx="17686">
                  <c:v>-687.10799999999995</c:v>
                </c:pt>
                <c:pt idx="17687">
                  <c:v>-687.09199999999998</c:v>
                </c:pt>
                <c:pt idx="17688">
                  <c:v>-687.07600000000002</c:v>
                </c:pt>
                <c:pt idx="17689">
                  <c:v>-687.06</c:v>
                </c:pt>
                <c:pt idx="17690">
                  <c:v>-687.04399999999998</c:v>
                </c:pt>
                <c:pt idx="17691">
                  <c:v>-687.02800000000002</c:v>
                </c:pt>
                <c:pt idx="17692">
                  <c:v>-687.01199999999994</c:v>
                </c:pt>
                <c:pt idx="17693">
                  <c:v>-686.99599999999998</c:v>
                </c:pt>
                <c:pt idx="17694">
                  <c:v>-686.98</c:v>
                </c:pt>
                <c:pt idx="17695">
                  <c:v>-686.96400000000006</c:v>
                </c:pt>
                <c:pt idx="17696">
                  <c:v>-686.94799999999998</c:v>
                </c:pt>
                <c:pt idx="17697">
                  <c:v>-686.93200000000002</c:v>
                </c:pt>
                <c:pt idx="17698">
                  <c:v>-686.91600000000005</c:v>
                </c:pt>
                <c:pt idx="17699">
                  <c:v>-686.9</c:v>
                </c:pt>
                <c:pt idx="17700">
                  <c:v>-686.88400000000001</c:v>
                </c:pt>
                <c:pt idx="17701">
                  <c:v>-686.86800000000005</c:v>
                </c:pt>
                <c:pt idx="17702">
                  <c:v>-686.85199999999998</c:v>
                </c:pt>
                <c:pt idx="17703">
                  <c:v>-686.83600000000001</c:v>
                </c:pt>
                <c:pt idx="17704">
                  <c:v>-686.82</c:v>
                </c:pt>
                <c:pt idx="17705">
                  <c:v>-686.80399999999997</c:v>
                </c:pt>
                <c:pt idx="17706">
                  <c:v>-686.78800000000001</c:v>
                </c:pt>
                <c:pt idx="17707">
                  <c:v>-686.77200000000005</c:v>
                </c:pt>
                <c:pt idx="17708">
                  <c:v>-686.75599999999997</c:v>
                </c:pt>
                <c:pt idx="17709">
                  <c:v>-686.74</c:v>
                </c:pt>
                <c:pt idx="17710">
                  <c:v>-686.72400000000005</c:v>
                </c:pt>
                <c:pt idx="17711">
                  <c:v>-686.70799999999997</c:v>
                </c:pt>
                <c:pt idx="17712">
                  <c:v>-686.69200000000001</c:v>
                </c:pt>
                <c:pt idx="17713">
                  <c:v>-686.67600000000004</c:v>
                </c:pt>
                <c:pt idx="17714">
                  <c:v>-686.66</c:v>
                </c:pt>
                <c:pt idx="17715">
                  <c:v>-686.64400000000001</c:v>
                </c:pt>
                <c:pt idx="17716">
                  <c:v>-686.62800000000004</c:v>
                </c:pt>
                <c:pt idx="17717">
                  <c:v>-686.61199999999997</c:v>
                </c:pt>
                <c:pt idx="17718">
                  <c:v>-686.596</c:v>
                </c:pt>
                <c:pt idx="17719">
                  <c:v>-686.58</c:v>
                </c:pt>
                <c:pt idx="17720">
                  <c:v>-686.56399999999996</c:v>
                </c:pt>
                <c:pt idx="17721">
                  <c:v>-686.548</c:v>
                </c:pt>
                <c:pt idx="17722">
                  <c:v>-686.53200000000004</c:v>
                </c:pt>
                <c:pt idx="17723">
                  <c:v>-686.51599999999996</c:v>
                </c:pt>
                <c:pt idx="17724">
                  <c:v>-686.5</c:v>
                </c:pt>
                <c:pt idx="17725">
                  <c:v>-686.48400000000004</c:v>
                </c:pt>
                <c:pt idx="17726">
                  <c:v>-686.46799999999996</c:v>
                </c:pt>
                <c:pt idx="17727">
                  <c:v>-686.452</c:v>
                </c:pt>
                <c:pt idx="17728">
                  <c:v>-686.43600000000004</c:v>
                </c:pt>
                <c:pt idx="17729">
                  <c:v>-686.42</c:v>
                </c:pt>
                <c:pt idx="17730">
                  <c:v>-686.404</c:v>
                </c:pt>
                <c:pt idx="17731">
                  <c:v>-686.38800000000003</c:v>
                </c:pt>
                <c:pt idx="17732">
                  <c:v>-686.37199999999996</c:v>
                </c:pt>
                <c:pt idx="17733">
                  <c:v>-686.35599999999999</c:v>
                </c:pt>
                <c:pt idx="17734">
                  <c:v>-686.34</c:v>
                </c:pt>
                <c:pt idx="17735">
                  <c:v>-686.32399999999996</c:v>
                </c:pt>
                <c:pt idx="17736">
                  <c:v>-686.30799999999999</c:v>
                </c:pt>
                <c:pt idx="17737">
                  <c:v>-686.29200000000003</c:v>
                </c:pt>
                <c:pt idx="17738">
                  <c:v>-686.27599999999995</c:v>
                </c:pt>
                <c:pt idx="17739">
                  <c:v>-686.26</c:v>
                </c:pt>
                <c:pt idx="17740">
                  <c:v>-686.24400000000003</c:v>
                </c:pt>
                <c:pt idx="17741">
                  <c:v>-686.22799999999995</c:v>
                </c:pt>
                <c:pt idx="17742">
                  <c:v>-686.21199999999999</c:v>
                </c:pt>
                <c:pt idx="17743">
                  <c:v>-686.19600000000003</c:v>
                </c:pt>
                <c:pt idx="17744">
                  <c:v>-686.18</c:v>
                </c:pt>
                <c:pt idx="17745">
                  <c:v>-686.16399999999999</c:v>
                </c:pt>
                <c:pt idx="17746">
                  <c:v>-686.14800000000002</c:v>
                </c:pt>
                <c:pt idx="17747">
                  <c:v>-686.13199999999995</c:v>
                </c:pt>
                <c:pt idx="17748">
                  <c:v>-686.11599999999999</c:v>
                </c:pt>
                <c:pt idx="17749">
                  <c:v>-686.1</c:v>
                </c:pt>
                <c:pt idx="17750">
                  <c:v>-686.08399999999995</c:v>
                </c:pt>
                <c:pt idx="17751">
                  <c:v>-686.06799999999998</c:v>
                </c:pt>
                <c:pt idx="17752">
                  <c:v>-686.05200000000002</c:v>
                </c:pt>
                <c:pt idx="17753">
                  <c:v>-686.03599999999994</c:v>
                </c:pt>
                <c:pt idx="17754">
                  <c:v>-686.02</c:v>
                </c:pt>
                <c:pt idx="17755">
                  <c:v>-686.00400000000002</c:v>
                </c:pt>
                <c:pt idx="17756">
                  <c:v>-685.98800000000006</c:v>
                </c:pt>
                <c:pt idx="17757">
                  <c:v>-685.97199999999998</c:v>
                </c:pt>
                <c:pt idx="17758">
                  <c:v>-685.95600000000002</c:v>
                </c:pt>
                <c:pt idx="17759">
                  <c:v>-685.94</c:v>
                </c:pt>
                <c:pt idx="17760">
                  <c:v>-685.92399999999998</c:v>
                </c:pt>
                <c:pt idx="17761">
                  <c:v>-685.90800000000002</c:v>
                </c:pt>
                <c:pt idx="17762">
                  <c:v>-685.89200000000005</c:v>
                </c:pt>
                <c:pt idx="17763">
                  <c:v>-685.87599999999998</c:v>
                </c:pt>
                <c:pt idx="17764">
                  <c:v>-685.86</c:v>
                </c:pt>
                <c:pt idx="17765">
                  <c:v>-685.84400000000005</c:v>
                </c:pt>
                <c:pt idx="17766">
                  <c:v>-685.82799999999997</c:v>
                </c:pt>
                <c:pt idx="17767">
                  <c:v>-685.81200000000001</c:v>
                </c:pt>
                <c:pt idx="17768">
                  <c:v>-685.79600000000005</c:v>
                </c:pt>
                <c:pt idx="17769">
                  <c:v>-685.78</c:v>
                </c:pt>
                <c:pt idx="17770">
                  <c:v>-685.76400000000001</c:v>
                </c:pt>
                <c:pt idx="17771">
                  <c:v>-685.74800000000005</c:v>
                </c:pt>
                <c:pt idx="17772">
                  <c:v>-685.73199999999997</c:v>
                </c:pt>
                <c:pt idx="17773">
                  <c:v>-685.71600000000001</c:v>
                </c:pt>
                <c:pt idx="17774">
                  <c:v>-685.7</c:v>
                </c:pt>
                <c:pt idx="17775">
                  <c:v>-685.68399999999997</c:v>
                </c:pt>
                <c:pt idx="17776">
                  <c:v>-685.66800000000001</c:v>
                </c:pt>
                <c:pt idx="17777">
                  <c:v>-685.65200000000004</c:v>
                </c:pt>
                <c:pt idx="17778">
                  <c:v>-685.63599999999997</c:v>
                </c:pt>
                <c:pt idx="17779">
                  <c:v>-685.62</c:v>
                </c:pt>
                <c:pt idx="17780">
                  <c:v>-685.60400000000004</c:v>
                </c:pt>
                <c:pt idx="17781">
                  <c:v>-685.58799999999997</c:v>
                </c:pt>
                <c:pt idx="17782">
                  <c:v>-685.572</c:v>
                </c:pt>
                <c:pt idx="17783">
                  <c:v>-685.55600000000004</c:v>
                </c:pt>
                <c:pt idx="17784">
                  <c:v>-685.54</c:v>
                </c:pt>
                <c:pt idx="17785">
                  <c:v>-685.524</c:v>
                </c:pt>
                <c:pt idx="17786">
                  <c:v>-685.50800000000004</c:v>
                </c:pt>
                <c:pt idx="17787">
                  <c:v>-685.49199999999996</c:v>
                </c:pt>
                <c:pt idx="17788">
                  <c:v>-685.476</c:v>
                </c:pt>
                <c:pt idx="17789">
                  <c:v>-685.46</c:v>
                </c:pt>
                <c:pt idx="17790">
                  <c:v>-685.44399999999996</c:v>
                </c:pt>
                <c:pt idx="17791">
                  <c:v>-685.428</c:v>
                </c:pt>
                <c:pt idx="17792">
                  <c:v>-685.41200000000003</c:v>
                </c:pt>
                <c:pt idx="17793">
                  <c:v>-685.39599999999996</c:v>
                </c:pt>
                <c:pt idx="17794">
                  <c:v>-685.38</c:v>
                </c:pt>
                <c:pt idx="17795">
                  <c:v>-685.36500000000001</c:v>
                </c:pt>
                <c:pt idx="17796">
                  <c:v>-685.34900000000005</c:v>
                </c:pt>
                <c:pt idx="17797">
                  <c:v>-685.33299999999997</c:v>
                </c:pt>
                <c:pt idx="17798">
                  <c:v>-685.31700000000001</c:v>
                </c:pt>
                <c:pt idx="17799">
                  <c:v>-685.30100000000004</c:v>
                </c:pt>
                <c:pt idx="17800">
                  <c:v>-685.28499999999997</c:v>
                </c:pt>
                <c:pt idx="17801">
                  <c:v>-685.26900000000001</c:v>
                </c:pt>
                <c:pt idx="17802">
                  <c:v>-685.25300000000004</c:v>
                </c:pt>
                <c:pt idx="17803">
                  <c:v>-685.23699999999997</c:v>
                </c:pt>
                <c:pt idx="17804">
                  <c:v>-685.221</c:v>
                </c:pt>
                <c:pt idx="17805">
                  <c:v>-685.20500000000004</c:v>
                </c:pt>
                <c:pt idx="17806">
                  <c:v>-685.18899999999996</c:v>
                </c:pt>
                <c:pt idx="17807">
                  <c:v>-685.173</c:v>
                </c:pt>
                <c:pt idx="17808">
                  <c:v>-685.15700000000004</c:v>
                </c:pt>
                <c:pt idx="17809">
                  <c:v>-685.14099999999996</c:v>
                </c:pt>
                <c:pt idx="17810">
                  <c:v>-685.125</c:v>
                </c:pt>
                <c:pt idx="17811">
                  <c:v>-685.10900000000004</c:v>
                </c:pt>
                <c:pt idx="17812">
                  <c:v>-685.09299999999996</c:v>
                </c:pt>
                <c:pt idx="17813">
                  <c:v>-685.077</c:v>
                </c:pt>
                <c:pt idx="17814">
                  <c:v>-685.06100000000004</c:v>
                </c:pt>
                <c:pt idx="17815">
                  <c:v>-685.04499999999996</c:v>
                </c:pt>
                <c:pt idx="17816">
                  <c:v>-685.029</c:v>
                </c:pt>
                <c:pt idx="17817">
                  <c:v>-685.01300000000003</c:v>
                </c:pt>
                <c:pt idx="17818">
                  <c:v>-684.99699999999996</c:v>
                </c:pt>
                <c:pt idx="17819">
                  <c:v>-684.98099999999999</c:v>
                </c:pt>
                <c:pt idx="17820">
                  <c:v>-684.96500000000003</c:v>
                </c:pt>
                <c:pt idx="17821">
                  <c:v>-684.94899999999996</c:v>
                </c:pt>
                <c:pt idx="17822">
                  <c:v>-684.93299999999999</c:v>
                </c:pt>
                <c:pt idx="17823">
                  <c:v>-684.91700000000003</c:v>
                </c:pt>
                <c:pt idx="17824">
                  <c:v>-684.90099999999995</c:v>
                </c:pt>
                <c:pt idx="17825">
                  <c:v>-684.88499999999999</c:v>
                </c:pt>
                <c:pt idx="17826">
                  <c:v>-684.86900000000003</c:v>
                </c:pt>
                <c:pt idx="17827">
                  <c:v>-684.85299999999995</c:v>
                </c:pt>
                <c:pt idx="17828">
                  <c:v>-684.83699999999999</c:v>
                </c:pt>
                <c:pt idx="17829">
                  <c:v>-684.82100000000003</c:v>
                </c:pt>
                <c:pt idx="17830">
                  <c:v>-684.80499999999995</c:v>
                </c:pt>
                <c:pt idx="17831">
                  <c:v>-684.78899999999999</c:v>
                </c:pt>
                <c:pt idx="17832">
                  <c:v>-684.77300000000002</c:v>
                </c:pt>
                <c:pt idx="17833">
                  <c:v>-684.75699999999995</c:v>
                </c:pt>
                <c:pt idx="17834">
                  <c:v>-684.74099999999999</c:v>
                </c:pt>
                <c:pt idx="17835">
                  <c:v>-684.72500000000002</c:v>
                </c:pt>
                <c:pt idx="17836">
                  <c:v>-684.70899999999995</c:v>
                </c:pt>
                <c:pt idx="17837">
                  <c:v>-684.69299999999998</c:v>
                </c:pt>
                <c:pt idx="17838">
                  <c:v>-684.67700000000002</c:v>
                </c:pt>
                <c:pt idx="17839">
                  <c:v>-684.66099999999994</c:v>
                </c:pt>
                <c:pt idx="17840">
                  <c:v>-684.64499999999998</c:v>
                </c:pt>
                <c:pt idx="17841">
                  <c:v>-684.62900000000002</c:v>
                </c:pt>
                <c:pt idx="17842">
                  <c:v>-684.61300000000006</c:v>
                </c:pt>
                <c:pt idx="17843">
                  <c:v>-684.59699999999998</c:v>
                </c:pt>
                <c:pt idx="17844">
                  <c:v>-684.58100000000002</c:v>
                </c:pt>
                <c:pt idx="17845">
                  <c:v>-684.56500000000005</c:v>
                </c:pt>
                <c:pt idx="17846">
                  <c:v>-684.54899999999998</c:v>
                </c:pt>
                <c:pt idx="17847">
                  <c:v>-684.53300000000002</c:v>
                </c:pt>
                <c:pt idx="17848">
                  <c:v>-684.51700000000005</c:v>
                </c:pt>
                <c:pt idx="17849">
                  <c:v>-684.50099999999998</c:v>
                </c:pt>
                <c:pt idx="17850">
                  <c:v>-684.48500000000001</c:v>
                </c:pt>
                <c:pt idx="17851">
                  <c:v>-684.46900000000005</c:v>
                </c:pt>
                <c:pt idx="17852">
                  <c:v>-684.45299999999997</c:v>
                </c:pt>
                <c:pt idx="17853">
                  <c:v>-684.43700000000001</c:v>
                </c:pt>
                <c:pt idx="17854">
                  <c:v>-684.42100000000005</c:v>
                </c:pt>
                <c:pt idx="17855">
                  <c:v>-684.40499999999997</c:v>
                </c:pt>
                <c:pt idx="17856">
                  <c:v>-684.38900000000001</c:v>
                </c:pt>
                <c:pt idx="17857">
                  <c:v>-684.37300000000005</c:v>
                </c:pt>
                <c:pt idx="17858">
                  <c:v>-684.35699999999997</c:v>
                </c:pt>
                <c:pt idx="17859">
                  <c:v>-684.34100000000001</c:v>
                </c:pt>
                <c:pt idx="17860">
                  <c:v>-684.32500000000005</c:v>
                </c:pt>
                <c:pt idx="17861">
                  <c:v>-684.30899999999997</c:v>
                </c:pt>
                <c:pt idx="17862">
                  <c:v>-684.29300000000001</c:v>
                </c:pt>
                <c:pt idx="17863">
                  <c:v>-684.27700000000004</c:v>
                </c:pt>
                <c:pt idx="17864">
                  <c:v>-684.26099999999997</c:v>
                </c:pt>
                <c:pt idx="17865">
                  <c:v>-684.245</c:v>
                </c:pt>
                <c:pt idx="17866">
                  <c:v>-684.22900000000004</c:v>
                </c:pt>
                <c:pt idx="17867">
                  <c:v>-684.21299999999997</c:v>
                </c:pt>
                <c:pt idx="17868">
                  <c:v>-684.197</c:v>
                </c:pt>
                <c:pt idx="17869">
                  <c:v>-684.18100000000004</c:v>
                </c:pt>
                <c:pt idx="17870">
                  <c:v>-684.16499999999996</c:v>
                </c:pt>
                <c:pt idx="17871">
                  <c:v>-684.149</c:v>
                </c:pt>
                <c:pt idx="17872">
                  <c:v>-684.13300000000004</c:v>
                </c:pt>
                <c:pt idx="17873">
                  <c:v>-684.11699999999996</c:v>
                </c:pt>
                <c:pt idx="17874">
                  <c:v>-684.101</c:v>
                </c:pt>
                <c:pt idx="17875">
                  <c:v>-684.08500000000004</c:v>
                </c:pt>
                <c:pt idx="17876">
                  <c:v>-684.06899999999996</c:v>
                </c:pt>
                <c:pt idx="17877">
                  <c:v>-684.053</c:v>
                </c:pt>
                <c:pt idx="17878">
                  <c:v>-684.03700000000003</c:v>
                </c:pt>
                <c:pt idx="17879">
                  <c:v>-684.02099999999996</c:v>
                </c:pt>
                <c:pt idx="17880">
                  <c:v>-684.005</c:v>
                </c:pt>
                <c:pt idx="17881">
                  <c:v>-683.98900000000003</c:v>
                </c:pt>
                <c:pt idx="17882">
                  <c:v>-683.97299999999996</c:v>
                </c:pt>
                <c:pt idx="17883">
                  <c:v>-683.95699999999999</c:v>
                </c:pt>
                <c:pt idx="17884">
                  <c:v>-683.94100000000003</c:v>
                </c:pt>
                <c:pt idx="17885">
                  <c:v>-683.92499999999995</c:v>
                </c:pt>
                <c:pt idx="17886">
                  <c:v>-683.90899999999999</c:v>
                </c:pt>
                <c:pt idx="17887">
                  <c:v>-683.89300000000003</c:v>
                </c:pt>
                <c:pt idx="17888">
                  <c:v>-683.87699999999995</c:v>
                </c:pt>
                <c:pt idx="17889">
                  <c:v>-683.86099999999999</c:v>
                </c:pt>
                <c:pt idx="17890">
                  <c:v>-683.84500000000003</c:v>
                </c:pt>
                <c:pt idx="17891">
                  <c:v>-683.82899999999995</c:v>
                </c:pt>
                <c:pt idx="17892">
                  <c:v>-683.81299999999999</c:v>
                </c:pt>
                <c:pt idx="17893">
                  <c:v>-683.79700000000003</c:v>
                </c:pt>
                <c:pt idx="17894">
                  <c:v>-683.78099999999995</c:v>
                </c:pt>
                <c:pt idx="17895">
                  <c:v>-683.76499999999999</c:v>
                </c:pt>
                <c:pt idx="17896">
                  <c:v>-683.74900000000002</c:v>
                </c:pt>
                <c:pt idx="17897">
                  <c:v>-683.73299999999995</c:v>
                </c:pt>
                <c:pt idx="17898">
                  <c:v>-683.71699999999998</c:v>
                </c:pt>
                <c:pt idx="17899">
                  <c:v>-683.70100000000002</c:v>
                </c:pt>
                <c:pt idx="17900">
                  <c:v>-683.68499999999995</c:v>
                </c:pt>
                <c:pt idx="17901">
                  <c:v>-683.66899999999998</c:v>
                </c:pt>
                <c:pt idx="17902">
                  <c:v>-683.65300000000002</c:v>
                </c:pt>
                <c:pt idx="17903">
                  <c:v>-683.63699999999994</c:v>
                </c:pt>
                <c:pt idx="17904">
                  <c:v>-683.62099999999998</c:v>
                </c:pt>
                <c:pt idx="17905">
                  <c:v>-683.60500000000002</c:v>
                </c:pt>
                <c:pt idx="17906">
                  <c:v>-683.58900000000006</c:v>
                </c:pt>
                <c:pt idx="17907">
                  <c:v>-683.57299999999998</c:v>
                </c:pt>
                <c:pt idx="17908">
                  <c:v>-683.55700000000002</c:v>
                </c:pt>
                <c:pt idx="17909">
                  <c:v>-683.54200000000003</c:v>
                </c:pt>
                <c:pt idx="17910">
                  <c:v>-683.52599999999995</c:v>
                </c:pt>
                <c:pt idx="17911">
                  <c:v>-683.51</c:v>
                </c:pt>
                <c:pt idx="17912">
                  <c:v>-683.49400000000003</c:v>
                </c:pt>
                <c:pt idx="17913">
                  <c:v>-683.47799999999995</c:v>
                </c:pt>
                <c:pt idx="17914">
                  <c:v>-683.46199999999999</c:v>
                </c:pt>
                <c:pt idx="17915">
                  <c:v>-683.44600000000003</c:v>
                </c:pt>
                <c:pt idx="17916">
                  <c:v>-683.43</c:v>
                </c:pt>
                <c:pt idx="17917">
                  <c:v>-683.41399999999999</c:v>
                </c:pt>
                <c:pt idx="17918">
                  <c:v>-683.39800000000002</c:v>
                </c:pt>
                <c:pt idx="17919">
                  <c:v>-683.38199999999995</c:v>
                </c:pt>
                <c:pt idx="17920">
                  <c:v>-683.36599999999999</c:v>
                </c:pt>
                <c:pt idx="17921">
                  <c:v>-683.35</c:v>
                </c:pt>
                <c:pt idx="17922">
                  <c:v>-683.33399999999995</c:v>
                </c:pt>
                <c:pt idx="17923">
                  <c:v>-683.31799999999998</c:v>
                </c:pt>
                <c:pt idx="17924">
                  <c:v>-683.30200000000002</c:v>
                </c:pt>
                <c:pt idx="17925">
                  <c:v>-683.28599999999994</c:v>
                </c:pt>
                <c:pt idx="17926">
                  <c:v>-683.27</c:v>
                </c:pt>
                <c:pt idx="17927">
                  <c:v>-683.25400000000002</c:v>
                </c:pt>
                <c:pt idx="17928">
                  <c:v>-683.23800000000006</c:v>
                </c:pt>
                <c:pt idx="17929">
                  <c:v>-683.22199999999998</c:v>
                </c:pt>
                <c:pt idx="17930">
                  <c:v>-683.20600000000002</c:v>
                </c:pt>
                <c:pt idx="17931">
                  <c:v>-683.19</c:v>
                </c:pt>
                <c:pt idx="17932">
                  <c:v>-683.17399999999998</c:v>
                </c:pt>
                <c:pt idx="17933">
                  <c:v>-683.15800000000002</c:v>
                </c:pt>
                <c:pt idx="17934">
                  <c:v>-683.14200000000005</c:v>
                </c:pt>
                <c:pt idx="17935">
                  <c:v>-683.12599999999998</c:v>
                </c:pt>
                <c:pt idx="17936">
                  <c:v>-683.11</c:v>
                </c:pt>
                <c:pt idx="17937">
                  <c:v>-683.09400000000005</c:v>
                </c:pt>
                <c:pt idx="17938">
                  <c:v>-683.07799999999997</c:v>
                </c:pt>
                <c:pt idx="17939">
                  <c:v>-683.06200000000001</c:v>
                </c:pt>
                <c:pt idx="17940">
                  <c:v>-683.04600000000005</c:v>
                </c:pt>
                <c:pt idx="17941">
                  <c:v>-683.03</c:v>
                </c:pt>
                <c:pt idx="17942">
                  <c:v>-683.01400000000001</c:v>
                </c:pt>
                <c:pt idx="17943">
                  <c:v>-682.99800000000005</c:v>
                </c:pt>
                <c:pt idx="17944">
                  <c:v>-682.98199999999997</c:v>
                </c:pt>
                <c:pt idx="17945">
                  <c:v>-682.96600000000001</c:v>
                </c:pt>
                <c:pt idx="17946">
                  <c:v>-682.95</c:v>
                </c:pt>
                <c:pt idx="17947">
                  <c:v>-682.93399999999997</c:v>
                </c:pt>
                <c:pt idx="17948">
                  <c:v>-682.91800000000001</c:v>
                </c:pt>
                <c:pt idx="17949">
                  <c:v>-682.90200000000004</c:v>
                </c:pt>
                <c:pt idx="17950">
                  <c:v>-682.88599999999997</c:v>
                </c:pt>
                <c:pt idx="17951">
                  <c:v>-682.87</c:v>
                </c:pt>
                <c:pt idx="17952">
                  <c:v>-682.85400000000004</c:v>
                </c:pt>
                <c:pt idx="17953">
                  <c:v>-682.83799999999997</c:v>
                </c:pt>
                <c:pt idx="17954">
                  <c:v>-682.822</c:v>
                </c:pt>
                <c:pt idx="17955">
                  <c:v>-682.80600000000004</c:v>
                </c:pt>
                <c:pt idx="17956">
                  <c:v>-682.79</c:v>
                </c:pt>
                <c:pt idx="17957">
                  <c:v>-682.774</c:v>
                </c:pt>
                <c:pt idx="17958">
                  <c:v>-682.75800000000004</c:v>
                </c:pt>
                <c:pt idx="17959">
                  <c:v>-682.74199999999996</c:v>
                </c:pt>
                <c:pt idx="17960">
                  <c:v>-682.726</c:v>
                </c:pt>
                <c:pt idx="17961">
                  <c:v>-682.71</c:v>
                </c:pt>
                <c:pt idx="17962">
                  <c:v>-682.69399999999996</c:v>
                </c:pt>
                <c:pt idx="17963">
                  <c:v>-682.678</c:v>
                </c:pt>
                <c:pt idx="17964">
                  <c:v>-682.66200000000003</c:v>
                </c:pt>
                <c:pt idx="17965">
                  <c:v>-682.64599999999996</c:v>
                </c:pt>
                <c:pt idx="17966">
                  <c:v>-682.63</c:v>
                </c:pt>
                <c:pt idx="17967">
                  <c:v>-682.61400000000003</c:v>
                </c:pt>
                <c:pt idx="17968">
                  <c:v>-682.59799999999996</c:v>
                </c:pt>
                <c:pt idx="17969">
                  <c:v>-682.58199999999999</c:v>
                </c:pt>
                <c:pt idx="17970">
                  <c:v>-682.56600000000003</c:v>
                </c:pt>
                <c:pt idx="17971">
                  <c:v>-682.55</c:v>
                </c:pt>
                <c:pt idx="17972">
                  <c:v>-682.53399999999999</c:v>
                </c:pt>
                <c:pt idx="17973">
                  <c:v>-682.51800000000003</c:v>
                </c:pt>
                <c:pt idx="17974">
                  <c:v>-682.50199999999995</c:v>
                </c:pt>
                <c:pt idx="17975">
                  <c:v>-682.48599999999999</c:v>
                </c:pt>
                <c:pt idx="17976">
                  <c:v>-682.47</c:v>
                </c:pt>
                <c:pt idx="17977">
                  <c:v>-682.45399999999995</c:v>
                </c:pt>
                <c:pt idx="17978">
                  <c:v>-682.43799999999999</c:v>
                </c:pt>
                <c:pt idx="17979">
                  <c:v>-682.42200000000003</c:v>
                </c:pt>
                <c:pt idx="17980">
                  <c:v>-682.40599999999995</c:v>
                </c:pt>
                <c:pt idx="17981">
                  <c:v>-682.39</c:v>
                </c:pt>
                <c:pt idx="17982">
                  <c:v>-682.37400000000002</c:v>
                </c:pt>
                <c:pt idx="17983">
                  <c:v>-682.35799999999995</c:v>
                </c:pt>
                <c:pt idx="17984">
                  <c:v>-682.34199999999998</c:v>
                </c:pt>
                <c:pt idx="17985">
                  <c:v>-682.32600000000002</c:v>
                </c:pt>
                <c:pt idx="17986">
                  <c:v>-682.31</c:v>
                </c:pt>
                <c:pt idx="17987">
                  <c:v>-682.29399999999998</c:v>
                </c:pt>
                <c:pt idx="17988">
                  <c:v>-682.27800000000002</c:v>
                </c:pt>
                <c:pt idx="17989">
                  <c:v>-682.26199999999994</c:v>
                </c:pt>
                <c:pt idx="17990">
                  <c:v>-682.24599999999998</c:v>
                </c:pt>
                <c:pt idx="17991">
                  <c:v>-682.23</c:v>
                </c:pt>
                <c:pt idx="17992">
                  <c:v>-682.21400000000006</c:v>
                </c:pt>
                <c:pt idx="17993">
                  <c:v>-682.19799999999998</c:v>
                </c:pt>
                <c:pt idx="17994">
                  <c:v>-682.18200000000002</c:v>
                </c:pt>
                <c:pt idx="17995">
                  <c:v>-682.16600000000005</c:v>
                </c:pt>
                <c:pt idx="17996">
                  <c:v>-682.15</c:v>
                </c:pt>
                <c:pt idx="17997">
                  <c:v>-682.13400000000001</c:v>
                </c:pt>
                <c:pt idx="17998">
                  <c:v>-682.11800000000005</c:v>
                </c:pt>
                <c:pt idx="17999">
                  <c:v>-682.10199999999998</c:v>
                </c:pt>
                <c:pt idx="18000">
                  <c:v>-682.08600000000001</c:v>
                </c:pt>
                <c:pt idx="18001">
                  <c:v>-682.07</c:v>
                </c:pt>
                <c:pt idx="18002">
                  <c:v>-682.05399999999997</c:v>
                </c:pt>
                <c:pt idx="18003">
                  <c:v>-682.03800000000001</c:v>
                </c:pt>
                <c:pt idx="18004">
                  <c:v>-682.02200000000005</c:v>
                </c:pt>
                <c:pt idx="18005">
                  <c:v>-682.00599999999997</c:v>
                </c:pt>
                <c:pt idx="18006">
                  <c:v>-681.99</c:v>
                </c:pt>
                <c:pt idx="18007">
                  <c:v>-681.97400000000005</c:v>
                </c:pt>
                <c:pt idx="18008">
                  <c:v>-681.95799999999997</c:v>
                </c:pt>
                <c:pt idx="18009">
                  <c:v>-681.94200000000001</c:v>
                </c:pt>
                <c:pt idx="18010">
                  <c:v>-681.92600000000004</c:v>
                </c:pt>
                <c:pt idx="18011">
                  <c:v>-681.91</c:v>
                </c:pt>
                <c:pt idx="18012">
                  <c:v>-681.89400000000001</c:v>
                </c:pt>
                <c:pt idx="18013">
                  <c:v>-681.87800000000004</c:v>
                </c:pt>
                <c:pt idx="18014">
                  <c:v>-681.86199999999997</c:v>
                </c:pt>
                <c:pt idx="18015">
                  <c:v>-681.846</c:v>
                </c:pt>
                <c:pt idx="18016">
                  <c:v>-681.83</c:v>
                </c:pt>
                <c:pt idx="18017">
                  <c:v>-681.81399999999996</c:v>
                </c:pt>
                <c:pt idx="18018">
                  <c:v>-681.798</c:v>
                </c:pt>
                <c:pt idx="18019">
                  <c:v>-681.78200000000004</c:v>
                </c:pt>
                <c:pt idx="18020">
                  <c:v>-681.76599999999996</c:v>
                </c:pt>
                <c:pt idx="18021">
                  <c:v>-681.75</c:v>
                </c:pt>
                <c:pt idx="18022">
                  <c:v>-681.73400000000004</c:v>
                </c:pt>
                <c:pt idx="18023">
                  <c:v>-681.71900000000005</c:v>
                </c:pt>
                <c:pt idx="18024">
                  <c:v>-681.70299999999997</c:v>
                </c:pt>
                <c:pt idx="18025">
                  <c:v>-681.68700000000001</c:v>
                </c:pt>
                <c:pt idx="18026">
                  <c:v>-681.67100000000005</c:v>
                </c:pt>
                <c:pt idx="18027">
                  <c:v>-681.65499999999997</c:v>
                </c:pt>
                <c:pt idx="18028">
                  <c:v>-681.63900000000001</c:v>
                </c:pt>
                <c:pt idx="18029">
                  <c:v>-681.62300000000005</c:v>
                </c:pt>
                <c:pt idx="18030">
                  <c:v>-681.60699999999997</c:v>
                </c:pt>
                <c:pt idx="18031">
                  <c:v>-681.59100000000001</c:v>
                </c:pt>
                <c:pt idx="18032">
                  <c:v>-681.57500000000005</c:v>
                </c:pt>
                <c:pt idx="18033">
                  <c:v>-681.55899999999997</c:v>
                </c:pt>
                <c:pt idx="18034">
                  <c:v>-681.54300000000001</c:v>
                </c:pt>
                <c:pt idx="18035">
                  <c:v>-681.52700000000004</c:v>
                </c:pt>
                <c:pt idx="18036">
                  <c:v>-681.51099999999997</c:v>
                </c:pt>
                <c:pt idx="18037">
                  <c:v>-681.495</c:v>
                </c:pt>
                <c:pt idx="18038">
                  <c:v>-681.47900000000004</c:v>
                </c:pt>
                <c:pt idx="18039">
                  <c:v>-681.46299999999997</c:v>
                </c:pt>
                <c:pt idx="18040">
                  <c:v>-681.447</c:v>
                </c:pt>
                <c:pt idx="18041">
                  <c:v>-681.43100000000004</c:v>
                </c:pt>
                <c:pt idx="18042">
                  <c:v>-681.41499999999996</c:v>
                </c:pt>
                <c:pt idx="18043">
                  <c:v>-681.399</c:v>
                </c:pt>
                <c:pt idx="18044">
                  <c:v>-681.38300000000004</c:v>
                </c:pt>
                <c:pt idx="18045">
                  <c:v>-681.36699999999996</c:v>
                </c:pt>
                <c:pt idx="18046">
                  <c:v>-681.351</c:v>
                </c:pt>
                <c:pt idx="18047">
                  <c:v>-681.33500000000004</c:v>
                </c:pt>
                <c:pt idx="18048">
                  <c:v>-681.31899999999996</c:v>
                </c:pt>
                <c:pt idx="18049">
                  <c:v>-681.303</c:v>
                </c:pt>
                <c:pt idx="18050">
                  <c:v>-681.28700000000003</c:v>
                </c:pt>
                <c:pt idx="18051">
                  <c:v>-681.27099999999996</c:v>
                </c:pt>
                <c:pt idx="18052">
                  <c:v>-681.255</c:v>
                </c:pt>
                <c:pt idx="18053">
                  <c:v>-681.23900000000003</c:v>
                </c:pt>
                <c:pt idx="18054">
                  <c:v>-681.22299999999996</c:v>
                </c:pt>
                <c:pt idx="18055">
                  <c:v>-681.20699999999999</c:v>
                </c:pt>
                <c:pt idx="18056">
                  <c:v>-681.19100000000003</c:v>
                </c:pt>
                <c:pt idx="18057">
                  <c:v>-681.17499999999995</c:v>
                </c:pt>
                <c:pt idx="18058">
                  <c:v>-681.15899999999999</c:v>
                </c:pt>
                <c:pt idx="18059">
                  <c:v>-681.14300000000003</c:v>
                </c:pt>
                <c:pt idx="18060">
                  <c:v>-681.12699999999995</c:v>
                </c:pt>
                <c:pt idx="18061">
                  <c:v>-681.11099999999999</c:v>
                </c:pt>
                <c:pt idx="18062">
                  <c:v>-681.09500000000003</c:v>
                </c:pt>
                <c:pt idx="18063">
                  <c:v>-681.07899999999995</c:v>
                </c:pt>
                <c:pt idx="18064">
                  <c:v>-681.06299999999999</c:v>
                </c:pt>
                <c:pt idx="18065">
                  <c:v>-681.04700000000003</c:v>
                </c:pt>
                <c:pt idx="18066">
                  <c:v>-681.03099999999995</c:v>
                </c:pt>
                <c:pt idx="18067">
                  <c:v>-681.01499999999999</c:v>
                </c:pt>
                <c:pt idx="18068">
                  <c:v>-680.99900000000002</c:v>
                </c:pt>
                <c:pt idx="18069">
                  <c:v>-680.98299999999995</c:v>
                </c:pt>
                <c:pt idx="18070">
                  <c:v>-680.96699999999998</c:v>
                </c:pt>
                <c:pt idx="18071">
                  <c:v>-680.95100000000002</c:v>
                </c:pt>
                <c:pt idx="18072">
                  <c:v>-680.93499999999995</c:v>
                </c:pt>
                <c:pt idx="18073">
                  <c:v>-680.91899999999998</c:v>
                </c:pt>
                <c:pt idx="18074">
                  <c:v>-680.90300000000002</c:v>
                </c:pt>
                <c:pt idx="18075">
                  <c:v>-680.88699999999994</c:v>
                </c:pt>
                <c:pt idx="18076">
                  <c:v>-680.87099999999998</c:v>
                </c:pt>
                <c:pt idx="18077">
                  <c:v>-680.85500000000002</c:v>
                </c:pt>
                <c:pt idx="18078">
                  <c:v>-680.83900000000006</c:v>
                </c:pt>
                <c:pt idx="18079">
                  <c:v>-680.82299999999998</c:v>
                </c:pt>
                <c:pt idx="18080">
                  <c:v>-680.80700000000002</c:v>
                </c:pt>
                <c:pt idx="18081">
                  <c:v>-680.79100000000005</c:v>
                </c:pt>
                <c:pt idx="18082">
                  <c:v>-680.77499999999998</c:v>
                </c:pt>
                <c:pt idx="18083">
                  <c:v>-680.75900000000001</c:v>
                </c:pt>
                <c:pt idx="18084">
                  <c:v>-680.74300000000005</c:v>
                </c:pt>
                <c:pt idx="18085">
                  <c:v>-680.72699999999998</c:v>
                </c:pt>
                <c:pt idx="18086">
                  <c:v>-680.71100000000001</c:v>
                </c:pt>
                <c:pt idx="18087">
                  <c:v>-680.69500000000005</c:v>
                </c:pt>
                <c:pt idx="18088">
                  <c:v>-680.67899999999997</c:v>
                </c:pt>
                <c:pt idx="18089">
                  <c:v>-680.66300000000001</c:v>
                </c:pt>
                <c:pt idx="18090">
                  <c:v>-680.64700000000005</c:v>
                </c:pt>
                <c:pt idx="18091">
                  <c:v>-680.63099999999997</c:v>
                </c:pt>
                <c:pt idx="18092">
                  <c:v>-680.61500000000001</c:v>
                </c:pt>
                <c:pt idx="18093">
                  <c:v>-680.59900000000005</c:v>
                </c:pt>
                <c:pt idx="18094">
                  <c:v>-680.58299999999997</c:v>
                </c:pt>
                <c:pt idx="18095">
                  <c:v>-680.56700000000001</c:v>
                </c:pt>
                <c:pt idx="18096">
                  <c:v>-680.55100000000004</c:v>
                </c:pt>
                <c:pt idx="18097">
                  <c:v>-680.53499999999997</c:v>
                </c:pt>
                <c:pt idx="18098">
                  <c:v>-680.51900000000001</c:v>
                </c:pt>
                <c:pt idx="18099">
                  <c:v>-680.50300000000004</c:v>
                </c:pt>
                <c:pt idx="18100">
                  <c:v>-680.48699999999997</c:v>
                </c:pt>
                <c:pt idx="18101">
                  <c:v>-680.471</c:v>
                </c:pt>
                <c:pt idx="18102">
                  <c:v>-680.45500000000004</c:v>
                </c:pt>
                <c:pt idx="18103">
                  <c:v>-680.43899999999996</c:v>
                </c:pt>
                <c:pt idx="18104">
                  <c:v>-680.423</c:v>
                </c:pt>
                <c:pt idx="18105">
                  <c:v>-680.40700000000004</c:v>
                </c:pt>
                <c:pt idx="18106">
                  <c:v>-680.39099999999996</c:v>
                </c:pt>
                <c:pt idx="18107">
                  <c:v>-680.375</c:v>
                </c:pt>
                <c:pt idx="18108">
                  <c:v>-680.35900000000004</c:v>
                </c:pt>
                <c:pt idx="18109">
                  <c:v>-680.34299999999996</c:v>
                </c:pt>
                <c:pt idx="18110">
                  <c:v>-680.327</c:v>
                </c:pt>
                <c:pt idx="18111">
                  <c:v>-680.31100000000004</c:v>
                </c:pt>
                <c:pt idx="18112">
                  <c:v>-680.29499999999996</c:v>
                </c:pt>
                <c:pt idx="18113">
                  <c:v>-680.279</c:v>
                </c:pt>
                <c:pt idx="18114">
                  <c:v>-680.26300000000003</c:v>
                </c:pt>
                <c:pt idx="18115">
                  <c:v>-680.24699999999996</c:v>
                </c:pt>
                <c:pt idx="18116">
                  <c:v>-680.23099999999999</c:v>
                </c:pt>
                <c:pt idx="18117">
                  <c:v>-680.21500000000003</c:v>
                </c:pt>
                <c:pt idx="18118">
                  <c:v>-680.19899999999996</c:v>
                </c:pt>
                <c:pt idx="18119">
                  <c:v>-680.18299999999999</c:v>
                </c:pt>
                <c:pt idx="18120">
                  <c:v>-680.16700000000003</c:v>
                </c:pt>
                <c:pt idx="18121">
                  <c:v>-680.15099999999995</c:v>
                </c:pt>
                <c:pt idx="18122">
                  <c:v>-680.13499999999999</c:v>
                </c:pt>
                <c:pt idx="18123">
                  <c:v>-680.11900000000003</c:v>
                </c:pt>
                <c:pt idx="18124">
                  <c:v>-680.10299999999995</c:v>
                </c:pt>
                <c:pt idx="18125">
                  <c:v>-680.08699999999999</c:v>
                </c:pt>
                <c:pt idx="18126">
                  <c:v>-680.07100000000003</c:v>
                </c:pt>
                <c:pt idx="18127">
                  <c:v>-680.05499999999995</c:v>
                </c:pt>
                <c:pt idx="18128">
                  <c:v>-680.03899999999999</c:v>
                </c:pt>
                <c:pt idx="18129">
                  <c:v>-680.02300000000002</c:v>
                </c:pt>
                <c:pt idx="18130">
                  <c:v>-680.00699999999995</c:v>
                </c:pt>
                <c:pt idx="18131">
                  <c:v>-679.99099999999999</c:v>
                </c:pt>
                <c:pt idx="18132">
                  <c:v>-679.97500000000002</c:v>
                </c:pt>
                <c:pt idx="18133">
                  <c:v>-679.95899999999995</c:v>
                </c:pt>
                <c:pt idx="18134">
                  <c:v>-679.94299999999998</c:v>
                </c:pt>
                <c:pt idx="18135">
                  <c:v>-679.92700000000002</c:v>
                </c:pt>
                <c:pt idx="18136">
                  <c:v>-679.91099999999994</c:v>
                </c:pt>
                <c:pt idx="18137">
                  <c:v>-679.89599999999996</c:v>
                </c:pt>
                <c:pt idx="18138">
                  <c:v>-679.88</c:v>
                </c:pt>
                <c:pt idx="18139">
                  <c:v>-679.86400000000003</c:v>
                </c:pt>
                <c:pt idx="18140">
                  <c:v>-679.84799999999996</c:v>
                </c:pt>
                <c:pt idx="18141">
                  <c:v>-679.83199999999999</c:v>
                </c:pt>
                <c:pt idx="18142">
                  <c:v>-679.81600000000003</c:v>
                </c:pt>
                <c:pt idx="18143">
                  <c:v>-679.8</c:v>
                </c:pt>
                <c:pt idx="18144">
                  <c:v>-679.78399999999999</c:v>
                </c:pt>
                <c:pt idx="18145">
                  <c:v>-679.76800000000003</c:v>
                </c:pt>
                <c:pt idx="18146">
                  <c:v>-679.75199999999995</c:v>
                </c:pt>
                <c:pt idx="18147">
                  <c:v>-679.73599999999999</c:v>
                </c:pt>
                <c:pt idx="18148">
                  <c:v>-679.72</c:v>
                </c:pt>
                <c:pt idx="18149">
                  <c:v>-679.70399999999995</c:v>
                </c:pt>
                <c:pt idx="18150">
                  <c:v>-679.68799999999999</c:v>
                </c:pt>
                <c:pt idx="18151">
                  <c:v>-679.67200000000003</c:v>
                </c:pt>
                <c:pt idx="18152">
                  <c:v>-679.65599999999995</c:v>
                </c:pt>
                <c:pt idx="18153">
                  <c:v>-679.64</c:v>
                </c:pt>
                <c:pt idx="18154">
                  <c:v>-679.62400000000002</c:v>
                </c:pt>
                <c:pt idx="18155">
                  <c:v>-679.60799999999995</c:v>
                </c:pt>
                <c:pt idx="18156">
                  <c:v>-679.59199999999998</c:v>
                </c:pt>
                <c:pt idx="18157">
                  <c:v>-679.57600000000002</c:v>
                </c:pt>
                <c:pt idx="18158">
                  <c:v>-679.56</c:v>
                </c:pt>
                <c:pt idx="18159">
                  <c:v>-679.54399999999998</c:v>
                </c:pt>
                <c:pt idx="18160">
                  <c:v>-679.52800000000002</c:v>
                </c:pt>
                <c:pt idx="18161">
                  <c:v>-679.51199999999994</c:v>
                </c:pt>
                <c:pt idx="18162">
                  <c:v>-679.49599999999998</c:v>
                </c:pt>
                <c:pt idx="18163">
                  <c:v>-679.48</c:v>
                </c:pt>
                <c:pt idx="18164">
                  <c:v>-679.46400000000006</c:v>
                </c:pt>
                <c:pt idx="18165">
                  <c:v>-679.44799999999998</c:v>
                </c:pt>
                <c:pt idx="18166">
                  <c:v>-679.43200000000002</c:v>
                </c:pt>
                <c:pt idx="18167">
                  <c:v>-679.41600000000005</c:v>
                </c:pt>
                <c:pt idx="18168">
                  <c:v>-679.4</c:v>
                </c:pt>
                <c:pt idx="18169">
                  <c:v>-679.38400000000001</c:v>
                </c:pt>
                <c:pt idx="18170">
                  <c:v>-679.36800000000005</c:v>
                </c:pt>
                <c:pt idx="18171">
                  <c:v>-679.35199999999998</c:v>
                </c:pt>
                <c:pt idx="18172">
                  <c:v>-679.33600000000001</c:v>
                </c:pt>
                <c:pt idx="18173">
                  <c:v>-679.32</c:v>
                </c:pt>
                <c:pt idx="18174">
                  <c:v>-679.30399999999997</c:v>
                </c:pt>
                <c:pt idx="18175">
                  <c:v>-679.28800000000001</c:v>
                </c:pt>
                <c:pt idx="18176">
                  <c:v>-679.27200000000005</c:v>
                </c:pt>
                <c:pt idx="18177">
                  <c:v>-679.25599999999997</c:v>
                </c:pt>
                <c:pt idx="18178">
                  <c:v>-679.24</c:v>
                </c:pt>
                <c:pt idx="18179">
                  <c:v>-679.22400000000005</c:v>
                </c:pt>
                <c:pt idx="18180">
                  <c:v>-679.20799999999997</c:v>
                </c:pt>
                <c:pt idx="18181">
                  <c:v>-679.19200000000001</c:v>
                </c:pt>
                <c:pt idx="18182">
                  <c:v>-679.17600000000004</c:v>
                </c:pt>
                <c:pt idx="18183">
                  <c:v>-679.16</c:v>
                </c:pt>
                <c:pt idx="18184">
                  <c:v>-679.14400000000001</c:v>
                </c:pt>
                <c:pt idx="18185">
                  <c:v>-679.12800000000004</c:v>
                </c:pt>
                <c:pt idx="18186">
                  <c:v>-679.11199999999997</c:v>
                </c:pt>
                <c:pt idx="18187">
                  <c:v>-679.096</c:v>
                </c:pt>
                <c:pt idx="18188">
                  <c:v>-679.08</c:v>
                </c:pt>
                <c:pt idx="18189">
                  <c:v>-679.06399999999996</c:v>
                </c:pt>
                <c:pt idx="18190">
                  <c:v>-679.048</c:v>
                </c:pt>
                <c:pt idx="18191">
                  <c:v>-679.03200000000004</c:v>
                </c:pt>
                <c:pt idx="18192">
                  <c:v>-679.01599999999996</c:v>
                </c:pt>
                <c:pt idx="18193">
                  <c:v>-679</c:v>
                </c:pt>
                <c:pt idx="18194">
                  <c:v>-678.98400000000004</c:v>
                </c:pt>
                <c:pt idx="18195">
                  <c:v>-678.96799999999996</c:v>
                </c:pt>
                <c:pt idx="18196">
                  <c:v>-678.952</c:v>
                </c:pt>
                <c:pt idx="18197">
                  <c:v>-678.93600000000004</c:v>
                </c:pt>
                <c:pt idx="18198">
                  <c:v>-678.92</c:v>
                </c:pt>
                <c:pt idx="18199">
                  <c:v>-678.904</c:v>
                </c:pt>
                <c:pt idx="18200">
                  <c:v>-678.88800000000003</c:v>
                </c:pt>
                <c:pt idx="18201">
                  <c:v>-678.87199999999996</c:v>
                </c:pt>
                <c:pt idx="18202">
                  <c:v>-678.85599999999999</c:v>
                </c:pt>
                <c:pt idx="18203">
                  <c:v>-678.84</c:v>
                </c:pt>
                <c:pt idx="18204">
                  <c:v>-678.82399999999996</c:v>
                </c:pt>
                <c:pt idx="18205">
                  <c:v>-678.80799999999999</c:v>
                </c:pt>
                <c:pt idx="18206">
                  <c:v>-678.79200000000003</c:v>
                </c:pt>
                <c:pt idx="18207">
                  <c:v>-678.77599999999995</c:v>
                </c:pt>
                <c:pt idx="18208">
                  <c:v>-678.76</c:v>
                </c:pt>
                <c:pt idx="18209">
                  <c:v>-678.74400000000003</c:v>
                </c:pt>
                <c:pt idx="18210">
                  <c:v>-678.72799999999995</c:v>
                </c:pt>
                <c:pt idx="18211">
                  <c:v>-678.71199999999999</c:v>
                </c:pt>
                <c:pt idx="18212">
                  <c:v>-678.69600000000003</c:v>
                </c:pt>
                <c:pt idx="18213">
                  <c:v>-678.68</c:v>
                </c:pt>
                <c:pt idx="18214">
                  <c:v>-678.66399999999999</c:v>
                </c:pt>
                <c:pt idx="18215">
                  <c:v>-678.64800000000002</c:v>
                </c:pt>
                <c:pt idx="18216">
                  <c:v>-678.63199999999995</c:v>
                </c:pt>
                <c:pt idx="18217">
                  <c:v>-678.61599999999999</c:v>
                </c:pt>
                <c:pt idx="18218">
                  <c:v>-678.6</c:v>
                </c:pt>
                <c:pt idx="18219">
                  <c:v>-678.58399999999995</c:v>
                </c:pt>
                <c:pt idx="18220">
                  <c:v>-678.56799999999998</c:v>
                </c:pt>
                <c:pt idx="18221">
                  <c:v>-678.55200000000002</c:v>
                </c:pt>
                <c:pt idx="18222">
                  <c:v>-678.53599999999994</c:v>
                </c:pt>
                <c:pt idx="18223">
                  <c:v>-678.52</c:v>
                </c:pt>
                <c:pt idx="18224">
                  <c:v>-678.50400000000002</c:v>
                </c:pt>
                <c:pt idx="18225">
                  <c:v>-678.48800000000006</c:v>
                </c:pt>
                <c:pt idx="18226">
                  <c:v>-678.47199999999998</c:v>
                </c:pt>
                <c:pt idx="18227">
                  <c:v>-678.45600000000002</c:v>
                </c:pt>
                <c:pt idx="18228">
                  <c:v>-678.44</c:v>
                </c:pt>
                <c:pt idx="18229">
                  <c:v>-678.42399999999998</c:v>
                </c:pt>
                <c:pt idx="18230">
                  <c:v>-678.40800000000002</c:v>
                </c:pt>
                <c:pt idx="18231">
                  <c:v>-678.39200000000005</c:v>
                </c:pt>
                <c:pt idx="18232">
                  <c:v>-678.37599999999998</c:v>
                </c:pt>
                <c:pt idx="18233">
                  <c:v>-678.36</c:v>
                </c:pt>
                <c:pt idx="18234">
                  <c:v>-678.34400000000005</c:v>
                </c:pt>
                <c:pt idx="18235">
                  <c:v>-678.32799999999997</c:v>
                </c:pt>
                <c:pt idx="18236">
                  <c:v>-678.31200000000001</c:v>
                </c:pt>
                <c:pt idx="18237">
                  <c:v>-678.29600000000005</c:v>
                </c:pt>
                <c:pt idx="18238">
                  <c:v>-678.28</c:v>
                </c:pt>
                <c:pt idx="18239">
                  <c:v>-678.26400000000001</c:v>
                </c:pt>
                <c:pt idx="18240">
                  <c:v>-678.24800000000005</c:v>
                </c:pt>
                <c:pt idx="18241">
                  <c:v>-678.23199999999997</c:v>
                </c:pt>
                <c:pt idx="18242">
                  <c:v>-678.21600000000001</c:v>
                </c:pt>
                <c:pt idx="18243">
                  <c:v>-678.2</c:v>
                </c:pt>
                <c:pt idx="18244">
                  <c:v>-678.18399999999997</c:v>
                </c:pt>
                <c:pt idx="18245">
                  <c:v>-678.16800000000001</c:v>
                </c:pt>
                <c:pt idx="18246">
                  <c:v>-678.15200000000004</c:v>
                </c:pt>
                <c:pt idx="18247">
                  <c:v>-678.13599999999997</c:v>
                </c:pt>
                <c:pt idx="18248">
                  <c:v>-678.12</c:v>
                </c:pt>
                <c:pt idx="18249">
                  <c:v>-678.10400000000004</c:v>
                </c:pt>
                <c:pt idx="18250">
                  <c:v>-678.08900000000006</c:v>
                </c:pt>
                <c:pt idx="18251">
                  <c:v>-678.07299999999998</c:v>
                </c:pt>
                <c:pt idx="18252">
                  <c:v>-678.05700000000002</c:v>
                </c:pt>
                <c:pt idx="18253">
                  <c:v>-678.04100000000005</c:v>
                </c:pt>
                <c:pt idx="18254">
                  <c:v>-678.02499999999998</c:v>
                </c:pt>
                <c:pt idx="18255">
                  <c:v>-678.00900000000001</c:v>
                </c:pt>
                <c:pt idx="18256">
                  <c:v>-677.99300000000005</c:v>
                </c:pt>
                <c:pt idx="18257">
                  <c:v>-677.97699999999998</c:v>
                </c:pt>
                <c:pt idx="18258">
                  <c:v>-677.96100000000001</c:v>
                </c:pt>
                <c:pt idx="18259">
                  <c:v>-677.94500000000005</c:v>
                </c:pt>
                <c:pt idx="18260">
                  <c:v>-677.92899999999997</c:v>
                </c:pt>
                <c:pt idx="18261">
                  <c:v>-677.91300000000001</c:v>
                </c:pt>
                <c:pt idx="18262">
                  <c:v>-677.89700000000005</c:v>
                </c:pt>
                <c:pt idx="18263">
                  <c:v>-677.88099999999997</c:v>
                </c:pt>
                <c:pt idx="18264">
                  <c:v>-677.86500000000001</c:v>
                </c:pt>
                <c:pt idx="18265">
                  <c:v>-677.84900000000005</c:v>
                </c:pt>
                <c:pt idx="18266">
                  <c:v>-677.83299999999997</c:v>
                </c:pt>
                <c:pt idx="18267">
                  <c:v>-677.81700000000001</c:v>
                </c:pt>
                <c:pt idx="18268">
                  <c:v>-677.80100000000004</c:v>
                </c:pt>
                <c:pt idx="18269">
                  <c:v>-677.78499999999997</c:v>
                </c:pt>
                <c:pt idx="18270">
                  <c:v>-677.76900000000001</c:v>
                </c:pt>
                <c:pt idx="18271">
                  <c:v>-677.75300000000004</c:v>
                </c:pt>
                <c:pt idx="18272">
                  <c:v>-677.73699999999997</c:v>
                </c:pt>
                <c:pt idx="18273">
                  <c:v>-677.721</c:v>
                </c:pt>
                <c:pt idx="18274">
                  <c:v>-677.70500000000004</c:v>
                </c:pt>
                <c:pt idx="18275">
                  <c:v>-677.68899999999996</c:v>
                </c:pt>
                <c:pt idx="18276">
                  <c:v>-677.673</c:v>
                </c:pt>
                <c:pt idx="18277">
                  <c:v>-677.65700000000004</c:v>
                </c:pt>
                <c:pt idx="18278">
                  <c:v>-677.64099999999996</c:v>
                </c:pt>
                <c:pt idx="18279">
                  <c:v>-677.625</c:v>
                </c:pt>
                <c:pt idx="18280">
                  <c:v>-677.60900000000004</c:v>
                </c:pt>
                <c:pt idx="18281">
                  <c:v>-677.59299999999996</c:v>
                </c:pt>
                <c:pt idx="18282">
                  <c:v>-677.577</c:v>
                </c:pt>
                <c:pt idx="18283">
                  <c:v>-677.56100000000004</c:v>
                </c:pt>
                <c:pt idx="18284">
                  <c:v>-677.54499999999996</c:v>
                </c:pt>
                <c:pt idx="18285">
                  <c:v>-677.529</c:v>
                </c:pt>
                <c:pt idx="18286">
                  <c:v>-677.51300000000003</c:v>
                </c:pt>
                <c:pt idx="18287">
                  <c:v>-677.49699999999996</c:v>
                </c:pt>
                <c:pt idx="18288">
                  <c:v>-677.48099999999999</c:v>
                </c:pt>
                <c:pt idx="18289">
                  <c:v>-677.46500000000003</c:v>
                </c:pt>
                <c:pt idx="18290">
                  <c:v>-677.44899999999996</c:v>
                </c:pt>
                <c:pt idx="18291">
                  <c:v>-677.43299999999999</c:v>
                </c:pt>
                <c:pt idx="18292">
                  <c:v>-677.41700000000003</c:v>
                </c:pt>
                <c:pt idx="18293">
                  <c:v>-677.40099999999995</c:v>
                </c:pt>
                <c:pt idx="18294">
                  <c:v>-677.38499999999999</c:v>
                </c:pt>
                <c:pt idx="18295">
                  <c:v>-677.36900000000003</c:v>
                </c:pt>
                <c:pt idx="18296">
                  <c:v>-677.35299999999995</c:v>
                </c:pt>
                <c:pt idx="18297">
                  <c:v>-677.33699999999999</c:v>
                </c:pt>
                <c:pt idx="18298">
                  <c:v>-677.32100000000003</c:v>
                </c:pt>
                <c:pt idx="18299">
                  <c:v>-677.30499999999995</c:v>
                </c:pt>
                <c:pt idx="18300">
                  <c:v>-677.28899999999999</c:v>
                </c:pt>
                <c:pt idx="18301">
                  <c:v>-677.27300000000002</c:v>
                </c:pt>
                <c:pt idx="18302">
                  <c:v>-677.25699999999995</c:v>
                </c:pt>
                <c:pt idx="18303">
                  <c:v>-677.24099999999999</c:v>
                </c:pt>
                <c:pt idx="18304">
                  <c:v>-677.22500000000002</c:v>
                </c:pt>
                <c:pt idx="18305">
                  <c:v>-677.20899999999995</c:v>
                </c:pt>
                <c:pt idx="18306">
                  <c:v>-677.19299999999998</c:v>
                </c:pt>
                <c:pt idx="18307">
                  <c:v>-677.17700000000002</c:v>
                </c:pt>
                <c:pt idx="18308">
                  <c:v>-677.16099999999994</c:v>
                </c:pt>
                <c:pt idx="18309">
                  <c:v>-677.14499999999998</c:v>
                </c:pt>
                <c:pt idx="18310">
                  <c:v>-677.12900000000002</c:v>
                </c:pt>
                <c:pt idx="18311">
                  <c:v>-677.11300000000006</c:v>
                </c:pt>
                <c:pt idx="18312">
                  <c:v>-677.09699999999998</c:v>
                </c:pt>
                <c:pt idx="18313">
                  <c:v>-677.08100000000002</c:v>
                </c:pt>
                <c:pt idx="18314">
                  <c:v>-677.06500000000005</c:v>
                </c:pt>
                <c:pt idx="18315">
                  <c:v>-677.04899999999998</c:v>
                </c:pt>
                <c:pt idx="18316">
                  <c:v>-677.03300000000002</c:v>
                </c:pt>
                <c:pt idx="18317">
                  <c:v>-677.01700000000005</c:v>
                </c:pt>
                <c:pt idx="18318">
                  <c:v>-677.00099999999998</c:v>
                </c:pt>
                <c:pt idx="18319">
                  <c:v>-676.98500000000001</c:v>
                </c:pt>
                <c:pt idx="18320">
                  <c:v>-676.96900000000005</c:v>
                </c:pt>
                <c:pt idx="18321">
                  <c:v>-676.95299999999997</c:v>
                </c:pt>
                <c:pt idx="18322">
                  <c:v>-676.93700000000001</c:v>
                </c:pt>
                <c:pt idx="18323">
                  <c:v>-676.92100000000005</c:v>
                </c:pt>
                <c:pt idx="18324">
                  <c:v>-676.90499999999997</c:v>
                </c:pt>
                <c:pt idx="18325">
                  <c:v>-676.88900000000001</c:v>
                </c:pt>
                <c:pt idx="18326">
                  <c:v>-676.87300000000005</c:v>
                </c:pt>
                <c:pt idx="18327">
                  <c:v>-676.85699999999997</c:v>
                </c:pt>
                <c:pt idx="18328">
                  <c:v>-676.84100000000001</c:v>
                </c:pt>
                <c:pt idx="18329">
                  <c:v>-676.82500000000005</c:v>
                </c:pt>
                <c:pt idx="18330">
                  <c:v>-676.80899999999997</c:v>
                </c:pt>
                <c:pt idx="18331">
                  <c:v>-676.79300000000001</c:v>
                </c:pt>
                <c:pt idx="18332">
                  <c:v>-676.77700000000004</c:v>
                </c:pt>
                <c:pt idx="18333">
                  <c:v>-676.76099999999997</c:v>
                </c:pt>
                <c:pt idx="18334">
                  <c:v>-676.745</c:v>
                </c:pt>
                <c:pt idx="18335">
                  <c:v>-676.72900000000004</c:v>
                </c:pt>
                <c:pt idx="18336">
                  <c:v>-676.71299999999997</c:v>
                </c:pt>
                <c:pt idx="18337">
                  <c:v>-676.697</c:v>
                </c:pt>
                <c:pt idx="18338">
                  <c:v>-676.68100000000004</c:v>
                </c:pt>
                <c:pt idx="18339">
                  <c:v>-676.66499999999996</c:v>
                </c:pt>
                <c:pt idx="18340">
                  <c:v>-676.649</c:v>
                </c:pt>
                <c:pt idx="18341">
                  <c:v>-676.63300000000004</c:v>
                </c:pt>
                <c:pt idx="18342">
                  <c:v>-676.61699999999996</c:v>
                </c:pt>
                <c:pt idx="18343">
                  <c:v>-676.601</c:v>
                </c:pt>
                <c:pt idx="18344">
                  <c:v>-676.58500000000004</c:v>
                </c:pt>
                <c:pt idx="18345">
                  <c:v>-676.56899999999996</c:v>
                </c:pt>
                <c:pt idx="18346">
                  <c:v>-676.553</c:v>
                </c:pt>
                <c:pt idx="18347">
                  <c:v>-676.53700000000003</c:v>
                </c:pt>
                <c:pt idx="18348">
                  <c:v>-676.52099999999996</c:v>
                </c:pt>
                <c:pt idx="18349">
                  <c:v>-676.505</c:v>
                </c:pt>
                <c:pt idx="18350">
                  <c:v>-676.48900000000003</c:v>
                </c:pt>
                <c:pt idx="18351">
                  <c:v>-676.47299999999996</c:v>
                </c:pt>
                <c:pt idx="18352">
                  <c:v>-676.45699999999999</c:v>
                </c:pt>
                <c:pt idx="18353">
                  <c:v>-676.44100000000003</c:v>
                </c:pt>
                <c:pt idx="18354">
                  <c:v>-676.42499999999995</c:v>
                </c:pt>
                <c:pt idx="18355">
                  <c:v>-676.40899999999999</c:v>
                </c:pt>
                <c:pt idx="18356">
                  <c:v>-676.39300000000003</c:v>
                </c:pt>
                <c:pt idx="18357">
                  <c:v>-676.37699999999995</c:v>
                </c:pt>
                <c:pt idx="18358">
                  <c:v>-676.36099999999999</c:v>
                </c:pt>
                <c:pt idx="18359">
                  <c:v>-676.34500000000003</c:v>
                </c:pt>
                <c:pt idx="18360">
                  <c:v>-676.32899999999995</c:v>
                </c:pt>
                <c:pt idx="18361">
                  <c:v>-676.31299999999999</c:v>
                </c:pt>
                <c:pt idx="18362">
                  <c:v>-676.29700000000003</c:v>
                </c:pt>
                <c:pt idx="18363">
                  <c:v>-676.28099999999995</c:v>
                </c:pt>
                <c:pt idx="18364">
                  <c:v>-676.26599999999996</c:v>
                </c:pt>
                <c:pt idx="18365">
                  <c:v>-676.25</c:v>
                </c:pt>
                <c:pt idx="18366">
                  <c:v>-676.23400000000004</c:v>
                </c:pt>
                <c:pt idx="18367">
                  <c:v>-676.21799999999996</c:v>
                </c:pt>
                <c:pt idx="18368">
                  <c:v>-676.202</c:v>
                </c:pt>
                <c:pt idx="18369">
                  <c:v>-676.18600000000004</c:v>
                </c:pt>
                <c:pt idx="18370">
                  <c:v>-676.17</c:v>
                </c:pt>
                <c:pt idx="18371">
                  <c:v>-676.154</c:v>
                </c:pt>
                <c:pt idx="18372">
                  <c:v>-676.13800000000003</c:v>
                </c:pt>
                <c:pt idx="18373">
                  <c:v>-676.12199999999996</c:v>
                </c:pt>
                <c:pt idx="18374">
                  <c:v>-676.10599999999999</c:v>
                </c:pt>
                <c:pt idx="18375">
                  <c:v>-676.09</c:v>
                </c:pt>
                <c:pt idx="18376">
                  <c:v>-676.07399999999996</c:v>
                </c:pt>
                <c:pt idx="18377">
                  <c:v>-676.05799999999999</c:v>
                </c:pt>
                <c:pt idx="18378">
                  <c:v>-676.04200000000003</c:v>
                </c:pt>
                <c:pt idx="18379">
                  <c:v>-676.02599999999995</c:v>
                </c:pt>
                <c:pt idx="18380">
                  <c:v>-676.01</c:v>
                </c:pt>
                <c:pt idx="18381">
                  <c:v>-675.99400000000003</c:v>
                </c:pt>
                <c:pt idx="18382">
                  <c:v>-675.97799999999995</c:v>
                </c:pt>
                <c:pt idx="18383">
                  <c:v>-675.96199999999999</c:v>
                </c:pt>
                <c:pt idx="18384">
                  <c:v>-675.94600000000003</c:v>
                </c:pt>
                <c:pt idx="18385">
                  <c:v>-675.93</c:v>
                </c:pt>
                <c:pt idx="18386">
                  <c:v>-675.91399999999999</c:v>
                </c:pt>
                <c:pt idx="18387">
                  <c:v>-675.89800000000002</c:v>
                </c:pt>
                <c:pt idx="18388">
                  <c:v>-675.88199999999995</c:v>
                </c:pt>
                <c:pt idx="18389">
                  <c:v>-675.86599999999999</c:v>
                </c:pt>
                <c:pt idx="18390">
                  <c:v>-675.85</c:v>
                </c:pt>
                <c:pt idx="18391">
                  <c:v>-675.83399999999995</c:v>
                </c:pt>
                <c:pt idx="18392">
                  <c:v>-675.81799999999998</c:v>
                </c:pt>
                <c:pt idx="18393">
                  <c:v>-675.80200000000002</c:v>
                </c:pt>
                <c:pt idx="18394">
                  <c:v>-675.78599999999994</c:v>
                </c:pt>
                <c:pt idx="18395">
                  <c:v>-675.77</c:v>
                </c:pt>
                <c:pt idx="18396">
                  <c:v>-675.75400000000002</c:v>
                </c:pt>
                <c:pt idx="18397">
                  <c:v>-675.73800000000006</c:v>
                </c:pt>
                <c:pt idx="18398">
                  <c:v>-675.72199999999998</c:v>
                </c:pt>
                <c:pt idx="18399">
                  <c:v>-675.70600000000002</c:v>
                </c:pt>
                <c:pt idx="18400">
                  <c:v>-675.69</c:v>
                </c:pt>
                <c:pt idx="18401">
                  <c:v>-675.67399999999998</c:v>
                </c:pt>
                <c:pt idx="18402">
                  <c:v>-675.65800000000002</c:v>
                </c:pt>
                <c:pt idx="18403">
                  <c:v>-675.64200000000005</c:v>
                </c:pt>
                <c:pt idx="18404">
                  <c:v>-675.62599999999998</c:v>
                </c:pt>
                <c:pt idx="18405">
                  <c:v>-675.61</c:v>
                </c:pt>
                <c:pt idx="18406">
                  <c:v>-675.59400000000005</c:v>
                </c:pt>
                <c:pt idx="18407">
                  <c:v>-675.57799999999997</c:v>
                </c:pt>
                <c:pt idx="18408">
                  <c:v>-675.56200000000001</c:v>
                </c:pt>
                <c:pt idx="18409">
                  <c:v>-675.54600000000005</c:v>
                </c:pt>
                <c:pt idx="18410">
                  <c:v>-675.53</c:v>
                </c:pt>
                <c:pt idx="18411">
                  <c:v>-675.51400000000001</c:v>
                </c:pt>
                <c:pt idx="18412">
                  <c:v>-675.49800000000005</c:v>
                </c:pt>
                <c:pt idx="18413">
                  <c:v>-675.48199999999997</c:v>
                </c:pt>
                <c:pt idx="18414">
                  <c:v>-675.46600000000001</c:v>
                </c:pt>
                <c:pt idx="18415">
                  <c:v>-675.45</c:v>
                </c:pt>
                <c:pt idx="18416">
                  <c:v>-675.43399999999997</c:v>
                </c:pt>
                <c:pt idx="18417">
                  <c:v>-675.41800000000001</c:v>
                </c:pt>
                <c:pt idx="18418">
                  <c:v>-675.40200000000004</c:v>
                </c:pt>
                <c:pt idx="18419">
                  <c:v>-675.38599999999997</c:v>
                </c:pt>
                <c:pt idx="18420">
                  <c:v>-675.37</c:v>
                </c:pt>
                <c:pt idx="18421">
                  <c:v>-675.35400000000004</c:v>
                </c:pt>
                <c:pt idx="18422">
                  <c:v>-675.33799999999997</c:v>
                </c:pt>
                <c:pt idx="18423">
                  <c:v>-675.322</c:v>
                </c:pt>
                <c:pt idx="18424">
                  <c:v>-675.30600000000004</c:v>
                </c:pt>
                <c:pt idx="18425">
                  <c:v>-675.29</c:v>
                </c:pt>
                <c:pt idx="18426">
                  <c:v>-675.274</c:v>
                </c:pt>
                <c:pt idx="18427">
                  <c:v>-675.25800000000004</c:v>
                </c:pt>
                <c:pt idx="18428">
                  <c:v>-675.24199999999996</c:v>
                </c:pt>
                <c:pt idx="18429">
                  <c:v>-675.226</c:v>
                </c:pt>
                <c:pt idx="18430">
                  <c:v>-675.21</c:v>
                </c:pt>
                <c:pt idx="18431">
                  <c:v>-675.19399999999996</c:v>
                </c:pt>
                <c:pt idx="18432">
                  <c:v>-675.178</c:v>
                </c:pt>
                <c:pt idx="18433">
                  <c:v>-675.16200000000003</c:v>
                </c:pt>
                <c:pt idx="18434">
                  <c:v>-675.14599999999996</c:v>
                </c:pt>
                <c:pt idx="18435">
                  <c:v>-675.13</c:v>
                </c:pt>
                <c:pt idx="18436">
                  <c:v>-675.11400000000003</c:v>
                </c:pt>
                <c:pt idx="18437">
                  <c:v>-675.09799999999996</c:v>
                </c:pt>
                <c:pt idx="18438">
                  <c:v>-675.08199999999999</c:v>
                </c:pt>
                <c:pt idx="18439">
                  <c:v>-675.06600000000003</c:v>
                </c:pt>
                <c:pt idx="18440">
                  <c:v>-675.05</c:v>
                </c:pt>
                <c:pt idx="18441">
                  <c:v>-675.03399999999999</c:v>
                </c:pt>
                <c:pt idx="18442">
                  <c:v>-675.01800000000003</c:v>
                </c:pt>
                <c:pt idx="18443">
                  <c:v>-675.00199999999995</c:v>
                </c:pt>
                <c:pt idx="18444">
                  <c:v>-674.98599999999999</c:v>
                </c:pt>
                <c:pt idx="18445">
                  <c:v>-674.97</c:v>
                </c:pt>
                <c:pt idx="18446">
                  <c:v>-674.95399999999995</c:v>
                </c:pt>
                <c:pt idx="18447">
                  <c:v>-674.93799999999999</c:v>
                </c:pt>
                <c:pt idx="18448">
                  <c:v>-674.92200000000003</c:v>
                </c:pt>
                <c:pt idx="18449">
                  <c:v>-674.90599999999995</c:v>
                </c:pt>
                <c:pt idx="18450">
                  <c:v>-674.89</c:v>
                </c:pt>
                <c:pt idx="18451">
                  <c:v>-674.87400000000002</c:v>
                </c:pt>
                <c:pt idx="18452">
                  <c:v>-674.85799999999995</c:v>
                </c:pt>
                <c:pt idx="18453">
                  <c:v>-674.84199999999998</c:v>
                </c:pt>
                <c:pt idx="18454">
                  <c:v>-674.82600000000002</c:v>
                </c:pt>
                <c:pt idx="18455">
                  <c:v>-674.81</c:v>
                </c:pt>
                <c:pt idx="18456">
                  <c:v>-674.79399999999998</c:v>
                </c:pt>
                <c:pt idx="18457">
                  <c:v>-674.77800000000002</c:v>
                </c:pt>
                <c:pt idx="18458">
                  <c:v>-674.76199999999994</c:v>
                </c:pt>
                <c:pt idx="18459">
                  <c:v>-674.74599999999998</c:v>
                </c:pt>
                <c:pt idx="18460">
                  <c:v>-674.73</c:v>
                </c:pt>
                <c:pt idx="18461">
                  <c:v>-674.71400000000006</c:v>
                </c:pt>
                <c:pt idx="18462">
                  <c:v>-674.69799999999998</c:v>
                </c:pt>
                <c:pt idx="18463">
                  <c:v>-674.68200000000002</c:v>
                </c:pt>
                <c:pt idx="18464">
                  <c:v>-674.66600000000005</c:v>
                </c:pt>
                <c:pt idx="18465">
                  <c:v>-674.65</c:v>
                </c:pt>
                <c:pt idx="18466">
                  <c:v>-674.63400000000001</c:v>
                </c:pt>
                <c:pt idx="18467">
                  <c:v>-674.61800000000005</c:v>
                </c:pt>
                <c:pt idx="18468">
                  <c:v>-674.60199999999998</c:v>
                </c:pt>
                <c:pt idx="18469">
                  <c:v>-674.58600000000001</c:v>
                </c:pt>
                <c:pt idx="18470">
                  <c:v>-674.57</c:v>
                </c:pt>
                <c:pt idx="18471">
                  <c:v>-674.55399999999997</c:v>
                </c:pt>
                <c:pt idx="18472">
                  <c:v>-674.53800000000001</c:v>
                </c:pt>
                <c:pt idx="18473">
                  <c:v>-674.52200000000005</c:v>
                </c:pt>
                <c:pt idx="18474">
                  <c:v>-674.50599999999997</c:v>
                </c:pt>
                <c:pt idx="18475">
                  <c:v>-674.49</c:v>
                </c:pt>
                <c:pt idx="18476">
                  <c:v>-674.47400000000005</c:v>
                </c:pt>
                <c:pt idx="18477">
                  <c:v>-674.45799999999997</c:v>
                </c:pt>
                <c:pt idx="18478">
                  <c:v>-674.44299999999998</c:v>
                </c:pt>
                <c:pt idx="18479">
                  <c:v>-674.42700000000002</c:v>
                </c:pt>
                <c:pt idx="18480">
                  <c:v>-674.41099999999994</c:v>
                </c:pt>
                <c:pt idx="18481">
                  <c:v>-674.39499999999998</c:v>
                </c:pt>
                <c:pt idx="18482">
                  <c:v>-674.37900000000002</c:v>
                </c:pt>
                <c:pt idx="18483">
                  <c:v>-674.36300000000006</c:v>
                </c:pt>
                <c:pt idx="18484">
                  <c:v>-674.34699999999998</c:v>
                </c:pt>
                <c:pt idx="18485">
                  <c:v>-674.33100000000002</c:v>
                </c:pt>
                <c:pt idx="18486">
                  <c:v>-674.31500000000005</c:v>
                </c:pt>
                <c:pt idx="18487">
                  <c:v>-674.29899999999998</c:v>
                </c:pt>
                <c:pt idx="18488">
                  <c:v>-674.28300000000002</c:v>
                </c:pt>
                <c:pt idx="18489">
                  <c:v>-674.26700000000005</c:v>
                </c:pt>
                <c:pt idx="18490">
                  <c:v>-674.25099999999998</c:v>
                </c:pt>
                <c:pt idx="18491">
                  <c:v>-674.23500000000001</c:v>
                </c:pt>
                <c:pt idx="18492">
                  <c:v>-674.21900000000005</c:v>
                </c:pt>
                <c:pt idx="18493">
                  <c:v>-674.20299999999997</c:v>
                </c:pt>
                <c:pt idx="18494">
                  <c:v>-674.18700000000001</c:v>
                </c:pt>
                <c:pt idx="18495">
                  <c:v>-674.17100000000005</c:v>
                </c:pt>
                <c:pt idx="18496">
                  <c:v>-674.15499999999997</c:v>
                </c:pt>
                <c:pt idx="18497">
                  <c:v>-674.13900000000001</c:v>
                </c:pt>
                <c:pt idx="18498">
                  <c:v>-674.12300000000005</c:v>
                </c:pt>
                <c:pt idx="18499">
                  <c:v>-674.10699999999997</c:v>
                </c:pt>
                <c:pt idx="18500">
                  <c:v>-674.09100000000001</c:v>
                </c:pt>
                <c:pt idx="18501">
                  <c:v>-674.07500000000005</c:v>
                </c:pt>
                <c:pt idx="18502">
                  <c:v>-674.05899999999997</c:v>
                </c:pt>
                <c:pt idx="18503">
                  <c:v>-674.04300000000001</c:v>
                </c:pt>
                <c:pt idx="18504">
                  <c:v>-674.02700000000004</c:v>
                </c:pt>
                <c:pt idx="18505">
                  <c:v>-674.01099999999997</c:v>
                </c:pt>
                <c:pt idx="18506">
                  <c:v>-673.995</c:v>
                </c:pt>
                <c:pt idx="18507">
                  <c:v>-673.97900000000004</c:v>
                </c:pt>
                <c:pt idx="18508">
                  <c:v>-673.96299999999997</c:v>
                </c:pt>
                <c:pt idx="18509">
                  <c:v>-673.947</c:v>
                </c:pt>
                <c:pt idx="18510">
                  <c:v>-673.93100000000004</c:v>
                </c:pt>
                <c:pt idx="18511">
                  <c:v>-673.91499999999996</c:v>
                </c:pt>
                <c:pt idx="18512">
                  <c:v>-673.899</c:v>
                </c:pt>
                <c:pt idx="18513">
                  <c:v>-673.88300000000004</c:v>
                </c:pt>
                <c:pt idx="18514">
                  <c:v>-673.86699999999996</c:v>
                </c:pt>
                <c:pt idx="18515">
                  <c:v>-673.851</c:v>
                </c:pt>
                <c:pt idx="18516">
                  <c:v>-673.83500000000004</c:v>
                </c:pt>
                <c:pt idx="18517">
                  <c:v>-673.81899999999996</c:v>
                </c:pt>
                <c:pt idx="18518">
                  <c:v>-673.803</c:v>
                </c:pt>
                <c:pt idx="18519">
                  <c:v>-673.78700000000003</c:v>
                </c:pt>
                <c:pt idx="18520">
                  <c:v>-673.77099999999996</c:v>
                </c:pt>
                <c:pt idx="18521">
                  <c:v>-673.755</c:v>
                </c:pt>
                <c:pt idx="18522">
                  <c:v>-673.73900000000003</c:v>
                </c:pt>
                <c:pt idx="18523">
                  <c:v>-673.72299999999996</c:v>
                </c:pt>
                <c:pt idx="18524">
                  <c:v>-673.70699999999999</c:v>
                </c:pt>
                <c:pt idx="18525">
                  <c:v>-673.69100000000003</c:v>
                </c:pt>
                <c:pt idx="18526">
                  <c:v>-673.67499999999995</c:v>
                </c:pt>
                <c:pt idx="18527">
                  <c:v>-673.65899999999999</c:v>
                </c:pt>
                <c:pt idx="18528">
                  <c:v>-673.64300000000003</c:v>
                </c:pt>
                <c:pt idx="18529">
                  <c:v>-673.62699999999995</c:v>
                </c:pt>
                <c:pt idx="18530">
                  <c:v>-673.61099999999999</c:v>
                </c:pt>
                <c:pt idx="18531">
                  <c:v>-673.59500000000003</c:v>
                </c:pt>
                <c:pt idx="18532">
                  <c:v>-673.57899999999995</c:v>
                </c:pt>
                <c:pt idx="18533">
                  <c:v>-673.56299999999999</c:v>
                </c:pt>
                <c:pt idx="18534">
                  <c:v>-673.54700000000003</c:v>
                </c:pt>
                <c:pt idx="18535">
                  <c:v>-673.53099999999995</c:v>
                </c:pt>
                <c:pt idx="18536">
                  <c:v>-673.51499999999999</c:v>
                </c:pt>
                <c:pt idx="18537">
                  <c:v>-673.49900000000002</c:v>
                </c:pt>
                <c:pt idx="18538">
                  <c:v>-673.48299999999995</c:v>
                </c:pt>
                <c:pt idx="18539">
                  <c:v>-673.46699999999998</c:v>
                </c:pt>
                <c:pt idx="18540">
                  <c:v>-673.45100000000002</c:v>
                </c:pt>
                <c:pt idx="18541">
                  <c:v>-673.43499999999995</c:v>
                </c:pt>
                <c:pt idx="18542">
                  <c:v>-673.41899999999998</c:v>
                </c:pt>
                <c:pt idx="18543">
                  <c:v>-673.40300000000002</c:v>
                </c:pt>
                <c:pt idx="18544">
                  <c:v>-673.38699999999994</c:v>
                </c:pt>
                <c:pt idx="18545">
                  <c:v>-673.37099999999998</c:v>
                </c:pt>
                <c:pt idx="18546">
                  <c:v>-673.35500000000002</c:v>
                </c:pt>
                <c:pt idx="18547">
                  <c:v>-673.33900000000006</c:v>
                </c:pt>
                <c:pt idx="18548">
                  <c:v>-673.32299999999998</c:v>
                </c:pt>
                <c:pt idx="18549">
                  <c:v>-673.30700000000002</c:v>
                </c:pt>
                <c:pt idx="18550">
                  <c:v>-673.29100000000005</c:v>
                </c:pt>
                <c:pt idx="18551">
                  <c:v>-673.27499999999998</c:v>
                </c:pt>
                <c:pt idx="18552">
                  <c:v>-673.25900000000001</c:v>
                </c:pt>
                <c:pt idx="18553">
                  <c:v>-673.24300000000005</c:v>
                </c:pt>
                <c:pt idx="18554">
                  <c:v>-673.22699999999998</c:v>
                </c:pt>
                <c:pt idx="18555">
                  <c:v>-673.21100000000001</c:v>
                </c:pt>
                <c:pt idx="18556">
                  <c:v>-673.19500000000005</c:v>
                </c:pt>
                <c:pt idx="18557">
                  <c:v>-673.17899999999997</c:v>
                </c:pt>
                <c:pt idx="18558">
                  <c:v>-673.16300000000001</c:v>
                </c:pt>
                <c:pt idx="18559">
                  <c:v>-673.14700000000005</c:v>
                </c:pt>
                <c:pt idx="18560">
                  <c:v>-673.13099999999997</c:v>
                </c:pt>
                <c:pt idx="18561">
                  <c:v>-673.11500000000001</c:v>
                </c:pt>
                <c:pt idx="18562">
                  <c:v>-673.09900000000005</c:v>
                </c:pt>
                <c:pt idx="18563">
                  <c:v>-673.08299999999997</c:v>
                </c:pt>
                <c:pt idx="18564">
                  <c:v>-673.06700000000001</c:v>
                </c:pt>
                <c:pt idx="18565">
                  <c:v>-673.05100000000004</c:v>
                </c:pt>
                <c:pt idx="18566">
                  <c:v>-673.03499999999997</c:v>
                </c:pt>
                <c:pt idx="18567">
                  <c:v>-673.01900000000001</c:v>
                </c:pt>
                <c:pt idx="18568">
                  <c:v>-673.00300000000004</c:v>
                </c:pt>
                <c:pt idx="18569">
                  <c:v>-672.98699999999997</c:v>
                </c:pt>
                <c:pt idx="18570">
                  <c:v>-672.971</c:v>
                </c:pt>
                <c:pt idx="18571">
                  <c:v>-672.95500000000004</c:v>
                </c:pt>
                <c:pt idx="18572">
                  <c:v>-672.93899999999996</c:v>
                </c:pt>
                <c:pt idx="18573">
                  <c:v>-672.923</c:v>
                </c:pt>
                <c:pt idx="18574">
                  <c:v>-672.90700000000004</c:v>
                </c:pt>
                <c:pt idx="18575">
                  <c:v>-672.89099999999996</c:v>
                </c:pt>
                <c:pt idx="18576">
                  <c:v>-672.875</c:v>
                </c:pt>
                <c:pt idx="18577">
                  <c:v>-672.85900000000004</c:v>
                </c:pt>
                <c:pt idx="18578">
                  <c:v>-672.84299999999996</c:v>
                </c:pt>
                <c:pt idx="18579">
                  <c:v>-672.827</c:v>
                </c:pt>
                <c:pt idx="18580">
                  <c:v>-672.81100000000004</c:v>
                </c:pt>
                <c:pt idx="18581">
                  <c:v>-672.79499999999996</c:v>
                </c:pt>
                <c:pt idx="18582">
                  <c:v>-672.779</c:v>
                </c:pt>
                <c:pt idx="18583">
                  <c:v>-672.76300000000003</c:v>
                </c:pt>
                <c:pt idx="18584">
                  <c:v>-672.74699999999996</c:v>
                </c:pt>
                <c:pt idx="18585">
                  <c:v>-672.73099999999999</c:v>
                </c:pt>
                <c:pt idx="18586">
                  <c:v>-672.71500000000003</c:v>
                </c:pt>
                <c:pt idx="18587">
                  <c:v>-672.69899999999996</c:v>
                </c:pt>
                <c:pt idx="18588">
                  <c:v>-672.68299999999999</c:v>
                </c:pt>
                <c:pt idx="18589">
                  <c:v>-672.66700000000003</c:v>
                </c:pt>
                <c:pt idx="18590">
                  <c:v>-672.65099999999995</c:v>
                </c:pt>
                <c:pt idx="18591">
                  <c:v>-672.63499999999999</c:v>
                </c:pt>
                <c:pt idx="18592">
                  <c:v>-672.62</c:v>
                </c:pt>
                <c:pt idx="18593">
                  <c:v>-672.60400000000004</c:v>
                </c:pt>
                <c:pt idx="18594">
                  <c:v>-672.58799999999997</c:v>
                </c:pt>
                <c:pt idx="18595">
                  <c:v>-672.572</c:v>
                </c:pt>
                <c:pt idx="18596">
                  <c:v>-672.55600000000004</c:v>
                </c:pt>
                <c:pt idx="18597">
                  <c:v>-672.54</c:v>
                </c:pt>
                <c:pt idx="18598">
                  <c:v>-672.524</c:v>
                </c:pt>
                <c:pt idx="18599">
                  <c:v>-672.50800000000004</c:v>
                </c:pt>
                <c:pt idx="18600">
                  <c:v>-672.49199999999996</c:v>
                </c:pt>
                <c:pt idx="18601">
                  <c:v>-672.476</c:v>
                </c:pt>
                <c:pt idx="18602">
                  <c:v>-672.46</c:v>
                </c:pt>
                <c:pt idx="18603">
                  <c:v>-672.44399999999996</c:v>
                </c:pt>
                <c:pt idx="18604">
                  <c:v>-672.428</c:v>
                </c:pt>
                <c:pt idx="18605">
                  <c:v>-672.41200000000003</c:v>
                </c:pt>
                <c:pt idx="18606">
                  <c:v>-672.39599999999996</c:v>
                </c:pt>
                <c:pt idx="18607">
                  <c:v>-672.38</c:v>
                </c:pt>
                <c:pt idx="18608">
                  <c:v>-672.36400000000003</c:v>
                </c:pt>
                <c:pt idx="18609">
                  <c:v>-672.34799999999996</c:v>
                </c:pt>
                <c:pt idx="18610">
                  <c:v>-672.33199999999999</c:v>
                </c:pt>
                <c:pt idx="18611">
                  <c:v>-672.31600000000003</c:v>
                </c:pt>
                <c:pt idx="18612">
                  <c:v>-672.3</c:v>
                </c:pt>
                <c:pt idx="18613">
                  <c:v>-672.28399999999999</c:v>
                </c:pt>
                <c:pt idx="18614">
                  <c:v>-672.26800000000003</c:v>
                </c:pt>
                <c:pt idx="18615">
                  <c:v>-672.25199999999995</c:v>
                </c:pt>
                <c:pt idx="18616">
                  <c:v>-672.23599999999999</c:v>
                </c:pt>
                <c:pt idx="18617">
                  <c:v>-672.22</c:v>
                </c:pt>
                <c:pt idx="18618">
                  <c:v>-672.20399999999995</c:v>
                </c:pt>
                <c:pt idx="18619">
                  <c:v>-672.18799999999999</c:v>
                </c:pt>
                <c:pt idx="18620">
                  <c:v>-672.17200000000003</c:v>
                </c:pt>
                <c:pt idx="18621">
                  <c:v>-672.15599999999995</c:v>
                </c:pt>
                <c:pt idx="18622">
                  <c:v>-672.14</c:v>
                </c:pt>
                <c:pt idx="18623">
                  <c:v>-672.12400000000002</c:v>
                </c:pt>
                <c:pt idx="18624">
                  <c:v>-672.10799999999995</c:v>
                </c:pt>
                <c:pt idx="18625">
                  <c:v>-672.09199999999998</c:v>
                </c:pt>
                <c:pt idx="18626">
                  <c:v>-672.07600000000002</c:v>
                </c:pt>
                <c:pt idx="18627">
                  <c:v>-672.06</c:v>
                </c:pt>
                <c:pt idx="18628">
                  <c:v>-672.04399999999998</c:v>
                </c:pt>
                <c:pt idx="18629">
                  <c:v>-672.02800000000002</c:v>
                </c:pt>
                <c:pt idx="18630">
                  <c:v>-672.01199999999994</c:v>
                </c:pt>
                <c:pt idx="18631">
                  <c:v>-671.99599999999998</c:v>
                </c:pt>
                <c:pt idx="18632">
                  <c:v>-671.98</c:v>
                </c:pt>
                <c:pt idx="18633">
                  <c:v>-671.96400000000006</c:v>
                </c:pt>
                <c:pt idx="18634">
                  <c:v>-671.94799999999998</c:v>
                </c:pt>
                <c:pt idx="18635">
                  <c:v>-671.93200000000002</c:v>
                </c:pt>
                <c:pt idx="18636">
                  <c:v>-671.91600000000005</c:v>
                </c:pt>
                <c:pt idx="18637">
                  <c:v>-671.9</c:v>
                </c:pt>
                <c:pt idx="18638">
                  <c:v>-671.88400000000001</c:v>
                </c:pt>
                <c:pt idx="18639">
                  <c:v>-671.86800000000005</c:v>
                </c:pt>
                <c:pt idx="18640">
                  <c:v>-671.85199999999998</c:v>
                </c:pt>
                <c:pt idx="18641">
                  <c:v>-671.83600000000001</c:v>
                </c:pt>
                <c:pt idx="18642">
                  <c:v>-671.82</c:v>
                </c:pt>
                <c:pt idx="18643">
                  <c:v>-671.80399999999997</c:v>
                </c:pt>
                <c:pt idx="18644">
                  <c:v>-671.78800000000001</c:v>
                </c:pt>
                <c:pt idx="18645">
                  <c:v>-671.77200000000005</c:v>
                </c:pt>
                <c:pt idx="18646">
                  <c:v>-671.75599999999997</c:v>
                </c:pt>
                <c:pt idx="18647">
                  <c:v>-671.74</c:v>
                </c:pt>
                <c:pt idx="18648">
                  <c:v>-671.72400000000005</c:v>
                </c:pt>
                <c:pt idx="18649">
                  <c:v>-671.70799999999997</c:v>
                </c:pt>
                <c:pt idx="18650">
                  <c:v>-671.69200000000001</c:v>
                </c:pt>
                <c:pt idx="18651">
                  <c:v>-671.67600000000004</c:v>
                </c:pt>
                <c:pt idx="18652">
                  <c:v>-671.66</c:v>
                </c:pt>
                <c:pt idx="18653">
                  <c:v>-671.64400000000001</c:v>
                </c:pt>
                <c:pt idx="18654">
                  <c:v>-671.62800000000004</c:v>
                </c:pt>
                <c:pt idx="18655">
                  <c:v>-671.61199999999997</c:v>
                </c:pt>
                <c:pt idx="18656">
                  <c:v>-671.596</c:v>
                </c:pt>
                <c:pt idx="18657">
                  <c:v>-671.58</c:v>
                </c:pt>
                <c:pt idx="18658">
                  <c:v>-671.56399999999996</c:v>
                </c:pt>
                <c:pt idx="18659">
                  <c:v>-671.548</c:v>
                </c:pt>
                <c:pt idx="18660">
                  <c:v>-671.53200000000004</c:v>
                </c:pt>
                <c:pt idx="18661">
                  <c:v>-671.51599999999996</c:v>
                </c:pt>
                <c:pt idx="18662">
                  <c:v>-671.5</c:v>
                </c:pt>
                <c:pt idx="18663">
                  <c:v>-671.48400000000004</c:v>
                </c:pt>
                <c:pt idx="18664">
                  <c:v>-671.46799999999996</c:v>
                </c:pt>
                <c:pt idx="18665">
                  <c:v>-671.452</c:v>
                </c:pt>
                <c:pt idx="18666">
                  <c:v>-671.43600000000004</c:v>
                </c:pt>
                <c:pt idx="18667">
                  <c:v>-671.42</c:v>
                </c:pt>
                <c:pt idx="18668">
                  <c:v>-671.404</c:v>
                </c:pt>
                <c:pt idx="18669">
                  <c:v>-671.38800000000003</c:v>
                </c:pt>
                <c:pt idx="18670">
                  <c:v>-671.37199999999996</c:v>
                </c:pt>
                <c:pt idx="18671">
                  <c:v>-671.35599999999999</c:v>
                </c:pt>
                <c:pt idx="18672">
                  <c:v>-671.34</c:v>
                </c:pt>
                <c:pt idx="18673">
                  <c:v>-671.32399999999996</c:v>
                </c:pt>
                <c:pt idx="18674">
                  <c:v>-671.30799999999999</c:v>
                </c:pt>
                <c:pt idx="18675">
                  <c:v>-671.29200000000003</c:v>
                </c:pt>
                <c:pt idx="18676">
                  <c:v>-671.27599999999995</c:v>
                </c:pt>
                <c:pt idx="18677">
                  <c:v>-671.26</c:v>
                </c:pt>
                <c:pt idx="18678">
                  <c:v>-671.24400000000003</c:v>
                </c:pt>
                <c:pt idx="18679">
                  <c:v>-671.22799999999995</c:v>
                </c:pt>
                <c:pt idx="18680">
                  <c:v>-671.21199999999999</c:v>
                </c:pt>
                <c:pt idx="18681">
                  <c:v>-671.19600000000003</c:v>
                </c:pt>
                <c:pt idx="18682">
                  <c:v>-671.18</c:v>
                </c:pt>
                <c:pt idx="18683">
                  <c:v>-671.16399999999999</c:v>
                </c:pt>
                <c:pt idx="18684">
                  <c:v>-671.14800000000002</c:v>
                </c:pt>
                <c:pt idx="18685">
                  <c:v>-671.13199999999995</c:v>
                </c:pt>
                <c:pt idx="18686">
                  <c:v>-671.11599999999999</c:v>
                </c:pt>
                <c:pt idx="18687">
                  <c:v>-671.1</c:v>
                </c:pt>
                <c:pt idx="18688">
                  <c:v>-671.08399999999995</c:v>
                </c:pt>
                <c:pt idx="18689">
                  <c:v>-671.06799999999998</c:v>
                </c:pt>
                <c:pt idx="18690">
                  <c:v>-671.05200000000002</c:v>
                </c:pt>
                <c:pt idx="18691">
                  <c:v>-671.03599999999994</c:v>
                </c:pt>
                <c:pt idx="18692">
                  <c:v>-671.02</c:v>
                </c:pt>
                <c:pt idx="18693">
                  <c:v>-671.00400000000002</c:v>
                </c:pt>
                <c:pt idx="18694">
                  <c:v>-670.98800000000006</c:v>
                </c:pt>
                <c:pt idx="18695">
                  <c:v>-670.97199999999998</c:v>
                </c:pt>
                <c:pt idx="18696">
                  <c:v>-670.95600000000002</c:v>
                </c:pt>
                <c:pt idx="18697">
                  <c:v>-670.94</c:v>
                </c:pt>
                <c:pt idx="18698">
                  <c:v>-670.92399999999998</c:v>
                </c:pt>
                <c:pt idx="18699">
                  <c:v>-670.90800000000002</c:v>
                </c:pt>
                <c:pt idx="18700">
                  <c:v>-670.89200000000005</c:v>
                </c:pt>
                <c:pt idx="18701">
                  <c:v>-670.87599999999998</c:v>
                </c:pt>
                <c:pt idx="18702">
                  <c:v>-670.86</c:v>
                </c:pt>
                <c:pt idx="18703">
                  <c:v>-670.84400000000005</c:v>
                </c:pt>
                <c:pt idx="18704">
                  <c:v>-670.82799999999997</c:v>
                </c:pt>
                <c:pt idx="18705">
                  <c:v>-670.81200000000001</c:v>
                </c:pt>
                <c:pt idx="18706">
                  <c:v>-670.79700000000003</c:v>
                </c:pt>
                <c:pt idx="18707">
                  <c:v>-670.78099999999995</c:v>
                </c:pt>
                <c:pt idx="18708">
                  <c:v>-670.76499999999999</c:v>
                </c:pt>
                <c:pt idx="18709">
                  <c:v>-670.74900000000002</c:v>
                </c:pt>
                <c:pt idx="18710">
                  <c:v>-670.73299999999995</c:v>
                </c:pt>
                <c:pt idx="18711">
                  <c:v>-670.71699999999998</c:v>
                </c:pt>
                <c:pt idx="18712">
                  <c:v>-670.70100000000002</c:v>
                </c:pt>
                <c:pt idx="18713">
                  <c:v>-670.68499999999995</c:v>
                </c:pt>
                <c:pt idx="18714">
                  <c:v>-670.66899999999998</c:v>
                </c:pt>
                <c:pt idx="18715">
                  <c:v>-670.65300000000002</c:v>
                </c:pt>
                <c:pt idx="18716">
                  <c:v>-670.63699999999994</c:v>
                </c:pt>
                <c:pt idx="18717">
                  <c:v>-670.62099999999998</c:v>
                </c:pt>
                <c:pt idx="18718">
                  <c:v>-670.60500000000002</c:v>
                </c:pt>
                <c:pt idx="18719">
                  <c:v>-670.58900000000006</c:v>
                </c:pt>
                <c:pt idx="18720">
                  <c:v>-670.57299999999998</c:v>
                </c:pt>
                <c:pt idx="18721">
                  <c:v>-670.55700000000002</c:v>
                </c:pt>
                <c:pt idx="18722">
                  <c:v>-670.54100000000005</c:v>
                </c:pt>
                <c:pt idx="18723">
                  <c:v>-670.52499999999998</c:v>
                </c:pt>
                <c:pt idx="18724">
                  <c:v>-670.50900000000001</c:v>
                </c:pt>
                <c:pt idx="18725">
                  <c:v>-670.49300000000005</c:v>
                </c:pt>
                <c:pt idx="18726">
                  <c:v>-670.47699999999998</c:v>
                </c:pt>
                <c:pt idx="18727">
                  <c:v>-670.46100000000001</c:v>
                </c:pt>
                <c:pt idx="18728">
                  <c:v>-670.44500000000005</c:v>
                </c:pt>
                <c:pt idx="18729">
                  <c:v>-670.42899999999997</c:v>
                </c:pt>
                <c:pt idx="18730">
                  <c:v>-670.41300000000001</c:v>
                </c:pt>
                <c:pt idx="18731">
                  <c:v>-670.39700000000005</c:v>
                </c:pt>
                <c:pt idx="18732">
                  <c:v>-670.38099999999997</c:v>
                </c:pt>
                <c:pt idx="18733">
                  <c:v>-670.36500000000001</c:v>
                </c:pt>
                <c:pt idx="18734">
                  <c:v>-670.34900000000005</c:v>
                </c:pt>
                <c:pt idx="18735">
                  <c:v>-670.33299999999997</c:v>
                </c:pt>
                <c:pt idx="18736">
                  <c:v>-670.31700000000001</c:v>
                </c:pt>
                <c:pt idx="18737">
                  <c:v>-670.30100000000004</c:v>
                </c:pt>
                <c:pt idx="18738">
                  <c:v>-670.28499999999997</c:v>
                </c:pt>
                <c:pt idx="18739">
                  <c:v>-670.26900000000001</c:v>
                </c:pt>
                <c:pt idx="18740">
                  <c:v>-670.25300000000004</c:v>
                </c:pt>
                <c:pt idx="18741">
                  <c:v>-670.23699999999997</c:v>
                </c:pt>
                <c:pt idx="18742">
                  <c:v>-670.221</c:v>
                </c:pt>
                <c:pt idx="18743">
                  <c:v>-670.20500000000004</c:v>
                </c:pt>
                <c:pt idx="18744">
                  <c:v>-670.18899999999996</c:v>
                </c:pt>
                <c:pt idx="18745">
                  <c:v>-670.173</c:v>
                </c:pt>
                <c:pt idx="18746">
                  <c:v>-670.15700000000004</c:v>
                </c:pt>
                <c:pt idx="18747">
                  <c:v>-670.14099999999996</c:v>
                </c:pt>
                <c:pt idx="18748">
                  <c:v>-670.125</c:v>
                </c:pt>
                <c:pt idx="18749">
                  <c:v>-670.10900000000004</c:v>
                </c:pt>
                <c:pt idx="18750">
                  <c:v>-670.09299999999996</c:v>
                </c:pt>
                <c:pt idx="18751">
                  <c:v>-670.077</c:v>
                </c:pt>
                <c:pt idx="18752">
                  <c:v>-670.06100000000004</c:v>
                </c:pt>
                <c:pt idx="18753">
                  <c:v>-670.04499999999996</c:v>
                </c:pt>
                <c:pt idx="18754">
                  <c:v>-670.029</c:v>
                </c:pt>
                <c:pt idx="18755">
                  <c:v>-670.01300000000003</c:v>
                </c:pt>
                <c:pt idx="18756">
                  <c:v>-669.99699999999996</c:v>
                </c:pt>
                <c:pt idx="18757">
                  <c:v>-669.98099999999999</c:v>
                </c:pt>
                <c:pt idx="18758">
                  <c:v>-669.96500000000003</c:v>
                </c:pt>
                <c:pt idx="18759">
                  <c:v>-669.94899999999996</c:v>
                </c:pt>
                <c:pt idx="18760">
                  <c:v>-669.93299999999999</c:v>
                </c:pt>
                <c:pt idx="18761">
                  <c:v>-669.91700000000003</c:v>
                </c:pt>
                <c:pt idx="18762">
                  <c:v>-669.90099999999995</c:v>
                </c:pt>
                <c:pt idx="18763">
                  <c:v>-669.88499999999999</c:v>
                </c:pt>
                <c:pt idx="18764">
                  <c:v>-669.86900000000003</c:v>
                </c:pt>
                <c:pt idx="18765">
                  <c:v>-669.85299999999995</c:v>
                </c:pt>
                <c:pt idx="18766">
                  <c:v>-669.83699999999999</c:v>
                </c:pt>
                <c:pt idx="18767">
                  <c:v>-669.82100000000003</c:v>
                </c:pt>
                <c:pt idx="18768">
                  <c:v>-669.80499999999995</c:v>
                </c:pt>
                <c:pt idx="18769">
                  <c:v>-669.78899999999999</c:v>
                </c:pt>
                <c:pt idx="18770">
                  <c:v>-669.77300000000002</c:v>
                </c:pt>
                <c:pt idx="18771">
                  <c:v>-669.75699999999995</c:v>
                </c:pt>
                <c:pt idx="18772">
                  <c:v>-669.74099999999999</c:v>
                </c:pt>
                <c:pt idx="18773">
                  <c:v>-669.72500000000002</c:v>
                </c:pt>
                <c:pt idx="18774">
                  <c:v>-669.70899999999995</c:v>
                </c:pt>
                <c:pt idx="18775">
                  <c:v>-669.69299999999998</c:v>
                </c:pt>
                <c:pt idx="18776">
                  <c:v>-669.67700000000002</c:v>
                </c:pt>
                <c:pt idx="18777">
                  <c:v>-669.66099999999994</c:v>
                </c:pt>
                <c:pt idx="18778">
                  <c:v>-669.64499999999998</c:v>
                </c:pt>
                <c:pt idx="18779">
                  <c:v>-669.62900000000002</c:v>
                </c:pt>
                <c:pt idx="18780">
                  <c:v>-669.61300000000006</c:v>
                </c:pt>
                <c:pt idx="18781">
                  <c:v>-669.59699999999998</c:v>
                </c:pt>
                <c:pt idx="18782">
                  <c:v>-669.58100000000002</c:v>
                </c:pt>
                <c:pt idx="18783">
                  <c:v>-669.56500000000005</c:v>
                </c:pt>
                <c:pt idx="18784">
                  <c:v>-669.54899999999998</c:v>
                </c:pt>
                <c:pt idx="18785">
                  <c:v>-669.53300000000002</c:v>
                </c:pt>
                <c:pt idx="18786">
                  <c:v>-669.51700000000005</c:v>
                </c:pt>
                <c:pt idx="18787">
                  <c:v>-669.50099999999998</c:v>
                </c:pt>
                <c:pt idx="18788">
                  <c:v>-669.48500000000001</c:v>
                </c:pt>
                <c:pt idx="18789">
                  <c:v>-669.46900000000005</c:v>
                </c:pt>
                <c:pt idx="18790">
                  <c:v>-669.45299999999997</c:v>
                </c:pt>
                <c:pt idx="18791">
                  <c:v>-669.43700000000001</c:v>
                </c:pt>
                <c:pt idx="18792">
                  <c:v>-669.42100000000005</c:v>
                </c:pt>
                <c:pt idx="18793">
                  <c:v>-669.40499999999997</c:v>
                </c:pt>
                <c:pt idx="18794">
                  <c:v>-669.38900000000001</c:v>
                </c:pt>
                <c:pt idx="18795">
                  <c:v>-669.37300000000005</c:v>
                </c:pt>
                <c:pt idx="18796">
                  <c:v>-669.35699999999997</c:v>
                </c:pt>
                <c:pt idx="18797">
                  <c:v>-669.34100000000001</c:v>
                </c:pt>
                <c:pt idx="18798">
                  <c:v>-669.32500000000005</c:v>
                </c:pt>
                <c:pt idx="18799">
                  <c:v>-669.30899999999997</c:v>
                </c:pt>
                <c:pt idx="18800">
                  <c:v>-669.29300000000001</c:v>
                </c:pt>
                <c:pt idx="18801">
                  <c:v>-669.27700000000004</c:v>
                </c:pt>
                <c:pt idx="18802">
                  <c:v>-669.26099999999997</c:v>
                </c:pt>
                <c:pt idx="18803">
                  <c:v>-669.245</c:v>
                </c:pt>
                <c:pt idx="18804">
                  <c:v>-669.22900000000004</c:v>
                </c:pt>
                <c:pt idx="18805">
                  <c:v>-669.21299999999997</c:v>
                </c:pt>
                <c:pt idx="18806">
                  <c:v>-669.197</c:v>
                </c:pt>
                <c:pt idx="18807">
                  <c:v>-669.18100000000004</c:v>
                </c:pt>
                <c:pt idx="18808">
                  <c:v>-669.16499999999996</c:v>
                </c:pt>
                <c:pt idx="18809">
                  <c:v>-669.149</c:v>
                </c:pt>
                <c:pt idx="18810">
                  <c:v>-669.13300000000004</c:v>
                </c:pt>
                <c:pt idx="18811">
                  <c:v>-669.11699999999996</c:v>
                </c:pt>
                <c:pt idx="18812">
                  <c:v>-669.101</c:v>
                </c:pt>
                <c:pt idx="18813">
                  <c:v>-669.08500000000004</c:v>
                </c:pt>
                <c:pt idx="18814">
                  <c:v>-669.06899999999996</c:v>
                </c:pt>
                <c:pt idx="18815">
                  <c:v>-669.053</c:v>
                </c:pt>
                <c:pt idx="18816">
                  <c:v>-669.03700000000003</c:v>
                </c:pt>
                <c:pt idx="18817">
                  <c:v>-669.02099999999996</c:v>
                </c:pt>
                <c:pt idx="18818">
                  <c:v>-669.005</c:v>
                </c:pt>
                <c:pt idx="18819">
                  <c:v>-668.99</c:v>
                </c:pt>
                <c:pt idx="18820">
                  <c:v>-668.97400000000005</c:v>
                </c:pt>
                <c:pt idx="18821">
                  <c:v>-668.95799999999997</c:v>
                </c:pt>
                <c:pt idx="18822">
                  <c:v>-668.94200000000001</c:v>
                </c:pt>
                <c:pt idx="18823">
                  <c:v>-668.92600000000004</c:v>
                </c:pt>
                <c:pt idx="18824">
                  <c:v>-668.91</c:v>
                </c:pt>
                <c:pt idx="18825">
                  <c:v>-668.89400000000001</c:v>
                </c:pt>
                <c:pt idx="18826">
                  <c:v>-668.87800000000004</c:v>
                </c:pt>
                <c:pt idx="18827">
                  <c:v>-668.86199999999997</c:v>
                </c:pt>
                <c:pt idx="18828">
                  <c:v>-668.846</c:v>
                </c:pt>
                <c:pt idx="18829">
                  <c:v>-668.83</c:v>
                </c:pt>
                <c:pt idx="18830">
                  <c:v>-668.81399999999996</c:v>
                </c:pt>
                <c:pt idx="18831">
                  <c:v>-668.798</c:v>
                </c:pt>
                <c:pt idx="18832">
                  <c:v>-668.78200000000004</c:v>
                </c:pt>
                <c:pt idx="18833">
                  <c:v>-668.76599999999996</c:v>
                </c:pt>
                <c:pt idx="18834">
                  <c:v>-668.75</c:v>
                </c:pt>
                <c:pt idx="18835">
                  <c:v>-668.73400000000004</c:v>
                </c:pt>
                <c:pt idx="18836">
                  <c:v>-668.71799999999996</c:v>
                </c:pt>
                <c:pt idx="18837">
                  <c:v>-668.702</c:v>
                </c:pt>
                <c:pt idx="18838">
                  <c:v>-668.68600000000004</c:v>
                </c:pt>
                <c:pt idx="18839">
                  <c:v>-668.67</c:v>
                </c:pt>
                <c:pt idx="18840">
                  <c:v>-668.654</c:v>
                </c:pt>
                <c:pt idx="18841">
                  <c:v>-668.63800000000003</c:v>
                </c:pt>
                <c:pt idx="18842">
                  <c:v>-668.62199999999996</c:v>
                </c:pt>
                <c:pt idx="18843">
                  <c:v>-668.60599999999999</c:v>
                </c:pt>
                <c:pt idx="18844">
                  <c:v>-668.59</c:v>
                </c:pt>
                <c:pt idx="18845">
                  <c:v>-668.57399999999996</c:v>
                </c:pt>
                <c:pt idx="18846">
                  <c:v>-668.55799999999999</c:v>
                </c:pt>
                <c:pt idx="18847">
                  <c:v>-668.54200000000003</c:v>
                </c:pt>
                <c:pt idx="18848">
                  <c:v>-668.52599999999995</c:v>
                </c:pt>
                <c:pt idx="18849">
                  <c:v>-668.51</c:v>
                </c:pt>
                <c:pt idx="18850">
                  <c:v>-668.49400000000003</c:v>
                </c:pt>
                <c:pt idx="18851">
                  <c:v>-668.47799999999995</c:v>
                </c:pt>
                <c:pt idx="18852">
                  <c:v>-668.46199999999999</c:v>
                </c:pt>
                <c:pt idx="18853">
                  <c:v>-668.44600000000003</c:v>
                </c:pt>
                <c:pt idx="18854">
                  <c:v>-668.43</c:v>
                </c:pt>
                <c:pt idx="18855">
                  <c:v>-668.41399999999999</c:v>
                </c:pt>
                <c:pt idx="18856">
                  <c:v>-668.39800000000002</c:v>
                </c:pt>
                <c:pt idx="18857">
                  <c:v>-668.38199999999995</c:v>
                </c:pt>
                <c:pt idx="18858">
                  <c:v>-668.36599999999999</c:v>
                </c:pt>
                <c:pt idx="18859">
                  <c:v>-668.35</c:v>
                </c:pt>
                <c:pt idx="18860">
                  <c:v>-668.33399999999995</c:v>
                </c:pt>
                <c:pt idx="18861">
                  <c:v>-668.31799999999998</c:v>
                </c:pt>
                <c:pt idx="18862">
                  <c:v>-668.30200000000002</c:v>
                </c:pt>
                <c:pt idx="18863">
                  <c:v>-668.28599999999994</c:v>
                </c:pt>
                <c:pt idx="18864">
                  <c:v>-668.27</c:v>
                </c:pt>
                <c:pt idx="18865">
                  <c:v>-668.25400000000002</c:v>
                </c:pt>
                <c:pt idx="18866">
                  <c:v>-668.23800000000006</c:v>
                </c:pt>
                <c:pt idx="18867">
                  <c:v>-668.22199999999998</c:v>
                </c:pt>
                <c:pt idx="18868">
                  <c:v>-668.20600000000002</c:v>
                </c:pt>
                <c:pt idx="18869">
                  <c:v>-668.19</c:v>
                </c:pt>
                <c:pt idx="18870">
                  <c:v>-668.17399999999998</c:v>
                </c:pt>
                <c:pt idx="18871">
                  <c:v>-668.15800000000002</c:v>
                </c:pt>
                <c:pt idx="18872">
                  <c:v>-668.14200000000005</c:v>
                </c:pt>
                <c:pt idx="18873">
                  <c:v>-668.12599999999998</c:v>
                </c:pt>
                <c:pt idx="18874">
                  <c:v>-668.11</c:v>
                </c:pt>
                <c:pt idx="18875">
                  <c:v>-668.09400000000005</c:v>
                </c:pt>
                <c:pt idx="18876">
                  <c:v>-668.07799999999997</c:v>
                </c:pt>
                <c:pt idx="18877">
                  <c:v>-668.06200000000001</c:v>
                </c:pt>
                <c:pt idx="18878">
                  <c:v>-668.04600000000005</c:v>
                </c:pt>
                <c:pt idx="18879">
                  <c:v>-668.03</c:v>
                </c:pt>
                <c:pt idx="18880">
                  <c:v>-668.01400000000001</c:v>
                </c:pt>
                <c:pt idx="18881">
                  <c:v>-667.99800000000005</c:v>
                </c:pt>
                <c:pt idx="18882">
                  <c:v>-667.98199999999997</c:v>
                </c:pt>
                <c:pt idx="18883">
                  <c:v>-667.96600000000001</c:v>
                </c:pt>
                <c:pt idx="18884">
                  <c:v>-667.95</c:v>
                </c:pt>
                <c:pt idx="18885">
                  <c:v>-667.93399999999997</c:v>
                </c:pt>
                <c:pt idx="18886">
                  <c:v>-667.91800000000001</c:v>
                </c:pt>
                <c:pt idx="18887">
                  <c:v>-667.90200000000004</c:v>
                </c:pt>
                <c:pt idx="18888">
                  <c:v>-667.88599999999997</c:v>
                </c:pt>
                <c:pt idx="18889">
                  <c:v>-667.87</c:v>
                </c:pt>
                <c:pt idx="18890">
                  <c:v>-667.85400000000004</c:v>
                </c:pt>
                <c:pt idx="18891">
                  <c:v>-667.83799999999997</c:v>
                </c:pt>
                <c:pt idx="18892">
                  <c:v>-667.822</c:v>
                </c:pt>
                <c:pt idx="18893">
                  <c:v>-667.80600000000004</c:v>
                </c:pt>
                <c:pt idx="18894">
                  <c:v>-667.79</c:v>
                </c:pt>
                <c:pt idx="18895">
                  <c:v>-667.774</c:v>
                </c:pt>
                <c:pt idx="18896">
                  <c:v>-667.75800000000004</c:v>
                </c:pt>
                <c:pt idx="18897">
                  <c:v>-667.74199999999996</c:v>
                </c:pt>
                <c:pt idx="18898">
                  <c:v>-667.726</c:v>
                </c:pt>
                <c:pt idx="18899">
                  <c:v>-667.71</c:v>
                </c:pt>
                <c:pt idx="18900">
                  <c:v>-667.69399999999996</c:v>
                </c:pt>
                <c:pt idx="18901">
                  <c:v>-667.678</c:v>
                </c:pt>
                <c:pt idx="18902">
                  <c:v>-667.66200000000003</c:v>
                </c:pt>
                <c:pt idx="18903">
                  <c:v>-667.64599999999996</c:v>
                </c:pt>
                <c:pt idx="18904">
                  <c:v>-667.63</c:v>
                </c:pt>
                <c:pt idx="18905">
                  <c:v>-667.61400000000003</c:v>
                </c:pt>
                <c:pt idx="18906">
                  <c:v>-667.59799999999996</c:v>
                </c:pt>
                <c:pt idx="18907">
                  <c:v>-667.58199999999999</c:v>
                </c:pt>
                <c:pt idx="18908">
                  <c:v>-667.56600000000003</c:v>
                </c:pt>
                <c:pt idx="18909">
                  <c:v>-667.55</c:v>
                </c:pt>
                <c:pt idx="18910">
                  <c:v>-667.53399999999999</c:v>
                </c:pt>
                <c:pt idx="18911">
                  <c:v>-667.51800000000003</c:v>
                </c:pt>
                <c:pt idx="18912">
                  <c:v>-667.50199999999995</c:v>
                </c:pt>
                <c:pt idx="18913">
                  <c:v>-667.48599999999999</c:v>
                </c:pt>
                <c:pt idx="18914">
                  <c:v>-667.47</c:v>
                </c:pt>
                <c:pt idx="18915">
                  <c:v>-667.45399999999995</c:v>
                </c:pt>
                <c:pt idx="18916">
                  <c:v>-667.43799999999999</c:v>
                </c:pt>
                <c:pt idx="18917">
                  <c:v>-667.42200000000003</c:v>
                </c:pt>
                <c:pt idx="18918">
                  <c:v>-667.40599999999995</c:v>
                </c:pt>
                <c:pt idx="18919">
                  <c:v>-667.39</c:v>
                </c:pt>
                <c:pt idx="18920">
                  <c:v>-667.37400000000002</c:v>
                </c:pt>
                <c:pt idx="18921">
                  <c:v>-667.35799999999995</c:v>
                </c:pt>
                <c:pt idx="18922">
                  <c:v>-667.34199999999998</c:v>
                </c:pt>
                <c:pt idx="18923">
                  <c:v>-667.32600000000002</c:v>
                </c:pt>
                <c:pt idx="18924">
                  <c:v>-667.31</c:v>
                </c:pt>
                <c:pt idx="18925">
                  <c:v>-667.29399999999998</c:v>
                </c:pt>
                <c:pt idx="18926">
                  <c:v>-667.27800000000002</c:v>
                </c:pt>
                <c:pt idx="18927">
                  <c:v>-667.26199999999994</c:v>
                </c:pt>
                <c:pt idx="18928">
                  <c:v>-667.24599999999998</c:v>
                </c:pt>
                <c:pt idx="18929">
                  <c:v>-667.23</c:v>
                </c:pt>
                <c:pt idx="18930">
                  <c:v>-667.21400000000006</c:v>
                </c:pt>
                <c:pt idx="18931">
                  <c:v>-667.19799999999998</c:v>
                </c:pt>
                <c:pt idx="18932">
                  <c:v>-667.18200000000002</c:v>
                </c:pt>
                <c:pt idx="18933">
                  <c:v>-667.16700000000003</c:v>
                </c:pt>
                <c:pt idx="18934">
                  <c:v>-667.15099999999995</c:v>
                </c:pt>
                <c:pt idx="18935">
                  <c:v>-667.13499999999999</c:v>
                </c:pt>
                <c:pt idx="18936">
                  <c:v>-667.11900000000003</c:v>
                </c:pt>
                <c:pt idx="18937">
                  <c:v>-667.10299999999995</c:v>
                </c:pt>
                <c:pt idx="18938">
                  <c:v>-667.08699999999999</c:v>
                </c:pt>
                <c:pt idx="18939">
                  <c:v>-667.07100000000003</c:v>
                </c:pt>
                <c:pt idx="18940">
                  <c:v>-667.05499999999995</c:v>
                </c:pt>
                <c:pt idx="18941">
                  <c:v>-667.03899999999999</c:v>
                </c:pt>
                <c:pt idx="18942">
                  <c:v>-667.02300000000002</c:v>
                </c:pt>
                <c:pt idx="18943">
                  <c:v>-667.00699999999995</c:v>
                </c:pt>
                <c:pt idx="18944">
                  <c:v>-666.99099999999999</c:v>
                </c:pt>
                <c:pt idx="18945">
                  <c:v>-666.97500000000002</c:v>
                </c:pt>
                <c:pt idx="18946">
                  <c:v>-666.95899999999995</c:v>
                </c:pt>
                <c:pt idx="18947">
                  <c:v>-666.94299999999998</c:v>
                </c:pt>
                <c:pt idx="18948">
                  <c:v>-666.92700000000002</c:v>
                </c:pt>
                <c:pt idx="18949">
                  <c:v>-666.91099999999994</c:v>
                </c:pt>
                <c:pt idx="18950">
                  <c:v>-666.89499999999998</c:v>
                </c:pt>
                <c:pt idx="18951">
                  <c:v>-666.87900000000002</c:v>
                </c:pt>
                <c:pt idx="18952">
                  <c:v>-666.86300000000006</c:v>
                </c:pt>
                <c:pt idx="18953">
                  <c:v>-666.84699999999998</c:v>
                </c:pt>
                <c:pt idx="18954">
                  <c:v>-666.83100000000002</c:v>
                </c:pt>
                <c:pt idx="18955">
                  <c:v>-666.81500000000005</c:v>
                </c:pt>
                <c:pt idx="18956">
                  <c:v>-666.79899999999998</c:v>
                </c:pt>
                <c:pt idx="18957">
                  <c:v>-666.78300000000002</c:v>
                </c:pt>
                <c:pt idx="18958">
                  <c:v>-666.76700000000005</c:v>
                </c:pt>
                <c:pt idx="18959">
                  <c:v>-666.75099999999998</c:v>
                </c:pt>
                <c:pt idx="18960">
                  <c:v>-666.73500000000001</c:v>
                </c:pt>
                <c:pt idx="18961">
                  <c:v>-666.71900000000005</c:v>
                </c:pt>
                <c:pt idx="18962">
                  <c:v>-666.70299999999997</c:v>
                </c:pt>
                <c:pt idx="18963">
                  <c:v>-666.68700000000001</c:v>
                </c:pt>
                <c:pt idx="18964">
                  <c:v>-666.67100000000005</c:v>
                </c:pt>
                <c:pt idx="18965">
                  <c:v>-666.65499999999997</c:v>
                </c:pt>
                <c:pt idx="18966">
                  <c:v>-666.63900000000001</c:v>
                </c:pt>
                <c:pt idx="18967">
                  <c:v>-666.62300000000005</c:v>
                </c:pt>
                <c:pt idx="18968">
                  <c:v>-666.60699999999997</c:v>
                </c:pt>
                <c:pt idx="18969">
                  <c:v>-666.59100000000001</c:v>
                </c:pt>
                <c:pt idx="18970">
                  <c:v>-666.57500000000005</c:v>
                </c:pt>
                <c:pt idx="18971">
                  <c:v>-666.55899999999997</c:v>
                </c:pt>
                <c:pt idx="18972">
                  <c:v>-666.54300000000001</c:v>
                </c:pt>
                <c:pt idx="18973">
                  <c:v>-666.52700000000004</c:v>
                </c:pt>
                <c:pt idx="18974">
                  <c:v>-666.51099999999997</c:v>
                </c:pt>
                <c:pt idx="18975">
                  <c:v>-666.495</c:v>
                </c:pt>
                <c:pt idx="18976">
                  <c:v>-666.47900000000004</c:v>
                </c:pt>
                <c:pt idx="18977">
                  <c:v>-666.46299999999997</c:v>
                </c:pt>
                <c:pt idx="18978">
                  <c:v>-666.447</c:v>
                </c:pt>
                <c:pt idx="18979">
                  <c:v>-666.43100000000004</c:v>
                </c:pt>
                <c:pt idx="18980">
                  <c:v>-666.41499999999996</c:v>
                </c:pt>
                <c:pt idx="18981">
                  <c:v>-666.399</c:v>
                </c:pt>
                <c:pt idx="18982">
                  <c:v>-666.38300000000004</c:v>
                </c:pt>
                <c:pt idx="18983">
                  <c:v>-666.36699999999996</c:v>
                </c:pt>
                <c:pt idx="18984">
                  <c:v>-666.351</c:v>
                </c:pt>
                <c:pt idx="18985">
                  <c:v>-666.33500000000004</c:v>
                </c:pt>
                <c:pt idx="18986">
                  <c:v>-666.31899999999996</c:v>
                </c:pt>
                <c:pt idx="18987">
                  <c:v>-666.303</c:v>
                </c:pt>
                <c:pt idx="18988">
                  <c:v>-666.28700000000003</c:v>
                </c:pt>
                <c:pt idx="18989">
                  <c:v>-666.27099999999996</c:v>
                </c:pt>
                <c:pt idx="18990">
                  <c:v>-666.255</c:v>
                </c:pt>
                <c:pt idx="18991">
                  <c:v>-666.23900000000003</c:v>
                </c:pt>
                <c:pt idx="18992">
                  <c:v>-666.22299999999996</c:v>
                </c:pt>
                <c:pt idx="18993">
                  <c:v>-666.20699999999999</c:v>
                </c:pt>
                <c:pt idx="18994">
                  <c:v>-666.19100000000003</c:v>
                </c:pt>
                <c:pt idx="18995">
                  <c:v>-666.17499999999995</c:v>
                </c:pt>
                <c:pt idx="18996">
                  <c:v>-666.15899999999999</c:v>
                </c:pt>
                <c:pt idx="18997">
                  <c:v>-666.14300000000003</c:v>
                </c:pt>
                <c:pt idx="18998">
                  <c:v>-666.12699999999995</c:v>
                </c:pt>
                <c:pt idx="18999">
                  <c:v>-666.11099999999999</c:v>
                </c:pt>
                <c:pt idx="19000">
                  <c:v>-666.09500000000003</c:v>
                </c:pt>
                <c:pt idx="19001">
                  <c:v>-666.07899999999995</c:v>
                </c:pt>
                <c:pt idx="19002">
                  <c:v>-666.06299999999999</c:v>
                </c:pt>
                <c:pt idx="19003">
                  <c:v>-666.04700000000003</c:v>
                </c:pt>
                <c:pt idx="19004">
                  <c:v>-666.03099999999995</c:v>
                </c:pt>
                <c:pt idx="19005">
                  <c:v>-666.01499999999999</c:v>
                </c:pt>
                <c:pt idx="19006">
                  <c:v>-665.99900000000002</c:v>
                </c:pt>
                <c:pt idx="19007">
                  <c:v>-665.98299999999995</c:v>
                </c:pt>
                <c:pt idx="19008">
                  <c:v>-665.96699999999998</c:v>
                </c:pt>
                <c:pt idx="19009">
                  <c:v>-665.95100000000002</c:v>
                </c:pt>
                <c:pt idx="19010">
                  <c:v>-665.93499999999995</c:v>
                </c:pt>
                <c:pt idx="19011">
                  <c:v>-665.91899999999998</c:v>
                </c:pt>
                <c:pt idx="19012">
                  <c:v>-665.90300000000002</c:v>
                </c:pt>
                <c:pt idx="19013">
                  <c:v>-665.88699999999994</c:v>
                </c:pt>
                <c:pt idx="19014">
                  <c:v>-665.87099999999998</c:v>
                </c:pt>
                <c:pt idx="19015">
                  <c:v>-665.85500000000002</c:v>
                </c:pt>
                <c:pt idx="19016">
                  <c:v>-665.83900000000006</c:v>
                </c:pt>
                <c:pt idx="19017">
                  <c:v>-665.82299999999998</c:v>
                </c:pt>
                <c:pt idx="19018">
                  <c:v>-665.80700000000002</c:v>
                </c:pt>
                <c:pt idx="19019">
                  <c:v>-665.79100000000005</c:v>
                </c:pt>
                <c:pt idx="19020">
                  <c:v>-665.77499999999998</c:v>
                </c:pt>
                <c:pt idx="19021">
                  <c:v>-665.75900000000001</c:v>
                </c:pt>
                <c:pt idx="19022">
                  <c:v>-665.74300000000005</c:v>
                </c:pt>
                <c:pt idx="19023">
                  <c:v>-665.72699999999998</c:v>
                </c:pt>
                <c:pt idx="19024">
                  <c:v>-665.71100000000001</c:v>
                </c:pt>
                <c:pt idx="19025">
                  <c:v>-665.69500000000005</c:v>
                </c:pt>
                <c:pt idx="19026">
                  <c:v>-665.67899999999997</c:v>
                </c:pt>
                <c:pt idx="19027">
                  <c:v>-665.66300000000001</c:v>
                </c:pt>
                <c:pt idx="19028">
                  <c:v>-665.64700000000005</c:v>
                </c:pt>
                <c:pt idx="19029">
                  <c:v>-665.63099999999997</c:v>
                </c:pt>
                <c:pt idx="19030">
                  <c:v>-665.61500000000001</c:v>
                </c:pt>
                <c:pt idx="19031">
                  <c:v>-665.59900000000005</c:v>
                </c:pt>
                <c:pt idx="19032">
                  <c:v>-665.58299999999997</c:v>
                </c:pt>
                <c:pt idx="19033">
                  <c:v>-665.56700000000001</c:v>
                </c:pt>
                <c:pt idx="19034">
                  <c:v>-665.55100000000004</c:v>
                </c:pt>
                <c:pt idx="19035">
                  <c:v>-665.53499999999997</c:v>
                </c:pt>
                <c:pt idx="19036">
                  <c:v>-665.51900000000001</c:v>
                </c:pt>
                <c:pt idx="19037">
                  <c:v>-665.50300000000004</c:v>
                </c:pt>
                <c:pt idx="19038">
                  <c:v>-665.48699999999997</c:v>
                </c:pt>
                <c:pt idx="19039">
                  <c:v>-665.471</c:v>
                </c:pt>
                <c:pt idx="19040">
                  <c:v>-665.45500000000004</c:v>
                </c:pt>
                <c:pt idx="19041">
                  <c:v>-665.43899999999996</c:v>
                </c:pt>
                <c:pt idx="19042">
                  <c:v>-665.423</c:v>
                </c:pt>
                <c:pt idx="19043">
                  <c:v>-665.40700000000004</c:v>
                </c:pt>
                <c:pt idx="19044">
                  <c:v>-665.39099999999996</c:v>
                </c:pt>
                <c:pt idx="19045">
                  <c:v>-665.375</c:v>
                </c:pt>
                <c:pt idx="19046">
                  <c:v>-665.35900000000004</c:v>
                </c:pt>
                <c:pt idx="19047">
                  <c:v>-665.34400000000005</c:v>
                </c:pt>
                <c:pt idx="19048">
                  <c:v>-665.32799999999997</c:v>
                </c:pt>
                <c:pt idx="19049">
                  <c:v>-665.31200000000001</c:v>
                </c:pt>
                <c:pt idx="19050">
                  <c:v>-665.29600000000005</c:v>
                </c:pt>
                <c:pt idx="19051">
                  <c:v>-665.28</c:v>
                </c:pt>
                <c:pt idx="19052">
                  <c:v>-665.26400000000001</c:v>
                </c:pt>
                <c:pt idx="19053">
                  <c:v>-665.24800000000005</c:v>
                </c:pt>
                <c:pt idx="19054">
                  <c:v>-665.23199999999997</c:v>
                </c:pt>
                <c:pt idx="19055">
                  <c:v>-665.21600000000001</c:v>
                </c:pt>
                <c:pt idx="19056">
                  <c:v>-665.2</c:v>
                </c:pt>
                <c:pt idx="19057">
                  <c:v>-665.18399999999997</c:v>
                </c:pt>
                <c:pt idx="19058">
                  <c:v>-665.16800000000001</c:v>
                </c:pt>
                <c:pt idx="19059">
                  <c:v>-665.15200000000004</c:v>
                </c:pt>
                <c:pt idx="19060">
                  <c:v>-665.13599999999997</c:v>
                </c:pt>
                <c:pt idx="19061">
                  <c:v>-665.12</c:v>
                </c:pt>
                <c:pt idx="19062">
                  <c:v>-665.10400000000004</c:v>
                </c:pt>
                <c:pt idx="19063">
                  <c:v>-665.08799999999997</c:v>
                </c:pt>
                <c:pt idx="19064">
                  <c:v>-665.072</c:v>
                </c:pt>
                <c:pt idx="19065">
                  <c:v>-665.05600000000004</c:v>
                </c:pt>
                <c:pt idx="19066">
                  <c:v>-665.04</c:v>
                </c:pt>
                <c:pt idx="19067">
                  <c:v>-665.024</c:v>
                </c:pt>
                <c:pt idx="19068">
                  <c:v>-665.00800000000004</c:v>
                </c:pt>
                <c:pt idx="19069">
                  <c:v>-664.99199999999996</c:v>
                </c:pt>
                <c:pt idx="19070">
                  <c:v>-664.976</c:v>
                </c:pt>
                <c:pt idx="19071">
                  <c:v>-664.96</c:v>
                </c:pt>
                <c:pt idx="19072">
                  <c:v>-664.94399999999996</c:v>
                </c:pt>
                <c:pt idx="19073">
                  <c:v>-664.928</c:v>
                </c:pt>
                <c:pt idx="19074">
                  <c:v>-664.91200000000003</c:v>
                </c:pt>
                <c:pt idx="19075">
                  <c:v>-664.89599999999996</c:v>
                </c:pt>
                <c:pt idx="19076">
                  <c:v>-664.88</c:v>
                </c:pt>
                <c:pt idx="19077">
                  <c:v>-664.86400000000003</c:v>
                </c:pt>
                <c:pt idx="19078">
                  <c:v>-664.84799999999996</c:v>
                </c:pt>
                <c:pt idx="19079">
                  <c:v>-664.83199999999999</c:v>
                </c:pt>
                <c:pt idx="19080">
                  <c:v>-664.81600000000003</c:v>
                </c:pt>
                <c:pt idx="19081">
                  <c:v>-664.8</c:v>
                </c:pt>
                <c:pt idx="19082">
                  <c:v>-664.78399999999999</c:v>
                </c:pt>
                <c:pt idx="19083">
                  <c:v>-664.76800000000003</c:v>
                </c:pt>
                <c:pt idx="19084">
                  <c:v>-664.75199999999995</c:v>
                </c:pt>
                <c:pt idx="19085">
                  <c:v>-664.73599999999999</c:v>
                </c:pt>
                <c:pt idx="19086">
                  <c:v>-664.72</c:v>
                </c:pt>
                <c:pt idx="19087">
                  <c:v>-664.70399999999995</c:v>
                </c:pt>
                <c:pt idx="19088">
                  <c:v>-664.68799999999999</c:v>
                </c:pt>
                <c:pt idx="19089">
                  <c:v>-664.67200000000003</c:v>
                </c:pt>
                <c:pt idx="19090">
                  <c:v>-664.65599999999995</c:v>
                </c:pt>
                <c:pt idx="19091">
                  <c:v>-664.64</c:v>
                </c:pt>
                <c:pt idx="19092">
                  <c:v>-664.62400000000002</c:v>
                </c:pt>
                <c:pt idx="19093">
                  <c:v>-664.60799999999995</c:v>
                </c:pt>
                <c:pt idx="19094">
                  <c:v>-664.59199999999998</c:v>
                </c:pt>
                <c:pt idx="19095">
                  <c:v>-664.57600000000002</c:v>
                </c:pt>
                <c:pt idx="19096">
                  <c:v>-664.56</c:v>
                </c:pt>
                <c:pt idx="19097">
                  <c:v>-664.54399999999998</c:v>
                </c:pt>
                <c:pt idx="19098">
                  <c:v>-664.52800000000002</c:v>
                </c:pt>
                <c:pt idx="19099">
                  <c:v>-664.51199999999994</c:v>
                </c:pt>
                <c:pt idx="19100">
                  <c:v>-664.49599999999998</c:v>
                </c:pt>
                <c:pt idx="19101">
                  <c:v>-664.48</c:v>
                </c:pt>
                <c:pt idx="19102">
                  <c:v>-664.46400000000006</c:v>
                </c:pt>
                <c:pt idx="19103">
                  <c:v>-664.44799999999998</c:v>
                </c:pt>
                <c:pt idx="19104">
                  <c:v>-664.43200000000002</c:v>
                </c:pt>
                <c:pt idx="19105">
                  <c:v>-664.41600000000005</c:v>
                </c:pt>
                <c:pt idx="19106">
                  <c:v>-664.4</c:v>
                </c:pt>
                <c:pt idx="19107">
                  <c:v>-664.38400000000001</c:v>
                </c:pt>
                <c:pt idx="19108">
                  <c:v>-664.36800000000005</c:v>
                </c:pt>
                <c:pt idx="19109">
                  <c:v>-664.35199999999998</c:v>
                </c:pt>
                <c:pt idx="19110">
                  <c:v>-664.33600000000001</c:v>
                </c:pt>
                <c:pt idx="19111">
                  <c:v>-664.32</c:v>
                </c:pt>
                <c:pt idx="19112">
                  <c:v>-664.30399999999997</c:v>
                </c:pt>
                <c:pt idx="19113">
                  <c:v>-664.28800000000001</c:v>
                </c:pt>
                <c:pt idx="19114">
                  <c:v>-664.27200000000005</c:v>
                </c:pt>
                <c:pt idx="19115">
                  <c:v>-664.25599999999997</c:v>
                </c:pt>
                <c:pt idx="19116">
                  <c:v>-664.24</c:v>
                </c:pt>
                <c:pt idx="19117">
                  <c:v>-664.22400000000005</c:v>
                </c:pt>
                <c:pt idx="19118">
                  <c:v>-664.20799999999997</c:v>
                </c:pt>
                <c:pt idx="19119">
                  <c:v>-664.19200000000001</c:v>
                </c:pt>
                <c:pt idx="19120">
                  <c:v>-664.17600000000004</c:v>
                </c:pt>
                <c:pt idx="19121">
                  <c:v>-664.16</c:v>
                </c:pt>
                <c:pt idx="19122">
                  <c:v>-664.14400000000001</c:v>
                </c:pt>
                <c:pt idx="19123">
                  <c:v>-664.12800000000004</c:v>
                </c:pt>
                <c:pt idx="19124">
                  <c:v>-664.11199999999997</c:v>
                </c:pt>
                <c:pt idx="19125">
                  <c:v>-664.096</c:v>
                </c:pt>
                <c:pt idx="19126">
                  <c:v>-664.08</c:v>
                </c:pt>
                <c:pt idx="19127">
                  <c:v>-664.06399999999996</c:v>
                </c:pt>
                <c:pt idx="19128">
                  <c:v>-664.048</c:v>
                </c:pt>
                <c:pt idx="19129">
                  <c:v>-664.03200000000004</c:v>
                </c:pt>
                <c:pt idx="19130">
                  <c:v>-664.01599999999996</c:v>
                </c:pt>
                <c:pt idx="19131">
                  <c:v>-664</c:v>
                </c:pt>
                <c:pt idx="19132">
                  <c:v>-663.98400000000004</c:v>
                </c:pt>
                <c:pt idx="19133">
                  <c:v>-663.96799999999996</c:v>
                </c:pt>
                <c:pt idx="19134">
                  <c:v>-663.952</c:v>
                </c:pt>
                <c:pt idx="19135">
                  <c:v>-663.93600000000004</c:v>
                </c:pt>
                <c:pt idx="19136">
                  <c:v>-663.92</c:v>
                </c:pt>
                <c:pt idx="19137">
                  <c:v>-663.904</c:v>
                </c:pt>
                <c:pt idx="19138">
                  <c:v>-663.88800000000003</c:v>
                </c:pt>
                <c:pt idx="19139">
                  <c:v>-663.87199999999996</c:v>
                </c:pt>
                <c:pt idx="19140">
                  <c:v>-663.85599999999999</c:v>
                </c:pt>
                <c:pt idx="19141">
                  <c:v>-663.84</c:v>
                </c:pt>
                <c:pt idx="19142">
                  <c:v>-663.82399999999996</c:v>
                </c:pt>
                <c:pt idx="19143">
                  <c:v>-663.80799999999999</c:v>
                </c:pt>
                <c:pt idx="19144">
                  <c:v>-663.79200000000003</c:v>
                </c:pt>
                <c:pt idx="19145">
                  <c:v>-663.77599999999995</c:v>
                </c:pt>
                <c:pt idx="19146">
                  <c:v>-663.76</c:v>
                </c:pt>
                <c:pt idx="19147">
                  <c:v>-663.74400000000003</c:v>
                </c:pt>
                <c:pt idx="19148">
                  <c:v>-663.72799999999995</c:v>
                </c:pt>
                <c:pt idx="19149">
                  <c:v>-663.71199999999999</c:v>
                </c:pt>
                <c:pt idx="19150">
                  <c:v>-663.69600000000003</c:v>
                </c:pt>
                <c:pt idx="19151">
                  <c:v>-663.68</c:v>
                </c:pt>
                <c:pt idx="19152">
                  <c:v>-663.66399999999999</c:v>
                </c:pt>
                <c:pt idx="19153">
                  <c:v>-663.64800000000002</c:v>
                </c:pt>
                <c:pt idx="19154">
                  <c:v>-663.63199999999995</c:v>
                </c:pt>
                <c:pt idx="19155">
                  <c:v>-663.61599999999999</c:v>
                </c:pt>
                <c:pt idx="19156">
                  <c:v>-663.6</c:v>
                </c:pt>
                <c:pt idx="19157">
                  <c:v>-663.58399999999995</c:v>
                </c:pt>
                <c:pt idx="19158">
                  <c:v>-663.56799999999998</c:v>
                </c:pt>
                <c:pt idx="19159">
                  <c:v>-663.55200000000002</c:v>
                </c:pt>
                <c:pt idx="19160">
                  <c:v>-663.53599999999994</c:v>
                </c:pt>
                <c:pt idx="19161">
                  <c:v>-663.52099999999996</c:v>
                </c:pt>
                <c:pt idx="19162">
                  <c:v>-663.505</c:v>
                </c:pt>
                <c:pt idx="19163">
                  <c:v>-663.48900000000003</c:v>
                </c:pt>
                <c:pt idx="19164">
                  <c:v>-663.47299999999996</c:v>
                </c:pt>
                <c:pt idx="19165">
                  <c:v>-663.45699999999999</c:v>
                </c:pt>
                <c:pt idx="19166">
                  <c:v>-663.44100000000003</c:v>
                </c:pt>
                <c:pt idx="19167">
                  <c:v>-663.42499999999995</c:v>
                </c:pt>
                <c:pt idx="19168">
                  <c:v>-663.40899999999999</c:v>
                </c:pt>
                <c:pt idx="19169">
                  <c:v>-663.39300000000003</c:v>
                </c:pt>
                <c:pt idx="19170">
                  <c:v>-663.37699999999995</c:v>
                </c:pt>
                <c:pt idx="19171">
                  <c:v>-663.36099999999999</c:v>
                </c:pt>
                <c:pt idx="19172">
                  <c:v>-663.34500000000003</c:v>
                </c:pt>
                <c:pt idx="19173">
                  <c:v>-663.32899999999995</c:v>
                </c:pt>
                <c:pt idx="19174">
                  <c:v>-663.31299999999999</c:v>
                </c:pt>
                <c:pt idx="19175">
                  <c:v>-663.29700000000003</c:v>
                </c:pt>
                <c:pt idx="19176">
                  <c:v>-663.28099999999995</c:v>
                </c:pt>
                <c:pt idx="19177">
                  <c:v>-663.26499999999999</c:v>
                </c:pt>
                <c:pt idx="19178">
                  <c:v>-663.24900000000002</c:v>
                </c:pt>
                <c:pt idx="19179">
                  <c:v>-663.23299999999995</c:v>
                </c:pt>
                <c:pt idx="19180">
                  <c:v>-663.21699999999998</c:v>
                </c:pt>
                <c:pt idx="19181">
                  <c:v>-663.20100000000002</c:v>
                </c:pt>
                <c:pt idx="19182">
                  <c:v>-663.18499999999995</c:v>
                </c:pt>
                <c:pt idx="19183">
                  <c:v>-663.16899999999998</c:v>
                </c:pt>
                <c:pt idx="19184">
                  <c:v>-663.15300000000002</c:v>
                </c:pt>
                <c:pt idx="19185">
                  <c:v>-663.13699999999994</c:v>
                </c:pt>
                <c:pt idx="19186">
                  <c:v>-663.12099999999998</c:v>
                </c:pt>
                <c:pt idx="19187">
                  <c:v>-663.10500000000002</c:v>
                </c:pt>
                <c:pt idx="19188">
                  <c:v>-663.08900000000006</c:v>
                </c:pt>
                <c:pt idx="19189">
                  <c:v>-663.07299999999998</c:v>
                </c:pt>
                <c:pt idx="19190">
                  <c:v>-663.05700000000002</c:v>
                </c:pt>
                <c:pt idx="19191">
                  <c:v>-663.04100000000005</c:v>
                </c:pt>
                <c:pt idx="19192">
                  <c:v>-663.02499999999998</c:v>
                </c:pt>
                <c:pt idx="19193">
                  <c:v>-663.00900000000001</c:v>
                </c:pt>
                <c:pt idx="19194">
                  <c:v>-662.99300000000005</c:v>
                </c:pt>
                <c:pt idx="19195">
                  <c:v>-662.97699999999998</c:v>
                </c:pt>
                <c:pt idx="19196">
                  <c:v>-662.96100000000001</c:v>
                </c:pt>
                <c:pt idx="19197">
                  <c:v>-662.94500000000005</c:v>
                </c:pt>
                <c:pt idx="19198">
                  <c:v>-662.92899999999997</c:v>
                </c:pt>
                <c:pt idx="19199">
                  <c:v>-662.91300000000001</c:v>
                </c:pt>
                <c:pt idx="19200">
                  <c:v>-662.89700000000005</c:v>
                </c:pt>
                <c:pt idx="19201">
                  <c:v>-662.88099999999997</c:v>
                </c:pt>
                <c:pt idx="19202">
                  <c:v>-662.86500000000001</c:v>
                </c:pt>
                <c:pt idx="19203">
                  <c:v>-662.84900000000005</c:v>
                </c:pt>
                <c:pt idx="19204">
                  <c:v>-662.83299999999997</c:v>
                </c:pt>
                <c:pt idx="19205">
                  <c:v>-662.81700000000001</c:v>
                </c:pt>
                <c:pt idx="19206">
                  <c:v>-662.80100000000004</c:v>
                </c:pt>
                <c:pt idx="19207">
                  <c:v>-662.78499999999997</c:v>
                </c:pt>
                <c:pt idx="19208">
                  <c:v>-662.76900000000001</c:v>
                </c:pt>
                <c:pt idx="19209">
                  <c:v>-662.75300000000004</c:v>
                </c:pt>
                <c:pt idx="19210">
                  <c:v>-662.73699999999997</c:v>
                </c:pt>
                <c:pt idx="19211">
                  <c:v>-662.721</c:v>
                </c:pt>
                <c:pt idx="19212">
                  <c:v>-662.70500000000004</c:v>
                </c:pt>
                <c:pt idx="19213">
                  <c:v>-662.68899999999996</c:v>
                </c:pt>
                <c:pt idx="19214">
                  <c:v>-662.673</c:v>
                </c:pt>
                <c:pt idx="19215">
                  <c:v>-662.65700000000004</c:v>
                </c:pt>
                <c:pt idx="19216">
                  <c:v>-662.64099999999996</c:v>
                </c:pt>
                <c:pt idx="19217">
                  <c:v>-662.625</c:v>
                </c:pt>
                <c:pt idx="19218">
                  <c:v>-662.60900000000004</c:v>
                </c:pt>
                <c:pt idx="19219">
                  <c:v>-662.59299999999996</c:v>
                </c:pt>
                <c:pt idx="19220">
                  <c:v>-662.577</c:v>
                </c:pt>
                <c:pt idx="19221">
                  <c:v>-662.56100000000004</c:v>
                </c:pt>
                <c:pt idx="19222">
                  <c:v>-662.54499999999996</c:v>
                </c:pt>
                <c:pt idx="19223">
                  <c:v>-662.529</c:v>
                </c:pt>
                <c:pt idx="19224">
                  <c:v>-662.51300000000003</c:v>
                </c:pt>
                <c:pt idx="19225">
                  <c:v>-662.49699999999996</c:v>
                </c:pt>
                <c:pt idx="19226">
                  <c:v>-662.48099999999999</c:v>
                </c:pt>
                <c:pt idx="19227">
                  <c:v>-662.46500000000003</c:v>
                </c:pt>
                <c:pt idx="19228">
                  <c:v>-662.44899999999996</c:v>
                </c:pt>
                <c:pt idx="19229">
                  <c:v>-662.43299999999999</c:v>
                </c:pt>
                <c:pt idx="19230">
                  <c:v>-662.41700000000003</c:v>
                </c:pt>
                <c:pt idx="19231">
                  <c:v>-662.40099999999995</c:v>
                </c:pt>
                <c:pt idx="19232">
                  <c:v>-662.38499999999999</c:v>
                </c:pt>
                <c:pt idx="19233">
                  <c:v>-662.36900000000003</c:v>
                </c:pt>
                <c:pt idx="19234">
                  <c:v>-662.35299999999995</c:v>
                </c:pt>
                <c:pt idx="19235">
                  <c:v>-662.33699999999999</c:v>
                </c:pt>
                <c:pt idx="19236">
                  <c:v>-662.32100000000003</c:v>
                </c:pt>
                <c:pt idx="19237">
                  <c:v>-662.30499999999995</c:v>
                </c:pt>
                <c:pt idx="19238">
                  <c:v>-662.28899999999999</c:v>
                </c:pt>
                <c:pt idx="19239">
                  <c:v>-662.27300000000002</c:v>
                </c:pt>
                <c:pt idx="19240">
                  <c:v>-662.25699999999995</c:v>
                </c:pt>
                <c:pt idx="19241">
                  <c:v>-662.24099999999999</c:v>
                </c:pt>
                <c:pt idx="19242">
                  <c:v>-662.22500000000002</c:v>
                </c:pt>
                <c:pt idx="19243">
                  <c:v>-662.20899999999995</c:v>
                </c:pt>
                <c:pt idx="19244">
                  <c:v>-662.19299999999998</c:v>
                </c:pt>
                <c:pt idx="19245">
                  <c:v>-662.17700000000002</c:v>
                </c:pt>
                <c:pt idx="19246">
                  <c:v>-662.16099999999994</c:v>
                </c:pt>
                <c:pt idx="19247">
                  <c:v>-662.14499999999998</c:v>
                </c:pt>
                <c:pt idx="19248">
                  <c:v>-662.12900000000002</c:v>
                </c:pt>
                <c:pt idx="19249">
                  <c:v>-662.11300000000006</c:v>
                </c:pt>
                <c:pt idx="19250">
                  <c:v>-662.09699999999998</c:v>
                </c:pt>
                <c:pt idx="19251">
                  <c:v>-662.08100000000002</c:v>
                </c:pt>
                <c:pt idx="19252">
                  <c:v>-662.06500000000005</c:v>
                </c:pt>
                <c:pt idx="19253">
                  <c:v>-662.04899999999998</c:v>
                </c:pt>
                <c:pt idx="19254">
                  <c:v>-662.03300000000002</c:v>
                </c:pt>
                <c:pt idx="19255">
                  <c:v>-662.01700000000005</c:v>
                </c:pt>
                <c:pt idx="19256">
                  <c:v>-662.00099999999998</c:v>
                </c:pt>
                <c:pt idx="19257">
                  <c:v>-661.98500000000001</c:v>
                </c:pt>
                <c:pt idx="19258">
                  <c:v>-661.96900000000005</c:v>
                </c:pt>
                <c:pt idx="19259">
                  <c:v>-661.95299999999997</c:v>
                </c:pt>
                <c:pt idx="19260">
                  <c:v>-661.93700000000001</c:v>
                </c:pt>
                <c:pt idx="19261">
                  <c:v>-661.92100000000005</c:v>
                </c:pt>
                <c:pt idx="19262">
                  <c:v>-661.90499999999997</c:v>
                </c:pt>
                <c:pt idx="19263">
                  <c:v>-661.88900000000001</c:v>
                </c:pt>
                <c:pt idx="19264">
                  <c:v>-661.87300000000005</c:v>
                </c:pt>
                <c:pt idx="19265">
                  <c:v>-661.85699999999997</c:v>
                </c:pt>
                <c:pt idx="19266">
                  <c:v>-661.84100000000001</c:v>
                </c:pt>
                <c:pt idx="19267">
                  <c:v>-661.82500000000005</c:v>
                </c:pt>
                <c:pt idx="19268">
                  <c:v>-661.80899999999997</c:v>
                </c:pt>
                <c:pt idx="19269">
                  <c:v>-661.79300000000001</c:v>
                </c:pt>
                <c:pt idx="19270">
                  <c:v>-661.77700000000004</c:v>
                </c:pt>
                <c:pt idx="19271">
                  <c:v>-661.76099999999997</c:v>
                </c:pt>
                <c:pt idx="19272">
                  <c:v>-661.745</c:v>
                </c:pt>
                <c:pt idx="19273">
                  <c:v>-661.72900000000004</c:v>
                </c:pt>
                <c:pt idx="19274">
                  <c:v>-661.71400000000006</c:v>
                </c:pt>
                <c:pt idx="19275">
                  <c:v>-661.69799999999998</c:v>
                </c:pt>
                <c:pt idx="19276">
                  <c:v>-661.68200000000002</c:v>
                </c:pt>
                <c:pt idx="19277">
                  <c:v>-661.66600000000005</c:v>
                </c:pt>
                <c:pt idx="19278">
                  <c:v>-661.65</c:v>
                </c:pt>
                <c:pt idx="19279">
                  <c:v>-661.63400000000001</c:v>
                </c:pt>
                <c:pt idx="19280">
                  <c:v>-661.61800000000005</c:v>
                </c:pt>
                <c:pt idx="19281">
                  <c:v>-661.60199999999998</c:v>
                </c:pt>
                <c:pt idx="19282">
                  <c:v>-661.58600000000001</c:v>
                </c:pt>
                <c:pt idx="19283">
                  <c:v>-661.57</c:v>
                </c:pt>
                <c:pt idx="19284">
                  <c:v>-661.55399999999997</c:v>
                </c:pt>
                <c:pt idx="19285">
                  <c:v>-661.53800000000001</c:v>
                </c:pt>
                <c:pt idx="19286">
                  <c:v>-661.52200000000005</c:v>
                </c:pt>
                <c:pt idx="19287">
                  <c:v>-661.50599999999997</c:v>
                </c:pt>
                <c:pt idx="19288">
                  <c:v>-661.49</c:v>
                </c:pt>
                <c:pt idx="19289">
                  <c:v>-661.47400000000005</c:v>
                </c:pt>
                <c:pt idx="19290">
                  <c:v>-661.45799999999997</c:v>
                </c:pt>
                <c:pt idx="19291">
                  <c:v>-661.44200000000001</c:v>
                </c:pt>
                <c:pt idx="19292">
                  <c:v>-661.42600000000004</c:v>
                </c:pt>
                <c:pt idx="19293">
                  <c:v>-661.41</c:v>
                </c:pt>
                <c:pt idx="19294">
                  <c:v>-661.39400000000001</c:v>
                </c:pt>
                <c:pt idx="19295">
                  <c:v>-661.37800000000004</c:v>
                </c:pt>
                <c:pt idx="19296">
                  <c:v>-661.36199999999997</c:v>
                </c:pt>
                <c:pt idx="19297">
                  <c:v>-661.346</c:v>
                </c:pt>
                <c:pt idx="19298">
                  <c:v>-661.33</c:v>
                </c:pt>
                <c:pt idx="19299">
                  <c:v>-661.31399999999996</c:v>
                </c:pt>
                <c:pt idx="19300">
                  <c:v>-661.298</c:v>
                </c:pt>
                <c:pt idx="19301">
                  <c:v>-661.28200000000004</c:v>
                </c:pt>
                <c:pt idx="19302">
                  <c:v>-661.26599999999996</c:v>
                </c:pt>
                <c:pt idx="19303">
                  <c:v>-661.25</c:v>
                </c:pt>
                <c:pt idx="19304">
                  <c:v>-661.23400000000004</c:v>
                </c:pt>
                <c:pt idx="19305">
                  <c:v>-661.21799999999996</c:v>
                </c:pt>
                <c:pt idx="19306">
                  <c:v>-661.202</c:v>
                </c:pt>
                <c:pt idx="19307">
                  <c:v>-661.18600000000004</c:v>
                </c:pt>
                <c:pt idx="19308">
                  <c:v>-661.17</c:v>
                </c:pt>
                <c:pt idx="19309">
                  <c:v>-661.154</c:v>
                </c:pt>
                <c:pt idx="19310">
                  <c:v>-661.13800000000003</c:v>
                </c:pt>
                <c:pt idx="19311">
                  <c:v>-661.12199999999996</c:v>
                </c:pt>
                <c:pt idx="19312">
                  <c:v>-661.10599999999999</c:v>
                </c:pt>
                <c:pt idx="19313">
                  <c:v>-661.09</c:v>
                </c:pt>
                <c:pt idx="19314">
                  <c:v>-661.07399999999996</c:v>
                </c:pt>
                <c:pt idx="19315">
                  <c:v>-661.05799999999999</c:v>
                </c:pt>
                <c:pt idx="19316">
                  <c:v>-661.04200000000003</c:v>
                </c:pt>
                <c:pt idx="19317">
                  <c:v>-661.02599999999995</c:v>
                </c:pt>
                <c:pt idx="19318">
                  <c:v>-661.01</c:v>
                </c:pt>
                <c:pt idx="19319">
                  <c:v>-660.99400000000003</c:v>
                </c:pt>
                <c:pt idx="19320">
                  <c:v>-660.97799999999995</c:v>
                </c:pt>
                <c:pt idx="19321">
                  <c:v>-660.96199999999999</c:v>
                </c:pt>
                <c:pt idx="19322">
                  <c:v>-660.94600000000003</c:v>
                </c:pt>
                <c:pt idx="19323">
                  <c:v>-660.93</c:v>
                </c:pt>
                <c:pt idx="19324">
                  <c:v>-660.91399999999999</c:v>
                </c:pt>
                <c:pt idx="19325">
                  <c:v>-660.89800000000002</c:v>
                </c:pt>
                <c:pt idx="19326">
                  <c:v>-660.88199999999995</c:v>
                </c:pt>
                <c:pt idx="19327">
                  <c:v>-660.86599999999999</c:v>
                </c:pt>
                <c:pt idx="19328">
                  <c:v>-660.85</c:v>
                </c:pt>
                <c:pt idx="19329">
                  <c:v>-660.83399999999995</c:v>
                </c:pt>
                <c:pt idx="19330">
                  <c:v>-660.81799999999998</c:v>
                </c:pt>
                <c:pt idx="19331">
                  <c:v>-660.80200000000002</c:v>
                </c:pt>
                <c:pt idx="19332">
                  <c:v>-660.78599999999994</c:v>
                </c:pt>
                <c:pt idx="19333">
                  <c:v>-660.77</c:v>
                </c:pt>
                <c:pt idx="19334">
                  <c:v>-660.75400000000002</c:v>
                </c:pt>
                <c:pt idx="19335">
                  <c:v>-660.73800000000006</c:v>
                </c:pt>
                <c:pt idx="19336">
                  <c:v>-660.72199999999998</c:v>
                </c:pt>
                <c:pt idx="19337">
                  <c:v>-660.70600000000002</c:v>
                </c:pt>
                <c:pt idx="19338">
                  <c:v>-660.69</c:v>
                </c:pt>
                <c:pt idx="19339">
                  <c:v>-660.67399999999998</c:v>
                </c:pt>
                <c:pt idx="19340">
                  <c:v>-660.65800000000002</c:v>
                </c:pt>
                <c:pt idx="19341">
                  <c:v>-660.64200000000005</c:v>
                </c:pt>
                <c:pt idx="19342">
                  <c:v>-660.62599999999998</c:v>
                </c:pt>
                <c:pt idx="19343">
                  <c:v>-660.61</c:v>
                </c:pt>
                <c:pt idx="19344">
                  <c:v>-660.59400000000005</c:v>
                </c:pt>
                <c:pt idx="19345">
                  <c:v>-660.57799999999997</c:v>
                </c:pt>
                <c:pt idx="19346">
                  <c:v>-660.56200000000001</c:v>
                </c:pt>
                <c:pt idx="19347">
                  <c:v>-660.54600000000005</c:v>
                </c:pt>
                <c:pt idx="19348">
                  <c:v>-660.53</c:v>
                </c:pt>
                <c:pt idx="19349">
                  <c:v>-660.51400000000001</c:v>
                </c:pt>
                <c:pt idx="19350">
                  <c:v>-660.49800000000005</c:v>
                </c:pt>
                <c:pt idx="19351">
                  <c:v>-660.48199999999997</c:v>
                </c:pt>
                <c:pt idx="19352">
                  <c:v>-660.46600000000001</c:v>
                </c:pt>
                <c:pt idx="19353">
                  <c:v>-660.45</c:v>
                </c:pt>
                <c:pt idx="19354">
                  <c:v>-660.43399999999997</c:v>
                </c:pt>
                <c:pt idx="19355">
                  <c:v>-660.41800000000001</c:v>
                </c:pt>
                <c:pt idx="19356">
                  <c:v>-660.40200000000004</c:v>
                </c:pt>
                <c:pt idx="19357">
                  <c:v>-660.38599999999997</c:v>
                </c:pt>
                <c:pt idx="19358">
                  <c:v>-660.37</c:v>
                </c:pt>
                <c:pt idx="19359">
                  <c:v>-660.35400000000004</c:v>
                </c:pt>
                <c:pt idx="19360">
                  <c:v>-660.33799999999997</c:v>
                </c:pt>
                <c:pt idx="19361">
                  <c:v>-660.322</c:v>
                </c:pt>
                <c:pt idx="19362">
                  <c:v>-660.30600000000004</c:v>
                </c:pt>
                <c:pt idx="19363">
                  <c:v>-660.29</c:v>
                </c:pt>
                <c:pt idx="19364">
                  <c:v>-660.274</c:v>
                </c:pt>
                <c:pt idx="19365">
                  <c:v>-660.25800000000004</c:v>
                </c:pt>
                <c:pt idx="19366">
                  <c:v>-660.24199999999996</c:v>
                </c:pt>
                <c:pt idx="19367">
                  <c:v>-660.226</c:v>
                </c:pt>
                <c:pt idx="19368">
                  <c:v>-660.21</c:v>
                </c:pt>
                <c:pt idx="19369">
                  <c:v>-660.19399999999996</c:v>
                </c:pt>
                <c:pt idx="19370">
                  <c:v>-660.178</c:v>
                </c:pt>
                <c:pt idx="19371">
                  <c:v>-660.16200000000003</c:v>
                </c:pt>
                <c:pt idx="19372">
                  <c:v>-660.14599999999996</c:v>
                </c:pt>
                <c:pt idx="19373">
                  <c:v>-660.13</c:v>
                </c:pt>
                <c:pt idx="19374">
                  <c:v>-660.11400000000003</c:v>
                </c:pt>
                <c:pt idx="19375">
                  <c:v>-660.09799999999996</c:v>
                </c:pt>
                <c:pt idx="19376">
                  <c:v>-660.08199999999999</c:v>
                </c:pt>
                <c:pt idx="19377">
                  <c:v>-660.06600000000003</c:v>
                </c:pt>
                <c:pt idx="19378">
                  <c:v>-660.05</c:v>
                </c:pt>
                <c:pt idx="19379">
                  <c:v>-660.03399999999999</c:v>
                </c:pt>
                <c:pt idx="19380">
                  <c:v>-660.01800000000003</c:v>
                </c:pt>
                <c:pt idx="19381">
                  <c:v>-660.00199999999995</c:v>
                </c:pt>
                <c:pt idx="19382">
                  <c:v>-659.98599999999999</c:v>
                </c:pt>
                <c:pt idx="19383">
                  <c:v>-659.97</c:v>
                </c:pt>
                <c:pt idx="19384">
                  <c:v>-659.95399999999995</c:v>
                </c:pt>
                <c:pt idx="19385">
                  <c:v>-659.93799999999999</c:v>
                </c:pt>
                <c:pt idx="19386">
                  <c:v>-659.92200000000003</c:v>
                </c:pt>
                <c:pt idx="19387">
                  <c:v>-659.90599999999995</c:v>
                </c:pt>
                <c:pt idx="19388">
                  <c:v>-659.89099999999996</c:v>
                </c:pt>
                <c:pt idx="19389">
                  <c:v>-659.875</c:v>
                </c:pt>
                <c:pt idx="19390">
                  <c:v>-659.85900000000004</c:v>
                </c:pt>
                <c:pt idx="19391">
                  <c:v>-659.84299999999996</c:v>
                </c:pt>
                <c:pt idx="19392">
                  <c:v>-659.827</c:v>
                </c:pt>
                <c:pt idx="19393">
                  <c:v>-659.81100000000004</c:v>
                </c:pt>
                <c:pt idx="19394">
                  <c:v>-659.79499999999996</c:v>
                </c:pt>
                <c:pt idx="19395">
                  <c:v>-659.779</c:v>
                </c:pt>
                <c:pt idx="19396">
                  <c:v>-659.76300000000003</c:v>
                </c:pt>
                <c:pt idx="19397">
                  <c:v>-659.74699999999996</c:v>
                </c:pt>
                <c:pt idx="19398">
                  <c:v>-659.73099999999999</c:v>
                </c:pt>
                <c:pt idx="19399">
                  <c:v>-659.71500000000003</c:v>
                </c:pt>
                <c:pt idx="19400">
                  <c:v>-659.69899999999996</c:v>
                </c:pt>
                <c:pt idx="19401">
                  <c:v>-659.68299999999999</c:v>
                </c:pt>
                <c:pt idx="19402">
                  <c:v>-659.66700000000003</c:v>
                </c:pt>
                <c:pt idx="19403">
                  <c:v>-659.65099999999995</c:v>
                </c:pt>
                <c:pt idx="19404">
                  <c:v>-659.63499999999999</c:v>
                </c:pt>
                <c:pt idx="19405">
                  <c:v>-659.61900000000003</c:v>
                </c:pt>
                <c:pt idx="19406">
                  <c:v>-659.60299999999995</c:v>
                </c:pt>
                <c:pt idx="19407">
                  <c:v>-659.58699999999999</c:v>
                </c:pt>
                <c:pt idx="19408">
                  <c:v>-659.57100000000003</c:v>
                </c:pt>
                <c:pt idx="19409">
                  <c:v>-659.55499999999995</c:v>
                </c:pt>
                <c:pt idx="19410">
                  <c:v>-659.53899999999999</c:v>
                </c:pt>
                <c:pt idx="19411">
                  <c:v>-659.52300000000002</c:v>
                </c:pt>
                <c:pt idx="19412">
                  <c:v>-659.50699999999995</c:v>
                </c:pt>
                <c:pt idx="19413">
                  <c:v>-659.49099999999999</c:v>
                </c:pt>
                <c:pt idx="19414">
                  <c:v>-659.47500000000002</c:v>
                </c:pt>
                <c:pt idx="19415">
                  <c:v>-659.45899999999995</c:v>
                </c:pt>
                <c:pt idx="19416">
                  <c:v>-659.44299999999998</c:v>
                </c:pt>
                <c:pt idx="19417">
                  <c:v>-659.42700000000002</c:v>
                </c:pt>
                <c:pt idx="19418">
                  <c:v>-659.41099999999994</c:v>
                </c:pt>
                <c:pt idx="19419">
                  <c:v>-659.39499999999998</c:v>
                </c:pt>
                <c:pt idx="19420">
                  <c:v>-659.37900000000002</c:v>
                </c:pt>
                <c:pt idx="19421">
                  <c:v>-659.36300000000006</c:v>
                </c:pt>
                <c:pt idx="19422">
                  <c:v>-659.34699999999998</c:v>
                </c:pt>
                <c:pt idx="19423">
                  <c:v>-659.33100000000002</c:v>
                </c:pt>
                <c:pt idx="19424">
                  <c:v>-659.31500000000005</c:v>
                </c:pt>
                <c:pt idx="19425">
                  <c:v>-659.29899999999998</c:v>
                </c:pt>
                <c:pt idx="19426">
                  <c:v>-659.28300000000002</c:v>
                </c:pt>
                <c:pt idx="19427">
                  <c:v>-659.26700000000005</c:v>
                </c:pt>
                <c:pt idx="19428">
                  <c:v>-659.25099999999998</c:v>
                </c:pt>
                <c:pt idx="19429">
                  <c:v>-659.23500000000001</c:v>
                </c:pt>
                <c:pt idx="19430">
                  <c:v>-659.21900000000005</c:v>
                </c:pt>
                <c:pt idx="19431">
                  <c:v>-659.20299999999997</c:v>
                </c:pt>
                <c:pt idx="19432">
                  <c:v>-659.18700000000001</c:v>
                </c:pt>
                <c:pt idx="19433">
                  <c:v>-659.17100000000005</c:v>
                </c:pt>
                <c:pt idx="19434">
                  <c:v>-659.15499999999997</c:v>
                </c:pt>
                <c:pt idx="19435">
                  <c:v>-659.13900000000001</c:v>
                </c:pt>
                <c:pt idx="19436">
                  <c:v>-659.12300000000005</c:v>
                </c:pt>
                <c:pt idx="19437">
                  <c:v>-659.10699999999997</c:v>
                </c:pt>
                <c:pt idx="19438">
                  <c:v>-659.09100000000001</c:v>
                </c:pt>
                <c:pt idx="19439">
                  <c:v>-659.07500000000005</c:v>
                </c:pt>
                <c:pt idx="19440">
                  <c:v>-659.05899999999997</c:v>
                </c:pt>
                <c:pt idx="19441">
                  <c:v>-659.04300000000001</c:v>
                </c:pt>
                <c:pt idx="19442">
                  <c:v>-659.02700000000004</c:v>
                </c:pt>
                <c:pt idx="19443">
                  <c:v>-659.01099999999997</c:v>
                </c:pt>
                <c:pt idx="19444">
                  <c:v>-658.995</c:v>
                </c:pt>
                <c:pt idx="19445">
                  <c:v>-658.97900000000004</c:v>
                </c:pt>
                <c:pt idx="19446">
                  <c:v>-658.96299999999997</c:v>
                </c:pt>
                <c:pt idx="19447">
                  <c:v>-658.947</c:v>
                </c:pt>
                <c:pt idx="19448">
                  <c:v>-658.93100000000004</c:v>
                </c:pt>
                <c:pt idx="19449">
                  <c:v>-658.91499999999996</c:v>
                </c:pt>
                <c:pt idx="19450">
                  <c:v>-658.899</c:v>
                </c:pt>
                <c:pt idx="19451">
                  <c:v>-658.88300000000004</c:v>
                </c:pt>
                <c:pt idx="19452">
                  <c:v>-658.86699999999996</c:v>
                </c:pt>
                <c:pt idx="19453">
                  <c:v>-658.851</c:v>
                </c:pt>
                <c:pt idx="19454">
                  <c:v>-658.83500000000004</c:v>
                </c:pt>
                <c:pt idx="19455">
                  <c:v>-658.81899999999996</c:v>
                </c:pt>
                <c:pt idx="19456">
                  <c:v>-658.803</c:v>
                </c:pt>
                <c:pt idx="19457">
                  <c:v>-658.78700000000003</c:v>
                </c:pt>
                <c:pt idx="19458">
                  <c:v>-658.77099999999996</c:v>
                </c:pt>
                <c:pt idx="19459">
                  <c:v>-658.755</c:v>
                </c:pt>
                <c:pt idx="19460">
                  <c:v>-658.73900000000003</c:v>
                </c:pt>
                <c:pt idx="19461">
                  <c:v>-658.72299999999996</c:v>
                </c:pt>
                <c:pt idx="19462">
                  <c:v>-658.70699999999999</c:v>
                </c:pt>
                <c:pt idx="19463">
                  <c:v>-658.69100000000003</c:v>
                </c:pt>
                <c:pt idx="19464">
                  <c:v>-658.67499999999995</c:v>
                </c:pt>
                <c:pt idx="19465">
                  <c:v>-658.65899999999999</c:v>
                </c:pt>
                <c:pt idx="19466">
                  <c:v>-658.64300000000003</c:v>
                </c:pt>
                <c:pt idx="19467">
                  <c:v>-658.62699999999995</c:v>
                </c:pt>
                <c:pt idx="19468">
                  <c:v>-658.61099999999999</c:v>
                </c:pt>
                <c:pt idx="19469">
                  <c:v>-658.59500000000003</c:v>
                </c:pt>
                <c:pt idx="19470">
                  <c:v>-658.57899999999995</c:v>
                </c:pt>
                <c:pt idx="19471">
                  <c:v>-658.56299999999999</c:v>
                </c:pt>
                <c:pt idx="19472">
                  <c:v>-658.54700000000003</c:v>
                </c:pt>
                <c:pt idx="19473">
                  <c:v>-658.53099999999995</c:v>
                </c:pt>
                <c:pt idx="19474">
                  <c:v>-658.51499999999999</c:v>
                </c:pt>
                <c:pt idx="19475">
                  <c:v>-658.49900000000002</c:v>
                </c:pt>
                <c:pt idx="19476">
                  <c:v>-658.48299999999995</c:v>
                </c:pt>
                <c:pt idx="19477">
                  <c:v>-658.46699999999998</c:v>
                </c:pt>
                <c:pt idx="19478">
                  <c:v>-658.45100000000002</c:v>
                </c:pt>
                <c:pt idx="19479">
                  <c:v>-658.43499999999995</c:v>
                </c:pt>
                <c:pt idx="19480">
                  <c:v>-658.41899999999998</c:v>
                </c:pt>
                <c:pt idx="19481">
                  <c:v>-658.40300000000002</c:v>
                </c:pt>
                <c:pt idx="19482">
                  <c:v>-658.38699999999994</c:v>
                </c:pt>
                <c:pt idx="19483">
                  <c:v>-658.37099999999998</c:v>
                </c:pt>
                <c:pt idx="19484">
                  <c:v>-658.35500000000002</c:v>
                </c:pt>
                <c:pt idx="19485">
                  <c:v>-658.33900000000006</c:v>
                </c:pt>
                <c:pt idx="19486">
                  <c:v>-658.32299999999998</c:v>
                </c:pt>
                <c:pt idx="19487">
                  <c:v>-658.30700000000002</c:v>
                </c:pt>
                <c:pt idx="19488">
                  <c:v>-658.29100000000005</c:v>
                </c:pt>
                <c:pt idx="19489">
                  <c:v>-658.27499999999998</c:v>
                </c:pt>
                <c:pt idx="19490">
                  <c:v>-658.25900000000001</c:v>
                </c:pt>
                <c:pt idx="19491">
                  <c:v>-658.24300000000005</c:v>
                </c:pt>
                <c:pt idx="19492">
                  <c:v>-658.22699999999998</c:v>
                </c:pt>
                <c:pt idx="19493">
                  <c:v>-658.21100000000001</c:v>
                </c:pt>
                <c:pt idx="19494">
                  <c:v>-658.19500000000005</c:v>
                </c:pt>
                <c:pt idx="19495">
                  <c:v>-658.17899999999997</c:v>
                </c:pt>
                <c:pt idx="19496">
                  <c:v>-658.16300000000001</c:v>
                </c:pt>
                <c:pt idx="19497">
                  <c:v>-658.14700000000005</c:v>
                </c:pt>
                <c:pt idx="19498">
                  <c:v>-658.13099999999997</c:v>
                </c:pt>
                <c:pt idx="19499">
                  <c:v>-658.11500000000001</c:v>
                </c:pt>
                <c:pt idx="19500">
                  <c:v>-658.09900000000005</c:v>
                </c:pt>
                <c:pt idx="19501">
                  <c:v>-658.08299999999997</c:v>
                </c:pt>
                <c:pt idx="19502">
                  <c:v>-658.06799999999998</c:v>
                </c:pt>
                <c:pt idx="19503">
                  <c:v>-658.05200000000002</c:v>
                </c:pt>
                <c:pt idx="19504">
                  <c:v>-658.03599999999994</c:v>
                </c:pt>
                <c:pt idx="19505">
                  <c:v>-658.02</c:v>
                </c:pt>
                <c:pt idx="19506">
                  <c:v>-658.00400000000002</c:v>
                </c:pt>
                <c:pt idx="19507">
                  <c:v>-657.98800000000006</c:v>
                </c:pt>
                <c:pt idx="19508">
                  <c:v>-657.97199999999998</c:v>
                </c:pt>
                <c:pt idx="19509">
                  <c:v>-657.95600000000002</c:v>
                </c:pt>
                <c:pt idx="19510">
                  <c:v>-657.94</c:v>
                </c:pt>
                <c:pt idx="19511">
                  <c:v>-657.92399999999998</c:v>
                </c:pt>
                <c:pt idx="19512">
                  <c:v>-657.90800000000002</c:v>
                </c:pt>
                <c:pt idx="19513">
                  <c:v>-657.89200000000005</c:v>
                </c:pt>
                <c:pt idx="19514">
                  <c:v>-657.87599999999998</c:v>
                </c:pt>
                <c:pt idx="19515">
                  <c:v>-657.86</c:v>
                </c:pt>
                <c:pt idx="19516">
                  <c:v>-657.84400000000005</c:v>
                </c:pt>
                <c:pt idx="19517">
                  <c:v>-657.82799999999997</c:v>
                </c:pt>
                <c:pt idx="19518">
                  <c:v>-657.81200000000001</c:v>
                </c:pt>
                <c:pt idx="19519">
                  <c:v>-657.79600000000005</c:v>
                </c:pt>
                <c:pt idx="19520">
                  <c:v>-657.78</c:v>
                </c:pt>
                <c:pt idx="19521">
                  <c:v>-657.76400000000001</c:v>
                </c:pt>
                <c:pt idx="19522">
                  <c:v>-657.74800000000005</c:v>
                </c:pt>
                <c:pt idx="19523">
                  <c:v>-657.73199999999997</c:v>
                </c:pt>
                <c:pt idx="19524">
                  <c:v>-657.71600000000001</c:v>
                </c:pt>
                <c:pt idx="19525">
                  <c:v>-657.7</c:v>
                </c:pt>
                <c:pt idx="19526">
                  <c:v>-657.68399999999997</c:v>
                </c:pt>
                <c:pt idx="19527">
                  <c:v>-657.66800000000001</c:v>
                </c:pt>
                <c:pt idx="19528">
                  <c:v>-657.65200000000004</c:v>
                </c:pt>
                <c:pt idx="19529">
                  <c:v>-657.63599999999997</c:v>
                </c:pt>
                <c:pt idx="19530">
                  <c:v>-657.62</c:v>
                </c:pt>
                <c:pt idx="19531">
                  <c:v>-657.60400000000004</c:v>
                </c:pt>
                <c:pt idx="19532">
                  <c:v>-657.58799999999997</c:v>
                </c:pt>
                <c:pt idx="19533">
                  <c:v>-657.572</c:v>
                </c:pt>
                <c:pt idx="19534">
                  <c:v>-657.55600000000004</c:v>
                </c:pt>
                <c:pt idx="19535">
                  <c:v>-657.54</c:v>
                </c:pt>
                <c:pt idx="19536">
                  <c:v>-657.524</c:v>
                </c:pt>
                <c:pt idx="19537">
                  <c:v>-657.50800000000004</c:v>
                </c:pt>
                <c:pt idx="19538">
                  <c:v>-657.49199999999996</c:v>
                </c:pt>
                <c:pt idx="19539">
                  <c:v>-657.476</c:v>
                </c:pt>
                <c:pt idx="19540">
                  <c:v>-657.46</c:v>
                </c:pt>
                <c:pt idx="19541">
                  <c:v>-657.44399999999996</c:v>
                </c:pt>
                <c:pt idx="19542">
                  <c:v>-657.428</c:v>
                </c:pt>
                <c:pt idx="19543">
                  <c:v>-657.41200000000003</c:v>
                </c:pt>
                <c:pt idx="19544">
                  <c:v>-657.39599999999996</c:v>
                </c:pt>
                <c:pt idx="19545">
                  <c:v>-657.38</c:v>
                </c:pt>
                <c:pt idx="19546">
                  <c:v>-657.36400000000003</c:v>
                </c:pt>
                <c:pt idx="19547">
                  <c:v>-657.34799999999996</c:v>
                </c:pt>
                <c:pt idx="19548">
                  <c:v>-657.33199999999999</c:v>
                </c:pt>
                <c:pt idx="19549">
                  <c:v>-657.31600000000003</c:v>
                </c:pt>
                <c:pt idx="19550">
                  <c:v>-657.3</c:v>
                </c:pt>
                <c:pt idx="19551">
                  <c:v>-657.28399999999999</c:v>
                </c:pt>
                <c:pt idx="19552">
                  <c:v>-657.26800000000003</c:v>
                </c:pt>
                <c:pt idx="19553">
                  <c:v>-657.25199999999995</c:v>
                </c:pt>
                <c:pt idx="19554">
                  <c:v>-657.23599999999999</c:v>
                </c:pt>
                <c:pt idx="19555">
                  <c:v>-657.22</c:v>
                </c:pt>
                <c:pt idx="19556">
                  <c:v>-657.20399999999995</c:v>
                </c:pt>
                <c:pt idx="19557">
                  <c:v>-657.18799999999999</c:v>
                </c:pt>
                <c:pt idx="19558">
                  <c:v>-657.17200000000003</c:v>
                </c:pt>
                <c:pt idx="19559">
                  <c:v>-657.15599999999995</c:v>
                </c:pt>
                <c:pt idx="19560">
                  <c:v>-657.14</c:v>
                </c:pt>
                <c:pt idx="19561">
                  <c:v>-657.12400000000002</c:v>
                </c:pt>
                <c:pt idx="19562">
                  <c:v>-657.10799999999995</c:v>
                </c:pt>
                <c:pt idx="19563">
                  <c:v>-657.09199999999998</c:v>
                </c:pt>
                <c:pt idx="19564">
                  <c:v>-657.07600000000002</c:v>
                </c:pt>
                <c:pt idx="19565">
                  <c:v>-657.06</c:v>
                </c:pt>
                <c:pt idx="19566">
                  <c:v>-657.04399999999998</c:v>
                </c:pt>
                <c:pt idx="19567">
                  <c:v>-657.02800000000002</c:v>
                </c:pt>
                <c:pt idx="19568">
                  <c:v>-657.01199999999994</c:v>
                </c:pt>
                <c:pt idx="19569">
                  <c:v>-656.99599999999998</c:v>
                </c:pt>
                <c:pt idx="19570">
                  <c:v>-656.98</c:v>
                </c:pt>
                <c:pt idx="19571">
                  <c:v>-656.96400000000006</c:v>
                </c:pt>
                <c:pt idx="19572">
                  <c:v>-656.94799999999998</c:v>
                </c:pt>
                <c:pt idx="19573">
                  <c:v>-656.93200000000002</c:v>
                </c:pt>
                <c:pt idx="19574">
                  <c:v>-656.91600000000005</c:v>
                </c:pt>
                <c:pt idx="19575">
                  <c:v>-656.9</c:v>
                </c:pt>
                <c:pt idx="19576">
                  <c:v>-656.88400000000001</c:v>
                </c:pt>
                <c:pt idx="19577">
                  <c:v>-656.86800000000005</c:v>
                </c:pt>
                <c:pt idx="19578">
                  <c:v>-656.85199999999998</c:v>
                </c:pt>
                <c:pt idx="19579">
                  <c:v>-656.83600000000001</c:v>
                </c:pt>
                <c:pt idx="19580">
                  <c:v>-656.82</c:v>
                </c:pt>
                <c:pt idx="19581">
                  <c:v>-656.80399999999997</c:v>
                </c:pt>
                <c:pt idx="19582">
                  <c:v>-656.78800000000001</c:v>
                </c:pt>
                <c:pt idx="19583">
                  <c:v>-656.77200000000005</c:v>
                </c:pt>
                <c:pt idx="19584">
                  <c:v>-656.75599999999997</c:v>
                </c:pt>
                <c:pt idx="19585">
                  <c:v>-656.74</c:v>
                </c:pt>
                <c:pt idx="19586">
                  <c:v>-656.72400000000005</c:v>
                </c:pt>
                <c:pt idx="19587">
                  <c:v>-656.70799999999997</c:v>
                </c:pt>
                <c:pt idx="19588">
                  <c:v>-656.69200000000001</c:v>
                </c:pt>
                <c:pt idx="19589">
                  <c:v>-656.67600000000004</c:v>
                </c:pt>
                <c:pt idx="19590">
                  <c:v>-656.66</c:v>
                </c:pt>
                <c:pt idx="19591">
                  <c:v>-656.64400000000001</c:v>
                </c:pt>
                <c:pt idx="19592">
                  <c:v>-656.62800000000004</c:v>
                </c:pt>
                <c:pt idx="19593">
                  <c:v>-656.61199999999997</c:v>
                </c:pt>
                <c:pt idx="19594">
                  <c:v>-656.596</c:v>
                </c:pt>
                <c:pt idx="19595">
                  <c:v>-656.58</c:v>
                </c:pt>
                <c:pt idx="19596">
                  <c:v>-656.56399999999996</c:v>
                </c:pt>
                <c:pt idx="19597">
                  <c:v>-656.548</c:v>
                </c:pt>
                <c:pt idx="19598">
                  <c:v>-656.53200000000004</c:v>
                </c:pt>
                <c:pt idx="19599">
                  <c:v>-656.51599999999996</c:v>
                </c:pt>
                <c:pt idx="19600">
                  <c:v>-656.5</c:v>
                </c:pt>
                <c:pt idx="19601">
                  <c:v>-656.48400000000004</c:v>
                </c:pt>
                <c:pt idx="19602">
                  <c:v>-656.46799999999996</c:v>
                </c:pt>
                <c:pt idx="19603">
                  <c:v>-656.452</c:v>
                </c:pt>
                <c:pt idx="19604">
                  <c:v>-656.43600000000004</c:v>
                </c:pt>
                <c:pt idx="19605">
                  <c:v>-656.42</c:v>
                </c:pt>
                <c:pt idx="19606">
                  <c:v>-656.404</c:v>
                </c:pt>
                <c:pt idx="19607">
                  <c:v>-656.38800000000003</c:v>
                </c:pt>
                <c:pt idx="19608">
                  <c:v>-656.37199999999996</c:v>
                </c:pt>
                <c:pt idx="19609">
                  <c:v>-656.35599999999999</c:v>
                </c:pt>
                <c:pt idx="19610">
                  <c:v>-656.34</c:v>
                </c:pt>
                <c:pt idx="19611">
                  <c:v>-656.32399999999996</c:v>
                </c:pt>
                <c:pt idx="19612">
                  <c:v>-656.30799999999999</c:v>
                </c:pt>
                <c:pt idx="19613">
                  <c:v>-656.29200000000003</c:v>
                </c:pt>
                <c:pt idx="19614">
                  <c:v>-656.27599999999995</c:v>
                </c:pt>
                <c:pt idx="19615">
                  <c:v>-656.26</c:v>
                </c:pt>
                <c:pt idx="19616">
                  <c:v>-656.245</c:v>
                </c:pt>
                <c:pt idx="19617">
                  <c:v>-656.22900000000004</c:v>
                </c:pt>
                <c:pt idx="19618">
                  <c:v>-656.21299999999997</c:v>
                </c:pt>
                <c:pt idx="19619">
                  <c:v>-656.197</c:v>
                </c:pt>
                <c:pt idx="19620">
                  <c:v>-656.18100000000004</c:v>
                </c:pt>
                <c:pt idx="19621">
                  <c:v>-656.16499999999996</c:v>
                </c:pt>
                <c:pt idx="19622">
                  <c:v>-656.149</c:v>
                </c:pt>
                <c:pt idx="19623">
                  <c:v>-656.13300000000004</c:v>
                </c:pt>
                <c:pt idx="19624">
                  <c:v>-656.11699999999996</c:v>
                </c:pt>
                <c:pt idx="19625">
                  <c:v>-656.101</c:v>
                </c:pt>
                <c:pt idx="19626">
                  <c:v>-656.08500000000004</c:v>
                </c:pt>
                <c:pt idx="19627">
                  <c:v>-656.06899999999996</c:v>
                </c:pt>
                <c:pt idx="19628">
                  <c:v>-656.053</c:v>
                </c:pt>
                <c:pt idx="19629">
                  <c:v>-656.03700000000003</c:v>
                </c:pt>
                <c:pt idx="19630">
                  <c:v>-656.02099999999996</c:v>
                </c:pt>
                <c:pt idx="19631">
                  <c:v>-656.005</c:v>
                </c:pt>
                <c:pt idx="19632">
                  <c:v>-655.98900000000003</c:v>
                </c:pt>
                <c:pt idx="19633">
                  <c:v>-655.97299999999996</c:v>
                </c:pt>
                <c:pt idx="19634">
                  <c:v>-655.95699999999999</c:v>
                </c:pt>
                <c:pt idx="19635">
                  <c:v>-655.94100000000003</c:v>
                </c:pt>
                <c:pt idx="19636">
                  <c:v>-655.92499999999995</c:v>
                </c:pt>
                <c:pt idx="19637">
                  <c:v>-655.90899999999999</c:v>
                </c:pt>
                <c:pt idx="19638">
                  <c:v>-655.89300000000003</c:v>
                </c:pt>
                <c:pt idx="19639">
                  <c:v>-655.87699999999995</c:v>
                </c:pt>
                <c:pt idx="19640">
                  <c:v>-655.86099999999999</c:v>
                </c:pt>
                <c:pt idx="19641">
                  <c:v>-655.84500000000003</c:v>
                </c:pt>
                <c:pt idx="19642">
                  <c:v>-655.82899999999995</c:v>
                </c:pt>
                <c:pt idx="19643">
                  <c:v>-655.81299999999999</c:v>
                </c:pt>
                <c:pt idx="19644">
                  <c:v>-655.79700000000003</c:v>
                </c:pt>
                <c:pt idx="19645">
                  <c:v>-655.78099999999995</c:v>
                </c:pt>
                <c:pt idx="19646">
                  <c:v>-655.76499999999999</c:v>
                </c:pt>
                <c:pt idx="19647">
                  <c:v>-655.74900000000002</c:v>
                </c:pt>
                <c:pt idx="19648">
                  <c:v>-655.73299999999995</c:v>
                </c:pt>
                <c:pt idx="19649">
                  <c:v>-655.71699999999998</c:v>
                </c:pt>
                <c:pt idx="19650">
                  <c:v>-655.70100000000002</c:v>
                </c:pt>
                <c:pt idx="19651">
                  <c:v>-655.68499999999995</c:v>
                </c:pt>
                <c:pt idx="19652">
                  <c:v>-655.66899999999998</c:v>
                </c:pt>
                <c:pt idx="19653">
                  <c:v>-655.65300000000002</c:v>
                </c:pt>
                <c:pt idx="19654">
                  <c:v>-655.63699999999994</c:v>
                </c:pt>
                <c:pt idx="19655">
                  <c:v>-655.62099999999998</c:v>
                </c:pt>
                <c:pt idx="19656">
                  <c:v>-655.60500000000002</c:v>
                </c:pt>
                <c:pt idx="19657">
                  <c:v>-655.58900000000006</c:v>
                </c:pt>
                <c:pt idx="19658">
                  <c:v>-655.57299999999998</c:v>
                </c:pt>
                <c:pt idx="19659">
                  <c:v>-655.55700000000002</c:v>
                </c:pt>
                <c:pt idx="19660">
                  <c:v>-655.54100000000005</c:v>
                </c:pt>
                <c:pt idx="19661">
                  <c:v>-655.52499999999998</c:v>
                </c:pt>
                <c:pt idx="19662">
                  <c:v>-655.50900000000001</c:v>
                </c:pt>
                <c:pt idx="19663">
                  <c:v>-655.49300000000005</c:v>
                </c:pt>
                <c:pt idx="19664">
                  <c:v>-655.47699999999998</c:v>
                </c:pt>
                <c:pt idx="19665">
                  <c:v>-655.46100000000001</c:v>
                </c:pt>
                <c:pt idx="19666">
                  <c:v>-655.44500000000005</c:v>
                </c:pt>
                <c:pt idx="19667">
                  <c:v>-655.42899999999997</c:v>
                </c:pt>
                <c:pt idx="19668">
                  <c:v>-655.41300000000001</c:v>
                </c:pt>
                <c:pt idx="19669">
                  <c:v>-655.39700000000005</c:v>
                </c:pt>
                <c:pt idx="19670">
                  <c:v>-655.38099999999997</c:v>
                </c:pt>
                <c:pt idx="19671">
                  <c:v>-655.36500000000001</c:v>
                </c:pt>
                <c:pt idx="19672">
                  <c:v>-655.34900000000005</c:v>
                </c:pt>
                <c:pt idx="19673">
                  <c:v>-655.33299999999997</c:v>
                </c:pt>
                <c:pt idx="19674">
                  <c:v>-655.31700000000001</c:v>
                </c:pt>
                <c:pt idx="19675">
                  <c:v>-655.30100000000004</c:v>
                </c:pt>
                <c:pt idx="19676">
                  <c:v>-655.28499999999997</c:v>
                </c:pt>
                <c:pt idx="19677">
                  <c:v>-655.26900000000001</c:v>
                </c:pt>
                <c:pt idx="19678">
                  <c:v>-655.25300000000004</c:v>
                </c:pt>
                <c:pt idx="19679">
                  <c:v>-655.23699999999997</c:v>
                </c:pt>
                <c:pt idx="19680">
                  <c:v>-655.221</c:v>
                </c:pt>
                <c:pt idx="19681">
                  <c:v>-655.20500000000004</c:v>
                </c:pt>
                <c:pt idx="19682">
                  <c:v>-655.18899999999996</c:v>
                </c:pt>
                <c:pt idx="19683">
                  <c:v>-655.173</c:v>
                </c:pt>
                <c:pt idx="19684">
                  <c:v>-655.15700000000004</c:v>
                </c:pt>
                <c:pt idx="19685">
                  <c:v>-655.14099999999996</c:v>
                </c:pt>
                <c:pt idx="19686">
                  <c:v>-655.125</c:v>
                </c:pt>
                <c:pt idx="19687">
                  <c:v>-655.10900000000004</c:v>
                </c:pt>
                <c:pt idx="19688">
                  <c:v>-655.09299999999996</c:v>
                </c:pt>
                <c:pt idx="19689">
                  <c:v>-655.077</c:v>
                </c:pt>
                <c:pt idx="19690">
                  <c:v>-655.06100000000004</c:v>
                </c:pt>
                <c:pt idx="19691">
                  <c:v>-655.04499999999996</c:v>
                </c:pt>
                <c:pt idx="19692">
                  <c:v>-655.029</c:v>
                </c:pt>
                <c:pt idx="19693">
                  <c:v>-655.01300000000003</c:v>
                </c:pt>
                <c:pt idx="19694">
                  <c:v>-654.99699999999996</c:v>
                </c:pt>
                <c:pt idx="19695">
                  <c:v>-654.98099999999999</c:v>
                </c:pt>
                <c:pt idx="19696">
                  <c:v>-654.96500000000003</c:v>
                </c:pt>
                <c:pt idx="19697">
                  <c:v>-654.94899999999996</c:v>
                </c:pt>
                <c:pt idx="19698">
                  <c:v>-654.93299999999999</c:v>
                </c:pt>
                <c:pt idx="19699">
                  <c:v>-654.91700000000003</c:v>
                </c:pt>
                <c:pt idx="19700">
                  <c:v>-654.90099999999995</c:v>
                </c:pt>
                <c:pt idx="19701">
                  <c:v>-654.88499999999999</c:v>
                </c:pt>
                <c:pt idx="19702">
                  <c:v>-654.86900000000003</c:v>
                </c:pt>
                <c:pt idx="19703">
                  <c:v>-654.85299999999995</c:v>
                </c:pt>
                <c:pt idx="19704">
                  <c:v>-654.83699999999999</c:v>
                </c:pt>
                <c:pt idx="19705">
                  <c:v>-654.82100000000003</c:v>
                </c:pt>
                <c:pt idx="19706">
                  <c:v>-654.80499999999995</c:v>
                </c:pt>
                <c:pt idx="19707">
                  <c:v>-654.78899999999999</c:v>
                </c:pt>
                <c:pt idx="19708">
                  <c:v>-654.77300000000002</c:v>
                </c:pt>
                <c:pt idx="19709">
                  <c:v>-654.75699999999995</c:v>
                </c:pt>
                <c:pt idx="19710">
                  <c:v>-654.74099999999999</c:v>
                </c:pt>
                <c:pt idx="19711">
                  <c:v>-654.72500000000002</c:v>
                </c:pt>
                <c:pt idx="19712">
                  <c:v>-654.70899999999995</c:v>
                </c:pt>
                <c:pt idx="19713">
                  <c:v>-654.69299999999998</c:v>
                </c:pt>
                <c:pt idx="19714">
                  <c:v>-654.67700000000002</c:v>
                </c:pt>
                <c:pt idx="19715">
                  <c:v>-654.66099999999994</c:v>
                </c:pt>
                <c:pt idx="19716">
                  <c:v>-654.64499999999998</c:v>
                </c:pt>
                <c:pt idx="19717">
                  <c:v>-654.62900000000002</c:v>
                </c:pt>
                <c:pt idx="19718">
                  <c:v>-654.61300000000006</c:v>
                </c:pt>
                <c:pt idx="19719">
                  <c:v>-654.59699999999998</c:v>
                </c:pt>
                <c:pt idx="19720">
                  <c:v>-654.58100000000002</c:v>
                </c:pt>
                <c:pt idx="19721">
                  <c:v>-654.56500000000005</c:v>
                </c:pt>
                <c:pt idx="19722">
                  <c:v>-654.54899999999998</c:v>
                </c:pt>
                <c:pt idx="19723">
                  <c:v>-654.53300000000002</c:v>
                </c:pt>
                <c:pt idx="19724">
                  <c:v>-654.51700000000005</c:v>
                </c:pt>
                <c:pt idx="19725">
                  <c:v>-654.50099999999998</c:v>
                </c:pt>
                <c:pt idx="19726">
                  <c:v>-654.48500000000001</c:v>
                </c:pt>
                <c:pt idx="19727">
                  <c:v>-654.46900000000005</c:v>
                </c:pt>
                <c:pt idx="19728">
                  <c:v>-654.45299999999997</c:v>
                </c:pt>
                <c:pt idx="19729">
                  <c:v>-654.43799999999999</c:v>
                </c:pt>
                <c:pt idx="19730">
                  <c:v>-654.42200000000003</c:v>
                </c:pt>
                <c:pt idx="19731">
                  <c:v>-654.40599999999995</c:v>
                </c:pt>
                <c:pt idx="19732">
                  <c:v>-654.39</c:v>
                </c:pt>
                <c:pt idx="19733">
                  <c:v>-654.37400000000002</c:v>
                </c:pt>
                <c:pt idx="19734">
                  <c:v>-654.35799999999995</c:v>
                </c:pt>
                <c:pt idx="19735">
                  <c:v>-654.34199999999998</c:v>
                </c:pt>
                <c:pt idx="19736">
                  <c:v>-654.32600000000002</c:v>
                </c:pt>
                <c:pt idx="19737">
                  <c:v>-654.30999999999995</c:v>
                </c:pt>
                <c:pt idx="19738">
                  <c:v>-654.29399999999998</c:v>
                </c:pt>
                <c:pt idx="19739">
                  <c:v>-654.27800000000002</c:v>
                </c:pt>
                <c:pt idx="19740">
                  <c:v>-654.26199999999994</c:v>
                </c:pt>
                <c:pt idx="19741">
                  <c:v>-654.24599999999998</c:v>
                </c:pt>
                <c:pt idx="19742">
                  <c:v>-654.23</c:v>
                </c:pt>
                <c:pt idx="19743">
                  <c:v>-654.21400000000006</c:v>
                </c:pt>
                <c:pt idx="19744">
                  <c:v>-654.19799999999998</c:v>
                </c:pt>
                <c:pt idx="19745">
                  <c:v>-654.18200000000002</c:v>
                </c:pt>
                <c:pt idx="19746">
                  <c:v>-654.16600000000005</c:v>
                </c:pt>
                <c:pt idx="19747">
                  <c:v>-654.15</c:v>
                </c:pt>
                <c:pt idx="19748">
                  <c:v>-654.13400000000001</c:v>
                </c:pt>
                <c:pt idx="19749">
                  <c:v>-654.11800000000005</c:v>
                </c:pt>
                <c:pt idx="19750">
                  <c:v>-654.10199999999998</c:v>
                </c:pt>
                <c:pt idx="19751">
                  <c:v>-654.08600000000001</c:v>
                </c:pt>
                <c:pt idx="19752">
                  <c:v>-654.07000000000005</c:v>
                </c:pt>
                <c:pt idx="19753">
                  <c:v>-654.05399999999997</c:v>
                </c:pt>
                <c:pt idx="19754">
                  <c:v>-654.03800000000001</c:v>
                </c:pt>
                <c:pt idx="19755">
                  <c:v>-654.02200000000005</c:v>
                </c:pt>
                <c:pt idx="19756">
                  <c:v>-654.00599999999997</c:v>
                </c:pt>
                <c:pt idx="19757">
                  <c:v>-653.99</c:v>
                </c:pt>
                <c:pt idx="19758">
                  <c:v>-653.97400000000005</c:v>
                </c:pt>
                <c:pt idx="19759">
                  <c:v>-653.95799999999997</c:v>
                </c:pt>
                <c:pt idx="19760">
                  <c:v>-653.94200000000001</c:v>
                </c:pt>
                <c:pt idx="19761">
                  <c:v>-653.92600000000004</c:v>
                </c:pt>
                <c:pt idx="19762">
                  <c:v>-653.91</c:v>
                </c:pt>
                <c:pt idx="19763">
                  <c:v>-653.89400000000001</c:v>
                </c:pt>
                <c:pt idx="19764">
                  <c:v>-653.87800000000004</c:v>
                </c:pt>
                <c:pt idx="19765">
                  <c:v>-653.86199999999997</c:v>
                </c:pt>
                <c:pt idx="19766">
                  <c:v>-653.846</c:v>
                </c:pt>
                <c:pt idx="19767">
                  <c:v>-653.83000000000004</c:v>
                </c:pt>
                <c:pt idx="19768">
                  <c:v>-653.81399999999996</c:v>
                </c:pt>
                <c:pt idx="19769">
                  <c:v>-653.798</c:v>
                </c:pt>
                <c:pt idx="19770">
                  <c:v>-653.78200000000004</c:v>
                </c:pt>
                <c:pt idx="19771">
                  <c:v>-653.76599999999996</c:v>
                </c:pt>
                <c:pt idx="19772">
                  <c:v>-653.75</c:v>
                </c:pt>
                <c:pt idx="19773">
                  <c:v>-653.73400000000004</c:v>
                </c:pt>
                <c:pt idx="19774">
                  <c:v>-653.71799999999996</c:v>
                </c:pt>
                <c:pt idx="19775">
                  <c:v>-653.702</c:v>
                </c:pt>
                <c:pt idx="19776">
                  <c:v>-653.68600000000004</c:v>
                </c:pt>
                <c:pt idx="19777">
                  <c:v>-653.66999999999996</c:v>
                </c:pt>
                <c:pt idx="19778">
                  <c:v>-653.654</c:v>
                </c:pt>
                <c:pt idx="19779">
                  <c:v>-653.63800000000003</c:v>
                </c:pt>
                <c:pt idx="19780">
                  <c:v>-653.62199999999996</c:v>
                </c:pt>
                <c:pt idx="19781">
                  <c:v>-653.60599999999999</c:v>
                </c:pt>
                <c:pt idx="19782">
                  <c:v>-653.59</c:v>
                </c:pt>
                <c:pt idx="19783">
                  <c:v>-653.57399999999996</c:v>
                </c:pt>
                <c:pt idx="19784">
                  <c:v>-653.55799999999999</c:v>
                </c:pt>
                <c:pt idx="19785">
                  <c:v>-653.54200000000003</c:v>
                </c:pt>
                <c:pt idx="19786">
                  <c:v>-653.52599999999995</c:v>
                </c:pt>
                <c:pt idx="19787">
                  <c:v>-653.51</c:v>
                </c:pt>
                <c:pt idx="19788">
                  <c:v>-653.49400000000003</c:v>
                </c:pt>
                <c:pt idx="19789">
                  <c:v>-653.47799999999995</c:v>
                </c:pt>
                <c:pt idx="19790">
                  <c:v>-653.46199999999999</c:v>
                </c:pt>
                <c:pt idx="19791">
                  <c:v>-653.44600000000003</c:v>
                </c:pt>
                <c:pt idx="19792">
                  <c:v>-653.42999999999995</c:v>
                </c:pt>
                <c:pt idx="19793">
                  <c:v>-653.41399999999999</c:v>
                </c:pt>
                <c:pt idx="19794">
                  <c:v>-653.39800000000002</c:v>
                </c:pt>
                <c:pt idx="19795">
                  <c:v>-653.38199999999995</c:v>
                </c:pt>
                <c:pt idx="19796">
                  <c:v>-653.36599999999999</c:v>
                </c:pt>
                <c:pt idx="19797">
                  <c:v>-653.35</c:v>
                </c:pt>
                <c:pt idx="19798">
                  <c:v>-653.33399999999995</c:v>
                </c:pt>
                <c:pt idx="19799">
                  <c:v>-653.31799999999998</c:v>
                </c:pt>
                <c:pt idx="19800">
                  <c:v>-653.30200000000002</c:v>
                </c:pt>
                <c:pt idx="19801">
                  <c:v>-653.28599999999994</c:v>
                </c:pt>
                <c:pt idx="19802">
                  <c:v>-653.27</c:v>
                </c:pt>
                <c:pt idx="19803">
                  <c:v>-653.25400000000002</c:v>
                </c:pt>
                <c:pt idx="19804">
                  <c:v>-653.23800000000006</c:v>
                </c:pt>
                <c:pt idx="19805">
                  <c:v>-653.22199999999998</c:v>
                </c:pt>
                <c:pt idx="19806">
                  <c:v>-653.20600000000002</c:v>
                </c:pt>
                <c:pt idx="19807">
                  <c:v>-653.19000000000005</c:v>
                </c:pt>
                <c:pt idx="19808">
                  <c:v>-653.17399999999998</c:v>
                </c:pt>
                <c:pt idx="19809">
                  <c:v>-653.15800000000002</c:v>
                </c:pt>
                <c:pt idx="19810">
                  <c:v>-653.14200000000005</c:v>
                </c:pt>
                <c:pt idx="19811">
                  <c:v>-653.12599999999998</c:v>
                </c:pt>
                <c:pt idx="19812">
                  <c:v>-653.11</c:v>
                </c:pt>
                <c:pt idx="19813">
                  <c:v>-653.09400000000005</c:v>
                </c:pt>
                <c:pt idx="19814">
                  <c:v>-653.07799999999997</c:v>
                </c:pt>
                <c:pt idx="19815">
                  <c:v>-653.06200000000001</c:v>
                </c:pt>
                <c:pt idx="19816">
                  <c:v>-653.04600000000005</c:v>
                </c:pt>
                <c:pt idx="19817">
                  <c:v>-653.03</c:v>
                </c:pt>
                <c:pt idx="19818">
                  <c:v>-653.01400000000001</c:v>
                </c:pt>
                <c:pt idx="19819">
                  <c:v>-652.99800000000005</c:v>
                </c:pt>
                <c:pt idx="19820">
                  <c:v>-652.98199999999997</c:v>
                </c:pt>
                <c:pt idx="19821">
                  <c:v>-652.96600000000001</c:v>
                </c:pt>
                <c:pt idx="19822">
                  <c:v>-652.95000000000005</c:v>
                </c:pt>
                <c:pt idx="19823">
                  <c:v>-652.93399999999997</c:v>
                </c:pt>
                <c:pt idx="19824">
                  <c:v>-652.91800000000001</c:v>
                </c:pt>
                <c:pt idx="19825">
                  <c:v>-652.90200000000004</c:v>
                </c:pt>
                <c:pt idx="19826">
                  <c:v>-652.88599999999997</c:v>
                </c:pt>
                <c:pt idx="19827">
                  <c:v>-652.87</c:v>
                </c:pt>
                <c:pt idx="19828">
                  <c:v>-652.85400000000004</c:v>
                </c:pt>
                <c:pt idx="19829">
                  <c:v>-652.83799999999997</c:v>
                </c:pt>
                <c:pt idx="19830">
                  <c:v>-652.822</c:v>
                </c:pt>
                <c:pt idx="19831">
                  <c:v>-652.80600000000004</c:v>
                </c:pt>
                <c:pt idx="19832">
                  <c:v>-652.79</c:v>
                </c:pt>
                <c:pt idx="19833">
                  <c:v>-652.774</c:v>
                </c:pt>
                <c:pt idx="19834">
                  <c:v>-652.75800000000004</c:v>
                </c:pt>
                <c:pt idx="19835">
                  <c:v>-652.74199999999996</c:v>
                </c:pt>
                <c:pt idx="19836">
                  <c:v>-652.726</c:v>
                </c:pt>
                <c:pt idx="19837">
                  <c:v>-652.71</c:v>
                </c:pt>
                <c:pt idx="19838">
                  <c:v>-652.69399999999996</c:v>
                </c:pt>
                <c:pt idx="19839">
                  <c:v>-652.678</c:v>
                </c:pt>
                <c:pt idx="19840">
                  <c:v>-652.66200000000003</c:v>
                </c:pt>
                <c:pt idx="19841">
                  <c:v>-652.64599999999996</c:v>
                </c:pt>
                <c:pt idx="19842">
                  <c:v>-652.63</c:v>
                </c:pt>
                <c:pt idx="19843">
                  <c:v>-652.61500000000001</c:v>
                </c:pt>
                <c:pt idx="19844">
                  <c:v>-652.59900000000005</c:v>
                </c:pt>
                <c:pt idx="19845">
                  <c:v>-652.58299999999997</c:v>
                </c:pt>
                <c:pt idx="19846">
                  <c:v>-652.56700000000001</c:v>
                </c:pt>
                <c:pt idx="19847">
                  <c:v>-652.55100000000004</c:v>
                </c:pt>
                <c:pt idx="19848">
                  <c:v>-652.53499999999997</c:v>
                </c:pt>
                <c:pt idx="19849">
                  <c:v>-652.51900000000001</c:v>
                </c:pt>
                <c:pt idx="19850">
                  <c:v>-652.50300000000004</c:v>
                </c:pt>
                <c:pt idx="19851">
                  <c:v>-652.48699999999997</c:v>
                </c:pt>
                <c:pt idx="19852">
                  <c:v>-652.471</c:v>
                </c:pt>
                <c:pt idx="19853">
                  <c:v>-652.45500000000004</c:v>
                </c:pt>
                <c:pt idx="19854">
                  <c:v>-652.43899999999996</c:v>
                </c:pt>
                <c:pt idx="19855">
                  <c:v>-652.423</c:v>
                </c:pt>
                <c:pt idx="19856">
                  <c:v>-652.40700000000004</c:v>
                </c:pt>
                <c:pt idx="19857">
                  <c:v>-652.39099999999996</c:v>
                </c:pt>
                <c:pt idx="19858">
                  <c:v>-652.375</c:v>
                </c:pt>
                <c:pt idx="19859">
                  <c:v>-652.35900000000004</c:v>
                </c:pt>
                <c:pt idx="19860">
                  <c:v>-652.34299999999996</c:v>
                </c:pt>
                <c:pt idx="19861">
                  <c:v>-652.327</c:v>
                </c:pt>
                <c:pt idx="19862">
                  <c:v>-652.31100000000004</c:v>
                </c:pt>
                <c:pt idx="19863">
                  <c:v>-652.29499999999996</c:v>
                </c:pt>
                <c:pt idx="19864">
                  <c:v>-652.279</c:v>
                </c:pt>
                <c:pt idx="19865">
                  <c:v>-652.26300000000003</c:v>
                </c:pt>
                <c:pt idx="19866">
                  <c:v>-652.24699999999996</c:v>
                </c:pt>
                <c:pt idx="19867">
                  <c:v>-652.23099999999999</c:v>
                </c:pt>
                <c:pt idx="19868">
                  <c:v>-652.21500000000003</c:v>
                </c:pt>
                <c:pt idx="19869">
                  <c:v>-652.19899999999996</c:v>
                </c:pt>
                <c:pt idx="19870">
                  <c:v>-652.18299999999999</c:v>
                </c:pt>
                <c:pt idx="19871">
                  <c:v>-652.16700000000003</c:v>
                </c:pt>
                <c:pt idx="19872">
                  <c:v>-652.15099999999995</c:v>
                </c:pt>
                <c:pt idx="19873">
                  <c:v>-652.13499999999999</c:v>
                </c:pt>
                <c:pt idx="19874">
                  <c:v>-652.11900000000003</c:v>
                </c:pt>
                <c:pt idx="19875">
                  <c:v>-652.10299999999995</c:v>
                </c:pt>
                <c:pt idx="19876">
                  <c:v>-652.08699999999999</c:v>
                </c:pt>
                <c:pt idx="19877">
                  <c:v>-652.07100000000003</c:v>
                </c:pt>
                <c:pt idx="19878">
                  <c:v>-652.05499999999995</c:v>
                </c:pt>
                <c:pt idx="19879">
                  <c:v>-652.03899999999999</c:v>
                </c:pt>
                <c:pt idx="19880">
                  <c:v>-652.02300000000002</c:v>
                </c:pt>
                <c:pt idx="19881">
                  <c:v>-652.00699999999995</c:v>
                </c:pt>
                <c:pt idx="19882">
                  <c:v>-651.99099999999999</c:v>
                </c:pt>
                <c:pt idx="19883">
                  <c:v>-651.97500000000002</c:v>
                </c:pt>
                <c:pt idx="19884">
                  <c:v>-651.95899999999995</c:v>
                </c:pt>
                <c:pt idx="19885">
                  <c:v>-651.94299999999998</c:v>
                </c:pt>
                <c:pt idx="19886">
                  <c:v>-651.92700000000002</c:v>
                </c:pt>
                <c:pt idx="19887">
                  <c:v>-651.91099999999994</c:v>
                </c:pt>
                <c:pt idx="19888">
                  <c:v>-651.89499999999998</c:v>
                </c:pt>
                <c:pt idx="19889">
                  <c:v>-651.87900000000002</c:v>
                </c:pt>
                <c:pt idx="19890">
                  <c:v>-651.86300000000006</c:v>
                </c:pt>
                <c:pt idx="19891">
                  <c:v>-651.84699999999998</c:v>
                </c:pt>
                <c:pt idx="19892">
                  <c:v>-651.83100000000002</c:v>
                </c:pt>
                <c:pt idx="19893">
                  <c:v>-651.81500000000005</c:v>
                </c:pt>
                <c:pt idx="19894">
                  <c:v>-651.79899999999998</c:v>
                </c:pt>
                <c:pt idx="19895">
                  <c:v>-651.78300000000002</c:v>
                </c:pt>
                <c:pt idx="19896">
                  <c:v>-651.76700000000005</c:v>
                </c:pt>
                <c:pt idx="19897">
                  <c:v>-651.75099999999998</c:v>
                </c:pt>
                <c:pt idx="19898">
                  <c:v>-651.73500000000001</c:v>
                </c:pt>
                <c:pt idx="19899">
                  <c:v>-651.71900000000005</c:v>
                </c:pt>
                <c:pt idx="19900">
                  <c:v>-651.70299999999997</c:v>
                </c:pt>
                <c:pt idx="19901">
                  <c:v>-651.68700000000001</c:v>
                </c:pt>
                <c:pt idx="19902">
                  <c:v>-651.67100000000005</c:v>
                </c:pt>
                <c:pt idx="19903">
                  <c:v>-651.65499999999997</c:v>
                </c:pt>
                <c:pt idx="19904">
                  <c:v>-651.63900000000001</c:v>
                </c:pt>
                <c:pt idx="19905">
                  <c:v>-651.62300000000005</c:v>
                </c:pt>
                <c:pt idx="19906">
                  <c:v>-651.60699999999997</c:v>
                </c:pt>
                <c:pt idx="19907">
                  <c:v>-651.59100000000001</c:v>
                </c:pt>
                <c:pt idx="19908">
                  <c:v>-651.57500000000005</c:v>
                </c:pt>
                <c:pt idx="19909">
                  <c:v>-651.55899999999997</c:v>
                </c:pt>
                <c:pt idx="19910">
                  <c:v>-651.54300000000001</c:v>
                </c:pt>
                <c:pt idx="19911">
                  <c:v>-651.52700000000004</c:v>
                </c:pt>
                <c:pt idx="19912">
                  <c:v>-651.51099999999997</c:v>
                </c:pt>
                <c:pt idx="19913">
                  <c:v>-651.495</c:v>
                </c:pt>
                <c:pt idx="19914">
                  <c:v>-651.47900000000004</c:v>
                </c:pt>
                <c:pt idx="19915">
                  <c:v>-651.46299999999997</c:v>
                </c:pt>
                <c:pt idx="19916">
                  <c:v>-651.447</c:v>
                </c:pt>
                <c:pt idx="19917">
                  <c:v>-651.43100000000004</c:v>
                </c:pt>
                <c:pt idx="19918">
                  <c:v>-651.41499999999996</c:v>
                </c:pt>
                <c:pt idx="19919">
                  <c:v>-651.399</c:v>
                </c:pt>
                <c:pt idx="19920">
                  <c:v>-651.38300000000004</c:v>
                </c:pt>
                <c:pt idx="19921">
                  <c:v>-651.36699999999996</c:v>
                </c:pt>
                <c:pt idx="19922">
                  <c:v>-651.351</c:v>
                </c:pt>
                <c:pt idx="19923">
                  <c:v>-651.33500000000004</c:v>
                </c:pt>
                <c:pt idx="19924">
                  <c:v>-651.31899999999996</c:v>
                </c:pt>
                <c:pt idx="19925">
                  <c:v>-651.303</c:v>
                </c:pt>
                <c:pt idx="19926">
                  <c:v>-651.28700000000003</c:v>
                </c:pt>
                <c:pt idx="19927">
                  <c:v>-651.27099999999996</c:v>
                </c:pt>
                <c:pt idx="19928">
                  <c:v>-651.255</c:v>
                </c:pt>
                <c:pt idx="19929">
                  <c:v>-651.23900000000003</c:v>
                </c:pt>
                <c:pt idx="19930">
                  <c:v>-651.22299999999996</c:v>
                </c:pt>
                <c:pt idx="19931">
                  <c:v>-651.20699999999999</c:v>
                </c:pt>
                <c:pt idx="19932">
                  <c:v>-651.19100000000003</c:v>
                </c:pt>
                <c:pt idx="19933">
                  <c:v>-651.17499999999995</c:v>
                </c:pt>
                <c:pt idx="19934">
                  <c:v>-651.15899999999999</c:v>
                </c:pt>
                <c:pt idx="19935">
                  <c:v>-651.14300000000003</c:v>
                </c:pt>
                <c:pt idx="19936">
                  <c:v>-651.12699999999995</c:v>
                </c:pt>
                <c:pt idx="19937">
                  <c:v>-651.11099999999999</c:v>
                </c:pt>
                <c:pt idx="19938">
                  <c:v>-651.09500000000003</c:v>
                </c:pt>
                <c:pt idx="19939">
                  <c:v>-651.07899999999995</c:v>
                </c:pt>
                <c:pt idx="19940">
                  <c:v>-651.06299999999999</c:v>
                </c:pt>
                <c:pt idx="19941">
                  <c:v>-651.04700000000003</c:v>
                </c:pt>
                <c:pt idx="19942">
                  <c:v>-651.03099999999995</c:v>
                </c:pt>
                <c:pt idx="19943">
                  <c:v>-651.01499999999999</c:v>
                </c:pt>
                <c:pt idx="19944">
                  <c:v>-650.99900000000002</c:v>
                </c:pt>
                <c:pt idx="19945">
                  <c:v>-650.98299999999995</c:v>
                </c:pt>
                <c:pt idx="19946">
                  <c:v>-650.96699999999998</c:v>
                </c:pt>
                <c:pt idx="19947">
                  <c:v>-650.95100000000002</c:v>
                </c:pt>
                <c:pt idx="19948">
                  <c:v>-650.93499999999995</c:v>
                </c:pt>
                <c:pt idx="19949">
                  <c:v>-650.91899999999998</c:v>
                </c:pt>
                <c:pt idx="19950">
                  <c:v>-650.90300000000002</c:v>
                </c:pt>
                <c:pt idx="19951">
                  <c:v>-650.88699999999994</c:v>
                </c:pt>
                <c:pt idx="19952">
                  <c:v>-650.87099999999998</c:v>
                </c:pt>
                <c:pt idx="19953">
                  <c:v>-650.85500000000002</c:v>
                </c:pt>
                <c:pt idx="19954">
                  <c:v>-650.83900000000006</c:v>
                </c:pt>
                <c:pt idx="19955">
                  <c:v>-650.82299999999998</c:v>
                </c:pt>
                <c:pt idx="19956">
                  <c:v>-650.80700000000002</c:v>
                </c:pt>
                <c:pt idx="19957">
                  <c:v>-650.79200000000003</c:v>
                </c:pt>
                <c:pt idx="19958">
                  <c:v>-650.77599999999995</c:v>
                </c:pt>
                <c:pt idx="19959">
                  <c:v>-650.76</c:v>
                </c:pt>
                <c:pt idx="19960">
                  <c:v>-650.74400000000003</c:v>
                </c:pt>
                <c:pt idx="19961">
                  <c:v>-650.72799999999995</c:v>
                </c:pt>
                <c:pt idx="19962">
                  <c:v>-650.71199999999999</c:v>
                </c:pt>
                <c:pt idx="19963">
                  <c:v>-650.69600000000003</c:v>
                </c:pt>
                <c:pt idx="19964">
                  <c:v>-650.67999999999995</c:v>
                </c:pt>
                <c:pt idx="19965">
                  <c:v>-650.66399999999999</c:v>
                </c:pt>
                <c:pt idx="19966">
                  <c:v>-650.64800000000002</c:v>
                </c:pt>
                <c:pt idx="19967">
                  <c:v>-650.63199999999995</c:v>
                </c:pt>
                <c:pt idx="19968">
                  <c:v>-650.61599999999999</c:v>
                </c:pt>
                <c:pt idx="19969">
                  <c:v>-650.6</c:v>
                </c:pt>
                <c:pt idx="19970">
                  <c:v>-650.58399999999995</c:v>
                </c:pt>
                <c:pt idx="19971">
                  <c:v>-650.56799999999998</c:v>
                </c:pt>
                <c:pt idx="19972">
                  <c:v>-650.55200000000002</c:v>
                </c:pt>
                <c:pt idx="19973">
                  <c:v>-650.53599999999994</c:v>
                </c:pt>
                <c:pt idx="19974">
                  <c:v>-650.52</c:v>
                </c:pt>
                <c:pt idx="19975">
                  <c:v>-650.50400000000002</c:v>
                </c:pt>
                <c:pt idx="19976">
                  <c:v>-650.48800000000006</c:v>
                </c:pt>
                <c:pt idx="19977">
                  <c:v>-650.47199999999998</c:v>
                </c:pt>
                <c:pt idx="19978">
                  <c:v>-650.45600000000002</c:v>
                </c:pt>
                <c:pt idx="19979">
                  <c:v>-650.44000000000005</c:v>
                </c:pt>
                <c:pt idx="19980">
                  <c:v>-650.42399999999998</c:v>
                </c:pt>
                <c:pt idx="19981">
                  <c:v>-650.40800000000002</c:v>
                </c:pt>
                <c:pt idx="19982">
                  <c:v>-650.39200000000005</c:v>
                </c:pt>
                <c:pt idx="19983">
                  <c:v>-650.37599999999998</c:v>
                </c:pt>
                <c:pt idx="19984">
                  <c:v>-650.36</c:v>
                </c:pt>
                <c:pt idx="19985">
                  <c:v>-650.34400000000005</c:v>
                </c:pt>
                <c:pt idx="19986">
                  <c:v>-650.32799999999997</c:v>
                </c:pt>
                <c:pt idx="19987">
                  <c:v>-650.31200000000001</c:v>
                </c:pt>
                <c:pt idx="19988">
                  <c:v>-650.29600000000005</c:v>
                </c:pt>
                <c:pt idx="19989">
                  <c:v>-650.28</c:v>
                </c:pt>
                <c:pt idx="19990">
                  <c:v>-650.26400000000001</c:v>
                </c:pt>
                <c:pt idx="19991">
                  <c:v>-650.24800000000005</c:v>
                </c:pt>
                <c:pt idx="19992">
                  <c:v>-650.23199999999997</c:v>
                </c:pt>
                <c:pt idx="19993">
                  <c:v>-650.21600000000001</c:v>
                </c:pt>
                <c:pt idx="19994">
                  <c:v>-650.20000000000005</c:v>
                </c:pt>
                <c:pt idx="19995">
                  <c:v>-650.18399999999997</c:v>
                </c:pt>
                <c:pt idx="19996">
                  <c:v>-650.16800000000001</c:v>
                </c:pt>
                <c:pt idx="19997">
                  <c:v>-650.15200000000004</c:v>
                </c:pt>
                <c:pt idx="19998">
                  <c:v>-650.13599999999997</c:v>
                </c:pt>
                <c:pt idx="19999">
                  <c:v>-650.12</c:v>
                </c:pt>
                <c:pt idx="20000">
                  <c:v>-650.10400000000004</c:v>
                </c:pt>
                <c:pt idx="20001">
                  <c:v>-650.08799999999997</c:v>
                </c:pt>
                <c:pt idx="20002">
                  <c:v>-650</c:v>
                </c:pt>
                <c:pt idx="20003">
                  <c:v>-649.98400000000004</c:v>
                </c:pt>
                <c:pt idx="20004">
                  <c:v>-649.96799999999996</c:v>
                </c:pt>
                <c:pt idx="20005">
                  <c:v>-649.952</c:v>
                </c:pt>
                <c:pt idx="20006">
                  <c:v>-649.93600000000004</c:v>
                </c:pt>
                <c:pt idx="20007">
                  <c:v>-649.91999999999996</c:v>
                </c:pt>
                <c:pt idx="20008">
                  <c:v>-649.904</c:v>
                </c:pt>
                <c:pt idx="20009">
                  <c:v>-649.88800000000003</c:v>
                </c:pt>
                <c:pt idx="20010">
                  <c:v>-649.87199999999996</c:v>
                </c:pt>
                <c:pt idx="20011">
                  <c:v>-649.85599999999999</c:v>
                </c:pt>
                <c:pt idx="20012">
                  <c:v>-649.84</c:v>
                </c:pt>
                <c:pt idx="20013">
                  <c:v>-649.82399999999996</c:v>
                </c:pt>
                <c:pt idx="20014">
                  <c:v>-649.80799999999999</c:v>
                </c:pt>
                <c:pt idx="20015">
                  <c:v>-649.79200000000003</c:v>
                </c:pt>
                <c:pt idx="20016">
                  <c:v>-649.77599999999995</c:v>
                </c:pt>
                <c:pt idx="20017">
                  <c:v>-649.76</c:v>
                </c:pt>
                <c:pt idx="20018">
                  <c:v>-649.74400000000003</c:v>
                </c:pt>
                <c:pt idx="20019">
                  <c:v>-649.72799999999995</c:v>
                </c:pt>
                <c:pt idx="20020">
                  <c:v>-649.71199999999999</c:v>
                </c:pt>
                <c:pt idx="20021">
                  <c:v>-649.69600000000003</c:v>
                </c:pt>
                <c:pt idx="20022">
                  <c:v>-649.67999999999995</c:v>
                </c:pt>
                <c:pt idx="20023">
                  <c:v>-649.66399999999999</c:v>
                </c:pt>
                <c:pt idx="20024">
                  <c:v>-649.64800000000002</c:v>
                </c:pt>
                <c:pt idx="20025">
                  <c:v>-649.63199999999995</c:v>
                </c:pt>
                <c:pt idx="20026">
                  <c:v>-649.61599999999999</c:v>
                </c:pt>
                <c:pt idx="20027">
                  <c:v>-649.6</c:v>
                </c:pt>
                <c:pt idx="20028">
                  <c:v>-649.58399999999995</c:v>
                </c:pt>
                <c:pt idx="20029">
                  <c:v>-649.56799999999998</c:v>
                </c:pt>
                <c:pt idx="20030">
                  <c:v>-649.55200000000002</c:v>
                </c:pt>
                <c:pt idx="20031">
                  <c:v>-649.53599999999994</c:v>
                </c:pt>
                <c:pt idx="20032">
                  <c:v>-649.52</c:v>
                </c:pt>
                <c:pt idx="20033">
                  <c:v>-649.50400000000002</c:v>
                </c:pt>
                <c:pt idx="20034">
                  <c:v>-649.48800000000006</c:v>
                </c:pt>
                <c:pt idx="20035">
                  <c:v>-649.47199999999998</c:v>
                </c:pt>
                <c:pt idx="20036">
                  <c:v>-649.45600000000002</c:v>
                </c:pt>
                <c:pt idx="20037">
                  <c:v>-649.44000000000005</c:v>
                </c:pt>
                <c:pt idx="20038">
                  <c:v>-649.42399999999998</c:v>
                </c:pt>
                <c:pt idx="20039">
                  <c:v>-649.40800000000002</c:v>
                </c:pt>
                <c:pt idx="20040">
                  <c:v>-649.39200000000005</c:v>
                </c:pt>
                <c:pt idx="20041">
                  <c:v>-649.37599999999998</c:v>
                </c:pt>
                <c:pt idx="20042">
                  <c:v>-649.36</c:v>
                </c:pt>
                <c:pt idx="20043">
                  <c:v>-649.34400000000005</c:v>
                </c:pt>
                <c:pt idx="20044">
                  <c:v>-649.32799999999997</c:v>
                </c:pt>
                <c:pt idx="20045">
                  <c:v>-649.31200000000001</c:v>
                </c:pt>
                <c:pt idx="20046">
                  <c:v>-649.29600000000005</c:v>
                </c:pt>
                <c:pt idx="20047">
                  <c:v>-649.28</c:v>
                </c:pt>
                <c:pt idx="20048">
                  <c:v>-649.26400000000001</c:v>
                </c:pt>
                <c:pt idx="20049">
                  <c:v>-649.24800000000005</c:v>
                </c:pt>
                <c:pt idx="20050">
                  <c:v>-649.23199999999997</c:v>
                </c:pt>
                <c:pt idx="20051">
                  <c:v>-649.21600000000001</c:v>
                </c:pt>
                <c:pt idx="20052">
                  <c:v>-649.20000000000005</c:v>
                </c:pt>
                <c:pt idx="20053">
                  <c:v>-649.18399999999997</c:v>
                </c:pt>
                <c:pt idx="20054">
                  <c:v>-649.16800000000001</c:v>
                </c:pt>
                <c:pt idx="20055">
                  <c:v>-649.15200000000004</c:v>
                </c:pt>
                <c:pt idx="20056">
                  <c:v>-649.13599999999997</c:v>
                </c:pt>
                <c:pt idx="20057">
                  <c:v>-649.12</c:v>
                </c:pt>
                <c:pt idx="20058">
                  <c:v>-649.10400000000004</c:v>
                </c:pt>
                <c:pt idx="20059">
                  <c:v>-649.08900000000006</c:v>
                </c:pt>
                <c:pt idx="20060">
                  <c:v>-649.07299999999998</c:v>
                </c:pt>
                <c:pt idx="20061">
                  <c:v>-649.05700000000002</c:v>
                </c:pt>
                <c:pt idx="20062">
                  <c:v>-649.04100000000005</c:v>
                </c:pt>
                <c:pt idx="20063">
                  <c:v>-649.02499999999998</c:v>
                </c:pt>
                <c:pt idx="20064">
                  <c:v>-649.00900000000001</c:v>
                </c:pt>
                <c:pt idx="20065">
                  <c:v>-648.99300000000005</c:v>
                </c:pt>
                <c:pt idx="20066">
                  <c:v>-648.97699999999998</c:v>
                </c:pt>
                <c:pt idx="20067">
                  <c:v>-648.96100000000001</c:v>
                </c:pt>
                <c:pt idx="20068">
                  <c:v>-648.94500000000005</c:v>
                </c:pt>
                <c:pt idx="20069">
                  <c:v>-648.92899999999997</c:v>
                </c:pt>
                <c:pt idx="20070">
                  <c:v>-648.91300000000001</c:v>
                </c:pt>
                <c:pt idx="20071">
                  <c:v>-648.89700000000005</c:v>
                </c:pt>
                <c:pt idx="20072">
                  <c:v>-648.88099999999997</c:v>
                </c:pt>
                <c:pt idx="20073">
                  <c:v>-648.86500000000001</c:v>
                </c:pt>
                <c:pt idx="20074">
                  <c:v>-648.84900000000005</c:v>
                </c:pt>
                <c:pt idx="20075">
                  <c:v>-648.83299999999997</c:v>
                </c:pt>
                <c:pt idx="20076">
                  <c:v>-648.81700000000001</c:v>
                </c:pt>
                <c:pt idx="20077">
                  <c:v>-648.80100000000004</c:v>
                </c:pt>
                <c:pt idx="20078">
                  <c:v>-648.78499999999997</c:v>
                </c:pt>
                <c:pt idx="20079">
                  <c:v>-648.76900000000001</c:v>
                </c:pt>
                <c:pt idx="20080">
                  <c:v>-648.75300000000004</c:v>
                </c:pt>
                <c:pt idx="20081">
                  <c:v>-648.73699999999997</c:v>
                </c:pt>
                <c:pt idx="20082">
                  <c:v>-648.721</c:v>
                </c:pt>
                <c:pt idx="20083">
                  <c:v>-648.70500000000004</c:v>
                </c:pt>
                <c:pt idx="20084">
                  <c:v>-648.68899999999996</c:v>
                </c:pt>
                <c:pt idx="20085">
                  <c:v>-648.673</c:v>
                </c:pt>
                <c:pt idx="20086">
                  <c:v>-648.65700000000004</c:v>
                </c:pt>
                <c:pt idx="20087">
                  <c:v>-648.64099999999996</c:v>
                </c:pt>
                <c:pt idx="20088">
                  <c:v>-648.625</c:v>
                </c:pt>
                <c:pt idx="20089">
                  <c:v>-648.60900000000004</c:v>
                </c:pt>
                <c:pt idx="20090">
                  <c:v>-648.59299999999996</c:v>
                </c:pt>
                <c:pt idx="20091">
                  <c:v>-648.577</c:v>
                </c:pt>
                <c:pt idx="20092">
                  <c:v>-648.56100000000004</c:v>
                </c:pt>
                <c:pt idx="20093">
                  <c:v>-648.54499999999996</c:v>
                </c:pt>
                <c:pt idx="20094">
                  <c:v>-648.529</c:v>
                </c:pt>
                <c:pt idx="20095">
                  <c:v>-648.51300000000003</c:v>
                </c:pt>
                <c:pt idx="20096">
                  <c:v>-648.49699999999996</c:v>
                </c:pt>
                <c:pt idx="20097">
                  <c:v>-648.48099999999999</c:v>
                </c:pt>
                <c:pt idx="20098">
                  <c:v>-648.46500000000003</c:v>
                </c:pt>
                <c:pt idx="20099">
                  <c:v>-648.44899999999996</c:v>
                </c:pt>
                <c:pt idx="20100">
                  <c:v>-648.43299999999999</c:v>
                </c:pt>
                <c:pt idx="20101">
                  <c:v>-648.41700000000003</c:v>
                </c:pt>
                <c:pt idx="20102">
                  <c:v>-648.40099999999995</c:v>
                </c:pt>
                <c:pt idx="20103">
                  <c:v>-648.38499999999999</c:v>
                </c:pt>
                <c:pt idx="20104">
                  <c:v>-648.36900000000003</c:v>
                </c:pt>
                <c:pt idx="20105">
                  <c:v>-648.35299999999995</c:v>
                </c:pt>
                <c:pt idx="20106">
                  <c:v>-648.33699999999999</c:v>
                </c:pt>
                <c:pt idx="20107">
                  <c:v>-648.32100000000003</c:v>
                </c:pt>
                <c:pt idx="20108">
                  <c:v>-648.30499999999995</c:v>
                </c:pt>
                <c:pt idx="20109">
                  <c:v>-648.28899999999999</c:v>
                </c:pt>
                <c:pt idx="20110">
                  <c:v>-648.27300000000002</c:v>
                </c:pt>
                <c:pt idx="20111">
                  <c:v>-648.25699999999995</c:v>
                </c:pt>
                <c:pt idx="20112">
                  <c:v>-648.24099999999999</c:v>
                </c:pt>
                <c:pt idx="20113">
                  <c:v>-648.22500000000002</c:v>
                </c:pt>
                <c:pt idx="20114">
                  <c:v>-648.20899999999995</c:v>
                </c:pt>
                <c:pt idx="20115">
                  <c:v>-648.19299999999998</c:v>
                </c:pt>
                <c:pt idx="20116">
                  <c:v>-648.17700000000002</c:v>
                </c:pt>
                <c:pt idx="20117">
                  <c:v>-648.16099999999994</c:v>
                </c:pt>
                <c:pt idx="20118">
                  <c:v>-648.14499999999998</c:v>
                </c:pt>
                <c:pt idx="20119">
                  <c:v>-648.12900000000002</c:v>
                </c:pt>
                <c:pt idx="20120">
                  <c:v>-648.11300000000006</c:v>
                </c:pt>
                <c:pt idx="20121">
                  <c:v>-648.09699999999998</c:v>
                </c:pt>
                <c:pt idx="20122">
                  <c:v>-648.08100000000002</c:v>
                </c:pt>
                <c:pt idx="20123">
                  <c:v>-648.06500000000005</c:v>
                </c:pt>
                <c:pt idx="20124">
                  <c:v>-648.04899999999998</c:v>
                </c:pt>
                <c:pt idx="20125">
                  <c:v>-648.03300000000002</c:v>
                </c:pt>
                <c:pt idx="20126">
                  <c:v>-648.01700000000005</c:v>
                </c:pt>
                <c:pt idx="20127">
                  <c:v>-648.00099999999998</c:v>
                </c:pt>
                <c:pt idx="20128">
                  <c:v>-647.98500000000001</c:v>
                </c:pt>
                <c:pt idx="20129">
                  <c:v>-647.96900000000005</c:v>
                </c:pt>
                <c:pt idx="20130">
                  <c:v>-647.95299999999997</c:v>
                </c:pt>
                <c:pt idx="20131">
                  <c:v>-647.93700000000001</c:v>
                </c:pt>
                <c:pt idx="20132">
                  <c:v>-647.92100000000005</c:v>
                </c:pt>
                <c:pt idx="20133">
                  <c:v>-647.90499999999997</c:v>
                </c:pt>
                <c:pt idx="20134">
                  <c:v>-647.88900000000001</c:v>
                </c:pt>
                <c:pt idx="20135">
                  <c:v>-647.87300000000005</c:v>
                </c:pt>
                <c:pt idx="20136">
                  <c:v>-647.85699999999997</c:v>
                </c:pt>
                <c:pt idx="20137">
                  <c:v>-647.84100000000001</c:v>
                </c:pt>
                <c:pt idx="20138">
                  <c:v>-647.82500000000005</c:v>
                </c:pt>
                <c:pt idx="20139">
                  <c:v>-647.80899999999997</c:v>
                </c:pt>
                <c:pt idx="20140">
                  <c:v>-647.79300000000001</c:v>
                </c:pt>
                <c:pt idx="20141">
                  <c:v>-647.77700000000004</c:v>
                </c:pt>
                <c:pt idx="20142">
                  <c:v>-647.76099999999997</c:v>
                </c:pt>
                <c:pt idx="20143">
                  <c:v>-647.745</c:v>
                </c:pt>
                <c:pt idx="20144">
                  <c:v>-647.72900000000004</c:v>
                </c:pt>
                <c:pt idx="20145">
                  <c:v>-647.71299999999997</c:v>
                </c:pt>
                <c:pt idx="20146">
                  <c:v>-647.697</c:v>
                </c:pt>
                <c:pt idx="20147">
                  <c:v>-647.68100000000004</c:v>
                </c:pt>
                <c:pt idx="20148">
                  <c:v>-647.66499999999996</c:v>
                </c:pt>
                <c:pt idx="20149">
                  <c:v>-647.649</c:v>
                </c:pt>
                <c:pt idx="20150">
                  <c:v>-647.63300000000004</c:v>
                </c:pt>
                <c:pt idx="20151">
                  <c:v>-647.61699999999996</c:v>
                </c:pt>
                <c:pt idx="20152">
                  <c:v>-647.601</c:v>
                </c:pt>
                <c:pt idx="20153">
                  <c:v>-647.58500000000004</c:v>
                </c:pt>
                <c:pt idx="20154">
                  <c:v>-647.56899999999996</c:v>
                </c:pt>
                <c:pt idx="20155">
                  <c:v>-647.553</c:v>
                </c:pt>
                <c:pt idx="20156">
                  <c:v>-647.53700000000003</c:v>
                </c:pt>
                <c:pt idx="20157">
                  <c:v>-647.52099999999996</c:v>
                </c:pt>
                <c:pt idx="20158">
                  <c:v>-647.505</c:v>
                </c:pt>
                <c:pt idx="20159">
                  <c:v>-647.48900000000003</c:v>
                </c:pt>
                <c:pt idx="20160">
                  <c:v>-647.47299999999996</c:v>
                </c:pt>
                <c:pt idx="20161">
                  <c:v>-647.45699999999999</c:v>
                </c:pt>
                <c:pt idx="20162">
                  <c:v>-647.44100000000003</c:v>
                </c:pt>
                <c:pt idx="20163">
                  <c:v>-647.42499999999995</c:v>
                </c:pt>
                <c:pt idx="20164">
                  <c:v>-647.40899999999999</c:v>
                </c:pt>
                <c:pt idx="20165">
                  <c:v>-647.39300000000003</c:v>
                </c:pt>
                <c:pt idx="20166">
                  <c:v>-647.37699999999995</c:v>
                </c:pt>
                <c:pt idx="20167">
                  <c:v>-647.36099999999999</c:v>
                </c:pt>
                <c:pt idx="20168">
                  <c:v>-647.34500000000003</c:v>
                </c:pt>
                <c:pt idx="20169">
                  <c:v>-647.32899999999995</c:v>
                </c:pt>
                <c:pt idx="20170">
                  <c:v>-647.31299999999999</c:v>
                </c:pt>
                <c:pt idx="20171">
                  <c:v>-647.29700000000003</c:v>
                </c:pt>
                <c:pt idx="20172">
                  <c:v>-647.28099999999995</c:v>
                </c:pt>
                <c:pt idx="20173">
                  <c:v>-647.26599999999996</c:v>
                </c:pt>
                <c:pt idx="20174">
                  <c:v>-647.25</c:v>
                </c:pt>
                <c:pt idx="20175">
                  <c:v>-647.23400000000004</c:v>
                </c:pt>
                <c:pt idx="20176">
                  <c:v>-647.21799999999996</c:v>
                </c:pt>
                <c:pt idx="20177">
                  <c:v>-647.202</c:v>
                </c:pt>
                <c:pt idx="20178">
                  <c:v>-647.18600000000004</c:v>
                </c:pt>
                <c:pt idx="20179">
                  <c:v>-647.16999999999996</c:v>
                </c:pt>
                <c:pt idx="20180">
                  <c:v>-647.154</c:v>
                </c:pt>
                <c:pt idx="20181">
                  <c:v>-647.13800000000003</c:v>
                </c:pt>
                <c:pt idx="20182">
                  <c:v>-647.12199999999996</c:v>
                </c:pt>
                <c:pt idx="20183">
                  <c:v>-647.10599999999999</c:v>
                </c:pt>
                <c:pt idx="20184">
                  <c:v>-647.09</c:v>
                </c:pt>
                <c:pt idx="20185">
                  <c:v>-647.07399999999996</c:v>
                </c:pt>
                <c:pt idx="20186">
                  <c:v>-647.05799999999999</c:v>
                </c:pt>
                <c:pt idx="20187">
                  <c:v>-647.04200000000003</c:v>
                </c:pt>
                <c:pt idx="20188">
                  <c:v>-647.02599999999995</c:v>
                </c:pt>
                <c:pt idx="20189">
                  <c:v>-647.01</c:v>
                </c:pt>
                <c:pt idx="20190">
                  <c:v>-646.99400000000003</c:v>
                </c:pt>
                <c:pt idx="20191">
                  <c:v>-646.97799999999995</c:v>
                </c:pt>
                <c:pt idx="20192">
                  <c:v>-646.96199999999999</c:v>
                </c:pt>
                <c:pt idx="20193">
                  <c:v>-646.94600000000003</c:v>
                </c:pt>
                <c:pt idx="20194">
                  <c:v>-646.92999999999995</c:v>
                </c:pt>
                <c:pt idx="20195">
                  <c:v>-646.91399999999999</c:v>
                </c:pt>
                <c:pt idx="20196">
                  <c:v>-646.89800000000002</c:v>
                </c:pt>
                <c:pt idx="20197">
                  <c:v>-646.88199999999995</c:v>
                </c:pt>
                <c:pt idx="20198">
                  <c:v>-646.86599999999999</c:v>
                </c:pt>
                <c:pt idx="20199">
                  <c:v>-646.85</c:v>
                </c:pt>
                <c:pt idx="20200">
                  <c:v>-646.83399999999995</c:v>
                </c:pt>
                <c:pt idx="20201">
                  <c:v>-646.81799999999998</c:v>
                </c:pt>
                <c:pt idx="20202">
                  <c:v>-646.80200000000002</c:v>
                </c:pt>
                <c:pt idx="20203">
                  <c:v>-646.78599999999994</c:v>
                </c:pt>
                <c:pt idx="20204">
                  <c:v>-646.77</c:v>
                </c:pt>
                <c:pt idx="20205">
                  <c:v>-646.75400000000002</c:v>
                </c:pt>
                <c:pt idx="20206">
                  <c:v>-646.73800000000006</c:v>
                </c:pt>
                <c:pt idx="20207">
                  <c:v>-646.72199999999998</c:v>
                </c:pt>
                <c:pt idx="20208">
                  <c:v>-646.70600000000002</c:v>
                </c:pt>
                <c:pt idx="20209">
                  <c:v>-646.69000000000005</c:v>
                </c:pt>
                <c:pt idx="20210">
                  <c:v>-646.67399999999998</c:v>
                </c:pt>
                <c:pt idx="20211">
                  <c:v>-646.65800000000002</c:v>
                </c:pt>
                <c:pt idx="20212">
                  <c:v>-646.64200000000005</c:v>
                </c:pt>
                <c:pt idx="20213">
                  <c:v>-646.62599999999998</c:v>
                </c:pt>
                <c:pt idx="20214">
                  <c:v>-646.61</c:v>
                </c:pt>
                <c:pt idx="20215">
                  <c:v>-646.59400000000005</c:v>
                </c:pt>
                <c:pt idx="20216">
                  <c:v>-646.57799999999997</c:v>
                </c:pt>
                <c:pt idx="20217">
                  <c:v>-646.56200000000001</c:v>
                </c:pt>
                <c:pt idx="20218">
                  <c:v>-646.54600000000005</c:v>
                </c:pt>
                <c:pt idx="20219">
                  <c:v>-646.53</c:v>
                </c:pt>
                <c:pt idx="20220">
                  <c:v>-646.51400000000001</c:v>
                </c:pt>
                <c:pt idx="20221">
                  <c:v>-646.49800000000005</c:v>
                </c:pt>
                <c:pt idx="20222">
                  <c:v>-646.48199999999997</c:v>
                </c:pt>
                <c:pt idx="20223">
                  <c:v>-646.46600000000001</c:v>
                </c:pt>
                <c:pt idx="20224">
                  <c:v>-646.45000000000005</c:v>
                </c:pt>
                <c:pt idx="20225">
                  <c:v>-646.43399999999997</c:v>
                </c:pt>
                <c:pt idx="20226">
                  <c:v>-646.41800000000001</c:v>
                </c:pt>
                <c:pt idx="20227">
                  <c:v>-646.40200000000004</c:v>
                </c:pt>
                <c:pt idx="20228">
                  <c:v>-646.38599999999997</c:v>
                </c:pt>
                <c:pt idx="20229">
                  <c:v>-646.37</c:v>
                </c:pt>
                <c:pt idx="20230">
                  <c:v>-646.35400000000004</c:v>
                </c:pt>
                <c:pt idx="20231">
                  <c:v>-646.33799999999997</c:v>
                </c:pt>
                <c:pt idx="20232">
                  <c:v>-646.322</c:v>
                </c:pt>
                <c:pt idx="20233">
                  <c:v>-646.30600000000004</c:v>
                </c:pt>
                <c:pt idx="20234">
                  <c:v>-646.29</c:v>
                </c:pt>
                <c:pt idx="20235">
                  <c:v>-646.274</c:v>
                </c:pt>
                <c:pt idx="20236">
                  <c:v>-646.25800000000004</c:v>
                </c:pt>
                <c:pt idx="20237">
                  <c:v>-646.24199999999996</c:v>
                </c:pt>
                <c:pt idx="20238">
                  <c:v>-646.226</c:v>
                </c:pt>
                <c:pt idx="20239">
                  <c:v>-646.21</c:v>
                </c:pt>
                <c:pt idx="20240">
                  <c:v>-646.19399999999996</c:v>
                </c:pt>
                <c:pt idx="20241">
                  <c:v>-646.178</c:v>
                </c:pt>
                <c:pt idx="20242">
                  <c:v>-646.16200000000003</c:v>
                </c:pt>
                <c:pt idx="20243">
                  <c:v>-646.14599999999996</c:v>
                </c:pt>
                <c:pt idx="20244">
                  <c:v>-646.13</c:v>
                </c:pt>
                <c:pt idx="20245">
                  <c:v>-646.11400000000003</c:v>
                </c:pt>
                <c:pt idx="20246">
                  <c:v>-646.09799999999996</c:v>
                </c:pt>
                <c:pt idx="20247">
                  <c:v>-646.08199999999999</c:v>
                </c:pt>
                <c:pt idx="20248">
                  <c:v>-646.06600000000003</c:v>
                </c:pt>
                <c:pt idx="20249">
                  <c:v>-646.04999999999995</c:v>
                </c:pt>
                <c:pt idx="20250">
                  <c:v>-646.03399999999999</c:v>
                </c:pt>
                <c:pt idx="20251">
                  <c:v>-646.01800000000003</c:v>
                </c:pt>
                <c:pt idx="20252">
                  <c:v>-646.00199999999995</c:v>
                </c:pt>
                <c:pt idx="20253">
                  <c:v>-645.98599999999999</c:v>
                </c:pt>
                <c:pt idx="20254">
                  <c:v>-645.97</c:v>
                </c:pt>
                <c:pt idx="20255">
                  <c:v>-645.95399999999995</c:v>
                </c:pt>
                <c:pt idx="20256">
                  <c:v>-645.93799999999999</c:v>
                </c:pt>
                <c:pt idx="20257">
                  <c:v>-645.92200000000003</c:v>
                </c:pt>
                <c:pt idx="20258">
                  <c:v>-645.90599999999995</c:v>
                </c:pt>
                <c:pt idx="20259">
                  <c:v>-645.89</c:v>
                </c:pt>
                <c:pt idx="20260">
                  <c:v>-645.87400000000002</c:v>
                </c:pt>
                <c:pt idx="20261">
                  <c:v>-645.85799999999995</c:v>
                </c:pt>
                <c:pt idx="20262">
                  <c:v>-645.84199999999998</c:v>
                </c:pt>
                <c:pt idx="20263">
                  <c:v>-645.82600000000002</c:v>
                </c:pt>
                <c:pt idx="20264">
                  <c:v>-645.80999999999995</c:v>
                </c:pt>
                <c:pt idx="20265">
                  <c:v>-645.79399999999998</c:v>
                </c:pt>
                <c:pt idx="20266">
                  <c:v>-645.77800000000002</c:v>
                </c:pt>
                <c:pt idx="20267">
                  <c:v>-645.76199999999994</c:v>
                </c:pt>
                <c:pt idx="20268">
                  <c:v>-645.74599999999998</c:v>
                </c:pt>
                <c:pt idx="20269">
                  <c:v>-645.73</c:v>
                </c:pt>
                <c:pt idx="20270">
                  <c:v>-645.71400000000006</c:v>
                </c:pt>
                <c:pt idx="20271">
                  <c:v>-645.69799999999998</c:v>
                </c:pt>
                <c:pt idx="20272">
                  <c:v>-645.68200000000002</c:v>
                </c:pt>
                <c:pt idx="20273">
                  <c:v>-645.66600000000005</c:v>
                </c:pt>
                <c:pt idx="20274">
                  <c:v>-645.65</c:v>
                </c:pt>
                <c:pt idx="20275">
                  <c:v>-645.63400000000001</c:v>
                </c:pt>
                <c:pt idx="20276">
                  <c:v>-645.61800000000005</c:v>
                </c:pt>
                <c:pt idx="20277">
                  <c:v>-645.60199999999998</c:v>
                </c:pt>
                <c:pt idx="20278">
                  <c:v>-645.58600000000001</c:v>
                </c:pt>
                <c:pt idx="20279">
                  <c:v>-645.57000000000005</c:v>
                </c:pt>
                <c:pt idx="20280">
                  <c:v>-645.55399999999997</c:v>
                </c:pt>
                <c:pt idx="20281">
                  <c:v>-645.53800000000001</c:v>
                </c:pt>
                <c:pt idx="20282">
                  <c:v>-645.52200000000005</c:v>
                </c:pt>
                <c:pt idx="20283">
                  <c:v>-645.50599999999997</c:v>
                </c:pt>
                <c:pt idx="20284">
                  <c:v>-645.49</c:v>
                </c:pt>
                <c:pt idx="20285">
                  <c:v>-645.47400000000005</c:v>
                </c:pt>
                <c:pt idx="20286">
                  <c:v>-645.45799999999997</c:v>
                </c:pt>
                <c:pt idx="20287">
                  <c:v>-645.44299999999998</c:v>
                </c:pt>
                <c:pt idx="20288">
                  <c:v>-645.42700000000002</c:v>
                </c:pt>
                <c:pt idx="20289">
                  <c:v>-645.41099999999994</c:v>
                </c:pt>
                <c:pt idx="20290">
                  <c:v>-645.39499999999998</c:v>
                </c:pt>
                <c:pt idx="20291">
                  <c:v>-645.37900000000002</c:v>
                </c:pt>
                <c:pt idx="20292">
                  <c:v>-645.36300000000006</c:v>
                </c:pt>
                <c:pt idx="20293">
                  <c:v>-645.34699999999998</c:v>
                </c:pt>
                <c:pt idx="20294">
                  <c:v>-645.33100000000002</c:v>
                </c:pt>
                <c:pt idx="20295">
                  <c:v>-645.31500000000005</c:v>
                </c:pt>
                <c:pt idx="20296">
                  <c:v>-645.29899999999998</c:v>
                </c:pt>
                <c:pt idx="20297">
                  <c:v>-645.28300000000002</c:v>
                </c:pt>
                <c:pt idx="20298">
                  <c:v>-645.26700000000005</c:v>
                </c:pt>
                <c:pt idx="20299">
                  <c:v>-645.25099999999998</c:v>
                </c:pt>
                <c:pt idx="20300">
                  <c:v>-645.23500000000001</c:v>
                </c:pt>
                <c:pt idx="20301">
                  <c:v>-645.21900000000005</c:v>
                </c:pt>
                <c:pt idx="20302">
                  <c:v>-645.20299999999997</c:v>
                </c:pt>
                <c:pt idx="20303">
                  <c:v>-645.18700000000001</c:v>
                </c:pt>
                <c:pt idx="20304">
                  <c:v>-645.17100000000005</c:v>
                </c:pt>
                <c:pt idx="20305">
                  <c:v>-645.15499999999997</c:v>
                </c:pt>
                <c:pt idx="20306">
                  <c:v>-645.13900000000001</c:v>
                </c:pt>
                <c:pt idx="20307">
                  <c:v>-645.12300000000005</c:v>
                </c:pt>
                <c:pt idx="20308">
                  <c:v>-645.10699999999997</c:v>
                </c:pt>
                <c:pt idx="20309">
                  <c:v>-645.09100000000001</c:v>
                </c:pt>
                <c:pt idx="20310">
                  <c:v>-645.07500000000005</c:v>
                </c:pt>
                <c:pt idx="20311">
                  <c:v>-645.05899999999997</c:v>
                </c:pt>
                <c:pt idx="20312">
                  <c:v>-645.04300000000001</c:v>
                </c:pt>
                <c:pt idx="20313">
                  <c:v>-645.02700000000004</c:v>
                </c:pt>
                <c:pt idx="20314">
                  <c:v>-645.01099999999997</c:v>
                </c:pt>
                <c:pt idx="20315">
                  <c:v>-644.995</c:v>
                </c:pt>
                <c:pt idx="20316">
                  <c:v>-644.97900000000004</c:v>
                </c:pt>
                <c:pt idx="20317">
                  <c:v>-644.96299999999997</c:v>
                </c:pt>
                <c:pt idx="20318">
                  <c:v>-644.947</c:v>
                </c:pt>
                <c:pt idx="20319">
                  <c:v>-644.93100000000004</c:v>
                </c:pt>
                <c:pt idx="20320">
                  <c:v>-644.91499999999996</c:v>
                </c:pt>
                <c:pt idx="20321">
                  <c:v>-644.899</c:v>
                </c:pt>
                <c:pt idx="20322">
                  <c:v>-644.88300000000004</c:v>
                </c:pt>
                <c:pt idx="20323">
                  <c:v>-644.86699999999996</c:v>
                </c:pt>
                <c:pt idx="20324">
                  <c:v>-644.851</c:v>
                </c:pt>
                <c:pt idx="20325">
                  <c:v>-644.83500000000004</c:v>
                </c:pt>
                <c:pt idx="20326">
                  <c:v>-644.81899999999996</c:v>
                </c:pt>
                <c:pt idx="20327">
                  <c:v>-644.803</c:v>
                </c:pt>
                <c:pt idx="20328">
                  <c:v>-644.78700000000003</c:v>
                </c:pt>
                <c:pt idx="20329">
                  <c:v>-644.77099999999996</c:v>
                </c:pt>
                <c:pt idx="20330">
                  <c:v>-644.755</c:v>
                </c:pt>
                <c:pt idx="20331">
                  <c:v>-644.73900000000003</c:v>
                </c:pt>
                <c:pt idx="20332">
                  <c:v>-644.72299999999996</c:v>
                </c:pt>
                <c:pt idx="20333">
                  <c:v>-644.70699999999999</c:v>
                </c:pt>
                <c:pt idx="20334">
                  <c:v>-644.69100000000003</c:v>
                </c:pt>
                <c:pt idx="20335">
                  <c:v>-644.67499999999995</c:v>
                </c:pt>
                <c:pt idx="20336">
                  <c:v>-644.65899999999999</c:v>
                </c:pt>
                <c:pt idx="20337">
                  <c:v>-644.64300000000003</c:v>
                </c:pt>
                <c:pt idx="20338">
                  <c:v>-644.62699999999995</c:v>
                </c:pt>
                <c:pt idx="20339">
                  <c:v>-644.61099999999999</c:v>
                </c:pt>
                <c:pt idx="20340">
                  <c:v>-644.59500000000003</c:v>
                </c:pt>
                <c:pt idx="20341">
                  <c:v>-644.57899999999995</c:v>
                </c:pt>
                <c:pt idx="20342">
                  <c:v>-644.56299999999999</c:v>
                </c:pt>
                <c:pt idx="20343">
                  <c:v>-644.54700000000003</c:v>
                </c:pt>
                <c:pt idx="20344">
                  <c:v>-644.53099999999995</c:v>
                </c:pt>
                <c:pt idx="20345">
                  <c:v>-644.51499999999999</c:v>
                </c:pt>
                <c:pt idx="20346">
                  <c:v>-644.49900000000002</c:v>
                </c:pt>
                <c:pt idx="20347">
                  <c:v>-644.48299999999995</c:v>
                </c:pt>
                <c:pt idx="20348">
                  <c:v>-644.46699999999998</c:v>
                </c:pt>
                <c:pt idx="20349">
                  <c:v>-644.45100000000002</c:v>
                </c:pt>
                <c:pt idx="20350">
                  <c:v>-644.43499999999995</c:v>
                </c:pt>
                <c:pt idx="20351">
                  <c:v>-644.41899999999998</c:v>
                </c:pt>
                <c:pt idx="20352">
                  <c:v>-644.40300000000002</c:v>
                </c:pt>
                <c:pt idx="20353">
                  <c:v>-644.38699999999994</c:v>
                </c:pt>
                <c:pt idx="20354">
                  <c:v>-644.37099999999998</c:v>
                </c:pt>
                <c:pt idx="20355">
                  <c:v>-644.35500000000002</c:v>
                </c:pt>
                <c:pt idx="20356">
                  <c:v>-644.33900000000006</c:v>
                </c:pt>
                <c:pt idx="20357">
                  <c:v>-644.32299999999998</c:v>
                </c:pt>
                <c:pt idx="20358">
                  <c:v>-644.30700000000002</c:v>
                </c:pt>
                <c:pt idx="20359">
                  <c:v>-644.29100000000005</c:v>
                </c:pt>
                <c:pt idx="20360">
                  <c:v>-644.27499999999998</c:v>
                </c:pt>
                <c:pt idx="20361">
                  <c:v>-644.25900000000001</c:v>
                </c:pt>
                <c:pt idx="20362">
                  <c:v>-644.24300000000005</c:v>
                </c:pt>
                <c:pt idx="20363">
                  <c:v>-644.22699999999998</c:v>
                </c:pt>
                <c:pt idx="20364">
                  <c:v>-644.21100000000001</c:v>
                </c:pt>
                <c:pt idx="20365">
                  <c:v>-644.19500000000005</c:v>
                </c:pt>
                <c:pt idx="20366">
                  <c:v>-644.17899999999997</c:v>
                </c:pt>
                <c:pt idx="20367">
                  <c:v>-644.16300000000001</c:v>
                </c:pt>
                <c:pt idx="20368">
                  <c:v>-644.14700000000005</c:v>
                </c:pt>
                <c:pt idx="20369">
                  <c:v>-644.13099999999997</c:v>
                </c:pt>
                <c:pt idx="20370">
                  <c:v>-644.11500000000001</c:v>
                </c:pt>
                <c:pt idx="20371">
                  <c:v>-644.09900000000005</c:v>
                </c:pt>
                <c:pt idx="20372">
                  <c:v>-644.08299999999997</c:v>
                </c:pt>
                <c:pt idx="20373">
                  <c:v>-644.06700000000001</c:v>
                </c:pt>
                <c:pt idx="20374">
                  <c:v>-644.05100000000004</c:v>
                </c:pt>
                <c:pt idx="20375">
                  <c:v>-644.03499999999997</c:v>
                </c:pt>
                <c:pt idx="20376">
                  <c:v>-644.01900000000001</c:v>
                </c:pt>
                <c:pt idx="20377">
                  <c:v>-644.00300000000004</c:v>
                </c:pt>
                <c:pt idx="20378">
                  <c:v>-643.98699999999997</c:v>
                </c:pt>
                <c:pt idx="20379">
                  <c:v>-643.971</c:v>
                </c:pt>
                <c:pt idx="20380">
                  <c:v>-643.95500000000004</c:v>
                </c:pt>
                <c:pt idx="20381">
                  <c:v>-643.93899999999996</c:v>
                </c:pt>
                <c:pt idx="20382">
                  <c:v>-643.923</c:v>
                </c:pt>
                <c:pt idx="20383">
                  <c:v>-643.90700000000004</c:v>
                </c:pt>
                <c:pt idx="20384">
                  <c:v>-643.89099999999996</c:v>
                </c:pt>
                <c:pt idx="20385">
                  <c:v>-643.875</c:v>
                </c:pt>
                <c:pt idx="20386">
                  <c:v>-643.85900000000004</c:v>
                </c:pt>
                <c:pt idx="20387">
                  <c:v>-643.84299999999996</c:v>
                </c:pt>
                <c:pt idx="20388">
                  <c:v>-643.827</c:v>
                </c:pt>
                <c:pt idx="20389">
                  <c:v>-643.81100000000004</c:v>
                </c:pt>
                <c:pt idx="20390">
                  <c:v>-643.79499999999996</c:v>
                </c:pt>
                <c:pt idx="20391">
                  <c:v>-643.779</c:v>
                </c:pt>
                <c:pt idx="20392">
                  <c:v>-643.76300000000003</c:v>
                </c:pt>
                <c:pt idx="20393">
                  <c:v>-643.74699999999996</c:v>
                </c:pt>
                <c:pt idx="20394">
                  <c:v>-643.73099999999999</c:v>
                </c:pt>
                <c:pt idx="20395">
                  <c:v>-643.71500000000003</c:v>
                </c:pt>
                <c:pt idx="20396">
                  <c:v>-643.69899999999996</c:v>
                </c:pt>
                <c:pt idx="20397">
                  <c:v>-643.68299999999999</c:v>
                </c:pt>
                <c:pt idx="20398">
                  <c:v>-643.66700000000003</c:v>
                </c:pt>
                <c:pt idx="20399">
                  <c:v>-643.65099999999995</c:v>
                </c:pt>
                <c:pt idx="20400">
                  <c:v>-643.63499999999999</c:v>
                </c:pt>
                <c:pt idx="20401">
                  <c:v>-643.62</c:v>
                </c:pt>
                <c:pt idx="20402">
                  <c:v>-643.60400000000004</c:v>
                </c:pt>
                <c:pt idx="20403">
                  <c:v>-643.58799999999997</c:v>
                </c:pt>
                <c:pt idx="20404">
                  <c:v>-643.572</c:v>
                </c:pt>
                <c:pt idx="20405">
                  <c:v>-643.55600000000004</c:v>
                </c:pt>
                <c:pt idx="20406">
                  <c:v>-643.54</c:v>
                </c:pt>
                <c:pt idx="20407">
                  <c:v>-643.524</c:v>
                </c:pt>
                <c:pt idx="20408">
                  <c:v>-643.50800000000004</c:v>
                </c:pt>
                <c:pt idx="20409">
                  <c:v>-643.49199999999996</c:v>
                </c:pt>
                <c:pt idx="20410">
                  <c:v>-643.476</c:v>
                </c:pt>
                <c:pt idx="20411">
                  <c:v>-643.46</c:v>
                </c:pt>
                <c:pt idx="20412">
                  <c:v>-643.44399999999996</c:v>
                </c:pt>
                <c:pt idx="20413">
                  <c:v>-643.428</c:v>
                </c:pt>
                <c:pt idx="20414">
                  <c:v>-643.41200000000003</c:v>
                </c:pt>
                <c:pt idx="20415">
                  <c:v>-643.39599999999996</c:v>
                </c:pt>
                <c:pt idx="20416">
                  <c:v>-643.38</c:v>
                </c:pt>
                <c:pt idx="20417">
                  <c:v>-643.36400000000003</c:v>
                </c:pt>
                <c:pt idx="20418">
                  <c:v>-643.34799999999996</c:v>
                </c:pt>
                <c:pt idx="20419">
                  <c:v>-643.33199999999999</c:v>
                </c:pt>
                <c:pt idx="20420">
                  <c:v>-643.31600000000003</c:v>
                </c:pt>
                <c:pt idx="20421">
                  <c:v>-643.29999999999995</c:v>
                </c:pt>
                <c:pt idx="20422">
                  <c:v>-643.28399999999999</c:v>
                </c:pt>
                <c:pt idx="20423">
                  <c:v>-643.26800000000003</c:v>
                </c:pt>
                <c:pt idx="20424">
                  <c:v>-643.25199999999995</c:v>
                </c:pt>
                <c:pt idx="20425">
                  <c:v>-643.23599999999999</c:v>
                </c:pt>
                <c:pt idx="20426">
                  <c:v>-643.22</c:v>
                </c:pt>
                <c:pt idx="20427">
                  <c:v>-643.20399999999995</c:v>
                </c:pt>
                <c:pt idx="20428">
                  <c:v>-643.18799999999999</c:v>
                </c:pt>
                <c:pt idx="20429">
                  <c:v>-643.17200000000003</c:v>
                </c:pt>
                <c:pt idx="20430">
                  <c:v>-643.15599999999995</c:v>
                </c:pt>
                <c:pt idx="20431">
                  <c:v>-643.14</c:v>
                </c:pt>
                <c:pt idx="20432">
                  <c:v>-643.12400000000002</c:v>
                </c:pt>
                <c:pt idx="20433">
                  <c:v>-643.10799999999995</c:v>
                </c:pt>
                <c:pt idx="20434">
                  <c:v>-643.09199999999998</c:v>
                </c:pt>
                <c:pt idx="20435">
                  <c:v>-643.07600000000002</c:v>
                </c:pt>
                <c:pt idx="20436">
                  <c:v>-643.05999999999995</c:v>
                </c:pt>
                <c:pt idx="20437">
                  <c:v>-643.04399999999998</c:v>
                </c:pt>
                <c:pt idx="20438">
                  <c:v>-643.02800000000002</c:v>
                </c:pt>
                <c:pt idx="20439">
                  <c:v>-643.01199999999994</c:v>
                </c:pt>
                <c:pt idx="20440">
                  <c:v>-642.99599999999998</c:v>
                </c:pt>
                <c:pt idx="20441">
                  <c:v>-642.98</c:v>
                </c:pt>
                <c:pt idx="20442">
                  <c:v>-642.96400000000006</c:v>
                </c:pt>
                <c:pt idx="20443">
                  <c:v>-642.94799999999998</c:v>
                </c:pt>
                <c:pt idx="20444">
                  <c:v>-642.93200000000002</c:v>
                </c:pt>
                <c:pt idx="20445">
                  <c:v>-642.91600000000005</c:v>
                </c:pt>
                <c:pt idx="20446">
                  <c:v>-642.9</c:v>
                </c:pt>
                <c:pt idx="20447">
                  <c:v>-642.88400000000001</c:v>
                </c:pt>
                <c:pt idx="20448">
                  <c:v>-642.86800000000005</c:v>
                </c:pt>
                <c:pt idx="20449">
                  <c:v>-642.85199999999998</c:v>
                </c:pt>
                <c:pt idx="20450">
                  <c:v>-642.83600000000001</c:v>
                </c:pt>
                <c:pt idx="20451">
                  <c:v>-642.82000000000005</c:v>
                </c:pt>
                <c:pt idx="20452">
                  <c:v>-642.80399999999997</c:v>
                </c:pt>
                <c:pt idx="20453">
                  <c:v>-642.78800000000001</c:v>
                </c:pt>
                <c:pt idx="20454">
                  <c:v>-642.77200000000005</c:v>
                </c:pt>
                <c:pt idx="20455">
                  <c:v>-642.75599999999997</c:v>
                </c:pt>
                <c:pt idx="20456">
                  <c:v>-642.74</c:v>
                </c:pt>
                <c:pt idx="20457">
                  <c:v>-642.72400000000005</c:v>
                </c:pt>
                <c:pt idx="20458">
                  <c:v>-642.70799999999997</c:v>
                </c:pt>
                <c:pt idx="20459">
                  <c:v>-642.69200000000001</c:v>
                </c:pt>
                <c:pt idx="20460">
                  <c:v>-642.67600000000004</c:v>
                </c:pt>
                <c:pt idx="20461">
                  <c:v>-642.66</c:v>
                </c:pt>
                <c:pt idx="20462">
                  <c:v>-642.64400000000001</c:v>
                </c:pt>
                <c:pt idx="20463">
                  <c:v>-642.62800000000004</c:v>
                </c:pt>
                <c:pt idx="20464">
                  <c:v>-642.61199999999997</c:v>
                </c:pt>
                <c:pt idx="20465">
                  <c:v>-642.596</c:v>
                </c:pt>
                <c:pt idx="20466">
                  <c:v>-642.58000000000004</c:v>
                </c:pt>
                <c:pt idx="20467">
                  <c:v>-642.56399999999996</c:v>
                </c:pt>
                <c:pt idx="20468">
                  <c:v>-642.548</c:v>
                </c:pt>
                <c:pt idx="20469">
                  <c:v>-642.53200000000004</c:v>
                </c:pt>
                <c:pt idx="20470">
                  <c:v>-642.51599999999996</c:v>
                </c:pt>
                <c:pt idx="20471">
                  <c:v>-642.5</c:v>
                </c:pt>
                <c:pt idx="20472">
                  <c:v>-642.48400000000004</c:v>
                </c:pt>
                <c:pt idx="20473">
                  <c:v>-642.46799999999996</c:v>
                </c:pt>
                <c:pt idx="20474">
                  <c:v>-642.452</c:v>
                </c:pt>
                <c:pt idx="20475">
                  <c:v>-642.43600000000004</c:v>
                </c:pt>
                <c:pt idx="20476">
                  <c:v>-642.41999999999996</c:v>
                </c:pt>
                <c:pt idx="20477">
                  <c:v>-642.404</c:v>
                </c:pt>
                <c:pt idx="20478">
                  <c:v>-642.38800000000003</c:v>
                </c:pt>
                <c:pt idx="20479">
                  <c:v>-642.37199999999996</c:v>
                </c:pt>
                <c:pt idx="20480">
                  <c:v>-642.35599999999999</c:v>
                </c:pt>
                <c:pt idx="20481">
                  <c:v>-642.34</c:v>
                </c:pt>
                <c:pt idx="20482">
                  <c:v>-642.32399999999996</c:v>
                </c:pt>
                <c:pt idx="20483">
                  <c:v>-642.30799999999999</c:v>
                </c:pt>
                <c:pt idx="20484">
                  <c:v>-642.29200000000003</c:v>
                </c:pt>
                <c:pt idx="20485">
                  <c:v>-642.27599999999995</c:v>
                </c:pt>
                <c:pt idx="20486">
                  <c:v>-642.26</c:v>
                </c:pt>
                <c:pt idx="20487">
                  <c:v>-642.24400000000003</c:v>
                </c:pt>
                <c:pt idx="20488">
                  <c:v>-642.22799999999995</c:v>
                </c:pt>
                <c:pt idx="20489">
                  <c:v>-642.21199999999999</c:v>
                </c:pt>
                <c:pt idx="20490">
                  <c:v>-642.19600000000003</c:v>
                </c:pt>
                <c:pt idx="20491">
                  <c:v>-642.17999999999995</c:v>
                </c:pt>
                <c:pt idx="20492">
                  <c:v>-642.16399999999999</c:v>
                </c:pt>
                <c:pt idx="20493">
                  <c:v>-642.14800000000002</c:v>
                </c:pt>
                <c:pt idx="20494">
                  <c:v>-642.13199999999995</c:v>
                </c:pt>
                <c:pt idx="20495">
                  <c:v>-642.11599999999999</c:v>
                </c:pt>
                <c:pt idx="20496">
                  <c:v>-642.1</c:v>
                </c:pt>
                <c:pt idx="20497">
                  <c:v>-642.08399999999995</c:v>
                </c:pt>
                <c:pt idx="20498">
                  <c:v>-642.06799999999998</c:v>
                </c:pt>
                <c:pt idx="20499">
                  <c:v>-642.05200000000002</c:v>
                </c:pt>
                <c:pt idx="20500">
                  <c:v>-642.03599999999994</c:v>
                </c:pt>
                <c:pt idx="20501">
                  <c:v>-642.02</c:v>
                </c:pt>
                <c:pt idx="20502">
                  <c:v>-642.00400000000002</c:v>
                </c:pt>
                <c:pt idx="20503">
                  <c:v>-641.98800000000006</c:v>
                </c:pt>
                <c:pt idx="20504">
                  <c:v>-641.97199999999998</c:v>
                </c:pt>
                <c:pt idx="20505">
                  <c:v>-641.95600000000002</c:v>
                </c:pt>
                <c:pt idx="20506">
                  <c:v>-641.94000000000005</c:v>
                </c:pt>
                <c:pt idx="20507">
                  <c:v>-641.92399999999998</c:v>
                </c:pt>
                <c:pt idx="20508">
                  <c:v>-641.90800000000002</c:v>
                </c:pt>
                <c:pt idx="20509">
                  <c:v>-641.89200000000005</c:v>
                </c:pt>
                <c:pt idx="20510">
                  <c:v>-641.87599999999998</c:v>
                </c:pt>
                <c:pt idx="20511">
                  <c:v>-641.86</c:v>
                </c:pt>
                <c:pt idx="20512">
                  <c:v>-641.84400000000005</c:v>
                </c:pt>
                <c:pt idx="20513">
                  <c:v>-641.82799999999997</c:v>
                </c:pt>
                <c:pt idx="20514">
                  <c:v>-641.81200000000001</c:v>
                </c:pt>
                <c:pt idx="20515">
                  <c:v>-641.79700000000003</c:v>
                </c:pt>
                <c:pt idx="20516">
                  <c:v>-641.78099999999995</c:v>
                </c:pt>
                <c:pt idx="20517">
                  <c:v>-641.76499999999999</c:v>
                </c:pt>
                <c:pt idx="20518">
                  <c:v>-641.74900000000002</c:v>
                </c:pt>
                <c:pt idx="20519">
                  <c:v>-641.73299999999995</c:v>
                </c:pt>
                <c:pt idx="20520">
                  <c:v>-641.71699999999998</c:v>
                </c:pt>
                <c:pt idx="20521">
                  <c:v>-641.70100000000002</c:v>
                </c:pt>
                <c:pt idx="20522">
                  <c:v>-641.68499999999995</c:v>
                </c:pt>
                <c:pt idx="20523">
                  <c:v>-641.66899999999998</c:v>
                </c:pt>
                <c:pt idx="20524">
                  <c:v>-641.65300000000002</c:v>
                </c:pt>
                <c:pt idx="20525">
                  <c:v>-641.63699999999994</c:v>
                </c:pt>
                <c:pt idx="20526">
                  <c:v>-641.62099999999998</c:v>
                </c:pt>
                <c:pt idx="20527">
                  <c:v>-641.60500000000002</c:v>
                </c:pt>
                <c:pt idx="20528">
                  <c:v>-641.58900000000006</c:v>
                </c:pt>
                <c:pt idx="20529">
                  <c:v>-641.57299999999998</c:v>
                </c:pt>
                <c:pt idx="20530">
                  <c:v>-641.55700000000002</c:v>
                </c:pt>
                <c:pt idx="20531">
                  <c:v>-641.54100000000005</c:v>
                </c:pt>
                <c:pt idx="20532">
                  <c:v>-641.52499999999998</c:v>
                </c:pt>
                <c:pt idx="20533">
                  <c:v>-641.50900000000001</c:v>
                </c:pt>
                <c:pt idx="20534">
                  <c:v>-641.49300000000005</c:v>
                </c:pt>
                <c:pt idx="20535">
                  <c:v>-641.47699999999998</c:v>
                </c:pt>
                <c:pt idx="20536">
                  <c:v>-641.46100000000001</c:v>
                </c:pt>
                <c:pt idx="20537">
                  <c:v>-641.44500000000005</c:v>
                </c:pt>
                <c:pt idx="20538">
                  <c:v>-641.42899999999997</c:v>
                </c:pt>
                <c:pt idx="20539">
                  <c:v>-641.41300000000001</c:v>
                </c:pt>
                <c:pt idx="20540">
                  <c:v>-641.39700000000005</c:v>
                </c:pt>
                <c:pt idx="20541">
                  <c:v>-641.38099999999997</c:v>
                </c:pt>
                <c:pt idx="20542">
                  <c:v>-641.36500000000001</c:v>
                </c:pt>
                <c:pt idx="20543">
                  <c:v>-641.34900000000005</c:v>
                </c:pt>
                <c:pt idx="20544">
                  <c:v>-641.33299999999997</c:v>
                </c:pt>
                <c:pt idx="20545">
                  <c:v>-641.31700000000001</c:v>
                </c:pt>
                <c:pt idx="20546">
                  <c:v>-641.30100000000004</c:v>
                </c:pt>
                <c:pt idx="20547">
                  <c:v>-641.28499999999997</c:v>
                </c:pt>
                <c:pt idx="20548">
                  <c:v>-641.26900000000001</c:v>
                </c:pt>
                <c:pt idx="20549">
                  <c:v>-641.25300000000004</c:v>
                </c:pt>
                <c:pt idx="20550">
                  <c:v>-641.23699999999997</c:v>
                </c:pt>
                <c:pt idx="20551">
                  <c:v>-641.221</c:v>
                </c:pt>
                <c:pt idx="20552">
                  <c:v>-641.20500000000004</c:v>
                </c:pt>
                <c:pt idx="20553">
                  <c:v>-641.18899999999996</c:v>
                </c:pt>
                <c:pt idx="20554">
                  <c:v>-641.173</c:v>
                </c:pt>
                <c:pt idx="20555">
                  <c:v>-641.15700000000004</c:v>
                </c:pt>
                <c:pt idx="20556">
                  <c:v>-641.14099999999996</c:v>
                </c:pt>
                <c:pt idx="20557">
                  <c:v>-641.125</c:v>
                </c:pt>
                <c:pt idx="20558">
                  <c:v>-641.10900000000004</c:v>
                </c:pt>
                <c:pt idx="20559">
                  <c:v>-641.09299999999996</c:v>
                </c:pt>
                <c:pt idx="20560">
                  <c:v>-641.077</c:v>
                </c:pt>
                <c:pt idx="20561">
                  <c:v>-641.06100000000004</c:v>
                </c:pt>
                <c:pt idx="20562">
                  <c:v>-641.04499999999996</c:v>
                </c:pt>
                <c:pt idx="20563">
                  <c:v>-641.029</c:v>
                </c:pt>
                <c:pt idx="20564">
                  <c:v>-641.01300000000003</c:v>
                </c:pt>
                <c:pt idx="20565">
                  <c:v>-640.99699999999996</c:v>
                </c:pt>
                <c:pt idx="20566">
                  <c:v>-640.98099999999999</c:v>
                </c:pt>
                <c:pt idx="20567">
                  <c:v>-640.96500000000003</c:v>
                </c:pt>
                <c:pt idx="20568">
                  <c:v>-640.94899999999996</c:v>
                </c:pt>
                <c:pt idx="20569">
                  <c:v>-640.93299999999999</c:v>
                </c:pt>
                <c:pt idx="20570">
                  <c:v>-640.91700000000003</c:v>
                </c:pt>
                <c:pt idx="20571">
                  <c:v>-640.90099999999995</c:v>
                </c:pt>
                <c:pt idx="20572">
                  <c:v>-640.88499999999999</c:v>
                </c:pt>
                <c:pt idx="20573">
                  <c:v>-640.86900000000003</c:v>
                </c:pt>
                <c:pt idx="20574">
                  <c:v>-640.85299999999995</c:v>
                </c:pt>
                <c:pt idx="20575">
                  <c:v>-640.83699999999999</c:v>
                </c:pt>
                <c:pt idx="20576">
                  <c:v>-640.82100000000003</c:v>
                </c:pt>
                <c:pt idx="20577">
                  <c:v>-640.80499999999995</c:v>
                </c:pt>
                <c:pt idx="20578">
                  <c:v>-640.78899999999999</c:v>
                </c:pt>
                <c:pt idx="20579">
                  <c:v>-640.77300000000002</c:v>
                </c:pt>
                <c:pt idx="20580">
                  <c:v>-640.75699999999995</c:v>
                </c:pt>
                <c:pt idx="20581">
                  <c:v>-640.74099999999999</c:v>
                </c:pt>
                <c:pt idx="20582">
                  <c:v>-640.72500000000002</c:v>
                </c:pt>
                <c:pt idx="20583">
                  <c:v>-640.70899999999995</c:v>
                </c:pt>
                <c:pt idx="20584">
                  <c:v>-640.69299999999998</c:v>
                </c:pt>
                <c:pt idx="20585">
                  <c:v>-640.67700000000002</c:v>
                </c:pt>
                <c:pt idx="20586">
                  <c:v>-640.66099999999994</c:v>
                </c:pt>
                <c:pt idx="20587">
                  <c:v>-640.64499999999998</c:v>
                </c:pt>
                <c:pt idx="20588">
                  <c:v>-640.62900000000002</c:v>
                </c:pt>
                <c:pt idx="20589">
                  <c:v>-640.61300000000006</c:v>
                </c:pt>
                <c:pt idx="20590">
                  <c:v>-640.59699999999998</c:v>
                </c:pt>
                <c:pt idx="20591">
                  <c:v>-640.58100000000002</c:v>
                </c:pt>
                <c:pt idx="20592">
                  <c:v>-640.56500000000005</c:v>
                </c:pt>
                <c:pt idx="20593">
                  <c:v>-640.54899999999998</c:v>
                </c:pt>
                <c:pt idx="20594">
                  <c:v>-640.53300000000002</c:v>
                </c:pt>
                <c:pt idx="20595">
                  <c:v>-640.51700000000005</c:v>
                </c:pt>
                <c:pt idx="20596">
                  <c:v>-640.50099999999998</c:v>
                </c:pt>
                <c:pt idx="20597">
                  <c:v>-640.48500000000001</c:v>
                </c:pt>
                <c:pt idx="20598">
                  <c:v>-640.46900000000005</c:v>
                </c:pt>
                <c:pt idx="20599">
                  <c:v>-640.45299999999997</c:v>
                </c:pt>
                <c:pt idx="20600">
                  <c:v>-640.43700000000001</c:v>
                </c:pt>
                <c:pt idx="20601">
                  <c:v>-640.42100000000005</c:v>
                </c:pt>
                <c:pt idx="20602">
                  <c:v>-640.40499999999997</c:v>
                </c:pt>
                <c:pt idx="20603">
                  <c:v>-640.38900000000001</c:v>
                </c:pt>
                <c:pt idx="20604">
                  <c:v>-640.37300000000005</c:v>
                </c:pt>
                <c:pt idx="20605">
                  <c:v>-640.35699999999997</c:v>
                </c:pt>
                <c:pt idx="20606">
                  <c:v>-640.34100000000001</c:v>
                </c:pt>
                <c:pt idx="20607">
                  <c:v>-640.32500000000005</c:v>
                </c:pt>
                <c:pt idx="20608">
                  <c:v>-640.30899999999997</c:v>
                </c:pt>
                <c:pt idx="20609">
                  <c:v>-640.29300000000001</c:v>
                </c:pt>
                <c:pt idx="20610">
                  <c:v>-640.27700000000004</c:v>
                </c:pt>
                <c:pt idx="20611">
                  <c:v>-640.26099999999997</c:v>
                </c:pt>
                <c:pt idx="20612">
                  <c:v>-640.245</c:v>
                </c:pt>
                <c:pt idx="20613">
                  <c:v>-640.22900000000004</c:v>
                </c:pt>
                <c:pt idx="20614">
                  <c:v>-640.21299999999997</c:v>
                </c:pt>
                <c:pt idx="20615">
                  <c:v>-640.197</c:v>
                </c:pt>
                <c:pt idx="20616">
                  <c:v>-640.18100000000004</c:v>
                </c:pt>
                <c:pt idx="20617">
                  <c:v>-640.16499999999996</c:v>
                </c:pt>
                <c:pt idx="20618">
                  <c:v>-640.149</c:v>
                </c:pt>
                <c:pt idx="20619">
                  <c:v>-640.13300000000004</c:v>
                </c:pt>
                <c:pt idx="20620">
                  <c:v>-640.11699999999996</c:v>
                </c:pt>
                <c:pt idx="20621">
                  <c:v>-640.101</c:v>
                </c:pt>
                <c:pt idx="20622">
                  <c:v>-640.08500000000004</c:v>
                </c:pt>
                <c:pt idx="20623">
                  <c:v>-640.06899999999996</c:v>
                </c:pt>
                <c:pt idx="20624">
                  <c:v>-640.053</c:v>
                </c:pt>
                <c:pt idx="20625">
                  <c:v>-640.03700000000003</c:v>
                </c:pt>
                <c:pt idx="20626">
                  <c:v>-640.02099999999996</c:v>
                </c:pt>
                <c:pt idx="20627">
                  <c:v>-640.005</c:v>
                </c:pt>
                <c:pt idx="20628">
                  <c:v>-639.99</c:v>
                </c:pt>
                <c:pt idx="20629">
                  <c:v>-639.97400000000005</c:v>
                </c:pt>
                <c:pt idx="20630">
                  <c:v>-639.95799999999997</c:v>
                </c:pt>
                <c:pt idx="20631">
                  <c:v>-639.94200000000001</c:v>
                </c:pt>
                <c:pt idx="20632">
                  <c:v>-639.92600000000004</c:v>
                </c:pt>
                <c:pt idx="20633">
                  <c:v>-639.91</c:v>
                </c:pt>
                <c:pt idx="20634">
                  <c:v>-639.89400000000001</c:v>
                </c:pt>
                <c:pt idx="20635">
                  <c:v>-639.87800000000004</c:v>
                </c:pt>
                <c:pt idx="20636">
                  <c:v>-639.86199999999997</c:v>
                </c:pt>
                <c:pt idx="20637">
                  <c:v>-639.846</c:v>
                </c:pt>
                <c:pt idx="20638">
                  <c:v>-639.83000000000004</c:v>
                </c:pt>
                <c:pt idx="20639">
                  <c:v>-639.81399999999996</c:v>
                </c:pt>
                <c:pt idx="20640">
                  <c:v>-639.798</c:v>
                </c:pt>
                <c:pt idx="20641">
                  <c:v>-639.78200000000004</c:v>
                </c:pt>
                <c:pt idx="20642">
                  <c:v>-639.76599999999996</c:v>
                </c:pt>
                <c:pt idx="20643">
                  <c:v>-639.75</c:v>
                </c:pt>
                <c:pt idx="20644">
                  <c:v>-639.73400000000004</c:v>
                </c:pt>
                <c:pt idx="20645">
                  <c:v>-639.71799999999996</c:v>
                </c:pt>
                <c:pt idx="20646">
                  <c:v>-639.702</c:v>
                </c:pt>
                <c:pt idx="20647">
                  <c:v>-639.68600000000004</c:v>
                </c:pt>
                <c:pt idx="20648">
                  <c:v>-639.66999999999996</c:v>
                </c:pt>
                <c:pt idx="20649">
                  <c:v>-639.654</c:v>
                </c:pt>
                <c:pt idx="20650">
                  <c:v>-639.63800000000003</c:v>
                </c:pt>
                <c:pt idx="20651">
                  <c:v>-639.62199999999996</c:v>
                </c:pt>
                <c:pt idx="20652">
                  <c:v>-639.60599999999999</c:v>
                </c:pt>
                <c:pt idx="20653">
                  <c:v>-639.59</c:v>
                </c:pt>
                <c:pt idx="20654">
                  <c:v>-639.57399999999996</c:v>
                </c:pt>
                <c:pt idx="20655">
                  <c:v>-639.55799999999999</c:v>
                </c:pt>
                <c:pt idx="20656">
                  <c:v>-639.54200000000003</c:v>
                </c:pt>
                <c:pt idx="20657">
                  <c:v>-639.52599999999995</c:v>
                </c:pt>
                <c:pt idx="20658">
                  <c:v>-639.51</c:v>
                </c:pt>
                <c:pt idx="20659">
                  <c:v>-639.49400000000003</c:v>
                </c:pt>
                <c:pt idx="20660">
                  <c:v>-639.47799999999995</c:v>
                </c:pt>
                <c:pt idx="20661">
                  <c:v>-639.46199999999999</c:v>
                </c:pt>
                <c:pt idx="20662">
                  <c:v>-639.44600000000003</c:v>
                </c:pt>
                <c:pt idx="20663">
                  <c:v>-639.42999999999995</c:v>
                </c:pt>
                <c:pt idx="20664">
                  <c:v>-639.41399999999999</c:v>
                </c:pt>
                <c:pt idx="20665">
                  <c:v>-639.39800000000002</c:v>
                </c:pt>
                <c:pt idx="20666">
                  <c:v>-639.38199999999995</c:v>
                </c:pt>
                <c:pt idx="20667">
                  <c:v>-639.36599999999999</c:v>
                </c:pt>
                <c:pt idx="20668">
                  <c:v>-639.35</c:v>
                </c:pt>
                <c:pt idx="20669">
                  <c:v>-639.33399999999995</c:v>
                </c:pt>
                <c:pt idx="20670">
                  <c:v>-639.31799999999998</c:v>
                </c:pt>
                <c:pt idx="20671">
                  <c:v>-639.30200000000002</c:v>
                </c:pt>
                <c:pt idx="20672">
                  <c:v>-639.28599999999994</c:v>
                </c:pt>
                <c:pt idx="20673">
                  <c:v>-639.27</c:v>
                </c:pt>
                <c:pt idx="20674">
                  <c:v>-639.25400000000002</c:v>
                </c:pt>
                <c:pt idx="20675">
                  <c:v>-639.23800000000006</c:v>
                </c:pt>
                <c:pt idx="20676">
                  <c:v>-639.22199999999998</c:v>
                </c:pt>
                <c:pt idx="20677">
                  <c:v>-639.20600000000002</c:v>
                </c:pt>
                <c:pt idx="20678">
                  <c:v>-639.19000000000005</c:v>
                </c:pt>
                <c:pt idx="20679">
                  <c:v>-639.17399999999998</c:v>
                </c:pt>
                <c:pt idx="20680">
                  <c:v>-639.15800000000002</c:v>
                </c:pt>
                <c:pt idx="20681">
                  <c:v>-639.14200000000005</c:v>
                </c:pt>
                <c:pt idx="20682">
                  <c:v>-639.12599999999998</c:v>
                </c:pt>
                <c:pt idx="20683">
                  <c:v>-639.11</c:v>
                </c:pt>
                <c:pt idx="20684">
                  <c:v>-639.09400000000005</c:v>
                </c:pt>
                <c:pt idx="20685">
                  <c:v>-639.07799999999997</c:v>
                </c:pt>
                <c:pt idx="20686">
                  <c:v>-639.06200000000001</c:v>
                </c:pt>
                <c:pt idx="20687">
                  <c:v>-639.04600000000005</c:v>
                </c:pt>
                <c:pt idx="20688">
                  <c:v>-639.03</c:v>
                </c:pt>
                <c:pt idx="20689">
                  <c:v>-639.01400000000001</c:v>
                </c:pt>
                <c:pt idx="20690">
                  <c:v>-638.99800000000005</c:v>
                </c:pt>
                <c:pt idx="20691">
                  <c:v>-638.98199999999997</c:v>
                </c:pt>
                <c:pt idx="20692">
                  <c:v>-638.96600000000001</c:v>
                </c:pt>
                <c:pt idx="20693">
                  <c:v>-638.95000000000005</c:v>
                </c:pt>
                <c:pt idx="20694">
                  <c:v>-638.93399999999997</c:v>
                </c:pt>
                <c:pt idx="20695">
                  <c:v>-638.91800000000001</c:v>
                </c:pt>
                <c:pt idx="20696">
                  <c:v>-638.90200000000004</c:v>
                </c:pt>
                <c:pt idx="20697">
                  <c:v>-638.88599999999997</c:v>
                </c:pt>
                <c:pt idx="20698">
                  <c:v>-638.87</c:v>
                </c:pt>
                <c:pt idx="20699">
                  <c:v>-638.85400000000004</c:v>
                </c:pt>
                <c:pt idx="20700">
                  <c:v>-638.83799999999997</c:v>
                </c:pt>
                <c:pt idx="20701">
                  <c:v>-638.822</c:v>
                </c:pt>
                <c:pt idx="20702">
                  <c:v>-638.80600000000004</c:v>
                </c:pt>
                <c:pt idx="20703">
                  <c:v>-638.79</c:v>
                </c:pt>
                <c:pt idx="20704">
                  <c:v>-638.774</c:v>
                </c:pt>
                <c:pt idx="20705">
                  <c:v>-638.75800000000004</c:v>
                </c:pt>
                <c:pt idx="20706">
                  <c:v>-638.74199999999996</c:v>
                </c:pt>
                <c:pt idx="20707">
                  <c:v>-638.726</c:v>
                </c:pt>
                <c:pt idx="20708">
                  <c:v>-638.71</c:v>
                </c:pt>
                <c:pt idx="20709">
                  <c:v>-638.69399999999996</c:v>
                </c:pt>
                <c:pt idx="20710">
                  <c:v>-638.678</c:v>
                </c:pt>
                <c:pt idx="20711">
                  <c:v>-638.66200000000003</c:v>
                </c:pt>
                <c:pt idx="20712">
                  <c:v>-638.64599999999996</c:v>
                </c:pt>
                <c:pt idx="20713">
                  <c:v>-638.63</c:v>
                </c:pt>
                <c:pt idx="20714">
                  <c:v>-638.61400000000003</c:v>
                </c:pt>
                <c:pt idx="20715">
                  <c:v>-638.59799999999996</c:v>
                </c:pt>
                <c:pt idx="20716">
                  <c:v>-638.58199999999999</c:v>
                </c:pt>
                <c:pt idx="20717">
                  <c:v>-638.56600000000003</c:v>
                </c:pt>
                <c:pt idx="20718">
                  <c:v>-638.54999999999995</c:v>
                </c:pt>
                <c:pt idx="20719">
                  <c:v>-638.53399999999999</c:v>
                </c:pt>
                <c:pt idx="20720">
                  <c:v>-638.51800000000003</c:v>
                </c:pt>
                <c:pt idx="20721">
                  <c:v>-638.50199999999995</c:v>
                </c:pt>
                <c:pt idx="20722">
                  <c:v>-638.48599999999999</c:v>
                </c:pt>
                <c:pt idx="20723">
                  <c:v>-638.47</c:v>
                </c:pt>
                <c:pt idx="20724">
                  <c:v>-638.45399999999995</c:v>
                </c:pt>
                <c:pt idx="20725">
                  <c:v>-638.43799999999999</c:v>
                </c:pt>
                <c:pt idx="20726">
                  <c:v>-638.42200000000003</c:v>
                </c:pt>
                <c:pt idx="20727">
                  <c:v>-638.40599999999995</c:v>
                </c:pt>
                <c:pt idx="20728">
                  <c:v>-638.39</c:v>
                </c:pt>
                <c:pt idx="20729">
                  <c:v>-638.37400000000002</c:v>
                </c:pt>
                <c:pt idx="20730">
                  <c:v>-638.35799999999995</c:v>
                </c:pt>
                <c:pt idx="20731">
                  <c:v>-638.34199999999998</c:v>
                </c:pt>
                <c:pt idx="20732">
                  <c:v>-638.32600000000002</c:v>
                </c:pt>
                <c:pt idx="20733">
                  <c:v>-638.30999999999995</c:v>
                </c:pt>
                <c:pt idx="20734">
                  <c:v>-638.29399999999998</c:v>
                </c:pt>
                <c:pt idx="20735">
                  <c:v>-638.27800000000002</c:v>
                </c:pt>
                <c:pt idx="20736">
                  <c:v>-638.26199999999994</c:v>
                </c:pt>
                <c:pt idx="20737">
                  <c:v>-638.24599999999998</c:v>
                </c:pt>
                <c:pt idx="20738">
                  <c:v>-638.23</c:v>
                </c:pt>
                <c:pt idx="20739">
                  <c:v>-638.21400000000006</c:v>
                </c:pt>
                <c:pt idx="20740">
                  <c:v>-638.19799999999998</c:v>
                </c:pt>
                <c:pt idx="20741">
                  <c:v>-638.18200000000002</c:v>
                </c:pt>
                <c:pt idx="20742">
                  <c:v>-638.16700000000003</c:v>
                </c:pt>
                <c:pt idx="20743">
                  <c:v>-638.15099999999995</c:v>
                </c:pt>
                <c:pt idx="20744">
                  <c:v>-638.13499999999999</c:v>
                </c:pt>
                <c:pt idx="20745">
                  <c:v>-638.11900000000003</c:v>
                </c:pt>
                <c:pt idx="20746">
                  <c:v>-638.10299999999995</c:v>
                </c:pt>
                <c:pt idx="20747">
                  <c:v>-638.08699999999999</c:v>
                </c:pt>
                <c:pt idx="20748">
                  <c:v>-638.07100000000003</c:v>
                </c:pt>
                <c:pt idx="20749">
                  <c:v>-638.05499999999995</c:v>
                </c:pt>
                <c:pt idx="20750">
                  <c:v>-638.03899999999999</c:v>
                </c:pt>
                <c:pt idx="20751">
                  <c:v>-638.02300000000002</c:v>
                </c:pt>
                <c:pt idx="20752">
                  <c:v>-638.00699999999995</c:v>
                </c:pt>
                <c:pt idx="20753">
                  <c:v>-637.99099999999999</c:v>
                </c:pt>
                <c:pt idx="20754">
                  <c:v>-637.97500000000002</c:v>
                </c:pt>
                <c:pt idx="20755">
                  <c:v>-637.95899999999995</c:v>
                </c:pt>
                <c:pt idx="20756">
                  <c:v>-637.94299999999998</c:v>
                </c:pt>
                <c:pt idx="20757">
                  <c:v>-637.92700000000002</c:v>
                </c:pt>
                <c:pt idx="20758">
                  <c:v>-637.91099999999994</c:v>
                </c:pt>
                <c:pt idx="20759">
                  <c:v>-637.89499999999998</c:v>
                </c:pt>
                <c:pt idx="20760">
                  <c:v>-637.87900000000002</c:v>
                </c:pt>
                <c:pt idx="20761">
                  <c:v>-637.86300000000006</c:v>
                </c:pt>
                <c:pt idx="20762">
                  <c:v>-637.84699999999998</c:v>
                </c:pt>
                <c:pt idx="20763">
                  <c:v>-637.83100000000002</c:v>
                </c:pt>
                <c:pt idx="20764">
                  <c:v>-637.81500000000005</c:v>
                </c:pt>
                <c:pt idx="20765">
                  <c:v>-637.79899999999998</c:v>
                </c:pt>
                <c:pt idx="20766">
                  <c:v>-637.78300000000002</c:v>
                </c:pt>
                <c:pt idx="20767">
                  <c:v>-637.76700000000005</c:v>
                </c:pt>
                <c:pt idx="20768">
                  <c:v>-637.75099999999998</c:v>
                </c:pt>
                <c:pt idx="20769">
                  <c:v>-637.73500000000001</c:v>
                </c:pt>
                <c:pt idx="20770">
                  <c:v>-637.71900000000005</c:v>
                </c:pt>
                <c:pt idx="20771">
                  <c:v>-637.70299999999997</c:v>
                </c:pt>
                <c:pt idx="20772">
                  <c:v>-637.68700000000001</c:v>
                </c:pt>
                <c:pt idx="20773">
                  <c:v>-637.67100000000005</c:v>
                </c:pt>
                <c:pt idx="20774">
                  <c:v>-637.65499999999997</c:v>
                </c:pt>
                <c:pt idx="20775">
                  <c:v>-637.63900000000001</c:v>
                </c:pt>
                <c:pt idx="20776">
                  <c:v>-637.62300000000005</c:v>
                </c:pt>
                <c:pt idx="20777">
                  <c:v>-637.60699999999997</c:v>
                </c:pt>
                <c:pt idx="20778">
                  <c:v>-637.59100000000001</c:v>
                </c:pt>
                <c:pt idx="20779">
                  <c:v>-637.57500000000005</c:v>
                </c:pt>
                <c:pt idx="20780">
                  <c:v>-637.55899999999997</c:v>
                </c:pt>
                <c:pt idx="20781">
                  <c:v>-637.54300000000001</c:v>
                </c:pt>
                <c:pt idx="20782">
                  <c:v>-637.52700000000004</c:v>
                </c:pt>
                <c:pt idx="20783">
                  <c:v>-637.51099999999997</c:v>
                </c:pt>
                <c:pt idx="20784">
                  <c:v>-637.495</c:v>
                </c:pt>
                <c:pt idx="20785">
                  <c:v>-637.47900000000004</c:v>
                </c:pt>
                <c:pt idx="20786">
                  <c:v>-637.46299999999997</c:v>
                </c:pt>
                <c:pt idx="20787">
                  <c:v>-637.447</c:v>
                </c:pt>
                <c:pt idx="20788">
                  <c:v>-637.43100000000004</c:v>
                </c:pt>
                <c:pt idx="20789">
                  <c:v>-637.41499999999996</c:v>
                </c:pt>
                <c:pt idx="20790">
                  <c:v>-637.399</c:v>
                </c:pt>
                <c:pt idx="20791">
                  <c:v>-637.38300000000004</c:v>
                </c:pt>
                <c:pt idx="20792">
                  <c:v>-637.36699999999996</c:v>
                </c:pt>
                <c:pt idx="20793">
                  <c:v>-637.351</c:v>
                </c:pt>
                <c:pt idx="20794">
                  <c:v>-637.33500000000004</c:v>
                </c:pt>
                <c:pt idx="20795">
                  <c:v>-637.31899999999996</c:v>
                </c:pt>
                <c:pt idx="20796">
                  <c:v>-637.303</c:v>
                </c:pt>
                <c:pt idx="20797">
                  <c:v>-637.28700000000003</c:v>
                </c:pt>
                <c:pt idx="20798">
                  <c:v>-637.27099999999996</c:v>
                </c:pt>
                <c:pt idx="20799">
                  <c:v>-637.255</c:v>
                </c:pt>
                <c:pt idx="20800">
                  <c:v>-637.23900000000003</c:v>
                </c:pt>
                <c:pt idx="20801">
                  <c:v>-637.22299999999996</c:v>
                </c:pt>
                <c:pt idx="20802">
                  <c:v>-637.20699999999999</c:v>
                </c:pt>
                <c:pt idx="20803">
                  <c:v>-637.19100000000003</c:v>
                </c:pt>
                <c:pt idx="20804">
                  <c:v>-637.17499999999995</c:v>
                </c:pt>
                <c:pt idx="20805">
                  <c:v>-637.15899999999999</c:v>
                </c:pt>
                <c:pt idx="20806">
                  <c:v>-637.14300000000003</c:v>
                </c:pt>
                <c:pt idx="20807">
                  <c:v>-637.12699999999995</c:v>
                </c:pt>
                <c:pt idx="20808">
                  <c:v>-637.11099999999999</c:v>
                </c:pt>
                <c:pt idx="20809">
                  <c:v>-637.09500000000003</c:v>
                </c:pt>
                <c:pt idx="20810">
                  <c:v>-637.07899999999995</c:v>
                </c:pt>
                <c:pt idx="20811">
                  <c:v>-637.06299999999999</c:v>
                </c:pt>
                <c:pt idx="20812">
                  <c:v>-637.04700000000003</c:v>
                </c:pt>
                <c:pt idx="20813">
                  <c:v>-637.03099999999995</c:v>
                </c:pt>
                <c:pt idx="20814">
                  <c:v>-637.01499999999999</c:v>
                </c:pt>
                <c:pt idx="20815">
                  <c:v>-636.99900000000002</c:v>
                </c:pt>
                <c:pt idx="20816">
                  <c:v>-636.98299999999995</c:v>
                </c:pt>
                <c:pt idx="20817">
                  <c:v>-636.96699999999998</c:v>
                </c:pt>
                <c:pt idx="20818">
                  <c:v>-636.95100000000002</c:v>
                </c:pt>
                <c:pt idx="20819">
                  <c:v>-636.93499999999995</c:v>
                </c:pt>
                <c:pt idx="20820">
                  <c:v>-636.91899999999998</c:v>
                </c:pt>
                <c:pt idx="20821">
                  <c:v>-636.90300000000002</c:v>
                </c:pt>
                <c:pt idx="20822">
                  <c:v>-636.88699999999994</c:v>
                </c:pt>
                <c:pt idx="20823">
                  <c:v>-636.87099999999998</c:v>
                </c:pt>
                <c:pt idx="20824">
                  <c:v>-636.85500000000002</c:v>
                </c:pt>
                <c:pt idx="20825">
                  <c:v>-636.83900000000006</c:v>
                </c:pt>
                <c:pt idx="20826">
                  <c:v>-636.82299999999998</c:v>
                </c:pt>
                <c:pt idx="20827">
                  <c:v>-636.80700000000002</c:v>
                </c:pt>
                <c:pt idx="20828">
                  <c:v>-636.79100000000005</c:v>
                </c:pt>
                <c:pt idx="20829">
                  <c:v>-636.77499999999998</c:v>
                </c:pt>
                <c:pt idx="20830">
                  <c:v>-636.75900000000001</c:v>
                </c:pt>
                <c:pt idx="20831">
                  <c:v>-636.74300000000005</c:v>
                </c:pt>
                <c:pt idx="20832">
                  <c:v>-636.72699999999998</c:v>
                </c:pt>
                <c:pt idx="20833">
                  <c:v>-636.71100000000001</c:v>
                </c:pt>
                <c:pt idx="20834">
                  <c:v>-636.69500000000005</c:v>
                </c:pt>
                <c:pt idx="20835">
                  <c:v>-636.67899999999997</c:v>
                </c:pt>
                <c:pt idx="20836">
                  <c:v>-636.66300000000001</c:v>
                </c:pt>
                <c:pt idx="20837">
                  <c:v>-636.64700000000005</c:v>
                </c:pt>
                <c:pt idx="20838">
                  <c:v>-636.63099999999997</c:v>
                </c:pt>
                <c:pt idx="20839">
                  <c:v>-636.61500000000001</c:v>
                </c:pt>
                <c:pt idx="20840">
                  <c:v>-636.59900000000005</c:v>
                </c:pt>
                <c:pt idx="20841">
                  <c:v>-636.58299999999997</c:v>
                </c:pt>
                <c:pt idx="20842">
                  <c:v>-636.56700000000001</c:v>
                </c:pt>
                <c:pt idx="20843">
                  <c:v>-636.55100000000004</c:v>
                </c:pt>
                <c:pt idx="20844">
                  <c:v>-636.53499999999997</c:v>
                </c:pt>
                <c:pt idx="20845">
                  <c:v>-636.51900000000001</c:v>
                </c:pt>
                <c:pt idx="20846">
                  <c:v>-636.50300000000004</c:v>
                </c:pt>
                <c:pt idx="20847">
                  <c:v>-636.48699999999997</c:v>
                </c:pt>
                <c:pt idx="20848">
                  <c:v>-636.471</c:v>
                </c:pt>
                <c:pt idx="20849">
                  <c:v>-636.45500000000004</c:v>
                </c:pt>
                <c:pt idx="20850">
                  <c:v>-636.43899999999996</c:v>
                </c:pt>
                <c:pt idx="20851">
                  <c:v>-636.423</c:v>
                </c:pt>
                <c:pt idx="20852">
                  <c:v>-636.40700000000004</c:v>
                </c:pt>
                <c:pt idx="20853">
                  <c:v>-636.39099999999996</c:v>
                </c:pt>
                <c:pt idx="20854">
                  <c:v>-636.375</c:v>
                </c:pt>
                <c:pt idx="20855">
                  <c:v>-636.35900000000004</c:v>
                </c:pt>
                <c:pt idx="20856">
                  <c:v>-636.34400000000005</c:v>
                </c:pt>
                <c:pt idx="20857">
                  <c:v>-636.32799999999997</c:v>
                </c:pt>
                <c:pt idx="20858">
                  <c:v>-636.31200000000001</c:v>
                </c:pt>
                <c:pt idx="20859">
                  <c:v>-636.29600000000005</c:v>
                </c:pt>
                <c:pt idx="20860">
                  <c:v>-636.28</c:v>
                </c:pt>
                <c:pt idx="20861">
                  <c:v>-636.26400000000001</c:v>
                </c:pt>
                <c:pt idx="20862">
                  <c:v>-636.24800000000005</c:v>
                </c:pt>
                <c:pt idx="20863">
                  <c:v>-636.23199999999997</c:v>
                </c:pt>
                <c:pt idx="20864">
                  <c:v>-636.21600000000001</c:v>
                </c:pt>
                <c:pt idx="20865">
                  <c:v>-636.20000000000005</c:v>
                </c:pt>
                <c:pt idx="20866">
                  <c:v>-636.18399999999997</c:v>
                </c:pt>
                <c:pt idx="20867">
                  <c:v>-636.16800000000001</c:v>
                </c:pt>
                <c:pt idx="20868">
                  <c:v>-636.15200000000004</c:v>
                </c:pt>
                <c:pt idx="20869">
                  <c:v>-636.13599999999997</c:v>
                </c:pt>
                <c:pt idx="20870">
                  <c:v>-636.12</c:v>
                </c:pt>
                <c:pt idx="20871">
                  <c:v>-636.10400000000004</c:v>
                </c:pt>
                <c:pt idx="20872">
                  <c:v>-636.08799999999997</c:v>
                </c:pt>
                <c:pt idx="20873">
                  <c:v>-636.072</c:v>
                </c:pt>
                <c:pt idx="20874">
                  <c:v>-636.05600000000004</c:v>
                </c:pt>
                <c:pt idx="20875">
                  <c:v>-636.04</c:v>
                </c:pt>
                <c:pt idx="20876">
                  <c:v>-636.024</c:v>
                </c:pt>
                <c:pt idx="20877">
                  <c:v>-636.00800000000004</c:v>
                </c:pt>
                <c:pt idx="20878">
                  <c:v>-635.99199999999996</c:v>
                </c:pt>
                <c:pt idx="20879">
                  <c:v>-635.976</c:v>
                </c:pt>
                <c:pt idx="20880">
                  <c:v>-635.96</c:v>
                </c:pt>
                <c:pt idx="20881">
                  <c:v>-635.94399999999996</c:v>
                </c:pt>
                <c:pt idx="20882">
                  <c:v>-635.928</c:v>
                </c:pt>
                <c:pt idx="20883">
                  <c:v>-635.91200000000003</c:v>
                </c:pt>
                <c:pt idx="20884">
                  <c:v>-635.89599999999996</c:v>
                </c:pt>
                <c:pt idx="20885">
                  <c:v>-635.88</c:v>
                </c:pt>
                <c:pt idx="20886">
                  <c:v>-635.86400000000003</c:v>
                </c:pt>
                <c:pt idx="20887">
                  <c:v>-635.84799999999996</c:v>
                </c:pt>
                <c:pt idx="20888">
                  <c:v>-635.83199999999999</c:v>
                </c:pt>
                <c:pt idx="20889">
                  <c:v>-635.81600000000003</c:v>
                </c:pt>
                <c:pt idx="20890">
                  <c:v>-635.79999999999995</c:v>
                </c:pt>
                <c:pt idx="20891">
                  <c:v>-635.78399999999999</c:v>
                </c:pt>
                <c:pt idx="20892">
                  <c:v>-635.76800000000003</c:v>
                </c:pt>
                <c:pt idx="20893">
                  <c:v>-635.75199999999995</c:v>
                </c:pt>
                <c:pt idx="20894">
                  <c:v>-635.73599999999999</c:v>
                </c:pt>
                <c:pt idx="20895">
                  <c:v>-635.72</c:v>
                </c:pt>
                <c:pt idx="20896">
                  <c:v>-635.70399999999995</c:v>
                </c:pt>
                <c:pt idx="20897">
                  <c:v>-635.68799999999999</c:v>
                </c:pt>
                <c:pt idx="20898">
                  <c:v>-635.67200000000003</c:v>
                </c:pt>
                <c:pt idx="20899">
                  <c:v>-635.65599999999995</c:v>
                </c:pt>
                <c:pt idx="20900">
                  <c:v>-635.64</c:v>
                </c:pt>
                <c:pt idx="20901">
                  <c:v>-635.62400000000002</c:v>
                </c:pt>
                <c:pt idx="20902">
                  <c:v>-635.60799999999995</c:v>
                </c:pt>
                <c:pt idx="20903">
                  <c:v>-635.59199999999998</c:v>
                </c:pt>
                <c:pt idx="20904">
                  <c:v>-635.57600000000002</c:v>
                </c:pt>
                <c:pt idx="20905">
                  <c:v>-635.55999999999995</c:v>
                </c:pt>
                <c:pt idx="20906">
                  <c:v>-635.54399999999998</c:v>
                </c:pt>
                <c:pt idx="20907">
                  <c:v>-635.52800000000002</c:v>
                </c:pt>
                <c:pt idx="20908">
                  <c:v>-635.51199999999994</c:v>
                </c:pt>
                <c:pt idx="20909">
                  <c:v>-635.49599999999998</c:v>
                </c:pt>
                <c:pt idx="20910">
                  <c:v>-635.48</c:v>
                </c:pt>
                <c:pt idx="20911">
                  <c:v>-635.46400000000006</c:v>
                </c:pt>
                <c:pt idx="20912">
                  <c:v>-635.44799999999998</c:v>
                </c:pt>
                <c:pt idx="20913">
                  <c:v>-635.43200000000002</c:v>
                </c:pt>
                <c:pt idx="20914">
                  <c:v>-635.41600000000005</c:v>
                </c:pt>
                <c:pt idx="20915">
                  <c:v>-635.4</c:v>
                </c:pt>
                <c:pt idx="20916">
                  <c:v>-635.38400000000001</c:v>
                </c:pt>
                <c:pt idx="20917">
                  <c:v>-635.36800000000005</c:v>
                </c:pt>
                <c:pt idx="20918">
                  <c:v>-635.35199999999998</c:v>
                </c:pt>
                <c:pt idx="20919">
                  <c:v>-635.33600000000001</c:v>
                </c:pt>
                <c:pt idx="20920">
                  <c:v>-635.32000000000005</c:v>
                </c:pt>
                <c:pt idx="20921">
                  <c:v>-635.30399999999997</c:v>
                </c:pt>
                <c:pt idx="20922">
                  <c:v>-635.28800000000001</c:v>
                </c:pt>
                <c:pt idx="20923">
                  <c:v>-635.27200000000005</c:v>
                </c:pt>
                <c:pt idx="20924">
                  <c:v>-635.25599999999997</c:v>
                </c:pt>
                <c:pt idx="20925">
                  <c:v>-635.24</c:v>
                </c:pt>
                <c:pt idx="20926">
                  <c:v>-635.22400000000005</c:v>
                </c:pt>
                <c:pt idx="20927">
                  <c:v>-635.20799999999997</c:v>
                </c:pt>
                <c:pt idx="20928">
                  <c:v>-635.19200000000001</c:v>
                </c:pt>
                <c:pt idx="20929">
                  <c:v>-635.17600000000004</c:v>
                </c:pt>
                <c:pt idx="20930">
                  <c:v>-635.16</c:v>
                </c:pt>
                <c:pt idx="20931">
                  <c:v>-635.14400000000001</c:v>
                </c:pt>
                <c:pt idx="20932">
                  <c:v>-635.12800000000004</c:v>
                </c:pt>
                <c:pt idx="20933">
                  <c:v>-635.11199999999997</c:v>
                </c:pt>
                <c:pt idx="20934">
                  <c:v>-635.096</c:v>
                </c:pt>
                <c:pt idx="20935">
                  <c:v>-635.08000000000004</c:v>
                </c:pt>
                <c:pt idx="20936">
                  <c:v>-635.06399999999996</c:v>
                </c:pt>
                <c:pt idx="20937">
                  <c:v>-635.048</c:v>
                </c:pt>
                <c:pt idx="20938">
                  <c:v>-635.03200000000004</c:v>
                </c:pt>
                <c:pt idx="20939">
                  <c:v>-635.01599999999996</c:v>
                </c:pt>
                <c:pt idx="20940">
                  <c:v>-635</c:v>
                </c:pt>
                <c:pt idx="20941">
                  <c:v>-634.98400000000004</c:v>
                </c:pt>
                <c:pt idx="20942">
                  <c:v>-634.96799999999996</c:v>
                </c:pt>
                <c:pt idx="20943">
                  <c:v>-634.952</c:v>
                </c:pt>
                <c:pt idx="20944">
                  <c:v>-634.93600000000004</c:v>
                </c:pt>
                <c:pt idx="20945">
                  <c:v>-634.91999999999996</c:v>
                </c:pt>
                <c:pt idx="20946">
                  <c:v>-634.904</c:v>
                </c:pt>
                <c:pt idx="20947">
                  <c:v>-634.88800000000003</c:v>
                </c:pt>
                <c:pt idx="20948">
                  <c:v>-634.87199999999996</c:v>
                </c:pt>
                <c:pt idx="20949">
                  <c:v>-634.85599999999999</c:v>
                </c:pt>
                <c:pt idx="20950">
                  <c:v>-634.84</c:v>
                </c:pt>
                <c:pt idx="20951">
                  <c:v>-634.82399999999996</c:v>
                </c:pt>
                <c:pt idx="20952">
                  <c:v>-634.80799999999999</c:v>
                </c:pt>
                <c:pt idx="20953">
                  <c:v>-634.79200000000003</c:v>
                </c:pt>
                <c:pt idx="20954">
                  <c:v>-634.77599999999995</c:v>
                </c:pt>
                <c:pt idx="20955">
                  <c:v>-634.76</c:v>
                </c:pt>
                <c:pt idx="20956">
                  <c:v>-634.74400000000003</c:v>
                </c:pt>
                <c:pt idx="20957">
                  <c:v>-634.72799999999995</c:v>
                </c:pt>
                <c:pt idx="20958">
                  <c:v>-634.71199999999999</c:v>
                </c:pt>
                <c:pt idx="20959">
                  <c:v>-634.69600000000003</c:v>
                </c:pt>
                <c:pt idx="20960">
                  <c:v>-634.67999999999995</c:v>
                </c:pt>
                <c:pt idx="20961">
                  <c:v>-634.66399999999999</c:v>
                </c:pt>
                <c:pt idx="20962">
                  <c:v>-634.64800000000002</c:v>
                </c:pt>
                <c:pt idx="20963">
                  <c:v>-634.63199999999995</c:v>
                </c:pt>
                <c:pt idx="20964">
                  <c:v>-634.61599999999999</c:v>
                </c:pt>
                <c:pt idx="20965">
                  <c:v>-634.6</c:v>
                </c:pt>
                <c:pt idx="20966">
                  <c:v>-634.58399999999995</c:v>
                </c:pt>
                <c:pt idx="20967">
                  <c:v>-634.56799999999998</c:v>
                </c:pt>
                <c:pt idx="20968">
                  <c:v>-634.55200000000002</c:v>
                </c:pt>
                <c:pt idx="20969">
                  <c:v>-634.53599999999994</c:v>
                </c:pt>
                <c:pt idx="20970">
                  <c:v>-634.52099999999996</c:v>
                </c:pt>
                <c:pt idx="20971">
                  <c:v>-634.505</c:v>
                </c:pt>
                <c:pt idx="20972">
                  <c:v>-634.48900000000003</c:v>
                </c:pt>
                <c:pt idx="20973">
                  <c:v>-634.47299999999996</c:v>
                </c:pt>
                <c:pt idx="20974">
                  <c:v>-634.45699999999999</c:v>
                </c:pt>
                <c:pt idx="20975">
                  <c:v>-634.44100000000003</c:v>
                </c:pt>
                <c:pt idx="20976">
                  <c:v>-634.42499999999995</c:v>
                </c:pt>
                <c:pt idx="20977">
                  <c:v>-634.40899999999999</c:v>
                </c:pt>
                <c:pt idx="20978">
                  <c:v>-634.39300000000003</c:v>
                </c:pt>
                <c:pt idx="20979">
                  <c:v>-634.37699999999995</c:v>
                </c:pt>
                <c:pt idx="20980">
                  <c:v>-634.36099999999999</c:v>
                </c:pt>
                <c:pt idx="20981">
                  <c:v>-634.34500000000003</c:v>
                </c:pt>
                <c:pt idx="20982">
                  <c:v>-634.32899999999995</c:v>
                </c:pt>
                <c:pt idx="20983">
                  <c:v>-634.31299999999999</c:v>
                </c:pt>
                <c:pt idx="20984">
                  <c:v>-634.29700000000003</c:v>
                </c:pt>
                <c:pt idx="20985">
                  <c:v>-634.28099999999995</c:v>
                </c:pt>
                <c:pt idx="20986">
                  <c:v>-634.26499999999999</c:v>
                </c:pt>
                <c:pt idx="20987">
                  <c:v>-634.24900000000002</c:v>
                </c:pt>
                <c:pt idx="20988">
                  <c:v>-634.23299999999995</c:v>
                </c:pt>
                <c:pt idx="20989">
                  <c:v>-634.21699999999998</c:v>
                </c:pt>
                <c:pt idx="20990">
                  <c:v>-634.20100000000002</c:v>
                </c:pt>
                <c:pt idx="20991">
                  <c:v>-634.18499999999995</c:v>
                </c:pt>
                <c:pt idx="20992">
                  <c:v>-634.16899999999998</c:v>
                </c:pt>
                <c:pt idx="20993">
                  <c:v>-634.15300000000002</c:v>
                </c:pt>
                <c:pt idx="20994">
                  <c:v>-634.13699999999994</c:v>
                </c:pt>
                <c:pt idx="20995">
                  <c:v>-634.12099999999998</c:v>
                </c:pt>
                <c:pt idx="20996">
                  <c:v>-634.10500000000002</c:v>
                </c:pt>
                <c:pt idx="20997">
                  <c:v>-634.08900000000006</c:v>
                </c:pt>
                <c:pt idx="20998">
                  <c:v>-634.07299999999998</c:v>
                </c:pt>
                <c:pt idx="20999">
                  <c:v>-634.05700000000002</c:v>
                </c:pt>
                <c:pt idx="21000">
                  <c:v>-634.04100000000005</c:v>
                </c:pt>
                <c:pt idx="21001">
                  <c:v>-634.02499999999998</c:v>
                </c:pt>
                <c:pt idx="21002">
                  <c:v>-634.00900000000001</c:v>
                </c:pt>
                <c:pt idx="21003">
                  <c:v>-633.99300000000005</c:v>
                </c:pt>
                <c:pt idx="21004">
                  <c:v>-633.97699999999998</c:v>
                </c:pt>
                <c:pt idx="21005">
                  <c:v>-633.96100000000001</c:v>
                </c:pt>
                <c:pt idx="21006">
                  <c:v>-633.94500000000005</c:v>
                </c:pt>
                <c:pt idx="21007">
                  <c:v>-633.92899999999997</c:v>
                </c:pt>
                <c:pt idx="21008">
                  <c:v>-633.91300000000001</c:v>
                </c:pt>
                <c:pt idx="21009">
                  <c:v>-633.89700000000005</c:v>
                </c:pt>
                <c:pt idx="21010">
                  <c:v>-633.88099999999997</c:v>
                </c:pt>
                <c:pt idx="21011">
                  <c:v>-633.86500000000001</c:v>
                </c:pt>
                <c:pt idx="21012">
                  <c:v>-633.84900000000005</c:v>
                </c:pt>
                <c:pt idx="21013">
                  <c:v>-633.83299999999997</c:v>
                </c:pt>
                <c:pt idx="21014">
                  <c:v>-633.81700000000001</c:v>
                </c:pt>
                <c:pt idx="21015">
                  <c:v>-633.80100000000004</c:v>
                </c:pt>
                <c:pt idx="21016">
                  <c:v>-633.78499999999997</c:v>
                </c:pt>
                <c:pt idx="21017">
                  <c:v>-633.76900000000001</c:v>
                </c:pt>
                <c:pt idx="21018">
                  <c:v>-633.75300000000004</c:v>
                </c:pt>
                <c:pt idx="21019">
                  <c:v>-633.73699999999997</c:v>
                </c:pt>
                <c:pt idx="21020">
                  <c:v>-633.721</c:v>
                </c:pt>
                <c:pt idx="21021">
                  <c:v>-633.70500000000004</c:v>
                </c:pt>
                <c:pt idx="21022">
                  <c:v>-633.68899999999996</c:v>
                </c:pt>
                <c:pt idx="21023">
                  <c:v>-633.673</c:v>
                </c:pt>
                <c:pt idx="21024">
                  <c:v>-633.65700000000004</c:v>
                </c:pt>
                <c:pt idx="21025">
                  <c:v>-633.64099999999996</c:v>
                </c:pt>
                <c:pt idx="21026">
                  <c:v>-633.625</c:v>
                </c:pt>
                <c:pt idx="21027">
                  <c:v>-633.60900000000004</c:v>
                </c:pt>
                <c:pt idx="21028">
                  <c:v>-633.59299999999996</c:v>
                </c:pt>
                <c:pt idx="21029">
                  <c:v>-633.577</c:v>
                </c:pt>
                <c:pt idx="21030">
                  <c:v>-633.56100000000004</c:v>
                </c:pt>
                <c:pt idx="21031">
                  <c:v>-633.54499999999996</c:v>
                </c:pt>
                <c:pt idx="21032">
                  <c:v>-633.529</c:v>
                </c:pt>
                <c:pt idx="21033">
                  <c:v>-633.51300000000003</c:v>
                </c:pt>
                <c:pt idx="21034">
                  <c:v>-633.49699999999996</c:v>
                </c:pt>
                <c:pt idx="21035">
                  <c:v>-633.48099999999999</c:v>
                </c:pt>
                <c:pt idx="21036">
                  <c:v>-633.46500000000003</c:v>
                </c:pt>
                <c:pt idx="21037">
                  <c:v>-633.44899999999996</c:v>
                </c:pt>
                <c:pt idx="21038">
                  <c:v>-633.43299999999999</c:v>
                </c:pt>
                <c:pt idx="21039">
                  <c:v>-633.41700000000003</c:v>
                </c:pt>
                <c:pt idx="21040">
                  <c:v>-633.40099999999995</c:v>
                </c:pt>
                <c:pt idx="21041">
                  <c:v>-633.38499999999999</c:v>
                </c:pt>
                <c:pt idx="21042">
                  <c:v>-633.36900000000003</c:v>
                </c:pt>
                <c:pt idx="21043">
                  <c:v>-633.35299999999995</c:v>
                </c:pt>
                <c:pt idx="21044">
                  <c:v>-633.33699999999999</c:v>
                </c:pt>
                <c:pt idx="21045">
                  <c:v>-633.32100000000003</c:v>
                </c:pt>
                <c:pt idx="21046">
                  <c:v>-633.30499999999995</c:v>
                </c:pt>
                <c:pt idx="21047">
                  <c:v>-633.28899999999999</c:v>
                </c:pt>
                <c:pt idx="21048">
                  <c:v>-633.27300000000002</c:v>
                </c:pt>
                <c:pt idx="21049">
                  <c:v>-633.25699999999995</c:v>
                </c:pt>
                <c:pt idx="21050">
                  <c:v>-633.24099999999999</c:v>
                </c:pt>
                <c:pt idx="21051">
                  <c:v>-633.22500000000002</c:v>
                </c:pt>
                <c:pt idx="21052">
                  <c:v>-633.20899999999995</c:v>
                </c:pt>
                <c:pt idx="21053">
                  <c:v>-633.19299999999998</c:v>
                </c:pt>
                <c:pt idx="21054">
                  <c:v>-633.17700000000002</c:v>
                </c:pt>
                <c:pt idx="21055">
                  <c:v>-633.16099999999994</c:v>
                </c:pt>
                <c:pt idx="21056">
                  <c:v>-633.14499999999998</c:v>
                </c:pt>
                <c:pt idx="21057">
                  <c:v>-633.12900000000002</c:v>
                </c:pt>
                <c:pt idx="21058">
                  <c:v>-633.11300000000006</c:v>
                </c:pt>
                <c:pt idx="21059">
                  <c:v>-633.09699999999998</c:v>
                </c:pt>
                <c:pt idx="21060">
                  <c:v>-633.08100000000002</c:v>
                </c:pt>
                <c:pt idx="21061">
                  <c:v>-633.06500000000005</c:v>
                </c:pt>
                <c:pt idx="21062">
                  <c:v>-633.04899999999998</c:v>
                </c:pt>
                <c:pt idx="21063">
                  <c:v>-633.03300000000002</c:v>
                </c:pt>
                <c:pt idx="21064">
                  <c:v>-633.01700000000005</c:v>
                </c:pt>
                <c:pt idx="21065">
                  <c:v>-633.00099999999998</c:v>
                </c:pt>
                <c:pt idx="21066">
                  <c:v>-632.98500000000001</c:v>
                </c:pt>
                <c:pt idx="21067">
                  <c:v>-632.96900000000005</c:v>
                </c:pt>
                <c:pt idx="21068">
                  <c:v>-632.95299999999997</c:v>
                </c:pt>
                <c:pt idx="21069">
                  <c:v>-632.93700000000001</c:v>
                </c:pt>
                <c:pt idx="21070">
                  <c:v>-632.92100000000005</c:v>
                </c:pt>
                <c:pt idx="21071">
                  <c:v>-632.90499999999997</c:v>
                </c:pt>
                <c:pt idx="21072">
                  <c:v>-632.88900000000001</c:v>
                </c:pt>
                <c:pt idx="21073">
                  <c:v>-632.87300000000005</c:v>
                </c:pt>
                <c:pt idx="21074">
                  <c:v>-632.85699999999997</c:v>
                </c:pt>
                <c:pt idx="21075">
                  <c:v>-632.84100000000001</c:v>
                </c:pt>
                <c:pt idx="21076">
                  <c:v>-632.82500000000005</c:v>
                </c:pt>
                <c:pt idx="21077">
                  <c:v>-632.80899999999997</c:v>
                </c:pt>
                <c:pt idx="21078">
                  <c:v>-632.79300000000001</c:v>
                </c:pt>
                <c:pt idx="21079">
                  <c:v>-632.77700000000004</c:v>
                </c:pt>
                <c:pt idx="21080">
                  <c:v>-632.76099999999997</c:v>
                </c:pt>
                <c:pt idx="21081">
                  <c:v>-632.745</c:v>
                </c:pt>
                <c:pt idx="21082">
                  <c:v>-632.72900000000004</c:v>
                </c:pt>
                <c:pt idx="21083">
                  <c:v>-632.71400000000006</c:v>
                </c:pt>
                <c:pt idx="21084">
                  <c:v>-632.69799999999998</c:v>
                </c:pt>
                <c:pt idx="21085">
                  <c:v>-632.68200000000002</c:v>
                </c:pt>
                <c:pt idx="21086">
                  <c:v>-632.66600000000005</c:v>
                </c:pt>
                <c:pt idx="21087">
                  <c:v>-632.65</c:v>
                </c:pt>
                <c:pt idx="21088">
                  <c:v>-632.63400000000001</c:v>
                </c:pt>
                <c:pt idx="21089">
                  <c:v>-632.61800000000005</c:v>
                </c:pt>
                <c:pt idx="21090">
                  <c:v>-632.60199999999998</c:v>
                </c:pt>
                <c:pt idx="21091">
                  <c:v>-632.58600000000001</c:v>
                </c:pt>
                <c:pt idx="21092">
                  <c:v>-632.57000000000005</c:v>
                </c:pt>
                <c:pt idx="21093">
                  <c:v>-632.55399999999997</c:v>
                </c:pt>
                <c:pt idx="21094">
                  <c:v>-632.53800000000001</c:v>
                </c:pt>
                <c:pt idx="21095">
                  <c:v>-632.52200000000005</c:v>
                </c:pt>
                <c:pt idx="21096">
                  <c:v>-632.50599999999997</c:v>
                </c:pt>
                <c:pt idx="21097">
                  <c:v>-632.49</c:v>
                </c:pt>
                <c:pt idx="21098">
                  <c:v>-632.47400000000005</c:v>
                </c:pt>
                <c:pt idx="21099">
                  <c:v>-632.45799999999997</c:v>
                </c:pt>
                <c:pt idx="21100">
                  <c:v>-632.44200000000001</c:v>
                </c:pt>
                <c:pt idx="21101">
                  <c:v>-632.42600000000004</c:v>
                </c:pt>
                <c:pt idx="21102">
                  <c:v>-632.41</c:v>
                </c:pt>
                <c:pt idx="21103">
                  <c:v>-632.39400000000001</c:v>
                </c:pt>
                <c:pt idx="21104">
                  <c:v>-632.37800000000004</c:v>
                </c:pt>
                <c:pt idx="21105">
                  <c:v>-632.36199999999997</c:v>
                </c:pt>
                <c:pt idx="21106">
                  <c:v>-632.346</c:v>
                </c:pt>
                <c:pt idx="21107">
                  <c:v>-632.33000000000004</c:v>
                </c:pt>
                <c:pt idx="21108">
                  <c:v>-632.31399999999996</c:v>
                </c:pt>
                <c:pt idx="21109">
                  <c:v>-632.298</c:v>
                </c:pt>
                <c:pt idx="21110">
                  <c:v>-632.28200000000004</c:v>
                </c:pt>
                <c:pt idx="21111">
                  <c:v>-632.26599999999996</c:v>
                </c:pt>
                <c:pt idx="21112">
                  <c:v>-632.25</c:v>
                </c:pt>
                <c:pt idx="21113">
                  <c:v>-632.23400000000004</c:v>
                </c:pt>
                <c:pt idx="21114">
                  <c:v>-632.21799999999996</c:v>
                </c:pt>
                <c:pt idx="21115">
                  <c:v>-632.202</c:v>
                </c:pt>
                <c:pt idx="21116">
                  <c:v>-632.18600000000004</c:v>
                </c:pt>
                <c:pt idx="21117">
                  <c:v>-632.16999999999996</c:v>
                </c:pt>
                <c:pt idx="21118">
                  <c:v>-632.154</c:v>
                </c:pt>
                <c:pt idx="21119">
                  <c:v>-632.13800000000003</c:v>
                </c:pt>
                <c:pt idx="21120">
                  <c:v>-632.12199999999996</c:v>
                </c:pt>
                <c:pt idx="21121">
                  <c:v>-632.10599999999999</c:v>
                </c:pt>
                <c:pt idx="21122">
                  <c:v>-632.09</c:v>
                </c:pt>
                <c:pt idx="21123">
                  <c:v>-632.07399999999996</c:v>
                </c:pt>
                <c:pt idx="21124">
                  <c:v>-632.05799999999999</c:v>
                </c:pt>
                <c:pt idx="21125">
                  <c:v>-632.04200000000003</c:v>
                </c:pt>
                <c:pt idx="21126">
                  <c:v>-632.02599999999995</c:v>
                </c:pt>
                <c:pt idx="21127">
                  <c:v>-632.01</c:v>
                </c:pt>
                <c:pt idx="21128">
                  <c:v>-631.99400000000003</c:v>
                </c:pt>
                <c:pt idx="21129">
                  <c:v>-631.97799999999995</c:v>
                </c:pt>
                <c:pt idx="21130">
                  <c:v>-631.96199999999999</c:v>
                </c:pt>
                <c:pt idx="21131">
                  <c:v>-631.94600000000003</c:v>
                </c:pt>
                <c:pt idx="21132">
                  <c:v>-631.92999999999995</c:v>
                </c:pt>
                <c:pt idx="21133">
                  <c:v>-631.91399999999999</c:v>
                </c:pt>
                <c:pt idx="21134">
                  <c:v>-631.89800000000002</c:v>
                </c:pt>
                <c:pt idx="21135">
                  <c:v>-631.88199999999995</c:v>
                </c:pt>
                <c:pt idx="21136">
                  <c:v>-631.86599999999999</c:v>
                </c:pt>
                <c:pt idx="21137">
                  <c:v>-631.85</c:v>
                </c:pt>
                <c:pt idx="21138">
                  <c:v>-631.83399999999995</c:v>
                </c:pt>
                <c:pt idx="21139">
                  <c:v>-631.81799999999998</c:v>
                </c:pt>
                <c:pt idx="21140">
                  <c:v>-631.80200000000002</c:v>
                </c:pt>
                <c:pt idx="21141">
                  <c:v>-631.78599999999994</c:v>
                </c:pt>
                <c:pt idx="21142">
                  <c:v>-631.77</c:v>
                </c:pt>
                <c:pt idx="21143">
                  <c:v>-631.75400000000002</c:v>
                </c:pt>
                <c:pt idx="21144">
                  <c:v>-631.73800000000006</c:v>
                </c:pt>
                <c:pt idx="21145">
                  <c:v>-631.72199999999998</c:v>
                </c:pt>
                <c:pt idx="21146">
                  <c:v>-631.70600000000002</c:v>
                </c:pt>
                <c:pt idx="21147">
                  <c:v>-631.69000000000005</c:v>
                </c:pt>
                <c:pt idx="21148">
                  <c:v>-631.67399999999998</c:v>
                </c:pt>
                <c:pt idx="21149">
                  <c:v>-631.65800000000002</c:v>
                </c:pt>
                <c:pt idx="21150">
                  <c:v>-631.64200000000005</c:v>
                </c:pt>
                <c:pt idx="21151">
                  <c:v>-631.62599999999998</c:v>
                </c:pt>
                <c:pt idx="21152">
                  <c:v>-631.61</c:v>
                </c:pt>
                <c:pt idx="21153">
                  <c:v>-631.59400000000005</c:v>
                </c:pt>
                <c:pt idx="21154">
                  <c:v>-631.57799999999997</c:v>
                </c:pt>
                <c:pt idx="21155">
                  <c:v>-631.56200000000001</c:v>
                </c:pt>
                <c:pt idx="21156">
                  <c:v>-631.54600000000005</c:v>
                </c:pt>
                <c:pt idx="21157">
                  <c:v>-631.53</c:v>
                </c:pt>
                <c:pt idx="21158">
                  <c:v>-631.51400000000001</c:v>
                </c:pt>
                <c:pt idx="21159">
                  <c:v>-631.49800000000005</c:v>
                </c:pt>
                <c:pt idx="21160">
                  <c:v>-631.48199999999997</c:v>
                </c:pt>
                <c:pt idx="21161">
                  <c:v>-631.46600000000001</c:v>
                </c:pt>
                <c:pt idx="21162">
                  <c:v>-631.45000000000005</c:v>
                </c:pt>
                <c:pt idx="21163">
                  <c:v>-631.43399999999997</c:v>
                </c:pt>
                <c:pt idx="21164">
                  <c:v>-631.41800000000001</c:v>
                </c:pt>
                <c:pt idx="21165">
                  <c:v>-631.40200000000004</c:v>
                </c:pt>
                <c:pt idx="21166">
                  <c:v>-631.38599999999997</c:v>
                </c:pt>
                <c:pt idx="21167">
                  <c:v>-631.37</c:v>
                </c:pt>
                <c:pt idx="21168">
                  <c:v>-631.35400000000004</c:v>
                </c:pt>
                <c:pt idx="21169">
                  <c:v>-631.33799999999997</c:v>
                </c:pt>
                <c:pt idx="21170">
                  <c:v>-631.322</c:v>
                </c:pt>
                <c:pt idx="21171">
                  <c:v>-631.30600000000004</c:v>
                </c:pt>
                <c:pt idx="21172">
                  <c:v>-631.29</c:v>
                </c:pt>
                <c:pt idx="21173">
                  <c:v>-631.274</c:v>
                </c:pt>
                <c:pt idx="21174">
                  <c:v>-631.25800000000004</c:v>
                </c:pt>
                <c:pt idx="21175">
                  <c:v>-631.24199999999996</c:v>
                </c:pt>
                <c:pt idx="21176">
                  <c:v>-631.226</c:v>
                </c:pt>
                <c:pt idx="21177">
                  <c:v>-631.21</c:v>
                </c:pt>
                <c:pt idx="21178">
                  <c:v>-631.19399999999996</c:v>
                </c:pt>
                <c:pt idx="21179">
                  <c:v>-631.178</c:v>
                </c:pt>
                <c:pt idx="21180">
                  <c:v>-631.16200000000003</c:v>
                </c:pt>
                <c:pt idx="21181">
                  <c:v>-631.14599999999996</c:v>
                </c:pt>
                <c:pt idx="21182">
                  <c:v>-631.13</c:v>
                </c:pt>
                <c:pt idx="21183">
                  <c:v>-631.11400000000003</c:v>
                </c:pt>
                <c:pt idx="21184">
                  <c:v>-631.09799999999996</c:v>
                </c:pt>
                <c:pt idx="21185">
                  <c:v>-631.08199999999999</c:v>
                </c:pt>
                <c:pt idx="21186">
                  <c:v>-631.06600000000003</c:v>
                </c:pt>
                <c:pt idx="21187">
                  <c:v>-631.04999999999995</c:v>
                </c:pt>
                <c:pt idx="21188">
                  <c:v>-631.03399999999999</c:v>
                </c:pt>
                <c:pt idx="21189">
                  <c:v>-631.01800000000003</c:v>
                </c:pt>
                <c:pt idx="21190">
                  <c:v>-631.00199999999995</c:v>
                </c:pt>
                <c:pt idx="21191">
                  <c:v>-630.98599999999999</c:v>
                </c:pt>
                <c:pt idx="21192">
                  <c:v>-630.97</c:v>
                </c:pt>
                <c:pt idx="21193">
                  <c:v>-630.95399999999995</c:v>
                </c:pt>
                <c:pt idx="21194">
                  <c:v>-630.93799999999999</c:v>
                </c:pt>
                <c:pt idx="21195">
                  <c:v>-630.92200000000003</c:v>
                </c:pt>
                <c:pt idx="21196">
                  <c:v>-630.90599999999995</c:v>
                </c:pt>
                <c:pt idx="21197">
                  <c:v>-630.89099999999996</c:v>
                </c:pt>
                <c:pt idx="21198">
                  <c:v>-630.875</c:v>
                </c:pt>
                <c:pt idx="21199">
                  <c:v>-630.85900000000004</c:v>
                </c:pt>
                <c:pt idx="21200">
                  <c:v>-630.84299999999996</c:v>
                </c:pt>
                <c:pt idx="21201">
                  <c:v>-630.827</c:v>
                </c:pt>
                <c:pt idx="21202">
                  <c:v>-630.81100000000004</c:v>
                </c:pt>
                <c:pt idx="21203">
                  <c:v>-630.79499999999996</c:v>
                </c:pt>
                <c:pt idx="21204">
                  <c:v>-630.779</c:v>
                </c:pt>
                <c:pt idx="21205">
                  <c:v>-630.76300000000003</c:v>
                </c:pt>
                <c:pt idx="21206">
                  <c:v>-630.74699999999996</c:v>
                </c:pt>
                <c:pt idx="21207">
                  <c:v>-630.73099999999999</c:v>
                </c:pt>
                <c:pt idx="21208">
                  <c:v>-630.71500000000003</c:v>
                </c:pt>
                <c:pt idx="21209">
                  <c:v>-630.69899999999996</c:v>
                </c:pt>
                <c:pt idx="21210">
                  <c:v>-630.68299999999999</c:v>
                </c:pt>
                <c:pt idx="21211">
                  <c:v>-630.66700000000003</c:v>
                </c:pt>
                <c:pt idx="21212">
                  <c:v>-630.65099999999995</c:v>
                </c:pt>
                <c:pt idx="21213">
                  <c:v>-630.63499999999999</c:v>
                </c:pt>
                <c:pt idx="21214">
                  <c:v>-630.61900000000003</c:v>
                </c:pt>
                <c:pt idx="21215">
                  <c:v>-630.60299999999995</c:v>
                </c:pt>
                <c:pt idx="21216">
                  <c:v>-630.58699999999999</c:v>
                </c:pt>
                <c:pt idx="21217">
                  <c:v>-630.57100000000003</c:v>
                </c:pt>
                <c:pt idx="21218">
                  <c:v>-630.55499999999995</c:v>
                </c:pt>
                <c:pt idx="21219">
                  <c:v>-630.53899999999999</c:v>
                </c:pt>
                <c:pt idx="21220">
                  <c:v>-630.52300000000002</c:v>
                </c:pt>
                <c:pt idx="21221">
                  <c:v>-630.50699999999995</c:v>
                </c:pt>
                <c:pt idx="21222">
                  <c:v>-630.49099999999999</c:v>
                </c:pt>
                <c:pt idx="21223">
                  <c:v>-630.47500000000002</c:v>
                </c:pt>
                <c:pt idx="21224">
                  <c:v>-630.45899999999995</c:v>
                </c:pt>
                <c:pt idx="21225">
                  <c:v>-630.44299999999998</c:v>
                </c:pt>
                <c:pt idx="21226">
                  <c:v>-630.42700000000002</c:v>
                </c:pt>
                <c:pt idx="21227">
                  <c:v>-630.41099999999994</c:v>
                </c:pt>
                <c:pt idx="21228">
                  <c:v>-630.39499999999998</c:v>
                </c:pt>
                <c:pt idx="21229">
                  <c:v>-630.37900000000002</c:v>
                </c:pt>
                <c:pt idx="21230">
                  <c:v>-630.36300000000006</c:v>
                </c:pt>
                <c:pt idx="21231">
                  <c:v>-630.34699999999998</c:v>
                </c:pt>
                <c:pt idx="21232">
                  <c:v>-630.33100000000002</c:v>
                </c:pt>
                <c:pt idx="21233">
                  <c:v>-630.31500000000005</c:v>
                </c:pt>
                <c:pt idx="21234">
                  <c:v>-630.29899999999998</c:v>
                </c:pt>
                <c:pt idx="21235">
                  <c:v>-630.28300000000002</c:v>
                </c:pt>
                <c:pt idx="21236">
                  <c:v>-630.26700000000005</c:v>
                </c:pt>
                <c:pt idx="21237">
                  <c:v>-630.25099999999998</c:v>
                </c:pt>
                <c:pt idx="21238">
                  <c:v>-630.23500000000001</c:v>
                </c:pt>
                <c:pt idx="21239">
                  <c:v>-630.21900000000005</c:v>
                </c:pt>
                <c:pt idx="21240">
                  <c:v>-630.20299999999997</c:v>
                </c:pt>
                <c:pt idx="21241">
                  <c:v>-630.18700000000001</c:v>
                </c:pt>
                <c:pt idx="21242">
                  <c:v>-630.17100000000005</c:v>
                </c:pt>
                <c:pt idx="21243">
                  <c:v>-630.15499999999997</c:v>
                </c:pt>
                <c:pt idx="21244">
                  <c:v>-630.13900000000001</c:v>
                </c:pt>
                <c:pt idx="21245">
                  <c:v>-630.12300000000005</c:v>
                </c:pt>
                <c:pt idx="21246">
                  <c:v>-630.10699999999997</c:v>
                </c:pt>
                <c:pt idx="21247">
                  <c:v>-630.09100000000001</c:v>
                </c:pt>
                <c:pt idx="21248">
                  <c:v>-630.07500000000005</c:v>
                </c:pt>
                <c:pt idx="21249">
                  <c:v>-630.05899999999997</c:v>
                </c:pt>
                <c:pt idx="21250">
                  <c:v>-630.04300000000001</c:v>
                </c:pt>
                <c:pt idx="21251">
                  <c:v>-630.02700000000004</c:v>
                </c:pt>
                <c:pt idx="21252">
                  <c:v>-630.01099999999997</c:v>
                </c:pt>
                <c:pt idx="21253">
                  <c:v>-629.995</c:v>
                </c:pt>
                <c:pt idx="21254">
                  <c:v>-629.97900000000004</c:v>
                </c:pt>
                <c:pt idx="21255">
                  <c:v>-629.96299999999997</c:v>
                </c:pt>
                <c:pt idx="21256">
                  <c:v>-629.947</c:v>
                </c:pt>
                <c:pt idx="21257">
                  <c:v>-629.93100000000004</c:v>
                </c:pt>
                <c:pt idx="21258">
                  <c:v>-629.91499999999996</c:v>
                </c:pt>
                <c:pt idx="21259">
                  <c:v>-629.899</c:v>
                </c:pt>
                <c:pt idx="21260">
                  <c:v>-629.88300000000004</c:v>
                </c:pt>
                <c:pt idx="21261">
                  <c:v>-629.86699999999996</c:v>
                </c:pt>
                <c:pt idx="21262">
                  <c:v>-629.851</c:v>
                </c:pt>
                <c:pt idx="21263">
                  <c:v>-629.83500000000004</c:v>
                </c:pt>
                <c:pt idx="21264">
                  <c:v>-629.81899999999996</c:v>
                </c:pt>
                <c:pt idx="21265">
                  <c:v>-629.803</c:v>
                </c:pt>
                <c:pt idx="21266">
                  <c:v>-629.78700000000003</c:v>
                </c:pt>
                <c:pt idx="21267">
                  <c:v>-629.77099999999996</c:v>
                </c:pt>
                <c:pt idx="21268">
                  <c:v>-629.755</c:v>
                </c:pt>
                <c:pt idx="21269">
                  <c:v>-629.73900000000003</c:v>
                </c:pt>
                <c:pt idx="21270">
                  <c:v>-629.72299999999996</c:v>
                </c:pt>
                <c:pt idx="21271">
                  <c:v>-629.70699999999999</c:v>
                </c:pt>
                <c:pt idx="21272">
                  <c:v>-629.69100000000003</c:v>
                </c:pt>
                <c:pt idx="21273">
                  <c:v>-629.67499999999995</c:v>
                </c:pt>
                <c:pt idx="21274">
                  <c:v>-629.65899999999999</c:v>
                </c:pt>
                <c:pt idx="21275">
                  <c:v>-629.64300000000003</c:v>
                </c:pt>
                <c:pt idx="21276">
                  <c:v>-629.62699999999995</c:v>
                </c:pt>
                <c:pt idx="21277">
                  <c:v>-629.61099999999999</c:v>
                </c:pt>
                <c:pt idx="21278">
                  <c:v>-629.59500000000003</c:v>
                </c:pt>
                <c:pt idx="21279">
                  <c:v>-629.57899999999995</c:v>
                </c:pt>
                <c:pt idx="21280">
                  <c:v>-629.56299999999999</c:v>
                </c:pt>
                <c:pt idx="21281">
                  <c:v>-629.54700000000003</c:v>
                </c:pt>
                <c:pt idx="21282">
                  <c:v>-629.53099999999995</c:v>
                </c:pt>
                <c:pt idx="21283">
                  <c:v>-629.51499999999999</c:v>
                </c:pt>
                <c:pt idx="21284">
                  <c:v>-629.49900000000002</c:v>
                </c:pt>
                <c:pt idx="21285">
                  <c:v>-629.48299999999995</c:v>
                </c:pt>
                <c:pt idx="21286">
                  <c:v>-629.46699999999998</c:v>
                </c:pt>
                <c:pt idx="21287">
                  <c:v>-629.45100000000002</c:v>
                </c:pt>
                <c:pt idx="21288">
                  <c:v>-629.43499999999995</c:v>
                </c:pt>
                <c:pt idx="21289">
                  <c:v>-629.41899999999998</c:v>
                </c:pt>
                <c:pt idx="21290">
                  <c:v>-629.40300000000002</c:v>
                </c:pt>
                <c:pt idx="21291">
                  <c:v>-629.38699999999994</c:v>
                </c:pt>
                <c:pt idx="21292">
                  <c:v>-629.37099999999998</c:v>
                </c:pt>
                <c:pt idx="21293">
                  <c:v>-629.35500000000002</c:v>
                </c:pt>
                <c:pt idx="21294">
                  <c:v>-629.33900000000006</c:v>
                </c:pt>
                <c:pt idx="21295">
                  <c:v>-629.32299999999998</c:v>
                </c:pt>
                <c:pt idx="21296">
                  <c:v>-629.30700000000002</c:v>
                </c:pt>
                <c:pt idx="21297">
                  <c:v>-629.29100000000005</c:v>
                </c:pt>
                <c:pt idx="21298">
                  <c:v>-629.27499999999998</c:v>
                </c:pt>
                <c:pt idx="21299">
                  <c:v>-629.25900000000001</c:v>
                </c:pt>
                <c:pt idx="21300">
                  <c:v>-629.24300000000005</c:v>
                </c:pt>
                <c:pt idx="21301">
                  <c:v>-629.22699999999998</c:v>
                </c:pt>
                <c:pt idx="21302">
                  <c:v>-629.21100000000001</c:v>
                </c:pt>
                <c:pt idx="21303">
                  <c:v>-629.19500000000005</c:v>
                </c:pt>
                <c:pt idx="21304">
                  <c:v>-629.17899999999997</c:v>
                </c:pt>
                <c:pt idx="21305">
                  <c:v>-629.16300000000001</c:v>
                </c:pt>
                <c:pt idx="21306">
                  <c:v>-629.14700000000005</c:v>
                </c:pt>
                <c:pt idx="21307">
                  <c:v>-629.13099999999997</c:v>
                </c:pt>
                <c:pt idx="21308">
                  <c:v>-629.11500000000001</c:v>
                </c:pt>
                <c:pt idx="21309">
                  <c:v>-629.09900000000005</c:v>
                </c:pt>
                <c:pt idx="21310">
                  <c:v>-629.08299999999997</c:v>
                </c:pt>
                <c:pt idx="21311">
                  <c:v>-629.06799999999998</c:v>
                </c:pt>
                <c:pt idx="21312">
                  <c:v>-629.05200000000002</c:v>
                </c:pt>
                <c:pt idx="21313">
                  <c:v>-629.03599999999994</c:v>
                </c:pt>
                <c:pt idx="21314">
                  <c:v>-629.02</c:v>
                </c:pt>
                <c:pt idx="21315">
                  <c:v>-629.00400000000002</c:v>
                </c:pt>
                <c:pt idx="21316">
                  <c:v>-628.98800000000006</c:v>
                </c:pt>
                <c:pt idx="21317">
                  <c:v>-628.97199999999998</c:v>
                </c:pt>
                <c:pt idx="21318">
                  <c:v>-628.95600000000002</c:v>
                </c:pt>
                <c:pt idx="21319">
                  <c:v>-628.94000000000005</c:v>
                </c:pt>
                <c:pt idx="21320">
                  <c:v>-628.92399999999998</c:v>
                </c:pt>
                <c:pt idx="21321">
                  <c:v>-628.90800000000002</c:v>
                </c:pt>
                <c:pt idx="21322">
                  <c:v>-628.89200000000005</c:v>
                </c:pt>
                <c:pt idx="21323">
                  <c:v>-628.87599999999998</c:v>
                </c:pt>
                <c:pt idx="21324">
                  <c:v>-628.86</c:v>
                </c:pt>
                <c:pt idx="21325">
                  <c:v>-628.84400000000005</c:v>
                </c:pt>
                <c:pt idx="21326">
                  <c:v>-628.82799999999997</c:v>
                </c:pt>
                <c:pt idx="21327">
                  <c:v>-628.81200000000001</c:v>
                </c:pt>
                <c:pt idx="21328">
                  <c:v>-628.79600000000005</c:v>
                </c:pt>
                <c:pt idx="21329">
                  <c:v>-628.78</c:v>
                </c:pt>
                <c:pt idx="21330">
                  <c:v>-628.76400000000001</c:v>
                </c:pt>
                <c:pt idx="21331">
                  <c:v>-628.74800000000005</c:v>
                </c:pt>
                <c:pt idx="21332">
                  <c:v>-628.73199999999997</c:v>
                </c:pt>
                <c:pt idx="21333">
                  <c:v>-628.71600000000001</c:v>
                </c:pt>
                <c:pt idx="21334">
                  <c:v>-628.70000000000005</c:v>
                </c:pt>
                <c:pt idx="21335">
                  <c:v>-628.68399999999997</c:v>
                </c:pt>
                <c:pt idx="21336">
                  <c:v>-628.66800000000001</c:v>
                </c:pt>
                <c:pt idx="21337">
                  <c:v>-628.65200000000004</c:v>
                </c:pt>
                <c:pt idx="21338">
                  <c:v>-628.63599999999997</c:v>
                </c:pt>
                <c:pt idx="21339">
                  <c:v>-628.62</c:v>
                </c:pt>
                <c:pt idx="21340">
                  <c:v>-628.60400000000004</c:v>
                </c:pt>
                <c:pt idx="21341">
                  <c:v>-628.58799999999997</c:v>
                </c:pt>
                <c:pt idx="21342">
                  <c:v>-628.572</c:v>
                </c:pt>
                <c:pt idx="21343">
                  <c:v>-628.55600000000004</c:v>
                </c:pt>
                <c:pt idx="21344">
                  <c:v>-628.54</c:v>
                </c:pt>
                <c:pt idx="21345">
                  <c:v>-628.524</c:v>
                </c:pt>
                <c:pt idx="21346">
                  <c:v>-628.50800000000004</c:v>
                </c:pt>
                <c:pt idx="21347">
                  <c:v>-628.49199999999996</c:v>
                </c:pt>
                <c:pt idx="21348">
                  <c:v>-628.476</c:v>
                </c:pt>
                <c:pt idx="21349">
                  <c:v>-628.46</c:v>
                </c:pt>
                <c:pt idx="21350">
                  <c:v>-628.44399999999996</c:v>
                </c:pt>
                <c:pt idx="21351">
                  <c:v>-628.428</c:v>
                </c:pt>
                <c:pt idx="21352">
                  <c:v>-628.41200000000003</c:v>
                </c:pt>
                <c:pt idx="21353">
                  <c:v>-628.39599999999996</c:v>
                </c:pt>
                <c:pt idx="21354">
                  <c:v>-628.38</c:v>
                </c:pt>
                <c:pt idx="21355">
                  <c:v>-628.36400000000003</c:v>
                </c:pt>
                <c:pt idx="21356">
                  <c:v>-628.34799999999996</c:v>
                </c:pt>
                <c:pt idx="21357">
                  <c:v>-628.33199999999999</c:v>
                </c:pt>
                <c:pt idx="21358">
                  <c:v>-628.31600000000003</c:v>
                </c:pt>
                <c:pt idx="21359">
                  <c:v>-628.29999999999995</c:v>
                </c:pt>
                <c:pt idx="21360">
                  <c:v>-628.28399999999999</c:v>
                </c:pt>
                <c:pt idx="21361">
                  <c:v>-628.26800000000003</c:v>
                </c:pt>
                <c:pt idx="21362">
                  <c:v>-628.25199999999995</c:v>
                </c:pt>
                <c:pt idx="21363">
                  <c:v>-628.23599999999999</c:v>
                </c:pt>
                <c:pt idx="21364">
                  <c:v>-628.22</c:v>
                </c:pt>
                <c:pt idx="21365">
                  <c:v>-628.20399999999995</c:v>
                </c:pt>
                <c:pt idx="21366">
                  <c:v>-628.18799999999999</c:v>
                </c:pt>
                <c:pt idx="21367">
                  <c:v>-628.17200000000003</c:v>
                </c:pt>
                <c:pt idx="21368">
                  <c:v>-628.15599999999995</c:v>
                </c:pt>
                <c:pt idx="21369">
                  <c:v>-628.14</c:v>
                </c:pt>
                <c:pt idx="21370">
                  <c:v>-628.12400000000002</c:v>
                </c:pt>
                <c:pt idx="21371">
                  <c:v>-628.10799999999995</c:v>
                </c:pt>
                <c:pt idx="21372">
                  <c:v>-628.09199999999998</c:v>
                </c:pt>
                <c:pt idx="21373">
                  <c:v>-628.07600000000002</c:v>
                </c:pt>
                <c:pt idx="21374">
                  <c:v>-628.05999999999995</c:v>
                </c:pt>
                <c:pt idx="21375">
                  <c:v>-628.04399999999998</c:v>
                </c:pt>
                <c:pt idx="21376">
                  <c:v>-628.02800000000002</c:v>
                </c:pt>
                <c:pt idx="21377">
                  <c:v>-628.01199999999994</c:v>
                </c:pt>
                <c:pt idx="21378">
                  <c:v>-627.99599999999998</c:v>
                </c:pt>
                <c:pt idx="21379">
                  <c:v>-627.98</c:v>
                </c:pt>
                <c:pt idx="21380">
                  <c:v>-627.96400000000006</c:v>
                </c:pt>
                <c:pt idx="21381">
                  <c:v>-627.94799999999998</c:v>
                </c:pt>
                <c:pt idx="21382">
                  <c:v>-627.93200000000002</c:v>
                </c:pt>
                <c:pt idx="21383">
                  <c:v>-627.91600000000005</c:v>
                </c:pt>
                <c:pt idx="21384">
                  <c:v>-627.9</c:v>
                </c:pt>
                <c:pt idx="21385">
                  <c:v>-627.88400000000001</c:v>
                </c:pt>
                <c:pt idx="21386">
                  <c:v>-627.86800000000005</c:v>
                </c:pt>
                <c:pt idx="21387">
                  <c:v>-627.85199999999998</c:v>
                </c:pt>
                <c:pt idx="21388">
                  <c:v>-627.83600000000001</c:v>
                </c:pt>
                <c:pt idx="21389">
                  <c:v>-627.82000000000005</c:v>
                </c:pt>
                <c:pt idx="21390">
                  <c:v>-627.80399999999997</c:v>
                </c:pt>
                <c:pt idx="21391">
                  <c:v>-627.78800000000001</c:v>
                </c:pt>
                <c:pt idx="21392">
                  <c:v>-627.77200000000005</c:v>
                </c:pt>
                <c:pt idx="21393">
                  <c:v>-627.75599999999997</c:v>
                </c:pt>
                <c:pt idx="21394">
                  <c:v>-627.74</c:v>
                </c:pt>
                <c:pt idx="21395">
                  <c:v>-627.72400000000005</c:v>
                </c:pt>
                <c:pt idx="21396">
                  <c:v>-627.70799999999997</c:v>
                </c:pt>
                <c:pt idx="21397">
                  <c:v>-627.69200000000001</c:v>
                </c:pt>
                <c:pt idx="21398">
                  <c:v>-627.67600000000004</c:v>
                </c:pt>
                <c:pt idx="21399">
                  <c:v>-627.66</c:v>
                </c:pt>
                <c:pt idx="21400">
                  <c:v>-627.64400000000001</c:v>
                </c:pt>
                <c:pt idx="21401">
                  <c:v>-627.62800000000004</c:v>
                </c:pt>
                <c:pt idx="21402">
                  <c:v>-627.61199999999997</c:v>
                </c:pt>
                <c:pt idx="21403">
                  <c:v>-627.596</c:v>
                </c:pt>
                <c:pt idx="21404">
                  <c:v>-627.58000000000004</c:v>
                </c:pt>
                <c:pt idx="21405">
                  <c:v>-627.56399999999996</c:v>
                </c:pt>
                <c:pt idx="21406">
                  <c:v>-627.548</c:v>
                </c:pt>
                <c:pt idx="21407">
                  <c:v>-627.53200000000004</c:v>
                </c:pt>
                <c:pt idx="21408">
                  <c:v>-627.51599999999996</c:v>
                </c:pt>
                <c:pt idx="21409">
                  <c:v>-627.5</c:v>
                </c:pt>
                <c:pt idx="21410">
                  <c:v>-627.48400000000004</c:v>
                </c:pt>
                <c:pt idx="21411">
                  <c:v>-627.46799999999996</c:v>
                </c:pt>
                <c:pt idx="21412">
                  <c:v>-627.452</c:v>
                </c:pt>
                <c:pt idx="21413">
                  <c:v>-627.43600000000004</c:v>
                </c:pt>
                <c:pt idx="21414">
                  <c:v>-627.41999999999996</c:v>
                </c:pt>
                <c:pt idx="21415">
                  <c:v>-627.404</c:v>
                </c:pt>
                <c:pt idx="21416">
                  <c:v>-627.38800000000003</c:v>
                </c:pt>
                <c:pt idx="21417">
                  <c:v>-627.37199999999996</c:v>
                </c:pt>
                <c:pt idx="21418">
                  <c:v>-627.35599999999999</c:v>
                </c:pt>
                <c:pt idx="21419">
                  <c:v>-627.34</c:v>
                </c:pt>
                <c:pt idx="21420">
                  <c:v>-627.32399999999996</c:v>
                </c:pt>
                <c:pt idx="21421">
                  <c:v>-627.30799999999999</c:v>
                </c:pt>
                <c:pt idx="21422">
                  <c:v>-627.29200000000003</c:v>
                </c:pt>
                <c:pt idx="21423">
                  <c:v>-627.27599999999995</c:v>
                </c:pt>
                <c:pt idx="21424">
                  <c:v>-627.26</c:v>
                </c:pt>
                <c:pt idx="21425">
                  <c:v>-627.245</c:v>
                </c:pt>
                <c:pt idx="21426">
                  <c:v>-627.22900000000004</c:v>
                </c:pt>
                <c:pt idx="21427">
                  <c:v>-627.21299999999997</c:v>
                </c:pt>
                <c:pt idx="21428">
                  <c:v>-627.197</c:v>
                </c:pt>
                <c:pt idx="21429">
                  <c:v>-627.18100000000004</c:v>
                </c:pt>
                <c:pt idx="21430">
                  <c:v>-627.16499999999996</c:v>
                </c:pt>
                <c:pt idx="21431">
                  <c:v>-627.149</c:v>
                </c:pt>
                <c:pt idx="21432">
                  <c:v>-627.13300000000004</c:v>
                </c:pt>
                <c:pt idx="21433">
                  <c:v>-627.11699999999996</c:v>
                </c:pt>
                <c:pt idx="21434">
                  <c:v>-627.101</c:v>
                </c:pt>
                <c:pt idx="21435">
                  <c:v>-627.08500000000004</c:v>
                </c:pt>
                <c:pt idx="21436">
                  <c:v>-627.06899999999996</c:v>
                </c:pt>
                <c:pt idx="21437">
                  <c:v>-627.053</c:v>
                </c:pt>
                <c:pt idx="21438">
                  <c:v>-627.03700000000003</c:v>
                </c:pt>
                <c:pt idx="21439">
                  <c:v>-627.02099999999996</c:v>
                </c:pt>
                <c:pt idx="21440">
                  <c:v>-627.005</c:v>
                </c:pt>
                <c:pt idx="21441">
                  <c:v>-626.98900000000003</c:v>
                </c:pt>
                <c:pt idx="21442">
                  <c:v>-626.97299999999996</c:v>
                </c:pt>
                <c:pt idx="21443">
                  <c:v>-626.95699999999999</c:v>
                </c:pt>
                <c:pt idx="21444">
                  <c:v>-626.94100000000003</c:v>
                </c:pt>
                <c:pt idx="21445">
                  <c:v>-626.92499999999995</c:v>
                </c:pt>
                <c:pt idx="21446">
                  <c:v>-626.90899999999999</c:v>
                </c:pt>
                <c:pt idx="21447">
                  <c:v>-626.89300000000003</c:v>
                </c:pt>
                <c:pt idx="21448">
                  <c:v>-626.87699999999995</c:v>
                </c:pt>
                <c:pt idx="21449">
                  <c:v>-626.86099999999999</c:v>
                </c:pt>
                <c:pt idx="21450">
                  <c:v>-626.84500000000003</c:v>
                </c:pt>
                <c:pt idx="21451">
                  <c:v>-626.82899999999995</c:v>
                </c:pt>
                <c:pt idx="21452">
                  <c:v>-626.81299999999999</c:v>
                </c:pt>
                <c:pt idx="21453">
                  <c:v>-626.79700000000003</c:v>
                </c:pt>
                <c:pt idx="21454">
                  <c:v>-626.78099999999995</c:v>
                </c:pt>
                <c:pt idx="21455">
                  <c:v>-626.76499999999999</c:v>
                </c:pt>
                <c:pt idx="21456">
                  <c:v>-626.74900000000002</c:v>
                </c:pt>
                <c:pt idx="21457">
                  <c:v>-626.73299999999995</c:v>
                </c:pt>
                <c:pt idx="21458">
                  <c:v>-626.71699999999998</c:v>
                </c:pt>
                <c:pt idx="21459">
                  <c:v>-626.70100000000002</c:v>
                </c:pt>
                <c:pt idx="21460">
                  <c:v>-626.68499999999995</c:v>
                </c:pt>
                <c:pt idx="21461">
                  <c:v>-626.66899999999998</c:v>
                </c:pt>
                <c:pt idx="21462">
                  <c:v>-626.65300000000002</c:v>
                </c:pt>
                <c:pt idx="21463">
                  <c:v>-626.63699999999994</c:v>
                </c:pt>
                <c:pt idx="21464">
                  <c:v>-626.62099999999998</c:v>
                </c:pt>
                <c:pt idx="21465">
                  <c:v>-626.60500000000002</c:v>
                </c:pt>
                <c:pt idx="21466">
                  <c:v>-626.58900000000006</c:v>
                </c:pt>
                <c:pt idx="21467">
                  <c:v>-626.57299999999998</c:v>
                </c:pt>
                <c:pt idx="21468">
                  <c:v>-626.55700000000002</c:v>
                </c:pt>
                <c:pt idx="21469">
                  <c:v>-626.54100000000005</c:v>
                </c:pt>
                <c:pt idx="21470">
                  <c:v>-626.52499999999998</c:v>
                </c:pt>
                <c:pt idx="21471">
                  <c:v>-626.50900000000001</c:v>
                </c:pt>
                <c:pt idx="21472">
                  <c:v>-626.49300000000005</c:v>
                </c:pt>
                <c:pt idx="21473">
                  <c:v>-626.47699999999998</c:v>
                </c:pt>
                <c:pt idx="21474">
                  <c:v>-626.46100000000001</c:v>
                </c:pt>
                <c:pt idx="21475">
                  <c:v>-626.44500000000005</c:v>
                </c:pt>
                <c:pt idx="21476">
                  <c:v>-626.42899999999997</c:v>
                </c:pt>
                <c:pt idx="21477">
                  <c:v>-626.41300000000001</c:v>
                </c:pt>
                <c:pt idx="21478">
                  <c:v>-626.39700000000005</c:v>
                </c:pt>
                <c:pt idx="21479">
                  <c:v>-626.38099999999997</c:v>
                </c:pt>
                <c:pt idx="21480">
                  <c:v>-626.36500000000001</c:v>
                </c:pt>
                <c:pt idx="21481">
                  <c:v>-626.34900000000005</c:v>
                </c:pt>
                <c:pt idx="21482">
                  <c:v>-626.33299999999997</c:v>
                </c:pt>
                <c:pt idx="21483">
                  <c:v>-626.31700000000001</c:v>
                </c:pt>
                <c:pt idx="21484">
                  <c:v>-626.30100000000004</c:v>
                </c:pt>
                <c:pt idx="21485">
                  <c:v>-626.28499999999997</c:v>
                </c:pt>
                <c:pt idx="21486">
                  <c:v>-626.26900000000001</c:v>
                </c:pt>
                <c:pt idx="21487">
                  <c:v>-626.25300000000004</c:v>
                </c:pt>
                <c:pt idx="21488">
                  <c:v>-626.23699999999997</c:v>
                </c:pt>
                <c:pt idx="21489">
                  <c:v>-626.221</c:v>
                </c:pt>
                <c:pt idx="21490">
                  <c:v>-626.20500000000004</c:v>
                </c:pt>
                <c:pt idx="21491">
                  <c:v>-626.18899999999996</c:v>
                </c:pt>
                <c:pt idx="21492">
                  <c:v>-626.173</c:v>
                </c:pt>
                <c:pt idx="21493">
                  <c:v>-626.15700000000004</c:v>
                </c:pt>
                <c:pt idx="21494">
                  <c:v>-626.14099999999996</c:v>
                </c:pt>
                <c:pt idx="21495">
                  <c:v>-626.125</c:v>
                </c:pt>
                <c:pt idx="21496">
                  <c:v>-626.10900000000004</c:v>
                </c:pt>
                <c:pt idx="21497">
                  <c:v>-626.09299999999996</c:v>
                </c:pt>
                <c:pt idx="21498">
                  <c:v>-626.077</c:v>
                </c:pt>
                <c:pt idx="21499">
                  <c:v>-626.06100000000004</c:v>
                </c:pt>
                <c:pt idx="21500">
                  <c:v>-626.04499999999996</c:v>
                </c:pt>
                <c:pt idx="21501">
                  <c:v>-626.029</c:v>
                </c:pt>
                <c:pt idx="21502">
                  <c:v>-626.01300000000003</c:v>
                </c:pt>
                <c:pt idx="21503">
                  <c:v>-625.99699999999996</c:v>
                </c:pt>
                <c:pt idx="21504">
                  <c:v>-625.98099999999999</c:v>
                </c:pt>
                <c:pt idx="21505">
                  <c:v>-625.96500000000003</c:v>
                </c:pt>
                <c:pt idx="21506">
                  <c:v>-625.94899999999996</c:v>
                </c:pt>
                <c:pt idx="21507">
                  <c:v>-625.93299999999999</c:v>
                </c:pt>
                <c:pt idx="21508">
                  <c:v>-625.91700000000003</c:v>
                </c:pt>
                <c:pt idx="21509">
                  <c:v>-625.90099999999995</c:v>
                </c:pt>
                <c:pt idx="21510">
                  <c:v>-625.88499999999999</c:v>
                </c:pt>
                <c:pt idx="21511">
                  <c:v>-625.86900000000003</c:v>
                </c:pt>
                <c:pt idx="21512">
                  <c:v>-625.85299999999995</c:v>
                </c:pt>
                <c:pt idx="21513">
                  <c:v>-625.83699999999999</c:v>
                </c:pt>
                <c:pt idx="21514">
                  <c:v>-625.82100000000003</c:v>
                </c:pt>
                <c:pt idx="21515">
                  <c:v>-625.80499999999995</c:v>
                </c:pt>
                <c:pt idx="21516">
                  <c:v>-625.78899999999999</c:v>
                </c:pt>
                <c:pt idx="21517">
                  <c:v>-625.77300000000002</c:v>
                </c:pt>
                <c:pt idx="21518">
                  <c:v>-625.75699999999995</c:v>
                </c:pt>
                <c:pt idx="21519">
                  <c:v>-625.74099999999999</c:v>
                </c:pt>
                <c:pt idx="21520">
                  <c:v>-625.72500000000002</c:v>
                </c:pt>
                <c:pt idx="21521">
                  <c:v>-625.70899999999995</c:v>
                </c:pt>
                <c:pt idx="21522">
                  <c:v>-625.69299999999998</c:v>
                </c:pt>
                <c:pt idx="21523">
                  <c:v>-625.67700000000002</c:v>
                </c:pt>
                <c:pt idx="21524">
                  <c:v>-625.66099999999994</c:v>
                </c:pt>
                <c:pt idx="21525">
                  <c:v>-625.64499999999998</c:v>
                </c:pt>
                <c:pt idx="21526">
                  <c:v>-625.62900000000002</c:v>
                </c:pt>
                <c:pt idx="21527">
                  <c:v>-625.61300000000006</c:v>
                </c:pt>
                <c:pt idx="21528">
                  <c:v>-625.59699999999998</c:v>
                </c:pt>
                <c:pt idx="21529">
                  <c:v>-625.58100000000002</c:v>
                </c:pt>
                <c:pt idx="21530">
                  <c:v>-625.56500000000005</c:v>
                </c:pt>
                <c:pt idx="21531">
                  <c:v>-625.54899999999998</c:v>
                </c:pt>
                <c:pt idx="21532">
                  <c:v>-625.53300000000002</c:v>
                </c:pt>
                <c:pt idx="21533">
                  <c:v>-625.51700000000005</c:v>
                </c:pt>
                <c:pt idx="21534">
                  <c:v>-625.50099999999998</c:v>
                </c:pt>
                <c:pt idx="21535">
                  <c:v>-625.48500000000001</c:v>
                </c:pt>
                <c:pt idx="21536">
                  <c:v>-625.46900000000005</c:v>
                </c:pt>
                <c:pt idx="21537">
                  <c:v>-625.45299999999997</c:v>
                </c:pt>
                <c:pt idx="21538">
                  <c:v>-625.43799999999999</c:v>
                </c:pt>
                <c:pt idx="21539">
                  <c:v>-625.42200000000003</c:v>
                </c:pt>
                <c:pt idx="21540">
                  <c:v>-625.40599999999995</c:v>
                </c:pt>
                <c:pt idx="21541">
                  <c:v>-625.39</c:v>
                </c:pt>
                <c:pt idx="21542">
                  <c:v>-625.37400000000002</c:v>
                </c:pt>
                <c:pt idx="21543">
                  <c:v>-625.35799999999995</c:v>
                </c:pt>
                <c:pt idx="21544">
                  <c:v>-625.34199999999998</c:v>
                </c:pt>
                <c:pt idx="21545">
                  <c:v>-625.32600000000002</c:v>
                </c:pt>
                <c:pt idx="21546">
                  <c:v>-625.30999999999995</c:v>
                </c:pt>
                <c:pt idx="21547">
                  <c:v>-625.29399999999998</c:v>
                </c:pt>
                <c:pt idx="21548">
                  <c:v>-625.27800000000002</c:v>
                </c:pt>
                <c:pt idx="21549">
                  <c:v>-625.26199999999994</c:v>
                </c:pt>
                <c:pt idx="21550">
                  <c:v>-625.24599999999998</c:v>
                </c:pt>
                <c:pt idx="21551">
                  <c:v>-625.23</c:v>
                </c:pt>
                <c:pt idx="21552">
                  <c:v>-625.21400000000006</c:v>
                </c:pt>
                <c:pt idx="21553">
                  <c:v>-625.19799999999998</c:v>
                </c:pt>
                <c:pt idx="21554">
                  <c:v>-625.18200000000002</c:v>
                </c:pt>
                <c:pt idx="21555">
                  <c:v>-625.16600000000005</c:v>
                </c:pt>
                <c:pt idx="21556">
                  <c:v>-625.15</c:v>
                </c:pt>
                <c:pt idx="21557">
                  <c:v>-625.13400000000001</c:v>
                </c:pt>
                <c:pt idx="21558">
                  <c:v>-625.11800000000005</c:v>
                </c:pt>
                <c:pt idx="21559">
                  <c:v>-625.10199999999998</c:v>
                </c:pt>
                <c:pt idx="21560">
                  <c:v>-625.08600000000001</c:v>
                </c:pt>
                <c:pt idx="21561">
                  <c:v>-625.07000000000005</c:v>
                </c:pt>
                <c:pt idx="21562">
                  <c:v>-625.05399999999997</c:v>
                </c:pt>
                <c:pt idx="21563">
                  <c:v>-625.03800000000001</c:v>
                </c:pt>
                <c:pt idx="21564">
                  <c:v>-625.02200000000005</c:v>
                </c:pt>
                <c:pt idx="21565">
                  <c:v>-625.00599999999997</c:v>
                </c:pt>
                <c:pt idx="21566">
                  <c:v>-624.99</c:v>
                </c:pt>
                <c:pt idx="21567">
                  <c:v>-624.97400000000005</c:v>
                </c:pt>
                <c:pt idx="21568">
                  <c:v>-624.95799999999997</c:v>
                </c:pt>
                <c:pt idx="21569">
                  <c:v>-624.94200000000001</c:v>
                </c:pt>
                <c:pt idx="21570">
                  <c:v>-624.92600000000004</c:v>
                </c:pt>
                <c:pt idx="21571">
                  <c:v>-624.91</c:v>
                </c:pt>
                <c:pt idx="21572">
                  <c:v>-624.89400000000001</c:v>
                </c:pt>
                <c:pt idx="21573">
                  <c:v>-624.87800000000004</c:v>
                </c:pt>
                <c:pt idx="21574">
                  <c:v>-624.86199999999997</c:v>
                </c:pt>
                <c:pt idx="21575">
                  <c:v>-624.846</c:v>
                </c:pt>
                <c:pt idx="21576">
                  <c:v>-624.83000000000004</c:v>
                </c:pt>
                <c:pt idx="21577">
                  <c:v>-624.81399999999996</c:v>
                </c:pt>
                <c:pt idx="21578">
                  <c:v>-624.798</c:v>
                </c:pt>
                <c:pt idx="21579">
                  <c:v>-624.78200000000004</c:v>
                </c:pt>
                <c:pt idx="21580">
                  <c:v>-624.76599999999996</c:v>
                </c:pt>
                <c:pt idx="21581">
                  <c:v>-624.75</c:v>
                </c:pt>
                <c:pt idx="21582">
                  <c:v>-624.73400000000004</c:v>
                </c:pt>
                <c:pt idx="21583">
                  <c:v>-624.71799999999996</c:v>
                </c:pt>
                <c:pt idx="21584">
                  <c:v>-624.702</c:v>
                </c:pt>
                <c:pt idx="21585">
                  <c:v>-624.68600000000004</c:v>
                </c:pt>
                <c:pt idx="21586">
                  <c:v>-624.66999999999996</c:v>
                </c:pt>
                <c:pt idx="21587">
                  <c:v>-624.654</c:v>
                </c:pt>
                <c:pt idx="21588">
                  <c:v>-624.63800000000003</c:v>
                </c:pt>
                <c:pt idx="21589">
                  <c:v>-624.62199999999996</c:v>
                </c:pt>
                <c:pt idx="21590">
                  <c:v>-624.60599999999999</c:v>
                </c:pt>
                <c:pt idx="21591">
                  <c:v>-624.59</c:v>
                </c:pt>
                <c:pt idx="21592">
                  <c:v>-624.57399999999996</c:v>
                </c:pt>
                <c:pt idx="21593">
                  <c:v>-624.55799999999999</c:v>
                </c:pt>
                <c:pt idx="21594">
                  <c:v>-624.54200000000003</c:v>
                </c:pt>
                <c:pt idx="21595">
                  <c:v>-624.52599999999995</c:v>
                </c:pt>
                <c:pt idx="21596">
                  <c:v>-624.51</c:v>
                </c:pt>
                <c:pt idx="21597">
                  <c:v>-624.49400000000003</c:v>
                </c:pt>
                <c:pt idx="21598">
                  <c:v>-624.47799999999995</c:v>
                </c:pt>
                <c:pt idx="21599">
                  <c:v>-624.46199999999999</c:v>
                </c:pt>
                <c:pt idx="21600">
                  <c:v>-624.44600000000003</c:v>
                </c:pt>
                <c:pt idx="21601">
                  <c:v>-624.42999999999995</c:v>
                </c:pt>
                <c:pt idx="21602">
                  <c:v>-624.41399999999999</c:v>
                </c:pt>
                <c:pt idx="21603">
                  <c:v>-624.39800000000002</c:v>
                </c:pt>
                <c:pt idx="21604">
                  <c:v>-624.38199999999995</c:v>
                </c:pt>
                <c:pt idx="21605">
                  <c:v>-624.36599999999999</c:v>
                </c:pt>
                <c:pt idx="21606">
                  <c:v>-624.35</c:v>
                </c:pt>
                <c:pt idx="21607">
                  <c:v>-624.33399999999995</c:v>
                </c:pt>
                <c:pt idx="21608">
                  <c:v>-624.31799999999998</c:v>
                </c:pt>
                <c:pt idx="21609">
                  <c:v>-624.30200000000002</c:v>
                </c:pt>
                <c:pt idx="21610">
                  <c:v>-624.28599999999994</c:v>
                </c:pt>
                <c:pt idx="21611">
                  <c:v>-624.27</c:v>
                </c:pt>
                <c:pt idx="21612">
                  <c:v>-624.25400000000002</c:v>
                </c:pt>
                <c:pt idx="21613">
                  <c:v>-624.23800000000006</c:v>
                </c:pt>
                <c:pt idx="21614">
                  <c:v>-624.22199999999998</c:v>
                </c:pt>
                <c:pt idx="21615">
                  <c:v>-624.20600000000002</c:v>
                </c:pt>
                <c:pt idx="21616">
                  <c:v>-624.19000000000005</c:v>
                </c:pt>
                <c:pt idx="21617">
                  <c:v>-624.17399999999998</c:v>
                </c:pt>
                <c:pt idx="21618">
                  <c:v>-624.15800000000002</c:v>
                </c:pt>
                <c:pt idx="21619">
                  <c:v>-624.14200000000005</c:v>
                </c:pt>
                <c:pt idx="21620">
                  <c:v>-624.12599999999998</c:v>
                </c:pt>
                <c:pt idx="21621">
                  <c:v>-624.11</c:v>
                </c:pt>
                <c:pt idx="21622">
                  <c:v>-624.09400000000005</c:v>
                </c:pt>
                <c:pt idx="21623">
                  <c:v>-624.07799999999997</c:v>
                </c:pt>
                <c:pt idx="21624">
                  <c:v>-624.06200000000001</c:v>
                </c:pt>
                <c:pt idx="21625">
                  <c:v>-624.04600000000005</c:v>
                </c:pt>
                <c:pt idx="21626">
                  <c:v>-624.03</c:v>
                </c:pt>
                <c:pt idx="21627">
                  <c:v>-624.01400000000001</c:v>
                </c:pt>
                <c:pt idx="21628">
                  <c:v>-623.99800000000005</c:v>
                </c:pt>
                <c:pt idx="21629">
                  <c:v>-623.98199999999997</c:v>
                </c:pt>
                <c:pt idx="21630">
                  <c:v>-623.96600000000001</c:v>
                </c:pt>
                <c:pt idx="21631">
                  <c:v>-623.95000000000005</c:v>
                </c:pt>
                <c:pt idx="21632">
                  <c:v>-623.93399999999997</c:v>
                </c:pt>
                <c:pt idx="21633">
                  <c:v>-623.91800000000001</c:v>
                </c:pt>
                <c:pt idx="21634">
                  <c:v>-623.90200000000004</c:v>
                </c:pt>
                <c:pt idx="21635">
                  <c:v>-623.88599999999997</c:v>
                </c:pt>
                <c:pt idx="21636">
                  <c:v>-623.87</c:v>
                </c:pt>
                <c:pt idx="21637">
                  <c:v>-623.85400000000004</c:v>
                </c:pt>
                <c:pt idx="21638">
                  <c:v>-623.83799999999997</c:v>
                </c:pt>
                <c:pt idx="21639">
                  <c:v>-623.822</c:v>
                </c:pt>
                <c:pt idx="21640">
                  <c:v>-623.80600000000004</c:v>
                </c:pt>
                <c:pt idx="21641">
                  <c:v>-623.79</c:v>
                </c:pt>
                <c:pt idx="21642">
                  <c:v>-623.774</c:v>
                </c:pt>
                <c:pt idx="21643">
                  <c:v>-623.75800000000004</c:v>
                </c:pt>
                <c:pt idx="21644">
                  <c:v>-623.74199999999996</c:v>
                </c:pt>
                <c:pt idx="21645">
                  <c:v>-623.726</c:v>
                </c:pt>
                <c:pt idx="21646">
                  <c:v>-623.71</c:v>
                </c:pt>
                <c:pt idx="21647">
                  <c:v>-623.69399999999996</c:v>
                </c:pt>
                <c:pt idx="21648">
                  <c:v>-623.678</c:v>
                </c:pt>
                <c:pt idx="21649">
                  <c:v>-623.66200000000003</c:v>
                </c:pt>
                <c:pt idx="21650">
                  <c:v>-623.64599999999996</c:v>
                </c:pt>
                <c:pt idx="21651">
                  <c:v>-623.63</c:v>
                </c:pt>
                <c:pt idx="21652">
                  <c:v>-623.61500000000001</c:v>
                </c:pt>
                <c:pt idx="21653">
                  <c:v>-623.59900000000005</c:v>
                </c:pt>
                <c:pt idx="21654">
                  <c:v>-623.58299999999997</c:v>
                </c:pt>
                <c:pt idx="21655">
                  <c:v>-623.56700000000001</c:v>
                </c:pt>
                <c:pt idx="21656">
                  <c:v>-623.55100000000004</c:v>
                </c:pt>
                <c:pt idx="21657">
                  <c:v>-623.53499999999997</c:v>
                </c:pt>
                <c:pt idx="21658">
                  <c:v>-623.51900000000001</c:v>
                </c:pt>
                <c:pt idx="21659">
                  <c:v>-623.50300000000004</c:v>
                </c:pt>
                <c:pt idx="21660">
                  <c:v>-623.48699999999997</c:v>
                </c:pt>
                <c:pt idx="21661">
                  <c:v>-623.471</c:v>
                </c:pt>
                <c:pt idx="21662">
                  <c:v>-623.45500000000004</c:v>
                </c:pt>
                <c:pt idx="21663">
                  <c:v>-623.43899999999996</c:v>
                </c:pt>
                <c:pt idx="21664">
                  <c:v>-623.423</c:v>
                </c:pt>
                <c:pt idx="21665">
                  <c:v>-623.40700000000004</c:v>
                </c:pt>
                <c:pt idx="21666">
                  <c:v>-623.39099999999996</c:v>
                </c:pt>
                <c:pt idx="21667">
                  <c:v>-623.375</c:v>
                </c:pt>
                <c:pt idx="21668">
                  <c:v>-623.35900000000004</c:v>
                </c:pt>
                <c:pt idx="21669">
                  <c:v>-623.34299999999996</c:v>
                </c:pt>
                <c:pt idx="21670">
                  <c:v>-623.327</c:v>
                </c:pt>
                <c:pt idx="21671">
                  <c:v>-623.31100000000004</c:v>
                </c:pt>
                <c:pt idx="21672">
                  <c:v>-623.29499999999996</c:v>
                </c:pt>
                <c:pt idx="21673">
                  <c:v>-623.279</c:v>
                </c:pt>
                <c:pt idx="21674">
                  <c:v>-623.26300000000003</c:v>
                </c:pt>
                <c:pt idx="21675">
                  <c:v>-623.24699999999996</c:v>
                </c:pt>
                <c:pt idx="21676">
                  <c:v>-623.23099999999999</c:v>
                </c:pt>
                <c:pt idx="21677">
                  <c:v>-623.21500000000003</c:v>
                </c:pt>
                <c:pt idx="21678">
                  <c:v>-623.19899999999996</c:v>
                </c:pt>
                <c:pt idx="21679">
                  <c:v>-623.18299999999999</c:v>
                </c:pt>
                <c:pt idx="21680">
                  <c:v>-623.16700000000003</c:v>
                </c:pt>
                <c:pt idx="21681">
                  <c:v>-623.15099999999995</c:v>
                </c:pt>
                <c:pt idx="21682">
                  <c:v>-623.13499999999999</c:v>
                </c:pt>
                <c:pt idx="21683">
                  <c:v>-623.11900000000003</c:v>
                </c:pt>
                <c:pt idx="21684">
                  <c:v>-623.10299999999995</c:v>
                </c:pt>
                <c:pt idx="21685">
                  <c:v>-623.08699999999999</c:v>
                </c:pt>
                <c:pt idx="21686">
                  <c:v>-623.07100000000003</c:v>
                </c:pt>
                <c:pt idx="21687">
                  <c:v>-623.05499999999995</c:v>
                </c:pt>
                <c:pt idx="21688">
                  <c:v>-623.03899999999999</c:v>
                </c:pt>
                <c:pt idx="21689">
                  <c:v>-623.02300000000002</c:v>
                </c:pt>
                <c:pt idx="21690">
                  <c:v>-623.00699999999995</c:v>
                </c:pt>
                <c:pt idx="21691">
                  <c:v>-622.99099999999999</c:v>
                </c:pt>
                <c:pt idx="21692">
                  <c:v>-622.97500000000002</c:v>
                </c:pt>
                <c:pt idx="21693">
                  <c:v>-622.95899999999995</c:v>
                </c:pt>
                <c:pt idx="21694">
                  <c:v>-622.94299999999998</c:v>
                </c:pt>
                <c:pt idx="21695">
                  <c:v>-622.92700000000002</c:v>
                </c:pt>
                <c:pt idx="21696">
                  <c:v>-622.91099999999994</c:v>
                </c:pt>
                <c:pt idx="21697">
                  <c:v>-622.89499999999998</c:v>
                </c:pt>
                <c:pt idx="21698">
                  <c:v>-622.87900000000002</c:v>
                </c:pt>
                <c:pt idx="21699">
                  <c:v>-622.86300000000006</c:v>
                </c:pt>
                <c:pt idx="21700">
                  <c:v>-622.84699999999998</c:v>
                </c:pt>
                <c:pt idx="21701">
                  <c:v>-622.83100000000002</c:v>
                </c:pt>
                <c:pt idx="21702">
                  <c:v>-622.81500000000005</c:v>
                </c:pt>
                <c:pt idx="21703">
                  <c:v>-622.79899999999998</c:v>
                </c:pt>
                <c:pt idx="21704">
                  <c:v>-622.78300000000002</c:v>
                </c:pt>
                <c:pt idx="21705">
                  <c:v>-622.76700000000005</c:v>
                </c:pt>
                <c:pt idx="21706">
                  <c:v>-622.75099999999998</c:v>
                </c:pt>
                <c:pt idx="21707">
                  <c:v>-622.73500000000001</c:v>
                </c:pt>
                <c:pt idx="21708">
                  <c:v>-622.71900000000005</c:v>
                </c:pt>
                <c:pt idx="21709">
                  <c:v>-622.70299999999997</c:v>
                </c:pt>
                <c:pt idx="21710">
                  <c:v>-622.68700000000001</c:v>
                </c:pt>
                <c:pt idx="21711">
                  <c:v>-622.67100000000005</c:v>
                </c:pt>
                <c:pt idx="21712">
                  <c:v>-622.65499999999997</c:v>
                </c:pt>
                <c:pt idx="21713">
                  <c:v>-622.63900000000001</c:v>
                </c:pt>
                <c:pt idx="21714">
                  <c:v>-622.62300000000005</c:v>
                </c:pt>
                <c:pt idx="21715">
                  <c:v>-622.60699999999997</c:v>
                </c:pt>
                <c:pt idx="21716">
                  <c:v>-622.59100000000001</c:v>
                </c:pt>
                <c:pt idx="21717">
                  <c:v>-622.57500000000005</c:v>
                </c:pt>
                <c:pt idx="21718">
                  <c:v>-622.55899999999997</c:v>
                </c:pt>
                <c:pt idx="21719">
                  <c:v>-622.54300000000001</c:v>
                </c:pt>
                <c:pt idx="21720">
                  <c:v>-622.52700000000004</c:v>
                </c:pt>
                <c:pt idx="21721">
                  <c:v>-622.51099999999997</c:v>
                </c:pt>
                <c:pt idx="21722">
                  <c:v>-622.495</c:v>
                </c:pt>
                <c:pt idx="21723">
                  <c:v>-622.47900000000004</c:v>
                </c:pt>
                <c:pt idx="21724">
                  <c:v>-622.46299999999997</c:v>
                </c:pt>
                <c:pt idx="21725">
                  <c:v>-622.447</c:v>
                </c:pt>
                <c:pt idx="21726">
                  <c:v>-622.43100000000004</c:v>
                </c:pt>
                <c:pt idx="21727">
                  <c:v>-622.41499999999996</c:v>
                </c:pt>
                <c:pt idx="21728">
                  <c:v>-622.399</c:v>
                </c:pt>
                <c:pt idx="21729">
                  <c:v>-622.38300000000004</c:v>
                </c:pt>
                <c:pt idx="21730">
                  <c:v>-622.36699999999996</c:v>
                </c:pt>
                <c:pt idx="21731">
                  <c:v>-622.351</c:v>
                </c:pt>
                <c:pt idx="21732">
                  <c:v>-622.33500000000004</c:v>
                </c:pt>
                <c:pt idx="21733">
                  <c:v>-622.31899999999996</c:v>
                </c:pt>
                <c:pt idx="21734">
                  <c:v>-622.303</c:v>
                </c:pt>
                <c:pt idx="21735">
                  <c:v>-622.28700000000003</c:v>
                </c:pt>
                <c:pt idx="21736">
                  <c:v>-622.27099999999996</c:v>
                </c:pt>
                <c:pt idx="21737">
                  <c:v>-622.255</c:v>
                </c:pt>
                <c:pt idx="21738">
                  <c:v>-622.23900000000003</c:v>
                </c:pt>
                <c:pt idx="21739">
                  <c:v>-622.22299999999996</c:v>
                </c:pt>
                <c:pt idx="21740">
                  <c:v>-622.20699999999999</c:v>
                </c:pt>
                <c:pt idx="21741">
                  <c:v>-622.19100000000003</c:v>
                </c:pt>
                <c:pt idx="21742">
                  <c:v>-622.17499999999995</c:v>
                </c:pt>
                <c:pt idx="21743">
                  <c:v>-622.15899999999999</c:v>
                </c:pt>
                <c:pt idx="21744">
                  <c:v>-622.14300000000003</c:v>
                </c:pt>
                <c:pt idx="21745">
                  <c:v>-622.12699999999995</c:v>
                </c:pt>
                <c:pt idx="21746">
                  <c:v>-622.11099999999999</c:v>
                </c:pt>
                <c:pt idx="21747">
                  <c:v>-622.09500000000003</c:v>
                </c:pt>
                <c:pt idx="21748">
                  <c:v>-622.07899999999995</c:v>
                </c:pt>
                <c:pt idx="21749">
                  <c:v>-622.06299999999999</c:v>
                </c:pt>
                <c:pt idx="21750">
                  <c:v>-622.04700000000003</c:v>
                </c:pt>
                <c:pt idx="21751">
                  <c:v>-622.03099999999995</c:v>
                </c:pt>
                <c:pt idx="21752">
                  <c:v>-622.01499999999999</c:v>
                </c:pt>
                <c:pt idx="21753">
                  <c:v>-621.99900000000002</c:v>
                </c:pt>
                <c:pt idx="21754">
                  <c:v>-621.98299999999995</c:v>
                </c:pt>
                <c:pt idx="21755">
                  <c:v>-621.96699999999998</c:v>
                </c:pt>
                <c:pt idx="21756">
                  <c:v>-621.95100000000002</c:v>
                </c:pt>
                <c:pt idx="21757">
                  <c:v>-621.93499999999995</c:v>
                </c:pt>
                <c:pt idx="21758">
                  <c:v>-621.91899999999998</c:v>
                </c:pt>
                <c:pt idx="21759">
                  <c:v>-621.90300000000002</c:v>
                </c:pt>
                <c:pt idx="21760">
                  <c:v>-621.88699999999994</c:v>
                </c:pt>
                <c:pt idx="21761">
                  <c:v>-621.87099999999998</c:v>
                </c:pt>
                <c:pt idx="21762">
                  <c:v>-621.85500000000002</c:v>
                </c:pt>
                <c:pt idx="21763">
                  <c:v>-621.83900000000006</c:v>
                </c:pt>
                <c:pt idx="21764">
                  <c:v>-621.82299999999998</c:v>
                </c:pt>
                <c:pt idx="21765">
                  <c:v>-621.80700000000002</c:v>
                </c:pt>
                <c:pt idx="21766">
                  <c:v>-621.79200000000003</c:v>
                </c:pt>
                <c:pt idx="21767">
                  <c:v>-621.77599999999995</c:v>
                </c:pt>
                <c:pt idx="21768">
                  <c:v>-621.76</c:v>
                </c:pt>
                <c:pt idx="21769">
                  <c:v>-621.74400000000003</c:v>
                </c:pt>
                <c:pt idx="21770">
                  <c:v>-621.72799999999995</c:v>
                </c:pt>
                <c:pt idx="21771">
                  <c:v>-621.71199999999999</c:v>
                </c:pt>
                <c:pt idx="21772">
                  <c:v>-621.69600000000003</c:v>
                </c:pt>
                <c:pt idx="21773">
                  <c:v>-621.67999999999995</c:v>
                </c:pt>
                <c:pt idx="21774">
                  <c:v>-621.66399999999999</c:v>
                </c:pt>
                <c:pt idx="21775">
                  <c:v>-621.64800000000002</c:v>
                </c:pt>
                <c:pt idx="21776">
                  <c:v>-621.63199999999995</c:v>
                </c:pt>
                <c:pt idx="21777">
                  <c:v>-621.61599999999999</c:v>
                </c:pt>
                <c:pt idx="21778">
                  <c:v>-621.6</c:v>
                </c:pt>
                <c:pt idx="21779">
                  <c:v>-621.58399999999995</c:v>
                </c:pt>
                <c:pt idx="21780">
                  <c:v>-621.56799999999998</c:v>
                </c:pt>
                <c:pt idx="21781">
                  <c:v>-621.55200000000002</c:v>
                </c:pt>
                <c:pt idx="21782">
                  <c:v>-621.53599999999994</c:v>
                </c:pt>
                <c:pt idx="21783">
                  <c:v>-621.52</c:v>
                </c:pt>
                <c:pt idx="21784">
                  <c:v>-621.50400000000002</c:v>
                </c:pt>
                <c:pt idx="21785">
                  <c:v>-621.48800000000006</c:v>
                </c:pt>
                <c:pt idx="21786">
                  <c:v>-621.47199999999998</c:v>
                </c:pt>
                <c:pt idx="21787">
                  <c:v>-621.45600000000002</c:v>
                </c:pt>
                <c:pt idx="21788">
                  <c:v>-621.44000000000005</c:v>
                </c:pt>
                <c:pt idx="21789">
                  <c:v>-621.42399999999998</c:v>
                </c:pt>
                <c:pt idx="21790">
                  <c:v>-621.40800000000002</c:v>
                </c:pt>
                <c:pt idx="21791">
                  <c:v>-621.39200000000005</c:v>
                </c:pt>
                <c:pt idx="21792">
                  <c:v>-621.37599999999998</c:v>
                </c:pt>
                <c:pt idx="21793">
                  <c:v>-621.36</c:v>
                </c:pt>
                <c:pt idx="21794">
                  <c:v>-621.34400000000005</c:v>
                </c:pt>
                <c:pt idx="21795">
                  <c:v>-621.32799999999997</c:v>
                </c:pt>
                <c:pt idx="21796">
                  <c:v>-621.31200000000001</c:v>
                </c:pt>
                <c:pt idx="21797">
                  <c:v>-621.29600000000005</c:v>
                </c:pt>
                <c:pt idx="21798">
                  <c:v>-621.28</c:v>
                </c:pt>
                <c:pt idx="21799">
                  <c:v>-621.26400000000001</c:v>
                </c:pt>
                <c:pt idx="21800">
                  <c:v>-621.24800000000005</c:v>
                </c:pt>
                <c:pt idx="21801">
                  <c:v>-621.23199999999997</c:v>
                </c:pt>
                <c:pt idx="21802">
                  <c:v>-621.21600000000001</c:v>
                </c:pt>
                <c:pt idx="21803">
                  <c:v>-621.20000000000005</c:v>
                </c:pt>
                <c:pt idx="21804">
                  <c:v>-621.18399999999997</c:v>
                </c:pt>
                <c:pt idx="21805">
                  <c:v>-621.16800000000001</c:v>
                </c:pt>
                <c:pt idx="21806">
                  <c:v>-621.15200000000004</c:v>
                </c:pt>
                <c:pt idx="21807">
                  <c:v>-621.13599999999997</c:v>
                </c:pt>
                <c:pt idx="21808">
                  <c:v>-621.12</c:v>
                </c:pt>
                <c:pt idx="21809">
                  <c:v>-621.10400000000004</c:v>
                </c:pt>
                <c:pt idx="21810">
                  <c:v>-621.08799999999997</c:v>
                </c:pt>
                <c:pt idx="21811">
                  <c:v>-621.072</c:v>
                </c:pt>
                <c:pt idx="21812">
                  <c:v>-621.05600000000004</c:v>
                </c:pt>
                <c:pt idx="21813">
                  <c:v>-621.04</c:v>
                </c:pt>
                <c:pt idx="21814">
                  <c:v>-621.024</c:v>
                </c:pt>
                <c:pt idx="21815">
                  <c:v>-621.00800000000004</c:v>
                </c:pt>
                <c:pt idx="21816">
                  <c:v>-620.99199999999996</c:v>
                </c:pt>
                <c:pt idx="21817">
                  <c:v>-620.976</c:v>
                </c:pt>
                <c:pt idx="21818">
                  <c:v>-620.96</c:v>
                </c:pt>
                <c:pt idx="21819">
                  <c:v>-620.94399999999996</c:v>
                </c:pt>
                <c:pt idx="21820">
                  <c:v>-620.928</c:v>
                </c:pt>
                <c:pt idx="21821">
                  <c:v>-620.91200000000003</c:v>
                </c:pt>
                <c:pt idx="21822">
                  <c:v>-620.89599999999996</c:v>
                </c:pt>
                <c:pt idx="21823">
                  <c:v>-620.88</c:v>
                </c:pt>
                <c:pt idx="21824">
                  <c:v>-620.86400000000003</c:v>
                </c:pt>
                <c:pt idx="21825">
                  <c:v>-620.84799999999996</c:v>
                </c:pt>
                <c:pt idx="21826">
                  <c:v>-620.83199999999999</c:v>
                </c:pt>
                <c:pt idx="21827">
                  <c:v>-620.81600000000003</c:v>
                </c:pt>
                <c:pt idx="21828">
                  <c:v>-620.79999999999995</c:v>
                </c:pt>
                <c:pt idx="21829">
                  <c:v>-620.78399999999999</c:v>
                </c:pt>
                <c:pt idx="21830">
                  <c:v>-620.76800000000003</c:v>
                </c:pt>
                <c:pt idx="21831">
                  <c:v>-620.75199999999995</c:v>
                </c:pt>
                <c:pt idx="21832">
                  <c:v>-620.73599999999999</c:v>
                </c:pt>
                <c:pt idx="21833">
                  <c:v>-620.72</c:v>
                </c:pt>
                <c:pt idx="21834">
                  <c:v>-620.70399999999995</c:v>
                </c:pt>
                <c:pt idx="21835">
                  <c:v>-620.68799999999999</c:v>
                </c:pt>
                <c:pt idx="21836">
                  <c:v>-620.67200000000003</c:v>
                </c:pt>
                <c:pt idx="21837">
                  <c:v>-620.65599999999995</c:v>
                </c:pt>
                <c:pt idx="21838">
                  <c:v>-620.64</c:v>
                </c:pt>
                <c:pt idx="21839">
                  <c:v>-620.62400000000002</c:v>
                </c:pt>
                <c:pt idx="21840">
                  <c:v>-620.60799999999995</c:v>
                </c:pt>
                <c:pt idx="21841">
                  <c:v>-620.59199999999998</c:v>
                </c:pt>
                <c:pt idx="21842">
                  <c:v>-620.57600000000002</c:v>
                </c:pt>
                <c:pt idx="21843">
                  <c:v>-620.55999999999995</c:v>
                </c:pt>
                <c:pt idx="21844">
                  <c:v>-620.54399999999998</c:v>
                </c:pt>
                <c:pt idx="21845">
                  <c:v>-620.52800000000002</c:v>
                </c:pt>
                <c:pt idx="21846">
                  <c:v>-620.51199999999994</c:v>
                </c:pt>
                <c:pt idx="21847">
                  <c:v>-620.49599999999998</c:v>
                </c:pt>
                <c:pt idx="21848">
                  <c:v>-620.48</c:v>
                </c:pt>
                <c:pt idx="21849">
                  <c:v>-620.46400000000006</c:v>
                </c:pt>
                <c:pt idx="21850">
                  <c:v>-620.44799999999998</c:v>
                </c:pt>
                <c:pt idx="21851">
                  <c:v>-620.43200000000002</c:v>
                </c:pt>
                <c:pt idx="21852">
                  <c:v>-620.41600000000005</c:v>
                </c:pt>
                <c:pt idx="21853">
                  <c:v>-620.4</c:v>
                </c:pt>
                <c:pt idx="21854">
                  <c:v>-620.38400000000001</c:v>
                </c:pt>
                <c:pt idx="21855">
                  <c:v>-620.36800000000005</c:v>
                </c:pt>
                <c:pt idx="21856">
                  <c:v>-620.35199999999998</c:v>
                </c:pt>
                <c:pt idx="21857">
                  <c:v>-620.33600000000001</c:v>
                </c:pt>
                <c:pt idx="21858">
                  <c:v>-620.32000000000005</c:v>
                </c:pt>
                <c:pt idx="21859">
                  <c:v>-620.30399999999997</c:v>
                </c:pt>
                <c:pt idx="21860">
                  <c:v>-620.28800000000001</c:v>
                </c:pt>
                <c:pt idx="21861">
                  <c:v>-620.27200000000005</c:v>
                </c:pt>
                <c:pt idx="21862">
                  <c:v>-620.25599999999997</c:v>
                </c:pt>
                <c:pt idx="21863">
                  <c:v>-620.24</c:v>
                </c:pt>
                <c:pt idx="21864">
                  <c:v>-620.22400000000005</c:v>
                </c:pt>
                <c:pt idx="21865">
                  <c:v>-620.20799999999997</c:v>
                </c:pt>
                <c:pt idx="21866">
                  <c:v>-620.19200000000001</c:v>
                </c:pt>
                <c:pt idx="21867">
                  <c:v>-620.17600000000004</c:v>
                </c:pt>
                <c:pt idx="21868">
                  <c:v>-620.16</c:v>
                </c:pt>
                <c:pt idx="21869">
                  <c:v>-620.14400000000001</c:v>
                </c:pt>
                <c:pt idx="21870">
                  <c:v>-620.12800000000004</c:v>
                </c:pt>
                <c:pt idx="21871">
                  <c:v>-620.11199999999997</c:v>
                </c:pt>
                <c:pt idx="21872">
                  <c:v>-620.096</c:v>
                </c:pt>
                <c:pt idx="21873">
                  <c:v>-620.08000000000004</c:v>
                </c:pt>
                <c:pt idx="21874">
                  <c:v>-620.06399999999996</c:v>
                </c:pt>
                <c:pt idx="21875">
                  <c:v>-620.048</c:v>
                </c:pt>
                <c:pt idx="21876">
                  <c:v>-620.03200000000004</c:v>
                </c:pt>
                <c:pt idx="21877">
                  <c:v>-620.01599999999996</c:v>
                </c:pt>
                <c:pt idx="21878">
                  <c:v>-620</c:v>
                </c:pt>
                <c:pt idx="21879">
                  <c:v>-619.98400000000004</c:v>
                </c:pt>
                <c:pt idx="21880">
                  <c:v>-619.96900000000005</c:v>
                </c:pt>
                <c:pt idx="21881">
                  <c:v>-619.95299999999997</c:v>
                </c:pt>
                <c:pt idx="21882">
                  <c:v>-619.93700000000001</c:v>
                </c:pt>
                <c:pt idx="21883">
                  <c:v>-619.92100000000005</c:v>
                </c:pt>
                <c:pt idx="21884">
                  <c:v>-619.90499999999997</c:v>
                </c:pt>
                <c:pt idx="21885">
                  <c:v>-619.88900000000001</c:v>
                </c:pt>
                <c:pt idx="21886">
                  <c:v>-619.87300000000005</c:v>
                </c:pt>
                <c:pt idx="21887">
                  <c:v>-619.85699999999997</c:v>
                </c:pt>
                <c:pt idx="21888">
                  <c:v>-619.84100000000001</c:v>
                </c:pt>
                <c:pt idx="21889">
                  <c:v>-619.82500000000005</c:v>
                </c:pt>
                <c:pt idx="21890">
                  <c:v>-619.80899999999997</c:v>
                </c:pt>
                <c:pt idx="21891">
                  <c:v>-619.79300000000001</c:v>
                </c:pt>
                <c:pt idx="21892">
                  <c:v>-619.77700000000004</c:v>
                </c:pt>
                <c:pt idx="21893">
                  <c:v>-619.76099999999997</c:v>
                </c:pt>
                <c:pt idx="21894">
                  <c:v>-619.745</c:v>
                </c:pt>
                <c:pt idx="21895">
                  <c:v>-619.72900000000004</c:v>
                </c:pt>
                <c:pt idx="21896">
                  <c:v>-619.71299999999997</c:v>
                </c:pt>
                <c:pt idx="21897">
                  <c:v>-619.697</c:v>
                </c:pt>
                <c:pt idx="21898">
                  <c:v>-619.68100000000004</c:v>
                </c:pt>
                <c:pt idx="21899">
                  <c:v>-619.66499999999996</c:v>
                </c:pt>
                <c:pt idx="21900">
                  <c:v>-619.649</c:v>
                </c:pt>
                <c:pt idx="21901">
                  <c:v>-619.63300000000004</c:v>
                </c:pt>
                <c:pt idx="21902">
                  <c:v>-619.61699999999996</c:v>
                </c:pt>
                <c:pt idx="21903">
                  <c:v>-619.601</c:v>
                </c:pt>
                <c:pt idx="21904">
                  <c:v>-619.58500000000004</c:v>
                </c:pt>
                <c:pt idx="21905">
                  <c:v>-619.56899999999996</c:v>
                </c:pt>
                <c:pt idx="21906">
                  <c:v>-619.553</c:v>
                </c:pt>
                <c:pt idx="21907">
                  <c:v>-619.53700000000003</c:v>
                </c:pt>
                <c:pt idx="21908">
                  <c:v>-619.52099999999996</c:v>
                </c:pt>
                <c:pt idx="21909">
                  <c:v>-619.505</c:v>
                </c:pt>
                <c:pt idx="21910">
                  <c:v>-619.48900000000003</c:v>
                </c:pt>
                <c:pt idx="21911">
                  <c:v>-619.47299999999996</c:v>
                </c:pt>
                <c:pt idx="21912">
                  <c:v>-619.45699999999999</c:v>
                </c:pt>
                <c:pt idx="21913">
                  <c:v>-619.44100000000003</c:v>
                </c:pt>
                <c:pt idx="21914">
                  <c:v>-619.42499999999995</c:v>
                </c:pt>
                <c:pt idx="21915">
                  <c:v>-619.40899999999999</c:v>
                </c:pt>
                <c:pt idx="21916">
                  <c:v>-619.39300000000003</c:v>
                </c:pt>
                <c:pt idx="21917">
                  <c:v>-619.37699999999995</c:v>
                </c:pt>
                <c:pt idx="21918">
                  <c:v>-619.36099999999999</c:v>
                </c:pt>
                <c:pt idx="21919">
                  <c:v>-619.34500000000003</c:v>
                </c:pt>
                <c:pt idx="21920">
                  <c:v>-619.32899999999995</c:v>
                </c:pt>
                <c:pt idx="21921">
                  <c:v>-619.31299999999999</c:v>
                </c:pt>
                <c:pt idx="21922">
                  <c:v>-619.29700000000003</c:v>
                </c:pt>
                <c:pt idx="21923">
                  <c:v>-619.28099999999995</c:v>
                </c:pt>
                <c:pt idx="21924">
                  <c:v>-619.26499999999999</c:v>
                </c:pt>
                <c:pt idx="21925">
                  <c:v>-619.24900000000002</c:v>
                </c:pt>
                <c:pt idx="21926">
                  <c:v>-619.23299999999995</c:v>
                </c:pt>
                <c:pt idx="21927">
                  <c:v>-619.21699999999998</c:v>
                </c:pt>
                <c:pt idx="21928">
                  <c:v>-619.20100000000002</c:v>
                </c:pt>
                <c:pt idx="21929">
                  <c:v>-619.18499999999995</c:v>
                </c:pt>
                <c:pt idx="21930">
                  <c:v>-619.16899999999998</c:v>
                </c:pt>
                <c:pt idx="21931">
                  <c:v>-619.15300000000002</c:v>
                </c:pt>
                <c:pt idx="21932">
                  <c:v>-619.13699999999994</c:v>
                </c:pt>
                <c:pt idx="21933">
                  <c:v>-619.12099999999998</c:v>
                </c:pt>
                <c:pt idx="21934">
                  <c:v>-619.10500000000002</c:v>
                </c:pt>
                <c:pt idx="21935">
                  <c:v>-619.08900000000006</c:v>
                </c:pt>
                <c:pt idx="21936">
                  <c:v>-619.07299999999998</c:v>
                </c:pt>
                <c:pt idx="21937">
                  <c:v>-619.05700000000002</c:v>
                </c:pt>
                <c:pt idx="21938">
                  <c:v>-619.04100000000005</c:v>
                </c:pt>
                <c:pt idx="21939">
                  <c:v>-619.02499999999998</c:v>
                </c:pt>
                <c:pt idx="21940">
                  <c:v>-619.00900000000001</c:v>
                </c:pt>
                <c:pt idx="21941">
                  <c:v>-618.99300000000005</c:v>
                </c:pt>
                <c:pt idx="21942">
                  <c:v>-618.97699999999998</c:v>
                </c:pt>
                <c:pt idx="21943">
                  <c:v>-618.96100000000001</c:v>
                </c:pt>
                <c:pt idx="21944">
                  <c:v>-618.94500000000005</c:v>
                </c:pt>
                <c:pt idx="21945">
                  <c:v>-618.92899999999997</c:v>
                </c:pt>
                <c:pt idx="21946">
                  <c:v>-618.91300000000001</c:v>
                </c:pt>
                <c:pt idx="21947">
                  <c:v>-618.89700000000005</c:v>
                </c:pt>
                <c:pt idx="21948">
                  <c:v>-618.88099999999997</c:v>
                </c:pt>
                <c:pt idx="21949">
                  <c:v>-618.86500000000001</c:v>
                </c:pt>
                <c:pt idx="21950">
                  <c:v>-618.84900000000005</c:v>
                </c:pt>
                <c:pt idx="21951">
                  <c:v>-618.83299999999997</c:v>
                </c:pt>
                <c:pt idx="21952">
                  <c:v>-618.81700000000001</c:v>
                </c:pt>
                <c:pt idx="21953">
                  <c:v>-618.80100000000004</c:v>
                </c:pt>
                <c:pt idx="21954">
                  <c:v>-618.78499999999997</c:v>
                </c:pt>
                <c:pt idx="21955">
                  <c:v>-618.76900000000001</c:v>
                </c:pt>
                <c:pt idx="21956">
                  <c:v>-618.75300000000004</c:v>
                </c:pt>
                <c:pt idx="21957">
                  <c:v>-618.73699999999997</c:v>
                </c:pt>
                <c:pt idx="21958">
                  <c:v>-618.721</c:v>
                </c:pt>
                <c:pt idx="21959">
                  <c:v>-618.70500000000004</c:v>
                </c:pt>
                <c:pt idx="21960">
                  <c:v>-618.68899999999996</c:v>
                </c:pt>
                <c:pt idx="21961">
                  <c:v>-618.673</c:v>
                </c:pt>
                <c:pt idx="21962">
                  <c:v>-618.65700000000004</c:v>
                </c:pt>
                <c:pt idx="21963">
                  <c:v>-618.64099999999996</c:v>
                </c:pt>
                <c:pt idx="21964">
                  <c:v>-618.625</c:v>
                </c:pt>
                <c:pt idx="21965">
                  <c:v>-618.60900000000004</c:v>
                </c:pt>
                <c:pt idx="21966">
                  <c:v>-618.59299999999996</c:v>
                </c:pt>
                <c:pt idx="21967">
                  <c:v>-618.577</c:v>
                </c:pt>
                <c:pt idx="21968">
                  <c:v>-618.56100000000004</c:v>
                </c:pt>
                <c:pt idx="21969">
                  <c:v>-618.54499999999996</c:v>
                </c:pt>
                <c:pt idx="21970">
                  <c:v>-618.529</c:v>
                </c:pt>
                <c:pt idx="21971">
                  <c:v>-618.51300000000003</c:v>
                </c:pt>
                <c:pt idx="21972">
                  <c:v>-618.49699999999996</c:v>
                </c:pt>
                <c:pt idx="21973">
                  <c:v>-618.48099999999999</c:v>
                </c:pt>
                <c:pt idx="21974">
                  <c:v>-618.46500000000003</c:v>
                </c:pt>
                <c:pt idx="21975">
                  <c:v>-618.44899999999996</c:v>
                </c:pt>
                <c:pt idx="21976">
                  <c:v>-618.43299999999999</c:v>
                </c:pt>
                <c:pt idx="21977">
                  <c:v>-618.41700000000003</c:v>
                </c:pt>
                <c:pt idx="21978">
                  <c:v>-618.40099999999995</c:v>
                </c:pt>
                <c:pt idx="21979">
                  <c:v>-618.38499999999999</c:v>
                </c:pt>
                <c:pt idx="21980">
                  <c:v>-618.36900000000003</c:v>
                </c:pt>
                <c:pt idx="21981">
                  <c:v>-618.35299999999995</c:v>
                </c:pt>
                <c:pt idx="21982">
                  <c:v>-618.33699999999999</c:v>
                </c:pt>
                <c:pt idx="21983">
                  <c:v>-618.32100000000003</c:v>
                </c:pt>
                <c:pt idx="21984">
                  <c:v>-618.30499999999995</c:v>
                </c:pt>
                <c:pt idx="21985">
                  <c:v>-618.28899999999999</c:v>
                </c:pt>
                <c:pt idx="21986">
                  <c:v>-618.27300000000002</c:v>
                </c:pt>
                <c:pt idx="21987">
                  <c:v>-618.25699999999995</c:v>
                </c:pt>
                <c:pt idx="21988">
                  <c:v>-618.24099999999999</c:v>
                </c:pt>
                <c:pt idx="21989">
                  <c:v>-618.22500000000002</c:v>
                </c:pt>
                <c:pt idx="21990">
                  <c:v>-618.20899999999995</c:v>
                </c:pt>
                <c:pt idx="21991">
                  <c:v>-618.19299999999998</c:v>
                </c:pt>
                <c:pt idx="21992">
                  <c:v>-618.17700000000002</c:v>
                </c:pt>
                <c:pt idx="21993">
                  <c:v>-618.16099999999994</c:v>
                </c:pt>
                <c:pt idx="21994">
                  <c:v>-618.14599999999996</c:v>
                </c:pt>
                <c:pt idx="21995">
                  <c:v>-618.13</c:v>
                </c:pt>
                <c:pt idx="21996">
                  <c:v>-618.11400000000003</c:v>
                </c:pt>
                <c:pt idx="21997">
                  <c:v>-618.09799999999996</c:v>
                </c:pt>
                <c:pt idx="21998">
                  <c:v>-618.08199999999999</c:v>
                </c:pt>
                <c:pt idx="21999">
                  <c:v>-618.06600000000003</c:v>
                </c:pt>
                <c:pt idx="22000">
                  <c:v>-618.04999999999995</c:v>
                </c:pt>
                <c:pt idx="22001">
                  <c:v>-618.03399999999999</c:v>
                </c:pt>
                <c:pt idx="22002">
                  <c:v>-618.01800000000003</c:v>
                </c:pt>
                <c:pt idx="22003">
                  <c:v>-618.00199999999995</c:v>
                </c:pt>
                <c:pt idx="22004">
                  <c:v>-617.98599999999999</c:v>
                </c:pt>
                <c:pt idx="22005">
                  <c:v>-617.97</c:v>
                </c:pt>
                <c:pt idx="22006">
                  <c:v>-617.95399999999995</c:v>
                </c:pt>
                <c:pt idx="22007">
                  <c:v>-617.93799999999999</c:v>
                </c:pt>
                <c:pt idx="22008">
                  <c:v>-617.92200000000003</c:v>
                </c:pt>
                <c:pt idx="22009">
                  <c:v>-617.90599999999995</c:v>
                </c:pt>
                <c:pt idx="22010">
                  <c:v>-617.89</c:v>
                </c:pt>
                <c:pt idx="22011">
                  <c:v>-617.87400000000002</c:v>
                </c:pt>
                <c:pt idx="22012">
                  <c:v>-617.85799999999995</c:v>
                </c:pt>
                <c:pt idx="22013">
                  <c:v>-617.84199999999998</c:v>
                </c:pt>
                <c:pt idx="22014">
                  <c:v>-617.82600000000002</c:v>
                </c:pt>
                <c:pt idx="22015">
                  <c:v>-617.80999999999995</c:v>
                </c:pt>
                <c:pt idx="22016">
                  <c:v>-617.79399999999998</c:v>
                </c:pt>
                <c:pt idx="22017">
                  <c:v>-617.77800000000002</c:v>
                </c:pt>
                <c:pt idx="22018">
                  <c:v>-617.76199999999994</c:v>
                </c:pt>
                <c:pt idx="22019">
                  <c:v>-617.74599999999998</c:v>
                </c:pt>
                <c:pt idx="22020">
                  <c:v>-617.73</c:v>
                </c:pt>
                <c:pt idx="22021">
                  <c:v>-617.71400000000006</c:v>
                </c:pt>
                <c:pt idx="22022">
                  <c:v>-617.69799999999998</c:v>
                </c:pt>
                <c:pt idx="22023">
                  <c:v>-617.68200000000002</c:v>
                </c:pt>
                <c:pt idx="22024">
                  <c:v>-617.66600000000005</c:v>
                </c:pt>
                <c:pt idx="22025">
                  <c:v>-617.65</c:v>
                </c:pt>
                <c:pt idx="22026">
                  <c:v>-617.63400000000001</c:v>
                </c:pt>
                <c:pt idx="22027">
                  <c:v>-617.61800000000005</c:v>
                </c:pt>
                <c:pt idx="22028">
                  <c:v>-617.60199999999998</c:v>
                </c:pt>
                <c:pt idx="22029">
                  <c:v>-617.58600000000001</c:v>
                </c:pt>
                <c:pt idx="22030">
                  <c:v>-617.57000000000005</c:v>
                </c:pt>
                <c:pt idx="22031">
                  <c:v>-617.55399999999997</c:v>
                </c:pt>
                <c:pt idx="22032">
                  <c:v>-617.53800000000001</c:v>
                </c:pt>
                <c:pt idx="22033">
                  <c:v>-617.52200000000005</c:v>
                </c:pt>
                <c:pt idx="22034">
                  <c:v>-617.50599999999997</c:v>
                </c:pt>
                <c:pt idx="22035">
                  <c:v>-617.49</c:v>
                </c:pt>
                <c:pt idx="22036">
                  <c:v>-617.47400000000005</c:v>
                </c:pt>
                <c:pt idx="22037">
                  <c:v>-617.45799999999997</c:v>
                </c:pt>
                <c:pt idx="22038">
                  <c:v>-617.44200000000001</c:v>
                </c:pt>
                <c:pt idx="22039">
                  <c:v>-617.42600000000004</c:v>
                </c:pt>
                <c:pt idx="22040">
                  <c:v>-617.41</c:v>
                </c:pt>
                <c:pt idx="22041">
                  <c:v>-617.39400000000001</c:v>
                </c:pt>
                <c:pt idx="22042">
                  <c:v>-617.37800000000004</c:v>
                </c:pt>
                <c:pt idx="22043">
                  <c:v>-617.36199999999997</c:v>
                </c:pt>
                <c:pt idx="22044">
                  <c:v>-617.346</c:v>
                </c:pt>
                <c:pt idx="22045">
                  <c:v>-617.33000000000004</c:v>
                </c:pt>
                <c:pt idx="22046">
                  <c:v>-617.31399999999996</c:v>
                </c:pt>
                <c:pt idx="22047">
                  <c:v>-617.298</c:v>
                </c:pt>
                <c:pt idx="22048">
                  <c:v>-617.28200000000004</c:v>
                </c:pt>
                <c:pt idx="22049">
                  <c:v>-617.26599999999996</c:v>
                </c:pt>
                <c:pt idx="22050">
                  <c:v>-617.25</c:v>
                </c:pt>
                <c:pt idx="22051">
                  <c:v>-617.23400000000004</c:v>
                </c:pt>
                <c:pt idx="22052">
                  <c:v>-617.21799999999996</c:v>
                </c:pt>
                <c:pt idx="22053">
                  <c:v>-617.202</c:v>
                </c:pt>
                <c:pt idx="22054">
                  <c:v>-617.18600000000004</c:v>
                </c:pt>
                <c:pt idx="22055">
                  <c:v>-617.16999999999996</c:v>
                </c:pt>
                <c:pt idx="22056">
                  <c:v>-617.154</c:v>
                </c:pt>
                <c:pt idx="22057">
                  <c:v>-617.13800000000003</c:v>
                </c:pt>
                <c:pt idx="22058">
                  <c:v>-617.12199999999996</c:v>
                </c:pt>
                <c:pt idx="22059">
                  <c:v>-617.10599999999999</c:v>
                </c:pt>
                <c:pt idx="22060">
                  <c:v>-617.09</c:v>
                </c:pt>
                <c:pt idx="22061">
                  <c:v>-617.07399999999996</c:v>
                </c:pt>
                <c:pt idx="22062">
                  <c:v>-617.05799999999999</c:v>
                </c:pt>
                <c:pt idx="22063">
                  <c:v>-617.04200000000003</c:v>
                </c:pt>
                <c:pt idx="22064">
                  <c:v>-617.02599999999995</c:v>
                </c:pt>
                <c:pt idx="22065">
                  <c:v>-617.01</c:v>
                </c:pt>
                <c:pt idx="22066">
                  <c:v>-616.99400000000003</c:v>
                </c:pt>
                <c:pt idx="22067">
                  <c:v>-616.97799999999995</c:v>
                </c:pt>
                <c:pt idx="22068">
                  <c:v>-616.96199999999999</c:v>
                </c:pt>
                <c:pt idx="22069">
                  <c:v>-616.94600000000003</c:v>
                </c:pt>
                <c:pt idx="22070">
                  <c:v>-616.92999999999995</c:v>
                </c:pt>
                <c:pt idx="22071">
                  <c:v>-616.91399999999999</c:v>
                </c:pt>
                <c:pt idx="22072">
                  <c:v>-616.89800000000002</c:v>
                </c:pt>
                <c:pt idx="22073">
                  <c:v>-616.88199999999995</c:v>
                </c:pt>
                <c:pt idx="22074">
                  <c:v>-616.86599999999999</c:v>
                </c:pt>
                <c:pt idx="22075">
                  <c:v>-616.85</c:v>
                </c:pt>
                <c:pt idx="22076">
                  <c:v>-616.83399999999995</c:v>
                </c:pt>
                <c:pt idx="22077">
                  <c:v>-616.81799999999998</c:v>
                </c:pt>
                <c:pt idx="22078">
                  <c:v>-616.80200000000002</c:v>
                </c:pt>
                <c:pt idx="22079">
                  <c:v>-616.78599999999994</c:v>
                </c:pt>
                <c:pt idx="22080">
                  <c:v>-616.77</c:v>
                </c:pt>
                <c:pt idx="22081">
                  <c:v>-616.75400000000002</c:v>
                </c:pt>
                <c:pt idx="22082">
                  <c:v>-616.73800000000006</c:v>
                </c:pt>
                <c:pt idx="22083">
                  <c:v>-616.72199999999998</c:v>
                </c:pt>
                <c:pt idx="22084">
                  <c:v>-616.70600000000002</c:v>
                </c:pt>
                <c:pt idx="22085">
                  <c:v>-616.69000000000005</c:v>
                </c:pt>
                <c:pt idx="22086">
                  <c:v>-616.67399999999998</c:v>
                </c:pt>
                <c:pt idx="22087">
                  <c:v>-616.65800000000002</c:v>
                </c:pt>
                <c:pt idx="22088">
                  <c:v>-616.64200000000005</c:v>
                </c:pt>
                <c:pt idx="22089">
                  <c:v>-616.62599999999998</c:v>
                </c:pt>
                <c:pt idx="22090">
                  <c:v>-616.61</c:v>
                </c:pt>
                <c:pt idx="22091">
                  <c:v>-616.59400000000005</c:v>
                </c:pt>
                <c:pt idx="22092">
                  <c:v>-616.57799999999997</c:v>
                </c:pt>
                <c:pt idx="22093">
                  <c:v>-616.56200000000001</c:v>
                </c:pt>
                <c:pt idx="22094">
                  <c:v>-616.54600000000005</c:v>
                </c:pt>
                <c:pt idx="22095">
                  <c:v>-616.53</c:v>
                </c:pt>
                <c:pt idx="22096">
                  <c:v>-616.51400000000001</c:v>
                </c:pt>
                <c:pt idx="22097">
                  <c:v>-616.49800000000005</c:v>
                </c:pt>
                <c:pt idx="22098">
                  <c:v>-616.48199999999997</c:v>
                </c:pt>
                <c:pt idx="22099">
                  <c:v>-616.46600000000001</c:v>
                </c:pt>
                <c:pt idx="22100">
                  <c:v>-616.45000000000005</c:v>
                </c:pt>
                <c:pt idx="22101">
                  <c:v>-616.43399999999997</c:v>
                </c:pt>
                <c:pt idx="22102">
                  <c:v>-616.41800000000001</c:v>
                </c:pt>
                <c:pt idx="22103">
                  <c:v>-616.40200000000004</c:v>
                </c:pt>
                <c:pt idx="22104">
                  <c:v>-616.38599999999997</c:v>
                </c:pt>
                <c:pt idx="22105">
                  <c:v>-616.37</c:v>
                </c:pt>
                <c:pt idx="22106">
                  <c:v>-616.35400000000004</c:v>
                </c:pt>
                <c:pt idx="22107">
                  <c:v>-616.33900000000006</c:v>
                </c:pt>
                <c:pt idx="22108">
                  <c:v>-616.32299999999998</c:v>
                </c:pt>
                <c:pt idx="22109">
                  <c:v>-616.30700000000002</c:v>
                </c:pt>
                <c:pt idx="22110">
                  <c:v>-616.29100000000005</c:v>
                </c:pt>
                <c:pt idx="22111">
                  <c:v>-616.27499999999998</c:v>
                </c:pt>
                <c:pt idx="22112">
                  <c:v>-616.25900000000001</c:v>
                </c:pt>
                <c:pt idx="22113">
                  <c:v>-616.24300000000005</c:v>
                </c:pt>
                <c:pt idx="22114">
                  <c:v>-616.22699999999998</c:v>
                </c:pt>
                <c:pt idx="22115">
                  <c:v>-616.21100000000001</c:v>
                </c:pt>
                <c:pt idx="22116">
                  <c:v>-616.19500000000005</c:v>
                </c:pt>
                <c:pt idx="22117">
                  <c:v>-616.17899999999997</c:v>
                </c:pt>
                <c:pt idx="22118">
                  <c:v>-616.16300000000001</c:v>
                </c:pt>
                <c:pt idx="22119">
                  <c:v>-616.14700000000005</c:v>
                </c:pt>
                <c:pt idx="22120">
                  <c:v>-616.13099999999997</c:v>
                </c:pt>
                <c:pt idx="22121">
                  <c:v>-616.11500000000001</c:v>
                </c:pt>
                <c:pt idx="22122">
                  <c:v>-616.09900000000005</c:v>
                </c:pt>
                <c:pt idx="22123">
                  <c:v>-616.08299999999997</c:v>
                </c:pt>
                <c:pt idx="22124">
                  <c:v>-616.06700000000001</c:v>
                </c:pt>
                <c:pt idx="22125">
                  <c:v>-616.05100000000004</c:v>
                </c:pt>
                <c:pt idx="22126">
                  <c:v>-616.03499999999997</c:v>
                </c:pt>
                <c:pt idx="22127">
                  <c:v>-616.01900000000001</c:v>
                </c:pt>
                <c:pt idx="22128">
                  <c:v>-616.00300000000004</c:v>
                </c:pt>
                <c:pt idx="22129">
                  <c:v>-615.98699999999997</c:v>
                </c:pt>
                <c:pt idx="22130">
                  <c:v>-615.971</c:v>
                </c:pt>
                <c:pt idx="22131">
                  <c:v>-615.95500000000004</c:v>
                </c:pt>
                <c:pt idx="22132">
                  <c:v>-615.93899999999996</c:v>
                </c:pt>
                <c:pt idx="22133">
                  <c:v>-615.923</c:v>
                </c:pt>
                <c:pt idx="22134">
                  <c:v>-615.90700000000004</c:v>
                </c:pt>
                <c:pt idx="22135">
                  <c:v>-615.89099999999996</c:v>
                </c:pt>
                <c:pt idx="22136">
                  <c:v>-615.875</c:v>
                </c:pt>
                <c:pt idx="22137">
                  <c:v>-615.85900000000004</c:v>
                </c:pt>
                <c:pt idx="22138">
                  <c:v>-615.84299999999996</c:v>
                </c:pt>
                <c:pt idx="22139">
                  <c:v>-615.827</c:v>
                </c:pt>
                <c:pt idx="22140">
                  <c:v>-615.81100000000004</c:v>
                </c:pt>
                <c:pt idx="22141">
                  <c:v>-615.79499999999996</c:v>
                </c:pt>
                <c:pt idx="22142">
                  <c:v>-615.779</c:v>
                </c:pt>
                <c:pt idx="22143">
                  <c:v>-615.76300000000003</c:v>
                </c:pt>
                <c:pt idx="22144">
                  <c:v>-615.74699999999996</c:v>
                </c:pt>
                <c:pt idx="22145">
                  <c:v>-615.73099999999999</c:v>
                </c:pt>
                <c:pt idx="22146">
                  <c:v>-615.71500000000003</c:v>
                </c:pt>
                <c:pt idx="22147">
                  <c:v>-615.69899999999996</c:v>
                </c:pt>
                <c:pt idx="22148">
                  <c:v>-615.68299999999999</c:v>
                </c:pt>
                <c:pt idx="22149">
                  <c:v>-615.66700000000003</c:v>
                </c:pt>
                <c:pt idx="22150">
                  <c:v>-615.65099999999995</c:v>
                </c:pt>
                <c:pt idx="22151">
                  <c:v>-615.63499999999999</c:v>
                </c:pt>
                <c:pt idx="22152">
                  <c:v>-615.61900000000003</c:v>
                </c:pt>
                <c:pt idx="22153">
                  <c:v>-615.60299999999995</c:v>
                </c:pt>
                <c:pt idx="22154">
                  <c:v>-615.58699999999999</c:v>
                </c:pt>
                <c:pt idx="22155">
                  <c:v>-615.57100000000003</c:v>
                </c:pt>
                <c:pt idx="22156">
                  <c:v>-615.55499999999995</c:v>
                </c:pt>
                <c:pt idx="22157">
                  <c:v>-615.53899999999999</c:v>
                </c:pt>
                <c:pt idx="22158">
                  <c:v>-615.52300000000002</c:v>
                </c:pt>
                <c:pt idx="22159">
                  <c:v>-615.50699999999995</c:v>
                </c:pt>
                <c:pt idx="22160">
                  <c:v>-615.49099999999999</c:v>
                </c:pt>
                <c:pt idx="22161">
                  <c:v>-615.47500000000002</c:v>
                </c:pt>
                <c:pt idx="22162">
                  <c:v>-615.45899999999995</c:v>
                </c:pt>
                <c:pt idx="22163">
                  <c:v>-615.44299999999998</c:v>
                </c:pt>
                <c:pt idx="22164">
                  <c:v>-615.42700000000002</c:v>
                </c:pt>
                <c:pt idx="22165">
                  <c:v>-615.41099999999994</c:v>
                </c:pt>
                <c:pt idx="22166">
                  <c:v>-615.39499999999998</c:v>
                </c:pt>
                <c:pt idx="22167">
                  <c:v>-615.37900000000002</c:v>
                </c:pt>
                <c:pt idx="22168">
                  <c:v>-615.36300000000006</c:v>
                </c:pt>
                <c:pt idx="22169">
                  <c:v>-615.34699999999998</c:v>
                </c:pt>
                <c:pt idx="22170">
                  <c:v>-615.33100000000002</c:v>
                </c:pt>
                <c:pt idx="22171">
                  <c:v>-615.31500000000005</c:v>
                </c:pt>
                <c:pt idx="22172">
                  <c:v>-615.29899999999998</c:v>
                </c:pt>
                <c:pt idx="22173">
                  <c:v>-615.28300000000002</c:v>
                </c:pt>
                <c:pt idx="22174">
                  <c:v>-615.26700000000005</c:v>
                </c:pt>
                <c:pt idx="22175">
                  <c:v>-615.25099999999998</c:v>
                </c:pt>
                <c:pt idx="22176">
                  <c:v>-615.23500000000001</c:v>
                </c:pt>
                <c:pt idx="22177">
                  <c:v>-615.21900000000005</c:v>
                </c:pt>
                <c:pt idx="22178">
                  <c:v>-615.20299999999997</c:v>
                </c:pt>
                <c:pt idx="22179">
                  <c:v>-615.18700000000001</c:v>
                </c:pt>
                <c:pt idx="22180">
                  <c:v>-615.17100000000005</c:v>
                </c:pt>
                <c:pt idx="22181">
                  <c:v>-615.15499999999997</c:v>
                </c:pt>
                <c:pt idx="22182">
                  <c:v>-615.13900000000001</c:v>
                </c:pt>
                <c:pt idx="22183">
                  <c:v>-615.12300000000005</c:v>
                </c:pt>
                <c:pt idx="22184">
                  <c:v>-615.10699999999997</c:v>
                </c:pt>
                <c:pt idx="22185">
                  <c:v>-615.09100000000001</c:v>
                </c:pt>
                <c:pt idx="22186">
                  <c:v>-615.07500000000005</c:v>
                </c:pt>
                <c:pt idx="22187">
                  <c:v>-615.05899999999997</c:v>
                </c:pt>
                <c:pt idx="22188">
                  <c:v>-615.04300000000001</c:v>
                </c:pt>
                <c:pt idx="22189">
                  <c:v>-615.02700000000004</c:v>
                </c:pt>
                <c:pt idx="22190">
                  <c:v>-615.01099999999997</c:v>
                </c:pt>
                <c:pt idx="22191">
                  <c:v>-614.995</c:v>
                </c:pt>
                <c:pt idx="22192">
                  <c:v>-614.97900000000004</c:v>
                </c:pt>
                <c:pt idx="22193">
                  <c:v>-614.96299999999997</c:v>
                </c:pt>
                <c:pt idx="22194">
                  <c:v>-614.947</c:v>
                </c:pt>
                <c:pt idx="22195">
                  <c:v>-614.93100000000004</c:v>
                </c:pt>
                <c:pt idx="22196">
                  <c:v>-614.91499999999996</c:v>
                </c:pt>
                <c:pt idx="22197">
                  <c:v>-614.899</c:v>
                </c:pt>
                <c:pt idx="22198">
                  <c:v>-614.88300000000004</c:v>
                </c:pt>
                <c:pt idx="22199">
                  <c:v>-614.86699999999996</c:v>
                </c:pt>
                <c:pt idx="22200">
                  <c:v>-614.851</c:v>
                </c:pt>
                <c:pt idx="22201">
                  <c:v>-614.83500000000004</c:v>
                </c:pt>
                <c:pt idx="22202">
                  <c:v>-614.81899999999996</c:v>
                </c:pt>
                <c:pt idx="22203">
                  <c:v>-614.803</c:v>
                </c:pt>
                <c:pt idx="22204">
                  <c:v>-614.78700000000003</c:v>
                </c:pt>
                <c:pt idx="22205">
                  <c:v>-614.77099999999996</c:v>
                </c:pt>
                <c:pt idx="22206">
                  <c:v>-614.755</c:v>
                </c:pt>
                <c:pt idx="22207">
                  <c:v>-614.73900000000003</c:v>
                </c:pt>
                <c:pt idx="22208">
                  <c:v>-614.72299999999996</c:v>
                </c:pt>
                <c:pt idx="22209">
                  <c:v>-614.70699999999999</c:v>
                </c:pt>
                <c:pt idx="22210">
                  <c:v>-614.69100000000003</c:v>
                </c:pt>
                <c:pt idx="22211">
                  <c:v>-614.67499999999995</c:v>
                </c:pt>
                <c:pt idx="22212">
                  <c:v>-614.65899999999999</c:v>
                </c:pt>
                <c:pt idx="22213">
                  <c:v>-614.64300000000003</c:v>
                </c:pt>
                <c:pt idx="22214">
                  <c:v>-614.62699999999995</c:v>
                </c:pt>
                <c:pt idx="22215">
                  <c:v>-614.61099999999999</c:v>
                </c:pt>
                <c:pt idx="22216">
                  <c:v>-614.59500000000003</c:v>
                </c:pt>
                <c:pt idx="22217">
                  <c:v>-614.57899999999995</c:v>
                </c:pt>
                <c:pt idx="22218">
                  <c:v>-614.56299999999999</c:v>
                </c:pt>
                <c:pt idx="22219">
                  <c:v>-614.54700000000003</c:v>
                </c:pt>
                <c:pt idx="22220">
                  <c:v>-614.53099999999995</c:v>
                </c:pt>
                <c:pt idx="22221">
                  <c:v>-614.51599999999996</c:v>
                </c:pt>
                <c:pt idx="22222">
                  <c:v>-614.5</c:v>
                </c:pt>
                <c:pt idx="22223">
                  <c:v>-614.48400000000004</c:v>
                </c:pt>
                <c:pt idx="22224">
                  <c:v>-614.46799999999996</c:v>
                </c:pt>
                <c:pt idx="22225">
                  <c:v>-614.452</c:v>
                </c:pt>
                <c:pt idx="22226">
                  <c:v>-614.43600000000004</c:v>
                </c:pt>
                <c:pt idx="22227">
                  <c:v>-614.41999999999996</c:v>
                </c:pt>
                <c:pt idx="22228">
                  <c:v>-614.404</c:v>
                </c:pt>
                <c:pt idx="22229">
                  <c:v>-614.38800000000003</c:v>
                </c:pt>
                <c:pt idx="22230">
                  <c:v>-614.37199999999996</c:v>
                </c:pt>
                <c:pt idx="22231">
                  <c:v>-614.35599999999999</c:v>
                </c:pt>
                <c:pt idx="22232">
                  <c:v>-614.34</c:v>
                </c:pt>
                <c:pt idx="22233">
                  <c:v>-614.32399999999996</c:v>
                </c:pt>
                <c:pt idx="22234">
                  <c:v>-614.30799999999999</c:v>
                </c:pt>
                <c:pt idx="22235">
                  <c:v>-614.29200000000003</c:v>
                </c:pt>
                <c:pt idx="22236">
                  <c:v>-614.27599999999995</c:v>
                </c:pt>
                <c:pt idx="22237">
                  <c:v>-614.26</c:v>
                </c:pt>
                <c:pt idx="22238">
                  <c:v>-614.24400000000003</c:v>
                </c:pt>
                <c:pt idx="22239">
                  <c:v>-614.22799999999995</c:v>
                </c:pt>
                <c:pt idx="22240">
                  <c:v>-614.21199999999999</c:v>
                </c:pt>
                <c:pt idx="22241">
                  <c:v>-614.19600000000003</c:v>
                </c:pt>
                <c:pt idx="22242">
                  <c:v>-614.17999999999995</c:v>
                </c:pt>
                <c:pt idx="22243">
                  <c:v>-614.16399999999999</c:v>
                </c:pt>
                <c:pt idx="22244">
                  <c:v>-614.14800000000002</c:v>
                </c:pt>
                <c:pt idx="22245">
                  <c:v>-614.13199999999995</c:v>
                </c:pt>
                <c:pt idx="22246">
                  <c:v>-614.11599999999999</c:v>
                </c:pt>
                <c:pt idx="22247">
                  <c:v>-614.1</c:v>
                </c:pt>
                <c:pt idx="22248">
                  <c:v>-614.08399999999995</c:v>
                </c:pt>
                <c:pt idx="22249">
                  <c:v>-614.06799999999998</c:v>
                </c:pt>
                <c:pt idx="22250">
                  <c:v>-614.05200000000002</c:v>
                </c:pt>
                <c:pt idx="22251">
                  <c:v>-614.03599999999994</c:v>
                </c:pt>
                <c:pt idx="22252">
                  <c:v>-614.02</c:v>
                </c:pt>
                <c:pt idx="22253">
                  <c:v>-614.00400000000002</c:v>
                </c:pt>
                <c:pt idx="22254">
                  <c:v>-613.98800000000006</c:v>
                </c:pt>
                <c:pt idx="22255">
                  <c:v>-613.97199999999998</c:v>
                </c:pt>
                <c:pt idx="22256">
                  <c:v>-613.95600000000002</c:v>
                </c:pt>
                <c:pt idx="22257">
                  <c:v>-613.94000000000005</c:v>
                </c:pt>
                <c:pt idx="22258">
                  <c:v>-613.92399999999998</c:v>
                </c:pt>
                <c:pt idx="22259">
                  <c:v>-613.90800000000002</c:v>
                </c:pt>
                <c:pt idx="22260">
                  <c:v>-613.89200000000005</c:v>
                </c:pt>
                <c:pt idx="22261">
                  <c:v>-613.87599999999998</c:v>
                </c:pt>
                <c:pt idx="22262">
                  <c:v>-613.86</c:v>
                </c:pt>
                <c:pt idx="22263">
                  <c:v>-613.84400000000005</c:v>
                </c:pt>
                <c:pt idx="22264">
                  <c:v>-613.82799999999997</c:v>
                </c:pt>
                <c:pt idx="22265">
                  <c:v>-613.81200000000001</c:v>
                </c:pt>
                <c:pt idx="22266">
                  <c:v>-613.79600000000005</c:v>
                </c:pt>
                <c:pt idx="22267">
                  <c:v>-613.78</c:v>
                </c:pt>
                <c:pt idx="22268">
                  <c:v>-613.76400000000001</c:v>
                </c:pt>
                <c:pt idx="22269">
                  <c:v>-613.74800000000005</c:v>
                </c:pt>
                <c:pt idx="22270">
                  <c:v>-613.73199999999997</c:v>
                </c:pt>
                <c:pt idx="22271">
                  <c:v>-613.71600000000001</c:v>
                </c:pt>
                <c:pt idx="22272">
                  <c:v>-613.70000000000005</c:v>
                </c:pt>
                <c:pt idx="22273">
                  <c:v>-613.68399999999997</c:v>
                </c:pt>
                <c:pt idx="22274">
                  <c:v>-613.66800000000001</c:v>
                </c:pt>
                <c:pt idx="22275">
                  <c:v>-613.65200000000004</c:v>
                </c:pt>
                <c:pt idx="22276">
                  <c:v>-613.63599999999997</c:v>
                </c:pt>
                <c:pt idx="22277">
                  <c:v>-613.62</c:v>
                </c:pt>
                <c:pt idx="22278">
                  <c:v>-613.60400000000004</c:v>
                </c:pt>
                <c:pt idx="22279">
                  <c:v>-613.58799999999997</c:v>
                </c:pt>
                <c:pt idx="22280">
                  <c:v>-613.572</c:v>
                </c:pt>
                <c:pt idx="22281">
                  <c:v>-613.55600000000004</c:v>
                </c:pt>
                <c:pt idx="22282">
                  <c:v>-613.54</c:v>
                </c:pt>
                <c:pt idx="22283">
                  <c:v>-613.524</c:v>
                </c:pt>
                <c:pt idx="22284">
                  <c:v>-613.50800000000004</c:v>
                </c:pt>
                <c:pt idx="22285">
                  <c:v>-613.49199999999996</c:v>
                </c:pt>
                <c:pt idx="22286">
                  <c:v>-613.476</c:v>
                </c:pt>
                <c:pt idx="22287">
                  <c:v>-613.46</c:v>
                </c:pt>
                <c:pt idx="22288">
                  <c:v>-613.44399999999996</c:v>
                </c:pt>
                <c:pt idx="22289">
                  <c:v>-613.428</c:v>
                </c:pt>
                <c:pt idx="22290">
                  <c:v>-613.41200000000003</c:v>
                </c:pt>
                <c:pt idx="22291">
                  <c:v>-613.39599999999996</c:v>
                </c:pt>
                <c:pt idx="22292">
                  <c:v>-613.38</c:v>
                </c:pt>
                <c:pt idx="22293">
                  <c:v>-613.36400000000003</c:v>
                </c:pt>
                <c:pt idx="22294">
                  <c:v>-613.34799999999996</c:v>
                </c:pt>
                <c:pt idx="22295">
                  <c:v>-613.33199999999999</c:v>
                </c:pt>
                <c:pt idx="22296">
                  <c:v>-613.31600000000003</c:v>
                </c:pt>
                <c:pt idx="22297">
                  <c:v>-613.29999999999995</c:v>
                </c:pt>
                <c:pt idx="22298">
                  <c:v>-613.28399999999999</c:v>
                </c:pt>
                <c:pt idx="22299">
                  <c:v>-613.26800000000003</c:v>
                </c:pt>
                <c:pt idx="22300">
                  <c:v>-613.25199999999995</c:v>
                </c:pt>
                <c:pt idx="22301">
                  <c:v>-613.23599999999999</c:v>
                </c:pt>
                <c:pt idx="22302">
                  <c:v>-613.22</c:v>
                </c:pt>
                <c:pt idx="22303">
                  <c:v>-613.20399999999995</c:v>
                </c:pt>
                <c:pt idx="22304">
                  <c:v>-613.18799999999999</c:v>
                </c:pt>
                <c:pt idx="22305">
                  <c:v>-613.17200000000003</c:v>
                </c:pt>
                <c:pt idx="22306">
                  <c:v>-613.15599999999995</c:v>
                </c:pt>
                <c:pt idx="22307">
                  <c:v>-613.14</c:v>
                </c:pt>
                <c:pt idx="22308">
                  <c:v>-613.12400000000002</c:v>
                </c:pt>
                <c:pt idx="22309">
                  <c:v>-613.10799999999995</c:v>
                </c:pt>
                <c:pt idx="22310">
                  <c:v>-613.09199999999998</c:v>
                </c:pt>
                <c:pt idx="22311">
                  <c:v>-613.07600000000002</c:v>
                </c:pt>
                <c:pt idx="22312">
                  <c:v>-613.05999999999995</c:v>
                </c:pt>
                <c:pt idx="22313">
                  <c:v>-613.04399999999998</c:v>
                </c:pt>
                <c:pt idx="22314">
                  <c:v>-613.02800000000002</c:v>
                </c:pt>
                <c:pt idx="22315">
                  <c:v>-613.01199999999994</c:v>
                </c:pt>
                <c:pt idx="22316">
                  <c:v>-612.99599999999998</c:v>
                </c:pt>
                <c:pt idx="22317">
                  <c:v>-612.98</c:v>
                </c:pt>
                <c:pt idx="22318">
                  <c:v>-612.96400000000006</c:v>
                </c:pt>
                <c:pt idx="22319">
                  <c:v>-612.94799999999998</c:v>
                </c:pt>
                <c:pt idx="22320">
                  <c:v>-612.93200000000002</c:v>
                </c:pt>
                <c:pt idx="22321">
                  <c:v>-612.91600000000005</c:v>
                </c:pt>
                <c:pt idx="22322">
                  <c:v>-612.9</c:v>
                </c:pt>
                <c:pt idx="22323">
                  <c:v>-612.88400000000001</c:v>
                </c:pt>
                <c:pt idx="22324">
                  <c:v>-612.86800000000005</c:v>
                </c:pt>
                <c:pt idx="22325">
                  <c:v>-612.85199999999998</c:v>
                </c:pt>
                <c:pt idx="22326">
                  <c:v>-612.83600000000001</c:v>
                </c:pt>
                <c:pt idx="22327">
                  <c:v>-612.82000000000005</c:v>
                </c:pt>
                <c:pt idx="22328">
                  <c:v>-612.80399999999997</c:v>
                </c:pt>
                <c:pt idx="22329">
                  <c:v>-612.78800000000001</c:v>
                </c:pt>
                <c:pt idx="22330">
                  <c:v>-612.77200000000005</c:v>
                </c:pt>
                <c:pt idx="22331">
                  <c:v>-612.75599999999997</c:v>
                </c:pt>
                <c:pt idx="22332">
                  <c:v>-612.74</c:v>
                </c:pt>
                <c:pt idx="22333">
                  <c:v>-612.72400000000005</c:v>
                </c:pt>
                <c:pt idx="22334">
                  <c:v>-612.70799999999997</c:v>
                </c:pt>
                <c:pt idx="22335">
                  <c:v>-612.69299999999998</c:v>
                </c:pt>
                <c:pt idx="22336">
                  <c:v>-612.67700000000002</c:v>
                </c:pt>
                <c:pt idx="22337">
                  <c:v>-612.66099999999994</c:v>
                </c:pt>
                <c:pt idx="22338">
                  <c:v>-612.64499999999998</c:v>
                </c:pt>
                <c:pt idx="22339">
                  <c:v>-612.62900000000002</c:v>
                </c:pt>
                <c:pt idx="22340">
                  <c:v>-612.61300000000006</c:v>
                </c:pt>
                <c:pt idx="22341">
                  <c:v>-612.59699999999998</c:v>
                </c:pt>
                <c:pt idx="22342">
                  <c:v>-612.58100000000002</c:v>
                </c:pt>
                <c:pt idx="22343">
                  <c:v>-612.56500000000005</c:v>
                </c:pt>
                <c:pt idx="22344">
                  <c:v>-612.54899999999998</c:v>
                </c:pt>
                <c:pt idx="22345">
                  <c:v>-612.53300000000002</c:v>
                </c:pt>
                <c:pt idx="22346">
                  <c:v>-612.51700000000005</c:v>
                </c:pt>
                <c:pt idx="22347">
                  <c:v>-612.50099999999998</c:v>
                </c:pt>
                <c:pt idx="22348">
                  <c:v>-612.48500000000001</c:v>
                </c:pt>
                <c:pt idx="22349">
                  <c:v>-612.46900000000005</c:v>
                </c:pt>
                <c:pt idx="22350">
                  <c:v>-612.45299999999997</c:v>
                </c:pt>
                <c:pt idx="22351">
                  <c:v>-612.43700000000001</c:v>
                </c:pt>
                <c:pt idx="22352">
                  <c:v>-612.42100000000005</c:v>
                </c:pt>
                <c:pt idx="22353">
                  <c:v>-612.40499999999997</c:v>
                </c:pt>
                <c:pt idx="22354">
                  <c:v>-612.38900000000001</c:v>
                </c:pt>
                <c:pt idx="22355">
                  <c:v>-612.37300000000005</c:v>
                </c:pt>
                <c:pt idx="22356">
                  <c:v>-612.35699999999997</c:v>
                </c:pt>
                <c:pt idx="22357">
                  <c:v>-612.34100000000001</c:v>
                </c:pt>
                <c:pt idx="22358">
                  <c:v>-612.32500000000005</c:v>
                </c:pt>
                <c:pt idx="22359">
                  <c:v>-612.30899999999997</c:v>
                </c:pt>
                <c:pt idx="22360">
                  <c:v>-612.29300000000001</c:v>
                </c:pt>
                <c:pt idx="22361">
                  <c:v>-612.27700000000004</c:v>
                </c:pt>
                <c:pt idx="22362">
                  <c:v>-612.26099999999997</c:v>
                </c:pt>
                <c:pt idx="22363">
                  <c:v>-612.245</c:v>
                </c:pt>
                <c:pt idx="22364">
                  <c:v>-612.22900000000004</c:v>
                </c:pt>
                <c:pt idx="22365">
                  <c:v>-612.21299999999997</c:v>
                </c:pt>
                <c:pt idx="22366">
                  <c:v>-612.197</c:v>
                </c:pt>
                <c:pt idx="22367">
                  <c:v>-612.18100000000004</c:v>
                </c:pt>
                <c:pt idx="22368">
                  <c:v>-612.16499999999996</c:v>
                </c:pt>
                <c:pt idx="22369">
                  <c:v>-612.149</c:v>
                </c:pt>
                <c:pt idx="22370">
                  <c:v>-612.13300000000004</c:v>
                </c:pt>
                <c:pt idx="22371">
                  <c:v>-612.11699999999996</c:v>
                </c:pt>
                <c:pt idx="22372">
                  <c:v>-612.101</c:v>
                </c:pt>
                <c:pt idx="22373">
                  <c:v>-612.08500000000004</c:v>
                </c:pt>
                <c:pt idx="22374">
                  <c:v>-612.06899999999996</c:v>
                </c:pt>
                <c:pt idx="22375">
                  <c:v>-612.053</c:v>
                </c:pt>
                <c:pt idx="22376">
                  <c:v>-612.03700000000003</c:v>
                </c:pt>
                <c:pt idx="22377">
                  <c:v>-612.02099999999996</c:v>
                </c:pt>
                <c:pt idx="22378">
                  <c:v>-612.005</c:v>
                </c:pt>
                <c:pt idx="22379">
                  <c:v>-611.98900000000003</c:v>
                </c:pt>
                <c:pt idx="22380">
                  <c:v>-611.97299999999996</c:v>
                </c:pt>
                <c:pt idx="22381">
                  <c:v>-611.95699999999999</c:v>
                </c:pt>
                <c:pt idx="22382">
                  <c:v>-611.94100000000003</c:v>
                </c:pt>
                <c:pt idx="22383">
                  <c:v>-611.92499999999995</c:v>
                </c:pt>
                <c:pt idx="22384">
                  <c:v>-611.90899999999999</c:v>
                </c:pt>
                <c:pt idx="22385">
                  <c:v>-611.89300000000003</c:v>
                </c:pt>
                <c:pt idx="22386">
                  <c:v>-611.87699999999995</c:v>
                </c:pt>
                <c:pt idx="22387">
                  <c:v>-611.86099999999999</c:v>
                </c:pt>
                <c:pt idx="22388">
                  <c:v>-611.84500000000003</c:v>
                </c:pt>
                <c:pt idx="22389">
                  <c:v>-611.82899999999995</c:v>
                </c:pt>
                <c:pt idx="22390">
                  <c:v>-611.81299999999999</c:v>
                </c:pt>
                <c:pt idx="22391">
                  <c:v>-611.79700000000003</c:v>
                </c:pt>
                <c:pt idx="22392">
                  <c:v>-611.78099999999995</c:v>
                </c:pt>
                <c:pt idx="22393">
                  <c:v>-611.76499999999999</c:v>
                </c:pt>
                <c:pt idx="22394">
                  <c:v>-611.74900000000002</c:v>
                </c:pt>
                <c:pt idx="22395">
                  <c:v>-611.73299999999995</c:v>
                </c:pt>
                <c:pt idx="22396">
                  <c:v>-611.71699999999998</c:v>
                </c:pt>
                <c:pt idx="22397">
                  <c:v>-611.70100000000002</c:v>
                </c:pt>
                <c:pt idx="22398">
                  <c:v>-611.68499999999995</c:v>
                </c:pt>
                <c:pt idx="22399">
                  <c:v>-611.66899999999998</c:v>
                </c:pt>
                <c:pt idx="22400">
                  <c:v>-611.65300000000002</c:v>
                </c:pt>
                <c:pt idx="22401">
                  <c:v>-611.63699999999994</c:v>
                </c:pt>
                <c:pt idx="22402">
                  <c:v>-611.62099999999998</c:v>
                </c:pt>
                <c:pt idx="22403">
                  <c:v>-611.60500000000002</c:v>
                </c:pt>
                <c:pt idx="22404">
                  <c:v>-611.58900000000006</c:v>
                </c:pt>
                <c:pt idx="22405">
                  <c:v>-611.57299999999998</c:v>
                </c:pt>
                <c:pt idx="22406">
                  <c:v>-611.55700000000002</c:v>
                </c:pt>
                <c:pt idx="22407">
                  <c:v>-611.54100000000005</c:v>
                </c:pt>
                <c:pt idx="22408">
                  <c:v>-611.52499999999998</c:v>
                </c:pt>
                <c:pt idx="22409">
                  <c:v>-611.50900000000001</c:v>
                </c:pt>
                <c:pt idx="22410">
                  <c:v>-611.49300000000005</c:v>
                </c:pt>
                <c:pt idx="22411">
                  <c:v>-611.47699999999998</c:v>
                </c:pt>
                <c:pt idx="22412">
                  <c:v>-611.46100000000001</c:v>
                </c:pt>
                <c:pt idx="22413">
                  <c:v>-611.44500000000005</c:v>
                </c:pt>
                <c:pt idx="22414">
                  <c:v>-611.42899999999997</c:v>
                </c:pt>
                <c:pt idx="22415">
                  <c:v>-611.41300000000001</c:v>
                </c:pt>
                <c:pt idx="22416">
                  <c:v>-611.39700000000005</c:v>
                </c:pt>
                <c:pt idx="22417">
                  <c:v>-611.38099999999997</c:v>
                </c:pt>
                <c:pt idx="22418">
                  <c:v>-611.36500000000001</c:v>
                </c:pt>
                <c:pt idx="22419">
                  <c:v>-611.34900000000005</c:v>
                </c:pt>
                <c:pt idx="22420">
                  <c:v>-611.33299999999997</c:v>
                </c:pt>
                <c:pt idx="22421">
                  <c:v>-611.31700000000001</c:v>
                </c:pt>
                <c:pt idx="22422">
                  <c:v>-611.30100000000004</c:v>
                </c:pt>
                <c:pt idx="22423">
                  <c:v>-611.28499999999997</c:v>
                </c:pt>
                <c:pt idx="22424">
                  <c:v>-611.26900000000001</c:v>
                </c:pt>
                <c:pt idx="22425">
                  <c:v>-611.25300000000004</c:v>
                </c:pt>
                <c:pt idx="22426">
                  <c:v>-611.23699999999997</c:v>
                </c:pt>
                <c:pt idx="22427">
                  <c:v>-611.221</c:v>
                </c:pt>
                <c:pt idx="22428">
                  <c:v>-611.20500000000004</c:v>
                </c:pt>
                <c:pt idx="22429">
                  <c:v>-611.18899999999996</c:v>
                </c:pt>
                <c:pt idx="22430">
                  <c:v>-611.173</c:v>
                </c:pt>
                <c:pt idx="22431">
                  <c:v>-611.15700000000004</c:v>
                </c:pt>
                <c:pt idx="22432">
                  <c:v>-611.14099999999996</c:v>
                </c:pt>
                <c:pt idx="22433">
                  <c:v>-611.125</c:v>
                </c:pt>
                <c:pt idx="22434">
                  <c:v>-611.10900000000004</c:v>
                </c:pt>
                <c:pt idx="22435">
                  <c:v>-611.09299999999996</c:v>
                </c:pt>
                <c:pt idx="22436">
                  <c:v>-611.077</c:v>
                </c:pt>
                <c:pt idx="22437">
                  <c:v>-611.06100000000004</c:v>
                </c:pt>
                <c:pt idx="22438">
                  <c:v>-611.04499999999996</c:v>
                </c:pt>
                <c:pt idx="22439">
                  <c:v>-611.029</c:v>
                </c:pt>
                <c:pt idx="22440">
                  <c:v>-611.01300000000003</c:v>
                </c:pt>
                <c:pt idx="22441">
                  <c:v>-610.99699999999996</c:v>
                </c:pt>
                <c:pt idx="22442">
                  <c:v>-610.98099999999999</c:v>
                </c:pt>
                <c:pt idx="22443">
                  <c:v>-610.96500000000003</c:v>
                </c:pt>
                <c:pt idx="22444">
                  <c:v>-610.94899999999996</c:v>
                </c:pt>
                <c:pt idx="22445">
                  <c:v>-610.93299999999999</c:v>
                </c:pt>
                <c:pt idx="22446">
                  <c:v>-610.91700000000003</c:v>
                </c:pt>
                <c:pt idx="22447">
                  <c:v>-610.90099999999995</c:v>
                </c:pt>
                <c:pt idx="22448">
                  <c:v>-610.88499999999999</c:v>
                </c:pt>
                <c:pt idx="22449">
                  <c:v>-610.87</c:v>
                </c:pt>
                <c:pt idx="22450">
                  <c:v>-610.85400000000004</c:v>
                </c:pt>
                <c:pt idx="22451">
                  <c:v>-610.83799999999997</c:v>
                </c:pt>
                <c:pt idx="22452">
                  <c:v>-610.822</c:v>
                </c:pt>
                <c:pt idx="22453">
                  <c:v>-610.80600000000004</c:v>
                </c:pt>
                <c:pt idx="22454">
                  <c:v>-610.79</c:v>
                </c:pt>
                <c:pt idx="22455">
                  <c:v>-610.774</c:v>
                </c:pt>
                <c:pt idx="22456">
                  <c:v>-610.75800000000004</c:v>
                </c:pt>
                <c:pt idx="22457">
                  <c:v>-610.74199999999996</c:v>
                </c:pt>
                <c:pt idx="22458">
                  <c:v>-610.726</c:v>
                </c:pt>
                <c:pt idx="22459">
                  <c:v>-610.71</c:v>
                </c:pt>
                <c:pt idx="22460">
                  <c:v>-610.69399999999996</c:v>
                </c:pt>
                <c:pt idx="22461">
                  <c:v>-610.678</c:v>
                </c:pt>
                <c:pt idx="22462">
                  <c:v>-610.66200000000003</c:v>
                </c:pt>
                <c:pt idx="22463">
                  <c:v>-610.64599999999996</c:v>
                </c:pt>
                <c:pt idx="22464">
                  <c:v>-610.63</c:v>
                </c:pt>
                <c:pt idx="22465">
                  <c:v>-610.61400000000003</c:v>
                </c:pt>
                <c:pt idx="22466">
                  <c:v>-610.59799999999996</c:v>
                </c:pt>
                <c:pt idx="22467">
                  <c:v>-610.58199999999999</c:v>
                </c:pt>
                <c:pt idx="22468">
                  <c:v>-610.56600000000003</c:v>
                </c:pt>
                <c:pt idx="22469">
                  <c:v>-610.54999999999995</c:v>
                </c:pt>
                <c:pt idx="22470">
                  <c:v>-610.53399999999999</c:v>
                </c:pt>
                <c:pt idx="22471">
                  <c:v>-610.51800000000003</c:v>
                </c:pt>
                <c:pt idx="22472">
                  <c:v>-610.50199999999995</c:v>
                </c:pt>
                <c:pt idx="22473">
                  <c:v>-610.48599999999999</c:v>
                </c:pt>
                <c:pt idx="22474">
                  <c:v>-610.47</c:v>
                </c:pt>
                <c:pt idx="22475">
                  <c:v>-610.45399999999995</c:v>
                </c:pt>
                <c:pt idx="22476">
                  <c:v>-610.43799999999999</c:v>
                </c:pt>
                <c:pt idx="22477">
                  <c:v>-610.42200000000003</c:v>
                </c:pt>
                <c:pt idx="22478">
                  <c:v>-610.40599999999995</c:v>
                </c:pt>
                <c:pt idx="22479">
                  <c:v>-610.39</c:v>
                </c:pt>
                <c:pt idx="22480">
                  <c:v>-610.37400000000002</c:v>
                </c:pt>
                <c:pt idx="22481">
                  <c:v>-610.35799999999995</c:v>
                </c:pt>
                <c:pt idx="22482">
                  <c:v>-610.34199999999998</c:v>
                </c:pt>
                <c:pt idx="22483">
                  <c:v>-610.32600000000002</c:v>
                </c:pt>
                <c:pt idx="22484">
                  <c:v>-610.30999999999995</c:v>
                </c:pt>
                <c:pt idx="22485">
                  <c:v>-610.29399999999998</c:v>
                </c:pt>
                <c:pt idx="22486">
                  <c:v>-610.27800000000002</c:v>
                </c:pt>
                <c:pt idx="22487">
                  <c:v>-610.26199999999994</c:v>
                </c:pt>
                <c:pt idx="22488">
                  <c:v>-610.24599999999998</c:v>
                </c:pt>
                <c:pt idx="22489">
                  <c:v>-610.23</c:v>
                </c:pt>
                <c:pt idx="22490">
                  <c:v>-610.21400000000006</c:v>
                </c:pt>
                <c:pt idx="22491">
                  <c:v>-610.19799999999998</c:v>
                </c:pt>
                <c:pt idx="22492">
                  <c:v>-610.18200000000002</c:v>
                </c:pt>
                <c:pt idx="22493">
                  <c:v>-610.16600000000005</c:v>
                </c:pt>
                <c:pt idx="22494">
                  <c:v>-610.15</c:v>
                </c:pt>
                <c:pt idx="22495">
                  <c:v>-610.13400000000001</c:v>
                </c:pt>
                <c:pt idx="22496">
                  <c:v>-610.11800000000005</c:v>
                </c:pt>
                <c:pt idx="22497">
                  <c:v>-610.10199999999998</c:v>
                </c:pt>
                <c:pt idx="22498">
                  <c:v>-610.08600000000001</c:v>
                </c:pt>
                <c:pt idx="22499">
                  <c:v>-610.07000000000005</c:v>
                </c:pt>
                <c:pt idx="22500">
                  <c:v>-610.05399999999997</c:v>
                </c:pt>
                <c:pt idx="22501">
                  <c:v>-610.03800000000001</c:v>
                </c:pt>
                <c:pt idx="22502">
                  <c:v>-610.02200000000005</c:v>
                </c:pt>
                <c:pt idx="22503">
                  <c:v>-610.00599999999997</c:v>
                </c:pt>
                <c:pt idx="22504">
                  <c:v>-609.99</c:v>
                </c:pt>
                <c:pt idx="22505">
                  <c:v>-609.97400000000005</c:v>
                </c:pt>
                <c:pt idx="22506">
                  <c:v>-609.95799999999997</c:v>
                </c:pt>
                <c:pt idx="22507">
                  <c:v>-609.94200000000001</c:v>
                </c:pt>
                <c:pt idx="22508">
                  <c:v>-609.92600000000004</c:v>
                </c:pt>
                <c:pt idx="22509">
                  <c:v>-609.91</c:v>
                </c:pt>
                <c:pt idx="22510">
                  <c:v>-609.89400000000001</c:v>
                </c:pt>
                <c:pt idx="22511">
                  <c:v>-609.87800000000004</c:v>
                </c:pt>
                <c:pt idx="22512">
                  <c:v>-609.86199999999997</c:v>
                </c:pt>
                <c:pt idx="22513">
                  <c:v>-609.846</c:v>
                </c:pt>
                <c:pt idx="22514">
                  <c:v>-609.83000000000004</c:v>
                </c:pt>
                <c:pt idx="22515">
                  <c:v>-609.81399999999996</c:v>
                </c:pt>
                <c:pt idx="22516">
                  <c:v>-609.798</c:v>
                </c:pt>
                <c:pt idx="22517">
                  <c:v>-609.78200000000004</c:v>
                </c:pt>
                <c:pt idx="22518">
                  <c:v>-609.76599999999996</c:v>
                </c:pt>
                <c:pt idx="22519">
                  <c:v>-609.75</c:v>
                </c:pt>
                <c:pt idx="22520">
                  <c:v>-609.73400000000004</c:v>
                </c:pt>
                <c:pt idx="22521">
                  <c:v>-609.71799999999996</c:v>
                </c:pt>
                <c:pt idx="22522">
                  <c:v>-609.702</c:v>
                </c:pt>
                <c:pt idx="22523">
                  <c:v>-609.68600000000004</c:v>
                </c:pt>
                <c:pt idx="22524">
                  <c:v>-609.66999999999996</c:v>
                </c:pt>
                <c:pt idx="22525">
                  <c:v>-609.654</c:v>
                </c:pt>
                <c:pt idx="22526">
                  <c:v>-609.63800000000003</c:v>
                </c:pt>
                <c:pt idx="22527">
                  <c:v>-609.62199999999996</c:v>
                </c:pt>
                <c:pt idx="22528">
                  <c:v>-609.60599999999999</c:v>
                </c:pt>
                <c:pt idx="22529">
                  <c:v>-609.59</c:v>
                </c:pt>
                <c:pt idx="22530">
                  <c:v>-609.57399999999996</c:v>
                </c:pt>
                <c:pt idx="22531">
                  <c:v>-609.55799999999999</c:v>
                </c:pt>
                <c:pt idx="22532">
                  <c:v>-609.54200000000003</c:v>
                </c:pt>
                <c:pt idx="22533">
                  <c:v>-609.52599999999995</c:v>
                </c:pt>
                <c:pt idx="22534">
                  <c:v>-609.51</c:v>
                </c:pt>
                <c:pt idx="22535">
                  <c:v>-609.49400000000003</c:v>
                </c:pt>
                <c:pt idx="22536">
                  <c:v>-609.47799999999995</c:v>
                </c:pt>
                <c:pt idx="22537">
                  <c:v>-609.46199999999999</c:v>
                </c:pt>
                <c:pt idx="22538">
                  <c:v>-609.44600000000003</c:v>
                </c:pt>
                <c:pt idx="22539">
                  <c:v>-609.42999999999995</c:v>
                </c:pt>
                <c:pt idx="22540">
                  <c:v>-609.41399999999999</c:v>
                </c:pt>
                <c:pt idx="22541">
                  <c:v>-609.39800000000002</c:v>
                </c:pt>
                <c:pt idx="22542">
                  <c:v>-609.38199999999995</c:v>
                </c:pt>
                <c:pt idx="22543">
                  <c:v>-609.36599999999999</c:v>
                </c:pt>
                <c:pt idx="22544">
                  <c:v>-609.35</c:v>
                </c:pt>
                <c:pt idx="22545">
                  <c:v>-609.33399999999995</c:v>
                </c:pt>
                <c:pt idx="22546">
                  <c:v>-609.31799999999998</c:v>
                </c:pt>
                <c:pt idx="22547">
                  <c:v>-609.30200000000002</c:v>
                </c:pt>
                <c:pt idx="22548">
                  <c:v>-609.28599999999994</c:v>
                </c:pt>
                <c:pt idx="22549">
                  <c:v>-609.27</c:v>
                </c:pt>
                <c:pt idx="22550">
                  <c:v>-609.25400000000002</c:v>
                </c:pt>
                <c:pt idx="22551">
                  <c:v>-609.23800000000006</c:v>
                </c:pt>
                <c:pt idx="22552">
                  <c:v>-609.22199999999998</c:v>
                </c:pt>
                <c:pt idx="22553">
                  <c:v>-609.20600000000002</c:v>
                </c:pt>
                <c:pt idx="22554">
                  <c:v>-609.19000000000005</c:v>
                </c:pt>
                <c:pt idx="22555">
                  <c:v>-609.17399999999998</c:v>
                </c:pt>
                <c:pt idx="22556">
                  <c:v>-609.15800000000002</c:v>
                </c:pt>
                <c:pt idx="22557">
                  <c:v>-609.14200000000005</c:v>
                </c:pt>
                <c:pt idx="22558">
                  <c:v>-609.12599999999998</c:v>
                </c:pt>
                <c:pt idx="22559">
                  <c:v>-609.11</c:v>
                </c:pt>
                <c:pt idx="22560">
                  <c:v>-609.09400000000005</c:v>
                </c:pt>
                <c:pt idx="22561">
                  <c:v>-609.07799999999997</c:v>
                </c:pt>
                <c:pt idx="22562">
                  <c:v>-609.06200000000001</c:v>
                </c:pt>
                <c:pt idx="22563">
                  <c:v>-609.04700000000003</c:v>
                </c:pt>
                <c:pt idx="22564">
                  <c:v>-609.03099999999995</c:v>
                </c:pt>
                <c:pt idx="22565">
                  <c:v>-609.01499999999999</c:v>
                </c:pt>
                <c:pt idx="22566">
                  <c:v>-608.99900000000002</c:v>
                </c:pt>
                <c:pt idx="22567">
                  <c:v>-608.98299999999995</c:v>
                </c:pt>
                <c:pt idx="22568">
                  <c:v>-608.96699999999998</c:v>
                </c:pt>
                <c:pt idx="22569">
                  <c:v>-608.95100000000002</c:v>
                </c:pt>
                <c:pt idx="22570">
                  <c:v>-608.93499999999995</c:v>
                </c:pt>
                <c:pt idx="22571">
                  <c:v>-608.91899999999998</c:v>
                </c:pt>
                <c:pt idx="22572">
                  <c:v>-608.90300000000002</c:v>
                </c:pt>
                <c:pt idx="22573">
                  <c:v>-608.88699999999994</c:v>
                </c:pt>
                <c:pt idx="22574">
                  <c:v>-608.87099999999998</c:v>
                </c:pt>
                <c:pt idx="22575">
                  <c:v>-608.85500000000002</c:v>
                </c:pt>
                <c:pt idx="22576">
                  <c:v>-608.83900000000006</c:v>
                </c:pt>
                <c:pt idx="22577">
                  <c:v>-608.82299999999998</c:v>
                </c:pt>
                <c:pt idx="22578">
                  <c:v>-608.80700000000002</c:v>
                </c:pt>
                <c:pt idx="22579">
                  <c:v>-608.79100000000005</c:v>
                </c:pt>
                <c:pt idx="22580">
                  <c:v>-608.77499999999998</c:v>
                </c:pt>
                <c:pt idx="22581">
                  <c:v>-608.75900000000001</c:v>
                </c:pt>
                <c:pt idx="22582">
                  <c:v>-608.74300000000005</c:v>
                </c:pt>
                <c:pt idx="22583">
                  <c:v>-608.72699999999998</c:v>
                </c:pt>
                <c:pt idx="22584">
                  <c:v>-608.71100000000001</c:v>
                </c:pt>
                <c:pt idx="22585">
                  <c:v>-608.69500000000005</c:v>
                </c:pt>
                <c:pt idx="22586">
                  <c:v>-608.67899999999997</c:v>
                </c:pt>
                <c:pt idx="22587">
                  <c:v>-608.66300000000001</c:v>
                </c:pt>
                <c:pt idx="22588">
                  <c:v>-608.64700000000005</c:v>
                </c:pt>
                <c:pt idx="22589">
                  <c:v>-608.63099999999997</c:v>
                </c:pt>
                <c:pt idx="22590">
                  <c:v>-608.61500000000001</c:v>
                </c:pt>
                <c:pt idx="22591">
                  <c:v>-608.59900000000005</c:v>
                </c:pt>
                <c:pt idx="22592">
                  <c:v>-608.58299999999997</c:v>
                </c:pt>
                <c:pt idx="22593">
                  <c:v>-608.56700000000001</c:v>
                </c:pt>
                <c:pt idx="22594">
                  <c:v>-608.55100000000004</c:v>
                </c:pt>
                <c:pt idx="22595">
                  <c:v>-608.53499999999997</c:v>
                </c:pt>
                <c:pt idx="22596">
                  <c:v>-608.51900000000001</c:v>
                </c:pt>
                <c:pt idx="22597">
                  <c:v>-608.50300000000004</c:v>
                </c:pt>
                <c:pt idx="22598">
                  <c:v>-608.48699999999997</c:v>
                </c:pt>
                <c:pt idx="22599">
                  <c:v>-608.471</c:v>
                </c:pt>
                <c:pt idx="22600">
                  <c:v>-608.45500000000004</c:v>
                </c:pt>
                <c:pt idx="22601">
                  <c:v>-608.43899999999996</c:v>
                </c:pt>
                <c:pt idx="22602">
                  <c:v>-608.423</c:v>
                </c:pt>
                <c:pt idx="22603">
                  <c:v>-608.40700000000004</c:v>
                </c:pt>
                <c:pt idx="22604">
                  <c:v>-608.39099999999996</c:v>
                </c:pt>
                <c:pt idx="22605">
                  <c:v>-608.375</c:v>
                </c:pt>
                <c:pt idx="22606">
                  <c:v>-608.35900000000004</c:v>
                </c:pt>
                <c:pt idx="22607">
                  <c:v>-608.34299999999996</c:v>
                </c:pt>
                <c:pt idx="22608">
                  <c:v>-608.327</c:v>
                </c:pt>
                <c:pt idx="22609">
                  <c:v>-608.31100000000004</c:v>
                </c:pt>
                <c:pt idx="22610">
                  <c:v>-608.29499999999996</c:v>
                </c:pt>
                <c:pt idx="22611">
                  <c:v>-608.279</c:v>
                </c:pt>
                <c:pt idx="22612">
                  <c:v>-608.26300000000003</c:v>
                </c:pt>
                <c:pt idx="22613">
                  <c:v>-608.24699999999996</c:v>
                </c:pt>
                <c:pt idx="22614">
                  <c:v>-608.23099999999999</c:v>
                </c:pt>
                <c:pt idx="22615">
                  <c:v>-608.21500000000003</c:v>
                </c:pt>
                <c:pt idx="22616">
                  <c:v>-608.19899999999996</c:v>
                </c:pt>
                <c:pt idx="22617">
                  <c:v>-608.18299999999999</c:v>
                </c:pt>
                <c:pt idx="22618">
                  <c:v>-608.16700000000003</c:v>
                </c:pt>
                <c:pt idx="22619">
                  <c:v>-608.15099999999995</c:v>
                </c:pt>
                <c:pt idx="22620">
                  <c:v>-608.13499999999999</c:v>
                </c:pt>
                <c:pt idx="22621">
                  <c:v>-608.11900000000003</c:v>
                </c:pt>
                <c:pt idx="22622">
                  <c:v>-608.10299999999995</c:v>
                </c:pt>
                <c:pt idx="22623">
                  <c:v>-608.08699999999999</c:v>
                </c:pt>
                <c:pt idx="22624">
                  <c:v>-608.07100000000003</c:v>
                </c:pt>
                <c:pt idx="22625">
                  <c:v>-608.05499999999995</c:v>
                </c:pt>
                <c:pt idx="22626">
                  <c:v>-608.03899999999999</c:v>
                </c:pt>
                <c:pt idx="22627">
                  <c:v>-608.02300000000002</c:v>
                </c:pt>
                <c:pt idx="22628">
                  <c:v>-608.00699999999995</c:v>
                </c:pt>
                <c:pt idx="22629">
                  <c:v>-607.99099999999999</c:v>
                </c:pt>
                <c:pt idx="22630">
                  <c:v>-607.97500000000002</c:v>
                </c:pt>
                <c:pt idx="22631">
                  <c:v>-607.95899999999995</c:v>
                </c:pt>
                <c:pt idx="22632">
                  <c:v>-607.94299999999998</c:v>
                </c:pt>
                <c:pt idx="22633">
                  <c:v>-607.92700000000002</c:v>
                </c:pt>
                <c:pt idx="22634">
                  <c:v>-607.91099999999994</c:v>
                </c:pt>
                <c:pt idx="22635">
                  <c:v>-607.89499999999998</c:v>
                </c:pt>
                <c:pt idx="22636">
                  <c:v>-607.87900000000002</c:v>
                </c:pt>
                <c:pt idx="22637">
                  <c:v>-607.86300000000006</c:v>
                </c:pt>
                <c:pt idx="22638">
                  <c:v>-607.84699999999998</c:v>
                </c:pt>
                <c:pt idx="22639">
                  <c:v>-607.83100000000002</c:v>
                </c:pt>
                <c:pt idx="22640">
                  <c:v>-607.81500000000005</c:v>
                </c:pt>
                <c:pt idx="22641">
                  <c:v>-607.79899999999998</c:v>
                </c:pt>
                <c:pt idx="22642">
                  <c:v>-607.78300000000002</c:v>
                </c:pt>
                <c:pt idx="22643">
                  <c:v>-607.76700000000005</c:v>
                </c:pt>
                <c:pt idx="22644">
                  <c:v>-607.75099999999998</c:v>
                </c:pt>
                <c:pt idx="22645">
                  <c:v>-607.73500000000001</c:v>
                </c:pt>
                <c:pt idx="22646">
                  <c:v>-607.71900000000005</c:v>
                </c:pt>
                <c:pt idx="22647">
                  <c:v>-607.70299999999997</c:v>
                </c:pt>
                <c:pt idx="22648">
                  <c:v>-607.68700000000001</c:v>
                </c:pt>
                <c:pt idx="22649">
                  <c:v>-607.67100000000005</c:v>
                </c:pt>
                <c:pt idx="22650">
                  <c:v>-607.65499999999997</c:v>
                </c:pt>
                <c:pt idx="22651">
                  <c:v>-607.63900000000001</c:v>
                </c:pt>
                <c:pt idx="22652">
                  <c:v>-607.62300000000005</c:v>
                </c:pt>
                <c:pt idx="22653">
                  <c:v>-607.60699999999997</c:v>
                </c:pt>
                <c:pt idx="22654">
                  <c:v>-607.59100000000001</c:v>
                </c:pt>
                <c:pt idx="22655">
                  <c:v>-607.57500000000005</c:v>
                </c:pt>
                <c:pt idx="22656">
                  <c:v>-607.55899999999997</c:v>
                </c:pt>
                <c:pt idx="22657">
                  <c:v>-607.54300000000001</c:v>
                </c:pt>
                <c:pt idx="22658">
                  <c:v>-607.52700000000004</c:v>
                </c:pt>
                <c:pt idx="22659">
                  <c:v>-607.51099999999997</c:v>
                </c:pt>
                <c:pt idx="22660">
                  <c:v>-607.495</c:v>
                </c:pt>
                <c:pt idx="22661">
                  <c:v>-607.47900000000004</c:v>
                </c:pt>
                <c:pt idx="22662">
                  <c:v>-607.46299999999997</c:v>
                </c:pt>
                <c:pt idx="22663">
                  <c:v>-607.447</c:v>
                </c:pt>
                <c:pt idx="22664">
                  <c:v>-607.43100000000004</c:v>
                </c:pt>
                <c:pt idx="22665">
                  <c:v>-607.41499999999996</c:v>
                </c:pt>
                <c:pt idx="22666">
                  <c:v>-607.399</c:v>
                </c:pt>
                <c:pt idx="22667">
                  <c:v>-607.38300000000004</c:v>
                </c:pt>
                <c:pt idx="22668">
                  <c:v>-607.36699999999996</c:v>
                </c:pt>
                <c:pt idx="22669">
                  <c:v>-607.351</c:v>
                </c:pt>
                <c:pt idx="22670">
                  <c:v>-607.33500000000004</c:v>
                </c:pt>
                <c:pt idx="22671">
                  <c:v>-607.31899999999996</c:v>
                </c:pt>
                <c:pt idx="22672">
                  <c:v>-607.303</c:v>
                </c:pt>
                <c:pt idx="22673">
                  <c:v>-607.28700000000003</c:v>
                </c:pt>
                <c:pt idx="22674">
                  <c:v>-607.27099999999996</c:v>
                </c:pt>
                <c:pt idx="22675">
                  <c:v>-607.255</c:v>
                </c:pt>
                <c:pt idx="22676">
                  <c:v>-607.24</c:v>
                </c:pt>
                <c:pt idx="22677">
                  <c:v>-607.22400000000005</c:v>
                </c:pt>
                <c:pt idx="22678">
                  <c:v>-607.20799999999997</c:v>
                </c:pt>
                <c:pt idx="22679">
                  <c:v>-607.19200000000001</c:v>
                </c:pt>
                <c:pt idx="22680">
                  <c:v>-607.17600000000004</c:v>
                </c:pt>
                <c:pt idx="22681">
                  <c:v>-607.16</c:v>
                </c:pt>
                <c:pt idx="22682">
                  <c:v>-607.14400000000001</c:v>
                </c:pt>
                <c:pt idx="22683">
                  <c:v>-607.12800000000004</c:v>
                </c:pt>
                <c:pt idx="22684">
                  <c:v>-607.11199999999997</c:v>
                </c:pt>
                <c:pt idx="22685">
                  <c:v>-607.096</c:v>
                </c:pt>
                <c:pt idx="22686">
                  <c:v>-607.08000000000004</c:v>
                </c:pt>
                <c:pt idx="22687">
                  <c:v>-607.06399999999996</c:v>
                </c:pt>
                <c:pt idx="22688">
                  <c:v>-607.048</c:v>
                </c:pt>
                <c:pt idx="22689">
                  <c:v>-607.03200000000004</c:v>
                </c:pt>
                <c:pt idx="22690">
                  <c:v>-607.01599999999996</c:v>
                </c:pt>
                <c:pt idx="22691">
                  <c:v>-607</c:v>
                </c:pt>
                <c:pt idx="22692">
                  <c:v>-606.98400000000004</c:v>
                </c:pt>
                <c:pt idx="22693">
                  <c:v>-606.96799999999996</c:v>
                </c:pt>
                <c:pt idx="22694">
                  <c:v>-606.952</c:v>
                </c:pt>
                <c:pt idx="22695">
                  <c:v>-606.93600000000004</c:v>
                </c:pt>
                <c:pt idx="22696">
                  <c:v>-606.91999999999996</c:v>
                </c:pt>
                <c:pt idx="22697">
                  <c:v>-606.904</c:v>
                </c:pt>
                <c:pt idx="22698">
                  <c:v>-606.88800000000003</c:v>
                </c:pt>
                <c:pt idx="22699">
                  <c:v>-606.87199999999996</c:v>
                </c:pt>
                <c:pt idx="22700">
                  <c:v>-606.85599999999999</c:v>
                </c:pt>
                <c:pt idx="22701">
                  <c:v>-606.84</c:v>
                </c:pt>
                <c:pt idx="22702">
                  <c:v>-606.82399999999996</c:v>
                </c:pt>
                <c:pt idx="22703">
                  <c:v>-606.80799999999999</c:v>
                </c:pt>
                <c:pt idx="22704">
                  <c:v>-606.79200000000003</c:v>
                </c:pt>
                <c:pt idx="22705">
                  <c:v>-606.77599999999995</c:v>
                </c:pt>
                <c:pt idx="22706">
                  <c:v>-606.76</c:v>
                </c:pt>
                <c:pt idx="22707">
                  <c:v>-606.74400000000003</c:v>
                </c:pt>
                <c:pt idx="22708">
                  <c:v>-606.72799999999995</c:v>
                </c:pt>
                <c:pt idx="22709">
                  <c:v>-606.71199999999999</c:v>
                </c:pt>
                <c:pt idx="22710">
                  <c:v>-606.69600000000003</c:v>
                </c:pt>
                <c:pt idx="22711">
                  <c:v>-606.67999999999995</c:v>
                </c:pt>
                <c:pt idx="22712">
                  <c:v>-606.66399999999999</c:v>
                </c:pt>
                <c:pt idx="22713">
                  <c:v>-606.64800000000002</c:v>
                </c:pt>
                <c:pt idx="22714">
                  <c:v>-606.63199999999995</c:v>
                </c:pt>
                <c:pt idx="22715">
                  <c:v>-606.61599999999999</c:v>
                </c:pt>
                <c:pt idx="22716">
                  <c:v>-606.6</c:v>
                </c:pt>
                <c:pt idx="22717">
                  <c:v>-606.58399999999995</c:v>
                </c:pt>
                <c:pt idx="22718">
                  <c:v>-606.56799999999998</c:v>
                </c:pt>
                <c:pt idx="22719">
                  <c:v>-606.55200000000002</c:v>
                </c:pt>
                <c:pt idx="22720">
                  <c:v>-606.53599999999994</c:v>
                </c:pt>
                <c:pt idx="22721">
                  <c:v>-606.52</c:v>
                </c:pt>
                <c:pt idx="22722">
                  <c:v>-606.50400000000002</c:v>
                </c:pt>
                <c:pt idx="22723">
                  <c:v>-606.48800000000006</c:v>
                </c:pt>
                <c:pt idx="22724">
                  <c:v>-606.47199999999998</c:v>
                </c:pt>
                <c:pt idx="22725">
                  <c:v>-606.45600000000002</c:v>
                </c:pt>
                <c:pt idx="22726">
                  <c:v>-606.44000000000005</c:v>
                </c:pt>
                <c:pt idx="22727">
                  <c:v>-606.42399999999998</c:v>
                </c:pt>
                <c:pt idx="22728">
                  <c:v>-606.40800000000002</c:v>
                </c:pt>
                <c:pt idx="22729">
                  <c:v>-606.39200000000005</c:v>
                </c:pt>
                <c:pt idx="22730">
                  <c:v>-606.37599999999998</c:v>
                </c:pt>
                <c:pt idx="22731">
                  <c:v>-606.36</c:v>
                </c:pt>
                <c:pt idx="22732">
                  <c:v>-606.34400000000005</c:v>
                </c:pt>
                <c:pt idx="22733">
                  <c:v>-606.32799999999997</c:v>
                </c:pt>
                <c:pt idx="22734">
                  <c:v>-606.31200000000001</c:v>
                </c:pt>
                <c:pt idx="22735">
                  <c:v>-606.29600000000005</c:v>
                </c:pt>
                <c:pt idx="22736">
                  <c:v>-606.28</c:v>
                </c:pt>
                <c:pt idx="22737">
                  <c:v>-606.26400000000001</c:v>
                </c:pt>
                <c:pt idx="22738">
                  <c:v>-606.24800000000005</c:v>
                </c:pt>
                <c:pt idx="22739">
                  <c:v>-606.23199999999997</c:v>
                </c:pt>
                <c:pt idx="22740">
                  <c:v>-606.21600000000001</c:v>
                </c:pt>
                <c:pt idx="22741">
                  <c:v>-606.20000000000005</c:v>
                </c:pt>
                <c:pt idx="22742">
                  <c:v>-606.18399999999997</c:v>
                </c:pt>
                <c:pt idx="22743">
                  <c:v>-606.16800000000001</c:v>
                </c:pt>
                <c:pt idx="22744">
                  <c:v>-606.15200000000004</c:v>
                </c:pt>
                <c:pt idx="22745">
                  <c:v>-606.13599999999997</c:v>
                </c:pt>
                <c:pt idx="22746">
                  <c:v>-606.12</c:v>
                </c:pt>
                <c:pt idx="22747">
                  <c:v>-606.10400000000004</c:v>
                </c:pt>
                <c:pt idx="22748">
                  <c:v>-606.08799999999997</c:v>
                </c:pt>
                <c:pt idx="22749">
                  <c:v>-606.072</c:v>
                </c:pt>
                <c:pt idx="22750">
                  <c:v>-606.05600000000004</c:v>
                </c:pt>
                <c:pt idx="22751">
                  <c:v>-606.04</c:v>
                </c:pt>
                <c:pt idx="22752">
                  <c:v>-606.024</c:v>
                </c:pt>
                <c:pt idx="22753">
                  <c:v>-606.00800000000004</c:v>
                </c:pt>
                <c:pt idx="22754">
                  <c:v>-605.99199999999996</c:v>
                </c:pt>
                <c:pt idx="22755">
                  <c:v>-605.976</c:v>
                </c:pt>
                <c:pt idx="22756">
                  <c:v>-605.96</c:v>
                </c:pt>
                <c:pt idx="22757">
                  <c:v>-605.94399999999996</c:v>
                </c:pt>
                <c:pt idx="22758">
                  <c:v>-605.928</c:v>
                </c:pt>
                <c:pt idx="22759">
                  <c:v>-605.91200000000003</c:v>
                </c:pt>
                <c:pt idx="22760">
                  <c:v>-605.89599999999996</c:v>
                </c:pt>
                <c:pt idx="22761">
                  <c:v>-605.88</c:v>
                </c:pt>
                <c:pt idx="22762">
                  <c:v>-605.86400000000003</c:v>
                </c:pt>
                <c:pt idx="22763">
                  <c:v>-605.84799999999996</c:v>
                </c:pt>
                <c:pt idx="22764">
                  <c:v>-605.83199999999999</c:v>
                </c:pt>
                <c:pt idx="22765">
                  <c:v>-605.81600000000003</c:v>
                </c:pt>
                <c:pt idx="22766">
                  <c:v>-605.79999999999995</c:v>
                </c:pt>
                <c:pt idx="22767">
                  <c:v>-605.78399999999999</c:v>
                </c:pt>
                <c:pt idx="22768">
                  <c:v>-605.76800000000003</c:v>
                </c:pt>
                <c:pt idx="22769">
                  <c:v>-605.75199999999995</c:v>
                </c:pt>
                <c:pt idx="22770">
                  <c:v>-605.73599999999999</c:v>
                </c:pt>
                <c:pt idx="22771">
                  <c:v>-605.72</c:v>
                </c:pt>
                <c:pt idx="22772">
                  <c:v>-605.70399999999995</c:v>
                </c:pt>
                <c:pt idx="22773">
                  <c:v>-605.68799999999999</c:v>
                </c:pt>
                <c:pt idx="22774">
                  <c:v>-605.67200000000003</c:v>
                </c:pt>
                <c:pt idx="22775">
                  <c:v>-605.65599999999995</c:v>
                </c:pt>
                <c:pt idx="22776">
                  <c:v>-605.64</c:v>
                </c:pt>
                <c:pt idx="22777">
                  <c:v>-605.62400000000002</c:v>
                </c:pt>
                <c:pt idx="22778">
                  <c:v>-605.60799999999995</c:v>
                </c:pt>
                <c:pt idx="22779">
                  <c:v>-605.59199999999998</c:v>
                </c:pt>
                <c:pt idx="22780">
                  <c:v>-605.57600000000002</c:v>
                </c:pt>
                <c:pt idx="22781">
                  <c:v>-605.55999999999995</c:v>
                </c:pt>
                <c:pt idx="22782">
                  <c:v>-605.54399999999998</c:v>
                </c:pt>
                <c:pt idx="22783">
                  <c:v>-605.52800000000002</c:v>
                </c:pt>
                <c:pt idx="22784">
                  <c:v>-605.51199999999994</c:v>
                </c:pt>
                <c:pt idx="22785">
                  <c:v>-605.49599999999998</c:v>
                </c:pt>
                <c:pt idx="22786">
                  <c:v>-605.48</c:v>
                </c:pt>
                <c:pt idx="22787">
                  <c:v>-605.46400000000006</c:v>
                </c:pt>
                <c:pt idx="22788">
                  <c:v>-605.44799999999998</c:v>
                </c:pt>
                <c:pt idx="22789">
                  <c:v>-605.43200000000002</c:v>
                </c:pt>
                <c:pt idx="22790">
                  <c:v>-605.41700000000003</c:v>
                </c:pt>
                <c:pt idx="22791">
                  <c:v>-605.40099999999995</c:v>
                </c:pt>
                <c:pt idx="22792">
                  <c:v>-605.38499999999999</c:v>
                </c:pt>
                <c:pt idx="22793">
                  <c:v>-605.36900000000003</c:v>
                </c:pt>
                <c:pt idx="22794">
                  <c:v>-605.35299999999995</c:v>
                </c:pt>
                <c:pt idx="22795">
                  <c:v>-605.33699999999999</c:v>
                </c:pt>
                <c:pt idx="22796">
                  <c:v>-605.32100000000003</c:v>
                </c:pt>
                <c:pt idx="22797">
                  <c:v>-605.30499999999995</c:v>
                </c:pt>
                <c:pt idx="22798">
                  <c:v>-605.28899999999999</c:v>
                </c:pt>
                <c:pt idx="22799">
                  <c:v>-605.27300000000002</c:v>
                </c:pt>
                <c:pt idx="22800">
                  <c:v>-605.25699999999995</c:v>
                </c:pt>
                <c:pt idx="22801">
                  <c:v>-605.24099999999999</c:v>
                </c:pt>
                <c:pt idx="22802">
                  <c:v>-605.22500000000002</c:v>
                </c:pt>
                <c:pt idx="22803">
                  <c:v>-605.20899999999995</c:v>
                </c:pt>
                <c:pt idx="22804">
                  <c:v>-605.19299999999998</c:v>
                </c:pt>
                <c:pt idx="22805">
                  <c:v>-605.17700000000002</c:v>
                </c:pt>
                <c:pt idx="22806">
                  <c:v>-605.16099999999994</c:v>
                </c:pt>
                <c:pt idx="22807">
                  <c:v>-605.14499999999998</c:v>
                </c:pt>
                <c:pt idx="22808">
                  <c:v>-605.12900000000002</c:v>
                </c:pt>
                <c:pt idx="22809">
                  <c:v>-605.11300000000006</c:v>
                </c:pt>
                <c:pt idx="22810">
                  <c:v>-605.09699999999998</c:v>
                </c:pt>
                <c:pt idx="22811">
                  <c:v>-605.08100000000002</c:v>
                </c:pt>
                <c:pt idx="22812">
                  <c:v>-605.06500000000005</c:v>
                </c:pt>
                <c:pt idx="22813">
                  <c:v>-605.04899999999998</c:v>
                </c:pt>
                <c:pt idx="22814">
                  <c:v>-605.03300000000002</c:v>
                </c:pt>
                <c:pt idx="22815">
                  <c:v>-605.01700000000005</c:v>
                </c:pt>
                <c:pt idx="22816">
                  <c:v>-605.00099999999998</c:v>
                </c:pt>
                <c:pt idx="22817">
                  <c:v>-604.98500000000001</c:v>
                </c:pt>
                <c:pt idx="22818">
                  <c:v>-604.96900000000005</c:v>
                </c:pt>
                <c:pt idx="22819">
                  <c:v>-604.95299999999997</c:v>
                </c:pt>
                <c:pt idx="22820">
                  <c:v>-604.93700000000001</c:v>
                </c:pt>
                <c:pt idx="22821">
                  <c:v>-604.92100000000005</c:v>
                </c:pt>
                <c:pt idx="22822">
                  <c:v>-604.90499999999997</c:v>
                </c:pt>
                <c:pt idx="22823">
                  <c:v>-604.88900000000001</c:v>
                </c:pt>
                <c:pt idx="22824">
                  <c:v>-604.87300000000005</c:v>
                </c:pt>
                <c:pt idx="22825">
                  <c:v>-604.85699999999997</c:v>
                </c:pt>
                <c:pt idx="22826">
                  <c:v>-604.84100000000001</c:v>
                </c:pt>
                <c:pt idx="22827">
                  <c:v>-604.82500000000005</c:v>
                </c:pt>
                <c:pt idx="22828">
                  <c:v>-604.80899999999997</c:v>
                </c:pt>
                <c:pt idx="22829">
                  <c:v>-604.79300000000001</c:v>
                </c:pt>
                <c:pt idx="22830">
                  <c:v>-604.77700000000004</c:v>
                </c:pt>
                <c:pt idx="22831">
                  <c:v>-604.76099999999997</c:v>
                </c:pt>
                <c:pt idx="22832">
                  <c:v>-604.745</c:v>
                </c:pt>
                <c:pt idx="22833">
                  <c:v>-604.72900000000004</c:v>
                </c:pt>
                <c:pt idx="22834">
                  <c:v>-604.71299999999997</c:v>
                </c:pt>
                <c:pt idx="22835">
                  <c:v>-604.697</c:v>
                </c:pt>
                <c:pt idx="22836">
                  <c:v>-604.68100000000004</c:v>
                </c:pt>
                <c:pt idx="22837">
                  <c:v>-604.66499999999996</c:v>
                </c:pt>
                <c:pt idx="22838">
                  <c:v>-604.649</c:v>
                </c:pt>
                <c:pt idx="22839">
                  <c:v>-604.63300000000004</c:v>
                </c:pt>
                <c:pt idx="22840">
                  <c:v>-604.61699999999996</c:v>
                </c:pt>
                <c:pt idx="22841">
                  <c:v>-604.601</c:v>
                </c:pt>
                <c:pt idx="22842">
                  <c:v>-604.58500000000004</c:v>
                </c:pt>
                <c:pt idx="22843">
                  <c:v>-604.56899999999996</c:v>
                </c:pt>
                <c:pt idx="22844">
                  <c:v>-604.553</c:v>
                </c:pt>
                <c:pt idx="22845">
                  <c:v>-604.53700000000003</c:v>
                </c:pt>
                <c:pt idx="22846">
                  <c:v>-604.52099999999996</c:v>
                </c:pt>
                <c:pt idx="22847">
                  <c:v>-604.505</c:v>
                </c:pt>
                <c:pt idx="22848">
                  <c:v>-604.48900000000003</c:v>
                </c:pt>
                <c:pt idx="22849">
                  <c:v>-604.47299999999996</c:v>
                </c:pt>
                <c:pt idx="22850">
                  <c:v>-604.45699999999999</c:v>
                </c:pt>
                <c:pt idx="22851">
                  <c:v>-604.44100000000003</c:v>
                </c:pt>
                <c:pt idx="22852">
                  <c:v>-604.42499999999995</c:v>
                </c:pt>
                <c:pt idx="22853">
                  <c:v>-604.40899999999999</c:v>
                </c:pt>
                <c:pt idx="22854">
                  <c:v>-604.39300000000003</c:v>
                </c:pt>
                <c:pt idx="22855">
                  <c:v>-604.37699999999995</c:v>
                </c:pt>
                <c:pt idx="22856">
                  <c:v>-604.36099999999999</c:v>
                </c:pt>
                <c:pt idx="22857">
                  <c:v>-604.34500000000003</c:v>
                </c:pt>
                <c:pt idx="22858">
                  <c:v>-604.32899999999995</c:v>
                </c:pt>
                <c:pt idx="22859">
                  <c:v>-604.31299999999999</c:v>
                </c:pt>
                <c:pt idx="22860">
                  <c:v>-604.29700000000003</c:v>
                </c:pt>
                <c:pt idx="22861">
                  <c:v>-604.28099999999995</c:v>
                </c:pt>
                <c:pt idx="22862">
                  <c:v>-604.26499999999999</c:v>
                </c:pt>
                <c:pt idx="22863">
                  <c:v>-604.24900000000002</c:v>
                </c:pt>
                <c:pt idx="22864">
                  <c:v>-604.23299999999995</c:v>
                </c:pt>
                <c:pt idx="22865">
                  <c:v>-604.21699999999998</c:v>
                </c:pt>
                <c:pt idx="22866">
                  <c:v>-604.20100000000002</c:v>
                </c:pt>
                <c:pt idx="22867">
                  <c:v>-604.18499999999995</c:v>
                </c:pt>
                <c:pt idx="22868">
                  <c:v>-604.16899999999998</c:v>
                </c:pt>
                <c:pt idx="22869">
                  <c:v>-604.15300000000002</c:v>
                </c:pt>
                <c:pt idx="22870">
                  <c:v>-604.13699999999994</c:v>
                </c:pt>
                <c:pt idx="22871">
                  <c:v>-604.12099999999998</c:v>
                </c:pt>
                <c:pt idx="22872">
                  <c:v>-604.10500000000002</c:v>
                </c:pt>
                <c:pt idx="22873">
                  <c:v>-604.08900000000006</c:v>
                </c:pt>
                <c:pt idx="22874">
                  <c:v>-604.07299999999998</c:v>
                </c:pt>
                <c:pt idx="22875">
                  <c:v>-604.05700000000002</c:v>
                </c:pt>
                <c:pt idx="22876">
                  <c:v>-604.04100000000005</c:v>
                </c:pt>
                <c:pt idx="22877">
                  <c:v>-604.02499999999998</c:v>
                </c:pt>
                <c:pt idx="22878">
                  <c:v>-604.00900000000001</c:v>
                </c:pt>
                <c:pt idx="22879">
                  <c:v>-603.99300000000005</c:v>
                </c:pt>
                <c:pt idx="22880">
                  <c:v>-603.97699999999998</c:v>
                </c:pt>
                <c:pt idx="22881">
                  <c:v>-603.96100000000001</c:v>
                </c:pt>
                <c:pt idx="22882">
                  <c:v>-603.94500000000005</c:v>
                </c:pt>
                <c:pt idx="22883">
                  <c:v>-603.92899999999997</c:v>
                </c:pt>
                <c:pt idx="22884">
                  <c:v>-603.91300000000001</c:v>
                </c:pt>
                <c:pt idx="22885">
                  <c:v>-603.89700000000005</c:v>
                </c:pt>
                <c:pt idx="22886">
                  <c:v>-603.88099999999997</c:v>
                </c:pt>
                <c:pt idx="22887">
                  <c:v>-603.86500000000001</c:v>
                </c:pt>
                <c:pt idx="22888">
                  <c:v>-603.84900000000005</c:v>
                </c:pt>
                <c:pt idx="22889">
                  <c:v>-603.83299999999997</c:v>
                </c:pt>
                <c:pt idx="22890">
                  <c:v>-603.81700000000001</c:v>
                </c:pt>
                <c:pt idx="22891">
                  <c:v>-603.80100000000004</c:v>
                </c:pt>
                <c:pt idx="22892">
                  <c:v>-603.78499999999997</c:v>
                </c:pt>
                <c:pt idx="22893">
                  <c:v>-603.76900000000001</c:v>
                </c:pt>
                <c:pt idx="22894">
                  <c:v>-603.75300000000004</c:v>
                </c:pt>
                <c:pt idx="22895">
                  <c:v>-603.73699999999997</c:v>
                </c:pt>
                <c:pt idx="22896">
                  <c:v>-603.721</c:v>
                </c:pt>
                <c:pt idx="22897">
                  <c:v>-603.70500000000004</c:v>
                </c:pt>
                <c:pt idx="22898">
                  <c:v>-603.68899999999996</c:v>
                </c:pt>
                <c:pt idx="22899">
                  <c:v>-603.673</c:v>
                </c:pt>
                <c:pt idx="22900">
                  <c:v>-603.65700000000004</c:v>
                </c:pt>
                <c:pt idx="22901">
                  <c:v>-603.64099999999996</c:v>
                </c:pt>
                <c:pt idx="22902">
                  <c:v>-603.625</c:v>
                </c:pt>
                <c:pt idx="22903">
                  <c:v>-603.60900000000004</c:v>
                </c:pt>
                <c:pt idx="22904">
                  <c:v>-603.59400000000005</c:v>
                </c:pt>
                <c:pt idx="22905">
                  <c:v>-603.57799999999997</c:v>
                </c:pt>
                <c:pt idx="22906">
                  <c:v>-603.56200000000001</c:v>
                </c:pt>
                <c:pt idx="22907">
                  <c:v>-603.54600000000005</c:v>
                </c:pt>
                <c:pt idx="22908">
                  <c:v>-603.53</c:v>
                </c:pt>
                <c:pt idx="22909">
                  <c:v>-603.51400000000001</c:v>
                </c:pt>
                <c:pt idx="22910">
                  <c:v>-603.49800000000005</c:v>
                </c:pt>
                <c:pt idx="22911">
                  <c:v>-603.48199999999997</c:v>
                </c:pt>
                <c:pt idx="22912">
                  <c:v>-603.46600000000001</c:v>
                </c:pt>
                <c:pt idx="22913">
                  <c:v>-603.45000000000005</c:v>
                </c:pt>
                <c:pt idx="22914">
                  <c:v>-603.43399999999997</c:v>
                </c:pt>
                <c:pt idx="22915">
                  <c:v>-603.41800000000001</c:v>
                </c:pt>
                <c:pt idx="22916">
                  <c:v>-603.40200000000004</c:v>
                </c:pt>
                <c:pt idx="22917">
                  <c:v>-603.38599999999997</c:v>
                </c:pt>
                <c:pt idx="22918">
                  <c:v>-603.37</c:v>
                </c:pt>
                <c:pt idx="22919">
                  <c:v>-603.35400000000004</c:v>
                </c:pt>
                <c:pt idx="22920">
                  <c:v>-603.33799999999997</c:v>
                </c:pt>
                <c:pt idx="22921">
                  <c:v>-603.322</c:v>
                </c:pt>
                <c:pt idx="22922">
                  <c:v>-603.30600000000004</c:v>
                </c:pt>
                <c:pt idx="22923">
                  <c:v>-603.29</c:v>
                </c:pt>
                <c:pt idx="22924">
                  <c:v>-603.274</c:v>
                </c:pt>
                <c:pt idx="22925">
                  <c:v>-603.25800000000004</c:v>
                </c:pt>
                <c:pt idx="22926">
                  <c:v>-603.24199999999996</c:v>
                </c:pt>
                <c:pt idx="22927">
                  <c:v>-603.226</c:v>
                </c:pt>
                <c:pt idx="22928">
                  <c:v>-603.21</c:v>
                </c:pt>
                <c:pt idx="22929">
                  <c:v>-603.19399999999996</c:v>
                </c:pt>
                <c:pt idx="22930">
                  <c:v>-603.178</c:v>
                </c:pt>
                <c:pt idx="22931">
                  <c:v>-603.16200000000003</c:v>
                </c:pt>
                <c:pt idx="22932">
                  <c:v>-603.14599999999996</c:v>
                </c:pt>
                <c:pt idx="22933">
                  <c:v>-603.13</c:v>
                </c:pt>
                <c:pt idx="22934">
                  <c:v>-603.11400000000003</c:v>
                </c:pt>
                <c:pt idx="22935">
                  <c:v>-603.09799999999996</c:v>
                </c:pt>
                <c:pt idx="22936">
                  <c:v>-603.08199999999999</c:v>
                </c:pt>
                <c:pt idx="22937">
                  <c:v>-603.06600000000003</c:v>
                </c:pt>
                <c:pt idx="22938">
                  <c:v>-603.04999999999995</c:v>
                </c:pt>
                <c:pt idx="22939">
                  <c:v>-603.03399999999999</c:v>
                </c:pt>
                <c:pt idx="22940">
                  <c:v>-603.01800000000003</c:v>
                </c:pt>
                <c:pt idx="22941">
                  <c:v>-603.00199999999995</c:v>
                </c:pt>
                <c:pt idx="22942">
                  <c:v>-602.98599999999999</c:v>
                </c:pt>
                <c:pt idx="22943">
                  <c:v>-602.97</c:v>
                </c:pt>
                <c:pt idx="22944">
                  <c:v>-602.95399999999995</c:v>
                </c:pt>
                <c:pt idx="22945">
                  <c:v>-602.93799999999999</c:v>
                </c:pt>
                <c:pt idx="22946">
                  <c:v>-602.92200000000003</c:v>
                </c:pt>
                <c:pt idx="22947">
                  <c:v>-602.90599999999995</c:v>
                </c:pt>
                <c:pt idx="22948">
                  <c:v>-602.89</c:v>
                </c:pt>
                <c:pt idx="22949">
                  <c:v>-602.87400000000002</c:v>
                </c:pt>
                <c:pt idx="22950">
                  <c:v>-602.85799999999995</c:v>
                </c:pt>
                <c:pt idx="22951">
                  <c:v>-602.84199999999998</c:v>
                </c:pt>
                <c:pt idx="22952">
                  <c:v>-602.82600000000002</c:v>
                </c:pt>
                <c:pt idx="22953">
                  <c:v>-602.80999999999995</c:v>
                </c:pt>
                <c:pt idx="22954">
                  <c:v>-602.79399999999998</c:v>
                </c:pt>
                <c:pt idx="22955">
                  <c:v>-602.77800000000002</c:v>
                </c:pt>
                <c:pt idx="22956">
                  <c:v>-602.76199999999994</c:v>
                </c:pt>
                <c:pt idx="22957">
                  <c:v>-602.74599999999998</c:v>
                </c:pt>
                <c:pt idx="22958">
                  <c:v>-602.73</c:v>
                </c:pt>
                <c:pt idx="22959">
                  <c:v>-602.71400000000006</c:v>
                </c:pt>
                <c:pt idx="22960">
                  <c:v>-602.69799999999998</c:v>
                </c:pt>
                <c:pt idx="22961">
                  <c:v>-602.68200000000002</c:v>
                </c:pt>
                <c:pt idx="22962">
                  <c:v>-602.66600000000005</c:v>
                </c:pt>
                <c:pt idx="22963">
                  <c:v>-602.65</c:v>
                </c:pt>
                <c:pt idx="22964">
                  <c:v>-602.63400000000001</c:v>
                </c:pt>
                <c:pt idx="22965">
                  <c:v>-602.61800000000005</c:v>
                </c:pt>
                <c:pt idx="22966">
                  <c:v>-602.60199999999998</c:v>
                </c:pt>
                <c:pt idx="22967">
                  <c:v>-602.58600000000001</c:v>
                </c:pt>
                <c:pt idx="22968">
                  <c:v>-602.57000000000005</c:v>
                </c:pt>
                <c:pt idx="22969">
                  <c:v>-602.55399999999997</c:v>
                </c:pt>
                <c:pt idx="22970">
                  <c:v>-602.53800000000001</c:v>
                </c:pt>
                <c:pt idx="22971">
                  <c:v>-602.52200000000005</c:v>
                </c:pt>
                <c:pt idx="22972">
                  <c:v>-602.50599999999997</c:v>
                </c:pt>
                <c:pt idx="22973">
                  <c:v>-602.49</c:v>
                </c:pt>
                <c:pt idx="22974">
                  <c:v>-602.47400000000005</c:v>
                </c:pt>
                <c:pt idx="22975">
                  <c:v>-602.45799999999997</c:v>
                </c:pt>
                <c:pt idx="22976">
                  <c:v>-602.44200000000001</c:v>
                </c:pt>
                <c:pt idx="22977">
                  <c:v>-602.42600000000004</c:v>
                </c:pt>
                <c:pt idx="22978">
                  <c:v>-602.41</c:v>
                </c:pt>
                <c:pt idx="22979">
                  <c:v>-602.39400000000001</c:v>
                </c:pt>
                <c:pt idx="22980">
                  <c:v>-602.37800000000004</c:v>
                </c:pt>
                <c:pt idx="22981">
                  <c:v>-602.36199999999997</c:v>
                </c:pt>
                <c:pt idx="22982">
                  <c:v>-602.346</c:v>
                </c:pt>
                <c:pt idx="22983">
                  <c:v>-602.33000000000004</c:v>
                </c:pt>
                <c:pt idx="22984">
                  <c:v>-602.31399999999996</c:v>
                </c:pt>
                <c:pt idx="22985">
                  <c:v>-602.298</c:v>
                </c:pt>
                <c:pt idx="22986">
                  <c:v>-602.28200000000004</c:v>
                </c:pt>
                <c:pt idx="22987">
                  <c:v>-602.26599999999996</c:v>
                </c:pt>
                <c:pt idx="22988">
                  <c:v>-602.25</c:v>
                </c:pt>
                <c:pt idx="22989">
                  <c:v>-602.23400000000004</c:v>
                </c:pt>
                <c:pt idx="22990">
                  <c:v>-602.21799999999996</c:v>
                </c:pt>
                <c:pt idx="22991">
                  <c:v>-602.202</c:v>
                </c:pt>
                <c:pt idx="22992">
                  <c:v>-602.18600000000004</c:v>
                </c:pt>
                <c:pt idx="22993">
                  <c:v>-602.16999999999996</c:v>
                </c:pt>
                <c:pt idx="22994">
                  <c:v>-602.154</c:v>
                </c:pt>
                <c:pt idx="22995">
                  <c:v>-602.13800000000003</c:v>
                </c:pt>
                <c:pt idx="22996">
                  <c:v>-602.12199999999996</c:v>
                </c:pt>
                <c:pt idx="22997">
                  <c:v>-602.10599999999999</c:v>
                </c:pt>
                <c:pt idx="22998">
                  <c:v>-602.09</c:v>
                </c:pt>
                <c:pt idx="22999">
                  <c:v>-602.07399999999996</c:v>
                </c:pt>
                <c:pt idx="23000">
                  <c:v>-602.05799999999999</c:v>
                </c:pt>
                <c:pt idx="23001">
                  <c:v>-602.04200000000003</c:v>
                </c:pt>
                <c:pt idx="23002">
                  <c:v>-602.02599999999995</c:v>
                </c:pt>
                <c:pt idx="23003">
                  <c:v>-602.01</c:v>
                </c:pt>
                <c:pt idx="23004">
                  <c:v>-601.99400000000003</c:v>
                </c:pt>
                <c:pt idx="23005">
                  <c:v>-601.97799999999995</c:v>
                </c:pt>
                <c:pt idx="23006">
                  <c:v>-601.96199999999999</c:v>
                </c:pt>
                <c:pt idx="23007">
                  <c:v>-601.94600000000003</c:v>
                </c:pt>
                <c:pt idx="23008">
                  <c:v>-601.92999999999995</c:v>
                </c:pt>
                <c:pt idx="23009">
                  <c:v>-601.91399999999999</c:v>
                </c:pt>
                <c:pt idx="23010">
                  <c:v>-601.89800000000002</c:v>
                </c:pt>
                <c:pt idx="23011">
                  <c:v>-601.88199999999995</c:v>
                </c:pt>
                <c:pt idx="23012">
                  <c:v>-601.86599999999999</c:v>
                </c:pt>
                <c:pt idx="23013">
                  <c:v>-601.85</c:v>
                </c:pt>
                <c:pt idx="23014">
                  <c:v>-601.83399999999995</c:v>
                </c:pt>
                <c:pt idx="23015">
                  <c:v>-601.81799999999998</c:v>
                </c:pt>
                <c:pt idx="23016">
                  <c:v>-601.80200000000002</c:v>
                </c:pt>
                <c:pt idx="23017">
                  <c:v>-601.78599999999994</c:v>
                </c:pt>
                <c:pt idx="23018">
                  <c:v>-601.77099999999996</c:v>
                </c:pt>
                <c:pt idx="23019">
                  <c:v>-601.755</c:v>
                </c:pt>
                <c:pt idx="23020">
                  <c:v>-601.73900000000003</c:v>
                </c:pt>
                <c:pt idx="23021">
                  <c:v>-601.72299999999996</c:v>
                </c:pt>
                <c:pt idx="23022">
                  <c:v>-601.70699999999999</c:v>
                </c:pt>
                <c:pt idx="23023">
                  <c:v>-601.69100000000003</c:v>
                </c:pt>
                <c:pt idx="23024">
                  <c:v>-601.67499999999995</c:v>
                </c:pt>
                <c:pt idx="23025">
                  <c:v>-601.65899999999999</c:v>
                </c:pt>
                <c:pt idx="23026">
                  <c:v>-601.64300000000003</c:v>
                </c:pt>
                <c:pt idx="23027">
                  <c:v>-601.62699999999995</c:v>
                </c:pt>
                <c:pt idx="23028">
                  <c:v>-601.61099999999999</c:v>
                </c:pt>
                <c:pt idx="23029">
                  <c:v>-601.59500000000003</c:v>
                </c:pt>
                <c:pt idx="23030">
                  <c:v>-601.57899999999995</c:v>
                </c:pt>
                <c:pt idx="23031">
                  <c:v>-601.56299999999999</c:v>
                </c:pt>
                <c:pt idx="23032">
                  <c:v>-601.54700000000003</c:v>
                </c:pt>
                <c:pt idx="23033">
                  <c:v>-601.53099999999995</c:v>
                </c:pt>
                <c:pt idx="23034">
                  <c:v>-601.51499999999999</c:v>
                </c:pt>
                <c:pt idx="23035">
                  <c:v>-601.49900000000002</c:v>
                </c:pt>
                <c:pt idx="23036">
                  <c:v>-601.48299999999995</c:v>
                </c:pt>
                <c:pt idx="23037">
                  <c:v>-601.46699999999998</c:v>
                </c:pt>
                <c:pt idx="23038">
                  <c:v>-601.45100000000002</c:v>
                </c:pt>
                <c:pt idx="23039">
                  <c:v>-601.43499999999995</c:v>
                </c:pt>
                <c:pt idx="23040">
                  <c:v>-601.41899999999998</c:v>
                </c:pt>
                <c:pt idx="23041">
                  <c:v>-601.40300000000002</c:v>
                </c:pt>
                <c:pt idx="23042">
                  <c:v>-601.38699999999994</c:v>
                </c:pt>
                <c:pt idx="23043">
                  <c:v>-601.37099999999998</c:v>
                </c:pt>
                <c:pt idx="23044">
                  <c:v>-601.35500000000002</c:v>
                </c:pt>
                <c:pt idx="23045">
                  <c:v>-601.33900000000006</c:v>
                </c:pt>
                <c:pt idx="23046">
                  <c:v>-601.32299999999998</c:v>
                </c:pt>
                <c:pt idx="23047">
                  <c:v>-601.30700000000002</c:v>
                </c:pt>
                <c:pt idx="23048">
                  <c:v>-601.29100000000005</c:v>
                </c:pt>
                <c:pt idx="23049">
                  <c:v>-601.27499999999998</c:v>
                </c:pt>
                <c:pt idx="23050">
                  <c:v>-601.25900000000001</c:v>
                </c:pt>
                <c:pt idx="23051">
                  <c:v>-601.24300000000005</c:v>
                </c:pt>
                <c:pt idx="23052">
                  <c:v>-601.22699999999998</c:v>
                </c:pt>
                <c:pt idx="23053">
                  <c:v>-601.21100000000001</c:v>
                </c:pt>
                <c:pt idx="23054">
                  <c:v>-601.19500000000005</c:v>
                </c:pt>
                <c:pt idx="23055">
                  <c:v>-601.17899999999997</c:v>
                </c:pt>
                <c:pt idx="23056">
                  <c:v>-601.16300000000001</c:v>
                </c:pt>
                <c:pt idx="23057">
                  <c:v>-601.14700000000005</c:v>
                </c:pt>
                <c:pt idx="23058">
                  <c:v>-601.13099999999997</c:v>
                </c:pt>
                <c:pt idx="23059">
                  <c:v>-601.11500000000001</c:v>
                </c:pt>
                <c:pt idx="23060">
                  <c:v>-601.09900000000005</c:v>
                </c:pt>
                <c:pt idx="23061">
                  <c:v>-601.08299999999997</c:v>
                </c:pt>
                <c:pt idx="23062">
                  <c:v>-601.06700000000001</c:v>
                </c:pt>
                <c:pt idx="23063">
                  <c:v>-601.05100000000004</c:v>
                </c:pt>
                <c:pt idx="23064">
                  <c:v>-601.03499999999997</c:v>
                </c:pt>
                <c:pt idx="23065">
                  <c:v>-601.01900000000001</c:v>
                </c:pt>
                <c:pt idx="23066">
                  <c:v>-601.00300000000004</c:v>
                </c:pt>
                <c:pt idx="23067">
                  <c:v>-600.98699999999997</c:v>
                </c:pt>
                <c:pt idx="23068">
                  <c:v>-600.971</c:v>
                </c:pt>
                <c:pt idx="23069">
                  <c:v>-600.95500000000004</c:v>
                </c:pt>
                <c:pt idx="23070">
                  <c:v>-600.93899999999996</c:v>
                </c:pt>
                <c:pt idx="23071">
                  <c:v>-600.923</c:v>
                </c:pt>
                <c:pt idx="23072">
                  <c:v>-600.90700000000004</c:v>
                </c:pt>
                <c:pt idx="23073">
                  <c:v>-600.89099999999996</c:v>
                </c:pt>
                <c:pt idx="23074">
                  <c:v>-600.875</c:v>
                </c:pt>
                <c:pt idx="23075">
                  <c:v>-600.85900000000004</c:v>
                </c:pt>
                <c:pt idx="23076">
                  <c:v>-600.84299999999996</c:v>
                </c:pt>
                <c:pt idx="23077">
                  <c:v>-600.827</c:v>
                </c:pt>
                <c:pt idx="23078">
                  <c:v>-600.81100000000004</c:v>
                </c:pt>
                <c:pt idx="23079">
                  <c:v>-600.79499999999996</c:v>
                </c:pt>
                <c:pt idx="23080">
                  <c:v>-600.779</c:v>
                </c:pt>
                <c:pt idx="23081">
                  <c:v>-600.76300000000003</c:v>
                </c:pt>
                <c:pt idx="23082">
                  <c:v>-600.74699999999996</c:v>
                </c:pt>
                <c:pt idx="23083">
                  <c:v>-600.73099999999999</c:v>
                </c:pt>
                <c:pt idx="23084">
                  <c:v>-600.71500000000003</c:v>
                </c:pt>
                <c:pt idx="23085">
                  <c:v>-600.69899999999996</c:v>
                </c:pt>
                <c:pt idx="23086">
                  <c:v>-600.68299999999999</c:v>
                </c:pt>
                <c:pt idx="23087">
                  <c:v>-600.66700000000003</c:v>
                </c:pt>
                <c:pt idx="23088">
                  <c:v>-600.65099999999995</c:v>
                </c:pt>
                <c:pt idx="23089">
                  <c:v>-600.63499999999999</c:v>
                </c:pt>
                <c:pt idx="23090">
                  <c:v>-600.61900000000003</c:v>
                </c:pt>
                <c:pt idx="23091">
                  <c:v>-600.60299999999995</c:v>
                </c:pt>
                <c:pt idx="23092">
                  <c:v>-600.58699999999999</c:v>
                </c:pt>
                <c:pt idx="23093">
                  <c:v>-600.57100000000003</c:v>
                </c:pt>
                <c:pt idx="23094">
                  <c:v>-600.55499999999995</c:v>
                </c:pt>
                <c:pt idx="23095">
                  <c:v>-600.53899999999999</c:v>
                </c:pt>
                <c:pt idx="23096">
                  <c:v>-600.52300000000002</c:v>
                </c:pt>
                <c:pt idx="23097">
                  <c:v>-600.50699999999995</c:v>
                </c:pt>
                <c:pt idx="23098">
                  <c:v>-600.49099999999999</c:v>
                </c:pt>
                <c:pt idx="23099">
                  <c:v>-600.47500000000002</c:v>
                </c:pt>
                <c:pt idx="23100">
                  <c:v>-600.45899999999995</c:v>
                </c:pt>
                <c:pt idx="23101">
                  <c:v>-600.44299999999998</c:v>
                </c:pt>
                <c:pt idx="23102">
                  <c:v>-600.42700000000002</c:v>
                </c:pt>
                <c:pt idx="23103">
                  <c:v>-600.41099999999994</c:v>
                </c:pt>
                <c:pt idx="23104">
                  <c:v>-600.39499999999998</c:v>
                </c:pt>
                <c:pt idx="23105">
                  <c:v>-600.37900000000002</c:v>
                </c:pt>
                <c:pt idx="23106">
                  <c:v>-600.36300000000006</c:v>
                </c:pt>
                <c:pt idx="23107">
                  <c:v>-600.34699999999998</c:v>
                </c:pt>
                <c:pt idx="23108">
                  <c:v>-600.33100000000002</c:v>
                </c:pt>
                <c:pt idx="23109">
                  <c:v>-600.31500000000005</c:v>
                </c:pt>
                <c:pt idx="23110">
                  <c:v>-600.29899999999998</c:v>
                </c:pt>
                <c:pt idx="23111">
                  <c:v>-600.28300000000002</c:v>
                </c:pt>
                <c:pt idx="23112">
                  <c:v>-600.26700000000005</c:v>
                </c:pt>
                <c:pt idx="23113">
                  <c:v>-600.25099999999998</c:v>
                </c:pt>
                <c:pt idx="23114">
                  <c:v>-600.23500000000001</c:v>
                </c:pt>
                <c:pt idx="23115">
                  <c:v>-600.21900000000005</c:v>
                </c:pt>
                <c:pt idx="23116">
                  <c:v>-600.20299999999997</c:v>
                </c:pt>
                <c:pt idx="23117">
                  <c:v>-600.18700000000001</c:v>
                </c:pt>
                <c:pt idx="23118">
                  <c:v>-600.17100000000005</c:v>
                </c:pt>
                <c:pt idx="23119">
                  <c:v>-600.15499999999997</c:v>
                </c:pt>
                <c:pt idx="23120">
                  <c:v>-600.13900000000001</c:v>
                </c:pt>
                <c:pt idx="23121">
                  <c:v>-600.12300000000005</c:v>
                </c:pt>
                <c:pt idx="23122">
                  <c:v>-600.10699999999997</c:v>
                </c:pt>
                <c:pt idx="23123">
                  <c:v>-600.09100000000001</c:v>
                </c:pt>
                <c:pt idx="23124">
                  <c:v>-600.07500000000005</c:v>
                </c:pt>
                <c:pt idx="23125">
                  <c:v>-600.05899999999997</c:v>
                </c:pt>
                <c:pt idx="23126">
                  <c:v>-600.04300000000001</c:v>
                </c:pt>
                <c:pt idx="23127">
                  <c:v>-600.02700000000004</c:v>
                </c:pt>
                <c:pt idx="23128">
                  <c:v>-600.01099999999997</c:v>
                </c:pt>
                <c:pt idx="23129">
                  <c:v>-599.995</c:v>
                </c:pt>
                <c:pt idx="23130">
                  <c:v>-599.97900000000004</c:v>
                </c:pt>
                <c:pt idx="23131">
                  <c:v>-599.96400000000006</c:v>
                </c:pt>
                <c:pt idx="23132">
                  <c:v>-599.94799999999998</c:v>
                </c:pt>
                <c:pt idx="23133">
                  <c:v>-599.93200000000002</c:v>
                </c:pt>
                <c:pt idx="23134">
                  <c:v>-599.91600000000005</c:v>
                </c:pt>
                <c:pt idx="23135">
                  <c:v>-599.9</c:v>
                </c:pt>
                <c:pt idx="23136">
                  <c:v>-599.88400000000001</c:v>
                </c:pt>
                <c:pt idx="23137">
                  <c:v>-599.86800000000005</c:v>
                </c:pt>
                <c:pt idx="23138">
                  <c:v>-599.85199999999998</c:v>
                </c:pt>
                <c:pt idx="23139">
                  <c:v>-599.83600000000001</c:v>
                </c:pt>
                <c:pt idx="23140">
                  <c:v>-599.82000000000005</c:v>
                </c:pt>
                <c:pt idx="23141">
                  <c:v>-599.80399999999997</c:v>
                </c:pt>
                <c:pt idx="23142">
                  <c:v>-599.78800000000001</c:v>
                </c:pt>
                <c:pt idx="23143">
                  <c:v>-599.77200000000005</c:v>
                </c:pt>
                <c:pt idx="23144">
                  <c:v>-599.75599999999997</c:v>
                </c:pt>
                <c:pt idx="23145">
                  <c:v>-599.74</c:v>
                </c:pt>
                <c:pt idx="23146">
                  <c:v>-599.72400000000005</c:v>
                </c:pt>
                <c:pt idx="23147">
                  <c:v>-599.70799999999997</c:v>
                </c:pt>
                <c:pt idx="23148">
                  <c:v>-599.69200000000001</c:v>
                </c:pt>
                <c:pt idx="23149">
                  <c:v>-599.67600000000004</c:v>
                </c:pt>
                <c:pt idx="23150">
                  <c:v>-599.66</c:v>
                </c:pt>
                <c:pt idx="23151">
                  <c:v>-599.64400000000001</c:v>
                </c:pt>
                <c:pt idx="23152">
                  <c:v>-599.62800000000004</c:v>
                </c:pt>
                <c:pt idx="23153">
                  <c:v>-599.61199999999997</c:v>
                </c:pt>
                <c:pt idx="23154">
                  <c:v>-599.596</c:v>
                </c:pt>
                <c:pt idx="23155">
                  <c:v>-599.58000000000004</c:v>
                </c:pt>
                <c:pt idx="23156">
                  <c:v>-599.56399999999996</c:v>
                </c:pt>
                <c:pt idx="23157">
                  <c:v>-599.548</c:v>
                </c:pt>
                <c:pt idx="23158">
                  <c:v>-599.53200000000004</c:v>
                </c:pt>
                <c:pt idx="23159">
                  <c:v>-599.51599999999996</c:v>
                </c:pt>
                <c:pt idx="23160">
                  <c:v>-599.5</c:v>
                </c:pt>
                <c:pt idx="23161">
                  <c:v>-599.48400000000004</c:v>
                </c:pt>
                <c:pt idx="23162">
                  <c:v>-599.46799999999996</c:v>
                </c:pt>
                <c:pt idx="23163">
                  <c:v>-599.452</c:v>
                </c:pt>
                <c:pt idx="23164">
                  <c:v>-599.43600000000004</c:v>
                </c:pt>
                <c:pt idx="23165">
                  <c:v>-599.41999999999996</c:v>
                </c:pt>
                <c:pt idx="23166">
                  <c:v>-599.404</c:v>
                </c:pt>
                <c:pt idx="23167">
                  <c:v>-599.38800000000003</c:v>
                </c:pt>
                <c:pt idx="23168">
                  <c:v>-599.37199999999996</c:v>
                </c:pt>
                <c:pt idx="23169">
                  <c:v>-599.35599999999999</c:v>
                </c:pt>
                <c:pt idx="23170">
                  <c:v>-599.34</c:v>
                </c:pt>
                <c:pt idx="23171">
                  <c:v>-599.32399999999996</c:v>
                </c:pt>
                <c:pt idx="23172">
                  <c:v>-599.30799999999999</c:v>
                </c:pt>
                <c:pt idx="23173">
                  <c:v>-599.29200000000003</c:v>
                </c:pt>
                <c:pt idx="23174">
                  <c:v>-599.27599999999995</c:v>
                </c:pt>
                <c:pt idx="23175">
                  <c:v>-599.26</c:v>
                </c:pt>
                <c:pt idx="23176">
                  <c:v>-599.24400000000003</c:v>
                </c:pt>
                <c:pt idx="23177">
                  <c:v>-599.22799999999995</c:v>
                </c:pt>
                <c:pt idx="23178">
                  <c:v>-599.21199999999999</c:v>
                </c:pt>
                <c:pt idx="23179">
                  <c:v>-599.19600000000003</c:v>
                </c:pt>
                <c:pt idx="23180">
                  <c:v>-599.17999999999995</c:v>
                </c:pt>
                <c:pt idx="23181">
                  <c:v>-599.16399999999999</c:v>
                </c:pt>
                <c:pt idx="23182">
                  <c:v>-599.14800000000002</c:v>
                </c:pt>
                <c:pt idx="23183">
                  <c:v>-599.13199999999995</c:v>
                </c:pt>
                <c:pt idx="23184">
                  <c:v>-599.11599999999999</c:v>
                </c:pt>
                <c:pt idx="23185">
                  <c:v>-599.1</c:v>
                </c:pt>
                <c:pt idx="23186">
                  <c:v>-599.08399999999995</c:v>
                </c:pt>
                <c:pt idx="23187">
                  <c:v>-599.06799999999998</c:v>
                </c:pt>
                <c:pt idx="23188">
                  <c:v>-599.05200000000002</c:v>
                </c:pt>
                <c:pt idx="23189">
                  <c:v>-599.03599999999994</c:v>
                </c:pt>
                <c:pt idx="23190">
                  <c:v>-599.02</c:v>
                </c:pt>
                <c:pt idx="23191">
                  <c:v>-599.00400000000002</c:v>
                </c:pt>
                <c:pt idx="23192">
                  <c:v>-598.98800000000006</c:v>
                </c:pt>
                <c:pt idx="23193">
                  <c:v>-598.97199999999998</c:v>
                </c:pt>
                <c:pt idx="23194">
                  <c:v>-598.95600000000002</c:v>
                </c:pt>
                <c:pt idx="23195">
                  <c:v>-598.94000000000005</c:v>
                </c:pt>
                <c:pt idx="23196">
                  <c:v>-598.92399999999998</c:v>
                </c:pt>
                <c:pt idx="23197">
                  <c:v>-598.90800000000002</c:v>
                </c:pt>
                <c:pt idx="23198">
                  <c:v>-598.89200000000005</c:v>
                </c:pt>
                <c:pt idx="23199">
                  <c:v>-598.87599999999998</c:v>
                </c:pt>
                <c:pt idx="23200">
                  <c:v>-598.86</c:v>
                </c:pt>
                <c:pt idx="23201">
                  <c:v>-598.84400000000005</c:v>
                </c:pt>
                <c:pt idx="23202">
                  <c:v>-598.82799999999997</c:v>
                </c:pt>
                <c:pt idx="23203">
                  <c:v>-598.81200000000001</c:v>
                </c:pt>
                <c:pt idx="23204">
                  <c:v>-598.79600000000005</c:v>
                </c:pt>
                <c:pt idx="23205">
                  <c:v>-598.78</c:v>
                </c:pt>
                <c:pt idx="23206">
                  <c:v>-598.76400000000001</c:v>
                </c:pt>
                <c:pt idx="23207">
                  <c:v>-598.74800000000005</c:v>
                </c:pt>
                <c:pt idx="23208">
                  <c:v>-598.73199999999997</c:v>
                </c:pt>
                <c:pt idx="23209">
                  <c:v>-598.71600000000001</c:v>
                </c:pt>
                <c:pt idx="23210">
                  <c:v>-598.70000000000005</c:v>
                </c:pt>
                <c:pt idx="23211">
                  <c:v>-598.68399999999997</c:v>
                </c:pt>
                <c:pt idx="23212">
                  <c:v>-598.66800000000001</c:v>
                </c:pt>
                <c:pt idx="23213">
                  <c:v>-598.65200000000004</c:v>
                </c:pt>
                <c:pt idx="23214">
                  <c:v>-598.63599999999997</c:v>
                </c:pt>
                <c:pt idx="23215">
                  <c:v>-598.62</c:v>
                </c:pt>
                <c:pt idx="23216">
                  <c:v>-598.60400000000004</c:v>
                </c:pt>
                <c:pt idx="23217">
                  <c:v>-598.58799999999997</c:v>
                </c:pt>
                <c:pt idx="23218">
                  <c:v>-598.572</c:v>
                </c:pt>
                <c:pt idx="23219">
                  <c:v>-598.55600000000004</c:v>
                </c:pt>
                <c:pt idx="23220">
                  <c:v>-598.54</c:v>
                </c:pt>
                <c:pt idx="23221">
                  <c:v>-598.524</c:v>
                </c:pt>
                <c:pt idx="23222">
                  <c:v>-598.50800000000004</c:v>
                </c:pt>
                <c:pt idx="23223">
                  <c:v>-598.49199999999996</c:v>
                </c:pt>
                <c:pt idx="23224">
                  <c:v>-598.476</c:v>
                </c:pt>
                <c:pt idx="23225">
                  <c:v>-598.46</c:v>
                </c:pt>
                <c:pt idx="23226">
                  <c:v>-598.44399999999996</c:v>
                </c:pt>
                <c:pt idx="23227">
                  <c:v>-598.428</c:v>
                </c:pt>
                <c:pt idx="23228">
                  <c:v>-598.41200000000003</c:v>
                </c:pt>
                <c:pt idx="23229">
                  <c:v>-598.39599999999996</c:v>
                </c:pt>
                <c:pt idx="23230">
                  <c:v>-598.38</c:v>
                </c:pt>
                <c:pt idx="23231">
                  <c:v>-598.36400000000003</c:v>
                </c:pt>
                <c:pt idx="23232">
                  <c:v>-598.34799999999996</c:v>
                </c:pt>
                <c:pt idx="23233">
                  <c:v>-598.33199999999999</c:v>
                </c:pt>
                <c:pt idx="23234">
                  <c:v>-598.31600000000003</c:v>
                </c:pt>
                <c:pt idx="23235">
                  <c:v>-598.29999999999995</c:v>
                </c:pt>
                <c:pt idx="23236">
                  <c:v>-598.28399999999999</c:v>
                </c:pt>
                <c:pt idx="23237">
                  <c:v>-598.26800000000003</c:v>
                </c:pt>
                <c:pt idx="23238">
                  <c:v>-598.25199999999995</c:v>
                </c:pt>
                <c:pt idx="23239">
                  <c:v>-598.23599999999999</c:v>
                </c:pt>
                <c:pt idx="23240">
                  <c:v>-598.22</c:v>
                </c:pt>
                <c:pt idx="23241">
                  <c:v>-598.20399999999995</c:v>
                </c:pt>
                <c:pt idx="23242">
                  <c:v>-598.18799999999999</c:v>
                </c:pt>
                <c:pt idx="23243">
                  <c:v>-598.17200000000003</c:v>
                </c:pt>
                <c:pt idx="23244">
                  <c:v>-598.15599999999995</c:v>
                </c:pt>
                <c:pt idx="23245">
                  <c:v>-598.14099999999996</c:v>
                </c:pt>
                <c:pt idx="23246">
                  <c:v>-598.125</c:v>
                </c:pt>
                <c:pt idx="23247">
                  <c:v>-598.10900000000004</c:v>
                </c:pt>
                <c:pt idx="23248">
                  <c:v>-598.09299999999996</c:v>
                </c:pt>
                <c:pt idx="23249">
                  <c:v>-598.077</c:v>
                </c:pt>
                <c:pt idx="23250">
                  <c:v>-598.06100000000004</c:v>
                </c:pt>
                <c:pt idx="23251">
                  <c:v>-598.04499999999996</c:v>
                </c:pt>
                <c:pt idx="23252">
                  <c:v>-598.029</c:v>
                </c:pt>
                <c:pt idx="23253">
                  <c:v>-598.01300000000003</c:v>
                </c:pt>
                <c:pt idx="23254">
                  <c:v>-597.99699999999996</c:v>
                </c:pt>
                <c:pt idx="23255">
                  <c:v>-597.98099999999999</c:v>
                </c:pt>
                <c:pt idx="23256">
                  <c:v>-597.96500000000003</c:v>
                </c:pt>
                <c:pt idx="23257">
                  <c:v>-597.94899999999996</c:v>
                </c:pt>
                <c:pt idx="23258">
                  <c:v>-597.93299999999999</c:v>
                </c:pt>
                <c:pt idx="23259">
                  <c:v>-597.91700000000003</c:v>
                </c:pt>
                <c:pt idx="23260">
                  <c:v>-597.90099999999995</c:v>
                </c:pt>
                <c:pt idx="23261">
                  <c:v>-597.88499999999999</c:v>
                </c:pt>
                <c:pt idx="23262">
                  <c:v>-597.86900000000003</c:v>
                </c:pt>
                <c:pt idx="23263">
                  <c:v>-597.85299999999995</c:v>
                </c:pt>
                <c:pt idx="23264">
                  <c:v>-597.83699999999999</c:v>
                </c:pt>
                <c:pt idx="23265">
                  <c:v>-597.82100000000003</c:v>
                </c:pt>
                <c:pt idx="23266">
                  <c:v>-597.80499999999995</c:v>
                </c:pt>
                <c:pt idx="23267">
                  <c:v>-597.78899999999999</c:v>
                </c:pt>
                <c:pt idx="23268">
                  <c:v>-597.77300000000002</c:v>
                </c:pt>
                <c:pt idx="23269">
                  <c:v>-597.75699999999995</c:v>
                </c:pt>
                <c:pt idx="23270">
                  <c:v>-597.74099999999999</c:v>
                </c:pt>
                <c:pt idx="23271">
                  <c:v>-597.72500000000002</c:v>
                </c:pt>
                <c:pt idx="23272">
                  <c:v>-597.70899999999995</c:v>
                </c:pt>
                <c:pt idx="23273">
                  <c:v>-597.69299999999998</c:v>
                </c:pt>
                <c:pt idx="23274">
                  <c:v>-597.67700000000002</c:v>
                </c:pt>
                <c:pt idx="23275">
                  <c:v>-597.66099999999994</c:v>
                </c:pt>
                <c:pt idx="23276">
                  <c:v>-597.64499999999998</c:v>
                </c:pt>
                <c:pt idx="23277">
                  <c:v>-597.62900000000002</c:v>
                </c:pt>
                <c:pt idx="23278">
                  <c:v>-597.61300000000006</c:v>
                </c:pt>
                <c:pt idx="23279">
                  <c:v>-597.59699999999998</c:v>
                </c:pt>
                <c:pt idx="23280">
                  <c:v>-597.58100000000002</c:v>
                </c:pt>
                <c:pt idx="23281">
                  <c:v>-597.56500000000005</c:v>
                </c:pt>
                <c:pt idx="23282">
                  <c:v>-597.54899999999998</c:v>
                </c:pt>
                <c:pt idx="23283">
                  <c:v>-597.53300000000002</c:v>
                </c:pt>
                <c:pt idx="23284">
                  <c:v>-597.51700000000005</c:v>
                </c:pt>
                <c:pt idx="23285">
                  <c:v>-597.50099999999998</c:v>
                </c:pt>
                <c:pt idx="23286">
                  <c:v>-597.48500000000001</c:v>
                </c:pt>
                <c:pt idx="23287">
                  <c:v>-597.46900000000005</c:v>
                </c:pt>
                <c:pt idx="23288">
                  <c:v>-597.45299999999997</c:v>
                </c:pt>
                <c:pt idx="23289">
                  <c:v>-597.43700000000001</c:v>
                </c:pt>
                <c:pt idx="23290">
                  <c:v>-597.42100000000005</c:v>
                </c:pt>
                <c:pt idx="23291">
                  <c:v>-597.40499999999997</c:v>
                </c:pt>
                <c:pt idx="23292">
                  <c:v>-597.38900000000001</c:v>
                </c:pt>
                <c:pt idx="23293">
                  <c:v>-597.37300000000005</c:v>
                </c:pt>
                <c:pt idx="23294">
                  <c:v>-597.35699999999997</c:v>
                </c:pt>
                <c:pt idx="23295">
                  <c:v>-597.34100000000001</c:v>
                </c:pt>
                <c:pt idx="23296">
                  <c:v>-597.32500000000005</c:v>
                </c:pt>
                <c:pt idx="23297">
                  <c:v>-597.30899999999997</c:v>
                </c:pt>
                <c:pt idx="23298">
                  <c:v>-597.29300000000001</c:v>
                </c:pt>
                <c:pt idx="23299">
                  <c:v>-597.27700000000004</c:v>
                </c:pt>
                <c:pt idx="23300">
                  <c:v>-597.26099999999997</c:v>
                </c:pt>
                <c:pt idx="23301">
                  <c:v>-597.245</c:v>
                </c:pt>
                <c:pt idx="23302">
                  <c:v>-597.22900000000004</c:v>
                </c:pt>
                <c:pt idx="23303">
                  <c:v>-597.21299999999997</c:v>
                </c:pt>
                <c:pt idx="23304">
                  <c:v>-597.197</c:v>
                </c:pt>
                <c:pt idx="23305">
                  <c:v>-597.18100000000004</c:v>
                </c:pt>
                <c:pt idx="23306">
                  <c:v>-597.16499999999996</c:v>
                </c:pt>
                <c:pt idx="23307">
                  <c:v>-597.149</c:v>
                </c:pt>
                <c:pt idx="23308">
                  <c:v>-597.13300000000004</c:v>
                </c:pt>
                <c:pt idx="23309">
                  <c:v>-597.11699999999996</c:v>
                </c:pt>
                <c:pt idx="23310">
                  <c:v>-597.101</c:v>
                </c:pt>
                <c:pt idx="23311">
                  <c:v>-597.08500000000004</c:v>
                </c:pt>
                <c:pt idx="23312">
                  <c:v>-597.06899999999996</c:v>
                </c:pt>
                <c:pt idx="23313">
                  <c:v>-597.053</c:v>
                </c:pt>
                <c:pt idx="23314">
                  <c:v>-597.03700000000003</c:v>
                </c:pt>
                <c:pt idx="23315">
                  <c:v>-597.02099999999996</c:v>
                </c:pt>
                <c:pt idx="23316">
                  <c:v>-597.005</c:v>
                </c:pt>
                <c:pt idx="23317">
                  <c:v>-596.98900000000003</c:v>
                </c:pt>
                <c:pt idx="23318">
                  <c:v>-596.97299999999996</c:v>
                </c:pt>
                <c:pt idx="23319">
                  <c:v>-596.95699999999999</c:v>
                </c:pt>
                <c:pt idx="23320">
                  <c:v>-596.94100000000003</c:v>
                </c:pt>
                <c:pt idx="23321">
                  <c:v>-596.92499999999995</c:v>
                </c:pt>
                <c:pt idx="23322">
                  <c:v>-596.90899999999999</c:v>
                </c:pt>
                <c:pt idx="23323">
                  <c:v>-596.89300000000003</c:v>
                </c:pt>
                <c:pt idx="23324">
                  <c:v>-596.87699999999995</c:v>
                </c:pt>
                <c:pt idx="23325">
                  <c:v>-596.86099999999999</c:v>
                </c:pt>
                <c:pt idx="23326">
                  <c:v>-596.84500000000003</c:v>
                </c:pt>
                <c:pt idx="23327">
                  <c:v>-596.82899999999995</c:v>
                </c:pt>
                <c:pt idx="23328">
                  <c:v>-596.81299999999999</c:v>
                </c:pt>
                <c:pt idx="23329">
                  <c:v>-596.79700000000003</c:v>
                </c:pt>
                <c:pt idx="23330">
                  <c:v>-596.78099999999995</c:v>
                </c:pt>
                <c:pt idx="23331">
                  <c:v>-596.76499999999999</c:v>
                </c:pt>
                <c:pt idx="23332">
                  <c:v>-596.74900000000002</c:v>
                </c:pt>
                <c:pt idx="23333">
                  <c:v>-596.73299999999995</c:v>
                </c:pt>
                <c:pt idx="23334">
                  <c:v>-596.71699999999998</c:v>
                </c:pt>
                <c:pt idx="23335">
                  <c:v>-596.70100000000002</c:v>
                </c:pt>
                <c:pt idx="23336">
                  <c:v>-596.68499999999995</c:v>
                </c:pt>
                <c:pt idx="23337">
                  <c:v>-596.66899999999998</c:v>
                </c:pt>
                <c:pt idx="23338">
                  <c:v>-596.65300000000002</c:v>
                </c:pt>
                <c:pt idx="23339">
                  <c:v>-596.63699999999994</c:v>
                </c:pt>
                <c:pt idx="23340">
                  <c:v>-596.62099999999998</c:v>
                </c:pt>
                <c:pt idx="23341">
                  <c:v>-596.60500000000002</c:v>
                </c:pt>
                <c:pt idx="23342">
                  <c:v>-596.58900000000006</c:v>
                </c:pt>
                <c:pt idx="23343">
                  <c:v>-596.57299999999998</c:v>
                </c:pt>
                <c:pt idx="23344">
                  <c:v>-596.55700000000002</c:v>
                </c:pt>
                <c:pt idx="23345">
                  <c:v>-596.54100000000005</c:v>
                </c:pt>
                <c:pt idx="23346">
                  <c:v>-596.52499999999998</c:v>
                </c:pt>
                <c:pt idx="23347">
                  <c:v>-596.50900000000001</c:v>
                </c:pt>
                <c:pt idx="23348">
                  <c:v>-596.49300000000005</c:v>
                </c:pt>
                <c:pt idx="23349">
                  <c:v>-596.47699999999998</c:v>
                </c:pt>
                <c:pt idx="23350">
                  <c:v>-596.46100000000001</c:v>
                </c:pt>
                <c:pt idx="23351">
                  <c:v>-596.44500000000005</c:v>
                </c:pt>
                <c:pt idx="23352">
                  <c:v>-596.42899999999997</c:v>
                </c:pt>
                <c:pt idx="23353">
                  <c:v>-596.41300000000001</c:v>
                </c:pt>
                <c:pt idx="23354">
                  <c:v>-596.39700000000005</c:v>
                </c:pt>
                <c:pt idx="23355">
                  <c:v>-596.38099999999997</c:v>
                </c:pt>
                <c:pt idx="23356">
                  <c:v>-596.36500000000001</c:v>
                </c:pt>
                <c:pt idx="23357">
                  <c:v>-596.34900000000005</c:v>
                </c:pt>
                <c:pt idx="23358">
                  <c:v>-596.33299999999997</c:v>
                </c:pt>
                <c:pt idx="23359">
                  <c:v>-596.31799999999998</c:v>
                </c:pt>
                <c:pt idx="23360">
                  <c:v>-596.30200000000002</c:v>
                </c:pt>
                <c:pt idx="23361">
                  <c:v>-596.28599999999994</c:v>
                </c:pt>
                <c:pt idx="23362">
                  <c:v>-596.27</c:v>
                </c:pt>
                <c:pt idx="23363">
                  <c:v>-596.25400000000002</c:v>
                </c:pt>
                <c:pt idx="23364">
                  <c:v>-596.23800000000006</c:v>
                </c:pt>
                <c:pt idx="23365">
                  <c:v>-596.22199999999998</c:v>
                </c:pt>
                <c:pt idx="23366">
                  <c:v>-596.20600000000002</c:v>
                </c:pt>
                <c:pt idx="23367">
                  <c:v>-596.19000000000005</c:v>
                </c:pt>
                <c:pt idx="23368">
                  <c:v>-596.17399999999998</c:v>
                </c:pt>
                <c:pt idx="23369">
                  <c:v>-596.15800000000002</c:v>
                </c:pt>
                <c:pt idx="23370">
                  <c:v>-596.14200000000005</c:v>
                </c:pt>
                <c:pt idx="23371">
                  <c:v>-596.12599999999998</c:v>
                </c:pt>
                <c:pt idx="23372">
                  <c:v>-596.11</c:v>
                </c:pt>
                <c:pt idx="23373">
                  <c:v>-596.09400000000005</c:v>
                </c:pt>
                <c:pt idx="23374">
                  <c:v>-596.07799999999997</c:v>
                </c:pt>
                <c:pt idx="23375">
                  <c:v>-596.06200000000001</c:v>
                </c:pt>
                <c:pt idx="23376">
                  <c:v>-596.04600000000005</c:v>
                </c:pt>
                <c:pt idx="23377">
                  <c:v>-596.03</c:v>
                </c:pt>
                <c:pt idx="23378">
                  <c:v>-596.01400000000001</c:v>
                </c:pt>
                <c:pt idx="23379">
                  <c:v>-595.99800000000005</c:v>
                </c:pt>
                <c:pt idx="23380">
                  <c:v>-595.98199999999997</c:v>
                </c:pt>
                <c:pt idx="23381">
                  <c:v>-595.96600000000001</c:v>
                </c:pt>
                <c:pt idx="23382">
                  <c:v>-595.95000000000005</c:v>
                </c:pt>
                <c:pt idx="23383">
                  <c:v>-595.93399999999997</c:v>
                </c:pt>
                <c:pt idx="23384">
                  <c:v>-595.91800000000001</c:v>
                </c:pt>
                <c:pt idx="23385">
                  <c:v>-595.90200000000004</c:v>
                </c:pt>
                <c:pt idx="23386">
                  <c:v>-595.88599999999997</c:v>
                </c:pt>
                <c:pt idx="23387">
                  <c:v>-595.87</c:v>
                </c:pt>
                <c:pt idx="23388">
                  <c:v>-595.85400000000004</c:v>
                </c:pt>
                <c:pt idx="23389">
                  <c:v>-595.83799999999997</c:v>
                </c:pt>
                <c:pt idx="23390">
                  <c:v>-595.822</c:v>
                </c:pt>
                <c:pt idx="23391">
                  <c:v>-595.80600000000004</c:v>
                </c:pt>
                <c:pt idx="23392">
                  <c:v>-595.79</c:v>
                </c:pt>
                <c:pt idx="23393">
                  <c:v>-595.774</c:v>
                </c:pt>
                <c:pt idx="23394">
                  <c:v>-595.75800000000004</c:v>
                </c:pt>
                <c:pt idx="23395">
                  <c:v>-595.74199999999996</c:v>
                </c:pt>
                <c:pt idx="23396">
                  <c:v>-595.726</c:v>
                </c:pt>
                <c:pt idx="23397">
                  <c:v>-595.71</c:v>
                </c:pt>
                <c:pt idx="23398">
                  <c:v>-595.69399999999996</c:v>
                </c:pt>
                <c:pt idx="23399">
                  <c:v>-595.678</c:v>
                </c:pt>
                <c:pt idx="23400">
                  <c:v>-595.66200000000003</c:v>
                </c:pt>
                <c:pt idx="23401">
                  <c:v>-595.64599999999996</c:v>
                </c:pt>
                <c:pt idx="23402">
                  <c:v>-595.63</c:v>
                </c:pt>
                <c:pt idx="23403">
                  <c:v>-595.61400000000003</c:v>
                </c:pt>
                <c:pt idx="23404">
                  <c:v>-595.59799999999996</c:v>
                </c:pt>
                <c:pt idx="23405">
                  <c:v>-595.58199999999999</c:v>
                </c:pt>
                <c:pt idx="23406">
                  <c:v>-595.56600000000003</c:v>
                </c:pt>
                <c:pt idx="23407">
                  <c:v>-595.54999999999995</c:v>
                </c:pt>
                <c:pt idx="23408">
                  <c:v>-595.53399999999999</c:v>
                </c:pt>
                <c:pt idx="23409">
                  <c:v>-595.51800000000003</c:v>
                </c:pt>
                <c:pt idx="23410">
                  <c:v>-595.50199999999995</c:v>
                </c:pt>
                <c:pt idx="23411">
                  <c:v>-595.48599999999999</c:v>
                </c:pt>
                <c:pt idx="23412">
                  <c:v>-595.47</c:v>
                </c:pt>
                <c:pt idx="23413">
                  <c:v>-595.45399999999995</c:v>
                </c:pt>
                <c:pt idx="23414">
                  <c:v>-595.43799999999999</c:v>
                </c:pt>
                <c:pt idx="23415">
                  <c:v>-595.42200000000003</c:v>
                </c:pt>
                <c:pt idx="23416">
                  <c:v>-595.40599999999995</c:v>
                </c:pt>
                <c:pt idx="23417">
                  <c:v>-595.39</c:v>
                </c:pt>
                <c:pt idx="23418">
                  <c:v>-595.37400000000002</c:v>
                </c:pt>
                <c:pt idx="23419">
                  <c:v>-595.35799999999995</c:v>
                </c:pt>
                <c:pt idx="23420">
                  <c:v>-595.34199999999998</c:v>
                </c:pt>
                <c:pt idx="23421">
                  <c:v>-595.32600000000002</c:v>
                </c:pt>
                <c:pt idx="23422">
                  <c:v>-595.30999999999995</c:v>
                </c:pt>
                <c:pt idx="23423">
                  <c:v>-595.29399999999998</c:v>
                </c:pt>
                <c:pt idx="23424">
                  <c:v>-595.27800000000002</c:v>
                </c:pt>
                <c:pt idx="23425">
                  <c:v>-595.26199999999994</c:v>
                </c:pt>
                <c:pt idx="23426">
                  <c:v>-595.24599999999998</c:v>
                </c:pt>
                <c:pt idx="23427">
                  <c:v>-595.23</c:v>
                </c:pt>
                <c:pt idx="23428">
                  <c:v>-595.21400000000006</c:v>
                </c:pt>
                <c:pt idx="23429">
                  <c:v>-595.19799999999998</c:v>
                </c:pt>
                <c:pt idx="23430">
                  <c:v>-595.18200000000002</c:v>
                </c:pt>
                <c:pt idx="23431">
                  <c:v>-595.16600000000005</c:v>
                </c:pt>
                <c:pt idx="23432">
                  <c:v>-595.15</c:v>
                </c:pt>
                <c:pt idx="23433">
                  <c:v>-595.13400000000001</c:v>
                </c:pt>
                <c:pt idx="23434">
                  <c:v>-595.11800000000005</c:v>
                </c:pt>
                <c:pt idx="23435">
                  <c:v>-595.10199999999998</c:v>
                </c:pt>
                <c:pt idx="23436">
                  <c:v>-595.08600000000001</c:v>
                </c:pt>
                <c:pt idx="23437">
                  <c:v>-595.07000000000005</c:v>
                </c:pt>
                <c:pt idx="23438">
                  <c:v>-595.05399999999997</c:v>
                </c:pt>
                <c:pt idx="23439">
                  <c:v>-595.03800000000001</c:v>
                </c:pt>
                <c:pt idx="23440">
                  <c:v>-595.02200000000005</c:v>
                </c:pt>
                <c:pt idx="23441">
                  <c:v>-595.00599999999997</c:v>
                </c:pt>
                <c:pt idx="23442">
                  <c:v>-594.99</c:v>
                </c:pt>
                <c:pt idx="23443">
                  <c:v>-594.97400000000005</c:v>
                </c:pt>
                <c:pt idx="23444">
                  <c:v>-594.95799999999997</c:v>
                </c:pt>
                <c:pt idx="23445">
                  <c:v>-594.94200000000001</c:v>
                </c:pt>
                <c:pt idx="23446">
                  <c:v>-594.92600000000004</c:v>
                </c:pt>
                <c:pt idx="23447">
                  <c:v>-594.91</c:v>
                </c:pt>
                <c:pt idx="23448">
                  <c:v>-594.89400000000001</c:v>
                </c:pt>
                <c:pt idx="23449">
                  <c:v>-594.87800000000004</c:v>
                </c:pt>
                <c:pt idx="23450">
                  <c:v>-594.86199999999997</c:v>
                </c:pt>
                <c:pt idx="23451">
                  <c:v>-594.846</c:v>
                </c:pt>
                <c:pt idx="23452">
                  <c:v>-594.83000000000004</c:v>
                </c:pt>
                <c:pt idx="23453">
                  <c:v>-594.81399999999996</c:v>
                </c:pt>
                <c:pt idx="23454">
                  <c:v>-594.798</c:v>
                </c:pt>
                <c:pt idx="23455">
                  <c:v>-594.78200000000004</c:v>
                </c:pt>
                <c:pt idx="23456">
                  <c:v>-594.76599999999996</c:v>
                </c:pt>
                <c:pt idx="23457">
                  <c:v>-594.75</c:v>
                </c:pt>
                <c:pt idx="23458">
                  <c:v>-594.73400000000004</c:v>
                </c:pt>
                <c:pt idx="23459">
                  <c:v>-594.71799999999996</c:v>
                </c:pt>
                <c:pt idx="23460">
                  <c:v>-594.702</c:v>
                </c:pt>
                <c:pt idx="23461">
                  <c:v>-594.68600000000004</c:v>
                </c:pt>
                <c:pt idx="23462">
                  <c:v>-594.66999999999996</c:v>
                </c:pt>
                <c:pt idx="23463">
                  <c:v>-594.654</c:v>
                </c:pt>
                <c:pt idx="23464">
                  <c:v>-594.63800000000003</c:v>
                </c:pt>
                <c:pt idx="23465">
                  <c:v>-594.62199999999996</c:v>
                </c:pt>
                <c:pt idx="23466">
                  <c:v>-594.60599999999999</c:v>
                </c:pt>
                <c:pt idx="23467">
                  <c:v>-594.59</c:v>
                </c:pt>
                <c:pt idx="23468">
                  <c:v>-594.57399999999996</c:v>
                </c:pt>
                <c:pt idx="23469">
                  <c:v>-594.55799999999999</c:v>
                </c:pt>
                <c:pt idx="23470">
                  <c:v>-594.54200000000003</c:v>
                </c:pt>
                <c:pt idx="23471">
                  <c:v>-594.52599999999995</c:v>
                </c:pt>
                <c:pt idx="23472">
                  <c:v>-594.51</c:v>
                </c:pt>
                <c:pt idx="23473">
                  <c:v>-594.495</c:v>
                </c:pt>
                <c:pt idx="23474">
                  <c:v>-594.47900000000004</c:v>
                </c:pt>
                <c:pt idx="23475">
                  <c:v>-594.46299999999997</c:v>
                </c:pt>
                <c:pt idx="23476">
                  <c:v>-594.447</c:v>
                </c:pt>
                <c:pt idx="23477">
                  <c:v>-594.43100000000004</c:v>
                </c:pt>
                <c:pt idx="23478">
                  <c:v>-594.41499999999996</c:v>
                </c:pt>
                <c:pt idx="23479">
                  <c:v>-594.399</c:v>
                </c:pt>
                <c:pt idx="23480">
                  <c:v>-594.38300000000004</c:v>
                </c:pt>
                <c:pt idx="23481">
                  <c:v>-594.36699999999996</c:v>
                </c:pt>
                <c:pt idx="23482">
                  <c:v>-594.351</c:v>
                </c:pt>
                <c:pt idx="23483">
                  <c:v>-594.33500000000004</c:v>
                </c:pt>
                <c:pt idx="23484">
                  <c:v>-594.31899999999996</c:v>
                </c:pt>
                <c:pt idx="23485">
                  <c:v>-594.303</c:v>
                </c:pt>
                <c:pt idx="23486">
                  <c:v>-594.28700000000003</c:v>
                </c:pt>
                <c:pt idx="23487">
                  <c:v>-594.27099999999996</c:v>
                </c:pt>
                <c:pt idx="23488">
                  <c:v>-594.255</c:v>
                </c:pt>
                <c:pt idx="23489">
                  <c:v>-594.23900000000003</c:v>
                </c:pt>
                <c:pt idx="23490">
                  <c:v>-594.22299999999996</c:v>
                </c:pt>
                <c:pt idx="23491">
                  <c:v>-594.20699999999999</c:v>
                </c:pt>
                <c:pt idx="23492">
                  <c:v>-594.19100000000003</c:v>
                </c:pt>
                <c:pt idx="23493">
                  <c:v>-594.17499999999995</c:v>
                </c:pt>
                <c:pt idx="23494">
                  <c:v>-594.15899999999999</c:v>
                </c:pt>
                <c:pt idx="23495">
                  <c:v>-594.14300000000003</c:v>
                </c:pt>
                <c:pt idx="23496">
                  <c:v>-594.12699999999995</c:v>
                </c:pt>
                <c:pt idx="23497">
                  <c:v>-594.11099999999999</c:v>
                </c:pt>
                <c:pt idx="23498">
                  <c:v>-594.09500000000003</c:v>
                </c:pt>
                <c:pt idx="23499">
                  <c:v>-594.07899999999995</c:v>
                </c:pt>
                <c:pt idx="23500">
                  <c:v>-594.06299999999999</c:v>
                </c:pt>
                <c:pt idx="23501">
                  <c:v>-594.04700000000003</c:v>
                </c:pt>
                <c:pt idx="23502">
                  <c:v>-594.03099999999995</c:v>
                </c:pt>
                <c:pt idx="23503">
                  <c:v>-594.01499999999999</c:v>
                </c:pt>
                <c:pt idx="23504">
                  <c:v>-593.99900000000002</c:v>
                </c:pt>
                <c:pt idx="23505">
                  <c:v>-593.98299999999995</c:v>
                </c:pt>
                <c:pt idx="23506">
                  <c:v>-593.96699999999998</c:v>
                </c:pt>
                <c:pt idx="23507">
                  <c:v>-593.95100000000002</c:v>
                </c:pt>
                <c:pt idx="23508">
                  <c:v>-593.93499999999995</c:v>
                </c:pt>
                <c:pt idx="23509">
                  <c:v>-593.91899999999998</c:v>
                </c:pt>
                <c:pt idx="23510">
                  <c:v>-593.90300000000002</c:v>
                </c:pt>
                <c:pt idx="23511">
                  <c:v>-593.88699999999994</c:v>
                </c:pt>
                <c:pt idx="23512">
                  <c:v>-593.87099999999998</c:v>
                </c:pt>
                <c:pt idx="23513">
                  <c:v>-593.85500000000002</c:v>
                </c:pt>
                <c:pt idx="23514">
                  <c:v>-593.83900000000006</c:v>
                </c:pt>
                <c:pt idx="23515">
                  <c:v>-593.82299999999998</c:v>
                </c:pt>
                <c:pt idx="23516">
                  <c:v>-593.80700000000002</c:v>
                </c:pt>
                <c:pt idx="23517">
                  <c:v>-593.79100000000005</c:v>
                </c:pt>
                <c:pt idx="23518">
                  <c:v>-593.77499999999998</c:v>
                </c:pt>
                <c:pt idx="23519">
                  <c:v>-593.75900000000001</c:v>
                </c:pt>
                <c:pt idx="23520">
                  <c:v>-593.74300000000005</c:v>
                </c:pt>
                <c:pt idx="23521">
                  <c:v>-593.72699999999998</c:v>
                </c:pt>
                <c:pt idx="23522">
                  <c:v>-593.71100000000001</c:v>
                </c:pt>
                <c:pt idx="23523">
                  <c:v>-593.69500000000005</c:v>
                </c:pt>
                <c:pt idx="23524">
                  <c:v>-593.67899999999997</c:v>
                </c:pt>
                <c:pt idx="23525">
                  <c:v>-593.66300000000001</c:v>
                </c:pt>
                <c:pt idx="23526">
                  <c:v>-593.64700000000005</c:v>
                </c:pt>
                <c:pt idx="23527">
                  <c:v>-593.63099999999997</c:v>
                </c:pt>
                <c:pt idx="23528">
                  <c:v>-593.61500000000001</c:v>
                </c:pt>
                <c:pt idx="23529">
                  <c:v>-593.59900000000005</c:v>
                </c:pt>
                <c:pt idx="23530">
                  <c:v>-593.58299999999997</c:v>
                </c:pt>
                <c:pt idx="23531">
                  <c:v>-593.56700000000001</c:v>
                </c:pt>
                <c:pt idx="23532">
                  <c:v>-593.55100000000004</c:v>
                </c:pt>
                <c:pt idx="23533">
                  <c:v>-593.53499999999997</c:v>
                </c:pt>
                <c:pt idx="23534">
                  <c:v>-593.51900000000001</c:v>
                </c:pt>
                <c:pt idx="23535">
                  <c:v>-593.50300000000004</c:v>
                </c:pt>
                <c:pt idx="23536">
                  <c:v>-593.48699999999997</c:v>
                </c:pt>
                <c:pt idx="23537">
                  <c:v>-593.471</c:v>
                </c:pt>
                <c:pt idx="23538">
                  <c:v>-593.45500000000004</c:v>
                </c:pt>
                <c:pt idx="23539">
                  <c:v>-593.43899999999996</c:v>
                </c:pt>
                <c:pt idx="23540">
                  <c:v>-593.423</c:v>
                </c:pt>
                <c:pt idx="23541">
                  <c:v>-593.40700000000004</c:v>
                </c:pt>
                <c:pt idx="23542">
                  <c:v>-593.39099999999996</c:v>
                </c:pt>
                <c:pt idx="23543">
                  <c:v>-593.375</c:v>
                </c:pt>
                <c:pt idx="23544">
                  <c:v>-593.35900000000004</c:v>
                </c:pt>
                <c:pt idx="23545">
                  <c:v>-593.34299999999996</c:v>
                </c:pt>
                <c:pt idx="23546">
                  <c:v>-593.327</c:v>
                </c:pt>
                <c:pt idx="23547">
                  <c:v>-593.31100000000004</c:v>
                </c:pt>
                <c:pt idx="23548">
                  <c:v>-593.29499999999996</c:v>
                </c:pt>
                <c:pt idx="23549">
                  <c:v>-593.279</c:v>
                </c:pt>
                <c:pt idx="23550">
                  <c:v>-593.26300000000003</c:v>
                </c:pt>
                <c:pt idx="23551">
                  <c:v>-593.24699999999996</c:v>
                </c:pt>
                <c:pt idx="23552">
                  <c:v>-593.23099999999999</c:v>
                </c:pt>
                <c:pt idx="23553">
                  <c:v>-593.21500000000003</c:v>
                </c:pt>
                <c:pt idx="23554">
                  <c:v>-593.19899999999996</c:v>
                </c:pt>
                <c:pt idx="23555">
                  <c:v>-593.18299999999999</c:v>
                </c:pt>
                <c:pt idx="23556">
                  <c:v>-593.16700000000003</c:v>
                </c:pt>
                <c:pt idx="23557">
                  <c:v>-593.15099999999995</c:v>
                </c:pt>
                <c:pt idx="23558">
                  <c:v>-593.13499999999999</c:v>
                </c:pt>
                <c:pt idx="23559">
                  <c:v>-593.11900000000003</c:v>
                </c:pt>
                <c:pt idx="23560">
                  <c:v>-593.10299999999995</c:v>
                </c:pt>
                <c:pt idx="23561">
                  <c:v>-593.08699999999999</c:v>
                </c:pt>
                <c:pt idx="23562">
                  <c:v>-593.07100000000003</c:v>
                </c:pt>
                <c:pt idx="23563">
                  <c:v>-593.05499999999995</c:v>
                </c:pt>
                <c:pt idx="23564">
                  <c:v>-593.03899999999999</c:v>
                </c:pt>
                <c:pt idx="23565">
                  <c:v>-593.02300000000002</c:v>
                </c:pt>
                <c:pt idx="23566">
                  <c:v>-593.00699999999995</c:v>
                </c:pt>
                <c:pt idx="23567">
                  <c:v>-592.99099999999999</c:v>
                </c:pt>
                <c:pt idx="23568">
                  <c:v>-592.97500000000002</c:v>
                </c:pt>
                <c:pt idx="23569">
                  <c:v>-592.95899999999995</c:v>
                </c:pt>
                <c:pt idx="23570">
                  <c:v>-592.94299999999998</c:v>
                </c:pt>
                <c:pt idx="23571">
                  <c:v>-592.92700000000002</c:v>
                </c:pt>
                <c:pt idx="23572">
                  <c:v>-592.91099999999994</c:v>
                </c:pt>
                <c:pt idx="23573">
                  <c:v>-592.89499999999998</c:v>
                </c:pt>
                <c:pt idx="23574">
                  <c:v>-592.87900000000002</c:v>
                </c:pt>
                <c:pt idx="23575">
                  <c:v>-592.86300000000006</c:v>
                </c:pt>
                <c:pt idx="23576">
                  <c:v>-592.84699999999998</c:v>
                </c:pt>
                <c:pt idx="23577">
                  <c:v>-592.83100000000002</c:v>
                </c:pt>
                <c:pt idx="23578">
                  <c:v>-592.81500000000005</c:v>
                </c:pt>
                <c:pt idx="23579">
                  <c:v>-592.79899999999998</c:v>
                </c:pt>
                <c:pt idx="23580">
                  <c:v>-592.78300000000002</c:v>
                </c:pt>
                <c:pt idx="23581">
                  <c:v>-592.76700000000005</c:v>
                </c:pt>
                <c:pt idx="23582">
                  <c:v>-592.75099999999998</c:v>
                </c:pt>
                <c:pt idx="23583">
                  <c:v>-592.73500000000001</c:v>
                </c:pt>
                <c:pt idx="23584">
                  <c:v>-592.71900000000005</c:v>
                </c:pt>
                <c:pt idx="23585">
                  <c:v>-592.70299999999997</c:v>
                </c:pt>
                <c:pt idx="23586">
                  <c:v>-592.68799999999999</c:v>
                </c:pt>
                <c:pt idx="23587">
                  <c:v>-592.67200000000003</c:v>
                </c:pt>
                <c:pt idx="23588">
                  <c:v>-592.65599999999995</c:v>
                </c:pt>
                <c:pt idx="23589">
                  <c:v>-592.64</c:v>
                </c:pt>
                <c:pt idx="23590">
                  <c:v>-592.62400000000002</c:v>
                </c:pt>
                <c:pt idx="23591">
                  <c:v>-592.60799999999995</c:v>
                </c:pt>
                <c:pt idx="23592">
                  <c:v>-592.59199999999998</c:v>
                </c:pt>
                <c:pt idx="23593">
                  <c:v>-592.57600000000002</c:v>
                </c:pt>
                <c:pt idx="23594">
                  <c:v>-592.55999999999995</c:v>
                </c:pt>
                <c:pt idx="23595">
                  <c:v>-592.54399999999998</c:v>
                </c:pt>
                <c:pt idx="23596">
                  <c:v>-592.52800000000002</c:v>
                </c:pt>
                <c:pt idx="23597">
                  <c:v>-592.51199999999994</c:v>
                </c:pt>
                <c:pt idx="23598">
                  <c:v>-592.49599999999998</c:v>
                </c:pt>
                <c:pt idx="23599">
                  <c:v>-592.48</c:v>
                </c:pt>
                <c:pt idx="23600">
                  <c:v>-592.46400000000006</c:v>
                </c:pt>
                <c:pt idx="23601">
                  <c:v>-592.44799999999998</c:v>
                </c:pt>
                <c:pt idx="23602">
                  <c:v>-592.43200000000002</c:v>
                </c:pt>
                <c:pt idx="23603">
                  <c:v>-592.41600000000005</c:v>
                </c:pt>
                <c:pt idx="23604">
                  <c:v>-592.4</c:v>
                </c:pt>
                <c:pt idx="23605">
                  <c:v>-592.38400000000001</c:v>
                </c:pt>
                <c:pt idx="23606">
                  <c:v>-592.36800000000005</c:v>
                </c:pt>
                <c:pt idx="23607">
                  <c:v>-592.35199999999998</c:v>
                </c:pt>
                <c:pt idx="23608">
                  <c:v>-592.33600000000001</c:v>
                </c:pt>
                <c:pt idx="23609">
                  <c:v>-592.32000000000005</c:v>
                </c:pt>
                <c:pt idx="23610">
                  <c:v>-592.30399999999997</c:v>
                </c:pt>
                <c:pt idx="23611">
                  <c:v>-592.28800000000001</c:v>
                </c:pt>
                <c:pt idx="23612">
                  <c:v>-592.27200000000005</c:v>
                </c:pt>
                <c:pt idx="23613">
                  <c:v>-592.25599999999997</c:v>
                </c:pt>
                <c:pt idx="23614">
                  <c:v>-592.24</c:v>
                </c:pt>
                <c:pt idx="23615">
                  <c:v>-592.22400000000005</c:v>
                </c:pt>
                <c:pt idx="23616">
                  <c:v>-592.20799999999997</c:v>
                </c:pt>
                <c:pt idx="23617">
                  <c:v>-592.19200000000001</c:v>
                </c:pt>
                <c:pt idx="23618">
                  <c:v>-592.17600000000004</c:v>
                </c:pt>
                <c:pt idx="23619">
                  <c:v>-592.16</c:v>
                </c:pt>
                <c:pt idx="23620">
                  <c:v>-592.14400000000001</c:v>
                </c:pt>
                <c:pt idx="23621">
                  <c:v>-592.12800000000004</c:v>
                </c:pt>
                <c:pt idx="23622">
                  <c:v>-592.11199999999997</c:v>
                </c:pt>
                <c:pt idx="23623">
                  <c:v>-592.096</c:v>
                </c:pt>
                <c:pt idx="23624">
                  <c:v>-592.08000000000004</c:v>
                </c:pt>
                <c:pt idx="23625">
                  <c:v>-592.06399999999996</c:v>
                </c:pt>
                <c:pt idx="23626">
                  <c:v>-592.048</c:v>
                </c:pt>
                <c:pt idx="23627">
                  <c:v>-592.03200000000004</c:v>
                </c:pt>
                <c:pt idx="23628">
                  <c:v>-592.01599999999996</c:v>
                </c:pt>
                <c:pt idx="23629">
                  <c:v>-592</c:v>
                </c:pt>
                <c:pt idx="23630">
                  <c:v>-591.98400000000004</c:v>
                </c:pt>
                <c:pt idx="23631">
                  <c:v>-591.96799999999996</c:v>
                </c:pt>
                <c:pt idx="23632">
                  <c:v>-591.952</c:v>
                </c:pt>
                <c:pt idx="23633">
                  <c:v>-591.93600000000004</c:v>
                </c:pt>
                <c:pt idx="23634">
                  <c:v>-591.91999999999996</c:v>
                </c:pt>
                <c:pt idx="23635">
                  <c:v>-591.904</c:v>
                </c:pt>
                <c:pt idx="23636">
                  <c:v>-591.88800000000003</c:v>
                </c:pt>
                <c:pt idx="23637">
                  <c:v>-591.87199999999996</c:v>
                </c:pt>
                <c:pt idx="23638">
                  <c:v>-591.85599999999999</c:v>
                </c:pt>
                <c:pt idx="23639">
                  <c:v>-591.84</c:v>
                </c:pt>
                <c:pt idx="23640">
                  <c:v>-591.82399999999996</c:v>
                </c:pt>
                <c:pt idx="23641">
                  <c:v>-591.80799999999999</c:v>
                </c:pt>
                <c:pt idx="23642">
                  <c:v>-591.79200000000003</c:v>
                </c:pt>
                <c:pt idx="23643">
                  <c:v>-591.77599999999995</c:v>
                </c:pt>
                <c:pt idx="23644">
                  <c:v>-591.76</c:v>
                </c:pt>
                <c:pt idx="23645">
                  <c:v>-591.74400000000003</c:v>
                </c:pt>
                <c:pt idx="23646">
                  <c:v>-591.72799999999995</c:v>
                </c:pt>
                <c:pt idx="23647">
                  <c:v>-591.71199999999999</c:v>
                </c:pt>
                <c:pt idx="23648">
                  <c:v>-591.69600000000003</c:v>
                </c:pt>
                <c:pt idx="23649">
                  <c:v>-591.67999999999995</c:v>
                </c:pt>
                <c:pt idx="23650">
                  <c:v>-591.66399999999999</c:v>
                </c:pt>
                <c:pt idx="23651">
                  <c:v>-591.64800000000002</c:v>
                </c:pt>
                <c:pt idx="23652">
                  <c:v>-591.63199999999995</c:v>
                </c:pt>
                <c:pt idx="23653">
                  <c:v>-591.61599999999999</c:v>
                </c:pt>
                <c:pt idx="23654">
                  <c:v>-591.6</c:v>
                </c:pt>
                <c:pt idx="23655">
                  <c:v>-591.58399999999995</c:v>
                </c:pt>
                <c:pt idx="23656">
                  <c:v>-591.56799999999998</c:v>
                </c:pt>
                <c:pt idx="23657">
                  <c:v>-591.55200000000002</c:v>
                </c:pt>
                <c:pt idx="23658">
                  <c:v>-591.53599999999994</c:v>
                </c:pt>
                <c:pt idx="23659">
                  <c:v>-591.52</c:v>
                </c:pt>
                <c:pt idx="23660">
                  <c:v>-591.50400000000002</c:v>
                </c:pt>
                <c:pt idx="23661">
                  <c:v>-591.48800000000006</c:v>
                </c:pt>
                <c:pt idx="23662">
                  <c:v>-591.47199999999998</c:v>
                </c:pt>
                <c:pt idx="23663">
                  <c:v>-591.45600000000002</c:v>
                </c:pt>
                <c:pt idx="23664">
                  <c:v>-591.44000000000005</c:v>
                </c:pt>
                <c:pt idx="23665">
                  <c:v>-591.42399999999998</c:v>
                </c:pt>
                <c:pt idx="23666">
                  <c:v>-591.40800000000002</c:v>
                </c:pt>
                <c:pt idx="23667">
                  <c:v>-591.39200000000005</c:v>
                </c:pt>
                <c:pt idx="23668">
                  <c:v>-591.37599999999998</c:v>
                </c:pt>
                <c:pt idx="23669">
                  <c:v>-591.36</c:v>
                </c:pt>
                <c:pt idx="23670">
                  <c:v>-591.34400000000005</c:v>
                </c:pt>
                <c:pt idx="23671">
                  <c:v>-591.32799999999997</c:v>
                </c:pt>
                <c:pt idx="23672">
                  <c:v>-591.31200000000001</c:v>
                </c:pt>
                <c:pt idx="23673">
                  <c:v>-591.29600000000005</c:v>
                </c:pt>
                <c:pt idx="23674">
                  <c:v>-591.28</c:v>
                </c:pt>
                <c:pt idx="23675">
                  <c:v>-591.26400000000001</c:v>
                </c:pt>
                <c:pt idx="23676">
                  <c:v>-591.24800000000005</c:v>
                </c:pt>
                <c:pt idx="23677">
                  <c:v>-591.23199999999997</c:v>
                </c:pt>
                <c:pt idx="23678">
                  <c:v>-591.21600000000001</c:v>
                </c:pt>
                <c:pt idx="23679">
                  <c:v>-591.20000000000005</c:v>
                </c:pt>
                <c:pt idx="23680">
                  <c:v>-591.18399999999997</c:v>
                </c:pt>
                <c:pt idx="23681">
                  <c:v>-591.16800000000001</c:v>
                </c:pt>
                <c:pt idx="23682">
                  <c:v>-591.15200000000004</c:v>
                </c:pt>
                <c:pt idx="23683">
                  <c:v>-591.13599999999997</c:v>
                </c:pt>
                <c:pt idx="23684">
                  <c:v>-591.12</c:v>
                </c:pt>
                <c:pt idx="23685">
                  <c:v>-591.10400000000004</c:v>
                </c:pt>
                <c:pt idx="23686">
                  <c:v>-591.08799999999997</c:v>
                </c:pt>
                <c:pt idx="23687">
                  <c:v>-591.072</c:v>
                </c:pt>
                <c:pt idx="23688">
                  <c:v>-591.05600000000004</c:v>
                </c:pt>
                <c:pt idx="23689">
                  <c:v>-591.04</c:v>
                </c:pt>
                <c:pt idx="23690">
                  <c:v>-591.024</c:v>
                </c:pt>
                <c:pt idx="23691">
                  <c:v>-591.00800000000004</c:v>
                </c:pt>
                <c:pt idx="23692">
                  <c:v>-590.99199999999996</c:v>
                </c:pt>
                <c:pt idx="23693">
                  <c:v>-590.976</c:v>
                </c:pt>
                <c:pt idx="23694">
                  <c:v>-590.96</c:v>
                </c:pt>
                <c:pt idx="23695">
                  <c:v>-590.94399999999996</c:v>
                </c:pt>
                <c:pt idx="23696">
                  <c:v>-590.928</c:v>
                </c:pt>
                <c:pt idx="23697">
                  <c:v>-590.91200000000003</c:v>
                </c:pt>
                <c:pt idx="23698">
                  <c:v>-590.89599999999996</c:v>
                </c:pt>
                <c:pt idx="23699">
                  <c:v>-590.88</c:v>
                </c:pt>
                <c:pt idx="23700">
                  <c:v>-590.86500000000001</c:v>
                </c:pt>
                <c:pt idx="23701">
                  <c:v>-590.84900000000005</c:v>
                </c:pt>
                <c:pt idx="23702">
                  <c:v>-590.83299999999997</c:v>
                </c:pt>
                <c:pt idx="23703">
                  <c:v>-590.81700000000001</c:v>
                </c:pt>
                <c:pt idx="23704">
                  <c:v>-590.80100000000004</c:v>
                </c:pt>
                <c:pt idx="23705">
                  <c:v>-590.78499999999997</c:v>
                </c:pt>
                <c:pt idx="23706">
                  <c:v>-590.76900000000001</c:v>
                </c:pt>
                <c:pt idx="23707">
                  <c:v>-590.75300000000004</c:v>
                </c:pt>
                <c:pt idx="23708">
                  <c:v>-590.73699999999997</c:v>
                </c:pt>
                <c:pt idx="23709">
                  <c:v>-590.721</c:v>
                </c:pt>
                <c:pt idx="23710">
                  <c:v>-590.70500000000004</c:v>
                </c:pt>
                <c:pt idx="23711">
                  <c:v>-590.68899999999996</c:v>
                </c:pt>
                <c:pt idx="23712">
                  <c:v>-590.673</c:v>
                </c:pt>
                <c:pt idx="23713">
                  <c:v>-590.65700000000004</c:v>
                </c:pt>
                <c:pt idx="23714">
                  <c:v>-590.64099999999996</c:v>
                </c:pt>
                <c:pt idx="23715">
                  <c:v>-590.625</c:v>
                </c:pt>
                <c:pt idx="23716">
                  <c:v>-590.60900000000004</c:v>
                </c:pt>
                <c:pt idx="23717">
                  <c:v>-590.59299999999996</c:v>
                </c:pt>
                <c:pt idx="23718">
                  <c:v>-590.577</c:v>
                </c:pt>
                <c:pt idx="23719">
                  <c:v>-590.56100000000004</c:v>
                </c:pt>
                <c:pt idx="23720">
                  <c:v>-590.54499999999996</c:v>
                </c:pt>
                <c:pt idx="23721">
                  <c:v>-590.529</c:v>
                </c:pt>
                <c:pt idx="23722">
                  <c:v>-590.51300000000003</c:v>
                </c:pt>
                <c:pt idx="23723">
                  <c:v>-590.49699999999996</c:v>
                </c:pt>
                <c:pt idx="23724">
                  <c:v>-590.48099999999999</c:v>
                </c:pt>
                <c:pt idx="23725">
                  <c:v>-590.46500000000003</c:v>
                </c:pt>
                <c:pt idx="23726">
                  <c:v>-590.44899999999996</c:v>
                </c:pt>
                <c:pt idx="23727">
                  <c:v>-590.43299999999999</c:v>
                </c:pt>
                <c:pt idx="23728">
                  <c:v>-590.41700000000003</c:v>
                </c:pt>
                <c:pt idx="23729">
                  <c:v>-590.40099999999995</c:v>
                </c:pt>
                <c:pt idx="23730">
                  <c:v>-590.38499999999999</c:v>
                </c:pt>
                <c:pt idx="23731">
                  <c:v>-590.36900000000003</c:v>
                </c:pt>
                <c:pt idx="23732">
                  <c:v>-590.35299999999995</c:v>
                </c:pt>
                <c:pt idx="23733">
                  <c:v>-590.33699999999999</c:v>
                </c:pt>
                <c:pt idx="23734">
                  <c:v>-590.32100000000003</c:v>
                </c:pt>
                <c:pt idx="23735">
                  <c:v>-590.30499999999995</c:v>
                </c:pt>
                <c:pt idx="23736">
                  <c:v>-590.28899999999999</c:v>
                </c:pt>
                <c:pt idx="23737">
                  <c:v>-590.27300000000002</c:v>
                </c:pt>
                <c:pt idx="23738">
                  <c:v>-590.25699999999995</c:v>
                </c:pt>
                <c:pt idx="23739">
                  <c:v>-590.24099999999999</c:v>
                </c:pt>
                <c:pt idx="23740">
                  <c:v>-590.22500000000002</c:v>
                </c:pt>
                <c:pt idx="23741">
                  <c:v>-590.20899999999995</c:v>
                </c:pt>
                <c:pt idx="23742">
                  <c:v>-590.19299999999998</c:v>
                </c:pt>
                <c:pt idx="23743">
                  <c:v>-590.17700000000002</c:v>
                </c:pt>
                <c:pt idx="23744">
                  <c:v>-590.16099999999994</c:v>
                </c:pt>
                <c:pt idx="23745">
                  <c:v>-590.14499999999998</c:v>
                </c:pt>
                <c:pt idx="23746">
                  <c:v>-590.12900000000002</c:v>
                </c:pt>
                <c:pt idx="23747">
                  <c:v>-590.11300000000006</c:v>
                </c:pt>
                <c:pt idx="23748">
                  <c:v>-590.09699999999998</c:v>
                </c:pt>
                <c:pt idx="23749">
                  <c:v>-590.08100000000002</c:v>
                </c:pt>
                <c:pt idx="23750">
                  <c:v>-590.06500000000005</c:v>
                </c:pt>
                <c:pt idx="23751">
                  <c:v>-590.04899999999998</c:v>
                </c:pt>
                <c:pt idx="23752">
                  <c:v>-590.03300000000002</c:v>
                </c:pt>
                <c:pt idx="23753">
                  <c:v>-590.01700000000005</c:v>
                </c:pt>
                <c:pt idx="23754">
                  <c:v>-590.00099999999998</c:v>
                </c:pt>
                <c:pt idx="23755">
                  <c:v>-589.98500000000001</c:v>
                </c:pt>
                <c:pt idx="23756">
                  <c:v>-589.96900000000005</c:v>
                </c:pt>
                <c:pt idx="23757">
                  <c:v>-589.95299999999997</c:v>
                </c:pt>
                <c:pt idx="23758">
                  <c:v>-589.93700000000001</c:v>
                </c:pt>
                <c:pt idx="23759">
                  <c:v>-589.92100000000005</c:v>
                </c:pt>
                <c:pt idx="23760">
                  <c:v>-589.90499999999997</c:v>
                </c:pt>
                <c:pt idx="23761">
                  <c:v>-589.88900000000001</c:v>
                </c:pt>
                <c:pt idx="23762">
                  <c:v>-589.87300000000005</c:v>
                </c:pt>
                <c:pt idx="23763">
                  <c:v>-589.85699999999997</c:v>
                </c:pt>
                <c:pt idx="23764">
                  <c:v>-589.84100000000001</c:v>
                </c:pt>
                <c:pt idx="23765">
                  <c:v>-589.82500000000005</c:v>
                </c:pt>
                <c:pt idx="23766">
                  <c:v>-589.80899999999997</c:v>
                </c:pt>
                <c:pt idx="23767">
                  <c:v>-589.79300000000001</c:v>
                </c:pt>
                <c:pt idx="23768">
                  <c:v>-589.77700000000004</c:v>
                </c:pt>
                <c:pt idx="23769">
                  <c:v>-589.76099999999997</c:v>
                </c:pt>
                <c:pt idx="23770">
                  <c:v>-589.745</c:v>
                </c:pt>
                <c:pt idx="23771">
                  <c:v>-589.72900000000004</c:v>
                </c:pt>
                <c:pt idx="23772">
                  <c:v>-589.71299999999997</c:v>
                </c:pt>
                <c:pt idx="23773">
                  <c:v>-589.697</c:v>
                </c:pt>
                <c:pt idx="23774">
                  <c:v>-589.68100000000004</c:v>
                </c:pt>
                <c:pt idx="23775">
                  <c:v>-589.66499999999996</c:v>
                </c:pt>
                <c:pt idx="23776">
                  <c:v>-589.649</c:v>
                </c:pt>
                <c:pt idx="23777">
                  <c:v>-589.63300000000004</c:v>
                </c:pt>
                <c:pt idx="23778">
                  <c:v>-589.61699999999996</c:v>
                </c:pt>
                <c:pt idx="23779">
                  <c:v>-589.601</c:v>
                </c:pt>
                <c:pt idx="23780">
                  <c:v>-589.58500000000004</c:v>
                </c:pt>
                <c:pt idx="23781">
                  <c:v>-589.56899999999996</c:v>
                </c:pt>
                <c:pt idx="23782">
                  <c:v>-589.553</c:v>
                </c:pt>
                <c:pt idx="23783">
                  <c:v>-589.53700000000003</c:v>
                </c:pt>
                <c:pt idx="23784">
                  <c:v>-589.52099999999996</c:v>
                </c:pt>
                <c:pt idx="23785">
                  <c:v>-589.505</c:v>
                </c:pt>
                <c:pt idx="23786">
                  <c:v>-589.48900000000003</c:v>
                </c:pt>
                <c:pt idx="23787">
                  <c:v>-589.47299999999996</c:v>
                </c:pt>
                <c:pt idx="23788">
                  <c:v>-589.45699999999999</c:v>
                </c:pt>
                <c:pt idx="23789">
                  <c:v>-589.44100000000003</c:v>
                </c:pt>
                <c:pt idx="23790">
                  <c:v>-589.42499999999995</c:v>
                </c:pt>
                <c:pt idx="23791">
                  <c:v>-589.40899999999999</c:v>
                </c:pt>
                <c:pt idx="23792">
                  <c:v>-589.39300000000003</c:v>
                </c:pt>
                <c:pt idx="23793">
                  <c:v>-589.37699999999995</c:v>
                </c:pt>
                <c:pt idx="23794">
                  <c:v>-589.36099999999999</c:v>
                </c:pt>
                <c:pt idx="23795">
                  <c:v>-589.34500000000003</c:v>
                </c:pt>
                <c:pt idx="23796">
                  <c:v>-589.32899999999995</c:v>
                </c:pt>
                <c:pt idx="23797">
                  <c:v>-589.31299999999999</c:v>
                </c:pt>
                <c:pt idx="23798">
                  <c:v>-589.29700000000003</c:v>
                </c:pt>
                <c:pt idx="23799">
                  <c:v>-589.28099999999995</c:v>
                </c:pt>
                <c:pt idx="23800">
                  <c:v>-589.26499999999999</c:v>
                </c:pt>
                <c:pt idx="23801">
                  <c:v>-589.24900000000002</c:v>
                </c:pt>
                <c:pt idx="23802">
                  <c:v>-589.23299999999995</c:v>
                </c:pt>
                <c:pt idx="23803">
                  <c:v>-589.21699999999998</c:v>
                </c:pt>
                <c:pt idx="23804">
                  <c:v>-589.20100000000002</c:v>
                </c:pt>
                <c:pt idx="23805">
                  <c:v>-589.18499999999995</c:v>
                </c:pt>
                <c:pt idx="23806">
                  <c:v>-589.16899999999998</c:v>
                </c:pt>
                <c:pt idx="23807">
                  <c:v>-589.15300000000002</c:v>
                </c:pt>
                <c:pt idx="23808">
                  <c:v>-589.13699999999994</c:v>
                </c:pt>
                <c:pt idx="23809">
                  <c:v>-589.12099999999998</c:v>
                </c:pt>
                <c:pt idx="23810">
                  <c:v>-589.10500000000002</c:v>
                </c:pt>
                <c:pt idx="23811">
                  <c:v>-589.08900000000006</c:v>
                </c:pt>
                <c:pt idx="23812">
                  <c:v>-589.07299999999998</c:v>
                </c:pt>
                <c:pt idx="23813">
                  <c:v>-589.05700000000002</c:v>
                </c:pt>
                <c:pt idx="23814">
                  <c:v>-589.04200000000003</c:v>
                </c:pt>
                <c:pt idx="23815">
                  <c:v>-589.02599999999995</c:v>
                </c:pt>
                <c:pt idx="23816">
                  <c:v>-589.01</c:v>
                </c:pt>
                <c:pt idx="23817">
                  <c:v>-588.99400000000003</c:v>
                </c:pt>
                <c:pt idx="23818">
                  <c:v>-588.97799999999995</c:v>
                </c:pt>
                <c:pt idx="23819">
                  <c:v>-588.96199999999999</c:v>
                </c:pt>
                <c:pt idx="23820">
                  <c:v>-588.94600000000003</c:v>
                </c:pt>
                <c:pt idx="23821">
                  <c:v>-588.92999999999995</c:v>
                </c:pt>
                <c:pt idx="23822">
                  <c:v>-588.91399999999999</c:v>
                </c:pt>
                <c:pt idx="23823">
                  <c:v>-588.89800000000002</c:v>
                </c:pt>
                <c:pt idx="23824">
                  <c:v>-588.88199999999995</c:v>
                </c:pt>
                <c:pt idx="23825">
                  <c:v>-588.86599999999999</c:v>
                </c:pt>
                <c:pt idx="23826">
                  <c:v>-588.85</c:v>
                </c:pt>
                <c:pt idx="23827">
                  <c:v>-588.83399999999995</c:v>
                </c:pt>
                <c:pt idx="23828">
                  <c:v>-588.81799999999998</c:v>
                </c:pt>
                <c:pt idx="23829">
                  <c:v>-588.80200000000002</c:v>
                </c:pt>
                <c:pt idx="23830">
                  <c:v>-588.78599999999994</c:v>
                </c:pt>
                <c:pt idx="23831">
                  <c:v>-588.77</c:v>
                </c:pt>
                <c:pt idx="23832">
                  <c:v>-588.75400000000002</c:v>
                </c:pt>
                <c:pt idx="23833">
                  <c:v>-588.73800000000006</c:v>
                </c:pt>
                <c:pt idx="23834">
                  <c:v>-588.72199999999998</c:v>
                </c:pt>
                <c:pt idx="23835">
                  <c:v>-588.70600000000002</c:v>
                </c:pt>
                <c:pt idx="23836">
                  <c:v>-588.69000000000005</c:v>
                </c:pt>
                <c:pt idx="23837">
                  <c:v>-588.67399999999998</c:v>
                </c:pt>
                <c:pt idx="23838">
                  <c:v>-588.65800000000002</c:v>
                </c:pt>
                <c:pt idx="23839">
                  <c:v>-588.64200000000005</c:v>
                </c:pt>
                <c:pt idx="23840">
                  <c:v>-588.62599999999998</c:v>
                </c:pt>
                <c:pt idx="23841">
                  <c:v>-588.61</c:v>
                </c:pt>
                <c:pt idx="23842">
                  <c:v>-588.59400000000005</c:v>
                </c:pt>
                <c:pt idx="23843">
                  <c:v>-588.57799999999997</c:v>
                </c:pt>
                <c:pt idx="23844">
                  <c:v>-588.56200000000001</c:v>
                </c:pt>
                <c:pt idx="23845">
                  <c:v>-588.54600000000005</c:v>
                </c:pt>
                <c:pt idx="23846">
                  <c:v>-588.53</c:v>
                </c:pt>
                <c:pt idx="23847">
                  <c:v>-588.51400000000001</c:v>
                </c:pt>
                <c:pt idx="23848">
                  <c:v>-588.49800000000005</c:v>
                </c:pt>
                <c:pt idx="23849">
                  <c:v>-588.48199999999997</c:v>
                </c:pt>
                <c:pt idx="23850">
                  <c:v>-588.46600000000001</c:v>
                </c:pt>
                <c:pt idx="23851">
                  <c:v>-588.45000000000005</c:v>
                </c:pt>
                <c:pt idx="23852">
                  <c:v>-588.43399999999997</c:v>
                </c:pt>
                <c:pt idx="23853">
                  <c:v>-588.41800000000001</c:v>
                </c:pt>
                <c:pt idx="23854">
                  <c:v>-588.40200000000004</c:v>
                </c:pt>
                <c:pt idx="23855">
                  <c:v>-588.38599999999997</c:v>
                </c:pt>
                <c:pt idx="23856">
                  <c:v>-588.37</c:v>
                </c:pt>
                <c:pt idx="23857">
                  <c:v>-588.35400000000004</c:v>
                </c:pt>
                <c:pt idx="23858">
                  <c:v>-588.33799999999997</c:v>
                </c:pt>
                <c:pt idx="23859">
                  <c:v>-588.322</c:v>
                </c:pt>
                <c:pt idx="23860">
                  <c:v>-588.30600000000004</c:v>
                </c:pt>
                <c:pt idx="23861">
                  <c:v>-588.29</c:v>
                </c:pt>
                <c:pt idx="23862">
                  <c:v>-588.274</c:v>
                </c:pt>
                <c:pt idx="23863">
                  <c:v>-588.25800000000004</c:v>
                </c:pt>
                <c:pt idx="23864">
                  <c:v>-588.24199999999996</c:v>
                </c:pt>
                <c:pt idx="23865">
                  <c:v>-588.226</c:v>
                </c:pt>
                <c:pt idx="23866">
                  <c:v>-588.21</c:v>
                </c:pt>
                <c:pt idx="23867">
                  <c:v>-588.19399999999996</c:v>
                </c:pt>
                <c:pt idx="23868">
                  <c:v>-588.178</c:v>
                </c:pt>
                <c:pt idx="23869">
                  <c:v>-588.16200000000003</c:v>
                </c:pt>
                <c:pt idx="23870">
                  <c:v>-588.14599999999996</c:v>
                </c:pt>
                <c:pt idx="23871">
                  <c:v>-588.13</c:v>
                </c:pt>
                <c:pt idx="23872">
                  <c:v>-588.11400000000003</c:v>
                </c:pt>
                <c:pt idx="23873">
                  <c:v>-588.09799999999996</c:v>
                </c:pt>
                <c:pt idx="23874">
                  <c:v>-588.08199999999999</c:v>
                </c:pt>
                <c:pt idx="23875">
                  <c:v>-588.06600000000003</c:v>
                </c:pt>
                <c:pt idx="23876">
                  <c:v>-588.04999999999995</c:v>
                </c:pt>
                <c:pt idx="23877">
                  <c:v>-588.03399999999999</c:v>
                </c:pt>
                <c:pt idx="23878">
                  <c:v>-588.01800000000003</c:v>
                </c:pt>
                <c:pt idx="23879">
                  <c:v>-588.00199999999995</c:v>
                </c:pt>
                <c:pt idx="23880">
                  <c:v>-587.98599999999999</c:v>
                </c:pt>
                <c:pt idx="23881">
                  <c:v>-587.97</c:v>
                </c:pt>
                <c:pt idx="23882">
                  <c:v>-587.95399999999995</c:v>
                </c:pt>
                <c:pt idx="23883">
                  <c:v>-587.93799999999999</c:v>
                </c:pt>
                <c:pt idx="23884">
                  <c:v>-587.92200000000003</c:v>
                </c:pt>
                <c:pt idx="23885">
                  <c:v>-587.90599999999995</c:v>
                </c:pt>
                <c:pt idx="23886">
                  <c:v>-587.89</c:v>
                </c:pt>
                <c:pt idx="23887">
                  <c:v>-587.87400000000002</c:v>
                </c:pt>
                <c:pt idx="23888">
                  <c:v>-587.85799999999995</c:v>
                </c:pt>
                <c:pt idx="23889">
                  <c:v>-587.84199999999998</c:v>
                </c:pt>
                <c:pt idx="23890">
                  <c:v>-587.82600000000002</c:v>
                </c:pt>
                <c:pt idx="23891">
                  <c:v>-587.80999999999995</c:v>
                </c:pt>
                <c:pt idx="23892">
                  <c:v>-587.79399999999998</c:v>
                </c:pt>
                <c:pt idx="23893">
                  <c:v>-587.77800000000002</c:v>
                </c:pt>
                <c:pt idx="23894">
                  <c:v>-587.76199999999994</c:v>
                </c:pt>
                <c:pt idx="23895">
                  <c:v>-587.74599999999998</c:v>
                </c:pt>
                <c:pt idx="23896">
                  <c:v>-587.73</c:v>
                </c:pt>
                <c:pt idx="23897">
                  <c:v>-587.71400000000006</c:v>
                </c:pt>
                <c:pt idx="23898">
                  <c:v>-587.69799999999998</c:v>
                </c:pt>
                <c:pt idx="23899">
                  <c:v>-587.68200000000002</c:v>
                </c:pt>
                <c:pt idx="23900">
                  <c:v>-587.66600000000005</c:v>
                </c:pt>
                <c:pt idx="23901">
                  <c:v>-587.65</c:v>
                </c:pt>
                <c:pt idx="23902">
                  <c:v>-587.63400000000001</c:v>
                </c:pt>
                <c:pt idx="23903">
                  <c:v>-587.61800000000005</c:v>
                </c:pt>
                <c:pt idx="23904">
                  <c:v>-587.60199999999998</c:v>
                </c:pt>
                <c:pt idx="23905">
                  <c:v>-587.58600000000001</c:v>
                </c:pt>
                <c:pt idx="23906">
                  <c:v>-587.57000000000005</c:v>
                </c:pt>
                <c:pt idx="23907">
                  <c:v>-587.55399999999997</c:v>
                </c:pt>
                <c:pt idx="23908">
                  <c:v>-587.53800000000001</c:v>
                </c:pt>
                <c:pt idx="23909">
                  <c:v>-587.52200000000005</c:v>
                </c:pt>
                <c:pt idx="23910">
                  <c:v>-587.50599999999997</c:v>
                </c:pt>
                <c:pt idx="23911">
                  <c:v>-587.49</c:v>
                </c:pt>
                <c:pt idx="23912">
                  <c:v>-587.47400000000005</c:v>
                </c:pt>
                <c:pt idx="23913">
                  <c:v>-587.45799999999997</c:v>
                </c:pt>
                <c:pt idx="23914">
                  <c:v>-587.44200000000001</c:v>
                </c:pt>
                <c:pt idx="23915">
                  <c:v>-587.42600000000004</c:v>
                </c:pt>
                <c:pt idx="23916">
                  <c:v>-587.41</c:v>
                </c:pt>
                <c:pt idx="23917">
                  <c:v>-587.39400000000001</c:v>
                </c:pt>
                <c:pt idx="23918">
                  <c:v>-587.37800000000004</c:v>
                </c:pt>
                <c:pt idx="23919">
                  <c:v>-587.36199999999997</c:v>
                </c:pt>
                <c:pt idx="23920">
                  <c:v>-587.346</c:v>
                </c:pt>
                <c:pt idx="23921">
                  <c:v>-587.33000000000004</c:v>
                </c:pt>
                <c:pt idx="23922">
                  <c:v>-587.31399999999996</c:v>
                </c:pt>
                <c:pt idx="23923">
                  <c:v>-587.298</c:v>
                </c:pt>
                <c:pt idx="23924">
                  <c:v>-587.28200000000004</c:v>
                </c:pt>
                <c:pt idx="23925">
                  <c:v>-587.26599999999996</c:v>
                </c:pt>
                <c:pt idx="23926">
                  <c:v>-587.25</c:v>
                </c:pt>
                <c:pt idx="23927">
                  <c:v>-587.23400000000004</c:v>
                </c:pt>
                <c:pt idx="23928">
                  <c:v>-587.21900000000005</c:v>
                </c:pt>
                <c:pt idx="23929">
                  <c:v>-587.20299999999997</c:v>
                </c:pt>
                <c:pt idx="23930">
                  <c:v>-587.18700000000001</c:v>
                </c:pt>
                <c:pt idx="23931">
                  <c:v>-587.17100000000005</c:v>
                </c:pt>
                <c:pt idx="23932">
                  <c:v>-587.15499999999997</c:v>
                </c:pt>
                <c:pt idx="23933">
                  <c:v>-587.13900000000001</c:v>
                </c:pt>
                <c:pt idx="23934">
                  <c:v>-587.12300000000005</c:v>
                </c:pt>
                <c:pt idx="23935">
                  <c:v>-587.10699999999997</c:v>
                </c:pt>
                <c:pt idx="23936">
                  <c:v>-587.09100000000001</c:v>
                </c:pt>
                <c:pt idx="23937">
                  <c:v>-587.07500000000005</c:v>
                </c:pt>
                <c:pt idx="23938">
                  <c:v>-587.05899999999997</c:v>
                </c:pt>
                <c:pt idx="23939">
                  <c:v>-587.04300000000001</c:v>
                </c:pt>
                <c:pt idx="23940">
                  <c:v>-587.02700000000004</c:v>
                </c:pt>
                <c:pt idx="23941">
                  <c:v>-587.01099999999997</c:v>
                </c:pt>
                <c:pt idx="23942">
                  <c:v>-586.995</c:v>
                </c:pt>
                <c:pt idx="23943">
                  <c:v>-586.97900000000004</c:v>
                </c:pt>
                <c:pt idx="23944">
                  <c:v>-586.96299999999997</c:v>
                </c:pt>
                <c:pt idx="23945">
                  <c:v>-586.947</c:v>
                </c:pt>
                <c:pt idx="23946">
                  <c:v>-586.93100000000004</c:v>
                </c:pt>
                <c:pt idx="23947">
                  <c:v>-586.91499999999996</c:v>
                </c:pt>
                <c:pt idx="23948">
                  <c:v>-586.899</c:v>
                </c:pt>
                <c:pt idx="23949">
                  <c:v>-586.88300000000004</c:v>
                </c:pt>
                <c:pt idx="23950">
                  <c:v>-586.86699999999996</c:v>
                </c:pt>
                <c:pt idx="23951">
                  <c:v>-586.851</c:v>
                </c:pt>
                <c:pt idx="23952">
                  <c:v>-586.83500000000004</c:v>
                </c:pt>
                <c:pt idx="23953">
                  <c:v>-586.81899999999996</c:v>
                </c:pt>
                <c:pt idx="23954">
                  <c:v>-586.803</c:v>
                </c:pt>
                <c:pt idx="23955">
                  <c:v>-586.78700000000003</c:v>
                </c:pt>
                <c:pt idx="23956">
                  <c:v>-586.77099999999996</c:v>
                </c:pt>
                <c:pt idx="23957">
                  <c:v>-586.755</c:v>
                </c:pt>
                <c:pt idx="23958">
                  <c:v>-586.73900000000003</c:v>
                </c:pt>
                <c:pt idx="23959">
                  <c:v>-586.72299999999996</c:v>
                </c:pt>
                <c:pt idx="23960">
                  <c:v>-586.70699999999999</c:v>
                </c:pt>
                <c:pt idx="23961">
                  <c:v>-586.69100000000003</c:v>
                </c:pt>
                <c:pt idx="23962">
                  <c:v>-586.67499999999995</c:v>
                </c:pt>
                <c:pt idx="23963">
                  <c:v>-586.65899999999999</c:v>
                </c:pt>
                <c:pt idx="23964">
                  <c:v>-586.64300000000003</c:v>
                </c:pt>
                <c:pt idx="23965">
                  <c:v>-586.62699999999995</c:v>
                </c:pt>
                <c:pt idx="23966">
                  <c:v>-586.61099999999999</c:v>
                </c:pt>
                <c:pt idx="23967">
                  <c:v>-586.59500000000003</c:v>
                </c:pt>
                <c:pt idx="23968">
                  <c:v>-586.57899999999995</c:v>
                </c:pt>
                <c:pt idx="23969">
                  <c:v>-586.56299999999999</c:v>
                </c:pt>
                <c:pt idx="23970">
                  <c:v>-586.54700000000003</c:v>
                </c:pt>
                <c:pt idx="23971">
                  <c:v>-586.53099999999995</c:v>
                </c:pt>
                <c:pt idx="23972">
                  <c:v>-586.51499999999999</c:v>
                </c:pt>
                <c:pt idx="23973">
                  <c:v>-586.49900000000002</c:v>
                </c:pt>
                <c:pt idx="23974">
                  <c:v>-586.48299999999995</c:v>
                </c:pt>
                <c:pt idx="23975">
                  <c:v>-586.46699999999998</c:v>
                </c:pt>
                <c:pt idx="23976">
                  <c:v>-586.45100000000002</c:v>
                </c:pt>
                <c:pt idx="23977">
                  <c:v>-586.43499999999995</c:v>
                </c:pt>
                <c:pt idx="23978">
                  <c:v>-586.41899999999998</c:v>
                </c:pt>
                <c:pt idx="23979">
                  <c:v>-586.40300000000002</c:v>
                </c:pt>
                <c:pt idx="23980">
                  <c:v>-586.38699999999994</c:v>
                </c:pt>
                <c:pt idx="23981">
                  <c:v>-586.37099999999998</c:v>
                </c:pt>
                <c:pt idx="23982">
                  <c:v>-586.35500000000002</c:v>
                </c:pt>
                <c:pt idx="23983">
                  <c:v>-586.33900000000006</c:v>
                </c:pt>
                <c:pt idx="23984">
                  <c:v>-586.32299999999998</c:v>
                </c:pt>
                <c:pt idx="23985">
                  <c:v>-586.30700000000002</c:v>
                </c:pt>
                <c:pt idx="23986">
                  <c:v>-586.29100000000005</c:v>
                </c:pt>
                <c:pt idx="23987">
                  <c:v>-586.27499999999998</c:v>
                </c:pt>
                <c:pt idx="23988">
                  <c:v>-586.25900000000001</c:v>
                </c:pt>
                <c:pt idx="23989">
                  <c:v>-586.24300000000005</c:v>
                </c:pt>
                <c:pt idx="23990">
                  <c:v>-586.22699999999998</c:v>
                </c:pt>
                <c:pt idx="23991">
                  <c:v>-586.21100000000001</c:v>
                </c:pt>
                <c:pt idx="23992">
                  <c:v>-586.19500000000005</c:v>
                </c:pt>
                <c:pt idx="23993">
                  <c:v>-586.17899999999997</c:v>
                </c:pt>
                <c:pt idx="23994">
                  <c:v>-586.16300000000001</c:v>
                </c:pt>
                <c:pt idx="23995">
                  <c:v>-586.14700000000005</c:v>
                </c:pt>
                <c:pt idx="23996">
                  <c:v>-586.13099999999997</c:v>
                </c:pt>
                <c:pt idx="23997">
                  <c:v>-586.11500000000001</c:v>
                </c:pt>
                <c:pt idx="23998">
                  <c:v>-586.09900000000005</c:v>
                </c:pt>
                <c:pt idx="23999">
                  <c:v>-586.08299999999997</c:v>
                </c:pt>
                <c:pt idx="24000">
                  <c:v>-586.06700000000001</c:v>
                </c:pt>
                <c:pt idx="24001">
                  <c:v>-586.05100000000004</c:v>
                </c:pt>
                <c:pt idx="24002">
                  <c:v>-586.03499999999997</c:v>
                </c:pt>
                <c:pt idx="24003">
                  <c:v>-586.01900000000001</c:v>
                </c:pt>
                <c:pt idx="24004">
                  <c:v>-586.00300000000004</c:v>
                </c:pt>
                <c:pt idx="24005">
                  <c:v>-585.98699999999997</c:v>
                </c:pt>
                <c:pt idx="24006">
                  <c:v>-585.971</c:v>
                </c:pt>
                <c:pt idx="24007">
                  <c:v>-585.95500000000004</c:v>
                </c:pt>
                <c:pt idx="24008">
                  <c:v>-585.93899999999996</c:v>
                </c:pt>
                <c:pt idx="24009">
                  <c:v>-585.923</c:v>
                </c:pt>
                <c:pt idx="24010">
                  <c:v>-585.90700000000004</c:v>
                </c:pt>
                <c:pt idx="24011">
                  <c:v>-585.89099999999996</c:v>
                </c:pt>
                <c:pt idx="24012">
                  <c:v>-585.875</c:v>
                </c:pt>
                <c:pt idx="24013">
                  <c:v>-585.85900000000004</c:v>
                </c:pt>
                <c:pt idx="24014">
                  <c:v>-585.84299999999996</c:v>
                </c:pt>
                <c:pt idx="24015">
                  <c:v>-585.827</c:v>
                </c:pt>
                <c:pt idx="24016">
                  <c:v>-585.81100000000004</c:v>
                </c:pt>
                <c:pt idx="24017">
                  <c:v>-585.79499999999996</c:v>
                </c:pt>
                <c:pt idx="24018">
                  <c:v>-585.779</c:v>
                </c:pt>
                <c:pt idx="24019">
                  <c:v>-585.76300000000003</c:v>
                </c:pt>
                <c:pt idx="24020">
                  <c:v>-585.74699999999996</c:v>
                </c:pt>
                <c:pt idx="24021">
                  <c:v>-585.73099999999999</c:v>
                </c:pt>
                <c:pt idx="24022">
                  <c:v>-585.71500000000003</c:v>
                </c:pt>
                <c:pt idx="24023">
                  <c:v>-585.69899999999996</c:v>
                </c:pt>
                <c:pt idx="24024">
                  <c:v>-585.68299999999999</c:v>
                </c:pt>
                <c:pt idx="24025">
                  <c:v>-585.66700000000003</c:v>
                </c:pt>
                <c:pt idx="24026">
                  <c:v>-585.65099999999995</c:v>
                </c:pt>
                <c:pt idx="24027">
                  <c:v>-585.63499999999999</c:v>
                </c:pt>
                <c:pt idx="24028">
                  <c:v>-585.61900000000003</c:v>
                </c:pt>
                <c:pt idx="24029">
                  <c:v>-585.60299999999995</c:v>
                </c:pt>
                <c:pt idx="24030">
                  <c:v>-585.58699999999999</c:v>
                </c:pt>
                <c:pt idx="24031">
                  <c:v>-585.57100000000003</c:v>
                </c:pt>
                <c:pt idx="24032">
                  <c:v>-585.55499999999995</c:v>
                </c:pt>
                <c:pt idx="24033">
                  <c:v>-585.53899999999999</c:v>
                </c:pt>
                <c:pt idx="24034">
                  <c:v>-585.52300000000002</c:v>
                </c:pt>
                <c:pt idx="24035">
                  <c:v>-585.50699999999995</c:v>
                </c:pt>
                <c:pt idx="24036">
                  <c:v>-585.49099999999999</c:v>
                </c:pt>
                <c:pt idx="24037">
                  <c:v>-585.47500000000002</c:v>
                </c:pt>
                <c:pt idx="24038">
                  <c:v>-585.45899999999995</c:v>
                </c:pt>
                <c:pt idx="24039">
                  <c:v>-585.44299999999998</c:v>
                </c:pt>
                <c:pt idx="24040">
                  <c:v>-585.42700000000002</c:v>
                </c:pt>
                <c:pt idx="24041">
                  <c:v>-585.41099999999994</c:v>
                </c:pt>
                <c:pt idx="24042">
                  <c:v>-585.39599999999996</c:v>
                </c:pt>
                <c:pt idx="24043">
                  <c:v>-585.38</c:v>
                </c:pt>
                <c:pt idx="24044">
                  <c:v>-585.36400000000003</c:v>
                </c:pt>
                <c:pt idx="24045">
                  <c:v>-585.34799999999996</c:v>
                </c:pt>
                <c:pt idx="24046">
                  <c:v>-585.33199999999999</c:v>
                </c:pt>
                <c:pt idx="24047">
                  <c:v>-585.31600000000003</c:v>
                </c:pt>
                <c:pt idx="24048">
                  <c:v>-585.29999999999995</c:v>
                </c:pt>
                <c:pt idx="24049">
                  <c:v>-585.28399999999999</c:v>
                </c:pt>
                <c:pt idx="24050">
                  <c:v>-585.26800000000003</c:v>
                </c:pt>
                <c:pt idx="24051">
                  <c:v>-585.25199999999995</c:v>
                </c:pt>
                <c:pt idx="24052">
                  <c:v>-585.23599999999999</c:v>
                </c:pt>
                <c:pt idx="24053">
                  <c:v>-585.22</c:v>
                </c:pt>
                <c:pt idx="24054">
                  <c:v>-585.20399999999995</c:v>
                </c:pt>
                <c:pt idx="24055">
                  <c:v>-585.18799999999999</c:v>
                </c:pt>
                <c:pt idx="24056">
                  <c:v>-585.17200000000003</c:v>
                </c:pt>
                <c:pt idx="24057">
                  <c:v>-585.15599999999995</c:v>
                </c:pt>
                <c:pt idx="24058">
                  <c:v>-585.14</c:v>
                </c:pt>
                <c:pt idx="24059">
                  <c:v>-585.12400000000002</c:v>
                </c:pt>
                <c:pt idx="24060">
                  <c:v>-585.10799999999995</c:v>
                </c:pt>
                <c:pt idx="24061">
                  <c:v>-585.09199999999998</c:v>
                </c:pt>
                <c:pt idx="24062">
                  <c:v>-585.07600000000002</c:v>
                </c:pt>
                <c:pt idx="24063">
                  <c:v>-585.05999999999995</c:v>
                </c:pt>
                <c:pt idx="24064">
                  <c:v>-585.04399999999998</c:v>
                </c:pt>
                <c:pt idx="24065">
                  <c:v>-585.02800000000002</c:v>
                </c:pt>
                <c:pt idx="24066">
                  <c:v>-585.01199999999994</c:v>
                </c:pt>
                <c:pt idx="24067">
                  <c:v>-584.99599999999998</c:v>
                </c:pt>
                <c:pt idx="24068">
                  <c:v>-584.98</c:v>
                </c:pt>
                <c:pt idx="24069">
                  <c:v>-584.96400000000006</c:v>
                </c:pt>
                <c:pt idx="24070">
                  <c:v>-584.94799999999998</c:v>
                </c:pt>
                <c:pt idx="24071">
                  <c:v>-584.93200000000002</c:v>
                </c:pt>
                <c:pt idx="24072">
                  <c:v>-584.91600000000005</c:v>
                </c:pt>
                <c:pt idx="24073">
                  <c:v>-584.9</c:v>
                </c:pt>
                <c:pt idx="24074">
                  <c:v>-584.88400000000001</c:v>
                </c:pt>
                <c:pt idx="24075">
                  <c:v>-584.86800000000005</c:v>
                </c:pt>
                <c:pt idx="24076">
                  <c:v>-584.85199999999998</c:v>
                </c:pt>
                <c:pt idx="24077">
                  <c:v>-584.83600000000001</c:v>
                </c:pt>
                <c:pt idx="24078">
                  <c:v>-584.82000000000005</c:v>
                </c:pt>
                <c:pt idx="24079">
                  <c:v>-584.80399999999997</c:v>
                </c:pt>
                <c:pt idx="24080">
                  <c:v>-584.78800000000001</c:v>
                </c:pt>
                <c:pt idx="24081">
                  <c:v>-584.77200000000005</c:v>
                </c:pt>
                <c:pt idx="24082">
                  <c:v>-584.75599999999997</c:v>
                </c:pt>
                <c:pt idx="24083">
                  <c:v>-584.74</c:v>
                </c:pt>
                <c:pt idx="24084">
                  <c:v>-584.72400000000005</c:v>
                </c:pt>
                <c:pt idx="24085">
                  <c:v>-584.70799999999997</c:v>
                </c:pt>
                <c:pt idx="24086">
                  <c:v>-584.69200000000001</c:v>
                </c:pt>
                <c:pt idx="24087">
                  <c:v>-584.67600000000004</c:v>
                </c:pt>
                <c:pt idx="24088">
                  <c:v>-584.66</c:v>
                </c:pt>
                <c:pt idx="24089">
                  <c:v>-584.64400000000001</c:v>
                </c:pt>
                <c:pt idx="24090">
                  <c:v>-584.62800000000004</c:v>
                </c:pt>
                <c:pt idx="24091">
                  <c:v>-584.61199999999997</c:v>
                </c:pt>
                <c:pt idx="24092">
                  <c:v>-584.596</c:v>
                </c:pt>
                <c:pt idx="24093">
                  <c:v>-584.58000000000004</c:v>
                </c:pt>
                <c:pt idx="24094">
                  <c:v>-584.56399999999996</c:v>
                </c:pt>
                <c:pt idx="24095">
                  <c:v>-584.548</c:v>
                </c:pt>
                <c:pt idx="24096">
                  <c:v>-584.53200000000004</c:v>
                </c:pt>
                <c:pt idx="24097">
                  <c:v>-584.51599999999996</c:v>
                </c:pt>
                <c:pt idx="24098">
                  <c:v>-584.5</c:v>
                </c:pt>
                <c:pt idx="24099">
                  <c:v>-584.48400000000004</c:v>
                </c:pt>
                <c:pt idx="24100">
                  <c:v>-584.46799999999996</c:v>
                </c:pt>
                <c:pt idx="24101">
                  <c:v>-584.452</c:v>
                </c:pt>
                <c:pt idx="24102">
                  <c:v>-584.43600000000004</c:v>
                </c:pt>
                <c:pt idx="24103">
                  <c:v>-584.41999999999996</c:v>
                </c:pt>
                <c:pt idx="24104">
                  <c:v>-584.404</c:v>
                </c:pt>
                <c:pt idx="24105">
                  <c:v>-584.38800000000003</c:v>
                </c:pt>
                <c:pt idx="24106">
                  <c:v>-584.37199999999996</c:v>
                </c:pt>
                <c:pt idx="24107">
                  <c:v>-584.35599999999999</c:v>
                </c:pt>
                <c:pt idx="24108">
                  <c:v>-584.34</c:v>
                </c:pt>
                <c:pt idx="24109">
                  <c:v>-584.32399999999996</c:v>
                </c:pt>
                <c:pt idx="24110">
                  <c:v>-584.30799999999999</c:v>
                </c:pt>
                <c:pt idx="24111">
                  <c:v>-584.29200000000003</c:v>
                </c:pt>
                <c:pt idx="24112">
                  <c:v>-584.27599999999995</c:v>
                </c:pt>
                <c:pt idx="24113">
                  <c:v>-584.26</c:v>
                </c:pt>
                <c:pt idx="24114">
                  <c:v>-584.24400000000003</c:v>
                </c:pt>
                <c:pt idx="24115">
                  <c:v>-584.22799999999995</c:v>
                </c:pt>
                <c:pt idx="24116">
                  <c:v>-584.21199999999999</c:v>
                </c:pt>
                <c:pt idx="24117">
                  <c:v>-584.19600000000003</c:v>
                </c:pt>
                <c:pt idx="24118">
                  <c:v>-584.17999999999995</c:v>
                </c:pt>
                <c:pt idx="24119">
                  <c:v>-584.16399999999999</c:v>
                </c:pt>
                <c:pt idx="24120">
                  <c:v>-584.14800000000002</c:v>
                </c:pt>
                <c:pt idx="24121">
                  <c:v>-584.13199999999995</c:v>
                </c:pt>
                <c:pt idx="24122">
                  <c:v>-584.11599999999999</c:v>
                </c:pt>
                <c:pt idx="24123">
                  <c:v>-584.1</c:v>
                </c:pt>
                <c:pt idx="24124">
                  <c:v>-584.08399999999995</c:v>
                </c:pt>
                <c:pt idx="24125">
                  <c:v>-584.06799999999998</c:v>
                </c:pt>
                <c:pt idx="24126">
                  <c:v>-584.05200000000002</c:v>
                </c:pt>
                <c:pt idx="24127">
                  <c:v>-584.03599999999994</c:v>
                </c:pt>
                <c:pt idx="24128">
                  <c:v>-584.02</c:v>
                </c:pt>
                <c:pt idx="24129">
                  <c:v>-584.00400000000002</c:v>
                </c:pt>
                <c:pt idx="24130">
                  <c:v>-583.98800000000006</c:v>
                </c:pt>
                <c:pt idx="24131">
                  <c:v>-583.97199999999998</c:v>
                </c:pt>
                <c:pt idx="24132">
                  <c:v>-583.95600000000002</c:v>
                </c:pt>
                <c:pt idx="24133">
                  <c:v>-583.94000000000005</c:v>
                </c:pt>
                <c:pt idx="24134">
                  <c:v>-583.92399999999998</c:v>
                </c:pt>
                <c:pt idx="24135">
                  <c:v>-583.90800000000002</c:v>
                </c:pt>
                <c:pt idx="24136">
                  <c:v>-583.89200000000005</c:v>
                </c:pt>
                <c:pt idx="24137">
                  <c:v>-583.87599999999998</c:v>
                </c:pt>
                <c:pt idx="24138">
                  <c:v>-583.86</c:v>
                </c:pt>
                <c:pt idx="24139">
                  <c:v>-583.84400000000005</c:v>
                </c:pt>
                <c:pt idx="24140">
                  <c:v>-583.82799999999997</c:v>
                </c:pt>
                <c:pt idx="24141">
                  <c:v>-583.81200000000001</c:v>
                </c:pt>
                <c:pt idx="24142">
                  <c:v>-583.79600000000005</c:v>
                </c:pt>
                <c:pt idx="24143">
                  <c:v>-583.78</c:v>
                </c:pt>
                <c:pt idx="24144">
                  <c:v>-583.76400000000001</c:v>
                </c:pt>
                <c:pt idx="24145">
                  <c:v>-583.74800000000005</c:v>
                </c:pt>
                <c:pt idx="24146">
                  <c:v>-583.73199999999997</c:v>
                </c:pt>
                <c:pt idx="24147">
                  <c:v>-583.71600000000001</c:v>
                </c:pt>
                <c:pt idx="24148">
                  <c:v>-583.70000000000005</c:v>
                </c:pt>
                <c:pt idx="24149">
                  <c:v>-583.68399999999997</c:v>
                </c:pt>
                <c:pt idx="24150">
                  <c:v>-583.66800000000001</c:v>
                </c:pt>
                <c:pt idx="24151">
                  <c:v>-583.65200000000004</c:v>
                </c:pt>
                <c:pt idx="24152">
                  <c:v>-583.63599999999997</c:v>
                </c:pt>
                <c:pt idx="24153">
                  <c:v>-583.62</c:v>
                </c:pt>
                <c:pt idx="24154">
                  <c:v>-583.60400000000004</c:v>
                </c:pt>
                <c:pt idx="24155">
                  <c:v>-583.58900000000006</c:v>
                </c:pt>
                <c:pt idx="24156">
                  <c:v>-583.57299999999998</c:v>
                </c:pt>
                <c:pt idx="24157">
                  <c:v>-583.55700000000002</c:v>
                </c:pt>
                <c:pt idx="24158">
                  <c:v>-583.54100000000005</c:v>
                </c:pt>
                <c:pt idx="24159">
                  <c:v>-583.52499999999998</c:v>
                </c:pt>
                <c:pt idx="24160">
                  <c:v>-583.50900000000001</c:v>
                </c:pt>
                <c:pt idx="24161">
                  <c:v>-583.49300000000005</c:v>
                </c:pt>
                <c:pt idx="24162">
                  <c:v>-583.47699999999998</c:v>
                </c:pt>
                <c:pt idx="24163">
                  <c:v>-583.46100000000001</c:v>
                </c:pt>
                <c:pt idx="24164">
                  <c:v>-583.44500000000005</c:v>
                </c:pt>
                <c:pt idx="24165">
                  <c:v>-583.42899999999997</c:v>
                </c:pt>
                <c:pt idx="24166">
                  <c:v>-583.41300000000001</c:v>
                </c:pt>
                <c:pt idx="24167">
                  <c:v>-583.39700000000005</c:v>
                </c:pt>
                <c:pt idx="24168">
                  <c:v>-583.38099999999997</c:v>
                </c:pt>
                <c:pt idx="24169">
                  <c:v>-583.36500000000001</c:v>
                </c:pt>
                <c:pt idx="24170">
                  <c:v>-583.34900000000005</c:v>
                </c:pt>
                <c:pt idx="24171">
                  <c:v>-583.33299999999997</c:v>
                </c:pt>
                <c:pt idx="24172">
                  <c:v>-583.31700000000001</c:v>
                </c:pt>
                <c:pt idx="24173">
                  <c:v>-583.30100000000004</c:v>
                </c:pt>
                <c:pt idx="24174">
                  <c:v>-583.28499999999997</c:v>
                </c:pt>
                <c:pt idx="24175">
                  <c:v>-583.26900000000001</c:v>
                </c:pt>
                <c:pt idx="24176">
                  <c:v>-583.25300000000004</c:v>
                </c:pt>
                <c:pt idx="24177">
                  <c:v>-583.23699999999997</c:v>
                </c:pt>
                <c:pt idx="24178">
                  <c:v>-583.221</c:v>
                </c:pt>
                <c:pt idx="24179">
                  <c:v>-583.20500000000004</c:v>
                </c:pt>
                <c:pt idx="24180">
                  <c:v>-583.18899999999996</c:v>
                </c:pt>
                <c:pt idx="24181">
                  <c:v>-583.173</c:v>
                </c:pt>
                <c:pt idx="24182">
                  <c:v>-583.15700000000004</c:v>
                </c:pt>
                <c:pt idx="24183">
                  <c:v>-583.14099999999996</c:v>
                </c:pt>
                <c:pt idx="24184">
                  <c:v>-583.125</c:v>
                </c:pt>
                <c:pt idx="24185">
                  <c:v>-583.10900000000004</c:v>
                </c:pt>
                <c:pt idx="24186">
                  <c:v>-583.09299999999996</c:v>
                </c:pt>
                <c:pt idx="24187">
                  <c:v>-583.077</c:v>
                </c:pt>
                <c:pt idx="24188">
                  <c:v>-583.06100000000004</c:v>
                </c:pt>
                <c:pt idx="24189">
                  <c:v>-583.04499999999996</c:v>
                </c:pt>
                <c:pt idx="24190">
                  <c:v>-583.029</c:v>
                </c:pt>
                <c:pt idx="24191">
                  <c:v>-583.01300000000003</c:v>
                </c:pt>
                <c:pt idx="24192">
                  <c:v>-582.99699999999996</c:v>
                </c:pt>
                <c:pt idx="24193">
                  <c:v>-582.98099999999999</c:v>
                </c:pt>
                <c:pt idx="24194">
                  <c:v>-582.96500000000003</c:v>
                </c:pt>
                <c:pt idx="24195">
                  <c:v>-582.94899999999996</c:v>
                </c:pt>
                <c:pt idx="24196">
                  <c:v>-582.93299999999999</c:v>
                </c:pt>
                <c:pt idx="24197">
                  <c:v>-582.91700000000003</c:v>
                </c:pt>
                <c:pt idx="24198">
                  <c:v>-582.90099999999995</c:v>
                </c:pt>
                <c:pt idx="24199">
                  <c:v>-582.88499999999999</c:v>
                </c:pt>
                <c:pt idx="24200">
                  <c:v>-582.86900000000003</c:v>
                </c:pt>
                <c:pt idx="24201">
                  <c:v>-582.85299999999995</c:v>
                </c:pt>
                <c:pt idx="24202">
                  <c:v>-582.83699999999999</c:v>
                </c:pt>
                <c:pt idx="24203">
                  <c:v>-582.82100000000003</c:v>
                </c:pt>
                <c:pt idx="24204">
                  <c:v>-582.80499999999995</c:v>
                </c:pt>
                <c:pt idx="24205">
                  <c:v>-582.78899999999999</c:v>
                </c:pt>
                <c:pt idx="24206">
                  <c:v>-582.77300000000002</c:v>
                </c:pt>
                <c:pt idx="24207">
                  <c:v>-582.75699999999995</c:v>
                </c:pt>
                <c:pt idx="24208">
                  <c:v>-582.74099999999999</c:v>
                </c:pt>
                <c:pt idx="24209">
                  <c:v>-582.72500000000002</c:v>
                </c:pt>
                <c:pt idx="24210">
                  <c:v>-582.70899999999995</c:v>
                </c:pt>
                <c:pt idx="24211">
                  <c:v>-582.69299999999998</c:v>
                </c:pt>
                <c:pt idx="24212">
                  <c:v>-582.67700000000002</c:v>
                </c:pt>
                <c:pt idx="24213">
                  <c:v>-582.66099999999994</c:v>
                </c:pt>
                <c:pt idx="24214">
                  <c:v>-582.64499999999998</c:v>
                </c:pt>
                <c:pt idx="24215">
                  <c:v>-582.62900000000002</c:v>
                </c:pt>
                <c:pt idx="24216">
                  <c:v>-582.61300000000006</c:v>
                </c:pt>
                <c:pt idx="24217">
                  <c:v>-582.59699999999998</c:v>
                </c:pt>
                <c:pt idx="24218">
                  <c:v>-582.58100000000002</c:v>
                </c:pt>
                <c:pt idx="24219">
                  <c:v>-582.56500000000005</c:v>
                </c:pt>
                <c:pt idx="24220">
                  <c:v>-582.54899999999998</c:v>
                </c:pt>
                <c:pt idx="24221">
                  <c:v>-582.53300000000002</c:v>
                </c:pt>
                <c:pt idx="24222">
                  <c:v>-582.51700000000005</c:v>
                </c:pt>
                <c:pt idx="24223">
                  <c:v>-582.50099999999998</c:v>
                </c:pt>
                <c:pt idx="24224">
                  <c:v>-582.48500000000001</c:v>
                </c:pt>
                <c:pt idx="24225">
                  <c:v>-582.46900000000005</c:v>
                </c:pt>
                <c:pt idx="24226">
                  <c:v>-582.45299999999997</c:v>
                </c:pt>
                <c:pt idx="24227">
                  <c:v>-582.43700000000001</c:v>
                </c:pt>
                <c:pt idx="24228">
                  <c:v>-582.42100000000005</c:v>
                </c:pt>
                <c:pt idx="24229">
                  <c:v>-582.40499999999997</c:v>
                </c:pt>
                <c:pt idx="24230">
                  <c:v>-582.38900000000001</c:v>
                </c:pt>
                <c:pt idx="24231">
                  <c:v>-582.37300000000005</c:v>
                </c:pt>
                <c:pt idx="24232">
                  <c:v>-582.35699999999997</c:v>
                </c:pt>
                <c:pt idx="24233">
                  <c:v>-582.34100000000001</c:v>
                </c:pt>
                <c:pt idx="24234">
                  <c:v>-582.32500000000005</c:v>
                </c:pt>
                <c:pt idx="24235">
                  <c:v>-582.30899999999997</c:v>
                </c:pt>
                <c:pt idx="24236">
                  <c:v>-582.29300000000001</c:v>
                </c:pt>
                <c:pt idx="24237">
                  <c:v>-582.27700000000004</c:v>
                </c:pt>
                <c:pt idx="24238">
                  <c:v>-582.26099999999997</c:v>
                </c:pt>
                <c:pt idx="24239">
                  <c:v>-582.245</c:v>
                </c:pt>
                <c:pt idx="24240">
                  <c:v>-582.22900000000004</c:v>
                </c:pt>
                <c:pt idx="24241">
                  <c:v>-582.21299999999997</c:v>
                </c:pt>
                <c:pt idx="24242">
                  <c:v>-582.197</c:v>
                </c:pt>
                <c:pt idx="24243">
                  <c:v>-582.18100000000004</c:v>
                </c:pt>
                <c:pt idx="24244">
                  <c:v>-582.16499999999996</c:v>
                </c:pt>
                <c:pt idx="24245">
                  <c:v>-582.149</c:v>
                </c:pt>
                <c:pt idx="24246">
                  <c:v>-582.13300000000004</c:v>
                </c:pt>
                <c:pt idx="24247">
                  <c:v>-582.11699999999996</c:v>
                </c:pt>
                <c:pt idx="24248">
                  <c:v>-582.101</c:v>
                </c:pt>
                <c:pt idx="24249">
                  <c:v>-582.08500000000004</c:v>
                </c:pt>
                <c:pt idx="24250">
                  <c:v>-582.06899999999996</c:v>
                </c:pt>
                <c:pt idx="24251">
                  <c:v>-582.053</c:v>
                </c:pt>
                <c:pt idx="24252">
                  <c:v>-582.03700000000003</c:v>
                </c:pt>
                <c:pt idx="24253">
                  <c:v>-582.02099999999996</c:v>
                </c:pt>
                <c:pt idx="24254">
                  <c:v>-582.005</c:v>
                </c:pt>
                <c:pt idx="24255">
                  <c:v>-581.98900000000003</c:v>
                </c:pt>
                <c:pt idx="24256">
                  <c:v>-581.97299999999996</c:v>
                </c:pt>
                <c:pt idx="24257">
                  <c:v>-581.95699999999999</c:v>
                </c:pt>
                <c:pt idx="24258">
                  <c:v>-581.94100000000003</c:v>
                </c:pt>
                <c:pt idx="24259">
                  <c:v>-581.92499999999995</c:v>
                </c:pt>
                <c:pt idx="24260">
                  <c:v>-581.90899999999999</c:v>
                </c:pt>
                <c:pt idx="24261">
                  <c:v>-581.89300000000003</c:v>
                </c:pt>
                <c:pt idx="24262">
                  <c:v>-581.87699999999995</c:v>
                </c:pt>
                <c:pt idx="24263">
                  <c:v>-581.86099999999999</c:v>
                </c:pt>
                <c:pt idx="24264">
                  <c:v>-581.84500000000003</c:v>
                </c:pt>
                <c:pt idx="24265">
                  <c:v>-581.82899999999995</c:v>
                </c:pt>
                <c:pt idx="24266">
                  <c:v>-581.81299999999999</c:v>
                </c:pt>
                <c:pt idx="24267">
                  <c:v>-581.79700000000003</c:v>
                </c:pt>
                <c:pt idx="24268">
                  <c:v>-581.78099999999995</c:v>
                </c:pt>
                <c:pt idx="24269">
                  <c:v>-581.76599999999996</c:v>
                </c:pt>
                <c:pt idx="24270">
                  <c:v>-581.75</c:v>
                </c:pt>
                <c:pt idx="24271">
                  <c:v>-581.73400000000004</c:v>
                </c:pt>
                <c:pt idx="24272">
                  <c:v>-581.71799999999996</c:v>
                </c:pt>
                <c:pt idx="24273">
                  <c:v>-581.702</c:v>
                </c:pt>
                <c:pt idx="24274">
                  <c:v>-581.68600000000004</c:v>
                </c:pt>
                <c:pt idx="24275">
                  <c:v>-581.66999999999996</c:v>
                </c:pt>
                <c:pt idx="24276">
                  <c:v>-581.654</c:v>
                </c:pt>
                <c:pt idx="24277">
                  <c:v>-581.63800000000003</c:v>
                </c:pt>
                <c:pt idx="24278">
                  <c:v>-581.62199999999996</c:v>
                </c:pt>
                <c:pt idx="24279">
                  <c:v>-581.60599999999999</c:v>
                </c:pt>
                <c:pt idx="24280">
                  <c:v>-581.59</c:v>
                </c:pt>
                <c:pt idx="24281">
                  <c:v>-581.57399999999996</c:v>
                </c:pt>
                <c:pt idx="24282">
                  <c:v>-581.55799999999999</c:v>
                </c:pt>
                <c:pt idx="24283">
                  <c:v>-581.54200000000003</c:v>
                </c:pt>
                <c:pt idx="24284">
                  <c:v>-581.52599999999995</c:v>
                </c:pt>
                <c:pt idx="24285">
                  <c:v>-581.51</c:v>
                </c:pt>
                <c:pt idx="24286">
                  <c:v>-581.49400000000003</c:v>
                </c:pt>
                <c:pt idx="24287">
                  <c:v>-581.47799999999995</c:v>
                </c:pt>
                <c:pt idx="24288">
                  <c:v>-581.46199999999999</c:v>
                </c:pt>
                <c:pt idx="24289">
                  <c:v>-581.44600000000003</c:v>
                </c:pt>
                <c:pt idx="24290">
                  <c:v>-581.42999999999995</c:v>
                </c:pt>
                <c:pt idx="24291">
                  <c:v>-581.41399999999999</c:v>
                </c:pt>
                <c:pt idx="24292">
                  <c:v>-581.39800000000002</c:v>
                </c:pt>
                <c:pt idx="24293">
                  <c:v>-581.38199999999995</c:v>
                </c:pt>
                <c:pt idx="24294">
                  <c:v>-581.36599999999999</c:v>
                </c:pt>
                <c:pt idx="24295">
                  <c:v>-581.35</c:v>
                </c:pt>
                <c:pt idx="24296">
                  <c:v>-581.33399999999995</c:v>
                </c:pt>
                <c:pt idx="24297">
                  <c:v>-581.31799999999998</c:v>
                </c:pt>
                <c:pt idx="24298">
                  <c:v>-581.30200000000002</c:v>
                </c:pt>
                <c:pt idx="24299">
                  <c:v>-581.28599999999994</c:v>
                </c:pt>
                <c:pt idx="24300">
                  <c:v>-581.27</c:v>
                </c:pt>
                <c:pt idx="24301">
                  <c:v>-581.25400000000002</c:v>
                </c:pt>
                <c:pt idx="24302">
                  <c:v>-581.23800000000006</c:v>
                </c:pt>
                <c:pt idx="24303">
                  <c:v>-581.22199999999998</c:v>
                </c:pt>
                <c:pt idx="24304">
                  <c:v>-581.20600000000002</c:v>
                </c:pt>
                <c:pt idx="24305">
                  <c:v>-581.19000000000005</c:v>
                </c:pt>
                <c:pt idx="24306">
                  <c:v>-581.17399999999998</c:v>
                </c:pt>
                <c:pt idx="24307">
                  <c:v>-581.15800000000002</c:v>
                </c:pt>
                <c:pt idx="24308">
                  <c:v>-581.14200000000005</c:v>
                </c:pt>
                <c:pt idx="24309">
                  <c:v>-581.12599999999998</c:v>
                </c:pt>
                <c:pt idx="24310">
                  <c:v>-581.11</c:v>
                </c:pt>
                <c:pt idx="24311">
                  <c:v>-581.09400000000005</c:v>
                </c:pt>
                <c:pt idx="24312">
                  <c:v>-581.07799999999997</c:v>
                </c:pt>
                <c:pt idx="24313">
                  <c:v>-581.06200000000001</c:v>
                </c:pt>
                <c:pt idx="24314">
                  <c:v>-581.04600000000005</c:v>
                </c:pt>
                <c:pt idx="24315">
                  <c:v>-581.03</c:v>
                </c:pt>
                <c:pt idx="24316">
                  <c:v>-581.01400000000001</c:v>
                </c:pt>
                <c:pt idx="24317">
                  <c:v>-580.99800000000005</c:v>
                </c:pt>
                <c:pt idx="24318">
                  <c:v>-580.98199999999997</c:v>
                </c:pt>
                <c:pt idx="24319">
                  <c:v>-580.96600000000001</c:v>
                </c:pt>
                <c:pt idx="24320">
                  <c:v>-580.95000000000005</c:v>
                </c:pt>
                <c:pt idx="24321">
                  <c:v>-580.93399999999997</c:v>
                </c:pt>
                <c:pt idx="24322">
                  <c:v>-580.91800000000001</c:v>
                </c:pt>
                <c:pt idx="24323">
                  <c:v>-580.90200000000004</c:v>
                </c:pt>
                <c:pt idx="24324">
                  <c:v>-580.88599999999997</c:v>
                </c:pt>
                <c:pt idx="24325">
                  <c:v>-580.87</c:v>
                </c:pt>
                <c:pt idx="24326">
                  <c:v>-580.85400000000004</c:v>
                </c:pt>
                <c:pt idx="24327">
                  <c:v>-580.83799999999997</c:v>
                </c:pt>
                <c:pt idx="24328">
                  <c:v>-580.822</c:v>
                </c:pt>
                <c:pt idx="24329">
                  <c:v>-580.80600000000004</c:v>
                </c:pt>
                <c:pt idx="24330">
                  <c:v>-580.79</c:v>
                </c:pt>
                <c:pt idx="24331">
                  <c:v>-580.774</c:v>
                </c:pt>
                <c:pt idx="24332">
                  <c:v>-580.75800000000004</c:v>
                </c:pt>
                <c:pt idx="24333">
                  <c:v>-580.74199999999996</c:v>
                </c:pt>
                <c:pt idx="24334">
                  <c:v>-580.726</c:v>
                </c:pt>
                <c:pt idx="24335">
                  <c:v>-580.71</c:v>
                </c:pt>
                <c:pt idx="24336">
                  <c:v>-580.69399999999996</c:v>
                </c:pt>
                <c:pt idx="24337">
                  <c:v>-580.678</c:v>
                </c:pt>
                <c:pt idx="24338">
                  <c:v>-580.66200000000003</c:v>
                </c:pt>
                <c:pt idx="24339">
                  <c:v>-580.64599999999996</c:v>
                </c:pt>
                <c:pt idx="24340">
                  <c:v>-580.63</c:v>
                </c:pt>
                <c:pt idx="24341">
                  <c:v>-580.61400000000003</c:v>
                </c:pt>
                <c:pt idx="24342">
                  <c:v>-580.59799999999996</c:v>
                </c:pt>
                <c:pt idx="24343">
                  <c:v>-580.58199999999999</c:v>
                </c:pt>
                <c:pt idx="24344">
                  <c:v>-580.56600000000003</c:v>
                </c:pt>
                <c:pt idx="24345">
                  <c:v>-580.54999999999995</c:v>
                </c:pt>
                <c:pt idx="24346">
                  <c:v>-580.53399999999999</c:v>
                </c:pt>
                <c:pt idx="24347">
                  <c:v>-580.51800000000003</c:v>
                </c:pt>
                <c:pt idx="24348">
                  <c:v>-580.50199999999995</c:v>
                </c:pt>
                <c:pt idx="24349">
                  <c:v>-580.48599999999999</c:v>
                </c:pt>
                <c:pt idx="24350">
                  <c:v>-580.47</c:v>
                </c:pt>
                <c:pt idx="24351">
                  <c:v>-580.45399999999995</c:v>
                </c:pt>
                <c:pt idx="24352">
                  <c:v>-580.43799999999999</c:v>
                </c:pt>
                <c:pt idx="24353">
                  <c:v>-580.42200000000003</c:v>
                </c:pt>
                <c:pt idx="24354">
                  <c:v>-580.40599999999995</c:v>
                </c:pt>
                <c:pt idx="24355">
                  <c:v>-580.39</c:v>
                </c:pt>
                <c:pt idx="24356">
                  <c:v>-580.37400000000002</c:v>
                </c:pt>
                <c:pt idx="24357">
                  <c:v>-580.35799999999995</c:v>
                </c:pt>
                <c:pt idx="24358">
                  <c:v>-580.34199999999998</c:v>
                </c:pt>
                <c:pt idx="24359">
                  <c:v>-580.32600000000002</c:v>
                </c:pt>
                <c:pt idx="24360">
                  <c:v>-580.30999999999995</c:v>
                </c:pt>
                <c:pt idx="24361">
                  <c:v>-580.29399999999998</c:v>
                </c:pt>
                <c:pt idx="24362">
                  <c:v>-580.27800000000002</c:v>
                </c:pt>
                <c:pt idx="24363">
                  <c:v>-580.26199999999994</c:v>
                </c:pt>
                <c:pt idx="24364">
                  <c:v>-580.24599999999998</c:v>
                </c:pt>
                <c:pt idx="24365">
                  <c:v>-580.23</c:v>
                </c:pt>
                <c:pt idx="24366">
                  <c:v>-580.21400000000006</c:v>
                </c:pt>
                <c:pt idx="24367">
                  <c:v>-580.19799999999998</c:v>
                </c:pt>
                <c:pt idx="24368">
                  <c:v>-580.18200000000002</c:v>
                </c:pt>
                <c:pt idx="24369">
                  <c:v>-580.16600000000005</c:v>
                </c:pt>
                <c:pt idx="24370">
                  <c:v>-580.15</c:v>
                </c:pt>
                <c:pt idx="24371">
                  <c:v>-580.13400000000001</c:v>
                </c:pt>
                <c:pt idx="24372">
                  <c:v>-580.11800000000005</c:v>
                </c:pt>
                <c:pt idx="24373">
                  <c:v>-580.10199999999998</c:v>
                </c:pt>
                <c:pt idx="24374">
                  <c:v>-580.08600000000001</c:v>
                </c:pt>
                <c:pt idx="24375">
                  <c:v>-580.07000000000005</c:v>
                </c:pt>
                <c:pt idx="24376">
                  <c:v>-580.05399999999997</c:v>
                </c:pt>
                <c:pt idx="24377">
                  <c:v>-580.03800000000001</c:v>
                </c:pt>
                <c:pt idx="24378">
                  <c:v>-580.02200000000005</c:v>
                </c:pt>
                <c:pt idx="24379">
                  <c:v>-580.00599999999997</c:v>
                </c:pt>
                <c:pt idx="24380">
                  <c:v>-579.99</c:v>
                </c:pt>
                <c:pt idx="24381">
                  <c:v>-579.97400000000005</c:v>
                </c:pt>
                <c:pt idx="24382">
                  <c:v>-579.95799999999997</c:v>
                </c:pt>
                <c:pt idx="24383">
                  <c:v>-579.94299999999998</c:v>
                </c:pt>
                <c:pt idx="24384">
                  <c:v>-579.92700000000002</c:v>
                </c:pt>
                <c:pt idx="24385">
                  <c:v>-579.91099999999994</c:v>
                </c:pt>
                <c:pt idx="24386">
                  <c:v>-579.89499999999998</c:v>
                </c:pt>
                <c:pt idx="24387">
                  <c:v>-579.87900000000002</c:v>
                </c:pt>
                <c:pt idx="24388">
                  <c:v>-579.86300000000006</c:v>
                </c:pt>
                <c:pt idx="24389">
                  <c:v>-579.84699999999998</c:v>
                </c:pt>
                <c:pt idx="24390">
                  <c:v>-579.83100000000002</c:v>
                </c:pt>
                <c:pt idx="24391">
                  <c:v>-579.81500000000005</c:v>
                </c:pt>
                <c:pt idx="24392">
                  <c:v>-579.79899999999998</c:v>
                </c:pt>
                <c:pt idx="24393">
                  <c:v>-579.78300000000002</c:v>
                </c:pt>
                <c:pt idx="24394">
                  <c:v>-579.76700000000005</c:v>
                </c:pt>
                <c:pt idx="24395">
                  <c:v>-579.75099999999998</c:v>
                </c:pt>
                <c:pt idx="24396">
                  <c:v>-579.73500000000001</c:v>
                </c:pt>
                <c:pt idx="24397">
                  <c:v>-579.71900000000005</c:v>
                </c:pt>
                <c:pt idx="24398">
                  <c:v>-579.70299999999997</c:v>
                </c:pt>
                <c:pt idx="24399">
                  <c:v>-579.68700000000001</c:v>
                </c:pt>
                <c:pt idx="24400">
                  <c:v>-579.67100000000005</c:v>
                </c:pt>
                <c:pt idx="24401">
                  <c:v>-579.65499999999997</c:v>
                </c:pt>
                <c:pt idx="24402">
                  <c:v>-579.63900000000001</c:v>
                </c:pt>
                <c:pt idx="24403">
                  <c:v>-579.62300000000005</c:v>
                </c:pt>
                <c:pt idx="24404">
                  <c:v>-579.60699999999997</c:v>
                </c:pt>
                <c:pt idx="24405">
                  <c:v>-579.59100000000001</c:v>
                </c:pt>
                <c:pt idx="24406">
                  <c:v>-579.57500000000005</c:v>
                </c:pt>
                <c:pt idx="24407">
                  <c:v>-579.55899999999997</c:v>
                </c:pt>
                <c:pt idx="24408">
                  <c:v>-579.54300000000001</c:v>
                </c:pt>
                <c:pt idx="24409">
                  <c:v>-579.52700000000004</c:v>
                </c:pt>
                <c:pt idx="24410">
                  <c:v>-579.51099999999997</c:v>
                </c:pt>
                <c:pt idx="24411">
                  <c:v>-579.495</c:v>
                </c:pt>
                <c:pt idx="24412">
                  <c:v>-579.47900000000004</c:v>
                </c:pt>
                <c:pt idx="24413">
                  <c:v>-579.46299999999997</c:v>
                </c:pt>
                <c:pt idx="24414">
                  <c:v>-579.447</c:v>
                </c:pt>
                <c:pt idx="24415">
                  <c:v>-579.43100000000004</c:v>
                </c:pt>
                <c:pt idx="24416">
                  <c:v>-579.41499999999996</c:v>
                </c:pt>
                <c:pt idx="24417">
                  <c:v>-579.399</c:v>
                </c:pt>
                <c:pt idx="24418">
                  <c:v>-579.38300000000004</c:v>
                </c:pt>
                <c:pt idx="24419">
                  <c:v>-579.36699999999996</c:v>
                </c:pt>
                <c:pt idx="24420">
                  <c:v>-579.351</c:v>
                </c:pt>
                <c:pt idx="24421">
                  <c:v>-579.33500000000004</c:v>
                </c:pt>
                <c:pt idx="24422">
                  <c:v>-579.31899999999996</c:v>
                </c:pt>
                <c:pt idx="24423">
                  <c:v>-579.303</c:v>
                </c:pt>
                <c:pt idx="24424">
                  <c:v>-579.28700000000003</c:v>
                </c:pt>
                <c:pt idx="24425">
                  <c:v>-579.27099999999996</c:v>
                </c:pt>
                <c:pt idx="24426">
                  <c:v>-579.255</c:v>
                </c:pt>
                <c:pt idx="24427">
                  <c:v>-579.23900000000003</c:v>
                </c:pt>
                <c:pt idx="24428">
                  <c:v>-579.22299999999996</c:v>
                </c:pt>
                <c:pt idx="24429">
                  <c:v>-579.20699999999999</c:v>
                </c:pt>
                <c:pt idx="24430">
                  <c:v>-579.19100000000003</c:v>
                </c:pt>
                <c:pt idx="24431">
                  <c:v>-579.17499999999995</c:v>
                </c:pt>
                <c:pt idx="24432">
                  <c:v>-579.15899999999999</c:v>
                </c:pt>
                <c:pt idx="24433">
                  <c:v>-579.14300000000003</c:v>
                </c:pt>
                <c:pt idx="24434">
                  <c:v>-579.12699999999995</c:v>
                </c:pt>
                <c:pt idx="24435">
                  <c:v>-579.11099999999999</c:v>
                </c:pt>
                <c:pt idx="24436">
                  <c:v>-579.09500000000003</c:v>
                </c:pt>
                <c:pt idx="24437">
                  <c:v>-579.07899999999995</c:v>
                </c:pt>
                <c:pt idx="24438">
                  <c:v>-579.06299999999999</c:v>
                </c:pt>
                <c:pt idx="24439">
                  <c:v>-579.04700000000003</c:v>
                </c:pt>
                <c:pt idx="24440">
                  <c:v>-579.03099999999995</c:v>
                </c:pt>
                <c:pt idx="24441">
                  <c:v>-579.01499999999999</c:v>
                </c:pt>
                <c:pt idx="24442">
                  <c:v>-578.99900000000002</c:v>
                </c:pt>
                <c:pt idx="24443">
                  <c:v>-578.98299999999995</c:v>
                </c:pt>
                <c:pt idx="24444">
                  <c:v>-578.96699999999998</c:v>
                </c:pt>
                <c:pt idx="24445">
                  <c:v>-578.95100000000002</c:v>
                </c:pt>
                <c:pt idx="24446">
                  <c:v>-578.93499999999995</c:v>
                </c:pt>
                <c:pt idx="24447">
                  <c:v>-578.91899999999998</c:v>
                </c:pt>
                <c:pt idx="24448">
                  <c:v>-578.90300000000002</c:v>
                </c:pt>
                <c:pt idx="24449">
                  <c:v>-578.88699999999994</c:v>
                </c:pt>
                <c:pt idx="24450">
                  <c:v>-578.87099999999998</c:v>
                </c:pt>
                <c:pt idx="24451">
                  <c:v>-578.85500000000002</c:v>
                </c:pt>
                <c:pt idx="24452">
                  <c:v>-578.83900000000006</c:v>
                </c:pt>
                <c:pt idx="24453">
                  <c:v>-578.82299999999998</c:v>
                </c:pt>
                <c:pt idx="24454">
                  <c:v>-578.80700000000002</c:v>
                </c:pt>
                <c:pt idx="24455">
                  <c:v>-578.79100000000005</c:v>
                </c:pt>
                <c:pt idx="24456">
                  <c:v>-578.77499999999998</c:v>
                </c:pt>
                <c:pt idx="24457">
                  <c:v>-578.75900000000001</c:v>
                </c:pt>
                <c:pt idx="24458">
                  <c:v>-578.74300000000005</c:v>
                </c:pt>
                <c:pt idx="24459">
                  <c:v>-578.72699999999998</c:v>
                </c:pt>
                <c:pt idx="24460">
                  <c:v>-578.71100000000001</c:v>
                </c:pt>
                <c:pt idx="24461">
                  <c:v>-578.69500000000005</c:v>
                </c:pt>
                <c:pt idx="24462">
                  <c:v>-578.67899999999997</c:v>
                </c:pt>
                <c:pt idx="24463">
                  <c:v>-578.66300000000001</c:v>
                </c:pt>
                <c:pt idx="24464">
                  <c:v>-578.64700000000005</c:v>
                </c:pt>
                <c:pt idx="24465">
                  <c:v>-578.63099999999997</c:v>
                </c:pt>
                <c:pt idx="24466">
                  <c:v>-578.61500000000001</c:v>
                </c:pt>
                <c:pt idx="24467">
                  <c:v>-578.59900000000005</c:v>
                </c:pt>
                <c:pt idx="24468">
                  <c:v>-578.58299999999997</c:v>
                </c:pt>
                <c:pt idx="24469">
                  <c:v>-578.56700000000001</c:v>
                </c:pt>
                <c:pt idx="24470">
                  <c:v>-578.55100000000004</c:v>
                </c:pt>
                <c:pt idx="24471">
                  <c:v>-578.53499999999997</c:v>
                </c:pt>
                <c:pt idx="24472">
                  <c:v>-578.51900000000001</c:v>
                </c:pt>
                <c:pt idx="24473">
                  <c:v>-578.50300000000004</c:v>
                </c:pt>
                <c:pt idx="24474">
                  <c:v>-578.48699999999997</c:v>
                </c:pt>
                <c:pt idx="24475">
                  <c:v>-578.471</c:v>
                </c:pt>
                <c:pt idx="24476">
                  <c:v>-578.45500000000004</c:v>
                </c:pt>
                <c:pt idx="24477">
                  <c:v>-578.43899999999996</c:v>
                </c:pt>
                <c:pt idx="24478">
                  <c:v>-578.423</c:v>
                </c:pt>
                <c:pt idx="24479">
                  <c:v>-578.40700000000004</c:v>
                </c:pt>
                <c:pt idx="24480">
                  <c:v>-578.39099999999996</c:v>
                </c:pt>
                <c:pt idx="24481">
                  <c:v>-578.375</c:v>
                </c:pt>
                <c:pt idx="24482">
                  <c:v>-578.35900000000004</c:v>
                </c:pt>
                <c:pt idx="24483">
                  <c:v>-578.34299999999996</c:v>
                </c:pt>
                <c:pt idx="24484">
                  <c:v>-578.327</c:v>
                </c:pt>
                <c:pt idx="24485">
                  <c:v>-578.31100000000004</c:v>
                </c:pt>
                <c:pt idx="24486">
                  <c:v>-578.29499999999996</c:v>
                </c:pt>
                <c:pt idx="24487">
                  <c:v>-578.279</c:v>
                </c:pt>
                <c:pt idx="24488">
                  <c:v>-578.26300000000003</c:v>
                </c:pt>
                <c:pt idx="24489">
                  <c:v>-578.24699999999996</c:v>
                </c:pt>
                <c:pt idx="24490">
                  <c:v>-578.23099999999999</c:v>
                </c:pt>
                <c:pt idx="24491">
                  <c:v>-578.21500000000003</c:v>
                </c:pt>
                <c:pt idx="24492">
                  <c:v>-578.19899999999996</c:v>
                </c:pt>
                <c:pt idx="24493">
                  <c:v>-578.18299999999999</c:v>
                </c:pt>
                <c:pt idx="24494">
                  <c:v>-578.16700000000003</c:v>
                </c:pt>
                <c:pt idx="24495">
                  <c:v>-578.15099999999995</c:v>
                </c:pt>
                <c:pt idx="24496">
                  <c:v>-578.13499999999999</c:v>
                </c:pt>
                <c:pt idx="24497">
                  <c:v>-578.12</c:v>
                </c:pt>
                <c:pt idx="24498">
                  <c:v>-578.10400000000004</c:v>
                </c:pt>
                <c:pt idx="24499">
                  <c:v>-578.08799999999997</c:v>
                </c:pt>
                <c:pt idx="24500">
                  <c:v>-578.072</c:v>
                </c:pt>
                <c:pt idx="24501">
                  <c:v>-578.05600000000004</c:v>
                </c:pt>
                <c:pt idx="24502">
                  <c:v>-578.04</c:v>
                </c:pt>
                <c:pt idx="24503">
                  <c:v>-578.024</c:v>
                </c:pt>
                <c:pt idx="24504">
                  <c:v>-578.00800000000004</c:v>
                </c:pt>
                <c:pt idx="24505">
                  <c:v>-577.99199999999996</c:v>
                </c:pt>
                <c:pt idx="24506">
                  <c:v>-577.976</c:v>
                </c:pt>
                <c:pt idx="24507">
                  <c:v>-577.96</c:v>
                </c:pt>
                <c:pt idx="24508">
                  <c:v>-577.94399999999996</c:v>
                </c:pt>
                <c:pt idx="24509">
                  <c:v>-577.928</c:v>
                </c:pt>
                <c:pt idx="24510">
                  <c:v>-577.91200000000003</c:v>
                </c:pt>
                <c:pt idx="24511">
                  <c:v>-577.89599999999996</c:v>
                </c:pt>
                <c:pt idx="24512">
                  <c:v>-577.88</c:v>
                </c:pt>
                <c:pt idx="24513">
                  <c:v>-577.86400000000003</c:v>
                </c:pt>
                <c:pt idx="24514">
                  <c:v>-577.84799999999996</c:v>
                </c:pt>
                <c:pt idx="24515">
                  <c:v>-577.83199999999999</c:v>
                </c:pt>
                <c:pt idx="24516">
                  <c:v>-577.81600000000003</c:v>
                </c:pt>
                <c:pt idx="24517">
                  <c:v>-577.79999999999995</c:v>
                </c:pt>
                <c:pt idx="24518">
                  <c:v>-577.78399999999999</c:v>
                </c:pt>
                <c:pt idx="24519">
                  <c:v>-577.76800000000003</c:v>
                </c:pt>
                <c:pt idx="24520">
                  <c:v>-577.75199999999995</c:v>
                </c:pt>
                <c:pt idx="24521">
                  <c:v>-577.73599999999999</c:v>
                </c:pt>
                <c:pt idx="24522">
                  <c:v>-577.72</c:v>
                </c:pt>
                <c:pt idx="24523">
                  <c:v>-577.70399999999995</c:v>
                </c:pt>
                <c:pt idx="24524">
                  <c:v>-577.68799999999999</c:v>
                </c:pt>
                <c:pt idx="24525">
                  <c:v>-577.67200000000003</c:v>
                </c:pt>
                <c:pt idx="24526">
                  <c:v>-577.65599999999995</c:v>
                </c:pt>
                <c:pt idx="24527">
                  <c:v>-577.64</c:v>
                </c:pt>
                <c:pt idx="24528">
                  <c:v>-577.62400000000002</c:v>
                </c:pt>
                <c:pt idx="24529">
                  <c:v>-577.60799999999995</c:v>
                </c:pt>
                <c:pt idx="24530">
                  <c:v>-577.59199999999998</c:v>
                </c:pt>
                <c:pt idx="24531">
                  <c:v>-577.57600000000002</c:v>
                </c:pt>
                <c:pt idx="24532">
                  <c:v>-577.55999999999995</c:v>
                </c:pt>
                <c:pt idx="24533">
                  <c:v>-577.54399999999998</c:v>
                </c:pt>
                <c:pt idx="24534">
                  <c:v>-577.52800000000002</c:v>
                </c:pt>
                <c:pt idx="24535">
                  <c:v>-577.51199999999994</c:v>
                </c:pt>
                <c:pt idx="24536">
                  <c:v>-577.49599999999998</c:v>
                </c:pt>
                <c:pt idx="24537">
                  <c:v>-577.48</c:v>
                </c:pt>
                <c:pt idx="24538">
                  <c:v>-577.46400000000006</c:v>
                </c:pt>
                <c:pt idx="24539">
                  <c:v>-577.44799999999998</c:v>
                </c:pt>
                <c:pt idx="24540">
                  <c:v>-577.43200000000002</c:v>
                </c:pt>
                <c:pt idx="24541">
                  <c:v>-577.41600000000005</c:v>
                </c:pt>
                <c:pt idx="24542">
                  <c:v>-577.4</c:v>
                </c:pt>
                <c:pt idx="24543">
                  <c:v>-577.38400000000001</c:v>
                </c:pt>
                <c:pt idx="24544">
                  <c:v>-577.36800000000005</c:v>
                </c:pt>
                <c:pt idx="24545">
                  <c:v>-577.35199999999998</c:v>
                </c:pt>
                <c:pt idx="24546">
                  <c:v>-577.33600000000001</c:v>
                </c:pt>
                <c:pt idx="24547">
                  <c:v>-577.32000000000005</c:v>
                </c:pt>
                <c:pt idx="24548">
                  <c:v>-577.30399999999997</c:v>
                </c:pt>
                <c:pt idx="24549">
                  <c:v>-577.28800000000001</c:v>
                </c:pt>
                <c:pt idx="24550">
                  <c:v>-577.27200000000005</c:v>
                </c:pt>
                <c:pt idx="24551">
                  <c:v>-577.25599999999997</c:v>
                </c:pt>
                <c:pt idx="24552">
                  <c:v>-577.24</c:v>
                </c:pt>
                <c:pt idx="24553">
                  <c:v>-577.22400000000005</c:v>
                </c:pt>
                <c:pt idx="24554">
                  <c:v>-577.20799999999997</c:v>
                </c:pt>
                <c:pt idx="24555">
                  <c:v>-577.19200000000001</c:v>
                </c:pt>
                <c:pt idx="24556">
                  <c:v>-577.17600000000004</c:v>
                </c:pt>
                <c:pt idx="24557">
                  <c:v>-577.16</c:v>
                </c:pt>
                <c:pt idx="24558">
                  <c:v>-577.14400000000001</c:v>
                </c:pt>
                <c:pt idx="24559">
                  <c:v>-577.12800000000004</c:v>
                </c:pt>
                <c:pt idx="24560">
                  <c:v>-577.11199999999997</c:v>
                </c:pt>
                <c:pt idx="24561">
                  <c:v>-577.096</c:v>
                </c:pt>
                <c:pt idx="24562">
                  <c:v>-577.08000000000004</c:v>
                </c:pt>
                <c:pt idx="24563">
                  <c:v>-577.06399999999996</c:v>
                </c:pt>
                <c:pt idx="24564">
                  <c:v>-577.048</c:v>
                </c:pt>
                <c:pt idx="24565">
                  <c:v>-577.03200000000004</c:v>
                </c:pt>
                <c:pt idx="24566">
                  <c:v>-577.01599999999996</c:v>
                </c:pt>
                <c:pt idx="24567">
                  <c:v>-577</c:v>
                </c:pt>
                <c:pt idx="24568">
                  <c:v>-576.98400000000004</c:v>
                </c:pt>
                <c:pt idx="24569">
                  <c:v>-576.96799999999996</c:v>
                </c:pt>
                <c:pt idx="24570">
                  <c:v>-576.952</c:v>
                </c:pt>
                <c:pt idx="24571">
                  <c:v>-576.93600000000004</c:v>
                </c:pt>
                <c:pt idx="24572">
                  <c:v>-576.91999999999996</c:v>
                </c:pt>
                <c:pt idx="24573">
                  <c:v>-576.904</c:v>
                </c:pt>
                <c:pt idx="24574">
                  <c:v>-576.88800000000003</c:v>
                </c:pt>
                <c:pt idx="24575">
                  <c:v>-576.87199999999996</c:v>
                </c:pt>
                <c:pt idx="24576">
                  <c:v>-576.85599999999999</c:v>
                </c:pt>
                <c:pt idx="24577">
                  <c:v>-576.84</c:v>
                </c:pt>
                <c:pt idx="24578">
                  <c:v>-576.82399999999996</c:v>
                </c:pt>
                <c:pt idx="24579">
                  <c:v>-576.80799999999999</c:v>
                </c:pt>
                <c:pt idx="24580">
                  <c:v>-576.79200000000003</c:v>
                </c:pt>
                <c:pt idx="24581">
                  <c:v>-576.77599999999995</c:v>
                </c:pt>
                <c:pt idx="24582">
                  <c:v>-576.76</c:v>
                </c:pt>
                <c:pt idx="24583">
                  <c:v>-576.74400000000003</c:v>
                </c:pt>
                <c:pt idx="24584">
                  <c:v>-576.72799999999995</c:v>
                </c:pt>
                <c:pt idx="24585">
                  <c:v>-576.71199999999999</c:v>
                </c:pt>
                <c:pt idx="24586">
                  <c:v>-576.69600000000003</c:v>
                </c:pt>
                <c:pt idx="24587">
                  <c:v>-576.67999999999995</c:v>
                </c:pt>
                <c:pt idx="24588">
                  <c:v>-576.66399999999999</c:v>
                </c:pt>
                <c:pt idx="24589">
                  <c:v>-576.64800000000002</c:v>
                </c:pt>
                <c:pt idx="24590">
                  <c:v>-576.63199999999995</c:v>
                </c:pt>
                <c:pt idx="24591">
                  <c:v>-576.61599999999999</c:v>
                </c:pt>
                <c:pt idx="24592">
                  <c:v>-576.6</c:v>
                </c:pt>
                <c:pt idx="24593">
                  <c:v>-576.58399999999995</c:v>
                </c:pt>
                <c:pt idx="24594">
                  <c:v>-576.56799999999998</c:v>
                </c:pt>
                <c:pt idx="24595">
                  <c:v>-576.55200000000002</c:v>
                </c:pt>
                <c:pt idx="24596">
                  <c:v>-576.53599999999994</c:v>
                </c:pt>
                <c:pt idx="24597">
                  <c:v>-576.52</c:v>
                </c:pt>
                <c:pt idx="24598">
                  <c:v>-576.50400000000002</c:v>
                </c:pt>
                <c:pt idx="24599">
                  <c:v>-576.48800000000006</c:v>
                </c:pt>
                <c:pt idx="24600">
                  <c:v>-576.47199999999998</c:v>
                </c:pt>
                <c:pt idx="24601">
                  <c:v>-576.45600000000002</c:v>
                </c:pt>
                <c:pt idx="24602">
                  <c:v>-576.44000000000005</c:v>
                </c:pt>
                <c:pt idx="24603">
                  <c:v>-576.42399999999998</c:v>
                </c:pt>
                <c:pt idx="24604">
                  <c:v>-576.40800000000002</c:v>
                </c:pt>
                <c:pt idx="24605">
                  <c:v>-576.39200000000005</c:v>
                </c:pt>
                <c:pt idx="24606">
                  <c:v>-576.37599999999998</c:v>
                </c:pt>
                <c:pt idx="24607">
                  <c:v>-576.36</c:v>
                </c:pt>
                <c:pt idx="24608">
                  <c:v>-576.34400000000005</c:v>
                </c:pt>
                <c:pt idx="24609">
                  <c:v>-576.32799999999997</c:v>
                </c:pt>
                <c:pt idx="24610">
                  <c:v>-576.31200000000001</c:v>
                </c:pt>
                <c:pt idx="24611">
                  <c:v>-576.29700000000003</c:v>
                </c:pt>
                <c:pt idx="24612">
                  <c:v>-576.28099999999995</c:v>
                </c:pt>
                <c:pt idx="24613">
                  <c:v>-576.26499999999999</c:v>
                </c:pt>
                <c:pt idx="24614">
                  <c:v>-576.24900000000002</c:v>
                </c:pt>
                <c:pt idx="24615">
                  <c:v>-576.23299999999995</c:v>
                </c:pt>
                <c:pt idx="24616">
                  <c:v>-576.21699999999998</c:v>
                </c:pt>
                <c:pt idx="24617">
                  <c:v>-576.20100000000002</c:v>
                </c:pt>
                <c:pt idx="24618">
                  <c:v>-576.18499999999995</c:v>
                </c:pt>
                <c:pt idx="24619">
                  <c:v>-576.16899999999998</c:v>
                </c:pt>
                <c:pt idx="24620">
                  <c:v>-576.15300000000002</c:v>
                </c:pt>
                <c:pt idx="24621">
                  <c:v>-576.13699999999994</c:v>
                </c:pt>
                <c:pt idx="24622">
                  <c:v>-576.12099999999998</c:v>
                </c:pt>
                <c:pt idx="24623">
                  <c:v>-576.10500000000002</c:v>
                </c:pt>
                <c:pt idx="24624">
                  <c:v>-576.08900000000006</c:v>
                </c:pt>
                <c:pt idx="24625">
                  <c:v>-576.07299999999998</c:v>
                </c:pt>
                <c:pt idx="24626">
                  <c:v>-576.05700000000002</c:v>
                </c:pt>
                <c:pt idx="24627">
                  <c:v>-576.04100000000005</c:v>
                </c:pt>
                <c:pt idx="24628">
                  <c:v>-576.02499999999998</c:v>
                </c:pt>
                <c:pt idx="24629">
                  <c:v>-576.00900000000001</c:v>
                </c:pt>
                <c:pt idx="24630">
                  <c:v>-575.99300000000005</c:v>
                </c:pt>
                <c:pt idx="24631">
                  <c:v>-575.97699999999998</c:v>
                </c:pt>
                <c:pt idx="24632">
                  <c:v>-575.96100000000001</c:v>
                </c:pt>
                <c:pt idx="24633">
                  <c:v>-575.94500000000005</c:v>
                </c:pt>
                <c:pt idx="24634">
                  <c:v>-575.92899999999997</c:v>
                </c:pt>
                <c:pt idx="24635">
                  <c:v>-575.91300000000001</c:v>
                </c:pt>
                <c:pt idx="24636">
                  <c:v>-575.89700000000005</c:v>
                </c:pt>
                <c:pt idx="24637">
                  <c:v>-575.88099999999997</c:v>
                </c:pt>
                <c:pt idx="24638">
                  <c:v>-575.86500000000001</c:v>
                </c:pt>
                <c:pt idx="24639">
                  <c:v>-575.84900000000005</c:v>
                </c:pt>
                <c:pt idx="24640">
                  <c:v>-575.83299999999997</c:v>
                </c:pt>
                <c:pt idx="24641">
                  <c:v>-575.81700000000001</c:v>
                </c:pt>
                <c:pt idx="24642">
                  <c:v>-575.80100000000004</c:v>
                </c:pt>
                <c:pt idx="24643">
                  <c:v>-575.78499999999997</c:v>
                </c:pt>
                <c:pt idx="24644">
                  <c:v>-575.76900000000001</c:v>
                </c:pt>
                <c:pt idx="24645">
                  <c:v>-575.75300000000004</c:v>
                </c:pt>
                <c:pt idx="24646">
                  <c:v>-575.73699999999997</c:v>
                </c:pt>
                <c:pt idx="24647">
                  <c:v>-575.721</c:v>
                </c:pt>
                <c:pt idx="24648">
                  <c:v>-575.70500000000004</c:v>
                </c:pt>
                <c:pt idx="24649">
                  <c:v>-575.68899999999996</c:v>
                </c:pt>
                <c:pt idx="24650">
                  <c:v>-575.673</c:v>
                </c:pt>
                <c:pt idx="24651">
                  <c:v>-575.65700000000004</c:v>
                </c:pt>
                <c:pt idx="24652">
                  <c:v>-575.64099999999996</c:v>
                </c:pt>
                <c:pt idx="24653">
                  <c:v>-575.625</c:v>
                </c:pt>
                <c:pt idx="24654">
                  <c:v>-575.60900000000004</c:v>
                </c:pt>
                <c:pt idx="24655">
                  <c:v>-575.59299999999996</c:v>
                </c:pt>
                <c:pt idx="24656">
                  <c:v>-575.577</c:v>
                </c:pt>
                <c:pt idx="24657">
                  <c:v>-575.56100000000004</c:v>
                </c:pt>
                <c:pt idx="24658">
                  <c:v>-575.54499999999996</c:v>
                </c:pt>
                <c:pt idx="24659">
                  <c:v>-575.529</c:v>
                </c:pt>
                <c:pt idx="24660">
                  <c:v>-575.51300000000003</c:v>
                </c:pt>
                <c:pt idx="24661">
                  <c:v>-575.49699999999996</c:v>
                </c:pt>
                <c:pt idx="24662">
                  <c:v>-575.48099999999999</c:v>
                </c:pt>
                <c:pt idx="24663">
                  <c:v>-575.46500000000003</c:v>
                </c:pt>
                <c:pt idx="24664">
                  <c:v>-575.44899999999996</c:v>
                </c:pt>
                <c:pt idx="24665">
                  <c:v>-575.43299999999999</c:v>
                </c:pt>
                <c:pt idx="24666">
                  <c:v>-575.41700000000003</c:v>
                </c:pt>
                <c:pt idx="24667">
                  <c:v>-575.40099999999995</c:v>
                </c:pt>
                <c:pt idx="24668">
                  <c:v>-575.38499999999999</c:v>
                </c:pt>
                <c:pt idx="24669">
                  <c:v>-575.36900000000003</c:v>
                </c:pt>
                <c:pt idx="24670">
                  <c:v>-575.35299999999995</c:v>
                </c:pt>
                <c:pt idx="24671">
                  <c:v>-575.33699999999999</c:v>
                </c:pt>
                <c:pt idx="24672">
                  <c:v>-575.32100000000003</c:v>
                </c:pt>
                <c:pt idx="24673">
                  <c:v>-575.30499999999995</c:v>
                </c:pt>
                <c:pt idx="24674">
                  <c:v>-575.28899999999999</c:v>
                </c:pt>
                <c:pt idx="24675">
                  <c:v>-575.27300000000002</c:v>
                </c:pt>
                <c:pt idx="24676">
                  <c:v>-575.25699999999995</c:v>
                </c:pt>
                <c:pt idx="24677">
                  <c:v>-575.24099999999999</c:v>
                </c:pt>
                <c:pt idx="24678">
                  <c:v>-575.22500000000002</c:v>
                </c:pt>
                <c:pt idx="24679">
                  <c:v>-575.20899999999995</c:v>
                </c:pt>
                <c:pt idx="24680">
                  <c:v>-575.19299999999998</c:v>
                </c:pt>
                <c:pt idx="24681">
                  <c:v>-575.17700000000002</c:v>
                </c:pt>
                <c:pt idx="24682">
                  <c:v>-575.16099999999994</c:v>
                </c:pt>
                <c:pt idx="24683">
                  <c:v>-575.14499999999998</c:v>
                </c:pt>
                <c:pt idx="24684">
                  <c:v>-575.12900000000002</c:v>
                </c:pt>
                <c:pt idx="24685">
                  <c:v>-575.11300000000006</c:v>
                </c:pt>
                <c:pt idx="24686">
                  <c:v>-575.09699999999998</c:v>
                </c:pt>
                <c:pt idx="24687">
                  <c:v>-575.08100000000002</c:v>
                </c:pt>
                <c:pt idx="24688">
                  <c:v>-575.06500000000005</c:v>
                </c:pt>
                <c:pt idx="24689">
                  <c:v>-575.04899999999998</c:v>
                </c:pt>
                <c:pt idx="24690">
                  <c:v>-575.03300000000002</c:v>
                </c:pt>
                <c:pt idx="24691">
                  <c:v>-575.01700000000005</c:v>
                </c:pt>
                <c:pt idx="24692">
                  <c:v>-575.00099999999998</c:v>
                </c:pt>
                <c:pt idx="24693">
                  <c:v>-574.98500000000001</c:v>
                </c:pt>
                <c:pt idx="24694">
                  <c:v>-574.96900000000005</c:v>
                </c:pt>
                <c:pt idx="24695">
                  <c:v>-574.95299999999997</c:v>
                </c:pt>
                <c:pt idx="24696">
                  <c:v>-574.93700000000001</c:v>
                </c:pt>
                <c:pt idx="24697">
                  <c:v>-574.92100000000005</c:v>
                </c:pt>
                <c:pt idx="24698">
                  <c:v>-574.90499999999997</c:v>
                </c:pt>
                <c:pt idx="24699">
                  <c:v>-574.88900000000001</c:v>
                </c:pt>
                <c:pt idx="24700">
                  <c:v>-574.87300000000005</c:v>
                </c:pt>
                <c:pt idx="24701">
                  <c:v>-574.85699999999997</c:v>
                </c:pt>
                <c:pt idx="24702">
                  <c:v>-574.84100000000001</c:v>
                </c:pt>
                <c:pt idx="24703">
                  <c:v>-574.82500000000005</c:v>
                </c:pt>
                <c:pt idx="24704">
                  <c:v>-574.80899999999997</c:v>
                </c:pt>
                <c:pt idx="24705">
                  <c:v>-574.79300000000001</c:v>
                </c:pt>
                <c:pt idx="24706">
                  <c:v>-574.77700000000004</c:v>
                </c:pt>
                <c:pt idx="24707">
                  <c:v>-574.76099999999997</c:v>
                </c:pt>
                <c:pt idx="24708">
                  <c:v>-574.745</c:v>
                </c:pt>
                <c:pt idx="24709">
                  <c:v>-574.72900000000004</c:v>
                </c:pt>
                <c:pt idx="24710">
                  <c:v>-574.71299999999997</c:v>
                </c:pt>
                <c:pt idx="24711">
                  <c:v>-574.697</c:v>
                </c:pt>
                <c:pt idx="24712">
                  <c:v>-574.68100000000004</c:v>
                </c:pt>
                <c:pt idx="24713">
                  <c:v>-574.66499999999996</c:v>
                </c:pt>
                <c:pt idx="24714">
                  <c:v>-574.649</c:v>
                </c:pt>
                <c:pt idx="24715">
                  <c:v>-574.63300000000004</c:v>
                </c:pt>
                <c:pt idx="24716">
                  <c:v>-574.61699999999996</c:v>
                </c:pt>
                <c:pt idx="24717">
                  <c:v>-574.601</c:v>
                </c:pt>
                <c:pt idx="24718">
                  <c:v>-574.58500000000004</c:v>
                </c:pt>
                <c:pt idx="24719">
                  <c:v>-574.56899999999996</c:v>
                </c:pt>
                <c:pt idx="24720">
                  <c:v>-574.553</c:v>
                </c:pt>
                <c:pt idx="24721">
                  <c:v>-574.53700000000003</c:v>
                </c:pt>
                <c:pt idx="24722">
                  <c:v>-574.52099999999996</c:v>
                </c:pt>
                <c:pt idx="24723">
                  <c:v>-574.505</c:v>
                </c:pt>
                <c:pt idx="24724">
                  <c:v>-574.49</c:v>
                </c:pt>
                <c:pt idx="24725">
                  <c:v>-574.47400000000005</c:v>
                </c:pt>
                <c:pt idx="24726">
                  <c:v>-574.45799999999997</c:v>
                </c:pt>
                <c:pt idx="24727">
                  <c:v>-574.44200000000001</c:v>
                </c:pt>
                <c:pt idx="24728">
                  <c:v>-574.42600000000004</c:v>
                </c:pt>
                <c:pt idx="24729">
                  <c:v>-574.41</c:v>
                </c:pt>
                <c:pt idx="24730">
                  <c:v>-574.39400000000001</c:v>
                </c:pt>
                <c:pt idx="24731">
                  <c:v>-574.37800000000004</c:v>
                </c:pt>
                <c:pt idx="24732">
                  <c:v>-574.36199999999997</c:v>
                </c:pt>
                <c:pt idx="24733">
                  <c:v>-574.346</c:v>
                </c:pt>
                <c:pt idx="24734">
                  <c:v>-574.33000000000004</c:v>
                </c:pt>
                <c:pt idx="24735">
                  <c:v>-574.31399999999996</c:v>
                </c:pt>
                <c:pt idx="24736">
                  <c:v>-574.298</c:v>
                </c:pt>
                <c:pt idx="24737">
                  <c:v>-574.28200000000004</c:v>
                </c:pt>
                <c:pt idx="24738">
                  <c:v>-574.26599999999996</c:v>
                </c:pt>
                <c:pt idx="24739">
                  <c:v>-574.25</c:v>
                </c:pt>
                <c:pt idx="24740">
                  <c:v>-574.23400000000004</c:v>
                </c:pt>
                <c:pt idx="24741">
                  <c:v>-574.21799999999996</c:v>
                </c:pt>
                <c:pt idx="24742">
                  <c:v>-574.202</c:v>
                </c:pt>
                <c:pt idx="24743">
                  <c:v>-574.18600000000004</c:v>
                </c:pt>
                <c:pt idx="24744">
                  <c:v>-574.16999999999996</c:v>
                </c:pt>
                <c:pt idx="24745">
                  <c:v>-574.154</c:v>
                </c:pt>
                <c:pt idx="24746">
                  <c:v>-574.13800000000003</c:v>
                </c:pt>
                <c:pt idx="24747">
                  <c:v>-574.12199999999996</c:v>
                </c:pt>
                <c:pt idx="24748">
                  <c:v>-574.10599999999999</c:v>
                </c:pt>
                <c:pt idx="24749">
                  <c:v>-574.09</c:v>
                </c:pt>
                <c:pt idx="24750">
                  <c:v>-574.07399999999996</c:v>
                </c:pt>
                <c:pt idx="24751">
                  <c:v>-574.05799999999999</c:v>
                </c:pt>
                <c:pt idx="24752">
                  <c:v>-574.04200000000003</c:v>
                </c:pt>
                <c:pt idx="24753">
                  <c:v>-574.02599999999995</c:v>
                </c:pt>
                <c:pt idx="24754">
                  <c:v>-574.01</c:v>
                </c:pt>
                <c:pt idx="24755">
                  <c:v>-573.99400000000003</c:v>
                </c:pt>
                <c:pt idx="24756">
                  <c:v>-573.97799999999995</c:v>
                </c:pt>
                <c:pt idx="24757">
                  <c:v>-573.96199999999999</c:v>
                </c:pt>
                <c:pt idx="24758">
                  <c:v>-573.94600000000003</c:v>
                </c:pt>
                <c:pt idx="24759">
                  <c:v>-573.92999999999995</c:v>
                </c:pt>
                <c:pt idx="24760">
                  <c:v>-573.91399999999999</c:v>
                </c:pt>
                <c:pt idx="24761">
                  <c:v>-573.89800000000002</c:v>
                </c:pt>
                <c:pt idx="24762">
                  <c:v>-573.88199999999995</c:v>
                </c:pt>
                <c:pt idx="24763">
                  <c:v>-573.86599999999999</c:v>
                </c:pt>
                <c:pt idx="24764">
                  <c:v>-573.85</c:v>
                </c:pt>
                <c:pt idx="24765">
                  <c:v>-573.83399999999995</c:v>
                </c:pt>
                <c:pt idx="24766">
                  <c:v>-573.81799999999998</c:v>
                </c:pt>
                <c:pt idx="24767">
                  <c:v>-573.80200000000002</c:v>
                </c:pt>
                <c:pt idx="24768">
                  <c:v>-573.78599999999994</c:v>
                </c:pt>
                <c:pt idx="24769">
                  <c:v>-573.77</c:v>
                </c:pt>
                <c:pt idx="24770">
                  <c:v>-573.75400000000002</c:v>
                </c:pt>
                <c:pt idx="24771">
                  <c:v>-573.73800000000006</c:v>
                </c:pt>
                <c:pt idx="24772">
                  <c:v>-573.72199999999998</c:v>
                </c:pt>
                <c:pt idx="24773">
                  <c:v>-573.70600000000002</c:v>
                </c:pt>
                <c:pt idx="24774">
                  <c:v>-573.69000000000005</c:v>
                </c:pt>
                <c:pt idx="24775">
                  <c:v>-573.67399999999998</c:v>
                </c:pt>
                <c:pt idx="24776">
                  <c:v>-573.65800000000002</c:v>
                </c:pt>
                <c:pt idx="24777">
                  <c:v>-573.64200000000005</c:v>
                </c:pt>
                <c:pt idx="24778">
                  <c:v>-573.62599999999998</c:v>
                </c:pt>
                <c:pt idx="24779">
                  <c:v>-573.61</c:v>
                </c:pt>
                <c:pt idx="24780">
                  <c:v>-573.59400000000005</c:v>
                </c:pt>
                <c:pt idx="24781">
                  <c:v>-573.57799999999997</c:v>
                </c:pt>
                <c:pt idx="24782">
                  <c:v>-573.56200000000001</c:v>
                </c:pt>
                <c:pt idx="24783">
                  <c:v>-573.54600000000005</c:v>
                </c:pt>
                <c:pt idx="24784">
                  <c:v>-573.53</c:v>
                </c:pt>
                <c:pt idx="24785">
                  <c:v>-573.51400000000001</c:v>
                </c:pt>
                <c:pt idx="24786">
                  <c:v>-573.49800000000005</c:v>
                </c:pt>
                <c:pt idx="24787">
                  <c:v>-573.48199999999997</c:v>
                </c:pt>
                <c:pt idx="24788">
                  <c:v>-573.46600000000001</c:v>
                </c:pt>
                <c:pt idx="24789">
                  <c:v>-573.45000000000005</c:v>
                </c:pt>
                <c:pt idx="24790">
                  <c:v>-573.43399999999997</c:v>
                </c:pt>
                <c:pt idx="24791">
                  <c:v>-573.41800000000001</c:v>
                </c:pt>
                <c:pt idx="24792">
                  <c:v>-573.40200000000004</c:v>
                </c:pt>
                <c:pt idx="24793">
                  <c:v>-573.38599999999997</c:v>
                </c:pt>
                <c:pt idx="24794">
                  <c:v>-573.37</c:v>
                </c:pt>
                <c:pt idx="24795">
                  <c:v>-573.35400000000004</c:v>
                </c:pt>
                <c:pt idx="24796">
                  <c:v>-573.33799999999997</c:v>
                </c:pt>
                <c:pt idx="24797">
                  <c:v>-573.322</c:v>
                </c:pt>
                <c:pt idx="24798">
                  <c:v>-573.30600000000004</c:v>
                </c:pt>
                <c:pt idx="24799">
                  <c:v>-573.29</c:v>
                </c:pt>
                <c:pt idx="24800">
                  <c:v>-573.274</c:v>
                </c:pt>
                <c:pt idx="24801">
                  <c:v>-573.25800000000004</c:v>
                </c:pt>
                <c:pt idx="24802">
                  <c:v>-573.24199999999996</c:v>
                </c:pt>
                <c:pt idx="24803">
                  <c:v>-573.226</c:v>
                </c:pt>
                <c:pt idx="24804">
                  <c:v>-573.21</c:v>
                </c:pt>
                <c:pt idx="24805">
                  <c:v>-573.19399999999996</c:v>
                </c:pt>
                <c:pt idx="24806">
                  <c:v>-573.178</c:v>
                </c:pt>
                <c:pt idx="24807">
                  <c:v>-573.16200000000003</c:v>
                </c:pt>
                <c:pt idx="24808">
                  <c:v>-573.14599999999996</c:v>
                </c:pt>
                <c:pt idx="24809">
                  <c:v>-573.13</c:v>
                </c:pt>
                <c:pt idx="24810">
                  <c:v>-573.11400000000003</c:v>
                </c:pt>
                <c:pt idx="24811">
                  <c:v>-573.09799999999996</c:v>
                </c:pt>
                <c:pt idx="24812">
                  <c:v>-573.08199999999999</c:v>
                </c:pt>
                <c:pt idx="24813">
                  <c:v>-573.06600000000003</c:v>
                </c:pt>
                <c:pt idx="24814">
                  <c:v>-573.04999999999995</c:v>
                </c:pt>
                <c:pt idx="24815">
                  <c:v>-573.03399999999999</c:v>
                </c:pt>
                <c:pt idx="24816">
                  <c:v>-573.01800000000003</c:v>
                </c:pt>
                <c:pt idx="24817">
                  <c:v>-573.00199999999995</c:v>
                </c:pt>
                <c:pt idx="24818">
                  <c:v>-572.98599999999999</c:v>
                </c:pt>
                <c:pt idx="24819">
                  <c:v>-572.97</c:v>
                </c:pt>
                <c:pt idx="24820">
                  <c:v>-572.95399999999995</c:v>
                </c:pt>
                <c:pt idx="24821">
                  <c:v>-572.93799999999999</c:v>
                </c:pt>
                <c:pt idx="24822">
                  <c:v>-572.92200000000003</c:v>
                </c:pt>
                <c:pt idx="24823">
                  <c:v>-572.90599999999995</c:v>
                </c:pt>
                <c:pt idx="24824">
                  <c:v>-572.89</c:v>
                </c:pt>
                <c:pt idx="24825">
                  <c:v>-572.87400000000002</c:v>
                </c:pt>
                <c:pt idx="24826">
                  <c:v>-572.85799999999995</c:v>
                </c:pt>
                <c:pt idx="24827">
                  <c:v>-572.84199999999998</c:v>
                </c:pt>
                <c:pt idx="24828">
                  <c:v>-572.82600000000002</c:v>
                </c:pt>
                <c:pt idx="24829">
                  <c:v>-572.80999999999995</c:v>
                </c:pt>
                <c:pt idx="24830">
                  <c:v>-572.79399999999998</c:v>
                </c:pt>
                <c:pt idx="24831">
                  <c:v>-572.77800000000002</c:v>
                </c:pt>
                <c:pt idx="24832">
                  <c:v>-572.76199999999994</c:v>
                </c:pt>
                <c:pt idx="24833">
                  <c:v>-572.74599999999998</c:v>
                </c:pt>
                <c:pt idx="24834">
                  <c:v>-572.73</c:v>
                </c:pt>
                <c:pt idx="24835">
                  <c:v>-572.71400000000006</c:v>
                </c:pt>
                <c:pt idx="24836">
                  <c:v>-572.69799999999998</c:v>
                </c:pt>
                <c:pt idx="24837">
                  <c:v>-572.68200000000002</c:v>
                </c:pt>
                <c:pt idx="24838">
                  <c:v>-572.66700000000003</c:v>
                </c:pt>
                <c:pt idx="24839">
                  <c:v>-572.65099999999995</c:v>
                </c:pt>
                <c:pt idx="24840">
                  <c:v>-572.63499999999999</c:v>
                </c:pt>
                <c:pt idx="24841">
                  <c:v>-572.61900000000003</c:v>
                </c:pt>
                <c:pt idx="24842">
                  <c:v>-572.60299999999995</c:v>
                </c:pt>
                <c:pt idx="24843">
                  <c:v>-572.58699999999999</c:v>
                </c:pt>
                <c:pt idx="24844">
                  <c:v>-572.57100000000003</c:v>
                </c:pt>
                <c:pt idx="24845">
                  <c:v>-572.55499999999995</c:v>
                </c:pt>
                <c:pt idx="24846">
                  <c:v>-572.53899999999999</c:v>
                </c:pt>
                <c:pt idx="24847">
                  <c:v>-572.52300000000002</c:v>
                </c:pt>
                <c:pt idx="24848">
                  <c:v>-572.50699999999995</c:v>
                </c:pt>
                <c:pt idx="24849">
                  <c:v>-572.49099999999999</c:v>
                </c:pt>
                <c:pt idx="24850">
                  <c:v>-572.47500000000002</c:v>
                </c:pt>
                <c:pt idx="24851">
                  <c:v>-572.45899999999995</c:v>
                </c:pt>
                <c:pt idx="24852">
                  <c:v>-572.44299999999998</c:v>
                </c:pt>
                <c:pt idx="24853">
                  <c:v>-572.42700000000002</c:v>
                </c:pt>
                <c:pt idx="24854">
                  <c:v>-572.41099999999994</c:v>
                </c:pt>
                <c:pt idx="24855">
                  <c:v>-572.39499999999998</c:v>
                </c:pt>
                <c:pt idx="24856">
                  <c:v>-572.37900000000002</c:v>
                </c:pt>
                <c:pt idx="24857">
                  <c:v>-572.36300000000006</c:v>
                </c:pt>
                <c:pt idx="24858">
                  <c:v>-572.34699999999998</c:v>
                </c:pt>
                <c:pt idx="24859">
                  <c:v>-572.33100000000002</c:v>
                </c:pt>
                <c:pt idx="24860">
                  <c:v>-572.31500000000005</c:v>
                </c:pt>
                <c:pt idx="24861">
                  <c:v>-572.29899999999998</c:v>
                </c:pt>
                <c:pt idx="24862">
                  <c:v>-572.28300000000002</c:v>
                </c:pt>
                <c:pt idx="24863">
                  <c:v>-572.26700000000005</c:v>
                </c:pt>
                <c:pt idx="24864">
                  <c:v>-572.25099999999998</c:v>
                </c:pt>
                <c:pt idx="24865">
                  <c:v>-572.23500000000001</c:v>
                </c:pt>
                <c:pt idx="24866">
                  <c:v>-572.21900000000005</c:v>
                </c:pt>
                <c:pt idx="24867">
                  <c:v>-572.20299999999997</c:v>
                </c:pt>
                <c:pt idx="24868">
                  <c:v>-572.18700000000001</c:v>
                </c:pt>
                <c:pt idx="24869">
                  <c:v>-572.17100000000005</c:v>
                </c:pt>
                <c:pt idx="24870">
                  <c:v>-572.15499999999997</c:v>
                </c:pt>
                <c:pt idx="24871">
                  <c:v>-572.13900000000001</c:v>
                </c:pt>
                <c:pt idx="24872">
                  <c:v>-572.12300000000005</c:v>
                </c:pt>
                <c:pt idx="24873">
                  <c:v>-572.10699999999997</c:v>
                </c:pt>
                <c:pt idx="24874">
                  <c:v>-572.09100000000001</c:v>
                </c:pt>
                <c:pt idx="24875">
                  <c:v>-572.07500000000005</c:v>
                </c:pt>
                <c:pt idx="24876">
                  <c:v>-572.05899999999997</c:v>
                </c:pt>
                <c:pt idx="24877">
                  <c:v>-572.04300000000001</c:v>
                </c:pt>
                <c:pt idx="24878">
                  <c:v>-572.02700000000004</c:v>
                </c:pt>
                <c:pt idx="24879">
                  <c:v>-572.01099999999997</c:v>
                </c:pt>
                <c:pt idx="24880">
                  <c:v>-571.995</c:v>
                </c:pt>
                <c:pt idx="24881">
                  <c:v>-571.97900000000004</c:v>
                </c:pt>
                <c:pt idx="24882">
                  <c:v>-571.96299999999997</c:v>
                </c:pt>
                <c:pt idx="24883">
                  <c:v>-571.947</c:v>
                </c:pt>
                <c:pt idx="24884">
                  <c:v>-571.93100000000004</c:v>
                </c:pt>
                <c:pt idx="24885">
                  <c:v>-571.91499999999996</c:v>
                </c:pt>
                <c:pt idx="24886">
                  <c:v>-571.899</c:v>
                </c:pt>
                <c:pt idx="24887">
                  <c:v>-571.88300000000004</c:v>
                </c:pt>
                <c:pt idx="24888">
                  <c:v>-571.86699999999996</c:v>
                </c:pt>
                <c:pt idx="24889">
                  <c:v>-571.851</c:v>
                </c:pt>
                <c:pt idx="24890">
                  <c:v>-571.83500000000004</c:v>
                </c:pt>
                <c:pt idx="24891">
                  <c:v>-571.81899999999996</c:v>
                </c:pt>
                <c:pt idx="24892">
                  <c:v>-571.803</c:v>
                </c:pt>
                <c:pt idx="24893">
                  <c:v>-571.78700000000003</c:v>
                </c:pt>
                <c:pt idx="24894">
                  <c:v>-571.77099999999996</c:v>
                </c:pt>
                <c:pt idx="24895">
                  <c:v>-571.755</c:v>
                </c:pt>
                <c:pt idx="24896">
                  <c:v>-571.73900000000003</c:v>
                </c:pt>
                <c:pt idx="24897">
                  <c:v>-571.72299999999996</c:v>
                </c:pt>
                <c:pt idx="24898">
                  <c:v>-571.70699999999999</c:v>
                </c:pt>
                <c:pt idx="24899">
                  <c:v>-571.69100000000003</c:v>
                </c:pt>
                <c:pt idx="24900">
                  <c:v>-571.67499999999995</c:v>
                </c:pt>
                <c:pt idx="24901">
                  <c:v>-571.65899999999999</c:v>
                </c:pt>
                <c:pt idx="24902">
                  <c:v>-571.64300000000003</c:v>
                </c:pt>
                <c:pt idx="24903">
                  <c:v>-571.62699999999995</c:v>
                </c:pt>
                <c:pt idx="24904">
                  <c:v>-571.61099999999999</c:v>
                </c:pt>
                <c:pt idx="24905">
                  <c:v>-571.59500000000003</c:v>
                </c:pt>
                <c:pt idx="24906">
                  <c:v>-571.57899999999995</c:v>
                </c:pt>
                <c:pt idx="24907">
                  <c:v>-571.56299999999999</c:v>
                </c:pt>
                <c:pt idx="24908">
                  <c:v>-571.54700000000003</c:v>
                </c:pt>
                <c:pt idx="24909">
                  <c:v>-571.53099999999995</c:v>
                </c:pt>
                <c:pt idx="24910">
                  <c:v>-571.51499999999999</c:v>
                </c:pt>
                <c:pt idx="24911">
                  <c:v>-571.49900000000002</c:v>
                </c:pt>
                <c:pt idx="24912">
                  <c:v>-571.48299999999995</c:v>
                </c:pt>
                <c:pt idx="24913">
                  <c:v>-571.46699999999998</c:v>
                </c:pt>
                <c:pt idx="24914">
                  <c:v>-571.45100000000002</c:v>
                </c:pt>
                <c:pt idx="24915">
                  <c:v>-571.43499999999995</c:v>
                </c:pt>
                <c:pt idx="24916">
                  <c:v>-571.41899999999998</c:v>
                </c:pt>
                <c:pt idx="24917">
                  <c:v>-571.40300000000002</c:v>
                </c:pt>
                <c:pt idx="24918">
                  <c:v>-571.38699999999994</c:v>
                </c:pt>
                <c:pt idx="24919">
                  <c:v>-571.37099999999998</c:v>
                </c:pt>
                <c:pt idx="24920">
                  <c:v>-571.35500000000002</c:v>
                </c:pt>
                <c:pt idx="24921">
                  <c:v>-571.33900000000006</c:v>
                </c:pt>
                <c:pt idx="24922">
                  <c:v>-571.32299999999998</c:v>
                </c:pt>
                <c:pt idx="24923">
                  <c:v>-571.30700000000002</c:v>
                </c:pt>
                <c:pt idx="24924">
                  <c:v>-571.29100000000005</c:v>
                </c:pt>
                <c:pt idx="24925">
                  <c:v>-571.27499999999998</c:v>
                </c:pt>
                <c:pt idx="24926">
                  <c:v>-571.25900000000001</c:v>
                </c:pt>
                <c:pt idx="24927">
                  <c:v>-571.24300000000005</c:v>
                </c:pt>
                <c:pt idx="24928">
                  <c:v>-571.22699999999998</c:v>
                </c:pt>
                <c:pt idx="24929">
                  <c:v>-571.21100000000001</c:v>
                </c:pt>
                <c:pt idx="24930">
                  <c:v>-571.19500000000005</c:v>
                </c:pt>
                <c:pt idx="24931">
                  <c:v>-571.17899999999997</c:v>
                </c:pt>
                <c:pt idx="24932">
                  <c:v>-571.16300000000001</c:v>
                </c:pt>
                <c:pt idx="24933">
                  <c:v>-571.14700000000005</c:v>
                </c:pt>
                <c:pt idx="24934">
                  <c:v>-571.13099999999997</c:v>
                </c:pt>
                <c:pt idx="24935">
                  <c:v>-571.11500000000001</c:v>
                </c:pt>
                <c:pt idx="24936">
                  <c:v>-571.09900000000005</c:v>
                </c:pt>
                <c:pt idx="24937">
                  <c:v>-571.08299999999997</c:v>
                </c:pt>
                <c:pt idx="24938">
                  <c:v>-571.06700000000001</c:v>
                </c:pt>
                <c:pt idx="24939">
                  <c:v>-571.05100000000004</c:v>
                </c:pt>
                <c:pt idx="24940">
                  <c:v>-571.03499999999997</c:v>
                </c:pt>
                <c:pt idx="24941">
                  <c:v>-571.01900000000001</c:v>
                </c:pt>
                <c:pt idx="24942">
                  <c:v>-571.00300000000004</c:v>
                </c:pt>
                <c:pt idx="24943">
                  <c:v>-570.98699999999997</c:v>
                </c:pt>
                <c:pt idx="24944">
                  <c:v>-570.971</c:v>
                </c:pt>
                <c:pt idx="24945">
                  <c:v>-570.95500000000004</c:v>
                </c:pt>
                <c:pt idx="24946">
                  <c:v>-570.93899999999996</c:v>
                </c:pt>
                <c:pt idx="24947">
                  <c:v>-570.923</c:v>
                </c:pt>
                <c:pt idx="24948">
                  <c:v>-570.90700000000004</c:v>
                </c:pt>
                <c:pt idx="24949">
                  <c:v>-570.89099999999996</c:v>
                </c:pt>
                <c:pt idx="24950">
                  <c:v>-570.875</c:v>
                </c:pt>
                <c:pt idx="24951">
                  <c:v>-570.85900000000004</c:v>
                </c:pt>
                <c:pt idx="24952">
                  <c:v>-570.84400000000005</c:v>
                </c:pt>
                <c:pt idx="24953">
                  <c:v>-570.82799999999997</c:v>
                </c:pt>
                <c:pt idx="24954">
                  <c:v>-570.81200000000001</c:v>
                </c:pt>
                <c:pt idx="24955">
                  <c:v>-570.79600000000005</c:v>
                </c:pt>
                <c:pt idx="24956">
                  <c:v>-570.78</c:v>
                </c:pt>
                <c:pt idx="24957">
                  <c:v>-570.76400000000001</c:v>
                </c:pt>
                <c:pt idx="24958">
                  <c:v>-570.74800000000005</c:v>
                </c:pt>
                <c:pt idx="24959">
                  <c:v>-570.73199999999997</c:v>
                </c:pt>
                <c:pt idx="24960">
                  <c:v>-570.71600000000001</c:v>
                </c:pt>
                <c:pt idx="24961">
                  <c:v>-570.70000000000005</c:v>
                </c:pt>
                <c:pt idx="24962">
                  <c:v>-570.68399999999997</c:v>
                </c:pt>
                <c:pt idx="24963">
                  <c:v>-570.66800000000001</c:v>
                </c:pt>
                <c:pt idx="24964">
                  <c:v>-570.65200000000004</c:v>
                </c:pt>
                <c:pt idx="24965">
                  <c:v>-570.63599999999997</c:v>
                </c:pt>
                <c:pt idx="24966">
                  <c:v>-570.62</c:v>
                </c:pt>
                <c:pt idx="24967">
                  <c:v>-570.60400000000004</c:v>
                </c:pt>
                <c:pt idx="24968">
                  <c:v>-570.58799999999997</c:v>
                </c:pt>
                <c:pt idx="24969">
                  <c:v>-570.572</c:v>
                </c:pt>
                <c:pt idx="24970">
                  <c:v>-570.55600000000004</c:v>
                </c:pt>
                <c:pt idx="24971">
                  <c:v>-570.54</c:v>
                </c:pt>
                <c:pt idx="24972">
                  <c:v>-570.524</c:v>
                </c:pt>
                <c:pt idx="24973">
                  <c:v>-570.50800000000004</c:v>
                </c:pt>
                <c:pt idx="24974">
                  <c:v>-570.49199999999996</c:v>
                </c:pt>
                <c:pt idx="24975">
                  <c:v>-570.476</c:v>
                </c:pt>
                <c:pt idx="24976">
                  <c:v>-570.46</c:v>
                </c:pt>
                <c:pt idx="24977">
                  <c:v>-570.44399999999996</c:v>
                </c:pt>
                <c:pt idx="24978">
                  <c:v>-570.428</c:v>
                </c:pt>
                <c:pt idx="24979">
                  <c:v>-570.41200000000003</c:v>
                </c:pt>
                <c:pt idx="24980">
                  <c:v>-570.39599999999996</c:v>
                </c:pt>
                <c:pt idx="24981">
                  <c:v>-570.38</c:v>
                </c:pt>
                <c:pt idx="24982">
                  <c:v>-570.36400000000003</c:v>
                </c:pt>
                <c:pt idx="24983">
                  <c:v>-570.34799999999996</c:v>
                </c:pt>
                <c:pt idx="24984">
                  <c:v>-570.33199999999999</c:v>
                </c:pt>
                <c:pt idx="24985">
                  <c:v>-570.31600000000003</c:v>
                </c:pt>
                <c:pt idx="24986">
                  <c:v>-570.29999999999995</c:v>
                </c:pt>
                <c:pt idx="24987">
                  <c:v>-570.28399999999999</c:v>
                </c:pt>
                <c:pt idx="24988">
                  <c:v>-570.26800000000003</c:v>
                </c:pt>
                <c:pt idx="24989">
                  <c:v>-570.25199999999995</c:v>
                </c:pt>
                <c:pt idx="24990">
                  <c:v>-570.23599999999999</c:v>
                </c:pt>
                <c:pt idx="24991">
                  <c:v>-570.22</c:v>
                </c:pt>
                <c:pt idx="24992">
                  <c:v>-570.20399999999995</c:v>
                </c:pt>
                <c:pt idx="24993">
                  <c:v>-570.18799999999999</c:v>
                </c:pt>
                <c:pt idx="24994">
                  <c:v>-570.17200000000003</c:v>
                </c:pt>
                <c:pt idx="24995">
                  <c:v>-570.15599999999995</c:v>
                </c:pt>
                <c:pt idx="24996">
                  <c:v>-570.14</c:v>
                </c:pt>
                <c:pt idx="24997">
                  <c:v>-570.12400000000002</c:v>
                </c:pt>
                <c:pt idx="24998">
                  <c:v>-570.10799999999995</c:v>
                </c:pt>
                <c:pt idx="24999">
                  <c:v>-570.09199999999998</c:v>
                </c:pt>
                <c:pt idx="25000">
                  <c:v>-570.07600000000002</c:v>
                </c:pt>
                <c:pt idx="25001">
                  <c:v>-570.05999999999995</c:v>
                </c:pt>
                <c:pt idx="25002">
                  <c:v>-570.04399999999998</c:v>
                </c:pt>
                <c:pt idx="25003">
                  <c:v>-570.02800000000002</c:v>
                </c:pt>
                <c:pt idx="25004">
                  <c:v>-570.01199999999994</c:v>
                </c:pt>
                <c:pt idx="25005">
                  <c:v>-569.99599999999998</c:v>
                </c:pt>
                <c:pt idx="25006">
                  <c:v>-569.98</c:v>
                </c:pt>
                <c:pt idx="25007">
                  <c:v>-569.96400000000006</c:v>
                </c:pt>
                <c:pt idx="25008">
                  <c:v>-569.94799999999998</c:v>
                </c:pt>
                <c:pt idx="25009">
                  <c:v>-569.93200000000002</c:v>
                </c:pt>
                <c:pt idx="25010">
                  <c:v>-569.91600000000005</c:v>
                </c:pt>
                <c:pt idx="25011">
                  <c:v>-569.9</c:v>
                </c:pt>
                <c:pt idx="25012">
                  <c:v>-569.88400000000001</c:v>
                </c:pt>
                <c:pt idx="25013">
                  <c:v>-569.86800000000005</c:v>
                </c:pt>
                <c:pt idx="25014">
                  <c:v>-569.85199999999998</c:v>
                </c:pt>
                <c:pt idx="25015">
                  <c:v>-569.83600000000001</c:v>
                </c:pt>
                <c:pt idx="25016">
                  <c:v>-569.82000000000005</c:v>
                </c:pt>
                <c:pt idx="25017">
                  <c:v>-569.80399999999997</c:v>
                </c:pt>
                <c:pt idx="25018">
                  <c:v>-569.78800000000001</c:v>
                </c:pt>
                <c:pt idx="25019">
                  <c:v>-569.77200000000005</c:v>
                </c:pt>
                <c:pt idx="25020">
                  <c:v>-569.75599999999997</c:v>
                </c:pt>
                <c:pt idx="25021">
                  <c:v>-569.74</c:v>
                </c:pt>
                <c:pt idx="25022">
                  <c:v>-569.72400000000005</c:v>
                </c:pt>
                <c:pt idx="25023">
                  <c:v>-569.70799999999997</c:v>
                </c:pt>
                <c:pt idx="25024">
                  <c:v>-569.69200000000001</c:v>
                </c:pt>
                <c:pt idx="25025">
                  <c:v>-569.67600000000004</c:v>
                </c:pt>
                <c:pt idx="25026">
                  <c:v>-569.66</c:v>
                </c:pt>
                <c:pt idx="25027">
                  <c:v>-569.64400000000001</c:v>
                </c:pt>
                <c:pt idx="25028">
                  <c:v>-569.62800000000004</c:v>
                </c:pt>
                <c:pt idx="25029">
                  <c:v>-569.61199999999997</c:v>
                </c:pt>
                <c:pt idx="25030">
                  <c:v>-569.596</c:v>
                </c:pt>
                <c:pt idx="25031">
                  <c:v>-569.58000000000004</c:v>
                </c:pt>
                <c:pt idx="25032">
                  <c:v>-569.56399999999996</c:v>
                </c:pt>
                <c:pt idx="25033">
                  <c:v>-569.548</c:v>
                </c:pt>
                <c:pt idx="25034">
                  <c:v>-569.53200000000004</c:v>
                </c:pt>
                <c:pt idx="25035">
                  <c:v>-569.51599999999996</c:v>
                </c:pt>
                <c:pt idx="25036">
                  <c:v>-569.5</c:v>
                </c:pt>
                <c:pt idx="25037">
                  <c:v>-569.48400000000004</c:v>
                </c:pt>
                <c:pt idx="25038">
                  <c:v>-569.46799999999996</c:v>
                </c:pt>
                <c:pt idx="25039">
                  <c:v>-569.452</c:v>
                </c:pt>
                <c:pt idx="25040">
                  <c:v>-569.43600000000004</c:v>
                </c:pt>
                <c:pt idx="25041">
                  <c:v>-569.41999999999996</c:v>
                </c:pt>
                <c:pt idx="25042">
                  <c:v>-569.404</c:v>
                </c:pt>
                <c:pt idx="25043">
                  <c:v>-569.38800000000003</c:v>
                </c:pt>
                <c:pt idx="25044">
                  <c:v>-569.37199999999996</c:v>
                </c:pt>
                <c:pt idx="25045">
                  <c:v>-569.35599999999999</c:v>
                </c:pt>
                <c:pt idx="25046">
                  <c:v>-569.34</c:v>
                </c:pt>
                <c:pt idx="25047">
                  <c:v>-569.32399999999996</c:v>
                </c:pt>
                <c:pt idx="25048">
                  <c:v>-569.30799999999999</c:v>
                </c:pt>
                <c:pt idx="25049">
                  <c:v>-569.29200000000003</c:v>
                </c:pt>
                <c:pt idx="25050">
                  <c:v>-569.27599999999995</c:v>
                </c:pt>
                <c:pt idx="25051">
                  <c:v>-569.26</c:v>
                </c:pt>
                <c:pt idx="25052">
                  <c:v>-569.24400000000003</c:v>
                </c:pt>
                <c:pt idx="25053">
                  <c:v>-569.22799999999995</c:v>
                </c:pt>
                <c:pt idx="25054">
                  <c:v>-569.21199999999999</c:v>
                </c:pt>
                <c:pt idx="25055">
                  <c:v>-569.19600000000003</c:v>
                </c:pt>
                <c:pt idx="25056">
                  <c:v>-569.17999999999995</c:v>
                </c:pt>
                <c:pt idx="25057">
                  <c:v>-569.16399999999999</c:v>
                </c:pt>
                <c:pt idx="25058">
                  <c:v>-569.14800000000002</c:v>
                </c:pt>
                <c:pt idx="25059">
                  <c:v>-569.13199999999995</c:v>
                </c:pt>
                <c:pt idx="25060">
                  <c:v>-569.11599999999999</c:v>
                </c:pt>
                <c:pt idx="25061">
                  <c:v>-569.1</c:v>
                </c:pt>
                <c:pt idx="25062">
                  <c:v>-569.08399999999995</c:v>
                </c:pt>
                <c:pt idx="25063">
                  <c:v>-569.06799999999998</c:v>
                </c:pt>
                <c:pt idx="25064">
                  <c:v>-569.05200000000002</c:v>
                </c:pt>
                <c:pt idx="25065">
                  <c:v>-569.03599999999994</c:v>
                </c:pt>
                <c:pt idx="25066">
                  <c:v>-569.02099999999996</c:v>
                </c:pt>
                <c:pt idx="25067">
                  <c:v>-569.005</c:v>
                </c:pt>
                <c:pt idx="25068">
                  <c:v>-568.98900000000003</c:v>
                </c:pt>
                <c:pt idx="25069">
                  <c:v>-568.97299999999996</c:v>
                </c:pt>
                <c:pt idx="25070">
                  <c:v>-568.95699999999999</c:v>
                </c:pt>
                <c:pt idx="25071">
                  <c:v>-568.94100000000003</c:v>
                </c:pt>
                <c:pt idx="25072">
                  <c:v>-568.92499999999995</c:v>
                </c:pt>
                <c:pt idx="25073">
                  <c:v>-568.90899999999999</c:v>
                </c:pt>
                <c:pt idx="25074">
                  <c:v>-568.89300000000003</c:v>
                </c:pt>
                <c:pt idx="25075">
                  <c:v>-568.87699999999995</c:v>
                </c:pt>
                <c:pt idx="25076">
                  <c:v>-568.86099999999999</c:v>
                </c:pt>
                <c:pt idx="25077">
                  <c:v>-568.84500000000003</c:v>
                </c:pt>
                <c:pt idx="25078">
                  <c:v>-568.82899999999995</c:v>
                </c:pt>
                <c:pt idx="25079">
                  <c:v>-568.81299999999999</c:v>
                </c:pt>
                <c:pt idx="25080">
                  <c:v>-568.79700000000003</c:v>
                </c:pt>
                <c:pt idx="25081">
                  <c:v>-568.78099999999995</c:v>
                </c:pt>
                <c:pt idx="25082">
                  <c:v>-568.76499999999999</c:v>
                </c:pt>
                <c:pt idx="25083">
                  <c:v>-568.74900000000002</c:v>
                </c:pt>
                <c:pt idx="25084">
                  <c:v>-568.73299999999995</c:v>
                </c:pt>
                <c:pt idx="25085">
                  <c:v>-568.71699999999998</c:v>
                </c:pt>
                <c:pt idx="25086">
                  <c:v>-568.70100000000002</c:v>
                </c:pt>
                <c:pt idx="25087">
                  <c:v>-568.68499999999995</c:v>
                </c:pt>
                <c:pt idx="25088">
                  <c:v>-568.66899999999998</c:v>
                </c:pt>
                <c:pt idx="25089">
                  <c:v>-568.65300000000002</c:v>
                </c:pt>
                <c:pt idx="25090">
                  <c:v>-568.63699999999994</c:v>
                </c:pt>
                <c:pt idx="25091">
                  <c:v>-568.62099999999998</c:v>
                </c:pt>
                <c:pt idx="25092">
                  <c:v>-568.60500000000002</c:v>
                </c:pt>
                <c:pt idx="25093">
                  <c:v>-568.58900000000006</c:v>
                </c:pt>
                <c:pt idx="25094">
                  <c:v>-568.57299999999998</c:v>
                </c:pt>
                <c:pt idx="25095">
                  <c:v>-568.55700000000002</c:v>
                </c:pt>
                <c:pt idx="25096">
                  <c:v>-568.54100000000005</c:v>
                </c:pt>
                <c:pt idx="25097">
                  <c:v>-568.52499999999998</c:v>
                </c:pt>
                <c:pt idx="25098">
                  <c:v>-568.50900000000001</c:v>
                </c:pt>
                <c:pt idx="25099">
                  <c:v>-568.49300000000005</c:v>
                </c:pt>
                <c:pt idx="25100">
                  <c:v>-568.47699999999998</c:v>
                </c:pt>
                <c:pt idx="25101">
                  <c:v>-568.46100000000001</c:v>
                </c:pt>
                <c:pt idx="25102">
                  <c:v>-568.44500000000005</c:v>
                </c:pt>
                <c:pt idx="25103">
                  <c:v>-568.42899999999997</c:v>
                </c:pt>
                <c:pt idx="25104">
                  <c:v>-568.41300000000001</c:v>
                </c:pt>
                <c:pt idx="25105">
                  <c:v>-568.39700000000005</c:v>
                </c:pt>
                <c:pt idx="25106">
                  <c:v>-568.38099999999997</c:v>
                </c:pt>
                <c:pt idx="25107">
                  <c:v>-568.36500000000001</c:v>
                </c:pt>
                <c:pt idx="25108">
                  <c:v>-568.34900000000005</c:v>
                </c:pt>
                <c:pt idx="25109">
                  <c:v>-568.33299999999997</c:v>
                </c:pt>
                <c:pt idx="25110">
                  <c:v>-568.31700000000001</c:v>
                </c:pt>
                <c:pt idx="25111">
                  <c:v>-568.30100000000004</c:v>
                </c:pt>
                <c:pt idx="25112">
                  <c:v>-568.28499999999997</c:v>
                </c:pt>
                <c:pt idx="25113">
                  <c:v>-568.26900000000001</c:v>
                </c:pt>
                <c:pt idx="25114">
                  <c:v>-568.25300000000004</c:v>
                </c:pt>
                <c:pt idx="25115">
                  <c:v>-568.23699999999997</c:v>
                </c:pt>
                <c:pt idx="25116">
                  <c:v>-568.221</c:v>
                </c:pt>
                <c:pt idx="25117">
                  <c:v>-568.20500000000004</c:v>
                </c:pt>
                <c:pt idx="25118">
                  <c:v>-568.18899999999996</c:v>
                </c:pt>
                <c:pt idx="25119">
                  <c:v>-568.173</c:v>
                </c:pt>
                <c:pt idx="25120">
                  <c:v>-568.15700000000004</c:v>
                </c:pt>
                <c:pt idx="25121">
                  <c:v>-568.14099999999996</c:v>
                </c:pt>
                <c:pt idx="25122">
                  <c:v>-568.125</c:v>
                </c:pt>
                <c:pt idx="25123">
                  <c:v>-568.10900000000004</c:v>
                </c:pt>
                <c:pt idx="25124">
                  <c:v>-568.09299999999996</c:v>
                </c:pt>
                <c:pt idx="25125">
                  <c:v>-568.077</c:v>
                </c:pt>
                <c:pt idx="25126">
                  <c:v>-568.06100000000004</c:v>
                </c:pt>
                <c:pt idx="25127">
                  <c:v>-568.04499999999996</c:v>
                </c:pt>
                <c:pt idx="25128">
                  <c:v>-568.029</c:v>
                </c:pt>
                <c:pt idx="25129">
                  <c:v>-568.01300000000003</c:v>
                </c:pt>
                <c:pt idx="25130">
                  <c:v>-567.99699999999996</c:v>
                </c:pt>
                <c:pt idx="25131">
                  <c:v>-567.98099999999999</c:v>
                </c:pt>
                <c:pt idx="25132">
                  <c:v>-567.96500000000003</c:v>
                </c:pt>
                <c:pt idx="25133">
                  <c:v>-567.94899999999996</c:v>
                </c:pt>
                <c:pt idx="25134">
                  <c:v>-567.93299999999999</c:v>
                </c:pt>
                <c:pt idx="25135">
                  <c:v>-567.91700000000003</c:v>
                </c:pt>
                <c:pt idx="25136">
                  <c:v>-567.90099999999995</c:v>
                </c:pt>
                <c:pt idx="25137">
                  <c:v>-567.88499999999999</c:v>
                </c:pt>
                <c:pt idx="25138">
                  <c:v>-567.86900000000003</c:v>
                </c:pt>
                <c:pt idx="25139">
                  <c:v>-567.85299999999995</c:v>
                </c:pt>
                <c:pt idx="25140">
                  <c:v>-567.83699999999999</c:v>
                </c:pt>
                <c:pt idx="25141">
                  <c:v>-567.82100000000003</c:v>
                </c:pt>
                <c:pt idx="25142">
                  <c:v>-567.80499999999995</c:v>
                </c:pt>
                <c:pt idx="25143">
                  <c:v>-567.78899999999999</c:v>
                </c:pt>
                <c:pt idx="25144">
                  <c:v>-567.77300000000002</c:v>
                </c:pt>
                <c:pt idx="25145">
                  <c:v>-567.75699999999995</c:v>
                </c:pt>
                <c:pt idx="25146">
                  <c:v>-567.74099999999999</c:v>
                </c:pt>
                <c:pt idx="25147">
                  <c:v>-567.72500000000002</c:v>
                </c:pt>
                <c:pt idx="25148">
                  <c:v>-567.70899999999995</c:v>
                </c:pt>
                <c:pt idx="25149">
                  <c:v>-567.69299999999998</c:v>
                </c:pt>
                <c:pt idx="25150">
                  <c:v>-567.67700000000002</c:v>
                </c:pt>
                <c:pt idx="25151">
                  <c:v>-567.66099999999994</c:v>
                </c:pt>
                <c:pt idx="25152">
                  <c:v>-567.64499999999998</c:v>
                </c:pt>
                <c:pt idx="25153">
                  <c:v>-567.62900000000002</c:v>
                </c:pt>
                <c:pt idx="25154">
                  <c:v>-567.61300000000006</c:v>
                </c:pt>
                <c:pt idx="25155">
                  <c:v>-567.59699999999998</c:v>
                </c:pt>
                <c:pt idx="25156">
                  <c:v>-567.58100000000002</c:v>
                </c:pt>
                <c:pt idx="25157">
                  <c:v>-567.56500000000005</c:v>
                </c:pt>
                <c:pt idx="25158">
                  <c:v>-567.54899999999998</c:v>
                </c:pt>
                <c:pt idx="25159">
                  <c:v>-567.53300000000002</c:v>
                </c:pt>
                <c:pt idx="25160">
                  <c:v>-567.51700000000005</c:v>
                </c:pt>
                <c:pt idx="25161">
                  <c:v>-567.50099999999998</c:v>
                </c:pt>
                <c:pt idx="25162">
                  <c:v>-567.48500000000001</c:v>
                </c:pt>
                <c:pt idx="25163">
                  <c:v>-567.46900000000005</c:v>
                </c:pt>
                <c:pt idx="25164">
                  <c:v>-567.45299999999997</c:v>
                </c:pt>
                <c:pt idx="25165">
                  <c:v>-567.43700000000001</c:v>
                </c:pt>
                <c:pt idx="25166">
                  <c:v>-567.42100000000005</c:v>
                </c:pt>
                <c:pt idx="25167">
                  <c:v>-567.40499999999997</c:v>
                </c:pt>
                <c:pt idx="25168">
                  <c:v>-567.38900000000001</c:v>
                </c:pt>
                <c:pt idx="25169">
                  <c:v>-567.37300000000005</c:v>
                </c:pt>
                <c:pt idx="25170">
                  <c:v>-567.35699999999997</c:v>
                </c:pt>
                <c:pt idx="25171">
                  <c:v>-567.34100000000001</c:v>
                </c:pt>
                <c:pt idx="25172">
                  <c:v>-567.32500000000005</c:v>
                </c:pt>
                <c:pt idx="25173">
                  <c:v>-567.30899999999997</c:v>
                </c:pt>
                <c:pt idx="25174">
                  <c:v>-567.29300000000001</c:v>
                </c:pt>
                <c:pt idx="25175">
                  <c:v>-567.27700000000004</c:v>
                </c:pt>
                <c:pt idx="25176">
                  <c:v>-567.26099999999997</c:v>
                </c:pt>
                <c:pt idx="25177">
                  <c:v>-567.245</c:v>
                </c:pt>
                <c:pt idx="25178">
                  <c:v>-567.22900000000004</c:v>
                </c:pt>
                <c:pt idx="25179">
                  <c:v>-567.21400000000006</c:v>
                </c:pt>
                <c:pt idx="25180">
                  <c:v>-567.19799999999998</c:v>
                </c:pt>
                <c:pt idx="25181">
                  <c:v>-567.18200000000002</c:v>
                </c:pt>
                <c:pt idx="25182">
                  <c:v>-567.16600000000005</c:v>
                </c:pt>
                <c:pt idx="25183">
                  <c:v>-567.15</c:v>
                </c:pt>
                <c:pt idx="25184">
                  <c:v>-567.13400000000001</c:v>
                </c:pt>
                <c:pt idx="25185">
                  <c:v>-567.11800000000005</c:v>
                </c:pt>
                <c:pt idx="25186">
                  <c:v>-567.10199999999998</c:v>
                </c:pt>
                <c:pt idx="25187">
                  <c:v>-567.08600000000001</c:v>
                </c:pt>
                <c:pt idx="25188">
                  <c:v>-567.07000000000005</c:v>
                </c:pt>
                <c:pt idx="25189">
                  <c:v>-567.05399999999997</c:v>
                </c:pt>
                <c:pt idx="25190">
                  <c:v>-567.03800000000001</c:v>
                </c:pt>
                <c:pt idx="25191">
                  <c:v>-567.02200000000005</c:v>
                </c:pt>
                <c:pt idx="25192">
                  <c:v>-567.00599999999997</c:v>
                </c:pt>
                <c:pt idx="25193">
                  <c:v>-566.99</c:v>
                </c:pt>
                <c:pt idx="25194">
                  <c:v>-566.97400000000005</c:v>
                </c:pt>
                <c:pt idx="25195">
                  <c:v>-566.95799999999997</c:v>
                </c:pt>
                <c:pt idx="25196">
                  <c:v>-566.94200000000001</c:v>
                </c:pt>
                <c:pt idx="25197">
                  <c:v>-566.92600000000004</c:v>
                </c:pt>
                <c:pt idx="25198">
                  <c:v>-566.91</c:v>
                </c:pt>
                <c:pt idx="25199">
                  <c:v>-566.89400000000001</c:v>
                </c:pt>
                <c:pt idx="25200">
                  <c:v>-566.87800000000004</c:v>
                </c:pt>
                <c:pt idx="25201">
                  <c:v>-566.86199999999997</c:v>
                </c:pt>
                <c:pt idx="25202">
                  <c:v>-566.846</c:v>
                </c:pt>
                <c:pt idx="25203">
                  <c:v>-566.83000000000004</c:v>
                </c:pt>
                <c:pt idx="25204">
                  <c:v>-566.81399999999996</c:v>
                </c:pt>
                <c:pt idx="25205">
                  <c:v>-566.798</c:v>
                </c:pt>
                <c:pt idx="25206">
                  <c:v>-566.78200000000004</c:v>
                </c:pt>
                <c:pt idx="25207">
                  <c:v>-566.76599999999996</c:v>
                </c:pt>
                <c:pt idx="25208">
                  <c:v>-566.75</c:v>
                </c:pt>
                <c:pt idx="25209">
                  <c:v>-566.73400000000004</c:v>
                </c:pt>
                <c:pt idx="25210">
                  <c:v>-566.71799999999996</c:v>
                </c:pt>
                <c:pt idx="25211">
                  <c:v>-566.702</c:v>
                </c:pt>
                <c:pt idx="25212">
                  <c:v>-566.68600000000004</c:v>
                </c:pt>
                <c:pt idx="25213">
                  <c:v>-566.66999999999996</c:v>
                </c:pt>
                <c:pt idx="25214">
                  <c:v>-566.654</c:v>
                </c:pt>
                <c:pt idx="25215">
                  <c:v>-566.63800000000003</c:v>
                </c:pt>
                <c:pt idx="25216">
                  <c:v>-566.62199999999996</c:v>
                </c:pt>
                <c:pt idx="25217">
                  <c:v>-566.60599999999999</c:v>
                </c:pt>
                <c:pt idx="25218">
                  <c:v>-566.59</c:v>
                </c:pt>
                <c:pt idx="25219">
                  <c:v>-566.57399999999996</c:v>
                </c:pt>
                <c:pt idx="25220">
                  <c:v>-566.55799999999999</c:v>
                </c:pt>
                <c:pt idx="25221">
                  <c:v>-566.54200000000003</c:v>
                </c:pt>
                <c:pt idx="25222">
                  <c:v>-566.52599999999995</c:v>
                </c:pt>
                <c:pt idx="25223">
                  <c:v>-566.51</c:v>
                </c:pt>
                <c:pt idx="25224">
                  <c:v>-566.49400000000003</c:v>
                </c:pt>
                <c:pt idx="25225">
                  <c:v>-566.47799999999995</c:v>
                </c:pt>
                <c:pt idx="25226">
                  <c:v>-566.46199999999999</c:v>
                </c:pt>
                <c:pt idx="25227">
                  <c:v>-566.44600000000003</c:v>
                </c:pt>
                <c:pt idx="25228">
                  <c:v>-566.42999999999995</c:v>
                </c:pt>
                <c:pt idx="25229">
                  <c:v>-566.41399999999999</c:v>
                </c:pt>
                <c:pt idx="25230">
                  <c:v>-566.39800000000002</c:v>
                </c:pt>
                <c:pt idx="25231">
                  <c:v>-566.38199999999995</c:v>
                </c:pt>
                <c:pt idx="25232">
                  <c:v>-566.36599999999999</c:v>
                </c:pt>
                <c:pt idx="25233">
                  <c:v>-566.35</c:v>
                </c:pt>
                <c:pt idx="25234">
                  <c:v>-566.33399999999995</c:v>
                </c:pt>
                <c:pt idx="25235">
                  <c:v>-566.31799999999998</c:v>
                </c:pt>
                <c:pt idx="25236">
                  <c:v>-566.30200000000002</c:v>
                </c:pt>
                <c:pt idx="25237">
                  <c:v>-566.28599999999994</c:v>
                </c:pt>
                <c:pt idx="25238">
                  <c:v>-566.27</c:v>
                </c:pt>
                <c:pt idx="25239">
                  <c:v>-566.25400000000002</c:v>
                </c:pt>
                <c:pt idx="25240">
                  <c:v>-566.23800000000006</c:v>
                </c:pt>
                <c:pt idx="25241">
                  <c:v>-566.22199999999998</c:v>
                </c:pt>
                <c:pt idx="25242">
                  <c:v>-566.20600000000002</c:v>
                </c:pt>
                <c:pt idx="25243">
                  <c:v>-566.19000000000005</c:v>
                </c:pt>
                <c:pt idx="25244">
                  <c:v>-566.17399999999998</c:v>
                </c:pt>
                <c:pt idx="25245">
                  <c:v>-566.15800000000002</c:v>
                </c:pt>
                <c:pt idx="25246">
                  <c:v>-566.14200000000005</c:v>
                </c:pt>
                <c:pt idx="25247">
                  <c:v>-566.12599999999998</c:v>
                </c:pt>
                <c:pt idx="25248">
                  <c:v>-566.11</c:v>
                </c:pt>
                <c:pt idx="25249">
                  <c:v>-566.09400000000005</c:v>
                </c:pt>
                <c:pt idx="25250">
                  <c:v>-566.07799999999997</c:v>
                </c:pt>
                <c:pt idx="25251">
                  <c:v>-566.06200000000001</c:v>
                </c:pt>
                <c:pt idx="25252">
                  <c:v>-566.04600000000005</c:v>
                </c:pt>
                <c:pt idx="25253">
                  <c:v>-566.03</c:v>
                </c:pt>
                <c:pt idx="25254">
                  <c:v>-566.01400000000001</c:v>
                </c:pt>
                <c:pt idx="25255">
                  <c:v>-565.99800000000005</c:v>
                </c:pt>
                <c:pt idx="25256">
                  <c:v>-565.98199999999997</c:v>
                </c:pt>
                <c:pt idx="25257">
                  <c:v>-565.96600000000001</c:v>
                </c:pt>
                <c:pt idx="25258">
                  <c:v>-565.95000000000005</c:v>
                </c:pt>
                <c:pt idx="25259">
                  <c:v>-565.93399999999997</c:v>
                </c:pt>
                <c:pt idx="25260">
                  <c:v>-565.91800000000001</c:v>
                </c:pt>
                <c:pt idx="25261">
                  <c:v>-565.90200000000004</c:v>
                </c:pt>
                <c:pt idx="25262">
                  <c:v>-565.88599999999997</c:v>
                </c:pt>
                <c:pt idx="25263">
                  <c:v>-565.87</c:v>
                </c:pt>
                <c:pt idx="25264">
                  <c:v>-565.85400000000004</c:v>
                </c:pt>
                <c:pt idx="25265">
                  <c:v>-565.83799999999997</c:v>
                </c:pt>
                <c:pt idx="25266">
                  <c:v>-565.822</c:v>
                </c:pt>
                <c:pt idx="25267">
                  <c:v>-565.80600000000004</c:v>
                </c:pt>
                <c:pt idx="25268">
                  <c:v>-565.79</c:v>
                </c:pt>
                <c:pt idx="25269">
                  <c:v>-565.774</c:v>
                </c:pt>
                <c:pt idx="25270">
                  <c:v>-565.75800000000004</c:v>
                </c:pt>
                <c:pt idx="25271">
                  <c:v>-565.74199999999996</c:v>
                </c:pt>
                <c:pt idx="25272">
                  <c:v>-565.726</c:v>
                </c:pt>
                <c:pt idx="25273">
                  <c:v>-565.71</c:v>
                </c:pt>
                <c:pt idx="25274">
                  <c:v>-565.69399999999996</c:v>
                </c:pt>
                <c:pt idx="25275">
                  <c:v>-565.678</c:v>
                </c:pt>
                <c:pt idx="25276">
                  <c:v>-565.66200000000003</c:v>
                </c:pt>
                <c:pt idx="25277">
                  <c:v>-565.64599999999996</c:v>
                </c:pt>
                <c:pt idx="25278">
                  <c:v>-565.63</c:v>
                </c:pt>
                <c:pt idx="25279">
                  <c:v>-565.61400000000003</c:v>
                </c:pt>
                <c:pt idx="25280">
                  <c:v>-565.59799999999996</c:v>
                </c:pt>
                <c:pt idx="25281">
                  <c:v>-565.58199999999999</c:v>
                </c:pt>
                <c:pt idx="25282">
                  <c:v>-565.56600000000003</c:v>
                </c:pt>
                <c:pt idx="25283">
                  <c:v>-565.54999999999995</c:v>
                </c:pt>
                <c:pt idx="25284">
                  <c:v>-565.53399999999999</c:v>
                </c:pt>
                <c:pt idx="25285">
                  <c:v>-565.51800000000003</c:v>
                </c:pt>
                <c:pt idx="25286">
                  <c:v>-565.50199999999995</c:v>
                </c:pt>
                <c:pt idx="25287">
                  <c:v>-565.48599999999999</c:v>
                </c:pt>
                <c:pt idx="25288">
                  <c:v>-565.47</c:v>
                </c:pt>
                <c:pt idx="25289">
                  <c:v>-565.45399999999995</c:v>
                </c:pt>
                <c:pt idx="25290">
                  <c:v>-565.43799999999999</c:v>
                </c:pt>
                <c:pt idx="25291">
                  <c:v>-565.42200000000003</c:v>
                </c:pt>
                <c:pt idx="25292">
                  <c:v>-565.40599999999995</c:v>
                </c:pt>
                <c:pt idx="25293">
                  <c:v>-565.39099999999996</c:v>
                </c:pt>
                <c:pt idx="25294">
                  <c:v>-565.375</c:v>
                </c:pt>
                <c:pt idx="25295">
                  <c:v>-565.35900000000004</c:v>
                </c:pt>
                <c:pt idx="25296">
                  <c:v>-565.34299999999996</c:v>
                </c:pt>
                <c:pt idx="25297">
                  <c:v>-565.327</c:v>
                </c:pt>
                <c:pt idx="25298">
                  <c:v>-565.31100000000004</c:v>
                </c:pt>
                <c:pt idx="25299">
                  <c:v>-565.29499999999996</c:v>
                </c:pt>
                <c:pt idx="25300">
                  <c:v>-565.279</c:v>
                </c:pt>
                <c:pt idx="25301">
                  <c:v>-565.26300000000003</c:v>
                </c:pt>
                <c:pt idx="25302">
                  <c:v>-565.24699999999996</c:v>
                </c:pt>
                <c:pt idx="25303">
                  <c:v>-565.23099999999999</c:v>
                </c:pt>
                <c:pt idx="25304">
                  <c:v>-565.21500000000003</c:v>
                </c:pt>
                <c:pt idx="25305">
                  <c:v>-565.19899999999996</c:v>
                </c:pt>
                <c:pt idx="25306">
                  <c:v>-565.18299999999999</c:v>
                </c:pt>
                <c:pt idx="25307">
                  <c:v>-565.16700000000003</c:v>
                </c:pt>
                <c:pt idx="25308">
                  <c:v>-565.15099999999995</c:v>
                </c:pt>
                <c:pt idx="25309">
                  <c:v>-565.13499999999999</c:v>
                </c:pt>
                <c:pt idx="25310">
                  <c:v>-565.11900000000003</c:v>
                </c:pt>
                <c:pt idx="25311">
                  <c:v>-565.10299999999995</c:v>
                </c:pt>
                <c:pt idx="25312">
                  <c:v>-565.08699999999999</c:v>
                </c:pt>
                <c:pt idx="25313">
                  <c:v>-565.07100000000003</c:v>
                </c:pt>
                <c:pt idx="25314">
                  <c:v>-565.05499999999995</c:v>
                </c:pt>
                <c:pt idx="25315">
                  <c:v>-565.03899999999999</c:v>
                </c:pt>
                <c:pt idx="25316">
                  <c:v>-565.02300000000002</c:v>
                </c:pt>
                <c:pt idx="25317">
                  <c:v>-565.00699999999995</c:v>
                </c:pt>
                <c:pt idx="25318">
                  <c:v>-564.99099999999999</c:v>
                </c:pt>
                <c:pt idx="25319">
                  <c:v>-564.97500000000002</c:v>
                </c:pt>
                <c:pt idx="25320">
                  <c:v>-564.95899999999995</c:v>
                </c:pt>
                <c:pt idx="25321">
                  <c:v>-564.94299999999998</c:v>
                </c:pt>
                <c:pt idx="25322">
                  <c:v>-564.92700000000002</c:v>
                </c:pt>
                <c:pt idx="25323">
                  <c:v>-564.91099999999994</c:v>
                </c:pt>
                <c:pt idx="25324">
                  <c:v>-564.89499999999998</c:v>
                </c:pt>
                <c:pt idx="25325">
                  <c:v>-564.87900000000002</c:v>
                </c:pt>
                <c:pt idx="25326">
                  <c:v>-564.86300000000006</c:v>
                </c:pt>
                <c:pt idx="25327">
                  <c:v>-564.84699999999998</c:v>
                </c:pt>
                <c:pt idx="25328">
                  <c:v>-564.83100000000002</c:v>
                </c:pt>
                <c:pt idx="25329">
                  <c:v>-564.81500000000005</c:v>
                </c:pt>
                <c:pt idx="25330">
                  <c:v>-564.79899999999998</c:v>
                </c:pt>
                <c:pt idx="25331">
                  <c:v>-564.78300000000002</c:v>
                </c:pt>
                <c:pt idx="25332">
                  <c:v>-564.76700000000005</c:v>
                </c:pt>
                <c:pt idx="25333">
                  <c:v>-564.75099999999998</c:v>
                </c:pt>
                <c:pt idx="25334">
                  <c:v>-564.73500000000001</c:v>
                </c:pt>
                <c:pt idx="25335">
                  <c:v>-564.71900000000005</c:v>
                </c:pt>
                <c:pt idx="25336">
                  <c:v>-564.70299999999997</c:v>
                </c:pt>
                <c:pt idx="25337">
                  <c:v>-564.68700000000001</c:v>
                </c:pt>
                <c:pt idx="25338">
                  <c:v>-564.67100000000005</c:v>
                </c:pt>
                <c:pt idx="25339">
                  <c:v>-564.65499999999997</c:v>
                </c:pt>
                <c:pt idx="25340">
                  <c:v>-564.63900000000001</c:v>
                </c:pt>
                <c:pt idx="25341">
                  <c:v>-564.62300000000005</c:v>
                </c:pt>
                <c:pt idx="25342">
                  <c:v>-564.60699999999997</c:v>
                </c:pt>
                <c:pt idx="25343">
                  <c:v>-564.59100000000001</c:v>
                </c:pt>
                <c:pt idx="25344">
                  <c:v>-564.57500000000005</c:v>
                </c:pt>
                <c:pt idx="25345">
                  <c:v>-564.55899999999997</c:v>
                </c:pt>
                <c:pt idx="25346">
                  <c:v>-564.54300000000001</c:v>
                </c:pt>
                <c:pt idx="25347">
                  <c:v>-564.52700000000004</c:v>
                </c:pt>
                <c:pt idx="25348">
                  <c:v>-564.51099999999997</c:v>
                </c:pt>
                <c:pt idx="25349">
                  <c:v>-564.495</c:v>
                </c:pt>
                <c:pt idx="25350">
                  <c:v>-564.47900000000004</c:v>
                </c:pt>
                <c:pt idx="25351">
                  <c:v>-564.46299999999997</c:v>
                </c:pt>
                <c:pt idx="25352">
                  <c:v>-564.447</c:v>
                </c:pt>
                <c:pt idx="25353">
                  <c:v>-564.43100000000004</c:v>
                </c:pt>
                <c:pt idx="25354">
                  <c:v>-564.41499999999996</c:v>
                </c:pt>
                <c:pt idx="25355">
                  <c:v>-564.399</c:v>
                </c:pt>
                <c:pt idx="25356">
                  <c:v>-564.38300000000004</c:v>
                </c:pt>
                <c:pt idx="25357">
                  <c:v>-564.36699999999996</c:v>
                </c:pt>
                <c:pt idx="25358">
                  <c:v>-564.351</c:v>
                </c:pt>
                <c:pt idx="25359">
                  <c:v>-564.33500000000004</c:v>
                </c:pt>
                <c:pt idx="25360">
                  <c:v>-564.31899999999996</c:v>
                </c:pt>
                <c:pt idx="25361">
                  <c:v>-564.303</c:v>
                </c:pt>
                <c:pt idx="25362">
                  <c:v>-564.28700000000003</c:v>
                </c:pt>
                <c:pt idx="25363">
                  <c:v>-564.27099999999996</c:v>
                </c:pt>
                <c:pt idx="25364">
                  <c:v>-564.255</c:v>
                </c:pt>
                <c:pt idx="25365">
                  <c:v>-564.23900000000003</c:v>
                </c:pt>
                <c:pt idx="25366">
                  <c:v>-564.22299999999996</c:v>
                </c:pt>
                <c:pt idx="25367">
                  <c:v>-564.20699999999999</c:v>
                </c:pt>
                <c:pt idx="25368">
                  <c:v>-564.19100000000003</c:v>
                </c:pt>
                <c:pt idx="25369">
                  <c:v>-564.17499999999995</c:v>
                </c:pt>
                <c:pt idx="25370">
                  <c:v>-564.15899999999999</c:v>
                </c:pt>
                <c:pt idx="25371">
                  <c:v>-564.14300000000003</c:v>
                </c:pt>
                <c:pt idx="25372">
                  <c:v>-564.12699999999995</c:v>
                </c:pt>
                <c:pt idx="25373">
                  <c:v>-564.11099999999999</c:v>
                </c:pt>
                <c:pt idx="25374">
                  <c:v>-564.09500000000003</c:v>
                </c:pt>
                <c:pt idx="25375">
                  <c:v>-564.07899999999995</c:v>
                </c:pt>
                <c:pt idx="25376">
                  <c:v>-564.06299999999999</c:v>
                </c:pt>
                <c:pt idx="25377">
                  <c:v>-564.04700000000003</c:v>
                </c:pt>
                <c:pt idx="25378">
                  <c:v>-564.03099999999995</c:v>
                </c:pt>
                <c:pt idx="25379">
                  <c:v>-564.01499999999999</c:v>
                </c:pt>
                <c:pt idx="25380">
                  <c:v>-563.99900000000002</c:v>
                </c:pt>
                <c:pt idx="25381">
                  <c:v>-563.98299999999995</c:v>
                </c:pt>
                <c:pt idx="25382">
                  <c:v>-563.96699999999998</c:v>
                </c:pt>
                <c:pt idx="25383">
                  <c:v>-563.95100000000002</c:v>
                </c:pt>
                <c:pt idx="25384">
                  <c:v>-563.93499999999995</c:v>
                </c:pt>
                <c:pt idx="25385">
                  <c:v>-563.91899999999998</c:v>
                </c:pt>
                <c:pt idx="25386">
                  <c:v>-563.90300000000002</c:v>
                </c:pt>
                <c:pt idx="25387">
                  <c:v>-563.88699999999994</c:v>
                </c:pt>
                <c:pt idx="25388">
                  <c:v>-563.87099999999998</c:v>
                </c:pt>
                <c:pt idx="25389">
                  <c:v>-563.85500000000002</c:v>
                </c:pt>
                <c:pt idx="25390">
                  <c:v>-563.83900000000006</c:v>
                </c:pt>
                <c:pt idx="25391">
                  <c:v>-563.82299999999998</c:v>
                </c:pt>
                <c:pt idx="25392">
                  <c:v>-563.80700000000002</c:v>
                </c:pt>
                <c:pt idx="25393">
                  <c:v>-563.79100000000005</c:v>
                </c:pt>
                <c:pt idx="25394">
                  <c:v>-563.77499999999998</c:v>
                </c:pt>
                <c:pt idx="25395">
                  <c:v>-563.75900000000001</c:v>
                </c:pt>
                <c:pt idx="25396">
                  <c:v>-563.74300000000005</c:v>
                </c:pt>
                <c:pt idx="25397">
                  <c:v>-563.72699999999998</c:v>
                </c:pt>
                <c:pt idx="25398">
                  <c:v>-563.71100000000001</c:v>
                </c:pt>
                <c:pt idx="25399">
                  <c:v>-563.69500000000005</c:v>
                </c:pt>
                <c:pt idx="25400">
                  <c:v>-563.67899999999997</c:v>
                </c:pt>
                <c:pt idx="25401">
                  <c:v>-563.66300000000001</c:v>
                </c:pt>
                <c:pt idx="25402">
                  <c:v>-563.64700000000005</c:v>
                </c:pt>
                <c:pt idx="25403">
                  <c:v>-563.63099999999997</c:v>
                </c:pt>
                <c:pt idx="25404">
                  <c:v>-563.61500000000001</c:v>
                </c:pt>
                <c:pt idx="25405">
                  <c:v>-563.59900000000005</c:v>
                </c:pt>
                <c:pt idx="25406">
                  <c:v>-563.58299999999997</c:v>
                </c:pt>
                <c:pt idx="25407">
                  <c:v>-563.56799999999998</c:v>
                </c:pt>
                <c:pt idx="25408">
                  <c:v>-563.55200000000002</c:v>
                </c:pt>
                <c:pt idx="25409">
                  <c:v>-563.53599999999994</c:v>
                </c:pt>
                <c:pt idx="25410">
                  <c:v>-563.52</c:v>
                </c:pt>
                <c:pt idx="25411">
                  <c:v>-563.50400000000002</c:v>
                </c:pt>
                <c:pt idx="25412">
                  <c:v>-563.48800000000006</c:v>
                </c:pt>
                <c:pt idx="25413">
                  <c:v>-563.47199999999998</c:v>
                </c:pt>
                <c:pt idx="25414">
                  <c:v>-563.45600000000002</c:v>
                </c:pt>
                <c:pt idx="25415">
                  <c:v>-563.44000000000005</c:v>
                </c:pt>
                <c:pt idx="25416">
                  <c:v>-563.42399999999998</c:v>
                </c:pt>
                <c:pt idx="25417">
                  <c:v>-563.40800000000002</c:v>
                </c:pt>
                <c:pt idx="25418">
                  <c:v>-563.39200000000005</c:v>
                </c:pt>
                <c:pt idx="25419">
                  <c:v>-563.37599999999998</c:v>
                </c:pt>
                <c:pt idx="25420">
                  <c:v>-563.36</c:v>
                </c:pt>
                <c:pt idx="25421">
                  <c:v>-563.34400000000005</c:v>
                </c:pt>
                <c:pt idx="25422">
                  <c:v>-563.32799999999997</c:v>
                </c:pt>
                <c:pt idx="25423">
                  <c:v>-563.31200000000001</c:v>
                </c:pt>
                <c:pt idx="25424">
                  <c:v>-563.29600000000005</c:v>
                </c:pt>
                <c:pt idx="25425">
                  <c:v>-563.28</c:v>
                </c:pt>
                <c:pt idx="25426">
                  <c:v>-563.26400000000001</c:v>
                </c:pt>
                <c:pt idx="25427">
                  <c:v>-563.24800000000005</c:v>
                </c:pt>
                <c:pt idx="25428">
                  <c:v>-563.23199999999997</c:v>
                </c:pt>
                <c:pt idx="25429">
                  <c:v>-563.21600000000001</c:v>
                </c:pt>
                <c:pt idx="25430">
                  <c:v>-563.20000000000005</c:v>
                </c:pt>
                <c:pt idx="25431">
                  <c:v>-563.18399999999997</c:v>
                </c:pt>
                <c:pt idx="25432">
                  <c:v>-563.16800000000001</c:v>
                </c:pt>
                <c:pt idx="25433">
                  <c:v>-563.15200000000004</c:v>
                </c:pt>
                <c:pt idx="25434">
                  <c:v>-563.13599999999997</c:v>
                </c:pt>
                <c:pt idx="25435">
                  <c:v>-563.12</c:v>
                </c:pt>
                <c:pt idx="25436">
                  <c:v>-563.10400000000004</c:v>
                </c:pt>
                <c:pt idx="25437">
                  <c:v>-563.08799999999997</c:v>
                </c:pt>
                <c:pt idx="25438">
                  <c:v>-563.072</c:v>
                </c:pt>
                <c:pt idx="25439">
                  <c:v>-563.05600000000004</c:v>
                </c:pt>
                <c:pt idx="25440">
                  <c:v>-563.04</c:v>
                </c:pt>
                <c:pt idx="25441">
                  <c:v>-563.024</c:v>
                </c:pt>
                <c:pt idx="25442">
                  <c:v>-563.00800000000004</c:v>
                </c:pt>
                <c:pt idx="25443">
                  <c:v>-562.99199999999996</c:v>
                </c:pt>
                <c:pt idx="25444">
                  <c:v>-562.976</c:v>
                </c:pt>
                <c:pt idx="25445">
                  <c:v>-562.96</c:v>
                </c:pt>
                <c:pt idx="25446">
                  <c:v>-562.94399999999996</c:v>
                </c:pt>
                <c:pt idx="25447">
                  <c:v>-562.928</c:v>
                </c:pt>
                <c:pt idx="25448">
                  <c:v>-562.91200000000003</c:v>
                </c:pt>
                <c:pt idx="25449">
                  <c:v>-562.89599999999996</c:v>
                </c:pt>
                <c:pt idx="25450">
                  <c:v>-562.88</c:v>
                </c:pt>
                <c:pt idx="25451">
                  <c:v>-562.86400000000003</c:v>
                </c:pt>
                <c:pt idx="25452">
                  <c:v>-562.84799999999996</c:v>
                </c:pt>
                <c:pt idx="25453">
                  <c:v>-562.83199999999999</c:v>
                </c:pt>
                <c:pt idx="25454">
                  <c:v>-562.81600000000003</c:v>
                </c:pt>
                <c:pt idx="25455">
                  <c:v>-562.79999999999995</c:v>
                </c:pt>
                <c:pt idx="25456">
                  <c:v>-562.78399999999999</c:v>
                </c:pt>
                <c:pt idx="25457">
                  <c:v>-562.76800000000003</c:v>
                </c:pt>
                <c:pt idx="25458">
                  <c:v>-562.75199999999995</c:v>
                </c:pt>
                <c:pt idx="25459">
                  <c:v>-562.73599999999999</c:v>
                </c:pt>
                <c:pt idx="25460">
                  <c:v>-562.72</c:v>
                </c:pt>
                <c:pt idx="25461">
                  <c:v>-562.70399999999995</c:v>
                </c:pt>
                <c:pt idx="25462">
                  <c:v>-562.68799999999999</c:v>
                </c:pt>
                <c:pt idx="25463">
                  <c:v>-562.67200000000003</c:v>
                </c:pt>
                <c:pt idx="25464">
                  <c:v>-562.65599999999995</c:v>
                </c:pt>
                <c:pt idx="25465">
                  <c:v>-562.64</c:v>
                </c:pt>
                <c:pt idx="25466">
                  <c:v>-562.62400000000002</c:v>
                </c:pt>
                <c:pt idx="25467">
                  <c:v>-562.60799999999995</c:v>
                </c:pt>
                <c:pt idx="25468">
                  <c:v>-562.59199999999998</c:v>
                </c:pt>
                <c:pt idx="25469">
                  <c:v>-562.57600000000002</c:v>
                </c:pt>
                <c:pt idx="25470">
                  <c:v>-562.55999999999995</c:v>
                </c:pt>
                <c:pt idx="25471">
                  <c:v>-562.54399999999998</c:v>
                </c:pt>
                <c:pt idx="25472">
                  <c:v>-562.52800000000002</c:v>
                </c:pt>
                <c:pt idx="25473">
                  <c:v>-562.51199999999994</c:v>
                </c:pt>
                <c:pt idx="25474">
                  <c:v>-562.49599999999998</c:v>
                </c:pt>
                <c:pt idx="25475">
                  <c:v>-562.48</c:v>
                </c:pt>
                <c:pt idx="25476">
                  <c:v>-562.46400000000006</c:v>
                </c:pt>
                <c:pt idx="25477">
                  <c:v>-562.44799999999998</c:v>
                </c:pt>
                <c:pt idx="25478">
                  <c:v>-562.43200000000002</c:v>
                </c:pt>
                <c:pt idx="25479">
                  <c:v>-562.41600000000005</c:v>
                </c:pt>
                <c:pt idx="25480">
                  <c:v>-562.4</c:v>
                </c:pt>
                <c:pt idx="25481">
                  <c:v>-562.38400000000001</c:v>
                </c:pt>
                <c:pt idx="25482">
                  <c:v>-562.36800000000005</c:v>
                </c:pt>
                <c:pt idx="25483">
                  <c:v>-562.35199999999998</c:v>
                </c:pt>
                <c:pt idx="25484">
                  <c:v>-562.33600000000001</c:v>
                </c:pt>
                <c:pt idx="25485">
                  <c:v>-562.32000000000005</c:v>
                </c:pt>
                <c:pt idx="25486">
                  <c:v>-562.30399999999997</c:v>
                </c:pt>
                <c:pt idx="25487">
                  <c:v>-562.28800000000001</c:v>
                </c:pt>
                <c:pt idx="25488">
                  <c:v>-562.27200000000005</c:v>
                </c:pt>
                <c:pt idx="25489">
                  <c:v>-562.25599999999997</c:v>
                </c:pt>
                <c:pt idx="25490">
                  <c:v>-562.24</c:v>
                </c:pt>
                <c:pt idx="25491">
                  <c:v>-562.22400000000005</c:v>
                </c:pt>
                <c:pt idx="25492">
                  <c:v>-562.20799999999997</c:v>
                </c:pt>
                <c:pt idx="25493">
                  <c:v>-562.19200000000001</c:v>
                </c:pt>
                <c:pt idx="25494">
                  <c:v>-562.17600000000004</c:v>
                </c:pt>
                <c:pt idx="25495">
                  <c:v>-562.16</c:v>
                </c:pt>
                <c:pt idx="25496">
                  <c:v>-562.14400000000001</c:v>
                </c:pt>
                <c:pt idx="25497">
                  <c:v>-562.12800000000004</c:v>
                </c:pt>
                <c:pt idx="25498">
                  <c:v>-562.11199999999997</c:v>
                </c:pt>
                <c:pt idx="25499">
                  <c:v>-562.096</c:v>
                </c:pt>
                <c:pt idx="25500">
                  <c:v>-562.08000000000004</c:v>
                </c:pt>
                <c:pt idx="25501">
                  <c:v>-562.06399999999996</c:v>
                </c:pt>
                <c:pt idx="25502">
                  <c:v>-562.048</c:v>
                </c:pt>
                <c:pt idx="25503">
                  <c:v>-562.03200000000004</c:v>
                </c:pt>
                <c:pt idx="25504">
                  <c:v>-562.01599999999996</c:v>
                </c:pt>
                <c:pt idx="25505">
                  <c:v>-562</c:v>
                </c:pt>
                <c:pt idx="25506">
                  <c:v>-561.98400000000004</c:v>
                </c:pt>
                <c:pt idx="25507">
                  <c:v>-561.96799999999996</c:v>
                </c:pt>
                <c:pt idx="25508">
                  <c:v>-561.952</c:v>
                </c:pt>
                <c:pt idx="25509">
                  <c:v>-561.93600000000004</c:v>
                </c:pt>
                <c:pt idx="25510">
                  <c:v>-561.91999999999996</c:v>
                </c:pt>
                <c:pt idx="25511">
                  <c:v>-561.904</c:v>
                </c:pt>
                <c:pt idx="25512">
                  <c:v>-561.88800000000003</c:v>
                </c:pt>
                <c:pt idx="25513">
                  <c:v>-561.87199999999996</c:v>
                </c:pt>
                <c:pt idx="25514">
                  <c:v>-561.85599999999999</c:v>
                </c:pt>
                <c:pt idx="25515">
                  <c:v>-561.84</c:v>
                </c:pt>
                <c:pt idx="25516">
                  <c:v>-561.82399999999996</c:v>
                </c:pt>
                <c:pt idx="25517">
                  <c:v>-561.80799999999999</c:v>
                </c:pt>
                <c:pt idx="25518">
                  <c:v>-561.79200000000003</c:v>
                </c:pt>
                <c:pt idx="25519">
                  <c:v>-561.77599999999995</c:v>
                </c:pt>
                <c:pt idx="25520">
                  <c:v>-561.76</c:v>
                </c:pt>
                <c:pt idx="25521">
                  <c:v>-561.745</c:v>
                </c:pt>
                <c:pt idx="25522">
                  <c:v>-561.72900000000004</c:v>
                </c:pt>
                <c:pt idx="25523">
                  <c:v>-561.71299999999997</c:v>
                </c:pt>
                <c:pt idx="25524">
                  <c:v>-561.697</c:v>
                </c:pt>
                <c:pt idx="25525">
                  <c:v>-561.68100000000004</c:v>
                </c:pt>
                <c:pt idx="25526">
                  <c:v>-561.66499999999996</c:v>
                </c:pt>
                <c:pt idx="25527">
                  <c:v>-561.649</c:v>
                </c:pt>
                <c:pt idx="25528">
                  <c:v>-561.63300000000004</c:v>
                </c:pt>
                <c:pt idx="25529">
                  <c:v>-561.61699999999996</c:v>
                </c:pt>
                <c:pt idx="25530">
                  <c:v>-561.601</c:v>
                </c:pt>
                <c:pt idx="25531">
                  <c:v>-561.58500000000004</c:v>
                </c:pt>
                <c:pt idx="25532">
                  <c:v>-561.56899999999996</c:v>
                </c:pt>
                <c:pt idx="25533">
                  <c:v>-561.553</c:v>
                </c:pt>
                <c:pt idx="25534">
                  <c:v>-561.53700000000003</c:v>
                </c:pt>
                <c:pt idx="25535">
                  <c:v>-561.52099999999996</c:v>
                </c:pt>
                <c:pt idx="25536">
                  <c:v>-561.505</c:v>
                </c:pt>
                <c:pt idx="25537">
                  <c:v>-561.48900000000003</c:v>
                </c:pt>
                <c:pt idx="25538">
                  <c:v>-561.47299999999996</c:v>
                </c:pt>
                <c:pt idx="25539">
                  <c:v>-561.45699999999999</c:v>
                </c:pt>
                <c:pt idx="25540">
                  <c:v>-561.44100000000003</c:v>
                </c:pt>
                <c:pt idx="25541">
                  <c:v>-561.42499999999995</c:v>
                </c:pt>
                <c:pt idx="25542">
                  <c:v>-561.40899999999999</c:v>
                </c:pt>
                <c:pt idx="25543">
                  <c:v>-561.39300000000003</c:v>
                </c:pt>
                <c:pt idx="25544">
                  <c:v>-561.37699999999995</c:v>
                </c:pt>
                <c:pt idx="25545">
                  <c:v>-561.36099999999999</c:v>
                </c:pt>
                <c:pt idx="25546">
                  <c:v>-561.34500000000003</c:v>
                </c:pt>
                <c:pt idx="25547">
                  <c:v>-561.32899999999995</c:v>
                </c:pt>
                <c:pt idx="25548">
                  <c:v>-561.31299999999999</c:v>
                </c:pt>
                <c:pt idx="25549">
                  <c:v>-561.29700000000003</c:v>
                </c:pt>
                <c:pt idx="25550">
                  <c:v>-561.28099999999995</c:v>
                </c:pt>
                <c:pt idx="25551">
                  <c:v>-561.26499999999999</c:v>
                </c:pt>
                <c:pt idx="25552">
                  <c:v>-561.24900000000002</c:v>
                </c:pt>
                <c:pt idx="25553">
                  <c:v>-561.23299999999995</c:v>
                </c:pt>
                <c:pt idx="25554">
                  <c:v>-561.21699999999998</c:v>
                </c:pt>
                <c:pt idx="25555">
                  <c:v>-561.20100000000002</c:v>
                </c:pt>
                <c:pt idx="25556">
                  <c:v>-561.18499999999995</c:v>
                </c:pt>
                <c:pt idx="25557">
                  <c:v>-561.16899999999998</c:v>
                </c:pt>
                <c:pt idx="25558">
                  <c:v>-561.15300000000002</c:v>
                </c:pt>
                <c:pt idx="25559">
                  <c:v>-561.13699999999994</c:v>
                </c:pt>
                <c:pt idx="25560">
                  <c:v>-561.12099999999998</c:v>
                </c:pt>
                <c:pt idx="25561">
                  <c:v>-561.10500000000002</c:v>
                </c:pt>
                <c:pt idx="25562">
                  <c:v>-561.08900000000006</c:v>
                </c:pt>
                <c:pt idx="25563">
                  <c:v>-561.07299999999998</c:v>
                </c:pt>
                <c:pt idx="25564">
                  <c:v>-561.05700000000002</c:v>
                </c:pt>
                <c:pt idx="25565">
                  <c:v>-561.04100000000005</c:v>
                </c:pt>
                <c:pt idx="25566">
                  <c:v>-561.02499999999998</c:v>
                </c:pt>
                <c:pt idx="25567">
                  <c:v>-561.00900000000001</c:v>
                </c:pt>
                <c:pt idx="25568">
                  <c:v>-560.99300000000005</c:v>
                </c:pt>
                <c:pt idx="25569">
                  <c:v>-560.97699999999998</c:v>
                </c:pt>
                <c:pt idx="25570">
                  <c:v>-560.96100000000001</c:v>
                </c:pt>
                <c:pt idx="25571">
                  <c:v>-560.94500000000005</c:v>
                </c:pt>
                <c:pt idx="25572">
                  <c:v>-560.92899999999997</c:v>
                </c:pt>
                <c:pt idx="25573">
                  <c:v>-560.91300000000001</c:v>
                </c:pt>
                <c:pt idx="25574">
                  <c:v>-560.89700000000005</c:v>
                </c:pt>
                <c:pt idx="25575">
                  <c:v>-560.88099999999997</c:v>
                </c:pt>
                <c:pt idx="25576">
                  <c:v>-560.86500000000001</c:v>
                </c:pt>
                <c:pt idx="25577">
                  <c:v>-560.84900000000005</c:v>
                </c:pt>
                <c:pt idx="25578">
                  <c:v>-560.83299999999997</c:v>
                </c:pt>
                <c:pt idx="25579">
                  <c:v>-560.81700000000001</c:v>
                </c:pt>
                <c:pt idx="25580">
                  <c:v>-560.80100000000004</c:v>
                </c:pt>
                <c:pt idx="25581">
                  <c:v>-560.78499999999997</c:v>
                </c:pt>
                <c:pt idx="25582">
                  <c:v>-560.76900000000001</c:v>
                </c:pt>
                <c:pt idx="25583">
                  <c:v>-560.75300000000004</c:v>
                </c:pt>
                <c:pt idx="25584">
                  <c:v>-560.73699999999997</c:v>
                </c:pt>
                <c:pt idx="25585">
                  <c:v>-560.721</c:v>
                </c:pt>
                <c:pt idx="25586">
                  <c:v>-560.70500000000004</c:v>
                </c:pt>
                <c:pt idx="25587">
                  <c:v>-560.68899999999996</c:v>
                </c:pt>
                <c:pt idx="25588">
                  <c:v>-560.673</c:v>
                </c:pt>
                <c:pt idx="25589">
                  <c:v>-560.65700000000004</c:v>
                </c:pt>
                <c:pt idx="25590">
                  <c:v>-560.64099999999996</c:v>
                </c:pt>
                <c:pt idx="25591">
                  <c:v>-560.625</c:v>
                </c:pt>
                <c:pt idx="25592">
                  <c:v>-560.60900000000004</c:v>
                </c:pt>
                <c:pt idx="25593">
                  <c:v>-560.59299999999996</c:v>
                </c:pt>
                <c:pt idx="25594">
                  <c:v>-560.577</c:v>
                </c:pt>
                <c:pt idx="25595">
                  <c:v>-560.56100000000004</c:v>
                </c:pt>
                <c:pt idx="25596">
                  <c:v>-560.54499999999996</c:v>
                </c:pt>
                <c:pt idx="25597">
                  <c:v>-560.529</c:v>
                </c:pt>
                <c:pt idx="25598">
                  <c:v>-560.51300000000003</c:v>
                </c:pt>
                <c:pt idx="25599">
                  <c:v>-560.49699999999996</c:v>
                </c:pt>
                <c:pt idx="25600">
                  <c:v>-560.48099999999999</c:v>
                </c:pt>
                <c:pt idx="25601">
                  <c:v>-560.46500000000003</c:v>
                </c:pt>
                <c:pt idx="25602">
                  <c:v>-560.44899999999996</c:v>
                </c:pt>
                <c:pt idx="25603">
                  <c:v>-560.43299999999999</c:v>
                </c:pt>
                <c:pt idx="25604">
                  <c:v>-560.41700000000003</c:v>
                </c:pt>
                <c:pt idx="25605">
                  <c:v>-560.40099999999995</c:v>
                </c:pt>
                <c:pt idx="25606">
                  <c:v>-560.38499999999999</c:v>
                </c:pt>
                <c:pt idx="25607">
                  <c:v>-560.36900000000003</c:v>
                </c:pt>
                <c:pt idx="25608">
                  <c:v>-560.35299999999995</c:v>
                </c:pt>
                <c:pt idx="25609">
                  <c:v>-560.33699999999999</c:v>
                </c:pt>
                <c:pt idx="25610">
                  <c:v>-560.32100000000003</c:v>
                </c:pt>
                <c:pt idx="25611">
                  <c:v>-560.30499999999995</c:v>
                </c:pt>
                <c:pt idx="25612">
                  <c:v>-560.28899999999999</c:v>
                </c:pt>
                <c:pt idx="25613">
                  <c:v>-560.27300000000002</c:v>
                </c:pt>
                <c:pt idx="25614">
                  <c:v>-560.25699999999995</c:v>
                </c:pt>
                <c:pt idx="25615">
                  <c:v>-560.24099999999999</c:v>
                </c:pt>
                <c:pt idx="25616">
                  <c:v>-560.22500000000002</c:v>
                </c:pt>
                <c:pt idx="25617">
                  <c:v>-560.20899999999995</c:v>
                </c:pt>
                <c:pt idx="25618">
                  <c:v>-560.19299999999998</c:v>
                </c:pt>
                <c:pt idx="25619">
                  <c:v>-560.17700000000002</c:v>
                </c:pt>
                <c:pt idx="25620">
                  <c:v>-560.16099999999994</c:v>
                </c:pt>
                <c:pt idx="25621">
                  <c:v>-560.14499999999998</c:v>
                </c:pt>
                <c:pt idx="25622">
                  <c:v>-560.12900000000002</c:v>
                </c:pt>
                <c:pt idx="25623">
                  <c:v>-560.11300000000006</c:v>
                </c:pt>
                <c:pt idx="25624">
                  <c:v>-560.09699999999998</c:v>
                </c:pt>
                <c:pt idx="25625">
                  <c:v>-560.08100000000002</c:v>
                </c:pt>
                <c:pt idx="25626">
                  <c:v>-560.06500000000005</c:v>
                </c:pt>
                <c:pt idx="25627">
                  <c:v>-560.04899999999998</c:v>
                </c:pt>
                <c:pt idx="25628">
                  <c:v>-560.03300000000002</c:v>
                </c:pt>
                <c:pt idx="25629">
                  <c:v>-560.01700000000005</c:v>
                </c:pt>
                <c:pt idx="25630">
                  <c:v>-560.00099999999998</c:v>
                </c:pt>
                <c:pt idx="25631">
                  <c:v>-559.98500000000001</c:v>
                </c:pt>
                <c:pt idx="25632">
                  <c:v>-559.96900000000005</c:v>
                </c:pt>
                <c:pt idx="25633">
                  <c:v>-559.95299999999997</c:v>
                </c:pt>
                <c:pt idx="25634">
                  <c:v>-559.93799999999999</c:v>
                </c:pt>
                <c:pt idx="25635">
                  <c:v>-559.92200000000003</c:v>
                </c:pt>
                <c:pt idx="25636">
                  <c:v>-559.90599999999995</c:v>
                </c:pt>
                <c:pt idx="25637">
                  <c:v>-559.89</c:v>
                </c:pt>
                <c:pt idx="25638">
                  <c:v>-559.87400000000002</c:v>
                </c:pt>
                <c:pt idx="25639">
                  <c:v>-559.85799999999995</c:v>
                </c:pt>
                <c:pt idx="25640">
                  <c:v>-559.84199999999998</c:v>
                </c:pt>
                <c:pt idx="25641">
                  <c:v>-559.82600000000002</c:v>
                </c:pt>
                <c:pt idx="25642">
                  <c:v>-559.80999999999995</c:v>
                </c:pt>
                <c:pt idx="25643">
                  <c:v>-559.79399999999998</c:v>
                </c:pt>
                <c:pt idx="25644">
                  <c:v>-559.77800000000002</c:v>
                </c:pt>
                <c:pt idx="25645">
                  <c:v>-559.76199999999994</c:v>
                </c:pt>
                <c:pt idx="25646">
                  <c:v>-559.74599999999998</c:v>
                </c:pt>
                <c:pt idx="25647">
                  <c:v>-559.73</c:v>
                </c:pt>
                <c:pt idx="25648">
                  <c:v>-559.71400000000006</c:v>
                </c:pt>
                <c:pt idx="25649">
                  <c:v>-559.69799999999998</c:v>
                </c:pt>
                <c:pt idx="25650">
                  <c:v>-559.68200000000002</c:v>
                </c:pt>
                <c:pt idx="25651">
                  <c:v>-559.66600000000005</c:v>
                </c:pt>
                <c:pt idx="25652">
                  <c:v>-559.65</c:v>
                </c:pt>
                <c:pt idx="25653">
                  <c:v>-559.63400000000001</c:v>
                </c:pt>
                <c:pt idx="25654">
                  <c:v>-559.61800000000005</c:v>
                </c:pt>
                <c:pt idx="25655">
                  <c:v>-559.60199999999998</c:v>
                </c:pt>
                <c:pt idx="25656">
                  <c:v>-559.58600000000001</c:v>
                </c:pt>
                <c:pt idx="25657">
                  <c:v>-559.57000000000005</c:v>
                </c:pt>
                <c:pt idx="25658">
                  <c:v>-559.55399999999997</c:v>
                </c:pt>
                <c:pt idx="25659">
                  <c:v>-559.53800000000001</c:v>
                </c:pt>
                <c:pt idx="25660">
                  <c:v>-559.52200000000005</c:v>
                </c:pt>
                <c:pt idx="25661">
                  <c:v>-559.50599999999997</c:v>
                </c:pt>
                <c:pt idx="25662">
                  <c:v>-559.49</c:v>
                </c:pt>
                <c:pt idx="25663">
                  <c:v>-559.47400000000005</c:v>
                </c:pt>
                <c:pt idx="25664">
                  <c:v>-559.45799999999997</c:v>
                </c:pt>
                <c:pt idx="25665">
                  <c:v>-559.44200000000001</c:v>
                </c:pt>
                <c:pt idx="25666">
                  <c:v>-559.42600000000004</c:v>
                </c:pt>
                <c:pt idx="25667">
                  <c:v>-559.41</c:v>
                </c:pt>
                <c:pt idx="25668">
                  <c:v>-559.39400000000001</c:v>
                </c:pt>
                <c:pt idx="25669">
                  <c:v>-559.37800000000004</c:v>
                </c:pt>
                <c:pt idx="25670">
                  <c:v>-559.36199999999997</c:v>
                </c:pt>
                <c:pt idx="25671">
                  <c:v>-559.346</c:v>
                </c:pt>
                <c:pt idx="25672">
                  <c:v>-559.33000000000004</c:v>
                </c:pt>
                <c:pt idx="25673">
                  <c:v>-559.31399999999996</c:v>
                </c:pt>
                <c:pt idx="25674">
                  <c:v>-559.298</c:v>
                </c:pt>
                <c:pt idx="25675">
                  <c:v>-559.28200000000004</c:v>
                </c:pt>
                <c:pt idx="25676">
                  <c:v>-559.26599999999996</c:v>
                </c:pt>
                <c:pt idx="25677">
                  <c:v>-559.25</c:v>
                </c:pt>
                <c:pt idx="25678">
                  <c:v>-559.23400000000004</c:v>
                </c:pt>
                <c:pt idx="25679">
                  <c:v>-559.21799999999996</c:v>
                </c:pt>
                <c:pt idx="25680">
                  <c:v>-559.202</c:v>
                </c:pt>
                <c:pt idx="25681">
                  <c:v>-559.18600000000004</c:v>
                </c:pt>
                <c:pt idx="25682">
                  <c:v>-559.16999999999996</c:v>
                </c:pt>
                <c:pt idx="25683">
                  <c:v>-559.154</c:v>
                </c:pt>
                <c:pt idx="25684">
                  <c:v>-559.13800000000003</c:v>
                </c:pt>
                <c:pt idx="25685">
                  <c:v>-559.12199999999996</c:v>
                </c:pt>
                <c:pt idx="25686">
                  <c:v>-559.10599999999999</c:v>
                </c:pt>
                <c:pt idx="25687">
                  <c:v>-559.09</c:v>
                </c:pt>
                <c:pt idx="25688">
                  <c:v>-559.07399999999996</c:v>
                </c:pt>
                <c:pt idx="25689">
                  <c:v>-559.05799999999999</c:v>
                </c:pt>
                <c:pt idx="25690">
                  <c:v>-559.04200000000003</c:v>
                </c:pt>
                <c:pt idx="25691">
                  <c:v>-559.02599999999995</c:v>
                </c:pt>
                <c:pt idx="25692">
                  <c:v>-559.01</c:v>
                </c:pt>
                <c:pt idx="25693">
                  <c:v>-558.99400000000003</c:v>
                </c:pt>
                <c:pt idx="25694">
                  <c:v>-558.97799999999995</c:v>
                </c:pt>
                <c:pt idx="25695">
                  <c:v>-558.96199999999999</c:v>
                </c:pt>
                <c:pt idx="25696">
                  <c:v>-558.94600000000003</c:v>
                </c:pt>
                <c:pt idx="25697">
                  <c:v>-558.92999999999995</c:v>
                </c:pt>
                <c:pt idx="25698">
                  <c:v>-558.91399999999999</c:v>
                </c:pt>
                <c:pt idx="25699">
                  <c:v>-558.89800000000002</c:v>
                </c:pt>
                <c:pt idx="25700">
                  <c:v>-558.88199999999995</c:v>
                </c:pt>
                <c:pt idx="25701">
                  <c:v>-558.86599999999999</c:v>
                </c:pt>
                <c:pt idx="25702">
                  <c:v>-558.85</c:v>
                </c:pt>
                <c:pt idx="25703">
                  <c:v>-558.83399999999995</c:v>
                </c:pt>
                <c:pt idx="25704">
                  <c:v>-558.81799999999998</c:v>
                </c:pt>
                <c:pt idx="25705">
                  <c:v>-558.80200000000002</c:v>
                </c:pt>
                <c:pt idx="25706">
                  <c:v>-558.78599999999994</c:v>
                </c:pt>
                <c:pt idx="25707">
                  <c:v>-558.77</c:v>
                </c:pt>
                <c:pt idx="25708">
                  <c:v>-558.75400000000002</c:v>
                </c:pt>
                <c:pt idx="25709">
                  <c:v>-558.73800000000006</c:v>
                </c:pt>
                <c:pt idx="25710">
                  <c:v>-558.72199999999998</c:v>
                </c:pt>
                <c:pt idx="25711">
                  <c:v>-558.70600000000002</c:v>
                </c:pt>
                <c:pt idx="25712">
                  <c:v>-558.69000000000005</c:v>
                </c:pt>
                <c:pt idx="25713">
                  <c:v>-558.67399999999998</c:v>
                </c:pt>
                <c:pt idx="25714">
                  <c:v>-558.65800000000002</c:v>
                </c:pt>
                <c:pt idx="25715">
                  <c:v>-558.64200000000005</c:v>
                </c:pt>
                <c:pt idx="25716">
                  <c:v>-558.62599999999998</c:v>
                </c:pt>
                <c:pt idx="25717">
                  <c:v>-558.61</c:v>
                </c:pt>
                <c:pt idx="25718">
                  <c:v>-558.59400000000005</c:v>
                </c:pt>
                <c:pt idx="25719">
                  <c:v>-558.57799999999997</c:v>
                </c:pt>
                <c:pt idx="25720">
                  <c:v>-558.56200000000001</c:v>
                </c:pt>
                <c:pt idx="25721">
                  <c:v>-558.54600000000005</c:v>
                </c:pt>
                <c:pt idx="25722">
                  <c:v>-558.53</c:v>
                </c:pt>
                <c:pt idx="25723">
                  <c:v>-558.51400000000001</c:v>
                </c:pt>
                <c:pt idx="25724">
                  <c:v>-558.49800000000005</c:v>
                </c:pt>
                <c:pt idx="25725">
                  <c:v>-558.48199999999997</c:v>
                </c:pt>
                <c:pt idx="25726">
                  <c:v>-558.46600000000001</c:v>
                </c:pt>
                <c:pt idx="25727">
                  <c:v>-558.45000000000005</c:v>
                </c:pt>
                <c:pt idx="25728">
                  <c:v>-558.43399999999997</c:v>
                </c:pt>
                <c:pt idx="25729">
                  <c:v>-558.41800000000001</c:v>
                </c:pt>
                <c:pt idx="25730">
                  <c:v>-558.40200000000004</c:v>
                </c:pt>
                <c:pt idx="25731">
                  <c:v>-558.38599999999997</c:v>
                </c:pt>
                <c:pt idx="25732">
                  <c:v>-558.37</c:v>
                </c:pt>
                <c:pt idx="25733">
                  <c:v>-558.35400000000004</c:v>
                </c:pt>
                <c:pt idx="25734">
                  <c:v>-558.33799999999997</c:v>
                </c:pt>
                <c:pt idx="25735">
                  <c:v>-558.322</c:v>
                </c:pt>
                <c:pt idx="25736">
                  <c:v>-558.30600000000004</c:v>
                </c:pt>
                <c:pt idx="25737">
                  <c:v>-558.29</c:v>
                </c:pt>
                <c:pt idx="25738">
                  <c:v>-558.274</c:v>
                </c:pt>
                <c:pt idx="25739">
                  <c:v>-558.25800000000004</c:v>
                </c:pt>
                <c:pt idx="25740">
                  <c:v>-558.24199999999996</c:v>
                </c:pt>
                <c:pt idx="25741">
                  <c:v>-558.226</c:v>
                </c:pt>
                <c:pt idx="25742">
                  <c:v>-558.21</c:v>
                </c:pt>
                <c:pt idx="25743">
                  <c:v>-558.19399999999996</c:v>
                </c:pt>
                <c:pt idx="25744">
                  <c:v>-558.178</c:v>
                </c:pt>
                <c:pt idx="25745">
                  <c:v>-558.16200000000003</c:v>
                </c:pt>
                <c:pt idx="25746">
                  <c:v>-558.14599999999996</c:v>
                </c:pt>
                <c:pt idx="25747">
                  <c:v>-558.13</c:v>
                </c:pt>
                <c:pt idx="25748">
                  <c:v>-558.11500000000001</c:v>
                </c:pt>
                <c:pt idx="25749">
                  <c:v>-558.09900000000005</c:v>
                </c:pt>
                <c:pt idx="25750">
                  <c:v>-558.08299999999997</c:v>
                </c:pt>
                <c:pt idx="25751">
                  <c:v>-558.06700000000001</c:v>
                </c:pt>
                <c:pt idx="25752">
                  <c:v>-558.05100000000004</c:v>
                </c:pt>
                <c:pt idx="25753">
                  <c:v>-558.03499999999997</c:v>
                </c:pt>
                <c:pt idx="25754">
                  <c:v>-558.01900000000001</c:v>
                </c:pt>
                <c:pt idx="25755">
                  <c:v>-558.00300000000004</c:v>
                </c:pt>
                <c:pt idx="25756">
                  <c:v>-557.98699999999997</c:v>
                </c:pt>
                <c:pt idx="25757">
                  <c:v>-557.971</c:v>
                </c:pt>
                <c:pt idx="25758">
                  <c:v>-557.95500000000004</c:v>
                </c:pt>
                <c:pt idx="25759">
                  <c:v>-557.93899999999996</c:v>
                </c:pt>
                <c:pt idx="25760">
                  <c:v>-557.923</c:v>
                </c:pt>
                <c:pt idx="25761">
                  <c:v>-557.90700000000004</c:v>
                </c:pt>
                <c:pt idx="25762">
                  <c:v>-557.89099999999996</c:v>
                </c:pt>
                <c:pt idx="25763">
                  <c:v>-557.875</c:v>
                </c:pt>
                <c:pt idx="25764">
                  <c:v>-557.85900000000004</c:v>
                </c:pt>
                <c:pt idx="25765">
                  <c:v>-557.84299999999996</c:v>
                </c:pt>
                <c:pt idx="25766">
                  <c:v>-557.827</c:v>
                </c:pt>
                <c:pt idx="25767">
                  <c:v>-557.81100000000004</c:v>
                </c:pt>
                <c:pt idx="25768">
                  <c:v>-557.79499999999996</c:v>
                </c:pt>
                <c:pt idx="25769">
                  <c:v>-557.779</c:v>
                </c:pt>
                <c:pt idx="25770">
                  <c:v>-557.76300000000003</c:v>
                </c:pt>
                <c:pt idx="25771">
                  <c:v>-557.74699999999996</c:v>
                </c:pt>
                <c:pt idx="25772">
                  <c:v>-557.73099999999999</c:v>
                </c:pt>
                <c:pt idx="25773">
                  <c:v>-557.71500000000003</c:v>
                </c:pt>
                <c:pt idx="25774">
                  <c:v>-557.69899999999996</c:v>
                </c:pt>
                <c:pt idx="25775">
                  <c:v>-557.68299999999999</c:v>
                </c:pt>
                <c:pt idx="25776">
                  <c:v>-557.66700000000003</c:v>
                </c:pt>
                <c:pt idx="25777">
                  <c:v>-557.65099999999995</c:v>
                </c:pt>
                <c:pt idx="25778">
                  <c:v>-557.63499999999999</c:v>
                </c:pt>
                <c:pt idx="25779">
                  <c:v>-557.61900000000003</c:v>
                </c:pt>
                <c:pt idx="25780">
                  <c:v>-557.60299999999995</c:v>
                </c:pt>
                <c:pt idx="25781">
                  <c:v>-557.58699999999999</c:v>
                </c:pt>
                <c:pt idx="25782">
                  <c:v>-557.57100000000003</c:v>
                </c:pt>
                <c:pt idx="25783">
                  <c:v>-557.55499999999995</c:v>
                </c:pt>
                <c:pt idx="25784">
                  <c:v>-557.53899999999999</c:v>
                </c:pt>
                <c:pt idx="25785">
                  <c:v>-557.52300000000002</c:v>
                </c:pt>
                <c:pt idx="25786">
                  <c:v>-557.50699999999995</c:v>
                </c:pt>
                <c:pt idx="25787">
                  <c:v>-557.49099999999999</c:v>
                </c:pt>
                <c:pt idx="25788">
                  <c:v>-557.47500000000002</c:v>
                </c:pt>
                <c:pt idx="25789">
                  <c:v>-557.45899999999995</c:v>
                </c:pt>
                <c:pt idx="25790">
                  <c:v>-557.44299999999998</c:v>
                </c:pt>
                <c:pt idx="25791">
                  <c:v>-557.42700000000002</c:v>
                </c:pt>
                <c:pt idx="25792">
                  <c:v>-557.41099999999994</c:v>
                </c:pt>
                <c:pt idx="25793">
                  <c:v>-557.39499999999998</c:v>
                </c:pt>
                <c:pt idx="25794">
                  <c:v>-557.37900000000002</c:v>
                </c:pt>
                <c:pt idx="25795">
                  <c:v>-557.36300000000006</c:v>
                </c:pt>
                <c:pt idx="25796">
                  <c:v>-557.34699999999998</c:v>
                </c:pt>
                <c:pt idx="25797">
                  <c:v>-557.33100000000002</c:v>
                </c:pt>
                <c:pt idx="25798">
                  <c:v>-557.31500000000005</c:v>
                </c:pt>
                <c:pt idx="25799">
                  <c:v>-557.29899999999998</c:v>
                </c:pt>
                <c:pt idx="25800">
                  <c:v>-557.28300000000002</c:v>
                </c:pt>
                <c:pt idx="25801">
                  <c:v>-557.26700000000005</c:v>
                </c:pt>
                <c:pt idx="25802">
                  <c:v>-557.25099999999998</c:v>
                </c:pt>
                <c:pt idx="25803">
                  <c:v>-557.23500000000001</c:v>
                </c:pt>
                <c:pt idx="25804">
                  <c:v>-557.21900000000005</c:v>
                </c:pt>
                <c:pt idx="25805">
                  <c:v>-557.20299999999997</c:v>
                </c:pt>
                <c:pt idx="25806">
                  <c:v>-557.18700000000001</c:v>
                </c:pt>
                <c:pt idx="25807">
                  <c:v>-557.17100000000005</c:v>
                </c:pt>
                <c:pt idx="25808">
                  <c:v>-557.15499999999997</c:v>
                </c:pt>
                <c:pt idx="25809">
                  <c:v>-557.13900000000001</c:v>
                </c:pt>
                <c:pt idx="25810">
                  <c:v>-557.12300000000005</c:v>
                </c:pt>
                <c:pt idx="25811">
                  <c:v>-557.10699999999997</c:v>
                </c:pt>
                <c:pt idx="25812">
                  <c:v>-557.09100000000001</c:v>
                </c:pt>
                <c:pt idx="25813">
                  <c:v>-557.07500000000005</c:v>
                </c:pt>
                <c:pt idx="25814">
                  <c:v>-557.05899999999997</c:v>
                </c:pt>
                <c:pt idx="25815">
                  <c:v>-557.04300000000001</c:v>
                </c:pt>
                <c:pt idx="25816">
                  <c:v>-557.02700000000004</c:v>
                </c:pt>
                <c:pt idx="25817">
                  <c:v>-557.01099999999997</c:v>
                </c:pt>
                <c:pt idx="25818">
                  <c:v>-556.995</c:v>
                </c:pt>
                <c:pt idx="25819">
                  <c:v>-556.97900000000004</c:v>
                </c:pt>
                <c:pt idx="25820">
                  <c:v>-556.96299999999997</c:v>
                </c:pt>
                <c:pt idx="25821">
                  <c:v>-556.947</c:v>
                </c:pt>
                <c:pt idx="25822">
                  <c:v>-556.93100000000004</c:v>
                </c:pt>
                <c:pt idx="25823">
                  <c:v>-556.91499999999996</c:v>
                </c:pt>
                <c:pt idx="25824">
                  <c:v>-556.899</c:v>
                </c:pt>
                <c:pt idx="25825">
                  <c:v>-556.88300000000004</c:v>
                </c:pt>
                <c:pt idx="25826">
                  <c:v>-556.86699999999996</c:v>
                </c:pt>
                <c:pt idx="25827">
                  <c:v>-556.851</c:v>
                </c:pt>
                <c:pt idx="25828">
                  <c:v>-556.83500000000004</c:v>
                </c:pt>
                <c:pt idx="25829">
                  <c:v>-556.81899999999996</c:v>
                </c:pt>
                <c:pt idx="25830">
                  <c:v>-556.803</c:v>
                </c:pt>
                <c:pt idx="25831">
                  <c:v>-556.78700000000003</c:v>
                </c:pt>
                <c:pt idx="25832">
                  <c:v>-556.77099999999996</c:v>
                </c:pt>
                <c:pt idx="25833">
                  <c:v>-556.755</c:v>
                </c:pt>
                <c:pt idx="25834">
                  <c:v>-556.73900000000003</c:v>
                </c:pt>
                <c:pt idx="25835">
                  <c:v>-556.72299999999996</c:v>
                </c:pt>
                <c:pt idx="25836">
                  <c:v>-556.70699999999999</c:v>
                </c:pt>
                <c:pt idx="25837">
                  <c:v>-556.69100000000003</c:v>
                </c:pt>
                <c:pt idx="25838">
                  <c:v>-556.67499999999995</c:v>
                </c:pt>
                <c:pt idx="25839">
                  <c:v>-556.65899999999999</c:v>
                </c:pt>
                <c:pt idx="25840">
                  <c:v>-556.64300000000003</c:v>
                </c:pt>
                <c:pt idx="25841">
                  <c:v>-556.62699999999995</c:v>
                </c:pt>
                <c:pt idx="25842">
                  <c:v>-556.61099999999999</c:v>
                </c:pt>
                <c:pt idx="25843">
                  <c:v>-556.59500000000003</c:v>
                </c:pt>
                <c:pt idx="25844">
                  <c:v>-556.57899999999995</c:v>
                </c:pt>
                <c:pt idx="25845">
                  <c:v>-556.56299999999999</c:v>
                </c:pt>
                <c:pt idx="25846">
                  <c:v>-556.54700000000003</c:v>
                </c:pt>
                <c:pt idx="25847">
                  <c:v>-556.53099999999995</c:v>
                </c:pt>
                <c:pt idx="25848">
                  <c:v>-556.51499999999999</c:v>
                </c:pt>
                <c:pt idx="25849">
                  <c:v>-556.49900000000002</c:v>
                </c:pt>
                <c:pt idx="25850">
                  <c:v>-556.48299999999995</c:v>
                </c:pt>
                <c:pt idx="25851">
                  <c:v>-556.46699999999998</c:v>
                </c:pt>
                <c:pt idx="25852">
                  <c:v>-556.45100000000002</c:v>
                </c:pt>
                <c:pt idx="25853">
                  <c:v>-556.43499999999995</c:v>
                </c:pt>
                <c:pt idx="25854">
                  <c:v>-556.41899999999998</c:v>
                </c:pt>
                <c:pt idx="25855">
                  <c:v>-556.40300000000002</c:v>
                </c:pt>
                <c:pt idx="25856">
                  <c:v>-556.38699999999994</c:v>
                </c:pt>
                <c:pt idx="25857">
                  <c:v>-556.37099999999998</c:v>
                </c:pt>
                <c:pt idx="25858">
                  <c:v>-556.35500000000002</c:v>
                </c:pt>
                <c:pt idx="25859">
                  <c:v>-556.33900000000006</c:v>
                </c:pt>
                <c:pt idx="25860">
                  <c:v>-556.32299999999998</c:v>
                </c:pt>
                <c:pt idx="25861">
                  <c:v>-556.30700000000002</c:v>
                </c:pt>
                <c:pt idx="25862">
                  <c:v>-556.29200000000003</c:v>
                </c:pt>
                <c:pt idx="25863">
                  <c:v>-556.27599999999995</c:v>
                </c:pt>
                <c:pt idx="25864">
                  <c:v>-556.26</c:v>
                </c:pt>
                <c:pt idx="25865">
                  <c:v>-556.24400000000003</c:v>
                </c:pt>
                <c:pt idx="25866">
                  <c:v>-556.22799999999995</c:v>
                </c:pt>
                <c:pt idx="25867">
                  <c:v>-556.21199999999999</c:v>
                </c:pt>
                <c:pt idx="25868">
                  <c:v>-556.19600000000003</c:v>
                </c:pt>
                <c:pt idx="25869">
                  <c:v>-556.17999999999995</c:v>
                </c:pt>
                <c:pt idx="25870">
                  <c:v>-556.16399999999999</c:v>
                </c:pt>
                <c:pt idx="25871">
                  <c:v>-556.14800000000002</c:v>
                </c:pt>
                <c:pt idx="25872">
                  <c:v>-556.13199999999995</c:v>
                </c:pt>
                <c:pt idx="25873">
                  <c:v>-556.11599999999999</c:v>
                </c:pt>
                <c:pt idx="25874">
                  <c:v>-556.1</c:v>
                </c:pt>
                <c:pt idx="25875">
                  <c:v>-556.08399999999995</c:v>
                </c:pt>
                <c:pt idx="25876">
                  <c:v>-556.06799999999998</c:v>
                </c:pt>
                <c:pt idx="25877">
                  <c:v>-556.05200000000002</c:v>
                </c:pt>
                <c:pt idx="25878">
                  <c:v>-556.03599999999994</c:v>
                </c:pt>
                <c:pt idx="25879">
                  <c:v>-556.02</c:v>
                </c:pt>
                <c:pt idx="25880">
                  <c:v>-556.00400000000002</c:v>
                </c:pt>
                <c:pt idx="25881">
                  <c:v>-555.98800000000006</c:v>
                </c:pt>
                <c:pt idx="25882">
                  <c:v>-555.97199999999998</c:v>
                </c:pt>
                <c:pt idx="25883">
                  <c:v>-555.95600000000002</c:v>
                </c:pt>
                <c:pt idx="25884">
                  <c:v>-555.94000000000005</c:v>
                </c:pt>
                <c:pt idx="25885">
                  <c:v>-555.92399999999998</c:v>
                </c:pt>
                <c:pt idx="25886">
                  <c:v>-555.90800000000002</c:v>
                </c:pt>
                <c:pt idx="25887">
                  <c:v>-555.89200000000005</c:v>
                </c:pt>
                <c:pt idx="25888">
                  <c:v>-555.87599999999998</c:v>
                </c:pt>
                <c:pt idx="25889">
                  <c:v>-555.86</c:v>
                </c:pt>
                <c:pt idx="25890">
                  <c:v>-555.84400000000005</c:v>
                </c:pt>
                <c:pt idx="25891">
                  <c:v>-555.82799999999997</c:v>
                </c:pt>
                <c:pt idx="25892">
                  <c:v>-555.81200000000001</c:v>
                </c:pt>
                <c:pt idx="25893">
                  <c:v>-555.79600000000005</c:v>
                </c:pt>
                <c:pt idx="25894">
                  <c:v>-555.78</c:v>
                </c:pt>
                <c:pt idx="25895">
                  <c:v>-555.76400000000001</c:v>
                </c:pt>
                <c:pt idx="25896">
                  <c:v>-555.74800000000005</c:v>
                </c:pt>
                <c:pt idx="25897">
                  <c:v>-555.73199999999997</c:v>
                </c:pt>
                <c:pt idx="25898">
                  <c:v>-555.71600000000001</c:v>
                </c:pt>
                <c:pt idx="25899">
                  <c:v>-555.70000000000005</c:v>
                </c:pt>
                <c:pt idx="25900">
                  <c:v>-555.68399999999997</c:v>
                </c:pt>
                <c:pt idx="25901">
                  <c:v>-555.66800000000001</c:v>
                </c:pt>
                <c:pt idx="25902">
                  <c:v>-555.65200000000004</c:v>
                </c:pt>
                <c:pt idx="25903">
                  <c:v>-555.63599999999997</c:v>
                </c:pt>
                <c:pt idx="25904">
                  <c:v>-555.62</c:v>
                </c:pt>
                <c:pt idx="25905">
                  <c:v>-555.60400000000004</c:v>
                </c:pt>
                <c:pt idx="25906">
                  <c:v>-555.58799999999997</c:v>
                </c:pt>
                <c:pt idx="25907">
                  <c:v>-555.572</c:v>
                </c:pt>
                <c:pt idx="25908">
                  <c:v>-555.55600000000004</c:v>
                </c:pt>
                <c:pt idx="25909">
                  <c:v>-555.54</c:v>
                </c:pt>
                <c:pt idx="25910">
                  <c:v>-555.524</c:v>
                </c:pt>
                <c:pt idx="25911">
                  <c:v>-555.50800000000004</c:v>
                </c:pt>
                <c:pt idx="25912">
                  <c:v>-555.49199999999996</c:v>
                </c:pt>
                <c:pt idx="25913">
                  <c:v>-555.476</c:v>
                </c:pt>
                <c:pt idx="25914">
                  <c:v>-555.46</c:v>
                </c:pt>
                <c:pt idx="25915">
                  <c:v>-555.44399999999996</c:v>
                </c:pt>
                <c:pt idx="25916">
                  <c:v>-555.428</c:v>
                </c:pt>
                <c:pt idx="25917">
                  <c:v>-555.41200000000003</c:v>
                </c:pt>
                <c:pt idx="25918">
                  <c:v>-555.39599999999996</c:v>
                </c:pt>
                <c:pt idx="25919">
                  <c:v>-555.38</c:v>
                </c:pt>
                <c:pt idx="25920">
                  <c:v>-555.36400000000003</c:v>
                </c:pt>
                <c:pt idx="25921">
                  <c:v>-555.34799999999996</c:v>
                </c:pt>
                <c:pt idx="25922">
                  <c:v>-555.33199999999999</c:v>
                </c:pt>
                <c:pt idx="25923">
                  <c:v>-555.31600000000003</c:v>
                </c:pt>
                <c:pt idx="25924">
                  <c:v>-555.29999999999995</c:v>
                </c:pt>
                <c:pt idx="25925">
                  <c:v>-555.28399999999999</c:v>
                </c:pt>
                <c:pt idx="25926">
                  <c:v>-555.26800000000003</c:v>
                </c:pt>
                <c:pt idx="25927">
                  <c:v>-555.25199999999995</c:v>
                </c:pt>
                <c:pt idx="25928">
                  <c:v>-555.23599999999999</c:v>
                </c:pt>
                <c:pt idx="25929">
                  <c:v>-555.22</c:v>
                </c:pt>
                <c:pt idx="25930">
                  <c:v>-555.20399999999995</c:v>
                </c:pt>
                <c:pt idx="25931">
                  <c:v>-555.18799999999999</c:v>
                </c:pt>
                <c:pt idx="25932">
                  <c:v>-555.17200000000003</c:v>
                </c:pt>
                <c:pt idx="25933">
                  <c:v>-555.15599999999995</c:v>
                </c:pt>
                <c:pt idx="25934">
                  <c:v>-555.14</c:v>
                </c:pt>
                <c:pt idx="25935">
                  <c:v>-555.12400000000002</c:v>
                </c:pt>
                <c:pt idx="25936">
                  <c:v>-555.10799999999995</c:v>
                </c:pt>
                <c:pt idx="25937">
                  <c:v>-555.09199999999998</c:v>
                </c:pt>
                <c:pt idx="25938">
                  <c:v>-555.07600000000002</c:v>
                </c:pt>
                <c:pt idx="25939">
                  <c:v>-555.05999999999995</c:v>
                </c:pt>
                <c:pt idx="25940">
                  <c:v>-555.04399999999998</c:v>
                </c:pt>
                <c:pt idx="25941">
                  <c:v>-555.02800000000002</c:v>
                </c:pt>
                <c:pt idx="25942">
                  <c:v>-555.01199999999994</c:v>
                </c:pt>
                <c:pt idx="25943">
                  <c:v>-554.99599999999998</c:v>
                </c:pt>
                <c:pt idx="25944">
                  <c:v>-554.98</c:v>
                </c:pt>
                <c:pt idx="25945">
                  <c:v>-554.96400000000006</c:v>
                </c:pt>
                <c:pt idx="25946">
                  <c:v>-554.94799999999998</c:v>
                </c:pt>
                <c:pt idx="25947">
                  <c:v>-554.93200000000002</c:v>
                </c:pt>
                <c:pt idx="25948">
                  <c:v>-554.91600000000005</c:v>
                </c:pt>
                <c:pt idx="25949">
                  <c:v>-554.9</c:v>
                </c:pt>
                <c:pt idx="25950">
                  <c:v>-554.88400000000001</c:v>
                </c:pt>
                <c:pt idx="25951">
                  <c:v>-554.86800000000005</c:v>
                </c:pt>
                <c:pt idx="25952">
                  <c:v>-554.85199999999998</c:v>
                </c:pt>
                <c:pt idx="25953">
                  <c:v>-554.83600000000001</c:v>
                </c:pt>
                <c:pt idx="25954">
                  <c:v>-554.82000000000005</c:v>
                </c:pt>
                <c:pt idx="25955">
                  <c:v>-554.80399999999997</c:v>
                </c:pt>
                <c:pt idx="25956">
                  <c:v>-554.78800000000001</c:v>
                </c:pt>
                <c:pt idx="25957">
                  <c:v>-554.77200000000005</c:v>
                </c:pt>
                <c:pt idx="25958">
                  <c:v>-554.75599999999997</c:v>
                </c:pt>
                <c:pt idx="25959">
                  <c:v>-554.74</c:v>
                </c:pt>
                <c:pt idx="25960">
                  <c:v>-554.72400000000005</c:v>
                </c:pt>
                <c:pt idx="25961">
                  <c:v>-554.70799999999997</c:v>
                </c:pt>
                <c:pt idx="25962">
                  <c:v>-554.69200000000001</c:v>
                </c:pt>
                <c:pt idx="25963">
                  <c:v>-554.67600000000004</c:v>
                </c:pt>
                <c:pt idx="25964">
                  <c:v>-554.66</c:v>
                </c:pt>
                <c:pt idx="25965">
                  <c:v>-554.64400000000001</c:v>
                </c:pt>
                <c:pt idx="25966">
                  <c:v>-554.62800000000004</c:v>
                </c:pt>
                <c:pt idx="25967">
                  <c:v>-554.61199999999997</c:v>
                </c:pt>
                <c:pt idx="25968">
                  <c:v>-554.596</c:v>
                </c:pt>
                <c:pt idx="25969">
                  <c:v>-554.58000000000004</c:v>
                </c:pt>
                <c:pt idx="25970">
                  <c:v>-554.56399999999996</c:v>
                </c:pt>
                <c:pt idx="25971">
                  <c:v>-554.548</c:v>
                </c:pt>
                <c:pt idx="25972">
                  <c:v>-554.53200000000004</c:v>
                </c:pt>
                <c:pt idx="25973">
                  <c:v>-554.51599999999996</c:v>
                </c:pt>
                <c:pt idx="25974">
                  <c:v>-554.5</c:v>
                </c:pt>
                <c:pt idx="25975">
                  <c:v>-554.48400000000004</c:v>
                </c:pt>
                <c:pt idx="25976">
                  <c:v>-554.46900000000005</c:v>
                </c:pt>
                <c:pt idx="25977">
                  <c:v>-554.45299999999997</c:v>
                </c:pt>
                <c:pt idx="25978">
                  <c:v>-554.43700000000001</c:v>
                </c:pt>
                <c:pt idx="25979">
                  <c:v>-554.42100000000005</c:v>
                </c:pt>
                <c:pt idx="25980">
                  <c:v>-554.40499999999997</c:v>
                </c:pt>
                <c:pt idx="25981">
                  <c:v>-554.38900000000001</c:v>
                </c:pt>
                <c:pt idx="25982">
                  <c:v>-554.37300000000005</c:v>
                </c:pt>
                <c:pt idx="25983">
                  <c:v>-554.35699999999997</c:v>
                </c:pt>
                <c:pt idx="25984">
                  <c:v>-554.34100000000001</c:v>
                </c:pt>
                <c:pt idx="25985">
                  <c:v>-554.32500000000005</c:v>
                </c:pt>
                <c:pt idx="25986">
                  <c:v>-554.30899999999997</c:v>
                </c:pt>
                <c:pt idx="25987">
                  <c:v>-554.29300000000001</c:v>
                </c:pt>
                <c:pt idx="25988">
                  <c:v>-554.27700000000004</c:v>
                </c:pt>
                <c:pt idx="25989">
                  <c:v>-554.26099999999997</c:v>
                </c:pt>
                <c:pt idx="25990">
                  <c:v>-554.245</c:v>
                </c:pt>
                <c:pt idx="25991">
                  <c:v>-554.22900000000004</c:v>
                </c:pt>
                <c:pt idx="25992">
                  <c:v>-554.21299999999997</c:v>
                </c:pt>
                <c:pt idx="25993">
                  <c:v>-554.197</c:v>
                </c:pt>
                <c:pt idx="25994">
                  <c:v>-554.18100000000004</c:v>
                </c:pt>
                <c:pt idx="25995">
                  <c:v>-554.16499999999996</c:v>
                </c:pt>
                <c:pt idx="25996">
                  <c:v>-554.149</c:v>
                </c:pt>
                <c:pt idx="25997">
                  <c:v>-554.13300000000004</c:v>
                </c:pt>
                <c:pt idx="25998">
                  <c:v>-554.11699999999996</c:v>
                </c:pt>
                <c:pt idx="25999">
                  <c:v>-554.101</c:v>
                </c:pt>
                <c:pt idx="26000">
                  <c:v>-554.08500000000004</c:v>
                </c:pt>
                <c:pt idx="26001">
                  <c:v>-554.06899999999996</c:v>
                </c:pt>
                <c:pt idx="26002">
                  <c:v>-554.053</c:v>
                </c:pt>
                <c:pt idx="26003">
                  <c:v>-554.03700000000003</c:v>
                </c:pt>
                <c:pt idx="26004">
                  <c:v>-554.02099999999996</c:v>
                </c:pt>
                <c:pt idx="26005">
                  <c:v>-554.005</c:v>
                </c:pt>
                <c:pt idx="26006">
                  <c:v>-553.98900000000003</c:v>
                </c:pt>
                <c:pt idx="26007">
                  <c:v>-553.97299999999996</c:v>
                </c:pt>
                <c:pt idx="26008">
                  <c:v>-553.95699999999999</c:v>
                </c:pt>
                <c:pt idx="26009">
                  <c:v>-553.94100000000003</c:v>
                </c:pt>
                <c:pt idx="26010">
                  <c:v>-553.92499999999995</c:v>
                </c:pt>
                <c:pt idx="26011">
                  <c:v>-553.90899999999999</c:v>
                </c:pt>
                <c:pt idx="26012">
                  <c:v>-553.89300000000003</c:v>
                </c:pt>
                <c:pt idx="26013">
                  <c:v>-553.87699999999995</c:v>
                </c:pt>
                <c:pt idx="26014">
                  <c:v>-553.86099999999999</c:v>
                </c:pt>
                <c:pt idx="26015">
                  <c:v>-553.84500000000003</c:v>
                </c:pt>
                <c:pt idx="26016">
                  <c:v>-553.82899999999995</c:v>
                </c:pt>
                <c:pt idx="26017">
                  <c:v>-553.81299999999999</c:v>
                </c:pt>
                <c:pt idx="26018">
                  <c:v>-553.79700000000003</c:v>
                </c:pt>
                <c:pt idx="26019">
                  <c:v>-553.78099999999995</c:v>
                </c:pt>
                <c:pt idx="26020">
                  <c:v>-553.76499999999999</c:v>
                </c:pt>
                <c:pt idx="26021">
                  <c:v>-553.74900000000002</c:v>
                </c:pt>
                <c:pt idx="26022">
                  <c:v>-553.73299999999995</c:v>
                </c:pt>
                <c:pt idx="26023">
                  <c:v>-553.71699999999998</c:v>
                </c:pt>
                <c:pt idx="26024">
                  <c:v>-553.70100000000002</c:v>
                </c:pt>
                <c:pt idx="26025">
                  <c:v>-553.68499999999995</c:v>
                </c:pt>
                <c:pt idx="26026">
                  <c:v>-553.66899999999998</c:v>
                </c:pt>
                <c:pt idx="26027">
                  <c:v>-553.65300000000002</c:v>
                </c:pt>
                <c:pt idx="26028">
                  <c:v>-553.63699999999994</c:v>
                </c:pt>
                <c:pt idx="26029">
                  <c:v>-553.62099999999998</c:v>
                </c:pt>
                <c:pt idx="26030">
                  <c:v>-553.60500000000002</c:v>
                </c:pt>
                <c:pt idx="26031">
                  <c:v>-553.58900000000006</c:v>
                </c:pt>
                <c:pt idx="26032">
                  <c:v>-553.57299999999998</c:v>
                </c:pt>
                <c:pt idx="26033">
                  <c:v>-553.55700000000002</c:v>
                </c:pt>
                <c:pt idx="26034">
                  <c:v>-553.54100000000005</c:v>
                </c:pt>
                <c:pt idx="26035">
                  <c:v>-553.52499999999998</c:v>
                </c:pt>
                <c:pt idx="26036">
                  <c:v>-553.50900000000001</c:v>
                </c:pt>
                <c:pt idx="26037">
                  <c:v>-553.49300000000005</c:v>
                </c:pt>
                <c:pt idx="26038">
                  <c:v>-553.47699999999998</c:v>
                </c:pt>
                <c:pt idx="26039">
                  <c:v>-553.46100000000001</c:v>
                </c:pt>
                <c:pt idx="26040">
                  <c:v>-553.44500000000005</c:v>
                </c:pt>
                <c:pt idx="26041">
                  <c:v>-553.42899999999997</c:v>
                </c:pt>
                <c:pt idx="26042">
                  <c:v>-553.41300000000001</c:v>
                </c:pt>
                <c:pt idx="26043">
                  <c:v>-553.39700000000005</c:v>
                </c:pt>
                <c:pt idx="26044">
                  <c:v>-553.38099999999997</c:v>
                </c:pt>
                <c:pt idx="26045">
                  <c:v>-553.36500000000001</c:v>
                </c:pt>
                <c:pt idx="26046">
                  <c:v>-553.34900000000005</c:v>
                </c:pt>
                <c:pt idx="26047">
                  <c:v>-553.33299999999997</c:v>
                </c:pt>
                <c:pt idx="26048">
                  <c:v>-553.31700000000001</c:v>
                </c:pt>
                <c:pt idx="26049">
                  <c:v>-553.30100000000004</c:v>
                </c:pt>
                <c:pt idx="26050">
                  <c:v>-553.28499999999997</c:v>
                </c:pt>
                <c:pt idx="26051">
                  <c:v>-553.26900000000001</c:v>
                </c:pt>
                <c:pt idx="26052">
                  <c:v>-553.25300000000004</c:v>
                </c:pt>
                <c:pt idx="26053">
                  <c:v>-553.23699999999997</c:v>
                </c:pt>
                <c:pt idx="26054">
                  <c:v>-553.221</c:v>
                </c:pt>
                <c:pt idx="26055">
                  <c:v>-553.20500000000004</c:v>
                </c:pt>
                <c:pt idx="26056">
                  <c:v>-553.18899999999996</c:v>
                </c:pt>
                <c:pt idx="26057">
                  <c:v>-553.173</c:v>
                </c:pt>
                <c:pt idx="26058">
                  <c:v>-553.15700000000004</c:v>
                </c:pt>
                <c:pt idx="26059">
                  <c:v>-553.14099999999996</c:v>
                </c:pt>
                <c:pt idx="26060">
                  <c:v>-553.125</c:v>
                </c:pt>
                <c:pt idx="26061">
                  <c:v>-553.10900000000004</c:v>
                </c:pt>
                <c:pt idx="26062">
                  <c:v>-553.09299999999996</c:v>
                </c:pt>
                <c:pt idx="26063">
                  <c:v>-553.077</c:v>
                </c:pt>
                <c:pt idx="26064">
                  <c:v>-553.06100000000004</c:v>
                </c:pt>
                <c:pt idx="26065">
                  <c:v>-553.04499999999996</c:v>
                </c:pt>
                <c:pt idx="26066">
                  <c:v>-553.029</c:v>
                </c:pt>
                <c:pt idx="26067">
                  <c:v>-553.01300000000003</c:v>
                </c:pt>
                <c:pt idx="26068">
                  <c:v>-552.99699999999996</c:v>
                </c:pt>
                <c:pt idx="26069">
                  <c:v>-552.98099999999999</c:v>
                </c:pt>
                <c:pt idx="26070">
                  <c:v>-552.96500000000003</c:v>
                </c:pt>
                <c:pt idx="26071">
                  <c:v>-552.94899999999996</c:v>
                </c:pt>
                <c:pt idx="26072">
                  <c:v>-552.93299999999999</c:v>
                </c:pt>
                <c:pt idx="26073">
                  <c:v>-552.91700000000003</c:v>
                </c:pt>
                <c:pt idx="26074">
                  <c:v>-552.90099999999995</c:v>
                </c:pt>
                <c:pt idx="26075">
                  <c:v>-552.88499999999999</c:v>
                </c:pt>
                <c:pt idx="26076">
                  <c:v>-552.86900000000003</c:v>
                </c:pt>
                <c:pt idx="26077">
                  <c:v>-552.85299999999995</c:v>
                </c:pt>
                <c:pt idx="26078">
                  <c:v>-552.83699999999999</c:v>
                </c:pt>
                <c:pt idx="26079">
                  <c:v>-552.82100000000003</c:v>
                </c:pt>
                <c:pt idx="26080">
                  <c:v>-552.80499999999995</c:v>
                </c:pt>
                <c:pt idx="26081">
                  <c:v>-552.78899999999999</c:v>
                </c:pt>
                <c:pt idx="26082">
                  <c:v>-552.77300000000002</c:v>
                </c:pt>
                <c:pt idx="26083">
                  <c:v>-552.75699999999995</c:v>
                </c:pt>
                <c:pt idx="26084">
                  <c:v>-552.74099999999999</c:v>
                </c:pt>
                <c:pt idx="26085">
                  <c:v>-552.72500000000002</c:v>
                </c:pt>
                <c:pt idx="26086">
                  <c:v>-552.70899999999995</c:v>
                </c:pt>
                <c:pt idx="26087">
                  <c:v>-552.69299999999998</c:v>
                </c:pt>
                <c:pt idx="26088">
                  <c:v>-552.67700000000002</c:v>
                </c:pt>
                <c:pt idx="26089">
                  <c:v>-552.66099999999994</c:v>
                </c:pt>
                <c:pt idx="26090">
                  <c:v>-552.64599999999996</c:v>
                </c:pt>
                <c:pt idx="26091">
                  <c:v>-552.63</c:v>
                </c:pt>
                <c:pt idx="26092">
                  <c:v>-552.61400000000003</c:v>
                </c:pt>
                <c:pt idx="26093">
                  <c:v>-552.59799999999996</c:v>
                </c:pt>
                <c:pt idx="26094">
                  <c:v>-552.58199999999999</c:v>
                </c:pt>
                <c:pt idx="26095">
                  <c:v>-552.56600000000003</c:v>
                </c:pt>
                <c:pt idx="26096">
                  <c:v>-552.54999999999995</c:v>
                </c:pt>
                <c:pt idx="26097">
                  <c:v>-552.53399999999999</c:v>
                </c:pt>
                <c:pt idx="26098">
                  <c:v>-552.51800000000003</c:v>
                </c:pt>
                <c:pt idx="26099">
                  <c:v>-552.50199999999995</c:v>
                </c:pt>
                <c:pt idx="26100">
                  <c:v>-552.48599999999999</c:v>
                </c:pt>
                <c:pt idx="26101">
                  <c:v>-552.47</c:v>
                </c:pt>
                <c:pt idx="26102">
                  <c:v>-552.45399999999995</c:v>
                </c:pt>
                <c:pt idx="26103">
                  <c:v>-552.43799999999999</c:v>
                </c:pt>
                <c:pt idx="26104">
                  <c:v>-552.42200000000003</c:v>
                </c:pt>
                <c:pt idx="26105">
                  <c:v>-552.40599999999995</c:v>
                </c:pt>
                <c:pt idx="26106">
                  <c:v>-552.39</c:v>
                </c:pt>
                <c:pt idx="26107">
                  <c:v>-552.37400000000002</c:v>
                </c:pt>
                <c:pt idx="26108">
                  <c:v>-552.35799999999995</c:v>
                </c:pt>
                <c:pt idx="26109">
                  <c:v>-552.34199999999998</c:v>
                </c:pt>
                <c:pt idx="26110">
                  <c:v>-552.32600000000002</c:v>
                </c:pt>
                <c:pt idx="26111">
                  <c:v>-552.30999999999995</c:v>
                </c:pt>
                <c:pt idx="26112">
                  <c:v>-552.29399999999998</c:v>
                </c:pt>
                <c:pt idx="26113">
                  <c:v>-552.27800000000002</c:v>
                </c:pt>
                <c:pt idx="26114">
                  <c:v>-552.26199999999994</c:v>
                </c:pt>
                <c:pt idx="26115">
                  <c:v>-552.24599999999998</c:v>
                </c:pt>
                <c:pt idx="26116">
                  <c:v>-552.23</c:v>
                </c:pt>
                <c:pt idx="26117">
                  <c:v>-552.21400000000006</c:v>
                </c:pt>
                <c:pt idx="26118">
                  <c:v>-552.19799999999998</c:v>
                </c:pt>
                <c:pt idx="26119">
                  <c:v>-552.18200000000002</c:v>
                </c:pt>
                <c:pt idx="26120">
                  <c:v>-552.16600000000005</c:v>
                </c:pt>
                <c:pt idx="26121">
                  <c:v>-552.15</c:v>
                </c:pt>
                <c:pt idx="26122">
                  <c:v>-552.13400000000001</c:v>
                </c:pt>
                <c:pt idx="26123">
                  <c:v>-552.11800000000005</c:v>
                </c:pt>
                <c:pt idx="26124">
                  <c:v>-552.10199999999998</c:v>
                </c:pt>
                <c:pt idx="26125">
                  <c:v>-552.08600000000001</c:v>
                </c:pt>
                <c:pt idx="26126">
                  <c:v>-552.07000000000005</c:v>
                </c:pt>
                <c:pt idx="26127">
                  <c:v>-552.05399999999997</c:v>
                </c:pt>
                <c:pt idx="26128">
                  <c:v>-552.03800000000001</c:v>
                </c:pt>
                <c:pt idx="26129">
                  <c:v>-552.02200000000005</c:v>
                </c:pt>
                <c:pt idx="26130">
                  <c:v>-552.00599999999997</c:v>
                </c:pt>
                <c:pt idx="26131">
                  <c:v>-551.99</c:v>
                </c:pt>
                <c:pt idx="26132">
                  <c:v>-551.97400000000005</c:v>
                </c:pt>
                <c:pt idx="26133">
                  <c:v>-551.95799999999997</c:v>
                </c:pt>
                <c:pt idx="26134">
                  <c:v>-551.94200000000001</c:v>
                </c:pt>
                <c:pt idx="26135">
                  <c:v>-551.92600000000004</c:v>
                </c:pt>
                <c:pt idx="26136">
                  <c:v>-551.91</c:v>
                </c:pt>
                <c:pt idx="26137">
                  <c:v>-551.89400000000001</c:v>
                </c:pt>
                <c:pt idx="26138">
                  <c:v>-551.87800000000004</c:v>
                </c:pt>
                <c:pt idx="26139">
                  <c:v>-551.86199999999997</c:v>
                </c:pt>
                <c:pt idx="26140">
                  <c:v>-551.846</c:v>
                </c:pt>
                <c:pt idx="26141">
                  <c:v>-551.83000000000004</c:v>
                </c:pt>
                <c:pt idx="26142">
                  <c:v>-551.81399999999996</c:v>
                </c:pt>
                <c:pt idx="26143">
                  <c:v>-551.798</c:v>
                </c:pt>
                <c:pt idx="26144">
                  <c:v>-551.78200000000004</c:v>
                </c:pt>
                <c:pt idx="26145">
                  <c:v>-551.76599999999996</c:v>
                </c:pt>
                <c:pt idx="26146">
                  <c:v>-551.75</c:v>
                </c:pt>
                <c:pt idx="26147">
                  <c:v>-551.73400000000004</c:v>
                </c:pt>
                <c:pt idx="26148">
                  <c:v>-551.71799999999996</c:v>
                </c:pt>
                <c:pt idx="26149">
                  <c:v>-551.702</c:v>
                </c:pt>
                <c:pt idx="26150">
                  <c:v>-551.68600000000004</c:v>
                </c:pt>
                <c:pt idx="26151">
                  <c:v>-551.66999999999996</c:v>
                </c:pt>
                <c:pt idx="26152">
                  <c:v>-551.654</c:v>
                </c:pt>
                <c:pt idx="26153">
                  <c:v>-551.63800000000003</c:v>
                </c:pt>
                <c:pt idx="26154">
                  <c:v>-551.62199999999996</c:v>
                </c:pt>
                <c:pt idx="26155">
                  <c:v>-551.60599999999999</c:v>
                </c:pt>
                <c:pt idx="26156">
                  <c:v>-551.59</c:v>
                </c:pt>
                <c:pt idx="26157">
                  <c:v>-551.57399999999996</c:v>
                </c:pt>
                <c:pt idx="26158">
                  <c:v>-551.55799999999999</c:v>
                </c:pt>
                <c:pt idx="26159">
                  <c:v>-551.54200000000003</c:v>
                </c:pt>
                <c:pt idx="26160">
                  <c:v>-551.52599999999995</c:v>
                </c:pt>
                <c:pt idx="26161">
                  <c:v>-551.51</c:v>
                </c:pt>
                <c:pt idx="26162">
                  <c:v>-551.49400000000003</c:v>
                </c:pt>
                <c:pt idx="26163">
                  <c:v>-551.47799999999995</c:v>
                </c:pt>
                <c:pt idx="26164">
                  <c:v>-551.46199999999999</c:v>
                </c:pt>
                <c:pt idx="26165">
                  <c:v>-551.44600000000003</c:v>
                </c:pt>
                <c:pt idx="26166">
                  <c:v>-551.42999999999995</c:v>
                </c:pt>
                <c:pt idx="26167">
                  <c:v>-551.41399999999999</c:v>
                </c:pt>
                <c:pt idx="26168">
                  <c:v>-551.39800000000002</c:v>
                </c:pt>
                <c:pt idx="26169">
                  <c:v>-551.38199999999995</c:v>
                </c:pt>
                <c:pt idx="26170">
                  <c:v>-551.36599999999999</c:v>
                </c:pt>
                <c:pt idx="26171">
                  <c:v>-551.35</c:v>
                </c:pt>
                <c:pt idx="26172">
                  <c:v>-551.33399999999995</c:v>
                </c:pt>
                <c:pt idx="26173">
                  <c:v>-551.31799999999998</c:v>
                </c:pt>
                <c:pt idx="26174">
                  <c:v>-551.30200000000002</c:v>
                </c:pt>
                <c:pt idx="26175">
                  <c:v>-551.28599999999994</c:v>
                </c:pt>
                <c:pt idx="26176">
                  <c:v>-551.27</c:v>
                </c:pt>
                <c:pt idx="26177">
                  <c:v>-551.25400000000002</c:v>
                </c:pt>
                <c:pt idx="26178">
                  <c:v>-551.23800000000006</c:v>
                </c:pt>
                <c:pt idx="26179">
                  <c:v>-551.22199999999998</c:v>
                </c:pt>
                <c:pt idx="26180">
                  <c:v>-551.20600000000002</c:v>
                </c:pt>
                <c:pt idx="26181">
                  <c:v>-551.19000000000005</c:v>
                </c:pt>
                <c:pt idx="26182">
                  <c:v>-551.17399999999998</c:v>
                </c:pt>
                <c:pt idx="26183">
                  <c:v>-551.15800000000002</c:v>
                </c:pt>
                <c:pt idx="26184">
                  <c:v>-551.14200000000005</c:v>
                </c:pt>
                <c:pt idx="26185">
                  <c:v>-551.12599999999998</c:v>
                </c:pt>
                <c:pt idx="26186">
                  <c:v>-551.11</c:v>
                </c:pt>
                <c:pt idx="26187">
                  <c:v>-551.09400000000005</c:v>
                </c:pt>
                <c:pt idx="26188">
                  <c:v>-551.07799999999997</c:v>
                </c:pt>
                <c:pt idx="26189">
                  <c:v>-551.06200000000001</c:v>
                </c:pt>
                <c:pt idx="26190">
                  <c:v>-551.04600000000005</c:v>
                </c:pt>
                <c:pt idx="26191">
                  <c:v>-551.03</c:v>
                </c:pt>
                <c:pt idx="26192">
                  <c:v>-551.01400000000001</c:v>
                </c:pt>
                <c:pt idx="26193">
                  <c:v>-550.99800000000005</c:v>
                </c:pt>
                <c:pt idx="26194">
                  <c:v>-550.98199999999997</c:v>
                </c:pt>
                <c:pt idx="26195">
                  <c:v>-550.96600000000001</c:v>
                </c:pt>
                <c:pt idx="26196">
                  <c:v>-550.95000000000005</c:v>
                </c:pt>
                <c:pt idx="26197">
                  <c:v>-550.93399999999997</c:v>
                </c:pt>
                <c:pt idx="26198">
                  <c:v>-550.91800000000001</c:v>
                </c:pt>
                <c:pt idx="26199">
                  <c:v>-550.90200000000004</c:v>
                </c:pt>
                <c:pt idx="26200">
                  <c:v>-550.88599999999997</c:v>
                </c:pt>
                <c:pt idx="26201">
                  <c:v>-550.87</c:v>
                </c:pt>
                <c:pt idx="26202">
                  <c:v>-550.85400000000004</c:v>
                </c:pt>
                <c:pt idx="26203">
                  <c:v>-550.83900000000006</c:v>
                </c:pt>
                <c:pt idx="26204">
                  <c:v>-550.82299999999998</c:v>
                </c:pt>
                <c:pt idx="26205">
                  <c:v>-550.80700000000002</c:v>
                </c:pt>
                <c:pt idx="26206">
                  <c:v>-550.79100000000005</c:v>
                </c:pt>
                <c:pt idx="26207">
                  <c:v>-550.77499999999998</c:v>
                </c:pt>
                <c:pt idx="26208">
                  <c:v>-550.75900000000001</c:v>
                </c:pt>
                <c:pt idx="26209">
                  <c:v>-550.74300000000005</c:v>
                </c:pt>
                <c:pt idx="26210">
                  <c:v>-550.72699999999998</c:v>
                </c:pt>
                <c:pt idx="26211">
                  <c:v>-550.71100000000001</c:v>
                </c:pt>
                <c:pt idx="26212">
                  <c:v>-550.69500000000005</c:v>
                </c:pt>
                <c:pt idx="26213">
                  <c:v>-550.67899999999997</c:v>
                </c:pt>
                <c:pt idx="26214">
                  <c:v>-550.66300000000001</c:v>
                </c:pt>
                <c:pt idx="26215">
                  <c:v>-550.64700000000005</c:v>
                </c:pt>
                <c:pt idx="26216">
                  <c:v>-550.63099999999997</c:v>
                </c:pt>
                <c:pt idx="26217">
                  <c:v>-550.61500000000001</c:v>
                </c:pt>
                <c:pt idx="26218">
                  <c:v>-550.59900000000005</c:v>
                </c:pt>
                <c:pt idx="26219">
                  <c:v>-550.58299999999997</c:v>
                </c:pt>
                <c:pt idx="26220">
                  <c:v>-550.56700000000001</c:v>
                </c:pt>
                <c:pt idx="26221">
                  <c:v>-550.55100000000004</c:v>
                </c:pt>
                <c:pt idx="26222">
                  <c:v>-550.53499999999997</c:v>
                </c:pt>
                <c:pt idx="26223">
                  <c:v>-550.51900000000001</c:v>
                </c:pt>
                <c:pt idx="26224">
                  <c:v>-550.50300000000004</c:v>
                </c:pt>
                <c:pt idx="26225">
                  <c:v>-550.48699999999997</c:v>
                </c:pt>
                <c:pt idx="26226">
                  <c:v>-550.471</c:v>
                </c:pt>
                <c:pt idx="26227">
                  <c:v>-550.45500000000004</c:v>
                </c:pt>
                <c:pt idx="26228">
                  <c:v>-550.43899999999996</c:v>
                </c:pt>
                <c:pt idx="26229">
                  <c:v>-550.423</c:v>
                </c:pt>
                <c:pt idx="26230">
                  <c:v>-550.40700000000004</c:v>
                </c:pt>
                <c:pt idx="26231">
                  <c:v>-550.39099999999996</c:v>
                </c:pt>
                <c:pt idx="26232">
                  <c:v>-550.375</c:v>
                </c:pt>
                <c:pt idx="26233">
                  <c:v>-550.35900000000004</c:v>
                </c:pt>
                <c:pt idx="26234">
                  <c:v>-550.34299999999996</c:v>
                </c:pt>
                <c:pt idx="26235">
                  <c:v>-550.327</c:v>
                </c:pt>
                <c:pt idx="26236">
                  <c:v>-550.31100000000004</c:v>
                </c:pt>
                <c:pt idx="26237">
                  <c:v>-550.29499999999996</c:v>
                </c:pt>
                <c:pt idx="26238">
                  <c:v>-550.279</c:v>
                </c:pt>
                <c:pt idx="26239">
                  <c:v>-550.26300000000003</c:v>
                </c:pt>
                <c:pt idx="26240">
                  <c:v>-550.24699999999996</c:v>
                </c:pt>
                <c:pt idx="26241">
                  <c:v>-550.23099999999999</c:v>
                </c:pt>
                <c:pt idx="26242">
                  <c:v>-550.21500000000003</c:v>
                </c:pt>
                <c:pt idx="26243">
                  <c:v>-550.19899999999996</c:v>
                </c:pt>
                <c:pt idx="26244">
                  <c:v>-550.18299999999999</c:v>
                </c:pt>
                <c:pt idx="26245">
                  <c:v>-550.16700000000003</c:v>
                </c:pt>
                <c:pt idx="26246">
                  <c:v>-550.15099999999995</c:v>
                </c:pt>
                <c:pt idx="26247">
                  <c:v>-550.13499999999999</c:v>
                </c:pt>
                <c:pt idx="26248">
                  <c:v>-550.11900000000003</c:v>
                </c:pt>
                <c:pt idx="26249">
                  <c:v>-550.10299999999995</c:v>
                </c:pt>
                <c:pt idx="26250">
                  <c:v>-550.08699999999999</c:v>
                </c:pt>
                <c:pt idx="26251">
                  <c:v>-550.07100000000003</c:v>
                </c:pt>
                <c:pt idx="26252">
                  <c:v>-550.05499999999995</c:v>
                </c:pt>
                <c:pt idx="26253">
                  <c:v>-550.03899999999999</c:v>
                </c:pt>
                <c:pt idx="26254">
                  <c:v>-550.02300000000002</c:v>
                </c:pt>
                <c:pt idx="26255">
                  <c:v>-550.00699999999995</c:v>
                </c:pt>
                <c:pt idx="26256">
                  <c:v>-549.99099999999999</c:v>
                </c:pt>
                <c:pt idx="26257">
                  <c:v>-549.97500000000002</c:v>
                </c:pt>
                <c:pt idx="26258">
                  <c:v>-549.95899999999995</c:v>
                </c:pt>
                <c:pt idx="26259">
                  <c:v>-549.94299999999998</c:v>
                </c:pt>
                <c:pt idx="26260">
                  <c:v>-549.92700000000002</c:v>
                </c:pt>
                <c:pt idx="26261">
                  <c:v>-549.91099999999994</c:v>
                </c:pt>
                <c:pt idx="26262">
                  <c:v>-549.89499999999998</c:v>
                </c:pt>
                <c:pt idx="26263">
                  <c:v>-549.87900000000002</c:v>
                </c:pt>
                <c:pt idx="26264">
                  <c:v>-549.86300000000006</c:v>
                </c:pt>
                <c:pt idx="26265">
                  <c:v>-549.84699999999998</c:v>
                </c:pt>
                <c:pt idx="26266">
                  <c:v>-549.83100000000002</c:v>
                </c:pt>
                <c:pt idx="26267">
                  <c:v>-549.81500000000005</c:v>
                </c:pt>
                <c:pt idx="26268">
                  <c:v>-549.79899999999998</c:v>
                </c:pt>
                <c:pt idx="26269">
                  <c:v>-549.78300000000002</c:v>
                </c:pt>
                <c:pt idx="26270">
                  <c:v>-549.76700000000005</c:v>
                </c:pt>
                <c:pt idx="26271">
                  <c:v>-549.75099999999998</c:v>
                </c:pt>
                <c:pt idx="26272">
                  <c:v>-549.73500000000001</c:v>
                </c:pt>
                <c:pt idx="26273">
                  <c:v>-549.71900000000005</c:v>
                </c:pt>
                <c:pt idx="26274">
                  <c:v>-549.70299999999997</c:v>
                </c:pt>
                <c:pt idx="26275">
                  <c:v>-549.68700000000001</c:v>
                </c:pt>
                <c:pt idx="26276">
                  <c:v>-549.67100000000005</c:v>
                </c:pt>
                <c:pt idx="26277">
                  <c:v>-549.65499999999997</c:v>
                </c:pt>
                <c:pt idx="26278">
                  <c:v>-549.63900000000001</c:v>
                </c:pt>
                <c:pt idx="26279">
                  <c:v>-549.62300000000005</c:v>
                </c:pt>
                <c:pt idx="26280">
                  <c:v>-549.60699999999997</c:v>
                </c:pt>
                <c:pt idx="26281">
                  <c:v>-549.59100000000001</c:v>
                </c:pt>
                <c:pt idx="26282">
                  <c:v>-549.57500000000005</c:v>
                </c:pt>
                <c:pt idx="26283">
                  <c:v>-549.55899999999997</c:v>
                </c:pt>
                <c:pt idx="26284">
                  <c:v>-549.54300000000001</c:v>
                </c:pt>
                <c:pt idx="26285">
                  <c:v>-549.52700000000004</c:v>
                </c:pt>
                <c:pt idx="26286">
                  <c:v>-549.51099999999997</c:v>
                </c:pt>
                <c:pt idx="26287">
                  <c:v>-549.495</c:v>
                </c:pt>
                <c:pt idx="26288">
                  <c:v>-549.47900000000004</c:v>
                </c:pt>
                <c:pt idx="26289">
                  <c:v>-549.46299999999997</c:v>
                </c:pt>
                <c:pt idx="26290">
                  <c:v>-549.447</c:v>
                </c:pt>
                <c:pt idx="26291">
                  <c:v>-549.43100000000004</c:v>
                </c:pt>
                <c:pt idx="26292">
                  <c:v>-549.41499999999996</c:v>
                </c:pt>
                <c:pt idx="26293">
                  <c:v>-549.399</c:v>
                </c:pt>
                <c:pt idx="26294">
                  <c:v>-549.38300000000004</c:v>
                </c:pt>
                <c:pt idx="26295">
                  <c:v>-549.36699999999996</c:v>
                </c:pt>
                <c:pt idx="26296">
                  <c:v>-549.351</c:v>
                </c:pt>
                <c:pt idx="26297">
                  <c:v>-549.33500000000004</c:v>
                </c:pt>
                <c:pt idx="26298">
                  <c:v>-549.31899999999996</c:v>
                </c:pt>
                <c:pt idx="26299">
                  <c:v>-549.303</c:v>
                </c:pt>
                <c:pt idx="26300">
                  <c:v>-549.28700000000003</c:v>
                </c:pt>
                <c:pt idx="26301">
                  <c:v>-549.27099999999996</c:v>
                </c:pt>
                <c:pt idx="26302">
                  <c:v>-549.255</c:v>
                </c:pt>
                <c:pt idx="26303">
                  <c:v>-549.23900000000003</c:v>
                </c:pt>
                <c:pt idx="26304">
                  <c:v>-549.22299999999996</c:v>
                </c:pt>
                <c:pt idx="26305">
                  <c:v>-549.20699999999999</c:v>
                </c:pt>
                <c:pt idx="26306">
                  <c:v>-549.19100000000003</c:v>
                </c:pt>
                <c:pt idx="26307">
                  <c:v>-549.17499999999995</c:v>
                </c:pt>
                <c:pt idx="26308">
                  <c:v>-549.15899999999999</c:v>
                </c:pt>
                <c:pt idx="26309">
                  <c:v>-549.14300000000003</c:v>
                </c:pt>
                <c:pt idx="26310">
                  <c:v>-549.12699999999995</c:v>
                </c:pt>
                <c:pt idx="26311">
                  <c:v>-549.11099999999999</c:v>
                </c:pt>
                <c:pt idx="26312">
                  <c:v>-549.09500000000003</c:v>
                </c:pt>
                <c:pt idx="26313">
                  <c:v>-549.07899999999995</c:v>
                </c:pt>
                <c:pt idx="26314">
                  <c:v>-549.06299999999999</c:v>
                </c:pt>
                <c:pt idx="26315">
                  <c:v>-549.04700000000003</c:v>
                </c:pt>
                <c:pt idx="26316">
                  <c:v>-549.03099999999995</c:v>
                </c:pt>
                <c:pt idx="26317">
                  <c:v>-549.01599999999996</c:v>
                </c:pt>
                <c:pt idx="26318">
                  <c:v>-549</c:v>
                </c:pt>
                <c:pt idx="26319">
                  <c:v>-548.98400000000004</c:v>
                </c:pt>
                <c:pt idx="26320">
                  <c:v>-548.96799999999996</c:v>
                </c:pt>
                <c:pt idx="26321">
                  <c:v>-548.952</c:v>
                </c:pt>
                <c:pt idx="26322">
                  <c:v>-548.93600000000004</c:v>
                </c:pt>
                <c:pt idx="26323">
                  <c:v>-548.91999999999996</c:v>
                </c:pt>
                <c:pt idx="26324">
                  <c:v>-548.904</c:v>
                </c:pt>
                <c:pt idx="26325">
                  <c:v>-548.88800000000003</c:v>
                </c:pt>
                <c:pt idx="26326">
                  <c:v>-548.87199999999996</c:v>
                </c:pt>
                <c:pt idx="26327">
                  <c:v>-548.85599999999999</c:v>
                </c:pt>
                <c:pt idx="26328">
                  <c:v>-548.84</c:v>
                </c:pt>
                <c:pt idx="26329">
                  <c:v>-548.82399999999996</c:v>
                </c:pt>
                <c:pt idx="26330">
                  <c:v>-548.80799999999999</c:v>
                </c:pt>
                <c:pt idx="26331">
                  <c:v>-548.79200000000003</c:v>
                </c:pt>
                <c:pt idx="26332">
                  <c:v>-548.77599999999995</c:v>
                </c:pt>
                <c:pt idx="26333">
                  <c:v>-548.76</c:v>
                </c:pt>
                <c:pt idx="26334">
                  <c:v>-548.74400000000003</c:v>
                </c:pt>
                <c:pt idx="26335">
                  <c:v>-548.72799999999995</c:v>
                </c:pt>
                <c:pt idx="26336">
                  <c:v>-548.71199999999999</c:v>
                </c:pt>
                <c:pt idx="26337">
                  <c:v>-548.69600000000003</c:v>
                </c:pt>
                <c:pt idx="26338">
                  <c:v>-548.67999999999995</c:v>
                </c:pt>
                <c:pt idx="26339">
                  <c:v>-548.66399999999999</c:v>
                </c:pt>
                <c:pt idx="26340">
                  <c:v>-548.64800000000002</c:v>
                </c:pt>
                <c:pt idx="26341">
                  <c:v>-548.63199999999995</c:v>
                </c:pt>
                <c:pt idx="26342">
                  <c:v>-548.61599999999999</c:v>
                </c:pt>
                <c:pt idx="26343">
                  <c:v>-548.6</c:v>
                </c:pt>
                <c:pt idx="26344">
                  <c:v>-548.58399999999995</c:v>
                </c:pt>
                <c:pt idx="26345">
                  <c:v>-548.56799999999998</c:v>
                </c:pt>
                <c:pt idx="26346">
                  <c:v>-548.55200000000002</c:v>
                </c:pt>
                <c:pt idx="26347">
                  <c:v>-548.53599999999994</c:v>
                </c:pt>
                <c:pt idx="26348">
                  <c:v>-548.52</c:v>
                </c:pt>
                <c:pt idx="26349">
                  <c:v>-548.50400000000002</c:v>
                </c:pt>
                <c:pt idx="26350">
                  <c:v>-548.48800000000006</c:v>
                </c:pt>
                <c:pt idx="26351">
                  <c:v>-548.47199999999998</c:v>
                </c:pt>
                <c:pt idx="26352">
                  <c:v>-548.45600000000002</c:v>
                </c:pt>
                <c:pt idx="26353">
                  <c:v>-548.44000000000005</c:v>
                </c:pt>
                <c:pt idx="26354">
                  <c:v>-548.42399999999998</c:v>
                </c:pt>
                <c:pt idx="26355">
                  <c:v>-548.40800000000002</c:v>
                </c:pt>
                <c:pt idx="26356">
                  <c:v>-548.39200000000005</c:v>
                </c:pt>
                <c:pt idx="26357">
                  <c:v>-548.37599999999998</c:v>
                </c:pt>
                <c:pt idx="26358">
                  <c:v>-548.36</c:v>
                </c:pt>
                <c:pt idx="26359">
                  <c:v>-548.34400000000005</c:v>
                </c:pt>
                <c:pt idx="26360">
                  <c:v>-548.32799999999997</c:v>
                </c:pt>
                <c:pt idx="26361">
                  <c:v>-548.31200000000001</c:v>
                </c:pt>
                <c:pt idx="26362">
                  <c:v>-548.29600000000005</c:v>
                </c:pt>
                <c:pt idx="26363">
                  <c:v>-548.28</c:v>
                </c:pt>
                <c:pt idx="26364">
                  <c:v>-548.26400000000001</c:v>
                </c:pt>
                <c:pt idx="26365">
                  <c:v>-548.24800000000005</c:v>
                </c:pt>
                <c:pt idx="26366">
                  <c:v>-548.23199999999997</c:v>
                </c:pt>
                <c:pt idx="26367">
                  <c:v>-548.21600000000001</c:v>
                </c:pt>
                <c:pt idx="26368">
                  <c:v>-548.20000000000005</c:v>
                </c:pt>
                <c:pt idx="26369">
                  <c:v>-548.18399999999997</c:v>
                </c:pt>
                <c:pt idx="26370">
                  <c:v>-548.16800000000001</c:v>
                </c:pt>
                <c:pt idx="26371">
                  <c:v>-548.15200000000004</c:v>
                </c:pt>
                <c:pt idx="26372">
                  <c:v>-548.13599999999997</c:v>
                </c:pt>
                <c:pt idx="26373">
                  <c:v>-548.12</c:v>
                </c:pt>
                <c:pt idx="26374">
                  <c:v>-548.10400000000004</c:v>
                </c:pt>
                <c:pt idx="26375">
                  <c:v>-548.08799999999997</c:v>
                </c:pt>
                <c:pt idx="26376">
                  <c:v>-548.072</c:v>
                </c:pt>
                <c:pt idx="26377">
                  <c:v>-548.05600000000004</c:v>
                </c:pt>
                <c:pt idx="26378">
                  <c:v>-548.04</c:v>
                </c:pt>
                <c:pt idx="26379">
                  <c:v>-548.024</c:v>
                </c:pt>
                <c:pt idx="26380">
                  <c:v>-548.00800000000004</c:v>
                </c:pt>
                <c:pt idx="26381">
                  <c:v>-547.99199999999996</c:v>
                </c:pt>
                <c:pt idx="26382">
                  <c:v>-547.976</c:v>
                </c:pt>
                <c:pt idx="26383">
                  <c:v>-547.96</c:v>
                </c:pt>
                <c:pt idx="26384">
                  <c:v>-547.94399999999996</c:v>
                </c:pt>
                <c:pt idx="26385">
                  <c:v>-547.928</c:v>
                </c:pt>
                <c:pt idx="26386">
                  <c:v>-547.91200000000003</c:v>
                </c:pt>
                <c:pt idx="26387">
                  <c:v>-547.89599999999996</c:v>
                </c:pt>
                <c:pt idx="26388">
                  <c:v>-547.88</c:v>
                </c:pt>
                <c:pt idx="26389">
                  <c:v>-547.86400000000003</c:v>
                </c:pt>
                <c:pt idx="26390">
                  <c:v>-547.84799999999996</c:v>
                </c:pt>
                <c:pt idx="26391">
                  <c:v>-547.83199999999999</c:v>
                </c:pt>
                <c:pt idx="26392">
                  <c:v>-547.81600000000003</c:v>
                </c:pt>
                <c:pt idx="26393">
                  <c:v>-547.79999999999995</c:v>
                </c:pt>
                <c:pt idx="26394">
                  <c:v>-547.78399999999999</c:v>
                </c:pt>
                <c:pt idx="26395">
                  <c:v>-547.76800000000003</c:v>
                </c:pt>
                <c:pt idx="26396">
                  <c:v>-547.75199999999995</c:v>
                </c:pt>
                <c:pt idx="26397">
                  <c:v>-547.73599999999999</c:v>
                </c:pt>
                <c:pt idx="26398">
                  <c:v>-547.72</c:v>
                </c:pt>
                <c:pt idx="26399">
                  <c:v>-547.70399999999995</c:v>
                </c:pt>
                <c:pt idx="26400">
                  <c:v>-547.68799999999999</c:v>
                </c:pt>
                <c:pt idx="26401">
                  <c:v>-547.67200000000003</c:v>
                </c:pt>
                <c:pt idx="26402">
                  <c:v>-547.65599999999995</c:v>
                </c:pt>
                <c:pt idx="26403">
                  <c:v>-547.64</c:v>
                </c:pt>
                <c:pt idx="26404">
                  <c:v>-547.62400000000002</c:v>
                </c:pt>
                <c:pt idx="26405">
                  <c:v>-547.60799999999995</c:v>
                </c:pt>
                <c:pt idx="26406">
                  <c:v>-547.59199999999998</c:v>
                </c:pt>
                <c:pt idx="26407">
                  <c:v>-547.57600000000002</c:v>
                </c:pt>
                <c:pt idx="26408">
                  <c:v>-547.55999999999995</c:v>
                </c:pt>
                <c:pt idx="26409">
                  <c:v>-547.54399999999998</c:v>
                </c:pt>
                <c:pt idx="26410">
                  <c:v>-547.52800000000002</c:v>
                </c:pt>
                <c:pt idx="26411">
                  <c:v>-547.51199999999994</c:v>
                </c:pt>
                <c:pt idx="26412">
                  <c:v>-547.49599999999998</c:v>
                </c:pt>
                <c:pt idx="26413">
                  <c:v>-547.48</c:v>
                </c:pt>
                <c:pt idx="26414">
                  <c:v>-547.46400000000006</c:v>
                </c:pt>
                <c:pt idx="26415">
                  <c:v>-547.44799999999998</c:v>
                </c:pt>
                <c:pt idx="26416">
                  <c:v>-547.43200000000002</c:v>
                </c:pt>
                <c:pt idx="26417">
                  <c:v>-547.41600000000005</c:v>
                </c:pt>
                <c:pt idx="26418">
                  <c:v>-547.4</c:v>
                </c:pt>
                <c:pt idx="26419">
                  <c:v>-547.38400000000001</c:v>
                </c:pt>
                <c:pt idx="26420">
                  <c:v>-547.36800000000005</c:v>
                </c:pt>
                <c:pt idx="26421">
                  <c:v>-547.35199999999998</c:v>
                </c:pt>
                <c:pt idx="26422">
                  <c:v>-547.33600000000001</c:v>
                </c:pt>
                <c:pt idx="26423">
                  <c:v>-547.32000000000005</c:v>
                </c:pt>
                <c:pt idx="26424">
                  <c:v>-547.30399999999997</c:v>
                </c:pt>
                <c:pt idx="26425">
                  <c:v>-547.28800000000001</c:v>
                </c:pt>
                <c:pt idx="26426">
                  <c:v>-547.27200000000005</c:v>
                </c:pt>
                <c:pt idx="26427">
                  <c:v>-547.25599999999997</c:v>
                </c:pt>
                <c:pt idx="26428">
                  <c:v>-547.24</c:v>
                </c:pt>
                <c:pt idx="26429">
                  <c:v>-547.22400000000005</c:v>
                </c:pt>
                <c:pt idx="26430">
                  <c:v>-547.20799999999997</c:v>
                </c:pt>
                <c:pt idx="26431">
                  <c:v>-547.19299999999998</c:v>
                </c:pt>
                <c:pt idx="26432">
                  <c:v>-547.17700000000002</c:v>
                </c:pt>
                <c:pt idx="26433">
                  <c:v>-547.16099999999994</c:v>
                </c:pt>
                <c:pt idx="26434">
                  <c:v>-547.14499999999998</c:v>
                </c:pt>
                <c:pt idx="26435">
                  <c:v>-547.12900000000002</c:v>
                </c:pt>
                <c:pt idx="26436">
                  <c:v>-547.11300000000006</c:v>
                </c:pt>
                <c:pt idx="26437">
                  <c:v>-547.09699999999998</c:v>
                </c:pt>
                <c:pt idx="26438">
                  <c:v>-547.08100000000002</c:v>
                </c:pt>
                <c:pt idx="26439">
                  <c:v>-547.06500000000005</c:v>
                </c:pt>
                <c:pt idx="26440">
                  <c:v>-547.04899999999998</c:v>
                </c:pt>
                <c:pt idx="26441">
                  <c:v>-547.03300000000002</c:v>
                </c:pt>
                <c:pt idx="26442">
                  <c:v>-547.01700000000005</c:v>
                </c:pt>
                <c:pt idx="26443">
                  <c:v>-547.00099999999998</c:v>
                </c:pt>
                <c:pt idx="26444">
                  <c:v>-546.98500000000001</c:v>
                </c:pt>
                <c:pt idx="26445">
                  <c:v>-546.96900000000005</c:v>
                </c:pt>
                <c:pt idx="26446">
                  <c:v>-546.95299999999997</c:v>
                </c:pt>
                <c:pt idx="26447">
                  <c:v>-546.93700000000001</c:v>
                </c:pt>
                <c:pt idx="26448">
                  <c:v>-546.92100000000005</c:v>
                </c:pt>
                <c:pt idx="26449">
                  <c:v>-546.90499999999997</c:v>
                </c:pt>
                <c:pt idx="26450">
                  <c:v>-546.88900000000001</c:v>
                </c:pt>
                <c:pt idx="26451">
                  <c:v>-546.87300000000005</c:v>
                </c:pt>
                <c:pt idx="26452">
                  <c:v>-546.85699999999997</c:v>
                </c:pt>
                <c:pt idx="26453">
                  <c:v>-546.84100000000001</c:v>
                </c:pt>
                <c:pt idx="26454">
                  <c:v>-546.82500000000005</c:v>
                </c:pt>
                <c:pt idx="26455">
                  <c:v>-546.80899999999997</c:v>
                </c:pt>
                <c:pt idx="26456">
                  <c:v>-546.79300000000001</c:v>
                </c:pt>
                <c:pt idx="26457">
                  <c:v>-546.77700000000004</c:v>
                </c:pt>
                <c:pt idx="26458">
                  <c:v>-546.76099999999997</c:v>
                </c:pt>
                <c:pt idx="26459">
                  <c:v>-546.745</c:v>
                </c:pt>
                <c:pt idx="26460">
                  <c:v>-546.72900000000004</c:v>
                </c:pt>
                <c:pt idx="26461">
                  <c:v>-546.71299999999997</c:v>
                </c:pt>
                <c:pt idx="26462">
                  <c:v>-546.697</c:v>
                </c:pt>
                <c:pt idx="26463">
                  <c:v>-546.68100000000004</c:v>
                </c:pt>
                <c:pt idx="26464">
                  <c:v>-546.66499999999996</c:v>
                </c:pt>
                <c:pt idx="26465">
                  <c:v>-546.649</c:v>
                </c:pt>
                <c:pt idx="26466">
                  <c:v>-546.63300000000004</c:v>
                </c:pt>
                <c:pt idx="26467">
                  <c:v>-546.61699999999996</c:v>
                </c:pt>
                <c:pt idx="26468">
                  <c:v>-546.601</c:v>
                </c:pt>
                <c:pt idx="26469">
                  <c:v>-546.58500000000004</c:v>
                </c:pt>
                <c:pt idx="26470">
                  <c:v>-546.56899999999996</c:v>
                </c:pt>
                <c:pt idx="26471">
                  <c:v>-546.553</c:v>
                </c:pt>
                <c:pt idx="26472">
                  <c:v>-546.53700000000003</c:v>
                </c:pt>
                <c:pt idx="26473">
                  <c:v>-546.52099999999996</c:v>
                </c:pt>
                <c:pt idx="26474">
                  <c:v>-546.505</c:v>
                </c:pt>
                <c:pt idx="26475">
                  <c:v>-546.48900000000003</c:v>
                </c:pt>
                <c:pt idx="26476">
                  <c:v>-546.47299999999996</c:v>
                </c:pt>
                <c:pt idx="26477">
                  <c:v>-546.45699999999999</c:v>
                </c:pt>
                <c:pt idx="26478">
                  <c:v>-546.44100000000003</c:v>
                </c:pt>
                <c:pt idx="26479">
                  <c:v>-546.42499999999995</c:v>
                </c:pt>
                <c:pt idx="26480">
                  <c:v>-546.40899999999999</c:v>
                </c:pt>
                <c:pt idx="26481">
                  <c:v>-546.39300000000003</c:v>
                </c:pt>
                <c:pt idx="26482">
                  <c:v>-546.37699999999995</c:v>
                </c:pt>
                <c:pt idx="26483">
                  <c:v>-546.36099999999999</c:v>
                </c:pt>
                <c:pt idx="26484">
                  <c:v>-546.34500000000003</c:v>
                </c:pt>
                <c:pt idx="26485">
                  <c:v>-546.32899999999995</c:v>
                </c:pt>
                <c:pt idx="26486">
                  <c:v>-546.31299999999999</c:v>
                </c:pt>
                <c:pt idx="26487">
                  <c:v>-546.29700000000003</c:v>
                </c:pt>
                <c:pt idx="26488">
                  <c:v>-546.28099999999995</c:v>
                </c:pt>
                <c:pt idx="26489">
                  <c:v>-546.26499999999999</c:v>
                </c:pt>
                <c:pt idx="26490">
                  <c:v>-546.24900000000002</c:v>
                </c:pt>
                <c:pt idx="26491">
                  <c:v>-546.23299999999995</c:v>
                </c:pt>
                <c:pt idx="26492">
                  <c:v>-546.21699999999998</c:v>
                </c:pt>
                <c:pt idx="26493">
                  <c:v>-546.20100000000002</c:v>
                </c:pt>
                <c:pt idx="26494">
                  <c:v>-546.18499999999995</c:v>
                </c:pt>
                <c:pt idx="26495">
                  <c:v>-546.16899999999998</c:v>
                </c:pt>
                <c:pt idx="26496">
                  <c:v>-546.15300000000002</c:v>
                </c:pt>
                <c:pt idx="26497">
                  <c:v>-546.13699999999994</c:v>
                </c:pt>
                <c:pt idx="26498">
                  <c:v>-546.12099999999998</c:v>
                </c:pt>
                <c:pt idx="26499">
                  <c:v>-546.10500000000002</c:v>
                </c:pt>
                <c:pt idx="26500">
                  <c:v>-546.08900000000006</c:v>
                </c:pt>
                <c:pt idx="26501">
                  <c:v>-546.07299999999998</c:v>
                </c:pt>
                <c:pt idx="26502">
                  <c:v>-546.05700000000002</c:v>
                </c:pt>
                <c:pt idx="26503">
                  <c:v>-546.04100000000005</c:v>
                </c:pt>
                <c:pt idx="26504">
                  <c:v>-546.02499999999998</c:v>
                </c:pt>
                <c:pt idx="26505">
                  <c:v>-546.00900000000001</c:v>
                </c:pt>
                <c:pt idx="26506">
                  <c:v>-545.99300000000005</c:v>
                </c:pt>
                <c:pt idx="26507">
                  <c:v>-545.97699999999998</c:v>
                </c:pt>
                <c:pt idx="26508">
                  <c:v>-545.96100000000001</c:v>
                </c:pt>
                <c:pt idx="26509">
                  <c:v>-545.94500000000005</c:v>
                </c:pt>
                <c:pt idx="26510">
                  <c:v>-545.92899999999997</c:v>
                </c:pt>
                <c:pt idx="26511">
                  <c:v>-545.91300000000001</c:v>
                </c:pt>
                <c:pt idx="26512">
                  <c:v>-545.89700000000005</c:v>
                </c:pt>
                <c:pt idx="26513">
                  <c:v>-545.88099999999997</c:v>
                </c:pt>
                <c:pt idx="26514">
                  <c:v>-545.86500000000001</c:v>
                </c:pt>
                <c:pt idx="26515">
                  <c:v>-545.84900000000005</c:v>
                </c:pt>
                <c:pt idx="26516">
                  <c:v>-545.83299999999997</c:v>
                </c:pt>
                <c:pt idx="26517">
                  <c:v>-545.81700000000001</c:v>
                </c:pt>
                <c:pt idx="26518">
                  <c:v>-545.80100000000004</c:v>
                </c:pt>
                <c:pt idx="26519">
                  <c:v>-545.78499999999997</c:v>
                </c:pt>
                <c:pt idx="26520">
                  <c:v>-545.76900000000001</c:v>
                </c:pt>
                <c:pt idx="26521">
                  <c:v>-545.75300000000004</c:v>
                </c:pt>
                <c:pt idx="26522">
                  <c:v>-545.73699999999997</c:v>
                </c:pt>
                <c:pt idx="26523">
                  <c:v>-545.721</c:v>
                </c:pt>
                <c:pt idx="26524">
                  <c:v>-545.70500000000004</c:v>
                </c:pt>
                <c:pt idx="26525">
                  <c:v>-545.68899999999996</c:v>
                </c:pt>
                <c:pt idx="26526">
                  <c:v>-545.673</c:v>
                </c:pt>
                <c:pt idx="26527">
                  <c:v>-545.65700000000004</c:v>
                </c:pt>
                <c:pt idx="26528">
                  <c:v>-545.64099999999996</c:v>
                </c:pt>
                <c:pt idx="26529">
                  <c:v>-545.625</c:v>
                </c:pt>
                <c:pt idx="26530">
                  <c:v>-545.60900000000004</c:v>
                </c:pt>
                <c:pt idx="26531">
                  <c:v>-545.59299999999996</c:v>
                </c:pt>
                <c:pt idx="26532">
                  <c:v>-545.577</c:v>
                </c:pt>
                <c:pt idx="26533">
                  <c:v>-545.56100000000004</c:v>
                </c:pt>
                <c:pt idx="26534">
                  <c:v>-545.54499999999996</c:v>
                </c:pt>
                <c:pt idx="26535">
                  <c:v>-545.529</c:v>
                </c:pt>
                <c:pt idx="26536">
                  <c:v>-545.51300000000003</c:v>
                </c:pt>
                <c:pt idx="26537">
                  <c:v>-545.49699999999996</c:v>
                </c:pt>
                <c:pt idx="26538">
                  <c:v>-545.48099999999999</c:v>
                </c:pt>
                <c:pt idx="26539">
                  <c:v>-545.46500000000003</c:v>
                </c:pt>
                <c:pt idx="26540">
                  <c:v>-545.44899999999996</c:v>
                </c:pt>
                <c:pt idx="26541">
                  <c:v>-545.43299999999999</c:v>
                </c:pt>
                <c:pt idx="26542">
                  <c:v>-545.41700000000003</c:v>
                </c:pt>
                <c:pt idx="26543">
                  <c:v>-545.40099999999995</c:v>
                </c:pt>
                <c:pt idx="26544">
                  <c:v>-545.38499999999999</c:v>
                </c:pt>
                <c:pt idx="26545">
                  <c:v>-545.37</c:v>
                </c:pt>
                <c:pt idx="26546">
                  <c:v>-545.35400000000004</c:v>
                </c:pt>
                <c:pt idx="26547">
                  <c:v>-545.33799999999997</c:v>
                </c:pt>
                <c:pt idx="26548">
                  <c:v>-545.322</c:v>
                </c:pt>
                <c:pt idx="26549">
                  <c:v>-545.30600000000004</c:v>
                </c:pt>
                <c:pt idx="26550">
                  <c:v>-545.29</c:v>
                </c:pt>
                <c:pt idx="26551">
                  <c:v>-545.274</c:v>
                </c:pt>
                <c:pt idx="26552">
                  <c:v>-545.25800000000004</c:v>
                </c:pt>
                <c:pt idx="26553">
                  <c:v>-545.24199999999996</c:v>
                </c:pt>
                <c:pt idx="26554">
                  <c:v>-545.226</c:v>
                </c:pt>
                <c:pt idx="26555">
                  <c:v>-545.21</c:v>
                </c:pt>
                <c:pt idx="26556">
                  <c:v>-545.19399999999996</c:v>
                </c:pt>
                <c:pt idx="26557">
                  <c:v>-545.178</c:v>
                </c:pt>
                <c:pt idx="26558">
                  <c:v>-545.16200000000003</c:v>
                </c:pt>
                <c:pt idx="26559">
                  <c:v>-545.14599999999996</c:v>
                </c:pt>
                <c:pt idx="26560">
                  <c:v>-545.13</c:v>
                </c:pt>
                <c:pt idx="26561">
                  <c:v>-545.11400000000003</c:v>
                </c:pt>
                <c:pt idx="26562">
                  <c:v>-545.09799999999996</c:v>
                </c:pt>
                <c:pt idx="26563">
                  <c:v>-545.08199999999999</c:v>
                </c:pt>
                <c:pt idx="26564">
                  <c:v>-545.06600000000003</c:v>
                </c:pt>
                <c:pt idx="26565">
                  <c:v>-545.04999999999995</c:v>
                </c:pt>
                <c:pt idx="26566">
                  <c:v>-545.03399999999999</c:v>
                </c:pt>
                <c:pt idx="26567">
                  <c:v>-545.01800000000003</c:v>
                </c:pt>
                <c:pt idx="26568">
                  <c:v>-545.00199999999995</c:v>
                </c:pt>
                <c:pt idx="26569">
                  <c:v>-544.98599999999999</c:v>
                </c:pt>
                <c:pt idx="26570">
                  <c:v>-544.97</c:v>
                </c:pt>
                <c:pt idx="26571">
                  <c:v>-544.95399999999995</c:v>
                </c:pt>
                <c:pt idx="26572">
                  <c:v>-544.93799999999999</c:v>
                </c:pt>
                <c:pt idx="26573">
                  <c:v>-544.92200000000003</c:v>
                </c:pt>
                <c:pt idx="26574">
                  <c:v>-544.90599999999995</c:v>
                </c:pt>
                <c:pt idx="26575">
                  <c:v>-544.89</c:v>
                </c:pt>
                <c:pt idx="26576">
                  <c:v>-544.87400000000002</c:v>
                </c:pt>
                <c:pt idx="26577">
                  <c:v>-544.85799999999995</c:v>
                </c:pt>
                <c:pt idx="26578">
                  <c:v>-544.84199999999998</c:v>
                </c:pt>
                <c:pt idx="26579">
                  <c:v>-544.82600000000002</c:v>
                </c:pt>
                <c:pt idx="26580">
                  <c:v>-544.80999999999995</c:v>
                </c:pt>
                <c:pt idx="26581">
                  <c:v>-544.79399999999998</c:v>
                </c:pt>
                <c:pt idx="26582">
                  <c:v>-544.77800000000002</c:v>
                </c:pt>
                <c:pt idx="26583">
                  <c:v>-544.76199999999994</c:v>
                </c:pt>
                <c:pt idx="26584">
                  <c:v>-544.74599999999998</c:v>
                </c:pt>
                <c:pt idx="26585">
                  <c:v>-544.73</c:v>
                </c:pt>
                <c:pt idx="26586">
                  <c:v>-544.71400000000006</c:v>
                </c:pt>
                <c:pt idx="26587">
                  <c:v>-544.69799999999998</c:v>
                </c:pt>
                <c:pt idx="26588">
                  <c:v>-544.68200000000002</c:v>
                </c:pt>
                <c:pt idx="26589">
                  <c:v>-544.66600000000005</c:v>
                </c:pt>
                <c:pt idx="26590">
                  <c:v>-544.65</c:v>
                </c:pt>
                <c:pt idx="26591">
                  <c:v>-544.63400000000001</c:v>
                </c:pt>
                <c:pt idx="26592">
                  <c:v>-544.61800000000005</c:v>
                </c:pt>
                <c:pt idx="26593">
                  <c:v>-544.60199999999998</c:v>
                </c:pt>
                <c:pt idx="26594">
                  <c:v>-544.58600000000001</c:v>
                </c:pt>
                <c:pt idx="26595">
                  <c:v>-544.57000000000005</c:v>
                </c:pt>
                <c:pt idx="26596">
                  <c:v>-544.55399999999997</c:v>
                </c:pt>
                <c:pt idx="26597">
                  <c:v>-544.53800000000001</c:v>
                </c:pt>
                <c:pt idx="26598">
                  <c:v>-544.52200000000005</c:v>
                </c:pt>
                <c:pt idx="26599">
                  <c:v>-544.50599999999997</c:v>
                </c:pt>
                <c:pt idx="26600">
                  <c:v>-544.49</c:v>
                </c:pt>
                <c:pt idx="26601">
                  <c:v>-544.47400000000005</c:v>
                </c:pt>
                <c:pt idx="26602">
                  <c:v>-544.45799999999997</c:v>
                </c:pt>
                <c:pt idx="26603">
                  <c:v>-544.44200000000001</c:v>
                </c:pt>
                <c:pt idx="26604">
                  <c:v>-544.42600000000004</c:v>
                </c:pt>
                <c:pt idx="26605">
                  <c:v>-544.41</c:v>
                </c:pt>
                <c:pt idx="26606">
                  <c:v>-544.39400000000001</c:v>
                </c:pt>
                <c:pt idx="26607">
                  <c:v>-544.37800000000004</c:v>
                </c:pt>
                <c:pt idx="26608">
                  <c:v>-544.36199999999997</c:v>
                </c:pt>
                <c:pt idx="26609">
                  <c:v>-544.346</c:v>
                </c:pt>
                <c:pt idx="26610">
                  <c:v>-544.33000000000004</c:v>
                </c:pt>
                <c:pt idx="26611">
                  <c:v>-544.31399999999996</c:v>
                </c:pt>
                <c:pt idx="26612">
                  <c:v>-544.298</c:v>
                </c:pt>
                <c:pt idx="26613">
                  <c:v>-544.28200000000004</c:v>
                </c:pt>
                <c:pt idx="26614">
                  <c:v>-544.26599999999996</c:v>
                </c:pt>
                <c:pt idx="26615">
                  <c:v>-544.25</c:v>
                </c:pt>
                <c:pt idx="26616">
                  <c:v>-544.23400000000004</c:v>
                </c:pt>
                <c:pt idx="26617">
                  <c:v>-544.21799999999996</c:v>
                </c:pt>
                <c:pt idx="26618">
                  <c:v>-544.202</c:v>
                </c:pt>
                <c:pt idx="26619">
                  <c:v>-544.18600000000004</c:v>
                </c:pt>
                <c:pt idx="26620">
                  <c:v>-544.16999999999996</c:v>
                </c:pt>
                <c:pt idx="26621">
                  <c:v>-544.154</c:v>
                </c:pt>
                <c:pt idx="26622">
                  <c:v>-544.13800000000003</c:v>
                </c:pt>
                <c:pt idx="26623">
                  <c:v>-544.12199999999996</c:v>
                </c:pt>
                <c:pt idx="26624">
                  <c:v>-544.10599999999999</c:v>
                </c:pt>
                <c:pt idx="26625">
                  <c:v>-544.09</c:v>
                </c:pt>
                <c:pt idx="26626">
                  <c:v>-544.07399999999996</c:v>
                </c:pt>
                <c:pt idx="26627">
                  <c:v>-544.05799999999999</c:v>
                </c:pt>
                <c:pt idx="26628">
                  <c:v>-544.04200000000003</c:v>
                </c:pt>
                <c:pt idx="26629">
                  <c:v>-544.02599999999995</c:v>
                </c:pt>
                <c:pt idx="26630">
                  <c:v>-544.01</c:v>
                </c:pt>
                <c:pt idx="26631">
                  <c:v>-543.99400000000003</c:v>
                </c:pt>
                <c:pt idx="26632">
                  <c:v>-543.97799999999995</c:v>
                </c:pt>
                <c:pt idx="26633">
                  <c:v>-543.96199999999999</c:v>
                </c:pt>
                <c:pt idx="26634">
                  <c:v>-543.94600000000003</c:v>
                </c:pt>
                <c:pt idx="26635">
                  <c:v>-543.92999999999995</c:v>
                </c:pt>
                <c:pt idx="26636">
                  <c:v>-543.91399999999999</c:v>
                </c:pt>
                <c:pt idx="26637">
                  <c:v>-543.89800000000002</c:v>
                </c:pt>
                <c:pt idx="26638">
                  <c:v>-543.88199999999995</c:v>
                </c:pt>
                <c:pt idx="26639">
                  <c:v>-543.86599999999999</c:v>
                </c:pt>
                <c:pt idx="26640">
                  <c:v>-543.85</c:v>
                </c:pt>
                <c:pt idx="26641">
                  <c:v>-543.83399999999995</c:v>
                </c:pt>
                <c:pt idx="26642">
                  <c:v>-543.81799999999998</c:v>
                </c:pt>
                <c:pt idx="26643">
                  <c:v>-543.80200000000002</c:v>
                </c:pt>
                <c:pt idx="26644">
                  <c:v>-543.78599999999994</c:v>
                </c:pt>
                <c:pt idx="26645">
                  <c:v>-543.77</c:v>
                </c:pt>
                <c:pt idx="26646">
                  <c:v>-543.75400000000002</c:v>
                </c:pt>
                <c:pt idx="26647">
                  <c:v>-543.73800000000006</c:v>
                </c:pt>
                <c:pt idx="26648">
                  <c:v>-543.72199999999998</c:v>
                </c:pt>
                <c:pt idx="26649">
                  <c:v>-543.70600000000002</c:v>
                </c:pt>
                <c:pt idx="26650">
                  <c:v>-543.69000000000005</c:v>
                </c:pt>
                <c:pt idx="26651">
                  <c:v>-543.67399999999998</c:v>
                </c:pt>
                <c:pt idx="26652">
                  <c:v>-543.65800000000002</c:v>
                </c:pt>
                <c:pt idx="26653">
                  <c:v>-543.64200000000005</c:v>
                </c:pt>
                <c:pt idx="26654">
                  <c:v>-543.62599999999998</c:v>
                </c:pt>
                <c:pt idx="26655">
                  <c:v>-543.61</c:v>
                </c:pt>
                <c:pt idx="26656">
                  <c:v>-543.59400000000005</c:v>
                </c:pt>
                <c:pt idx="26657">
                  <c:v>-543.57799999999997</c:v>
                </c:pt>
                <c:pt idx="26658">
                  <c:v>-543.56200000000001</c:v>
                </c:pt>
                <c:pt idx="26659">
                  <c:v>-543.54700000000003</c:v>
                </c:pt>
                <c:pt idx="26660">
                  <c:v>-543.53099999999995</c:v>
                </c:pt>
                <c:pt idx="26661">
                  <c:v>-543.51499999999999</c:v>
                </c:pt>
                <c:pt idx="26662">
                  <c:v>-543.49900000000002</c:v>
                </c:pt>
                <c:pt idx="26663">
                  <c:v>-543.48299999999995</c:v>
                </c:pt>
                <c:pt idx="26664">
                  <c:v>-543.46699999999998</c:v>
                </c:pt>
                <c:pt idx="26665">
                  <c:v>-543.45100000000002</c:v>
                </c:pt>
                <c:pt idx="26666">
                  <c:v>-543.43499999999995</c:v>
                </c:pt>
                <c:pt idx="26667">
                  <c:v>-543.41899999999998</c:v>
                </c:pt>
                <c:pt idx="26668">
                  <c:v>-543.40300000000002</c:v>
                </c:pt>
                <c:pt idx="26669">
                  <c:v>-543.38699999999994</c:v>
                </c:pt>
                <c:pt idx="26670">
                  <c:v>-543.37099999999998</c:v>
                </c:pt>
                <c:pt idx="26671">
                  <c:v>-543.35500000000002</c:v>
                </c:pt>
                <c:pt idx="26672">
                  <c:v>-543.33900000000006</c:v>
                </c:pt>
                <c:pt idx="26673">
                  <c:v>-543.32299999999998</c:v>
                </c:pt>
                <c:pt idx="26674">
                  <c:v>-543.30700000000002</c:v>
                </c:pt>
                <c:pt idx="26675">
                  <c:v>-543.29100000000005</c:v>
                </c:pt>
                <c:pt idx="26676">
                  <c:v>-543.27499999999998</c:v>
                </c:pt>
                <c:pt idx="26677">
                  <c:v>-543.25900000000001</c:v>
                </c:pt>
                <c:pt idx="26678">
                  <c:v>-543.24300000000005</c:v>
                </c:pt>
                <c:pt idx="26679">
                  <c:v>-543.22699999999998</c:v>
                </c:pt>
                <c:pt idx="26680">
                  <c:v>-543.21100000000001</c:v>
                </c:pt>
                <c:pt idx="26681">
                  <c:v>-543.19500000000005</c:v>
                </c:pt>
                <c:pt idx="26682">
                  <c:v>-543.17899999999997</c:v>
                </c:pt>
                <c:pt idx="26683">
                  <c:v>-543.16300000000001</c:v>
                </c:pt>
                <c:pt idx="26684">
                  <c:v>-543.14700000000005</c:v>
                </c:pt>
                <c:pt idx="26685">
                  <c:v>-543.13099999999997</c:v>
                </c:pt>
                <c:pt idx="26686">
                  <c:v>-543.11500000000001</c:v>
                </c:pt>
                <c:pt idx="26687">
                  <c:v>-543.09900000000005</c:v>
                </c:pt>
                <c:pt idx="26688">
                  <c:v>-543.08299999999997</c:v>
                </c:pt>
                <c:pt idx="26689">
                  <c:v>-543.06700000000001</c:v>
                </c:pt>
                <c:pt idx="26690">
                  <c:v>-543.05100000000004</c:v>
                </c:pt>
                <c:pt idx="26691">
                  <c:v>-543.03499999999997</c:v>
                </c:pt>
                <c:pt idx="26692">
                  <c:v>-543.01900000000001</c:v>
                </c:pt>
                <c:pt idx="26693">
                  <c:v>-543.00300000000004</c:v>
                </c:pt>
                <c:pt idx="26694">
                  <c:v>-542.98699999999997</c:v>
                </c:pt>
                <c:pt idx="26695">
                  <c:v>-542.971</c:v>
                </c:pt>
                <c:pt idx="26696">
                  <c:v>-542.95500000000004</c:v>
                </c:pt>
                <c:pt idx="26697">
                  <c:v>-542.93899999999996</c:v>
                </c:pt>
                <c:pt idx="26698">
                  <c:v>-542.923</c:v>
                </c:pt>
                <c:pt idx="26699">
                  <c:v>-542.90700000000004</c:v>
                </c:pt>
                <c:pt idx="26700">
                  <c:v>-542.89099999999996</c:v>
                </c:pt>
                <c:pt idx="26701">
                  <c:v>-542.875</c:v>
                </c:pt>
                <c:pt idx="26702">
                  <c:v>-542.85900000000004</c:v>
                </c:pt>
                <c:pt idx="26703">
                  <c:v>-542.84299999999996</c:v>
                </c:pt>
                <c:pt idx="26704">
                  <c:v>-542.827</c:v>
                </c:pt>
                <c:pt idx="26705">
                  <c:v>-542.81100000000004</c:v>
                </c:pt>
                <c:pt idx="26706">
                  <c:v>-542.79499999999996</c:v>
                </c:pt>
                <c:pt idx="26707">
                  <c:v>-542.779</c:v>
                </c:pt>
                <c:pt idx="26708">
                  <c:v>-542.76300000000003</c:v>
                </c:pt>
                <c:pt idx="26709">
                  <c:v>-542.74699999999996</c:v>
                </c:pt>
                <c:pt idx="26710">
                  <c:v>-542.73099999999999</c:v>
                </c:pt>
                <c:pt idx="26711">
                  <c:v>-542.71500000000003</c:v>
                </c:pt>
                <c:pt idx="26712">
                  <c:v>-542.69899999999996</c:v>
                </c:pt>
                <c:pt idx="26713">
                  <c:v>-542.68299999999999</c:v>
                </c:pt>
                <c:pt idx="26714">
                  <c:v>-542.66700000000003</c:v>
                </c:pt>
                <c:pt idx="26715">
                  <c:v>-542.65099999999995</c:v>
                </c:pt>
                <c:pt idx="26716">
                  <c:v>-542.63499999999999</c:v>
                </c:pt>
                <c:pt idx="26717">
                  <c:v>-542.61900000000003</c:v>
                </c:pt>
                <c:pt idx="26718">
                  <c:v>-542.60299999999995</c:v>
                </c:pt>
                <c:pt idx="26719">
                  <c:v>-542.58699999999999</c:v>
                </c:pt>
                <c:pt idx="26720">
                  <c:v>-542.57100000000003</c:v>
                </c:pt>
                <c:pt idx="26721">
                  <c:v>-542.55499999999995</c:v>
                </c:pt>
                <c:pt idx="26722">
                  <c:v>-542.53899999999999</c:v>
                </c:pt>
                <c:pt idx="26723">
                  <c:v>-542.52300000000002</c:v>
                </c:pt>
                <c:pt idx="26724">
                  <c:v>-542.50699999999995</c:v>
                </c:pt>
                <c:pt idx="26725">
                  <c:v>-542.49099999999999</c:v>
                </c:pt>
                <c:pt idx="26726">
                  <c:v>-542.47500000000002</c:v>
                </c:pt>
                <c:pt idx="26727">
                  <c:v>-542.45899999999995</c:v>
                </c:pt>
                <c:pt idx="26728">
                  <c:v>-542.44299999999998</c:v>
                </c:pt>
                <c:pt idx="26729">
                  <c:v>-542.42700000000002</c:v>
                </c:pt>
                <c:pt idx="26730">
                  <c:v>-542.41099999999994</c:v>
                </c:pt>
                <c:pt idx="26731">
                  <c:v>-542.39499999999998</c:v>
                </c:pt>
                <c:pt idx="26732">
                  <c:v>-542.37900000000002</c:v>
                </c:pt>
                <c:pt idx="26733">
                  <c:v>-542.36300000000006</c:v>
                </c:pt>
                <c:pt idx="26734">
                  <c:v>-542.34699999999998</c:v>
                </c:pt>
                <c:pt idx="26735">
                  <c:v>-542.33100000000002</c:v>
                </c:pt>
                <c:pt idx="26736">
                  <c:v>-542.31500000000005</c:v>
                </c:pt>
                <c:pt idx="26737">
                  <c:v>-542.29899999999998</c:v>
                </c:pt>
                <c:pt idx="26738">
                  <c:v>-542.28300000000002</c:v>
                </c:pt>
                <c:pt idx="26739">
                  <c:v>-542.26700000000005</c:v>
                </c:pt>
                <c:pt idx="26740">
                  <c:v>-542.25099999999998</c:v>
                </c:pt>
                <c:pt idx="26741">
                  <c:v>-542.23500000000001</c:v>
                </c:pt>
                <c:pt idx="26742">
                  <c:v>-542.21900000000005</c:v>
                </c:pt>
                <c:pt idx="26743">
                  <c:v>-542.20299999999997</c:v>
                </c:pt>
                <c:pt idx="26744">
                  <c:v>-542.18700000000001</c:v>
                </c:pt>
                <c:pt idx="26745">
                  <c:v>-542.17100000000005</c:v>
                </c:pt>
                <c:pt idx="26746">
                  <c:v>-542.15499999999997</c:v>
                </c:pt>
                <c:pt idx="26747">
                  <c:v>-542.13900000000001</c:v>
                </c:pt>
                <c:pt idx="26748">
                  <c:v>-542.12300000000005</c:v>
                </c:pt>
                <c:pt idx="26749">
                  <c:v>-542.10699999999997</c:v>
                </c:pt>
                <c:pt idx="26750">
                  <c:v>-542.09100000000001</c:v>
                </c:pt>
                <c:pt idx="26751">
                  <c:v>-542.07500000000005</c:v>
                </c:pt>
                <c:pt idx="26752">
                  <c:v>-542.05899999999997</c:v>
                </c:pt>
                <c:pt idx="26753">
                  <c:v>-542.04300000000001</c:v>
                </c:pt>
                <c:pt idx="26754">
                  <c:v>-542.02700000000004</c:v>
                </c:pt>
                <c:pt idx="26755">
                  <c:v>-542.01099999999997</c:v>
                </c:pt>
                <c:pt idx="26756">
                  <c:v>-541.995</c:v>
                </c:pt>
                <c:pt idx="26757">
                  <c:v>-541.97900000000004</c:v>
                </c:pt>
                <c:pt idx="26758">
                  <c:v>-541.96299999999997</c:v>
                </c:pt>
                <c:pt idx="26759">
                  <c:v>-541.947</c:v>
                </c:pt>
                <c:pt idx="26760">
                  <c:v>-541.93100000000004</c:v>
                </c:pt>
                <c:pt idx="26761">
                  <c:v>-541.91499999999996</c:v>
                </c:pt>
                <c:pt idx="26762">
                  <c:v>-541.899</c:v>
                </c:pt>
                <c:pt idx="26763">
                  <c:v>-541.88300000000004</c:v>
                </c:pt>
                <c:pt idx="26764">
                  <c:v>-541.86699999999996</c:v>
                </c:pt>
                <c:pt idx="26765">
                  <c:v>-541.851</c:v>
                </c:pt>
                <c:pt idx="26766">
                  <c:v>-541.83500000000004</c:v>
                </c:pt>
                <c:pt idx="26767">
                  <c:v>-541.81899999999996</c:v>
                </c:pt>
                <c:pt idx="26768">
                  <c:v>-541.803</c:v>
                </c:pt>
                <c:pt idx="26769">
                  <c:v>-541.78700000000003</c:v>
                </c:pt>
                <c:pt idx="26770">
                  <c:v>-541.77099999999996</c:v>
                </c:pt>
                <c:pt idx="26771">
                  <c:v>-541.755</c:v>
                </c:pt>
                <c:pt idx="26772">
                  <c:v>-541.74</c:v>
                </c:pt>
                <c:pt idx="26773">
                  <c:v>-541.72400000000005</c:v>
                </c:pt>
                <c:pt idx="26774">
                  <c:v>-541.70799999999997</c:v>
                </c:pt>
                <c:pt idx="26775">
                  <c:v>-541.69200000000001</c:v>
                </c:pt>
                <c:pt idx="26776">
                  <c:v>-541.67600000000004</c:v>
                </c:pt>
                <c:pt idx="26777">
                  <c:v>-541.66</c:v>
                </c:pt>
                <c:pt idx="26778">
                  <c:v>-541.64400000000001</c:v>
                </c:pt>
                <c:pt idx="26779">
                  <c:v>-541.62800000000004</c:v>
                </c:pt>
                <c:pt idx="26780">
                  <c:v>-541.61199999999997</c:v>
                </c:pt>
                <c:pt idx="26781">
                  <c:v>-541.596</c:v>
                </c:pt>
                <c:pt idx="26782">
                  <c:v>-541.58000000000004</c:v>
                </c:pt>
                <c:pt idx="26783">
                  <c:v>-541.56399999999996</c:v>
                </c:pt>
                <c:pt idx="26784">
                  <c:v>-541.548</c:v>
                </c:pt>
                <c:pt idx="26785">
                  <c:v>-541.53200000000004</c:v>
                </c:pt>
                <c:pt idx="26786">
                  <c:v>-541.51599999999996</c:v>
                </c:pt>
                <c:pt idx="26787">
                  <c:v>-541.5</c:v>
                </c:pt>
                <c:pt idx="26788">
                  <c:v>-541.48400000000004</c:v>
                </c:pt>
                <c:pt idx="26789">
                  <c:v>-541.46799999999996</c:v>
                </c:pt>
                <c:pt idx="26790">
                  <c:v>-541.452</c:v>
                </c:pt>
                <c:pt idx="26791">
                  <c:v>-541.43600000000004</c:v>
                </c:pt>
                <c:pt idx="26792">
                  <c:v>-541.41999999999996</c:v>
                </c:pt>
                <c:pt idx="26793">
                  <c:v>-541.404</c:v>
                </c:pt>
                <c:pt idx="26794">
                  <c:v>-541.38800000000003</c:v>
                </c:pt>
                <c:pt idx="26795">
                  <c:v>-541.37199999999996</c:v>
                </c:pt>
                <c:pt idx="26796">
                  <c:v>-541.35599999999999</c:v>
                </c:pt>
                <c:pt idx="26797">
                  <c:v>-541.34</c:v>
                </c:pt>
                <c:pt idx="26798">
                  <c:v>-541.32399999999996</c:v>
                </c:pt>
                <c:pt idx="26799">
                  <c:v>-541.30799999999999</c:v>
                </c:pt>
                <c:pt idx="26800">
                  <c:v>-541.29200000000003</c:v>
                </c:pt>
                <c:pt idx="26801">
                  <c:v>-541.27599999999995</c:v>
                </c:pt>
                <c:pt idx="26802">
                  <c:v>-541.26</c:v>
                </c:pt>
                <c:pt idx="26803">
                  <c:v>-541.24400000000003</c:v>
                </c:pt>
                <c:pt idx="26804">
                  <c:v>-541.22799999999995</c:v>
                </c:pt>
                <c:pt idx="26805">
                  <c:v>-541.21199999999999</c:v>
                </c:pt>
                <c:pt idx="26806">
                  <c:v>-541.19600000000003</c:v>
                </c:pt>
                <c:pt idx="26807">
                  <c:v>-541.17999999999995</c:v>
                </c:pt>
                <c:pt idx="26808">
                  <c:v>-541.16399999999999</c:v>
                </c:pt>
                <c:pt idx="26809">
                  <c:v>-541.14800000000002</c:v>
                </c:pt>
                <c:pt idx="26810">
                  <c:v>-541.13199999999995</c:v>
                </c:pt>
                <c:pt idx="26811">
                  <c:v>-541.11599999999999</c:v>
                </c:pt>
                <c:pt idx="26812">
                  <c:v>-541.1</c:v>
                </c:pt>
                <c:pt idx="26813">
                  <c:v>-541.08399999999995</c:v>
                </c:pt>
                <c:pt idx="26814">
                  <c:v>-541.06799999999998</c:v>
                </c:pt>
                <c:pt idx="26815">
                  <c:v>-541.05200000000002</c:v>
                </c:pt>
                <c:pt idx="26816">
                  <c:v>-541.03599999999994</c:v>
                </c:pt>
                <c:pt idx="26817">
                  <c:v>-541.02</c:v>
                </c:pt>
                <c:pt idx="26818">
                  <c:v>-541.00400000000002</c:v>
                </c:pt>
                <c:pt idx="26819">
                  <c:v>-540.98800000000006</c:v>
                </c:pt>
                <c:pt idx="26820">
                  <c:v>-540.97199999999998</c:v>
                </c:pt>
                <c:pt idx="26821">
                  <c:v>-540.95600000000002</c:v>
                </c:pt>
                <c:pt idx="26822">
                  <c:v>-540.94000000000005</c:v>
                </c:pt>
                <c:pt idx="26823">
                  <c:v>-540.92399999999998</c:v>
                </c:pt>
                <c:pt idx="26824">
                  <c:v>-540.90800000000002</c:v>
                </c:pt>
                <c:pt idx="26825">
                  <c:v>-540.89200000000005</c:v>
                </c:pt>
                <c:pt idx="26826">
                  <c:v>-540.87599999999998</c:v>
                </c:pt>
                <c:pt idx="26827">
                  <c:v>-540.86</c:v>
                </c:pt>
                <c:pt idx="26828">
                  <c:v>-540.84400000000005</c:v>
                </c:pt>
                <c:pt idx="26829">
                  <c:v>-540.82799999999997</c:v>
                </c:pt>
                <c:pt idx="26830">
                  <c:v>-540.81200000000001</c:v>
                </c:pt>
                <c:pt idx="26831">
                  <c:v>-540.79600000000005</c:v>
                </c:pt>
                <c:pt idx="26832">
                  <c:v>-540.78</c:v>
                </c:pt>
                <c:pt idx="26833">
                  <c:v>-540.76400000000001</c:v>
                </c:pt>
                <c:pt idx="26834">
                  <c:v>-540.74800000000005</c:v>
                </c:pt>
                <c:pt idx="26835">
                  <c:v>-540.73199999999997</c:v>
                </c:pt>
                <c:pt idx="26836">
                  <c:v>-540.71600000000001</c:v>
                </c:pt>
                <c:pt idx="26837">
                  <c:v>-540.70000000000005</c:v>
                </c:pt>
                <c:pt idx="26838">
                  <c:v>-540.68399999999997</c:v>
                </c:pt>
                <c:pt idx="26839">
                  <c:v>-540.66800000000001</c:v>
                </c:pt>
                <c:pt idx="26840">
                  <c:v>-540.65200000000004</c:v>
                </c:pt>
                <c:pt idx="26841">
                  <c:v>-540.63599999999997</c:v>
                </c:pt>
                <c:pt idx="26842">
                  <c:v>-540.62</c:v>
                </c:pt>
                <c:pt idx="26843">
                  <c:v>-540.60400000000004</c:v>
                </c:pt>
                <c:pt idx="26844">
                  <c:v>-540.58799999999997</c:v>
                </c:pt>
                <c:pt idx="26845">
                  <c:v>-540.572</c:v>
                </c:pt>
                <c:pt idx="26846">
                  <c:v>-540.55600000000004</c:v>
                </c:pt>
                <c:pt idx="26847">
                  <c:v>-540.54</c:v>
                </c:pt>
                <c:pt idx="26848">
                  <c:v>-540.524</c:v>
                </c:pt>
                <c:pt idx="26849">
                  <c:v>-540.50800000000004</c:v>
                </c:pt>
                <c:pt idx="26850">
                  <c:v>-540.49199999999996</c:v>
                </c:pt>
                <c:pt idx="26851">
                  <c:v>-540.476</c:v>
                </c:pt>
                <c:pt idx="26852">
                  <c:v>-540.46</c:v>
                </c:pt>
                <c:pt idx="26853">
                  <c:v>-540.44399999999996</c:v>
                </c:pt>
                <c:pt idx="26854">
                  <c:v>-540.428</c:v>
                </c:pt>
                <c:pt idx="26855">
                  <c:v>-540.41200000000003</c:v>
                </c:pt>
                <c:pt idx="26856">
                  <c:v>-540.39599999999996</c:v>
                </c:pt>
                <c:pt idx="26857">
                  <c:v>-540.38</c:v>
                </c:pt>
                <c:pt idx="26858">
                  <c:v>-540.36400000000003</c:v>
                </c:pt>
                <c:pt idx="26859">
                  <c:v>-540.34799999999996</c:v>
                </c:pt>
                <c:pt idx="26860">
                  <c:v>-540.33199999999999</c:v>
                </c:pt>
                <c:pt idx="26861">
                  <c:v>-540.31600000000003</c:v>
                </c:pt>
                <c:pt idx="26862">
                  <c:v>-540.29999999999995</c:v>
                </c:pt>
                <c:pt idx="26863">
                  <c:v>-540.28399999999999</c:v>
                </c:pt>
                <c:pt idx="26864">
                  <c:v>-540.26800000000003</c:v>
                </c:pt>
                <c:pt idx="26865">
                  <c:v>-540.25199999999995</c:v>
                </c:pt>
                <c:pt idx="26866">
                  <c:v>-540.23599999999999</c:v>
                </c:pt>
                <c:pt idx="26867">
                  <c:v>-540.22</c:v>
                </c:pt>
                <c:pt idx="26868">
                  <c:v>-540.20399999999995</c:v>
                </c:pt>
                <c:pt idx="26869">
                  <c:v>-540.18799999999999</c:v>
                </c:pt>
                <c:pt idx="26870">
                  <c:v>-540.17200000000003</c:v>
                </c:pt>
                <c:pt idx="26871">
                  <c:v>-540.15599999999995</c:v>
                </c:pt>
                <c:pt idx="26872">
                  <c:v>-540.14</c:v>
                </c:pt>
                <c:pt idx="26873">
                  <c:v>-540.12400000000002</c:v>
                </c:pt>
                <c:pt idx="26874">
                  <c:v>-540.10799999999995</c:v>
                </c:pt>
                <c:pt idx="26875">
                  <c:v>-540.09199999999998</c:v>
                </c:pt>
                <c:pt idx="26876">
                  <c:v>-540.07600000000002</c:v>
                </c:pt>
                <c:pt idx="26877">
                  <c:v>-540.05999999999995</c:v>
                </c:pt>
                <c:pt idx="26878">
                  <c:v>-540.04399999999998</c:v>
                </c:pt>
                <c:pt idx="26879">
                  <c:v>-540.02800000000002</c:v>
                </c:pt>
                <c:pt idx="26880">
                  <c:v>-540.01199999999994</c:v>
                </c:pt>
                <c:pt idx="26881">
                  <c:v>-539.99599999999998</c:v>
                </c:pt>
                <c:pt idx="26882">
                  <c:v>-539.98</c:v>
                </c:pt>
                <c:pt idx="26883">
                  <c:v>-539.96400000000006</c:v>
                </c:pt>
                <c:pt idx="26884">
                  <c:v>-539.94799999999998</c:v>
                </c:pt>
                <c:pt idx="26885">
                  <c:v>-539.93200000000002</c:v>
                </c:pt>
                <c:pt idx="26886">
                  <c:v>-539.91700000000003</c:v>
                </c:pt>
                <c:pt idx="26887">
                  <c:v>-539.90099999999995</c:v>
                </c:pt>
                <c:pt idx="26888">
                  <c:v>-539.88499999999999</c:v>
                </c:pt>
                <c:pt idx="26889">
                  <c:v>-539.86900000000003</c:v>
                </c:pt>
                <c:pt idx="26890">
                  <c:v>-539.85299999999995</c:v>
                </c:pt>
                <c:pt idx="26891">
                  <c:v>-539.83699999999999</c:v>
                </c:pt>
                <c:pt idx="26892">
                  <c:v>-539.82100000000003</c:v>
                </c:pt>
                <c:pt idx="26893">
                  <c:v>-539.80499999999995</c:v>
                </c:pt>
                <c:pt idx="26894">
                  <c:v>-539.78899999999999</c:v>
                </c:pt>
                <c:pt idx="26895">
                  <c:v>-539.77300000000002</c:v>
                </c:pt>
                <c:pt idx="26896">
                  <c:v>-539.75699999999995</c:v>
                </c:pt>
                <c:pt idx="26897">
                  <c:v>-539.74099999999999</c:v>
                </c:pt>
                <c:pt idx="26898">
                  <c:v>-539.72500000000002</c:v>
                </c:pt>
                <c:pt idx="26899">
                  <c:v>-539.70899999999995</c:v>
                </c:pt>
                <c:pt idx="26900">
                  <c:v>-539.69299999999998</c:v>
                </c:pt>
                <c:pt idx="26901">
                  <c:v>-539.67700000000002</c:v>
                </c:pt>
                <c:pt idx="26902">
                  <c:v>-539.66099999999994</c:v>
                </c:pt>
                <c:pt idx="26903">
                  <c:v>-539.64499999999998</c:v>
                </c:pt>
                <c:pt idx="26904">
                  <c:v>-539.62900000000002</c:v>
                </c:pt>
                <c:pt idx="26905">
                  <c:v>-539.61300000000006</c:v>
                </c:pt>
                <c:pt idx="26906">
                  <c:v>-539.59699999999998</c:v>
                </c:pt>
                <c:pt idx="26907">
                  <c:v>-539.58100000000002</c:v>
                </c:pt>
                <c:pt idx="26908">
                  <c:v>-539.56500000000005</c:v>
                </c:pt>
                <c:pt idx="26909">
                  <c:v>-539.54899999999998</c:v>
                </c:pt>
                <c:pt idx="26910">
                  <c:v>-539.53300000000002</c:v>
                </c:pt>
                <c:pt idx="26911">
                  <c:v>-539.51700000000005</c:v>
                </c:pt>
                <c:pt idx="26912">
                  <c:v>-539.50099999999998</c:v>
                </c:pt>
                <c:pt idx="26913">
                  <c:v>-539.48500000000001</c:v>
                </c:pt>
                <c:pt idx="26914">
                  <c:v>-539.46900000000005</c:v>
                </c:pt>
                <c:pt idx="26915">
                  <c:v>-539.45299999999997</c:v>
                </c:pt>
                <c:pt idx="26916">
                  <c:v>-539.43700000000001</c:v>
                </c:pt>
                <c:pt idx="26917">
                  <c:v>-539.42100000000005</c:v>
                </c:pt>
                <c:pt idx="26918">
                  <c:v>-539.40499999999997</c:v>
                </c:pt>
                <c:pt idx="26919">
                  <c:v>-539.38900000000001</c:v>
                </c:pt>
                <c:pt idx="26920">
                  <c:v>-539.37300000000005</c:v>
                </c:pt>
                <c:pt idx="26921">
                  <c:v>-539.35699999999997</c:v>
                </c:pt>
                <c:pt idx="26922">
                  <c:v>-539.34100000000001</c:v>
                </c:pt>
                <c:pt idx="26923">
                  <c:v>-539.32500000000005</c:v>
                </c:pt>
                <c:pt idx="26924">
                  <c:v>-539.30899999999997</c:v>
                </c:pt>
                <c:pt idx="26925">
                  <c:v>-539.29300000000001</c:v>
                </c:pt>
                <c:pt idx="26926">
                  <c:v>-539.27700000000004</c:v>
                </c:pt>
                <c:pt idx="26927">
                  <c:v>-539.26099999999997</c:v>
                </c:pt>
                <c:pt idx="26928">
                  <c:v>-539.245</c:v>
                </c:pt>
                <c:pt idx="26929">
                  <c:v>-539.22900000000004</c:v>
                </c:pt>
                <c:pt idx="26930">
                  <c:v>-539.21299999999997</c:v>
                </c:pt>
                <c:pt idx="26931">
                  <c:v>-539.197</c:v>
                </c:pt>
                <c:pt idx="26932">
                  <c:v>-539.18100000000004</c:v>
                </c:pt>
                <c:pt idx="26933">
                  <c:v>-539.16499999999996</c:v>
                </c:pt>
                <c:pt idx="26934">
                  <c:v>-539.149</c:v>
                </c:pt>
                <c:pt idx="26935">
                  <c:v>-539.13300000000004</c:v>
                </c:pt>
                <c:pt idx="26936">
                  <c:v>-539.11699999999996</c:v>
                </c:pt>
                <c:pt idx="26937">
                  <c:v>-539.101</c:v>
                </c:pt>
                <c:pt idx="26938">
                  <c:v>-539.08500000000004</c:v>
                </c:pt>
                <c:pt idx="26939">
                  <c:v>-539.06899999999996</c:v>
                </c:pt>
                <c:pt idx="26940">
                  <c:v>-539.053</c:v>
                </c:pt>
                <c:pt idx="26941">
                  <c:v>-539.03700000000003</c:v>
                </c:pt>
                <c:pt idx="26942">
                  <c:v>-539.02099999999996</c:v>
                </c:pt>
                <c:pt idx="26943">
                  <c:v>-539.005</c:v>
                </c:pt>
                <c:pt idx="26944">
                  <c:v>-538.98900000000003</c:v>
                </c:pt>
                <c:pt idx="26945">
                  <c:v>-538.97299999999996</c:v>
                </c:pt>
                <c:pt idx="26946">
                  <c:v>-538.95699999999999</c:v>
                </c:pt>
                <c:pt idx="26947">
                  <c:v>-538.94100000000003</c:v>
                </c:pt>
                <c:pt idx="26948">
                  <c:v>-538.92499999999995</c:v>
                </c:pt>
                <c:pt idx="26949">
                  <c:v>-538.90899999999999</c:v>
                </c:pt>
                <c:pt idx="26950">
                  <c:v>-538.89300000000003</c:v>
                </c:pt>
                <c:pt idx="26951">
                  <c:v>-538.87699999999995</c:v>
                </c:pt>
                <c:pt idx="26952">
                  <c:v>-538.86099999999999</c:v>
                </c:pt>
                <c:pt idx="26953">
                  <c:v>-538.84500000000003</c:v>
                </c:pt>
                <c:pt idx="26954">
                  <c:v>-538.82899999999995</c:v>
                </c:pt>
                <c:pt idx="26955">
                  <c:v>-538.81299999999999</c:v>
                </c:pt>
                <c:pt idx="26956">
                  <c:v>-538.79700000000003</c:v>
                </c:pt>
                <c:pt idx="26957">
                  <c:v>-538.78099999999995</c:v>
                </c:pt>
                <c:pt idx="26958">
                  <c:v>-538.76499999999999</c:v>
                </c:pt>
                <c:pt idx="26959">
                  <c:v>-538.74900000000002</c:v>
                </c:pt>
                <c:pt idx="26960">
                  <c:v>-538.73299999999995</c:v>
                </c:pt>
                <c:pt idx="26961">
                  <c:v>-538.71699999999998</c:v>
                </c:pt>
                <c:pt idx="26962">
                  <c:v>-538.70100000000002</c:v>
                </c:pt>
                <c:pt idx="26963">
                  <c:v>-538.68499999999995</c:v>
                </c:pt>
                <c:pt idx="26964">
                  <c:v>-538.66899999999998</c:v>
                </c:pt>
                <c:pt idx="26965">
                  <c:v>-538.65300000000002</c:v>
                </c:pt>
                <c:pt idx="26966">
                  <c:v>-538.63699999999994</c:v>
                </c:pt>
                <c:pt idx="26967">
                  <c:v>-538.62099999999998</c:v>
                </c:pt>
                <c:pt idx="26968">
                  <c:v>-538.60500000000002</c:v>
                </c:pt>
                <c:pt idx="26969">
                  <c:v>-538.58900000000006</c:v>
                </c:pt>
                <c:pt idx="26970">
                  <c:v>-538.57299999999998</c:v>
                </c:pt>
                <c:pt idx="26971">
                  <c:v>-538.55700000000002</c:v>
                </c:pt>
                <c:pt idx="26972">
                  <c:v>-538.54100000000005</c:v>
                </c:pt>
                <c:pt idx="26973">
                  <c:v>-538.52499999999998</c:v>
                </c:pt>
                <c:pt idx="26974">
                  <c:v>-538.50900000000001</c:v>
                </c:pt>
                <c:pt idx="26975">
                  <c:v>-538.49300000000005</c:v>
                </c:pt>
                <c:pt idx="26976">
                  <c:v>-538.47699999999998</c:v>
                </c:pt>
                <c:pt idx="26977">
                  <c:v>-538.46100000000001</c:v>
                </c:pt>
                <c:pt idx="26978">
                  <c:v>-538.44500000000005</c:v>
                </c:pt>
                <c:pt idx="26979">
                  <c:v>-538.42899999999997</c:v>
                </c:pt>
                <c:pt idx="26980">
                  <c:v>-538.41300000000001</c:v>
                </c:pt>
                <c:pt idx="26981">
                  <c:v>-538.39700000000005</c:v>
                </c:pt>
                <c:pt idx="26982">
                  <c:v>-538.38099999999997</c:v>
                </c:pt>
                <c:pt idx="26983">
                  <c:v>-538.36500000000001</c:v>
                </c:pt>
                <c:pt idx="26984">
                  <c:v>-538.34900000000005</c:v>
                </c:pt>
                <c:pt idx="26985">
                  <c:v>-538.33299999999997</c:v>
                </c:pt>
                <c:pt idx="26986">
                  <c:v>-538.31700000000001</c:v>
                </c:pt>
                <c:pt idx="26987">
                  <c:v>-538.30100000000004</c:v>
                </c:pt>
                <c:pt idx="26988">
                  <c:v>-538.28499999999997</c:v>
                </c:pt>
                <c:pt idx="26989">
                  <c:v>-538.26900000000001</c:v>
                </c:pt>
                <c:pt idx="26990">
                  <c:v>-538.25300000000004</c:v>
                </c:pt>
                <c:pt idx="26991">
                  <c:v>-538.23699999999997</c:v>
                </c:pt>
                <c:pt idx="26992">
                  <c:v>-538.221</c:v>
                </c:pt>
                <c:pt idx="26993">
                  <c:v>-538.20500000000004</c:v>
                </c:pt>
                <c:pt idx="26994">
                  <c:v>-538.18899999999996</c:v>
                </c:pt>
                <c:pt idx="26995">
                  <c:v>-538.173</c:v>
                </c:pt>
                <c:pt idx="26996">
                  <c:v>-538.15700000000004</c:v>
                </c:pt>
                <c:pt idx="26997">
                  <c:v>-538.14099999999996</c:v>
                </c:pt>
                <c:pt idx="26998">
                  <c:v>-538.125</c:v>
                </c:pt>
                <c:pt idx="26999">
                  <c:v>-538.10900000000004</c:v>
                </c:pt>
                <c:pt idx="27000">
                  <c:v>-538.09400000000005</c:v>
                </c:pt>
                <c:pt idx="27001">
                  <c:v>-538.07799999999997</c:v>
                </c:pt>
                <c:pt idx="27002">
                  <c:v>-538.06200000000001</c:v>
                </c:pt>
                <c:pt idx="27003">
                  <c:v>-538.04600000000005</c:v>
                </c:pt>
                <c:pt idx="27004">
                  <c:v>-538.03</c:v>
                </c:pt>
                <c:pt idx="27005">
                  <c:v>-538.01400000000001</c:v>
                </c:pt>
                <c:pt idx="27006">
                  <c:v>-537.99800000000005</c:v>
                </c:pt>
                <c:pt idx="27007">
                  <c:v>-537.98199999999997</c:v>
                </c:pt>
                <c:pt idx="27008">
                  <c:v>-537.96600000000001</c:v>
                </c:pt>
                <c:pt idx="27009">
                  <c:v>-537.95000000000005</c:v>
                </c:pt>
                <c:pt idx="27010">
                  <c:v>-537.93399999999997</c:v>
                </c:pt>
                <c:pt idx="27011">
                  <c:v>-537.91800000000001</c:v>
                </c:pt>
                <c:pt idx="27012">
                  <c:v>-537.90200000000004</c:v>
                </c:pt>
                <c:pt idx="27013">
                  <c:v>-537.88599999999997</c:v>
                </c:pt>
                <c:pt idx="27014">
                  <c:v>-537.87</c:v>
                </c:pt>
                <c:pt idx="27015">
                  <c:v>-537.85400000000004</c:v>
                </c:pt>
                <c:pt idx="27016">
                  <c:v>-537.83799999999997</c:v>
                </c:pt>
                <c:pt idx="27017">
                  <c:v>-537.822</c:v>
                </c:pt>
                <c:pt idx="27018">
                  <c:v>-537.80600000000004</c:v>
                </c:pt>
                <c:pt idx="27019">
                  <c:v>-537.79</c:v>
                </c:pt>
                <c:pt idx="27020">
                  <c:v>-537.774</c:v>
                </c:pt>
                <c:pt idx="27021">
                  <c:v>-537.75800000000004</c:v>
                </c:pt>
                <c:pt idx="27022">
                  <c:v>-537.74199999999996</c:v>
                </c:pt>
                <c:pt idx="27023">
                  <c:v>-537.726</c:v>
                </c:pt>
                <c:pt idx="27024">
                  <c:v>-537.71</c:v>
                </c:pt>
                <c:pt idx="27025">
                  <c:v>-537.69399999999996</c:v>
                </c:pt>
                <c:pt idx="27026">
                  <c:v>-537.678</c:v>
                </c:pt>
                <c:pt idx="27027">
                  <c:v>-537.66200000000003</c:v>
                </c:pt>
                <c:pt idx="27028">
                  <c:v>-537.64599999999996</c:v>
                </c:pt>
                <c:pt idx="27029">
                  <c:v>-537.63</c:v>
                </c:pt>
                <c:pt idx="27030">
                  <c:v>-537.61400000000003</c:v>
                </c:pt>
                <c:pt idx="27031">
                  <c:v>-537.59799999999996</c:v>
                </c:pt>
                <c:pt idx="27032">
                  <c:v>-537.58199999999999</c:v>
                </c:pt>
                <c:pt idx="27033">
                  <c:v>-537.56600000000003</c:v>
                </c:pt>
                <c:pt idx="27034">
                  <c:v>-537.54999999999995</c:v>
                </c:pt>
                <c:pt idx="27035">
                  <c:v>-537.53399999999999</c:v>
                </c:pt>
                <c:pt idx="27036">
                  <c:v>-537.51800000000003</c:v>
                </c:pt>
                <c:pt idx="27037">
                  <c:v>-537.50199999999995</c:v>
                </c:pt>
                <c:pt idx="27038">
                  <c:v>-537.48599999999999</c:v>
                </c:pt>
                <c:pt idx="27039">
                  <c:v>-537.47</c:v>
                </c:pt>
                <c:pt idx="27040">
                  <c:v>-537.45399999999995</c:v>
                </c:pt>
                <c:pt idx="27041">
                  <c:v>-537.43799999999999</c:v>
                </c:pt>
                <c:pt idx="27042">
                  <c:v>-537.42200000000003</c:v>
                </c:pt>
                <c:pt idx="27043">
                  <c:v>-537.40599999999995</c:v>
                </c:pt>
                <c:pt idx="27044">
                  <c:v>-537.39</c:v>
                </c:pt>
                <c:pt idx="27045">
                  <c:v>-537.37400000000002</c:v>
                </c:pt>
                <c:pt idx="27046">
                  <c:v>-537.35799999999995</c:v>
                </c:pt>
                <c:pt idx="27047">
                  <c:v>-537.34199999999998</c:v>
                </c:pt>
                <c:pt idx="27048">
                  <c:v>-537.32600000000002</c:v>
                </c:pt>
                <c:pt idx="27049">
                  <c:v>-537.30999999999995</c:v>
                </c:pt>
                <c:pt idx="27050">
                  <c:v>-537.29399999999998</c:v>
                </c:pt>
                <c:pt idx="27051">
                  <c:v>-537.27800000000002</c:v>
                </c:pt>
                <c:pt idx="27052">
                  <c:v>-537.26199999999994</c:v>
                </c:pt>
                <c:pt idx="27053">
                  <c:v>-537.24599999999998</c:v>
                </c:pt>
                <c:pt idx="27054">
                  <c:v>-537.23</c:v>
                </c:pt>
                <c:pt idx="27055">
                  <c:v>-537.21400000000006</c:v>
                </c:pt>
                <c:pt idx="27056">
                  <c:v>-537.19799999999998</c:v>
                </c:pt>
                <c:pt idx="27057">
                  <c:v>-537.18200000000002</c:v>
                </c:pt>
                <c:pt idx="27058">
                  <c:v>-537.16600000000005</c:v>
                </c:pt>
                <c:pt idx="27059">
                  <c:v>-537.15</c:v>
                </c:pt>
                <c:pt idx="27060">
                  <c:v>-537.13400000000001</c:v>
                </c:pt>
                <c:pt idx="27061">
                  <c:v>-537.11800000000005</c:v>
                </c:pt>
                <c:pt idx="27062">
                  <c:v>-537.10199999999998</c:v>
                </c:pt>
                <c:pt idx="27063">
                  <c:v>-537.08600000000001</c:v>
                </c:pt>
                <c:pt idx="27064">
                  <c:v>-537.07000000000005</c:v>
                </c:pt>
                <c:pt idx="27065">
                  <c:v>-537.05399999999997</c:v>
                </c:pt>
                <c:pt idx="27066">
                  <c:v>-537.03800000000001</c:v>
                </c:pt>
                <c:pt idx="27067">
                  <c:v>-537.02200000000005</c:v>
                </c:pt>
                <c:pt idx="27068">
                  <c:v>-537.00599999999997</c:v>
                </c:pt>
                <c:pt idx="27069">
                  <c:v>-536.99</c:v>
                </c:pt>
                <c:pt idx="27070">
                  <c:v>-536.97400000000005</c:v>
                </c:pt>
                <c:pt idx="27071">
                  <c:v>-536.95799999999997</c:v>
                </c:pt>
                <c:pt idx="27072">
                  <c:v>-536.94200000000001</c:v>
                </c:pt>
                <c:pt idx="27073">
                  <c:v>-536.92600000000004</c:v>
                </c:pt>
                <c:pt idx="27074">
                  <c:v>-536.91</c:v>
                </c:pt>
                <c:pt idx="27075">
                  <c:v>-536.89400000000001</c:v>
                </c:pt>
                <c:pt idx="27076">
                  <c:v>-536.87800000000004</c:v>
                </c:pt>
                <c:pt idx="27077">
                  <c:v>-536.86199999999997</c:v>
                </c:pt>
                <c:pt idx="27078">
                  <c:v>-536.846</c:v>
                </c:pt>
                <c:pt idx="27079">
                  <c:v>-536.83000000000004</c:v>
                </c:pt>
                <c:pt idx="27080">
                  <c:v>-536.81399999999996</c:v>
                </c:pt>
                <c:pt idx="27081">
                  <c:v>-536.798</c:v>
                </c:pt>
                <c:pt idx="27082">
                  <c:v>-536.78200000000004</c:v>
                </c:pt>
                <c:pt idx="27083">
                  <c:v>-536.76599999999996</c:v>
                </c:pt>
                <c:pt idx="27084">
                  <c:v>-536.75</c:v>
                </c:pt>
                <c:pt idx="27085">
                  <c:v>-536.73400000000004</c:v>
                </c:pt>
                <c:pt idx="27086">
                  <c:v>-536.71799999999996</c:v>
                </c:pt>
                <c:pt idx="27087">
                  <c:v>-536.702</c:v>
                </c:pt>
                <c:pt idx="27088">
                  <c:v>-536.68600000000004</c:v>
                </c:pt>
                <c:pt idx="27089">
                  <c:v>-536.66999999999996</c:v>
                </c:pt>
                <c:pt idx="27090">
                  <c:v>-536.654</c:v>
                </c:pt>
                <c:pt idx="27091">
                  <c:v>-536.63800000000003</c:v>
                </c:pt>
                <c:pt idx="27092">
                  <c:v>-536.62199999999996</c:v>
                </c:pt>
                <c:pt idx="27093">
                  <c:v>-536.60599999999999</c:v>
                </c:pt>
                <c:pt idx="27094">
                  <c:v>-536.59</c:v>
                </c:pt>
                <c:pt idx="27095">
                  <c:v>-536.57399999999996</c:v>
                </c:pt>
                <c:pt idx="27096">
                  <c:v>-536.55799999999999</c:v>
                </c:pt>
                <c:pt idx="27097">
                  <c:v>-536.54200000000003</c:v>
                </c:pt>
                <c:pt idx="27098">
                  <c:v>-536.52599999999995</c:v>
                </c:pt>
                <c:pt idx="27099">
                  <c:v>-536.51</c:v>
                </c:pt>
                <c:pt idx="27100">
                  <c:v>-536.49400000000003</c:v>
                </c:pt>
                <c:pt idx="27101">
                  <c:v>-536.47799999999995</c:v>
                </c:pt>
                <c:pt idx="27102">
                  <c:v>-536.46199999999999</c:v>
                </c:pt>
                <c:pt idx="27103">
                  <c:v>-536.44600000000003</c:v>
                </c:pt>
                <c:pt idx="27104">
                  <c:v>-536.42999999999995</c:v>
                </c:pt>
                <c:pt idx="27105">
                  <c:v>-536.41399999999999</c:v>
                </c:pt>
                <c:pt idx="27106">
                  <c:v>-536.39800000000002</c:v>
                </c:pt>
                <c:pt idx="27107">
                  <c:v>-536.38199999999995</c:v>
                </c:pt>
                <c:pt idx="27108">
                  <c:v>-536.36599999999999</c:v>
                </c:pt>
                <c:pt idx="27109">
                  <c:v>-536.35</c:v>
                </c:pt>
                <c:pt idx="27110">
                  <c:v>-536.33399999999995</c:v>
                </c:pt>
                <c:pt idx="27111">
                  <c:v>-536.31799999999998</c:v>
                </c:pt>
                <c:pt idx="27112">
                  <c:v>-536.30200000000002</c:v>
                </c:pt>
                <c:pt idx="27113">
                  <c:v>-536.28599999999994</c:v>
                </c:pt>
                <c:pt idx="27114">
                  <c:v>-536.27099999999996</c:v>
                </c:pt>
                <c:pt idx="27115">
                  <c:v>-536.255</c:v>
                </c:pt>
                <c:pt idx="27116">
                  <c:v>-536.23900000000003</c:v>
                </c:pt>
                <c:pt idx="27117">
                  <c:v>-536.22299999999996</c:v>
                </c:pt>
                <c:pt idx="27118">
                  <c:v>-536.20699999999999</c:v>
                </c:pt>
                <c:pt idx="27119">
                  <c:v>-536.19100000000003</c:v>
                </c:pt>
                <c:pt idx="27120">
                  <c:v>-536.17499999999995</c:v>
                </c:pt>
                <c:pt idx="27121">
                  <c:v>-536.15899999999999</c:v>
                </c:pt>
                <c:pt idx="27122">
                  <c:v>-536.14300000000003</c:v>
                </c:pt>
                <c:pt idx="27123">
                  <c:v>-536.12699999999995</c:v>
                </c:pt>
                <c:pt idx="27124">
                  <c:v>-536.11099999999999</c:v>
                </c:pt>
                <c:pt idx="27125">
                  <c:v>-536.09500000000003</c:v>
                </c:pt>
                <c:pt idx="27126">
                  <c:v>-536.07899999999995</c:v>
                </c:pt>
                <c:pt idx="27127">
                  <c:v>-536.06299999999999</c:v>
                </c:pt>
                <c:pt idx="27128">
                  <c:v>-536.04700000000003</c:v>
                </c:pt>
                <c:pt idx="27129">
                  <c:v>-536.03099999999995</c:v>
                </c:pt>
                <c:pt idx="27130">
                  <c:v>-536.01499999999999</c:v>
                </c:pt>
                <c:pt idx="27131">
                  <c:v>-535.99900000000002</c:v>
                </c:pt>
                <c:pt idx="27132">
                  <c:v>-535.98299999999995</c:v>
                </c:pt>
                <c:pt idx="27133">
                  <c:v>-535.96699999999998</c:v>
                </c:pt>
                <c:pt idx="27134">
                  <c:v>-535.95100000000002</c:v>
                </c:pt>
                <c:pt idx="27135">
                  <c:v>-535.93499999999995</c:v>
                </c:pt>
                <c:pt idx="27136">
                  <c:v>-535.91899999999998</c:v>
                </c:pt>
                <c:pt idx="27137">
                  <c:v>-535.90300000000002</c:v>
                </c:pt>
                <c:pt idx="27138">
                  <c:v>-535.88699999999994</c:v>
                </c:pt>
                <c:pt idx="27139">
                  <c:v>-535.87099999999998</c:v>
                </c:pt>
                <c:pt idx="27140">
                  <c:v>-535.85500000000002</c:v>
                </c:pt>
                <c:pt idx="27141">
                  <c:v>-535.83900000000006</c:v>
                </c:pt>
                <c:pt idx="27142">
                  <c:v>-535.82299999999998</c:v>
                </c:pt>
                <c:pt idx="27143">
                  <c:v>-535.80700000000002</c:v>
                </c:pt>
                <c:pt idx="27144">
                  <c:v>-535.79100000000005</c:v>
                </c:pt>
                <c:pt idx="27145">
                  <c:v>-535.77499999999998</c:v>
                </c:pt>
                <c:pt idx="27146">
                  <c:v>-535.75900000000001</c:v>
                </c:pt>
                <c:pt idx="27147">
                  <c:v>-535.74300000000005</c:v>
                </c:pt>
                <c:pt idx="27148">
                  <c:v>-535.72699999999998</c:v>
                </c:pt>
                <c:pt idx="27149">
                  <c:v>-535.71100000000001</c:v>
                </c:pt>
                <c:pt idx="27150">
                  <c:v>-535.69500000000005</c:v>
                </c:pt>
                <c:pt idx="27151">
                  <c:v>-535.67899999999997</c:v>
                </c:pt>
                <c:pt idx="27152">
                  <c:v>-535.66300000000001</c:v>
                </c:pt>
                <c:pt idx="27153">
                  <c:v>-535.64700000000005</c:v>
                </c:pt>
                <c:pt idx="27154">
                  <c:v>-535.63099999999997</c:v>
                </c:pt>
                <c:pt idx="27155">
                  <c:v>-535.61500000000001</c:v>
                </c:pt>
                <c:pt idx="27156">
                  <c:v>-535.59900000000005</c:v>
                </c:pt>
                <c:pt idx="27157">
                  <c:v>-535.58299999999997</c:v>
                </c:pt>
                <c:pt idx="27158">
                  <c:v>-535.56700000000001</c:v>
                </c:pt>
                <c:pt idx="27159">
                  <c:v>-535.55100000000004</c:v>
                </c:pt>
                <c:pt idx="27160">
                  <c:v>-535.53499999999997</c:v>
                </c:pt>
                <c:pt idx="27161">
                  <c:v>-535.51900000000001</c:v>
                </c:pt>
                <c:pt idx="27162">
                  <c:v>-535.50300000000004</c:v>
                </c:pt>
                <c:pt idx="27163">
                  <c:v>-535.48699999999997</c:v>
                </c:pt>
                <c:pt idx="27164">
                  <c:v>-535.471</c:v>
                </c:pt>
                <c:pt idx="27165">
                  <c:v>-535.45500000000004</c:v>
                </c:pt>
                <c:pt idx="27166">
                  <c:v>-535.43899999999996</c:v>
                </c:pt>
                <c:pt idx="27167">
                  <c:v>-535.423</c:v>
                </c:pt>
                <c:pt idx="27168">
                  <c:v>-535.40700000000004</c:v>
                </c:pt>
                <c:pt idx="27169">
                  <c:v>-535.39099999999996</c:v>
                </c:pt>
                <c:pt idx="27170">
                  <c:v>-535.375</c:v>
                </c:pt>
                <c:pt idx="27171">
                  <c:v>-535.35900000000004</c:v>
                </c:pt>
                <c:pt idx="27172">
                  <c:v>-535.34299999999996</c:v>
                </c:pt>
                <c:pt idx="27173">
                  <c:v>-535.327</c:v>
                </c:pt>
                <c:pt idx="27174">
                  <c:v>-535.31100000000004</c:v>
                </c:pt>
                <c:pt idx="27175">
                  <c:v>-535.29499999999996</c:v>
                </c:pt>
                <c:pt idx="27176">
                  <c:v>-535.279</c:v>
                </c:pt>
                <c:pt idx="27177">
                  <c:v>-535.26300000000003</c:v>
                </c:pt>
                <c:pt idx="27178">
                  <c:v>-535.24699999999996</c:v>
                </c:pt>
                <c:pt idx="27179">
                  <c:v>-535.23099999999999</c:v>
                </c:pt>
                <c:pt idx="27180">
                  <c:v>-535.21500000000003</c:v>
                </c:pt>
                <c:pt idx="27181">
                  <c:v>-535.19899999999996</c:v>
                </c:pt>
                <c:pt idx="27182">
                  <c:v>-535.18299999999999</c:v>
                </c:pt>
                <c:pt idx="27183">
                  <c:v>-535.16700000000003</c:v>
                </c:pt>
                <c:pt idx="27184">
                  <c:v>-535.15099999999995</c:v>
                </c:pt>
                <c:pt idx="27185">
                  <c:v>-535.13499999999999</c:v>
                </c:pt>
                <c:pt idx="27186">
                  <c:v>-535.11900000000003</c:v>
                </c:pt>
                <c:pt idx="27187">
                  <c:v>-535.10299999999995</c:v>
                </c:pt>
                <c:pt idx="27188">
                  <c:v>-535.08699999999999</c:v>
                </c:pt>
                <c:pt idx="27189">
                  <c:v>-535.07100000000003</c:v>
                </c:pt>
                <c:pt idx="27190">
                  <c:v>-535.05499999999995</c:v>
                </c:pt>
                <c:pt idx="27191">
                  <c:v>-535.03899999999999</c:v>
                </c:pt>
                <c:pt idx="27192">
                  <c:v>-535.02300000000002</c:v>
                </c:pt>
                <c:pt idx="27193">
                  <c:v>-535.00699999999995</c:v>
                </c:pt>
                <c:pt idx="27194">
                  <c:v>-534.99099999999999</c:v>
                </c:pt>
                <c:pt idx="27195">
                  <c:v>-534.97500000000002</c:v>
                </c:pt>
                <c:pt idx="27196">
                  <c:v>-534.95899999999995</c:v>
                </c:pt>
                <c:pt idx="27197">
                  <c:v>-534.94299999999998</c:v>
                </c:pt>
                <c:pt idx="27198">
                  <c:v>-534.92700000000002</c:v>
                </c:pt>
                <c:pt idx="27199">
                  <c:v>-534.91099999999994</c:v>
                </c:pt>
                <c:pt idx="27200">
                  <c:v>-534.89499999999998</c:v>
                </c:pt>
                <c:pt idx="27201">
                  <c:v>-534.87900000000002</c:v>
                </c:pt>
                <c:pt idx="27202">
                  <c:v>-534.86300000000006</c:v>
                </c:pt>
                <c:pt idx="27203">
                  <c:v>-534.84699999999998</c:v>
                </c:pt>
                <c:pt idx="27204">
                  <c:v>-534.83100000000002</c:v>
                </c:pt>
                <c:pt idx="27205">
                  <c:v>-534.81500000000005</c:v>
                </c:pt>
                <c:pt idx="27206">
                  <c:v>-534.79899999999998</c:v>
                </c:pt>
                <c:pt idx="27207">
                  <c:v>-534.78300000000002</c:v>
                </c:pt>
                <c:pt idx="27208">
                  <c:v>-534.76700000000005</c:v>
                </c:pt>
                <c:pt idx="27209">
                  <c:v>-534.75099999999998</c:v>
                </c:pt>
                <c:pt idx="27210">
                  <c:v>-534.73500000000001</c:v>
                </c:pt>
                <c:pt idx="27211">
                  <c:v>-534.71900000000005</c:v>
                </c:pt>
                <c:pt idx="27212">
                  <c:v>-534.70299999999997</c:v>
                </c:pt>
                <c:pt idx="27213">
                  <c:v>-534.68700000000001</c:v>
                </c:pt>
                <c:pt idx="27214">
                  <c:v>-534.67100000000005</c:v>
                </c:pt>
                <c:pt idx="27215">
                  <c:v>-534.65499999999997</c:v>
                </c:pt>
                <c:pt idx="27216">
                  <c:v>-534.63900000000001</c:v>
                </c:pt>
                <c:pt idx="27217">
                  <c:v>-534.62300000000005</c:v>
                </c:pt>
                <c:pt idx="27218">
                  <c:v>-534.60699999999997</c:v>
                </c:pt>
                <c:pt idx="27219">
                  <c:v>-534.59100000000001</c:v>
                </c:pt>
                <c:pt idx="27220">
                  <c:v>-534.57500000000005</c:v>
                </c:pt>
                <c:pt idx="27221">
                  <c:v>-534.55899999999997</c:v>
                </c:pt>
                <c:pt idx="27222">
                  <c:v>-534.54300000000001</c:v>
                </c:pt>
                <c:pt idx="27223">
                  <c:v>-534.52700000000004</c:v>
                </c:pt>
                <c:pt idx="27224">
                  <c:v>-534.51099999999997</c:v>
                </c:pt>
                <c:pt idx="27225">
                  <c:v>-534.495</c:v>
                </c:pt>
                <c:pt idx="27226">
                  <c:v>-534.47900000000004</c:v>
                </c:pt>
                <c:pt idx="27227">
                  <c:v>-534.46400000000006</c:v>
                </c:pt>
                <c:pt idx="27228">
                  <c:v>-534.44799999999998</c:v>
                </c:pt>
                <c:pt idx="27229">
                  <c:v>-534.43200000000002</c:v>
                </c:pt>
                <c:pt idx="27230">
                  <c:v>-534.41600000000005</c:v>
                </c:pt>
                <c:pt idx="27231">
                  <c:v>-534.4</c:v>
                </c:pt>
                <c:pt idx="27232">
                  <c:v>-534.38400000000001</c:v>
                </c:pt>
                <c:pt idx="27233">
                  <c:v>-534.36800000000005</c:v>
                </c:pt>
                <c:pt idx="27234">
                  <c:v>-534.35199999999998</c:v>
                </c:pt>
                <c:pt idx="27235">
                  <c:v>-534.33600000000001</c:v>
                </c:pt>
                <c:pt idx="27236">
                  <c:v>-534.32000000000005</c:v>
                </c:pt>
                <c:pt idx="27237">
                  <c:v>-534.30399999999997</c:v>
                </c:pt>
                <c:pt idx="27238">
                  <c:v>-534.28800000000001</c:v>
                </c:pt>
                <c:pt idx="27239">
                  <c:v>-534.27200000000005</c:v>
                </c:pt>
                <c:pt idx="27240">
                  <c:v>-534.25599999999997</c:v>
                </c:pt>
                <c:pt idx="27241">
                  <c:v>-534.24</c:v>
                </c:pt>
                <c:pt idx="27242">
                  <c:v>-534.22400000000005</c:v>
                </c:pt>
                <c:pt idx="27243">
                  <c:v>-534.20799999999997</c:v>
                </c:pt>
                <c:pt idx="27244">
                  <c:v>-534.19200000000001</c:v>
                </c:pt>
                <c:pt idx="27245">
                  <c:v>-534.17600000000004</c:v>
                </c:pt>
                <c:pt idx="27246">
                  <c:v>-534.16</c:v>
                </c:pt>
                <c:pt idx="27247">
                  <c:v>-534.14400000000001</c:v>
                </c:pt>
                <c:pt idx="27248">
                  <c:v>-534.12800000000004</c:v>
                </c:pt>
                <c:pt idx="27249">
                  <c:v>-534.11199999999997</c:v>
                </c:pt>
                <c:pt idx="27250">
                  <c:v>-534.096</c:v>
                </c:pt>
                <c:pt idx="27251">
                  <c:v>-534.08000000000004</c:v>
                </c:pt>
                <c:pt idx="27252">
                  <c:v>-534.06399999999996</c:v>
                </c:pt>
                <c:pt idx="27253">
                  <c:v>-534.048</c:v>
                </c:pt>
                <c:pt idx="27254">
                  <c:v>-534.03200000000004</c:v>
                </c:pt>
                <c:pt idx="27255">
                  <c:v>-534.01599999999996</c:v>
                </c:pt>
                <c:pt idx="27256">
                  <c:v>-534</c:v>
                </c:pt>
                <c:pt idx="27257">
                  <c:v>-533.98400000000004</c:v>
                </c:pt>
                <c:pt idx="27258">
                  <c:v>-533.96799999999996</c:v>
                </c:pt>
                <c:pt idx="27259">
                  <c:v>-533.952</c:v>
                </c:pt>
                <c:pt idx="27260">
                  <c:v>-533.93600000000004</c:v>
                </c:pt>
                <c:pt idx="27261">
                  <c:v>-533.91999999999996</c:v>
                </c:pt>
                <c:pt idx="27262">
                  <c:v>-533.904</c:v>
                </c:pt>
                <c:pt idx="27263">
                  <c:v>-533.88800000000003</c:v>
                </c:pt>
                <c:pt idx="27264">
                  <c:v>-533.87199999999996</c:v>
                </c:pt>
                <c:pt idx="27265">
                  <c:v>-533.85599999999999</c:v>
                </c:pt>
                <c:pt idx="27266">
                  <c:v>-533.84</c:v>
                </c:pt>
                <c:pt idx="27267">
                  <c:v>-533.82399999999996</c:v>
                </c:pt>
                <c:pt idx="27268">
                  <c:v>-533.80799999999999</c:v>
                </c:pt>
                <c:pt idx="27269">
                  <c:v>-533.79200000000003</c:v>
                </c:pt>
                <c:pt idx="27270">
                  <c:v>-533.77599999999995</c:v>
                </c:pt>
                <c:pt idx="27271">
                  <c:v>-533.76</c:v>
                </c:pt>
                <c:pt idx="27272">
                  <c:v>-533.74400000000003</c:v>
                </c:pt>
                <c:pt idx="27273">
                  <c:v>-533.72799999999995</c:v>
                </c:pt>
                <c:pt idx="27274">
                  <c:v>-533.71199999999999</c:v>
                </c:pt>
                <c:pt idx="27275">
                  <c:v>-533.69600000000003</c:v>
                </c:pt>
                <c:pt idx="27276">
                  <c:v>-533.67999999999995</c:v>
                </c:pt>
                <c:pt idx="27277">
                  <c:v>-533.66399999999999</c:v>
                </c:pt>
                <c:pt idx="27278">
                  <c:v>-533.64800000000002</c:v>
                </c:pt>
                <c:pt idx="27279">
                  <c:v>-533.63199999999995</c:v>
                </c:pt>
                <c:pt idx="27280">
                  <c:v>-533.61599999999999</c:v>
                </c:pt>
                <c:pt idx="27281">
                  <c:v>-533.6</c:v>
                </c:pt>
                <c:pt idx="27282">
                  <c:v>-533.58399999999995</c:v>
                </c:pt>
                <c:pt idx="27283">
                  <c:v>-533.56799999999998</c:v>
                </c:pt>
                <c:pt idx="27284">
                  <c:v>-533.55200000000002</c:v>
                </c:pt>
                <c:pt idx="27285">
                  <c:v>-533.53599999999994</c:v>
                </c:pt>
                <c:pt idx="27286">
                  <c:v>-533.52</c:v>
                </c:pt>
                <c:pt idx="27287">
                  <c:v>-533.50400000000002</c:v>
                </c:pt>
                <c:pt idx="27288">
                  <c:v>-533.48800000000006</c:v>
                </c:pt>
                <c:pt idx="27289">
                  <c:v>-533.47199999999998</c:v>
                </c:pt>
                <c:pt idx="27290">
                  <c:v>-533.45600000000002</c:v>
                </c:pt>
                <c:pt idx="27291">
                  <c:v>-533.44000000000005</c:v>
                </c:pt>
                <c:pt idx="27292">
                  <c:v>-533.42399999999998</c:v>
                </c:pt>
                <c:pt idx="27293">
                  <c:v>-533.40800000000002</c:v>
                </c:pt>
                <c:pt idx="27294">
                  <c:v>-533.39200000000005</c:v>
                </c:pt>
                <c:pt idx="27295">
                  <c:v>-533.37599999999998</c:v>
                </c:pt>
                <c:pt idx="27296">
                  <c:v>-533.36</c:v>
                </c:pt>
                <c:pt idx="27297">
                  <c:v>-533.34400000000005</c:v>
                </c:pt>
                <c:pt idx="27298">
                  <c:v>-533.32799999999997</c:v>
                </c:pt>
                <c:pt idx="27299">
                  <c:v>-533.31200000000001</c:v>
                </c:pt>
                <c:pt idx="27300">
                  <c:v>-533.29600000000005</c:v>
                </c:pt>
                <c:pt idx="27301">
                  <c:v>-533.28</c:v>
                </c:pt>
                <c:pt idx="27302">
                  <c:v>-533.26400000000001</c:v>
                </c:pt>
                <c:pt idx="27303">
                  <c:v>-533.24800000000005</c:v>
                </c:pt>
                <c:pt idx="27304">
                  <c:v>-533.23199999999997</c:v>
                </c:pt>
                <c:pt idx="27305">
                  <c:v>-533.21600000000001</c:v>
                </c:pt>
                <c:pt idx="27306">
                  <c:v>-533.20000000000005</c:v>
                </c:pt>
                <c:pt idx="27307">
                  <c:v>-533.18399999999997</c:v>
                </c:pt>
                <c:pt idx="27308">
                  <c:v>-533.16800000000001</c:v>
                </c:pt>
                <c:pt idx="27309">
                  <c:v>-533.15200000000004</c:v>
                </c:pt>
                <c:pt idx="27310">
                  <c:v>-533.13599999999997</c:v>
                </c:pt>
                <c:pt idx="27311">
                  <c:v>-533.12</c:v>
                </c:pt>
                <c:pt idx="27312">
                  <c:v>-533.10400000000004</c:v>
                </c:pt>
                <c:pt idx="27313">
                  <c:v>-533.08799999999997</c:v>
                </c:pt>
                <c:pt idx="27314">
                  <c:v>-533.072</c:v>
                </c:pt>
                <c:pt idx="27315">
                  <c:v>-533.05600000000004</c:v>
                </c:pt>
                <c:pt idx="27316">
                  <c:v>-533.04</c:v>
                </c:pt>
                <c:pt idx="27317">
                  <c:v>-533.024</c:v>
                </c:pt>
                <c:pt idx="27318">
                  <c:v>-533.00800000000004</c:v>
                </c:pt>
                <c:pt idx="27319">
                  <c:v>-532.99199999999996</c:v>
                </c:pt>
                <c:pt idx="27320">
                  <c:v>-532.976</c:v>
                </c:pt>
                <c:pt idx="27321">
                  <c:v>-532.96</c:v>
                </c:pt>
                <c:pt idx="27322">
                  <c:v>-532.94399999999996</c:v>
                </c:pt>
                <c:pt idx="27323">
                  <c:v>-532.928</c:v>
                </c:pt>
                <c:pt idx="27324">
                  <c:v>-532.91200000000003</c:v>
                </c:pt>
                <c:pt idx="27325">
                  <c:v>-532.89599999999996</c:v>
                </c:pt>
                <c:pt idx="27326">
                  <c:v>-532.88</c:v>
                </c:pt>
                <c:pt idx="27327">
                  <c:v>-532.86400000000003</c:v>
                </c:pt>
                <c:pt idx="27328">
                  <c:v>-532.84799999999996</c:v>
                </c:pt>
                <c:pt idx="27329">
                  <c:v>-532.83199999999999</c:v>
                </c:pt>
                <c:pt idx="27330">
                  <c:v>-532.81600000000003</c:v>
                </c:pt>
                <c:pt idx="27331">
                  <c:v>-532.79999999999995</c:v>
                </c:pt>
                <c:pt idx="27332">
                  <c:v>-532.78399999999999</c:v>
                </c:pt>
                <c:pt idx="27333">
                  <c:v>-532.76800000000003</c:v>
                </c:pt>
                <c:pt idx="27334">
                  <c:v>-532.75199999999995</c:v>
                </c:pt>
                <c:pt idx="27335">
                  <c:v>-532.73599999999999</c:v>
                </c:pt>
                <c:pt idx="27336">
                  <c:v>-532.72</c:v>
                </c:pt>
                <c:pt idx="27337">
                  <c:v>-532.70399999999995</c:v>
                </c:pt>
                <c:pt idx="27338">
                  <c:v>-532.68799999999999</c:v>
                </c:pt>
                <c:pt idx="27339">
                  <c:v>-532.67200000000003</c:v>
                </c:pt>
                <c:pt idx="27340">
                  <c:v>-532.65599999999995</c:v>
                </c:pt>
                <c:pt idx="27341">
                  <c:v>-532.64099999999996</c:v>
                </c:pt>
                <c:pt idx="27342">
                  <c:v>-532.625</c:v>
                </c:pt>
                <c:pt idx="27343">
                  <c:v>-532.60900000000004</c:v>
                </c:pt>
                <c:pt idx="27344">
                  <c:v>-532.59299999999996</c:v>
                </c:pt>
                <c:pt idx="27345">
                  <c:v>-532.577</c:v>
                </c:pt>
                <c:pt idx="27346">
                  <c:v>-532.56100000000004</c:v>
                </c:pt>
                <c:pt idx="27347">
                  <c:v>-532.54499999999996</c:v>
                </c:pt>
                <c:pt idx="27348">
                  <c:v>-532.529</c:v>
                </c:pt>
                <c:pt idx="27349">
                  <c:v>-532.51300000000003</c:v>
                </c:pt>
                <c:pt idx="27350">
                  <c:v>-532.49699999999996</c:v>
                </c:pt>
                <c:pt idx="27351">
                  <c:v>-532.48099999999999</c:v>
                </c:pt>
                <c:pt idx="27352">
                  <c:v>-532.46500000000003</c:v>
                </c:pt>
                <c:pt idx="27353">
                  <c:v>-532.44899999999996</c:v>
                </c:pt>
                <c:pt idx="27354">
                  <c:v>-532.43299999999999</c:v>
                </c:pt>
                <c:pt idx="27355">
                  <c:v>-532.41700000000003</c:v>
                </c:pt>
                <c:pt idx="27356">
                  <c:v>-532.40099999999995</c:v>
                </c:pt>
                <c:pt idx="27357">
                  <c:v>-532.38499999999999</c:v>
                </c:pt>
                <c:pt idx="27358">
                  <c:v>-532.36900000000003</c:v>
                </c:pt>
                <c:pt idx="27359">
                  <c:v>-532.35299999999995</c:v>
                </c:pt>
                <c:pt idx="27360">
                  <c:v>-532.33699999999999</c:v>
                </c:pt>
                <c:pt idx="27361">
                  <c:v>-532.32100000000003</c:v>
                </c:pt>
                <c:pt idx="27362">
                  <c:v>-532.30499999999995</c:v>
                </c:pt>
                <c:pt idx="27363">
                  <c:v>-532.28899999999999</c:v>
                </c:pt>
                <c:pt idx="27364">
                  <c:v>-532.27300000000002</c:v>
                </c:pt>
                <c:pt idx="27365">
                  <c:v>-532.25699999999995</c:v>
                </c:pt>
                <c:pt idx="27366">
                  <c:v>-532.24099999999999</c:v>
                </c:pt>
                <c:pt idx="27367">
                  <c:v>-532.22500000000002</c:v>
                </c:pt>
                <c:pt idx="27368">
                  <c:v>-532.20899999999995</c:v>
                </c:pt>
                <c:pt idx="27369">
                  <c:v>-532.19299999999998</c:v>
                </c:pt>
                <c:pt idx="27370">
                  <c:v>-532.17700000000002</c:v>
                </c:pt>
                <c:pt idx="27371">
                  <c:v>-532.16099999999994</c:v>
                </c:pt>
                <c:pt idx="27372">
                  <c:v>-532.14499999999998</c:v>
                </c:pt>
                <c:pt idx="27373">
                  <c:v>-532.12900000000002</c:v>
                </c:pt>
                <c:pt idx="27374">
                  <c:v>-532.11300000000006</c:v>
                </c:pt>
                <c:pt idx="27375">
                  <c:v>-532.09699999999998</c:v>
                </c:pt>
                <c:pt idx="27376">
                  <c:v>-532.08100000000002</c:v>
                </c:pt>
                <c:pt idx="27377">
                  <c:v>-532.06500000000005</c:v>
                </c:pt>
                <c:pt idx="27378">
                  <c:v>-532.04899999999998</c:v>
                </c:pt>
                <c:pt idx="27379">
                  <c:v>-532.03300000000002</c:v>
                </c:pt>
                <c:pt idx="27380">
                  <c:v>-532.01700000000005</c:v>
                </c:pt>
                <c:pt idx="27381">
                  <c:v>-532.00099999999998</c:v>
                </c:pt>
                <c:pt idx="27382">
                  <c:v>-531.98500000000001</c:v>
                </c:pt>
                <c:pt idx="27383">
                  <c:v>-531.96900000000005</c:v>
                </c:pt>
                <c:pt idx="27384">
                  <c:v>-531.95299999999997</c:v>
                </c:pt>
                <c:pt idx="27385">
                  <c:v>-531.93700000000001</c:v>
                </c:pt>
                <c:pt idx="27386">
                  <c:v>-531.92100000000005</c:v>
                </c:pt>
                <c:pt idx="27387">
                  <c:v>-531.90499999999997</c:v>
                </c:pt>
                <c:pt idx="27388">
                  <c:v>-531.88900000000001</c:v>
                </c:pt>
                <c:pt idx="27389">
                  <c:v>-531.87300000000005</c:v>
                </c:pt>
                <c:pt idx="27390">
                  <c:v>-531.85699999999997</c:v>
                </c:pt>
                <c:pt idx="27391">
                  <c:v>-531.84100000000001</c:v>
                </c:pt>
                <c:pt idx="27392">
                  <c:v>-531.82500000000005</c:v>
                </c:pt>
                <c:pt idx="27393">
                  <c:v>-531.80899999999997</c:v>
                </c:pt>
                <c:pt idx="27394">
                  <c:v>-531.79300000000001</c:v>
                </c:pt>
                <c:pt idx="27395">
                  <c:v>-531.77700000000004</c:v>
                </c:pt>
                <c:pt idx="27396">
                  <c:v>-531.76099999999997</c:v>
                </c:pt>
                <c:pt idx="27397">
                  <c:v>-531.745</c:v>
                </c:pt>
                <c:pt idx="27398">
                  <c:v>-531.72900000000004</c:v>
                </c:pt>
                <c:pt idx="27399">
                  <c:v>-531.71299999999997</c:v>
                </c:pt>
                <c:pt idx="27400">
                  <c:v>-531.697</c:v>
                </c:pt>
                <c:pt idx="27401">
                  <c:v>-531.68100000000004</c:v>
                </c:pt>
                <c:pt idx="27402">
                  <c:v>-531.66499999999996</c:v>
                </c:pt>
                <c:pt idx="27403">
                  <c:v>-531.649</c:v>
                </c:pt>
                <c:pt idx="27404">
                  <c:v>-531.63300000000004</c:v>
                </c:pt>
                <c:pt idx="27405">
                  <c:v>-531.61699999999996</c:v>
                </c:pt>
                <c:pt idx="27406">
                  <c:v>-531.601</c:v>
                </c:pt>
                <c:pt idx="27407">
                  <c:v>-531.58500000000004</c:v>
                </c:pt>
                <c:pt idx="27408">
                  <c:v>-531.56899999999996</c:v>
                </c:pt>
                <c:pt idx="27409">
                  <c:v>-531.553</c:v>
                </c:pt>
                <c:pt idx="27410">
                  <c:v>-531.53700000000003</c:v>
                </c:pt>
                <c:pt idx="27411">
                  <c:v>-531.52099999999996</c:v>
                </c:pt>
                <c:pt idx="27412">
                  <c:v>-531.505</c:v>
                </c:pt>
                <c:pt idx="27413">
                  <c:v>-531.48900000000003</c:v>
                </c:pt>
                <c:pt idx="27414">
                  <c:v>-531.47299999999996</c:v>
                </c:pt>
                <c:pt idx="27415">
                  <c:v>-531.45699999999999</c:v>
                </c:pt>
                <c:pt idx="27416">
                  <c:v>-531.44100000000003</c:v>
                </c:pt>
                <c:pt idx="27417">
                  <c:v>-531.42499999999995</c:v>
                </c:pt>
                <c:pt idx="27418">
                  <c:v>-531.40899999999999</c:v>
                </c:pt>
                <c:pt idx="27419">
                  <c:v>-531.39300000000003</c:v>
                </c:pt>
                <c:pt idx="27420">
                  <c:v>-531.37699999999995</c:v>
                </c:pt>
                <c:pt idx="27421">
                  <c:v>-531.36099999999999</c:v>
                </c:pt>
                <c:pt idx="27422">
                  <c:v>-531.34500000000003</c:v>
                </c:pt>
                <c:pt idx="27423">
                  <c:v>-531.32899999999995</c:v>
                </c:pt>
                <c:pt idx="27424">
                  <c:v>-531.31299999999999</c:v>
                </c:pt>
                <c:pt idx="27425">
                  <c:v>-531.29700000000003</c:v>
                </c:pt>
                <c:pt idx="27426">
                  <c:v>-531.28099999999995</c:v>
                </c:pt>
                <c:pt idx="27427">
                  <c:v>-531.26499999999999</c:v>
                </c:pt>
                <c:pt idx="27428">
                  <c:v>-531.24900000000002</c:v>
                </c:pt>
                <c:pt idx="27429">
                  <c:v>-531.23299999999995</c:v>
                </c:pt>
                <c:pt idx="27430">
                  <c:v>-531.21699999999998</c:v>
                </c:pt>
                <c:pt idx="27431">
                  <c:v>-531.20100000000002</c:v>
                </c:pt>
                <c:pt idx="27432">
                  <c:v>-531.18499999999995</c:v>
                </c:pt>
                <c:pt idx="27433">
                  <c:v>-531.16899999999998</c:v>
                </c:pt>
                <c:pt idx="27434">
                  <c:v>-531.15300000000002</c:v>
                </c:pt>
                <c:pt idx="27435">
                  <c:v>-531.13699999999994</c:v>
                </c:pt>
                <c:pt idx="27436">
                  <c:v>-531.12099999999998</c:v>
                </c:pt>
                <c:pt idx="27437">
                  <c:v>-531.10500000000002</c:v>
                </c:pt>
                <c:pt idx="27438">
                  <c:v>-531.08900000000006</c:v>
                </c:pt>
                <c:pt idx="27439">
                  <c:v>-531.07299999999998</c:v>
                </c:pt>
                <c:pt idx="27440">
                  <c:v>-531.05700000000002</c:v>
                </c:pt>
                <c:pt idx="27441">
                  <c:v>-531.04100000000005</c:v>
                </c:pt>
                <c:pt idx="27442">
                  <c:v>-531.02499999999998</c:v>
                </c:pt>
                <c:pt idx="27443">
                  <c:v>-531.00900000000001</c:v>
                </c:pt>
                <c:pt idx="27444">
                  <c:v>-530.99300000000005</c:v>
                </c:pt>
                <c:pt idx="27445">
                  <c:v>-530.97699999999998</c:v>
                </c:pt>
                <c:pt idx="27446">
                  <c:v>-530.96100000000001</c:v>
                </c:pt>
                <c:pt idx="27447">
                  <c:v>-530.94500000000005</c:v>
                </c:pt>
                <c:pt idx="27448">
                  <c:v>-530.92899999999997</c:v>
                </c:pt>
                <c:pt idx="27449">
                  <c:v>-530.91300000000001</c:v>
                </c:pt>
                <c:pt idx="27450">
                  <c:v>-530.89700000000005</c:v>
                </c:pt>
                <c:pt idx="27451">
                  <c:v>-530.88099999999997</c:v>
                </c:pt>
                <c:pt idx="27452">
                  <c:v>-530.86500000000001</c:v>
                </c:pt>
                <c:pt idx="27453">
                  <c:v>-530.84900000000005</c:v>
                </c:pt>
                <c:pt idx="27454">
                  <c:v>-530.83299999999997</c:v>
                </c:pt>
                <c:pt idx="27455">
                  <c:v>-530.81799999999998</c:v>
                </c:pt>
                <c:pt idx="27456">
                  <c:v>-530.80200000000002</c:v>
                </c:pt>
                <c:pt idx="27457">
                  <c:v>-530.78599999999994</c:v>
                </c:pt>
                <c:pt idx="27458">
                  <c:v>-530.77</c:v>
                </c:pt>
                <c:pt idx="27459">
                  <c:v>-530.75400000000002</c:v>
                </c:pt>
                <c:pt idx="27460">
                  <c:v>-530.73800000000006</c:v>
                </c:pt>
                <c:pt idx="27461">
                  <c:v>-530.72199999999998</c:v>
                </c:pt>
                <c:pt idx="27462">
                  <c:v>-530.70600000000002</c:v>
                </c:pt>
                <c:pt idx="27463">
                  <c:v>-530.69000000000005</c:v>
                </c:pt>
                <c:pt idx="27464">
                  <c:v>-530.67399999999998</c:v>
                </c:pt>
                <c:pt idx="27465">
                  <c:v>-530.65800000000002</c:v>
                </c:pt>
                <c:pt idx="27466">
                  <c:v>-530.64200000000005</c:v>
                </c:pt>
                <c:pt idx="27467">
                  <c:v>-530.62599999999998</c:v>
                </c:pt>
                <c:pt idx="27468">
                  <c:v>-530.61</c:v>
                </c:pt>
                <c:pt idx="27469">
                  <c:v>-530.59400000000005</c:v>
                </c:pt>
                <c:pt idx="27470">
                  <c:v>-530.57799999999997</c:v>
                </c:pt>
                <c:pt idx="27471">
                  <c:v>-530.56200000000001</c:v>
                </c:pt>
                <c:pt idx="27472">
                  <c:v>-530.54600000000005</c:v>
                </c:pt>
                <c:pt idx="27473">
                  <c:v>-530.53</c:v>
                </c:pt>
                <c:pt idx="27474">
                  <c:v>-530.51400000000001</c:v>
                </c:pt>
                <c:pt idx="27475">
                  <c:v>-530.49800000000005</c:v>
                </c:pt>
                <c:pt idx="27476">
                  <c:v>-530.48199999999997</c:v>
                </c:pt>
                <c:pt idx="27477">
                  <c:v>-530.46600000000001</c:v>
                </c:pt>
                <c:pt idx="27478">
                  <c:v>-530.45000000000005</c:v>
                </c:pt>
                <c:pt idx="27479">
                  <c:v>-530.43399999999997</c:v>
                </c:pt>
                <c:pt idx="27480">
                  <c:v>-530.41800000000001</c:v>
                </c:pt>
                <c:pt idx="27481">
                  <c:v>-530.40200000000004</c:v>
                </c:pt>
                <c:pt idx="27482">
                  <c:v>-530.38599999999997</c:v>
                </c:pt>
                <c:pt idx="27483">
                  <c:v>-530.37</c:v>
                </c:pt>
                <c:pt idx="27484">
                  <c:v>-530.35400000000004</c:v>
                </c:pt>
                <c:pt idx="27485">
                  <c:v>-530.33799999999997</c:v>
                </c:pt>
                <c:pt idx="27486">
                  <c:v>-530.322</c:v>
                </c:pt>
                <c:pt idx="27487">
                  <c:v>-530.30600000000004</c:v>
                </c:pt>
                <c:pt idx="27488">
                  <c:v>-530.29</c:v>
                </c:pt>
                <c:pt idx="27489">
                  <c:v>-530.274</c:v>
                </c:pt>
                <c:pt idx="27490">
                  <c:v>-530.25800000000004</c:v>
                </c:pt>
                <c:pt idx="27491">
                  <c:v>-530.24199999999996</c:v>
                </c:pt>
                <c:pt idx="27492">
                  <c:v>-530.226</c:v>
                </c:pt>
                <c:pt idx="27493">
                  <c:v>-530.21</c:v>
                </c:pt>
                <c:pt idx="27494">
                  <c:v>-530.19399999999996</c:v>
                </c:pt>
                <c:pt idx="27495">
                  <c:v>-530.178</c:v>
                </c:pt>
                <c:pt idx="27496">
                  <c:v>-530.16200000000003</c:v>
                </c:pt>
                <c:pt idx="27497">
                  <c:v>-530.14599999999996</c:v>
                </c:pt>
                <c:pt idx="27498">
                  <c:v>-530.13</c:v>
                </c:pt>
                <c:pt idx="27499">
                  <c:v>-530.11400000000003</c:v>
                </c:pt>
                <c:pt idx="27500">
                  <c:v>-530.09799999999996</c:v>
                </c:pt>
                <c:pt idx="27501">
                  <c:v>-530.08199999999999</c:v>
                </c:pt>
                <c:pt idx="27502">
                  <c:v>-530.06600000000003</c:v>
                </c:pt>
                <c:pt idx="27503">
                  <c:v>-530.04999999999995</c:v>
                </c:pt>
                <c:pt idx="27504">
                  <c:v>-530.03399999999999</c:v>
                </c:pt>
                <c:pt idx="27505">
                  <c:v>-530.01800000000003</c:v>
                </c:pt>
                <c:pt idx="27506">
                  <c:v>-530.00199999999995</c:v>
                </c:pt>
                <c:pt idx="27507">
                  <c:v>-529.98599999999999</c:v>
                </c:pt>
                <c:pt idx="27508">
                  <c:v>-529.97</c:v>
                </c:pt>
                <c:pt idx="27509">
                  <c:v>-529.95399999999995</c:v>
                </c:pt>
                <c:pt idx="27510">
                  <c:v>-529.93799999999999</c:v>
                </c:pt>
                <c:pt idx="27511">
                  <c:v>-529.92200000000003</c:v>
                </c:pt>
                <c:pt idx="27512">
                  <c:v>-529.90599999999995</c:v>
                </c:pt>
                <c:pt idx="27513">
                  <c:v>-529.89</c:v>
                </c:pt>
                <c:pt idx="27514">
                  <c:v>-529.87400000000002</c:v>
                </c:pt>
                <c:pt idx="27515">
                  <c:v>-529.85799999999995</c:v>
                </c:pt>
                <c:pt idx="27516">
                  <c:v>-529.84199999999998</c:v>
                </c:pt>
                <c:pt idx="27517">
                  <c:v>-529.82600000000002</c:v>
                </c:pt>
                <c:pt idx="27518">
                  <c:v>-529.80999999999995</c:v>
                </c:pt>
                <c:pt idx="27519">
                  <c:v>-529.79399999999998</c:v>
                </c:pt>
                <c:pt idx="27520">
                  <c:v>-529.77800000000002</c:v>
                </c:pt>
                <c:pt idx="27521">
                  <c:v>-529.76199999999994</c:v>
                </c:pt>
                <c:pt idx="27522">
                  <c:v>-529.74599999999998</c:v>
                </c:pt>
                <c:pt idx="27523">
                  <c:v>-529.73</c:v>
                </c:pt>
                <c:pt idx="27524">
                  <c:v>-529.71400000000006</c:v>
                </c:pt>
                <c:pt idx="27525">
                  <c:v>-529.69799999999998</c:v>
                </c:pt>
                <c:pt idx="27526">
                  <c:v>-529.68200000000002</c:v>
                </c:pt>
                <c:pt idx="27527">
                  <c:v>-529.66600000000005</c:v>
                </c:pt>
                <c:pt idx="27528">
                  <c:v>-529.65</c:v>
                </c:pt>
                <c:pt idx="27529">
                  <c:v>-529.63400000000001</c:v>
                </c:pt>
                <c:pt idx="27530">
                  <c:v>-529.61800000000005</c:v>
                </c:pt>
                <c:pt idx="27531">
                  <c:v>-529.60199999999998</c:v>
                </c:pt>
                <c:pt idx="27532">
                  <c:v>-529.58600000000001</c:v>
                </c:pt>
                <c:pt idx="27533">
                  <c:v>-529.57000000000005</c:v>
                </c:pt>
                <c:pt idx="27534">
                  <c:v>-529.55399999999997</c:v>
                </c:pt>
                <c:pt idx="27535">
                  <c:v>-529.53800000000001</c:v>
                </c:pt>
                <c:pt idx="27536">
                  <c:v>-529.52200000000005</c:v>
                </c:pt>
                <c:pt idx="27537">
                  <c:v>-529.50599999999997</c:v>
                </c:pt>
                <c:pt idx="27538">
                  <c:v>-529.49</c:v>
                </c:pt>
                <c:pt idx="27539">
                  <c:v>-529.47400000000005</c:v>
                </c:pt>
                <c:pt idx="27540">
                  <c:v>-529.45799999999997</c:v>
                </c:pt>
                <c:pt idx="27541">
                  <c:v>-529.44200000000001</c:v>
                </c:pt>
                <c:pt idx="27542">
                  <c:v>-529.42600000000004</c:v>
                </c:pt>
                <c:pt idx="27543">
                  <c:v>-529.41</c:v>
                </c:pt>
                <c:pt idx="27544">
                  <c:v>-529.39400000000001</c:v>
                </c:pt>
                <c:pt idx="27545">
                  <c:v>-529.37800000000004</c:v>
                </c:pt>
                <c:pt idx="27546">
                  <c:v>-529.36199999999997</c:v>
                </c:pt>
                <c:pt idx="27547">
                  <c:v>-529.346</c:v>
                </c:pt>
                <c:pt idx="27548">
                  <c:v>-529.33000000000004</c:v>
                </c:pt>
                <c:pt idx="27549">
                  <c:v>-529.31399999999996</c:v>
                </c:pt>
                <c:pt idx="27550">
                  <c:v>-529.298</c:v>
                </c:pt>
                <c:pt idx="27551">
                  <c:v>-529.28200000000004</c:v>
                </c:pt>
                <c:pt idx="27552">
                  <c:v>-529.26599999999996</c:v>
                </c:pt>
                <c:pt idx="27553">
                  <c:v>-529.25</c:v>
                </c:pt>
                <c:pt idx="27554">
                  <c:v>-529.23400000000004</c:v>
                </c:pt>
                <c:pt idx="27555">
                  <c:v>-529.21799999999996</c:v>
                </c:pt>
                <c:pt idx="27556">
                  <c:v>-529.202</c:v>
                </c:pt>
                <c:pt idx="27557">
                  <c:v>-529.18600000000004</c:v>
                </c:pt>
                <c:pt idx="27558">
                  <c:v>-529.16999999999996</c:v>
                </c:pt>
                <c:pt idx="27559">
                  <c:v>-529.154</c:v>
                </c:pt>
                <c:pt idx="27560">
                  <c:v>-529.13800000000003</c:v>
                </c:pt>
                <c:pt idx="27561">
                  <c:v>-529.12199999999996</c:v>
                </c:pt>
                <c:pt idx="27562">
                  <c:v>-529.10599999999999</c:v>
                </c:pt>
                <c:pt idx="27563">
                  <c:v>-529.09</c:v>
                </c:pt>
                <c:pt idx="27564">
                  <c:v>-529.07399999999996</c:v>
                </c:pt>
                <c:pt idx="27565">
                  <c:v>-529.05799999999999</c:v>
                </c:pt>
                <c:pt idx="27566">
                  <c:v>-529.04200000000003</c:v>
                </c:pt>
                <c:pt idx="27567">
                  <c:v>-529.02599999999995</c:v>
                </c:pt>
                <c:pt idx="27568">
                  <c:v>-529.01</c:v>
                </c:pt>
                <c:pt idx="27569">
                  <c:v>-528.995</c:v>
                </c:pt>
                <c:pt idx="27570">
                  <c:v>-528.97900000000004</c:v>
                </c:pt>
                <c:pt idx="27571">
                  <c:v>-528.96299999999997</c:v>
                </c:pt>
                <c:pt idx="27572">
                  <c:v>-528.947</c:v>
                </c:pt>
                <c:pt idx="27573">
                  <c:v>-528.93100000000004</c:v>
                </c:pt>
                <c:pt idx="27574">
                  <c:v>-528.91499999999996</c:v>
                </c:pt>
                <c:pt idx="27575">
                  <c:v>-528.899</c:v>
                </c:pt>
                <c:pt idx="27576">
                  <c:v>-528.88300000000004</c:v>
                </c:pt>
                <c:pt idx="27577">
                  <c:v>-528.86699999999996</c:v>
                </c:pt>
                <c:pt idx="27578">
                  <c:v>-528.851</c:v>
                </c:pt>
                <c:pt idx="27579">
                  <c:v>-528.83500000000004</c:v>
                </c:pt>
                <c:pt idx="27580">
                  <c:v>-528.81899999999996</c:v>
                </c:pt>
                <c:pt idx="27581">
                  <c:v>-528.803</c:v>
                </c:pt>
                <c:pt idx="27582">
                  <c:v>-528.78700000000003</c:v>
                </c:pt>
                <c:pt idx="27583">
                  <c:v>-528.77099999999996</c:v>
                </c:pt>
                <c:pt idx="27584">
                  <c:v>-528.755</c:v>
                </c:pt>
                <c:pt idx="27585">
                  <c:v>-528.73900000000003</c:v>
                </c:pt>
                <c:pt idx="27586">
                  <c:v>-528.72299999999996</c:v>
                </c:pt>
                <c:pt idx="27587">
                  <c:v>-528.70699999999999</c:v>
                </c:pt>
                <c:pt idx="27588">
                  <c:v>-528.69100000000003</c:v>
                </c:pt>
                <c:pt idx="27589">
                  <c:v>-528.67499999999995</c:v>
                </c:pt>
                <c:pt idx="27590">
                  <c:v>-528.65899999999999</c:v>
                </c:pt>
                <c:pt idx="27591">
                  <c:v>-528.64300000000003</c:v>
                </c:pt>
                <c:pt idx="27592">
                  <c:v>-528.62699999999995</c:v>
                </c:pt>
                <c:pt idx="27593">
                  <c:v>-528.61099999999999</c:v>
                </c:pt>
                <c:pt idx="27594">
                  <c:v>-528.59500000000003</c:v>
                </c:pt>
                <c:pt idx="27595">
                  <c:v>-528.57899999999995</c:v>
                </c:pt>
                <c:pt idx="27596">
                  <c:v>-528.56299999999999</c:v>
                </c:pt>
                <c:pt idx="27597">
                  <c:v>-528.54700000000003</c:v>
                </c:pt>
                <c:pt idx="27598">
                  <c:v>-528.53099999999995</c:v>
                </c:pt>
                <c:pt idx="27599">
                  <c:v>-528.51499999999999</c:v>
                </c:pt>
                <c:pt idx="27600">
                  <c:v>-528.49900000000002</c:v>
                </c:pt>
                <c:pt idx="27601">
                  <c:v>-528.48299999999995</c:v>
                </c:pt>
                <c:pt idx="27602">
                  <c:v>-528.46699999999998</c:v>
                </c:pt>
                <c:pt idx="27603">
                  <c:v>-528.45100000000002</c:v>
                </c:pt>
                <c:pt idx="27604">
                  <c:v>-528.43499999999995</c:v>
                </c:pt>
                <c:pt idx="27605">
                  <c:v>-528.41899999999998</c:v>
                </c:pt>
                <c:pt idx="27606">
                  <c:v>-528.40300000000002</c:v>
                </c:pt>
                <c:pt idx="27607">
                  <c:v>-528.38699999999994</c:v>
                </c:pt>
                <c:pt idx="27608">
                  <c:v>-528.37099999999998</c:v>
                </c:pt>
                <c:pt idx="27609">
                  <c:v>-528.35500000000002</c:v>
                </c:pt>
                <c:pt idx="27610">
                  <c:v>-528.33900000000006</c:v>
                </c:pt>
                <c:pt idx="27611">
                  <c:v>-528.32299999999998</c:v>
                </c:pt>
                <c:pt idx="27612">
                  <c:v>-528.30700000000002</c:v>
                </c:pt>
                <c:pt idx="27613">
                  <c:v>-528.29100000000005</c:v>
                </c:pt>
                <c:pt idx="27614">
                  <c:v>-528.27499999999998</c:v>
                </c:pt>
                <c:pt idx="27615">
                  <c:v>-528.25900000000001</c:v>
                </c:pt>
                <c:pt idx="27616">
                  <c:v>-528.24300000000005</c:v>
                </c:pt>
                <c:pt idx="27617">
                  <c:v>-528.22699999999998</c:v>
                </c:pt>
                <c:pt idx="27618">
                  <c:v>-528.21100000000001</c:v>
                </c:pt>
                <c:pt idx="27619">
                  <c:v>-528.19500000000005</c:v>
                </c:pt>
                <c:pt idx="27620">
                  <c:v>-528.17899999999997</c:v>
                </c:pt>
                <c:pt idx="27621">
                  <c:v>-528.16300000000001</c:v>
                </c:pt>
                <c:pt idx="27622">
                  <c:v>-528.14700000000005</c:v>
                </c:pt>
                <c:pt idx="27623">
                  <c:v>-528.13099999999997</c:v>
                </c:pt>
                <c:pt idx="27624">
                  <c:v>-528.11500000000001</c:v>
                </c:pt>
                <c:pt idx="27625">
                  <c:v>-528.09900000000005</c:v>
                </c:pt>
                <c:pt idx="27626">
                  <c:v>-528.08299999999997</c:v>
                </c:pt>
                <c:pt idx="27627">
                  <c:v>-528.06700000000001</c:v>
                </c:pt>
                <c:pt idx="27628">
                  <c:v>-528.05100000000004</c:v>
                </c:pt>
                <c:pt idx="27629">
                  <c:v>-528.03499999999997</c:v>
                </c:pt>
                <c:pt idx="27630">
                  <c:v>-528.01900000000001</c:v>
                </c:pt>
                <c:pt idx="27631">
                  <c:v>-528.00300000000004</c:v>
                </c:pt>
                <c:pt idx="27632">
                  <c:v>-527.98699999999997</c:v>
                </c:pt>
                <c:pt idx="27633">
                  <c:v>-527.971</c:v>
                </c:pt>
                <c:pt idx="27634">
                  <c:v>-527.95500000000004</c:v>
                </c:pt>
                <c:pt idx="27635">
                  <c:v>-527.93899999999996</c:v>
                </c:pt>
                <c:pt idx="27636">
                  <c:v>-527.923</c:v>
                </c:pt>
                <c:pt idx="27637">
                  <c:v>-527.90700000000004</c:v>
                </c:pt>
                <c:pt idx="27638">
                  <c:v>-527.89099999999996</c:v>
                </c:pt>
                <c:pt idx="27639">
                  <c:v>-527.875</c:v>
                </c:pt>
                <c:pt idx="27640">
                  <c:v>-527.85900000000004</c:v>
                </c:pt>
                <c:pt idx="27641">
                  <c:v>-527.84299999999996</c:v>
                </c:pt>
                <c:pt idx="27642">
                  <c:v>-527.827</c:v>
                </c:pt>
                <c:pt idx="27643">
                  <c:v>-527.81100000000004</c:v>
                </c:pt>
                <c:pt idx="27644">
                  <c:v>-527.79499999999996</c:v>
                </c:pt>
                <c:pt idx="27645">
                  <c:v>-527.779</c:v>
                </c:pt>
                <c:pt idx="27646">
                  <c:v>-527.76300000000003</c:v>
                </c:pt>
                <c:pt idx="27647">
                  <c:v>-527.74699999999996</c:v>
                </c:pt>
                <c:pt idx="27648">
                  <c:v>-527.73099999999999</c:v>
                </c:pt>
                <c:pt idx="27649">
                  <c:v>-527.71500000000003</c:v>
                </c:pt>
                <c:pt idx="27650">
                  <c:v>-527.69899999999996</c:v>
                </c:pt>
                <c:pt idx="27651">
                  <c:v>-527.68299999999999</c:v>
                </c:pt>
                <c:pt idx="27652">
                  <c:v>-527.66700000000003</c:v>
                </c:pt>
                <c:pt idx="27653">
                  <c:v>-527.65099999999995</c:v>
                </c:pt>
                <c:pt idx="27654">
                  <c:v>-527.63499999999999</c:v>
                </c:pt>
                <c:pt idx="27655">
                  <c:v>-527.61900000000003</c:v>
                </c:pt>
                <c:pt idx="27656">
                  <c:v>-527.60299999999995</c:v>
                </c:pt>
                <c:pt idx="27657">
                  <c:v>-527.58699999999999</c:v>
                </c:pt>
                <c:pt idx="27658">
                  <c:v>-527.57100000000003</c:v>
                </c:pt>
                <c:pt idx="27659">
                  <c:v>-527.55499999999995</c:v>
                </c:pt>
                <c:pt idx="27660">
                  <c:v>-527.53899999999999</c:v>
                </c:pt>
                <c:pt idx="27661">
                  <c:v>-527.52300000000002</c:v>
                </c:pt>
                <c:pt idx="27662">
                  <c:v>-527.50699999999995</c:v>
                </c:pt>
                <c:pt idx="27663">
                  <c:v>-527.49099999999999</c:v>
                </c:pt>
                <c:pt idx="27664">
                  <c:v>-527.47500000000002</c:v>
                </c:pt>
                <c:pt idx="27665">
                  <c:v>-527.45899999999995</c:v>
                </c:pt>
                <c:pt idx="27666">
                  <c:v>-527.44299999999998</c:v>
                </c:pt>
                <c:pt idx="27667">
                  <c:v>-527.42700000000002</c:v>
                </c:pt>
                <c:pt idx="27668">
                  <c:v>-527.41099999999994</c:v>
                </c:pt>
                <c:pt idx="27669">
                  <c:v>-527.39499999999998</c:v>
                </c:pt>
                <c:pt idx="27670">
                  <c:v>-527.37900000000002</c:v>
                </c:pt>
                <c:pt idx="27671">
                  <c:v>-527.36300000000006</c:v>
                </c:pt>
                <c:pt idx="27672">
                  <c:v>-527.34699999999998</c:v>
                </c:pt>
                <c:pt idx="27673">
                  <c:v>-527.33100000000002</c:v>
                </c:pt>
                <c:pt idx="27674">
                  <c:v>-527.31500000000005</c:v>
                </c:pt>
                <c:pt idx="27675">
                  <c:v>-527.29899999999998</c:v>
                </c:pt>
                <c:pt idx="27676">
                  <c:v>-527.28300000000002</c:v>
                </c:pt>
                <c:pt idx="27677">
                  <c:v>-527.26700000000005</c:v>
                </c:pt>
                <c:pt idx="27678">
                  <c:v>-527.25099999999998</c:v>
                </c:pt>
                <c:pt idx="27679">
                  <c:v>-527.23500000000001</c:v>
                </c:pt>
                <c:pt idx="27680">
                  <c:v>-527.21900000000005</c:v>
                </c:pt>
                <c:pt idx="27681">
                  <c:v>-527.20299999999997</c:v>
                </c:pt>
                <c:pt idx="27682">
                  <c:v>-527.18799999999999</c:v>
                </c:pt>
                <c:pt idx="27683">
                  <c:v>-527.17200000000003</c:v>
                </c:pt>
                <c:pt idx="27684">
                  <c:v>-527.15599999999995</c:v>
                </c:pt>
                <c:pt idx="27685">
                  <c:v>-527.14</c:v>
                </c:pt>
                <c:pt idx="27686">
                  <c:v>-527.12400000000002</c:v>
                </c:pt>
                <c:pt idx="27687">
                  <c:v>-527.10799999999995</c:v>
                </c:pt>
                <c:pt idx="27688">
                  <c:v>-527.09199999999998</c:v>
                </c:pt>
                <c:pt idx="27689">
                  <c:v>-527.07600000000002</c:v>
                </c:pt>
                <c:pt idx="27690">
                  <c:v>-527.05999999999995</c:v>
                </c:pt>
                <c:pt idx="27691">
                  <c:v>-527.04399999999998</c:v>
                </c:pt>
                <c:pt idx="27692">
                  <c:v>-527.02800000000002</c:v>
                </c:pt>
                <c:pt idx="27693">
                  <c:v>-527.01199999999994</c:v>
                </c:pt>
                <c:pt idx="27694">
                  <c:v>-526.99599999999998</c:v>
                </c:pt>
                <c:pt idx="27695">
                  <c:v>-526.98</c:v>
                </c:pt>
                <c:pt idx="27696">
                  <c:v>-526.96400000000006</c:v>
                </c:pt>
                <c:pt idx="27697">
                  <c:v>-526.94799999999998</c:v>
                </c:pt>
                <c:pt idx="27698">
                  <c:v>-526.93200000000002</c:v>
                </c:pt>
                <c:pt idx="27699">
                  <c:v>-526.91600000000005</c:v>
                </c:pt>
                <c:pt idx="27700">
                  <c:v>-526.9</c:v>
                </c:pt>
                <c:pt idx="27701">
                  <c:v>-526.88400000000001</c:v>
                </c:pt>
                <c:pt idx="27702">
                  <c:v>-526.86800000000005</c:v>
                </c:pt>
                <c:pt idx="27703">
                  <c:v>-526.85199999999998</c:v>
                </c:pt>
                <c:pt idx="27704">
                  <c:v>-526.83600000000001</c:v>
                </c:pt>
                <c:pt idx="27705">
                  <c:v>-526.82000000000005</c:v>
                </c:pt>
                <c:pt idx="27706">
                  <c:v>-526.80399999999997</c:v>
                </c:pt>
                <c:pt idx="27707">
                  <c:v>-526.78800000000001</c:v>
                </c:pt>
                <c:pt idx="27708">
                  <c:v>-526.77200000000005</c:v>
                </c:pt>
                <c:pt idx="27709">
                  <c:v>-526.75599999999997</c:v>
                </c:pt>
                <c:pt idx="27710">
                  <c:v>-526.74</c:v>
                </c:pt>
                <c:pt idx="27711">
                  <c:v>-526.72400000000005</c:v>
                </c:pt>
                <c:pt idx="27712">
                  <c:v>-526.70799999999997</c:v>
                </c:pt>
                <c:pt idx="27713">
                  <c:v>-526.69200000000001</c:v>
                </c:pt>
                <c:pt idx="27714">
                  <c:v>-526.67600000000004</c:v>
                </c:pt>
                <c:pt idx="27715">
                  <c:v>-526.66</c:v>
                </c:pt>
                <c:pt idx="27716">
                  <c:v>-526.64400000000001</c:v>
                </c:pt>
                <c:pt idx="27717">
                  <c:v>-526.62800000000004</c:v>
                </c:pt>
                <c:pt idx="27718">
                  <c:v>-526.61199999999997</c:v>
                </c:pt>
                <c:pt idx="27719">
                  <c:v>-526.596</c:v>
                </c:pt>
                <c:pt idx="27720">
                  <c:v>-526.58000000000004</c:v>
                </c:pt>
                <c:pt idx="27721">
                  <c:v>-526.56399999999996</c:v>
                </c:pt>
                <c:pt idx="27722">
                  <c:v>-526.548</c:v>
                </c:pt>
                <c:pt idx="27723">
                  <c:v>-526.53200000000004</c:v>
                </c:pt>
                <c:pt idx="27724">
                  <c:v>-526.51599999999996</c:v>
                </c:pt>
                <c:pt idx="27725">
                  <c:v>-526.5</c:v>
                </c:pt>
                <c:pt idx="27726">
                  <c:v>-526.48400000000004</c:v>
                </c:pt>
                <c:pt idx="27727">
                  <c:v>-526.46799999999996</c:v>
                </c:pt>
                <c:pt idx="27728">
                  <c:v>-526.452</c:v>
                </c:pt>
                <c:pt idx="27729">
                  <c:v>-526.43600000000004</c:v>
                </c:pt>
                <c:pt idx="27730">
                  <c:v>-526.41999999999996</c:v>
                </c:pt>
                <c:pt idx="27731">
                  <c:v>-526.404</c:v>
                </c:pt>
                <c:pt idx="27732">
                  <c:v>-526.38800000000003</c:v>
                </c:pt>
                <c:pt idx="27733">
                  <c:v>-526.37199999999996</c:v>
                </c:pt>
                <c:pt idx="27734">
                  <c:v>-526.35599999999999</c:v>
                </c:pt>
                <c:pt idx="27735">
                  <c:v>-526.34</c:v>
                </c:pt>
                <c:pt idx="27736">
                  <c:v>-526.32399999999996</c:v>
                </c:pt>
                <c:pt idx="27737">
                  <c:v>-526.30799999999999</c:v>
                </c:pt>
                <c:pt idx="27738">
                  <c:v>-526.29200000000003</c:v>
                </c:pt>
                <c:pt idx="27739">
                  <c:v>-526.27599999999995</c:v>
                </c:pt>
                <c:pt idx="27740">
                  <c:v>-526.26</c:v>
                </c:pt>
                <c:pt idx="27741">
                  <c:v>-526.24400000000003</c:v>
                </c:pt>
                <c:pt idx="27742">
                  <c:v>-526.22799999999995</c:v>
                </c:pt>
                <c:pt idx="27743">
                  <c:v>-526.21199999999999</c:v>
                </c:pt>
                <c:pt idx="27744">
                  <c:v>-526.19600000000003</c:v>
                </c:pt>
                <c:pt idx="27745">
                  <c:v>-526.17999999999995</c:v>
                </c:pt>
                <c:pt idx="27746">
                  <c:v>-526.16399999999999</c:v>
                </c:pt>
                <c:pt idx="27747">
                  <c:v>-526.14800000000002</c:v>
                </c:pt>
                <c:pt idx="27748">
                  <c:v>-526.13199999999995</c:v>
                </c:pt>
                <c:pt idx="27749">
                  <c:v>-526.11599999999999</c:v>
                </c:pt>
                <c:pt idx="27750">
                  <c:v>-526.1</c:v>
                </c:pt>
                <c:pt idx="27751">
                  <c:v>-526.08399999999995</c:v>
                </c:pt>
                <c:pt idx="27752">
                  <c:v>-526.06799999999998</c:v>
                </c:pt>
                <c:pt idx="27753">
                  <c:v>-526.05200000000002</c:v>
                </c:pt>
                <c:pt idx="27754">
                  <c:v>-526.03599999999994</c:v>
                </c:pt>
                <c:pt idx="27755">
                  <c:v>-526.02</c:v>
                </c:pt>
                <c:pt idx="27756">
                  <c:v>-526.00400000000002</c:v>
                </c:pt>
                <c:pt idx="27757">
                  <c:v>-525.98800000000006</c:v>
                </c:pt>
                <c:pt idx="27758">
                  <c:v>-525.97199999999998</c:v>
                </c:pt>
                <c:pt idx="27759">
                  <c:v>-525.95600000000002</c:v>
                </c:pt>
                <c:pt idx="27760">
                  <c:v>-525.94000000000005</c:v>
                </c:pt>
                <c:pt idx="27761">
                  <c:v>-525.92399999999998</c:v>
                </c:pt>
                <c:pt idx="27762">
                  <c:v>-525.90800000000002</c:v>
                </c:pt>
                <c:pt idx="27763">
                  <c:v>-525.89200000000005</c:v>
                </c:pt>
                <c:pt idx="27764">
                  <c:v>-525.87599999999998</c:v>
                </c:pt>
                <c:pt idx="27765">
                  <c:v>-525.86</c:v>
                </c:pt>
                <c:pt idx="27766">
                  <c:v>-525.84400000000005</c:v>
                </c:pt>
                <c:pt idx="27767">
                  <c:v>-525.82799999999997</c:v>
                </c:pt>
                <c:pt idx="27768">
                  <c:v>-525.81200000000001</c:v>
                </c:pt>
                <c:pt idx="27769">
                  <c:v>-525.79600000000005</c:v>
                </c:pt>
                <c:pt idx="27770">
                  <c:v>-525.78</c:v>
                </c:pt>
                <c:pt idx="27771">
                  <c:v>-525.76400000000001</c:v>
                </c:pt>
                <c:pt idx="27772">
                  <c:v>-525.74800000000005</c:v>
                </c:pt>
                <c:pt idx="27773">
                  <c:v>-525.73199999999997</c:v>
                </c:pt>
                <c:pt idx="27774">
                  <c:v>-525.71600000000001</c:v>
                </c:pt>
                <c:pt idx="27775">
                  <c:v>-525.70000000000005</c:v>
                </c:pt>
                <c:pt idx="27776">
                  <c:v>-525.68399999999997</c:v>
                </c:pt>
                <c:pt idx="27777">
                  <c:v>-525.66800000000001</c:v>
                </c:pt>
                <c:pt idx="27778">
                  <c:v>-525.65200000000004</c:v>
                </c:pt>
                <c:pt idx="27779">
                  <c:v>-525.63599999999997</c:v>
                </c:pt>
                <c:pt idx="27780">
                  <c:v>-525.62</c:v>
                </c:pt>
                <c:pt idx="27781">
                  <c:v>-525.60400000000004</c:v>
                </c:pt>
                <c:pt idx="27782">
                  <c:v>-525.58799999999997</c:v>
                </c:pt>
                <c:pt idx="27783">
                  <c:v>-525.572</c:v>
                </c:pt>
                <c:pt idx="27784">
                  <c:v>-525.55600000000004</c:v>
                </c:pt>
                <c:pt idx="27785">
                  <c:v>-525.54</c:v>
                </c:pt>
                <c:pt idx="27786">
                  <c:v>-525.524</c:v>
                </c:pt>
                <c:pt idx="27787">
                  <c:v>-525.50800000000004</c:v>
                </c:pt>
                <c:pt idx="27788">
                  <c:v>-525.49199999999996</c:v>
                </c:pt>
                <c:pt idx="27789">
                  <c:v>-525.476</c:v>
                </c:pt>
                <c:pt idx="27790">
                  <c:v>-525.46</c:v>
                </c:pt>
                <c:pt idx="27791">
                  <c:v>-525.44399999999996</c:v>
                </c:pt>
                <c:pt idx="27792">
                  <c:v>-525.428</c:v>
                </c:pt>
                <c:pt idx="27793">
                  <c:v>-525.41200000000003</c:v>
                </c:pt>
                <c:pt idx="27794">
                  <c:v>-525.39599999999996</c:v>
                </c:pt>
                <c:pt idx="27795">
                  <c:v>-525.38</c:v>
                </c:pt>
                <c:pt idx="27796">
                  <c:v>-525.36500000000001</c:v>
                </c:pt>
                <c:pt idx="27797">
                  <c:v>-525.34900000000005</c:v>
                </c:pt>
                <c:pt idx="27798">
                  <c:v>-525.33299999999997</c:v>
                </c:pt>
                <c:pt idx="27799">
                  <c:v>-525.31700000000001</c:v>
                </c:pt>
                <c:pt idx="27800">
                  <c:v>-525.30100000000004</c:v>
                </c:pt>
                <c:pt idx="27801">
                  <c:v>-525.28499999999997</c:v>
                </c:pt>
                <c:pt idx="27802">
                  <c:v>-525.26900000000001</c:v>
                </c:pt>
                <c:pt idx="27803">
                  <c:v>-525.25300000000004</c:v>
                </c:pt>
                <c:pt idx="27804">
                  <c:v>-525.23699999999997</c:v>
                </c:pt>
                <c:pt idx="27805">
                  <c:v>-525.221</c:v>
                </c:pt>
                <c:pt idx="27806">
                  <c:v>-525.20500000000004</c:v>
                </c:pt>
                <c:pt idx="27807">
                  <c:v>-525.18899999999996</c:v>
                </c:pt>
                <c:pt idx="27808">
                  <c:v>-525.173</c:v>
                </c:pt>
                <c:pt idx="27809">
                  <c:v>-525.15700000000004</c:v>
                </c:pt>
                <c:pt idx="27810">
                  <c:v>-525.14099999999996</c:v>
                </c:pt>
                <c:pt idx="27811">
                  <c:v>-525.125</c:v>
                </c:pt>
                <c:pt idx="27812">
                  <c:v>-525.10900000000004</c:v>
                </c:pt>
                <c:pt idx="27813">
                  <c:v>-525.09299999999996</c:v>
                </c:pt>
                <c:pt idx="27814">
                  <c:v>-525.077</c:v>
                </c:pt>
                <c:pt idx="27815">
                  <c:v>-525.06100000000004</c:v>
                </c:pt>
                <c:pt idx="27816">
                  <c:v>-525.04499999999996</c:v>
                </c:pt>
                <c:pt idx="27817">
                  <c:v>-525.029</c:v>
                </c:pt>
                <c:pt idx="27818">
                  <c:v>-525.01300000000003</c:v>
                </c:pt>
                <c:pt idx="27819">
                  <c:v>-524.99699999999996</c:v>
                </c:pt>
                <c:pt idx="27820">
                  <c:v>-524.98099999999999</c:v>
                </c:pt>
                <c:pt idx="27821">
                  <c:v>-524.96500000000003</c:v>
                </c:pt>
                <c:pt idx="27822">
                  <c:v>-524.94899999999996</c:v>
                </c:pt>
                <c:pt idx="27823">
                  <c:v>-524.93299999999999</c:v>
                </c:pt>
                <c:pt idx="27824">
                  <c:v>-524.91700000000003</c:v>
                </c:pt>
                <c:pt idx="27825">
                  <c:v>-524.90099999999995</c:v>
                </c:pt>
                <c:pt idx="27826">
                  <c:v>-524.88499999999999</c:v>
                </c:pt>
                <c:pt idx="27827">
                  <c:v>-524.86900000000003</c:v>
                </c:pt>
                <c:pt idx="27828">
                  <c:v>-524.85299999999995</c:v>
                </c:pt>
                <c:pt idx="27829">
                  <c:v>-524.83699999999999</c:v>
                </c:pt>
                <c:pt idx="27830">
                  <c:v>-524.82100000000003</c:v>
                </c:pt>
                <c:pt idx="27831">
                  <c:v>-524.80499999999995</c:v>
                </c:pt>
                <c:pt idx="27832">
                  <c:v>-524.78899999999999</c:v>
                </c:pt>
                <c:pt idx="27833">
                  <c:v>-524.77300000000002</c:v>
                </c:pt>
                <c:pt idx="27834">
                  <c:v>-524.75699999999995</c:v>
                </c:pt>
                <c:pt idx="27835">
                  <c:v>-524.74099999999999</c:v>
                </c:pt>
                <c:pt idx="27836">
                  <c:v>-524.72500000000002</c:v>
                </c:pt>
                <c:pt idx="27837">
                  <c:v>-524.70899999999995</c:v>
                </c:pt>
                <c:pt idx="27838">
                  <c:v>-524.69299999999998</c:v>
                </c:pt>
                <c:pt idx="27839">
                  <c:v>-524.67700000000002</c:v>
                </c:pt>
                <c:pt idx="27840">
                  <c:v>-524.66099999999994</c:v>
                </c:pt>
                <c:pt idx="27841">
                  <c:v>-524.64499999999998</c:v>
                </c:pt>
                <c:pt idx="27842">
                  <c:v>-524.62900000000002</c:v>
                </c:pt>
                <c:pt idx="27843">
                  <c:v>-524.61300000000006</c:v>
                </c:pt>
                <c:pt idx="27844">
                  <c:v>-524.59699999999998</c:v>
                </c:pt>
                <c:pt idx="27845">
                  <c:v>-524.58100000000002</c:v>
                </c:pt>
                <c:pt idx="27846">
                  <c:v>-524.56500000000005</c:v>
                </c:pt>
                <c:pt idx="27847">
                  <c:v>-524.54899999999998</c:v>
                </c:pt>
                <c:pt idx="27848">
                  <c:v>-524.53300000000002</c:v>
                </c:pt>
                <c:pt idx="27849">
                  <c:v>-524.51700000000005</c:v>
                </c:pt>
                <c:pt idx="27850">
                  <c:v>-524.50099999999998</c:v>
                </c:pt>
                <c:pt idx="27851">
                  <c:v>-524.48500000000001</c:v>
                </c:pt>
                <c:pt idx="27852">
                  <c:v>-524.46900000000005</c:v>
                </c:pt>
                <c:pt idx="27853">
                  <c:v>-524.45299999999997</c:v>
                </c:pt>
                <c:pt idx="27854">
                  <c:v>-524.43700000000001</c:v>
                </c:pt>
                <c:pt idx="27855">
                  <c:v>-524.42100000000005</c:v>
                </c:pt>
                <c:pt idx="27856">
                  <c:v>-524.40499999999997</c:v>
                </c:pt>
                <c:pt idx="27857">
                  <c:v>-524.38900000000001</c:v>
                </c:pt>
                <c:pt idx="27858">
                  <c:v>-524.37300000000005</c:v>
                </c:pt>
                <c:pt idx="27859">
                  <c:v>-524.35699999999997</c:v>
                </c:pt>
                <c:pt idx="27860">
                  <c:v>-524.34100000000001</c:v>
                </c:pt>
                <c:pt idx="27861">
                  <c:v>-524.32500000000005</c:v>
                </c:pt>
                <c:pt idx="27862">
                  <c:v>-524.30899999999997</c:v>
                </c:pt>
                <c:pt idx="27863">
                  <c:v>-524.29300000000001</c:v>
                </c:pt>
                <c:pt idx="27864">
                  <c:v>-524.27700000000004</c:v>
                </c:pt>
                <c:pt idx="27865">
                  <c:v>-524.26099999999997</c:v>
                </c:pt>
                <c:pt idx="27866">
                  <c:v>-524.245</c:v>
                </c:pt>
                <c:pt idx="27867">
                  <c:v>-524.22900000000004</c:v>
                </c:pt>
                <c:pt idx="27868">
                  <c:v>-524.21299999999997</c:v>
                </c:pt>
                <c:pt idx="27869">
                  <c:v>-524.197</c:v>
                </c:pt>
                <c:pt idx="27870">
                  <c:v>-524.18100000000004</c:v>
                </c:pt>
                <c:pt idx="27871">
                  <c:v>-524.16499999999996</c:v>
                </c:pt>
                <c:pt idx="27872">
                  <c:v>-524.149</c:v>
                </c:pt>
                <c:pt idx="27873">
                  <c:v>-524.13300000000004</c:v>
                </c:pt>
                <c:pt idx="27874">
                  <c:v>-524.11699999999996</c:v>
                </c:pt>
                <c:pt idx="27875">
                  <c:v>-524.101</c:v>
                </c:pt>
                <c:pt idx="27876">
                  <c:v>-524.08500000000004</c:v>
                </c:pt>
                <c:pt idx="27877">
                  <c:v>-524.06899999999996</c:v>
                </c:pt>
                <c:pt idx="27878">
                  <c:v>-524.053</c:v>
                </c:pt>
                <c:pt idx="27879">
                  <c:v>-524.03700000000003</c:v>
                </c:pt>
                <c:pt idx="27880">
                  <c:v>-524.02099999999996</c:v>
                </c:pt>
                <c:pt idx="27881">
                  <c:v>-524.005</c:v>
                </c:pt>
                <c:pt idx="27882">
                  <c:v>-523.98900000000003</c:v>
                </c:pt>
                <c:pt idx="27883">
                  <c:v>-523.97299999999996</c:v>
                </c:pt>
                <c:pt idx="27884">
                  <c:v>-523.95699999999999</c:v>
                </c:pt>
                <c:pt idx="27885">
                  <c:v>-523.94100000000003</c:v>
                </c:pt>
                <c:pt idx="27886">
                  <c:v>-523.92499999999995</c:v>
                </c:pt>
                <c:pt idx="27887">
                  <c:v>-523.90899999999999</c:v>
                </c:pt>
                <c:pt idx="27888">
                  <c:v>-523.89300000000003</c:v>
                </c:pt>
                <c:pt idx="27889">
                  <c:v>-523.87699999999995</c:v>
                </c:pt>
                <c:pt idx="27890">
                  <c:v>-523.86099999999999</c:v>
                </c:pt>
                <c:pt idx="27891">
                  <c:v>-523.84500000000003</c:v>
                </c:pt>
                <c:pt idx="27892">
                  <c:v>-523.82899999999995</c:v>
                </c:pt>
                <c:pt idx="27893">
                  <c:v>-523.81299999999999</c:v>
                </c:pt>
                <c:pt idx="27894">
                  <c:v>-523.79700000000003</c:v>
                </c:pt>
                <c:pt idx="27895">
                  <c:v>-523.78099999999995</c:v>
                </c:pt>
                <c:pt idx="27896">
                  <c:v>-523.76499999999999</c:v>
                </c:pt>
                <c:pt idx="27897">
                  <c:v>-523.74900000000002</c:v>
                </c:pt>
                <c:pt idx="27898">
                  <c:v>-523.73299999999995</c:v>
                </c:pt>
                <c:pt idx="27899">
                  <c:v>-523.71699999999998</c:v>
                </c:pt>
                <c:pt idx="27900">
                  <c:v>-523.70100000000002</c:v>
                </c:pt>
                <c:pt idx="27901">
                  <c:v>-523.68499999999995</c:v>
                </c:pt>
                <c:pt idx="27902">
                  <c:v>-523.66899999999998</c:v>
                </c:pt>
                <c:pt idx="27903">
                  <c:v>-523.65300000000002</c:v>
                </c:pt>
                <c:pt idx="27904">
                  <c:v>-523.63699999999994</c:v>
                </c:pt>
                <c:pt idx="27905">
                  <c:v>-523.62099999999998</c:v>
                </c:pt>
                <c:pt idx="27906">
                  <c:v>-523.60500000000002</c:v>
                </c:pt>
                <c:pt idx="27907">
                  <c:v>-523.58900000000006</c:v>
                </c:pt>
                <c:pt idx="27908">
                  <c:v>-523.57299999999998</c:v>
                </c:pt>
                <c:pt idx="27909">
                  <c:v>-523.55700000000002</c:v>
                </c:pt>
                <c:pt idx="27910">
                  <c:v>-523.54200000000003</c:v>
                </c:pt>
                <c:pt idx="27911">
                  <c:v>-523.52599999999995</c:v>
                </c:pt>
                <c:pt idx="27912">
                  <c:v>-523.51</c:v>
                </c:pt>
                <c:pt idx="27913">
                  <c:v>-523.49400000000003</c:v>
                </c:pt>
                <c:pt idx="27914">
                  <c:v>-523.47799999999995</c:v>
                </c:pt>
                <c:pt idx="27915">
                  <c:v>-523.46199999999999</c:v>
                </c:pt>
                <c:pt idx="27916">
                  <c:v>-523.44600000000003</c:v>
                </c:pt>
                <c:pt idx="27917">
                  <c:v>-523.42999999999995</c:v>
                </c:pt>
                <c:pt idx="27918">
                  <c:v>-523.41399999999999</c:v>
                </c:pt>
                <c:pt idx="27919">
                  <c:v>-523.39800000000002</c:v>
                </c:pt>
                <c:pt idx="27920">
                  <c:v>-523.38199999999995</c:v>
                </c:pt>
                <c:pt idx="27921">
                  <c:v>-523.36599999999999</c:v>
                </c:pt>
                <c:pt idx="27922">
                  <c:v>-523.35</c:v>
                </c:pt>
                <c:pt idx="27923">
                  <c:v>-523.33399999999995</c:v>
                </c:pt>
                <c:pt idx="27924">
                  <c:v>-523.31799999999998</c:v>
                </c:pt>
                <c:pt idx="27925">
                  <c:v>-523.30200000000002</c:v>
                </c:pt>
                <c:pt idx="27926">
                  <c:v>-523.28599999999994</c:v>
                </c:pt>
                <c:pt idx="27927">
                  <c:v>-523.27</c:v>
                </c:pt>
                <c:pt idx="27928">
                  <c:v>-523.25400000000002</c:v>
                </c:pt>
                <c:pt idx="27929">
                  <c:v>-523.23800000000006</c:v>
                </c:pt>
                <c:pt idx="27930">
                  <c:v>-523.22199999999998</c:v>
                </c:pt>
                <c:pt idx="27931">
                  <c:v>-523.20600000000002</c:v>
                </c:pt>
                <c:pt idx="27932">
                  <c:v>-523.19000000000005</c:v>
                </c:pt>
                <c:pt idx="27933">
                  <c:v>-523.17399999999998</c:v>
                </c:pt>
                <c:pt idx="27934">
                  <c:v>-523.15800000000002</c:v>
                </c:pt>
                <c:pt idx="27935">
                  <c:v>-523.14200000000005</c:v>
                </c:pt>
                <c:pt idx="27936">
                  <c:v>-523.12599999999998</c:v>
                </c:pt>
                <c:pt idx="27937">
                  <c:v>-523.11</c:v>
                </c:pt>
                <c:pt idx="27938">
                  <c:v>-523.09400000000005</c:v>
                </c:pt>
                <c:pt idx="27939">
                  <c:v>-523.07799999999997</c:v>
                </c:pt>
                <c:pt idx="27940">
                  <c:v>-523.06200000000001</c:v>
                </c:pt>
                <c:pt idx="27941">
                  <c:v>-523.04600000000005</c:v>
                </c:pt>
                <c:pt idx="27942">
                  <c:v>-523.03</c:v>
                </c:pt>
                <c:pt idx="27943">
                  <c:v>-523.01400000000001</c:v>
                </c:pt>
                <c:pt idx="27944">
                  <c:v>-522.99800000000005</c:v>
                </c:pt>
                <c:pt idx="27945">
                  <c:v>-522.98199999999997</c:v>
                </c:pt>
                <c:pt idx="27946">
                  <c:v>-522.96600000000001</c:v>
                </c:pt>
                <c:pt idx="27947">
                  <c:v>-522.95000000000005</c:v>
                </c:pt>
                <c:pt idx="27948">
                  <c:v>-522.93399999999997</c:v>
                </c:pt>
                <c:pt idx="27949">
                  <c:v>-522.91800000000001</c:v>
                </c:pt>
                <c:pt idx="27950">
                  <c:v>-522.90200000000004</c:v>
                </c:pt>
                <c:pt idx="27951">
                  <c:v>-522.88599999999997</c:v>
                </c:pt>
                <c:pt idx="27952">
                  <c:v>-522.87</c:v>
                </c:pt>
                <c:pt idx="27953">
                  <c:v>-522.85400000000004</c:v>
                </c:pt>
                <c:pt idx="27954">
                  <c:v>-522.83799999999997</c:v>
                </c:pt>
                <c:pt idx="27955">
                  <c:v>-522.822</c:v>
                </c:pt>
                <c:pt idx="27956">
                  <c:v>-522.80600000000004</c:v>
                </c:pt>
                <c:pt idx="27957">
                  <c:v>-522.79</c:v>
                </c:pt>
                <c:pt idx="27958">
                  <c:v>-522.774</c:v>
                </c:pt>
                <c:pt idx="27959">
                  <c:v>-522.75800000000004</c:v>
                </c:pt>
                <c:pt idx="27960">
                  <c:v>-522.74199999999996</c:v>
                </c:pt>
                <c:pt idx="27961">
                  <c:v>-522.726</c:v>
                </c:pt>
                <c:pt idx="27962">
                  <c:v>-522.71</c:v>
                </c:pt>
                <c:pt idx="27963">
                  <c:v>-522.69399999999996</c:v>
                </c:pt>
                <c:pt idx="27964">
                  <c:v>-522.678</c:v>
                </c:pt>
                <c:pt idx="27965">
                  <c:v>-522.66200000000003</c:v>
                </c:pt>
                <c:pt idx="27966">
                  <c:v>-522.64599999999996</c:v>
                </c:pt>
                <c:pt idx="27967">
                  <c:v>-522.63</c:v>
                </c:pt>
                <c:pt idx="27968">
                  <c:v>-522.61400000000003</c:v>
                </c:pt>
                <c:pt idx="27969">
                  <c:v>-522.59799999999996</c:v>
                </c:pt>
                <c:pt idx="27970">
                  <c:v>-522.58199999999999</c:v>
                </c:pt>
                <c:pt idx="27971">
                  <c:v>-522.56600000000003</c:v>
                </c:pt>
                <c:pt idx="27972">
                  <c:v>-522.54999999999995</c:v>
                </c:pt>
                <c:pt idx="27973">
                  <c:v>-522.53399999999999</c:v>
                </c:pt>
                <c:pt idx="27974">
                  <c:v>-522.51800000000003</c:v>
                </c:pt>
                <c:pt idx="27975">
                  <c:v>-522.50199999999995</c:v>
                </c:pt>
                <c:pt idx="27976">
                  <c:v>-522.48599999999999</c:v>
                </c:pt>
                <c:pt idx="27977">
                  <c:v>-522.47</c:v>
                </c:pt>
                <c:pt idx="27978">
                  <c:v>-522.45399999999995</c:v>
                </c:pt>
                <c:pt idx="27979">
                  <c:v>-522.43799999999999</c:v>
                </c:pt>
                <c:pt idx="27980">
                  <c:v>-522.42200000000003</c:v>
                </c:pt>
                <c:pt idx="27981">
                  <c:v>-522.40599999999995</c:v>
                </c:pt>
                <c:pt idx="27982">
                  <c:v>-522.39</c:v>
                </c:pt>
                <c:pt idx="27983">
                  <c:v>-522.37400000000002</c:v>
                </c:pt>
                <c:pt idx="27984">
                  <c:v>-522.35799999999995</c:v>
                </c:pt>
                <c:pt idx="27985">
                  <c:v>-522.34199999999998</c:v>
                </c:pt>
                <c:pt idx="27986">
                  <c:v>-522.32600000000002</c:v>
                </c:pt>
                <c:pt idx="27987">
                  <c:v>-522.30999999999995</c:v>
                </c:pt>
                <c:pt idx="27988">
                  <c:v>-522.29399999999998</c:v>
                </c:pt>
                <c:pt idx="27989">
                  <c:v>-522.27800000000002</c:v>
                </c:pt>
                <c:pt idx="27990">
                  <c:v>-522.26199999999994</c:v>
                </c:pt>
                <c:pt idx="27991">
                  <c:v>-522.24599999999998</c:v>
                </c:pt>
                <c:pt idx="27992">
                  <c:v>-522.23</c:v>
                </c:pt>
                <c:pt idx="27993">
                  <c:v>-522.21400000000006</c:v>
                </c:pt>
                <c:pt idx="27994">
                  <c:v>-522.19799999999998</c:v>
                </c:pt>
                <c:pt idx="27995">
                  <c:v>-522.18200000000002</c:v>
                </c:pt>
                <c:pt idx="27996">
                  <c:v>-522.16600000000005</c:v>
                </c:pt>
                <c:pt idx="27997">
                  <c:v>-522.15</c:v>
                </c:pt>
                <c:pt idx="27998">
                  <c:v>-522.13400000000001</c:v>
                </c:pt>
                <c:pt idx="27999">
                  <c:v>-522.11800000000005</c:v>
                </c:pt>
                <c:pt idx="28000">
                  <c:v>-522.10199999999998</c:v>
                </c:pt>
                <c:pt idx="28001">
                  <c:v>-522.08600000000001</c:v>
                </c:pt>
                <c:pt idx="28002">
                  <c:v>-522.07000000000005</c:v>
                </c:pt>
                <c:pt idx="28003">
                  <c:v>-522.05399999999997</c:v>
                </c:pt>
                <c:pt idx="28004">
                  <c:v>-522.03800000000001</c:v>
                </c:pt>
                <c:pt idx="28005">
                  <c:v>-522.02200000000005</c:v>
                </c:pt>
                <c:pt idx="28006">
                  <c:v>-522.00599999999997</c:v>
                </c:pt>
                <c:pt idx="28007">
                  <c:v>-521.99</c:v>
                </c:pt>
                <c:pt idx="28008">
                  <c:v>-521.97400000000005</c:v>
                </c:pt>
                <c:pt idx="28009">
                  <c:v>-521.95799999999997</c:v>
                </c:pt>
                <c:pt idx="28010">
                  <c:v>-521.94200000000001</c:v>
                </c:pt>
                <c:pt idx="28011">
                  <c:v>-521.92600000000004</c:v>
                </c:pt>
                <c:pt idx="28012">
                  <c:v>-521.91</c:v>
                </c:pt>
                <c:pt idx="28013">
                  <c:v>-521.89400000000001</c:v>
                </c:pt>
                <c:pt idx="28014">
                  <c:v>-521.87800000000004</c:v>
                </c:pt>
                <c:pt idx="28015">
                  <c:v>-521.86199999999997</c:v>
                </c:pt>
                <c:pt idx="28016">
                  <c:v>-521.846</c:v>
                </c:pt>
                <c:pt idx="28017">
                  <c:v>-521.83000000000004</c:v>
                </c:pt>
                <c:pt idx="28018">
                  <c:v>-521.81399999999996</c:v>
                </c:pt>
                <c:pt idx="28019">
                  <c:v>-521.798</c:v>
                </c:pt>
                <c:pt idx="28020">
                  <c:v>-521.78200000000004</c:v>
                </c:pt>
                <c:pt idx="28021">
                  <c:v>-521.76599999999996</c:v>
                </c:pt>
                <c:pt idx="28022">
                  <c:v>-521.75</c:v>
                </c:pt>
                <c:pt idx="28023">
                  <c:v>-521.73400000000004</c:v>
                </c:pt>
                <c:pt idx="28024">
                  <c:v>-521.71900000000005</c:v>
                </c:pt>
                <c:pt idx="28025">
                  <c:v>-521.70299999999997</c:v>
                </c:pt>
                <c:pt idx="28026">
                  <c:v>-521.68700000000001</c:v>
                </c:pt>
                <c:pt idx="28027">
                  <c:v>-521.67100000000005</c:v>
                </c:pt>
                <c:pt idx="28028">
                  <c:v>-521.65499999999997</c:v>
                </c:pt>
                <c:pt idx="28029">
                  <c:v>-521.63900000000001</c:v>
                </c:pt>
                <c:pt idx="28030">
                  <c:v>-521.62300000000005</c:v>
                </c:pt>
                <c:pt idx="28031">
                  <c:v>-521.60699999999997</c:v>
                </c:pt>
                <c:pt idx="28032">
                  <c:v>-521.59100000000001</c:v>
                </c:pt>
                <c:pt idx="28033">
                  <c:v>-521.57500000000005</c:v>
                </c:pt>
                <c:pt idx="28034">
                  <c:v>-521.55899999999997</c:v>
                </c:pt>
                <c:pt idx="28035">
                  <c:v>-521.54300000000001</c:v>
                </c:pt>
                <c:pt idx="28036">
                  <c:v>-521.52700000000004</c:v>
                </c:pt>
                <c:pt idx="28037">
                  <c:v>-521.51099999999997</c:v>
                </c:pt>
                <c:pt idx="28038">
                  <c:v>-521.495</c:v>
                </c:pt>
                <c:pt idx="28039">
                  <c:v>-521.47900000000004</c:v>
                </c:pt>
                <c:pt idx="28040">
                  <c:v>-521.46299999999997</c:v>
                </c:pt>
                <c:pt idx="28041">
                  <c:v>-521.447</c:v>
                </c:pt>
                <c:pt idx="28042">
                  <c:v>-521.43100000000004</c:v>
                </c:pt>
                <c:pt idx="28043">
                  <c:v>-521.41499999999996</c:v>
                </c:pt>
                <c:pt idx="28044">
                  <c:v>-521.399</c:v>
                </c:pt>
                <c:pt idx="28045">
                  <c:v>-521.38300000000004</c:v>
                </c:pt>
                <c:pt idx="28046">
                  <c:v>-521.36699999999996</c:v>
                </c:pt>
                <c:pt idx="28047">
                  <c:v>-521.351</c:v>
                </c:pt>
                <c:pt idx="28048">
                  <c:v>-521.33500000000004</c:v>
                </c:pt>
                <c:pt idx="28049">
                  <c:v>-521.31899999999996</c:v>
                </c:pt>
                <c:pt idx="28050">
                  <c:v>-521.303</c:v>
                </c:pt>
                <c:pt idx="28051">
                  <c:v>-521.28700000000003</c:v>
                </c:pt>
                <c:pt idx="28052">
                  <c:v>-521.27099999999996</c:v>
                </c:pt>
                <c:pt idx="28053">
                  <c:v>-521.255</c:v>
                </c:pt>
                <c:pt idx="28054">
                  <c:v>-521.23900000000003</c:v>
                </c:pt>
                <c:pt idx="28055">
                  <c:v>-521.22299999999996</c:v>
                </c:pt>
                <c:pt idx="28056">
                  <c:v>-521.20699999999999</c:v>
                </c:pt>
                <c:pt idx="28057">
                  <c:v>-521.19100000000003</c:v>
                </c:pt>
                <c:pt idx="28058">
                  <c:v>-521.17499999999995</c:v>
                </c:pt>
                <c:pt idx="28059">
                  <c:v>-521.15899999999999</c:v>
                </c:pt>
                <c:pt idx="28060">
                  <c:v>-521.14300000000003</c:v>
                </c:pt>
                <c:pt idx="28061">
                  <c:v>-521.12699999999995</c:v>
                </c:pt>
                <c:pt idx="28062">
                  <c:v>-521.11099999999999</c:v>
                </c:pt>
                <c:pt idx="28063">
                  <c:v>-521.09500000000003</c:v>
                </c:pt>
                <c:pt idx="28064">
                  <c:v>-521.07899999999995</c:v>
                </c:pt>
                <c:pt idx="28065">
                  <c:v>-521.06299999999999</c:v>
                </c:pt>
                <c:pt idx="28066">
                  <c:v>-521.04700000000003</c:v>
                </c:pt>
                <c:pt idx="28067">
                  <c:v>-521.03099999999995</c:v>
                </c:pt>
                <c:pt idx="28068">
                  <c:v>-521.01499999999999</c:v>
                </c:pt>
                <c:pt idx="28069">
                  <c:v>-520.99900000000002</c:v>
                </c:pt>
                <c:pt idx="28070">
                  <c:v>-520.98299999999995</c:v>
                </c:pt>
                <c:pt idx="28071">
                  <c:v>-520.96699999999998</c:v>
                </c:pt>
                <c:pt idx="28072">
                  <c:v>-520.95100000000002</c:v>
                </c:pt>
                <c:pt idx="28073">
                  <c:v>-520.93499999999995</c:v>
                </c:pt>
                <c:pt idx="28074">
                  <c:v>-520.91899999999998</c:v>
                </c:pt>
                <c:pt idx="28075">
                  <c:v>-520.90300000000002</c:v>
                </c:pt>
                <c:pt idx="28076">
                  <c:v>-520.88699999999994</c:v>
                </c:pt>
                <c:pt idx="28077">
                  <c:v>-520.87099999999998</c:v>
                </c:pt>
                <c:pt idx="28078">
                  <c:v>-520.85500000000002</c:v>
                </c:pt>
                <c:pt idx="28079">
                  <c:v>-520.83900000000006</c:v>
                </c:pt>
                <c:pt idx="28080">
                  <c:v>-520.82299999999998</c:v>
                </c:pt>
                <c:pt idx="28081">
                  <c:v>-520.80700000000002</c:v>
                </c:pt>
                <c:pt idx="28082">
                  <c:v>-520.79100000000005</c:v>
                </c:pt>
                <c:pt idx="28083">
                  <c:v>-520.77499999999998</c:v>
                </c:pt>
                <c:pt idx="28084">
                  <c:v>-520.75900000000001</c:v>
                </c:pt>
                <c:pt idx="28085">
                  <c:v>-520.74300000000005</c:v>
                </c:pt>
                <c:pt idx="28086">
                  <c:v>-520.72699999999998</c:v>
                </c:pt>
                <c:pt idx="28087">
                  <c:v>-520.71100000000001</c:v>
                </c:pt>
                <c:pt idx="28088">
                  <c:v>-520.69500000000005</c:v>
                </c:pt>
                <c:pt idx="28089">
                  <c:v>-520.67899999999997</c:v>
                </c:pt>
                <c:pt idx="28090">
                  <c:v>-520.66300000000001</c:v>
                </c:pt>
                <c:pt idx="28091">
                  <c:v>-520.64700000000005</c:v>
                </c:pt>
                <c:pt idx="28092">
                  <c:v>-520.63099999999997</c:v>
                </c:pt>
                <c:pt idx="28093">
                  <c:v>-520.61500000000001</c:v>
                </c:pt>
                <c:pt idx="28094">
                  <c:v>-520.59900000000005</c:v>
                </c:pt>
                <c:pt idx="28095">
                  <c:v>-520.58299999999997</c:v>
                </c:pt>
                <c:pt idx="28096">
                  <c:v>-520.56700000000001</c:v>
                </c:pt>
                <c:pt idx="28097">
                  <c:v>-520.55100000000004</c:v>
                </c:pt>
                <c:pt idx="28098">
                  <c:v>-520.53499999999997</c:v>
                </c:pt>
                <c:pt idx="28099">
                  <c:v>-520.51900000000001</c:v>
                </c:pt>
                <c:pt idx="28100">
                  <c:v>-520.50300000000004</c:v>
                </c:pt>
                <c:pt idx="28101">
                  <c:v>-520.48699999999997</c:v>
                </c:pt>
                <c:pt idx="28102">
                  <c:v>-520.471</c:v>
                </c:pt>
                <c:pt idx="28103">
                  <c:v>-520.45500000000004</c:v>
                </c:pt>
                <c:pt idx="28104">
                  <c:v>-520.43899999999996</c:v>
                </c:pt>
                <c:pt idx="28105">
                  <c:v>-520.423</c:v>
                </c:pt>
                <c:pt idx="28106">
                  <c:v>-520.40700000000004</c:v>
                </c:pt>
                <c:pt idx="28107">
                  <c:v>-520.39099999999996</c:v>
                </c:pt>
                <c:pt idx="28108">
                  <c:v>-520.375</c:v>
                </c:pt>
                <c:pt idx="28109">
                  <c:v>-520.35900000000004</c:v>
                </c:pt>
                <c:pt idx="28110">
                  <c:v>-520.34299999999996</c:v>
                </c:pt>
                <c:pt idx="28111">
                  <c:v>-520.327</c:v>
                </c:pt>
                <c:pt idx="28112">
                  <c:v>-520.31100000000004</c:v>
                </c:pt>
                <c:pt idx="28113">
                  <c:v>-520.29499999999996</c:v>
                </c:pt>
                <c:pt idx="28114">
                  <c:v>-520.279</c:v>
                </c:pt>
                <c:pt idx="28115">
                  <c:v>-520.26300000000003</c:v>
                </c:pt>
                <c:pt idx="28116">
                  <c:v>-520.24699999999996</c:v>
                </c:pt>
                <c:pt idx="28117">
                  <c:v>-520.23099999999999</c:v>
                </c:pt>
                <c:pt idx="28118">
                  <c:v>-520.21500000000003</c:v>
                </c:pt>
                <c:pt idx="28119">
                  <c:v>-520.19899999999996</c:v>
                </c:pt>
                <c:pt idx="28120">
                  <c:v>-520.18299999999999</c:v>
                </c:pt>
                <c:pt idx="28121">
                  <c:v>-520.16700000000003</c:v>
                </c:pt>
                <c:pt idx="28122">
                  <c:v>-520.15099999999995</c:v>
                </c:pt>
                <c:pt idx="28123">
                  <c:v>-520.13499999999999</c:v>
                </c:pt>
                <c:pt idx="28124">
                  <c:v>-520.11900000000003</c:v>
                </c:pt>
                <c:pt idx="28125">
                  <c:v>-520.10299999999995</c:v>
                </c:pt>
                <c:pt idx="28126">
                  <c:v>-520.08699999999999</c:v>
                </c:pt>
                <c:pt idx="28127">
                  <c:v>-520.07100000000003</c:v>
                </c:pt>
                <c:pt idx="28128">
                  <c:v>-520.05499999999995</c:v>
                </c:pt>
                <c:pt idx="28129">
                  <c:v>-520.03899999999999</c:v>
                </c:pt>
                <c:pt idx="28130">
                  <c:v>-520.02300000000002</c:v>
                </c:pt>
                <c:pt idx="28131">
                  <c:v>-520.00699999999995</c:v>
                </c:pt>
                <c:pt idx="28132">
                  <c:v>-519.99099999999999</c:v>
                </c:pt>
                <c:pt idx="28133">
                  <c:v>-519.97500000000002</c:v>
                </c:pt>
                <c:pt idx="28134">
                  <c:v>-519.95899999999995</c:v>
                </c:pt>
                <c:pt idx="28135">
                  <c:v>-519.94299999999998</c:v>
                </c:pt>
                <c:pt idx="28136">
                  <c:v>-519.92700000000002</c:v>
                </c:pt>
                <c:pt idx="28137">
                  <c:v>-519.91099999999994</c:v>
                </c:pt>
                <c:pt idx="28138">
                  <c:v>-519.89599999999996</c:v>
                </c:pt>
                <c:pt idx="28139">
                  <c:v>-519.88</c:v>
                </c:pt>
                <c:pt idx="28140">
                  <c:v>-519.86400000000003</c:v>
                </c:pt>
                <c:pt idx="28141">
                  <c:v>-519.84799999999996</c:v>
                </c:pt>
                <c:pt idx="28142">
                  <c:v>-519.83199999999999</c:v>
                </c:pt>
                <c:pt idx="28143">
                  <c:v>-519.81600000000003</c:v>
                </c:pt>
                <c:pt idx="28144">
                  <c:v>-519.79999999999995</c:v>
                </c:pt>
                <c:pt idx="28145">
                  <c:v>-519.78399999999999</c:v>
                </c:pt>
                <c:pt idx="28146">
                  <c:v>-519.76800000000003</c:v>
                </c:pt>
                <c:pt idx="28147">
                  <c:v>-519.75199999999995</c:v>
                </c:pt>
                <c:pt idx="28148">
                  <c:v>-519.73599999999999</c:v>
                </c:pt>
                <c:pt idx="28149">
                  <c:v>-519.72</c:v>
                </c:pt>
                <c:pt idx="28150">
                  <c:v>-519.70399999999995</c:v>
                </c:pt>
                <c:pt idx="28151">
                  <c:v>-519.68799999999999</c:v>
                </c:pt>
                <c:pt idx="28152">
                  <c:v>-519.67200000000003</c:v>
                </c:pt>
                <c:pt idx="28153">
                  <c:v>-519.65599999999995</c:v>
                </c:pt>
                <c:pt idx="28154">
                  <c:v>-519.64</c:v>
                </c:pt>
                <c:pt idx="28155">
                  <c:v>-519.62400000000002</c:v>
                </c:pt>
                <c:pt idx="28156">
                  <c:v>-519.60799999999995</c:v>
                </c:pt>
                <c:pt idx="28157">
                  <c:v>-519.59199999999998</c:v>
                </c:pt>
                <c:pt idx="28158">
                  <c:v>-519.57600000000002</c:v>
                </c:pt>
                <c:pt idx="28159">
                  <c:v>-519.55999999999995</c:v>
                </c:pt>
                <c:pt idx="28160">
                  <c:v>-519.54399999999998</c:v>
                </c:pt>
                <c:pt idx="28161">
                  <c:v>-519.52800000000002</c:v>
                </c:pt>
                <c:pt idx="28162">
                  <c:v>-519.51199999999994</c:v>
                </c:pt>
                <c:pt idx="28163">
                  <c:v>-519.49599999999998</c:v>
                </c:pt>
                <c:pt idx="28164">
                  <c:v>-519.48</c:v>
                </c:pt>
                <c:pt idx="28165">
                  <c:v>-519.46400000000006</c:v>
                </c:pt>
                <c:pt idx="28166">
                  <c:v>-519.44799999999998</c:v>
                </c:pt>
                <c:pt idx="28167">
                  <c:v>-519.43200000000002</c:v>
                </c:pt>
                <c:pt idx="28168">
                  <c:v>-519.41600000000005</c:v>
                </c:pt>
                <c:pt idx="28169">
                  <c:v>-519.4</c:v>
                </c:pt>
                <c:pt idx="28170">
                  <c:v>-519.38400000000001</c:v>
                </c:pt>
                <c:pt idx="28171">
                  <c:v>-519.36800000000005</c:v>
                </c:pt>
                <c:pt idx="28172">
                  <c:v>-519.35199999999998</c:v>
                </c:pt>
                <c:pt idx="28173">
                  <c:v>-519.33600000000001</c:v>
                </c:pt>
                <c:pt idx="28174">
                  <c:v>-519.32000000000005</c:v>
                </c:pt>
                <c:pt idx="28175">
                  <c:v>-519.30399999999997</c:v>
                </c:pt>
                <c:pt idx="28176">
                  <c:v>-519.28800000000001</c:v>
                </c:pt>
                <c:pt idx="28177">
                  <c:v>-519.27200000000005</c:v>
                </c:pt>
                <c:pt idx="28178">
                  <c:v>-519.25599999999997</c:v>
                </c:pt>
                <c:pt idx="28179">
                  <c:v>-519.24</c:v>
                </c:pt>
                <c:pt idx="28180">
                  <c:v>-519.22400000000005</c:v>
                </c:pt>
                <c:pt idx="28181">
                  <c:v>-519.20799999999997</c:v>
                </c:pt>
                <c:pt idx="28182">
                  <c:v>-519.19200000000001</c:v>
                </c:pt>
                <c:pt idx="28183">
                  <c:v>-519.17600000000004</c:v>
                </c:pt>
                <c:pt idx="28184">
                  <c:v>-519.16</c:v>
                </c:pt>
                <c:pt idx="28185">
                  <c:v>-519.14400000000001</c:v>
                </c:pt>
                <c:pt idx="28186">
                  <c:v>-519.12800000000004</c:v>
                </c:pt>
                <c:pt idx="28187">
                  <c:v>-519.11199999999997</c:v>
                </c:pt>
                <c:pt idx="28188">
                  <c:v>-519.096</c:v>
                </c:pt>
                <c:pt idx="28189">
                  <c:v>-519.08000000000004</c:v>
                </c:pt>
                <c:pt idx="28190">
                  <c:v>-519.06399999999996</c:v>
                </c:pt>
                <c:pt idx="28191">
                  <c:v>-519.048</c:v>
                </c:pt>
                <c:pt idx="28192">
                  <c:v>-519.03200000000004</c:v>
                </c:pt>
                <c:pt idx="28193">
                  <c:v>-519.01599999999996</c:v>
                </c:pt>
                <c:pt idx="28194">
                  <c:v>-519</c:v>
                </c:pt>
                <c:pt idx="28195">
                  <c:v>-518.98400000000004</c:v>
                </c:pt>
                <c:pt idx="28196">
                  <c:v>-518.96799999999996</c:v>
                </c:pt>
                <c:pt idx="28197">
                  <c:v>-518.952</c:v>
                </c:pt>
                <c:pt idx="28198">
                  <c:v>-518.93600000000004</c:v>
                </c:pt>
                <c:pt idx="28199">
                  <c:v>-518.91999999999996</c:v>
                </c:pt>
                <c:pt idx="28200">
                  <c:v>-518.904</c:v>
                </c:pt>
                <c:pt idx="28201">
                  <c:v>-518.88800000000003</c:v>
                </c:pt>
                <c:pt idx="28202">
                  <c:v>-518.87199999999996</c:v>
                </c:pt>
                <c:pt idx="28203">
                  <c:v>-518.85599999999999</c:v>
                </c:pt>
                <c:pt idx="28204">
                  <c:v>-518.84</c:v>
                </c:pt>
                <c:pt idx="28205">
                  <c:v>-518.82399999999996</c:v>
                </c:pt>
                <c:pt idx="28206">
                  <c:v>-518.80799999999999</c:v>
                </c:pt>
                <c:pt idx="28207">
                  <c:v>-518.79200000000003</c:v>
                </c:pt>
                <c:pt idx="28208">
                  <c:v>-518.77599999999995</c:v>
                </c:pt>
                <c:pt idx="28209">
                  <c:v>-518.76</c:v>
                </c:pt>
                <c:pt idx="28210">
                  <c:v>-518.74400000000003</c:v>
                </c:pt>
                <c:pt idx="28211">
                  <c:v>-518.72799999999995</c:v>
                </c:pt>
                <c:pt idx="28212">
                  <c:v>-518.71199999999999</c:v>
                </c:pt>
                <c:pt idx="28213">
                  <c:v>-518.69600000000003</c:v>
                </c:pt>
                <c:pt idx="28214">
                  <c:v>-518.67999999999995</c:v>
                </c:pt>
                <c:pt idx="28215">
                  <c:v>-518.66399999999999</c:v>
                </c:pt>
                <c:pt idx="28216">
                  <c:v>-518.64800000000002</c:v>
                </c:pt>
                <c:pt idx="28217">
                  <c:v>-518.63199999999995</c:v>
                </c:pt>
                <c:pt idx="28218">
                  <c:v>-518.61599999999999</c:v>
                </c:pt>
                <c:pt idx="28219">
                  <c:v>-518.6</c:v>
                </c:pt>
                <c:pt idx="28220">
                  <c:v>-518.58399999999995</c:v>
                </c:pt>
                <c:pt idx="28221">
                  <c:v>-518.56799999999998</c:v>
                </c:pt>
                <c:pt idx="28222">
                  <c:v>-518.55200000000002</c:v>
                </c:pt>
                <c:pt idx="28223">
                  <c:v>-518.53599999999994</c:v>
                </c:pt>
                <c:pt idx="28224">
                  <c:v>-518.52</c:v>
                </c:pt>
                <c:pt idx="28225">
                  <c:v>-518.50400000000002</c:v>
                </c:pt>
                <c:pt idx="28226">
                  <c:v>-518.48800000000006</c:v>
                </c:pt>
                <c:pt idx="28227">
                  <c:v>-518.47199999999998</c:v>
                </c:pt>
                <c:pt idx="28228">
                  <c:v>-518.45600000000002</c:v>
                </c:pt>
                <c:pt idx="28229">
                  <c:v>-518.44000000000005</c:v>
                </c:pt>
                <c:pt idx="28230">
                  <c:v>-518.42399999999998</c:v>
                </c:pt>
                <c:pt idx="28231">
                  <c:v>-518.40800000000002</c:v>
                </c:pt>
                <c:pt idx="28232">
                  <c:v>-518.39200000000005</c:v>
                </c:pt>
                <c:pt idx="28233">
                  <c:v>-518.37599999999998</c:v>
                </c:pt>
                <c:pt idx="28234">
                  <c:v>-518.36</c:v>
                </c:pt>
                <c:pt idx="28235">
                  <c:v>-518.34400000000005</c:v>
                </c:pt>
                <c:pt idx="28236">
                  <c:v>-518.32799999999997</c:v>
                </c:pt>
                <c:pt idx="28237">
                  <c:v>-518.31200000000001</c:v>
                </c:pt>
                <c:pt idx="28238">
                  <c:v>-518.29600000000005</c:v>
                </c:pt>
                <c:pt idx="28239">
                  <c:v>-518.28</c:v>
                </c:pt>
                <c:pt idx="28240">
                  <c:v>-518.26400000000001</c:v>
                </c:pt>
                <c:pt idx="28241">
                  <c:v>-518.24800000000005</c:v>
                </c:pt>
                <c:pt idx="28242">
                  <c:v>-518.23199999999997</c:v>
                </c:pt>
                <c:pt idx="28243">
                  <c:v>-518.21600000000001</c:v>
                </c:pt>
                <c:pt idx="28244">
                  <c:v>-518.20000000000005</c:v>
                </c:pt>
                <c:pt idx="28245">
                  <c:v>-518.18399999999997</c:v>
                </c:pt>
                <c:pt idx="28246">
                  <c:v>-518.16800000000001</c:v>
                </c:pt>
                <c:pt idx="28247">
                  <c:v>-518.15200000000004</c:v>
                </c:pt>
                <c:pt idx="28248">
                  <c:v>-518.13599999999997</c:v>
                </c:pt>
                <c:pt idx="28249">
                  <c:v>-518.12</c:v>
                </c:pt>
                <c:pt idx="28250">
                  <c:v>-518.10400000000004</c:v>
                </c:pt>
                <c:pt idx="28251">
                  <c:v>-518.08900000000006</c:v>
                </c:pt>
                <c:pt idx="28252">
                  <c:v>-518.07299999999998</c:v>
                </c:pt>
                <c:pt idx="28253">
                  <c:v>-518.05700000000002</c:v>
                </c:pt>
                <c:pt idx="28254">
                  <c:v>-518.04100000000005</c:v>
                </c:pt>
                <c:pt idx="28255">
                  <c:v>-518.02499999999998</c:v>
                </c:pt>
                <c:pt idx="28256">
                  <c:v>-518.00900000000001</c:v>
                </c:pt>
                <c:pt idx="28257">
                  <c:v>-517.99300000000005</c:v>
                </c:pt>
                <c:pt idx="28258">
                  <c:v>-517.97699999999998</c:v>
                </c:pt>
                <c:pt idx="28259">
                  <c:v>-517.96100000000001</c:v>
                </c:pt>
                <c:pt idx="28260">
                  <c:v>-517.94500000000005</c:v>
                </c:pt>
                <c:pt idx="28261">
                  <c:v>-517.92899999999997</c:v>
                </c:pt>
                <c:pt idx="28262">
                  <c:v>-517.91300000000001</c:v>
                </c:pt>
                <c:pt idx="28263">
                  <c:v>-517.89700000000005</c:v>
                </c:pt>
                <c:pt idx="28264">
                  <c:v>-517.88099999999997</c:v>
                </c:pt>
                <c:pt idx="28265">
                  <c:v>-517.86500000000001</c:v>
                </c:pt>
                <c:pt idx="28266">
                  <c:v>-517.84900000000005</c:v>
                </c:pt>
                <c:pt idx="28267">
                  <c:v>-517.83299999999997</c:v>
                </c:pt>
                <c:pt idx="28268">
                  <c:v>-517.81700000000001</c:v>
                </c:pt>
                <c:pt idx="28269">
                  <c:v>-517.80100000000004</c:v>
                </c:pt>
                <c:pt idx="28270">
                  <c:v>-517.78499999999997</c:v>
                </c:pt>
                <c:pt idx="28271">
                  <c:v>-517.76900000000001</c:v>
                </c:pt>
                <c:pt idx="28272">
                  <c:v>-517.75300000000004</c:v>
                </c:pt>
                <c:pt idx="28273">
                  <c:v>-517.73699999999997</c:v>
                </c:pt>
                <c:pt idx="28274">
                  <c:v>-517.721</c:v>
                </c:pt>
                <c:pt idx="28275">
                  <c:v>-517.70500000000004</c:v>
                </c:pt>
                <c:pt idx="28276">
                  <c:v>-517.68899999999996</c:v>
                </c:pt>
                <c:pt idx="28277">
                  <c:v>-517.673</c:v>
                </c:pt>
                <c:pt idx="28278">
                  <c:v>-517.65700000000004</c:v>
                </c:pt>
                <c:pt idx="28279">
                  <c:v>-517.64099999999996</c:v>
                </c:pt>
                <c:pt idx="28280">
                  <c:v>-517.625</c:v>
                </c:pt>
                <c:pt idx="28281">
                  <c:v>-517.60900000000004</c:v>
                </c:pt>
                <c:pt idx="28282">
                  <c:v>-517.59299999999996</c:v>
                </c:pt>
                <c:pt idx="28283">
                  <c:v>-517.577</c:v>
                </c:pt>
                <c:pt idx="28284">
                  <c:v>-517.56100000000004</c:v>
                </c:pt>
                <c:pt idx="28285">
                  <c:v>-517.54499999999996</c:v>
                </c:pt>
                <c:pt idx="28286">
                  <c:v>-517.529</c:v>
                </c:pt>
                <c:pt idx="28287">
                  <c:v>-517.51300000000003</c:v>
                </c:pt>
                <c:pt idx="28288">
                  <c:v>-517.49699999999996</c:v>
                </c:pt>
                <c:pt idx="28289">
                  <c:v>-517.48099999999999</c:v>
                </c:pt>
                <c:pt idx="28290">
                  <c:v>-517.46500000000003</c:v>
                </c:pt>
                <c:pt idx="28291">
                  <c:v>-517.44899999999996</c:v>
                </c:pt>
                <c:pt idx="28292">
                  <c:v>-517.43299999999999</c:v>
                </c:pt>
                <c:pt idx="28293">
                  <c:v>-517.41700000000003</c:v>
                </c:pt>
                <c:pt idx="28294">
                  <c:v>-517.40099999999995</c:v>
                </c:pt>
                <c:pt idx="28295">
                  <c:v>-517.38499999999999</c:v>
                </c:pt>
                <c:pt idx="28296">
                  <c:v>-517.36900000000003</c:v>
                </c:pt>
                <c:pt idx="28297">
                  <c:v>-517.35299999999995</c:v>
                </c:pt>
                <c:pt idx="28298">
                  <c:v>-517.33699999999999</c:v>
                </c:pt>
                <c:pt idx="28299">
                  <c:v>-517.32100000000003</c:v>
                </c:pt>
                <c:pt idx="28300">
                  <c:v>-517.30499999999995</c:v>
                </c:pt>
                <c:pt idx="28301">
                  <c:v>-517.28899999999999</c:v>
                </c:pt>
                <c:pt idx="28302">
                  <c:v>-517.27300000000002</c:v>
                </c:pt>
                <c:pt idx="28303">
                  <c:v>-517.25699999999995</c:v>
                </c:pt>
                <c:pt idx="28304">
                  <c:v>-517.24099999999999</c:v>
                </c:pt>
                <c:pt idx="28305">
                  <c:v>-517.22500000000002</c:v>
                </c:pt>
                <c:pt idx="28306">
                  <c:v>-517.20899999999995</c:v>
                </c:pt>
                <c:pt idx="28307">
                  <c:v>-517.19299999999998</c:v>
                </c:pt>
                <c:pt idx="28308">
                  <c:v>-517.17700000000002</c:v>
                </c:pt>
                <c:pt idx="28309">
                  <c:v>-517.16099999999994</c:v>
                </c:pt>
                <c:pt idx="28310">
                  <c:v>-517.14499999999998</c:v>
                </c:pt>
                <c:pt idx="28311">
                  <c:v>-517.12900000000002</c:v>
                </c:pt>
                <c:pt idx="28312">
                  <c:v>-517.11300000000006</c:v>
                </c:pt>
                <c:pt idx="28313">
                  <c:v>-517.09699999999998</c:v>
                </c:pt>
                <c:pt idx="28314">
                  <c:v>-517.08100000000002</c:v>
                </c:pt>
                <c:pt idx="28315">
                  <c:v>-517.06500000000005</c:v>
                </c:pt>
                <c:pt idx="28316">
                  <c:v>-517.04899999999998</c:v>
                </c:pt>
                <c:pt idx="28317">
                  <c:v>-517.03300000000002</c:v>
                </c:pt>
                <c:pt idx="28318">
                  <c:v>-517.01700000000005</c:v>
                </c:pt>
                <c:pt idx="28319">
                  <c:v>-517.00099999999998</c:v>
                </c:pt>
                <c:pt idx="28320">
                  <c:v>-516.98500000000001</c:v>
                </c:pt>
                <c:pt idx="28321">
                  <c:v>-516.96900000000005</c:v>
                </c:pt>
                <c:pt idx="28322">
                  <c:v>-516.95299999999997</c:v>
                </c:pt>
                <c:pt idx="28323">
                  <c:v>-516.93700000000001</c:v>
                </c:pt>
                <c:pt idx="28324">
                  <c:v>-516.92100000000005</c:v>
                </c:pt>
                <c:pt idx="28325">
                  <c:v>-516.90499999999997</c:v>
                </c:pt>
                <c:pt idx="28326">
                  <c:v>-516.88900000000001</c:v>
                </c:pt>
                <c:pt idx="28327">
                  <c:v>-516.87300000000005</c:v>
                </c:pt>
                <c:pt idx="28328">
                  <c:v>-516.85699999999997</c:v>
                </c:pt>
                <c:pt idx="28329">
                  <c:v>-516.84100000000001</c:v>
                </c:pt>
                <c:pt idx="28330">
                  <c:v>-516.82500000000005</c:v>
                </c:pt>
                <c:pt idx="28331">
                  <c:v>-516.80899999999997</c:v>
                </c:pt>
                <c:pt idx="28332">
                  <c:v>-516.79300000000001</c:v>
                </c:pt>
                <c:pt idx="28333">
                  <c:v>-516.77700000000004</c:v>
                </c:pt>
                <c:pt idx="28334">
                  <c:v>-516.76099999999997</c:v>
                </c:pt>
                <c:pt idx="28335">
                  <c:v>-516.745</c:v>
                </c:pt>
                <c:pt idx="28336">
                  <c:v>-516.72900000000004</c:v>
                </c:pt>
                <c:pt idx="28337">
                  <c:v>-516.71299999999997</c:v>
                </c:pt>
                <c:pt idx="28338">
                  <c:v>-516.697</c:v>
                </c:pt>
                <c:pt idx="28339">
                  <c:v>-516.68100000000004</c:v>
                </c:pt>
                <c:pt idx="28340">
                  <c:v>-516.66499999999996</c:v>
                </c:pt>
                <c:pt idx="28341">
                  <c:v>-516.649</c:v>
                </c:pt>
                <c:pt idx="28342">
                  <c:v>-516.63300000000004</c:v>
                </c:pt>
                <c:pt idx="28343">
                  <c:v>-516.61699999999996</c:v>
                </c:pt>
                <c:pt idx="28344">
                  <c:v>-516.601</c:v>
                </c:pt>
                <c:pt idx="28345">
                  <c:v>-516.58500000000004</c:v>
                </c:pt>
                <c:pt idx="28346">
                  <c:v>-516.56899999999996</c:v>
                </c:pt>
                <c:pt idx="28347">
                  <c:v>-516.553</c:v>
                </c:pt>
                <c:pt idx="28348">
                  <c:v>-516.53700000000003</c:v>
                </c:pt>
                <c:pt idx="28349">
                  <c:v>-516.52099999999996</c:v>
                </c:pt>
                <c:pt idx="28350">
                  <c:v>-516.505</c:v>
                </c:pt>
                <c:pt idx="28351">
                  <c:v>-516.48900000000003</c:v>
                </c:pt>
                <c:pt idx="28352">
                  <c:v>-516.47299999999996</c:v>
                </c:pt>
                <c:pt idx="28353">
                  <c:v>-516.45699999999999</c:v>
                </c:pt>
                <c:pt idx="28354">
                  <c:v>-516.44100000000003</c:v>
                </c:pt>
                <c:pt idx="28355">
                  <c:v>-516.42499999999995</c:v>
                </c:pt>
                <c:pt idx="28356">
                  <c:v>-516.40899999999999</c:v>
                </c:pt>
                <c:pt idx="28357">
                  <c:v>-516.39300000000003</c:v>
                </c:pt>
                <c:pt idx="28358">
                  <c:v>-516.37699999999995</c:v>
                </c:pt>
                <c:pt idx="28359">
                  <c:v>-516.36099999999999</c:v>
                </c:pt>
                <c:pt idx="28360">
                  <c:v>-516.34500000000003</c:v>
                </c:pt>
                <c:pt idx="28361">
                  <c:v>-516.32899999999995</c:v>
                </c:pt>
                <c:pt idx="28362">
                  <c:v>-516.31299999999999</c:v>
                </c:pt>
                <c:pt idx="28363">
                  <c:v>-516.29700000000003</c:v>
                </c:pt>
                <c:pt idx="28364">
                  <c:v>-516.28099999999995</c:v>
                </c:pt>
                <c:pt idx="28365">
                  <c:v>-516.26599999999996</c:v>
                </c:pt>
                <c:pt idx="28366">
                  <c:v>-516.25</c:v>
                </c:pt>
                <c:pt idx="28367">
                  <c:v>-516.23400000000004</c:v>
                </c:pt>
                <c:pt idx="28368">
                  <c:v>-516.21799999999996</c:v>
                </c:pt>
                <c:pt idx="28369">
                  <c:v>-516.202</c:v>
                </c:pt>
                <c:pt idx="28370">
                  <c:v>-516.18600000000004</c:v>
                </c:pt>
                <c:pt idx="28371">
                  <c:v>-516.16999999999996</c:v>
                </c:pt>
                <c:pt idx="28372">
                  <c:v>-516.154</c:v>
                </c:pt>
                <c:pt idx="28373">
                  <c:v>-516.13800000000003</c:v>
                </c:pt>
                <c:pt idx="28374">
                  <c:v>-516.12199999999996</c:v>
                </c:pt>
                <c:pt idx="28375">
                  <c:v>-516.10599999999999</c:v>
                </c:pt>
                <c:pt idx="28376">
                  <c:v>-516.09</c:v>
                </c:pt>
                <c:pt idx="28377">
                  <c:v>-516.07399999999996</c:v>
                </c:pt>
                <c:pt idx="28378">
                  <c:v>-516.05799999999999</c:v>
                </c:pt>
                <c:pt idx="28379">
                  <c:v>-516.04200000000003</c:v>
                </c:pt>
                <c:pt idx="28380">
                  <c:v>-516.02599999999995</c:v>
                </c:pt>
                <c:pt idx="28381">
                  <c:v>-516.01</c:v>
                </c:pt>
                <c:pt idx="28382">
                  <c:v>-515.99400000000003</c:v>
                </c:pt>
                <c:pt idx="28383">
                  <c:v>-515.97799999999995</c:v>
                </c:pt>
                <c:pt idx="28384">
                  <c:v>-515.96199999999999</c:v>
                </c:pt>
                <c:pt idx="28385">
                  <c:v>-515.94600000000003</c:v>
                </c:pt>
                <c:pt idx="28386">
                  <c:v>-515.92999999999995</c:v>
                </c:pt>
                <c:pt idx="28387">
                  <c:v>-515.91399999999999</c:v>
                </c:pt>
                <c:pt idx="28388">
                  <c:v>-515.89800000000002</c:v>
                </c:pt>
                <c:pt idx="28389">
                  <c:v>-515.88199999999995</c:v>
                </c:pt>
                <c:pt idx="28390">
                  <c:v>-515.86599999999999</c:v>
                </c:pt>
                <c:pt idx="28391">
                  <c:v>-515.85</c:v>
                </c:pt>
                <c:pt idx="28392">
                  <c:v>-515.83399999999995</c:v>
                </c:pt>
                <c:pt idx="28393">
                  <c:v>-515.81799999999998</c:v>
                </c:pt>
                <c:pt idx="28394">
                  <c:v>-515.80200000000002</c:v>
                </c:pt>
                <c:pt idx="28395">
                  <c:v>-515.78599999999994</c:v>
                </c:pt>
                <c:pt idx="28396">
                  <c:v>-515.77</c:v>
                </c:pt>
                <c:pt idx="28397">
                  <c:v>-515.75400000000002</c:v>
                </c:pt>
                <c:pt idx="28398">
                  <c:v>-515.73800000000006</c:v>
                </c:pt>
                <c:pt idx="28399">
                  <c:v>-515.72199999999998</c:v>
                </c:pt>
                <c:pt idx="28400">
                  <c:v>-515.70600000000002</c:v>
                </c:pt>
                <c:pt idx="28401">
                  <c:v>-515.69000000000005</c:v>
                </c:pt>
                <c:pt idx="28402">
                  <c:v>-515.67399999999998</c:v>
                </c:pt>
                <c:pt idx="28403">
                  <c:v>-515.65800000000002</c:v>
                </c:pt>
                <c:pt idx="28404">
                  <c:v>-515.64200000000005</c:v>
                </c:pt>
                <c:pt idx="28405">
                  <c:v>-515.62599999999998</c:v>
                </c:pt>
                <c:pt idx="28406">
                  <c:v>-515.61</c:v>
                </c:pt>
                <c:pt idx="28407">
                  <c:v>-515.59400000000005</c:v>
                </c:pt>
                <c:pt idx="28408">
                  <c:v>-515.57799999999997</c:v>
                </c:pt>
                <c:pt idx="28409">
                  <c:v>-515.56200000000001</c:v>
                </c:pt>
                <c:pt idx="28410">
                  <c:v>-515.54600000000005</c:v>
                </c:pt>
                <c:pt idx="28411">
                  <c:v>-515.53</c:v>
                </c:pt>
                <c:pt idx="28412">
                  <c:v>-515.51400000000001</c:v>
                </c:pt>
                <c:pt idx="28413">
                  <c:v>-515.49800000000005</c:v>
                </c:pt>
                <c:pt idx="28414">
                  <c:v>-515.48199999999997</c:v>
                </c:pt>
                <c:pt idx="28415">
                  <c:v>-515.46600000000001</c:v>
                </c:pt>
                <c:pt idx="28416">
                  <c:v>-515.45000000000005</c:v>
                </c:pt>
                <c:pt idx="28417">
                  <c:v>-515.43399999999997</c:v>
                </c:pt>
                <c:pt idx="28418">
                  <c:v>-515.41800000000001</c:v>
                </c:pt>
                <c:pt idx="28419">
                  <c:v>-515.40200000000004</c:v>
                </c:pt>
                <c:pt idx="28420">
                  <c:v>-515.38599999999997</c:v>
                </c:pt>
                <c:pt idx="28421">
                  <c:v>-515.37</c:v>
                </c:pt>
                <c:pt idx="28422">
                  <c:v>-515.35400000000004</c:v>
                </c:pt>
                <c:pt idx="28423">
                  <c:v>-515.33799999999997</c:v>
                </c:pt>
                <c:pt idx="28424">
                  <c:v>-515.322</c:v>
                </c:pt>
                <c:pt idx="28425">
                  <c:v>-515.30600000000004</c:v>
                </c:pt>
                <c:pt idx="28426">
                  <c:v>-515.29</c:v>
                </c:pt>
                <c:pt idx="28427">
                  <c:v>-515.274</c:v>
                </c:pt>
                <c:pt idx="28428">
                  <c:v>-515.25800000000004</c:v>
                </c:pt>
                <c:pt idx="28429">
                  <c:v>-515.24199999999996</c:v>
                </c:pt>
                <c:pt idx="28430">
                  <c:v>-515.226</c:v>
                </c:pt>
                <c:pt idx="28431">
                  <c:v>-515.21</c:v>
                </c:pt>
                <c:pt idx="28432">
                  <c:v>-515.19399999999996</c:v>
                </c:pt>
                <c:pt idx="28433">
                  <c:v>-515.178</c:v>
                </c:pt>
                <c:pt idx="28434">
                  <c:v>-515.16200000000003</c:v>
                </c:pt>
                <c:pt idx="28435">
                  <c:v>-515.14599999999996</c:v>
                </c:pt>
                <c:pt idx="28436">
                  <c:v>-515.13</c:v>
                </c:pt>
                <c:pt idx="28437">
                  <c:v>-515.11400000000003</c:v>
                </c:pt>
                <c:pt idx="28438">
                  <c:v>-515.09799999999996</c:v>
                </c:pt>
                <c:pt idx="28439">
                  <c:v>-515.08199999999999</c:v>
                </c:pt>
                <c:pt idx="28440">
                  <c:v>-515.06600000000003</c:v>
                </c:pt>
                <c:pt idx="28441">
                  <c:v>-515.04999999999995</c:v>
                </c:pt>
                <c:pt idx="28442">
                  <c:v>-515.03399999999999</c:v>
                </c:pt>
                <c:pt idx="28443">
                  <c:v>-515.01800000000003</c:v>
                </c:pt>
                <c:pt idx="28444">
                  <c:v>-515.00199999999995</c:v>
                </c:pt>
                <c:pt idx="28445">
                  <c:v>-514.98599999999999</c:v>
                </c:pt>
                <c:pt idx="28446">
                  <c:v>-514.97</c:v>
                </c:pt>
                <c:pt idx="28447">
                  <c:v>-514.95399999999995</c:v>
                </c:pt>
                <c:pt idx="28448">
                  <c:v>-514.93799999999999</c:v>
                </c:pt>
                <c:pt idx="28449">
                  <c:v>-514.92200000000003</c:v>
                </c:pt>
                <c:pt idx="28450">
                  <c:v>-514.90599999999995</c:v>
                </c:pt>
                <c:pt idx="28451">
                  <c:v>-514.89</c:v>
                </c:pt>
                <c:pt idx="28452">
                  <c:v>-514.87400000000002</c:v>
                </c:pt>
                <c:pt idx="28453">
                  <c:v>-514.85799999999995</c:v>
                </c:pt>
                <c:pt idx="28454">
                  <c:v>-514.84199999999998</c:v>
                </c:pt>
                <c:pt idx="28455">
                  <c:v>-514.82600000000002</c:v>
                </c:pt>
                <c:pt idx="28456">
                  <c:v>-514.80999999999995</c:v>
                </c:pt>
                <c:pt idx="28457">
                  <c:v>-514.79399999999998</c:v>
                </c:pt>
                <c:pt idx="28458">
                  <c:v>-514.77800000000002</c:v>
                </c:pt>
                <c:pt idx="28459">
                  <c:v>-514.76199999999994</c:v>
                </c:pt>
                <c:pt idx="28460">
                  <c:v>-514.74599999999998</c:v>
                </c:pt>
                <c:pt idx="28461">
                  <c:v>-514.73</c:v>
                </c:pt>
                <c:pt idx="28462">
                  <c:v>-514.71400000000006</c:v>
                </c:pt>
                <c:pt idx="28463">
                  <c:v>-514.69799999999998</c:v>
                </c:pt>
                <c:pt idx="28464">
                  <c:v>-514.68200000000002</c:v>
                </c:pt>
                <c:pt idx="28465">
                  <c:v>-514.66600000000005</c:v>
                </c:pt>
                <c:pt idx="28466">
                  <c:v>-514.65</c:v>
                </c:pt>
                <c:pt idx="28467">
                  <c:v>-514.63400000000001</c:v>
                </c:pt>
                <c:pt idx="28468">
                  <c:v>-514.61800000000005</c:v>
                </c:pt>
                <c:pt idx="28469">
                  <c:v>-514.60199999999998</c:v>
                </c:pt>
                <c:pt idx="28470">
                  <c:v>-514.58600000000001</c:v>
                </c:pt>
                <c:pt idx="28471">
                  <c:v>-514.57000000000005</c:v>
                </c:pt>
                <c:pt idx="28472">
                  <c:v>-514.55399999999997</c:v>
                </c:pt>
                <c:pt idx="28473">
                  <c:v>-514.53800000000001</c:v>
                </c:pt>
                <c:pt idx="28474">
                  <c:v>-514.52200000000005</c:v>
                </c:pt>
                <c:pt idx="28475">
                  <c:v>-514.50599999999997</c:v>
                </c:pt>
                <c:pt idx="28476">
                  <c:v>-514.49</c:v>
                </c:pt>
                <c:pt idx="28477">
                  <c:v>-514.47400000000005</c:v>
                </c:pt>
                <c:pt idx="28478">
                  <c:v>-514.45799999999997</c:v>
                </c:pt>
                <c:pt idx="28479">
                  <c:v>-514.44299999999998</c:v>
                </c:pt>
                <c:pt idx="28480">
                  <c:v>-514.42700000000002</c:v>
                </c:pt>
                <c:pt idx="28481">
                  <c:v>-514.41099999999994</c:v>
                </c:pt>
                <c:pt idx="28482">
                  <c:v>-514.39499999999998</c:v>
                </c:pt>
                <c:pt idx="28483">
                  <c:v>-514.37900000000002</c:v>
                </c:pt>
                <c:pt idx="28484">
                  <c:v>-514.36300000000006</c:v>
                </c:pt>
                <c:pt idx="28485">
                  <c:v>-514.34699999999998</c:v>
                </c:pt>
                <c:pt idx="28486">
                  <c:v>-514.33100000000002</c:v>
                </c:pt>
                <c:pt idx="28487">
                  <c:v>-514.31500000000005</c:v>
                </c:pt>
                <c:pt idx="28488">
                  <c:v>-514.29899999999998</c:v>
                </c:pt>
                <c:pt idx="28489">
                  <c:v>-514.28300000000002</c:v>
                </c:pt>
                <c:pt idx="28490">
                  <c:v>-514.26700000000005</c:v>
                </c:pt>
                <c:pt idx="28491">
                  <c:v>-514.25099999999998</c:v>
                </c:pt>
                <c:pt idx="28492">
                  <c:v>-514.23500000000001</c:v>
                </c:pt>
                <c:pt idx="28493">
                  <c:v>-514.21900000000005</c:v>
                </c:pt>
                <c:pt idx="28494">
                  <c:v>-514.20299999999997</c:v>
                </c:pt>
                <c:pt idx="28495">
                  <c:v>-514.18700000000001</c:v>
                </c:pt>
                <c:pt idx="28496">
                  <c:v>-514.17100000000005</c:v>
                </c:pt>
                <c:pt idx="28497">
                  <c:v>-514.15499999999997</c:v>
                </c:pt>
                <c:pt idx="28498">
                  <c:v>-514.13900000000001</c:v>
                </c:pt>
                <c:pt idx="28499">
                  <c:v>-514.12300000000005</c:v>
                </c:pt>
                <c:pt idx="28500">
                  <c:v>-514.10699999999997</c:v>
                </c:pt>
                <c:pt idx="28501">
                  <c:v>-514.09100000000001</c:v>
                </c:pt>
                <c:pt idx="28502">
                  <c:v>-514.07500000000005</c:v>
                </c:pt>
                <c:pt idx="28503">
                  <c:v>-514.05899999999997</c:v>
                </c:pt>
                <c:pt idx="28504">
                  <c:v>-514.04300000000001</c:v>
                </c:pt>
                <c:pt idx="28505">
                  <c:v>-514.02700000000004</c:v>
                </c:pt>
                <c:pt idx="28506">
                  <c:v>-514.01099999999997</c:v>
                </c:pt>
                <c:pt idx="28507">
                  <c:v>-513.995</c:v>
                </c:pt>
                <c:pt idx="28508">
                  <c:v>-513.97900000000004</c:v>
                </c:pt>
                <c:pt idx="28509">
                  <c:v>-513.96299999999997</c:v>
                </c:pt>
                <c:pt idx="28510">
                  <c:v>-513.947</c:v>
                </c:pt>
                <c:pt idx="28511">
                  <c:v>-513.93100000000004</c:v>
                </c:pt>
                <c:pt idx="28512">
                  <c:v>-513.91499999999996</c:v>
                </c:pt>
                <c:pt idx="28513">
                  <c:v>-513.899</c:v>
                </c:pt>
                <c:pt idx="28514">
                  <c:v>-513.88300000000004</c:v>
                </c:pt>
                <c:pt idx="28515">
                  <c:v>-513.86699999999996</c:v>
                </c:pt>
                <c:pt idx="28516">
                  <c:v>-513.851</c:v>
                </c:pt>
                <c:pt idx="28517">
                  <c:v>-513.83500000000004</c:v>
                </c:pt>
                <c:pt idx="28518">
                  <c:v>-513.81899999999996</c:v>
                </c:pt>
                <c:pt idx="28519">
                  <c:v>-513.803</c:v>
                </c:pt>
                <c:pt idx="28520">
                  <c:v>-513.78700000000003</c:v>
                </c:pt>
                <c:pt idx="28521">
                  <c:v>-513.77099999999996</c:v>
                </c:pt>
                <c:pt idx="28522">
                  <c:v>-513.755</c:v>
                </c:pt>
                <c:pt idx="28523">
                  <c:v>-513.73900000000003</c:v>
                </c:pt>
                <c:pt idx="28524">
                  <c:v>-513.72299999999996</c:v>
                </c:pt>
                <c:pt idx="28525">
                  <c:v>-513.70699999999999</c:v>
                </c:pt>
                <c:pt idx="28526">
                  <c:v>-513.69100000000003</c:v>
                </c:pt>
                <c:pt idx="28527">
                  <c:v>-513.67499999999995</c:v>
                </c:pt>
                <c:pt idx="28528">
                  <c:v>-513.65899999999999</c:v>
                </c:pt>
                <c:pt idx="28529">
                  <c:v>-513.64300000000003</c:v>
                </c:pt>
                <c:pt idx="28530">
                  <c:v>-513.62699999999995</c:v>
                </c:pt>
                <c:pt idx="28531">
                  <c:v>-513.61099999999999</c:v>
                </c:pt>
                <c:pt idx="28532">
                  <c:v>-513.59500000000003</c:v>
                </c:pt>
                <c:pt idx="28533">
                  <c:v>-513.57899999999995</c:v>
                </c:pt>
                <c:pt idx="28534">
                  <c:v>-513.56299999999999</c:v>
                </c:pt>
                <c:pt idx="28535">
                  <c:v>-513.54700000000003</c:v>
                </c:pt>
                <c:pt idx="28536">
                  <c:v>-513.53099999999995</c:v>
                </c:pt>
                <c:pt idx="28537">
                  <c:v>-513.51499999999999</c:v>
                </c:pt>
                <c:pt idx="28538">
                  <c:v>-513.49900000000002</c:v>
                </c:pt>
                <c:pt idx="28539">
                  <c:v>-513.48299999999995</c:v>
                </c:pt>
                <c:pt idx="28540">
                  <c:v>-513.46699999999998</c:v>
                </c:pt>
                <c:pt idx="28541">
                  <c:v>-513.45100000000002</c:v>
                </c:pt>
                <c:pt idx="28542">
                  <c:v>-513.43499999999995</c:v>
                </c:pt>
                <c:pt idx="28543">
                  <c:v>-513.41899999999998</c:v>
                </c:pt>
                <c:pt idx="28544">
                  <c:v>-513.40300000000002</c:v>
                </c:pt>
                <c:pt idx="28545">
                  <c:v>-513.38699999999994</c:v>
                </c:pt>
                <c:pt idx="28546">
                  <c:v>-513.37099999999998</c:v>
                </c:pt>
                <c:pt idx="28547">
                  <c:v>-513.35500000000002</c:v>
                </c:pt>
                <c:pt idx="28548">
                  <c:v>-513.33900000000006</c:v>
                </c:pt>
                <c:pt idx="28549">
                  <c:v>-513.32299999999998</c:v>
                </c:pt>
                <c:pt idx="28550">
                  <c:v>-513.30700000000002</c:v>
                </c:pt>
                <c:pt idx="28551">
                  <c:v>-513.29100000000005</c:v>
                </c:pt>
                <c:pt idx="28552">
                  <c:v>-513.27499999999998</c:v>
                </c:pt>
                <c:pt idx="28553">
                  <c:v>-513.25900000000001</c:v>
                </c:pt>
                <c:pt idx="28554">
                  <c:v>-513.24300000000005</c:v>
                </c:pt>
                <c:pt idx="28555">
                  <c:v>-513.22699999999998</c:v>
                </c:pt>
                <c:pt idx="28556">
                  <c:v>-513.21100000000001</c:v>
                </c:pt>
                <c:pt idx="28557">
                  <c:v>-513.19500000000005</c:v>
                </c:pt>
                <c:pt idx="28558">
                  <c:v>-513.17899999999997</c:v>
                </c:pt>
                <c:pt idx="28559">
                  <c:v>-513.16300000000001</c:v>
                </c:pt>
                <c:pt idx="28560">
                  <c:v>-513.14700000000005</c:v>
                </c:pt>
                <c:pt idx="28561">
                  <c:v>-513.13099999999997</c:v>
                </c:pt>
                <c:pt idx="28562">
                  <c:v>-513.11500000000001</c:v>
                </c:pt>
                <c:pt idx="28563">
                  <c:v>-513.09900000000005</c:v>
                </c:pt>
                <c:pt idx="28564">
                  <c:v>-513.08299999999997</c:v>
                </c:pt>
                <c:pt idx="28565">
                  <c:v>-513.06700000000001</c:v>
                </c:pt>
                <c:pt idx="28566">
                  <c:v>-513.05100000000004</c:v>
                </c:pt>
                <c:pt idx="28567">
                  <c:v>-513.03499999999997</c:v>
                </c:pt>
                <c:pt idx="28568">
                  <c:v>-513.01900000000001</c:v>
                </c:pt>
                <c:pt idx="28569">
                  <c:v>-513.00300000000004</c:v>
                </c:pt>
                <c:pt idx="28570">
                  <c:v>-512.98699999999997</c:v>
                </c:pt>
                <c:pt idx="28571">
                  <c:v>-512.971</c:v>
                </c:pt>
                <c:pt idx="28572">
                  <c:v>-512.95500000000004</c:v>
                </c:pt>
                <c:pt idx="28573">
                  <c:v>-512.93899999999996</c:v>
                </c:pt>
                <c:pt idx="28574">
                  <c:v>-512.923</c:v>
                </c:pt>
                <c:pt idx="28575">
                  <c:v>-512.90700000000004</c:v>
                </c:pt>
                <c:pt idx="28576">
                  <c:v>-512.89099999999996</c:v>
                </c:pt>
                <c:pt idx="28577">
                  <c:v>-512.875</c:v>
                </c:pt>
                <c:pt idx="28578">
                  <c:v>-512.85900000000004</c:v>
                </c:pt>
                <c:pt idx="28579">
                  <c:v>-512.84299999999996</c:v>
                </c:pt>
                <c:pt idx="28580">
                  <c:v>-512.827</c:v>
                </c:pt>
                <c:pt idx="28581">
                  <c:v>-512.81100000000004</c:v>
                </c:pt>
                <c:pt idx="28582">
                  <c:v>-512.79499999999996</c:v>
                </c:pt>
                <c:pt idx="28583">
                  <c:v>-512.779</c:v>
                </c:pt>
                <c:pt idx="28584">
                  <c:v>-512.76300000000003</c:v>
                </c:pt>
                <c:pt idx="28585">
                  <c:v>-512.74699999999996</c:v>
                </c:pt>
                <c:pt idx="28586">
                  <c:v>-512.73099999999999</c:v>
                </c:pt>
                <c:pt idx="28587">
                  <c:v>-512.71500000000003</c:v>
                </c:pt>
                <c:pt idx="28588">
                  <c:v>-512.69899999999996</c:v>
                </c:pt>
                <c:pt idx="28589">
                  <c:v>-512.68299999999999</c:v>
                </c:pt>
                <c:pt idx="28590">
                  <c:v>-512.66700000000003</c:v>
                </c:pt>
                <c:pt idx="28591">
                  <c:v>-512.65099999999995</c:v>
                </c:pt>
                <c:pt idx="28592">
                  <c:v>-512.63499999999999</c:v>
                </c:pt>
                <c:pt idx="28593">
                  <c:v>-512.62</c:v>
                </c:pt>
                <c:pt idx="28594">
                  <c:v>-512.60400000000004</c:v>
                </c:pt>
                <c:pt idx="28595">
                  <c:v>-512.58799999999997</c:v>
                </c:pt>
                <c:pt idx="28596">
                  <c:v>-512.572</c:v>
                </c:pt>
                <c:pt idx="28597">
                  <c:v>-512.55600000000004</c:v>
                </c:pt>
                <c:pt idx="28598">
                  <c:v>-512.54</c:v>
                </c:pt>
                <c:pt idx="28599">
                  <c:v>-512.524</c:v>
                </c:pt>
                <c:pt idx="28600">
                  <c:v>-512.50800000000004</c:v>
                </c:pt>
                <c:pt idx="28601">
                  <c:v>-512.49199999999996</c:v>
                </c:pt>
                <c:pt idx="28602">
                  <c:v>-512.476</c:v>
                </c:pt>
                <c:pt idx="28603">
                  <c:v>-512.46</c:v>
                </c:pt>
                <c:pt idx="28604">
                  <c:v>-512.44399999999996</c:v>
                </c:pt>
                <c:pt idx="28605">
                  <c:v>-512.428</c:v>
                </c:pt>
                <c:pt idx="28606">
                  <c:v>-512.41200000000003</c:v>
                </c:pt>
                <c:pt idx="28607">
                  <c:v>-512.39599999999996</c:v>
                </c:pt>
                <c:pt idx="28608">
                  <c:v>-512.38</c:v>
                </c:pt>
                <c:pt idx="28609">
                  <c:v>-512.36400000000003</c:v>
                </c:pt>
                <c:pt idx="28610">
                  <c:v>-512.34799999999996</c:v>
                </c:pt>
                <c:pt idx="28611">
                  <c:v>-512.33199999999999</c:v>
                </c:pt>
                <c:pt idx="28612">
                  <c:v>-512.31600000000003</c:v>
                </c:pt>
                <c:pt idx="28613">
                  <c:v>-512.29999999999995</c:v>
                </c:pt>
                <c:pt idx="28614">
                  <c:v>-512.28399999999999</c:v>
                </c:pt>
                <c:pt idx="28615">
                  <c:v>-512.26800000000003</c:v>
                </c:pt>
                <c:pt idx="28616">
                  <c:v>-512.25199999999995</c:v>
                </c:pt>
                <c:pt idx="28617">
                  <c:v>-512.23599999999999</c:v>
                </c:pt>
                <c:pt idx="28618">
                  <c:v>-512.22</c:v>
                </c:pt>
                <c:pt idx="28619">
                  <c:v>-512.20399999999995</c:v>
                </c:pt>
                <c:pt idx="28620">
                  <c:v>-512.18799999999999</c:v>
                </c:pt>
                <c:pt idx="28621">
                  <c:v>-512.17200000000003</c:v>
                </c:pt>
                <c:pt idx="28622">
                  <c:v>-512.15599999999995</c:v>
                </c:pt>
                <c:pt idx="28623">
                  <c:v>-512.14</c:v>
                </c:pt>
                <c:pt idx="28624">
                  <c:v>-512.12400000000002</c:v>
                </c:pt>
                <c:pt idx="28625">
                  <c:v>-512.10799999999995</c:v>
                </c:pt>
                <c:pt idx="28626">
                  <c:v>-512.09199999999998</c:v>
                </c:pt>
                <c:pt idx="28627">
                  <c:v>-512.07600000000002</c:v>
                </c:pt>
                <c:pt idx="28628">
                  <c:v>-512.05999999999995</c:v>
                </c:pt>
                <c:pt idx="28629">
                  <c:v>-512.04399999999998</c:v>
                </c:pt>
                <c:pt idx="28630">
                  <c:v>-512.02800000000002</c:v>
                </c:pt>
                <c:pt idx="28631">
                  <c:v>-512.01199999999994</c:v>
                </c:pt>
                <c:pt idx="28632">
                  <c:v>-511.99599999999998</c:v>
                </c:pt>
                <c:pt idx="28633">
                  <c:v>-511.98</c:v>
                </c:pt>
                <c:pt idx="28634">
                  <c:v>-511.964</c:v>
                </c:pt>
                <c:pt idx="28635">
                  <c:v>-511.94799999999998</c:v>
                </c:pt>
                <c:pt idx="28636">
                  <c:v>-511.93200000000002</c:v>
                </c:pt>
                <c:pt idx="28637">
                  <c:v>-511.916</c:v>
                </c:pt>
                <c:pt idx="28638">
                  <c:v>-511.9</c:v>
                </c:pt>
                <c:pt idx="28639">
                  <c:v>-511.88400000000001</c:v>
                </c:pt>
                <c:pt idx="28640">
                  <c:v>-511.86799999999999</c:v>
                </c:pt>
                <c:pt idx="28641">
                  <c:v>-511.85199999999998</c:v>
                </c:pt>
                <c:pt idx="28642">
                  <c:v>-511.83600000000001</c:v>
                </c:pt>
                <c:pt idx="28643">
                  <c:v>-511.82</c:v>
                </c:pt>
                <c:pt idx="28644">
                  <c:v>-511.80399999999997</c:v>
                </c:pt>
                <c:pt idx="28645">
                  <c:v>-511.78800000000001</c:v>
                </c:pt>
                <c:pt idx="28646">
                  <c:v>-511.77199999999999</c:v>
                </c:pt>
                <c:pt idx="28647">
                  <c:v>-511.75599999999997</c:v>
                </c:pt>
                <c:pt idx="28648">
                  <c:v>-511.74</c:v>
                </c:pt>
                <c:pt idx="28649">
                  <c:v>-511.72399999999999</c:v>
                </c:pt>
                <c:pt idx="28650">
                  <c:v>-511.70800000000003</c:v>
                </c:pt>
                <c:pt idx="28651">
                  <c:v>-511.69200000000001</c:v>
                </c:pt>
                <c:pt idx="28652">
                  <c:v>-511.67599999999999</c:v>
                </c:pt>
                <c:pt idx="28653">
                  <c:v>-511.66</c:v>
                </c:pt>
                <c:pt idx="28654">
                  <c:v>-511.64400000000001</c:v>
                </c:pt>
                <c:pt idx="28655">
                  <c:v>-511.62799999999999</c:v>
                </c:pt>
                <c:pt idx="28656">
                  <c:v>-511.61200000000002</c:v>
                </c:pt>
                <c:pt idx="28657">
                  <c:v>-511.596</c:v>
                </c:pt>
                <c:pt idx="28658">
                  <c:v>-511.58</c:v>
                </c:pt>
                <c:pt idx="28659">
                  <c:v>-511.56400000000002</c:v>
                </c:pt>
                <c:pt idx="28660">
                  <c:v>-511.548</c:v>
                </c:pt>
                <c:pt idx="28661">
                  <c:v>-511.53199999999998</c:v>
                </c:pt>
                <c:pt idx="28662">
                  <c:v>-511.51600000000002</c:v>
                </c:pt>
                <c:pt idx="28663">
                  <c:v>-511.5</c:v>
                </c:pt>
                <c:pt idx="28664">
                  <c:v>-511.48399999999998</c:v>
                </c:pt>
                <c:pt idx="28665">
                  <c:v>-511.46800000000002</c:v>
                </c:pt>
                <c:pt idx="28666">
                  <c:v>-511.452</c:v>
                </c:pt>
                <c:pt idx="28667">
                  <c:v>-511.43599999999998</c:v>
                </c:pt>
                <c:pt idx="28668">
                  <c:v>-511.42</c:v>
                </c:pt>
                <c:pt idx="28669">
                  <c:v>-511.404</c:v>
                </c:pt>
                <c:pt idx="28670">
                  <c:v>-511.38799999999998</c:v>
                </c:pt>
                <c:pt idx="28671">
                  <c:v>-511.37200000000001</c:v>
                </c:pt>
                <c:pt idx="28672">
                  <c:v>-511.35599999999999</c:v>
                </c:pt>
                <c:pt idx="28673">
                  <c:v>-511.34</c:v>
                </c:pt>
                <c:pt idx="28674">
                  <c:v>-511.32400000000001</c:v>
                </c:pt>
                <c:pt idx="28675">
                  <c:v>-511.30799999999999</c:v>
                </c:pt>
                <c:pt idx="28676">
                  <c:v>-511.29199999999997</c:v>
                </c:pt>
                <c:pt idx="28677">
                  <c:v>-511.27600000000001</c:v>
                </c:pt>
                <c:pt idx="28678">
                  <c:v>-511.26</c:v>
                </c:pt>
                <c:pt idx="28679">
                  <c:v>-511.24400000000003</c:v>
                </c:pt>
                <c:pt idx="28680">
                  <c:v>-511.22800000000001</c:v>
                </c:pt>
                <c:pt idx="28681">
                  <c:v>-511.21199999999999</c:v>
                </c:pt>
                <c:pt idx="28682">
                  <c:v>-511.19600000000003</c:v>
                </c:pt>
                <c:pt idx="28683">
                  <c:v>-511.18</c:v>
                </c:pt>
                <c:pt idx="28684">
                  <c:v>-511.16399999999999</c:v>
                </c:pt>
                <c:pt idx="28685">
                  <c:v>-511.14800000000002</c:v>
                </c:pt>
                <c:pt idx="28686">
                  <c:v>-511.13200000000001</c:v>
                </c:pt>
                <c:pt idx="28687">
                  <c:v>-511.11599999999999</c:v>
                </c:pt>
                <c:pt idx="28688">
                  <c:v>-511.1</c:v>
                </c:pt>
                <c:pt idx="28689">
                  <c:v>-511.084</c:v>
                </c:pt>
                <c:pt idx="28690">
                  <c:v>-511.06799999999998</c:v>
                </c:pt>
                <c:pt idx="28691">
                  <c:v>-511.05200000000002</c:v>
                </c:pt>
                <c:pt idx="28692">
                  <c:v>-511.036</c:v>
                </c:pt>
                <c:pt idx="28693">
                  <c:v>-511.02</c:v>
                </c:pt>
                <c:pt idx="28694">
                  <c:v>-511.00400000000002</c:v>
                </c:pt>
                <c:pt idx="28695">
                  <c:v>-510.988</c:v>
                </c:pt>
                <c:pt idx="28696">
                  <c:v>-510.97199999999998</c:v>
                </c:pt>
                <c:pt idx="28697">
                  <c:v>-510.95600000000002</c:v>
                </c:pt>
                <c:pt idx="28698">
                  <c:v>-510.94</c:v>
                </c:pt>
                <c:pt idx="28699">
                  <c:v>-510.92399999999998</c:v>
                </c:pt>
                <c:pt idx="28700">
                  <c:v>-510.90800000000002</c:v>
                </c:pt>
                <c:pt idx="28701">
                  <c:v>-510.892</c:v>
                </c:pt>
                <c:pt idx="28702">
                  <c:v>-510.87599999999998</c:v>
                </c:pt>
                <c:pt idx="28703">
                  <c:v>-510.86</c:v>
                </c:pt>
                <c:pt idx="28704">
                  <c:v>-510.84399999999999</c:v>
                </c:pt>
                <c:pt idx="28705">
                  <c:v>-510.82799999999997</c:v>
                </c:pt>
                <c:pt idx="28706">
                  <c:v>-510.81200000000001</c:v>
                </c:pt>
                <c:pt idx="28707">
                  <c:v>-510.79700000000003</c:v>
                </c:pt>
                <c:pt idx="28708">
                  <c:v>-510.78100000000001</c:v>
                </c:pt>
                <c:pt idx="28709">
                  <c:v>-510.76499999999999</c:v>
                </c:pt>
                <c:pt idx="28710">
                  <c:v>-510.74900000000002</c:v>
                </c:pt>
                <c:pt idx="28711">
                  <c:v>-510.733</c:v>
                </c:pt>
                <c:pt idx="28712">
                  <c:v>-510.71699999999998</c:v>
                </c:pt>
                <c:pt idx="28713">
                  <c:v>-510.70100000000002</c:v>
                </c:pt>
                <c:pt idx="28714">
                  <c:v>-510.685</c:v>
                </c:pt>
                <c:pt idx="28715">
                  <c:v>-510.66899999999998</c:v>
                </c:pt>
                <c:pt idx="28716">
                  <c:v>-510.65300000000002</c:v>
                </c:pt>
                <c:pt idx="28717">
                  <c:v>-510.637</c:v>
                </c:pt>
                <c:pt idx="28718">
                  <c:v>-510.62099999999998</c:v>
                </c:pt>
                <c:pt idx="28719">
                  <c:v>-510.60500000000002</c:v>
                </c:pt>
                <c:pt idx="28720">
                  <c:v>-510.589</c:v>
                </c:pt>
                <c:pt idx="28721">
                  <c:v>-510.57299999999998</c:v>
                </c:pt>
                <c:pt idx="28722">
                  <c:v>-510.55700000000002</c:v>
                </c:pt>
                <c:pt idx="28723">
                  <c:v>-510.541</c:v>
                </c:pt>
                <c:pt idx="28724">
                  <c:v>-510.52499999999998</c:v>
                </c:pt>
                <c:pt idx="28725">
                  <c:v>-510.50900000000001</c:v>
                </c:pt>
                <c:pt idx="28726">
                  <c:v>-510.49299999999999</c:v>
                </c:pt>
                <c:pt idx="28727">
                  <c:v>-510.47699999999998</c:v>
                </c:pt>
                <c:pt idx="28728">
                  <c:v>-510.46100000000001</c:v>
                </c:pt>
                <c:pt idx="28729">
                  <c:v>-510.44499999999999</c:v>
                </c:pt>
                <c:pt idx="28730">
                  <c:v>-510.42899999999997</c:v>
                </c:pt>
                <c:pt idx="28731">
                  <c:v>-510.41300000000001</c:v>
                </c:pt>
                <c:pt idx="28732">
                  <c:v>-510.39699999999999</c:v>
                </c:pt>
                <c:pt idx="28733">
                  <c:v>-510.38099999999997</c:v>
                </c:pt>
                <c:pt idx="28734">
                  <c:v>-510.36500000000001</c:v>
                </c:pt>
                <c:pt idx="28735">
                  <c:v>-510.34899999999999</c:v>
                </c:pt>
                <c:pt idx="28736">
                  <c:v>-510.33300000000003</c:v>
                </c:pt>
                <c:pt idx="28737">
                  <c:v>-510.31700000000001</c:v>
                </c:pt>
                <c:pt idx="28738">
                  <c:v>-510.30099999999999</c:v>
                </c:pt>
                <c:pt idx="28739">
                  <c:v>-510.28500000000003</c:v>
                </c:pt>
                <c:pt idx="28740">
                  <c:v>-510.26900000000001</c:v>
                </c:pt>
                <c:pt idx="28741">
                  <c:v>-510.25299999999999</c:v>
                </c:pt>
                <c:pt idx="28742">
                  <c:v>-510.23700000000002</c:v>
                </c:pt>
                <c:pt idx="28743">
                  <c:v>-510.221</c:v>
                </c:pt>
                <c:pt idx="28744">
                  <c:v>-510.20499999999998</c:v>
                </c:pt>
                <c:pt idx="28745">
                  <c:v>-510.18900000000002</c:v>
                </c:pt>
                <c:pt idx="28746">
                  <c:v>-510.173</c:v>
                </c:pt>
                <c:pt idx="28747">
                  <c:v>-510.15699999999998</c:v>
                </c:pt>
                <c:pt idx="28748">
                  <c:v>-510.14100000000002</c:v>
                </c:pt>
                <c:pt idx="28749">
                  <c:v>-510.125</c:v>
                </c:pt>
                <c:pt idx="28750">
                  <c:v>-510.10899999999998</c:v>
                </c:pt>
                <c:pt idx="28751">
                  <c:v>-510.09300000000002</c:v>
                </c:pt>
                <c:pt idx="28752">
                  <c:v>-510.077</c:v>
                </c:pt>
                <c:pt idx="28753">
                  <c:v>-510.06099999999998</c:v>
                </c:pt>
                <c:pt idx="28754">
                  <c:v>-510.04500000000002</c:v>
                </c:pt>
                <c:pt idx="28755">
                  <c:v>-510.029</c:v>
                </c:pt>
                <c:pt idx="28756">
                  <c:v>-510.01299999999998</c:v>
                </c:pt>
                <c:pt idx="28757">
                  <c:v>-509.99700000000001</c:v>
                </c:pt>
                <c:pt idx="28758">
                  <c:v>-509.98099999999999</c:v>
                </c:pt>
                <c:pt idx="28759">
                  <c:v>-509.96499999999997</c:v>
                </c:pt>
                <c:pt idx="28760">
                  <c:v>-509.94900000000001</c:v>
                </c:pt>
                <c:pt idx="28761">
                  <c:v>-509.93299999999999</c:v>
                </c:pt>
                <c:pt idx="28762">
                  <c:v>-509.91699999999997</c:v>
                </c:pt>
                <c:pt idx="28763">
                  <c:v>-509.90100000000001</c:v>
                </c:pt>
                <c:pt idx="28764">
                  <c:v>-509.88499999999999</c:v>
                </c:pt>
                <c:pt idx="28765">
                  <c:v>-509.86900000000003</c:v>
                </c:pt>
                <c:pt idx="28766">
                  <c:v>-509.85300000000001</c:v>
                </c:pt>
                <c:pt idx="28767">
                  <c:v>-509.83699999999999</c:v>
                </c:pt>
                <c:pt idx="28768">
                  <c:v>-509.82100000000003</c:v>
                </c:pt>
                <c:pt idx="28769">
                  <c:v>-509.80500000000001</c:v>
                </c:pt>
                <c:pt idx="28770">
                  <c:v>-509.78899999999999</c:v>
                </c:pt>
                <c:pt idx="28771">
                  <c:v>-509.77300000000002</c:v>
                </c:pt>
                <c:pt idx="28772">
                  <c:v>-509.75700000000001</c:v>
                </c:pt>
                <c:pt idx="28773">
                  <c:v>-509.74099999999999</c:v>
                </c:pt>
                <c:pt idx="28774">
                  <c:v>-509.72500000000002</c:v>
                </c:pt>
                <c:pt idx="28775">
                  <c:v>-509.709</c:v>
                </c:pt>
                <c:pt idx="28776">
                  <c:v>-509.69299999999998</c:v>
                </c:pt>
                <c:pt idx="28777">
                  <c:v>-509.67700000000002</c:v>
                </c:pt>
                <c:pt idx="28778">
                  <c:v>-509.661</c:v>
                </c:pt>
                <c:pt idx="28779">
                  <c:v>-509.64499999999998</c:v>
                </c:pt>
                <c:pt idx="28780">
                  <c:v>-509.62900000000002</c:v>
                </c:pt>
                <c:pt idx="28781">
                  <c:v>-509.613</c:v>
                </c:pt>
                <c:pt idx="28782">
                  <c:v>-509.59699999999998</c:v>
                </c:pt>
                <c:pt idx="28783">
                  <c:v>-509.58100000000002</c:v>
                </c:pt>
                <c:pt idx="28784">
                  <c:v>-509.565</c:v>
                </c:pt>
                <c:pt idx="28785">
                  <c:v>-509.54899999999998</c:v>
                </c:pt>
                <c:pt idx="28786">
                  <c:v>-509.53300000000002</c:v>
                </c:pt>
                <c:pt idx="28787">
                  <c:v>-509.517</c:v>
                </c:pt>
                <c:pt idx="28788">
                  <c:v>-509.50099999999998</c:v>
                </c:pt>
                <c:pt idx="28789">
                  <c:v>-509.48500000000001</c:v>
                </c:pt>
                <c:pt idx="28790">
                  <c:v>-509.46899999999999</c:v>
                </c:pt>
                <c:pt idx="28791">
                  <c:v>-509.45299999999997</c:v>
                </c:pt>
                <c:pt idx="28792">
                  <c:v>-509.43700000000001</c:v>
                </c:pt>
                <c:pt idx="28793">
                  <c:v>-509.42099999999999</c:v>
                </c:pt>
                <c:pt idx="28794">
                  <c:v>-509.40499999999997</c:v>
                </c:pt>
                <c:pt idx="28795">
                  <c:v>-509.38900000000001</c:v>
                </c:pt>
                <c:pt idx="28796">
                  <c:v>-509.37299999999999</c:v>
                </c:pt>
                <c:pt idx="28797">
                  <c:v>-509.35700000000003</c:v>
                </c:pt>
                <c:pt idx="28798">
                  <c:v>-509.34100000000001</c:v>
                </c:pt>
                <c:pt idx="28799">
                  <c:v>-509.32499999999999</c:v>
                </c:pt>
                <c:pt idx="28800">
                  <c:v>-509.30900000000003</c:v>
                </c:pt>
                <c:pt idx="28801">
                  <c:v>-509.29300000000001</c:v>
                </c:pt>
                <c:pt idx="28802">
                  <c:v>-509.27699999999999</c:v>
                </c:pt>
                <c:pt idx="28803">
                  <c:v>-509.26100000000002</c:v>
                </c:pt>
                <c:pt idx="28804">
                  <c:v>-509.245</c:v>
                </c:pt>
                <c:pt idx="28805">
                  <c:v>-509.22899999999998</c:v>
                </c:pt>
                <c:pt idx="28806">
                  <c:v>-509.21300000000002</c:v>
                </c:pt>
                <c:pt idx="28807">
                  <c:v>-509.197</c:v>
                </c:pt>
                <c:pt idx="28808">
                  <c:v>-509.18099999999998</c:v>
                </c:pt>
                <c:pt idx="28809">
                  <c:v>-509.16500000000002</c:v>
                </c:pt>
                <c:pt idx="28810">
                  <c:v>-509.149</c:v>
                </c:pt>
                <c:pt idx="28811">
                  <c:v>-509.13299999999998</c:v>
                </c:pt>
                <c:pt idx="28812">
                  <c:v>-509.11700000000002</c:v>
                </c:pt>
                <c:pt idx="28813">
                  <c:v>-509.101</c:v>
                </c:pt>
                <c:pt idx="28814">
                  <c:v>-509.08499999999998</c:v>
                </c:pt>
                <c:pt idx="28815">
                  <c:v>-509.06900000000002</c:v>
                </c:pt>
                <c:pt idx="28816">
                  <c:v>-509.053</c:v>
                </c:pt>
                <c:pt idx="28817">
                  <c:v>-509.03699999999998</c:v>
                </c:pt>
                <c:pt idx="28818">
                  <c:v>-509.02100000000002</c:v>
                </c:pt>
                <c:pt idx="28819">
                  <c:v>-509.005</c:v>
                </c:pt>
                <c:pt idx="28820">
                  <c:v>-508.99</c:v>
                </c:pt>
                <c:pt idx="28821">
                  <c:v>-508.97399999999999</c:v>
                </c:pt>
                <c:pt idx="28822">
                  <c:v>-508.95800000000003</c:v>
                </c:pt>
                <c:pt idx="28823">
                  <c:v>-508.94200000000001</c:v>
                </c:pt>
                <c:pt idx="28824">
                  <c:v>-508.92599999999999</c:v>
                </c:pt>
                <c:pt idx="28825">
                  <c:v>-508.91</c:v>
                </c:pt>
                <c:pt idx="28826">
                  <c:v>-508.89400000000001</c:v>
                </c:pt>
                <c:pt idx="28827">
                  <c:v>-508.87799999999999</c:v>
                </c:pt>
                <c:pt idx="28828">
                  <c:v>-508.86200000000002</c:v>
                </c:pt>
                <c:pt idx="28829">
                  <c:v>-508.846</c:v>
                </c:pt>
                <c:pt idx="28830">
                  <c:v>-508.83</c:v>
                </c:pt>
                <c:pt idx="28831">
                  <c:v>-508.81400000000002</c:v>
                </c:pt>
                <c:pt idx="28832">
                  <c:v>-508.798</c:v>
                </c:pt>
                <c:pt idx="28833">
                  <c:v>-508.78199999999998</c:v>
                </c:pt>
                <c:pt idx="28834">
                  <c:v>-508.76600000000002</c:v>
                </c:pt>
                <c:pt idx="28835">
                  <c:v>-508.75</c:v>
                </c:pt>
                <c:pt idx="28836">
                  <c:v>-508.73399999999998</c:v>
                </c:pt>
                <c:pt idx="28837">
                  <c:v>-508.71800000000002</c:v>
                </c:pt>
                <c:pt idx="28838">
                  <c:v>-508.702</c:v>
                </c:pt>
                <c:pt idx="28839">
                  <c:v>-508.68599999999998</c:v>
                </c:pt>
                <c:pt idx="28840">
                  <c:v>-508.67</c:v>
                </c:pt>
                <c:pt idx="28841">
                  <c:v>-508.654</c:v>
                </c:pt>
                <c:pt idx="28842">
                  <c:v>-508.63799999999998</c:v>
                </c:pt>
                <c:pt idx="28843">
                  <c:v>-508.62200000000001</c:v>
                </c:pt>
                <c:pt idx="28844">
                  <c:v>-508.60599999999999</c:v>
                </c:pt>
                <c:pt idx="28845">
                  <c:v>-508.59</c:v>
                </c:pt>
                <c:pt idx="28846">
                  <c:v>-508.57400000000001</c:v>
                </c:pt>
                <c:pt idx="28847">
                  <c:v>-508.55799999999999</c:v>
                </c:pt>
                <c:pt idx="28848">
                  <c:v>-508.54199999999997</c:v>
                </c:pt>
                <c:pt idx="28849">
                  <c:v>-508.52600000000001</c:v>
                </c:pt>
                <c:pt idx="28850">
                  <c:v>-508.51</c:v>
                </c:pt>
                <c:pt idx="28851">
                  <c:v>-508.49400000000003</c:v>
                </c:pt>
                <c:pt idx="28852">
                  <c:v>-508.47800000000001</c:v>
                </c:pt>
                <c:pt idx="28853">
                  <c:v>-508.46199999999999</c:v>
                </c:pt>
                <c:pt idx="28854">
                  <c:v>-508.44600000000003</c:v>
                </c:pt>
                <c:pt idx="28855">
                  <c:v>-508.43</c:v>
                </c:pt>
                <c:pt idx="28856">
                  <c:v>-508.41399999999999</c:v>
                </c:pt>
                <c:pt idx="28857">
                  <c:v>-508.39800000000002</c:v>
                </c:pt>
                <c:pt idx="28858">
                  <c:v>-508.38200000000001</c:v>
                </c:pt>
                <c:pt idx="28859">
                  <c:v>-508.36599999999999</c:v>
                </c:pt>
                <c:pt idx="28860">
                  <c:v>-508.35</c:v>
                </c:pt>
                <c:pt idx="28861">
                  <c:v>-508.334</c:v>
                </c:pt>
                <c:pt idx="28862">
                  <c:v>-508.31799999999998</c:v>
                </c:pt>
                <c:pt idx="28863">
                  <c:v>-508.30200000000002</c:v>
                </c:pt>
                <c:pt idx="28864">
                  <c:v>-508.286</c:v>
                </c:pt>
                <c:pt idx="28865">
                  <c:v>-508.27</c:v>
                </c:pt>
                <c:pt idx="28866">
                  <c:v>-508.25400000000002</c:v>
                </c:pt>
                <c:pt idx="28867">
                  <c:v>-508.238</c:v>
                </c:pt>
                <c:pt idx="28868">
                  <c:v>-508.22199999999998</c:v>
                </c:pt>
                <c:pt idx="28869">
                  <c:v>-508.20600000000002</c:v>
                </c:pt>
                <c:pt idx="28870">
                  <c:v>-508.19</c:v>
                </c:pt>
                <c:pt idx="28871">
                  <c:v>-508.17399999999998</c:v>
                </c:pt>
                <c:pt idx="28872">
                  <c:v>-508.15800000000002</c:v>
                </c:pt>
                <c:pt idx="28873">
                  <c:v>-508.142</c:v>
                </c:pt>
                <c:pt idx="28874">
                  <c:v>-508.12599999999998</c:v>
                </c:pt>
                <c:pt idx="28875">
                  <c:v>-508.11</c:v>
                </c:pt>
                <c:pt idx="28876">
                  <c:v>-508.09399999999999</c:v>
                </c:pt>
                <c:pt idx="28877">
                  <c:v>-508.07799999999997</c:v>
                </c:pt>
                <c:pt idx="28878">
                  <c:v>-508.06200000000001</c:v>
                </c:pt>
                <c:pt idx="28879">
                  <c:v>-508.04599999999999</c:v>
                </c:pt>
                <c:pt idx="28880">
                  <c:v>-508.03</c:v>
                </c:pt>
                <c:pt idx="28881">
                  <c:v>-508.01400000000001</c:v>
                </c:pt>
                <c:pt idx="28882">
                  <c:v>-507.99799999999999</c:v>
                </c:pt>
                <c:pt idx="28883">
                  <c:v>-507.98200000000003</c:v>
                </c:pt>
                <c:pt idx="28884">
                  <c:v>-507.96600000000001</c:v>
                </c:pt>
                <c:pt idx="28885">
                  <c:v>-507.95</c:v>
                </c:pt>
                <c:pt idx="28886">
                  <c:v>-507.93400000000003</c:v>
                </c:pt>
                <c:pt idx="28887">
                  <c:v>-507.91800000000001</c:v>
                </c:pt>
                <c:pt idx="28888">
                  <c:v>-507.90199999999999</c:v>
                </c:pt>
                <c:pt idx="28889">
                  <c:v>-507.88600000000002</c:v>
                </c:pt>
                <c:pt idx="28890">
                  <c:v>-507.87</c:v>
                </c:pt>
                <c:pt idx="28891">
                  <c:v>-507.85399999999998</c:v>
                </c:pt>
                <c:pt idx="28892">
                  <c:v>-507.83800000000002</c:v>
                </c:pt>
                <c:pt idx="28893">
                  <c:v>-507.822</c:v>
                </c:pt>
                <c:pt idx="28894">
                  <c:v>-507.80599999999998</c:v>
                </c:pt>
                <c:pt idx="28895">
                  <c:v>-507.79</c:v>
                </c:pt>
                <c:pt idx="28896">
                  <c:v>-507.774</c:v>
                </c:pt>
                <c:pt idx="28897">
                  <c:v>-507.75799999999998</c:v>
                </c:pt>
                <c:pt idx="28898">
                  <c:v>-507.74200000000002</c:v>
                </c:pt>
                <c:pt idx="28899">
                  <c:v>-507.726</c:v>
                </c:pt>
                <c:pt idx="28900">
                  <c:v>-507.71</c:v>
                </c:pt>
                <c:pt idx="28901">
                  <c:v>-507.69400000000002</c:v>
                </c:pt>
                <c:pt idx="28902">
                  <c:v>-507.678</c:v>
                </c:pt>
                <c:pt idx="28903">
                  <c:v>-507.66199999999998</c:v>
                </c:pt>
                <c:pt idx="28904">
                  <c:v>-507.64600000000002</c:v>
                </c:pt>
                <c:pt idx="28905">
                  <c:v>-507.63</c:v>
                </c:pt>
                <c:pt idx="28906">
                  <c:v>-507.61399999999998</c:v>
                </c:pt>
                <c:pt idx="28907">
                  <c:v>-507.59800000000001</c:v>
                </c:pt>
                <c:pt idx="28908">
                  <c:v>-507.58199999999999</c:v>
                </c:pt>
                <c:pt idx="28909">
                  <c:v>-507.56599999999997</c:v>
                </c:pt>
                <c:pt idx="28910">
                  <c:v>-507.55</c:v>
                </c:pt>
                <c:pt idx="28911">
                  <c:v>-507.53399999999999</c:v>
                </c:pt>
                <c:pt idx="28912">
                  <c:v>-507.51799999999997</c:v>
                </c:pt>
                <c:pt idx="28913">
                  <c:v>-507.50200000000001</c:v>
                </c:pt>
                <c:pt idx="28914">
                  <c:v>-507.48599999999999</c:v>
                </c:pt>
                <c:pt idx="28915">
                  <c:v>-507.47</c:v>
                </c:pt>
                <c:pt idx="28916">
                  <c:v>-507.45400000000001</c:v>
                </c:pt>
                <c:pt idx="28917">
                  <c:v>-507.43799999999999</c:v>
                </c:pt>
                <c:pt idx="28918">
                  <c:v>-507.42200000000003</c:v>
                </c:pt>
                <c:pt idx="28919">
                  <c:v>-507.40600000000001</c:v>
                </c:pt>
                <c:pt idx="28920">
                  <c:v>-507.39</c:v>
                </c:pt>
                <c:pt idx="28921">
                  <c:v>-507.37400000000002</c:v>
                </c:pt>
                <c:pt idx="28922">
                  <c:v>-507.358</c:v>
                </c:pt>
                <c:pt idx="28923">
                  <c:v>-507.34199999999998</c:v>
                </c:pt>
                <c:pt idx="28924">
                  <c:v>-507.32600000000002</c:v>
                </c:pt>
                <c:pt idx="28925">
                  <c:v>-507.31</c:v>
                </c:pt>
                <c:pt idx="28926">
                  <c:v>-507.29399999999998</c:v>
                </c:pt>
                <c:pt idx="28927">
                  <c:v>-507.27800000000002</c:v>
                </c:pt>
                <c:pt idx="28928">
                  <c:v>-507.262</c:v>
                </c:pt>
                <c:pt idx="28929">
                  <c:v>-507.24599999999998</c:v>
                </c:pt>
                <c:pt idx="28930">
                  <c:v>-507.23</c:v>
                </c:pt>
                <c:pt idx="28931">
                  <c:v>-507.214</c:v>
                </c:pt>
                <c:pt idx="28932">
                  <c:v>-507.19799999999998</c:v>
                </c:pt>
                <c:pt idx="28933">
                  <c:v>-507.18200000000002</c:v>
                </c:pt>
                <c:pt idx="28934">
                  <c:v>-507.16699999999997</c:v>
                </c:pt>
                <c:pt idx="28935">
                  <c:v>-507.15100000000001</c:v>
                </c:pt>
                <c:pt idx="28936">
                  <c:v>-507.13499999999999</c:v>
                </c:pt>
                <c:pt idx="28937">
                  <c:v>-507.11900000000003</c:v>
                </c:pt>
                <c:pt idx="28938">
                  <c:v>-507.10300000000001</c:v>
                </c:pt>
                <c:pt idx="28939">
                  <c:v>-507.08699999999999</c:v>
                </c:pt>
                <c:pt idx="28940">
                  <c:v>-507.07100000000003</c:v>
                </c:pt>
                <c:pt idx="28941">
                  <c:v>-507.05500000000001</c:v>
                </c:pt>
                <c:pt idx="28942">
                  <c:v>-507.03899999999999</c:v>
                </c:pt>
                <c:pt idx="28943">
                  <c:v>-507.02300000000002</c:v>
                </c:pt>
                <c:pt idx="28944">
                  <c:v>-507.00700000000001</c:v>
                </c:pt>
                <c:pt idx="28945">
                  <c:v>-506.99099999999999</c:v>
                </c:pt>
                <c:pt idx="28946">
                  <c:v>-506.97500000000002</c:v>
                </c:pt>
                <c:pt idx="28947">
                  <c:v>-506.959</c:v>
                </c:pt>
                <c:pt idx="28948">
                  <c:v>-506.94299999999998</c:v>
                </c:pt>
                <c:pt idx="28949">
                  <c:v>-506.92700000000002</c:v>
                </c:pt>
                <c:pt idx="28950">
                  <c:v>-506.911</c:v>
                </c:pt>
                <c:pt idx="28951">
                  <c:v>-506.89499999999998</c:v>
                </c:pt>
                <c:pt idx="28952">
                  <c:v>-506.87900000000002</c:v>
                </c:pt>
                <c:pt idx="28953">
                  <c:v>-506.863</c:v>
                </c:pt>
                <c:pt idx="28954">
                  <c:v>-506.84699999999998</c:v>
                </c:pt>
                <c:pt idx="28955">
                  <c:v>-506.83100000000002</c:v>
                </c:pt>
                <c:pt idx="28956">
                  <c:v>-506.815</c:v>
                </c:pt>
                <c:pt idx="28957">
                  <c:v>-506.79899999999998</c:v>
                </c:pt>
                <c:pt idx="28958">
                  <c:v>-506.78300000000002</c:v>
                </c:pt>
                <c:pt idx="28959">
                  <c:v>-506.767</c:v>
                </c:pt>
                <c:pt idx="28960">
                  <c:v>-506.75099999999998</c:v>
                </c:pt>
                <c:pt idx="28961">
                  <c:v>-506.73500000000001</c:v>
                </c:pt>
                <c:pt idx="28962">
                  <c:v>-506.71899999999999</c:v>
                </c:pt>
                <c:pt idx="28963">
                  <c:v>-506.70299999999997</c:v>
                </c:pt>
                <c:pt idx="28964">
                  <c:v>-506.68700000000001</c:v>
                </c:pt>
                <c:pt idx="28965">
                  <c:v>-506.67099999999999</c:v>
                </c:pt>
                <c:pt idx="28966">
                  <c:v>-506.65499999999997</c:v>
                </c:pt>
                <c:pt idx="28967">
                  <c:v>-506.63900000000001</c:v>
                </c:pt>
                <c:pt idx="28968">
                  <c:v>-506.62299999999999</c:v>
                </c:pt>
                <c:pt idx="28969">
                  <c:v>-506.60700000000003</c:v>
                </c:pt>
                <c:pt idx="28970">
                  <c:v>-506.59100000000001</c:v>
                </c:pt>
                <c:pt idx="28971">
                  <c:v>-506.57499999999999</c:v>
                </c:pt>
                <c:pt idx="28972">
                  <c:v>-506.55900000000003</c:v>
                </c:pt>
                <c:pt idx="28973">
                  <c:v>-506.54300000000001</c:v>
                </c:pt>
                <c:pt idx="28974">
                  <c:v>-506.52699999999999</c:v>
                </c:pt>
                <c:pt idx="28975">
                  <c:v>-506.51100000000002</c:v>
                </c:pt>
                <c:pt idx="28976">
                  <c:v>-506.495</c:v>
                </c:pt>
                <c:pt idx="28977">
                  <c:v>-506.47899999999998</c:v>
                </c:pt>
                <c:pt idx="28978">
                  <c:v>-506.46300000000002</c:v>
                </c:pt>
                <c:pt idx="28979">
                  <c:v>-506.447</c:v>
                </c:pt>
                <c:pt idx="28980">
                  <c:v>-506.43099999999998</c:v>
                </c:pt>
                <c:pt idx="28981">
                  <c:v>-506.41500000000002</c:v>
                </c:pt>
                <c:pt idx="28982">
                  <c:v>-506.399</c:v>
                </c:pt>
                <c:pt idx="28983">
                  <c:v>-506.38299999999998</c:v>
                </c:pt>
                <c:pt idx="28984">
                  <c:v>-506.36700000000002</c:v>
                </c:pt>
                <c:pt idx="28985">
                  <c:v>-506.351</c:v>
                </c:pt>
                <c:pt idx="28986">
                  <c:v>-506.33499999999998</c:v>
                </c:pt>
                <c:pt idx="28987">
                  <c:v>-506.31900000000002</c:v>
                </c:pt>
                <c:pt idx="28988">
                  <c:v>-506.303</c:v>
                </c:pt>
                <c:pt idx="28989">
                  <c:v>-506.28699999999998</c:v>
                </c:pt>
                <c:pt idx="28990">
                  <c:v>-506.27100000000002</c:v>
                </c:pt>
                <c:pt idx="28991">
                  <c:v>-506.255</c:v>
                </c:pt>
                <c:pt idx="28992">
                  <c:v>-506.23899999999998</c:v>
                </c:pt>
                <c:pt idx="28993">
                  <c:v>-506.22300000000001</c:v>
                </c:pt>
                <c:pt idx="28994">
                  <c:v>-506.20699999999999</c:v>
                </c:pt>
                <c:pt idx="28995">
                  <c:v>-506.19099999999997</c:v>
                </c:pt>
                <c:pt idx="28996">
                  <c:v>-506.17500000000001</c:v>
                </c:pt>
                <c:pt idx="28997">
                  <c:v>-506.15899999999999</c:v>
                </c:pt>
                <c:pt idx="28998">
                  <c:v>-506.14299999999997</c:v>
                </c:pt>
                <c:pt idx="28999">
                  <c:v>-506.12700000000001</c:v>
                </c:pt>
                <c:pt idx="29000">
                  <c:v>-506.11099999999999</c:v>
                </c:pt>
                <c:pt idx="29001">
                  <c:v>-506.09500000000003</c:v>
                </c:pt>
                <c:pt idx="29002">
                  <c:v>-506.07900000000001</c:v>
                </c:pt>
                <c:pt idx="29003">
                  <c:v>-506.06299999999999</c:v>
                </c:pt>
                <c:pt idx="29004">
                  <c:v>-506.04700000000003</c:v>
                </c:pt>
                <c:pt idx="29005">
                  <c:v>-506.03100000000001</c:v>
                </c:pt>
                <c:pt idx="29006">
                  <c:v>-506.01499999999999</c:v>
                </c:pt>
                <c:pt idx="29007">
                  <c:v>-505.99900000000002</c:v>
                </c:pt>
                <c:pt idx="29008">
                  <c:v>-505.983</c:v>
                </c:pt>
                <c:pt idx="29009">
                  <c:v>-505.96699999999998</c:v>
                </c:pt>
                <c:pt idx="29010">
                  <c:v>-505.95100000000002</c:v>
                </c:pt>
                <c:pt idx="29011">
                  <c:v>-505.935</c:v>
                </c:pt>
                <c:pt idx="29012">
                  <c:v>-505.91899999999998</c:v>
                </c:pt>
                <c:pt idx="29013">
                  <c:v>-505.90300000000002</c:v>
                </c:pt>
                <c:pt idx="29014">
                  <c:v>-505.887</c:v>
                </c:pt>
                <c:pt idx="29015">
                  <c:v>-505.87099999999998</c:v>
                </c:pt>
                <c:pt idx="29016">
                  <c:v>-505.85500000000002</c:v>
                </c:pt>
                <c:pt idx="29017">
                  <c:v>-505.839</c:v>
                </c:pt>
                <c:pt idx="29018">
                  <c:v>-505.82299999999998</c:v>
                </c:pt>
                <c:pt idx="29019">
                  <c:v>-505.80700000000002</c:v>
                </c:pt>
                <c:pt idx="29020">
                  <c:v>-505.791</c:v>
                </c:pt>
                <c:pt idx="29021">
                  <c:v>-505.77499999999998</c:v>
                </c:pt>
                <c:pt idx="29022">
                  <c:v>-505.75900000000001</c:v>
                </c:pt>
                <c:pt idx="29023">
                  <c:v>-505.74299999999999</c:v>
                </c:pt>
                <c:pt idx="29024">
                  <c:v>-505.72699999999998</c:v>
                </c:pt>
                <c:pt idx="29025">
                  <c:v>-505.71100000000001</c:v>
                </c:pt>
                <c:pt idx="29026">
                  <c:v>-505.69499999999999</c:v>
                </c:pt>
                <c:pt idx="29027">
                  <c:v>-505.67899999999997</c:v>
                </c:pt>
                <c:pt idx="29028">
                  <c:v>-505.66300000000001</c:v>
                </c:pt>
                <c:pt idx="29029">
                  <c:v>-505.64699999999999</c:v>
                </c:pt>
                <c:pt idx="29030">
                  <c:v>-505.63099999999997</c:v>
                </c:pt>
                <c:pt idx="29031">
                  <c:v>-505.61500000000001</c:v>
                </c:pt>
                <c:pt idx="29032">
                  <c:v>-505.59899999999999</c:v>
                </c:pt>
                <c:pt idx="29033">
                  <c:v>-505.58300000000003</c:v>
                </c:pt>
                <c:pt idx="29034">
                  <c:v>-505.56700000000001</c:v>
                </c:pt>
                <c:pt idx="29035">
                  <c:v>-505.55099999999999</c:v>
                </c:pt>
                <c:pt idx="29036">
                  <c:v>-505.53500000000003</c:v>
                </c:pt>
                <c:pt idx="29037">
                  <c:v>-505.51900000000001</c:v>
                </c:pt>
                <c:pt idx="29038">
                  <c:v>-505.50299999999999</c:v>
                </c:pt>
                <c:pt idx="29039">
                  <c:v>-505.48700000000002</c:v>
                </c:pt>
                <c:pt idx="29040">
                  <c:v>-505.471</c:v>
                </c:pt>
                <c:pt idx="29041">
                  <c:v>-505.45499999999998</c:v>
                </c:pt>
                <c:pt idx="29042">
                  <c:v>-505.43900000000002</c:v>
                </c:pt>
                <c:pt idx="29043">
                  <c:v>-505.423</c:v>
                </c:pt>
                <c:pt idx="29044">
                  <c:v>-505.40699999999998</c:v>
                </c:pt>
                <c:pt idx="29045">
                  <c:v>-505.39100000000002</c:v>
                </c:pt>
                <c:pt idx="29046">
                  <c:v>-505.375</c:v>
                </c:pt>
                <c:pt idx="29047">
                  <c:v>-505.35899999999998</c:v>
                </c:pt>
                <c:pt idx="29048">
                  <c:v>-505.34399999999999</c:v>
                </c:pt>
                <c:pt idx="29049">
                  <c:v>-505.32799999999997</c:v>
                </c:pt>
                <c:pt idx="29050">
                  <c:v>-505.31200000000001</c:v>
                </c:pt>
                <c:pt idx="29051">
                  <c:v>-505.29599999999999</c:v>
                </c:pt>
                <c:pt idx="29052">
                  <c:v>-505.28</c:v>
                </c:pt>
                <c:pt idx="29053">
                  <c:v>-505.26400000000001</c:v>
                </c:pt>
                <c:pt idx="29054">
                  <c:v>-505.24799999999999</c:v>
                </c:pt>
                <c:pt idx="29055">
                  <c:v>-505.23200000000003</c:v>
                </c:pt>
                <c:pt idx="29056">
                  <c:v>-505.21600000000001</c:v>
                </c:pt>
                <c:pt idx="29057">
                  <c:v>-505.2</c:v>
                </c:pt>
                <c:pt idx="29058">
                  <c:v>-505.18400000000003</c:v>
                </c:pt>
                <c:pt idx="29059">
                  <c:v>-505.16800000000001</c:v>
                </c:pt>
                <c:pt idx="29060">
                  <c:v>-505.15199999999999</c:v>
                </c:pt>
                <c:pt idx="29061">
                  <c:v>-505.13600000000002</c:v>
                </c:pt>
                <c:pt idx="29062">
                  <c:v>-505.12</c:v>
                </c:pt>
                <c:pt idx="29063">
                  <c:v>-505.10399999999998</c:v>
                </c:pt>
                <c:pt idx="29064">
                  <c:v>-505.08800000000002</c:v>
                </c:pt>
                <c:pt idx="29065">
                  <c:v>-505.072</c:v>
                </c:pt>
                <c:pt idx="29066">
                  <c:v>-505.05599999999998</c:v>
                </c:pt>
                <c:pt idx="29067">
                  <c:v>-505.04</c:v>
                </c:pt>
                <c:pt idx="29068">
                  <c:v>-505.024</c:v>
                </c:pt>
                <c:pt idx="29069">
                  <c:v>-505.00799999999998</c:v>
                </c:pt>
                <c:pt idx="29070">
                  <c:v>-504.99200000000002</c:v>
                </c:pt>
                <c:pt idx="29071">
                  <c:v>-504.976</c:v>
                </c:pt>
                <c:pt idx="29072">
                  <c:v>-504.96</c:v>
                </c:pt>
                <c:pt idx="29073">
                  <c:v>-504.94400000000002</c:v>
                </c:pt>
                <c:pt idx="29074">
                  <c:v>-504.928</c:v>
                </c:pt>
                <c:pt idx="29075">
                  <c:v>-504.91199999999998</c:v>
                </c:pt>
                <c:pt idx="29076">
                  <c:v>-504.89600000000002</c:v>
                </c:pt>
                <c:pt idx="29077">
                  <c:v>-504.88</c:v>
                </c:pt>
                <c:pt idx="29078">
                  <c:v>-504.86399999999998</c:v>
                </c:pt>
                <c:pt idx="29079">
                  <c:v>-504.84800000000001</c:v>
                </c:pt>
                <c:pt idx="29080">
                  <c:v>-504.83199999999999</c:v>
                </c:pt>
                <c:pt idx="29081">
                  <c:v>-504.81599999999997</c:v>
                </c:pt>
                <c:pt idx="29082">
                  <c:v>-504.8</c:v>
                </c:pt>
                <c:pt idx="29083">
                  <c:v>-504.78399999999999</c:v>
                </c:pt>
                <c:pt idx="29084">
                  <c:v>-504.76799999999997</c:v>
                </c:pt>
                <c:pt idx="29085">
                  <c:v>-504.75200000000001</c:v>
                </c:pt>
                <c:pt idx="29086">
                  <c:v>-504.73599999999999</c:v>
                </c:pt>
                <c:pt idx="29087">
                  <c:v>-504.72</c:v>
                </c:pt>
                <c:pt idx="29088">
                  <c:v>-504.70400000000001</c:v>
                </c:pt>
                <c:pt idx="29089">
                  <c:v>-504.68799999999999</c:v>
                </c:pt>
                <c:pt idx="29090">
                  <c:v>-504.67200000000003</c:v>
                </c:pt>
                <c:pt idx="29091">
                  <c:v>-504.65600000000001</c:v>
                </c:pt>
                <c:pt idx="29092">
                  <c:v>-504.64</c:v>
                </c:pt>
                <c:pt idx="29093">
                  <c:v>-504.62400000000002</c:v>
                </c:pt>
                <c:pt idx="29094">
                  <c:v>-504.608</c:v>
                </c:pt>
                <c:pt idx="29095">
                  <c:v>-504.59199999999998</c:v>
                </c:pt>
                <c:pt idx="29096">
                  <c:v>-504.57600000000002</c:v>
                </c:pt>
                <c:pt idx="29097">
                  <c:v>-504.56</c:v>
                </c:pt>
                <c:pt idx="29098">
                  <c:v>-504.54399999999998</c:v>
                </c:pt>
                <c:pt idx="29099">
                  <c:v>-504.52800000000002</c:v>
                </c:pt>
                <c:pt idx="29100">
                  <c:v>-504.512</c:v>
                </c:pt>
                <c:pt idx="29101">
                  <c:v>-504.49599999999998</c:v>
                </c:pt>
                <c:pt idx="29102">
                  <c:v>-504.48</c:v>
                </c:pt>
                <c:pt idx="29103">
                  <c:v>-504.464</c:v>
                </c:pt>
                <c:pt idx="29104">
                  <c:v>-504.44799999999998</c:v>
                </c:pt>
                <c:pt idx="29105">
                  <c:v>-504.43200000000002</c:v>
                </c:pt>
                <c:pt idx="29106">
                  <c:v>-504.416</c:v>
                </c:pt>
                <c:pt idx="29107">
                  <c:v>-504.4</c:v>
                </c:pt>
                <c:pt idx="29108">
                  <c:v>-504.38400000000001</c:v>
                </c:pt>
                <c:pt idx="29109">
                  <c:v>-504.36799999999999</c:v>
                </c:pt>
                <c:pt idx="29110">
                  <c:v>-504.35199999999998</c:v>
                </c:pt>
                <c:pt idx="29111">
                  <c:v>-504.33600000000001</c:v>
                </c:pt>
                <c:pt idx="29112">
                  <c:v>-504.32</c:v>
                </c:pt>
                <c:pt idx="29113">
                  <c:v>-504.30399999999997</c:v>
                </c:pt>
                <c:pt idx="29114">
                  <c:v>-504.28800000000001</c:v>
                </c:pt>
                <c:pt idx="29115">
                  <c:v>-504.27199999999999</c:v>
                </c:pt>
                <c:pt idx="29116">
                  <c:v>-504.25599999999997</c:v>
                </c:pt>
                <c:pt idx="29117">
                  <c:v>-504.24</c:v>
                </c:pt>
                <c:pt idx="29118">
                  <c:v>-504.22399999999999</c:v>
                </c:pt>
                <c:pt idx="29119">
                  <c:v>-504.20800000000003</c:v>
                </c:pt>
                <c:pt idx="29120">
                  <c:v>-504.19200000000001</c:v>
                </c:pt>
                <c:pt idx="29121">
                  <c:v>-504.17599999999999</c:v>
                </c:pt>
                <c:pt idx="29122">
                  <c:v>-504.16</c:v>
                </c:pt>
                <c:pt idx="29123">
                  <c:v>-504.14400000000001</c:v>
                </c:pt>
                <c:pt idx="29124">
                  <c:v>-504.12799999999999</c:v>
                </c:pt>
                <c:pt idx="29125">
                  <c:v>-504.11200000000002</c:v>
                </c:pt>
                <c:pt idx="29126">
                  <c:v>-504.096</c:v>
                </c:pt>
                <c:pt idx="29127">
                  <c:v>-504.08</c:v>
                </c:pt>
                <c:pt idx="29128">
                  <c:v>-504.06400000000002</c:v>
                </c:pt>
                <c:pt idx="29129">
                  <c:v>-504.048</c:v>
                </c:pt>
                <c:pt idx="29130">
                  <c:v>-504.03199999999998</c:v>
                </c:pt>
                <c:pt idx="29131">
                  <c:v>-504.01600000000002</c:v>
                </c:pt>
                <c:pt idx="29132">
                  <c:v>-504</c:v>
                </c:pt>
                <c:pt idx="29133">
                  <c:v>-503.98399999999998</c:v>
                </c:pt>
                <c:pt idx="29134">
                  <c:v>-503.96800000000002</c:v>
                </c:pt>
                <c:pt idx="29135">
                  <c:v>-503.952</c:v>
                </c:pt>
                <c:pt idx="29136">
                  <c:v>-503.93599999999998</c:v>
                </c:pt>
                <c:pt idx="29137">
                  <c:v>-503.92</c:v>
                </c:pt>
                <c:pt idx="29138">
                  <c:v>-503.904</c:v>
                </c:pt>
                <c:pt idx="29139">
                  <c:v>-503.88799999999998</c:v>
                </c:pt>
                <c:pt idx="29140">
                  <c:v>-503.87200000000001</c:v>
                </c:pt>
                <c:pt idx="29141">
                  <c:v>-503.85599999999999</c:v>
                </c:pt>
                <c:pt idx="29142">
                  <c:v>-503.84</c:v>
                </c:pt>
                <c:pt idx="29143">
                  <c:v>-503.82400000000001</c:v>
                </c:pt>
                <c:pt idx="29144">
                  <c:v>-503.80799999999999</c:v>
                </c:pt>
                <c:pt idx="29145">
                  <c:v>-503.79199999999997</c:v>
                </c:pt>
                <c:pt idx="29146">
                  <c:v>-503.77600000000001</c:v>
                </c:pt>
                <c:pt idx="29147">
                  <c:v>-503.76</c:v>
                </c:pt>
                <c:pt idx="29148">
                  <c:v>-503.74400000000003</c:v>
                </c:pt>
                <c:pt idx="29149">
                  <c:v>-503.72800000000001</c:v>
                </c:pt>
                <c:pt idx="29150">
                  <c:v>-503.71199999999999</c:v>
                </c:pt>
                <c:pt idx="29151">
                  <c:v>-503.69600000000003</c:v>
                </c:pt>
                <c:pt idx="29152">
                  <c:v>-503.68</c:v>
                </c:pt>
                <c:pt idx="29153">
                  <c:v>-503.66399999999999</c:v>
                </c:pt>
                <c:pt idx="29154">
                  <c:v>-503.64800000000002</c:v>
                </c:pt>
                <c:pt idx="29155">
                  <c:v>-503.63200000000001</c:v>
                </c:pt>
                <c:pt idx="29156">
                  <c:v>-503.61599999999999</c:v>
                </c:pt>
                <c:pt idx="29157">
                  <c:v>-503.6</c:v>
                </c:pt>
                <c:pt idx="29158">
                  <c:v>-503.584</c:v>
                </c:pt>
                <c:pt idx="29159">
                  <c:v>-503.56799999999998</c:v>
                </c:pt>
                <c:pt idx="29160">
                  <c:v>-503.55200000000002</c:v>
                </c:pt>
                <c:pt idx="29161">
                  <c:v>-503.536</c:v>
                </c:pt>
                <c:pt idx="29162">
                  <c:v>-503.52100000000002</c:v>
                </c:pt>
                <c:pt idx="29163">
                  <c:v>-503.505</c:v>
                </c:pt>
                <c:pt idx="29164">
                  <c:v>-503.48899999999998</c:v>
                </c:pt>
                <c:pt idx="29165">
                  <c:v>-503.47300000000001</c:v>
                </c:pt>
                <c:pt idx="29166">
                  <c:v>-503.45699999999999</c:v>
                </c:pt>
                <c:pt idx="29167">
                  <c:v>-503.44099999999997</c:v>
                </c:pt>
                <c:pt idx="29168">
                  <c:v>-503.42500000000001</c:v>
                </c:pt>
                <c:pt idx="29169">
                  <c:v>-503.40899999999999</c:v>
                </c:pt>
                <c:pt idx="29170">
                  <c:v>-503.39299999999997</c:v>
                </c:pt>
                <c:pt idx="29171">
                  <c:v>-503.37700000000001</c:v>
                </c:pt>
                <c:pt idx="29172">
                  <c:v>-503.36099999999999</c:v>
                </c:pt>
                <c:pt idx="29173">
                  <c:v>-503.34500000000003</c:v>
                </c:pt>
                <c:pt idx="29174">
                  <c:v>-503.32900000000001</c:v>
                </c:pt>
                <c:pt idx="29175">
                  <c:v>-503.31299999999999</c:v>
                </c:pt>
                <c:pt idx="29176">
                  <c:v>-503.29700000000003</c:v>
                </c:pt>
                <c:pt idx="29177">
                  <c:v>-503.28100000000001</c:v>
                </c:pt>
                <c:pt idx="29178">
                  <c:v>-503.26499999999999</c:v>
                </c:pt>
                <c:pt idx="29179">
                  <c:v>-503.24900000000002</c:v>
                </c:pt>
                <c:pt idx="29180">
                  <c:v>-503.233</c:v>
                </c:pt>
                <c:pt idx="29181">
                  <c:v>-503.21699999999998</c:v>
                </c:pt>
                <c:pt idx="29182">
                  <c:v>-503.20100000000002</c:v>
                </c:pt>
                <c:pt idx="29183">
                  <c:v>-503.185</c:v>
                </c:pt>
                <c:pt idx="29184">
                  <c:v>-503.16899999999998</c:v>
                </c:pt>
                <c:pt idx="29185">
                  <c:v>-503.15300000000002</c:v>
                </c:pt>
                <c:pt idx="29186">
                  <c:v>-503.137</c:v>
                </c:pt>
                <c:pt idx="29187">
                  <c:v>-503.12099999999998</c:v>
                </c:pt>
                <c:pt idx="29188">
                  <c:v>-503.10500000000002</c:v>
                </c:pt>
                <c:pt idx="29189">
                  <c:v>-503.089</c:v>
                </c:pt>
                <c:pt idx="29190">
                  <c:v>-503.07299999999998</c:v>
                </c:pt>
                <c:pt idx="29191">
                  <c:v>-503.05700000000002</c:v>
                </c:pt>
                <c:pt idx="29192">
                  <c:v>-503.041</c:v>
                </c:pt>
                <c:pt idx="29193">
                  <c:v>-503.02499999999998</c:v>
                </c:pt>
                <c:pt idx="29194">
                  <c:v>-503.00900000000001</c:v>
                </c:pt>
                <c:pt idx="29195">
                  <c:v>-502.99299999999999</c:v>
                </c:pt>
                <c:pt idx="29196">
                  <c:v>-502.97699999999998</c:v>
                </c:pt>
                <c:pt idx="29197">
                  <c:v>-502.96100000000001</c:v>
                </c:pt>
                <c:pt idx="29198">
                  <c:v>-502.94499999999999</c:v>
                </c:pt>
                <c:pt idx="29199">
                  <c:v>-502.92899999999997</c:v>
                </c:pt>
                <c:pt idx="29200">
                  <c:v>-502.91300000000001</c:v>
                </c:pt>
                <c:pt idx="29201">
                  <c:v>-502.89699999999999</c:v>
                </c:pt>
                <c:pt idx="29202">
                  <c:v>-502.88099999999997</c:v>
                </c:pt>
                <c:pt idx="29203">
                  <c:v>-502.86500000000001</c:v>
                </c:pt>
                <c:pt idx="29204">
                  <c:v>-502.84899999999999</c:v>
                </c:pt>
                <c:pt idx="29205">
                  <c:v>-502.83300000000003</c:v>
                </c:pt>
                <c:pt idx="29206">
                  <c:v>-502.81700000000001</c:v>
                </c:pt>
                <c:pt idx="29207">
                  <c:v>-502.80099999999999</c:v>
                </c:pt>
                <c:pt idx="29208">
                  <c:v>-502.78500000000003</c:v>
                </c:pt>
                <c:pt idx="29209">
                  <c:v>-502.76900000000001</c:v>
                </c:pt>
                <c:pt idx="29210">
                  <c:v>-502.75299999999999</c:v>
                </c:pt>
                <c:pt idx="29211">
                  <c:v>-502.73700000000002</c:v>
                </c:pt>
                <c:pt idx="29212">
                  <c:v>-502.721</c:v>
                </c:pt>
                <c:pt idx="29213">
                  <c:v>-502.70499999999998</c:v>
                </c:pt>
                <c:pt idx="29214">
                  <c:v>-502.68900000000002</c:v>
                </c:pt>
                <c:pt idx="29215">
                  <c:v>-502.673</c:v>
                </c:pt>
                <c:pt idx="29216">
                  <c:v>-502.65699999999998</c:v>
                </c:pt>
                <c:pt idx="29217">
                  <c:v>-502.64100000000002</c:v>
                </c:pt>
                <c:pt idx="29218">
                  <c:v>-502.625</c:v>
                </c:pt>
                <c:pt idx="29219">
                  <c:v>-502.60899999999998</c:v>
                </c:pt>
                <c:pt idx="29220">
                  <c:v>-502.59300000000002</c:v>
                </c:pt>
                <c:pt idx="29221">
                  <c:v>-502.577</c:v>
                </c:pt>
                <c:pt idx="29222">
                  <c:v>-502.56099999999998</c:v>
                </c:pt>
                <c:pt idx="29223">
                  <c:v>-502.54500000000002</c:v>
                </c:pt>
                <c:pt idx="29224">
                  <c:v>-502.529</c:v>
                </c:pt>
                <c:pt idx="29225">
                  <c:v>-502.51299999999998</c:v>
                </c:pt>
                <c:pt idx="29226">
                  <c:v>-502.49700000000001</c:v>
                </c:pt>
                <c:pt idx="29227">
                  <c:v>-502.48099999999999</c:v>
                </c:pt>
                <c:pt idx="29228">
                  <c:v>-502.46499999999997</c:v>
                </c:pt>
                <c:pt idx="29229">
                  <c:v>-502.44900000000001</c:v>
                </c:pt>
                <c:pt idx="29230">
                  <c:v>-502.43299999999999</c:v>
                </c:pt>
                <c:pt idx="29231">
                  <c:v>-502.41699999999997</c:v>
                </c:pt>
                <c:pt idx="29232">
                  <c:v>-502.40100000000001</c:v>
                </c:pt>
                <c:pt idx="29233">
                  <c:v>-502.38499999999999</c:v>
                </c:pt>
                <c:pt idx="29234">
                  <c:v>-502.36900000000003</c:v>
                </c:pt>
                <c:pt idx="29235">
                  <c:v>-502.35300000000001</c:v>
                </c:pt>
                <c:pt idx="29236">
                  <c:v>-502.33699999999999</c:v>
                </c:pt>
                <c:pt idx="29237">
                  <c:v>-502.32100000000003</c:v>
                </c:pt>
                <c:pt idx="29238">
                  <c:v>-502.30500000000001</c:v>
                </c:pt>
                <c:pt idx="29239">
                  <c:v>-502.28899999999999</c:v>
                </c:pt>
                <c:pt idx="29240">
                  <c:v>-502.27300000000002</c:v>
                </c:pt>
                <c:pt idx="29241">
                  <c:v>-502.25700000000001</c:v>
                </c:pt>
                <c:pt idx="29242">
                  <c:v>-502.24099999999999</c:v>
                </c:pt>
                <c:pt idx="29243">
                  <c:v>-502.22500000000002</c:v>
                </c:pt>
                <c:pt idx="29244">
                  <c:v>-502.209</c:v>
                </c:pt>
                <c:pt idx="29245">
                  <c:v>-502.19299999999998</c:v>
                </c:pt>
                <c:pt idx="29246">
                  <c:v>-502.17700000000002</c:v>
                </c:pt>
                <c:pt idx="29247">
                  <c:v>-502.161</c:v>
                </c:pt>
                <c:pt idx="29248">
                  <c:v>-502.14499999999998</c:v>
                </c:pt>
                <c:pt idx="29249">
                  <c:v>-502.12900000000002</c:v>
                </c:pt>
                <c:pt idx="29250">
                  <c:v>-502.113</c:v>
                </c:pt>
                <c:pt idx="29251">
                  <c:v>-502.09699999999998</c:v>
                </c:pt>
                <c:pt idx="29252">
                  <c:v>-502.08100000000002</c:v>
                </c:pt>
                <c:pt idx="29253">
                  <c:v>-502.065</c:v>
                </c:pt>
                <c:pt idx="29254">
                  <c:v>-502.04899999999998</c:v>
                </c:pt>
                <c:pt idx="29255">
                  <c:v>-502.03300000000002</c:v>
                </c:pt>
                <c:pt idx="29256">
                  <c:v>-502.017</c:v>
                </c:pt>
                <c:pt idx="29257">
                  <c:v>-502.00099999999998</c:v>
                </c:pt>
                <c:pt idx="29258">
                  <c:v>-501.98500000000001</c:v>
                </c:pt>
                <c:pt idx="29259">
                  <c:v>-501.96899999999999</c:v>
                </c:pt>
                <c:pt idx="29260">
                  <c:v>-501.95299999999997</c:v>
                </c:pt>
                <c:pt idx="29261">
                  <c:v>-501.93700000000001</c:v>
                </c:pt>
                <c:pt idx="29262">
                  <c:v>-501.92099999999999</c:v>
                </c:pt>
                <c:pt idx="29263">
                  <c:v>-501.90499999999997</c:v>
                </c:pt>
                <c:pt idx="29264">
                  <c:v>-501.88900000000001</c:v>
                </c:pt>
                <c:pt idx="29265">
                  <c:v>-501.87299999999999</c:v>
                </c:pt>
                <c:pt idx="29266">
                  <c:v>-501.85700000000003</c:v>
                </c:pt>
                <c:pt idx="29267">
                  <c:v>-501.84100000000001</c:v>
                </c:pt>
                <c:pt idx="29268">
                  <c:v>-501.82499999999999</c:v>
                </c:pt>
                <c:pt idx="29269">
                  <c:v>-501.80900000000003</c:v>
                </c:pt>
                <c:pt idx="29270">
                  <c:v>-501.79300000000001</c:v>
                </c:pt>
                <c:pt idx="29271">
                  <c:v>-501.77699999999999</c:v>
                </c:pt>
                <c:pt idx="29272">
                  <c:v>-501.76100000000002</c:v>
                </c:pt>
                <c:pt idx="29273">
                  <c:v>-501.745</c:v>
                </c:pt>
                <c:pt idx="29274">
                  <c:v>-501.72899999999998</c:v>
                </c:pt>
                <c:pt idx="29275">
                  <c:v>-501.714</c:v>
                </c:pt>
                <c:pt idx="29276">
                  <c:v>-501.69799999999998</c:v>
                </c:pt>
                <c:pt idx="29277">
                  <c:v>-501.68200000000002</c:v>
                </c:pt>
                <c:pt idx="29278">
                  <c:v>-501.666</c:v>
                </c:pt>
                <c:pt idx="29279">
                  <c:v>-501.65</c:v>
                </c:pt>
                <c:pt idx="29280">
                  <c:v>-501.63400000000001</c:v>
                </c:pt>
                <c:pt idx="29281">
                  <c:v>-501.61799999999999</c:v>
                </c:pt>
                <c:pt idx="29282">
                  <c:v>-501.60199999999998</c:v>
                </c:pt>
                <c:pt idx="29283">
                  <c:v>-501.58600000000001</c:v>
                </c:pt>
                <c:pt idx="29284">
                  <c:v>-501.57</c:v>
                </c:pt>
                <c:pt idx="29285">
                  <c:v>-501.55399999999997</c:v>
                </c:pt>
                <c:pt idx="29286">
                  <c:v>-501.53800000000001</c:v>
                </c:pt>
                <c:pt idx="29287">
                  <c:v>-501.52199999999999</c:v>
                </c:pt>
                <c:pt idx="29288">
                  <c:v>-501.50599999999997</c:v>
                </c:pt>
                <c:pt idx="29289">
                  <c:v>-501.49</c:v>
                </c:pt>
                <c:pt idx="29290">
                  <c:v>-501.47399999999999</c:v>
                </c:pt>
                <c:pt idx="29291">
                  <c:v>-501.45800000000003</c:v>
                </c:pt>
                <c:pt idx="29292">
                  <c:v>-501.44200000000001</c:v>
                </c:pt>
                <c:pt idx="29293">
                  <c:v>-501.42599999999999</c:v>
                </c:pt>
                <c:pt idx="29294">
                  <c:v>-501.41</c:v>
                </c:pt>
                <c:pt idx="29295">
                  <c:v>-501.39400000000001</c:v>
                </c:pt>
                <c:pt idx="29296">
                  <c:v>-501.37799999999999</c:v>
                </c:pt>
                <c:pt idx="29297">
                  <c:v>-501.36200000000002</c:v>
                </c:pt>
                <c:pt idx="29298">
                  <c:v>-501.346</c:v>
                </c:pt>
                <c:pt idx="29299">
                  <c:v>-501.33</c:v>
                </c:pt>
                <c:pt idx="29300">
                  <c:v>-501.31400000000002</c:v>
                </c:pt>
                <c:pt idx="29301">
                  <c:v>-501.298</c:v>
                </c:pt>
                <c:pt idx="29302">
                  <c:v>-501.28199999999998</c:v>
                </c:pt>
                <c:pt idx="29303">
                  <c:v>-501.26600000000002</c:v>
                </c:pt>
                <c:pt idx="29304">
                  <c:v>-501.25</c:v>
                </c:pt>
                <c:pt idx="29305">
                  <c:v>-501.23399999999998</c:v>
                </c:pt>
                <c:pt idx="29306">
                  <c:v>-501.21800000000002</c:v>
                </c:pt>
                <c:pt idx="29307">
                  <c:v>-501.202</c:v>
                </c:pt>
                <c:pt idx="29308">
                  <c:v>-501.18599999999998</c:v>
                </c:pt>
                <c:pt idx="29309">
                  <c:v>-501.17</c:v>
                </c:pt>
                <c:pt idx="29310">
                  <c:v>-501.154</c:v>
                </c:pt>
                <c:pt idx="29311">
                  <c:v>-501.13799999999998</c:v>
                </c:pt>
                <c:pt idx="29312">
                  <c:v>-501.12200000000001</c:v>
                </c:pt>
                <c:pt idx="29313">
                  <c:v>-501.10599999999999</c:v>
                </c:pt>
                <c:pt idx="29314">
                  <c:v>-501.09</c:v>
                </c:pt>
                <c:pt idx="29315">
                  <c:v>-501.07400000000001</c:v>
                </c:pt>
                <c:pt idx="29316">
                  <c:v>-501.05799999999999</c:v>
                </c:pt>
                <c:pt idx="29317">
                  <c:v>-501.04199999999997</c:v>
                </c:pt>
                <c:pt idx="29318">
                  <c:v>-501.02600000000001</c:v>
                </c:pt>
                <c:pt idx="29319">
                  <c:v>-501.01</c:v>
                </c:pt>
                <c:pt idx="29320">
                  <c:v>-500.99400000000003</c:v>
                </c:pt>
                <c:pt idx="29321">
                  <c:v>-500.97800000000001</c:v>
                </c:pt>
                <c:pt idx="29322">
                  <c:v>-500.96199999999999</c:v>
                </c:pt>
                <c:pt idx="29323">
                  <c:v>-500.94600000000003</c:v>
                </c:pt>
                <c:pt idx="29324">
                  <c:v>-500.93</c:v>
                </c:pt>
                <c:pt idx="29325">
                  <c:v>-500.91399999999999</c:v>
                </c:pt>
                <c:pt idx="29326">
                  <c:v>-500.89800000000002</c:v>
                </c:pt>
                <c:pt idx="29327">
                  <c:v>-500.88200000000001</c:v>
                </c:pt>
                <c:pt idx="29328">
                  <c:v>-500.86599999999999</c:v>
                </c:pt>
                <c:pt idx="29329">
                  <c:v>-500.85</c:v>
                </c:pt>
                <c:pt idx="29330">
                  <c:v>-500.834</c:v>
                </c:pt>
                <c:pt idx="29331">
                  <c:v>-500.81799999999998</c:v>
                </c:pt>
                <c:pt idx="29332">
                  <c:v>-500.80200000000002</c:v>
                </c:pt>
                <c:pt idx="29333">
                  <c:v>-500.786</c:v>
                </c:pt>
                <c:pt idx="29334">
                  <c:v>-500.77</c:v>
                </c:pt>
                <c:pt idx="29335">
                  <c:v>-500.75400000000002</c:v>
                </c:pt>
                <c:pt idx="29336">
                  <c:v>-500.738</c:v>
                </c:pt>
                <c:pt idx="29337">
                  <c:v>-500.72199999999998</c:v>
                </c:pt>
                <c:pt idx="29338">
                  <c:v>-500.70600000000002</c:v>
                </c:pt>
                <c:pt idx="29339">
                  <c:v>-500.69</c:v>
                </c:pt>
                <c:pt idx="29340">
                  <c:v>-500.67399999999998</c:v>
                </c:pt>
                <c:pt idx="29341">
                  <c:v>-500.65800000000002</c:v>
                </c:pt>
                <c:pt idx="29342">
                  <c:v>-500.642</c:v>
                </c:pt>
                <c:pt idx="29343">
                  <c:v>-500.62599999999998</c:v>
                </c:pt>
                <c:pt idx="29344">
                  <c:v>-500.61</c:v>
                </c:pt>
                <c:pt idx="29345">
                  <c:v>-500.59399999999999</c:v>
                </c:pt>
                <c:pt idx="29346">
                  <c:v>-500.57799999999997</c:v>
                </c:pt>
                <c:pt idx="29347">
                  <c:v>-500.56200000000001</c:v>
                </c:pt>
                <c:pt idx="29348">
                  <c:v>-500.54599999999999</c:v>
                </c:pt>
                <c:pt idx="29349">
                  <c:v>-500.53</c:v>
                </c:pt>
                <c:pt idx="29350">
                  <c:v>-500.51400000000001</c:v>
                </c:pt>
                <c:pt idx="29351">
                  <c:v>-500.49799999999999</c:v>
                </c:pt>
                <c:pt idx="29352">
                  <c:v>-500.48200000000003</c:v>
                </c:pt>
                <c:pt idx="29353">
                  <c:v>-500.46600000000001</c:v>
                </c:pt>
                <c:pt idx="29354">
                  <c:v>-500.45</c:v>
                </c:pt>
                <c:pt idx="29355">
                  <c:v>-500.43400000000003</c:v>
                </c:pt>
                <c:pt idx="29356">
                  <c:v>-500.41800000000001</c:v>
                </c:pt>
                <c:pt idx="29357">
                  <c:v>-500.40199999999999</c:v>
                </c:pt>
                <c:pt idx="29358">
                  <c:v>-500.38600000000002</c:v>
                </c:pt>
                <c:pt idx="29359">
                  <c:v>-500.37</c:v>
                </c:pt>
                <c:pt idx="29360">
                  <c:v>-500.35399999999998</c:v>
                </c:pt>
                <c:pt idx="29361">
                  <c:v>-500.33800000000002</c:v>
                </c:pt>
                <c:pt idx="29362">
                  <c:v>-500.322</c:v>
                </c:pt>
                <c:pt idx="29363">
                  <c:v>-500.30599999999998</c:v>
                </c:pt>
                <c:pt idx="29364">
                  <c:v>-500.29</c:v>
                </c:pt>
                <c:pt idx="29365">
                  <c:v>-500.274</c:v>
                </c:pt>
                <c:pt idx="29366">
                  <c:v>-500.25799999999998</c:v>
                </c:pt>
                <c:pt idx="29367">
                  <c:v>-500.24200000000002</c:v>
                </c:pt>
                <c:pt idx="29368">
                  <c:v>-500.226</c:v>
                </c:pt>
                <c:pt idx="29369">
                  <c:v>-500.21</c:v>
                </c:pt>
                <c:pt idx="29370">
                  <c:v>-500.19400000000002</c:v>
                </c:pt>
                <c:pt idx="29371">
                  <c:v>-500.178</c:v>
                </c:pt>
                <c:pt idx="29372">
                  <c:v>-500.16199999999998</c:v>
                </c:pt>
                <c:pt idx="29373">
                  <c:v>-500.14600000000002</c:v>
                </c:pt>
                <c:pt idx="29374">
                  <c:v>-500.13</c:v>
                </c:pt>
                <c:pt idx="29375">
                  <c:v>-500.11399999999998</c:v>
                </c:pt>
                <c:pt idx="29376">
                  <c:v>-500.09800000000001</c:v>
                </c:pt>
                <c:pt idx="29377">
                  <c:v>-500.08199999999999</c:v>
                </c:pt>
                <c:pt idx="29378">
                  <c:v>-500.06599999999997</c:v>
                </c:pt>
                <c:pt idx="29379">
                  <c:v>-500.05</c:v>
                </c:pt>
                <c:pt idx="29380">
                  <c:v>-500.03399999999999</c:v>
                </c:pt>
                <c:pt idx="29381">
                  <c:v>-500.01799999999997</c:v>
                </c:pt>
                <c:pt idx="29382">
                  <c:v>-500.00200000000001</c:v>
                </c:pt>
                <c:pt idx="29383">
                  <c:v>-499.98599999999999</c:v>
                </c:pt>
                <c:pt idx="29384">
                  <c:v>-499.97</c:v>
                </c:pt>
                <c:pt idx="29385">
                  <c:v>-499.95400000000001</c:v>
                </c:pt>
                <c:pt idx="29386">
                  <c:v>-499.93799999999999</c:v>
                </c:pt>
                <c:pt idx="29387">
                  <c:v>-499.92200000000003</c:v>
                </c:pt>
                <c:pt idx="29388">
                  <c:v>-499.90600000000001</c:v>
                </c:pt>
                <c:pt idx="29389">
                  <c:v>-499.89100000000002</c:v>
                </c:pt>
                <c:pt idx="29390">
                  <c:v>-499.875</c:v>
                </c:pt>
                <c:pt idx="29391">
                  <c:v>-499.85899999999998</c:v>
                </c:pt>
                <c:pt idx="29392">
                  <c:v>-499.84300000000002</c:v>
                </c:pt>
                <c:pt idx="29393">
                  <c:v>-499.827</c:v>
                </c:pt>
                <c:pt idx="29394">
                  <c:v>-499.81099999999998</c:v>
                </c:pt>
                <c:pt idx="29395">
                  <c:v>-499.79500000000002</c:v>
                </c:pt>
                <c:pt idx="29396">
                  <c:v>-499.779</c:v>
                </c:pt>
                <c:pt idx="29397">
                  <c:v>-499.76299999999998</c:v>
                </c:pt>
                <c:pt idx="29398">
                  <c:v>-499.74700000000001</c:v>
                </c:pt>
                <c:pt idx="29399">
                  <c:v>-499.73099999999999</c:v>
                </c:pt>
                <c:pt idx="29400">
                  <c:v>-499.71499999999997</c:v>
                </c:pt>
                <c:pt idx="29401">
                  <c:v>-499.69900000000001</c:v>
                </c:pt>
                <c:pt idx="29402">
                  <c:v>-499.68299999999999</c:v>
                </c:pt>
                <c:pt idx="29403">
                  <c:v>-499.66699999999997</c:v>
                </c:pt>
                <c:pt idx="29404">
                  <c:v>-499.65100000000001</c:v>
                </c:pt>
                <c:pt idx="29405">
                  <c:v>-499.63499999999999</c:v>
                </c:pt>
                <c:pt idx="29406">
                  <c:v>-499.61900000000003</c:v>
                </c:pt>
                <c:pt idx="29407">
                  <c:v>-499.60300000000001</c:v>
                </c:pt>
                <c:pt idx="29408">
                  <c:v>-499.58699999999999</c:v>
                </c:pt>
                <c:pt idx="29409">
                  <c:v>-499.57100000000003</c:v>
                </c:pt>
                <c:pt idx="29410">
                  <c:v>-499.55500000000001</c:v>
                </c:pt>
                <c:pt idx="29411">
                  <c:v>-499.53899999999999</c:v>
                </c:pt>
                <c:pt idx="29412">
                  <c:v>-499.52300000000002</c:v>
                </c:pt>
                <c:pt idx="29413">
                  <c:v>-499.50700000000001</c:v>
                </c:pt>
                <c:pt idx="29414">
                  <c:v>-499.49099999999999</c:v>
                </c:pt>
                <c:pt idx="29415">
                  <c:v>-499.47500000000002</c:v>
                </c:pt>
                <c:pt idx="29416">
                  <c:v>-499.459</c:v>
                </c:pt>
                <c:pt idx="29417">
                  <c:v>-499.44299999999998</c:v>
                </c:pt>
                <c:pt idx="29418">
                  <c:v>-499.42700000000002</c:v>
                </c:pt>
                <c:pt idx="29419">
                  <c:v>-499.411</c:v>
                </c:pt>
                <c:pt idx="29420">
                  <c:v>-499.39499999999998</c:v>
                </c:pt>
                <c:pt idx="29421">
                  <c:v>-499.37900000000002</c:v>
                </c:pt>
                <c:pt idx="29422">
                  <c:v>-499.363</c:v>
                </c:pt>
                <c:pt idx="29423">
                  <c:v>-499.34699999999998</c:v>
                </c:pt>
                <c:pt idx="29424">
                  <c:v>-499.33100000000002</c:v>
                </c:pt>
                <c:pt idx="29425">
                  <c:v>-499.315</c:v>
                </c:pt>
                <c:pt idx="29426">
                  <c:v>-499.29899999999998</c:v>
                </c:pt>
                <c:pt idx="29427">
                  <c:v>-499.28300000000002</c:v>
                </c:pt>
                <c:pt idx="29428">
                  <c:v>-499.267</c:v>
                </c:pt>
                <c:pt idx="29429">
                  <c:v>-499.25099999999998</c:v>
                </c:pt>
                <c:pt idx="29430">
                  <c:v>-499.23500000000001</c:v>
                </c:pt>
                <c:pt idx="29431">
                  <c:v>-499.21899999999999</c:v>
                </c:pt>
                <c:pt idx="29432">
                  <c:v>-499.20299999999997</c:v>
                </c:pt>
                <c:pt idx="29433">
                  <c:v>-499.18700000000001</c:v>
                </c:pt>
                <c:pt idx="29434">
                  <c:v>-499.17099999999999</c:v>
                </c:pt>
                <c:pt idx="29435">
                  <c:v>-499.15499999999997</c:v>
                </c:pt>
                <c:pt idx="29436">
                  <c:v>-499.13900000000001</c:v>
                </c:pt>
                <c:pt idx="29437">
                  <c:v>-499.12299999999999</c:v>
                </c:pt>
                <c:pt idx="29438">
                  <c:v>-499.10700000000003</c:v>
                </c:pt>
                <c:pt idx="29439">
                  <c:v>-499.09100000000001</c:v>
                </c:pt>
                <c:pt idx="29440">
                  <c:v>-499.07499999999999</c:v>
                </c:pt>
                <c:pt idx="29441">
                  <c:v>-499.05900000000003</c:v>
                </c:pt>
                <c:pt idx="29442">
                  <c:v>-499.04300000000001</c:v>
                </c:pt>
                <c:pt idx="29443">
                  <c:v>-499.02699999999999</c:v>
                </c:pt>
                <c:pt idx="29444">
                  <c:v>-499.01100000000002</c:v>
                </c:pt>
                <c:pt idx="29445">
                  <c:v>-498.995</c:v>
                </c:pt>
                <c:pt idx="29446">
                  <c:v>-498.97899999999998</c:v>
                </c:pt>
                <c:pt idx="29447">
                  <c:v>-498.96300000000002</c:v>
                </c:pt>
                <c:pt idx="29448">
                  <c:v>-498.947</c:v>
                </c:pt>
                <c:pt idx="29449">
                  <c:v>-498.93099999999998</c:v>
                </c:pt>
                <c:pt idx="29450">
                  <c:v>-498.91500000000002</c:v>
                </c:pt>
                <c:pt idx="29451">
                  <c:v>-498.899</c:v>
                </c:pt>
                <c:pt idx="29452">
                  <c:v>-498.88299999999998</c:v>
                </c:pt>
                <c:pt idx="29453">
                  <c:v>-498.86700000000002</c:v>
                </c:pt>
                <c:pt idx="29454">
                  <c:v>-498.851</c:v>
                </c:pt>
                <c:pt idx="29455">
                  <c:v>-498.83499999999998</c:v>
                </c:pt>
                <c:pt idx="29456">
                  <c:v>-498.81900000000002</c:v>
                </c:pt>
                <c:pt idx="29457">
                  <c:v>-498.803</c:v>
                </c:pt>
                <c:pt idx="29458">
                  <c:v>-498.78699999999998</c:v>
                </c:pt>
                <c:pt idx="29459">
                  <c:v>-498.77100000000002</c:v>
                </c:pt>
                <c:pt idx="29460">
                  <c:v>-498.755</c:v>
                </c:pt>
                <c:pt idx="29461">
                  <c:v>-498.73899999999998</c:v>
                </c:pt>
                <c:pt idx="29462">
                  <c:v>-498.72300000000001</c:v>
                </c:pt>
                <c:pt idx="29463">
                  <c:v>-498.70699999999999</c:v>
                </c:pt>
                <c:pt idx="29464">
                  <c:v>-498.69099999999997</c:v>
                </c:pt>
                <c:pt idx="29465">
                  <c:v>-498.67500000000001</c:v>
                </c:pt>
                <c:pt idx="29466">
                  <c:v>-498.65899999999999</c:v>
                </c:pt>
                <c:pt idx="29467">
                  <c:v>-498.64299999999997</c:v>
                </c:pt>
                <c:pt idx="29468">
                  <c:v>-498.62700000000001</c:v>
                </c:pt>
                <c:pt idx="29469">
                  <c:v>-498.61099999999999</c:v>
                </c:pt>
                <c:pt idx="29470">
                  <c:v>-498.59500000000003</c:v>
                </c:pt>
                <c:pt idx="29471">
                  <c:v>-498.57900000000001</c:v>
                </c:pt>
                <c:pt idx="29472">
                  <c:v>-498.56299999999999</c:v>
                </c:pt>
                <c:pt idx="29473">
                  <c:v>-498.54700000000003</c:v>
                </c:pt>
                <c:pt idx="29474">
                  <c:v>-498.53100000000001</c:v>
                </c:pt>
                <c:pt idx="29475">
                  <c:v>-498.51499999999999</c:v>
                </c:pt>
                <c:pt idx="29476">
                  <c:v>-498.49900000000002</c:v>
                </c:pt>
                <c:pt idx="29477">
                  <c:v>-498.483</c:v>
                </c:pt>
                <c:pt idx="29478">
                  <c:v>-498.46699999999998</c:v>
                </c:pt>
                <c:pt idx="29479">
                  <c:v>-498.45100000000002</c:v>
                </c:pt>
                <c:pt idx="29480">
                  <c:v>-498.435</c:v>
                </c:pt>
                <c:pt idx="29481">
                  <c:v>-498.41899999999998</c:v>
                </c:pt>
                <c:pt idx="29482">
                  <c:v>-498.40300000000002</c:v>
                </c:pt>
                <c:pt idx="29483">
                  <c:v>-498.387</c:v>
                </c:pt>
                <c:pt idx="29484">
                  <c:v>-498.37099999999998</c:v>
                </c:pt>
                <c:pt idx="29485">
                  <c:v>-498.35500000000002</c:v>
                </c:pt>
                <c:pt idx="29486">
                  <c:v>-498.339</c:v>
                </c:pt>
                <c:pt idx="29487">
                  <c:v>-498.32299999999998</c:v>
                </c:pt>
                <c:pt idx="29488">
                  <c:v>-498.30700000000002</c:v>
                </c:pt>
                <c:pt idx="29489">
                  <c:v>-498.291</c:v>
                </c:pt>
                <c:pt idx="29490">
                  <c:v>-498.27499999999998</c:v>
                </c:pt>
                <c:pt idx="29491">
                  <c:v>-498.25900000000001</c:v>
                </c:pt>
                <c:pt idx="29492">
                  <c:v>-498.24299999999999</c:v>
                </c:pt>
                <c:pt idx="29493">
                  <c:v>-498.22699999999998</c:v>
                </c:pt>
                <c:pt idx="29494">
                  <c:v>-498.21100000000001</c:v>
                </c:pt>
                <c:pt idx="29495">
                  <c:v>-498.19499999999999</c:v>
                </c:pt>
                <c:pt idx="29496">
                  <c:v>-498.17899999999997</c:v>
                </c:pt>
                <c:pt idx="29497">
                  <c:v>-498.16300000000001</c:v>
                </c:pt>
                <c:pt idx="29498">
                  <c:v>-498.14699999999999</c:v>
                </c:pt>
                <c:pt idx="29499">
                  <c:v>-498.13099999999997</c:v>
                </c:pt>
                <c:pt idx="29500">
                  <c:v>-498.11500000000001</c:v>
                </c:pt>
                <c:pt idx="29501">
                  <c:v>-498.09899999999999</c:v>
                </c:pt>
                <c:pt idx="29502">
                  <c:v>-498.08300000000003</c:v>
                </c:pt>
                <c:pt idx="29503">
                  <c:v>-498.06799999999998</c:v>
                </c:pt>
                <c:pt idx="29504">
                  <c:v>-498.05200000000002</c:v>
                </c:pt>
                <c:pt idx="29505">
                  <c:v>-498.036</c:v>
                </c:pt>
                <c:pt idx="29506">
                  <c:v>-498.02</c:v>
                </c:pt>
                <c:pt idx="29507">
                  <c:v>-498.00400000000002</c:v>
                </c:pt>
                <c:pt idx="29508">
                  <c:v>-497.988</c:v>
                </c:pt>
                <c:pt idx="29509">
                  <c:v>-497.97199999999998</c:v>
                </c:pt>
                <c:pt idx="29510">
                  <c:v>-497.95600000000002</c:v>
                </c:pt>
                <c:pt idx="29511">
                  <c:v>-497.94</c:v>
                </c:pt>
                <c:pt idx="29512">
                  <c:v>-497.92399999999998</c:v>
                </c:pt>
                <c:pt idx="29513">
                  <c:v>-497.90800000000002</c:v>
                </c:pt>
                <c:pt idx="29514">
                  <c:v>-497.892</c:v>
                </c:pt>
                <c:pt idx="29515">
                  <c:v>-497.87599999999998</c:v>
                </c:pt>
                <c:pt idx="29516">
                  <c:v>-497.86</c:v>
                </c:pt>
                <c:pt idx="29517">
                  <c:v>-497.84399999999999</c:v>
                </c:pt>
                <c:pt idx="29518">
                  <c:v>-497.82799999999997</c:v>
                </c:pt>
                <c:pt idx="29519">
                  <c:v>-497.81200000000001</c:v>
                </c:pt>
                <c:pt idx="29520">
                  <c:v>-497.79599999999999</c:v>
                </c:pt>
                <c:pt idx="29521">
                  <c:v>-497.78</c:v>
                </c:pt>
                <c:pt idx="29522">
                  <c:v>-497.76400000000001</c:v>
                </c:pt>
                <c:pt idx="29523">
                  <c:v>-497.74799999999999</c:v>
                </c:pt>
                <c:pt idx="29524">
                  <c:v>-497.73200000000003</c:v>
                </c:pt>
                <c:pt idx="29525">
                  <c:v>-497.71600000000001</c:v>
                </c:pt>
                <c:pt idx="29526">
                  <c:v>-497.7</c:v>
                </c:pt>
                <c:pt idx="29527">
                  <c:v>-497.68400000000003</c:v>
                </c:pt>
                <c:pt idx="29528">
                  <c:v>-497.66800000000001</c:v>
                </c:pt>
                <c:pt idx="29529">
                  <c:v>-497.65199999999999</c:v>
                </c:pt>
                <c:pt idx="29530">
                  <c:v>-497.63600000000002</c:v>
                </c:pt>
                <c:pt idx="29531">
                  <c:v>-497.62</c:v>
                </c:pt>
                <c:pt idx="29532">
                  <c:v>-497.60399999999998</c:v>
                </c:pt>
                <c:pt idx="29533">
                  <c:v>-497.58800000000002</c:v>
                </c:pt>
                <c:pt idx="29534">
                  <c:v>-497.572</c:v>
                </c:pt>
                <c:pt idx="29535">
                  <c:v>-497.55599999999998</c:v>
                </c:pt>
                <c:pt idx="29536">
                  <c:v>-497.54</c:v>
                </c:pt>
                <c:pt idx="29537">
                  <c:v>-497.524</c:v>
                </c:pt>
                <c:pt idx="29538">
                  <c:v>-497.50799999999998</c:v>
                </c:pt>
                <c:pt idx="29539">
                  <c:v>-497.49200000000002</c:v>
                </c:pt>
                <c:pt idx="29540">
                  <c:v>-497.476</c:v>
                </c:pt>
                <c:pt idx="29541">
                  <c:v>-497.46</c:v>
                </c:pt>
                <c:pt idx="29542">
                  <c:v>-497.44400000000002</c:v>
                </c:pt>
                <c:pt idx="29543">
                  <c:v>-497.428</c:v>
                </c:pt>
                <c:pt idx="29544">
                  <c:v>-497.41199999999998</c:v>
                </c:pt>
                <c:pt idx="29545">
                  <c:v>-497.39600000000002</c:v>
                </c:pt>
                <c:pt idx="29546">
                  <c:v>-497.38</c:v>
                </c:pt>
                <c:pt idx="29547">
                  <c:v>-497.36399999999998</c:v>
                </c:pt>
                <c:pt idx="29548">
                  <c:v>-497.34800000000001</c:v>
                </c:pt>
                <c:pt idx="29549">
                  <c:v>-497.33199999999999</c:v>
                </c:pt>
                <c:pt idx="29550">
                  <c:v>-497.31599999999997</c:v>
                </c:pt>
                <c:pt idx="29551">
                  <c:v>-497.3</c:v>
                </c:pt>
                <c:pt idx="29552">
                  <c:v>-497.28399999999999</c:v>
                </c:pt>
                <c:pt idx="29553">
                  <c:v>-497.26799999999997</c:v>
                </c:pt>
                <c:pt idx="29554">
                  <c:v>-497.25200000000001</c:v>
                </c:pt>
                <c:pt idx="29555">
                  <c:v>-497.23599999999999</c:v>
                </c:pt>
                <c:pt idx="29556">
                  <c:v>-497.22</c:v>
                </c:pt>
                <c:pt idx="29557">
                  <c:v>-497.20400000000001</c:v>
                </c:pt>
                <c:pt idx="29558">
                  <c:v>-497.18799999999999</c:v>
                </c:pt>
                <c:pt idx="29559">
                  <c:v>-497.17200000000003</c:v>
                </c:pt>
                <c:pt idx="29560">
                  <c:v>-497.15600000000001</c:v>
                </c:pt>
                <c:pt idx="29561">
                  <c:v>-497.14</c:v>
                </c:pt>
                <c:pt idx="29562">
                  <c:v>-497.12400000000002</c:v>
                </c:pt>
                <c:pt idx="29563">
                  <c:v>-497.108</c:v>
                </c:pt>
                <c:pt idx="29564">
                  <c:v>-497.09199999999998</c:v>
                </c:pt>
                <c:pt idx="29565">
                  <c:v>-497.07600000000002</c:v>
                </c:pt>
                <c:pt idx="29566">
                  <c:v>-497.06</c:v>
                </c:pt>
                <c:pt idx="29567">
                  <c:v>-497.04399999999998</c:v>
                </c:pt>
                <c:pt idx="29568">
                  <c:v>-497.02800000000002</c:v>
                </c:pt>
                <c:pt idx="29569">
                  <c:v>-497.012</c:v>
                </c:pt>
                <c:pt idx="29570">
                  <c:v>-496.99599999999998</c:v>
                </c:pt>
                <c:pt idx="29571">
                  <c:v>-496.98</c:v>
                </c:pt>
                <c:pt idx="29572">
                  <c:v>-496.964</c:v>
                </c:pt>
                <c:pt idx="29573">
                  <c:v>-496.94799999999998</c:v>
                </c:pt>
                <c:pt idx="29574">
                  <c:v>-496.93200000000002</c:v>
                </c:pt>
                <c:pt idx="29575">
                  <c:v>-496.916</c:v>
                </c:pt>
                <c:pt idx="29576">
                  <c:v>-496.9</c:v>
                </c:pt>
                <c:pt idx="29577">
                  <c:v>-496.88400000000001</c:v>
                </c:pt>
                <c:pt idx="29578">
                  <c:v>-496.86799999999999</c:v>
                </c:pt>
                <c:pt idx="29579">
                  <c:v>-496.85199999999998</c:v>
                </c:pt>
                <c:pt idx="29580">
                  <c:v>-496.83600000000001</c:v>
                </c:pt>
                <c:pt idx="29581">
                  <c:v>-496.82</c:v>
                </c:pt>
                <c:pt idx="29582">
                  <c:v>-496.80399999999997</c:v>
                </c:pt>
                <c:pt idx="29583">
                  <c:v>-496.78800000000001</c:v>
                </c:pt>
                <c:pt idx="29584">
                  <c:v>-496.77199999999999</c:v>
                </c:pt>
                <c:pt idx="29585">
                  <c:v>-496.75599999999997</c:v>
                </c:pt>
                <c:pt idx="29586">
                  <c:v>-496.74</c:v>
                </c:pt>
                <c:pt idx="29587">
                  <c:v>-496.72399999999999</c:v>
                </c:pt>
                <c:pt idx="29588">
                  <c:v>-496.70800000000003</c:v>
                </c:pt>
                <c:pt idx="29589">
                  <c:v>-496.69200000000001</c:v>
                </c:pt>
                <c:pt idx="29590">
                  <c:v>-496.67599999999999</c:v>
                </c:pt>
                <c:pt idx="29591">
                  <c:v>-496.66</c:v>
                </c:pt>
                <c:pt idx="29592">
                  <c:v>-496.64400000000001</c:v>
                </c:pt>
                <c:pt idx="29593">
                  <c:v>-496.62799999999999</c:v>
                </c:pt>
                <c:pt idx="29594">
                  <c:v>-496.61200000000002</c:v>
                </c:pt>
                <c:pt idx="29595">
                  <c:v>-496.596</c:v>
                </c:pt>
                <c:pt idx="29596">
                  <c:v>-496.58</c:v>
                </c:pt>
                <c:pt idx="29597">
                  <c:v>-496.56400000000002</c:v>
                </c:pt>
                <c:pt idx="29598">
                  <c:v>-496.548</c:v>
                </c:pt>
                <c:pt idx="29599">
                  <c:v>-496.53199999999998</c:v>
                </c:pt>
                <c:pt idx="29600">
                  <c:v>-496.51600000000002</c:v>
                </c:pt>
                <c:pt idx="29601">
                  <c:v>-496.5</c:v>
                </c:pt>
                <c:pt idx="29602">
                  <c:v>-496.48399999999998</c:v>
                </c:pt>
                <c:pt idx="29603">
                  <c:v>-496.46800000000002</c:v>
                </c:pt>
                <c:pt idx="29604">
                  <c:v>-496.452</c:v>
                </c:pt>
                <c:pt idx="29605">
                  <c:v>-496.43599999999998</c:v>
                </c:pt>
                <c:pt idx="29606">
                  <c:v>-496.42</c:v>
                </c:pt>
                <c:pt idx="29607">
                  <c:v>-496.404</c:v>
                </c:pt>
                <c:pt idx="29608">
                  <c:v>-496.38799999999998</c:v>
                </c:pt>
                <c:pt idx="29609">
                  <c:v>-496.37200000000001</c:v>
                </c:pt>
                <c:pt idx="29610">
                  <c:v>-496.35599999999999</c:v>
                </c:pt>
                <c:pt idx="29611">
                  <c:v>-496.34</c:v>
                </c:pt>
                <c:pt idx="29612">
                  <c:v>-496.32400000000001</c:v>
                </c:pt>
                <c:pt idx="29613">
                  <c:v>-496.30799999999999</c:v>
                </c:pt>
                <c:pt idx="29614">
                  <c:v>-496.29199999999997</c:v>
                </c:pt>
                <c:pt idx="29615">
                  <c:v>-496.27600000000001</c:v>
                </c:pt>
                <c:pt idx="29616">
                  <c:v>-496.26</c:v>
                </c:pt>
                <c:pt idx="29617">
                  <c:v>-496.245</c:v>
                </c:pt>
                <c:pt idx="29618">
                  <c:v>-496.22899999999998</c:v>
                </c:pt>
                <c:pt idx="29619">
                  <c:v>-496.21300000000002</c:v>
                </c:pt>
                <c:pt idx="29620">
                  <c:v>-496.197</c:v>
                </c:pt>
                <c:pt idx="29621">
                  <c:v>-496.18099999999998</c:v>
                </c:pt>
                <c:pt idx="29622">
                  <c:v>-496.16500000000002</c:v>
                </c:pt>
                <c:pt idx="29623">
                  <c:v>-496.149</c:v>
                </c:pt>
                <c:pt idx="29624">
                  <c:v>-496.13299999999998</c:v>
                </c:pt>
                <c:pt idx="29625">
                  <c:v>-496.11700000000002</c:v>
                </c:pt>
                <c:pt idx="29626">
                  <c:v>-496.101</c:v>
                </c:pt>
                <c:pt idx="29627">
                  <c:v>-496.08499999999998</c:v>
                </c:pt>
                <c:pt idx="29628">
                  <c:v>-496.06900000000002</c:v>
                </c:pt>
                <c:pt idx="29629">
                  <c:v>-496.053</c:v>
                </c:pt>
                <c:pt idx="29630">
                  <c:v>-496.03699999999998</c:v>
                </c:pt>
                <c:pt idx="29631">
                  <c:v>-496.02100000000002</c:v>
                </c:pt>
                <c:pt idx="29632">
                  <c:v>-496.005</c:v>
                </c:pt>
                <c:pt idx="29633">
                  <c:v>-495.98899999999998</c:v>
                </c:pt>
                <c:pt idx="29634">
                  <c:v>-495.97300000000001</c:v>
                </c:pt>
                <c:pt idx="29635">
                  <c:v>-495.95699999999999</c:v>
                </c:pt>
                <c:pt idx="29636">
                  <c:v>-495.94099999999997</c:v>
                </c:pt>
                <c:pt idx="29637">
                  <c:v>-495.92500000000001</c:v>
                </c:pt>
                <c:pt idx="29638">
                  <c:v>-495.90899999999999</c:v>
                </c:pt>
                <c:pt idx="29639">
                  <c:v>-495.89299999999997</c:v>
                </c:pt>
                <c:pt idx="29640">
                  <c:v>-495.87700000000001</c:v>
                </c:pt>
                <c:pt idx="29641">
                  <c:v>-495.86099999999999</c:v>
                </c:pt>
                <c:pt idx="29642">
                  <c:v>-495.84500000000003</c:v>
                </c:pt>
                <c:pt idx="29643">
                  <c:v>-495.82900000000001</c:v>
                </c:pt>
                <c:pt idx="29644">
                  <c:v>-495.81299999999999</c:v>
                </c:pt>
                <c:pt idx="29645">
                  <c:v>-495.79700000000003</c:v>
                </c:pt>
                <c:pt idx="29646">
                  <c:v>-495.78100000000001</c:v>
                </c:pt>
                <c:pt idx="29647">
                  <c:v>-495.76499999999999</c:v>
                </c:pt>
                <c:pt idx="29648">
                  <c:v>-495.74900000000002</c:v>
                </c:pt>
                <c:pt idx="29649">
                  <c:v>-495.733</c:v>
                </c:pt>
                <c:pt idx="29650">
                  <c:v>-495.71699999999998</c:v>
                </c:pt>
                <c:pt idx="29651">
                  <c:v>-495.70100000000002</c:v>
                </c:pt>
                <c:pt idx="29652">
                  <c:v>-495.685</c:v>
                </c:pt>
                <c:pt idx="29653">
                  <c:v>-495.66899999999998</c:v>
                </c:pt>
                <c:pt idx="29654">
                  <c:v>-495.65300000000002</c:v>
                </c:pt>
                <c:pt idx="29655">
                  <c:v>-495.637</c:v>
                </c:pt>
                <c:pt idx="29656">
                  <c:v>-495.62099999999998</c:v>
                </c:pt>
                <c:pt idx="29657">
                  <c:v>-495.60500000000002</c:v>
                </c:pt>
                <c:pt idx="29658">
                  <c:v>-495.589</c:v>
                </c:pt>
                <c:pt idx="29659">
                  <c:v>-495.57299999999998</c:v>
                </c:pt>
                <c:pt idx="29660">
                  <c:v>-495.55700000000002</c:v>
                </c:pt>
                <c:pt idx="29661">
                  <c:v>-495.541</c:v>
                </c:pt>
                <c:pt idx="29662">
                  <c:v>-495.52499999999998</c:v>
                </c:pt>
                <c:pt idx="29663">
                  <c:v>-495.50900000000001</c:v>
                </c:pt>
                <c:pt idx="29664">
                  <c:v>-495.49299999999999</c:v>
                </c:pt>
                <c:pt idx="29665">
                  <c:v>-495.47699999999998</c:v>
                </c:pt>
                <c:pt idx="29666">
                  <c:v>-495.46100000000001</c:v>
                </c:pt>
                <c:pt idx="29667">
                  <c:v>-495.44499999999999</c:v>
                </c:pt>
                <c:pt idx="29668">
                  <c:v>-495.42899999999997</c:v>
                </c:pt>
                <c:pt idx="29669">
                  <c:v>-495.41300000000001</c:v>
                </c:pt>
                <c:pt idx="29670">
                  <c:v>-495.39699999999999</c:v>
                </c:pt>
                <c:pt idx="29671">
                  <c:v>-495.38099999999997</c:v>
                </c:pt>
                <c:pt idx="29672">
                  <c:v>-495.36500000000001</c:v>
                </c:pt>
                <c:pt idx="29673">
                  <c:v>-495.34899999999999</c:v>
                </c:pt>
                <c:pt idx="29674">
                  <c:v>-495.33300000000003</c:v>
                </c:pt>
                <c:pt idx="29675">
                  <c:v>-495.31700000000001</c:v>
                </c:pt>
                <c:pt idx="29676">
                  <c:v>-495.30099999999999</c:v>
                </c:pt>
                <c:pt idx="29677">
                  <c:v>-495.28500000000003</c:v>
                </c:pt>
                <c:pt idx="29678">
                  <c:v>-495.26900000000001</c:v>
                </c:pt>
                <c:pt idx="29679">
                  <c:v>-495.25299999999999</c:v>
                </c:pt>
                <c:pt idx="29680">
                  <c:v>-495.23700000000002</c:v>
                </c:pt>
                <c:pt idx="29681">
                  <c:v>-495.221</c:v>
                </c:pt>
                <c:pt idx="29682">
                  <c:v>-495.20499999999998</c:v>
                </c:pt>
                <c:pt idx="29683">
                  <c:v>-495.18900000000002</c:v>
                </c:pt>
                <c:pt idx="29684">
                  <c:v>-495.173</c:v>
                </c:pt>
                <c:pt idx="29685">
                  <c:v>-495.15699999999998</c:v>
                </c:pt>
                <c:pt idx="29686">
                  <c:v>-495.14100000000002</c:v>
                </c:pt>
                <c:pt idx="29687">
                  <c:v>-495.125</c:v>
                </c:pt>
                <c:pt idx="29688">
                  <c:v>-495.10899999999998</c:v>
                </c:pt>
                <c:pt idx="29689">
                  <c:v>-495.09300000000002</c:v>
                </c:pt>
                <c:pt idx="29690">
                  <c:v>-495.077</c:v>
                </c:pt>
                <c:pt idx="29691">
                  <c:v>-495.06099999999998</c:v>
                </c:pt>
                <c:pt idx="29692">
                  <c:v>-495.04500000000002</c:v>
                </c:pt>
                <c:pt idx="29693">
                  <c:v>-495.029</c:v>
                </c:pt>
                <c:pt idx="29694">
                  <c:v>-495.01299999999998</c:v>
                </c:pt>
                <c:pt idx="29695">
                  <c:v>-494.99700000000001</c:v>
                </c:pt>
                <c:pt idx="29696">
                  <c:v>-494.98099999999999</c:v>
                </c:pt>
                <c:pt idx="29697">
                  <c:v>-494.96499999999997</c:v>
                </c:pt>
                <c:pt idx="29698">
                  <c:v>-494.94900000000001</c:v>
                </c:pt>
                <c:pt idx="29699">
                  <c:v>-494.93299999999999</c:v>
                </c:pt>
                <c:pt idx="29700">
                  <c:v>-494.91699999999997</c:v>
                </c:pt>
                <c:pt idx="29701">
                  <c:v>-494.90100000000001</c:v>
                </c:pt>
                <c:pt idx="29702">
                  <c:v>-494.88499999999999</c:v>
                </c:pt>
                <c:pt idx="29703">
                  <c:v>-494.86900000000003</c:v>
                </c:pt>
                <c:pt idx="29704">
                  <c:v>-494.85300000000001</c:v>
                </c:pt>
                <c:pt idx="29705">
                  <c:v>-494.83699999999999</c:v>
                </c:pt>
                <c:pt idx="29706">
                  <c:v>-494.82100000000003</c:v>
                </c:pt>
                <c:pt idx="29707">
                  <c:v>-494.80500000000001</c:v>
                </c:pt>
                <c:pt idx="29708">
                  <c:v>-494.78899999999999</c:v>
                </c:pt>
                <c:pt idx="29709">
                  <c:v>-494.77300000000002</c:v>
                </c:pt>
                <c:pt idx="29710">
                  <c:v>-494.75700000000001</c:v>
                </c:pt>
                <c:pt idx="29711">
                  <c:v>-494.74099999999999</c:v>
                </c:pt>
                <c:pt idx="29712">
                  <c:v>-494.72500000000002</c:v>
                </c:pt>
                <c:pt idx="29713">
                  <c:v>-494.709</c:v>
                </c:pt>
                <c:pt idx="29714">
                  <c:v>-494.69299999999998</c:v>
                </c:pt>
                <c:pt idx="29715">
                  <c:v>-494.67700000000002</c:v>
                </c:pt>
                <c:pt idx="29716">
                  <c:v>-494.661</c:v>
                </c:pt>
                <c:pt idx="29717">
                  <c:v>-494.64499999999998</c:v>
                </c:pt>
                <c:pt idx="29718">
                  <c:v>-494.62900000000002</c:v>
                </c:pt>
                <c:pt idx="29719">
                  <c:v>-494.613</c:v>
                </c:pt>
                <c:pt idx="29720">
                  <c:v>-494.59699999999998</c:v>
                </c:pt>
                <c:pt idx="29721">
                  <c:v>-494.58100000000002</c:v>
                </c:pt>
                <c:pt idx="29722">
                  <c:v>-494.565</c:v>
                </c:pt>
                <c:pt idx="29723">
                  <c:v>-494.54899999999998</c:v>
                </c:pt>
                <c:pt idx="29724">
                  <c:v>-494.53300000000002</c:v>
                </c:pt>
                <c:pt idx="29725">
                  <c:v>-494.517</c:v>
                </c:pt>
                <c:pt idx="29726">
                  <c:v>-494.50099999999998</c:v>
                </c:pt>
                <c:pt idx="29727">
                  <c:v>-494.48500000000001</c:v>
                </c:pt>
                <c:pt idx="29728">
                  <c:v>-494.46899999999999</c:v>
                </c:pt>
                <c:pt idx="29729">
                  <c:v>-494.45299999999997</c:v>
                </c:pt>
                <c:pt idx="29730">
                  <c:v>-494.43799999999999</c:v>
                </c:pt>
                <c:pt idx="29731">
                  <c:v>-494.42200000000003</c:v>
                </c:pt>
                <c:pt idx="29732">
                  <c:v>-494.40600000000001</c:v>
                </c:pt>
                <c:pt idx="29733">
                  <c:v>-494.39</c:v>
                </c:pt>
                <c:pt idx="29734">
                  <c:v>-494.37400000000002</c:v>
                </c:pt>
                <c:pt idx="29735">
                  <c:v>-494.358</c:v>
                </c:pt>
                <c:pt idx="29736">
                  <c:v>-494.34199999999998</c:v>
                </c:pt>
                <c:pt idx="29737">
                  <c:v>-494.32600000000002</c:v>
                </c:pt>
                <c:pt idx="29738">
                  <c:v>-494.31</c:v>
                </c:pt>
                <c:pt idx="29739">
                  <c:v>-494.29399999999998</c:v>
                </c:pt>
                <c:pt idx="29740">
                  <c:v>-494.27800000000002</c:v>
                </c:pt>
                <c:pt idx="29741">
                  <c:v>-494.262</c:v>
                </c:pt>
                <c:pt idx="29742">
                  <c:v>-494.24599999999998</c:v>
                </c:pt>
                <c:pt idx="29743">
                  <c:v>-494.23</c:v>
                </c:pt>
                <c:pt idx="29744">
                  <c:v>-494.214</c:v>
                </c:pt>
                <c:pt idx="29745">
                  <c:v>-494.19799999999998</c:v>
                </c:pt>
                <c:pt idx="29746">
                  <c:v>-494.18200000000002</c:v>
                </c:pt>
                <c:pt idx="29747">
                  <c:v>-494.166</c:v>
                </c:pt>
                <c:pt idx="29748">
                  <c:v>-494.15</c:v>
                </c:pt>
                <c:pt idx="29749">
                  <c:v>-494.13400000000001</c:v>
                </c:pt>
                <c:pt idx="29750">
                  <c:v>-494.11799999999999</c:v>
                </c:pt>
                <c:pt idx="29751">
                  <c:v>-494.10199999999998</c:v>
                </c:pt>
                <c:pt idx="29752">
                  <c:v>-494.08600000000001</c:v>
                </c:pt>
                <c:pt idx="29753">
                  <c:v>-494.07</c:v>
                </c:pt>
                <c:pt idx="29754">
                  <c:v>-494.05399999999997</c:v>
                </c:pt>
                <c:pt idx="29755">
                  <c:v>-494.03800000000001</c:v>
                </c:pt>
                <c:pt idx="29756">
                  <c:v>-494.02199999999999</c:v>
                </c:pt>
                <c:pt idx="29757">
                  <c:v>-494.00599999999997</c:v>
                </c:pt>
                <c:pt idx="29758">
                  <c:v>-493.99</c:v>
                </c:pt>
                <c:pt idx="29759">
                  <c:v>-493.97399999999999</c:v>
                </c:pt>
                <c:pt idx="29760">
                  <c:v>-493.95800000000003</c:v>
                </c:pt>
                <c:pt idx="29761">
                  <c:v>-493.94200000000001</c:v>
                </c:pt>
                <c:pt idx="29762">
                  <c:v>-493.92599999999999</c:v>
                </c:pt>
                <c:pt idx="29763">
                  <c:v>-493.91</c:v>
                </c:pt>
                <c:pt idx="29764">
                  <c:v>-493.89400000000001</c:v>
                </c:pt>
                <c:pt idx="29765">
                  <c:v>-493.87799999999999</c:v>
                </c:pt>
                <c:pt idx="29766">
                  <c:v>-493.86200000000002</c:v>
                </c:pt>
                <c:pt idx="29767">
                  <c:v>-493.846</c:v>
                </c:pt>
                <c:pt idx="29768">
                  <c:v>-493.83</c:v>
                </c:pt>
                <c:pt idx="29769">
                  <c:v>-493.81400000000002</c:v>
                </c:pt>
                <c:pt idx="29770">
                  <c:v>-493.798</c:v>
                </c:pt>
                <c:pt idx="29771">
                  <c:v>-493.78199999999998</c:v>
                </c:pt>
                <c:pt idx="29772">
                  <c:v>-493.76600000000002</c:v>
                </c:pt>
                <c:pt idx="29773">
                  <c:v>-493.75</c:v>
                </c:pt>
                <c:pt idx="29774">
                  <c:v>-493.73399999999998</c:v>
                </c:pt>
                <c:pt idx="29775">
                  <c:v>-493.71800000000002</c:v>
                </c:pt>
                <c:pt idx="29776">
                  <c:v>-493.702</c:v>
                </c:pt>
                <c:pt idx="29777">
                  <c:v>-493.68599999999998</c:v>
                </c:pt>
                <c:pt idx="29778">
                  <c:v>-493.67</c:v>
                </c:pt>
                <c:pt idx="29779">
                  <c:v>-493.654</c:v>
                </c:pt>
                <c:pt idx="29780">
                  <c:v>-493.63799999999998</c:v>
                </c:pt>
                <c:pt idx="29781">
                  <c:v>-493.62200000000001</c:v>
                </c:pt>
                <c:pt idx="29782">
                  <c:v>-493.60599999999999</c:v>
                </c:pt>
                <c:pt idx="29783">
                  <c:v>-493.59</c:v>
                </c:pt>
                <c:pt idx="29784">
                  <c:v>-493.57400000000001</c:v>
                </c:pt>
                <c:pt idx="29785">
                  <c:v>-493.55799999999999</c:v>
                </c:pt>
                <c:pt idx="29786">
                  <c:v>-493.54199999999997</c:v>
                </c:pt>
                <c:pt idx="29787">
                  <c:v>-493.52600000000001</c:v>
                </c:pt>
                <c:pt idx="29788">
                  <c:v>-493.51</c:v>
                </c:pt>
                <c:pt idx="29789">
                  <c:v>-493.49400000000003</c:v>
                </c:pt>
                <c:pt idx="29790">
                  <c:v>-493.47800000000001</c:v>
                </c:pt>
                <c:pt idx="29791">
                  <c:v>-493.46199999999999</c:v>
                </c:pt>
                <c:pt idx="29792">
                  <c:v>-493.44600000000003</c:v>
                </c:pt>
                <c:pt idx="29793">
                  <c:v>-493.43</c:v>
                </c:pt>
                <c:pt idx="29794">
                  <c:v>-493.41399999999999</c:v>
                </c:pt>
                <c:pt idx="29795">
                  <c:v>-493.39800000000002</c:v>
                </c:pt>
                <c:pt idx="29796">
                  <c:v>-493.38200000000001</c:v>
                </c:pt>
                <c:pt idx="29797">
                  <c:v>-493.36599999999999</c:v>
                </c:pt>
                <c:pt idx="29798">
                  <c:v>-493.35</c:v>
                </c:pt>
                <c:pt idx="29799">
                  <c:v>-493.334</c:v>
                </c:pt>
                <c:pt idx="29800">
                  <c:v>-493.31799999999998</c:v>
                </c:pt>
                <c:pt idx="29801">
                  <c:v>-493.30200000000002</c:v>
                </c:pt>
                <c:pt idx="29802">
                  <c:v>-493.286</c:v>
                </c:pt>
                <c:pt idx="29803">
                  <c:v>-493.27</c:v>
                </c:pt>
                <c:pt idx="29804">
                  <c:v>-493.25400000000002</c:v>
                </c:pt>
                <c:pt idx="29805">
                  <c:v>-493.238</c:v>
                </c:pt>
                <c:pt idx="29806">
                  <c:v>-493.22199999999998</c:v>
                </c:pt>
                <c:pt idx="29807">
                  <c:v>-493.20600000000002</c:v>
                </c:pt>
                <c:pt idx="29808">
                  <c:v>-493.19</c:v>
                </c:pt>
                <c:pt idx="29809">
                  <c:v>-493.17399999999998</c:v>
                </c:pt>
                <c:pt idx="29810">
                  <c:v>-493.15800000000002</c:v>
                </c:pt>
                <c:pt idx="29811">
                  <c:v>-493.142</c:v>
                </c:pt>
                <c:pt idx="29812">
                  <c:v>-493.12599999999998</c:v>
                </c:pt>
                <c:pt idx="29813">
                  <c:v>-493.11</c:v>
                </c:pt>
                <c:pt idx="29814">
                  <c:v>-493.09399999999999</c:v>
                </c:pt>
                <c:pt idx="29815">
                  <c:v>-493.07799999999997</c:v>
                </c:pt>
                <c:pt idx="29816">
                  <c:v>-493.06200000000001</c:v>
                </c:pt>
                <c:pt idx="29817">
                  <c:v>-493.04599999999999</c:v>
                </c:pt>
                <c:pt idx="29818">
                  <c:v>-493.03</c:v>
                </c:pt>
                <c:pt idx="29819">
                  <c:v>-493.01400000000001</c:v>
                </c:pt>
                <c:pt idx="29820">
                  <c:v>-492.99799999999999</c:v>
                </c:pt>
                <c:pt idx="29821">
                  <c:v>-492.98200000000003</c:v>
                </c:pt>
                <c:pt idx="29822">
                  <c:v>-492.96600000000001</c:v>
                </c:pt>
                <c:pt idx="29823">
                  <c:v>-492.95</c:v>
                </c:pt>
                <c:pt idx="29824">
                  <c:v>-492.93400000000003</c:v>
                </c:pt>
                <c:pt idx="29825">
                  <c:v>-492.91800000000001</c:v>
                </c:pt>
                <c:pt idx="29826">
                  <c:v>-492.90199999999999</c:v>
                </c:pt>
                <c:pt idx="29827">
                  <c:v>-492.88600000000002</c:v>
                </c:pt>
                <c:pt idx="29828">
                  <c:v>-492.87</c:v>
                </c:pt>
                <c:pt idx="29829">
                  <c:v>-492.85399999999998</c:v>
                </c:pt>
                <c:pt idx="29830">
                  <c:v>-492.83800000000002</c:v>
                </c:pt>
                <c:pt idx="29831">
                  <c:v>-492.822</c:v>
                </c:pt>
                <c:pt idx="29832">
                  <c:v>-492.80599999999998</c:v>
                </c:pt>
                <c:pt idx="29833">
                  <c:v>-492.79</c:v>
                </c:pt>
                <c:pt idx="29834">
                  <c:v>-492.774</c:v>
                </c:pt>
                <c:pt idx="29835">
                  <c:v>-492.75799999999998</c:v>
                </c:pt>
                <c:pt idx="29836">
                  <c:v>-492.74200000000002</c:v>
                </c:pt>
                <c:pt idx="29837">
                  <c:v>-492.726</c:v>
                </c:pt>
                <c:pt idx="29838">
                  <c:v>-492.71</c:v>
                </c:pt>
                <c:pt idx="29839">
                  <c:v>-492.69400000000002</c:v>
                </c:pt>
                <c:pt idx="29840">
                  <c:v>-492.678</c:v>
                </c:pt>
                <c:pt idx="29841">
                  <c:v>-492.66199999999998</c:v>
                </c:pt>
                <c:pt idx="29842">
                  <c:v>-492.64600000000002</c:v>
                </c:pt>
                <c:pt idx="29843">
                  <c:v>-492.63</c:v>
                </c:pt>
                <c:pt idx="29844">
                  <c:v>-492.61500000000001</c:v>
                </c:pt>
                <c:pt idx="29845">
                  <c:v>-492.59899999999999</c:v>
                </c:pt>
                <c:pt idx="29846">
                  <c:v>-492.58300000000003</c:v>
                </c:pt>
                <c:pt idx="29847">
                  <c:v>-492.56700000000001</c:v>
                </c:pt>
                <c:pt idx="29848">
                  <c:v>-492.55099999999999</c:v>
                </c:pt>
                <c:pt idx="29849">
                  <c:v>-492.53500000000003</c:v>
                </c:pt>
                <c:pt idx="29850">
                  <c:v>-492.51900000000001</c:v>
                </c:pt>
                <c:pt idx="29851">
                  <c:v>-492.50299999999999</c:v>
                </c:pt>
                <c:pt idx="29852">
                  <c:v>-492.48700000000002</c:v>
                </c:pt>
                <c:pt idx="29853">
                  <c:v>-492.471</c:v>
                </c:pt>
                <c:pt idx="29854">
                  <c:v>-492.45499999999998</c:v>
                </c:pt>
                <c:pt idx="29855">
                  <c:v>-492.43900000000002</c:v>
                </c:pt>
                <c:pt idx="29856">
                  <c:v>-492.423</c:v>
                </c:pt>
                <c:pt idx="29857">
                  <c:v>-492.40699999999998</c:v>
                </c:pt>
                <c:pt idx="29858">
                  <c:v>-492.39100000000002</c:v>
                </c:pt>
                <c:pt idx="29859">
                  <c:v>-492.375</c:v>
                </c:pt>
                <c:pt idx="29860">
                  <c:v>-492.35899999999998</c:v>
                </c:pt>
                <c:pt idx="29861">
                  <c:v>-492.34300000000002</c:v>
                </c:pt>
                <c:pt idx="29862">
                  <c:v>-492.327</c:v>
                </c:pt>
                <c:pt idx="29863">
                  <c:v>-492.31099999999998</c:v>
                </c:pt>
                <c:pt idx="29864">
                  <c:v>-492.29500000000002</c:v>
                </c:pt>
                <c:pt idx="29865">
                  <c:v>-492.279</c:v>
                </c:pt>
                <c:pt idx="29866">
                  <c:v>-492.26299999999998</c:v>
                </c:pt>
                <c:pt idx="29867">
                  <c:v>-492.24700000000001</c:v>
                </c:pt>
                <c:pt idx="29868">
                  <c:v>-492.23099999999999</c:v>
                </c:pt>
                <c:pt idx="29869">
                  <c:v>-492.21499999999997</c:v>
                </c:pt>
                <c:pt idx="29870">
                  <c:v>-492.19900000000001</c:v>
                </c:pt>
                <c:pt idx="29871">
                  <c:v>-492.18299999999999</c:v>
                </c:pt>
                <c:pt idx="29872">
                  <c:v>-492.16699999999997</c:v>
                </c:pt>
                <c:pt idx="29873">
                  <c:v>-492.15100000000001</c:v>
                </c:pt>
                <c:pt idx="29874">
                  <c:v>-492.13499999999999</c:v>
                </c:pt>
                <c:pt idx="29875">
                  <c:v>-492.11900000000003</c:v>
                </c:pt>
                <c:pt idx="29876">
                  <c:v>-492.10300000000001</c:v>
                </c:pt>
                <c:pt idx="29877">
                  <c:v>-492.08699999999999</c:v>
                </c:pt>
                <c:pt idx="29878">
                  <c:v>-492.07100000000003</c:v>
                </c:pt>
                <c:pt idx="29879">
                  <c:v>-492.05500000000001</c:v>
                </c:pt>
                <c:pt idx="29880">
                  <c:v>-492.03899999999999</c:v>
                </c:pt>
                <c:pt idx="29881">
                  <c:v>-492.02300000000002</c:v>
                </c:pt>
                <c:pt idx="29882">
                  <c:v>-492.00700000000001</c:v>
                </c:pt>
                <c:pt idx="29883">
                  <c:v>-491.99099999999999</c:v>
                </c:pt>
                <c:pt idx="29884">
                  <c:v>-491.97500000000002</c:v>
                </c:pt>
                <c:pt idx="29885">
                  <c:v>-491.959</c:v>
                </c:pt>
                <c:pt idx="29886">
                  <c:v>-491.94299999999998</c:v>
                </c:pt>
                <c:pt idx="29887">
                  <c:v>-491.92700000000002</c:v>
                </c:pt>
                <c:pt idx="29888">
                  <c:v>-491.911</c:v>
                </c:pt>
                <c:pt idx="29889">
                  <c:v>-491.89499999999998</c:v>
                </c:pt>
                <c:pt idx="29890">
                  <c:v>-491.87900000000002</c:v>
                </c:pt>
                <c:pt idx="29891">
                  <c:v>-491.863</c:v>
                </c:pt>
                <c:pt idx="29892">
                  <c:v>-491.84699999999998</c:v>
                </c:pt>
                <c:pt idx="29893">
                  <c:v>-491.83100000000002</c:v>
                </c:pt>
                <c:pt idx="29894">
                  <c:v>-491.815</c:v>
                </c:pt>
                <c:pt idx="29895">
                  <c:v>-491.79899999999998</c:v>
                </c:pt>
                <c:pt idx="29896">
                  <c:v>-491.78300000000002</c:v>
                </c:pt>
                <c:pt idx="29897">
                  <c:v>-491.767</c:v>
                </c:pt>
                <c:pt idx="29898">
                  <c:v>-491.75099999999998</c:v>
                </c:pt>
                <c:pt idx="29899">
                  <c:v>-491.73500000000001</c:v>
                </c:pt>
                <c:pt idx="29900">
                  <c:v>-491.71899999999999</c:v>
                </c:pt>
                <c:pt idx="29901">
                  <c:v>-491.70299999999997</c:v>
                </c:pt>
                <c:pt idx="29902">
                  <c:v>-491.68700000000001</c:v>
                </c:pt>
                <c:pt idx="29903">
                  <c:v>-491.67099999999999</c:v>
                </c:pt>
                <c:pt idx="29904">
                  <c:v>-491.65499999999997</c:v>
                </c:pt>
                <c:pt idx="29905">
                  <c:v>-491.63900000000001</c:v>
                </c:pt>
                <c:pt idx="29906">
                  <c:v>-491.62299999999999</c:v>
                </c:pt>
                <c:pt idx="29907">
                  <c:v>-491.60700000000003</c:v>
                </c:pt>
                <c:pt idx="29908">
                  <c:v>-491.59100000000001</c:v>
                </c:pt>
                <c:pt idx="29909">
                  <c:v>-491.57499999999999</c:v>
                </c:pt>
                <c:pt idx="29910">
                  <c:v>-491.55900000000003</c:v>
                </c:pt>
                <c:pt idx="29911">
                  <c:v>-491.54300000000001</c:v>
                </c:pt>
                <c:pt idx="29912">
                  <c:v>-491.52699999999999</c:v>
                </c:pt>
                <c:pt idx="29913">
                  <c:v>-491.51100000000002</c:v>
                </c:pt>
                <c:pt idx="29914">
                  <c:v>-491.495</c:v>
                </c:pt>
                <c:pt idx="29915">
                  <c:v>-491.47899999999998</c:v>
                </c:pt>
                <c:pt idx="29916">
                  <c:v>-491.46300000000002</c:v>
                </c:pt>
                <c:pt idx="29917">
                  <c:v>-491.447</c:v>
                </c:pt>
                <c:pt idx="29918">
                  <c:v>-491.43099999999998</c:v>
                </c:pt>
                <c:pt idx="29919">
                  <c:v>-491.41500000000002</c:v>
                </c:pt>
                <c:pt idx="29920">
                  <c:v>-491.399</c:v>
                </c:pt>
                <c:pt idx="29921">
                  <c:v>-491.38299999999998</c:v>
                </c:pt>
                <c:pt idx="29922">
                  <c:v>-491.36700000000002</c:v>
                </c:pt>
                <c:pt idx="29923">
                  <c:v>-491.351</c:v>
                </c:pt>
                <c:pt idx="29924">
                  <c:v>-491.33499999999998</c:v>
                </c:pt>
                <c:pt idx="29925">
                  <c:v>-491.31900000000002</c:v>
                </c:pt>
                <c:pt idx="29926">
                  <c:v>-491.303</c:v>
                </c:pt>
                <c:pt idx="29927">
                  <c:v>-491.28699999999998</c:v>
                </c:pt>
                <c:pt idx="29928">
                  <c:v>-491.27100000000002</c:v>
                </c:pt>
                <c:pt idx="29929">
                  <c:v>-491.255</c:v>
                </c:pt>
                <c:pt idx="29930">
                  <c:v>-491.23899999999998</c:v>
                </c:pt>
                <c:pt idx="29931">
                  <c:v>-491.22300000000001</c:v>
                </c:pt>
                <c:pt idx="29932">
                  <c:v>-491.20699999999999</c:v>
                </c:pt>
                <c:pt idx="29933">
                  <c:v>-491.19099999999997</c:v>
                </c:pt>
                <c:pt idx="29934">
                  <c:v>-491.17500000000001</c:v>
                </c:pt>
                <c:pt idx="29935">
                  <c:v>-491.15899999999999</c:v>
                </c:pt>
                <c:pt idx="29936">
                  <c:v>-491.14299999999997</c:v>
                </c:pt>
                <c:pt idx="29937">
                  <c:v>-491.12700000000001</c:v>
                </c:pt>
                <c:pt idx="29938">
                  <c:v>-491.11099999999999</c:v>
                </c:pt>
                <c:pt idx="29939">
                  <c:v>-491.09500000000003</c:v>
                </c:pt>
                <c:pt idx="29940">
                  <c:v>-491.07900000000001</c:v>
                </c:pt>
                <c:pt idx="29941">
                  <c:v>-491.06299999999999</c:v>
                </c:pt>
                <c:pt idx="29942">
                  <c:v>-491.04700000000003</c:v>
                </c:pt>
                <c:pt idx="29943">
                  <c:v>-491.03100000000001</c:v>
                </c:pt>
                <c:pt idx="29944">
                  <c:v>-491.01499999999999</c:v>
                </c:pt>
                <c:pt idx="29945">
                  <c:v>-490.99900000000002</c:v>
                </c:pt>
                <c:pt idx="29946">
                  <c:v>-490.983</c:v>
                </c:pt>
                <c:pt idx="29947">
                  <c:v>-490.96699999999998</c:v>
                </c:pt>
                <c:pt idx="29948">
                  <c:v>-490.95100000000002</c:v>
                </c:pt>
                <c:pt idx="29949">
                  <c:v>-490.935</c:v>
                </c:pt>
                <c:pt idx="29950">
                  <c:v>-490.91899999999998</c:v>
                </c:pt>
                <c:pt idx="29951">
                  <c:v>-490.90300000000002</c:v>
                </c:pt>
                <c:pt idx="29952">
                  <c:v>-490.887</c:v>
                </c:pt>
                <c:pt idx="29953">
                  <c:v>-490.87099999999998</c:v>
                </c:pt>
                <c:pt idx="29954">
                  <c:v>-490.85500000000002</c:v>
                </c:pt>
                <c:pt idx="29955">
                  <c:v>-490.839</c:v>
                </c:pt>
                <c:pt idx="29956">
                  <c:v>-490.82299999999998</c:v>
                </c:pt>
                <c:pt idx="29957">
                  <c:v>-490.80700000000002</c:v>
                </c:pt>
                <c:pt idx="29958">
                  <c:v>-490.79199999999997</c:v>
                </c:pt>
                <c:pt idx="29959">
                  <c:v>-490.77600000000001</c:v>
                </c:pt>
                <c:pt idx="29960">
                  <c:v>-490.76</c:v>
                </c:pt>
                <c:pt idx="29961">
                  <c:v>-490.74400000000003</c:v>
                </c:pt>
                <c:pt idx="29962">
                  <c:v>-490.72800000000001</c:v>
                </c:pt>
                <c:pt idx="29963">
                  <c:v>-490.71199999999999</c:v>
                </c:pt>
                <c:pt idx="29964">
                  <c:v>-490.69600000000003</c:v>
                </c:pt>
                <c:pt idx="29965">
                  <c:v>-490.68</c:v>
                </c:pt>
                <c:pt idx="29966">
                  <c:v>-490.66399999999999</c:v>
                </c:pt>
                <c:pt idx="29967">
                  <c:v>-490.64800000000002</c:v>
                </c:pt>
                <c:pt idx="29968">
                  <c:v>-490.63200000000001</c:v>
                </c:pt>
                <c:pt idx="29969">
                  <c:v>-490.61599999999999</c:v>
                </c:pt>
                <c:pt idx="29970">
                  <c:v>-490.6</c:v>
                </c:pt>
                <c:pt idx="29971">
                  <c:v>-490.584</c:v>
                </c:pt>
                <c:pt idx="29972">
                  <c:v>-490.56799999999998</c:v>
                </c:pt>
                <c:pt idx="29973">
                  <c:v>-490.55200000000002</c:v>
                </c:pt>
                <c:pt idx="29974">
                  <c:v>-490.536</c:v>
                </c:pt>
                <c:pt idx="29975">
                  <c:v>-490.52</c:v>
                </c:pt>
                <c:pt idx="29976">
                  <c:v>-490.50400000000002</c:v>
                </c:pt>
                <c:pt idx="29977">
                  <c:v>-490.488</c:v>
                </c:pt>
                <c:pt idx="29978">
                  <c:v>-490.47199999999998</c:v>
                </c:pt>
                <c:pt idx="29979">
                  <c:v>-490.45600000000002</c:v>
                </c:pt>
                <c:pt idx="29980">
                  <c:v>-490.44</c:v>
                </c:pt>
                <c:pt idx="29981">
                  <c:v>-490.42399999999998</c:v>
                </c:pt>
                <c:pt idx="29982">
                  <c:v>-490.40800000000002</c:v>
                </c:pt>
                <c:pt idx="29983">
                  <c:v>-490.392</c:v>
                </c:pt>
                <c:pt idx="29984">
                  <c:v>-490.37599999999998</c:v>
                </c:pt>
                <c:pt idx="29985">
                  <c:v>-490.36</c:v>
                </c:pt>
                <c:pt idx="29986">
                  <c:v>-490.34399999999999</c:v>
                </c:pt>
                <c:pt idx="29987">
                  <c:v>-490.32799999999997</c:v>
                </c:pt>
                <c:pt idx="29988">
                  <c:v>-490.31200000000001</c:v>
                </c:pt>
                <c:pt idx="29989">
                  <c:v>-490.29599999999999</c:v>
                </c:pt>
                <c:pt idx="29990">
                  <c:v>-490.28</c:v>
                </c:pt>
                <c:pt idx="29991">
                  <c:v>-490.26400000000001</c:v>
                </c:pt>
                <c:pt idx="29992">
                  <c:v>-490.24799999999999</c:v>
                </c:pt>
                <c:pt idx="29993">
                  <c:v>-490.23200000000003</c:v>
                </c:pt>
                <c:pt idx="29994">
                  <c:v>-490.21600000000001</c:v>
                </c:pt>
                <c:pt idx="29995">
                  <c:v>-490.2</c:v>
                </c:pt>
                <c:pt idx="29996">
                  <c:v>-490.18400000000003</c:v>
                </c:pt>
                <c:pt idx="29997">
                  <c:v>-490.16800000000001</c:v>
                </c:pt>
                <c:pt idx="29998">
                  <c:v>-490.15199999999999</c:v>
                </c:pt>
                <c:pt idx="29999">
                  <c:v>-490.13600000000002</c:v>
                </c:pt>
                <c:pt idx="30000">
                  <c:v>-490.12</c:v>
                </c:pt>
                <c:pt idx="30001">
                  <c:v>-490.10399999999998</c:v>
                </c:pt>
                <c:pt idx="30002">
                  <c:v>-490.08800000000002</c:v>
                </c:pt>
                <c:pt idx="30003">
                  <c:v>-490</c:v>
                </c:pt>
                <c:pt idx="30004">
                  <c:v>-489.98399999999998</c:v>
                </c:pt>
                <c:pt idx="30005">
                  <c:v>-489.96800000000002</c:v>
                </c:pt>
                <c:pt idx="30006">
                  <c:v>-489.952</c:v>
                </c:pt>
                <c:pt idx="30007">
                  <c:v>-489.93599999999998</c:v>
                </c:pt>
                <c:pt idx="30008">
                  <c:v>-489.92</c:v>
                </c:pt>
                <c:pt idx="30009">
                  <c:v>-489.904</c:v>
                </c:pt>
                <c:pt idx="30010">
                  <c:v>-489.88799999999998</c:v>
                </c:pt>
                <c:pt idx="30011">
                  <c:v>-489.87200000000001</c:v>
                </c:pt>
                <c:pt idx="30012">
                  <c:v>-489.85599999999999</c:v>
                </c:pt>
                <c:pt idx="30013">
                  <c:v>-489.84</c:v>
                </c:pt>
                <c:pt idx="30014">
                  <c:v>-489.82400000000001</c:v>
                </c:pt>
                <c:pt idx="30015">
                  <c:v>-489.80799999999999</c:v>
                </c:pt>
                <c:pt idx="30016">
                  <c:v>-489.79199999999997</c:v>
                </c:pt>
                <c:pt idx="30017">
                  <c:v>-489.77600000000001</c:v>
                </c:pt>
                <c:pt idx="30018">
                  <c:v>-489.76</c:v>
                </c:pt>
                <c:pt idx="30019">
                  <c:v>-489.74400000000003</c:v>
                </c:pt>
                <c:pt idx="30020">
                  <c:v>-489.72800000000001</c:v>
                </c:pt>
                <c:pt idx="30021">
                  <c:v>-489.71199999999999</c:v>
                </c:pt>
                <c:pt idx="30022">
                  <c:v>-489.69600000000003</c:v>
                </c:pt>
                <c:pt idx="30023">
                  <c:v>-489.68</c:v>
                </c:pt>
                <c:pt idx="30024">
                  <c:v>-489.66399999999999</c:v>
                </c:pt>
                <c:pt idx="30025">
                  <c:v>-489.64800000000002</c:v>
                </c:pt>
                <c:pt idx="30026">
                  <c:v>-489.63200000000001</c:v>
                </c:pt>
                <c:pt idx="30027">
                  <c:v>-489.61599999999999</c:v>
                </c:pt>
                <c:pt idx="30028">
                  <c:v>-489.6</c:v>
                </c:pt>
                <c:pt idx="30029">
                  <c:v>-489.584</c:v>
                </c:pt>
                <c:pt idx="30030">
                  <c:v>-489.56799999999998</c:v>
                </c:pt>
                <c:pt idx="30031">
                  <c:v>-489.55200000000002</c:v>
                </c:pt>
                <c:pt idx="30032">
                  <c:v>-489.536</c:v>
                </c:pt>
                <c:pt idx="30033">
                  <c:v>-489.52</c:v>
                </c:pt>
                <c:pt idx="30034">
                  <c:v>-489.50400000000002</c:v>
                </c:pt>
                <c:pt idx="30035">
                  <c:v>-489.488</c:v>
                </c:pt>
                <c:pt idx="30036">
                  <c:v>-489.47199999999998</c:v>
                </c:pt>
                <c:pt idx="30037">
                  <c:v>-489.45600000000002</c:v>
                </c:pt>
                <c:pt idx="30038">
                  <c:v>-489.44</c:v>
                </c:pt>
                <c:pt idx="30039">
                  <c:v>-489.42399999999998</c:v>
                </c:pt>
                <c:pt idx="30040">
                  <c:v>-489.40800000000002</c:v>
                </c:pt>
                <c:pt idx="30041">
                  <c:v>-489.392</c:v>
                </c:pt>
                <c:pt idx="30042">
                  <c:v>-489.37599999999998</c:v>
                </c:pt>
                <c:pt idx="30043">
                  <c:v>-489.36</c:v>
                </c:pt>
                <c:pt idx="30044">
                  <c:v>-489.34399999999999</c:v>
                </c:pt>
                <c:pt idx="30045">
                  <c:v>-489.32799999999997</c:v>
                </c:pt>
                <c:pt idx="30046">
                  <c:v>-489.31200000000001</c:v>
                </c:pt>
                <c:pt idx="30047">
                  <c:v>-489.29599999999999</c:v>
                </c:pt>
                <c:pt idx="30048">
                  <c:v>-489.28</c:v>
                </c:pt>
                <c:pt idx="30049">
                  <c:v>-489.26400000000001</c:v>
                </c:pt>
                <c:pt idx="30050">
                  <c:v>-489.24799999999999</c:v>
                </c:pt>
                <c:pt idx="30051">
                  <c:v>-489.23200000000003</c:v>
                </c:pt>
                <c:pt idx="30052">
                  <c:v>-489.21600000000001</c:v>
                </c:pt>
                <c:pt idx="30053">
                  <c:v>-489.2</c:v>
                </c:pt>
                <c:pt idx="30054">
                  <c:v>-489.18400000000003</c:v>
                </c:pt>
                <c:pt idx="30055">
                  <c:v>-489.16800000000001</c:v>
                </c:pt>
                <c:pt idx="30056">
                  <c:v>-489.15199999999999</c:v>
                </c:pt>
                <c:pt idx="30057">
                  <c:v>-489.13600000000002</c:v>
                </c:pt>
                <c:pt idx="30058">
                  <c:v>-489.12</c:v>
                </c:pt>
                <c:pt idx="30059">
                  <c:v>-489.10399999999998</c:v>
                </c:pt>
                <c:pt idx="30060">
                  <c:v>-489.089</c:v>
                </c:pt>
                <c:pt idx="30061">
                  <c:v>-489.07299999999998</c:v>
                </c:pt>
                <c:pt idx="30062">
                  <c:v>-489.05700000000002</c:v>
                </c:pt>
                <c:pt idx="30063">
                  <c:v>-489.041</c:v>
                </c:pt>
                <c:pt idx="30064">
                  <c:v>-489.02499999999998</c:v>
                </c:pt>
                <c:pt idx="30065">
                  <c:v>-489.00900000000001</c:v>
                </c:pt>
                <c:pt idx="30066">
                  <c:v>-488.99299999999999</c:v>
                </c:pt>
                <c:pt idx="30067">
                  <c:v>-488.97699999999998</c:v>
                </c:pt>
                <c:pt idx="30068">
                  <c:v>-488.96100000000001</c:v>
                </c:pt>
                <c:pt idx="30069">
                  <c:v>-488.94499999999999</c:v>
                </c:pt>
                <c:pt idx="30070">
                  <c:v>-488.92899999999997</c:v>
                </c:pt>
                <c:pt idx="30071">
                  <c:v>-488.91300000000001</c:v>
                </c:pt>
                <c:pt idx="30072">
                  <c:v>-488.89699999999999</c:v>
                </c:pt>
                <c:pt idx="30073">
                  <c:v>-488.88099999999997</c:v>
                </c:pt>
                <c:pt idx="30074">
                  <c:v>-488.86500000000001</c:v>
                </c:pt>
                <c:pt idx="30075">
                  <c:v>-488.84899999999999</c:v>
                </c:pt>
                <c:pt idx="30076">
                  <c:v>-488.83300000000003</c:v>
                </c:pt>
                <c:pt idx="30077">
                  <c:v>-488.81700000000001</c:v>
                </c:pt>
                <c:pt idx="30078">
                  <c:v>-488.80099999999999</c:v>
                </c:pt>
                <c:pt idx="30079">
                  <c:v>-488.78500000000003</c:v>
                </c:pt>
                <c:pt idx="30080">
                  <c:v>-488.76900000000001</c:v>
                </c:pt>
                <c:pt idx="30081">
                  <c:v>-488.75299999999999</c:v>
                </c:pt>
                <c:pt idx="30082">
                  <c:v>-488.73700000000002</c:v>
                </c:pt>
                <c:pt idx="30083">
                  <c:v>-488.721</c:v>
                </c:pt>
                <c:pt idx="30084">
                  <c:v>-488.70499999999998</c:v>
                </c:pt>
                <c:pt idx="30085">
                  <c:v>-488.68900000000002</c:v>
                </c:pt>
                <c:pt idx="30086">
                  <c:v>-488.673</c:v>
                </c:pt>
                <c:pt idx="30087">
                  <c:v>-488.65699999999998</c:v>
                </c:pt>
                <c:pt idx="30088">
                  <c:v>-488.64100000000002</c:v>
                </c:pt>
                <c:pt idx="30089">
                  <c:v>-488.625</c:v>
                </c:pt>
                <c:pt idx="30090">
                  <c:v>-488.60899999999998</c:v>
                </c:pt>
                <c:pt idx="30091">
                  <c:v>-488.59300000000002</c:v>
                </c:pt>
                <c:pt idx="30092">
                  <c:v>-488.577</c:v>
                </c:pt>
                <c:pt idx="30093">
                  <c:v>-488.56099999999998</c:v>
                </c:pt>
                <c:pt idx="30094">
                  <c:v>-488.54500000000002</c:v>
                </c:pt>
                <c:pt idx="30095">
                  <c:v>-488.529</c:v>
                </c:pt>
                <c:pt idx="30096">
                  <c:v>-488.51299999999998</c:v>
                </c:pt>
                <c:pt idx="30097">
                  <c:v>-488.49700000000001</c:v>
                </c:pt>
                <c:pt idx="30098">
                  <c:v>-488.48099999999999</c:v>
                </c:pt>
                <c:pt idx="30099">
                  <c:v>-488.46499999999997</c:v>
                </c:pt>
                <c:pt idx="30100">
                  <c:v>-488.44900000000001</c:v>
                </c:pt>
                <c:pt idx="30101">
                  <c:v>-488.43299999999999</c:v>
                </c:pt>
                <c:pt idx="30102">
                  <c:v>-488.41699999999997</c:v>
                </c:pt>
                <c:pt idx="30103">
                  <c:v>-488.40100000000001</c:v>
                </c:pt>
                <c:pt idx="30104">
                  <c:v>-488.38499999999999</c:v>
                </c:pt>
                <c:pt idx="30105">
                  <c:v>-488.36900000000003</c:v>
                </c:pt>
                <c:pt idx="30106">
                  <c:v>-488.35300000000001</c:v>
                </c:pt>
                <c:pt idx="30107">
                  <c:v>-488.33699999999999</c:v>
                </c:pt>
                <c:pt idx="30108">
                  <c:v>-488.32100000000003</c:v>
                </c:pt>
                <c:pt idx="30109">
                  <c:v>-488.30500000000001</c:v>
                </c:pt>
                <c:pt idx="30110">
                  <c:v>-488.28899999999999</c:v>
                </c:pt>
                <c:pt idx="30111">
                  <c:v>-488.27300000000002</c:v>
                </c:pt>
                <c:pt idx="30112">
                  <c:v>-488.25700000000001</c:v>
                </c:pt>
                <c:pt idx="30113">
                  <c:v>-488.24099999999999</c:v>
                </c:pt>
                <c:pt idx="30114">
                  <c:v>-488.22500000000002</c:v>
                </c:pt>
                <c:pt idx="30115">
                  <c:v>-488.209</c:v>
                </c:pt>
                <c:pt idx="30116">
                  <c:v>-488.19299999999998</c:v>
                </c:pt>
                <c:pt idx="30117">
                  <c:v>-488.17700000000002</c:v>
                </c:pt>
                <c:pt idx="30118">
                  <c:v>-488.161</c:v>
                </c:pt>
                <c:pt idx="30119">
                  <c:v>-488.14499999999998</c:v>
                </c:pt>
                <c:pt idx="30120">
                  <c:v>-488.12900000000002</c:v>
                </c:pt>
                <c:pt idx="30121">
                  <c:v>-488.113</c:v>
                </c:pt>
                <c:pt idx="30122">
                  <c:v>-488.09699999999998</c:v>
                </c:pt>
                <c:pt idx="30123">
                  <c:v>-488.08100000000002</c:v>
                </c:pt>
                <c:pt idx="30124">
                  <c:v>-488.065</c:v>
                </c:pt>
                <c:pt idx="30125">
                  <c:v>-488.04899999999998</c:v>
                </c:pt>
                <c:pt idx="30126">
                  <c:v>-488.03300000000002</c:v>
                </c:pt>
                <c:pt idx="30127">
                  <c:v>-488.017</c:v>
                </c:pt>
                <c:pt idx="30128">
                  <c:v>-488.00099999999998</c:v>
                </c:pt>
                <c:pt idx="30129">
                  <c:v>-487.98500000000001</c:v>
                </c:pt>
                <c:pt idx="30130">
                  <c:v>-487.96899999999999</c:v>
                </c:pt>
                <c:pt idx="30131">
                  <c:v>-487.95299999999997</c:v>
                </c:pt>
                <c:pt idx="30132">
                  <c:v>-487.93700000000001</c:v>
                </c:pt>
                <c:pt idx="30133">
                  <c:v>-487.92099999999999</c:v>
                </c:pt>
                <c:pt idx="30134">
                  <c:v>-487.90499999999997</c:v>
                </c:pt>
                <c:pt idx="30135">
                  <c:v>-487.88900000000001</c:v>
                </c:pt>
                <c:pt idx="30136">
                  <c:v>-487.87299999999999</c:v>
                </c:pt>
                <c:pt idx="30137">
                  <c:v>-487.85700000000003</c:v>
                </c:pt>
                <c:pt idx="30138">
                  <c:v>-487.84100000000001</c:v>
                </c:pt>
                <c:pt idx="30139">
                  <c:v>-487.82499999999999</c:v>
                </c:pt>
                <c:pt idx="30140">
                  <c:v>-487.80900000000003</c:v>
                </c:pt>
                <c:pt idx="30141">
                  <c:v>-487.79300000000001</c:v>
                </c:pt>
                <c:pt idx="30142">
                  <c:v>-487.77699999999999</c:v>
                </c:pt>
                <c:pt idx="30143">
                  <c:v>-487.76100000000002</c:v>
                </c:pt>
                <c:pt idx="30144">
                  <c:v>-487.745</c:v>
                </c:pt>
                <c:pt idx="30145">
                  <c:v>-487.72899999999998</c:v>
                </c:pt>
                <c:pt idx="30146">
                  <c:v>-487.71300000000002</c:v>
                </c:pt>
                <c:pt idx="30147">
                  <c:v>-487.697</c:v>
                </c:pt>
                <c:pt idx="30148">
                  <c:v>-487.68099999999998</c:v>
                </c:pt>
                <c:pt idx="30149">
                  <c:v>-487.66500000000002</c:v>
                </c:pt>
                <c:pt idx="30150">
                  <c:v>-487.649</c:v>
                </c:pt>
                <c:pt idx="30151">
                  <c:v>-487.63299999999998</c:v>
                </c:pt>
                <c:pt idx="30152">
                  <c:v>-487.61700000000002</c:v>
                </c:pt>
                <c:pt idx="30153">
                  <c:v>-487.601</c:v>
                </c:pt>
                <c:pt idx="30154">
                  <c:v>-487.58499999999998</c:v>
                </c:pt>
                <c:pt idx="30155">
                  <c:v>-487.56900000000002</c:v>
                </c:pt>
                <c:pt idx="30156">
                  <c:v>-487.553</c:v>
                </c:pt>
                <c:pt idx="30157">
                  <c:v>-487.53699999999998</c:v>
                </c:pt>
                <c:pt idx="30158">
                  <c:v>-487.52100000000002</c:v>
                </c:pt>
                <c:pt idx="30159">
                  <c:v>-487.505</c:v>
                </c:pt>
                <c:pt idx="30160">
                  <c:v>-487.48899999999998</c:v>
                </c:pt>
                <c:pt idx="30161">
                  <c:v>-487.47300000000001</c:v>
                </c:pt>
                <c:pt idx="30162">
                  <c:v>-487.45699999999999</c:v>
                </c:pt>
                <c:pt idx="30163">
                  <c:v>-487.44099999999997</c:v>
                </c:pt>
                <c:pt idx="30164">
                  <c:v>-487.42500000000001</c:v>
                </c:pt>
                <c:pt idx="30165">
                  <c:v>-487.40899999999999</c:v>
                </c:pt>
                <c:pt idx="30166">
                  <c:v>-487.39299999999997</c:v>
                </c:pt>
                <c:pt idx="30167">
                  <c:v>-487.37700000000001</c:v>
                </c:pt>
                <c:pt idx="30168">
                  <c:v>-487.36099999999999</c:v>
                </c:pt>
                <c:pt idx="30169">
                  <c:v>-487.34500000000003</c:v>
                </c:pt>
                <c:pt idx="30170">
                  <c:v>-487.32900000000001</c:v>
                </c:pt>
                <c:pt idx="30171">
                  <c:v>-487.31299999999999</c:v>
                </c:pt>
                <c:pt idx="30172">
                  <c:v>-487.29700000000003</c:v>
                </c:pt>
                <c:pt idx="30173">
                  <c:v>-487.28100000000001</c:v>
                </c:pt>
                <c:pt idx="30174">
                  <c:v>-487.26600000000002</c:v>
                </c:pt>
                <c:pt idx="30175">
                  <c:v>-487.25</c:v>
                </c:pt>
                <c:pt idx="30176">
                  <c:v>-487.23399999999998</c:v>
                </c:pt>
                <c:pt idx="30177">
                  <c:v>-487.21800000000002</c:v>
                </c:pt>
                <c:pt idx="30178">
                  <c:v>-487.202</c:v>
                </c:pt>
                <c:pt idx="30179">
                  <c:v>-487.18599999999998</c:v>
                </c:pt>
                <c:pt idx="30180">
                  <c:v>-487.17</c:v>
                </c:pt>
                <c:pt idx="30181">
                  <c:v>-487.154</c:v>
                </c:pt>
                <c:pt idx="30182">
                  <c:v>-487.13799999999998</c:v>
                </c:pt>
                <c:pt idx="30183">
                  <c:v>-487.12200000000001</c:v>
                </c:pt>
                <c:pt idx="30184">
                  <c:v>-487.10599999999999</c:v>
                </c:pt>
                <c:pt idx="30185">
                  <c:v>-487.09</c:v>
                </c:pt>
                <c:pt idx="30186">
                  <c:v>-487.07400000000001</c:v>
                </c:pt>
                <c:pt idx="30187">
                  <c:v>-487.05799999999999</c:v>
                </c:pt>
                <c:pt idx="30188">
                  <c:v>-487.04199999999997</c:v>
                </c:pt>
                <c:pt idx="30189">
                  <c:v>-487.02600000000001</c:v>
                </c:pt>
                <c:pt idx="30190">
                  <c:v>-487.01</c:v>
                </c:pt>
                <c:pt idx="30191">
                  <c:v>-486.99400000000003</c:v>
                </c:pt>
                <c:pt idx="30192">
                  <c:v>-486.97800000000001</c:v>
                </c:pt>
                <c:pt idx="30193">
                  <c:v>-486.96199999999999</c:v>
                </c:pt>
                <c:pt idx="30194">
                  <c:v>-486.94600000000003</c:v>
                </c:pt>
                <c:pt idx="30195">
                  <c:v>-486.93</c:v>
                </c:pt>
                <c:pt idx="30196">
                  <c:v>-486.91399999999999</c:v>
                </c:pt>
                <c:pt idx="30197">
                  <c:v>-486.89800000000002</c:v>
                </c:pt>
                <c:pt idx="30198">
                  <c:v>-486.88200000000001</c:v>
                </c:pt>
                <c:pt idx="30199">
                  <c:v>-486.86599999999999</c:v>
                </c:pt>
                <c:pt idx="30200">
                  <c:v>-486.85</c:v>
                </c:pt>
                <c:pt idx="30201">
                  <c:v>-486.834</c:v>
                </c:pt>
                <c:pt idx="30202">
                  <c:v>-486.81799999999998</c:v>
                </c:pt>
                <c:pt idx="30203">
                  <c:v>-486.80200000000002</c:v>
                </c:pt>
                <c:pt idx="30204">
                  <c:v>-486.786</c:v>
                </c:pt>
                <c:pt idx="30205">
                  <c:v>-486.77</c:v>
                </c:pt>
                <c:pt idx="30206">
                  <c:v>-486.75400000000002</c:v>
                </c:pt>
                <c:pt idx="30207">
                  <c:v>-486.738</c:v>
                </c:pt>
                <c:pt idx="30208">
                  <c:v>-486.72199999999998</c:v>
                </c:pt>
                <c:pt idx="30209">
                  <c:v>-486.70600000000002</c:v>
                </c:pt>
                <c:pt idx="30210">
                  <c:v>-486.69</c:v>
                </c:pt>
                <c:pt idx="30211">
                  <c:v>-486.67399999999998</c:v>
                </c:pt>
                <c:pt idx="30212">
                  <c:v>-486.65800000000002</c:v>
                </c:pt>
                <c:pt idx="30213">
                  <c:v>-486.642</c:v>
                </c:pt>
                <c:pt idx="30214">
                  <c:v>-486.62599999999998</c:v>
                </c:pt>
                <c:pt idx="30215">
                  <c:v>-486.61</c:v>
                </c:pt>
                <c:pt idx="30216">
                  <c:v>-486.59399999999999</c:v>
                </c:pt>
                <c:pt idx="30217">
                  <c:v>-486.57799999999997</c:v>
                </c:pt>
                <c:pt idx="30218">
                  <c:v>-486.56200000000001</c:v>
                </c:pt>
                <c:pt idx="30219">
                  <c:v>-486.54599999999999</c:v>
                </c:pt>
                <c:pt idx="30220">
                  <c:v>-486.53</c:v>
                </c:pt>
                <c:pt idx="30221">
                  <c:v>-486.51400000000001</c:v>
                </c:pt>
                <c:pt idx="30222">
                  <c:v>-486.49799999999999</c:v>
                </c:pt>
                <c:pt idx="30223">
                  <c:v>-486.48200000000003</c:v>
                </c:pt>
                <c:pt idx="30224">
                  <c:v>-486.46600000000001</c:v>
                </c:pt>
                <c:pt idx="30225">
                  <c:v>-486.45</c:v>
                </c:pt>
                <c:pt idx="30226">
                  <c:v>-486.43400000000003</c:v>
                </c:pt>
                <c:pt idx="30227">
                  <c:v>-486.41800000000001</c:v>
                </c:pt>
                <c:pt idx="30228">
                  <c:v>-486.40199999999999</c:v>
                </c:pt>
                <c:pt idx="30229">
                  <c:v>-486.38600000000002</c:v>
                </c:pt>
                <c:pt idx="30230">
                  <c:v>-486.37</c:v>
                </c:pt>
                <c:pt idx="30231">
                  <c:v>-486.35399999999998</c:v>
                </c:pt>
                <c:pt idx="30232">
                  <c:v>-486.33800000000002</c:v>
                </c:pt>
                <c:pt idx="30233">
                  <c:v>-486.322</c:v>
                </c:pt>
                <c:pt idx="30234">
                  <c:v>-486.30599999999998</c:v>
                </c:pt>
                <c:pt idx="30235">
                  <c:v>-486.29</c:v>
                </c:pt>
                <c:pt idx="30236">
                  <c:v>-486.274</c:v>
                </c:pt>
                <c:pt idx="30237">
                  <c:v>-486.25799999999998</c:v>
                </c:pt>
                <c:pt idx="30238">
                  <c:v>-486.24200000000002</c:v>
                </c:pt>
                <c:pt idx="30239">
                  <c:v>-486.226</c:v>
                </c:pt>
                <c:pt idx="30240">
                  <c:v>-486.21</c:v>
                </c:pt>
                <c:pt idx="30241">
                  <c:v>-486.19400000000002</c:v>
                </c:pt>
                <c:pt idx="30242">
                  <c:v>-486.178</c:v>
                </c:pt>
                <c:pt idx="30243">
                  <c:v>-486.16199999999998</c:v>
                </c:pt>
                <c:pt idx="30244">
                  <c:v>-486.14600000000002</c:v>
                </c:pt>
                <c:pt idx="30245">
                  <c:v>-486.13</c:v>
                </c:pt>
                <c:pt idx="30246">
                  <c:v>-486.11399999999998</c:v>
                </c:pt>
                <c:pt idx="30247">
                  <c:v>-486.09800000000001</c:v>
                </c:pt>
                <c:pt idx="30248">
                  <c:v>-486.08199999999999</c:v>
                </c:pt>
                <c:pt idx="30249">
                  <c:v>-486.06599999999997</c:v>
                </c:pt>
                <c:pt idx="30250">
                  <c:v>-486.05</c:v>
                </c:pt>
                <c:pt idx="30251">
                  <c:v>-486.03399999999999</c:v>
                </c:pt>
                <c:pt idx="30252">
                  <c:v>-486.01799999999997</c:v>
                </c:pt>
                <c:pt idx="30253">
                  <c:v>-486.00200000000001</c:v>
                </c:pt>
                <c:pt idx="30254">
                  <c:v>-485.98599999999999</c:v>
                </c:pt>
                <c:pt idx="30255">
                  <c:v>-485.97</c:v>
                </c:pt>
                <c:pt idx="30256">
                  <c:v>-485.95400000000001</c:v>
                </c:pt>
                <c:pt idx="30257">
                  <c:v>-485.93799999999999</c:v>
                </c:pt>
                <c:pt idx="30258">
                  <c:v>-485.92200000000003</c:v>
                </c:pt>
                <c:pt idx="30259">
                  <c:v>-485.90600000000001</c:v>
                </c:pt>
                <c:pt idx="30260">
                  <c:v>-485.89</c:v>
                </c:pt>
                <c:pt idx="30261">
                  <c:v>-485.87400000000002</c:v>
                </c:pt>
                <c:pt idx="30262">
                  <c:v>-485.858</c:v>
                </c:pt>
                <c:pt idx="30263">
                  <c:v>-485.84199999999998</c:v>
                </c:pt>
                <c:pt idx="30264">
                  <c:v>-485.82600000000002</c:v>
                </c:pt>
                <c:pt idx="30265">
                  <c:v>-485.81</c:v>
                </c:pt>
                <c:pt idx="30266">
                  <c:v>-485.79399999999998</c:v>
                </c:pt>
                <c:pt idx="30267">
                  <c:v>-485.77800000000002</c:v>
                </c:pt>
                <c:pt idx="30268">
                  <c:v>-485.762</c:v>
                </c:pt>
                <c:pt idx="30269">
                  <c:v>-485.74599999999998</c:v>
                </c:pt>
                <c:pt idx="30270">
                  <c:v>-485.73</c:v>
                </c:pt>
                <c:pt idx="30271">
                  <c:v>-485.714</c:v>
                </c:pt>
                <c:pt idx="30272">
                  <c:v>-485.69799999999998</c:v>
                </c:pt>
                <c:pt idx="30273">
                  <c:v>-485.68200000000002</c:v>
                </c:pt>
                <c:pt idx="30274">
                  <c:v>-485.666</c:v>
                </c:pt>
                <c:pt idx="30275">
                  <c:v>-485.65</c:v>
                </c:pt>
                <c:pt idx="30276">
                  <c:v>-485.63400000000001</c:v>
                </c:pt>
                <c:pt idx="30277">
                  <c:v>-485.61799999999999</c:v>
                </c:pt>
                <c:pt idx="30278">
                  <c:v>-485.60199999999998</c:v>
                </c:pt>
                <c:pt idx="30279">
                  <c:v>-485.58600000000001</c:v>
                </c:pt>
                <c:pt idx="30280">
                  <c:v>-485.57</c:v>
                </c:pt>
                <c:pt idx="30281">
                  <c:v>-485.55399999999997</c:v>
                </c:pt>
                <c:pt idx="30282">
                  <c:v>-485.53800000000001</c:v>
                </c:pt>
                <c:pt idx="30283">
                  <c:v>-485.52199999999999</c:v>
                </c:pt>
                <c:pt idx="30284">
                  <c:v>-485.50599999999997</c:v>
                </c:pt>
                <c:pt idx="30285">
                  <c:v>-485.49</c:v>
                </c:pt>
                <c:pt idx="30286">
                  <c:v>-485.47399999999999</c:v>
                </c:pt>
                <c:pt idx="30287">
                  <c:v>-485.45800000000003</c:v>
                </c:pt>
                <c:pt idx="30288">
                  <c:v>-485.44299999999998</c:v>
                </c:pt>
                <c:pt idx="30289">
                  <c:v>-485.42700000000002</c:v>
                </c:pt>
                <c:pt idx="30290">
                  <c:v>-485.411</c:v>
                </c:pt>
                <c:pt idx="30291">
                  <c:v>-485.39499999999998</c:v>
                </c:pt>
                <c:pt idx="30292">
                  <c:v>-485.37900000000002</c:v>
                </c:pt>
                <c:pt idx="30293">
                  <c:v>-485.363</c:v>
                </c:pt>
                <c:pt idx="30294">
                  <c:v>-485.34699999999998</c:v>
                </c:pt>
                <c:pt idx="30295">
                  <c:v>-485.33100000000002</c:v>
                </c:pt>
                <c:pt idx="30296">
                  <c:v>-485.315</c:v>
                </c:pt>
                <c:pt idx="30297">
                  <c:v>-485.29899999999998</c:v>
                </c:pt>
                <c:pt idx="30298">
                  <c:v>-485.28300000000002</c:v>
                </c:pt>
                <c:pt idx="30299">
                  <c:v>-485.267</c:v>
                </c:pt>
                <c:pt idx="30300">
                  <c:v>-485.25099999999998</c:v>
                </c:pt>
                <c:pt idx="30301">
                  <c:v>-485.23500000000001</c:v>
                </c:pt>
                <c:pt idx="30302">
                  <c:v>-485.21899999999999</c:v>
                </c:pt>
                <c:pt idx="30303">
                  <c:v>-485.20299999999997</c:v>
                </c:pt>
                <c:pt idx="30304">
                  <c:v>-485.18700000000001</c:v>
                </c:pt>
                <c:pt idx="30305">
                  <c:v>-485.17099999999999</c:v>
                </c:pt>
                <c:pt idx="30306">
                  <c:v>-485.15499999999997</c:v>
                </c:pt>
                <c:pt idx="30307">
                  <c:v>-485.13900000000001</c:v>
                </c:pt>
                <c:pt idx="30308">
                  <c:v>-485.12299999999999</c:v>
                </c:pt>
                <c:pt idx="30309">
                  <c:v>-485.10700000000003</c:v>
                </c:pt>
                <c:pt idx="30310">
                  <c:v>-485.09100000000001</c:v>
                </c:pt>
                <c:pt idx="30311">
                  <c:v>-485.07499999999999</c:v>
                </c:pt>
                <c:pt idx="30312">
                  <c:v>-485.05900000000003</c:v>
                </c:pt>
                <c:pt idx="30313">
                  <c:v>-485.04300000000001</c:v>
                </c:pt>
                <c:pt idx="30314">
                  <c:v>-485.02699999999999</c:v>
                </c:pt>
                <c:pt idx="30315">
                  <c:v>-485.01100000000002</c:v>
                </c:pt>
                <c:pt idx="30316">
                  <c:v>-484.995</c:v>
                </c:pt>
                <c:pt idx="30317">
                  <c:v>-484.97899999999998</c:v>
                </c:pt>
                <c:pt idx="30318">
                  <c:v>-484.96300000000002</c:v>
                </c:pt>
                <c:pt idx="30319">
                  <c:v>-484.947</c:v>
                </c:pt>
                <c:pt idx="30320">
                  <c:v>-484.93099999999998</c:v>
                </c:pt>
                <c:pt idx="30321">
                  <c:v>-484.91500000000002</c:v>
                </c:pt>
                <c:pt idx="30322">
                  <c:v>-484.899</c:v>
                </c:pt>
                <c:pt idx="30323">
                  <c:v>-484.88299999999998</c:v>
                </c:pt>
                <c:pt idx="30324">
                  <c:v>-484.86700000000002</c:v>
                </c:pt>
                <c:pt idx="30325">
                  <c:v>-484.851</c:v>
                </c:pt>
                <c:pt idx="30326">
                  <c:v>-484.83499999999998</c:v>
                </c:pt>
                <c:pt idx="30327">
                  <c:v>-484.81900000000002</c:v>
                </c:pt>
                <c:pt idx="30328">
                  <c:v>-484.803</c:v>
                </c:pt>
                <c:pt idx="30329">
                  <c:v>-484.78699999999998</c:v>
                </c:pt>
                <c:pt idx="30330">
                  <c:v>-484.77100000000002</c:v>
                </c:pt>
                <c:pt idx="30331">
                  <c:v>-484.755</c:v>
                </c:pt>
                <c:pt idx="30332">
                  <c:v>-484.73899999999998</c:v>
                </c:pt>
                <c:pt idx="30333">
                  <c:v>-484.72300000000001</c:v>
                </c:pt>
                <c:pt idx="30334">
                  <c:v>-484.70699999999999</c:v>
                </c:pt>
                <c:pt idx="30335">
                  <c:v>-484.69099999999997</c:v>
                </c:pt>
                <c:pt idx="30336">
                  <c:v>-484.67500000000001</c:v>
                </c:pt>
                <c:pt idx="30337">
                  <c:v>-484.65899999999999</c:v>
                </c:pt>
                <c:pt idx="30338">
                  <c:v>-484.64299999999997</c:v>
                </c:pt>
                <c:pt idx="30339">
                  <c:v>-484.62700000000001</c:v>
                </c:pt>
                <c:pt idx="30340">
                  <c:v>-484.61099999999999</c:v>
                </c:pt>
                <c:pt idx="30341">
                  <c:v>-484.59500000000003</c:v>
                </c:pt>
                <c:pt idx="30342">
                  <c:v>-484.57900000000001</c:v>
                </c:pt>
                <c:pt idx="30343">
                  <c:v>-484.56299999999999</c:v>
                </c:pt>
                <c:pt idx="30344">
                  <c:v>-484.54700000000003</c:v>
                </c:pt>
                <c:pt idx="30345">
                  <c:v>-484.53100000000001</c:v>
                </c:pt>
                <c:pt idx="30346">
                  <c:v>-484.51499999999999</c:v>
                </c:pt>
                <c:pt idx="30347">
                  <c:v>-484.49900000000002</c:v>
                </c:pt>
                <c:pt idx="30348">
                  <c:v>-484.483</c:v>
                </c:pt>
                <c:pt idx="30349">
                  <c:v>-484.46699999999998</c:v>
                </c:pt>
                <c:pt idx="30350">
                  <c:v>-484.45100000000002</c:v>
                </c:pt>
                <c:pt idx="30351">
                  <c:v>-484.435</c:v>
                </c:pt>
                <c:pt idx="30352">
                  <c:v>-484.41899999999998</c:v>
                </c:pt>
                <c:pt idx="30353">
                  <c:v>-484.40300000000002</c:v>
                </c:pt>
                <c:pt idx="30354">
                  <c:v>-484.387</c:v>
                </c:pt>
                <c:pt idx="30355">
                  <c:v>-484.37099999999998</c:v>
                </c:pt>
                <c:pt idx="30356">
                  <c:v>-484.35500000000002</c:v>
                </c:pt>
                <c:pt idx="30357">
                  <c:v>-484.339</c:v>
                </c:pt>
                <c:pt idx="30358">
                  <c:v>-484.32299999999998</c:v>
                </c:pt>
                <c:pt idx="30359">
                  <c:v>-484.30700000000002</c:v>
                </c:pt>
                <c:pt idx="30360">
                  <c:v>-484.291</c:v>
                </c:pt>
                <c:pt idx="30361">
                  <c:v>-484.27499999999998</c:v>
                </c:pt>
                <c:pt idx="30362">
                  <c:v>-484.25900000000001</c:v>
                </c:pt>
                <c:pt idx="30363">
                  <c:v>-484.24299999999999</c:v>
                </c:pt>
                <c:pt idx="30364">
                  <c:v>-484.22699999999998</c:v>
                </c:pt>
                <c:pt idx="30365">
                  <c:v>-484.21100000000001</c:v>
                </c:pt>
                <c:pt idx="30366">
                  <c:v>-484.19499999999999</c:v>
                </c:pt>
                <c:pt idx="30367">
                  <c:v>-484.17899999999997</c:v>
                </c:pt>
                <c:pt idx="30368">
                  <c:v>-484.16300000000001</c:v>
                </c:pt>
                <c:pt idx="30369">
                  <c:v>-484.14699999999999</c:v>
                </c:pt>
                <c:pt idx="30370">
                  <c:v>-484.13099999999997</c:v>
                </c:pt>
                <c:pt idx="30371">
                  <c:v>-484.11500000000001</c:v>
                </c:pt>
                <c:pt idx="30372">
                  <c:v>-484.09899999999999</c:v>
                </c:pt>
                <c:pt idx="30373">
                  <c:v>-484.08300000000003</c:v>
                </c:pt>
                <c:pt idx="30374">
                  <c:v>-484.06700000000001</c:v>
                </c:pt>
                <c:pt idx="30375">
                  <c:v>-484.05099999999999</c:v>
                </c:pt>
                <c:pt idx="30376">
                  <c:v>-484.03500000000003</c:v>
                </c:pt>
                <c:pt idx="30377">
                  <c:v>-484.01900000000001</c:v>
                </c:pt>
                <c:pt idx="30378">
                  <c:v>-484.00299999999999</c:v>
                </c:pt>
                <c:pt idx="30379">
                  <c:v>-483.98700000000002</c:v>
                </c:pt>
                <c:pt idx="30380">
                  <c:v>-483.971</c:v>
                </c:pt>
                <c:pt idx="30381">
                  <c:v>-483.95499999999998</c:v>
                </c:pt>
                <c:pt idx="30382">
                  <c:v>-483.93900000000002</c:v>
                </c:pt>
                <c:pt idx="30383">
                  <c:v>-483.923</c:v>
                </c:pt>
                <c:pt idx="30384">
                  <c:v>-483.90699999999998</c:v>
                </c:pt>
                <c:pt idx="30385">
                  <c:v>-483.89100000000002</c:v>
                </c:pt>
                <c:pt idx="30386">
                  <c:v>-483.875</c:v>
                </c:pt>
                <c:pt idx="30387">
                  <c:v>-483.85899999999998</c:v>
                </c:pt>
                <c:pt idx="30388">
                  <c:v>-483.84300000000002</c:v>
                </c:pt>
                <c:pt idx="30389">
                  <c:v>-483.827</c:v>
                </c:pt>
                <c:pt idx="30390">
                  <c:v>-483.81099999999998</c:v>
                </c:pt>
                <c:pt idx="30391">
                  <c:v>-483.79500000000002</c:v>
                </c:pt>
                <c:pt idx="30392">
                  <c:v>-483.779</c:v>
                </c:pt>
                <c:pt idx="30393">
                  <c:v>-483.76299999999998</c:v>
                </c:pt>
                <c:pt idx="30394">
                  <c:v>-483.74700000000001</c:v>
                </c:pt>
                <c:pt idx="30395">
                  <c:v>-483.73099999999999</c:v>
                </c:pt>
                <c:pt idx="30396">
                  <c:v>-483.71499999999997</c:v>
                </c:pt>
                <c:pt idx="30397">
                  <c:v>-483.69900000000001</c:v>
                </c:pt>
                <c:pt idx="30398">
                  <c:v>-483.68299999999999</c:v>
                </c:pt>
                <c:pt idx="30399">
                  <c:v>-483.66699999999997</c:v>
                </c:pt>
                <c:pt idx="30400">
                  <c:v>-483.65100000000001</c:v>
                </c:pt>
                <c:pt idx="30401">
                  <c:v>-483.63499999999999</c:v>
                </c:pt>
                <c:pt idx="30402">
                  <c:v>-483.62</c:v>
                </c:pt>
                <c:pt idx="30403">
                  <c:v>-483.60399999999998</c:v>
                </c:pt>
                <c:pt idx="30404">
                  <c:v>-483.58800000000002</c:v>
                </c:pt>
                <c:pt idx="30405">
                  <c:v>-483.572</c:v>
                </c:pt>
                <c:pt idx="30406">
                  <c:v>-483.55599999999998</c:v>
                </c:pt>
                <c:pt idx="30407">
                  <c:v>-483.54</c:v>
                </c:pt>
                <c:pt idx="30408">
                  <c:v>-483.524</c:v>
                </c:pt>
                <c:pt idx="30409">
                  <c:v>-483.50799999999998</c:v>
                </c:pt>
                <c:pt idx="30410">
                  <c:v>-483.49200000000002</c:v>
                </c:pt>
                <c:pt idx="30411">
                  <c:v>-483.476</c:v>
                </c:pt>
                <c:pt idx="30412">
                  <c:v>-483.46</c:v>
                </c:pt>
                <c:pt idx="30413">
                  <c:v>-483.44400000000002</c:v>
                </c:pt>
                <c:pt idx="30414">
                  <c:v>-483.428</c:v>
                </c:pt>
                <c:pt idx="30415">
                  <c:v>-483.41199999999998</c:v>
                </c:pt>
                <c:pt idx="30416">
                  <c:v>-483.39600000000002</c:v>
                </c:pt>
                <c:pt idx="30417">
                  <c:v>-483.38</c:v>
                </c:pt>
                <c:pt idx="30418">
                  <c:v>-483.36399999999998</c:v>
                </c:pt>
                <c:pt idx="30419">
                  <c:v>-483.34800000000001</c:v>
                </c:pt>
                <c:pt idx="30420">
                  <c:v>-483.33199999999999</c:v>
                </c:pt>
                <c:pt idx="30421">
                  <c:v>-483.31599999999997</c:v>
                </c:pt>
                <c:pt idx="30422">
                  <c:v>-483.3</c:v>
                </c:pt>
                <c:pt idx="30423">
                  <c:v>-483.28399999999999</c:v>
                </c:pt>
                <c:pt idx="30424">
                  <c:v>-483.26799999999997</c:v>
                </c:pt>
                <c:pt idx="30425">
                  <c:v>-483.25200000000001</c:v>
                </c:pt>
                <c:pt idx="30426">
                  <c:v>-483.23599999999999</c:v>
                </c:pt>
                <c:pt idx="30427">
                  <c:v>-483.22</c:v>
                </c:pt>
                <c:pt idx="30428">
                  <c:v>-483.20400000000001</c:v>
                </c:pt>
                <c:pt idx="30429">
                  <c:v>-483.18799999999999</c:v>
                </c:pt>
                <c:pt idx="30430">
                  <c:v>-483.17200000000003</c:v>
                </c:pt>
                <c:pt idx="30431">
                  <c:v>-483.15600000000001</c:v>
                </c:pt>
                <c:pt idx="30432">
                  <c:v>-483.14</c:v>
                </c:pt>
                <c:pt idx="30433">
                  <c:v>-483.12400000000002</c:v>
                </c:pt>
                <c:pt idx="30434">
                  <c:v>-483.108</c:v>
                </c:pt>
                <c:pt idx="30435">
                  <c:v>-483.09199999999998</c:v>
                </c:pt>
                <c:pt idx="30436">
                  <c:v>-483.07600000000002</c:v>
                </c:pt>
                <c:pt idx="30437">
                  <c:v>-483.06</c:v>
                </c:pt>
                <c:pt idx="30438">
                  <c:v>-483.04399999999998</c:v>
                </c:pt>
                <c:pt idx="30439">
                  <c:v>-483.02800000000002</c:v>
                </c:pt>
                <c:pt idx="30440">
                  <c:v>-483.012</c:v>
                </c:pt>
                <c:pt idx="30441">
                  <c:v>-482.99599999999998</c:v>
                </c:pt>
                <c:pt idx="30442">
                  <c:v>-482.98</c:v>
                </c:pt>
                <c:pt idx="30443">
                  <c:v>-482.964</c:v>
                </c:pt>
                <c:pt idx="30444">
                  <c:v>-482.94799999999998</c:v>
                </c:pt>
                <c:pt idx="30445">
                  <c:v>-482.93200000000002</c:v>
                </c:pt>
                <c:pt idx="30446">
                  <c:v>-482.916</c:v>
                </c:pt>
                <c:pt idx="30447">
                  <c:v>-482.9</c:v>
                </c:pt>
                <c:pt idx="30448">
                  <c:v>-482.88400000000001</c:v>
                </c:pt>
                <c:pt idx="30449">
                  <c:v>-482.86799999999999</c:v>
                </c:pt>
                <c:pt idx="30450">
                  <c:v>-482.85199999999998</c:v>
                </c:pt>
                <c:pt idx="30451">
                  <c:v>-482.83600000000001</c:v>
                </c:pt>
                <c:pt idx="30452">
                  <c:v>-482.82</c:v>
                </c:pt>
                <c:pt idx="30453">
                  <c:v>-482.80399999999997</c:v>
                </c:pt>
                <c:pt idx="30454">
                  <c:v>-482.78800000000001</c:v>
                </c:pt>
                <c:pt idx="30455">
                  <c:v>-482.77199999999999</c:v>
                </c:pt>
                <c:pt idx="30456">
                  <c:v>-482.75599999999997</c:v>
                </c:pt>
                <c:pt idx="30457">
                  <c:v>-482.74</c:v>
                </c:pt>
                <c:pt idx="30458">
                  <c:v>-482.72399999999999</c:v>
                </c:pt>
                <c:pt idx="30459">
                  <c:v>-482.70800000000003</c:v>
                </c:pt>
                <c:pt idx="30460">
                  <c:v>-482.69200000000001</c:v>
                </c:pt>
                <c:pt idx="30461">
                  <c:v>-482.67599999999999</c:v>
                </c:pt>
                <c:pt idx="30462">
                  <c:v>-482.66</c:v>
                </c:pt>
                <c:pt idx="30463">
                  <c:v>-482.64400000000001</c:v>
                </c:pt>
                <c:pt idx="30464">
                  <c:v>-482.62799999999999</c:v>
                </c:pt>
                <c:pt idx="30465">
                  <c:v>-482.61200000000002</c:v>
                </c:pt>
                <c:pt idx="30466">
                  <c:v>-482.596</c:v>
                </c:pt>
                <c:pt idx="30467">
                  <c:v>-482.58</c:v>
                </c:pt>
                <c:pt idx="30468">
                  <c:v>-482.56400000000002</c:v>
                </c:pt>
                <c:pt idx="30469">
                  <c:v>-482.548</c:v>
                </c:pt>
                <c:pt idx="30470">
                  <c:v>-482.53199999999998</c:v>
                </c:pt>
                <c:pt idx="30471">
                  <c:v>-482.51600000000002</c:v>
                </c:pt>
                <c:pt idx="30472">
                  <c:v>-482.5</c:v>
                </c:pt>
                <c:pt idx="30473">
                  <c:v>-482.48399999999998</c:v>
                </c:pt>
                <c:pt idx="30474">
                  <c:v>-482.46800000000002</c:v>
                </c:pt>
                <c:pt idx="30475">
                  <c:v>-482.452</c:v>
                </c:pt>
                <c:pt idx="30476">
                  <c:v>-482.43599999999998</c:v>
                </c:pt>
                <c:pt idx="30477">
                  <c:v>-482.42</c:v>
                </c:pt>
                <c:pt idx="30478">
                  <c:v>-482.404</c:v>
                </c:pt>
                <c:pt idx="30479">
                  <c:v>-482.38799999999998</c:v>
                </c:pt>
                <c:pt idx="30480">
                  <c:v>-482.37200000000001</c:v>
                </c:pt>
                <c:pt idx="30481">
                  <c:v>-482.35599999999999</c:v>
                </c:pt>
                <c:pt idx="30482">
                  <c:v>-482.34</c:v>
                </c:pt>
                <c:pt idx="30483">
                  <c:v>-482.32400000000001</c:v>
                </c:pt>
                <c:pt idx="30484">
                  <c:v>-482.30799999999999</c:v>
                </c:pt>
                <c:pt idx="30485">
                  <c:v>-482.29199999999997</c:v>
                </c:pt>
                <c:pt idx="30486">
                  <c:v>-482.27600000000001</c:v>
                </c:pt>
                <c:pt idx="30487">
                  <c:v>-482.26</c:v>
                </c:pt>
                <c:pt idx="30488">
                  <c:v>-482.24400000000003</c:v>
                </c:pt>
                <c:pt idx="30489">
                  <c:v>-482.22800000000001</c:v>
                </c:pt>
                <c:pt idx="30490">
                  <c:v>-482.21199999999999</c:v>
                </c:pt>
                <c:pt idx="30491">
                  <c:v>-482.19600000000003</c:v>
                </c:pt>
                <c:pt idx="30492">
                  <c:v>-482.18</c:v>
                </c:pt>
                <c:pt idx="30493">
                  <c:v>-482.16399999999999</c:v>
                </c:pt>
                <c:pt idx="30494">
                  <c:v>-482.14800000000002</c:v>
                </c:pt>
                <c:pt idx="30495">
                  <c:v>-482.13200000000001</c:v>
                </c:pt>
                <c:pt idx="30496">
                  <c:v>-482.11599999999999</c:v>
                </c:pt>
                <c:pt idx="30497">
                  <c:v>-482.1</c:v>
                </c:pt>
                <c:pt idx="30498">
                  <c:v>-482.084</c:v>
                </c:pt>
                <c:pt idx="30499">
                  <c:v>-482.06799999999998</c:v>
                </c:pt>
                <c:pt idx="30500">
                  <c:v>-482.05200000000002</c:v>
                </c:pt>
                <c:pt idx="30501">
                  <c:v>-482.036</c:v>
                </c:pt>
                <c:pt idx="30502">
                  <c:v>-482.02</c:v>
                </c:pt>
                <c:pt idx="30503">
                  <c:v>-482.00400000000002</c:v>
                </c:pt>
                <c:pt idx="30504">
                  <c:v>-481.988</c:v>
                </c:pt>
                <c:pt idx="30505">
                  <c:v>-481.97199999999998</c:v>
                </c:pt>
                <c:pt idx="30506">
                  <c:v>-481.95600000000002</c:v>
                </c:pt>
                <c:pt idx="30507">
                  <c:v>-481.94</c:v>
                </c:pt>
                <c:pt idx="30508">
                  <c:v>-481.92399999999998</c:v>
                </c:pt>
                <c:pt idx="30509">
                  <c:v>-481.90800000000002</c:v>
                </c:pt>
                <c:pt idx="30510">
                  <c:v>-481.892</c:v>
                </c:pt>
                <c:pt idx="30511">
                  <c:v>-481.87599999999998</c:v>
                </c:pt>
                <c:pt idx="30512">
                  <c:v>-481.86</c:v>
                </c:pt>
                <c:pt idx="30513">
                  <c:v>-481.84399999999999</c:v>
                </c:pt>
                <c:pt idx="30514">
                  <c:v>-481.82799999999997</c:v>
                </c:pt>
                <c:pt idx="30515">
                  <c:v>-481.81200000000001</c:v>
                </c:pt>
                <c:pt idx="30516">
                  <c:v>-481.79700000000003</c:v>
                </c:pt>
                <c:pt idx="30517">
                  <c:v>-481.78100000000001</c:v>
                </c:pt>
                <c:pt idx="30518">
                  <c:v>-481.76499999999999</c:v>
                </c:pt>
                <c:pt idx="30519">
                  <c:v>-481.74900000000002</c:v>
                </c:pt>
                <c:pt idx="30520">
                  <c:v>-481.733</c:v>
                </c:pt>
                <c:pt idx="30521">
                  <c:v>-481.71699999999998</c:v>
                </c:pt>
                <c:pt idx="30522">
                  <c:v>-481.70100000000002</c:v>
                </c:pt>
                <c:pt idx="30523">
                  <c:v>-481.685</c:v>
                </c:pt>
                <c:pt idx="30524">
                  <c:v>-481.66899999999998</c:v>
                </c:pt>
                <c:pt idx="30525">
                  <c:v>-481.65300000000002</c:v>
                </c:pt>
                <c:pt idx="30526">
                  <c:v>-481.637</c:v>
                </c:pt>
                <c:pt idx="30527">
                  <c:v>-481.62099999999998</c:v>
                </c:pt>
                <c:pt idx="30528">
                  <c:v>-481.60500000000002</c:v>
                </c:pt>
                <c:pt idx="30529">
                  <c:v>-481.589</c:v>
                </c:pt>
                <c:pt idx="30530">
                  <c:v>-481.57299999999998</c:v>
                </c:pt>
                <c:pt idx="30531">
                  <c:v>-481.55700000000002</c:v>
                </c:pt>
                <c:pt idx="30532">
                  <c:v>-481.541</c:v>
                </c:pt>
                <c:pt idx="30533">
                  <c:v>-481.52499999999998</c:v>
                </c:pt>
                <c:pt idx="30534">
                  <c:v>-481.50900000000001</c:v>
                </c:pt>
                <c:pt idx="30535">
                  <c:v>-481.49299999999999</c:v>
                </c:pt>
                <c:pt idx="30536">
                  <c:v>-481.47699999999998</c:v>
                </c:pt>
                <c:pt idx="30537">
                  <c:v>-481.46100000000001</c:v>
                </c:pt>
                <c:pt idx="30538">
                  <c:v>-481.44499999999999</c:v>
                </c:pt>
                <c:pt idx="30539">
                  <c:v>-481.42899999999997</c:v>
                </c:pt>
                <c:pt idx="30540">
                  <c:v>-481.41300000000001</c:v>
                </c:pt>
                <c:pt idx="30541">
                  <c:v>-481.39699999999999</c:v>
                </c:pt>
                <c:pt idx="30542">
                  <c:v>-481.38099999999997</c:v>
                </c:pt>
                <c:pt idx="30543">
                  <c:v>-481.36500000000001</c:v>
                </c:pt>
                <c:pt idx="30544">
                  <c:v>-481.34899999999999</c:v>
                </c:pt>
                <c:pt idx="30545">
                  <c:v>-481.33300000000003</c:v>
                </c:pt>
                <c:pt idx="30546">
                  <c:v>-481.31700000000001</c:v>
                </c:pt>
                <c:pt idx="30547">
                  <c:v>-481.30099999999999</c:v>
                </c:pt>
                <c:pt idx="30548">
                  <c:v>-481.28500000000003</c:v>
                </c:pt>
                <c:pt idx="30549">
                  <c:v>-481.26900000000001</c:v>
                </c:pt>
                <c:pt idx="30550">
                  <c:v>-481.25299999999999</c:v>
                </c:pt>
                <c:pt idx="30551">
                  <c:v>-481.23700000000002</c:v>
                </c:pt>
                <c:pt idx="30552">
                  <c:v>-481.221</c:v>
                </c:pt>
                <c:pt idx="30553">
                  <c:v>-481.20499999999998</c:v>
                </c:pt>
                <c:pt idx="30554">
                  <c:v>-481.18900000000002</c:v>
                </c:pt>
                <c:pt idx="30555">
                  <c:v>-481.173</c:v>
                </c:pt>
                <c:pt idx="30556">
                  <c:v>-481.15699999999998</c:v>
                </c:pt>
                <c:pt idx="30557">
                  <c:v>-481.14100000000002</c:v>
                </c:pt>
                <c:pt idx="30558">
                  <c:v>-481.125</c:v>
                </c:pt>
                <c:pt idx="30559">
                  <c:v>-481.10899999999998</c:v>
                </c:pt>
                <c:pt idx="30560">
                  <c:v>-481.09300000000002</c:v>
                </c:pt>
                <c:pt idx="30561">
                  <c:v>-481.077</c:v>
                </c:pt>
                <c:pt idx="30562">
                  <c:v>-481.06099999999998</c:v>
                </c:pt>
                <c:pt idx="30563">
                  <c:v>-481.04500000000002</c:v>
                </c:pt>
                <c:pt idx="30564">
                  <c:v>-481.029</c:v>
                </c:pt>
                <c:pt idx="30565">
                  <c:v>-481.01299999999998</c:v>
                </c:pt>
                <c:pt idx="30566">
                  <c:v>-480.99700000000001</c:v>
                </c:pt>
                <c:pt idx="30567">
                  <c:v>-480.98099999999999</c:v>
                </c:pt>
                <c:pt idx="30568">
                  <c:v>-480.96499999999997</c:v>
                </c:pt>
                <c:pt idx="30569">
                  <c:v>-480.94900000000001</c:v>
                </c:pt>
                <c:pt idx="30570">
                  <c:v>-480.93299999999999</c:v>
                </c:pt>
                <c:pt idx="30571">
                  <c:v>-480.91699999999997</c:v>
                </c:pt>
                <c:pt idx="30572">
                  <c:v>-480.90100000000001</c:v>
                </c:pt>
                <c:pt idx="30573">
                  <c:v>-480.88499999999999</c:v>
                </c:pt>
                <c:pt idx="30574">
                  <c:v>-480.86900000000003</c:v>
                </c:pt>
                <c:pt idx="30575">
                  <c:v>-480.85300000000001</c:v>
                </c:pt>
                <c:pt idx="30576">
                  <c:v>-480.83699999999999</c:v>
                </c:pt>
                <c:pt idx="30577">
                  <c:v>-480.82100000000003</c:v>
                </c:pt>
                <c:pt idx="30578">
                  <c:v>-480.80500000000001</c:v>
                </c:pt>
                <c:pt idx="30579">
                  <c:v>-480.78899999999999</c:v>
                </c:pt>
                <c:pt idx="30580">
                  <c:v>-480.77300000000002</c:v>
                </c:pt>
                <c:pt idx="30581">
                  <c:v>-480.75700000000001</c:v>
                </c:pt>
                <c:pt idx="30582">
                  <c:v>-480.74099999999999</c:v>
                </c:pt>
                <c:pt idx="30583">
                  <c:v>-480.72500000000002</c:v>
                </c:pt>
                <c:pt idx="30584">
                  <c:v>-480.709</c:v>
                </c:pt>
                <c:pt idx="30585">
                  <c:v>-480.69299999999998</c:v>
                </c:pt>
                <c:pt idx="30586">
                  <c:v>-480.67700000000002</c:v>
                </c:pt>
                <c:pt idx="30587">
                  <c:v>-480.661</c:v>
                </c:pt>
                <c:pt idx="30588">
                  <c:v>-480.64499999999998</c:v>
                </c:pt>
                <c:pt idx="30589">
                  <c:v>-480.62900000000002</c:v>
                </c:pt>
                <c:pt idx="30590">
                  <c:v>-480.613</c:v>
                </c:pt>
                <c:pt idx="30591">
                  <c:v>-480.59699999999998</c:v>
                </c:pt>
                <c:pt idx="30592">
                  <c:v>-480.58100000000002</c:v>
                </c:pt>
                <c:pt idx="30593">
                  <c:v>-480.565</c:v>
                </c:pt>
                <c:pt idx="30594">
                  <c:v>-480.54899999999998</c:v>
                </c:pt>
                <c:pt idx="30595">
                  <c:v>-480.53300000000002</c:v>
                </c:pt>
                <c:pt idx="30596">
                  <c:v>-480.517</c:v>
                </c:pt>
                <c:pt idx="30597">
                  <c:v>-480.50099999999998</c:v>
                </c:pt>
                <c:pt idx="30598">
                  <c:v>-480.48500000000001</c:v>
                </c:pt>
                <c:pt idx="30599">
                  <c:v>-480.46899999999999</c:v>
                </c:pt>
                <c:pt idx="30600">
                  <c:v>-480.45299999999997</c:v>
                </c:pt>
                <c:pt idx="30601">
                  <c:v>-480.43700000000001</c:v>
                </c:pt>
                <c:pt idx="30602">
                  <c:v>-480.42099999999999</c:v>
                </c:pt>
                <c:pt idx="30603">
                  <c:v>-480.40499999999997</c:v>
                </c:pt>
                <c:pt idx="30604">
                  <c:v>-480.38900000000001</c:v>
                </c:pt>
                <c:pt idx="30605">
                  <c:v>-480.37299999999999</c:v>
                </c:pt>
                <c:pt idx="30606">
                  <c:v>-480.35700000000003</c:v>
                </c:pt>
                <c:pt idx="30607">
                  <c:v>-480.34100000000001</c:v>
                </c:pt>
                <c:pt idx="30608">
                  <c:v>-480.32499999999999</c:v>
                </c:pt>
                <c:pt idx="30609">
                  <c:v>-480.30900000000003</c:v>
                </c:pt>
                <c:pt idx="30610">
                  <c:v>-480.29300000000001</c:v>
                </c:pt>
                <c:pt idx="30611">
                  <c:v>-480.27699999999999</c:v>
                </c:pt>
                <c:pt idx="30612">
                  <c:v>-480.26100000000002</c:v>
                </c:pt>
                <c:pt idx="30613">
                  <c:v>-480.245</c:v>
                </c:pt>
                <c:pt idx="30614">
                  <c:v>-480.22899999999998</c:v>
                </c:pt>
                <c:pt idx="30615">
                  <c:v>-480.21300000000002</c:v>
                </c:pt>
                <c:pt idx="30616">
                  <c:v>-480.197</c:v>
                </c:pt>
                <c:pt idx="30617">
                  <c:v>-480.18099999999998</c:v>
                </c:pt>
                <c:pt idx="30618">
                  <c:v>-480.16500000000002</c:v>
                </c:pt>
                <c:pt idx="30619">
                  <c:v>-480.149</c:v>
                </c:pt>
                <c:pt idx="30620">
                  <c:v>-480.13299999999998</c:v>
                </c:pt>
                <c:pt idx="30621">
                  <c:v>-480.11700000000002</c:v>
                </c:pt>
                <c:pt idx="30622">
                  <c:v>-480.101</c:v>
                </c:pt>
                <c:pt idx="30623">
                  <c:v>-480.08499999999998</c:v>
                </c:pt>
                <c:pt idx="30624">
                  <c:v>-480.06900000000002</c:v>
                </c:pt>
                <c:pt idx="30625">
                  <c:v>-480.053</c:v>
                </c:pt>
                <c:pt idx="30626">
                  <c:v>-480.03699999999998</c:v>
                </c:pt>
                <c:pt idx="30627">
                  <c:v>-480.02100000000002</c:v>
                </c:pt>
                <c:pt idx="30628">
                  <c:v>-480.005</c:v>
                </c:pt>
                <c:pt idx="30629">
                  <c:v>-479.99</c:v>
                </c:pt>
                <c:pt idx="30630">
                  <c:v>-479.97399999999999</c:v>
                </c:pt>
                <c:pt idx="30631">
                  <c:v>-479.95800000000003</c:v>
                </c:pt>
                <c:pt idx="30632">
                  <c:v>-479.94200000000001</c:v>
                </c:pt>
                <c:pt idx="30633">
                  <c:v>-479.92599999999999</c:v>
                </c:pt>
                <c:pt idx="30634">
                  <c:v>-479.91</c:v>
                </c:pt>
                <c:pt idx="30635">
                  <c:v>-479.89400000000001</c:v>
                </c:pt>
                <c:pt idx="30636">
                  <c:v>-479.87799999999999</c:v>
                </c:pt>
                <c:pt idx="30637">
                  <c:v>-479.86200000000002</c:v>
                </c:pt>
                <c:pt idx="30638">
                  <c:v>-479.846</c:v>
                </c:pt>
                <c:pt idx="30639">
                  <c:v>-479.83</c:v>
                </c:pt>
                <c:pt idx="30640">
                  <c:v>-479.81400000000002</c:v>
                </c:pt>
                <c:pt idx="30641">
                  <c:v>-479.798</c:v>
                </c:pt>
                <c:pt idx="30642">
                  <c:v>-479.78199999999998</c:v>
                </c:pt>
                <c:pt idx="30643">
                  <c:v>-479.76600000000002</c:v>
                </c:pt>
                <c:pt idx="30644">
                  <c:v>-479.75</c:v>
                </c:pt>
                <c:pt idx="30645">
                  <c:v>-479.73399999999998</c:v>
                </c:pt>
                <c:pt idx="30646">
                  <c:v>-479.71800000000002</c:v>
                </c:pt>
                <c:pt idx="30647">
                  <c:v>-479.702</c:v>
                </c:pt>
                <c:pt idx="30648">
                  <c:v>-479.68599999999998</c:v>
                </c:pt>
                <c:pt idx="30649">
                  <c:v>-479.67</c:v>
                </c:pt>
                <c:pt idx="30650">
                  <c:v>-479.654</c:v>
                </c:pt>
                <c:pt idx="30651">
                  <c:v>-479.63799999999998</c:v>
                </c:pt>
                <c:pt idx="30652">
                  <c:v>-479.62200000000001</c:v>
                </c:pt>
                <c:pt idx="30653">
                  <c:v>-479.60599999999999</c:v>
                </c:pt>
                <c:pt idx="30654">
                  <c:v>-479.59</c:v>
                </c:pt>
                <c:pt idx="30655">
                  <c:v>-479.57400000000001</c:v>
                </c:pt>
                <c:pt idx="30656">
                  <c:v>-479.55799999999999</c:v>
                </c:pt>
                <c:pt idx="30657">
                  <c:v>-479.54199999999997</c:v>
                </c:pt>
                <c:pt idx="30658">
                  <c:v>-479.52600000000001</c:v>
                </c:pt>
                <c:pt idx="30659">
                  <c:v>-479.51</c:v>
                </c:pt>
                <c:pt idx="30660">
                  <c:v>-479.49400000000003</c:v>
                </c:pt>
                <c:pt idx="30661">
                  <c:v>-479.47800000000001</c:v>
                </c:pt>
                <c:pt idx="30662">
                  <c:v>-479.46199999999999</c:v>
                </c:pt>
                <c:pt idx="30663">
                  <c:v>-479.44600000000003</c:v>
                </c:pt>
                <c:pt idx="30664">
                  <c:v>-479.43</c:v>
                </c:pt>
                <c:pt idx="30665">
                  <c:v>-479.41399999999999</c:v>
                </c:pt>
                <c:pt idx="30666">
                  <c:v>-479.39800000000002</c:v>
                </c:pt>
                <c:pt idx="30667">
                  <c:v>-479.38200000000001</c:v>
                </c:pt>
                <c:pt idx="30668">
                  <c:v>-479.36599999999999</c:v>
                </c:pt>
                <c:pt idx="30669">
                  <c:v>-479.35</c:v>
                </c:pt>
                <c:pt idx="30670">
                  <c:v>-479.334</c:v>
                </c:pt>
                <c:pt idx="30671">
                  <c:v>-479.31799999999998</c:v>
                </c:pt>
                <c:pt idx="30672">
                  <c:v>-479.30200000000002</c:v>
                </c:pt>
                <c:pt idx="30673">
                  <c:v>-479.286</c:v>
                </c:pt>
                <c:pt idx="30674">
                  <c:v>-479.27</c:v>
                </c:pt>
                <c:pt idx="30675">
                  <c:v>-479.25400000000002</c:v>
                </c:pt>
                <c:pt idx="30676">
                  <c:v>-479.238</c:v>
                </c:pt>
                <c:pt idx="30677">
                  <c:v>-479.22199999999998</c:v>
                </c:pt>
                <c:pt idx="30678">
                  <c:v>-479.20600000000002</c:v>
                </c:pt>
                <c:pt idx="30679">
                  <c:v>-479.19</c:v>
                </c:pt>
                <c:pt idx="30680">
                  <c:v>-479.17399999999998</c:v>
                </c:pt>
                <c:pt idx="30681">
                  <c:v>-479.15800000000002</c:v>
                </c:pt>
                <c:pt idx="30682">
                  <c:v>-479.142</c:v>
                </c:pt>
                <c:pt idx="30683">
                  <c:v>-479.12599999999998</c:v>
                </c:pt>
                <c:pt idx="30684">
                  <c:v>-479.11</c:v>
                </c:pt>
                <c:pt idx="30685">
                  <c:v>-479.09399999999999</c:v>
                </c:pt>
                <c:pt idx="30686">
                  <c:v>-479.07799999999997</c:v>
                </c:pt>
                <c:pt idx="30687">
                  <c:v>-479.06200000000001</c:v>
                </c:pt>
                <c:pt idx="30688">
                  <c:v>-479.04599999999999</c:v>
                </c:pt>
                <c:pt idx="30689">
                  <c:v>-479.03</c:v>
                </c:pt>
                <c:pt idx="30690">
                  <c:v>-479.01400000000001</c:v>
                </c:pt>
                <c:pt idx="30691">
                  <c:v>-478.99799999999999</c:v>
                </c:pt>
                <c:pt idx="30692">
                  <c:v>-478.98200000000003</c:v>
                </c:pt>
                <c:pt idx="30693">
                  <c:v>-478.96600000000001</c:v>
                </c:pt>
                <c:pt idx="30694">
                  <c:v>-478.95</c:v>
                </c:pt>
                <c:pt idx="30695">
                  <c:v>-478.93400000000003</c:v>
                </c:pt>
                <c:pt idx="30696">
                  <c:v>-478.91800000000001</c:v>
                </c:pt>
                <c:pt idx="30697">
                  <c:v>-478.90199999999999</c:v>
                </c:pt>
                <c:pt idx="30698">
                  <c:v>-478.88600000000002</c:v>
                </c:pt>
                <c:pt idx="30699">
                  <c:v>-478.87</c:v>
                </c:pt>
                <c:pt idx="30700">
                  <c:v>-478.85399999999998</c:v>
                </c:pt>
                <c:pt idx="30701">
                  <c:v>-478.83800000000002</c:v>
                </c:pt>
                <c:pt idx="30702">
                  <c:v>-478.822</c:v>
                </c:pt>
                <c:pt idx="30703">
                  <c:v>-478.80599999999998</c:v>
                </c:pt>
                <c:pt idx="30704">
                  <c:v>-478.79</c:v>
                </c:pt>
                <c:pt idx="30705">
                  <c:v>-478.774</c:v>
                </c:pt>
                <c:pt idx="30706">
                  <c:v>-478.75799999999998</c:v>
                </c:pt>
                <c:pt idx="30707">
                  <c:v>-478.74200000000002</c:v>
                </c:pt>
                <c:pt idx="30708">
                  <c:v>-478.726</c:v>
                </c:pt>
                <c:pt idx="30709">
                  <c:v>-478.71</c:v>
                </c:pt>
                <c:pt idx="30710">
                  <c:v>-478.69400000000002</c:v>
                </c:pt>
                <c:pt idx="30711">
                  <c:v>-478.678</c:v>
                </c:pt>
                <c:pt idx="30712">
                  <c:v>-478.66199999999998</c:v>
                </c:pt>
                <c:pt idx="30713">
                  <c:v>-478.64600000000002</c:v>
                </c:pt>
                <c:pt idx="30714">
                  <c:v>-478.63</c:v>
                </c:pt>
                <c:pt idx="30715">
                  <c:v>-478.61399999999998</c:v>
                </c:pt>
                <c:pt idx="30716">
                  <c:v>-478.59800000000001</c:v>
                </c:pt>
                <c:pt idx="30717">
                  <c:v>-478.58199999999999</c:v>
                </c:pt>
                <c:pt idx="30718">
                  <c:v>-478.56599999999997</c:v>
                </c:pt>
                <c:pt idx="30719">
                  <c:v>-478.55</c:v>
                </c:pt>
                <c:pt idx="30720">
                  <c:v>-478.53399999999999</c:v>
                </c:pt>
                <c:pt idx="30721">
                  <c:v>-478.51799999999997</c:v>
                </c:pt>
                <c:pt idx="30722">
                  <c:v>-478.50200000000001</c:v>
                </c:pt>
                <c:pt idx="30723">
                  <c:v>-478.48599999999999</c:v>
                </c:pt>
                <c:pt idx="30724">
                  <c:v>-478.47</c:v>
                </c:pt>
                <c:pt idx="30725">
                  <c:v>-478.45400000000001</c:v>
                </c:pt>
                <c:pt idx="30726">
                  <c:v>-478.43799999999999</c:v>
                </c:pt>
                <c:pt idx="30727">
                  <c:v>-478.42200000000003</c:v>
                </c:pt>
                <c:pt idx="30728">
                  <c:v>-478.40600000000001</c:v>
                </c:pt>
                <c:pt idx="30729">
                  <c:v>-478.39</c:v>
                </c:pt>
                <c:pt idx="30730">
                  <c:v>-478.37400000000002</c:v>
                </c:pt>
                <c:pt idx="30731">
                  <c:v>-478.358</c:v>
                </c:pt>
                <c:pt idx="30732">
                  <c:v>-478.34199999999998</c:v>
                </c:pt>
                <c:pt idx="30733">
                  <c:v>-478.32600000000002</c:v>
                </c:pt>
                <c:pt idx="30734">
                  <c:v>-478.31</c:v>
                </c:pt>
                <c:pt idx="30735">
                  <c:v>-478.29399999999998</c:v>
                </c:pt>
                <c:pt idx="30736">
                  <c:v>-478.27800000000002</c:v>
                </c:pt>
                <c:pt idx="30737">
                  <c:v>-478.262</c:v>
                </c:pt>
                <c:pt idx="30738">
                  <c:v>-478.24599999999998</c:v>
                </c:pt>
                <c:pt idx="30739">
                  <c:v>-478.23</c:v>
                </c:pt>
                <c:pt idx="30740">
                  <c:v>-478.214</c:v>
                </c:pt>
                <c:pt idx="30741">
                  <c:v>-478.19799999999998</c:v>
                </c:pt>
                <c:pt idx="30742">
                  <c:v>-478.18200000000002</c:v>
                </c:pt>
                <c:pt idx="30743">
                  <c:v>-478.16699999999997</c:v>
                </c:pt>
                <c:pt idx="30744">
                  <c:v>-478.15100000000001</c:v>
                </c:pt>
                <c:pt idx="30745">
                  <c:v>-478.13499999999999</c:v>
                </c:pt>
                <c:pt idx="30746">
                  <c:v>-478.11900000000003</c:v>
                </c:pt>
                <c:pt idx="30747">
                  <c:v>-478.10300000000001</c:v>
                </c:pt>
                <c:pt idx="30748">
                  <c:v>-478.08699999999999</c:v>
                </c:pt>
                <c:pt idx="30749">
                  <c:v>-478.07100000000003</c:v>
                </c:pt>
                <c:pt idx="30750">
                  <c:v>-478.05500000000001</c:v>
                </c:pt>
                <c:pt idx="30751">
                  <c:v>-478.03899999999999</c:v>
                </c:pt>
                <c:pt idx="30752">
                  <c:v>-478.02300000000002</c:v>
                </c:pt>
                <c:pt idx="30753">
                  <c:v>-478.00700000000001</c:v>
                </c:pt>
                <c:pt idx="30754">
                  <c:v>-477.99099999999999</c:v>
                </c:pt>
                <c:pt idx="30755">
                  <c:v>-477.97500000000002</c:v>
                </c:pt>
                <c:pt idx="30756">
                  <c:v>-477.959</c:v>
                </c:pt>
                <c:pt idx="30757">
                  <c:v>-477.94299999999998</c:v>
                </c:pt>
                <c:pt idx="30758">
                  <c:v>-477.92700000000002</c:v>
                </c:pt>
                <c:pt idx="30759">
                  <c:v>-477.911</c:v>
                </c:pt>
                <c:pt idx="30760">
                  <c:v>-477.89499999999998</c:v>
                </c:pt>
                <c:pt idx="30761">
                  <c:v>-477.87900000000002</c:v>
                </c:pt>
                <c:pt idx="30762">
                  <c:v>-477.863</c:v>
                </c:pt>
                <c:pt idx="30763">
                  <c:v>-477.84699999999998</c:v>
                </c:pt>
                <c:pt idx="30764">
                  <c:v>-477.83100000000002</c:v>
                </c:pt>
                <c:pt idx="30765">
                  <c:v>-477.815</c:v>
                </c:pt>
                <c:pt idx="30766">
                  <c:v>-477.79899999999998</c:v>
                </c:pt>
                <c:pt idx="30767">
                  <c:v>-477.78300000000002</c:v>
                </c:pt>
                <c:pt idx="30768">
                  <c:v>-477.767</c:v>
                </c:pt>
                <c:pt idx="30769">
                  <c:v>-477.75099999999998</c:v>
                </c:pt>
                <c:pt idx="30770">
                  <c:v>-477.73500000000001</c:v>
                </c:pt>
                <c:pt idx="30771">
                  <c:v>-477.71899999999999</c:v>
                </c:pt>
                <c:pt idx="30772">
                  <c:v>-477.70299999999997</c:v>
                </c:pt>
                <c:pt idx="30773">
                  <c:v>-477.68700000000001</c:v>
                </c:pt>
                <c:pt idx="30774">
                  <c:v>-477.67099999999999</c:v>
                </c:pt>
                <c:pt idx="30775">
                  <c:v>-477.65499999999997</c:v>
                </c:pt>
                <c:pt idx="30776">
                  <c:v>-477.63900000000001</c:v>
                </c:pt>
                <c:pt idx="30777">
                  <c:v>-477.62299999999999</c:v>
                </c:pt>
                <c:pt idx="30778">
                  <c:v>-477.60700000000003</c:v>
                </c:pt>
                <c:pt idx="30779">
                  <c:v>-477.59100000000001</c:v>
                </c:pt>
                <c:pt idx="30780">
                  <c:v>-477.57499999999999</c:v>
                </c:pt>
                <c:pt idx="30781">
                  <c:v>-477.55900000000003</c:v>
                </c:pt>
                <c:pt idx="30782">
                  <c:v>-477.54300000000001</c:v>
                </c:pt>
                <c:pt idx="30783">
                  <c:v>-477.52699999999999</c:v>
                </c:pt>
                <c:pt idx="30784">
                  <c:v>-477.51100000000002</c:v>
                </c:pt>
                <c:pt idx="30785">
                  <c:v>-477.495</c:v>
                </c:pt>
                <c:pt idx="30786">
                  <c:v>-477.47899999999998</c:v>
                </c:pt>
                <c:pt idx="30787">
                  <c:v>-477.46300000000002</c:v>
                </c:pt>
                <c:pt idx="30788">
                  <c:v>-477.447</c:v>
                </c:pt>
                <c:pt idx="30789">
                  <c:v>-477.43099999999998</c:v>
                </c:pt>
                <c:pt idx="30790">
                  <c:v>-477.41500000000002</c:v>
                </c:pt>
                <c:pt idx="30791">
                  <c:v>-477.399</c:v>
                </c:pt>
                <c:pt idx="30792">
                  <c:v>-477.38299999999998</c:v>
                </c:pt>
                <c:pt idx="30793">
                  <c:v>-477.36700000000002</c:v>
                </c:pt>
                <c:pt idx="30794">
                  <c:v>-477.351</c:v>
                </c:pt>
                <c:pt idx="30795">
                  <c:v>-477.33499999999998</c:v>
                </c:pt>
                <c:pt idx="30796">
                  <c:v>-477.31900000000002</c:v>
                </c:pt>
                <c:pt idx="30797">
                  <c:v>-477.303</c:v>
                </c:pt>
                <c:pt idx="30798">
                  <c:v>-477.28699999999998</c:v>
                </c:pt>
                <c:pt idx="30799">
                  <c:v>-477.27100000000002</c:v>
                </c:pt>
                <c:pt idx="30800">
                  <c:v>-477.255</c:v>
                </c:pt>
                <c:pt idx="30801">
                  <c:v>-477.23899999999998</c:v>
                </c:pt>
                <c:pt idx="30802">
                  <c:v>-477.22300000000001</c:v>
                </c:pt>
                <c:pt idx="30803">
                  <c:v>-477.20699999999999</c:v>
                </c:pt>
                <c:pt idx="30804">
                  <c:v>-477.19099999999997</c:v>
                </c:pt>
                <c:pt idx="30805">
                  <c:v>-477.17500000000001</c:v>
                </c:pt>
                <c:pt idx="30806">
                  <c:v>-477.15899999999999</c:v>
                </c:pt>
                <c:pt idx="30807">
                  <c:v>-477.14299999999997</c:v>
                </c:pt>
                <c:pt idx="30808">
                  <c:v>-477.12700000000001</c:v>
                </c:pt>
                <c:pt idx="30809">
                  <c:v>-477.11099999999999</c:v>
                </c:pt>
                <c:pt idx="30810">
                  <c:v>-477.09500000000003</c:v>
                </c:pt>
                <c:pt idx="30811">
                  <c:v>-477.07900000000001</c:v>
                </c:pt>
                <c:pt idx="30812">
                  <c:v>-477.06299999999999</c:v>
                </c:pt>
                <c:pt idx="30813">
                  <c:v>-477.04700000000003</c:v>
                </c:pt>
                <c:pt idx="30814">
                  <c:v>-477.03100000000001</c:v>
                </c:pt>
                <c:pt idx="30815">
                  <c:v>-477.01499999999999</c:v>
                </c:pt>
                <c:pt idx="30816">
                  <c:v>-476.99900000000002</c:v>
                </c:pt>
                <c:pt idx="30817">
                  <c:v>-476.983</c:v>
                </c:pt>
                <c:pt idx="30818">
                  <c:v>-476.96699999999998</c:v>
                </c:pt>
                <c:pt idx="30819">
                  <c:v>-476.95100000000002</c:v>
                </c:pt>
                <c:pt idx="30820">
                  <c:v>-476.935</c:v>
                </c:pt>
                <c:pt idx="30821">
                  <c:v>-476.91899999999998</c:v>
                </c:pt>
                <c:pt idx="30822">
                  <c:v>-476.90300000000002</c:v>
                </c:pt>
                <c:pt idx="30823">
                  <c:v>-476.887</c:v>
                </c:pt>
                <c:pt idx="30824">
                  <c:v>-476.87099999999998</c:v>
                </c:pt>
                <c:pt idx="30825">
                  <c:v>-476.85500000000002</c:v>
                </c:pt>
                <c:pt idx="30826">
                  <c:v>-476.839</c:v>
                </c:pt>
                <c:pt idx="30827">
                  <c:v>-476.82299999999998</c:v>
                </c:pt>
                <c:pt idx="30828">
                  <c:v>-476.80700000000002</c:v>
                </c:pt>
                <c:pt idx="30829">
                  <c:v>-476.791</c:v>
                </c:pt>
                <c:pt idx="30830">
                  <c:v>-476.77499999999998</c:v>
                </c:pt>
                <c:pt idx="30831">
                  <c:v>-476.75900000000001</c:v>
                </c:pt>
                <c:pt idx="30832">
                  <c:v>-476.74299999999999</c:v>
                </c:pt>
                <c:pt idx="30833">
                  <c:v>-476.72699999999998</c:v>
                </c:pt>
                <c:pt idx="30834">
                  <c:v>-476.71100000000001</c:v>
                </c:pt>
                <c:pt idx="30835">
                  <c:v>-476.69499999999999</c:v>
                </c:pt>
                <c:pt idx="30836">
                  <c:v>-476.67899999999997</c:v>
                </c:pt>
                <c:pt idx="30837">
                  <c:v>-476.66300000000001</c:v>
                </c:pt>
                <c:pt idx="30838">
                  <c:v>-476.64699999999999</c:v>
                </c:pt>
                <c:pt idx="30839">
                  <c:v>-476.63099999999997</c:v>
                </c:pt>
                <c:pt idx="30840">
                  <c:v>-476.61500000000001</c:v>
                </c:pt>
                <c:pt idx="30841">
                  <c:v>-476.59899999999999</c:v>
                </c:pt>
                <c:pt idx="30842">
                  <c:v>-476.58300000000003</c:v>
                </c:pt>
                <c:pt idx="30843">
                  <c:v>-476.56700000000001</c:v>
                </c:pt>
                <c:pt idx="30844">
                  <c:v>-476.55099999999999</c:v>
                </c:pt>
                <c:pt idx="30845">
                  <c:v>-476.53500000000003</c:v>
                </c:pt>
                <c:pt idx="30846">
                  <c:v>-476.51900000000001</c:v>
                </c:pt>
                <c:pt idx="30847">
                  <c:v>-476.50299999999999</c:v>
                </c:pt>
                <c:pt idx="30848">
                  <c:v>-476.48700000000002</c:v>
                </c:pt>
                <c:pt idx="30849">
                  <c:v>-476.471</c:v>
                </c:pt>
                <c:pt idx="30850">
                  <c:v>-476.45499999999998</c:v>
                </c:pt>
                <c:pt idx="30851">
                  <c:v>-476.43900000000002</c:v>
                </c:pt>
                <c:pt idx="30852">
                  <c:v>-476.423</c:v>
                </c:pt>
                <c:pt idx="30853">
                  <c:v>-476.40699999999998</c:v>
                </c:pt>
                <c:pt idx="30854">
                  <c:v>-476.39100000000002</c:v>
                </c:pt>
                <c:pt idx="30855">
                  <c:v>-476.375</c:v>
                </c:pt>
                <c:pt idx="30856">
                  <c:v>-476.35899999999998</c:v>
                </c:pt>
                <c:pt idx="30857">
                  <c:v>-476.34399999999999</c:v>
                </c:pt>
                <c:pt idx="30858">
                  <c:v>-476.32799999999997</c:v>
                </c:pt>
                <c:pt idx="30859">
                  <c:v>-476.31200000000001</c:v>
                </c:pt>
                <c:pt idx="30860">
                  <c:v>-476.29599999999999</c:v>
                </c:pt>
                <c:pt idx="30861">
                  <c:v>-476.28</c:v>
                </c:pt>
                <c:pt idx="30862">
                  <c:v>-476.26400000000001</c:v>
                </c:pt>
                <c:pt idx="30863">
                  <c:v>-476.24799999999999</c:v>
                </c:pt>
                <c:pt idx="30864">
                  <c:v>-476.23200000000003</c:v>
                </c:pt>
                <c:pt idx="30865">
                  <c:v>-476.21600000000001</c:v>
                </c:pt>
                <c:pt idx="30866">
                  <c:v>-476.2</c:v>
                </c:pt>
                <c:pt idx="30867">
                  <c:v>-476.18400000000003</c:v>
                </c:pt>
                <c:pt idx="30868">
                  <c:v>-476.16800000000001</c:v>
                </c:pt>
                <c:pt idx="30869">
                  <c:v>-476.15199999999999</c:v>
                </c:pt>
                <c:pt idx="30870">
                  <c:v>-476.13600000000002</c:v>
                </c:pt>
                <c:pt idx="30871">
                  <c:v>-476.12</c:v>
                </c:pt>
                <c:pt idx="30872">
                  <c:v>-476.10399999999998</c:v>
                </c:pt>
                <c:pt idx="30873">
                  <c:v>-476.08800000000002</c:v>
                </c:pt>
                <c:pt idx="30874">
                  <c:v>-476.072</c:v>
                </c:pt>
                <c:pt idx="30875">
                  <c:v>-476.05599999999998</c:v>
                </c:pt>
                <c:pt idx="30876">
                  <c:v>-476.04</c:v>
                </c:pt>
                <c:pt idx="30877">
                  <c:v>-476.024</c:v>
                </c:pt>
                <c:pt idx="30878">
                  <c:v>-476.00799999999998</c:v>
                </c:pt>
                <c:pt idx="30879">
                  <c:v>-475.99200000000002</c:v>
                </c:pt>
                <c:pt idx="30880">
                  <c:v>-475.976</c:v>
                </c:pt>
                <c:pt idx="30881">
                  <c:v>-475.96</c:v>
                </c:pt>
                <c:pt idx="30882">
                  <c:v>-475.94400000000002</c:v>
                </c:pt>
                <c:pt idx="30883">
                  <c:v>-475.928</c:v>
                </c:pt>
                <c:pt idx="30884">
                  <c:v>-475.91199999999998</c:v>
                </c:pt>
                <c:pt idx="30885">
                  <c:v>-475.89600000000002</c:v>
                </c:pt>
                <c:pt idx="30886">
                  <c:v>-475.88</c:v>
                </c:pt>
                <c:pt idx="30887">
                  <c:v>-475.86399999999998</c:v>
                </c:pt>
                <c:pt idx="30888">
                  <c:v>-475.84800000000001</c:v>
                </c:pt>
                <c:pt idx="30889">
                  <c:v>-475.83199999999999</c:v>
                </c:pt>
                <c:pt idx="30890">
                  <c:v>-475.81599999999997</c:v>
                </c:pt>
                <c:pt idx="30891">
                  <c:v>-475.8</c:v>
                </c:pt>
                <c:pt idx="30892">
                  <c:v>-475.78399999999999</c:v>
                </c:pt>
                <c:pt idx="30893">
                  <c:v>-475.76799999999997</c:v>
                </c:pt>
                <c:pt idx="30894">
                  <c:v>-475.75200000000001</c:v>
                </c:pt>
                <c:pt idx="30895">
                  <c:v>-475.73599999999999</c:v>
                </c:pt>
                <c:pt idx="30896">
                  <c:v>-475.72</c:v>
                </c:pt>
                <c:pt idx="30897">
                  <c:v>-475.70400000000001</c:v>
                </c:pt>
                <c:pt idx="30898">
                  <c:v>-475.68799999999999</c:v>
                </c:pt>
                <c:pt idx="30899">
                  <c:v>-475.67200000000003</c:v>
                </c:pt>
                <c:pt idx="30900">
                  <c:v>-475.65600000000001</c:v>
                </c:pt>
                <c:pt idx="30901">
                  <c:v>-475.64</c:v>
                </c:pt>
                <c:pt idx="30902">
                  <c:v>-475.62400000000002</c:v>
                </c:pt>
                <c:pt idx="30903">
                  <c:v>-475.608</c:v>
                </c:pt>
                <c:pt idx="30904">
                  <c:v>-475.59199999999998</c:v>
                </c:pt>
                <c:pt idx="30905">
                  <c:v>-475.57600000000002</c:v>
                </c:pt>
                <c:pt idx="30906">
                  <c:v>-475.56</c:v>
                </c:pt>
                <c:pt idx="30907">
                  <c:v>-475.54399999999998</c:v>
                </c:pt>
                <c:pt idx="30908">
                  <c:v>-475.52800000000002</c:v>
                </c:pt>
                <c:pt idx="30909">
                  <c:v>-475.512</c:v>
                </c:pt>
                <c:pt idx="30910">
                  <c:v>-475.49599999999998</c:v>
                </c:pt>
                <c:pt idx="30911">
                  <c:v>-475.48</c:v>
                </c:pt>
                <c:pt idx="30912">
                  <c:v>-475.464</c:v>
                </c:pt>
                <c:pt idx="30913">
                  <c:v>-475.44799999999998</c:v>
                </c:pt>
                <c:pt idx="30914">
                  <c:v>-475.43200000000002</c:v>
                </c:pt>
                <c:pt idx="30915">
                  <c:v>-475.416</c:v>
                </c:pt>
                <c:pt idx="30916">
                  <c:v>-475.4</c:v>
                </c:pt>
                <c:pt idx="30917">
                  <c:v>-475.38400000000001</c:v>
                </c:pt>
                <c:pt idx="30918">
                  <c:v>-475.36799999999999</c:v>
                </c:pt>
                <c:pt idx="30919">
                  <c:v>-475.35199999999998</c:v>
                </c:pt>
                <c:pt idx="30920">
                  <c:v>-475.33600000000001</c:v>
                </c:pt>
                <c:pt idx="30921">
                  <c:v>-475.32</c:v>
                </c:pt>
                <c:pt idx="30922">
                  <c:v>-475.30399999999997</c:v>
                </c:pt>
                <c:pt idx="30923">
                  <c:v>-475.28800000000001</c:v>
                </c:pt>
                <c:pt idx="30924">
                  <c:v>-475.27199999999999</c:v>
                </c:pt>
                <c:pt idx="30925">
                  <c:v>-475.25599999999997</c:v>
                </c:pt>
                <c:pt idx="30926">
                  <c:v>-475.24</c:v>
                </c:pt>
                <c:pt idx="30927">
                  <c:v>-475.22399999999999</c:v>
                </c:pt>
                <c:pt idx="30928">
                  <c:v>-475.20800000000003</c:v>
                </c:pt>
                <c:pt idx="30929">
                  <c:v>-475.19200000000001</c:v>
                </c:pt>
                <c:pt idx="30930">
                  <c:v>-475.17599999999999</c:v>
                </c:pt>
                <c:pt idx="30931">
                  <c:v>-475.16</c:v>
                </c:pt>
                <c:pt idx="30932">
                  <c:v>-475.14400000000001</c:v>
                </c:pt>
                <c:pt idx="30933">
                  <c:v>-475.12799999999999</c:v>
                </c:pt>
                <c:pt idx="30934">
                  <c:v>-475.11200000000002</c:v>
                </c:pt>
                <c:pt idx="30935">
                  <c:v>-475.096</c:v>
                </c:pt>
                <c:pt idx="30936">
                  <c:v>-475.08</c:v>
                </c:pt>
                <c:pt idx="30937">
                  <c:v>-475.06400000000002</c:v>
                </c:pt>
                <c:pt idx="30938">
                  <c:v>-475.048</c:v>
                </c:pt>
                <c:pt idx="30939">
                  <c:v>-475.03199999999998</c:v>
                </c:pt>
                <c:pt idx="30940">
                  <c:v>-475.01600000000002</c:v>
                </c:pt>
                <c:pt idx="30941">
                  <c:v>-475</c:v>
                </c:pt>
                <c:pt idx="30942">
                  <c:v>-474.98399999999998</c:v>
                </c:pt>
                <c:pt idx="30943">
                  <c:v>-474.96800000000002</c:v>
                </c:pt>
                <c:pt idx="30944">
                  <c:v>-474.952</c:v>
                </c:pt>
                <c:pt idx="30945">
                  <c:v>-474.93599999999998</c:v>
                </c:pt>
                <c:pt idx="30946">
                  <c:v>-474.92</c:v>
                </c:pt>
                <c:pt idx="30947">
                  <c:v>-474.904</c:v>
                </c:pt>
                <c:pt idx="30948">
                  <c:v>-474.88799999999998</c:v>
                </c:pt>
                <c:pt idx="30949">
                  <c:v>-474.87200000000001</c:v>
                </c:pt>
                <c:pt idx="30950">
                  <c:v>-474.85599999999999</c:v>
                </c:pt>
                <c:pt idx="30951">
                  <c:v>-474.84</c:v>
                </c:pt>
                <c:pt idx="30952">
                  <c:v>-474.82400000000001</c:v>
                </c:pt>
                <c:pt idx="30953">
                  <c:v>-474.80799999999999</c:v>
                </c:pt>
                <c:pt idx="30954">
                  <c:v>-474.79199999999997</c:v>
                </c:pt>
                <c:pt idx="30955">
                  <c:v>-474.77600000000001</c:v>
                </c:pt>
                <c:pt idx="30956">
                  <c:v>-474.76</c:v>
                </c:pt>
                <c:pt idx="30957">
                  <c:v>-474.74400000000003</c:v>
                </c:pt>
                <c:pt idx="30958">
                  <c:v>-474.72800000000001</c:v>
                </c:pt>
                <c:pt idx="30959">
                  <c:v>-474.71199999999999</c:v>
                </c:pt>
                <c:pt idx="30960">
                  <c:v>-474.69600000000003</c:v>
                </c:pt>
                <c:pt idx="30961">
                  <c:v>-474.68</c:v>
                </c:pt>
                <c:pt idx="30962">
                  <c:v>-474.66399999999999</c:v>
                </c:pt>
                <c:pt idx="30963">
                  <c:v>-474.64800000000002</c:v>
                </c:pt>
                <c:pt idx="30964">
                  <c:v>-474.63200000000001</c:v>
                </c:pt>
                <c:pt idx="30965">
                  <c:v>-474.61599999999999</c:v>
                </c:pt>
                <c:pt idx="30966">
                  <c:v>-474.6</c:v>
                </c:pt>
                <c:pt idx="30967">
                  <c:v>-474.584</c:v>
                </c:pt>
                <c:pt idx="30968">
                  <c:v>-474.56799999999998</c:v>
                </c:pt>
                <c:pt idx="30969">
                  <c:v>-474.55200000000002</c:v>
                </c:pt>
                <c:pt idx="30970">
                  <c:v>-474.536</c:v>
                </c:pt>
                <c:pt idx="30971">
                  <c:v>-474.52100000000002</c:v>
                </c:pt>
                <c:pt idx="30972">
                  <c:v>-474.505</c:v>
                </c:pt>
                <c:pt idx="30973">
                  <c:v>-474.48899999999998</c:v>
                </c:pt>
                <c:pt idx="30974">
                  <c:v>-474.47300000000001</c:v>
                </c:pt>
                <c:pt idx="30975">
                  <c:v>-474.45699999999999</c:v>
                </c:pt>
                <c:pt idx="30976">
                  <c:v>-474.44099999999997</c:v>
                </c:pt>
                <c:pt idx="30977">
                  <c:v>-474.42500000000001</c:v>
                </c:pt>
                <c:pt idx="30978">
                  <c:v>-474.40899999999999</c:v>
                </c:pt>
                <c:pt idx="30979">
                  <c:v>-474.39299999999997</c:v>
                </c:pt>
                <c:pt idx="30980">
                  <c:v>-474.37700000000001</c:v>
                </c:pt>
                <c:pt idx="30981">
                  <c:v>-474.36099999999999</c:v>
                </c:pt>
                <c:pt idx="30982">
                  <c:v>-474.34500000000003</c:v>
                </c:pt>
                <c:pt idx="30983">
                  <c:v>-474.32900000000001</c:v>
                </c:pt>
                <c:pt idx="30984">
                  <c:v>-474.31299999999999</c:v>
                </c:pt>
                <c:pt idx="30985">
                  <c:v>-474.29700000000003</c:v>
                </c:pt>
                <c:pt idx="30986">
                  <c:v>-474.28100000000001</c:v>
                </c:pt>
                <c:pt idx="30987">
                  <c:v>-474.26499999999999</c:v>
                </c:pt>
                <c:pt idx="30988">
                  <c:v>-474.24900000000002</c:v>
                </c:pt>
                <c:pt idx="30989">
                  <c:v>-474.233</c:v>
                </c:pt>
                <c:pt idx="30990">
                  <c:v>-474.21699999999998</c:v>
                </c:pt>
                <c:pt idx="30991">
                  <c:v>-474.20100000000002</c:v>
                </c:pt>
                <c:pt idx="30992">
                  <c:v>-474.185</c:v>
                </c:pt>
                <c:pt idx="30993">
                  <c:v>-474.16899999999998</c:v>
                </c:pt>
                <c:pt idx="30994">
                  <c:v>-474.15300000000002</c:v>
                </c:pt>
                <c:pt idx="30995">
                  <c:v>-474.137</c:v>
                </c:pt>
                <c:pt idx="30996">
                  <c:v>-474.12099999999998</c:v>
                </c:pt>
                <c:pt idx="30997">
                  <c:v>-474.10500000000002</c:v>
                </c:pt>
                <c:pt idx="30998">
                  <c:v>-474.089</c:v>
                </c:pt>
                <c:pt idx="30999">
                  <c:v>-474.07299999999998</c:v>
                </c:pt>
                <c:pt idx="31000">
                  <c:v>-474.05700000000002</c:v>
                </c:pt>
                <c:pt idx="31001">
                  <c:v>-474.041</c:v>
                </c:pt>
                <c:pt idx="31002">
                  <c:v>-474.02499999999998</c:v>
                </c:pt>
                <c:pt idx="31003">
                  <c:v>-474.00900000000001</c:v>
                </c:pt>
                <c:pt idx="31004">
                  <c:v>-473.99299999999999</c:v>
                </c:pt>
                <c:pt idx="31005">
                  <c:v>-473.97699999999998</c:v>
                </c:pt>
                <c:pt idx="31006">
                  <c:v>-473.96100000000001</c:v>
                </c:pt>
                <c:pt idx="31007">
                  <c:v>-473.94499999999999</c:v>
                </c:pt>
                <c:pt idx="31008">
                  <c:v>-473.92899999999997</c:v>
                </c:pt>
                <c:pt idx="31009">
                  <c:v>-473.91300000000001</c:v>
                </c:pt>
                <c:pt idx="31010">
                  <c:v>-473.89699999999999</c:v>
                </c:pt>
                <c:pt idx="31011">
                  <c:v>-473.88099999999997</c:v>
                </c:pt>
                <c:pt idx="31012">
                  <c:v>-473.86500000000001</c:v>
                </c:pt>
                <c:pt idx="31013">
                  <c:v>-473.84899999999999</c:v>
                </c:pt>
                <c:pt idx="31014">
                  <c:v>-473.83300000000003</c:v>
                </c:pt>
                <c:pt idx="31015">
                  <c:v>-473.81700000000001</c:v>
                </c:pt>
                <c:pt idx="31016">
                  <c:v>-473.80099999999999</c:v>
                </c:pt>
                <c:pt idx="31017">
                  <c:v>-473.78500000000003</c:v>
                </c:pt>
                <c:pt idx="31018">
                  <c:v>-473.76900000000001</c:v>
                </c:pt>
                <c:pt idx="31019">
                  <c:v>-473.75299999999999</c:v>
                </c:pt>
                <c:pt idx="31020">
                  <c:v>-473.73700000000002</c:v>
                </c:pt>
                <c:pt idx="31021">
                  <c:v>-473.721</c:v>
                </c:pt>
                <c:pt idx="31022">
                  <c:v>-473.70499999999998</c:v>
                </c:pt>
                <c:pt idx="31023">
                  <c:v>-473.68900000000002</c:v>
                </c:pt>
                <c:pt idx="31024">
                  <c:v>-473.673</c:v>
                </c:pt>
                <c:pt idx="31025">
                  <c:v>-473.65699999999998</c:v>
                </c:pt>
                <c:pt idx="31026">
                  <c:v>-473.64100000000002</c:v>
                </c:pt>
                <c:pt idx="31027">
                  <c:v>-473.625</c:v>
                </c:pt>
                <c:pt idx="31028">
                  <c:v>-473.60899999999998</c:v>
                </c:pt>
                <c:pt idx="31029">
                  <c:v>-473.59300000000002</c:v>
                </c:pt>
                <c:pt idx="31030">
                  <c:v>-473.577</c:v>
                </c:pt>
                <c:pt idx="31031">
                  <c:v>-473.56099999999998</c:v>
                </c:pt>
                <c:pt idx="31032">
                  <c:v>-473.54500000000002</c:v>
                </c:pt>
                <c:pt idx="31033">
                  <c:v>-473.529</c:v>
                </c:pt>
                <c:pt idx="31034">
                  <c:v>-473.51299999999998</c:v>
                </c:pt>
                <c:pt idx="31035">
                  <c:v>-473.49700000000001</c:v>
                </c:pt>
                <c:pt idx="31036">
                  <c:v>-473.48099999999999</c:v>
                </c:pt>
                <c:pt idx="31037">
                  <c:v>-473.46499999999997</c:v>
                </c:pt>
                <c:pt idx="31038">
                  <c:v>-473.44900000000001</c:v>
                </c:pt>
                <c:pt idx="31039">
                  <c:v>-473.43299999999999</c:v>
                </c:pt>
                <c:pt idx="31040">
                  <c:v>-473.41699999999997</c:v>
                </c:pt>
                <c:pt idx="31041">
                  <c:v>-473.40100000000001</c:v>
                </c:pt>
                <c:pt idx="31042">
                  <c:v>-473.38499999999999</c:v>
                </c:pt>
                <c:pt idx="31043">
                  <c:v>-473.36900000000003</c:v>
                </c:pt>
                <c:pt idx="31044">
                  <c:v>-473.35300000000001</c:v>
                </c:pt>
                <c:pt idx="31045">
                  <c:v>-473.33699999999999</c:v>
                </c:pt>
                <c:pt idx="31046">
                  <c:v>-473.32100000000003</c:v>
                </c:pt>
                <c:pt idx="31047">
                  <c:v>-473.30500000000001</c:v>
                </c:pt>
                <c:pt idx="31048">
                  <c:v>-473.28899999999999</c:v>
                </c:pt>
                <c:pt idx="31049">
                  <c:v>-473.27300000000002</c:v>
                </c:pt>
                <c:pt idx="31050">
                  <c:v>-473.25700000000001</c:v>
                </c:pt>
                <c:pt idx="31051">
                  <c:v>-473.24099999999999</c:v>
                </c:pt>
                <c:pt idx="31052">
                  <c:v>-473.22500000000002</c:v>
                </c:pt>
                <c:pt idx="31053">
                  <c:v>-473.209</c:v>
                </c:pt>
                <c:pt idx="31054">
                  <c:v>-473.19299999999998</c:v>
                </c:pt>
                <c:pt idx="31055">
                  <c:v>-473.17700000000002</c:v>
                </c:pt>
                <c:pt idx="31056">
                  <c:v>-473.161</c:v>
                </c:pt>
                <c:pt idx="31057">
                  <c:v>-473.14499999999998</c:v>
                </c:pt>
                <c:pt idx="31058">
                  <c:v>-473.12900000000002</c:v>
                </c:pt>
                <c:pt idx="31059">
                  <c:v>-473.113</c:v>
                </c:pt>
                <c:pt idx="31060">
                  <c:v>-473.09699999999998</c:v>
                </c:pt>
                <c:pt idx="31061">
                  <c:v>-473.08100000000002</c:v>
                </c:pt>
                <c:pt idx="31062">
                  <c:v>-473.065</c:v>
                </c:pt>
                <c:pt idx="31063">
                  <c:v>-473.04899999999998</c:v>
                </c:pt>
                <c:pt idx="31064">
                  <c:v>-473.03300000000002</c:v>
                </c:pt>
                <c:pt idx="31065">
                  <c:v>-473.017</c:v>
                </c:pt>
                <c:pt idx="31066">
                  <c:v>-473.00099999999998</c:v>
                </c:pt>
                <c:pt idx="31067">
                  <c:v>-472.98500000000001</c:v>
                </c:pt>
                <c:pt idx="31068">
                  <c:v>-472.96899999999999</c:v>
                </c:pt>
                <c:pt idx="31069">
                  <c:v>-472.95299999999997</c:v>
                </c:pt>
                <c:pt idx="31070">
                  <c:v>-472.93700000000001</c:v>
                </c:pt>
                <c:pt idx="31071">
                  <c:v>-472.92099999999999</c:v>
                </c:pt>
                <c:pt idx="31072">
                  <c:v>-472.90499999999997</c:v>
                </c:pt>
                <c:pt idx="31073">
                  <c:v>-472.88900000000001</c:v>
                </c:pt>
                <c:pt idx="31074">
                  <c:v>-472.87299999999999</c:v>
                </c:pt>
                <c:pt idx="31075">
                  <c:v>-472.85700000000003</c:v>
                </c:pt>
                <c:pt idx="31076">
                  <c:v>-472.84100000000001</c:v>
                </c:pt>
                <c:pt idx="31077">
                  <c:v>-472.82499999999999</c:v>
                </c:pt>
                <c:pt idx="31078">
                  <c:v>-472.80900000000003</c:v>
                </c:pt>
                <c:pt idx="31079">
                  <c:v>-472.79300000000001</c:v>
                </c:pt>
                <c:pt idx="31080">
                  <c:v>-472.77699999999999</c:v>
                </c:pt>
                <c:pt idx="31081">
                  <c:v>-472.76100000000002</c:v>
                </c:pt>
                <c:pt idx="31082">
                  <c:v>-472.745</c:v>
                </c:pt>
                <c:pt idx="31083">
                  <c:v>-472.72899999999998</c:v>
                </c:pt>
                <c:pt idx="31084">
                  <c:v>-472.714</c:v>
                </c:pt>
                <c:pt idx="31085">
                  <c:v>-472.69799999999998</c:v>
                </c:pt>
                <c:pt idx="31086">
                  <c:v>-472.68200000000002</c:v>
                </c:pt>
                <c:pt idx="31087">
                  <c:v>-472.666</c:v>
                </c:pt>
                <c:pt idx="31088">
                  <c:v>-472.65</c:v>
                </c:pt>
                <c:pt idx="31089">
                  <c:v>-472.63400000000001</c:v>
                </c:pt>
                <c:pt idx="31090">
                  <c:v>-472.61799999999999</c:v>
                </c:pt>
                <c:pt idx="31091">
                  <c:v>-472.60199999999998</c:v>
                </c:pt>
                <c:pt idx="31092">
                  <c:v>-472.58600000000001</c:v>
                </c:pt>
                <c:pt idx="31093">
                  <c:v>-472.57</c:v>
                </c:pt>
                <c:pt idx="31094">
                  <c:v>-472.55399999999997</c:v>
                </c:pt>
                <c:pt idx="31095">
                  <c:v>-472.53800000000001</c:v>
                </c:pt>
                <c:pt idx="31096">
                  <c:v>-472.52199999999999</c:v>
                </c:pt>
                <c:pt idx="31097">
                  <c:v>-472.50599999999997</c:v>
                </c:pt>
                <c:pt idx="31098">
                  <c:v>-472.49</c:v>
                </c:pt>
                <c:pt idx="31099">
                  <c:v>-472.47399999999999</c:v>
                </c:pt>
                <c:pt idx="31100">
                  <c:v>-472.45800000000003</c:v>
                </c:pt>
                <c:pt idx="31101">
                  <c:v>-472.44200000000001</c:v>
                </c:pt>
                <c:pt idx="31102">
                  <c:v>-472.42599999999999</c:v>
                </c:pt>
                <c:pt idx="31103">
                  <c:v>-472.41</c:v>
                </c:pt>
                <c:pt idx="31104">
                  <c:v>-472.39400000000001</c:v>
                </c:pt>
                <c:pt idx="31105">
                  <c:v>-472.37799999999999</c:v>
                </c:pt>
                <c:pt idx="31106">
                  <c:v>-472.36200000000002</c:v>
                </c:pt>
                <c:pt idx="31107">
                  <c:v>-472.346</c:v>
                </c:pt>
                <c:pt idx="31108">
                  <c:v>-472.33</c:v>
                </c:pt>
                <c:pt idx="31109">
                  <c:v>-472.31400000000002</c:v>
                </c:pt>
                <c:pt idx="31110">
                  <c:v>-472.298</c:v>
                </c:pt>
                <c:pt idx="31111">
                  <c:v>-472.28199999999998</c:v>
                </c:pt>
                <c:pt idx="31112">
                  <c:v>-472.26600000000002</c:v>
                </c:pt>
                <c:pt idx="31113">
                  <c:v>-472.25</c:v>
                </c:pt>
                <c:pt idx="31114">
                  <c:v>-472.23399999999998</c:v>
                </c:pt>
                <c:pt idx="31115">
                  <c:v>-472.21800000000002</c:v>
                </c:pt>
                <c:pt idx="31116">
                  <c:v>-472.202</c:v>
                </c:pt>
                <c:pt idx="31117">
                  <c:v>-472.18599999999998</c:v>
                </c:pt>
                <c:pt idx="31118">
                  <c:v>-472.17</c:v>
                </c:pt>
                <c:pt idx="31119">
                  <c:v>-472.154</c:v>
                </c:pt>
                <c:pt idx="31120">
                  <c:v>-472.13799999999998</c:v>
                </c:pt>
                <c:pt idx="31121">
                  <c:v>-472.12200000000001</c:v>
                </c:pt>
                <c:pt idx="31122">
                  <c:v>-472.10599999999999</c:v>
                </c:pt>
                <c:pt idx="31123">
                  <c:v>-472.09</c:v>
                </c:pt>
                <c:pt idx="31124">
                  <c:v>-472.07400000000001</c:v>
                </c:pt>
                <c:pt idx="31125">
                  <c:v>-472.05799999999999</c:v>
                </c:pt>
                <c:pt idx="31126">
                  <c:v>-472.04199999999997</c:v>
                </c:pt>
                <c:pt idx="31127">
                  <c:v>-472.02600000000001</c:v>
                </c:pt>
                <c:pt idx="31128">
                  <c:v>-472.01</c:v>
                </c:pt>
                <c:pt idx="31129">
                  <c:v>-471.99400000000003</c:v>
                </c:pt>
                <c:pt idx="31130">
                  <c:v>-471.97800000000001</c:v>
                </c:pt>
                <c:pt idx="31131">
                  <c:v>-471.96199999999999</c:v>
                </c:pt>
                <c:pt idx="31132">
                  <c:v>-471.94600000000003</c:v>
                </c:pt>
                <c:pt idx="31133">
                  <c:v>-471.93</c:v>
                </c:pt>
                <c:pt idx="31134">
                  <c:v>-471.91399999999999</c:v>
                </c:pt>
                <c:pt idx="31135">
                  <c:v>-471.89800000000002</c:v>
                </c:pt>
                <c:pt idx="31136">
                  <c:v>-471.88200000000001</c:v>
                </c:pt>
                <c:pt idx="31137">
                  <c:v>-471.86599999999999</c:v>
                </c:pt>
                <c:pt idx="31138">
                  <c:v>-471.85</c:v>
                </c:pt>
                <c:pt idx="31139">
                  <c:v>-471.834</c:v>
                </c:pt>
                <c:pt idx="31140">
                  <c:v>-471.81799999999998</c:v>
                </c:pt>
                <c:pt idx="31141">
                  <c:v>-471.80200000000002</c:v>
                </c:pt>
                <c:pt idx="31142">
                  <c:v>-471.786</c:v>
                </c:pt>
                <c:pt idx="31143">
                  <c:v>-471.77</c:v>
                </c:pt>
                <c:pt idx="31144">
                  <c:v>-471.75400000000002</c:v>
                </c:pt>
                <c:pt idx="31145">
                  <c:v>-471.738</c:v>
                </c:pt>
                <c:pt idx="31146">
                  <c:v>-471.72199999999998</c:v>
                </c:pt>
                <c:pt idx="31147">
                  <c:v>-471.70600000000002</c:v>
                </c:pt>
                <c:pt idx="31148">
                  <c:v>-471.69</c:v>
                </c:pt>
                <c:pt idx="31149">
                  <c:v>-471.67399999999998</c:v>
                </c:pt>
                <c:pt idx="31150">
                  <c:v>-471.65800000000002</c:v>
                </c:pt>
                <c:pt idx="31151">
                  <c:v>-471.642</c:v>
                </c:pt>
                <c:pt idx="31152">
                  <c:v>-471.62599999999998</c:v>
                </c:pt>
                <c:pt idx="31153">
                  <c:v>-471.61</c:v>
                </c:pt>
                <c:pt idx="31154">
                  <c:v>-471.59399999999999</c:v>
                </c:pt>
                <c:pt idx="31155">
                  <c:v>-471.57799999999997</c:v>
                </c:pt>
                <c:pt idx="31156">
                  <c:v>-471.56200000000001</c:v>
                </c:pt>
                <c:pt idx="31157">
                  <c:v>-471.54599999999999</c:v>
                </c:pt>
                <c:pt idx="31158">
                  <c:v>-471.53</c:v>
                </c:pt>
                <c:pt idx="31159">
                  <c:v>-471.51400000000001</c:v>
                </c:pt>
                <c:pt idx="31160">
                  <c:v>-471.49799999999999</c:v>
                </c:pt>
                <c:pt idx="31161">
                  <c:v>-471.48200000000003</c:v>
                </c:pt>
                <c:pt idx="31162">
                  <c:v>-471.46600000000001</c:v>
                </c:pt>
                <c:pt idx="31163">
                  <c:v>-471.45</c:v>
                </c:pt>
                <c:pt idx="31164">
                  <c:v>-471.43400000000003</c:v>
                </c:pt>
                <c:pt idx="31165">
                  <c:v>-471.41800000000001</c:v>
                </c:pt>
                <c:pt idx="31166">
                  <c:v>-471.40199999999999</c:v>
                </c:pt>
                <c:pt idx="31167">
                  <c:v>-471.38600000000002</c:v>
                </c:pt>
                <c:pt idx="31168">
                  <c:v>-471.37</c:v>
                </c:pt>
                <c:pt idx="31169">
                  <c:v>-471.35399999999998</c:v>
                </c:pt>
                <c:pt idx="31170">
                  <c:v>-471.33800000000002</c:v>
                </c:pt>
                <c:pt idx="31171">
                  <c:v>-471.322</c:v>
                </c:pt>
                <c:pt idx="31172">
                  <c:v>-471.30599999999998</c:v>
                </c:pt>
                <c:pt idx="31173">
                  <c:v>-471.29</c:v>
                </c:pt>
                <c:pt idx="31174">
                  <c:v>-471.274</c:v>
                </c:pt>
                <c:pt idx="31175">
                  <c:v>-471.25799999999998</c:v>
                </c:pt>
                <c:pt idx="31176">
                  <c:v>-471.24200000000002</c:v>
                </c:pt>
                <c:pt idx="31177">
                  <c:v>-471.226</c:v>
                </c:pt>
                <c:pt idx="31178">
                  <c:v>-471.21</c:v>
                </c:pt>
                <c:pt idx="31179">
                  <c:v>-471.19400000000002</c:v>
                </c:pt>
                <c:pt idx="31180">
                  <c:v>-471.178</c:v>
                </c:pt>
                <c:pt idx="31181">
                  <c:v>-471.16199999999998</c:v>
                </c:pt>
                <c:pt idx="31182">
                  <c:v>-471.14600000000002</c:v>
                </c:pt>
                <c:pt idx="31183">
                  <c:v>-471.13</c:v>
                </c:pt>
                <c:pt idx="31184">
                  <c:v>-471.11399999999998</c:v>
                </c:pt>
                <c:pt idx="31185">
                  <c:v>-471.09800000000001</c:v>
                </c:pt>
                <c:pt idx="31186">
                  <c:v>-471.08199999999999</c:v>
                </c:pt>
                <c:pt idx="31187">
                  <c:v>-471.06599999999997</c:v>
                </c:pt>
                <c:pt idx="31188">
                  <c:v>-471.05</c:v>
                </c:pt>
                <c:pt idx="31189">
                  <c:v>-471.03399999999999</c:v>
                </c:pt>
                <c:pt idx="31190">
                  <c:v>-471.01799999999997</c:v>
                </c:pt>
                <c:pt idx="31191">
                  <c:v>-471.00200000000001</c:v>
                </c:pt>
                <c:pt idx="31192">
                  <c:v>-470.98599999999999</c:v>
                </c:pt>
                <c:pt idx="31193">
                  <c:v>-470.97</c:v>
                </c:pt>
                <c:pt idx="31194">
                  <c:v>-470.95400000000001</c:v>
                </c:pt>
                <c:pt idx="31195">
                  <c:v>-470.93799999999999</c:v>
                </c:pt>
                <c:pt idx="31196">
                  <c:v>-470.92200000000003</c:v>
                </c:pt>
                <c:pt idx="31197">
                  <c:v>-470.90600000000001</c:v>
                </c:pt>
                <c:pt idx="31198">
                  <c:v>-470.89100000000002</c:v>
                </c:pt>
                <c:pt idx="31199">
                  <c:v>-470.875</c:v>
                </c:pt>
                <c:pt idx="31200">
                  <c:v>-470.85899999999998</c:v>
                </c:pt>
                <c:pt idx="31201">
                  <c:v>-470.84300000000002</c:v>
                </c:pt>
                <c:pt idx="31202">
                  <c:v>-470.827</c:v>
                </c:pt>
                <c:pt idx="31203">
                  <c:v>-470.81099999999998</c:v>
                </c:pt>
                <c:pt idx="31204">
                  <c:v>-470.79500000000002</c:v>
                </c:pt>
                <c:pt idx="31205">
                  <c:v>-470.779</c:v>
                </c:pt>
                <c:pt idx="31206">
                  <c:v>-470.76299999999998</c:v>
                </c:pt>
                <c:pt idx="31207">
                  <c:v>-470.74700000000001</c:v>
                </c:pt>
                <c:pt idx="31208">
                  <c:v>-470.73099999999999</c:v>
                </c:pt>
                <c:pt idx="31209">
                  <c:v>-470.71499999999997</c:v>
                </c:pt>
                <c:pt idx="31210">
                  <c:v>-470.69900000000001</c:v>
                </c:pt>
                <c:pt idx="31211">
                  <c:v>-470.68299999999999</c:v>
                </c:pt>
                <c:pt idx="31212">
                  <c:v>-470.66699999999997</c:v>
                </c:pt>
                <c:pt idx="31213">
                  <c:v>-470.65100000000001</c:v>
                </c:pt>
                <c:pt idx="31214">
                  <c:v>-470.63499999999999</c:v>
                </c:pt>
                <c:pt idx="31215">
                  <c:v>-470.61900000000003</c:v>
                </c:pt>
                <c:pt idx="31216">
                  <c:v>-470.60300000000001</c:v>
                </c:pt>
                <c:pt idx="31217">
                  <c:v>-470.58699999999999</c:v>
                </c:pt>
                <c:pt idx="31218">
                  <c:v>-470.57100000000003</c:v>
                </c:pt>
                <c:pt idx="31219">
                  <c:v>-470.55500000000001</c:v>
                </c:pt>
                <c:pt idx="31220">
                  <c:v>-470.53899999999999</c:v>
                </c:pt>
                <c:pt idx="31221">
                  <c:v>-470.52300000000002</c:v>
                </c:pt>
                <c:pt idx="31222">
                  <c:v>-470.50700000000001</c:v>
                </c:pt>
                <c:pt idx="31223">
                  <c:v>-470.49099999999999</c:v>
                </c:pt>
                <c:pt idx="31224">
                  <c:v>-470.47500000000002</c:v>
                </c:pt>
                <c:pt idx="31225">
                  <c:v>-470.459</c:v>
                </c:pt>
                <c:pt idx="31226">
                  <c:v>-470.44299999999998</c:v>
                </c:pt>
                <c:pt idx="31227">
                  <c:v>-470.42700000000002</c:v>
                </c:pt>
                <c:pt idx="31228">
                  <c:v>-470.411</c:v>
                </c:pt>
                <c:pt idx="31229">
                  <c:v>-470.39499999999998</c:v>
                </c:pt>
                <c:pt idx="31230">
                  <c:v>-470.37900000000002</c:v>
                </c:pt>
                <c:pt idx="31231">
                  <c:v>-470.363</c:v>
                </c:pt>
                <c:pt idx="31232">
                  <c:v>-470.34699999999998</c:v>
                </c:pt>
                <c:pt idx="31233">
                  <c:v>-470.33100000000002</c:v>
                </c:pt>
                <c:pt idx="31234">
                  <c:v>-470.315</c:v>
                </c:pt>
                <c:pt idx="31235">
                  <c:v>-470.29899999999998</c:v>
                </c:pt>
                <c:pt idx="31236">
                  <c:v>-470.28300000000002</c:v>
                </c:pt>
                <c:pt idx="31237">
                  <c:v>-470.267</c:v>
                </c:pt>
                <c:pt idx="31238">
                  <c:v>-470.25099999999998</c:v>
                </c:pt>
                <c:pt idx="31239">
                  <c:v>-470.23500000000001</c:v>
                </c:pt>
                <c:pt idx="31240">
                  <c:v>-470.21899999999999</c:v>
                </c:pt>
                <c:pt idx="31241">
                  <c:v>-470.20299999999997</c:v>
                </c:pt>
                <c:pt idx="31242">
                  <c:v>-470.18700000000001</c:v>
                </c:pt>
                <c:pt idx="31243">
                  <c:v>-470.17099999999999</c:v>
                </c:pt>
                <c:pt idx="31244">
                  <c:v>-470.15499999999997</c:v>
                </c:pt>
                <c:pt idx="31245">
                  <c:v>-470.13900000000001</c:v>
                </c:pt>
                <c:pt idx="31246">
                  <c:v>-470.12299999999999</c:v>
                </c:pt>
                <c:pt idx="31247">
                  <c:v>-470.10700000000003</c:v>
                </c:pt>
                <c:pt idx="31248">
                  <c:v>-470.09100000000001</c:v>
                </c:pt>
                <c:pt idx="31249">
                  <c:v>-470.07499999999999</c:v>
                </c:pt>
                <c:pt idx="31250">
                  <c:v>-470.05900000000003</c:v>
                </c:pt>
                <c:pt idx="31251">
                  <c:v>-470.04300000000001</c:v>
                </c:pt>
                <c:pt idx="31252">
                  <c:v>-470.02699999999999</c:v>
                </c:pt>
                <c:pt idx="31253">
                  <c:v>-470.01100000000002</c:v>
                </c:pt>
                <c:pt idx="31254">
                  <c:v>-469.995</c:v>
                </c:pt>
                <c:pt idx="31255">
                  <c:v>-469.97899999999998</c:v>
                </c:pt>
                <c:pt idx="31256">
                  <c:v>-469.96300000000002</c:v>
                </c:pt>
                <c:pt idx="31257">
                  <c:v>-469.947</c:v>
                </c:pt>
                <c:pt idx="31258">
                  <c:v>-469.93099999999998</c:v>
                </c:pt>
                <c:pt idx="31259">
                  <c:v>-469.91500000000002</c:v>
                </c:pt>
                <c:pt idx="31260">
                  <c:v>-469.899</c:v>
                </c:pt>
                <c:pt idx="31261">
                  <c:v>-469.88299999999998</c:v>
                </c:pt>
                <c:pt idx="31262">
                  <c:v>-469.86700000000002</c:v>
                </c:pt>
                <c:pt idx="31263">
                  <c:v>-469.851</c:v>
                </c:pt>
                <c:pt idx="31264">
                  <c:v>-469.83499999999998</c:v>
                </c:pt>
                <c:pt idx="31265">
                  <c:v>-469.81900000000002</c:v>
                </c:pt>
                <c:pt idx="31266">
                  <c:v>-469.803</c:v>
                </c:pt>
                <c:pt idx="31267">
                  <c:v>-469.78699999999998</c:v>
                </c:pt>
                <c:pt idx="31268">
                  <c:v>-469.77100000000002</c:v>
                </c:pt>
                <c:pt idx="31269">
                  <c:v>-469.755</c:v>
                </c:pt>
                <c:pt idx="31270">
                  <c:v>-469.73899999999998</c:v>
                </c:pt>
                <c:pt idx="31271">
                  <c:v>-469.72300000000001</c:v>
                </c:pt>
                <c:pt idx="31272">
                  <c:v>-469.70699999999999</c:v>
                </c:pt>
                <c:pt idx="31273">
                  <c:v>-469.69099999999997</c:v>
                </c:pt>
                <c:pt idx="31274">
                  <c:v>-469.67500000000001</c:v>
                </c:pt>
                <c:pt idx="31275">
                  <c:v>-469.65899999999999</c:v>
                </c:pt>
                <c:pt idx="31276">
                  <c:v>-469.64299999999997</c:v>
                </c:pt>
                <c:pt idx="31277">
                  <c:v>-469.62700000000001</c:v>
                </c:pt>
                <c:pt idx="31278">
                  <c:v>-469.61099999999999</c:v>
                </c:pt>
                <c:pt idx="31279">
                  <c:v>-469.59500000000003</c:v>
                </c:pt>
                <c:pt idx="31280">
                  <c:v>-469.57900000000001</c:v>
                </c:pt>
                <c:pt idx="31281">
                  <c:v>-469.56299999999999</c:v>
                </c:pt>
                <c:pt idx="31282">
                  <c:v>-469.54700000000003</c:v>
                </c:pt>
                <c:pt idx="31283">
                  <c:v>-469.53100000000001</c:v>
                </c:pt>
                <c:pt idx="31284">
                  <c:v>-469.51499999999999</c:v>
                </c:pt>
                <c:pt idx="31285">
                  <c:v>-469.49900000000002</c:v>
                </c:pt>
                <c:pt idx="31286">
                  <c:v>-469.483</c:v>
                </c:pt>
                <c:pt idx="31287">
                  <c:v>-469.46699999999998</c:v>
                </c:pt>
                <c:pt idx="31288">
                  <c:v>-469.45100000000002</c:v>
                </c:pt>
                <c:pt idx="31289">
                  <c:v>-469.435</c:v>
                </c:pt>
                <c:pt idx="31290">
                  <c:v>-469.41899999999998</c:v>
                </c:pt>
                <c:pt idx="31291">
                  <c:v>-469.40300000000002</c:v>
                </c:pt>
                <c:pt idx="31292">
                  <c:v>-469.387</c:v>
                </c:pt>
                <c:pt idx="31293">
                  <c:v>-469.37099999999998</c:v>
                </c:pt>
                <c:pt idx="31294">
                  <c:v>-469.35500000000002</c:v>
                </c:pt>
                <c:pt idx="31295">
                  <c:v>-469.339</c:v>
                </c:pt>
                <c:pt idx="31296">
                  <c:v>-469.32299999999998</c:v>
                </c:pt>
                <c:pt idx="31297">
                  <c:v>-469.30700000000002</c:v>
                </c:pt>
                <c:pt idx="31298">
                  <c:v>-469.291</c:v>
                </c:pt>
                <c:pt idx="31299">
                  <c:v>-469.27499999999998</c:v>
                </c:pt>
                <c:pt idx="31300">
                  <c:v>-469.25900000000001</c:v>
                </c:pt>
                <c:pt idx="31301">
                  <c:v>-469.24299999999999</c:v>
                </c:pt>
                <c:pt idx="31302">
                  <c:v>-469.22699999999998</c:v>
                </c:pt>
                <c:pt idx="31303">
                  <c:v>-469.21100000000001</c:v>
                </c:pt>
                <c:pt idx="31304">
                  <c:v>-469.19499999999999</c:v>
                </c:pt>
                <c:pt idx="31305">
                  <c:v>-469.17899999999997</c:v>
                </c:pt>
                <c:pt idx="31306">
                  <c:v>-469.16300000000001</c:v>
                </c:pt>
                <c:pt idx="31307">
                  <c:v>-469.14699999999999</c:v>
                </c:pt>
                <c:pt idx="31308">
                  <c:v>-469.13099999999997</c:v>
                </c:pt>
                <c:pt idx="31309">
                  <c:v>-469.11500000000001</c:v>
                </c:pt>
                <c:pt idx="31310">
                  <c:v>-469.09899999999999</c:v>
                </c:pt>
                <c:pt idx="31311">
                  <c:v>-469.08300000000003</c:v>
                </c:pt>
                <c:pt idx="31312">
                  <c:v>-469.06799999999998</c:v>
                </c:pt>
                <c:pt idx="31313">
                  <c:v>-469.05200000000002</c:v>
                </c:pt>
                <c:pt idx="31314">
                  <c:v>-469.036</c:v>
                </c:pt>
                <c:pt idx="31315">
                  <c:v>-469.02</c:v>
                </c:pt>
                <c:pt idx="31316">
                  <c:v>-469.00400000000002</c:v>
                </c:pt>
                <c:pt idx="31317">
                  <c:v>-468.988</c:v>
                </c:pt>
                <c:pt idx="31318">
                  <c:v>-468.97199999999998</c:v>
                </c:pt>
                <c:pt idx="31319">
                  <c:v>-468.95600000000002</c:v>
                </c:pt>
                <c:pt idx="31320">
                  <c:v>-468.94</c:v>
                </c:pt>
                <c:pt idx="31321">
                  <c:v>-468.92399999999998</c:v>
                </c:pt>
                <c:pt idx="31322">
                  <c:v>-468.90800000000002</c:v>
                </c:pt>
                <c:pt idx="31323">
                  <c:v>-468.892</c:v>
                </c:pt>
                <c:pt idx="31324">
                  <c:v>-468.87599999999998</c:v>
                </c:pt>
                <c:pt idx="31325">
                  <c:v>-468.86</c:v>
                </c:pt>
                <c:pt idx="31326">
                  <c:v>-468.84399999999999</c:v>
                </c:pt>
                <c:pt idx="31327">
                  <c:v>-468.82799999999997</c:v>
                </c:pt>
                <c:pt idx="31328">
                  <c:v>-468.81200000000001</c:v>
                </c:pt>
                <c:pt idx="31329">
                  <c:v>-468.79599999999999</c:v>
                </c:pt>
                <c:pt idx="31330">
                  <c:v>-468.78</c:v>
                </c:pt>
                <c:pt idx="31331">
                  <c:v>-468.76400000000001</c:v>
                </c:pt>
                <c:pt idx="31332">
                  <c:v>-468.74799999999999</c:v>
                </c:pt>
                <c:pt idx="31333">
                  <c:v>-468.73200000000003</c:v>
                </c:pt>
                <c:pt idx="31334">
                  <c:v>-468.71600000000001</c:v>
                </c:pt>
                <c:pt idx="31335">
                  <c:v>-468.7</c:v>
                </c:pt>
                <c:pt idx="31336">
                  <c:v>-468.68400000000003</c:v>
                </c:pt>
                <c:pt idx="31337">
                  <c:v>-468.66800000000001</c:v>
                </c:pt>
                <c:pt idx="31338">
                  <c:v>-468.65199999999999</c:v>
                </c:pt>
                <c:pt idx="31339">
                  <c:v>-468.63600000000002</c:v>
                </c:pt>
                <c:pt idx="31340">
                  <c:v>-468.62</c:v>
                </c:pt>
                <c:pt idx="31341">
                  <c:v>-468.60399999999998</c:v>
                </c:pt>
                <c:pt idx="31342">
                  <c:v>-468.58800000000002</c:v>
                </c:pt>
                <c:pt idx="31343">
                  <c:v>-468.572</c:v>
                </c:pt>
                <c:pt idx="31344">
                  <c:v>-468.55599999999998</c:v>
                </c:pt>
                <c:pt idx="31345">
                  <c:v>-468.54</c:v>
                </c:pt>
                <c:pt idx="31346">
                  <c:v>-468.524</c:v>
                </c:pt>
                <c:pt idx="31347">
                  <c:v>-468.50799999999998</c:v>
                </c:pt>
                <c:pt idx="31348">
                  <c:v>-468.49200000000002</c:v>
                </c:pt>
                <c:pt idx="31349">
                  <c:v>-468.476</c:v>
                </c:pt>
                <c:pt idx="31350">
                  <c:v>-468.46</c:v>
                </c:pt>
                <c:pt idx="31351">
                  <c:v>-468.44400000000002</c:v>
                </c:pt>
                <c:pt idx="31352">
                  <c:v>-468.428</c:v>
                </c:pt>
                <c:pt idx="31353">
                  <c:v>-468.41199999999998</c:v>
                </c:pt>
                <c:pt idx="31354">
                  <c:v>-468.39600000000002</c:v>
                </c:pt>
                <c:pt idx="31355">
                  <c:v>-468.38</c:v>
                </c:pt>
                <c:pt idx="31356">
                  <c:v>-468.36399999999998</c:v>
                </c:pt>
                <c:pt idx="31357">
                  <c:v>-468.34800000000001</c:v>
                </c:pt>
                <c:pt idx="31358">
                  <c:v>-468.33199999999999</c:v>
                </c:pt>
                <c:pt idx="31359">
                  <c:v>-468.31599999999997</c:v>
                </c:pt>
                <c:pt idx="31360">
                  <c:v>-468.3</c:v>
                </c:pt>
                <c:pt idx="31361">
                  <c:v>-468.28399999999999</c:v>
                </c:pt>
                <c:pt idx="31362">
                  <c:v>-468.26799999999997</c:v>
                </c:pt>
                <c:pt idx="31363">
                  <c:v>-468.25200000000001</c:v>
                </c:pt>
                <c:pt idx="31364">
                  <c:v>-468.23599999999999</c:v>
                </c:pt>
                <c:pt idx="31365">
                  <c:v>-468.22</c:v>
                </c:pt>
                <c:pt idx="31366">
                  <c:v>-468.20400000000001</c:v>
                </c:pt>
                <c:pt idx="31367">
                  <c:v>-468.18799999999999</c:v>
                </c:pt>
                <c:pt idx="31368">
                  <c:v>-468.17200000000003</c:v>
                </c:pt>
                <c:pt idx="31369">
                  <c:v>-468.15600000000001</c:v>
                </c:pt>
                <c:pt idx="31370">
                  <c:v>-468.14</c:v>
                </c:pt>
                <c:pt idx="31371">
                  <c:v>-468.12400000000002</c:v>
                </c:pt>
                <c:pt idx="31372">
                  <c:v>-468.108</c:v>
                </c:pt>
                <c:pt idx="31373">
                  <c:v>-468.09199999999998</c:v>
                </c:pt>
                <c:pt idx="31374">
                  <c:v>-468.07600000000002</c:v>
                </c:pt>
                <c:pt idx="31375">
                  <c:v>-468.06</c:v>
                </c:pt>
                <c:pt idx="31376">
                  <c:v>-468.04399999999998</c:v>
                </c:pt>
                <c:pt idx="31377">
                  <c:v>-468.02800000000002</c:v>
                </c:pt>
                <c:pt idx="31378">
                  <c:v>-468.012</c:v>
                </c:pt>
                <c:pt idx="31379">
                  <c:v>-467.99599999999998</c:v>
                </c:pt>
                <c:pt idx="31380">
                  <c:v>-467.98</c:v>
                </c:pt>
                <c:pt idx="31381">
                  <c:v>-467.964</c:v>
                </c:pt>
                <c:pt idx="31382">
                  <c:v>-467.94799999999998</c:v>
                </c:pt>
                <c:pt idx="31383">
                  <c:v>-467.93200000000002</c:v>
                </c:pt>
                <c:pt idx="31384">
                  <c:v>-467.916</c:v>
                </c:pt>
                <c:pt idx="31385">
                  <c:v>-467.9</c:v>
                </c:pt>
                <c:pt idx="31386">
                  <c:v>-467.88400000000001</c:v>
                </c:pt>
                <c:pt idx="31387">
                  <c:v>-467.86799999999999</c:v>
                </c:pt>
                <c:pt idx="31388">
                  <c:v>-467.85199999999998</c:v>
                </c:pt>
                <c:pt idx="31389">
                  <c:v>-467.83600000000001</c:v>
                </c:pt>
                <c:pt idx="31390">
                  <c:v>-467.82</c:v>
                </c:pt>
                <c:pt idx="31391">
                  <c:v>-467.80399999999997</c:v>
                </c:pt>
                <c:pt idx="31392">
                  <c:v>-467.78800000000001</c:v>
                </c:pt>
                <c:pt idx="31393">
                  <c:v>-467.77199999999999</c:v>
                </c:pt>
                <c:pt idx="31394">
                  <c:v>-467.75599999999997</c:v>
                </c:pt>
                <c:pt idx="31395">
                  <c:v>-467.74</c:v>
                </c:pt>
                <c:pt idx="31396">
                  <c:v>-467.72399999999999</c:v>
                </c:pt>
                <c:pt idx="31397">
                  <c:v>-467.70800000000003</c:v>
                </c:pt>
                <c:pt idx="31398">
                  <c:v>-467.69200000000001</c:v>
                </c:pt>
                <c:pt idx="31399">
                  <c:v>-467.67599999999999</c:v>
                </c:pt>
                <c:pt idx="31400">
                  <c:v>-467.66</c:v>
                </c:pt>
                <c:pt idx="31401">
                  <c:v>-467.64400000000001</c:v>
                </c:pt>
                <c:pt idx="31402">
                  <c:v>-467.62799999999999</c:v>
                </c:pt>
                <c:pt idx="31403">
                  <c:v>-467.61200000000002</c:v>
                </c:pt>
                <c:pt idx="31404">
                  <c:v>-467.596</c:v>
                </c:pt>
                <c:pt idx="31405">
                  <c:v>-467.58</c:v>
                </c:pt>
                <c:pt idx="31406">
                  <c:v>-467.56400000000002</c:v>
                </c:pt>
                <c:pt idx="31407">
                  <c:v>-467.548</c:v>
                </c:pt>
                <c:pt idx="31408">
                  <c:v>-467.53199999999998</c:v>
                </c:pt>
                <c:pt idx="31409">
                  <c:v>-467.51600000000002</c:v>
                </c:pt>
                <c:pt idx="31410">
                  <c:v>-467.5</c:v>
                </c:pt>
                <c:pt idx="31411">
                  <c:v>-467.48399999999998</c:v>
                </c:pt>
                <c:pt idx="31412">
                  <c:v>-467.46800000000002</c:v>
                </c:pt>
                <c:pt idx="31413">
                  <c:v>-467.452</c:v>
                </c:pt>
                <c:pt idx="31414">
                  <c:v>-467.43599999999998</c:v>
                </c:pt>
                <c:pt idx="31415">
                  <c:v>-467.42</c:v>
                </c:pt>
                <c:pt idx="31416">
                  <c:v>-467.404</c:v>
                </c:pt>
                <c:pt idx="31417">
                  <c:v>-467.38799999999998</c:v>
                </c:pt>
                <c:pt idx="31418">
                  <c:v>-467.37200000000001</c:v>
                </c:pt>
                <c:pt idx="31419">
                  <c:v>-467.35599999999999</c:v>
                </c:pt>
                <c:pt idx="31420">
                  <c:v>-467.34</c:v>
                </c:pt>
                <c:pt idx="31421">
                  <c:v>-467.32400000000001</c:v>
                </c:pt>
                <c:pt idx="31422">
                  <c:v>-467.30799999999999</c:v>
                </c:pt>
                <c:pt idx="31423">
                  <c:v>-467.29199999999997</c:v>
                </c:pt>
                <c:pt idx="31424">
                  <c:v>-467.27600000000001</c:v>
                </c:pt>
                <c:pt idx="31425">
                  <c:v>-467.26</c:v>
                </c:pt>
                <c:pt idx="31426">
                  <c:v>-467.245</c:v>
                </c:pt>
                <c:pt idx="31427">
                  <c:v>-467.22899999999998</c:v>
                </c:pt>
                <c:pt idx="31428">
                  <c:v>-467.21300000000002</c:v>
                </c:pt>
                <c:pt idx="31429">
                  <c:v>-467.197</c:v>
                </c:pt>
                <c:pt idx="31430">
                  <c:v>-467.18099999999998</c:v>
                </c:pt>
                <c:pt idx="31431">
                  <c:v>-467.16500000000002</c:v>
                </c:pt>
                <c:pt idx="31432">
                  <c:v>-467.149</c:v>
                </c:pt>
                <c:pt idx="31433">
                  <c:v>-467.13299999999998</c:v>
                </c:pt>
                <c:pt idx="31434">
                  <c:v>-467.11700000000002</c:v>
                </c:pt>
                <c:pt idx="31435">
                  <c:v>-467.101</c:v>
                </c:pt>
                <c:pt idx="31436">
                  <c:v>-467.08499999999998</c:v>
                </c:pt>
                <c:pt idx="31437">
                  <c:v>-467.06900000000002</c:v>
                </c:pt>
                <c:pt idx="31438">
                  <c:v>-467.053</c:v>
                </c:pt>
                <c:pt idx="31439">
                  <c:v>-467.03699999999998</c:v>
                </c:pt>
                <c:pt idx="31440">
                  <c:v>-467.02100000000002</c:v>
                </c:pt>
                <c:pt idx="31441">
                  <c:v>-467.005</c:v>
                </c:pt>
                <c:pt idx="31442">
                  <c:v>-466.98899999999998</c:v>
                </c:pt>
                <c:pt idx="31443">
                  <c:v>-466.97300000000001</c:v>
                </c:pt>
                <c:pt idx="31444">
                  <c:v>-466.95699999999999</c:v>
                </c:pt>
                <c:pt idx="31445">
                  <c:v>-466.94099999999997</c:v>
                </c:pt>
                <c:pt idx="31446">
                  <c:v>-466.92500000000001</c:v>
                </c:pt>
                <c:pt idx="31447">
                  <c:v>-466.90899999999999</c:v>
                </c:pt>
                <c:pt idx="31448">
                  <c:v>-466.89299999999997</c:v>
                </c:pt>
                <c:pt idx="31449">
                  <c:v>-466.87700000000001</c:v>
                </c:pt>
                <c:pt idx="31450">
                  <c:v>-466.86099999999999</c:v>
                </c:pt>
                <c:pt idx="31451">
                  <c:v>-466.84500000000003</c:v>
                </c:pt>
                <c:pt idx="31452">
                  <c:v>-466.82900000000001</c:v>
                </c:pt>
                <c:pt idx="31453">
                  <c:v>-466.81299999999999</c:v>
                </c:pt>
                <c:pt idx="31454">
                  <c:v>-466.79700000000003</c:v>
                </c:pt>
                <c:pt idx="31455">
                  <c:v>-466.78100000000001</c:v>
                </c:pt>
                <c:pt idx="31456">
                  <c:v>-466.76499999999999</c:v>
                </c:pt>
                <c:pt idx="31457">
                  <c:v>-466.74900000000002</c:v>
                </c:pt>
                <c:pt idx="31458">
                  <c:v>-466.733</c:v>
                </c:pt>
                <c:pt idx="31459">
                  <c:v>-466.71699999999998</c:v>
                </c:pt>
                <c:pt idx="31460">
                  <c:v>-466.70100000000002</c:v>
                </c:pt>
                <c:pt idx="31461">
                  <c:v>-466.685</c:v>
                </c:pt>
                <c:pt idx="31462">
                  <c:v>-466.66899999999998</c:v>
                </c:pt>
                <c:pt idx="31463">
                  <c:v>-466.65300000000002</c:v>
                </c:pt>
                <c:pt idx="31464">
                  <c:v>-466.637</c:v>
                </c:pt>
                <c:pt idx="31465">
                  <c:v>-466.62099999999998</c:v>
                </c:pt>
                <c:pt idx="31466">
                  <c:v>-466.60500000000002</c:v>
                </c:pt>
                <c:pt idx="31467">
                  <c:v>-466.589</c:v>
                </c:pt>
                <c:pt idx="31468">
                  <c:v>-466.57299999999998</c:v>
                </c:pt>
                <c:pt idx="31469">
                  <c:v>-466.55700000000002</c:v>
                </c:pt>
                <c:pt idx="31470">
                  <c:v>-466.541</c:v>
                </c:pt>
                <c:pt idx="31471">
                  <c:v>-466.52499999999998</c:v>
                </c:pt>
                <c:pt idx="31472">
                  <c:v>-466.50900000000001</c:v>
                </c:pt>
                <c:pt idx="31473">
                  <c:v>-466.49299999999999</c:v>
                </c:pt>
                <c:pt idx="31474">
                  <c:v>-466.47699999999998</c:v>
                </c:pt>
                <c:pt idx="31475">
                  <c:v>-466.46100000000001</c:v>
                </c:pt>
                <c:pt idx="31476">
                  <c:v>-466.44499999999999</c:v>
                </c:pt>
                <c:pt idx="31477">
                  <c:v>-466.42899999999997</c:v>
                </c:pt>
                <c:pt idx="31478">
                  <c:v>-466.41300000000001</c:v>
                </c:pt>
                <c:pt idx="31479">
                  <c:v>-466.39699999999999</c:v>
                </c:pt>
                <c:pt idx="31480">
                  <c:v>-466.38099999999997</c:v>
                </c:pt>
                <c:pt idx="31481">
                  <c:v>-466.36500000000001</c:v>
                </c:pt>
                <c:pt idx="31482">
                  <c:v>-466.34899999999999</c:v>
                </c:pt>
                <c:pt idx="31483">
                  <c:v>-466.33300000000003</c:v>
                </c:pt>
                <c:pt idx="31484">
                  <c:v>-466.31700000000001</c:v>
                </c:pt>
                <c:pt idx="31485">
                  <c:v>-466.30099999999999</c:v>
                </c:pt>
                <c:pt idx="31486">
                  <c:v>-466.28500000000003</c:v>
                </c:pt>
                <c:pt idx="31487">
                  <c:v>-466.26900000000001</c:v>
                </c:pt>
                <c:pt idx="31488">
                  <c:v>-466.25299999999999</c:v>
                </c:pt>
                <c:pt idx="31489">
                  <c:v>-466.23700000000002</c:v>
                </c:pt>
                <c:pt idx="31490">
                  <c:v>-466.221</c:v>
                </c:pt>
                <c:pt idx="31491">
                  <c:v>-466.20499999999998</c:v>
                </c:pt>
                <c:pt idx="31492">
                  <c:v>-466.18900000000002</c:v>
                </c:pt>
                <c:pt idx="31493">
                  <c:v>-466.173</c:v>
                </c:pt>
                <c:pt idx="31494">
                  <c:v>-466.15699999999998</c:v>
                </c:pt>
                <c:pt idx="31495">
                  <c:v>-466.14100000000002</c:v>
                </c:pt>
                <c:pt idx="31496">
                  <c:v>-466.125</c:v>
                </c:pt>
                <c:pt idx="31497">
                  <c:v>-466.10899999999998</c:v>
                </c:pt>
                <c:pt idx="31498">
                  <c:v>-466.09300000000002</c:v>
                </c:pt>
                <c:pt idx="31499">
                  <c:v>-466.077</c:v>
                </c:pt>
                <c:pt idx="31500">
                  <c:v>-466.06099999999998</c:v>
                </c:pt>
                <c:pt idx="31501">
                  <c:v>-466.04500000000002</c:v>
                </c:pt>
                <c:pt idx="31502">
                  <c:v>-466.029</c:v>
                </c:pt>
                <c:pt idx="31503">
                  <c:v>-466.01299999999998</c:v>
                </c:pt>
                <c:pt idx="31504">
                  <c:v>-465.99700000000001</c:v>
                </c:pt>
                <c:pt idx="31505">
                  <c:v>-465.98099999999999</c:v>
                </c:pt>
                <c:pt idx="31506">
                  <c:v>-465.96499999999997</c:v>
                </c:pt>
                <c:pt idx="31507">
                  <c:v>-465.94900000000001</c:v>
                </c:pt>
                <c:pt idx="31508">
                  <c:v>-465.93299999999999</c:v>
                </c:pt>
                <c:pt idx="31509">
                  <c:v>-465.91699999999997</c:v>
                </c:pt>
                <c:pt idx="31510">
                  <c:v>-465.90100000000001</c:v>
                </c:pt>
                <c:pt idx="31511">
                  <c:v>-465.88499999999999</c:v>
                </c:pt>
                <c:pt idx="31512">
                  <c:v>-465.86900000000003</c:v>
                </c:pt>
                <c:pt idx="31513">
                  <c:v>-465.85300000000001</c:v>
                </c:pt>
                <c:pt idx="31514">
                  <c:v>-465.83699999999999</c:v>
                </c:pt>
                <c:pt idx="31515">
                  <c:v>-465.82100000000003</c:v>
                </c:pt>
                <c:pt idx="31516">
                  <c:v>-465.80500000000001</c:v>
                </c:pt>
                <c:pt idx="31517">
                  <c:v>-465.78899999999999</c:v>
                </c:pt>
                <c:pt idx="31518">
                  <c:v>-465.77300000000002</c:v>
                </c:pt>
                <c:pt idx="31519">
                  <c:v>-465.75700000000001</c:v>
                </c:pt>
                <c:pt idx="31520">
                  <c:v>-465.74099999999999</c:v>
                </c:pt>
                <c:pt idx="31521">
                  <c:v>-465.72500000000002</c:v>
                </c:pt>
                <c:pt idx="31522">
                  <c:v>-465.709</c:v>
                </c:pt>
                <c:pt idx="31523">
                  <c:v>-465.69299999999998</c:v>
                </c:pt>
                <c:pt idx="31524">
                  <c:v>-465.67700000000002</c:v>
                </c:pt>
                <c:pt idx="31525">
                  <c:v>-465.661</c:v>
                </c:pt>
                <c:pt idx="31526">
                  <c:v>-465.64499999999998</c:v>
                </c:pt>
                <c:pt idx="31527">
                  <c:v>-465.62900000000002</c:v>
                </c:pt>
                <c:pt idx="31528">
                  <c:v>-465.613</c:v>
                </c:pt>
                <c:pt idx="31529">
                  <c:v>-465.59699999999998</c:v>
                </c:pt>
                <c:pt idx="31530">
                  <c:v>-465.58100000000002</c:v>
                </c:pt>
                <c:pt idx="31531">
                  <c:v>-465.565</c:v>
                </c:pt>
                <c:pt idx="31532">
                  <c:v>-465.54899999999998</c:v>
                </c:pt>
                <c:pt idx="31533">
                  <c:v>-465.53300000000002</c:v>
                </c:pt>
                <c:pt idx="31534">
                  <c:v>-465.517</c:v>
                </c:pt>
                <c:pt idx="31535">
                  <c:v>-465.50099999999998</c:v>
                </c:pt>
                <c:pt idx="31536">
                  <c:v>-465.48500000000001</c:v>
                </c:pt>
                <c:pt idx="31537">
                  <c:v>-465.46899999999999</c:v>
                </c:pt>
                <c:pt idx="31538">
                  <c:v>-465.45299999999997</c:v>
                </c:pt>
                <c:pt idx="31539">
                  <c:v>-465.43799999999999</c:v>
                </c:pt>
                <c:pt idx="31540">
                  <c:v>-465.42200000000003</c:v>
                </c:pt>
                <c:pt idx="31541">
                  <c:v>-465.40600000000001</c:v>
                </c:pt>
                <c:pt idx="31542">
                  <c:v>-465.39</c:v>
                </c:pt>
                <c:pt idx="31543">
                  <c:v>-465.37400000000002</c:v>
                </c:pt>
                <c:pt idx="31544">
                  <c:v>-465.358</c:v>
                </c:pt>
                <c:pt idx="31545">
                  <c:v>-465.34199999999998</c:v>
                </c:pt>
                <c:pt idx="31546">
                  <c:v>-465.32600000000002</c:v>
                </c:pt>
                <c:pt idx="31547">
                  <c:v>-465.31</c:v>
                </c:pt>
                <c:pt idx="31548">
                  <c:v>-465.29399999999998</c:v>
                </c:pt>
                <c:pt idx="31549">
                  <c:v>-465.27800000000002</c:v>
                </c:pt>
                <c:pt idx="31550">
                  <c:v>-465.262</c:v>
                </c:pt>
                <c:pt idx="31551">
                  <c:v>-465.24599999999998</c:v>
                </c:pt>
                <c:pt idx="31552">
                  <c:v>-465.23</c:v>
                </c:pt>
                <c:pt idx="31553">
                  <c:v>-465.214</c:v>
                </c:pt>
                <c:pt idx="31554">
                  <c:v>-465.19799999999998</c:v>
                </c:pt>
                <c:pt idx="31555">
                  <c:v>-465.18200000000002</c:v>
                </c:pt>
                <c:pt idx="31556">
                  <c:v>-465.166</c:v>
                </c:pt>
                <c:pt idx="31557">
                  <c:v>-465.15</c:v>
                </c:pt>
                <c:pt idx="31558">
                  <c:v>-465.13400000000001</c:v>
                </c:pt>
                <c:pt idx="31559">
                  <c:v>-465.11799999999999</c:v>
                </c:pt>
                <c:pt idx="31560">
                  <c:v>-465.10199999999998</c:v>
                </c:pt>
                <c:pt idx="31561">
                  <c:v>-465.08600000000001</c:v>
                </c:pt>
                <c:pt idx="31562">
                  <c:v>-465.07</c:v>
                </c:pt>
                <c:pt idx="31563">
                  <c:v>-465.05399999999997</c:v>
                </c:pt>
                <c:pt idx="31564">
                  <c:v>-465.03800000000001</c:v>
                </c:pt>
                <c:pt idx="31565">
                  <c:v>-465.02199999999999</c:v>
                </c:pt>
                <c:pt idx="31566">
                  <c:v>-465.00599999999997</c:v>
                </c:pt>
                <c:pt idx="31567">
                  <c:v>-464.99</c:v>
                </c:pt>
                <c:pt idx="31568">
                  <c:v>-464.97399999999999</c:v>
                </c:pt>
                <c:pt idx="31569">
                  <c:v>-464.95800000000003</c:v>
                </c:pt>
                <c:pt idx="31570">
                  <c:v>-464.94200000000001</c:v>
                </c:pt>
                <c:pt idx="31571">
                  <c:v>-464.92599999999999</c:v>
                </c:pt>
                <c:pt idx="31572">
                  <c:v>-464.91</c:v>
                </c:pt>
                <c:pt idx="31573">
                  <c:v>-464.89400000000001</c:v>
                </c:pt>
                <c:pt idx="31574">
                  <c:v>-464.87799999999999</c:v>
                </c:pt>
                <c:pt idx="31575">
                  <c:v>-464.86200000000002</c:v>
                </c:pt>
                <c:pt idx="31576">
                  <c:v>-464.846</c:v>
                </c:pt>
                <c:pt idx="31577">
                  <c:v>-464.83</c:v>
                </c:pt>
                <c:pt idx="31578">
                  <c:v>-464.81400000000002</c:v>
                </c:pt>
                <c:pt idx="31579">
                  <c:v>-464.798</c:v>
                </c:pt>
                <c:pt idx="31580">
                  <c:v>-464.78199999999998</c:v>
                </c:pt>
                <c:pt idx="31581">
                  <c:v>-464.76600000000002</c:v>
                </c:pt>
                <c:pt idx="31582">
                  <c:v>-464.75</c:v>
                </c:pt>
                <c:pt idx="31583">
                  <c:v>-464.73399999999998</c:v>
                </c:pt>
                <c:pt idx="31584">
                  <c:v>-464.71800000000002</c:v>
                </c:pt>
                <c:pt idx="31585">
                  <c:v>-464.702</c:v>
                </c:pt>
                <c:pt idx="31586">
                  <c:v>-464.68599999999998</c:v>
                </c:pt>
                <c:pt idx="31587">
                  <c:v>-464.67</c:v>
                </c:pt>
                <c:pt idx="31588">
                  <c:v>-464.654</c:v>
                </c:pt>
                <c:pt idx="31589">
                  <c:v>-464.63799999999998</c:v>
                </c:pt>
                <c:pt idx="31590">
                  <c:v>-464.62200000000001</c:v>
                </c:pt>
                <c:pt idx="31591">
                  <c:v>-464.60599999999999</c:v>
                </c:pt>
                <c:pt idx="31592">
                  <c:v>-464.59</c:v>
                </c:pt>
                <c:pt idx="31593">
                  <c:v>-464.57400000000001</c:v>
                </c:pt>
                <c:pt idx="31594">
                  <c:v>-464.55799999999999</c:v>
                </c:pt>
                <c:pt idx="31595">
                  <c:v>-464.54199999999997</c:v>
                </c:pt>
                <c:pt idx="31596">
                  <c:v>-464.52600000000001</c:v>
                </c:pt>
                <c:pt idx="31597">
                  <c:v>-464.51</c:v>
                </c:pt>
                <c:pt idx="31598">
                  <c:v>-464.49400000000003</c:v>
                </c:pt>
                <c:pt idx="31599">
                  <c:v>-464.47800000000001</c:v>
                </c:pt>
                <c:pt idx="31600">
                  <c:v>-464.46199999999999</c:v>
                </c:pt>
                <c:pt idx="31601">
                  <c:v>-464.44600000000003</c:v>
                </c:pt>
                <c:pt idx="31602">
                  <c:v>-464.43</c:v>
                </c:pt>
                <c:pt idx="31603">
                  <c:v>-464.41399999999999</c:v>
                </c:pt>
                <c:pt idx="31604">
                  <c:v>-464.39800000000002</c:v>
                </c:pt>
                <c:pt idx="31605">
                  <c:v>-464.38200000000001</c:v>
                </c:pt>
                <c:pt idx="31606">
                  <c:v>-464.36599999999999</c:v>
                </c:pt>
                <c:pt idx="31607">
                  <c:v>-464.35</c:v>
                </c:pt>
                <c:pt idx="31608">
                  <c:v>-464.334</c:v>
                </c:pt>
                <c:pt idx="31609">
                  <c:v>-464.31799999999998</c:v>
                </c:pt>
                <c:pt idx="31610">
                  <c:v>-464.30200000000002</c:v>
                </c:pt>
                <c:pt idx="31611">
                  <c:v>-464.286</c:v>
                </c:pt>
                <c:pt idx="31612">
                  <c:v>-464.27</c:v>
                </c:pt>
                <c:pt idx="31613">
                  <c:v>-464.25400000000002</c:v>
                </c:pt>
                <c:pt idx="31614">
                  <c:v>-464.238</c:v>
                </c:pt>
                <c:pt idx="31615">
                  <c:v>-464.22199999999998</c:v>
                </c:pt>
                <c:pt idx="31616">
                  <c:v>-464.20600000000002</c:v>
                </c:pt>
                <c:pt idx="31617">
                  <c:v>-464.19</c:v>
                </c:pt>
                <c:pt idx="31618">
                  <c:v>-464.17399999999998</c:v>
                </c:pt>
                <c:pt idx="31619">
                  <c:v>-464.15800000000002</c:v>
                </c:pt>
                <c:pt idx="31620">
                  <c:v>-464.142</c:v>
                </c:pt>
                <c:pt idx="31621">
                  <c:v>-464.12599999999998</c:v>
                </c:pt>
                <c:pt idx="31622">
                  <c:v>-464.11</c:v>
                </c:pt>
                <c:pt idx="31623">
                  <c:v>-464.09399999999999</c:v>
                </c:pt>
                <c:pt idx="31624">
                  <c:v>-464.07799999999997</c:v>
                </c:pt>
                <c:pt idx="31625">
                  <c:v>-464.06200000000001</c:v>
                </c:pt>
                <c:pt idx="31626">
                  <c:v>-464.04599999999999</c:v>
                </c:pt>
                <c:pt idx="31627">
                  <c:v>-464.03</c:v>
                </c:pt>
                <c:pt idx="31628">
                  <c:v>-464.01400000000001</c:v>
                </c:pt>
                <c:pt idx="31629">
                  <c:v>-463.99799999999999</c:v>
                </c:pt>
                <c:pt idx="31630">
                  <c:v>-463.98200000000003</c:v>
                </c:pt>
                <c:pt idx="31631">
                  <c:v>-463.96600000000001</c:v>
                </c:pt>
                <c:pt idx="31632">
                  <c:v>-463.95</c:v>
                </c:pt>
                <c:pt idx="31633">
                  <c:v>-463.93400000000003</c:v>
                </c:pt>
                <c:pt idx="31634">
                  <c:v>-463.91800000000001</c:v>
                </c:pt>
                <c:pt idx="31635">
                  <c:v>-463.90199999999999</c:v>
                </c:pt>
                <c:pt idx="31636">
                  <c:v>-463.88600000000002</c:v>
                </c:pt>
                <c:pt idx="31637">
                  <c:v>-463.87</c:v>
                </c:pt>
                <c:pt idx="31638">
                  <c:v>-463.85399999999998</c:v>
                </c:pt>
                <c:pt idx="31639">
                  <c:v>-463.83800000000002</c:v>
                </c:pt>
                <c:pt idx="31640">
                  <c:v>-463.822</c:v>
                </c:pt>
                <c:pt idx="31641">
                  <c:v>-463.80599999999998</c:v>
                </c:pt>
                <c:pt idx="31642">
                  <c:v>-463.79</c:v>
                </c:pt>
                <c:pt idx="31643">
                  <c:v>-463.774</c:v>
                </c:pt>
                <c:pt idx="31644">
                  <c:v>-463.75799999999998</c:v>
                </c:pt>
                <c:pt idx="31645">
                  <c:v>-463.74200000000002</c:v>
                </c:pt>
                <c:pt idx="31646">
                  <c:v>-463.726</c:v>
                </c:pt>
                <c:pt idx="31647">
                  <c:v>-463.71</c:v>
                </c:pt>
                <c:pt idx="31648">
                  <c:v>-463.69400000000002</c:v>
                </c:pt>
                <c:pt idx="31649">
                  <c:v>-463.678</c:v>
                </c:pt>
                <c:pt idx="31650">
                  <c:v>-463.66199999999998</c:v>
                </c:pt>
                <c:pt idx="31651">
                  <c:v>-463.64600000000002</c:v>
                </c:pt>
                <c:pt idx="31652">
                  <c:v>-463.63</c:v>
                </c:pt>
                <c:pt idx="31653">
                  <c:v>-463.61500000000001</c:v>
                </c:pt>
                <c:pt idx="31654">
                  <c:v>-463.59899999999999</c:v>
                </c:pt>
                <c:pt idx="31655">
                  <c:v>-463.58300000000003</c:v>
                </c:pt>
                <c:pt idx="31656">
                  <c:v>-463.56700000000001</c:v>
                </c:pt>
                <c:pt idx="31657">
                  <c:v>-463.55099999999999</c:v>
                </c:pt>
                <c:pt idx="31658">
                  <c:v>-463.53500000000003</c:v>
                </c:pt>
                <c:pt idx="31659">
                  <c:v>-463.51900000000001</c:v>
                </c:pt>
                <c:pt idx="31660">
                  <c:v>-463.50299999999999</c:v>
                </c:pt>
                <c:pt idx="31661">
                  <c:v>-463.48700000000002</c:v>
                </c:pt>
                <c:pt idx="31662">
                  <c:v>-463.471</c:v>
                </c:pt>
                <c:pt idx="31663">
                  <c:v>-463.45499999999998</c:v>
                </c:pt>
                <c:pt idx="31664">
                  <c:v>-463.43900000000002</c:v>
                </c:pt>
                <c:pt idx="31665">
                  <c:v>-463.423</c:v>
                </c:pt>
                <c:pt idx="31666">
                  <c:v>-463.40699999999998</c:v>
                </c:pt>
                <c:pt idx="31667">
                  <c:v>-463.39100000000002</c:v>
                </c:pt>
                <c:pt idx="31668">
                  <c:v>-463.375</c:v>
                </c:pt>
                <c:pt idx="31669">
                  <c:v>-463.35899999999998</c:v>
                </c:pt>
                <c:pt idx="31670">
                  <c:v>-463.34300000000002</c:v>
                </c:pt>
                <c:pt idx="31671">
                  <c:v>-463.327</c:v>
                </c:pt>
                <c:pt idx="31672">
                  <c:v>-463.31099999999998</c:v>
                </c:pt>
                <c:pt idx="31673">
                  <c:v>-463.29500000000002</c:v>
                </c:pt>
                <c:pt idx="31674">
                  <c:v>-463.279</c:v>
                </c:pt>
                <c:pt idx="31675">
                  <c:v>-463.26299999999998</c:v>
                </c:pt>
                <c:pt idx="31676">
                  <c:v>-463.24700000000001</c:v>
                </c:pt>
                <c:pt idx="31677">
                  <c:v>-463.23099999999999</c:v>
                </c:pt>
                <c:pt idx="31678">
                  <c:v>-463.21499999999997</c:v>
                </c:pt>
                <c:pt idx="31679">
                  <c:v>-463.19900000000001</c:v>
                </c:pt>
                <c:pt idx="31680">
                  <c:v>-463.18299999999999</c:v>
                </c:pt>
                <c:pt idx="31681">
                  <c:v>-463.16699999999997</c:v>
                </c:pt>
                <c:pt idx="31682">
                  <c:v>-463.15100000000001</c:v>
                </c:pt>
                <c:pt idx="31683">
                  <c:v>-463.13499999999999</c:v>
                </c:pt>
                <c:pt idx="31684">
                  <c:v>-463.11900000000003</c:v>
                </c:pt>
                <c:pt idx="31685">
                  <c:v>-463.10300000000001</c:v>
                </c:pt>
                <c:pt idx="31686">
                  <c:v>-463.08699999999999</c:v>
                </c:pt>
                <c:pt idx="31687">
                  <c:v>-463.07100000000003</c:v>
                </c:pt>
                <c:pt idx="31688">
                  <c:v>-463.05500000000001</c:v>
                </c:pt>
                <c:pt idx="31689">
                  <c:v>-463.03899999999999</c:v>
                </c:pt>
                <c:pt idx="31690">
                  <c:v>-463.02300000000002</c:v>
                </c:pt>
                <c:pt idx="31691">
                  <c:v>-463.00700000000001</c:v>
                </c:pt>
                <c:pt idx="31692">
                  <c:v>-462.99099999999999</c:v>
                </c:pt>
                <c:pt idx="31693">
                  <c:v>-462.97500000000002</c:v>
                </c:pt>
                <c:pt idx="31694">
                  <c:v>-462.959</c:v>
                </c:pt>
                <c:pt idx="31695">
                  <c:v>-462.94299999999998</c:v>
                </c:pt>
                <c:pt idx="31696">
                  <c:v>-462.92700000000002</c:v>
                </c:pt>
                <c:pt idx="31697">
                  <c:v>-462.911</c:v>
                </c:pt>
                <c:pt idx="31698">
                  <c:v>-462.89499999999998</c:v>
                </c:pt>
                <c:pt idx="31699">
                  <c:v>-462.87900000000002</c:v>
                </c:pt>
                <c:pt idx="31700">
                  <c:v>-462.863</c:v>
                </c:pt>
                <c:pt idx="31701">
                  <c:v>-462.84699999999998</c:v>
                </c:pt>
                <c:pt idx="31702">
                  <c:v>-462.83100000000002</c:v>
                </c:pt>
                <c:pt idx="31703">
                  <c:v>-462.815</c:v>
                </c:pt>
                <c:pt idx="31704">
                  <c:v>-462.79899999999998</c:v>
                </c:pt>
                <c:pt idx="31705">
                  <c:v>-462.78300000000002</c:v>
                </c:pt>
                <c:pt idx="31706">
                  <c:v>-462.767</c:v>
                </c:pt>
                <c:pt idx="31707">
                  <c:v>-462.75099999999998</c:v>
                </c:pt>
                <c:pt idx="31708">
                  <c:v>-462.73500000000001</c:v>
                </c:pt>
                <c:pt idx="31709">
                  <c:v>-462.71899999999999</c:v>
                </c:pt>
                <c:pt idx="31710">
                  <c:v>-462.70299999999997</c:v>
                </c:pt>
                <c:pt idx="31711">
                  <c:v>-462.68700000000001</c:v>
                </c:pt>
                <c:pt idx="31712">
                  <c:v>-462.67099999999999</c:v>
                </c:pt>
                <c:pt idx="31713">
                  <c:v>-462.65499999999997</c:v>
                </c:pt>
                <c:pt idx="31714">
                  <c:v>-462.63900000000001</c:v>
                </c:pt>
                <c:pt idx="31715">
                  <c:v>-462.62299999999999</c:v>
                </c:pt>
                <c:pt idx="31716">
                  <c:v>-462.60700000000003</c:v>
                </c:pt>
                <c:pt idx="31717">
                  <c:v>-462.59100000000001</c:v>
                </c:pt>
                <c:pt idx="31718">
                  <c:v>-462.57499999999999</c:v>
                </c:pt>
                <c:pt idx="31719">
                  <c:v>-462.55900000000003</c:v>
                </c:pt>
                <c:pt idx="31720">
                  <c:v>-462.54300000000001</c:v>
                </c:pt>
                <c:pt idx="31721">
                  <c:v>-462.52699999999999</c:v>
                </c:pt>
                <c:pt idx="31722">
                  <c:v>-462.51100000000002</c:v>
                </c:pt>
                <c:pt idx="31723">
                  <c:v>-462.495</c:v>
                </c:pt>
                <c:pt idx="31724">
                  <c:v>-462.47899999999998</c:v>
                </c:pt>
                <c:pt idx="31725">
                  <c:v>-462.46300000000002</c:v>
                </c:pt>
                <c:pt idx="31726">
                  <c:v>-462.447</c:v>
                </c:pt>
                <c:pt idx="31727">
                  <c:v>-462.43099999999998</c:v>
                </c:pt>
                <c:pt idx="31728">
                  <c:v>-462.41500000000002</c:v>
                </c:pt>
                <c:pt idx="31729">
                  <c:v>-462.399</c:v>
                </c:pt>
                <c:pt idx="31730">
                  <c:v>-462.38299999999998</c:v>
                </c:pt>
                <c:pt idx="31731">
                  <c:v>-462.36700000000002</c:v>
                </c:pt>
                <c:pt idx="31732">
                  <c:v>-462.351</c:v>
                </c:pt>
                <c:pt idx="31733">
                  <c:v>-462.33499999999998</c:v>
                </c:pt>
                <c:pt idx="31734">
                  <c:v>-462.31900000000002</c:v>
                </c:pt>
                <c:pt idx="31735">
                  <c:v>-462.303</c:v>
                </c:pt>
                <c:pt idx="31736">
                  <c:v>-462.28699999999998</c:v>
                </c:pt>
                <c:pt idx="31737">
                  <c:v>-462.27100000000002</c:v>
                </c:pt>
                <c:pt idx="31738">
                  <c:v>-462.255</c:v>
                </c:pt>
                <c:pt idx="31739">
                  <c:v>-462.23899999999998</c:v>
                </c:pt>
                <c:pt idx="31740">
                  <c:v>-462.22300000000001</c:v>
                </c:pt>
                <c:pt idx="31741">
                  <c:v>-462.20699999999999</c:v>
                </c:pt>
                <c:pt idx="31742">
                  <c:v>-462.19099999999997</c:v>
                </c:pt>
                <c:pt idx="31743">
                  <c:v>-462.17500000000001</c:v>
                </c:pt>
                <c:pt idx="31744">
                  <c:v>-462.15899999999999</c:v>
                </c:pt>
                <c:pt idx="31745">
                  <c:v>-462.14299999999997</c:v>
                </c:pt>
                <c:pt idx="31746">
                  <c:v>-462.12700000000001</c:v>
                </c:pt>
                <c:pt idx="31747">
                  <c:v>-462.11099999999999</c:v>
                </c:pt>
                <c:pt idx="31748">
                  <c:v>-462.09500000000003</c:v>
                </c:pt>
                <c:pt idx="31749">
                  <c:v>-462.07900000000001</c:v>
                </c:pt>
                <c:pt idx="31750">
                  <c:v>-462.06299999999999</c:v>
                </c:pt>
                <c:pt idx="31751">
                  <c:v>-462.04700000000003</c:v>
                </c:pt>
                <c:pt idx="31752">
                  <c:v>-462.03100000000001</c:v>
                </c:pt>
                <c:pt idx="31753">
                  <c:v>-462.01499999999999</c:v>
                </c:pt>
                <c:pt idx="31754">
                  <c:v>-461.99900000000002</c:v>
                </c:pt>
                <c:pt idx="31755">
                  <c:v>-461.983</c:v>
                </c:pt>
                <c:pt idx="31756">
                  <c:v>-461.96699999999998</c:v>
                </c:pt>
                <c:pt idx="31757">
                  <c:v>-461.95100000000002</c:v>
                </c:pt>
                <c:pt idx="31758">
                  <c:v>-461.935</c:v>
                </c:pt>
                <c:pt idx="31759">
                  <c:v>-461.91899999999998</c:v>
                </c:pt>
                <c:pt idx="31760">
                  <c:v>-461.90300000000002</c:v>
                </c:pt>
                <c:pt idx="31761">
                  <c:v>-461.887</c:v>
                </c:pt>
                <c:pt idx="31762">
                  <c:v>-461.87099999999998</c:v>
                </c:pt>
                <c:pt idx="31763">
                  <c:v>-461.85500000000002</c:v>
                </c:pt>
                <c:pt idx="31764">
                  <c:v>-461.839</c:v>
                </c:pt>
                <c:pt idx="31765">
                  <c:v>-461.82299999999998</c:v>
                </c:pt>
                <c:pt idx="31766">
                  <c:v>-461.80700000000002</c:v>
                </c:pt>
                <c:pt idx="31767">
                  <c:v>-461.79199999999997</c:v>
                </c:pt>
                <c:pt idx="31768">
                  <c:v>-461.77600000000001</c:v>
                </c:pt>
                <c:pt idx="31769">
                  <c:v>-461.76</c:v>
                </c:pt>
                <c:pt idx="31770">
                  <c:v>-461.74400000000003</c:v>
                </c:pt>
                <c:pt idx="31771">
                  <c:v>-461.72800000000001</c:v>
                </c:pt>
                <c:pt idx="31772">
                  <c:v>-461.71199999999999</c:v>
                </c:pt>
                <c:pt idx="31773">
                  <c:v>-461.69600000000003</c:v>
                </c:pt>
                <c:pt idx="31774">
                  <c:v>-461.68</c:v>
                </c:pt>
                <c:pt idx="31775">
                  <c:v>-461.66399999999999</c:v>
                </c:pt>
                <c:pt idx="31776">
                  <c:v>-461.64800000000002</c:v>
                </c:pt>
                <c:pt idx="31777">
                  <c:v>-461.63200000000001</c:v>
                </c:pt>
                <c:pt idx="31778">
                  <c:v>-461.61599999999999</c:v>
                </c:pt>
                <c:pt idx="31779">
                  <c:v>-461.6</c:v>
                </c:pt>
                <c:pt idx="31780">
                  <c:v>-461.584</c:v>
                </c:pt>
                <c:pt idx="31781">
                  <c:v>-461.56799999999998</c:v>
                </c:pt>
                <c:pt idx="31782">
                  <c:v>-461.55200000000002</c:v>
                </c:pt>
                <c:pt idx="31783">
                  <c:v>-461.536</c:v>
                </c:pt>
                <c:pt idx="31784">
                  <c:v>-461.52</c:v>
                </c:pt>
                <c:pt idx="31785">
                  <c:v>-461.50400000000002</c:v>
                </c:pt>
                <c:pt idx="31786">
                  <c:v>-461.488</c:v>
                </c:pt>
                <c:pt idx="31787">
                  <c:v>-461.47199999999998</c:v>
                </c:pt>
                <c:pt idx="31788">
                  <c:v>-461.45600000000002</c:v>
                </c:pt>
                <c:pt idx="31789">
                  <c:v>-461.44</c:v>
                </c:pt>
                <c:pt idx="31790">
                  <c:v>-461.42399999999998</c:v>
                </c:pt>
                <c:pt idx="31791">
                  <c:v>-461.40800000000002</c:v>
                </c:pt>
                <c:pt idx="31792">
                  <c:v>-461.392</c:v>
                </c:pt>
                <c:pt idx="31793">
                  <c:v>-461.37599999999998</c:v>
                </c:pt>
                <c:pt idx="31794">
                  <c:v>-461.36</c:v>
                </c:pt>
                <c:pt idx="31795">
                  <c:v>-461.34399999999999</c:v>
                </c:pt>
                <c:pt idx="31796">
                  <c:v>-461.32799999999997</c:v>
                </c:pt>
                <c:pt idx="31797">
                  <c:v>-461.31200000000001</c:v>
                </c:pt>
                <c:pt idx="31798">
                  <c:v>-461.29599999999999</c:v>
                </c:pt>
                <c:pt idx="31799">
                  <c:v>-461.28</c:v>
                </c:pt>
                <c:pt idx="31800">
                  <c:v>-461.26400000000001</c:v>
                </c:pt>
                <c:pt idx="31801">
                  <c:v>-461.24799999999999</c:v>
                </c:pt>
                <c:pt idx="31802">
                  <c:v>-461.23200000000003</c:v>
                </c:pt>
                <c:pt idx="31803">
                  <c:v>-461.21600000000001</c:v>
                </c:pt>
                <c:pt idx="31804">
                  <c:v>-461.2</c:v>
                </c:pt>
                <c:pt idx="31805">
                  <c:v>-461.18400000000003</c:v>
                </c:pt>
                <c:pt idx="31806">
                  <c:v>-461.16800000000001</c:v>
                </c:pt>
                <c:pt idx="31807">
                  <c:v>-461.15199999999999</c:v>
                </c:pt>
                <c:pt idx="31808">
                  <c:v>-461.13600000000002</c:v>
                </c:pt>
                <c:pt idx="31809">
                  <c:v>-461.12</c:v>
                </c:pt>
                <c:pt idx="31810">
                  <c:v>-461.10399999999998</c:v>
                </c:pt>
                <c:pt idx="31811">
                  <c:v>-461.08800000000002</c:v>
                </c:pt>
                <c:pt idx="31812">
                  <c:v>-461.072</c:v>
                </c:pt>
                <c:pt idx="31813">
                  <c:v>-461.05599999999998</c:v>
                </c:pt>
                <c:pt idx="31814">
                  <c:v>-461.04</c:v>
                </c:pt>
                <c:pt idx="31815">
                  <c:v>-461.024</c:v>
                </c:pt>
                <c:pt idx="31816">
                  <c:v>-461.00799999999998</c:v>
                </c:pt>
                <c:pt idx="31817">
                  <c:v>-460.99200000000002</c:v>
                </c:pt>
                <c:pt idx="31818">
                  <c:v>-460.976</c:v>
                </c:pt>
                <c:pt idx="31819">
                  <c:v>-460.96</c:v>
                </c:pt>
                <c:pt idx="31820">
                  <c:v>-460.94400000000002</c:v>
                </c:pt>
                <c:pt idx="31821">
                  <c:v>-460.928</c:v>
                </c:pt>
                <c:pt idx="31822">
                  <c:v>-460.91199999999998</c:v>
                </c:pt>
                <c:pt idx="31823">
                  <c:v>-460.89600000000002</c:v>
                </c:pt>
                <c:pt idx="31824">
                  <c:v>-460.88</c:v>
                </c:pt>
                <c:pt idx="31825">
                  <c:v>-460.86399999999998</c:v>
                </c:pt>
                <c:pt idx="31826">
                  <c:v>-460.84800000000001</c:v>
                </c:pt>
                <c:pt idx="31827">
                  <c:v>-460.83199999999999</c:v>
                </c:pt>
                <c:pt idx="31828">
                  <c:v>-460.81599999999997</c:v>
                </c:pt>
                <c:pt idx="31829">
                  <c:v>-460.8</c:v>
                </c:pt>
                <c:pt idx="31830">
                  <c:v>-460.78399999999999</c:v>
                </c:pt>
                <c:pt idx="31831">
                  <c:v>-460.76799999999997</c:v>
                </c:pt>
                <c:pt idx="31832">
                  <c:v>-460.75200000000001</c:v>
                </c:pt>
                <c:pt idx="31833">
                  <c:v>-460.73599999999999</c:v>
                </c:pt>
                <c:pt idx="31834">
                  <c:v>-460.72</c:v>
                </c:pt>
                <c:pt idx="31835">
                  <c:v>-460.70400000000001</c:v>
                </c:pt>
                <c:pt idx="31836">
                  <c:v>-460.68799999999999</c:v>
                </c:pt>
                <c:pt idx="31837">
                  <c:v>-460.67200000000003</c:v>
                </c:pt>
                <c:pt idx="31838">
                  <c:v>-460.65600000000001</c:v>
                </c:pt>
                <c:pt idx="31839">
                  <c:v>-460.64</c:v>
                </c:pt>
                <c:pt idx="31840">
                  <c:v>-460.62400000000002</c:v>
                </c:pt>
                <c:pt idx="31841">
                  <c:v>-460.608</c:v>
                </c:pt>
                <c:pt idx="31842">
                  <c:v>-460.59199999999998</c:v>
                </c:pt>
                <c:pt idx="31843">
                  <c:v>-460.57600000000002</c:v>
                </c:pt>
                <c:pt idx="31844">
                  <c:v>-460.56</c:v>
                </c:pt>
                <c:pt idx="31845">
                  <c:v>-460.54399999999998</c:v>
                </c:pt>
                <c:pt idx="31846">
                  <c:v>-460.52800000000002</c:v>
                </c:pt>
                <c:pt idx="31847">
                  <c:v>-460.512</c:v>
                </c:pt>
                <c:pt idx="31848">
                  <c:v>-460.49599999999998</c:v>
                </c:pt>
                <c:pt idx="31849">
                  <c:v>-460.48</c:v>
                </c:pt>
                <c:pt idx="31850">
                  <c:v>-460.464</c:v>
                </c:pt>
                <c:pt idx="31851">
                  <c:v>-460.44799999999998</c:v>
                </c:pt>
                <c:pt idx="31852">
                  <c:v>-460.43200000000002</c:v>
                </c:pt>
                <c:pt idx="31853">
                  <c:v>-460.416</c:v>
                </c:pt>
                <c:pt idx="31854">
                  <c:v>-460.4</c:v>
                </c:pt>
                <c:pt idx="31855">
                  <c:v>-460.38400000000001</c:v>
                </c:pt>
                <c:pt idx="31856">
                  <c:v>-460.36799999999999</c:v>
                </c:pt>
                <c:pt idx="31857">
                  <c:v>-460.35199999999998</c:v>
                </c:pt>
                <c:pt idx="31858">
                  <c:v>-460.33600000000001</c:v>
                </c:pt>
                <c:pt idx="31859">
                  <c:v>-460.32</c:v>
                </c:pt>
                <c:pt idx="31860">
                  <c:v>-460.30399999999997</c:v>
                </c:pt>
                <c:pt idx="31861">
                  <c:v>-460.28800000000001</c:v>
                </c:pt>
                <c:pt idx="31862">
                  <c:v>-460.27199999999999</c:v>
                </c:pt>
                <c:pt idx="31863">
                  <c:v>-460.25599999999997</c:v>
                </c:pt>
                <c:pt idx="31864">
                  <c:v>-460.24</c:v>
                </c:pt>
                <c:pt idx="31865">
                  <c:v>-460.22399999999999</c:v>
                </c:pt>
                <c:pt idx="31866">
                  <c:v>-460.20800000000003</c:v>
                </c:pt>
                <c:pt idx="31867">
                  <c:v>-460.19200000000001</c:v>
                </c:pt>
                <c:pt idx="31868">
                  <c:v>-460.17599999999999</c:v>
                </c:pt>
                <c:pt idx="31869">
                  <c:v>-460.16</c:v>
                </c:pt>
                <c:pt idx="31870">
                  <c:v>-460.14400000000001</c:v>
                </c:pt>
                <c:pt idx="31871">
                  <c:v>-460.12799999999999</c:v>
                </c:pt>
                <c:pt idx="31872">
                  <c:v>-460.11200000000002</c:v>
                </c:pt>
                <c:pt idx="31873">
                  <c:v>-460.096</c:v>
                </c:pt>
                <c:pt idx="31874">
                  <c:v>-460.08</c:v>
                </c:pt>
                <c:pt idx="31875">
                  <c:v>-460.06400000000002</c:v>
                </c:pt>
                <c:pt idx="31876">
                  <c:v>-460.048</c:v>
                </c:pt>
                <c:pt idx="31877">
                  <c:v>-460.03199999999998</c:v>
                </c:pt>
                <c:pt idx="31878">
                  <c:v>-460.01600000000002</c:v>
                </c:pt>
                <c:pt idx="31879">
                  <c:v>-460</c:v>
                </c:pt>
                <c:pt idx="31880">
                  <c:v>-459.98399999999998</c:v>
                </c:pt>
                <c:pt idx="31881">
                  <c:v>-459.96899999999999</c:v>
                </c:pt>
                <c:pt idx="31882">
                  <c:v>-459.95299999999997</c:v>
                </c:pt>
                <c:pt idx="31883">
                  <c:v>-459.93700000000001</c:v>
                </c:pt>
                <c:pt idx="31884">
                  <c:v>-459.92099999999999</c:v>
                </c:pt>
                <c:pt idx="31885">
                  <c:v>-459.90499999999997</c:v>
                </c:pt>
                <c:pt idx="31886">
                  <c:v>-459.88900000000001</c:v>
                </c:pt>
                <c:pt idx="31887">
                  <c:v>-459.87299999999999</c:v>
                </c:pt>
                <c:pt idx="31888">
                  <c:v>-459.85700000000003</c:v>
                </c:pt>
                <c:pt idx="31889">
                  <c:v>-459.84100000000001</c:v>
                </c:pt>
                <c:pt idx="31890">
                  <c:v>-459.82499999999999</c:v>
                </c:pt>
                <c:pt idx="31891">
                  <c:v>-459.80900000000003</c:v>
                </c:pt>
                <c:pt idx="31892">
                  <c:v>-459.79300000000001</c:v>
                </c:pt>
                <c:pt idx="31893">
                  <c:v>-459.77699999999999</c:v>
                </c:pt>
                <c:pt idx="31894">
                  <c:v>-459.76100000000002</c:v>
                </c:pt>
                <c:pt idx="31895">
                  <c:v>-459.745</c:v>
                </c:pt>
                <c:pt idx="31896">
                  <c:v>-459.72899999999998</c:v>
                </c:pt>
                <c:pt idx="31897">
                  <c:v>-459.71300000000002</c:v>
                </c:pt>
                <c:pt idx="31898">
                  <c:v>-459.697</c:v>
                </c:pt>
                <c:pt idx="31899">
                  <c:v>-459.68099999999998</c:v>
                </c:pt>
                <c:pt idx="31900">
                  <c:v>-459.66500000000002</c:v>
                </c:pt>
                <c:pt idx="31901">
                  <c:v>-459.649</c:v>
                </c:pt>
                <c:pt idx="31902">
                  <c:v>-459.63299999999998</c:v>
                </c:pt>
                <c:pt idx="31903">
                  <c:v>-459.61700000000002</c:v>
                </c:pt>
                <c:pt idx="31904">
                  <c:v>-459.601</c:v>
                </c:pt>
                <c:pt idx="31905">
                  <c:v>-459.58499999999998</c:v>
                </c:pt>
                <c:pt idx="31906">
                  <c:v>-459.56900000000002</c:v>
                </c:pt>
                <c:pt idx="31907">
                  <c:v>-459.553</c:v>
                </c:pt>
                <c:pt idx="31908">
                  <c:v>-459.53699999999998</c:v>
                </c:pt>
                <c:pt idx="31909">
                  <c:v>-459.52100000000002</c:v>
                </c:pt>
                <c:pt idx="31910">
                  <c:v>-459.505</c:v>
                </c:pt>
                <c:pt idx="31911">
                  <c:v>-459.48899999999998</c:v>
                </c:pt>
                <c:pt idx="31912">
                  <c:v>-459.47300000000001</c:v>
                </c:pt>
                <c:pt idx="31913">
                  <c:v>-459.45699999999999</c:v>
                </c:pt>
                <c:pt idx="31914">
                  <c:v>-459.44099999999997</c:v>
                </c:pt>
                <c:pt idx="31915">
                  <c:v>-459.42500000000001</c:v>
                </c:pt>
                <c:pt idx="31916">
                  <c:v>-459.40899999999999</c:v>
                </c:pt>
                <c:pt idx="31917">
                  <c:v>-459.39299999999997</c:v>
                </c:pt>
                <c:pt idx="31918">
                  <c:v>-459.37700000000001</c:v>
                </c:pt>
                <c:pt idx="31919">
                  <c:v>-459.36099999999999</c:v>
                </c:pt>
                <c:pt idx="31920">
                  <c:v>-459.34500000000003</c:v>
                </c:pt>
                <c:pt idx="31921">
                  <c:v>-459.32900000000001</c:v>
                </c:pt>
                <c:pt idx="31922">
                  <c:v>-459.31299999999999</c:v>
                </c:pt>
                <c:pt idx="31923">
                  <c:v>-459.29700000000003</c:v>
                </c:pt>
                <c:pt idx="31924">
                  <c:v>-459.28100000000001</c:v>
                </c:pt>
                <c:pt idx="31925">
                  <c:v>-459.26499999999999</c:v>
                </c:pt>
                <c:pt idx="31926">
                  <c:v>-459.24900000000002</c:v>
                </c:pt>
                <c:pt idx="31927">
                  <c:v>-459.233</c:v>
                </c:pt>
                <c:pt idx="31928">
                  <c:v>-459.21699999999998</c:v>
                </c:pt>
                <c:pt idx="31929">
                  <c:v>-459.20100000000002</c:v>
                </c:pt>
                <c:pt idx="31930">
                  <c:v>-459.185</c:v>
                </c:pt>
                <c:pt idx="31931">
                  <c:v>-459.16899999999998</c:v>
                </c:pt>
                <c:pt idx="31932">
                  <c:v>-459.15300000000002</c:v>
                </c:pt>
                <c:pt idx="31933">
                  <c:v>-459.137</c:v>
                </c:pt>
                <c:pt idx="31934">
                  <c:v>-459.12099999999998</c:v>
                </c:pt>
                <c:pt idx="31935">
                  <c:v>-459.10500000000002</c:v>
                </c:pt>
                <c:pt idx="31936">
                  <c:v>-459.089</c:v>
                </c:pt>
                <c:pt idx="31937">
                  <c:v>-459.07299999999998</c:v>
                </c:pt>
                <c:pt idx="31938">
                  <c:v>-459.05700000000002</c:v>
                </c:pt>
                <c:pt idx="31939">
                  <c:v>-459.041</c:v>
                </c:pt>
                <c:pt idx="31940">
                  <c:v>-459.02499999999998</c:v>
                </c:pt>
                <c:pt idx="31941">
                  <c:v>-459.00900000000001</c:v>
                </c:pt>
                <c:pt idx="31942">
                  <c:v>-458.99299999999999</c:v>
                </c:pt>
                <c:pt idx="31943">
                  <c:v>-458.97699999999998</c:v>
                </c:pt>
                <c:pt idx="31944">
                  <c:v>-458.96100000000001</c:v>
                </c:pt>
                <c:pt idx="31945">
                  <c:v>-458.94499999999999</c:v>
                </c:pt>
                <c:pt idx="31946">
                  <c:v>-458.92899999999997</c:v>
                </c:pt>
                <c:pt idx="31947">
                  <c:v>-458.91300000000001</c:v>
                </c:pt>
                <c:pt idx="31948">
                  <c:v>-458.89699999999999</c:v>
                </c:pt>
                <c:pt idx="31949">
                  <c:v>-458.88099999999997</c:v>
                </c:pt>
                <c:pt idx="31950">
                  <c:v>-458.86500000000001</c:v>
                </c:pt>
                <c:pt idx="31951">
                  <c:v>-458.84899999999999</c:v>
                </c:pt>
                <c:pt idx="31952">
                  <c:v>-458.83300000000003</c:v>
                </c:pt>
                <c:pt idx="31953">
                  <c:v>-458.81700000000001</c:v>
                </c:pt>
                <c:pt idx="31954">
                  <c:v>-458.80099999999999</c:v>
                </c:pt>
                <c:pt idx="31955">
                  <c:v>-458.78500000000003</c:v>
                </c:pt>
                <c:pt idx="31956">
                  <c:v>-458.76900000000001</c:v>
                </c:pt>
                <c:pt idx="31957">
                  <c:v>-458.75299999999999</c:v>
                </c:pt>
                <c:pt idx="31958">
                  <c:v>-458.73700000000002</c:v>
                </c:pt>
                <c:pt idx="31959">
                  <c:v>-458.721</c:v>
                </c:pt>
                <c:pt idx="31960">
                  <c:v>-458.70499999999998</c:v>
                </c:pt>
                <c:pt idx="31961">
                  <c:v>-458.68900000000002</c:v>
                </c:pt>
                <c:pt idx="31962">
                  <c:v>-458.673</c:v>
                </c:pt>
                <c:pt idx="31963">
                  <c:v>-458.65699999999998</c:v>
                </c:pt>
                <c:pt idx="31964">
                  <c:v>-458.64100000000002</c:v>
                </c:pt>
                <c:pt idx="31965">
                  <c:v>-458.625</c:v>
                </c:pt>
                <c:pt idx="31966">
                  <c:v>-458.60899999999998</c:v>
                </c:pt>
                <c:pt idx="31967">
                  <c:v>-458.59300000000002</c:v>
                </c:pt>
                <c:pt idx="31968">
                  <c:v>-458.577</c:v>
                </c:pt>
                <c:pt idx="31969">
                  <c:v>-458.56099999999998</c:v>
                </c:pt>
                <c:pt idx="31970">
                  <c:v>-458.54500000000002</c:v>
                </c:pt>
                <c:pt idx="31971">
                  <c:v>-458.529</c:v>
                </c:pt>
                <c:pt idx="31972">
                  <c:v>-458.51299999999998</c:v>
                </c:pt>
                <c:pt idx="31973">
                  <c:v>-458.49700000000001</c:v>
                </c:pt>
                <c:pt idx="31974">
                  <c:v>-458.48099999999999</c:v>
                </c:pt>
                <c:pt idx="31975">
                  <c:v>-458.46499999999997</c:v>
                </c:pt>
                <c:pt idx="31976">
                  <c:v>-458.44900000000001</c:v>
                </c:pt>
                <c:pt idx="31977">
                  <c:v>-458.43299999999999</c:v>
                </c:pt>
                <c:pt idx="31978">
                  <c:v>-458.41699999999997</c:v>
                </c:pt>
                <c:pt idx="31979">
                  <c:v>-458.40100000000001</c:v>
                </c:pt>
                <c:pt idx="31980">
                  <c:v>-458.38499999999999</c:v>
                </c:pt>
                <c:pt idx="31981">
                  <c:v>-458.36900000000003</c:v>
                </c:pt>
                <c:pt idx="31982">
                  <c:v>-458.35300000000001</c:v>
                </c:pt>
                <c:pt idx="31983">
                  <c:v>-458.33699999999999</c:v>
                </c:pt>
                <c:pt idx="31984">
                  <c:v>-458.32100000000003</c:v>
                </c:pt>
                <c:pt idx="31985">
                  <c:v>-458.30500000000001</c:v>
                </c:pt>
                <c:pt idx="31986">
                  <c:v>-458.28899999999999</c:v>
                </c:pt>
                <c:pt idx="31987">
                  <c:v>-458.27300000000002</c:v>
                </c:pt>
                <c:pt idx="31988">
                  <c:v>-458.25700000000001</c:v>
                </c:pt>
                <c:pt idx="31989">
                  <c:v>-458.24099999999999</c:v>
                </c:pt>
                <c:pt idx="31990">
                  <c:v>-458.22500000000002</c:v>
                </c:pt>
                <c:pt idx="31991">
                  <c:v>-458.209</c:v>
                </c:pt>
                <c:pt idx="31992">
                  <c:v>-458.19299999999998</c:v>
                </c:pt>
                <c:pt idx="31993">
                  <c:v>-458.17700000000002</c:v>
                </c:pt>
                <c:pt idx="31994">
                  <c:v>-458.161</c:v>
                </c:pt>
                <c:pt idx="31995">
                  <c:v>-458.14600000000002</c:v>
                </c:pt>
                <c:pt idx="31996">
                  <c:v>-458.13</c:v>
                </c:pt>
                <c:pt idx="31997">
                  <c:v>-458.11399999999998</c:v>
                </c:pt>
                <c:pt idx="31998">
                  <c:v>-458.09800000000001</c:v>
                </c:pt>
                <c:pt idx="31999">
                  <c:v>-458.08199999999999</c:v>
                </c:pt>
                <c:pt idx="32000">
                  <c:v>-458.06599999999997</c:v>
                </c:pt>
                <c:pt idx="32001">
                  <c:v>-458.05</c:v>
                </c:pt>
                <c:pt idx="32002">
                  <c:v>-458.03399999999999</c:v>
                </c:pt>
                <c:pt idx="32003">
                  <c:v>-458.01799999999997</c:v>
                </c:pt>
                <c:pt idx="32004">
                  <c:v>-458.00200000000001</c:v>
                </c:pt>
                <c:pt idx="32005">
                  <c:v>-457.98599999999999</c:v>
                </c:pt>
                <c:pt idx="32006">
                  <c:v>-457.97</c:v>
                </c:pt>
                <c:pt idx="32007">
                  <c:v>-457.95400000000001</c:v>
                </c:pt>
                <c:pt idx="32008">
                  <c:v>-457.93799999999999</c:v>
                </c:pt>
                <c:pt idx="32009">
                  <c:v>-457.92200000000003</c:v>
                </c:pt>
                <c:pt idx="32010">
                  <c:v>-457.90600000000001</c:v>
                </c:pt>
                <c:pt idx="32011">
                  <c:v>-457.89</c:v>
                </c:pt>
                <c:pt idx="32012">
                  <c:v>-457.87400000000002</c:v>
                </c:pt>
                <c:pt idx="32013">
                  <c:v>-457.858</c:v>
                </c:pt>
                <c:pt idx="32014">
                  <c:v>-457.84199999999998</c:v>
                </c:pt>
                <c:pt idx="32015">
                  <c:v>-457.82600000000002</c:v>
                </c:pt>
                <c:pt idx="32016">
                  <c:v>-457.81</c:v>
                </c:pt>
                <c:pt idx="32017">
                  <c:v>-457.79399999999998</c:v>
                </c:pt>
                <c:pt idx="32018">
                  <c:v>-457.77800000000002</c:v>
                </c:pt>
                <c:pt idx="32019">
                  <c:v>-457.762</c:v>
                </c:pt>
                <c:pt idx="32020">
                  <c:v>-457.74599999999998</c:v>
                </c:pt>
                <c:pt idx="32021">
                  <c:v>-457.73</c:v>
                </c:pt>
                <c:pt idx="32022">
                  <c:v>-457.714</c:v>
                </c:pt>
                <c:pt idx="32023">
                  <c:v>-457.69799999999998</c:v>
                </c:pt>
                <c:pt idx="32024">
                  <c:v>-457.68200000000002</c:v>
                </c:pt>
                <c:pt idx="32025">
                  <c:v>-457.666</c:v>
                </c:pt>
                <c:pt idx="32026">
                  <c:v>-457.65</c:v>
                </c:pt>
                <c:pt idx="32027">
                  <c:v>-457.63400000000001</c:v>
                </c:pt>
                <c:pt idx="32028">
                  <c:v>-457.61799999999999</c:v>
                </c:pt>
                <c:pt idx="32029">
                  <c:v>-457.60199999999998</c:v>
                </c:pt>
                <c:pt idx="32030">
                  <c:v>-457.58600000000001</c:v>
                </c:pt>
                <c:pt idx="32031">
                  <c:v>-457.57</c:v>
                </c:pt>
                <c:pt idx="32032">
                  <c:v>-457.55399999999997</c:v>
                </c:pt>
                <c:pt idx="32033">
                  <c:v>-457.53800000000001</c:v>
                </c:pt>
                <c:pt idx="32034">
                  <c:v>-457.52199999999999</c:v>
                </c:pt>
                <c:pt idx="32035">
                  <c:v>-457.50599999999997</c:v>
                </c:pt>
                <c:pt idx="32036">
                  <c:v>-457.49</c:v>
                </c:pt>
                <c:pt idx="32037">
                  <c:v>-457.47399999999999</c:v>
                </c:pt>
                <c:pt idx="32038">
                  <c:v>-457.45800000000003</c:v>
                </c:pt>
                <c:pt idx="32039">
                  <c:v>-457.44200000000001</c:v>
                </c:pt>
                <c:pt idx="32040">
                  <c:v>-457.42599999999999</c:v>
                </c:pt>
                <c:pt idx="32041">
                  <c:v>-457.41</c:v>
                </c:pt>
                <c:pt idx="32042">
                  <c:v>-457.39400000000001</c:v>
                </c:pt>
                <c:pt idx="32043">
                  <c:v>-457.37799999999999</c:v>
                </c:pt>
                <c:pt idx="32044">
                  <c:v>-457.36200000000002</c:v>
                </c:pt>
                <c:pt idx="32045">
                  <c:v>-457.346</c:v>
                </c:pt>
                <c:pt idx="32046">
                  <c:v>-457.33</c:v>
                </c:pt>
                <c:pt idx="32047">
                  <c:v>-457.31400000000002</c:v>
                </c:pt>
                <c:pt idx="32048">
                  <c:v>-457.298</c:v>
                </c:pt>
                <c:pt idx="32049">
                  <c:v>-457.28199999999998</c:v>
                </c:pt>
                <c:pt idx="32050">
                  <c:v>-457.26600000000002</c:v>
                </c:pt>
                <c:pt idx="32051">
                  <c:v>-457.25</c:v>
                </c:pt>
                <c:pt idx="32052">
                  <c:v>-457.23399999999998</c:v>
                </c:pt>
                <c:pt idx="32053">
                  <c:v>-457.21800000000002</c:v>
                </c:pt>
                <c:pt idx="32054">
                  <c:v>-457.202</c:v>
                </c:pt>
                <c:pt idx="32055">
                  <c:v>-457.18599999999998</c:v>
                </c:pt>
                <c:pt idx="32056">
                  <c:v>-457.17</c:v>
                </c:pt>
                <c:pt idx="32057">
                  <c:v>-457.154</c:v>
                </c:pt>
                <c:pt idx="32058">
                  <c:v>-457.13799999999998</c:v>
                </c:pt>
                <c:pt idx="32059">
                  <c:v>-457.12200000000001</c:v>
                </c:pt>
                <c:pt idx="32060">
                  <c:v>-457.10599999999999</c:v>
                </c:pt>
                <c:pt idx="32061">
                  <c:v>-457.09</c:v>
                </c:pt>
                <c:pt idx="32062">
                  <c:v>-457.07400000000001</c:v>
                </c:pt>
                <c:pt idx="32063">
                  <c:v>-457.05799999999999</c:v>
                </c:pt>
                <c:pt idx="32064">
                  <c:v>-457.04199999999997</c:v>
                </c:pt>
                <c:pt idx="32065">
                  <c:v>-457.02600000000001</c:v>
                </c:pt>
                <c:pt idx="32066">
                  <c:v>-457.01</c:v>
                </c:pt>
                <c:pt idx="32067">
                  <c:v>-456.99400000000003</c:v>
                </c:pt>
                <c:pt idx="32068">
                  <c:v>-456.97800000000001</c:v>
                </c:pt>
                <c:pt idx="32069">
                  <c:v>-456.96199999999999</c:v>
                </c:pt>
                <c:pt idx="32070">
                  <c:v>-456.94600000000003</c:v>
                </c:pt>
                <c:pt idx="32071">
                  <c:v>-456.93</c:v>
                </c:pt>
                <c:pt idx="32072">
                  <c:v>-456.91399999999999</c:v>
                </c:pt>
                <c:pt idx="32073">
                  <c:v>-456.89800000000002</c:v>
                </c:pt>
                <c:pt idx="32074">
                  <c:v>-456.88200000000001</c:v>
                </c:pt>
                <c:pt idx="32075">
                  <c:v>-456.86599999999999</c:v>
                </c:pt>
                <c:pt idx="32076">
                  <c:v>-456.85</c:v>
                </c:pt>
                <c:pt idx="32077">
                  <c:v>-456.834</c:v>
                </c:pt>
                <c:pt idx="32078">
                  <c:v>-456.81799999999998</c:v>
                </c:pt>
                <c:pt idx="32079">
                  <c:v>-456.80200000000002</c:v>
                </c:pt>
                <c:pt idx="32080">
                  <c:v>-456.786</c:v>
                </c:pt>
                <c:pt idx="32081">
                  <c:v>-456.77</c:v>
                </c:pt>
                <c:pt idx="32082">
                  <c:v>-456.75400000000002</c:v>
                </c:pt>
                <c:pt idx="32083">
                  <c:v>-456.738</c:v>
                </c:pt>
                <c:pt idx="32084">
                  <c:v>-456.72199999999998</c:v>
                </c:pt>
                <c:pt idx="32085">
                  <c:v>-456.70600000000002</c:v>
                </c:pt>
                <c:pt idx="32086">
                  <c:v>-456.69</c:v>
                </c:pt>
                <c:pt idx="32087">
                  <c:v>-456.67399999999998</c:v>
                </c:pt>
                <c:pt idx="32088">
                  <c:v>-456.65800000000002</c:v>
                </c:pt>
                <c:pt idx="32089">
                  <c:v>-456.642</c:v>
                </c:pt>
                <c:pt idx="32090">
                  <c:v>-456.62599999999998</c:v>
                </c:pt>
                <c:pt idx="32091">
                  <c:v>-456.61</c:v>
                </c:pt>
                <c:pt idx="32092">
                  <c:v>-456.59399999999999</c:v>
                </c:pt>
                <c:pt idx="32093">
                  <c:v>-456.57799999999997</c:v>
                </c:pt>
                <c:pt idx="32094">
                  <c:v>-456.56200000000001</c:v>
                </c:pt>
                <c:pt idx="32095">
                  <c:v>-456.54599999999999</c:v>
                </c:pt>
                <c:pt idx="32096">
                  <c:v>-456.53</c:v>
                </c:pt>
                <c:pt idx="32097">
                  <c:v>-456.51400000000001</c:v>
                </c:pt>
                <c:pt idx="32098">
                  <c:v>-456.49799999999999</c:v>
                </c:pt>
                <c:pt idx="32099">
                  <c:v>-456.48200000000003</c:v>
                </c:pt>
                <c:pt idx="32100">
                  <c:v>-456.46600000000001</c:v>
                </c:pt>
                <c:pt idx="32101">
                  <c:v>-456.45</c:v>
                </c:pt>
                <c:pt idx="32102">
                  <c:v>-456.43400000000003</c:v>
                </c:pt>
                <c:pt idx="32103">
                  <c:v>-456.41800000000001</c:v>
                </c:pt>
                <c:pt idx="32104">
                  <c:v>-456.40199999999999</c:v>
                </c:pt>
                <c:pt idx="32105">
                  <c:v>-456.38600000000002</c:v>
                </c:pt>
                <c:pt idx="32106">
                  <c:v>-456.37</c:v>
                </c:pt>
                <c:pt idx="32107">
                  <c:v>-456.35399999999998</c:v>
                </c:pt>
                <c:pt idx="32108">
                  <c:v>-456.339</c:v>
                </c:pt>
                <c:pt idx="32109">
                  <c:v>-456.32299999999998</c:v>
                </c:pt>
                <c:pt idx="32110">
                  <c:v>-456.30700000000002</c:v>
                </c:pt>
                <c:pt idx="32111">
                  <c:v>-456.291</c:v>
                </c:pt>
                <c:pt idx="32112">
                  <c:v>-456.27499999999998</c:v>
                </c:pt>
                <c:pt idx="32113">
                  <c:v>-456.25900000000001</c:v>
                </c:pt>
                <c:pt idx="32114">
                  <c:v>-456.24299999999999</c:v>
                </c:pt>
                <c:pt idx="32115">
                  <c:v>-456.22699999999998</c:v>
                </c:pt>
                <c:pt idx="32116">
                  <c:v>-456.21100000000001</c:v>
                </c:pt>
                <c:pt idx="32117">
                  <c:v>-456.19499999999999</c:v>
                </c:pt>
                <c:pt idx="32118">
                  <c:v>-456.17899999999997</c:v>
                </c:pt>
                <c:pt idx="32119">
                  <c:v>-456.16300000000001</c:v>
                </c:pt>
                <c:pt idx="32120">
                  <c:v>-456.14699999999999</c:v>
                </c:pt>
                <c:pt idx="32121">
                  <c:v>-456.13099999999997</c:v>
                </c:pt>
                <c:pt idx="32122">
                  <c:v>-456.11500000000001</c:v>
                </c:pt>
                <c:pt idx="32123">
                  <c:v>-456.09899999999999</c:v>
                </c:pt>
                <c:pt idx="32124">
                  <c:v>-456.08300000000003</c:v>
                </c:pt>
                <c:pt idx="32125">
                  <c:v>-456.06700000000001</c:v>
                </c:pt>
                <c:pt idx="32126">
                  <c:v>-456.05099999999999</c:v>
                </c:pt>
                <c:pt idx="32127">
                  <c:v>-456.03500000000003</c:v>
                </c:pt>
                <c:pt idx="32128">
                  <c:v>-456.01900000000001</c:v>
                </c:pt>
                <c:pt idx="32129">
                  <c:v>-456.00299999999999</c:v>
                </c:pt>
                <c:pt idx="32130">
                  <c:v>-455.98700000000002</c:v>
                </c:pt>
                <c:pt idx="32131">
                  <c:v>-455.971</c:v>
                </c:pt>
                <c:pt idx="32132">
                  <c:v>-455.95499999999998</c:v>
                </c:pt>
                <c:pt idx="32133">
                  <c:v>-455.93900000000002</c:v>
                </c:pt>
                <c:pt idx="32134">
                  <c:v>-455.923</c:v>
                </c:pt>
                <c:pt idx="32135">
                  <c:v>-455.90699999999998</c:v>
                </c:pt>
                <c:pt idx="32136">
                  <c:v>-455.89100000000002</c:v>
                </c:pt>
                <c:pt idx="32137">
                  <c:v>-455.875</c:v>
                </c:pt>
                <c:pt idx="32138">
                  <c:v>-455.85899999999998</c:v>
                </c:pt>
                <c:pt idx="32139">
                  <c:v>-455.84300000000002</c:v>
                </c:pt>
                <c:pt idx="32140">
                  <c:v>-455.827</c:v>
                </c:pt>
                <c:pt idx="32141">
                  <c:v>-455.81099999999998</c:v>
                </c:pt>
                <c:pt idx="32142">
                  <c:v>-455.79500000000002</c:v>
                </c:pt>
                <c:pt idx="32143">
                  <c:v>-455.779</c:v>
                </c:pt>
                <c:pt idx="32144">
                  <c:v>-455.76299999999998</c:v>
                </c:pt>
                <c:pt idx="32145">
                  <c:v>-455.74700000000001</c:v>
                </c:pt>
                <c:pt idx="32146">
                  <c:v>-455.73099999999999</c:v>
                </c:pt>
                <c:pt idx="32147">
                  <c:v>-455.71499999999997</c:v>
                </c:pt>
                <c:pt idx="32148">
                  <c:v>-455.69900000000001</c:v>
                </c:pt>
                <c:pt idx="32149">
                  <c:v>-455.68299999999999</c:v>
                </c:pt>
                <c:pt idx="32150">
                  <c:v>-455.66699999999997</c:v>
                </c:pt>
                <c:pt idx="32151">
                  <c:v>-455.65100000000001</c:v>
                </c:pt>
                <c:pt idx="32152">
                  <c:v>-455.63499999999999</c:v>
                </c:pt>
                <c:pt idx="32153">
                  <c:v>-455.61900000000003</c:v>
                </c:pt>
                <c:pt idx="32154">
                  <c:v>-455.60300000000001</c:v>
                </c:pt>
                <c:pt idx="32155">
                  <c:v>-455.58699999999999</c:v>
                </c:pt>
                <c:pt idx="32156">
                  <c:v>-455.57100000000003</c:v>
                </c:pt>
                <c:pt idx="32157">
                  <c:v>-455.55500000000001</c:v>
                </c:pt>
                <c:pt idx="32158">
                  <c:v>-455.53899999999999</c:v>
                </c:pt>
                <c:pt idx="32159">
                  <c:v>-455.52300000000002</c:v>
                </c:pt>
                <c:pt idx="32160">
                  <c:v>-455.50700000000001</c:v>
                </c:pt>
                <c:pt idx="32161">
                  <c:v>-455.49099999999999</c:v>
                </c:pt>
                <c:pt idx="32162">
                  <c:v>-455.47500000000002</c:v>
                </c:pt>
                <c:pt idx="32163">
                  <c:v>-455.459</c:v>
                </c:pt>
                <c:pt idx="32164">
                  <c:v>-455.44299999999998</c:v>
                </c:pt>
                <c:pt idx="32165">
                  <c:v>-455.42700000000002</c:v>
                </c:pt>
                <c:pt idx="32166">
                  <c:v>-455.411</c:v>
                </c:pt>
                <c:pt idx="32167">
                  <c:v>-455.39499999999998</c:v>
                </c:pt>
                <c:pt idx="32168">
                  <c:v>-455.37900000000002</c:v>
                </c:pt>
                <c:pt idx="32169">
                  <c:v>-455.363</c:v>
                </c:pt>
                <c:pt idx="32170">
                  <c:v>-455.34699999999998</c:v>
                </c:pt>
                <c:pt idx="32171">
                  <c:v>-455.33100000000002</c:v>
                </c:pt>
                <c:pt idx="32172">
                  <c:v>-455.315</c:v>
                </c:pt>
                <c:pt idx="32173">
                  <c:v>-455.29899999999998</c:v>
                </c:pt>
                <c:pt idx="32174">
                  <c:v>-455.28300000000002</c:v>
                </c:pt>
                <c:pt idx="32175">
                  <c:v>-455.267</c:v>
                </c:pt>
                <c:pt idx="32176">
                  <c:v>-455.25099999999998</c:v>
                </c:pt>
                <c:pt idx="32177">
                  <c:v>-455.23500000000001</c:v>
                </c:pt>
                <c:pt idx="32178">
                  <c:v>-455.21899999999999</c:v>
                </c:pt>
                <c:pt idx="32179">
                  <c:v>-455.20299999999997</c:v>
                </c:pt>
                <c:pt idx="32180">
                  <c:v>-455.18700000000001</c:v>
                </c:pt>
                <c:pt idx="32181">
                  <c:v>-455.17099999999999</c:v>
                </c:pt>
                <c:pt idx="32182">
                  <c:v>-455.15499999999997</c:v>
                </c:pt>
                <c:pt idx="32183">
                  <c:v>-455.13900000000001</c:v>
                </c:pt>
                <c:pt idx="32184">
                  <c:v>-455.12299999999999</c:v>
                </c:pt>
                <c:pt idx="32185">
                  <c:v>-455.10700000000003</c:v>
                </c:pt>
                <c:pt idx="32186">
                  <c:v>-455.09100000000001</c:v>
                </c:pt>
                <c:pt idx="32187">
                  <c:v>-455.07499999999999</c:v>
                </c:pt>
                <c:pt idx="32188">
                  <c:v>-455.05900000000003</c:v>
                </c:pt>
                <c:pt idx="32189">
                  <c:v>-455.04300000000001</c:v>
                </c:pt>
                <c:pt idx="32190">
                  <c:v>-455.02699999999999</c:v>
                </c:pt>
                <c:pt idx="32191">
                  <c:v>-455.01100000000002</c:v>
                </c:pt>
                <c:pt idx="32192">
                  <c:v>-454.995</c:v>
                </c:pt>
                <c:pt idx="32193">
                  <c:v>-454.97899999999998</c:v>
                </c:pt>
                <c:pt idx="32194">
                  <c:v>-454.96300000000002</c:v>
                </c:pt>
                <c:pt idx="32195">
                  <c:v>-454.947</c:v>
                </c:pt>
                <c:pt idx="32196">
                  <c:v>-454.93099999999998</c:v>
                </c:pt>
                <c:pt idx="32197">
                  <c:v>-454.91500000000002</c:v>
                </c:pt>
                <c:pt idx="32198">
                  <c:v>-454.899</c:v>
                </c:pt>
                <c:pt idx="32199">
                  <c:v>-454.88299999999998</c:v>
                </c:pt>
                <c:pt idx="32200">
                  <c:v>-454.86700000000002</c:v>
                </c:pt>
                <c:pt idx="32201">
                  <c:v>-454.851</c:v>
                </c:pt>
                <c:pt idx="32202">
                  <c:v>-454.83499999999998</c:v>
                </c:pt>
                <c:pt idx="32203">
                  <c:v>-454.81900000000002</c:v>
                </c:pt>
                <c:pt idx="32204">
                  <c:v>-454.803</c:v>
                </c:pt>
                <c:pt idx="32205">
                  <c:v>-454.78699999999998</c:v>
                </c:pt>
                <c:pt idx="32206">
                  <c:v>-454.77100000000002</c:v>
                </c:pt>
                <c:pt idx="32207">
                  <c:v>-454.755</c:v>
                </c:pt>
                <c:pt idx="32208">
                  <c:v>-454.73899999999998</c:v>
                </c:pt>
                <c:pt idx="32209">
                  <c:v>-454.72300000000001</c:v>
                </c:pt>
                <c:pt idx="32210">
                  <c:v>-454.70699999999999</c:v>
                </c:pt>
                <c:pt idx="32211">
                  <c:v>-454.69099999999997</c:v>
                </c:pt>
                <c:pt idx="32212">
                  <c:v>-454.67500000000001</c:v>
                </c:pt>
                <c:pt idx="32213">
                  <c:v>-454.65899999999999</c:v>
                </c:pt>
                <c:pt idx="32214">
                  <c:v>-454.64299999999997</c:v>
                </c:pt>
                <c:pt idx="32215">
                  <c:v>-454.62700000000001</c:v>
                </c:pt>
                <c:pt idx="32216">
                  <c:v>-454.61099999999999</c:v>
                </c:pt>
                <c:pt idx="32217">
                  <c:v>-454.59500000000003</c:v>
                </c:pt>
                <c:pt idx="32218">
                  <c:v>-454.57900000000001</c:v>
                </c:pt>
                <c:pt idx="32219">
                  <c:v>-454.56299999999999</c:v>
                </c:pt>
                <c:pt idx="32220">
                  <c:v>-454.54700000000003</c:v>
                </c:pt>
                <c:pt idx="32221">
                  <c:v>-454.53100000000001</c:v>
                </c:pt>
                <c:pt idx="32222">
                  <c:v>-454.51600000000002</c:v>
                </c:pt>
                <c:pt idx="32223">
                  <c:v>-454.5</c:v>
                </c:pt>
                <c:pt idx="32224">
                  <c:v>-454.48399999999998</c:v>
                </c:pt>
                <c:pt idx="32225">
                  <c:v>-454.46800000000002</c:v>
                </c:pt>
                <c:pt idx="32226">
                  <c:v>-454.452</c:v>
                </c:pt>
                <c:pt idx="32227">
                  <c:v>-454.43599999999998</c:v>
                </c:pt>
                <c:pt idx="32228">
                  <c:v>-454.42</c:v>
                </c:pt>
                <c:pt idx="32229">
                  <c:v>-454.404</c:v>
                </c:pt>
                <c:pt idx="32230">
                  <c:v>-454.38799999999998</c:v>
                </c:pt>
                <c:pt idx="32231">
                  <c:v>-454.37200000000001</c:v>
                </c:pt>
                <c:pt idx="32232">
                  <c:v>-454.35599999999999</c:v>
                </c:pt>
                <c:pt idx="32233">
                  <c:v>-454.34</c:v>
                </c:pt>
                <c:pt idx="32234">
                  <c:v>-454.32400000000001</c:v>
                </c:pt>
                <c:pt idx="32235">
                  <c:v>-454.30799999999999</c:v>
                </c:pt>
                <c:pt idx="32236">
                  <c:v>-454.29199999999997</c:v>
                </c:pt>
                <c:pt idx="32237">
                  <c:v>-454.27600000000001</c:v>
                </c:pt>
                <c:pt idx="32238">
                  <c:v>-454.26</c:v>
                </c:pt>
                <c:pt idx="32239">
                  <c:v>-454.24400000000003</c:v>
                </c:pt>
                <c:pt idx="32240">
                  <c:v>-454.22800000000001</c:v>
                </c:pt>
                <c:pt idx="32241">
                  <c:v>-454.21199999999999</c:v>
                </c:pt>
                <c:pt idx="32242">
                  <c:v>-454.19600000000003</c:v>
                </c:pt>
                <c:pt idx="32243">
                  <c:v>-454.18</c:v>
                </c:pt>
                <c:pt idx="32244">
                  <c:v>-454.16399999999999</c:v>
                </c:pt>
                <c:pt idx="32245">
                  <c:v>-454.14800000000002</c:v>
                </c:pt>
                <c:pt idx="32246">
                  <c:v>-454.13200000000001</c:v>
                </c:pt>
                <c:pt idx="32247">
                  <c:v>-454.11599999999999</c:v>
                </c:pt>
                <c:pt idx="32248">
                  <c:v>-454.1</c:v>
                </c:pt>
                <c:pt idx="32249">
                  <c:v>-454.084</c:v>
                </c:pt>
                <c:pt idx="32250">
                  <c:v>-454.06799999999998</c:v>
                </c:pt>
                <c:pt idx="32251">
                  <c:v>-454.05200000000002</c:v>
                </c:pt>
                <c:pt idx="32252">
                  <c:v>-454.036</c:v>
                </c:pt>
                <c:pt idx="32253">
                  <c:v>-454.02</c:v>
                </c:pt>
                <c:pt idx="32254">
                  <c:v>-454.00400000000002</c:v>
                </c:pt>
                <c:pt idx="32255">
                  <c:v>-453.988</c:v>
                </c:pt>
                <c:pt idx="32256">
                  <c:v>-453.97199999999998</c:v>
                </c:pt>
                <c:pt idx="32257">
                  <c:v>-453.95600000000002</c:v>
                </c:pt>
                <c:pt idx="32258">
                  <c:v>-453.94</c:v>
                </c:pt>
                <c:pt idx="32259">
                  <c:v>-453.92399999999998</c:v>
                </c:pt>
                <c:pt idx="32260">
                  <c:v>-453.90800000000002</c:v>
                </c:pt>
                <c:pt idx="32261">
                  <c:v>-453.892</c:v>
                </c:pt>
                <c:pt idx="32262">
                  <c:v>-453.87599999999998</c:v>
                </c:pt>
                <c:pt idx="32263">
                  <c:v>-453.86</c:v>
                </c:pt>
                <c:pt idx="32264">
                  <c:v>-453.84399999999999</c:v>
                </c:pt>
                <c:pt idx="32265">
                  <c:v>-453.82799999999997</c:v>
                </c:pt>
                <c:pt idx="32266">
                  <c:v>-453.81200000000001</c:v>
                </c:pt>
                <c:pt idx="32267">
                  <c:v>-453.79599999999999</c:v>
                </c:pt>
                <c:pt idx="32268">
                  <c:v>-453.78</c:v>
                </c:pt>
                <c:pt idx="32269">
                  <c:v>-453.76400000000001</c:v>
                </c:pt>
                <c:pt idx="32270">
                  <c:v>-453.74799999999999</c:v>
                </c:pt>
                <c:pt idx="32271">
                  <c:v>-453.73200000000003</c:v>
                </c:pt>
                <c:pt idx="32272">
                  <c:v>-453.71600000000001</c:v>
                </c:pt>
                <c:pt idx="32273">
                  <c:v>-453.7</c:v>
                </c:pt>
                <c:pt idx="32274">
                  <c:v>-453.68400000000003</c:v>
                </c:pt>
                <c:pt idx="32275">
                  <c:v>-453.66800000000001</c:v>
                </c:pt>
                <c:pt idx="32276">
                  <c:v>-453.65199999999999</c:v>
                </c:pt>
                <c:pt idx="32277">
                  <c:v>-453.63600000000002</c:v>
                </c:pt>
                <c:pt idx="32278">
                  <c:v>-453.62</c:v>
                </c:pt>
                <c:pt idx="32279">
                  <c:v>-453.60399999999998</c:v>
                </c:pt>
                <c:pt idx="32280">
                  <c:v>-453.58800000000002</c:v>
                </c:pt>
                <c:pt idx="32281">
                  <c:v>-453.572</c:v>
                </c:pt>
                <c:pt idx="32282">
                  <c:v>-453.55599999999998</c:v>
                </c:pt>
                <c:pt idx="32283">
                  <c:v>-453.54</c:v>
                </c:pt>
                <c:pt idx="32284">
                  <c:v>-453.524</c:v>
                </c:pt>
                <c:pt idx="32285">
                  <c:v>-453.50799999999998</c:v>
                </c:pt>
                <c:pt idx="32286">
                  <c:v>-453.49200000000002</c:v>
                </c:pt>
                <c:pt idx="32287">
                  <c:v>-453.476</c:v>
                </c:pt>
                <c:pt idx="32288">
                  <c:v>-453.46</c:v>
                </c:pt>
                <c:pt idx="32289">
                  <c:v>-453.44400000000002</c:v>
                </c:pt>
                <c:pt idx="32290">
                  <c:v>-453.428</c:v>
                </c:pt>
                <c:pt idx="32291">
                  <c:v>-453.41199999999998</c:v>
                </c:pt>
                <c:pt idx="32292">
                  <c:v>-453.39600000000002</c:v>
                </c:pt>
                <c:pt idx="32293">
                  <c:v>-453.38</c:v>
                </c:pt>
                <c:pt idx="32294">
                  <c:v>-453.36399999999998</c:v>
                </c:pt>
                <c:pt idx="32295">
                  <c:v>-453.34800000000001</c:v>
                </c:pt>
                <c:pt idx="32296">
                  <c:v>-453.33199999999999</c:v>
                </c:pt>
                <c:pt idx="32297">
                  <c:v>-453.31599999999997</c:v>
                </c:pt>
                <c:pt idx="32298">
                  <c:v>-453.3</c:v>
                </c:pt>
                <c:pt idx="32299">
                  <c:v>-453.28399999999999</c:v>
                </c:pt>
                <c:pt idx="32300">
                  <c:v>-453.26799999999997</c:v>
                </c:pt>
                <c:pt idx="32301">
                  <c:v>-453.25200000000001</c:v>
                </c:pt>
                <c:pt idx="32302">
                  <c:v>-453.23599999999999</c:v>
                </c:pt>
                <c:pt idx="32303">
                  <c:v>-453.22</c:v>
                </c:pt>
                <c:pt idx="32304">
                  <c:v>-453.20400000000001</c:v>
                </c:pt>
                <c:pt idx="32305">
                  <c:v>-453.18799999999999</c:v>
                </c:pt>
                <c:pt idx="32306">
                  <c:v>-453.17200000000003</c:v>
                </c:pt>
                <c:pt idx="32307">
                  <c:v>-453.15600000000001</c:v>
                </c:pt>
                <c:pt idx="32308">
                  <c:v>-453.14</c:v>
                </c:pt>
                <c:pt idx="32309">
                  <c:v>-453.12400000000002</c:v>
                </c:pt>
                <c:pt idx="32310">
                  <c:v>-453.108</c:v>
                </c:pt>
                <c:pt idx="32311">
                  <c:v>-453.09199999999998</c:v>
                </c:pt>
                <c:pt idx="32312">
                  <c:v>-453.07600000000002</c:v>
                </c:pt>
                <c:pt idx="32313">
                  <c:v>-453.06</c:v>
                </c:pt>
                <c:pt idx="32314">
                  <c:v>-453.04399999999998</c:v>
                </c:pt>
                <c:pt idx="32315">
                  <c:v>-453.02800000000002</c:v>
                </c:pt>
                <c:pt idx="32316">
                  <c:v>-453.012</c:v>
                </c:pt>
                <c:pt idx="32317">
                  <c:v>-452.99599999999998</c:v>
                </c:pt>
                <c:pt idx="32318">
                  <c:v>-452.98</c:v>
                </c:pt>
                <c:pt idx="32319">
                  <c:v>-452.964</c:v>
                </c:pt>
                <c:pt idx="32320">
                  <c:v>-452.94799999999998</c:v>
                </c:pt>
                <c:pt idx="32321">
                  <c:v>-452.93200000000002</c:v>
                </c:pt>
                <c:pt idx="32322">
                  <c:v>-452.916</c:v>
                </c:pt>
                <c:pt idx="32323">
                  <c:v>-452.9</c:v>
                </c:pt>
                <c:pt idx="32324">
                  <c:v>-452.88400000000001</c:v>
                </c:pt>
                <c:pt idx="32325">
                  <c:v>-452.86799999999999</c:v>
                </c:pt>
                <c:pt idx="32326">
                  <c:v>-452.85199999999998</c:v>
                </c:pt>
                <c:pt idx="32327">
                  <c:v>-452.83600000000001</c:v>
                </c:pt>
                <c:pt idx="32328">
                  <c:v>-452.82</c:v>
                </c:pt>
                <c:pt idx="32329">
                  <c:v>-452.80399999999997</c:v>
                </c:pt>
                <c:pt idx="32330">
                  <c:v>-452.78800000000001</c:v>
                </c:pt>
                <c:pt idx="32331">
                  <c:v>-452.77199999999999</c:v>
                </c:pt>
                <c:pt idx="32332">
                  <c:v>-452.75599999999997</c:v>
                </c:pt>
                <c:pt idx="32333">
                  <c:v>-452.74</c:v>
                </c:pt>
                <c:pt idx="32334">
                  <c:v>-452.72399999999999</c:v>
                </c:pt>
                <c:pt idx="32335">
                  <c:v>-452.70800000000003</c:v>
                </c:pt>
                <c:pt idx="32336">
                  <c:v>-452.69299999999998</c:v>
                </c:pt>
                <c:pt idx="32337">
                  <c:v>-452.67700000000002</c:v>
                </c:pt>
                <c:pt idx="32338">
                  <c:v>-452.661</c:v>
                </c:pt>
                <c:pt idx="32339">
                  <c:v>-452.64499999999998</c:v>
                </c:pt>
                <c:pt idx="32340">
                  <c:v>-452.62900000000002</c:v>
                </c:pt>
                <c:pt idx="32341">
                  <c:v>-452.613</c:v>
                </c:pt>
                <c:pt idx="32342">
                  <c:v>-452.59699999999998</c:v>
                </c:pt>
                <c:pt idx="32343">
                  <c:v>-452.58100000000002</c:v>
                </c:pt>
                <c:pt idx="32344">
                  <c:v>-452.565</c:v>
                </c:pt>
                <c:pt idx="32345">
                  <c:v>-452.54899999999998</c:v>
                </c:pt>
                <c:pt idx="32346">
                  <c:v>-452.53300000000002</c:v>
                </c:pt>
                <c:pt idx="32347">
                  <c:v>-452.517</c:v>
                </c:pt>
                <c:pt idx="32348">
                  <c:v>-452.50099999999998</c:v>
                </c:pt>
                <c:pt idx="32349">
                  <c:v>-452.48500000000001</c:v>
                </c:pt>
                <c:pt idx="32350">
                  <c:v>-452.46899999999999</c:v>
                </c:pt>
                <c:pt idx="32351">
                  <c:v>-452.45299999999997</c:v>
                </c:pt>
                <c:pt idx="32352">
                  <c:v>-452.43700000000001</c:v>
                </c:pt>
                <c:pt idx="32353">
                  <c:v>-452.42099999999999</c:v>
                </c:pt>
                <c:pt idx="32354">
                  <c:v>-452.40499999999997</c:v>
                </c:pt>
                <c:pt idx="32355">
                  <c:v>-452.38900000000001</c:v>
                </c:pt>
                <c:pt idx="32356">
                  <c:v>-452.37299999999999</c:v>
                </c:pt>
                <c:pt idx="32357">
                  <c:v>-452.35700000000003</c:v>
                </c:pt>
                <c:pt idx="32358">
                  <c:v>-452.34100000000001</c:v>
                </c:pt>
                <c:pt idx="32359">
                  <c:v>-452.32499999999999</c:v>
                </c:pt>
                <c:pt idx="32360">
                  <c:v>-452.30900000000003</c:v>
                </c:pt>
                <c:pt idx="32361">
                  <c:v>-452.29300000000001</c:v>
                </c:pt>
                <c:pt idx="32362">
                  <c:v>-452.27699999999999</c:v>
                </c:pt>
                <c:pt idx="32363">
                  <c:v>-452.26100000000002</c:v>
                </c:pt>
                <c:pt idx="32364">
                  <c:v>-452.245</c:v>
                </c:pt>
                <c:pt idx="32365">
                  <c:v>-452.22899999999998</c:v>
                </c:pt>
                <c:pt idx="32366">
                  <c:v>-452.21300000000002</c:v>
                </c:pt>
                <c:pt idx="32367">
                  <c:v>-452.197</c:v>
                </c:pt>
                <c:pt idx="32368">
                  <c:v>-452.18099999999998</c:v>
                </c:pt>
                <c:pt idx="32369">
                  <c:v>-452.16500000000002</c:v>
                </c:pt>
                <c:pt idx="32370">
                  <c:v>-452.149</c:v>
                </c:pt>
                <c:pt idx="32371">
                  <c:v>-452.13299999999998</c:v>
                </c:pt>
                <c:pt idx="32372">
                  <c:v>-452.11700000000002</c:v>
                </c:pt>
                <c:pt idx="32373">
                  <c:v>-452.101</c:v>
                </c:pt>
                <c:pt idx="32374">
                  <c:v>-452.08499999999998</c:v>
                </c:pt>
                <c:pt idx="32375">
                  <c:v>-452.06900000000002</c:v>
                </c:pt>
                <c:pt idx="32376">
                  <c:v>-452.053</c:v>
                </c:pt>
                <c:pt idx="32377">
                  <c:v>-452.03699999999998</c:v>
                </c:pt>
                <c:pt idx="32378">
                  <c:v>-452.02100000000002</c:v>
                </c:pt>
                <c:pt idx="32379">
                  <c:v>-452.005</c:v>
                </c:pt>
                <c:pt idx="32380">
                  <c:v>-451.98899999999998</c:v>
                </c:pt>
                <c:pt idx="32381">
                  <c:v>-451.97300000000001</c:v>
                </c:pt>
                <c:pt idx="32382">
                  <c:v>-451.95699999999999</c:v>
                </c:pt>
                <c:pt idx="32383">
                  <c:v>-451.94099999999997</c:v>
                </c:pt>
                <c:pt idx="32384">
                  <c:v>-451.92500000000001</c:v>
                </c:pt>
                <c:pt idx="32385">
                  <c:v>-451.90899999999999</c:v>
                </c:pt>
                <c:pt idx="32386">
                  <c:v>-451.89299999999997</c:v>
                </c:pt>
                <c:pt idx="32387">
                  <c:v>-451.87700000000001</c:v>
                </c:pt>
                <c:pt idx="32388">
                  <c:v>-451.86099999999999</c:v>
                </c:pt>
                <c:pt idx="32389">
                  <c:v>-451.84500000000003</c:v>
                </c:pt>
                <c:pt idx="32390">
                  <c:v>-451.82900000000001</c:v>
                </c:pt>
                <c:pt idx="32391">
                  <c:v>-451.81299999999999</c:v>
                </c:pt>
                <c:pt idx="32392">
                  <c:v>-451.79700000000003</c:v>
                </c:pt>
                <c:pt idx="32393">
                  <c:v>-451.78100000000001</c:v>
                </c:pt>
                <c:pt idx="32394">
                  <c:v>-451.76499999999999</c:v>
                </c:pt>
                <c:pt idx="32395">
                  <c:v>-451.74900000000002</c:v>
                </c:pt>
                <c:pt idx="32396">
                  <c:v>-451.733</c:v>
                </c:pt>
                <c:pt idx="32397">
                  <c:v>-451.71699999999998</c:v>
                </c:pt>
                <c:pt idx="32398">
                  <c:v>-451.70100000000002</c:v>
                </c:pt>
                <c:pt idx="32399">
                  <c:v>-451.685</c:v>
                </c:pt>
                <c:pt idx="32400">
                  <c:v>-451.66899999999998</c:v>
                </c:pt>
                <c:pt idx="32401">
                  <c:v>-451.65300000000002</c:v>
                </c:pt>
                <c:pt idx="32402">
                  <c:v>-451.637</c:v>
                </c:pt>
                <c:pt idx="32403">
                  <c:v>-451.62099999999998</c:v>
                </c:pt>
                <c:pt idx="32404">
                  <c:v>-451.60500000000002</c:v>
                </c:pt>
                <c:pt idx="32405">
                  <c:v>-451.589</c:v>
                </c:pt>
                <c:pt idx="32406">
                  <c:v>-451.57299999999998</c:v>
                </c:pt>
                <c:pt idx="32407">
                  <c:v>-451.55700000000002</c:v>
                </c:pt>
                <c:pt idx="32408">
                  <c:v>-451.541</c:v>
                </c:pt>
                <c:pt idx="32409">
                  <c:v>-451.52499999999998</c:v>
                </c:pt>
                <c:pt idx="32410">
                  <c:v>-451.50900000000001</c:v>
                </c:pt>
                <c:pt idx="32411">
                  <c:v>-451.49299999999999</c:v>
                </c:pt>
                <c:pt idx="32412">
                  <c:v>-451.47699999999998</c:v>
                </c:pt>
                <c:pt idx="32413">
                  <c:v>-451.46100000000001</c:v>
                </c:pt>
                <c:pt idx="32414">
                  <c:v>-451.44499999999999</c:v>
                </c:pt>
                <c:pt idx="32415">
                  <c:v>-451.42899999999997</c:v>
                </c:pt>
                <c:pt idx="32416">
                  <c:v>-451.41300000000001</c:v>
                </c:pt>
                <c:pt idx="32417">
                  <c:v>-451.39699999999999</c:v>
                </c:pt>
                <c:pt idx="32418">
                  <c:v>-451.38099999999997</c:v>
                </c:pt>
                <c:pt idx="32419">
                  <c:v>-451.36500000000001</c:v>
                </c:pt>
                <c:pt idx="32420">
                  <c:v>-451.34899999999999</c:v>
                </c:pt>
                <c:pt idx="32421">
                  <c:v>-451.33300000000003</c:v>
                </c:pt>
                <c:pt idx="32422">
                  <c:v>-451.31700000000001</c:v>
                </c:pt>
                <c:pt idx="32423">
                  <c:v>-451.30099999999999</c:v>
                </c:pt>
                <c:pt idx="32424">
                  <c:v>-451.28500000000003</c:v>
                </c:pt>
                <c:pt idx="32425">
                  <c:v>-451.26900000000001</c:v>
                </c:pt>
                <c:pt idx="32426">
                  <c:v>-451.25299999999999</c:v>
                </c:pt>
                <c:pt idx="32427">
                  <c:v>-451.23700000000002</c:v>
                </c:pt>
                <c:pt idx="32428">
                  <c:v>-451.221</c:v>
                </c:pt>
                <c:pt idx="32429">
                  <c:v>-451.20499999999998</c:v>
                </c:pt>
                <c:pt idx="32430">
                  <c:v>-451.18900000000002</c:v>
                </c:pt>
                <c:pt idx="32431">
                  <c:v>-451.173</c:v>
                </c:pt>
                <c:pt idx="32432">
                  <c:v>-451.15699999999998</c:v>
                </c:pt>
                <c:pt idx="32433">
                  <c:v>-451.14100000000002</c:v>
                </c:pt>
                <c:pt idx="32434">
                  <c:v>-451.125</c:v>
                </c:pt>
                <c:pt idx="32435">
                  <c:v>-451.10899999999998</c:v>
                </c:pt>
                <c:pt idx="32436">
                  <c:v>-451.09300000000002</c:v>
                </c:pt>
                <c:pt idx="32437">
                  <c:v>-451.077</c:v>
                </c:pt>
                <c:pt idx="32438">
                  <c:v>-451.06099999999998</c:v>
                </c:pt>
                <c:pt idx="32439">
                  <c:v>-451.04500000000002</c:v>
                </c:pt>
                <c:pt idx="32440">
                  <c:v>-451.029</c:v>
                </c:pt>
                <c:pt idx="32441">
                  <c:v>-451.01299999999998</c:v>
                </c:pt>
                <c:pt idx="32442">
                  <c:v>-450.99700000000001</c:v>
                </c:pt>
                <c:pt idx="32443">
                  <c:v>-450.98099999999999</c:v>
                </c:pt>
                <c:pt idx="32444">
                  <c:v>-450.96499999999997</c:v>
                </c:pt>
                <c:pt idx="32445">
                  <c:v>-450.94900000000001</c:v>
                </c:pt>
                <c:pt idx="32446">
                  <c:v>-450.93299999999999</c:v>
                </c:pt>
                <c:pt idx="32447">
                  <c:v>-450.91699999999997</c:v>
                </c:pt>
                <c:pt idx="32448">
                  <c:v>-450.90100000000001</c:v>
                </c:pt>
                <c:pt idx="32449">
                  <c:v>-450.88499999999999</c:v>
                </c:pt>
                <c:pt idx="32450">
                  <c:v>-450.87</c:v>
                </c:pt>
                <c:pt idx="32451">
                  <c:v>-450.85399999999998</c:v>
                </c:pt>
                <c:pt idx="32452">
                  <c:v>-450.83800000000002</c:v>
                </c:pt>
                <c:pt idx="32453">
                  <c:v>-450.822</c:v>
                </c:pt>
                <c:pt idx="32454">
                  <c:v>-450.80599999999998</c:v>
                </c:pt>
                <c:pt idx="32455">
                  <c:v>-450.79</c:v>
                </c:pt>
                <c:pt idx="32456">
                  <c:v>-450.774</c:v>
                </c:pt>
                <c:pt idx="32457">
                  <c:v>-450.75799999999998</c:v>
                </c:pt>
                <c:pt idx="32458">
                  <c:v>-450.74200000000002</c:v>
                </c:pt>
                <c:pt idx="32459">
                  <c:v>-450.726</c:v>
                </c:pt>
                <c:pt idx="32460">
                  <c:v>-450.71</c:v>
                </c:pt>
                <c:pt idx="32461">
                  <c:v>-450.69400000000002</c:v>
                </c:pt>
                <c:pt idx="32462">
                  <c:v>-450.678</c:v>
                </c:pt>
                <c:pt idx="32463">
                  <c:v>-450.66199999999998</c:v>
                </c:pt>
                <c:pt idx="32464">
                  <c:v>-450.64600000000002</c:v>
                </c:pt>
                <c:pt idx="32465">
                  <c:v>-450.63</c:v>
                </c:pt>
                <c:pt idx="32466">
                  <c:v>-450.61399999999998</c:v>
                </c:pt>
                <c:pt idx="32467">
                  <c:v>-450.59800000000001</c:v>
                </c:pt>
                <c:pt idx="32468">
                  <c:v>-450.58199999999999</c:v>
                </c:pt>
                <c:pt idx="32469">
                  <c:v>-450.56599999999997</c:v>
                </c:pt>
                <c:pt idx="32470">
                  <c:v>-450.55</c:v>
                </c:pt>
                <c:pt idx="32471">
                  <c:v>-450.53399999999999</c:v>
                </c:pt>
                <c:pt idx="32472">
                  <c:v>-450.51799999999997</c:v>
                </c:pt>
                <c:pt idx="32473">
                  <c:v>-450.50200000000001</c:v>
                </c:pt>
                <c:pt idx="32474">
                  <c:v>-450.48599999999999</c:v>
                </c:pt>
                <c:pt idx="32475">
                  <c:v>-450.47</c:v>
                </c:pt>
                <c:pt idx="32476">
                  <c:v>-450.45400000000001</c:v>
                </c:pt>
                <c:pt idx="32477">
                  <c:v>-450.43799999999999</c:v>
                </c:pt>
                <c:pt idx="32478">
                  <c:v>-450.42200000000003</c:v>
                </c:pt>
                <c:pt idx="32479">
                  <c:v>-450.40600000000001</c:v>
                </c:pt>
                <c:pt idx="32480">
                  <c:v>-450.39</c:v>
                </c:pt>
                <c:pt idx="32481">
                  <c:v>-450.37400000000002</c:v>
                </c:pt>
                <c:pt idx="32482">
                  <c:v>-450.358</c:v>
                </c:pt>
                <c:pt idx="32483">
                  <c:v>-450.34199999999998</c:v>
                </c:pt>
                <c:pt idx="32484">
                  <c:v>-450.32600000000002</c:v>
                </c:pt>
                <c:pt idx="32485">
                  <c:v>-450.31</c:v>
                </c:pt>
                <c:pt idx="32486">
                  <c:v>-450.29399999999998</c:v>
                </c:pt>
                <c:pt idx="32487">
                  <c:v>-450.27800000000002</c:v>
                </c:pt>
                <c:pt idx="32488">
                  <c:v>-450.262</c:v>
                </c:pt>
                <c:pt idx="32489">
                  <c:v>-450.24599999999998</c:v>
                </c:pt>
                <c:pt idx="32490">
                  <c:v>-450.23</c:v>
                </c:pt>
                <c:pt idx="32491">
                  <c:v>-450.214</c:v>
                </c:pt>
                <c:pt idx="32492">
                  <c:v>-450.19799999999998</c:v>
                </c:pt>
                <c:pt idx="32493">
                  <c:v>-450.18200000000002</c:v>
                </c:pt>
                <c:pt idx="32494">
                  <c:v>-450.166</c:v>
                </c:pt>
                <c:pt idx="32495">
                  <c:v>-450.15</c:v>
                </c:pt>
                <c:pt idx="32496">
                  <c:v>-450.13400000000001</c:v>
                </c:pt>
                <c:pt idx="32497">
                  <c:v>-450.11799999999999</c:v>
                </c:pt>
                <c:pt idx="32498">
                  <c:v>-450.10199999999998</c:v>
                </c:pt>
                <c:pt idx="32499">
                  <c:v>-450.08600000000001</c:v>
                </c:pt>
                <c:pt idx="32500">
                  <c:v>-450.07</c:v>
                </c:pt>
                <c:pt idx="32501">
                  <c:v>-450.05399999999997</c:v>
                </c:pt>
                <c:pt idx="32502">
                  <c:v>-450.03800000000001</c:v>
                </c:pt>
                <c:pt idx="32503">
                  <c:v>-450.02199999999999</c:v>
                </c:pt>
                <c:pt idx="32504">
                  <c:v>-450.00599999999997</c:v>
                </c:pt>
                <c:pt idx="32505">
                  <c:v>-449.99</c:v>
                </c:pt>
                <c:pt idx="32506">
                  <c:v>-449.97399999999999</c:v>
                </c:pt>
                <c:pt idx="32507">
                  <c:v>-449.95800000000003</c:v>
                </c:pt>
                <c:pt idx="32508">
                  <c:v>-449.94200000000001</c:v>
                </c:pt>
                <c:pt idx="32509">
                  <c:v>-449.92599999999999</c:v>
                </c:pt>
                <c:pt idx="32510">
                  <c:v>-449.91</c:v>
                </c:pt>
                <c:pt idx="32511">
                  <c:v>-449.89400000000001</c:v>
                </c:pt>
                <c:pt idx="32512">
                  <c:v>-449.87799999999999</c:v>
                </c:pt>
                <c:pt idx="32513">
                  <c:v>-449.86200000000002</c:v>
                </c:pt>
                <c:pt idx="32514">
                  <c:v>-449.846</c:v>
                </c:pt>
                <c:pt idx="32515">
                  <c:v>-449.83</c:v>
                </c:pt>
                <c:pt idx="32516">
                  <c:v>-449.81400000000002</c:v>
                </c:pt>
                <c:pt idx="32517">
                  <c:v>-449.798</c:v>
                </c:pt>
                <c:pt idx="32518">
                  <c:v>-449.78199999999998</c:v>
                </c:pt>
                <c:pt idx="32519">
                  <c:v>-449.76600000000002</c:v>
                </c:pt>
                <c:pt idx="32520">
                  <c:v>-449.75</c:v>
                </c:pt>
                <c:pt idx="32521">
                  <c:v>-449.73399999999998</c:v>
                </c:pt>
                <c:pt idx="32522">
                  <c:v>-449.71800000000002</c:v>
                </c:pt>
                <c:pt idx="32523">
                  <c:v>-449.702</c:v>
                </c:pt>
                <c:pt idx="32524">
                  <c:v>-449.68599999999998</c:v>
                </c:pt>
                <c:pt idx="32525">
                  <c:v>-449.67</c:v>
                </c:pt>
                <c:pt idx="32526">
                  <c:v>-449.654</c:v>
                </c:pt>
                <c:pt idx="32527">
                  <c:v>-449.63799999999998</c:v>
                </c:pt>
                <c:pt idx="32528">
                  <c:v>-449.62200000000001</c:v>
                </c:pt>
                <c:pt idx="32529">
                  <c:v>-449.60599999999999</c:v>
                </c:pt>
                <c:pt idx="32530">
                  <c:v>-449.59</c:v>
                </c:pt>
                <c:pt idx="32531">
                  <c:v>-449.57400000000001</c:v>
                </c:pt>
                <c:pt idx="32532">
                  <c:v>-449.55799999999999</c:v>
                </c:pt>
                <c:pt idx="32533">
                  <c:v>-449.54199999999997</c:v>
                </c:pt>
                <c:pt idx="32534">
                  <c:v>-449.52600000000001</c:v>
                </c:pt>
                <c:pt idx="32535">
                  <c:v>-449.51</c:v>
                </c:pt>
                <c:pt idx="32536">
                  <c:v>-449.49400000000003</c:v>
                </c:pt>
                <c:pt idx="32537">
                  <c:v>-449.47800000000001</c:v>
                </c:pt>
                <c:pt idx="32538">
                  <c:v>-449.46199999999999</c:v>
                </c:pt>
                <c:pt idx="32539">
                  <c:v>-449.44600000000003</c:v>
                </c:pt>
                <c:pt idx="32540">
                  <c:v>-449.43</c:v>
                </c:pt>
                <c:pt idx="32541">
                  <c:v>-449.41399999999999</c:v>
                </c:pt>
                <c:pt idx="32542">
                  <c:v>-449.39800000000002</c:v>
                </c:pt>
                <c:pt idx="32543">
                  <c:v>-449.38200000000001</c:v>
                </c:pt>
                <c:pt idx="32544">
                  <c:v>-449.36599999999999</c:v>
                </c:pt>
                <c:pt idx="32545">
                  <c:v>-449.35</c:v>
                </c:pt>
                <c:pt idx="32546">
                  <c:v>-449.334</c:v>
                </c:pt>
                <c:pt idx="32547">
                  <c:v>-449.31799999999998</c:v>
                </c:pt>
                <c:pt idx="32548">
                  <c:v>-449.30200000000002</c:v>
                </c:pt>
                <c:pt idx="32549">
                  <c:v>-449.286</c:v>
                </c:pt>
                <c:pt idx="32550">
                  <c:v>-449.27</c:v>
                </c:pt>
                <c:pt idx="32551">
                  <c:v>-449.25400000000002</c:v>
                </c:pt>
                <c:pt idx="32552">
                  <c:v>-449.238</c:v>
                </c:pt>
                <c:pt idx="32553">
                  <c:v>-449.22199999999998</c:v>
                </c:pt>
                <c:pt idx="32554">
                  <c:v>-449.20600000000002</c:v>
                </c:pt>
                <c:pt idx="32555">
                  <c:v>-449.19</c:v>
                </c:pt>
                <c:pt idx="32556">
                  <c:v>-449.17399999999998</c:v>
                </c:pt>
                <c:pt idx="32557">
                  <c:v>-449.15800000000002</c:v>
                </c:pt>
                <c:pt idx="32558">
                  <c:v>-449.142</c:v>
                </c:pt>
                <c:pt idx="32559">
                  <c:v>-449.12599999999998</c:v>
                </c:pt>
                <c:pt idx="32560">
                  <c:v>-449.11</c:v>
                </c:pt>
                <c:pt idx="32561">
                  <c:v>-449.09399999999999</c:v>
                </c:pt>
                <c:pt idx="32562">
                  <c:v>-449.07799999999997</c:v>
                </c:pt>
                <c:pt idx="32563">
                  <c:v>-449.06200000000001</c:v>
                </c:pt>
                <c:pt idx="32564">
                  <c:v>-449.04700000000003</c:v>
                </c:pt>
                <c:pt idx="32565">
                  <c:v>-449.03100000000001</c:v>
                </c:pt>
                <c:pt idx="32566">
                  <c:v>-449.01499999999999</c:v>
                </c:pt>
                <c:pt idx="32567">
                  <c:v>-448.99900000000002</c:v>
                </c:pt>
                <c:pt idx="32568">
                  <c:v>-448.983</c:v>
                </c:pt>
                <c:pt idx="32569">
                  <c:v>-448.96699999999998</c:v>
                </c:pt>
                <c:pt idx="32570">
                  <c:v>-448.95100000000002</c:v>
                </c:pt>
                <c:pt idx="32571">
                  <c:v>-448.935</c:v>
                </c:pt>
                <c:pt idx="32572">
                  <c:v>-448.91899999999998</c:v>
                </c:pt>
                <c:pt idx="32573">
                  <c:v>-448.90300000000002</c:v>
                </c:pt>
                <c:pt idx="32574">
                  <c:v>-448.887</c:v>
                </c:pt>
                <c:pt idx="32575">
                  <c:v>-448.87099999999998</c:v>
                </c:pt>
                <c:pt idx="32576">
                  <c:v>-448.85500000000002</c:v>
                </c:pt>
                <c:pt idx="32577">
                  <c:v>-448.839</c:v>
                </c:pt>
                <c:pt idx="32578">
                  <c:v>-448.82299999999998</c:v>
                </c:pt>
                <c:pt idx="32579">
                  <c:v>-448.80700000000002</c:v>
                </c:pt>
                <c:pt idx="32580">
                  <c:v>-448.791</c:v>
                </c:pt>
                <c:pt idx="32581">
                  <c:v>-448.77499999999998</c:v>
                </c:pt>
                <c:pt idx="32582">
                  <c:v>-448.75900000000001</c:v>
                </c:pt>
                <c:pt idx="32583">
                  <c:v>-448.74299999999999</c:v>
                </c:pt>
                <c:pt idx="32584">
                  <c:v>-448.72699999999998</c:v>
                </c:pt>
                <c:pt idx="32585">
                  <c:v>-448.71100000000001</c:v>
                </c:pt>
                <c:pt idx="32586">
                  <c:v>-448.69499999999999</c:v>
                </c:pt>
                <c:pt idx="32587">
                  <c:v>-448.67899999999997</c:v>
                </c:pt>
                <c:pt idx="32588">
                  <c:v>-448.66300000000001</c:v>
                </c:pt>
                <c:pt idx="32589">
                  <c:v>-448.64699999999999</c:v>
                </c:pt>
                <c:pt idx="32590">
                  <c:v>-448.63099999999997</c:v>
                </c:pt>
                <c:pt idx="32591">
                  <c:v>-448.61500000000001</c:v>
                </c:pt>
                <c:pt idx="32592">
                  <c:v>-448.59899999999999</c:v>
                </c:pt>
                <c:pt idx="32593">
                  <c:v>-448.58300000000003</c:v>
                </c:pt>
                <c:pt idx="32594">
                  <c:v>-448.56700000000001</c:v>
                </c:pt>
                <c:pt idx="32595">
                  <c:v>-448.55099999999999</c:v>
                </c:pt>
                <c:pt idx="32596">
                  <c:v>-448.53500000000003</c:v>
                </c:pt>
                <c:pt idx="32597">
                  <c:v>-448.51900000000001</c:v>
                </c:pt>
                <c:pt idx="32598">
                  <c:v>-448.50299999999999</c:v>
                </c:pt>
                <c:pt idx="32599">
                  <c:v>-448.48700000000002</c:v>
                </c:pt>
                <c:pt idx="32600">
                  <c:v>-448.471</c:v>
                </c:pt>
                <c:pt idx="32601">
                  <c:v>-448.45499999999998</c:v>
                </c:pt>
                <c:pt idx="32602">
                  <c:v>-448.43900000000002</c:v>
                </c:pt>
                <c:pt idx="32603">
                  <c:v>-448.423</c:v>
                </c:pt>
                <c:pt idx="32604">
                  <c:v>-448.40699999999998</c:v>
                </c:pt>
                <c:pt idx="32605">
                  <c:v>-448.39100000000002</c:v>
                </c:pt>
                <c:pt idx="32606">
                  <c:v>-448.375</c:v>
                </c:pt>
                <c:pt idx="32607">
                  <c:v>-448.35899999999998</c:v>
                </c:pt>
                <c:pt idx="32608">
                  <c:v>-448.34300000000002</c:v>
                </c:pt>
                <c:pt idx="32609">
                  <c:v>-448.327</c:v>
                </c:pt>
                <c:pt idx="32610">
                  <c:v>-448.31099999999998</c:v>
                </c:pt>
                <c:pt idx="32611">
                  <c:v>-448.29500000000002</c:v>
                </c:pt>
                <c:pt idx="32612">
                  <c:v>-448.279</c:v>
                </c:pt>
                <c:pt idx="32613">
                  <c:v>-448.26299999999998</c:v>
                </c:pt>
                <c:pt idx="32614">
                  <c:v>-448.24700000000001</c:v>
                </c:pt>
                <c:pt idx="32615">
                  <c:v>-448.23099999999999</c:v>
                </c:pt>
                <c:pt idx="32616">
                  <c:v>-448.21499999999997</c:v>
                </c:pt>
                <c:pt idx="32617">
                  <c:v>-448.19900000000001</c:v>
                </c:pt>
                <c:pt idx="32618">
                  <c:v>-448.18299999999999</c:v>
                </c:pt>
                <c:pt idx="32619">
                  <c:v>-448.16699999999997</c:v>
                </c:pt>
                <c:pt idx="32620">
                  <c:v>-448.15100000000001</c:v>
                </c:pt>
                <c:pt idx="32621">
                  <c:v>-448.13499999999999</c:v>
                </c:pt>
                <c:pt idx="32622">
                  <c:v>-448.11900000000003</c:v>
                </c:pt>
                <c:pt idx="32623">
                  <c:v>-448.10300000000001</c:v>
                </c:pt>
                <c:pt idx="32624">
                  <c:v>-448.08699999999999</c:v>
                </c:pt>
                <c:pt idx="32625">
                  <c:v>-448.07100000000003</c:v>
                </c:pt>
                <c:pt idx="32626">
                  <c:v>-448.05500000000001</c:v>
                </c:pt>
                <c:pt idx="32627">
                  <c:v>-448.03899999999999</c:v>
                </c:pt>
                <c:pt idx="32628">
                  <c:v>-448.02300000000002</c:v>
                </c:pt>
                <c:pt idx="32629">
                  <c:v>-448.00700000000001</c:v>
                </c:pt>
                <c:pt idx="32630">
                  <c:v>-447.99099999999999</c:v>
                </c:pt>
                <c:pt idx="32631">
                  <c:v>-447.97500000000002</c:v>
                </c:pt>
                <c:pt idx="32632">
                  <c:v>-447.959</c:v>
                </c:pt>
                <c:pt idx="32633">
                  <c:v>-447.94299999999998</c:v>
                </c:pt>
                <c:pt idx="32634">
                  <c:v>-447.92700000000002</c:v>
                </c:pt>
                <c:pt idx="32635">
                  <c:v>-447.911</c:v>
                </c:pt>
                <c:pt idx="32636">
                  <c:v>-447.89499999999998</c:v>
                </c:pt>
                <c:pt idx="32637">
                  <c:v>-447.87900000000002</c:v>
                </c:pt>
                <c:pt idx="32638">
                  <c:v>-447.863</c:v>
                </c:pt>
                <c:pt idx="32639">
                  <c:v>-447.84699999999998</c:v>
                </c:pt>
                <c:pt idx="32640">
                  <c:v>-447.83100000000002</c:v>
                </c:pt>
                <c:pt idx="32641">
                  <c:v>-447.815</c:v>
                </c:pt>
                <c:pt idx="32642">
                  <c:v>-447.79899999999998</c:v>
                </c:pt>
                <c:pt idx="32643">
                  <c:v>-447.78300000000002</c:v>
                </c:pt>
                <c:pt idx="32644">
                  <c:v>-447.767</c:v>
                </c:pt>
                <c:pt idx="32645">
                  <c:v>-447.75099999999998</c:v>
                </c:pt>
                <c:pt idx="32646">
                  <c:v>-447.73500000000001</c:v>
                </c:pt>
                <c:pt idx="32647">
                  <c:v>-447.71899999999999</c:v>
                </c:pt>
                <c:pt idx="32648">
                  <c:v>-447.70299999999997</c:v>
                </c:pt>
                <c:pt idx="32649">
                  <c:v>-447.68700000000001</c:v>
                </c:pt>
                <c:pt idx="32650">
                  <c:v>-447.67099999999999</c:v>
                </c:pt>
                <c:pt idx="32651">
                  <c:v>-447.65499999999997</c:v>
                </c:pt>
                <c:pt idx="32652">
                  <c:v>-447.63900000000001</c:v>
                </c:pt>
                <c:pt idx="32653">
                  <c:v>-447.62299999999999</c:v>
                </c:pt>
                <c:pt idx="32654">
                  <c:v>-447.60700000000003</c:v>
                </c:pt>
                <c:pt idx="32655">
                  <c:v>-447.59100000000001</c:v>
                </c:pt>
                <c:pt idx="32656">
                  <c:v>-447.57499999999999</c:v>
                </c:pt>
                <c:pt idx="32657">
                  <c:v>-447.55900000000003</c:v>
                </c:pt>
                <c:pt idx="32658">
                  <c:v>-447.54300000000001</c:v>
                </c:pt>
                <c:pt idx="32659">
                  <c:v>-447.52699999999999</c:v>
                </c:pt>
                <c:pt idx="32660">
                  <c:v>-447.51100000000002</c:v>
                </c:pt>
                <c:pt idx="32661">
                  <c:v>-447.495</c:v>
                </c:pt>
                <c:pt idx="32662">
                  <c:v>-447.47899999999998</c:v>
                </c:pt>
                <c:pt idx="32663">
                  <c:v>-447.46300000000002</c:v>
                </c:pt>
                <c:pt idx="32664">
                  <c:v>-447.447</c:v>
                </c:pt>
                <c:pt idx="32665">
                  <c:v>-447.43099999999998</c:v>
                </c:pt>
                <c:pt idx="32666">
                  <c:v>-447.41500000000002</c:v>
                </c:pt>
                <c:pt idx="32667">
                  <c:v>-447.399</c:v>
                </c:pt>
                <c:pt idx="32668">
                  <c:v>-447.38299999999998</c:v>
                </c:pt>
                <c:pt idx="32669">
                  <c:v>-447.36700000000002</c:v>
                </c:pt>
                <c:pt idx="32670">
                  <c:v>-447.351</c:v>
                </c:pt>
                <c:pt idx="32671">
                  <c:v>-447.33499999999998</c:v>
                </c:pt>
                <c:pt idx="32672">
                  <c:v>-447.31900000000002</c:v>
                </c:pt>
                <c:pt idx="32673">
                  <c:v>-447.303</c:v>
                </c:pt>
                <c:pt idx="32674">
                  <c:v>-447.28699999999998</c:v>
                </c:pt>
                <c:pt idx="32675">
                  <c:v>-447.27100000000002</c:v>
                </c:pt>
                <c:pt idx="32676">
                  <c:v>-447.255</c:v>
                </c:pt>
                <c:pt idx="32677">
                  <c:v>-447.24</c:v>
                </c:pt>
                <c:pt idx="32678">
                  <c:v>-447.22399999999999</c:v>
                </c:pt>
                <c:pt idx="32679">
                  <c:v>-447.20800000000003</c:v>
                </c:pt>
                <c:pt idx="32680">
                  <c:v>-447.19200000000001</c:v>
                </c:pt>
                <c:pt idx="32681">
                  <c:v>-447.17599999999999</c:v>
                </c:pt>
                <c:pt idx="32682">
                  <c:v>-447.16</c:v>
                </c:pt>
                <c:pt idx="32683">
                  <c:v>-447.14400000000001</c:v>
                </c:pt>
                <c:pt idx="32684">
                  <c:v>-447.12799999999999</c:v>
                </c:pt>
                <c:pt idx="32685">
                  <c:v>-447.11200000000002</c:v>
                </c:pt>
                <c:pt idx="32686">
                  <c:v>-447.096</c:v>
                </c:pt>
                <c:pt idx="32687">
                  <c:v>-447.08</c:v>
                </c:pt>
                <c:pt idx="32688">
                  <c:v>-447.06400000000002</c:v>
                </c:pt>
                <c:pt idx="32689">
                  <c:v>-447.048</c:v>
                </c:pt>
                <c:pt idx="32690">
                  <c:v>-447.03199999999998</c:v>
                </c:pt>
                <c:pt idx="32691">
                  <c:v>-447.01600000000002</c:v>
                </c:pt>
                <c:pt idx="32692">
                  <c:v>-447</c:v>
                </c:pt>
                <c:pt idx="32693">
                  <c:v>-446.98399999999998</c:v>
                </c:pt>
                <c:pt idx="32694">
                  <c:v>-446.96800000000002</c:v>
                </c:pt>
                <c:pt idx="32695">
                  <c:v>-446.952</c:v>
                </c:pt>
                <c:pt idx="32696">
                  <c:v>-446.93599999999998</c:v>
                </c:pt>
                <c:pt idx="32697">
                  <c:v>-446.92</c:v>
                </c:pt>
                <c:pt idx="32698">
                  <c:v>-446.904</c:v>
                </c:pt>
                <c:pt idx="32699">
                  <c:v>-446.88799999999998</c:v>
                </c:pt>
                <c:pt idx="32700">
                  <c:v>-446.87200000000001</c:v>
                </c:pt>
                <c:pt idx="32701">
                  <c:v>-446.85599999999999</c:v>
                </c:pt>
                <c:pt idx="32702">
                  <c:v>-446.84</c:v>
                </c:pt>
                <c:pt idx="32703">
                  <c:v>-446.82400000000001</c:v>
                </c:pt>
                <c:pt idx="32704">
                  <c:v>-446.80799999999999</c:v>
                </c:pt>
                <c:pt idx="32705">
                  <c:v>-446.79199999999997</c:v>
                </c:pt>
                <c:pt idx="32706">
                  <c:v>-446.77600000000001</c:v>
                </c:pt>
                <c:pt idx="32707">
                  <c:v>-446.76</c:v>
                </c:pt>
                <c:pt idx="32708">
                  <c:v>-446.74400000000003</c:v>
                </c:pt>
                <c:pt idx="32709">
                  <c:v>-446.72800000000001</c:v>
                </c:pt>
                <c:pt idx="32710">
                  <c:v>-446.71199999999999</c:v>
                </c:pt>
                <c:pt idx="32711">
                  <c:v>-446.69600000000003</c:v>
                </c:pt>
                <c:pt idx="32712">
                  <c:v>-446.68</c:v>
                </c:pt>
                <c:pt idx="32713">
                  <c:v>-446.66399999999999</c:v>
                </c:pt>
                <c:pt idx="32714">
                  <c:v>-446.64800000000002</c:v>
                </c:pt>
                <c:pt idx="32715">
                  <c:v>-446.63200000000001</c:v>
                </c:pt>
                <c:pt idx="32716">
                  <c:v>-446.61599999999999</c:v>
                </c:pt>
                <c:pt idx="32717">
                  <c:v>-446.6</c:v>
                </c:pt>
                <c:pt idx="32718">
                  <c:v>-446.584</c:v>
                </c:pt>
                <c:pt idx="32719">
                  <c:v>-446.56799999999998</c:v>
                </c:pt>
                <c:pt idx="32720">
                  <c:v>-446.55200000000002</c:v>
                </c:pt>
                <c:pt idx="32721">
                  <c:v>-446.536</c:v>
                </c:pt>
                <c:pt idx="32722">
                  <c:v>-446.52</c:v>
                </c:pt>
                <c:pt idx="32723">
                  <c:v>-446.50400000000002</c:v>
                </c:pt>
                <c:pt idx="32724">
                  <c:v>-446.488</c:v>
                </c:pt>
                <c:pt idx="32725">
                  <c:v>-446.47199999999998</c:v>
                </c:pt>
                <c:pt idx="32726">
                  <c:v>-446.45600000000002</c:v>
                </c:pt>
                <c:pt idx="32727">
                  <c:v>-446.44</c:v>
                </c:pt>
                <c:pt idx="32728">
                  <c:v>-446.42399999999998</c:v>
                </c:pt>
                <c:pt idx="32729">
                  <c:v>-446.40800000000002</c:v>
                </c:pt>
                <c:pt idx="32730">
                  <c:v>-446.392</c:v>
                </c:pt>
                <c:pt idx="32731">
                  <c:v>-446.37599999999998</c:v>
                </c:pt>
                <c:pt idx="32732">
                  <c:v>-446.36</c:v>
                </c:pt>
                <c:pt idx="32733">
                  <c:v>-446.34399999999999</c:v>
                </c:pt>
                <c:pt idx="32734">
                  <c:v>-446.32799999999997</c:v>
                </c:pt>
                <c:pt idx="32735">
                  <c:v>-446.31200000000001</c:v>
                </c:pt>
                <c:pt idx="32736">
                  <c:v>-446.29599999999999</c:v>
                </c:pt>
                <c:pt idx="32737">
                  <c:v>-446.28</c:v>
                </c:pt>
                <c:pt idx="32738">
                  <c:v>-446.26400000000001</c:v>
                </c:pt>
                <c:pt idx="32739">
                  <c:v>-446.24799999999999</c:v>
                </c:pt>
                <c:pt idx="32740">
                  <c:v>-446.23200000000003</c:v>
                </c:pt>
                <c:pt idx="32741">
                  <c:v>-446.21600000000001</c:v>
                </c:pt>
                <c:pt idx="32742">
                  <c:v>-446.2</c:v>
                </c:pt>
                <c:pt idx="32743">
                  <c:v>-446.18400000000003</c:v>
                </c:pt>
                <c:pt idx="32744">
                  <c:v>-446.16800000000001</c:v>
                </c:pt>
                <c:pt idx="32745">
                  <c:v>-446.15199999999999</c:v>
                </c:pt>
                <c:pt idx="32746">
                  <c:v>-446.13600000000002</c:v>
                </c:pt>
                <c:pt idx="32747">
                  <c:v>-446.12</c:v>
                </c:pt>
                <c:pt idx="32748">
                  <c:v>-446.10399999999998</c:v>
                </c:pt>
                <c:pt idx="32749">
                  <c:v>-446.08800000000002</c:v>
                </c:pt>
                <c:pt idx="32750">
                  <c:v>-446.072</c:v>
                </c:pt>
                <c:pt idx="32751">
                  <c:v>-446.05599999999998</c:v>
                </c:pt>
                <c:pt idx="32752">
                  <c:v>-446.04</c:v>
                </c:pt>
                <c:pt idx="32753">
                  <c:v>-446.024</c:v>
                </c:pt>
                <c:pt idx="32754">
                  <c:v>-446.00799999999998</c:v>
                </c:pt>
                <c:pt idx="32755">
                  <c:v>-445.99200000000002</c:v>
                </c:pt>
                <c:pt idx="32756">
                  <c:v>-445.976</c:v>
                </c:pt>
                <c:pt idx="32757">
                  <c:v>-445.96</c:v>
                </c:pt>
                <c:pt idx="32758">
                  <c:v>-445.94400000000002</c:v>
                </c:pt>
                <c:pt idx="32759">
                  <c:v>-445.928</c:v>
                </c:pt>
                <c:pt idx="32760">
                  <c:v>-445.91199999999998</c:v>
                </c:pt>
                <c:pt idx="32761">
                  <c:v>-445.89600000000002</c:v>
                </c:pt>
                <c:pt idx="32762">
                  <c:v>-445.88</c:v>
                </c:pt>
                <c:pt idx="32763">
                  <c:v>-445.86399999999998</c:v>
                </c:pt>
                <c:pt idx="32764">
                  <c:v>-445.84800000000001</c:v>
                </c:pt>
                <c:pt idx="32765">
                  <c:v>-445.83199999999999</c:v>
                </c:pt>
                <c:pt idx="32766">
                  <c:v>-445.81599999999997</c:v>
                </c:pt>
                <c:pt idx="32767">
                  <c:v>-445.8</c:v>
                </c:pt>
                <c:pt idx="32768">
                  <c:v>-445.78399999999999</c:v>
                </c:pt>
                <c:pt idx="32769">
                  <c:v>-445.76799999999997</c:v>
                </c:pt>
                <c:pt idx="32770">
                  <c:v>-445.75200000000001</c:v>
                </c:pt>
                <c:pt idx="32771">
                  <c:v>-445.73599999999999</c:v>
                </c:pt>
                <c:pt idx="32772">
                  <c:v>-445.72</c:v>
                </c:pt>
                <c:pt idx="32773">
                  <c:v>-445.70400000000001</c:v>
                </c:pt>
                <c:pt idx="32774">
                  <c:v>-445.68799999999999</c:v>
                </c:pt>
                <c:pt idx="32775">
                  <c:v>-445.67200000000003</c:v>
                </c:pt>
                <c:pt idx="32776">
                  <c:v>-445.65600000000001</c:v>
                </c:pt>
                <c:pt idx="32777">
                  <c:v>-445.64</c:v>
                </c:pt>
                <c:pt idx="32778">
                  <c:v>-445.62400000000002</c:v>
                </c:pt>
                <c:pt idx="32779">
                  <c:v>-445.608</c:v>
                </c:pt>
                <c:pt idx="32780">
                  <c:v>-445.59199999999998</c:v>
                </c:pt>
                <c:pt idx="32781">
                  <c:v>-445.57600000000002</c:v>
                </c:pt>
                <c:pt idx="32782">
                  <c:v>-445.56</c:v>
                </c:pt>
                <c:pt idx="32783">
                  <c:v>-445.54399999999998</c:v>
                </c:pt>
                <c:pt idx="32784">
                  <c:v>-445.52800000000002</c:v>
                </c:pt>
                <c:pt idx="32785">
                  <c:v>-445.512</c:v>
                </c:pt>
                <c:pt idx="32786">
                  <c:v>-445.49599999999998</c:v>
                </c:pt>
                <c:pt idx="32787">
                  <c:v>-445.48</c:v>
                </c:pt>
                <c:pt idx="32788">
                  <c:v>-445.464</c:v>
                </c:pt>
                <c:pt idx="32789">
                  <c:v>-445.44799999999998</c:v>
                </c:pt>
                <c:pt idx="32790">
                  <c:v>-445.43200000000002</c:v>
                </c:pt>
                <c:pt idx="32791">
                  <c:v>-445.41699999999997</c:v>
                </c:pt>
                <c:pt idx="32792">
                  <c:v>-445.40100000000001</c:v>
                </c:pt>
                <c:pt idx="32793">
                  <c:v>-445.38499999999999</c:v>
                </c:pt>
                <c:pt idx="32794">
                  <c:v>-445.36900000000003</c:v>
                </c:pt>
                <c:pt idx="32795">
                  <c:v>-445.35300000000001</c:v>
                </c:pt>
                <c:pt idx="32796">
                  <c:v>-445.33699999999999</c:v>
                </c:pt>
                <c:pt idx="32797">
                  <c:v>-445.32100000000003</c:v>
                </c:pt>
                <c:pt idx="32798">
                  <c:v>-445.30500000000001</c:v>
                </c:pt>
                <c:pt idx="32799">
                  <c:v>-445.28899999999999</c:v>
                </c:pt>
                <c:pt idx="32800">
                  <c:v>-445.27300000000002</c:v>
                </c:pt>
                <c:pt idx="32801">
                  <c:v>-445.25700000000001</c:v>
                </c:pt>
                <c:pt idx="32802">
                  <c:v>-445.24099999999999</c:v>
                </c:pt>
                <c:pt idx="32803">
                  <c:v>-445.22500000000002</c:v>
                </c:pt>
                <c:pt idx="32804">
                  <c:v>-445.209</c:v>
                </c:pt>
                <c:pt idx="32805">
                  <c:v>-445.19299999999998</c:v>
                </c:pt>
                <c:pt idx="32806">
                  <c:v>-445.17700000000002</c:v>
                </c:pt>
                <c:pt idx="32807">
                  <c:v>-445.161</c:v>
                </c:pt>
                <c:pt idx="32808">
                  <c:v>-445.14499999999998</c:v>
                </c:pt>
                <c:pt idx="32809">
                  <c:v>-445.12900000000002</c:v>
                </c:pt>
                <c:pt idx="32810">
                  <c:v>-445.113</c:v>
                </c:pt>
                <c:pt idx="32811">
                  <c:v>-445.09699999999998</c:v>
                </c:pt>
                <c:pt idx="32812">
                  <c:v>-445.08100000000002</c:v>
                </c:pt>
                <c:pt idx="32813">
                  <c:v>-445.065</c:v>
                </c:pt>
                <c:pt idx="32814">
                  <c:v>-445.04899999999998</c:v>
                </c:pt>
                <c:pt idx="32815">
                  <c:v>-445.03300000000002</c:v>
                </c:pt>
                <c:pt idx="32816">
                  <c:v>-445.017</c:v>
                </c:pt>
                <c:pt idx="32817">
                  <c:v>-445.00099999999998</c:v>
                </c:pt>
                <c:pt idx="32818">
                  <c:v>-444.98500000000001</c:v>
                </c:pt>
                <c:pt idx="32819">
                  <c:v>-444.96899999999999</c:v>
                </c:pt>
                <c:pt idx="32820">
                  <c:v>-444.95299999999997</c:v>
                </c:pt>
                <c:pt idx="32821">
                  <c:v>-444.93700000000001</c:v>
                </c:pt>
                <c:pt idx="32822">
                  <c:v>-444.92099999999999</c:v>
                </c:pt>
                <c:pt idx="32823">
                  <c:v>-444.90499999999997</c:v>
                </c:pt>
                <c:pt idx="32824">
                  <c:v>-444.88900000000001</c:v>
                </c:pt>
                <c:pt idx="32825">
                  <c:v>-444.87299999999999</c:v>
                </c:pt>
                <c:pt idx="32826">
                  <c:v>-444.85700000000003</c:v>
                </c:pt>
                <c:pt idx="32827">
                  <c:v>-444.84100000000001</c:v>
                </c:pt>
                <c:pt idx="32828">
                  <c:v>-444.82499999999999</c:v>
                </c:pt>
                <c:pt idx="32829">
                  <c:v>-444.80900000000003</c:v>
                </c:pt>
                <c:pt idx="32830">
                  <c:v>-444.79300000000001</c:v>
                </c:pt>
                <c:pt idx="32831">
                  <c:v>-444.77699999999999</c:v>
                </c:pt>
                <c:pt idx="32832">
                  <c:v>-444.76100000000002</c:v>
                </c:pt>
                <c:pt idx="32833">
                  <c:v>-444.745</c:v>
                </c:pt>
                <c:pt idx="32834">
                  <c:v>-444.72899999999998</c:v>
                </c:pt>
                <c:pt idx="32835">
                  <c:v>-444.71300000000002</c:v>
                </c:pt>
                <c:pt idx="32836">
                  <c:v>-444.697</c:v>
                </c:pt>
                <c:pt idx="32837">
                  <c:v>-444.68099999999998</c:v>
                </c:pt>
                <c:pt idx="32838">
                  <c:v>-444.66500000000002</c:v>
                </c:pt>
                <c:pt idx="32839">
                  <c:v>-444.649</c:v>
                </c:pt>
                <c:pt idx="32840">
                  <c:v>-444.63299999999998</c:v>
                </c:pt>
                <c:pt idx="32841">
                  <c:v>-444.61700000000002</c:v>
                </c:pt>
                <c:pt idx="32842">
                  <c:v>-444.601</c:v>
                </c:pt>
                <c:pt idx="32843">
                  <c:v>-444.58499999999998</c:v>
                </c:pt>
                <c:pt idx="32844">
                  <c:v>-444.56900000000002</c:v>
                </c:pt>
                <c:pt idx="32845">
                  <c:v>-444.553</c:v>
                </c:pt>
                <c:pt idx="32846">
                  <c:v>-444.53699999999998</c:v>
                </c:pt>
                <c:pt idx="32847">
                  <c:v>-444.52100000000002</c:v>
                </c:pt>
                <c:pt idx="32848">
                  <c:v>-444.505</c:v>
                </c:pt>
                <c:pt idx="32849">
                  <c:v>-444.48899999999998</c:v>
                </c:pt>
                <c:pt idx="32850">
                  <c:v>-444.47300000000001</c:v>
                </c:pt>
                <c:pt idx="32851">
                  <c:v>-444.45699999999999</c:v>
                </c:pt>
                <c:pt idx="32852">
                  <c:v>-444.44099999999997</c:v>
                </c:pt>
                <c:pt idx="32853">
                  <c:v>-444.42500000000001</c:v>
                </c:pt>
                <c:pt idx="32854">
                  <c:v>-444.40899999999999</c:v>
                </c:pt>
                <c:pt idx="32855">
                  <c:v>-444.39299999999997</c:v>
                </c:pt>
                <c:pt idx="32856">
                  <c:v>-444.37700000000001</c:v>
                </c:pt>
                <c:pt idx="32857">
                  <c:v>-444.36099999999999</c:v>
                </c:pt>
                <c:pt idx="32858">
                  <c:v>-444.34500000000003</c:v>
                </c:pt>
                <c:pt idx="32859">
                  <c:v>-444.32900000000001</c:v>
                </c:pt>
                <c:pt idx="32860">
                  <c:v>-444.31299999999999</c:v>
                </c:pt>
                <c:pt idx="32861">
                  <c:v>-444.29700000000003</c:v>
                </c:pt>
                <c:pt idx="32862">
                  <c:v>-444.28100000000001</c:v>
                </c:pt>
                <c:pt idx="32863">
                  <c:v>-444.26499999999999</c:v>
                </c:pt>
                <c:pt idx="32864">
                  <c:v>-444.24900000000002</c:v>
                </c:pt>
                <c:pt idx="32865">
                  <c:v>-444.233</c:v>
                </c:pt>
                <c:pt idx="32866">
                  <c:v>-444.21699999999998</c:v>
                </c:pt>
                <c:pt idx="32867">
                  <c:v>-444.20100000000002</c:v>
                </c:pt>
                <c:pt idx="32868">
                  <c:v>-444.185</c:v>
                </c:pt>
                <c:pt idx="32869">
                  <c:v>-444.16899999999998</c:v>
                </c:pt>
                <c:pt idx="32870">
                  <c:v>-444.15300000000002</c:v>
                </c:pt>
                <c:pt idx="32871">
                  <c:v>-444.137</c:v>
                </c:pt>
                <c:pt idx="32872">
                  <c:v>-444.12099999999998</c:v>
                </c:pt>
                <c:pt idx="32873">
                  <c:v>-444.10500000000002</c:v>
                </c:pt>
                <c:pt idx="32874">
                  <c:v>-444.089</c:v>
                </c:pt>
                <c:pt idx="32875">
                  <c:v>-444.07299999999998</c:v>
                </c:pt>
                <c:pt idx="32876">
                  <c:v>-444.05700000000002</c:v>
                </c:pt>
                <c:pt idx="32877">
                  <c:v>-444.041</c:v>
                </c:pt>
                <c:pt idx="32878">
                  <c:v>-444.02499999999998</c:v>
                </c:pt>
                <c:pt idx="32879">
                  <c:v>-444.00900000000001</c:v>
                </c:pt>
                <c:pt idx="32880">
                  <c:v>-443.99299999999999</c:v>
                </c:pt>
                <c:pt idx="32881">
                  <c:v>-443.97699999999998</c:v>
                </c:pt>
                <c:pt idx="32882">
                  <c:v>-443.96100000000001</c:v>
                </c:pt>
                <c:pt idx="32883">
                  <c:v>-443.94499999999999</c:v>
                </c:pt>
                <c:pt idx="32884">
                  <c:v>-443.92899999999997</c:v>
                </c:pt>
                <c:pt idx="32885">
                  <c:v>-443.91300000000001</c:v>
                </c:pt>
                <c:pt idx="32886">
                  <c:v>-443.89699999999999</c:v>
                </c:pt>
                <c:pt idx="32887">
                  <c:v>-443.88099999999997</c:v>
                </c:pt>
                <c:pt idx="32888">
                  <c:v>-443.86500000000001</c:v>
                </c:pt>
                <c:pt idx="32889">
                  <c:v>-443.84899999999999</c:v>
                </c:pt>
                <c:pt idx="32890">
                  <c:v>-443.83300000000003</c:v>
                </c:pt>
                <c:pt idx="32891">
                  <c:v>-443.81700000000001</c:v>
                </c:pt>
                <c:pt idx="32892">
                  <c:v>-443.80099999999999</c:v>
                </c:pt>
                <c:pt idx="32893">
                  <c:v>-443.78500000000003</c:v>
                </c:pt>
                <c:pt idx="32894">
                  <c:v>-443.76900000000001</c:v>
                </c:pt>
                <c:pt idx="32895">
                  <c:v>-443.75299999999999</c:v>
                </c:pt>
                <c:pt idx="32896">
                  <c:v>-443.73700000000002</c:v>
                </c:pt>
                <c:pt idx="32897">
                  <c:v>-443.721</c:v>
                </c:pt>
                <c:pt idx="32898">
                  <c:v>-443.70499999999998</c:v>
                </c:pt>
                <c:pt idx="32899">
                  <c:v>-443.68900000000002</c:v>
                </c:pt>
                <c:pt idx="32900">
                  <c:v>-443.673</c:v>
                </c:pt>
                <c:pt idx="32901">
                  <c:v>-443.65699999999998</c:v>
                </c:pt>
                <c:pt idx="32902">
                  <c:v>-443.64100000000002</c:v>
                </c:pt>
                <c:pt idx="32903">
                  <c:v>-443.625</c:v>
                </c:pt>
                <c:pt idx="32904">
                  <c:v>-443.60899999999998</c:v>
                </c:pt>
                <c:pt idx="32905">
                  <c:v>-443.59399999999999</c:v>
                </c:pt>
                <c:pt idx="32906">
                  <c:v>-443.57799999999997</c:v>
                </c:pt>
                <c:pt idx="32907">
                  <c:v>-443.56200000000001</c:v>
                </c:pt>
                <c:pt idx="32908">
                  <c:v>-443.54599999999999</c:v>
                </c:pt>
                <c:pt idx="32909">
                  <c:v>-443.53</c:v>
                </c:pt>
                <c:pt idx="32910">
                  <c:v>-443.51400000000001</c:v>
                </c:pt>
                <c:pt idx="32911">
                  <c:v>-443.49799999999999</c:v>
                </c:pt>
                <c:pt idx="32912">
                  <c:v>-443.48200000000003</c:v>
                </c:pt>
                <c:pt idx="32913">
                  <c:v>-443.46600000000001</c:v>
                </c:pt>
                <c:pt idx="32914">
                  <c:v>-443.45</c:v>
                </c:pt>
                <c:pt idx="32915">
                  <c:v>-443.43400000000003</c:v>
                </c:pt>
                <c:pt idx="32916">
                  <c:v>-443.41800000000001</c:v>
                </c:pt>
                <c:pt idx="32917">
                  <c:v>-443.40199999999999</c:v>
                </c:pt>
                <c:pt idx="32918">
                  <c:v>-443.38600000000002</c:v>
                </c:pt>
                <c:pt idx="32919">
                  <c:v>-443.37</c:v>
                </c:pt>
                <c:pt idx="32920">
                  <c:v>-443.35399999999998</c:v>
                </c:pt>
                <c:pt idx="32921">
                  <c:v>-443.33800000000002</c:v>
                </c:pt>
                <c:pt idx="32922">
                  <c:v>-443.322</c:v>
                </c:pt>
                <c:pt idx="32923">
                  <c:v>-443.30599999999998</c:v>
                </c:pt>
                <c:pt idx="32924">
                  <c:v>-443.29</c:v>
                </c:pt>
                <c:pt idx="32925">
                  <c:v>-443.274</c:v>
                </c:pt>
                <c:pt idx="32926">
                  <c:v>-443.25799999999998</c:v>
                </c:pt>
                <c:pt idx="32927">
                  <c:v>-443.24200000000002</c:v>
                </c:pt>
                <c:pt idx="32928">
                  <c:v>-443.226</c:v>
                </c:pt>
                <c:pt idx="32929">
                  <c:v>-443.21</c:v>
                </c:pt>
                <c:pt idx="32930">
                  <c:v>-443.19400000000002</c:v>
                </c:pt>
                <c:pt idx="32931">
                  <c:v>-443.178</c:v>
                </c:pt>
                <c:pt idx="32932">
                  <c:v>-443.16199999999998</c:v>
                </c:pt>
                <c:pt idx="32933">
                  <c:v>-443.14600000000002</c:v>
                </c:pt>
                <c:pt idx="32934">
                  <c:v>-443.13</c:v>
                </c:pt>
                <c:pt idx="32935">
                  <c:v>-443.11399999999998</c:v>
                </c:pt>
                <c:pt idx="32936">
                  <c:v>-443.09800000000001</c:v>
                </c:pt>
                <c:pt idx="32937">
                  <c:v>-443.08199999999999</c:v>
                </c:pt>
                <c:pt idx="32938">
                  <c:v>-443.06599999999997</c:v>
                </c:pt>
                <c:pt idx="32939">
                  <c:v>-443.05</c:v>
                </c:pt>
                <c:pt idx="32940">
                  <c:v>-443.03399999999999</c:v>
                </c:pt>
                <c:pt idx="32941">
                  <c:v>-443.01799999999997</c:v>
                </c:pt>
                <c:pt idx="32942">
                  <c:v>-443.00200000000001</c:v>
                </c:pt>
                <c:pt idx="32943">
                  <c:v>-442.98599999999999</c:v>
                </c:pt>
                <c:pt idx="32944">
                  <c:v>-442.97</c:v>
                </c:pt>
                <c:pt idx="32945">
                  <c:v>-442.95400000000001</c:v>
                </c:pt>
                <c:pt idx="32946">
                  <c:v>-442.93799999999999</c:v>
                </c:pt>
                <c:pt idx="32947">
                  <c:v>-442.92200000000003</c:v>
                </c:pt>
                <c:pt idx="32948">
                  <c:v>-442.90600000000001</c:v>
                </c:pt>
                <c:pt idx="32949">
                  <c:v>-442.89</c:v>
                </c:pt>
                <c:pt idx="32950">
                  <c:v>-442.87400000000002</c:v>
                </c:pt>
                <c:pt idx="32951">
                  <c:v>-442.858</c:v>
                </c:pt>
                <c:pt idx="32952">
                  <c:v>-442.84199999999998</c:v>
                </c:pt>
                <c:pt idx="32953">
                  <c:v>-442.82600000000002</c:v>
                </c:pt>
                <c:pt idx="32954">
                  <c:v>-442.81</c:v>
                </c:pt>
                <c:pt idx="32955">
                  <c:v>-442.79399999999998</c:v>
                </c:pt>
                <c:pt idx="32956">
                  <c:v>-442.77800000000002</c:v>
                </c:pt>
                <c:pt idx="32957">
                  <c:v>-442.762</c:v>
                </c:pt>
                <c:pt idx="32958">
                  <c:v>-442.74599999999998</c:v>
                </c:pt>
                <c:pt idx="32959">
                  <c:v>-442.73</c:v>
                </c:pt>
                <c:pt idx="32960">
                  <c:v>-442.714</c:v>
                </c:pt>
                <c:pt idx="32961">
                  <c:v>-442.69799999999998</c:v>
                </c:pt>
                <c:pt idx="32962">
                  <c:v>-442.68200000000002</c:v>
                </c:pt>
                <c:pt idx="32963">
                  <c:v>-442.666</c:v>
                </c:pt>
                <c:pt idx="32964">
                  <c:v>-442.65</c:v>
                </c:pt>
                <c:pt idx="32965">
                  <c:v>-442.63400000000001</c:v>
                </c:pt>
                <c:pt idx="32966">
                  <c:v>-442.61799999999999</c:v>
                </c:pt>
                <c:pt idx="32967">
                  <c:v>-442.60199999999998</c:v>
                </c:pt>
                <c:pt idx="32968">
                  <c:v>-442.58600000000001</c:v>
                </c:pt>
                <c:pt idx="32969">
                  <c:v>-442.57</c:v>
                </c:pt>
                <c:pt idx="32970">
                  <c:v>-442.55399999999997</c:v>
                </c:pt>
                <c:pt idx="32971">
                  <c:v>-442.53800000000001</c:v>
                </c:pt>
                <c:pt idx="32972">
                  <c:v>-442.52199999999999</c:v>
                </c:pt>
                <c:pt idx="32973">
                  <c:v>-442.50599999999997</c:v>
                </c:pt>
                <c:pt idx="32974">
                  <c:v>-442.49</c:v>
                </c:pt>
                <c:pt idx="32975">
                  <c:v>-442.47399999999999</c:v>
                </c:pt>
                <c:pt idx="32976">
                  <c:v>-442.45800000000003</c:v>
                </c:pt>
                <c:pt idx="32977">
                  <c:v>-442.44200000000001</c:v>
                </c:pt>
                <c:pt idx="32978">
                  <c:v>-442.42599999999999</c:v>
                </c:pt>
                <c:pt idx="32979">
                  <c:v>-442.41</c:v>
                </c:pt>
                <c:pt idx="32980">
                  <c:v>-442.39400000000001</c:v>
                </c:pt>
                <c:pt idx="32981">
                  <c:v>-442.37799999999999</c:v>
                </c:pt>
                <c:pt idx="32982">
                  <c:v>-442.36200000000002</c:v>
                </c:pt>
                <c:pt idx="32983">
                  <c:v>-442.346</c:v>
                </c:pt>
                <c:pt idx="32984">
                  <c:v>-442.33</c:v>
                </c:pt>
                <c:pt idx="32985">
                  <c:v>-442.31400000000002</c:v>
                </c:pt>
                <c:pt idx="32986">
                  <c:v>-442.298</c:v>
                </c:pt>
                <c:pt idx="32987">
                  <c:v>-442.28199999999998</c:v>
                </c:pt>
                <c:pt idx="32988">
                  <c:v>-442.26600000000002</c:v>
                </c:pt>
                <c:pt idx="32989">
                  <c:v>-442.25</c:v>
                </c:pt>
                <c:pt idx="32990">
                  <c:v>-442.23399999999998</c:v>
                </c:pt>
                <c:pt idx="32991">
                  <c:v>-442.21800000000002</c:v>
                </c:pt>
                <c:pt idx="32992">
                  <c:v>-442.202</c:v>
                </c:pt>
                <c:pt idx="32993">
                  <c:v>-442.18599999999998</c:v>
                </c:pt>
                <c:pt idx="32994">
                  <c:v>-442.17</c:v>
                </c:pt>
                <c:pt idx="32995">
                  <c:v>-442.154</c:v>
                </c:pt>
                <c:pt idx="32996">
                  <c:v>-442.13799999999998</c:v>
                </c:pt>
                <c:pt idx="32997">
                  <c:v>-442.12200000000001</c:v>
                </c:pt>
                <c:pt idx="32998">
                  <c:v>-442.10599999999999</c:v>
                </c:pt>
                <c:pt idx="32999">
                  <c:v>-442.09</c:v>
                </c:pt>
                <c:pt idx="33000">
                  <c:v>-442.07400000000001</c:v>
                </c:pt>
                <c:pt idx="33001">
                  <c:v>-442.05799999999999</c:v>
                </c:pt>
                <c:pt idx="33002">
                  <c:v>-442.04199999999997</c:v>
                </c:pt>
                <c:pt idx="33003">
                  <c:v>-442.02600000000001</c:v>
                </c:pt>
                <c:pt idx="33004">
                  <c:v>-442.01</c:v>
                </c:pt>
                <c:pt idx="33005">
                  <c:v>-441.99400000000003</c:v>
                </c:pt>
                <c:pt idx="33006">
                  <c:v>-441.97800000000001</c:v>
                </c:pt>
                <c:pt idx="33007">
                  <c:v>-441.96199999999999</c:v>
                </c:pt>
                <c:pt idx="33008">
                  <c:v>-441.94600000000003</c:v>
                </c:pt>
                <c:pt idx="33009">
                  <c:v>-441.93</c:v>
                </c:pt>
                <c:pt idx="33010">
                  <c:v>-441.91399999999999</c:v>
                </c:pt>
                <c:pt idx="33011">
                  <c:v>-441.89800000000002</c:v>
                </c:pt>
                <c:pt idx="33012">
                  <c:v>-441.88200000000001</c:v>
                </c:pt>
                <c:pt idx="33013">
                  <c:v>-441.86599999999999</c:v>
                </c:pt>
                <c:pt idx="33014">
                  <c:v>-441.85</c:v>
                </c:pt>
                <c:pt idx="33015">
                  <c:v>-441.834</c:v>
                </c:pt>
                <c:pt idx="33016">
                  <c:v>-441.81799999999998</c:v>
                </c:pt>
                <c:pt idx="33017">
                  <c:v>-441.80200000000002</c:v>
                </c:pt>
                <c:pt idx="33018">
                  <c:v>-441.786</c:v>
                </c:pt>
                <c:pt idx="33019">
                  <c:v>-441.77100000000002</c:v>
                </c:pt>
                <c:pt idx="33020">
                  <c:v>-441.755</c:v>
                </c:pt>
                <c:pt idx="33021">
                  <c:v>-441.73899999999998</c:v>
                </c:pt>
                <c:pt idx="33022">
                  <c:v>-441.72300000000001</c:v>
                </c:pt>
                <c:pt idx="33023">
                  <c:v>-441.70699999999999</c:v>
                </c:pt>
                <c:pt idx="33024">
                  <c:v>-441.69099999999997</c:v>
                </c:pt>
                <c:pt idx="33025">
                  <c:v>-441.67500000000001</c:v>
                </c:pt>
                <c:pt idx="33026">
                  <c:v>-441.65899999999999</c:v>
                </c:pt>
                <c:pt idx="33027">
                  <c:v>-441.64299999999997</c:v>
                </c:pt>
                <c:pt idx="33028">
                  <c:v>-441.62700000000001</c:v>
                </c:pt>
                <c:pt idx="33029">
                  <c:v>-441.61099999999999</c:v>
                </c:pt>
                <c:pt idx="33030">
                  <c:v>-441.59500000000003</c:v>
                </c:pt>
                <c:pt idx="33031">
                  <c:v>-441.57900000000001</c:v>
                </c:pt>
                <c:pt idx="33032">
                  <c:v>-441.56299999999999</c:v>
                </c:pt>
                <c:pt idx="33033">
                  <c:v>-441.54700000000003</c:v>
                </c:pt>
                <c:pt idx="33034">
                  <c:v>-441.53100000000001</c:v>
                </c:pt>
                <c:pt idx="33035">
                  <c:v>-441.51499999999999</c:v>
                </c:pt>
                <c:pt idx="33036">
                  <c:v>-441.49900000000002</c:v>
                </c:pt>
                <c:pt idx="33037">
                  <c:v>-441.483</c:v>
                </c:pt>
                <c:pt idx="33038">
                  <c:v>-441.46699999999998</c:v>
                </c:pt>
                <c:pt idx="33039">
                  <c:v>-441.45100000000002</c:v>
                </c:pt>
                <c:pt idx="33040">
                  <c:v>-441.435</c:v>
                </c:pt>
                <c:pt idx="33041">
                  <c:v>-441.41899999999998</c:v>
                </c:pt>
                <c:pt idx="33042">
                  <c:v>-441.40300000000002</c:v>
                </c:pt>
                <c:pt idx="33043">
                  <c:v>-441.387</c:v>
                </c:pt>
                <c:pt idx="33044">
                  <c:v>-441.37099999999998</c:v>
                </c:pt>
                <c:pt idx="33045">
                  <c:v>-441.35500000000002</c:v>
                </c:pt>
                <c:pt idx="33046">
                  <c:v>-441.339</c:v>
                </c:pt>
                <c:pt idx="33047">
                  <c:v>-441.32299999999998</c:v>
                </c:pt>
                <c:pt idx="33048">
                  <c:v>-441.30700000000002</c:v>
                </c:pt>
                <c:pt idx="33049">
                  <c:v>-441.291</c:v>
                </c:pt>
                <c:pt idx="33050">
                  <c:v>-441.27499999999998</c:v>
                </c:pt>
                <c:pt idx="33051">
                  <c:v>-441.25900000000001</c:v>
                </c:pt>
                <c:pt idx="33052">
                  <c:v>-441.24299999999999</c:v>
                </c:pt>
                <c:pt idx="33053">
                  <c:v>-441.22699999999998</c:v>
                </c:pt>
                <c:pt idx="33054">
                  <c:v>-441.21100000000001</c:v>
                </c:pt>
                <c:pt idx="33055">
                  <c:v>-441.19499999999999</c:v>
                </c:pt>
                <c:pt idx="33056">
                  <c:v>-441.17899999999997</c:v>
                </c:pt>
                <c:pt idx="33057">
                  <c:v>-441.16300000000001</c:v>
                </c:pt>
                <c:pt idx="33058">
                  <c:v>-441.14699999999999</c:v>
                </c:pt>
                <c:pt idx="33059">
                  <c:v>-441.13099999999997</c:v>
                </c:pt>
                <c:pt idx="33060">
                  <c:v>-441.11500000000001</c:v>
                </c:pt>
                <c:pt idx="33061">
                  <c:v>-441.09899999999999</c:v>
                </c:pt>
                <c:pt idx="33062">
                  <c:v>-441.08300000000003</c:v>
                </c:pt>
                <c:pt idx="33063">
                  <c:v>-441.06700000000001</c:v>
                </c:pt>
                <c:pt idx="33064">
                  <c:v>-441.05099999999999</c:v>
                </c:pt>
                <c:pt idx="33065">
                  <c:v>-441.03500000000003</c:v>
                </c:pt>
                <c:pt idx="33066">
                  <c:v>-441.01900000000001</c:v>
                </c:pt>
                <c:pt idx="33067">
                  <c:v>-441.00299999999999</c:v>
                </c:pt>
                <c:pt idx="33068">
                  <c:v>-440.98700000000002</c:v>
                </c:pt>
                <c:pt idx="33069">
                  <c:v>-440.971</c:v>
                </c:pt>
                <c:pt idx="33070">
                  <c:v>-440.95499999999998</c:v>
                </c:pt>
                <c:pt idx="33071">
                  <c:v>-440.93900000000002</c:v>
                </c:pt>
                <c:pt idx="33072">
                  <c:v>-440.923</c:v>
                </c:pt>
                <c:pt idx="33073">
                  <c:v>-440.90699999999998</c:v>
                </c:pt>
                <c:pt idx="33074">
                  <c:v>-440.89100000000002</c:v>
                </c:pt>
                <c:pt idx="33075">
                  <c:v>-440.875</c:v>
                </c:pt>
                <c:pt idx="33076">
                  <c:v>-440.85899999999998</c:v>
                </c:pt>
                <c:pt idx="33077">
                  <c:v>-440.84300000000002</c:v>
                </c:pt>
                <c:pt idx="33078">
                  <c:v>-440.827</c:v>
                </c:pt>
                <c:pt idx="33079">
                  <c:v>-440.81099999999998</c:v>
                </c:pt>
                <c:pt idx="33080">
                  <c:v>-440.79500000000002</c:v>
                </c:pt>
                <c:pt idx="33081">
                  <c:v>-440.779</c:v>
                </c:pt>
                <c:pt idx="33082">
                  <c:v>-440.76299999999998</c:v>
                </c:pt>
                <c:pt idx="33083">
                  <c:v>-440.74700000000001</c:v>
                </c:pt>
                <c:pt idx="33084">
                  <c:v>-440.73099999999999</c:v>
                </c:pt>
                <c:pt idx="33085">
                  <c:v>-440.71499999999997</c:v>
                </c:pt>
                <c:pt idx="33086">
                  <c:v>-440.69900000000001</c:v>
                </c:pt>
                <c:pt idx="33087">
                  <c:v>-440.68299999999999</c:v>
                </c:pt>
                <c:pt idx="33088">
                  <c:v>-440.66699999999997</c:v>
                </c:pt>
                <c:pt idx="33089">
                  <c:v>-440.65100000000001</c:v>
                </c:pt>
                <c:pt idx="33090">
                  <c:v>-440.63499999999999</c:v>
                </c:pt>
                <c:pt idx="33091">
                  <c:v>-440.61900000000003</c:v>
                </c:pt>
                <c:pt idx="33092">
                  <c:v>-440.60300000000001</c:v>
                </c:pt>
                <c:pt idx="33093">
                  <c:v>-440.58699999999999</c:v>
                </c:pt>
                <c:pt idx="33094">
                  <c:v>-440.57100000000003</c:v>
                </c:pt>
                <c:pt idx="33095">
                  <c:v>-440.55500000000001</c:v>
                </c:pt>
                <c:pt idx="33096">
                  <c:v>-440.53899999999999</c:v>
                </c:pt>
                <c:pt idx="33097">
                  <c:v>-440.52300000000002</c:v>
                </c:pt>
                <c:pt idx="33098">
                  <c:v>-440.50700000000001</c:v>
                </c:pt>
                <c:pt idx="33099">
                  <c:v>-440.49099999999999</c:v>
                </c:pt>
                <c:pt idx="33100">
                  <c:v>-440.47500000000002</c:v>
                </c:pt>
                <c:pt idx="33101">
                  <c:v>-440.459</c:v>
                </c:pt>
                <c:pt idx="33102">
                  <c:v>-440.44299999999998</c:v>
                </c:pt>
                <c:pt idx="33103">
                  <c:v>-440.42700000000002</c:v>
                </c:pt>
                <c:pt idx="33104">
                  <c:v>-440.411</c:v>
                </c:pt>
                <c:pt idx="33105">
                  <c:v>-440.39499999999998</c:v>
                </c:pt>
                <c:pt idx="33106">
                  <c:v>-440.37900000000002</c:v>
                </c:pt>
                <c:pt idx="33107">
                  <c:v>-440.363</c:v>
                </c:pt>
                <c:pt idx="33108">
                  <c:v>-440.34699999999998</c:v>
                </c:pt>
                <c:pt idx="33109">
                  <c:v>-440.33100000000002</c:v>
                </c:pt>
                <c:pt idx="33110">
                  <c:v>-440.315</c:v>
                </c:pt>
                <c:pt idx="33111">
                  <c:v>-440.29899999999998</c:v>
                </c:pt>
                <c:pt idx="33112">
                  <c:v>-440.28300000000002</c:v>
                </c:pt>
                <c:pt idx="33113">
                  <c:v>-440.267</c:v>
                </c:pt>
                <c:pt idx="33114">
                  <c:v>-440.25099999999998</c:v>
                </c:pt>
                <c:pt idx="33115">
                  <c:v>-440.23500000000001</c:v>
                </c:pt>
                <c:pt idx="33116">
                  <c:v>-440.21899999999999</c:v>
                </c:pt>
                <c:pt idx="33117">
                  <c:v>-440.20299999999997</c:v>
                </c:pt>
                <c:pt idx="33118">
                  <c:v>-440.18700000000001</c:v>
                </c:pt>
                <c:pt idx="33119">
                  <c:v>-440.17099999999999</c:v>
                </c:pt>
                <c:pt idx="33120">
                  <c:v>-440.15499999999997</c:v>
                </c:pt>
                <c:pt idx="33121">
                  <c:v>-440.13900000000001</c:v>
                </c:pt>
                <c:pt idx="33122">
                  <c:v>-440.12299999999999</c:v>
                </c:pt>
                <c:pt idx="33123">
                  <c:v>-440.10700000000003</c:v>
                </c:pt>
                <c:pt idx="33124">
                  <c:v>-440.09100000000001</c:v>
                </c:pt>
                <c:pt idx="33125">
                  <c:v>-440.07499999999999</c:v>
                </c:pt>
                <c:pt idx="33126">
                  <c:v>-440.05900000000003</c:v>
                </c:pt>
                <c:pt idx="33127">
                  <c:v>-440.04300000000001</c:v>
                </c:pt>
                <c:pt idx="33128">
                  <c:v>-440.02699999999999</c:v>
                </c:pt>
                <c:pt idx="33129">
                  <c:v>-440.01100000000002</c:v>
                </c:pt>
                <c:pt idx="33130">
                  <c:v>-439.995</c:v>
                </c:pt>
                <c:pt idx="33131">
                  <c:v>-439.97899999999998</c:v>
                </c:pt>
                <c:pt idx="33132">
                  <c:v>-439.964</c:v>
                </c:pt>
                <c:pt idx="33133">
                  <c:v>-439.94799999999998</c:v>
                </c:pt>
                <c:pt idx="33134">
                  <c:v>-439.93200000000002</c:v>
                </c:pt>
                <c:pt idx="33135">
                  <c:v>-439.916</c:v>
                </c:pt>
                <c:pt idx="33136">
                  <c:v>-439.9</c:v>
                </c:pt>
                <c:pt idx="33137">
                  <c:v>-439.88400000000001</c:v>
                </c:pt>
                <c:pt idx="33138">
                  <c:v>-439.86799999999999</c:v>
                </c:pt>
                <c:pt idx="33139">
                  <c:v>-439.85199999999998</c:v>
                </c:pt>
                <c:pt idx="33140">
                  <c:v>-439.83600000000001</c:v>
                </c:pt>
                <c:pt idx="33141">
                  <c:v>-439.82</c:v>
                </c:pt>
                <c:pt idx="33142">
                  <c:v>-439.80399999999997</c:v>
                </c:pt>
                <c:pt idx="33143">
                  <c:v>-439.78800000000001</c:v>
                </c:pt>
                <c:pt idx="33144">
                  <c:v>-439.77199999999999</c:v>
                </c:pt>
                <c:pt idx="33145">
                  <c:v>-439.75599999999997</c:v>
                </c:pt>
                <c:pt idx="33146">
                  <c:v>-439.74</c:v>
                </c:pt>
                <c:pt idx="33147">
                  <c:v>-439.72399999999999</c:v>
                </c:pt>
                <c:pt idx="33148">
                  <c:v>-439.70800000000003</c:v>
                </c:pt>
                <c:pt idx="33149">
                  <c:v>-439.69200000000001</c:v>
                </c:pt>
                <c:pt idx="33150">
                  <c:v>-439.67599999999999</c:v>
                </c:pt>
                <c:pt idx="33151">
                  <c:v>-439.66</c:v>
                </c:pt>
                <c:pt idx="33152">
                  <c:v>-439.64400000000001</c:v>
                </c:pt>
                <c:pt idx="33153">
                  <c:v>-439.62799999999999</c:v>
                </c:pt>
                <c:pt idx="33154">
                  <c:v>-439.61200000000002</c:v>
                </c:pt>
                <c:pt idx="33155">
                  <c:v>-439.596</c:v>
                </c:pt>
                <c:pt idx="33156">
                  <c:v>-439.58</c:v>
                </c:pt>
                <c:pt idx="33157">
                  <c:v>-439.56400000000002</c:v>
                </c:pt>
                <c:pt idx="33158">
                  <c:v>-439.548</c:v>
                </c:pt>
                <c:pt idx="33159">
                  <c:v>-439.53199999999998</c:v>
                </c:pt>
                <c:pt idx="33160">
                  <c:v>-439.51600000000002</c:v>
                </c:pt>
                <c:pt idx="33161">
                  <c:v>-439.5</c:v>
                </c:pt>
                <c:pt idx="33162">
                  <c:v>-439.48399999999998</c:v>
                </c:pt>
                <c:pt idx="33163">
                  <c:v>-439.46800000000002</c:v>
                </c:pt>
                <c:pt idx="33164">
                  <c:v>-439.452</c:v>
                </c:pt>
                <c:pt idx="33165">
                  <c:v>-439.43599999999998</c:v>
                </c:pt>
                <c:pt idx="33166">
                  <c:v>-439.42</c:v>
                </c:pt>
                <c:pt idx="33167">
                  <c:v>-439.404</c:v>
                </c:pt>
                <c:pt idx="33168">
                  <c:v>-439.38799999999998</c:v>
                </c:pt>
                <c:pt idx="33169">
                  <c:v>-439.37200000000001</c:v>
                </c:pt>
                <c:pt idx="33170">
                  <c:v>-439.35599999999999</c:v>
                </c:pt>
                <c:pt idx="33171">
                  <c:v>-439.34</c:v>
                </c:pt>
                <c:pt idx="33172">
                  <c:v>-439.32400000000001</c:v>
                </c:pt>
                <c:pt idx="33173">
                  <c:v>-439.30799999999999</c:v>
                </c:pt>
                <c:pt idx="33174">
                  <c:v>-439.29199999999997</c:v>
                </c:pt>
                <c:pt idx="33175">
                  <c:v>-439.27600000000001</c:v>
                </c:pt>
                <c:pt idx="33176">
                  <c:v>-439.26</c:v>
                </c:pt>
                <c:pt idx="33177">
                  <c:v>-439.24400000000003</c:v>
                </c:pt>
                <c:pt idx="33178">
                  <c:v>-439.22800000000001</c:v>
                </c:pt>
                <c:pt idx="33179">
                  <c:v>-439.21199999999999</c:v>
                </c:pt>
                <c:pt idx="33180">
                  <c:v>-439.19600000000003</c:v>
                </c:pt>
                <c:pt idx="33181">
                  <c:v>-439.18</c:v>
                </c:pt>
                <c:pt idx="33182">
                  <c:v>-439.16399999999999</c:v>
                </c:pt>
                <c:pt idx="33183">
                  <c:v>-439.14800000000002</c:v>
                </c:pt>
                <c:pt idx="33184">
                  <c:v>-439.13200000000001</c:v>
                </c:pt>
                <c:pt idx="33185">
                  <c:v>-439.11599999999999</c:v>
                </c:pt>
                <c:pt idx="33186">
                  <c:v>-439.1</c:v>
                </c:pt>
                <c:pt idx="33187">
                  <c:v>-439.084</c:v>
                </c:pt>
                <c:pt idx="33188">
                  <c:v>-439.06799999999998</c:v>
                </c:pt>
                <c:pt idx="33189">
                  <c:v>-439.05200000000002</c:v>
                </c:pt>
                <c:pt idx="33190">
                  <c:v>-439.036</c:v>
                </c:pt>
                <c:pt idx="33191">
                  <c:v>-439.02</c:v>
                </c:pt>
                <c:pt idx="33192">
                  <c:v>-439.00400000000002</c:v>
                </c:pt>
                <c:pt idx="33193">
                  <c:v>-438.988</c:v>
                </c:pt>
                <c:pt idx="33194">
                  <c:v>-438.97199999999998</c:v>
                </c:pt>
                <c:pt idx="33195">
                  <c:v>-438.95600000000002</c:v>
                </c:pt>
                <c:pt idx="33196">
                  <c:v>-438.94</c:v>
                </c:pt>
                <c:pt idx="33197">
                  <c:v>-438.92399999999998</c:v>
                </c:pt>
                <c:pt idx="33198">
                  <c:v>-438.90800000000002</c:v>
                </c:pt>
                <c:pt idx="33199">
                  <c:v>-438.892</c:v>
                </c:pt>
                <c:pt idx="33200">
                  <c:v>-438.87599999999998</c:v>
                </c:pt>
                <c:pt idx="33201">
                  <c:v>-438.86</c:v>
                </c:pt>
                <c:pt idx="33202">
                  <c:v>-438.84399999999999</c:v>
                </c:pt>
                <c:pt idx="33203">
                  <c:v>-438.82799999999997</c:v>
                </c:pt>
                <c:pt idx="33204">
                  <c:v>-438.81200000000001</c:v>
                </c:pt>
                <c:pt idx="33205">
                  <c:v>-438.79599999999999</c:v>
                </c:pt>
                <c:pt idx="33206">
                  <c:v>-438.78</c:v>
                </c:pt>
                <c:pt idx="33207">
                  <c:v>-438.76400000000001</c:v>
                </c:pt>
                <c:pt idx="33208">
                  <c:v>-438.74799999999999</c:v>
                </c:pt>
                <c:pt idx="33209">
                  <c:v>-438.73200000000003</c:v>
                </c:pt>
                <c:pt idx="33210">
                  <c:v>-438.71600000000001</c:v>
                </c:pt>
                <c:pt idx="33211">
                  <c:v>-438.7</c:v>
                </c:pt>
                <c:pt idx="33212">
                  <c:v>-438.68400000000003</c:v>
                </c:pt>
                <c:pt idx="33213">
                  <c:v>-438.66800000000001</c:v>
                </c:pt>
                <c:pt idx="33214">
                  <c:v>-438.65199999999999</c:v>
                </c:pt>
                <c:pt idx="33215">
                  <c:v>-438.63600000000002</c:v>
                </c:pt>
                <c:pt idx="33216">
                  <c:v>-438.62</c:v>
                </c:pt>
                <c:pt idx="33217">
                  <c:v>-438.60399999999998</c:v>
                </c:pt>
                <c:pt idx="33218">
                  <c:v>-438.58800000000002</c:v>
                </c:pt>
                <c:pt idx="33219">
                  <c:v>-438.572</c:v>
                </c:pt>
                <c:pt idx="33220">
                  <c:v>-438.55599999999998</c:v>
                </c:pt>
                <c:pt idx="33221">
                  <c:v>-438.54</c:v>
                </c:pt>
                <c:pt idx="33222">
                  <c:v>-438.524</c:v>
                </c:pt>
                <c:pt idx="33223">
                  <c:v>-438.50799999999998</c:v>
                </c:pt>
                <c:pt idx="33224">
                  <c:v>-438.49200000000002</c:v>
                </c:pt>
                <c:pt idx="33225">
                  <c:v>-438.476</c:v>
                </c:pt>
                <c:pt idx="33226">
                  <c:v>-438.46</c:v>
                </c:pt>
                <c:pt idx="33227">
                  <c:v>-438.44400000000002</c:v>
                </c:pt>
                <c:pt idx="33228">
                  <c:v>-438.428</c:v>
                </c:pt>
                <c:pt idx="33229">
                  <c:v>-438.41199999999998</c:v>
                </c:pt>
                <c:pt idx="33230">
                  <c:v>-438.39600000000002</c:v>
                </c:pt>
                <c:pt idx="33231">
                  <c:v>-438.38</c:v>
                </c:pt>
                <c:pt idx="33232">
                  <c:v>-438.36399999999998</c:v>
                </c:pt>
                <c:pt idx="33233">
                  <c:v>-438.34800000000001</c:v>
                </c:pt>
                <c:pt idx="33234">
                  <c:v>-438.33199999999999</c:v>
                </c:pt>
                <c:pt idx="33235">
                  <c:v>-438.31599999999997</c:v>
                </c:pt>
                <c:pt idx="33236">
                  <c:v>-438.3</c:v>
                </c:pt>
                <c:pt idx="33237">
                  <c:v>-438.28399999999999</c:v>
                </c:pt>
                <c:pt idx="33238">
                  <c:v>-438.26799999999997</c:v>
                </c:pt>
                <c:pt idx="33239">
                  <c:v>-438.25200000000001</c:v>
                </c:pt>
                <c:pt idx="33240">
                  <c:v>-438.23599999999999</c:v>
                </c:pt>
                <c:pt idx="33241">
                  <c:v>-438.22</c:v>
                </c:pt>
                <c:pt idx="33242">
                  <c:v>-438.20400000000001</c:v>
                </c:pt>
                <c:pt idx="33243">
                  <c:v>-438.18799999999999</c:v>
                </c:pt>
                <c:pt idx="33244">
                  <c:v>-438.17200000000003</c:v>
                </c:pt>
                <c:pt idx="33245">
                  <c:v>-438.15600000000001</c:v>
                </c:pt>
                <c:pt idx="33246">
                  <c:v>-438.14100000000002</c:v>
                </c:pt>
                <c:pt idx="33247">
                  <c:v>-438.125</c:v>
                </c:pt>
                <c:pt idx="33248">
                  <c:v>-438.10899999999998</c:v>
                </c:pt>
                <c:pt idx="33249">
                  <c:v>-438.09300000000002</c:v>
                </c:pt>
                <c:pt idx="33250">
                  <c:v>-438.077</c:v>
                </c:pt>
                <c:pt idx="33251">
                  <c:v>-438.06099999999998</c:v>
                </c:pt>
                <c:pt idx="33252">
                  <c:v>-438.04500000000002</c:v>
                </c:pt>
                <c:pt idx="33253">
                  <c:v>-438.029</c:v>
                </c:pt>
                <c:pt idx="33254">
                  <c:v>-438.01299999999998</c:v>
                </c:pt>
                <c:pt idx="33255">
                  <c:v>-437.99700000000001</c:v>
                </c:pt>
                <c:pt idx="33256">
                  <c:v>-437.98099999999999</c:v>
                </c:pt>
                <c:pt idx="33257">
                  <c:v>-437.96499999999997</c:v>
                </c:pt>
                <c:pt idx="33258">
                  <c:v>-437.94900000000001</c:v>
                </c:pt>
                <c:pt idx="33259">
                  <c:v>-437.93299999999999</c:v>
                </c:pt>
                <c:pt idx="33260">
                  <c:v>-437.91699999999997</c:v>
                </c:pt>
                <c:pt idx="33261">
                  <c:v>-437.90100000000001</c:v>
                </c:pt>
                <c:pt idx="33262">
                  <c:v>-437.88499999999999</c:v>
                </c:pt>
                <c:pt idx="33263">
                  <c:v>-437.86900000000003</c:v>
                </c:pt>
                <c:pt idx="33264">
                  <c:v>-437.85300000000001</c:v>
                </c:pt>
                <c:pt idx="33265">
                  <c:v>-437.83699999999999</c:v>
                </c:pt>
                <c:pt idx="33266">
                  <c:v>-437.82100000000003</c:v>
                </c:pt>
                <c:pt idx="33267">
                  <c:v>-437.80500000000001</c:v>
                </c:pt>
                <c:pt idx="33268">
                  <c:v>-437.78899999999999</c:v>
                </c:pt>
                <c:pt idx="33269">
                  <c:v>-437.77300000000002</c:v>
                </c:pt>
                <c:pt idx="33270">
                  <c:v>-437.75700000000001</c:v>
                </c:pt>
                <c:pt idx="33271">
                  <c:v>-437.74099999999999</c:v>
                </c:pt>
                <c:pt idx="33272">
                  <c:v>-437.72500000000002</c:v>
                </c:pt>
                <c:pt idx="33273">
                  <c:v>-437.709</c:v>
                </c:pt>
                <c:pt idx="33274">
                  <c:v>-437.69299999999998</c:v>
                </c:pt>
                <c:pt idx="33275">
                  <c:v>-437.67700000000002</c:v>
                </c:pt>
                <c:pt idx="33276">
                  <c:v>-437.661</c:v>
                </c:pt>
                <c:pt idx="33277">
                  <c:v>-437.64499999999998</c:v>
                </c:pt>
                <c:pt idx="33278">
                  <c:v>-437.62900000000002</c:v>
                </c:pt>
                <c:pt idx="33279">
                  <c:v>-437.613</c:v>
                </c:pt>
                <c:pt idx="33280">
                  <c:v>-437.59699999999998</c:v>
                </c:pt>
                <c:pt idx="33281">
                  <c:v>-437.58100000000002</c:v>
                </c:pt>
                <c:pt idx="33282">
                  <c:v>-437.565</c:v>
                </c:pt>
                <c:pt idx="33283">
                  <c:v>-437.54899999999998</c:v>
                </c:pt>
                <c:pt idx="33284">
                  <c:v>-437.53300000000002</c:v>
                </c:pt>
                <c:pt idx="33285">
                  <c:v>-437.517</c:v>
                </c:pt>
                <c:pt idx="33286">
                  <c:v>-437.50099999999998</c:v>
                </c:pt>
                <c:pt idx="33287">
                  <c:v>-437.48500000000001</c:v>
                </c:pt>
                <c:pt idx="33288">
                  <c:v>-437.46899999999999</c:v>
                </c:pt>
                <c:pt idx="33289">
                  <c:v>-437.45299999999997</c:v>
                </c:pt>
                <c:pt idx="33290">
                  <c:v>-437.43700000000001</c:v>
                </c:pt>
                <c:pt idx="33291">
                  <c:v>-437.42099999999999</c:v>
                </c:pt>
                <c:pt idx="33292">
                  <c:v>-437.40499999999997</c:v>
                </c:pt>
                <c:pt idx="33293">
                  <c:v>-437.38900000000001</c:v>
                </c:pt>
                <c:pt idx="33294">
                  <c:v>-437.37299999999999</c:v>
                </c:pt>
                <c:pt idx="33295">
                  <c:v>-437.35700000000003</c:v>
                </c:pt>
                <c:pt idx="33296">
                  <c:v>-437.34100000000001</c:v>
                </c:pt>
                <c:pt idx="33297">
                  <c:v>-437.32499999999999</c:v>
                </c:pt>
                <c:pt idx="33298">
                  <c:v>-437.30900000000003</c:v>
                </c:pt>
                <c:pt idx="33299">
                  <c:v>-437.29300000000001</c:v>
                </c:pt>
                <c:pt idx="33300">
                  <c:v>-437.27699999999999</c:v>
                </c:pt>
                <c:pt idx="33301">
                  <c:v>-437.26100000000002</c:v>
                </c:pt>
                <c:pt idx="33302">
                  <c:v>-437.245</c:v>
                </c:pt>
                <c:pt idx="33303">
                  <c:v>-437.22899999999998</c:v>
                </c:pt>
                <c:pt idx="33304">
                  <c:v>-437.21300000000002</c:v>
                </c:pt>
                <c:pt idx="33305">
                  <c:v>-437.197</c:v>
                </c:pt>
                <c:pt idx="33306">
                  <c:v>-437.18099999999998</c:v>
                </c:pt>
                <c:pt idx="33307">
                  <c:v>-437.16500000000002</c:v>
                </c:pt>
                <c:pt idx="33308">
                  <c:v>-437.149</c:v>
                </c:pt>
                <c:pt idx="33309">
                  <c:v>-437.13299999999998</c:v>
                </c:pt>
                <c:pt idx="33310">
                  <c:v>-437.11700000000002</c:v>
                </c:pt>
                <c:pt idx="33311">
                  <c:v>-437.101</c:v>
                </c:pt>
                <c:pt idx="33312">
                  <c:v>-437.08499999999998</c:v>
                </c:pt>
                <c:pt idx="33313">
                  <c:v>-437.06900000000002</c:v>
                </c:pt>
                <c:pt idx="33314">
                  <c:v>-437.053</c:v>
                </c:pt>
                <c:pt idx="33315">
                  <c:v>-437.03699999999998</c:v>
                </c:pt>
                <c:pt idx="33316">
                  <c:v>-437.02100000000002</c:v>
                </c:pt>
                <c:pt idx="33317">
                  <c:v>-437.005</c:v>
                </c:pt>
                <c:pt idx="33318">
                  <c:v>-436.98899999999998</c:v>
                </c:pt>
                <c:pt idx="33319">
                  <c:v>-436.97300000000001</c:v>
                </c:pt>
                <c:pt idx="33320">
                  <c:v>-436.95699999999999</c:v>
                </c:pt>
                <c:pt idx="33321">
                  <c:v>-436.94099999999997</c:v>
                </c:pt>
                <c:pt idx="33322">
                  <c:v>-436.92500000000001</c:v>
                </c:pt>
                <c:pt idx="33323">
                  <c:v>-436.90899999999999</c:v>
                </c:pt>
                <c:pt idx="33324">
                  <c:v>-436.89299999999997</c:v>
                </c:pt>
                <c:pt idx="33325">
                  <c:v>-436.87700000000001</c:v>
                </c:pt>
                <c:pt idx="33326">
                  <c:v>-436.86099999999999</c:v>
                </c:pt>
                <c:pt idx="33327">
                  <c:v>-436.84500000000003</c:v>
                </c:pt>
                <c:pt idx="33328">
                  <c:v>-436.82900000000001</c:v>
                </c:pt>
                <c:pt idx="33329">
                  <c:v>-436.81299999999999</c:v>
                </c:pt>
                <c:pt idx="33330">
                  <c:v>-436.79700000000003</c:v>
                </c:pt>
                <c:pt idx="33331">
                  <c:v>-436.78100000000001</c:v>
                </c:pt>
                <c:pt idx="33332">
                  <c:v>-436.76499999999999</c:v>
                </c:pt>
                <c:pt idx="33333">
                  <c:v>-436.74900000000002</c:v>
                </c:pt>
                <c:pt idx="33334">
                  <c:v>-436.733</c:v>
                </c:pt>
                <c:pt idx="33335">
                  <c:v>-436.71699999999998</c:v>
                </c:pt>
                <c:pt idx="33336">
                  <c:v>-436.70100000000002</c:v>
                </c:pt>
                <c:pt idx="33337">
                  <c:v>-436.685</c:v>
                </c:pt>
                <c:pt idx="33338">
                  <c:v>-436.66899999999998</c:v>
                </c:pt>
                <c:pt idx="33339">
                  <c:v>-436.65300000000002</c:v>
                </c:pt>
                <c:pt idx="33340">
                  <c:v>-436.637</c:v>
                </c:pt>
                <c:pt idx="33341">
                  <c:v>-436.62099999999998</c:v>
                </c:pt>
                <c:pt idx="33342">
                  <c:v>-436.60500000000002</c:v>
                </c:pt>
                <c:pt idx="33343">
                  <c:v>-436.589</c:v>
                </c:pt>
                <c:pt idx="33344">
                  <c:v>-436.57299999999998</c:v>
                </c:pt>
                <c:pt idx="33345">
                  <c:v>-436.55700000000002</c:v>
                </c:pt>
                <c:pt idx="33346">
                  <c:v>-436.541</c:v>
                </c:pt>
                <c:pt idx="33347">
                  <c:v>-436.52499999999998</c:v>
                </c:pt>
                <c:pt idx="33348">
                  <c:v>-436.50900000000001</c:v>
                </c:pt>
                <c:pt idx="33349">
                  <c:v>-436.49299999999999</c:v>
                </c:pt>
                <c:pt idx="33350">
                  <c:v>-436.47699999999998</c:v>
                </c:pt>
                <c:pt idx="33351">
                  <c:v>-436.46100000000001</c:v>
                </c:pt>
                <c:pt idx="33352">
                  <c:v>-436.44499999999999</c:v>
                </c:pt>
                <c:pt idx="33353">
                  <c:v>-436.42899999999997</c:v>
                </c:pt>
                <c:pt idx="33354">
                  <c:v>-436.41300000000001</c:v>
                </c:pt>
                <c:pt idx="33355">
                  <c:v>-436.39699999999999</c:v>
                </c:pt>
                <c:pt idx="33356">
                  <c:v>-436.38099999999997</c:v>
                </c:pt>
                <c:pt idx="33357">
                  <c:v>-436.36500000000001</c:v>
                </c:pt>
                <c:pt idx="33358">
                  <c:v>-436.34899999999999</c:v>
                </c:pt>
                <c:pt idx="33359">
                  <c:v>-436.33300000000003</c:v>
                </c:pt>
                <c:pt idx="33360">
                  <c:v>-436.31799999999998</c:v>
                </c:pt>
                <c:pt idx="33361">
                  <c:v>-436.30200000000002</c:v>
                </c:pt>
                <c:pt idx="33362">
                  <c:v>-436.286</c:v>
                </c:pt>
                <c:pt idx="33363">
                  <c:v>-436.27</c:v>
                </c:pt>
                <c:pt idx="33364">
                  <c:v>-436.25400000000002</c:v>
                </c:pt>
                <c:pt idx="33365">
                  <c:v>-436.238</c:v>
                </c:pt>
                <c:pt idx="33366">
                  <c:v>-436.22199999999998</c:v>
                </c:pt>
                <c:pt idx="33367">
                  <c:v>-436.20600000000002</c:v>
                </c:pt>
                <c:pt idx="33368">
                  <c:v>-436.19</c:v>
                </c:pt>
                <c:pt idx="33369">
                  <c:v>-436.17399999999998</c:v>
                </c:pt>
                <c:pt idx="33370">
                  <c:v>-436.15800000000002</c:v>
                </c:pt>
                <c:pt idx="33371">
                  <c:v>-436.142</c:v>
                </c:pt>
                <c:pt idx="33372">
                  <c:v>-436.12599999999998</c:v>
                </c:pt>
                <c:pt idx="33373">
                  <c:v>-436.11</c:v>
                </c:pt>
                <c:pt idx="33374">
                  <c:v>-436.09399999999999</c:v>
                </c:pt>
                <c:pt idx="33375">
                  <c:v>-436.07799999999997</c:v>
                </c:pt>
                <c:pt idx="33376">
                  <c:v>-436.06200000000001</c:v>
                </c:pt>
                <c:pt idx="33377">
                  <c:v>-436.04599999999999</c:v>
                </c:pt>
                <c:pt idx="33378">
                  <c:v>-436.03</c:v>
                </c:pt>
                <c:pt idx="33379">
                  <c:v>-436.01400000000001</c:v>
                </c:pt>
                <c:pt idx="33380">
                  <c:v>-435.99799999999999</c:v>
                </c:pt>
                <c:pt idx="33381">
                  <c:v>-435.98200000000003</c:v>
                </c:pt>
                <c:pt idx="33382">
                  <c:v>-435.96600000000001</c:v>
                </c:pt>
                <c:pt idx="33383">
                  <c:v>-435.95</c:v>
                </c:pt>
                <c:pt idx="33384">
                  <c:v>-435.93400000000003</c:v>
                </c:pt>
                <c:pt idx="33385">
                  <c:v>-435.91800000000001</c:v>
                </c:pt>
                <c:pt idx="33386">
                  <c:v>-435.90199999999999</c:v>
                </c:pt>
                <c:pt idx="33387">
                  <c:v>-435.88600000000002</c:v>
                </c:pt>
                <c:pt idx="33388">
                  <c:v>-435.87</c:v>
                </c:pt>
                <c:pt idx="33389">
                  <c:v>-435.85399999999998</c:v>
                </c:pt>
                <c:pt idx="33390">
                  <c:v>-435.83800000000002</c:v>
                </c:pt>
                <c:pt idx="33391">
                  <c:v>-435.822</c:v>
                </c:pt>
                <c:pt idx="33392">
                  <c:v>-435.80599999999998</c:v>
                </c:pt>
                <c:pt idx="33393">
                  <c:v>-435.79</c:v>
                </c:pt>
                <c:pt idx="33394">
                  <c:v>-435.774</c:v>
                </c:pt>
                <c:pt idx="33395">
                  <c:v>-435.75799999999998</c:v>
                </c:pt>
                <c:pt idx="33396">
                  <c:v>-435.74200000000002</c:v>
                </c:pt>
                <c:pt idx="33397">
                  <c:v>-435.726</c:v>
                </c:pt>
                <c:pt idx="33398">
                  <c:v>-435.71</c:v>
                </c:pt>
                <c:pt idx="33399">
                  <c:v>-435.69400000000002</c:v>
                </c:pt>
                <c:pt idx="33400">
                  <c:v>-435.678</c:v>
                </c:pt>
                <c:pt idx="33401">
                  <c:v>-435.66199999999998</c:v>
                </c:pt>
                <c:pt idx="33402">
                  <c:v>-435.64600000000002</c:v>
                </c:pt>
                <c:pt idx="33403">
                  <c:v>-435.63</c:v>
                </c:pt>
                <c:pt idx="33404">
                  <c:v>-435.61399999999998</c:v>
                </c:pt>
                <c:pt idx="33405">
                  <c:v>-435.59800000000001</c:v>
                </c:pt>
                <c:pt idx="33406">
                  <c:v>-435.58199999999999</c:v>
                </c:pt>
                <c:pt idx="33407">
                  <c:v>-435.56599999999997</c:v>
                </c:pt>
                <c:pt idx="33408">
                  <c:v>-435.55</c:v>
                </c:pt>
                <c:pt idx="33409">
                  <c:v>-435.53399999999999</c:v>
                </c:pt>
                <c:pt idx="33410">
                  <c:v>-435.51799999999997</c:v>
                </c:pt>
                <c:pt idx="33411">
                  <c:v>-435.50200000000001</c:v>
                </c:pt>
                <c:pt idx="33412">
                  <c:v>-435.48599999999999</c:v>
                </c:pt>
                <c:pt idx="33413">
                  <c:v>-435.47</c:v>
                </c:pt>
                <c:pt idx="33414">
                  <c:v>-435.45400000000001</c:v>
                </c:pt>
                <c:pt idx="33415">
                  <c:v>-435.43799999999999</c:v>
                </c:pt>
                <c:pt idx="33416">
                  <c:v>-435.42200000000003</c:v>
                </c:pt>
                <c:pt idx="33417">
                  <c:v>-435.40600000000001</c:v>
                </c:pt>
                <c:pt idx="33418">
                  <c:v>-435.39</c:v>
                </c:pt>
                <c:pt idx="33419">
                  <c:v>-435.37400000000002</c:v>
                </c:pt>
                <c:pt idx="33420">
                  <c:v>-435.358</c:v>
                </c:pt>
                <c:pt idx="33421">
                  <c:v>-435.34199999999998</c:v>
                </c:pt>
                <c:pt idx="33422">
                  <c:v>-435.32600000000002</c:v>
                </c:pt>
                <c:pt idx="33423">
                  <c:v>-435.31</c:v>
                </c:pt>
                <c:pt idx="33424">
                  <c:v>-435.29399999999998</c:v>
                </c:pt>
                <c:pt idx="33425">
                  <c:v>-435.27800000000002</c:v>
                </c:pt>
                <c:pt idx="33426">
                  <c:v>-435.262</c:v>
                </c:pt>
                <c:pt idx="33427">
                  <c:v>-435.24599999999998</c:v>
                </c:pt>
                <c:pt idx="33428">
                  <c:v>-435.23</c:v>
                </c:pt>
                <c:pt idx="33429">
                  <c:v>-435.214</c:v>
                </c:pt>
                <c:pt idx="33430">
                  <c:v>-435.19799999999998</c:v>
                </c:pt>
                <c:pt idx="33431">
                  <c:v>-435.18200000000002</c:v>
                </c:pt>
                <c:pt idx="33432">
                  <c:v>-435.166</c:v>
                </c:pt>
                <c:pt idx="33433">
                  <c:v>-435.15</c:v>
                </c:pt>
                <c:pt idx="33434">
                  <c:v>-435.13400000000001</c:v>
                </c:pt>
                <c:pt idx="33435">
                  <c:v>-435.11799999999999</c:v>
                </c:pt>
                <c:pt idx="33436">
                  <c:v>-435.10199999999998</c:v>
                </c:pt>
                <c:pt idx="33437">
                  <c:v>-435.08600000000001</c:v>
                </c:pt>
                <c:pt idx="33438">
                  <c:v>-435.07</c:v>
                </c:pt>
                <c:pt idx="33439">
                  <c:v>-435.05399999999997</c:v>
                </c:pt>
                <c:pt idx="33440">
                  <c:v>-435.03800000000001</c:v>
                </c:pt>
                <c:pt idx="33441">
                  <c:v>-435.02199999999999</c:v>
                </c:pt>
                <c:pt idx="33442">
                  <c:v>-435.00599999999997</c:v>
                </c:pt>
                <c:pt idx="33443">
                  <c:v>-434.99</c:v>
                </c:pt>
                <c:pt idx="33444">
                  <c:v>-434.97399999999999</c:v>
                </c:pt>
                <c:pt idx="33445">
                  <c:v>-434.95800000000003</c:v>
                </c:pt>
                <c:pt idx="33446">
                  <c:v>-434.94200000000001</c:v>
                </c:pt>
                <c:pt idx="33447">
                  <c:v>-434.92599999999999</c:v>
                </c:pt>
                <c:pt idx="33448">
                  <c:v>-434.91</c:v>
                </c:pt>
                <c:pt idx="33449">
                  <c:v>-434.89400000000001</c:v>
                </c:pt>
                <c:pt idx="33450">
                  <c:v>-434.87799999999999</c:v>
                </c:pt>
                <c:pt idx="33451">
                  <c:v>-434.86200000000002</c:v>
                </c:pt>
                <c:pt idx="33452">
                  <c:v>-434.846</c:v>
                </c:pt>
                <c:pt idx="33453">
                  <c:v>-434.83</c:v>
                </c:pt>
                <c:pt idx="33454">
                  <c:v>-434.81400000000002</c:v>
                </c:pt>
                <c:pt idx="33455">
                  <c:v>-434.798</c:v>
                </c:pt>
                <c:pt idx="33456">
                  <c:v>-434.78199999999998</c:v>
                </c:pt>
                <c:pt idx="33457">
                  <c:v>-434.76600000000002</c:v>
                </c:pt>
                <c:pt idx="33458">
                  <c:v>-434.75</c:v>
                </c:pt>
                <c:pt idx="33459">
                  <c:v>-434.73399999999998</c:v>
                </c:pt>
                <c:pt idx="33460">
                  <c:v>-434.71800000000002</c:v>
                </c:pt>
                <c:pt idx="33461">
                  <c:v>-434.702</c:v>
                </c:pt>
                <c:pt idx="33462">
                  <c:v>-434.68599999999998</c:v>
                </c:pt>
                <c:pt idx="33463">
                  <c:v>-434.67</c:v>
                </c:pt>
                <c:pt idx="33464">
                  <c:v>-434.654</c:v>
                </c:pt>
                <c:pt idx="33465">
                  <c:v>-434.63799999999998</c:v>
                </c:pt>
                <c:pt idx="33466">
                  <c:v>-434.62200000000001</c:v>
                </c:pt>
                <c:pt idx="33467">
                  <c:v>-434.60599999999999</c:v>
                </c:pt>
                <c:pt idx="33468">
                  <c:v>-434.59</c:v>
                </c:pt>
                <c:pt idx="33469">
                  <c:v>-434.57400000000001</c:v>
                </c:pt>
                <c:pt idx="33470">
                  <c:v>-434.55799999999999</c:v>
                </c:pt>
                <c:pt idx="33471">
                  <c:v>-434.54199999999997</c:v>
                </c:pt>
                <c:pt idx="33472">
                  <c:v>-434.52600000000001</c:v>
                </c:pt>
                <c:pt idx="33473">
                  <c:v>-434.51</c:v>
                </c:pt>
                <c:pt idx="33474">
                  <c:v>-434.495</c:v>
                </c:pt>
                <c:pt idx="33475">
                  <c:v>-434.47899999999998</c:v>
                </c:pt>
                <c:pt idx="33476">
                  <c:v>-434.46300000000002</c:v>
                </c:pt>
                <c:pt idx="33477">
                  <c:v>-434.447</c:v>
                </c:pt>
                <c:pt idx="33478">
                  <c:v>-434.43099999999998</c:v>
                </c:pt>
                <c:pt idx="33479">
                  <c:v>-434.41500000000002</c:v>
                </c:pt>
                <c:pt idx="33480">
                  <c:v>-434.399</c:v>
                </c:pt>
                <c:pt idx="33481">
                  <c:v>-434.38299999999998</c:v>
                </c:pt>
                <c:pt idx="33482">
                  <c:v>-434.36700000000002</c:v>
                </c:pt>
                <c:pt idx="33483">
                  <c:v>-434.351</c:v>
                </c:pt>
                <c:pt idx="33484">
                  <c:v>-434.33499999999998</c:v>
                </c:pt>
                <c:pt idx="33485">
                  <c:v>-434.31900000000002</c:v>
                </c:pt>
                <c:pt idx="33486">
                  <c:v>-434.303</c:v>
                </c:pt>
                <c:pt idx="33487">
                  <c:v>-434.28699999999998</c:v>
                </c:pt>
                <c:pt idx="33488">
                  <c:v>-434.27100000000002</c:v>
                </c:pt>
                <c:pt idx="33489">
                  <c:v>-434.255</c:v>
                </c:pt>
                <c:pt idx="33490">
                  <c:v>-434.23899999999998</c:v>
                </c:pt>
                <c:pt idx="33491">
                  <c:v>-434.22300000000001</c:v>
                </c:pt>
                <c:pt idx="33492">
                  <c:v>-434.20699999999999</c:v>
                </c:pt>
                <c:pt idx="33493">
                  <c:v>-434.19099999999997</c:v>
                </c:pt>
                <c:pt idx="33494">
                  <c:v>-434.17500000000001</c:v>
                </c:pt>
                <c:pt idx="33495">
                  <c:v>-434.15899999999999</c:v>
                </c:pt>
                <c:pt idx="33496">
                  <c:v>-434.14299999999997</c:v>
                </c:pt>
                <c:pt idx="33497">
                  <c:v>-434.12700000000001</c:v>
                </c:pt>
                <c:pt idx="33498">
                  <c:v>-434.11099999999999</c:v>
                </c:pt>
                <c:pt idx="33499">
                  <c:v>-434.09500000000003</c:v>
                </c:pt>
                <c:pt idx="33500">
                  <c:v>-434.07900000000001</c:v>
                </c:pt>
                <c:pt idx="33501">
                  <c:v>-434.06299999999999</c:v>
                </c:pt>
                <c:pt idx="33502">
                  <c:v>-434.04700000000003</c:v>
                </c:pt>
                <c:pt idx="33503">
                  <c:v>-434.03100000000001</c:v>
                </c:pt>
                <c:pt idx="33504">
                  <c:v>-434.01499999999999</c:v>
                </c:pt>
                <c:pt idx="33505">
                  <c:v>-433.99900000000002</c:v>
                </c:pt>
                <c:pt idx="33506">
                  <c:v>-433.983</c:v>
                </c:pt>
                <c:pt idx="33507">
                  <c:v>-433.96699999999998</c:v>
                </c:pt>
                <c:pt idx="33508">
                  <c:v>-433.95100000000002</c:v>
                </c:pt>
                <c:pt idx="33509">
                  <c:v>-433.935</c:v>
                </c:pt>
                <c:pt idx="33510">
                  <c:v>-433.91899999999998</c:v>
                </c:pt>
                <c:pt idx="33511">
                  <c:v>-433.90300000000002</c:v>
                </c:pt>
                <c:pt idx="33512">
                  <c:v>-433.887</c:v>
                </c:pt>
                <c:pt idx="33513">
                  <c:v>-433.87099999999998</c:v>
                </c:pt>
                <c:pt idx="33514">
                  <c:v>-433.85500000000002</c:v>
                </c:pt>
                <c:pt idx="33515">
                  <c:v>-433.839</c:v>
                </c:pt>
                <c:pt idx="33516">
                  <c:v>-433.82299999999998</c:v>
                </c:pt>
                <c:pt idx="33517">
                  <c:v>-433.80700000000002</c:v>
                </c:pt>
                <c:pt idx="33518">
                  <c:v>-433.791</c:v>
                </c:pt>
                <c:pt idx="33519">
                  <c:v>-433.77499999999998</c:v>
                </c:pt>
                <c:pt idx="33520">
                  <c:v>-433.75900000000001</c:v>
                </c:pt>
                <c:pt idx="33521">
                  <c:v>-433.74299999999999</c:v>
                </c:pt>
                <c:pt idx="33522">
                  <c:v>-433.72699999999998</c:v>
                </c:pt>
                <c:pt idx="33523">
                  <c:v>-433.71100000000001</c:v>
                </c:pt>
                <c:pt idx="33524">
                  <c:v>-433.69499999999999</c:v>
                </c:pt>
                <c:pt idx="33525">
                  <c:v>-433.67899999999997</c:v>
                </c:pt>
                <c:pt idx="33526">
                  <c:v>-433.66300000000001</c:v>
                </c:pt>
                <c:pt idx="33527">
                  <c:v>-433.64699999999999</c:v>
                </c:pt>
                <c:pt idx="33528">
                  <c:v>-433.63099999999997</c:v>
                </c:pt>
                <c:pt idx="33529">
                  <c:v>-433.61500000000001</c:v>
                </c:pt>
                <c:pt idx="33530">
                  <c:v>-433.59899999999999</c:v>
                </c:pt>
                <c:pt idx="33531">
                  <c:v>-433.58300000000003</c:v>
                </c:pt>
                <c:pt idx="33532">
                  <c:v>-433.56700000000001</c:v>
                </c:pt>
                <c:pt idx="33533">
                  <c:v>-433.55099999999999</c:v>
                </c:pt>
                <c:pt idx="33534">
                  <c:v>-433.53500000000003</c:v>
                </c:pt>
                <c:pt idx="33535">
                  <c:v>-433.51900000000001</c:v>
                </c:pt>
                <c:pt idx="33536">
                  <c:v>-433.50299999999999</c:v>
                </c:pt>
                <c:pt idx="33537">
                  <c:v>-433.48700000000002</c:v>
                </c:pt>
                <c:pt idx="33538">
                  <c:v>-433.471</c:v>
                </c:pt>
                <c:pt idx="33539">
                  <c:v>-433.45499999999998</c:v>
                </c:pt>
                <c:pt idx="33540">
                  <c:v>-433.43900000000002</c:v>
                </c:pt>
                <c:pt idx="33541">
                  <c:v>-433.423</c:v>
                </c:pt>
                <c:pt idx="33542">
                  <c:v>-433.40699999999998</c:v>
                </c:pt>
                <c:pt idx="33543">
                  <c:v>-433.39100000000002</c:v>
                </c:pt>
                <c:pt idx="33544">
                  <c:v>-433.375</c:v>
                </c:pt>
                <c:pt idx="33545">
                  <c:v>-433.35899999999998</c:v>
                </c:pt>
                <c:pt idx="33546">
                  <c:v>-433.34300000000002</c:v>
                </c:pt>
                <c:pt idx="33547">
                  <c:v>-433.327</c:v>
                </c:pt>
                <c:pt idx="33548">
                  <c:v>-433.31099999999998</c:v>
                </c:pt>
                <c:pt idx="33549">
                  <c:v>-433.29500000000002</c:v>
                </c:pt>
                <c:pt idx="33550">
                  <c:v>-433.279</c:v>
                </c:pt>
                <c:pt idx="33551">
                  <c:v>-433.26299999999998</c:v>
                </c:pt>
                <c:pt idx="33552">
                  <c:v>-433.24700000000001</c:v>
                </c:pt>
                <c:pt idx="33553">
                  <c:v>-433.23099999999999</c:v>
                </c:pt>
                <c:pt idx="33554">
                  <c:v>-433.21499999999997</c:v>
                </c:pt>
                <c:pt idx="33555">
                  <c:v>-433.19900000000001</c:v>
                </c:pt>
                <c:pt idx="33556">
                  <c:v>-433.18299999999999</c:v>
                </c:pt>
                <c:pt idx="33557">
                  <c:v>-433.16699999999997</c:v>
                </c:pt>
                <c:pt idx="33558">
                  <c:v>-433.15100000000001</c:v>
                </c:pt>
                <c:pt idx="33559">
                  <c:v>-433.13499999999999</c:v>
                </c:pt>
                <c:pt idx="33560">
                  <c:v>-433.11900000000003</c:v>
                </c:pt>
                <c:pt idx="33561">
                  <c:v>-433.10300000000001</c:v>
                </c:pt>
                <c:pt idx="33562">
                  <c:v>-433.08699999999999</c:v>
                </c:pt>
                <c:pt idx="33563">
                  <c:v>-433.07100000000003</c:v>
                </c:pt>
                <c:pt idx="33564">
                  <c:v>-433.05500000000001</c:v>
                </c:pt>
                <c:pt idx="33565">
                  <c:v>-433.03899999999999</c:v>
                </c:pt>
                <c:pt idx="33566">
                  <c:v>-433.02300000000002</c:v>
                </c:pt>
                <c:pt idx="33567">
                  <c:v>-433.00700000000001</c:v>
                </c:pt>
                <c:pt idx="33568">
                  <c:v>-432.99099999999999</c:v>
                </c:pt>
                <c:pt idx="33569">
                  <c:v>-432.97500000000002</c:v>
                </c:pt>
                <c:pt idx="33570">
                  <c:v>-432.959</c:v>
                </c:pt>
                <c:pt idx="33571">
                  <c:v>-432.94299999999998</c:v>
                </c:pt>
                <c:pt idx="33572">
                  <c:v>-432.92700000000002</c:v>
                </c:pt>
                <c:pt idx="33573">
                  <c:v>-432.911</c:v>
                </c:pt>
                <c:pt idx="33574">
                  <c:v>-432.89499999999998</c:v>
                </c:pt>
                <c:pt idx="33575">
                  <c:v>-432.87900000000002</c:v>
                </c:pt>
                <c:pt idx="33576">
                  <c:v>-432.863</c:v>
                </c:pt>
                <c:pt idx="33577">
                  <c:v>-432.84699999999998</c:v>
                </c:pt>
                <c:pt idx="33578">
                  <c:v>-432.83100000000002</c:v>
                </c:pt>
                <c:pt idx="33579">
                  <c:v>-432.815</c:v>
                </c:pt>
                <c:pt idx="33580">
                  <c:v>-432.79899999999998</c:v>
                </c:pt>
                <c:pt idx="33581">
                  <c:v>-432.78300000000002</c:v>
                </c:pt>
                <c:pt idx="33582">
                  <c:v>-432.767</c:v>
                </c:pt>
                <c:pt idx="33583">
                  <c:v>-432.75099999999998</c:v>
                </c:pt>
                <c:pt idx="33584">
                  <c:v>-432.73500000000001</c:v>
                </c:pt>
                <c:pt idx="33585">
                  <c:v>-432.71899999999999</c:v>
                </c:pt>
                <c:pt idx="33586">
                  <c:v>-432.70299999999997</c:v>
                </c:pt>
                <c:pt idx="33587">
                  <c:v>-432.68799999999999</c:v>
                </c:pt>
                <c:pt idx="33588">
                  <c:v>-432.67200000000003</c:v>
                </c:pt>
                <c:pt idx="33589">
                  <c:v>-432.65600000000001</c:v>
                </c:pt>
                <c:pt idx="33590">
                  <c:v>-432.64</c:v>
                </c:pt>
                <c:pt idx="33591">
                  <c:v>-432.62400000000002</c:v>
                </c:pt>
                <c:pt idx="33592">
                  <c:v>-432.608</c:v>
                </c:pt>
                <c:pt idx="33593">
                  <c:v>-432.59199999999998</c:v>
                </c:pt>
                <c:pt idx="33594">
                  <c:v>-432.57600000000002</c:v>
                </c:pt>
                <c:pt idx="33595">
                  <c:v>-432.56</c:v>
                </c:pt>
                <c:pt idx="33596">
                  <c:v>-432.54399999999998</c:v>
                </c:pt>
                <c:pt idx="33597">
                  <c:v>-432.52800000000002</c:v>
                </c:pt>
                <c:pt idx="33598">
                  <c:v>-432.512</c:v>
                </c:pt>
                <c:pt idx="33599">
                  <c:v>-432.49599999999998</c:v>
                </c:pt>
                <c:pt idx="33600">
                  <c:v>-432.48</c:v>
                </c:pt>
                <c:pt idx="33601">
                  <c:v>-432.464</c:v>
                </c:pt>
                <c:pt idx="33602">
                  <c:v>-432.44799999999998</c:v>
                </c:pt>
                <c:pt idx="33603">
                  <c:v>-432.43200000000002</c:v>
                </c:pt>
                <c:pt idx="33604">
                  <c:v>-432.416</c:v>
                </c:pt>
                <c:pt idx="33605">
                  <c:v>-432.4</c:v>
                </c:pt>
                <c:pt idx="33606">
                  <c:v>-432.38400000000001</c:v>
                </c:pt>
                <c:pt idx="33607">
                  <c:v>-432.36799999999999</c:v>
                </c:pt>
                <c:pt idx="33608">
                  <c:v>-432.35199999999998</c:v>
                </c:pt>
                <c:pt idx="33609">
                  <c:v>-432.33600000000001</c:v>
                </c:pt>
                <c:pt idx="33610">
                  <c:v>-432.32</c:v>
                </c:pt>
                <c:pt idx="33611">
                  <c:v>-432.30399999999997</c:v>
                </c:pt>
                <c:pt idx="33612">
                  <c:v>-432.28800000000001</c:v>
                </c:pt>
                <c:pt idx="33613">
                  <c:v>-432.27199999999999</c:v>
                </c:pt>
                <c:pt idx="33614">
                  <c:v>-432.25599999999997</c:v>
                </c:pt>
                <c:pt idx="33615">
                  <c:v>-432.24</c:v>
                </c:pt>
                <c:pt idx="33616">
                  <c:v>-432.22399999999999</c:v>
                </c:pt>
                <c:pt idx="33617">
                  <c:v>-432.20800000000003</c:v>
                </c:pt>
                <c:pt idx="33618">
                  <c:v>-432.19200000000001</c:v>
                </c:pt>
                <c:pt idx="33619">
                  <c:v>-432.17599999999999</c:v>
                </c:pt>
                <c:pt idx="33620">
                  <c:v>-432.16</c:v>
                </c:pt>
                <c:pt idx="33621">
                  <c:v>-432.14400000000001</c:v>
                </c:pt>
                <c:pt idx="33622">
                  <c:v>-432.12799999999999</c:v>
                </c:pt>
                <c:pt idx="33623">
                  <c:v>-432.11200000000002</c:v>
                </c:pt>
                <c:pt idx="33624">
                  <c:v>-432.096</c:v>
                </c:pt>
                <c:pt idx="33625">
                  <c:v>-432.08</c:v>
                </c:pt>
                <c:pt idx="33626">
                  <c:v>-432.06400000000002</c:v>
                </c:pt>
                <c:pt idx="33627">
                  <c:v>-432.048</c:v>
                </c:pt>
                <c:pt idx="33628">
                  <c:v>-432.03199999999998</c:v>
                </c:pt>
                <c:pt idx="33629">
                  <c:v>-432.01600000000002</c:v>
                </c:pt>
                <c:pt idx="33630">
                  <c:v>-432</c:v>
                </c:pt>
                <c:pt idx="33631">
                  <c:v>-431.98399999999998</c:v>
                </c:pt>
                <c:pt idx="33632">
                  <c:v>-431.96800000000002</c:v>
                </c:pt>
                <c:pt idx="33633">
                  <c:v>-431.952</c:v>
                </c:pt>
                <c:pt idx="33634">
                  <c:v>-431.93599999999998</c:v>
                </c:pt>
                <c:pt idx="33635">
                  <c:v>-431.92</c:v>
                </c:pt>
                <c:pt idx="33636">
                  <c:v>-431.904</c:v>
                </c:pt>
                <c:pt idx="33637">
                  <c:v>-431.88799999999998</c:v>
                </c:pt>
                <c:pt idx="33638">
                  <c:v>-431.87200000000001</c:v>
                </c:pt>
                <c:pt idx="33639">
                  <c:v>-431.85599999999999</c:v>
                </c:pt>
                <c:pt idx="33640">
                  <c:v>-431.84</c:v>
                </c:pt>
                <c:pt idx="33641">
                  <c:v>-431.82400000000001</c:v>
                </c:pt>
                <c:pt idx="33642">
                  <c:v>-431.80799999999999</c:v>
                </c:pt>
                <c:pt idx="33643">
                  <c:v>-431.79199999999997</c:v>
                </c:pt>
                <c:pt idx="33644">
                  <c:v>-431.77600000000001</c:v>
                </c:pt>
                <c:pt idx="33645">
                  <c:v>-431.76</c:v>
                </c:pt>
                <c:pt idx="33646">
                  <c:v>-431.74400000000003</c:v>
                </c:pt>
                <c:pt idx="33647">
                  <c:v>-431.72800000000001</c:v>
                </c:pt>
                <c:pt idx="33648">
                  <c:v>-431.71199999999999</c:v>
                </c:pt>
                <c:pt idx="33649">
                  <c:v>-431.69600000000003</c:v>
                </c:pt>
                <c:pt idx="33650">
                  <c:v>-431.68</c:v>
                </c:pt>
                <c:pt idx="33651">
                  <c:v>-431.66399999999999</c:v>
                </c:pt>
                <c:pt idx="33652">
                  <c:v>-431.64800000000002</c:v>
                </c:pt>
                <c:pt idx="33653">
                  <c:v>-431.63200000000001</c:v>
                </c:pt>
                <c:pt idx="33654">
                  <c:v>-431.61599999999999</c:v>
                </c:pt>
                <c:pt idx="33655">
                  <c:v>-431.6</c:v>
                </c:pt>
                <c:pt idx="33656">
                  <c:v>-431.584</c:v>
                </c:pt>
                <c:pt idx="33657">
                  <c:v>-431.56799999999998</c:v>
                </c:pt>
                <c:pt idx="33658">
                  <c:v>-431.55200000000002</c:v>
                </c:pt>
                <c:pt idx="33659">
                  <c:v>-431.536</c:v>
                </c:pt>
                <c:pt idx="33660">
                  <c:v>-431.52</c:v>
                </c:pt>
                <c:pt idx="33661">
                  <c:v>-431.50400000000002</c:v>
                </c:pt>
                <c:pt idx="33662">
                  <c:v>-431.488</c:v>
                </c:pt>
                <c:pt idx="33663">
                  <c:v>-431.47199999999998</c:v>
                </c:pt>
                <c:pt idx="33664">
                  <c:v>-431.45600000000002</c:v>
                </c:pt>
                <c:pt idx="33665">
                  <c:v>-431.44</c:v>
                </c:pt>
                <c:pt idx="33666">
                  <c:v>-431.42399999999998</c:v>
                </c:pt>
                <c:pt idx="33667">
                  <c:v>-431.40800000000002</c:v>
                </c:pt>
                <c:pt idx="33668">
                  <c:v>-431.392</c:v>
                </c:pt>
                <c:pt idx="33669">
                  <c:v>-431.37599999999998</c:v>
                </c:pt>
                <c:pt idx="33670">
                  <c:v>-431.36</c:v>
                </c:pt>
                <c:pt idx="33671">
                  <c:v>-431.34399999999999</c:v>
                </c:pt>
                <c:pt idx="33672">
                  <c:v>-431.32799999999997</c:v>
                </c:pt>
                <c:pt idx="33673">
                  <c:v>-431.31200000000001</c:v>
                </c:pt>
                <c:pt idx="33674">
                  <c:v>-431.29599999999999</c:v>
                </c:pt>
                <c:pt idx="33675">
                  <c:v>-431.28</c:v>
                </c:pt>
                <c:pt idx="33676">
                  <c:v>-431.26400000000001</c:v>
                </c:pt>
                <c:pt idx="33677">
                  <c:v>-431.24799999999999</c:v>
                </c:pt>
                <c:pt idx="33678">
                  <c:v>-431.23200000000003</c:v>
                </c:pt>
                <c:pt idx="33679">
                  <c:v>-431.21600000000001</c:v>
                </c:pt>
                <c:pt idx="33680">
                  <c:v>-431.2</c:v>
                </c:pt>
                <c:pt idx="33681">
                  <c:v>-431.18400000000003</c:v>
                </c:pt>
                <c:pt idx="33682">
                  <c:v>-431.16800000000001</c:v>
                </c:pt>
                <c:pt idx="33683">
                  <c:v>-431.15199999999999</c:v>
                </c:pt>
                <c:pt idx="33684">
                  <c:v>-431.13600000000002</c:v>
                </c:pt>
                <c:pt idx="33685">
                  <c:v>-431.12</c:v>
                </c:pt>
                <c:pt idx="33686">
                  <c:v>-431.10399999999998</c:v>
                </c:pt>
                <c:pt idx="33687">
                  <c:v>-431.08800000000002</c:v>
                </c:pt>
                <c:pt idx="33688">
                  <c:v>-431.072</c:v>
                </c:pt>
                <c:pt idx="33689">
                  <c:v>-431.05599999999998</c:v>
                </c:pt>
                <c:pt idx="33690">
                  <c:v>-431.04</c:v>
                </c:pt>
                <c:pt idx="33691">
                  <c:v>-431.024</c:v>
                </c:pt>
                <c:pt idx="33692">
                  <c:v>-431.00799999999998</c:v>
                </c:pt>
                <c:pt idx="33693">
                  <c:v>-430.99200000000002</c:v>
                </c:pt>
                <c:pt idx="33694">
                  <c:v>-430.976</c:v>
                </c:pt>
                <c:pt idx="33695">
                  <c:v>-430.96</c:v>
                </c:pt>
                <c:pt idx="33696">
                  <c:v>-430.94400000000002</c:v>
                </c:pt>
                <c:pt idx="33697">
                  <c:v>-430.928</c:v>
                </c:pt>
                <c:pt idx="33698">
                  <c:v>-430.91199999999998</c:v>
                </c:pt>
                <c:pt idx="33699">
                  <c:v>-430.89600000000002</c:v>
                </c:pt>
                <c:pt idx="33700">
                  <c:v>-430.88</c:v>
                </c:pt>
                <c:pt idx="33701">
                  <c:v>-430.86500000000001</c:v>
                </c:pt>
                <c:pt idx="33702">
                  <c:v>-430.84899999999999</c:v>
                </c:pt>
                <c:pt idx="33703">
                  <c:v>-430.83300000000003</c:v>
                </c:pt>
                <c:pt idx="33704">
                  <c:v>-430.81700000000001</c:v>
                </c:pt>
                <c:pt idx="33705">
                  <c:v>-430.80099999999999</c:v>
                </c:pt>
                <c:pt idx="33706">
                  <c:v>-430.78500000000003</c:v>
                </c:pt>
                <c:pt idx="33707">
                  <c:v>-430.76900000000001</c:v>
                </c:pt>
                <c:pt idx="33708">
                  <c:v>-430.75299999999999</c:v>
                </c:pt>
                <c:pt idx="33709">
                  <c:v>-430.73700000000002</c:v>
                </c:pt>
                <c:pt idx="33710">
                  <c:v>-430.721</c:v>
                </c:pt>
                <c:pt idx="33711">
                  <c:v>-430.70499999999998</c:v>
                </c:pt>
                <c:pt idx="33712">
                  <c:v>-430.68900000000002</c:v>
                </c:pt>
                <c:pt idx="33713">
                  <c:v>-430.673</c:v>
                </c:pt>
                <c:pt idx="33714">
                  <c:v>-430.65699999999998</c:v>
                </c:pt>
                <c:pt idx="33715">
                  <c:v>-430.64100000000002</c:v>
                </c:pt>
                <c:pt idx="33716">
                  <c:v>-430.625</c:v>
                </c:pt>
                <c:pt idx="33717">
                  <c:v>-430.60899999999998</c:v>
                </c:pt>
                <c:pt idx="33718">
                  <c:v>-430.59300000000002</c:v>
                </c:pt>
                <c:pt idx="33719">
                  <c:v>-430.577</c:v>
                </c:pt>
                <c:pt idx="33720">
                  <c:v>-430.56099999999998</c:v>
                </c:pt>
                <c:pt idx="33721">
                  <c:v>-430.54500000000002</c:v>
                </c:pt>
                <c:pt idx="33722">
                  <c:v>-430.529</c:v>
                </c:pt>
                <c:pt idx="33723">
                  <c:v>-430.51299999999998</c:v>
                </c:pt>
                <c:pt idx="33724">
                  <c:v>-430.49700000000001</c:v>
                </c:pt>
                <c:pt idx="33725">
                  <c:v>-430.48099999999999</c:v>
                </c:pt>
                <c:pt idx="33726">
                  <c:v>-430.46499999999997</c:v>
                </c:pt>
                <c:pt idx="33727">
                  <c:v>-430.44900000000001</c:v>
                </c:pt>
                <c:pt idx="33728">
                  <c:v>-430.43299999999999</c:v>
                </c:pt>
                <c:pt idx="33729">
                  <c:v>-430.41699999999997</c:v>
                </c:pt>
                <c:pt idx="33730">
                  <c:v>-430.40100000000001</c:v>
                </c:pt>
                <c:pt idx="33731">
                  <c:v>-430.38499999999999</c:v>
                </c:pt>
                <c:pt idx="33732">
                  <c:v>-430.36900000000003</c:v>
                </c:pt>
                <c:pt idx="33733">
                  <c:v>-430.35300000000001</c:v>
                </c:pt>
                <c:pt idx="33734">
                  <c:v>-430.33699999999999</c:v>
                </c:pt>
                <c:pt idx="33735">
                  <c:v>-430.32100000000003</c:v>
                </c:pt>
                <c:pt idx="33736">
                  <c:v>-430.30500000000001</c:v>
                </c:pt>
                <c:pt idx="33737">
                  <c:v>-430.28899999999999</c:v>
                </c:pt>
                <c:pt idx="33738">
                  <c:v>-430.27300000000002</c:v>
                </c:pt>
                <c:pt idx="33739">
                  <c:v>-430.25700000000001</c:v>
                </c:pt>
                <c:pt idx="33740">
                  <c:v>-430.24099999999999</c:v>
                </c:pt>
                <c:pt idx="33741">
                  <c:v>-430.22500000000002</c:v>
                </c:pt>
                <c:pt idx="33742">
                  <c:v>-430.209</c:v>
                </c:pt>
                <c:pt idx="33743">
                  <c:v>-430.19299999999998</c:v>
                </c:pt>
                <c:pt idx="33744">
                  <c:v>-430.17700000000002</c:v>
                </c:pt>
                <c:pt idx="33745">
                  <c:v>-430.161</c:v>
                </c:pt>
                <c:pt idx="33746">
                  <c:v>-430.14499999999998</c:v>
                </c:pt>
                <c:pt idx="33747">
                  <c:v>-430.12900000000002</c:v>
                </c:pt>
                <c:pt idx="33748">
                  <c:v>-430.113</c:v>
                </c:pt>
                <c:pt idx="33749">
                  <c:v>-430.09699999999998</c:v>
                </c:pt>
                <c:pt idx="33750">
                  <c:v>-430.08100000000002</c:v>
                </c:pt>
                <c:pt idx="33751">
                  <c:v>-430.065</c:v>
                </c:pt>
                <c:pt idx="33752">
                  <c:v>-430.04899999999998</c:v>
                </c:pt>
                <c:pt idx="33753">
                  <c:v>-430.03300000000002</c:v>
                </c:pt>
                <c:pt idx="33754">
                  <c:v>-430.017</c:v>
                </c:pt>
                <c:pt idx="33755">
                  <c:v>-430.00099999999998</c:v>
                </c:pt>
                <c:pt idx="33756">
                  <c:v>-429.98500000000001</c:v>
                </c:pt>
                <c:pt idx="33757">
                  <c:v>-429.96899999999999</c:v>
                </c:pt>
                <c:pt idx="33758">
                  <c:v>-429.95299999999997</c:v>
                </c:pt>
                <c:pt idx="33759">
                  <c:v>-429.93700000000001</c:v>
                </c:pt>
                <c:pt idx="33760">
                  <c:v>-429.92099999999999</c:v>
                </c:pt>
                <c:pt idx="33761">
                  <c:v>-429.90499999999997</c:v>
                </c:pt>
                <c:pt idx="33762">
                  <c:v>-429.88900000000001</c:v>
                </c:pt>
                <c:pt idx="33763">
                  <c:v>-429.87299999999999</c:v>
                </c:pt>
                <c:pt idx="33764">
                  <c:v>-429.85700000000003</c:v>
                </c:pt>
                <c:pt idx="33765">
                  <c:v>-429.84100000000001</c:v>
                </c:pt>
                <c:pt idx="33766">
                  <c:v>-429.82499999999999</c:v>
                </c:pt>
                <c:pt idx="33767">
                  <c:v>-429.80900000000003</c:v>
                </c:pt>
                <c:pt idx="33768">
                  <c:v>-429.79300000000001</c:v>
                </c:pt>
                <c:pt idx="33769">
                  <c:v>-429.77699999999999</c:v>
                </c:pt>
                <c:pt idx="33770">
                  <c:v>-429.76100000000002</c:v>
                </c:pt>
                <c:pt idx="33771">
                  <c:v>-429.745</c:v>
                </c:pt>
                <c:pt idx="33772">
                  <c:v>-429.72899999999998</c:v>
                </c:pt>
                <c:pt idx="33773">
                  <c:v>-429.71300000000002</c:v>
                </c:pt>
                <c:pt idx="33774">
                  <c:v>-429.697</c:v>
                </c:pt>
                <c:pt idx="33775">
                  <c:v>-429.68099999999998</c:v>
                </c:pt>
                <c:pt idx="33776">
                  <c:v>-429.66500000000002</c:v>
                </c:pt>
                <c:pt idx="33777">
                  <c:v>-429.649</c:v>
                </c:pt>
                <c:pt idx="33778">
                  <c:v>-429.63299999999998</c:v>
                </c:pt>
                <c:pt idx="33779">
                  <c:v>-429.61700000000002</c:v>
                </c:pt>
                <c:pt idx="33780">
                  <c:v>-429.601</c:v>
                </c:pt>
                <c:pt idx="33781">
                  <c:v>-429.58499999999998</c:v>
                </c:pt>
                <c:pt idx="33782">
                  <c:v>-429.56900000000002</c:v>
                </c:pt>
                <c:pt idx="33783">
                  <c:v>-429.553</c:v>
                </c:pt>
                <c:pt idx="33784">
                  <c:v>-429.53699999999998</c:v>
                </c:pt>
                <c:pt idx="33785">
                  <c:v>-429.52100000000002</c:v>
                </c:pt>
                <c:pt idx="33786">
                  <c:v>-429.505</c:v>
                </c:pt>
                <c:pt idx="33787">
                  <c:v>-429.48899999999998</c:v>
                </c:pt>
                <c:pt idx="33788">
                  <c:v>-429.47300000000001</c:v>
                </c:pt>
                <c:pt idx="33789">
                  <c:v>-429.45699999999999</c:v>
                </c:pt>
                <c:pt idx="33790">
                  <c:v>-429.44099999999997</c:v>
                </c:pt>
                <c:pt idx="33791">
                  <c:v>-429.42500000000001</c:v>
                </c:pt>
                <c:pt idx="33792">
                  <c:v>-429.40899999999999</c:v>
                </c:pt>
                <c:pt idx="33793">
                  <c:v>-429.39299999999997</c:v>
                </c:pt>
                <c:pt idx="33794">
                  <c:v>-429.37700000000001</c:v>
                </c:pt>
                <c:pt idx="33795">
                  <c:v>-429.36099999999999</c:v>
                </c:pt>
                <c:pt idx="33796">
                  <c:v>-429.34500000000003</c:v>
                </c:pt>
                <c:pt idx="33797">
                  <c:v>-429.32900000000001</c:v>
                </c:pt>
                <c:pt idx="33798">
                  <c:v>-429.31299999999999</c:v>
                </c:pt>
                <c:pt idx="33799">
                  <c:v>-429.29700000000003</c:v>
                </c:pt>
                <c:pt idx="33800">
                  <c:v>-429.28100000000001</c:v>
                </c:pt>
                <c:pt idx="33801">
                  <c:v>-429.26499999999999</c:v>
                </c:pt>
                <c:pt idx="33802">
                  <c:v>-429.24900000000002</c:v>
                </c:pt>
                <c:pt idx="33803">
                  <c:v>-429.233</c:v>
                </c:pt>
                <c:pt idx="33804">
                  <c:v>-429.21699999999998</c:v>
                </c:pt>
                <c:pt idx="33805">
                  <c:v>-429.20100000000002</c:v>
                </c:pt>
                <c:pt idx="33806">
                  <c:v>-429.185</c:v>
                </c:pt>
                <c:pt idx="33807">
                  <c:v>-429.16899999999998</c:v>
                </c:pt>
                <c:pt idx="33808">
                  <c:v>-429.15300000000002</c:v>
                </c:pt>
                <c:pt idx="33809">
                  <c:v>-429.137</c:v>
                </c:pt>
                <c:pt idx="33810">
                  <c:v>-429.12099999999998</c:v>
                </c:pt>
                <c:pt idx="33811">
                  <c:v>-429.10500000000002</c:v>
                </c:pt>
                <c:pt idx="33812">
                  <c:v>-429.089</c:v>
                </c:pt>
                <c:pt idx="33813">
                  <c:v>-429.07299999999998</c:v>
                </c:pt>
                <c:pt idx="33814">
                  <c:v>-429.05700000000002</c:v>
                </c:pt>
                <c:pt idx="33815">
                  <c:v>-429.04199999999997</c:v>
                </c:pt>
                <c:pt idx="33816">
                  <c:v>-429.02600000000001</c:v>
                </c:pt>
                <c:pt idx="33817">
                  <c:v>-429.01</c:v>
                </c:pt>
                <c:pt idx="33818">
                  <c:v>-428.99400000000003</c:v>
                </c:pt>
                <c:pt idx="33819">
                  <c:v>-428.97800000000001</c:v>
                </c:pt>
                <c:pt idx="33820">
                  <c:v>-428.96199999999999</c:v>
                </c:pt>
                <c:pt idx="33821">
                  <c:v>-428.94600000000003</c:v>
                </c:pt>
                <c:pt idx="33822">
                  <c:v>-428.93</c:v>
                </c:pt>
                <c:pt idx="33823">
                  <c:v>-428.91399999999999</c:v>
                </c:pt>
                <c:pt idx="33824">
                  <c:v>-428.89800000000002</c:v>
                </c:pt>
                <c:pt idx="33825">
                  <c:v>-428.88200000000001</c:v>
                </c:pt>
                <c:pt idx="33826">
                  <c:v>-428.86599999999999</c:v>
                </c:pt>
                <c:pt idx="33827">
                  <c:v>-428.85</c:v>
                </c:pt>
                <c:pt idx="33828">
                  <c:v>-428.834</c:v>
                </c:pt>
                <c:pt idx="33829">
                  <c:v>-428.81799999999998</c:v>
                </c:pt>
                <c:pt idx="33830">
                  <c:v>-428.80200000000002</c:v>
                </c:pt>
                <c:pt idx="33831">
                  <c:v>-428.786</c:v>
                </c:pt>
                <c:pt idx="33832">
                  <c:v>-428.77</c:v>
                </c:pt>
                <c:pt idx="33833">
                  <c:v>-428.75400000000002</c:v>
                </c:pt>
                <c:pt idx="33834">
                  <c:v>-428.738</c:v>
                </c:pt>
                <c:pt idx="33835">
                  <c:v>-428.72199999999998</c:v>
                </c:pt>
                <c:pt idx="33836">
                  <c:v>-428.70600000000002</c:v>
                </c:pt>
                <c:pt idx="33837">
                  <c:v>-428.69</c:v>
                </c:pt>
                <c:pt idx="33838">
                  <c:v>-428.67399999999998</c:v>
                </c:pt>
                <c:pt idx="33839">
                  <c:v>-428.65800000000002</c:v>
                </c:pt>
                <c:pt idx="33840">
                  <c:v>-428.642</c:v>
                </c:pt>
                <c:pt idx="33841">
                  <c:v>-428.62599999999998</c:v>
                </c:pt>
                <c:pt idx="33842">
                  <c:v>-428.61</c:v>
                </c:pt>
                <c:pt idx="33843">
                  <c:v>-428.59399999999999</c:v>
                </c:pt>
                <c:pt idx="33844">
                  <c:v>-428.57799999999997</c:v>
                </c:pt>
                <c:pt idx="33845">
                  <c:v>-428.56200000000001</c:v>
                </c:pt>
                <c:pt idx="33846">
                  <c:v>-428.54599999999999</c:v>
                </c:pt>
                <c:pt idx="33847">
                  <c:v>-428.53</c:v>
                </c:pt>
                <c:pt idx="33848">
                  <c:v>-428.51400000000001</c:v>
                </c:pt>
                <c:pt idx="33849">
                  <c:v>-428.49799999999999</c:v>
                </c:pt>
                <c:pt idx="33850">
                  <c:v>-428.48200000000003</c:v>
                </c:pt>
                <c:pt idx="33851">
                  <c:v>-428.46600000000001</c:v>
                </c:pt>
                <c:pt idx="33852">
                  <c:v>-428.45</c:v>
                </c:pt>
                <c:pt idx="33853">
                  <c:v>-428.43400000000003</c:v>
                </c:pt>
                <c:pt idx="33854">
                  <c:v>-428.41800000000001</c:v>
                </c:pt>
                <c:pt idx="33855">
                  <c:v>-428.40199999999999</c:v>
                </c:pt>
                <c:pt idx="33856">
                  <c:v>-428.38600000000002</c:v>
                </c:pt>
                <c:pt idx="33857">
                  <c:v>-428.37</c:v>
                </c:pt>
                <c:pt idx="33858">
                  <c:v>-428.35399999999998</c:v>
                </c:pt>
                <c:pt idx="33859">
                  <c:v>-428.33800000000002</c:v>
                </c:pt>
                <c:pt idx="33860">
                  <c:v>-428.322</c:v>
                </c:pt>
                <c:pt idx="33861">
                  <c:v>-428.30599999999998</c:v>
                </c:pt>
                <c:pt idx="33862">
                  <c:v>-428.29</c:v>
                </c:pt>
                <c:pt idx="33863">
                  <c:v>-428.274</c:v>
                </c:pt>
                <c:pt idx="33864">
                  <c:v>-428.25799999999998</c:v>
                </c:pt>
                <c:pt idx="33865">
                  <c:v>-428.24200000000002</c:v>
                </c:pt>
                <c:pt idx="33866">
                  <c:v>-428.226</c:v>
                </c:pt>
                <c:pt idx="33867">
                  <c:v>-428.21</c:v>
                </c:pt>
                <c:pt idx="33868">
                  <c:v>-428.19400000000002</c:v>
                </c:pt>
                <c:pt idx="33869">
                  <c:v>-428.178</c:v>
                </c:pt>
                <c:pt idx="33870">
                  <c:v>-428.16199999999998</c:v>
                </c:pt>
                <c:pt idx="33871">
                  <c:v>-428.14600000000002</c:v>
                </c:pt>
                <c:pt idx="33872">
                  <c:v>-428.13</c:v>
                </c:pt>
                <c:pt idx="33873">
                  <c:v>-428.11399999999998</c:v>
                </c:pt>
                <c:pt idx="33874">
                  <c:v>-428.09800000000001</c:v>
                </c:pt>
                <c:pt idx="33875">
                  <c:v>-428.08199999999999</c:v>
                </c:pt>
                <c:pt idx="33876">
                  <c:v>-428.06599999999997</c:v>
                </c:pt>
                <c:pt idx="33877">
                  <c:v>-428.05</c:v>
                </c:pt>
                <c:pt idx="33878">
                  <c:v>-428.03399999999999</c:v>
                </c:pt>
                <c:pt idx="33879">
                  <c:v>-428.01799999999997</c:v>
                </c:pt>
                <c:pt idx="33880">
                  <c:v>-428.00200000000001</c:v>
                </c:pt>
                <c:pt idx="33881">
                  <c:v>-427.98599999999999</c:v>
                </c:pt>
                <c:pt idx="33882">
                  <c:v>-427.97</c:v>
                </c:pt>
                <c:pt idx="33883">
                  <c:v>-427.95400000000001</c:v>
                </c:pt>
                <c:pt idx="33884">
                  <c:v>-427.93799999999999</c:v>
                </c:pt>
                <c:pt idx="33885">
                  <c:v>-427.92200000000003</c:v>
                </c:pt>
                <c:pt idx="33886">
                  <c:v>-427.90600000000001</c:v>
                </c:pt>
                <c:pt idx="33887">
                  <c:v>-427.89</c:v>
                </c:pt>
                <c:pt idx="33888">
                  <c:v>-427.87400000000002</c:v>
                </c:pt>
                <c:pt idx="33889">
                  <c:v>-427.858</c:v>
                </c:pt>
                <c:pt idx="33890">
                  <c:v>-427.84199999999998</c:v>
                </c:pt>
                <c:pt idx="33891">
                  <c:v>-427.82600000000002</c:v>
                </c:pt>
                <c:pt idx="33892">
                  <c:v>-427.81</c:v>
                </c:pt>
                <c:pt idx="33893">
                  <c:v>-427.79399999999998</c:v>
                </c:pt>
                <c:pt idx="33894">
                  <c:v>-427.77800000000002</c:v>
                </c:pt>
                <c:pt idx="33895">
                  <c:v>-427.762</c:v>
                </c:pt>
                <c:pt idx="33896">
                  <c:v>-427.74599999999998</c:v>
                </c:pt>
                <c:pt idx="33897">
                  <c:v>-427.73</c:v>
                </c:pt>
                <c:pt idx="33898">
                  <c:v>-427.714</c:v>
                </c:pt>
                <c:pt idx="33899">
                  <c:v>-427.69799999999998</c:v>
                </c:pt>
                <c:pt idx="33900">
                  <c:v>-427.68200000000002</c:v>
                </c:pt>
                <c:pt idx="33901">
                  <c:v>-427.666</c:v>
                </c:pt>
                <c:pt idx="33902">
                  <c:v>-427.65</c:v>
                </c:pt>
                <c:pt idx="33903">
                  <c:v>-427.63400000000001</c:v>
                </c:pt>
                <c:pt idx="33904">
                  <c:v>-427.61799999999999</c:v>
                </c:pt>
                <c:pt idx="33905">
                  <c:v>-427.60199999999998</c:v>
                </c:pt>
                <c:pt idx="33906">
                  <c:v>-427.58600000000001</c:v>
                </c:pt>
                <c:pt idx="33907">
                  <c:v>-427.57</c:v>
                </c:pt>
                <c:pt idx="33908">
                  <c:v>-427.55399999999997</c:v>
                </c:pt>
                <c:pt idx="33909">
                  <c:v>-427.53800000000001</c:v>
                </c:pt>
                <c:pt idx="33910">
                  <c:v>-427.52199999999999</c:v>
                </c:pt>
                <c:pt idx="33911">
                  <c:v>-427.50599999999997</c:v>
                </c:pt>
                <c:pt idx="33912">
                  <c:v>-427.49</c:v>
                </c:pt>
                <c:pt idx="33913">
                  <c:v>-427.47399999999999</c:v>
                </c:pt>
                <c:pt idx="33914">
                  <c:v>-427.45800000000003</c:v>
                </c:pt>
                <c:pt idx="33915">
                  <c:v>-427.44200000000001</c:v>
                </c:pt>
                <c:pt idx="33916">
                  <c:v>-427.42599999999999</c:v>
                </c:pt>
                <c:pt idx="33917">
                  <c:v>-427.41</c:v>
                </c:pt>
                <c:pt idx="33918">
                  <c:v>-427.39400000000001</c:v>
                </c:pt>
                <c:pt idx="33919">
                  <c:v>-427.37799999999999</c:v>
                </c:pt>
                <c:pt idx="33920">
                  <c:v>-427.36200000000002</c:v>
                </c:pt>
                <c:pt idx="33921">
                  <c:v>-427.346</c:v>
                </c:pt>
                <c:pt idx="33922">
                  <c:v>-427.33</c:v>
                </c:pt>
                <c:pt idx="33923">
                  <c:v>-427.31400000000002</c:v>
                </c:pt>
                <c:pt idx="33924">
                  <c:v>-427.298</c:v>
                </c:pt>
                <c:pt idx="33925">
                  <c:v>-427.28199999999998</c:v>
                </c:pt>
                <c:pt idx="33926">
                  <c:v>-427.26600000000002</c:v>
                </c:pt>
                <c:pt idx="33927">
                  <c:v>-427.25</c:v>
                </c:pt>
                <c:pt idx="33928">
                  <c:v>-427.23399999999998</c:v>
                </c:pt>
                <c:pt idx="33929">
                  <c:v>-427.21899999999999</c:v>
                </c:pt>
                <c:pt idx="33930">
                  <c:v>-427.20299999999997</c:v>
                </c:pt>
                <c:pt idx="33931">
                  <c:v>-427.18700000000001</c:v>
                </c:pt>
                <c:pt idx="33932">
                  <c:v>-427.17099999999999</c:v>
                </c:pt>
                <c:pt idx="33933">
                  <c:v>-427.15499999999997</c:v>
                </c:pt>
                <c:pt idx="33934">
                  <c:v>-427.13900000000001</c:v>
                </c:pt>
                <c:pt idx="33935">
                  <c:v>-427.12299999999999</c:v>
                </c:pt>
                <c:pt idx="33936">
                  <c:v>-427.10700000000003</c:v>
                </c:pt>
                <c:pt idx="33937">
                  <c:v>-427.09100000000001</c:v>
                </c:pt>
                <c:pt idx="33938">
                  <c:v>-427.07499999999999</c:v>
                </c:pt>
                <c:pt idx="33939">
                  <c:v>-427.05900000000003</c:v>
                </c:pt>
                <c:pt idx="33940">
                  <c:v>-427.04300000000001</c:v>
                </c:pt>
                <c:pt idx="33941">
                  <c:v>-427.02699999999999</c:v>
                </c:pt>
                <c:pt idx="33942">
                  <c:v>-427.01100000000002</c:v>
                </c:pt>
                <c:pt idx="33943">
                  <c:v>-426.995</c:v>
                </c:pt>
                <c:pt idx="33944">
                  <c:v>-426.97899999999998</c:v>
                </c:pt>
                <c:pt idx="33945">
                  <c:v>-426.96300000000002</c:v>
                </c:pt>
                <c:pt idx="33946">
                  <c:v>-426.947</c:v>
                </c:pt>
                <c:pt idx="33947">
                  <c:v>-426.93099999999998</c:v>
                </c:pt>
                <c:pt idx="33948">
                  <c:v>-426.91500000000002</c:v>
                </c:pt>
                <c:pt idx="33949">
                  <c:v>-426.899</c:v>
                </c:pt>
                <c:pt idx="33950">
                  <c:v>-426.88299999999998</c:v>
                </c:pt>
                <c:pt idx="33951">
                  <c:v>-426.86700000000002</c:v>
                </c:pt>
                <c:pt idx="33952">
                  <c:v>-426.851</c:v>
                </c:pt>
                <c:pt idx="33953">
                  <c:v>-426.83499999999998</c:v>
                </c:pt>
                <c:pt idx="33954">
                  <c:v>-426.81900000000002</c:v>
                </c:pt>
                <c:pt idx="33955">
                  <c:v>-426.803</c:v>
                </c:pt>
                <c:pt idx="33956">
                  <c:v>-426.78699999999998</c:v>
                </c:pt>
                <c:pt idx="33957">
                  <c:v>-426.77100000000002</c:v>
                </c:pt>
                <c:pt idx="33958">
                  <c:v>-426.755</c:v>
                </c:pt>
                <c:pt idx="33959">
                  <c:v>-426.73899999999998</c:v>
                </c:pt>
                <c:pt idx="33960">
                  <c:v>-426.72300000000001</c:v>
                </c:pt>
                <c:pt idx="33961">
                  <c:v>-426.70699999999999</c:v>
                </c:pt>
                <c:pt idx="33962">
                  <c:v>-426.69099999999997</c:v>
                </c:pt>
                <c:pt idx="33963">
                  <c:v>-426.67500000000001</c:v>
                </c:pt>
                <c:pt idx="33964">
                  <c:v>-426.65899999999999</c:v>
                </c:pt>
                <c:pt idx="33965">
                  <c:v>-426.64299999999997</c:v>
                </c:pt>
                <c:pt idx="33966">
                  <c:v>-426.62700000000001</c:v>
                </c:pt>
                <c:pt idx="33967">
                  <c:v>-426.61099999999999</c:v>
                </c:pt>
                <c:pt idx="33968">
                  <c:v>-426.59500000000003</c:v>
                </c:pt>
                <c:pt idx="33969">
                  <c:v>-426.57900000000001</c:v>
                </c:pt>
                <c:pt idx="33970">
                  <c:v>-426.56299999999999</c:v>
                </c:pt>
                <c:pt idx="33971">
                  <c:v>-426.54700000000003</c:v>
                </c:pt>
                <c:pt idx="33972">
                  <c:v>-426.53100000000001</c:v>
                </c:pt>
                <c:pt idx="33973">
                  <c:v>-426.51499999999999</c:v>
                </c:pt>
                <c:pt idx="33974">
                  <c:v>-426.49900000000002</c:v>
                </c:pt>
                <c:pt idx="33975">
                  <c:v>-426.483</c:v>
                </c:pt>
                <c:pt idx="33976">
                  <c:v>-426.46699999999998</c:v>
                </c:pt>
                <c:pt idx="33977">
                  <c:v>-426.45100000000002</c:v>
                </c:pt>
                <c:pt idx="33978">
                  <c:v>-426.435</c:v>
                </c:pt>
                <c:pt idx="33979">
                  <c:v>-426.41899999999998</c:v>
                </c:pt>
                <c:pt idx="33980">
                  <c:v>-426.40300000000002</c:v>
                </c:pt>
                <c:pt idx="33981">
                  <c:v>-426.387</c:v>
                </c:pt>
                <c:pt idx="33982">
                  <c:v>-426.37099999999998</c:v>
                </c:pt>
                <c:pt idx="33983">
                  <c:v>-426.35500000000002</c:v>
                </c:pt>
                <c:pt idx="33984">
                  <c:v>-426.339</c:v>
                </c:pt>
                <c:pt idx="33985">
                  <c:v>-426.32299999999998</c:v>
                </c:pt>
                <c:pt idx="33986">
                  <c:v>-426.30700000000002</c:v>
                </c:pt>
                <c:pt idx="33987">
                  <c:v>-426.291</c:v>
                </c:pt>
                <c:pt idx="33988">
                  <c:v>-426.27499999999998</c:v>
                </c:pt>
                <c:pt idx="33989">
                  <c:v>-426.25900000000001</c:v>
                </c:pt>
                <c:pt idx="33990">
                  <c:v>-426.24299999999999</c:v>
                </c:pt>
                <c:pt idx="33991">
                  <c:v>-426.22699999999998</c:v>
                </c:pt>
                <c:pt idx="33992">
                  <c:v>-426.21100000000001</c:v>
                </c:pt>
                <c:pt idx="33993">
                  <c:v>-426.19499999999999</c:v>
                </c:pt>
                <c:pt idx="33994">
                  <c:v>-426.17899999999997</c:v>
                </c:pt>
                <c:pt idx="33995">
                  <c:v>-426.16300000000001</c:v>
                </c:pt>
                <c:pt idx="33996">
                  <c:v>-426.14699999999999</c:v>
                </c:pt>
                <c:pt idx="33997">
                  <c:v>-426.13099999999997</c:v>
                </c:pt>
                <c:pt idx="33998">
                  <c:v>-426.11500000000001</c:v>
                </c:pt>
                <c:pt idx="33999">
                  <c:v>-426.09899999999999</c:v>
                </c:pt>
                <c:pt idx="34000">
                  <c:v>-426.08300000000003</c:v>
                </c:pt>
                <c:pt idx="34001">
                  <c:v>-426.06700000000001</c:v>
                </c:pt>
                <c:pt idx="34002">
                  <c:v>-426.05099999999999</c:v>
                </c:pt>
                <c:pt idx="34003">
                  <c:v>-426.03500000000003</c:v>
                </c:pt>
                <c:pt idx="34004">
                  <c:v>-426.01900000000001</c:v>
                </c:pt>
                <c:pt idx="34005">
                  <c:v>-426.00299999999999</c:v>
                </c:pt>
                <c:pt idx="34006">
                  <c:v>-425.98700000000002</c:v>
                </c:pt>
                <c:pt idx="34007">
                  <c:v>-425.971</c:v>
                </c:pt>
                <c:pt idx="34008">
                  <c:v>-425.95499999999998</c:v>
                </c:pt>
                <c:pt idx="34009">
                  <c:v>-425.93900000000002</c:v>
                </c:pt>
                <c:pt idx="34010">
                  <c:v>-425.923</c:v>
                </c:pt>
                <c:pt idx="34011">
                  <c:v>-425.90699999999998</c:v>
                </c:pt>
                <c:pt idx="34012">
                  <c:v>-425.89100000000002</c:v>
                </c:pt>
                <c:pt idx="34013">
                  <c:v>-425.875</c:v>
                </c:pt>
                <c:pt idx="34014">
                  <c:v>-425.85899999999998</c:v>
                </c:pt>
                <c:pt idx="34015">
                  <c:v>-425.84300000000002</c:v>
                </c:pt>
                <c:pt idx="34016">
                  <c:v>-425.827</c:v>
                </c:pt>
                <c:pt idx="34017">
                  <c:v>-425.81099999999998</c:v>
                </c:pt>
                <c:pt idx="34018">
                  <c:v>-425.79500000000002</c:v>
                </c:pt>
                <c:pt idx="34019">
                  <c:v>-425.779</c:v>
                </c:pt>
                <c:pt idx="34020">
                  <c:v>-425.76299999999998</c:v>
                </c:pt>
                <c:pt idx="34021">
                  <c:v>-425.74700000000001</c:v>
                </c:pt>
                <c:pt idx="34022">
                  <c:v>-425.73099999999999</c:v>
                </c:pt>
                <c:pt idx="34023">
                  <c:v>-425.71499999999997</c:v>
                </c:pt>
                <c:pt idx="34024">
                  <c:v>-425.69900000000001</c:v>
                </c:pt>
                <c:pt idx="34025">
                  <c:v>-425.68299999999999</c:v>
                </c:pt>
                <c:pt idx="34026">
                  <c:v>-425.66699999999997</c:v>
                </c:pt>
                <c:pt idx="34027">
                  <c:v>-425.65100000000001</c:v>
                </c:pt>
                <c:pt idx="34028">
                  <c:v>-425.63499999999999</c:v>
                </c:pt>
                <c:pt idx="34029">
                  <c:v>-425.61900000000003</c:v>
                </c:pt>
                <c:pt idx="34030">
                  <c:v>-425.60300000000001</c:v>
                </c:pt>
                <c:pt idx="34031">
                  <c:v>-425.58699999999999</c:v>
                </c:pt>
                <c:pt idx="34032">
                  <c:v>-425.57100000000003</c:v>
                </c:pt>
                <c:pt idx="34033">
                  <c:v>-425.55500000000001</c:v>
                </c:pt>
                <c:pt idx="34034">
                  <c:v>-425.53899999999999</c:v>
                </c:pt>
                <c:pt idx="34035">
                  <c:v>-425.52300000000002</c:v>
                </c:pt>
                <c:pt idx="34036">
                  <c:v>-425.50700000000001</c:v>
                </c:pt>
                <c:pt idx="34037">
                  <c:v>-425.49099999999999</c:v>
                </c:pt>
                <c:pt idx="34038">
                  <c:v>-425.47500000000002</c:v>
                </c:pt>
                <c:pt idx="34039">
                  <c:v>-425.459</c:v>
                </c:pt>
                <c:pt idx="34040">
                  <c:v>-425.44299999999998</c:v>
                </c:pt>
                <c:pt idx="34041">
                  <c:v>-425.42700000000002</c:v>
                </c:pt>
                <c:pt idx="34042">
                  <c:v>-425.411</c:v>
                </c:pt>
                <c:pt idx="34043">
                  <c:v>-425.39600000000002</c:v>
                </c:pt>
                <c:pt idx="34044">
                  <c:v>-425.38</c:v>
                </c:pt>
                <c:pt idx="34045">
                  <c:v>-425.36399999999998</c:v>
                </c:pt>
                <c:pt idx="34046">
                  <c:v>-425.34800000000001</c:v>
                </c:pt>
                <c:pt idx="34047">
                  <c:v>-425.33199999999999</c:v>
                </c:pt>
                <c:pt idx="34048">
                  <c:v>-425.31599999999997</c:v>
                </c:pt>
                <c:pt idx="34049">
                  <c:v>-425.3</c:v>
                </c:pt>
                <c:pt idx="34050">
                  <c:v>-425.28399999999999</c:v>
                </c:pt>
                <c:pt idx="34051">
                  <c:v>-425.26799999999997</c:v>
                </c:pt>
                <c:pt idx="34052">
                  <c:v>-425.25200000000001</c:v>
                </c:pt>
                <c:pt idx="34053">
                  <c:v>-425.23599999999999</c:v>
                </c:pt>
                <c:pt idx="34054">
                  <c:v>-425.22</c:v>
                </c:pt>
                <c:pt idx="34055">
                  <c:v>-425.20400000000001</c:v>
                </c:pt>
                <c:pt idx="34056">
                  <c:v>-425.18799999999999</c:v>
                </c:pt>
                <c:pt idx="34057">
                  <c:v>-425.17200000000003</c:v>
                </c:pt>
                <c:pt idx="34058">
                  <c:v>-425.15600000000001</c:v>
                </c:pt>
                <c:pt idx="34059">
                  <c:v>-425.14</c:v>
                </c:pt>
                <c:pt idx="34060">
                  <c:v>-425.12400000000002</c:v>
                </c:pt>
                <c:pt idx="34061">
                  <c:v>-425.108</c:v>
                </c:pt>
                <c:pt idx="34062">
                  <c:v>-425.09199999999998</c:v>
                </c:pt>
                <c:pt idx="34063">
                  <c:v>-425.07600000000002</c:v>
                </c:pt>
                <c:pt idx="34064">
                  <c:v>-425.06</c:v>
                </c:pt>
                <c:pt idx="34065">
                  <c:v>-425.04399999999998</c:v>
                </c:pt>
                <c:pt idx="34066">
                  <c:v>-425.02800000000002</c:v>
                </c:pt>
                <c:pt idx="34067">
                  <c:v>-425.012</c:v>
                </c:pt>
                <c:pt idx="34068">
                  <c:v>-424.99599999999998</c:v>
                </c:pt>
                <c:pt idx="34069">
                  <c:v>-424.98</c:v>
                </c:pt>
                <c:pt idx="34070">
                  <c:v>-424.964</c:v>
                </c:pt>
                <c:pt idx="34071">
                  <c:v>-424.94799999999998</c:v>
                </c:pt>
                <c:pt idx="34072">
                  <c:v>-424.93200000000002</c:v>
                </c:pt>
                <c:pt idx="34073">
                  <c:v>-424.916</c:v>
                </c:pt>
                <c:pt idx="34074">
                  <c:v>-424.9</c:v>
                </c:pt>
                <c:pt idx="34075">
                  <c:v>-424.88400000000001</c:v>
                </c:pt>
                <c:pt idx="34076">
                  <c:v>-424.86799999999999</c:v>
                </c:pt>
                <c:pt idx="34077">
                  <c:v>-424.85199999999998</c:v>
                </c:pt>
                <c:pt idx="34078">
                  <c:v>-424.83600000000001</c:v>
                </c:pt>
                <c:pt idx="34079">
                  <c:v>-424.82</c:v>
                </c:pt>
                <c:pt idx="34080">
                  <c:v>-424.80399999999997</c:v>
                </c:pt>
                <c:pt idx="34081">
                  <c:v>-424.78800000000001</c:v>
                </c:pt>
                <c:pt idx="34082">
                  <c:v>-424.77199999999999</c:v>
                </c:pt>
                <c:pt idx="34083">
                  <c:v>-424.75599999999997</c:v>
                </c:pt>
                <c:pt idx="34084">
                  <c:v>-424.74</c:v>
                </c:pt>
                <c:pt idx="34085">
                  <c:v>-424.72399999999999</c:v>
                </c:pt>
                <c:pt idx="34086">
                  <c:v>-424.70800000000003</c:v>
                </c:pt>
                <c:pt idx="34087">
                  <c:v>-424.69200000000001</c:v>
                </c:pt>
                <c:pt idx="34088">
                  <c:v>-424.67599999999999</c:v>
                </c:pt>
                <c:pt idx="34089">
                  <c:v>-424.66</c:v>
                </c:pt>
                <c:pt idx="34090">
                  <c:v>-424.64400000000001</c:v>
                </c:pt>
                <c:pt idx="34091">
                  <c:v>-424.62799999999999</c:v>
                </c:pt>
                <c:pt idx="34092">
                  <c:v>-424.61200000000002</c:v>
                </c:pt>
                <c:pt idx="34093">
                  <c:v>-424.596</c:v>
                </c:pt>
                <c:pt idx="34094">
                  <c:v>-424.58</c:v>
                </c:pt>
                <c:pt idx="34095">
                  <c:v>-424.56400000000002</c:v>
                </c:pt>
                <c:pt idx="34096">
                  <c:v>-424.548</c:v>
                </c:pt>
                <c:pt idx="34097">
                  <c:v>-424.53199999999998</c:v>
                </c:pt>
                <c:pt idx="34098">
                  <c:v>-424.51600000000002</c:v>
                </c:pt>
                <c:pt idx="34099">
                  <c:v>-424.5</c:v>
                </c:pt>
                <c:pt idx="34100">
                  <c:v>-424.48399999999998</c:v>
                </c:pt>
                <c:pt idx="34101">
                  <c:v>-424.46800000000002</c:v>
                </c:pt>
                <c:pt idx="34102">
                  <c:v>-424.452</c:v>
                </c:pt>
                <c:pt idx="34103">
                  <c:v>-424.43599999999998</c:v>
                </c:pt>
                <c:pt idx="34104">
                  <c:v>-424.42</c:v>
                </c:pt>
                <c:pt idx="34105">
                  <c:v>-424.404</c:v>
                </c:pt>
                <c:pt idx="34106">
                  <c:v>-424.38799999999998</c:v>
                </c:pt>
                <c:pt idx="34107">
                  <c:v>-424.37200000000001</c:v>
                </c:pt>
                <c:pt idx="34108">
                  <c:v>-424.35599999999999</c:v>
                </c:pt>
                <c:pt idx="34109">
                  <c:v>-424.34</c:v>
                </c:pt>
                <c:pt idx="34110">
                  <c:v>-424.32400000000001</c:v>
                </c:pt>
                <c:pt idx="34111">
                  <c:v>-424.30799999999999</c:v>
                </c:pt>
                <c:pt idx="34112">
                  <c:v>-424.29199999999997</c:v>
                </c:pt>
                <c:pt idx="34113">
                  <c:v>-424.27600000000001</c:v>
                </c:pt>
                <c:pt idx="34114">
                  <c:v>-424.26</c:v>
                </c:pt>
                <c:pt idx="34115">
                  <c:v>-424.24400000000003</c:v>
                </c:pt>
                <c:pt idx="34116">
                  <c:v>-424.22800000000001</c:v>
                </c:pt>
                <c:pt idx="34117">
                  <c:v>-424.21199999999999</c:v>
                </c:pt>
                <c:pt idx="34118">
                  <c:v>-424.19600000000003</c:v>
                </c:pt>
                <c:pt idx="34119">
                  <c:v>-424.18</c:v>
                </c:pt>
                <c:pt idx="34120">
                  <c:v>-424.16399999999999</c:v>
                </c:pt>
                <c:pt idx="34121">
                  <c:v>-424.14800000000002</c:v>
                </c:pt>
                <c:pt idx="34122">
                  <c:v>-424.13200000000001</c:v>
                </c:pt>
                <c:pt idx="34123">
                  <c:v>-424.11599999999999</c:v>
                </c:pt>
                <c:pt idx="34124">
                  <c:v>-424.1</c:v>
                </c:pt>
                <c:pt idx="34125">
                  <c:v>-424.084</c:v>
                </c:pt>
                <c:pt idx="34126">
                  <c:v>-424.06799999999998</c:v>
                </c:pt>
                <c:pt idx="34127">
                  <c:v>-424.05200000000002</c:v>
                </c:pt>
                <c:pt idx="34128">
                  <c:v>-424.036</c:v>
                </c:pt>
                <c:pt idx="34129">
                  <c:v>-424.02</c:v>
                </c:pt>
                <c:pt idx="34130">
                  <c:v>-424.00400000000002</c:v>
                </c:pt>
                <c:pt idx="34131">
                  <c:v>-423.988</c:v>
                </c:pt>
                <c:pt idx="34132">
                  <c:v>-423.97199999999998</c:v>
                </c:pt>
                <c:pt idx="34133">
                  <c:v>-423.95600000000002</c:v>
                </c:pt>
                <c:pt idx="34134">
                  <c:v>-423.94</c:v>
                </c:pt>
                <c:pt idx="34135">
                  <c:v>-423.92399999999998</c:v>
                </c:pt>
                <c:pt idx="34136">
                  <c:v>-423.90800000000002</c:v>
                </c:pt>
                <c:pt idx="34137">
                  <c:v>-423.892</c:v>
                </c:pt>
                <c:pt idx="34138">
                  <c:v>-423.87599999999998</c:v>
                </c:pt>
                <c:pt idx="34139">
                  <c:v>-423.86</c:v>
                </c:pt>
                <c:pt idx="34140">
                  <c:v>-423.84399999999999</c:v>
                </c:pt>
                <c:pt idx="34141">
                  <c:v>-423.82799999999997</c:v>
                </c:pt>
                <c:pt idx="34142">
                  <c:v>-423.81200000000001</c:v>
                </c:pt>
                <c:pt idx="34143">
                  <c:v>-423.79599999999999</c:v>
                </c:pt>
                <c:pt idx="34144">
                  <c:v>-423.78</c:v>
                </c:pt>
                <c:pt idx="34145">
                  <c:v>-423.76400000000001</c:v>
                </c:pt>
                <c:pt idx="34146">
                  <c:v>-423.74799999999999</c:v>
                </c:pt>
                <c:pt idx="34147">
                  <c:v>-423.73200000000003</c:v>
                </c:pt>
                <c:pt idx="34148">
                  <c:v>-423.71600000000001</c:v>
                </c:pt>
                <c:pt idx="34149">
                  <c:v>-423.7</c:v>
                </c:pt>
                <c:pt idx="34150">
                  <c:v>-423.68400000000003</c:v>
                </c:pt>
                <c:pt idx="34151">
                  <c:v>-423.66800000000001</c:v>
                </c:pt>
                <c:pt idx="34152">
                  <c:v>-423.65199999999999</c:v>
                </c:pt>
                <c:pt idx="34153">
                  <c:v>-423.63600000000002</c:v>
                </c:pt>
                <c:pt idx="34154">
                  <c:v>-423.62</c:v>
                </c:pt>
                <c:pt idx="34155">
                  <c:v>-423.60399999999998</c:v>
                </c:pt>
                <c:pt idx="34156">
                  <c:v>-423.589</c:v>
                </c:pt>
                <c:pt idx="34157">
                  <c:v>-423.57299999999998</c:v>
                </c:pt>
                <c:pt idx="34158">
                  <c:v>-423.55700000000002</c:v>
                </c:pt>
                <c:pt idx="34159">
                  <c:v>-423.541</c:v>
                </c:pt>
                <c:pt idx="34160">
                  <c:v>-423.52499999999998</c:v>
                </c:pt>
                <c:pt idx="34161">
                  <c:v>-423.50900000000001</c:v>
                </c:pt>
                <c:pt idx="34162">
                  <c:v>-423.49299999999999</c:v>
                </c:pt>
                <c:pt idx="34163">
                  <c:v>-423.47699999999998</c:v>
                </c:pt>
                <c:pt idx="34164">
                  <c:v>-423.46100000000001</c:v>
                </c:pt>
                <c:pt idx="34165">
                  <c:v>-423.44499999999999</c:v>
                </c:pt>
                <c:pt idx="34166">
                  <c:v>-423.42899999999997</c:v>
                </c:pt>
                <c:pt idx="34167">
                  <c:v>-423.41300000000001</c:v>
                </c:pt>
                <c:pt idx="34168">
                  <c:v>-423.39699999999999</c:v>
                </c:pt>
                <c:pt idx="34169">
                  <c:v>-423.38099999999997</c:v>
                </c:pt>
                <c:pt idx="34170">
                  <c:v>-423.36500000000001</c:v>
                </c:pt>
                <c:pt idx="34171">
                  <c:v>-423.34899999999999</c:v>
                </c:pt>
                <c:pt idx="34172">
                  <c:v>-423.33300000000003</c:v>
                </c:pt>
                <c:pt idx="34173">
                  <c:v>-423.31700000000001</c:v>
                </c:pt>
                <c:pt idx="34174">
                  <c:v>-423.30099999999999</c:v>
                </c:pt>
                <c:pt idx="34175">
                  <c:v>-423.28500000000003</c:v>
                </c:pt>
                <c:pt idx="34176">
                  <c:v>-423.26900000000001</c:v>
                </c:pt>
                <c:pt idx="34177">
                  <c:v>-423.25299999999999</c:v>
                </c:pt>
                <c:pt idx="34178">
                  <c:v>-423.23700000000002</c:v>
                </c:pt>
                <c:pt idx="34179">
                  <c:v>-423.221</c:v>
                </c:pt>
                <c:pt idx="34180">
                  <c:v>-423.20499999999998</c:v>
                </c:pt>
                <c:pt idx="34181">
                  <c:v>-423.18900000000002</c:v>
                </c:pt>
                <c:pt idx="34182">
                  <c:v>-423.173</c:v>
                </c:pt>
                <c:pt idx="34183">
                  <c:v>-423.15699999999998</c:v>
                </c:pt>
                <c:pt idx="34184">
                  <c:v>-423.14100000000002</c:v>
                </c:pt>
                <c:pt idx="34185">
                  <c:v>-423.125</c:v>
                </c:pt>
                <c:pt idx="34186">
                  <c:v>-423.10899999999998</c:v>
                </c:pt>
                <c:pt idx="34187">
                  <c:v>-423.09300000000002</c:v>
                </c:pt>
                <c:pt idx="34188">
                  <c:v>-423.077</c:v>
                </c:pt>
                <c:pt idx="34189">
                  <c:v>-423.06099999999998</c:v>
                </c:pt>
                <c:pt idx="34190">
                  <c:v>-423.04500000000002</c:v>
                </c:pt>
                <c:pt idx="34191">
                  <c:v>-423.029</c:v>
                </c:pt>
                <c:pt idx="34192">
                  <c:v>-423.01299999999998</c:v>
                </c:pt>
                <c:pt idx="34193">
                  <c:v>-422.99700000000001</c:v>
                </c:pt>
                <c:pt idx="34194">
                  <c:v>-422.98099999999999</c:v>
                </c:pt>
                <c:pt idx="34195">
                  <c:v>-422.96499999999997</c:v>
                </c:pt>
                <c:pt idx="34196">
                  <c:v>-422.94900000000001</c:v>
                </c:pt>
                <c:pt idx="34197">
                  <c:v>-422.93299999999999</c:v>
                </c:pt>
                <c:pt idx="34198">
                  <c:v>-422.91699999999997</c:v>
                </c:pt>
                <c:pt idx="34199">
                  <c:v>-422.90100000000001</c:v>
                </c:pt>
                <c:pt idx="34200">
                  <c:v>-422.88499999999999</c:v>
                </c:pt>
                <c:pt idx="34201">
                  <c:v>-422.86900000000003</c:v>
                </c:pt>
                <c:pt idx="34202">
                  <c:v>-422.85300000000001</c:v>
                </c:pt>
                <c:pt idx="34203">
                  <c:v>-422.83699999999999</c:v>
                </c:pt>
                <c:pt idx="34204">
                  <c:v>-422.82100000000003</c:v>
                </c:pt>
                <c:pt idx="34205">
                  <c:v>-422.80500000000001</c:v>
                </c:pt>
                <c:pt idx="34206">
                  <c:v>-422.78899999999999</c:v>
                </c:pt>
                <c:pt idx="34207">
                  <c:v>-422.77300000000002</c:v>
                </c:pt>
                <c:pt idx="34208">
                  <c:v>-422.75700000000001</c:v>
                </c:pt>
                <c:pt idx="34209">
                  <c:v>-422.74099999999999</c:v>
                </c:pt>
                <c:pt idx="34210">
                  <c:v>-422.72500000000002</c:v>
                </c:pt>
                <c:pt idx="34211">
                  <c:v>-422.709</c:v>
                </c:pt>
                <c:pt idx="34212">
                  <c:v>-422.69299999999998</c:v>
                </c:pt>
                <c:pt idx="34213">
                  <c:v>-422.67700000000002</c:v>
                </c:pt>
                <c:pt idx="34214">
                  <c:v>-422.661</c:v>
                </c:pt>
                <c:pt idx="34215">
                  <c:v>-422.64499999999998</c:v>
                </c:pt>
                <c:pt idx="34216">
                  <c:v>-422.62900000000002</c:v>
                </c:pt>
                <c:pt idx="34217">
                  <c:v>-422.613</c:v>
                </c:pt>
                <c:pt idx="34218">
                  <c:v>-422.59699999999998</c:v>
                </c:pt>
                <c:pt idx="34219">
                  <c:v>-422.58100000000002</c:v>
                </c:pt>
                <c:pt idx="34220">
                  <c:v>-422.565</c:v>
                </c:pt>
                <c:pt idx="34221">
                  <c:v>-422.54899999999998</c:v>
                </c:pt>
                <c:pt idx="34222">
                  <c:v>-422.53300000000002</c:v>
                </c:pt>
                <c:pt idx="34223">
                  <c:v>-422.517</c:v>
                </c:pt>
                <c:pt idx="34224">
                  <c:v>-422.50099999999998</c:v>
                </c:pt>
                <c:pt idx="34225">
                  <c:v>-422.48500000000001</c:v>
                </c:pt>
                <c:pt idx="34226">
                  <c:v>-422.46899999999999</c:v>
                </c:pt>
                <c:pt idx="34227">
                  <c:v>-422.45299999999997</c:v>
                </c:pt>
                <c:pt idx="34228">
                  <c:v>-422.43700000000001</c:v>
                </c:pt>
                <c:pt idx="34229">
                  <c:v>-422.42099999999999</c:v>
                </c:pt>
                <c:pt idx="34230">
                  <c:v>-422.40499999999997</c:v>
                </c:pt>
                <c:pt idx="34231">
                  <c:v>-422.38900000000001</c:v>
                </c:pt>
                <c:pt idx="34232">
                  <c:v>-422.37299999999999</c:v>
                </c:pt>
                <c:pt idx="34233">
                  <c:v>-422.35700000000003</c:v>
                </c:pt>
                <c:pt idx="34234">
                  <c:v>-422.34100000000001</c:v>
                </c:pt>
                <c:pt idx="34235">
                  <c:v>-422.32499999999999</c:v>
                </c:pt>
                <c:pt idx="34236">
                  <c:v>-422.30900000000003</c:v>
                </c:pt>
                <c:pt idx="34237">
                  <c:v>-422.29300000000001</c:v>
                </c:pt>
                <c:pt idx="34238">
                  <c:v>-422.27699999999999</c:v>
                </c:pt>
                <c:pt idx="34239">
                  <c:v>-422.26100000000002</c:v>
                </c:pt>
                <c:pt idx="34240">
                  <c:v>-422.245</c:v>
                </c:pt>
                <c:pt idx="34241">
                  <c:v>-422.22899999999998</c:v>
                </c:pt>
                <c:pt idx="34242">
                  <c:v>-422.21300000000002</c:v>
                </c:pt>
                <c:pt idx="34243">
                  <c:v>-422.197</c:v>
                </c:pt>
                <c:pt idx="34244">
                  <c:v>-422.18099999999998</c:v>
                </c:pt>
                <c:pt idx="34245">
                  <c:v>-422.16500000000002</c:v>
                </c:pt>
                <c:pt idx="34246">
                  <c:v>-422.149</c:v>
                </c:pt>
                <c:pt idx="34247">
                  <c:v>-422.13299999999998</c:v>
                </c:pt>
                <c:pt idx="34248">
                  <c:v>-422.11700000000002</c:v>
                </c:pt>
                <c:pt idx="34249">
                  <c:v>-422.101</c:v>
                </c:pt>
                <c:pt idx="34250">
                  <c:v>-422.08499999999998</c:v>
                </c:pt>
                <c:pt idx="34251">
                  <c:v>-422.06900000000002</c:v>
                </c:pt>
                <c:pt idx="34252">
                  <c:v>-422.053</c:v>
                </c:pt>
                <c:pt idx="34253">
                  <c:v>-422.03699999999998</c:v>
                </c:pt>
                <c:pt idx="34254">
                  <c:v>-422.02100000000002</c:v>
                </c:pt>
                <c:pt idx="34255">
                  <c:v>-422.005</c:v>
                </c:pt>
                <c:pt idx="34256">
                  <c:v>-421.98899999999998</c:v>
                </c:pt>
                <c:pt idx="34257">
                  <c:v>-421.97300000000001</c:v>
                </c:pt>
                <c:pt idx="34258">
                  <c:v>-421.95699999999999</c:v>
                </c:pt>
                <c:pt idx="34259">
                  <c:v>-421.94099999999997</c:v>
                </c:pt>
                <c:pt idx="34260">
                  <c:v>-421.92500000000001</c:v>
                </c:pt>
                <c:pt idx="34261">
                  <c:v>-421.90899999999999</c:v>
                </c:pt>
                <c:pt idx="34262">
                  <c:v>-421.89299999999997</c:v>
                </c:pt>
                <c:pt idx="34263">
                  <c:v>-421.87700000000001</c:v>
                </c:pt>
                <c:pt idx="34264">
                  <c:v>-421.86099999999999</c:v>
                </c:pt>
                <c:pt idx="34265">
                  <c:v>-421.84500000000003</c:v>
                </c:pt>
                <c:pt idx="34266">
                  <c:v>-421.82900000000001</c:v>
                </c:pt>
                <c:pt idx="34267">
                  <c:v>-421.81299999999999</c:v>
                </c:pt>
                <c:pt idx="34268">
                  <c:v>-421.79700000000003</c:v>
                </c:pt>
                <c:pt idx="34269">
                  <c:v>-421.78100000000001</c:v>
                </c:pt>
                <c:pt idx="34270">
                  <c:v>-421.76600000000002</c:v>
                </c:pt>
                <c:pt idx="34271">
                  <c:v>-421.75</c:v>
                </c:pt>
                <c:pt idx="34272">
                  <c:v>-421.73399999999998</c:v>
                </c:pt>
                <c:pt idx="34273">
                  <c:v>-421.71800000000002</c:v>
                </c:pt>
                <c:pt idx="34274">
                  <c:v>-421.702</c:v>
                </c:pt>
                <c:pt idx="34275">
                  <c:v>-421.68599999999998</c:v>
                </c:pt>
                <c:pt idx="34276">
                  <c:v>-421.67</c:v>
                </c:pt>
                <c:pt idx="34277">
                  <c:v>-421.654</c:v>
                </c:pt>
                <c:pt idx="34278">
                  <c:v>-421.63799999999998</c:v>
                </c:pt>
                <c:pt idx="34279">
                  <c:v>-421.62200000000001</c:v>
                </c:pt>
                <c:pt idx="34280">
                  <c:v>-421.60599999999999</c:v>
                </c:pt>
                <c:pt idx="34281">
                  <c:v>-421.59</c:v>
                </c:pt>
                <c:pt idx="34282">
                  <c:v>-421.57400000000001</c:v>
                </c:pt>
                <c:pt idx="34283">
                  <c:v>-421.55799999999999</c:v>
                </c:pt>
                <c:pt idx="34284">
                  <c:v>-421.54199999999997</c:v>
                </c:pt>
                <c:pt idx="34285">
                  <c:v>-421.52600000000001</c:v>
                </c:pt>
                <c:pt idx="34286">
                  <c:v>-421.51</c:v>
                </c:pt>
                <c:pt idx="34287">
                  <c:v>-421.49400000000003</c:v>
                </c:pt>
                <c:pt idx="34288">
                  <c:v>-421.47800000000001</c:v>
                </c:pt>
                <c:pt idx="34289">
                  <c:v>-421.46199999999999</c:v>
                </c:pt>
                <c:pt idx="34290">
                  <c:v>-421.44600000000003</c:v>
                </c:pt>
                <c:pt idx="34291">
                  <c:v>-421.43</c:v>
                </c:pt>
                <c:pt idx="34292">
                  <c:v>-421.41399999999999</c:v>
                </c:pt>
                <c:pt idx="34293">
                  <c:v>-421.39800000000002</c:v>
                </c:pt>
                <c:pt idx="34294">
                  <c:v>-421.38200000000001</c:v>
                </c:pt>
                <c:pt idx="34295">
                  <c:v>-421.36599999999999</c:v>
                </c:pt>
                <c:pt idx="34296">
                  <c:v>-421.35</c:v>
                </c:pt>
                <c:pt idx="34297">
                  <c:v>-421.334</c:v>
                </c:pt>
                <c:pt idx="34298">
                  <c:v>-421.31799999999998</c:v>
                </c:pt>
                <c:pt idx="34299">
                  <c:v>-421.30200000000002</c:v>
                </c:pt>
                <c:pt idx="34300">
                  <c:v>-421.286</c:v>
                </c:pt>
                <c:pt idx="34301">
                  <c:v>-421.27</c:v>
                </c:pt>
                <c:pt idx="34302">
                  <c:v>-421.25400000000002</c:v>
                </c:pt>
                <c:pt idx="34303">
                  <c:v>-421.238</c:v>
                </c:pt>
                <c:pt idx="34304">
                  <c:v>-421.22199999999998</c:v>
                </c:pt>
                <c:pt idx="34305">
                  <c:v>-421.20600000000002</c:v>
                </c:pt>
                <c:pt idx="34306">
                  <c:v>-421.19</c:v>
                </c:pt>
                <c:pt idx="34307">
                  <c:v>-421.17399999999998</c:v>
                </c:pt>
                <c:pt idx="34308">
                  <c:v>-421.15800000000002</c:v>
                </c:pt>
                <c:pt idx="34309">
                  <c:v>-421.142</c:v>
                </c:pt>
                <c:pt idx="34310">
                  <c:v>-421.12599999999998</c:v>
                </c:pt>
                <c:pt idx="34311">
                  <c:v>-421.11</c:v>
                </c:pt>
                <c:pt idx="34312">
                  <c:v>-421.09399999999999</c:v>
                </c:pt>
                <c:pt idx="34313">
                  <c:v>-421.07799999999997</c:v>
                </c:pt>
                <c:pt idx="34314">
                  <c:v>-421.06200000000001</c:v>
                </c:pt>
                <c:pt idx="34315">
                  <c:v>-421.04599999999999</c:v>
                </c:pt>
                <c:pt idx="34316">
                  <c:v>-421.03</c:v>
                </c:pt>
                <c:pt idx="34317">
                  <c:v>-421.01400000000001</c:v>
                </c:pt>
                <c:pt idx="34318">
                  <c:v>-420.99799999999999</c:v>
                </c:pt>
                <c:pt idx="34319">
                  <c:v>-420.98200000000003</c:v>
                </c:pt>
                <c:pt idx="34320">
                  <c:v>-420.96600000000001</c:v>
                </c:pt>
                <c:pt idx="34321">
                  <c:v>-420.95</c:v>
                </c:pt>
                <c:pt idx="34322">
                  <c:v>-420.93400000000003</c:v>
                </c:pt>
                <c:pt idx="34323">
                  <c:v>-420.91800000000001</c:v>
                </c:pt>
                <c:pt idx="34324">
                  <c:v>-420.90199999999999</c:v>
                </c:pt>
                <c:pt idx="34325">
                  <c:v>-420.88600000000002</c:v>
                </c:pt>
                <c:pt idx="34326">
                  <c:v>-420.87</c:v>
                </c:pt>
                <c:pt idx="34327">
                  <c:v>-420.85399999999998</c:v>
                </c:pt>
                <c:pt idx="34328">
                  <c:v>-420.83800000000002</c:v>
                </c:pt>
                <c:pt idx="34329">
                  <c:v>-420.822</c:v>
                </c:pt>
                <c:pt idx="34330">
                  <c:v>-420.80599999999998</c:v>
                </c:pt>
                <c:pt idx="34331">
                  <c:v>-420.79</c:v>
                </c:pt>
                <c:pt idx="34332">
                  <c:v>-420.774</c:v>
                </c:pt>
                <c:pt idx="34333">
                  <c:v>-420.75799999999998</c:v>
                </c:pt>
                <c:pt idx="34334">
                  <c:v>-420.74200000000002</c:v>
                </c:pt>
                <c:pt idx="34335">
                  <c:v>-420.726</c:v>
                </c:pt>
                <c:pt idx="34336">
                  <c:v>-420.71</c:v>
                </c:pt>
                <c:pt idx="34337">
                  <c:v>-420.69400000000002</c:v>
                </c:pt>
                <c:pt idx="34338">
                  <c:v>-420.678</c:v>
                </c:pt>
                <c:pt idx="34339">
                  <c:v>-420.66199999999998</c:v>
                </c:pt>
                <c:pt idx="34340">
                  <c:v>-420.64600000000002</c:v>
                </c:pt>
                <c:pt idx="34341">
                  <c:v>-420.63</c:v>
                </c:pt>
                <c:pt idx="34342">
                  <c:v>-420.61399999999998</c:v>
                </c:pt>
                <c:pt idx="34343">
                  <c:v>-420.59800000000001</c:v>
                </c:pt>
                <c:pt idx="34344">
                  <c:v>-420.58199999999999</c:v>
                </c:pt>
                <c:pt idx="34345">
                  <c:v>-420.56599999999997</c:v>
                </c:pt>
                <c:pt idx="34346">
                  <c:v>-420.55</c:v>
                </c:pt>
                <c:pt idx="34347">
                  <c:v>-420.53399999999999</c:v>
                </c:pt>
                <c:pt idx="34348">
                  <c:v>-420.51799999999997</c:v>
                </c:pt>
                <c:pt idx="34349">
                  <c:v>-420.50200000000001</c:v>
                </c:pt>
                <c:pt idx="34350">
                  <c:v>-420.48599999999999</c:v>
                </c:pt>
                <c:pt idx="34351">
                  <c:v>-420.47</c:v>
                </c:pt>
                <c:pt idx="34352">
                  <c:v>-420.45400000000001</c:v>
                </c:pt>
                <c:pt idx="34353">
                  <c:v>-420.43799999999999</c:v>
                </c:pt>
                <c:pt idx="34354">
                  <c:v>-420.42200000000003</c:v>
                </c:pt>
                <c:pt idx="34355">
                  <c:v>-420.40600000000001</c:v>
                </c:pt>
                <c:pt idx="34356">
                  <c:v>-420.39</c:v>
                </c:pt>
                <c:pt idx="34357">
                  <c:v>-420.37400000000002</c:v>
                </c:pt>
                <c:pt idx="34358">
                  <c:v>-420.358</c:v>
                </c:pt>
                <c:pt idx="34359">
                  <c:v>-420.34199999999998</c:v>
                </c:pt>
                <c:pt idx="34360">
                  <c:v>-420.32600000000002</c:v>
                </c:pt>
                <c:pt idx="34361">
                  <c:v>-420.31</c:v>
                </c:pt>
                <c:pt idx="34362">
                  <c:v>-420.29399999999998</c:v>
                </c:pt>
                <c:pt idx="34363">
                  <c:v>-420.27800000000002</c:v>
                </c:pt>
                <c:pt idx="34364">
                  <c:v>-420.262</c:v>
                </c:pt>
                <c:pt idx="34365">
                  <c:v>-420.24599999999998</c:v>
                </c:pt>
                <c:pt idx="34366">
                  <c:v>-420.23</c:v>
                </c:pt>
                <c:pt idx="34367">
                  <c:v>-420.214</c:v>
                </c:pt>
                <c:pt idx="34368">
                  <c:v>-420.19799999999998</c:v>
                </c:pt>
                <c:pt idx="34369">
                  <c:v>-420.18200000000002</c:v>
                </c:pt>
                <c:pt idx="34370">
                  <c:v>-420.166</c:v>
                </c:pt>
                <c:pt idx="34371">
                  <c:v>-420.15</c:v>
                </c:pt>
                <c:pt idx="34372">
                  <c:v>-420.13400000000001</c:v>
                </c:pt>
                <c:pt idx="34373">
                  <c:v>-420.11799999999999</c:v>
                </c:pt>
                <c:pt idx="34374">
                  <c:v>-420.10199999999998</c:v>
                </c:pt>
                <c:pt idx="34375">
                  <c:v>-420.08600000000001</c:v>
                </c:pt>
                <c:pt idx="34376">
                  <c:v>-420.07</c:v>
                </c:pt>
                <c:pt idx="34377">
                  <c:v>-420.05399999999997</c:v>
                </c:pt>
                <c:pt idx="34378">
                  <c:v>-420.03800000000001</c:v>
                </c:pt>
                <c:pt idx="34379">
                  <c:v>-420.02199999999999</c:v>
                </c:pt>
                <c:pt idx="34380">
                  <c:v>-420.00599999999997</c:v>
                </c:pt>
                <c:pt idx="34381">
                  <c:v>-419.99</c:v>
                </c:pt>
                <c:pt idx="34382">
                  <c:v>-419.97399999999999</c:v>
                </c:pt>
                <c:pt idx="34383">
                  <c:v>-419.95800000000003</c:v>
                </c:pt>
                <c:pt idx="34384">
                  <c:v>-419.94299999999998</c:v>
                </c:pt>
                <c:pt idx="34385">
                  <c:v>-419.92700000000002</c:v>
                </c:pt>
                <c:pt idx="34386">
                  <c:v>-419.911</c:v>
                </c:pt>
                <c:pt idx="34387">
                  <c:v>-419.89499999999998</c:v>
                </c:pt>
                <c:pt idx="34388">
                  <c:v>-419.87900000000002</c:v>
                </c:pt>
                <c:pt idx="34389">
                  <c:v>-419.863</c:v>
                </c:pt>
                <c:pt idx="34390">
                  <c:v>-419.84699999999998</c:v>
                </c:pt>
                <c:pt idx="34391">
                  <c:v>-419.83100000000002</c:v>
                </c:pt>
                <c:pt idx="34392">
                  <c:v>-419.815</c:v>
                </c:pt>
                <c:pt idx="34393">
                  <c:v>-419.79899999999998</c:v>
                </c:pt>
                <c:pt idx="34394">
                  <c:v>-419.78300000000002</c:v>
                </c:pt>
                <c:pt idx="34395">
                  <c:v>-419.767</c:v>
                </c:pt>
                <c:pt idx="34396">
                  <c:v>-419.75099999999998</c:v>
                </c:pt>
                <c:pt idx="34397">
                  <c:v>-419.73500000000001</c:v>
                </c:pt>
                <c:pt idx="34398">
                  <c:v>-419.71899999999999</c:v>
                </c:pt>
                <c:pt idx="34399">
                  <c:v>-419.70299999999997</c:v>
                </c:pt>
                <c:pt idx="34400">
                  <c:v>-419.68700000000001</c:v>
                </c:pt>
                <c:pt idx="34401">
                  <c:v>-419.67099999999999</c:v>
                </c:pt>
                <c:pt idx="34402">
                  <c:v>-419.65499999999997</c:v>
                </c:pt>
                <c:pt idx="34403">
                  <c:v>-419.63900000000001</c:v>
                </c:pt>
                <c:pt idx="34404">
                  <c:v>-419.62299999999999</c:v>
                </c:pt>
                <c:pt idx="34405">
                  <c:v>-419.60700000000003</c:v>
                </c:pt>
                <c:pt idx="34406">
                  <c:v>-419.59100000000001</c:v>
                </c:pt>
                <c:pt idx="34407">
                  <c:v>-419.57499999999999</c:v>
                </c:pt>
                <c:pt idx="34408">
                  <c:v>-419.55900000000003</c:v>
                </c:pt>
                <c:pt idx="34409">
                  <c:v>-419.54300000000001</c:v>
                </c:pt>
                <c:pt idx="34410">
                  <c:v>-419.52699999999999</c:v>
                </c:pt>
                <c:pt idx="34411">
                  <c:v>-419.51100000000002</c:v>
                </c:pt>
                <c:pt idx="34412">
                  <c:v>-419.495</c:v>
                </c:pt>
                <c:pt idx="34413">
                  <c:v>-419.47899999999998</c:v>
                </c:pt>
                <c:pt idx="34414">
                  <c:v>-419.46300000000002</c:v>
                </c:pt>
                <c:pt idx="34415">
                  <c:v>-419.447</c:v>
                </c:pt>
                <c:pt idx="34416">
                  <c:v>-419.43099999999998</c:v>
                </c:pt>
                <c:pt idx="34417">
                  <c:v>-419.41500000000002</c:v>
                </c:pt>
                <c:pt idx="34418">
                  <c:v>-419.399</c:v>
                </c:pt>
                <c:pt idx="34419">
                  <c:v>-419.38299999999998</c:v>
                </c:pt>
                <c:pt idx="34420">
                  <c:v>-419.36700000000002</c:v>
                </c:pt>
                <c:pt idx="34421">
                  <c:v>-419.351</c:v>
                </c:pt>
                <c:pt idx="34422">
                  <c:v>-419.33499999999998</c:v>
                </c:pt>
                <c:pt idx="34423">
                  <c:v>-419.31900000000002</c:v>
                </c:pt>
                <c:pt idx="34424">
                  <c:v>-419.303</c:v>
                </c:pt>
                <c:pt idx="34425">
                  <c:v>-419.28699999999998</c:v>
                </c:pt>
                <c:pt idx="34426">
                  <c:v>-419.27100000000002</c:v>
                </c:pt>
                <c:pt idx="34427">
                  <c:v>-419.255</c:v>
                </c:pt>
                <c:pt idx="34428">
                  <c:v>-419.23899999999998</c:v>
                </c:pt>
                <c:pt idx="34429">
                  <c:v>-419.22300000000001</c:v>
                </c:pt>
                <c:pt idx="34430">
                  <c:v>-419.20699999999999</c:v>
                </c:pt>
                <c:pt idx="34431">
                  <c:v>-419.19099999999997</c:v>
                </c:pt>
                <c:pt idx="34432">
                  <c:v>-419.17500000000001</c:v>
                </c:pt>
                <c:pt idx="34433">
                  <c:v>-419.15899999999999</c:v>
                </c:pt>
                <c:pt idx="34434">
                  <c:v>-419.14299999999997</c:v>
                </c:pt>
                <c:pt idx="34435">
                  <c:v>-419.12700000000001</c:v>
                </c:pt>
                <c:pt idx="34436">
                  <c:v>-419.11099999999999</c:v>
                </c:pt>
                <c:pt idx="34437">
                  <c:v>-419.09500000000003</c:v>
                </c:pt>
                <c:pt idx="34438">
                  <c:v>-419.07900000000001</c:v>
                </c:pt>
                <c:pt idx="34439">
                  <c:v>-419.06299999999999</c:v>
                </c:pt>
                <c:pt idx="34440">
                  <c:v>-419.04700000000003</c:v>
                </c:pt>
                <c:pt idx="34441">
                  <c:v>-419.03100000000001</c:v>
                </c:pt>
                <c:pt idx="34442">
                  <c:v>-419.01499999999999</c:v>
                </c:pt>
                <c:pt idx="34443">
                  <c:v>-418.99900000000002</c:v>
                </c:pt>
                <c:pt idx="34444">
                  <c:v>-418.983</c:v>
                </c:pt>
                <c:pt idx="34445">
                  <c:v>-418.96699999999998</c:v>
                </c:pt>
                <c:pt idx="34446">
                  <c:v>-418.95100000000002</c:v>
                </c:pt>
                <c:pt idx="34447">
                  <c:v>-418.935</c:v>
                </c:pt>
                <c:pt idx="34448">
                  <c:v>-418.91899999999998</c:v>
                </c:pt>
                <c:pt idx="34449">
                  <c:v>-418.90300000000002</c:v>
                </c:pt>
                <c:pt idx="34450">
                  <c:v>-418.887</c:v>
                </c:pt>
                <c:pt idx="34451">
                  <c:v>-418.87099999999998</c:v>
                </c:pt>
                <c:pt idx="34452">
                  <c:v>-418.85500000000002</c:v>
                </c:pt>
                <c:pt idx="34453">
                  <c:v>-418.839</c:v>
                </c:pt>
                <c:pt idx="34454">
                  <c:v>-418.82299999999998</c:v>
                </c:pt>
                <c:pt idx="34455">
                  <c:v>-418.80700000000002</c:v>
                </c:pt>
                <c:pt idx="34456">
                  <c:v>-418.791</c:v>
                </c:pt>
                <c:pt idx="34457">
                  <c:v>-418.77499999999998</c:v>
                </c:pt>
                <c:pt idx="34458">
                  <c:v>-418.75900000000001</c:v>
                </c:pt>
                <c:pt idx="34459">
                  <c:v>-418.74299999999999</c:v>
                </c:pt>
                <c:pt idx="34460">
                  <c:v>-418.72699999999998</c:v>
                </c:pt>
                <c:pt idx="34461">
                  <c:v>-418.71100000000001</c:v>
                </c:pt>
                <c:pt idx="34462">
                  <c:v>-418.69499999999999</c:v>
                </c:pt>
                <c:pt idx="34463">
                  <c:v>-418.67899999999997</c:v>
                </c:pt>
                <c:pt idx="34464">
                  <c:v>-418.66300000000001</c:v>
                </c:pt>
                <c:pt idx="34465">
                  <c:v>-418.64699999999999</c:v>
                </c:pt>
                <c:pt idx="34466">
                  <c:v>-418.63099999999997</c:v>
                </c:pt>
                <c:pt idx="34467">
                  <c:v>-418.61500000000001</c:v>
                </c:pt>
                <c:pt idx="34468">
                  <c:v>-418.59899999999999</c:v>
                </c:pt>
                <c:pt idx="34469">
                  <c:v>-418.58300000000003</c:v>
                </c:pt>
                <c:pt idx="34470">
                  <c:v>-418.56700000000001</c:v>
                </c:pt>
                <c:pt idx="34471">
                  <c:v>-418.55099999999999</c:v>
                </c:pt>
                <c:pt idx="34472">
                  <c:v>-418.53500000000003</c:v>
                </c:pt>
                <c:pt idx="34473">
                  <c:v>-418.51900000000001</c:v>
                </c:pt>
                <c:pt idx="34474">
                  <c:v>-418.50299999999999</c:v>
                </c:pt>
                <c:pt idx="34475">
                  <c:v>-418.48700000000002</c:v>
                </c:pt>
                <c:pt idx="34476">
                  <c:v>-418.471</c:v>
                </c:pt>
                <c:pt idx="34477">
                  <c:v>-418.45499999999998</c:v>
                </c:pt>
                <c:pt idx="34478">
                  <c:v>-418.43900000000002</c:v>
                </c:pt>
                <c:pt idx="34479">
                  <c:v>-418.423</c:v>
                </c:pt>
                <c:pt idx="34480">
                  <c:v>-418.40699999999998</c:v>
                </c:pt>
                <c:pt idx="34481">
                  <c:v>-418.39100000000002</c:v>
                </c:pt>
                <c:pt idx="34482">
                  <c:v>-418.375</c:v>
                </c:pt>
                <c:pt idx="34483">
                  <c:v>-418.35899999999998</c:v>
                </c:pt>
                <c:pt idx="34484">
                  <c:v>-418.34300000000002</c:v>
                </c:pt>
                <c:pt idx="34485">
                  <c:v>-418.327</c:v>
                </c:pt>
                <c:pt idx="34486">
                  <c:v>-418.31099999999998</c:v>
                </c:pt>
                <c:pt idx="34487">
                  <c:v>-418.29500000000002</c:v>
                </c:pt>
                <c:pt idx="34488">
                  <c:v>-418.279</c:v>
                </c:pt>
                <c:pt idx="34489">
                  <c:v>-418.26299999999998</c:v>
                </c:pt>
                <c:pt idx="34490">
                  <c:v>-418.24700000000001</c:v>
                </c:pt>
                <c:pt idx="34491">
                  <c:v>-418.23099999999999</c:v>
                </c:pt>
                <c:pt idx="34492">
                  <c:v>-418.21499999999997</c:v>
                </c:pt>
                <c:pt idx="34493">
                  <c:v>-418.19900000000001</c:v>
                </c:pt>
                <c:pt idx="34494">
                  <c:v>-418.18299999999999</c:v>
                </c:pt>
                <c:pt idx="34495">
                  <c:v>-418.16699999999997</c:v>
                </c:pt>
                <c:pt idx="34496">
                  <c:v>-418.15100000000001</c:v>
                </c:pt>
                <c:pt idx="34497">
                  <c:v>-418.13499999999999</c:v>
                </c:pt>
                <c:pt idx="34498">
                  <c:v>-418.12</c:v>
                </c:pt>
                <c:pt idx="34499">
                  <c:v>-418.10399999999998</c:v>
                </c:pt>
                <c:pt idx="34500">
                  <c:v>-418.08800000000002</c:v>
                </c:pt>
                <c:pt idx="34501">
                  <c:v>-418.072</c:v>
                </c:pt>
                <c:pt idx="34502">
                  <c:v>-418.05599999999998</c:v>
                </c:pt>
                <c:pt idx="34503">
                  <c:v>-418.04</c:v>
                </c:pt>
                <c:pt idx="34504">
                  <c:v>-418.024</c:v>
                </c:pt>
                <c:pt idx="34505">
                  <c:v>-418.00799999999998</c:v>
                </c:pt>
                <c:pt idx="34506">
                  <c:v>-417.99200000000002</c:v>
                </c:pt>
                <c:pt idx="34507">
                  <c:v>-417.976</c:v>
                </c:pt>
                <c:pt idx="34508">
                  <c:v>-417.96</c:v>
                </c:pt>
                <c:pt idx="34509">
                  <c:v>-417.94400000000002</c:v>
                </c:pt>
                <c:pt idx="34510">
                  <c:v>-417.928</c:v>
                </c:pt>
                <c:pt idx="34511">
                  <c:v>-417.91199999999998</c:v>
                </c:pt>
                <c:pt idx="34512">
                  <c:v>-417.89600000000002</c:v>
                </c:pt>
                <c:pt idx="34513">
                  <c:v>-417.88</c:v>
                </c:pt>
                <c:pt idx="34514">
                  <c:v>-417.86399999999998</c:v>
                </c:pt>
                <c:pt idx="34515">
                  <c:v>-417.84800000000001</c:v>
                </c:pt>
                <c:pt idx="34516">
                  <c:v>-417.83199999999999</c:v>
                </c:pt>
                <c:pt idx="34517">
                  <c:v>-417.81599999999997</c:v>
                </c:pt>
                <c:pt idx="34518">
                  <c:v>-417.8</c:v>
                </c:pt>
                <c:pt idx="34519">
                  <c:v>-417.78399999999999</c:v>
                </c:pt>
                <c:pt idx="34520">
                  <c:v>-417.76799999999997</c:v>
                </c:pt>
                <c:pt idx="34521">
                  <c:v>-417.75200000000001</c:v>
                </c:pt>
                <c:pt idx="34522">
                  <c:v>-417.73599999999999</c:v>
                </c:pt>
                <c:pt idx="34523">
                  <c:v>-417.72</c:v>
                </c:pt>
                <c:pt idx="34524">
                  <c:v>-417.70400000000001</c:v>
                </c:pt>
                <c:pt idx="34525">
                  <c:v>-417.68799999999999</c:v>
                </c:pt>
                <c:pt idx="34526">
                  <c:v>-417.67200000000003</c:v>
                </c:pt>
                <c:pt idx="34527">
                  <c:v>-417.65600000000001</c:v>
                </c:pt>
                <c:pt idx="34528">
                  <c:v>-417.64</c:v>
                </c:pt>
                <c:pt idx="34529">
                  <c:v>-417.62400000000002</c:v>
                </c:pt>
                <c:pt idx="34530">
                  <c:v>-417.608</c:v>
                </c:pt>
                <c:pt idx="34531">
                  <c:v>-417.59199999999998</c:v>
                </c:pt>
                <c:pt idx="34532">
                  <c:v>-417.57600000000002</c:v>
                </c:pt>
                <c:pt idx="34533">
                  <c:v>-417.56</c:v>
                </c:pt>
                <c:pt idx="34534">
                  <c:v>-417.54399999999998</c:v>
                </c:pt>
                <c:pt idx="34535">
                  <c:v>-417.52800000000002</c:v>
                </c:pt>
                <c:pt idx="34536">
                  <c:v>-417.512</c:v>
                </c:pt>
                <c:pt idx="34537">
                  <c:v>-417.49599999999998</c:v>
                </c:pt>
                <c:pt idx="34538">
                  <c:v>-417.48</c:v>
                </c:pt>
                <c:pt idx="34539">
                  <c:v>-417.464</c:v>
                </c:pt>
                <c:pt idx="34540">
                  <c:v>-417.44799999999998</c:v>
                </c:pt>
                <c:pt idx="34541">
                  <c:v>-417.43200000000002</c:v>
                </c:pt>
                <c:pt idx="34542">
                  <c:v>-417.416</c:v>
                </c:pt>
                <c:pt idx="34543">
                  <c:v>-417.4</c:v>
                </c:pt>
                <c:pt idx="34544">
                  <c:v>-417.38400000000001</c:v>
                </c:pt>
                <c:pt idx="34545">
                  <c:v>-417.36799999999999</c:v>
                </c:pt>
                <c:pt idx="34546">
                  <c:v>-417.35199999999998</c:v>
                </c:pt>
                <c:pt idx="34547">
                  <c:v>-417.33600000000001</c:v>
                </c:pt>
                <c:pt idx="34548">
                  <c:v>-417.32</c:v>
                </c:pt>
                <c:pt idx="34549">
                  <c:v>-417.30399999999997</c:v>
                </c:pt>
                <c:pt idx="34550">
                  <c:v>-417.28800000000001</c:v>
                </c:pt>
                <c:pt idx="34551">
                  <c:v>-417.27199999999999</c:v>
                </c:pt>
                <c:pt idx="34552">
                  <c:v>-417.25599999999997</c:v>
                </c:pt>
                <c:pt idx="34553">
                  <c:v>-417.24</c:v>
                </c:pt>
                <c:pt idx="34554">
                  <c:v>-417.22399999999999</c:v>
                </c:pt>
                <c:pt idx="34555">
                  <c:v>-417.20800000000003</c:v>
                </c:pt>
                <c:pt idx="34556">
                  <c:v>-417.19200000000001</c:v>
                </c:pt>
                <c:pt idx="34557">
                  <c:v>-417.17599999999999</c:v>
                </c:pt>
                <c:pt idx="34558">
                  <c:v>-417.16</c:v>
                </c:pt>
                <c:pt idx="34559">
                  <c:v>-417.14400000000001</c:v>
                </c:pt>
                <c:pt idx="34560">
                  <c:v>-417.12799999999999</c:v>
                </c:pt>
                <c:pt idx="34561">
                  <c:v>-417.11200000000002</c:v>
                </c:pt>
                <c:pt idx="34562">
                  <c:v>-417.096</c:v>
                </c:pt>
                <c:pt idx="34563">
                  <c:v>-417.08</c:v>
                </c:pt>
                <c:pt idx="34564">
                  <c:v>-417.06400000000002</c:v>
                </c:pt>
                <c:pt idx="34565">
                  <c:v>-417.048</c:v>
                </c:pt>
                <c:pt idx="34566">
                  <c:v>-417.03199999999998</c:v>
                </c:pt>
                <c:pt idx="34567">
                  <c:v>-417.01600000000002</c:v>
                </c:pt>
                <c:pt idx="34568">
                  <c:v>-417</c:v>
                </c:pt>
                <c:pt idx="34569">
                  <c:v>-416.98399999999998</c:v>
                </c:pt>
                <c:pt idx="34570">
                  <c:v>-416.96800000000002</c:v>
                </c:pt>
                <c:pt idx="34571">
                  <c:v>-416.952</c:v>
                </c:pt>
                <c:pt idx="34572">
                  <c:v>-416.93599999999998</c:v>
                </c:pt>
                <c:pt idx="34573">
                  <c:v>-416.92</c:v>
                </c:pt>
                <c:pt idx="34574">
                  <c:v>-416.904</c:v>
                </c:pt>
                <c:pt idx="34575">
                  <c:v>-416.88799999999998</c:v>
                </c:pt>
                <c:pt idx="34576">
                  <c:v>-416.87200000000001</c:v>
                </c:pt>
                <c:pt idx="34577">
                  <c:v>-416.85599999999999</c:v>
                </c:pt>
                <c:pt idx="34578">
                  <c:v>-416.84</c:v>
                </c:pt>
                <c:pt idx="34579">
                  <c:v>-416.82400000000001</c:v>
                </c:pt>
                <c:pt idx="34580">
                  <c:v>-416.80799999999999</c:v>
                </c:pt>
                <c:pt idx="34581">
                  <c:v>-416.79199999999997</c:v>
                </c:pt>
                <c:pt idx="34582">
                  <c:v>-416.77600000000001</c:v>
                </c:pt>
                <c:pt idx="34583">
                  <c:v>-416.76</c:v>
                </c:pt>
                <c:pt idx="34584">
                  <c:v>-416.74400000000003</c:v>
                </c:pt>
                <c:pt idx="34585">
                  <c:v>-416.72800000000001</c:v>
                </c:pt>
                <c:pt idx="34586">
                  <c:v>-416.71199999999999</c:v>
                </c:pt>
                <c:pt idx="34587">
                  <c:v>-416.69600000000003</c:v>
                </c:pt>
                <c:pt idx="34588">
                  <c:v>-416.68</c:v>
                </c:pt>
                <c:pt idx="34589">
                  <c:v>-416.66399999999999</c:v>
                </c:pt>
                <c:pt idx="34590">
                  <c:v>-416.64800000000002</c:v>
                </c:pt>
                <c:pt idx="34591">
                  <c:v>-416.63200000000001</c:v>
                </c:pt>
                <c:pt idx="34592">
                  <c:v>-416.61599999999999</c:v>
                </c:pt>
                <c:pt idx="34593">
                  <c:v>-416.6</c:v>
                </c:pt>
                <c:pt idx="34594">
                  <c:v>-416.584</c:v>
                </c:pt>
                <c:pt idx="34595">
                  <c:v>-416.56799999999998</c:v>
                </c:pt>
                <c:pt idx="34596">
                  <c:v>-416.55200000000002</c:v>
                </c:pt>
                <c:pt idx="34597">
                  <c:v>-416.536</c:v>
                </c:pt>
                <c:pt idx="34598">
                  <c:v>-416.52</c:v>
                </c:pt>
                <c:pt idx="34599">
                  <c:v>-416.50400000000002</c:v>
                </c:pt>
                <c:pt idx="34600">
                  <c:v>-416.488</c:v>
                </c:pt>
                <c:pt idx="34601">
                  <c:v>-416.47199999999998</c:v>
                </c:pt>
                <c:pt idx="34602">
                  <c:v>-416.45600000000002</c:v>
                </c:pt>
                <c:pt idx="34603">
                  <c:v>-416.44</c:v>
                </c:pt>
                <c:pt idx="34604">
                  <c:v>-416.42399999999998</c:v>
                </c:pt>
                <c:pt idx="34605">
                  <c:v>-416.40800000000002</c:v>
                </c:pt>
                <c:pt idx="34606">
                  <c:v>-416.392</c:v>
                </c:pt>
                <c:pt idx="34607">
                  <c:v>-416.37599999999998</c:v>
                </c:pt>
                <c:pt idx="34608">
                  <c:v>-416.36</c:v>
                </c:pt>
                <c:pt idx="34609">
                  <c:v>-416.34399999999999</c:v>
                </c:pt>
                <c:pt idx="34610">
                  <c:v>-416.32799999999997</c:v>
                </c:pt>
                <c:pt idx="34611">
                  <c:v>-416.31200000000001</c:v>
                </c:pt>
                <c:pt idx="34612">
                  <c:v>-416.29700000000003</c:v>
                </c:pt>
                <c:pt idx="34613">
                  <c:v>-416.28100000000001</c:v>
                </c:pt>
                <c:pt idx="34614">
                  <c:v>-416.26499999999999</c:v>
                </c:pt>
                <c:pt idx="34615">
                  <c:v>-416.24900000000002</c:v>
                </c:pt>
                <c:pt idx="34616">
                  <c:v>-416.233</c:v>
                </c:pt>
                <c:pt idx="34617">
                  <c:v>-416.21699999999998</c:v>
                </c:pt>
                <c:pt idx="34618">
                  <c:v>-416.20100000000002</c:v>
                </c:pt>
                <c:pt idx="34619">
                  <c:v>-416.185</c:v>
                </c:pt>
                <c:pt idx="34620">
                  <c:v>-416.16899999999998</c:v>
                </c:pt>
                <c:pt idx="34621">
                  <c:v>-416.15300000000002</c:v>
                </c:pt>
                <c:pt idx="34622">
                  <c:v>-416.137</c:v>
                </c:pt>
                <c:pt idx="34623">
                  <c:v>-416.12099999999998</c:v>
                </c:pt>
                <c:pt idx="34624">
                  <c:v>-416.10500000000002</c:v>
                </c:pt>
                <c:pt idx="34625">
                  <c:v>-416.089</c:v>
                </c:pt>
                <c:pt idx="34626">
                  <c:v>-416.07299999999998</c:v>
                </c:pt>
                <c:pt idx="34627">
                  <c:v>-416.05700000000002</c:v>
                </c:pt>
                <c:pt idx="34628">
                  <c:v>-416.041</c:v>
                </c:pt>
                <c:pt idx="34629">
                  <c:v>-416.02499999999998</c:v>
                </c:pt>
                <c:pt idx="34630">
                  <c:v>-416.00900000000001</c:v>
                </c:pt>
                <c:pt idx="34631">
                  <c:v>-415.99299999999999</c:v>
                </c:pt>
                <c:pt idx="34632">
                  <c:v>-415.97699999999998</c:v>
                </c:pt>
                <c:pt idx="34633">
                  <c:v>-415.96100000000001</c:v>
                </c:pt>
                <c:pt idx="34634">
                  <c:v>-415.94499999999999</c:v>
                </c:pt>
                <c:pt idx="34635">
                  <c:v>-415.92899999999997</c:v>
                </c:pt>
                <c:pt idx="34636">
                  <c:v>-415.91300000000001</c:v>
                </c:pt>
                <c:pt idx="34637">
                  <c:v>-415.89699999999999</c:v>
                </c:pt>
                <c:pt idx="34638">
                  <c:v>-415.88099999999997</c:v>
                </c:pt>
                <c:pt idx="34639">
                  <c:v>-415.86500000000001</c:v>
                </c:pt>
                <c:pt idx="34640">
                  <c:v>-415.84899999999999</c:v>
                </c:pt>
                <c:pt idx="34641">
                  <c:v>-415.83300000000003</c:v>
                </c:pt>
                <c:pt idx="34642">
                  <c:v>-415.81700000000001</c:v>
                </c:pt>
                <c:pt idx="34643">
                  <c:v>-415.80099999999999</c:v>
                </c:pt>
                <c:pt idx="34644">
                  <c:v>-415.78500000000003</c:v>
                </c:pt>
                <c:pt idx="34645">
                  <c:v>-415.76900000000001</c:v>
                </c:pt>
                <c:pt idx="34646">
                  <c:v>-415.75299999999999</c:v>
                </c:pt>
                <c:pt idx="34647">
                  <c:v>-415.73700000000002</c:v>
                </c:pt>
                <c:pt idx="34648">
                  <c:v>-415.721</c:v>
                </c:pt>
                <c:pt idx="34649">
                  <c:v>-415.70499999999998</c:v>
                </c:pt>
                <c:pt idx="34650">
                  <c:v>-415.68900000000002</c:v>
                </c:pt>
                <c:pt idx="34651">
                  <c:v>-415.673</c:v>
                </c:pt>
                <c:pt idx="34652">
                  <c:v>-415.65699999999998</c:v>
                </c:pt>
                <c:pt idx="34653">
                  <c:v>-415.64100000000002</c:v>
                </c:pt>
                <c:pt idx="34654">
                  <c:v>-415.625</c:v>
                </c:pt>
                <c:pt idx="34655">
                  <c:v>-415.60899999999998</c:v>
                </c:pt>
                <c:pt idx="34656">
                  <c:v>-415.59300000000002</c:v>
                </c:pt>
                <c:pt idx="34657">
                  <c:v>-415.577</c:v>
                </c:pt>
                <c:pt idx="34658">
                  <c:v>-415.56099999999998</c:v>
                </c:pt>
                <c:pt idx="34659">
                  <c:v>-415.54500000000002</c:v>
                </c:pt>
                <c:pt idx="34660">
                  <c:v>-415.529</c:v>
                </c:pt>
                <c:pt idx="34661">
                  <c:v>-415.51299999999998</c:v>
                </c:pt>
                <c:pt idx="34662">
                  <c:v>-415.49700000000001</c:v>
                </c:pt>
                <c:pt idx="34663">
                  <c:v>-415.48099999999999</c:v>
                </c:pt>
                <c:pt idx="34664">
                  <c:v>-415.46499999999997</c:v>
                </c:pt>
                <c:pt idx="34665">
                  <c:v>-415.44900000000001</c:v>
                </c:pt>
                <c:pt idx="34666">
                  <c:v>-415.43299999999999</c:v>
                </c:pt>
                <c:pt idx="34667">
                  <c:v>-415.41699999999997</c:v>
                </c:pt>
                <c:pt idx="34668">
                  <c:v>-415.40100000000001</c:v>
                </c:pt>
                <c:pt idx="34669">
                  <c:v>-415.38499999999999</c:v>
                </c:pt>
                <c:pt idx="34670">
                  <c:v>-415.36900000000003</c:v>
                </c:pt>
                <c:pt idx="34671">
                  <c:v>-415.35300000000001</c:v>
                </c:pt>
                <c:pt idx="34672">
                  <c:v>-415.33699999999999</c:v>
                </c:pt>
                <c:pt idx="34673">
                  <c:v>-415.32100000000003</c:v>
                </c:pt>
                <c:pt idx="34674">
                  <c:v>-415.30500000000001</c:v>
                </c:pt>
                <c:pt idx="34675">
                  <c:v>-415.28899999999999</c:v>
                </c:pt>
                <c:pt idx="34676">
                  <c:v>-415.27300000000002</c:v>
                </c:pt>
                <c:pt idx="34677">
                  <c:v>-415.25700000000001</c:v>
                </c:pt>
                <c:pt idx="34678">
                  <c:v>-415.24099999999999</c:v>
                </c:pt>
                <c:pt idx="34679">
                  <c:v>-415.22500000000002</c:v>
                </c:pt>
                <c:pt idx="34680">
                  <c:v>-415.209</c:v>
                </c:pt>
                <c:pt idx="34681">
                  <c:v>-415.19299999999998</c:v>
                </c:pt>
                <c:pt idx="34682">
                  <c:v>-415.17700000000002</c:v>
                </c:pt>
                <c:pt idx="34683">
                  <c:v>-415.161</c:v>
                </c:pt>
                <c:pt idx="34684">
                  <c:v>-415.14499999999998</c:v>
                </c:pt>
                <c:pt idx="34685">
                  <c:v>-415.12900000000002</c:v>
                </c:pt>
                <c:pt idx="34686">
                  <c:v>-415.113</c:v>
                </c:pt>
                <c:pt idx="34687">
                  <c:v>-415.09699999999998</c:v>
                </c:pt>
                <c:pt idx="34688">
                  <c:v>-415.08100000000002</c:v>
                </c:pt>
                <c:pt idx="34689">
                  <c:v>-415.065</c:v>
                </c:pt>
                <c:pt idx="34690">
                  <c:v>-415.04899999999998</c:v>
                </c:pt>
                <c:pt idx="34691">
                  <c:v>-415.03300000000002</c:v>
                </c:pt>
                <c:pt idx="34692">
                  <c:v>-415.017</c:v>
                </c:pt>
                <c:pt idx="34693">
                  <c:v>-415.00099999999998</c:v>
                </c:pt>
                <c:pt idx="34694">
                  <c:v>-414.98500000000001</c:v>
                </c:pt>
                <c:pt idx="34695">
                  <c:v>-414.96899999999999</c:v>
                </c:pt>
                <c:pt idx="34696">
                  <c:v>-414.95299999999997</c:v>
                </c:pt>
                <c:pt idx="34697">
                  <c:v>-414.93700000000001</c:v>
                </c:pt>
                <c:pt idx="34698">
                  <c:v>-414.92099999999999</c:v>
                </c:pt>
                <c:pt idx="34699">
                  <c:v>-414.90499999999997</c:v>
                </c:pt>
                <c:pt idx="34700">
                  <c:v>-414.88900000000001</c:v>
                </c:pt>
                <c:pt idx="34701">
                  <c:v>-414.87299999999999</c:v>
                </c:pt>
                <c:pt idx="34702">
                  <c:v>-414.85700000000003</c:v>
                </c:pt>
                <c:pt idx="34703">
                  <c:v>-414.84100000000001</c:v>
                </c:pt>
                <c:pt idx="34704">
                  <c:v>-414.82499999999999</c:v>
                </c:pt>
                <c:pt idx="34705">
                  <c:v>-414.80900000000003</c:v>
                </c:pt>
                <c:pt idx="34706">
                  <c:v>-414.79300000000001</c:v>
                </c:pt>
                <c:pt idx="34707">
                  <c:v>-414.77699999999999</c:v>
                </c:pt>
                <c:pt idx="34708">
                  <c:v>-414.76100000000002</c:v>
                </c:pt>
                <c:pt idx="34709">
                  <c:v>-414.745</c:v>
                </c:pt>
                <c:pt idx="34710">
                  <c:v>-414.72899999999998</c:v>
                </c:pt>
                <c:pt idx="34711">
                  <c:v>-414.71300000000002</c:v>
                </c:pt>
                <c:pt idx="34712">
                  <c:v>-414.697</c:v>
                </c:pt>
                <c:pt idx="34713">
                  <c:v>-414.68099999999998</c:v>
                </c:pt>
                <c:pt idx="34714">
                  <c:v>-414.66500000000002</c:v>
                </c:pt>
                <c:pt idx="34715">
                  <c:v>-414.649</c:v>
                </c:pt>
                <c:pt idx="34716">
                  <c:v>-414.63299999999998</c:v>
                </c:pt>
                <c:pt idx="34717">
                  <c:v>-414.61700000000002</c:v>
                </c:pt>
                <c:pt idx="34718">
                  <c:v>-414.601</c:v>
                </c:pt>
                <c:pt idx="34719">
                  <c:v>-414.58499999999998</c:v>
                </c:pt>
                <c:pt idx="34720">
                  <c:v>-414.56900000000002</c:v>
                </c:pt>
                <c:pt idx="34721">
                  <c:v>-414.553</c:v>
                </c:pt>
                <c:pt idx="34722">
                  <c:v>-414.53699999999998</c:v>
                </c:pt>
                <c:pt idx="34723">
                  <c:v>-414.52100000000002</c:v>
                </c:pt>
                <c:pt idx="34724">
                  <c:v>-414.505</c:v>
                </c:pt>
                <c:pt idx="34725">
                  <c:v>-414.49</c:v>
                </c:pt>
                <c:pt idx="34726">
                  <c:v>-414.47399999999999</c:v>
                </c:pt>
                <c:pt idx="34727">
                  <c:v>-414.45800000000003</c:v>
                </c:pt>
                <c:pt idx="34728">
                  <c:v>-414.44200000000001</c:v>
                </c:pt>
                <c:pt idx="34729">
                  <c:v>-414.42599999999999</c:v>
                </c:pt>
                <c:pt idx="34730">
                  <c:v>-414.41</c:v>
                </c:pt>
                <c:pt idx="34731">
                  <c:v>-414.39400000000001</c:v>
                </c:pt>
                <c:pt idx="34732">
                  <c:v>-414.37799999999999</c:v>
                </c:pt>
                <c:pt idx="34733">
                  <c:v>-414.36200000000002</c:v>
                </c:pt>
                <c:pt idx="34734">
                  <c:v>-414.346</c:v>
                </c:pt>
                <c:pt idx="34735">
                  <c:v>-414.33</c:v>
                </c:pt>
                <c:pt idx="34736">
                  <c:v>-414.31400000000002</c:v>
                </c:pt>
                <c:pt idx="34737">
                  <c:v>-414.298</c:v>
                </c:pt>
                <c:pt idx="34738">
                  <c:v>-414.28199999999998</c:v>
                </c:pt>
                <c:pt idx="34739">
                  <c:v>-414.26600000000002</c:v>
                </c:pt>
                <c:pt idx="34740">
                  <c:v>-414.25</c:v>
                </c:pt>
                <c:pt idx="34741">
                  <c:v>-414.23399999999998</c:v>
                </c:pt>
                <c:pt idx="34742">
                  <c:v>-414.21800000000002</c:v>
                </c:pt>
                <c:pt idx="34743">
                  <c:v>-414.202</c:v>
                </c:pt>
                <c:pt idx="34744">
                  <c:v>-414.18599999999998</c:v>
                </c:pt>
                <c:pt idx="34745">
                  <c:v>-414.17</c:v>
                </c:pt>
                <c:pt idx="34746">
                  <c:v>-414.154</c:v>
                </c:pt>
                <c:pt idx="34747">
                  <c:v>-414.13799999999998</c:v>
                </c:pt>
                <c:pt idx="34748">
                  <c:v>-414.12200000000001</c:v>
                </c:pt>
                <c:pt idx="34749">
                  <c:v>-414.10599999999999</c:v>
                </c:pt>
                <c:pt idx="34750">
                  <c:v>-414.09</c:v>
                </c:pt>
                <c:pt idx="34751">
                  <c:v>-414.07400000000001</c:v>
                </c:pt>
                <c:pt idx="34752">
                  <c:v>-414.05799999999999</c:v>
                </c:pt>
                <c:pt idx="34753">
                  <c:v>-414.04199999999997</c:v>
                </c:pt>
                <c:pt idx="34754">
                  <c:v>-414.02600000000001</c:v>
                </c:pt>
                <c:pt idx="34755">
                  <c:v>-414.01</c:v>
                </c:pt>
                <c:pt idx="34756">
                  <c:v>-413.99400000000003</c:v>
                </c:pt>
                <c:pt idx="34757">
                  <c:v>-413.97800000000001</c:v>
                </c:pt>
                <c:pt idx="34758">
                  <c:v>-413.96199999999999</c:v>
                </c:pt>
                <c:pt idx="34759">
                  <c:v>-413.94600000000003</c:v>
                </c:pt>
                <c:pt idx="34760">
                  <c:v>-413.93</c:v>
                </c:pt>
                <c:pt idx="34761">
                  <c:v>-413.91399999999999</c:v>
                </c:pt>
                <c:pt idx="34762">
                  <c:v>-413.89800000000002</c:v>
                </c:pt>
                <c:pt idx="34763">
                  <c:v>-413.88200000000001</c:v>
                </c:pt>
                <c:pt idx="34764">
                  <c:v>-413.86599999999999</c:v>
                </c:pt>
                <c:pt idx="34765">
                  <c:v>-413.85</c:v>
                </c:pt>
                <c:pt idx="34766">
                  <c:v>-413.834</c:v>
                </c:pt>
                <c:pt idx="34767">
                  <c:v>-413.81799999999998</c:v>
                </c:pt>
                <c:pt idx="34768">
                  <c:v>-413.80200000000002</c:v>
                </c:pt>
                <c:pt idx="34769">
                  <c:v>-413.786</c:v>
                </c:pt>
                <c:pt idx="34770">
                  <c:v>-413.77</c:v>
                </c:pt>
                <c:pt idx="34771">
                  <c:v>-413.75400000000002</c:v>
                </c:pt>
                <c:pt idx="34772">
                  <c:v>-413.738</c:v>
                </c:pt>
                <c:pt idx="34773">
                  <c:v>-413.72199999999998</c:v>
                </c:pt>
                <c:pt idx="34774">
                  <c:v>-413.70600000000002</c:v>
                </c:pt>
                <c:pt idx="34775">
                  <c:v>-413.69</c:v>
                </c:pt>
                <c:pt idx="34776">
                  <c:v>-413.67399999999998</c:v>
                </c:pt>
                <c:pt idx="34777">
                  <c:v>-413.65800000000002</c:v>
                </c:pt>
                <c:pt idx="34778">
                  <c:v>-413.642</c:v>
                </c:pt>
                <c:pt idx="34779">
                  <c:v>-413.62599999999998</c:v>
                </c:pt>
                <c:pt idx="34780">
                  <c:v>-413.61</c:v>
                </c:pt>
                <c:pt idx="34781">
                  <c:v>-413.59399999999999</c:v>
                </c:pt>
                <c:pt idx="34782">
                  <c:v>-413.57799999999997</c:v>
                </c:pt>
                <c:pt idx="34783">
                  <c:v>-413.56200000000001</c:v>
                </c:pt>
                <c:pt idx="34784">
                  <c:v>-413.54599999999999</c:v>
                </c:pt>
                <c:pt idx="34785">
                  <c:v>-413.53</c:v>
                </c:pt>
                <c:pt idx="34786">
                  <c:v>-413.51400000000001</c:v>
                </c:pt>
                <c:pt idx="34787">
                  <c:v>-413.49799999999999</c:v>
                </c:pt>
                <c:pt idx="34788">
                  <c:v>-413.48200000000003</c:v>
                </c:pt>
                <c:pt idx="34789">
                  <c:v>-413.46600000000001</c:v>
                </c:pt>
                <c:pt idx="34790">
                  <c:v>-413.45</c:v>
                </c:pt>
                <c:pt idx="34791">
                  <c:v>-413.43400000000003</c:v>
                </c:pt>
                <c:pt idx="34792">
                  <c:v>-413.41800000000001</c:v>
                </c:pt>
                <c:pt idx="34793">
                  <c:v>-413.40199999999999</c:v>
                </c:pt>
                <c:pt idx="34794">
                  <c:v>-413.38600000000002</c:v>
                </c:pt>
                <c:pt idx="34795">
                  <c:v>-413.37</c:v>
                </c:pt>
                <c:pt idx="34796">
                  <c:v>-413.35399999999998</c:v>
                </c:pt>
                <c:pt idx="34797">
                  <c:v>-413.33800000000002</c:v>
                </c:pt>
                <c:pt idx="34798">
                  <c:v>-413.322</c:v>
                </c:pt>
                <c:pt idx="34799">
                  <c:v>-413.30599999999998</c:v>
                </c:pt>
                <c:pt idx="34800">
                  <c:v>-413.29</c:v>
                </c:pt>
                <c:pt idx="34801">
                  <c:v>-413.274</c:v>
                </c:pt>
                <c:pt idx="34802">
                  <c:v>-413.25799999999998</c:v>
                </c:pt>
                <c:pt idx="34803">
                  <c:v>-413.24200000000002</c:v>
                </c:pt>
                <c:pt idx="34804">
                  <c:v>-413.226</c:v>
                </c:pt>
                <c:pt idx="34805">
                  <c:v>-413.21</c:v>
                </c:pt>
                <c:pt idx="34806">
                  <c:v>-413.19400000000002</c:v>
                </c:pt>
                <c:pt idx="34807">
                  <c:v>-413.178</c:v>
                </c:pt>
                <c:pt idx="34808">
                  <c:v>-413.16199999999998</c:v>
                </c:pt>
                <c:pt idx="34809">
                  <c:v>-413.14600000000002</c:v>
                </c:pt>
                <c:pt idx="34810">
                  <c:v>-413.13</c:v>
                </c:pt>
                <c:pt idx="34811">
                  <c:v>-413.11399999999998</c:v>
                </c:pt>
                <c:pt idx="34812">
                  <c:v>-413.09800000000001</c:v>
                </c:pt>
                <c:pt idx="34813">
                  <c:v>-413.08199999999999</c:v>
                </c:pt>
                <c:pt idx="34814">
                  <c:v>-413.06599999999997</c:v>
                </c:pt>
                <c:pt idx="34815">
                  <c:v>-413.05</c:v>
                </c:pt>
                <c:pt idx="34816">
                  <c:v>-413.03399999999999</c:v>
                </c:pt>
                <c:pt idx="34817">
                  <c:v>-413.01799999999997</c:v>
                </c:pt>
                <c:pt idx="34818">
                  <c:v>-413.00200000000001</c:v>
                </c:pt>
                <c:pt idx="34819">
                  <c:v>-412.98599999999999</c:v>
                </c:pt>
                <c:pt idx="34820">
                  <c:v>-412.97</c:v>
                </c:pt>
                <c:pt idx="34821">
                  <c:v>-412.95400000000001</c:v>
                </c:pt>
                <c:pt idx="34822">
                  <c:v>-412.93799999999999</c:v>
                </c:pt>
                <c:pt idx="34823">
                  <c:v>-412.92200000000003</c:v>
                </c:pt>
                <c:pt idx="34824">
                  <c:v>-412.90600000000001</c:v>
                </c:pt>
                <c:pt idx="34825">
                  <c:v>-412.89</c:v>
                </c:pt>
                <c:pt idx="34826">
                  <c:v>-412.87400000000002</c:v>
                </c:pt>
                <c:pt idx="34827">
                  <c:v>-412.858</c:v>
                </c:pt>
                <c:pt idx="34828">
                  <c:v>-412.84199999999998</c:v>
                </c:pt>
                <c:pt idx="34829">
                  <c:v>-412.82600000000002</c:v>
                </c:pt>
                <c:pt idx="34830">
                  <c:v>-412.81</c:v>
                </c:pt>
                <c:pt idx="34831">
                  <c:v>-412.79399999999998</c:v>
                </c:pt>
                <c:pt idx="34832">
                  <c:v>-412.77800000000002</c:v>
                </c:pt>
                <c:pt idx="34833">
                  <c:v>-412.762</c:v>
                </c:pt>
                <c:pt idx="34834">
                  <c:v>-412.74599999999998</c:v>
                </c:pt>
                <c:pt idx="34835">
                  <c:v>-412.73</c:v>
                </c:pt>
                <c:pt idx="34836">
                  <c:v>-412.714</c:v>
                </c:pt>
                <c:pt idx="34837">
                  <c:v>-412.69799999999998</c:v>
                </c:pt>
                <c:pt idx="34838">
                  <c:v>-412.68200000000002</c:v>
                </c:pt>
                <c:pt idx="34839">
                  <c:v>-412.66699999999997</c:v>
                </c:pt>
                <c:pt idx="34840">
                  <c:v>-412.65100000000001</c:v>
                </c:pt>
                <c:pt idx="34841">
                  <c:v>-412.63499999999999</c:v>
                </c:pt>
                <c:pt idx="34842">
                  <c:v>-412.61900000000003</c:v>
                </c:pt>
                <c:pt idx="34843">
                  <c:v>-412.60300000000001</c:v>
                </c:pt>
                <c:pt idx="34844">
                  <c:v>-412.58699999999999</c:v>
                </c:pt>
                <c:pt idx="34845">
                  <c:v>-412.57100000000003</c:v>
                </c:pt>
                <c:pt idx="34846">
                  <c:v>-412.55500000000001</c:v>
                </c:pt>
                <c:pt idx="34847">
                  <c:v>-412.53899999999999</c:v>
                </c:pt>
                <c:pt idx="34848">
                  <c:v>-412.52300000000002</c:v>
                </c:pt>
                <c:pt idx="34849">
                  <c:v>-412.50700000000001</c:v>
                </c:pt>
                <c:pt idx="34850">
                  <c:v>-412.49099999999999</c:v>
                </c:pt>
                <c:pt idx="34851">
                  <c:v>-412.47500000000002</c:v>
                </c:pt>
                <c:pt idx="34852">
                  <c:v>-412.459</c:v>
                </c:pt>
                <c:pt idx="34853">
                  <c:v>-412.44299999999998</c:v>
                </c:pt>
                <c:pt idx="34854">
                  <c:v>-412.42700000000002</c:v>
                </c:pt>
                <c:pt idx="34855">
                  <c:v>-412.411</c:v>
                </c:pt>
                <c:pt idx="34856">
                  <c:v>-412.39499999999998</c:v>
                </c:pt>
                <c:pt idx="34857">
                  <c:v>-412.37900000000002</c:v>
                </c:pt>
                <c:pt idx="34858">
                  <c:v>-412.363</c:v>
                </c:pt>
                <c:pt idx="34859">
                  <c:v>-412.34699999999998</c:v>
                </c:pt>
                <c:pt idx="34860">
                  <c:v>-412.33100000000002</c:v>
                </c:pt>
                <c:pt idx="34861">
                  <c:v>-412.315</c:v>
                </c:pt>
                <c:pt idx="34862">
                  <c:v>-412.29899999999998</c:v>
                </c:pt>
                <c:pt idx="34863">
                  <c:v>-412.28300000000002</c:v>
                </c:pt>
                <c:pt idx="34864">
                  <c:v>-412.267</c:v>
                </c:pt>
                <c:pt idx="34865">
                  <c:v>-412.25099999999998</c:v>
                </c:pt>
                <c:pt idx="34866">
                  <c:v>-412.23500000000001</c:v>
                </c:pt>
                <c:pt idx="34867">
                  <c:v>-412.21899999999999</c:v>
                </c:pt>
                <c:pt idx="34868">
                  <c:v>-412.20299999999997</c:v>
                </c:pt>
                <c:pt idx="34869">
                  <c:v>-412.18700000000001</c:v>
                </c:pt>
                <c:pt idx="34870">
                  <c:v>-412.17099999999999</c:v>
                </c:pt>
                <c:pt idx="34871">
                  <c:v>-412.15499999999997</c:v>
                </c:pt>
                <c:pt idx="34872">
                  <c:v>-412.13900000000001</c:v>
                </c:pt>
                <c:pt idx="34873">
                  <c:v>-412.12299999999999</c:v>
                </c:pt>
                <c:pt idx="34874">
                  <c:v>-412.10700000000003</c:v>
                </c:pt>
                <c:pt idx="34875">
                  <c:v>-412.09100000000001</c:v>
                </c:pt>
                <c:pt idx="34876">
                  <c:v>-412.07499999999999</c:v>
                </c:pt>
                <c:pt idx="34877">
                  <c:v>-412.05900000000003</c:v>
                </c:pt>
                <c:pt idx="34878">
                  <c:v>-412.04300000000001</c:v>
                </c:pt>
                <c:pt idx="34879">
                  <c:v>-412.02699999999999</c:v>
                </c:pt>
                <c:pt idx="34880">
                  <c:v>-412.01100000000002</c:v>
                </c:pt>
                <c:pt idx="34881">
                  <c:v>-411.995</c:v>
                </c:pt>
                <c:pt idx="34882">
                  <c:v>-411.97899999999998</c:v>
                </c:pt>
                <c:pt idx="34883">
                  <c:v>-411.96300000000002</c:v>
                </c:pt>
                <c:pt idx="34884">
                  <c:v>-411.947</c:v>
                </c:pt>
                <c:pt idx="34885">
                  <c:v>-411.93099999999998</c:v>
                </c:pt>
                <c:pt idx="34886">
                  <c:v>-411.91500000000002</c:v>
                </c:pt>
                <c:pt idx="34887">
                  <c:v>-411.899</c:v>
                </c:pt>
                <c:pt idx="34888">
                  <c:v>-411.88299999999998</c:v>
                </c:pt>
                <c:pt idx="34889">
                  <c:v>-411.86700000000002</c:v>
                </c:pt>
                <c:pt idx="34890">
                  <c:v>-411.851</c:v>
                </c:pt>
                <c:pt idx="34891">
                  <c:v>-411.83499999999998</c:v>
                </c:pt>
                <c:pt idx="34892">
                  <c:v>-411.81900000000002</c:v>
                </c:pt>
                <c:pt idx="34893">
                  <c:v>-411.803</c:v>
                </c:pt>
                <c:pt idx="34894">
                  <c:v>-411.78699999999998</c:v>
                </c:pt>
                <c:pt idx="34895">
                  <c:v>-411.77100000000002</c:v>
                </c:pt>
                <c:pt idx="34896">
                  <c:v>-411.755</c:v>
                </c:pt>
                <c:pt idx="34897">
                  <c:v>-411.73899999999998</c:v>
                </c:pt>
                <c:pt idx="34898">
                  <c:v>-411.72300000000001</c:v>
                </c:pt>
                <c:pt idx="34899">
                  <c:v>-411.70699999999999</c:v>
                </c:pt>
                <c:pt idx="34900">
                  <c:v>-411.69099999999997</c:v>
                </c:pt>
                <c:pt idx="34901">
                  <c:v>-411.67500000000001</c:v>
                </c:pt>
                <c:pt idx="34902">
                  <c:v>-411.65899999999999</c:v>
                </c:pt>
                <c:pt idx="34903">
                  <c:v>-411.64299999999997</c:v>
                </c:pt>
                <c:pt idx="34904">
                  <c:v>-411.62700000000001</c:v>
                </c:pt>
                <c:pt idx="34905">
                  <c:v>-411.61099999999999</c:v>
                </c:pt>
                <c:pt idx="34906">
                  <c:v>-411.59500000000003</c:v>
                </c:pt>
                <c:pt idx="34907">
                  <c:v>-411.57900000000001</c:v>
                </c:pt>
                <c:pt idx="34908">
                  <c:v>-411.56299999999999</c:v>
                </c:pt>
                <c:pt idx="34909">
                  <c:v>-411.54700000000003</c:v>
                </c:pt>
                <c:pt idx="34910">
                  <c:v>-411.53100000000001</c:v>
                </c:pt>
                <c:pt idx="34911">
                  <c:v>-411.51499999999999</c:v>
                </c:pt>
                <c:pt idx="34912">
                  <c:v>-411.49900000000002</c:v>
                </c:pt>
                <c:pt idx="34913">
                  <c:v>-411.483</c:v>
                </c:pt>
                <c:pt idx="34914">
                  <c:v>-411.46699999999998</c:v>
                </c:pt>
                <c:pt idx="34915">
                  <c:v>-411.45100000000002</c:v>
                </c:pt>
                <c:pt idx="34916">
                  <c:v>-411.435</c:v>
                </c:pt>
                <c:pt idx="34917">
                  <c:v>-411.41899999999998</c:v>
                </c:pt>
                <c:pt idx="34918">
                  <c:v>-411.40300000000002</c:v>
                </c:pt>
                <c:pt idx="34919">
                  <c:v>-411.387</c:v>
                </c:pt>
                <c:pt idx="34920">
                  <c:v>-411.37099999999998</c:v>
                </c:pt>
                <c:pt idx="34921">
                  <c:v>-411.35500000000002</c:v>
                </c:pt>
                <c:pt idx="34922">
                  <c:v>-411.339</c:v>
                </c:pt>
                <c:pt idx="34923">
                  <c:v>-411.32299999999998</c:v>
                </c:pt>
                <c:pt idx="34924">
                  <c:v>-411.30700000000002</c:v>
                </c:pt>
                <c:pt idx="34925">
                  <c:v>-411.291</c:v>
                </c:pt>
                <c:pt idx="34926">
                  <c:v>-411.27499999999998</c:v>
                </c:pt>
                <c:pt idx="34927">
                  <c:v>-411.25900000000001</c:v>
                </c:pt>
                <c:pt idx="34928">
                  <c:v>-411.24299999999999</c:v>
                </c:pt>
                <c:pt idx="34929">
                  <c:v>-411.22699999999998</c:v>
                </c:pt>
                <c:pt idx="34930">
                  <c:v>-411.21100000000001</c:v>
                </c:pt>
                <c:pt idx="34931">
                  <c:v>-411.19499999999999</c:v>
                </c:pt>
                <c:pt idx="34932">
                  <c:v>-411.17899999999997</c:v>
                </c:pt>
                <c:pt idx="34933">
                  <c:v>-411.16300000000001</c:v>
                </c:pt>
                <c:pt idx="34934">
                  <c:v>-411.14699999999999</c:v>
                </c:pt>
                <c:pt idx="34935">
                  <c:v>-411.13099999999997</c:v>
                </c:pt>
                <c:pt idx="34936">
                  <c:v>-411.11500000000001</c:v>
                </c:pt>
                <c:pt idx="34937">
                  <c:v>-411.09899999999999</c:v>
                </c:pt>
                <c:pt idx="34938">
                  <c:v>-411.08300000000003</c:v>
                </c:pt>
                <c:pt idx="34939">
                  <c:v>-411.06700000000001</c:v>
                </c:pt>
                <c:pt idx="34940">
                  <c:v>-411.05099999999999</c:v>
                </c:pt>
                <c:pt idx="34941">
                  <c:v>-411.03500000000003</c:v>
                </c:pt>
                <c:pt idx="34942">
                  <c:v>-411.01900000000001</c:v>
                </c:pt>
                <c:pt idx="34943">
                  <c:v>-411.00299999999999</c:v>
                </c:pt>
                <c:pt idx="34944">
                  <c:v>-410.98700000000002</c:v>
                </c:pt>
                <c:pt idx="34945">
                  <c:v>-410.971</c:v>
                </c:pt>
                <c:pt idx="34946">
                  <c:v>-410.95499999999998</c:v>
                </c:pt>
                <c:pt idx="34947">
                  <c:v>-410.93900000000002</c:v>
                </c:pt>
                <c:pt idx="34948">
                  <c:v>-410.923</c:v>
                </c:pt>
                <c:pt idx="34949">
                  <c:v>-410.90699999999998</c:v>
                </c:pt>
                <c:pt idx="34950">
                  <c:v>-410.89100000000002</c:v>
                </c:pt>
                <c:pt idx="34951">
                  <c:v>-410.875</c:v>
                </c:pt>
                <c:pt idx="34952">
                  <c:v>-410.85899999999998</c:v>
                </c:pt>
                <c:pt idx="34953">
                  <c:v>-410.84399999999999</c:v>
                </c:pt>
                <c:pt idx="34954">
                  <c:v>-410.82799999999997</c:v>
                </c:pt>
                <c:pt idx="34955">
                  <c:v>-410.81200000000001</c:v>
                </c:pt>
                <c:pt idx="34956">
                  <c:v>-410.79599999999999</c:v>
                </c:pt>
                <c:pt idx="34957">
                  <c:v>-410.78</c:v>
                </c:pt>
                <c:pt idx="34958">
                  <c:v>-410.76400000000001</c:v>
                </c:pt>
                <c:pt idx="34959">
                  <c:v>-410.74799999999999</c:v>
                </c:pt>
                <c:pt idx="34960">
                  <c:v>-410.73200000000003</c:v>
                </c:pt>
                <c:pt idx="34961">
                  <c:v>-410.71600000000001</c:v>
                </c:pt>
                <c:pt idx="34962">
                  <c:v>-410.7</c:v>
                </c:pt>
                <c:pt idx="34963">
                  <c:v>-410.68400000000003</c:v>
                </c:pt>
                <c:pt idx="34964">
                  <c:v>-410.66800000000001</c:v>
                </c:pt>
                <c:pt idx="34965">
                  <c:v>-410.65199999999999</c:v>
                </c:pt>
                <c:pt idx="34966">
                  <c:v>-410.63600000000002</c:v>
                </c:pt>
                <c:pt idx="34967">
                  <c:v>-410.62</c:v>
                </c:pt>
                <c:pt idx="34968">
                  <c:v>-410.60399999999998</c:v>
                </c:pt>
                <c:pt idx="34969">
                  <c:v>-410.58800000000002</c:v>
                </c:pt>
                <c:pt idx="34970">
                  <c:v>-410.572</c:v>
                </c:pt>
                <c:pt idx="34971">
                  <c:v>-410.55599999999998</c:v>
                </c:pt>
                <c:pt idx="34972">
                  <c:v>-410.54</c:v>
                </c:pt>
                <c:pt idx="34973">
                  <c:v>-410.524</c:v>
                </c:pt>
                <c:pt idx="34974">
                  <c:v>-410.50799999999998</c:v>
                </c:pt>
                <c:pt idx="34975">
                  <c:v>-410.49200000000002</c:v>
                </c:pt>
                <c:pt idx="34976">
                  <c:v>-410.476</c:v>
                </c:pt>
                <c:pt idx="34977">
                  <c:v>-410.46</c:v>
                </c:pt>
                <c:pt idx="34978">
                  <c:v>-410.44400000000002</c:v>
                </c:pt>
                <c:pt idx="34979">
                  <c:v>-410.428</c:v>
                </c:pt>
                <c:pt idx="34980">
                  <c:v>-410.41199999999998</c:v>
                </c:pt>
                <c:pt idx="34981">
                  <c:v>-410.39600000000002</c:v>
                </c:pt>
                <c:pt idx="34982">
                  <c:v>-410.38</c:v>
                </c:pt>
                <c:pt idx="34983">
                  <c:v>-410.36399999999998</c:v>
                </c:pt>
                <c:pt idx="34984">
                  <c:v>-410.34800000000001</c:v>
                </c:pt>
                <c:pt idx="34985">
                  <c:v>-410.33199999999999</c:v>
                </c:pt>
                <c:pt idx="34986">
                  <c:v>-410.31599999999997</c:v>
                </c:pt>
                <c:pt idx="34987">
                  <c:v>-410.3</c:v>
                </c:pt>
                <c:pt idx="34988">
                  <c:v>-410.28399999999999</c:v>
                </c:pt>
                <c:pt idx="34989">
                  <c:v>-410.26799999999997</c:v>
                </c:pt>
                <c:pt idx="34990">
                  <c:v>-410.25200000000001</c:v>
                </c:pt>
                <c:pt idx="34991">
                  <c:v>-410.23599999999999</c:v>
                </c:pt>
                <c:pt idx="34992">
                  <c:v>-410.22</c:v>
                </c:pt>
                <c:pt idx="34993">
                  <c:v>-410.20400000000001</c:v>
                </c:pt>
                <c:pt idx="34994">
                  <c:v>-410.18799999999999</c:v>
                </c:pt>
                <c:pt idx="34995">
                  <c:v>-410.17200000000003</c:v>
                </c:pt>
                <c:pt idx="34996">
                  <c:v>-410.15600000000001</c:v>
                </c:pt>
                <c:pt idx="34997">
                  <c:v>-410.14</c:v>
                </c:pt>
                <c:pt idx="34998">
                  <c:v>-410.12400000000002</c:v>
                </c:pt>
                <c:pt idx="34999">
                  <c:v>-410.108</c:v>
                </c:pt>
                <c:pt idx="35000">
                  <c:v>-410.09199999999998</c:v>
                </c:pt>
                <c:pt idx="35001">
                  <c:v>-410.07600000000002</c:v>
                </c:pt>
                <c:pt idx="35002">
                  <c:v>-410.06</c:v>
                </c:pt>
                <c:pt idx="35003">
                  <c:v>-410.04399999999998</c:v>
                </c:pt>
                <c:pt idx="35004">
                  <c:v>-410.02800000000002</c:v>
                </c:pt>
                <c:pt idx="35005">
                  <c:v>-410.012</c:v>
                </c:pt>
                <c:pt idx="35006">
                  <c:v>-409.99599999999998</c:v>
                </c:pt>
                <c:pt idx="35007">
                  <c:v>-409.98</c:v>
                </c:pt>
                <c:pt idx="35008">
                  <c:v>-409.964</c:v>
                </c:pt>
                <c:pt idx="35009">
                  <c:v>-409.94799999999998</c:v>
                </c:pt>
                <c:pt idx="35010">
                  <c:v>-409.93200000000002</c:v>
                </c:pt>
                <c:pt idx="35011">
                  <c:v>-409.916</c:v>
                </c:pt>
                <c:pt idx="35012">
                  <c:v>-409.9</c:v>
                </c:pt>
                <c:pt idx="35013">
                  <c:v>-409.88400000000001</c:v>
                </c:pt>
                <c:pt idx="35014">
                  <c:v>-409.86799999999999</c:v>
                </c:pt>
                <c:pt idx="35015">
                  <c:v>-409.85199999999998</c:v>
                </c:pt>
                <c:pt idx="35016">
                  <c:v>-409.83600000000001</c:v>
                </c:pt>
                <c:pt idx="35017">
                  <c:v>-409.82</c:v>
                </c:pt>
                <c:pt idx="35018">
                  <c:v>-409.80399999999997</c:v>
                </c:pt>
                <c:pt idx="35019">
                  <c:v>-409.78800000000001</c:v>
                </c:pt>
                <c:pt idx="35020">
                  <c:v>-409.77199999999999</c:v>
                </c:pt>
                <c:pt idx="35021">
                  <c:v>-409.75599999999997</c:v>
                </c:pt>
                <c:pt idx="35022">
                  <c:v>-409.74</c:v>
                </c:pt>
                <c:pt idx="35023">
                  <c:v>-409.72399999999999</c:v>
                </c:pt>
                <c:pt idx="35024">
                  <c:v>-409.70800000000003</c:v>
                </c:pt>
                <c:pt idx="35025">
                  <c:v>-409.69200000000001</c:v>
                </c:pt>
                <c:pt idx="35026">
                  <c:v>-409.67599999999999</c:v>
                </c:pt>
                <c:pt idx="35027">
                  <c:v>-409.66</c:v>
                </c:pt>
                <c:pt idx="35028">
                  <c:v>-409.64400000000001</c:v>
                </c:pt>
                <c:pt idx="35029">
                  <c:v>-409.62799999999999</c:v>
                </c:pt>
                <c:pt idx="35030">
                  <c:v>-409.61200000000002</c:v>
                </c:pt>
                <c:pt idx="35031">
                  <c:v>-409.596</c:v>
                </c:pt>
                <c:pt idx="35032">
                  <c:v>-409.58</c:v>
                </c:pt>
                <c:pt idx="35033">
                  <c:v>-409.56400000000002</c:v>
                </c:pt>
                <c:pt idx="35034">
                  <c:v>-409.548</c:v>
                </c:pt>
                <c:pt idx="35035">
                  <c:v>-409.53199999999998</c:v>
                </c:pt>
                <c:pt idx="35036">
                  <c:v>-409.51600000000002</c:v>
                </c:pt>
                <c:pt idx="35037">
                  <c:v>-409.5</c:v>
                </c:pt>
                <c:pt idx="35038">
                  <c:v>-409.48399999999998</c:v>
                </c:pt>
                <c:pt idx="35039">
                  <c:v>-409.46800000000002</c:v>
                </c:pt>
                <c:pt idx="35040">
                  <c:v>-409.452</c:v>
                </c:pt>
                <c:pt idx="35041">
                  <c:v>-409.43599999999998</c:v>
                </c:pt>
                <c:pt idx="35042">
                  <c:v>-409.42</c:v>
                </c:pt>
                <c:pt idx="35043">
                  <c:v>-409.404</c:v>
                </c:pt>
                <c:pt idx="35044">
                  <c:v>-409.38799999999998</c:v>
                </c:pt>
                <c:pt idx="35045">
                  <c:v>-409.37200000000001</c:v>
                </c:pt>
                <c:pt idx="35046">
                  <c:v>-409.35599999999999</c:v>
                </c:pt>
                <c:pt idx="35047">
                  <c:v>-409.34</c:v>
                </c:pt>
                <c:pt idx="35048">
                  <c:v>-409.32400000000001</c:v>
                </c:pt>
                <c:pt idx="35049">
                  <c:v>-409.30799999999999</c:v>
                </c:pt>
                <c:pt idx="35050">
                  <c:v>-409.29199999999997</c:v>
                </c:pt>
                <c:pt idx="35051">
                  <c:v>-409.27600000000001</c:v>
                </c:pt>
                <c:pt idx="35052">
                  <c:v>-409.26</c:v>
                </c:pt>
                <c:pt idx="35053">
                  <c:v>-409.24400000000003</c:v>
                </c:pt>
                <c:pt idx="35054">
                  <c:v>-409.22800000000001</c:v>
                </c:pt>
                <c:pt idx="35055">
                  <c:v>-409.21199999999999</c:v>
                </c:pt>
                <c:pt idx="35056">
                  <c:v>-409.19600000000003</c:v>
                </c:pt>
                <c:pt idx="35057">
                  <c:v>-409.18</c:v>
                </c:pt>
                <c:pt idx="35058">
                  <c:v>-409.16399999999999</c:v>
                </c:pt>
                <c:pt idx="35059">
                  <c:v>-409.14800000000002</c:v>
                </c:pt>
                <c:pt idx="35060">
                  <c:v>-409.13200000000001</c:v>
                </c:pt>
                <c:pt idx="35061">
                  <c:v>-409.11599999999999</c:v>
                </c:pt>
                <c:pt idx="35062">
                  <c:v>-409.1</c:v>
                </c:pt>
                <c:pt idx="35063">
                  <c:v>-409.084</c:v>
                </c:pt>
                <c:pt idx="35064">
                  <c:v>-409.06799999999998</c:v>
                </c:pt>
                <c:pt idx="35065">
                  <c:v>-409.05200000000002</c:v>
                </c:pt>
                <c:pt idx="35066">
                  <c:v>-409.036</c:v>
                </c:pt>
                <c:pt idx="35067">
                  <c:v>-409.02100000000002</c:v>
                </c:pt>
                <c:pt idx="35068">
                  <c:v>-409.005</c:v>
                </c:pt>
                <c:pt idx="35069">
                  <c:v>-408.98899999999998</c:v>
                </c:pt>
                <c:pt idx="35070">
                  <c:v>-408.97300000000001</c:v>
                </c:pt>
                <c:pt idx="35071">
                  <c:v>-408.95699999999999</c:v>
                </c:pt>
                <c:pt idx="35072">
                  <c:v>-408.94099999999997</c:v>
                </c:pt>
                <c:pt idx="35073">
                  <c:v>-408.92500000000001</c:v>
                </c:pt>
                <c:pt idx="35074">
                  <c:v>-408.90899999999999</c:v>
                </c:pt>
                <c:pt idx="35075">
                  <c:v>-408.89299999999997</c:v>
                </c:pt>
                <c:pt idx="35076">
                  <c:v>-408.87700000000001</c:v>
                </c:pt>
                <c:pt idx="35077">
                  <c:v>-408.86099999999999</c:v>
                </c:pt>
                <c:pt idx="35078">
                  <c:v>-408.84500000000003</c:v>
                </c:pt>
                <c:pt idx="35079">
                  <c:v>-408.82900000000001</c:v>
                </c:pt>
                <c:pt idx="35080">
                  <c:v>-408.81299999999999</c:v>
                </c:pt>
                <c:pt idx="35081">
                  <c:v>-408.79700000000003</c:v>
                </c:pt>
                <c:pt idx="35082">
                  <c:v>-408.78100000000001</c:v>
                </c:pt>
                <c:pt idx="35083">
                  <c:v>-408.76499999999999</c:v>
                </c:pt>
                <c:pt idx="35084">
                  <c:v>-408.74900000000002</c:v>
                </c:pt>
                <c:pt idx="35085">
                  <c:v>-408.733</c:v>
                </c:pt>
                <c:pt idx="35086">
                  <c:v>-408.71699999999998</c:v>
                </c:pt>
                <c:pt idx="35087">
                  <c:v>-408.70100000000002</c:v>
                </c:pt>
                <c:pt idx="35088">
                  <c:v>-408.685</c:v>
                </c:pt>
                <c:pt idx="35089">
                  <c:v>-408.66899999999998</c:v>
                </c:pt>
                <c:pt idx="35090">
                  <c:v>-408.65300000000002</c:v>
                </c:pt>
                <c:pt idx="35091">
                  <c:v>-408.637</c:v>
                </c:pt>
                <c:pt idx="35092">
                  <c:v>-408.62099999999998</c:v>
                </c:pt>
                <c:pt idx="35093">
                  <c:v>-408.60500000000002</c:v>
                </c:pt>
                <c:pt idx="35094">
                  <c:v>-408.589</c:v>
                </c:pt>
                <c:pt idx="35095">
                  <c:v>-408.57299999999998</c:v>
                </c:pt>
                <c:pt idx="35096">
                  <c:v>-408.55700000000002</c:v>
                </c:pt>
                <c:pt idx="35097">
                  <c:v>-408.541</c:v>
                </c:pt>
                <c:pt idx="35098">
                  <c:v>-408.52499999999998</c:v>
                </c:pt>
                <c:pt idx="35099">
                  <c:v>-408.50900000000001</c:v>
                </c:pt>
                <c:pt idx="35100">
                  <c:v>-408.49299999999999</c:v>
                </c:pt>
                <c:pt idx="35101">
                  <c:v>-408.47699999999998</c:v>
                </c:pt>
                <c:pt idx="35102">
                  <c:v>-408.46100000000001</c:v>
                </c:pt>
                <c:pt idx="35103">
                  <c:v>-408.44499999999999</c:v>
                </c:pt>
                <c:pt idx="35104">
                  <c:v>-408.42899999999997</c:v>
                </c:pt>
                <c:pt idx="35105">
                  <c:v>-408.41300000000001</c:v>
                </c:pt>
                <c:pt idx="35106">
                  <c:v>-408.39699999999999</c:v>
                </c:pt>
                <c:pt idx="35107">
                  <c:v>-408.38099999999997</c:v>
                </c:pt>
                <c:pt idx="35108">
                  <c:v>-408.36500000000001</c:v>
                </c:pt>
                <c:pt idx="35109">
                  <c:v>-408.34899999999999</c:v>
                </c:pt>
                <c:pt idx="35110">
                  <c:v>-408.33300000000003</c:v>
                </c:pt>
                <c:pt idx="35111">
                  <c:v>-408.31700000000001</c:v>
                </c:pt>
                <c:pt idx="35112">
                  <c:v>-408.30099999999999</c:v>
                </c:pt>
                <c:pt idx="35113">
                  <c:v>-408.28500000000003</c:v>
                </c:pt>
                <c:pt idx="35114">
                  <c:v>-408.26900000000001</c:v>
                </c:pt>
                <c:pt idx="35115">
                  <c:v>-408.25299999999999</c:v>
                </c:pt>
                <c:pt idx="35116">
                  <c:v>-408.23700000000002</c:v>
                </c:pt>
                <c:pt idx="35117">
                  <c:v>-408.221</c:v>
                </c:pt>
                <c:pt idx="35118">
                  <c:v>-408.20499999999998</c:v>
                </c:pt>
                <c:pt idx="35119">
                  <c:v>-408.18900000000002</c:v>
                </c:pt>
                <c:pt idx="35120">
                  <c:v>-408.173</c:v>
                </c:pt>
                <c:pt idx="35121">
                  <c:v>-408.15699999999998</c:v>
                </c:pt>
                <c:pt idx="35122">
                  <c:v>-408.14100000000002</c:v>
                </c:pt>
                <c:pt idx="35123">
                  <c:v>-408.125</c:v>
                </c:pt>
                <c:pt idx="35124">
                  <c:v>-408.10899999999998</c:v>
                </c:pt>
                <c:pt idx="35125">
                  <c:v>-408.09300000000002</c:v>
                </c:pt>
                <c:pt idx="35126">
                  <c:v>-408.077</c:v>
                </c:pt>
                <c:pt idx="35127">
                  <c:v>-408.06099999999998</c:v>
                </c:pt>
                <c:pt idx="35128">
                  <c:v>-408.04500000000002</c:v>
                </c:pt>
                <c:pt idx="35129">
                  <c:v>-408.029</c:v>
                </c:pt>
                <c:pt idx="35130">
                  <c:v>-408.01299999999998</c:v>
                </c:pt>
                <c:pt idx="35131">
                  <c:v>-407.99700000000001</c:v>
                </c:pt>
                <c:pt idx="35132">
                  <c:v>-407.98099999999999</c:v>
                </c:pt>
                <c:pt idx="35133">
                  <c:v>-407.96499999999997</c:v>
                </c:pt>
                <c:pt idx="35134">
                  <c:v>-407.94900000000001</c:v>
                </c:pt>
                <c:pt idx="35135">
                  <c:v>-407.93299999999999</c:v>
                </c:pt>
                <c:pt idx="35136">
                  <c:v>-407.91699999999997</c:v>
                </c:pt>
                <c:pt idx="35137">
                  <c:v>-407.90100000000001</c:v>
                </c:pt>
                <c:pt idx="35138">
                  <c:v>-407.88499999999999</c:v>
                </c:pt>
                <c:pt idx="35139">
                  <c:v>-407.86900000000003</c:v>
                </c:pt>
                <c:pt idx="35140">
                  <c:v>-407.85300000000001</c:v>
                </c:pt>
                <c:pt idx="35141">
                  <c:v>-407.83699999999999</c:v>
                </c:pt>
                <c:pt idx="35142">
                  <c:v>-407.82100000000003</c:v>
                </c:pt>
                <c:pt idx="35143">
                  <c:v>-407.80500000000001</c:v>
                </c:pt>
                <c:pt idx="35144">
                  <c:v>-407.78899999999999</c:v>
                </c:pt>
                <c:pt idx="35145">
                  <c:v>-407.77300000000002</c:v>
                </c:pt>
                <c:pt idx="35146">
                  <c:v>-407.75700000000001</c:v>
                </c:pt>
                <c:pt idx="35147">
                  <c:v>-407.74099999999999</c:v>
                </c:pt>
                <c:pt idx="35148">
                  <c:v>-407.72500000000002</c:v>
                </c:pt>
                <c:pt idx="35149">
                  <c:v>-407.709</c:v>
                </c:pt>
                <c:pt idx="35150">
                  <c:v>-407.69299999999998</c:v>
                </c:pt>
                <c:pt idx="35151">
                  <c:v>-407.67700000000002</c:v>
                </c:pt>
                <c:pt idx="35152">
                  <c:v>-407.661</c:v>
                </c:pt>
                <c:pt idx="35153">
                  <c:v>-407.64499999999998</c:v>
                </c:pt>
                <c:pt idx="35154">
                  <c:v>-407.62900000000002</c:v>
                </c:pt>
                <c:pt idx="35155">
                  <c:v>-407.613</c:v>
                </c:pt>
                <c:pt idx="35156">
                  <c:v>-407.59699999999998</c:v>
                </c:pt>
                <c:pt idx="35157">
                  <c:v>-407.58100000000002</c:v>
                </c:pt>
                <c:pt idx="35158">
                  <c:v>-407.565</c:v>
                </c:pt>
                <c:pt idx="35159">
                  <c:v>-407.54899999999998</c:v>
                </c:pt>
                <c:pt idx="35160">
                  <c:v>-407.53300000000002</c:v>
                </c:pt>
                <c:pt idx="35161">
                  <c:v>-407.517</c:v>
                </c:pt>
                <c:pt idx="35162">
                  <c:v>-407.50099999999998</c:v>
                </c:pt>
                <c:pt idx="35163">
                  <c:v>-407.48500000000001</c:v>
                </c:pt>
                <c:pt idx="35164">
                  <c:v>-407.46899999999999</c:v>
                </c:pt>
                <c:pt idx="35165">
                  <c:v>-407.45299999999997</c:v>
                </c:pt>
                <c:pt idx="35166">
                  <c:v>-407.43700000000001</c:v>
                </c:pt>
                <c:pt idx="35167">
                  <c:v>-407.42099999999999</c:v>
                </c:pt>
                <c:pt idx="35168">
                  <c:v>-407.40499999999997</c:v>
                </c:pt>
                <c:pt idx="35169">
                  <c:v>-407.38900000000001</c:v>
                </c:pt>
                <c:pt idx="35170">
                  <c:v>-407.37299999999999</c:v>
                </c:pt>
                <c:pt idx="35171">
                  <c:v>-407.35700000000003</c:v>
                </c:pt>
                <c:pt idx="35172">
                  <c:v>-407.34100000000001</c:v>
                </c:pt>
                <c:pt idx="35173">
                  <c:v>-407.32499999999999</c:v>
                </c:pt>
                <c:pt idx="35174">
                  <c:v>-407.30900000000003</c:v>
                </c:pt>
                <c:pt idx="35175">
                  <c:v>-407.29300000000001</c:v>
                </c:pt>
                <c:pt idx="35176">
                  <c:v>-407.27699999999999</c:v>
                </c:pt>
                <c:pt idx="35177">
                  <c:v>-407.26100000000002</c:v>
                </c:pt>
                <c:pt idx="35178">
                  <c:v>-407.245</c:v>
                </c:pt>
                <c:pt idx="35179">
                  <c:v>-407.22899999999998</c:v>
                </c:pt>
                <c:pt idx="35180">
                  <c:v>-407.214</c:v>
                </c:pt>
                <c:pt idx="35181">
                  <c:v>-407.19799999999998</c:v>
                </c:pt>
                <c:pt idx="35182">
                  <c:v>-407.18200000000002</c:v>
                </c:pt>
                <c:pt idx="35183">
                  <c:v>-407.166</c:v>
                </c:pt>
                <c:pt idx="35184">
                  <c:v>-407.15</c:v>
                </c:pt>
                <c:pt idx="35185">
                  <c:v>-407.13400000000001</c:v>
                </c:pt>
                <c:pt idx="35186">
                  <c:v>-407.11799999999999</c:v>
                </c:pt>
                <c:pt idx="35187">
                  <c:v>-407.10199999999998</c:v>
                </c:pt>
                <c:pt idx="35188">
                  <c:v>-407.08600000000001</c:v>
                </c:pt>
                <c:pt idx="35189">
                  <c:v>-407.07</c:v>
                </c:pt>
                <c:pt idx="35190">
                  <c:v>-407.05399999999997</c:v>
                </c:pt>
                <c:pt idx="35191">
                  <c:v>-407.03800000000001</c:v>
                </c:pt>
                <c:pt idx="35192">
                  <c:v>-407.02199999999999</c:v>
                </c:pt>
                <c:pt idx="35193">
                  <c:v>-407.00599999999997</c:v>
                </c:pt>
                <c:pt idx="35194">
                  <c:v>-406.99</c:v>
                </c:pt>
                <c:pt idx="35195">
                  <c:v>-406.97399999999999</c:v>
                </c:pt>
                <c:pt idx="35196">
                  <c:v>-406.95800000000003</c:v>
                </c:pt>
                <c:pt idx="35197">
                  <c:v>-406.94200000000001</c:v>
                </c:pt>
                <c:pt idx="35198">
                  <c:v>-406.92599999999999</c:v>
                </c:pt>
                <c:pt idx="35199">
                  <c:v>-406.91</c:v>
                </c:pt>
                <c:pt idx="35200">
                  <c:v>-406.89400000000001</c:v>
                </c:pt>
                <c:pt idx="35201">
                  <c:v>-406.87799999999999</c:v>
                </c:pt>
                <c:pt idx="35202">
                  <c:v>-406.86200000000002</c:v>
                </c:pt>
                <c:pt idx="35203">
                  <c:v>-406.846</c:v>
                </c:pt>
                <c:pt idx="35204">
                  <c:v>-406.83</c:v>
                </c:pt>
                <c:pt idx="35205">
                  <c:v>-406.81400000000002</c:v>
                </c:pt>
                <c:pt idx="35206">
                  <c:v>-406.798</c:v>
                </c:pt>
                <c:pt idx="35207">
                  <c:v>-406.78199999999998</c:v>
                </c:pt>
                <c:pt idx="35208">
                  <c:v>-406.76600000000002</c:v>
                </c:pt>
                <c:pt idx="35209">
                  <c:v>-406.75</c:v>
                </c:pt>
                <c:pt idx="35210">
                  <c:v>-406.73399999999998</c:v>
                </c:pt>
                <c:pt idx="35211">
                  <c:v>-406.71800000000002</c:v>
                </c:pt>
                <c:pt idx="35212">
                  <c:v>-406.702</c:v>
                </c:pt>
                <c:pt idx="35213">
                  <c:v>-406.68599999999998</c:v>
                </c:pt>
                <c:pt idx="35214">
                  <c:v>-406.67</c:v>
                </c:pt>
                <c:pt idx="35215">
                  <c:v>-406.654</c:v>
                </c:pt>
                <c:pt idx="35216">
                  <c:v>-406.63799999999998</c:v>
                </c:pt>
                <c:pt idx="35217">
                  <c:v>-406.62200000000001</c:v>
                </c:pt>
                <c:pt idx="35218">
                  <c:v>-406.60599999999999</c:v>
                </c:pt>
                <c:pt idx="35219">
                  <c:v>-406.59</c:v>
                </c:pt>
                <c:pt idx="35220">
                  <c:v>-406.57400000000001</c:v>
                </c:pt>
                <c:pt idx="35221">
                  <c:v>-406.55799999999999</c:v>
                </c:pt>
                <c:pt idx="35222">
                  <c:v>-406.54199999999997</c:v>
                </c:pt>
                <c:pt idx="35223">
                  <c:v>-406.52600000000001</c:v>
                </c:pt>
                <c:pt idx="35224">
                  <c:v>-406.51</c:v>
                </c:pt>
                <c:pt idx="35225">
                  <c:v>-406.49400000000003</c:v>
                </c:pt>
                <c:pt idx="35226">
                  <c:v>-406.47800000000001</c:v>
                </c:pt>
                <c:pt idx="35227">
                  <c:v>-406.46199999999999</c:v>
                </c:pt>
                <c:pt idx="35228">
                  <c:v>-406.44600000000003</c:v>
                </c:pt>
                <c:pt idx="35229">
                  <c:v>-406.43</c:v>
                </c:pt>
                <c:pt idx="35230">
                  <c:v>-406.41399999999999</c:v>
                </c:pt>
                <c:pt idx="35231">
                  <c:v>-406.39800000000002</c:v>
                </c:pt>
                <c:pt idx="35232">
                  <c:v>-406.38200000000001</c:v>
                </c:pt>
                <c:pt idx="35233">
                  <c:v>-406.36599999999999</c:v>
                </c:pt>
                <c:pt idx="35234">
                  <c:v>-406.35</c:v>
                </c:pt>
                <c:pt idx="35235">
                  <c:v>-406.334</c:v>
                </c:pt>
                <c:pt idx="35236">
                  <c:v>-406.31799999999998</c:v>
                </c:pt>
                <c:pt idx="35237">
                  <c:v>-406.30200000000002</c:v>
                </c:pt>
                <c:pt idx="35238">
                  <c:v>-406.286</c:v>
                </c:pt>
                <c:pt idx="35239">
                  <c:v>-406.27</c:v>
                </c:pt>
                <c:pt idx="35240">
                  <c:v>-406.25400000000002</c:v>
                </c:pt>
                <c:pt idx="35241">
                  <c:v>-406.238</c:v>
                </c:pt>
                <c:pt idx="35242">
                  <c:v>-406.22199999999998</c:v>
                </c:pt>
                <c:pt idx="35243">
                  <c:v>-406.20600000000002</c:v>
                </c:pt>
                <c:pt idx="35244">
                  <c:v>-406.19</c:v>
                </c:pt>
                <c:pt idx="35245">
                  <c:v>-406.17399999999998</c:v>
                </c:pt>
                <c:pt idx="35246">
                  <c:v>-406.15800000000002</c:v>
                </c:pt>
                <c:pt idx="35247">
                  <c:v>-406.142</c:v>
                </c:pt>
                <c:pt idx="35248">
                  <c:v>-406.12599999999998</c:v>
                </c:pt>
                <c:pt idx="35249">
                  <c:v>-406.11</c:v>
                </c:pt>
                <c:pt idx="35250">
                  <c:v>-406.09399999999999</c:v>
                </c:pt>
                <c:pt idx="35251">
                  <c:v>-406.07799999999997</c:v>
                </c:pt>
                <c:pt idx="35252">
                  <c:v>-406.06200000000001</c:v>
                </c:pt>
                <c:pt idx="35253">
                  <c:v>-406.04599999999999</c:v>
                </c:pt>
                <c:pt idx="35254">
                  <c:v>-406.03</c:v>
                </c:pt>
                <c:pt idx="35255">
                  <c:v>-406.01400000000001</c:v>
                </c:pt>
                <c:pt idx="35256">
                  <c:v>-405.99799999999999</c:v>
                </c:pt>
                <c:pt idx="35257">
                  <c:v>-405.98200000000003</c:v>
                </c:pt>
                <c:pt idx="35258">
                  <c:v>-405.96600000000001</c:v>
                </c:pt>
                <c:pt idx="35259">
                  <c:v>-405.95</c:v>
                </c:pt>
                <c:pt idx="35260">
                  <c:v>-405.93400000000003</c:v>
                </c:pt>
                <c:pt idx="35261">
                  <c:v>-405.91800000000001</c:v>
                </c:pt>
                <c:pt idx="35262">
                  <c:v>-405.90199999999999</c:v>
                </c:pt>
                <c:pt idx="35263">
                  <c:v>-405.88600000000002</c:v>
                </c:pt>
                <c:pt idx="35264">
                  <c:v>-405.87</c:v>
                </c:pt>
                <c:pt idx="35265">
                  <c:v>-405.85399999999998</c:v>
                </c:pt>
                <c:pt idx="35266">
                  <c:v>-405.83800000000002</c:v>
                </c:pt>
                <c:pt idx="35267">
                  <c:v>-405.822</c:v>
                </c:pt>
                <c:pt idx="35268">
                  <c:v>-405.80599999999998</c:v>
                </c:pt>
                <c:pt idx="35269">
                  <c:v>-405.79</c:v>
                </c:pt>
                <c:pt idx="35270">
                  <c:v>-405.774</c:v>
                </c:pt>
                <c:pt idx="35271">
                  <c:v>-405.75799999999998</c:v>
                </c:pt>
                <c:pt idx="35272">
                  <c:v>-405.74200000000002</c:v>
                </c:pt>
                <c:pt idx="35273">
                  <c:v>-405.726</c:v>
                </c:pt>
                <c:pt idx="35274">
                  <c:v>-405.71</c:v>
                </c:pt>
                <c:pt idx="35275">
                  <c:v>-405.69400000000002</c:v>
                </c:pt>
                <c:pt idx="35276">
                  <c:v>-405.678</c:v>
                </c:pt>
                <c:pt idx="35277">
                  <c:v>-405.66199999999998</c:v>
                </c:pt>
                <c:pt idx="35278">
                  <c:v>-405.64600000000002</c:v>
                </c:pt>
                <c:pt idx="35279">
                  <c:v>-405.63</c:v>
                </c:pt>
                <c:pt idx="35280">
                  <c:v>-405.61399999999998</c:v>
                </c:pt>
                <c:pt idx="35281">
                  <c:v>-405.59800000000001</c:v>
                </c:pt>
                <c:pt idx="35282">
                  <c:v>-405.58199999999999</c:v>
                </c:pt>
                <c:pt idx="35283">
                  <c:v>-405.56599999999997</c:v>
                </c:pt>
                <c:pt idx="35284">
                  <c:v>-405.55</c:v>
                </c:pt>
                <c:pt idx="35285">
                  <c:v>-405.53399999999999</c:v>
                </c:pt>
                <c:pt idx="35286">
                  <c:v>-405.51799999999997</c:v>
                </c:pt>
                <c:pt idx="35287">
                  <c:v>-405.50200000000001</c:v>
                </c:pt>
                <c:pt idx="35288">
                  <c:v>-405.48599999999999</c:v>
                </c:pt>
                <c:pt idx="35289">
                  <c:v>-405.47</c:v>
                </c:pt>
                <c:pt idx="35290">
                  <c:v>-405.45400000000001</c:v>
                </c:pt>
                <c:pt idx="35291">
                  <c:v>-405.43799999999999</c:v>
                </c:pt>
                <c:pt idx="35292">
                  <c:v>-405.42200000000003</c:v>
                </c:pt>
                <c:pt idx="35293">
                  <c:v>-405.40600000000001</c:v>
                </c:pt>
                <c:pt idx="35294">
                  <c:v>-405.39100000000002</c:v>
                </c:pt>
                <c:pt idx="35295">
                  <c:v>-405.375</c:v>
                </c:pt>
                <c:pt idx="35296">
                  <c:v>-405.35899999999998</c:v>
                </c:pt>
                <c:pt idx="35297">
                  <c:v>-405.34300000000002</c:v>
                </c:pt>
                <c:pt idx="35298">
                  <c:v>-405.327</c:v>
                </c:pt>
                <c:pt idx="35299">
                  <c:v>-405.31099999999998</c:v>
                </c:pt>
                <c:pt idx="35300">
                  <c:v>-405.29500000000002</c:v>
                </c:pt>
                <c:pt idx="35301">
                  <c:v>-405.279</c:v>
                </c:pt>
                <c:pt idx="35302">
                  <c:v>-405.26299999999998</c:v>
                </c:pt>
                <c:pt idx="35303">
                  <c:v>-405.24700000000001</c:v>
                </c:pt>
                <c:pt idx="35304">
                  <c:v>-405.23099999999999</c:v>
                </c:pt>
                <c:pt idx="35305">
                  <c:v>-405.21499999999997</c:v>
                </c:pt>
                <c:pt idx="35306">
                  <c:v>-405.19900000000001</c:v>
                </c:pt>
                <c:pt idx="35307">
                  <c:v>-405.18299999999999</c:v>
                </c:pt>
                <c:pt idx="35308">
                  <c:v>-405.16699999999997</c:v>
                </c:pt>
                <c:pt idx="35309">
                  <c:v>-405.15100000000001</c:v>
                </c:pt>
                <c:pt idx="35310">
                  <c:v>-405.13499999999999</c:v>
                </c:pt>
                <c:pt idx="35311">
                  <c:v>-405.11900000000003</c:v>
                </c:pt>
                <c:pt idx="35312">
                  <c:v>-405.10300000000001</c:v>
                </c:pt>
                <c:pt idx="35313">
                  <c:v>-405.08699999999999</c:v>
                </c:pt>
                <c:pt idx="35314">
                  <c:v>-405.07100000000003</c:v>
                </c:pt>
                <c:pt idx="35315">
                  <c:v>-405.05500000000001</c:v>
                </c:pt>
                <c:pt idx="35316">
                  <c:v>-405.03899999999999</c:v>
                </c:pt>
                <c:pt idx="35317">
                  <c:v>-405.02300000000002</c:v>
                </c:pt>
                <c:pt idx="35318">
                  <c:v>-405.00700000000001</c:v>
                </c:pt>
                <c:pt idx="35319">
                  <c:v>-404.99099999999999</c:v>
                </c:pt>
                <c:pt idx="35320">
                  <c:v>-404.97500000000002</c:v>
                </c:pt>
                <c:pt idx="35321">
                  <c:v>-404.959</c:v>
                </c:pt>
                <c:pt idx="35322">
                  <c:v>-404.94299999999998</c:v>
                </c:pt>
                <c:pt idx="35323">
                  <c:v>-404.92700000000002</c:v>
                </c:pt>
                <c:pt idx="35324">
                  <c:v>-404.911</c:v>
                </c:pt>
                <c:pt idx="35325">
                  <c:v>-404.89499999999998</c:v>
                </c:pt>
                <c:pt idx="35326">
                  <c:v>-404.87900000000002</c:v>
                </c:pt>
                <c:pt idx="35327">
                  <c:v>-404.863</c:v>
                </c:pt>
                <c:pt idx="35328">
                  <c:v>-404.84699999999998</c:v>
                </c:pt>
                <c:pt idx="35329">
                  <c:v>-404.83100000000002</c:v>
                </c:pt>
                <c:pt idx="35330">
                  <c:v>-404.815</c:v>
                </c:pt>
                <c:pt idx="35331">
                  <c:v>-404.79899999999998</c:v>
                </c:pt>
                <c:pt idx="35332">
                  <c:v>-404.78300000000002</c:v>
                </c:pt>
                <c:pt idx="35333">
                  <c:v>-404.767</c:v>
                </c:pt>
                <c:pt idx="35334">
                  <c:v>-404.75099999999998</c:v>
                </c:pt>
                <c:pt idx="35335">
                  <c:v>-404.73500000000001</c:v>
                </c:pt>
                <c:pt idx="35336">
                  <c:v>-404.71899999999999</c:v>
                </c:pt>
                <c:pt idx="35337">
                  <c:v>-404.70299999999997</c:v>
                </c:pt>
                <c:pt idx="35338">
                  <c:v>-404.68700000000001</c:v>
                </c:pt>
                <c:pt idx="35339">
                  <c:v>-404.67099999999999</c:v>
                </c:pt>
                <c:pt idx="35340">
                  <c:v>-404.65499999999997</c:v>
                </c:pt>
                <c:pt idx="35341">
                  <c:v>-404.63900000000001</c:v>
                </c:pt>
                <c:pt idx="35342">
                  <c:v>-404.62299999999999</c:v>
                </c:pt>
                <c:pt idx="35343">
                  <c:v>-404.60700000000003</c:v>
                </c:pt>
                <c:pt idx="35344">
                  <c:v>-404.59100000000001</c:v>
                </c:pt>
                <c:pt idx="35345">
                  <c:v>-404.57499999999999</c:v>
                </c:pt>
                <c:pt idx="35346">
                  <c:v>-404.55900000000003</c:v>
                </c:pt>
                <c:pt idx="35347">
                  <c:v>-404.54300000000001</c:v>
                </c:pt>
                <c:pt idx="35348">
                  <c:v>-404.52699999999999</c:v>
                </c:pt>
                <c:pt idx="35349">
                  <c:v>-404.51100000000002</c:v>
                </c:pt>
                <c:pt idx="35350">
                  <c:v>-404.495</c:v>
                </c:pt>
                <c:pt idx="35351">
                  <c:v>-404.47899999999998</c:v>
                </c:pt>
                <c:pt idx="35352">
                  <c:v>-404.46300000000002</c:v>
                </c:pt>
                <c:pt idx="35353">
                  <c:v>-404.447</c:v>
                </c:pt>
                <c:pt idx="35354">
                  <c:v>-404.43099999999998</c:v>
                </c:pt>
                <c:pt idx="35355">
                  <c:v>-404.41500000000002</c:v>
                </c:pt>
                <c:pt idx="35356">
                  <c:v>-404.399</c:v>
                </c:pt>
                <c:pt idx="35357">
                  <c:v>-404.38299999999998</c:v>
                </c:pt>
                <c:pt idx="35358">
                  <c:v>-404.36700000000002</c:v>
                </c:pt>
                <c:pt idx="35359">
                  <c:v>-404.351</c:v>
                </c:pt>
                <c:pt idx="35360">
                  <c:v>-404.33499999999998</c:v>
                </c:pt>
                <c:pt idx="35361">
                  <c:v>-404.31900000000002</c:v>
                </c:pt>
                <c:pt idx="35362">
                  <c:v>-404.303</c:v>
                </c:pt>
                <c:pt idx="35363">
                  <c:v>-404.28699999999998</c:v>
                </c:pt>
                <c:pt idx="35364">
                  <c:v>-404.27100000000002</c:v>
                </c:pt>
                <c:pt idx="35365">
                  <c:v>-404.255</c:v>
                </c:pt>
                <c:pt idx="35366">
                  <c:v>-404.23899999999998</c:v>
                </c:pt>
                <c:pt idx="35367">
                  <c:v>-404.22300000000001</c:v>
                </c:pt>
                <c:pt idx="35368">
                  <c:v>-404.20699999999999</c:v>
                </c:pt>
                <c:pt idx="35369">
                  <c:v>-404.19099999999997</c:v>
                </c:pt>
                <c:pt idx="35370">
                  <c:v>-404.17500000000001</c:v>
                </c:pt>
                <c:pt idx="35371">
                  <c:v>-404.15899999999999</c:v>
                </c:pt>
                <c:pt idx="35372">
                  <c:v>-404.14299999999997</c:v>
                </c:pt>
                <c:pt idx="35373">
                  <c:v>-404.12700000000001</c:v>
                </c:pt>
                <c:pt idx="35374">
                  <c:v>-404.11099999999999</c:v>
                </c:pt>
                <c:pt idx="35375">
                  <c:v>-404.09500000000003</c:v>
                </c:pt>
                <c:pt idx="35376">
                  <c:v>-404.07900000000001</c:v>
                </c:pt>
                <c:pt idx="35377">
                  <c:v>-404.06299999999999</c:v>
                </c:pt>
                <c:pt idx="35378">
                  <c:v>-404.04700000000003</c:v>
                </c:pt>
                <c:pt idx="35379">
                  <c:v>-404.03100000000001</c:v>
                </c:pt>
                <c:pt idx="35380">
                  <c:v>-404.01499999999999</c:v>
                </c:pt>
                <c:pt idx="35381">
                  <c:v>-403.99900000000002</c:v>
                </c:pt>
                <c:pt idx="35382">
                  <c:v>-403.983</c:v>
                </c:pt>
                <c:pt idx="35383">
                  <c:v>-403.96699999999998</c:v>
                </c:pt>
                <c:pt idx="35384">
                  <c:v>-403.95100000000002</c:v>
                </c:pt>
                <c:pt idx="35385">
                  <c:v>-403.935</c:v>
                </c:pt>
                <c:pt idx="35386">
                  <c:v>-403.91899999999998</c:v>
                </c:pt>
                <c:pt idx="35387">
                  <c:v>-403.90300000000002</c:v>
                </c:pt>
                <c:pt idx="35388">
                  <c:v>-403.887</c:v>
                </c:pt>
                <c:pt idx="35389">
                  <c:v>-403.87099999999998</c:v>
                </c:pt>
                <c:pt idx="35390">
                  <c:v>-403.85500000000002</c:v>
                </c:pt>
                <c:pt idx="35391">
                  <c:v>-403.839</c:v>
                </c:pt>
                <c:pt idx="35392">
                  <c:v>-403.82299999999998</c:v>
                </c:pt>
                <c:pt idx="35393">
                  <c:v>-403.80700000000002</c:v>
                </c:pt>
                <c:pt idx="35394">
                  <c:v>-403.791</c:v>
                </c:pt>
                <c:pt idx="35395">
                  <c:v>-403.77499999999998</c:v>
                </c:pt>
                <c:pt idx="35396">
                  <c:v>-403.75900000000001</c:v>
                </c:pt>
                <c:pt idx="35397">
                  <c:v>-403.74299999999999</c:v>
                </c:pt>
                <c:pt idx="35398">
                  <c:v>-403.72699999999998</c:v>
                </c:pt>
                <c:pt idx="35399">
                  <c:v>-403.71100000000001</c:v>
                </c:pt>
                <c:pt idx="35400">
                  <c:v>-403.69499999999999</c:v>
                </c:pt>
                <c:pt idx="35401">
                  <c:v>-403.67899999999997</c:v>
                </c:pt>
                <c:pt idx="35402">
                  <c:v>-403.66300000000001</c:v>
                </c:pt>
                <c:pt idx="35403">
                  <c:v>-403.64699999999999</c:v>
                </c:pt>
                <c:pt idx="35404">
                  <c:v>-403.63099999999997</c:v>
                </c:pt>
                <c:pt idx="35405">
                  <c:v>-403.61500000000001</c:v>
                </c:pt>
                <c:pt idx="35406">
                  <c:v>-403.59899999999999</c:v>
                </c:pt>
                <c:pt idx="35407">
                  <c:v>-403.58300000000003</c:v>
                </c:pt>
                <c:pt idx="35408">
                  <c:v>-403.56799999999998</c:v>
                </c:pt>
                <c:pt idx="35409">
                  <c:v>-403.55200000000002</c:v>
                </c:pt>
                <c:pt idx="35410">
                  <c:v>-403.536</c:v>
                </c:pt>
                <c:pt idx="35411">
                  <c:v>-403.52</c:v>
                </c:pt>
                <c:pt idx="35412">
                  <c:v>-403.50400000000002</c:v>
                </c:pt>
                <c:pt idx="35413">
                  <c:v>-403.488</c:v>
                </c:pt>
                <c:pt idx="35414">
                  <c:v>-403.47199999999998</c:v>
                </c:pt>
                <c:pt idx="35415">
                  <c:v>-403.45600000000002</c:v>
                </c:pt>
                <c:pt idx="35416">
                  <c:v>-403.44</c:v>
                </c:pt>
                <c:pt idx="35417">
                  <c:v>-403.42399999999998</c:v>
                </c:pt>
                <c:pt idx="35418">
                  <c:v>-403.40800000000002</c:v>
                </c:pt>
                <c:pt idx="35419">
                  <c:v>-403.392</c:v>
                </c:pt>
                <c:pt idx="35420">
                  <c:v>-403.37599999999998</c:v>
                </c:pt>
                <c:pt idx="35421">
                  <c:v>-403.36</c:v>
                </c:pt>
                <c:pt idx="35422">
                  <c:v>-403.34399999999999</c:v>
                </c:pt>
                <c:pt idx="35423">
                  <c:v>-403.32799999999997</c:v>
                </c:pt>
                <c:pt idx="35424">
                  <c:v>-403.31200000000001</c:v>
                </c:pt>
                <c:pt idx="35425">
                  <c:v>-403.29599999999999</c:v>
                </c:pt>
                <c:pt idx="35426">
                  <c:v>-403.28</c:v>
                </c:pt>
                <c:pt idx="35427">
                  <c:v>-403.26400000000001</c:v>
                </c:pt>
                <c:pt idx="35428">
                  <c:v>-403.24799999999999</c:v>
                </c:pt>
                <c:pt idx="35429">
                  <c:v>-403.23200000000003</c:v>
                </c:pt>
                <c:pt idx="35430">
                  <c:v>-403.21600000000001</c:v>
                </c:pt>
                <c:pt idx="35431">
                  <c:v>-403.2</c:v>
                </c:pt>
                <c:pt idx="35432">
                  <c:v>-403.18400000000003</c:v>
                </c:pt>
                <c:pt idx="35433">
                  <c:v>-403.16800000000001</c:v>
                </c:pt>
                <c:pt idx="35434">
                  <c:v>-403.15199999999999</c:v>
                </c:pt>
                <c:pt idx="35435">
                  <c:v>-403.13600000000002</c:v>
                </c:pt>
                <c:pt idx="35436">
                  <c:v>-403.12</c:v>
                </c:pt>
                <c:pt idx="35437">
                  <c:v>-403.10399999999998</c:v>
                </c:pt>
                <c:pt idx="35438">
                  <c:v>-403.08800000000002</c:v>
                </c:pt>
                <c:pt idx="35439">
                  <c:v>-403.072</c:v>
                </c:pt>
                <c:pt idx="35440">
                  <c:v>-403.05599999999998</c:v>
                </c:pt>
                <c:pt idx="35441">
                  <c:v>-403.04</c:v>
                </c:pt>
                <c:pt idx="35442">
                  <c:v>-403.024</c:v>
                </c:pt>
                <c:pt idx="35443">
                  <c:v>-403.00799999999998</c:v>
                </c:pt>
                <c:pt idx="35444">
                  <c:v>-402.99200000000002</c:v>
                </c:pt>
                <c:pt idx="35445">
                  <c:v>-402.976</c:v>
                </c:pt>
                <c:pt idx="35446">
                  <c:v>-402.96</c:v>
                </c:pt>
                <c:pt idx="35447">
                  <c:v>-402.94400000000002</c:v>
                </c:pt>
                <c:pt idx="35448">
                  <c:v>-402.928</c:v>
                </c:pt>
                <c:pt idx="35449">
                  <c:v>-402.91199999999998</c:v>
                </c:pt>
                <c:pt idx="35450">
                  <c:v>-402.89600000000002</c:v>
                </c:pt>
                <c:pt idx="35451">
                  <c:v>-402.88</c:v>
                </c:pt>
                <c:pt idx="35452">
                  <c:v>-402.86399999999998</c:v>
                </c:pt>
                <c:pt idx="35453">
                  <c:v>-402.84800000000001</c:v>
                </c:pt>
                <c:pt idx="35454">
                  <c:v>-402.83199999999999</c:v>
                </c:pt>
                <c:pt idx="35455">
                  <c:v>-402.81599999999997</c:v>
                </c:pt>
                <c:pt idx="35456">
                  <c:v>-402.8</c:v>
                </c:pt>
                <c:pt idx="35457">
                  <c:v>-402.78399999999999</c:v>
                </c:pt>
                <c:pt idx="35458">
                  <c:v>-402.76799999999997</c:v>
                </c:pt>
                <c:pt idx="35459">
                  <c:v>-402.75200000000001</c:v>
                </c:pt>
                <c:pt idx="35460">
                  <c:v>-402.73599999999999</c:v>
                </c:pt>
                <c:pt idx="35461">
                  <c:v>-402.72</c:v>
                </c:pt>
                <c:pt idx="35462">
                  <c:v>-402.70400000000001</c:v>
                </c:pt>
                <c:pt idx="35463">
                  <c:v>-402.68799999999999</c:v>
                </c:pt>
                <c:pt idx="35464">
                  <c:v>-402.67200000000003</c:v>
                </c:pt>
                <c:pt idx="35465">
                  <c:v>-402.65600000000001</c:v>
                </c:pt>
                <c:pt idx="35466">
                  <c:v>-402.64</c:v>
                </c:pt>
                <c:pt idx="35467">
                  <c:v>-402.62400000000002</c:v>
                </c:pt>
                <c:pt idx="35468">
                  <c:v>-402.608</c:v>
                </c:pt>
                <c:pt idx="35469">
                  <c:v>-402.59199999999998</c:v>
                </c:pt>
                <c:pt idx="35470">
                  <c:v>-402.57600000000002</c:v>
                </c:pt>
                <c:pt idx="35471">
                  <c:v>-402.56</c:v>
                </c:pt>
                <c:pt idx="35472">
                  <c:v>-402.54399999999998</c:v>
                </c:pt>
                <c:pt idx="35473">
                  <c:v>-402.52800000000002</c:v>
                </c:pt>
                <c:pt idx="35474">
                  <c:v>-402.512</c:v>
                </c:pt>
                <c:pt idx="35475">
                  <c:v>-402.49599999999998</c:v>
                </c:pt>
                <c:pt idx="35476">
                  <c:v>-402.48</c:v>
                </c:pt>
                <c:pt idx="35477">
                  <c:v>-402.464</c:v>
                </c:pt>
                <c:pt idx="35478">
                  <c:v>-402.44799999999998</c:v>
                </c:pt>
                <c:pt idx="35479">
                  <c:v>-402.43200000000002</c:v>
                </c:pt>
                <c:pt idx="35480">
                  <c:v>-402.416</c:v>
                </c:pt>
                <c:pt idx="35481">
                  <c:v>-402.4</c:v>
                </c:pt>
                <c:pt idx="35482">
                  <c:v>-402.38400000000001</c:v>
                </c:pt>
                <c:pt idx="35483">
                  <c:v>-402.36799999999999</c:v>
                </c:pt>
                <c:pt idx="35484">
                  <c:v>-402.35199999999998</c:v>
                </c:pt>
                <c:pt idx="35485">
                  <c:v>-402.33600000000001</c:v>
                </c:pt>
                <c:pt idx="35486">
                  <c:v>-402.32</c:v>
                </c:pt>
                <c:pt idx="35487">
                  <c:v>-402.30399999999997</c:v>
                </c:pt>
                <c:pt idx="35488">
                  <c:v>-402.28800000000001</c:v>
                </c:pt>
                <c:pt idx="35489">
                  <c:v>-402.27199999999999</c:v>
                </c:pt>
                <c:pt idx="35490">
                  <c:v>-402.25599999999997</c:v>
                </c:pt>
                <c:pt idx="35491">
                  <c:v>-402.24</c:v>
                </c:pt>
                <c:pt idx="35492">
                  <c:v>-402.22399999999999</c:v>
                </c:pt>
                <c:pt idx="35493">
                  <c:v>-402.20800000000003</c:v>
                </c:pt>
                <c:pt idx="35494">
                  <c:v>-402.19200000000001</c:v>
                </c:pt>
                <c:pt idx="35495">
                  <c:v>-402.17599999999999</c:v>
                </c:pt>
                <c:pt idx="35496">
                  <c:v>-402.16</c:v>
                </c:pt>
                <c:pt idx="35497">
                  <c:v>-402.14400000000001</c:v>
                </c:pt>
                <c:pt idx="35498">
                  <c:v>-402.12799999999999</c:v>
                </c:pt>
                <c:pt idx="35499">
                  <c:v>-402.11200000000002</c:v>
                </c:pt>
                <c:pt idx="35500">
                  <c:v>-402.096</c:v>
                </c:pt>
                <c:pt idx="35501">
                  <c:v>-402.08</c:v>
                </c:pt>
                <c:pt idx="35502">
                  <c:v>-402.06400000000002</c:v>
                </c:pt>
                <c:pt idx="35503">
                  <c:v>-402.048</c:v>
                </c:pt>
                <c:pt idx="35504">
                  <c:v>-402.03199999999998</c:v>
                </c:pt>
                <c:pt idx="35505">
                  <c:v>-402.01600000000002</c:v>
                </c:pt>
                <c:pt idx="35506">
                  <c:v>-402</c:v>
                </c:pt>
                <c:pt idx="35507">
                  <c:v>-401.98399999999998</c:v>
                </c:pt>
                <c:pt idx="35508">
                  <c:v>-401.96800000000002</c:v>
                </c:pt>
                <c:pt idx="35509">
                  <c:v>-401.952</c:v>
                </c:pt>
                <c:pt idx="35510">
                  <c:v>-401.93599999999998</c:v>
                </c:pt>
                <c:pt idx="35511">
                  <c:v>-401.92</c:v>
                </c:pt>
                <c:pt idx="35512">
                  <c:v>-401.904</c:v>
                </c:pt>
                <c:pt idx="35513">
                  <c:v>-401.88799999999998</c:v>
                </c:pt>
                <c:pt idx="35514">
                  <c:v>-401.87200000000001</c:v>
                </c:pt>
                <c:pt idx="35515">
                  <c:v>-401.85599999999999</c:v>
                </c:pt>
                <c:pt idx="35516">
                  <c:v>-401.84</c:v>
                </c:pt>
                <c:pt idx="35517">
                  <c:v>-401.82400000000001</c:v>
                </c:pt>
                <c:pt idx="35518">
                  <c:v>-401.80799999999999</c:v>
                </c:pt>
                <c:pt idx="35519">
                  <c:v>-401.79199999999997</c:v>
                </c:pt>
                <c:pt idx="35520">
                  <c:v>-401.77600000000001</c:v>
                </c:pt>
                <c:pt idx="35521">
                  <c:v>-401.76</c:v>
                </c:pt>
                <c:pt idx="35522">
                  <c:v>-401.745</c:v>
                </c:pt>
                <c:pt idx="35523">
                  <c:v>-401.72899999999998</c:v>
                </c:pt>
                <c:pt idx="35524">
                  <c:v>-401.71300000000002</c:v>
                </c:pt>
                <c:pt idx="35525">
                  <c:v>-401.697</c:v>
                </c:pt>
                <c:pt idx="35526">
                  <c:v>-401.68099999999998</c:v>
                </c:pt>
                <c:pt idx="35527">
                  <c:v>-401.66500000000002</c:v>
                </c:pt>
                <c:pt idx="35528">
                  <c:v>-401.649</c:v>
                </c:pt>
                <c:pt idx="35529">
                  <c:v>-401.63299999999998</c:v>
                </c:pt>
                <c:pt idx="35530">
                  <c:v>-401.61700000000002</c:v>
                </c:pt>
                <c:pt idx="35531">
                  <c:v>-401.601</c:v>
                </c:pt>
                <c:pt idx="35532">
                  <c:v>-401.58499999999998</c:v>
                </c:pt>
                <c:pt idx="35533">
                  <c:v>-401.56900000000002</c:v>
                </c:pt>
                <c:pt idx="35534">
                  <c:v>-401.553</c:v>
                </c:pt>
                <c:pt idx="35535">
                  <c:v>-401.53699999999998</c:v>
                </c:pt>
                <c:pt idx="35536">
                  <c:v>-401.52100000000002</c:v>
                </c:pt>
                <c:pt idx="35537">
                  <c:v>-401.505</c:v>
                </c:pt>
                <c:pt idx="35538">
                  <c:v>-401.48899999999998</c:v>
                </c:pt>
                <c:pt idx="35539">
                  <c:v>-401.47300000000001</c:v>
                </c:pt>
                <c:pt idx="35540">
                  <c:v>-401.45699999999999</c:v>
                </c:pt>
                <c:pt idx="35541">
                  <c:v>-401.44099999999997</c:v>
                </c:pt>
                <c:pt idx="35542">
                  <c:v>-401.42500000000001</c:v>
                </c:pt>
                <c:pt idx="35543">
                  <c:v>-401.40899999999999</c:v>
                </c:pt>
                <c:pt idx="35544">
                  <c:v>-401.39299999999997</c:v>
                </c:pt>
                <c:pt idx="35545">
                  <c:v>-401.37700000000001</c:v>
                </c:pt>
                <c:pt idx="35546">
                  <c:v>-401.36099999999999</c:v>
                </c:pt>
                <c:pt idx="35547">
                  <c:v>-401.34500000000003</c:v>
                </c:pt>
                <c:pt idx="35548">
                  <c:v>-401.32900000000001</c:v>
                </c:pt>
                <c:pt idx="35549">
                  <c:v>-401.31299999999999</c:v>
                </c:pt>
                <c:pt idx="35550">
                  <c:v>-401.29700000000003</c:v>
                </c:pt>
                <c:pt idx="35551">
                  <c:v>-401.28100000000001</c:v>
                </c:pt>
                <c:pt idx="35552">
                  <c:v>-401.26499999999999</c:v>
                </c:pt>
                <c:pt idx="35553">
                  <c:v>-401.24900000000002</c:v>
                </c:pt>
                <c:pt idx="35554">
                  <c:v>-401.233</c:v>
                </c:pt>
                <c:pt idx="35555">
                  <c:v>-401.21699999999998</c:v>
                </c:pt>
                <c:pt idx="35556">
                  <c:v>-401.20100000000002</c:v>
                </c:pt>
                <c:pt idx="35557">
                  <c:v>-401.185</c:v>
                </c:pt>
                <c:pt idx="35558">
                  <c:v>-401.16899999999998</c:v>
                </c:pt>
                <c:pt idx="35559">
                  <c:v>-401.15300000000002</c:v>
                </c:pt>
                <c:pt idx="35560">
                  <c:v>-401.137</c:v>
                </c:pt>
                <c:pt idx="35561">
                  <c:v>-401.12099999999998</c:v>
                </c:pt>
                <c:pt idx="35562">
                  <c:v>-401.10500000000002</c:v>
                </c:pt>
                <c:pt idx="35563">
                  <c:v>-401.089</c:v>
                </c:pt>
                <c:pt idx="35564">
                  <c:v>-401.07299999999998</c:v>
                </c:pt>
                <c:pt idx="35565">
                  <c:v>-401.05700000000002</c:v>
                </c:pt>
                <c:pt idx="35566">
                  <c:v>-401.041</c:v>
                </c:pt>
                <c:pt idx="35567">
                  <c:v>-401.02499999999998</c:v>
                </c:pt>
                <c:pt idx="35568">
                  <c:v>-401.00900000000001</c:v>
                </c:pt>
                <c:pt idx="35569">
                  <c:v>-400.99299999999999</c:v>
                </c:pt>
                <c:pt idx="35570">
                  <c:v>-400.97699999999998</c:v>
                </c:pt>
                <c:pt idx="35571">
                  <c:v>-400.96100000000001</c:v>
                </c:pt>
                <c:pt idx="35572">
                  <c:v>-400.94499999999999</c:v>
                </c:pt>
                <c:pt idx="35573">
                  <c:v>-400.92899999999997</c:v>
                </c:pt>
                <c:pt idx="35574">
                  <c:v>-400.91300000000001</c:v>
                </c:pt>
                <c:pt idx="35575">
                  <c:v>-400.89699999999999</c:v>
                </c:pt>
                <c:pt idx="35576">
                  <c:v>-400.88099999999997</c:v>
                </c:pt>
                <c:pt idx="35577">
                  <c:v>-400.86500000000001</c:v>
                </c:pt>
                <c:pt idx="35578">
                  <c:v>-400.84899999999999</c:v>
                </c:pt>
                <c:pt idx="35579">
                  <c:v>-400.83300000000003</c:v>
                </c:pt>
                <c:pt idx="35580">
                  <c:v>-400.81700000000001</c:v>
                </c:pt>
                <c:pt idx="35581">
                  <c:v>-400.80099999999999</c:v>
                </c:pt>
                <c:pt idx="35582">
                  <c:v>-400.78500000000003</c:v>
                </c:pt>
                <c:pt idx="35583">
                  <c:v>-400.76900000000001</c:v>
                </c:pt>
                <c:pt idx="35584">
                  <c:v>-400.75299999999999</c:v>
                </c:pt>
                <c:pt idx="35585">
                  <c:v>-400.73700000000002</c:v>
                </c:pt>
                <c:pt idx="35586">
                  <c:v>-400.721</c:v>
                </c:pt>
                <c:pt idx="35587">
                  <c:v>-400.70499999999998</c:v>
                </c:pt>
                <c:pt idx="35588">
                  <c:v>-400.68900000000002</c:v>
                </c:pt>
                <c:pt idx="35589">
                  <c:v>-400.673</c:v>
                </c:pt>
                <c:pt idx="35590">
                  <c:v>-400.65699999999998</c:v>
                </c:pt>
                <c:pt idx="35591">
                  <c:v>-400.64100000000002</c:v>
                </c:pt>
                <c:pt idx="35592">
                  <c:v>-400.625</c:v>
                </c:pt>
                <c:pt idx="35593">
                  <c:v>-400.60899999999998</c:v>
                </c:pt>
                <c:pt idx="35594">
                  <c:v>-400.59300000000002</c:v>
                </c:pt>
                <c:pt idx="35595">
                  <c:v>-400.577</c:v>
                </c:pt>
                <c:pt idx="35596">
                  <c:v>-400.56099999999998</c:v>
                </c:pt>
                <c:pt idx="35597">
                  <c:v>-400.54500000000002</c:v>
                </c:pt>
                <c:pt idx="35598">
                  <c:v>-400.529</c:v>
                </c:pt>
                <c:pt idx="35599">
                  <c:v>-400.51299999999998</c:v>
                </c:pt>
                <c:pt idx="35600">
                  <c:v>-400.49700000000001</c:v>
                </c:pt>
                <c:pt idx="35601">
                  <c:v>-400.48099999999999</c:v>
                </c:pt>
                <c:pt idx="35602">
                  <c:v>-400.46499999999997</c:v>
                </c:pt>
                <c:pt idx="35603">
                  <c:v>-400.44900000000001</c:v>
                </c:pt>
                <c:pt idx="35604">
                  <c:v>-400.43299999999999</c:v>
                </c:pt>
                <c:pt idx="35605">
                  <c:v>-400.41699999999997</c:v>
                </c:pt>
                <c:pt idx="35606">
                  <c:v>-400.40100000000001</c:v>
                </c:pt>
                <c:pt idx="35607">
                  <c:v>-400.38499999999999</c:v>
                </c:pt>
                <c:pt idx="35608">
                  <c:v>-400.36900000000003</c:v>
                </c:pt>
                <c:pt idx="35609">
                  <c:v>-400.35300000000001</c:v>
                </c:pt>
                <c:pt idx="35610">
                  <c:v>-400.33699999999999</c:v>
                </c:pt>
                <c:pt idx="35611">
                  <c:v>-400.32100000000003</c:v>
                </c:pt>
                <c:pt idx="35612">
                  <c:v>-400.30500000000001</c:v>
                </c:pt>
                <c:pt idx="35613">
                  <c:v>-400.28899999999999</c:v>
                </c:pt>
                <c:pt idx="35614">
                  <c:v>-400.27300000000002</c:v>
                </c:pt>
                <c:pt idx="35615">
                  <c:v>-400.25700000000001</c:v>
                </c:pt>
                <c:pt idx="35616">
                  <c:v>-400.24099999999999</c:v>
                </c:pt>
                <c:pt idx="35617">
                  <c:v>-400.22500000000002</c:v>
                </c:pt>
                <c:pt idx="35618">
                  <c:v>-400.209</c:v>
                </c:pt>
                <c:pt idx="35619">
                  <c:v>-400.19299999999998</c:v>
                </c:pt>
                <c:pt idx="35620">
                  <c:v>-400.17700000000002</c:v>
                </c:pt>
                <c:pt idx="35621">
                  <c:v>-400.161</c:v>
                </c:pt>
                <c:pt idx="35622">
                  <c:v>-400.14499999999998</c:v>
                </c:pt>
                <c:pt idx="35623">
                  <c:v>-400.12900000000002</c:v>
                </c:pt>
                <c:pt idx="35624">
                  <c:v>-400.113</c:v>
                </c:pt>
                <c:pt idx="35625">
                  <c:v>-400.09699999999998</c:v>
                </c:pt>
                <c:pt idx="35626">
                  <c:v>-400.08100000000002</c:v>
                </c:pt>
                <c:pt idx="35627">
                  <c:v>-400.065</c:v>
                </c:pt>
                <c:pt idx="35628">
                  <c:v>-400.04899999999998</c:v>
                </c:pt>
                <c:pt idx="35629">
                  <c:v>-400.03300000000002</c:v>
                </c:pt>
                <c:pt idx="35630">
                  <c:v>-400.017</c:v>
                </c:pt>
                <c:pt idx="35631">
                  <c:v>-400.00099999999998</c:v>
                </c:pt>
                <c:pt idx="35632">
                  <c:v>-399.98500000000001</c:v>
                </c:pt>
                <c:pt idx="35633">
                  <c:v>-399.96899999999999</c:v>
                </c:pt>
                <c:pt idx="35634">
                  <c:v>-399.95299999999997</c:v>
                </c:pt>
                <c:pt idx="35635">
                  <c:v>-399.93799999999999</c:v>
                </c:pt>
                <c:pt idx="35636">
                  <c:v>-399.92200000000003</c:v>
                </c:pt>
                <c:pt idx="35637">
                  <c:v>-399.90600000000001</c:v>
                </c:pt>
                <c:pt idx="35638">
                  <c:v>-399.89</c:v>
                </c:pt>
                <c:pt idx="35639">
                  <c:v>-399.87400000000002</c:v>
                </c:pt>
                <c:pt idx="35640">
                  <c:v>-399.858</c:v>
                </c:pt>
                <c:pt idx="35641">
                  <c:v>-399.84199999999998</c:v>
                </c:pt>
                <c:pt idx="35642">
                  <c:v>-399.82600000000002</c:v>
                </c:pt>
                <c:pt idx="35643">
                  <c:v>-399.81</c:v>
                </c:pt>
                <c:pt idx="35644">
                  <c:v>-399.79399999999998</c:v>
                </c:pt>
                <c:pt idx="35645">
                  <c:v>-399.77800000000002</c:v>
                </c:pt>
                <c:pt idx="35646">
                  <c:v>-399.762</c:v>
                </c:pt>
                <c:pt idx="35647">
                  <c:v>-399.74599999999998</c:v>
                </c:pt>
                <c:pt idx="35648">
                  <c:v>-399.73</c:v>
                </c:pt>
                <c:pt idx="35649">
                  <c:v>-399.714</c:v>
                </c:pt>
                <c:pt idx="35650">
                  <c:v>-399.69799999999998</c:v>
                </c:pt>
                <c:pt idx="35651">
                  <c:v>-399.68200000000002</c:v>
                </c:pt>
                <c:pt idx="35652">
                  <c:v>-399.666</c:v>
                </c:pt>
                <c:pt idx="35653">
                  <c:v>-399.65</c:v>
                </c:pt>
                <c:pt idx="35654">
                  <c:v>-399.63400000000001</c:v>
                </c:pt>
                <c:pt idx="35655">
                  <c:v>-399.61799999999999</c:v>
                </c:pt>
                <c:pt idx="35656">
                  <c:v>-399.60199999999998</c:v>
                </c:pt>
                <c:pt idx="35657">
                  <c:v>-399.58600000000001</c:v>
                </c:pt>
                <c:pt idx="35658">
                  <c:v>-399.57</c:v>
                </c:pt>
                <c:pt idx="35659">
                  <c:v>-399.55399999999997</c:v>
                </c:pt>
                <c:pt idx="35660">
                  <c:v>-399.53800000000001</c:v>
                </c:pt>
                <c:pt idx="35661">
                  <c:v>-399.52199999999999</c:v>
                </c:pt>
                <c:pt idx="35662">
                  <c:v>-399.50599999999997</c:v>
                </c:pt>
                <c:pt idx="35663">
                  <c:v>-399.49</c:v>
                </c:pt>
                <c:pt idx="35664">
                  <c:v>-399.47399999999999</c:v>
                </c:pt>
                <c:pt idx="35665">
                  <c:v>-399.45800000000003</c:v>
                </c:pt>
                <c:pt idx="35666">
                  <c:v>-399.44200000000001</c:v>
                </c:pt>
                <c:pt idx="35667">
                  <c:v>-399.42599999999999</c:v>
                </c:pt>
                <c:pt idx="35668">
                  <c:v>-399.41</c:v>
                </c:pt>
                <c:pt idx="35669">
                  <c:v>-399.39400000000001</c:v>
                </c:pt>
                <c:pt idx="35670">
                  <c:v>-399.37799999999999</c:v>
                </c:pt>
                <c:pt idx="35671">
                  <c:v>-399.36200000000002</c:v>
                </c:pt>
                <c:pt idx="35672">
                  <c:v>-399.346</c:v>
                </c:pt>
                <c:pt idx="35673">
                  <c:v>-399.33</c:v>
                </c:pt>
                <c:pt idx="35674">
                  <c:v>-399.31400000000002</c:v>
                </c:pt>
                <c:pt idx="35675">
                  <c:v>-399.298</c:v>
                </c:pt>
                <c:pt idx="35676">
                  <c:v>-399.28199999999998</c:v>
                </c:pt>
                <c:pt idx="35677">
                  <c:v>-399.26600000000002</c:v>
                </c:pt>
                <c:pt idx="35678">
                  <c:v>-399.25</c:v>
                </c:pt>
                <c:pt idx="35679">
                  <c:v>-399.23399999999998</c:v>
                </c:pt>
                <c:pt idx="35680">
                  <c:v>-399.21800000000002</c:v>
                </c:pt>
                <c:pt idx="35681">
                  <c:v>-399.202</c:v>
                </c:pt>
                <c:pt idx="35682">
                  <c:v>-399.18599999999998</c:v>
                </c:pt>
                <c:pt idx="35683">
                  <c:v>-399.17</c:v>
                </c:pt>
                <c:pt idx="35684">
                  <c:v>-399.154</c:v>
                </c:pt>
                <c:pt idx="35685">
                  <c:v>-399.13799999999998</c:v>
                </c:pt>
                <c:pt idx="35686">
                  <c:v>-399.12200000000001</c:v>
                </c:pt>
                <c:pt idx="35687">
                  <c:v>-399.10599999999999</c:v>
                </c:pt>
                <c:pt idx="35688">
                  <c:v>-399.09</c:v>
                </c:pt>
                <c:pt idx="35689">
                  <c:v>-399.07400000000001</c:v>
                </c:pt>
                <c:pt idx="35690">
                  <c:v>-399.05799999999999</c:v>
                </c:pt>
                <c:pt idx="35691">
                  <c:v>-399.04199999999997</c:v>
                </c:pt>
                <c:pt idx="35692">
                  <c:v>-399.02600000000001</c:v>
                </c:pt>
                <c:pt idx="35693">
                  <c:v>-399.01</c:v>
                </c:pt>
                <c:pt idx="35694">
                  <c:v>-398.99400000000003</c:v>
                </c:pt>
                <c:pt idx="35695">
                  <c:v>-398.97800000000001</c:v>
                </c:pt>
                <c:pt idx="35696">
                  <c:v>-398.96199999999999</c:v>
                </c:pt>
                <c:pt idx="35697">
                  <c:v>-398.94600000000003</c:v>
                </c:pt>
                <c:pt idx="35698">
                  <c:v>-398.93</c:v>
                </c:pt>
                <c:pt idx="35699">
                  <c:v>-398.91399999999999</c:v>
                </c:pt>
                <c:pt idx="35700">
                  <c:v>-398.89800000000002</c:v>
                </c:pt>
                <c:pt idx="35701">
                  <c:v>-398.88200000000001</c:v>
                </c:pt>
                <c:pt idx="35702">
                  <c:v>-398.86599999999999</c:v>
                </c:pt>
                <c:pt idx="35703">
                  <c:v>-398.85</c:v>
                </c:pt>
                <c:pt idx="35704">
                  <c:v>-398.834</c:v>
                </c:pt>
                <c:pt idx="35705">
                  <c:v>-398.81799999999998</c:v>
                </c:pt>
                <c:pt idx="35706">
                  <c:v>-398.80200000000002</c:v>
                </c:pt>
                <c:pt idx="35707">
                  <c:v>-398.786</c:v>
                </c:pt>
                <c:pt idx="35708">
                  <c:v>-398.77</c:v>
                </c:pt>
                <c:pt idx="35709">
                  <c:v>-398.75400000000002</c:v>
                </c:pt>
                <c:pt idx="35710">
                  <c:v>-398.738</c:v>
                </c:pt>
                <c:pt idx="35711">
                  <c:v>-398.72199999999998</c:v>
                </c:pt>
                <c:pt idx="35712">
                  <c:v>-398.70600000000002</c:v>
                </c:pt>
                <c:pt idx="35713">
                  <c:v>-398.69</c:v>
                </c:pt>
                <c:pt idx="35714">
                  <c:v>-398.67399999999998</c:v>
                </c:pt>
                <c:pt idx="35715">
                  <c:v>-398.65800000000002</c:v>
                </c:pt>
                <c:pt idx="35716">
                  <c:v>-398.642</c:v>
                </c:pt>
                <c:pt idx="35717">
                  <c:v>-398.62599999999998</c:v>
                </c:pt>
                <c:pt idx="35718">
                  <c:v>-398.61</c:v>
                </c:pt>
                <c:pt idx="35719">
                  <c:v>-398.59399999999999</c:v>
                </c:pt>
                <c:pt idx="35720">
                  <c:v>-398.57799999999997</c:v>
                </c:pt>
                <c:pt idx="35721">
                  <c:v>-398.56200000000001</c:v>
                </c:pt>
                <c:pt idx="35722">
                  <c:v>-398.54599999999999</c:v>
                </c:pt>
                <c:pt idx="35723">
                  <c:v>-398.53</c:v>
                </c:pt>
                <c:pt idx="35724">
                  <c:v>-398.51400000000001</c:v>
                </c:pt>
                <c:pt idx="35725">
                  <c:v>-398.49799999999999</c:v>
                </c:pt>
                <c:pt idx="35726">
                  <c:v>-398.48200000000003</c:v>
                </c:pt>
                <c:pt idx="35727">
                  <c:v>-398.46600000000001</c:v>
                </c:pt>
                <c:pt idx="35728">
                  <c:v>-398.45</c:v>
                </c:pt>
                <c:pt idx="35729">
                  <c:v>-398.43400000000003</c:v>
                </c:pt>
                <c:pt idx="35730">
                  <c:v>-398.41800000000001</c:v>
                </c:pt>
                <c:pt idx="35731">
                  <c:v>-398.40199999999999</c:v>
                </c:pt>
                <c:pt idx="35732">
                  <c:v>-398.38600000000002</c:v>
                </c:pt>
                <c:pt idx="35733">
                  <c:v>-398.37</c:v>
                </c:pt>
                <c:pt idx="35734">
                  <c:v>-398.35399999999998</c:v>
                </c:pt>
                <c:pt idx="35735">
                  <c:v>-398.33800000000002</c:v>
                </c:pt>
                <c:pt idx="35736">
                  <c:v>-398.322</c:v>
                </c:pt>
                <c:pt idx="35737">
                  <c:v>-398.30599999999998</c:v>
                </c:pt>
                <c:pt idx="35738">
                  <c:v>-398.29</c:v>
                </c:pt>
                <c:pt idx="35739">
                  <c:v>-398.274</c:v>
                </c:pt>
                <c:pt idx="35740">
                  <c:v>-398.25799999999998</c:v>
                </c:pt>
                <c:pt idx="35741">
                  <c:v>-398.24200000000002</c:v>
                </c:pt>
                <c:pt idx="35742">
                  <c:v>-398.226</c:v>
                </c:pt>
                <c:pt idx="35743">
                  <c:v>-398.21</c:v>
                </c:pt>
                <c:pt idx="35744">
                  <c:v>-398.19400000000002</c:v>
                </c:pt>
                <c:pt idx="35745">
                  <c:v>-398.178</c:v>
                </c:pt>
                <c:pt idx="35746">
                  <c:v>-398.16199999999998</c:v>
                </c:pt>
                <c:pt idx="35747">
                  <c:v>-398.14600000000002</c:v>
                </c:pt>
                <c:pt idx="35748">
                  <c:v>-398.13</c:v>
                </c:pt>
                <c:pt idx="35749">
                  <c:v>-398.11500000000001</c:v>
                </c:pt>
                <c:pt idx="35750">
                  <c:v>-398.09899999999999</c:v>
                </c:pt>
                <c:pt idx="35751">
                  <c:v>-398.08300000000003</c:v>
                </c:pt>
                <c:pt idx="35752">
                  <c:v>-398.06700000000001</c:v>
                </c:pt>
                <c:pt idx="35753">
                  <c:v>-398.05099999999999</c:v>
                </c:pt>
                <c:pt idx="35754">
                  <c:v>-398.03500000000003</c:v>
                </c:pt>
                <c:pt idx="35755">
                  <c:v>-398.01900000000001</c:v>
                </c:pt>
                <c:pt idx="35756">
                  <c:v>-398.00299999999999</c:v>
                </c:pt>
                <c:pt idx="35757">
                  <c:v>-397.98700000000002</c:v>
                </c:pt>
                <c:pt idx="35758">
                  <c:v>-397.971</c:v>
                </c:pt>
                <c:pt idx="35759">
                  <c:v>-397.95499999999998</c:v>
                </c:pt>
                <c:pt idx="35760">
                  <c:v>-397.93900000000002</c:v>
                </c:pt>
                <c:pt idx="35761">
                  <c:v>-397.923</c:v>
                </c:pt>
                <c:pt idx="35762">
                  <c:v>-397.90699999999998</c:v>
                </c:pt>
                <c:pt idx="35763">
                  <c:v>-397.89100000000002</c:v>
                </c:pt>
                <c:pt idx="35764">
                  <c:v>-397.875</c:v>
                </c:pt>
                <c:pt idx="35765">
                  <c:v>-397.85899999999998</c:v>
                </c:pt>
                <c:pt idx="35766">
                  <c:v>-397.84300000000002</c:v>
                </c:pt>
                <c:pt idx="35767">
                  <c:v>-397.827</c:v>
                </c:pt>
                <c:pt idx="35768">
                  <c:v>-397.81099999999998</c:v>
                </c:pt>
                <c:pt idx="35769">
                  <c:v>-397.79500000000002</c:v>
                </c:pt>
                <c:pt idx="35770">
                  <c:v>-397.779</c:v>
                </c:pt>
                <c:pt idx="35771">
                  <c:v>-397.76299999999998</c:v>
                </c:pt>
                <c:pt idx="35772">
                  <c:v>-397.74700000000001</c:v>
                </c:pt>
                <c:pt idx="35773">
                  <c:v>-397.73099999999999</c:v>
                </c:pt>
                <c:pt idx="35774">
                  <c:v>-397.71499999999997</c:v>
                </c:pt>
                <c:pt idx="35775">
                  <c:v>-397.69900000000001</c:v>
                </c:pt>
                <c:pt idx="35776">
                  <c:v>-397.68299999999999</c:v>
                </c:pt>
                <c:pt idx="35777">
                  <c:v>-397.66699999999997</c:v>
                </c:pt>
                <c:pt idx="35778">
                  <c:v>-397.65100000000001</c:v>
                </c:pt>
                <c:pt idx="35779">
                  <c:v>-397.63499999999999</c:v>
                </c:pt>
                <c:pt idx="35780">
                  <c:v>-397.61900000000003</c:v>
                </c:pt>
                <c:pt idx="35781">
                  <c:v>-397.60300000000001</c:v>
                </c:pt>
                <c:pt idx="35782">
                  <c:v>-397.58699999999999</c:v>
                </c:pt>
                <c:pt idx="35783">
                  <c:v>-397.57100000000003</c:v>
                </c:pt>
                <c:pt idx="35784">
                  <c:v>-397.55500000000001</c:v>
                </c:pt>
                <c:pt idx="35785">
                  <c:v>-397.53899999999999</c:v>
                </c:pt>
                <c:pt idx="35786">
                  <c:v>-397.52300000000002</c:v>
                </c:pt>
                <c:pt idx="35787">
                  <c:v>-397.50700000000001</c:v>
                </c:pt>
                <c:pt idx="35788">
                  <c:v>-397.49099999999999</c:v>
                </c:pt>
                <c:pt idx="35789">
                  <c:v>-397.47500000000002</c:v>
                </c:pt>
                <c:pt idx="35790">
                  <c:v>-397.459</c:v>
                </c:pt>
                <c:pt idx="35791">
                  <c:v>-397.44299999999998</c:v>
                </c:pt>
                <c:pt idx="35792">
                  <c:v>-397.42700000000002</c:v>
                </c:pt>
                <c:pt idx="35793">
                  <c:v>-397.411</c:v>
                </c:pt>
                <c:pt idx="35794">
                  <c:v>-397.39499999999998</c:v>
                </c:pt>
                <c:pt idx="35795">
                  <c:v>-397.37900000000002</c:v>
                </c:pt>
                <c:pt idx="35796">
                  <c:v>-397.363</c:v>
                </c:pt>
                <c:pt idx="35797">
                  <c:v>-397.34699999999998</c:v>
                </c:pt>
                <c:pt idx="35798">
                  <c:v>-397.33100000000002</c:v>
                </c:pt>
                <c:pt idx="35799">
                  <c:v>-397.315</c:v>
                </c:pt>
                <c:pt idx="35800">
                  <c:v>-397.29899999999998</c:v>
                </c:pt>
                <c:pt idx="35801">
                  <c:v>-397.28300000000002</c:v>
                </c:pt>
                <c:pt idx="35802">
                  <c:v>-397.267</c:v>
                </c:pt>
                <c:pt idx="35803">
                  <c:v>-397.25099999999998</c:v>
                </c:pt>
                <c:pt idx="35804">
                  <c:v>-397.23500000000001</c:v>
                </c:pt>
                <c:pt idx="35805">
                  <c:v>-397.21899999999999</c:v>
                </c:pt>
                <c:pt idx="35806">
                  <c:v>-397.20299999999997</c:v>
                </c:pt>
                <c:pt idx="35807">
                  <c:v>-397.18700000000001</c:v>
                </c:pt>
                <c:pt idx="35808">
                  <c:v>-397.17099999999999</c:v>
                </c:pt>
                <c:pt idx="35809">
                  <c:v>-397.15499999999997</c:v>
                </c:pt>
                <c:pt idx="35810">
                  <c:v>-397.13900000000001</c:v>
                </c:pt>
                <c:pt idx="35811">
                  <c:v>-397.12299999999999</c:v>
                </c:pt>
                <c:pt idx="35812">
                  <c:v>-397.10700000000003</c:v>
                </c:pt>
                <c:pt idx="35813">
                  <c:v>-397.09100000000001</c:v>
                </c:pt>
                <c:pt idx="35814">
                  <c:v>-397.07499999999999</c:v>
                </c:pt>
                <c:pt idx="35815">
                  <c:v>-397.05900000000003</c:v>
                </c:pt>
                <c:pt idx="35816">
                  <c:v>-397.04300000000001</c:v>
                </c:pt>
                <c:pt idx="35817">
                  <c:v>-397.02699999999999</c:v>
                </c:pt>
                <c:pt idx="35818">
                  <c:v>-397.01100000000002</c:v>
                </c:pt>
                <c:pt idx="35819">
                  <c:v>-396.995</c:v>
                </c:pt>
                <c:pt idx="35820">
                  <c:v>-396.97899999999998</c:v>
                </c:pt>
                <c:pt idx="35821">
                  <c:v>-396.96300000000002</c:v>
                </c:pt>
                <c:pt idx="35822">
                  <c:v>-396.947</c:v>
                </c:pt>
                <c:pt idx="35823">
                  <c:v>-396.93099999999998</c:v>
                </c:pt>
                <c:pt idx="35824">
                  <c:v>-396.91500000000002</c:v>
                </c:pt>
                <c:pt idx="35825">
                  <c:v>-396.899</c:v>
                </c:pt>
                <c:pt idx="35826">
                  <c:v>-396.88299999999998</c:v>
                </c:pt>
                <c:pt idx="35827">
                  <c:v>-396.86700000000002</c:v>
                </c:pt>
                <c:pt idx="35828">
                  <c:v>-396.851</c:v>
                </c:pt>
                <c:pt idx="35829">
                  <c:v>-396.83499999999998</c:v>
                </c:pt>
                <c:pt idx="35830">
                  <c:v>-396.81900000000002</c:v>
                </c:pt>
                <c:pt idx="35831">
                  <c:v>-396.803</c:v>
                </c:pt>
                <c:pt idx="35832">
                  <c:v>-396.78699999999998</c:v>
                </c:pt>
                <c:pt idx="35833">
                  <c:v>-396.77100000000002</c:v>
                </c:pt>
                <c:pt idx="35834">
                  <c:v>-396.755</c:v>
                </c:pt>
                <c:pt idx="35835">
                  <c:v>-396.73899999999998</c:v>
                </c:pt>
                <c:pt idx="35836">
                  <c:v>-396.72300000000001</c:v>
                </c:pt>
                <c:pt idx="35837">
                  <c:v>-396.70699999999999</c:v>
                </c:pt>
                <c:pt idx="35838">
                  <c:v>-396.69099999999997</c:v>
                </c:pt>
                <c:pt idx="35839">
                  <c:v>-396.67500000000001</c:v>
                </c:pt>
                <c:pt idx="35840">
                  <c:v>-396.65899999999999</c:v>
                </c:pt>
                <c:pt idx="35841">
                  <c:v>-396.64299999999997</c:v>
                </c:pt>
                <c:pt idx="35842">
                  <c:v>-396.62700000000001</c:v>
                </c:pt>
                <c:pt idx="35843">
                  <c:v>-396.61099999999999</c:v>
                </c:pt>
                <c:pt idx="35844">
                  <c:v>-396.59500000000003</c:v>
                </c:pt>
                <c:pt idx="35845">
                  <c:v>-396.57900000000001</c:v>
                </c:pt>
                <c:pt idx="35846">
                  <c:v>-396.56299999999999</c:v>
                </c:pt>
                <c:pt idx="35847">
                  <c:v>-396.54700000000003</c:v>
                </c:pt>
                <c:pt idx="35848">
                  <c:v>-396.53100000000001</c:v>
                </c:pt>
                <c:pt idx="35849">
                  <c:v>-396.51499999999999</c:v>
                </c:pt>
                <c:pt idx="35850">
                  <c:v>-396.49900000000002</c:v>
                </c:pt>
                <c:pt idx="35851">
                  <c:v>-396.483</c:v>
                </c:pt>
                <c:pt idx="35852">
                  <c:v>-396.46699999999998</c:v>
                </c:pt>
                <c:pt idx="35853">
                  <c:v>-396.45100000000002</c:v>
                </c:pt>
                <c:pt idx="35854">
                  <c:v>-396.435</c:v>
                </c:pt>
                <c:pt idx="35855">
                  <c:v>-396.41899999999998</c:v>
                </c:pt>
                <c:pt idx="35856">
                  <c:v>-396.40300000000002</c:v>
                </c:pt>
                <c:pt idx="35857">
                  <c:v>-396.387</c:v>
                </c:pt>
                <c:pt idx="35858">
                  <c:v>-396.37099999999998</c:v>
                </c:pt>
                <c:pt idx="35859">
                  <c:v>-396.35500000000002</c:v>
                </c:pt>
                <c:pt idx="35860">
                  <c:v>-396.339</c:v>
                </c:pt>
                <c:pt idx="35861">
                  <c:v>-396.32299999999998</c:v>
                </c:pt>
                <c:pt idx="35862">
                  <c:v>-396.30700000000002</c:v>
                </c:pt>
                <c:pt idx="35863">
                  <c:v>-396.29199999999997</c:v>
                </c:pt>
                <c:pt idx="35864">
                  <c:v>-396.27600000000001</c:v>
                </c:pt>
                <c:pt idx="35865">
                  <c:v>-396.26</c:v>
                </c:pt>
                <c:pt idx="35866">
                  <c:v>-396.24400000000003</c:v>
                </c:pt>
                <c:pt idx="35867">
                  <c:v>-396.22800000000001</c:v>
                </c:pt>
                <c:pt idx="35868">
                  <c:v>-396.21199999999999</c:v>
                </c:pt>
                <c:pt idx="35869">
                  <c:v>-396.19600000000003</c:v>
                </c:pt>
                <c:pt idx="35870">
                  <c:v>-396.18</c:v>
                </c:pt>
                <c:pt idx="35871">
                  <c:v>-396.16399999999999</c:v>
                </c:pt>
                <c:pt idx="35872">
                  <c:v>-396.14800000000002</c:v>
                </c:pt>
                <c:pt idx="35873">
                  <c:v>-396.13200000000001</c:v>
                </c:pt>
                <c:pt idx="35874">
                  <c:v>-396.11599999999999</c:v>
                </c:pt>
                <c:pt idx="35875">
                  <c:v>-396.1</c:v>
                </c:pt>
                <c:pt idx="35876">
                  <c:v>-396.084</c:v>
                </c:pt>
                <c:pt idx="35877">
                  <c:v>-396.06799999999998</c:v>
                </c:pt>
                <c:pt idx="35878">
                  <c:v>-396.05200000000002</c:v>
                </c:pt>
                <c:pt idx="35879">
                  <c:v>-396.036</c:v>
                </c:pt>
                <c:pt idx="35880">
                  <c:v>-396.02</c:v>
                </c:pt>
                <c:pt idx="35881">
                  <c:v>-396.00400000000002</c:v>
                </c:pt>
                <c:pt idx="35882">
                  <c:v>-395.988</c:v>
                </c:pt>
                <c:pt idx="35883">
                  <c:v>-395.97199999999998</c:v>
                </c:pt>
                <c:pt idx="35884">
                  <c:v>-395.95600000000002</c:v>
                </c:pt>
                <c:pt idx="35885">
                  <c:v>-395.94</c:v>
                </c:pt>
                <c:pt idx="35886">
                  <c:v>-395.92399999999998</c:v>
                </c:pt>
                <c:pt idx="35887">
                  <c:v>-395.90800000000002</c:v>
                </c:pt>
                <c:pt idx="35888">
                  <c:v>-395.892</c:v>
                </c:pt>
                <c:pt idx="35889">
                  <c:v>-395.87599999999998</c:v>
                </c:pt>
                <c:pt idx="35890">
                  <c:v>-395.86</c:v>
                </c:pt>
                <c:pt idx="35891">
                  <c:v>-395.84399999999999</c:v>
                </c:pt>
                <c:pt idx="35892">
                  <c:v>-395.82799999999997</c:v>
                </c:pt>
                <c:pt idx="35893">
                  <c:v>-395.81200000000001</c:v>
                </c:pt>
                <c:pt idx="35894">
                  <c:v>-395.79599999999999</c:v>
                </c:pt>
                <c:pt idx="35895">
                  <c:v>-395.78</c:v>
                </c:pt>
                <c:pt idx="35896">
                  <c:v>-395.76400000000001</c:v>
                </c:pt>
                <c:pt idx="35897">
                  <c:v>-395.74799999999999</c:v>
                </c:pt>
                <c:pt idx="35898">
                  <c:v>-395.73200000000003</c:v>
                </c:pt>
                <c:pt idx="35899">
                  <c:v>-395.71600000000001</c:v>
                </c:pt>
                <c:pt idx="35900">
                  <c:v>-395.7</c:v>
                </c:pt>
                <c:pt idx="35901">
                  <c:v>-395.68400000000003</c:v>
                </c:pt>
                <c:pt idx="35902">
                  <c:v>-395.66800000000001</c:v>
                </c:pt>
                <c:pt idx="35903">
                  <c:v>-395.65199999999999</c:v>
                </c:pt>
                <c:pt idx="35904">
                  <c:v>-395.63600000000002</c:v>
                </c:pt>
                <c:pt idx="35905">
                  <c:v>-395.62</c:v>
                </c:pt>
                <c:pt idx="35906">
                  <c:v>-395.60399999999998</c:v>
                </c:pt>
                <c:pt idx="35907">
                  <c:v>-395.58800000000002</c:v>
                </c:pt>
                <c:pt idx="35908">
                  <c:v>-395.572</c:v>
                </c:pt>
                <c:pt idx="35909">
                  <c:v>-395.55599999999998</c:v>
                </c:pt>
                <c:pt idx="35910">
                  <c:v>-395.54</c:v>
                </c:pt>
                <c:pt idx="35911">
                  <c:v>-395.524</c:v>
                </c:pt>
                <c:pt idx="35912">
                  <c:v>-395.50799999999998</c:v>
                </c:pt>
                <c:pt idx="35913">
                  <c:v>-395.49200000000002</c:v>
                </c:pt>
                <c:pt idx="35914">
                  <c:v>-395.476</c:v>
                </c:pt>
                <c:pt idx="35915">
                  <c:v>-395.46</c:v>
                </c:pt>
                <c:pt idx="35916">
                  <c:v>-395.44400000000002</c:v>
                </c:pt>
                <c:pt idx="35917">
                  <c:v>-395.428</c:v>
                </c:pt>
                <c:pt idx="35918">
                  <c:v>-395.41199999999998</c:v>
                </c:pt>
                <c:pt idx="35919">
                  <c:v>-395.39600000000002</c:v>
                </c:pt>
                <c:pt idx="35920">
                  <c:v>-395.38</c:v>
                </c:pt>
                <c:pt idx="35921">
                  <c:v>-395.36399999999998</c:v>
                </c:pt>
                <c:pt idx="35922">
                  <c:v>-395.34800000000001</c:v>
                </c:pt>
                <c:pt idx="35923">
                  <c:v>-395.33199999999999</c:v>
                </c:pt>
                <c:pt idx="35924">
                  <c:v>-395.31599999999997</c:v>
                </c:pt>
                <c:pt idx="35925">
                  <c:v>-395.3</c:v>
                </c:pt>
                <c:pt idx="35926">
                  <c:v>-395.28399999999999</c:v>
                </c:pt>
                <c:pt idx="35927">
                  <c:v>-395.26799999999997</c:v>
                </c:pt>
                <c:pt idx="35928">
                  <c:v>-395.25200000000001</c:v>
                </c:pt>
                <c:pt idx="35929">
                  <c:v>-395.23599999999999</c:v>
                </c:pt>
                <c:pt idx="35930">
                  <c:v>-395.22</c:v>
                </c:pt>
                <c:pt idx="35931">
                  <c:v>-395.20400000000001</c:v>
                </c:pt>
                <c:pt idx="35932">
                  <c:v>-395.18799999999999</c:v>
                </c:pt>
                <c:pt idx="35933">
                  <c:v>-395.17200000000003</c:v>
                </c:pt>
                <c:pt idx="35934">
                  <c:v>-395.15600000000001</c:v>
                </c:pt>
                <c:pt idx="35935">
                  <c:v>-395.14</c:v>
                </c:pt>
                <c:pt idx="35936">
                  <c:v>-395.12400000000002</c:v>
                </c:pt>
                <c:pt idx="35937">
                  <c:v>-395.108</c:v>
                </c:pt>
                <c:pt idx="35938">
                  <c:v>-395.09199999999998</c:v>
                </c:pt>
                <c:pt idx="35939">
                  <c:v>-395.07600000000002</c:v>
                </c:pt>
                <c:pt idx="35940">
                  <c:v>-395.06</c:v>
                </c:pt>
                <c:pt idx="35941">
                  <c:v>-395.04399999999998</c:v>
                </c:pt>
                <c:pt idx="35942">
                  <c:v>-395.02800000000002</c:v>
                </c:pt>
                <c:pt idx="35943">
                  <c:v>-395.012</c:v>
                </c:pt>
                <c:pt idx="35944">
                  <c:v>-394.99599999999998</c:v>
                </c:pt>
                <c:pt idx="35945">
                  <c:v>-394.98</c:v>
                </c:pt>
                <c:pt idx="35946">
                  <c:v>-394.964</c:v>
                </c:pt>
                <c:pt idx="35947">
                  <c:v>-394.94799999999998</c:v>
                </c:pt>
                <c:pt idx="35948">
                  <c:v>-394.93200000000002</c:v>
                </c:pt>
                <c:pt idx="35949">
                  <c:v>-394.916</c:v>
                </c:pt>
                <c:pt idx="35950">
                  <c:v>-394.9</c:v>
                </c:pt>
                <c:pt idx="35951">
                  <c:v>-394.88400000000001</c:v>
                </c:pt>
                <c:pt idx="35952">
                  <c:v>-394.86799999999999</c:v>
                </c:pt>
                <c:pt idx="35953">
                  <c:v>-394.85199999999998</c:v>
                </c:pt>
                <c:pt idx="35954">
                  <c:v>-394.83600000000001</c:v>
                </c:pt>
                <c:pt idx="35955">
                  <c:v>-394.82</c:v>
                </c:pt>
                <c:pt idx="35956">
                  <c:v>-394.80399999999997</c:v>
                </c:pt>
                <c:pt idx="35957">
                  <c:v>-394.78800000000001</c:v>
                </c:pt>
                <c:pt idx="35958">
                  <c:v>-394.77199999999999</c:v>
                </c:pt>
                <c:pt idx="35959">
                  <c:v>-394.75599999999997</c:v>
                </c:pt>
                <c:pt idx="35960">
                  <c:v>-394.74</c:v>
                </c:pt>
                <c:pt idx="35961">
                  <c:v>-394.72399999999999</c:v>
                </c:pt>
                <c:pt idx="35962">
                  <c:v>-394.70800000000003</c:v>
                </c:pt>
                <c:pt idx="35963">
                  <c:v>-394.69200000000001</c:v>
                </c:pt>
                <c:pt idx="35964">
                  <c:v>-394.67599999999999</c:v>
                </c:pt>
                <c:pt idx="35965">
                  <c:v>-394.66</c:v>
                </c:pt>
                <c:pt idx="35966">
                  <c:v>-394.64400000000001</c:v>
                </c:pt>
                <c:pt idx="35967">
                  <c:v>-394.62799999999999</c:v>
                </c:pt>
                <c:pt idx="35968">
                  <c:v>-394.61200000000002</c:v>
                </c:pt>
                <c:pt idx="35969">
                  <c:v>-394.596</c:v>
                </c:pt>
                <c:pt idx="35970">
                  <c:v>-394.58</c:v>
                </c:pt>
                <c:pt idx="35971">
                  <c:v>-394.56400000000002</c:v>
                </c:pt>
                <c:pt idx="35972">
                  <c:v>-394.548</c:v>
                </c:pt>
                <c:pt idx="35973">
                  <c:v>-394.53199999999998</c:v>
                </c:pt>
                <c:pt idx="35974">
                  <c:v>-394.51600000000002</c:v>
                </c:pt>
                <c:pt idx="35975">
                  <c:v>-394.5</c:v>
                </c:pt>
                <c:pt idx="35976">
                  <c:v>-394.48399999999998</c:v>
                </c:pt>
                <c:pt idx="35977">
                  <c:v>-394.46899999999999</c:v>
                </c:pt>
                <c:pt idx="35978">
                  <c:v>-394.45299999999997</c:v>
                </c:pt>
                <c:pt idx="35979">
                  <c:v>-394.43700000000001</c:v>
                </c:pt>
                <c:pt idx="35980">
                  <c:v>-394.42099999999999</c:v>
                </c:pt>
                <c:pt idx="35981">
                  <c:v>-394.40499999999997</c:v>
                </c:pt>
                <c:pt idx="35982">
                  <c:v>-394.38900000000001</c:v>
                </c:pt>
                <c:pt idx="35983">
                  <c:v>-394.37299999999999</c:v>
                </c:pt>
                <c:pt idx="35984">
                  <c:v>-394.35700000000003</c:v>
                </c:pt>
                <c:pt idx="35985">
                  <c:v>-394.34100000000001</c:v>
                </c:pt>
                <c:pt idx="35986">
                  <c:v>-394.32499999999999</c:v>
                </c:pt>
                <c:pt idx="35987">
                  <c:v>-394.30900000000003</c:v>
                </c:pt>
                <c:pt idx="35988">
                  <c:v>-394.29300000000001</c:v>
                </c:pt>
                <c:pt idx="35989">
                  <c:v>-394.27699999999999</c:v>
                </c:pt>
                <c:pt idx="35990">
                  <c:v>-394.26100000000002</c:v>
                </c:pt>
                <c:pt idx="35991">
                  <c:v>-394.245</c:v>
                </c:pt>
                <c:pt idx="35992">
                  <c:v>-394.22899999999998</c:v>
                </c:pt>
                <c:pt idx="35993">
                  <c:v>-394.21300000000002</c:v>
                </c:pt>
                <c:pt idx="35994">
                  <c:v>-394.197</c:v>
                </c:pt>
                <c:pt idx="35995">
                  <c:v>-394.18099999999998</c:v>
                </c:pt>
                <c:pt idx="35996">
                  <c:v>-394.16500000000002</c:v>
                </c:pt>
                <c:pt idx="35997">
                  <c:v>-394.149</c:v>
                </c:pt>
                <c:pt idx="35998">
                  <c:v>-394.13299999999998</c:v>
                </c:pt>
                <c:pt idx="35999">
                  <c:v>-394.11700000000002</c:v>
                </c:pt>
                <c:pt idx="36000">
                  <c:v>-394.101</c:v>
                </c:pt>
                <c:pt idx="36001">
                  <c:v>-394.08499999999998</c:v>
                </c:pt>
                <c:pt idx="36002">
                  <c:v>-394.06900000000002</c:v>
                </c:pt>
                <c:pt idx="36003">
                  <c:v>-394.053</c:v>
                </c:pt>
                <c:pt idx="36004">
                  <c:v>-394.03699999999998</c:v>
                </c:pt>
                <c:pt idx="36005">
                  <c:v>-394.02100000000002</c:v>
                </c:pt>
                <c:pt idx="36006">
                  <c:v>-394.005</c:v>
                </c:pt>
                <c:pt idx="36007">
                  <c:v>-393.98899999999998</c:v>
                </c:pt>
                <c:pt idx="36008">
                  <c:v>-393.97300000000001</c:v>
                </c:pt>
                <c:pt idx="36009">
                  <c:v>-393.95699999999999</c:v>
                </c:pt>
                <c:pt idx="36010">
                  <c:v>-393.94099999999997</c:v>
                </c:pt>
                <c:pt idx="36011">
                  <c:v>-393.92500000000001</c:v>
                </c:pt>
                <c:pt idx="36012">
                  <c:v>-393.90899999999999</c:v>
                </c:pt>
                <c:pt idx="36013">
                  <c:v>-393.89299999999997</c:v>
                </c:pt>
                <c:pt idx="36014">
                  <c:v>-393.87700000000001</c:v>
                </c:pt>
                <c:pt idx="36015">
                  <c:v>-393.86099999999999</c:v>
                </c:pt>
                <c:pt idx="36016">
                  <c:v>-393.84500000000003</c:v>
                </c:pt>
                <c:pt idx="36017">
                  <c:v>-393.82900000000001</c:v>
                </c:pt>
                <c:pt idx="36018">
                  <c:v>-393.81299999999999</c:v>
                </c:pt>
                <c:pt idx="36019">
                  <c:v>-393.79700000000003</c:v>
                </c:pt>
                <c:pt idx="36020">
                  <c:v>-393.78100000000001</c:v>
                </c:pt>
                <c:pt idx="36021">
                  <c:v>-393.76499999999999</c:v>
                </c:pt>
                <c:pt idx="36022">
                  <c:v>-393.74900000000002</c:v>
                </c:pt>
                <c:pt idx="36023">
                  <c:v>-393.733</c:v>
                </c:pt>
                <c:pt idx="36024">
                  <c:v>-393.71699999999998</c:v>
                </c:pt>
                <c:pt idx="36025">
                  <c:v>-393.70100000000002</c:v>
                </c:pt>
                <c:pt idx="36026">
                  <c:v>-393.685</c:v>
                </c:pt>
                <c:pt idx="36027">
                  <c:v>-393.66899999999998</c:v>
                </c:pt>
                <c:pt idx="36028">
                  <c:v>-393.65300000000002</c:v>
                </c:pt>
                <c:pt idx="36029">
                  <c:v>-393.637</c:v>
                </c:pt>
                <c:pt idx="36030">
                  <c:v>-393.62099999999998</c:v>
                </c:pt>
                <c:pt idx="36031">
                  <c:v>-393.60500000000002</c:v>
                </c:pt>
                <c:pt idx="36032">
                  <c:v>-393.589</c:v>
                </c:pt>
                <c:pt idx="36033">
                  <c:v>-393.57299999999998</c:v>
                </c:pt>
                <c:pt idx="36034">
                  <c:v>-393.55700000000002</c:v>
                </c:pt>
                <c:pt idx="36035">
                  <c:v>-393.541</c:v>
                </c:pt>
                <c:pt idx="36036">
                  <c:v>-393.52499999999998</c:v>
                </c:pt>
                <c:pt idx="36037">
                  <c:v>-393.50900000000001</c:v>
                </c:pt>
                <c:pt idx="36038">
                  <c:v>-393.49299999999999</c:v>
                </c:pt>
                <c:pt idx="36039">
                  <c:v>-393.47699999999998</c:v>
                </c:pt>
                <c:pt idx="36040">
                  <c:v>-393.46100000000001</c:v>
                </c:pt>
                <c:pt idx="36041">
                  <c:v>-393.44499999999999</c:v>
                </c:pt>
                <c:pt idx="36042">
                  <c:v>-393.42899999999997</c:v>
                </c:pt>
                <c:pt idx="36043">
                  <c:v>-393.41300000000001</c:v>
                </c:pt>
                <c:pt idx="36044">
                  <c:v>-393.39699999999999</c:v>
                </c:pt>
                <c:pt idx="36045">
                  <c:v>-393.38099999999997</c:v>
                </c:pt>
                <c:pt idx="36046">
                  <c:v>-393.36500000000001</c:v>
                </c:pt>
                <c:pt idx="36047">
                  <c:v>-393.34899999999999</c:v>
                </c:pt>
                <c:pt idx="36048">
                  <c:v>-393.33300000000003</c:v>
                </c:pt>
                <c:pt idx="36049">
                  <c:v>-393.31700000000001</c:v>
                </c:pt>
                <c:pt idx="36050">
                  <c:v>-393.30099999999999</c:v>
                </c:pt>
                <c:pt idx="36051">
                  <c:v>-393.28500000000003</c:v>
                </c:pt>
                <c:pt idx="36052">
                  <c:v>-393.26900000000001</c:v>
                </c:pt>
                <c:pt idx="36053">
                  <c:v>-393.25299999999999</c:v>
                </c:pt>
                <c:pt idx="36054">
                  <c:v>-393.23700000000002</c:v>
                </c:pt>
                <c:pt idx="36055">
                  <c:v>-393.221</c:v>
                </c:pt>
                <c:pt idx="36056">
                  <c:v>-393.20499999999998</c:v>
                </c:pt>
                <c:pt idx="36057">
                  <c:v>-393.18900000000002</c:v>
                </c:pt>
                <c:pt idx="36058">
                  <c:v>-393.173</c:v>
                </c:pt>
                <c:pt idx="36059">
                  <c:v>-393.15699999999998</c:v>
                </c:pt>
                <c:pt idx="36060">
                  <c:v>-393.14100000000002</c:v>
                </c:pt>
                <c:pt idx="36061">
                  <c:v>-393.125</c:v>
                </c:pt>
                <c:pt idx="36062">
                  <c:v>-393.10899999999998</c:v>
                </c:pt>
                <c:pt idx="36063">
                  <c:v>-393.09300000000002</c:v>
                </c:pt>
                <c:pt idx="36064">
                  <c:v>-393.077</c:v>
                </c:pt>
                <c:pt idx="36065">
                  <c:v>-393.06099999999998</c:v>
                </c:pt>
                <c:pt idx="36066">
                  <c:v>-393.04500000000002</c:v>
                </c:pt>
                <c:pt idx="36067">
                  <c:v>-393.029</c:v>
                </c:pt>
                <c:pt idx="36068">
                  <c:v>-393.01299999999998</c:v>
                </c:pt>
                <c:pt idx="36069">
                  <c:v>-392.99700000000001</c:v>
                </c:pt>
                <c:pt idx="36070">
                  <c:v>-392.98099999999999</c:v>
                </c:pt>
                <c:pt idx="36071">
                  <c:v>-392.96499999999997</c:v>
                </c:pt>
                <c:pt idx="36072">
                  <c:v>-392.94900000000001</c:v>
                </c:pt>
                <c:pt idx="36073">
                  <c:v>-392.93299999999999</c:v>
                </c:pt>
                <c:pt idx="36074">
                  <c:v>-392.91699999999997</c:v>
                </c:pt>
                <c:pt idx="36075">
                  <c:v>-392.90100000000001</c:v>
                </c:pt>
                <c:pt idx="36076">
                  <c:v>-392.88499999999999</c:v>
                </c:pt>
                <c:pt idx="36077">
                  <c:v>-392.86900000000003</c:v>
                </c:pt>
                <c:pt idx="36078">
                  <c:v>-392.85300000000001</c:v>
                </c:pt>
                <c:pt idx="36079">
                  <c:v>-392.83699999999999</c:v>
                </c:pt>
                <c:pt idx="36080">
                  <c:v>-392.82100000000003</c:v>
                </c:pt>
                <c:pt idx="36081">
                  <c:v>-392.80500000000001</c:v>
                </c:pt>
                <c:pt idx="36082">
                  <c:v>-392.78899999999999</c:v>
                </c:pt>
                <c:pt idx="36083">
                  <c:v>-392.77300000000002</c:v>
                </c:pt>
                <c:pt idx="36084">
                  <c:v>-392.75700000000001</c:v>
                </c:pt>
                <c:pt idx="36085">
                  <c:v>-392.74099999999999</c:v>
                </c:pt>
                <c:pt idx="36086">
                  <c:v>-392.72500000000002</c:v>
                </c:pt>
                <c:pt idx="36087">
                  <c:v>-392.709</c:v>
                </c:pt>
                <c:pt idx="36088">
                  <c:v>-392.69299999999998</c:v>
                </c:pt>
                <c:pt idx="36089">
                  <c:v>-392.67700000000002</c:v>
                </c:pt>
                <c:pt idx="36090">
                  <c:v>-392.661</c:v>
                </c:pt>
                <c:pt idx="36091">
                  <c:v>-392.64600000000002</c:v>
                </c:pt>
                <c:pt idx="36092">
                  <c:v>-392.63</c:v>
                </c:pt>
                <c:pt idx="36093">
                  <c:v>-392.61399999999998</c:v>
                </c:pt>
                <c:pt idx="36094">
                  <c:v>-392.59800000000001</c:v>
                </c:pt>
                <c:pt idx="36095">
                  <c:v>-392.58199999999999</c:v>
                </c:pt>
                <c:pt idx="36096">
                  <c:v>-392.56599999999997</c:v>
                </c:pt>
                <c:pt idx="36097">
                  <c:v>-392.55</c:v>
                </c:pt>
                <c:pt idx="36098">
                  <c:v>-392.53399999999999</c:v>
                </c:pt>
                <c:pt idx="36099">
                  <c:v>-392.51799999999997</c:v>
                </c:pt>
                <c:pt idx="36100">
                  <c:v>-392.50200000000001</c:v>
                </c:pt>
                <c:pt idx="36101">
                  <c:v>-392.48599999999999</c:v>
                </c:pt>
                <c:pt idx="36102">
                  <c:v>-392.47</c:v>
                </c:pt>
                <c:pt idx="36103">
                  <c:v>-392.45400000000001</c:v>
                </c:pt>
                <c:pt idx="36104">
                  <c:v>-392.43799999999999</c:v>
                </c:pt>
                <c:pt idx="36105">
                  <c:v>-392.42200000000003</c:v>
                </c:pt>
                <c:pt idx="36106">
                  <c:v>-392.40600000000001</c:v>
                </c:pt>
                <c:pt idx="36107">
                  <c:v>-392.39</c:v>
                </c:pt>
                <c:pt idx="36108">
                  <c:v>-392.37400000000002</c:v>
                </c:pt>
                <c:pt idx="36109">
                  <c:v>-392.358</c:v>
                </c:pt>
                <c:pt idx="36110">
                  <c:v>-392.34199999999998</c:v>
                </c:pt>
                <c:pt idx="36111">
                  <c:v>-392.32600000000002</c:v>
                </c:pt>
                <c:pt idx="36112">
                  <c:v>-392.31</c:v>
                </c:pt>
                <c:pt idx="36113">
                  <c:v>-392.29399999999998</c:v>
                </c:pt>
                <c:pt idx="36114">
                  <c:v>-392.27800000000002</c:v>
                </c:pt>
                <c:pt idx="36115">
                  <c:v>-392.262</c:v>
                </c:pt>
                <c:pt idx="36116">
                  <c:v>-392.24599999999998</c:v>
                </c:pt>
                <c:pt idx="36117">
                  <c:v>-392.23</c:v>
                </c:pt>
                <c:pt idx="36118">
                  <c:v>-392.214</c:v>
                </c:pt>
                <c:pt idx="36119">
                  <c:v>-392.19799999999998</c:v>
                </c:pt>
                <c:pt idx="36120">
                  <c:v>-392.18200000000002</c:v>
                </c:pt>
                <c:pt idx="36121">
                  <c:v>-392.166</c:v>
                </c:pt>
                <c:pt idx="36122">
                  <c:v>-392.15</c:v>
                </c:pt>
                <c:pt idx="36123">
                  <c:v>-392.13400000000001</c:v>
                </c:pt>
                <c:pt idx="36124">
                  <c:v>-392.11799999999999</c:v>
                </c:pt>
                <c:pt idx="36125">
                  <c:v>-392.10199999999998</c:v>
                </c:pt>
                <c:pt idx="36126">
                  <c:v>-392.08600000000001</c:v>
                </c:pt>
                <c:pt idx="36127">
                  <c:v>-392.07</c:v>
                </c:pt>
                <c:pt idx="36128">
                  <c:v>-392.05399999999997</c:v>
                </c:pt>
                <c:pt idx="36129">
                  <c:v>-392.03800000000001</c:v>
                </c:pt>
                <c:pt idx="36130">
                  <c:v>-392.02199999999999</c:v>
                </c:pt>
                <c:pt idx="36131">
                  <c:v>-392.00599999999997</c:v>
                </c:pt>
                <c:pt idx="36132">
                  <c:v>-391.99</c:v>
                </c:pt>
                <c:pt idx="36133">
                  <c:v>-391.97399999999999</c:v>
                </c:pt>
                <c:pt idx="36134">
                  <c:v>-391.95800000000003</c:v>
                </c:pt>
                <c:pt idx="36135">
                  <c:v>-391.94200000000001</c:v>
                </c:pt>
                <c:pt idx="36136">
                  <c:v>-391.92599999999999</c:v>
                </c:pt>
                <c:pt idx="36137">
                  <c:v>-391.91</c:v>
                </c:pt>
                <c:pt idx="36138">
                  <c:v>-391.89400000000001</c:v>
                </c:pt>
                <c:pt idx="36139">
                  <c:v>-391.87799999999999</c:v>
                </c:pt>
                <c:pt idx="36140">
                  <c:v>-391.86200000000002</c:v>
                </c:pt>
                <c:pt idx="36141">
                  <c:v>-391.846</c:v>
                </c:pt>
                <c:pt idx="36142">
                  <c:v>-391.83</c:v>
                </c:pt>
                <c:pt idx="36143">
                  <c:v>-391.81400000000002</c:v>
                </c:pt>
                <c:pt idx="36144">
                  <c:v>-391.798</c:v>
                </c:pt>
                <c:pt idx="36145">
                  <c:v>-391.78199999999998</c:v>
                </c:pt>
                <c:pt idx="36146">
                  <c:v>-391.76600000000002</c:v>
                </c:pt>
                <c:pt idx="36147">
                  <c:v>-391.75</c:v>
                </c:pt>
                <c:pt idx="36148">
                  <c:v>-391.73399999999998</c:v>
                </c:pt>
                <c:pt idx="36149">
                  <c:v>-391.71800000000002</c:v>
                </c:pt>
                <c:pt idx="36150">
                  <c:v>-391.702</c:v>
                </c:pt>
                <c:pt idx="36151">
                  <c:v>-391.68599999999998</c:v>
                </c:pt>
                <c:pt idx="36152">
                  <c:v>-391.67</c:v>
                </c:pt>
                <c:pt idx="36153">
                  <c:v>-391.654</c:v>
                </c:pt>
                <c:pt idx="36154">
                  <c:v>-391.63799999999998</c:v>
                </c:pt>
                <c:pt idx="36155">
                  <c:v>-391.62200000000001</c:v>
                </c:pt>
                <c:pt idx="36156">
                  <c:v>-391.60599999999999</c:v>
                </c:pt>
                <c:pt idx="36157">
                  <c:v>-391.59</c:v>
                </c:pt>
                <c:pt idx="36158">
                  <c:v>-391.57400000000001</c:v>
                </c:pt>
                <c:pt idx="36159">
                  <c:v>-391.55799999999999</c:v>
                </c:pt>
                <c:pt idx="36160">
                  <c:v>-391.54199999999997</c:v>
                </c:pt>
                <c:pt idx="36161">
                  <c:v>-391.52600000000001</c:v>
                </c:pt>
                <c:pt idx="36162">
                  <c:v>-391.51</c:v>
                </c:pt>
                <c:pt idx="36163">
                  <c:v>-391.49400000000003</c:v>
                </c:pt>
                <c:pt idx="36164">
                  <c:v>-391.47800000000001</c:v>
                </c:pt>
                <c:pt idx="36165">
                  <c:v>-391.46199999999999</c:v>
                </c:pt>
                <c:pt idx="36166">
                  <c:v>-391.44600000000003</c:v>
                </c:pt>
                <c:pt idx="36167">
                  <c:v>-391.43</c:v>
                </c:pt>
                <c:pt idx="36168">
                  <c:v>-391.41399999999999</c:v>
                </c:pt>
                <c:pt idx="36169">
                  <c:v>-391.39800000000002</c:v>
                </c:pt>
                <c:pt idx="36170">
                  <c:v>-391.38200000000001</c:v>
                </c:pt>
                <c:pt idx="36171">
                  <c:v>-391.36599999999999</c:v>
                </c:pt>
                <c:pt idx="36172">
                  <c:v>-391.35</c:v>
                </c:pt>
                <c:pt idx="36173">
                  <c:v>-391.334</c:v>
                </c:pt>
                <c:pt idx="36174">
                  <c:v>-391.31799999999998</c:v>
                </c:pt>
                <c:pt idx="36175">
                  <c:v>-391.30200000000002</c:v>
                </c:pt>
                <c:pt idx="36176">
                  <c:v>-391.286</c:v>
                </c:pt>
                <c:pt idx="36177">
                  <c:v>-391.27</c:v>
                </c:pt>
                <c:pt idx="36178">
                  <c:v>-391.25400000000002</c:v>
                </c:pt>
                <c:pt idx="36179">
                  <c:v>-391.238</c:v>
                </c:pt>
                <c:pt idx="36180">
                  <c:v>-391.22199999999998</c:v>
                </c:pt>
                <c:pt idx="36181">
                  <c:v>-391.20600000000002</c:v>
                </c:pt>
                <c:pt idx="36182">
                  <c:v>-391.19</c:v>
                </c:pt>
                <c:pt idx="36183">
                  <c:v>-391.17399999999998</c:v>
                </c:pt>
                <c:pt idx="36184">
                  <c:v>-391.15800000000002</c:v>
                </c:pt>
                <c:pt idx="36185">
                  <c:v>-391.142</c:v>
                </c:pt>
                <c:pt idx="36186">
                  <c:v>-391.12599999999998</c:v>
                </c:pt>
                <c:pt idx="36187">
                  <c:v>-391.11</c:v>
                </c:pt>
                <c:pt idx="36188">
                  <c:v>-391.09399999999999</c:v>
                </c:pt>
                <c:pt idx="36189">
                  <c:v>-391.07799999999997</c:v>
                </c:pt>
                <c:pt idx="36190">
                  <c:v>-391.06200000000001</c:v>
                </c:pt>
                <c:pt idx="36191">
                  <c:v>-391.04599999999999</c:v>
                </c:pt>
                <c:pt idx="36192">
                  <c:v>-391.03</c:v>
                </c:pt>
                <c:pt idx="36193">
                  <c:v>-391.01400000000001</c:v>
                </c:pt>
                <c:pt idx="36194">
                  <c:v>-390.99799999999999</c:v>
                </c:pt>
                <c:pt idx="36195">
                  <c:v>-390.98200000000003</c:v>
                </c:pt>
                <c:pt idx="36196">
                  <c:v>-390.96600000000001</c:v>
                </c:pt>
                <c:pt idx="36197">
                  <c:v>-390.95</c:v>
                </c:pt>
                <c:pt idx="36198">
                  <c:v>-390.93400000000003</c:v>
                </c:pt>
                <c:pt idx="36199">
                  <c:v>-390.91800000000001</c:v>
                </c:pt>
                <c:pt idx="36200">
                  <c:v>-390.90199999999999</c:v>
                </c:pt>
                <c:pt idx="36201">
                  <c:v>-390.88600000000002</c:v>
                </c:pt>
                <c:pt idx="36202">
                  <c:v>-390.87</c:v>
                </c:pt>
                <c:pt idx="36203">
                  <c:v>-390.85399999999998</c:v>
                </c:pt>
                <c:pt idx="36204">
                  <c:v>-390.839</c:v>
                </c:pt>
                <c:pt idx="36205">
                  <c:v>-390.82299999999998</c:v>
                </c:pt>
                <c:pt idx="36206">
                  <c:v>-390.80700000000002</c:v>
                </c:pt>
                <c:pt idx="36207">
                  <c:v>-390.791</c:v>
                </c:pt>
                <c:pt idx="36208">
                  <c:v>-390.77499999999998</c:v>
                </c:pt>
                <c:pt idx="36209">
                  <c:v>-390.75900000000001</c:v>
                </c:pt>
                <c:pt idx="36210">
                  <c:v>-390.74299999999999</c:v>
                </c:pt>
                <c:pt idx="36211">
                  <c:v>-390.72699999999998</c:v>
                </c:pt>
                <c:pt idx="36212">
                  <c:v>-390.71100000000001</c:v>
                </c:pt>
                <c:pt idx="36213">
                  <c:v>-390.69499999999999</c:v>
                </c:pt>
                <c:pt idx="36214">
                  <c:v>-390.67899999999997</c:v>
                </c:pt>
                <c:pt idx="36215">
                  <c:v>-390.66300000000001</c:v>
                </c:pt>
                <c:pt idx="36216">
                  <c:v>-390.64699999999999</c:v>
                </c:pt>
                <c:pt idx="36217">
                  <c:v>-390.63099999999997</c:v>
                </c:pt>
                <c:pt idx="36218">
                  <c:v>-390.61500000000001</c:v>
                </c:pt>
                <c:pt idx="36219">
                  <c:v>-390.59899999999999</c:v>
                </c:pt>
                <c:pt idx="36220">
                  <c:v>-390.58300000000003</c:v>
                </c:pt>
                <c:pt idx="36221">
                  <c:v>-390.56700000000001</c:v>
                </c:pt>
                <c:pt idx="36222">
                  <c:v>-390.55099999999999</c:v>
                </c:pt>
                <c:pt idx="36223">
                  <c:v>-390.53500000000003</c:v>
                </c:pt>
                <c:pt idx="36224">
                  <c:v>-390.51900000000001</c:v>
                </c:pt>
                <c:pt idx="36225">
                  <c:v>-390.50299999999999</c:v>
                </c:pt>
                <c:pt idx="36226">
                  <c:v>-390.48700000000002</c:v>
                </c:pt>
                <c:pt idx="36227">
                  <c:v>-390.471</c:v>
                </c:pt>
                <c:pt idx="36228">
                  <c:v>-390.45499999999998</c:v>
                </c:pt>
                <c:pt idx="36229">
                  <c:v>-390.43900000000002</c:v>
                </c:pt>
                <c:pt idx="36230">
                  <c:v>-390.423</c:v>
                </c:pt>
                <c:pt idx="36231">
                  <c:v>-390.40699999999998</c:v>
                </c:pt>
                <c:pt idx="36232">
                  <c:v>-390.39100000000002</c:v>
                </c:pt>
                <c:pt idx="36233">
                  <c:v>-390.375</c:v>
                </c:pt>
                <c:pt idx="36234">
                  <c:v>-390.35899999999998</c:v>
                </c:pt>
                <c:pt idx="36235">
                  <c:v>-390.34300000000002</c:v>
                </c:pt>
                <c:pt idx="36236">
                  <c:v>-390.327</c:v>
                </c:pt>
                <c:pt idx="36237">
                  <c:v>-390.31099999999998</c:v>
                </c:pt>
                <c:pt idx="36238">
                  <c:v>-390.29500000000002</c:v>
                </c:pt>
                <c:pt idx="36239">
                  <c:v>-390.279</c:v>
                </c:pt>
                <c:pt idx="36240">
                  <c:v>-390.26299999999998</c:v>
                </c:pt>
                <c:pt idx="36241">
                  <c:v>-390.24700000000001</c:v>
                </c:pt>
                <c:pt idx="36242">
                  <c:v>-390.23099999999999</c:v>
                </c:pt>
                <c:pt idx="36243">
                  <c:v>-390.21499999999997</c:v>
                </c:pt>
                <c:pt idx="36244">
                  <c:v>-390.19900000000001</c:v>
                </c:pt>
                <c:pt idx="36245">
                  <c:v>-390.18299999999999</c:v>
                </c:pt>
                <c:pt idx="36246">
                  <c:v>-390.16699999999997</c:v>
                </c:pt>
                <c:pt idx="36247">
                  <c:v>-390.15100000000001</c:v>
                </c:pt>
                <c:pt idx="36248">
                  <c:v>-390.13499999999999</c:v>
                </c:pt>
                <c:pt idx="36249">
                  <c:v>-390.11900000000003</c:v>
                </c:pt>
                <c:pt idx="36250">
                  <c:v>-390.10300000000001</c:v>
                </c:pt>
                <c:pt idx="36251">
                  <c:v>-390.08699999999999</c:v>
                </c:pt>
                <c:pt idx="36252">
                  <c:v>-390.07100000000003</c:v>
                </c:pt>
                <c:pt idx="36253">
                  <c:v>-390.05500000000001</c:v>
                </c:pt>
                <c:pt idx="36254">
                  <c:v>-390.03899999999999</c:v>
                </c:pt>
                <c:pt idx="36255">
                  <c:v>-390.02300000000002</c:v>
                </c:pt>
                <c:pt idx="36256">
                  <c:v>-390.00700000000001</c:v>
                </c:pt>
                <c:pt idx="36257">
                  <c:v>-389.99099999999999</c:v>
                </c:pt>
                <c:pt idx="36258">
                  <c:v>-389.97500000000002</c:v>
                </c:pt>
                <c:pt idx="36259">
                  <c:v>-389.959</c:v>
                </c:pt>
                <c:pt idx="36260">
                  <c:v>-389.94299999999998</c:v>
                </c:pt>
                <c:pt idx="36261">
                  <c:v>-389.92700000000002</c:v>
                </c:pt>
                <c:pt idx="36262">
                  <c:v>-389.911</c:v>
                </c:pt>
                <c:pt idx="36263">
                  <c:v>-389.89499999999998</c:v>
                </c:pt>
                <c:pt idx="36264">
                  <c:v>-389.87900000000002</c:v>
                </c:pt>
                <c:pt idx="36265">
                  <c:v>-389.863</c:v>
                </c:pt>
                <c:pt idx="36266">
                  <c:v>-389.84699999999998</c:v>
                </c:pt>
                <c:pt idx="36267">
                  <c:v>-389.83100000000002</c:v>
                </c:pt>
                <c:pt idx="36268">
                  <c:v>-389.815</c:v>
                </c:pt>
                <c:pt idx="36269">
                  <c:v>-389.79899999999998</c:v>
                </c:pt>
                <c:pt idx="36270">
                  <c:v>-389.78300000000002</c:v>
                </c:pt>
                <c:pt idx="36271">
                  <c:v>-389.767</c:v>
                </c:pt>
                <c:pt idx="36272">
                  <c:v>-389.75099999999998</c:v>
                </c:pt>
                <c:pt idx="36273">
                  <c:v>-389.73500000000001</c:v>
                </c:pt>
                <c:pt idx="36274">
                  <c:v>-389.71899999999999</c:v>
                </c:pt>
                <c:pt idx="36275">
                  <c:v>-389.70299999999997</c:v>
                </c:pt>
                <c:pt idx="36276">
                  <c:v>-389.68700000000001</c:v>
                </c:pt>
                <c:pt idx="36277">
                  <c:v>-389.67099999999999</c:v>
                </c:pt>
                <c:pt idx="36278">
                  <c:v>-389.65499999999997</c:v>
                </c:pt>
                <c:pt idx="36279">
                  <c:v>-389.63900000000001</c:v>
                </c:pt>
                <c:pt idx="36280">
                  <c:v>-389.62299999999999</c:v>
                </c:pt>
                <c:pt idx="36281">
                  <c:v>-389.60700000000003</c:v>
                </c:pt>
                <c:pt idx="36282">
                  <c:v>-389.59100000000001</c:v>
                </c:pt>
                <c:pt idx="36283">
                  <c:v>-389.57499999999999</c:v>
                </c:pt>
                <c:pt idx="36284">
                  <c:v>-389.55900000000003</c:v>
                </c:pt>
                <c:pt idx="36285">
                  <c:v>-389.54300000000001</c:v>
                </c:pt>
                <c:pt idx="36286">
                  <c:v>-389.52699999999999</c:v>
                </c:pt>
                <c:pt idx="36287">
                  <c:v>-389.51100000000002</c:v>
                </c:pt>
                <c:pt idx="36288">
                  <c:v>-389.495</c:v>
                </c:pt>
                <c:pt idx="36289">
                  <c:v>-389.47899999999998</c:v>
                </c:pt>
                <c:pt idx="36290">
                  <c:v>-389.46300000000002</c:v>
                </c:pt>
                <c:pt idx="36291">
                  <c:v>-389.447</c:v>
                </c:pt>
                <c:pt idx="36292">
                  <c:v>-389.43099999999998</c:v>
                </c:pt>
                <c:pt idx="36293">
                  <c:v>-389.41500000000002</c:v>
                </c:pt>
                <c:pt idx="36294">
                  <c:v>-389.399</c:v>
                </c:pt>
                <c:pt idx="36295">
                  <c:v>-389.38299999999998</c:v>
                </c:pt>
                <c:pt idx="36296">
                  <c:v>-389.36700000000002</c:v>
                </c:pt>
                <c:pt idx="36297">
                  <c:v>-389.351</c:v>
                </c:pt>
                <c:pt idx="36298">
                  <c:v>-389.33499999999998</c:v>
                </c:pt>
                <c:pt idx="36299">
                  <c:v>-389.31900000000002</c:v>
                </c:pt>
                <c:pt idx="36300">
                  <c:v>-389.303</c:v>
                </c:pt>
                <c:pt idx="36301">
                  <c:v>-389.28699999999998</c:v>
                </c:pt>
                <c:pt idx="36302">
                  <c:v>-389.27100000000002</c:v>
                </c:pt>
                <c:pt idx="36303">
                  <c:v>-389.255</c:v>
                </c:pt>
                <c:pt idx="36304">
                  <c:v>-389.23899999999998</c:v>
                </c:pt>
                <c:pt idx="36305">
                  <c:v>-389.22300000000001</c:v>
                </c:pt>
                <c:pt idx="36306">
                  <c:v>-389.20699999999999</c:v>
                </c:pt>
                <c:pt idx="36307">
                  <c:v>-389.19099999999997</c:v>
                </c:pt>
                <c:pt idx="36308">
                  <c:v>-389.17500000000001</c:v>
                </c:pt>
                <c:pt idx="36309">
                  <c:v>-389.15899999999999</c:v>
                </c:pt>
                <c:pt idx="36310">
                  <c:v>-389.14299999999997</c:v>
                </c:pt>
                <c:pt idx="36311">
                  <c:v>-389.12700000000001</c:v>
                </c:pt>
                <c:pt idx="36312">
                  <c:v>-389.11099999999999</c:v>
                </c:pt>
                <c:pt idx="36313">
                  <c:v>-389.09500000000003</c:v>
                </c:pt>
                <c:pt idx="36314">
                  <c:v>-389.07900000000001</c:v>
                </c:pt>
                <c:pt idx="36315">
                  <c:v>-389.06299999999999</c:v>
                </c:pt>
                <c:pt idx="36316">
                  <c:v>-389.04700000000003</c:v>
                </c:pt>
                <c:pt idx="36317">
                  <c:v>-389.03100000000001</c:v>
                </c:pt>
                <c:pt idx="36318">
                  <c:v>-389.01600000000002</c:v>
                </c:pt>
                <c:pt idx="36319">
                  <c:v>-389</c:v>
                </c:pt>
                <c:pt idx="36320">
                  <c:v>-388.98399999999998</c:v>
                </c:pt>
                <c:pt idx="36321">
                  <c:v>-388.96800000000002</c:v>
                </c:pt>
                <c:pt idx="36322">
                  <c:v>-388.952</c:v>
                </c:pt>
                <c:pt idx="36323">
                  <c:v>-388.93599999999998</c:v>
                </c:pt>
                <c:pt idx="36324">
                  <c:v>-388.92</c:v>
                </c:pt>
                <c:pt idx="36325">
                  <c:v>-388.904</c:v>
                </c:pt>
                <c:pt idx="36326">
                  <c:v>-388.88799999999998</c:v>
                </c:pt>
                <c:pt idx="36327">
                  <c:v>-388.87200000000001</c:v>
                </c:pt>
                <c:pt idx="36328">
                  <c:v>-388.85599999999999</c:v>
                </c:pt>
                <c:pt idx="36329">
                  <c:v>-388.84</c:v>
                </c:pt>
                <c:pt idx="36330">
                  <c:v>-388.82400000000001</c:v>
                </c:pt>
                <c:pt idx="36331">
                  <c:v>-388.80799999999999</c:v>
                </c:pt>
                <c:pt idx="36332">
                  <c:v>-388.79199999999997</c:v>
                </c:pt>
                <c:pt idx="36333">
                  <c:v>-388.77600000000001</c:v>
                </c:pt>
                <c:pt idx="36334">
                  <c:v>-388.76</c:v>
                </c:pt>
                <c:pt idx="36335">
                  <c:v>-388.74400000000003</c:v>
                </c:pt>
                <c:pt idx="36336">
                  <c:v>-388.72800000000001</c:v>
                </c:pt>
                <c:pt idx="36337">
                  <c:v>-388.71199999999999</c:v>
                </c:pt>
                <c:pt idx="36338">
                  <c:v>-388.69600000000003</c:v>
                </c:pt>
                <c:pt idx="36339">
                  <c:v>-388.68</c:v>
                </c:pt>
                <c:pt idx="36340">
                  <c:v>-388.66399999999999</c:v>
                </c:pt>
                <c:pt idx="36341">
                  <c:v>-388.64800000000002</c:v>
                </c:pt>
                <c:pt idx="36342">
                  <c:v>-388.63200000000001</c:v>
                </c:pt>
                <c:pt idx="36343">
                  <c:v>-388.61599999999999</c:v>
                </c:pt>
                <c:pt idx="36344">
                  <c:v>-388.6</c:v>
                </c:pt>
                <c:pt idx="36345">
                  <c:v>-388.584</c:v>
                </c:pt>
                <c:pt idx="36346">
                  <c:v>-388.56799999999998</c:v>
                </c:pt>
                <c:pt idx="36347">
                  <c:v>-388.55200000000002</c:v>
                </c:pt>
                <c:pt idx="36348">
                  <c:v>-388.536</c:v>
                </c:pt>
                <c:pt idx="36349">
                  <c:v>-388.52</c:v>
                </c:pt>
                <c:pt idx="36350">
                  <c:v>-388.50400000000002</c:v>
                </c:pt>
                <c:pt idx="36351">
                  <c:v>-388.488</c:v>
                </c:pt>
                <c:pt idx="36352">
                  <c:v>-388.47199999999998</c:v>
                </c:pt>
                <c:pt idx="36353">
                  <c:v>-388.45600000000002</c:v>
                </c:pt>
                <c:pt idx="36354">
                  <c:v>-388.44</c:v>
                </c:pt>
                <c:pt idx="36355">
                  <c:v>-388.42399999999998</c:v>
                </c:pt>
                <c:pt idx="36356">
                  <c:v>-388.40800000000002</c:v>
                </c:pt>
                <c:pt idx="36357">
                  <c:v>-388.392</c:v>
                </c:pt>
                <c:pt idx="36358">
                  <c:v>-388.37599999999998</c:v>
                </c:pt>
                <c:pt idx="36359">
                  <c:v>-388.36</c:v>
                </c:pt>
                <c:pt idx="36360">
                  <c:v>-388.34399999999999</c:v>
                </c:pt>
                <c:pt idx="36361">
                  <c:v>-388.32799999999997</c:v>
                </c:pt>
                <c:pt idx="36362">
                  <c:v>-388.31200000000001</c:v>
                </c:pt>
                <c:pt idx="36363">
                  <c:v>-388.29599999999999</c:v>
                </c:pt>
                <c:pt idx="36364">
                  <c:v>-388.28</c:v>
                </c:pt>
                <c:pt idx="36365">
                  <c:v>-388.26400000000001</c:v>
                </c:pt>
                <c:pt idx="36366">
                  <c:v>-388.24799999999999</c:v>
                </c:pt>
                <c:pt idx="36367">
                  <c:v>-388.23200000000003</c:v>
                </c:pt>
                <c:pt idx="36368">
                  <c:v>-388.21600000000001</c:v>
                </c:pt>
                <c:pt idx="36369">
                  <c:v>-388.2</c:v>
                </c:pt>
                <c:pt idx="36370">
                  <c:v>-388.18400000000003</c:v>
                </c:pt>
                <c:pt idx="36371">
                  <c:v>-388.16800000000001</c:v>
                </c:pt>
                <c:pt idx="36372">
                  <c:v>-388.15199999999999</c:v>
                </c:pt>
                <c:pt idx="36373">
                  <c:v>-388.13600000000002</c:v>
                </c:pt>
                <c:pt idx="36374">
                  <c:v>-388.12</c:v>
                </c:pt>
                <c:pt idx="36375">
                  <c:v>-388.10399999999998</c:v>
                </c:pt>
                <c:pt idx="36376">
                  <c:v>-388.08800000000002</c:v>
                </c:pt>
                <c:pt idx="36377">
                  <c:v>-388.072</c:v>
                </c:pt>
                <c:pt idx="36378">
                  <c:v>-388.05599999999998</c:v>
                </c:pt>
                <c:pt idx="36379">
                  <c:v>-388.04</c:v>
                </c:pt>
                <c:pt idx="36380">
                  <c:v>-388.024</c:v>
                </c:pt>
                <c:pt idx="36381">
                  <c:v>-388.00799999999998</c:v>
                </c:pt>
                <c:pt idx="36382">
                  <c:v>-387.99200000000002</c:v>
                </c:pt>
                <c:pt idx="36383">
                  <c:v>-387.976</c:v>
                </c:pt>
                <c:pt idx="36384">
                  <c:v>-387.96</c:v>
                </c:pt>
                <c:pt idx="36385">
                  <c:v>-387.94400000000002</c:v>
                </c:pt>
                <c:pt idx="36386">
                  <c:v>-387.928</c:v>
                </c:pt>
                <c:pt idx="36387">
                  <c:v>-387.91199999999998</c:v>
                </c:pt>
                <c:pt idx="36388">
                  <c:v>-387.89600000000002</c:v>
                </c:pt>
                <c:pt idx="36389">
                  <c:v>-387.88</c:v>
                </c:pt>
                <c:pt idx="36390">
                  <c:v>-387.86399999999998</c:v>
                </c:pt>
                <c:pt idx="36391">
                  <c:v>-387.84800000000001</c:v>
                </c:pt>
                <c:pt idx="36392">
                  <c:v>-387.83199999999999</c:v>
                </c:pt>
                <c:pt idx="36393">
                  <c:v>-387.81599999999997</c:v>
                </c:pt>
                <c:pt idx="36394">
                  <c:v>-387.8</c:v>
                </c:pt>
                <c:pt idx="36395">
                  <c:v>-387.78399999999999</c:v>
                </c:pt>
                <c:pt idx="36396">
                  <c:v>-387.76799999999997</c:v>
                </c:pt>
                <c:pt idx="36397">
                  <c:v>-387.75200000000001</c:v>
                </c:pt>
                <c:pt idx="36398">
                  <c:v>-387.73599999999999</c:v>
                </c:pt>
                <c:pt idx="36399">
                  <c:v>-387.72</c:v>
                </c:pt>
                <c:pt idx="36400">
                  <c:v>-387.70400000000001</c:v>
                </c:pt>
                <c:pt idx="36401">
                  <c:v>-387.68799999999999</c:v>
                </c:pt>
                <c:pt idx="36402">
                  <c:v>-387.67200000000003</c:v>
                </c:pt>
                <c:pt idx="36403">
                  <c:v>-387.65600000000001</c:v>
                </c:pt>
                <c:pt idx="36404">
                  <c:v>-387.64</c:v>
                </c:pt>
                <c:pt idx="36405">
                  <c:v>-387.62400000000002</c:v>
                </c:pt>
                <c:pt idx="36406">
                  <c:v>-387.608</c:v>
                </c:pt>
                <c:pt idx="36407">
                  <c:v>-387.59199999999998</c:v>
                </c:pt>
                <c:pt idx="36408">
                  <c:v>-387.57600000000002</c:v>
                </c:pt>
                <c:pt idx="36409">
                  <c:v>-387.56</c:v>
                </c:pt>
                <c:pt idx="36410">
                  <c:v>-387.54399999999998</c:v>
                </c:pt>
                <c:pt idx="36411">
                  <c:v>-387.52800000000002</c:v>
                </c:pt>
                <c:pt idx="36412">
                  <c:v>-387.512</c:v>
                </c:pt>
                <c:pt idx="36413">
                  <c:v>-387.49599999999998</c:v>
                </c:pt>
                <c:pt idx="36414">
                  <c:v>-387.48</c:v>
                </c:pt>
                <c:pt idx="36415">
                  <c:v>-387.464</c:v>
                </c:pt>
                <c:pt idx="36416">
                  <c:v>-387.44799999999998</c:v>
                </c:pt>
                <c:pt idx="36417">
                  <c:v>-387.43200000000002</c:v>
                </c:pt>
                <c:pt idx="36418">
                  <c:v>-387.416</c:v>
                </c:pt>
                <c:pt idx="36419">
                  <c:v>-387.4</c:v>
                </c:pt>
                <c:pt idx="36420">
                  <c:v>-387.38400000000001</c:v>
                </c:pt>
                <c:pt idx="36421">
                  <c:v>-387.36799999999999</c:v>
                </c:pt>
                <c:pt idx="36422">
                  <c:v>-387.35199999999998</c:v>
                </c:pt>
                <c:pt idx="36423">
                  <c:v>-387.33600000000001</c:v>
                </c:pt>
                <c:pt idx="36424">
                  <c:v>-387.32</c:v>
                </c:pt>
                <c:pt idx="36425">
                  <c:v>-387.30399999999997</c:v>
                </c:pt>
                <c:pt idx="36426">
                  <c:v>-387.28800000000001</c:v>
                </c:pt>
                <c:pt idx="36427">
                  <c:v>-387.27199999999999</c:v>
                </c:pt>
                <c:pt idx="36428">
                  <c:v>-387.25599999999997</c:v>
                </c:pt>
                <c:pt idx="36429">
                  <c:v>-387.24</c:v>
                </c:pt>
                <c:pt idx="36430">
                  <c:v>-387.22399999999999</c:v>
                </c:pt>
                <c:pt idx="36431">
                  <c:v>-387.20800000000003</c:v>
                </c:pt>
                <c:pt idx="36432">
                  <c:v>-387.19299999999998</c:v>
                </c:pt>
                <c:pt idx="36433">
                  <c:v>-387.17700000000002</c:v>
                </c:pt>
                <c:pt idx="36434">
                  <c:v>-387.161</c:v>
                </c:pt>
                <c:pt idx="36435">
                  <c:v>-387.14499999999998</c:v>
                </c:pt>
                <c:pt idx="36436">
                  <c:v>-387.12900000000002</c:v>
                </c:pt>
                <c:pt idx="36437">
                  <c:v>-387.113</c:v>
                </c:pt>
                <c:pt idx="36438">
                  <c:v>-387.09699999999998</c:v>
                </c:pt>
                <c:pt idx="36439">
                  <c:v>-387.08100000000002</c:v>
                </c:pt>
                <c:pt idx="36440">
                  <c:v>-387.065</c:v>
                </c:pt>
                <c:pt idx="36441">
                  <c:v>-387.04899999999998</c:v>
                </c:pt>
                <c:pt idx="36442">
                  <c:v>-387.03300000000002</c:v>
                </c:pt>
                <c:pt idx="36443">
                  <c:v>-387.017</c:v>
                </c:pt>
                <c:pt idx="36444">
                  <c:v>-387.00099999999998</c:v>
                </c:pt>
                <c:pt idx="36445">
                  <c:v>-386.98500000000001</c:v>
                </c:pt>
                <c:pt idx="36446">
                  <c:v>-386.96899999999999</c:v>
                </c:pt>
                <c:pt idx="36447">
                  <c:v>-386.95299999999997</c:v>
                </c:pt>
                <c:pt idx="36448">
                  <c:v>-386.93700000000001</c:v>
                </c:pt>
                <c:pt idx="36449">
                  <c:v>-386.92099999999999</c:v>
                </c:pt>
                <c:pt idx="36450">
                  <c:v>-386.90499999999997</c:v>
                </c:pt>
                <c:pt idx="36451">
                  <c:v>-386.88900000000001</c:v>
                </c:pt>
                <c:pt idx="36452">
                  <c:v>-386.87299999999999</c:v>
                </c:pt>
                <c:pt idx="36453">
                  <c:v>-386.85700000000003</c:v>
                </c:pt>
                <c:pt idx="36454">
                  <c:v>-386.84100000000001</c:v>
                </c:pt>
                <c:pt idx="36455">
                  <c:v>-386.82499999999999</c:v>
                </c:pt>
                <c:pt idx="36456">
                  <c:v>-386.80900000000003</c:v>
                </c:pt>
                <c:pt idx="36457">
                  <c:v>-386.79300000000001</c:v>
                </c:pt>
                <c:pt idx="36458">
                  <c:v>-386.77699999999999</c:v>
                </c:pt>
                <c:pt idx="36459">
                  <c:v>-386.76100000000002</c:v>
                </c:pt>
                <c:pt idx="36460">
                  <c:v>-386.745</c:v>
                </c:pt>
                <c:pt idx="36461">
                  <c:v>-386.72899999999998</c:v>
                </c:pt>
                <c:pt idx="36462">
                  <c:v>-386.71300000000002</c:v>
                </c:pt>
                <c:pt idx="36463">
                  <c:v>-386.697</c:v>
                </c:pt>
                <c:pt idx="36464">
                  <c:v>-386.68099999999998</c:v>
                </c:pt>
                <c:pt idx="36465">
                  <c:v>-386.66500000000002</c:v>
                </c:pt>
                <c:pt idx="36466">
                  <c:v>-386.649</c:v>
                </c:pt>
                <c:pt idx="36467">
                  <c:v>-386.63299999999998</c:v>
                </c:pt>
                <c:pt idx="36468">
                  <c:v>-386.61700000000002</c:v>
                </c:pt>
                <c:pt idx="36469">
                  <c:v>-386.601</c:v>
                </c:pt>
                <c:pt idx="36470">
                  <c:v>-386.58499999999998</c:v>
                </c:pt>
                <c:pt idx="36471">
                  <c:v>-386.56900000000002</c:v>
                </c:pt>
                <c:pt idx="36472">
                  <c:v>-386.553</c:v>
                </c:pt>
                <c:pt idx="36473">
                  <c:v>-386.53699999999998</c:v>
                </c:pt>
                <c:pt idx="36474">
                  <c:v>-386.52100000000002</c:v>
                </c:pt>
                <c:pt idx="36475">
                  <c:v>-386.505</c:v>
                </c:pt>
                <c:pt idx="36476">
                  <c:v>-386.48899999999998</c:v>
                </c:pt>
                <c:pt idx="36477">
                  <c:v>-386.47300000000001</c:v>
                </c:pt>
                <c:pt idx="36478">
                  <c:v>-386.45699999999999</c:v>
                </c:pt>
                <c:pt idx="36479">
                  <c:v>-386.44099999999997</c:v>
                </c:pt>
                <c:pt idx="36480">
                  <c:v>-386.42500000000001</c:v>
                </c:pt>
                <c:pt idx="36481">
                  <c:v>-386.40899999999999</c:v>
                </c:pt>
                <c:pt idx="36482">
                  <c:v>-386.39299999999997</c:v>
                </c:pt>
                <c:pt idx="36483">
                  <c:v>-386.37700000000001</c:v>
                </c:pt>
                <c:pt idx="36484">
                  <c:v>-386.36099999999999</c:v>
                </c:pt>
                <c:pt idx="36485">
                  <c:v>-386.34500000000003</c:v>
                </c:pt>
                <c:pt idx="36486">
                  <c:v>-386.32900000000001</c:v>
                </c:pt>
                <c:pt idx="36487">
                  <c:v>-386.31299999999999</c:v>
                </c:pt>
                <c:pt idx="36488">
                  <c:v>-386.29700000000003</c:v>
                </c:pt>
                <c:pt idx="36489">
                  <c:v>-386.28100000000001</c:v>
                </c:pt>
                <c:pt idx="36490">
                  <c:v>-386.26499999999999</c:v>
                </c:pt>
                <c:pt idx="36491">
                  <c:v>-386.24900000000002</c:v>
                </c:pt>
                <c:pt idx="36492">
                  <c:v>-386.233</c:v>
                </c:pt>
                <c:pt idx="36493">
                  <c:v>-386.21699999999998</c:v>
                </c:pt>
                <c:pt idx="36494">
                  <c:v>-386.20100000000002</c:v>
                </c:pt>
                <c:pt idx="36495">
                  <c:v>-386.185</c:v>
                </c:pt>
                <c:pt idx="36496">
                  <c:v>-386.16899999999998</c:v>
                </c:pt>
                <c:pt idx="36497">
                  <c:v>-386.15300000000002</c:v>
                </c:pt>
                <c:pt idx="36498">
                  <c:v>-386.137</c:v>
                </c:pt>
                <c:pt idx="36499">
                  <c:v>-386.12099999999998</c:v>
                </c:pt>
                <c:pt idx="36500">
                  <c:v>-386.10500000000002</c:v>
                </c:pt>
                <c:pt idx="36501">
                  <c:v>-386.089</c:v>
                </c:pt>
                <c:pt idx="36502">
                  <c:v>-386.07299999999998</c:v>
                </c:pt>
                <c:pt idx="36503">
                  <c:v>-386.05700000000002</c:v>
                </c:pt>
                <c:pt idx="36504">
                  <c:v>-386.041</c:v>
                </c:pt>
                <c:pt idx="36505">
                  <c:v>-386.02499999999998</c:v>
                </c:pt>
                <c:pt idx="36506">
                  <c:v>-386.00900000000001</c:v>
                </c:pt>
                <c:pt idx="36507">
                  <c:v>-385.99299999999999</c:v>
                </c:pt>
                <c:pt idx="36508">
                  <c:v>-385.97699999999998</c:v>
                </c:pt>
                <c:pt idx="36509">
                  <c:v>-385.96100000000001</c:v>
                </c:pt>
                <c:pt idx="36510">
                  <c:v>-385.94499999999999</c:v>
                </c:pt>
                <c:pt idx="36511">
                  <c:v>-385.92899999999997</c:v>
                </c:pt>
                <c:pt idx="36512">
                  <c:v>-385.91300000000001</c:v>
                </c:pt>
                <c:pt idx="36513">
                  <c:v>-385.89699999999999</c:v>
                </c:pt>
                <c:pt idx="36514">
                  <c:v>-385.88099999999997</c:v>
                </c:pt>
                <c:pt idx="36515">
                  <c:v>-385.86500000000001</c:v>
                </c:pt>
                <c:pt idx="36516">
                  <c:v>-385.84899999999999</c:v>
                </c:pt>
                <c:pt idx="36517">
                  <c:v>-385.83300000000003</c:v>
                </c:pt>
                <c:pt idx="36518">
                  <c:v>-385.81700000000001</c:v>
                </c:pt>
                <c:pt idx="36519">
                  <c:v>-385.80099999999999</c:v>
                </c:pt>
                <c:pt idx="36520">
                  <c:v>-385.78500000000003</c:v>
                </c:pt>
                <c:pt idx="36521">
                  <c:v>-385.76900000000001</c:v>
                </c:pt>
                <c:pt idx="36522">
                  <c:v>-385.75299999999999</c:v>
                </c:pt>
                <c:pt idx="36523">
                  <c:v>-385.73700000000002</c:v>
                </c:pt>
                <c:pt idx="36524">
                  <c:v>-385.721</c:v>
                </c:pt>
                <c:pt idx="36525">
                  <c:v>-385.70499999999998</c:v>
                </c:pt>
                <c:pt idx="36526">
                  <c:v>-385.68900000000002</c:v>
                </c:pt>
                <c:pt idx="36527">
                  <c:v>-385.673</c:v>
                </c:pt>
                <c:pt idx="36528">
                  <c:v>-385.65699999999998</c:v>
                </c:pt>
                <c:pt idx="36529">
                  <c:v>-385.64100000000002</c:v>
                </c:pt>
                <c:pt idx="36530">
                  <c:v>-385.625</c:v>
                </c:pt>
                <c:pt idx="36531">
                  <c:v>-385.60899999999998</c:v>
                </c:pt>
                <c:pt idx="36532">
                  <c:v>-385.59300000000002</c:v>
                </c:pt>
                <c:pt idx="36533">
                  <c:v>-385.577</c:v>
                </c:pt>
                <c:pt idx="36534">
                  <c:v>-385.56099999999998</c:v>
                </c:pt>
                <c:pt idx="36535">
                  <c:v>-385.54500000000002</c:v>
                </c:pt>
                <c:pt idx="36536">
                  <c:v>-385.529</c:v>
                </c:pt>
                <c:pt idx="36537">
                  <c:v>-385.51299999999998</c:v>
                </c:pt>
                <c:pt idx="36538">
                  <c:v>-385.49700000000001</c:v>
                </c:pt>
                <c:pt idx="36539">
                  <c:v>-385.48099999999999</c:v>
                </c:pt>
                <c:pt idx="36540">
                  <c:v>-385.46499999999997</c:v>
                </c:pt>
                <c:pt idx="36541">
                  <c:v>-385.44900000000001</c:v>
                </c:pt>
                <c:pt idx="36542">
                  <c:v>-385.43299999999999</c:v>
                </c:pt>
                <c:pt idx="36543">
                  <c:v>-385.41699999999997</c:v>
                </c:pt>
                <c:pt idx="36544">
                  <c:v>-385.40100000000001</c:v>
                </c:pt>
                <c:pt idx="36545">
                  <c:v>-385.38499999999999</c:v>
                </c:pt>
                <c:pt idx="36546">
                  <c:v>-385.37</c:v>
                </c:pt>
                <c:pt idx="36547">
                  <c:v>-385.35399999999998</c:v>
                </c:pt>
                <c:pt idx="36548">
                  <c:v>-385.33800000000002</c:v>
                </c:pt>
                <c:pt idx="36549">
                  <c:v>-385.322</c:v>
                </c:pt>
                <c:pt idx="36550">
                  <c:v>-385.30599999999998</c:v>
                </c:pt>
                <c:pt idx="36551">
                  <c:v>-385.29</c:v>
                </c:pt>
                <c:pt idx="36552">
                  <c:v>-385.274</c:v>
                </c:pt>
                <c:pt idx="36553">
                  <c:v>-385.25799999999998</c:v>
                </c:pt>
                <c:pt idx="36554">
                  <c:v>-385.24200000000002</c:v>
                </c:pt>
                <c:pt idx="36555">
                  <c:v>-385.226</c:v>
                </c:pt>
                <c:pt idx="36556">
                  <c:v>-385.21</c:v>
                </c:pt>
                <c:pt idx="36557">
                  <c:v>-385.19400000000002</c:v>
                </c:pt>
                <c:pt idx="36558">
                  <c:v>-385.178</c:v>
                </c:pt>
                <c:pt idx="36559">
                  <c:v>-385.16199999999998</c:v>
                </c:pt>
                <c:pt idx="36560">
                  <c:v>-385.14600000000002</c:v>
                </c:pt>
                <c:pt idx="36561">
                  <c:v>-385.13</c:v>
                </c:pt>
                <c:pt idx="36562">
                  <c:v>-385.11399999999998</c:v>
                </c:pt>
                <c:pt idx="36563">
                  <c:v>-385.09800000000001</c:v>
                </c:pt>
                <c:pt idx="36564">
                  <c:v>-385.08199999999999</c:v>
                </c:pt>
                <c:pt idx="36565">
                  <c:v>-385.06599999999997</c:v>
                </c:pt>
                <c:pt idx="36566">
                  <c:v>-385.05</c:v>
                </c:pt>
                <c:pt idx="36567">
                  <c:v>-385.03399999999999</c:v>
                </c:pt>
                <c:pt idx="36568">
                  <c:v>-385.01799999999997</c:v>
                </c:pt>
                <c:pt idx="36569">
                  <c:v>-385.00200000000001</c:v>
                </c:pt>
                <c:pt idx="36570">
                  <c:v>-384.98599999999999</c:v>
                </c:pt>
                <c:pt idx="36571">
                  <c:v>-384.97</c:v>
                </c:pt>
                <c:pt idx="36572">
                  <c:v>-384.95400000000001</c:v>
                </c:pt>
                <c:pt idx="36573">
                  <c:v>-384.93799999999999</c:v>
                </c:pt>
                <c:pt idx="36574">
                  <c:v>-384.92200000000003</c:v>
                </c:pt>
                <c:pt idx="36575">
                  <c:v>-384.90600000000001</c:v>
                </c:pt>
                <c:pt idx="36576">
                  <c:v>-384.89</c:v>
                </c:pt>
                <c:pt idx="36577">
                  <c:v>-384.87400000000002</c:v>
                </c:pt>
                <c:pt idx="36578">
                  <c:v>-384.858</c:v>
                </c:pt>
                <c:pt idx="36579">
                  <c:v>-384.84199999999998</c:v>
                </c:pt>
                <c:pt idx="36580">
                  <c:v>-384.82600000000002</c:v>
                </c:pt>
                <c:pt idx="36581">
                  <c:v>-384.81</c:v>
                </c:pt>
                <c:pt idx="36582">
                  <c:v>-384.79399999999998</c:v>
                </c:pt>
                <c:pt idx="36583">
                  <c:v>-384.77800000000002</c:v>
                </c:pt>
                <c:pt idx="36584">
                  <c:v>-384.762</c:v>
                </c:pt>
                <c:pt idx="36585">
                  <c:v>-384.74599999999998</c:v>
                </c:pt>
                <c:pt idx="36586">
                  <c:v>-384.73</c:v>
                </c:pt>
                <c:pt idx="36587">
                  <c:v>-384.714</c:v>
                </c:pt>
                <c:pt idx="36588">
                  <c:v>-384.69799999999998</c:v>
                </c:pt>
                <c:pt idx="36589">
                  <c:v>-384.68200000000002</c:v>
                </c:pt>
                <c:pt idx="36590">
                  <c:v>-384.666</c:v>
                </c:pt>
                <c:pt idx="36591">
                  <c:v>-384.65</c:v>
                </c:pt>
                <c:pt idx="36592">
                  <c:v>-384.63400000000001</c:v>
                </c:pt>
                <c:pt idx="36593">
                  <c:v>-384.61799999999999</c:v>
                </c:pt>
                <c:pt idx="36594">
                  <c:v>-384.60199999999998</c:v>
                </c:pt>
                <c:pt idx="36595">
                  <c:v>-384.58600000000001</c:v>
                </c:pt>
                <c:pt idx="36596">
                  <c:v>-384.57</c:v>
                </c:pt>
                <c:pt idx="36597">
                  <c:v>-384.55399999999997</c:v>
                </c:pt>
                <c:pt idx="36598">
                  <c:v>-384.53800000000001</c:v>
                </c:pt>
                <c:pt idx="36599">
                  <c:v>-384.52199999999999</c:v>
                </c:pt>
                <c:pt idx="36600">
                  <c:v>-384.50599999999997</c:v>
                </c:pt>
                <c:pt idx="36601">
                  <c:v>-384.49</c:v>
                </c:pt>
                <c:pt idx="36602">
                  <c:v>-384.47399999999999</c:v>
                </c:pt>
                <c:pt idx="36603">
                  <c:v>-384.45800000000003</c:v>
                </c:pt>
                <c:pt idx="36604">
                  <c:v>-384.44200000000001</c:v>
                </c:pt>
                <c:pt idx="36605">
                  <c:v>-384.42599999999999</c:v>
                </c:pt>
                <c:pt idx="36606">
                  <c:v>-384.41</c:v>
                </c:pt>
                <c:pt idx="36607">
                  <c:v>-384.39400000000001</c:v>
                </c:pt>
                <c:pt idx="36608">
                  <c:v>-384.37799999999999</c:v>
                </c:pt>
                <c:pt idx="36609">
                  <c:v>-384.36200000000002</c:v>
                </c:pt>
                <c:pt idx="36610">
                  <c:v>-384.346</c:v>
                </c:pt>
                <c:pt idx="36611">
                  <c:v>-384.33</c:v>
                </c:pt>
                <c:pt idx="36612">
                  <c:v>-384.31400000000002</c:v>
                </c:pt>
                <c:pt idx="36613">
                  <c:v>-384.298</c:v>
                </c:pt>
                <c:pt idx="36614">
                  <c:v>-384.28199999999998</c:v>
                </c:pt>
                <c:pt idx="36615">
                  <c:v>-384.26600000000002</c:v>
                </c:pt>
                <c:pt idx="36616">
                  <c:v>-384.25</c:v>
                </c:pt>
                <c:pt idx="36617">
                  <c:v>-384.23399999999998</c:v>
                </c:pt>
                <c:pt idx="36618">
                  <c:v>-384.21800000000002</c:v>
                </c:pt>
                <c:pt idx="36619">
                  <c:v>-384.202</c:v>
                </c:pt>
                <c:pt idx="36620">
                  <c:v>-384.18599999999998</c:v>
                </c:pt>
                <c:pt idx="36621">
                  <c:v>-384.17</c:v>
                </c:pt>
                <c:pt idx="36622">
                  <c:v>-384.154</c:v>
                </c:pt>
                <c:pt idx="36623">
                  <c:v>-384.13799999999998</c:v>
                </c:pt>
                <c:pt idx="36624">
                  <c:v>-384.12200000000001</c:v>
                </c:pt>
                <c:pt idx="36625">
                  <c:v>-384.10599999999999</c:v>
                </c:pt>
                <c:pt idx="36626">
                  <c:v>-384.09</c:v>
                </c:pt>
                <c:pt idx="36627">
                  <c:v>-384.07400000000001</c:v>
                </c:pt>
                <c:pt idx="36628">
                  <c:v>-384.05799999999999</c:v>
                </c:pt>
                <c:pt idx="36629">
                  <c:v>-384.04199999999997</c:v>
                </c:pt>
                <c:pt idx="36630">
                  <c:v>-384.02600000000001</c:v>
                </c:pt>
                <c:pt idx="36631">
                  <c:v>-384.01</c:v>
                </c:pt>
                <c:pt idx="36632">
                  <c:v>-383.99400000000003</c:v>
                </c:pt>
                <c:pt idx="36633">
                  <c:v>-383.97800000000001</c:v>
                </c:pt>
                <c:pt idx="36634">
                  <c:v>-383.96199999999999</c:v>
                </c:pt>
                <c:pt idx="36635">
                  <c:v>-383.94600000000003</c:v>
                </c:pt>
                <c:pt idx="36636">
                  <c:v>-383.93</c:v>
                </c:pt>
                <c:pt idx="36637">
                  <c:v>-383.91399999999999</c:v>
                </c:pt>
                <c:pt idx="36638">
                  <c:v>-383.89800000000002</c:v>
                </c:pt>
                <c:pt idx="36639">
                  <c:v>-383.88200000000001</c:v>
                </c:pt>
                <c:pt idx="36640">
                  <c:v>-383.86599999999999</c:v>
                </c:pt>
                <c:pt idx="36641">
                  <c:v>-383.85</c:v>
                </c:pt>
                <c:pt idx="36642">
                  <c:v>-383.834</c:v>
                </c:pt>
                <c:pt idx="36643">
                  <c:v>-383.81799999999998</c:v>
                </c:pt>
                <c:pt idx="36644">
                  <c:v>-383.80200000000002</c:v>
                </c:pt>
                <c:pt idx="36645">
                  <c:v>-383.786</c:v>
                </c:pt>
                <c:pt idx="36646">
                  <c:v>-383.77</c:v>
                </c:pt>
                <c:pt idx="36647">
                  <c:v>-383.75400000000002</c:v>
                </c:pt>
                <c:pt idx="36648">
                  <c:v>-383.738</c:v>
                </c:pt>
                <c:pt idx="36649">
                  <c:v>-383.72199999999998</c:v>
                </c:pt>
                <c:pt idx="36650">
                  <c:v>-383.70600000000002</c:v>
                </c:pt>
                <c:pt idx="36651">
                  <c:v>-383.69</c:v>
                </c:pt>
                <c:pt idx="36652">
                  <c:v>-383.67399999999998</c:v>
                </c:pt>
                <c:pt idx="36653">
                  <c:v>-383.65800000000002</c:v>
                </c:pt>
                <c:pt idx="36654">
                  <c:v>-383.642</c:v>
                </c:pt>
                <c:pt idx="36655">
                  <c:v>-383.62599999999998</c:v>
                </c:pt>
                <c:pt idx="36656">
                  <c:v>-383.61</c:v>
                </c:pt>
                <c:pt idx="36657">
                  <c:v>-383.59399999999999</c:v>
                </c:pt>
                <c:pt idx="36658">
                  <c:v>-383.57799999999997</c:v>
                </c:pt>
                <c:pt idx="36659">
                  <c:v>-383.56200000000001</c:v>
                </c:pt>
                <c:pt idx="36660">
                  <c:v>-383.54700000000003</c:v>
                </c:pt>
                <c:pt idx="36661">
                  <c:v>-383.53100000000001</c:v>
                </c:pt>
                <c:pt idx="36662">
                  <c:v>-383.51499999999999</c:v>
                </c:pt>
                <c:pt idx="36663">
                  <c:v>-383.49900000000002</c:v>
                </c:pt>
                <c:pt idx="36664">
                  <c:v>-383.483</c:v>
                </c:pt>
                <c:pt idx="36665">
                  <c:v>-383.46699999999998</c:v>
                </c:pt>
                <c:pt idx="36666">
                  <c:v>-383.45100000000002</c:v>
                </c:pt>
                <c:pt idx="36667">
                  <c:v>-383.435</c:v>
                </c:pt>
                <c:pt idx="36668">
                  <c:v>-383.41899999999998</c:v>
                </c:pt>
                <c:pt idx="36669">
                  <c:v>-383.40300000000002</c:v>
                </c:pt>
                <c:pt idx="36670">
                  <c:v>-383.387</c:v>
                </c:pt>
                <c:pt idx="36671">
                  <c:v>-383.37099999999998</c:v>
                </c:pt>
                <c:pt idx="36672">
                  <c:v>-383.35500000000002</c:v>
                </c:pt>
                <c:pt idx="36673">
                  <c:v>-383.339</c:v>
                </c:pt>
                <c:pt idx="36674">
                  <c:v>-383.32299999999998</c:v>
                </c:pt>
                <c:pt idx="36675">
                  <c:v>-383.30700000000002</c:v>
                </c:pt>
                <c:pt idx="36676">
                  <c:v>-383.291</c:v>
                </c:pt>
                <c:pt idx="36677">
                  <c:v>-383.27499999999998</c:v>
                </c:pt>
                <c:pt idx="36678">
                  <c:v>-383.25900000000001</c:v>
                </c:pt>
                <c:pt idx="36679">
                  <c:v>-383.24299999999999</c:v>
                </c:pt>
                <c:pt idx="36680">
                  <c:v>-383.22699999999998</c:v>
                </c:pt>
                <c:pt idx="36681">
                  <c:v>-383.21100000000001</c:v>
                </c:pt>
                <c:pt idx="36682">
                  <c:v>-383.19499999999999</c:v>
                </c:pt>
                <c:pt idx="36683">
                  <c:v>-383.17899999999997</c:v>
                </c:pt>
                <c:pt idx="36684">
                  <c:v>-383.16300000000001</c:v>
                </c:pt>
                <c:pt idx="36685">
                  <c:v>-383.14699999999999</c:v>
                </c:pt>
                <c:pt idx="36686">
                  <c:v>-383.13099999999997</c:v>
                </c:pt>
                <c:pt idx="36687">
                  <c:v>-383.11500000000001</c:v>
                </c:pt>
                <c:pt idx="36688">
                  <c:v>-383.09899999999999</c:v>
                </c:pt>
                <c:pt idx="36689">
                  <c:v>-383.08300000000003</c:v>
                </c:pt>
                <c:pt idx="36690">
                  <c:v>-383.06700000000001</c:v>
                </c:pt>
                <c:pt idx="36691">
                  <c:v>-383.05099999999999</c:v>
                </c:pt>
                <c:pt idx="36692">
                  <c:v>-383.03500000000003</c:v>
                </c:pt>
                <c:pt idx="36693">
                  <c:v>-383.01900000000001</c:v>
                </c:pt>
                <c:pt idx="36694">
                  <c:v>-383.00299999999999</c:v>
                </c:pt>
                <c:pt idx="36695">
                  <c:v>-382.98700000000002</c:v>
                </c:pt>
                <c:pt idx="36696">
                  <c:v>-382.971</c:v>
                </c:pt>
                <c:pt idx="36697">
                  <c:v>-382.95499999999998</c:v>
                </c:pt>
                <c:pt idx="36698">
                  <c:v>-382.93900000000002</c:v>
                </c:pt>
                <c:pt idx="36699">
                  <c:v>-382.923</c:v>
                </c:pt>
                <c:pt idx="36700">
                  <c:v>-382.90699999999998</c:v>
                </c:pt>
                <c:pt idx="36701">
                  <c:v>-382.89100000000002</c:v>
                </c:pt>
                <c:pt idx="36702">
                  <c:v>-382.875</c:v>
                </c:pt>
                <c:pt idx="36703">
                  <c:v>-382.85899999999998</c:v>
                </c:pt>
                <c:pt idx="36704">
                  <c:v>-382.84300000000002</c:v>
                </c:pt>
                <c:pt idx="36705">
                  <c:v>-382.827</c:v>
                </c:pt>
                <c:pt idx="36706">
                  <c:v>-382.81099999999998</c:v>
                </c:pt>
                <c:pt idx="36707">
                  <c:v>-382.79500000000002</c:v>
                </c:pt>
                <c:pt idx="36708">
                  <c:v>-382.779</c:v>
                </c:pt>
                <c:pt idx="36709">
                  <c:v>-382.76299999999998</c:v>
                </c:pt>
                <c:pt idx="36710">
                  <c:v>-382.74700000000001</c:v>
                </c:pt>
                <c:pt idx="36711">
                  <c:v>-382.73099999999999</c:v>
                </c:pt>
                <c:pt idx="36712">
                  <c:v>-382.71499999999997</c:v>
                </c:pt>
                <c:pt idx="36713">
                  <c:v>-382.69900000000001</c:v>
                </c:pt>
                <c:pt idx="36714">
                  <c:v>-382.68299999999999</c:v>
                </c:pt>
                <c:pt idx="36715">
                  <c:v>-382.66699999999997</c:v>
                </c:pt>
                <c:pt idx="36716">
                  <c:v>-382.65100000000001</c:v>
                </c:pt>
                <c:pt idx="36717">
                  <c:v>-382.63499999999999</c:v>
                </c:pt>
                <c:pt idx="36718">
                  <c:v>-382.61900000000003</c:v>
                </c:pt>
                <c:pt idx="36719">
                  <c:v>-382.60300000000001</c:v>
                </c:pt>
                <c:pt idx="36720">
                  <c:v>-382.58699999999999</c:v>
                </c:pt>
                <c:pt idx="36721">
                  <c:v>-382.57100000000003</c:v>
                </c:pt>
                <c:pt idx="36722">
                  <c:v>-382.55500000000001</c:v>
                </c:pt>
                <c:pt idx="36723">
                  <c:v>-382.53899999999999</c:v>
                </c:pt>
                <c:pt idx="36724">
                  <c:v>-382.52300000000002</c:v>
                </c:pt>
                <c:pt idx="36725">
                  <c:v>-382.50700000000001</c:v>
                </c:pt>
                <c:pt idx="36726">
                  <c:v>-382.49099999999999</c:v>
                </c:pt>
                <c:pt idx="36727">
                  <c:v>-382.47500000000002</c:v>
                </c:pt>
                <c:pt idx="36728">
                  <c:v>-382.459</c:v>
                </c:pt>
                <c:pt idx="36729">
                  <c:v>-382.44299999999998</c:v>
                </c:pt>
                <c:pt idx="36730">
                  <c:v>-382.42700000000002</c:v>
                </c:pt>
                <c:pt idx="36731">
                  <c:v>-382.411</c:v>
                </c:pt>
                <c:pt idx="36732">
                  <c:v>-382.39499999999998</c:v>
                </c:pt>
                <c:pt idx="36733">
                  <c:v>-382.37900000000002</c:v>
                </c:pt>
                <c:pt idx="36734">
                  <c:v>-382.363</c:v>
                </c:pt>
                <c:pt idx="36735">
                  <c:v>-382.34699999999998</c:v>
                </c:pt>
                <c:pt idx="36736">
                  <c:v>-382.33100000000002</c:v>
                </c:pt>
                <c:pt idx="36737">
                  <c:v>-382.315</c:v>
                </c:pt>
                <c:pt idx="36738">
                  <c:v>-382.29899999999998</c:v>
                </c:pt>
                <c:pt idx="36739">
                  <c:v>-382.28300000000002</c:v>
                </c:pt>
                <c:pt idx="36740">
                  <c:v>-382.267</c:v>
                </c:pt>
                <c:pt idx="36741">
                  <c:v>-382.25099999999998</c:v>
                </c:pt>
                <c:pt idx="36742">
                  <c:v>-382.23500000000001</c:v>
                </c:pt>
                <c:pt idx="36743">
                  <c:v>-382.21899999999999</c:v>
                </c:pt>
                <c:pt idx="36744">
                  <c:v>-382.20299999999997</c:v>
                </c:pt>
                <c:pt idx="36745">
                  <c:v>-382.18700000000001</c:v>
                </c:pt>
                <c:pt idx="36746">
                  <c:v>-382.17099999999999</c:v>
                </c:pt>
                <c:pt idx="36747">
                  <c:v>-382.15499999999997</c:v>
                </c:pt>
                <c:pt idx="36748">
                  <c:v>-382.13900000000001</c:v>
                </c:pt>
                <c:pt idx="36749">
                  <c:v>-382.12299999999999</c:v>
                </c:pt>
                <c:pt idx="36750">
                  <c:v>-382.10700000000003</c:v>
                </c:pt>
                <c:pt idx="36751">
                  <c:v>-382.09100000000001</c:v>
                </c:pt>
                <c:pt idx="36752">
                  <c:v>-382.07499999999999</c:v>
                </c:pt>
                <c:pt idx="36753">
                  <c:v>-382.05900000000003</c:v>
                </c:pt>
                <c:pt idx="36754">
                  <c:v>-382.04300000000001</c:v>
                </c:pt>
                <c:pt idx="36755">
                  <c:v>-382.02699999999999</c:v>
                </c:pt>
                <c:pt idx="36756">
                  <c:v>-382.01100000000002</c:v>
                </c:pt>
                <c:pt idx="36757">
                  <c:v>-381.995</c:v>
                </c:pt>
                <c:pt idx="36758">
                  <c:v>-381.97899999999998</c:v>
                </c:pt>
                <c:pt idx="36759">
                  <c:v>-381.96300000000002</c:v>
                </c:pt>
                <c:pt idx="36760">
                  <c:v>-381.947</c:v>
                </c:pt>
                <c:pt idx="36761">
                  <c:v>-381.93099999999998</c:v>
                </c:pt>
                <c:pt idx="36762">
                  <c:v>-381.91500000000002</c:v>
                </c:pt>
                <c:pt idx="36763">
                  <c:v>-381.899</c:v>
                </c:pt>
                <c:pt idx="36764">
                  <c:v>-381.88299999999998</c:v>
                </c:pt>
                <c:pt idx="36765">
                  <c:v>-381.86700000000002</c:v>
                </c:pt>
                <c:pt idx="36766">
                  <c:v>-381.851</c:v>
                </c:pt>
                <c:pt idx="36767">
                  <c:v>-381.83499999999998</c:v>
                </c:pt>
                <c:pt idx="36768">
                  <c:v>-381.81900000000002</c:v>
                </c:pt>
                <c:pt idx="36769">
                  <c:v>-381.803</c:v>
                </c:pt>
                <c:pt idx="36770">
                  <c:v>-381.78699999999998</c:v>
                </c:pt>
                <c:pt idx="36771">
                  <c:v>-381.77100000000002</c:v>
                </c:pt>
                <c:pt idx="36772">
                  <c:v>-381.755</c:v>
                </c:pt>
                <c:pt idx="36773">
                  <c:v>-381.74</c:v>
                </c:pt>
                <c:pt idx="36774">
                  <c:v>-381.72399999999999</c:v>
                </c:pt>
                <c:pt idx="36775">
                  <c:v>-381.70800000000003</c:v>
                </c:pt>
                <c:pt idx="36776">
                  <c:v>-381.69200000000001</c:v>
                </c:pt>
                <c:pt idx="36777">
                  <c:v>-381.67599999999999</c:v>
                </c:pt>
                <c:pt idx="36778">
                  <c:v>-381.66</c:v>
                </c:pt>
                <c:pt idx="36779">
                  <c:v>-381.64400000000001</c:v>
                </c:pt>
                <c:pt idx="36780">
                  <c:v>-381.62799999999999</c:v>
                </c:pt>
                <c:pt idx="36781">
                  <c:v>-381.61200000000002</c:v>
                </c:pt>
                <c:pt idx="36782">
                  <c:v>-381.596</c:v>
                </c:pt>
                <c:pt idx="36783">
                  <c:v>-381.58</c:v>
                </c:pt>
                <c:pt idx="36784">
                  <c:v>-381.56400000000002</c:v>
                </c:pt>
                <c:pt idx="36785">
                  <c:v>-381.548</c:v>
                </c:pt>
                <c:pt idx="36786">
                  <c:v>-381.53199999999998</c:v>
                </c:pt>
                <c:pt idx="36787">
                  <c:v>-381.51600000000002</c:v>
                </c:pt>
                <c:pt idx="36788">
                  <c:v>-381.5</c:v>
                </c:pt>
                <c:pt idx="36789">
                  <c:v>-381.48399999999998</c:v>
                </c:pt>
                <c:pt idx="36790">
                  <c:v>-381.46800000000002</c:v>
                </c:pt>
                <c:pt idx="36791">
                  <c:v>-381.452</c:v>
                </c:pt>
                <c:pt idx="36792">
                  <c:v>-381.43599999999998</c:v>
                </c:pt>
                <c:pt idx="36793">
                  <c:v>-381.42</c:v>
                </c:pt>
                <c:pt idx="36794">
                  <c:v>-381.404</c:v>
                </c:pt>
                <c:pt idx="36795">
                  <c:v>-381.38799999999998</c:v>
                </c:pt>
                <c:pt idx="36796">
                  <c:v>-381.37200000000001</c:v>
                </c:pt>
                <c:pt idx="36797">
                  <c:v>-381.35599999999999</c:v>
                </c:pt>
                <c:pt idx="36798">
                  <c:v>-381.34</c:v>
                </c:pt>
                <c:pt idx="36799">
                  <c:v>-381.32400000000001</c:v>
                </c:pt>
                <c:pt idx="36800">
                  <c:v>-381.30799999999999</c:v>
                </c:pt>
                <c:pt idx="36801">
                  <c:v>-381.29199999999997</c:v>
                </c:pt>
                <c:pt idx="36802">
                  <c:v>-381.27600000000001</c:v>
                </c:pt>
                <c:pt idx="36803">
                  <c:v>-381.26</c:v>
                </c:pt>
                <c:pt idx="36804">
                  <c:v>-381.24400000000003</c:v>
                </c:pt>
                <c:pt idx="36805">
                  <c:v>-381.22800000000001</c:v>
                </c:pt>
                <c:pt idx="36806">
                  <c:v>-381.21199999999999</c:v>
                </c:pt>
                <c:pt idx="36807">
                  <c:v>-381.19600000000003</c:v>
                </c:pt>
                <c:pt idx="36808">
                  <c:v>-381.18</c:v>
                </c:pt>
                <c:pt idx="36809">
                  <c:v>-381.16399999999999</c:v>
                </c:pt>
                <c:pt idx="36810">
                  <c:v>-381.14800000000002</c:v>
                </c:pt>
                <c:pt idx="36811">
                  <c:v>-381.13200000000001</c:v>
                </c:pt>
                <c:pt idx="36812">
                  <c:v>-381.11599999999999</c:v>
                </c:pt>
                <c:pt idx="36813">
                  <c:v>-381.1</c:v>
                </c:pt>
                <c:pt idx="36814">
                  <c:v>-381.084</c:v>
                </c:pt>
                <c:pt idx="36815">
                  <c:v>-381.06799999999998</c:v>
                </c:pt>
                <c:pt idx="36816">
                  <c:v>-381.05200000000002</c:v>
                </c:pt>
                <c:pt idx="36817">
                  <c:v>-381.036</c:v>
                </c:pt>
                <c:pt idx="36818">
                  <c:v>-381.02</c:v>
                </c:pt>
                <c:pt idx="36819">
                  <c:v>-381.00400000000002</c:v>
                </c:pt>
                <c:pt idx="36820">
                  <c:v>-380.988</c:v>
                </c:pt>
                <c:pt idx="36821">
                  <c:v>-380.97199999999998</c:v>
                </c:pt>
                <c:pt idx="36822">
                  <c:v>-380.95600000000002</c:v>
                </c:pt>
                <c:pt idx="36823">
                  <c:v>-380.94</c:v>
                </c:pt>
                <c:pt idx="36824">
                  <c:v>-380.92399999999998</c:v>
                </c:pt>
                <c:pt idx="36825">
                  <c:v>-380.90800000000002</c:v>
                </c:pt>
                <c:pt idx="36826">
                  <c:v>-380.892</c:v>
                </c:pt>
                <c:pt idx="36827">
                  <c:v>-380.87599999999998</c:v>
                </c:pt>
                <c:pt idx="36828">
                  <c:v>-380.86</c:v>
                </c:pt>
                <c:pt idx="36829">
                  <c:v>-380.84399999999999</c:v>
                </c:pt>
                <c:pt idx="36830">
                  <c:v>-380.82799999999997</c:v>
                </c:pt>
                <c:pt idx="36831">
                  <c:v>-380.81200000000001</c:v>
                </c:pt>
                <c:pt idx="36832">
                  <c:v>-380.79599999999999</c:v>
                </c:pt>
                <c:pt idx="36833">
                  <c:v>-380.78</c:v>
                </c:pt>
                <c:pt idx="36834">
                  <c:v>-380.76400000000001</c:v>
                </c:pt>
                <c:pt idx="36835">
                  <c:v>-380.74799999999999</c:v>
                </c:pt>
                <c:pt idx="36836">
                  <c:v>-380.73200000000003</c:v>
                </c:pt>
                <c:pt idx="36837">
                  <c:v>-380.71600000000001</c:v>
                </c:pt>
                <c:pt idx="36838">
                  <c:v>-380.7</c:v>
                </c:pt>
                <c:pt idx="36839">
                  <c:v>-380.68400000000003</c:v>
                </c:pt>
                <c:pt idx="36840">
                  <c:v>-380.66800000000001</c:v>
                </c:pt>
                <c:pt idx="36841">
                  <c:v>-380.65199999999999</c:v>
                </c:pt>
                <c:pt idx="36842">
                  <c:v>-380.63600000000002</c:v>
                </c:pt>
                <c:pt idx="36843">
                  <c:v>-380.62</c:v>
                </c:pt>
                <c:pt idx="36844">
                  <c:v>-380.60399999999998</c:v>
                </c:pt>
                <c:pt idx="36845">
                  <c:v>-380.58800000000002</c:v>
                </c:pt>
                <c:pt idx="36846">
                  <c:v>-380.572</c:v>
                </c:pt>
                <c:pt idx="36847">
                  <c:v>-380.55599999999998</c:v>
                </c:pt>
                <c:pt idx="36848">
                  <c:v>-380.54</c:v>
                </c:pt>
                <c:pt idx="36849">
                  <c:v>-380.524</c:v>
                </c:pt>
                <c:pt idx="36850">
                  <c:v>-380.50799999999998</c:v>
                </c:pt>
                <c:pt idx="36851">
                  <c:v>-380.49200000000002</c:v>
                </c:pt>
                <c:pt idx="36852">
                  <c:v>-380.476</c:v>
                </c:pt>
                <c:pt idx="36853">
                  <c:v>-380.46</c:v>
                </c:pt>
                <c:pt idx="36854">
                  <c:v>-380.44400000000002</c:v>
                </c:pt>
                <c:pt idx="36855">
                  <c:v>-380.428</c:v>
                </c:pt>
                <c:pt idx="36856">
                  <c:v>-380.41199999999998</c:v>
                </c:pt>
                <c:pt idx="36857">
                  <c:v>-380.39600000000002</c:v>
                </c:pt>
                <c:pt idx="36858">
                  <c:v>-380.38</c:v>
                </c:pt>
                <c:pt idx="36859">
                  <c:v>-380.36399999999998</c:v>
                </c:pt>
                <c:pt idx="36860">
                  <c:v>-380.34800000000001</c:v>
                </c:pt>
                <c:pt idx="36861">
                  <c:v>-380.33199999999999</c:v>
                </c:pt>
                <c:pt idx="36862">
                  <c:v>-380.31599999999997</c:v>
                </c:pt>
                <c:pt idx="36863">
                  <c:v>-380.3</c:v>
                </c:pt>
                <c:pt idx="36864">
                  <c:v>-380.28399999999999</c:v>
                </c:pt>
                <c:pt idx="36865">
                  <c:v>-380.26799999999997</c:v>
                </c:pt>
                <c:pt idx="36866">
                  <c:v>-380.25200000000001</c:v>
                </c:pt>
                <c:pt idx="36867">
                  <c:v>-380.23599999999999</c:v>
                </c:pt>
                <c:pt idx="36868">
                  <c:v>-380.22</c:v>
                </c:pt>
                <c:pt idx="36869">
                  <c:v>-380.20400000000001</c:v>
                </c:pt>
                <c:pt idx="36870">
                  <c:v>-380.18799999999999</c:v>
                </c:pt>
                <c:pt idx="36871">
                  <c:v>-380.17200000000003</c:v>
                </c:pt>
                <c:pt idx="36872">
                  <c:v>-380.15600000000001</c:v>
                </c:pt>
                <c:pt idx="36873">
                  <c:v>-380.14</c:v>
                </c:pt>
                <c:pt idx="36874">
                  <c:v>-380.12400000000002</c:v>
                </c:pt>
                <c:pt idx="36875">
                  <c:v>-380.108</c:v>
                </c:pt>
                <c:pt idx="36876">
                  <c:v>-380.09199999999998</c:v>
                </c:pt>
                <c:pt idx="36877">
                  <c:v>-380.07600000000002</c:v>
                </c:pt>
                <c:pt idx="36878">
                  <c:v>-380.06</c:v>
                </c:pt>
                <c:pt idx="36879">
                  <c:v>-380.04399999999998</c:v>
                </c:pt>
                <c:pt idx="36880">
                  <c:v>-380.02800000000002</c:v>
                </c:pt>
                <c:pt idx="36881">
                  <c:v>-380.012</c:v>
                </c:pt>
                <c:pt idx="36882">
                  <c:v>-379.99599999999998</c:v>
                </c:pt>
                <c:pt idx="36883">
                  <c:v>-379.98</c:v>
                </c:pt>
                <c:pt idx="36884">
                  <c:v>-379.964</c:v>
                </c:pt>
                <c:pt idx="36885">
                  <c:v>-379.94799999999998</c:v>
                </c:pt>
                <c:pt idx="36886">
                  <c:v>-379.93200000000002</c:v>
                </c:pt>
                <c:pt idx="36887">
                  <c:v>-379.91699999999997</c:v>
                </c:pt>
                <c:pt idx="36888">
                  <c:v>-379.90100000000001</c:v>
                </c:pt>
                <c:pt idx="36889">
                  <c:v>-379.88499999999999</c:v>
                </c:pt>
                <c:pt idx="36890">
                  <c:v>-379.86900000000003</c:v>
                </c:pt>
                <c:pt idx="36891">
                  <c:v>-379.85300000000001</c:v>
                </c:pt>
                <c:pt idx="36892">
                  <c:v>-379.83699999999999</c:v>
                </c:pt>
                <c:pt idx="36893">
                  <c:v>-379.82100000000003</c:v>
                </c:pt>
                <c:pt idx="36894">
                  <c:v>-379.80500000000001</c:v>
                </c:pt>
                <c:pt idx="36895">
                  <c:v>-379.78899999999999</c:v>
                </c:pt>
                <c:pt idx="36896">
                  <c:v>-379.77300000000002</c:v>
                </c:pt>
                <c:pt idx="36897">
                  <c:v>-379.75700000000001</c:v>
                </c:pt>
                <c:pt idx="36898">
                  <c:v>-379.74099999999999</c:v>
                </c:pt>
                <c:pt idx="36899">
                  <c:v>-379.72500000000002</c:v>
                </c:pt>
                <c:pt idx="36900">
                  <c:v>-379.709</c:v>
                </c:pt>
                <c:pt idx="36901">
                  <c:v>-379.69299999999998</c:v>
                </c:pt>
                <c:pt idx="36902">
                  <c:v>-379.67700000000002</c:v>
                </c:pt>
                <c:pt idx="36903">
                  <c:v>-379.661</c:v>
                </c:pt>
                <c:pt idx="36904">
                  <c:v>-379.64499999999998</c:v>
                </c:pt>
                <c:pt idx="36905">
                  <c:v>-379.62900000000002</c:v>
                </c:pt>
                <c:pt idx="36906">
                  <c:v>-379.613</c:v>
                </c:pt>
                <c:pt idx="36907">
                  <c:v>-379.59699999999998</c:v>
                </c:pt>
                <c:pt idx="36908">
                  <c:v>-379.58100000000002</c:v>
                </c:pt>
                <c:pt idx="36909">
                  <c:v>-379.565</c:v>
                </c:pt>
                <c:pt idx="36910">
                  <c:v>-379.54899999999998</c:v>
                </c:pt>
                <c:pt idx="36911">
                  <c:v>-379.53300000000002</c:v>
                </c:pt>
                <c:pt idx="36912">
                  <c:v>-379.517</c:v>
                </c:pt>
                <c:pt idx="36913">
                  <c:v>-379.50099999999998</c:v>
                </c:pt>
                <c:pt idx="36914">
                  <c:v>-379.48500000000001</c:v>
                </c:pt>
                <c:pt idx="36915">
                  <c:v>-379.46899999999999</c:v>
                </c:pt>
                <c:pt idx="36916">
                  <c:v>-379.45299999999997</c:v>
                </c:pt>
                <c:pt idx="36917">
                  <c:v>-379.43700000000001</c:v>
                </c:pt>
                <c:pt idx="36918">
                  <c:v>-379.42099999999999</c:v>
                </c:pt>
                <c:pt idx="36919">
                  <c:v>-379.40499999999997</c:v>
                </c:pt>
                <c:pt idx="36920">
                  <c:v>-379.38900000000001</c:v>
                </c:pt>
                <c:pt idx="36921">
                  <c:v>-379.37299999999999</c:v>
                </c:pt>
                <c:pt idx="36922">
                  <c:v>-379.35700000000003</c:v>
                </c:pt>
                <c:pt idx="36923">
                  <c:v>-379.34100000000001</c:v>
                </c:pt>
                <c:pt idx="36924">
                  <c:v>-379.32499999999999</c:v>
                </c:pt>
                <c:pt idx="36925">
                  <c:v>-379.30900000000003</c:v>
                </c:pt>
                <c:pt idx="36926">
                  <c:v>-379.29300000000001</c:v>
                </c:pt>
                <c:pt idx="36927">
                  <c:v>-379.27699999999999</c:v>
                </c:pt>
                <c:pt idx="36928">
                  <c:v>-379.26100000000002</c:v>
                </c:pt>
                <c:pt idx="36929">
                  <c:v>-379.245</c:v>
                </c:pt>
                <c:pt idx="36930">
                  <c:v>-379.22899999999998</c:v>
                </c:pt>
                <c:pt idx="36931">
                  <c:v>-379.21300000000002</c:v>
                </c:pt>
                <c:pt idx="36932">
                  <c:v>-379.197</c:v>
                </c:pt>
                <c:pt idx="36933">
                  <c:v>-379.18099999999998</c:v>
                </c:pt>
                <c:pt idx="36934">
                  <c:v>-379.16500000000002</c:v>
                </c:pt>
                <c:pt idx="36935">
                  <c:v>-379.149</c:v>
                </c:pt>
                <c:pt idx="36936">
                  <c:v>-379.13299999999998</c:v>
                </c:pt>
                <c:pt idx="36937">
                  <c:v>-379.11700000000002</c:v>
                </c:pt>
                <c:pt idx="36938">
                  <c:v>-379.101</c:v>
                </c:pt>
                <c:pt idx="36939">
                  <c:v>-379.08499999999998</c:v>
                </c:pt>
                <c:pt idx="36940">
                  <c:v>-379.06900000000002</c:v>
                </c:pt>
                <c:pt idx="36941">
                  <c:v>-379.053</c:v>
                </c:pt>
                <c:pt idx="36942">
                  <c:v>-379.03699999999998</c:v>
                </c:pt>
                <c:pt idx="36943">
                  <c:v>-379.02100000000002</c:v>
                </c:pt>
                <c:pt idx="36944">
                  <c:v>-379.005</c:v>
                </c:pt>
                <c:pt idx="36945">
                  <c:v>-378.98899999999998</c:v>
                </c:pt>
                <c:pt idx="36946">
                  <c:v>-378.97300000000001</c:v>
                </c:pt>
                <c:pt idx="36947">
                  <c:v>-378.95699999999999</c:v>
                </c:pt>
                <c:pt idx="36948">
                  <c:v>-378.94099999999997</c:v>
                </c:pt>
                <c:pt idx="36949">
                  <c:v>-378.92500000000001</c:v>
                </c:pt>
                <c:pt idx="36950">
                  <c:v>-378.90899999999999</c:v>
                </c:pt>
                <c:pt idx="36951">
                  <c:v>-378.89299999999997</c:v>
                </c:pt>
                <c:pt idx="36952">
                  <c:v>-378.87700000000001</c:v>
                </c:pt>
                <c:pt idx="36953">
                  <c:v>-378.86099999999999</c:v>
                </c:pt>
                <c:pt idx="36954">
                  <c:v>-378.84500000000003</c:v>
                </c:pt>
                <c:pt idx="36955">
                  <c:v>-378.82900000000001</c:v>
                </c:pt>
                <c:pt idx="36956">
                  <c:v>-378.81299999999999</c:v>
                </c:pt>
                <c:pt idx="36957">
                  <c:v>-378.79700000000003</c:v>
                </c:pt>
                <c:pt idx="36958">
                  <c:v>-378.78100000000001</c:v>
                </c:pt>
                <c:pt idx="36959">
                  <c:v>-378.76499999999999</c:v>
                </c:pt>
                <c:pt idx="36960">
                  <c:v>-378.74900000000002</c:v>
                </c:pt>
                <c:pt idx="36961">
                  <c:v>-378.733</c:v>
                </c:pt>
                <c:pt idx="36962">
                  <c:v>-378.71699999999998</c:v>
                </c:pt>
                <c:pt idx="36963">
                  <c:v>-378.70100000000002</c:v>
                </c:pt>
                <c:pt idx="36964">
                  <c:v>-378.685</c:v>
                </c:pt>
                <c:pt idx="36965">
                  <c:v>-378.66899999999998</c:v>
                </c:pt>
                <c:pt idx="36966">
                  <c:v>-378.65300000000002</c:v>
                </c:pt>
                <c:pt idx="36967">
                  <c:v>-378.637</c:v>
                </c:pt>
                <c:pt idx="36968">
                  <c:v>-378.62099999999998</c:v>
                </c:pt>
                <c:pt idx="36969">
                  <c:v>-378.60500000000002</c:v>
                </c:pt>
                <c:pt idx="36970">
                  <c:v>-378.589</c:v>
                </c:pt>
                <c:pt idx="36971">
                  <c:v>-378.57299999999998</c:v>
                </c:pt>
                <c:pt idx="36972">
                  <c:v>-378.55700000000002</c:v>
                </c:pt>
                <c:pt idx="36973">
                  <c:v>-378.541</c:v>
                </c:pt>
                <c:pt idx="36974">
                  <c:v>-378.52499999999998</c:v>
                </c:pt>
                <c:pt idx="36975">
                  <c:v>-378.50900000000001</c:v>
                </c:pt>
                <c:pt idx="36976">
                  <c:v>-378.49299999999999</c:v>
                </c:pt>
                <c:pt idx="36977">
                  <c:v>-378.47699999999998</c:v>
                </c:pt>
                <c:pt idx="36978">
                  <c:v>-378.46100000000001</c:v>
                </c:pt>
                <c:pt idx="36979">
                  <c:v>-378.44499999999999</c:v>
                </c:pt>
                <c:pt idx="36980">
                  <c:v>-378.42899999999997</c:v>
                </c:pt>
                <c:pt idx="36981">
                  <c:v>-378.41300000000001</c:v>
                </c:pt>
                <c:pt idx="36982">
                  <c:v>-378.39699999999999</c:v>
                </c:pt>
                <c:pt idx="36983">
                  <c:v>-378.38099999999997</c:v>
                </c:pt>
                <c:pt idx="36984">
                  <c:v>-378.36500000000001</c:v>
                </c:pt>
                <c:pt idx="36985">
                  <c:v>-378.34899999999999</c:v>
                </c:pt>
                <c:pt idx="36986">
                  <c:v>-378.33300000000003</c:v>
                </c:pt>
                <c:pt idx="36987">
                  <c:v>-378.31700000000001</c:v>
                </c:pt>
                <c:pt idx="36988">
                  <c:v>-378.30099999999999</c:v>
                </c:pt>
                <c:pt idx="36989">
                  <c:v>-378.28500000000003</c:v>
                </c:pt>
                <c:pt idx="36990">
                  <c:v>-378.26900000000001</c:v>
                </c:pt>
                <c:pt idx="36991">
                  <c:v>-378.25299999999999</c:v>
                </c:pt>
                <c:pt idx="36992">
                  <c:v>-378.23700000000002</c:v>
                </c:pt>
                <c:pt idx="36993">
                  <c:v>-378.221</c:v>
                </c:pt>
                <c:pt idx="36994">
                  <c:v>-378.20499999999998</c:v>
                </c:pt>
                <c:pt idx="36995">
                  <c:v>-378.18900000000002</c:v>
                </c:pt>
                <c:pt idx="36996">
                  <c:v>-378.173</c:v>
                </c:pt>
                <c:pt idx="36997">
                  <c:v>-378.15699999999998</c:v>
                </c:pt>
                <c:pt idx="36998">
                  <c:v>-378.14100000000002</c:v>
                </c:pt>
                <c:pt idx="36999">
                  <c:v>-378.125</c:v>
                </c:pt>
                <c:pt idx="37000">
                  <c:v>-378.10899999999998</c:v>
                </c:pt>
                <c:pt idx="37001">
                  <c:v>-378.09399999999999</c:v>
                </c:pt>
                <c:pt idx="37002">
                  <c:v>-378.07799999999997</c:v>
                </c:pt>
                <c:pt idx="37003">
                  <c:v>-378.06200000000001</c:v>
                </c:pt>
                <c:pt idx="37004">
                  <c:v>-378.04599999999999</c:v>
                </c:pt>
                <c:pt idx="37005">
                  <c:v>-378.03</c:v>
                </c:pt>
                <c:pt idx="37006">
                  <c:v>-378.01400000000001</c:v>
                </c:pt>
                <c:pt idx="37007">
                  <c:v>-377.99799999999999</c:v>
                </c:pt>
                <c:pt idx="37008">
                  <c:v>-377.98200000000003</c:v>
                </c:pt>
                <c:pt idx="37009">
                  <c:v>-377.96600000000001</c:v>
                </c:pt>
                <c:pt idx="37010">
                  <c:v>-377.95</c:v>
                </c:pt>
                <c:pt idx="37011">
                  <c:v>-377.93400000000003</c:v>
                </c:pt>
                <c:pt idx="37012">
                  <c:v>-377.91800000000001</c:v>
                </c:pt>
                <c:pt idx="37013">
                  <c:v>-377.90199999999999</c:v>
                </c:pt>
                <c:pt idx="37014">
                  <c:v>-377.88600000000002</c:v>
                </c:pt>
                <c:pt idx="37015">
                  <c:v>-377.87</c:v>
                </c:pt>
                <c:pt idx="37016">
                  <c:v>-377.85399999999998</c:v>
                </c:pt>
                <c:pt idx="37017">
                  <c:v>-377.83800000000002</c:v>
                </c:pt>
                <c:pt idx="37018">
                  <c:v>-377.822</c:v>
                </c:pt>
                <c:pt idx="37019">
                  <c:v>-377.80599999999998</c:v>
                </c:pt>
                <c:pt idx="37020">
                  <c:v>-377.79</c:v>
                </c:pt>
                <c:pt idx="37021">
                  <c:v>-377.774</c:v>
                </c:pt>
                <c:pt idx="37022">
                  <c:v>-377.75799999999998</c:v>
                </c:pt>
                <c:pt idx="37023">
                  <c:v>-377.74200000000002</c:v>
                </c:pt>
                <c:pt idx="37024">
                  <c:v>-377.726</c:v>
                </c:pt>
                <c:pt idx="37025">
                  <c:v>-377.71</c:v>
                </c:pt>
                <c:pt idx="37026">
                  <c:v>-377.69400000000002</c:v>
                </c:pt>
                <c:pt idx="37027">
                  <c:v>-377.678</c:v>
                </c:pt>
                <c:pt idx="37028">
                  <c:v>-377.66199999999998</c:v>
                </c:pt>
                <c:pt idx="37029">
                  <c:v>-377.64600000000002</c:v>
                </c:pt>
                <c:pt idx="37030">
                  <c:v>-377.63</c:v>
                </c:pt>
                <c:pt idx="37031">
                  <c:v>-377.61399999999998</c:v>
                </c:pt>
                <c:pt idx="37032">
                  <c:v>-377.59800000000001</c:v>
                </c:pt>
                <c:pt idx="37033">
                  <c:v>-377.58199999999999</c:v>
                </c:pt>
                <c:pt idx="37034">
                  <c:v>-377.56599999999997</c:v>
                </c:pt>
                <c:pt idx="37035">
                  <c:v>-377.55</c:v>
                </c:pt>
                <c:pt idx="37036">
                  <c:v>-377.53399999999999</c:v>
                </c:pt>
                <c:pt idx="37037">
                  <c:v>-377.51799999999997</c:v>
                </c:pt>
                <c:pt idx="37038">
                  <c:v>-377.50200000000001</c:v>
                </c:pt>
                <c:pt idx="37039">
                  <c:v>-377.48599999999999</c:v>
                </c:pt>
                <c:pt idx="37040">
                  <c:v>-377.47</c:v>
                </c:pt>
                <c:pt idx="37041">
                  <c:v>-377.45400000000001</c:v>
                </c:pt>
                <c:pt idx="37042">
                  <c:v>-377.43799999999999</c:v>
                </c:pt>
                <c:pt idx="37043">
                  <c:v>-377.42200000000003</c:v>
                </c:pt>
                <c:pt idx="37044">
                  <c:v>-377.40600000000001</c:v>
                </c:pt>
                <c:pt idx="37045">
                  <c:v>-377.39</c:v>
                </c:pt>
                <c:pt idx="37046">
                  <c:v>-377.37400000000002</c:v>
                </c:pt>
                <c:pt idx="37047">
                  <c:v>-377.358</c:v>
                </c:pt>
                <c:pt idx="37048">
                  <c:v>-377.34199999999998</c:v>
                </c:pt>
                <c:pt idx="37049">
                  <c:v>-377.32600000000002</c:v>
                </c:pt>
                <c:pt idx="37050">
                  <c:v>-377.31</c:v>
                </c:pt>
                <c:pt idx="37051">
                  <c:v>-377.29399999999998</c:v>
                </c:pt>
                <c:pt idx="37052">
                  <c:v>-377.27800000000002</c:v>
                </c:pt>
                <c:pt idx="37053">
                  <c:v>-377.262</c:v>
                </c:pt>
                <c:pt idx="37054">
                  <c:v>-377.24599999999998</c:v>
                </c:pt>
                <c:pt idx="37055">
                  <c:v>-377.23</c:v>
                </c:pt>
                <c:pt idx="37056">
                  <c:v>-377.214</c:v>
                </c:pt>
                <c:pt idx="37057">
                  <c:v>-377.19799999999998</c:v>
                </c:pt>
                <c:pt idx="37058">
                  <c:v>-377.18200000000002</c:v>
                </c:pt>
                <c:pt idx="37059">
                  <c:v>-377.166</c:v>
                </c:pt>
                <c:pt idx="37060">
                  <c:v>-377.15</c:v>
                </c:pt>
                <c:pt idx="37061">
                  <c:v>-377.13400000000001</c:v>
                </c:pt>
                <c:pt idx="37062">
                  <c:v>-377.11799999999999</c:v>
                </c:pt>
                <c:pt idx="37063">
                  <c:v>-377.10199999999998</c:v>
                </c:pt>
                <c:pt idx="37064">
                  <c:v>-377.08600000000001</c:v>
                </c:pt>
                <c:pt idx="37065">
                  <c:v>-377.07</c:v>
                </c:pt>
                <c:pt idx="37066">
                  <c:v>-377.05399999999997</c:v>
                </c:pt>
                <c:pt idx="37067">
                  <c:v>-377.03800000000001</c:v>
                </c:pt>
                <c:pt idx="37068">
                  <c:v>-377.02199999999999</c:v>
                </c:pt>
                <c:pt idx="37069">
                  <c:v>-377.00599999999997</c:v>
                </c:pt>
                <c:pt idx="37070">
                  <c:v>-376.99</c:v>
                </c:pt>
                <c:pt idx="37071">
                  <c:v>-376.97399999999999</c:v>
                </c:pt>
                <c:pt idx="37072">
                  <c:v>-376.95800000000003</c:v>
                </c:pt>
                <c:pt idx="37073">
                  <c:v>-376.94200000000001</c:v>
                </c:pt>
                <c:pt idx="37074">
                  <c:v>-376.92599999999999</c:v>
                </c:pt>
                <c:pt idx="37075">
                  <c:v>-376.91</c:v>
                </c:pt>
                <c:pt idx="37076">
                  <c:v>-376.89400000000001</c:v>
                </c:pt>
                <c:pt idx="37077">
                  <c:v>-376.87799999999999</c:v>
                </c:pt>
                <c:pt idx="37078">
                  <c:v>-376.86200000000002</c:v>
                </c:pt>
                <c:pt idx="37079">
                  <c:v>-376.846</c:v>
                </c:pt>
                <c:pt idx="37080">
                  <c:v>-376.83</c:v>
                </c:pt>
                <c:pt idx="37081">
                  <c:v>-376.81400000000002</c:v>
                </c:pt>
                <c:pt idx="37082">
                  <c:v>-376.798</c:v>
                </c:pt>
                <c:pt idx="37083">
                  <c:v>-376.78199999999998</c:v>
                </c:pt>
                <c:pt idx="37084">
                  <c:v>-376.76600000000002</c:v>
                </c:pt>
                <c:pt idx="37085">
                  <c:v>-376.75</c:v>
                </c:pt>
                <c:pt idx="37086">
                  <c:v>-376.73399999999998</c:v>
                </c:pt>
                <c:pt idx="37087">
                  <c:v>-376.71800000000002</c:v>
                </c:pt>
                <c:pt idx="37088">
                  <c:v>-376.702</c:v>
                </c:pt>
                <c:pt idx="37089">
                  <c:v>-376.68599999999998</c:v>
                </c:pt>
                <c:pt idx="37090">
                  <c:v>-376.67</c:v>
                </c:pt>
                <c:pt idx="37091">
                  <c:v>-376.654</c:v>
                </c:pt>
                <c:pt idx="37092">
                  <c:v>-376.63799999999998</c:v>
                </c:pt>
                <c:pt idx="37093">
                  <c:v>-376.62200000000001</c:v>
                </c:pt>
                <c:pt idx="37094">
                  <c:v>-376.60599999999999</c:v>
                </c:pt>
                <c:pt idx="37095">
                  <c:v>-376.59</c:v>
                </c:pt>
                <c:pt idx="37096">
                  <c:v>-376.57400000000001</c:v>
                </c:pt>
                <c:pt idx="37097">
                  <c:v>-376.55799999999999</c:v>
                </c:pt>
                <c:pt idx="37098">
                  <c:v>-376.54199999999997</c:v>
                </c:pt>
                <c:pt idx="37099">
                  <c:v>-376.52600000000001</c:v>
                </c:pt>
                <c:pt idx="37100">
                  <c:v>-376.51</c:v>
                </c:pt>
                <c:pt idx="37101">
                  <c:v>-376.49400000000003</c:v>
                </c:pt>
                <c:pt idx="37102">
                  <c:v>-376.47800000000001</c:v>
                </c:pt>
                <c:pt idx="37103">
                  <c:v>-376.46199999999999</c:v>
                </c:pt>
                <c:pt idx="37104">
                  <c:v>-376.44600000000003</c:v>
                </c:pt>
                <c:pt idx="37105">
                  <c:v>-376.43</c:v>
                </c:pt>
                <c:pt idx="37106">
                  <c:v>-376.41399999999999</c:v>
                </c:pt>
                <c:pt idx="37107">
                  <c:v>-376.39800000000002</c:v>
                </c:pt>
                <c:pt idx="37108">
                  <c:v>-376.38200000000001</c:v>
                </c:pt>
                <c:pt idx="37109">
                  <c:v>-376.36599999999999</c:v>
                </c:pt>
                <c:pt idx="37110">
                  <c:v>-376.35</c:v>
                </c:pt>
                <c:pt idx="37111">
                  <c:v>-376.334</c:v>
                </c:pt>
                <c:pt idx="37112">
                  <c:v>-376.31799999999998</c:v>
                </c:pt>
                <c:pt idx="37113">
                  <c:v>-376.30200000000002</c:v>
                </c:pt>
                <c:pt idx="37114">
                  <c:v>-376.286</c:v>
                </c:pt>
                <c:pt idx="37115">
                  <c:v>-376.27100000000002</c:v>
                </c:pt>
                <c:pt idx="37116">
                  <c:v>-376.255</c:v>
                </c:pt>
                <c:pt idx="37117">
                  <c:v>-376.23899999999998</c:v>
                </c:pt>
                <c:pt idx="37118">
                  <c:v>-376.22300000000001</c:v>
                </c:pt>
                <c:pt idx="37119">
                  <c:v>-376.20699999999999</c:v>
                </c:pt>
                <c:pt idx="37120">
                  <c:v>-376.19099999999997</c:v>
                </c:pt>
                <c:pt idx="37121">
                  <c:v>-376.17500000000001</c:v>
                </c:pt>
                <c:pt idx="37122">
                  <c:v>-376.15899999999999</c:v>
                </c:pt>
                <c:pt idx="37123">
                  <c:v>-376.14299999999997</c:v>
                </c:pt>
                <c:pt idx="37124">
                  <c:v>-376.12700000000001</c:v>
                </c:pt>
                <c:pt idx="37125">
                  <c:v>-376.11099999999999</c:v>
                </c:pt>
                <c:pt idx="37126">
                  <c:v>-376.09500000000003</c:v>
                </c:pt>
                <c:pt idx="37127">
                  <c:v>-376.07900000000001</c:v>
                </c:pt>
                <c:pt idx="37128">
                  <c:v>-376.06299999999999</c:v>
                </c:pt>
                <c:pt idx="37129">
                  <c:v>-376.04700000000003</c:v>
                </c:pt>
                <c:pt idx="37130">
                  <c:v>-376.03100000000001</c:v>
                </c:pt>
                <c:pt idx="37131">
                  <c:v>-376.01499999999999</c:v>
                </c:pt>
                <c:pt idx="37132">
                  <c:v>-375.99900000000002</c:v>
                </c:pt>
                <c:pt idx="37133">
                  <c:v>-375.983</c:v>
                </c:pt>
                <c:pt idx="37134">
                  <c:v>-375.96699999999998</c:v>
                </c:pt>
                <c:pt idx="37135">
                  <c:v>-375.95100000000002</c:v>
                </c:pt>
                <c:pt idx="37136">
                  <c:v>-375.935</c:v>
                </c:pt>
                <c:pt idx="37137">
                  <c:v>-375.91899999999998</c:v>
                </c:pt>
                <c:pt idx="37138">
                  <c:v>-375.90300000000002</c:v>
                </c:pt>
                <c:pt idx="37139">
                  <c:v>-375.887</c:v>
                </c:pt>
                <c:pt idx="37140">
                  <c:v>-375.87099999999998</c:v>
                </c:pt>
                <c:pt idx="37141">
                  <c:v>-375.85500000000002</c:v>
                </c:pt>
                <c:pt idx="37142">
                  <c:v>-375.839</c:v>
                </c:pt>
                <c:pt idx="37143">
                  <c:v>-375.82299999999998</c:v>
                </c:pt>
                <c:pt idx="37144">
                  <c:v>-375.80700000000002</c:v>
                </c:pt>
                <c:pt idx="37145">
                  <c:v>-375.791</c:v>
                </c:pt>
                <c:pt idx="37146">
                  <c:v>-375.77499999999998</c:v>
                </c:pt>
                <c:pt idx="37147">
                  <c:v>-375.75900000000001</c:v>
                </c:pt>
                <c:pt idx="37148">
                  <c:v>-375.74299999999999</c:v>
                </c:pt>
                <c:pt idx="37149">
                  <c:v>-375.72699999999998</c:v>
                </c:pt>
                <c:pt idx="37150">
                  <c:v>-375.71100000000001</c:v>
                </c:pt>
                <c:pt idx="37151">
                  <c:v>-375.69499999999999</c:v>
                </c:pt>
                <c:pt idx="37152">
                  <c:v>-375.67899999999997</c:v>
                </c:pt>
                <c:pt idx="37153">
                  <c:v>-375.66300000000001</c:v>
                </c:pt>
                <c:pt idx="37154">
                  <c:v>-375.64699999999999</c:v>
                </c:pt>
                <c:pt idx="37155">
                  <c:v>-375.63099999999997</c:v>
                </c:pt>
                <c:pt idx="37156">
                  <c:v>-375.61500000000001</c:v>
                </c:pt>
                <c:pt idx="37157">
                  <c:v>-375.59899999999999</c:v>
                </c:pt>
                <c:pt idx="37158">
                  <c:v>-375.58300000000003</c:v>
                </c:pt>
                <c:pt idx="37159">
                  <c:v>-375.56700000000001</c:v>
                </c:pt>
                <c:pt idx="37160">
                  <c:v>-375.55099999999999</c:v>
                </c:pt>
                <c:pt idx="37161">
                  <c:v>-375.53500000000003</c:v>
                </c:pt>
                <c:pt idx="37162">
                  <c:v>-375.51900000000001</c:v>
                </c:pt>
                <c:pt idx="37163">
                  <c:v>-375.50299999999999</c:v>
                </c:pt>
                <c:pt idx="37164">
                  <c:v>-375.48700000000002</c:v>
                </c:pt>
                <c:pt idx="37165">
                  <c:v>-375.471</c:v>
                </c:pt>
                <c:pt idx="37166">
                  <c:v>-375.45499999999998</c:v>
                </c:pt>
                <c:pt idx="37167">
                  <c:v>-375.43900000000002</c:v>
                </c:pt>
                <c:pt idx="37168">
                  <c:v>-375.423</c:v>
                </c:pt>
                <c:pt idx="37169">
                  <c:v>-375.40699999999998</c:v>
                </c:pt>
                <c:pt idx="37170">
                  <c:v>-375.39100000000002</c:v>
                </c:pt>
                <c:pt idx="37171">
                  <c:v>-375.375</c:v>
                </c:pt>
                <c:pt idx="37172">
                  <c:v>-375.35899999999998</c:v>
                </c:pt>
                <c:pt idx="37173">
                  <c:v>-375.34300000000002</c:v>
                </c:pt>
                <c:pt idx="37174">
                  <c:v>-375.327</c:v>
                </c:pt>
                <c:pt idx="37175">
                  <c:v>-375.31099999999998</c:v>
                </c:pt>
                <c:pt idx="37176">
                  <c:v>-375.29500000000002</c:v>
                </c:pt>
                <c:pt idx="37177">
                  <c:v>-375.279</c:v>
                </c:pt>
                <c:pt idx="37178">
                  <c:v>-375.26299999999998</c:v>
                </c:pt>
                <c:pt idx="37179">
                  <c:v>-375.24700000000001</c:v>
                </c:pt>
                <c:pt idx="37180">
                  <c:v>-375.23099999999999</c:v>
                </c:pt>
                <c:pt idx="37181">
                  <c:v>-375.21499999999997</c:v>
                </c:pt>
                <c:pt idx="37182">
                  <c:v>-375.19900000000001</c:v>
                </c:pt>
                <c:pt idx="37183">
                  <c:v>-375.18299999999999</c:v>
                </c:pt>
                <c:pt idx="37184">
                  <c:v>-375.16699999999997</c:v>
                </c:pt>
                <c:pt idx="37185">
                  <c:v>-375.15100000000001</c:v>
                </c:pt>
                <c:pt idx="37186">
                  <c:v>-375.13499999999999</c:v>
                </c:pt>
                <c:pt idx="37187">
                  <c:v>-375.11900000000003</c:v>
                </c:pt>
                <c:pt idx="37188">
                  <c:v>-375.10300000000001</c:v>
                </c:pt>
                <c:pt idx="37189">
                  <c:v>-375.08699999999999</c:v>
                </c:pt>
                <c:pt idx="37190">
                  <c:v>-375.07100000000003</c:v>
                </c:pt>
                <c:pt idx="37191">
                  <c:v>-375.05500000000001</c:v>
                </c:pt>
                <c:pt idx="37192">
                  <c:v>-375.03899999999999</c:v>
                </c:pt>
                <c:pt idx="37193">
                  <c:v>-375.02300000000002</c:v>
                </c:pt>
                <c:pt idx="37194">
                  <c:v>-375.00700000000001</c:v>
                </c:pt>
                <c:pt idx="37195">
                  <c:v>-374.99099999999999</c:v>
                </c:pt>
                <c:pt idx="37196">
                  <c:v>-374.97500000000002</c:v>
                </c:pt>
                <c:pt idx="37197">
                  <c:v>-374.959</c:v>
                </c:pt>
                <c:pt idx="37198">
                  <c:v>-374.94299999999998</c:v>
                </c:pt>
                <c:pt idx="37199">
                  <c:v>-374.92700000000002</c:v>
                </c:pt>
                <c:pt idx="37200">
                  <c:v>-374.911</c:v>
                </c:pt>
                <c:pt idx="37201">
                  <c:v>-374.89499999999998</c:v>
                </c:pt>
                <c:pt idx="37202">
                  <c:v>-374.87900000000002</c:v>
                </c:pt>
                <c:pt idx="37203">
                  <c:v>-374.863</c:v>
                </c:pt>
                <c:pt idx="37204">
                  <c:v>-374.84699999999998</c:v>
                </c:pt>
                <c:pt idx="37205">
                  <c:v>-374.83100000000002</c:v>
                </c:pt>
                <c:pt idx="37206">
                  <c:v>-374.815</c:v>
                </c:pt>
                <c:pt idx="37207">
                  <c:v>-374.79899999999998</c:v>
                </c:pt>
                <c:pt idx="37208">
                  <c:v>-374.78300000000002</c:v>
                </c:pt>
                <c:pt idx="37209">
                  <c:v>-374.767</c:v>
                </c:pt>
                <c:pt idx="37210">
                  <c:v>-374.75099999999998</c:v>
                </c:pt>
                <c:pt idx="37211">
                  <c:v>-374.73500000000001</c:v>
                </c:pt>
                <c:pt idx="37212">
                  <c:v>-374.71899999999999</c:v>
                </c:pt>
                <c:pt idx="37213">
                  <c:v>-374.70299999999997</c:v>
                </c:pt>
                <c:pt idx="37214">
                  <c:v>-374.68700000000001</c:v>
                </c:pt>
                <c:pt idx="37215">
                  <c:v>-374.67099999999999</c:v>
                </c:pt>
                <c:pt idx="37216">
                  <c:v>-374.65499999999997</c:v>
                </c:pt>
                <c:pt idx="37217">
                  <c:v>-374.63900000000001</c:v>
                </c:pt>
                <c:pt idx="37218">
                  <c:v>-374.62299999999999</c:v>
                </c:pt>
                <c:pt idx="37219">
                  <c:v>-374.60700000000003</c:v>
                </c:pt>
                <c:pt idx="37220">
                  <c:v>-374.59100000000001</c:v>
                </c:pt>
                <c:pt idx="37221">
                  <c:v>-374.57499999999999</c:v>
                </c:pt>
                <c:pt idx="37222">
                  <c:v>-374.55900000000003</c:v>
                </c:pt>
                <c:pt idx="37223">
                  <c:v>-374.54300000000001</c:v>
                </c:pt>
                <c:pt idx="37224">
                  <c:v>-374.52699999999999</c:v>
                </c:pt>
                <c:pt idx="37225">
                  <c:v>-374.51100000000002</c:v>
                </c:pt>
                <c:pt idx="37226">
                  <c:v>-374.495</c:v>
                </c:pt>
                <c:pt idx="37227">
                  <c:v>-374.47899999999998</c:v>
                </c:pt>
                <c:pt idx="37228">
                  <c:v>-374.464</c:v>
                </c:pt>
                <c:pt idx="37229">
                  <c:v>-374.44799999999998</c:v>
                </c:pt>
                <c:pt idx="37230">
                  <c:v>-374.43200000000002</c:v>
                </c:pt>
                <c:pt idx="37231">
                  <c:v>-374.416</c:v>
                </c:pt>
                <c:pt idx="37232">
                  <c:v>-374.4</c:v>
                </c:pt>
                <c:pt idx="37233">
                  <c:v>-374.38400000000001</c:v>
                </c:pt>
                <c:pt idx="37234">
                  <c:v>-374.36799999999999</c:v>
                </c:pt>
                <c:pt idx="37235">
                  <c:v>-374.35199999999998</c:v>
                </c:pt>
                <c:pt idx="37236">
                  <c:v>-374.33600000000001</c:v>
                </c:pt>
                <c:pt idx="37237">
                  <c:v>-374.32</c:v>
                </c:pt>
                <c:pt idx="37238">
                  <c:v>-374.30399999999997</c:v>
                </c:pt>
                <c:pt idx="37239">
                  <c:v>-374.28800000000001</c:v>
                </c:pt>
                <c:pt idx="37240">
                  <c:v>-374.27199999999999</c:v>
                </c:pt>
                <c:pt idx="37241">
                  <c:v>-374.25599999999997</c:v>
                </c:pt>
                <c:pt idx="37242">
                  <c:v>-374.24</c:v>
                </c:pt>
                <c:pt idx="37243">
                  <c:v>-374.22399999999999</c:v>
                </c:pt>
                <c:pt idx="37244">
                  <c:v>-374.20800000000003</c:v>
                </c:pt>
                <c:pt idx="37245">
                  <c:v>-374.19200000000001</c:v>
                </c:pt>
                <c:pt idx="37246">
                  <c:v>-374.17599999999999</c:v>
                </c:pt>
                <c:pt idx="37247">
                  <c:v>-374.16</c:v>
                </c:pt>
                <c:pt idx="37248">
                  <c:v>-374.14400000000001</c:v>
                </c:pt>
                <c:pt idx="37249">
                  <c:v>-374.12799999999999</c:v>
                </c:pt>
                <c:pt idx="37250">
                  <c:v>-374.11200000000002</c:v>
                </c:pt>
                <c:pt idx="37251">
                  <c:v>-374.096</c:v>
                </c:pt>
                <c:pt idx="37252">
                  <c:v>-374.08</c:v>
                </c:pt>
                <c:pt idx="37253">
                  <c:v>-374.06400000000002</c:v>
                </c:pt>
                <c:pt idx="37254">
                  <c:v>-374.048</c:v>
                </c:pt>
                <c:pt idx="37255">
                  <c:v>-374.03199999999998</c:v>
                </c:pt>
                <c:pt idx="37256">
                  <c:v>-374.01600000000002</c:v>
                </c:pt>
                <c:pt idx="37257">
                  <c:v>-374</c:v>
                </c:pt>
                <c:pt idx="37258">
                  <c:v>-373.98399999999998</c:v>
                </c:pt>
                <c:pt idx="37259">
                  <c:v>-373.96800000000002</c:v>
                </c:pt>
                <c:pt idx="37260">
                  <c:v>-373.952</c:v>
                </c:pt>
                <c:pt idx="37261">
                  <c:v>-373.93599999999998</c:v>
                </c:pt>
                <c:pt idx="37262">
                  <c:v>-373.92</c:v>
                </c:pt>
                <c:pt idx="37263">
                  <c:v>-373.904</c:v>
                </c:pt>
                <c:pt idx="37264">
                  <c:v>-373.88799999999998</c:v>
                </c:pt>
                <c:pt idx="37265">
                  <c:v>-373.87200000000001</c:v>
                </c:pt>
                <c:pt idx="37266">
                  <c:v>-373.85599999999999</c:v>
                </c:pt>
                <c:pt idx="37267">
                  <c:v>-373.84</c:v>
                </c:pt>
                <c:pt idx="37268">
                  <c:v>-373.82400000000001</c:v>
                </c:pt>
                <c:pt idx="37269">
                  <c:v>-373.80799999999999</c:v>
                </c:pt>
                <c:pt idx="37270">
                  <c:v>-373.79199999999997</c:v>
                </c:pt>
                <c:pt idx="37271">
                  <c:v>-373.77600000000001</c:v>
                </c:pt>
                <c:pt idx="37272">
                  <c:v>-373.76</c:v>
                </c:pt>
                <c:pt idx="37273">
                  <c:v>-373.74400000000003</c:v>
                </c:pt>
                <c:pt idx="37274">
                  <c:v>-373.72800000000001</c:v>
                </c:pt>
                <c:pt idx="37275">
                  <c:v>-373.71199999999999</c:v>
                </c:pt>
                <c:pt idx="37276">
                  <c:v>-373.69600000000003</c:v>
                </c:pt>
                <c:pt idx="37277">
                  <c:v>-373.68</c:v>
                </c:pt>
                <c:pt idx="37278">
                  <c:v>-373.66399999999999</c:v>
                </c:pt>
                <c:pt idx="37279">
                  <c:v>-373.64800000000002</c:v>
                </c:pt>
                <c:pt idx="37280">
                  <c:v>-373.63200000000001</c:v>
                </c:pt>
                <c:pt idx="37281">
                  <c:v>-373.61599999999999</c:v>
                </c:pt>
                <c:pt idx="37282">
                  <c:v>-373.6</c:v>
                </c:pt>
                <c:pt idx="37283">
                  <c:v>-373.584</c:v>
                </c:pt>
                <c:pt idx="37284">
                  <c:v>-373.56799999999998</c:v>
                </c:pt>
                <c:pt idx="37285">
                  <c:v>-373.55200000000002</c:v>
                </c:pt>
                <c:pt idx="37286">
                  <c:v>-373.536</c:v>
                </c:pt>
                <c:pt idx="37287">
                  <c:v>-373.52</c:v>
                </c:pt>
                <c:pt idx="37288">
                  <c:v>-373.50400000000002</c:v>
                </c:pt>
                <c:pt idx="37289">
                  <c:v>-373.488</c:v>
                </c:pt>
                <c:pt idx="37290">
                  <c:v>-373.47199999999998</c:v>
                </c:pt>
                <c:pt idx="37291">
                  <c:v>-373.45600000000002</c:v>
                </c:pt>
                <c:pt idx="37292">
                  <c:v>-373.44</c:v>
                </c:pt>
                <c:pt idx="37293">
                  <c:v>-373.42399999999998</c:v>
                </c:pt>
                <c:pt idx="37294">
                  <c:v>-373.40800000000002</c:v>
                </c:pt>
                <c:pt idx="37295">
                  <c:v>-373.392</c:v>
                </c:pt>
                <c:pt idx="37296">
                  <c:v>-373.37599999999998</c:v>
                </c:pt>
                <c:pt idx="37297">
                  <c:v>-373.36</c:v>
                </c:pt>
                <c:pt idx="37298">
                  <c:v>-373.34399999999999</c:v>
                </c:pt>
                <c:pt idx="37299">
                  <c:v>-373.32799999999997</c:v>
                </c:pt>
                <c:pt idx="37300">
                  <c:v>-373.31200000000001</c:v>
                </c:pt>
                <c:pt idx="37301">
                  <c:v>-373.29599999999999</c:v>
                </c:pt>
                <c:pt idx="37302">
                  <c:v>-373.28</c:v>
                </c:pt>
                <c:pt idx="37303">
                  <c:v>-373.26400000000001</c:v>
                </c:pt>
                <c:pt idx="37304">
                  <c:v>-373.24799999999999</c:v>
                </c:pt>
                <c:pt idx="37305">
                  <c:v>-373.23200000000003</c:v>
                </c:pt>
                <c:pt idx="37306">
                  <c:v>-373.21600000000001</c:v>
                </c:pt>
                <c:pt idx="37307">
                  <c:v>-373.2</c:v>
                </c:pt>
                <c:pt idx="37308">
                  <c:v>-373.18400000000003</c:v>
                </c:pt>
                <c:pt idx="37309">
                  <c:v>-373.16800000000001</c:v>
                </c:pt>
                <c:pt idx="37310">
                  <c:v>-373.15199999999999</c:v>
                </c:pt>
                <c:pt idx="37311">
                  <c:v>-373.13600000000002</c:v>
                </c:pt>
                <c:pt idx="37312">
                  <c:v>-373.12</c:v>
                </c:pt>
                <c:pt idx="37313">
                  <c:v>-373.10399999999998</c:v>
                </c:pt>
                <c:pt idx="37314">
                  <c:v>-373.08800000000002</c:v>
                </c:pt>
                <c:pt idx="37315">
                  <c:v>-373.072</c:v>
                </c:pt>
                <c:pt idx="37316">
                  <c:v>-373.05599999999998</c:v>
                </c:pt>
                <c:pt idx="37317">
                  <c:v>-373.04</c:v>
                </c:pt>
                <c:pt idx="37318">
                  <c:v>-373.024</c:v>
                </c:pt>
                <c:pt idx="37319">
                  <c:v>-373.00799999999998</c:v>
                </c:pt>
                <c:pt idx="37320">
                  <c:v>-372.99200000000002</c:v>
                </c:pt>
                <c:pt idx="37321">
                  <c:v>-372.976</c:v>
                </c:pt>
                <c:pt idx="37322">
                  <c:v>-372.96</c:v>
                </c:pt>
                <c:pt idx="37323">
                  <c:v>-372.94400000000002</c:v>
                </c:pt>
                <c:pt idx="37324">
                  <c:v>-372.928</c:v>
                </c:pt>
                <c:pt idx="37325">
                  <c:v>-372.91199999999998</c:v>
                </c:pt>
                <c:pt idx="37326">
                  <c:v>-372.89600000000002</c:v>
                </c:pt>
                <c:pt idx="37327">
                  <c:v>-372.88</c:v>
                </c:pt>
                <c:pt idx="37328">
                  <c:v>-372.86399999999998</c:v>
                </c:pt>
                <c:pt idx="37329">
                  <c:v>-372.84800000000001</c:v>
                </c:pt>
                <c:pt idx="37330">
                  <c:v>-372.83199999999999</c:v>
                </c:pt>
                <c:pt idx="37331">
                  <c:v>-372.81599999999997</c:v>
                </c:pt>
                <c:pt idx="37332">
                  <c:v>-372.8</c:v>
                </c:pt>
                <c:pt idx="37333">
                  <c:v>-372.78399999999999</c:v>
                </c:pt>
                <c:pt idx="37334">
                  <c:v>-372.76799999999997</c:v>
                </c:pt>
                <c:pt idx="37335">
                  <c:v>-372.75200000000001</c:v>
                </c:pt>
                <c:pt idx="37336">
                  <c:v>-372.73599999999999</c:v>
                </c:pt>
                <c:pt idx="37337">
                  <c:v>-372.72</c:v>
                </c:pt>
                <c:pt idx="37338">
                  <c:v>-372.70400000000001</c:v>
                </c:pt>
                <c:pt idx="37339">
                  <c:v>-372.68799999999999</c:v>
                </c:pt>
                <c:pt idx="37340">
                  <c:v>-372.67200000000003</c:v>
                </c:pt>
                <c:pt idx="37341">
                  <c:v>-372.65600000000001</c:v>
                </c:pt>
                <c:pt idx="37342">
                  <c:v>-372.64100000000002</c:v>
                </c:pt>
                <c:pt idx="37343">
                  <c:v>-372.625</c:v>
                </c:pt>
                <c:pt idx="37344">
                  <c:v>-372.60899999999998</c:v>
                </c:pt>
                <c:pt idx="37345">
                  <c:v>-372.59300000000002</c:v>
                </c:pt>
                <c:pt idx="37346">
                  <c:v>-372.577</c:v>
                </c:pt>
                <c:pt idx="37347">
                  <c:v>-372.56099999999998</c:v>
                </c:pt>
                <c:pt idx="37348">
                  <c:v>-372.54500000000002</c:v>
                </c:pt>
                <c:pt idx="37349">
                  <c:v>-372.529</c:v>
                </c:pt>
                <c:pt idx="37350">
                  <c:v>-372.51299999999998</c:v>
                </c:pt>
                <c:pt idx="37351">
                  <c:v>-372.49700000000001</c:v>
                </c:pt>
                <c:pt idx="37352">
                  <c:v>-372.48099999999999</c:v>
                </c:pt>
                <c:pt idx="37353">
                  <c:v>-372.46499999999997</c:v>
                </c:pt>
                <c:pt idx="37354">
                  <c:v>-372.44900000000001</c:v>
                </c:pt>
                <c:pt idx="37355">
                  <c:v>-372.43299999999999</c:v>
                </c:pt>
                <c:pt idx="37356">
                  <c:v>-372.41699999999997</c:v>
                </c:pt>
                <c:pt idx="37357">
                  <c:v>-372.40100000000001</c:v>
                </c:pt>
                <c:pt idx="37358">
                  <c:v>-372.38499999999999</c:v>
                </c:pt>
                <c:pt idx="37359">
                  <c:v>-372.36900000000003</c:v>
                </c:pt>
                <c:pt idx="37360">
                  <c:v>-372.35300000000001</c:v>
                </c:pt>
                <c:pt idx="37361">
                  <c:v>-372.33699999999999</c:v>
                </c:pt>
                <c:pt idx="37362">
                  <c:v>-372.32100000000003</c:v>
                </c:pt>
                <c:pt idx="37363">
                  <c:v>-372.30500000000001</c:v>
                </c:pt>
                <c:pt idx="37364">
                  <c:v>-372.28899999999999</c:v>
                </c:pt>
                <c:pt idx="37365">
                  <c:v>-372.27300000000002</c:v>
                </c:pt>
                <c:pt idx="37366">
                  <c:v>-372.25700000000001</c:v>
                </c:pt>
                <c:pt idx="37367">
                  <c:v>-372.24099999999999</c:v>
                </c:pt>
                <c:pt idx="37368">
                  <c:v>-372.22500000000002</c:v>
                </c:pt>
                <c:pt idx="37369">
                  <c:v>-372.209</c:v>
                </c:pt>
                <c:pt idx="37370">
                  <c:v>-372.19299999999998</c:v>
                </c:pt>
                <c:pt idx="37371">
                  <c:v>-372.17700000000002</c:v>
                </c:pt>
                <c:pt idx="37372">
                  <c:v>-372.161</c:v>
                </c:pt>
                <c:pt idx="37373">
                  <c:v>-372.14499999999998</c:v>
                </c:pt>
                <c:pt idx="37374">
                  <c:v>-372.12900000000002</c:v>
                </c:pt>
                <c:pt idx="37375">
                  <c:v>-372.113</c:v>
                </c:pt>
                <c:pt idx="37376">
                  <c:v>-372.09699999999998</c:v>
                </c:pt>
                <c:pt idx="37377">
                  <c:v>-372.08100000000002</c:v>
                </c:pt>
                <c:pt idx="37378">
                  <c:v>-372.065</c:v>
                </c:pt>
                <c:pt idx="37379">
                  <c:v>-372.04899999999998</c:v>
                </c:pt>
                <c:pt idx="37380">
                  <c:v>-372.03300000000002</c:v>
                </c:pt>
                <c:pt idx="37381">
                  <c:v>-372.017</c:v>
                </c:pt>
                <c:pt idx="37382">
                  <c:v>-372.00099999999998</c:v>
                </c:pt>
                <c:pt idx="37383">
                  <c:v>-371.98500000000001</c:v>
                </c:pt>
                <c:pt idx="37384">
                  <c:v>-371.96899999999999</c:v>
                </c:pt>
                <c:pt idx="37385">
                  <c:v>-371.95299999999997</c:v>
                </c:pt>
                <c:pt idx="37386">
                  <c:v>-371.93700000000001</c:v>
                </c:pt>
                <c:pt idx="37387">
                  <c:v>-371.92099999999999</c:v>
                </c:pt>
                <c:pt idx="37388">
                  <c:v>-371.90499999999997</c:v>
                </c:pt>
                <c:pt idx="37389">
                  <c:v>-371.88900000000001</c:v>
                </c:pt>
                <c:pt idx="37390">
                  <c:v>-371.87299999999999</c:v>
                </c:pt>
                <c:pt idx="37391">
                  <c:v>-371.85700000000003</c:v>
                </c:pt>
                <c:pt idx="37392">
                  <c:v>-371.84100000000001</c:v>
                </c:pt>
                <c:pt idx="37393">
                  <c:v>-371.82499999999999</c:v>
                </c:pt>
                <c:pt idx="37394">
                  <c:v>-371.80900000000003</c:v>
                </c:pt>
                <c:pt idx="37395">
                  <c:v>-371.79300000000001</c:v>
                </c:pt>
                <c:pt idx="37396">
                  <c:v>-371.77699999999999</c:v>
                </c:pt>
                <c:pt idx="37397">
                  <c:v>-371.76100000000002</c:v>
                </c:pt>
                <c:pt idx="37398">
                  <c:v>-371.745</c:v>
                </c:pt>
                <c:pt idx="37399">
                  <c:v>-371.72899999999998</c:v>
                </c:pt>
                <c:pt idx="37400">
                  <c:v>-371.71300000000002</c:v>
                </c:pt>
                <c:pt idx="37401">
                  <c:v>-371.697</c:v>
                </c:pt>
                <c:pt idx="37402">
                  <c:v>-371.68099999999998</c:v>
                </c:pt>
                <c:pt idx="37403">
                  <c:v>-371.66500000000002</c:v>
                </c:pt>
                <c:pt idx="37404">
                  <c:v>-371.649</c:v>
                </c:pt>
                <c:pt idx="37405">
                  <c:v>-371.63299999999998</c:v>
                </c:pt>
                <c:pt idx="37406">
                  <c:v>-371.61700000000002</c:v>
                </c:pt>
                <c:pt idx="37407">
                  <c:v>-371.601</c:v>
                </c:pt>
                <c:pt idx="37408">
                  <c:v>-371.58499999999998</c:v>
                </c:pt>
                <c:pt idx="37409">
                  <c:v>-371.56900000000002</c:v>
                </c:pt>
                <c:pt idx="37410">
                  <c:v>-371.553</c:v>
                </c:pt>
                <c:pt idx="37411">
                  <c:v>-371.53699999999998</c:v>
                </c:pt>
                <c:pt idx="37412">
                  <c:v>-371.52100000000002</c:v>
                </c:pt>
                <c:pt idx="37413">
                  <c:v>-371.505</c:v>
                </c:pt>
                <c:pt idx="37414">
                  <c:v>-371.48899999999998</c:v>
                </c:pt>
                <c:pt idx="37415">
                  <c:v>-371.47300000000001</c:v>
                </c:pt>
                <c:pt idx="37416">
                  <c:v>-371.45699999999999</c:v>
                </c:pt>
                <c:pt idx="37417">
                  <c:v>-371.44099999999997</c:v>
                </c:pt>
                <c:pt idx="37418">
                  <c:v>-371.42500000000001</c:v>
                </c:pt>
                <c:pt idx="37419">
                  <c:v>-371.40899999999999</c:v>
                </c:pt>
                <c:pt idx="37420">
                  <c:v>-371.39299999999997</c:v>
                </c:pt>
                <c:pt idx="37421">
                  <c:v>-371.37700000000001</c:v>
                </c:pt>
                <c:pt idx="37422">
                  <c:v>-371.36099999999999</c:v>
                </c:pt>
                <c:pt idx="37423">
                  <c:v>-371.34500000000003</c:v>
                </c:pt>
                <c:pt idx="37424">
                  <c:v>-371.32900000000001</c:v>
                </c:pt>
                <c:pt idx="37425">
                  <c:v>-371.31299999999999</c:v>
                </c:pt>
                <c:pt idx="37426">
                  <c:v>-371.29700000000003</c:v>
                </c:pt>
                <c:pt idx="37427">
                  <c:v>-371.28100000000001</c:v>
                </c:pt>
                <c:pt idx="37428">
                  <c:v>-371.26499999999999</c:v>
                </c:pt>
                <c:pt idx="37429">
                  <c:v>-371.24900000000002</c:v>
                </c:pt>
                <c:pt idx="37430">
                  <c:v>-371.233</c:v>
                </c:pt>
                <c:pt idx="37431">
                  <c:v>-371.21699999999998</c:v>
                </c:pt>
                <c:pt idx="37432">
                  <c:v>-371.20100000000002</c:v>
                </c:pt>
                <c:pt idx="37433">
                  <c:v>-371.185</c:v>
                </c:pt>
                <c:pt idx="37434">
                  <c:v>-371.16899999999998</c:v>
                </c:pt>
                <c:pt idx="37435">
                  <c:v>-371.15300000000002</c:v>
                </c:pt>
                <c:pt idx="37436">
                  <c:v>-371.137</c:v>
                </c:pt>
                <c:pt idx="37437">
                  <c:v>-371.12099999999998</c:v>
                </c:pt>
                <c:pt idx="37438">
                  <c:v>-371.10500000000002</c:v>
                </c:pt>
                <c:pt idx="37439">
                  <c:v>-371.089</c:v>
                </c:pt>
                <c:pt idx="37440">
                  <c:v>-371.07299999999998</c:v>
                </c:pt>
                <c:pt idx="37441">
                  <c:v>-371.05700000000002</c:v>
                </c:pt>
                <c:pt idx="37442">
                  <c:v>-371.041</c:v>
                </c:pt>
                <c:pt idx="37443">
                  <c:v>-371.02499999999998</c:v>
                </c:pt>
                <c:pt idx="37444">
                  <c:v>-371.00900000000001</c:v>
                </c:pt>
                <c:pt idx="37445">
                  <c:v>-370.99299999999999</c:v>
                </c:pt>
                <c:pt idx="37446">
                  <c:v>-370.97699999999998</c:v>
                </c:pt>
                <c:pt idx="37447">
                  <c:v>-370.96100000000001</c:v>
                </c:pt>
                <c:pt idx="37448">
                  <c:v>-370.94499999999999</c:v>
                </c:pt>
                <c:pt idx="37449">
                  <c:v>-370.92899999999997</c:v>
                </c:pt>
                <c:pt idx="37450">
                  <c:v>-370.91300000000001</c:v>
                </c:pt>
                <c:pt idx="37451">
                  <c:v>-370.89699999999999</c:v>
                </c:pt>
                <c:pt idx="37452">
                  <c:v>-370.88099999999997</c:v>
                </c:pt>
                <c:pt idx="37453">
                  <c:v>-370.86500000000001</c:v>
                </c:pt>
                <c:pt idx="37454">
                  <c:v>-370.84899999999999</c:v>
                </c:pt>
                <c:pt idx="37455">
                  <c:v>-370.83300000000003</c:v>
                </c:pt>
                <c:pt idx="37456">
                  <c:v>-370.81799999999998</c:v>
                </c:pt>
                <c:pt idx="37457">
                  <c:v>-370.80200000000002</c:v>
                </c:pt>
                <c:pt idx="37458">
                  <c:v>-370.786</c:v>
                </c:pt>
                <c:pt idx="37459">
                  <c:v>-370.77</c:v>
                </c:pt>
                <c:pt idx="37460">
                  <c:v>-370.75400000000002</c:v>
                </c:pt>
                <c:pt idx="37461">
                  <c:v>-370.738</c:v>
                </c:pt>
                <c:pt idx="37462">
                  <c:v>-370.72199999999998</c:v>
                </c:pt>
                <c:pt idx="37463">
                  <c:v>-370.70600000000002</c:v>
                </c:pt>
                <c:pt idx="37464">
                  <c:v>-370.69</c:v>
                </c:pt>
                <c:pt idx="37465">
                  <c:v>-370.67399999999998</c:v>
                </c:pt>
                <c:pt idx="37466">
                  <c:v>-370.65800000000002</c:v>
                </c:pt>
                <c:pt idx="37467">
                  <c:v>-370.642</c:v>
                </c:pt>
                <c:pt idx="37468">
                  <c:v>-370.62599999999998</c:v>
                </c:pt>
                <c:pt idx="37469">
                  <c:v>-370.61</c:v>
                </c:pt>
                <c:pt idx="37470">
                  <c:v>-370.59399999999999</c:v>
                </c:pt>
                <c:pt idx="37471">
                  <c:v>-370.57799999999997</c:v>
                </c:pt>
                <c:pt idx="37472">
                  <c:v>-370.56200000000001</c:v>
                </c:pt>
                <c:pt idx="37473">
                  <c:v>-370.54599999999999</c:v>
                </c:pt>
                <c:pt idx="37474">
                  <c:v>-370.53</c:v>
                </c:pt>
                <c:pt idx="37475">
                  <c:v>-370.51400000000001</c:v>
                </c:pt>
                <c:pt idx="37476">
                  <c:v>-370.49799999999999</c:v>
                </c:pt>
                <c:pt idx="37477">
                  <c:v>-370.48200000000003</c:v>
                </c:pt>
                <c:pt idx="37478">
                  <c:v>-370.46600000000001</c:v>
                </c:pt>
                <c:pt idx="37479">
                  <c:v>-370.45</c:v>
                </c:pt>
                <c:pt idx="37480">
                  <c:v>-370.43400000000003</c:v>
                </c:pt>
                <c:pt idx="37481">
                  <c:v>-370.41800000000001</c:v>
                </c:pt>
                <c:pt idx="37482">
                  <c:v>-370.40199999999999</c:v>
                </c:pt>
                <c:pt idx="37483">
                  <c:v>-370.38600000000002</c:v>
                </c:pt>
                <c:pt idx="37484">
                  <c:v>-370.37</c:v>
                </c:pt>
                <c:pt idx="37485">
                  <c:v>-370.35399999999998</c:v>
                </c:pt>
                <c:pt idx="37486">
                  <c:v>-370.33800000000002</c:v>
                </c:pt>
                <c:pt idx="37487">
                  <c:v>-370.322</c:v>
                </c:pt>
                <c:pt idx="37488">
                  <c:v>-370.30599999999998</c:v>
                </c:pt>
                <c:pt idx="37489">
                  <c:v>-370.29</c:v>
                </c:pt>
                <c:pt idx="37490">
                  <c:v>-370.274</c:v>
                </c:pt>
                <c:pt idx="37491">
                  <c:v>-370.25799999999998</c:v>
                </c:pt>
                <c:pt idx="37492">
                  <c:v>-370.24200000000002</c:v>
                </c:pt>
                <c:pt idx="37493">
                  <c:v>-370.226</c:v>
                </c:pt>
                <c:pt idx="37494">
                  <c:v>-370.21</c:v>
                </c:pt>
                <c:pt idx="37495">
                  <c:v>-370.19400000000002</c:v>
                </c:pt>
                <c:pt idx="37496">
                  <c:v>-370.178</c:v>
                </c:pt>
                <c:pt idx="37497">
                  <c:v>-370.16199999999998</c:v>
                </c:pt>
                <c:pt idx="37498">
                  <c:v>-370.14600000000002</c:v>
                </c:pt>
                <c:pt idx="37499">
                  <c:v>-370.13</c:v>
                </c:pt>
                <c:pt idx="37500">
                  <c:v>-370.11399999999998</c:v>
                </c:pt>
                <c:pt idx="37501">
                  <c:v>-370.09800000000001</c:v>
                </c:pt>
                <c:pt idx="37502">
                  <c:v>-370.08199999999999</c:v>
                </c:pt>
                <c:pt idx="37503">
                  <c:v>-370.06599999999997</c:v>
                </c:pt>
                <c:pt idx="37504">
                  <c:v>-370.05</c:v>
                </c:pt>
                <c:pt idx="37505">
                  <c:v>-370.03399999999999</c:v>
                </c:pt>
                <c:pt idx="37506">
                  <c:v>-370.01799999999997</c:v>
                </c:pt>
                <c:pt idx="37507">
                  <c:v>-370.00200000000001</c:v>
                </c:pt>
                <c:pt idx="37508">
                  <c:v>-369.98599999999999</c:v>
                </c:pt>
                <c:pt idx="37509">
                  <c:v>-369.97</c:v>
                </c:pt>
                <c:pt idx="37510">
                  <c:v>-369.95400000000001</c:v>
                </c:pt>
                <c:pt idx="37511">
                  <c:v>-369.93799999999999</c:v>
                </c:pt>
                <c:pt idx="37512">
                  <c:v>-369.92200000000003</c:v>
                </c:pt>
                <c:pt idx="37513">
                  <c:v>-369.90600000000001</c:v>
                </c:pt>
                <c:pt idx="37514">
                  <c:v>-369.89</c:v>
                </c:pt>
                <c:pt idx="37515">
                  <c:v>-369.87400000000002</c:v>
                </c:pt>
                <c:pt idx="37516">
                  <c:v>-369.858</c:v>
                </c:pt>
                <c:pt idx="37517">
                  <c:v>-369.84199999999998</c:v>
                </c:pt>
                <c:pt idx="37518">
                  <c:v>-369.82600000000002</c:v>
                </c:pt>
                <c:pt idx="37519">
                  <c:v>-369.81</c:v>
                </c:pt>
                <c:pt idx="37520">
                  <c:v>-369.79399999999998</c:v>
                </c:pt>
                <c:pt idx="37521">
                  <c:v>-369.77800000000002</c:v>
                </c:pt>
                <c:pt idx="37522">
                  <c:v>-369.762</c:v>
                </c:pt>
                <c:pt idx="37523">
                  <c:v>-369.74599999999998</c:v>
                </c:pt>
                <c:pt idx="37524">
                  <c:v>-369.73</c:v>
                </c:pt>
                <c:pt idx="37525">
                  <c:v>-369.714</c:v>
                </c:pt>
                <c:pt idx="37526">
                  <c:v>-369.69799999999998</c:v>
                </c:pt>
                <c:pt idx="37527">
                  <c:v>-369.68200000000002</c:v>
                </c:pt>
                <c:pt idx="37528">
                  <c:v>-369.666</c:v>
                </c:pt>
                <c:pt idx="37529">
                  <c:v>-369.65</c:v>
                </c:pt>
                <c:pt idx="37530">
                  <c:v>-369.63400000000001</c:v>
                </c:pt>
                <c:pt idx="37531">
                  <c:v>-369.61799999999999</c:v>
                </c:pt>
                <c:pt idx="37532">
                  <c:v>-369.60199999999998</c:v>
                </c:pt>
                <c:pt idx="37533">
                  <c:v>-369.58600000000001</c:v>
                </c:pt>
                <c:pt idx="37534">
                  <c:v>-369.57</c:v>
                </c:pt>
                <c:pt idx="37535">
                  <c:v>-369.55399999999997</c:v>
                </c:pt>
                <c:pt idx="37536">
                  <c:v>-369.53800000000001</c:v>
                </c:pt>
                <c:pt idx="37537">
                  <c:v>-369.52199999999999</c:v>
                </c:pt>
                <c:pt idx="37538">
                  <c:v>-369.50599999999997</c:v>
                </c:pt>
                <c:pt idx="37539">
                  <c:v>-369.49</c:v>
                </c:pt>
                <c:pt idx="37540">
                  <c:v>-369.47399999999999</c:v>
                </c:pt>
                <c:pt idx="37541">
                  <c:v>-369.45800000000003</c:v>
                </c:pt>
                <c:pt idx="37542">
                  <c:v>-369.44200000000001</c:v>
                </c:pt>
                <c:pt idx="37543">
                  <c:v>-369.42599999999999</c:v>
                </c:pt>
                <c:pt idx="37544">
                  <c:v>-369.41</c:v>
                </c:pt>
                <c:pt idx="37545">
                  <c:v>-369.39400000000001</c:v>
                </c:pt>
                <c:pt idx="37546">
                  <c:v>-369.37799999999999</c:v>
                </c:pt>
                <c:pt idx="37547">
                  <c:v>-369.36200000000002</c:v>
                </c:pt>
                <c:pt idx="37548">
                  <c:v>-369.346</c:v>
                </c:pt>
                <c:pt idx="37549">
                  <c:v>-369.33</c:v>
                </c:pt>
                <c:pt idx="37550">
                  <c:v>-369.31400000000002</c:v>
                </c:pt>
                <c:pt idx="37551">
                  <c:v>-369.298</c:v>
                </c:pt>
                <c:pt idx="37552">
                  <c:v>-369.28199999999998</c:v>
                </c:pt>
                <c:pt idx="37553">
                  <c:v>-369.26600000000002</c:v>
                </c:pt>
                <c:pt idx="37554">
                  <c:v>-369.25</c:v>
                </c:pt>
                <c:pt idx="37555">
                  <c:v>-369.23399999999998</c:v>
                </c:pt>
                <c:pt idx="37556">
                  <c:v>-369.21800000000002</c:v>
                </c:pt>
                <c:pt idx="37557">
                  <c:v>-369.202</c:v>
                </c:pt>
                <c:pt idx="37558">
                  <c:v>-369.18599999999998</c:v>
                </c:pt>
                <c:pt idx="37559">
                  <c:v>-369.17</c:v>
                </c:pt>
                <c:pt idx="37560">
                  <c:v>-369.154</c:v>
                </c:pt>
                <c:pt idx="37561">
                  <c:v>-369.13799999999998</c:v>
                </c:pt>
                <c:pt idx="37562">
                  <c:v>-369.12200000000001</c:v>
                </c:pt>
                <c:pt idx="37563">
                  <c:v>-369.10599999999999</c:v>
                </c:pt>
                <c:pt idx="37564">
                  <c:v>-369.09</c:v>
                </c:pt>
                <c:pt idx="37565">
                  <c:v>-369.07400000000001</c:v>
                </c:pt>
                <c:pt idx="37566">
                  <c:v>-369.05799999999999</c:v>
                </c:pt>
                <c:pt idx="37567">
                  <c:v>-369.04199999999997</c:v>
                </c:pt>
                <c:pt idx="37568">
                  <c:v>-369.02600000000001</c:v>
                </c:pt>
                <c:pt idx="37569">
                  <c:v>-369.01</c:v>
                </c:pt>
                <c:pt idx="37570">
                  <c:v>-368.995</c:v>
                </c:pt>
                <c:pt idx="37571">
                  <c:v>-368.97899999999998</c:v>
                </c:pt>
                <c:pt idx="37572">
                  <c:v>-368.96300000000002</c:v>
                </c:pt>
                <c:pt idx="37573">
                  <c:v>-368.947</c:v>
                </c:pt>
                <c:pt idx="37574">
                  <c:v>-368.93099999999998</c:v>
                </c:pt>
                <c:pt idx="37575">
                  <c:v>-368.91500000000002</c:v>
                </c:pt>
                <c:pt idx="37576">
                  <c:v>-368.899</c:v>
                </c:pt>
                <c:pt idx="37577">
                  <c:v>-368.88299999999998</c:v>
                </c:pt>
                <c:pt idx="37578">
                  <c:v>-368.86700000000002</c:v>
                </c:pt>
                <c:pt idx="37579">
                  <c:v>-368.851</c:v>
                </c:pt>
                <c:pt idx="37580">
                  <c:v>-368.83499999999998</c:v>
                </c:pt>
                <c:pt idx="37581">
                  <c:v>-368.81900000000002</c:v>
                </c:pt>
                <c:pt idx="37582">
                  <c:v>-368.803</c:v>
                </c:pt>
                <c:pt idx="37583">
                  <c:v>-368.78699999999998</c:v>
                </c:pt>
                <c:pt idx="37584">
                  <c:v>-368.77100000000002</c:v>
                </c:pt>
                <c:pt idx="37585">
                  <c:v>-368.755</c:v>
                </c:pt>
                <c:pt idx="37586">
                  <c:v>-368.73899999999998</c:v>
                </c:pt>
                <c:pt idx="37587">
                  <c:v>-368.72300000000001</c:v>
                </c:pt>
                <c:pt idx="37588">
                  <c:v>-368.70699999999999</c:v>
                </c:pt>
                <c:pt idx="37589">
                  <c:v>-368.69099999999997</c:v>
                </c:pt>
                <c:pt idx="37590">
                  <c:v>-368.67500000000001</c:v>
                </c:pt>
                <c:pt idx="37591">
                  <c:v>-368.65899999999999</c:v>
                </c:pt>
                <c:pt idx="37592">
                  <c:v>-368.64299999999997</c:v>
                </c:pt>
                <c:pt idx="37593">
                  <c:v>-368.62700000000001</c:v>
                </c:pt>
                <c:pt idx="37594">
                  <c:v>-368.61099999999999</c:v>
                </c:pt>
                <c:pt idx="37595">
                  <c:v>-368.59500000000003</c:v>
                </c:pt>
                <c:pt idx="37596">
                  <c:v>-368.57900000000001</c:v>
                </c:pt>
                <c:pt idx="37597">
                  <c:v>-368.56299999999999</c:v>
                </c:pt>
                <c:pt idx="37598">
                  <c:v>-368.54700000000003</c:v>
                </c:pt>
                <c:pt idx="37599">
                  <c:v>-368.53100000000001</c:v>
                </c:pt>
                <c:pt idx="37600">
                  <c:v>-368.51499999999999</c:v>
                </c:pt>
                <c:pt idx="37601">
                  <c:v>-368.49900000000002</c:v>
                </c:pt>
                <c:pt idx="37602">
                  <c:v>-368.483</c:v>
                </c:pt>
                <c:pt idx="37603">
                  <c:v>-368.46699999999998</c:v>
                </c:pt>
                <c:pt idx="37604">
                  <c:v>-368.45100000000002</c:v>
                </c:pt>
                <c:pt idx="37605">
                  <c:v>-368.435</c:v>
                </c:pt>
                <c:pt idx="37606">
                  <c:v>-368.41899999999998</c:v>
                </c:pt>
                <c:pt idx="37607">
                  <c:v>-368.40300000000002</c:v>
                </c:pt>
                <c:pt idx="37608">
                  <c:v>-368.387</c:v>
                </c:pt>
                <c:pt idx="37609">
                  <c:v>-368.37099999999998</c:v>
                </c:pt>
                <c:pt idx="37610">
                  <c:v>-368.35500000000002</c:v>
                </c:pt>
                <c:pt idx="37611">
                  <c:v>-368.339</c:v>
                </c:pt>
                <c:pt idx="37612">
                  <c:v>-368.32299999999998</c:v>
                </c:pt>
                <c:pt idx="37613">
                  <c:v>-368.30700000000002</c:v>
                </c:pt>
                <c:pt idx="37614">
                  <c:v>-368.291</c:v>
                </c:pt>
                <c:pt idx="37615">
                  <c:v>-368.27499999999998</c:v>
                </c:pt>
                <c:pt idx="37616">
                  <c:v>-368.25900000000001</c:v>
                </c:pt>
                <c:pt idx="37617">
                  <c:v>-368.24299999999999</c:v>
                </c:pt>
                <c:pt idx="37618">
                  <c:v>-368.22699999999998</c:v>
                </c:pt>
                <c:pt idx="37619">
                  <c:v>-368.21100000000001</c:v>
                </c:pt>
                <c:pt idx="37620">
                  <c:v>-368.19499999999999</c:v>
                </c:pt>
                <c:pt idx="37621">
                  <c:v>-368.17899999999997</c:v>
                </c:pt>
                <c:pt idx="37622">
                  <c:v>-368.16300000000001</c:v>
                </c:pt>
                <c:pt idx="37623">
                  <c:v>-368.14699999999999</c:v>
                </c:pt>
                <c:pt idx="37624">
                  <c:v>-368.13099999999997</c:v>
                </c:pt>
                <c:pt idx="37625">
                  <c:v>-368.11500000000001</c:v>
                </c:pt>
                <c:pt idx="37626">
                  <c:v>-368.09899999999999</c:v>
                </c:pt>
                <c:pt idx="37627">
                  <c:v>-368.08300000000003</c:v>
                </c:pt>
                <c:pt idx="37628">
                  <c:v>-368.06700000000001</c:v>
                </c:pt>
                <c:pt idx="37629">
                  <c:v>-368.05099999999999</c:v>
                </c:pt>
                <c:pt idx="37630">
                  <c:v>-368.03500000000003</c:v>
                </c:pt>
                <c:pt idx="37631">
                  <c:v>-368.01900000000001</c:v>
                </c:pt>
                <c:pt idx="37632">
                  <c:v>-368.00299999999999</c:v>
                </c:pt>
                <c:pt idx="37633">
                  <c:v>-367.98700000000002</c:v>
                </c:pt>
                <c:pt idx="37634">
                  <c:v>-367.971</c:v>
                </c:pt>
                <c:pt idx="37635">
                  <c:v>-367.95499999999998</c:v>
                </c:pt>
                <c:pt idx="37636">
                  <c:v>-367.93900000000002</c:v>
                </c:pt>
                <c:pt idx="37637">
                  <c:v>-367.923</c:v>
                </c:pt>
                <c:pt idx="37638">
                  <c:v>-367.90699999999998</c:v>
                </c:pt>
                <c:pt idx="37639">
                  <c:v>-367.89100000000002</c:v>
                </c:pt>
                <c:pt idx="37640">
                  <c:v>-367.875</c:v>
                </c:pt>
                <c:pt idx="37641">
                  <c:v>-367.85899999999998</c:v>
                </c:pt>
                <c:pt idx="37642">
                  <c:v>-367.84300000000002</c:v>
                </c:pt>
                <c:pt idx="37643">
                  <c:v>-367.827</c:v>
                </c:pt>
                <c:pt idx="37644">
                  <c:v>-367.81099999999998</c:v>
                </c:pt>
                <c:pt idx="37645">
                  <c:v>-367.79500000000002</c:v>
                </c:pt>
                <c:pt idx="37646">
                  <c:v>-367.779</c:v>
                </c:pt>
                <c:pt idx="37647">
                  <c:v>-367.76299999999998</c:v>
                </c:pt>
                <c:pt idx="37648">
                  <c:v>-367.74700000000001</c:v>
                </c:pt>
                <c:pt idx="37649">
                  <c:v>-367.73099999999999</c:v>
                </c:pt>
                <c:pt idx="37650">
                  <c:v>-367.71499999999997</c:v>
                </c:pt>
                <c:pt idx="37651">
                  <c:v>-367.69900000000001</c:v>
                </c:pt>
                <c:pt idx="37652">
                  <c:v>-367.68299999999999</c:v>
                </c:pt>
                <c:pt idx="37653">
                  <c:v>-367.66699999999997</c:v>
                </c:pt>
                <c:pt idx="37654">
                  <c:v>-367.65100000000001</c:v>
                </c:pt>
                <c:pt idx="37655">
                  <c:v>-367.63499999999999</c:v>
                </c:pt>
                <c:pt idx="37656">
                  <c:v>-367.61900000000003</c:v>
                </c:pt>
                <c:pt idx="37657">
                  <c:v>-367.60300000000001</c:v>
                </c:pt>
                <c:pt idx="37658">
                  <c:v>-367.58699999999999</c:v>
                </c:pt>
                <c:pt idx="37659">
                  <c:v>-367.57100000000003</c:v>
                </c:pt>
                <c:pt idx="37660">
                  <c:v>-367.55500000000001</c:v>
                </c:pt>
                <c:pt idx="37661">
                  <c:v>-367.53899999999999</c:v>
                </c:pt>
                <c:pt idx="37662">
                  <c:v>-367.52300000000002</c:v>
                </c:pt>
                <c:pt idx="37663">
                  <c:v>-367.50700000000001</c:v>
                </c:pt>
                <c:pt idx="37664">
                  <c:v>-367.49099999999999</c:v>
                </c:pt>
                <c:pt idx="37665">
                  <c:v>-367.47500000000002</c:v>
                </c:pt>
                <c:pt idx="37666">
                  <c:v>-367.459</c:v>
                </c:pt>
                <c:pt idx="37667">
                  <c:v>-367.44299999999998</c:v>
                </c:pt>
                <c:pt idx="37668">
                  <c:v>-367.42700000000002</c:v>
                </c:pt>
                <c:pt idx="37669">
                  <c:v>-367.411</c:v>
                </c:pt>
                <c:pt idx="37670">
                  <c:v>-367.39499999999998</c:v>
                </c:pt>
                <c:pt idx="37671">
                  <c:v>-367.37900000000002</c:v>
                </c:pt>
                <c:pt idx="37672">
                  <c:v>-367.363</c:v>
                </c:pt>
                <c:pt idx="37673">
                  <c:v>-367.34699999999998</c:v>
                </c:pt>
                <c:pt idx="37674">
                  <c:v>-367.33100000000002</c:v>
                </c:pt>
                <c:pt idx="37675">
                  <c:v>-367.315</c:v>
                </c:pt>
                <c:pt idx="37676">
                  <c:v>-367.29899999999998</c:v>
                </c:pt>
                <c:pt idx="37677">
                  <c:v>-367.28300000000002</c:v>
                </c:pt>
                <c:pt idx="37678">
                  <c:v>-367.267</c:v>
                </c:pt>
                <c:pt idx="37679">
                  <c:v>-367.25099999999998</c:v>
                </c:pt>
                <c:pt idx="37680">
                  <c:v>-367.23500000000001</c:v>
                </c:pt>
                <c:pt idx="37681">
                  <c:v>-367.21899999999999</c:v>
                </c:pt>
                <c:pt idx="37682">
                  <c:v>-367.20299999999997</c:v>
                </c:pt>
                <c:pt idx="37683">
                  <c:v>-367.18799999999999</c:v>
                </c:pt>
                <c:pt idx="37684">
                  <c:v>-367.17200000000003</c:v>
                </c:pt>
                <c:pt idx="37685">
                  <c:v>-367.15600000000001</c:v>
                </c:pt>
                <c:pt idx="37686">
                  <c:v>-367.14</c:v>
                </c:pt>
                <c:pt idx="37687">
                  <c:v>-367.12400000000002</c:v>
                </c:pt>
                <c:pt idx="37688">
                  <c:v>-367.108</c:v>
                </c:pt>
                <c:pt idx="37689">
                  <c:v>-367.09199999999998</c:v>
                </c:pt>
                <c:pt idx="37690">
                  <c:v>-367.07600000000002</c:v>
                </c:pt>
                <c:pt idx="37691">
                  <c:v>-367.06</c:v>
                </c:pt>
                <c:pt idx="37692">
                  <c:v>-367.04399999999998</c:v>
                </c:pt>
                <c:pt idx="37693">
                  <c:v>-367.02800000000002</c:v>
                </c:pt>
                <c:pt idx="37694">
                  <c:v>-367.012</c:v>
                </c:pt>
                <c:pt idx="37695">
                  <c:v>-366.99599999999998</c:v>
                </c:pt>
                <c:pt idx="37696">
                  <c:v>-366.98</c:v>
                </c:pt>
                <c:pt idx="37697">
                  <c:v>-366.964</c:v>
                </c:pt>
                <c:pt idx="37698">
                  <c:v>-366.94799999999998</c:v>
                </c:pt>
                <c:pt idx="37699">
                  <c:v>-366.93200000000002</c:v>
                </c:pt>
                <c:pt idx="37700">
                  <c:v>-366.916</c:v>
                </c:pt>
                <c:pt idx="37701">
                  <c:v>-366.9</c:v>
                </c:pt>
                <c:pt idx="37702">
                  <c:v>-366.88400000000001</c:v>
                </c:pt>
                <c:pt idx="37703">
                  <c:v>-366.86799999999999</c:v>
                </c:pt>
                <c:pt idx="37704">
                  <c:v>-366.85199999999998</c:v>
                </c:pt>
                <c:pt idx="37705">
                  <c:v>-366.83600000000001</c:v>
                </c:pt>
                <c:pt idx="37706">
                  <c:v>-366.82</c:v>
                </c:pt>
                <c:pt idx="37707">
                  <c:v>-366.80399999999997</c:v>
                </c:pt>
                <c:pt idx="37708">
                  <c:v>-366.78800000000001</c:v>
                </c:pt>
                <c:pt idx="37709">
                  <c:v>-366.77199999999999</c:v>
                </c:pt>
                <c:pt idx="37710">
                  <c:v>-366.75599999999997</c:v>
                </c:pt>
                <c:pt idx="37711">
                  <c:v>-366.74</c:v>
                </c:pt>
                <c:pt idx="37712">
                  <c:v>-366.72399999999999</c:v>
                </c:pt>
                <c:pt idx="37713">
                  <c:v>-366.70800000000003</c:v>
                </c:pt>
                <c:pt idx="37714">
                  <c:v>-366.69200000000001</c:v>
                </c:pt>
                <c:pt idx="37715">
                  <c:v>-366.67599999999999</c:v>
                </c:pt>
                <c:pt idx="37716">
                  <c:v>-366.66</c:v>
                </c:pt>
                <c:pt idx="37717">
                  <c:v>-366.64400000000001</c:v>
                </c:pt>
                <c:pt idx="37718">
                  <c:v>-366.62799999999999</c:v>
                </c:pt>
                <c:pt idx="37719">
                  <c:v>-366.61200000000002</c:v>
                </c:pt>
                <c:pt idx="37720">
                  <c:v>-366.596</c:v>
                </c:pt>
                <c:pt idx="37721">
                  <c:v>-366.58</c:v>
                </c:pt>
                <c:pt idx="37722">
                  <c:v>-366.56400000000002</c:v>
                </c:pt>
                <c:pt idx="37723">
                  <c:v>-366.548</c:v>
                </c:pt>
                <c:pt idx="37724">
                  <c:v>-366.53199999999998</c:v>
                </c:pt>
                <c:pt idx="37725">
                  <c:v>-366.51600000000002</c:v>
                </c:pt>
                <c:pt idx="37726">
                  <c:v>-366.5</c:v>
                </c:pt>
                <c:pt idx="37727">
                  <c:v>-366.48399999999998</c:v>
                </c:pt>
                <c:pt idx="37728">
                  <c:v>-366.46800000000002</c:v>
                </c:pt>
                <c:pt idx="37729">
                  <c:v>-366.452</c:v>
                </c:pt>
                <c:pt idx="37730">
                  <c:v>-366.43599999999998</c:v>
                </c:pt>
                <c:pt idx="37731">
                  <c:v>-366.42</c:v>
                </c:pt>
                <c:pt idx="37732">
                  <c:v>-366.404</c:v>
                </c:pt>
                <c:pt idx="37733">
                  <c:v>-366.38799999999998</c:v>
                </c:pt>
                <c:pt idx="37734">
                  <c:v>-366.37200000000001</c:v>
                </c:pt>
                <c:pt idx="37735">
                  <c:v>-366.35599999999999</c:v>
                </c:pt>
                <c:pt idx="37736">
                  <c:v>-366.34</c:v>
                </c:pt>
                <c:pt idx="37737">
                  <c:v>-366.32400000000001</c:v>
                </c:pt>
                <c:pt idx="37738">
                  <c:v>-366.30799999999999</c:v>
                </c:pt>
                <c:pt idx="37739">
                  <c:v>-366.29199999999997</c:v>
                </c:pt>
                <c:pt idx="37740">
                  <c:v>-366.27600000000001</c:v>
                </c:pt>
                <c:pt idx="37741">
                  <c:v>-366.26</c:v>
                </c:pt>
                <c:pt idx="37742">
                  <c:v>-366.24400000000003</c:v>
                </c:pt>
                <c:pt idx="37743">
                  <c:v>-366.22800000000001</c:v>
                </c:pt>
                <c:pt idx="37744">
                  <c:v>-366.21199999999999</c:v>
                </c:pt>
                <c:pt idx="37745">
                  <c:v>-366.19600000000003</c:v>
                </c:pt>
                <c:pt idx="37746">
                  <c:v>-366.18</c:v>
                </c:pt>
                <c:pt idx="37747">
                  <c:v>-366.16399999999999</c:v>
                </c:pt>
                <c:pt idx="37748">
                  <c:v>-366.14800000000002</c:v>
                </c:pt>
                <c:pt idx="37749">
                  <c:v>-366.13200000000001</c:v>
                </c:pt>
                <c:pt idx="37750">
                  <c:v>-366.11599999999999</c:v>
                </c:pt>
                <c:pt idx="37751">
                  <c:v>-366.1</c:v>
                </c:pt>
                <c:pt idx="37752">
                  <c:v>-366.084</c:v>
                </c:pt>
                <c:pt idx="37753">
                  <c:v>-366.06799999999998</c:v>
                </c:pt>
                <c:pt idx="37754">
                  <c:v>-366.05200000000002</c:v>
                </c:pt>
                <c:pt idx="37755">
                  <c:v>-366.036</c:v>
                </c:pt>
                <c:pt idx="37756">
                  <c:v>-366.02</c:v>
                </c:pt>
                <c:pt idx="37757">
                  <c:v>-366.00400000000002</c:v>
                </c:pt>
                <c:pt idx="37758">
                  <c:v>-365.988</c:v>
                </c:pt>
                <c:pt idx="37759">
                  <c:v>-365.97199999999998</c:v>
                </c:pt>
                <c:pt idx="37760">
                  <c:v>-365.95600000000002</c:v>
                </c:pt>
                <c:pt idx="37761">
                  <c:v>-365.94</c:v>
                </c:pt>
                <c:pt idx="37762">
                  <c:v>-365.92399999999998</c:v>
                </c:pt>
                <c:pt idx="37763">
                  <c:v>-365.90800000000002</c:v>
                </c:pt>
                <c:pt idx="37764">
                  <c:v>-365.892</c:v>
                </c:pt>
                <c:pt idx="37765">
                  <c:v>-365.87599999999998</c:v>
                </c:pt>
                <c:pt idx="37766">
                  <c:v>-365.86</c:v>
                </c:pt>
                <c:pt idx="37767">
                  <c:v>-365.84399999999999</c:v>
                </c:pt>
                <c:pt idx="37768">
                  <c:v>-365.82799999999997</c:v>
                </c:pt>
                <c:pt idx="37769">
                  <c:v>-365.81200000000001</c:v>
                </c:pt>
                <c:pt idx="37770">
                  <c:v>-365.79599999999999</c:v>
                </c:pt>
                <c:pt idx="37771">
                  <c:v>-365.78</c:v>
                </c:pt>
                <c:pt idx="37772">
                  <c:v>-365.76400000000001</c:v>
                </c:pt>
                <c:pt idx="37773">
                  <c:v>-365.74799999999999</c:v>
                </c:pt>
                <c:pt idx="37774">
                  <c:v>-365.73200000000003</c:v>
                </c:pt>
                <c:pt idx="37775">
                  <c:v>-365.71600000000001</c:v>
                </c:pt>
                <c:pt idx="37776">
                  <c:v>-365.7</c:v>
                </c:pt>
                <c:pt idx="37777">
                  <c:v>-365.68400000000003</c:v>
                </c:pt>
                <c:pt idx="37778">
                  <c:v>-365.66800000000001</c:v>
                </c:pt>
                <c:pt idx="37779">
                  <c:v>-365.65199999999999</c:v>
                </c:pt>
                <c:pt idx="37780">
                  <c:v>-365.63600000000002</c:v>
                </c:pt>
                <c:pt idx="37781">
                  <c:v>-365.62</c:v>
                </c:pt>
                <c:pt idx="37782">
                  <c:v>-365.60399999999998</c:v>
                </c:pt>
                <c:pt idx="37783">
                  <c:v>-365.58800000000002</c:v>
                </c:pt>
                <c:pt idx="37784">
                  <c:v>-365.572</c:v>
                </c:pt>
                <c:pt idx="37785">
                  <c:v>-365.55599999999998</c:v>
                </c:pt>
                <c:pt idx="37786">
                  <c:v>-365.54</c:v>
                </c:pt>
                <c:pt idx="37787">
                  <c:v>-365.524</c:v>
                </c:pt>
                <c:pt idx="37788">
                  <c:v>-365.50799999999998</c:v>
                </c:pt>
                <c:pt idx="37789">
                  <c:v>-365.49200000000002</c:v>
                </c:pt>
                <c:pt idx="37790">
                  <c:v>-365.476</c:v>
                </c:pt>
                <c:pt idx="37791">
                  <c:v>-365.46</c:v>
                </c:pt>
                <c:pt idx="37792">
                  <c:v>-365.44400000000002</c:v>
                </c:pt>
                <c:pt idx="37793">
                  <c:v>-365.428</c:v>
                </c:pt>
                <c:pt idx="37794">
                  <c:v>-365.41199999999998</c:v>
                </c:pt>
                <c:pt idx="37795">
                  <c:v>-365.39600000000002</c:v>
                </c:pt>
                <c:pt idx="37796">
                  <c:v>-365.38</c:v>
                </c:pt>
                <c:pt idx="37797">
                  <c:v>-365.36500000000001</c:v>
                </c:pt>
                <c:pt idx="37798">
                  <c:v>-365.34899999999999</c:v>
                </c:pt>
                <c:pt idx="37799">
                  <c:v>-365.33300000000003</c:v>
                </c:pt>
                <c:pt idx="37800">
                  <c:v>-365.31700000000001</c:v>
                </c:pt>
                <c:pt idx="37801">
                  <c:v>-365.30099999999999</c:v>
                </c:pt>
                <c:pt idx="37802">
                  <c:v>-365.28500000000003</c:v>
                </c:pt>
                <c:pt idx="37803">
                  <c:v>-365.26900000000001</c:v>
                </c:pt>
                <c:pt idx="37804">
                  <c:v>-365.25299999999999</c:v>
                </c:pt>
                <c:pt idx="37805">
                  <c:v>-365.23700000000002</c:v>
                </c:pt>
                <c:pt idx="37806">
                  <c:v>-365.221</c:v>
                </c:pt>
                <c:pt idx="37807">
                  <c:v>-365.20499999999998</c:v>
                </c:pt>
                <c:pt idx="37808">
                  <c:v>-365.18900000000002</c:v>
                </c:pt>
                <c:pt idx="37809">
                  <c:v>-365.173</c:v>
                </c:pt>
                <c:pt idx="37810">
                  <c:v>-365.15699999999998</c:v>
                </c:pt>
                <c:pt idx="37811">
                  <c:v>-365.14100000000002</c:v>
                </c:pt>
                <c:pt idx="37812">
                  <c:v>-365.125</c:v>
                </c:pt>
                <c:pt idx="37813">
                  <c:v>-365.10899999999998</c:v>
                </c:pt>
                <c:pt idx="37814">
                  <c:v>-365.09300000000002</c:v>
                </c:pt>
                <c:pt idx="37815">
                  <c:v>-365.077</c:v>
                </c:pt>
                <c:pt idx="37816">
                  <c:v>-365.06099999999998</c:v>
                </c:pt>
                <c:pt idx="37817">
                  <c:v>-365.04500000000002</c:v>
                </c:pt>
                <c:pt idx="37818">
                  <c:v>-365.029</c:v>
                </c:pt>
                <c:pt idx="37819">
                  <c:v>-365.01299999999998</c:v>
                </c:pt>
                <c:pt idx="37820">
                  <c:v>-364.99700000000001</c:v>
                </c:pt>
                <c:pt idx="37821">
                  <c:v>-364.98099999999999</c:v>
                </c:pt>
                <c:pt idx="37822">
                  <c:v>-364.96499999999997</c:v>
                </c:pt>
                <c:pt idx="37823">
                  <c:v>-364.94900000000001</c:v>
                </c:pt>
                <c:pt idx="37824">
                  <c:v>-364.93299999999999</c:v>
                </c:pt>
                <c:pt idx="37825">
                  <c:v>-364.91699999999997</c:v>
                </c:pt>
                <c:pt idx="37826">
                  <c:v>-364.90100000000001</c:v>
                </c:pt>
                <c:pt idx="37827">
                  <c:v>-364.88499999999999</c:v>
                </c:pt>
                <c:pt idx="37828">
                  <c:v>-364.86900000000003</c:v>
                </c:pt>
                <c:pt idx="37829">
                  <c:v>-364.85300000000001</c:v>
                </c:pt>
                <c:pt idx="37830">
                  <c:v>-364.83699999999999</c:v>
                </c:pt>
                <c:pt idx="37831">
                  <c:v>-364.82100000000003</c:v>
                </c:pt>
                <c:pt idx="37832">
                  <c:v>-364.80500000000001</c:v>
                </c:pt>
                <c:pt idx="37833">
                  <c:v>-364.78899999999999</c:v>
                </c:pt>
                <c:pt idx="37834">
                  <c:v>-364.77300000000002</c:v>
                </c:pt>
                <c:pt idx="37835">
                  <c:v>-364.75700000000001</c:v>
                </c:pt>
                <c:pt idx="37836">
                  <c:v>-364.74099999999999</c:v>
                </c:pt>
                <c:pt idx="37837">
                  <c:v>-364.72500000000002</c:v>
                </c:pt>
                <c:pt idx="37838">
                  <c:v>-364.709</c:v>
                </c:pt>
                <c:pt idx="37839">
                  <c:v>-364.69299999999998</c:v>
                </c:pt>
                <c:pt idx="37840">
                  <c:v>-364.67700000000002</c:v>
                </c:pt>
                <c:pt idx="37841">
                  <c:v>-364.661</c:v>
                </c:pt>
                <c:pt idx="37842">
                  <c:v>-364.64499999999998</c:v>
                </c:pt>
                <c:pt idx="37843">
                  <c:v>-364.62900000000002</c:v>
                </c:pt>
                <c:pt idx="37844">
                  <c:v>-364.613</c:v>
                </c:pt>
                <c:pt idx="37845">
                  <c:v>-364.59699999999998</c:v>
                </c:pt>
                <c:pt idx="37846">
                  <c:v>-364.58100000000002</c:v>
                </c:pt>
                <c:pt idx="37847">
                  <c:v>-364.565</c:v>
                </c:pt>
                <c:pt idx="37848">
                  <c:v>-364.54899999999998</c:v>
                </c:pt>
                <c:pt idx="37849">
                  <c:v>-364.53300000000002</c:v>
                </c:pt>
                <c:pt idx="37850">
                  <c:v>-364.517</c:v>
                </c:pt>
                <c:pt idx="37851">
                  <c:v>-364.50099999999998</c:v>
                </c:pt>
                <c:pt idx="37852">
                  <c:v>-364.48500000000001</c:v>
                </c:pt>
                <c:pt idx="37853">
                  <c:v>-364.46899999999999</c:v>
                </c:pt>
                <c:pt idx="37854">
                  <c:v>-364.45299999999997</c:v>
                </c:pt>
                <c:pt idx="37855">
                  <c:v>-364.43700000000001</c:v>
                </c:pt>
                <c:pt idx="37856">
                  <c:v>-364.42099999999999</c:v>
                </c:pt>
                <c:pt idx="37857">
                  <c:v>-364.40499999999997</c:v>
                </c:pt>
                <c:pt idx="37858">
                  <c:v>-364.38900000000001</c:v>
                </c:pt>
                <c:pt idx="37859">
                  <c:v>-364.37299999999999</c:v>
                </c:pt>
                <c:pt idx="37860">
                  <c:v>-364.35700000000003</c:v>
                </c:pt>
                <c:pt idx="37861">
                  <c:v>-364.34100000000001</c:v>
                </c:pt>
                <c:pt idx="37862">
                  <c:v>-364.32499999999999</c:v>
                </c:pt>
                <c:pt idx="37863">
                  <c:v>-364.30900000000003</c:v>
                </c:pt>
                <c:pt idx="37864">
                  <c:v>-364.29300000000001</c:v>
                </c:pt>
                <c:pt idx="37865">
                  <c:v>-364.27699999999999</c:v>
                </c:pt>
                <c:pt idx="37866">
                  <c:v>-364.26100000000002</c:v>
                </c:pt>
                <c:pt idx="37867">
                  <c:v>-364.245</c:v>
                </c:pt>
                <c:pt idx="37868">
                  <c:v>-364.22899999999998</c:v>
                </c:pt>
                <c:pt idx="37869">
                  <c:v>-364.21300000000002</c:v>
                </c:pt>
                <c:pt idx="37870">
                  <c:v>-364.197</c:v>
                </c:pt>
                <c:pt idx="37871">
                  <c:v>-364.18099999999998</c:v>
                </c:pt>
                <c:pt idx="37872">
                  <c:v>-364.16500000000002</c:v>
                </c:pt>
                <c:pt idx="37873">
                  <c:v>-364.149</c:v>
                </c:pt>
                <c:pt idx="37874">
                  <c:v>-364.13299999999998</c:v>
                </c:pt>
                <c:pt idx="37875">
                  <c:v>-364.11700000000002</c:v>
                </c:pt>
                <c:pt idx="37876">
                  <c:v>-364.101</c:v>
                </c:pt>
                <c:pt idx="37877">
                  <c:v>-364.08499999999998</c:v>
                </c:pt>
                <c:pt idx="37878">
                  <c:v>-364.06900000000002</c:v>
                </c:pt>
                <c:pt idx="37879">
                  <c:v>-364.053</c:v>
                </c:pt>
                <c:pt idx="37880">
                  <c:v>-364.03699999999998</c:v>
                </c:pt>
                <c:pt idx="37881">
                  <c:v>-364.02100000000002</c:v>
                </c:pt>
                <c:pt idx="37882">
                  <c:v>-364.005</c:v>
                </c:pt>
                <c:pt idx="37883">
                  <c:v>-363.98899999999998</c:v>
                </c:pt>
                <c:pt idx="37884">
                  <c:v>-363.97300000000001</c:v>
                </c:pt>
                <c:pt idx="37885">
                  <c:v>-363.95699999999999</c:v>
                </c:pt>
                <c:pt idx="37886">
                  <c:v>-363.94099999999997</c:v>
                </c:pt>
                <c:pt idx="37887">
                  <c:v>-363.92500000000001</c:v>
                </c:pt>
                <c:pt idx="37888">
                  <c:v>-363.90899999999999</c:v>
                </c:pt>
                <c:pt idx="37889">
                  <c:v>-363.89299999999997</c:v>
                </c:pt>
                <c:pt idx="37890">
                  <c:v>-363.87700000000001</c:v>
                </c:pt>
                <c:pt idx="37891">
                  <c:v>-363.86099999999999</c:v>
                </c:pt>
                <c:pt idx="37892">
                  <c:v>-363.84500000000003</c:v>
                </c:pt>
                <c:pt idx="37893">
                  <c:v>-363.82900000000001</c:v>
                </c:pt>
                <c:pt idx="37894">
                  <c:v>-363.81299999999999</c:v>
                </c:pt>
                <c:pt idx="37895">
                  <c:v>-363.79700000000003</c:v>
                </c:pt>
                <c:pt idx="37896">
                  <c:v>-363.78100000000001</c:v>
                </c:pt>
                <c:pt idx="37897">
                  <c:v>-363.76499999999999</c:v>
                </c:pt>
                <c:pt idx="37898">
                  <c:v>-363.74900000000002</c:v>
                </c:pt>
                <c:pt idx="37899">
                  <c:v>-363.733</c:v>
                </c:pt>
                <c:pt idx="37900">
                  <c:v>-363.71699999999998</c:v>
                </c:pt>
                <c:pt idx="37901">
                  <c:v>-363.70100000000002</c:v>
                </c:pt>
                <c:pt idx="37902">
                  <c:v>-363.685</c:v>
                </c:pt>
                <c:pt idx="37903">
                  <c:v>-363.66899999999998</c:v>
                </c:pt>
                <c:pt idx="37904">
                  <c:v>-363.65300000000002</c:v>
                </c:pt>
                <c:pt idx="37905">
                  <c:v>-363.637</c:v>
                </c:pt>
                <c:pt idx="37906">
                  <c:v>-363.62099999999998</c:v>
                </c:pt>
                <c:pt idx="37907">
                  <c:v>-363.60500000000002</c:v>
                </c:pt>
                <c:pt idx="37908">
                  <c:v>-363.589</c:v>
                </c:pt>
                <c:pt idx="37909">
                  <c:v>-363.57299999999998</c:v>
                </c:pt>
                <c:pt idx="37910">
                  <c:v>-363.55700000000002</c:v>
                </c:pt>
                <c:pt idx="37911">
                  <c:v>-363.54199999999997</c:v>
                </c:pt>
                <c:pt idx="37912">
                  <c:v>-363.52600000000001</c:v>
                </c:pt>
                <c:pt idx="37913">
                  <c:v>-363.51</c:v>
                </c:pt>
                <c:pt idx="37914">
                  <c:v>-363.49400000000003</c:v>
                </c:pt>
                <c:pt idx="37915">
                  <c:v>-363.47800000000001</c:v>
                </c:pt>
                <c:pt idx="37916">
                  <c:v>-363.46199999999999</c:v>
                </c:pt>
                <c:pt idx="37917">
                  <c:v>-363.44600000000003</c:v>
                </c:pt>
                <c:pt idx="37918">
                  <c:v>-363.43</c:v>
                </c:pt>
                <c:pt idx="37919">
                  <c:v>-363.41399999999999</c:v>
                </c:pt>
                <c:pt idx="37920">
                  <c:v>-363.39800000000002</c:v>
                </c:pt>
                <c:pt idx="37921">
                  <c:v>-363.38200000000001</c:v>
                </c:pt>
                <c:pt idx="37922">
                  <c:v>-363.36599999999999</c:v>
                </c:pt>
                <c:pt idx="37923">
                  <c:v>-363.35</c:v>
                </c:pt>
                <c:pt idx="37924">
                  <c:v>-363.334</c:v>
                </c:pt>
                <c:pt idx="37925">
                  <c:v>-363.31799999999998</c:v>
                </c:pt>
                <c:pt idx="37926">
                  <c:v>-363.30200000000002</c:v>
                </c:pt>
                <c:pt idx="37927">
                  <c:v>-363.286</c:v>
                </c:pt>
                <c:pt idx="37928">
                  <c:v>-363.27</c:v>
                </c:pt>
                <c:pt idx="37929">
                  <c:v>-363.25400000000002</c:v>
                </c:pt>
                <c:pt idx="37930">
                  <c:v>-363.238</c:v>
                </c:pt>
                <c:pt idx="37931">
                  <c:v>-363.22199999999998</c:v>
                </c:pt>
                <c:pt idx="37932">
                  <c:v>-363.20600000000002</c:v>
                </c:pt>
                <c:pt idx="37933">
                  <c:v>-363.19</c:v>
                </c:pt>
                <c:pt idx="37934">
                  <c:v>-363.17399999999998</c:v>
                </c:pt>
                <c:pt idx="37935">
                  <c:v>-363.15800000000002</c:v>
                </c:pt>
                <c:pt idx="37936">
                  <c:v>-363.142</c:v>
                </c:pt>
                <c:pt idx="37937">
                  <c:v>-363.12599999999998</c:v>
                </c:pt>
                <c:pt idx="37938">
                  <c:v>-363.11</c:v>
                </c:pt>
                <c:pt idx="37939">
                  <c:v>-363.09399999999999</c:v>
                </c:pt>
                <c:pt idx="37940">
                  <c:v>-363.07799999999997</c:v>
                </c:pt>
                <c:pt idx="37941">
                  <c:v>-363.06200000000001</c:v>
                </c:pt>
                <c:pt idx="37942">
                  <c:v>-363.04599999999999</c:v>
                </c:pt>
                <c:pt idx="37943">
                  <c:v>-363.03</c:v>
                </c:pt>
                <c:pt idx="37944">
                  <c:v>-363.01400000000001</c:v>
                </c:pt>
                <c:pt idx="37945">
                  <c:v>-362.99799999999999</c:v>
                </c:pt>
                <c:pt idx="37946">
                  <c:v>-362.98200000000003</c:v>
                </c:pt>
                <c:pt idx="37947">
                  <c:v>-362.96600000000001</c:v>
                </c:pt>
                <c:pt idx="37948">
                  <c:v>-362.95</c:v>
                </c:pt>
                <c:pt idx="37949">
                  <c:v>-362.93400000000003</c:v>
                </c:pt>
                <c:pt idx="37950">
                  <c:v>-362.91800000000001</c:v>
                </c:pt>
                <c:pt idx="37951">
                  <c:v>-362.90199999999999</c:v>
                </c:pt>
                <c:pt idx="37952">
                  <c:v>-362.88600000000002</c:v>
                </c:pt>
                <c:pt idx="37953">
                  <c:v>-362.87</c:v>
                </c:pt>
                <c:pt idx="37954">
                  <c:v>-362.85399999999998</c:v>
                </c:pt>
                <c:pt idx="37955">
                  <c:v>-362.83800000000002</c:v>
                </c:pt>
                <c:pt idx="37956">
                  <c:v>-362.822</c:v>
                </c:pt>
                <c:pt idx="37957">
                  <c:v>-362.80599999999998</c:v>
                </c:pt>
                <c:pt idx="37958">
                  <c:v>-362.79</c:v>
                </c:pt>
                <c:pt idx="37959">
                  <c:v>-362.774</c:v>
                </c:pt>
                <c:pt idx="37960">
                  <c:v>-362.75799999999998</c:v>
                </c:pt>
                <c:pt idx="37961">
                  <c:v>-362.74200000000002</c:v>
                </c:pt>
                <c:pt idx="37962">
                  <c:v>-362.726</c:v>
                </c:pt>
                <c:pt idx="37963">
                  <c:v>-362.71</c:v>
                </c:pt>
                <c:pt idx="37964">
                  <c:v>-362.69400000000002</c:v>
                </c:pt>
                <c:pt idx="37965">
                  <c:v>-362.678</c:v>
                </c:pt>
                <c:pt idx="37966">
                  <c:v>-362.66199999999998</c:v>
                </c:pt>
                <c:pt idx="37967">
                  <c:v>-362.64600000000002</c:v>
                </c:pt>
                <c:pt idx="37968">
                  <c:v>-362.63</c:v>
                </c:pt>
                <c:pt idx="37969">
                  <c:v>-362.61399999999998</c:v>
                </c:pt>
                <c:pt idx="37970">
                  <c:v>-362.59800000000001</c:v>
                </c:pt>
                <c:pt idx="37971">
                  <c:v>-362.58199999999999</c:v>
                </c:pt>
                <c:pt idx="37972">
                  <c:v>-362.56599999999997</c:v>
                </c:pt>
                <c:pt idx="37973">
                  <c:v>-362.55</c:v>
                </c:pt>
                <c:pt idx="37974">
                  <c:v>-362.53399999999999</c:v>
                </c:pt>
                <c:pt idx="37975">
                  <c:v>-362.51799999999997</c:v>
                </c:pt>
                <c:pt idx="37976">
                  <c:v>-362.50200000000001</c:v>
                </c:pt>
                <c:pt idx="37977">
                  <c:v>-362.48599999999999</c:v>
                </c:pt>
                <c:pt idx="37978">
                  <c:v>-362.47</c:v>
                </c:pt>
                <c:pt idx="37979">
                  <c:v>-362.45400000000001</c:v>
                </c:pt>
                <c:pt idx="37980">
                  <c:v>-362.43799999999999</c:v>
                </c:pt>
                <c:pt idx="37981">
                  <c:v>-362.42200000000003</c:v>
                </c:pt>
                <c:pt idx="37982">
                  <c:v>-362.40600000000001</c:v>
                </c:pt>
                <c:pt idx="37983">
                  <c:v>-362.39</c:v>
                </c:pt>
                <c:pt idx="37984">
                  <c:v>-362.37400000000002</c:v>
                </c:pt>
                <c:pt idx="37985">
                  <c:v>-362.358</c:v>
                </c:pt>
                <c:pt idx="37986">
                  <c:v>-362.34199999999998</c:v>
                </c:pt>
                <c:pt idx="37987">
                  <c:v>-362.32600000000002</c:v>
                </c:pt>
                <c:pt idx="37988">
                  <c:v>-362.31</c:v>
                </c:pt>
                <c:pt idx="37989">
                  <c:v>-362.29399999999998</c:v>
                </c:pt>
                <c:pt idx="37990">
                  <c:v>-362.27800000000002</c:v>
                </c:pt>
                <c:pt idx="37991">
                  <c:v>-362.262</c:v>
                </c:pt>
                <c:pt idx="37992">
                  <c:v>-362.24599999999998</c:v>
                </c:pt>
                <c:pt idx="37993">
                  <c:v>-362.23</c:v>
                </c:pt>
                <c:pt idx="37994">
                  <c:v>-362.214</c:v>
                </c:pt>
                <c:pt idx="37995">
                  <c:v>-362.19799999999998</c:v>
                </c:pt>
                <c:pt idx="37996">
                  <c:v>-362.18200000000002</c:v>
                </c:pt>
                <c:pt idx="37997">
                  <c:v>-362.166</c:v>
                </c:pt>
                <c:pt idx="37998">
                  <c:v>-362.15</c:v>
                </c:pt>
                <c:pt idx="37999">
                  <c:v>-362.13400000000001</c:v>
                </c:pt>
                <c:pt idx="38000">
                  <c:v>-362.11799999999999</c:v>
                </c:pt>
                <c:pt idx="38001">
                  <c:v>-362.10199999999998</c:v>
                </c:pt>
                <c:pt idx="38002">
                  <c:v>-362.08600000000001</c:v>
                </c:pt>
                <c:pt idx="38003">
                  <c:v>-362.07</c:v>
                </c:pt>
                <c:pt idx="38004">
                  <c:v>-362.05399999999997</c:v>
                </c:pt>
                <c:pt idx="38005">
                  <c:v>-362.03800000000001</c:v>
                </c:pt>
                <c:pt idx="38006">
                  <c:v>-362.02199999999999</c:v>
                </c:pt>
                <c:pt idx="38007">
                  <c:v>-362.00599999999997</c:v>
                </c:pt>
                <c:pt idx="38008">
                  <c:v>-361.99</c:v>
                </c:pt>
                <c:pt idx="38009">
                  <c:v>-361.97399999999999</c:v>
                </c:pt>
                <c:pt idx="38010">
                  <c:v>-361.95800000000003</c:v>
                </c:pt>
                <c:pt idx="38011">
                  <c:v>-361.94200000000001</c:v>
                </c:pt>
                <c:pt idx="38012">
                  <c:v>-361.92599999999999</c:v>
                </c:pt>
                <c:pt idx="38013">
                  <c:v>-361.91</c:v>
                </c:pt>
                <c:pt idx="38014">
                  <c:v>-361.89400000000001</c:v>
                </c:pt>
                <c:pt idx="38015">
                  <c:v>-361.87799999999999</c:v>
                </c:pt>
                <c:pt idx="38016">
                  <c:v>-361.86200000000002</c:v>
                </c:pt>
                <c:pt idx="38017">
                  <c:v>-361.846</c:v>
                </c:pt>
                <c:pt idx="38018">
                  <c:v>-361.83</c:v>
                </c:pt>
                <c:pt idx="38019">
                  <c:v>-361.81400000000002</c:v>
                </c:pt>
                <c:pt idx="38020">
                  <c:v>-361.798</c:v>
                </c:pt>
                <c:pt idx="38021">
                  <c:v>-361.78199999999998</c:v>
                </c:pt>
                <c:pt idx="38022">
                  <c:v>-361.76600000000002</c:v>
                </c:pt>
                <c:pt idx="38023">
                  <c:v>-361.75</c:v>
                </c:pt>
                <c:pt idx="38024">
                  <c:v>-361.73399999999998</c:v>
                </c:pt>
                <c:pt idx="38025">
                  <c:v>-361.71899999999999</c:v>
                </c:pt>
                <c:pt idx="38026">
                  <c:v>-361.70299999999997</c:v>
                </c:pt>
                <c:pt idx="38027">
                  <c:v>-361.68700000000001</c:v>
                </c:pt>
                <c:pt idx="38028">
                  <c:v>-361.67099999999999</c:v>
                </c:pt>
                <c:pt idx="38029">
                  <c:v>-361.65499999999997</c:v>
                </c:pt>
                <c:pt idx="38030">
                  <c:v>-361.63900000000001</c:v>
                </c:pt>
                <c:pt idx="38031">
                  <c:v>-361.62299999999999</c:v>
                </c:pt>
                <c:pt idx="38032">
                  <c:v>-361.60700000000003</c:v>
                </c:pt>
                <c:pt idx="38033">
                  <c:v>-361.59100000000001</c:v>
                </c:pt>
                <c:pt idx="38034">
                  <c:v>-361.57499999999999</c:v>
                </c:pt>
                <c:pt idx="38035">
                  <c:v>-361.55900000000003</c:v>
                </c:pt>
                <c:pt idx="38036">
                  <c:v>-361.54300000000001</c:v>
                </c:pt>
                <c:pt idx="38037">
                  <c:v>-361.52699999999999</c:v>
                </c:pt>
                <c:pt idx="38038">
                  <c:v>-361.51100000000002</c:v>
                </c:pt>
                <c:pt idx="38039">
                  <c:v>-361.495</c:v>
                </c:pt>
                <c:pt idx="38040">
                  <c:v>-361.47899999999998</c:v>
                </c:pt>
                <c:pt idx="38041">
                  <c:v>-361.46300000000002</c:v>
                </c:pt>
                <c:pt idx="38042">
                  <c:v>-361.447</c:v>
                </c:pt>
                <c:pt idx="38043">
                  <c:v>-361.43099999999998</c:v>
                </c:pt>
                <c:pt idx="38044">
                  <c:v>-361.41500000000002</c:v>
                </c:pt>
                <c:pt idx="38045">
                  <c:v>-361.399</c:v>
                </c:pt>
                <c:pt idx="38046">
                  <c:v>-361.38299999999998</c:v>
                </c:pt>
                <c:pt idx="38047">
                  <c:v>-361.36700000000002</c:v>
                </c:pt>
                <c:pt idx="38048">
                  <c:v>-361.351</c:v>
                </c:pt>
                <c:pt idx="38049">
                  <c:v>-361.33499999999998</c:v>
                </c:pt>
                <c:pt idx="38050">
                  <c:v>-361.31900000000002</c:v>
                </c:pt>
                <c:pt idx="38051">
                  <c:v>-361.303</c:v>
                </c:pt>
                <c:pt idx="38052">
                  <c:v>-361.28699999999998</c:v>
                </c:pt>
                <c:pt idx="38053">
                  <c:v>-361.27100000000002</c:v>
                </c:pt>
                <c:pt idx="38054">
                  <c:v>-361.255</c:v>
                </c:pt>
                <c:pt idx="38055">
                  <c:v>-361.23899999999998</c:v>
                </c:pt>
                <c:pt idx="38056">
                  <c:v>-361.22300000000001</c:v>
                </c:pt>
                <c:pt idx="38057">
                  <c:v>-361.20699999999999</c:v>
                </c:pt>
                <c:pt idx="38058">
                  <c:v>-361.19099999999997</c:v>
                </c:pt>
                <c:pt idx="38059">
                  <c:v>-361.17500000000001</c:v>
                </c:pt>
                <c:pt idx="38060">
                  <c:v>-361.15899999999999</c:v>
                </c:pt>
                <c:pt idx="38061">
                  <c:v>-361.14299999999997</c:v>
                </c:pt>
                <c:pt idx="38062">
                  <c:v>-361.12700000000001</c:v>
                </c:pt>
                <c:pt idx="38063">
                  <c:v>-361.11099999999999</c:v>
                </c:pt>
                <c:pt idx="38064">
                  <c:v>-361.09500000000003</c:v>
                </c:pt>
                <c:pt idx="38065">
                  <c:v>-361.07900000000001</c:v>
                </c:pt>
                <c:pt idx="38066">
                  <c:v>-361.06299999999999</c:v>
                </c:pt>
                <c:pt idx="38067">
                  <c:v>-361.04700000000003</c:v>
                </c:pt>
                <c:pt idx="38068">
                  <c:v>-361.03100000000001</c:v>
                </c:pt>
                <c:pt idx="38069">
                  <c:v>-361.01499999999999</c:v>
                </c:pt>
                <c:pt idx="38070">
                  <c:v>-360.99900000000002</c:v>
                </c:pt>
                <c:pt idx="38071">
                  <c:v>-360.983</c:v>
                </c:pt>
                <c:pt idx="38072">
                  <c:v>-360.96699999999998</c:v>
                </c:pt>
                <c:pt idx="38073">
                  <c:v>-360.95100000000002</c:v>
                </c:pt>
                <c:pt idx="38074">
                  <c:v>-360.935</c:v>
                </c:pt>
                <c:pt idx="38075">
                  <c:v>-360.91899999999998</c:v>
                </c:pt>
                <c:pt idx="38076">
                  <c:v>-360.90300000000002</c:v>
                </c:pt>
                <c:pt idx="38077">
                  <c:v>-360.887</c:v>
                </c:pt>
                <c:pt idx="38078">
                  <c:v>-360.87099999999998</c:v>
                </c:pt>
                <c:pt idx="38079">
                  <c:v>-360.85500000000002</c:v>
                </c:pt>
                <c:pt idx="38080">
                  <c:v>-360.839</c:v>
                </c:pt>
                <c:pt idx="38081">
                  <c:v>-360.82299999999998</c:v>
                </c:pt>
                <c:pt idx="38082">
                  <c:v>-360.80700000000002</c:v>
                </c:pt>
                <c:pt idx="38083">
                  <c:v>-360.791</c:v>
                </c:pt>
                <c:pt idx="38084">
                  <c:v>-360.77499999999998</c:v>
                </c:pt>
                <c:pt idx="38085">
                  <c:v>-360.75900000000001</c:v>
                </c:pt>
                <c:pt idx="38086">
                  <c:v>-360.74299999999999</c:v>
                </c:pt>
                <c:pt idx="38087">
                  <c:v>-360.72699999999998</c:v>
                </c:pt>
                <c:pt idx="38088">
                  <c:v>-360.71100000000001</c:v>
                </c:pt>
                <c:pt idx="38089">
                  <c:v>-360.69499999999999</c:v>
                </c:pt>
                <c:pt idx="38090">
                  <c:v>-360.67899999999997</c:v>
                </c:pt>
                <c:pt idx="38091">
                  <c:v>-360.66300000000001</c:v>
                </c:pt>
                <c:pt idx="38092">
                  <c:v>-360.64699999999999</c:v>
                </c:pt>
                <c:pt idx="38093">
                  <c:v>-360.63099999999997</c:v>
                </c:pt>
                <c:pt idx="38094">
                  <c:v>-360.61500000000001</c:v>
                </c:pt>
                <c:pt idx="38095">
                  <c:v>-360.59899999999999</c:v>
                </c:pt>
                <c:pt idx="38096">
                  <c:v>-360.58300000000003</c:v>
                </c:pt>
                <c:pt idx="38097">
                  <c:v>-360.56700000000001</c:v>
                </c:pt>
                <c:pt idx="38098">
                  <c:v>-360.55099999999999</c:v>
                </c:pt>
                <c:pt idx="38099">
                  <c:v>-360.53500000000003</c:v>
                </c:pt>
                <c:pt idx="38100">
                  <c:v>-360.51900000000001</c:v>
                </c:pt>
                <c:pt idx="38101">
                  <c:v>-360.50299999999999</c:v>
                </c:pt>
                <c:pt idx="38102">
                  <c:v>-360.48700000000002</c:v>
                </c:pt>
                <c:pt idx="38103">
                  <c:v>-360.471</c:v>
                </c:pt>
                <c:pt idx="38104">
                  <c:v>-360.45499999999998</c:v>
                </c:pt>
                <c:pt idx="38105">
                  <c:v>-360.43900000000002</c:v>
                </c:pt>
                <c:pt idx="38106">
                  <c:v>-360.423</c:v>
                </c:pt>
                <c:pt idx="38107">
                  <c:v>-360.40699999999998</c:v>
                </c:pt>
                <c:pt idx="38108">
                  <c:v>-360.39100000000002</c:v>
                </c:pt>
                <c:pt idx="38109">
                  <c:v>-360.375</c:v>
                </c:pt>
                <c:pt idx="38110">
                  <c:v>-360.35899999999998</c:v>
                </c:pt>
                <c:pt idx="38111">
                  <c:v>-360.34300000000002</c:v>
                </c:pt>
                <c:pt idx="38112">
                  <c:v>-360.327</c:v>
                </c:pt>
                <c:pt idx="38113">
                  <c:v>-360.31099999999998</c:v>
                </c:pt>
                <c:pt idx="38114">
                  <c:v>-360.29500000000002</c:v>
                </c:pt>
                <c:pt idx="38115">
                  <c:v>-360.279</c:v>
                </c:pt>
                <c:pt idx="38116">
                  <c:v>-360.26299999999998</c:v>
                </c:pt>
                <c:pt idx="38117">
                  <c:v>-360.24700000000001</c:v>
                </c:pt>
                <c:pt idx="38118">
                  <c:v>-360.23099999999999</c:v>
                </c:pt>
                <c:pt idx="38119">
                  <c:v>-360.21499999999997</c:v>
                </c:pt>
                <c:pt idx="38120">
                  <c:v>-360.19900000000001</c:v>
                </c:pt>
                <c:pt idx="38121">
                  <c:v>-360.18299999999999</c:v>
                </c:pt>
                <c:pt idx="38122">
                  <c:v>-360.16699999999997</c:v>
                </c:pt>
                <c:pt idx="38123">
                  <c:v>-360.15100000000001</c:v>
                </c:pt>
                <c:pt idx="38124">
                  <c:v>-360.13499999999999</c:v>
                </c:pt>
                <c:pt idx="38125">
                  <c:v>-360.11900000000003</c:v>
                </c:pt>
                <c:pt idx="38126">
                  <c:v>-360.10300000000001</c:v>
                </c:pt>
                <c:pt idx="38127">
                  <c:v>-360.08699999999999</c:v>
                </c:pt>
                <c:pt idx="38128">
                  <c:v>-360.07100000000003</c:v>
                </c:pt>
                <c:pt idx="38129">
                  <c:v>-360.05500000000001</c:v>
                </c:pt>
                <c:pt idx="38130">
                  <c:v>-360.03899999999999</c:v>
                </c:pt>
                <c:pt idx="38131">
                  <c:v>-360.02300000000002</c:v>
                </c:pt>
                <c:pt idx="38132">
                  <c:v>-360.00700000000001</c:v>
                </c:pt>
                <c:pt idx="38133">
                  <c:v>-359.99099999999999</c:v>
                </c:pt>
                <c:pt idx="38134">
                  <c:v>-359.97500000000002</c:v>
                </c:pt>
                <c:pt idx="38135">
                  <c:v>-359.959</c:v>
                </c:pt>
                <c:pt idx="38136">
                  <c:v>-359.94299999999998</c:v>
                </c:pt>
                <c:pt idx="38137">
                  <c:v>-359.92700000000002</c:v>
                </c:pt>
                <c:pt idx="38138">
                  <c:v>-359.911</c:v>
                </c:pt>
                <c:pt idx="38139">
                  <c:v>-359.89600000000002</c:v>
                </c:pt>
                <c:pt idx="38140">
                  <c:v>-359.88</c:v>
                </c:pt>
                <c:pt idx="38141">
                  <c:v>-359.86399999999998</c:v>
                </c:pt>
                <c:pt idx="38142">
                  <c:v>-359.84800000000001</c:v>
                </c:pt>
                <c:pt idx="38143">
                  <c:v>-359.83199999999999</c:v>
                </c:pt>
                <c:pt idx="38144">
                  <c:v>-359.81599999999997</c:v>
                </c:pt>
                <c:pt idx="38145">
                  <c:v>-359.8</c:v>
                </c:pt>
                <c:pt idx="38146">
                  <c:v>-359.78399999999999</c:v>
                </c:pt>
                <c:pt idx="38147">
                  <c:v>-359.76799999999997</c:v>
                </c:pt>
                <c:pt idx="38148">
                  <c:v>-359.75200000000001</c:v>
                </c:pt>
                <c:pt idx="38149">
                  <c:v>-359.73599999999999</c:v>
                </c:pt>
                <c:pt idx="38150">
                  <c:v>-359.72</c:v>
                </c:pt>
                <c:pt idx="38151">
                  <c:v>-359.70400000000001</c:v>
                </c:pt>
                <c:pt idx="38152">
                  <c:v>-359.68799999999999</c:v>
                </c:pt>
                <c:pt idx="38153">
                  <c:v>-359.67200000000003</c:v>
                </c:pt>
                <c:pt idx="38154">
                  <c:v>-359.65600000000001</c:v>
                </c:pt>
                <c:pt idx="38155">
                  <c:v>-359.64</c:v>
                </c:pt>
                <c:pt idx="38156">
                  <c:v>-359.62400000000002</c:v>
                </c:pt>
                <c:pt idx="38157">
                  <c:v>-359.608</c:v>
                </c:pt>
                <c:pt idx="38158">
                  <c:v>-359.59199999999998</c:v>
                </c:pt>
                <c:pt idx="38159">
                  <c:v>-359.57600000000002</c:v>
                </c:pt>
                <c:pt idx="38160">
                  <c:v>-359.56</c:v>
                </c:pt>
                <c:pt idx="38161">
                  <c:v>-359.54399999999998</c:v>
                </c:pt>
                <c:pt idx="38162">
                  <c:v>-359.52800000000002</c:v>
                </c:pt>
                <c:pt idx="38163">
                  <c:v>-359.512</c:v>
                </c:pt>
                <c:pt idx="38164">
                  <c:v>-359.49599999999998</c:v>
                </c:pt>
                <c:pt idx="38165">
                  <c:v>-359.48</c:v>
                </c:pt>
                <c:pt idx="38166">
                  <c:v>-359.464</c:v>
                </c:pt>
                <c:pt idx="38167">
                  <c:v>-359.44799999999998</c:v>
                </c:pt>
                <c:pt idx="38168">
                  <c:v>-359.43200000000002</c:v>
                </c:pt>
                <c:pt idx="38169">
                  <c:v>-359.416</c:v>
                </c:pt>
                <c:pt idx="38170">
                  <c:v>-359.4</c:v>
                </c:pt>
                <c:pt idx="38171">
                  <c:v>-359.38400000000001</c:v>
                </c:pt>
                <c:pt idx="38172">
                  <c:v>-359.36799999999999</c:v>
                </c:pt>
                <c:pt idx="38173">
                  <c:v>-359.35199999999998</c:v>
                </c:pt>
                <c:pt idx="38174">
                  <c:v>-359.33600000000001</c:v>
                </c:pt>
                <c:pt idx="38175">
                  <c:v>-359.32</c:v>
                </c:pt>
                <c:pt idx="38176">
                  <c:v>-359.30399999999997</c:v>
                </c:pt>
                <c:pt idx="38177">
                  <c:v>-359.28800000000001</c:v>
                </c:pt>
                <c:pt idx="38178">
                  <c:v>-359.27199999999999</c:v>
                </c:pt>
                <c:pt idx="38179">
                  <c:v>-359.25599999999997</c:v>
                </c:pt>
                <c:pt idx="38180">
                  <c:v>-359.24</c:v>
                </c:pt>
                <c:pt idx="38181">
                  <c:v>-359.22399999999999</c:v>
                </c:pt>
                <c:pt idx="38182">
                  <c:v>-359.20800000000003</c:v>
                </c:pt>
                <c:pt idx="38183">
                  <c:v>-359.19200000000001</c:v>
                </c:pt>
                <c:pt idx="38184">
                  <c:v>-359.17599999999999</c:v>
                </c:pt>
                <c:pt idx="38185">
                  <c:v>-359.16</c:v>
                </c:pt>
                <c:pt idx="38186">
                  <c:v>-359.14400000000001</c:v>
                </c:pt>
                <c:pt idx="38187">
                  <c:v>-359.12799999999999</c:v>
                </c:pt>
                <c:pt idx="38188">
                  <c:v>-359.11200000000002</c:v>
                </c:pt>
                <c:pt idx="38189">
                  <c:v>-359.096</c:v>
                </c:pt>
                <c:pt idx="38190">
                  <c:v>-359.08</c:v>
                </c:pt>
                <c:pt idx="38191">
                  <c:v>-359.06400000000002</c:v>
                </c:pt>
                <c:pt idx="38192">
                  <c:v>-359.048</c:v>
                </c:pt>
                <c:pt idx="38193">
                  <c:v>-359.03199999999998</c:v>
                </c:pt>
                <c:pt idx="38194">
                  <c:v>-359.01600000000002</c:v>
                </c:pt>
                <c:pt idx="38195">
                  <c:v>-359</c:v>
                </c:pt>
                <c:pt idx="38196">
                  <c:v>-358.98399999999998</c:v>
                </c:pt>
                <c:pt idx="38197">
                  <c:v>-358.96800000000002</c:v>
                </c:pt>
                <c:pt idx="38198">
                  <c:v>-358.952</c:v>
                </c:pt>
                <c:pt idx="38199">
                  <c:v>-358.93599999999998</c:v>
                </c:pt>
                <c:pt idx="38200">
                  <c:v>-358.92</c:v>
                </c:pt>
                <c:pt idx="38201">
                  <c:v>-358.904</c:v>
                </c:pt>
                <c:pt idx="38202">
                  <c:v>-358.88799999999998</c:v>
                </c:pt>
                <c:pt idx="38203">
                  <c:v>-358.87200000000001</c:v>
                </c:pt>
                <c:pt idx="38204">
                  <c:v>-358.85599999999999</c:v>
                </c:pt>
                <c:pt idx="38205">
                  <c:v>-358.84</c:v>
                </c:pt>
                <c:pt idx="38206">
                  <c:v>-358.82400000000001</c:v>
                </c:pt>
                <c:pt idx="38207">
                  <c:v>-358.80799999999999</c:v>
                </c:pt>
                <c:pt idx="38208">
                  <c:v>-358.79199999999997</c:v>
                </c:pt>
                <c:pt idx="38209">
                  <c:v>-358.77600000000001</c:v>
                </c:pt>
                <c:pt idx="38210">
                  <c:v>-358.76</c:v>
                </c:pt>
                <c:pt idx="38211">
                  <c:v>-358.74400000000003</c:v>
                </c:pt>
                <c:pt idx="38212">
                  <c:v>-358.72800000000001</c:v>
                </c:pt>
                <c:pt idx="38213">
                  <c:v>-358.71199999999999</c:v>
                </c:pt>
                <c:pt idx="38214">
                  <c:v>-358.69600000000003</c:v>
                </c:pt>
                <c:pt idx="38215">
                  <c:v>-358.68</c:v>
                </c:pt>
                <c:pt idx="38216">
                  <c:v>-358.66399999999999</c:v>
                </c:pt>
                <c:pt idx="38217">
                  <c:v>-358.64800000000002</c:v>
                </c:pt>
                <c:pt idx="38218">
                  <c:v>-358.63200000000001</c:v>
                </c:pt>
                <c:pt idx="38219">
                  <c:v>-358.61599999999999</c:v>
                </c:pt>
                <c:pt idx="38220">
                  <c:v>-358.6</c:v>
                </c:pt>
                <c:pt idx="38221">
                  <c:v>-358.584</c:v>
                </c:pt>
                <c:pt idx="38222">
                  <c:v>-358.56799999999998</c:v>
                </c:pt>
                <c:pt idx="38223">
                  <c:v>-358.55200000000002</c:v>
                </c:pt>
                <c:pt idx="38224">
                  <c:v>-358.536</c:v>
                </c:pt>
                <c:pt idx="38225">
                  <c:v>-358.52</c:v>
                </c:pt>
                <c:pt idx="38226">
                  <c:v>-358.50400000000002</c:v>
                </c:pt>
                <c:pt idx="38227">
                  <c:v>-358.488</c:v>
                </c:pt>
                <c:pt idx="38228">
                  <c:v>-358.47199999999998</c:v>
                </c:pt>
                <c:pt idx="38229">
                  <c:v>-358.45600000000002</c:v>
                </c:pt>
                <c:pt idx="38230">
                  <c:v>-358.44</c:v>
                </c:pt>
                <c:pt idx="38231">
                  <c:v>-358.42399999999998</c:v>
                </c:pt>
                <c:pt idx="38232">
                  <c:v>-358.40800000000002</c:v>
                </c:pt>
                <c:pt idx="38233">
                  <c:v>-358.392</c:v>
                </c:pt>
                <c:pt idx="38234">
                  <c:v>-358.37599999999998</c:v>
                </c:pt>
                <c:pt idx="38235">
                  <c:v>-358.36</c:v>
                </c:pt>
                <c:pt idx="38236">
                  <c:v>-358.34399999999999</c:v>
                </c:pt>
                <c:pt idx="38237">
                  <c:v>-358.32799999999997</c:v>
                </c:pt>
                <c:pt idx="38238">
                  <c:v>-358.31200000000001</c:v>
                </c:pt>
                <c:pt idx="38239">
                  <c:v>-358.29599999999999</c:v>
                </c:pt>
                <c:pt idx="38240">
                  <c:v>-358.28</c:v>
                </c:pt>
                <c:pt idx="38241">
                  <c:v>-358.26400000000001</c:v>
                </c:pt>
                <c:pt idx="38242">
                  <c:v>-358.24799999999999</c:v>
                </c:pt>
                <c:pt idx="38243">
                  <c:v>-358.23200000000003</c:v>
                </c:pt>
                <c:pt idx="38244">
                  <c:v>-358.21600000000001</c:v>
                </c:pt>
                <c:pt idx="38245">
                  <c:v>-358.2</c:v>
                </c:pt>
                <c:pt idx="38246">
                  <c:v>-358.18400000000003</c:v>
                </c:pt>
                <c:pt idx="38247">
                  <c:v>-358.16800000000001</c:v>
                </c:pt>
                <c:pt idx="38248">
                  <c:v>-358.15199999999999</c:v>
                </c:pt>
                <c:pt idx="38249">
                  <c:v>-358.13600000000002</c:v>
                </c:pt>
                <c:pt idx="38250">
                  <c:v>-358.12</c:v>
                </c:pt>
                <c:pt idx="38251">
                  <c:v>-358.10399999999998</c:v>
                </c:pt>
                <c:pt idx="38252">
                  <c:v>-358.089</c:v>
                </c:pt>
                <c:pt idx="38253">
                  <c:v>-358.07299999999998</c:v>
                </c:pt>
                <c:pt idx="38254">
                  <c:v>-358.05700000000002</c:v>
                </c:pt>
                <c:pt idx="38255">
                  <c:v>-358.041</c:v>
                </c:pt>
                <c:pt idx="38256">
                  <c:v>-358.02499999999998</c:v>
                </c:pt>
                <c:pt idx="38257">
                  <c:v>-358.00900000000001</c:v>
                </c:pt>
                <c:pt idx="38258">
                  <c:v>-357.99299999999999</c:v>
                </c:pt>
                <c:pt idx="38259">
                  <c:v>-357.97699999999998</c:v>
                </c:pt>
                <c:pt idx="38260">
                  <c:v>-357.96100000000001</c:v>
                </c:pt>
                <c:pt idx="38261">
                  <c:v>-357.94499999999999</c:v>
                </c:pt>
                <c:pt idx="38262">
                  <c:v>-357.92899999999997</c:v>
                </c:pt>
                <c:pt idx="38263">
                  <c:v>-357.91300000000001</c:v>
                </c:pt>
                <c:pt idx="38264">
                  <c:v>-357.89699999999999</c:v>
                </c:pt>
                <c:pt idx="38265">
                  <c:v>-357.88099999999997</c:v>
                </c:pt>
                <c:pt idx="38266">
                  <c:v>-357.86500000000001</c:v>
                </c:pt>
                <c:pt idx="38267">
                  <c:v>-357.84899999999999</c:v>
                </c:pt>
                <c:pt idx="38268">
                  <c:v>-357.83300000000003</c:v>
                </c:pt>
                <c:pt idx="38269">
                  <c:v>-357.81700000000001</c:v>
                </c:pt>
                <c:pt idx="38270">
                  <c:v>-357.80099999999999</c:v>
                </c:pt>
                <c:pt idx="38271">
                  <c:v>-357.78500000000003</c:v>
                </c:pt>
                <c:pt idx="38272">
                  <c:v>-357.76900000000001</c:v>
                </c:pt>
                <c:pt idx="38273">
                  <c:v>-357.75299999999999</c:v>
                </c:pt>
                <c:pt idx="38274">
                  <c:v>-357.73700000000002</c:v>
                </c:pt>
                <c:pt idx="38275">
                  <c:v>-357.721</c:v>
                </c:pt>
                <c:pt idx="38276">
                  <c:v>-357.70499999999998</c:v>
                </c:pt>
                <c:pt idx="38277">
                  <c:v>-357.68900000000002</c:v>
                </c:pt>
                <c:pt idx="38278">
                  <c:v>-357.673</c:v>
                </c:pt>
                <c:pt idx="38279">
                  <c:v>-357.65699999999998</c:v>
                </c:pt>
                <c:pt idx="38280">
                  <c:v>-357.64100000000002</c:v>
                </c:pt>
                <c:pt idx="38281">
                  <c:v>-357.625</c:v>
                </c:pt>
                <c:pt idx="38282">
                  <c:v>-357.60899999999998</c:v>
                </c:pt>
                <c:pt idx="38283">
                  <c:v>-357.59300000000002</c:v>
                </c:pt>
                <c:pt idx="38284">
                  <c:v>-357.577</c:v>
                </c:pt>
                <c:pt idx="38285">
                  <c:v>-357.56099999999998</c:v>
                </c:pt>
                <c:pt idx="38286">
                  <c:v>-357.54500000000002</c:v>
                </c:pt>
                <c:pt idx="38287">
                  <c:v>-357.529</c:v>
                </c:pt>
                <c:pt idx="38288">
                  <c:v>-357.51299999999998</c:v>
                </c:pt>
                <c:pt idx="38289">
                  <c:v>-357.49700000000001</c:v>
                </c:pt>
                <c:pt idx="38290">
                  <c:v>-357.48099999999999</c:v>
                </c:pt>
                <c:pt idx="38291">
                  <c:v>-357.46499999999997</c:v>
                </c:pt>
                <c:pt idx="38292">
                  <c:v>-357.44900000000001</c:v>
                </c:pt>
                <c:pt idx="38293">
                  <c:v>-357.43299999999999</c:v>
                </c:pt>
                <c:pt idx="38294">
                  <c:v>-357.41699999999997</c:v>
                </c:pt>
                <c:pt idx="38295">
                  <c:v>-357.40100000000001</c:v>
                </c:pt>
                <c:pt idx="38296">
                  <c:v>-357.38499999999999</c:v>
                </c:pt>
                <c:pt idx="38297">
                  <c:v>-357.36900000000003</c:v>
                </c:pt>
                <c:pt idx="38298">
                  <c:v>-357.35300000000001</c:v>
                </c:pt>
                <c:pt idx="38299">
                  <c:v>-357.33699999999999</c:v>
                </c:pt>
                <c:pt idx="38300">
                  <c:v>-357.32100000000003</c:v>
                </c:pt>
                <c:pt idx="38301">
                  <c:v>-357.30500000000001</c:v>
                </c:pt>
                <c:pt idx="38302">
                  <c:v>-357.28899999999999</c:v>
                </c:pt>
                <c:pt idx="38303">
                  <c:v>-357.27300000000002</c:v>
                </c:pt>
                <c:pt idx="38304">
                  <c:v>-357.25700000000001</c:v>
                </c:pt>
                <c:pt idx="38305">
                  <c:v>-357.24099999999999</c:v>
                </c:pt>
                <c:pt idx="38306">
                  <c:v>-357.22500000000002</c:v>
                </c:pt>
                <c:pt idx="38307">
                  <c:v>-357.209</c:v>
                </c:pt>
                <c:pt idx="38308">
                  <c:v>-357.19299999999998</c:v>
                </c:pt>
                <c:pt idx="38309">
                  <c:v>-357.17700000000002</c:v>
                </c:pt>
                <c:pt idx="38310">
                  <c:v>-357.161</c:v>
                </c:pt>
                <c:pt idx="38311">
                  <c:v>-357.14499999999998</c:v>
                </c:pt>
                <c:pt idx="38312">
                  <c:v>-357.12900000000002</c:v>
                </c:pt>
                <c:pt idx="38313">
                  <c:v>-357.113</c:v>
                </c:pt>
                <c:pt idx="38314">
                  <c:v>-357.09699999999998</c:v>
                </c:pt>
                <c:pt idx="38315">
                  <c:v>-357.08100000000002</c:v>
                </c:pt>
                <c:pt idx="38316">
                  <c:v>-357.065</c:v>
                </c:pt>
                <c:pt idx="38317">
                  <c:v>-357.04899999999998</c:v>
                </c:pt>
                <c:pt idx="38318">
                  <c:v>-357.03300000000002</c:v>
                </c:pt>
                <c:pt idx="38319">
                  <c:v>-357.017</c:v>
                </c:pt>
                <c:pt idx="38320">
                  <c:v>-357.00099999999998</c:v>
                </c:pt>
                <c:pt idx="38321">
                  <c:v>-356.98500000000001</c:v>
                </c:pt>
                <c:pt idx="38322">
                  <c:v>-356.96899999999999</c:v>
                </c:pt>
                <c:pt idx="38323">
                  <c:v>-356.95299999999997</c:v>
                </c:pt>
                <c:pt idx="38324">
                  <c:v>-356.93700000000001</c:v>
                </c:pt>
                <c:pt idx="38325">
                  <c:v>-356.92099999999999</c:v>
                </c:pt>
                <c:pt idx="38326">
                  <c:v>-356.90499999999997</c:v>
                </c:pt>
                <c:pt idx="38327">
                  <c:v>-356.88900000000001</c:v>
                </c:pt>
                <c:pt idx="38328">
                  <c:v>-356.87299999999999</c:v>
                </c:pt>
                <c:pt idx="38329">
                  <c:v>-356.85700000000003</c:v>
                </c:pt>
                <c:pt idx="38330">
                  <c:v>-356.84100000000001</c:v>
                </c:pt>
                <c:pt idx="38331">
                  <c:v>-356.82499999999999</c:v>
                </c:pt>
                <c:pt idx="38332">
                  <c:v>-356.80900000000003</c:v>
                </c:pt>
                <c:pt idx="38333">
                  <c:v>-356.79300000000001</c:v>
                </c:pt>
                <c:pt idx="38334">
                  <c:v>-356.77699999999999</c:v>
                </c:pt>
                <c:pt idx="38335">
                  <c:v>-356.76100000000002</c:v>
                </c:pt>
                <c:pt idx="38336">
                  <c:v>-356.745</c:v>
                </c:pt>
                <c:pt idx="38337">
                  <c:v>-356.72899999999998</c:v>
                </c:pt>
                <c:pt idx="38338">
                  <c:v>-356.71300000000002</c:v>
                </c:pt>
                <c:pt idx="38339">
                  <c:v>-356.697</c:v>
                </c:pt>
                <c:pt idx="38340">
                  <c:v>-356.68099999999998</c:v>
                </c:pt>
                <c:pt idx="38341">
                  <c:v>-356.66500000000002</c:v>
                </c:pt>
                <c:pt idx="38342">
                  <c:v>-356.649</c:v>
                </c:pt>
                <c:pt idx="38343">
                  <c:v>-356.63299999999998</c:v>
                </c:pt>
                <c:pt idx="38344">
                  <c:v>-356.61700000000002</c:v>
                </c:pt>
                <c:pt idx="38345">
                  <c:v>-356.601</c:v>
                </c:pt>
                <c:pt idx="38346">
                  <c:v>-356.58499999999998</c:v>
                </c:pt>
                <c:pt idx="38347">
                  <c:v>-356.56900000000002</c:v>
                </c:pt>
                <c:pt idx="38348">
                  <c:v>-356.553</c:v>
                </c:pt>
                <c:pt idx="38349">
                  <c:v>-356.53699999999998</c:v>
                </c:pt>
                <c:pt idx="38350">
                  <c:v>-356.52100000000002</c:v>
                </c:pt>
                <c:pt idx="38351">
                  <c:v>-356.505</c:v>
                </c:pt>
                <c:pt idx="38352">
                  <c:v>-356.48899999999998</c:v>
                </c:pt>
                <c:pt idx="38353">
                  <c:v>-356.47300000000001</c:v>
                </c:pt>
                <c:pt idx="38354">
                  <c:v>-356.45699999999999</c:v>
                </c:pt>
                <c:pt idx="38355">
                  <c:v>-356.44099999999997</c:v>
                </c:pt>
                <c:pt idx="38356">
                  <c:v>-356.42500000000001</c:v>
                </c:pt>
                <c:pt idx="38357">
                  <c:v>-356.40899999999999</c:v>
                </c:pt>
                <c:pt idx="38358">
                  <c:v>-356.39299999999997</c:v>
                </c:pt>
                <c:pt idx="38359">
                  <c:v>-356.37700000000001</c:v>
                </c:pt>
                <c:pt idx="38360">
                  <c:v>-356.36099999999999</c:v>
                </c:pt>
                <c:pt idx="38361">
                  <c:v>-356.34500000000003</c:v>
                </c:pt>
                <c:pt idx="38362">
                  <c:v>-356.32900000000001</c:v>
                </c:pt>
                <c:pt idx="38363">
                  <c:v>-356.31299999999999</c:v>
                </c:pt>
                <c:pt idx="38364">
                  <c:v>-356.29700000000003</c:v>
                </c:pt>
                <c:pt idx="38365">
                  <c:v>-356.28100000000001</c:v>
                </c:pt>
                <c:pt idx="38366">
                  <c:v>-356.26600000000002</c:v>
                </c:pt>
                <c:pt idx="38367">
                  <c:v>-356.25</c:v>
                </c:pt>
                <c:pt idx="38368">
                  <c:v>-356.23399999999998</c:v>
                </c:pt>
                <c:pt idx="38369">
                  <c:v>-356.21800000000002</c:v>
                </c:pt>
                <c:pt idx="38370">
                  <c:v>-356.202</c:v>
                </c:pt>
                <c:pt idx="38371">
                  <c:v>-356.18599999999998</c:v>
                </c:pt>
                <c:pt idx="38372">
                  <c:v>-356.17</c:v>
                </c:pt>
                <c:pt idx="38373">
                  <c:v>-356.154</c:v>
                </c:pt>
                <c:pt idx="38374">
                  <c:v>-356.13799999999998</c:v>
                </c:pt>
                <c:pt idx="38375">
                  <c:v>-356.12200000000001</c:v>
                </c:pt>
                <c:pt idx="38376">
                  <c:v>-356.10599999999999</c:v>
                </c:pt>
                <c:pt idx="38377">
                  <c:v>-356.09</c:v>
                </c:pt>
                <c:pt idx="38378">
                  <c:v>-356.07400000000001</c:v>
                </c:pt>
                <c:pt idx="38379">
                  <c:v>-356.05799999999999</c:v>
                </c:pt>
                <c:pt idx="38380">
                  <c:v>-356.04199999999997</c:v>
                </c:pt>
                <c:pt idx="38381">
                  <c:v>-356.02600000000001</c:v>
                </c:pt>
                <c:pt idx="38382">
                  <c:v>-356.01</c:v>
                </c:pt>
                <c:pt idx="38383">
                  <c:v>-355.99400000000003</c:v>
                </c:pt>
                <c:pt idx="38384">
                  <c:v>-355.97800000000001</c:v>
                </c:pt>
                <c:pt idx="38385">
                  <c:v>-355.96199999999999</c:v>
                </c:pt>
                <c:pt idx="38386">
                  <c:v>-355.94600000000003</c:v>
                </c:pt>
                <c:pt idx="38387">
                  <c:v>-355.93</c:v>
                </c:pt>
                <c:pt idx="38388">
                  <c:v>-355.91399999999999</c:v>
                </c:pt>
                <c:pt idx="38389">
                  <c:v>-355.89800000000002</c:v>
                </c:pt>
                <c:pt idx="38390">
                  <c:v>-355.88200000000001</c:v>
                </c:pt>
                <c:pt idx="38391">
                  <c:v>-355.86599999999999</c:v>
                </c:pt>
                <c:pt idx="38392">
                  <c:v>-355.85</c:v>
                </c:pt>
                <c:pt idx="38393">
                  <c:v>-355.834</c:v>
                </c:pt>
                <c:pt idx="38394">
                  <c:v>-355.81799999999998</c:v>
                </c:pt>
                <c:pt idx="38395">
                  <c:v>-355.80200000000002</c:v>
                </c:pt>
                <c:pt idx="38396">
                  <c:v>-355.786</c:v>
                </c:pt>
                <c:pt idx="38397">
                  <c:v>-355.77</c:v>
                </c:pt>
                <c:pt idx="38398">
                  <c:v>-355.75400000000002</c:v>
                </c:pt>
                <c:pt idx="38399">
                  <c:v>-355.738</c:v>
                </c:pt>
                <c:pt idx="38400">
                  <c:v>-355.72199999999998</c:v>
                </c:pt>
                <c:pt idx="38401">
                  <c:v>-355.70600000000002</c:v>
                </c:pt>
                <c:pt idx="38402">
                  <c:v>-355.69</c:v>
                </c:pt>
                <c:pt idx="38403">
                  <c:v>-355.67399999999998</c:v>
                </c:pt>
                <c:pt idx="38404">
                  <c:v>-355.65800000000002</c:v>
                </c:pt>
                <c:pt idx="38405">
                  <c:v>-355.642</c:v>
                </c:pt>
                <c:pt idx="38406">
                  <c:v>-355.62599999999998</c:v>
                </c:pt>
                <c:pt idx="38407">
                  <c:v>-355.61</c:v>
                </c:pt>
                <c:pt idx="38408">
                  <c:v>-355.59399999999999</c:v>
                </c:pt>
                <c:pt idx="38409">
                  <c:v>-355.57799999999997</c:v>
                </c:pt>
                <c:pt idx="38410">
                  <c:v>-355.56200000000001</c:v>
                </c:pt>
                <c:pt idx="38411">
                  <c:v>-355.54599999999999</c:v>
                </c:pt>
                <c:pt idx="38412">
                  <c:v>-355.53</c:v>
                </c:pt>
                <c:pt idx="38413">
                  <c:v>-355.51400000000001</c:v>
                </c:pt>
                <c:pt idx="38414">
                  <c:v>-355.49799999999999</c:v>
                </c:pt>
                <c:pt idx="38415">
                  <c:v>-355.48200000000003</c:v>
                </c:pt>
                <c:pt idx="38416">
                  <c:v>-355.46600000000001</c:v>
                </c:pt>
                <c:pt idx="38417">
                  <c:v>-355.45</c:v>
                </c:pt>
                <c:pt idx="38418">
                  <c:v>-355.43400000000003</c:v>
                </c:pt>
                <c:pt idx="38419">
                  <c:v>-355.41800000000001</c:v>
                </c:pt>
                <c:pt idx="38420">
                  <c:v>-355.40199999999999</c:v>
                </c:pt>
                <c:pt idx="38421">
                  <c:v>-355.38600000000002</c:v>
                </c:pt>
                <c:pt idx="38422">
                  <c:v>-355.37</c:v>
                </c:pt>
                <c:pt idx="38423">
                  <c:v>-355.35399999999998</c:v>
                </c:pt>
                <c:pt idx="38424">
                  <c:v>-355.33800000000002</c:v>
                </c:pt>
                <c:pt idx="38425">
                  <c:v>-355.322</c:v>
                </c:pt>
                <c:pt idx="38426">
                  <c:v>-355.30599999999998</c:v>
                </c:pt>
                <c:pt idx="38427">
                  <c:v>-355.29</c:v>
                </c:pt>
                <c:pt idx="38428">
                  <c:v>-355.274</c:v>
                </c:pt>
                <c:pt idx="38429">
                  <c:v>-355.25799999999998</c:v>
                </c:pt>
                <c:pt idx="38430">
                  <c:v>-355.24200000000002</c:v>
                </c:pt>
                <c:pt idx="38431">
                  <c:v>-355.226</c:v>
                </c:pt>
                <c:pt idx="38432">
                  <c:v>-355.21</c:v>
                </c:pt>
                <c:pt idx="38433">
                  <c:v>-355.19400000000002</c:v>
                </c:pt>
                <c:pt idx="38434">
                  <c:v>-355.178</c:v>
                </c:pt>
                <c:pt idx="38435">
                  <c:v>-355.16199999999998</c:v>
                </c:pt>
                <c:pt idx="38436">
                  <c:v>-355.14600000000002</c:v>
                </c:pt>
                <c:pt idx="38437">
                  <c:v>-355.13</c:v>
                </c:pt>
                <c:pt idx="38438">
                  <c:v>-355.11399999999998</c:v>
                </c:pt>
                <c:pt idx="38439">
                  <c:v>-355.09800000000001</c:v>
                </c:pt>
                <c:pt idx="38440">
                  <c:v>-355.08199999999999</c:v>
                </c:pt>
                <c:pt idx="38441">
                  <c:v>-355.06599999999997</c:v>
                </c:pt>
                <c:pt idx="38442">
                  <c:v>-355.05</c:v>
                </c:pt>
                <c:pt idx="38443">
                  <c:v>-355.03399999999999</c:v>
                </c:pt>
                <c:pt idx="38444">
                  <c:v>-355.01799999999997</c:v>
                </c:pt>
                <c:pt idx="38445">
                  <c:v>-355.00200000000001</c:v>
                </c:pt>
                <c:pt idx="38446">
                  <c:v>-354.98599999999999</c:v>
                </c:pt>
                <c:pt idx="38447">
                  <c:v>-354.97</c:v>
                </c:pt>
                <c:pt idx="38448">
                  <c:v>-354.95400000000001</c:v>
                </c:pt>
                <c:pt idx="38449">
                  <c:v>-354.93799999999999</c:v>
                </c:pt>
                <c:pt idx="38450">
                  <c:v>-354.92200000000003</c:v>
                </c:pt>
                <c:pt idx="38451">
                  <c:v>-354.90600000000001</c:v>
                </c:pt>
                <c:pt idx="38452">
                  <c:v>-354.89</c:v>
                </c:pt>
                <c:pt idx="38453">
                  <c:v>-354.87400000000002</c:v>
                </c:pt>
                <c:pt idx="38454">
                  <c:v>-354.858</c:v>
                </c:pt>
                <c:pt idx="38455">
                  <c:v>-354.84199999999998</c:v>
                </c:pt>
                <c:pt idx="38456">
                  <c:v>-354.82600000000002</c:v>
                </c:pt>
                <c:pt idx="38457">
                  <c:v>-354.81</c:v>
                </c:pt>
                <c:pt idx="38458">
                  <c:v>-354.79399999999998</c:v>
                </c:pt>
                <c:pt idx="38459">
                  <c:v>-354.77800000000002</c:v>
                </c:pt>
                <c:pt idx="38460">
                  <c:v>-354.762</c:v>
                </c:pt>
                <c:pt idx="38461">
                  <c:v>-354.74599999999998</c:v>
                </c:pt>
                <c:pt idx="38462">
                  <c:v>-354.73</c:v>
                </c:pt>
                <c:pt idx="38463">
                  <c:v>-354.714</c:v>
                </c:pt>
                <c:pt idx="38464">
                  <c:v>-354.69799999999998</c:v>
                </c:pt>
                <c:pt idx="38465">
                  <c:v>-354.68200000000002</c:v>
                </c:pt>
                <c:pt idx="38466">
                  <c:v>-354.666</c:v>
                </c:pt>
                <c:pt idx="38467">
                  <c:v>-354.65</c:v>
                </c:pt>
                <c:pt idx="38468">
                  <c:v>-354.63400000000001</c:v>
                </c:pt>
                <c:pt idx="38469">
                  <c:v>-354.61799999999999</c:v>
                </c:pt>
                <c:pt idx="38470">
                  <c:v>-354.60199999999998</c:v>
                </c:pt>
                <c:pt idx="38471">
                  <c:v>-354.58600000000001</c:v>
                </c:pt>
                <c:pt idx="38472">
                  <c:v>-354.57</c:v>
                </c:pt>
                <c:pt idx="38473">
                  <c:v>-354.55399999999997</c:v>
                </c:pt>
                <c:pt idx="38474">
                  <c:v>-354.53800000000001</c:v>
                </c:pt>
                <c:pt idx="38475">
                  <c:v>-354.52199999999999</c:v>
                </c:pt>
                <c:pt idx="38476">
                  <c:v>-354.50599999999997</c:v>
                </c:pt>
                <c:pt idx="38477">
                  <c:v>-354.49</c:v>
                </c:pt>
                <c:pt idx="38478">
                  <c:v>-354.47399999999999</c:v>
                </c:pt>
                <c:pt idx="38479">
                  <c:v>-354.45800000000003</c:v>
                </c:pt>
                <c:pt idx="38480">
                  <c:v>-354.44299999999998</c:v>
                </c:pt>
                <c:pt idx="38481">
                  <c:v>-354.42700000000002</c:v>
                </c:pt>
                <c:pt idx="38482">
                  <c:v>-354.411</c:v>
                </c:pt>
                <c:pt idx="38483">
                  <c:v>-354.39499999999998</c:v>
                </c:pt>
                <c:pt idx="38484">
                  <c:v>-354.37900000000002</c:v>
                </c:pt>
                <c:pt idx="38485">
                  <c:v>-354.363</c:v>
                </c:pt>
                <c:pt idx="38486">
                  <c:v>-354.34699999999998</c:v>
                </c:pt>
                <c:pt idx="38487">
                  <c:v>-354.33100000000002</c:v>
                </c:pt>
                <c:pt idx="38488">
                  <c:v>-354.315</c:v>
                </c:pt>
                <c:pt idx="38489">
                  <c:v>-354.29899999999998</c:v>
                </c:pt>
                <c:pt idx="38490">
                  <c:v>-354.28300000000002</c:v>
                </c:pt>
                <c:pt idx="38491">
                  <c:v>-354.267</c:v>
                </c:pt>
                <c:pt idx="38492">
                  <c:v>-354.25099999999998</c:v>
                </c:pt>
                <c:pt idx="38493">
                  <c:v>-354.23500000000001</c:v>
                </c:pt>
                <c:pt idx="38494">
                  <c:v>-354.21899999999999</c:v>
                </c:pt>
                <c:pt idx="38495">
                  <c:v>-354.20299999999997</c:v>
                </c:pt>
                <c:pt idx="38496">
                  <c:v>-354.18700000000001</c:v>
                </c:pt>
                <c:pt idx="38497">
                  <c:v>-354.17099999999999</c:v>
                </c:pt>
                <c:pt idx="38498">
                  <c:v>-354.15499999999997</c:v>
                </c:pt>
                <c:pt idx="38499">
                  <c:v>-354.13900000000001</c:v>
                </c:pt>
                <c:pt idx="38500">
                  <c:v>-354.12299999999999</c:v>
                </c:pt>
                <c:pt idx="38501">
                  <c:v>-354.10700000000003</c:v>
                </c:pt>
                <c:pt idx="38502">
                  <c:v>-354.09100000000001</c:v>
                </c:pt>
                <c:pt idx="38503">
                  <c:v>-354.07499999999999</c:v>
                </c:pt>
                <c:pt idx="38504">
                  <c:v>-354.05900000000003</c:v>
                </c:pt>
                <c:pt idx="38505">
                  <c:v>-354.04300000000001</c:v>
                </c:pt>
                <c:pt idx="38506">
                  <c:v>-354.02699999999999</c:v>
                </c:pt>
                <c:pt idx="38507">
                  <c:v>-354.01100000000002</c:v>
                </c:pt>
                <c:pt idx="38508">
                  <c:v>-353.995</c:v>
                </c:pt>
                <c:pt idx="38509">
                  <c:v>-353.97899999999998</c:v>
                </c:pt>
                <c:pt idx="38510">
                  <c:v>-353.96300000000002</c:v>
                </c:pt>
                <c:pt idx="38511">
                  <c:v>-353.947</c:v>
                </c:pt>
                <c:pt idx="38512">
                  <c:v>-353.93099999999998</c:v>
                </c:pt>
                <c:pt idx="38513">
                  <c:v>-353.91500000000002</c:v>
                </c:pt>
                <c:pt idx="38514">
                  <c:v>-353.899</c:v>
                </c:pt>
                <c:pt idx="38515">
                  <c:v>-353.88299999999998</c:v>
                </c:pt>
                <c:pt idx="38516">
                  <c:v>-353.86700000000002</c:v>
                </c:pt>
                <c:pt idx="38517">
                  <c:v>-353.851</c:v>
                </c:pt>
                <c:pt idx="38518">
                  <c:v>-353.83499999999998</c:v>
                </c:pt>
                <c:pt idx="38519">
                  <c:v>-353.81900000000002</c:v>
                </c:pt>
                <c:pt idx="38520">
                  <c:v>-353.803</c:v>
                </c:pt>
                <c:pt idx="38521">
                  <c:v>-353.78699999999998</c:v>
                </c:pt>
                <c:pt idx="38522">
                  <c:v>-353.77100000000002</c:v>
                </c:pt>
                <c:pt idx="38523">
                  <c:v>-353.755</c:v>
                </c:pt>
                <c:pt idx="38524">
                  <c:v>-353.73899999999998</c:v>
                </c:pt>
                <c:pt idx="38525">
                  <c:v>-353.72300000000001</c:v>
                </c:pt>
                <c:pt idx="38526">
                  <c:v>-353.70699999999999</c:v>
                </c:pt>
                <c:pt idx="38527">
                  <c:v>-353.69099999999997</c:v>
                </c:pt>
                <c:pt idx="38528">
                  <c:v>-353.67500000000001</c:v>
                </c:pt>
                <c:pt idx="38529">
                  <c:v>-353.65899999999999</c:v>
                </c:pt>
                <c:pt idx="38530">
                  <c:v>-353.64299999999997</c:v>
                </c:pt>
                <c:pt idx="38531">
                  <c:v>-353.62700000000001</c:v>
                </c:pt>
                <c:pt idx="38532">
                  <c:v>-353.61099999999999</c:v>
                </c:pt>
                <c:pt idx="38533">
                  <c:v>-353.59500000000003</c:v>
                </c:pt>
                <c:pt idx="38534">
                  <c:v>-353.57900000000001</c:v>
                </c:pt>
                <c:pt idx="38535">
                  <c:v>-353.56299999999999</c:v>
                </c:pt>
                <c:pt idx="38536">
                  <c:v>-353.54700000000003</c:v>
                </c:pt>
                <c:pt idx="38537">
                  <c:v>-353.53100000000001</c:v>
                </c:pt>
                <c:pt idx="38538">
                  <c:v>-353.51499999999999</c:v>
                </c:pt>
                <c:pt idx="38539">
                  <c:v>-353.49900000000002</c:v>
                </c:pt>
                <c:pt idx="38540">
                  <c:v>-353.483</c:v>
                </c:pt>
                <c:pt idx="38541">
                  <c:v>-353.46699999999998</c:v>
                </c:pt>
                <c:pt idx="38542">
                  <c:v>-353.45100000000002</c:v>
                </c:pt>
                <c:pt idx="38543">
                  <c:v>-353.435</c:v>
                </c:pt>
                <c:pt idx="38544">
                  <c:v>-353.41899999999998</c:v>
                </c:pt>
                <c:pt idx="38545">
                  <c:v>-353.40300000000002</c:v>
                </c:pt>
                <c:pt idx="38546">
                  <c:v>-353.387</c:v>
                </c:pt>
                <c:pt idx="38547">
                  <c:v>-353.37099999999998</c:v>
                </c:pt>
                <c:pt idx="38548">
                  <c:v>-353.35500000000002</c:v>
                </c:pt>
                <c:pt idx="38549">
                  <c:v>-353.339</c:v>
                </c:pt>
                <c:pt idx="38550">
                  <c:v>-353.32299999999998</c:v>
                </c:pt>
                <c:pt idx="38551">
                  <c:v>-353.30700000000002</c:v>
                </c:pt>
                <c:pt idx="38552">
                  <c:v>-353.291</c:v>
                </c:pt>
                <c:pt idx="38553">
                  <c:v>-353.27499999999998</c:v>
                </c:pt>
                <c:pt idx="38554">
                  <c:v>-353.25900000000001</c:v>
                </c:pt>
                <c:pt idx="38555">
                  <c:v>-353.24299999999999</c:v>
                </c:pt>
                <c:pt idx="38556">
                  <c:v>-353.22699999999998</c:v>
                </c:pt>
                <c:pt idx="38557">
                  <c:v>-353.21100000000001</c:v>
                </c:pt>
                <c:pt idx="38558">
                  <c:v>-353.19499999999999</c:v>
                </c:pt>
                <c:pt idx="38559">
                  <c:v>-353.17899999999997</c:v>
                </c:pt>
                <c:pt idx="38560">
                  <c:v>-353.16300000000001</c:v>
                </c:pt>
                <c:pt idx="38561">
                  <c:v>-353.14699999999999</c:v>
                </c:pt>
                <c:pt idx="38562">
                  <c:v>-353.13099999999997</c:v>
                </c:pt>
                <c:pt idx="38563">
                  <c:v>-353.11500000000001</c:v>
                </c:pt>
                <c:pt idx="38564">
                  <c:v>-353.09899999999999</c:v>
                </c:pt>
                <c:pt idx="38565">
                  <c:v>-353.08300000000003</c:v>
                </c:pt>
                <c:pt idx="38566">
                  <c:v>-353.06700000000001</c:v>
                </c:pt>
                <c:pt idx="38567">
                  <c:v>-353.05099999999999</c:v>
                </c:pt>
                <c:pt idx="38568">
                  <c:v>-353.03500000000003</c:v>
                </c:pt>
                <c:pt idx="38569">
                  <c:v>-353.01900000000001</c:v>
                </c:pt>
                <c:pt idx="38570">
                  <c:v>-353.00299999999999</c:v>
                </c:pt>
                <c:pt idx="38571">
                  <c:v>-352.98700000000002</c:v>
                </c:pt>
                <c:pt idx="38572">
                  <c:v>-352.971</c:v>
                </c:pt>
                <c:pt idx="38573">
                  <c:v>-352.95499999999998</c:v>
                </c:pt>
                <c:pt idx="38574">
                  <c:v>-352.93900000000002</c:v>
                </c:pt>
                <c:pt idx="38575">
                  <c:v>-352.923</c:v>
                </c:pt>
                <c:pt idx="38576">
                  <c:v>-352.90699999999998</c:v>
                </c:pt>
                <c:pt idx="38577">
                  <c:v>-352.89100000000002</c:v>
                </c:pt>
                <c:pt idx="38578">
                  <c:v>-352.875</c:v>
                </c:pt>
                <c:pt idx="38579">
                  <c:v>-352.85899999999998</c:v>
                </c:pt>
                <c:pt idx="38580">
                  <c:v>-352.84300000000002</c:v>
                </c:pt>
                <c:pt idx="38581">
                  <c:v>-352.827</c:v>
                </c:pt>
                <c:pt idx="38582">
                  <c:v>-352.81099999999998</c:v>
                </c:pt>
                <c:pt idx="38583">
                  <c:v>-352.79500000000002</c:v>
                </c:pt>
                <c:pt idx="38584">
                  <c:v>-352.779</c:v>
                </c:pt>
                <c:pt idx="38585">
                  <c:v>-352.76299999999998</c:v>
                </c:pt>
                <c:pt idx="38586">
                  <c:v>-352.74700000000001</c:v>
                </c:pt>
                <c:pt idx="38587">
                  <c:v>-352.73099999999999</c:v>
                </c:pt>
                <c:pt idx="38588">
                  <c:v>-352.71499999999997</c:v>
                </c:pt>
                <c:pt idx="38589">
                  <c:v>-352.69900000000001</c:v>
                </c:pt>
                <c:pt idx="38590">
                  <c:v>-352.68299999999999</c:v>
                </c:pt>
                <c:pt idx="38591">
                  <c:v>-352.66699999999997</c:v>
                </c:pt>
                <c:pt idx="38592">
                  <c:v>-352.65100000000001</c:v>
                </c:pt>
                <c:pt idx="38593">
                  <c:v>-352.63499999999999</c:v>
                </c:pt>
                <c:pt idx="38594">
                  <c:v>-352.62</c:v>
                </c:pt>
                <c:pt idx="38595">
                  <c:v>-352.60399999999998</c:v>
                </c:pt>
                <c:pt idx="38596">
                  <c:v>-352.58800000000002</c:v>
                </c:pt>
                <c:pt idx="38597">
                  <c:v>-352.572</c:v>
                </c:pt>
                <c:pt idx="38598">
                  <c:v>-352.55599999999998</c:v>
                </c:pt>
                <c:pt idx="38599">
                  <c:v>-352.54</c:v>
                </c:pt>
                <c:pt idx="38600">
                  <c:v>-352.524</c:v>
                </c:pt>
                <c:pt idx="38601">
                  <c:v>-352.50799999999998</c:v>
                </c:pt>
                <c:pt idx="38602">
                  <c:v>-352.49200000000002</c:v>
                </c:pt>
                <c:pt idx="38603">
                  <c:v>-352.476</c:v>
                </c:pt>
                <c:pt idx="38604">
                  <c:v>-352.46</c:v>
                </c:pt>
                <c:pt idx="38605">
                  <c:v>-352.44400000000002</c:v>
                </c:pt>
                <c:pt idx="38606">
                  <c:v>-352.428</c:v>
                </c:pt>
                <c:pt idx="38607">
                  <c:v>-352.41199999999998</c:v>
                </c:pt>
                <c:pt idx="38608">
                  <c:v>-352.39600000000002</c:v>
                </c:pt>
                <c:pt idx="38609">
                  <c:v>-352.38</c:v>
                </c:pt>
                <c:pt idx="38610">
                  <c:v>-352.36399999999998</c:v>
                </c:pt>
                <c:pt idx="38611">
                  <c:v>-352.34800000000001</c:v>
                </c:pt>
                <c:pt idx="38612">
                  <c:v>-352.33199999999999</c:v>
                </c:pt>
                <c:pt idx="38613">
                  <c:v>-352.31599999999997</c:v>
                </c:pt>
                <c:pt idx="38614">
                  <c:v>-352.3</c:v>
                </c:pt>
                <c:pt idx="38615">
                  <c:v>-352.28399999999999</c:v>
                </c:pt>
                <c:pt idx="38616">
                  <c:v>-352.26799999999997</c:v>
                </c:pt>
                <c:pt idx="38617">
                  <c:v>-352.25200000000001</c:v>
                </c:pt>
                <c:pt idx="38618">
                  <c:v>-352.23599999999999</c:v>
                </c:pt>
                <c:pt idx="38619">
                  <c:v>-352.22</c:v>
                </c:pt>
                <c:pt idx="38620">
                  <c:v>-352.20400000000001</c:v>
                </c:pt>
                <c:pt idx="38621">
                  <c:v>-352.18799999999999</c:v>
                </c:pt>
                <c:pt idx="38622">
                  <c:v>-352.17200000000003</c:v>
                </c:pt>
                <c:pt idx="38623">
                  <c:v>-352.15600000000001</c:v>
                </c:pt>
                <c:pt idx="38624">
                  <c:v>-352.14</c:v>
                </c:pt>
                <c:pt idx="38625">
                  <c:v>-352.12400000000002</c:v>
                </c:pt>
                <c:pt idx="38626">
                  <c:v>-352.108</c:v>
                </c:pt>
                <c:pt idx="38627">
                  <c:v>-352.09199999999998</c:v>
                </c:pt>
                <c:pt idx="38628">
                  <c:v>-352.07600000000002</c:v>
                </c:pt>
                <c:pt idx="38629">
                  <c:v>-352.06</c:v>
                </c:pt>
                <c:pt idx="38630">
                  <c:v>-352.04399999999998</c:v>
                </c:pt>
                <c:pt idx="38631">
                  <c:v>-352.02800000000002</c:v>
                </c:pt>
                <c:pt idx="38632">
                  <c:v>-352.012</c:v>
                </c:pt>
                <c:pt idx="38633">
                  <c:v>-351.99599999999998</c:v>
                </c:pt>
                <c:pt idx="38634">
                  <c:v>-351.98</c:v>
                </c:pt>
                <c:pt idx="38635">
                  <c:v>-351.964</c:v>
                </c:pt>
                <c:pt idx="38636">
                  <c:v>-351.94799999999998</c:v>
                </c:pt>
                <c:pt idx="38637">
                  <c:v>-351.93200000000002</c:v>
                </c:pt>
                <c:pt idx="38638">
                  <c:v>-351.916</c:v>
                </c:pt>
                <c:pt idx="38639">
                  <c:v>-351.9</c:v>
                </c:pt>
                <c:pt idx="38640">
                  <c:v>-351.88400000000001</c:v>
                </c:pt>
                <c:pt idx="38641">
                  <c:v>-351.86799999999999</c:v>
                </c:pt>
                <c:pt idx="38642">
                  <c:v>-351.85199999999998</c:v>
                </c:pt>
                <c:pt idx="38643">
                  <c:v>-351.83600000000001</c:v>
                </c:pt>
                <c:pt idx="38644">
                  <c:v>-351.82</c:v>
                </c:pt>
                <c:pt idx="38645">
                  <c:v>-351.80399999999997</c:v>
                </c:pt>
                <c:pt idx="38646">
                  <c:v>-351.78800000000001</c:v>
                </c:pt>
                <c:pt idx="38647">
                  <c:v>-351.77199999999999</c:v>
                </c:pt>
                <c:pt idx="38648">
                  <c:v>-351.75599999999997</c:v>
                </c:pt>
                <c:pt idx="38649">
                  <c:v>-351.74</c:v>
                </c:pt>
                <c:pt idx="38650">
                  <c:v>-351.72399999999999</c:v>
                </c:pt>
                <c:pt idx="38651">
                  <c:v>-351.70800000000003</c:v>
                </c:pt>
                <c:pt idx="38652">
                  <c:v>-351.69200000000001</c:v>
                </c:pt>
                <c:pt idx="38653">
                  <c:v>-351.67599999999999</c:v>
                </c:pt>
                <c:pt idx="38654">
                  <c:v>-351.66</c:v>
                </c:pt>
                <c:pt idx="38655">
                  <c:v>-351.64400000000001</c:v>
                </c:pt>
                <c:pt idx="38656">
                  <c:v>-351.62799999999999</c:v>
                </c:pt>
                <c:pt idx="38657">
                  <c:v>-351.61200000000002</c:v>
                </c:pt>
                <c:pt idx="38658">
                  <c:v>-351.596</c:v>
                </c:pt>
                <c:pt idx="38659">
                  <c:v>-351.58</c:v>
                </c:pt>
                <c:pt idx="38660">
                  <c:v>-351.56400000000002</c:v>
                </c:pt>
                <c:pt idx="38661">
                  <c:v>-351.548</c:v>
                </c:pt>
                <c:pt idx="38662">
                  <c:v>-351.53199999999998</c:v>
                </c:pt>
                <c:pt idx="38663">
                  <c:v>-351.51600000000002</c:v>
                </c:pt>
                <c:pt idx="38664">
                  <c:v>-351.5</c:v>
                </c:pt>
                <c:pt idx="38665">
                  <c:v>-351.48399999999998</c:v>
                </c:pt>
                <c:pt idx="38666">
                  <c:v>-351.46800000000002</c:v>
                </c:pt>
                <c:pt idx="38667">
                  <c:v>-351.452</c:v>
                </c:pt>
                <c:pt idx="38668">
                  <c:v>-351.43599999999998</c:v>
                </c:pt>
                <c:pt idx="38669">
                  <c:v>-351.42</c:v>
                </c:pt>
                <c:pt idx="38670">
                  <c:v>-351.404</c:v>
                </c:pt>
                <c:pt idx="38671">
                  <c:v>-351.38799999999998</c:v>
                </c:pt>
                <c:pt idx="38672">
                  <c:v>-351.37200000000001</c:v>
                </c:pt>
                <c:pt idx="38673">
                  <c:v>-351.35599999999999</c:v>
                </c:pt>
                <c:pt idx="38674">
                  <c:v>-351.34</c:v>
                </c:pt>
                <c:pt idx="38675">
                  <c:v>-351.32400000000001</c:v>
                </c:pt>
                <c:pt idx="38676">
                  <c:v>-351.30799999999999</c:v>
                </c:pt>
                <c:pt idx="38677">
                  <c:v>-351.29199999999997</c:v>
                </c:pt>
                <c:pt idx="38678">
                  <c:v>-351.27600000000001</c:v>
                </c:pt>
                <c:pt idx="38679">
                  <c:v>-351.26</c:v>
                </c:pt>
                <c:pt idx="38680">
                  <c:v>-351.24400000000003</c:v>
                </c:pt>
                <c:pt idx="38681">
                  <c:v>-351.22800000000001</c:v>
                </c:pt>
                <c:pt idx="38682">
                  <c:v>-351.21199999999999</c:v>
                </c:pt>
                <c:pt idx="38683">
                  <c:v>-351.19600000000003</c:v>
                </c:pt>
                <c:pt idx="38684">
                  <c:v>-351.18</c:v>
                </c:pt>
                <c:pt idx="38685">
                  <c:v>-351.16399999999999</c:v>
                </c:pt>
                <c:pt idx="38686">
                  <c:v>-351.14800000000002</c:v>
                </c:pt>
                <c:pt idx="38687">
                  <c:v>-351.13200000000001</c:v>
                </c:pt>
                <c:pt idx="38688">
                  <c:v>-351.11599999999999</c:v>
                </c:pt>
                <c:pt idx="38689">
                  <c:v>-351.1</c:v>
                </c:pt>
                <c:pt idx="38690">
                  <c:v>-351.084</c:v>
                </c:pt>
                <c:pt idx="38691">
                  <c:v>-351.06799999999998</c:v>
                </c:pt>
                <c:pt idx="38692">
                  <c:v>-351.05200000000002</c:v>
                </c:pt>
                <c:pt idx="38693">
                  <c:v>-351.036</c:v>
                </c:pt>
                <c:pt idx="38694">
                  <c:v>-351.02</c:v>
                </c:pt>
                <c:pt idx="38695">
                  <c:v>-351.00400000000002</c:v>
                </c:pt>
                <c:pt idx="38696">
                  <c:v>-350.988</c:v>
                </c:pt>
                <c:pt idx="38697">
                  <c:v>-350.97199999999998</c:v>
                </c:pt>
                <c:pt idx="38698">
                  <c:v>-350.95600000000002</c:v>
                </c:pt>
                <c:pt idx="38699">
                  <c:v>-350.94</c:v>
                </c:pt>
                <c:pt idx="38700">
                  <c:v>-350.92399999999998</c:v>
                </c:pt>
                <c:pt idx="38701">
                  <c:v>-350.90800000000002</c:v>
                </c:pt>
                <c:pt idx="38702">
                  <c:v>-350.892</c:v>
                </c:pt>
                <c:pt idx="38703">
                  <c:v>-350.87599999999998</c:v>
                </c:pt>
                <c:pt idx="38704">
                  <c:v>-350.86</c:v>
                </c:pt>
                <c:pt idx="38705">
                  <c:v>-350.84399999999999</c:v>
                </c:pt>
                <c:pt idx="38706">
                  <c:v>-350.82799999999997</c:v>
                </c:pt>
                <c:pt idx="38707">
                  <c:v>-350.81200000000001</c:v>
                </c:pt>
                <c:pt idx="38708">
                  <c:v>-350.79700000000003</c:v>
                </c:pt>
                <c:pt idx="38709">
                  <c:v>-350.78100000000001</c:v>
                </c:pt>
                <c:pt idx="38710">
                  <c:v>-350.76499999999999</c:v>
                </c:pt>
                <c:pt idx="38711">
                  <c:v>-350.74900000000002</c:v>
                </c:pt>
                <c:pt idx="38712">
                  <c:v>-350.733</c:v>
                </c:pt>
                <c:pt idx="38713">
                  <c:v>-350.71699999999998</c:v>
                </c:pt>
                <c:pt idx="38714">
                  <c:v>-350.70100000000002</c:v>
                </c:pt>
                <c:pt idx="38715">
                  <c:v>-350.685</c:v>
                </c:pt>
                <c:pt idx="38716">
                  <c:v>-350.66899999999998</c:v>
                </c:pt>
                <c:pt idx="38717">
                  <c:v>-350.65300000000002</c:v>
                </c:pt>
                <c:pt idx="38718">
                  <c:v>-350.637</c:v>
                </c:pt>
                <c:pt idx="38719">
                  <c:v>-350.62099999999998</c:v>
                </c:pt>
                <c:pt idx="38720">
                  <c:v>-350.60500000000002</c:v>
                </c:pt>
                <c:pt idx="38721">
                  <c:v>-350.589</c:v>
                </c:pt>
                <c:pt idx="38722">
                  <c:v>-350.57299999999998</c:v>
                </c:pt>
                <c:pt idx="38723">
                  <c:v>-350.55700000000002</c:v>
                </c:pt>
                <c:pt idx="38724">
                  <c:v>-350.541</c:v>
                </c:pt>
                <c:pt idx="38725">
                  <c:v>-350.52499999999998</c:v>
                </c:pt>
                <c:pt idx="38726">
                  <c:v>-350.50900000000001</c:v>
                </c:pt>
                <c:pt idx="38727">
                  <c:v>-350.49299999999999</c:v>
                </c:pt>
                <c:pt idx="38728">
                  <c:v>-350.47699999999998</c:v>
                </c:pt>
                <c:pt idx="38729">
                  <c:v>-350.46100000000001</c:v>
                </c:pt>
                <c:pt idx="38730">
                  <c:v>-350.44499999999999</c:v>
                </c:pt>
                <c:pt idx="38731">
                  <c:v>-350.42899999999997</c:v>
                </c:pt>
                <c:pt idx="38732">
                  <c:v>-350.41300000000001</c:v>
                </c:pt>
                <c:pt idx="38733">
                  <c:v>-350.39699999999999</c:v>
                </c:pt>
                <c:pt idx="38734">
                  <c:v>-350.38099999999997</c:v>
                </c:pt>
                <c:pt idx="38735">
                  <c:v>-350.36500000000001</c:v>
                </c:pt>
                <c:pt idx="38736">
                  <c:v>-350.34899999999999</c:v>
                </c:pt>
                <c:pt idx="38737">
                  <c:v>-350.33300000000003</c:v>
                </c:pt>
                <c:pt idx="38738">
                  <c:v>-350.31700000000001</c:v>
                </c:pt>
                <c:pt idx="38739">
                  <c:v>-350.30099999999999</c:v>
                </c:pt>
                <c:pt idx="38740">
                  <c:v>-350.28500000000003</c:v>
                </c:pt>
                <c:pt idx="38741">
                  <c:v>-350.26900000000001</c:v>
                </c:pt>
                <c:pt idx="38742">
                  <c:v>-350.25299999999999</c:v>
                </c:pt>
                <c:pt idx="38743">
                  <c:v>-350.23700000000002</c:v>
                </c:pt>
                <c:pt idx="38744">
                  <c:v>-350.221</c:v>
                </c:pt>
                <c:pt idx="38745">
                  <c:v>-350.20499999999998</c:v>
                </c:pt>
                <c:pt idx="38746">
                  <c:v>-350.18900000000002</c:v>
                </c:pt>
                <c:pt idx="38747">
                  <c:v>-350.173</c:v>
                </c:pt>
                <c:pt idx="38748">
                  <c:v>-350.15699999999998</c:v>
                </c:pt>
                <c:pt idx="38749">
                  <c:v>-350.14100000000002</c:v>
                </c:pt>
                <c:pt idx="38750">
                  <c:v>-350.125</c:v>
                </c:pt>
                <c:pt idx="38751">
                  <c:v>-350.10899999999998</c:v>
                </c:pt>
                <c:pt idx="38752">
                  <c:v>-350.09300000000002</c:v>
                </c:pt>
                <c:pt idx="38753">
                  <c:v>-350.077</c:v>
                </c:pt>
                <c:pt idx="38754">
                  <c:v>-350.06099999999998</c:v>
                </c:pt>
                <c:pt idx="38755">
                  <c:v>-350.04500000000002</c:v>
                </c:pt>
                <c:pt idx="38756">
                  <c:v>-350.029</c:v>
                </c:pt>
                <c:pt idx="38757">
                  <c:v>-350.01299999999998</c:v>
                </c:pt>
                <c:pt idx="38758">
                  <c:v>-349.99700000000001</c:v>
                </c:pt>
                <c:pt idx="38759">
                  <c:v>-349.98099999999999</c:v>
                </c:pt>
                <c:pt idx="38760">
                  <c:v>-349.96499999999997</c:v>
                </c:pt>
                <c:pt idx="38761">
                  <c:v>-349.94900000000001</c:v>
                </c:pt>
                <c:pt idx="38762">
                  <c:v>-349.93299999999999</c:v>
                </c:pt>
                <c:pt idx="38763">
                  <c:v>-349.91699999999997</c:v>
                </c:pt>
                <c:pt idx="38764">
                  <c:v>-349.90100000000001</c:v>
                </c:pt>
                <c:pt idx="38765">
                  <c:v>-349.88499999999999</c:v>
                </c:pt>
                <c:pt idx="38766">
                  <c:v>-349.86900000000003</c:v>
                </c:pt>
                <c:pt idx="38767">
                  <c:v>-349.85300000000001</c:v>
                </c:pt>
                <c:pt idx="38768">
                  <c:v>-349.83699999999999</c:v>
                </c:pt>
                <c:pt idx="38769">
                  <c:v>-349.82100000000003</c:v>
                </c:pt>
                <c:pt idx="38770">
                  <c:v>-349.80500000000001</c:v>
                </c:pt>
                <c:pt idx="38771">
                  <c:v>-349.78899999999999</c:v>
                </c:pt>
                <c:pt idx="38772">
                  <c:v>-349.77300000000002</c:v>
                </c:pt>
                <c:pt idx="38773">
                  <c:v>-349.75700000000001</c:v>
                </c:pt>
                <c:pt idx="38774">
                  <c:v>-349.74099999999999</c:v>
                </c:pt>
                <c:pt idx="38775">
                  <c:v>-349.72500000000002</c:v>
                </c:pt>
                <c:pt idx="38776">
                  <c:v>-349.709</c:v>
                </c:pt>
                <c:pt idx="38777">
                  <c:v>-349.69299999999998</c:v>
                </c:pt>
                <c:pt idx="38778">
                  <c:v>-349.67700000000002</c:v>
                </c:pt>
                <c:pt idx="38779">
                  <c:v>-349.661</c:v>
                </c:pt>
                <c:pt idx="38780">
                  <c:v>-349.64499999999998</c:v>
                </c:pt>
                <c:pt idx="38781">
                  <c:v>-349.62900000000002</c:v>
                </c:pt>
                <c:pt idx="38782">
                  <c:v>-349.613</c:v>
                </c:pt>
                <c:pt idx="38783">
                  <c:v>-349.59699999999998</c:v>
                </c:pt>
                <c:pt idx="38784">
                  <c:v>-349.58100000000002</c:v>
                </c:pt>
                <c:pt idx="38785">
                  <c:v>-349.565</c:v>
                </c:pt>
                <c:pt idx="38786">
                  <c:v>-349.54899999999998</c:v>
                </c:pt>
                <c:pt idx="38787">
                  <c:v>-349.53300000000002</c:v>
                </c:pt>
                <c:pt idx="38788">
                  <c:v>-349.517</c:v>
                </c:pt>
                <c:pt idx="38789">
                  <c:v>-349.50099999999998</c:v>
                </c:pt>
                <c:pt idx="38790">
                  <c:v>-349.48500000000001</c:v>
                </c:pt>
                <c:pt idx="38791">
                  <c:v>-349.46899999999999</c:v>
                </c:pt>
                <c:pt idx="38792">
                  <c:v>-349.45299999999997</c:v>
                </c:pt>
                <c:pt idx="38793">
                  <c:v>-349.43700000000001</c:v>
                </c:pt>
                <c:pt idx="38794">
                  <c:v>-349.42099999999999</c:v>
                </c:pt>
                <c:pt idx="38795">
                  <c:v>-349.40499999999997</c:v>
                </c:pt>
                <c:pt idx="38796">
                  <c:v>-349.38900000000001</c:v>
                </c:pt>
                <c:pt idx="38797">
                  <c:v>-349.37299999999999</c:v>
                </c:pt>
                <c:pt idx="38798">
                  <c:v>-349.35700000000003</c:v>
                </c:pt>
                <c:pt idx="38799">
                  <c:v>-349.34100000000001</c:v>
                </c:pt>
                <c:pt idx="38800">
                  <c:v>-349.32499999999999</c:v>
                </c:pt>
                <c:pt idx="38801">
                  <c:v>-349.30900000000003</c:v>
                </c:pt>
                <c:pt idx="38802">
                  <c:v>-349.29300000000001</c:v>
                </c:pt>
                <c:pt idx="38803">
                  <c:v>-349.27699999999999</c:v>
                </c:pt>
                <c:pt idx="38804">
                  <c:v>-349.26100000000002</c:v>
                </c:pt>
                <c:pt idx="38805">
                  <c:v>-349.245</c:v>
                </c:pt>
                <c:pt idx="38806">
                  <c:v>-349.22899999999998</c:v>
                </c:pt>
                <c:pt idx="38807">
                  <c:v>-349.21300000000002</c:v>
                </c:pt>
                <c:pt idx="38808">
                  <c:v>-349.197</c:v>
                </c:pt>
                <c:pt idx="38809">
                  <c:v>-349.18099999999998</c:v>
                </c:pt>
                <c:pt idx="38810">
                  <c:v>-349.16500000000002</c:v>
                </c:pt>
                <c:pt idx="38811">
                  <c:v>-349.149</c:v>
                </c:pt>
                <c:pt idx="38812">
                  <c:v>-349.13299999999998</c:v>
                </c:pt>
                <c:pt idx="38813">
                  <c:v>-349.11700000000002</c:v>
                </c:pt>
                <c:pt idx="38814">
                  <c:v>-349.101</c:v>
                </c:pt>
                <c:pt idx="38815">
                  <c:v>-349.08499999999998</c:v>
                </c:pt>
                <c:pt idx="38816">
                  <c:v>-349.06900000000002</c:v>
                </c:pt>
                <c:pt idx="38817">
                  <c:v>-349.053</c:v>
                </c:pt>
                <c:pt idx="38818">
                  <c:v>-349.03699999999998</c:v>
                </c:pt>
                <c:pt idx="38819">
                  <c:v>-349.02100000000002</c:v>
                </c:pt>
                <c:pt idx="38820">
                  <c:v>-349.005</c:v>
                </c:pt>
                <c:pt idx="38821">
                  <c:v>-348.99</c:v>
                </c:pt>
                <c:pt idx="38822">
                  <c:v>-348.97399999999999</c:v>
                </c:pt>
                <c:pt idx="38823">
                  <c:v>-348.95800000000003</c:v>
                </c:pt>
                <c:pt idx="38824">
                  <c:v>-348.94200000000001</c:v>
                </c:pt>
                <c:pt idx="38825">
                  <c:v>-348.92599999999999</c:v>
                </c:pt>
                <c:pt idx="38826">
                  <c:v>-348.91</c:v>
                </c:pt>
                <c:pt idx="38827">
                  <c:v>-348.89400000000001</c:v>
                </c:pt>
                <c:pt idx="38828">
                  <c:v>-348.87799999999999</c:v>
                </c:pt>
                <c:pt idx="38829">
                  <c:v>-348.86200000000002</c:v>
                </c:pt>
                <c:pt idx="38830">
                  <c:v>-348.846</c:v>
                </c:pt>
                <c:pt idx="38831">
                  <c:v>-348.83</c:v>
                </c:pt>
                <c:pt idx="38832">
                  <c:v>-348.81400000000002</c:v>
                </c:pt>
                <c:pt idx="38833">
                  <c:v>-348.798</c:v>
                </c:pt>
                <c:pt idx="38834">
                  <c:v>-348.78199999999998</c:v>
                </c:pt>
                <c:pt idx="38835">
                  <c:v>-348.76600000000002</c:v>
                </c:pt>
                <c:pt idx="38836">
                  <c:v>-348.75</c:v>
                </c:pt>
                <c:pt idx="38837">
                  <c:v>-348.73399999999998</c:v>
                </c:pt>
                <c:pt idx="38838">
                  <c:v>-348.71800000000002</c:v>
                </c:pt>
                <c:pt idx="38839">
                  <c:v>-348.702</c:v>
                </c:pt>
                <c:pt idx="38840">
                  <c:v>-348.68599999999998</c:v>
                </c:pt>
                <c:pt idx="38841">
                  <c:v>-348.67</c:v>
                </c:pt>
                <c:pt idx="38842">
                  <c:v>-348.654</c:v>
                </c:pt>
                <c:pt idx="38843">
                  <c:v>-348.63799999999998</c:v>
                </c:pt>
                <c:pt idx="38844">
                  <c:v>-348.62200000000001</c:v>
                </c:pt>
                <c:pt idx="38845">
                  <c:v>-348.60599999999999</c:v>
                </c:pt>
                <c:pt idx="38846">
                  <c:v>-348.59</c:v>
                </c:pt>
                <c:pt idx="38847">
                  <c:v>-348.57400000000001</c:v>
                </c:pt>
                <c:pt idx="38848">
                  <c:v>-348.55799999999999</c:v>
                </c:pt>
                <c:pt idx="38849">
                  <c:v>-348.54199999999997</c:v>
                </c:pt>
                <c:pt idx="38850">
                  <c:v>-348.52600000000001</c:v>
                </c:pt>
                <c:pt idx="38851">
                  <c:v>-348.51</c:v>
                </c:pt>
                <c:pt idx="38852">
                  <c:v>-348.49400000000003</c:v>
                </c:pt>
                <c:pt idx="38853">
                  <c:v>-348.47800000000001</c:v>
                </c:pt>
                <c:pt idx="38854">
                  <c:v>-348.46199999999999</c:v>
                </c:pt>
                <c:pt idx="38855">
                  <c:v>-348.44600000000003</c:v>
                </c:pt>
                <c:pt idx="38856">
                  <c:v>-348.43</c:v>
                </c:pt>
                <c:pt idx="38857">
                  <c:v>-348.41399999999999</c:v>
                </c:pt>
                <c:pt idx="38858">
                  <c:v>-348.39800000000002</c:v>
                </c:pt>
                <c:pt idx="38859">
                  <c:v>-348.38200000000001</c:v>
                </c:pt>
                <c:pt idx="38860">
                  <c:v>-348.36599999999999</c:v>
                </c:pt>
                <c:pt idx="38861">
                  <c:v>-348.35</c:v>
                </c:pt>
                <c:pt idx="38862">
                  <c:v>-348.334</c:v>
                </c:pt>
                <c:pt idx="38863">
                  <c:v>-348.31799999999998</c:v>
                </c:pt>
                <c:pt idx="38864">
                  <c:v>-348.30200000000002</c:v>
                </c:pt>
                <c:pt idx="38865">
                  <c:v>-348.286</c:v>
                </c:pt>
                <c:pt idx="38866">
                  <c:v>-348.27</c:v>
                </c:pt>
                <c:pt idx="38867">
                  <c:v>-348.25400000000002</c:v>
                </c:pt>
                <c:pt idx="38868">
                  <c:v>-348.238</c:v>
                </c:pt>
                <c:pt idx="38869">
                  <c:v>-348.22199999999998</c:v>
                </c:pt>
                <c:pt idx="38870">
                  <c:v>-348.20600000000002</c:v>
                </c:pt>
                <c:pt idx="38871">
                  <c:v>-348.19</c:v>
                </c:pt>
                <c:pt idx="38872">
                  <c:v>-348.17399999999998</c:v>
                </c:pt>
                <c:pt idx="38873">
                  <c:v>-348.15800000000002</c:v>
                </c:pt>
                <c:pt idx="38874">
                  <c:v>-348.142</c:v>
                </c:pt>
                <c:pt idx="38875">
                  <c:v>-348.12599999999998</c:v>
                </c:pt>
                <c:pt idx="38876">
                  <c:v>-348.11</c:v>
                </c:pt>
                <c:pt idx="38877">
                  <c:v>-348.09399999999999</c:v>
                </c:pt>
                <c:pt idx="38878">
                  <c:v>-348.07799999999997</c:v>
                </c:pt>
                <c:pt idx="38879">
                  <c:v>-348.06200000000001</c:v>
                </c:pt>
                <c:pt idx="38880">
                  <c:v>-348.04599999999999</c:v>
                </c:pt>
                <c:pt idx="38881">
                  <c:v>-348.03</c:v>
                </c:pt>
                <c:pt idx="38882">
                  <c:v>-348.01400000000001</c:v>
                </c:pt>
                <c:pt idx="38883">
                  <c:v>-347.99799999999999</c:v>
                </c:pt>
                <c:pt idx="38884">
                  <c:v>-347.98200000000003</c:v>
                </c:pt>
                <c:pt idx="38885">
                  <c:v>-347.96600000000001</c:v>
                </c:pt>
                <c:pt idx="38886">
                  <c:v>-347.95</c:v>
                </c:pt>
                <c:pt idx="38887">
                  <c:v>-347.93400000000003</c:v>
                </c:pt>
                <c:pt idx="38888">
                  <c:v>-347.91800000000001</c:v>
                </c:pt>
                <c:pt idx="38889">
                  <c:v>-347.90199999999999</c:v>
                </c:pt>
                <c:pt idx="38890">
                  <c:v>-347.88600000000002</c:v>
                </c:pt>
                <c:pt idx="38891">
                  <c:v>-347.87</c:v>
                </c:pt>
                <c:pt idx="38892">
                  <c:v>-347.85399999999998</c:v>
                </c:pt>
                <c:pt idx="38893">
                  <c:v>-347.83800000000002</c:v>
                </c:pt>
                <c:pt idx="38894">
                  <c:v>-347.822</c:v>
                </c:pt>
                <c:pt idx="38895">
                  <c:v>-347.80599999999998</c:v>
                </c:pt>
                <c:pt idx="38896">
                  <c:v>-347.79</c:v>
                </c:pt>
                <c:pt idx="38897">
                  <c:v>-347.774</c:v>
                </c:pt>
                <c:pt idx="38898">
                  <c:v>-347.75799999999998</c:v>
                </c:pt>
                <c:pt idx="38899">
                  <c:v>-347.74200000000002</c:v>
                </c:pt>
                <c:pt idx="38900">
                  <c:v>-347.726</c:v>
                </c:pt>
                <c:pt idx="38901">
                  <c:v>-347.71</c:v>
                </c:pt>
                <c:pt idx="38902">
                  <c:v>-347.69400000000002</c:v>
                </c:pt>
                <c:pt idx="38903">
                  <c:v>-347.678</c:v>
                </c:pt>
                <c:pt idx="38904">
                  <c:v>-347.66199999999998</c:v>
                </c:pt>
                <c:pt idx="38905">
                  <c:v>-347.64600000000002</c:v>
                </c:pt>
                <c:pt idx="38906">
                  <c:v>-347.63</c:v>
                </c:pt>
                <c:pt idx="38907">
                  <c:v>-347.61399999999998</c:v>
                </c:pt>
                <c:pt idx="38908">
                  <c:v>-347.59800000000001</c:v>
                </c:pt>
                <c:pt idx="38909">
                  <c:v>-347.58199999999999</c:v>
                </c:pt>
                <c:pt idx="38910">
                  <c:v>-347.56599999999997</c:v>
                </c:pt>
                <c:pt idx="38911">
                  <c:v>-347.55</c:v>
                </c:pt>
                <c:pt idx="38912">
                  <c:v>-347.53399999999999</c:v>
                </c:pt>
                <c:pt idx="38913">
                  <c:v>-347.51799999999997</c:v>
                </c:pt>
                <c:pt idx="38914">
                  <c:v>-347.50200000000001</c:v>
                </c:pt>
                <c:pt idx="38915">
                  <c:v>-347.48599999999999</c:v>
                </c:pt>
                <c:pt idx="38916">
                  <c:v>-347.47</c:v>
                </c:pt>
                <c:pt idx="38917">
                  <c:v>-347.45400000000001</c:v>
                </c:pt>
                <c:pt idx="38918">
                  <c:v>-347.43799999999999</c:v>
                </c:pt>
                <c:pt idx="38919">
                  <c:v>-347.42200000000003</c:v>
                </c:pt>
                <c:pt idx="38920">
                  <c:v>-347.40600000000001</c:v>
                </c:pt>
                <c:pt idx="38921">
                  <c:v>-347.39</c:v>
                </c:pt>
                <c:pt idx="38922">
                  <c:v>-347.37400000000002</c:v>
                </c:pt>
                <c:pt idx="38923">
                  <c:v>-347.358</c:v>
                </c:pt>
                <c:pt idx="38924">
                  <c:v>-347.34199999999998</c:v>
                </c:pt>
                <c:pt idx="38925">
                  <c:v>-347.32600000000002</c:v>
                </c:pt>
                <c:pt idx="38926">
                  <c:v>-347.31</c:v>
                </c:pt>
                <c:pt idx="38927">
                  <c:v>-347.29399999999998</c:v>
                </c:pt>
                <c:pt idx="38928">
                  <c:v>-347.27800000000002</c:v>
                </c:pt>
                <c:pt idx="38929">
                  <c:v>-347.262</c:v>
                </c:pt>
                <c:pt idx="38930">
                  <c:v>-347.24599999999998</c:v>
                </c:pt>
                <c:pt idx="38931">
                  <c:v>-347.23</c:v>
                </c:pt>
                <c:pt idx="38932">
                  <c:v>-347.214</c:v>
                </c:pt>
                <c:pt idx="38933">
                  <c:v>-347.19799999999998</c:v>
                </c:pt>
                <c:pt idx="38934">
                  <c:v>-347.18200000000002</c:v>
                </c:pt>
                <c:pt idx="38935">
                  <c:v>-347.16699999999997</c:v>
                </c:pt>
                <c:pt idx="38936">
                  <c:v>-347.15100000000001</c:v>
                </c:pt>
                <c:pt idx="38937">
                  <c:v>-347.13499999999999</c:v>
                </c:pt>
                <c:pt idx="38938">
                  <c:v>-347.11900000000003</c:v>
                </c:pt>
                <c:pt idx="38939">
                  <c:v>-347.10300000000001</c:v>
                </c:pt>
                <c:pt idx="38940">
                  <c:v>-347.08699999999999</c:v>
                </c:pt>
                <c:pt idx="38941">
                  <c:v>-347.07100000000003</c:v>
                </c:pt>
                <c:pt idx="38942">
                  <c:v>-347.05500000000001</c:v>
                </c:pt>
                <c:pt idx="38943">
                  <c:v>-347.03899999999999</c:v>
                </c:pt>
                <c:pt idx="38944">
                  <c:v>-347.02300000000002</c:v>
                </c:pt>
                <c:pt idx="38945">
                  <c:v>-347.00700000000001</c:v>
                </c:pt>
                <c:pt idx="38946">
                  <c:v>-346.99099999999999</c:v>
                </c:pt>
                <c:pt idx="38947">
                  <c:v>-346.97500000000002</c:v>
                </c:pt>
                <c:pt idx="38948">
                  <c:v>-346.959</c:v>
                </c:pt>
                <c:pt idx="38949">
                  <c:v>-346.94299999999998</c:v>
                </c:pt>
                <c:pt idx="38950">
                  <c:v>-346.92700000000002</c:v>
                </c:pt>
                <c:pt idx="38951">
                  <c:v>-346.911</c:v>
                </c:pt>
                <c:pt idx="38952">
                  <c:v>-346.89499999999998</c:v>
                </c:pt>
                <c:pt idx="38953">
                  <c:v>-346.87900000000002</c:v>
                </c:pt>
                <c:pt idx="38954">
                  <c:v>-346.863</c:v>
                </c:pt>
                <c:pt idx="38955">
                  <c:v>-346.84699999999998</c:v>
                </c:pt>
                <c:pt idx="38956">
                  <c:v>-346.83100000000002</c:v>
                </c:pt>
                <c:pt idx="38957">
                  <c:v>-346.815</c:v>
                </c:pt>
                <c:pt idx="38958">
                  <c:v>-346.79899999999998</c:v>
                </c:pt>
                <c:pt idx="38959">
                  <c:v>-346.78300000000002</c:v>
                </c:pt>
                <c:pt idx="38960">
                  <c:v>-346.767</c:v>
                </c:pt>
                <c:pt idx="38961">
                  <c:v>-346.75099999999998</c:v>
                </c:pt>
                <c:pt idx="38962">
                  <c:v>-346.73500000000001</c:v>
                </c:pt>
                <c:pt idx="38963">
                  <c:v>-346.71899999999999</c:v>
                </c:pt>
                <c:pt idx="38964">
                  <c:v>-346.70299999999997</c:v>
                </c:pt>
                <c:pt idx="38965">
                  <c:v>-346.68700000000001</c:v>
                </c:pt>
                <c:pt idx="38966">
                  <c:v>-346.67099999999999</c:v>
                </c:pt>
                <c:pt idx="38967">
                  <c:v>-346.65499999999997</c:v>
                </c:pt>
                <c:pt idx="38968">
                  <c:v>-346.63900000000001</c:v>
                </c:pt>
                <c:pt idx="38969">
                  <c:v>-346.62299999999999</c:v>
                </c:pt>
                <c:pt idx="38970">
                  <c:v>-346.60700000000003</c:v>
                </c:pt>
                <c:pt idx="38971">
                  <c:v>-346.59100000000001</c:v>
                </c:pt>
                <c:pt idx="38972">
                  <c:v>-346.57499999999999</c:v>
                </c:pt>
                <c:pt idx="38973">
                  <c:v>-346.55900000000003</c:v>
                </c:pt>
                <c:pt idx="38974">
                  <c:v>-346.54300000000001</c:v>
                </c:pt>
                <c:pt idx="38975">
                  <c:v>-346.52699999999999</c:v>
                </c:pt>
                <c:pt idx="38976">
                  <c:v>-346.51100000000002</c:v>
                </c:pt>
                <c:pt idx="38977">
                  <c:v>-346.495</c:v>
                </c:pt>
                <c:pt idx="38978">
                  <c:v>-346.47899999999998</c:v>
                </c:pt>
                <c:pt idx="38979">
                  <c:v>-346.46300000000002</c:v>
                </c:pt>
                <c:pt idx="38980">
                  <c:v>-346.447</c:v>
                </c:pt>
                <c:pt idx="38981">
                  <c:v>-346.43099999999998</c:v>
                </c:pt>
                <c:pt idx="38982">
                  <c:v>-346.41500000000002</c:v>
                </c:pt>
                <c:pt idx="38983">
                  <c:v>-346.399</c:v>
                </c:pt>
                <c:pt idx="38984">
                  <c:v>-346.38299999999998</c:v>
                </c:pt>
                <c:pt idx="38985">
                  <c:v>-346.36700000000002</c:v>
                </c:pt>
                <c:pt idx="38986">
                  <c:v>-346.351</c:v>
                </c:pt>
                <c:pt idx="38987">
                  <c:v>-346.33499999999998</c:v>
                </c:pt>
                <c:pt idx="38988">
                  <c:v>-346.31900000000002</c:v>
                </c:pt>
                <c:pt idx="38989">
                  <c:v>-346.303</c:v>
                </c:pt>
                <c:pt idx="38990">
                  <c:v>-346.28699999999998</c:v>
                </c:pt>
                <c:pt idx="38991">
                  <c:v>-346.27100000000002</c:v>
                </c:pt>
                <c:pt idx="38992">
                  <c:v>-346.255</c:v>
                </c:pt>
                <c:pt idx="38993">
                  <c:v>-346.23899999999998</c:v>
                </c:pt>
                <c:pt idx="38994">
                  <c:v>-346.22300000000001</c:v>
                </c:pt>
                <c:pt idx="38995">
                  <c:v>-346.20699999999999</c:v>
                </c:pt>
                <c:pt idx="38996">
                  <c:v>-346.19099999999997</c:v>
                </c:pt>
                <c:pt idx="38997">
                  <c:v>-346.17500000000001</c:v>
                </c:pt>
                <c:pt idx="38998">
                  <c:v>-346.15899999999999</c:v>
                </c:pt>
                <c:pt idx="38999">
                  <c:v>-346.14299999999997</c:v>
                </c:pt>
                <c:pt idx="39000">
                  <c:v>-346.12700000000001</c:v>
                </c:pt>
                <c:pt idx="39001">
                  <c:v>-346.11099999999999</c:v>
                </c:pt>
                <c:pt idx="39002">
                  <c:v>-346.09500000000003</c:v>
                </c:pt>
                <c:pt idx="39003">
                  <c:v>-346.07900000000001</c:v>
                </c:pt>
                <c:pt idx="39004">
                  <c:v>-346.06299999999999</c:v>
                </c:pt>
                <c:pt idx="39005">
                  <c:v>-346.04700000000003</c:v>
                </c:pt>
                <c:pt idx="39006">
                  <c:v>-346.03100000000001</c:v>
                </c:pt>
                <c:pt idx="39007">
                  <c:v>-346.01499999999999</c:v>
                </c:pt>
                <c:pt idx="39008">
                  <c:v>-345.99900000000002</c:v>
                </c:pt>
                <c:pt idx="39009">
                  <c:v>-345.983</c:v>
                </c:pt>
                <c:pt idx="39010">
                  <c:v>-345.96699999999998</c:v>
                </c:pt>
                <c:pt idx="39011">
                  <c:v>-345.95100000000002</c:v>
                </c:pt>
                <c:pt idx="39012">
                  <c:v>-345.935</c:v>
                </c:pt>
                <c:pt idx="39013">
                  <c:v>-345.91899999999998</c:v>
                </c:pt>
                <c:pt idx="39014">
                  <c:v>-345.90300000000002</c:v>
                </c:pt>
                <c:pt idx="39015">
                  <c:v>-345.887</c:v>
                </c:pt>
                <c:pt idx="39016">
                  <c:v>-345.87099999999998</c:v>
                </c:pt>
                <c:pt idx="39017">
                  <c:v>-345.85500000000002</c:v>
                </c:pt>
                <c:pt idx="39018">
                  <c:v>-345.839</c:v>
                </c:pt>
                <c:pt idx="39019">
                  <c:v>-345.82299999999998</c:v>
                </c:pt>
                <c:pt idx="39020">
                  <c:v>-345.80700000000002</c:v>
                </c:pt>
                <c:pt idx="39021">
                  <c:v>-345.791</c:v>
                </c:pt>
                <c:pt idx="39022">
                  <c:v>-345.77499999999998</c:v>
                </c:pt>
                <c:pt idx="39023">
                  <c:v>-345.75900000000001</c:v>
                </c:pt>
                <c:pt idx="39024">
                  <c:v>-345.74299999999999</c:v>
                </c:pt>
                <c:pt idx="39025">
                  <c:v>-345.72699999999998</c:v>
                </c:pt>
                <c:pt idx="39026">
                  <c:v>-345.71100000000001</c:v>
                </c:pt>
                <c:pt idx="39027">
                  <c:v>-345.69499999999999</c:v>
                </c:pt>
                <c:pt idx="39028">
                  <c:v>-345.67899999999997</c:v>
                </c:pt>
                <c:pt idx="39029">
                  <c:v>-345.66300000000001</c:v>
                </c:pt>
                <c:pt idx="39030">
                  <c:v>-345.64699999999999</c:v>
                </c:pt>
                <c:pt idx="39031">
                  <c:v>-345.63099999999997</c:v>
                </c:pt>
                <c:pt idx="39032">
                  <c:v>-345.61500000000001</c:v>
                </c:pt>
                <c:pt idx="39033">
                  <c:v>-345.59899999999999</c:v>
                </c:pt>
                <c:pt idx="39034">
                  <c:v>-345.58300000000003</c:v>
                </c:pt>
                <c:pt idx="39035">
                  <c:v>-345.56700000000001</c:v>
                </c:pt>
                <c:pt idx="39036">
                  <c:v>-345.55099999999999</c:v>
                </c:pt>
                <c:pt idx="39037">
                  <c:v>-345.53500000000003</c:v>
                </c:pt>
                <c:pt idx="39038">
                  <c:v>-345.51900000000001</c:v>
                </c:pt>
                <c:pt idx="39039">
                  <c:v>-345.50299999999999</c:v>
                </c:pt>
                <c:pt idx="39040">
                  <c:v>-345.48700000000002</c:v>
                </c:pt>
                <c:pt idx="39041">
                  <c:v>-345.471</c:v>
                </c:pt>
                <c:pt idx="39042">
                  <c:v>-345.45499999999998</c:v>
                </c:pt>
                <c:pt idx="39043">
                  <c:v>-345.43900000000002</c:v>
                </c:pt>
                <c:pt idx="39044">
                  <c:v>-345.423</c:v>
                </c:pt>
                <c:pt idx="39045">
                  <c:v>-345.40699999999998</c:v>
                </c:pt>
                <c:pt idx="39046">
                  <c:v>-345.39100000000002</c:v>
                </c:pt>
                <c:pt idx="39047">
                  <c:v>-345.375</c:v>
                </c:pt>
                <c:pt idx="39048">
                  <c:v>-345.35899999999998</c:v>
                </c:pt>
                <c:pt idx="39049">
                  <c:v>-345.34399999999999</c:v>
                </c:pt>
                <c:pt idx="39050">
                  <c:v>-345.32799999999997</c:v>
                </c:pt>
                <c:pt idx="39051">
                  <c:v>-345.31200000000001</c:v>
                </c:pt>
                <c:pt idx="39052">
                  <c:v>-345.29599999999999</c:v>
                </c:pt>
                <c:pt idx="39053">
                  <c:v>-345.28</c:v>
                </c:pt>
                <c:pt idx="39054">
                  <c:v>-345.26400000000001</c:v>
                </c:pt>
                <c:pt idx="39055">
                  <c:v>-345.24799999999999</c:v>
                </c:pt>
                <c:pt idx="39056">
                  <c:v>-345.23200000000003</c:v>
                </c:pt>
                <c:pt idx="39057">
                  <c:v>-345.21600000000001</c:v>
                </c:pt>
                <c:pt idx="39058">
                  <c:v>-345.2</c:v>
                </c:pt>
                <c:pt idx="39059">
                  <c:v>-345.18400000000003</c:v>
                </c:pt>
                <c:pt idx="39060">
                  <c:v>-345.16800000000001</c:v>
                </c:pt>
                <c:pt idx="39061">
                  <c:v>-345.15199999999999</c:v>
                </c:pt>
                <c:pt idx="39062">
                  <c:v>-345.13600000000002</c:v>
                </c:pt>
                <c:pt idx="39063">
                  <c:v>-345.12</c:v>
                </c:pt>
                <c:pt idx="39064">
                  <c:v>-345.10399999999998</c:v>
                </c:pt>
                <c:pt idx="39065">
                  <c:v>-345.08800000000002</c:v>
                </c:pt>
                <c:pt idx="39066">
                  <c:v>-345.072</c:v>
                </c:pt>
                <c:pt idx="39067">
                  <c:v>-345.05599999999998</c:v>
                </c:pt>
                <c:pt idx="39068">
                  <c:v>-345.04</c:v>
                </c:pt>
                <c:pt idx="39069">
                  <c:v>-345.024</c:v>
                </c:pt>
                <c:pt idx="39070">
                  <c:v>-345.00799999999998</c:v>
                </c:pt>
                <c:pt idx="39071">
                  <c:v>-344.99200000000002</c:v>
                </c:pt>
                <c:pt idx="39072">
                  <c:v>-344.976</c:v>
                </c:pt>
                <c:pt idx="39073">
                  <c:v>-344.96</c:v>
                </c:pt>
                <c:pt idx="39074">
                  <c:v>-344.94400000000002</c:v>
                </c:pt>
                <c:pt idx="39075">
                  <c:v>-344.928</c:v>
                </c:pt>
                <c:pt idx="39076">
                  <c:v>-344.91199999999998</c:v>
                </c:pt>
                <c:pt idx="39077">
                  <c:v>-344.89600000000002</c:v>
                </c:pt>
                <c:pt idx="39078">
                  <c:v>-344.88</c:v>
                </c:pt>
                <c:pt idx="39079">
                  <c:v>-344.86399999999998</c:v>
                </c:pt>
                <c:pt idx="39080">
                  <c:v>-344.84800000000001</c:v>
                </c:pt>
                <c:pt idx="39081">
                  <c:v>-344.83199999999999</c:v>
                </c:pt>
                <c:pt idx="39082">
                  <c:v>-344.81599999999997</c:v>
                </c:pt>
                <c:pt idx="39083">
                  <c:v>-344.8</c:v>
                </c:pt>
                <c:pt idx="39084">
                  <c:v>-344.78399999999999</c:v>
                </c:pt>
                <c:pt idx="39085">
                  <c:v>-344.76799999999997</c:v>
                </c:pt>
                <c:pt idx="39086">
                  <c:v>-344.75200000000001</c:v>
                </c:pt>
                <c:pt idx="39087">
                  <c:v>-344.73599999999999</c:v>
                </c:pt>
                <c:pt idx="39088">
                  <c:v>-344.72</c:v>
                </c:pt>
                <c:pt idx="39089">
                  <c:v>-344.70400000000001</c:v>
                </c:pt>
                <c:pt idx="39090">
                  <c:v>-344.68799999999999</c:v>
                </c:pt>
                <c:pt idx="39091">
                  <c:v>-344.67200000000003</c:v>
                </c:pt>
                <c:pt idx="39092">
                  <c:v>-344.65600000000001</c:v>
                </c:pt>
                <c:pt idx="39093">
                  <c:v>-344.64</c:v>
                </c:pt>
                <c:pt idx="39094">
                  <c:v>-344.62400000000002</c:v>
                </c:pt>
                <c:pt idx="39095">
                  <c:v>-344.608</c:v>
                </c:pt>
                <c:pt idx="39096">
                  <c:v>-344.59199999999998</c:v>
                </c:pt>
                <c:pt idx="39097">
                  <c:v>-344.57600000000002</c:v>
                </c:pt>
                <c:pt idx="39098">
                  <c:v>-344.56</c:v>
                </c:pt>
                <c:pt idx="39099">
                  <c:v>-344.54399999999998</c:v>
                </c:pt>
                <c:pt idx="39100">
                  <c:v>-344.52800000000002</c:v>
                </c:pt>
                <c:pt idx="39101">
                  <c:v>-344.512</c:v>
                </c:pt>
                <c:pt idx="39102">
                  <c:v>-344.49599999999998</c:v>
                </c:pt>
                <c:pt idx="39103">
                  <c:v>-344.48</c:v>
                </c:pt>
                <c:pt idx="39104">
                  <c:v>-344.464</c:v>
                </c:pt>
                <c:pt idx="39105">
                  <c:v>-344.44799999999998</c:v>
                </c:pt>
                <c:pt idx="39106">
                  <c:v>-344.43200000000002</c:v>
                </c:pt>
                <c:pt idx="39107">
                  <c:v>-344.416</c:v>
                </c:pt>
                <c:pt idx="39108">
                  <c:v>-344.4</c:v>
                </c:pt>
                <c:pt idx="39109">
                  <c:v>-344.38400000000001</c:v>
                </c:pt>
                <c:pt idx="39110">
                  <c:v>-344.36799999999999</c:v>
                </c:pt>
                <c:pt idx="39111">
                  <c:v>-344.35199999999998</c:v>
                </c:pt>
                <c:pt idx="39112">
                  <c:v>-344.33600000000001</c:v>
                </c:pt>
                <c:pt idx="39113">
                  <c:v>-344.32</c:v>
                </c:pt>
                <c:pt idx="39114">
                  <c:v>-344.30399999999997</c:v>
                </c:pt>
                <c:pt idx="39115">
                  <c:v>-344.28800000000001</c:v>
                </c:pt>
                <c:pt idx="39116">
                  <c:v>-344.27199999999999</c:v>
                </c:pt>
                <c:pt idx="39117">
                  <c:v>-344.25599999999997</c:v>
                </c:pt>
                <c:pt idx="39118">
                  <c:v>-344.24</c:v>
                </c:pt>
                <c:pt idx="39119">
                  <c:v>-344.22399999999999</c:v>
                </c:pt>
                <c:pt idx="39120">
                  <c:v>-344.20800000000003</c:v>
                </c:pt>
                <c:pt idx="39121">
                  <c:v>-344.19200000000001</c:v>
                </c:pt>
                <c:pt idx="39122">
                  <c:v>-344.17599999999999</c:v>
                </c:pt>
                <c:pt idx="39123">
                  <c:v>-344.16</c:v>
                </c:pt>
                <c:pt idx="39124">
                  <c:v>-344.14400000000001</c:v>
                </c:pt>
                <c:pt idx="39125">
                  <c:v>-344.12799999999999</c:v>
                </c:pt>
                <c:pt idx="39126">
                  <c:v>-344.11200000000002</c:v>
                </c:pt>
                <c:pt idx="39127">
                  <c:v>-344.096</c:v>
                </c:pt>
                <c:pt idx="39128">
                  <c:v>-344.08</c:v>
                </c:pt>
                <c:pt idx="39129">
                  <c:v>-344.06400000000002</c:v>
                </c:pt>
                <c:pt idx="39130">
                  <c:v>-344.048</c:v>
                </c:pt>
                <c:pt idx="39131">
                  <c:v>-344.03199999999998</c:v>
                </c:pt>
                <c:pt idx="39132">
                  <c:v>-344.01600000000002</c:v>
                </c:pt>
                <c:pt idx="39133">
                  <c:v>-344</c:v>
                </c:pt>
                <c:pt idx="39134">
                  <c:v>-343.98399999999998</c:v>
                </c:pt>
                <c:pt idx="39135">
                  <c:v>-343.96800000000002</c:v>
                </c:pt>
                <c:pt idx="39136">
                  <c:v>-343.952</c:v>
                </c:pt>
                <c:pt idx="39137">
                  <c:v>-343.93599999999998</c:v>
                </c:pt>
                <c:pt idx="39138">
                  <c:v>-343.92</c:v>
                </c:pt>
                <c:pt idx="39139">
                  <c:v>-343.904</c:v>
                </c:pt>
                <c:pt idx="39140">
                  <c:v>-343.88799999999998</c:v>
                </c:pt>
                <c:pt idx="39141">
                  <c:v>-343.87200000000001</c:v>
                </c:pt>
                <c:pt idx="39142">
                  <c:v>-343.85599999999999</c:v>
                </c:pt>
                <c:pt idx="39143">
                  <c:v>-343.84</c:v>
                </c:pt>
                <c:pt idx="39144">
                  <c:v>-343.82400000000001</c:v>
                </c:pt>
                <c:pt idx="39145">
                  <c:v>-343.80799999999999</c:v>
                </c:pt>
                <c:pt idx="39146">
                  <c:v>-343.79199999999997</c:v>
                </c:pt>
                <c:pt idx="39147">
                  <c:v>-343.77600000000001</c:v>
                </c:pt>
                <c:pt idx="39148">
                  <c:v>-343.76</c:v>
                </c:pt>
                <c:pt idx="39149">
                  <c:v>-343.74400000000003</c:v>
                </c:pt>
                <c:pt idx="39150">
                  <c:v>-343.72800000000001</c:v>
                </c:pt>
                <c:pt idx="39151">
                  <c:v>-343.71199999999999</c:v>
                </c:pt>
                <c:pt idx="39152">
                  <c:v>-343.69600000000003</c:v>
                </c:pt>
                <c:pt idx="39153">
                  <c:v>-343.68</c:v>
                </c:pt>
                <c:pt idx="39154">
                  <c:v>-343.66399999999999</c:v>
                </c:pt>
                <c:pt idx="39155">
                  <c:v>-343.64800000000002</c:v>
                </c:pt>
                <c:pt idx="39156">
                  <c:v>-343.63200000000001</c:v>
                </c:pt>
                <c:pt idx="39157">
                  <c:v>-343.61599999999999</c:v>
                </c:pt>
                <c:pt idx="39158">
                  <c:v>-343.6</c:v>
                </c:pt>
                <c:pt idx="39159">
                  <c:v>-343.584</c:v>
                </c:pt>
                <c:pt idx="39160">
                  <c:v>-343.56799999999998</c:v>
                </c:pt>
                <c:pt idx="39161">
                  <c:v>-343.55200000000002</c:v>
                </c:pt>
                <c:pt idx="39162">
                  <c:v>-343.536</c:v>
                </c:pt>
                <c:pt idx="39163">
                  <c:v>-343.52100000000002</c:v>
                </c:pt>
                <c:pt idx="39164">
                  <c:v>-343.505</c:v>
                </c:pt>
                <c:pt idx="39165">
                  <c:v>-343.48899999999998</c:v>
                </c:pt>
                <c:pt idx="39166">
                  <c:v>-343.47300000000001</c:v>
                </c:pt>
                <c:pt idx="39167">
                  <c:v>-343.45699999999999</c:v>
                </c:pt>
                <c:pt idx="39168">
                  <c:v>-343.44099999999997</c:v>
                </c:pt>
                <c:pt idx="39169">
                  <c:v>-343.42500000000001</c:v>
                </c:pt>
                <c:pt idx="39170">
                  <c:v>-343.40899999999999</c:v>
                </c:pt>
                <c:pt idx="39171">
                  <c:v>-343.39299999999997</c:v>
                </c:pt>
                <c:pt idx="39172">
                  <c:v>-343.37700000000001</c:v>
                </c:pt>
                <c:pt idx="39173">
                  <c:v>-343.36099999999999</c:v>
                </c:pt>
                <c:pt idx="39174">
                  <c:v>-343.34500000000003</c:v>
                </c:pt>
                <c:pt idx="39175">
                  <c:v>-343.32900000000001</c:v>
                </c:pt>
                <c:pt idx="39176">
                  <c:v>-343.31299999999999</c:v>
                </c:pt>
                <c:pt idx="39177">
                  <c:v>-343.29700000000003</c:v>
                </c:pt>
                <c:pt idx="39178">
                  <c:v>-343.28100000000001</c:v>
                </c:pt>
                <c:pt idx="39179">
                  <c:v>-343.26499999999999</c:v>
                </c:pt>
                <c:pt idx="39180">
                  <c:v>-343.24900000000002</c:v>
                </c:pt>
                <c:pt idx="39181">
                  <c:v>-343.233</c:v>
                </c:pt>
                <c:pt idx="39182">
                  <c:v>-343.21699999999998</c:v>
                </c:pt>
                <c:pt idx="39183">
                  <c:v>-343.20100000000002</c:v>
                </c:pt>
                <c:pt idx="39184">
                  <c:v>-343.185</c:v>
                </c:pt>
                <c:pt idx="39185">
                  <c:v>-343.16899999999998</c:v>
                </c:pt>
                <c:pt idx="39186">
                  <c:v>-343.15300000000002</c:v>
                </c:pt>
                <c:pt idx="39187">
                  <c:v>-343.137</c:v>
                </c:pt>
                <c:pt idx="39188">
                  <c:v>-343.12099999999998</c:v>
                </c:pt>
                <c:pt idx="39189">
                  <c:v>-343.10500000000002</c:v>
                </c:pt>
                <c:pt idx="39190">
                  <c:v>-343.089</c:v>
                </c:pt>
                <c:pt idx="39191">
                  <c:v>-343.07299999999998</c:v>
                </c:pt>
                <c:pt idx="39192">
                  <c:v>-343.05700000000002</c:v>
                </c:pt>
                <c:pt idx="39193">
                  <c:v>-343.041</c:v>
                </c:pt>
                <c:pt idx="39194">
                  <c:v>-343.02499999999998</c:v>
                </c:pt>
                <c:pt idx="39195">
                  <c:v>-343.00900000000001</c:v>
                </c:pt>
                <c:pt idx="39196">
                  <c:v>-342.99299999999999</c:v>
                </c:pt>
                <c:pt idx="39197">
                  <c:v>-342.97699999999998</c:v>
                </c:pt>
                <c:pt idx="39198">
                  <c:v>-342.96100000000001</c:v>
                </c:pt>
                <c:pt idx="39199">
                  <c:v>-342.94499999999999</c:v>
                </c:pt>
                <c:pt idx="39200">
                  <c:v>-342.92899999999997</c:v>
                </c:pt>
                <c:pt idx="39201">
                  <c:v>-342.91300000000001</c:v>
                </c:pt>
                <c:pt idx="39202">
                  <c:v>-342.89699999999999</c:v>
                </c:pt>
                <c:pt idx="39203">
                  <c:v>-342.88099999999997</c:v>
                </c:pt>
                <c:pt idx="39204">
                  <c:v>-342.86500000000001</c:v>
                </c:pt>
                <c:pt idx="39205">
                  <c:v>-342.84899999999999</c:v>
                </c:pt>
                <c:pt idx="39206">
                  <c:v>-342.83300000000003</c:v>
                </c:pt>
                <c:pt idx="39207">
                  <c:v>-342.81700000000001</c:v>
                </c:pt>
                <c:pt idx="39208">
                  <c:v>-342.80099999999999</c:v>
                </c:pt>
                <c:pt idx="39209">
                  <c:v>-342.78500000000003</c:v>
                </c:pt>
                <c:pt idx="39210">
                  <c:v>-342.76900000000001</c:v>
                </c:pt>
                <c:pt idx="39211">
                  <c:v>-342.75299999999999</c:v>
                </c:pt>
                <c:pt idx="39212">
                  <c:v>-342.73700000000002</c:v>
                </c:pt>
                <c:pt idx="39213">
                  <c:v>-342.721</c:v>
                </c:pt>
                <c:pt idx="39214">
                  <c:v>-342.70499999999998</c:v>
                </c:pt>
                <c:pt idx="39215">
                  <c:v>-342.68900000000002</c:v>
                </c:pt>
                <c:pt idx="39216">
                  <c:v>-342.673</c:v>
                </c:pt>
                <c:pt idx="39217">
                  <c:v>-342.65699999999998</c:v>
                </c:pt>
                <c:pt idx="39218">
                  <c:v>-342.64100000000002</c:v>
                </c:pt>
                <c:pt idx="39219">
                  <c:v>-342.625</c:v>
                </c:pt>
                <c:pt idx="39220">
                  <c:v>-342.60899999999998</c:v>
                </c:pt>
                <c:pt idx="39221">
                  <c:v>-342.59300000000002</c:v>
                </c:pt>
                <c:pt idx="39222">
                  <c:v>-342.577</c:v>
                </c:pt>
                <c:pt idx="39223">
                  <c:v>-342.56099999999998</c:v>
                </c:pt>
                <c:pt idx="39224">
                  <c:v>-342.54500000000002</c:v>
                </c:pt>
                <c:pt idx="39225">
                  <c:v>-342.529</c:v>
                </c:pt>
                <c:pt idx="39226">
                  <c:v>-342.51299999999998</c:v>
                </c:pt>
                <c:pt idx="39227">
                  <c:v>-342.49700000000001</c:v>
                </c:pt>
                <c:pt idx="39228">
                  <c:v>-342.48099999999999</c:v>
                </c:pt>
                <c:pt idx="39229">
                  <c:v>-342.46499999999997</c:v>
                </c:pt>
                <c:pt idx="39230">
                  <c:v>-342.44900000000001</c:v>
                </c:pt>
                <c:pt idx="39231">
                  <c:v>-342.43299999999999</c:v>
                </c:pt>
                <c:pt idx="39232">
                  <c:v>-342.41699999999997</c:v>
                </c:pt>
                <c:pt idx="39233">
                  <c:v>-342.40100000000001</c:v>
                </c:pt>
                <c:pt idx="39234">
                  <c:v>-342.38499999999999</c:v>
                </c:pt>
                <c:pt idx="39235">
                  <c:v>-342.36900000000003</c:v>
                </c:pt>
                <c:pt idx="39236">
                  <c:v>-342.35300000000001</c:v>
                </c:pt>
                <c:pt idx="39237">
                  <c:v>-342.33699999999999</c:v>
                </c:pt>
                <c:pt idx="39238">
                  <c:v>-342.32100000000003</c:v>
                </c:pt>
                <c:pt idx="39239">
                  <c:v>-342.30500000000001</c:v>
                </c:pt>
                <c:pt idx="39240">
                  <c:v>-342.28899999999999</c:v>
                </c:pt>
                <c:pt idx="39241">
                  <c:v>-342.27300000000002</c:v>
                </c:pt>
                <c:pt idx="39242">
                  <c:v>-342.25700000000001</c:v>
                </c:pt>
                <c:pt idx="39243">
                  <c:v>-342.24099999999999</c:v>
                </c:pt>
                <c:pt idx="39244">
                  <c:v>-342.22500000000002</c:v>
                </c:pt>
                <c:pt idx="39245">
                  <c:v>-342.209</c:v>
                </c:pt>
                <c:pt idx="39246">
                  <c:v>-342.19299999999998</c:v>
                </c:pt>
                <c:pt idx="39247">
                  <c:v>-342.17700000000002</c:v>
                </c:pt>
                <c:pt idx="39248">
                  <c:v>-342.161</c:v>
                </c:pt>
                <c:pt idx="39249">
                  <c:v>-342.14499999999998</c:v>
                </c:pt>
                <c:pt idx="39250">
                  <c:v>-342.12900000000002</c:v>
                </c:pt>
                <c:pt idx="39251">
                  <c:v>-342.113</c:v>
                </c:pt>
                <c:pt idx="39252">
                  <c:v>-342.09699999999998</c:v>
                </c:pt>
                <c:pt idx="39253">
                  <c:v>-342.08100000000002</c:v>
                </c:pt>
                <c:pt idx="39254">
                  <c:v>-342.065</c:v>
                </c:pt>
                <c:pt idx="39255">
                  <c:v>-342.04899999999998</c:v>
                </c:pt>
                <c:pt idx="39256">
                  <c:v>-342.03300000000002</c:v>
                </c:pt>
                <c:pt idx="39257">
                  <c:v>-342.017</c:v>
                </c:pt>
                <c:pt idx="39258">
                  <c:v>-342.00099999999998</c:v>
                </c:pt>
                <c:pt idx="39259">
                  <c:v>-341.98500000000001</c:v>
                </c:pt>
                <c:pt idx="39260">
                  <c:v>-341.96899999999999</c:v>
                </c:pt>
                <c:pt idx="39261">
                  <c:v>-341.95299999999997</c:v>
                </c:pt>
                <c:pt idx="39262">
                  <c:v>-341.93700000000001</c:v>
                </c:pt>
                <c:pt idx="39263">
                  <c:v>-341.92099999999999</c:v>
                </c:pt>
                <c:pt idx="39264">
                  <c:v>-341.90499999999997</c:v>
                </c:pt>
                <c:pt idx="39265">
                  <c:v>-341.88900000000001</c:v>
                </c:pt>
                <c:pt idx="39266">
                  <c:v>-341.87299999999999</c:v>
                </c:pt>
                <c:pt idx="39267">
                  <c:v>-341.85700000000003</c:v>
                </c:pt>
                <c:pt idx="39268">
                  <c:v>-341.84100000000001</c:v>
                </c:pt>
                <c:pt idx="39269">
                  <c:v>-341.82499999999999</c:v>
                </c:pt>
                <c:pt idx="39270">
                  <c:v>-341.80900000000003</c:v>
                </c:pt>
                <c:pt idx="39271">
                  <c:v>-341.79300000000001</c:v>
                </c:pt>
                <c:pt idx="39272">
                  <c:v>-341.77699999999999</c:v>
                </c:pt>
                <c:pt idx="39273">
                  <c:v>-341.76100000000002</c:v>
                </c:pt>
                <c:pt idx="39274">
                  <c:v>-341.745</c:v>
                </c:pt>
                <c:pt idx="39275">
                  <c:v>-341.72899999999998</c:v>
                </c:pt>
                <c:pt idx="39276">
                  <c:v>-341.714</c:v>
                </c:pt>
                <c:pt idx="39277">
                  <c:v>-341.69799999999998</c:v>
                </c:pt>
                <c:pt idx="39278">
                  <c:v>-341.68200000000002</c:v>
                </c:pt>
                <c:pt idx="39279">
                  <c:v>-341.666</c:v>
                </c:pt>
                <c:pt idx="39280">
                  <c:v>-341.65</c:v>
                </c:pt>
                <c:pt idx="39281">
                  <c:v>-341.63400000000001</c:v>
                </c:pt>
                <c:pt idx="39282">
                  <c:v>-341.61799999999999</c:v>
                </c:pt>
                <c:pt idx="39283">
                  <c:v>-341.60199999999998</c:v>
                </c:pt>
                <c:pt idx="39284">
                  <c:v>-341.58600000000001</c:v>
                </c:pt>
                <c:pt idx="39285">
                  <c:v>-341.57</c:v>
                </c:pt>
                <c:pt idx="39286">
                  <c:v>-341.55399999999997</c:v>
                </c:pt>
                <c:pt idx="39287">
                  <c:v>-341.53800000000001</c:v>
                </c:pt>
                <c:pt idx="39288">
                  <c:v>-341.52199999999999</c:v>
                </c:pt>
                <c:pt idx="39289">
                  <c:v>-341.50599999999997</c:v>
                </c:pt>
                <c:pt idx="39290">
                  <c:v>-341.49</c:v>
                </c:pt>
                <c:pt idx="39291">
                  <c:v>-341.47399999999999</c:v>
                </c:pt>
                <c:pt idx="39292">
                  <c:v>-341.45800000000003</c:v>
                </c:pt>
                <c:pt idx="39293">
                  <c:v>-341.44200000000001</c:v>
                </c:pt>
                <c:pt idx="39294">
                  <c:v>-341.42599999999999</c:v>
                </c:pt>
                <c:pt idx="39295">
                  <c:v>-341.41</c:v>
                </c:pt>
                <c:pt idx="39296">
                  <c:v>-341.39400000000001</c:v>
                </c:pt>
                <c:pt idx="39297">
                  <c:v>-341.37799999999999</c:v>
                </c:pt>
                <c:pt idx="39298">
                  <c:v>-341.36200000000002</c:v>
                </c:pt>
                <c:pt idx="39299">
                  <c:v>-341.346</c:v>
                </c:pt>
                <c:pt idx="39300">
                  <c:v>-341.33</c:v>
                </c:pt>
                <c:pt idx="39301">
                  <c:v>-341.31400000000002</c:v>
                </c:pt>
                <c:pt idx="39302">
                  <c:v>-341.298</c:v>
                </c:pt>
                <c:pt idx="39303">
                  <c:v>-341.28199999999998</c:v>
                </c:pt>
                <c:pt idx="39304">
                  <c:v>-341.26600000000002</c:v>
                </c:pt>
                <c:pt idx="39305">
                  <c:v>-341.25</c:v>
                </c:pt>
                <c:pt idx="39306">
                  <c:v>-341.23399999999998</c:v>
                </c:pt>
                <c:pt idx="39307">
                  <c:v>-341.21800000000002</c:v>
                </c:pt>
                <c:pt idx="39308">
                  <c:v>-341.202</c:v>
                </c:pt>
                <c:pt idx="39309">
                  <c:v>-341.18599999999998</c:v>
                </c:pt>
                <c:pt idx="39310">
                  <c:v>-341.17</c:v>
                </c:pt>
                <c:pt idx="39311">
                  <c:v>-341.154</c:v>
                </c:pt>
                <c:pt idx="39312">
                  <c:v>-341.13799999999998</c:v>
                </c:pt>
                <c:pt idx="39313">
                  <c:v>-341.12200000000001</c:v>
                </c:pt>
                <c:pt idx="39314">
                  <c:v>-341.10599999999999</c:v>
                </c:pt>
                <c:pt idx="39315">
                  <c:v>-341.09</c:v>
                </c:pt>
                <c:pt idx="39316">
                  <c:v>-341.07400000000001</c:v>
                </c:pt>
                <c:pt idx="39317">
                  <c:v>-341.05799999999999</c:v>
                </c:pt>
                <c:pt idx="39318">
                  <c:v>-341.04199999999997</c:v>
                </c:pt>
                <c:pt idx="39319">
                  <c:v>-341.02600000000001</c:v>
                </c:pt>
                <c:pt idx="39320">
                  <c:v>-341.01</c:v>
                </c:pt>
                <c:pt idx="39321">
                  <c:v>-340.99400000000003</c:v>
                </c:pt>
                <c:pt idx="39322">
                  <c:v>-340.97800000000001</c:v>
                </c:pt>
                <c:pt idx="39323">
                  <c:v>-340.96199999999999</c:v>
                </c:pt>
                <c:pt idx="39324">
                  <c:v>-340.94600000000003</c:v>
                </c:pt>
                <c:pt idx="39325">
                  <c:v>-340.93</c:v>
                </c:pt>
                <c:pt idx="39326">
                  <c:v>-340.91399999999999</c:v>
                </c:pt>
                <c:pt idx="39327">
                  <c:v>-340.89800000000002</c:v>
                </c:pt>
                <c:pt idx="39328">
                  <c:v>-340.88200000000001</c:v>
                </c:pt>
                <c:pt idx="39329">
                  <c:v>-340.86599999999999</c:v>
                </c:pt>
                <c:pt idx="39330">
                  <c:v>-340.85</c:v>
                </c:pt>
                <c:pt idx="39331">
                  <c:v>-340.834</c:v>
                </c:pt>
                <c:pt idx="39332">
                  <c:v>-340.81799999999998</c:v>
                </c:pt>
                <c:pt idx="39333">
                  <c:v>-340.80200000000002</c:v>
                </c:pt>
                <c:pt idx="39334">
                  <c:v>-340.786</c:v>
                </c:pt>
                <c:pt idx="39335">
                  <c:v>-340.77</c:v>
                </c:pt>
                <c:pt idx="39336">
                  <c:v>-340.75400000000002</c:v>
                </c:pt>
                <c:pt idx="39337">
                  <c:v>-340.738</c:v>
                </c:pt>
                <c:pt idx="39338">
                  <c:v>-340.72199999999998</c:v>
                </c:pt>
                <c:pt idx="39339">
                  <c:v>-340.70600000000002</c:v>
                </c:pt>
                <c:pt idx="39340">
                  <c:v>-340.69</c:v>
                </c:pt>
                <c:pt idx="39341">
                  <c:v>-340.67399999999998</c:v>
                </c:pt>
                <c:pt idx="39342">
                  <c:v>-340.65800000000002</c:v>
                </c:pt>
                <c:pt idx="39343">
                  <c:v>-340.642</c:v>
                </c:pt>
                <c:pt idx="39344">
                  <c:v>-340.62599999999998</c:v>
                </c:pt>
                <c:pt idx="39345">
                  <c:v>-340.61</c:v>
                </c:pt>
                <c:pt idx="39346">
                  <c:v>-340.59399999999999</c:v>
                </c:pt>
                <c:pt idx="39347">
                  <c:v>-340.57799999999997</c:v>
                </c:pt>
                <c:pt idx="39348">
                  <c:v>-340.56200000000001</c:v>
                </c:pt>
                <c:pt idx="39349">
                  <c:v>-340.54599999999999</c:v>
                </c:pt>
                <c:pt idx="39350">
                  <c:v>-340.53</c:v>
                </c:pt>
                <c:pt idx="39351">
                  <c:v>-340.51400000000001</c:v>
                </c:pt>
                <c:pt idx="39352">
                  <c:v>-340.49799999999999</c:v>
                </c:pt>
                <c:pt idx="39353">
                  <c:v>-340.48200000000003</c:v>
                </c:pt>
                <c:pt idx="39354">
                  <c:v>-340.46600000000001</c:v>
                </c:pt>
                <c:pt idx="39355">
                  <c:v>-340.45</c:v>
                </c:pt>
                <c:pt idx="39356">
                  <c:v>-340.43400000000003</c:v>
                </c:pt>
                <c:pt idx="39357">
                  <c:v>-340.41800000000001</c:v>
                </c:pt>
                <c:pt idx="39358">
                  <c:v>-340.40199999999999</c:v>
                </c:pt>
                <c:pt idx="39359">
                  <c:v>-340.38600000000002</c:v>
                </c:pt>
                <c:pt idx="39360">
                  <c:v>-340.37</c:v>
                </c:pt>
                <c:pt idx="39361">
                  <c:v>-340.35399999999998</c:v>
                </c:pt>
                <c:pt idx="39362">
                  <c:v>-340.33800000000002</c:v>
                </c:pt>
                <c:pt idx="39363">
                  <c:v>-340.322</c:v>
                </c:pt>
                <c:pt idx="39364">
                  <c:v>-340.30599999999998</c:v>
                </c:pt>
                <c:pt idx="39365">
                  <c:v>-340.29</c:v>
                </c:pt>
                <c:pt idx="39366">
                  <c:v>-340.274</c:v>
                </c:pt>
                <c:pt idx="39367">
                  <c:v>-340.25799999999998</c:v>
                </c:pt>
                <c:pt idx="39368">
                  <c:v>-340.24200000000002</c:v>
                </c:pt>
                <c:pt idx="39369">
                  <c:v>-340.226</c:v>
                </c:pt>
                <c:pt idx="39370">
                  <c:v>-340.21</c:v>
                </c:pt>
                <c:pt idx="39371">
                  <c:v>-340.19400000000002</c:v>
                </c:pt>
                <c:pt idx="39372">
                  <c:v>-340.178</c:v>
                </c:pt>
                <c:pt idx="39373">
                  <c:v>-340.16199999999998</c:v>
                </c:pt>
                <c:pt idx="39374">
                  <c:v>-340.14600000000002</c:v>
                </c:pt>
                <c:pt idx="39375">
                  <c:v>-340.13</c:v>
                </c:pt>
                <c:pt idx="39376">
                  <c:v>-340.11399999999998</c:v>
                </c:pt>
                <c:pt idx="39377">
                  <c:v>-340.09800000000001</c:v>
                </c:pt>
                <c:pt idx="39378">
                  <c:v>-340.08199999999999</c:v>
                </c:pt>
                <c:pt idx="39379">
                  <c:v>-340.06599999999997</c:v>
                </c:pt>
                <c:pt idx="39380">
                  <c:v>-340.05</c:v>
                </c:pt>
                <c:pt idx="39381">
                  <c:v>-340.03399999999999</c:v>
                </c:pt>
                <c:pt idx="39382">
                  <c:v>-340.01799999999997</c:v>
                </c:pt>
                <c:pt idx="39383">
                  <c:v>-340.00200000000001</c:v>
                </c:pt>
                <c:pt idx="39384">
                  <c:v>-339.98599999999999</c:v>
                </c:pt>
                <c:pt idx="39385">
                  <c:v>-339.97</c:v>
                </c:pt>
                <c:pt idx="39386">
                  <c:v>-339.95400000000001</c:v>
                </c:pt>
                <c:pt idx="39387">
                  <c:v>-339.93799999999999</c:v>
                </c:pt>
                <c:pt idx="39388">
                  <c:v>-339.92200000000003</c:v>
                </c:pt>
                <c:pt idx="39389">
                  <c:v>-339.90600000000001</c:v>
                </c:pt>
                <c:pt idx="39390">
                  <c:v>-339.89100000000002</c:v>
                </c:pt>
                <c:pt idx="39391">
                  <c:v>-339.875</c:v>
                </c:pt>
                <c:pt idx="39392">
                  <c:v>-339.85899999999998</c:v>
                </c:pt>
                <c:pt idx="39393">
                  <c:v>-339.84300000000002</c:v>
                </c:pt>
                <c:pt idx="39394">
                  <c:v>-339.827</c:v>
                </c:pt>
                <c:pt idx="39395">
                  <c:v>-339.81099999999998</c:v>
                </c:pt>
                <c:pt idx="39396">
                  <c:v>-339.79500000000002</c:v>
                </c:pt>
                <c:pt idx="39397">
                  <c:v>-339.779</c:v>
                </c:pt>
                <c:pt idx="39398">
                  <c:v>-339.76299999999998</c:v>
                </c:pt>
                <c:pt idx="39399">
                  <c:v>-339.74700000000001</c:v>
                </c:pt>
                <c:pt idx="39400">
                  <c:v>-339.73099999999999</c:v>
                </c:pt>
                <c:pt idx="39401">
                  <c:v>-339.71499999999997</c:v>
                </c:pt>
                <c:pt idx="39402">
                  <c:v>-339.69900000000001</c:v>
                </c:pt>
                <c:pt idx="39403">
                  <c:v>-339.68299999999999</c:v>
                </c:pt>
                <c:pt idx="39404">
                  <c:v>-339.66699999999997</c:v>
                </c:pt>
                <c:pt idx="39405">
                  <c:v>-339.65100000000001</c:v>
                </c:pt>
                <c:pt idx="39406">
                  <c:v>-339.63499999999999</c:v>
                </c:pt>
                <c:pt idx="39407">
                  <c:v>-339.61900000000003</c:v>
                </c:pt>
                <c:pt idx="39408">
                  <c:v>-339.60300000000001</c:v>
                </c:pt>
                <c:pt idx="39409">
                  <c:v>-339.58699999999999</c:v>
                </c:pt>
                <c:pt idx="39410">
                  <c:v>-339.57100000000003</c:v>
                </c:pt>
                <c:pt idx="39411">
                  <c:v>-339.55500000000001</c:v>
                </c:pt>
                <c:pt idx="39412">
                  <c:v>-339.53899999999999</c:v>
                </c:pt>
                <c:pt idx="39413">
                  <c:v>-339.52300000000002</c:v>
                </c:pt>
                <c:pt idx="39414">
                  <c:v>-339.50700000000001</c:v>
                </c:pt>
                <c:pt idx="39415">
                  <c:v>-339.49099999999999</c:v>
                </c:pt>
                <c:pt idx="39416">
                  <c:v>-339.47500000000002</c:v>
                </c:pt>
                <c:pt idx="39417">
                  <c:v>-339.459</c:v>
                </c:pt>
                <c:pt idx="39418">
                  <c:v>-339.44299999999998</c:v>
                </c:pt>
                <c:pt idx="39419">
                  <c:v>-339.42700000000002</c:v>
                </c:pt>
                <c:pt idx="39420">
                  <c:v>-339.411</c:v>
                </c:pt>
                <c:pt idx="39421">
                  <c:v>-339.39499999999998</c:v>
                </c:pt>
                <c:pt idx="39422">
                  <c:v>-339.37900000000002</c:v>
                </c:pt>
                <c:pt idx="39423">
                  <c:v>-339.363</c:v>
                </c:pt>
                <c:pt idx="39424">
                  <c:v>-339.34699999999998</c:v>
                </c:pt>
                <c:pt idx="39425">
                  <c:v>-339.33100000000002</c:v>
                </c:pt>
                <c:pt idx="39426">
                  <c:v>-339.315</c:v>
                </c:pt>
                <c:pt idx="39427">
                  <c:v>-339.29899999999998</c:v>
                </c:pt>
                <c:pt idx="39428">
                  <c:v>-339.28300000000002</c:v>
                </c:pt>
                <c:pt idx="39429">
                  <c:v>-339.267</c:v>
                </c:pt>
                <c:pt idx="39430">
                  <c:v>-339.25099999999998</c:v>
                </c:pt>
                <c:pt idx="39431">
                  <c:v>-339.23500000000001</c:v>
                </c:pt>
                <c:pt idx="39432">
                  <c:v>-339.21899999999999</c:v>
                </c:pt>
                <c:pt idx="39433">
                  <c:v>-339.20299999999997</c:v>
                </c:pt>
                <c:pt idx="39434">
                  <c:v>-339.18700000000001</c:v>
                </c:pt>
                <c:pt idx="39435">
                  <c:v>-339.17099999999999</c:v>
                </c:pt>
                <c:pt idx="39436">
                  <c:v>-339.15499999999997</c:v>
                </c:pt>
                <c:pt idx="39437">
                  <c:v>-339.13900000000001</c:v>
                </c:pt>
                <c:pt idx="39438">
                  <c:v>-339.12299999999999</c:v>
                </c:pt>
                <c:pt idx="39439">
                  <c:v>-339.10700000000003</c:v>
                </c:pt>
                <c:pt idx="39440">
                  <c:v>-339.09100000000001</c:v>
                </c:pt>
                <c:pt idx="39441">
                  <c:v>-339.07499999999999</c:v>
                </c:pt>
                <c:pt idx="39442">
                  <c:v>-339.05900000000003</c:v>
                </c:pt>
                <c:pt idx="39443">
                  <c:v>-339.04300000000001</c:v>
                </c:pt>
                <c:pt idx="39444">
                  <c:v>-339.02699999999999</c:v>
                </c:pt>
                <c:pt idx="39445">
                  <c:v>-339.01100000000002</c:v>
                </c:pt>
                <c:pt idx="39446">
                  <c:v>-338.995</c:v>
                </c:pt>
                <c:pt idx="39447">
                  <c:v>-338.97899999999998</c:v>
                </c:pt>
                <c:pt idx="39448">
                  <c:v>-338.96300000000002</c:v>
                </c:pt>
                <c:pt idx="39449">
                  <c:v>-338.947</c:v>
                </c:pt>
                <c:pt idx="39450">
                  <c:v>-338.93099999999998</c:v>
                </c:pt>
                <c:pt idx="39451">
                  <c:v>-338.91500000000002</c:v>
                </c:pt>
                <c:pt idx="39452">
                  <c:v>-338.899</c:v>
                </c:pt>
                <c:pt idx="39453">
                  <c:v>-338.88299999999998</c:v>
                </c:pt>
                <c:pt idx="39454">
                  <c:v>-338.86700000000002</c:v>
                </c:pt>
                <c:pt idx="39455">
                  <c:v>-338.851</c:v>
                </c:pt>
                <c:pt idx="39456">
                  <c:v>-338.83499999999998</c:v>
                </c:pt>
                <c:pt idx="39457">
                  <c:v>-338.81900000000002</c:v>
                </c:pt>
                <c:pt idx="39458">
                  <c:v>-338.803</c:v>
                </c:pt>
                <c:pt idx="39459">
                  <c:v>-338.78699999999998</c:v>
                </c:pt>
                <c:pt idx="39460">
                  <c:v>-338.77100000000002</c:v>
                </c:pt>
                <c:pt idx="39461">
                  <c:v>-338.755</c:v>
                </c:pt>
                <c:pt idx="39462">
                  <c:v>-338.73899999999998</c:v>
                </c:pt>
                <c:pt idx="39463">
                  <c:v>-338.72300000000001</c:v>
                </c:pt>
                <c:pt idx="39464">
                  <c:v>-338.70699999999999</c:v>
                </c:pt>
                <c:pt idx="39465">
                  <c:v>-338.69099999999997</c:v>
                </c:pt>
                <c:pt idx="39466">
                  <c:v>-338.67500000000001</c:v>
                </c:pt>
                <c:pt idx="39467">
                  <c:v>-338.65899999999999</c:v>
                </c:pt>
                <c:pt idx="39468">
                  <c:v>-338.64299999999997</c:v>
                </c:pt>
                <c:pt idx="39469">
                  <c:v>-338.62700000000001</c:v>
                </c:pt>
                <c:pt idx="39470">
                  <c:v>-338.61099999999999</c:v>
                </c:pt>
                <c:pt idx="39471">
                  <c:v>-338.59500000000003</c:v>
                </c:pt>
                <c:pt idx="39472">
                  <c:v>-338.57900000000001</c:v>
                </c:pt>
                <c:pt idx="39473">
                  <c:v>-338.56299999999999</c:v>
                </c:pt>
                <c:pt idx="39474">
                  <c:v>-338.54700000000003</c:v>
                </c:pt>
                <c:pt idx="39475">
                  <c:v>-338.53100000000001</c:v>
                </c:pt>
                <c:pt idx="39476">
                  <c:v>-338.51499999999999</c:v>
                </c:pt>
                <c:pt idx="39477">
                  <c:v>-338.49900000000002</c:v>
                </c:pt>
                <c:pt idx="39478">
                  <c:v>-338.483</c:v>
                </c:pt>
                <c:pt idx="39479">
                  <c:v>-338.46699999999998</c:v>
                </c:pt>
                <c:pt idx="39480">
                  <c:v>-338.45100000000002</c:v>
                </c:pt>
                <c:pt idx="39481">
                  <c:v>-338.435</c:v>
                </c:pt>
                <c:pt idx="39482">
                  <c:v>-338.41899999999998</c:v>
                </c:pt>
                <c:pt idx="39483">
                  <c:v>-338.40300000000002</c:v>
                </c:pt>
                <c:pt idx="39484">
                  <c:v>-338.387</c:v>
                </c:pt>
                <c:pt idx="39485">
                  <c:v>-338.37099999999998</c:v>
                </c:pt>
                <c:pt idx="39486">
                  <c:v>-338.35500000000002</c:v>
                </c:pt>
                <c:pt idx="39487">
                  <c:v>-338.339</c:v>
                </c:pt>
                <c:pt idx="39488">
                  <c:v>-338.32299999999998</c:v>
                </c:pt>
                <c:pt idx="39489">
                  <c:v>-338.30700000000002</c:v>
                </c:pt>
                <c:pt idx="39490">
                  <c:v>-338.291</c:v>
                </c:pt>
                <c:pt idx="39491">
                  <c:v>-338.27499999999998</c:v>
                </c:pt>
                <c:pt idx="39492">
                  <c:v>-338.25900000000001</c:v>
                </c:pt>
                <c:pt idx="39493">
                  <c:v>-338.24299999999999</c:v>
                </c:pt>
                <c:pt idx="39494">
                  <c:v>-338.22699999999998</c:v>
                </c:pt>
                <c:pt idx="39495">
                  <c:v>-338.21100000000001</c:v>
                </c:pt>
                <c:pt idx="39496">
                  <c:v>-338.19499999999999</c:v>
                </c:pt>
                <c:pt idx="39497">
                  <c:v>-338.17899999999997</c:v>
                </c:pt>
                <c:pt idx="39498">
                  <c:v>-338.16300000000001</c:v>
                </c:pt>
                <c:pt idx="39499">
                  <c:v>-338.14699999999999</c:v>
                </c:pt>
                <c:pt idx="39500">
                  <c:v>-338.13099999999997</c:v>
                </c:pt>
                <c:pt idx="39501">
                  <c:v>-338.11500000000001</c:v>
                </c:pt>
                <c:pt idx="39502">
                  <c:v>-338.09899999999999</c:v>
                </c:pt>
                <c:pt idx="39503">
                  <c:v>-338.08300000000003</c:v>
                </c:pt>
                <c:pt idx="39504">
                  <c:v>-338.06799999999998</c:v>
                </c:pt>
                <c:pt idx="39505">
                  <c:v>-338.05200000000002</c:v>
                </c:pt>
                <c:pt idx="39506">
                  <c:v>-338.036</c:v>
                </c:pt>
                <c:pt idx="39507">
                  <c:v>-338.02</c:v>
                </c:pt>
                <c:pt idx="39508">
                  <c:v>-338.00400000000002</c:v>
                </c:pt>
                <c:pt idx="39509">
                  <c:v>-337.988</c:v>
                </c:pt>
                <c:pt idx="39510">
                  <c:v>-337.97199999999998</c:v>
                </c:pt>
                <c:pt idx="39511">
                  <c:v>-337.95600000000002</c:v>
                </c:pt>
                <c:pt idx="39512">
                  <c:v>-337.94</c:v>
                </c:pt>
                <c:pt idx="39513">
                  <c:v>-337.92399999999998</c:v>
                </c:pt>
                <c:pt idx="39514">
                  <c:v>-337.90800000000002</c:v>
                </c:pt>
                <c:pt idx="39515">
                  <c:v>-337.892</c:v>
                </c:pt>
                <c:pt idx="39516">
                  <c:v>-337.87599999999998</c:v>
                </c:pt>
                <c:pt idx="39517">
                  <c:v>-337.86</c:v>
                </c:pt>
                <c:pt idx="39518">
                  <c:v>-337.84399999999999</c:v>
                </c:pt>
                <c:pt idx="39519">
                  <c:v>-337.82799999999997</c:v>
                </c:pt>
                <c:pt idx="39520">
                  <c:v>-337.81200000000001</c:v>
                </c:pt>
                <c:pt idx="39521">
                  <c:v>-337.79599999999999</c:v>
                </c:pt>
                <c:pt idx="39522">
                  <c:v>-337.78</c:v>
                </c:pt>
                <c:pt idx="39523">
                  <c:v>-337.76400000000001</c:v>
                </c:pt>
                <c:pt idx="39524">
                  <c:v>-337.74799999999999</c:v>
                </c:pt>
                <c:pt idx="39525">
                  <c:v>-337.73200000000003</c:v>
                </c:pt>
                <c:pt idx="39526">
                  <c:v>-337.71600000000001</c:v>
                </c:pt>
                <c:pt idx="39527">
                  <c:v>-337.7</c:v>
                </c:pt>
                <c:pt idx="39528">
                  <c:v>-337.68400000000003</c:v>
                </c:pt>
                <c:pt idx="39529">
                  <c:v>-337.66800000000001</c:v>
                </c:pt>
                <c:pt idx="39530">
                  <c:v>-337.65199999999999</c:v>
                </c:pt>
                <c:pt idx="39531">
                  <c:v>-337.63600000000002</c:v>
                </c:pt>
                <c:pt idx="39532">
                  <c:v>-337.62</c:v>
                </c:pt>
                <c:pt idx="39533">
                  <c:v>-337.60399999999998</c:v>
                </c:pt>
                <c:pt idx="39534">
                  <c:v>-337.58800000000002</c:v>
                </c:pt>
                <c:pt idx="39535">
                  <c:v>-337.572</c:v>
                </c:pt>
                <c:pt idx="39536">
                  <c:v>-337.55599999999998</c:v>
                </c:pt>
                <c:pt idx="39537">
                  <c:v>-337.54</c:v>
                </c:pt>
                <c:pt idx="39538">
                  <c:v>-337.524</c:v>
                </c:pt>
                <c:pt idx="39539">
                  <c:v>-337.50799999999998</c:v>
                </c:pt>
                <c:pt idx="39540">
                  <c:v>-337.49200000000002</c:v>
                </c:pt>
                <c:pt idx="39541">
                  <c:v>-337.476</c:v>
                </c:pt>
                <c:pt idx="39542">
                  <c:v>-337.46</c:v>
                </c:pt>
                <c:pt idx="39543">
                  <c:v>-337.44400000000002</c:v>
                </c:pt>
                <c:pt idx="39544">
                  <c:v>-337.428</c:v>
                </c:pt>
                <c:pt idx="39545">
                  <c:v>-337.41199999999998</c:v>
                </c:pt>
                <c:pt idx="39546">
                  <c:v>-337.39600000000002</c:v>
                </c:pt>
                <c:pt idx="39547">
                  <c:v>-337.38</c:v>
                </c:pt>
                <c:pt idx="39548">
                  <c:v>-337.36399999999998</c:v>
                </c:pt>
                <c:pt idx="39549">
                  <c:v>-337.34800000000001</c:v>
                </c:pt>
                <c:pt idx="39550">
                  <c:v>-337.33199999999999</c:v>
                </c:pt>
                <c:pt idx="39551">
                  <c:v>-337.31599999999997</c:v>
                </c:pt>
                <c:pt idx="39552">
                  <c:v>-337.3</c:v>
                </c:pt>
                <c:pt idx="39553">
                  <c:v>-337.28399999999999</c:v>
                </c:pt>
                <c:pt idx="39554">
                  <c:v>-337.26799999999997</c:v>
                </c:pt>
                <c:pt idx="39555">
                  <c:v>-337.25200000000001</c:v>
                </c:pt>
                <c:pt idx="39556">
                  <c:v>-337.23599999999999</c:v>
                </c:pt>
                <c:pt idx="39557">
                  <c:v>-337.22</c:v>
                </c:pt>
                <c:pt idx="39558">
                  <c:v>-337.20400000000001</c:v>
                </c:pt>
                <c:pt idx="39559">
                  <c:v>-337.18799999999999</c:v>
                </c:pt>
                <c:pt idx="39560">
                  <c:v>-337.17200000000003</c:v>
                </c:pt>
                <c:pt idx="39561">
                  <c:v>-337.15600000000001</c:v>
                </c:pt>
                <c:pt idx="39562">
                  <c:v>-337.14</c:v>
                </c:pt>
                <c:pt idx="39563">
                  <c:v>-337.12400000000002</c:v>
                </c:pt>
                <c:pt idx="39564">
                  <c:v>-337.108</c:v>
                </c:pt>
                <c:pt idx="39565">
                  <c:v>-337.09199999999998</c:v>
                </c:pt>
                <c:pt idx="39566">
                  <c:v>-337.07600000000002</c:v>
                </c:pt>
                <c:pt idx="39567">
                  <c:v>-337.06</c:v>
                </c:pt>
                <c:pt idx="39568">
                  <c:v>-337.04399999999998</c:v>
                </c:pt>
                <c:pt idx="39569">
                  <c:v>-337.02800000000002</c:v>
                </c:pt>
                <c:pt idx="39570">
                  <c:v>-337.012</c:v>
                </c:pt>
                <c:pt idx="39571">
                  <c:v>-336.99599999999998</c:v>
                </c:pt>
                <c:pt idx="39572">
                  <c:v>-336.98</c:v>
                </c:pt>
                <c:pt idx="39573">
                  <c:v>-336.964</c:v>
                </c:pt>
                <c:pt idx="39574">
                  <c:v>-336.94799999999998</c:v>
                </c:pt>
                <c:pt idx="39575">
                  <c:v>-336.93200000000002</c:v>
                </c:pt>
                <c:pt idx="39576">
                  <c:v>-336.916</c:v>
                </c:pt>
                <c:pt idx="39577">
                  <c:v>-336.9</c:v>
                </c:pt>
                <c:pt idx="39578">
                  <c:v>-336.88400000000001</c:v>
                </c:pt>
                <c:pt idx="39579">
                  <c:v>-336.86799999999999</c:v>
                </c:pt>
                <c:pt idx="39580">
                  <c:v>-336.85199999999998</c:v>
                </c:pt>
                <c:pt idx="39581">
                  <c:v>-336.83600000000001</c:v>
                </c:pt>
                <c:pt idx="39582">
                  <c:v>-336.82</c:v>
                </c:pt>
                <c:pt idx="39583">
                  <c:v>-336.80399999999997</c:v>
                </c:pt>
                <c:pt idx="39584">
                  <c:v>-336.78800000000001</c:v>
                </c:pt>
                <c:pt idx="39585">
                  <c:v>-336.77199999999999</c:v>
                </c:pt>
                <c:pt idx="39586">
                  <c:v>-336.75599999999997</c:v>
                </c:pt>
                <c:pt idx="39587">
                  <c:v>-336.74</c:v>
                </c:pt>
                <c:pt idx="39588">
                  <c:v>-336.72399999999999</c:v>
                </c:pt>
                <c:pt idx="39589">
                  <c:v>-336.70800000000003</c:v>
                </c:pt>
                <c:pt idx="39590">
                  <c:v>-336.69200000000001</c:v>
                </c:pt>
                <c:pt idx="39591">
                  <c:v>-336.67599999999999</c:v>
                </c:pt>
                <c:pt idx="39592">
                  <c:v>-336.66</c:v>
                </c:pt>
                <c:pt idx="39593">
                  <c:v>-336.64400000000001</c:v>
                </c:pt>
                <c:pt idx="39594">
                  <c:v>-336.62799999999999</c:v>
                </c:pt>
                <c:pt idx="39595">
                  <c:v>-336.61200000000002</c:v>
                </c:pt>
                <c:pt idx="39596">
                  <c:v>-336.596</c:v>
                </c:pt>
                <c:pt idx="39597">
                  <c:v>-336.58</c:v>
                </c:pt>
                <c:pt idx="39598">
                  <c:v>-336.56400000000002</c:v>
                </c:pt>
                <c:pt idx="39599">
                  <c:v>-336.548</c:v>
                </c:pt>
                <c:pt idx="39600">
                  <c:v>-336.53199999999998</c:v>
                </c:pt>
                <c:pt idx="39601">
                  <c:v>-336.51600000000002</c:v>
                </c:pt>
                <c:pt idx="39602">
                  <c:v>-336.5</c:v>
                </c:pt>
                <c:pt idx="39603">
                  <c:v>-336.48399999999998</c:v>
                </c:pt>
                <c:pt idx="39604">
                  <c:v>-336.46800000000002</c:v>
                </c:pt>
                <c:pt idx="39605">
                  <c:v>-336.452</c:v>
                </c:pt>
                <c:pt idx="39606">
                  <c:v>-336.43599999999998</c:v>
                </c:pt>
                <c:pt idx="39607">
                  <c:v>-336.42</c:v>
                </c:pt>
                <c:pt idx="39608">
                  <c:v>-336.404</c:v>
                </c:pt>
                <c:pt idx="39609">
                  <c:v>-336.38799999999998</c:v>
                </c:pt>
                <c:pt idx="39610">
                  <c:v>-336.37200000000001</c:v>
                </c:pt>
                <c:pt idx="39611">
                  <c:v>-336.35599999999999</c:v>
                </c:pt>
                <c:pt idx="39612">
                  <c:v>-336.34</c:v>
                </c:pt>
                <c:pt idx="39613">
                  <c:v>-336.32400000000001</c:v>
                </c:pt>
                <c:pt idx="39614">
                  <c:v>-336.30799999999999</c:v>
                </c:pt>
                <c:pt idx="39615">
                  <c:v>-336.29199999999997</c:v>
                </c:pt>
                <c:pt idx="39616">
                  <c:v>-336.27600000000001</c:v>
                </c:pt>
                <c:pt idx="39617">
                  <c:v>-336.26</c:v>
                </c:pt>
                <c:pt idx="39618">
                  <c:v>-336.245</c:v>
                </c:pt>
                <c:pt idx="39619">
                  <c:v>-336.22899999999998</c:v>
                </c:pt>
                <c:pt idx="39620">
                  <c:v>-336.21300000000002</c:v>
                </c:pt>
                <c:pt idx="39621">
                  <c:v>-336.197</c:v>
                </c:pt>
                <c:pt idx="39622">
                  <c:v>-336.18099999999998</c:v>
                </c:pt>
                <c:pt idx="39623">
                  <c:v>-336.16500000000002</c:v>
                </c:pt>
                <c:pt idx="39624">
                  <c:v>-336.149</c:v>
                </c:pt>
                <c:pt idx="39625">
                  <c:v>-336.13299999999998</c:v>
                </c:pt>
                <c:pt idx="39626">
                  <c:v>-336.11700000000002</c:v>
                </c:pt>
                <c:pt idx="39627">
                  <c:v>-336.101</c:v>
                </c:pt>
                <c:pt idx="39628">
                  <c:v>-336.08499999999998</c:v>
                </c:pt>
                <c:pt idx="39629">
                  <c:v>-336.06900000000002</c:v>
                </c:pt>
                <c:pt idx="39630">
                  <c:v>-336.053</c:v>
                </c:pt>
                <c:pt idx="39631">
                  <c:v>-336.03699999999998</c:v>
                </c:pt>
                <c:pt idx="39632">
                  <c:v>-336.02100000000002</c:v>
                </c:pt>
                <c:pt idx="39633">
                  <c:v>-336.005</c:v>
                </c:pt>
                <c:pt idx="39634">
                  <c:v>-335.98899999999998</c:v>
                </c:pt>
                <c:pt idx="39635">
                  <c:v>-335.97300000000001</c:v>
                </c:pt>
                <c:pt idx="39636">
                  <c:v>-335.95699999999999</c:v>
                </c:pt>
                <c:pt idx="39637">
                  <c:v>-335.94099999999997</c:v>
                </c:pt>
                <c:pt idx="39638">
                  <c:v>-335.92500000000001</c:v>
                </c:pt>
                <c:pt idx="39639">
                  <c:v>-335.90899999999999</c:v>
                </c:pt>
                <c:pt idx="39640">
                  <c:v>-335.89299999999997</c:v>
                </c:pt>
                <c:pt idx="39641">
                  <c:v>-335.87700000000001</c:v>
                </c:pt>
                <c:pt idx="39642">
                  <c:v>-335.86099999999999</c:v>
                </c:pt>
                <c:pt idx="39643">
                  <c:v>-335.84500000000003</c:v>
                </c:pt>
                <c:pt idx="39644">
                  <c:v>-335.82900000000001</c:v>
                </c:pt>
                <c:pt idx="39645">
                  <c:v>-335.81299999999999</c:v>
                </c:pt>
                <c:pt idx="39646">
                  <c:v>-335.79700000000003</c:v>
                </c:pt>
                <c:pt idx="39647">
                  <c:v>-335.78100000000001</c:v>
                </c:pt>
                <c:pt idx="39648">
                  <c:v>-335.76499999999999</c:v>
                </c:pt>
                <c:pt idx="39649">
                  <c:v>-335.74900000000002</c:v>
                </c:pt>
                <c:pt idx="39650">
                  <c:v>-335.733</c:v>
                </c:pt>
                <c:pt idx="39651">
                  <c:v>-335.71699999999998</c:v>
                </c:pt>
                <c:pt idx="39652">
                  <c:v>-335.70100000000002</c:v>
                </c:pt>
                <c:pt idx="39653">
                  <c:v>-335.685</c:v>
                </c:pt>
                <c:pt idx="39654">
                  <c:v>-335.66899999999998</c:v>
                </c:pt>
                <c:pt idx="39655">
                  <c:v>-335.65300000000002</c:v>
                </c:pt>
                <c:pt idx="39656">
                  <c:v>-335.637</c:v>
                </c:pt>
                <c:pt idx="39657">
                  <c:v>-335.62099999999998</c:v>
                </c:pt>
                <c:pt idx="39658">
                  <c:v>-335.60500000000002</c:v>
                </c:pt>
                <c:pt idx="39659">
                  <c:v>-335.589</c:v>
                </c:pt>
                <c:pt idx="39660">
                  <c:v>-335.57299999999998</c:v>
                </c:pt>
                <c:pt idx="39661">
                  <c:v>-335.55700000000002</c:v>
                </c:pt>
                <c:pt idx="39662">
                  <c:v>-335.541</c:v>
                </c:pt>
                <c:pt idx="39663">
                  <c:v>-335.52499999999998</c:v>
                </c:pt>
                <c:pt idx="39664">
                  <c:v>-335.50900000000001</c:v>
                </c:pt>
                <c:pt idx="39665">
                  <c:v>-335.49299999999999</c:v>
                </c:pt>
                <c:pt idx="39666">
                  <c:v>-335.47699999999998</c:v>
                </c:pt>
                <c:pt idx="39667">
                  <c:v>-335.46100000000001</c:v>
                </c:pt>
                <c:pt idx="39668">
                  <c:v>-335.44499999999999</c:v>
                </c:pt>
                <c:pt idx="39669">
                  <c:v>-335.42899999999997</c:v>
                </c:pt>
                <c:pt idx="39670">
                  <c:v>-335.41300000000001</c:v>
                </c:pt>
                <c:pt idx="39671">
                  <c:v>-335.39699999999999</c:v>
                </c:pt>
                <c:pt idx="39672">
                  <c:v>-335.38099999999997</c:v>
                </c:pt>
                <c:pt idx="39673">
                  <c:v>-335.36500000000001</c:v>
                </c:pt>
                <c:pt idx="39674">
                  <c:v>-335.34899999999999</c:v>
                </c:pt>
                <c:pt idx="39675">
                  <c:v>-335.33300000000003</c:v>
                </c:pt>
                <c:pt idx="39676">
                  <c:v>-335.31700000000001</c:v>
                </c:pt>
                <c:pt idx="39677">
                  <c:v>-335.30099999999999</c:v>
                </c:pt>
                <c:pt idx="39678">
                  <c:v>-335.28500000000003</c:v>
                </c:pt>
                <c:pt idx="39679">
                  <c:v>-335.26900000000001</c:v>
                </c:pt>
                <c:pt idx="39680">
                  <c:v>-335.25299999999999</c:v>
                </c:pt>
                <c:pt idx="39681">
                  <c:v>-335.23700000000002</c:v>
                </c:pt>
                <c:pt idx="39682">
                  <c:v>-335.221</c:v>
                </c:pt>
                <c:pt idx="39683">
                  <c:v>-335.20499999999998</c:v>
                </c:pt>
                <c:pt idx="39684">
                  <c:v>-335.18900000000002</c:v>
                </c:pt>
                <c:pt idx="39685">
                  <c:v>-335.173</c:v>
                </c:pt>
                <c:pt idx="39686">
                  <c:v>-335.15699999999998</c:v>
                </c:pt>
                <c:pt idx="39687">
                  <c:v>-335.14100000000002</c:v>
                </c:pt>
                <c:pt idx="39688">
                  <c:v>-335.125</c:v>
                </c:pt>
                <c:pt idx="39689">
                  <c:v>-335.10899999999998</c:v>
                </c:pt>
                <c:pt idx="39690">
                  <c:v>-335.09300000000002</c:v>
                </c:pt>
                <c:pt idx="39691">
                  <c:v>-335.077</c:v>
                </c:pt>
                <c:pt idx="39692">
                  <c:v>-335.06099999999998</c:v>
                </c:pt>
                <c:pt idx="39693">
                  <c:v>-335.04500000000002</c:v>
                </c:pt>
                <c:pt idx="39694">
                  <c:v>-335.029</c:v>
                </c:pt>
                <c:pt idx="39695">
                  <c:v>-335.01299999999998</c:v>
                </c:pt>
                <c:pt idx="39696">
                  <c:v>-334.99700000000001</c:v>
                </c:pt>
                <c:pt idx="39697">
                  <c:v>-334.98099999999999</c:v>
                </c:pt>
                <c:pt idx="39698">
                  <c:v>-334.96499999999997</c:v>
                </c:pt>
                <c:pt idx="39699">
                  <c:v>-334.94900000000001</c:v>
                </c:pt>
                <c:pt idx="39700">
                  <c:v>-334.93299999999999</c:v>
                </c:pt>
                <c:pt idx="39701">
                  <c:v>-334.91699999999997</c:v>
                </c:pt>
                <c:pt idx="39702">
                  <c:v>-334.90100000000001</c:v>
                </c:pt>
                <c:pt idx="39703">
                  <c:v>-334.88499999999999</c:v>
                </c:pt>
                <c:pt idx="39704">
                  <c:v>-334.86900000000003</c:v>
                </c:pt>
                <c:pt idx="39705">
                  <c:v>-334.85300000000001</c:v>
                </c:pt>
                <c:pt idx="39706">
                  <c:v>-334.83699999999999</c:v>
                </c:pt>
                <c:pt idx="39707">
                  <c:v>-334.82100000000003</c:v>
                </c:pt>
                <c:pt idx="39708">
                  <c:v>-334.80500000000001</c:v>
                </c:pt>
                <c:pt idx="39709">
                  <c:v>-334.78899999999999</c:v>
                </c:pt>
                <c:pt idx="39710">
                  <c:v>-334.77300000000002</c:v>
                </c:pt>
                <c:pt idx="39711">
                  <c:v>-334.75700000000001</c:v>
                </c:pt>
                <c:pt idx="39712">
                  <c:v>-334.74099999999999</c:v>
                </c:pt>
                <c:pt idx="39713">
                  <c:v>-334.72500000000002</c:v>
                </c:pt>
                <c:pt idx="39714">
                  <c:v>-334.709</c:v>
                </c:pt>
                <c:pt idx="39715">
                  <c:v>-334.69299999999998</c:v>
                </c:pt>
                <c:pt idx="39716">
                  <c:v>-334.67700000000002</c:v>
                </c:pt>
                <c:pt idx="39717">
                  <c:v>-334.661</c:v>
                </c:pt>
                <c:pt idx="39718">
                  <c:v>-334.64499999999998</c:v>
                </c:pt>
                <c:pt idx="39719">
                  <c:v>-334.62900000000002</c:v>
                </c:pt>
                <c:pt idx="39720">
                  <c:v>-334.613</c:v>
                </c:pt>
                <c:pt idx="39721">
                  <c:v>-334.59699999999998</c:v>
                </c:pt>
                <c:pt idx="39722">
                  <c:v>-334.58100000000002</c:v>
                </c:pt>
                <c:pt idx="39723">
                  <c:v>-334.565</c:v>
                </c:pt>
                <c:pt idx="39724">
                  <c:v>-334.54899999999998</c:v>
                </c:pt>
                <c:pt idx="39725">
                  <c:v>-334.53300000000002</c:v>
                </c:pt>
                <c:pt idx="39726">
                  <c:v>-334.517</c:v>
                </c:pt>
                <c:pt idx="39727">
                  <c:v>-334.50099999999998</c:v>
                </c:pt>
                <c:pt idx="39728">
                  <c:v>-334.48500000000001</c:v>
                </c:pt>
                <c:pt idx="39729">
                  <c:v>-334.46899999999999</c:v>
                </c:pt>
                <c:pt idx="39730">
                  <c:v>-334.45299999999997</c:v>
                </c:pt>
                <c:pt idx="39731">
                  <c:v>-334.43799999999999</c:v>
                </c:pt>
                <c:pt idx="39732">
                  <c:v>-334.42200000000003</c:v>
                </c:pt>
                <c:pt idx="39733">
                  <c:v>-334.40600000000001</c:v>
                </c:pt>
                <c:pt idx="39734">
                  <c:v>-334.39</c:v>
                </c:pt>
                <c:pt idx="39735">
                  <c:v>-334.37400000000002</c:v>
                </c:pt>
                <c:pt idx="39736">
                  <c:v>-334.358</c:v>
                </c:pt>
                <c:pt idx="39737">
                  <c:v>-334.34199999999998</c:v>
                </c:pt>
                <c:pt idx="39738">
                  <c:v>-334.32600000000002</c:v>
                </c:pt>
                <c:pt idx="39739">
                  <c:v>-334.31</c:v>
                </c:pt>
                <c:pt idx="39740">
                  <c:v>-334.29399999999998</c:v>
                </c:pt>
                <c:pt idx="39741">
                  <c:v>-334.27800000000002</c:v>
                </c:pt>
                <c:pt idx="39742">
                  <c:v>-334.262</c:v>
                </c:pt>
                <c:pt idx="39743">
                  <c:v>-334.24599999999998</c:v>
                </c:pt>
                <c:pt idx="39744">
                  <c:v>-334.23</c:v>
                </c:pt>
                <c:pt idx="39745">
                  <c:v>-334.214</c:v>
                </c:pt>
                <c:pt idx="39746">
                  <c:v>-334.19799999999998</c:v>
                </c:pt>
                <c:pt idx="39747">
                  <c:v>-334.18200000000002</c:v>
                </c:pt>
                <c:pt idx="39748">
                  <c:v>-334.166</c:v>
                </c:pt>
                <c:pt idx="39749">
                  <c:v>-334.15</c:v>
                </c:pt>
                <c:pt idx="39750">
                  <c:v>-334.13400000000001</c:v>
                </c:pt>
                <c:pt idx="39751">
                  <c:v>-334.11799999999999</c:v>
                </c:pt>
                <c:pt idx="39752">
                  <c:v>-334.10199999999998</c:v>
                </c:pt>
                <c:pt idx="39753">
                  <c:v>-334.08600000000001</c:v>
                </c:pt>
                <c:pt idx="39754">
                  <c:v>-334.07</c:v>
                </c:pt>
                <c:pt idx="39755">
                  <c:v>-334.05399999999997</c:v>
                </c:pt>
                <c:pt idx="39756">
                  <c:v>-334.03800000000001</c:v>
                </c:pt>
                <c:pt idx="39757">
                  <c:v>-334.02199999999999</c:v>
                </c:pt>
                <c:pt idx="39758">
                  <c:v>-334.00599999999997</c:v>
                </c:pt>
                <c:pt idx="39759">
                  <c:v>-333.99</c:v>
                </c:pt>
                <c:pt idx="39760">
                  <c:v>-333.97399999999999</c:v>
                </c:pt>
                <c:pt idx="39761">
                  <c:v>-333.95800000000003</c:v>
                </c:pt>
                <c:pt idx="39762">
                  <c:v>-333.94200000000001</c:v>
                </c:pt>
                <c:pt idx="39763">
                  <c:v>-333.92599999999999</c:v>
                </c:pt>
                <c:pt idx="39764">
                  <c:v>-333.91</c:v>
                </c:pt>
                <c:pt idx="39765">
                  <c:v>-333.89400000000001</c:v>
                </c:pt>
                <c:pt idx="39766">
                  <c:v>-333.87799999999999</c:v>
                </c:pt>
                <c:pt idx="39767">
                  <c:v>-333.86200000000002</c:v>
                </c:pt>
                <c:pt idx="39768">
                  <c:v>-333.846</c:v>
                </c:pt>
                <c:pt idx="39769">
                  <c:v>-333.83</c:v>
                </c:pt>
                <c:pt idx="39770">
                  <c:v>-333.81400000000002</c:v>
                </c:pt>
                <c:pt idx="39771">
                  <c:v>-333.798</c:v>
                </c:pt>
                <c:pt idx="39772">
                  <c:v>-333.78199999999998</c:v>
                </c:pt>
                <c:pt idx="39773">
                  <c:v>-333.76600000000002</c:v>
                </c:pt>
                <c:pt idx="39774">
                  <c:v>-333.75</c:v>
                </c:pt>
                <c:pt idx="39775">
                  <c:v>-333.73399999999998</c:v>
                </c:pt>
                <c:pt idx="39776">
                  <c:v>-333.71800000000002</c:v>
                </c:pt>
                <c:pt idx="39777">
                  <c:v>-333.702</c:v>
                </c:pt>
                <c:pt idx="39778">
                  <c:v>-333.68599999999998</c:v>
                </c:pt>
                <c:pt idx="39779">
                  <c:v>-333.67</c:v>
                </c:pt>
                <c:pt idx="39780">
                  <c:v>-333.654</c:v>
                </c:pt>
                <c:pt idx="39781">
                  <c:v>-333.63799999999998</c:v>
                </c:pt>
                <c:pt idx="39782">
                  <c:v>-333.62200000000001</c:v>
                </c:pt>
                <c:pt idx="39783">
                  <c:v>-333.60599999999999</c:v>
                </c:pt>
                <c:pt idx="39784">
                  <c:v>-333.59</c:v>
                </c:pt>
                <c:pt idx="39785">
                  <c:v>-333.57400000000001</c:v>
                </c:pt>
                <c:pt idx="39786">
                  <c:v>-333.55799999999999</c:v>
                </c:pt>
                <c:pt idx="39787">
                  <c:v>-333.54199999999997</c:v>
                </c:pt>
                <c:pt idx="39788">
                  <c:v>-333.52600000000001</c:v>
                </c:pt>
                <c:pt idx="39789">
                  <c:v>-333.51</c:v>
                </c:pt>
                <c:pt idx="39790">
                  <c:v>-333.49400000000003</c:v>
                </c:pt>
                <c:pt idx="39791">
                  <c:v>-333.47800000000001</c:v>
                </c:pt>
                <c:pt idx="39792">
                  <c:v>-333.46199999999999</c:v>
                </c:pt>
                <c:pt idx="39793">
                  <c:v>-333.44600000000003</c:v>
                </c:pt>
                <c:pt idx="39794">
                  <c:v>-333.43</c:v>
                </c:pt>
                <c:pt idx="39795">
                  <c:v>-333.41399999999999</c:v>
                </c:pt>
                <c:pt idx="39796">
                  <c:v>-333.39800000000002</c:v>
                </c:pt>
                <c:pt idx="39797">
                  <c:v>-333.38200000000001</c:v>
                </c:pt>
                <c:pt idx="39798">
                  <c:v>-333.36599999999999</c:v>
                </c:pt>
                <c:pt idx="39799">
                  <c:v>-333.35</c:v>
                </c:pt>
                <c:pt idx="39800">
                  <c:v>-333.334</c:v>
                </c:pt>
                <c:pt idx="39801">
                  <c:v>-333.31799999999998</c:v>
                </c:pt>
                <c:pt idx="39802">
                  <c:v>-333.30200000000002</c:v>
                </c:pt>
                <c:pt idx="39803">
                  <c:v>-333.286</c:v>
                </c:pt>
                <c:pt idx="39804">
                  <c:v>-333.27</c:v>
                </c:pt>
                <c:pt idx="39805">
                  <c:v>-333.25400000000002</c:v>
                </c:pt>
                <c:pt idx="39806">
                  <c:v>-333.238</c:v>
                </c:pt>
                <c:pt idx="39807">
                  <c:v>-333.22199999999998</c:v>
                </c:pt>
                <c:pt idx="39808">
                  <c:v>-333.20600000000002</c:v>
                </c:pt>
                <c:pt idx="39809">
                  <c:v>-333.19</c:v>
                </c:pt>
                <c:pt idx="39810">
                  <c:v>-333.17399999999998</c:v>
                </c:pt>
                <c:pt idx="39811">
                  <c:v>-333.15800000000002</c:v>
                </c:pt>
                <c:pt idx="39812">
                  <c:v>-333.142</c:v>
                </c:pt>
                <c:pt idx="39813">
                  <c:v>-333.12599999999998</c:v>
                </c:pt>
                <c:pt idx="39814">
                  <c:v>-333.11</c:v>
                </c:pt>
                <c:pt idx="39815">
                  <c:v>-333.09399999999999</c:v>
                </c:pt>
                <c:pt idx="39816">
                  <c:v>-333.07799999999997</c:v>
                </c:pt>
                <c:pt idx="39817">
                  <c:v>-333.06200000000001</c:v>
                </c:pt>
                <c:pt idx="39818">
                  <c:v>-333.04599999999999</c:v>
                </c:pt>
                <c:pt idx="39819">
                  <c:v>-333.03</c:v>
                </c:pt>
                <c:pt idx="39820">
                  <c:v>-333.01400000000001</c:v>
                </c:pt>
                <c:pt idx="39821">
                  <c:v>-332.99799999999999</c:v>
                </c:pt>
                <c:pt idx="39822">
                  <c:v>-332.98200000000003</c:v>
                </c:pt>
                <c:pt idx="39823">
                  <c:v>-332.96600000000001</c:v>
                </c:pt>
                <c:pt idx="39824">
                  <c:v>-332.95</c:v>
                </c:pt>
                <c:pt idx="39825">
                  <c:v>-332.93400000000003</c:v>
                </c:pt>
                <c:pt idx="39826">
                  <c:v>-332.91800000000001</c:v>
                </c:pt>
                <c:pt idx="39827">
                  <c:v>-332.90199999999999</c:v>
                </c:pt>
                <c:pt idx="39828">
                  <c:v>-332.88600000000002</c:v>
                </c:pt>
                <c:pt idx="39829">
                  <c:v>-332.87</c:v>
                </c:pt>
                <c:pt idx="39830">
                  <c:v>-332.85399999999998</c:v>
                </c:pt>
                <c:pt idx="39831">
                  <c:v>-332.83800000000002</c:v>
                </c:pt>
                <c:pt idx="39832">
                  <c:v>-332.822</c:v>
                </c:pt>
                <c:pt idx="39833">
                  <c:v>-332.80599999999998</c:v>
                </c:pt>
                <c:pt idx="39834">
                  <c:v>-332.79</c:v>
                </c:pt>
                <c:pt idx="39835">
                  <c:v>-332.774</c:v>
                </c:pt>
                <c:pt idx="39836">
                  <c:v>-332.75799999999998</c:v>
                </c:pt>
                <c:pt idx="39837">
                  <c:v>-332.74200000000002</c:v>
                </c:pt>
                <c:pt idx="39838">
                  <c:v>-332.726</c:v>
                </c:pt>
                <c:pt idx="39839">
                  <c:v>-332.71</c:v>
                </c:pt>
                <c:pt idx="39840">
                  <c:v>-332.69400000000002</c:v>
                </c:pt>
                <c:pt idx="39841">
                  <c:v>-332.678</c:v>
                </c:pt>
                <c:pt idx="39842">
                  <c:v>-332.66199999999998</c:v>
                </c:pt>
                <c:pt idx="39843">
                  <c:v>-332.64600000000002</c:v>
                </c:pt>
                <c:pt idx="39844">
                  <c:v>-332.63</c:v>
                </c:pt>
                <c:pt idx="39845">
                  <c:v>-332.61500000000001</c:v>
                </c:pt>
                <c:pt idx="39846">
                  <c:v>-332.59899999999999</c:v>
                </c:pt>
                <c:pt idx="39847">
                  <c:v>-332.58300000000003</c:v>
                </c:pt>
                <c:pt idx="39848">
                  <c:v>-332.56700000000001</c:v>
                </c:pt>
                <c:pt idx="39849">
                  <c:v>-332.55099999999999</c:v>
                </c:pt>
                <c:pt idx="39850">
                  <c:v>-332.53500000000003</c:v>
                </c:pt>
                <c:pt idx="39851">
                  <c:v>-332.51900000000001</c:v>
                </c:pt>
                <c:pt idx="39852">
                  <c:v>-332.50299999999999</c:v>
                </c:pt>
                <c:pt idx="39853">
                  <c:v>-332.48700000000002</c:v>
                </c:pt>
                <c:pt idx="39854">
                  <c:v>-332.471</c:v>
                </c:pt>
                <c:pt idx="39855">
                  <c:v>-332.45499999999998</c:v>
                </c:pt>
                <c:pt idx="39856">
                  <c:v>-332.43900000000002</c:v>
                </c:pt>
                <c:pt idx="39857">
                  <c:v>-332.423</c:v>
                </c:pt>
                <c:pt idx="39858">
                  <c:v>-332.40699999999998</c:v>
                </c:pt>
                <c:pt idx="39859">
                  <c:v>-332.39100000000002</c:v>
                </c:pt>
                <c:pt idx="39860">
                  <c:v>-332.375</c:v>
                </c:pt>
                <c:pt idx="39861">
                  <c:v>-332.35899999999998</c:v>
                </c:pt>
                <c:pt idx="39862">
                  <c:v>-332.34300000000002</c:v>
                </c:pt>
                <c:pt idx="39863">
                  <c:v>-332.327</c:v>
                </c:pt>
                <c:pt idx="39864">
                  <c:v>-332.31099999999998</c:v>
                </c:pt>
                <c:pt idx="39865">
                  <c:v>-332.29500000000002</c:v>
                </c:pt>
                <c:pt idx="39866">
                  <c:v>-332.279</c:v>
                </c:pt>
                <c:pt idx="39867">
                  <c:v>-332.26299999999998</c:v>
                </c:pt>
                <c:pt idx="39868">
                  <c:v>-332.24700000000001</c:v>
                </c:pt>
                <c:pt idx="39869">
                  <c:v>-332.23099999999999</c:v>
                </c:pt>
                <c:pt idx="39870">
                  <c:v>-332.21499999999997</c:v>
                </c:pt>
                <c:pt idx="39871">
                  <c:v>-332.19900000000001</c:v>
                </c:pt>
                <c:pt idx="39872">
                  <c:v>-332.18299999999999</c:v>
                </c:pt>
                <c:pt idx="39873">
                  <c:v>-332.16699999999997</c:v>
                </c:pt>
                <c:pt idx="39874">
                  <c:v>-332.15100000000001</c:v>
                </c:pt>
                <c:pt idx="39875">
                  <c:v>-332.13499999999999</c:v>
                </c:pt>
                <c:pt idx="39876">
                  <c:v>-332.11900000000003</c:v>
                </c:pt>
                <c:pt idx="39877">
                  <c:v>-332.10300000000001</c:v>
                </c:pt>
                <c:pt idx="39878">
                  <c:v>-332.08699999999999</c:v>
                </c:pt>
                <c:pt idx="39879">
                  <c:v>-332.07100000000003</c:v>
                </c:pt>
                <c:pt idx="39880">
                  <c:v>-332.05500000000001</c:v>
                </c:pt>
                <c:pt idx="39881">
                  <c:v>-332.03899999999999</c:v>
                </c:pt>
                <c:pt idx="39882">
                  <c:v>-332.02300000000002</c:v>
                </c:pt>
                <c:pt idx="39883">
                  <c:v>-332.00700000000001</c:v>
                </c:pt>
                <c:pt idx="39884">
                  <c:v>-331.99099999999999</c:v>
                </c:pt>
                <c:pt idx="39885">
                  <c:v>-331.97500000000002</c:v>
                </c:pt>
                <c:pt idx="39886">
                  <c:v>-331.959</c:v>
                </c:pt>
                <c:pt idx="39887">
                  <c:v>-331.94299999999998</c:v>
                </c:pt>
                <c:pt idx="39888">
                  <c:v>-331.92700000000002</c:v>
                </c:pt>
                <c:pt idx="39889">
                  <c:v>-331.911</c:v>
                </c:pt>
                <c:pt idx="39890">
                  <c:v>-331.89499999999998</c:v>
                </c:pt>
                <c:pt idx="39891">
                  <c:v>-331.87900000000002</c:v>
                </c:pt>
                <c:pt idx="39892">
                  <c:v>-331.863</c:v>
                </c:pt>
                <c:pt idx="39893">
                  <c:v>-331.84699999999998</c:v>
                </c:pt>
                <c:pt idx="39894">
                  <c:v>-331.83100000000002</c:v>
                </c:pt>
                <c:pt idx="39895">
                  <c:v>-331.815</c:v>
                </c:pt>
                <c:pt idx="39896">
                  <c:v>-331.79899999999998</c:v>
                </c:pt>
                <c:pt idx="39897">
                  <c:v>-331.78300000000002</c:v>
                </c:pt>
                <c:pt idx="39898">
                  <c:v>-331.767</c:v>
                </c:pt>
                <c:pt idx="39899">
                  <c:v>-331.75099999999998</c:v>
                </c:pt>
                <c:pt idx="39900">
                  <c:v>-331.73500000000001</c:v>
                </c:pt>
                <c:pt idx="39901">
                  <c:v>-331.71899999999999</c:v>
                </c:pt>
                <c:pt idx="39902">
                  <c:v>-331.70299999999997</c:v>
                </c:pt>
                <c:pt idx="39903">
                  <c:v>-331.68700000000001</c:v>
                </c:pt>
                <c:pt idx="39904">
                  <c:v>-331.67099999999999</c:v>
                </c:pt>
                <c:pt idx="39905">
                  <c:v>-331.65499999999997</c:v>
                </c:pt>
                <c:pt idx="39906">
                  <c:v>-331.63900000000001</c:v>
                </c:pt>
                <c:pt idx="39907">
                  <c:v>-331.62299999999999</c:v>
                </c:pt>
                <c:pt idx="39908">
                  <c:v>-331.60700000000003</c:v>
                </c:pt>
                <c:pt idx="39909">
                  <c:v>-331.59100000000001</c:v>
                </c:pt>
                <c:pt idx="39910">
                  <c:v>-331.57499999999999</c:v>
                </c:pt>
                <c:pt idx="39911">
                  <c:v>-331.55900000000003</c:v>
                </c:pt>
                <c:pt idx="39912">
                  <c:v>-331.54300000000001</c:v>
                </c:pt>
                <c:pt idx="39913">
                  <c:v>-331.52699999999999</c:v>
                </c:pt>
                <c:pt idx="39914">
                  <c:v>-331.51100000000002</c:v>
                </c:pt>
                <c:pt idx="39915">
                  <c:v>-331.495</c:v>
                </c:pt>
                <c:pt idx="39916">
                  <c:v>-331.47899999999998</c:v>
                </c:pt>
                <c:pt idx="39917">
                  <c:v>-331.46300000000002</c:v>
                </c:pt>
                <c:pt idx="39918">
                  <c:v>-331.447</c:v>
                </c:pt>
                <c:pt idx="39919">
                  <c:v>-331.43099999999998</c:v>
                </c:pt>
                <c:pt idx="39920">
                  <c:v>-331.41500000000002</c:v>
                </c:pt>
                <c:pt idx="39921">
                  <c:v>-331.399</c:v>
                </c:pt>
                <c:pt idx="39922">
                  <c:v>-331.38299999999998</c:v>
                </c:pt>
                <c:pt idx="39923">
                  <c:v>-331.36700000000002</c:v>
                </c:pt>
                <c:pt idx="39924">
                  <c:v>-331.351</c:v>
                </c:pt>
                <c:pt idx="39925">
                  <c:v>-331.33499999999998</c:v>
                </c:pt>
                <c:pt idx="39926">
                  <c:v>-331.31900000000002</c:v>
                </c:pt>
                <c:pt idx="39927">
                  <c:v>-331.303</c:v>
                </c:pt>
                <c:pt idx="39928">
                  <c:v>-331.28699999999998</c:v>
                </c:pt>
                <c:pt idx="39929">
                  <c:v>-331.27100000000002</c:v>
                </c:pt>
                <c:pt idx="39930">
                  <c:v>-331.255</c:v>
                </c:pt>
                <c:pt idx="39931">
                  <c:v>-331.23899999999998</c:v>
                </c:pt>
                <c:pt idx="39932">
                  <c:v>-331.22300000000001</c:v>
                </c:pt>
                <c:pt idx="39933">
                  <c:v>-331.20699999999999</c:v>
                </c:pt>
                <c:pt idx="39934">
                  <c:v>-331.19099999999997</c:v>
                </c:pt>
                <c:pt idx="39935">
                  <c:v>-331.17500000000001</c:v>
                </c:pt>
                <c:pt idx="39936">
                  <c:v>-331.15899999999999</c:v>
                </c:pt>
                <c:pt idx="39937">
                  <c:v>-331.14299999999997</c:v>
                </c:pt>
                <c:pt idx="39938">
                  <c:v>-331.12700000000001</c:v>
                </c:pt>
                <c:pt idx="39939">
                  <c:v>-331.11099999999999</c:v>
                </c:pt>
                <c:pt idx="39940">
                  <c:v>-331.09500000000003</c:v>
                </c:pt>
                <c:pt idx="39941">
                  <c:v>-331.07900000000001</c:v>
                </c:pt>
                <c:pt idx="39942">
                  <c:v>-331.06299999999999</c:v>
                </c:pt>
                <c:pt idx="39943">
                  <c:v>-331.04700000000003</c:v>
                </c:pt>
                <c:pt idx="39944">
                  <c:v>-331.03100000000001</c:v>
                </c:pt>
                <c:pt idx="39945">
                  <c:v>-331.01499999999999</c:v>
                </c:pt>
                <c:pt idx="39946">
                  <c:v>-330.99900000000002</c:v>
                </c:pt>
                <c:pt idx="39947">
                  <c:v>-330.983</c:v>
                </c:pt>
                <c:pt idx="39948">
                  <c:v>-330.96699999999998</c:v>
                </c:pt>
                <c:pt idx="39949">
                  <c:v>-330.95100000000002</c:v>
                </c:pt>
                <c:pt idx="39950">
                  <c:v>-330.935</c:v>
                </c:pt>
                <c:pt idx="39951">
                  <c:v>-330.91899999999998</c:v>
                </c:pt>
                <c:pt idx="39952">
                  <c:v>-330.90300000000002</c:v>
                </c:pt>
                <c:pt idx="39953">
                  <c:v>-330.887</c:v>
                </c:pt>
                <c:pt idx="39954">
                  <c:v>-330.87099999999998</c:v>
                </c:pt>
                <c:pt idx="39955">
                  <c:v>-330.85500000000002</c:v>
                </c:pt>
                <c:pt idx="39956">
                  <c:v>-330.839</c:v>
                </c:pt>
                <c:pt idx="39957">
                  <c:v>-330.82299999999998</c:v>
                </c:pt>
                <c:pt idx="39958">
                  <c:v>-330.80700000000002</c:v>
                </c:pt>
                <c:pt idx="39959">
                  <c:v>-330.79199999999997</c:v>
                </c:pt>
                <c:pt idx="39960">
                  <c:v>-330.77600000000001</c:v>
                </c:pt>
                <c:pt idx="39961">
                  <c:v>-330.76</c:v>
                </c:pt>
                <c:pt idx="39962">
                  <c:v>-330.74400000000003</c:v>
                </c:pt>
                <c:pt idx="39963">
                  <c:v>-330.72800000000001</c:v>
                </c:pt>
                <c:pt idx="39964">
                  <c:v>-330.71199999999999</c:v>
                </c:pt>
                <c:pt idx="39965">
                  <c:v>-330.69600000000003</c:v>
                </c:pt>
                <c:pt idx="39966">
                  <c:v>-330.68</c:v>
                </c:pt>
                <c:pt idx="39967">
                  <c:v>-330.66399999999999</c:v>
                </c:pt>
                <c:pt idx="39968">
                  <c:v>-330.64800000000002</c:v>
                </c:pt>
                <c:pt idx="39969">
                  <c:v>-330.63200000000001</c:v>
                </c:pt>
                <c:pt idx="39970">
                  <c:v>-330.61599999999999</c:v>
                </c:pt>
                <c:pt idx="39971">
                  <c:v>-330.6</c:v>
                </c:pt>
                <c:pt idx="39972">
                  <c:v>-330.584</c:v>
                </c:pt>
                <c:pt idx="39973">
                  <c:v>-330.56799999999998</c:v>
                </c:pt>
                <c:pt idx="39974">
                  <c:v>-330.55200000000002</c:v>
                </c:pt>
                <c:pt idx="39975">
                  <c:v>-330.536</c:v>
                </c:pt>
                <c:pt idx="39976">
                  <c:v>-330.52</c:v>
                </c:pt>
                <c:pt idx="39977">
                  <c:v>-330.50400000000002</c:v>
                </c:pt>
                <c:pt idx="39978">
                  <c:v>-330.488</c:v>
                </c:pt>
                <c:pt idx="39979">
                  <c:v>-330.47199999999998</c:v>
                </c:pt>
                <c:pt idx="39980">
                  <c:v>-330.45600000000002</c:v>
                </c:pt>
                <c:pt idx="39981">
                  <c:v>-330.44</c:v>
                </c:pt>
                <c:pt idx="39982">
                  <c:v>-330.42399999999998</c:v>
                </c:pt>
                <c:pt idx="39983">
                  <c:v>-330.40800000000002</c:v>
                </c:pt>
                <c:pt idx="39984">
                  <c:v>-330.392</c:v>
                </c:pt>
                <c:pt idx="39985">
                  <c:v>-330.37599999999998</c:v>
                </c:pt>
                <c:pt idx="39986">
                  <c:v>-330.36</c:v>
                </c:pt>
                <c:pt idx="39987">
                  <c:v>-330.34399999999999</c:v>
                </c:pt>
                <c:pt idx="39988">
                  <c:v>-330.32799999999997</c:v>
                </c:pt>
                <c:pt idx="39989">
                  <c:v>-330.31200000000001</c:v>
                </c:pt>
                <c:pt idx="39990">
                  <c:v>-330.29599999999999</c:v>
                </c:pt>
                <c:pt idx="39991">
                  <c:v>-330.28</c:v>
                </c:pt>
                <c:pt idx="39992">
                  <c:v>-330.26400000000001</c:v>
                </c:pt>
                <c:pt idx="39993">
                  <c:v>-330.24799999999999</c:v>
                </c:pt>
                <c:pt idx="39994">
                  <c:v>-330.23200000000003</c:v>
                </c:pt>
                <c:pt idx="39995">
                  <c:v>-330.21600000000001</c:v>
                </c:pt>
                <c:pt idx="39996">
                  <c:v>-330.2</c:v>
                </c:pt>
                <c:pt idx="39997">
                  <c:v>-330.18400000000003</c:v>
                </c:pt>
                <c:pt idx="39998">
                  <c:v>-330.16800000000001</c:v>
                </c:pt>
                <c:pt idx="39999">
                  <c:v>-330.15199999999999</c:v>
                </c:pt>
                <c:pt idx="40000">
                  <c:v>-330.13600000000002</c:v>
                </c:pt>
                <c:pt idx="40001">
                  <c:v>-330.12</c:v>
                </c:pt>
                <c:pt idx="40002">
                  <c:v>-330.10399999999998</c:v>
                </c:pt>
                <c:pt idx="40003">
                  <c:v>-330.08800000000002</c:v>
                </c:pt>
                <c:pt idx="40004">
                  <c:v>-330</c:v>
                </c:pt>
                <c:pt idx="40005">
                  <c:v>-329.98399999999998</c:v>
                </c:pt>
                <c:pt idx="40006">
                  <c:v>-329.96800000000002</c:v>
                </c:pt>
                <c:pt idx="40007">
                  <c:v>-329.952</c:v>
                </c:pt>
                <c:pt idx="40008">
                  <c:v>-329.93599999999998</c:v>
                </c:pt>
                <c:pt idx="40009">
                  <c:v>-329.92</c:v>
                </c:pt>
                <c:pt idx="40010">
                  <c:v>-329.904</c:v>
                </c:pt>
                <c:pt idx="40011">
                  <c:v>-329.88799999999998</c:v>
                </c:pt>
                <c:pt idx="40012">
                  <c:v>-329.87200000000001</c:v>
                </c:pt>
                <c:pt idx="40013">
                  <c:v>-329.85599999999999</c:v>
                </c:pt>
                <c:pt idx="40014">
                  <c:v>-329.84</c:v>
                </c:pt>
                <c:pt idx="40015">
                  <c:v>-329.82400000000001</c:v>
                </c:pt>
                <c:pt idx="40016">
                  <c:v>-329.80799999999999</c:v>
                </c:pt>
                <c:pt idx="40017">
                  <c:v>-329.79199999999997</c:v>
                </c:pt>
                <c:pt idx="40018">
                  <c:v>-329.77600000000001</c:v>
                </c:pt>
                <c:pt idx="40019">
                  <c:v>-329.76</c:v>
                </c:pt>
                <c:pt idx="40020">
                  <c:v>-329.74400000000003</c:v>
                </c:pt>
                <c:pt idx="40021">
                  <c:v>-329.72800000000001</c:v>
                </c:pt>
                <c:pt idx="40022">
                  <c:v>-329.71199999999999</c:v>
                </c:pt>
                <c:pt idx="40023">
                  <c:v>-329.69600000000003</c:v>
                </c:pt>
                <c:pt idx="40024">
                  <c:v>-329.68</c:v>
                </c:pt>
                <c:pt idx="40025">
                  <c:v>-329.66399999999999</c:v>
                </c:pt>
                <c:pt idx="40026">
                  <c:v>-329.64800000000002</c:v>
                </c:pt>
                <c:pt idx="40027">
                  <c:v>-329.63200000000001</c:v>
                </c:pt>
                <c:pt idx="40028">
                  <c:v>-329.61599999999999</c:v>
                </c:pt>
                <c:pt idx="40029">
                  <c:v>-329.6</c:v>
                </c:pt>
                <c:pt idx="40030">
                  <c:v>-329.584</c:v>
                </c:pt>
                <c:pt idx="40031">
                  <c:v>-329.56799999999998</c:v>
                </c:pt>
                <c:pt idx="40032">
                  <c:v>-329.55200000000002</c:v>
                </c:pt>
                <c:pt idx="40033">
                  <c:v>-329.536</c:v>
                </c:pt>
                <c:pt idx="40034">
                  <c:v>-329.52</c:v>
                </c:pt>
                <c:pt idx="40035">
                  <c:v>-329.50400000000002</c:v>
                </c:pt>
                <c:pt idx="40036">
                  <c:v>-329.488</c:v>
                </c:pt>
                <c:pt idx="40037">
                  <c:v>-329.47199999999998</c:v>
                </c:pt>
                <c:pt idx="40038">
                  <c:v>-329.45600000000002</c:v>
                </c:pt>
                <c:pt idx="40039">
                  <c:v>-329.44</c:v>
                </c:pt>
                <c:pt idx="40040">
                  <c:v>-329.42399999999998</c:v>
                </c:pt>
                <c:pt idx="40041">
                  <c:v>-329.40800000000002</c:v>
                </c:pt>
                <c:pt idx="40042">
                  <c:v>-329.392</c:v>
                </c:pt>
                <c:pt idx="40043">
                  <c:v>-329.37599999999998</c:v>
                </c:pt>
                <c:pt idx="40044">
                  <c:v>-329.36</c:v>
                </c:pt>
                <c:pt idx="40045">
                  <c:v>-329.34399999999999</c:v>
                </c:pt>
                <c:pt idx="40046">
                  <c:v>-329.32799999999997</c:v>
                </c:pt>
                <c:pt idx="40047">
                  <c:v>-329.31200000000001</c:v>
                </c:pt>
                <c:pt idx="40048">
                  <c:v>-329.29599999999999</c:v>
                </c:pt>
                <c:pt idx="40049">
                  <c:v>-329.28</c:v>
                </c:pt>
                <c:pt idx="40050">
                  <c:v>-329.26400000000001</c:v>
                </c:pt>
                <c:pt idx="40051">
                  <c:v>-329.24799999999999</c:v>
                </c:pt>
                <c:pt idx="40052">
                  <c:v>-329.23200000000003</c:v>
                </c:pt>
                <c:pt idx="40053">
                  <c:v>-329.21600000000001</c:v>
                </c:pt>
                <c:pt idx="40054">
                  <c:v>-329.2</c:v>
                </c:pt>
                <c:pt idx="40055">
                  <c:v>-329.18400000000003</c:v>
                </c:pt>
                <c:pt idx="40056">
                  <c:v>-329.16800000000001</c:v>
                </c:pt>
                <c:pt idx="40057">
                  <c:v>-329.15199999999999</c:v>
                </c:pt>
                <c:pt idx="40058">
                  <c:v>-329.13600000000002</c:v>
                </c:pt>
                <c:pt idx="40059">
                  <c:v>-329.12</c:v>
                </c:pt>
                <c:pt idx="40060">
                  <c:v>-329.10399999999998</c:v>
                </c:pt>
                <c:pt idx="40061">
                  <c:v>-329.089</c:v>
                </c:pt>
                <c:pt idx="40062">
                  <c:v>-329.07299999999998</c:v>
                </c:pt>
                <c:pt idx="40063">
                  <c:v>-329.05700000000002</c:v>
                </c:pt>
                <c:pt idx="40064">
                  <c:v>-329.041</c:v>
                </c:pt>
                <c:pt idx="40065">
                  <c:v>-329.02499999999998</c:v>
                </c:pt>
                <c:pt idx="40066">
                  <c:v>-329.00900000000001</c:v>
                </c:pt>
                <c:pt idx="40067">
                  <c:v>-328.99299999999999</c:v>
                </c:pt>
                <c:pt idx="40068">
                  <c:v>-328.97699999999998</c:v>
                </c:pt>
                <c:pt idx="40069">
                  <c:v>-328.96100000000001</c:v>
                </c:pt>
                <c:pt idx="40070">
                  <c:v>-328.94499999999999</c:v>
                </c:pt>
                <c:pt idx="40071">
                  <c:v>-328.92899999999997</c:v>
                </c:pt>
                <c:pt idx="40072">
                  <c:v>-328.91300000000001</c:v>
                </c:pt>
                <c:pt idx="40073">
                  <c:v>-328.89699999999999</c:v>
                </c:pt>
                <c:pt idx="40074">
                  <c:v>-328.88099999999997</c:v>
                </c:pt>
                <c:pt idx="40075">
                  <c:v>-328.86500000000001</c:v>
                </c:pt>
                <c:pt idx="40076">
                  <c:v>-328.84899999999999</c:v>
                </c:pt>
                <c:pt idx="40077">
                  <c:v>-328.83300000000003</c:v>
                </c:pt>
                <c:pt idx="40078">
                  <c:v>-328.81700000000001</c:v>
                </c:pt>
                <c:pt idx="40079">
                  <c:v>-328.80099999999999</c:v>
                </c:pt>
                <c:pt idx="40080">
                  <c:v>-328.78500000000003</c:v>
                </c:pt>
                <c:pt idx="40081">
                  <c:v>-328.76900000000001</c:v>
                </c:pt>
                <c:pt idx="40082">
                  <c:v>-328.75299999999999</c:v>
                </c:pt>
                <c:pt idx="40083">
                  <c:v>-328.73700000000002</c:v>
                </c:pt>
                <c:pt idx="40084">
                  <c:v>-328.721</c:v>
                </c:pt>
                <c:pt idx="40085">
                  <c:v>-328.70499999999998</c:v>
                </c:pt>
                <c:pt idx="40086">
                  <c:v>-328.68900000000002</c:v>
                </c:pt>
                <c:pt idx="40087">
                  <c:v>-328.673</c:v>
                </c:pt>
                <c:pt idx="40088">
                  <c:v>-328.65699999999998</c:v>
                </c:pt>
                <c:pt idx="40089">
                  <c:v>-328.64100000000002</c:v>
                </c:pt>
                <c:pt idx="40090">
                  <c:v>-328.625</c:v>
                </c:pt>
                <c:pt idx="40091">
                  <c:v>-328.60899999999998</c:v>
                </c:pt>
                <c:pt idx="40092">
                  <c:v>-328.59300000000002</c:v>
                </c:pt>
                <c:pt idx="40093">
                  <c:v>-328.577</c:v>
                </c:pt>
                <c:pt idx="40094">
                  <c:v>-328.56099999999998</c:v>
                </c:pt>
                <c:pt idx="40095">
                  <c:v>-328.54500000000002</c:v>
                </c:pt>
                <c:pt idx="40096">
                  <c:v>-328.529</c:v>
                </c:pt>
                <c:pt idx="40097">
                  <c:v>-328.51299999999998</c:v>
                </c:pt>
                <c:pt idx="40098">
                  <c:v>-328.49700000000001</c:v>
                </c:pt>
                <c:pt idx="40099">
                  <c:v>-328.48099999999999</c:v>
                </c:pt>
                <c:pt idx="40100">
                  <c:v>-328.46499999999997</c:v>
                </c:pt>
                <c:pt idx="40101">
                  <c:v>-328.44900000000001</c:v>
                </c:pt>
                <c:pt idx="40102">
                  <c:v>-328.43299999999999</c:v>
                </c:pt>
                <c:pt idx="40103">
                  <c:v>-328.41699999999997</c:v>
                </c:pt>
                <c:pt idx="40104">
                  <c:v>-328.40100000000001</c:v>
                </c:pt>
                <c:pt idx="40105">
                  <c:v>-328.38499999999999</c:v>
                </c:pt>
                <c:pt idx="40106">
                  <c:v>-328.36900000000003</c:v>
                </c:pt>
                <c:pt idx="40107">
                  <c:v>-328.35300000000001</c:v>
                </c:pt>
                <c:pt idx="40108">
                  <c:v>-328.33699999999999</c:v>
                </c:pt>
                <c:pt idx="40109">
                  <c:v>-328.32100000000003</c:v>
                </c:pt>
                <c:pt idx="40110">
                  <c:v>-328.30500000000001</c:v>
                </c:pt>
                <c:pt idx="40111">
                  <c:v>-328.28899999999999</c:v>
                </c:pt>
                <c:pt idx="40112">
                  <c:v>-328.27300000000002</c:v>
                </c:pt>
                <c:pt idx="40113">
                  <c:v>-328.25700000000001</c:v>
                </c:pt>
                <c:pt idx="40114">
                  <c:v>-328.24099999999999</c:v>
                </c:pt>
                <c:pt idx="40115">
                  <c:v>-328.22500000000002</c:v>
                </c:pt>
                <c:pt idx="40116">
                  <c:v>-328.209</c:v>
                </c:pt>
                <c:pt idx="40117">
                  <c:v>-328.19299999999998</c:v>
                </c:pt>
                <c:pt idx="40118">
                  <c:v>-328.17700000000002</c:v>
                </c:pt>
                <c:pt idx="40119">
                  <c:v>-328.161</c:v>
                </c:pt>
                <c:pt idx="40120">
                  <c:v>-328.14499999999998</c:v>
                </c:pt>
                <c:pt idx="40121">
                  <c:v>-328.12900000000002</c:v>
                </c:pt>
                <c:pt idx="40122">
                  <c:v>-328.113</c:v>
                </c:pt>
                <c:pt idx="40123">
                  <c:v>-328.09699999999998</c:v>
                </c:pt>
                <c:pt idx="40124">
                  <c:v>-328.08100000000002</c:v>
                </c:pt>
                <c:pt idx="40125">
                  <c:v>-328.065</c:v>
                </c:pt>
                <c:pt idx="40126">
                  <c:v>-328.04899999999998</c:v>
                </c:pt>
                <c:pt idx="40127">
                  <c:v>-328.03300000000002</c:v>
                </c:pt>
                <c:pt idx="40128">
                  <c:v>-328.017</c:v>
                </c:pt>
                <c:pt idx="40129">
                  <c:v>-328.00099999999998</c:v>
                </c:pt>
                <c:pt idx="40130">
                  <c:v>-327.98500000000001</c:v>
                </c:pt>
                <c:pt idx="40131">
                  <c:v>-327.96899999999999</c:v>
                </c:pt>
                <c:pt idx="40132">
                  <c:v>-327.95299999999997</c:v>
                </c:pt>
                <c:pt idx="40133">
                  <c:v>-327.93700000000001</c:v>
                </c:pt>
                <c:pt idx="40134">
                  <c:v>-327.92099999999999</c:v>
                </c:pt>
                <c:pt idx="40135">
                  <c:v>-327.90499999999997</c:v>
                </c:pt>
                <c:pt idx="40136">
                  <c:v>-327.88900000000001</c:v>
                </c:pt>
                <c:pt idx="40137">
                  <c:v>-327.87299999999999</c:v>
                </c:pt>
                <c:pt idx="40138">
                  <c:v>-327.85700000000003</c:v>
                </c:pt>
                <c:pt idx="40139">
                  <c:v>-327.84100000000001</c:v>
                </c:pt>
                <c:pt idx="40140">
                  <c:v>-327.82499999999999</c:v>
                </c:pt>
                <c:pt idx="40141">
                  <c:v>-327.80900000000003</c:v>
                </c:pt>
                <c:pt idx="40142">
                  <c:v>-327.79300000000001</c:v>
                </c:pt>
                <c:pt idx="40143">
                  <c:v>-327.77699999999999</c:v>
                </c:pt>
                <c:pt idx="40144">
                  <c:v>-327.76100000000002</c:v>
                </c:pt>
                <c:pt idx="40145">
                  <c:v>-327.745</c:v>
                </c:pt>
                <c:pt idx="40146">
                  <c:v>-327.72899999999998</c:v>
                </c:pt>
                <c:pt idx="40147">
                  <c:v>-327.71300000000002</c:v>
                </c:pt>
                <c:pt idx="40148">
                  <c:v>-327.697</c:v>
                </c:pt>
                <c:pt idx="40149">
                  <c:v>-327.68099999999998</c:v>
                </c:pt>
                <c:pt idx="40150">
                  <c:v>-327.66500000000002</c:v>
                </c:pt>
                <c:pt idx="40151">
                  <c:v>-327.649</c:v>
                </c:pt>
                <c:pt idx="40152">
                  <c:v>-327.63299999999998</c:v>
                </c:pt>
                <c:pt idx="40153">
                  <c:v>-327.61700000000002</c:v>
                </c:pt>
                <c:pt idx="40154">
                  <c:v>-327.601</c:v>
                </c:pt>
                <c:pt idx="40155">
                  <c:v>-327.58499999999998</c:v>
                </c:pt>
                <c:pt idx="40156">
                  <c:v>-327.56900000000002</c:v>
                </c:pt>
                <c:pt idx="40157">
                  <c:v>-327.553</c:v>
                </c:pt>
                <c:pt idx="40158">
                  <c:v>-327.53699999999998</c:v>
                </c:pt>
                <c:pt idx="40159">
                  <c:v>-327.52100000000002</c:v>
                </c:pt>
                <c:pt idx="40160">
                  <c:v>-327.505</c:v>
                </c:pt>
                <c:pt idx="40161">
                  <c:v>-327.48899999999998</c:v>
                </c:pt>
                <c:pt idx="40162">
                  <c:v>-327.47300000000001</c:v>
                </c:pt>
                <c:pt idx="40163">
                  <c:v>-327.45699999999999</c:v>
                </c:pt>
                <c:pt idx="40164">
                  <c:v>-327.44099999999997</c:v>
                </c:pt>
                <c:pt idx="40165">
                  <c:v>-327.42500000000001</c:v>
                </c:pt>
                <c:pt idx="40166">
                  <c:v>-327.40899999999999</c:v>
                </c:pt>
                <c:pt idx="40167">
                  <c:v>-327.39299999999997</c:v>
                </c:pt>
                <c:pt idx="40168">
                  <c:v>-327.37700000000001</c:v>
                </c:pt>
                <c:pt idx="40169">
                  <c:v>-327.36099999999999</c:v>
                </c:pt>
                <c:pt idx="40170">
                  <c:v>-327.34500000000003</c:v>
                </c:pt>
                <c:pt idx="40171">
                  <c:v>-327.32900000000001</c:v>
                </c:pt>
                <c:pt idx="40172">
                  <c:v>-327.31299999999999</c:v>
                </c:pt>
                <c:pt idx="40173">
                  <c:v>-327.29700000000003</c:v>
                </c:pt>
                <c:pt idx="40174">
                  <c:v>-327.28100000000001</c:v>
                </c:pt>
                <c:pt idx="40175">
                  <c:v>-327.26600000000002</c:v>
                </c:pt>
                <c:pt idx="40176">
                  <c:v>-327.25</c:v>
                </c:pt>
                <c:pt idx="40177">
                  <c:v>-327.23399999999998</c:v>
                </c:pt>
                <c:pt idx="40178">
                  <c:v>-327.21800000000002</c:v>
                </c:pt>
                <c:pt idx="40179">
                  <c:v>-327.202</c:v>
                </c:pt>
                <c:pt idx="40180">
                  <c:v>-327.18599999999998</c:v>
                </c:pt>
                <c:pt idx="40181">
                  <c:v>-327.17</c:v>
                </c:pt>
                <c:pt idx="40182">
                  <c:v>-327.154</c:v>
                </c:pt>
                <c:pt idx="40183">
                  <c:v>-327.13799999999998</c:v>
                </c:pt>
                <c:pt idx="40184">
                  <c:v>-327.12200000000001</c:v>
                </c:pt>
                <c:pt idx="40185">
                  <c:v>-327.10599999999999</c:v>
                </c:pt>
                <c:pt idx="40186">
                  <c:v>-327.08999999999997</c:v>
                </c:pt>
                <c:pt idx="40187">
                  <c:v>-327.07400000000001</c:v>
                </c:pt>
                <c:pt idx="40188">
                  <c:v>-327.05799999999999</c:v>
                </c:pt>
                <c:pt idx="40189">
                  <c:v>-327.04199999999997</c:v>
                </c:pt>
                <c:pt idx="40190">
                  <c:v>-327.02600000000001</c:v>
                </c:pt>
                <c:pt idx="40191">
                  <c:v>-327.01</c:v>
                </c:pt>
                <c:pt idx="40192">
                  <c:v>-326.99400000000003</c:v>
                </c:pt>
                <c:pt idx="40193">
                  <c:v>-326.97800000000001</c:v>
                </c:pt>
                <c:pt idx="40194">
                  <c:v>-326.96199999999999</c:v>
                </c:pt>
                <c:pt idx="40195">
                  <c:v>-326.94600000000003</c:v>
                </c:pt>
                <c:pt idx="40196">
                  <c:v>-326.93</c:v>
                </c:pt>
                <c:pt idx="40197">
                  <c:v>-326.91399999999999</c:v>
                </c:pt>
                <c:pt idx="40198">
                  <c:v>-326.89800000000002</c:v>
                </c:pt>
                <c:pt idx="40199">
                  <c:v>-326.88200000000001</c:v>
                </c:pt>
                <c:pt idx="40200">
                  <c:v>-326.86599999999999</c:v>
                </c:pt>
                <c:pt idx="40201">
                  <c:v>-326.85000000000002</c:v>
                </c:pt>
                <c:pt idx="40202">
                  <c:v>-326.834</c:v>
                </c:pt>
                <c:pt idx="40203">
                  <c:v>-326.81799999999998</c:v>
                </c:pt>
                <c:pt idx="40204">
                  <c:v>-326.80200000000002</c:v>
                </c:pt>
                <c:pt idx="40205">
                  <c:v>-326.786</c:v>
                </c:pt>
                <c:pt idx="40206">
                  <c:v>-326.77</c:v>
                </c:pt>
                <c:pt idx="40207">
                  <c:v>-326.75400000000002</c:v>
                </c:pt>
                <c:pt idx="40208">
                  <c:v>-326.738</c:v>
                </c:pt>
                <c:pt idx="40209">
                  <c:v>-326.72199999999998</c:v>
                </c:pt>
                <c:pt idx="40210">
                  <c:v>-326.70600000000002</c:v>
                </c:pt>
                <c:pt idx="40211">
                  <c:v>-326.69</c:v>
                </c:pt>
                <c:pt idx="40212">
                  <c:v>-326.67399999999998</c:v>
                </c:pt>
                <c:pt idx="40213">
                  <c:v>-326.65800000000002</c:v>
                </c:pt>
                <c:pt idx="40214">
                  <c:v>-326.642</c:v>
                </c:pt>
                <c:pt idx="40215">
                  <c:v>-326.62599999999998</c:v>
                </c:pt>
                <c:pt idx="40216">
                  <c:v>-326.61</c:v>
                </c:pt>
                <c:pt idx="40217">
                  <c:v>-326.59399999999999</c:v>
                </c:pt>
                <c:pt idx="40218">
                  <c:v>-326.57799999999997</c:v>
                </c:pt>
                <c:pt idx="40219">
                  <c:v>-326.56200000000001</c:v>
                </c:pt>
                <c:pt idx="40220">
                  <c:v>-326.54599999999999</c:v>
                </c:pt>
                <c:pt idx="40221">
                  <c:v>-326.52999999999997</c:v>
                </c:pt>
                <c:pt idx="40222">
                  <c:v>-326.51400000000001</c:v>
                </c:pt>
                <c:pt idx="40223">
                  <c:v>-326.49799999999999</c:v>
                </c:pt>
                <c:pt idx="40224">
                  <c:v>-326.48200000000003</c:v>
                </c:pt>
                <c:pt idx="40225">
                  <c:v>-326.46600000000001</c:v>
                </c:pt>
                <c:pt idx="40226">
                  <c:v>-326.45</c:v>
                </c:pt>
                <c:pt idx="40227">
                  <c:v>-326.43400000000003</c:v>
                </c:pt>
                <c:pt idx="40228">
                  <c:v>-326.41800000000001</c:v>
                </c:pt>
                <c:pt idx="40229">
                  <c:v>-326.40199999999999</c:v>
                </c:pt>
                <c:pt idx="40230">
                  <c:v>-326.38600000000002</c:v>
                </c:pt>
                <c:pt idx="40231">
                  <c:v>-326.37</c:v>
                </c:pt>
                <c:pt idx="40232">
                  <c:v>-326.35399999999998</c:v>
                </c:pt>
                <c:pt idx="40233">
                  <c:v>-326.33800000000002</c:v>
                </c:pt>
                <c:pt idx="40234">
                  <c:v>-326.322</c:v>
                </c:pt>
                <c:pt idx="40235">
                  <c:v>-326.30599999999998</c:v>
                </c:pt>
                <c:pt idx="40236">
                  <c:v>-326.29000000000002</c:v>
                </c:pt>
                <c:pt idx="40237">
                  <c:v>-326.274</c:v>
                </c:pt>
                <c:pt idx="40238">
                  <c:v>-326.25799999999998</c:v>
                </c:pt>
                <c:pt idx="40239">
                  <c:v>-326.24200000000002</c:v>
                </c:pt>
                <c:pt idx="40240">
                  <c:v>-326.226</c:v>
                </c:pt>
                <c:pt idx="40241">
                  <c:v>-326.20999999999998</c:v>
                </c:pt>
                <c:pt idx="40242">
                  <c:v>-326.19400000000002</c:v>
                </c:pt>
                <c:pt idx="40243">
                  <c:v>-326.178</c:v>
                </c:pt>
                <c:pt idx="40244">
                  <c:v>-326.16199999999998</c:v>
                </c:pt>
                <c:pt idx="40245">
                  <c:v>-326.14600000000002</c:v>
                </c:pt>
                <c:pt idx="40246">
                  <c:v>-326.13</c:v>
                </c:pt>
                <c:pt idx="40247">
                  <c:v>-326.11399999999998</c:v>
                </c:pt>
                <c:pt idx="40248">
                  <c:v>-326.09800000000001</c:v>
                </c:pt>
                <c:pt idx="40249">
                  <c:v>-326.08199999999999</c:v>
                </c:pt>
                <c:pt idx="40250">
                  <c:v>-326.06599999999997</c:v>
                </c:pt>
                <c:pt idx="40251">
                  <c:v>-326.05</c:v>
                </c:pt>
                <c:pt idx="40252">
                  <c:v>-326.03399999999999</c:v>
                </c:pt>
                <c:pt idx="40253">
                  <c:v>-326.01799999999997</c:v>
                </c:pt>
                <c:pt idx="40254">
                  <c:v>-326.00200000000001</c:v>
                </c:pt>
                <c:pt idx="40255">
                  <c:v>-325.98599999999999</c:v>
                </c:pt>
                <c:pt idx="40256">
                  <c:v>-325.97000000000003</c:v>
                </c:pt>
                <c:pt idx="40257">
                  <c:v>-325.95400000000001</c:v>
                </c:pt>
                <c:pt idx="40258">
                  <c:v>-325.93799999999999</c:v>
                </c:pt>
                <c:pt idx="40259">
                  <c:v>-325.92200000000003</c:v>
                </c:pt>
                <c:pt idx="40260">
                  <c:v>-325.90600000000001</c:v>
                </c:pt>
                <c:pt idx="40261">
                  <c:v>-325.89</c:v>
                </c:pt>
                <c:pt idx="40262">
                  <c:v>-325.87400000000002</c:v>
                </c:pt>
                <c:pt idx="40263">
                  <c:v>-325.858</c:v>
                </c:pt>
                <c:pt idx="40264">
                  <c:v>-325.84199999999998</c:v>
                </c:pt>
                <c:pt idx="40265">
                  <c:v>-325.82600000000002</c:v>
                </c:pt>
                <c:pt idx="40266">
                  <c:v>-325.81</c:v>
                </c:pt>
                <c:pt idx="40267">
                  <c:v>-325.79399999999998</c:v>
                </c:pt>
                <c:pt idx="40268">
                  <c:v>-325.77800000000002</c:v>
                </c:pt>
                <c:pt idx="40269">
                  <c:v>-325.762</c:v>
                </c:pt>
                <c:pt idx="40270">
                  <c:v>-325.74599999999998</c:v>
                </c:pt>
                <c:pt idx="40271">
                  <c:v>-325.73</c:v>
                </c:pt>
                <c:pt idx="40272">
                  <c:v>-325.714</c:v>
                </c:pt>
                <c:pt idx="40273">
                  <c:v>-325.69799999999998</c:v>
                </c:pt>
                <c:pt idx="40274">
                  <c:v>-325.68200000000002</c:v>
                </c:pt>
                <c:pt idx="40275">
                  <c:v>-325.666</c:v>
                </c:pt>
                <c:pt idx="40276">
                  <c:v>-325.64999999999998</c:v>
                </c:pt>
                <c:pt idx="40277">
                  <c:v>-325.63400000000001</c:v>
                </c:pt>
                <c:pt idx="40278">
                  <c:v>-325.61799999999999</c:v>
                </c:pt>
                <c:pt idx="40279">
                  <c:v>-325.60199999999998</c:v>
                </c:pt>
                <c:pt idx="40280">
                  <c:v>-325.58600000000001</c:v>
                </c:pt>
                <c:pt idx="40281">
                  <c:v>-325.57</c:v>
                </c:pt>
                <c:pt idx="40282">
                  <c:v>-325.55399999999997</c:v>
                </c:pt>
                <c:pt idx="40283">
                  <c:v>-325.53800000000001</c:v>
                </c:pt>
                <c:pt idx="40284">
                  <c:v>-325.52199999999999</c:v>
                </c:pt>
                <c:pt idx="40285">
                  <c:v>-325.50599999999997</c:v>
                </c:pt>
                <c:pt idx="40286">
                  <c:v>-325.49</c:v>
                </c:pt>
                <c:pt idx="40287">
                  <c:v>-325.47399999999999</c:v>
                </c:pt>
                <c:pt idx="40288">
                  <c:v>-325.45800000000003</c:v>
                </c:pt>
                <c:pt idx="40289">
                  <c:v>-325.44299999999998</c:v>
                </c:pt>
                <c:pt idx="40290">
                  <c:v>-325.42700000000002</c:v>
                </c:pt>
                <c:pt idx="40291">
                  <c:v>-325.411</c:v>
                </c:pt>
                <c:pt idx="40292">
                  <c:v>-325.39499999999998</c:v>
                </c:pt>
                <c:pt idx="40293">
                  <c:v>-325.37900000000002</c:v>
                </c:pt>
                <c:pt idx="40294">
                  <c:v>-325.363</c:v>
                </c:pt>
                <c:pt idx="40295">
                  <c:v>-325.34699999999998</c:v>
                </c:pt>
                <c:pt idx="40296">
                  <c:v>-325.33100000000002</c:v>
                </c:pt>
                <c:pt idx="40297">
                  <c:v>-325.315</c:v>
                </c:pt>
                <c:pt idx="40298">
                  <c:v>-325.29899999999998</c:v>
                </c:pt>
                <c:pt idx="40299">
                  <c:v>-325.28300000000002</c:v>
                </c:pt>
                <c:pt idx="40300">
                  <c:v>-325.267</c:v>
                </c:pt>
                <c:pt idx="40301">
                  <c:v>-325.25099999999998</c:v>
                </c:pt>
                <c:pt idx="40302">
                  <c:v>-325.23500000000001</c:v>
                </c:pt>
                <c:pt idx="40303">
                  <c:v>-325.21899999999999</c:v>
                </c:pt>
                <c:pt idx="40304">
                  <c:v>-325.20299999999997</c:v>
                </c:pt>
                <c:pt idx="40305">
                  <c:v>-325.18700000000001</c:v>
                </c:pt>
                <c:pt idx="40306">
                  <c:v>-325.17099999999999</c:v>
                </c:pt>
                <c:pt idx="40307">
                  <c:v>-325.15499999999997</c:v>
                </c:pt>
                <c:pt idx="40308">
                  <c:v>-325.13900000000001</c:v>
                </c:pt>
                <c:pt idx="40309">
                  <c:v>-325.12299999999999</c:v>
                </c:pt>
                <c:pt idx="40310">
                  <c:v>-325.10700000000003</c:v>
                </c:pt>
                <c:pt idx="40311">
                  <c:v>-325.09100000000001</c:v>
                </c:pt>
                <c:pt idx="40312">
                  <c:v>-325.07499999999999</c:v>
                </c:pt>
                <c:pt idx="40313">
                  <c:v>-325.05900000000003</c:v>
                </c:pt>
                <c:pt idx="40314">
                  <c:v>-325.04300000000001</c:v>
                </c:pt>
                <c:pt idx="40315">
                  <c:v>-325.02699999999999</c:v>
                </c:pt>
                <c:pt idx="40316">
                  <c:v>-325.01100000000002</c:v>
                </c:pt>
                <c:pt idx="40317">
                  <c:v>-324.995</c:v>
                </c:pt>
                <c:pt idx="40318">
                  <c:v>-324.97899999999998</c:v>
                </c:pt>
                <c:pt idx="40319">
                  <c:v>-324.96300000000002</c:v>
                </c:pt>
                <c:pt idx="40320">
                  <c:v>-324.947</c:v>
                </c:pt>
                <c:pt idx="40321">
                  <c:v>-324.93099999999998</c:v>
                </c:pt>
                <c:pt idx="40322">
                  <c:v>-324.91500000000002</c:v>
                </c:pt>
                <c:pt idx="40323">
                  <c:v>-324.899</c:v>
                </c:pt>
                <c:pt idx="40324">
                  <c:v>-324.88299999999998</c:v>
                </c:pt>
                <c:pt idx="40325">
                  <c:v>-324.86700000000002</c:v>
                </c:pt>
                <c:pt idx="40326">
                  <c:v>-324.851</c:v>
                </c:pt>
                <c:pt idx="40327">
                  <c:v>-324.83499999999998</c:v>
                </c:pt>
                <c:pt idx="40328">
                  <c:v>-324.81900000000002</c:v>
                </c:pt>
                <c:pt idx="40329">
                  <c:v>-324.803</c:v>
                </c:pt>
                <c:pt idx="40330">
                  <c:v>-324.78699999999998</c:v>
                </c:pt>
                <c:pt idx="40331">
                  <c:v>-324.77100000000002</c:v>
                </c:pt>
                <c:pt idx="40332">
                  <c:v>-324.755</c:v>
                </c:pt>
                <c:pt idx="40333">
                  <c:v>-324.73899999999998</c:v>
                </c:pt>
                <c:pt idx="40334">
                  <c:v>-324.72300000000001</c:v>
                </c:pt>
                <c:pt idx="40335">
                  <c:v>-324.70699999999999</c:v>
                </c:pt>
                <c:pt idx="40336">
                  <c:v>-324.69099999999997</c:v>
                </c:pt>
                <c:pt idx="40337">
                  <c:v>-324.67500000000001</c:v>
                </c:pt>
                <c:pt idx="40338">
                  <c:v>-324.65899999999999</c:v>
                </c:pt>
                <c:pt idx="40339">
                  <c:v>-324.64299999999997</c:v>
                </c:pt>
                <c:pt idx="40340">
                  <c:v>-324.62700000000001</c:v>
                </c:pt>
                <c:pt idx="40341">
                  <c:v>-324.61099999999999</c:v>
                </c:pt>
                <c:pt idx="40342">
                  <c:v>-324.59500000000003</c:v>
                </c:pt>
                <c:pt idx="40343">
                  <c:v>-324.57900000000001</c:v>
                </c:pt>
                <c:pt idx="40344">
                  <c:v>-324.56299999999999</c:v>
                </c:pt>
                <c:pt idx="40345">
                  <c:v>-324.54700000000003</c:v>
                </c:pt>
                <c:pt idx="40346">
                  <c:v>-324.53100000000001</c:v>
                </c:pt>
                <c:pt idx="40347">
                  <c:v>-324.51499999999999</c:v>
                </c:pt>
                <c:pt idx="40348">
                  <c:v>-324.49900000000002</c:v>
                </c:pt>
                <c:pt idx="40349">
                  <c:v>-324.483</c:v>
                </c:pt>
                <c:pt idx="40350">
                  <c:v>-324.46699999999998</c:v>
                </c:pt>
                <c:pt idx="40351">
                  <c:v>-324.45100000000002</c:v>
                </c:pt>
                <c:pt idx="40352">
                  <c:v>-324.435</c:v>
                </c:pt>
                <c:pt idx="40353">
                  <c:v>-324.41899999999998</c:v>
                </c:pt>
                <c:pt idx="40354">
                  <c:v>-324.40300000000002</c:v>
                </c:pt>
                <c:pt idx="40355">
                  <c:v>-324.387</c:v>
                </c:pt>
                <c:pt idx="40356">
                  <c:v>-324.37099999999998</c:v>
                </c:pt>
                <c:pt idx="40357">
                  <c:v>-324.35500000000002</c:v>
                </c:pt>
                <c:pt idx="40358">
                  <c:v>-324.339</c:v>
                </c:pt>
                <c:pt idx="40359">
                  <c:v>-324.32299999999998</c:v>
                </c:pt>
                <c:pt idx="40360">
                  <c:v>-324.30700000000002</c:v>
                </c:pt>
                <c:pt idx="40361">
                  <c:v>-324.291</c:v>
                </c:pt>
                <c:pt idx="40362">
                  <c:v>-324.27499999999998</c:v>
                </c:pt>
                <c:pt idx="40363">
                  <c:v>-324.25900000000001</c:v>
                </c:pt>
                <c:pt idx="40364">
                  <c:v>-324.24299999999999</c:v>
                </c:pt>
                <c:pt idx="40365">
                  <c:v>-324.22699999999998</c:v>
                </c:pt>
                <c:pt idx="40366">
                  <c:v>-324.21100000000001</c:v>
                </c:pt>
                <c:pt idx="40367">
                  <c:v>-324.19499999999999</c:v>
                </c:pt>
                <c:pt idx="40368">
                  <c:v>-324.17899999999997</c:v>
                </c:pt>
                <c:pt idx="40369">
                  <c:v>-324.16300000000001</c:v>
                </c:pt>
                <c:pt idx="40370">
                  <c:v>-324.14699999999999</c:v>
                </c:pt>
                <c:pt idx="40371">
                  <c:v>-324.13099999999997</c:v>
                </c:pt>
                <c:pt idx="40372">
                  <c:v>-324.11500000000001</c:v>
                </c:pt>
                <c:pt idx="40373">
                  <c:v>-324.09899999999999</c:v>
                </c:pt>
                <c:pt idx="40374">
                  <c:v>-324.08300000000003</c:v>
                </c:pt>
                <c:pt idx="40375">
                  <c:v>-324.06700000000001</c:v>
                </c:pt>
                <c:pt idx="40376">
                  <c:v>-324.05099999999999</c:v>
                </c:pt>
                <c:pt idx="40377">
                  <c:v>-324.03500000000003</c:v>
                </c:pt>
                <c:pt idx="40378">
                  <c:v>-324.01900000000001</c:v>
                </c:pt>
                <c:pt idx="40379">
                  <c:v>-324.00299999999999</c:v>
                </c:pt>
                <c:pt idx="40380">
                  <c:v>-323.98700000000002</c:v>
                </c:pt>
                <c:pt idx="40381">
                  <c:v>-323.971</c:v>
                </c:pt>
                <c:pt idx="40382">
                  <c:v>-323.95499999999998</c:v>
                </c:pt>
                <c:pt idx="40383">
                  <c:v>-323.93900000000002</c:v>
                </c:pt>
                <c:pt idx="40384">
                  <c:v>-323.923</c:v>
                </c:pt>
                <c:pt idx="40385">
                  <c:v>-323.90699999999998</c:v>
                </c:pt>
                <c:pt idx="40386">
                  <c:v>-323.89100000000002</c:v>
                </c:pt>
                <c:pt idx="40387">
                  <c:v>-323.875</c:v>
                </c:pt>
                <c:pt idx="40388">
                  <c:v>-323.85899999999998</c:v>
                </c:pt>
                <c:pt idx="40389">
                  <c:v>-323.84300000000002</c:v>
                </c:pt>
                <c:pt idx="40390">
                  <c:v>-323.827</c:v>
                </c:pt>
                <c:pt idx="40391">
                  <c:v>-323.81099999999998</c:v>
                </c:pt>
                <c:pt idx="40392">
                  <c:v>-323.79500000000002</c:v>
                </c:pt>
                <c:pt idx="40393">
                  <c:v>-323.779</c:v>
                </c:pt>
                <c:pt idx="40394">
                  <c:v>-323.76299999999998</c:v>
                </c:pt>
                <c:pt idx="40395">
                  <c:v>-323.74700000000001</c:v>
                </c:pt>
                <c:pt idx="40396">
                  <c:v>-323.73099999999999</c:v>
                </c:pt>
                <c:pt idx="40397">
                  <c:v>-323.71499999999997</c:v>
                </c:pt>
                <c:pt idx="40398">
                  <c:v>-323.69900000000001</c:v>
                </c:pt>
                <c:pt idx="40399">
                  <c:v>-323.68299999999999</c:v>
                </c:pt>
                <c:pt idx="40400">
                  <c:v>-323.66699999999997</c:v>
                </c:pt>
                <c:pt idx="40401">
                  <c:v>-323.65100000000001</c:v>
                </c:pt>
                <c:pt idx="40402">
                  <c:v>-323.63499999999999</c:v>
                </c:pt>
                <c:pt idx="40403">
                  <c:v>-323.62</c:v>
                </c:pt>
                <c:pt idx="40404">
                  <c:v>-323.60399999999998</c:v>
                </c:pt>
                <c:pt idx="40405">
                  <c:v>-323.58800000000002</c:v>
                </c:pt>
                <c:pt idx="40406">
                  <c:v>-323.572</c:v>
                </c:pt>
                <c:pt idx="40407">
                  <c:v>-323.55599999999998</c:v>
                </c:pt>
                <c:pt idx="40408">
                  <c:v>-323.54000000000002</c:v>
                </c:pt>
                <c:pt idx="40409">
                  <c:v>-323.524</c:v>
                </c:pt>
                <c:pt idx="40410">
                  <c:v>-323.50799999999998</c:v>
                </c:pt>
                <c:pt idx="40411">
                  <c:v>-323.49200000000002</c:v>
                </c:pt>
                <c:pt idx="40412">
                  <c:v>-323.476</c:v>
                </c:pt>
                <c:pt idx="40413">
                  <c:v>-323.45999999999998</c:v>
                </c:pt>
                <c:pt idx="40414">
                  <c:v>-323.44400000000002</c:v>
                </c:pt>
                <c:pt idx="40415">
                  <c:v>-323.428</c:v>
                </c:pt>
                <c:pt idx="40416">
                  <c:v>-323.41199999999998</c:v>
                </c:pt>
                <c:pt idx="40417">
                  <c:v>-323.39600000000002</c:v>
                </c:pt>
                <c:pt idx="40418">
                  <c:v>-323.38</c:v>
                </c:pt>
                <c:pt idx="40419">
                  <c:v>-323.36399999999998</c:v>
                </c:pt>
                <c:pt idx="40420">
                  <c:v>-323.34800000000001</c:v>
                </c:pt>
                <c:pt idx="40421">
                  <c:v>-323.33199999999999</c:v>
                </c:pt>
                <c:pt idx="40422">
                  <c:v>-323.31599999999997</c:v>
                </c:pt>
                <c:pt idx="40423">
                  <c:v>-323.3</c:v>
                </c:pt>
                <c:pt idx="40424">
                  <c:v>-323.28399999999999</c:v>
                </c:pt>
                <c:pt idx="40425">
                  <c:v>-323.26799999999997</c:v>
                </c:pt>
                <c:pt idx="40426">
                  <c:v>-323.25200000000001</c:v>
                </c:pt>
                <c:pt idx="40427">
                  <c:v>-323.23599999999999</c:v>
                </c:pt>
                <c:pt idx="40428">
                  <c:v>-323.22000000000003</c:v>
                </c:pt>
                <c:pt idx="40429">
                  <c:v>-323.20400000000001</c:v>
                </c:pt>
                <c:pt idx="40430">
                  <c:v>-323.18799999999999</c:v>
                </c:pt>
                <c:pt idx="40431">
                  <c:v>-323.17200000000003</c:v>
                </c:pt>
                <c:pt idx="40432">
                  <c:v>-323.15600000000001</c:v>
                </c:pt>
                <c:pt idx="40433">
                  <c:v>-323.14</c:v>
                </c:pt>
                <c:pt idx="40434">
                  <c:v>-323.12400000000002</c:v>
                </c:pt>
                <c:pt idx="40435">
                  <c:v>-323.108</c:v>
                </c:pt>
                <c:pt idx="40436">
                  <c:v>-323.09199999999998</c:v>
                </c:pt>
                <c:pt idx="40437">
                  <c:v>-323.07600000000002</c:v>
                </c:pt>
                <c:pt idx="40438">
                  <c:v>-323.06</c:v>
                </c:pt>
                <c:pt idx="40439">
                  <c:v>-323.04399999999998</c:v>
                </c:pt>
                <c:pt idx="40440">
                  <c:v>-323.02800000000002</c:v>
                </c:pt>
                <c:pt idx="40441">
                  <c:v>-323.012</c:v>
                </c:pt>
                <c:pt idx="40442">
                  <c:v>-322.99599999999998</c:v>
                </c:pt>
                <c:pt idx="40443">
                  <c:v>-322.98</c:v>
                </c:pt>
                <c:pt idx="40444">
                  <c:v>-322.964</c:v>
                </c:pt>
                <c:pt idx="40445">
                  <c:v>-322.94799999999998</c:v>
                </c:pt>
                <c:pt idx="40446">
                  <c:v>-322.93200000000002</c:v>
                </c:pt>
                <c:pt idx="40447">
                  <c:v>-322.916</c:v>
                </c:pt>
                <c:pt idx="40448">
                  <c:v>-322.89999999999998</c:v>
                </c:pt>
                <c:pt idx="40449">
                  <c:v>-322.88400000000001</c:v>
                </c:pt>
                <c:pt idx="40450">
                  <c:v>-322.86799999999999</c:v>
                </c:pt>
                <c:pt idx="40451">
                  <c:v>-322.85199999999998</c:v>
                </c:pt>
                <c:pt idx="40452">
                  <c:v>-322.83600000000001</c:v>
                </c:pt>
                <c:pt idx="40453">
                  <c:v>-322.82</c:v>
                </c:pt>
                <c:pt idx="40454">
                  <c:v>-322.80399999999997</c:v>
                </c:pt>
                <c:pt idx="40455">
                  <c:v>-322.78800000000001</c:v>
                </c:pt>
                <c:pt idx="40456">
                  <c:v>-322.77199999999999</c:v>
                </c:pt>
                <c:pt idx="40457">
                  <c:v>-322.75599999999997</c:v>
                </c:pt>
                <c:pt idx="40458">
                  <c:v>-322.74</c:v>
                </c:pt>
                <c:pt idx="40459">
                  <c:v>-322.72399999999999</c:v>
                </c:pt>
                <c:pt idx="40460">
                  <c:v>-322.70800000000003</c:v>
                </c:pt>
                <c:pt idx="40461">
                  <c:v>-322.69200000000001</c:v>
                </c:pt>
                <c:pt idx="40462">
                  <c:v>-322.67599999999999</c:v>
                </c:pt>
                <c:pt idx="40463">
                  <c:v>-322.66000000000003</c:v>
                </c:pt>
                <c:pt idx="40464">
                  <c:v>-322.64400000000001</c:v>
                </c:pt>
                <c:pt idx="40465">
                  <c:v>-322.62799999999999</c:v>
                </c:pt>
                <c:pt idx="40466">
                  <c:v>-322.61200000000002</c:v>
                </c:pt>
                <c:pt idx="40467">
                  <c:v>-322.596</c:v>
                </c:pt>
                <c:pt idx="40468">
                  <c:v>-322.58</c:v>
                </c:pt>
                <c:pt idx="40469">
                  <c:v>-322.56400000000002</c:v>
                </c:pt>
                <c:pt idx="40470">
                  <c:v>-322.548</c:v>
                </c:pt>
                <c:pt idx="40471">
                  <c:v>-322.53199999999998</c:v>
                </c:pt>
                <c:pt idx="40472">
                  <c:v>-322.51600000000002</c:v>
                </c:pt>
                <c:pt idx="40473">
                  <c:v>-322.5</c:v>
                </c:pt>
                <c:pt idx="40474">
                  <c:v>-322.48399999999998</c:v>
                </c:pt>
                <c:pt idx="40475">
                  <c:v>-322.46800000000002</c:v>
                </c:pt>
                <c:pt idx="40476">
                  <c:v>-322.452</c:v>
                </c:pt>
                <c:pt idx="40477">
                  <c:v>-322.43599999999998</c:v>
                </c:pt>
                <c:pt idx="40478">
                  <c:v>-322.42</c:v>
                </c:pt>
                <c:pt idx="40479">
                  <c:v>-322.404</c:v>
                </c:pt>
                <c:pt idx="40480">
                  <c:v>-322.38799999999998</c:v>
                </c:pt>
                <c:pt idx="40481">
                  <c:v>-322.37200000000001</c:v>
                </c:pt>
                <c:pt idx="40482">
                  <c:v>-322.35599999999999</c:v>
                </c:pt>
                <c:pt idx="40483">
                  <c:v>-322.33999999999997</c:v>
                </c:pt>
                <c:pt idx="40484">
                  <c:v>-322.32400000000001</c:v>
                </c:pt>
                <c:pt idx="40485">
                  <c:v>-322.30799999999999</c:v>
                </c:pt>
                <c:pt idx="40486">
                  <c:v>-322.29199999999997</c:v>
                </c:pt>
                <c:pt idx="40487">
                  <c:v>-322.27600000000001</c:v>
                </c:pt>
                <c:pt idx="40488">
                  <c:v>-322.26</c:v>
                </c:pt>
                <c:pt idx="40489">
                  <c:v>-322.24400000000003</c:v>
                </c:pt>
                <c:pt idx="40490">
                  <c:v>-322.22800000000001</c:v>
                </c:pt>
                <c:pt idx="40491">
                  <c:v>-322.21199999999999</c:v>
                </c:pt>
                <c:pt idx="40492">
                  <c:v>-322.19600000000003</c:v>
                </c:pt>
                <c:pt idx="40493">
                  <c:v>-322.18</c:v>
                </c:pt>
                <c:pt idx="40494">
                  <c:v>-322.16399999999999</c:v>
                </c:pt>
                <c:pt idx="40495">
                  <c:v>-322.14800000000002</c:v>
                </c:pt>
                <c:pt idx="40496">
                  <c:v>-322.13200000000001</c:v>
                </c:pt>
                <c:pt idx="40497">
                  <c:v>-322.11599999999999</c:v>
                </c:pt>
                <c:pt idx="40498">
                  <c:v>-322.10000000000002</c:v>
                </c:pt>
                <c:pt idx="40499">
                  <c:v>-322.084</c:v>
                </c:pt>
                <c:pt idx="40500">
                  <c:v>-322.06799999999998</c:v>
                </c:pt>
                <c:pt idx="40501">
                  <c:v>-322.05200000000002</c:v>
                </c:pt>
                <c:pt idx="40502">
                  <c:v>-322.036</c:v>
                </c:pt>
                <c:pt idx="40503">
                  <c:v>-322.02</c:v>
                </c:pt>
                <c:pt idx="40504">
                  <c:v>-322.00400000000002</c:v>
                </c:pt>
                <c:pt idx="40505">
                  <c:v>-321.988</c:v>
                </c:pt>
                <c:pt idx="40506">
                  <c:v>-321.97199999999998</c:v>
                </c:pt>
                <c:pt idx="40507">
                  <c:v>-321.95600000000002</c:v>
                </c:pt>
                <c:pt idx="40508">
                  <c:v>-321.94</c:v>
                </c:pt>
                <c:pt idx="40509">
                  <c:v>-321.92399999999998</c:v>
                </c:pt>
                <c:pt idx="40510">
                  <c:v>-321.90800000000002</c:v>
                </c:pt>
                <c:pt idx="40511">
                  <c:v>-321.892</c:v>
                </c:pt>
                <c:pt idx="40512">
                  <c:v>-321.87599999999998</c:v>
                </c:pt>
                <c:pt idx="40513">
                  <c:v>-321.86</c:v>
                </c:pt>
                <c:pt idx="40514">
                  <c:v>-321.84399999999999</c:v>
                </c:pt>
                <c:pt idx="40515">
                  <c:v>-321.82799999999997</c:v>
                </c:pt>
                <c:pt idx="40516">
                  <c:v>-321.81200000000001</c:v>
                </c:pt>
                <c:pt idx="40517">
                  <c:v>-321.79700000000003</c:v>
                </c:pt>
                <c:pt idx="40518">
                  <c:v>-321.78100000000001</c:v>
                </c:pt>
                <c:pt idx="40519">
                  <c:v>-321.76499999999999</c:v>
                </c:pt>
                <c:pt idx="40520">
                  <c:v>-321.74900000000002</c:v>
                </c:pt>
                <c:pt idx="40521">
                  <c:v>-321.733</c:v>
                </c:pt>
                <c:pt idx="40522">
                  <c:v>-321.71699999999998</c:v>
                </c:pt>
                <c:pt idx="40523">
                  <c:v>-321.70100000000002</c:v>
                </c:pt>
                <c:pt idx="40524">
                  <c:v>-321.685</c:v>
                </c:pt>
                <c:pt idx="40525">
                  <c:v>-321.66899999999998</c:v>
                </c:pt>
                <c:pt idx="40526">
                  <c:v>-321.65300000000002</c:v>
                </c:pt>
                <c:pt idx="40527">
                  <c:v>-321.637</c:v>
                </c:pt>
                <c:pt idx="40528">
                  <c:v>-321.62099999999998</c:v>
                </c:pt>
                <c:pt idx="40529">
                  <c:v>-321.60500000000002</c:v>
                </c:pt>
                <c:pt idx="40530">
                  <c:v>-321.589</c:v>
                </c:pt>
                <c:pt idx="40531">
                  <c:v>-321.57299999999998</c:v>
                </c:pt>
                <c:pt idx="40532">
                  <c:v>-321.55700000000002</c:v>
                </c:pt>
                <c:pt idx="40533">
                  <c:v>-321.541</c:v>
                </c:pt>
                <c:pt idx="40534">
                  <c:v>-321.52499999999998</c:v>
                </c:pt>
                <c:pt idx="40535">
                  <c:v>-321.50900000000001</c:v>
                </c:pt>
                <c:pt idx="40536">
                  <c:v>-321.49299999999999</c:v>
                </c:pt>
                <c:pt idx="40537">
                  <c:v>-321.47699999999998</c:v>
                </c:pt>
                <c:pt idx="40538">
                  <c:v>-321.46100000000001</c:v>
                </c:pt>
                <c:pt idx="40539">
                  <c:v>-321.44499999999999</c:v>
                </c:pt>
                <c:pt idx="40540">
                  <c:v>-321.42899999999997</c:v>
                </c:pt>
                <c:pt idx="40541">
                  <c:v>-321.41300000000001</c:v>
                </c:pt>
                <c:pt idx="40542">
                  <c:v>-321.39699999999999</c:v>
                </c:pt>
                <c:pt idx="40543">
                  <c:v>-321.38099999999997</c:v>
                </c:pt>
                <c:pt idx="40544">
                  <c:v>-321.36500000000001</c:v>
                </c:pt>
                <c:pt idx="40545">
                  <c:v>-321.34899999999999</c:v>
                </c:pt>
                <c:pt idx="40546">
                  <c:v>-321.33300000000003</c:v>
                </c:pt>
                <c:pt idx="40547">
                  <c:v>-321.31700000000001</c:v>
                </c:pt>
                <c:pt idx="40548">
                  <c:v>-321.30099999999999</c:v>
                </c:pt>
                <c:pt idx="40549">
                  <c:v>-321.28500000000003</c:v>
                </c:pt>
                <c:pt idx="40550">
                  <c:v>-321.26900000000001</c:v>
                </c:pt>
                <c:pt idx="40551">
                  <c:v>-321.25299999999999</c:v>
                </c:pt>
                <c:pt idx="40552">
                  <c:v>-321.23700000000002</c:v>
                </c:pt>
                <c:pt idx="40553">
                  <c:v>-321.221</c:v>
                </c:pt>
                <c:pt idx="40554">
                  <c:v>-321.20499999999998</c:v>
                </c:pt>
                <c:pt idx="40555">
                  <c:v>-321.18900000000002</c:v>
                </c:pt>
                <c:pt idx="40556">
                  <c:v>-321.173</c:v>
                </c:pt>
                <c:pt idx="40557">
                  <c:v>-321.15699999999998</c:v>
                </c:pt>
                <c:pt idx="40558">
                  <c:v>-321.14100000000002</c:v>
                </c:pt>
                <c:pt idx="40559">
                  <c:v>-321.125</c:v>
                </c:pt>
                <c:pt idx="40560">
                  <c:v>-321.10899999999998</c:v>
                </c:pt>
                <c:pt idx="40561">
                  <c:v>-321.09300000000002</c:v>
                </c:pt>
                <c:pt idx="40562">
                  <c:v>-321.077</c:v>
                </c:pt>
                <c:pt idx="40563">
                  <c:v>-321.06099999999998</c:v>
                </c:pt>
                <c:pt idx="40564">
                  <c:v>-321.04500000000002</c:v>
                </c:pt>
                <c:pt idx="40565">
                  <c:v>-321.029</c:v>
                </c:pt>
                <c:pt idx="40566">
                  <c:v>-321.01299999999998</c:v>
                </c:pt>
                <c:pt idx="40567">
                  <c:v>-320.99700000000001</c:v>
                </c:pt>
                <c:pt idx="40568">
                  <c:v>-320.98099999999999</c:v>
                </c:pt>
                <c:pt idx="40569">
                  <c:v>-320.96499999999997</c:v>
                </c:pt>
                <c:pt idx="40570">
                  <c:v>-320.94900000000001</c:v>
                </c:pt>
                <c:pt idx="40571">
                  <c:v>-320.93299999999999</c:v>
                </c:pt>
                <c:pt idx="40572">
                  <c:v>-320.91699999999997</c:v>
                </c:pt>
                <c:pt idx="40573">
                  <c:v>-320.90100000000001</c:v>
                </c:pt>
                <c:pt idx="40574">
                  <c:v>-320.88499999999999</c:v>
                </c:pt>
                <c:pt idx="40575">
                  <c:v>-320.86900000000003</c:v>
                </c:pt>
                <c:pt idx="40576">
                  <c:v>-320.85300000000001</c:v>
                </c:pt>
                <c:pt idx="40577">
                  <c:v>-320.83699999999999</c:v>
                </c:pt>
                <c:pt idx="40578">
                  <c:v>-320.82100000000003</c:v>
                </c:pt>
                <c:pt idx="40579">
                  <c:v>-320.80500000000001</c:v>
                </c:pt>
                <c:pt idx="40580">
                  <c:v>-320.78899999999999</c:v>
                </c:pt>
                <c:pt idx="40581">
                  <c:v>-320.77300000000002</c:v>
                </c:pt>
                <c:pt idx="40582">
                  <c:v>-320.75700000000001</c:v>
                </c:pt>
                <c:pt idx="40583">
                  <c:v>-320.74099999999999</c:v>
                </c:pt>
                <c:pt idx="40584">
                  <c:v>-320.72500000000002</c:v>
                </c:pt>
                <c:pt idx="40585">
                  <c:v>-320.709</c:v>
                </c:pt>
                <c:pt idx="40586">
                  <c:v>-320.69299999999998</c:v>
                </c:pt>
                <c:pt idx="40587">
                  <c:v>-320.67700000000002</c:v>
                </c:pt>
                <c:pt idx="40588">
                  <c:v>-320.661</c:v>
                </c:pt>
                <c:pt idx="40589">
                  <c:v>-320.64499999999998</c:v>
                </c:pt>
                <c:pt idx="40590">
                  <c:v>-320.62900000000002</c:v>
                </c:pt>
                <c:pt idx="40591">
                  <c:v>-320.613</c:v>
                </c:pt>
                <c:pt idx="40592">
                  <c:v>-320.59699999999998</c:v>
                </c:pt>
                <c:pt idx="40593">
                  <c:v>-320.58100000000002</c:v>
                </c:pt>
                <c:pt idx="40594">
                  <c:v>-320.565</c:v>
                </c:pt>
                <c:pt idx="40595">
                  <c:v>-320.54899999999998</c:v>
                </c:pt>
                <c:pt idx="40596">
                  <c:v>-320.53300000000002</c:v>
                </c:pt>
                <c:pt idx="40597">
                  <c:v>-320.517</c:v>
                </c:pt>
                <c:pt idx="40598">
                  <c:v>-320.50099999999998</c:v>
                </c:pt>
                <c:pt idx="40599">
                  <c:v>-320.48500000000001</c:v>
                </c:pt>
                <c:pt idx="40600">
                  <c:v>-320.46899999999999</c:v>
                </c:pt>
                <c:pt idx="40601">
                  <c:v>-320.45299999999997</c:v>
                </c:pt>
                <c:pt idx="40602">
                  <c:v>-320.43700000000001</c:v>
                </c:pt>
                <c:pt idx="40603">
                  <c:v>-320.42099999999999</c:v>
                </c:pt>
                <c:pt idx="40604">
                  <c:v>-320.40499999999997</c:v>
                </c:pt>
                <c:pt idx="40605">
                  <c:v>-320.38900000000001</c:v>
                </c:pt>
                <c:pt idx="40606">
                  <c:v>-320.37299999999999</c:v>
                </c:pt>
                <c:pt idx="40607">
                  <c:v>-320.35700000000003</c:v>
                </c:pt>
                <c:pt idx="40608">
                  <c:v>-320.34100000000001</c:v>
                </c:pt>
                <c:pt idx="40609">
                  <c:v>-320.32499999999999</c:v>
                </c:pt>
                <c:pt idx="40610">
                  <c:v>-320.30900000000003</c:v>
                </c:pt>
                <c:pt idx="40611">
                  <c:v>-320.29300000000001</c:v>
                </c:pt>
                <c:pt idx="40612">
                  <c:v>-320.27699999999999</c:v>
                </c:pt>
                <c:pt idx="40613">
                  <c:v>-320.26100000000002</c:v>
                </c:pt>
                <c:pt idx="40614">
                  <c:v>-320.245</c:v>
                </c:pt>
                <c:pt idx="40615">
                  <c:v>-320.22899999999998</c:v>
                </c:pt>
                <c:pt idx="40616">
                  <c:v>-320.21300000000002</c:v>
                </c:pt>
                <c:pt idx="40617">
                  <c:v>-320.197</c:v>
                </c:pt>
                <c:pt idx="40618">
                  <c:v>-320.18099999999998</c:v>
                </c:pt>
                <c:pt idx="40619">
                  <c:v>-320.16500000000002</c:v>
                </c:pt>
                <c:pt idx="40620">
                  <c:v>-320.149</c:v>
                </c:pt>
                <c:pt idx="40621">
                  <c:v>-320.13299999999998</c:v>
                </c:pt>
                <c:pt idx="40622">
                  <c:v>-320.11700000000002</c:v>
                </c:pt>
                <c:pt idx="40623">
                  <c:v>-320.101</c:v>
                </c:pt>
                <c:pt idx="40624">
                  <c:v>-320.08499999999998</c:v>
                </c:pt>
                <c:pt idx="40625">
                  <c:v>-320.06900000000002</c:v>
                </c:pt>
                <c:pt idx="40626">
                  <c:v>-320.053</c:v>
                </c:pt>
                <c:pt idx="40627">
                  <c:v>-320.03699999999998</c:v>
                </c:pt>
                <c:pt idx="40628">
                  <c:v>-320.02100000000002</c:v>
                </c:pt>
                <c:pt idx="40629">
                  <c:v>-320.005</c:v>
                </c:pt>
                <c:pt idx="40630">
                  <c:v>-319.99</c:v>
                </c:pt>
                <c:pt idx="40631">
                  <c:v>-319.97399999999999</c:v>
                </c:pt>
                <c:pt idx="40632">
                  <c:v>-319.95800000000003</c:v>
                </c:pt>
                <c:pt idx="40633">
                  <c:v>-319.94200000000001</c:v>
                </c:pt>
                <c:pt idx="40634">
                  <c:v>-319.92599999999999</c:v>
                </c:pt>
                <c:pt idx="40635">
                  <c:v>-319.91000000000003</c:v>
                </c:pt>
                <c:pt idx="40636">
                  <c:v>-319.89400000000001</c:v>
                </c:pt>
                <c:pt idx="40637">
                  <c:v>-319.87799999999999</c:v>
                </c:pt>
                <c:pt idx="40638">
                  <c:v>-319.86200000000002</c:v>
                </c:pt>
                <c:pt idx="40639">
                  <c:v>-319.846</c:v>
                </c:pt>
                <c:pt idx="40640">
                  <c:v>-319.83</c:v>
                </c:pt>
                <c:pt idx="40641">
                  <c:v>-319.81400000000002</c:v>
                </c:pt>
                <c:pt idx="40642">
                  <c:v>-319.798</c:v>
                </c:pt>
                <c:pt idx="40643">
                  <c:v>-319.78199999999998</c:v>
                </c:pt>
                <c:pt idx="40644">
                  <c:v>-319.76600000000002</c:v>
                </c:pt>
                <c:pt idx="40645">
                  <c:v>-319.75</c:v>
                </c:pt>
                <c:pt idx="40646">
                  <c:v>-319.73399999999998</c:v>
                </c:pt>
                <c:pt idx="40647">
                  <c:v>-319.71800000000002</c:v>
                </c:pt>
                <c:pt idx="40648">
                  <c:v>-319.702</c:v>
                </c:pt>
                <c:pt idx="40649">
                  <c:v>-319.68599999999998</c:v>
                </c:pt>
                <c:pt idx="40650">
                  <c:v>-319.67</c:v>
                </c:pt>
                <c:pt idx="40651">
                  <c:v>-319.654</c:v>
                </c:pt>
                <c:pt idx="40652">
                  <c:v>-319.63799999999998</c:v>
                </c:pt>
                <c:pt idx="40653">
                  <c:v>-319.62200000000001</c:v>
                </c:pt>
                <c:pt idx="40654">
                  <c:v>-319.60599999999999</c:v>
                </c:pt>
                <c:pt idx="40655">
                  <c:v>-319.58999999999997</c:v>
                </c:pt>
                <c:pt idx="40656">
                  <c:v>-319.57400000000001</c:v>
                </c:pt>
                <c:pt idx="40657">
                  <c:v>-319.55799999999999</c:v>
                </c:pt>
                <c:pt idx="40658">
                  <c:v>-319.54199999999997</c:v>
                </c:pt>
                <c:pt idx="40659">
                  <c:v>-319.52600000000001</c:v>
                </c:pt>
                <c:pt idx="40660">
                  <c:v>-319.51</c:v>
                </c:pt>
                <c:pt idx="40661">
                  <c:v>-319.49400000000003</c:v>
                </c:pt>
                <c:pt idx="40662">
                  <c:v>-319.47800000000001</c:v>
                </c:pt>
                <c:pt idx="40663">
                  <c:v>-319.46199999999999</c:v>
                </c:pt>
                <c:pt idx="40664">
                  <c:v>-319.44600000000003</c:v>
                </c:pt>
                <c:pt idx="40665">
                  <c:v>-319.43</c:v>
                </c:pt>
                <c:pt idx="40666">
                  <c:v>-319.41399999999999</c:v>
                </c:pt>
                <c:pt idx="40667">
                  <c:v>-319.39800000000002</c:v>
                </c:pt>
                <c:pt idx="40668">
                  <c:v>-319.38200000000001</c:v>
                </c:pt>
                <c:pt idx="40669">
                  <c:v>-319.36599999999999</c:v>
                </c:pt>
                <c:pt idx="40670">
                  <c:v>-319.35000000000002</c:v>
                </c:pt>
                <c:pt idx="40671">
                  <c:v>-319.334</c:v>
                </c:pt>
                <c:pt idx="40672">
                  <c:v>-319.31799999999998</c:v>
                </c:pt>
                <c:pt idx="40673">
                  <c:v>-319.30200000000002</c:v>
                </c:pt>
                <c:pt idx="40674">
                  <c:v>-319.286</c:v>
                </c:pt>
                <c:pt idx="40675">
                  <c:v>-319.27</c:v>
                </c:pt>
                <c:pt idx="40676">
                  <c:v>-319.25400000000002</c:v>
                </c:pt>
                <c:pt idx="40677">
                  <c:v>-319.238</c:v>
                </c:pt>
                <c:pt idx="40678">
                  <c:v>-319.22199999999998</c:v>
                </c:pt>
                <c:pt idx="40679">
                  <c:v>-319.20600000000002</c:v>
                </c:pt>
                <c:pt idx="40680">
                  <c:v>-319.19</c:v>
                </c:pt>
                <c:pt idx="40681">
                  <c:v>-319.17399999999998</c:v>
                </c:pt>
                <c:pt idx="40682">
                  <c:v>-319.15800000000002</c:v>
                </c:pt>
                <c:pt idx="40683">
                  <c:v>-319.142</c:v>
                </c:pt>
                <c:pt idx="40684">
                  <c:v>-319.12599999999998</c:v>
                </c:pt>
                <c:pt idx="40685">
                  <c:v>-319.11</c:v>
                </c:pt>
                <c:pt idx="40686">
                  <c:v>-319.09399999999999</c:v>
                </c:pt>
                <c:pt idx="40687">
                  <c:v>-319.07799999999997</c:v>
                </c:pt>
                <c:pt idx="40688">
                  <c:v>-319.06200000000001</c:v>
                </c:pt>
                <c:pt idx="40689">
                  <c:v>-319.04599999999999</c:v>
                </c:pt>
                <c:pt idx="40690">
                  <c:v>-319.02999999999997</c:v>
                </c:pt>
                <c:pt idx="40691">
                  <c:v>-319.01400000000001</c:v>
                </c:pt>
                <c:pt idx="40692">
                  <c:v>-318.99799999999999</c:v>
                </c:pt>
                <c:pt idx="40693">
                  <c:v>-318.98200000000003</c:v>
                </c:pt>
                <c:pt idx="40694">
                  <c:v>-318.96600000000001</c:v>
                </c:pt>
                <c:pt idx="40695">
                  <c:v>-318.95</c:v>
                </c:pt>
                <c:pt idx="40696">
                  <c:v>-318.93400000000003</c:v>
                </c:pt>
                <c:pt idx="40697">
                  <c:v>-318.91800000000001</c:v>
                </c:pt>
                <c:pt idx="40698">
                  <c:v>-318.90199999999999</c:v>
                </c:pt>
                <c:pt idx="40699">
                  <c:v>-318.88600000000002</c:v>
                </c:pt>
                <c:pt idx="40700">
                  <c:v>-318.87</c:v>
                </c:pt>
                <c:pt idx="40701">
                  <c:v>-318.85399999999998</c:v>
                </c:pt>
                <c:pt idx="40702">
                  <c:v>-318.83800000000002</c:v>
                </c:pt>
                <c:pt idx="40703">
                  <c:v>-318.822</c:v>
                </c:pt>
                <c:pt idx="40704">
                  <c:v>-318.80599999999998</c:v>
                </c:pt>
                <c:pt idx="40705">
                  <c:v>-318.79000000000002</c:v>
                </c:pt>
                <c:pt idx="40706">
                  <c:v>-318.774</c:v>
                </c:pt>
                <c:pt idx="40707">
                  <c:v>-318.75799999999998</c:v>
                </c:pt>
                <c:pt idx="40708">
                  <c:v>-318.74200000000002</c:v>
                </c:pt>
                <c:pt idx="40709">
                  <c:v>-318.726</c:v>
                </c:pt>
                <c:pt idx="40710">
                  <c:v>-318.70999999999998</c:v>
                </c:pt>
                <c:pt idx="40711">
                  <c:v>-318.69400000000002</c:v>
                </c:pt>
                <c:pt idx="40712">
                  <c:v>-318.678</c:v>
                </c:pt>
                <c:pt idx="40713">
                  <c:v>-318.66199999999998</c:v>
                </c:pt>
                <c:pt idx="40714">
                  <c:v>-318.64600000000002</c:v>
                </c:pt>
                <c:pt idx="40715">
                  <c:v>-318.63</c:v>
                </c:pt>
                <c:pt idx="40716">
                  <c:v>-318.61399999999998</c:v>
                </c:pt>
                <c:pt idx="40717">
                  <c:v>-318.59800000000001</c:v>
                </c:pt>
                <c:pt idx="40718">
                  <c:v>-318.58199999999999</c:v>
                </c:pt>
                <c:pt idx="40719">
                  <c:v>-318.56599999999997</c:v>
                </c:pt>
                <c:pt idx="40720">
                  <c:v>-318.55</c:v>
                </c:pt>
                <c:pt idx="40721">
                  <c:v>-318.53399999999999</c:v>
                </c:pt>
                <c:pt idx="40722">
                  <c:v>-318.51799999999997</c:v>
                </c:pt>
                <c:pt idx="40723">
                  <c:v>-318.50200000000001</c:v>
                </c:pt>
                <c:pt idx="40724">
                  <c:v>-318.48599999999999</c:v>
                </c:pt>
                <c:pt idx="40725">
                  <c:v>-318.47000000000003</c:v>
                </c:pt>
                <c:pt idx="40726">
                  <c:v>-318.45400000000001</c:v>
                </c:pt>
                <c:pt idx="40727">
                  <c:v>-318.43799999999999</c:v>
                </c:pt>
                <c:pt idx="40728">
                  <c:v>-318.42200000000003</c:v>
                </c:pt>
                <c:pt idx="40729">
                  <c:v>-318.40600000000001</c:v>
                </c:pt>
                <c:pt idx="40730">
                  <c:v>-318.39</c:v>
                </c:pt>
                <c:pt idx="40731">
                  <c:v>-318.37400000000002</c:v>
                </c:pt>
                <c:pt idx="40732">
                  <c:v>-318.358</c:v>
                </c:pt>
                <c:pt idx="40733">
                  <c:v>-318.34199999999998</c:v>
                </c:pt>
                <c:pt idx="40734">
                  <c:v>-318.32600000000002</c:v>
                </c:pt>
                <c:pt idx="40735">
                  <c:v>-318.31</c:v>
                </c:pt>
                <c:pt idx="40736">
                  <c:v>-318.29399999999998</c:v>
                </c:pt>
                <c:pt idx="40737">
                  <c:v>-318.27800000000002</c:v>
                </c:pt>
                <c:pt idx="40738">
                  <c:v>-318.262</c:v>
                </c:pt>
                <c:pt idx="40739">
                  <c:v>-318.24599999999998</c:v>
                </c:pt>
                <c:pt idx="40740">
                  <c:v>-318.23</c:v>
                </c:pt>
                <c:pt idx="40741">
                  <c:v>-318.214</c:v>
                </c:pt>
                <c:pt idx="40742">
                  <c:v>-318.19799999999998</c:v>
                </c:pt>
                <c:pt idx="40743">
                  <c:v>-318.18200000000002</c:v>
                </c:pt>
                <c:pt idx="40744">
                  <c:v>-318.16699999999997</c:v>
                </c:pt>
                <c:pt idx="40745">
                  <c:v>-318.15100000000001</c:v>
                </c:pt>
                <c:pt idx="40746">
                  <c:v>-318.13499999999999</c:v>
                </c:pt>
                <c:pt idx="40747">
                  <c:v>-318.11900000000003</c:v>
                </c:pt>
                <c:pt idx="40748">
                  <c:v>-318.10300000000001</c:v>
                </c:pt>
                <c:pt idx="40749">
                  <c:v>-318.08699999999999</c:v>
                </c:pt>
                <c:pt idx="40750">
                  <c:v>-318.07100000000003</c:v>
                </c:pt>
                <c:pt idx="40751">
                  <c:v>-318.05500000000001</c:v>
                </c:pt>
                <c:pt idx="40752">
                  <c:v>-318.03899999999999</c:v>
                </c:pt>
                <c:pt idx="40753">
                  <c:v>-318.02300000000002</c:v>
                </c:pt>
                <c:pt idx="40754">
                  <c:v>-318.00700000000001</c:v>
                </c:pt>
                <c:pt idx="40755">
                  <c:v>-317.99099999999999</c:v>
                </c:pt>
                <c:pt idx="40756">
                  <c:v>-317.97500000000002</c:v>
                </c:pt>
                <c:pt idx="40757">
                  <c:v>-317.959</c:v>
                </c:pt>
                <c:pt idx="40758">
                  <c:v>-317.94299999999998</c:v>
                </c:pt>
                <c:pt idx="40759">
                  <c:v>-317.92700000000002</c:v>
                </c:pt>
                <c:pt idx="40760">
                  <c:v>-317.911</c:v>
                </c:pt>
                <c:pt idx="40761">
                  <c:v>-317.89499999999998</c:v>
                </c:pt>
                <c:pt idx="40762">
                  <c:v>-317.87900000000002</c:v>
                </c:pt>
                <c:pt idx="40763">
                  <c:v>-317.863</c:v>
                </c:pt>
                <c:pt idx="40764">
                  <c:v>-317.84699999999998</c:v>
                </c:pt>
                <c:pt idx="40765">
                  <c:v>-317.83100000000002</c:v>
                </c:pt>
                <c:pt idx="40766">
                  <c:v>-317.815</c:v>
                </c:pt>
                <c:pt idx="40767">
                  <c:v>-317.79899999999998</c:v>
                </c:pt>
                <c:pt idx="40768">
                  <c:v>-317.78300000000002</c:v>
                </c:pt>
                <c:pt idx="40769">
                  <c:v>-317.767</c:v>
                </c:pt>
                <c:pt idx="40770">
                  <c:v>-317.75099999999998</c:v>
                </c:pt>
                <c:pt idx="40771">
                  <c:v>-317.73500000000001</c:v>
                </c:pt>
                <c:pt idx="40772">
                  <c:v>-317.71899999999999</c:v>
                </c:pt>
                <c:pt idx="40773">
                  <c:v>-317.70299999999997</c:v>
                </c:pt>
                <c:pt idx="40774">
                  <c:v>-317.68700000000001</c:v>
                </c:pt>
                <c:pt idx="40775">
                  <c:v>-317.67099999999999</c:v>
                </c:pt>
                <c:pt idx="40776">
                  <c:v>-317.65499999999997</c:v>
                </c:pt>
                <c:pt idx="40777">
                  <c:v>-317.63900000000001</c:v>
                </c:pt>
                <c:pt idx="40778">
                  <c:v>-317.62299999999999</c:v>
                </c:pt>
                <c:pt idx="40779">
                  <c:v>-317.60700000000003</c:v>
                </c:pt>
                <c:pt idx="40780">
                  <c:v>-317.59100000000001</c:v>
                </c:pt>
                <c:pt idx="40781">
                  <c:v>-317.57499999999999</c:v>
                </c:pt>
                <c:pt idx="40782">
                  <c:v>-317.55900000000003</c:v>
                </c:pt>
                <c:pt idx="40783">
                  <c:v>-317.54300000000001</c:v>
                </c:pt>
                <c:pt idx="40784">
                  <c:v>-317.52699999999999</c:v>
                </c:pt>
                <c:pt idx="40785">
                  <c:v>-317.51100000000002</c:v>
                </c:pt>
                <c:pt idx="40786">
                  <c:v>-317.495</c:v>
                </c:pt>
                <c:pt idx="40787">
                  <c:v>-317.47899999999998</c:v>
                </c:pt>
                <c:pt idx="40788">
                  <c:v>-317.46300000000002</c:v>
                </c:pt>
                <c:pt idx="40789">
                  <c:v>-317.447</c:v>
                </c:pt>
                <c:pt idx="40790">
                  <c:v>-317.43099999999998</c:v>
                </c:pt>
                <c:pt idx="40791">
                  <c:v>-317.41500000000002</c:v>
                </c:pt>
                <c:pt idx="40792">
                  <c:v>-317.399</c:v>
                </c:pt>
                <c:pt idx="40793">
                  <c:v>-317.38299999999998</c:v>
                </c:pt>
                <c:pt idx="40794">
                  <c:v>-317.36700000000002</c:v>
                </c:pt>
                <c:pt idx="40795">
                  <c:v>-317.351</c:v>
                </c:pt>
                <c:pt idx="40796">
                  <c:v>-317.33499999999998</c:v>
                </c:pt>
                <c:pt idx="40797">
                  <c:v>-317.31900000000002</c:v>
                </c:pt>
                <c:pt idx="40798">
                  <c:v>-317.303</c:v>
                </c:pt>
                <c:pt idx="40799">
                  <c:v>-317.28699999999998</c:v>
                </c:pt>
                <c:pt idx="40800">
                  <c:v>-317.27100000000002</c:v>
                </c:pt>
                <c:pt idx="40801">
                  <c:v>-317.255</c:v>
                </c:pt>
                <c:pt idx="40802">
                  <c:v>-317.23899999999998</c:v>
                </c:pt>
                <c:pt idx="40803">
                  <c:v>-317.22300000000001</c:v>
                </c:pt>
                <c:pt idx="40804">
                  <c:v>-317.20699999999999</c:v>
                </c:pt>
                <c:pt idx="40805">
                  <c:v>-317.19099999999997</c:v>
                </c:pt>
                <c:pt idx="40806">
                  <c:v>-317.17500000000001</c:v>
                </c:pt>
                <c:pt idx="40807">
                  <c:v>-317.15899999999999</c:v>
                </c:pt>
                <c:pt idx="40808">
                  <c:v>-317.14299999999997</c:v>
                </c:pt>
                <c:pt idx="40809">
                  <c:v>-317.12700000000001</c:v>
                </c:pt>
                <c:pt idx="40810">
                  <c:v>-317.11099999999999</c:v>
                </c:pt>
                <c:pt idx="40811">
                  <c:v>-317.09500000000003</c:v>
                </c:pt>
                <c:pt idx="40812">
                  <c:v>-317.07900000000001</c:v>
                </c:pt>
                <c:pt idx="40813">
                  <c:v>-317.06299999999999</c:v>
                </c:pt>
                <c:pt idx="40814">
                  <c:v>-317.04700000000003</c:v>
                </c:pt>
                <c:pt idx="40815">
                  <c:v>-317.03100000000001</c:v>
                </c:pt>
                <c:pt idx="40816">
                  <c:v>-317.01499999999999</c:v>
                </c:pt>
                <c:pt idx="40817">
                  <c:v>-316.99900000000002</c:v>
                </c:pt>
                <c:pt idx="40818">
                  <c:v>-316.983</c:v>
                </c:pt>
                <c:pt idx="40819">
                  <c:v>-316.96699999999998</c:v>
                </c:pt>
                <c:pt idx="40820">
                  <c:v>-316.95100000000002</c:v>
                </c:pt>
                <c:pt idx="40821">
                  <c:v>-316.935</c:v>
                </c:pt>
                <c:pt idx="40822">
                  <c:v>-316.91899999999998</c:v>
                </c:pt>
                <c:pt idx="40823">
                  <c:v>-316.90300000000002</c:v>
                </c:pt>
                <c:pt idx="40824">
                  <c:v>-316.887</c:v>
                </c:pt>
                <c:pt idx="40825">
                  <c:v>-316.87099999999998</c:v>
                </c:pt>
                <c:pt idx="40826">
                  <c:v>-316.85500000000002</c:v>
                </c:pt>
                <c:pt idx="40827">
                  <c:v>-316.839</c:v>
                </c:pt>
                <c:pt idx="40828">
                  <c:v>-316.82299999999998</c:v>
                </c:pt>
                <c:pt idx="40829">
                  <c:v>-316.80700000000002</c:v>
                </c:pt>
                <c:pt idx="40830">
                  <c:v>-316.791</c:v>
                </c:pt>
                <c:pt idx="40831">
                  <c:v>-316.77499999999998</c:v>
                </c:pt>
                <c:pt idx="40832">
                  <c:v>-316.75900000000001</c:v>
                </c:pt>
                <c:pt idx="40833">
                  <c:v>-316.74299999999999</c:v>
                </c:pt>
                <c:pt idx="40834">
                  <c:v>-316.72699999999998</c:v>
                </c:pt>
                <c:pt idx="40835">
                  <c:v>-316.71100000000001</c:v>
                </c:pt>
                <c:pt idx="40836">
                  <c:v>-316.69499999999999</c:v>
                </c:pt>
                <c:pt idx="40837">
                  <c:v>-316.67899999999997</c:v>
                </c:pt>
                <c:pt idx="40838">
                  <c:v>-316.66300000000001</c:v>
                </c:pt>
                <c:pt idx="40839">
                  <c:v>-316.64699999999999</c:v>
                </c:pt>
                <c:pt idx="40840">
                  <c:v>-316.63099999999997</c:v>
                </c:pt>
                <c:pt idx="40841">
                  <c:v>-316.61500000000001</c:v>
                </c:pt>
                <c:pt idx="40842">
                  <c:v>-316.59899999999999</c:v>
                </c:pt>
                <c:pt idx="40843">
                  <c:v>-316.58300000000003</c:v>
                </c:pt>
                <c:pt idx="40844">
                  <c:v>-316.56700000000001</c:v>
                </c:pt>
                <c:pt idx="40845">
                  <c:v>-316.55099999999999</c:v>
                </c:pt>
                <c:pt idx="40846">
                  <c:v>-316.53500000000003</c:v>
                </c:pt>
                <c:pt idx="40847">
                  <c:v>-316.51900000000001</c:v>
                </c:pt>
                <c:pt idx="40848">
                  <c:v>-316.50299999999999</c:v>
                </c:pt>
                <c:pt idx="40849">
                  <c:v>-316.48700000000002</c:v>
                </c:pt>
                <c:pt idx="40850">
                  <c:v>-316.471</c:v>
                </c:pt>
                <c:pt idx="40851">
                  <c:v>-316.45499999999998</c:v>
                </c:pt>
                <c:pt idx="40852">
                  <c:v>-316.43900000000002</c:v>
                </c:pt>
                <c:pt idx="40853">
                  <c:v>-316.423</c:v>
                </c:pt>
                <c:pt idx="40854">
                  <c:v>-316.40699999999998</c:v>
                </c:pt>
                <c:pt idx="40855">
                  <c:v>-316.39100000000002</c:v>
                </c:pt>
                <c:pt idx="40856">
                  <c:v>-316.375</c:v>
                </c:pt>
                <c:pt idx="40857">
                  <c:v>-316.35899999999998</c:v>
                </c:pt>
                <c:pt idx="40858">
                  <c:v>-316.34399999999999</c:v>
                </c:pt>
                <c:pt idx="40859">
                  <c:v>-316.32799999999997</c:v>
                </c:pt>
                <c:pt idx="40860">
                  <c:v>-316.31200000000001</c:v>
                </c:pt>
                <c:pt idx="40861">
                  <c:v>-316.29599999999999</c:v>
                </c:pt>
                <c:pt idx="40862">
                  <c:v>-316.27999999999997</c:v>
                </c:pt>
                <c:pt idx="40863">
                  <c:v>-316.26400000000001</c:v>
                </c:pt>
                <c:pt idx="40864">
                  <c:v>-316.24799999999999</c:v>
                </c:pt>
                <c:pt idx="40865">
                  <c:v>-316.23200000000003</c:v>
                </c:pt>
                <c:pt idx="40866">
                  <c:v>-316.21600000000001</c:v>
                </c:pt>
                <c:pt idx="40867">
                  <c:v>-316.2</c:v>
                </c:pt>
                <c:pt idx="40868">
                  <c:v>-316.18400000000003</c:v>
                </c:pt>
                <c:pt idx="40869">
                  <c:v>-316.16800000000001</c:v>
                </c:pt>
                <c:pt idx="40870">
                  <c:v>-316.15199999999999</c:v>
                </c:pt>
                <c:pt idx="40871">
                  <c:v>-316.13600000000002</c:v>
                </c:pt>
                <c:pt idx="40872">
                  <c:v>-316.12</c:v>
                </c:pt>
                <c:pt idx="40873">
                  <c:v>-316.10399999999998</c:v>
                </c:pt>
                <c:pt idx="40874">
                  <c:v>-316.08800000000002</c:v>
                </c:pt>
                <c:pt idx="40875">
                  <c:v>-316.072</c:v>
                </c:pt>
                <c:pt idx="40876">
                  <c:v>-316.05599999999998</c:v>
                </c:pt>
                <c:pt idx="40877">
                  <c:v>-316.04000000000002</c:v>
                </c:pt>
                <c:pt idx="40878">
                  <c:v>-316.024</c:v>
                </c:pt>
                <c:pt idx="40879">
                  <c:v>-316.00799999999998</c:v>
                </c:pt>
                <c:pt idx="40880">
                  <c:v>-315.99200000000002</c:v>
                </c:pt>
                <c:pt idx="40881">
                  <c:v>-315.976</c:v>
                </c:pt>
                <c:pt idx="40882">
                  <c:v>-315.95999999999998</c:v>
                </c:pt>
                <c:pt idx="40883">
                  <c:v>-315.94400000000002</c:v>
                </c:pt>
                <c:pt idx="40884">
                  <c:v>-315.928</c:v>
                </c:pt>
                <c:pt idx="40885">
                  <c:v>-315.91199999999998</c:v>
                </c:pt>
                <c:pt idx="40886">
                  <c:v>-315.89600000000002</c:v>
                </c:pt>
                <c:pt idx="40887">
                  <c:v>-315.88</c:v>
                </c:pt>
                <c:pt idx="40888">
                  <c:v>-315.86399999999998</c:v>
                </c:pt>
                <c:pt idx="40889">
                  <c:v>-315.84800000000001</c:v>
                </c:pt>
                <c:pt idx="40890">
                  <c:v>-315.83199999999999</c:v>
                </c:pt>
                <c:pt idx="40891">
                  <c:v>-315.81599999999997</c:v>
                </c:pt>
                <c:pt idx="40892">
                  <c:v>-315.8</c:v>
                </c:pt>
                <c:pt idx="40893">
                  <c:v>-315.78399999999999</c:v>
                </c:pt>
                <c:pt idx="40894">
                  <c:v>-315.76799999999997</c:v>
                </c:pt>
                <c:pt idx="40895">
                  <c:v>-315.75200000000001</c:v>
                </c:pt>
                <c:pt idx="40896">
                  <c:v>-315.73599999999999</c:v>
                </c:pt>
                <c:pt idx="40897">
                  <c:v>-315.72000000000003</c:v>
                </c:pt>
                <c:pt idx="40898">
                  <c:v>-315.70400000000001</c:v>
                </c:pt>
                <c:pt idx="40899">
                  <c:v>-315.68799999999999</c:v>
                </c:pt>
                <c:pt idx="40900">
                  <c:v>-315.67200000000003</c:v>
                </c:pt>
                <c:pt idx="40901">
                  <c:v>-315.65600000000001</c:v>
                </c:pt>
                <c:pt idx="40902">
                  <c:v>-315.64</c:v>
                </c:pt>
                <c:pt idx="40903">
                  <c:v>-315.62400000000002</c:v>
                </c:pt>
                <c:pt idx="40904">
                  <c:v>-315.608</c:v>
                </c:pt>
                <c:pt idx="40905">
                  <c:v>-315.59199999999998</c:v>
                </c:pt>
                <c:pt idx="40906">
                  <c:v>-315.57600000000002</c:v>
                </c:pt>
                <c:pt idx="40907">
                  <c:v>-315.56</c:v>
                </c:pt>
                <c:pt idx="40908">
                  <c:v>-315.54399999999998</c:v>
                </c:pt>
                <c:pt idx="40909">
                  <c:v>-315.52800000000002</c:v>
                </c:pt>
                <c:pt idx="40910">
                  <c:v>-315.512</c:v>
                </c:pt>
                <c:pt idx="40911">
                  <c:v>-315.49599999999998</c:v>
                </c:pt>
                <c:pt idx="40912">
                  <c:v>-315.48</c:v>
                </c:pt>
                <c:pt idx="40913">
                  <c:v>-315.464</c:v>
                </c:pt>
                <c:pt idx="40914">
                  <c:v>-315.44799999999998</c:v>
                </c:pt>
                <c:pt idx="40915">
                  <c:v>-315.43200000000002</c:v>
                </c:pt>
                <c:pt idx="40916">
                  <c:v>-315.416</c:v>
                </c:pt>
                <c:pt idx="40917">
                  <c:v>-315.39999999999998</c:v>
                </c:pt>
                <c:pt idx="40918">
                  <c:v>-315.38400000000001</c:v>
                </c:pt>
                <c:pt idx="40919">
                  <c:v>-315.36799999999999</c:v>
                </c:pt>
                <c:pt idx="40920">
                  <c:v>-315.35199999999998</c:v>
                </c:pt>
                <c:pt idx="40921">
                  <c:v>-315.33600000000001</c:v>
                </c:pt>
                <c:pt idx="40922">
                  <c:v>-315.32</c:v>
                </c:pt>
                <c:pt idx="40923">
                  <c:v>-315.30399999999997</c:v>
                </c:pt>
                <c:pt idx="40924">
                  <c:v>-315.28800000000001</c:v>
                </c:pt>
                <c:pt idx="40925">
                  <c:v>-315.27199999999999</c:v>
                </c:pt>
                <c:pt idx="40926">
                  <c:v>-315.25599999999997</c:v>
                </c:pt>
                <c:pt idx="40927">
                  <c:v>-315.24</c:v>
                </c:pt>
                <c:pt idx="40928">
                  <c:v>-315.22399999999999</c:v>
                </c:pt>
                <c:pt idx="40929">
                  <c:v>-315.20800000000003</c:v>
                </c:pt>
                <c:pt idx="40930">
                  <c:v>-315.19200000000001</c:v>
                </c:pt>
                <c:pt idx="40931">
                  <c:v>-315.17599999999999</c:v>
                </c:pt>
                <c:pt idx="40932">
                  <c:v>-315.16000000000003</c:v>
                </c:pt>
                <c:pt idx="40933">
                  <c:v>-315.14400000000001</c:v>
                </c:pt>
                <c:pt idx="40934">
                  <c:v>-315.12799999999999</c:v>
                </c:pt>
                <c:pt idx="40935">
                  <c:v>-315.11200000000002</c:v>
                </c:pt>
                <c:pt idx="40936">
                  <c:v>-315.096</c:v>
                </c:pt>
                <c:pt idx="40937">
                  <c:v>-315.08</c:v>
                </c:pt>
                <c:pt idx="40938">
                  <c:v>-315.06400000000002</c:v>
                </c:pt>
                <c:pt idx="40939">
                  <c:v>-315.048</c:v>
                </c:pt>
                <c:pt idx="40940">
                  <c:v>-315.03199999999998</c:v>
                </c:pt>
                <c:pt idx="40941">
                  <c:v>-315.01600000000002</c:v>
                </c:pt>
                <c:pt idx="40942">
                  <c:v>-315</c:v>
                </c:pt>
                <c:pt idx="40943">
                  <c:v>-314.98399999999998</c:v>
                </c:pt>
                <c:pt idx="40944">
                  <c:v>-314.96800000000002</c:v>
                </c:pt>
                <c:pt idx="40945">
                  <c:v>-314.952</c:v>
                </c:pt>
                <c:pt idx="40946">
                  <c:v>-314.93599999999998</c:v>
                </c:pt>
                <c:pt idx="40947">
                  <c:v>-314.92</c:v>
                </c:pt>
                <c:pt idx="40948">
                  <c:v>-314.904</c:v>
                </c:pt>
                <c:pt idx="40949">
                  <c:v>-314.88799999999998</c:v>
                </c:pt>
                <c:pt idx="40950">
                  <c:v>-314.87200000000001</c:v>
                </c:pt>
                <c:pt idx="40951">
                  <c:v>-314.85599999999999</c:v>
                </c:pt>
                <c:pt idx="40952">
                  <c:v>-314.83999999999997</c:v>
                </c:pt>
                <c:pt idx="40953">
                  <c:v>-314.82400000000001</c:v>
                </c:pt>
                <c:pt idx="40954">
                  <c:v>-314.80799999999999</c:v>
                </c:pt>
                <c:pt idx="40955">
                  <c:v>-314.79199999999997</c:v>
                </c:pt>
                <c:pt idx="40956">
                  <c:v>-314.77600000000001</c:v>
                </c:pt>
                <c:pt idx="40957">
                  <c:v>-314.76</c:v>
                </c:pt>
                <c:pt idx="40958">
                  <c:v>-314.74400000000003</c:v>
                </c:pt>
                <c:pt idx="40959">
                  <c:v>-314.72800000000001</c:v>
                </c:pt>
                <c:pt idx="40960">
                  <c:v>-314.71199999999999</c:v>
                </c:pt>
                <c:pt idx="40961">
                  <c:v>-314.69600000000003</c:v>
                </c:pt>
                <c:pt idx="40962">
                  <c:v>-314.68</c:v>
                </c:pt>
                <c:pt idx="40963">
                  <c:v>-314.66399999999999</c:v>
                </c:pt>
                <c:pt idx="40964">
                  <c:v>-314.64800000000002</c:v>
                </c:pt>
                <c:pt idx="40965">
                  <c:v>-314.63200000000001</c:v>
                </c:pt>
                <c:pt idx="40966">
                  <c:v>-314.61599999999999</c:v>
                </c:pt>
                <c:pt idx="40967">
                  <c:v>-314.60000000000002</c:v>
                </c:pt>
                <c:pt idx="40968">
                  <c:v>-314.584</c:v>
                </c:pt>
                <c:pt idx="40969">
                  <c:v>-314.56799999999998</c:v>
                </c:pt>
                <c:pt idx="40970">
                  <c:v>-314.55200000000002</c:v>
                </c:pt>
                <c:pt idx="40971">
                  <c:v>-314.536</c:v>
                </c:pt>
                <c:pt idx="40972">
                  <c:v>-314.52100000000002</c:v>
                </c:pt>
                <c:pt idx="40973">
                  <c:v>-314.505</c:v>
                </c:pt>
                <c:pt idx="40974">
                  <c:v>-314.48899999999998</c:v>
                </c:pt>
                <c:pt idx="40975">
                  <c:v>-314.47300000000001</c:v>
                </c:pt>
                <c:pt idx="40976">
                  <c:v>-314.45699999999999</c:v>
                </c:pt>
                <c:pt idx="40977">
                  <c:v>-314.44099999999997</c:v>
                </c:pt>
                <c:pt idx="40978">
                  <c:v>-314.42500000000001</c:v>
                </c:pt>
                <c:pt idx="40979">
                  <c:v>-314.40899999999999</c:v>
                </c:pt>
                <c:pt idx="40980">
                  <c:v>-314.39299999999997</c:v>
                </c:pt>
                <c:pt idx="40981">
                  <c:v>-314.37700000000001</c:v>
                </c:pt>
                <c:pt idx="40982">
                  <c:v>-314.36099999999999</c:v>
                </c:pt>
                <c:pt idx="40983">
                  <c:v>-314.34500000000003</c:v>
                </c:pt>
                <c:pt idx="40984">
                  <c:v>-314.32900000000001</c:v>
                </c:pt>
                <c:pt idx="40985">
                  <c:v>-314.31299999999999</c:v>
                </c:pt>
                <c:pt idx="40986">
                  <c:v>-314.29700000000003</c:v>
                </c:pt>
                <c:pt idx="40987">
                  <c:v>-314.28100000000001</c:v>
                </c:pt>
                <c:pt idx="40988">
                  <c:v>-314.26499999999999</c:v>
                </c:pt>
                <c:pt idx="40989">
                  <c:v>-314.24900000000002</c:v>
                </c:pt>
                <c:pt idx="40990">
                  <c:v>-314.233</c:v>
                </c:pt>
                <c:pt idx="40991">
                  <c:v>-314.21699999999998</c:v>
                </c:pt>
                <c:pt idx="40992">
                  <c:v>-314.20100000000002</c:v>
                </c:pt>
                <c:pt idx="40993">
                  <c:v>-314.185</c:v>
                </c:pt>
                <c:pt idx="40994">
                  <c:v>-314.16899999999998</c:v>
                </c:pt>
                <c:pt idx="40995">
                  <c:v>-314.15300000000002</c:v>
                </c:pt>
                <c:pt idx="40996">
                  <c:v>-314.137</c:v>
                </c:pt>
                <c:pt idx="40997">
                  <c:v>-314.12099999999998</c:v>
                </c:pt>
                <c:pt idx="40998">
                  <c:v>-314.10500000000002</c:v>
                </c:pt>
                <c:pt idx="40999">
                  <c:v>-314.089</c:v>
                </c:pt>
                <c:pt idx="41000">
                  <c:v>-314.07299999999998</c:v>
                </c:pt>
                <c:pt idx="41001">
                  <c:v>-314.05700000000002</c:v>
                </c:pt>
                <c:pt idx="41002">
                  <c:v>-314.041</c:v>
                </c:pt>
                <c:pt idx="41003">
                  <c:v>-314.02499999999998</c:v>
                </c:pt>
                <c:pt idx="41004">
                  <c:v>-314.00900000000001</c:v>
                </c:pt>
                <c:pt idx="41005">
                  <c:v>-313.99299999999999</c:v>
                </c:pt>
                <c:pt idx="41006">
                  <c:v>-313.97699999999998</c:v>
                </c:pt>
                <c:pt idx="41007">
                  <c:v>-313.96100000000001</c:v>
                </c:pt>
                <c:pt idx="41008">
                  <c:v>-313.94499999999999</c:v>
                </c:pt>
                <c:pt idx="41009">
                  <c:v>-313.92899999999997</c:v>
                </c:pt>
                <c:pt idx="41010">
                  <c:v>-313.91300000000001</c:v>
                </c:pt>
                <c:pt idx="41011">
                  <c:v>-313.89699999999999</c:v>
                </c:pt>
                <c:pt idx="41012">
                  <c:v>-313.88099999999997</c:v>
                </c:pt>
                <c:pt idx="41013">
                  <c:v>-313.86500000000001</c:v>
                </c:pt>
                <c:pt idx="41014">
                  <c:v>-313.84899999999999</c:v>
                </c:pt>
                <c:pt idx="41015">
                  <c:v>-313.83300000000003</c:v>
                </c:pt>
                <c:pt idx="41016">
                  <c:v>-313.81700000000001</c:v>
                </c:pt>
                <c:pt idx="41017">
                  <c:v>-313.80099999999999</c:v>
                </c:pt>
                <c:pt idx="41018">
                  <c:v>-313.78500000000003</c:v>
                </c:pt>
                <c:pt idx="41019">
                  <c:v>-313.76900000000001</c:v>
                </c:pt>
                <c:pt idx="41020">
                  <c:v>-313.75299999999999</c:v>
                </c:pt>
                <c:pt idx="41021">
                  <c:v>-313.73700000000002</c:v>
                </c:pt>
                <c:pt idx="41022">
                  <c:v>-313.721</c:v>
                </c:pt>
                <c:pt idx="41023">
                  <c:v>-313.70499999999998</c:v>
                </c:pt>
                <c:pt idx="41024">
                  <c:v>-313.68900000000002</c:v>
                </c:pt>
                <c:pt idx="41025">
                  <c:v>-313.673</c:v>
                </c:pt>
                <c:pt idx="41026">
                  <c:v>-313.65699999999998</c:v>
                </c:pt>
                <c:pt idx="41027">
                  <c:v>-313.64100000000002</c:v>
                </c:pt>
                <c:pt idx="41028">
                  <c:v>-313.625</c:v>
                </c:pt>
                <c:pt idx="41029">
                  <c:v>-313.60899999999998</c:v>
                </c:pt>
                <c:pt idx="41030">
                  <c:v>-313.59300000000002</c:v>
                </c:pt>
                <c:pt idx="41031">
                  <c:v>-313.577</c:v>
                </c:pt>
                <c:pt idx="41032">
                  <c:v>-313.56099999999998</c:v>
                </c:pt>
                <c:pt idx="41033">
                  <c:v>-313.54500000000002</c:v>
                </c:pt>
                <c:pt idx="41034">
                  <c:v>-313.529</c:v>
                </c:pt>
                <c:pt idx="41035">
                  <c:v>-313.51299999999998</c:v>
                </c:pt>
                <c:pt idx="41036">
                  <c:v>-313.49700000000001</c:v>
                </c:pt>
                <c:pt idx="41037">
                  <c:v>-313.48099999999999</c:v>
                </c:pt>
                <c:pt idx="41038">
                  <c:v>-313.46499999999997</c:v>
                </c:pt>
                <c:pt idx="41039">
                  <c:v>-313.44900000000001</c:v>
                </c:pt>
                <c:pt idx="41040">
                  <c:v>-313.43299999999999</c:v>
                </c:pt>
                <c:pt idx="41041">
                  <c:v>-313.41699999999997</c:v>
                </c:pt>
                <c:pt idx="41042">
                  <c:v>-313.40100000000001</c:v>
                </c:pt>
                <c:pt idx="41043">
                  <c:v>-313.38499999999999</c:v>
                </c:pt>
                <c:pt idx="41044">
                  <c:v>-313.36900000000003</c:v>
                </c:pt>
                <c:pt idx="41045">
                  <c:v>-313.35300000000001</c:v>
                </c:pt>
                <c:pt idx="41046">
                  <c:v>-313.33699999999999</c:v>
                </c:pt>
                <c:pt idx="41047">
                  <c:v>-313.32100000000003</c:v>
                </c:pt>
                <c:pt idx="41048">
                  <c:v>-313.30500000000001</c:v>
                </c:pt>
                <c:pt idx="41049">
                  <c:v>-313.28899999999999</c:v>
                </c:pt>
                <c:pt idx="41050">
                  <c:v>-313.27300000000002</c:v>
                </c:pt>
                <c:pt idx="41051">
                  <c:v>-313.25700000000001</c:v>
                </c:pt>
                <c:pt idx="41052">
                  <c:v>-313.24099999999999</c:v>
                </c:pt>
                <c:pt idx="41053">
                  <c:v>-313.22500000000002</c:v>
                </c:pt>
                <c:pt idx="41054">
                  <c:v>-313.209</c:v>
                </c:pt>
                <c:pt idx="41055">
                  <c:v>-313.19299999999998</c:v>
                </c:pt>
                <c:pt idx="41056">
                  <c:v>-313.17700000000002</c:v>
                </c:pt>
                <c:pt idx="41057">
                  <c:v>-313.161</c:v>
                </c:pt>
                <c:pt idx="41058">
                  <c:v>-313.14499999999998</c:v>
                </c:pt>
                <c:pt idx="41059">
                  <c:v>-313.12900000000002</c:v>
                </c:pt>
                <c:pt idx="41060">
                  <c:v>-313.113</c:v>
                </c:pt>
                <c:pt idx="41061">
                  <c:v>-313.09699999999998</c:v>
                </c:pt>
                <c:pt idx="41062">
                  <c:v>-313.08100000000002</c:v>
                </c:pt>
                <c:pt idx="41063">
                  <c:v>-313.065</c:v>
                </c:pt>
                <c:pt idx="41064">
                  <c:v>-313.04899999999998</c:v>
                </c:pt>
                <c:pt idx="41065">
                  <c:v>-313.03300000000002</c:v>
                </c:pt>
                <c:pt idx="41066">
                  <c:v>-313.017</c:v>
                </c:pt>
                <c:pt idx="41067">
                  <c:v>-313.00099999999998</c:v>
                </c:pt>
                <c:pt idx="41068">
                  <c:v>-312.98500000000001</c:v>
                </c:pt>
                <c:pt idx="41069">
                  <c:v>-312.96899999999999</c:v>
                </c:pt>
                <c:pt idx="41070">
                  <c:v>-312.95299999999997</c:v>
                </c:pt>
                <c:pt idx="41071">
                  <c:v>-312.93700000000001</c:v>
                </c:pt>
                <c:pt idx="41072">
                  <c:v>-312.92099999999999</c:v>
                </c:pt>
                <c:pt idx="41073">
                  <c:v>-312.90499999999997</c:v>
                </c:pt>
                <c:pt idx="41074">
                  <c:v>-312.88900000000001</c:v>
                </c:pt>
                <c:pt idx="41075">
                  <c:v>-312.87299999999999</c:v>
                </c:pt>
                <c:pt idx="41076">
                  <c:v>-312.85700000000003</c:v>
                </c:pt>
                <c:pt idx="41077">
                  <c:v>-312.84100000000001</c:v>
                </c:pt>
                <c:pt idx="41078">
                  <c:v>-312.82499999999999</c:v>
                </c:pt>
                <c:pt idx="41079">
                  <c:v>-312.80900000000003</c:v>
                </c:pt>
                <c:pt idx="41080">
                  <c:v>-312.79300000000001</c:v>
                </c:pt>
                <c:pt idx="41081">
                  <c:v>-312.77699999999999</c:v>
                </c:pt>
                <c:pt idx="41082">
                  <c:v>-312.76100000000002</c:v>
                </c:pt>
                <c:pt idx="41083">
                  <c:v>-312.745</c:v>
                </c:pt>
                <c:pt idx="41084">
                  <c:v>-312.72899999999998</c:v>
                </c:pt>
                <c:pt idx="41085">
                  <c:v>-312.714</c:v>
                </c:pt>
                <c:pt idx="41086">
                  <c:v>-312.69799999999998</c:v>
                </c:pt>
                <c:pt idx="41087">
                  <c:v>-312.68200000000002</c:v>
                </c:pt>
                <c:pt idx="41088">
                  <c:v>-312.666</c:v>
                </c:pt>
                <c:pt idx="41089">
                  <c:v>-312.64999999999998</c:v>
                </c:pt>
                <c:pt idx="41090">
                  <c:v>-312.63400000000001</c:v>
                </c:pt>
                <c:pt idx="41091">
                  <c:v>-312.61799999999999</c:v>
                </c:pt>
                <c:pt idx="41092">
                  <c:v>-312.60199999999998</c:v>
                </c:pt>
                <c:pt idx="41093">
                  <c:v>-312.58600000000001</c:v>
                </c:pt>
                <c:pt idx="41094">
                  <c:v>-312.57</c:v>
                </c:pt>
                <c:pt idx="41095">
                  <c:v>-312.55399999999997</c:v>
                </c:pt>
                <c:pt idx="41096">
                  <c:v>-312.53800000000001</c:v>
                </c:pt>
                <c:pt idx="41097">
                  <c:v>-312.52199999999999</c:v>
                </c:pt>
                <c:pt idx="41098">
                  <c:v>-312.50599999999997</c:v>
                </c:pt>
                <c:pt idx="41099">
                  <c:v>-312.49</c:v>
                </c:pt>
                <c:pt idx="41100">
                  <c:v>-312.47399999999999</c:v>
                </c:pt>
                <c:pt idx="41101">
                  <c:v>-312.45800000000003</c:v>
                </c:pt>
                <c:pt idx="41102">
                  <c:v>-312.44200000000001</c:v>
                </c:pt>
                <c:pt idx="41103">
                  <c:v>-312.42599999999999</c:v>
                </c:pt>
                <c:pt idx="41104">
                  <c:v>-312.41000000000003</c:v>
                </c:pt>
                <c:pt idx="41105">
                  <c:v>-312.39400000000001</c:v>
                </c:pt>
                <c:pt idx="41106">
                  <c:v>-312.37799999999999</c:v>
                </c:pt>
                <c:pt idx="41107">
                  <c:v>-312.36200000000002</c:v>
                </c:pt>
                <c:pt idx="41108">
                  <c:v>-312.346</c:v>
                </c:pt>
                <c:pt idx="41109">
                  <c:v>-312.33</c:v>
                </c:pt>
                <c:pt idx="41110">
                  <c:v>-312.31400000000002</c:v>
                </c:pt>
                <c:pt idx="41111">
                  <c:v>-312.298</c:v>
                </c:pt>
                <c:pt idx="41112">
                  <c:v>-312.28199999999998</c:v>
                </c:pt>
                <c:pt idx="41113">
                  <c:v>-312.26600000000002</c:v>
                </c:pt>
                <c:pt idx="41114">
                  <c:v>-312.25</c:v>
                </c:pt>
                <c:pt idx="41115">
                  <c:v>-312.23399999999998</c:v>
                </c:pt>
                <c:pt idx="41116">
                  <c:v>-312.21800000000002</c:v>
                </c:pt>
                <c:pt idx="41117">
                  <c:v>-312.202</c:v>
                </c:pt>
                <c:pt idx="41118">
                  <c:v>-312.18599999999998</c:v>
                </c:pt>
                <c:pt idx="41119">
                  <c:v>-312.17</c:v>
                </c:pt>
                <c:pt idx="41120">
                  <c:v>-312.154</c:v>
                </c:pt>
                <c:pt idx="41121">
                  <c:v>-312.13799999999998</c:v>
                </c:pt>
                <c:pt idx="41122">
                  <c:v>-312.12200000000001</c:v>
                </c:pt>
                <c:pt idx="41123">
                  <c:v>-312.10599999999999</c:v>
                </c:pt>
                <c:pt idx="41124">
                  <c:v>-312.08999999999997</c:v>
                </c:pt>
                <c:pt idx="41125">
                  <c:v>-312.07400000000001</c:v>
                </c:pt>
                <c:pt idx="41126">
                  <c:v>-312.05799999999999</c:v>
                </c:pt>
                <c:pt idx="41127">
                  <c:v>-312.04199999999997</c:v>
                </c:pt>
                <c:pt idx="41128">
                  <c:v>-312.02600000000001</c:v>
                </c:pt>
                <c:pt idx="41129">
                  <c:v>-312.01</c:v>
                </c:pt>
                <c:pt idx="41130">
                  <c:v>-311.99400000000003</c:v>
                </c:pt>
                <c:pt idx="41131">
                  <c:v>-311.97800000000001</c:v>
                </c:pt>
                <c:pt idx="41132">
                  <c:v>-311.96199999999999</c:v>
                </c:pt>
                <c:pt idx="41133">
                  <c:v>-311.94600000000003</c:v>
                </c:pt>
                <c:pt idx="41134">
                  <c:v>-311.93</c:v>
                </c:pt>
                <c:pt idx="41135">
                  <c:v>-311.91399999999999</c:v>
                </c:pt>
                <c:pt idx="41136">
                  <c:v>-311.89800000000002</c:v>
                </c:pt>
                <c:pt idx="41137">
                  <c:v>-311.88200000000001</c:v>
                </c:pt>
                <c:pt idx="41138">
                  <c:v>-311.86599999999999</c:v>
                </c:pt>
                <c:pt idx="41139">
                  <c:v>-311.85000000000002</c:v>
                </c:pt>
                <c:pt idx="41140">
                  <c:v>-311.834</c:v>
                </c:pt>
                <c:pt idx="41141">
                  <c:v>-311.81799999999998</c:v>
                </c:pt>
                <c:pt idx="41142">
                  <c:v>-311.80200000000002</c:v>
                </c:pt>
                <c:pt idx="41143">
                  <c:v>-311.786</c:v>
                </c:pt>
                <c:pt idx="41144">
                  <c:v>-311.77</c:v>
                </c:pt>
                <c:pt idx="41145">
                  <c:v>-311.75400000000002</c:v>
                </c:pt>
                <c:pt idx="41146">
                  <c:v>-311.738</c:v>
                </c:pt>
                <c:pt idx="41147">
                  <c:v>-311.72199999999998</c:v>
                </c:pt>
                <c:pt idx="41148">
                  <c:v>-311.70600000000002</c:v>
                </c:pt>
                <c:pt idx="41149">
                  <c:v>-311.69</c:v>
                </c:pt>
                <c:pt idx="41150">
                  <c:v>-311.67399999999998</c:v>
                </c:pt>
                <c:pt idx="41151">
                  <c:v>-311.65800000000002</c:v>
                </c:pt>
                <c:pt idx="41152">
                  <c:v>-311.642</c:v>
                </c:pt>
                <c:pt idx="41153">
                  <c:v>-311.62599999999998</c:v>
                </c:pt>
                <c:pt idx="41154">
                  <c:v>-311.61</c:v>
                </c:pt>
                <c:pt idx="41155">
                  <c:v>-311.59399999999999</c:v>
                </c:pt>
                <c:pt idx="41156">
                  <c:v>-311.57799999999997</c:v>
                </c:pt>
                <c:pt idx="41157">
                  <c:v>-311.56200000000001</c:v>
                </c:pt>
                <c:pt idx="41158">
                  <c:v>-311.54599999999999</c:v>
                </c:pt>
                <c:pt idx="41159">
                  <c:v>-311.52999999999997</c:v>
                </c:pt>
                <c:pt idx="41160">
                  <c:v>-311.51400000000001</c:v>
                </c:pt>
                <c:pt idx="41161">
                  <c:v>-311.49799999999999</c:v>
                </c:pt>
                <c:pt idx="41162">
                  <c:v>-311.48200000000003</c:v>
                </c:pt>
                <c:pt idx="41163">
                  <c:v>-311.46600000000001</c:v>
                </c:pt>
                <c:pt idx="41164">
                  <c:v>-311.45</c:v>
                </c:pt>
                <c:pt idx="41165">
                  <c:v>-311.43400000000003</c:v>
                </c:pt>
                <c:pt idx="41166">
                  <c:v>-311.41800000000001</c:v>
                </c:pt>
                <c:pt idx="41167">
                  <c:v>-311.40199999999999</c:v>
                </c:pt>
                <c:pt idx="41168">
                  <c:v>-311.38600000000002</c:v>
                </c:pt>
                <c:pt idx="41169">
                  <c:v>-311.37</c:v>
                </c:pt>
                <c:pt idx="41170">
                  <c:v>-311.35399999999998</c:v>
                </c:pt>
                <c:pt idx="41171">
                  <c:v>-311.33800000000002</c:v>
                </c:pt>
                <c:pt idx="41172">
                  <c:v>-311.322</c:v>
                </c:pt>
                <c:pt idx="41173">
                  <c:v>-311.30599999999998</c:v>
                </c:pt>
                <c:pt idx="41174">
                  <c:v>-311.29000000000002</c:v>
                </c:pt>
                <c:pt idx="41175">
                  <c:v>-311.274</c:v>
                </c:pt>
                <c:pt idx="41176">
                  <c:v>-311.25799999999998</c:v>
                </c:pt>
                <c:pt idx="41177">
                  <c:v>-311.24200000000002</c:v>
                </c:pt>
                <c:pt idx="41178">
                  <c:v>-311.226</c:v>
                </c:pt>
                <c:pt idx="41179">
                  <c:v>-311.20999999999998</c:v>
                </c:pt>
                <c:pt idx="41180">
                  <c:v>-311.19400000000002</c:v>
                </c:pt>
                <c:pt idx="41181">
                  <c:v>-311.178</c:v>
                </c:pt>
                <c:pt idx="41182">
                  <c:v>-311.16199999999998</c:v>
                </c:pt>
                <c:pt idx="41183">
                  <c:v>-311.14600000000002</c:v>
                </c:pt>
                <c:pt idx="41184">
                  <c:v>-311.13</c:v>
                </c:pt>
                <c:pt idx="41185">
                  <c:v>-311.11399999999998</c:v>
                </c:pt>
                <c:pt idx="41186">
                  <c:v>-311.09800000000001</c:v>
                </c:pt>
                <c:pt idx="41187">
                  <c:v>-311.08199999999999</c:v>
                </c:pt>
                <c:pt idx="41188">
                  <c:v>-311.06599999999997</c:v>
                </c:pt>
                <c:pt idx="41189">
                  <c:v>-311.05</c:v>
                </c:pt>
                <c:pt idx="41190">
                  <c:v>-311.03399999999999</c:v>
                </c:pt>
                <c:pt idx="41191">
                  <c:v>-311.01799999999997</c:v>
                </c:pt>
                <c:pt idx="41192">
                  <c:v>-311.00200000000001</c:v>
                </c:pt>
                <c:pt idx="41193">
                  <c:v>-310.98599999999999</c:v>
                </c:pt>
                <c:pt idx="41194">
                  <c:v>-310.97000000000003</c:v>
                </c:pt>
                <c:pt idx="41195">
                  <c:v>-310.95400000000001</c:v>
                </c:pt>
                <c:pt idx="41196">
                  <c:v>-310.93799999999999</c:v>
                </c:pt>
                <c:pt idx="41197">
                  <c:v>-310.92200000000003</c:v>
                </c:pt>
                <c:pt idx="41198">
                  <c:v>-310.90600000000001</c:v>
                </c:pt>
                <c:pt idx="41199">
                  <c:v>-310.89100000000002</c:v>
                </c:pt>
                <c:pt idx="41200">
                  <c:v>-310.875</c:v>
                </c:pt>
                <c:pt idx="41201">
                  <c:v>-310.85899999999998</c:v>
                </c:pt>
                <c:pt idx="41202">
                  <c:v>-310.84300000000002</c:v>
                </c:pt>
                <c:pt idx="41203">
                  <c:v>-310.827</c:v>
                </c:pt>
                <c:pt idx="41204">
                  <c:v>-310.81099999999998</c:v>
                </c:pt>
                <c:pt idx="41205">
                  <c:v>-310.79500000000002</c:v>
                </c:pt>
                <c:pt idx="41206">
                  <c:v>-310.779</c:v>
                </c:pt>
                <c:pt idx="41207">
                  <c:v>-310.76299999999998</c:v>
                </c:pt>
                <c:pt idx="41208">
                  <c:v>-310.74700000000001</c:v>
                </c:pt>
                <c:pt idx="41209">
                  <c:v>-310.73099999999999</c:v>
                </c:pt>
                <c:pt idx="41210">
                  <c:v>-310.71499999999997</c:v>
                </c:pt>
                <c:pt idx="41211">
                  <c:v>-310.69900000000001</c:v>
                </c:pt>
                <c:pt idx="41212">
                  <c:v>-310.68299999999999</c:v>
                </c:pt>
                <c:pt idx="41213">
                  <c:v>-310.66699999999997</c:v>
                </c:pt>
                <c:pt idx="41214">
                  <c:v>-310.65100000000001</c:v>
                </c:pt>
                <c:pt idx="41215">
                  <c:v>-310.63499999999999</c:v>
                </c:pt>
                <c:pt idx="41216">
                  <c:v>-310.61900000000003</c:v>
                </c:pt>
                <c:pt idx="41217">
                  <c:v>-310.60300000000001</c:v>
                </c:pt>
                <c:pt idx="41218">
                  <c:v>-310.58699999999999</c:v>
                </c:pt>
                <c:pt idx="41219">
                  <c:v>-310.57100000000003</c:v>
                </c:pt>
                <c:pt idx="41220">
                  <c:v>-310.55500000000001</c:v>
                </c:pt>
                <c:pt idx="41221">
                  <c:v>-310.53899999999999</c:v>
                </c:pt>
                <c:pt idx="41222">
                  <c:v>-310.52300000000002</c:v>
                </c:pt>
                <c:pt idx="41223">
                  <c:v>-310.50700000000001</c:v>
                </c:pt>
                <c:pt idx="41224">
                  <c:v>-310.49099999999999</c:v>
                </c:pt>
                <c:pt idx="41225">
                  <c:v>-310.47500000000002</c:v>
                </c:pt>
                <c:pt idx="41226">
                  <c:v>-310.459</c:v>
                </c:pt>
                <c:pt idx="41227">
                  <c:v>-310.44299999999998</c:v>
                </c:pt>
                <c:pt idx="41228">
                  <c:v>-310.42700000000002</c:v>
                </c:pt>
                <c:pt idx="41229">
                  <c:v>-310.411</c:v>
                </c:pt>
                <c:pt idx="41230">
                  <c:v>-310.39499999999998</c:v>
                </c:pt>
                <c:pt idx="41231">
                  <c:v>-310.37900000000002</c:v>
                </c:pt>
                <c:pt idx="41232">
                  <c:v>-310.363</c:v>
                </c:pt>
                <c:pt idx="41233">
                  <c:v>-310.34699999999998</c:v>
                </c:pt>
                <c:pt idx="41234">
                  <c:v>-310.33100000000002</c:v>
                </c:pt>
                <c:pt idx="41235">
                  <c:v>-310.315</c:v>
                </c:pt>
                <c:pt idx="41236">
                  <c:v>-310.29899999999998</c:v>
                </c:pt>
                <c:pt idx="41237">
                  <c:v>-310.28300000000002</c:v>
                </c:pt>
                <c:pt idx="41238">
                  <c:v>-310.267</c:v>
                </c:pt>
                <c:pt idx="41239">
                  <c:v>-310.25099999999998</c:v>
                </c:pt>
                <c:pt idx="41240">
                  <c:v>-310.23500000000001</c:v>
                </c:pt>
                <c:pt idx="41241">
                  <c:v>-310.21899999999999</c:v>
                </c:pt>
                <c:pt idx="41242">
                  <c:v>-310.20299999999997</c:v>
                </c:pt>
                <c:pt idx="41243">
                  <c:v>-310.18700000000001</c:v>
                </c:pt>
                <c:pt idx="41244">
                  <c:v>-310.17099999999999</c:v>
                </c:pt>
                <c:pt idx="41245">
                  <c:v>-310.15499999999997</c:v>
                </c:pt>
                <c:pt idx="41246">
                  <c:v>-310.13900000000001</c:v>
                </c:pt>
                <c:pt idx="41247">
                  <c:v>-310.12299999999999</c:v>
                </c:pt>
                <c:pt idx="41248">
                  <c:v>-310.10700000000003</c:v>
                </c:pt>
                <c:pt idx="41249">
                  <c:v>-310.09100000000001</c:v>
                </c:pt>
                <c:pt idx="41250">
                  <c:v>-310.07499999999999</c:v>
                </c:pt>
                <c:pt idx="41251">
                  <c:v>-310.05900000000003</c:v>
                </c:pt>
                <c:pt idx="41252">
                  <c:v>-310.04300000000001</c:v>
                </c:pt>
                <c:pt idx="41253">
                  <c:v>-310.02699999999999</c:v>
                </c:pt>
                <c:pt idx="41254">
                  <c:v>-310.01100000000002</c:v>
                </c:pt>
                <c:pt idx="41255">
                  <c:v>-309.995</c:v>
                </c:pt>
                <c:pt idx="41256">
                  <c:v>-309.97899999999998</c:v>
                </c:pt>
                <c:pt idx="41257">
                  <c:v>-309.96300000000002</c:v>
                </c:pt>
                <c:pt idx="41258">
                  <c:v>-309.947</c:v>
                </c:pt>
                <c:pt idx="41259">
                  <c:v>-309.93099999999998</c:v>
                </c:pt>
                <c:pt idx="41260">
                  <c:v>-309.91500000000002</c:v>
                </c:pt>
                <c:pt idx="41261">
                  <c:v>-309.899</c:v>
                </c:pt>
                <c:pt idx="41262">
                  <c:v>-309.88299999999998</c:v>
                </c:pt>
                <c:pt idx="41263">
                  <c:v>-309.86700000000002</c:v>
                </c:pt>
                <c:pt idx="41264">
                  <c:v>-309.851</c:v>
                </c:pt>
                <c:pt idx="41265">
                  <c:v>-309.83499999999998</c:v>
                </c:pt>
                <c:pt idx="41266">
                  <c:v>-309.81900000000002</c:v>
                </c:pt>
                <c:pt idx="41267">
                  <c:v>-309.803</c:v>
                </c:pt>
                <c:pt idx="41268">
                  <c:v>-309.78699999999998</c:v>
                </c:pt>
                <c:pt idx="41269">
                  <c:v>-309.77100000000002</c:v>
                </c:pt>
                <c:pt idx="41270">
                  <c:v>-309.755</c:v>
                </c:pt>
                <c:pt idx="41271">
                  <c:v>-309.73899999999998</c:v>
                </c:pt>
                <c:pt idx="41272">
                  <c:v>-309.72300000000001</c:v>
                </c:pt>
                <c:pt idx="41273">
                  <c:v>-309.70699999999999</c:v>
                </c:pt>
                <c:pt idx="41274">
                  <c:v>-309.69099999999997</c:v>
                </c:pt>
                <c:pt idx="41275">
                  <c:v>-309.67500000000001</c:v>
                </c:pt>
                <c:pt idx="41276">
                  <c:v>-309.65899999999999</c:v>
                </c:pt>
                <c:pt idx="41277">
                  <c:v>-309.64299999999997</c:v>
                </c:pt>
                <c:pt idx="41278">
                  <c:v>-309.62700000000001</c:v>
                </c:pt>
                <c:pt idx="41279">
                  <c:v>-309.61099999999999</c:v>
                </c:pt>
                <c:pt idx="41280">
                  <c:v>-309.59500000000003</c:v>
                </c:pt>
                <c:pt idx="41281">
                  <c:v>-309.57900000000001</c:v>
                </c:pt>
                <c:pt idx="41282">
                  <c:v>-309.56299999999999</c:v>
                </c:pt>
                <c:pt idx="41283">
                  <c:v>-309.54700000000003</c:v>
                </c:pt>
                <c:pt idx="41284">
                  <c:v>-309.53100000000001</c:v>
                </c:pt>
                <c:pt idx="41285">
                  <c:v>-309.51499999999999</c:v>
                </c:pt>
                <c:pt idx="41286">
                  <c:v>-309.49900000000002</c:v>
                </c:pt>
                <c:pt idx="41287">
                  <c:v>-309.483</c:v>
                </c:pt>
                <c:pt idx="41288">
                  <c:v>-309.46699999999998</c:v>
                </c:pt>
                <c:pt idx="41289">
                  <c:v>-309.45100000000002</c:v>
                </c:pt>
                <c:pt idx="41290">
                  <c:v>-309.435</c:v>
                </c:pt>
                <c:pt idx="41291">
                  <c:v>-309.41899999999998</c:v>
                </c:pt>
                <c:pt idx="41292">
                  <c:v>-309.40300000000002</c:v>
                </c:pt>
                <c:pt idx="41293">
                  <c:v>-309.387</c:v>
                </c:pt>
                <c:pt idx="41294">
                  <c:v>-309.37099999999998</c:v>
                </c:pt>
                <c:pt idx="41295">
                  <c:v>-309.35500000000002</c:v>
                </c:pt>
                <c:pt idx="41296">
                  <c:v>-309.339</c:v>
                </c:pt>
                <c:pt idx="41297">
                  <c:v>-309.32299999999998</c:v>
                </c:pt>
                <c:pt idx="41298">
                  <c:v>-309.30700000000002</c:v>
                </c:pt>
                <c:pt idx="41299">
                  <c:v>-309.291</c:v>
                </c:pt>
                <c:pt idx="41300">
                  <c:v>-309.27499999999998</c:v>
                </c:pt>
                <c:pt idx="41301">
                  <c:v>-309.25900000000001</c:v>
                </c:pt>
                <c:pt idx="41302">
                  <c:v>-309.24299999999999</c:v>
                </c:pt>
                <c:pt idx="41303">
                  <c:v>-309.22699999999998</c:v>
                </c:pt>
                <c:pt idx="41304">
                  <c:v>-309.21100000000001</c:v>
                </c:pt>
                <c:pt idx="41305">
                  <c:v>-309.19499999999999</c:v>
                </c:pt>
                <c:pt idx="41306">
                  <c:v>-309.17899999999997</c:v>
                </c:pt>
                <c:pt idx="41307">
                  <c:v>-309.16300000000001</c:v>
                </c:pt>
                <c:pt idx="41308">
                  <c:v>-309.14699999999999</c:v>
                </c:pt>
                <c:pt idx="41309">
                  <c:v>-309.13099999999997</c:v>
                </c:pt>
                <c:pt idx="41310">
                  <c:v>-309.11500000000001</c:v>
                </c:pt>
                <c:pt idx="41311">
                  <c:v>-309.09899999999999</c:v>
                </c:pt>
                <c:pt idx="41312">
                  <c:v>-309.08300000000003</c:v>
                </c:pt>
                <c:pt idx="41313">
                  <c:v>-309.06799999999998</c:v>
                </c:pt>
                <c:pt idx="41314">
                  <c:v>-309.05200000000002</c:v>
                </c:pt>
                <c:pt idx="41315">
                  <c:v>-309.036</c:v>
                </c:pt>
                <c:pt idx="41316">
                  <c:v>-309.02</c:v>
                </c:pt>
                <c:pt idx="41317">
                  <c:v>-309.00400000000002</c:v>
                </c:pt>
                <c:pt idx="41318">
                  <c:v>-308.988</c:v>
                </c:pt>
                <c:pt idx="41319">
                  <c:v>-308.97199999999998</c:v>
                </c:pt>
                <c:pt idx="41320">
                  <c:v>-308.95600000000002</c:v>
                </c:pt>
                <c:pt idx="41321">
                  <c:v>-308.94</c:v>
                </c:pt>
                <c:pt idx="41322">
                  <c:v>-308.92399999999998</c:v>
                </c:pt>
                <c:pt idx="41323">
                  <c:v>-308.90800000000002</c:v>
                </c:pt>
                <c:pt idx="41324">
                  <c:v>-308.892</c:v>
                </c:pt>
                <c:pt idx="41325">
                  <c:v>-308.87599999999998</c:v>
                </c:pt>
                <c:pt idx="41326">
                  <c:v>-308.86</c:v>
                </c:pt>
                <c:pt idx="41327">
                  <c:v>-308.84399999999999</c:v>
                </c:pt>
                <c:pt idx="41328">
                  <c:v>-308.82799999999997</c:v>
                </c:pt>
                <c:pt idx="41329">
                  <c:v>-308.81200000000001</c:v>
                </c:pt>
                <c:pt idx="41330">
                  <c:v>-308.79599999999999</c:v>
                </c:pt>
                <c:pt idx="41331">
                  <c:v>-308.77999999999997</c:v>
                </c:pt>
                <c:pt idx="41332">
                  <c:v>-308.76400000000001</c:v>
                </c:pt>
                <c:pt idx="41333">
                  <c:v>-308.74799999999999</c:v>
                </c:pt>
                <c:pt idx="41334">
                  <c:v>-308.73200000000003</c:v>
                </c:pt>
                <c:pt idx="41335">
                  <c:v>-308.71600000000001</c:v>
                </c:pt>
                <c:pt idx="41336">
                  <c:v>-308.7</c:v>
                </c:pt>
                <c:pt idx="41337">
                  <c:v>-308.68400000000003</c:v>
                </c:pt>
                <c:pt idx="41338">
                  <c:v>-308.66800000000001</c:v>
                </c:pt>
                <c:pt idx="41339">
                  <c:v>-308.65199999999999</c:v>
                </c:pt>
                <c:pt idx="41340">
                  <c:v>-308.63600000000002</c:v>
                </c:pt>
                <c:pt idx="41341">
                  <c:v>-308.62</c:v>
                </c:pt>
                <c:pt idx="41342">
                  <c:v>-308.60399999999998</c:v>
                </c:pt>
                <c:pt idx="41343">
                  <c:v>-308.58800000000002</c:v>
                </c:pt>
                <c:pt idx="41344">
                  <c:v>-308.572</c:v>
                </c:pt>
                <c:pt idx="41345">
                  <c:v>-308.55599999999998</c:v>
                </c:pt>
                <c:pt idx="41346">
                  <c:v>-308.54000000000002</c:v>
                </c:pt>
                <c:pt idx="41347">
                  <c:v>-308.524</c:v>
                </c:pt>
                <c:pt idx="41348">
                  <c:v>-308.50799999999998</c:v>
                </c:pt>
                <c:pt idx="41349">
                  <c:v>-308.49200000000002</c:v>
                </c:pt>
                <c:pt idx="41350">
                  <c:v>-308.476</c:v>
                </c:pt>
                <c:pt idx="41351">
                  <c:v>-308.45999999999998</c:v>
                </c:pt>
                <c:pt idx="41352">
                  <c:v>-308.44400000000002</c:v>
                </c:pt>
                <c:pt idx="41353">
                  <c:v>-308.428</c:v>
                </c:pt>
                <c:pt idx="41354">
                  <c:v>-308.41199999999998</c:v>
                </c:pt>
                <c:pt idx="41355">
                  <c:v>-308.39600000000002</c:v>
                </c:pt>
                <c:pt idx="41356">
                  <c:v>-308.38</c:v>
                </c:pt>
                <c:pt idx="41357">
                  <c:v>-308.36399999999998</c:v>
                </c:pt>
                <c:pt idx="41358">
                  <c:v>-308.34800000000001</c:v>
                </c:pt>
                <c:pt idx="41359">
                  <c:v>-308.33199999999999</c:v>
                </c:pt>
                <c:pt idx="41360">
                  <c:v>-308.31599999999997</c:v>
                </c:pt>
                <c:pt idx="41361">
                  <c:v>-308.3</c:v>
                </c:pt>
                <c:pt idx="41362">
                  <c:v>-308.28399999999999</c:v>
                </c:pt>
                <c:pt idx="41363">
                  <c:v>-308.26799999999997</c:v>
                </c:pt>
                <c:pt idx="41364">
                  <c:v>-308.25200000000001</c:v>
                </c:pt>
                <c:pt idx="41365">
                  <c:v>-308.23599999999999</c:v>
                </c:pt>
                <c:pt idx="41366">
                  <c:v>-308.22000000000003</c:v>
                </c:pt>
                <c:pt idx="41367">
                  <c:v>-308.20400000000001</c:v>
                </c:pt>
                <c:pt idx="41368">
                  <c:v>-308.18799999999999</c:v>
                </c:pt>
                <c:pt idx="41369">
                  <c:v>-308.17200000000003</c:v>
                </c:pt>
                <c:pt idx="41370">
                  <c:v>-308.15600000000001</c:v>
                </c:pt>
                <c:pt idx="41371">
                  <c:v>-308.14</c:v>
                </c:pt>
                <c:pt idx="41372">
                  <c:v>-308.12400000000002</c:v>
                </c:pt>
                <c:pt idx="41373">
                  <c:v>-308.108</c:v>
                </c:pt>
                <c:pt idx="41374">
                  <c:v>-308.09199999999998</c:v>
                </c:pt>
                <c:pt idx="41375">
                  <c:v>-308.07600000000002</c:v>
                </c:pt>
                <c:pt idx="41376">
                  <c:v>-308.06</c:v>
                </c:pt>
                <c:pt idx="41377">
                  <c:v>-308.04399999999998</c:v>
                </c:pt>
                <c:pt idx="41378">
                  <c:v>-308.02800000000002</c:v>
                </c:pt>
                <c:pt idx="41379">
                  <c:v>-308.012</c:v>
                </c:pt>
                <c:pt idx="41380">
                  <c:v>-307.99599999999998</c:v>
                </c:pt>
                <c:pt idx="41381">
                  <c:v>-307.98</c:v>
                </c:pt>
                <c:pt idx="41382">
                  <c:v>-307.964</c:v>
                </c:pt>
                <c:pt idx="41383">
                  <c:v>-307.94799999999998</c:v>
                </c:pt>
                <c:pt idx="41384">
                  <c:v>-307.93200000000002</c:v>
                </c:pt>
                <c:pt idx="41385">
                  <c:v>-307.916</c:v>
                </c:pt>
                <c:pt idx="41386">
                  <c:v>-307.89999999999998</c:v>
                </c:pt>
                <c:pt idx="41387">
                  <c:v>-307.88400000000001</c:v>
                </c:pt>
                <c:pt idx="41388">
                  <c:v>-307.86799999999999</c:v>
                </c:pt>
                <c:pt idx="41389">
                  <c:v>-307.85199999999998</c:v>
                </c:pt>
                <c:pt idx="41390">
                  <c:v>-307.83600000000001</c:v>
                </c:pt>
                <c:pt idx="41391">
                  <c:v>-307.82</c:v>
                </c:pt>
                <c:pt idx="41392">
                  <c:v>-307.80399999999997</c:v>
                </c:pt>
                <c:pt idx="41393">
                  <c:v>-307.78800000000001</c:v>
                </c:pt>
                <c:pt idx="41394">
                  <c:v>-307.77199999999999</c:v>
                </c:pt>
                <c:pt idx="41395">
                  <c:v>-307.75599999999997</c:v>
                </c:pt>
                <c:pt idx="41396">
                  <c:v>-307.74</c:v>
                </c:pt>
                <c:pt idx="41397">
                  <c:v>-307.72399999999999</c:v>
                </c:pt>
                <c:pt idx="41398">
                  <c:v>-307.70800000000003</c:v>
                </c:pt>
                <c:pt idx="41399">
                  <c:v>-307.69200000000001</c:v>
                </c:pt>
                <c:pt idx="41400">
                  <c:v>-307.67599999999999</c:v>
                </c:pt>
                <c:pt idx="41401">
                  <c:v>-307.66000000000003</c:v>
                </c:pt>
                <c:pt idx="41402">
                  <c:v>-307.64400000000001</c:v>
                </c:pt>
                <c:pt idx="41403">
                  <c:v>-307.62799999999999</c:v>
                </c:pt>
                <c:pt idx="41404">
                  <c:v>-307.61200000000002</c:v>
                </c:pt>
                <c:pt idx="41405">
                  <c:v>-307.596</c:v>
                </c:pt>
                <c:pt idx="41406">
                  <c:v>-307.58</c:v>
                </c:pt>
                <c:pt idx="41407">
                  <c:v>-307.56400000000002</c:v>
                </c:pt>
                <c:pt idx="41408">
                  <c:v>-307.548</c:v>
                </c:pt>
                <c:pt idx="41409">
                  <c:v>-307.53199999999998</c:v>
                </c:pt>
                <c:pt idx="41410">
                  <c:v>-307.51600000000002</c:v>
                </c:pt>
                <c:pt idx="41411">
                  <c:v>-307.5</c:v>
                </c:pt>
                <c:pt idx="41412">
                  <c:v>-307.48399999999998</c:v>
                </c:pt>
                <c:pt idx="41413">
                  <c:v>-307.46800000000002</c:v>
                </c:pt>
                <c:pt idx="41414">
                  <c:v>-307.452</c:v>
                </c:pt>
                <c:pt idx="41415">
                  <c:v>-307.43599999999998</c:v>
                </c:pt>
                <c:pt idx="41416">
                  <c:v>-307.42</c:v>
                </c:pt>
                <c:pt idx="41417">
                  <c:v>-307.404</c:v>
                </c:pt>
                <c:pt idx="41418">
                  <c:v>-307.38799999999998</c:v>
                </c:pt>
                <c:pt idx="41419">
                  <c:v>-307.37200000000001</c:v>
                </c:pt>
                <c:pt idx="41420">
                  <c:v>-307.35599999999999</c:v>
                </c:pt>
                <c:pt idx="41421">
                  <c:v>-307.33999999999997</c:v>
                </c:pt>
                <c:pt idx="41422">
                  <c:v>-307.32400000000001</c:v>
                </c:pt>
                <c:pt idx="41423">
                  <c:v>-307.30799999999999</c:v>
                </c:pt>
                <c:pt idx="41424">
                  <c:v>-307.29199999999997</c:v>
                </c:pt>
                <c:pt idx="41425">
                  <c:v>-307.27600000000001</c:v>
                </c:pt>
                <c:pt idx="41426">
                  <c:v>-307.26</c:v>
                </c:pt>
                <c:pt idx="41427">
                  <c:v>-307.245</c:v>
                </c:pt>
                <c:pt idx="41428">
                  <c:v>-307.22899999999998</c:v>
                </c:pt>
                <c:pt idx="41429">
                  <c:v>-307.21300000000002</c:v>
                </c:pt>
                <c:pt idx="41430">
                  <c:v>-307.197</c:v>
                </c:pt>
                <c:pt idx="41431">
                  <c:v>-307.18099999999998</c:v>
                </c:pt>
                <c:pt idx="41432">
                  <c:v>-307.16500000000002</c:v>
                </c:pt>
                <c:pt idx="41433">
                  <c:v>-307.149</c:v>
                </c:pt>
                <c:pt idx="41434">
                  <c:v>-307.13299999999998</c:v>
                </c:pt>
                <c:pt idx="41435">
                  <c:v>-307.11700000000002</c:v>
                </c:pt>
                <c:pt idx="41436">
                  <c:v>-307.101</c:v>
                </c:pt>
                <c:pt idx="41437">
                  <c:v>-307.08499999999998</c:v>
                </c:pt>
                <c:pt idx="41438">
                  <c:v>-307.06900000000002</c:v>
                </c:pt>
                <c:pt idx="41439">
                  <c:v>-307.053</c:v>
                </c:pt>
                <c:pt idx="41440">
                  <c:v>-307.03699999999998</c:v>
                </c:pt>
                <c:pt idx="41441">
                  <c:v>-307.02100000000002</c:v>
                </c:pt>
                <c:pt idx="41442">
                  <c:v>-307.005</c:v>
                </c:pt>
                <c:pt idx="41443">
                  <c:v>-306.98899999999998</c:v>
                </c:pt>
                <c:pt idx="41444">
                  <c:v>-306.97300000000001</c:v>
                </c:pt>
                <c:pt idx="41445">
                  <c:v>-306.95699999999999</c:v>
                </c:pt>
                <c:pt idx="41446">
                  <c:v>-306.94099999999997</c:v>
                </c:pt>
                <c:pt idx="41447">
                  <c:v>-306.92500000000001</c:v>
                </c:pt>
                <c:pt idx="41448">
                  <c:v>-306.90899999999999</c:v>
                </c:pt>
                <c:pt idx="41449">
                  <c:v>-306.89299999999997</c:v>
                </c:pt>
                <c:pt idx="41450">
                  <c:v>-306.87700000000001</c:v>
                </c:pt>
                <c:pt idx="41451">
                  <c:v>-306.86099999999999</c:v>
                </c:pt>
                <c:pt idx="41452">
                  <c:v>-306.84500000000003</c:v>
                </c:pt>
                <c:pt idx="41453">
                  <c:v>-306.82900000000001</c:v>
                </c:pt>
                <c:pt idx="41454">
                  <c:v>-306.81299999999999</c:v>
                </c:pt>
                <c:pt idx="41455">
                  <c:v>-306.79700000000003</c:v>
                </c:pt>
                <c:pt idx="41456">
                  <c:v>-306.78100000000001</c:v>
                </c:pt>
                <c:pt idx="41457">
                  <c:v>-306.76499999999999</c:v>
                </c:pt>
                <c:pt idx="41458">
                  <c:v>-306.74900000000002</c:v>
                </c:pt>
                <c:pt idx="41459">
                  <c:v>-306.733</c:v>
                </c:pt>
                <c:pt idx="41460">
                  <c:v>-306.71699999999998</c:v>
                </c:pt>
                <c:pt idx="41461">
                  <c:v>-306.70100000000002</c:v>
                </c:pt>
                <c:pt idx="41462">
                  <c:v>-306.685</c:v>
                </c:pt>
                <c:pt idx="41463">
                  <c:v>-306.66899999999998</c:v>
                </c:pt>
                <c:pt idx="41464">
                  <c:v>-306.65300000000002</c:v>
                </c:pt>
                <c:pt idx="41465">
                  <c:v>-306.637</c:v>
                </c:pt>
                <c:pt idx="41466">
                  <c:v>-306.62099999999998</c:v>
                </c:pt>
                <c:pt idx="41467">
                  <c:v>-306.60500000000002</c:v>
                </c:pt>
                <c:pt idx="41468">
                  <c:v>-306.589</c:v>
                </c:pt>
                <c:pt idx="41469">
                  <c:v>-306.57299999999998</c:v>
                </c:pt>
                <c:pt idx="41470">
                  <c:v>-306.55700000000002</c:v>
                </c:pt>
                <c:pt idx="41471">
                  <c:v>-306.541</c:v>
                </c:pt>
                <c:pt idx="41472">
                  <c:v>-306.52499999999998</c:v>
                </c:pt>
                <c:pt idx="41473">
                  <c:v>-306.50900000000001</c:v>
                </c:pt>
                <c:pt idx="41474">
                  <c:v>-306.49299999999999</c:v>
                </c:pt>
                <c:pt idx="41475">
                  <c:v>-306.47699999999998</c:v>
                </c:pt>
                <c:pt idx="41476">
                  <c:v>-306.46100000000001</c:v>
                </c:pt>
                <c:pt idx="41477">
                  <c:v>-306.44499999999999</c:v>
                </c:pt>
                <c:pt idx="41478">
                  <c:v>-306.42899999999997</c:v>
                </c:pt>
                <c:pt idx="41479">
                  <c:v>-306.41300000000001</c:v>
                </c:pt>
                <c:pt idx="41480">
                  <c:v>-306.39699999999999</c:v>
                </c:pt>
                <c:pt idx="41481">
                  <c:v>-306.38099999999997</c:v>
                </c:pt>
                <c:pt idx="41482">
                  <c:v>-306.36500000000001</c:v>
                </c:pt>
                <c:pt idx="41483">
                  <c:v>-306.34899999999999</c:v>
                </c:pt>
                <c:pt idx="41484">
                  <c:v>-306.33300000000003</c:v>
                </c:pt>
                <c:pt idx="41485">
                  <c:v>-306.31700000000001</c:v>
                </c:pt>
                <c:pt idx="41486">
                  <c:v>-306.30099999999999</c:v>
                </c:pt>
                <c:pt idx="41487">
                  <c:v>-306.28500000000003</c:v>
                </c:pt>
                <c:pt idx="41488">
                  <c:v>-306.26900000000001</c:v>
                </c:pt>
                <c:pt idx="41489">
                  <c:v>-306.25299999999999</c:v>
                </c:pt>
                <c:pt idx="41490">
                  <c:v>-306.23700000000002</c:v>
                </c:pt>
                <c:pt idx="41491">
                  <c:v>-306.221</c:v>
                </c:pt>
                <c:pt idx="41492">
                  <c:v>-306.20499999999998</c:v>
                </c:pt>
                <c:pt idx="41493">
                  <c:v>-306.18900000000002</c:v>
                </c:pt>
                <c:pt idx="41494">
                  <c:v>-306.173</c:v>
                </c:pt>
                <c:pt idx="41495">
                  <c:v>-306.15699999999998</c:v>
                </c:pt>
                <c:pt idx="41496">
                  <c:v>-306.14100000000002</c:v>
                </c:pt>
                <c:pt idx="41497">
                  <c:v>-306.125</c:v>
                </c:pt>
                <c:pt idx="41498">
                  <c:v>-306.10899999999998</c:v>
                </c:pt>
                <c:pt idx="41499">
                  <c:v>-306.09300000000002</c:v>
                </c:pt>
                <c:pt idx="41500">
                  <c:v>-306.077</c:v>
                </c:pt>
                <c:pt idx="41501">
                  <c:v>-306.06099999999998</c:v>
                </c:pt>
                <c:pt idx="41502">
                  <c:v>-306.04500000000002</c:v>
                </c:pt>
                <c:pt idx="41503">
                  <c:v>-306.029</c:v>
                </c:pt>
                <c:pt idx="41504">
                  <c:v>-306.01299999999998</c:v>
                </c:pt>
                <c:pt idx="41505">
                  <c:v>-305.99700000000001</c:v>
                </c:pt>
                <c:pt idx="41506">
                  <c:v>-305.98099999999999</c:v>
                </c:pt>
                <c:pt idx="41507">
                  <c:v>-305.96499999999997</c:v>
                </c:pt>
                <c:pt idx="41508">
                  <c:v>-305.94900000000001</c:v>
                </c:pt>
                <c:pt idx="41509">
                  <c:v>-305.93299999999999</c:v>
                </c:pt>
                <c:pt idx="41510">
                  <c:v>-305.91699999999997</c:v>
                </c:pt>
                <c:pt idx="41511">
                  <c:v>-305.90100000000001</c:v>
                </c:pt>
                <c:pt idx="41512">
                  <c:v>-305.88499999999999</c:v>
                </c:pt>
                <c:pt idx="41513">
                  <c:v>-305.86900000000003</c:v>
                </c:pt>
                <c:pt idx="41514">
                  <c:v>-305.85300000000001</c:v>
                </c:pt>
                <c:pt idx="41515">
                  <c:v>-305.83699999999999</c:v>
                </c:pt>
                <c:pt idx="41516">
                  <c:v>-305.82100000000003</c:v>
                </c:pt>
                <c:pt idx="41517">
                  <c:v>-305.80500000000001</c:v>
                </c:pt>
                <c:pt idx="41518">
                  <c:v>-305.78899999999999</c:v>
                </c:pt>
                <c:pt idx="41519">
                  <c:v>-305.77300000000002</c:v>
                </c:pt>
                <c:pt idx="41520">
                  <c:v>-305.75700000000001</c:v>
                </c:pt>
                <c:pt idx="41521">
                  <c:v>-305.74099999999999</c:v>
                </c:pt>
                <c:pt idx="41522">
                  <c:v>-305.72500000000002</c:v>
                </c:pt>
                <c:pt idx="41523">
                  <c:v>-305.709</c:v>
                </c:pt>
                <c:pt idx="41524">
                  <c:v>-305.69299999999998</c:v>
                </c:pt>
                <c:pt idx="41525">
                  <c:v>-305.67700000000002</c:v>
                </c:pt>
                <c:pt idx="41526">
                  <c:v>-305.661</c:v>
                </c:pt>
                <c:pt idx="41527">
                  <c:v>-305.64499999999998</c:v>
                </c:pt>
                <c:pt idx="41528">
                  <c:v>-305.62900000000002</c:v>
                </c:pt>
                <c:pt idx="41529">
                  <c:v>-305.613</c:v>
                </c:pt>
                <c:pt idx="41530">
                  <c:v>-305.59699999999998</c:v>
                </c:pt>
                <c:pt idx="41531">
                  <c:v>-305.58100000000002</c:v>
                </c:pt>
                <c:pt idx="41532">
                  <c:v>-305.565</c:v>
                </c:pt>
                <c:pt idx="41533">
                  <c:v>-305.54899999999998</c:v>
                </c:pt>
                <c:pt idx="41534">
                  <c:v>-305.53300000000002</c:v>
                </c:pt>
                <c:pt idx="41535">
                  <c:v>-305.517</c:v>
                </c:pt>
                <c:pt idx="41536">
                  <c:v>-305.50099999999998</c:v>
                </c:pt>
                <c:pt idx="41537">
                  <c:v>-305.48500000000001</c:v>
                </c:pt>
                <c:pt idx="41538">
                  <c:v>-305.46899999999999</c:v>
                </c:pt>
                <c:pt idx="41539">
                  <c:v>-305.45299999999997</c:v>
                </c:pt>
                <c:pt idx="41540">
                  <c:v>-305.43799999999999</c:v>
                </c:pt>
                <c:pt idx="41541">
                  <c:v>-305.42200000000003</c:v>
                </c:pt>
                <c:pt idx="41542">
                  <c:v>-305.40600000000001</c:v>
                </c:pt>
                <c:pt idx="41543">
                  <c:v>-305.39</c:v>
                </c:pt>
                <c:pt idx="41544">
                  <c:v>-305.37400000000002</c:v>
                </c:pt>
                <c:pt idx="41545">
                  <c:v>-305.358</c:v>
                </c:pt>
                <c:pt idx="41546">
                  <c:v>-305.34199999999998</c:v>
                </c:pt>
                <c:pt idx="41547">
                  <c:v>-305.32600000000002</c:v>
                </c:pt>
                <c:pt idx="41548">
                  <c:v>-305.31</c:v>
                </c:pt>
                <c:pt idx="41549">
                  <c:v>-305.29399999999998</c:v>
                </c:pt>
                <c:pt idx="41550">
                  <c:v>-305.27800000000002</c:v>
                </c:pt>
                <c:pt idx="41551">
                  <c:v>-305.262</c:v>
                </c:pt>
                <c:pt idx="41552">
                  <c:v>-305.24599999999998</c:v>
                </c:pt>
                <c:pt idx="41553">
                  <c:v>-305.23</c:v>
                </c:pt>
                <c:pt idx="41554">
                  <c:v>-305.214</c:v>
                </c:pt>
                <c:pt idx="41555">
                  <c:v>-305.19799999999998</c:v>
                </c:pt>
                <c:pt idx="41556">
                  <c:v>-305.18200000000002</c:v>
                </c:pt>
                <c:pt idx="41557">
                  <c:v>-305.166</c:v>
                </c:pt>
                <c:pt idx="41558">
                  <c:v>-305.14999999999998</c:v>
                </c:pt>
                <c:pt idx="41559">
                  <c:v>-305.13400000000001</c:v>
                </c:pt>
                <c:pt idx="41560">
                  <c:v>-305.11799999999999</c:v>
                </c:pt>
                <c:pt idx="41561">
                  <c:v>-305.10199999999998</c:v>
                </c:pt>
                <c:pt idx="41562">
                  <c:v>-305.08600000000001</c:v>
                </c:pt>
                <c:pt idx="41563">
                  <c:v>-305.07</c:v>
                </c:pt>
                <c:pt idx="41564">
                  <c:v>-305.05399999999997</c:v>
                </c:pt>
                <c:pt idx="41565">
                  <c:v>-305.03800000000001</c:v>
                </c:pt>
                <c:pt idx="41566">
                  <c:v>-305.02199999999999</c:v>
                </c:pt>
                <c:pt idx="41567">
                  <c:v>-305.00599999999997</c:v>
                </c:pt>
                <c:pt idx="41568">
                  <c:v>-304.99</c:v>
                </c:pt>
                <c:pt idx="41569">
                  <c:v>-304.97399999999999</c:v>
                </c:pt>
                <c:pt idx="41570">
                  <c:v>-304.95800000000003</c:v>
                </c:pt>
                <c:pt idx="41571">
                  <c:v>-304.94200000000001</c:v>
                </c:pt>
                <c:pt idx="41572">
                  <c:v>-304.92599999999999</c:v>
                </c:pt>
                <c:pt idx="41573">
                  <c:v>-304.91000000000003</c:v>
                </c:pt>
                <c:pt idx="41574">
                  <c:v>-304.89400000000001</c:v>
                </c:pt>
                <c:pt idx="41575">
                  <c:v>-304.87799999999999</c:v>
                </c:pt>
                <c:pt idx="41576">
                  <c:v>-304.86200000000002</c:v>
                </c:pt>
                <c:pt idx="41577">
                  <c:v>-304.846</c:v>
                </c:pt>
                <c:pt idx="41578">
                  <c:v>-304.83</c:v>
                </c:pt>
                <c:pt idx="41579">
                  <c:v>-304.81400000000002</c:v>
                </c:pt>
                <c:pt idx="41580">
                  <c:v>-304.798</c:v>
                </c:pt>
                <c:pt idx="41581">
                  <c:v>-304.78199999999998</c:v>
                </c:pt>
                <c:pt idx="41582">
                  <c:v>-304.76600000000002</c:v>
                </c:pt>
                <c:pt idx="41583">
                  <c:v>-304.75</c:v>
                </c:pt>
                <c:pt idx="41584">
                  <c:v>-304.73399999999998</c:v>
                </c:pt>
                <c:pt idx="41585">
                  <c:v>-304.71800000000002</c:v>
                </c:pt>
                <c:pt idx="41586">
                  <c:v>-304.702</c:v>
                </c:pt>
                <c:pt idx="41587">
                  <c:v>-304.68599999999998</c:v>
                </c:pt>
                <c:pt idx="41588">
                  <c:v>-304.67</c:v>
                </c:pt>
                <c:pt idx="41589">
                  <c:v>-304.654</c:v>
                </c:pt>
                <c:pt idx="41590">
                  <c:v>-304.63799999999998</c:v>
                </c:pt>
                <c:pt idx="41591">
                  <c:v>-304.62200000000001</c:v>
                </c:pt>
                <c:pt idx="41592">
                  <c:v>-304.60599999999999</c:v>
                </c:pt>
                <c:pt idx="41593">
                  <c:v>-304.58999999999997</c:v>
                </c:pt>
                <c:pt idx="41594">
                  <c:v>-304.57400000000001</c:v>
                </c:pt>
                <c:pt idx="41595">
                  <c:v>-304.55799999999999</c:v>
                </c:pt>
                <c:pt idx="41596">
                  <c:v>-304.54199999999997</c:v>
                </c:pt>
                <c:pt idx="41597">
                  <c:v>-304.52600000000001</c:v>
                </c:pt>
                <c:pt idx="41598">
                  <c:v>-304.51</c:v>
                </c:pt>
                <c:pt idx="41599">
                  <c:v>-304.49400000000003</c:v>
                </c:pt>
                <c:pt idx="41600">
                  <c:v>-304.47800000000001</c:v>
                </c:pt>
                <c:pt idx="41601">
                  <c:v>-304.46199999999999</c:v>
                </c:pt>
                <c:pt idx="41602">
                  <c:v>-304.44600000000003</c:v>
                </c:pt>
                <c:pt idx="41603">
                  <c:v>-304.43</c:v>
                </c:pt>
                <c:pt idx="41604">
                  <c:v>-304.41399999999999</c:v>
                </c:pt>
                <c:pt idx="41605">
                  <c:v>-304.39800000000002</c:v>
                </c:pt>
                <c:pt idx="41606">
                  <c:v>-304.38200000000001</c:v>
                </c:pt>
                <c:pt idx="41607">
                  <c:v>-304.36599999999999</c:v>
                </c:pt>
                <c:pt idx="41608">
                  <c:v>-304.35000000000002</c:v>
                </c:pt>
                <c:pt idx="41609">
                  <c:v>-304.334</c:v>
                </c:pt>
                <c:pt idx="41610">
                  <c:v>-304.31799999999998</c:v>
                </c:pt>
                <c:pt idx="41611">
                  <c:v>-304.30200000000002</c:v>
                </c:pt>
                <c:pt idx="41612">
                  <c:v>-304.286</c:v>
                </c:pt>
                <c:pt idx="41613">
                  <c:v>-304.27</c:v>
                </c:pt>
                <c:pt idx="41614">
                  <c:v>-304.25400000000002</c:v>
                </c:pt>
                <c:pt idx="41615">
                  <c:v>-304.238</c:v>
                </c:pt>
                <c:pt idx="41616">
                  <c:v>-304.22199999999998</c:v>
                </c:pt>
                <c:pt idx="41617">
                  <c:v>-304.20600000000002</c:v>
                </c:pt>
                <c:pt idx="41618">
                  <c:v>-304.19</c:v>
                </c:pt>
                <c:pt idx="41619">
                  <c:v>-304.17399999999998</c:v>
                </c:pt>
                <c:pt idx="41620">
                  <c:v>-304.15800000000002</c:v>
                </c:pt>
                <c:pt idx="41621">
                  <c:v>-304.142</c:v>
                </c:pt>
                <c:pt idx="41622">
                  <c:v>-304.12599999999998</c:v>
                </c:pt>
                <c:pt idx="41623">
                  <c:v>-304.11</c:v>
                </c:pt>
                <c:pt idx="41624">
                  <c:v>-304.09399999999999</c:v>
                </c:pt>
                <c:pt idx="41625">
                  <c:v>-304.07799999999997</c:v>
                </c:pt>
                <c:pt idx="41626">
                  <c:v>-304.06200000000001</c:v>
                </c:pt>
                <c:pt idx="41627">
                  <c:v>-304.04599999999999</c:v>
                </c:pt>
                <c:pt idx="41628">
                  <c:v>-304.02999999999997</c:v>
                </c:pt>
                <c:pt idx="41629">
                  <c:v>-304.01400000000001</c:v>
                </c:pt>
                <c:pt idx="41630">
                  <c:v>-303.99799999999999</c:v>
                </c:pt>
                <c:pt idx="41631">
                  <c:v>-303.98200000000003</c:v>
                </c:pt>
                <c:pt idx="41632">
                  <c:v>-303.96600000000001</c:v>
                </c:pt>
                <c:pt idx="41633">
                  <c:v>-303.95</c:v>
                </c:pt>
                <c:pt idx="41634">
                  <c:v>-303.93400000000003</c:v>
                </c:pt>
                <c:pt idx="41635">
                  <c:v>-303.91800000000001</c:v>
                </c:pt>
                <c:pt idx="41636">
                  <c:v>-303.90199999999999</c:v>
                </c:pt>
                <c:pt idx="41637">
                  <c:v>-303.88600000000002</c:v>
                </c:pt>
                <c:pt idx="41638">
                  <c:v>-303.87</c:v>
                </c:pt>
                <c:pt idx="41639">
                  <c:v>-303.85399999999998</c:v>
                </c:pt>
                <c:pt idx="41640">
                  <c:v>-303.83800000000002</c:v>
                </c:pt>
                <c:pt idx="41641">
                  <c:v>-303.822</c:v>
                </c:pt>
                <c:pt idx="41642">
                  <c:v>-303.80599999999998</c:v>
                </c:pt>
                <c:pt idx="41643">
                  <c:v>-303.79000000000002</c:v>
                </c:pt>
                <c:pt idx="41644">
                  <c:v>-303.774</c:v>
                </c:pt>
                <c:pt idx="41645">
                  <c:v>-303.75799999999998</c:v>
                </c:pt>
                <c:pt idx="41646">
                  <c:v>-303.74200000000002</c:v>
                </c:pt>
                <c:pt idx="41647">
                  <c:v>-303.726</c:v>
                </c:pt>
                <c:pt idx="41648">
                  <c:v>-303.70999999999998</c:v>
                </c:pt>
                <c:pt idx="41649">
                  <c:v>-303.69400000000002</c:v>
                </c:pt>
                <c:pt idx="41650">
                  <c:v>-303.678</c:v>
                </c:pt>
                <c:pt idx="41651">
                  <c:v>-303.66199999999998</c:v>
                </c:pt>
                <c:pt idx="41652">
                  <c:v>-303.64600000000002</c:v>
                </c:pt>
                <c:pt idx="41653">
                  <c:v>-303.63</c:v>
                </c:pt>
                <c:pt idx="41654">
                  <c:v>-303.61500000000001</c:v>
                </c:pt>
                <c:pt idx="41655">
                  <c:v>-303.59899999999999</c:v>
                </c:pt>
                <c:pt idx="41656">
                  <c:v>-303.58300000000003</c:v>
                </c:pt>
                <c:pt idx="41657">
                  <c:v>-303.56700000000001</c:v>
                </c:pt>
                <c:pt idx="41658">
                  <c:v>-303.55099999999999</c:v>
                </c:pt>
                <c:pt idx="41659">
                  <c:v>-303.53500000000003</c:v>
                </c:pt>
                <c:pt idx="41660">
                  <c:v>-303.51900000000001</c:v>
                </c:pt>
                <c:pt idx="41661">
                  <c:v>-303.50299999999999</c:v>
                </c:pt>
                <c:pt idx="41662">
                  <c:v>-303.48700000000002</c:v>
                </c:pt>
                <c:pt idx="41663">
                  <c:v>-303.471</c:v>
                </c:pt>
                <c:pt idx="41664">
                  <c:v>-303.45499999999998</c:v>
                </c:pt>
                <c:pt idx="41665">
                  <c:v>-303.43900000000002</c:v>
                </c:pt>
                <c:pt idx="41666">
                  <c:v>-303.423</c:v>
                </c:pt>
                <c:pt idx="41667">
                  <c:v>-303.40699999999998</c:v>
                </c:pt>
                <c:pt idx="41668">
                  <c:v>-303.39100000000002</c:v>
                </c:pt>
                <c:pt idx="41669">
                  <c:v>-303.375</c:v>
                </c:pt>
                <c:pt idx="41670">
                  <c:v>-303.35899999999998</c:v>
                </c:pt>
                <c:pt idx="41671">
                  <c:v>-303.34300000000002</c:v>
                </c:pt>
                <c:pt idx="41672">
                  <c:v>-303.327</c:v>
                </c:pt>
                <c:pt idx="41673">
                  <c:v>-303.31099999999998</c:v>
                </c:pt>
                <c:pt idx="41674">
                  <c:v>-303.29500000000002</c:v>
                </c:pt>
                <c:pt idx="41675">
                  <c:v>-303.279</c:v>
                </c:pt>
                <c:pt idx="41676">
                  <c:v>-303.26299999999998</c:v>
                </c:pt>
                <c:pt idx="41677">
                  <c:v>-303.24700000000001</c:v>
                </c:pt>
                <c:pt idx="41678">
                  <c:v>-303.23099999999999</c:v>
                </c:pt>
                <c:pt idx="41679">
                  <c:v>-303.21499999999997</c:v>
                </c:pt>
                <c:pt idx="41680">
                  <c:v>-303.19900000000001</c:v>
                </c:pt>
                <c:pt idx="41681">
                  <c:v>-303.18299999999999</c:v>
                </c:pt>
                <c:pt idx="41682">
                  <c:v>-303.16699999999997</c:v>
                </c:pt>
                <c:pt idx="41683">
                  <c:v>-303.15100000000001</c:v>
                </c:pt>
                <c:pt idx="41684">
                  <c:v>-303.13499999999999</c:v>
                </c:pt>
                <c:pt idx="41685">
                  <c:v>-303.11900000000003</c:v>
                </c:pt>
                <c:pt idx="41686">
                  <c:v>-303.10300000000001</c:v>
                </c:pt>
                <c:pt idx="41687">
                  <c:v>-303.08699999999999</c:v>
                </c:pt>
                <c:pt idx="41688">
                  <c:v>-303.07100000000003</c:v>
                </c:pt>
                <c:pt idx="41689">
                  <c:v>-303.05500000000001</c:v>
                </c:pt>
                <c:pt idx="41690">
                  <c:v>-303.03899999999999</c:v>
                </c:pt>
                <c:pt idx="41691">
                  <c:v>-303.02300000000002</c:v>
                </c:pt>
                <c:pt idx="41692">
                  <c:v>-303.00700000000001</c:v>
                </c:pt>
                <c:pt idx="41693">
                  <c:v>-302.99099999999999</c:v>
                </c:pt>
                <c:pt idx="41694">
                  <c:v>-302.97500000000002</c:v>
                </c:pt>
                <c:pt idx="41695">
                  <c:v>-302.959</c:v>
                </c:pt>
                <c:pt idx="41696">
                  <c:v>-302.94299999999998</c:v>
                </c:pt>
                <c:pt idx="41697">
                  <c:v>-302.92700000000002</c:v>
                </c:pt>
                <c:pt idx="41698">
                  <c:v>-302.911</c:v>
                </c:pt>
                <c:pt idx="41699">
                  <c:v>-302.89499999999998</c:v>
                </c:pt>
                <c:pt idx="41700">
                  <c:v>-302.87900000000002</c:v>
                </c:pt>
                <c:pt idx="41701">
                  <c:v>-302.863</c:v>
                </c:pt>
                <c:pt idx="41702">
                  <c:v>-302.84699999999998</c:v>
                </c:pt>
                <c:pt idx="41703">
                  <c:v>-302.83100000000002</c:v>
                </c:pt>
                <c:pt idx="41704">
                  <c:v>-302.815</c:v>
                </c:pt>
                <c:pt idx="41705">
                  <c:v>-302.79899999999998</c:v>
                </c:pt>
                <c:pt idx="41706">
                  <c:v>-302.78300000000002</c:v>
                </c:pt>
                <c:pt idx="41707">
                  <c:v>-302.767</c:v>
                </c:pt>
                <c:pt idx="41708">
                  <c:v>-302.75099999999998</c:v>
                </c:pt>
                <c:pt idx="41709">
                  <c:v>-302.73500000000001</c:v>
                </c:pt>
                <c:pt idx="41710">
                  <c:v>-302.71899999999999</c:v>
                </c:pt>
                <c:pt idx="41711">
                  <c:v>-302.70299999999997</c:v>
                </c:pt>
                <c:pt idx="41712">
                  <c:v>-302.68700000000001</c:v>
                </c:pt>
                <c:pt idx="41713">
                  <c:v>-302.67099999999999</c:v>
                </c:pt>
                <c:pt idx="41714">
                  <c:v>-302.65499999999997</c:v>
                </c:pt>
                <c:pt idx="41715">
                  <c:v>-302.63900000000001</c:v>
                </c:pt>
                <c:pt idx="41716">
                  <c:v>-302.62299999999999</c:v>
                </c:pt>
                <c:pt idx="41717">
                  <c:v>-302.60700000000003</c:v>
                </c:pt>
                <c:pt idx="41718">
                  <c:v>-302.59100000000001</c:v>
                </c:pt>
                <c:pt idx="41719">
                  <c:v>-302.57499999999999</c:v>
                </c:pt>
                <c:pt idx="41720">
                  <c:v>-302.55900000000003</c:v>
                </c:pt>
                <c:pt idx="41721">
                  <c:v>-302.54300000000001</c:v>
                </c:pt>
                <c:pt idx="41722">
                  <c:v>-302.52699999999999</c:v>
                </c:pt>
                <c:pt idx="41723">
                  <c:v>-302.51100000000002</c:v>
                </c:pt>
                <c:pt idx="41724">
                  <c:v>-302.495</c:v>
                </c:pt>
                <c:pt idx="41725">
                  <c:v>-302.47899999999998</c:v>
                </c:pt>
                <c:pt idx="41726">
                  <c:v>-302.46300000000002</c:v>
                </c:pt>
                <c:pt idx="41727">
                  <c:v>-302.447</c:v>
                </c:pt>
                <c:pt idx="41728">
                  <c:v>-302.43099999999998</c:v>
                </c:pt>
                <c:pt idx="41729">
                  <c:v>-302.41500000000002</c:v>
                </c:pt>
                <c:pt idx="41730">
                  <c:v>-302.399</c:v>
                </c:pt>
                <c:pt idx="41731">
                  <c:v>-302.38299999999998</c:v>
                </c:pt>
                <c:pt idx="41732">
                  <c:v>-302.36700000000002</c:v>
                </c:pt>
                <c:pt idx="41733">
                  <c:v>-302.351</c:v>
                </c:pt>
                <c:pt idx="41734">
                  <c:v>-302.33499999999998</c:v>
                </c:pt>
                <c:pt idx="41735">
                  <c:v>-302.31900000000002</c:v>
                </c:pt>
                <c:pt idx="41736">
                  <c:v>-302.303</c:v>
                </c:pt>
                <c:pt idx="41737">
                  <c:v>-302.28699999999998</c:v>
                </c:pt>
                <c:pt idx="41738">
                  <c:v>-302.27100000000002</c:v>
                </c:pt>
                <c:pt idx="41739">
                  <c:v>-302.255</c:v>
                </c:pt>
                <c:pt idx="41740">
                  <c:v>-302.23899999999998</c:v>
                </c:pt>
                <c:pt idx="41741">
                  <c:v>-302.22300000000001</c:v>
                </c:pt>
                <c:pt idx="41742">
                  <c:v>-302.20699999999999</c:v>
                </c:pt>
                <c:pt idx="41743">
                  <c:v>-302.19099999999997</c:v>
                </c:pt>
                <c:pt idx="41744">
                  <c:v>-302.17500000000001</c:v>
                </c:pt>
                <c:pt idx="41745">
                  <c:v>-302.15899999999999</c:v>
                </c:pt>
                <c:pt idx="41746">
                  <c:v>-302.14299999999997</c:v>
                </c:pt>
                <c:pt idx="41747">
                  <c:v>-302.12700000000001</c:v>
                </c:pt>
                <c:pt idx="41748">
                  <c:v>-302.11099999999999</c:v>
                </c:pt>
                <c:pt idx="41749">
                  <c:v>-302.09500000000003</c:v>
                </c:pt>
                <c:pt idx="41750">
                  <c:v>-302.07900000000001</c:v>
                </c:pt>
                <c:pt idx="41751">
                  <c:v>-302.06299999999999</c:v>
                </c:pt>
                <c:pt idx="41752">
                  <c:v>-302.04700000000003</c:v>
                </c:pt>
                <c:pt idx="41753">
                  <c:v>-302.03100000000001</c:v>
                </c:pt>
                <c:pt idx="41754">
                  <c:v>-302.01499999999999</c:v>
                </c:pt>
                <c:pt idx="41755">
                  <c:v>-301.99900000000002</c:v>
                </c:pt>
                <c:pt idx="41756">
                  <c:v>-301.983</c:v>
                </c:pt>
                <c:pt idx="41757">
                  <c:v>-301.96699999999998</c:v>
                </c:pt>
                <c:pt idx="41758">
                  <c:v>-301.95100000000002</c:v>
                </c:pt>
                <c:pt idx="41759">
                  <c:v>-301.935</c:v>
                </c:pt>
                <c:pt idx="41760">
                  <c:v>-301.91899999999998</c:v>
                </c:pt>
                <c:pt idx="41761">
                  <c:v>-301.90300000000002</c:v>
                </c:pt>
                <c:pt idx="41762">
                  <c:v>-301.887</c:v>
                </c:pt>
                <c:pt idx="41763">
                  <c:v>-301.87099999999998</c:v>
                </c:pt>
                <c:pt idx="41764">
                  <c:v>-301.85500000000002</c:v>
                </c:pt>
                <c:pt idx="41765">
                  <c:v>-301.839</c:v>
                </c:pt>
                <c:pt idx="41766">
                  <c:v>-301.82299999999998</c:v>
                </c:pt>
                <c:pt idx="41767">
                  <c:v>-301.80700000000002</c:v>
                </c:pt>
                <c:pt idx="41768">
                  <c:v>-301.79199999999997</c:v>
                </c:pt>
                <c:pt idx="41769">
                  <c:v>-301.77600000000001</c:v>
                </c:pt>
                <c:pt idx="41770">
                  <c:v>-301.76</c:v>
                </c:pt>
                <c:pt idx="41771">
                  <c:v>-301.74400000000003</c:v>
                </c:pt>
                <c:pt idx="41772">
                  <c:v>-301.72800000000001</c:v>
                </c:pt>
                <c:pt idx="41773">
                  <c:v>-301.71199999999999</c:v>
                </c:pt>
                <c:pt idx="41774">
                  <c:v>-301.69600000000003</c:v>
                </c:pt>
                <c:pt idx="41775">
                  <c:v>-301.68</c:v>
                </c:pt>
                <c:pt idx="41776">
                  <c:v>-301.66399999999999</c:v>
                </c:pt>
                <c:pt idx="41777">
                  <c:v>-301.64800000000002</c:v>
                </c:pt>
                <c:pt idx="41778">
                  <c:v>-301.63200000000001</c:v>
                </c:pt>
                <c:pt idx="41779">
                  <c:v>-301.61599999999999</c:v>
                </c:pt>
                <c:pt idx="41780">
                  <c:v>-301.60000000000002</c:v>
                </c:pt>
                <c:pt idx="41781">
                  <c:v>-301.584</c:v>
                </c:pt>
                <c:pt idx="41782">
                  <c:v>-301.56799999999998</c:v>
                </c:pt>
                <c:pt idx="41783">
                  <c:v>-301.55200000000002</c:v>
                </c:pt>
                <c:pt idx="41784">
                  <c:v>-301.536</c:v>
                </c:pt>
                <c:pt idx="41785">
                  <c:v>-301.52</c:v>
                </c:pt>
                <c:pt idx="41786">
                  <c:v>-301.50400000000002</c:v>
                </c:pt>
                <c:pt idx="41787">
                  <c:v>-301.488</c:v>
                </c:pt>
                <c:pt idx="41788">
                  <c:v>-301.47199999999998</c:v>
                </c:pt>
                <c:pt idx="41789">
                  <c:v>-301.45600000000002</c:v>
                </c:pt>
                <c:pt idx="41790">
                  <c:v>-301.44</c:v>
                </c:pt>
                <c:pt idx="41791">
                  <c:v>-301.42399999999998</c:v>
                </c:pt>
                <c:pt idx="41792">
                  <c:v>-301.40800000000002</c:v>
                </c:pt>
                <c:pt idx="41793">
                  <c:v>-301.392</c:v>
                </c:pt>
                <c:pt idx="41794">
                  <c:v>-301.37599999999998</c:v>
                </c:pt>
                <c:pt idx="41795">
                  <c:v>-301.36</c:v>
                </c:pt>
                <c:pt idx="41796">
                  <c:v>-301.34399999999999</c:v>
                </c:pt>
                <c:pt idx="41797">
                  <c:v>-301.32799999999997</c:v>
                </c:pt>
                <c:pt idx="41798">
                  <c:v>-301.31200000000001</c:v>
                </c:pt>
                <c:pt idx="41799">
                  <c:v>-301.29599999999999</c:v>
                </c:pt>
                <c:pt idx="41800">
                  <c:v>-301.27999999999997</c:v>
                </c:pt>
                <c:pt idx="41801">
                  <c:v>-301.26400000000001</c:v>
                </c:pt>
                <c:pt idx="41802">
                  <c:v>-301.24799999999999</c:v>
                </c:pt>
                <c:pt idx="41803">
                  <c:v>-301.23200000000003</c:v>
                </c:pt>
                <c:pt idx="41804">
                  <c:v>-301.21600000000001</c:v>
                </c:pt>
                <c:pt idx="41805">
                  <c:v>-301.2</c:v>
                </c:pt>
                <c:pt idx="41806">
                  <c:v>-301.18400000000003</c:v>
                </c:pt>
                <c:pt idx="41807">
                  <c:v>-301.16800000000001</c:v>
                </c:pt>
                <c:pt idx="41808">
                  <c:v>-301.15199999999999</c:v>
                </c:pt>
                <c:pt idx="41809">
                  <c:v>-301.13600000000002</c:v>
                </c:pt>
                <c:pt idx="41810">
                  <c:v>-301.12</c:v>
                </c:pt>
                <c:pt idx="41811">
                  <c:v>-301.10399999999998</c:v>
                </c:pt>
                <c:pt idx="41812">
                  <c:v>-301.08800000000002</c:v>
                </c:pt>
                <c:pt idx="41813">
                  <c:v>-301.072</c:v>
                </c:pt>
                <c:pt idx="41814">
                  <c:v>-301.05599999999998</c:v>
                </c:pt>
                <c:pt idx="41815">
                  <c:v>-301.04000000000002</c:v>
                </c:pt>
                <c:pt idx="41816">
                  <c:v>-301.024</c:v>
                </c:pt>
                <c:pt idx="41817">
                  <c:v>-301.00799999999998</c:v>
                </c:pt>
                <c:pt idx="41818">
                  <c:v>-300.99200000000002</c:v>
                </c:pt>
                <c:pt idx="41819">
                  <c:v>-300.976</c:v>
                </c:pt>
                <c:pt idx="41820">
                  <c:v>-300.95999999999998</c:v>
                </c:pt>
                <c:pt idx="41821">
                  <c:v>-300.94400000000002</c:v>
                </c:pt>
                <c:pt idx="41822">
                  <c:v>-300.928</c:v>
                </c:pt>
                <c:pt idx="41823">
                  <c:v>-300.91199999999998</c:v>
                </c:pt>
                <c:pt idx="41824">
                  <c:v>-300.89600000000002</c:v>
                </c:pt>
                <c:pt idx="41825">
                  <c:v>-300.88</c:v>
                </c:pt>
                <c:pt idx="41826">
                  <c:v>-300.86399999999998</c:v>
                </c:pt>
                <c:pt idx="41827">
                  <c:v>-300.84800000000001</c:v>
                </c:pt>
                <c:pt idx="41828">
                  <c:v>-300.83199999999999</c:v>
                </c:pt>
                <c:pt idx="41829">
                  <c:v>-300.81599999999997</c:v>
                </c:pt>
                <c:pt idx="41830">
                  <c:v>-300.8</c:v>
                </c:pt>
                <c:pt idx="41831">
                  <c:v>-300.78399999999999</c:v>
                </c:pt>
                <c:pt idx="41832">
                  <c:v>-300.76799999999997</c:v>
                </c:pt>
                <c:pt idx="41833">
                  <c:v>-300.75200000000001</c:v>
                </c:pt>
                <c:pt idx="41834">
                  <c:v>-300.73599999999999</c:v>
                </c:pt>
                <c:pt idx="41835">
                  <c:v>-300.72000000000003</c:v>
                </c:pt>
                <c:pt idx="41836">
                  <c:v>-300.70400000000001</c:v>
                </c:pt>
                <c:pt idx="41837">
                  <c:v>-300.68799999999999</c:v>
                </c:pt>
                <c:pt idx="41838">
                  <c:v>-300.67200000000003</c:v>
                </c:pt>
                <c:pt idx="41839">
                  <c:v>-300.65600000000001</c:v>
                </c:pt>
                <c:pt idx="41840">
                  <c:v>-300.64</c:v>
                </c:pt>
                <c:pt idx="41841">
                  <c:v>-300.62400000000002</c:v>
                </c:pt>
                <c:pt idx="41842">
                  <c:v>-300.608</c:v>
                </c:pt>
                <c:pt idx="41843">
                  <c:v>-300.59199999999998</c:v>
                </c:pt>
                <c:pt idx="41844">
                  <c:v>-300.57600000000002</c:v>
                </c:pt>
                <c:pt idx="41845">
                  <c:v>-300.56</c:v>
                </c:pt>
                <c:pt idx="41846">
                  <c:v>-300.54399999999998</c:v>
                </c:pt>
                <c:pt idx="41847">
                  <c:v>-300.52800000000002</c:v>
                </c:pt>
                <c:pt idx="41848">
                  <c:v>-300.512</c:v>
                </c:pt>
                <c:pt idx="41849">
                  <c:v>-300.49599999999998</c:v>
                </c:pt>
                <c:pt idx="41850">
                  <c:v>-300.48</c:v>
                </c:pt>
                <c:pt idx="41851">
                  <c:v>-300.464</c:v>
                </c:pt>
                <c:pt idx="41852">
                  <c:v>-300.44799999999998</c:v>
                </c:pt>
                <c:pt idx="41853">
                  <c:v>-300.43200000000002</c:v>
                </c:pt>
                <c:pt idx="41854">
                  <c:v>-300.416</c:v>
                </c:pt>
                <c:pt idx="41855">
                  <c:v>-300.39999999999998</c:v>
                </c:pt>
                <c:pt idx="41856">
                  <c:v>-300.38400000000001</c:v>
                </c:pt>
                <c:pt idx="41857">
                  <c:v>-300.36799999999999</c:v>
                </c:pt>
                <c:pt idx="41858">
                  <c:v>-300.35199999999998</c:v>
                </c:pt>
                <c:pt idx="41859">
                  <c:v>-300.33600000000001</c:v>
                </c:pt>
                <c:pt idx="41860">
                  <c:v>-300.32</c:v>
                </c:pt>
                <c:pt idx="41861">
                  <c:v>-300.30399999999997</c:v>
                </c:pt>
                <c:pt idx="41862">
                  <c:v>-300.28800000000001</c:v>
                </c:pt>
                <c:pt idx="41863">
                  <c:v>-300.27199999999999</c:v>
                </c:pt>
                <c:pt idx="41864">
                  <c:v>-300.25599999999997</c:v>
                </c:pt>
                <c:pt idx="41865">
                  <c:v>-300.24</c:v>
                </c:pt>
                <c:pt idx="41866">
                  <c:v>-300.22399999999999</c:v>
                </c:pt>
                <c:pt idx="41867">
                  <c:v>-300.20800000000003</c:v>
                </c:pt>
                <c:pt idx="41868">
                  <c:v>-300.19200000000001</c:v>
                </c:pt>
                <c:pt idx="41869">
                  <c:v>-300.17599999999999</c:v>
                </c:pt>
                <c:pt idx="41870">
                  <c:v>-300.16000000000003</c:v>
                </c:pt>
                <c:pt idx="41871">
                  <c:v>-300.14400000000001</c:v>
                </c:pt>
                <c:pt idx="41872">
                  <c:v>-300.12799999999999</c:v>
                </c:pt>
                <c:pt idx="41873">
                  <c:v>-300.11200000000002</c:v>
                </c:pt>
                <c:pt idx="41874">
                  <c:v>-300.096</c:v>
                </c:pt>
                <c:pt idx="41875">
                  <c:v>-300.08</c:v>
                </c:pt>
                <c:pt idx="41876">
                  <c:v>-300.06400000000002</c:v>
                </c:pt>
                <c:pt idx="41877">
                  <c:v>-300.048</c:v>
                </c:pt>
                <c:pt idx="41878">
                  <c:v>-300.03199999999998</c:v>
                </c:pt>
                <c:pt idx="41879">
                  <c:v>-300.01600000000002</c:v>
                </c:pt>
                <c:pt idx="41880">
                  <c:v>-300</c:v>
                </c:pt>
                <c:pt idx="41881">
                  <c:v>-299.98399999999998</c:v>
                </c:pt>
                <c:pt idx="41882">
                  <c:v>-299.96899999999999</c:v>
                </c:pt>
                <c:pt idx="41883">
                  <c:v>-299.95299999999997</c:v>
                </c:pt>
                <c:pt idx="41884">
                  <c:v>-299.93700000000001</c:v>
                </c:pt>
                <c:pt idx="41885">
                  <c:v>-299.92099999999999</c:v>
                </c:pt>
                <c:pt idx="41886">
                  <c:v>-299.90499999999997</c:v>
                </c:pt>
                <c:pt idx="41887">
                  <c:v>-299.88900000000001</c:v>
                </c:pt>
                <c:pt idx="41888">
                  <c:v>-299.87299999999999</c:v>
                </c:pt>
                <c:pt idx="41889">
                  <c:v>-299.85700000000003</c:v>
                </c:pt>
                <c:pt idx="41890">
                  <c:v>-299.84100000000001</c:v>
                </c:pt>
                <c:pt idx="41891">
                  <c:v>-299.82499999999999</c:v>
                </c:pt>
                <c:pt idx="41892">
                  <c:v>-299.80900000000003</c:v>
                </c:pt>
                <c:pt idx="41893">
                  <c:v>-299.79300000000001</c:v>
                </c:pt>
                <c:pt idx="41894">
                  <c:v>-299.77699999999999</c:v>
                </c:pt>
                <c:pt idx="41895">
                  <c:v>-299.76100000000002</c:v>
                </c:pt>
                <c:pt idx="41896">
                  <c:v>-299.745</c:v>
                </c:pt>
                <c:pt idx="41897">
                  <c:v>-299.72899999999998</c:v>
                </c:pt>
                <c:pt idx="41898">
                  <c:v>-299.71300000000002</c:v>
                </c:pt>
                <c:pt idx="41899">
                  <c:v>-299.697</c:v>
                </c:pt>
                <c:pt idx="41900">
                  <c:v>-299.68099999999998</c:v>
                </c:pt>
                <c:pt idx="41901">
                  <c:v>-299.66500000000002</c:v>
                </c:pt>
                <c:pt idx="41902">
                  <c:v>-299.649</c:v>
                </c:pt>
                <c:pt idx="41903">
                  <c:v>-299.63299999999998</c:v>
                </c:pt>
                <c:pt idx="41904">
                  <c:v>-299.61700000000002</c:v>
                </c:pt>
                <c:pt idx="41905">
                  <c:v>-299.601</c:v>
                </c:pt>
                <c:pt idx="41906">
                  <c:v>-299.58499999999998</c:v>
                </c:pt>
                <c:pt idx="41907">
                  <c:v>-299.56900000000002</c:v>
                </c:pt>
                <c:pt idx="41908">
                  <c:v>-299.553</c:v>
                </c:pt>
                <c:pt idx="41909">
                  <c:v>-299.53699999999998</c:v>
                </c:pt>
                <c:pt idx="41910">
                  <c:v>-299.52100000000002</c:v>
                </c:pt>
                <c:pt idx="41911">
                  <c:v>-299.505</c:v>
                </c:pt>
                <c:pt idx="41912">
                  <c:v>-299.48899999999998</c:v>
                </c:pt>
                <c:pt idx="41913">
                  <c:v>-299.47300000000001</c:v>
                </c:pt>
                <c:pt idx="41914">
                  <c:v>-299.45699999999999</c:v>
                </c:pt>
                <c:pt idx="41915">
                  <c:v>-299.44099999999997</c:v>
                </c:pt>
                <c:pt idx="41916">
                  <c:v>-299.42500000000001</c:v>
                </c:pt>
                <c:pt idx="41917">
                  <c:v>-299.40899999999999</c:v>
                </c:pt>
                <c:pt idx="41918">
                  <c:v>-299.39299999999997</c:v>
                </c:pt>
                <c:pt idx="41919">
                  <c:v>-299.37700000000001</c:v>
                </c:pt>
                <c:pt idx="41920">
                  <c:v>-299.36099999999999</c:v>
                </c:pt>
                <c:pt idx="41921">
                  <c:v>-299.34500000000003</c:v>
                </c:pt>
                <c:pt idx="41922">
                  <c:v>-299.32900000000001</c:v>
                </c:pt>
                <c:pt idx="41923">
                  <c:v>-299.31299999999999</c:v>
                </c:pt>
                <c:pt idx="41924">
                  <c:v>-299.29700000000003</c:v>
                </c:pt>
                <c:pt idx="41925">
                  <c:v>-299.28100000000001</c:v>
                </c:pt>
                <c:pt idx="41926">
                  <c:v>-299.26499999999999</c:v>
                </c:pt>
                <c:pt idx="41927">
                  <c:v>-299.24900000000002</c:v>
                </c:pt>
                <c:pt idx="41928">
                  <c:v>-299.233</c:v>
                </c:pt>
                <c:pt idx="41929">
                  <c:v>-299.21699999999998</c:v>
                </c:pt>
                <c:pt idx="41930">
                  <c:v>-299.20100000000002</c:v>
                </c:pt>
                <c:pt idx="41931">
                  <c:v>-299.185</c:v>
                </c:pt>
                <c:pt idx="41932">
                  <c:v>-299.16899999999998</c:v>
                </c:pt>
                <c:pt idx="41933">
                  <c:v>-299.15300000000002</c:v>
                </c:pt>
                <c:pt idx="41934">
                  <c:v>-299.137</c:v>
                </c:pt>
                <c:pt idx="41935">
                  <c:v>-299.12099999999998</c:v>
                </c:pt>
                <c:pt idx="41936">
                  <c:v>-299.10500000000002</c:v>
                </c:pt>
                <c:pt idx="41937">
                  <c:v>-299.089</c:v>
                </c:pt>
                <c:pt idx="41938">
                  <c:v>-299.07299999999998</c:v>
                </c:pt>
                <c:pt idx="41939">
                  <c:v>-299.05700000000002</c:v>
                </c:pt>
                <c:pt idx="41940">
                  <c:v>-299.041</c:v>
                </c:pt>
                <c:pt idx="41941">
                  <c:v>-299.02499999999998</c:v>
                </c:pt>
                <c:pt idx="41942">
                  <c:v>-299.00900000000001</c:v>
                </c:pt>
                <c:pt idx="41943">
                  <c:v>-298.99299999999999</c:v>
                </c:pt>
                <c:pt idx="41944">
                  <c:v>-298.97699999999998</c:v>
                </c:pt>
                <c:pt idx="41945">
                  <c:v>-298.96100000000001</c:v>
                </c:pt>
                <c:pt idx="41946">
                  <c:v>-298.94499999999999</c:v>
                </c:pt>
                <c:pt idx="41947">
                  <c:v>-298.92899999999997</c:v>
                </c:pt>
                <c:pt idx="41948">
                  <c:v>-298.91300000000001</c:v>
                </c:pt>
                <c:pt idx="41949">
                  <c:v>-298.89699999999999</c:v>
                </c:pt>
                <c:pt idx="41950">
                  <c:v>-298.88099999999997</c:v>
                </c:pt>
                <c:pt idx="41951">
                  <c:v>-298.86500000000001</c:v>
                </c:pt>
                <c:pt idx="41952">
                  <c:v>-298.84899999999999</c:v>
                </c:pt>
                <c:pt idx="41953">
                  <c:v>-298.83300000000003</c:v>
                </c:pt>
                <c:pt idx="41954">
                  <c:v>-298.81700000000001</c:v>
                </c:pt>
                <c:pt idx="41955">
                  <c:v>-298.80099999999999</c:v>
                </c:pt>
                <c:pt idx="41956">
                  <c:v>-298.78500000000003</c:v>
                </c:pt>
                <c:pt idx="41957">
                  <c:v>-298.76900000000001</c:v>
                </c:pt>
                <c:pt idx="41958">
                  <c:v>-298.75299999999999</c:v>
                </c:pt>
                <c:pt idx="41959">
                  <c:v>-298.73700000000002</c:v>
                </c:pt>
                <c:pt idx="41960">
                  <c:v>-298.721</c:v>
                </c:pt>
                <c:pt idx="41961">
                  <c:v>-298.70499999999998</c:v>
                </c:pt>
                <c:pt idx="41962">
                  <c:v>-298.68900000000002</c:v>
                </c:pt>
                <c:pt idx="41963">
                  <c:v>-298.673</c:v>
                </c:pt>
                <c:pt idx="41964">
                  <c:v>-298.65699999999998</c:v>
                </c:pt>
                <c:pt idx="41965">
                  <c:v>-298.64100000000002</c:v>
                </c:pt>
                <c:pt idx="41966">
                  <c:v>-298.625</c:v>
                </c:pt>
                <c:pt idx="41967">
                  <c:v>-298.60899999999998</c:v>
                </c:pt>
                <c:pt idx="41968">
                  <c:v>-298.59300000000002</c:v>
                </c:pt>
                <c:pt idx="41969">
                  <c:v>-298.577</c:v>
                </c:pt>
                <c:pt idx="41970">
                  <c:v>-298.56099999999998</c:v>
                </c:pt>
                <c:pt idx="41971">
                  <c:v>-298.54500000000002</c:v>
                </c:pt>
                <c:pt idx="41972">
                  <c:v>-298.529</c:v>
                </c:pt>
                <c:pt idx="41973">
                  <c:v>-298.51299999999998</c:v>
                </c:pt>
                <c:pt idx="41974">
                  <c:v>-298.49700000000001</c:v>
                </c:pt>
                <c:pt idx="41975">
                  <c:v>-298.48099999999999</c:v>
                </c:pt>
                <c:pt idx="41976">
                  <c:v>-298.46499999999997</c:v>
                </c:pt>
                <c:pt idx="41977">
                  <c:v>-298.44900000000001</c:v>
                </c:pt>
                <c:pt idx="41978">
                  <c:v>-298.43299999999999</c:v>
                </c:pt>
                <c:pt idx="41979">
                  <c:v>-298.41699999999997</c:v>
                </c:pt>
                <c:pt idx="41980">
                  <c:v>-298.40100000000001</c:v>
                </c:pt>
                <c:pt idx="41981">
                  <c:v>-298.38499999999999</c:v>
                </c:pt>
                <c:pt idx="41982">
                  <c:v>-298.36900000000003</c:v>
                </c:pt>
                <c:pt idx="41983">
                  <c:v>-298.35300000000001</c:v>
                </c:pt>
                <c:pt idx="41984">
                  <c:v>-298.33699999999999</c:v>
                </c:pt>
                <c:pt idx="41985">
                  <c:v>-298.32100000000003</c:v>
                </c:pt>
                <c:pt idx="41986">
                  <c:v>-298.30500000000001</c:v>
                </c:pt>
                <c:pt idx="41987">
                  <c:v>-298.28899999999999</c:v>
                </c:pt>
                <c:pt idx="41988">
                  <c:v>-298.27300000000002</c:v>
                </c:pt>
                <c:pt idx="41989">
                  <c:v>-298.25700000000001</c:v>
                </c:pt>
                <c:pt idx="41990">
                  <c:v>-298.24099999999999</c:v>
                </c:pt>
                <c:pt idx="41991">
                  <c:v>-298.22500000000002</c:v>
                </c:pt>
                <c:pt idx="41992">
                  <c:v>-298.209</c:v>
                </c:pt>
                <c:pt idx="41993">
                  <c:v>-298.19299999999998</c:v>
                </c:pt>
                <c:pt idx="41994">
                  <c:v>-298.17700000000002</c:v>
                </c:pt>
                <c:pt idx="41995">
                  <c:v>-298.161</c:v>
                </c:pt>
                <c:pt idx="41996">
                  <c:v>-298.14600000000002</c:v>
                </c:pt>
                <c:pt idx="41997">
                  <c:v>-298.13</c:v>
                </c:pt>
                <c:pt idx="41998">
                  <c:v>-298.11399999999998</c:v>
                </c:pt>
                <c:pt idx="41999">
                  <c:v>-298.09800000000001</c:v>
                </c:pt>
                <c:pt idx="42000">
                  <c:v>-298.08199999999999</c:v>
                </c:pt>
                <c:pt idx="42001">
                  <c:v>-298.06599999999997</c:v>
                </c:pt>
                <c:pt idx="42002">
                  <c:v>-298.05</c:v>
                </c:pt>
                <c:pt idx="42003">
                  <c:v>-298.03399999999999</c:v>
                </c:pt>
                <c:pt idx="42004">
                  <c:v>-298.01799999999997</c:v>
                </c:pt>
                <c:pt idx="42005">
                  <c:v>-298.00200000000001</c:v>
                </c:pt>
                <c:pt idx="42006">
                  <c:v>-297.98599999999999</c:v>
                </c:pt>
                <c:pt idx="42007">
                  <c:v>-297.97000000000003</c:v>
                </c:pt>
                <c:pt idx="42008">
                  <c:v>-297.95400000000001</c:v>
                </c:pt>
                <c:pt idx="42009">
                  <c:v>-297.93799999999999</c:v>
                </c:pt>
                <c:pt idx="42010">
                  <c:v>-297.92200000000003</c:v>
                </c:pt>
                <c:pt idx="42011">
                  <c:v>-297.90600000000001</c:v>
                </c:pt>
                <c:pt idx="42012">
                  <c:v>-297.89</c:v>
                </c:pt>
                <c:pt idx="42013">
                  <c:v>-297.87400000000002</c:v>
                </c:pt>
                <c:pt idx="42014">
                  <c:v>-297.858</c:v>
                </c:pt>
                <c:pt idx="42015">
                  <c:v>-297.84199999999998</c:v>
                </c:pt>
                <c:pt idx="42016">
                  <c:v>-297.82600000000002</c:v>
                </c:pt>
                <c:pt idx="42017">
                  <c:v>-297.81</c:v>
                </c:pt>
                <c:pt idx="42018">
                  <c:v>-297.79399999999998</c:v>
                </c:pt>
                <c:pt idx="42019">
                  <c:v>-297.77800000000002</c:v>
                </c:pt>
                <c:pt idx="42020">
                  <c:v>-297.762</c:v>
                </c:pt>
                <c:pt idx="42021">
                  <c:v>-297.74599999999998</c:v>
                </c:pt>
                <c:pt idx="42022">
                  <c:v>-297.73</c:v>
                </c:pt>
                <c:pt idx="42023">
                  <c:v>-297.714</c:v>
                </c:pt>
                <c:pt idx="42024">
                  <c:v>-297.69799999999998</c:v>
                </c:pt>
                <c:pt idx="42025">
                  <c:v>-297.68200000000002</c:v>
                </c:pt>
                <c:pt idx="42026">
                  <c:v>-297.666</c:v>
                </c:pt>
                <c:pt idx="42027">
                  <c:v>-297.64999999999998</c:v>
                </c:pt>
                <c:pt idx="42028">
                  <c:v>-297.63400000000001</c:v>
                </c:pt>
                <c:pt idx="42029">
                  <c:v>-297.61799999999999</c:v>
                </c:pt>
                <c:pt idx="42030">
                  <c:v>-297.60199999999998</c:v>
                </c:pt>
                <c:pt idx="42031">
                  <c:v>-297.58600000000001</c:v>
                </c:pt>
                <c:pt idx="42032">
                  <c:v>-297.57</c:v>
                </c:pt>
                <c:pt idx="42033">
                  <c:v>-297.55399999999997</c:v>
                </c:pt>
                <c:pt idx="42034">
                  <c:v>-297.53800000000001</c:v>
                </c:pt>
                <c:pt idx="42035">
                  <c:v>-297.52199999999999</c:v>
                </c:pt>
                <c:pt idx="42036">
                  <c:v>-297.50599999999997</c:v>
                </c:pt>
                <c:pt idx="42037">
                  <c:v>-297.49</c:v>
                </c:pt>
                <c:pt idx="42038">
                  <c:v>-297.47399999999999</c:v>
                </c:pt>
                <c:pt idx="42039">
                  <c:v>-297.45800000000003</c:v>
                </c:pt>
                <c:pt idx="42040">
                  <c:v>-297.44200000000001</c:v>
                </c:pt>
                <c:pt idx="42041">
                  <c:v>-297.42599999999999</c:v>
                </c:pt>
                <c:pt idx="42042">
                  <c:v>-297.41000000000003</c:v>
                </c:pt>
                <c:pt idx="42043">
                  <c:v>-297.39400000000001</c:v>
                </c:pt>
                <c:pt idx="42044">
                  <c:v>-297.37799999999999</c:v>
                </c:pt>
                <c:pt idx="42045">
                  <c:v>-297.36200000000002</c:v>
                </c:pt>
                <c:pt idx="42046">
                  <c:v>-297.346</c:v>
                </c:pt>
                <c:pt idx="42047">
                  <c:v>-297.33</c:v>
                </c:pt>
                <c:pt idx="42048">
                  <c:v>-297.31400000000002</c:v>
                </c:pt>
                <c:pt idx="42049">
                  <c:v>-297.298</c:v>
                </c:pt>
                <c:pt idx="42050">
                  <c:v>-297.28199999999998</c:v>
                </c:pt>
                <c:pt idx="42051">
                  <c:v>-297.26600000000002</c:v>
                </c:pt>
                <c:pt idx="42052">
                  <c:v>-297.25</c:v>
                </c:pt>
                <c:pt idx="42053">
                  <c:v>-297.23399999999998</c:v>
                </c:pt>
                <c:pt idx="42054">
                  <c:v>-297.21800000000002</c:v>
                </c:pt>
                <c:pt idx="42055">
                  <c:v>-297.202</c:v>
                </c:pt>
                <c:pt idx="42056">
                  <c:v>-297.18599999999998</c:v>
                </c:pt>
                <c:pt idx="42057">
                  <c:v>-297.17</c:v>
                </c:pt>
                <c:pt idx="42058">
                  <c:v>-297.154</c:v>
                </c:pt>
                <c:pt idx="42059">
                  <c:v>-297.13799999999998</c:v>
                </c:pt>
                <c:pt idx="42060">
                  <c:v>-297.12200000000001</c:v>
                </c:pt>
                <c:pt idx="42061">
                  <c:v>-297.10599999999999</c:v>
                </c:pt>
                <c:pt idx="42062">
                  <c:v>-297.08999999999997</c:v>
                </c:pt>
                <c:pt idx="42063">
                  <c:v>-297.07400000000001</c:v>
                </c:pt>
                <c:pt idx="42064">
                  <c:v>-297.05799999999999</c:v>
                </c:pt>
                <c:pt idx="42065">
                  <c:v>-297.04199999999997</c:v>
                </c:pt>
                <c:pt idx="42066">
                  <c:v>-297.02600000000001</c:v>
                </c:pt>
                <c:pt idx="42067">
                  <c:v>-297.01</c:v>
                </c:pt>
                <c:pt idx="42068">
                  <c:v>-296.99400000000003</c:v>
                </c:pt>
                <c:pt idx="42069">
                  <c:v>-296.97800000000001</c:v>
                </c:pt>
                <c:pt idx="42070">
                  <c:v>-296.96199999999999</c:v>
                </c:pt>
                <c:pt idx="42071">
                  <c:v>-296.94600000000003</c:v>
                </c:pt>
                <c:pt idx="42072">
                  <c:v>-296.93</c:v>
                </c:pt>
                <c:pt idx="42073">
                  <c:v>-296.91399999999999</c:v>
                </c:pt>
                <c:pt idx="42074">
                  <c:v>-296.89800000000002</c:v>
                </c:pt>
                <c:pt idx="42075">
                  <c:v>-296.88200000000001</c:v>
                </c:pt>
                <c:pt idx="42076">
                  <c:v>-296.86599999999999</c:v>
                </c:pt>
                <c:pt idx="42077">
                  <c:v>-296.85000000000002</c:v>
                </c:pt>
                <c:pt idx="42078">
                  <c:v>-296.834</c:v>
                </c:pt>
                <c:pt idx="42079">
                  <c:v>-296.81799999999998</c:v>
                </c:pt>
                <c:pt idx="42080">
                  <c:v>-296.80200000000002</c:v>
                </c:pt>
                <c:pt idx="42081">
                  <c:v>-296.786</c:v>
                </c:pt>
                <c:pt idx="42082">
                  <c:v>-296.77</c:v>
                </c:pt>
                <c:pt idx="42083">
                  <c:v>-296.75400000000002</c:v>
                </c:pt>
                <c:pt idx="42084">
                  <c:v>-296.738</c:v>
                </c:pt>
                <c:pt idx="42085">
                  <c:v>-296.72199999999998</c:v>
                </c:pt>
                <c:pt idx="42086">
                  <c:v>-296.70600000000002</c:v>
                </c:pt>
                <c:pt idx="42087">
                  <c:v>-296.69</c:v>
                </c:pt>
                <c:pt idx="42088">
                  <c:v>-296.67399999999998</c:v>
                </c:pt>
                <c:pt idx="42089">
                  <c:v>-296.65800000000002</c:v>
                </c:pt>
                <c:pt idx="42090">
                  <c:v>-296.642</c:v>
                </c:pt>
                <c:pt idx="42091">
                  <c:v>-296.62599999999998</c:v>
                </c:pt>
                <c:pt idx="42092">
                  <c:v>-296.61</c:v>
                </c:pt>
                <c:pt idx="42093">
                  <c:v>-296.59399999999999</c:v>
                </c:pt>
                <c:pt idx="42094">
                  <c:v>-296.57799999999997</c:v>
                </c:pt>
                <c:pt idx="42095">
                  <c:v>-296.56200000000001</c:v>
                </c:pt>
                <c:pt idx="42096">
                  <c:v>-296.54599999999999</c:v>
                </c:pt>
                <c:pt idx="42097">
                  <c:v>-296.52999999999997</c:v>
                </c:pt>
                <c:pt idx="42098">
                  <c:v>-296.51400000000001</c:v>
                </c:pt>
                <c:pt idx="42099">
                  <c:v>-296.49799999999999</c:v>
                </c:pt>
                <c:pt idx="42100">
                  <c:v>-296.48200000000003</c:v>
                </c:pt>
                <c:pt idx="42101">
                  <c:v>-296.46600000000001</c:v>
                </c:pt>
                <c:pt idx="42102">
                  <c:v>-296.45</c:v>
                </c:pt>
                <c:pt idx="42103">
                  <c:v>-296.43400000000003</c:v>
                </c:pt>
                <c:pt idx="42104">
                  <c:v>-296.41800000000001</c:v>
                </c:pt>
                <c:pt idx="42105">
                  <c:v>-296.40199999999999</c:v>
                </c:pt>
                <c:pt idx="42106">
                  <c:v>-296.38600000000002</c:v>
                </c:pt>
                <c:pt idx="42107">
                  <c:v>-296.37</c:v>
                </c:pt>
                <c:pt idx="42108">
                  <c:v>-296.35399999999998</c:v>
                </c:pt>
                <c:pt idx="42109">
                  <c:v>-296.339</c:v>
                </c:pt>
                <c:pt idx="42110">
                  <c:v>-296.32299999999998</c:v>
                </c:pt>
                <c:pt idx="42111">
                  <c:v>-296.30700000000002</c:v>
                </c:pt>
                <c:pt idx="42112">
                  <c:v>-296.291</c:v>
                </c:pt>
                <c:pt idx="42113">
                  <c:v>-296.27499999999998</c:v>
                </c:pt>
                <c:pt idx="42114">
                  <c:v>-296.25900000000001</c:v>
                </c:pt>
                <c:pt idx="42115">
                  <c:v>-296.24299999999999</c:v>
                </c:pt>
                <c:pt idx="42116">
                  <c:v>-296.22699999999998</c:v>
                </c:pt>
                <c:pt idx="42117">
                  <c:v>-296.21100000000001</c:v>
                </c:pt>
                <c:pt idx="42118">
                  <c:v>-296.19499999999999</c:v>
                </c:pt>
                <c:pt idx="42119">
                  <c:v>-296.17899999999997</c:v>
                </c:pt>
                <c:pt idx="42120">
                  <c:v>-296.16300000000001</c:v>
                </c:pt>
                <c:pt idx="42121">
                  <c:v>-296.14699999999999</c:v>
                </c:pt>
                <c:pt idx="42122">
                  <c:v>-296.13099999999997</c:v>
                </c:pt>
                <c:pt idx="42123">
                  <c:v>-296.11500000000001</c:v>
                </c:pt>
                <c:pt idx="42124">
                  <c:v>-296.09899999999999</c:v>
                </c:pt>
                <c:pt idx="42125">
                  <c:v>-296.08300000000003</c:v>
                </c:pt>
                <c:pt idx="42126">
                  <c:v>-296.06700000000001</c:v>
                </c:pt>
                <c:pt idx="42127">
                  <c:v>-296.05099999999999</c:v>
                </c:pt>
                <c:pt idx="42128">
                  <c:v>-296.03500000000003</c:v>
                </c:pt>
                <c:pt idx="42129">
                  <c:v>-296.01900000000001</c:v>
                </c:pt>
                <c:pt idx="42130">
                  <c:v>-296.00299999999999</c:v>
                </c:pt>
                <c:pt idx="42131">
                  <c:v>-295.98700000000002</c:v>
                </c:pt>
                <c:pt idx="42132">
                  <c:v>-295.971</c:v>
                </c:pt>
                <c:pt idx="42133">
                  <c:v>-295.95499999999998</c:v>
                </c:pt>
                <c:pt idx="42134">
                  <c:v>-295.93900000000002</c:v>
                </c:pt>
                <c:pt idx="42135">
                  <c:v>-295.923</c:v>
                </c:pt>
                <c:pt idx="42136">
                  <c:v>-295.90699999999998</c:v>
                </c:pt>
                <c:pt idx="42137">
                  <c:v>-295.89100000000002</c:v>
                </c:pt>
                <c:pt idx="42138">
                  <c:v>-295.875</c:v>
                </c:pt>
                <c:pt idx="42139">
                  <c:v>-295.85899999999998</c:v>
                </c:pt>
                <c:pt idx="42140">
                  <c:v>-295.84300000000002</c:v>
                </c:pt>
                <c:pt idx="42141">
                  <c:v>-295.827</c:v>
                </c:pt>
                <c:pt idx="42142">
                  <c:v>-295.81099999999998</c:v>
                </c:pt>
                <c:pt idx="42143">
                  <c:v>-295.79500000000002</c:v>
                </c:pt>
                <c:pt idx="42144">
                  <c:v>-295.779</c:v>
                </c:pt>
                <c:pt idx="42145">
                  <c:v>-295.76299999999998</c:v>
                </c:pt>
                <c:pt idx="42146">
                  <c:v>-295.74700000000001</c:v>
                </c:pt>
                <c:pt idx="42147">
                  <c:v>-295.73099999999999</c:v>
                </c:pt>
                <c:pt idx="42148">
                  <c:v>-295.71499999999997</c:v>
                </c:pt>
                <c:pt idx="42149">
                  <c:v>-295.69900000000001</c:v>
                </c:pt>
                <c:pt idx="42150">
                  <c:v>-295.68299999999999</c:v>
                </c:pt>
                <c:pt idx="42151">
                  <c:v>-295.66699999999997</c:v>
                </c:pt>
                <c:pt idx="42152">
                  <c:v>-295.65100000000001</c:v>
                </c:pt>
                <c:pt idx="42153">
                  <c:v>-295.63499999999999</c:v>
                </c:pt>
                <c:pt idx="42154">
                  <c:v>-295.61900000000003</c:v>
                </c:pt>
                <c:pt idx="42155">
                  <c:v>-295.60300000000001</c:v>
                </c:pt>
                <c:pt idx="42156">
                  <c:v>-295.58699999999999</c:v>
                </c:pt>
                <c:pt idx="42157">
                  <c:v>-295.57100000000003</c:v>
                </c:pt>
                <c:pt idx="42158">
                  <c:v>-295.55500000000001</c:v>
                </c:pt>
                <c:pt idx="42159">
                  <c:v>-295.53899999999999</c:v>
                </c:pt>
                <c:pt idx="42160">
                  <c:v>-295.52300000000002</c:v>
                </c:pt>
                <c:pt idx="42161">
                  <c:v>-295.50700000000001</c:v>
                </c:pt>
                <c:pt idx="42162">
                  <c:v>-295.49099999999999</c:v>
                </c:pt>
                <c:pt idx="42163">
                  <c:v>-295.47500000000002</c:v>
                </c:pt>
                <c:pt idx="42164">
                  <c:v>-295.459</c:v>
                </c:pt>
                <c:pt idx="42165">
                  <c:v>-295.44299999999998</c:v>
                </c:pt>
                <c:pt idx="42166">
                  <c:v>-295.42700000000002</c:v>
                </c:pt>
                <c:pt idx="42167">
                  <c:v>-295.411</c:v>
                </c:pt>
                <c:pt idx="42168">
                  <c:v>-295.39499999999998</c:v>
                </c:pt>
                <c:pt idx="42169">
                  <c:v>-295.37900000000002</c:v>
                </c:pt>
                <c:pt idx="42170">
                  <c:v>-295.363</c:v>
                </c:pt>
                <c:pt idx="42171">
                  <c:v>-295.34699999999998</c:v>
                </c:pt>
                <c:pt idx="42172">
                  <c:v>-295.33100000000002</c:v>
                </c:pt>
                <c:pt idx="42173">
                  <c:v>-295.315</c:v>
                </c:pt>
                <c:pt idx="42174">
                  <c:v>-295.29899999999998</c:v>
                </c:pt>
                <c:pt idx="42175">
                  <c:v>-295.28300000000002</c:v>
                </c:pt>
                <c:pt idx="42176">
                  <c:v>-295.267</c:v>
                </c:pt>
                <c:pt idx="42177">
                  <c:v>-295.25099999999998</c:v>
                </c:pt>
                <c:pt idx="42178">
                  <c:v>-295.23500000000001</c:v>
                </c:pt>
                <c:pt idx="42179">
                  <c:v>-295.21899999999999</c:v>
                </c:pt>
                <c:pt idx="42180">
                  <c:v>-295.20299999999997</c:v>
                </c:pt>
                <c:pt idx="42181">
                  <c:v>-295.18700000000001</c:v>
                </c:pt>
                <c:pt idx="42182">
                  <c:v>-295.17099999999999</c:v>
                </c:pt>
                <c:pt idx="42183">
                  <c:v>-295.15499999999997</c:v>
                </c:pt>
                <c:pt idx="42184">
                  <c:v>-295.13900000000001</c:v>
                </c:pt>
                <c:pt idx="42185">
                  <c:v>-295.12299999999999</c:v>
                </c:pt>
                <c:pt idx="42186">
                  <c:v>-295.10700000000003</c:v>
                </c:pt>
                <c:pt idx="42187">
                  <c:v>-295.09100000000001</c:v>
                </c:pt>
                <c:pt idx="42188">
                  <c:v>-295.07499999999999</c:v>
                </c:pt>
                <c:pt idx="42189">
                  <c:v>-295.05900000000003</c:v>
                </c:pt>
                <c:pt idx="42190">
                  <c:v>-295.04300000000001</c:v>
                </c:pt>
                <c:pt idx="42191">
                  <c:v>-295.02699999999999</c:v>
                </c:pt>
                <c:pt idx="42192">
                  <c:v>-295.01100000000002</c:v>
                </c:pt>
                <c:pt idx="42193">
                  <c:v>-294.995</c:v>
                </c:pt>
                <c:pt idx="42194">
                  <c:v>-294.97899999999998</c:v>
                </c:pt>
                <c:pt idx="42195">
                  <c:v>-294.96300000000002</c:v>
                </c:pt>
                <c:pt idx="42196">
                  <c:v>-294.947</c:v>
                </c:pt>
                <c:pt idx="42197">
                  <c:v>-294.93099999999998</c:v>
                </c:pt>
                <c:pt idx="42198">
                  <c:v>-294.91500000000002</c:v>
                </c:pt>
                <c:pt idx="42199">
                  <c:v>-294.899</c:v>
                </c:pt>
                <c:pt idx="42200">
                  <c:v>-294.88299999999998</c:v>
                </c:pt>
                <c:pt idx="42201">
                  <c:v>-294.86700000000002</c:v>
                </c:pt>
                <c:pt idx="42202">
                  <c:v>-294.851</c:v>
                </c:pt>
                <c:pt idx="42203">
                  <c:v>-294.83499999999998</c:v>
                </c:pt>
                <c:pt idx="42204">
                  <c:v>-294.81900000000002</c:v>
                </c:pt>
                <c:pt idx="42205">
                  <c:v>-294.803</c:v>
                </c:pt>
                <c:pt idx="42206">
                  <c:v>-294.78699999999998</c:v>
                </c:pt>
                <c:pt idx="42207">
                  <c:v>-294.77100000000002</c:v>
                </c:pt>
                <c:pt idx="42208">
                  <c:v>-294.755</c:v>
                </c:pt>
                <c:pt idx="42209">
                  <c:v>-294.73899999999998</c:v>
                </c:pt>
                <c:pt idx="42210">
                  <c:v>-294.72300000000001</c:v>
                </c:pt>
                <c:pt idx="42211">
                  <c:v>-294.70699999999999</c:v>
                </c:pt>
                <c:pt idx="42212">
                  <c:v>-294.69099999999997</c:v>
                </c:pt>
                <c:pt idx="42213">
                  <c:v>-294.67500000000001</c:v>
                </c:pt>
                <c:pt idx="42214">
                  <c:v>-294.65899999999999</c:v>
                </c:pt>
                <c:pt idx="42215">
                  <c:v>-294.64299999999997</c:v>
                </c:pt>
                <c:pt idx="42216">
                  <c:v>-294.62700000000001</c:v>
                </c:pt>
                <c:pt idx="42217">
                  <c:v>-294.61099999999999</c:v>
                </c:pt>
                <c:pt idx="42218">
                  <c:v>-294.59500000000003</c:v>
                </c:pt>
                <c:pt idx="42219">
                  <c:v>-294.57900000000001</c:v>
                </c:pt>
                <c:pt idx="42220">
                  <c:v>-294.56299999999999</c:v>
                </c:pt>
                <c:pt idx="42221">
                  <c:v>-294.54700000000003</c:v>
                </c:pt>
                <c:pt idx="42222">
                  <c:v>-294.53100000000001</c:v>
                </c:pt>
                <c:pt idx="42223">
                  <c:v>-294.51600000000002</c:v>
                </c:pt>
                <c:pt idx="42224">
                  <c:v>-294.5</c:v>
                </c:pt>
                <c:pt idx="42225">
                  <c:v>-294.48399999999998</c:v>
                </c:pt>
                <c:pt idx="42226">
                  <c:v>-294.46800000000002</c:v>
                </c:pt>
                <c:pt idx="42227">
                  <c:v>-294.452</c:v>
                </c:pt>
                <c:pt idx="42228">
                  <c:v>-294.43599999999998</c:v>
                </c:pt>
                <c:pt idx="42229">
                  <c:v>-294.42</c:v>
                </c:pt>
                <c:pt idx="42230">
                  <c:v>-294.404</c:v>
                </c:pt>
                <c:pt idx="42231">
                  <c:v>-294.38799999999998</c:v>
                </c:pt>
                <c:pt idx="42232">
                  <c:v>-294.37200000000001</c:v>
                </c:pt>
                <c:pt idx="42233">
                  <c:v>-294.35599999999999</c:v>
                </c:pt>
                <c:pt idx="42234">
                  <c:v>-294.33999999999997</c:v>
                </c:pt>
                <c:pt idx="42235">
                  <c:v>-294.32400000000001</c:v>
                </c:pt>
                <c:pt idx="42236">
                  <c:v>-294.30799999999999</c:v>
                </c:pt>
                <c:pt idx="42237">
                  <c:v>-294.29199999999997</c:v>
                </c:pt>
                <c:pt idx="42238">
                  <c:v>-294.27600000000001</c:v>
                </c:pt>
                <c:pt idx="42239">
                  <c:v>-294.26</c:v>
                </c:pt>
                <c:pt idx="42240">
                  <c:v>-294.24400000000003</c:v>
                </c:pt>
                <c:pt idx="42241">
                  <c:v>-294.22800000000001</c:v>
                </c:pt>
                <c:pt idx="42242">
                  <c:v>-294.21199999999999</c:v>
                </c:pt>
                <c:pt idx="42243">
                  <c:v>-294.19600000000003</c:v>
                </c:pt>
                <c:pt idx="42244">
                  <c:v>-294.18</c:v>
                </c:pt>
                <c:pt idx="42245">
                  <c:v>-294.16399999999999</c:v>
                </c:pt>
                <c:pt idx="42246">
                  <c:v>-294.14800000000002</c:v>
                </c:pt>
                <c:pt idx="42247">
                  <c:v>-294.13200000000001</c:v>
                </c:pt>
                <c:pt idx="42248">
                  <c:v>-294.11599999999999</c:v>
                </c:pt>
                <c:pt idx="42249">
                  <c:v>-294.10000000000002</c:v>
                </c:pt>
                <c:pt idx="42250">
                  <c:v>-294.084</c:v>
                </c:pt>
                <c:pt idx="42251">
                  <c:v>-294.06799999999998</c:v>
                </c:pt>
                <c:pt idx="42252">
                  <c:v>-294.05200000000002</c:v>
                </c:pt>
                <c:pt idx="42253">
                  <c:v>-294.036</c:v>
                </c:pt>
                <c:pt idx="42254">
                  <c:v>-294.02</c:v>
                </c:pt>
                <c:pt idx="42255">
                  <c:v>-294.00400000000002</c:v>
                </c:pt>
                <c:pt idx="42256">
                  <c:v>-293.988</c:v>
                </c:pt>
                <c:pt idx="42257">
                  <c:v>-293.97199999999998</c:v>
                </c:pt>
                <c:pt idx="42258">
                  <c:v>-293.95600000000002</c:v>
                </c:pt>
                <c:pt idx="42259">
                  <c:v>-293.94</c:v>
                </c:pt>
                <c:pt idx="42260">
                  <c:v>-293.92399999999998</c:v>
                </c:pt>
                <c:pt idx="42261">
                  <c:v>-293.90800000000002</c:v>
                </c:pt>
                <c:pt idx="42262">
                  <c:v>-293.892</c:v>
                </c:pt>
                <c:pt idx="42263">
                  <c:v>-293.87599999999998</c:v>
                </c:pt>
                <c:pt idx="42264">
                  <c:v>-293.86</c:v>
                </c:pt>
                <c:pt idx="42265">
                  <c:v>-293.84399999999999</c:v>
                </c:pt>
                <c:pt idx="42266">
                  <c:v>-293.82799999999997</c:v>
                </c:pt>
                <c:pt idx="42267">
                  <c:v>-293.81200000000001</c:v>
                </c:pt>
                <c:pt idx="42268">
                  <c:v>-293.79599999999999</c:v>
                </c:pt>
                <c:pt idx="42269">
                  <c:v>-293.77999999999997</c:v>
                </c:pt>
                <c:pt idx="42270">
                  <c:v>-293.76400000000001</c:v>
                </c:pt>
                <c:pt idx="42271">
                  <c:v>-293.74799999999999</c:v>
                </c:pt>
                <c:pt idx="42272">
                  <c:v>-293.73200000000003</c:v>
                </c:pt>
                <c:pt idx="42273">
                  <c:v>-293.71600000000001</c:v>
                </c:pt>
                <c:pt idx="42274">
                  <c:v>-293.7</c:v>
                </c:pt>
                <c:pt idx="42275">
                  <c:v>-293.68400000000003</c:v>
                </c:pt>
                <c:pt idx="42276">
                  <c:v>-293.66800000000001</c:v>
                </c:pt>
                <c:pt idx="42277">
                  <c:v>-293.65199999999999</c:v>
                </c:pt>
                <c:pt idx="42278">
                  <c:v>-293.63600000000002</c:v>
                </c:pt>
                <c:pt idx="42279">
                  <c:v>-293.62</c:v>
                </c:pt>
                <c:pt idx="42280">
                  <c:v>-293.60399999999998</c:v>
                </c:pt>
                <c:pt idx="42281">
                  <c:v>-293.58800000000002</c:v>
                </c:pt>
                <c:pt idx="42282">
                  <c:v>-293.572</c:v>
                </c:pt>
                <c:pt idx="42283">
                  <c:v>-293.55599999999998</c:v>
                </c:pt>
                <c:pt idx="42284">
                  <c:v>-293.54000000000002</c:v>
                </c:pt>
                <c:pt idx="42285">
                  <c:v>-293.524</c:v>
                </c:pt>
                <c:pt idx="42286">
                  <c:v>-293.50799999999998</c:v>
                </c:pt>
                <c:pt idx="42287">
                  <c:v>-293.49200000000002</c:v>
                </c:pt>
                <c:pt idx="42288">
                  <c:v>-293.476</c:v>
                </c:pt>
                <c:pt idx="42289">
                  <c:v>-293.45999999999998</c:v>
                </c:pt>
                <c:pt idx="42290">
                  <c:v>-293.44400000000002</c:v>
                </c:pt>
                <c:pt idx="42291">
                  <c:v>-293.428</c:v>
                </c:pt>
                <c:pt idx="42292">
                  <c:v>-293.41199999999998</c:v>
                </c:pt>
                <c:pt idx="42293">
                  <c:v>-293.39600000000002</c:v>
                </c:pt>
                <c:pt idx="42294">
                  <c:v>-293.38</c:v>
                </c:pt>
                <c:pt idx="42295">
                  <c:v>-293.36399999999998</c:v>
                </c:pt>
                <c:pt idx="42296">
                  <c:v>-293.34800000000001</c:v>
                </c:pt>
                <c:pt idx="42297">
                  <c:v>-293.33199999999999</c:v>
                </c:pt>
                <c:pt idx="42298">
                  <c:v>-293.31599999999997</c:v>
                </c:pt>
                <c:pt idx="42299">
                  <c:v>-293.3</c:v>
                </c:pt>
                <c:pt idx="42300">
                  <c:v>-293.28399999999999</c:v>
                </c:pt>
                <c:pt idx="42301">
                  <c:v>-293.26799999999997</c:v>
                </c:pt>
                <c:pt idx="42302">
                  <c:v>-293.25200000000001</c:v>
                </c:pt>
                <c:pt idx="42303">
                  <c:v>-293.23599999999999</c:v>
                </c:pt>
                <c:pt idx="42304">
                  <c:v>-293.22000000000003</c:v>
                </c:pt>
                <c:pt idx="42305">
                  <c:v>-293.20400000000001</c:v>
                </c:pt>
                <c:pt idx="42306">
                  <c:v>-293.18799999999999</c:v>
                </c:pt>
                <c:pt idx="42307">
                  <c:v>-293.17200000000003</c:v>
                </c:pt>
                <c:pt idx="42308">
                  <c:v>-293.15600000000001</c:v>
                </c:pt>
                <c:pt idx="42309">
                  <c:v>-293.14</c:v>
                </c:pt>
                <c:pt idx="42310">
                  <c:v>-293.12400000000002</c:v>
                </c:pt>
                <c:pt idx="42311">
                  <c:v>-293.108</c:v>
                </c:pt>
                <c:pt idx="42312">
                  <c:v>-293.09199999999998</c:v>
                </c:pt>
                <c:pt idx="42313">
                  <c:v>-293.07600000000002</c:v>
                </c:pt>
                <c:pt idx="42314">
                  <c:v>-293.06</c:v>
                </c:pt>
                <c:pt idx="42315">
                  <c:v>-293.04399999999998</c:v>
                </c:pt>
                <c:pt idx="42316">
                  <c:v>-293.02800000000002</c:v>
                </c:pt>
                <c:pt idx="42317">
                  <c:v>-293.012</c:v>
                </c:pt>
                <c:pt idx="42318">
                  <c:v>-292.99599999999998</c:v>
                </c:pt>
                <c:pt idx="42319">
                  <c:v>-292.98</c:v>
                </c:pt>
                <c:pt idx="42320">
                  <c:v>-292.964</c:v>
                </c:pt>
                <c:pt idx="42321">
                  <c:v>-292.94799999999998</c:v>
                </c:pt>
                <c:pt idx="42322">
                  <c:v>-292.93200000000002</c:v>
                </c:pt>
                <c:pt idx="42323">
                  <c:v>-292.916</c:v>
                </c:pt>
                <c:pt idx="42324">
                  <c:v>-292.89999999999998</c:v>
                </c:pt>
                <c:pt idx="42325">
                  <c:v>-292.88400000000001</c:v>
                </c:pt>
                <c:pt idx="42326">
                  <c:v>-292.86799999999999</c:v>
                </c:pt>
                <c:pt idx="42327">
                  <c:v>-292.85199999999998</c:v>
                </c:pt>
                <c:pt idx="42328">
                  <c:v>-292.83600000000001</c:v>
                </c:pt>
                <c:pt idx="42329">
                  <c:v>-292.82</c:v>
                </c:pt>
                <c:pt idx="42330">
                  <c:v>-292.80399999999997</c:v>
                </c:pt>
                <c:pt idx="42331">
                  <c:v>-292.78800000000001</c:v>
                </c:pt>
                <c:pt idx="42332">
                  <c:v>-292.77199999999999</c:v>
                </c:pt>
                <c:pt idx="42333">
                  <c:v>-292.75599999999997</c:v>
                </c:pt>
                <c:pt idx="42334">
                  <c:v>-292.74</c:v>
                </c:pt>
                <c:pt idx="42335">
                  <c:v>-292.72399999999999</c:v>
                </c:pt>
                <c:pt idx="42336">
                  <c:v>-292.70800000000003</c:v>
                </c:pt>
                <c:pt idx="42337">
                  <c:v>-292.69299999999998</c:v>
                </c:pt>
                <c:pt idx="42338">
                  <c:v>-292.67700000000002</c:v>
                </c:pt>
                <c:pt idx="42339">
                  <c:v>-292.661</c:v>
                </c:pt>
                <c:pt idx="42340">
                  <c:v>-292.64499999999998</c:v>
                </c:pt>
                <c:pt idx="42341">
                  <c:v>-292.62900000000002</c:v>
                </c:pt>
                <c:pt idx="42342">
                  <c:v>-292.613</c:v>
                </c:pt>
                <c:pt idx="42343">
                  <c:v>-292.59699999999998</c:v>
                </c:pt>
                <c:pt idx="42344">
                  <c:v>-292.58100000000002</c:v>
                </c:pt>
                <c:pt idx="42345">
                  <c:v>-292.565</c:v>
                </c:pt>
                <c:pt idx="42346">
                  <c:v>-292.54899999999998</c:v>
                </c:pt>
                <c:pt idx="42347">
                  <c:v>-292.53300000000002</c:v>
                </c:pt>
                <c:pt idx="42348">
                  <c:v>-292.517</c:v>
                </c:pt>
                <c:pt idx="42349">
                  <c:v>-292.50099999999998</c:v>
                </c:pt>
                <c:pt idx="42350">
                  <c:v>-292.48500000000001</c:v>
                </c:pt>
                <c:pt idx="42351">
                  <c:v>-292.46899999999999</c:v>
                </c:pt>
                <c:pt idx="42352">
                  <c:v>-292.45299999999997</c:v>
                </c:pt>
                <c:pt idx="42353">
                  <c:v>-292.43700000000001</c:v>
                </c:pt>
                <c:pt idx="42354">
                  <c:v>-292.42099999999999</c:v>
                </c:pt>
                <c:pt idx="42355">
                  <c:v>-292.40499999999997</c:v>
                </c:pt>
                <c:pt idx="42356">
                  <c:v>-292.38900000000001</c:v>
                </c:pt>
                <c:pt idx="42357">
                  <c:v>-292.37299999999999</c:v>
                </c:pt>
                <c:pt idx="42358">
                  <c:v>-292.35700000000003</c:v>
                </c:pt>
                <c:pt idx="42359">
                  <c:v>-292.34100000000001</c:v>
                </c:pt>
                <c:pt idx="42360">
                  <c:v>-292.32499999999999</c:v>
                </c:pt>
                <c:pt idx="42361">
                  <c:v>-292.30900000000003</c:v>
                </c:pt>
                <c:pt idx="42362">
                  <c:v>-292.29300000000001</c:v>
                </c:pt>
                <c:pt idx="42363">
                  <c:v>-292.27699999999999</c:v>
                </c:pt>
                <c:pt idx="42364">
                  <c:v>-292.26100000000002</c:v>
                </c:pt>
                <c:pt idx="42365">
                  <c:v>-292.245</c:v>
                </c:pt>
                <c:pt idx="42366">
                  <c:v>-292.22899999999998</c:v>
                </c:pt>
                <c:pt idx="42367">
                  <c:v>-292.21300000000002</c:v>
                </c:pt>
                <c:pt idx="42368">
                  <c:v>-292.197</c:v>
                </c:pt>
                <c:pt idx="42369">
                  <c:v>-292.18099999999998</c:v>
                </c:pt>
                <c:pt idx="42370">
                  <c:v>-292.16500000000002</c:v>
                </c:pt>
                <c:pt idx="42371">
                  <c:v>-292.149</c:v>
                </c:pt>
                <c:pt idx="42372">
                  <c:v>-292.13299999999998</c:v>
                </c:pt>
                <c:pt idx="42373">
                  <c:v>-292.11700000000002</c:v>
                </c:pt>
                <c:pt idx="42374">
                  <c:v>-292.101</c:v>
                </c:pt>
                <c:pt idx="42375">
                  <c:v>-292.08499999999998</c:v>
                </c:pt>
                <c:pt idx="42376">
                  <c:v>-292.06900000000002</c:v>
                </c:pt>
                <c:pt idx="42377">
                  <c:v>-292.053</c:v>
                </c:pt>
                <c:pt idx="42378">
                  <c:v>-292.03699999999998</c:v>
                </c:pt>
                <c:pt idx="42379">
                  <c:v>-292.02100000000002</c:v>
                </c:pt>
                <c:pt idx="42380">
                  <c:v>-292.005</c:v>
                </c:pt>
                <c:pt idx="42381">
                  <c:v>-291.98899999999998</c:v>
                </c:pt>
                <c:pt idx="42382">
                  <c:v>-291.97300000000001</c:v>
                </c:pt>
                <c:pt idx="42383">
                  <c:v>-291.95699999999999</c:v>
                </c:pt>
                <c:pt idx="42384">
                  <c:v>-291.94099999999997</c:v>
                </c:pt>
                <c:pt idx="42385">
                  <c:v>-291.92500000000001</c:v>
                </c:pt>
                <c:pt idx="42386">
                  <c:v>-291.90899999999999</c:v>
                </c:pt>
                <c:pt idx="42387">
                  <c:v>-291.89299999999997</c:v>
                </c:pt>
                <c:pt idx="42388">
                  <c:v>-291.87700000000001</c:v>
                </c:pt>
                <c:pt idx="42389">
                  <c:v>-291.86099999999999</c:v>
                </c:pt>
                <c:pt idx="42390">
                  <c:v>-291.84500000000003</c:v>
                </c:pt>
                <c:pt idx="42391">
                  <c:v>-291.82900000000001</c:v>
                </c:pt>
                <c:pt idx="42392">
                  <c:v>-291.81299999999999</c:v>
                </c:pt>
                <c:pt idx="42393">
                  <c:v>-291.79700000000003</c:v>
                </c:pt>
                <c:pt idx="42394">
                  <c:v>-291.78100000000001</c:v>
                </c:pt>
                <c:pt idx="42395">
                  <c:v>-291.76499999999999</c:v>
                </c:pt>
                <c:pt idx="42396">
                  <c:v>-291.74900000000002</c:v>
                </c:pt>
                <c:pt idx="42397">
                  <c:v>-291.733</c:v>
                </c:pt>
                <c:pt idx="42398">
                  <c:v>-291.71699999999998</c:v>
                </c:pt>
                <c:pt idx="42399">
                  <c:v>-291.70100000000002</c:v>
                </c:pt>
                <c:pt idx="42400">
                  <c:v>-291.685</c:v>
                </c:pt>
                <c:pt idx="42401">
                  <c:v>-291.66899999999998</c:v>
                </c:pt>
                <c:pt idx="42402">
                  <c:v>-291.65300000000002</c:v>
                </c:pt>
                <c:pt idx="42403">
                  <c:v>-291.637</c:v>
                </c:pt>
                <c:pt idx="42404">
                  <c:v>-291.62099999999998</c:v>
                </c:pt>
                <c:pt idx="42405">
                  <c:v>-291.60500000000002</c:v>
                </c:pt>
                <c:pt idx="42406">
                  <c:v>-291.589</c:v>
                </c:pt>
                <c:pt idx="42407">
                  <c:v>-291.57299999999998</c:v>
                </c:pt>
                <c:pt idx="42408">
                  <c:v>-291.55700000000002</c:v>
                </c:pt>
                <c:pt idx="42409">
                  <c:v>-291.541</c:v>
                </c:pt>
                <c:pt idx="42410">
                  <c:v>-291.52499999999998</c:v>
                </c:pt>
                <c:pt idx="42411">
                  <c:v>-291.50900000000001</c:v>
                </c:pt>
                <c:pt idx="42412">
                  <c:v>-291.49299999999999</c:v>
                </c:pt>
                <c:pt idx="42413">
                  <c:v>-291.47699999999998</c:v>
                </c:pt>
                <c:pt idx="42414">
                  <c:v>-291.46100000000001</c:v>
                </c:pt>
                <c:pt idx="42415">
                  <c:v>-291.44499999999999</c:v>
                </c:pt>
                <c:pt idx="42416">
                  <c:v>-291.42899999999997</c:v>
                </c:pt>
                <c:pt idx="42417">
                  <c:v>-291.41300000000001</c:v>
                </c:pt>
                <c:pt idx="42418">
                  <c:v>-291.39699999999999</c:v>
                </c:pt>
                <c:pt idx="42419">
                  <c:v>-291.38099999999997</c:v>
                </c:pt>
                <c:pt idx="42420">
                  <c:v>-291.36500000000001</c:v>
                </c:pt>
                <c:pt idx="42421">
                  <c:v>-291.34899999999999</c:v>
                </c:pt>
                <c:pt idx="42422">
                  <c:v>-291.33300000000003</c:v>
                </c:pt>
                <c:pt idx="42423">
                  <c:v>-291.31700000000001</c:v>
                </c:pt>
                <c:pt idx="42424">
                  <c:v>-291.30099999999999</c:v>
                </c:pt>
                <c:pt idx="42425">
                  <c:v>-291.28500000000003</c:v>
                </c:pt>
                <c:pt idx="42426">
                  <c:v>-291.26900000000001</c:v>
                </c:pt>
                <c:pt idx="42427">
                  <c:v>-291.25299999999999</c:v>
                </c:pt>
                <c:pt idx="42428">
                  <c:v>-291.23700000000002</c:v>
                </c:pt>
                <c:pt idx="42429">
                  <c:v>-291.221</c:v>
                </c:pt>
                <c:pt idx="42430">
                  <c:v>-291.20499999999998</c:v>
                </c:pt>
                <c:pt idx="42431">
                  <c:v>-291.18900000000002</c:v>
                </c:pt>
                <c:pt idx="42432">
                  <c:v>-291.173</c:v>
                </c:pt>
                <c:pt idx="42433">
                  <c:v>-291.15699999999998</c:v>
                </c:pt>
                <c:pt idx="42434">
                  <c:v>-291.14100000000002</c:v>
                </c:pt>
                <c:pt idx="42435">
                  <c:v>-291.125</c:v>
                </c:pt>
                <c:pt idx="42436">
                  <c:v>-291.10899999999998</c:v>
                </c:pt>
                <c:pt idx="42437">
                  <c:v>-291.09300000000002</c:v>
                </c:pt>
                <c:pt idx="42438">
                  <c:v>-291.077</c:v>
                </c:pt>
                <c:pt idx="42439">
                  <c:v>-291.06099999999998</c:v>
                </c:pt>
                <c:pt idx="42440">
                  <c:v>-291.04500000000002</c:v>
                </c:pt>
                <c:pt idx="42441">
                  <c:v>-291.029</c:v>
                </c:pt>
                <c:pt idx="42442">
                  <c:v>-291.01299999999998</c:v>
                </c:pt>
                <c:pt idx="42443">
                  <c:v>-290.99700000000001</c:v>
                </c:pt>
                <c:pt idx="42444">
                  <c:v>-290.98099999999999</c:v>
                </c:pt>
                <c:pt idx="42445">
                  <c:v>-290.96499999999997</c:v>
                </c:pt>
                <c:pt idx="42446">
                  <c:v>-290.94900000000001</c:v>
                </c:pt>
                <c:pt idx="42447">
                  <c:v>-290.93299999999999</c:v>
                </c:pt>
                <c:pt idx="42448">
                  <c:v>-290.91699999999997</c:v>
                </c:pt>
                <c:pt idx="42449">
                  <c:v>-290.90100000000001</c:v>
                </c:pt>
                <c:pt idx="42450">
                  <c:v>-290.88499999999999</c:v>
                </c:pt>
                <c:pt idx="42451">
                  <c:v>-290.87</c:v>
                </c:pt>
                <c:pt idx="42452">
                  <c:v>-290.85399999999998</c:v>
                </c:pt>
                <c:pt idx="42453">
                  <c:v>-290.83800000000002</c:v>
                </c:pt>
                <c:pt idx="42454">
                  <c:v>-290.822</c:v>
                </c:pt>
                <c:pt idx="42455">
                  <c:v>-290.80599999999998</c:v>
                </c:pt>
                <c:pt idx="42456">
                  <c:v>-290.79000000000002</c:v>
                </c:pt>
                <c:pt idx="42457">
                  <c:v>-290.774</c:v>
                </c:pt>
                <c:pt idx="42458">
                  <c:v>-290.75799999999998</c:v>
                </c:pt>
                <c:pt idx="42459">
                  <c:v>-290.74200000000002</c:v>
                </c:pt>
                <c:pt idx="42460">
                  <c:v>-290.726</c:v>
                </c:pt>
                <c:pt idx="42461">
                  <c:v>-290.70999999999998</c:v>
                </c:pt>
                <c:pt idx="42462">
                  <c:v>-290.69400000000002</c:v>
                </c:pt>
                <c:pt idx="42463">
                  <c:v>-290.678</c:v>
                </c:pt>
                <c:pt idx="42464">
                  <c:v>-290.66199999999998</c:v>
                </c:pt>
                <c:pt idx="42465">
                  <c:v>-290.64600000000002</c:v>
                </c:pt>
                <c:pt idx="42466">
                  <c:v>-290.63</c:v>
                </c:pt>
                <c:pt idx="42467">
                  <c:v>-290.61399999999998</c:v>
                </c:pt>
                <c:pt idx="42468">
                  <c:v>-290.59800000000001</c:v>
                </c:pt>
                <c:pt idx="42469">
                  <c:v>-290.58199999999999</c:v>
                </c:pt>
                <c:pt idx="42470">
                  <c:v>-290.56599999999997</c:v>
                </c:pt>
                <c:pt idx="42471">
                  <c:v>-290.55</c:v>
                </c:pt>
                <c:pt idx="42472">
                  <c:v>-290.53399999999999</c:v>
                </c:pt>
                <c:pt idx="42473">
                  <c:v>-290.51799999999997</c:v>
                </c:pt>
                <c:pt idx="42474">
                  <c:v>-290.50200000000001</c:v>
                </c:pt>
                <c:pt idx="42475">
                  <c:v>-290.48599999999999</c:v>
                </c:pt>
                <c:pt idx="42476">
                  <c:v>-290.47000000000003</c:v>
                </c:pt>
                <c:pt idx="42477">
                  <c:v>-290.45400000000001</c:v>
                </c:pt>
                <c:pt idx="42478">
                  <c:v>-290.43799999999999</c:v>
                </c:pt>
                <c:pt idx="42479">
                  <c:v>-290.42200000000003</c:v>
                </c:pt>
                <c:pt idx="42480">
                  <c:v>-290.40600000000001</c:v>
                </c:pt>
                <c:pt idx="42481">
                  <c:v>-290.39</c:v>
                </c:pt>
                <c:pt idx="42482">
                  <c:v>-290.37400000000002</c:v>
                </c:pt>
                <c:pt idx="42483">
                  <c:v>-290.358</c:v>
                </c:pt>
                <c:pt idx="42484">
                  <c:v>-290.34199999999998</c:v>
                </c:pt>
                <c:pt idx="42485">
                  <c:v>-290.32600000000002</c:v>
                </c:pt>
                <c:pt idx="42486">
                  <c:v>-290.31</c:v>
                </c:pt>
                <c:pt idx="42487">
                  <c:v>-290.29399999999998</c:v>
                </c:pt>
                <c:pt idx="42488">
                  <c:v>-290.27800000000002</c:v>
                </c:pt>
                <c:pt idx="42489">
                  <c:v>-290.262</c:v>
                </c:pt>
                <c:pt idx="42490">
                  <c:v>-290.24599999999998</c:v>
                </c:pt>
                <c:pt idx="42491">
                  <c:v>-290.23</c:v>
                </c:pt>
                <c:pt idx="42492">
                  <c:v>-290.214</c:v>
                </c:pt>
                <c:pt idx="42493">
                  <c:v>-290.19799999999998</c:v>
                </c:pt>
                <c:pt idx="42494">
                  <c:v>-290.18200000000002</c:v>
                </c:pt>
                <c:pt idx="42495">
                  <c:v>-290.166</c:v>
                </c:pt>
                <c:pt idx="42496">
                  <c:v>-290.14999999999998</c:v>
                </c:pt>
                <c:pt idx="42497">
                  <c:v>-290.13400000000001</c:v>
                </c:pt>
                <c:pt idx="42498">
                  <c:v>-290.11799999999999</c:v>
                </c:pt>
                <c:pt idx="42499">
                  <c:v>-290.10199999999998</c:v>
                </c:pt>
                <c:pt idx="42500">
                  <c:v>-290.08600000000001</c:v>
                </c:pt>
                <c:pt idx="42501">
                  <c:v>-290.07</c:v>
                </c:pt>
                <c:pt idx="42502">
                  <c:v>-290.05399999999997</c:v>
                </c:pt>
                <c:pt idx="42503">
                  <c:v>-290.03800000000001</c:v>
                </c:pt>
                <c:pt idx="42504">
                  <c:v>-290.02199999999999</c:v>
                </c:pt>
                <c:pt idx="42505">
                  <c:v>-290.00599999999997</c:v>
                </c:pt>
                <c:pt idx="42506">
                  <c:v>-289.99</c:v>
                </c:pt>
                <c:pt idx="42507">
                  <c:v>-289.97399999999999</c:v>
                </c:pt>
                <c:pt idx="42508">
                  <c:v>-289.95800000000003</c:v>
                </c:pt>
                <c:pt idx="42509">
                  <c:v>-289.94200000000001</c:v>
                </c:pt>
                <c:pt idx="42510">
                  <c:v>-289.92599999999999</c:v>
                </c:pt>
                <c:pt idx="42511">
                  <c:v>-289.91000000000003</c:v>
                </c:pt>
                <c:pt idx="42512">
                  <c:v>-289.89400000000001</c:v>
                </c:pt>
                <c:pt idx="42513">
                  <c:v>-289.87799999999999</c:v>
                </c:pt>
                <c:pt idx="42514">
                  <c:v>-289.86200000000002</c:v>
                </c:pt>
                <c:pt idx="42515">
                  <c:v>-289.846</c:v>
                </c:pt>
                <c:pt idx="42516">
                  <c:v>-289.83</c:v>
                </c:pt>
                <c:pt idx="42517">
                  <c:v>-289.81400000000002</c:v>
                </c:pt>
                <c:pt idx="42518">
                  <c:v>-289.798</c:v>
                </c:pt>
                <c:pt idx="42519">
                  <c:v>-289.78199999999998</c:v>
                </c:pt>
                <c:pt idx="42520">
                  <c:v>-289.76600000000002</c:v>
                </c:pt>
                <c:pt idx="42521">
                  <c:v>-289.75</c:v>
                </c:pt>
                <c:pt idx="42522">
                  <c:v>-289.73399999999998</c:v>
                </c:pt>
                <c:pt idx="42523">
                  <c:v>-289.71800000000002</c:v>
                </c:pt>
                <c:pt idx="42524">
                  <c:v>-289.702</c:v>
                </c:pt>
                <c:pt idx="42525">
                  <c:v>-289.68599999999998</c:v>
                </c:pt>
                <c:pt idx="42526">
                  <c:v>-289.67</c:v>
                </c:pt>
                <c:pt idx="42527">
                  <c:v>-289.654</c:v>
                </c:pt>
                <c:pt idx="42528">
                  <c:v>-289.63799999999998</c:v>
                </c:pt>
                <c:pt idx="42529">
                  <c:v>-289.62200000000001</c:v>
                </c:pt>
                <c:pt idx="42530">
                  <c:v>-289.60599999999999</c:v>
                </c:pt>
                <c:pt idx="42531">
                  <c:v>-289.58999999999997</c:v>
                </c:pt>
                <c:pt idx="42532">
                  <c:v>-289.57400000000001</c:v>
                </c:pt>
                <c:pt idx="42533">
                  <c:v>-289.55799999999999</c:v>
                </c:pt>
                <c:pt idx="42534">
                  <c:v>-289.54199999999997</c:v>
                </c:pt>
                <c:pt idx="42535">
                  <c:v>-289.52600000000001</c:v>
                </c:pt>
                <c:pt idx="42536">
                  <c:v>-289.51</c:v>
                </c:pt>
                <c:pt idx="42537">
                  <c:v>-289.49400000000003</c:v>
                </c:pt>
                <c:pt idx="42538">
                  <c:v>-289.47800000000001</c:v>
                </c:pt>
                <c:pt idx="42539">
                  <c:v>-289.46199999999999</c:v>
                </c:pt>
                <c:pt idx="42540">
                  <c:v>-289.44600000000003</c:v>
                </c:pt>
                <c:pt idx="42541">
                  <c:v>-289.43</c:v>
                </c:pt>
                <c:pt idx="42542">
                  <c:v>-289.41399999999999</c:v>
                </c:pt>
                <c:pt idx="42543">
                  <c:v>-289.39800000000002</c:v>
                </c:pt>
                <c:pt idx="42544">
                  <c:v>-289.38200000000001</c:v>
                </c:pt>
                <c:pt idx="42545">
                  <c:v>-289.36599999999999</c:v>
                </c:pt>
                <c:pt idx="42546">
                  <c:v>-289.35000000000002</c:v>
                </c:pt>
                <c:pt idx="42547">
                  <c:v>-289.334</c:v>
                </c:pt>
                <c:pt idx="42548">
                  <c:v>-289.31799999999998</c:v>
                </c:pt>
                <c:pt idx="42549">
                  <c:v>-289.30200000000002</c:v>
                </c:pt>
                <c:pt idx="42550">
                  <c:v>-289.286</c:v>
                </c:pt>
                <c:pt idx="42551">
                  <c:v>-289.27</c:v>
                </c:pt>
                <c:pt idx="42552">
                  <c:v>-289.25400000000002</c:v>
                </c:pt>
                <c:pt idx="42553">
                  <c:v>-289.238</c:v>
                </c:pt>
                <c:pt idx="42554">
                  <c:v>-289.22199999999998</c:v>
                </c:pt>
                <c:pt idx="42555">
                  <c:v>-289.20600000000002</c:v>
                </c:pt>
                <c:pt idx="42556">
                  <c:v>-289.19</c:v>
                </c:pt>
                <c:pt idx="42557">
                  <c:v>-289.17399999999998</c:v>
                </c:pt>
                <c:pt idx="42558">
                  <c:v>-289.15800000000002</c:v>
                </c:pt>
                <c:pt idx="42559">
                  <c:v>-289.142</c:v>
                </c:pt>
                <c:pt idx="42560">
                  <c:v>-289.12599999999998</c:v>
                </c:pt>
                <c:pt idx="42561">
                  <c:v>-289.11</c:v>
                </c:pt>
                <c:pt idx="42562">
                  <c:v>-289.09399999999999</c:v>
                </c:pt>
                <c:pt idx="42563">
                  <c:v>-289.07799999999997</c:v>
                </c:pt>
                <c:pt idx="42564">
                  <c:v>-289.06200000000001</c:v>
                </c:pt>
                <c:pt idx="42565">
                  <c:v>-289.04700000000003</c:v>
                </c:pt>
                <c:pt idx="42566">
                  <c:v>-289.03100000000001</c:v>
                </c:pt>
                <c:pt idx="42567">
                  <c:v>-289.01499999999999</c:v>
                </c:pt>
                <c:pt idx="42568">
                  <c:v>-288.99900000000002</c:v>
                </c:pt>
                <c:pt idx="42569">
                  <c:v>-288.983</c:v>
                </c:pt>
                <c:pt idx="42570">
                  <c:v>-288.96699999999998</c:v>
                </c:pt>
                <c:pt idx="42571">
                  <c:v>-288.95100000000002</c:v>
                </c:pt>
                <c:pt idx="42572">
                  <c:v>-288.935</c:v>
                </c:pt>
                <c:pt idx="42573">
                  <c:v>-288.91899999999998</c:v>
                </c:pt>
                <c:pt idx="42574">
                  <c:v>-288.90300000000002</c:v>
                </c:pt>
                <c:pt idx="42575">
                  <c:v>-288.887</c:v>
                </c:pt>
                <c:pt idx="42576">
                  <c:v>-288.87099999999998</c:v>
                </c:pt>
                <c:pt idx="42577">
                  <c:v>-288.85500000000002</c:v>
                </c:pt>
                <c:pt idx="42578">
                  <c:v>-288.839</c:v>
                </c:pt>
                <c:pt idx="42579">
                  <c:v>-288.82299999999998</c:v>
                </c:pt>
                <c:pt idx="42580">
                  <c:v>-288.80700000000002</c:v>
                </c:pt>
                <c:pt idx="42581">
                  <c:v>-288.791</c:v>
                </c:pt>
                <c:pt idx="42582">
                  <c:v>-288.77499999999998</c:v>
                </c:pt>
                <c:pt idx="42583">
                  <c:v>-288.75900000000001</c:v>
                </c:pt>
                <c:pt idx="42584">
                  <c:v>-288.74299999999999</c:v>
                </c:pt>
                <c:pt idx="42585">
                  <c:v>-288.72699999999998</c:v>
                </c:pt>
                <c:pt idx="42586">
                  <c:v>-288.71100000000001</c:v>
                </c:pt>
                <c:pt idx="42587">
                  <c:v>-288.69499999999999</c:v>
                </c:pt>
                <c:pt idx="42588">
                  <c:v>-288.67899999999997</c:v>
                </c:pt>
                <c:pt idx="42589">
                  <c:v>-288.66300000000001</c:v>
                </c:pt>
                <c:pt idx="42590">
                  <c:v>-288.64699999999999</c:v>
                </c:pt>
                <c:pt idx="42591">
                  <c:v>-288.63099999999997</c:v>
                </c:pt>
                <c:pt idx="42592">
                  <c:v>-288.61500000000001</c:v>
                </c:pt>
                <c:pt idx="42593">
                  <c:v>-288.59899999999999</c:v>
                </c:pt>
                <c:pt idx="42594">
                  <c:v>-288.58300000000003</c:v>
                </c:pt>
                <c:pt idx="42595">
                  <c:v>-288.56700000000001</c:v>
                </c:pt>
                <c:pt idx="42596">
                  <c:v>-288.55099999999999</c:v>
                </c:pt>
                <c:pt idx="42597">
                  <c:v>-288.53500000000003</c:v>
                </c:pt>
                <c:pt idx="42598">
                  <c:v>-288.51900000000001</c:v>
                </c:pt>
                <c:pt idx="42599">
                  <c:v>-288.50299999999999</c:v>
                </c:pt>
                <c:pt idx="42600">
                  <c:v>-288.48700000000002</c:v>
                </c:pt>
                <c:pt idx="42601">
                  <c:v>-288.471</c:v>
                </c:pt>
                <c:pt idx="42602">
                  <c:v>-288.45499999999998</c:v>
                </c:pt>
                <c:pt idx="42603">
                  <c:v>-288.43900000000002</c:v>
                </c:pt>
                <c:pt idx="42604">
                  <c:v>-288.423</c:v>
                </c:pt>
                <c:pt idx="42605">
                  <c:v>-288.40699999999998</c:v>
                </c:pt>
                <c:pt idx="42606">
                  <c:v>-288.39100000000002</c:v>
                </c:pt>
                <c:pt idx="42607">
                  <c:v>-288.375</c:v>
                </c:pt>
                <c:pt idx="42608">
                  <c:v>-288.35899999999998</c:v>
                </c:pt>
                <c:pt idx="42609">
                  <c:v>-288.34300000000002</c:v>
                </c:pt>
                <c:pt idx="42610">
                  <c:v>-288.327</c:v>
                </c:pt>
                <c:pt idx="42611">
                  <c:v>-288.31099999999998</c:v>
                </c:pt>
                <c:pt idx="42612">
                  <c:v>-288.29500000000002</c:v>
                </c:pt>
                <c:pt idx="42613">
                  <c:v>-288.279</c:v>
                </c:pt>
                <c:pt idx="42614">
                  <c:v>-288.26299999999998</c:v>
                </c:pt>
                <c:pt idx="42615">
                  <c:v>-288.24700000000001</c:v>
                </c:pt>
                <c:pt idx="42616">
                  <c:v>-288.23099999999999</c:v>
                </c:pt>
                <c:pt idx="42617">
                  <c:v>-288.21499999999997</c:v>
                </c:pt>
                <c:pt idx="42618">
                  <c:v>-288.19900000000001</c:v>
                </c:pt>
                <c:pt idx="42619">
                  <c:v>-288.18299999999999</c:v>
                </c:pt>
                <c:pt idx="42620">
                  <c:v>-288.16699999999997</c:v>
                </c:pt>
                <c:pt idx="42621">
                  <c:v>-288.15100000000001</c:v>
                </c:pt>
                <c:pt idx="42622">
                  <c:v>-288.13499999999999</c:v>
                </c:pt>
                <c:pt idx="42623">
                  <c:v>-288.11900000000003</c:v>
                </c:pt>
                <c:pt idx="42624">
                  <c:v>-288.10300000000001</c:v>
                </c:pt>
                <c:pt idx="42625">
                  <c:v>-288.08699999999999</c:v>
                </c:pt>
                <c:pt idx="42626">
                  <c:v>-288.07100000000003</c:v>
                </c:pt>
                <c:pt idx="42627">
                  <c:v>-288.05500000000001</c:v>
                </c:pt>
                <c:pt idx="42628">
                  <c:v>-288.03899999999999</c:v>
                </c:pt>
                <c:pt idx="42629">
                  <c:v>-288.02300000000002</c:v>
                </c:pt>
                <c:pt idx="42630">
                  <c:v>-288.00700000000001</c:v>
                </c:pt>
                <c:pt idx="42631">
                  <c:v>-287.99099999999999</c:v>
                </c:pt>
                <c:pt idx="42632">
                  <c:v>-287.97500000000002</c:v>
                </c:pt>
                <c:pt idx="42633">
                  <c:v>-287.959</c:v>
                </c:pt>
                <c:pt idx="42634">
                  <c:v>-287.94299999999998</c:v>
                </c:pt>
                <c:pt idx="42635">
                  <c:v>-287.92700000000002</c:v>
                </c:pt>
                <c:pt idx="42636">
                  <c:v>-287.911</c:v>
                </c:pt>
                <c:pt idx="42637">
                  <c:v>-287.89499999999998</c:v>
                </c:pt>
                <c:pt idx="42638">
                  <c:v>-287.87900000000002</c:v>
                </c:pt>
                <c:pt idx="42639">
                  <c:v>-287.863</c:v>
                </c:pt>
                <c:pt idx="42640">
                  <c:v>-287.84699999999998</c:v>
                </c:pt>
                <c:pt idx="42641">
                  <c:v>-287.83100000000002</c:v>
                </c:pt>
                <c:pt idx="42642">
                  <c:v>-287.815</c:v>
                </c:pt>
                <c:pt idx="42643">
                  <c:v>-287.79899999999998</c:v>
                </c:pt>
                <c:pt idx="42644">
                  <c:v>-287.78300000000002</c:v>
                </c:pt>
                <c:pt idx="42645">
                  <c:v>-287.767</c:v>
                </c:pt>
                <c:pt idx="42646">
                  <c:v>-287.75099999999998</c:v>
                </c:pt>
                <c:pt idx="42647">
                  <c:v>-287.73500000000001</c:v>
                </c:pt>
                <c:pt idx="42648">
                  <c:v>-287.71899999999999</c:v>
                </c:pt>
                <c:pt idx="42649">
                  <c:v>-287.70299999999997</c:v>
                </c:pt>
                <c:pt idx="42650">
                  <c:v>-287.68700000000001</c:v>
                </c:pt>
                <c:pt idx="42651">
                  <c:v>-287.67099999999999</c:v>
                </c:pt>
                <c:pt idx="42652">
                  <c:v>-287.65499999999997</c:v>
                </c:pt>
                <c:pt idx="42653">
                  <c:v>-287.63900000000001</c:v>
                </c:pt>
                <c:pt idx="42654">
                  <c:v>-287.62299999999999</c:v>
                </c:pt>
                <c:pt idx="42655">
                  <c:v>-287.60700000000003</c:v>
                </c:pt>
                <c:pt idx="42656">
                  <c:v>-287.59100000000001</c:v>
                </c:pt>
                <c:pt idx="42657">
                  <c:v>-287.57499999999999</c:v>
                </c:pt>
                <c:pt idx="42658">
                  <c:v>-287.55900000000003</c:v>
                </c:pt>
                <c:pt idx="42659">
                  <c:v>-287.54300000000001</c:v>
                </c:pt>
                <c:pt idx="42660">
                  <c:v>-287.52699999999999</c:v>
                </c:pt>
                <c:pt idx="42661">
                  <c:v>-287.51100000000002</c:v>
                </c:pt>
                <c:pt idx="42662">
                  <c:v>-287.495</c:v>
                </c:pt>
                <c:pt idx="42663">
                  <c:v>-287.47899999999998</c:v>
                </c:pt>
                <c:pt idx="42664">
                  <c:v>-287.46300000000002</c:v>
                </c:pt>
                <c:pt idx="42665">
                  <c:v>-287.447</c:v>
                </c:pt>
                <c:pt idx="42666">
                  <c:v>-287.43099999999998</c:v>
                </c:pt>
                <c:pt idx="42667">
                  <c:v>-287.41500000000002</c:v>
                </c:pt>
                <c:pt idx="42668">
                  <c:v>-287.399</c:v>
                </c:pt>
                <c:pt idx="42669">
                  <c:v>-287.38299999999998</c:v>
                </c:pt>
                <c:pt idx="42670">
                  <c:v>-287.36700000000002</c:v>
                </c:pt>
                <c:pt idx="42671">
                  <c:v>-287.351</c:v>
                </c:pt>
                <c:pt idx="42672">
                  <c:v>-287.33499999999998</c:v>
                </c:pt>
                <c:pt idx="42673">
                  <c:v>-287.31900000000002</c:v>
                </c:pt>
                <c:pt idx="42674">
                  <c:v>-287.303</c:v>
                </c:pt>
                <c:pt idx="42675">
                  <c:v>-287.28699999999998</c:v>
                </c:pt>
                <c:pt idx="42676">
                  <c:v>-287.27100000000002</c:v>
                </c:pt>
                <c:pt idx="42677">
                  <c:v>-287.255</c:v>
                </c:pt>
                <c:pt idx="42678">
                  <c:v>-287.24</c:v>
                </c:pt>
                <c:pt idx="42679">
                  <c:v>-287.22399999999999</c:v>
                </c:pt>
                <c:pt idx="42680">
                  <c:v>-287.20800000000003</c:v>
                </c:pt>
                <c:pt idx="42681">
                  <c:v>-287.19200000000001</c:v>
                </c:pt>
                <c:pt idx="42682">
                  <c:v>-287.17599999999999</c:v>
                </c:pt>
                <c:pt idx="42683">
                  <c:v>-287.16000000000003</c:v>
                </c:pt>
                <c:pt idx="42684">
                  <c:v>-287.14400000000001</c:v>
                </c:pt>
                <c:pt idx="42685">
                  <c:v>-287.12799999999999</c:v>
                </c:pt>
                <c:pt idx="42686">
                  <c:v>-287.11200000000002</c:v>
                </c:pt>
                <c:pt idx="42687">
                  <c:v>-287.096</c:v>
                </c:pt>
                <c:pt idx="42688">
                  <c:v>-287.08</c:v>
                </c:pt>
                <c:pt idx="42689">
                  <c:v>-287.06400000000002</c:v>
                </c:pt>
                <c:pt idx="42690">
                  <c:v>-287.048</c:v>
                </c:pt>
                <c:pt idx="42691">
                  <c:v>-287.03199999999998</c:v>
                </c:pt>
                <c:pt idx="42692">
                  <c:v>-287.01600000000002</c:v>
                </c:pt>
                <c:pt idx="42693">
                  <c:v>-287</c:v>
                </c:pt>
                <c:pt idx="42694">
                  <c:v>-286.98399999999998</c:v>
                </c:pt>
                <c:pt idx="42695">
                  <c:v>-286.96800000000002</c:v>
                </c:pt>
                <c:pt idx="42696">
                  <c:v>-286.952</c:v>
                </c:pt>
                <c:pt idx="42697">
                  <c:v>-286.93599999999998</c:v>
                </c:pt>
                <c:pt idx="42698">
                  <c:v>-286.92</c:v>
                </c:pt>
                <c:pt idx="42699">
                  <c:v>-286.904</c:v>
                </c:pt>
                <c:pt idx="42700">
                  <c:v>-286.88799999999998</c:v>
                </c:pt>
                <c:pt idx="42701">
                  <c:v>-286.87200000000001</c:v>
                </c:pt>
                <c:pt idx="42702">
                  <c:v>-286.85599999999999</c:v>
                </c:pt>
                <c:pt idx="42703">
                  <c:v>-286.83999999999997</c:v>
                </c:pt>
                <c:pt idx="42704">
                  <c:v>-286.82400000000001</c:v>
                </c:pt>
                <c:pt idx="42705">
                  <c:v>-286.80799999999999</c:v>
                </c:pt>
                <c:pt idx="42706">
                  <c:v>-286.79199999999997</c:v>
                </c:pt>
                <c:pt idx="42707">
                  <c:v>-286.77600000000001</c:v>
                </c:pt>
                <c:pt idx="42708">
                  <c:v>-286.76</c:v>
                </c:pt>
                <c:pt idx="42709">
                  <c:v>-286.74400000000003</c:v>
                </c:pt>
                <c:pt idx="42710">
                  <c:v>-286.72800000000001</c:v>
                </c:pt>
                <c:pt idx="42711">
                  <c:v>-286.71199999999999</c:v>
                </c:pt>
                <c:pt idx="42712">
                  <c:v>-286.69600000000003</c:v>
                </c:pt>
                <c:pt idx="42713">
                  <c:v>-286.68</c:v>
                </c:pt>
                <c:pt idx="42714">
                  <c:v>-286.66399999999999</c:v>
                </c:pt>
                <c:pt idx="42715">
                  <c:v>-286.64800000000002</c:v>
                </c:pt>
                <c:pt idx="42716">
                  <c:v>-286.63200000000001</c:v>
                </c:pt>
                <c:pt idx="42717">
                  <c:v>-286.61599999999999</c:v>
                </c:pt>
                <c:pt idx="42718">
                  <c:v>-286.60000000000002</c:v>
                </c:pt>
                <c:pt idx="42719">
                  <c:v>-286.584</c:v>
                </c:pt>
                <c:pt idx="42720">
                  <c:v>-286.56799999999998</c:v>
                </c:pt>
                <c:pt idx="42721">
                  <c:v>-286.55200000000002</c:v>
                </c:pt>
                <c:pt idx="42722">
                  <c:v>-286.536</c:v>
                </c:pt>
                <c:pt idx="42723">
                  <c:v>-286.52</c:v>
                </c:pt>
                <c:pt idx="42724">
                  <c:v>-286.50400000000002</c:v>
                </c:pt>
                <c:pt idx="42725">
                  <c:v>-286.488</c:v>
                </c:pt>
                <c:pt idx="42726">
                  <c:v>-286.47199999999998</c:v>
                </c:pt>
                <c:pt idx="42727">
                  <c:v>-286.45600000000002</c:v>
                </c:pt>
                <c:pt idx="42728">
                  <c:v>-286.44</c:v>
                </c:pt>
                <c:pt idx="42729">
                  <c:v>-286.42399999999998</c:v>
                </c:pt>
                <c:pt idx="42730">
                  <c:v>-286.40800000000002</c:v>
                </c:pt>
                <c:pt idx="42731">
                  <c:v>-286.392</c:v>
                </c:pt>
                <c:pt idx="42732">
                  <c:v>-286.37599999999998</c:v>
                </c:pt>
                <c:pt idx="42733">
                  <c:v>-286.36</c:v>
                </c:pt>
                <c:pt idx="42734">
                  <c:v>-286.34399999999999</c:v>
                </c:pt>
                <c:pt idx="42735">
                  <c:v>-286.32799999999997</c:v>
                </c:pt>
                <c:pt idx="42736">
                  <c:v>-286.31200000000001</c:v>
                </c:pt>
                <c:pt idx="42737">
                  <c:v>-286.29599999999999</c:v>
                </c:pt>
                <c:pt idx="42738">
                  <c:v>-286.27999999999997</c:v>
                </c:pt>
                <c:pt idx="42739">
                  <c:v>-286.26400000000001</c:v>
                </c:pt>
                <c:pt idx="42740">
                  <c:v>-286.24799999999999</c:v>
                </c:pt>
                <c:pt idx="42741">
                  <c:v>-286.23200000000003</c:v>
                </c:pt>
                <c:pt idx="42742">
                  <c:v>-286.21600000000001</c:v>
                </c:pt>
                <c:pt idx="42743">
                  <c:v>-286.2</c:v>
                </c:pt>
                <c:pt idx="42744">
                  <c:v>-286.18400000000003</c:v>
                </c:pt>
                <c:pt idx="42745">
                  <c:v>-286.16800000000001</c:v>
                </c:pt>
                <c:pt idx="42746">
                  <c:v>-286.15199999999999</c:v>
                </c:pt>
                <c:pt idx="42747">
                  <c:v>-286.13600000000002</c:v>
                </c:pt>
                <c:pt idx="42748">
                  <c:v>-286.12</c:v>
                </c:pt>
                <c:pt idx="42749">
                  <c:v>-286.10399999999998</c:v>
                </c:pt>
                <c:pt idx="42750">
                  <c:v>-286.08800000000002</c:v>
                </c:pt>
                <c:pt idx="42751">
                  <c:v>-286.072</c:v>
                </c:pt>
                <c:pt idx="42752">
                  <c:v>-286.05599999999998</c:v>
                </c:pt>
                <c:pt idx="42753">
                  <c:v>-286.04000000000002</c:v>
                </c:pt>
                <c:pt idx="42754">
                  <c:v>-286.024</c:v>
                </c:pt>
                <c:pt idx="42755">
                  <c:v>-286.00799999999998</c:v>
                </c:pt>
                <c:pt idx="42756">
                  <c:v>-285.99200000000002</c:v>
                </c:pt>
                <c:pt idx="42757">
                  <c:v>-285.976</c:v>
                </c:pt>
                <c:pt idx="42758">
                  <c:v>-285.95999999999998</c:v>
                </c:pt>
                <c:pt idx="42759">
                  <c:v>-285.94400000000002</c:v>
                </c:pt>
                <c:pt idx="42760">
                  <c:v>-285.928</c:v>
                </c:pt>
                <c:pt idx="42761">
                  <c:v>-285.91199999999998</c:v>
                </c:pt>
                <c:pt idx="42762">
                  <c:v>-285.89600000000002</c:v>
                </c:pt>
                <c:pt idx="42763">
                  <c:v>-285.88</c:v>
                </c:pt>
                <c:pt idx="42764">
                  <c:v>-285.86399999999998</c:v>
                </c:pt>
                <c:pt idx="42765">
                  <c:v>-285.84800000000001</c:v>
                </c:pt>
                <c:pt idx="42766">
                  <c:v>-285.83199999999999</c:v>
                </c:pt>
                <c:pt idx="42767">
                  <c:v>-285.81599999999997</c:v>
                </c:pt>
                <c:pt idx="42768">
                  <c:v>-285.8</c:v>
                </c:pt>
                <c:pt idx="42769">
                  <c:v>-285.78399999999999</c:v>
                </c:pt>
                <c:pt idx="42770">
                  <c:v>-285.76799999999997</c:v>
                </c:pt>
                <c:pt idx="42771">
                  <c:v>-285.75200000000001</c:v>
                </c:pt>
                <c:pt idx="42772">
                  <c:v>-285.73599999999999</c:v>
                </c:pt>
                <c:pt idx="42773">
                  <c:v>-285.72000000000003</c:v>
                </c:pt>
                <c:pt idx="42774">
                  <c:v>-285.70400000000001</c:v>
                </c:pt>
                <c:pt idx="42775">
                  <c:v>-285.68799999999999</c:v>
                </c:pt>
                <c:pt idx="42776">
                  <c:v>-285.67200000000003</c:v>
                </c:pt>
                <c:pt idx="42777">
                  <c:v>-285.65600000000001</c:v>
                </c:pt>
                <c:pt idx="42778">
                  <c:v>-285.64</c:v>
                </c:pt>
                <c:pt idx="42779">
                  <c:v>-285.62400000000002</c:v>
                </c:pt>
                <c:pt idx="42780">
                  <c:v>-285.608</c:v>
                </c:pt>
                <c:pt idx="42781">
                  <c:v>-285.59199999999998</c:v>
                </c:pt>
                <c:pt idx="42782">
                  <c:v>-285.57600000000002</c:v>
                </c:pt>
                <c:pt idx="42783">
                  <c:v>-285.56</c:v>
                </c:pt>
                <c:pt idx="42784">
                  <c:v>-285.54399999999998</c:v>
                </c:pt>
                <c:pt idx="42785">
                  <c:v>-285.52800000000002</c:v>
                </c:pt>
                <c:pt idx="42786">
                  <c:v>-285.512</c:v>
                </c:pt>
                <c:pt idx="42787">
                  <c:v>-285.49599999999998</c:v>
                </c:pt>
                <c:pt idx="42788">
                  <c:v>-285.48</c:v>
                </c:pt>
                <c:pt idx="42789">
                  <c:v>-285.464</c:v>
                </c:pt>
                <c:pt idx="42790">
                  <c:v>-285.44799999999998</c:v>
                </c:pt>
                <c:pt idx="42791">
                  <c:v>-285.43200000000002</c:v>
                </c:pt>
                <c:pt idx="42792">
                  <c:v>-285.41699999999997</c:v>
                </c:pt>
                <c:pt idx="42793">
                  <c:v>-285.40100000000001</c:v>
                </c:pt>
                <c:pt idx="42794">
                  <c:v>-285.38499999999999</c:v>
                </c:pt>
                <c:pt idx="42795">
                  <c:v>-285.36900000000003</c:v>
                </c:pt>
                <c:pt idx="42796">
                  <c:v>-285.35300000000001</c:v>
                </c:pt>
                <c:pt idx="42797">
                  <c:v>-285.33699999999999</c:v>
                </c:pt>
                <c:pt idx="42798">
                  <c:v>-285.32100000000003</c:v>
                </c:pt>
                <c:pt idx="42799">
                  <c:v>-285.30500000000001</c:v>
                </c:pt>
                <c:pt idx="42800">
                  <c:v>-285.28899999999999</c:v>
                </c:pt>
                <c:pt idx="42801">
                  <c:v>-285.27300000000002</c:v>
                </c:pt>
                <c:pt idx="42802">
                  <c:v>-285.25700000000001</c:v>
                </c:pt>
                <c:pt idx="42803">
                  <c:v>-285.24099999999999</c:v>
                </c:pt>
                <c:pt idx="42804">
                  <c:v>-285.22500000000002</c:v>
                </c:pt>
                <c:pt idx="42805">
                  <c:v>-285.209</c:v>
                </c:pt>
                <c:pt idx="42806">
                  <c:v>-285.19299999999998</c:v>
                </c:pt>
                <c:pt idx="42807">
                  <c:v>-285.17700000000002</c:v>
                </c:pt>
                <c:pt idx="42808">
                  <c:v>-285.161</c:v>
                </c:pt>
                <c:pt idx="42809">
                  <c:v>-285.14499999999998</c:v>
                </c:pt>
                <c:pt idx="42810">
                  <c:v>-285.12900000000002</c:v>
                </c:pt>
                <c:pt idx="42811">
                  <c:v>-285.113</c:v>
                </c:pt>
                <c:pt idx="42812">
                  <c:v>-285.09699999999998</c:v>
                </c:pt>
                <c:pt idx="42813">
                  <c:v>-285.08100000000002</c:v>
                </c:pt>
                <c:pt idx="42814">
                  <c:v>-285.065</c:v>
                </c:pt>
                <c:pt idx="42815">
                  <c:v>-285.04899999999998</c:v>
                </c:pt>
                <c:pt idx="42816">
                  <c:v>-285.03300000000002</c:v>
                </c:pt>
                <c:pt idx="42817">
                  <c:v>-285.017</c:v>
                </c:pt>
                <c:pt idx="42818">
                  <c:v>-285.00099999999998</c:v>
                </c:pt>
                <c:pt idx="42819">
                  <c:v>-284.98500000000001</c:v>
                </c:pt>
                <c:pt idx="42820">
                  <c:v>-284.96899999999999</c:v>
                </c:pt>
                <c:pt idx="42821">
                  <c:v>-284.95299999999997</c:v>
                </c:pt>
                <c:pt idx="42822">
                  <c:v>-284.93700000000001</c:v>
                </c:pt>
                <c:pt idx="42823">
                  <c:v>-284.92099999999999</c:v>
                </c:pt>
                <c:pt idx="42824">
                  <c:v>-284.90499999999997</c:v>
                </c:pt>
                <c:pt idx="42825">
                  <c:v>-284.88900000000001</c:v>
                </c:pt>
                <c:pt idx="42826">
                  <c:v>-284.87299999999999</c:v>
                </c:pt>
                <c:pt idx="42827">
                  <c:v>-284.85700000000003</c:v>
                </c:pt>
                <c:pt idx="42828">
                  <c:v>-284.84100000000001</c:v>
                </c:pt>
                <c:pt idx="42829">
                  <c:v>-284.82499999999999</c:v>
                </c:pt>
                <c:pt idx="42830">
                  <c:v>-284.80900000000003</c:v>
                </c:pt>
                <c:pt idx="42831">
                  <c:v>-284.79300000000001</c:v>
                </c:pt>
                <c:pt idx="42832">
                  <c:v>-284.77699999999999</c:v>
                </c:pt>
                <c:pt idx="42833">
                  <c:v>-284.76100000000002</c:v>
                </c:pt>
                <c:pt idx="42834">
                  <c:v>-284.745</c:v>
                </c:pt>
                <c:pt idx="42835">
                  <c:v>-284.72899999999998</c:v>
                </c:pt>
                <c:pt idx="42836">
                  <c:v>-284.71300000000002</c:v>
                </c:pt>
                <c:pt idx="42837">
                  <c:v>-284.697</c:v>
                </c:pt>
                <c:pt idx="42838">
                  <c:v>-284.68099999999998</c:v>
                </c:pt>
                <c:pt idx="42839">
                  <c:v>-284.66500000000002</c:v>
                </c:pt>
                <c:pt idx="42840">
                  <c:v>-284.649</c:v>
                </c:pt>
                <c:pt idx="42841">
                  <c:v>-284.63299999999998</c:v>
                </c:pt>
                <c:pt idx="42842">
                  <c:v>-284.61700000000002</c:v>
                </c:pt>
                <c:pt idx="42843">
                  <c:v>-284.601</c:v>
                </c:pt>
                <c:pt idx="42844">
                  <c:v>-284.58499999999998</c:v>
                </c:pt>
                <c:pt idx="42845">
                  <c:v>-284.56900000000002</c:v>
                </c:pt>
                <c:pt idx="42846">
                  <c:v>-284.553</c:v>
                </c:pt>
                <c:pt idx="42847">
                  <c:v>-284.53699999999998</c:v>
                </c:pt>
                <c:pt idx="42848">
                  <c:v>-284.52100000000002</c:v>
                </c:pt>
                <c:pt idx="42849">
                  <c:v>-284.505</c:v>
                </c:pt>
                <c:pt idx="42850">
                  <c:v>-284.48899999999998</c:v>
                </c:pt>
                <c:pt idx="42851">
                  <c:v>-284.47300000000001</c:v>
                </c:pt>
                <c:pt idx="42852">
                  <c:v>-284.45699999999999</c:v>
                </c:pt>
                <c:pt idx="42853">
                  <c:v>-284.44099999999997</c:v>
                </c:pt>
                <c:pt idx="42854">
                  <c:v>-284.42500000000001</c:v>
                </c:pt>
                <c:pt idx="42855">
                  <c:v>-284.40899999999999</c:v>
                </c:pt>
                <c:pt idx="42856">
                  <c:v>-284.39299999999997</c:v>
                </c:pt>
                <c:pt idx="42857">
                  <c:v>-284.37700000000001</c:v>
                </c:pt>
                <c:pt idx="42858">
                  <c:v>-284.36099999999999</c:v>
                </c:pt>
                <c:pt idx="42859">
                  <c:v>-284.34500000000003</c:v>
                </c:pt>
                <c:pt idx="42860">
                  <c:v>-284.32900000000001</c:v>
                </c:pt>
                <c:pt idx="42861">
                  <c:v>-284.31299999999999</c:v>
                </c:pt>
                <c:pt idx="42862">
                  <c:v>-284.29700000000003</c:v>
                </c:pt>
                <c:pt idx="42863">
                  <c:v>-284.28100000000001</c:v>
                </c:pt>
                <c:pt idx="42864">
                  <c:v>-284.26499999999999</c:v>
                </c:pt>
                <c:pt idx="42865">
                  <c:v>-284.24900000000002</c:v>
                </c:pt>
                <c:pt idx="42866">
                  <c:v>-284.233</c:v>
                </c:pt>
                <c:pt idx="42867">
                  <c:v>-284.21699999999998</c:v>
                </c:pt>
                <c:pt idx="42868">
                  <c:v>-284.20100000000002</c:v>
                </c:pt>
                <c:pt idx="42869">
                  <c:v>-284.185</c:v>
                </c:pt>
                <c:pt idx="42870">
                  <c:v>-284.16899999999998</c:v>
                </c:pt>
                <c:pt idx="42871">
                  <c:v>-284.15300000000002</c:v>
                </c:pt>
                <c:pt idx="42872">
                  <c:v>-284.137</c:v>
                </c:pt>
                <c:pt idx="42873">
                  <c:v>-284.12099999999998</c:v>
                </c:pt>
                <c:pt idx="42874">
                  <c:v>-284.10500000000002</c:v>
                </c:pt>
                <c:pt idx="42875">
                  <c:v>-284.089</c:v>
                </c:pt>
                <c:pt idx="42876">
                  <c:v>-284.07299999999998</c:v>
                </c:pt>
                <c:pt idx="42877">
                  <c:v>-284.05700000000002</c:v>
                </c:pt>
                <c:pt idx="42878">
                  <c:v>-284.041</c:v>
                </c:pt>
                <c:pt idx="42879">
                  <c:v>-284.02499999999998</c:v>
                </c:pt>
                <c:pt idx="42880">
                  <c:v>-284.00900000000001</c:v>
                </c:pt>
                <c:pt idx="42881">
                  <c:v>-283.99299999999999</c:v>
                </c:pt>
                <c:pt idx="42882">
                  <c:v>-283.97699999999998</c:v>
                </c:pt>
                <c:pt idx="42883">
                  <c:v>-283.96100000000001</c:v>
                </c:pt>
                <c:pt idx="42884">
                  <c:v>-283.94499999999999</c:v>
                </c:pt>
                <c:pt idx="42885">
                  <c:v>-283.92899999999997</c:v>
                </c:pt>
                <c:pt idx="42886">
                  <c:v>-283.91300000000001</c:v>
                </c:pt>
                <c:pt idx="42887">
                  <c:v>-283.89699999999999</c:v>
                </c:pt>
                <c:pt idx="42888">
                  <c:v>-283.88099999999997</c:v>
                </c:pt>
                <c:pt idx="42889">
                  <c:v>-283.86500000000001</c:v>
                </c:pt>
                <c:pt idx="42890">
                  <c:v>-283.84899999999999</c:v>
                </c:pt>
                <c:pt idx="42891">
                  <c:v>-283.83300000000003</c:v>
                </c:pt>
                <c:pt idx="42892">
                  <c:v>-283.81700000000001</c:v>
                </c:pt>
                <c:pt idx="42893">
                  <c:v>-283.80099999999999</c:v>
                </c:pt>
                <c:pt idx="42894">
                  <c:v>-283.78500000000003</c:v>
                </c:pt>
                <c:pt idx="42895">
                  <c:v>-283.76900000000001</c:v>
                </c:pt>
                <c:pt idx="42896">
                  <c:v>-283.75299999999999</c:v>
                </c:pt>
                <c:pt idx="42897">
                  <c:v>-283.73700000000002</c:v>
                </c:pt>
                <c:pt idx="42898">
                  <c:v>-283.721</c:v>
                </c:pt>
                <c:pt idx="42899">
                  <c:v>-283.70499999999998</c:v>
                </c:pt>
                <c:pt idx="42900">
                  <c:v>-283.68900000000002</c:v>
                </c:pt>
                <c:pt idx="42901">
                  <c:v>-283.673</c:v>
                </c:pt>
                <c:pt idx="42902">
                  <c:v>-283.65699999999998</c:v>
                </c:pt>
                <c:pt idx="42903">
                  <c:v>-283.64100000000002</c:v>
                </c:pt>
                <c:pt idx="42904">
                  <c:v>-283.625</c:v>
                </c:pt>
                <c:pt idx="42905">
                  <c:v>-283.60899999999998</c:v>
                </c:pt>
                <c:pt idx="42906">
                  <c:v>-283.59399999999999</c:v>
                </c:pt>
                <c:pt idx="42907">
                  <c:v>-283.57799999999997</c:v>
                </c:pt>
                <c:pt idx="42908">
                  <c:v>-283.56200000000001</c:v>
                </c:pt>
                <c:pt idx="42909">
                  <c:v>-283.54599999999999</c:v>
                </c:pt>
                <c:pt idx="42910">
                  <c:v>-283.52999999999997</c:v>
                </c:pt>
                <c:pt idx="42911">
                  <c:v>-283.51400000000001</c:v>
                </c:pt>
                <c:pt idx="42912">
                  <c:v>-283.49799999999999</c:v>
                </c:pt>
                <c:pt idx="42913">
                  <c:v>-283.48200000000003</c:v>
                </c:pt>
                <c:pt idx="42914">
                  <c:v>-283.46600000000001</c:v>
                </c:pt>
                <c:pt idx="42915">
                  <c:v>-283.45</c:v>
                </c:pt>
                <c:pt idx="42916">
                  <c:v>-283.43400000000003</c:v>
                </c:pt>
                <c:pt idx="42917">
                  <c:v>-283.41800000000001</c:v>
                </c:pt>
                <c:pt idx="42918">
                  <c:v>-283.40199999999999</c:v>
                </c:pt>
                <c:pt idx="42919">
                  <c:v>-283.38600000000002</c:v>
                </c:pt>
                <c:pt idx="42920">
                  <c:v>-283.37</c:v>
                </c:pt>
                <c:pt idx="42921">
                  <c:v>-283.35399999999998</c:v>
                </c:pt>
                <c:pt idx="42922">
                  <c:v>-283.33800000000002</c:v>
                </c:pt>
                <c:pt idx="42923">
                  <c:v>-283.322</c:v>
                </c:pt>
                <c:pt idx="42924">
                  <c:v>-283.30599999999998</c:v>
                </c:pt>
                <c:pt idx="42925">
                  <c:v>-283.29000000000002</c:v>
                </c:pt>
                <c:pt idx="42926">
                  <c:v>-283.274</c:v>
                </c:pt>
                <c:pt idx="42927">
                  <c:v>-283.25799999999998</c:v>
                </c:pt>
                <c:pt idx="42928">
                  <c:v>-283.24200000000002</c:v>
                </c:pt>
                <c:pt idx="42929">
                  <c:v>-283.226</c:v>
                </c:pt>
                <c:pt idx="42930">
                  <c:v>-283.20999999999998</c:v>
                </c:pt>
                <c:pt idx="42931">
                  <c:v>-283.19400000000002</c:v>
                </c:pt>
                <c:pt idx="42932">
                  <c:v>-283.178</c:v>
                </c:pt>
                <c:pt idx="42933">
                  <c:v>-283.16199999999998</c:v>
                </c:pt>
                <c:pt idx="42934">
                  <c:v>-283.14600000000002</c:v>
                </c:pt>
                <c:pt idx="42935">
                  <c:v>-283.13</c:v>
                </c:pt>
                <c:pt idx="42936">
                  <c:v>-283.11399999999998</c:v>
                </c:pt>
                <c:pt idx="42937">
                  <c:v>-283.09800000000001</c:v>
                </c:pt>
                <c:pt idx="42938">
                  <c:v>-283.08199999999999</c:v>
                </c:pt>
                <c:pt idx="42939">
                  <c:v>-283.06599999999997</c:v>
                </c:pt>
                <c:pt idx="42940">
                  <c:v>-283.05</c:v>
                </c:pt>
                <c:pt idx="42941">
                  <c:v>-283.03399999999999</c:v>
                </c:pt>
                <c:pt idx="42942">
                  <c:v>-283.01799999999997</c:v>
                </c:pt>
                <c:pt idx="42943">
                  <c:v>-283.00200000000001</c:v>
                </c:pt>
                <c:pt idx="42944">
                  <c:v>-282.98599999999999</c:v>
                </c:pt>
                <c:pt idx="42945">
                  <c:v>-282.97000000000003</c:v>
                </c:pt>
                <c:pt idx="42946">
                  <c:v>-282.95400000000001</c:v>
                </c:pt>
                <c:pt idx="42947">
                  <c:v>-282.93799999999999</c:v>
                </c:pt>
                <c:pt idx="42948">
                  <c:v>-282.92200000000003</c:v>
                </c:pt>
                <c:pt idx="42949">
                  <c:v>-282.90600000000001</c:v>
                </c:pt>
                <c:pt idx="42950">
                  <c:v>-282.89</c:v>
                </c:pt>
                <c:pt idx="42951">
                  <c:v>-282.87400000000002</c:v>
                </c:pt>
                <c:pt idx="42952">
                  <c:v>-282.858</c:v>
                </c:pt>
                <c:pt idx="42953">
                  <c:v>-282.84199999999998</c:v>
                </c:pt>
                <c:pt idx="42954">
                  <c:v>-282.82600000000002</c:v>
                </c:pt>
                <c:pt idx="42955">
                  <c:v>-282.81</c:v>
                </c:pt>
                <c:pt idx="42956">
                  <c:v>-282.79399999999998</c:v>
                </c:pt>
                <c:pt idx="42957">
                  <c:v>-282.77800000000002</c:v>
                </c:pt>
                <c:pt idx="42958">
                  <c:v>-282.762</c:v>
                </c:pt>
                <c:pt idx="42959">
                  <c:v>-282.74599999999998</c:v>
                </c:pt>
                <c:pt idx="42960">
                  <c:v>-282.73</c:v>
                </c:pt>
                <c:pt idx="42961">
                  <c:v>-282.714</c:v>
                </c:pt>
                <c:pt idx="42962">
                  <c:v>-282.69799999999998</c:v>
                </c:pt>
                <c:pt idx="42963">
                  <c:v>-282.68200000000002</c:v>
                </c:pt>
                <c:pt idx="42964">
                  <c:v>-282.666</c:v>
                </c:pt>
                <c:pt idx="42965">
                  <c:v>-282.64999999999998</c:v>
                </c:pt>
                <c:pt idx="42966">
                  <c:v>-282.63400000000001</c:v>
                </c:pt>
                <c:pt idx="42967">
                  <c:v>-282.61799999999999</c:v>
                </c:pt>
                <c:pt idx="42968">
                  <c:v>-282.60199999999998</c:v>
                </c:pt>
                <c:pt idx="42969">
                  <c:v>-282.58600000000001</c:v>
                </c:pt>
                <c:pt idx="42970">
                  <c:v>-282.57</c:v>
                </c:pt>
                <c:pt idx="42971">
                  <c:v>-282.55399999999997</c:v>
                </c:pt>
                <c:pt idx="42972">
                  <c:v>-282.53800000000001</c:v>
                </c:pt>
                <c:pt idx="42973">
                  <c:v>-282.52199999999999</c:v>
                </c:pt>
                <c:pt idx="42974">
                  <c:v>-282.50599999999997</c:v>
                </c:pt>
                <c:pt idx="42975">
                  <c:v>-282.49</c:v>
                </c:pt>
                <c:pt idx="42976">
                  <c:v>-282.47399999999999</c:v>
                </c:pt>
                <c:pt idx="42977">
                  <c:v>-282.45800000000003</c:v>
                </c:pt>
                <c:pt idx="42978">
                  <c:v>-282.44200000000001</c:v>
                </c:pt>
                <c:pt idx="42979">
                  <c:v>-282.42599999999999</c:v>
                </c:pt>
                <c:pt idx="42980">
                  <c:v>-282.41000000000003</c:v>
                </c:pt>
                <c:pt idx="42981">
                  <c:v>-282.39400000000001</c:v>
                </c:pt>
                <c:pt idx="42982">
                  <c:v>-282.37799999999999</c:v>
                </c:pt>
                <c:pt idx="42983">
                  <c:v>-282.36200000000002</c:v>
                </c:pt>
                <c:pt idx="42984">
                  <c:v>-282.346</c:v>
                </c:pt>
                <c:pt idx="42985">
                  <c:v>-282.33</c:v>
                </c:pt>
                <c:pt idx="42986">
                  <c:v>-282.31400000000002</c:v>
                </c:pt>
                <c:pt idx="42987">
                  <c:v>-282.298</c:v>
                </c:pt>
                <c:pt idx="42988">
                  <c:v>-282.28199999999998</c:v>
                </c:pt>
                <c:pt idx="42989">
                  <c:v>-282.26600000000002</c:v>
                </c:pt>
                <c:pt idx="42990">
                  <c:v>-282.25</c:v>
                </c:pt>
                <c:pt idx="42991">
                  <c:v>-282.23399999999998</c:v>
                </c:pt>
                <c:pt idx="42992">
                  <c:v>-282.21800000000002</c:v>
                </c:pt>
                <c:pt idx="42993">
                  <c:v>-282.202</c:v>
                </c:pt>
                <c:pt idx="42994">
                  <c:v>-282.18599999999998</c:v>
                </c:pt>
                <c:pt idx="42995">
                  <c:v>-282.17</c:v>
                </c:pt>
                <c:pt idx="42996">
                  <c:v>-282.154</c:v>
                </c:pt>
                <c:pt idx="42997">
                  <c:v>-282.13799999999998</c:v>
                </c:pt>
                <c:pt idx="42998">
                  <c:v>-282.12200000000001</c:v>
                </c:pt>
                <c:pt idx="42999">
                  <c:v>-282.10599999999999</c:v>
                </c:pt>
                <c:pt idx="43000">
                  <c:v>-282.08999999999997</c:v>
                </c:pt>
                <c:pt idx="43001">
                  <c:v>-282.07400000000001</c:v>
                </c:pt>
                <c:pt idx="43002">
                  <c:v>-282.05799999999999</c:v>
                </c:pt>
                <c:pt idx="43003">
                  <c:v>-282.04199999999997</c:v>
                </c:pt>
                <c:pt idx="43004">
                  <c:v>-282.02600000000001</c:v>
                </c:pt>
                <c:pt idx="43005">
                  <c:v>-282.01</c:v>
                </c:pt>
                <c:pt idx="43006">
                  <c:v>-281.99400000000003</c:v>
                </c:pt>
                <c:pt idx="43007">
                  <c:v>-281.97800000000001</c:v>
                </c:pt>
                <c:pt idx="43008">
                  <c:v>-281.96199999999999</c:v>
                </c:pt>
                <c:pt idx="43009">
                  <c:v>-281.94600000000003</c:v>
                </c:pt>
                <c:pt idx="43010">
                  <c:v>-281.93</c:v>
                </c:pt>
                <c:pt idx="43011">
                  <c:v>-281.91399999999999</c:v>
                </c:pt>
                <c:pt idx="43012">
                  <c:v>-281.89800000000002</c:v>
                </c:pt>
                <c:pt idx="43013">
                  <c:v>-281.88200000000001</c:v>
                </c:pt>
                <c:pt idx="43014">
                  <c:v>-281.86599999999999</c:v>
                </c:pt>
                <c:pt idx="43015">
                  <c:v>-281.85000000000002</c:v>
                </c:pt>
                <c:pt idx="43016">
                  <c:v>-281.834</c:v>
                </c:pt>
                <c:pt idx="43017">
                  <c:v>-281.81799999999998</c:v>
                </c:pt>
                <c:pt idx="43018">
                  <c:v>-281.80200000000002</c:v>
                </c:pt>
                <c:pt idx="43019">
                  <c:v>-281.786</c:v>
                </c:pt>
                <c:pt idx="43020">
                  <c:v>-281.77100000000002</c:v>
                </c:pt>
                <c:pt idx="43021">
                  <c:v>-281.755</c:v>
                </c:pt>
                <c:pt idx="43022">
                  <c:v>-281.73899999999998</c:v>
                </c:pt>
                <c:pt idx="43023">
                  <c:v>-281.72300000000001</c:v>
                </c:pt>
                <c:pt idx="43024">
                  <c:v>-281.70699999999999</c:v>
                </c:pt>
                <c:pt idx="43025">
                  <c:v>-281.69099999999997</c:v>
                </c:pt>
                <c:pt idx="43026">
                  <c:v>-281.67500000000001</c:v>
                </c:pt>
                <c:pt idx="43027">
                  <c:v>-281.65899999999999</c:v>
                </c:pt>
                <c:pt idx="43028">
                  <c:v>-281.64299999999997</c:v>
                </c:pt>
                <c:pt idx="43029">
                  <c:v>-281.62700000000001</c:v>
                </c:pt>
                <c:pt idx="43030">
                  <c:v>-281.61099999999999</c:v>
                </c:pt>
                <c:pt idx="43031">
                  <c:v>-281.59500000000003</c:v>
                </c:pt>
                <c:pt idx="43032">
                  <c:v>-281.57900000000001</c:v>
                </c:pt>
                <c:pt idx="43033">
                  <c:v>-281.56299999999999</c:v>
                </c:pt>
                <c:pt idx="43034">
                  <c:v>-281.54700000000003</c:v>
                </c:pt>
                <c:pt idx="43035">
                  <c:v>-281.53100000000001</c:v>
                </c:pt>
                <c:pt idx="43036">
                  <c:v>-281.51499999999999</c:v>
                </c:pt>
                <c:pt idx="43037">
                  <c:v>-281.49900000000002</c:v>
                </c:pt>
                <c:pt idx="43038">
                  <c:v>-281.483</c:v>
                </c:pt>
                <c:pt idx="43039">
                  <c:v>-281.46699999999998</c:v>
                </c:pt>
                <c:pt idx="43040">
                  <c:v>-281.45100000000002</c:v>
                </c:pt>
                <c:pt idx="43041">
                  <c:v>-281.435</c:v>
                </c:pt>
                <c:pt idx="43042">
                  <c:v>-281.41899999999998</c:v>
                </c:pt>
                <c:pt idx="43043">
                  <c:v>-281.40300000000002</c:v>
                </c:pt>
                <c:pt idx="43044">
                  <c:v>-281.387</c:v>
                </c:pt>
                <c:pt idx="43045">
                  <c:v>-281.37099999999998</c:v>
                </c:pt>
                <c:pt idx="43046">
                  <c:v>-281.35500000000002</c:v>
                </c:pt>
                <c:pt idx="43047">
                  <c:v>-281.339</c:v>
                </c:pt>
                <c:pt idx="43048">
                  <c:v>-281.32299999999998</c:v>
                </c:pt>
                <c:pt idx="43049">
                  <c:v>-281.30700000000002</c:v>
                </c:pt>
                <c:pt idx="43050">
                  <c:v>-281.291</c:v>
                </c:pt>
                <c:pt idx="43051">
                  <c:v>-281.27499999999998</c:v>
                </c:pt>
                <c:pt idx="43052">
                  <c:v>-281.25900000000001</c:v>
                </c:pt>
                <c:pt idx="43053">
                  <c:v>-281.24299999999999</c:v>
                </c:pt>
                <c:pt idx="43054">
                  <c:v>-281.22699999999998</c:v>
                </c:pt>
                <c:pt idx="43055">
                  <c:v>-281.21100000000001</c:v>
                </c:pt>
                <c:pt idx="43056">
                  <c:v>-281.19499999999999</c:v>
                </c:pt>
                <c:pt idx="43057">
                  <c:v>-281.17899999999997</c:v>
                </c:pt>
                <c:pt idx="43058">
                  <c:v>-281.16300000000001</c:v>
                </c:pt>
                <c:pt idx="43059">
                  <c:v>-281.14699999999999</c:v>
                </c:pt>
                <c:pt idx="43060">
                  <c:v>-281.13099999999997</c:v>
                </c:pt>
                <c:pt idx="43061">
                  <c:v>-281.11500000000001</c:v>
                </c:pt>
                <c:pt idx="43062">
                  <c:v>-281.09899999999999</c:v>
                </c:pt>
                <c:pt idx="43063">
                  <c:v>-281.08300000000003</c:v>
                </c:pt>
                <c:pt idx="43064">
                  <c:v>-281.06700000000001</c:v>
                </c:pt>
                <c:pt idx="43065">
                  <c:v>-281.05099999999999</c:v>
                </c:pt>
                <c:pt idx="43066">
                  <c:v>-281.03500000000003</c:v>
                </c:pt>
                <c:pt idx="43067">
                  <c:v>-281.01900000000001</c:v>
                </c:pt>
                <c:pt idx="43068">
                  <c:v>-281.00299999999999</c:v>
                </c:pt>
                <c:pt idx="43069">
                  <c:v>-280.98700000000002</c:v>
                </c:pt>
                <c:pt idx="43070">
                  <c:v>-280.971</c:v>
                </c:pt>
                <c:pt idx="43071">
                  <c:v>-280.95499999999998</c:v>
                </c:pt>
                <c:pt idx="43072">
                  <c:v>-280.93900000000002</c:v>
                </c:pt>
                <c:pt idx="43073">
                  <c:v>-280.923</c:v>
                </c:pt>
                <c:pt idx="43074">
                  <c:v>-280.90699999999998</c:v>
                </c:pt>
                <c:pt idx="43075">
                  <c:v>-280.89100000000002</c:v>
                </c:pt>
                <c:pt idx="43076">
                  <c:v>-280.875</c:v>
                </c:pt>
                <c:pt idx="43077">
                  <c:v>-280.85899999999998</c:v>
                </c:pt>
                <c:pt idx="43078">
                  <c:v>-280.84300000000002</c:v>
                </c:pt>
                <c:pt idx="43079">
                  <c:v>-280.827</c:v>
                </c:pt>
                <c:pt idx="43080">
                  <c:v>-280.81099999999998</c:v>
                </c:pt>
                <c:pt idx="43081">
                  <c:v>-280.79500000000002</c:v>
                </c:pt>
                <c:pt idx="43082">
                  <c:v>-280.779</c:v>
                </c:pt>
                <c:pt idx="43083">
                  <c:v>-280.76299999999998</c:v>
                </c:pt>
                <c:pt idx="43084">
                  <c:v>-280.74700000000001</c:v>
                </c:pt>
                <c:pt idx="43085">
                  <c:v>-280.73099999999999</c:v>
                </c:pt>
                <c:pt idx="43086">
                  <c:v>-280.71499999999997</c:v>
                </c:pt>
                <c:pt idx="43087">
                  <c:v>-280.69900000000001</c:v>
                </c:pt>
                <c:pt idx="43088">
                  <c:v>-280.68299999999999</c:v>
                </c:pt>
                <c:pt idx="43089">
                  <c:v>-280.66699999999997</c:v>
                </c:pt>
                <c:pt idx="43090">
                  <c:v>-280.65100000000001</c:v>
                </c:pt>
                <c:pt idx="43091">
                  <c:v>-280.63499999999999</c:v>
                </c:pt>
                <c:pt idx="43092">
                  <c:v>-280.61900000000003</c:v>
                </c:pt>
                <c:pt idx="43093">
                  <c:v>-280.60300000000001</c:v>
                </c:pt>
                <c:pt idx="43094">
                  <c:v>-280.58699999999999</c:v>
                </c:pt>
                <c:pt idx="43095">
                  <c:v>-280.57100000000003</c:v>
                </c:pt>
                <c:pt idx="43096">
                  <c:v>-280.55500000000001</c:v>
                </c:pt>
                <c:pt idx="43097">
                  <c:v>-280.53899999999999</c:v>
                </c:pt>
                <c:pt idx="43098">
                  <c:v>-280.52300000000002</c:v>
                </c:pt>
                <c:pt idx="43099">
                  <c:v>-280.50700000000001</c:v>
                </c:pt>
                <c:pt idx="43100">
                  <c:v>-280.49099999999999</c:v>
                </c:pt>
                <c:pt idx="43101">
                  <c:v>-280.47500000000002</c:v>
                </c:pt>
                <c:pt idx="43102">
                  <c:v>-280.459</c:v>
                </c:pt>
                <c:pt idx="43103">
                  <c:v>-280.44299999999998</c:v>
                </c:pt>
                <c:pt idx="43104">
                  <c:v>-280.42700000000002</c:v>
                </c:pt>
                <c:pt idx="43105">
                  <c:v>-280.411</c:v>
                </c:pt>
                <c:pt idx="43106">
                  <c:v>-280.39499999999998</c:v>
                </c:pt>
                <c:pt idx="43107">
                  <c:v>-280.37900000000002</c:v>
                </c:pt>
                <c:pt idx="43108">
                  <c:v>-280.363</c:v>
                </c:pt>
                <c:pt idx="43109">
                  <c:v>-280.34699999999998</c:v>
                </c:pt>
                <c:pt idx="43110">
                  <c:v>-280.33100000000002</c:v>
                </c:pt>
                <c:pt idx="43111">
                  <c:v>-280.315</c:v>
                </c:pt>
                <c:pt idx="43112">
                  <c:v>-280.29899999999998</c:v>
                </c:pt>
                <c:pt idx="43113">
                  <c:v>-280.28300000000002</c:v>
                </c:pt>
                <c:pt idx="43114">
                  <c:v>-280.267</c:v>
                </c:pt>
                <c:pt idx="43115">
                  <c:v>-280.25099999999998</c:v>
                </c:pt>
                <c:pt idx="43116">
                  <c:v>-280.23500000000001</c:v>
                </c:pt>
                <c:pt idx="43117">
                  <c:v>-280.21899999999999</c:v>
                </c:pt>
                <c:pt idx="43118">
                  <c:v>-280.20299999999997</c:v>
                </c:pt>
                <c:pt idx="43119">
                  <c:v>-280.18700000000001</c:v>
                </c:pt>
                <c:pt idx="43120">
                  <c:v>-280.17099999999999</c:v>
                </c:pt>
                <c:pt idx="43121">
                  <c:v>-280.15499999999997</c:v>
                </c:pt>
                <c:pt idx="43122">
                  <c:v>-280.13900000000001</c:v>
                </c:pt>
                <c:pt idx="43123">
                  <c:v>-280.12299999999999</c:v>
                </c:pt>
                <c:pt idx="43124">
                  <c:v>-280.10700000000003</c:v>
                </c:pt>
                <c:pt idx="43125">
                  <c:v>-280.09100000000001</c:v>
                </c:pt>
                <c:pt idx="43126">
                  <c:v>-280.07499999999999</c:v>
                </c:pt>
                <c:pt idx="43127">
                  <c:v>-280.05900000000003</c:v>
                </c:pt>
                <c:pt idx="43128">
                  <c:v>-280.04300000000001</c:v>
                </c:pt>
                <c:pt idx="43129">
                  <c:v>-280.02699999999999</c:v>
                </c:pt>
                <c:pt idx="43130">
                  <c:v>-280.01100000000002</c:v>
                </c:pt>
                <c:pt idx="43131">
                  <c:v>-279.995</c:v>
                </c:pt>
                <c:pt idx="43132">
                  <c:v>-279.97899999999998</c:v>
                </c:pt>
                <c:pt idx="43133">
                  <c:v>-279.964</c:v>
                </c:pt>
                <c:pt idx="43134">
                  <c:v>-279.94799999999998</c:v>
                </c:pt>
                <c:pt idx="43135">
                  <c:v>-279.93200000000002</c:v>
                </c:pt>
                <c:pt idx="43136">
                  <c:v>-279.916</c:v>
                </c:pt>
                <c:pt idx="43137">
                  <c:v>-279.89999999999998</c:v>
                </c:pt>
                <c:pt idx="43138">
                  <c:v>-279.88400000000001</c:v>
                </c:pt>
                <c:pt idx="43139">
                  <c:v>-279.86799999999999</c:v>
                </c:pt>
                <c:pt idx="43140">
                  <c:v>-279.85199999999998</c:v>
                </c:pt>
                <c:pt idx="43141">
                  <c:v>-279.83600000000001</c:v>
                </c:pt>
                <c:pt idx="43142">
                  <c:v>-279.82</c:v>
                </c:pt>
                <c:pt idx="43143">
                  <c:v>-279.80399999999997</c:v>
                </c:pt>
                <c:pt idx="43144">
                  <c:v>-279.78800000000001</c:v>
                </c:pt>
                <c:pt idx="43145">
                  <c:v>-279.77199999999999</c:v>
                </c:pt>
                <c:pt idx="43146">
                  <c:v>-279.75599999999997</c:v>
                </c:pt>
                <c:pt idx="43147">
                  <c:v>-279.74</c:v>
                </c:pt>
                <c:pt idx="43148">
                  <c:v>-279.72399999999999</c:v>
                </c:pt>
                <c:pt idx="43149">
                  <c:v>-279.70800000000003</c:v>
                </c:pt>
                <c:pt idx="43150">
                  <c:v>-279.69200000000001</c:v>
                </c:pt>
                <c:pt idx="43151">
                  <c:v>-279.67599999999999</c:v>
                </c:pt>
                <c:pt idx="43152">
                  <c:v>-279.66000000000003</c:v>
                </c:pt>
                <c:pt idx="43153">
                  <c:v>-279.64400000000001</c:v>
                </c:pt>
                <c:pt idx="43154">
                  <c:v>-279.62799999999999</c:v>
                </c:pt>
                <c:pt idx="43155">
                  <c:v>-279.61200000000002</c:v>
                </c:pt>
                <c:pt idx="43156">
                  <c:v>-279.596</c:v>
                </c:pt>
                <c:pt idx="43157">
                  <c:v>-279.58</c:v>
                </c:pt>
                <c:pt idx="43158">
                  <c:v>-279.56400000000002</c:v>
                </c:pt>
                <c:pt idx="43159">
                  <c:v>-279.548</c:v>
                </c:pt>
                <c:pt idx="43160">
                  <c:v>-279.53199999999998</c:v>
                </c:pt>
                <c:pt idx="43161">
                  <c:v>-279.51600000000002</c:v>
                </c:pt>
                <c:pt idx="43162">
                  <c:v>-279.5</c:v>
                </c:pt>
                <c:pt idx="43163">
                  <c:v>-279.48399999999998</c:v>
                </c:pt>
                <c:pt idx="43164">
                  <c:v>-279.46800000000002</c:v>
                </c:pt>
                <c:pt idx="43165">
                  <c:v>-279.452</c:v>
                </c:pt>
                <c:pt idx="43166">
                  <c:v>-279.43599999999998</c:v>
                </c:pt>
                <c:pt idx="43167">
                  <c:v>-279.42</c:v>
                </c:pt>
                <c:pt idx="43168">
                  <c:v>-279.404</c:v>
                </c:pt>
                <c:pt idx="43169">
                  <c:v>-279.38799999999998</c:v>
                </c:pt>
                <c:pt idx="43170">
                  <c:v>-279.37200000000001</c:v>
                </c:pt>
                <c:pt idx="43171">
                  <c:v>-279.35599999999999</c:v>
                </c:pt>
                <c:pt idx="43172">
                  <c:v>-279.33999999999997</c:v>
                </c:pt>
                <c:pt idx="43173">
                  <c:v>-279.32400000000001</c:v>
                </c:pt>
                <c:pt idx="43174">
                  <c:v>-279.30799999999999</c:v>
                </c:pt>
                <c:pt idx="43175">
                  <c:v>-279.29199999999997</c:v>
                </c:pt>
                <c:pt idx="43176">
                  <c:v>-279.27600000000001</c:v>
                </c:pt>
                <c:pt idx="43177">
                  <c:v>-279.26</c:v>
                </c:pt>
                <c:pt idx="43178">
                  <c:v>-279.24400000000003</c:v>
                </c:pt>
                <c:pt idx="43179">
                  <c:v>-279.22800000000001</c:v>
                </c:pt>
                <c:pt idx="43180">
                  <c:v>-279.21199999999999</c:v>
                </c:pt>
                <c:pt idx="43181">
                  <c:v>-279.19600000000003</c:v>
                </c:pt>
                <c:pt idx="43182">
                  <c:v>-279.18</c:v>
                </c:pt>
                <c:pt idx="43183">
                  <c:v>-279.16399999999999</c:v>
                </c:pt>
                <c:pt idx="43184">
                  <c:v>-279.14800000000002</c:v>
                </c:pt>
                <c:pt idx="43185">
                  <c:v>-279.13200000000001</c:v>
                </c:pt>
                <c:pt idx="43186">
                  <c:v>-279.11599999999999</c:v>
                </c:pt>
                <c:pt idx="43187">
                  <c:v>-279.10000000000002</c:v>
                </c:pt>
                <c:pt idx="43188">
                  <c:v>-279.084</c:v>
                </c:pt>
                <c:pt idx="43189">
                  <c:v>-279.06799999999998</c:v>
                </c:pt>
                <c:pt idx="43190">
                  <c:v>-279.05200000000002</c:v>
                </c:pt>
                <c:pt idx="43191">
                  <c:v>-279.036</c:v>
                </c:pt>
                <c:pt idx="43192">
                  <c:v>-279.02</c:v>
                </c:pt>
                <c:pt idx="43193">
                  <c:v>-279.00400000000002</c:v>
                </c:pt>
                <c:pt idx="43194">
                  <c:v>-278.988</c:v>
                </c:pt>
                <c:pt idx="43195">
                  <c:v>-278.97199999999998</c:v>
                </c:pt>
                <c:pt idx="43196">
                  <c:v>-278.95600000000002</c:v>
                </c:pt>
                <c:pt idx="43197">
                  <c:v>-278.94</c:v>
                </c:pt>
                <c:pt idx="43198">
                  <c:v>-278.92399999999998</c:v>
                </c:pt>
                <c:pt idx="43199">
                  <c:v>-278.90800000000002</c:v>
                </c:pt>
                <c:pt idx="43200">
                  <c:v>-278.892</c:v>
                </c:pt>
                <c:pt idx="43201">
                  <c:v>-278.87599999999998</c:v>
                </c:pt>
                <c:pt idx="43202">
                  <c:v>-278.86</c:v>
                </c:pt>
                <c:pt idx="43203">
                  <c:v>-278.84399999999999</c:v>
                </c:pt>
                <c:pt idx="43204">
                  <c:v>-278.82799999999997</c:v>
                </c:pt>
                <c:pt idx="43205">
                  <c:v>-278.81200000000001</c:v>
                </c:pt>
                <c:pt idx="43206">
                  <c:v>-278.79599999999999</c:v>
                </c:pt>
                <c:pt idx="43207">
                  <c:v>-278.77999999999997</c:v>
                </c:pt>
                <c:pt idx="43208">
                  <c:v>-278.76400000000001</c:v>
                </c:pt>
                <c:pt idx="43209">
                  <c:v>-278.74799999999999</c:v>
                </c:pt>
                <c:pt idx="43210">
                  <c:v>-278.73200000000003</c:v>
                </c:pt>
                <c:pt idx="43211">
                  <c:v>-278.71600000000001</c:v>
                </c:pt>
                <c:pt idx="43212">
                  <c:v>-278.7</c:v>
                </c:pt>
                <c:pt idx="43213">
                  <c:v>-278.68400000000003</c:v>
                </c:pt>
                <c:pt idx="43214">
                  <c:v>-278.66800000000001</c:v>
                </c:pt>
                <c:pt idx="43215">
                  <c:v>-278.65199999999999</c:v>
                </c:pt>
                <c:pt idx="43216">
                  <c:v>-278.63600000000002</c:v>
                </c:pt>
                <c:pt idx="43217">
                  <c:v>-278.62</c:v>
                </c:pt>
                <c:pt idx="43218">
                  <c:v>-278.60399999999998</c:v>
                </c:pt>
                <c:pt idx="43219">
                  <c:v>-278.58800000000002</c:v>
                </c:pt>
                <c:pt idx="43220">
                  <c:v>-278.572</c:v>
                </c:pt>
                <c:pt idx="43221">
                  <c:v>-278.55599999999998</c:v>
                </c:pt>
                <c:pt idx="43222">
                  <c:v>-278.54000000000002</c:v>
                </c:pt>
                <c:pt idx="43223">
                  <c:v>-278.524</c:v>
                </c:pt>
                <c:pt idx="43224">
                  <c:v>-278.50799999999998</c:v>
                </c:pt>
                <c:pt idx="43225">
                  <c:v>-278.49200000000002</c:v>
                </c:pt>
                <c:pt idx="43226">
                  <c:v>-278.476</c:v>
                </c:pt>
                <c:pt idx="43227">
                  <c:v>-278.45999999999998</c:v>
                </c:pt>
                <c:pt idx="43228">
                  <c:v>-278.44400000000002</c:v>
                </c:pt>
                <c:pt idx="43229">
                  <c:v>-278.428</c:v>
                </c:pt>
                <c:pt idx="43230">
                  <c:v>-278.41199999999998</c:v>
                </c:pt>
                <c:pt idx="43231">
                  <c:v>-278.39600000000002</c:v>
                </c:pt>
                <c:pt idx="43232">
                  <c:v>-278.38</c:v>
                </c:pt>
                <c:pt idx="43233">
                  <c:v>-278.36399999999998</c:v>
                </c:pt>
                <c:pt idx="43234">
                  <c:v>-278.34800000000001</c:v>
                </c:pt>
                <c:pt idx="43235">
                  <c:v>-278.33199999999999</c:v>
                </c:pt>
                <c:pt idx="43236">
                  <c:v>-278.31599999999997</c:v>
                </c:pt>
                <c:pt idx="43237">
                  <c:v>-278.3</c:v>
                </c:pt>
                <c:pt idx="43238">
                  <c:v>-278.28399999999999</c:v>
                </c:pt>
                <c:pt idx="43239">
                  <c:v>-278.26799999999997</c:v>
                </c:pt>
                <c:pt idx="43240">
                  <c:v>-278.25200000000001</c:v>
                </c:pt>
                <c:pt idx="43241">
                  <c:v>-278.23599999999999</c:v>
                </c:pt>
                <c:pt idx="43242">
                  <c:v>-278.22000000000003</c:v>
                </c:pt>
                <c:pt idx="43243">
                  <c:v>-278.20400000000001</c:v>
                </c:pt>
                <c:pt idx="43244">
                  <c:v>-278.18799999999999</c:v>
                </c:pt>
                <c:pt idx="43245">
                  <c:v>-278.17200000000003</c:v>
                </c:pt>
                <c:pt idx="43246">
                  <c:v>-278.15600000000001</c:v>
                </c:pt>
                <c:pt idx="43247">
                  <c:v>-278.14100000000002</c:v>
                </c:pt>
                <c:pt idx="43248">
                  <c:v>-278.125</c:v>
                </c:pt>
                <c:pt idx="43249">
                  <c:v>-278.10899999999998</c:v>
                </c:pt>
                <c:pt idx="43250">
                  <c:v>-278.09300000000002</c:v>
                </c:pt>
                <c:pt idx="43251">
                  <c:v>-278.077</c:v>
                </c:pt>
                <c:pt idx="43252">
                  <c:v>-278.06099999999998</c:v>
                </c:pt>
                <c:pt idx="43253">
                  <c:v>-278.04500000000002</c:v>
                </c:pt>
                <c:pt idx="43254">
                  <c:v>-278.029</c:v>
                </c:pt>
                <c:pt idx="43255">
                  <c:v>-278.01299999999998</c:v>
                </c:pt>
                <c:pt idx="43256">
                  <c:v>-277.99700000000001</c:v>
                </c:pt>
                <c:pt idx="43257">
                  <c:v>-277.98099999999999</c:v>
                </c:pt>
                <c:pt idx="43258">
                  <c:v>-277.96499999999997</c:v>
                </c:pt>
                <c:pt idx="43259">
                  <c:v>-277.94900000000001</c:v>
                </c:pt>
                <c:pt idx="43260">
                  <c:v>-277.93299999999999</c:v>
                </c:pt>
                <c:pt idx="43261">
                  <c:v>-277.91699999999997</c:v>
                </c:pt>
                <c:pt idx="43262">
                  <c:v>-277.90100000000001</c:v>
                </c:pt>
                <c:pt idx="43263">
                  <c:v>-277.88499999999999</c:v>
                </c:pt>
                <c:pt idx="43264">
                  <c:v>-277.86900000000003</c:v>
                </c:pt>
                <c:pt idx="43265">
                  <c:v>-277.85300000000001</c:v>
                </c:pt>
                <c:pt idx="43266">
                  <c:v>-277.83699999999999</c:v>
                </c:pt>
                <c:pt idx="43267">
                  <c:v>-277.82100000000003</c:v>
                </c:pt>
                <c:pt idx="43268">
                  <c:v>-277.80500000000001</c:v>
                </c:pt>
                <c:pt idx="43269">
                  <c:v>-277.78899999999999</c:v>
                </c:pt>
                <c:pt idx="43270">
                  <c:v>-277.77300000000002</c:v>
                </c:pt>
                <c:pt idx="43271">
                  <c:v>-277.75700000000001</c:v>
                </c:pt>
                <c:pt idx="43272">
                  <c:v>-277.74099999999999</c:v>
                </c:pt>
                <c:pt idx="43273">
                  <c:v>-277.72500000000002</c:v>
                </c:pt>
                <c:pt idx="43274">
                  <c:v>-277.709</c:v>
                </c:pt>
                <c:pt idx="43275">
                  <c:v>-277.69299999999998</c:v>
                </c:pt>
                <c:pt idx="43276">
                  <c:v>-277.67700000000002</c:v>
                </c:pt>
                <c:pt idx="43277">
                  <c:v>-277.661</c:v>
                </c:pt>
                <c:pt idx="43278">
                  <c:v>-277.64499999999998</c:v>
                </c:pt>
                <c:pt idx="43279">
                  <c:v>-277.62900000000002</c:v>
                </c:pt>
                <c:pt idx="43280">
                  <c:v>-277.613</c:v>
                </c:pt>
                <c:pt idx="43281">
                  <c:v>-277.59699999999998</c:v>
                </c:pt>
                <c:pt idx="43282">
                  <c:v>-277.58100000000002</c:v>
                </c:pt>
                <c:pt idx="43283">
                  <c:v>-277.565</c:v>
                </c:pt>
                <c:pt idx="43284">
                  <c:v>-277.54899999999998</c:v>
                </c:pt>
                <c:pt idx="43285">
                  <c:v>-277.53300000000002</c:v>
                </c:pt>
                <c:pt idx="43286">
                  <c:v>-277.517</c:v>
                </c:pt>
                <c:pt idx="43287">
                  <c:v>-277.50099999999998</c:v>
                </c:pt>
                <c:pt idx="43288">
                  <c:v>-277.48500000000001</c:v>
                </c:pt>
                <c:pt idx="43289">
                  <c:v>-277.46899999999999</c:v>
                </c:pt>
                <c:pt idx="43290">
                  <c:v>-277.45299999999997</c:v>
                </c:pt>
                <c:pt idx="43291">
                  <c:v>-277.43700000000001</c:v>
                </c:pt>
                <c:pt idx="43292">
                  <c:v>-277.42099999999999</c:v>
                </c:pt>
                <c:pt idx="43293">
                  <c:v>-277.40499999999997</c:v>
                </c:pt>
                <c:pt idx="43294">
                  <c:v>-277.38900000000001</c:v>
                </c:pt>
                <c:pt idx="43295">
                  <c:v>-277.37299999999999</c:v>
                </c:pt>
                <c:pt idx="43296">
                  <c:v>-277.35700000000003</c:v>
                </c:pt>
                <c:pt idx="43297">
                  <c:v>-277.34100000000001</c:v>
                </c:pt>
                <c:pt idx="43298">
                  <c:v>-277.32499999999999</c:v>
                </c:pt>
                <c:pt idx="43299">
                  <c:v>-277.30900000000003</c:v>
                </c:pt>
                <c:pt idx="43300">
                  <c:v>-277.29300000000001</c:v>
                </c:pt>
                <c:pt idx="43301">
                  <c:v>-277.27699999999999</c:v>
                </c:pt>
                <c:pt idx="43302">
                  <c:v>-277.26100000000002</c:v>
                </c:pt>
                <c:pt idx="43303">
                  <c:v>-277.245</c:v>
                </c:pt>
                <c:pt idx="43304">
                  <c:v>-277.22899999999998</c:v>
                </c:pt>
                <c:pt idx="43305">
                  <c:v>-277.21300000000002</c:v>
                </c:pt>
                <c:pt idx="43306">
                  <c:v>-277.197</c:v>
                </c:pt>
                <c:pt idx="43307">
                  <c:v>-277.18099999999998</c:v>
                </c:pt>
                <c:pt idx="43308">
                  <c:v>-277.16500000000002</c:v>
                </c:pt>
                <c:pt idx="43309">
                  <c:v>-277.149</c:v>
                </c:pt>
                <c:pt idx="43310">
                  <c:v>-277.13299999999998</c:v>
                </c:pt>
                <c:pt idx="43311">
                  <c:v>-277.11700000000002</c:v>
                </c:pt>
                <c:pt idx="43312">
                  <c:v>-277.101</c:v>
                </c:pt>
                <c:pt idx="43313">
                  <c:v>-277.08499999999998</c:v>
                </c:pt>
                <c:pt idx="43314">
                  <c:v>-277.06900000000002</c:v>
                </c:pt>
                <c:pt idx="43315">
                  <c:v>-277.053</c:v>
                </c:pt>
                <c:pt idx="43316">
                  <c:v>-277.03699999999998</c:v>
                </c:pt>
                <c:pt idx="43317">
                  <c:v>-277.02100000000002</c:v>
                </c:pt>
                <c:pt idx="43318">
                  <c:v>-277.005</c:v>
                </c:pt>
                <c:pt idx="43319">
                  <c:v>-276.98899999999998</c:v>
                </c:pt>
                <c:pt idx="43320">
                  <c:v>-276.97300000000001</c:v>
                </c:pt>
                <c:pt idx="43321">
                  <c:v>-276.95699999999999</c:v>
                </c:pt>
                <c:pt idx="43322">
                  <c:v>-276.94099999999997</c:v>
                </c:pt>
                <c:pt idx="43323">
                  <c:v>-276.92500000000001</c:v>
                </c:pt>
                <c:pt idx="43324">
                  <c:v>-276.90899999999999</c:v>
                </c:pt>
                <c:pt idx="43325">
                  <c:v>-276.89299999999997</c:v>
                </c:pt>
                <c:pt idx="43326">
                  <c:v>-276.87700000000001</c:v>
                </c:pt>
                <c:pt idx="43327">
                  <c:v>-276.86099999999999</c:v>
                </c:pt>
                <c:pt idx="43328">
                  <c:v>-276.84500000000003</c:v>
                </c:pt>
                <c:pt idx="43329">
                  <c:v>-276.82900000000001</c:v>
                </c:pt>
                <c:pt idx="43330">
                  <c:v>-276.81299999999999</c:v>
                </c:pt>
                <c:pt idx="43331">
                  <c:v>-276.79700000000003</c:v>
                </c:pt>
                <c:pt idx="43332">
                  <c:v>-276.78100000000001</c:v>
                </c:pt>
                <c:pt idx="43333">
                  <c:v>-276.76499999999999</c:v>
                </c:pt>
                <c:pt idx="43334">
                  <c:v>-276.74900000000002</c:v>
                </c:pt>
                <c:pt idx="43335">
                  <c:v>-276.733</c:v>
                </c:pt>
                <c:pt idx="43336">
                  <c:v>-276.71699999999998</c:v>
                </c:pt>
                <c:pt idx="43337">
                  <c:v>-276.70100000000002</c:v>
                </c:pt>
                <c:pt idx="43338">
                  <c:v>-276.685</c:v>
                </c:pt>
                <c:pt idx="43339">
                  <c:v>-276.66899999999998</c:v>
                </c:pt>
                <c:pt idx="43340">
                  <c:v>-276.65300000000002</c:v>
                </c:pt>
                <c:pt idx="43341">
                  <c:v>-276.637</c:v>
                </c:pt>
                <c:pt idx="43342">
                  <c:v>-276.62099999999998</c:v>
                </c:pt>
                <c:pt idx="43343">
                  <c:v>-276.60500000000002</c:v>
                </c:pt>
                <c:pt idx="43344">
                  <c:v>-276.589</c:v>
                </c:pt>
                <c:pt idx="43345">
                  <c:v>-276.57299999999998</c:v>
                </c:pt>
                <c:pt idx="43346">
                  <c:v>-276.55700000000002</c:v>
                </c:pt>
                <c:pt idx="43347">
                  <c:v>-276.541</c:v>
                </c:pt>
                <c:pt idx="43348">
                  <c:v>-276.52499999999998</c:v>
                </c:pt>
                <c:pt idx="43349">
                  <c:v>-276.50900000000001</c:v>
                </c:pt>
                <c:pt idx="43350">
                  <c:v>-276.49299999999999</c:v>
                </c:pt>
                <c:pt idx="43351">
                  <c:v>-276.47699999999998</c:v>
                </c:pt>
                <c:pt idx="43352">
                  <c:v>-276.46100000000001</c:v>
                </c:pt>
                <c:pt idx="43353">
                  <c:v>-276.44499999999999</c:v>
                </c:pt>
                <c:pt idx="43354">
                  <c:v>-276.42899999999997</c:v>
                </c:pt>
                <c:pt idx="43355">
                  <c:v>-276.41300000000001</c:v>
                </c:pt>
                <c:pt idx="43356">
                  <c:v>-276.39699999999999</c:v>
                </c:pt>
                <c:pt idx="43357">
                  <c:v>-276.38099999999997</c:v>
                </c:pt>
                <c:pt idx="43358">
                  <c:v>-276.36500000000001</c:v>
                </c:pt>
                <c:pt idx="43359">
                  <c:v>-276.34899999999999</c:v>
                </c:pt>
                <c:pt idx="43360">
                  <c:v>-276.33300000000003</c:v>
                </c:pt>
                <c:pt idx="43361">
                  <c:v>-276.31799999999998</c:v>
                </c:pt>
                <c:pt idx="43362">
                  <c:v>-276.30200000000002</c:v>
                </c:pt>
                <c:pt idx="43363">
                  <c:v>-276.286</c:v>
                </c:pt>
                <c:pt idx="43364">
                  <c:v>-276.27</c:v>
                </c:pt>
                <c:pt idx="43365">
                  <c:v>-276.25400000000002</c:v>
                </c:pt>
                <c:pt idx="43366">
                  <c:v>-276.238</c:v>
                </c:pt>
                <c:pt idx="43367">
                  <c:v>-276.22199999999998</c:v>
                </c:pt>
                <c:pt idx="43368">
                  <c:v>-276.20600000000002</c:v>
                </c:pt>
                <c:pt idx="43369">
                  <c:v>-276.19</c:v>
                </c:pt>
                <c:pt idx="43370">
                  <c:v>-276.17399999999998</c:v>
                </c:pt>
                <c:pt idx="43371">
                  <c:v>-276.15800000000002</c:v>
                </c:pt>
                <c:pt idx="43372">
                  <c:v>-276.142</c:v>
                </c:pt>
                <c:pt idx="43373">
                  <c:v>-276.12599999999998</c:v>
                </c:pt>
                <c:pt idx="43374">
                  <c:v>-276.11</c:v>
                </c:pt>
                <c:pt idx="43375">
                  <c:v>-276.09399999999999</c:v>
                </c:pt>
                <c:pt idx="43376">
                  <c:v>-276.07799999999997</c:v>
                </c:pt>
                <c:pt idx="43377">
                  <c:v>-276.06200000000001</c:v>
                </c:pt>
                <c:pt idx="43378">
                  <c:v>-276.04599999999999</c:v>
                </c:pt>
                <c:pt idx="43379">
                  <c:v>-276.02999999999997</c:v>
                </c:pt>
                <c:pt idx="43380">
                  <c:v>-276.01400000000001</c:v>
                </c:pt>
                <c:pt idx="43381">
                  <c:v>-275.99799999999999</c:v>
                </c:pt>
                <c:pt idx="43382">
                  <c:v>-275.98200000000003</c:v>
                </c:pt>
                <c:pt idx="43383">
                  <c:v>-275.96600000000001</c:v>
                </c:pt>
                <c:pt idx="43384">
                  <c:v>-275.95</c:v>
                </c:pt>
                <c:pt idx="43385">
                  <c:v>-275.93400000000003</c:v>
                </c:pt>
                <c:pt idx="43386">
                  <c:v>-275.91800000000001</c:v>
                </c:pt>
                <c:pt idx="43387">
                  <c:v>-275.90199999999999</c:v>
                </c:pt>
                <c:pt idx="43388">
                  <c:v>-275.88600000000002</c:v>
                </c:pt>
                <c:pt idx="43389">
                  <c:v>-275.87</c:v>
                </c:pt>
                <c:pt idx="43390">
                  <c:v>-275.85399999999998</c:v>
                </c:pt>
                <c:pt idx="43391">
                  <c:v>-275.83800000000002</c:v>
                </c:pt>
                <c:pt idx="43392">
                  <c:v>-275.822</c:v>
                </c:pt>
                <c:pt idx="43393">
                  <c:v>-275.80599999999998</c:v>
                </c:pt>
                <c:pt idx="43394">
                  <c:v>-275.79000000000002</c:v>
                </c:pt>
                <c:pt idx="43395">
                  <c:v>-275.774</c:v>
                </c:pt>
                <c:pt idx="43396">
                  <c:v>-275.75799999999998</c:v>
                </c:pt>
                <c:pt idx="43397">
                  <c:v>-275.74200000000002</c:v>
                </c:pt>
                <c:pt idx="43398">
                  <c:v>-275.726</c:v>
                </c:pt>
                <c:pt idx="43399">
                  <c:v>-275.70999999999998</c:v>
                </c:pt>
                <c:pt idx="43400">
                  <c:v>-275.69400000000002</c:v>
                </c:pt>
                <c:pt idx="43401">
                  <c:v>-275.678</c:v>
                </c:pt>
                <c:pt idx="43402">
                  <c:v>-275.66199999999998</c:v>
                </c:pt>
                <c:pt idx="43403">
                  <c:v>-275.64600000000002</c:v>
                </c:pt>
                <c:pt idx="43404">
                  <c:v>-275.63</c:v>
                </c:pt>
                <c:pt idx="43405">
                  <c:v>-275.61399999999998</c:v>
                </c:pt>
                <c:pt idx="43406">
                  <c:v>-275.59800000000001</c:v>
                </c:pt>
                <c:pt idx="43407">
                  <c:v>-275.58199999999999</c:v>
                </c:pt>
                <c:pt idx="43408">
                  <c:v>-275.56599999999997</c:v>
                </c:pt>
                <c:pt idx="43409">
                  <c:v>-275.55</c:v>
                </c:pt>
                <c:pt idx="43410">
                  <c:v>-275.53399999999999</c:v>
                </c:pt>
                <c:pt idx="43411">
                  <c:v>-275.51799999999997</c:v>
                </c:pt>
                <c:pt idx="43412">
                  <c:v>-275.50200000000001</c:v>
                </c:pt>
                <c:pt idx="43413">
                  <c:v>-275.48599999999999</c:v>
                </c:pt>
                <c:pt idx="43414">
                  <c:v>-275.47000000000003</c:v>
                </c:pt>
                <c:pt idx="43415">
                  <c:v>-275.45400000000001</c:v>
                </c:pt>
                <c:pt idx="43416">
                  <c:v>-275.43799999999999</c:v>
                </c:pt>
                <c:pt idx="43417">
                  <c:v>-275.42200000000003</c:v>
                </c:pt>
                <c:pt idx="43418">
                  <c:v>-275.40600000000001</c:v>
                </c:pt>
                <c:pt idx="43419">
                  <c:v>-275.39</c:v>
                </c:pt>
                <c:pt idx="43420">
                  <c:v>-275.37400000000002</c:v>
                </c:pt>
                <c:pt idx="43421">
                  <c:v>-275.358</c:v>
                </c:pt>
                <c:pt idx="43422">
                  <c:v>-275.34199999999998</c:v>
                </c:pt>
                <c:pt idx="43423">
                  <c:v>-275.32600000000002</c:v>
                </c:pt>
                <c:pt idx="43424">
                  <c:v>-275.31</c:v>
                </c:pt>
                <c:pt idx="43425">
                  <c:v>-275.29399999999998</c:v>
                </c:pt>
                <c:pt idx="43426">
                  <c:v>-275.27800000000002</c:v>
                </c:pt>
                <c:pt idx="43427">
                  <c:v>-275.262</c:v>
                </c:pt>
                <c:pt idx="43428">
                  <c:v>-275.24599999999998</c:v>
                </c:pt>
                <c:pt idx="43429">
                  <c:v>-275.23</c:v>
                </c:pt>
                <c:pt idx="43430">
                  <c:v>-275.214</c:v>
                </c:pt>
                <c:pt idx="43431">
                  <c:v>-275.19799999999998</c:v>
                </c:pt>
                <c:pt idx="43432">
                  <c:v>-275.18200000000002</c:v>
                </c:pt>
                <c:pt idx="43433">
                  <c:v>-275.166</c:v>
                </c:pt>
                <c:pt idx="43434">
                  <c:v>-275.14999999999998</c:v>
                </c:pt>
                <c:pt idx="43435">
                  <c:v>-275.13400000000001</c:v>
                </c:pt>
                <c:pt idx="43436">
                  <c:v>-275.11799999999999</c:v>
                </c:pt>
                <c:pt idx="43437">
                  <c:v>-275.10199999999998</c:v>
                </c:pt>
                <c:pt idx="43438">
                  <c:v>-275.08600000000001</c:v>
                </c:pt>
                <c:pt idx="43439">
                  <c:v>-275.07</c:v>
                </c:pt>
                <c:pt idx="43440">
                  <c:v>-275.05399999999997</c:v>
                </c:pt>
                <c:pt idx="43441">
                  <c:v>-275.03800000000001</c:v>
                </c:pt>
                <c:pt idx="43442">
                  <c:v>-275.02199999999999</c:v>
                </c:pt>
                <c:pt idx="43443">
                  <c:v>-275.00599999999997</c:v>
                </c:pt>
                <c:pt idx="43444">
                  <c:v>-274.99</c:v>
                </c:pt>
                <c:pt idx="43445">
                  <c:v>-274.97399999999999</c:v>
                </c:pt>
                <c:pt idx="43446">
                  <c:v>-274.95800000000003</c:v>
                </c:pt>
                <c:pt idx="43447">
                  <c:v>-274.94200000000001</c:v>
                </c:pt>
                <c:pt idx="43448">
                  <c:v>-274.92599999999999</c:v>
                </c:pt>
                <c:pt idx="43449">
                  <c:v>-274.91000000000003</c:v>
                </c:pt>
                <c:pt idx="43450">
                  <c:v>-274.89400000000001</c:v>
                </c:pt>
                <c:pt idx="43451">
                  <c:v>-274.87799999999999</c:v>
                </c:pt>
                <c:pt idx="43452">
                  <c:v>-274.86200000000002</c:v>
                </c:pt>
                <c:pt idx="43453">
                  <c:v>-274.846</c:v>
                </c:pt>
                <c:pt idx="43454">
                  <c:v>-274.83</c:v>
                </c:pt>
                <c:pt idx="43455">
                  <c:v>-274.81400000000002</c:v>
                </c:pt>
                <c:pt idx="43456">
                  <c:v>-274.798</c:v>
                </c:pt>
                <c:pt idx="43457">
                  <c:v>-274.78199999999998</c:v>
                </c:pt>
                <c:pt idx="43458">
                  <c:v>-274.76600000000002</c:v>
                </c:pt>
                <c:pt idx="43459">
                  <c:v>-274.75</c:v>
                </c:pt>
                <c:pt idx="43460">
                  <c:v>-274.73399999999998</c:v>
                </c:pt>
                <c:pt idx="43461">
                  <c:v>-274.71800000000002</c:v>
                </c:pt>
                <c:pt idx="43462">
                  <c:v>-274.702</c:v>
                </c:pt>
                <c:pt idx="43463">
                  <c:v>-274.68599999999998</c:v>
                </c:pt>
                <c:pt idx="43464">
                  <c:v>-274.67</c:v>
                </c:pt>
                <c:pt idx="43465">
                  <c:v>-274.654</c:v>
                </c:pt>
                <c:pt idx="43466">
                  <c:v>-274.63799999999998</c:v>
                </c:pt>
                <c:pt idx="43467">
                  <c:v>-274.62200000000001</c:v>
                </c:pt>
                <c:pt idx="43468">
                  <c:v>-274.60599999999999</c:v>
                </c:pt>
                <c:pt idx="43469">
                  <c:v>-274.58999999999997</c:v>
                </c:pt>
                <c:pt idx="43470">
                  <c:v>-274.57400000000001</c:v>
                </c:pt>
                <c:pt idx="43471">
                  <c:v>-274.55799999999999</c:v>
                </c:pt>
                <c:pt idx="43472">
                  <c:v>-274.54199999999997</c:v>
                </c:pt>
                <c:pt idx="43473">
                  <c:v>-274.52600000000001</c:v>
                </c:pt>
                <c:pt idx="43474">
                  <c:v>-274.51</c:v>
                </c:pt>
                <c:pt idx="43475">
                  <c:v>-274.495</c:v>
                </c:pt>
                <c:pt idx="43476">
                  <c:v>-274.47899999999998</c:v>
                </c:pt>
                <c:pt idx="43477">
                  <c:v>-274.46300000000002</c:v>
                </c:pt>
                <c:pt idx="43478">
                  <c:v>-274.447</c:v>
                </c:pt>
                <c:pt idx="43479">
                  <c:v>-274.43099999999998</c:v>
                </c:pt>
                <c:pt idx="43480">
                  <c:v>-274.41500000000002</c:v>
                </c:pt>
                <c:pt idx="43481">
                  <c:v>-274.399</c:v>
                </c:pt>
                <c:pt idx="43482">
                  <c:v>-274.38299999999998</c:v>
                </c:pt>
                <c:pt idx="43483">
                  <c:v>-274.36700000000002</c:v>
                </c:pt>
                <c:pt idx="43484">
                  <c:v>-274.351</c:v>
                </c:pt>
                <c:pt idx="43485">
                  <c:v>-274.33499999999998</c:v>
                </c:pt>
                <c:pt idx="43486">
                  <c:v>-274.31900000000002</c:v>
                </c:pt>
                <c:pt idx="43487">
                  <c:v>-274.303</c:v>
                </c:pt>
                <c:pt idx="43488">
                  <c:v>-274.28699999999998</c:v>
                </c:pt>
                <c:pt idx="43489">
                  <c:v>-274.27100000000002</c:v>
                </c:pt>
                <c:pt idx="43490">
                  <c:v>-274.255</c:v>
                </c:pt>
                <c:pt idx="43491">
                  <c:v>-274.23899999999998</c:v>
                </c:pt>
                <c:pt idx="43492">
                  <c:v>-274.22300000000001</c:v>
                </c:pt>
                <c:pt idx="43493">
                  <c:v>-274.20699999999999</c:v>
                </c:pt>
                <c:pt idx="43494">
                  <c:v>-274.19099999999997</c:v>
                </c:pt>
                <c:pt idx="43495">
                  <c:v>-274.17500000000001</c:v>
                </c:pt>
                <c:pt idx="43496">
                  <c:v>-274.15899999999999</c:v>
                </c:pt>
                <c:pt idx="43497">
                  <c:v>-274.14299999999997</c:v>
                </c:pt>
                <c:pt idx="43498">
                  <c:v>-274.12700000000001</c:v>
                </c:pt>
                <c:pt idx="43499">
                  <c:v>-274.11099999999999</c:v>
                </c:pt>
                <c:pt idx="43500">
                  <c:v>-274.09500000000003</c:v>
                </c:pt>
                <c:pt idx="43501">
                  <c:v>-274.07900000000001</c:v>
                </c:pt>
                <c:pt idx="43502">
                  <c:v>-274.06299999999999</c:v>
                </c:pt>
                <c:pt idx="43503">
                  <c:v>-274.04700000000003</c:v>
                </c:pt>
                <c:pt idx="43504">
                  <c:v>-274.03100000000001</c:v>
                </c:pt>
                <c:pt idx="43505">
                  <c:v>-274.01499999999999</c:v>
                </c:pt>
                <c:pt idx="43506">
                  <c:v>-273.99900000000002</c:v>
                </c:pt>
                <c:pt idx="43507">
                  <c:v>-273.983</c:v>
                </c:pt>
                <c:pt idx="43508">
                  <c:v>-273.96699999999998</c:v>
                </c:pt>
                <c:pt idx="43509">
                  <c:v>-273.95100000000002</c:v>
                </c:pt>
                <c:pt idx="43510">
                  <c:v>-273.935</c:v>
                </c:pt>
                <c:pt idx="43511">
                  <c:v>-273.91899999999998</c:v>
                </c:pt>
                <c:pt idx="43512">
                  <c:v>-273.90300000000002</c:v>
                </c:pt>
                <c:pt idx="43513">
                  <c:v>-273.887</c:v>
                </c:pt>
                <c:pt idx="43514">
                  <c:v>-273.87099999999998</c:v>
                </c:pt>
                <c:pt idx="43515">
                  <c:v>-273.85500000000002</c:v>
                </c:pt>
                <c:pt idx="43516">
                  <c:v>-273.839</c:v>
                </c:pt>
                <c:pt idx="43517">
                  <c:v>-273.82299999999998</c:v>
                </c:pt>
                <c:pt idx="43518">
                  <c:v>-273.80700000000002</c:v>
                </c:pt>
                <c:pt idx="43519">
                  <c:v>-273.791</c:v>
                </c:pt>
                <c:pt idx="43520">
                  <c:v>-273.77499999999998</c:v>
                </c:pt>
                <c:pt idx="43521">
                  <c:v>-273.75900000000001</c:v>
                </c:pt>
                <c:pt idx="43522">
                  <c:v>-273.74299999999999</c:v>
                </c:pt>
                <c:pt idx="43523">
                  <c:v>-273.72699999999998</c:v>
                </c:pt>
                <c:pt idx="43524">
                  <c:v>-273.71100000000001</c:v>
                </c:pt>
                <c:pt idx="43525">
                  <c:v>-273.69499999999999</c:v>
                </c:pt>
                <c:pt idx="43526">
                  <c:v>-273.67899999999997</c:v>
                </c:pt>
                <c:pt idx="43527">
                  <c:v>-273.66300000000001</c:v>
                </c:pt>
                <c:pt idx="43528">
                  <c:v>-273.64699999999999</c:v>
                </c:pt>
                <c:pt idx="43529">
                  <c:v>-273.63099999999997</c:v>
                </c:pt>
                <c:pt idx="43530">
                  <c:v>-273.61500000000001</c:v>
                </c:pt>
                <c:pt idx="43531">
                  <c:v>-273.59899999999999</c:v>
                </c:pt>
                <c:pt idx="43532">
                  <c:v>-273.58300000000003</c:v>
                </c:pt>
                <c:pt idx="43533">
                  <c:v>-273.56700000000001</c:v>
                </c:pt>
                <c:pt idx="43534">
                  <c:v>-273.55099999999999</c:v>
                </c:pt>
                <c:pt idx="43535">
                  <c:v>-273.53500000000003</c:v>
                </c:pt>
                <c:pt idx="43536">
                  <c:v>-273.51900000000001</c:v>
                </c:pt>
                <c:pt idx="43537">
                  <c:v>-273.50299999999999</c:v>
                </c:pt>
                <c:pt idx="43538">
                  <c:v>-273.48700000000002</c:v>
                </c:pt>
                <c:pt idx="43539">
                  <c:v>-273.471</c:v>
                </c:pt>
                <c:pt idx="43540">
                  <c:v>-273.45499999999998</c:v>
                </c:pt>
                <c:pt idx="43541">
                  <c:v>-273.43900000000002</c:v>
                </c:pt>
                <c:pt idx="43542">
                  <c:v>-273.423</c:v>
                </c:pt>
                <c:pt idx="43543">
                  <c:v>-273.40699999999998</c:v>
                </c:pt>
                <c:pt idx="43544">
                  <c:v>-273.39100000000002</c:v>
                </c:pt>
                <c:pt idx="43545">
                  <c:v>-273.375</c:v>
                </c:pt>
                <c:pt idx="43546">
                  <c:v>-273.35899999999998</c:v>
                </c:pt>
                <c:pt idx="43547">
                  <c:v>-273.34300000000002</c:v>
                </c:pt>
                <c:pt idx="43548">
                  <c:v>-273.327</c:v>
                </c:pt>
                <c:pt idx="43549">
                  <c:v>-273.31099999999998</c:v>
                </c:pt>
                <c:pt idx="43550">
                  <c:v>-273.29500000000002</c:v>
                </c:pt>
                <c:pt idx="43551">
                  <c:v>-273.279</c:v>
                </c:pt>
                <c:pt idx="43552">
                  <c:v>-273.26299999999998</c:v>
                </c:pt>
                <c:pt idx="43553">
                  <c:v>-273.24700000000001</c:v>
                </c:pt>
                <c:pt idx="43554">
                  <c:v>-273.23099999999999</c:v>
                </c:pt>
                <c:pt idx="43555">
                  <c:v>-273.21499999999997</c:v>
                </c:pt>
                <c:pt idx="43556">
                  <c:v>-273.19900000000001</c:v>
                </c:pt>
                <c:pt idx="43557">
                  <c:v>-273.18299999999999</c:v>
                </c:pt>
                <c:pt idx="43558">
                  <c:v>-273.16699999999997</c:v>
                </c:pt>
                <c:pt idx="43559">
                  <c:v>-273.15100000000001</c:v>
                </c:pt>
                <c:pt idx="43560">
                  <c:v>-273.13499999999999</c:v>
                </c:pt>
                <c:pt idx="43561">
                  <c:v>-273.11900000000003</c:v>
                </c:pt>
                <c:pt idx="43562">
                  <c:v>-273.10300000000001</c:v>
                </c:pt>
                <c:pt idx="43563">
                  <c:v>-273.08699999999999</c:v>
                </c:pt>
                <c:pt idx="43564">
                  <c:v>-273.07100000000003</c:v>
                </c:pt>
                <c:pt idx="43565">
                  <c:v>-273.05500000000001</c:v>
                </c:pt>
                <c:pt idx="43566">
                  <c:v>-273.03899999999999</c:v>
                </c:pt>
                <c:pt idx="43567">
                  <c:v>-273.02300000000002</c:v>
                </c:pt>
                <c:pt idx="43568">
                  <c:v>-273.00700000000001</c:v>
                </c:pt>
                <c:pt idx="43569">
                  <c:v>-272.99099999999999</c:v>
                </c:pt>
                <c:pt idx="43570">
                  <c:v>-272.97500000000002</c:v>
                </c:pt>
                <c:pt idx="43571">
                  <c:v>-272.959</c:v>
                </c:pt>
                <c:pt idx="43572">
                  <c:v>-272.94299999999998</c:v>
                </c:pt>
                <c:pt idx="43573">
                  <c:v>-272.92700000000002</c:v>
                </c:pt>
                <c:pt idx="43574">
                  <c:v>-272.911</c:v>
                </c:pt>
                <c:pt idx="43575">
                  <c:v>-272.89499999999998</c:v>
                </c:pt>
                <c:pt idx="43576">
                  <c:v>-272.87900000000002</c:v>
                </c:pt>
                <c:pt idx="43577">
                  <c:v>-272.863</c:v>
                </c:pt>
                <c:pt idx="43578">
                  <c:v>-272.84699999999998</c:v>
                </c:pt>
                <c:pt idx="43579">
                  <c:v>-272.83100000000002</c:v>
                </c:pt>
                <c:pt idx="43580">
                  <c:v>-272.815</c:v>
                </c:pt>
                <c:pt idx="43581">
                  <c:v>-272.79899999999998</c:v>
                </c:pt>
                <c:pt idx="43582">
                  <c:v>-272.78300000000002</c:v>
                </c:pt>
                <c:pt idx="43583">
                  <c:v>-272.767</c:v>
                </c:pt>
                <c:pt idx="43584">
                  <c:v>-272.75099999999998</c:v>
                </c:pt>
                <c:pt idx="43585">
                  <c:v>-272.73500000000001</c:v>
                </c:pt>
                <c:pt idx="43586">
                  <c:v>-272.71899999999999</c:v>
                </c:pt>
                <c:pt idx="43587">
                  <c:v>-272.70299999999997</c:v>
                </c:pt>
                <c:pt idx="43588">
                  <c:v>-272.68799999999999</c:v>
                </c:pt>
                <c:pt idx="43589">
                  <c:v>-272.67200000000003</c:v>
                </c:pt>
                <c:pt idx="43590">
                  <c:v>-272.65600000000001</c:v>
                </c:pt>
                <c:pt idx="43591">
                  <c:v>-272.64</c:v>
                </c:pt>
                <c:pt idx="43592">
                  <c:v>-272.62400000000002</c:v>
                </c:pt>
                <c:pt idx="43593">
                  <c:v>-272.608</c:v>
                </c:pt>
                <c:pt idx="43594">
                  <c:v>-272.59199999999998</c:v>
                </c:pt>
                <c:pt idx="43595">
                  <c:v>-272.57600000000002</c:v>
                </c:pt>
                <c:pt idx="43596">
                  <c:v>-272.56</c:v>
                </c:pt>
                <c:pt idx="43597">
                  <c:v>-272.54399999999998</c:v>
                </c:pt>
                <c:pt idx="43598">
                  <c:v>-272.52800000000002</c:v>
                </c:pt>
                <c:pt idx="43599">
                  <c:v>-272.512</c:v>
                </c:pt>
                <c:pt idx="43600">
                  <c:v>-272.49599999999998</c:v>
                </c:pt>
                <c:pt idx="43601">
                  <c:v>-272.48</c:v>
                </c:pt>
                <c:pt idx="43602">
                  <c:v>-272.464</c:v>
                </c:pt>
                <c:pt idx="43603">
                  <c:v>-272.44799999999998</c:v>
                </c:pt>
                <c:pt idx="43604">
                  <c:v>-272.43200000000002</c:v>
                </c:pt>
                <c:pt idx="43605">
                  <c:v>-272.416</c:v>
                </c:pt>
                <c:pt idx="43606">
                  <c:v>-272.39999999999998</c:v>
                </c:pt>
                <c:pt idx="43607">
                  <c:v>-272.38400000000001</c:v>
                </c:pt>
                <c:pt idx="43608">
                  <c:v>-272.36799999999999</c:v>
                </c:pt>
                <c:pt idx="43609">
                  <c:v>-272.35199999999998</c:v>
                </c:pt>
                <c:pt idx="43610">
                  <c:v>-272.33600000000001</c:v>
                </c:pt>
                <c:pt idx="43611">
                  <c:v>-272.32</c:v>
                </c:pt>
                <c:pt idx="43612">
                  <c:v>-272.30399999999997</c:v>
                </c:pt>
                <c:pt idx="43613">
                  <c:v>-272.28800000000001</c:v>
                </c:pt>
                <c:pt idx="43614">
                  <c:v>-272.27199999999999</c:v>
                </c:pt>
                <c:pt idx="43615">
                  <c:v>-272.25599999999997</c:v>
                </c:pt>
                <c:pt idx="43616">
                  <c:v>-272.24</c:v>
                </c:pt>
                <c:pt idx="43617">
                  <c:v>-272.22399999999999</c:v>
                </c:pt>
                <c:pt idx="43618">
                  <c:v>-272.20800000000003</c:v>
                </c:pt>
                <c:pt idx="43619">
                  <c:v>-272.19200000000001</c:v>
                </c:pt>
                <c:pt idx="43620">
                  <c:v>-272.17599999999999</c:v>
                </c:pt>
                <c:pt idx="43621">
                  <c:v>-272.16000000000003</c:v>
                </c:pt>
                <c:pt idx="43622">
                  <c:v>-272.14400000000001</c:v>
                </c:pt>
                <c:pt idx="43623">
                  <c:v>-272.12799999999999</c:v>
                </c:pt>
                <c:pt idx="43624">
                  <c:v>-272.11200000000002</c:v>
                </c:pt>
                <c:pt idx="43625">
                  <c:v>-272.096</c:v>
                </c:pt>
                <c:pt idx="43626">
                  <c:v>-272.08</c:v>
                </c:pt>
                <c:pt idx="43627">
                  <c:v>-272.06400000000002</c:v>
                </c:pt>
                <c:pt idx="43628">
                  <c:v>-272.048</c:v>
                </c:pt>
                <c:pt idx="43629">
                  <c:v>-272.03199999999998</c:v>
                </c:pt>
                <c:pt idx="43630">
                  <c:v>-272.01600000000002</c:v>
                </c:pt>
                <c:pt idx="43631">
                  <c:v>-272</c:v>
                </c:pt>
                <c:pt idx="43632">
                  <c:v>-271.98399999999998</c:v>
                </c:pt>
                <c:pt idx="43633">
                  <c:v>-271.96800000000002</c:v>
                </c:pt>
                <c:pt idx="43634">
                  <c:v>-271.952</c:v>
                </c:pt>
                <c:pt idx="43635">
                  <c:v>-271.93599999999998</c:v>
                </c:pt>
                <c:pt idx="43636">
                  <c:v>-271.92</c:v>
                </c:pt>
                <c:pt idx="43637">
                  <c:v>-271.904</c:v>
                </c:pt>
                <c:pt idx="43638">
                  <c:v>-271.88799999999998</c:v>
                </c:pt>
                <c:pt idx="43639">
                  <c:v>-271.87200000000001</c:v>
                </c:pt>
                <c:pt idx="43640">
                  <c:v>-271.85599999999999</c:v>
                </c:pt>
                <c:pt idx="43641">
                  <c:v>-271.83999999999997</c:v>
                </c:pt>
                <c:pt idx="43642">
                  <c:v>-271.82400000000001</c:v>
                </c:pt>
                <c:pt idx="43643">
                  <c:v>-271.80799999999999</c:v>
                </c:pt>
                <c:pt idx="43644">
                  <c:v>-271.79199999999997</c:v>
                </c:pt>
                <c:pt idx="43645">
                  <c:v>-271.77600000000001</c:v>
                </c:pt>
                <c:pt idx="43646">
                  <c:v>-271.76</c:v>
                </c:pt>
                <c:pt idx="43647">
                  <c:v>-271.74400000000003</c:v>
                </c:pt>
                <c:pt idx="43648">
                  <c:v>-271.72800000000001</c:v>
                </c:pt>
                <c:pt idx="43649">
                  <c:v>-271.71199999999999</c:v>
                </c:pt>
                <c:pt idx="43650">
                  <c:v>-271.69600000000003</c:v>
                </c:pt>
                <c:pt idx="43651">
                  <c:v>-271.68</c:v>
                </c:pt>
                <c:pt idx="43652">
                  <c:v>-271.66399999999999</c:v>
                </c:pt>
                <c:pt idx="43653">
                  <c:v>-271.64800000000002</c:v>
                </c:pt>
                <c:pt idx="43654">
                  <c:v>-271.63200000000001</c:v>
                </c:pt>
                <c:pt idx="43655">
                  <c:v>-271.61599999999999</c:v>
                </c:pt>
                <c:pt idx="43656">
                  <c:v>-271.60000000000002</c:v>
                </c:pt>
                <c:pt idx="43657">
                  <c:v>-271.584</c:v>
                </c:pt>
                <c:pt idx="43658">
                  <c:v>-271.56799999999998</c:v>
                </c:pt>
                <c:pt idx="43659">
                  <c:v>-271.55200000000002</c:v>
                </c:pt>
                <c:pt idx="43660">
                  <c:v>-271.536</c:v>
                </c:pt>
                <c:pt idx="43661">
                  <c:v>-271.52</c:v>
                </c:pt>
                <c:pt idx="43662">
                  <c:v>-271.50400000000002</c:v>
                </c:pt>
                <c:pt idx="43663">
                  <c:v>-271.488</c:v>
                </c:pt>
                <c:pt idx="43664">
                  <c:v>-271.47199999999998</c:v>
                </c:pt>
                <c:pt idx="43665">
                  <c:v>-271.45600000000002</c:v>
                </c:pt>
                <c:pt idx="43666">
                  <c:v>-271.44</c:v>
                </c:pt>
                <c:pt idx="43667">
                  <c:v>-271.42399999999998</c:v>
                </c:pt>
                <c:pt idx="43668">
                  <c:v>-271.40800000000002</c:v>
                </c:pt>
                <c:pt idx="43669">
                  <c:v>-271.392</c:v>
                </c:pt>
                <c:pt idx="43670">
                  <c:v>-271.37599999999998</c:v>
                </c:pt>
                <c:pt idx="43671">
                  <c:v>-271.36</c:v>
                </c:pt>
                <c:pt idx="43672">
                  <c:v>-271.34399999999999</c:v>
                </c:pt>
                <c:pt idx="43673">
                  <c:v>-271.32799999999997</c:v>
                </c:pt>
                <c:pt idx="43674">
                  <c:v>-271.31200000000001</c:v>
                </c:pt>
                <c:pt idx="43675">
                  <c:v>-271.29599999999999</c:v>
                </c:pt>
                <c:pt idx="43676">
                  <c:v>-271.27999999999997</c:v>
                </c:pt>
                <c:pt idx="43677">
                  <c:v>-271.26400000000001</c:v>
                </c:pt>
                <c:pt idx="43678">
                  <c:v>-271.24799999999999</c:v>
                </c:pt>
                <c:pt idx="43679">
                  <c:v>-271.23200000000003</c:v>
                </c:pt>
                <c:pt idx="43680">
                  <c:v>-271.21600000000001</c:v>
                </c:pt>
                <c:pt idx="43681">
                  <c:v>-271.2</c:v>
                </c:pt>
                <c:pt idx="43682">
                  <c:v>-271.18400000000003</c:v>
                </c:pt>
                <c:pt idx="43683">
                  <c:v>-271.16800000000001</c:v>
                </c:pt>
                <c:pt idx="43684">
                  <c:v>-271.15199999999999</c:v>
                </c:pt>
                <c:pt idx="43685">
                  <c:v>-271.13600000000002</c:v>
                </c:pt>
                <c:pt idx="43686">
                  <c:v>-271.12</c:v>
                </c:pt>
                <c:pt idx="43687">
                  <c:v>-271.10399999999998</c:v>
                </c:pt>
                <c:pt idx="43688">
                  <c:v>-271.08800000000002</c:v>
                </c:pt>
                <c:pt idx="43689">
                  <c:v>-271.072</c:v>
                </c:pt>
                <c:pt idx="43690">
                  <c:v>-271.05599999999998</c:v>
                </c:pt>
                <c:pt idx="43691">
                  <c:v>-271.04000000000002</c:v>
                </c:pt>
                <c:pt idx="43692">
                  <c:v>-271.024</c:v>
                </c:pt>
                <c:pt idx="43693">
                  <c:v>-271.00799999999998</c:v>
                </c:pt>
                <c:pt idx="43694">
                  <c:v>-270.99200000000002</c:v>
                </c:pt>
                <c:pt idx="43695">
                  <c:v>-270.976</c:v>
                </c:pt>
                <c:pt idx="43696">
                  <c:v>-270.95999999999998</c:v>
                </c:pt>
                <c:pt idx="43697">
                  <c:v>-270.94400000000002</c:v>
                </c:pt>
                <c:pt idx="43698">
                  <c:v>-270.928</c:v>
                </c:pt>
                <c:pt idx="43699">
                  <c:v>-270.91199999999998</c:v>
                </c:pt>
                <c:pt idx="43700">
                  <c:v>-270.89600000000002</c:v>
                </c:pt>
                <c:pt idx="43701">
                  <c:v>-270.88</c:v>
                </c:pt>
                <c:pt idx="43702">
                  <c:v>-270.86500000000001</c:v>
                </c:pt>
                <c:pt idx="43703">
                  <c:v>-270.84899999999999</c:v>
                </c:pt>
                <c:pt idx="43704">
                  <c:v>-270.83300000000003</c:v>
                </c:pt>
                <c:pt idx="43705">
                  <c:v>-270.81700000000001</c:v>
                </c:pt>
                <c:pt idx="43706">
                  <c:v>-270.80099999999999</c:v>
                </c:pt>
                <c:pt idx="43707">
                  <c:v>-270.78500000000003</c:v>
                </c:pt>
                <c:pt idx="43708">
                  <c:v>-270.76900000000001</c:v>
                </c:pt>
                <c:pt idx="43709">
                  <c:v>-270.75299999999999</c:v>
                </c:pt>
                <c:pt idx="43710">
                  <c:v>-270.73700000000002</c:v>
                </c:pt>
                <c:pt idx="43711">
                  <c:v>-270.721</c:v>
                </c:pt>
                <c:pt idx="43712">
                  <c:v>-270.70499999999998</c:v>
                </c:pt>
                <c:pt idx="43713">
                  <c:v>-270.68900000000002</c:v>
                </c:pt>
                <c:pt idx="43714">
                  <c:v>-270.673</c:v>
                </c:pt>
                <c:pt idx="43715">
                  <c:v>-270.65699999999998</c:v>
                </c:pt>
                <c:pt idx="43716">
                  <c:v>-270.64100000000002</c:v>
                </c:pt>
                <c:pt idx="43717">
                  <c:v>-270.625</c:v>
                </c:pt>
                <c:pt idx="43718">
                  <c:v>-270.60899999999998</c:v>
                </c:pt>
                <c:pt idx="43719">
                  <c:v>-270.59300000000002</c:v>
                </c:pt>
                <c:pt idx="43720">
                  <c:v>-270.577</c:v>
                </c:pt>
                <c:pt idx="43721">
                  <c:v>-270.56099999999998</c:v>
                </c:pt>
                <c:pt idx="43722">
                  <c:v>-270.54500000000002</c:v>
                </c:pt>
                <c:pt idx="43723">
                  <c:v>-270.529</c:v>
                </c:pt>
                <c:pt idx="43724">
                  <c:v>-270.51299999999998</c:v>
                </c:pt>
                <c:pt idx="43725">
                  <c:v>-270.49700000000001</c:v>
                </c:pt>
                <c:pt idx="43726">
                  <c:v>-270.48099999999999</c:v>
                </c:pt>
                <c:pt idx="43727">
                  <c:v>-270.46499999999997</c:v>
                </c:pt>
                <c:pt idx="43728">
                  <c:v>-270.44900000000001</c:v>
                </c:pt>
                <c:pt idx="43729">
                  <c:v>-270.43299999999999</c:v>
                </c:pt>
                <c:pt idx="43730">
                  <c:v>-270.41699999999997</c:v>
                </c:pt>
                <c:pt idx="43731">
                  <c:v>-270.40100000000001</c:v>
                </c:pt>
                <c:pt idx="43732">
                  <c:v>-270.38499999999999</c:v>
                </c:pt>
                <c:pt idx="43733">
                  <c:v>-270.36900000000003</c:v>
                </c:pt>
                <c:pt idx="43734">
                  <c:v>-270.35300000000001</c:v>
                </c:pt>
                <c:pt idx="43735">
                  <c:v>-270.33699999999999</c:v>
                </c:pt>
                <c:pt idx="43736">
                  <c:v>-270.32100000000003</c:v>
                </c:pt>
                <c:pt idx="43737">
                  <c:v>-270.30500000000001</c:v>
                </c:pt>
                <c:pt idx="43738">
                  <c:v>-270.28899999999999</c:v>
                </c:pt>
                <c:pt idx="43739">
                  <c:v>-270.27300000000002</c:v>
                </c:pt>
                <c:pt idx="43740">
                  <c:v>-270.25700000000001</c:v>
                </c:pt>
                <c:pt idx="43741">
                  <c:v>-270.24099999999999</c:v>
                </c:pt>
                <c:pt idx="43742">
                  <c:v>-270.22500000000002</c:v>
                </c:pt>
                <c:pt idx="43743">
                  <c:v>-270.209</c:v>
                </c:pt>
                <c:pt idx="43744">
                  <c:v>-270.19299999999998</c:v>
                </c:pt>
                <c:pt idx="43745">
                  <c:v>-270.17700000000002</c:v>
                </c:pt>
                <c:pt idx="43746">
                  <c:v>-270.161</c:v>
                </c:pt>
                <c:pt idx="43747">
                  <c:v>-270.14499999999998</c:v>
                </c:pt>
                <c:pt idx="43748">
                  <c:v>-270.12900000000002</c:v>
                </c:pt>
                <c:pt idx="43749">
                  <c:v>-270.113</c:v>
                </c:pt>
                <c:pt idx="43750">
                  <c:v>-270.09699999999998</c:v>
                </c:pt>
                <c:pt idx="43751">
                  <c:v>-270.08100000000002</c:v>
                </c:pt>
                <c:pt idx="43752">
                  <c:v>-270.065</c:v>
                </c:pt>
                <c:pt idx="43753">
                  <c:v>-270.04899999999998</c:v>
                </c:pt>
                <c:pt idx="43754">
                  <c:v>-270.03300000000002</c:v>
                </c:pt>
                <c:pt idx="43755">
                  <c:v>-270.017</c:v>
                </c:pt>
                <c:pt idx="43756">
                  <c:v>-270.00099999999998</c:v>
                </c:pt>
                <c:pt idx="43757">
                  <c:v>-269.98500000000001</c:v>
                </c:pt>
                <c:pt idx="43758">
                  <c:v>-269.96899999999999</c:v>
                </c:pt>
                <c:pt idx="43759">
                  <c:v>-269.95299999999997</c:v>
                </c:pt>
                <c:pt idx="43760">
                  <c:v>-269.93700000000001</c:v>
                </c:pt>
                <c:pt idx="43761">
                  <c:v>-269.92099999999999</c:v>
                </c:pt>
                <c:pt idx="43762">
                  <c:v>-269.90499999999997</c:v>
                </c:pt>
                <c:pt idx="43763">
                  <c:v>-269.88900000000001</c:v>
                </c:pt>
                <c:pt idx="43764">
                  <c:v>-269.87299999999999</c:v>
                </c:pt>
                <c:pt idx="43765">
                  <c:v>-269.85700000000003</c:v>
                </c:pt>
                <c:pt idx="43766">
                  <c:v>-269.84100000000001</c:v>
                </c:pt>
                <c:pt idx="43767">
                  <c:v>-269.82499999999999</c:v>
                </c:pt>
                <c:pt idx="43768">
                  <c:v>-269.80900000000003</c:v>
                </c:pt>
                <c:pt idx="43769">
                  <c:v>-269.79300000000001</c:v>
                </c:pt>
                <c:pt idx="43770">
                  <c:v>-269.77699999999999</c:v>
                </c:pt>
                <c:pt idx="43771">
                  <c:v>-269.76100000000002</c:v>
                </c:pt>
                <c:pt idx="43772">
                  <c:v>-269.745</c:v>
                </c:pt>
                <c:pt idx="43773">
                  <c:v>-269.72899999999998</c:v>
                </c:pt>
                <c:pt idx="43774">
                  <c:v>-269.71300000000002</c:v>
                </c:pt>
                <c:pt idx="43775">
                  <c:v>-269.697</c:v>
                </c:pt>
                <c:pt idx="43776">
                  <c:v>-269.68099999999998</c:v>
                </c:pt>
                <c:pt idx="43777">
                  <c:v>-269.66500000000002</c:v>
                </c:pt>
                <c:pt idx="43778">
                  <c:v>-269.649</c:v>
                </c:pt>
                <c:pt idx="43779">
                  <c:v>-269.63299999999998</c:v>
                </c:pt>
                <c:pt idx="43780">
                  <c:v>-269.61700000000002</c:v>
                </c:pt>
                <c:pt idx="43781">
                  <c:v>-269.601</c:v>
                </c:pt>
                <c:pt idx="43782">
                  <c:v>-269.58499999999998</c:v>
                </c:pt>
                <c:pt idx="43783">
                  <c:v>-269.56900000000002</c:v>
                </c:pt>
                <c:pt idx="43784">
                  <c:v>-269.553</c:v>
                </c:pt>
                <c:pt idx="43785">
                  <c:v>-269.53699999999998</c:v>
                </c:pt>
                <c:pt idx="43786">
                  <c:v>-269.52100000000002</c:v>
                </c:pt>
                <c:pt idx="43787">
                  <c:v>-269.505</c:v>
                </c:pt>
                <c:pt idx="43788">
                  <c:v>-269.48899999999998</c:v>
                </c:pt>
                <c:pt idx="43789">
                  <c:v>-269.47300000000001</c:v>
                </c:pt>
                <c:pt idx="43790">
                  <c:v>-269.45699999999999</c:v>
                </c:pt>
                <c:pt idx="43791">
                  <c:v>-269.44099999999997</c:v>
                </c:pt>
                <c:pt idx="43792">
                  <c:v>-269.42500000000001</c:v>
                </c:pt>
                <c:pt idx="43793">
                  <c:v>-269.40899999999999</c:v>
                </c:pt>
                <c:pt idx="43794">
                  <c:v>-269.39299999999997</c:v>
                </c:pt>
                <c:pt idx="43795">
                  <c:v>-269.37700000000001</c:v>
                </c:pt>
                <c:pt idx="43796">
                  <c:v>-269.36099999999999</c:v>
                </c:pt>
                <c:pt idx="43797">
                  <c:v>-269.34500000000003</c:v>
                </c:pt>
                <c:pt idx="43798">
                  <c:v>-269.32900000000001</c:v>
                </c:pt>
                <c:pt idx="43799">
                  <c:v>-269.31299999999999</c:v>
                </c:pt>
                <c:pt idx="43800">
                  <c:v>-269.29700000000003</c:v>
                </c:pt>
                <c:pt idx="43801">
                  <c:v>-269.28100000000001</c:v>
                </c:pt>
                <c:pt idx="43802">
                  <c:v>-269.26499999999999</c:v>
                </c:pt>
                <c:pt idx="43803">
                  <c:v>-269.24900000000002</c:v>
                </c:pt>
                <c:pt idx="43804">
                  <c:v>-269.233</c:v>
                </c:pt>
                <c:pt idx="43805">
                  <c:v>-269.21699999999998</c:v>
                </c:pt>
                <c:pt idx="43806">
                  <c:v>-269.20100000000002</c:v>
                </c:pt>
                <c:pt idx="43807">
                  <c:v>-269.185</c:v>
                </c:pt>
                <c:pt idx="43808">
                  <c:v>-269.16899999999998</c:v>
                </c:pt>
                <c:pt idx="43809">
                  <c:v>-269.15300000000002</c:v>
                </c:pt>
                <c:pt idx="43810">
                  <c:v>-269.137</c:v>
                </c:pt>
                <c:pt idx="43811">
                  <c:v>-269.12099999999998</c:v>
                </c:pt>
                <c:pt idx="43812">
                  <c:v>-269.10500000000002</c:v>
                </c:pt>
                <c:pt idx="43813">
                  <c:v>-269.089</c:v>
                </c:pt>
                <c:pt idx="43814">
                  <c:v>-269.07299999999998</c:v>
                </c:pt>
                <c:pt idx="43815">
                  <c:v>-269.05700000000002</c:v>
                </c:pt>
                <c:pt idx="43816">
                  <c:v>-269.04199999999997</c:v>
                </c:pt>
                <c:pt idx="43817">
                  <c:v>-269.02600000000001</c:v>
                </c:pt>
                <c:pt idx="43818">
                  <c:v>-269.01</c:v>
                </c:pt>
                <c:pt idx="43819">
                  <c:v>-268.99400000000003</c:v>
                </c:pt>
                <c:pt idx="43820">
                  <c:v>-268.97800000000001</c:v>
                </c:pt>
                <c:pt idx="43821">
                  <c:v>-268.96199999999999</c:v>
                </c:pt>
                <c:pt idx="43822">
                  <c:v>-268.94600000000003</c:v>
                </c:pt>
                <c:pt idx="43823">
                  <c:v>-268.93</c:v>
                </c:pt>
                <c:pt idx="43824">
                  <c:v>-268.91399999999999</c:v>
                </c:pt>
                <c:pt idx="43825">
                  <c:v>-268.89800000000002</c:v>
                </c:pt>
                <c:pt idx="43826">
                  <c:v>-268.88200000000001</c:v>
                </c:pt>
                <c:pt idx="43827">
                  <c:v>-268.86599999999999</c:v>
                </c:pt>
                <c:pt idx="43828">
                  <c:v>-268.85000000000002</c:v>
                </c:pt>
                <c:pt idx="43829">
                  <c:v>-268.834</c:v>
                </c:pt>
                <c:pt idx="43830">
                  <c:v>-268.81799999999998</c:v>
                </c:pt>
                <c:pt idx="43831">
                  <c:v>-268.80200000000002</c:v>
                </c:pt>
                <c:pt idx="43832">
                  <c:v>-268.786</c:v>
                </c:pt>
                <c:pt idx="43833">
                  <c:v>-268.77</c:v>
                </c:pt>
                <c:pt idx="43834">
                  <c:v>-268.75400000000002</c:v>
                </c:pt>
                <c:pt idx="43835">
                  <c:v>-268.738</c:v>
                </c:pt>
                <c:pt idx="43836">
                  <c:v>-268.72199999999998</c:v>
                </c:pt>
                <c:pt idx="43837">
                  <c:v>-268.70600000000002</c:v>
                </c:pt>
                <c:pt idx="43838">
                  <c:v>-268.69</c:v>
                </c:pt>
                <c:pt idx="43839">
                  <c:v>-268.67399999999998</c:v>
                </c:pt>
                <c:pt idx="43840">
                  <c:v>-268.65800000000002</c:v>
                </c:pt>
                <c:pt idx="43841">
                  <c:v>-268.642</c:v>
                </c:pt>
                <c:pt idx="43842">
                  <c:v>-268.62599999999998</c:v>
                </c:pt>
                <c:pt idx="43843">
                  <c:v>-268.61</c:v>
                </c:pt>
                <c:pt idx="43844">
                  <c:v>-268.59399999999999</c:v>
                </c:pt>
                <c:pt idx="43845">
                  <c:v>-268.57799999999997</c:v>
                </c:pt>
                <c:pt idx="43846">
                  <c:v>-268.56200000000001</c:v>
                </c:pt>
                <c:pt idx="43847">
                  <c:v>-268.54599999999999</c:v>
                </c:pt>
                <c:pt idx="43848">
                  <c:v>-268.52999999999997</c:v>
                </c:pt>
                <c:pt idx="43849">
                  <c:v>-268.51400000000001</c:v>
                </c:pt>
                <c:pt idx="43850">
                  <c:v>-268.49799999999999</c:v>
                </c:pt>
                <c:pt idx="43851">
                  <c:v>-268.48200000000003</c:v>
                </c:pt>
                <c:pt idx="43852">
                  <c:v>-268.46600000000001</c:v>
                </c:pt>
                <c:pt idx="43853">
                  <c:v>-268.45</c:v>
                </c:pt>
                <c:pt idx="43854">
                  <c:v>-268.43400000000003</c:v>
                </c:pt>
                <c:pt idx="43855">
                  <c:v>-268.41800000000001</c:v>
                </c:pt>
                <c:pt idx="43856">
                  <c:v>-268.40199999999999</c:v>
                </c:pt>
                <c:pt idx="43857">
                  <c:v>-268.38600000000002</c:v>
                </c:pt>
                <c:pt idx="43858">
                  <c:v>-268.37</c:v>
                </c:pt>
                <c:pt idx="43859">
                  <c:v>-268.35399999999998</c:v>
                </c:pt>
                <c:pt idx="43860">
                  <c:v>-268.33800000000002</c:v>
                </c:pt>
                <c:pt idx="43861">
                  <c:v>-268.322</c:v>
                </c:pt>
                <c:pt idx="43862">
                  <c:v>-268.30599999999998</c:v>
                </c:pt>
                <c:pt idx="43863">
                  <c:v>-268.29000000000002</c:v>
                </c:pt>
                <c:pt idx="43864">
                  <c:v>-268.274</c:v>
                </c:pt>
                <c:pt idx="43865">
                  <c:v>-268.25799999999998</c:v>
                </c:pt>
                <c:pt idx="43866">
                  <c:v>-268.24200000000002</c:v>
                </c:pt>
                <c:pt idx="43867">
                  <c:v>-268.226</c:v>
                </c:pt>
                <c:pt idx="43868">
                  <c:v>-268.20999999999998</c:v>
                </c:pt>
                <c:pt idx="43869">
                  <c:v>-268.19400000000002</c:v>
                </c:pt>
                <c:pt idx="43870">
                  <c:v>-268.178</c:v>
                </c:pt>
                <c:pt idx="43871">
                  <c:v>-268.16199999999998</c:v>
                </c:pt>
                <c:pt idx="43872">
                  <c:v>-268.14600000000002</c:v>
                </c:pt>
                <c:pt idx="43873">
                  <c:v>-268.13</c:v>
                </c:pt>
                <c:pt idx="43874">
                  <c:v>-268.11399999999998</c:v>
                </c:pt>
                <c:pt idx="43875">
                  <c:v>-268.09800000000001</c:v>
                </c:pt>
                <c:pt idx="43876">
                  <c:v>-268.08199999999999</c:v>
                </c:pt>
                <c:pt idx="43877">
                  <c:v>-268.06599999999997</c:v>
                </c:pt>
                <c:pt idx="43878">
                  <c:v>-268.05</c:v>
                </c:pt>
                <c:pt idx="43879">
                  <c:v>-268.03399999999999</c:v>
                </c:pt>
                <c:pt idx="43880">
                  <c:v>-268.01799999999997</c:v>
                </c:pt>
                <c:pt idx="43881">
                  <c:v>-268.00200000000001</c:v>
                </c:pt>
                <c:pt idx="43882">
                  <c:v>-267.98599999999999</c:v>
                </c:pt>
                <c:pt idx="43883">
                  <c:v>-267.97000000000003</c:v>
                </c:pt>
                <c:pt idx="43884">
                  <c:v>-267.95400000000001</c:v>
                </c:pt>
                <c:pt idx="43885">
                  <c:v>-267.93799999999999</c:v>
                </c:pt>
                <c:pt idx="43886">
                  <c:v>-267.92200000000003</c:v>
                </c:pt>
                <c:pt idx="43887">
                  <c:v>-267.90600000000001</c:v>
                </c:pt>
                <c:pt idx="43888">
                  <c:v>-267.89</c:v>
                </c:pt>
                <c:pt idx="43889">
                  <c:v>-267.87400000000002</c:v>
                </c:pt>
                <c:pt idx="43890">
                  <c:v>-267.858</c:v>
                </c:pt>
                <c:pt idx="43891">
                  <c:v>-267.84199999999998</c:v>
                </c:pt>
                <c:pt idx="43892">
                  <c:v>-267.82600000000002</c:v>
                </c:pt>
                <c:pt idx="43893">
                  <c:v>-267.81</c:v>
                </c:pt>
                <c:pt idx="43894">
                  <c:v>-267.79399999999998</c:v>
                </c:pt>
                <c:pt idx="43895">
                  <c:v>-267.77800000000002</c:v>
                </c:pt>
                <c:pt idx="43896">
                  <c:v>-267.762</c:v>
                </c:pt>
                <c:pt idx="43897">
                  <c:v>-267.74599999999998</c:v>
                </c:pt>
                <c:pt idx="43898">
                  <c:v>-267.73</c:v>
                </c:pt>
                <c:pt idx="43899">
                  <c:v>-267.714</c:v>
                </c:pt>
                <c:pt idx="43900">
                  <c:v>-267.69799999999998</c:v>
                </c:pt>
                <c:pt idx="43901">
                  <c:v>-267.68200000000002</c:v>
                </c:pt>
                <c:pt idx="43902">
                  <c:v>-267.666</c:v>
                </c:pt>
                <c:pt idx="43903">
                  <c:v>-267.64999999999998</c:v>
                </c:pt>
                <c:pt idx="43904">
                  <c:v>-267.63400000000001</c:v>
                </c:pt>
                <c:pt idx="43905">
                  <c:v>-267.61799999999999</c:v>
                </c:pt>
                <c:pt idx="43906">
                  <c:v>-267.60199999999998</c:v>
                </c:pt>
                <c:pt idx="43907">
                  <c:v>-267.58600000000001</c:v>
                </c:pt>
                <c:pt idx="43908">
                  <c:v>-267.57</c:v>
                </c:pt>
                <c:pt idx="43909">
                  <c:v>-267.55399999999997</c:v>
                </c:pt>
                <c:pt idx="43910">
                  <c:v>-267.53800000000001</c:v>
                </c:pt>
                <c:pt idx="43911">
                  <c:v>-267.52199999999999</c:v>
                </c:pt>
                <c:pt idx="43912">
                  <c:v>-267.50599999999997</c:v>
                </c:pt>
                <c:pt idx="43913">
                  <c:v>-267.49</c:v>
                </c:pt>
                <c:pt idx="43914">
                  <c:v>-267.47399999999999</c:v>
                </c:pt>
                <c:pt idx="43915">
                  <c:v>-267.45800000000003</c:v>
                </c:pt>
                <c:pt idx="43916">
                  <c:v>-267.44200000000001</c:v>
                </c:pt>
                <c:pt idx="43917">
                  <c:v>-267.42599999999999</c:v>
                </c:pt>
                <c:pt idx="43918">
                  <c:v>-267.41000000000003</c:v>
                </c:pt>
                <c:pt idx="43919">
                  <c:v>-267.39400000000001</c:v>
                </c:pt>
                <c:pt idx="43920">
                  <c:v>-267.37799999999999</c:v>
                </c:pt>
                <c:pt idx="43921">
                  <c:v>-267.36200000000002</c:v>
                </c:pt>
                <c:pt idx="43922">
                  <c:v>-267.346</c:v>
                </c:pt>
                <c:pt idx="43923">
                  <c:v>-267.33</c:v>
                </c:pt>
                <c:pt idx="43924">
                  <c:v>-267.31400000000002</c:v>
                </c:pt>
                <c:pt idx="43925">
                  <c:v>-267.298</c:v>
                </c:pt>
                <c:pt idx="43926">
                  <c:v>-267.28199999999998</c:v>
                </c:pt>
                <c:pt idx="43927">
                  <c:v>-267.26600000000002</c:v>
                </c:pt>
                <c:pt idx="43928">
                  <c:v>-267.25</c:v>
                </c:pt>
                <c:pt idx="43929">
                  <c:v>-267.23399999999998</c:v>
                </c:pt>
                <c:pt idx="43930">
                  <c:v>-267.21899999999999</c:v>
                </c:pt>
                <c:pt idx="43931">
                  <c:v>-267.20299999999997</c:v>
                </c:pt>
                <c:pt idx="43932">
                  <c:v>-267.18700000000001</c:v>
                </c:pt>
                <c:pt idx="43933">
                  <c:v>-267.17099999999999</c:v>
                </c:pt>
                <c:pt idx="43934">
                  <c:v>-267.15499999999997</c:v>
                </c:pt>
                <c:pt idx="43935">
                  <c:v>-267.13900000000001</c:v>
                </c:pt>
                <c:pt idx="43936">
                  <c:v>-267.12299999999999</c:v>
                </c:pt>
                <c:pt idx="43937">
                  <c:v>-267.10700000000003</c:v>
                </c:pt>
                <c:pt idx="43938">
                  <c:v>-267.09100000000001</c:v>
                </c:pt>
                <c:pt idx="43939">
                  <c:v>-267.07499999999999</c:v>
                </c:pt>
                <c:pt idx="43940">
                  <c:v>-267.05900000000003</c:v>
                </c:pt>
                <c:pt idx="43941">
                  <c:v>-267.04300000000001</c:v>
                </c:pt>
                <c:pt idx="43942">
                  <c:v>-267.02699999999999</c:v>
                </c:pt>
                <c:pt idx="43943">
                  <c:v>-267.01100000000002</c:v>
                </c:pt>
                <c:pt idx="43944">
                  <c:v>-266.995</c:v>
                </c:pt>
                <c:pt idx="43945">
                  <c:v>-266.97899999999998</c:v>
                </c:pt>
                <c:pt idx="43946">
                  <c:v>-266.96300000000002</c:v>
                </c:pt>
                <c:pt idx="43947">
                  <c:v>-266.947</c:v>
                </c:pt>
                <c:pt idx="43948">
                  <c:v>-266.93099999999998</c:v>
                </c:pt>
                <c:pt idx="43949">
                  <c:v>-266.91500000000002</c:v>
                </c:pt>
                <c:pt idx="43950">
                  <c:v>-266.899</c:v>
                </c:pt>
                <c:pt idx="43951">
                  <c:v>-266.88299999999998</c:v>
                </c:pt>
                <c:pt idx="43952">
                  <c:v>-266.86700000000002</c:v>
                </c:pt>
                <c:pt idx="43953">
                  <c:v>-266.851</c:v>
                </c:pt>
                <c:pt idx="43954">
                  <c:v>-266.83499999999998</c:v>
                </c:pt>
                <c:pt idx="43955">
                  <c:v>-266.81900000000002</c:v>
                </c:pt>
                <c:pt idx="43956">
                  <c:v>-266.803</c:v>
                </c:pt>
                <c:pt idx="43957">
                  <c:v>-266.78699999999998</c:v>
                </c:pt>
                <c:pt idx="43958">
                  <c:v>-266.77100000000002</c:v>
                </c:pt>
                <c:pt idx="43959">
                  <c:v>-266.755</c:v>
                </c:pt>
                <c:pt idx="43960">
                  <c:v>-266.73899999999998</c:v>
                </c:pt>
                <c:pt idx="43961">
                  <c:v>-266.72300000000001</c:v>
                </c:pt>
                <c:pt idx="43962">
                  <c:v>-266.70699999999999</c:v>
                </c:pt>
                <c:pt idx="43963">
                  <c:v>-266.69099999999997</c:v>
                </c:pt>
                <c:pt idx="43964">
                  <c:v>-266.67500000000001</c:v>
                </c:pt>
                <c:pt idx="43965">
                  <c:v>-266.65899999999999</c:v>
                </c:pt>
                <c:pt idx="43966">
                  <c:v>-266.64299999999997</c:v>
                </c:pt>
                <c:pt idx="43967">
                  <c:v>-266.62700000000001</c:v>
                </c:pt>
                <c:pt idx="43968">
                  <c:v>-266.61099999999999</c:v>
                </c:pt>
                <c:pt idx="43969">
                  <c:v>-266.59500000000003</c:v>
                </c:pt>
                <c:pt idx="43970">
                  <c:v>-266.57900000000001</c:v>
                </c:pt>
                <c:pt idx="43971">
                  <c:v>-266.56299999999999</c:v>
                </c:pt>
                <c:pt idx="43972">
                  <c:v>-266.54700000000003</c:v>
                </c:pt>
                <c:pt idx="43973">
                  <c:v>-266.53100000000001</c:v>
                </c:pt>
                <c:pt idx="43974">
                  <c:v>-266.51499999999999</c:v>
                </c:pt>
                <c:pt idx="43975">
                  <c:v>-266.49900000000002</c:v>
                </c:pt>
                <c:pt idx="43976">
                  <c:v>-266.483</c:v>
                </c:pt>
                <c:pt idx="43977">
                  <c:v>-266.46699999999998</c:v>
                </c:pt>
                <c:pt idx="43978">
                  <c:v>-266.45100000000002</c:v>
                </c:pt>
                <c:pt idx="43979">
                  <c:v>-266.435</c:v>
                </c:pt>
                <c:pt idx="43980">
                  <c:v>-266.41899999999998</c:v>
                </c:pt>
                <c:pt idx="43981">
                  <c:v>-266.40300000000002</c:v>
                </c:pt>
                <c:pt idx="43982">
                  <c:v>-266.387</c:v>
                </c:pt>
                <c:pt idx="43983">
                  <c:v>-266.37099999999998</c:v>
                </c:pt>
                <c:pt idx="43984">
                  <c:v>-266.35500000000002</c:v>
                </c:pt>
                <c:pt idx="43985">
                  <c:v>-266.339</c:v>
                </c:pt>
                <c:pt idx="43986">
                  <c:v>-266.32299999999998</c:v>
                </c:pt>
                <c:pt idx="43987">
                  <c:v>-266.30700000000002</c:v>
                </c:pt>
                <c:pt idx="43988">
                  <c:v>-266.291</c:v>
                </c:pt>
                <c:pt idx="43989">
                  <c:v>-266.27499999999998</c:v>
                </c:pt>
                <c:pt idx="43990">
                  <c:v>-266.25900000000001</c:v>
                </c:pt>
                <c:pt idx="43991">
                  <c:v>-266.24299999999999</c:v>
                </c:pt>
                <c:pt idx="43992">
                  <c:v>-266.22699999999998</c:v>
                </c:pt>
                <c:pt idx="43993">
                  <c:v>-266.21100000000001</c:v>
                </c:pt>
                <c:pt idx="43994">
                  <c:v>-266.19499999999999</c:v>
                </c:pt>
                <c:pt idx="43995">
                  <c:v>-266.17899999999997</c:v>
                </c:pt>
                <c:pt idx="43996">
                  <c:v>-266.16300000000001</c:v>
                </c:pt>
                <c:pt idx="43997">
                  <c:v>-266.14699999999999</c:v>
                </c:pt>
                <c:pt idx="43998">
                  <c:v>-266.13099999999997</c:v>
                </c:pt>
                <c:pt idx="43999">
                  <c:v>-266.11500000000001</c:v>
                </c:pt>
                <c:pt idx="44000">
                  <c:v>-266.09899999999999</c:v>
                </c:pt>
                <c:pt idx="44001">
                  <c:v>-266.08300000000003</c:v>
                </c:pt>
                <c:pt idx="44002">
                  <c:v>-266.06700000000001</c:v>
                </c:pt>
                <c:pt idx="44003">
                  <c:v>-266.05099999999999</c:v>
                </c:pt>
                <c:pt idx="44004">
                  <c:v>-266.03500000000003</c:v>
                </c:pt>
                <c:pt idx="44005">
                  <c:v>-266.01900000000001</c:v>
                </c:pt>
                <c:pt idx="44006">
                  <c:v>-266.00299999999999</c:v>
                </c:pt>
                <c:pt idx="44007">
                  <c:v>-265.98700000000002</c:v>
                </c:pt>
                <c:pt idx="44008">
                  <c:v>-265.971</c:v>
                </c:pt>
                <c:pt idx="44009">
                  <c:v>-265.95499999999998</c:v>
                </c:pt>
                <c:pt idx="44010">
                  <c:v>-265.93900000000002</c:v>
                </c:pt>
                <c:pt idx="44011">
                  <c:v>-265.923</c:v>
                </c:pt>
                <c:pt idx="44012">
                  <c:v>-265.90699999999998</c:v>
                </c:pt>
                <c:pt idx="44013">
                  <c:v>-265.89100000000002</c:v>
                </c:pt>
                <c:pt idx="44014">
                  <c:v>-265.875</c:v>
                </c:pt>
                <c:pt idx="44015">
                  <c:v>-265.85899999999998</c:v>
                </c:pt>
                <c:pt idx="44016">
                  <c:v>-265.84300000000002</c:v>
                </c:pt>
                <c:pt idx="44017">
                  <c:v>-265.827</c:v>
                </c:pt>
                <c:pt idx="44018">
                  <c:v>-265.81099999999998</c:v>
                </c:pt>
                <c:pt idx="44019">
                  <c:v>-265.79500000000002</c:v>
                </c:pt>
                <c:pt idx="44020">
                  <c:v>-265.779</c:v>
                </c:pt>
                <c:pt idx="44021">
                  <c:v>-265.76299999999998</c:v>
                </c:pt>
                <c:pt idx="44022">
                  <c:v>-265.74700000000001</c:v>
                </c:pt>
                <c:pt idx="44023">
                  <c:v>-265.73099999999999</c:v>
                </c:pt>
                <c:pt idx="44024">
                  <c:v>-265.71499999999997</c:v>
                </c:pt>
                <c:pt idx="44025">
                  <c:v>-265.69900000000001</c:v>
                </c:pt>
                <c:pt idx="44026">
                  <c:v>-265.68299999999999</c:v>
                </c:pt>
                <c:pt idx="44027">
                  <c:v>-265.66699999999997</c:v>
                </c:pt>
                <c:pt idx="44028">
                  <c:v>-265.65100000000001</c:v>
                </c:pt>
                <c:pt idx="44029">
                  <c:v>-265.63499999999999</c:v>
                </c:pt>
                <c:pt idx="44030">
                  <c:v>-265.61900000000003</c:v>
                </c:pt>
                <c:pt idx="44031">
                  <c:v>-265.60300000000001</c:v>
                </c:pt>
                <c:pt idx="44032">
                  <c:v>-265.58699999999999</c:v>
                </c:pt>
                <c:pt idx="44033">
                  <c:v>-265.57100000000003</c:v>
                </c:pt>
                <c:pt idx="44034">
                  <c:v>-265.55500000000001</c:v>
                </c:pt>
                <c:pt idx="44035">
                  <c:v>-265.53899999999999</c:v>
                </c:pt>
                <c:pt idx="44036">
                  <c:v>-265.52300000000002</c:v>
                </c:pt>
                <c:pt idx="44037">
                  <c:v>-265.50700000000001</c:v>
                </c:pt>
                <c:pt idx="44038">
                  <c:v>-265.49099999999999</c:v>
                </c:pt>
                <c:pt idx="44039">
                  <c:v>-265.47500000000002</c:v>
                </c:pt>
                <c:pt idx="44040">
                  <c:v>-265.459</c:v>
                </c:pt>
                <c:pt idx="44041">
                  <c:v>-265.44299999999998</c:v>
                </c:pt>
                <c:pt idx="44042">
                  <c:v>-265.42700000000002</c:v>
                </c:pt>
                <c:pt idx="44043">
                  <c:v>-265.411</c:v>
                </c:pt>
                <c:pt idx="44044">
                  <c:v>-265.39600000000002</c:v>
                </c:pt>
                <c:pt idx="44045">
                  <c:v>-265.38</c:v>
                </c:pt>
                <c:pt idx="44046">
                  <c:v>-265.36399999999998</c:v>
                </c:pt>
                <c:pt idx="44047">
                  <c:v>-265.34800000000001</c:v>
                </c:pt>
                <c:pt idx="44048">
                  <c:v>-265.33199999999999</c:v>
                </c:pt>
                <c:pt idx="44049">
                  <c:v>-265.31599999999997</c:v>
                </c:pt>
                <c:pt idx="44050">
                  <c:v>-265.3</c:v>
                </c:pt>
                <c:pt idx="44051">
                  <c:v>-265.28399999999999</c:v>
                </c:pt>
                <c:pt idx="44052">
                  <c:v>-265.26799999999997</c:v>
                </c:pt>
                <c:pt idx="44053">
                  <c:v>-265.25200000000001</c:v>
                </c:pt>
                <c:pt idx="44054">
                  <c:v>-265.23599999999999</c:v>
                </c:pt>
                <c:pt idx="44055">
                  <c:v>-265.22000000000003</c:v>
                </c:pt>
                <c:pt idx="44056">
                  <c:v>-265.20400000000001</c:v>
                </c:pt>
                <c:pt idx="44057">
                  <c:v>-265.18799999999999</c:v>
                </c:pt>
                <c:pt idx="44058">
                  <c:v>-265.17200000000003</c:v>
                </c:pt>
                <c:pt idx="44059">
                  <c:v>-265.15600000000001</c:v>
                </c:pt>
                <c:pt idx="44060">
                  <c:v>-265.14</c:v>
                </c:pt>
                <c:pt idx="44061">
                  <c:v>-265.12400000000002</c:v>
                </c:pt>
                <c:pt idx="44062">
                  <c:v>-265.108</c:v>
                </c:pt>
                <c:pt idx="44063">
                  <c:v>-265.09199999999998</c:v>
                </c:pt>
                <c:pt idx="44064">
                  <c:v>-265.07600000000002</c:v>
                </c:pt>
                <c:pt idx="44065">
                  <c:v>-265.06</c:v>
                </c:pt>
                <c:pt idx="44066">
                  <c:v>-265.04399999999998</c:v>
                </c:pt>
                <c:pt idx="44067">
                  <c:v>-265.02800000000002</c:v>
                </c:pt>
                <c:pt idx="44068">
                  <c:v>-265.012</c:v>
                </c:pt>
                <c:pt idx="44069">
                  <c:v>-264.99599999999998</c:v>
                </c:pt>
                <c:pt idx="44070">
                  <c:v>-264.98</c:v>
                </c:pt>
                <c:pt idx="44071">
                  <c:v>-264.964</c:v>
                </c:pt>
                <c:pt idx="44072">
                  <c:v>-264.94799999999998</c:v>
                </c:pt>
                <c:pt idx="44073">
                  <c:v>-264.93200000000002</c:v>
                </c:pt>
                <c:pt idx="44074">
                  <c:v>-264.916</c:v>
                </c:pt>
                <c:pt idx="44075">
                  <c:v>-264.89999999999998</c:v>
                </c:pt>
                <c:pt idx="44076">
                  <c:v>-264.88400000000001</c:v>
                </c:pt>
                <c:pt idx="44077">
                  <c:v>-264.86799999999999</c:v>
                </c:pt>
                <c:pt idx="44078">
                  <c:v>-264.85199999999998</c:v>
                </c:pt>
                <c:pt idx="44079">
                  <c:v>-264.83600000000001</c:v>
                </c:pt>
                <c:pt idx="44080">
                  <c:v>-264.82</c:v>
                </c:pt>
                <c:pt idx="44081">
                  <c:v>-264.80399999999997</c:v>
                </c:pt>
                <c:pt idx="44082">
                  <c:v>-264.78800000000001</c:v>
                </c:pt>
                <c:pt idx="44083">
                  <c:v>-264.77199999999999</c:v>
                </c:pt>
                <c:pt idx="44084">
                  <c:v>-264.75599999999997</c:v>
                </c:pt>
                <c:pt idx="44085">
                  <c:v>-264.74</c:v>
                </c:pt>
                <c:pt idx="44086">
                  <c:v>-264.72399999999999</c:v>
                </c:pt>
                <c:pt idx="44087">
                  <c:v>-264.70800000000003</c:v>
                </c:pt>
                <c:pt idx="44088">
                  <c:v>-264.69200000000001</c:v>
                </c:pt>
                <c:pt idx="44089">
                  <c:v>-264.67599999999999</c:v>
                </c:pt>
                <c:pt idx="44090">
                  <c:v>-264.66000000000003</c:v>
                </c:pt>
                <c:pt idx="44091">
                  <c:v>-264.64400000000001</c:v>
                </c:pt>
                <c:pt idx="44092">
                  <c:v>-264.62799999999999</c:v>
                </c:pt>
                <c:pt idx="44093">
                  <c:v>-264.61200000000002</c:v>
                </c:pt>
                <c:pt idx="44094">
                  <c:v>-264.596</c:v>
                </c:pt>
                <c:pt idx="44095">
                  <c:v>-264.58</c:v>
                </c:pt>
                <c:pt idx="44096">
                  <c:v>-264.56400000000002</c:v>
                </c:pt>
                <c:pt idx="44097">
                  <c:v>-264.548</c:v>
                </c:pt>
                <c:pt idx="44098">
                  <c:v>-264.53199999999998</c:v>
                </c:pt>
                <c:pt idx="44099">
                  <c:v>-264.51600000000002</c:v>
                </c:pt>
                <c:pt idx="44100">
                  <c:v>-264.5</c:v>
                </c:pt>
                <c:pt idx="44101">
                  <c:v>-264.48399999999998</c:v>
                </c:pt>
                <c:pt idx="44102">
                  <c:v>-264.46800000000002</c:v>
                </c:pt>
                <c:pt idx="44103">
                  <c:v>-264.452</c:v>
                </c:pt>
                <c:pt idx="44104">
                  <c:v>-264.43599999999998</c:v>
                </c:pt>
                <c:pt idx="44105">
                  <c:v>-264.42</c:v>
                </c:pt>
                <c:pt idx="44106">
                  <c:v>-264.404</c:v>
                </c:pt>
                <c:pt idx="44107">
                  <c:v>-264.38799999999998</c:v>
                </c:pt>
                <c:pt idx="44108">
                  <c:v>-264.37200000000001</c:v>
                </c:pt>
                <c:pt idx="44109">
                  <c:v>-264.35599999999999</c:v>
                </c:pt>
                <c:pt idx="44110">
                  <c:v>-264.33999999999997</c:v>
                </c:pt>
                <c:pt idx="44111">
                  <c:v>-264.32400000000001</c:v>
                </c:pt>
                <c:pt idx="44112">
                  <c:v>-264.30799999999999</c:v>
                </c:pt>
                <c:pt idx="44113">
                  <c:v>-264.29199999999997</c:v>
                </c:pt>
                <c:pt idx="44114">
                  <c:v>-264.27600000000001</c:v>
                </c:pt>
                <c:pt idx="44115">
                  <c:v>-264.26</c:v>
                </c:pt>
                <c:pt idx="44116">
                  <c:v>-264.24400000000003</c:v>
                </c:pt>
                <c:pt idx="44117">
                  <c:v>-264.22800000000001</c:v>
                </c:pt>
                <c:pt idx="44118">
                  <c:v>-264.21199999999999</c:v>
                </c:pt>
                <c:pt idx="44119">
                  <c:v>-264.19600000000003</c:v>
                </c:pt>
                <c:pt idx="44120">
                  <c:v>-264.18</c:v>
                </c:pt>
                <c:pt idx="44121">
                  <c:v>-264.16399999999999</c:v>
                </c:pt>
                <c:pt idx="44122">
                  <c:v>-264.14800000000002</c:v>
                </c:pt>
                <c:pt idx="44123">
                  <c:v>-264.13200000000001</c:v>
                </c:pt>
                <c:pt idx="44124">
                  <c:v>-264.11599999999999</c:v>
                </c:pt>
                <c:pt idx="44125">
                  <c:v>-264.10000000000002</c:v>
                </c:pt>
                <c:pt idx="44126">
                  <c:v>-264.084</c:v>
                </c:pt>
                <c:pt idx="44127">
                  <c:v>-264.06799999999998</c:v>
                </c:pt>
                <c:pt idx="44128">
                  <c:v>-264.05200000000002</c:v>
                </c:pt>
                <c:pt idx="44129">
                  <c:v>-264.036</c:v>
                </c:pt>
                <c:pt idx="44130">
                  <c:v>-264.02</c:v>
                </c:pt>
                <c:pt idx="44131">
                  <c:v>-264.00400000000002</c:v>
                </c:pt>
                <c:pt idx="44132">
                  <c:v>-263.988</c:v>
                </c:pt>
                <c:pt idx="44133">
                  <c:v>-263.97199999999998</c:v>
                </c:pt>
                <c:pt idx="44134">
                  <c:v>-263.95600000000002</c:v>
                </c:pt>
                <c:pt idx="44135">
                  <c:v>-263.94</c:v>
                </c:pt>
                <c:pt idx="44136">
                  <c:v>-263.92399999999998</c:v>
                </c:pt>
                <c:pt idx="44137">
                  <c:v>-263.90800000000002</c:v>
                </c:pt>
                <c:pt idx="44138">
                  <c:v>-263.892</c:v>
                </c:pt>
                <c:pt idx="44139">
                  <c:v>-263.87599999999998</c:v>
                </c:pt>
                <c:pt idx="44140">
                  <c:v>-263.86</c:v>
                </c:pt>
                <c:pt idx="44141">
                  <c:v>-263.84399999999999</c:v>
                </c:pt>
                <c:pt idx="44142">
                  <c:v>-263.82799999999997</c:v>
                </c:pt>
                <c:pt idx="44143">
                  <c:v>-263.81200000000001</c:v>
                </c:pt>
                <c:pt idx="44144">
                  <c:v>-263.79599999999999</c:v>
                </c:pt>
                <c:pt idx="44145">
                  <c:v>-263.77999999999997</c:v>
                </c:pt>
                <c:pt idx="44146">
                  <c:v>-263.76400000000001</c:v>
                </c:pt>
                <c:pt idx="44147">
                  <c:v>-263.74799999999999</c:v>
                </c:pt>
                <c:pt idx="44148">
                  <c:v>-263.73200000000003</c:v>
                </c:pt>
                <c:pt idx="44149">
                  <c:v>-263.71600000000001</c:v>
                </c:pt>
                <c:pt idx="44150">
                  <c:v>-263.7</c:v>
                </c:pt>
                <c:pt idx="44151">
                  <c:v>-263.68400000000003</c:v>
                </c:pt>
                <c:pt idx="44152">
                  <c:v>-263.66800000000001</c:v>
                </c:pt>
                <c:pt idx="44153">
                  <c:v>-263.65199999999999</c:v>
                </c:pt>
                <c:pt idx="44154">
                  <c:v>-263.63600000000002</c:v>
                </c:pt>
                <c:pt idx="44155">
                  <c:v>-263.62</c:v>
                </c:pt>
                <c:pt idx="44156">
                  <c:v>-263.60399999999998</c:v>
                </c:pt>
                <c:pt idx="44157">
                  <c:v>-263.589</c:v>
                </c:pt>
                <c:pt idx="44158">
                  <c:v>-263.57299999999998</c:v>
                </c:pt>
                <c:pt idx="44159">
                  <c:v>-263.55700000000002</c:v>
                </c:pt>
                <c:pt idx="44160">
                  <c:v>-263.541</c:v>
                </c:pt>
                <c:pt idx="44161">
                  <c:v>-263.52499999999998</c:v>
                </c:pt>
                <c:pt idx="44162">
                  <c:v>-263.50900000000001</c:v>
                </c:pt>
                <c:pt idx="44163">
                  <c:v>-263.49299999999999</c:v>
                </c:pt>
                <c:pt idx="44164">
                  <c:v>-263.47699999999998</c:v>
                </c:pt>
                <c:pt idx="44165">
                  <c:v>-263.46100000000001</c:v>
                </c:pt>
                <c:pt idx="44166">
                  <c:v>-263.44499999999999</c:v>
                </c:pt>
                <c:pt idx="44167">
                  <c:v>-263.42899999999997</c:v>
                </c:pt>
                <c:pt idx="44168">
                  <c:v>-263.41300000000001</c:v>
                </c:pt>
                <c:pt idx="44169">
                  <c:v>-263.39699999999999</c:v>
                </c:pt>
                <c:pt idx="44170">
                  <c:v>-263.38099999999997</c:v>
                </c:pt>
                <c:pt idx="44171">
                  <c:v>-263.36500000000001</c:v>
                </c:pt>
                <c:pt idx="44172">
                  <c:v>-263.34899999999999</c:v>
                </c:pt>
                <c:pt idx="44173">
                  <c:v>-263.33300000000003</c:v>
                </c:pt>
                <c:pt idx="44174">
                  <c:v>-263.31700000000001</c:v>
                </c:pt>
                <c:pt idx="44175">
                  <c:v>-263.30099999999999</c:v>
                </c:pt>
                <c:pt idx="44176">
                  <c:v>-263.28500000000003</c:v>
                </c:pt>
                <c:pt idx="44177">
                  <c:v>-263.26900000000001</c:v>
                </c:pt>
                <c:pt idx="44178">
                  <c:v>-263.25299999999999</c:v>
                </c:pt>
                <c:pt idx="44179">
                  <c:v>-263.23700000000002</c:v>
                </c:pt>
                <c:pt idx="44180">
                  <c:v>-263.221</c:v>
                </c:pt>
                <c:pt idx="44181">
                  <c:v>-263.20499999999998</c:v>
                </c:pt>
                <c:pt idx="44182">
                  <c:v>-263.18900000000002</c:v>
                </c:pt>
                <c:pt idx="44183">
                  <c:v>-263.173</c:v>
                </c:pt>
                <c:pt idx="44184">
                  <c:v>-263.15699999999998</c:v>
                </c:pt>
                <c:pt idx="44185">
                  <c:v>-263.14100000000002</c:v>
                </c:pt>
                <c:pt idx="44186">
                  <c:v>-263.125</c:v>
                </c:pt>
                <c:pt idx="44187">
                  <c:v>-263.10899999999998</c:v>
                </c:pt>
                <c:pt idx="44188">
                  <c:v>-263.09300000000002</c:v>
                </c:pt>
                <c:pt idx="44189">
                  <c:v>-263.077</c:v>
                </c:pt>
                <c:pt idx="44190">
                  <c:v>-263.06099999999998</c:v>
                </c:pt>
                <c:pt idx="44191">
                  <c:v>-263.04500000000002</c:v>
                </c:pt>
                <c:pt idx="44192">
                  <c:v>-263.029</c:v>
                </c:pt>
                <c:pt idx="44193">
                  <c:v>-263.01299999999998</c:v>
                </c:pt>
                <c:pt idx="44194">
                  <c:v>-262.99700000000001</c:v>
                </c:pt>
                <c:pt idx="44195">
                  <c:v>-262.98099999999999</c:v>
                </c:pt>
                <c:pt idx="44196">
                  <c:v>-262.96499999999997</c:v>
                </c:pt>
                <c:pt idx="44197">
                  <c:v>-262.94900000000001</c:v>
                </c:pt>
                <c:pt idx="44198">
                  <c:v>-262.93299999999999</c:v>
                </c:pt>
                <c:pt idx="44199">
                  <c:v>-262.91699999999997</c:v>
                </c:pt>
                <c:pt idx="44200">
                  <c:v>-262.90100000000001</c:v>
                </c:pt>
                <c:pt idx="44201">
                  <c:v>-262.88499999999999</c:v>
                </c:pt>
                <c:pt idx="44202">
                  <c:v>-262.86900000000003</c:v>
                </c:pt>
                <c:pt idx="44203">
                  <c:v>-262.85300000000001</c:v>
                </c:pt>
                <c:pt idx="44204">
                  <c:v>-262.83699999999999</c:v>
                </c:pt>
                <c:pt idx="44205">
                  <c:v>-262.82100000000003</c:v>
                </c:pt>
                <c:pt idx="44206">
                  <c:v>-262.80500000000001</c:v>
                </c:pt>
                <c:pt idx="44207">
                  <c:v>-262.78899999999999</c:v>
                </c:pt>
                <c:pt idx="44208">
                  <c:v>-262.77300000000002</c:v>
                </c:pt>
                <c:pt idx="44209">
                  <c:v>-262.75700000000001</c:v>
                </c:pt>
                <c:pt idx="44210">
                  <c:v>-262.74099999999999</c:v>
                </c:pt>
                <c:pt idx="44211">
                  <c:v>-262.72500000000002</c:v>
                </c:pt>
                <c:pt idx="44212">
                  <c:v>-262.709</c:v>
                </c:pt>
                <c:pt idx="44213">
                  <c:v>-262.69299999999998</c:v>
                </c:pt>
                <c:pt idx="44214">
                  <c:v>-262.67700000000002</c:v>
                </c:pt>
                <c:pt idx="44215">
                  <c:v>-262.661</c:v>
                </c:pt>
                <c:pt idx="44216">
                  <c:v>-262.64499999999998</c:v>
                </c:pt>
                <c:pt idx="44217">
                  <c:v>-262.62900000000002</c:v>
                </c:pt>
                <c:pt idx="44218">
                  <c:v>-262.613</c:v>
                </c:pt>
                <c:pt idx="44219">
                  <c:v>-262.59699999999998</c:v>
                </c:pt>
                <c:pt idx="44220">
                  <c:v>-262.58100000000002</c:v>
                </c:pt>
                <c:pt idx="44221">
                  <c:v>-262.565</c:v>
                </c:pt>
                <c:pt idx="44222">
                  <c:v>-262.54899999999998</c:v>
                </c:pt>
                <c:pt idx="44223">
                  <c:v>-262.53300000000002</c:v>
                </c:pt>
                <c:pt idx="44224">
                  <c:v>-262.517</c:v>
                </c:pt>
                <c:pt idx="44225">
                  <c:v>-262.50099999999998</c:v>
                </c:pt>
                <c:pt idx="44226">
                  <c:v>-262.48500000000001</c:v>
                </c:pt>
                <c:pt idx="44227">
                  <c:v>-262.46899999999999</c:v>
                </c:pt>
                <c:pt idx="44228">
                  <c:v>-262.45299999999997</c:v>
                </c:pt>
                <c:pt idx="44229">
                  <c:v>-262.43700000000001</c:v>
                </c:pt>
                <c:pt idx="44230">
                  <c:v>-262.42099999999999</c:v>
                </c:pt>
                <c:pt idx="44231">
                  <c:v>-262.40499999999997</c:v>
                </c:pt>
                <c:pt idx="44232">
                  <c:v>-262.38900000000001</c:v>
                </c:pt>
                <c:pt idx="44233">
                  <c:v>-262.37299999999999</c:v>
                </c:pt>
                <c:pt idx="44234">
                  <c:v>-262.35700000000003</c:v>
                </c:pt>
                <c:pt idx="44235">
                  <c:v>-262.34100000000001</c:v>
                </c:pt>
                <c:pt idx="44236">
                  <c:v>-262.32499999999999</c:v>
                </c:pt>
                <c:pt idx="44237">
                  <c:v>-262.30900000000003</c:v>
                </c:pt>
                <c:pt idx="44238">
                  <c:v>-262.29300000000001</c:v>
                </c:pt>
                <c:pt idx="44239">
                  <c:v>-262.27699999999999</c:v>
                </c:pt>
                <c:pt idx="44240">
                  <c:v>-262.26100000000002</c:v>
                </c:pt>
                <c:pt idx="44241">
                  <c:v>-262.245</c:v>
                </c:pt>
                <c:pt idx="44242">
                  <c:v>-262.22899999999998</c:v>
                </c:pt>
                <c:pt idx="44243">
                  <c:v>-262.21300000000002</c:v>
                </c:pt>
                <c:pt idx="44244">
                  <c:v>-262.197</c:v>
                </c:pt>
                <c:pt idx="44245">
                  <c:v>-262.18099999999998</c:v>
                </c:pt>
                <c:pt idx="44246">
                  <c:v>-262.16500000000002</c:v>
                </c:pt>
                <c:pt idx="44247">
                  <c:v>-262.149</c:v>
                </c:pt>
                <c:pt idx="44248">
                  <c:v>-262.13299999999998</c:v>
                </c:pt>
                <c:pt idx="44249">
                  <c:v>-262.11700000000002</c:v>
                </c:pt>
                <c:pt idx="44250">
                  <c:v>-262.101</c:v>
                </c:pt>
                <c:pt idx="44251">
                  <c:v>-262.08499999999998</c:v>
                </c:pt>
                <c:pt idx="44252">
                  <c:v>-262.06900000000002</c:v>
                </c:pt>
                <c:pt idx="44253">
                  <c:v>-262.053</c:v>
                </c:pt>
                <c:pt idx="44254">
                  <c:v>-262.03699999999998</c:v>
                </c:pt>
                <c:pt idx="44255">
                  <c:v>-262.02100000000002</c:v>
                </c:pt>
                <c:pt idx="44256">
                  <c:v>-262.005</c:v>
                </c:pt>
                <c:pt idx="44257">
                  <c:v>-261.98899999999998</c:v>
                </c:pt>
                <c:pt idx="44258">
                  <c:v>-261.97300000000001</c:v>
                </c:pt>
                <c:pt idx="44259">
                  <c:v>-261.95699999999999</c:v>
                </c:pt>
                <c:pt idx="44260">
                  <c:v>-261.94099999999997</c:v>
                </c:pt>
                <c:pt idx="44261">
                  <c:v>-261.92500000000001</c:v>
                </c:pt>
                <c:pt idx="44262">
                  <c:v>-261.90899999999999</c:v>
                </c:pt>
                <c:pt idx="44263">
                  <c:v>-261.89299999999997</c:v>
                </c:pt>
                <c:pt idx="44264">
                  <c:v>-261.87700000000001</c:v>
                </c:pt>
                <c:pt idx="44265">
                  <c:v>-261.86099999999999</c:v>
                </c:pt>
                <c:pt idx="44266">
                  <c:v>-261.84500000000003</c:v>
                </c:pt>
                <c:pt idx="44267">
                  <c:v>-261.82900000000001</c:v>
                </c:pt>
                <c:pt idx="44268">
                  <c:v>-261.81299999999999</c:v>
                </c:pt>
                <c:pt idx="44269">
                  <c:v>-261.79700000000003</c:v>
                </c:pt>
                <c:pt idx="44270">
                  <c:v>-261.78100000000001</c:v>
                </c:pt>
                <c:pt idx="44271">
                  <c:v>-261.76600000000002</c:v>
                </c:pt>
                <c:pt idx="44272">
                  <c:v>-261.75</c:v>
                </c:pt>
                <c:pt idx="44273">
                  <c:v>-261.73399999999998</c:v>
                </c:pt>
                <c:pt idx="44274">
                  <c:v>-261.71800000000002</c:v>
                </c:pt>
                <c:pt idx="44275">
                  <c:v>-261.702</c:v>
                </c:pt>
                <c:pt idx="44276">
                  <c:v>-261.68599999999998</c:v>
                </c:pt>
                <c:pt idx="44277">
                  <c:v>-261.67</c:v>
                </c:pt>
                <c:pt idx="44278">
                  <c:v>-261.654</c:v>
                </c:pt>
                <c:pt idx="44279">
                  <c:v>-261.63799999999998</c:v>
                </c:pt>
                <c:pt idx="44280">
                  <c:v>-261.62200000000001</c:v>
                </c:pt>
                <c:pt idx="44281">
                  <c:v>-261.60599999999999</c:v>
                </c:pt>
                <c:pt idx="44282">
                  <c:v>-261.58999999999997</c:v>
                </c:pt>
                <c:pt idx="44283">
                  <c:v>-261.57400000000001</c:v>
                </c:pt>
                <c:pt idx="44284">
                  <c:v>-261.55799999999999</c:v>
                </c:pt>
                <c:pt idx="44285">
                  <c:v>-261.54199999999997</c:v>
                </c:pt>
                <c:pt idx="44286">
                  <c:v>-261.52600000000001</c:v>
                </c:pt>
                <c:pt idx="44287">
                  <c:v>-261.51</c:v>
                </c:pt>
                <c:pt idx="44288">
                  <c:v>-261.49400000000003</c:v>
                </c:pt>
                <c:pt idx="44289">
                  <c:v>-261.47800000000001</c:v>
                </c:pt>
                <c:pt idx="44290">
                  <c:v>-261.46199999999999</c:v>
                </c:pt>
                <c:pt idx="44291">
                  <c:v>-261.44600000000003</c:v>
                </c:pt>
                <c:pt idx="44292">
                  <c:v>-261.43</c:v>
                </c:pt>
                <c:pt idx="44293">
                  <c:v>-261.41399999999999</c:v>
                </c:pt>
                <c:pt idx="44294">
                  <c:v>-261.39800000000002</c:v>
                </c:pt>
                <c:pt idx="44295">
                  <c:v>-261.38200000000001</c:v>
                </c:pt>
                <c:pt idx="44296">
                  <c:v>-261.36599999999999</c:v>
                </c:pt>
                <c:pt idx="44297">
                  <c:v>-261.35000000000002</c:v>
                </c:pt>
                <c:pt idx="44298">
                  <c:v>-261.334</c:v>
                </c:pt>
                <c:pt idx="44299">
                  <c:v>-261.31799999999998</c:v>
                </c:pt>
                <c:pt idx="44300">
                  <c:v>-261.30200000000002</c:v>
                </c:pt>
                <c:pt idx="44301">
                  <c:v>-261.286</c:v>
                </c:pt>
                <c:pt idx="44302">
                  <c:v>-261.27</c:v>
                </c:pt>
                <c:pt idx="44303">
                  <c:v>-261.25400000000002</c:v>
                </c:pt>
                <c:pt idx="44304">
                  <c:v>-261.238</c:v>
                </c:pt>
                <c:pt idx="44305">
                  <c:v>-261.22199999999998</c:v>
                </c:pt>
                <c:pt idx="44306">
                  <c:v>-261.20600000000002</c:v>
                </c:pt>
                <c:pt idx="44307">
                  <c:v>-261.19</c:v>
                </c:pt>
                <c:pt idx="44308">
                  <c:v>-261.17399999999998</c:v>
                </c:pt>
                <c:pt idx="44309">
                  <c:v>-261.15800000000002</c:v>
                </c:pt>
                <c:pt idx="44310">
                  <c:v>-261.142</c:v>
                </c:pt>
                <c:pt idx="44311">
                  <c:v>-261.12599999999998</c:v>
                </c:pt>
                <c:pt idx="44312">
                  <c:v>-261.11</c:v>
                </c:pt>
                <c:pt idx="44313">
                  <c:v>-261.09399999999999</c:v>
                </c:pt>
                <c:pt idx="44314">
                  <c:v>-261.07799999999997</c:v>
                </c:pt>
                <c:pt idx="44315">
                  <c:v>-261.06200000000001</c:v>
                </c:pt>
                <c:pt idx="44316">
                  <c:v>-261.04599999999999</c:v>
                </c:pt>
                <c:pt idx="44317">
                  <c:v>-261.02999999999997</c:v>
                </c:pt>
                <c:pt idx="44318">
                  <c:v>-261.01400000000001</c:v>
                </c:pt>
                <c:pt idx="44319">
                  <c:v>-260.99799999999999</c:v>
                </c:pt>
                <c:pt idx="44320">
                  <c:v>-260.98200000000003</c:v>
                </c:pt>
                <c:pt idx="44321">
                  <c:v>-260.96600000000001</c:v>
                </c:pt>
                <c:pt idx="44322">
                  <c:v>-260.95</c:v>
                </c:pt>
                <c:pt idx="44323">
                  <c:v>-260.93400000000003</c:v>
                </c:pt>
                <c:pt idx="44324">
                  <c:v>-260.91800000000001</c:v>
                </c:pt>
                <c:pt idx="44325">
                  <c:v>-260.90199999999999</c:v>
                </c:pt>
                <c:pt idx="44326">
                  <c:v>-260.88600000000002</c:v>
                </c:pt>
                <c:pt idx="44327">
                  <c:v>-260.87</c:v>
                </c:pt>
                <c:pt idx="44328">
                  <c:v>-260.85399999999998</c:v>
                </c:pt>
                <c:pt idx="44329">
                  <c:v>-260.83800000000002</c:v>
                </c:pt>
                <c:pt idx="44330">
                  <c:v>-260.822</c:v>
                </c:pt>
                <c:pt idx="44331">
                  <c:v>-260.80599999999998</c:v>
                </c:pt>
                <c:pt idx="44332">
                  <c:v>-260.79000000000002</c:v>
                </c:pt>
                <c:pt idx="44333">
                  <c:v>-260.774</c:v>
                </c:pt>
                <c:pt idx="44334">
                  <c:v>-260.75799999999998</c:v>
                </c:pt>
                <c:pt idx="44335">
                  <c:v>-260.74200000000002</c:v>
                </c:pt>
                <c:pt idx="44336">
                  <c:v>-260.726</c:v>
                </c:pt>
                <c:pt idx="44337">
                  <c:v>-260.70999999999998</c:v>
                </c:pt>
                <c:pt idx="44338">
                  <c:v>-260.69400000000002</c:v>
                </c:pt>
                <c:pt idx="44339">
                  <c:v>-260.678</c:v>
                </c:pt>
                <c:pt idx="44340">
                  <c:v>-260.66199999999998</c:v>
                </c:pt>
                <c:pt idx="44341">
                  <c:v>-260.64600000000002</c:v>
                </c:pt>
                <c:pt idx="44342">
                  <c:v>-260.63</c:v>
                </c:pt>
                <c:pt idx="44343">
                  <c:v>-260.61399999999998</c:v>
                </c:pt>
                <c:pt idx="44344">
                  <c:v>-260.59800000000001</c:v>
                </c:pt>
                <c:pt idx="44345">
                  <c:v>-260.58199999999999</c:v>
                </c:pt>
                <c:pt idx="44346">
                  <c:v>-260.56599999999997</c:v>
                </c:pt>
                <c:pt idx="44347">
                  <c:v>-260.55</c:v>
                </c:pt>
                <c:pt idx="44348">
                  <c:v>-260.53399999999999</c:v>
                </c:pt>
                <c:pt idx="44349">
                  <c:v>-260.51799999999997</c:v>
                </c:pt>
                <c:pt idx="44350">
                  <c:v>-260.50200000000001</c:v>
                </c:pt>
                <c:pt idx="44351">
                  <c:v>-260.48599999999999</c:v>
                </c:pt>
                <c:pt idx="44352">
                  <c:v>-260.47000000000003</c:v>
                </c:pt>
                <c:pt idx="44353">
                  <c:v>-260.45400000000001</c:v>
                </c:pt>
                <c:pt idx="44354">
                  <c:v>-260.43799999999999</c:v>
                </c:pt>
                <c:pt idx="44355">
                  <c:v>-260.42200000000003</c:v>
                </c:pt>
                <c:pt idx="44356">
                  <c:v>-260.40600000000001</c:v>
                </c:pt>
                <c:pt idx="44357">
                  <c:v>-260.39</c:v>
                </c:pt>
                <c:pt idx="44358">
                  <c:v>-260.37400000000002</c:v>
                </c:pt>
                <c:pt idx="44359">
                  <c:v>-260.358</c:v>
                </c:pt>
                <c:pt idx="44360">
                  <c:v>-260.34199999999998</c:v>
                </c:pt>
                <c:pt idx="44361">
                  <c:v>-260.32600000000002</c:v>
                </c:pt>
                <c:pt idx="44362">
                  <c:v>-260.31</c:v>
                </c:pt>
                <c:pt idx="44363">
                  <c:v>-260.29399999999998</c:v>
                </c:pt>
                <c:pt idx="44364">
                  <c:v>-260.27800000000002</c:v>
                </c:pt>
                <c:pt idx="44365">
                  <c:v>-260.262</c:v>
                </c:pt>
                <c:pt idx="44366">
                  <c:v>-260.24599999999998</c:v>
                </c:pt>
                <c:pt idx="44367">
                  <c:v>-260.23</c:v>
                </c:pt>
                <c:pt idx="44368">
                  <c:v>-260.214</c:v>
                </c:pt>
                <c:pt idx="44369">
                  <c:v>-260.19799999999998</c:v>
                </c:pt>
                <c:pt idx="44370">
                  <c:v>-260.18200000000002</c:v>
                </c:pt>
                <c:pt idx="44371">
                  <c:v>-260.166</c:v>
                </c:pt>
                <c:pt idx="44372">
                  <c:v>-260.14999999999998</c:v>
                </c:pt>
                <c:pt idx="44373">
                  <c:v>-260.13400000000001</c:v>
                </c:pt>
                <c:pt idx="44374">
                  <c:v>-260.11799999999999</c:v>
                </c:pt>
                <c:pt idx="44375">
                  <c:v>-260.10199999999998</c:v>
                </c:pt>
                <c:pt idx="44376">
                  <c:v>-260.08600000000001</c:v>
                </c:pt>
                <c:pt idx="44377">
                  <c:v>-260.07</c:v>
                </c:pt>
                <c:pt idx="44378">
                  <c:v>-260.05399999999997</c:v>
                </c:pt>
                <c:pt idx="44379">
                  <c:v>-260.03800000000001</c:v>
                </c:pt>
                <c:pt idx="44380">
                  <c:v>-260.02199999999999</c:v>
                </c:pt>
                <c:pt idx="44381">
                  <c:v>-260.00599999999997</c:v>
                </c:pt>
                <c:pt idx="44382">
                  <c:v>-259.99</c:v>
                </c:pt>
                <c:pt idx="44383">
                  <c:v>-259.97399999999999</c:v>
                </c:pt>
                <c:pt idx="44384">
                  <c:v>-259.95800000000003</c:v>
                </c:pt>
                <c:pt idx="44385">
                  <c:v>-259.94299999999998</c:v>
                </c:pt>
                <c:pt idx="44386">
                  <c:v>-259.92700000000002</c:v>
                </c:pt>
                <c:pt idx="44387">
                  <c:v>-259.911</c:v>
                </c:pt>
                <c:pt idx="44388">
                  <c:v>-259.89499999999998</c:v>
                </c:pt>
                <c:pt idx="44389">
                  <c:v>-259.87900000000002</c:v>
                </c:pt>
                <c:pt idx="44390">
                  <c:v>-259.863</c:v>
                </c:pt>
                <c:pt idx="44391">
                  <c:v>-259.84699999999998</c:v>
                </c:pt>
                <c:pt idx="44392">
                  <c:v>-259.83100000000002</c:v>
                </c:pt>
                <c:pt idx="44393">
                  <c:v>-259.815</c:v>
                </c:pt>
                <c:pt idx="44394">
                  <c:v>-259.79899999999998</c:v>
                </c:pt>
                <c:pt idx="44395">
                  <c:v>-259.78300000000002</c:v>
                </c:pt>
                <c:pt idx="44396">
                  <c:v>-259.767</c:v>
                </c:pt>
                <c:pt idx="44397">
                  <c:v>-259.75099999999998</c:v>
                </c:pt>
                <c:pt idx="44398">
                  <c:v>-259.73500000000001</c:v>
                </c:pt>
                <c:pt idx="44399">
                  <c:v>-259.71899999999999</c:v>
                </c:pt>
                <c:pt idx="44400">
                  <c:v>-259.70299999999997</c:v>
                </c:pt>
                <c:pt idx="44401">
                  <c:v>-259.68700000000001</c:v>
                </c:pt>
                <c:pt idx="44402">
                  <c:v>-259.67099999999999</c:v>
                </c:pt>
                <c:pt idx="44403">
                  <c:v>-259.65499999999997</c:v>
                </c:pt>
                <c:pt idx="44404">
                  <c:v>-259.63900000000001</c:v>
                </c:pt>
                <c:pt idx="44405">
                  <c:v>-259.62299999999999</c:v>
                </c:pt>
                <c:pt idx="44406">
                  <c:v>-259.60700000000003</c:v>
                </c:pt>
                <c:pt idx="44407">
                  <c:v>-259.59100000000001</c:v>
                </c:pt>
                <c:pt idx="44408">
                  <c:v>-259.57499999999999</c:v>
                </c:pt>
                <c:pt idx="44409">
                  <c:v>-259.55900000000003</c:v>
                </c:pt>
                <c:pt idx="44410">
                  <c:v>-259.54300000000001</c:v>
                </c:pt>
                <c:pt idx="44411">
                  <c:v>-259.52699999999999</c:v>
                </c:pt>
                <c:pt idx="44412">
                  <c:v>-259.51100000000002</c:v>
                </c:pt>
                <c:pt idx="44413">
                  <c:v>-259.495</c:v>
                </c:pt>
                <c:pt idx="44414">
                  <c:v>-259.47899999999998</c:v>
                </c:pt>
                <c:pt idx="44415">
                  <c:v>-259.46300000000002</c:v>
                </c:pt>
                <c:pt idx="44416">
                  <c:v>-259.447</c:v>
                </c:pt>
                <c:pt idx="44417">
                  <c:v>-259.43099999999998</c:v>
                </c:pt>
                <c:pt idx="44418">
                  <c:v>-259.41500000000002</c:v>
                </c:pt>
                <c:pt idx="44419">
                  <c:v>-259.399</c:v>
                </c:pt>
                <c:pt idx="44420">
                  <c:v>-259.38299999999998</c:v>
                </c:pt>
                <c:pt idx="44421">
                  <c:v>-259.36700000000002</c:v>
                </c:pt>
                <c:pt idx="44422">
                  <c:v>-259.351</c:v>
                </c:pt>
                <c:pt idx="44423">
                  <c:v>-259.33499999999998</c:v>
                </c:pt>
                <c:pt idx="44424">
                  <c:v>-259.31900000000002</c:v>
                </c:pt>
                <c:pt idx="44425">
                  <c:v>-259.303</c:v>
                </c:pt>
                <c:pt idx="44426">
                  <c:v>-259.28699999999998</c:v>
                </c:pt>
                <c:pt idx="44427">
                  <c:v>-259.27100000000002</c:v>
                </c:pt>
                <c:pt idx="44428">
                  <c:v>-259.255</c:v>
                </c:pt>
                <c:pt idx="44429">
                  <c:v>-259.23899999999998</c:v>
                </c:pt>
                <c:pt idx="44430">
                  <c:v>-259.22300000000001</c:v>
                </c:pt>
                <c:pt idx="44431">
                  <c:v>-259.20699999999999</c:v>
                </c:pt>
                <c:pt idx="44432">
                  <c:v>-259.19099999999997</c:v>
                </c:pt>
                <c:pt idx="44433">
                  <c:v>-259.17500000000001</c:v>
                </c:pt>
                <c:pt idx="44434">
                  <c:v>-259.15899999999999</c:v>
                </c:pt>
                <c:pt idx="44435">
                  <c:v>-259.14299999999997</c:v>
                </c:pt>
                <c:pt idx="44436">
                  <c:v>-259.12700000000001</c:v>
                </c:pt>
                <c:pt idx="44437">
                  <c:v>-259.11099999999999</c:v>
                </c:pt>
                <c:pt idx="44438">
                  <c:v>-259.09500000000003</c:v>
                </c:pt>
                <c:pt idx="44439">
                  <c:v>-259.07900000000001</c:v>
                </c:pt>
                <c:pt idx="44440">
                  <c:v>-259.06299999999999</c:v>
                </c:pt>
                <c:pt idx="44441">
                  <c:v>-259.04700000000003</c:v>
                </c:pt>
                <c:pt idx="44442">
                  <c:v>-259.03100000000001</c:v>
                </c:pt>
                <c:pt idx="44443">
                  <c:v>-259.01499999999999</c:v>
                </c:pt>
                <c:pt idx="44444">
                  <c:v>-258.99900000000002</c:v>
                </c:pt>
                <c:pt idx="44445">
                  <c:v>-258.983</c:v>
                </c:pt>
                <c:pt idx="44446">
                  <c:v>-258.96699999999998</c:v>
                </c:pt>
                <c:pt idx="44447">
                  <c:v>-258.95100000000002</c:v>
                </c:pt>
                <c:pt idx="44448">
                  <c:v>-258.935</c:v>
                </c:pt>
                <c:pt idx="44449">
                  <c:v>-258.91899999999998</c:v>
                </c:pt>
                <c:pt idx="44450">
                  <c:v>-258.90300000000002</c:v>
                </c:pt>
                <c:pt idx="44451">
                  <c:v>-258.887</c:v>
                </c:pt>
                <c:pt idx="44452">
                  <c:v>-258.87099999999998</c:v>
                </c:pt>
                <c:pt idx="44453">
                  <c:v>-258.85500000000002</c:v>
                </c:pt>
                <c:pt idx="44454">
                  <c:v>-258.839</c:v>
                </c:pt>
                <c:pt idx="44455">
                  <c:v>-258.82299999999998</c:v>
                </c:pt>
                <c:pt idx="44456">
                  <c:v>-258.80700000000002</c:v>
                </c:pt>
                <c:pt idx="44457">
                  <c:v>-258.791</c:v>
                </c:pt>
                <c:pt idx="44458">
                  <c:v>-258.77499999999998</c:v>
                </c:pt>
                <c:pt idx="44459">
                  <c:v>-258.75900000000001</c:v>
                </c:pt>
                <c:pt idx="44460">
                  <c:v>-258.74299999999999</c:v>
                </c:pt>
                <c:pt idx="44461">
                  <c:v>-258.72699999999998</c:v>
                </c:pt>
                <c:pt idx="44462">
                  <c:v>-258.71100000000001</c:v>
                </c:pt>
                <c:pt idx="44463">
                  <c:v>-258.69499999999999</c:v>
                </c:pt>
                <c:pt idx="44464">
                  <c:v>-258.67899999999997</c:v>
                </c:pt>
                <c:pt idx="44465">
                  <c:v>-258.66300000000001</c:v>
                </c:pt>
                <c:pt idx="44466">
                  <c:v>-258.64699999999999</c:v>
                </c:pt>
                <c:pt idx="44467">
                  <c:v>-258.63099999999997</c:v>
                </c:pt>
                <c:pt idx="44468">
                  <c:v>-258.61500000000001</c:v>
                </c:pt>
                <c:pt idx="44469">
                  <c:v>-258.59899999999999</c:v>
                </c:pt>
                <c:pt idx="44470">
                  <c:v>-258.58300000000003</c:v>
                </c:pt>
                <c:pt idx="44471">
                  <c:v>-258.56700000000001</c:v>
                </c:pt>
                <c:pt idx="44472">
                  <c:v>-258.55099999999999</c:v>
                </c:pt>
                <c:pt idx="44473">
                  <c:v>-258.53500000000003</c:v>
                </c:pt>
                <c:pt idx="44474">
                  <c:v>-258.51900000000001</c:v>
                </c:pt>
                <c:pt idx="44475">
                  <c:v>-258.50299999999999</c:v>
                </c:pt>
                <c:pt idx="44476">
                  <c:v>-258.48700000000002</c:v>
                </c:pt>
                <c:pt idx="44477">
                  <c:v>-258.471</c:v>
                </c:pt>
                <c:pt idx="44478">
                  <c:v>-258.45499999999998</c:v>
                </c:pt>
                <c:pt idx="44479">
                  <c:v>-258.43900000000002</c:v>
                </c:pt>
                <c:pt idx="44480">
                  <c:v>-258.423</c:v>
                </c:pt>
                <c:pt idx="44481">
                  <c:v>-258.40699999999998</c:v>
                </c:pt>
                <c:pt idx="44482">
                  <c:v>-258.39100000000002</c:v>
                </c:pt>
                <c:pt idx="44483">
                  <c:v>-258.375</c:v>
                </c:pt>
                <c:pt idx="44484">
                  <c:v>-258.35899999999998</c:v>
                </c:pt>
                <c:pt idx="44485">
                  <c:v>-258.34300000000002</c:v>
                </c:pt>
                <c:pt idx="44486">
                  <c:v>-258.327</c:v>
                </c:pt>
                <c:pt idx="44487">
                  <c:v>-258.31099999999998</c:v>
                </c:pt>
                <c:pt idx="44488">
                  <c:v>-258.29500000000002</c:v>
                </c:pt>
                <c:pt idx="44489">
                  <c:v>-258.279</c:v>
                </c:pt>
                <c:pt idx="44490">
                  <c:v>-258.26299999999998</c:v>
                </c:pt>
                <c:pt idx="44491">
                  <c:v>-258.24700000000001</c:v>
                </c:pt>
                <c:pt idx="44492">
                  <c:v>-258.23099999999999</c:v>
                </c:pt>
                <c:pt idx="44493">
                  <c:v>-258.21499999999997</c:v>
                </c:pt>
                <c:pt idx="44494">
                  <c:v>-258.19900000000001</c:v>
                </c:pt>
                <c:pt idx="44495">
                  <c:v>-258.18299999999999</c:v>
                </c:pt>
                <c:pt idx="44496">
                  <c:v>-258.16699999999997</c:v>
                </c:pt>
                <c:pt idx="44497">
                  <c:v>-258.15100000000001</c:v>
                </c:pt>
                <c:pt idx="44498">
                  <c:v>-258.13499999999999</c:v>
                </c:pt>
                <c:pt idx="44499">
                  <c:v>-258.12</c:v>
                </c:pt>
                <c:pt idx="44500">
                  <c:v>-258.10399999999998</c:v>
                </c:pt>
                <c:pt idx="44501">
                  <c:v>-258.08800000000002</c:v>
                </c:pt>
                <c:pt idx="44502">
                  <c:v>-258.072</c:v>
                </c:pt>
                <c:pt idx="44503">
                  <c:v>-258.05599999999998</c:v>
                </c:pt>
                <c:pt idx="44504">
                  <c:v>-258.04000000000002</c:v>
                </c:pt>
                <c:pt idx="44505">
                  <c:v>-258.024</c:v>
                </c:pt>
                <c:pt idx="44506">
                  <c:v>-258.00799999999998</c:v>
                </c:pt>
                <c:pt idx="44507">
                  <c:v>-257.99200000000002</c:v>
                </c:pt>
                <c:pt idx="44508">
                  <c:v>-257.976</c:v>
                </c:pt>
                <c:pt idx="44509">
                  <c:v>-257.95999999999998</c:v>
                </c:pt>
                <c:pt idx="44510">
                  <c:v>-257.94400000000002</c:v>
                </c:pt>
                <c:pt idx="44511">
                  <c:v>-257.928</c:v>
                </c:pt>
                <c:pt idx="44512">
                  <c:v>-257.91199999999998</c:v>
                </c:pt>
                <c:pt idx="44513">
                  <c:v>-257.89600000000002</c:v>
                </c:pt>
                <c:pt idx="44514">
                  <c:v>-257.88</c:v>
                </c:pt>
                <c:pt idx="44515">
                  <c:v>-257.86399999999998</c:v>
                </c:pt>
                <c:pt idx="44516">
                  <c:v>-257.84800000000001</c:v>
                </c:pt>
                <c:pt idx="44517">
                  <c:v>-257.83199999999999</c:v>
                </c:pt>
                <c:pt idx="44518">
                  <c:v>-257.81599999999997</c:v>
                </c:pt>
                <c:pt idx="44519">
                  <c:v>-257.8</c:v>
                </c:pt>
                <c:pt idx="44520">
                  <c:v>-257.78399999999999</c:v>
                </c:pt>
                <c:pt idx="44521">
                  <c:v>-257.76799999999997</c:v>
                </c:pt>
                <c:pt idx="44522">
                  <c:v>-257.75200000000001</c:v>
                </c:pt>
                <c:pt idx="44523">
                  <c:v>-257.73599999999999</c:v>
                </c:pt>
                <c:pt idx="44524">
                  <c:v>-257.72000000000003</c:v>
                </c:pt>
                <c:pt idx="44525">
                  <c:v>-257.70400000000001</c:v>
                </c:pt>
                <c:pt idx="44526">
                  <c:v>-257.68799999999999</c:v>
                </c:pt>
                <c:pt idx="44527">
                  <c:v>-257.67200000000003</c:v>
                </c:pt>
                <c:pt idx="44528">
                  <c:v>-257.65600000000001</c:v>
                </c:pt>
                <c:pt idx="44529">
                  <c:v>-257.64</c:v>
                </c:pt>
                <c:pt idx="44530">
                  <c:v>-257.62400000000002</c:v>
                </c:pt>
                <c:pt idx="44531">
                  <c:v>-257.608</c:v>
                </c:pt>
                <c:pt idx="44532">
                  <c:v>-257.59199999999998</c:v>
                </c:pt>
                <c:pt idx="44533">
                  <c:v>-257.57600000000002</c:v>
                </c:pt>
                <c:pt idx="44534">
                  <c:v>-257.56</c:v>
                </c:pt>
                <c:pt idx="44535">
                  <c:v>-257.54399999999998</c:v>
                </c:pt>
                <c:pt idx="44536">
                  <c:v>-257.52800000000002</c:v>
                </c:pt>
                <c:pt idx="44537">
                  <c:v>-257.512</c:v>
                </c:pt>
                <c:pt idx="44538">
                  <c:v>-257.49599999999998</c:v>
                </c:pt>
                <c:pt idx="44539">
                  <c:v>-257.48</c:v>
                </c:pt>
                <c:pt idx="44540">
                  <c:v>-257.464</c:v>
                </c:pt>
                <c:pt idx="44541">
                  <c:v>-257.44799999999998</c:v>
                </c:pt>
                <c:pt idx="44542">
                  <c:v>-257.43200000000002</c:v>
                </c:pt>
                <c:pt idx="44543">
                  <c:v>-257.416</c:v>
                </c:pt>
                <c:pt idx="44544">
                  <c:v>-257.39999999999998</c:v>
                </c:pt>
                <c:pt idx="44545">
                  <c:v>-257.38400000000001</c:v>
                </c:pt>
                <c:pt idx="44546">
                  <c:v>-257.36799999999999</c:v>
                </c:pt>
                <c:pt idx="44547">
                  <c:v>-257.35199999999998</c:v>
                </c:pt>
                <c:pt idx="44548">
                  <c:v>-257.33600000000001</c:v>
                </c:pt>
                <c:pt idx="44549">
                  <c:v>-257.32</c:v>
                </c:pt>
                <c:pt idx="44550">
                  <c:v>-257.30399999999997</c:v>
                </c:pt>
                <c:pt idx="44551">
                  <c:v>-257.28800000000001</c:v>
                </c:pt>
                <c:pt idx="44552">
                  <c:v>-257.27199999999999</c:v>
                </c:pt>
                <c:pt idx="44553">
                  <c:v>-257.25599999999997</c:v>
                </c:pt>
                <c:pt idx="44554">
                  <c:v>-257.24</c:v>
                </c:pt>
                <c:pt idx="44555">
                  <c:v>-257.22399999999999</c:v>
                </c:pt>
                <c:pt idx="44556">
                  <c:v>-257.20800000000003</c:v>
                </c:pt>
                <c:pt idx="44557">
                  <c:v>-257.19200000000001</c:v>
                </c:pt>
                <c:pt idx="44558">
                  <c:v>-257.17599999999999</c:v>
                </c:pt>
                <c:pt idx="44559">
                  <c:v>-257.16000000000003</c:v>
                </c:pt>
                <c:pt idx="44560">
                  <c:v>-257.14400000000001</c:v>
                </c:pt>
                <c:pt idx="44561">
                  <c:v>-257.12799999999999</c:v>
                </c:pt>
                <c:pt idx="44562">
                  <c:v>-257.11200000000002</c:v>
                </c:pt>
                <c:pt idx="44563">
                  <c:v>-257.096</c:v>
                </c:pt>
                <c:pt idx="44564">
                  <c:v>-257.08</c:v>
                </c:pt>
                <c:pt idx="44565">
                  <c:v>-257.06400000000002</c:v>
                </c:pt>
                <c:pt idx="44566">
                  <c:v>-257.048</c:v>
                </c:pt>
                <c:pt idx="44567">
                  <c:v>-257.03199999999998</c:v>
                </c:pt>
                <c:pt idx="44568">
                  <c:v>-257.01600000000002</c:v>
                </c:pt>
                <c:pt idx="44569">
                  <c:v>-257</c:v>
                </c:pt>
                <c:pt idx="44570">
                  <c:v>-256.98399999999998</c:v>
                </c:pt>
                <c:pt idx="44571">
                  <c:v>-256.96800000000002</c:v>
                </c:pt>
                <c:pt idx="44572">
                  <c:v>-256.952</c:v>
                </c:pt>
                <c:pt idx="44573">
                  <c:v>-256.93599999999998</c:v>
                </c:pt>
                <c:pt idx="44574">
                  <c:v>-256.92</c:v>
                </c:pt>
                <c:pt idx="44575">
                  <c:v>-256.904</c:v>
                </c:pt>
                <c:pt idx="44576">
                  <c:v>-256.88799999999998</c:v>
                </c:pt>
                <c:pt idx="44577">
                  <c:v>-256.87200000000001</c:v>
                </c:pt>
                <c:pt idx="44578">
                  <c:v>-256.85599999999999</c:v>
                </c:pt>
                <c:pt idx="44579">
                  <c:v>-256.83999999999997</c:v>
                </c:pt>
                <c:pt idx="44580">
                  <c:v>-256.82400000000001</c:v>
                </c:pt>
                <c:pt idx="44581">
                  <c:v>-256.80799999999999</c:v>
                </c:pt>
                <c:pt idx="44582">
                  <c:v>-256.79199999999997</c:v>
                </c:pt>
                <c:pt idx="44583">
                  <c:v>-256.77600000000001</c:v>
                </c:pt>
                <c:pt idx="44584">
                  <c:v>-256.76</c:v>
                </c:pt>
                <c:pt idx="44585">
                  <c:v>-256.74400000000003</c:v>
                </c:pt>
                <c:pt idx="44586">
                  <c:v>-256.72800000000001</c:v>
                </c:pt>
                <c:pt idx="44587">
                  <c:v>-256.71199999999999</c:v>
                </c:pt>
                <c:pt idx="44588">
                  <c:v>-256.69600000000003</c:v>
                </c:pt>
                <c:pt idx="44589">
                  <c:v>-256.68</c:v>
                </c:pt>
                <c:pt idx="44590">
                  <c:v>-256.66399999999999</c:v>
                </c:pt>
                <c:pt idx="44591">
                  <c:v>-256.64800000000002</c:v>
                </c:pt>
                <c:pt idx="44592">
                  <c:v>-256.63200000000001</c:v>
                </c:pt>
                <c:pt idx="44593">
                  <c:v>-256.61599999999999</c:v>
                </c:pt>
                <c:pt idx="44594">
                  <c:v>-256.60000000000002</c:v>
                </c:pt>
                <c:pt idx="44595">
                  <c:v>-256.584</c:v>
                </c:pt>
                <c:pt idx="44596">
                  <c:v>-256.56799999999998</c:v>
                </c:pt>
                <c:pt idx="44597">
                  <c:v>-256.55200000000002</c:v>
                </c:pt>
                <c:pt idx="44598">
                  <c:v>-256.536</c:v>
                </c:pt>
                <c:pt idx="44599">
                  <c:v>-256.52</c:v>
                </c:pt>
                <c:pt idx="44600">
                  <c:v>-256.50400000000002</c:v>
                </c:pt>
                <c:pt idx="44601">
                  <c:v>-256.488</c:v>
                </c:pt>
                <c:pt idx="44602">
                  <c:v>-256.47199999999998</c:v>
                </c:pt>
                <c:pt idx="44603">
                  <c:v>-256.45600000000002</c:v>
                </c:pt>
                <c:pt idx="44604">
                  <c:v>-256.44</c:v>
                </c:pt>
                <c:pt idx="44605">
                  <c:v>-256.42399999999998</c:v>
                </c:pt>
                <c:pt idx="44606">
                  <c:v>-256.40800000000002</c:v>
                </c:pt>
                <c:pt idx="44607">
                  <c:v>-256.392</c:v>
                </c:pt>
                <c:pt idx="44608">
                  <c:v>-256.37599999999998</c:v>
                </c:pt>
                <c:pt idx="44609">
                  <c:v>-256.36</c:v>
                </c:pt>
                <c:pt idx="44610">
                  <c:v>-256.34399999999999</c:v>
                </c:pt>
                <c:pt idx="44611">
                  <c:v>-256.32799999999997</c:v>
                </c:pt>
                <c:pt idx="44612">
                  <c:v>-256.31200000000001</c:v>
                </c:pt>
                <c:pt idx="44613">
                  <c:v>-256.29700000000003</c:v>
                </c:pt>
                <c:pt idx="44614">
                  <c:v>-256.28100000000001</c:v>
                </c:pt>
                <c:pt idx="44615">
                  <c:v>-256.26499999999999</c:v>
                </c:pt>
                <c:pt idx="44616">
                  <c:v>-256.24900000000002</c:v>
                </c:pt>
                <c:pt idx="44617">
                  <c:v>-256.233</c:v>
                </c:pt>
                <c:pt idx="44618">
                  <c:v>-256.21699999999998</c:v>
                </c:pt>
                <c:pt idx="44619">
                  <c:v>-256.20100000000002</c:v>
                </c:pt>
                <c:pt idx="44620">
                  <c:v>-256.185</c:v>
                </c:pt>
                <c:pt idx="44621">
                  <c:v>-256.16899999999998</c:v>
                </c:pt>
                <c:pt idx="44622">
                  <c:v>-256.15300000000002</c:v>
                </c:pt>
                <c:pt idx="44623">
                  <c:v>-256.137</c:v>
                </c:pt>
                <c:pt idx="44624">
                  <c:v>-256.12099999999998</c:v>
                </c:pt>
                <c:pt idx="44625">
                  <c:v>-256.10500000000002</c:v>
                </c:pt>
                <c:pt idx="44626">
                  <c:v>-256.089</c:v>
                </c:pt>
                <c:pt idx="44627">
                  <c:v>-256.07299999999998</c:v>
                </c:pt>
                <c:pt idx="44628">
                  <c:v>-256.05700000000002</c:v>
                </c:pt>
                <c:pt idx="44629">
                  <c:v>-256.041</c:v>
                </c:pt>
                <c:pt idx="44630">
                  <c:v>-256.02499999999998</c:v>
                </c:pt>
                <c:pt idx="44631">
                  <c:v>-256.00900000000001</c:v>
                </c:pt>
                <c:pt idx="44632">
                  <c:v>-255.99299999999999</c:v>
                </c:pt>
                <c:pt idx="44633">
                  <c:v>-255.977</c:v>
                </c:pt>
                <c:pt idx="44634">
                  <c:v>-255.96100000000001</c:v>
                </c:pt>
                <c:pt idx="44635">
                  <c:v>-255.94499999999999</c:v>
                </c:pt>
                <c:pt idx="44636">
                  <c:v>-255.929</c:v>
                </c:pt>
                <c:pt idx="44637">
                  <c:v>-255.91300000000001</c:v>
                </c:pt>
                <c:pt idx="44638">
                  <c:v>-255.89699999999999</c:v>
                </c:pt>
                <c:pt idx="44639">
                  <c:v>-255.881</c:v>
                </c:pt>
                <c:pt idx="44640">
                  <c:v>-255.86500000000001</c:v>
                </c:pt>
                <c:pt idx="44641">
                  <c:v>-255.84899999999999</c:v>
                </c:pt>
                <c:pt idx="44642">
                  <c:v>-255.833</c:v>
                </c:pt>
                <c:pt idx="44643">
                  <c:v>-255.81700000000001</c:v>
                </c:pt>
                <c:pt idx="44644">
                  <c:v>-255.80099999999999</c:v>
                </c:pt>
                <c:pt idx="44645">
                  <c:v>-255.785</c:v>
                </c:pt>
                <c:pt idx="44646">
                  <c:v>-255.76900000000001</c:v>
                </c:pt>
                <c:pt idx="44647">
                  <c:v>-255.75299999999999</c:v>
                </c:pt>
                <c:pt idx="44648">
                  <c:v>-255.73699999999999</c:v>
                </c:pt>
                <c:pt idx="44649">
                  <c:v>-255.721</c:v>
                </c:pt>
                <c:pt idx="44650">
                  <c:v>-255.70500000000001</c:v>
                </c:pt>
                <c:pt idx="44651">
                  <c:v>-255.68899999999999</c:v>
                </c:pt>
                <c:pt idx="44652">
                  <c:v>-255.673</c:v>
                </c:pt>
                <c:pt idx="44653">
                  <c:v>-255.65700000000001</c:v>
                </c:pt>
                <c:pt idx="44654">
                  <c:v>-255.64099999999999</c:v>
                </c:pt>
                <c:pt idx="44655">
                  <c:v>-255.625</c:v>
                </c:pt>
                <c:pt idx="44656">
                  <c:v>-255.60900000000001</c:v>
                </c:pt>
                <c:pt idx="44657">
                  <c:v>-255.59299999999999</c:v>
                </c:pt>
                <c:pt idx="44658">
                  <c:v>-255.577</c:v>
                </c:pt>
                <c:pt idx="44659">
                  <c:v>-255.56100000000001</c:v>
                </c:pt>
                <c:pt idx="44660">
                  <c:v>-255.54499999999999</c:v>
                </c:pt>
                <c:pt idx="44661">
                  <c:v>-255.529</c:v>
                </c:pt>
                <c:pt idx="44662">
                  <c:v>-255.51300000000001</c:v>
                </c:pt>
                <c:pt idx="44663">
                  <c:v>-255.49700000000001</c:v>
                </c:pt>
                <c:pt idx="44664">
                  <c:v>-255.48099999999999</c:v>
                </c:pt>
                <c:pt idx="44665">
                  <c:v>-255.465</c:v>
                </c:pt>
                <c:pt idx="44666">
                  <c:v>-255.44900000000001</c:v>
                </c:pt>
                <c:pt idx="44667">
                  <c:v>-255.43299999999999</c:v>
                </c:pt>
                <c:pt idx="44668">
                  <c:v>-255.417</c:v>
                </c:pt>
                <c:pt idx="44669">
                  <c:v>-255.40100000000001</c:v>
                </c:pt>
                <c:pt idx="44670">
                  <c:v>-255.38499999999999</c:v>
                </c:pt>
                <c:pt idx="44671">
                  <c:v>-255.369</c:v>
                </c:pt>
                <c:pt idx="44672">
                  <c:v>-255.35300000000001</c:v>
                </c:pt>
                <c:pt idx="44673">
                  <c:v>-255.33699999999999</c:v>
                </c:pt>
                <c:pt idx="44674">
                  <c:v>-255.321</c:v>
                </c:pt>
                <c:pt idx="44675">
                  <c:v>-255.30500000000001</c:v>
                </c:pt>
                <c:pt idx="44676">
                  <c:v>-255.28899999999999</c:v>
                </c:pt>
                <c:pt idx="44677">
                  <c:v>-255.273</c:v>
                </c:pt>
                <c:pt idx="44678">
                  <c:v>-255.25700000000001</c:v>
                </c:pt>
                <c:pt idx="44679">
                  <c:v>-255.24100000000001</c:v>
                </c:pt>
                <c:pt idx="44680">
                  <c:v>-255.22499999999999</c:v>
                </c:pt>
                <c:pt idx="44681">
                  <c:v>-255.209</c:v>
                </c:pt>
                <c:pt idx="44682">
                  <c:v>-255.19300000000001</c:v>
                </c:pt>
                <c:pt idx="44683">
                  <c:v>-255.17699999999999</c:v>
                </c:pt>
                <c:pt idx="44684">
                  <c:v>-255.161</c:v>
                </c:pt>
                <c:pt idx="44685">
                  <c:v>-255.14500000000001</c:v>
                </c:pt>
                <c:pt idx="44686">
                  <c:v>-255.12899999999999</c:v>
                </c:pt>
                <c:pt idx="44687">
                  <c:v>-255.113</c:v>
                </c:pt>
                <c:pt idx="44688">
                  <c:v>-255.09700000000001</c:v>
                </c:pt>
                <c:pt idx="44689">
                  <c:v>-255.08099999999999</c:v>
                </c:pt>
                <c:pt idx="44690">
                  <c:v>-255.065</c:v>
                </c:pt>
                <c:pt idx="44691">
                  <c:v>-255.04900000000001</c:v>
                </c:pt>
                <c:pt idx="44692">
                  <c:v>-255.03299999999999</c:v>
                </c:pt>
                <c:pt idx="44693">
                  <c:v>-255.017</c:v>
                </c:pt>
                <c:pt idx="44694">
                  <c:v>-255.001</c:v>
                </c:pt>
                <c:pt idx="44695">
                  <c:v>-254.98500000000001</c:v>
                </c:pt>
                <c:pt idx="44696">
                  <c:v>-254.96899999999999</c:v>
                </c:pt>
                <c:pt idx="44697">
                  <c:v>-254.953</c:v>
                </c:pt>
                <c:pt idx="44698">
                  <c:v>-254.93700000000001</c:v>
                </c:pt>
                <c:pt idx="44699">
                  <c:v>-254.92099999999999</c:v>
                </c:pt>
                <c:pt idx="44700">
                  <c:v>-254.905</c:v>
                </c:pt>
                <c:pt idx="44701">
                  <c:v>-254.88900000000001</c:v>
                </c:pt>
                <c:pt idx="44702">
                  <c:v>-254.87299999999999</c:v>
                </c:pt>
                <c:pt idx="44703">
                  <c:v>-254.857</c:v>
                </c:pt>
                <c:pt idx="44704">
                  <c:v>-254.84100000000001</c:v>
                </c:pt>
                <c:pt idx="44705">
                  <c:v>-254.82499999999999</c:v>
                </c:pt>
                <c:pt idx="44706">
                  <c:v>-254.809</c:v>
                </c:pt>
                <c:pt idx="44707">
                  <c:v>-254.79300000000001</c:v>
                </c:pt>
                <c:pt idx="44708">
                  <c:v>-254.77699999999999</c:v>
                </c:pt>
                <c:pt idx="44709">
                  <c:v>-254.761</c:v>
                </c:pt>
                <c:pt idx="44710">
                  <c:v>-254.745</c:v>
                </c:pt>
                <c:pt idx="44711">
                  <c:v>-254.72900000000001</c:v>
                </c:pt>
                <c:pt idx="44712">
                  <c:v>-254.71299999999999</c:v>
                </c:pt>
                <c:pt idx="44713">
                  <c:v>-254.697</c:v>
                </c:pt>
                <c:pt idx="44714">
                  <c:v>-254.68100000000001</c:v>
                </c:pt>
                <c:pt idx="44715">
                  <c:v>-254.66499999999999</c:v>
                </c:pt>
                <c:pt idx="44716">
                  <c:v>-254.649</c:v>
                </c:pt>
                <c:pt idx="44717">
                  <c:v>-254.63300000000001</c:v>
                </c:pt>
                <c:pt idx="44718">
                  <c:v>-254.61699999999999</c:v>
                </c:pt>
                <c:pt idx="44719">
                  <c:v>-254.601</c:v>
                </c:pt>
                <c:pt idx="44720">
                  <c:v>-254.58500000000001</c:v>
                </c:pt>
                <c:pt idx="44721">
                  <c:v>-254.56899999999999</c:v>
                </c:pt>
                <c:pt idx="44722">
                  <c:v>-254.553</c:v>
                </c:pt>
                <c:pt idx="44723">
                  <c:v>-254.53700000000001</c:v>
                </c:pt>
                <c:pt idx="44724">
                  <c:v>-254.52099999999999</c:v>
                </c:pt>
                <c:pt idx="44725">
                  <c:v>-254.505</c:v>
                </c:pt>
                <c:pt idx="44726">
                  <c:v>-254.49</c:v>
                </c:pt>
                <c:pt idx="44727">
                  <c:v>-254.47399999999999</c:v>
                </c:pt>
                <c:pt idx="44728">
                  <c:v>-254.458</c:v>
                </c:pt>
                <c:pt idx="44729">
                  <c:v>-254.44200000000001</c:v>
                </c:pt>
                <c:pt idx="44730">
                  <c:v>-254.42599999999999</c:v>
                </c:pt>
                <c:pt idx="44731">
                  <c:v>-254.41</c:v>
                </c:pt>
                <c:pt idx="44732">
                  <c:v>-254.39400000000001</c:v>
                </c:pt>
                <c:pt idx="44733">
                  <c:v>-254.37799999999999</c:v>
                </c:pt>
                <c:pt idx="44734">
                  <c:v>-254.36199999999999</c:v>
                </c:pt>
                <c:pt idx="44735">
                  <c:v>-254.346</c:v>
                </c:pt>
                <c:pt idx="44736">
                  <c:v>-254.33</c:v>
                </c:pt>
                <c:pt idx="44737">
                  <c:v>-254.31399999999999</c:v>
                </c:pt>
                <c:pt idx="44738">
                  <c:v>-254.298</c:v>
                </c:pt>
                <c:pt idx="44739">
                  <c:v>-254.28200000000001</c:v>
                </c:pt>
                <c:pt idx="44740">
                  <c:v>-254.26599999999999</c:v>
                </c:pt>
                <c:pt idx="44741">
                  <c:v>-254.25</c:v>
                </c:pt>
                <c:pt idx="44742">
                  <c:v>-254.23400000000001</c:v>
                </c:pt>
                <c:pt idx="44743">
                  <c:v>-254.21799999999999</c:v>
                </c:pt>
                <c:pt idx="44744">
                  <c:v>-254.202</c:v>
                </c:pt>
                <c:pt idx="44745">
                  <c:v>-254.18600000000001</c:v>
                </c:pt>
                <c:pt idx="44746">
                  <c:v>-254.17</c:v>
                </c:pt>
                <c:pt idx="44747">
                  <c:v>-254.154</c:v>
                </c:pt>
                <c:pt idx="44748">
                  <c:v>-254.13800000000001</c:v>
                </c:pt>
                <c:pt idx="44749">
                  <c:v>-254.12200000000001</c:v>
                </c:pt>
                <c:pt idx="44750">
                  <c:v>-254.10599999999999</c:v>
                </c:pt>
                <c:pt idx="44751">
                  <c:v>-254.09</c:v>
                </c:pt>
                <c:pt idx="44752">
                  <c:v>-254.07400000000001</c:v>
                </c:pt>
                <c:pt idx="44753">
                  <c:v>-254.05799999999999</c:v>
                </c:pt>
                <c:pt idx="44754">
                  <c:v>-254.042</c:v>
                </c:pt>
                <c:pt idx="44755">
                  <c:v>-254.02600000000001</c:v>
                </c:pt>
                <c:pt idx="44756">
                  <c:v>-254.01</c:v>
                </c:pt>
                <c:pt idx="44757">
                  <c:v>-253.994</c:v>
                </c:pt>
                <c:pt idx="44758">
                  <c:v>-253.97800000000001</c:v>
                </c:pt>
                <c:pt idx="44759">
                  <c:v>-253.96199999999999</c:v>
                </c:pt>
                <c:pt idx="44760">
                  <c:v>-253.946</c:v>
                </c:pt>
                <c:pt idx="44761">
                  <c:v>-253.93</c:v>
                </c:pt>
                <c:pt idx="44762">
                  <c:v>-253.91399999999999</c:v>
                </c:pt>
                <c:pt idx="44763">
                  <c:v>-253.898</c:v>
                </c:pt>
                <c:pt idx="44764">
                  <c:v>-253.88200000000001</c:v>
                </c:pt>
                <c:pt idx="44765">
                  <c:v>-253.86600000000001</c:v>
                </c:pt>
                <c:pt idx="44766">
                  <c:v>-253.85</c:v>
                </c:pt>
                <c:pt idx="44767">
                  <c:v>-253.834</c:v>
                </c:pt>
                <c:pt idx="44768">
                  <c:v>-253.81800000000001</c:v>
                </c:pt>
                <c:pt idx="44769">
                  <c:v>-253.80199999999999</c:v>
                </c:pt>
                <c:pt idx="44770">
                  <c:v>-253.786</c:v>
                </c:pt>
                <c:pt idx="44771">
                  <c:v>-253.77</c:v>
                </c:pt>
                <c:pt idx="44772">
                  <c:v>-253.75399999999999</c:v>
                </c:pt>
                <c:pt idx="44773">
                  <c:v>-253.738</c:v>
                </c:pt>
                <c:pt idx="44774">
                  <c:v>-253.72200000000001</c:v>
                </c:pt>
                <c:pt idx="44775">
                  <c:v>-253.70599999999999</c:v>
                </c:pt>
                <c:pt idx="44776">
                  <c:v>-253.69</c:v>
                </c:pt>
                <c:pt idx="44777">
                  <c:v>-253.67400000000001</c:v>
                </c:pt>
                <c:pt idx="44778">
                  <c:v>-253.65799999999999</c:v>
                </c:pt>
                <c:pt idx="44779">
                  <c:v>-253.642</c:v>
                </c:pt>
                <c:pt idx="44780">
                  <c:v>-253.626</c:v>
                </c:pt>
                <c:pt idx="44781">
                  <c:v>-253.61</c:v>
                </c:pt>
                <c:pt idx="44782">
                  <c:v>-253.59399999999999</c:v>
                </c:pt>
                <c:pt idx="44783">
                  <c:v>-253.578</c:v>
                </c:pt>
                <c:pt idx="44784">
                  <c:v>-253.56200000000001</c:v>
                </c:pt>
                <c:pt idx="44785">
                  <c:v>-253.54599999999999</c:v>
                </c:pt>
                <c:pt idx="44786">
                  <c:v>-253.53</c:v>
                </c:pt>
                <c:pt idx="44787">
                  <c:v>-253.51400000000001</c:v>
                </c:pt>
                <c:pt idx="44788">
                  <c:v>-253.49799999999999</c:v>
                </c:pt>
                <c:pt idx="44789">
                  <c:v>-253.482</c:v>
                </c:pt>
                <c:pt idx="44790">
                  <c:v>-253.46600000000001</c:v>
                </c:pt>
                <c:pt idx="44791">
                  <c:v>-253.45</c:v>
                </c:pt>
                <c:pt idx="44792">
                  <c:v>-253.434</c:v>
                </c:pt>
                <c:pt idx="44793">
                  <c:v>-253.41800000000001</c:v>
                </c:pt>
                <c:pt idx="44794">
                  <c:v>-253.40199999999999</c:v>
                </c:pt>
                <c:pt idx="44795">
                  <c:v>-253.386</c:v>
                </c:pt>
                <c:pt idx="44796">
                  <c:v>-253.37</c:v>
                </c:pt>
                <c:pt idx="44797">
                  <c:v>-253.35400000000001</c:v>
                </c:pt>
                <c:pt idx="44798">
                  <c:v>-253.33799999999999</c:v>
                </c:pt>
                <c:pt idx="44799">
                  <c:v>-253.322</c:v>
                </c:pt>
                <c:pt idx="44800">
                  <c:v>-253.30600000000001</c:v>
                </c:pt>
                <c:pt idx="44801">
                  <c:v>-253.29</c:v>
                </c:pt>
                <c:pt idx="44802">
                  <c:v>-253.274</c:v>
                </c:pt>
                <c:pt idx="44803">
                  <c:v>-253.25800000000001</c:v>
                </c:pt>
                <c:pt idx="44804">
                  <c:v>-253.24199999999999</c:v>
                </c:pt>
                <c:pt idx="44805">
                  <c:v>-253.226</c:v>
                </c:pt>
                <c:pt idx="44806">
                  <c:v>-253.21</c:v>
                </c:pt>
                <c:pt idx="44807">
                  <c:v>-253.19399999999999</c:v>
                </c:pt>
                <c:pt idx="44808">
                  <c:v>-253.178</c:v>
                </c:pt>
                <c:pt idx="44809">
                  <c:v>-253.16200000000001</c:v>
                </c:pt>
                <c:pt idx="44810">
                  <c:v>-253.14599999999999</c:v>
                </c:pt>
                <c:pt idx="44811">
                  <c:v>-253.13</c:v>
                </c:pt>
                <c:pt idx="44812">
                  <c:v>-253.114</c:v>
                </c:pt>
                <c:pt idx="44813">
                  <c:v>-253.09800000000001</c:v>
                </c:pt>
                <c:pt idx="44814">
                  <c:v>-253.08199999999999</c:v>
                </c:pt>
                <c:pt idx="44815">
                  <c:v>-253.066</c:v>
                </c:pt>
                <c:pt idx="44816">
                  <c:v>-253.05</c:v>
                </c:pt>
                <c:pt idx="44817">
                  <c:v>-253.03399999999999</c:v>
                </c:pt>
                <c:pt idx="44818">
                  <c:v>-253.018</c:v>
                </c:pt>
                <c:pt idx="44819">
                  <c:v>-253.00200000000001</c:v>
                </c:pt>
                <c:pt idx="44820">
                  <c:v>-252.98599999999999</c:v>
                </c:pt>
                <c:pt idx="44821">
                  <c:v>-252.97</c:v>
                </c:pt>
                <c:pt idx="44822">
                  <c:v>-252.95400000000001</c:v>
                </c:pt>
                <c:pt idx="44823">
                  <c:v>-252.93799999999999</c:v>
                </c:pt>
                <c:pt idx="44824">
                  <c:v>-252.922</c:v>
                </c:pt>
                <c:pt idx="44825">
                  <c:v>-252.90600000000001</c:v>
                </c:pt>
                <c:pt idx="44826">
                  <c:v>-252.89</c:v>
                </c:pt>
                <c:pt idx="44827">
                  <c:v>-252.874</c:v>
                </c:pt>
                <c:pt idx="44828">
                  <c:v>-252.858</c:v>
                </c:pt>
                <c:pt idx="44829">
                  <c:v>-252.84200000000001</c:v>
                </c:pt>
                <c:pt idx="44830">
                  <c:v>-252.82599999999999</c:v>
                </c:pt>
                <c:pt idx="44831">
                  <c:v>-252.81</c:v>
                </c:pt>
                <c:pt idx="44832">
                  <c:v>-252.79400000000001</c:v>
                </c:pt>
                <c:pt idx="44833">
                  <c:v>-252.77799999999999</c:v>
                </c:pt>
                <c:pt idx="44834">
                  <c:v>-252.762</c:v>
                </c:pt>
                <c:pt idx="44835">
                  <c:v>-252.74600000000001</c:v>
                </c:pt>
                <c:pt idx="44836">
                  <c:v>-252.73</c:v>
                </c:pt>
                <c:pt idx="44837">
                  <c:v>-252.714</c:v>
                </c:pt>
                <c:pt idx="44838">
                  <c:v>-252.69800000000001</c:v>
                </c:pt>
                <c:pt idx="44839">
                  <c:v>-252.68199999999999</c:v>
                </c:pt>
                <c:pt idx="44840">
                  <c:v>-252.667</c:v>
                </c:pt>
                <c:pt idx="44841">
                  <c:v>-252.65100000000001</c:v>
                </c:pt>
                <c:pt idx="44842">
                  <c:v>-252.63499999999999</c:v>
                </c:pt>
                <c:pt idx="44843">
                  <c:v>-252.619</c:v>
                </c:pt>
                <c:pt idx="44844">
                  <c:v>-252.60300000000001</c:v>
                </c:pt>
                <c:pt idx="44845">
                  <c:v>-252.58699999999999</c:v>
                </c:pt>
                <c:pt idx="44846">
                  <c:v>-252.571</c:v>
                </c:pt>
                <c:pt idx="44847">
                  <c:v>-252.55500000000001</c:v>
                </c:pt>
                <c:pt idx="44848">
                  <c:v>-252.53899999999999</c:v>
                </c:pt>
                <c:pt idx="44849">
                  <c:v>-252.523</c:v>
                </c:pt>
                <c:pt idx="44850">
                  <c:v>-252.50700000000001</c:v>
                </c:pt>
                <c:pt idx="44851">
                  <c:v>-252.49100000000001</c:v>
                </c:pt>
                <c:pt idx="44852">
                  <c:v>-252.47499999999999</c:v>
                </c:pt>
                <c:pt idx="44853">
                  <c:v>-252.459</c:v>
                </c:pt>
                <c:pt idx="44854">
                  <c:v>-252.44300000000001</c:v>
                </c:pt>
                <c:pt idx="44855">
                  <c:v>-252.42699999999999</c:v>
                </c:pt>
                <c:pt idx="44856">
                  <c:v>-252.411</c:v>
                </c:pt>
                <c:pt idx="44857">
                  <c:v>-252.39500000000001</c:v>
                </c:pt>
                <c:pt idx="44858">
                  <c:v>-252.37899999999999</c:v>
                </c:pt>
                <c:pt idx="44859">
                  <c:v>-252.363</c:v>
                </c:pt>
                <c:pt idx="44860">
                  <c:v>-252.34700000000001</c:v>
                </c:pt>
                <c:pt idx="44861">
                  <c:v>-252.33099999999999</c:v>
                </c:pt>
                <c:pt idx="44862">
                  <c:v>-252.315</c:v>
                </c:pt>
                <c:pt idx="44863">
                  <c:v>-252.29900000000001</c:v>
                </c:pt>
                <c:pt idx="44864">
                  <c:v>-252.28299999999999</c:v>
                </c:pt>
                <c:pt idx="44865">
                  <c:v>-252.267</c:v>
                </c:pt>
                <c:pt idx="44866">
                  <c:v>-252.251</c:v>
                </c:pt>
                <c:pt idx="44867">
                  <c:v>-252.23500000000001</c:v>
                </c:pt>
                <c:pt idx="44868">
                  <c:v>-252.21899999999999</c:v>
                </c:pt>
                <c:pt idx="44869">
                  <c:v>-252.203</c:v>
                </c:pt>
                <c:pt idx="44870">
                  <c:v>-252.18700000000001</c:v>
                </c:pt>
                <c:pt idx="44871">
                  <c:v>-252.17099999999999</c:v>
                </c:pt>
                <c:pt idx="44872">
                  <c:v>-252.155</c:v>
                </c:pt>
                <c:pt idx="44873">
                  <c:v>-252.13900000000001</c:v>
                </c:pt>
                <c:pt idx="44874">
                  <c:v>-252.12299999999999</c:v>
                </c:pt>
                <c:pt idx="44875">
                  <c:v>-252.107</c:v>
                </c:pt>
                <c:pt idx="44876">
                  <c:v>-252.09100000000001</c:v>
                </c:pt>
                <c:pt idx="44877">
                  <c:v>-252.07499999999999</c:v>
                </c:pt>
                <c:pt idx="44878">
                  <c:v>-252.059</c:v>
                </c:pt>
                <c:pt idx="44879">
                  <c:v>-252.04300000000001</c:v>
                </c:pt>
                <c:pt idx="44880">
                  <c:v>-252.02699999999999</c:v>
                </c:pt>
                <c:pt idx="44881">
                  <c:v>-252.011</c:v>
                </c:pt>
                <c:pt idx="44882">
                  <c:v>-251.995</c:v>
                </c:pt>
                <c:pt idx="44883">
                  <c:v>-251.97900000000001</c:v>
                </c:pt>
                <c:pt idx="44884">
                  <c:v>-251.96299999999999</c:v>
                </c:pt>
                <c:pt idx="44885">
                  <c:v>-251.947</c:v>
                </c:pt>
                <c:pt idx="44886">
                  <c:v>-251.93100000000001</c:v>
                </c:pt>
                <c:pt idx="44887">
                  <c:v>-251.91499999999999</c:v>
                </c:pt>
                <c:pt idx="44888">
                  <c:v>-251.899</c:v>
                </c:pt>
                <c:pt idx="44889">
                  <c:v>-251.88300000000001</c:v>
                </c:pt>
                <c:pt idx="44890">
                  <c:v>-251.86699999999999</c:v>
                </c:pt>
                <c:pt idx="44891">
                  <c:v>-251.851</c:v>
                </c:pt>
                <c:pt idx="44892">
                  <c:v>-251.83500000000001</c:v>
                </c:pt>
                <c:pt idx="44893">
                  <c:v>-251.81899999999999</c:v>
                </c:pt>
                <c:pt idx="44894">
                  <c:v>-251.803</c:v>
                </c:pt>
                <c:pt idx="44895">
                  <c:v>-251.78700000000001</c:v>
                </c:pt>
                <c:pt idx="44896">
                  <c:v>-251.77099999999999</c:v>
                </c:pt>
                <c:pt idx="44897">
                  <c:v>-251.755</c:v>
                </c:pt>
                <c:pt idx="44898">
                  <c:v>-251.739</c:v>
                </c:pt>
                <c:pt idx="44899">
                  <c:v>-251.72300000000001</c:v>
                </c:pt>
                <c:pt idx="44900">
                  <c:v>-251.70699999999999</c:v>
                </c:pt>
                <c:pt idx="44901">
                  <c:v>-251.691</c:v>
                </c:pt>
                <c:pt idx="44902">
                  <c:v>-251.67500000000001</c:v>
                </c:pt>
                <c:pt idx="44903">
                  <c:v>-251.65899999999999</c:v>
                </c:pt>
                <c:pt idx="44904">
                  <c:v>-251.643</c:v>
                </c:pt>
                <c:pt idx="44905">
                  <c:v>-251.62700000000001</c:v>
                </c:pt>
                <c:pt idx="44906">
                  <c:v>-251.61099999999999</c:v>
                </c:pt>
                <c:pt idx="44907">
                  <c:v>-251.595</c:v>
                </c:pt>
                <c:pt idx="44908">
                  <c:v>-251.57900000000001</c:v>
                </c:pt>
                <c:pt idx="44909">
                  <c:v>-251.56299999999999</c:v>
                </c:pt>
                <c:pt idx="44910">
                  <c:v>-251.547</c:v>
                </c:pt>
                <c:pt idx="44911">
                  <c:v>-251.53100000000001</c:v>
                </c:pt>
                <c:pt idx="44912">
                  <c:v>-251.51499999999999</c:v>
                </c:pt>
                <c:pt idx="44913">
                  <c:v>-251.499</c:v>
                </c:pt>
                <c:pt idx="44914">
                  <c:v>-251.483</c:v>
                </c:pt>
                <c:pt idx="44915">
                  <c:v>-251.46700000000001</c:v>
                </c:pt>
                <c:pt idx="44916">
                  <c:v>-251.45099999999999</c:v>
                </c:pt>
                <c:pt idx="44917">
                  <c:v>-251.435</c:v>
                </c:pt>
                <c:pt idx="44918">
                  <c:v>-251.41900000000001</c:v>
                </c:pt>
                <c:pt idx="44919">
                  <c:v>-251.40299999999999</c:v>
                </c:pt>
                <c:pt idx="44920">
                  <c:v>-251.387</c:v>
                </c:pt>
                <c:pt idx="44921">
                  <c:v>-251.37100000000001</c:v>
                </c:pt>
                <c:pt idx="44922">
                  <c:v>-251.35499999999999</c:v>
                </c:pt>
                <c:pt idx="44923">
                  <c:v>-251.339</c:v>
                </c:pt>
                <c:pt idx="44924">
                  <c:v>-251.32300000000001</c:v>
                </c:pt>
                <c:pt idx="44925">
                  <c:v>-251.30699999999999</c:v>
                </c:pt>
                <c:pt idx="44926">
                  <c:v>-251.291</c:v>
                </c:pt>
                <c:pt idx="44927">
                  <c:v>-251.27500000000001</c:v>
                </c:pt>
                <c:pt idx="44928">
                  <c:v>-251.25899999999999</c:v>
                </c:pt>
                <c:pt idx="44929">
                  <c:v>-251.24299999999999</c:v>
                </c:pt>
                <c:pt idx="44930">
                  <c:v>-251.227</c:v>
                </c:pt>
                <c:pt idx="44931">
                  <c:v>-251.21100000000001</c:v>
                </c:pt>
                <c:pt idx="44932">
                  <c:v>-251.19499999999999</c:v>
                </c:pt>
                <c:pt idx="44933">
                  <c:v>-251.179</c:v>
                </c:pt>
                <c:pt idx="44934">
                  <c:v>-251.16300000000001</c:v>
                </c:pt>
                <c:pt idx="44935">
                  <c:v>-251.14699999999999</c:v>
                </c:pt>
                <c:pt idx="44936">
                  <c:v>-251.131</c:v>
                </c:pt>
                <c:pt idx="44937">
                  <c:v>-251.11500000000001</c:v>
                </c:pt>
                <c:pt idx="44938">
                  <c:v>-251.09899999999999</c:v>
                </c:pt>
                <c:pt idx="44939">
                  <c:v>-251.083</c:v>
                </c:pt>
                <c:pt idx="44940">
                  <c:v>-251.06700000000001</c:v>
                </c:pt>
                <c:pt idx="44941">
                  <c:v>-251.05099999999999</c:v>
                </c:pt>
                <c:pt idx="44942">
                  <c:v>-251.035</c:v>
                </c:pt>
                <c:pt idx="44943">
                  <c:v>-251.01900000000001</c:v>
                </c:pt>
                <c:pt idx="44944">
                  <c:v>-251.00299999999999</c:v>
                </c:pt>
                <c:pt idx="44945">
                  <c:v>-250.98699999999999</c:v>
                </c:pt>
                <c:pt idx="44946">
                  <c:v>-250.971</c:v>
                </c:pt>
                <c:pt idx="44947">
                  <c:v>-250.95500000000001</c:v>
                </c:pt>
                <c:pt idx="44948">
                  <c:v>-250.93899999999999</c:v>
                </c:pt>
                <c:pt idx="44949">
                  <c:v>-250.923</c:v>
                </c:pt>
                <c:pt idx="44950">
                  <c:v>-250.90700000000001</c:v>
                </c:pt>
                <c:pt idx="44951">
                  <c:v>-250.89099999999999</c:v>
                </c:pt>
                <c:pt idx="44952">
                  <c:v>-250.875</c:v>
                </c:pt>
                <c:pt idx="44953">
                  <c:v>-250.85900000000001</c:v>
                </c:pt>
                <c:pt idx="44954">
                  <c:v>-250.84399999999999</c:v>
                </c:pt>
                <c:pt idx="44955">
                  <c:v>-250.828</c:v>
                </c:pt>
                <c:pt idx="44956">
                  <c:v>-250.81200000000001</c:v>
                </c:pt>
                <c:pt idx="44957">
                  <c:v>-250.79599999999999</c:v>
                </c:pt>
                <c:pt idx="44958">
                  <c:v>-250.78</c:v>
                </c:pt>
                <c:pt idx="44959">
                  <c:v>-250.76400000000001</c:v>
                </c:pt>
                <c:pt idx="44960">
                  <c:v>-250.74799999999999</c:v>
                </c:pt>
                <c:pt idx="44961">
                  <c:v>-250.732</c:v>
                </c:pt>
                <c:pt idx="44962">
                  <c:v>-250.71600000000001</c:v>
                </c:pt>
                <c:pt idx="44963">
                  <c:v>-250.7</c:v>
                </c:pt>
                <c:pt idx="44964">
                  <c:v>-250.684</c:v>
                </c:pt>
                <c:pt idx="44965">
                  <c:v>-250.66800000000001</c:v>
                </c:pt>
                <c:pt idx="44966">
                  <c:v>-250.65199999999999</c:v>
                </c:pt>
                <c:pt idx="44967">
                  <c:v>-250.636</c:v>
                </c:pt>
                <c:pt idx="44968">
                  <c:v>-250.62</c:v>
                </c:pt>
                <c:pt idx="44969">
                  <c:v>-250.60400000000001</c:v>
                </c:pt>
                <c:pt idx="44970">
                  <c:v>-250.58799999999999</c:v>
                </c:pt>
                <c:pt idx="44971">
                  <c:v>-250.572</c:v>
                </c:pt>
                <c:pt idx="44972">
                  <c:v>-250.55600000000001</c:v>
                </c:pt>
                <c:pt idx="44973">
                  <c:v>-250.54</c:v>
                </c:pt>
                <c:pt idx="44974">
                  <c:v>-250.524</c:v>
                </c:pt>
                <c:pt idx="44975">
                  <c:v>-250.50800000000001</c:v>
                </c:pt>
                <c:pt idx="44976">
                  <c:v>-250.49199999999999</c:v>
                </c:pt>
                <c:pt idx="44977">
                  <c:v>-250.476</c:v>
                </c:pt>
                <c:pt idx="44978">
                  <c:v>-250.46</c:v>
                </c:pt>
                <c:pt idx="44979">
                  <c:v>-250.44399999999999</c:v>
                </c:pt>
                <c:pt idx="44980">
                  <c:v>-250.428</c:v>
                </c:pt>
                <c:pt idx="44981">
                  <c:v>-250.41200000000001</c:v>
                </c:pt>
                <c:pt idx="44982">
                  <c:v>-250.39599999999999</c:v>
                </c:pt>
                <c:pt idx="44983">
                  <c:v>-250.38</c:v>
                </c:pt>
                <c:pt idx="44984">
                  <c:v>-250.364</c:v>
                </c:pt>
                <c:pt idx="44985">
                  <c:v>-250.34800000000001</c:v>
                </c:pt>
                <c:pt idx="44986">
                  <c:v>-250.33199999999999</c:v>
                </c:pt>
                <c:pt idx="44987">
                  <c:v>-250.316</c:v>
                </c:pt>
                <c:pt idx="44988">
                  <c:v>-250.3</c:v>
                </c:pt>
                <c:pt idx="44989">
                  <c:v>-250.28399999999999</c:v>
                </c:pt>
                <c:pt idx="44990">
                  <c:v>-250.268</c:v>
                </c:pt>
                <c:pt idx="44991">
                  <c:v>-250.25200000000001</c:v>
                </c:pt>
                <c:pt idx="44992">
                  <c:v>-250.23599999999999</c:v>
                </c:pt>
                <c:pt idx="44993">
                  <c:v>-250.22</c:v>
                </c:pt>
                <c:pt idx="44994">
                  <c:v>-250.20400000000001</c:v>
                </c:pt>
                <c:pt idx="44995">
                  <c:v>-250.18799999999999</c:v>
                </c:pt>
                <c:pt idx="44996">
                  <c:v>-250.172</c:v>
                </c:pt>
                <c:pt idx="44997">
                  <c:v>-250.15600000000001</c:v>
                </c:pt>
                <c:pt idx="44998">
                  <c:v>-250.14</c:v>
                </c:pt>
                <c:pt idx="44999">
                  <c:v>-250.124</c:v>
                </c:pt>
                <c:pt idx="45000">
                  <c:v>-250.108</c:v>
                </c:pt>
                <c:pt idx="45001">
                  <c:v>-250.09200000000001</c:v>
                </c:pt>
                <c:pt idx="45002">
                  <c:v>-250.07599999999999</c:v>
                </c:pt>
                <c:pt idx="45003">
                  <c:v>-250.06</c:v>
                </c:pt>
                <c:pt idx="45004">
                  <c:v>-250.04400000000001</c:v>
                </c:pt>
                <c:pt idx="45005">
                  <c:v>-250.02799999999999</c:v>
                </c:pt>
                <c:pt idx="45006">
                  <c:v>-250.012</c:v>
                </c:pt>
                <c:pt idx="45007">
                  <c:v>-249.99600000000001</c:v>
                </c:pt>
                <c:pt idx="45008">
                  <c:v>-249.98</c:v>
                </c:pt>
                <c:pt idx="45009">
                  <c:v>-249.964</c:v>
                </c:pt>
                <c:pt idx="45010">
                  <c:v>-249.94800000000001</c:v>
                </c:pt>
                <c:pt idx="45011">
                  <c:v>-249.93199999999999</c:v>
                </c:pt>
                <c:pt idx="45012">
                  <c:v>-249.916</c:v>
                </c:pt>
                <c:pt idx="45013">
                  <c:v>-249.9</c:v>
                </c:pt>
                <c:pt idx="45014">
                  <c:v>-249.88399999999999</c:v>
                </c:pt>
                <c:pt idx="45015">
                  <c:v>-249.86799999999999</c:v>
                </c:pt>
                <c:pt idx="45016">
                  <c:v>-249.852</c:v>
                </c:pt>
                <c:pt idx="45017">
                  <c:v>-249.83600000000001</c:v>
                </c:pt>
                <c:pt idx="45018">
                  <c:v>-249.82</c:v>
                </c:pt>
                <c:pt idx="45019">
                  <c:v>-249.804</c:v>
                </c:pt>
                <c:pt idx="45020">
                  <c:v>-249.78800000000001</c:v>
                </c:pt>
                <c:pt idx="45021">
                  <c:v>-249.77199999999999</c:v>
                </c:pt>
                <c:pt idx="45022">
                  <c:v>-249.756</c:v>
                </c:pt>
                <c:pt idx="45023">
                  <c:v>-249.74</c:v>
                </c:pt>
                <c:pt idx="45024">
                  <c:v>-249.72399999999999</c:v>
                </c:pt>
                <c:pt idx="45025">
                  <c:v>-249.708</c:v>
                </c:pt>
                <c:pt idx="45026">
                  <c:v>-249.69200000000001</c:v>
                </c:pt>
                <c:pt idx="45027">
                  <c:v>-249.67599999999999</c:v>
                </c:pt>
                <c:pt idx="45028">
                  <c:v>-249.66</c:v>
                </c:pt>
                <c:pt idx="45029">
                  <c:v>-249.64400000000001</c:v>
                </c:pt>
                <c:pt idx="45030">
                  <c:v>-249.62799999999999</c:v>
                </c:pt>
                <c:pt idx="45031">
                  <c:v>-249.61199999999999</c:v>
                </c:pt>
                <c:pt idx="45032">
                  <c:v>-249.596</c:v>
                </c:pt>
                <c:pt idx="45033">
                  <c:v>-249.58</c:v>
                </c:pt>
                <c:pt idx="45034">
                  <c:v>-249.56399999999999</c:v>
                </c:pt>
                <c:pt idx="45035">
                  <c:v>-249.548</c:v>
                </c:pt>
                <c:pt idx="45036">
                  <c:v>-249.53200000000001</c:v>
                </c:pt>
                <c:pt idx="45037">
                  <c:v>-249.51599999999999</c:v>
                </c:pt>
                <c:pt idx="45038">
                  <c:v>-249.5</c:v>
                </c:pt>
                <c:pt idx="45039">
                  <c:v>-249.48400000000001</c:v>
                </c:pt>
                <c:pt idx="45040">
                  <c:v>-249.46799999999999</c:v>
                </c:pt>
                <c:pt idx="45041">
                  <c:v>-249.452</c:v>
                </c:pt>
                <c:pt idx="45042">
                  <c:v>-249.43600000000001</c:v>
                </c:pt>
                <c:pt idx="45043">
                  <c:v>-249.42</c:v>
                </c:pt>
                <c:pt idx="45044">
                  <c:v>-249.404</c:v>
                </c:pt>
                <c:pt idx="45045">
                  <c:v>-249.38800000000001</c:v>
                </c:pt>
                <c:pt idx="45046">
                  <c:v>-249.37200000000001</c:v>
                </c:pt>
                <c:pt idx="45047">
                  <c:v>-249.35599999999999</c:v>
                </c:pt>
                <c:pt idx="45048">
                  <c:v>-249.34</c:v>
                </c:pt>
                <c:pt idx="45049">
                  <c:v>-249.32400000000001</c:v>
                </c:pt>
                <c:pt idx="45050">
                  <c:v>-249.30799999999999</c:v>
                </c:pt>
                <c:pt idx="45051">
                  <c:v>-249.292</c:v>
                </c:pt>
                <c:pt idx="45052">
                  <c:v>-249.27600000000001</c:v>
                </c:pt>
                <c:pt idx="45053">
                  <c:v>-249.26</c:v>
                </c:pt>
                <c:pt idx="45054">
                  <c:v>-249.244</c:v>
                </c:pt>
                <c:pt idx="45055">
                  <c:v>-249.22800000000001</c:v>
                </c:pt>
                <c:pt idx="45056">
                  <c:v>-249.21199999999999</c:v>
                </c:pt>
                <c:pt idx="45057">
                  <c:v>-249.196</c:v>
                </c:pt>
                <c:pt idx="45058">
                  <c:v>-249.18</c:v>
                </c:pt>
                <c:pt idx="45059">
                  <c:v>-249.16399999999999</c:v>
                </c:pt>
                <c:pt idx="45060">
                  <c:v>-249.148</c:v>
                </c:pt>
                <c:pt idx="45061">
                  <c:v>-249.13200000000001</c:v>
                </c:pt>
                <c:pt idx="45062">
                  <c:v>-249.11600000000001</c:v>
                </c:pt>
                <c:pt idx="45063">
                  <c:v>-249.1</c:v>
                </c:pt>
                <c:pt idx="45064">
                  <c:v>-249.084</c:v>
                </c:pt>
                <c:pt idx="45065">
                  <c:v>-249.06800000000001</c:v>
                </c:pt>
                <c:pt idx="45066">
                  <c:v>-249.05199999999999</c:v>
                </c:pt>
                <c:pt idx="45067">
                  <c:v>-249.036</c:v>
                </c:pt>
                <c:pt idx="45068">
                  <c:v>-249.02099999999999</c:v>
                </c:pt>
                <c:pt idx="45069">
                  <c:v>-249.005</c:v>
                </c:pt>
                <c:pt idx="45070">
                  <c:v>-248.989</c:v>
                </c:pt>
                <c:pt idx="45071">
                  <c:v>-248.97300000000001</c:v>
                </c:pt>
                <c:pt idx="45072">
                  <c:v>-248.95699999999999</c:v>
                </c:pt>
                <c:pt idx="45073">
                  <c:v>-248.941</c:v>
                </c:pt>
                <c:pt idx="45074">
                  <c:v>-248.92500000000001</c:v>
                </c:pt>
                <c:pt idx="45075">
                  <c:v>-248.90899999999999</c:v>
                </c:pt>
                <c:pt idx="45076">
                  <c:v>-248.893</c:v>
                </c:pt>
                <c:pt idx="45077">
                  <c:v>-248.87700000000001</c:v>
                </c:pt>
                <c:pt idx="45078">
                  <c:v>-248.86099999999999</c:v>
                </c:pt>
                <c:pt idx="45079">
                  <c:v>-248.845</c:v>
                </c:pt>
                <c:pt idx="45080">
                  <c:v>-248.82900000000001</c:v>
                </c:pt>
                <c:pt idx="45081">
                  <c:v>-248.81299999999999</c:v>
                </c:pt>
                <c:pt idx="45082">
                  <c:v>-248.797</c:v>
                </c:pt>
                <c:pt idx="45083">
                  <c:v>-248.78100000000001</c:v>
                </c:pt>
                <c:pt idx="45084">
                  <c:v>-248.76499999999999</c:v>
                </c:pt>
                <c:pt idx="45085">
                  <c:v>-248.749</c:v>
                </c:pt>
                <c:pt idx="45086">
                  <c:v>-248.733</c:v>
                </c:pt>
                <c:pt idx="45087">
                  <c:v>-248.71700000000001</c:v>
                </c:pt>
                <c:pt idx="45088">
                  <c:v>-248.70099999999999</c:v>
                </c:pt>
                <c:pt idx="45089">
                  <c:v>-248.685</c:v>
                </c:pt>
                <c:pt idx="45090">
                  <c:v>-248.66900000000001</c:v>
                </c:pt>
                <c:pt idx="45091">
                  <c:v>-248.65299999999999</c:v>
                </c:pt>
                <c:pt idx="45092">
                  <c:v>-248.637</c:v>
                </c:pt>
                <c:pt idx="45093">
                  <c:v>-248.62100000000001</c:v>
                </c:pt>
                <c:pt idx="45094">
                  <c:v>-248.60499999999999</c:v>
                </c:pt>
                <c:pt idx="45095">
                  <c:v>-248.589</c:v>
                </c:pt>
                <c:pt idx="45096">
                  <c:v>-248.57300000000001</c:v>
                </c:pt>
                <c:pt idx="45097">
                  <c:v>-248.55699999999999</c:v>
                </c:pt>
                <c:pt idx="45098">
                  <c:v>-248.541</c:v>
                </c:pt>
                <c:pt idx="45099">
                  <c:v>-248.52500000000001</c:v>
                </c:pt>
                <c:pt idx="45100">
                  <c:v>-248.50899999999999</c:v>
                </c:pt>
                <c:pt idx="45101">
                  <c:v>-248.49299999999999</c:v>
                </c:pt>
                <c:pt idx="45102">
                  <c:v>-248.477</c:v>
                </c:pt>
                <c:pt idx="45103">
                  <c:v>-248.46100000000001</c:v>
                </c:pt>
                <c:pt idx="45104">
                  <c:v>-248.44499999999999</c:v>
                </c:pt>
                <c:pt idx="45105">
                  <c:v>-248.429</c:v>
                </c:pt>
                <c:pt idx="45106">
                  <c:v>-248.41300000000001</c:v>
                </c:pt>
                <c:pt idx="45107">
                  <c:v>-248.39699999999999</c:v>
                </c:pt>
                <c:pt idx="45108">
                  <c:v>-248.381</c:v>
                </c:pt>
                <c:pt idx="45109">
                  <c:v>-248.36500000000001</c:v>
                </c:pt>
                <c:pt idx="45110">
                  <c:v>-248.34899999999999</c:v>
                </c:pt>
                <c:pt idx="45111">
                  <c:v>-248.333</c:v>
                </c:pt>
                <c:pt idx="45112">
                  <c:v>-248.31700000000001</c:v>
                </c:pt>
                <c:pt idx="45113">
                  <c:v>-248.30099999999999</c:v>
                </c:pt>
                <c:pt idx="45114">
                  <c:v>-248.285</c:v>
                </c:pt>
                <c:pt idx="45115">
                  <c:v>-248.26900000000001</c:v>
                </c:pt>
                <c:pt idx="45116">
                  <c:v>-248.25299999999999</c:v>
                </c:pt>
                <c:pt idx="45117">
                  <c:v>-248.23699999999999</c:v>
                </c:pt>
                <c:pt idx="45118">
                  <c:v>-248.221</c:v>
                </c:pt>
                <c:pt idx="45119">
                  <c:v>-248.20500000000001</c:v>
                </c:pt>
                <c:pt idx="45120">
                  <c:v>-248.18899999999999</c:v>
                </c:pt>
                <c:pt idx="45121">
                  <c:v>-248.173</c:v>
                </c:pt>
                <c:pt idx="45122">
                  <c:v>-248.15700000000001</c:v>
                </c:pt>
                <c:pt idx="45123">
                  <c:v>-248.14099999999999</c:v>
                </c:pt>
                <c:pt idx="45124">
                  <c:v>-248.125</c:v>
                </c:pt>
                <c:pt idx="45125">
                  <c:v>-248.10900000000001</c:v>
                </c:pt>
                <c:pt idx="45126">
                  <c:v>-248.09299999999999</c:v>
                </c:pt>
                <c:pt idx="45127">
                  <c:v>-248.077</c:v>
                </c:pt>
                <c:pt idx="45128">
                  <c:v>-248.06100000000001</c:v>
                </c:pt>
                <c:pt idx="45129">
                  <c:v>-248.04499999999999</c:v>
                </c:pt>
                <c:pt idx="45130">
                  <c:v>-248.029</c:v>
                </c:pt>
                <c:pt idx="45131">
                  <c:v>-248.01300000000001</c:v>
                </c:pt>
                <c:pt idx="45132">
                  <c:v>-247.99700000000001</c:v>
                </c:pt>
                <c:pt idx="45133">
                  <c:v>-247.98099999999999</c:v>
                </c:pt>
                <c:pt idx="45134">
                  <c:v>-247.965</c:v>
                </c:pt>
                <c:pt idx="45135">
                  <c:v>-247.94900000000001</c:v>
                </c:pt>
                <c:pt idx="45136">
                  <c:v>-247.93299999999999</c:v>
                </c:pt>
                <c:pt idx="45137">
                  <c:v>-247.917</c:v>
                </c:pt>
                <c:pt idx="45138">
                  <c:v>-247.90100000000001</c:v>
                </c:pt>
                <c:pt idx="45139">
                  <c:v>-247.88499999999999</c:v>
                </c:pt>
                <c:pt idx="45140">
                  <c:v>-247.869</c:v>
                </c:pt>
                <c:pt idx="45141">
                  <c:v>-247.85300000000001</c:v>
                </c:pt>
                <c:pt idx="45142">
                  <c:v>-247.83699999999999</c:v>
                </c:pt>
                <c:pt idx="45143">
                  <c:v>-247.821</c:v>
                </c:pt>
                <c:pt idx="45144">
                  <c:v>-247.80500000000001</c:v>
                </c:pt>
                <c:pt idx="45145">
                  <c:v>-247.78899999999999</c:v>
                </c:pt>
                <c:pt idx="45146">
                  <c:v>-247.773</c:v>
                </c:pt>
                <c:pt idx="45147">
                  <c:v>-247.75700000000001</c:v>
                </c:pt>
                <c:pt idx="45148">
                  <c:v>-247.74100000000001</c:v>
                </c:pt>
                <c:pt idx="45149">
                  <c:v>-247.72499999999999</c:v>
                </c:pt>
                <c:pt idx="45150">
                  <c:v>-247.709</c:v>
                </c:pt>
                <c:pt idx="45151">
                  <c:v>-247.69300000000001</c:v>
                </c:pt>
                <c:pt idx="45152">
                  <c:v>-247.67699999999999</c:v>
                </c:pt>
                <c:pt idx="45153">
                  <c:v>-247.661</c:v>
                </c:pt>
                <c:pt idx="45154">
                  <c:v>-247.64500000000001</c:v>
                </c:pt>
                <c:pt idx="45155">
                  <c:v>-247.62899999999999</c:v>
                </c:pt>
                <c:pt idx="45156">
                  <c:v>-247.613</c:v>
                </c:pt>
                <c:pt idx="45157">
                  <c:v>-247.59700000000001</c:v>
                </c:pt>
                <c:pt idx="45158">
                  <c:v>-247.58099999999999</c:v>
                </c:pt>
                <c:pt idx="45159">
                  <c:v>-247.565</c:v>
                </c:pt>
                <c:pt idx="45160">
                  <c:v>-247.54900000000001</c:v>
                </c:pt>
                <c:pt idx="45161">
                  <c:v>-247.53299999999999</c:v>
                </c:pt>
                <c:pt idx="45162">
                  <c:v>-247.517</c:v>
                </c:pt>
                <c:pt idx="45163">
                  <c:v>-247.501</c:v>
                </c:pt>
                <c:pt idx="45164">
                  <c:v>-247.48500000000001</c:v>
                </c:pt>
                <c:pt idx="45165">
                  <c:v>-247.46899999999999</c:v>
                </c:pt>
                <c:pt idx="45166">
                  <c:v>-247.453</c:v>
                </c:pt>
                <c:pt idx="45167">
                  <c:v>-247.43700000000001</c:v>
                </c:pt>
                <c:pt idx="45168">
                  <c:v>-247.42099999999999</c:v>
                </c:pt>
                <c:pt idx="45169">
                  <c:v>-247.405</c:v>
                </c:pt>
                <c:pt idx="45170">
                  <c:v>-247.38900000000001</c:v>
                </c:pt>
                <c:pt idx="45171">
                  <c:v>-247.37299999999999</c:v>
                </c:pt>
                <c:pt idx="45172">
                  <c:v>-247.357</c:v>
                </c:pt>
                <c:pt idx="45173">
                  <c:v>-247.34100000000001</c:v>
                </c:pt>
                <c:pt idx="45174">
                  <c:v>-247.32499999999999</c:v>
                </c:pt>
                <c:pt idx="45175">
                  <c:v>-247.309</c:v>
                </c:pt>
                <c:pt idx="45176">
                  <c:v>-247.29300000000001</c:v>
                </c:pt>
                <c:pt idx="45177">
                  <c:v>-247.27699999999999</c:v>
                </c:pt>
                <c:pt idx="45178">
                  <c:v>-247.261</c:v>
                </c:pt>
                <c:pt idx="45179">
                  <c:v>-247.245</c:v>
                </c:pt>
                <c:pt idx="45180">
                  <c:v>-247.22900000000001</c:v>
                </c:pt>
                <c:pt idx="45181">
                  <c:v>-247.214</c:v>
                </c:pt>
                <c:pt idx="45182">
                  <c:v>-247.19800000000001</c:v>
                </c:pt>
                <c:pt idx="45183">
                  <c:v>-247.18199999999999</c:v>
                </c:pt>
                <c:pt idx="45184">
                  <c:v>-247.166</c:v>
                </c:pt>
                <c:pt idx="45185">
                  <c:v>-247.15</c:v>
                </c:pt>
                <c:pt idx="45186">
                  <c:v>-247.13399999999999</c:v>
                </c:pt>
                <c:pt idx="45187">
                  <c:v>-247.11799999999999</c:v>
                </c:pt>
                <c:pt idx="45188">
                  <c:v>-247.102</c:v>
                </c:pt>
                <c:pt idx="45189">
                  <c:v>-247.08600000000001</c:v>
                </c:pt>
                <c:pt idx="45190">
                  <c:v>-247.07</c:v>
                </c:pt>
                <c:pt idx="45191">
                  <c:v>-247.054</c:v>
                </c:pt>
                <c:pt idx="45192">
                  <c:v>-247.03800000000001</c:v>
                </c:pt>
                <c:pt idx="45193">
                  <c:v>-247.02199999999999</c:v>
                </c:pt>
                <c:pt idx="45194">
                  <c:v>-247.006</c:v>
                </c:pt>
                <c:pt idx="45195">
                  <c:v>-246.99</c:v>
                </c:pt>
                <c:pt idx="45196">
                  <c:v>-246.97399999999999</c:v>
                </c:pt>
                <c:pt idx="45197">
                  <c:v>-246.958</c:v>
                </c:pt>
                <c:pt idx="45198">
                  <c:v>-246.94200000000001</c:v>
                </c:pt>
                <c:pt idx="45199">
                  <c:v>-246.92599999999999</c:v>
                </c:pt>
                <c:pt idx="45200">
                  <c:v>-246.91</c:v>
                </c:pt>
                <c:pt idx="45201">
                  <c:v>-246.89400000000001</c:v>
                </c:pt>
                <c:pt idx="45202">
                  <c:v>-246.87799999999999</c:v>
                </c:pt>
                <c:pt idx="45203">
                  <c:v>-246.86199999999999</c:v>
                </c:pt>
                <c:pt idx="45204">
                  <c:v>-246.846</c:v>
                </c:pt>
                <c:pt idx="45205">
                  <c:v>-246.83</c:v>
                </c:pt>
                <c:pt idx="45206">
                  <c:v>-246.81399999999999</c:v>
                </c:pt>
                <c:pt idx="45207">
                  <c:v>-246.798</c:v>
                </c:pt>
                <c:pt idx="45208">
                  <c:v>-246.78200000000001</c:v>
                </c:pt>
                <c:pt idx="45209">
                  <c:v>-246.76599999999999</c:v>
                </c:pt>
                <c:pt idx="45210">
                  <c:v>-246.75</c:v>
                </c:pt>
                <c:pt idx="45211">
                  <c:v>-246.73400000000001</c:v>
                </c:pt>
                <c:pt idx="45212">
                  <c:v>-246.71799999999999</c:v>
                </c:pt>
                <c:pt idx="45213">
                  <c:v>-246.702</c:v>
                </c:pt>
                <c:pt idx="45214">
                  <c:v>-246.68600000000001</c:v>
                </c:pt>
                <c:pt idx="45215">
                  <c:v>-246.67</c:v>
                </c:pt>
                <c:pt idx="45216">
                  <c:v>-246.654</c:v>
                </c:pt>
                <c:pt idx="45217">
                  <c:v>-246.63800000000001</c:v>
                </c:pt>
                <c:pt idx="45218">
                  <c:v>-246.62200000000001</c:v>
                </c:pt>
                <c:pt idx="45219">
                  <c:v>-246.60599999999999</c:v>
                </c:pt>
                <c:pt idx="45220">
                  <c:v>-246.59</c:v>
                </c:pt>
                <c:pt idx="45221">
                  <c:v>-246.57400000000001</c:v>
                </c:pt>
                <c:pt idx="45222">
                  <c:v>-246.55799999999999</c:v>
                </c:pt>
                <c:pt idx="45223">
                  <c:v>-246.542</c:v>
                </c:pt>
                <c:pt idx="45224">
                  <c:v>-246.52600000000001</c:v>
                </c:pt>
                <c:pt idx="45225">
                  <c:v>-246.51</c:v>
                </c:pt>
                <c:pt idx="45226">
                  <c:v>-246.494</c:v>
                </c:pt>
                <c:pt idx="45227">
                  <c:v>-246.47800000000001</c:v>
                </c:pt>
                <c:pt idx="45228">
                  <c:v>-246.46199999999999</c:v>
                </c:pt>
                <c:pt idx="45229">
                  <c:v>-246.446</c:v>
                </c:pt>
                <c:pt idx="45230">
                  <c:v>-246.43</c:v>
                </c:pt>
                <c:pt idx="45231">
                  <c:v>-246.41399999999999</c:v>
                </c:pt>
                <c:pt idx="45232">
                  <c:v>-246.398</c:v>
                </c:pt>
                <c:pt idx="45233">
                  <c:v>-246.38200000000001</c:v>
                </c:pt>
                <c:pt idx="45234">
                  <c:v>-246.36600000000001</c:v>
                </c:pt>
                <c:pt idx="45235">
                  <c:v>-246.35</c:v>
                </c:pt>
                <c:pt idx="45236">
                  <c:v>-246.334</c:v>
                </c:pt>
                <c:pt idx="45237">
                  <c:v>-246.31800000000001</c:v>
                </c:pt>
                <c:pt idx="45238">
                  <c:v>-246.30199999999999</c:v>
                </c:pt>
                <c:pt idx="45239">
                  <c:v>-246.286</c:v>
                </c:pt>
                <c:pt idx="45240">
                  <c:v>-246.27</c:v>
                </c:pt>
                <c:pt idx="45241">
                  <c:v>-246.25399999999999</c:v>
                </c:pt>
                <c:pt idx="45242">
                  <c:v>-246.238</c:v>
                </c:pt>
                <c:pt idx="45243">
                  <c:v>-246.22200000000001</c:v>
                </c:pt>
                <c:pt idx="45244">
                  <c:v>-246.20599999999999</c:v>
                </c:pt>
                <c:pt idx="45245">
                  <c:v>-246.19</c:v>
                </c:pt>
                <c:pt idx="45246">
                  <c:v>-246.17400000000001</c:v>
                </c:pt>
                <c:pt idx="45247">
                  <c:v>-246.15799999999999</c:v>
                </c:pt>
                <c:pt idx="45248">
                  <c:v>-246.142</c:v>
                </c:pt>
                <c:pt idx="45249">
                  <c:v>-246.126</c:v>
                </c:pt>
                <c:pt idx="45250">
                  <c:v>-246.11</c:v>
                </c:pt>
                <c:pt idx="45251">
                  <c:v>-246.09399999999999</c:v>
                </c:pt>
                <c:pt idx="45252">
                  <c:v>-246.078</c:v>
                </c:pt>
                <c:pt idx="45253">
                  <c:v>-246.06200000000001</c:v>
                </c:pt>
                <c:pt idx="45254">
                  <c:v>-246.04599999999999</c:v>
                </c:pt>
                <c:pt idx="45255">
                  <c:v>-246.03</c:v>
                </c:pt>
                <c:pt idx="45256">
                  <c:v>-246.01400000000001</c:v>
                </c:pt>
                <c:pt idx="45257">
                  <c:v>-245.99799999999999</c:v>
                </c:pt>
                <c:pt idx="45258">
                  <c:v>-245.982</c:v>
                </c:pt>
                <c:pt idx="45259">
                  <c:v>-245.96600000000001</c:v>
                </c:pt>
                <c:pt idx="45260">
                  <c:v>-245.95</c:v>
                </c:pt>
                <c:pt idx="45261">
                  <c:v>-245.934</c:v>
                </c:pt>
                <c:pt idx="45262">
                  <c:v>-245.91800000000001</c:v>
                </c:pt>
                <c:pt idx="45263">
                  <c:v>-245.90199999999999</c:v>
                </c:pt>
                <c:pt idx="45264">
                  <c:v>-245.886</c:v>
                </c:pt>
                <c:pt idx="45265">
                  <c:v>-245.87</c:v>
                </c:pt>
                <c:pt idx="45266">
                  <c:v>-245.85400000000001</c:v>
                </c:pt>
                <c:pt idx="45267">
                  <c:v>-245.83799999999999</c:v>
                </c:pt>
                <c:pt idx="45268">
                  <c:v>-245.822</c:v>
                </c:pt>
                <c:pt idx="45269">
                  <c:v>-245.80600000000001</c:v>
                </c:pt>
                <c:pt idx="45270">
                  <c:v>-245.79</c:v>
                </c:pt>
                <c:pt idx="45271">
                  <c:v>-245.774</c:v>
                </c:pt>
                <c:pt idx="45272">
                  <c:v>-245.75800000000001</c:v>
                </c:pt>
                <c:pt idx="45273">
                  <c:v>-245.74199999999999</c:v>
                </c:pt>
                <c:pt idx="45274">
                  <c:v>-245.726</c:v>
                </c:pt>
                <c:pt idx="45275">
                  <c:v>-245.71</c:v>
                </c:pt>
                <c:pt idx="45276">
                  <c:v>-245.69399999999999</c:v>
                </c:pt>
                <c:pt idx="45277">
                  <c:v>-245.678</c:v>
                </c:pt>
                <c:pt idx="45278">
                  <c:v>-245.66200000000001</c:v>
                </c:pt>
                <c:pt idx="45279">
                  <c:v>-245.64599999999999</c:v>
                </c:pt>
                <c:pt idx="45280">
                  <c:v>-245.63</c:v>
                </c:pt>
                <c:pt idx="45281">
                  <c:v>-245.614</c:v>
                </c:pt>
                <c:pt idx="45282">
                  <c:v>-245.59800000000001</c:v>
                </c:pt>
                <c:pt idx="45283">
                  <c:v>-245.58199999999999</c:v>
                </c:pt>
                <c:pt idx="45284">
                  <c:v>-245.566</c:v>
                </c:pt>
                <c:pt idx="45285">
                  <c:v>-245.55</c:v>
                </c:pt>
                <c:pt idx="45286">
                  <c:v>-245.53399999999999</c:v>
                </c:pt>
                <c:pt idx="45287">
                  <c:v>-245.518</c:v>
                </c:pt>
                <c:pt idx="45288">
                  <c:v>-245.50200000000001</c:v>
                </c:pt>
                <c:pt idx="45289">
                  <c:v>-245.48599999999999</c:v>
                </c:pt>
                <c:pt idx="45290">
                  <c:v>-245.47</c:v>
                </c:pt>
                <c:pt idx="45291">
                  <c:v>-245.45400000000001</c:v>
                </c:pt>
                <c:pt idx="45292">
                  <c:v>-245.43799999999999</c:v>
                </c:pt>
                <c:pt idx="45293">
                  <c:v>-245.422</c:v>
                </c:pt>
                <c:pt idx="45294">
                  <c:v>-245.40600000000001</c:v>
                </c:pt>
                <c:pt idx="45295">
                  <c:v>-245.39099999999999</c:v>
                </c:pt>
                <c:pt idx="45296">
                  <c:v>-245.375</c:v>
                </c:pt>
                <c:pt idx="45297">
                  <c:v>-245.35900000000001</c:v>
                </c:pt>
                <c:pt idx="45298">
                  <c:v>-245.34299999999999</c:v>
                </c:pt>
                <c:pt idx="45299">
                  <c:v>-245.327</c:v>
                </c:pt>
                <c:pt idx="45300">
                  <c:v>-245.31100000000001</c:v>
                </c:pt>
                <c:pt idx="45301">
                  <c:v>-245.29499999999999</c:v>
                </c:pt>
                <c:pt idx="45302">
                  <c:v>-245.279</c:v>
                </c:pt>
                <c:pt idx="45303">
                  <c:v>-245.26300000000001</c:v>
                </c:pt>
                <c:pt idx="45304">
                  <c:v>-245.24700000000001</c:v>
                </c:pt>
                <c:pt idx="45305">
                  <c:v>-245.23099999999999</c:v>
                </c:pt>
                <c:pt idx="45306">
                  <c:v>-245.215</c:v>
                </c:pt>
                <c:pt idx="45307">
                  <c:v>-245.19900000000001</c:v>
                </c:pt>
                <c:pt idx="45308">
                  <c:v>-245.18299999999999</c:v>
                </c:pt>
                <c:pt idx="45309">
                  <c:v>-245.167</c:v>
                </c:pt>
                <c:pt idx="45310">
                  <c:v>-245.15100000000001</c:v>
                </c:pt>
                <c:pt idx="45311">
                  <c:v>-245.13499999999999</c:v>
                </c:pt>
                <c:pt idx="45312">
                  <c:v>-245.119</c:v>
                </c:pt>
                <c:pt idx="45313">
                  <c:v>-245.10300000000001</c:v>
                </c:pt>
                <c:pt idx="45314">
                  <c:v>-245.08699999999999</c:v>
                </c:pt>
                <c:pt idx="45315">
                  <c:v>-245.071</c:v>
                </c:pt>
                <c:pt idx="45316">
                  <c:v>-245.05500000000001</c:v>
                </c:pt>
                <c:pt idx="45317">
                  <c:v>-245.03899999999999</c:v>
                </c:pt>
                <c:pt idx="45318">
                  <c:v>-245.023</c:v>
                </c:pt>
                <c:pt idx="45319">
                  <c:v>-245.00700000000001</c:v>
                </c:pt>
                <c:pt idx="45320">
                  <c:v>-244.99100000000001</c:v>
                </c:pt>
                <c:pt idx="45321">
                  <c:v>-244.97499999999999</c:v>
                </c:pt>
                <c:pt idx="45322">
                  <c:v>-244.959</c:v>
                </c:pt>
                <c:pt idx="45323">
                  <c:v>-244.94300000000001</c:v>
                </c:pt>
                <c:pt idx="45324">
                  <c:v>-244.92699999999999</c:v>
                </c:pt>
                <c:pt idx="45325">
                  <c:v>-244.911</c:v>
                </c:pt>
                <c:pt idx="45326">
                  <c:v>-244.89500000000001</c:v>
                </c:pt>
                <c:pt idx="45327">
                  <c:v>-244.87899999999999</c:v>
                </c:pt>
                <c:pt idx="45328">
                  <c:v>-244.863</c:v>
                </c:pt>
                <c:pt idx="45329">
                  <c:v>-244.84700000000001</c:v>
                </c:pt>
                <c:pt idx="45330">
                  <c:v>-244.83099999999999</c:v>
                </c:pt>
                <c:pt idx="45331">
                  <c:v>-244.815</c:v>
                </c:pt>
                <c:pt idx="45332">
                  <c:v>-244.79900000000001</c:v>
                </c:pt>
                <c:pt idx="45333">
                  <c:v>-244.78299999999999</c:v>
                </c:pt>
                <c:pt idx="45334">
                  <c:v>-244.767</c:v>
                </c:pt>
                <c:pt idx="45335">
                  <c:v>-244.751</c:v>
                </c:pt>
                <c:pt idx="45336">
                  <c:v>-244.73500000000001</c:v>
                </c:pt>
                <c:pt idx="45337">
                  <c:v>-244.71899999999999</c:v>
                </c:pt>
                <c:pt idx="45338">
                  <c:v>-244.703</c:v>
                </c:pt>
                <c:pt idx="45339">
                  <c:v>-244.68700000000001</c:v>
                </c:pt>
                <c:pt idx="45340">
                  <c:v>-244.67099999999999</c:v>
                </c:pt>
                <c:pt idx="45341">
                  <c:v>-244.655</c:v>
                </c:pt>
                <c:pt idx="45342">
                  <c:v>-244.63900000000001</c:v>
                </c:pt>
                <c:pt idx="45343">
                  <c:v>-244.62299999999999</c:v>
                </c:pt>
                <c:pt idx="45344">
                  <c:v>-244.607</c:v>
                </c:pt>
                <c:pt idx="45345">
                  <c:v>-244.59100000000001</c:v>
                </c:pt>
                <c:pt idx="45346">
                  <c:v>-244.57499999999999</c:v>
                </c:pt>
                <c:pt idx="45347">
                  <c:v>-244.559</c:v>
                </c:pt>
                <c:pt idx="45348">
                  <c:v>-244.54300000000001</c:v>
                </c:pt>
                <c:pt idx="45349">
                  <c:v>-244.52699999999999</c:v>
                </c:pt>
                <c:pt idx="45350">
                  <c:v>-244.511</c:v>
                </c:pt>
                <c:pt idx="45351">
                  <c:v>-244.495</c:v>
                </c:pt>
                <c:pt idx="45352">
                  <c:v>-244.47900000000001</c:v>
                </c:pt>
                <c:pt idx="45353">
                  <c:v>-244.46299999999999</c:v>
                </c:pt>
                <c:pt idx="45354">
                  <c:v>-244.447</c:v>
                </c:pt>
                <c:pt idx="45355">
                  <c:v>-244.43100000000001</c:v>
                </c:pt>
                <c:pt idx="45356">
                  <c:v>-244.41499999999999</c:v>
                </c:pt>
                <c:pt idx="45357">
                  <c:v>-244.399</c:v>
                </c:pt>
                <c:pt idx="45358">
                  <c:v>-244.38300000000001</c:v>
                </c:pt>
                <c:pt idx="45359">
                  <c:v>-244.36699999999999</c:v>
                </c:pt>
                <c:pt idx="45360">
                  <c:v>-244.351</c:v>
                </c:pt>
                <c:pt idx="45361">
                  <c:v>-244.33500000000001</c:v>
                </c:pt>
                <c:pt idx="45362">
                  <c:v>-244.31899999999999</c:v>
                </c:pt>
                <c:pt idx="45363">
                  <c:v>-244.303</c:v>
                </c:pt>
                <c:pt idx="45364">
                  <c:v>-244.28700000000001</c:v>
                </c:pt>
                <c:pt idx="45365">
                  <c:v>-244.27099999999999</c:v>
                </c:pt>
                <c:pt idx="45366">
                  <c:v>-244.255</c:v>
                </c:pt>
                <c:pt idx="45367">
                  <c:v>-244.239</c:v>
                </c:pt>
                <c:pt idx="45368">
                  <c:v>-244.22300000000001</c:v>
                </c:pt>
                <c:pt idx="45369">
                  <c:v>-244.20699999999999</c:v>
                </c:pt>
                <c:pt idx="45370">
                  <c:v>-244.191</c:v>
                </c:pt>
                <c:pt idx="45371">
                  <c:v>-244.17500000000001</c:v>
                </c:pt>
                <c:pt idx="45372">
                  <c:v>-244.15899999999999</c:v>
                </c:pt>
                <c:pt idx="45373">
                  <c:v>-244.143</c:v>
                </c:pt>
                <c:pt idx="45374">
                  <c:v>-244.12700000000001</c:v>
                </c:pt>
                <c:pt idx="45375">
                  <c:v>-244.11099999999999</c:v>
                </c:pt>
                <c:pt idx="45376">
                  <c:v>-244.095</c:v>
                </c:pt>
                <c:pt idx="45377">
                  <c:v>-244.07900000000001</c:v>
                </c:pt>
                <c:pt idx="45378">
                  <c:v>-244.06299999999999</c:v>
                </c:pt>
                <c:pt idx="45379">
                  <c:v>-244.047</c:v>
                </c:pt>
                <c:pt idx="45380">
                  <c:v>-244.03100000000001</c:v>
                </c:pt>
                <c:pt idx="45381">
                  <c:v>-244.01499999999999</c:v>
                </c:pt>
                <c:pt idx="45382">
                  <c:v>-243.999</c:v>
                </c:pt>
                <c:pt idx="45383">
                  <c:v>-243.983</c:v>
                </c:pt>
                <c:pt idx="45384">
                  <c:v>-243.96700000000001</c:v>
                </c:pt>
                <c:pt idx="45385">
                  <c:v>-243.95099999999999</c:v>
                </c:pt>
                <c:pt idx="45386">
                  <c:v>-243.935</c:v>
                </c:pt>
                <c:pt idx="45387">
                  <c:v>-243.91900000000001</c:v>
                </c:pt>
                <c:pt idx="45388">
                  <c:v>-243.90299999999999</c:v>
                </c:pt>
                <c:pt idx="45389">
                  <c:v>-243.887</c:v>
                </c:pt>
                <c:pt idx="45390">
                  <c:v>-243.87100000000001</c:v>
                </c:pt>
                <c:pt idx="45391">
                  <c:v>-243.85499999999999</c:v>
                </c:pt>
                <c:pt idx="45392">
                  <c:v>-243.839</c:v>
                </c:pt>
                <c:pt idx="45393">
                  <c:v>-243.82300000000001</c:v>
                </c:pt>
                <c:pt idx="45394">
                  <c:v>-243.80699999999999</c:v>
                </c:pt>
                <c:pt idx="45395">
                  <c:v>-243.791</c:v>
                </c:pt>
                <c:pt idx="45396">
                  <c:v>-243.77500000000001</c:v>
                </c:pt>
                <c:pt idx="45397">
                  <c:v>-243.75899999999999</c:v>
                </c:pt>
                <c:pt idx="45398">
                  <c:v>-243.74299999999999</c:v>
                </c:pt>
                <c:pt idx="45399">
                  <c:v>-243.727</c:v>
                </c:pt>
                <c:pt idx="45400">
                  <c:v>-243.71100000000001</c:v>
                </c:pt>
                <c:pt idx="45401">
                  <c:v>-243.69499999999999</c:v>
                </c:pt>
                <c:pt idx="45402">
                  <c:v>-243.679</c:v>
                </c:pt>
                <c:pt idx="45403">
                  <c:v>-243.66300000000001</c:v>
                </c:pt>
                <c:pt idx="45404">
                  <c:v>-243.64699999999999</c:v>
                </c:pt>
                <c:pt idx="45405">
                  <c:v>-243.631</c:v>
                </c:pt>
                <c:pt idx="45406">
                  <c:v>-243.61500000000001</c:v>
                </c:pt>
                <c:pt idx="45407">
                  <c:v>-243.59899999999999</c:v>
                </c:pt>
                <c:pt idx="45408">
                  <c:v>-243.583</c:v>
                </c:pt>
                <c:pt idx="45409">
                  <c:v>-243.56800000000001</c:v>
                </c:pt>
                <c:pt idx="45410">
                  <c:v>-243.55199999999999</c:v>
                </c:pt>
                <c:pt idx="45411">
                  <c:v>-243.536</c:v>
                </c:pt>
                <c:pt idx="45412">
                  <c:v>-243.52</c:v>
                </c:pt>
                <c:pt idx="45413">
                  <c:v>-243.50399999999999</c:v>
                </c:pt>
                <c:pt idx="45414">
                  <c:v>-243.488</c:v>
                </c:pt>
                <c:pt idx="45415">
                  <c:v>-243.47200000000001</c:v>
                </c:pt>
                <c:pt idx="45416">
                  <c:v>-243.45599999999999</c:v>
                </c:pt>
                <c:pt idx="45417">
                  <c:v>-243.44</c:v>
                </c:pt>
                <c:pt idx="45418">
                  <c:v>-243.42400000000001</c:v>
                </c:pt>
                <c:pt idx="45419">
                  <c:v>-243.40799999999999</c:v>
                </c:pt>
                <c:pt idx="45420">
                  <c:v>-243.392</c:v>
                </c:pt>
                <c:pt idx="45421">
                  <c:v>-243.376</c:v>
                </c:pt>
                <c:pt idx="45422">
                  <c:v>-243.36</c:v>
                </c:pt>
                <c:pt idx="45423">
                  <c:v>-243.34399999999999</c:v>
                </c:pt>
                <c:pt idx="45424">
                  <c:v>-243.328</c:v>
                </c:pt>
                <c:pt idx="45425">
                  <c:v>-243.31200000000001</c:v>
                </c:pt>
                <c:pt idx="45426">
                  <c:v>-243.29599999999999</c:v>
                </c:pt>
                <c:pt idx="45427">
                  <c:v>-243.28</c:v>
                </c:pt>
                <c:pt idx="45428">
                  <c:v>-243.26400000000001</c:v>
                </c:pt>
                <c:pt idx="45429">
                  <c:v>-243.24799999999999</c:v>
                </c:pt>
                <c:pt idx="45430">
                  <c:v>-243.232</c:v>
                </c:pt>
                <c:pt idx="45431">
                  <c:v>-243.21600000000001</c:v>
                </c:pt>
                <c:pt idx="45432">
                  <c:v>-243.2</c:v>
                </c:pt>
                <c:pt idx="45433">
                  <c:v>-243.184</c:v>
                </c:pt>
                <c:pt idx="45434">
                  <c:v>-243.16800000000001</c:v>
                </c:pt>
                <c:pt idx="45435">
                  <c:v>-243.15199999999999</c:v>
                </c:pt>
                <c:pt idx="45436">
                  <c:v>-243.136</c:v>
                </c:pt>
                <c:pt idx="45437">
                  <c:v>-243.12</c:v>
                </c:pt>
                <c:pt idx="45438">
                  <c:v>-243.10400000000001</c:v>
                </c:pt>
                <c:pt idx="45439">
                  <c:v>-243.08799999999999</c:v>
                </c:pt>
                <c:pt idx="45440">
                  <c:v>-243.072</c:v>
                </c:pt>
                <c:pt idx="45441">
                  <c:v>-243.05600000000001</c:v>
                </c:pt>
                <c:pt idx="45442">
                  <c:v>-243.04</c:v>
                </c:pt>
                <c:pt idx="45443">
                  <c:v>-243.024</c:v>
                </c:pt>
                <c:pt idx="45444">
                  <c:v>-243.00800000000001</c:v>
                </c:pt>
                <c:pt idx="45445">
                  <c:v>-242.99199999999999</c:v>
                </c:pt>
                <c:pt idx="45446">
                  <c:v>-242.976</c:v>
                </c:pt>
                <c:pt idx="45447">
                  <c:v>-242.96</c:v>
                </c:pt>
                <c:pt idx="45448">
                  <c:v>-242.94399999999999</c:v>
                </c:pt>
                <c:pt idx="45449">
                  <c:v>-242.928</c:v>
                </c:pt>
                <c:pt idx="45450">
                  <c:v>-242.91200000000001</c:v>
                </c:pt>
                <c:pt idx="45451">
                  <c:v>-242.89599999999999</c:v>
                </c:pt>
                <c:pt idx="45452">
                  <c:v>-242.88</c:v>
                </c:pt>
                <c:pt idx="45453">
                  <c:v>-242.864</c:v>
                </c:pt>
                <c:pt idx="45454">
                  <c:v>-242.84800000000001</c:v>
                </c:pt>
                <c:pt idx="45455">
                  <c:v>-242.83199999999999</c:v>
                </c:pt>
                <c:pt idx="45456">
                  <c:v>-242.816</c:v>
                </c:pt>
                <c:pt idx="45457">
                  <c:v>-242.8</c:v>
                </c:pt>
                <c:pt idx="45458">
                  <c:v>-242.78399999999999</c:v>
                </c:pt>
                <c:pt idx="45459">
                  <c:v>-242.768</c:v>
                </c:pt>
                <c:pt idx="45460">
                  <c:v>-242.75200000000001</c:v>
                </c:pt>
                <c:pt idx="45461">
                  <c:v>-242.73599999999999</c:v>
                </c:pt>
                <c:pt idx="45462">
                  <c:v>-242.72</c:v>
                </c:pt>
                <c:pt idx="45463">
                  <c:v>-242.70400000000001</c:v>
                </c:pt>
                <c:pt idx="45464">
                  <c:v>-242.68799999999999</c:v>
                </c:pt>
                <c:pt idx="45465">
                  <c:v>-242.672</c:v>
                </c:pt>
                <c:pt idx="45466">
                  <c:v>-242.65600000000001</c:v>
                </c:pt>
                <c:pt idx="45467">
                  <c:v>-242.64</c:v>
                </c:pt>
                <c:pt idx="45468">
                  <c:v>-242.624</c:v>
                </c:pt>
                <c:pt idx="45469">
                  <c:v>-242.608</c:v>
                </c:pt>
                <c:pt idx="45470">
                  <c:v>-242.59200000000001</c:v>
                </c:pt>
                <c:pt idx="45471">
                  <c:v>-242.57599999999999</c:v>
                </c:pt>
                <c:pt idx="45472">
                  <c:v>-242.56</c:v>
                </c:pt>
                <c:pt idx="45473">
                  <c:v>-242.54400000000001</c:v>
                </c:pt>
                <c:pt idx="45474">
                  <c:v>-242.52799999999999</c:v>
                </c:pt>
                <c:pt idx="45475">
                  <c:v>-242.512</c:v>
                </c:pt>
                <c:pt idx="45476">
                  <c:v>-242.49600000000001</c:v>
                </c:pt>
                <c:pt idx="45477">
                  <c:v>-242.48</c:v>
                </c:pt>
                <c:pt idx="45478">
                  <c:v>-242.464</c:v>
                </c:pt>
                <c:pt idx="45479">
                  <c:v>-242.44800000000001</c:v>
                </c:pt>
                <c:pt idx="45480">
                  <c:v>-242.43199999999999</c:v>
                </c:pt>
                <c:pt idx="45481">
                  <c:v>-242.416</c:v>
                </c:pt>
                <c:pt idx="45482">
                  <c:v>-242.4</c:v>
                </c:pt>
                <c:pt idx="45483">
                  <c:v>-242.38399999999999</c:v>
                </c:pt>
                <c:pt idx="45484">
                  <c:v>-242.36799999999999</c:v>
                </c:pt>
                <c:pt idx="45485">
                  <c:v>-242.352</c:v>
                </c:pt>
                <c:pt idx="45486">
                  <c:v>-242.33600000000001</c:v>
                </c:pt>
                <c:pt idx="45487">
                  <c:v>-242.32</c:v>
                </c:pt>
                <c:pt idx="45488">
                  <c:v>-242.304</c:v>
                </c:pt>
                <c:pt idx="45489">
                  <c:v>-242.28800000000001</c:v>
                </c:pt>
                <c:pt idx="45490">
                  <c:v>-242.27199999999999</c:v>
                </c:pt>
                <c:pt idx="45491">
                  <c:v>-242.256</c:v>
                </c:pt>
                <c:pt idx="45492">
                  <c:v>-242.24</c:v>
                </c:pt>
                <c:pt idx="45493">
                  <c:v>-242.22399999999999</c:v>
                </c:pt>
                <c:pt idx="45494">
                  <c:v>-242.208</c:v>
                </c:pt>
                <c:pt idx="45495">
                  <c:v>-242.19200000000001</c:v>
                </c:pt>
                <c:pt idx="45496">
                  <c:v>-242.17599999999999</c:v>
                </c:pt>
                <c:pt idx="45497">
                  <c:v>-242.16</c:v>
                </c:pt>
                <c:pt idx="45498">
                  <c:v>-242.14400000000001</c:v>
                </c:pt>
                <c:pt idx="45499">
                  <c:v>-242.12799999999999</c:v>
                </c:pt>
                <c:pt idx="45500">
                  <c:v>-242.11199999999999</c:v>
                </c:pt>
                <c:pt idx="45501">
                  <c:v>-242.096</c:v>
                </c:pt>
                <c:pt idx="45502">
                  <c:v>-242.08</c:v>
                </c:pt>
                <c:pt idx="45503">
                  <c:v>-242.06399999999999</c:v>
                </c:pt>
                <c:pt idx="45504">
                  <c:v>-242.048</c:v>
                </c:pt>
                <c:pt idx="45505">
                  <c:v>-242.03200000000001</c:v>
                </c:pt>
                <c:pt idx="45506">
                  <c:v>-242.01599999999999</c:v>
                </c:pt>
                <c:pt idx="45507">
                  <c:v>-242</c:v>
                </c:pt>
                <c:pt idx="45508">
                  <c:v>-241.98400000000001</c:v>
                </c:pt>
                <c:pt idx="45509">
                  <c:v>-241.96799999999999</c:v>
                </c:pt>
                <c:pt idx="45510">
                  <c:v>-241.952</c:v>
                </c:pt>
                <c:pt idx="45511">
                  <c:v>-241.93600000000001</c:v>
                </c:pt>
                <c:pt idx="45512">
                  <c:v>-241.92</c:v>
                </c:pt>
                <c:pt idx="45513">
                  <c:v>-241.904</c:v>
                </c:pt>
                <c:pt idx="45514">
                  <c:v>-241.88800000000001</c:v>
                </c:pt>
                <c:pt idx="45515">
                  <c:v>-241.87200000000001</c:v>
                </c:pt>
                <c:pt idx="45516">
                  <c:v>-241.85599999999999</c:v>
                </c:pt>
                <c:pt idx="45517">
                  <c:v>-241.84</c:v>
                </c:pt>
                <c:pt idx="45518">
                  <c:v>-241.82400000000001</c:v>
                </c:pt>
                <c:pt idx="45519">
                  <c:v>-241.80799999999999</c:v>
                </c:pt>
                <c:pt idx="45520">
                  <c:v>-241.792</c:v>
                </c:pt>
                <c:pt idx="45521">
                  <c:v>-241.77600000000001</c:v>
                </c:pt>
                <c:pt idx="45522">
                  <c:v>-241.76</c:v>
                </c:pt>
                <c:pt idx="45523">
                  <c:v>-241.745</c:v>
                </c:pt>
                <c:pt idx="45524">
                  <c:v>-241.72900000000001</c:v>
                </c:pt>
                <c:pt idx="45525">
                  <c:v>-241.71299999999999</c:v>
                </c:pt>
                <c:pt idx="45526">
                  <c:v>-241.697</c:v>
                </c:pt>
                <c:pt idx="45527">
                  <c:v>-241.68100000000001</c:v>
                </c:pt>
                <c:pt idx="45528">
                  <c:v>-241.66499999999999</c:v>
                </c:pt>
                <c:pt idx="45529">
                  <c:v>-241.649</c:v>
                </c:pt>
                <c:pt idx="45530">
                  <c:v>-241.63300000000001</c:v>
                </c:pt>
                <c:pt idx="45531">
                  <c:v>-241.61699999999999</c:v>
                </c:pt>
                <c:pt idx="45532">
                  <c:v>-241.601</c:v>
                </c:pt>
                <c:pt idx="45533">
                  <c:v>-241.58500000000001</c:v>
                </c:pt>
                <c:pt idx="45534">
                  <c:v>-241.56899999999999</c:v>
                </c:pt>
                <c:pt idx="45535">
                  <c:v>-241.553</c:v>
                </c:pt>
                <c:pt idx="45536">
                  <c:v>-241.53700000000001</c:v>
                </c:pt>
                <c:pt idx="45537">
                  <c:v>-241.52099999999999</c:v>
                </c:pt>
                <c:pt idx="45538">
                  <c:v>-241.505</c:v>
                </c:pt>
                <c:pt idx="45539">
                  <c:v>-241.489</c:v>
                </c:pt>
                <c:pt idx="45540">
                  <c:v>-241.47300000000001</c:v>
                </c:pt>
                <c:pt idx="45541">
                  <c:v>-241.45699999999999</c:v>
                </c:pt>
                <c:pt idx="45542">
                  <c:v>-241.441</c:v>
                </c:pt>
                <c:pt idx="45543">
                  <c:v>-241.42500000000001</c:v>
                </c:pt>
                <c:pt idx="45544">
                  <c:v>-241.40899999999999</c:v>
                </c:pt>
                <c:pt idx="45545">
                  <c:v>-241.393</c:v>
                </c:pt>
                <c:pt idx="45546">
                  <c:v>-241.37700000000001</c:v>
                </c:pt>
                <c:pt idx="45547">
                  <c:v>-241.36099999999999</c:v>
                </c:pt>
                <c:pt idx="45548">
                  <c:v>-241.345</c:v>
                </c:pt>
                <c:pt idx="45549">
                  <c:v>-241.32900000000001</c:v>
                </c:pt>
                <c:pt idx="45550">
                  <c:v>-241.31299999999999</c:v>
                </c:pt>
                <c:pt idx="45551">
                  <c:v>-241.297</c:v>
                </c:pt>
                <c:pt idx="45552">
                  <c:v>-241.28100000000001</c:v>
                </c:pt>
                <c:pt idx="45553">
                  <c:v>-241.26499999999999</c:v>
                </c:pt>
                <c:pt idx="45554">
                  <c:v>-241.249</c:v>
                </c:pt>
                <c:pt idx="45555">
                  <c:v>-241.233</c:v>
                </c:pt>
                <c:pt idx="45556">
                  <c:v>-241.21700000000001</c:v>
                </c:pt>
                <c:pt idx="45557">
                  <c:v>-241.20099999999999</c:v>
                </c:pt>
                <c:pt idx="45558">
                  <c:v>-241.185</c:v>
                </c:pt>
                <c:pt idx="45559">
                  <c:v>-241.16900000000001</c:v>
                </c:pt>
                <c:pt idx="45560">
                  <c:v>-241.15299999999999</c:v>
                </c:pt>
                <c:pt idx="45561">
                  <c:v>-241.137</c:v>
                </c:pt>
                <c:pt idx="45562">
                  <c:v>-241.12100000000001</c:v>
                </c:pt>
                <c:pt idx="45563">
                  <c:v>-241.10499999999999</c:v>
                </c:pt>
                <c:pt idx="45564">
                  <c:v>-241.089</c:v>
                </c:pt>
                <c:pt idx="45565">
                  <c:v>-241.07300000000001</c:v>
                </c:pt>
                <c:pt idx="45566">
                  <c:v>-241.05699999999999</c:v>
                </c:pt>
                <c:pt idx="45567">
                  <c:v>-241.041</c:v>
                </c:pt>
                <c:pt idx="45568">
                  <c:v>-241.02500000000001</c:v>
                </c:pt>
                <c:pt idx="45569">
                  <c:v>-241.00899999999999</c:v>
                </c:pt>
                <c:pt idx="45570">
                  <c:v>-240.99299999999999</c:v>
                </c:pt>
                <c:pt idx="45571">
                  <c:v>-240.977</c:v>
                </c:pt>
                <c:pt idx="45572">
                  <c:v>-240.96100000000001</c:v>
                </c:pt>
                <c:pt idx="45573">
                  <c:v>-240.94499999999999</c:v>
                </c:pt>
                <c:pt idx="45574">
                  <c:v>-240.929</c:v>
                </c:pt>
                <c:pt idx="45575">
                  <c:v>-240.91300000000001</c:v>
                </c:pt>
                <c:pt idx="45576">
                  <c:v>-240.89699999999999</c:v>
                </c:pt>
                <c:pt idx="45577">
                  <c:v>-240.881</c:v>
                </c:pt>
                <c:pt idx="45578">
                  <c:v>-240.86500000000001</c:v>
                </c:pt>
                <c:pt idx="45579">
                  <c:v>-240.84899999999999</c:v>
                </c:pt>
                <c:pt idx="45580">
                  <c:v>-240.833</c:v>
                </c:pt>
                <c:pt idx="45581">
                  <c:v>-240.81700000000001</c:v>
                </c:pt>
                <c:pt idx="45582">
                  <c:v>-240.80099999999999</c:v>
                </c:pt>
                <c:pt idx="45583">
                  <c:v>-240.785</c:v>
                </c:pt>
                <c:pt idx="45584">
                  <c:v>-240.76900000000001</c:v>
                </c:pt>
                <c:pt idx="45585">
                  <c:v>-240.75299999999999</c:v>
                </c:pt>
                <c:pt idx="45586">
                  <c:v>-240.73699999999999</c:v>
                </c:pt>
                <c:pt idx="45587">
                  <c:v>-240.721</c:v>
                </c:pt>
                <c:pt idx="45588">
                  <c:v>-240.70500000000001</c:v>
                </c:pt>
                <c:pt idx="45589">
                  <c:v>-240.68899999999999</c:v>
                </c:pt>
                <c:pt idx="45590">
                  <c:v>-240.673</c:v>
                </c:pt>
                <c:pt idx="45591">
                  <c:v>-240.65700000000001</c:v>
                </c:pt>
                <c:pt idx="45592">
                  <c:v>-240.64099999999999</c:v>
                </c:pt>
                <c:pt idx="45593">
                  <c:v>-240.625</c:v>
                </c:pt>
                <c:pt idx="45594">
                  <c:v>-240.60900000000001</c:v>
                </c:pt>
                <c:pt idx="45595">
                  <c:v>-240.59299999999999</c:v>
                </c:pt>
                <c:pt idx="45596">
                  <c:v>-240.577</c:v>
                </c:pt>
                <c:pt idx="45597">
                  <c:v>-240.56100000000001</c:v>
                </c:pt>
                <c:pt idx="45598">
                  <c:v>-240.54499999999999</c:v>
                </c:pt>
                <c:pt idx="45599">
                  <c:v>-240.529</c:v>
                </c:pt>
                <c:pt idx="45600">
                  <c:v>-240.51300000000001</c:v>
                </c:pt>
                <c:pt idx="45601">
                  <c:v>-240.49700000000001</c:v>
                </c:pt>
                <c:pt idx="45602">
                  <c:v>-240.48099999999999</c:v>
                </c:pt>
                <c:pt idx="45603">
                  <c:v>-240.465</c:v>
                </c:pt>
                <c:pt idx="45604">
                  <c:v>-240.44900000000001</c:v>
                </c:pt>
                <c:pt idx="45605">
                  <c:v>-240.43299999999999</c:v>
                </c:pt>
                <c:pt idx="45606">
                  <c:v>-240.417</c:v>
                </c:pt>
                <c:pt idx="45607">
                  <c:v>-240.40100000000001</c:v>
                </c:pt>
                <c:pt idx="45608">
                  <c:v>-240.38499999999999</c:v>
                </c:pt>
                <c:pt idx="45609">
                  <c:v>-240.369</c:v>
                </c:pt>
                <c:pt idx="45610">
                  <c:v>-240.35300000000001</c:v>
                </c:pt>
                <c:pt idx="45611">
                  <c:v>-240.33699999999999</c:v>
                </c:pt>
                <c:pt idx="45612">
                  <c:v>-240.321</c:v>
                </c:pt>
                <c:pt idx="45613">
                  <c:v>-240.30500000000001</c:v>
                </c:pt>
                <c:pt idx="45614">
                  <c:v>-240.28899999999999</c:v>
                </c:pt>
                <c:pt idx="45615">
                  <c:v>-240.273</c:v>
                </c:pt>
                <c:pt idx="45616">
                  <c:v>-240.25700000000001</c:v>
                </c:pt>
                <c:pt idx="45617">
                  <c:v>-240.24100000000001</c:v>
                </c:pt>
                <c:pt idx="45618">
                  <c:v>-240.22499999999999</c:v>
                </c:pt>
                <c:pt idx="45619">
                  <c:v>-240.209</c:v>
                </c:pt>
                <c:pt idx="45620">
                  <c:v>-240.19300000000001</c:v>
                </c:pt>
                <c:pt idx="45621">
                  <c:v>-240.17699999999999</c:v>
                </c:pt>
                <c:pt idx="45622">
                  <c:v>-240.161</c:v>
                </c:pt>
                <c:pt idx="45623">
                  <c:v>-240.14500000000001</c:v>
                </c:pt>
                <c:pt idx="45624">
                  <c:v>-240.12899999999999</c:v>
                </c:pt>
                <c:pt idx="45625">
                  <c:v>-240.113</c:v>
                </c:pt>
                <c:pt idx="45626">
                  <c:v>-240.09700000000001</c:v>
                </c:pt>
                <c:pt idx="45627">
                  <c:v>-240.08099999999999</c:v>
                </c:pt>
                <c:pt idx="45628">
                  <c:v>-240.065</c:v>
                </c:pt>
                <c:pt idx="45629">
                  <c:v>-240.04900000000001</c:v>
                </c:pt>
                <c:pt idx="45630">
                  <c:v>-240.03299999999999</c:v>
                </c:pt>
                <c:pt idx="45631">
                  <c:v>-240.017</c:v>
                </c:pt>
                <c:pt idx="45632">
                  <c:v>-240.001</c:v>
                </c:pt>
                <c:pt idx="45633">
                  <c:v>-239.98500000000001</c:v>
                </c:pt>
                <c:pt idx="45634">
                  <c:v>-239.96899999999999</c:v>
                </c:pt>
                <c:pt idx="45635">
                  <c:v>-239.953</c:v>
                </c:pt>
                <c:pt idx="45636">
                  <c:v>-239.93799999999999</c:v>
                </c:pt>
                <c:pt idx="45637">
                  <c:v>-239.922</c:v>
                </c:pt>
                <c:pt idx="45638">
                  <c:v>-239.90600000000001</c:v>
                </c:pt>
                <c:pt idx="45639">
                  <c:v>-239.89</c:v>
                </c:pt>
                <c:pt idx="45640">
                  <c:v>-239.874</c:v>
                </c:pt>
                <c:pt idx="45641">
                  <c:v>-239.858</c:v>
                </c:pt>
                <c:pt idx="45642">
                  <c:v>-239.84200000000001</c:v>
                </c:pt>
                <c:pt idx="45643">
                  <c:v>-239.82599999999999</c:v>
                </c:pt>
                <c:pt idx="45644">
                  <c:v>-239.81</c:v>
                </c:pt>
                <c:pt idx="45645">
                  <c:v>-239.79400000000001</c:v>
                </c:pt>
                <c:pt idx="45646">
                  <c:v>-239.77799999999999</c:v>
                </c:pt>
                <c:pt idx="45647">
                  <c:v>-239.762</c:v>
                </c:pt>
                <c:pt idx="45648">
                  <c:v>-239.74600000000001</c:v>
                </c:pt>
                <c:pt idx="45649">
                  <c:v>-239.73</c:v>
                </c:pt>
                <c:pt idx="45650">
                  <c:v>-239.714</c:v>
                </c:pt>
                <c:pt idx="45651">
                  <c:v>-239.69800000000001</c:v>
                </c:pt>
                <c:pt idx="45652">
                  <c:v>-239.68199999999999</c:v>
                </c:pt>
                <c:pt idx="45653">
                  <c:v>-239.666</c:v>
                </c:pt>
                <c:pt idx="45654">
                  <c:v>-239.65</c:v>
                </c:pt>
                <c:pt idx="45655">
                  <c:v>-239.63399999999999</c:v>
                </c:pt>
                <c:pt idx="45656">
                  <c:v>-239.61799999999999</c:v>
                </c:pt>
                <c:pt idx="45657">
                  <c:v>-239.602</c:v>
                </c:pt>
                <c:pt idx="45658">
                  <c:v>-239.58600000000001</c:v>
                </c:pt>
                <c:pt idx="45659">
                  <c:v>-239.57</c:v>
                </c:pt>
                <c:pt idx="45660">
                  <c:v>-239.554</c:v>
                </c:pt>
                <c:pt idx="45661">
                  <c:v>-239.53800000000001</c:v>
                </c:pt>
                <c:pt idx="45662">
                  <c:v>-239.52199999999999</c:v>
                </c:pt>
                <c:pt idx="45663">
                  <c:v>-239.506</c:v>
                </c:pt>
                <c:pt idx="45664">
                  <c:v>-239.49</c:v>
                </c:pt>
                <c:pt idx="45665">
                  <c:v>-239.47399999999999</c:v>
                </c:pt>
                <c:pt idx="45666">
                  <c:v>-239.458</c:v>
                </c:pt>
                <c:pt idx="45667">
                  <c:v>-239.44200000000001</c:v>
                </c:pt>
                <c:pt idx="45668">
                  <c:v>-239.42599999999999</c:v>
                </c:pt>
                <c:pt idx="45669">
                  <c:v>-239.41</c:v>
                </c:pt>
                <c:pt idx="45670">
                  <c:v>-239.39400000000001</c:v>
                </c:pt>
                <c:pt idx="45671">
                  <c:v>-239.37799999999999</c:v>
                </c:pt>
                <c:pt idx="45672">
                  <c:v>-239.36199999999999</c:v>
                </c:pt>
                <c:pt idx="45673">
                  <c:v>-239.346</c:v>
                </c:pt>
                <c:pt idx="45674">
                  <c:v>-239.33</c:v>
                </c:pt>
                <c:pt idx="45675">
                  <c:v>-239.31399999999999</c:v>
                </c:pt>
                <c:pt idx="45676">
                  <c:v>-239.298</c:v>
                </c:pt>
                <c:pt idx="45677">
                  <c:v>-239.28200000000001</c:v>
                </c:pt>
                <c:pt idx="45678">
                  <c:v>-239.26599999999999</c:v>
                </c:pt>
                <c:pt idx="45679">
                  <c:v>-239.25</c:v>
                </c:pt>
                <c:pt idx="45680">
                  <c:v>-239.23400000000001</c:v>
                </c:pt>
                <c:pt idx="45681">
                  <c:v>-239.21799999999999</c:v>
                </c:pt>
                <c:pt idx="45682">
                  <c:v>-239.202</c:v>
                </c:pt>
                <c:pt idx="45683">
                  <c:v>-239.18600000000001</c:v>
                </c:pt>
                <c:pt idx="45684">
                  <c:v>-239.17</c:v>
                </c:pt>
                <c:pt idx="45685">
                  <c:v>-239.154</c:v>
                </c:pt>
                <c:pt idx="45686">
                  <c:v>-239.13800000000001</c:v>
                </c:pt>
                <c:pt idx="45687">
                  <c:v>-239.12200000000001</c:v>
                </c:pt>
                <c:pt idx="45688">
                  <c:v>-239.10599999999999</c:v>
                </c:pt>
                <c:pt idx="45689">
                  <c:v>-239.09</c:v>
                </c:pt>
                <c:pt idx="45690">
                  <c:v>-239.07400000000001</c:v>
                </c:pt>
                <c:pt idx="45691">
                  <c:v>-239.05799999999999</c:v>
                </c:pt>
                <c:pt idx="45692">
                  <c:v>-239.042</c:v>
                </c:pt>
                <c:pt idx="45693">
                  <c:v>-239.02600000000001</c:v>
                </c:pt>
                <c:pt idx="45694">
                  <c:v>-239.01</c:v>
                </c:pt>
                <c:pt idx="45695">
                  <c:v>-238.994</c:v>
                </c:pt>
                <c:pt idx="45696">
                  <c:v>-238.97800000000001</c:v>
                </c:pt>
                <c:pt idx="45697">
                  <c:v>-238.96199999999999</c:v>
                </c:pt>
                <c:pt idx="45698">
                  <c:v>-238.946</c:v>
                </c:pt>
                <c:pt idx="45699">
                  <c:v>-238.93</c:v>
                </c:pt>
                <c:pt idx="45700">
                  <c:v>-238.91399999999999</c:v>
                </c:pt>
                <c:pt idx="45701">
                  <c:v>-238.898</c:v>
                </c:pt>
                <c:pt idx="45702">
                  <c:v>-238.88200000000001</c:v>
                </c:pt>
                <c:pt idx="45703">
                  <c:v>-238.86600000000001</c:v>
                </c:pt>
                <c:pt idx="45704">
                  <c:v>-238.85</c:v>
                </c:pt>
                <c:pt idx="45705">
                  <c:v>-238.834</c:v>
                </c:pt>
                <c:pt idx="45706">
                  <c:v>-238.81800000000001</c:v>
                </c:pt>
                <c:pt idx="45707">
                  <c:v>-238.80199999999999</c:v>
                </c:pt>
                <c:pt idx="45708">
                  <c:v>-238.786</c:v>
                </c:pt>
                <c:pt idx="45709">
                  <c:v>-238.77</c:v>
                </c:pt>
                <c:pt idx="45710">
                  <c:v>-238.75399999999999</c:v>
                </c:pt>
                <c:pt idx="45711">
                  <c:v>-238.738</c:v>
                </c:pt>
                <c:pt idx="45712">
                  <c:v>-238.72200000000001</c:v>
                </c:pt>
                <c:pt idx="45713">
                  <c:v>-238.70599999999999</c:v>
                </c:pt>
                <c:pt idx="45714">
                  <c:v>-238.69</c:v>
                </c:pt>
                <c:pt idx="45715">
                  <c:v>-238.67400000000001</c:v>
                </c:pt>
                <c:pt idx="45716">
                  <c:v>-238.65799999999999</c:v>
                </c:pt>
                <c:pt idx="45717">
                  <c:v>-238.642</c:v>
                </c:pt>
                <c:pt idx="45718">
                  <c:v>-238.626</c:v>
                </c:pt>
                <c:pt idx="45719">
                  <c:v>-238.61</c:v>
                </c:pt>
                <c:pt idx="45720">
                  <c:v>-238.59399999999999</c:v>
                </c:pt>
                <c:pt idx="45721">
                  <c:v>-238.578</c:v>
                </c:pt>
                <c:pt idx="45722">
                  <c:v>-238.56200000000001</c:v>
                </c:pt>
                <c:pt idx="45723">
                  <c:v>-238.54599999999999</c:v>
                </c:pt>
                <c:pt idx="45724">
                  <c:v>-238.53</c:v>
                </c:pt>
                <c:pt idx="45725">
                  <c:v>-238.51400000000001</c:v>
                </c:pt>
                <c:pt idx="45726">
                  <c:v>-238.49799999999999</c:v>
                </c:pt>
                <c:pt idx="45727">
                  <c:v>-238.482</c:v>
                </c:pt>
                <c:pt idx="45728">
                  <c:v>-238.46600000000001</c:v>
                </c:pt>
                <c:pt idx="45729">
                  <c:v>-238.45</c:v>
                </c:pt>
                <c:pt idx="45730">
                  <c:v>-238.434</c:v>
                </c:pt>
                <c:pt idx="45731">
                  <c:v>-238.41800000000001</c:v>
                </c:pt>
                <c:pt idx="45732">
                  <c:v>-238.40199999999999</c:v>
                </c:pt>
                <c:pt idx="45733">
                  <c:v>-238.386</c:v>
                </c:pt>
                <c:pt idx="45734">
                  <c:v>-238.37</c:v>
                </c:pt>
                <c:pt idx="45735">
                  <c:v>-238.35400000000001</c:v>
                </c:pt>
                <c:pt idx="45736">
                  <c:v>-238.33799999999999</c:v>
                </c:pt>
                <c:pt idx="45737">
                  <c:v>-238.322</c:v>
                </c:pt>
                <c:pt idx="45738">
                  <c:v>-238.30600000000001</c:v>
                </c:pt>
                <c:pt idx="45739">
                  <c:v>-238.29</c:v>
                </c:pt>
                <c:pt idx="45740">
                  <c:v>-238.274</c:v>
                </c:pt>
                <c:pt idx="45741">
                  <c:v>-238.25800000000001</c:v>
                </c:pt>
                <c:pt idx="45742">
                  <c:v>-238.24199999999999</c:v>
                </c:pt>
                <c:pt idx="45743">
                  <c:v>-238.226</c:v>
                </c:pt>
                <c:pt idx="45744">
                  <c:v>-238.21</c:v>
                </c:pt>
                <c:pt idx="45745">
                  <c:v>-238.19399999999999</c:v>
                </c:pt>
                <c:pt idx="45746">
                  <c:v>-238.178</c:v>
                </c:pt>
                <c:pt idx="45747">
                  <c:v>-238.16200000000001</c:v>
                </c:pt>
                <c:pt idx="45748">
                  <c:v>-238.14599999999999</c:v>
                </c:pt>
                <c:pt idx="45749">
                  <c:v>-238.13</c:v>
                </c:pt>
                <c:pt idx="45750">
                  <c:v>-238.11500000000001</c:v>
                </c:pt>
                <c:pt idx="45751">
                  <c:v>-238.09899999999999</c:v>
                </c:pt>
                <c:pt idx="45752">
                  <c:v>-238.083</c:v>
                </c:pt>
                <c:pt idx="45753">
                  <c:v>-238.06700000000001</c:v>
                </c:pt>
                <c:pt idx="45754">
                  <c:v>-238.05099999999999</c:v>
                </c:pt>
                <c:pt idx="45755">
                  <c:v>-238.035</c:v>
                </c:pt>
                <c:pt idx="45756">
                  <c:v>-238.01900000000001</c:v>
                </c:pt>
                <c:pt idx="45757">
                  <c:v>-238.00299999999999</c:v>
                </c:pt>
                <c:pt idx="45758">
                  <c:v>-237.98699999999999</c:v>
                </c:pt>
                <c:pt idx="45759">
                  <c:v>-237.971</c:v>
                </c:pt>
                <c:pt idx="45760">
                  <c:v>-237.95500000000001</c:v>
                </c:pt>
                <c:pt idx="45761">
                  <c:v>-237.93899999999999</c:v>
                </c:pt>
                <c:pt idx="45762">
                  <c:v>-237.923</c:v>
                </c:pt>
                <c:pt idx="45763">
                  <c:v>-237.90700000000001</c:v>
                </c:pt>
                <c:pt idx="45764">
                  <c:v>-237.89099999999999</c:v>
                </c:pt>
                <c:pt idx="45765">
                  <c:v>-237.875</c:v>
                </c:pt>
                <c:pt idx="45766">
                  <c:v>-237.85900000000001</c:v>
                </c:pt>
                <c:pt idx="45767">
                  <c:v>-237.84299999999999</c:v>
                </c:pt>
                <c:pt idx="45768">
                  <c:v>-237.827</c:v>
                </c:pt>
                <c:pt idx="45769">
                  <c:v>-237.81100000000001</c:v>
                </c:pt>
                <c:pt idx="45770">
                  <c:v>-237.79499999999999</c:v>
                </c:pt>
                <c:pt idx="45771">
                  <c:v>-237.779</c:v>
                </c:pt>
                <c:pt idx="45772">
                  <c:v>-237.76300000000001</c:v>
                </c:pt>
                <c:pt idx="45773">
                  <c:v>-237.74700000000001</c:v>
                </c:pt>
                <c:pt idx="45774">
                  <c:v>-237.73099999999999</c:v>
                </c:pt>
                <c:pt idx="45775">
                  <c:v>-237.715</c:v>
                </c:pt>
                <c:pt idx="45776">
                  <c:v>-237.69900000000001</c:v>
                </c:pt>
                <c:pt idx="45777">
                  <c:v>-237.68299999999999</c:v>
                </c:pt>
                <c:pt idx="45778">
                  <c:v>-237.667</c:v>
                </c:pt>
                <c:pt idx="45779">
                  <c:v>-237.65100000000001</c:v>
                </c:pt>
                <c:pt idx="45780">
                  <c:v>-237.63499999999999</c:v>
                </c:pt>
                <c:pt idx="45781">
                  <c:v>-237.619</c:v>
                </c:pt>
                <c:pt idx="45782">
                  <c:v>-237.60300000000001</c:v>
                </c:pt>
                <c:pt idx="45783">
                  <c:v>-237.58699999999999</c:v>
                </c:pt>
                <c:pt idx="45784">
                  <c:v>-237.571</c:v>
                </c:pt>
                <c:pt idx="45785">
                  <c:v>-237.55500000000001</c:v>
                </c:pt>
                <c:pt idx="45786">
                  <c:v>-237.53899999999999</c:v>
                </c:pt>
                <c:pt idx="45787">
                  <c:v>-237.523</c:v>
                </c:pt>
                <c:pt idx="45788">
                  <c:v>-237.50700000000001</c:v>
                </c:pt>
                <c:pt idx="45789">
                  <c:v>-237.49100000000001</c:v>
                </c:pt>
                <c:pt idx="45790">
                  <c:v>-237.47499999999999</c:v>
                </c:pt>
                <c:pt idx="45791">
                  <c:v>-237.459</c:v>
                </c:pt>
                <c:pt idx="45792">
                  <c:v>-237.44300000000001</c:v>
                </c:pt>
                <c:pt idx="45793">
                  <c:v>-237.42699999999999</c:v>
                </c:pt>
                <c:pt idx="45794">
                  <c:v>-237.411</c:v>
                </c:pt>
                <c:pt idx="45795">
                  <c:v>-237.39500000000001</c:v>
                </c:pt>
                <c:pt idx="45796">
                  <c:v>-237.37899999999999</c:v>
                </c:pt>
                <c:pt idx="45797">
                  <c:v>-237.363</c:v>
                </c:pt>
                <c:pt idx="45798">
                  <c:v>-237.34700000000001</c:v>
                </c:pt>
                <c:pt idx="45799">
                  <c:v>-237.33099999999999</c:v>
                </c:pt>
                <c:pt idx="45800">
                  <c:v>-237.315</c:v>
                </c:pt>
                <c:pt idx="45801">
                  <c:v>-237.29900000000001</c:v>
                </c:pt>
                <c:pt idx="45802">
                  <c:v>-237.28299999999999</c:v>
                </c:pt>
                <c:pt idx="45803">
                  <c:v>-237.267</c:v>
                </c:pt>
                <c:pt idx="45804">
                  <c:v>-237.251</c:v>
                </c:pt>
                <c:pt idx="45805">
                  <c:v>-237.23500000000001</c:v>
                </c:pt>
                <c:pt idx="45806">
                  <c:v>-237.21899999999999</c:v>
                </c:pt>
                <c:pt idx="45807">
                  <c:v>-237.203</c:v>
                </c:pt>
                <c:pt idx="45808">
                  <c:v>-237.18700000000001</c:v>
                </c:pt>
                <c:pt idx="45809">
                  <c:v>-237.17099999999999</c:v>
                </c:pt>
                <c:pt idx="45810">
                  <c:v>-237.155</c:v>
                </c:pt>
                <c:pt idx="45811">
                  <c:v>-237.13900000000001</c:v>
                </c:pt>
                <c:pt idx="45812">
                  <c:v>-237.12299999999999</c:v>
                </c:pt>
                <c:pt idx="45813">
                  <c:v>-237.107</c:v>
                </c:pt>
                <c:pt idx="45814">
                  <c:v>-237.09100000000001</c:v>
                </c:pt>
                <c:pt idx="45815">
                  <c:v>-237.07499999999999</c:v>
                </c:pt>
                <c:pt idx="45816">
                  <c:v>-237.059</c:v>
                </c:pt>
                <c:pt idx="45817">
                  <c:v>-237.04300000000001</c:v>
                </c:pt>
                <c:pt idx="45818">
                  <c:v>-237.02699999999999</c:v>
                </c:pt>
                <c:pt idx="45819">
                  <c:v>-237.011</c:v>
                </c:pt>
                <c:pt idx="45820">
                  <c:v>-236.995</c:v>
                </c:pt>
                <c:pt idx="45821">
                  <c:v>-236.97900000000001</c:v>
                </c:pt>
                <c:pt idx="45822">
                  <c:v>-236.96299999999999</c:v>
                </c:pt>
                <c:pt idx="45823">
                  <c:v>-236.947</c:v>
                </c:pt>
                <c:pt idx="45824">
                  <c:v>-236.93100000000001</c:v>
                </c:pt>
                <c:pt idx="45825">
                  <c:v>-236.91499999999999</c:v>
                </c:pt>
                <c:pt idx="45826">
                  <c:v>-236.899</c:v>
                </c:pt>
                <c:pt idx="45827">
                  <c:v>-236.88300000000001</c:v>
                </c:pt>
                <c:pt idx="45828">
                  <c:v>-236.86699999999999</c:v>
                </c:pt>
                <c:pt idx="45829">
                  <c:v>-236.851</c:v>
                </c:pt>
                <c:pt idx="45830">
                  <c:v>-236.83500000000001</c:v>
                </c:pt>
                <c:pt idx="45831">
                  <c:v>-236.81899999999999</c:v>
                </c:pt>
                <c:pt idx="45832">
                  <c:v>-236.803</c:v>
                </c:pt>
                <c:pt idx="45833">
                  <c:v>-236.78700000000001</c:v>
                </c:pt>
                <c:pt idx="45834">
                  <c:v>-236.77099999999999</c:v>
                </c:pt>
                <c:pt idx="45835">
                  <c:v>-236.755</c:v>
                </c:pt>
                <c:pt idx="45836">
                  <c:v>-236.739</c:v>
                </c:pt>
                <c:pt idx="45837">
                  <c:v>-236.72300000000001</c:v>
                </c:pt>
                <c:pt idx="45838">
                  <c:v>-236.70699999999999</c:v>
                </c:pt>
                <c:pt idx="45839">
                  <c:v>-236.691</c:v>
                </c:pt>
                <c:pt idx="45840">
                  <c:v>-236.67500000000001</c:v>
                </c:pt>
                <c:pt idx="45841">
                  <c:v>-236.65899999999999</c:v>
                </c:pt>
                <c:pt idx="45842">
                  <c:v>-236.643</c:v>
                </c:pt>
                <c:pt idx="45843">
                  <c:v>-236.62700000000001</c:v>
                </c:pt>
                <c:pt idx="45844">
                  <c:v>-236.61099999999999</c:v>
                </c:pt>
                <c:pt idx="45845">
                  <c:v>-236.595</c:v>
                </c:pt>
                <c:pt idx="45846">
                  <c:v>-236.57900000000001</c:v>
                </c:pt>
                <c:pt idx="45847">
                  <c:v>-236.56299999999999</c:v>
                </c:pt>
                <c:pt idx="45848">
                  <c:v>-236.547</c:v>
                </c:pt>
                <c:pt idx="45849">
                  <c:v>-236.53100000000001</c:v>
                </c:pt>
                <c:pt idx="45850">
                  <c:v>-236.51499999999999</c:v>
                </c:pt>
                <c:pt idx="45851">
                  <c:v>-236.499</c:v>
                </c:pt>
                <c:pt idx="45852">
                  <c:v>-236.483</c:v>
                </c:pt>
                <c:pt idx="45853">
                  <c:v>-236.46700000000001</c:v>
                </c:pt>
                <c:pt idx="45854">
                  <c:v>-236.45099999999999</c:v>
                </c:pt>
                <c:pt idx="45855">
                  <c:v>-236.435</c:v>
                </c:pt>
                <c:pt idx="45856">
                  <c:v>-236.41900000000001</c:v>
                </c:pt>
                <c:pt idx="45857">
                  <c:v>-236.40299999999999</c:v>
                </c:pt>
                <c:pt idx="45858">
                  <c:v>-236.387</c:v>
                </c:pt>
                <c:pt idx="45859">
                  <c:v>-236.37100000000001</c:v>
                </c:pt>
                <c:pt idx="45860">
                  <c:v>-236.35499999999999</c:v>
                </c:pt>
                <c:pt idx="45861">
                  <c:v>-236.339</c:v>
                </c:pt>
                <c:pt idx="45862">
                  <c:v>-236.32300000000001</c:v>
                </c:pt>
                <c:pt idx="45863">
                  <c:v>-236.30699999999999</c:v>
                </c:pt>
                <c:pt idx="45864">
                  <c:v>-236.292</c:v>
                </c:pt>
                <c:pt idx="45865">
                  <c:v>-236.27600000000001</c:v>
                </c:pt>
                <c:pt idx="45866">
                  <c:v>-236.26</c:v>
                </c:pt>
                <c:pt idx="45867">
                  <c:v>-236.244</c:v>
                </c:pt>
                <c:pt idx="45868">
                  <c:v>-236.22800000000001</c:v>
                </c:pt>
                <c:pt idx="45869">
                  <c:v>-236.21199999999999</c:v>
                </c:pt>
                <c:pt idx="45870">
                  <c:v>-236.196</c:v>
                </c:pt>
                <c:pt idx="45871">
                  <c:v>-236.18</c:v>
                </c:pt>
                <c:pt idx="45872">
                  <c:v>-236.16399999999999</c:v>
                </c:pt>
                <c:pt idx="45873">
                  <c:v>-236.148</c:v>
                </c:pt>
                <c:pt idx="45874">
                  <c:v>-236.13200000000001</c:v>
                </c:pt>
                <c:pt idx="45875">
                  <c:v>-236.11600000000001</c:v>
                </c:pt>
                <c:pt idx="45876">
                  <c:v>-236.1</c:v>
                </c:pt>
                <c:pt idx="45877">
                  <c:v>-236.084</c:v>
                </c:pt>
                <c:pt idx="45878">
                  <c:v>-236.06800000000001</c:v>
                </c:pt>
                <c:pt idx="45879">
                  <c:v>-236.05199999999999</c:v>
                </c:pt>
                <c:pt idx="45880">
                  <c:v>-236.036</c:v>
                </c:pt>
                <c:pt idx="45881">
                  <c:v>-236.02</c:v>
                </c:pt>
                <c:pt idx="45882">
                  <c:v>-236.00399999999999</c:v>
                </c:pt>
                <c:pt idx="45883">
                  <c:v>-235.988</c:v>
                </c:pt>
                <c:pt idx="45884">
                  <c:v>-235.97200000000001</c:v>
                </c:pt>
                <c:pt idx="45885">
                  <c:v>-235.95599999999999</c:v>
                </c:pt>
                <c:pt idx="45886">
                  <c:v>-235.94</c:v>
                </c:pt>
                <c:pt idx="45887">
                  <c:v>-235.92400000000001</c:v>
                </c:pt>
                <c:pt idx="45888">
                  <c:v>-235.90799999999999</c:v>
                </c:pt>
                <c:pt idx="45889">
                  <c:v>-235.892</c:v>
                </c:pt>
                <c:pt idx="45890">
                  <c:v>-235.876</c:v>
                </c:pt>
                <c:pt idx="45891">
                  <c:v>-235.86</c:v>
                </c:pt>
                <c:pt idx="45892">
                  <c:v>-235.84399999999999</c:v>
                </c:pt>
                <c:pt idx="45893">
                  <c:v>-235.828</c:v>
                </c:pt>
                <c:pt idx="45894">
                  <c:v>-235.81200000000001</c:v>
                </c:pt>
                <c:pt idx="45895">
                  <c:v>-235.79599999999999</c:v>
                </c:pt>
                <c:pt idx="45896">
                  <c:v>-235.78</c:v>
                </c:pt>
                <c:pt idx="45897">
                  <c:v>-235.76400000000001</c:v>
                </c:pt>
                <c:pt idx="45898">
                  <c:v>-235.74799999999999</c:v>
                </c:pt>
                <c:pt idx="45899">
                  <c:v>-235.732</c:v>
                </c:pt>
                <c:pt idx="45900">
                  <c:v>-235.71600000000001</c:v>
                </c:pt>
                <c:pt idx="45901">
                  <c:v>-235.7</c:v>
                </c:pt>
                <c:pt idx="45902">
                  <c:v>-235.684</c:v>
                </c:pt>
                <c:pt idx="45903">
                  <c:v>-235.66800000000001</c:v>
                </c:pt>
                <c:pt idx="45904">
                  <c:v>-235.65199999999999</c:v>
                </c:pt>
                <c:pt idx="45905">
                  <c:v>-235.636</c:v>
                </c:pt>
                <c:pt idx="45906">
                  <c:v>-235.62</c:v>
                </c:pt>
                <c:pt idx="45907">
                  <c:v>-235.60400000000001</c:v>
                </c:pt>
                <c:pt idx="45908">
                  <c:v>-235.58799999999999</c:v>
                </c:pt>
                <c:pt idx="45909">
                  <c:v>-235.572</c:v>
                </c:pt>
                <c:pt idx="45910">
                  <c:v>-235.55600000000001</c:v>
                </c:pt>
                <c:pt idx="45911">
                  <c:v>-235.54</c:v>
                </c:pt>
                <c:pt idx="45912">
                  <c:v>-235.524</c:v>
                </c:pt>
                <c:pt idx="45913">
                  <c:v>-235.50800000000001</c:v>
                </c:pt>
                <c:pt idx="45914">
                  <c:v>-235.49199999999999</c:v>
                </c:pt>
                <c:pt idx="45915">
                  <c:v>-235.476</c:v>
                </c:pt>
                <c:pt idx="45916">
                  <c:v>-235.46</c:v>
                </c:pt>
                <c:pt idx="45917">
                  <c:v>-235.44399999999999</c:v>
                </c:pt>
                <c:pt idx="45918">
                  <c:v>-235.428</c:v>
                </c:pt>
                <c:pt idx="45919">
                  <c:v>-235.41200000000001</c:v>
                </c:pt>
                <c:pt idx="45920">
                  <c:v>-235.39599999999999</c:v>
                </c:pt>
                <c:pt idx="45921">
                  <c:v>-235.38</c:v>
                </c:pt>
                <c:pt idx="45922">
                  <c:v>-235.364</c:v>
                </c:pt>
                <c:pt idx="45923">
                  <c:v>-235.34800000000001</c:v>
                </c:pt>
                <c:pt idx="45924">
                  <c:v>-235.33199999999999</c:v>
                </c:pt>
                <c:pt idx="45925">
                  <c:v>-235.316</c:v>
                </c:pt>
                <c:pt idx="45926">
                  <c:v>-235.3</c:v>
                </c:pt>
                <c:pt idx="45927">
                  <c:v>-235.28399999999999</c:v>
                </c:pt>
                <c:pt idx="45928">
                  <c:v>-235.268</c:v>
                </c:pt>
                <c:pt idx="45929">
                  <c:v>-235.25200000000001</c:v>
                </c:pt>
                <c:pt idx="45930">
                  <c:v>-235.23599999999999</c:v>
                </c:pt>
                <c:pt idx="45931">
                  <c:v>-235.22</c:v>
                </c:pt>
                <c:pt idx="45932">
                  <c:v>-235.20400000000001</c:v>
                </c:pt>
                <c:pt idx="45933">
                  <c:v>-235.18799999999999</c:v>
                </c:pt>
                <c:pt idx="45934">
                  <c:v>-235.172</c:v>
                </c:pt>
                <c:pt idx="45935">
                  <c:v>-235.15600000000001</c:v>
                </c:pt>
                <c:pt idx="45936">
                  <c:v>-235.14</c:v>
                </c:pt>
                <c:pt idx="45937">
                  <c:v>-235.124</c:v>
                </c:pt>
                <c:pt idx="45938">
                  <c:v>-235.108</c:v>
                </c:pt>
                <c:pt idx="45939">
                  <c:v>-235.09200000000001</c:v>
                </c:pt>
                <c:pt idx="45940">
                  <c:v>-235.07599999999999</c:v>
                </c:pt>
                <c:pt idx="45941">
                  <c:v>-235.06</c:v>
                </c:pt>
                <c:pt idx="45942">
                  <c:v>-235.04400000000001</c:v>
                </c:pt>
                <c:pt idx="45943">
                  <c:v>-235.02799999999999</c:v>
                </c:pt>
                <c:pt idx="45944">
                  <c:v>-235.012</c:v>
                </c:pt>
                <c:pt idx="45945">
                  <c:v>-234.99600000000001</c:v>
                </c:pt>
                <c:pt idx="45946">
                  <c:v>-234.98</c:v>
                </c:pt>
                <c:pt idx="45947">
                  <c:v>-234.964</c:v>
                </c:pt>
                <c:pt idx="45948">
                  <c:v>-234.94800000000001</c:v>
                </c:pt>
                <c:pt idx="45949">
                  <c:v>-234.93199999999999</c:v>
                </c:pt>
                <c:pt idx="45950">
                  <c:v>-234.916</c:v>
                </c:pt>
                <c:pt idx="45951">
                  <c:v>-234.9</c:v>
                </c:pt>
                <c:pt idx="45952">
                  <c:v>-234.88399999999999</c:v>
                </c:pt>
                <c:pt idx="45953">
                  <c:v>-234.86799999999999</c:v>
                </c:pt>
                <c:pt idx="45954">
                  <c:v>-234.852</c:v>
                </c:pt>
                <c:pt idx="45955">
                  <c:v>-234.83600000000001</c:v>
                </c:pt>
                <c:pt idx="45956">
                  <c:v>-234.82</c:v>
                </c:pt>
                <c:pt idx="45957">
                  <c:v>-234.804</c:v>
                </c:pt>
                <c:pt idx="45958">
                  <c:v>-234.78800000000001</c:v>
                </c:pt>
                <c:pt idx="45959">
                  <c:v>-234.77199999999999</c:v>
                </c:pt>
                <c:pt idx="45960">
                  <c:v>-234.756</c:v>
                </c:pt>
                <c:pt idx="45961">
                  <c:v>-234.74</c:v>
                </c:pt>
                <c:pt idx="45962">
                  <c:v>-234.72399999999999</c:v>
                </c:pt>
                <c:pt idx="45963">
                  <c:v>-234.708</c:v>
                </c:pt>
                <c:pt idx="45964">
                  <c:v>-234.69200000000001</c:v>
                </c:pt>
                <c:pt idx="45965">
                  <c:v>-234.67599999999999</c:v>
                </c:pt>
                <c:pt idx="45966">
                  <c:v>-234.66</c:v>
                </c:pt>
                <c:pt idx="45967">
                  <c:v>-234.64400000000001</c:v>
                </c:pt>
                <c:pt idx="45968">
                  <c:v>-234.62799999999999</c:v>
                </c:pt>
                <c:pt idx="45969">
                  <c:v>-234.61199999999999</c:v>
                </c:pt>
                <c:pt idx="45970">
                  <c:v>-234.596</c:v>
                </c:pt>
                <c:pt idx="45971">
                  <c:v>-234.58</c:v>
                </c:pt>
                <c:pt idx="45972">
                  <c:v>-234.56399999999999</c:v>
                </c:pt>
                <c:pt idx="45973">
                  <c:v>-234.548</c:v>
                </c:pt>
                <c:pt idx="45974">
                  <c:v>-234.53200000000001</c:v>
                </c:pt>
                <c:pt idx="45975">
                  <c:v>-234.51599999999999</c:v>
                </c:pt>
                <c:pt idx="45976">
                  <c:v>-234.5</c:v>
                </c:pt>
                <c:pt idx="45977">
                  <c:v>-234.48400000000001</c:v>
                </c:pt>
                <c:pt idx="45978">
                  <c:v>-234.46899999999999</c:v>
                </c:pt>
                <c:pt idx="45979">
                  <c:v>-234.453</c:v>
                </c:pt>
                <c:pt idx="45980">
                  <c:v>-234.43700000000001</c:v>
                </c:pt>
                <c:pt idx="45981">
                  <c:v>-234.42099999999999</c:v>
                </c:pt>
                <c:pt idx="45982">
                  <c:v>-234.405</c:v>
                </c:pt>
                <c:pt idx="45983">
                  <c:v>-234.38900000000001</c:v>
                </c:pt>
                <c:pt idx="45984">
                  <c:v>-234.37299999999999</c:v>
                </c:pt>
                <c:pt idx="45985">
                  <c:v>-234.357</c:v>
                </c:pt>
                <c:pt idx="45986">
                  <c:v>-234.34100000000001</c:v>
                </c:pt>
                <c:pt idx="45987">
                  <c:v>-234.32499999999999</c:v>
                </c:pt>
                <c:pt idx="45988">
                  <c:v>-234.309</c:v>
                </c:pt>
                <c:pt idx="45989">
                  <c:v>-234.29300000000001</c:v>
                </c:pt>
                <c:pt idx="45990">
                  <c:v>-234.27699999999999</c:v>
                </c:pt>
                <c:pt idx="45991">
                  <c:v>-234.261</c:v>
                </c:pt>
                <c:pt idx="45992">
                  <c:v>-234.245</c:v>
                </c:pt>
                <c:pt idx="45993">
                  <c:v>-234.22900000000001</c:v>
                </c:pt>
                <c:pt idx="45994">
                  <c:v>-234.21299999999999</c:v>
                </c:pt>
                <c:pt idx="45995">
                  <c:v>-234.197</c:v>
                </c:pt>
                <c:pt idx="45996">
                  <c:v>-234.18100000000001</c:v>
                </c:pt>
                <c:pt idx="45997">
                  <c:v>-234.16499999999999</c:v>
                </c:pt>
                <c:pt idx="45998">
                  <c:v>-234.149</c:v>
                </c:pt>
                <c:pt idx="45999">
                  <c:v>-234.13300000000001</c:v>
                </c:pt>
                <c:pt idx="46000">
                  <c:v>-234.11699999999999</c:v>
                </c:pt>
                <c:pt idx="46001">
                  <c:v>-234.101</c:v>
                </c:pt>
                <c:pt idx="46002">
                  <c:v>-234.08500000000001</c:v>
                </c:pt>
                <c:pt idx="46003">
                  <c:v>-234.06899999999999</c:v>
                </c:pt>
                <c:pt idx="46004">
                  <c:v>-234.053</c:v>
                </c:pt>
                <c:pt idx="46005">
                  <c:v>-234.03700000000001</c:v>
                </c:pt>
                <c:pt idx="46006">
                  <c:v>-234.02099999999999</c:v>
                </c:pt>
                <c:pt idx="46007">
                  <c:v>-234.005</c:v>
                </c:pt>
                <c:pt idx="46008">
                  <c:v>-233.989</c:v>
                </c:pt>
                <c:pt idx="46009">
                  <c:v>-233.97300000000001</c:v>
                </c:pt>
                <c:pt idx="46010">
                  <c:v>-233.95699999999999</c:v>
                </c:pt>
                <c:pt idx="46011">
                  <c:v>-233.941</c:v>
                </c:pt>
                <c:pt idx="46012">
                  <c:v>-233.92500000000001</c:v>
                </c:pt>
                <c:pt idx="46013">
                  <c:v>-233.90899999999999</c:v>
                </c:pt>
                <c:pt idx="46014">
                  <c:v>-233.893</c:v>
                </c:pt>
                <c:pt idx="46015">
                  <c:v>-233.87700000000001</c:v>
                </c:pt>
                <c:pt idx="46016">
                  <c:v>-233.86099999999999</c:v>
                </c:pt>
                <c:pt idx="46017">
                  <c:v>-233.845</c:v>
                </c:pt>
                <c:pt idx="46018">
                  <c:v>-233.82900000000001</c:v>
                </c:pt>
                <c:pt idx="46019">
                  <c:v>-233.81299999999999</c:v>
                </c:pt>
                <c:pt idx="46020">
                  <c:v>-233.797</c:v>
                </c:pt>
                <c:pt idx="46021">
                  <c:v>-233.78100000000001</c:v>
                </c:pt>
                <c:pt idx="46022">
                  <c:v>-233.76499999999999</c:v>
                </c:pt>
                <c:pt idx="46023">
                  <c:v>-233.749</c:v>
                </c:pt>
                <c:pt idx="46024">
                  <c:v>-233.733</c:v>
                </c:pt>
                <c:pt idx="46025">
                  <c:v>-233.71700000000001</c:v>
                </c:pt>
                <c:pt idx="46026">
                  <c:v>-233.70099999999999</c:v>
                </c:pt>
                <c:pt idx="46027">
                  <c:v>-233.685</c:v>
                </c:pt>
                <c:pt idx="46028">
                  <c:v>-233.66900000000001</c:v>
                </c:pt>
                <c:pt idx="46029">
                  <c:v>-233.65299999999999</c:v>
                </c:pt>
                <c:pt idx="46030">
                  <c:v>-233.637</c:v>
                </c:pt>
                <c:pt idx="46031">
                  <c:v>-233.62100000000001</c:v>
                </c:pt>
                <c:pt idx="46032">
                  <c:v>-233.60499999999999</c:v>
                </c:pt>
                <c:pt idx="46033">
                  <c:v>-233.589</c:v>
                </c:pt>
                <c:pt idx="46034">
                  <c:v>-233.57300000000001</c:v>
                </c:pt>
                <c:pt idx="46035">
                  <c:v>-233.55699999999999</c:v>
                </c:pt>
                <c:pt idx="46036">
                  <c:v>-233.541</c:v>
                </c:pt>
                <c:pt idx="46037">
                  <c:v>-233.52500000000001</c:v>
                </c:pt>
                <c:pt idx="46038">
                  <c:v>-233.50899999999999</c:v>
                </c:pt>
                <c:pt idx="46039">
                  <c:v>-233.49299999999999</c:v>
                </c:pt>
                <c:pt idx="46040">
                  <c:v>-233.477</c:v>
                </c:pt>
                <c:pt idx="46041">
                  <c:v>-233.46100000000001</c:v>
                </c:pt>
                <c:pt idx="46042">
                  <c:v>-233.44499999999999</c:v>
                </c:pt>
                <c:pt idx="46043">
                  <c:v>-233.429</c:v>
                </c:pt>
                <c:pt idx="46044">
                  <c:v>-233.41300000000001</c:v>
                </c:pt>
                <c:pt idx="46045">
                  <c:v>-233.39699999999999</c:v>
                </c:pt>
                <c:pt idx="46046">
                  <c:v>-233.381</c:v>
                </c:pt>
                <c:pt idx="46047">
                  <c:v>-233.36500000000001</c:v>
                </c:pt>
                <c:pt idx="46048">
                  <c:v>-233.34899999999999</c:v>
                </c:pt>
                <c:pt idx="46049">
                  <c:v>-233.333</c:v>
                </c:pt>
                <c:pt idx="46050">
                  <c:v>-233.31700000000001</c:v>
                </c:pt>
                <c:pt idx="46051">
                  <c:v>-233.30099999999999</c:v>
                </c:pt>
                <c:pt idx="46052">
                  <c:v>-233.285</c:v>
                </c:pt>
                <c:pt idx="46053">
                  <c:v>-233.26900000000001</c:v>
                </c:pt>
                <c:pt idx="46054">
                  <c:v>-233.25299999999999</c:v>
                </c:pt>
                <c:pt idx="46055">
                  <c:v>-233.23699999999999</c:v>
                </c:pt>
                <c:pt idx="46056">
                  <c:v>-233.221</c:v>
                </c:pt>
                <c:pt idx="46057">
                  <c:v>-233.20500000000001</c:v>
                </c:pt>
                <c:pt idx="46058">
                  <c:v>-233.18899999999999</c:v>
                </c:pt>
                <c:pt idx="46059">
                  <c:v>-233.173</c:v>
                </c:pt>
                <c:pt idx="46060">
                  <c:v>-233.15700000000001</c:v>
                </c:pt>
                <c:pt idx="46061">
                  <c:v>-233.14099999999999</c:v>
                </c:pt>
                <c:pt idx="46062">
                  <c:v>-233.125</c:v>
                </c:pt>
                <c:pt idx="46063">
                  <c:v>-233.10900000000001</c:v>
                </c:pt>
                <c:pt idx="46064">
                  <c:v>-233.09299999999999</c:v>
                </c:pt>
                <c:pt idx="46065">
                  <c:v>-233.077</c:v>
                </c:pt>
                <c:pt idx="46066">
                  <c:v>-233.06100000000001</c:v>
                </c:pt>
                <c:pt idx="46067">
                  <c:v>-233.04499999999999</c:v>
                </c:pt>
                <c:pt idx="46068">
                  <c:v>-233.029</c:v>
                </c:pt>
                <c:pt idx="46069">
                  <c:v>-233.01300000000001</c:v>
                </c:pt>
                <c:pt idx="46070">
                  <c:v>-232.99700000000001</c:v>
                </c:pt>
                <c:pt idx="46071">
                  <c:v>-232.98099999999999</c:v>
                </c:pt>
                <c:pt idx="46072">
                  <c:v>-232.965</c:v>
                </c:pt>
                <c:pt idx="46073">
                  <c:v>-232.94900000000001</c:v>
                </c:pt>
                <c:pt idx="46074">
                  <c:v>-232.93299999999999</c:v>
                </c:pt>
                <c:pt idx="46075">
                  <c:v>-232.917</c:v>
                </c:pt>
                <c:pt idx="46076">
                  <c:v>-232.90100000000001</c:v>
                </c:pt>
                <c:pt idx="46077">
                  <c:v>-232.88499999999999</c:v>
                </c:pt>
                <c:pt idx="46078">
                  <c:v>-232.869</c:v>
                </c:pt>
                <c:pt idx="46079">
                  <c:v>-232.85300000000001</c:v>
                </c:pt>
                <c:pt idx="46080">
                  <c:v>-232.83699999999999</c:v>
                </c:pt>
                <c:pt idx="46081">
                  <c:v>-232.821</c:v>
                </c:pt>
                <c:pt idx="46082">
                  <c:v>-232.80500000000001</c:v>
                </c:pt>
                <c:pt idx="46083">
                  <c:v>-232.78899999999999</c:v>
                </c:pt>
                <c:pt idx="46084">
                  <c:v>-232.773</c:v>
                </c:pt>
                <c:pt idx="46085">
                  <c:v>-232.75700000000001</c:v>
                </c:pt>
                <c:pt idx="46086">
                  <c:v>-232.74100000000001</c:v>
                </c:pt>
                <c:pt idx="46087">
                  <c:v>-232.72499999999999</c:v>
                </c:pt>
                <c:pt idx="46088">
                  <c:v>-232.709</c:v>
                </c:pt>
                <c:pt idx="46089">
                  <c:v>-232.69300000000001</c:v>
                </c:pt>
                <c:pt idx="46090">
                  <c:v>-232.67699999999999</c:v>
                </c:pt>
                <c:pt idx="46091">
                  <c:v>-232.661</c:v>
                </c:pt>
                <c:pt idx="46092">
                  <c:v>-232.64599999999999</c:v>
                </c:pt>
                <c:pt idx="46093">
                  <c:v>-232.63</c:v>
                </c:pt>
                <c:pt idx="46094">
                  <c:v>-232.614</c:v>
                </c:pt>
                <c:pt idx="46095">
                  <c:v>-232.59800000000001</c:v>
                </c:pt>
                <c:pt idx="46096">
                  <c:v>-232.58199999999999</c:v>
                </c:pt>
                <c:pt idx="46097">
                  <c:v>-232.566</c:v>
                </c:pt>
                <c:pt idx="46098">
                  <c:v>-232.55</c:v>
                </c:pt>
                <c:pt idx="46099">
                  <c:v>-232.53399999999999</c:v>
                </c:pt>
                <c:pt idx="46100">
                  <c:v>-232.518</c:v>
                </c:pt>
                <c:pt idx="46101">
                  <c:v>-232.50200000000001</c:v>
                </c:pt>
                <c:pt idx="46102">
                  <c:v>-232.48599999999999</c:v>
                </c:pt>
                <c:pt idx="46103">
                  <c:v>-232.47</c:v>
                </c:pt>
                <c:pt idx="46104">
                  <c:v>-232.45400000000001</c:v>
                </c:pt>
                <c:pt idx="46105">
                  <c:v>-232.43799999999999</c:v>
                </c:pt>
                <c:pt idx="46106">
                  <c:v>-232.422</c:v>
                </c:pt>
                <c:pt idx="46107">
                  <c:v>-232.40600000000001</c:v>
                </c:pt>
                <c:pt idx="46108">
                  <c:v>-232.39</c:v>
                </c:pt>
                <c:pt idx="46109">
                  <c:v>-232.374</c:v>
                </c:pt>
                <c:pt idx="46110">
                  <c:v>-232.358</c:v>
                </c:pt>
                <c:pt idx="46111">
                  <c:v>-232.34200000000001</c:v>
                </c:pt>
                <c:pt idx="46112">
                  <c:v>-232.32599999999999</c:v>
                </c:pt>
                <c:pt idx="46113">
                  <c:v>-232.31</c:v>
                </c:pt>
                <c:pt idx="46114">
                  <c:v>-232.29400000000001</c:v>
                </c:pt>
                <c:pt idx="46115">
                  <c:v>-232.27799999999999</c:v>
                </c:pt>
                <c:pt idx="46116">
                  <c:v>-232.262</c:v>
                </c:pt>
                <c:pt idx="46117">
                  <c:v>-232.24600000000001</c:v>
                </c:pt>
                <c:pt idx="46118">
                  <c:v>-232.23</c:v>
                </c:pt>
                <c:pt idx="46119">
                  <c:v>-232.214</c:v>
                </c:pt>
                <c:pt idx="46120">
                  <c:v>-232.19800000000001</c:v>
                </c:pt>
                <c:pt idx="46121">
                  <c:v>-232.18199999999999</c:v>
                </c:pt>
                <c:pt idx="46122">
                  <c:v>-232.166</c:v>
                </c:pt>
                <c:pt idx="46123">
                  <c:v>-232.15</c:v>
                </c:pt>
                <c:pt idx="46124">
                  <c:v>-232.13399999999999</c:v>
                </c:pt>
                <c:pt idx="46125">
                  <c:v>-232.11799999999999</c:v>
                </c:pt>
                <c:pt idx="46126">
                  <c:v>-232.102</c:v>
                </c:pt>
                <c:pt idx="46127">
                  <c:v>-232.08600000000001</c:v>
                </c:pt>
                <c:pt idx="46128">
                  <c:v>-232.07</c:v>
                </c:pt>
                <c:pt idx="46129">
                  <c:v>-232.054</c:v>
                </c:pt>
                <c:pt idx="46130">
                  <c:v>-232.03800000000001</c:v>
                </c:pt>
                <c:pt idx="46131">
                  <c:v>-232.02199999999999</c:v>
                </c:pt>
                <c:pt idx="46132">
                  <c:v>-232.006</c:v>
                </c:pt>
                <c:pt idx="46133">
                  <c:v>-231.99</c:v>
                </c:pt>
                <c:pt idx="46134">
                  <c:v>-231.97399999999999</c:v>
                </c:pt>
                <c:pt idx="46135">
                  <c:v>-231.958</c:v>
                </c:pt>
                <c:pt idx="46136">
                  <c:v>-231.94200000000001</c:v>
                </c:pt>
                <c:pt idx="46137">
                  <c:v>-231.92599999999999</c:v>
                </c:pt>
                <c:pt idx="46138">
                  <c:v>-231.91</c:v>
                </c:pt>
                <c:pt idx="46139">
                  <c:v>-231.89400000000001</c:v>
                </c:pt>
                <c:pt idx="46140">
                  <c:v>-231.87799999999999</c:v>
                </c:pt>
                <c:pt idx="46141">
                  <c:v>-231.86199999999999</c:v>
                </c:pt>
                <c:pt idx="46142">
                  <c:v>-231.846</c:v>
                </c:pt>
                <c:pt idx="46143">
                  <c:v>-231.83</c:v>
                </c:pt>
                <c:pt idx="46144">
                  <c:v>-231.81399999999999</c:v>
                </c:pt>
                <c:pt idx="46145">
                  <c:v>-231.798</c:v>
                </c:pt>
                <c:pt idx="46146">
                  <c:v>-231.78200000000001</c:v>
                </c:pt>
                <c:pt idx="46147">
                  <c:v>-231.76599999999999</c:v>
                </c:pt>
                <c:pt idx="46148">
                  <c:v>-231.75</c:v>
                </c:pt>
                <c:pt idx="46149">
                  <c:v>-231.73400000000001</c:v>
                </c:pt>
                <c:pt idx="46150">
                  <c:v>-231.71799999999999</c:v>
                </c:pt>
                <c:pt idx="46151">
                  <c:v>-231.702</c:v>
                </c:pt>
                <c:pt idx="46152">
                  <c:v>-231.68600000000001</c:v>
                </c:pt>
                <c:pt idx="46153">
                  <c:v>-231.67</c:v>
                </c:pt>
                <c:pt idx="46154">
                  <c:v>-231.654</c:v>
                </c:pt>
                <c:pt idx="46155">
                  <c:v>-231.63800000000001</c:v>
                </c:pt>
                <c:pt idx="46156">
                  <c:v>-231.62200000000001</c:v>
                </c:pt>
                <c:pt idx="46157">
                  <c:v>-231.60599999999999</c:v>
                </c:pt>
                <c:pt idx="46158">
                  <c:v>-231.59</c:v>
                </c:pt>
                <c:pt idx="46159">
                  <c:v>-231.57400000000001</c:v>
                </c:pt>
                <c:pt idx="46160">
                  <c:v>-231.55799999999999</c:v>
                </c:pt>
                <c:pt idx="46161">
                  <c:v>-231.542</c:v>
                </c:pt>
                <c:pt idx="46162">
                  <c:v>-231.52600000000001</c:v>
                </c:pt>
                <c:pt idx="46163">
                  <c:v>-231.51</c:v>
                </c:pt>
                <c:pt idx="46164">
                  <c:v>-231.494</c:v>
                </c:pt>
                <c:pt idx="46165">
                  <c:v>-231.47800000000001</c:v>
                </c:pt>
                <c:pt idx="46166">
                  <c:v>-231.46199999999999</c:v>
                </c:pt>
                <c:pt idx="46167">
                  <c:v>-231.446</c:v>
                </c:pt>
                <c:pt idx="46168">
                  <c:v>-231.43</c:v>
                </c:pt>
                <c:pt idx="46169">
                  <c:v>-231.41399999999999</c:v>
                </c:pt>
                <c:pt idx="46170">
                  <c:v>-231.398</c:v>
                </c:pt>
                <c:pt idx="46171">
                  <c:v>-231.38200000000001</c:v>
                </c:pt>
                <c:pt idx="46172">
                  <c:v>-231.36600000000001</c:v>
                </c:pt>
                <c:pt idx="46173">
                  <c:v>-231.35</c:v>
                </c:pt>
                <c:pt idx="46174">
                  <c:v>-231.334</c:v>
                </c:pt>
                <c:pt idx="46175">
                  <c:v>-231.31800000000001</c:v>
                </c:pt>
                <c:pt idx="46176">
                  <c:v>-231.30199999999999</c:v>
                </c:pt>
                <c:pt idx="46177">
                  <c:v>-231.286</c:v>
                </c:pt>
                <c:pt idx="46178">
                  <c:v>-231.27</c:v>
                </c:pt>
                <c:pt idx="46179">
                  <c:v>-231.25399999999999</c:v>
                </c:pt>
                <c:pt idx="46180">
                  <c:v>-231.238</c:v>
                </c:pt>
                <c:pt idx="46181">
                  <c:v>-231.22200000000001</c:v>
                </c:pt>
                <c:pt idx="46182">
                  <c:v>-231.20599999999999</c:v>
                </c:pt>
                <c:pt idx="46183">
                  <c:v>-231.19</c:v>
                </c:pt>
                <c:pt idx="46184">
                  <c:v>-231.17400000000001</c:v>
                </c:pt>
                <c:pt idx="46185">
                  <c:v>-231.15799999999999</c:v>
                </c:pt>
                <c:pt idx="46186">
                  <c:v>-231.142</c:v>
                </c:pt>
                <c:pt idx="46187">
                  <c:v>-231.126</c:v>
                </c:pt>
                <c:pt idx="46188">
                  <c:v>-231.11</c:v>
                </c:pt>
                <c:pt idx="46189">
                  <c:v>-231.09399999999999</c:v>
                </c:pt>
                <c:pt idx="46190">
                  <c:v>-231.078</c:v>
                </c:pt>
                <c:pt idx="46191">
                  <c:v>-231.06200000000001</c:v>
                </c:pt>
                <c:pt idx="46192">
                  <c:v>-231.04599999999999</c:v>
                </c:pt>
                <c:pt idx="46193">
                  <c:v>-231.03</c:v>
                </c:pt>
                <c:pt idx="46194">
                  <c:v>-231.01400000000001</c:v>
                </c:pt>
                <c:pt idx="46195">
                  <c:v>-230.99799999999999</c:v>
                </c:pt>
                <c:pt idx="46196">
                  <c:v>-230.982</c:v>
                </c:pt>
                <c:pt idx="46197">
                  <c:v>-230.96600000000001</c:v>
                </c:pt>
                <c:pt idx="46198">
                  <c:v>-230.95</c:v>
                </c:pt>
                <c:pt idx="46199">
                  <c:v>-230.934</c:v>
                </c:pt>
                <c:pt idx="46200">
                  <c:v>-230.91800000000001</c:v>
                </c:pt>
                <c:pt idx="46201">
                  <c:v>-230.90199999999999</c:v>
                </c:pt>
                <c:pt idx="46202">
                  <c:v>-230.886</c:v>
                </c:pt>
                <c:pt idx="46203">
                  <c:v>-230.87</c:v>
                </c:pt>
                <c:pt idx="46204">
                  <c:v>-230.85400000000001</c:v>
                </c:pt>
                <c:pt idx="46205">
                  <c:v>-230.839</c:v>
                </c:pt>
                <c:pt idx="46206">
                  <c:v>-230.82300000000001</c:v>
                </c:pt>
                <c:pt idx="46207">
                  <c:v>-230.80699999999999</c:v>
                </c:pt>
                <c:pt idx="46208">
                  <c:v>-230.791</c:v>
                </c:pt>
                <c:pt idx="46209">
                  <c:v>-230.77500000000001</c:v>
                </c:pt>
                <c:pt idx="46210">
                  <c:v>-230.75899999999999</c:v>
                </c:pt>
                <c:pt idx="46211">
                  <c:v>-230.74299999999999</c:v>
                </c:pt>
                <c:pt idx="46212">
                  <c:v>-230.727</c:v>
                </c:pt>
                <c:pt idx="46213">
                  <c:v>-230.71100000000001</c:v>
                </c:pt>
                <c:pt idx="46214">
                  <c:v>-230.69499999999999</c:v>
                </c:pt>
                <c:pt idx="46215">
                  <c:v>-230.679</c:v>
                </c:pt>
                <c:pt idx="46216">
                  <c:v>-230.66300000000001</c:v>
                </c:pt>
                <c:pt idx="46217">
                  <c:v>-230.64699999999999</c:v>
                </c:pt>
                <c:pt idx="46218">
                  <c:v>-230.631</c:v>
                </c:pt>
                <c:pt idx="46219">
                  <c:v>-230.61500000000001</c:v>
                </c:pt>
                <c:pt idx="46220">
                  <c:v>-230.59899999999999</c:v>
                </c:pt>
                <c:pt idx="46221">
                  <c:v>-230.583</c:v>
                </c:pt>
                <c:pt idx="46222">
                  <c:v>-230.56700000000001</c:v>
                </c:pt>
                <c:pt idx="46223">
                  <c:v>-230.55099999999999</c:v>
                </c:pt>
                <c:pt idx="46224">
                  <c:v>-230.535</c:v>
                </c:pt>
                <c:pt idx="46225">
                  <c:v>-230.51900000000001</c:v>
                </c:pt>
                <c:pt idx="46226">
                  <c:v>-230.50299999999999</c:v>
                </c:pt>
                <c:pt idx="46227">
                  <c:v>-230.48699999999999</c:v>
                </c:pt>
                <c:pt idx="46228">
                  <c:v>-230.471</c:v>
                </c:pt>
                <c:pt idx="46229">
                  <c:v>-230.45500000000001</c:v>
                </c:pt>
                <c:pt idx="46230">
                  <c:v>-230.43899999999999</c:v>
                </c:pt>
                <c:pt idx="46231">
                  <c:v>-230.423</c:v>
                </c:pt>
                <c:pt idx="46232">
                  <c:v>-230.40700000000001</c:v>
                </c:pt>
                <c:pt idx="46233">
                  <c:v>-230.39099999999999</c:v>
                </c:pt>
                <c:pt idx="46234">
                  <c:v>-230.375</c:v>
                </c:pt>
                <c:pt idx="46235">
                  <c:v>-230.35900000000001</c:v>
                </c:pt>
                <c:pt idx="46236">
                  <c:v>-230.34299999999999</c:v>
                </c:pt>
                <c:pt idx="46237">
                  <c:v>-230.327</c:v>
                </c:pt>
                <c:pt idx="46238">
                  <c:v>-230.31100000000001</c:v>
                </c:pt>
                <c:pt idx="46239">
                  <c:v>-230.29499999999999</c:v>
                </c:pt>
                <c:pt idx="46240">
                  <c:v>-230.279</c:v>
                </c:pt>
                <c:pt idx="46241">
                  <c:v>-230.26300000000001</c:v>
                </c:pt>
                <c:pt idx="46242">
                  <c:v>-230.24700000000001</c:v>
                </c:pt>
                <c:pt idx="46243">
                  <c:v>-230.23099999999999</c:v>
                </c:pt>
                <c:pt idx="46244">
                  <c:v>-230.215</c:v>
                </c:pt>
                <c:pt idx="46245">
                  <c:v>-230.19900000000001</c:v>
                </c:pt>
                <c:pt idx="46246">
                  <c:v>-230.18299999999999</c:v>
                </c:pt>
                <c:pt idx="46247">
                  <c:v>-230.167</c:v>
                </c:pt>
                <c:pt idx="46248">
                  <c:v>-230.15100000000001</c:v>
                </c:pt>
                <c:pt idx="46249">
                  <c:v>-230.13499999999999</c:v>
                </c:pt>
                <c:pt idx="46250">
                  <c:v>-230.119</c:v>
                </c:pt>
                <c:pt idx="46251">
                  <c:v>-230.10300000000001</c:v>
                </c:pt>
                <c:pt idx="46252">
                  <c:v>-230.08699999999999</c:v>
                </c:pt>
                <c:pt idx="46253">
                  <c:v>-230.071</c:v>
                </c:pt>
                <c:pt idx="46254">
                  <c:v>-230.05500000000001</c:v>
                </c:pt>
                <c:pt idx="46255">
                  <c:v>-230.03899999999999</c:v>
                </c:pt>
                <c:pt idx="46256">
                  <c:v>-230.023</c:v>
                </c:pt>
                <c:pt idx="46257">
                  <c:v>-230.00700000000001</c:v>
                </c:pt>
                <c:pt idx="46258">
                  <c:v>-229.99100000000001</c:v>
                </c:pt>
                <c:pt idx="46259">
                  <c:v>-229.97499999999999</c:v>
                </c:pt>
                <c:pt idx="46260">
                  <c:v>-229.959</c:v>
                </c:pt>
                <c:pt idx="46261">
                  <c:v>-229.94300000000001</c:v>
                </c:pt>
                <c:pt idx="46262">
                  <c:v>-229.92699999999999</c:v>
                </c:pt>
                <c:pt idx="46263">
                  <c:v>-229.911</c:v>
                </c:pt>
                <c:pt idx="46264">
                  <c:v>-229.89500000000001</c:v>
                </c:pt>
                <c:pt idx="46265">
                  <c:v>-229.87899999999999</c:v>
                </c:pt>
                <c:pt idx="46266">
                  <c:v>-229.863</c:v>
                </c:pt>
                <c:pt idx="46267">
                  <c:v>-229.84700000000001</c:v>
                </c:pt>
                <c:pt idx="46268">
                  <c:v>-229.83099999999999</c:v>
                </c:pt>
                <c:pt idx="46269">
                  <c:v>-229.815</c:v>
                </c:pt>
                <c:pt idx="46270">
                  <c:v>-229.79900000000001</c:v>
                </c:pt>
                <c:pt idx="46271">
                  <c:v>-229.78299999999999</c:v>
                </c:pt>
                <c:pt idx="46272">
                  <c:v>-229.767</c:v>
                </c:pt>
                <c:pt idx="46273">
                  <c:v>-229.751</c:v>
                </c:pt>
                <c:pt idx="46274">
                  <c:v>-229.73500000000001</c:v>
                </c:pt>
                <c:pt idx="46275">
                  <c:v>-229.71899999999999</c:v>
                </c:pt>
                <c:pt idx="46276">
                  <c:v>-229.703</c:v>
                </c:pt>
                <c:pt idx="46277">
                  <c:v>-229.68700000000001</c:v>
                </c:pt>
                <c:pt idx="46278">
                  <c:v>-229.67099999999999</c:v>
                </c:pt>
                <c:pt idx="46279">
                  <c:v>-229.655</c:v>
                </c:pt>
                <c:pt idx="46280">
                  <c:v>-229.63900000000001</c:v>
                </c:pt>
                <c:pt idx="46281">
                  <c:v>-229.62299999999999</c:v>
                </c:pt>
                <c:pt idx="46282">
                  <c:v>-229.607</c:v>
                </c:pt>
                <c:pt idx="46283">
                  <c:v>-229.59100000000001</c:v>
                </c:pt>
                <c:pt idx="46284">
                  <c:v>-229.57499999999999</c:v>
                </c:pt>
                <c:pt idx="46285">
                  <c:v>-229.559</c:v>
                </c:pt>
                <c:pt idx="46286">
                  <c:v>-229.54300000000001</c:v>
                </c:pt>
                <c:pt idx="46287">
                  <c:v>-229.52699999999999</c:v>
                </c:pt>
                <c:pt idx="46288">
                  <c:v>-229.511</c:v>
                </c:pt>
                <c:pt idx="46289">
                  <c:v>-229.495</c:v>
                </c:pt>
                <c:pt idx="46290">
                  <c:v>-229.47900000000001</c:v>
                </c:pt>
                <c:pt idx="46291">
                  <c:v>-229.46299999999999</c:v>
                </c:pt>
                <c:pt idx="46292">
                  <c:v>-229.447</c:v>
                </c:pt>
                <c:pt idx="46293">
                  <c:v>-229.43100000000001</c:v>
                </c:pt>
                <c:pt idx="46294">
                  <c:v>-229.41499999999999</c:v>
                </c:pt>
                <c:pt idx="46295">
                  <c:v>-229.399</c:v>
                </c:pt>
                <c:pt idx="46296">
                  <c:v>-229.38300000000001</c:v>
                </c:pt>
                <c:pt idx="46297">
                  <c:v>-229.36699999999999</c:v>
                </c:pt>
                <c:pt idx="46298">
                  <c:v>-229.351</c:v>
                </c:pt>
                <c:pt idx="46299">
                  <c:v>-229.33500000000001</c:v>
                </c:pt>
                <c:pt idx="46300">
                  <c:v>-229.31899999999999</c:v>
                </c:pt>
                <c:pt idx="46301">
                  <c:v>-229.303</c:v>
                </c:pt>
                <c:pt idx="46302">
                  <c:v>-229.28700000000001</c:v>
                </c:pt>
                <c:pt idx="46303">
                  <c:v>-229.27099999999999</c:v>
                </c:pt>
                <c:pt idx="46304">
                  <c:v>-229.255</c:v>
                </c:pt>
                <c:pt idx="46305">
                  <c:v>-229.239</c:v>
                </c:pt>
                <c:pt idx="46306">
                  <c:v>-229.22300000000001</c:v>
                </c:pt>
                <c:pt idx="46307">
                  <c:v>-229.20699999999999</c:v>
                </c:pt>
                <c:pt idx="46308">
                  <c:v>-229.191</c:v>
                </c:pt>
                <c:pt idx="46309">
                  <c:v>-229.17500000000001</c:v>
                </c:pt>
                <c:pt idx="46310">
                  <c:v>-229.15899999999999</c:v>
                </c:pt>
                <c:pt idx="46311">
                  <c:v>-229.143</c:v>
                </c:pt>
                <c:pt idx="46312">
                  <c:v>-229.12700000000001</c:v>
                </c:pt>
                <c:pt idx="46313">
                  <c:v>-229.11099999999999</c:v>
                </c:pt>
                <c:pt idx="46314">
                  <c:v>-229.095</c:v>
                </c:pt>
                <c:pt idx="46315">
                  <c:v>-229.07900000000001</c:v>
                </c:pt>
                <c:pt idx="46316">
                  <c:v>-229.06299999999999</c:v>
                </c:pt>
                <c:pt idx="46317">
                  <c:v>-229.047</c:v>
                </c:pt>
                <c:pt idx="46318">
                  <c:v>-229.03100000000001</c:v>
                </c:pt>
                <c:pt idx="46319">
                  <c:v>-229.01599999999999</c:v>
                </c:pt>
                <c:pt idx="46320">
                  <c:v>-229</c:v>
                </c:pt>
                <c:pt idx="46321">
                  <c:v>-228.98400000000001</c:v>
                </c:pt>
                <c:pt idx="46322">
                  <c:v>-228.96799999999999</c:v>
                </c:pt>
                <c:pt idx="46323">
                  <c:v>-228.952</c:v>
                </c:pt>
                <c:pt idx="46324">
                  <c:v>-228.93600000000001</c:v>
                </c:pt>
                <c:pt idx="46325">
                  <c:v>-228.92</c:v>
                </c:pt>
                <c:pt idx="46326">
                  <c:v>-228.904</c:v>
                </c:pt>
                <c:pt idx="46327">
                  <c:v>-228.88800000000001</c:v>
                </c:pt>
                <c:pt idx="46328">
                  <c:v>-228.87200000000001</c:v>
                </c:pt>
                <c:pt idx="46329">
                  <c:v>-228.85599999999999</c:v>
                </c:pt>
                <c:pt idx="46330">
                  <c:v>-228.84</c:v>
                </c:pt>
                <c:pt idx="46331">
                  <c:v>-228.82400000000001</c:v>
                </c:pt>
                <c:pt idx="46332">
                  <c:v>-228.80799999999999</c:v>
                </c:pt>
                <c:pt idx="46333">
                  <c:v>-228.792</c:v>
                </c:pt>
                <c:pt idx="46334">
                  <c:v>-228.77600000000001</c:v>
                </c:pt>
                <c:pt idx="46335">
                  <c:v>-228.76</c:v>
                </c:pt>
                <c:pt idx="46336">
                  <c:v>-228.744</c:v>
                </c:pt>
                <c:pt idx="46337">
                  <c:v>-228.72800000000001</c:v>
                </c:pt>
                <c:pt idx="46338">
                  <c:v>-228.71199999999999</c:v>
                </c:pt>
                <c:pt idx="46339">
                  <c:v>-228.696</c:v>
                </c:pt>
                <c:pt idx="46340">
                  <c:v>-228.68</c:v>
                </c:pt>
                <c:pt idx="46341">
                  <c:v>-228.66399999999999</c:v>
                </c:pt>
                <c:pt idx="46342">
                  <c:v>-228.648</c:v>
                </c:pt>
                <c:pt idx="46343">
                  <c:v>-228.63200000000001</c:v>
                </c:pt>
                <c:pt idx="46344">
                  <c:v>-228.61600000000001</c:v>
                </c:pt>
                <c:pt idx="46345">
                  <c:v>-228.6</c:v>
                </c:pt>
                <c:pt idx="46346">
                  <c:v>-228.584</c:v>
                </c:pt>
                <c:pt idx="46347">
                  <c:v>-228.56800000000001</c:v>
                </c:pt>
                <c:pt idx="46348">
                  <c:v>-228.55199999999999</c:v>
                </c:pt>
                <c:pt idx="46349">
                  <c:v>-228.536</c:v>
                </c:pt>
                <c:pt idx="46350">
                  <c:v>-228.52</c:v>
                </c:pt>
                <c:pt idx="46351">
                  <c:v>-228.50399999999999</c:v>
                </c:pt>
                <c:pt idx="46352">
                  <c:v>-228.488</c:v>
                </c:pt>
                <c:pt idx="46353">
                  <c:v>-228.47200000000001</c:v>
                </c:pt>
                <c:pt idx="46354">
                  <c:v>-228.45599999999999</c:v>
                </c:pt>
                <c:pt idx="46355">
                  <c:v>-228.44</c:v>
                </c:pt>
                <c:pt idx="46356">
                  <c:v>-228.42400000000001</c:v>
                </c:pt>
                <c:pt idx="46357">
                  <c:v>-228.40799999999999</c:v>
                </c:pt>
                <c:pt idx="46358">
                  <c:v>-228.392</c:v>
                </c:pt>
                <c:pt idx="46359">
                  <c:v>-228.376</c:v>
                </c:pt>
                <c:pt idx="46360">
                  <c:v>-228.36</c:v>
                </c:pt>
                <c:pt idx="46361">
                  <c:v>-228.34399999999999</c:v>
                </c:pt>
                <c:pt idx="46362">
                  <c:v>-228.328</c:v>
                </c:pt>
                <c:pt idx="46363">
                  <c:v>-228.31200000000001</c:v>
                </c:pt>
                <c:pt idx="46364">
                  <c:v>-228.29599999999999</c:v>
                </c:pt>
                <c:pt idx="46365">
                  <c:v>-228.28</c:v>
                </c:pt>
                <c:pt idx="46366">
                  <c:v>-228.26400000000001</c:v>
                </c:pt>
                <c:pt idx="46367">
                  <c:v>-228.24799999999999</c:v>
                </c:pt>
                <c:pt idx="46368">
                  <c:v>-228.232</c:v>
                </c:pt>
                <c:pt idx="46369">
                  <c:v>-228.21600000000001</c:v>
                </c:pt>
                <c:pt idx="46370">
                  <c:v>-228.2</c:v>
                </c:pt>
                <c:pt idx="46371">
                  <c:v>-228.184</c:v>
                </c:pt>
                <c:pt idx="46372">
                  <c:v>-228.16800000000001</c:v>
                </c:pt>
                <c:pt idx="46373">
                  <c:v>-228.15199999999999</c:v>
                </c:pt>
                <c:pt idx="46374">
                  <c:v>-228.136</c:v>
                </c:pt>
                <c:pt idx="46375">
                  <c:v>-228.12</c:v>
                </c:pt>
                <c:pt idx="46376">
                  <c:v>-228.10400000000001</c:v>
                </c:pt>
                <c:pt idx="46377">
                  <c:v>-228.08799999999999</c:v>
                </c:pt>
                <c:pt idx="46378">
                  <c:v>-228.072</c:v>
                </c:pt>
                <c:pt idx="46379">
                  <c:v>-228.05600000000001</c:v>
                </c:pt>
                <c:pt idx="46380">
                  <c:v>-228.04</c:v>
                </c:pt>
                <c:pt idx="46381">
                  <c:v>-228.024</c:v>
                </c:pt>
                <c:pt idx="46382">
                  <c:v>-228.00800000000001</c:v>
                </c:pt>
                <c:pt idx="46383">
                  <c:v>-227.99199999999999</c:v>
                </c:pt>
                <c:pt idx="46384">
                  <c:v>-227.976</c:v>
                </c:pt>
                <c:pt idx="46385">
                  <c:v>-227.96</c:v>
                </c:pt>
                <c:pt idx="46386">
                  <c:v>-227.94399999999999</c:v>
                </c:pt>
                <c:pt idx="46387">
                  <c:v>-227.928</c:v>
                </c:pt>
                <c:pt idx="46388">
                  <c:v>-227.91200000000001</c:v>
                </c:pt>
                <c:pt idx="46389">
                  <c:v>-227.89599999999999</c:v>
                </c:pt>
                <c:pt idx="46390">
                  <c:v>-227.88</c:v>
                </c:pt>
                <c:pt idx="46391">
                  <c:v>-227.864</c:v>
                </c:pt>
                <c:pt idx="46392">
                  <c:v>-227.84800000000001</c:v>
                </c:pt>
                <c:pt idx="46393">
                  <c:v>-227.83199999999999</c:v>
                </c:pt>
                <c:pt idx="46394">
                  <c:v>-227.816</c:v>
                </c:pt>
                <c:pt idx="46395">
                  <c:v>-227.8</c:v>
                </c:pt>
                <c:pt idx="46396">
                  <c:v>-227.78399999999999</c:v>
                </c:pt>
                <c:pt idx="46397">
                  <c:v>-227.768</c:v>
                </c:pt>
                <c:pt idx="46398">
                  <c:v>-227.75200000000001</c:v>
                </c:pt>
                <c:pt idx="46399">
                  <c:v>-227.73599999999999</c:v>
                </c:pt>
                <c:pt idx="46400">
                  <c:v>-227.72</c:v>
                </c:pt>
                <c:pt idx="46401">
                  <c:v>-227.70400000000001</c:v>
                </c:pt>
                <c:pt idx="46402">
                  <c:v>-227.68799999999999</c:v>
                </c:pt>
                <c:pt idx="46403">
                  <c:v>-227.672</c:v>
                </c:pt>
                <c:pt idx="46404">
                  <c:v>-227.65600000000001</c:v>
                </c:pt>
                <c:pt idx="46405">
                  <c:v>-227.64</c:v>
                </c:pt>
                <c:pt idx="46406">
                  <c:v>-227.624</c:v>
                </c:pt>
                <c:pt idx="46407">
                  <c:v>-227.608</c:v>
                </c:pt>
                <c:pt idx="46408">
                  <c:v>-227.59200000000001</c:v>
                </c:pt>
                <c:pt idx="46409">
                  <c:v>-227.57599999999999</c:v>
                </c:pt>
                <c:pt idx="46410">
                  <c:v>-227.56</c:v>
                </c:pt>
                <c:pt idx="46411">
                  <c:v>-227.54400000000001</c:v>
                </c:pt>
                <c:pt idx="46412">
                  <c:v>-227.52799999999999</c:v>
                </c:pt>
                <c:pt idx="46413">
                  <c:v>-227.512</c:v>
                </c:pt>
                <c:pt idx="46414">
                  <c:v>-227.49600000000001</c:v>
                </c:pt>
                <c:pt idx="46415">
                  <c:v>-227.48</c:v>
                </c:pt>
                <c:pt idx="46416">
                  <c:v>-227.464</c:v>
                </c:pt>
                <c:pt idx="46417">
                  <c:v>-227.44800000000001</c:v>
                </c:pt>
                <c:pt idx="46418">
                  <c:v>-227.43199999999999</c:v>
                </c:pt>
                <c:pt idx="46419">
                  <c:v>-227.416</c:v>
                </c:pt>
                <c:pt idx="46420">
                  <c:v>-227.4</c:v>
                </c:pt>
                <c:pt idx="46421">
                  <c:v>-227.38399999999999</c:v>
                </c:pt>
                <c:pt idx="46422">
                  <c:v>-227.36799999999999</c:v>
                </c:pt>
                <c:pt idx="46423">
                  <c:v>-227.352</c:v>
                </c:pt>
                <c:pt idx="46424">
                  <c:v>-227.33600000000001</c:v>
                </c:pt>
                <c:pt idx="46425">
                  <c:v>-227.32</c:v>
                </c:pt>
                <c:pt idx="46426">
                  <c:v>-227.304</c:v>
                </c:pt>
                <c:pt idx="46427">
                  <c:v>-227.28800000000001</c:v>
                </c:pt>
                <c:pt idx="46428">
                  <c:v>-227.27199999999999</c:v>
                </c:pt>
                <c:pt idx="46429">
                  <c:v>-227.256</c:v>
                </c:pt>
                <c:pt idx="46430">
                  <c:v>-227.24</c:v>
                </c:pt>
                <c:pt idx="46431">
                  <c:v>-227.22399999999999</c:v>
                </c:pt>
                <c:pt idx="46432">
                  <c:v>-227.208</c:v>
                </c:pt>
                <c:pt idx="46433">
                  <c:v>-227.19300000000001</c:v>
                </c:pt>
                <c:pt idx="46434">
                  <c:v>-227.17699999999999</c:v>
                </c:pt>
                <c:pt idx="46435">
                  <c:v>-227.161</c:v>
                </c:pt>
                <c:pt idx="46436">
                  <c:v>-227.14500000000001</c:v>
                </c:pt>
                <c:pt idx="46437">
                  <c:v>-227.12899999999999</c:v>
                </c:pt>
                <c:pt idx="46438">
                  <c:v>-227.113</c:v>
                </c:pt>
                <c:pt idx="46439">
                  <c:v>-227.09700000000001</c:v>
                </c:pt>
                <c:pt idx="46440">
                  <c:v>-227.08099999999999</c:v>
                </c:pt>
                <c:pt idx="46441">
                  <c:v>-227.065</c:v>
                </c:pt>
                <c:pt idx="46442">
                  <c:v>-227.04900000000001</c:v>
                </c:pt>
                <c:pt idx="46443">
                  <c:v>-227.03299999999999</c:v>
                </c:pt>
                <c:pt idx="46444">
                  <c:v>-227.017</c:v>
                </c:pt>
                <c:pt idx="46445">
                  <c:v>-227.001</c:v>
                </c:pt>
                <c:pt idx="46446">
                  <c:v>-226.98500000000001</c:v>
                </c:pt>
                <c:pt idx="46447">
                  <c:v>-226.96899999999999</c:v>
                </c:pt>
                <c:pt idx="46448">
                  <c:v>-226.953</c:v>
                </c:pt>
                <c:pt idx="46449">
                  <c:v>-226.93700000000001</c:v>
                </c:pt>
                <c:pt idx="46450">
                  <c:v>-226.92099999999999</c:v>
                </c:pt>
                <c:pt idx="46451">
                  <c:v>-226.905</c:v>
                </c:pt>
                <c:pt idx="46452">
                  <c:v>-226.88900000000001</c:v>
                </c:pt>
                <c:pt idx="46453">
                  <c:v>-226.87299999999999</c:v>
                </c:pt>
                <c:pt idx="46454">
                  <c:v>-226.857</c:v>
                </c:pt>
                <c:pt idx="46455">
                  <c:v>-226.84100000000001</c:v>
                </c:pt>
                <c:pt idx="46456">
                  <c:v>-226.82499999999999</c:v>
                </c:pt>
                <c:pt idx="46457">
                  <c:v>-226.809</c:v>
                </c:pt>
                <c:pt idx="46458">
                  <c:v>-226.79300000000001</c:v>
                </c:pt>
                <c:pt idx="46459">
                  <c:v>-226.77699999999999</c:v>
                </c:pt>
                <c:pt idx="46460">
                  <c:v>-226.761</c:v>
                </c:pt>
                <c:pt idx="46461">
                  <c:v>-226.745</c:v>
                </c:pt>
                <c:pt idx="46462">
                  <c:v>-226.72900000000001</c:v>
                </c:pt>
                <c:pt idx="46463">
                  <c:v>-226.71299999999999</c:v>
                </c:pt>
                <c:pt idx="46464">
                  <c:v>-226.697</c:v>
                </c:pt>
                <c:pt idx="46465">
                  <c:v>-226.68100000000001</c:v>
                </c:pt>
                <c:pt idx="46466">
                  <c:v>-226.66499999999999</c:v>
                </c:pt>
                <c:pt idx="46467">
                  <c:v>-226.649</c:v>
                </c:pt>
                <c:pt idx="46468">
                  <c:v>-226.63300000000001</c:v>
                </c:pt>
                <c:pt idx="46469">
                  <c:v>-226.61699999999999</c:v>
                </c:pt>
                <c:pt idx="46470">
                  <c:v>-226.601</c:v>
                </c:pt>
                <c:pt idx="46471">
                  <c:v>-226.58500000000001</c:v>
                </c:pt>
                <c:pt idx="46472">
                  <c:v>-226.56899999999999</c:v>
                </c:pt>
                <c:pt idx="46473">
                  <c:v>-226.553</c:v>
                </c:pt>
                <c:pt idx="46474">
                  <c:v>-226.53700000000001</c:v>
                </c:pt>
                <c:pt idx="46475">
                  <c:v>-226.52099999999999</c:v>
                </c:pt>
                <c:pt idx="46476">
                  <c:v>-226.505</c:v>
                </c:pt>
                <c:pt idx="46477">
                  <c:v>-226.489</c:v>
                </c:pt>
                <c:pt idx="46478">
                  <c:v>-226.47300000000001</c:v>
                </c:pt>
                <c:pt idx="46479">
                  <c:v>-226.45699999999999</c:v>
                </c:pt>
                <c:pt idx="46480">
                  <c:v>-226.441</c:v>
                </c:pt>
                <c:pt idx="46481">
                  <c:v>-226.42500000000001</c:v>
                </c:pt>
                <c:pt idx="46482">
                  <c:v>-226.40899999999999</c:v>
                </c:pt>
                <c:pt idx="46483">
                  <c:v>-226.393</c:v>
                </c:pt>
                <c:pt idx="46484">
                  <c:v>-226.37700000000001</c:v>
                </c:pt>
                <c:pt idx="46485">
                  <c:v>-226.36099999999999</c:v>
                </c:pt>
                <c:pt idx="46486">
                  <c:v>-226.345</c:v>
                </c:pt>
                <c:pt idx="46487">
                  <c:v>-226.32900000000001</c:v>
                </c:pt>
                <c:pt idx="46488">
                  <c:v>-226.31299999999999</c:v>
                </c:pt>
                <c:pt idx="46489">
                  <c:v>-226.297</c:v>
                </c:pt>
                <c:pt idx="46490">
                  <c:v>-226.28100000000001</c:v>
                </c:pt>
                <c:pt idx="46491">
                  <c:v>-226.26499999999999</c:v>
                </c:pt>
                <c:pt idx="46492">
                  <c:v>-226.249</c:v>
                </c:pt>
                <c:pt idx="46493">
                  <c:v>-226.233</c:v>
                </c:pt>
                <c:pt idx="46494">
                  <c:v>-226.21700000000001</c:v>
                </c:pt>
                <c:pt idx="46495">
                  <c:v>-226.20099999999999</c:v>
                </c:pt>
                <c:pt idx="46496">
                  <c:v>-226.185</c:v>
                </c:pt>
                <c:pt idx="46497">
                  <c:v>-226.16900000000001</c:v>
                </c:pt>
                <c:pt idx="46498">
                  <c:v>-226.15299999999999</c:v>
                </c:pt>
                <c:pt idx="46499">
                  <c:v>-226.137</c:v>
                </c:pt>
                <c:pt idx="46500">
                  <c:v>-226.12100000000001</c:v>
                </c:pt>
                <c:pt idx="46501">
                  <c:v>-226.10499999999999</c:v>
                </c:pt>
                <c:pt idx="46502">
                  <c:v>-226.089</c:v>
                </c:pt>
                <c:pt idx="46503">
                  <c:v>-226.07300000000001</c:v>
                </c:pt>
                <c:pt idx="46504">
                  <c:v>-226.05699999999999</c:v>
                </c:pt>
                <c:pt idx="46505">
                  <c:v>-226.041</c:v>
                </c:pt>
                <c:pt idx="46506">
                  <c:v>-226.02500000000001</c:v>
                </c:pt>
                <c:pt idx="46507">
                  <c:v>-226.00899999999999</c:v>
                </c:pt>
                <c:pt idx="46508">
                  <c:v>-225.99299999999999</c:v>
                </c:pt>
                <c:pt idx="46509">
                  <c:v>-225.977</c:v>
                </c:pt>
                <c:pt idx="46510">
                  <c:v>-225.96100000000001</c:v>
                </c:pt>
                <c:pt idx="46511">
                  <c:v>-225.94499999999999</c:v>
                </c:pt>
                <c:pt idx="46512">
                  <c:v>-225.929</c:v>
                </c:pt>
                <c:pt idx="46513">
                  <c:v>-225.91300000000001</c:v>
                </c:pt>
                <c:pt idx="46514">
                  <c:v>-225.89699999999999</c:v>
                </c:pt>
                <c:pt idx="46515">
                  <c:v>-225.881</c:v>
                </c:pt>
                <c:pt idx="46516">
                  <c:v>-225.86500000000001</c:v>
                </c:pt>
                <c:pt idx="46517">
                  <c:v>-225.84899999999999</c:v>
                </c:pt>
                <c:pt idx="46518">
                  <c:v>-225.833</c:v>
                </c:pt>
                <c:pt idx="46519">
                  <c:v>-225.81700000000001</c:v>
                </c:pt>
                <c:pt idx="46520">
                  <c:v>-225.80099999999999</c:v>
                </c:pt>
                <c:pt idx="46521">
                  <c:v>-225.785</c:v>
                </c:pt>
                <c:pt idx="46522">
                  <c:v>-225.76900000000001</c:v>
                </c:pt>
                <c:pt idx="46523">
                  <c:v>-225.75299999999999</c:v>
                </c:pt>
                <c:pt idx="46524">
                  <c:v>-225.73699999999999</c:v>
                </c:pt>
                <c:pt idx="46525">
                  <c:v>-225.721</c:v>
                </c:pt>
                <c:pt idx="46526">
                  <c:v>-225.70500000000001</c:v>
                </c:pt>
                <c:pt idx="46527">
                  <c:v>-225.68899999999999</c:v>
                </c:pt>
                <c:pt idx="46528">
                  <c:v>-225.673</c:v>
                </c:pt>
                <c:pt idx="46529">
                  <c:v>-225.65700000000001</c:v>
                </c:pt>
                <c:pt idx="46530">
                  <c:v>-225.64099999999999</c:v>
                </c:pt>
                <c:pt idx="46531">
                  <c:v>-225.625</c:v>
                </c:pt>
                <c:pt idx="46532">
                  <c:v>-225.60900000000001</c:v>
                </c:pt>
                <c:pt idx="46533">
                  <c:v>-225.59299999999999</c:v>
                </c:pt>
                <c:pt idx="46534">
                  <c:v>-225.577</c:v>
                </c:pt>
                <c:pt idx="46535">
                  <c:v>-225.56100000000001</c:v>
                </c:pt>
                <c:pt idx="46536">
                  <c:v>-225.54499999999999</c:v>
                </c:pt>
                <c:pt idx="46537">
                  <c:v>-225.529</c:v>
                </c:pt>
                <c:pt idx="46538">
                  <c:v>-225.51300000000001</c:v>
                </c:pt>
                <c:pt idx="46539">
                  <c:v>-225.49700000000001</c:v>
                </c:pt>
                <c:pt idx="46540">
                  <c:v>-225.48099999999999</c:v>
                </c:pt>
                <c:pt idx="46541">
                  <c:v>-225.465</c:v>
                </c:pt>
                <c:pt idx="46542">
                  <c:v>-225.44900000000001</c:v>
                </c:pt>
                <c:pt idx="46543">
                  <c:v>-225.43299999999999</c:v>
                </c:pt>
                <c:pt idx="46544">
                  <c:v>-225.417</c:v>
                </c:pt>
                <c:pt idx="46545">
                  <c:v>-225.40100000000001</c:v>
                </c:pt>
                <c:pt idx="46546">
                  <c:v>-225.38499999999999</c:v>
                </c:pt>
                <c:pt idx="46547">
                  <c:v>-225.37</c:v>
                </c:pt>
                <c:pt idx="46548">
                  <c:v>-225.35400000000001</c:v>
                </c:pt>
                <c:pt idx="46549">
                  <c:v>-225.33799999999999</c:v>
                </c:pt>
                <c:pt idx="46550">
                  <c:v>-225.322</c:v>
                </c:pt>
                <c:pt idx="46551">
                  <c:v>-225.30600000000001</c:v>
                </c:pt>
                <c:pt idx="46552">
                  <c:v>-225.29</c:v>
                </c:pt>
                <c:pt idx="46553">
                  <c:v>-225.274</c:v>
                </c:pt>
                <c:pt idx="46554">
                  <c:v>-225.25800000000001</c:v>
                </c:pt>
                <c:pt idx="46555">
                  <c:v>-225.24199999999999</c:v>
                </c:pt>
                <c:pt idx="46556">
                  <c:v>-225.226</c:v>
                </c:pt>
                <c:pt idx="46557">
                  <c:v>-225.21</c:v>
                </c:pt>
                <c:pt idx="46558">
                  <c:v>-225.19399999999999</c:v>
                </c:pt>
                <c:pt idx="46559">
                  <c:v>-225.178</c:v>
                </c:pt>
                <c:pt idx="46560">
                  <c:v>-225.16200000000001</c:v>
                </c:pt>
                <c:pt idx="46561">
                  <c:v>-225.14599999999999</c:v>
                </c:pt>
                <c:pt idx="46562">
                  <c:v>-225.13</c:v>
                </c:pt>
                <c:pt idx="46563">
                  <c:v>-225.114</c:v>
                </c:pt>
                <c:pt idx="46564">
                  <c:v>-225.09800000000001</c:v>
                </c:pt>
                <c:pt idx="46565">
                  <c:v>-225.08199999999999</c:v>
                </c:pt>
                <c:pt idx="46566">
                  <c:v>-225.066</c:v>
                </c:pt>
                <c:pt idx="46567">
                  <c:v>-225.05</c:v>
                </c:pt>
                <c:pt idx="46568">
                  <c:v>-225.03399999999999</c:v>
                </c:pt>
                <c:pt idx="46569">
                  <c:v>-225.018</c:v>
                </c:pt>
                <c:pt idx="46570">
                  <c:v>-225.00200000000001</c:v>
                </c:pt>
                <c:pt idx="46571">
                  <c:v>-224.98599999999999</c:v>
                </c:pt>
                <c:pt idx="46572">
                  <c:v>-224.97</c:v>
                </c:pt>
                <c:pt idx="46573">
                  <c:v>-224.95400000000001</c:v>
                </c:pt>
                <c:pt idx="46574">
                  <c:v>-224.93799999999999</c:v>
                </c:pt>
                <c:pt idx="46575">
                  <c:v>-224.922</c:v>
                </c:pt>
                <c:pt idx="46576">
                  <c:v>-224.90600000000001</c:v>
                </c:pt>
                <c:pt idx="46577">
                  <c:v>-224.89</c:v>
                </c:pt>
                <c:pt idx="46578">
                  <c:v>-224.874</c:v>
                </c:pt>
                <c:pt idx="46579">
                  <c:v>-224.858</c:v>
                </c:pt>
                <c:pt idx="46580">
                  <c:v>-224.84200000000001</c:v>
                </c:pt>
                <c:pt idx="46581">
                  <c:v>-224.82599999999999</c:v>
                </c:pt>
                <c:pt idx="46582">
                  <c:v>-224.81</c:v>
                </c:pt>
                <c:pt idx="46583">
                  <c:v>-224.79400000000001</c:v>
                </c:pt>
                <c:pt idx="46584">
                  <c:v>-224.77799999999999</c:v>
                </c:pt>
                <c:pt idx="46585">
                  <c:v>-224.762</c:v>
                </c:pt>
                <c:pt idx="46586">
                  <c:v>-224.74600000000001</c:v>
                </c:pt>
                <c:pt idx="46587">
                  <c:v>-224.73</c:v>
                </c:pt>
                <c:pt idx="46588">
                  <c:v>-224.714</c:v>
                </c:pt>
                <c:pt idx="46589">
                  <c:v>-224.69800000000001</c:v>
                </c:pt>
                <c:pt idx="46590">
                  <c:v>-224.68199999999999</c:v>
                </c:pt>
                <c:pt idx="46591">
                  <c:v>-224.666</c:v>
                </c:pt>
                <c:pt idx="46592">
                  <c:v>-224.65</c:v>
                </c:pt>
                <c:pt idx="46593">
                  <c:v>-224.63399999999999</c:v>
                </c:pt>
                <c:pt idx="46594">
                  <c:v>-224.61799999999999</c:v>
                </c:pt>
                <c:pt idx="46595">
                  <c:v>-224.602</c:v>
                </c:pt>
                <c:pt idx="46596">
                  <c:v>-224.58600000000001</c:v>
                </c:pt>
                <c:pt idx="46597">
                  <c:v>-224.57</c:v>
                </c:pt>
                <c:pt idx="46598">
                  <c:v>-224.554</c:v>
                </c:pt>
                <c:pt idx="46599">
                  <c:v>-224.53800000000001</c:v>
                </c:pt>
                <c:pt idx="46600">
                  <c:v>-224.52199999999999</c:v>
                </c:pt>
                <c:pt idx="46601">
                  <c:v>-224.506</c:v>
                </c:pt>
                <c:pt idx="46602">
                  <c:v>-224.49</c:v>
                </c:pt>
                <c:pt idx="46603">
                  <c:v>-224.47399999999999</c:v>
                </c:pt>
                <c:pt idx="46604">
                  <c:v>-224.458</c:v>
                </c:pt>
                <c:pt idx="46605">
                  <c:v>-224.44200000000001</c:v>
                </c:pt>
                <c:pt idx="46606">
                  <c:v>-224.42599999999999</c:v>
                </c:pt>
                <c:pt idx="46607">
                  <c:v>-224.41</c:v>
                </c:pt>
                <c:pt idx="46608">
                  <c:v>-224.39400000000001</c:v>
                </c:pt>
                <c:pt idx="46609">
                  <c:v>-224.37799999999999</c:v>
                </c:pt>
                <c:pt idx="46610">
                  <c:v>-224.36199999999999</c:v>
                </c:pt>
                <c:pt idx="46611">
                  <c:v>-224.346</c:v>
                </c:pt>
                <c:pt idx="46612">
                  <c:v>-224.33</c:v>
                </c:pt>
                <c:pt idx="46613">
                  <c:v>-224.31399999999999</c:v>
                </c:pt>
                <c:pt idx="46614">
                  <c:v>-224.298</c:v>
                </c:pt>
                <c:pt idx="46615">
                  <c:v>-224.28200000000001</c:v>
                </c:pt>
                <c:pt idx="46616">
                  <c:v>-224.26599999999999</c:v>
                </c:pt>
                <c:pt idx="46617">
                  <c:v>-224.25</c:v>
                </c:pt>
                <c:pt idx="46618">
                  <c:v>-224.23400000000001</c:v>
                </c:pt>
                <c:pt idx="46619">
                  <c:v>-224.21799999999999</c:v>
                </c:pt>
                <c:pt idx="46620">
                  <c:v>-224.202</c:v>
                </c:pt>
                <c:pt idx="46621">
                  <c:v>-224.18600000000001</c:v>
                </c:pt>
                <c:pt idx="46622">
                  <c:v>-224.17</c:v>
                </c:pt>
                <c:pt idx="46623">
                  <c:v>-224.154</c:v>
                </c:pt>
                <c:pt idx="46624">
                  <c:v>-224.13800000000001</c:v>
                </c:pt>
                <c:pt idx="46625">
                  <c:v>-224.12200000000001</c:v>
                </c:pt>
                <c:pt idx="46626">
                  <c:v>-224.10599999999999</c:v>
                </c:pt>
                <c:pt idx="46627">
                  <c:v>-224.09</c:v>
                </c:pt>
                <c:pt idx="46628">
                  <c:v>-224.07400000000001</c:v>
                </c:pt>
                <c:pt idx="46629">
                  <c:v>-224.05799999999999</c:v>
                </c:pt>
                <c:pt idx="46630">
                  <c:v>-224.042</c:v>
                </c:pt>
                <c:pt idx="46631">
                  <c:v>-224.02600000000001</c:v>
                </c:pt>
                <c:pt idx="46632">
                  <c:v>-224.01</c:v>
                </c:pt>
                <c:pt idx="46633">
                  <c:v>-223.994</c:v>
                </c:pt>
                <c:pt idx="46634">
                  <c:v>-223.97800000000001</c:v>
                </c:pt>
                <c:pt idx="46635">
                  <c:v>-223.96199999999999</c:v>
                </c:pt>
                <c:pt idx="46636">
                  <c:v>-223.946</c:v>
                </c:pt>
                <c:pt idx="46637">
                  <c:v>-223.93</c:v>
                </c:pt>
                <c:pt idx="46638">
                  <c:v>-223.91399999999999</c:v>
                </c:pt>
                <c:pt idx="46639">
                  <c:v>-223.898</c:v>
                </c:pt>
                <c:pt idx="46640">
                  <c:v>-223.88200000000001</c:v>
                </c:pt>
                <c:pt idx="46641">
                  <c:v>-223.86600000000001</c:v>
                </c:pt>
                <c:pt idx="46642">
                  <c:v>-223.85</c:v>
                </c:pt>
                <c:pt idx="46643">
                  <c:v>-223.834</c:v>
                </c:pt>
                <c:pt idx="46644">
                  <c:v>-223.81800000000001</c:v>
                </c:pt>
                <c:pt idx="46645">
                  <c:v>-223.80199999999999</c:v>
                </c:pt>
                <c:pt idx="46646">
                  <c:v>-223.786</c:v>
                </c:pt>
                <c:pt idx="46647">
                  <c:v>-223.77</c:v>
                </c:pt>
                <c:pt idx="46648">
                  <c:v>-223.75399999999999</c:v>
                </c:pt>
                <c:pt idx="46649">
                  <c:v>-223.738</c:v>
                </c:pt>
                <c:pt idx="46650">
                  <c:v>-223.72200000000001</c:v>
                </c:pt>
                <c:pt idx="46651">
                  <c:v>-223.70599999999999</c:v>
                </c:pt>
                <c:pt idx="46652">
                  <c:v>-223.69</c:v>
                </c:pt>
                <c:pt idx="46653">
                  <c:v>-223.67400000000001</c:v>
                </c:pt>
                <c:pt idx="46654">
                  <c:v>-223.65799999999999</c:v>
                </c:pt>
                <c:pt idx="46655">
                  <c:v>-223.642</c:v>
                </c:pt>
                <c:pt idx="46656">
                  <c:v>-223.626</c:v>
                </c:pt>
                <c:pt idx="46657">
                  <c:v>-223.61</c:v>
                </c:pt>
                <c:pt idx="46658">
                  <c:v>-223.59399999999999</c:v>
                </c:pt>
                <c:pt idx="46659">
                  <c:v>-223.578</c:v>
                </c:pt>
                <c:pt idx="46660">
                  <c:v>-223.56200000000001</c:v>
                </c:pt>
                <c:pt idx="46661">
                  <c:v>-223.547</c:v>
                </c:pt>
                <c:pt idx="46662">
                  <c:v>-223.53100000000001</c:v>
                </c:pt>
                <c:pt idx="46663">
                  <c:v>-223.51499999999999</c:v>
                </c:pt>
                <c:pt idx="46664">
                  <c:v>-223.499</c:v>
                </c:pt>
                <c:pt idx="46665">
                  <c:v>-223.483</c:v>
                </c:pt>
                <c:pt idx="46666">
                  <c:v>-223.46700000000001</c:v>
                </c:pt>
                <c:pt idx="46667">
                  <c:v>-223.45099999999999</c:v>
                </c:pt>
                <c:pt idx="46668">
                  <c:v>-223.435</c:v>
                </c:pt>
                <c:pt idx="46669">
                  <c:v>-223.41900000000001</c:v>
                </c:pt>
                <c:pt idx="46670">
                  <c:v>-223.40299999999999</c:v>
                </c:pt>
                <c:pt idx="46671">
                  <c:v>-223.387</c:v>
                </c:pt>
                <c:pt idx="46672">
                  <c:v>-223.37100000000001</c:v>
                </c:pt>
                <c:pt idx="46673">
                  <c:v>-223.35499999999999</c:v>
                </c:pt>
                <c:pt idx="46674">
                  <c:v>-223.339</c:v>
                </c:pt>
                <c:pt idx="46675">
                  <c:v>-223.32300000000001</c:v>
                </c:pt>
                <c:pt idx="46676">
                  <c:v>-223.30699999999999</c:v>
                </c:pt>
                <c:pt idx="46677">
                  <c:v>-223.291</c:v>
                </c:pt>
                <c:pt idx="46678">
                  <c:v>-223.27500000000001</c:v>
                </c:pt>
                <c:pt idx="46679">
                  <c:v>-223.25899999999999</c:v>
                </c:pt>
                <c:pt idx="46680">
                  <c:v>-223.24299999999999</c:v>
                </c:pt>
                <c:pt idx="46681">
                  <c:v>-223.227</c:v>
                </c:pt>
                <c:pt idx="46682">
                  <c:v>-223.21100000000001</c:v>
                </c:pt>
                <c:pt idx="46683">
                  <c:v>-223.19499999999999</c:v>
                </c:pt>
                <c:pt idx="46684">
                  <c:v>-223.179</c:v>
                </c:pt>
                <c:pt idx="46685">
                  <c:v>-223.16300000000001</c:v>
                </c:pt>
                <c:pt idx="46686">
                  <c:v>-223.14699999999999</c:v>
                </c:pt>
                <c:pt idx="46687">
                  <c:v>-223.131</c:v>
                </c:pt>
                <c:pt idx="46688">
                  <c:v>-223.11500000000001</c:v>
                </c:pt>
                <c:pt idx="46689">
                  <c:v>-223.09899999999999</c:v>
                </c:pt>
                <c:pt idx="46690">
                  <c:v>-223.083</c:v>
                </c:pt>
                <c:pt idx="46691">
                  <c:v>-223.06700000000001</c:v>
                </c:pt>
                <c:pt idx="46692">
                  <c:v>-223.05099999999999</c:v>
                </c:pt>
                <c:pt idx="46693">
                  <c:v>-223.035</c:v>
                </c:pt>
                <c:pt idx="46694">
                  <c:v>-223.01900000000001</c:v>
                </c:pt>
                <c:pt idx="46695">
                  <c:v>-223.00299999999999</c:v>
                </c:pt>
                <c:pt idx="46696">
                  <c:v>-222.98699999999999</c:v>
                </c:pt>
                <c:pt idx="46697">
                  <c:v>-222.971</c:v>
                </c:pt>
                <c:pt idx="46698">
                  <c:v>-222.95500000000001</c:v>
                </c:pt>
                <c:pt idx="46699">
                  <c:v>-222.93899999999999</c:v>
                </c:pt>
                <c:pt idx="46700">
                  <c:v>-222.923</c:v>
                </c:pt>
                <c:pt idx="46701">
                  <c:v>-222.90700000000001</c:v>
                </c:pt>
                <c:pt idx="46702">
                  <c:v>-222.89099999999999</c:v>
                </c:pt>
                <c:pt idx="46703">
                  <c:v>-222.875</c:v>
                </c:pt>
                <c:pt idx="46704">
                  <c:v>-222.85900000000001</c:v>
                </c:pt>
                <c:pt idx="46705">
                  <c:v>-222.84299999999999</c:v>
                </c:pt>
                <c:pt idx="46706">
                  <c:v>-222.827</c:v>
                </c:pt>
                <c:pt idx="46707">
                  <c:v>-222.81100000000001</c:v>
                </c:pt>
                <c:pt idx="46708">
                  <c:v>-222.79499999999999</c:v>
                </c:pt>
                <c:pt idx="46709">
                  <c:v>-222.779</c:v>
                </c:pt>
                <c:pt idx="46710">
                  <c:v>-222.76300000000001</c:v>
                </c:pt>
                <c:pt idx="46711">
                  <c:v>-222.74700000000001</c:v>
                </c:pt>
                <c:pt idx="46712">
                  <c:v>-222.73099999999999</c:v>
                </c:pt>
                <c:pt idx="46713">
                  <c:v>-222.715</c:v>
                </c:pt>
                <c:pt idx="46714">
                  <c:v>-222.69900000000001</c:v>
                </c:pt>
                <c:pt idx="46715">
                  <c:v>-222.68299999999999</c:v>
                </c:pt>
                <c:pt idx="46716">
                  <c:v>-222.667</c:v>
                </c:pt>
                <c:pt idx="46717">
                  <c:v>-222.65100000000001</c:v>
                </c:pt>
                <c:pt idx="46718">
                  <c:v>-222.63499999999999</c:v>
                </c:pt>
                <c:pt idx="46719">
                  <c:v>-222.619</c:v>
                </c:pt>
                <c:pt idx="46720">
                  <c:v>-222.60300000000001</c:v>
                </c:pt>
                <c:pt idx="46721">
                  <c:v>-222.58699999999999</c:v>
                </c:pt>
                <c:pt idx="46722">
                  <c:v>-222.571</c:v>
                </c:pt>
                <c:pt idx="46723">
                  <c:v>-222.55500000000001</c:v>
                </c:pt>
                <c:pt idx="46724">
                  <c:v>-222.53899999999999</c:v>
                </c:pt>
                <c:pt idx="46725">
                  <c:v>-222.523</c:v>
                </c:pt>
                <c:pt idx="46726">
                  <c:v>-222.50700000000001</c:v>
                </c:pt>
                <c:pt idx="46727">
                  <c:v>-222.49100000000001</c:v>
                </c:pt>
                <c:pt idx="46728">
                  <c:v>-222.47499999999999</c:v>
                </c:pt>
                <c:pt idx="46729">
                  <c:v>-222.459</c:v>
                </c:pt>
                <c:pt idx="46730">
                  <c:v>-222.44300000000001</c:v>
                </c:pt>
                <c:pt idx="46731">
                  <c:v>-222.42699999999999</c:v>
                </c:pt>
                <c:pt idx="46732">
                  <c:v>-222.411</c:v>
                </c:pt>
                <c:pt idx="46733">
                  <c:v>-222.39500000000001</c:v>
                </c:pt>
                <c:pt idx="46734">
                  <c:v>-222.37899999999999</c:v>
                </c:pt>
                <c:pt idx="46735">
                  <c:v>-222.363</c:v>
                </c:pt>
                <c:pt idx="46736">
                  <c:v>-222.34700000000001</c:v>
                </c:pt>
                <c:pt idx="46737">
                  <c:v>-222.33099999999999</c:v>
                </c:pt>
                <c:pt idx="46738">
                  <c:v>-222.315</c:v>
                </c:pt>
                <c:pt idx="46739">
                  <c:v>-222.29900000000001</c:v>
                </c:pt>
                <c:pt idx="46740">
                  <c:v>-222.28299999999999</c:v>
                </c:pt>
                <c:pt idx="46741">
                  <c:v>-222.267</c:v>
                </c:pt>
                <c:pt idx="46742">
                  <c:v>-222.251</c:v>
                </c:pt>
                <c:pt idx="46743">
                  <c:v>-222.23500000000001</c:v>
                </c:pt>
                <c:pt idx="46744">
                  <c:v>-222.21899999999999</c:v>
                </c:pt>
                <c:pt idx="46745">
                  <c:v>-222.203</c:v>
                </c:pt>
                <c:pt idx="46746">
                  <c:v>-222.18700000000001</c:v>
                </c:pt>
                <c:pt idx="46747">
                  <c:v>-222.17099999999999</c:v>
                </c:pt>
                <c:pt idx="46748">
                  <c:v>-222.155</c:v>
                </c:pt>
                <c:pt idx="46749">
                  <c:v>-222.13900000000001</c:v>
                </c:pt>
                <c:pt idx="46750">
                  <c:v>-222.12299999999999</c:v>
                </c:pt>
                <c:pt idx="46751">
                  <c:v>-222.107</c:v>
                </c:pt>
                <c:pt idx="46752">
                  <c:v>-222.09100000000001</c:v>
                </c:pt>
                <c:pt idx="46753">
                  <c:v>-222.07499999999999</c:v>
                </c:pt>
                <c:pt idx="46754">
                  <c:v>-222.059</c:v>
                </c:pt>
                <c:pt idx="46755">
                  <c:v>-222.04300000000001</c:v>
                </c:pt>
                <c:pt idx="46756">
                  <c:v>-222.02699999999999</c:v>
                </c:pt>
                <c:pt idx="46757">
                  <c:v>-222.011</c:v>
                </c:pt>
                <c:pt idx="46758">
                  <c:v>-221.995</c:v>
                </c:pt>
                <c:pt idx="46759">
                  <c:v>-221.97900000000001</c:v>
                </c:pt>
                <c:pt idx="46760">
                  <c:v>-221.96299999999999</c:v>
                </c:pt>
                <c:pt idx="46761">
                  <c:v>-221.947</c:v>
                </c:pt>
                <c:pt idx="46762">
                  <c:v>-221.93100000000001</c:v>
                </c:pt>
                <c:pt idx="46763">
                  <c:v>-221.91499999999999</c:v>
                </c:pt>
                <c:pt idx="46764">
                  <c:v>-221.899</c:v>
                </c:pt>
                <c:pt idx="46765">
                  <c:v>-221.88300000000001</c:v>
                </c:pt>
                <c:pt idx="46766">
                  <c:v>-221.86699999999999</c:v>
                </c:pt>
                <c:pt idx="46767">
                  <c:v>-221.851</c:v>
                </c:pt>
                <c:pt idx="46768">
                  <c:v>-221.83500000000001</c:v>
                </c:pt>
                <c:pt idx="46769">
                  <c:v>-221.81899999999999</c:v>
                </c:pt>
                <c:pt idx="46770">
                  <c:v>-221.803</c:v>
                </c:pt>
                <c:pt idx="46771">
                  <c:v>-221.78700000000001</c:v>
                </c:pt>
                <c:pt idx="46772">
                  <c:v>-221.77099999999999</c:v>
                </c:pt>
                <c:pt idx="46773">
                  <c:v>-221.755</c:v>
                </c:pt>
                <c:pt idx="46774">
                  <c:v>-221.74</c:v>
                </c:pt>
                <c:pt idx="46775">
                  <c:v>-221.72399999999999</c:v>
                </c:pt>
                <c:pt idx="46776">
                  <c:v>-221.708</c:v>
                </c:pt>
                <c:pt idx="46777">
                  <c:v>-221.69200000000001</c:v>
                </c:pt>
                <c:pt idx="46778">
                  <c:v>-221.67599999999999</c:v>
                </c:pt>
                <c:pt idx="46779">
                  <c:v>-221.66</c:v>
                </c:pt>
                <c:pt idx="46780">
                  <c:v>-221.64400000000001</c:v>
                </c:pt>
                <c:pt idx="46781">
                  <c:v>-221.62799999999999</c:v>
                </c:pt>
                <c:pt idx="46782">
                  <c:v>-221.61199999999999</c:v>
                </c:pt>
                <c:pt idx="46783">
                  <c:v>-221.596</c:v>
                </c:pt>
                <c:pt idx="46784">
                  <c:v>-221.58</c:v>
                </c:pt>
                <c:pt idx="46785">
                  <c:v>-221.56399999999999</c:v>
                </c:pt>
                <c:pt idx="46786">
                  <c:v>-221.548</c:v>
                </c:pt>
                <c:pt idx="46787">
                  <c:v>-221.53200000000001</c:v>
                </c:pt>
                <c:pt idx="46788">
                  <c:v>-221.51599999999999</c:v>
                </c:pt>
                <c:pt idx="46789">
                  <c:v>-221.5</c:v>
                </c:pt>
                <c:pt idx="46790">
                  <c:v>-221.48400000000001</c:v>
                </c:pt>
                <c:pt idx="46791">
                  <c:v>-221.46799999999999</c:v>
                </c:pt>
                <c:pt idx="46792">
                  <c:v>-221.452</c:v>
                </c:pt>
                <c:pt idx="46793">
                  <c:v>-221.43600000000001</c:v>
                </c:pt>
                <c:pt idx="46794">
                  <c:v>-221.42</c:v>
                </c:pt>
                <c:pt idx="46795">
                  <c:v>-221.404</c:v>
                </c:pt>
                <c:pt idx="46796">
                  <c:v>-221.38800000000001</c:v>
                </c:pt>
                <c:pt idx="46797">
                  <c:v>-221.37200000000001</c:v>
                </c:pt>
                <c:pt idx="46798">
                  <c:v>-221.35599999999999</c:v>
                </c:pt>
                <c:pt idx="46799">
                  <c:v>-221.34</c:v>
                </c:pt>
                <c:pt idx="46800">
                  <c:v>-221.32400000000001</c:v>
                </c:pt>
                <c:pt idx="46801">
                  <c:v>-221.30799999999999</c:v>
                </c:pt>
                <c:pt idx="46802">
                  <c:v>-221.292</c:v>
                </c:pt>
                <c:pt idx="46803">
                  <c:v>-221.27600000000001</c:v>
                </c:pt>
                <c:pt idx="46804">
                  <c:v>-221.26</c:v>
                </c:pt>
                <c:pt idx="46805">
                  <c:v>-221.244</c:v>
                </c:pt>
                <c:pt idx="46806">
                  <c:v>-221.22800000000001</c:v>
                </c:pt>
                <c:pt idx="46807">
                  <c:v>-221.21199999999999</c:v>
                </c:pt>
                <c:pt idx="46808">
                  <c:v>-221.196</c:v>
                </c:pt>
                <c:pt idx="46809">
                  <c:v>-221.18</c:v>
                </c:pt>
                <c:pt idx="46810">
                  <c:v>-221.16399999999999</c:v>
                </c:pt>
                <c:pt idx="46811">
                  <c:v>-221.148</c:v>
                </c:pt>
                <c:pt idx="46812">
                  <c:v>-221.13200000000001</c:v>
                </c:pt>
                <c:pt idx="46813">
                  <c:v>-221.11600000000001</c:v>
                </c:pt>
                <c:pt idx="46814">
                  <c:v>-221.1</c:v>
                </c:pt>
                <c:pt idx="46815">
                  <c:v>-221.084</c:v>
                </c:pt>
                <c:pt idx="46816">
                  <c:v>-221.06800000000001</c:v>
                </c:pt>
                <c:pt idx="46817">
                  <c:v>-221.05199999999999</c:v>
                </c:pt>
                <c:pt idx="46818">
                  <c:v>-221.036</c:v>
                </c:pt>
                <c:pt idx="46819">
                  <c:v>-221.02</c:v>
                </c:pt>
                <c:pt idx="46820">
                  <c:v>-221.00399999999999</c:v>
                </c:pt>
                <c:pt idx="46821">
                  <c:v>-220.988</c:v>
                </c:pt>
                <c:pt idx="46822">
                  <c:v>-220.97200000000001</c:v>
                </c:pt>
                <c:pt idx="46823">
                  <c:v>-220.95599999999999</c:v>
                </c:pt>
                <c:pt idx="46824">
                  <c:v>-220.94</c:v>
                </c:pt>
                <c:pt idx="46825">
                  <c:v>-220.92400000000001</c:v>
                </c:pt>
                <c:pt idx="46826">
                  <c:v>-220.90799999999999</c:v>
                </c:pt>
                <c:pt idx="46827">
                  <c:v>-220.892</c:v>
                </c:pt>
                <c:pt idx="46828">
                  <c:v>-220.876</c:v>
                </c:pt>
                <c:pt idx="46829">
                  <c:v>-220.86</c:v>
                </c:pt>
                <c:pt idx="46830">
                  <c:v>-220.84399999999999</c:v>
                </c:pt>
                <c:pt idx="46831">
                  <c:v>-220.828</c:v>
                </c:pt>
                <c:pt idx="46832">
                  <c:v>-220.81200000000001</c:v>
                </c:pt>
                <c:pt idx="46833">
                  <c:v>-220.79599999999999</c:v>
                </c:pt>
                <c:pt idx="46834">
                  <c:v>-220.78</c:v>
                </c:pt>
                <c:pt idx="46835">
                  <c:v>-220.76400000000001</c:v>
                </c:pt>
                <c:pt idx="46836">
                  <c:v>-220.74799999999999</c:v>
                </c:pt>
                <c:pt idx="46837">
                  <c:v>-220.732</c:v>
                </c:pt>
                <c:pt idx="46838">
                  <c:v>-220.71600000000001</c:v>
                </c:pt>
                <c:pt idx="46839">
                  <c:v>-220.7</c:v>
                </c:pt>
                <c:pt idx="46840">
                  <c:v>-220.684</c:v>
                </c:pt>
                <c:pt idx="46841">
                  <c:v>-220.66800000000001</c:v>
                </c:pt>
                <c:pt idx="46842">
                  <c:v>-220.65199999999999</c:v>
                </c:pt>
                <c:pt idx="46843">
                  <c:v>-220.636</c:v>
                </c:pt>
                <c:pt idx="46844">
                  <c:v>-220.62</c:v>
                </c:pt>
                <c:pt idx="46845">
                  <c:v>-220.60400000000001</c:v>
                </c:pt>
                <c:pt idx="46846">
                  <c:v>-220.58799999999999</c:v>
                </c:pt>
                <c:pt idx="46847">
                  <c:v>-220.572</c:v>
                </c:pt>
                <c:pt idx="46848">
                  <c:v>-220.55600000000001</c:v>
                </c:pt>
                <c:pt idx="46849">
                  <c:v>-220.54</c:v>
                </c:pt>
                <c:pt idx="46850">
                  <c:v>-220.524</c:v>
                </c:pt>
                <c:pt idx="46851">
                  <c:v>-220.50800000000001</c:v>
                </c:pt>
                <c:pt idx="46852">
                  <c:v>-220.49199999999999</c:v>
                </c:pt>
                <c:pt idx="46853">
                  <c:v>-220.476</c:v>
                </c:pt>
                <c:pt idx="46854">
                  <c:v>-220.46</c:v>
                </c:pt>
                <c:pt idx="46855">
                  <c:v>-220.44399999999999</c:v>
                </c:pt>
                <c:pt idx="46856">
                  <c:v>-220.428</c:v>
                </c:pt>
                <c:pt idx="46857">
                  <c:v>-220.41200000000001</c:v>
                </c:pt>
                <c:pt idx="46858">
                  <c:v>-220.39599999999999</c:v>
                </c:pt>
                <c:pt idx="46859">
                  <c:v>-220.38</c:v>
                </c:pt>
                <c:pt idx="46860">
                  <c:v>-220.364</c:v>
                </c:pt>
                <c:pt idx="46861">
                  <c:v>-220.34800000000001</c:v>
                </c:pt>
                <c:pt idx="46862">
                  <c:v>-220.33199999999999</c:v>
                </c:pt>
                <c:pt idx="46863">
                  <c:v>-220.316</c:v>
                </c:pt>
                <c:pt idx="46864">
                  <c:v>-220.3</c:v>
                </c:pt>
                <c:pt idx="46865">
                  <c:v>-220.28399999999999</c:v>
                </c:pt>
                <c:pt idx="46866">
                  <c:v>-220.268</c:v>
                </c:pt>
                <c:pt idx="46867">
                  <c:v>-220.25200000000001</c:v>
                </c:pt>
                <c:pt idx="46868">
                  <c:v>-220.23599999999999</c:v>
                </c:pt>
                <c:pt idx="46869">
                  <c:v>-220.22</c:v>
                </c:pt>
                <c:pt idx="46870">
                  <c:v>-220.20400000000001</c:v>
                </c:pt>
                <c:pt idx="46871">
                  <c:v>-220.18799999999999</c:v>
                </c:pt>
                <c:pt idx="46872">
                  <c:v>-220.172</c:v>
                </c:pt>
                <c:pt idx="46873">
                  <c:v>-220.15600000000001</c:v>
                </c:pt>
                <c:pt idx="46874">
                  <c:v>-220.14</c:v>
                </c:pt>
                <c:pt idx="46875">
                  <c:v>-220.124</c:v>
                </c:pt>
                <c:pt idx="46876">
                  <c:v>-220.108</c:v>
                </c:pt>
                <c:pt idx="46877">
                  <c:v>-220.09200000000001</c:v>
                </c:pt>
                <c:pt idx="46878">
                  <c:v>-220.07599999999999</c:v>
                </c:pt>
                <c:pt idx="46879">
                  <c:v>-220.06</c:v>
                </c:pt>
                <c:pt idx="46880">
                  <c:v>-220.04400000000001</c:v>
                </c:pt>
                <c:pt idx="46881">
                  <c:v>-220.02799999999999</c:v>
                </c:pt>
                <c:pt idx="46882">
                  <c:v>-220.012</c:v>
                </c:pt>
                <c:pt idx="46883">
                  <c:v>-219.99600000000001</c:v>
                </c:pt>
                <c:pt idx="46884">
                  <c:v>-219.98</c:v>
                </c:pt>
                <c:pt idx="46885">
                  <c:v>-219.964</c:v>
                </c:pt>
                <c:pt idx="46886">
                  <c:v>-219.94800000000001</c:v>
                </c:pt>
                <c:pt idx="46887">
                  <c:v>-219.93199999999999</c:v>
                </c:pt>
                <c:pt idx="46888">
                  <c:v>-219.917</c:v>
                </c:pt>
                <c:pt idx="46889">
                  <c:v>-219.90100000000001</c:v>
                </c:pt>
                <c:pt idx="46890">
                  <c:v>-219.88499999999999</c:v>
                </c:pt>
                <c:pt idx="46891">
                  <c:v>-219.869</c:v>
                </c:pt>
                <c:pt idx="46892">
                  <c:v>-219.85300000000001</c:v>
                </c:pt>
                <c:pt idx="46893">
                  <c:v>-219.83699999999999</c:v>
                </c:pt>
                <c:pt idx="46894">
                  <c:v>-219.821</c:v>
                </c:pt>
                <c:pt idx="46895">
                  <c:v>-219.80500000000001</c:v>
                </c:pt>
                <c:pt idx="46896">
                  <c:v>-219.78899999999999</c:v>
                </c:pt>
                <c:pt idx="46897">
                  <c:v>-219.773</c:v>
                </c:pt>
                <c:pt idx="46898">
                  <c:v>-219.75700000000001</c:v>
                </c:pt>
                <c:pt idx="46899">
                  <c:v>-219.74100000000001</c:v>
                </c:pt>
                <c:pt idx="46900">
                  <c:v>-219.72499999999999</c:v>
                </c:pt>
                <c:pt idx="46901">
                  <c:v>-219.709</c:v>
                </c:pt>
                <c:pt idx="46902">
                  <c:v>-219.69300000000001</c:v>
                </c:pt>
                <c:pt idx="46903">
                  <c:v>-219.67699999999999</c:v>
                </c:pt>
                <c:pt idx="46904">
                  <c:v>-219.661</c:v>
                </c:pt>
                <c:pt idx="46905">
                  <c:v>-219.64500000000001</c:v>
                </c:pt>
                <c:pt idx="46906">
                  <c:v>-219.62899999999999</c:v>
                </c:pt>
                <c:pt idx="46907">
                  <c:v>-219.613</c:v>
                </c:pt>
                <c:pt idx="46908">
                  <c:v>-219.59700000000001</c:v>
                </c:pt>
                <c:pt idx="46909">
                  <c:v>-219.58099999999999</c:v>
                </c:pt>
                <c:pt idx="46910">
                  <c:v>-219.565</c:v>
                </c:pt>
                <c:pt idx="46911">
                  <c:v>-219.54900000000001</c:v>
                </c:pt>
                <c:pt idx="46912">
                  <c:v>-219.53299999999999</c:v>
                </c:pt>
                <c:pt idx="46913">
                  <c:v>-219.517</c:v>
                </c:pt>
                <c:pt idx="46914">
                  <c:v>-219.501</c:v>
                </c:pt>
                <c:pt idx="46915">
                  <c:v>-219.48500000000001</c:v>
                </c:pt>
                <c:pt idx="46916">
                  <c:v>-219.46899999999999</c:v>
                </c:pt>
                <c:pt idx="46917">
                  <c:v>-219.453</c:v>
                </c:pt>
                <c:pt idx="46918">
                  <c:v>-219.43700000000001</c:v>
                </c:pt>
                <c:pt idx="46919">
                  <c:v>-219.42099999999999</c:v>
                </c:pt>
                <c:pt idx="46920">
                  <c:v>-219.405</c:v>
                </c:pt>
                <c:pt idx="46921">
                  <c:v>-219.38900000000001</c:v>
                </c:pt>
                <c:pt idx="46922">
                  <c:v>-219.37299999999999</c:v>
                </c:pt>
                <c:pt idx="46923">
                  <c:v>-219.357</c:v>
                </c:pt>
                <c:pt idx="46924">
                  <c:v>-219.34100000000001</c:v>
                </c:pt>
                <c:pt idx="46925">
                  <c:v>-219.32499999999999</c:v>
                </c:pt>
                <c:pt idx="46926">
                  <c:v>-219.309</c:v>
                </c:pt>
                <c:pt idx="46927">
                  <c:v>-219.29300000000001</c:v>
                </c:pt>
                <c:pt idx="46928">
                  <c:v>-219.27699999999999</c:v>
                </c:pt>
                <c:pt idx="46929">
                  <c:v>-219.261</c:v>
                </c:pt>
                <c:pt idx="46930">
                  <c:v>-219.245</c:v>
                </c:pt>
                <c:pt idx="46931">
                  <c:v>-219.22900000000001</c:v>
                </c:pt>
                <c:pt idx="46932">
                  <c:v>-219.21299999999999</c:v>
                </c:pt>
                <c:pt idx="46933">
                  <c:v>-219.197</c:v>
                </c:pt>
                <c:pt idx="46934">
                  <c:v>-219.18100000000001</c:v>
                </c:pt>
                <c:pt idx="46935">
                  <c:v>-219.16499999999999</c:v>
                </c:pt>
                <c:pt idx="46936">
                  <c:v>-219.149</c:v>
                </c:pt>
                <c:pt idx="46937">
                  <c:v>-219.13300000000001</c:v>
                </c:pt>
                <c:pt idx="46938">
                  <c:v>-219.11699999999999</c:v>
                </c:pt>
                <c:pt idx="46939">
                  <c:v>-219.101</c:v>
                </c:pt>
                <c:pt idx="46940">
                  <c:v>-219.08500000000001</c:v>
                </c:pt>
                <c:pt idx="46941">
                  <c:v>-219.06899999999999</c:v>
                </c:pt>
                <c:pt idx="46942">
                  <c:v>-219.053</c:v>
                </c:pt>
                <c:pt idx="46943">
                  <c:v>-219.03700000000001</c:v>
                </c:pt>
                <c:pt idx="46944">
                  <c:v>-219.02099999999999</c:v>
                </c:pt>
                <c:pt idx="46945">
                  <c:v>-219.005</c:v>
                </c:pt>
                <c:pt idx="46946">
                  <c:v>-218.989</c:v>
                </c:pt>
                <c:pt idx="46947">
                  <c:v>-218.97300000000001</c:v>
                </c:pt>
                <c:pt idx="46948">
                  <c:v>-218.95699999999999</c:v>
                </c:pt>
                <c:pt idx="46949">
                  <c:v>-218.941</c:v>
                </c:pt>
                <c:pt idx="46950">
                  <c:v>-218.92500000000001</c:v>
                </c:pt>
                <c:pt idx="46951">
                  <c:v>-218.90899999999999</c:v>
                </c:pt>
                <c:pt idx="46952">
                  <c:v>-218.893</c:v>
                </c:pt>
                <c:pt idx="46953">
                  <c:v>-218.87700000000001</c:v>
                </c:pt>
                <c:pt idx="46954">
                  <c:v>-218.86099999999999</c:v>
                </c:pt>
                <c:pt idx="46955">
                  <c:v>-218.845</c:v>
                </c:pt>
                <c:pt idx="46956">
                  <c:v>-218.82900000000001</c:v>
                </c:pt>
                <c:pt idx="46957">
                  <c:v>-218.81299999999999</c:v>
                </c:pt>
                <c:pt idx="46958">
                  <c:v>-218.797</c:v>
                </c:pt>
                <c:pt idx="46959">
                  <c:v>-218.78100000000001</c:v>
                </c:pt>
                <c:pt idx="46960">
                  <c:v>-218.76499999999999</c:v>
                </c:pt>
                <c:pt idx="46961">
                  <c:v>-218.749</c:v>
                </c:pt>
                <c:pt idx="46962">
                  <c:v>-218.733</c:v>
                </c:pt>
                <c:pt idx="46963">
                  <c:v>-218.71700000000001</c:v>
                </c:pt>
                <c:pt idx="46964">
                  <c:v>-218.70099999999999</c:v>
                </c:pt>
                <c:pt idx="46965">
                  <c:v>-218.685</c:v>
                </c:pt>
                <c:pt idx="46966">
                  <c:v>-218.66900000000001</c:v>
                </c:pt>
                <c:pt idx="46967">
                  <c:v>-218.65299999999999</c:v>
                </c:pt>
                <c:pt idx="46968">
                  <c:v>-218.637</c:v>
                </c:pt>
                <c:pt idx="46969">
                  <c:v>-218.62100000000001</c:v>
                </c:pt>
                <c:pt idx="46970">
                  <c:v>-218.60499999999999</c:v>
                </c:pt>
                <c:pt idx="46971">
                  <c:v>-218.589</c:v>
                </c:pt>
                <c:pt idx="46972">
                  <c:v>-218.57300000000001</c:v>
                </c:pt>
                <c:pt idx="46973">
                  <c:v>-218.55699999999999</c:v>
                </c:pt>
                <c:pt idx="46974">
                  <c:v>-218.541</c:v>
                </c:pt>
                <c:pt idx="46975">
                  <c:v>-218.52500000000001</c:v>
                </c:pt>
                <c:pt idx="46976">
                  <c:v>-218.50899999999999</c:v>
                </c:pt>
                <c:pt idx="46977">
                  <c:v>-218.49299999999999</c:v>
                </c:pt>
                <c:pt idx="46978">
                  <c:v>-218.477</c:v>
                </c:pt>
                <c:pt idx="46979">
                  <c:v>-218.46100000000001</c:v>
                </c:pt>
                <c:pt idx="46980">
                  <c:v>-218.44499999999999</c:v>
                </c:pt>
                <c:pt idx="46981">
                  <c:v>-218.429</c:v>
                </c:pt>
                <c:pt idx="46982">
                  <c:v>-218.41300000000001</c:v>
                </c:pt>
                <c:pt idx="46983">
                  <c:v>-218.39699999999999</c:v>
                </c:pt>
                <c:pt idx="46984">
                  <c:v>-218.381</c:v>
                </c:pt>
                <c:pt idx="46985">
                  <c:v>-218.36500000000001</c:v>
                </c:pt>
                <c:pt idx="46986">
                  <c:v>-218.34899999999999</c:v>
                </c:pt>
                <c:pt idx="46987">
                  <c:v>-218.333</c:v>
                </c:pt>
                <c:pt idx="46988">
                  <c:v>-218.31700000000001</c:v>
                </c:pt>
                <c:pt idx="46989">
                  <c:v>-218.30099999999999</c:v>
                </c:pt>
                <c:pt idx="46990">
                  <c:v>-218.285</c:v>
                </c:pt>
                <c:pt idx="46991">
                  <c:v>-218.26900000000001</c:v>
                </c:pt>
                <c:pt idx="46992">
                  <c:v>-218.25299999999999</c:v>
                </c:pt>
                <c:pt idx="46993">
                  <c:v>-218.23699999999999</c:v>
                </c:pt>
                <c:pt idx="46994">
                  <c:v>-218.221</c:v>
                </c:pt>
                <c:pt idx="46995">
                  <c:v>-218.20500000000001</c:v>
                </c:pt>
                <c:pt idx="46996">
                  <c:v>-218.18899999999999</c:v>
                </c:pt>
                <c:pt idx="46997">
                  <c:v>-218.173</c:v>
                </c:pt>
                <c:pt idx="46998">
                  <c:v>-218.15700000000001</c:v>
                </c:pt>
                <c:pt idx="46999">
                  <c:v>-218.14099999999999</c:v>
                </c:pt>
                <c:pt idx="47000">
                  <c:v>-218.125</c:v>
                </c:pt>
                <c:pt idx="47001">
                  <c:v>-218.10900000000001</c:v>
                </c:pt>
                <c:pt idx="47002">
                  <c:v>-218.09399999999999</c:v>
                </c:pt>
                <c:pt idx="47003">
                  <c:v>-218.078</c:v>
                </c:pt>
                <c:pt idx="47004">
                  <c:v>-218.06200000000001</c:v>
                </c:pt>
                <c:pt idx="47005">
                  <c:v>-218.04599999999999</c:v>
                </c:pt>
                <c:pt idx="47006">
                  <c:v>-218.03</c:v>
                </c:pt>
                <c:pt idx="47007">
                  <c:v>-218.01400000000001</c:v>
                </c:pt>
                <c:pt idx="47008">
                  <c:v>-217.99799999999999</c:v>
                </c:pt>
                <c:pt idx="47009">
                  <c:v>-217.982</c:v>
                </c:pt>
                <c:pt idx="47010">
                  <c:v>-217.96600000000001</c:v>
                </c:pt>
                <c:pt idx="47011">
                  <c:v>-217.95</c:v>
                </c:pt>
                <c:pt idx="47012">
                  <c:v>-217.934</c:v>
                </c:pt>
                <c:pt idx="47013">
                  <c:v>-217.91800000000001</c:v>
                </c:pt>
                <c:pt idx="47014">
                  <c:v>-217.90199999999999</c:v>
                </c:pt>
                <c:pt idx="47015">
                  <c:v>-217.886</c:v>
                </c:pt>
                <c:pt idx="47016">
                  <c:v>-217.87</c:v>
                </c:pt>
                <c:pt idx="47017">
                  <c:v>-217.85400000000001</c:v>
                </c:pt>
                <c:pt idx="47018">
                  <c:v>-217.83799999999999</c:v>
                </c:pt>
                <c:pt idx="47019">
                  <c:v>-217.822</c:v>
                </c:pt>
                <c:pt idx="47020">
                  <c:v>-217.80600000000001</c:v>
                </c:pt>
                <c:pt idx="47021">
                  <c:v>-217.79</c:v>
                </c:pt>
                <c:pt idx="47022">
                  <c:v>-217.774</c:v>
                </c:pt>
                <c:pt idx="47023">
                  <c:v>-217.75800000000001</c:v>
                </c:pt>
                <c:pt idx="47024">
                  <c:v>-217.74199999999999</c:v>
                </c:pt>
                <c:pt idx="47025">
                  <c:v>-217.726</c:v>
                </c:pt>
                <c:pt idx="47026">
                  <c:v>-217.71</c:v>
                </c:pt>
                <c:pt idx="47027">
                  <c:v>-217.69399999999999</c:v>
                </c:pt>
                <c:pt idx="47028">
                  <c:v>-217.678</c:v>
                </c:pt>
                <c:pt idx="47029">
                  <c:v>-217.66200000000001</c:v>
                </c:pt>
                <c:pt idx="47030">
                  <c:v>-217.64599999999999</c:v>
                </c:pt>
                <c:pt idx="47031">
                  <c:v>-217.63</c:v>
                </c:pt>
                <c:pt idx="47032">
                  <c:v>-217.614</c:v>
                </c:pt>
                <c:pt idx="47033">
                  <c:v>-217.59800000000001</c:v>
                </c:pt>
                <c:pt idx="47034">
                  <c:v>-217.58199999999999</c:v>
                </c:pt>
                <c:pt idx="47035">
                  <c:v>-217.566</c:v>
                </c:pt>
                <c:pt idx="47036">
                  <c:v>-217.55</c:v>
                </c:pt>
                <c:pt idx="47037">
                  <c:v>-217.53399999999999</c:v>
                </c:pt>
                <c:pt idx="47038">
                  <c:v>-217.518</c:v>
                </c:pt>
                <c:pt idx="47039">
                  <c:v>-217.50200000000001</c:v>
                </c:pt>
                <c:pt idx="47040">
                  <c:v>-217.48599999999999</c:v>
                </c:pt>
                <c:pt idx="47041">
                  <c:v>-217.47</c:v>
                </c:pt>
                <c:pt idx="47042">
                  <c:v>-217.45400000000001</c:v>
                </c:pt>
                <c:pt idx="47043">
                  <c:v>-217.43799999999999</c:v>
                </c:pt>
                <c:pt idx="47044">
                  <c:v>-217.422</c:v>
                </c:pt>
                <c:pt idx="47045">
                  <c:v>-217.40600000000001</c:v>
                </c:pt>
                <c:pt idx="47046">
                  <c:v>-217.39</c:v>
                </c:pt>
                <c:pt idx="47047">
                  <c:v>-217.374</c:v>
                </c:pt>
                <c:pt idx="47048">
                  <c:v>-217.358</c:v>
                </c:pt>
                <c:pt idx="47049">
                  <c:v>-217.34200000000001</c:v>
                </c:pt>
                <c:pt idx="47050">
                  <c:v>-217.32599999999999</c:v>
                </c:pt>
                <c:pt idx="47051">
                  <c:v>-217.31</c:v>
                </c:pt>
                <c:pt idx="47052">
                  <c:v>-217.29400000000001</c:v>
                </c:pt>
                <c:pt idx="47053">
                  <c:v>-217.27799999999999</c:v>
                </c:pt>
                <c:pt idx="47054">
                  <c:v>-217.262</c:v>
                </c:pt>
                <c:pt idx="47055">
                  <c:v>-217.24600000000001</c:v>
                </c:pt>
                <c:pt idx="47056">
                  <c:v>-217.23</c:v>
                </c:pt>
                <c:pt idx="47057">
                  <c:v>-217.214</c:v>
                </c:pt>
                <c:pt idx="47058">
                  <c:v>-217.19800000000001</c:v>
                </c:pt>
                <c:pt idx="47059">
                  <c:v>-217.18199999999999</c:v>
                </c:pt>
                <c:pt idx="47060">
                  <c:v>-217.166</c:v>
                </c:pt>
                <c:pt idx="47061">
                  <c:v>-217.15</c:v>
                </c:pt>
                <c:pt idx="47062">
                  <c:v>-217.13399999999999</c:v>
                </c:pt>
                <c:pt idx="47063">
                  <c:v>-217.11799999999999</c:v>
                </c:pt>
                <c:pt idx="47064">
                  <c:v>-217.102</c:v>
                </c:pt>
                <c:pt idx="47065">
                  <c:v>-217.08600000000001</c:v>
                </c:pt>
                <c:pt idx="47066">
                  <c:v>-217.07</c:v>
                </c:pt>
                <c:pt idx="47067">
                  <c:v>-217.054</c:v>
                </c:pt>
                <c:pt idx="47068">
                  <c:v>-217.03800000000001</c:v>
                </c:pt>
                <c:pt idx="47069">
                  <c:v>-217.02199999999999</c:v>
                </c:pt>
                <c:pt idx="47070">
                  <c:v>-217.006</c:v>
                </c:pt>
                <c:pt idx="47071">
                  <c:v>-216.99</c:v>
                </c:pt>
                <c:pt idx="47072">
                  <c:v>-216.97399999999999</c:v>
                </c:pt>
                <c:pt idx="47073">
                  <c:v>-216.958</c:v>
                </c:pt>
                <c:pt idx="47074">
                  <c:v>-216.94200000000001</c:v>
                </c:pt>
                <c:pt idx="47075">
                  <c:v>-216.92599999999999</c:v>
                </c:pt>
                <c:pt idx="47076">
                  <c:v>-216.91</c:v>
                </c:pt>
                <c:pt idx="47077">
                  <c:v>-216.89400000000001</c:v>
                </c:pt>
                <c:pt idx="47078">
                  <c:v>-216.87799999999999</c:v>
                </c:pt>
                <c:pt idx="47079">
                  <c:v>-216.86199999999999</c:v>
                </c:pt>
                <c:pt idx="47080">
                  <c:v>-216.846</c:v>
                </c:pt>
                <c:pt idx="47081">
                  <c:v>-216.83</c:v>
                </c:pt>
                <c:pt idx="47082">
                  <c:v>-216.81399999999999</c:v>
                </c:pt>
                <c:pt idx="47083">
                  <c:v>-216.798</c:v>
                </c:pt>
                <c:pt idx="47084">
                  <c:v>-216.78200000000001</c:v>
                </c:pt>
                <c:pt idx="47085">
                  <c:v>-216.76599999999999</c:v>
                </c:pt>
                <c:pt idx="47086">
                  <c:v>-216.75</c:v>
                </c:pt>
                <c:pt idx="47087">
                  <c:v>-216.73400000000001</c:v>
                </c:pt>
                <c:pt idx="47088">
                  <c:v>-216.71799999999999</c:v>
                </c:pt>
                <c:pt idx="47089">
                  <c:v>-216.702</c:v>
                </c:pt>
                <c:pt idx="47090">
                  <c:v>-216.68600000000001</c:v>
                </c:pt>
                <c:pt idx="47091">
                  <c:v>-216.67</c:v>
                </c:pt>
                <c:pt idx="47092">
                  <c:v>-216.654</c:v>
                </c:pt>
                <c:pt idx="47093">
                  <c:v>-216.63800000000001</c:v>
                </c:pt>
                <c:pt idx="47094">
                  <c:v>-216.62200000000001</c:v>
                </c:pt>
                <c:pt idx="47095">
                  <c:v>-216.60599999999999</c:v>
                </c:pt>
                <c:pt idx="47096">
                  <c:v>-216.59</c:v>
                </c:pt>
                <c:pt idx="47097">
                  <c:v>-216.57400000000001</c:v>
                </c:pt>
                <c:pt idx="47098">
                  <c:v>-216.55799999999999</c:v>
                </c:pt>
                <c:pt idx="47099">
                  <c:v>-216.542</c:v>
                </c:pt>
                <c:pt idx="47100">
                  <c:v>-216.52600000000001</c:v>
                </c:pt>
                <c:pt idx="47101">
                  <c:v>-216.51</c:v>
                </c:pt>
                <c:pt idx="47102">
                  <c:v>-216.494</c:v>
                </c:pt>
                <c:pt idx="47103">
                  <c:v>-216.47800000000001</c:v>
                </c:pt>
                <c:pt idx="47104">
                  <c:v>-216.46199999999999</c:v>
                </c:pt>
                <c:pt idx="47105">
                  <c:v>-216.446</c:v>
                </c:pt>
                <c:pt idx="47106">
                  <c:v>-216.43</c:v>
                </c:pt>
                <c:pt idx="47107">
                  <c:v>-216.41399999999999</c:v>
                </c:pt>
                <c:pt idx="47108">
                  <c:v>-216.398</c:v>
                </c:pt>
                <c:pt idx="47109">
                  <c:v>-216.38200000000001</c:v>
                </c:pt>
                <c:pt idx="47110">
                  <c:v>-216.36600000000001</c:v>
                </c:pt>
                <c:pt idx="47111">
                  <c:v>-216.35</c:v>
                </c:pt>
                <c:pt idx="47112">
                  <c:v>-216.334</c:v>
                </c:pt>
                <c:pt idx="47113">
                  <c:v>-216.31800000000001</c:v>
                </c:pt>
                <c:pt idx="47114">
                  <c:v>-216.30199999999999</c:v>
                </c:pt>
                <c:pt idx="47115">
                  <c:v>-216.286</c:v>
                </c:pt>
                <c:pt idx="47116">
                  <c:v>-216.27099999999999</c:v>
                </c:pt>
                <c:pt idx="47117">
                  <c:v>-216.255</c:v>
                </c:pt>
                <c:pt idx="47118">
                  <c:v>-216.239</c:v>
                </c:pt>
                <c:pt idx="47119">
                  <c:v>-216.22300000000001</c:v>
                </c:pt>
                <c:pt idx="47120">
                  <c:v>-216.20699999999999</c:v>
                </c:pt>
                <c:pt idx="47121">
                  <c:v>-216.191</c:v>
                </c:pt>
                <c:pt idx="47122">
                  <c:v>-216.17500000000001</c:v>
                </c:pt>
                <c:pt idx="47123">
                  <c:v>-216.15899999999999</c:v>
                </c:pt>
                <c:pt idx="47124">
                  <c:v>-216.143</c:v>
                </c:pt>
                <c:pt idx="47125">
                  <c:v>-216.12700000000001</c:v>
                </c:pt>
                <c:pt idx="47126">
                  <c:v>-216.11099999999999</c:v>
                </c:pt>
                <c:pt idx="47127">
                  <c:v>-216.095</c:v>
                </c:pt>
                <c:pt idx="47128">
                  <c:v>-216.07900000000001</c:v>
                </c:pt>
                <c:pt idx="47129">
                  <c:v>-216.06299999999999</c:v>
                </c:pt>
                <c:pt idx="47130">
                  <c:v>-216.047</c:v>
                </c:pt>
                <c:pt idx="47131">
                  <c:v>-216.03100000000001</c:v>
                </c:pt>
                <c:pt idx="47132">
                  <c:v>-216.01499999999999</c:v>
                </c:pt>
                <c:pt idx="47133">
                  <c:v>-215.999</c:v>
                </c:pt>
                <c:pt idx="47134">
                  <c:v>-215.983</c:v>
                </c:pt>
                <c:pt idx="47135">
                  <c:v>-215.96700000000001</c:v>
                </c:pt>
                <c:pt idx="47136">
                  <c:v>-215.95099999999999</c:v>
                </c:pt>
                <c:pt idx="47137">
                  <c:v>-215.935</c:v>
                </c:pt>
                <c:pt idx="47138">
                  <c:v>-215.91900000000001</c:v>
                </c:pt>
                <c:pt idx="47139">
                  <c:v>-215.90299999999999</c:v>
                </c:pt>
                <c:pt idx="47140">
                  <c:v>-215.887</c:v>
                </c:pt>
                <c:pt idx="47141">
                  <c:v>-215.87100000000001</c:v>
                </c:pt>
                <c:pt idx="47142">
                  <c:v>-215.85499999999999</c:v>
                </c:pt>
                <c:pt idx="47143">
                  <c:v>-215.839</c:v>
                </c:pt>
                <c:pt idx="47144">
                  <c:v>-215.82300000000001</c:v>
                </c:pt>
                <c:pt idx="47145">
                  <c:v>-215.80699999999999</c:v>
                </c:pt>
                <c:pt idx="47146">
                  <c:v>-215.791</c:v>
                </c:pt>
                <c:pt idx="47147">
                  <c:v>-215.77500000000001</c:v>
                </c:pt>
                <c:pt idx="47148">
                  <c:v>-215.75899999999999</c:v>
                </c:pt>
                <c:pt idx="47149">
                  <c:v>-215.74299999999999</c:v>
                </c:pt>
                <c:pt idx="47150">
                  <c:v>-215.727</c:v>
                </c:pt>
                <c:pt idx="47151">
                  <c:v>-215.71100000000001</c:v>
                </c:pt>
                <c:pt idx="47152">
                  <c:v>-215.69499999999999</c:v>
                </c:pt>
                <c:pt idx="47153">
                  <c:v>-215.679</c:v>
                </c:pt>
                <c:pt idx="47154">
                  <c:v>-215.66300000000001</c:v>
                </c:pt>
                <c:pt idx="47155">
                  <c:v>-215.64699999999999</c:v>
                </c:pt>
                <c:pt idx="47156">
                  <c:v>-215.631</c:v>
                </c:pt>
                <c:pt idx="47157">
                  <c:v>-215.61500000000001</c:v>
                </c:pt>
                <c:pt idx="47158">
                  <c:v>-215.59899999999999</c:v>
                </c:pt>
                <c:pt idx="47159">
                  <c:v>-215.583</c:v>
                </c:pt>
                <c:pt idx="47160">
                  <c:v>-215.56700000000001</c:v>
                </c:pt>
                <c:pt idx="47161">
                  <c:v>-215.55099999999999</c:v>
                </c:pt>
                <c:pt idx="47162">
                  <c:v>-215.535</c:v>
                </c:pt>
                <c:pt idx="47163">
                  <c:v>-215.51900000000001</c:v>
                </c:pt>
                <c:pt idx="47164">
                  <c:v>-215.50299999999999</c:v>
                </c:pt>
                <c:pt idx="47165">
                  <c:v>-215.48699999999999</c:v>
                </c:pt>
                <c:pt idx="47166">
                  <c:v>-215.471</c:v>
                </c:pt>
                <c:pt idx="47167">
                  <c:v>-215.45500000000001</c:v>
                </c:pt>
                <c:pt idx="47168">
                  <c:v>-215.43899999999999</c:v>
                </c:pt>
                <c:pt idx="47169">
                  <c:v>-215.423</c:v>
                </c:pt>
                <c:pt idx="47170">
                  <c:v>-215.40700000000001</c:v>
                </c:pt>
                <c:pt idx="47171">
                  <c:v>-215.39099999999999</c:v>
                </c:pt>
                <c:pt idx="47172">
                  <c:v>-215.375</c:v>
                </c:pt>
                <c:pt idx="47173">
                  <c:v>-215.35900000000001</c:v>
                </c:pt>
                <c:pt idx="47174">
                  <c:v>-215.34299999999999</c:v>
                </c:pt>
                <c:pt idx="47175">
                  <c:v>-215.327</c:v>
                </c:pt>
                <c:pt idx="47176">
                  <c:v>-215.31100000000001</c:v>
                </c:pt>
                <c:pt idx="47177">
                  <c:v>-215.29499999999999</c:v>
                </c:pt>
                <c:pt idx="47178">
                  <c:v>-215.279</c:v>
                </c:pt>
                <c:pt idx="47179">
                  <c:v>-215.26300000000001</c:v>
                </c:pt>
                <c:pt idx="47180">
                  <c:v>-215.24700000000001</c:v>
                </c:pt>
                <c:pt idx="47181">
                  <c:v>-215.23099999999999</c:v>
                </c:pt>
                <c:pt idx="47182">
                  <c:v>-215.215</c:v>
                </c:pt>
                <c:pt idx="47183">
                  <c:v>-215.19900000000001</c:v>
                </c:pt>
                <c:pt idx="47184">
                  <c:v>-215.18299999999999</c:v>
                </c:pt>
                <c:pt idx="47185">
                  <c:v>-215.167</c:v>
                </c:pt>
                <c:pt idx="47186">
                  <c:v>-215.15100000000001</c:v>
                </c:pt>
                <c:pt idx="47187">
                  <c:v>-215.13499999999999</c:v>
                </c:pt>
                <c:pt idx="47188">
                  <c:v>-215.119</c:v>
                </c:pt>
                <c:pt idx="47189">
                  <c:v>-215.10300000000001</c:v>
                </c:pt>
                <c:pt idx="47190">
                  <c:v>-215.08699999999999</c:v>
                </c:pt>
                <c:pt idx="47191">
                  <c:v>-215.071</c:v>
                </c:pt>
                <c:pt idx="47192">
                  <c:v>-215.05500000000001</c:v>
                </c:pt>
                <c:pt idx="47193">
                  <c:v>-215.03899999999999</c:v>
                </c:pt>
                <c:pt idx="47194">
                  <c:v>-215.023</c:v>
                </c:pt>
                <c:pt idx="47195">
                  <c:v>-215.00700000000001</c:v>
                </c:pt>
                <c:pt idx="47196">
                  <c:v>-214.99100000000001</c:v>
                </c:pt>
                <c:pt idx="47197">
                  <c:v>-214.97499999999999</c:v>
                </c:pt>
                <c:pt idx="47198">
                  <c:v>-214.959</c:v>
                </c:pt>
                <c:pt idx="47199">
                  <c:v>-214.94300000000001</c:v>
                </c:pt>
                <c:pt idx="47200">
                  <c:v>-214.92699999999999</c:v>
                </c:pt>
                <c:pt idx="47201">
                  <c:v>-214.911</c:v>
                </c:pt>
                <c:pt idx="47202">
                  <c:v>-214.89500000000001</c:v>
                </c:pt>
                <c:pt idx="47203">
                  <c:v>-214.87899999999999</c:v>
                </c:pt>
                <c:pt idx="47204">
                  <c:v>-214.863</c:v>
                </c:pt>
                <c:pt idx="47205">
                  <c:v>-214.84700000000001</c:v>
                </c:pt>
                <c:pt idx="47206">
                  <c:v>-214.83099999999999</c:v>
                </c:pt>
                <c:pt idx="47207">
                  <c:v>-214.815</c:v>
                </c:pt>
                <c:pt idx="47208">
                  <c:v>-214.79900000000001</c:v>
                </c:pt>
                <c:pt idx="47209">
                  <c:v>-214.78299999999999</c:v>
                </c:pt>
                <c:pt idx="47210">
                  <c:v>-214.767</c:v>
                </c:pt>
                <c:pt idx="47211">
                  <c:v>-214.751</c:v>
                </c:pt>
                <c:pt idx="47212">
                  <c:v>-214.73500000000001</c:v>
                </c:pt>
                <c:pt idx="47213">
                  <c:v>-214.71899999999999</c:v>
                </c:pt>
                <c:pt idx="47214">
                  <c:v>-214.703</c:v>
                </c:pt>
                <c:pt idx="47215">
                  <c:v>-214.68700000000001</c:v>
                </c:pt>
                <c:pt idx="47216">
                  <c:v>-214.67099999999999</c:v>
                </c:pt>
                <c:pt idx="47217">
                  <c:v>-214.655</c:v>
                </c:pt>
                <c:pt idx="47218">
                  <c:v>-214.63900000000001</c:v>
                </c:pt>
                <c:pt idx="47219">
                  <c:v>-214.62299999999999</c:v>
                </c:pt>
                <c:pt idx="47220">
                  <c:v>-214.607</c:v>
                </c:pt>
                <c:pt idx="47221">
                  <c:v>-214.59100000000001</c:v>
                </c:pt>
                <c:pt idx="47222">
                  <c:v>-214.57499999999999</c:v>
                </c:pt>
                <c:pt idx="47223">
                  <c:v>-214.559</c:v>
                </c:pt>
                <c:pt idx="47224">
                  <c:v>-214.54300000000001</c:v>
                </c:pt>
                <c:pt idx="47225">
                  <c:v>-214.52699999999999</c:v>
                </c:pt>
                <c:pt idx="47226">
                  <c:v>-214.511</c:v>
                </c:pt>
                <c:pt idx="47227">
                  <c:v>-214.495</c:v>
                </c:pt>
                <c:pt idx="47228">
                  <c:v>-214.47900000000001</c:v>
                </c:pt>
                <c:pt idx="47229">
                  <c:v>-214.464</c:v>
                </c:pt>
                <c:pt idx="47230">
                  <c:v>-214.44800000000001</c:v>
                </c:pt>
                <c:pt idx="47231">
                  <c:v>-214.43199999999999</c:v>
                </c:pt>
                <c:pt idx="47232">
                  <c:v>-214.416</c:v>
                </c:pt>
                <c:pt idx="47233">
                  <c:v>-214.4</c:v>
                </c:pt>
                <c:pt idx="47234">
                  <c:v>-214.38399999999999</c:v>
                </c:pt>
                <c:pt idx="47235">
                  <c:v>-214.36799999999999</c:v>
                </c:pt>
                <c:pt idx="47236">
                  <c:v>-214.352</c:v>
                </c:pt>
                <c:pt idx="47237">
                  <c:v>-214.33600000000001</c:v>
                </c:pt>
                <c:pt idx="47238">
                  <c:v>-214.32</c:v>
                </c:pt>
                <c:pt idx="47239">
                  <c:v>-214.304</c:v>
                </c:pt>
                <c:pt idx="47240">
                  <c:v>-214.28800000000001</c:v>
                </c:pt>
                <c:pt idx="47241">
                  <c:v>-214.27199999999999</c:v>
                </c:pt>
                <c:pt idx="47242">
                  <c:v>-214.256</c:v>
                </c:pt>
                <c:pt idx="47243">
                  <c:v>-214.24</c:v>
                </c:pt>
                <c:pt idx="47244">
                  <c:v>-214.22399999999999</c:v>
                </c:pt>
                <c:pt idx="47245">
                  <c:v>-214.208</c:v>
                </c:pt>
                <c:pt idx="47246">
                  <c:v>-214.19200000000001</c:v>
                </c:pt>
                <c:pt idx="47247">
                  <c:v>-214.17599999999999</c:v>
                </c:pt>
                <c:pt idx="47248">
                  <c:v>-214.16</c:v>
                </c:pt>
                <c:pt idx="47249">
                  <c:v>-214.14400000000001</c:v>
                </c:pt>
                <c:pt idx="47250">
                  <c:v>-214.12799999999999</c:v>
                </c:pt>
                <c:pt idx="47251">
                  <c:v>-214.11199999999999</c:v>
                </c:pt>
                <c:pt idx="47252">
                  <c:v>-214.096</c:v>
                </c:pt>
                <c:pt idx="47253">
                  <c:v>-214.08</c:v>
                </c:pt>
                <c:pt idx="47254">
                  <c:v>-214.06399999999999</c:v>
                </c:pt>
                <c:pt idx="47255">
                  <c:v>-214.048</c:v>
                </c:pt>
                <c:pt idx="47256">
                  <c:v>-214.03200000000001</c:v>
                </c:pt>
                <c:pt idx="47257">
                  <c:v>-214.01599999999999</c:v>
                </c:pt>
                <c:pt idx="47258">
                  <c:v>-214</c:v>
                </c:pt>
                <c:pt idx="47259">
                  <c:v>-213.98400000000001</c:v>
                </c:pt>
                <c:pt idx="47260">
                  <c:v>-213.96799999999999</c:v>
                </c:pt>
                <c:pt idx="47261">
                  <c:v>-213.952</c:v>
                </c:pt>
                <c:pt idx="47262">
                  <c:v>-213.93600000000001</c:v>
                </c:pt>
                <c:pt idx="47263">
                  <c:v>-213.92</c:v>
                </c:pt>
                <c:pt idx="47264">
                  <c:v>-213.904</c:v>
                </c:pt>
                <c:pt idx="47265">
                  <c:v>-213.88800000000001</c:v>
                </c:pt>
                <c:pt idx="47266">
                  <c:v>-213.87200000000001</c:v>
                </c:pt>
                <c:pt idx="47267">
                  <c:v>-213.85599999999999</c:v>
                </c:pt>
                <c:pt idx="47268">
                  <c:v>-213.84</c:v>
                </c:pt>
                <c:pt idx="47269">
                  <c:v>-213.82400000000001</c:v>
                </c:pt>
                <c:pt idx="47270">
                  <c:v>-213.80799999999999</c:v>
                </c:pt>
                <c:pt idx="47271">
                  <c:v>-213.792</c:v>
                </c:pt>
                <c:pt idx="47272">
                  <c:v>-213.77600000000001</c:v>
                </c:pt>
                <c:pt idx="47273">
                  <c:v>-213.76</c:v>
                </c:pt>
                <c:pt idx="47274">
                  <c:v>-213.744</c:v>
                </c:pt>
                <c:pt idx="47275">
                  <c:v>-213.72800000000001</c:v>
                </c:pt>
                <c:pt idx="47276">
                  <c:v>-213.71199999999999</c:v>
                </c:pt>
                <c:pt idx="47277">
                  <c:v>-213.696</c:v>
                </c:pt>
                <c:pt idx="47278">
                  <c:v>-213.68</c:v>
                </c:pt>
                <c:pt idx="47279">
                  <c:v>-213.66399999999999</c:v>
                </c:pt>
                <c:pt idx="47280">
                  <c:v>-213.648</c:v>
                </c:pt>
                <c:pt idx="47281">
                  <c:v>-213.63200000000001</c:v>
                </c:pt>
                <c:pt idx="47282">
                  <c:v>-213.61600000000001</c:v>
                </c:pt>
                <c:pt idx="47283">
                  <c:v>-213.6</c:v>
                </c:pt>
                <c:pt idx="47284">
                  <c:v>-213.584</c:v>
                </c:pt>
                <c:pt idx="47285">
                  <c:v>-213.56800000000001</c:v>
                </c:pt>
                <c:pt idx="47286">
                  <c:v>-213.55199999999999</c:v>
                </c:pt>
                <c:pt idx="47287">
                  <c:v>-213.536</c:v>
                </c:pt>
                <c:pt idx="47288">
                  <c:v>-213.52</c:v>
                </c:pt>
                <c:pt idx="47289">
                  <c:v>-213.50399999999999</c:v>
                </c:pt>
                <c:pt idx="47290">
                  <c:v>-213.488</c:v>
                </c:pt>
                <c:pt idx="47291">
                  <c:v>-213.47200000000001</c:v>
                </c:pt>
                <c:pt idx="47292">
                  <c:v>-213.45599999999999</c:v>
                </c:pt>
                <c:pt idx="47293">
                  <c:v>-213.44</c:v>
                </c:pt>
                <c:pt idx="47294">
                  <c:v>-213.42400000000001</c:v>
                </c:pt>
                <c:pt idx="47295">
                  <c:v>-213.40799999999999</c:v>
                </c:pt>
                <c:pt idx="47296">
                  <c:v>-213.392</c:v>
                </c:pt>
                <c:pt idx="47297">
                  <c:v>-213.376</c:v>
                </c:pt>
                <c:pt idx="47298">
                  <c:v>-213.36</c:v>
                </c:pt>
                <c:pt idx="47299">
                  <c:v>-213.34399999999999</c:v>
                </c:pt>
                <c:pt idx="47300">
                  <c:v>-213.328</c:v>
                </c:pt>
                <c:pt idx="47301">
                  <c:v>-213.31200000000001</c:v>
                </c:pt>
                <c:pt idx="47302">
                  <c:v>-213.29599999999999</c:v>
                </c:pt>
                <c:pt idx="47303">
                  <c:v>-213.28</c:v>
                </c:pt>
                <c:pt idx="47304">
                  <c:v>-213.26400000000001</c:v>
                </c:pt>
                <c:pt idx="47305">
                  <c:v>-213.24799999999999</c:v>
                </c:pt>
                <c:pt idx="47306">
                  <c:v>-213.232</c:v>
                </c:pt>
                <c:pt idx="47307">
                  <c:v>-213.21600000000001</c:v>
                </c:pt>
                <c:pt idx="47308">
                  <c:v>-213.2</c:v>
                </c:pt>
                <c:pt idx="47309">
                  <c:v>-213.184</c:v>
                </c:pt>
                <c:pt idx="47310">
                  <c:v>-213.16800000000001</c:v>
                </c:pt>
                <c:pt idx="47311">
                  <c:v>-213.15199999999999</c:v>
                </c:pt>
                <c:pt idx="47312">
                  <c:v>-213.136</c:v>
                </c:pt>
                <c:pt idx="47313">
                  <c:v>-213.12</c:v>
                </c:pt>
                <c:pt idx="47314">
                  <c:v>-213.10400000000001</c:v>
                </c:pt>
                <c:pt idx="47315">
                  <c:v>-213.08799999999999</c:v>
                </c:pt>
                <c:pt idx="47316">
                  <c:v>-213.072</c:v>
                </c:pt>
                <c:pt idx="47317">
                  <c:v>-213.05600000000001</c:v>
                </c:pt>
                <c:pt idx="47318">
                  <c:v>-213.04</c:v>
                </c:pt>
                <c:pt idx="47319">
                  <c:v>-213.024</c:v>
                </c:pt>
                <c:pt idx="47320">
                  <c:v>-213.00800000000001</c:v>
                </c:pt>
                <c:pt idx="47321">
                  <c:v>-212.99199999999999</c:v>
                </c:pt>
                <c:pt idx="47322">
                  <c:v>-212.976</c:v>
                </c:pt>
                <c:pt idx="47323">
                  <c:v>-212.96</c:v>
                </c:pt>
                <c:pt idx="47324">
                  <c:v>-212.94399999999999</c:v>
                </c:pt>
                <c:pt idx="47325">
                  <c:v>-212.928</c:v>
                </c:pt>
                <c:pt idx="47326">
                  <c:v>-212.91200000000001</c:v>
                </c:pt>
                <c:pt idx="47327">
                  <c:v>-212.89599999999999</c:v>
                </c:pt>
                <c:pt idx="47328">
                  <c:v>-212.88</c:v>
                </c:pt>
                <c:pt idx="47329">
                  <c:v>-212.864</c:v>
                </c:pt>
                <c:pt idx="47330">
                  <c:v>-212.84800000000001</c:v>
                </c:pt>
                <c:pt idx="47331">
                  <c:v>-212.83199999999999</c:v>
                </c:pt>
                <c:pt idx="47332">
                  <c:v>-212.816</c:v>
                </c:pt>
                <c:pt idx="47333">
                  <c:v>-212.8</c:v>
                </c:pt>
                <c:pt idx="47334">
                  <c:v>-212.78399999999999</c:v>
                </c:pt>
                <c:pt idx="47335">
                  <c:v>-212.768</c:v>
                </c:pt>
                <c:pt idx="47336">
                  <c:v>-212.75200000000001</c:v>
                </c:pt>
                <c:pt idx="47337">
                  <c:v>-212.73599999999999</c:v>
                </c:pt>
                <c:pt idx="47338">
                  <c:v>-212.72</c:v>
                </c:pt>
                <c:pt idx="47339">
                  <c:v>-212.70400000000001</c:v>
                </c:pt>
                <c:pt idx="47340">
                  <c:v>-212.68799999999999</c:v>
                </c:pt>
                <c:pt idx="47341">
                  <c:v>-212.672</c:v>
                </c:pt>
                <c:pt idx="47342">
                  <c:v>-212.65600000000001</c:v>
                </c:pt>
                <c:pt idx="47343">
                  <c:v>-212.64099999999999</c:v>
                </c:pt>
                <c:pt idx="47344">
                  <c:v>-212.625</c:v>
                </c:pt>
                <c:pt idx="47345">
                  <c:v>-212.60900000000001</c:v>
                </c:pt>
                <c:pt idx="47346">
                  <c:v>-212.59299999999999</c:v>
                </c:pt>
                <c:pt idx="47347">
                  <c:v>-212.577</c:v>
                </c:pt>
                <c:pt idx="47348">
                  <c:v>-212.56100000000001</c:v>
                </c:pt>
                <c:pt idx="47349">
                  <c:v>-212.54499999999999</c:v>
                </c:pt>
                <c:pt idx="47350">
                  <c:v>-212.529</c:v>
                </c:pt>
                <c:pt idx="47351">
                  <c:v>-212.51300000000001</c:v>
                </c:pt>
                <c:pt idx="47352">
                  <c:v>-212.49700000000001</c:v>
                </c:pt>
                <c:pt idx="47353">
                  <c:v>-212.48099999999999</c:v>
                </c:pt>
                <c:pt idx="47354">
                  <c:v>-212.465</c:v>
                </c:pt>
                <c:pt idx="47355">
                  <c:v>-212.44900000000001</c:v>
                </c:pt>
                <c:pt idx="47356">
                  <c:v>-212.43299999999999</c:v>
                </c:pt>
                <c:pt idx="47357">
                  <c:v>-212.417</c:v>
                </c:pt>
                <c:pt idx="47358">
                  <c:v>-212.40100000000001</c:v>
                </c:pt>
                <c:pt idx="47359">
                  <c:v>-212.38499999999999</c:v>
                </c:pt>
                <c:pt idx="47360">
                  <c:v>-212.369</c:v>
                </c:pt>
                <c:pt idx="47361">
                  <c:v>-212.35300000000001</c:v>
                </c:pt>
                <c:pt idx="47362">
                  <c:v>-212.33699999999999</c:v>
                </c:pt>
                <c:pt idx="47363">
                  <c:v>-212.321</c:v>
                </c:pt>
                <c:pt idx="47364">
                  <c:v>-212.30500000000001</c:v>
                </c:pt>
                <c:pt idx="47365">
                  <c:v>-212.28899999999999</c:v>
                </c:pt>
                <c:pt idx="47366">
                  <c:v>-212.273</c:v>
                </c:pt>
                <c:pt idx="47367">
                  <c:v>-212.25700000000001</c:v>
                </c:pt>
                <c:pt idx="47368">
                  <c:v>-212.24100000000001</c:v>
                </c:pt>
                <c:pt idx="47369">
                  <c:v>-212.22499999999999</c:v>
                </c:pt>
                <c:pt idx="47370">
                  <c:v>-212.209</c:v>
                </c:pt>
                <c:pt idx="47371">
                  <c:v>-212.19300000000001</c:v>
                </c:pt>
                <c:pt idx="47372">
                  <c:v>-212.17699999999999</c:v>
                </c:pt>
                <c:pt idx="47373">
                  <c:v>-212.161</c:v>
                </c:pt>
                <c:pt idx="47374">
                  <c:v>-212.14500000000001</c:v>
                </c:pt>
                <c:pt idx="47375">
                  <c:v>-212.12899999999999</c:v>
                </c:pt>
                <c:pt idx="47376">
                  <c:v>-212.113</c:v>
                </c:pt>
                <c:pt idx="47377">
                  <c:v>-212.09700000000001</c:v>
                </c:pt>
                <c:pt idx="47378">
                  <c:v>-212.08099999999999</c:v>
                </c:pt>
                <c:pt idx="47379">
                  <c:v>-212.065</c:v>
                </c:pt>
                <c:pt idx="47380">
                  <c:v>-212.04900000000001</c:v>
                </c:pt>
                <c:pt idx="47381">
                  <c:v>-212.03299999999999</c:v>
                </c:pt>
                <c:pt idx="47382">
                  <c:v>-212.017</c:v>
                </c:pt>
                <c:pt idx="47383">
                  <c:v>-212.001</c:v>
                </c:pt>
                <c:pt idx="47384">
                  <c:v>-211.98500000000001</c:v>
                </c:pt>
                <c:pt idx="47385">
                  <c:v>-211.96899999999999</c:v>
                </c:pt>
                <c:pt idx="47386">
                  <c:v>-211.953</c:v>
                </c:pt>
                <c:pt idx="47387">
                  <c:v>-211.93700000000001</c:v>
                </c:pt>
                <c:pt idx="47388">
                  <c:v>-211.92099999999999</c:v>
                </c:pt>
                <c:pt idx="47389">
                  <c:v>-211.905</c:v>
                </c:pt>
                <c:pt idx="47390">
                  <c:v>-211.88900000000001</c:v>
                </c:pt>
                <c:pt idx="47391">
                  <c:v>-211.87299999999999</c:v>
                </c:pt>
                <c:pt idx="47392">
                  <c:v>-211.857</c:v>
                </c:pt>
                <c:pt idx="47393">
                  <c:v>-211.84100000000001</c:v>
                </c:pt>
                <c:pt idx="47394">
                  <c:v>-211.82499999999999</c:v>
                </c:pt>
                <c:pt idx="47395">
                  <c:v>-211.809</c:v>
                </c:pt>
                <c:pt idx="47396">
                  <c:v>-211.79300000000001</c:v>
                </c:pt>
                <c:pt idx="47397">
                  <c:v>-211.77699999999999</c:v>
                </c:pt>
                <c:pt idx="47398">
                  <c:v>-211.761</c:v>
                </c:pt>
                <c:pt idx="47399">
                  <c:v>-211.745</c:v>
                </c:pt>
                <c:pt idx="47400">
                  <c:v>-211.72900000000001</c:v>
                </c:pt>
                <c:pt idx="47401">
                  <c:v>-211.71299999999999</c:v>
                </c:pt>
                <c:pt idx="47402">
                  <c:v>-211.697</c:v>
                </c:pt>
                <c:pt idx="47403">
                  <c:v>-211.68100000000001</c:v>
                </c:pt>
                <c:pt idx="47404">
                  <c:v>-211.66499999999999</c:v>
                </c:pt>
                <c:pt idx="47405">
                  <c:v>-211.649</c:v>
                </c:pt>
                <c:pt idx="47406">
                  <c:v>-211.63300000000001</c:v>
                </c:pt>
                <c:pt idx="47407">
                  <c:v>-211.61699999999999</c:v>
                </c:pt>
                <c:pt idx="47408">
                  <c:v>-211.601</c:v>
                </c:pt>
                <c:pt idx="47409">
                  <c:v>-211.58500000000001</c:v>
                </c:pt>
                <c:pt idx="47410">
                  <c:v>-211.56899999999999</c:v>
                </c:pt>
                <c:pt idx="47411">
                  <c:v>-211.553</c:v>
                </c:pt>
                <c:pt idx="47412">
                  <c:v>-211.53700000000001</c:v>
                </c:pt>
                <c:pt idx="47413">
                  <c:v>-211.52099999999999</c:v>
                </c:pt>
                <c:pt idx="47414">
                  <c:v>-211.505</c:v>
                </c:pt>
                <c:pt idx="47415">
                  <c:v>-211.489</c:v>
                </c:pt>
                <c:pt idx="47416">
                  <c:v>-211.47300000000001</c:v>
                </c:pt>
                <c:pt idx="47417">
                  <c:v>-211.45699999999999</c:v>
                </c:pt>
                <c:pt idx="47418">
                  <c:v>-211.441</c:v>
                </c:pt>
                <c:pt idx="47419">
                  <c:v>-211.42500000000001</c:v>
                </c:pt>
                <c:pt idx="47420">
                  <c:v>-211.40899999999999</c:v>
                </c:pt>
                <c:pt idx="47421">
                  <c:v>-211.393</c:v>
                </c:pt>
                <c:pt idx="47422">
                  <c:v>-211.37700000000001</c:v>
                </c:pt>
                <c:pt idx="47423">
                  <c:v>-211.36099999999999</c:v>
                </c:pt>
                <c:pt idx="47424">
                  <c:v>-211.345</c:v>
                </c:pt>
                <c:pt idx="47425">
                  <c:v>-211.32900000000001</c:v>
                </c:pt>
                <c:pt idx="47426">
                  <c:v>-211.31299999999999</c:v>
                </c:pt>
                <c:pt idx="47427">
                  <c:v>-211.297</c:v>
                </c:pt>
                <c:pt idx="47428">
                  <c:v>-211.28100000000001</c:v>
                </c:pt>
                <c:pt idx="47429">
                  <c:v>-211.26499999999999</c:v>
                </c:pt>
                <c:pt idx="47430">
                  <c:v>-211.249</c:v>
                </c:pt>
                <c:pt idx="47431">
                  <c:v>-211.233</c:v>
                </c:pt>
                <c:pt idx="47432">
                  <c:v>-211.21700000000001</c:v>
                </c:pt>
                <c:pt idx="47433">
                  <c:v>-211.20099999999999</c:v>
                </c:pt>
                <c:pt idx="47434">
                  <c:v>-211.185</c:v>
                </c:pt>
                <c:pt idx="47435">
                  <c:v>-211.16900000000001</c:v>
                </c:pt>
                <c:pt idx="47436">
                  <c:v>-211.15299999999999</c:v>
                </c:pt>
                <c:pt idx="47437">
                  <c:v>-211.137</c:v>
                </c:pt>
                <c:pt idx="47438">
                  <c:v>-211.12100000000001</c:v>
                </c:pt>
                <c:pt idx="47439">
                  <c:v>-211.10499999999999</c:v>
                </c:pt>
                <c:pt idx="47440">
                  <c:v>-211.089</c:v>
                </c:pt>
                <c:pt idx="47441">
                  <c:v>-211.07300000000001</c:v>
                </c:pt>
                <c:pt idx="47442">
                  <c:v>-211.05699999999999</c:v>
                </c:pt>
                <c:pt idx="47443">
                  <c:v>-211.041</c:v>
                </c:pt>
                <c:pt idx="47444">
                  <c:v>-211.02500000000001</c:v>
                </c:pt>
                <c:pt idx="47445">
                  <c:v>-211.00899999999999</c:v>
                </c:pt>
                <c:pt idx="47446">
                  <c:v>-210.99299999999999</c:v>
                </c:pt>
                <c:pt idx="47447">
                  <c:v>-210.977</c:v>
                </c:pt>
                <c:pt idx="47448">
                  <c:v>-210.96100000000001</c:v>
                </c:pt>
                <c:pt idx="47449">
                  <c:v>-210.94499999999999</c:v>
                </c:pt>
                <c:pt idx="47450">
                  <c:v>-210.929</c:v>
                </c:pt>
                <c:pt idx="47451">
                  <c:v>-210.91300000000001</c:v>
                </c:pt>
                <c:pt idx="47452">
                  <c:v>-210.89699999999999</c:v>
                </c:pt>
                <c:pt idx="47453">
                  <c:v>-210.881</c:v>
                </c:pt>
                <c:pt idx="47454">
                  <c:v>-210.86500000000001</c:v>
                </c:pt>
                <c:pt idx="47455">
                  <c:v>-210.84899999999999</c:v>
                </c:pt>
                <c:pt idx="47456">
                  <c:v>-210.833</c:v>
                </c:pt>
                <c:pt idx="47457">
                  <c:v>-210.81800000000001</c:v>
                </c:pt>
                <c:pt idx="47458">
                  <c:v>-210.80199999999999</c:v>
                </c:pt>
                <c:pt idx="47459">
                  <c:v>-210.786</c:v>
                </c:pt>
                <c:pt idx="47460">
                  <c:v>-210.77</c:v>
                </c:pt>
                <c:pt idx="47461">
                  <c:v>-210.75399999999999</c:v>
                </c:pt>
                <c:pt idx="47462">
                  <c:v>-210.738</c:v>
                </c:pt>
                <c:pt idx="47463">
                  <c:v>-210.72200000000001</c:v>
                </c:pt>
                <c:pt idx="47464">
                  <c:v>-210.70599999999999</c:v>
                </c:pt>
                <c:pt idx="47465">
                  <c:v>-210.69</c:v>
                </c:pt>
                <c:pt idx="47466">
                  <c:v>-210.67400000000001</c:v>
                </c:pt>
                <c:pt idx="47467">
                  <c:v>-210.65799999999999</c:v>
                </c:pt>
                <c:pt idx="47468">
                  <c:v>-210.642</c:v>
                </c:pt>
                <c:pt idx="47469">
                  <c:v>-210.626</c:v>
                </c:pt>
                <c:pt idx="47470">
                  <c:v>-210.61</c:v>
                </c:pt>
                <c:pt idx="47471">
                  <c:v>-210.59399999999999</c:v>
                </c:pt>
                <c:pt idx="47472">
                  <c:v>-210.578</c:v>
                </c:pt>
                <c:pt idx="47473">
                  <c:v>-210.56200000000001</c:v>
                </c:pt>
                <c:pt idx="47474">
                  <c:v>-210.54599999999999</c:v>
                </c:pt>
                <c:pt idx="47475">
                  <c:v>-210.53</c:v>
                </c:pt>
                <c:pt idx="47476">
                  <c:v>-210.51400000000001</c:v>
                </c:pt>
                <c:pt idx="47477">
                  <c:v>-210.49799999999999</c:v>
                </c:pt>
                <c:pt idx="47478">
                  <c:v>-210.482</c:v>
                </c:pt>
                <c:pt idx="47479">
                  <c:v>-210.46600000000001</c:v>
                </c:pt>
                <c:pt idx="47480">
                  <c:v>-210.45</c:v>
                </c:pt>
                <c:pt idx="47481">
                  <c:v>-210.434</c:v>
                </c:pt>
                <c:pt idx="47482">
                  <c:v>-210.41800000000001</c:v>
                </c:pt>
                <c:pt idx="47483">
                  <c:v>-210.40199999999999</c:v>
                </c:pt>
                <c:pt idx="47484">
                  <c:v>-210.386</c:v>
                </c:pt>
                <c:pt idx="47485">
                  <c:v>-210.37</c:v>
                </c:pt>
                <c:pt idx="47486">
                  <c:v>-210.35400000000001</c:v>
                </c:pt>
                <c:pt idx="47487">
                  <c:v>-210.33799999999999</c:v>
                </c:pt>
                <c:pt idx="47488">
                  <c:v>-210.322</c:v>
                </c:pt>
                <c:pt idx="47489">
                  <c:v>-210.30600000000001</c:v>
                </c:pt>
                <c:pt idx="47490">
                  <c:v>-210.29</c:v>
                </c:pt>
                <c:pt idx="47491">
                  <c:v>-210.274</c:v>
                </c:pt>
                <c:pt idx="47492">
                  <c:v>-210.25800000000001</c:v>
                </c:pt>
                <c:pt idx="47493">
                  <c:v>-210.24199999999999</c:v>
                </c:pt>
                <c:pt idx="47494">
                  <c:v>-210.226</c:v>
                </c:pt>
                <c:pt idx="47495">
                  <c:v>-210.21</c:v>
                </c:pt>
                <c:pt idx="47496">
                  <c:v>-210.19399999999999</c:v>
                </c:pt>
                <c:pt idx="47497">
                  <c:v>-210.178</c:v>
                </c:pt>
                <c:pt idx="47498">
                  <c:v>-210.16200000000001</c:v>
                </c:pt>
                <c:pt idx="47499">
                  <c:v>-210.14599999999999</c:v>
                </c:pt>
                <c:pt idx="47500">
                  <c:v>-210.13</c:v>
                </c:pt>
                <c:pt idx="47501">
                  <c:v>-210.114</c:v>
                </c:pt>
                <c:pt idx="47502">
                  <c:v>-210.09800000000001</c:v>
                </c:pt>
                <c:pt idx="47503">
                  <c:v>-210.08199999999999</c:v>
                </c:pt>
                <c:pt idx="47504">
                  <c:v>-210.066</c:v>
                </c:pt>
                <c:pt idx="47505">
                  <c:v>-210.05</c:v>
                </c:pt>
                <c:pt idx="47506">
                  <c:v>-210.03399999999999</c:v>
                </c:pt>
                <c:pt idx="47507">
                  <c:v>-210.018</c:v>
                </c:pt>
                <c:pt idx="47508">
                  <c:v>-210.00200000000001</c:v>
                </c:pt>
                <c:pt idx="47509">
                  <c:v>-209.98599999999999</c:v>
                </c:pt>
                <c:pt idx="47510">
                  <c:v>-209.97</c:v>
                </c:pt>
                <c:pt idx="47511">
                  <c:v>-209.95400000000001</c:v>
                </c:pt>
                <c:pt idx="47512">
                  <c:v>-209.93799999999999</c:v>
                </c:pt>
                <c:pt idx="47513">
                  <c:v>-209.922</c:v>
                </c:pt>
                <c:pt idx="47514">
                  <c:v>-209.90600000000001</c:v>
                </c:pt>
                <c:pt idx="47515">
                  <c:v>-209.89</c:v>
                </c:pt>
                <c:pt idx="47516">
                  <c:v>-209.874</c:v>
                </c:pt>
                <c:pt idx="47517">
                  <c:v>-209.858</c:v>
                </c:pt>
                <c:pt idx="47518">
                  <c:v>-209.84200000000001</c:v>
                </c:pt>
                <c:pt idx="47519">
                  <c:v>-209.82599999999999</c:v>
                </c:pt>
                <c:pt idx="47520">
                  <c:v>-209.81</c:v>
                </c:pt>
                <c:pt idx="47521">
                  <c:v>-209.79400000000001</c:v>
                </c:pt>
                <c:pt idx="47522">
                  <c:v>-209.77799999999999</c:v>
                </c:pt>
                <c:pt idx="47523">
                  <c:v>-209.762</c:v>
                </c:pt>
                <c:pt idx="47524">
                  <c:v>-209.74600000000001</c:v>
                </c:pt>
                <c:pt idx="47525">
                  <c:v>-209.73</c:v>
                </c:pt>
                <c:pt idx="47526">
                  <c:v>-209.714</c:v>
                </c:pt>
                <c:pt idx="47527">
                  <c:v>-209.69800000000001</c:v>
                </c:pt>
                <c:pt idx="47528">
                  <c:v>-209.68199999999999</c:v>
                </c:pt>
                <c:pt idx="47529">
                  <c:v>-209.666</c:v>
                </c:pt>
                <c:pt idx="47530">
                  <c:v>-209.65</c:v>
                </c:pt>
                <c:pt idx="47531">
                  <c:v>-209.63399999999999</c:v>
                </c:pt>
                <c:pt idx="47532">
                  <c:v>-209.61799999999999</c:v>
                </c:pt>
                <c:pt idx="47533">
                  <c:v>-209.602</c:v>
                </c:pt>
                <c:pt idx="47534">
                  <c:v>-209.58600000000001</c:v>
                </c:pt>
                <c:pt idx="47535">
                  <c:v>-209.57</c:v>
                </c:pt>
                <c:pt idx="47536">
                  <c:v>-209.554</c:v>
                </c:pt>
                <c:pt idx="47537">
                  <c:v>-209.53800000000001</c:v>
                </c:pt>
                <c:pt idx="47538">
                  <c:v>-209.52199999999999</c:v>
                </c:pt>
                <c:pt idx="47539">
                  <c:v>-209.506</c:v>
                </c:pt>
                <c:pt idx="47540">
                  <c:v>-209.49</c:v>
                </c:pt>
                <c:pt idx="47541">
                  <c:v>-209.47399999999999</c:v>
                </c:pt>
                <c:pt idx="47542">
                  <c:v>-209.458</c:v>
                </c:pt>
                <c:pt idx="47543">
                  <c:v>-209.44200000000001</c:v>
                </c:pt>
                <c:pt idx="47544">
                  <c:v>-209.42599999999999</c:v>
                </c:pt>
                <c:pt idx="47545">
                  <c:v>-209.41</c:v>
                </c:pt>
                <c:pt idx="47546">
                  <c:v>-209.39400000000001</c:v>
                </c:pt>
                <c:pt idx="47547">
                  <c:v>-209.37799999999999</c:v>
                </c:pt>
                <c:pt idx="47548">
                  <c:v>-209.36199999999999</c:v>
                </c:pt>
                <c:pt idx="47549">
                  <c:v>-209.346</c:v>
                </c:pt>
                <c:pt idx="47550">
                  <c:v>-209.33</c:v>
                </c:pt>
                <c:pt idx="47551">
                  <c:v>-209.31399999999999</c:v>
                </c:pt>
                <c:pt idx="47552">
                  <c:v>-209.298</c:v>
                </c:pt>
                <c:pt idx="47553">
                  <c:v>-209.28200000000001</c:v>
                </c:pt>
                <c:pt idx="47554">
                  <c:v>-209.26599999999999</c:v>
                </c:pt>
                <c:pt idx="47555">
                  <c:v>-209.25</c:v>
                </c:pt>
                <c:pt idx="47556">
                  <c:v>-209.23400000000001</c:v>
                </c:pt>
                <c:pt idx="47557">
                  <c:v>-209.21799999999999</c:v>
                </c:pt>
                <c:pt idx="47558">
                  <c:v>-209.202</c:v>
                </c:pt>
                <c:pt idx="47559">
                  <c:v>-209.18600000000001</c:v>
                </c:pt>
                <c:pt idx="47560">
                  <c:v>-209.17</c:v>
                </c:pt>
                <c:pt idx="47561">
                  <c:v>-209.154</c:v>
                </c:pt>
                <c:pt idx="47562">
                  <c:v>-209.13800000000001</c:v>
                </c:pt>
                <c:pt idx="47563">
                  <c:v>-209.12200000000001</c:v>
                </c:pt>
                <c:pt idx="47564">
                  <c:v>-209.10599999999999</c:v>
                </c:pt>
                <c:pt idx="47565">
                  <c:v>-209.09</c:v>
                </c:pt>
                <c:pt idx="47566">
                  <c:v>-209.07400000000001</c:v>
                </c:pt>
                <c:pt idx="47567">
                  <c:v>-209.05799999999999</c:v>
                </c:pt>
                <c:pt idx="47568">
                  <c:v>-209.042</c:v>
                </c:pt>
                <c:pt idx="47569">
                  <c:v>-209.02600000000001</c:v>
                </c:pt>
                <c:pt idx="47570">
                  <c:v>-209.01</c:v>
                </c:pt>
                <c:pt idx="47571">
                  <c:v>-208.995</c:v>
                </c:pt>
                <c:pt idx="47572">
                  <c:v>-208.97900000000001</c:v>
                </c:pt>
                <c:pt idx="47573">
                  <c:v>-208.96299999999999</c:v>
                </c:pt>
                <c:pt idx="47574">
                  <c:v>-208.947</c:v>
                </c:pt>
                <c:pt idx="47575">
                  <c:v>-208.93100000000001</c:v>
                </c:pt>
                <c:pt idx="47576">
                  <c:v>-208.91499999999999</c:v>
                </c:pt>
                <c:pt idx="47577">
                  <c:v>-208.899</c:v>
                </c:pt>
                <c:pt idx="47578">
                  <c:v>-208.88300000000001</c:v>
                </c:pt>
                <c:pt idx="47579">
                  <c:v>-208.86699999999999</c:v>
                </c:pt>
                <c:pt idx="47580">
                  <c:v>-208.851</c:v>
                </c:pt>
                <c:pt idx="47581">
                  <c:v>-208.83500000000001</c:v>
                </c:pt>
                <c:pt idx="47582">
                  <c:v>-208.81899999999999</c:v>
                </c:pt>
                <c:pt idx="47583">
                  <c:v>-208.803</c:v>
                </c:pt>
                <c:pt idx="47584">
                  <c:v>-208.78700000000001</c:v>
                </c:pt>
                <c:pt idx="47585">
                  <c:v>-208.77099999999999</c:v>
                </c:pt>
                <c:pt idx="47586">
                  <c:v>-208.755</c:v>
                </c:pt>
                <c:pt idx="47587">
                  <c:v>-208.739</c:v>
                </c:pt>
                <c:pt idx="47588">
                  <c:v>-208.72300000000001</c:v>
                </c:pt>
                <c:pt idx="47589">
                  <c:v>-208.70699999999999</c:v>
                </c:pt>
                <c:pt idx="47590">
                  <c:v>-208.691</c:v>
                </c:pt>
                <c:pt idx="47591">
                  <c:v>-208.67500000000001</c:v>
                </c:pt>
                <c:pt idx="47592">
                  <c:v>-208.65899999999999</c:v>
                </c:pt>
                <c:pt idx="47593">
                  <c:v>-208.643</c:v>
                </c:pt>
                <c:pt idx="47594">
                  <c:v>-208.62700000000001</c:v>
                </c:pt>
                <c:pt idx="47595">
                  <c:v>-208.61099999999999</c:v>
                </c:pt>
                <c:pt idx="47596">
                  <c:v>-208.595</c:v>
                </c:pt>
                <c:pt idx="47597">
                  <c:v>-208.57900000000001</c:v>
                </c:pt>
                <c:pt idx="47598">
                  <c:v>-208.56299999999999</c:v>
                </c:pt>
                <c:pt idx="47599">
                  <c:v>-208.547</c:v>
                </c:pt>
                <c:pt idx="47600">
                  <c:v>-208.53100000000001</c:v>
                </c:pt>
                <c:pt idx="47601">
                  <c:v>-208.51499999999999</c:v>
                </c:pt>
                <c:pt idx="47602">
                  <c:v>-208.499</c:v>
                </c:pt>
                <c:pt idx="47603">
                  <c:v>-208.483</c:v>
                </c:pt>
                <c:pt idx="47604">
                  <c:v>-208.46700000000001</c:v>
                </c:pt>
                <c:pt idx="47605">
                  <c:v>-208.45099999999999</c:v>
                </c:pt>
                <c:pt idx="47606">
                  <c:v>-208.435</c:v>
                </c:pt>
                <c:pt idx="47607">
                  <c:v>-208.41900000000001</c:v>
                </c:pt>
                <c:pt idx="47608">
                  <c:v>-208.40299999999999</c:v>
                </c:pt>
                <c:pt idx="47609">
                  <c:v>-208.387</c:v>
                </c:pt>
                <c:pt idx="47610">
                  <c:v>-208.37100000000001</c:v>
                </c:pt>
                <c:pt idx="47611">
                  <c:v>-208.35499999999999</c:v>
                </c:pt>
                <c:pt idx="47612">
                  <c:v>-208.339</c:v>
                </c:pt>
                <c:pt idx="47613">
                  <c:v>-208.32300000000001</c:v>
                </c:pt>
                <c:pt idx="47614">
                  <c:v>-208.30699999999999</c:v>
                </c:pt>
                <c:pt idx="47615">
                  <c:v>-208.291</c:v>
                </c:pt>
                <c:pt idx="47616">
                  <c:v>-208.27500000000001</c:v>
                </c:pt>
                <c:pt idx="47617">
                  <c:v>-208.25899999999999</c:v>
                </c:pt>
                <c:pt idx="47618">
                  <c:v>-208.24299999999999</c:v>
                </c:pt>
                <c:pt idx="47619">
                  <c:v>-208.227</c:v>
                </c:pt>
                <c:pt idx="47620">
                  <c:v>-208.21100000000001</c:v>
                </c:pt>
                <c:pt idx="47621">
                  <c:v>-208.19499999999999</c:v>
                </c:pt>
                <c:pt idx="47622">
                  <c:v>-208.179</c:v>
                </c:pt>
                <c:pt idx="47623">
                  <c:v>-208.16300000000001</c:v>
                </c:pt>
                <c:pt idx="47624">
                  <c:v>-208.14699999999999</c:v>
                </c:pt>
                <c:pt idx="47625">
                  <c:v>-208.131</c:v>
                </c:pt>
                <c:pt idx="47626">
                  <c:v>-208.11500000000001</c:v>
                </c:pt>
                <c:pt idx="47627">
                  <c:v>-208.09899999999999</c:v>
                </c:pt>
                <c:pt idx="47628">
                  <c:v>-208.083</c:v>
                </c:pt>
                <c:pt idx="47629">
                  <c:v>-208.06700000000001</c:v>
                </c:pt>
                <c:pt idx="47630">
                  <c:v>-208.05099999999999</c:v>
                </c:pt>
                <c:pt idx="47631">
                  <c:v>-208.035</c:v>
                </c:pt>
                <c:pt idx="47632">
                  <c:v>-208.01900000000001</c:v>
                </c:pt>
                <c:pt idx="47633">
                  <c:v>-208.00299999999999</c:v>
                </c:pt>
                <c:pt idx="47634">
                  <c:v>-207.98699999999999</c:v>
                </c:pt>
                <c:pt idx="47635">
                  <c:v>-207.971</c:v>
                </c:pt>
                <c:pt idx="47636">
                  <c:v>-207.95500000000001</c:v>
                </c:pt>
                <c:pt idx="47637">
                  <c:v>-207.93899999999999</c:v>
                </c:pt>
                <c:pt idx="47638">
                  <c:v>-207.923</c:v>
                </c:pt>
                <c:pt idx="47639">
                  <c:v>-207.90700000000001</c:v>
                </c:pt>
                <c:pt idx="47640">
                  <c:v>-207.89099999999999</c:v>
                </c:pt>
                <c:pt idx="47641">
                  <c:v>-207.875</c:v>
                </c:pt>
                <c:pt idx="47642">
                  <c:v>-207.85900000000001</c:v>
                </c:pt>
                <c:pt idx="47643">
                  <c:v>-207.84299999999999</c:v>
                </c:pt>
                <c:pt idx="47644">
                  <c:v>-207.827</c:v>
                </c:pt>
                <c:pt idx="47645">
                  <c:v>-207.81100000000001</c:v>
                </c:pt>
                <c:pt idx="47646">
                  <c:v>-207.79499999999999</c:v>
                </c:pt>
                <c:pt idx="47647">
                  <c:v>-207.779</c:v>
                </c:pt>
                <c:pt idx="47648">
                  <c:v>-207.76300000000001</c:v>
                </c:pt>
                <c:pt idx="47649">
                  <c:v>-207.74700000000001</c:v>
                </c:pt>
                <c:pt idx="47650">
                  <c:v>-207.73099999999999</c:v>
                </c:pt>
                <c:pt idx="47651">
                  <c:v>-207.715</c:v>
                </c:pt>
                <c:pt idx="47652">
                  <c:v>-207.69900000000001</c:v>
                </c:pt>
                <c:pt idx="47653">
                  <c:v>-207.68299999999999</c:v>
                </c:pt>
                <c:pt idx="47654">
                  <c:v>-207.667</c:v>
                </c:pt>
                <c:pt idx="47655">
                  <c:v>-207.65100000000001</c:v>
                </c:pt>
                <c:pt idx="47656">
                  <c:v>-207.63499999999999</c:v>
                </c:pt>
                <c:pt idx="47657">
                  <c:v>-207.619</c:v>
                </c:pt>
                <c:pt idx="47658">
                  <c:v>-207.60300000000001</c:v>
                </c:pt>
                <c:pt idx="47659">
                  <c:v>-207.58699999999999</c:v>
                </c:pt>
                <c:pt idx="47660">
                  <c:v>-207.571</c:v>
                </c:pt>
                <c:pt idx="47661">
                  <c:v>-207.55500000000001</c:v>
                </c:pt>
                <c:pt idx="47662">
                  <c:v>-207.53899999999999</c:v>
                </c:pt>
                <c:pt idx="47663">
                  <c:v>-207.523</c:v>
                </c:pt>
                <c:pt idx="47664">
                  <c:v>-207.50700000000001</c:v>
                </c:pt>
                <c:pt idx="47665">
                  <c:v>-207.49100000000001</c:v>
                </c:pt>
                <c:pt idx="47666">
                  <c:v>-207.47499999999999</c:v>
                </c:pt>
                <c:pt idx="47667">
                  <c:v>-207.459</c:v>
                </c:pt>
                <c:pt idx="47668">
                  <c:v>-207.44300000000001</c:v>
                </c:pt>
                <c:pt idx="47669">
                  <c:v>-207.42699999999999</c:v>
                </c:pt>
                <c:pt idx="47670">
                  <c:v>-207.411</c:v>
                </c:pt>
                <c:pt idx="47671">
                  <c:v>-207.39500000000001</c:v>
                </c:pt>
                <c:pt idx="47672">
                  <c:v>-207.37899999999999</c:v>
                </c:pt>
                <c:pt idx="47673">
                  <c:v>-207.363</c:v>
                </c:pt>
                <c:pt idx="47674">
                  <c:v>-207.34700000000001</c:v>
                </c:pt>
                <c:pt idx="47675">
                  <c:v>-207.33099999999999</c:v>
                </c:pt>
                <c:pt idx="47676">
                  <c:v>-207.315</c:v>
                </c:pt>
                <c:pt idx="47677">
                  <c:v>-207.29900000000001</c:v>
                </c:pt>
                <c:pt idx="47678">
                  <c:v>-207.28299999999999</c:v>
                </c:pt>
                <c:pt idx="47679">
                  <c:v>-207.267</c:v>
                </c:pt>
                <c:pt idx="47680">
                  <c:v>-207.251</c:v>
                </c:pt>
                <c:pt idx="47681">
                  <c:v>-207.23500000000001</c:v>
                </c:pt>
                <c:pt idx="47682">
                  <c:v>-207.21899999999999</c:v>
                </c:pt>
                <c:pt idx="47683">
                  <c:v>-207.203</c:v>
                </c:pt>
                <c:pt idx="47684">
                  <c:v>-207.18799999999999</c:v>
                </c:pt>
                <c:pt idx="47685">
                  <c:v>-207.172</c:v>
                </c:pt>
                <c:pt idx="47686">
                  <c:v>-207.15600000000001</c:v>
                </c:pt>
                <c:pt idx="47687">
                  <c:v>-207.14</c:v>
                </c:pt>
                <c:pt idx="47688">
                  <c:v>-207.124</c:v>
                </c:pt>
                <c:pt idx="47689">
                  <c:v>-207.108</c:v>
                </c:pt>
                <c:pt idx="47690">
                  <c:v>-207.09200000000001</c:v>
                </c:pt>
                <c:pt idx="47691">
                  <c:v>-207.07599999999999</c:v>
                </c:pt>
                <c:pt idx="47692">
                  <c:v>-207.06</c:v>
                </c:pt>
                <c:pt idx="47693">
                  <c:v>-207.04400000000001</c:v>
                </c:pt>
                <c:pt idx="47694">
                  <c:v>-207.02799999999999</c:v>
                </c:pt>
                <c:pt idx="47695">
                  <c:v>-207.012</c:v>
                </c:pt>
                <c:pt idx="47696">
                  <c:v>-206.99600000000001</c:v>
                </c:pt>
                <c:pt idx="47697">
                  <c:v>-206.98</c:v>
                </c:pt>
                <c:pt idx="47698">
                  <c:v>-206.964</c:v>
                </c:pt>
                <c:pt idx="47699">
                  <c:v>-206.94800000000001</c:v>
                </c:pt>
                <c:pt idx="47700">
                  <c:v>-206.93199999999999</c:v>
                </c:pt>
                <c:pt idx="47701">
                  <c:v>-206.916</c:v>
                </c:pt>
                <c:pt idx="47702">
                  <c:v>-206.9</c:v>
                </c:pt>
                <c:pt idx="47703">
                  <c:v>-206.88399999999999</c:v>
                </c:pt>
                <c:pt idx="47704">
                  <c:v>-206.86799999999999</c:v>
                </c:pt>
                <c:pt idx="47705">
                  <c:v>-206.852</c:v>
                </c:pt>
                <c:pt idx="47706">
                  <c:v>-206.83600000000001</c:v>
                </c:pt>
                <c:pt idx="47707">
                  <c:v>-206.82</c:v>
                </c:pt>
                <c:pt idx="47708">
                  <c:v>-206.804</c:v>
                </c:pt>
                <c:pt idx="47709">
                  <c:v>-206.78800000000001</c:v>
                </c:pt>
                <c:pt idx="47710">
                  <c:v>-206.77199999999999</c:v>
                </c:pt>
                <c:pt idx="47711">
                  <c:v>-206.756</c:v>
                </c:pt>
                <c:pt idx="47712">
                  <c:v>-206.74</c:v>
                </c:pt>
                <c:pt idx="47713">
                  <c:v>-206.72399999999999</c:v>
                </c:pt>
                <c:pt idx="47714">
                  <c:v>-206.708</c:v>
                </c:pt>
                <c:pt idx="47715">
                  <c:v>-206.69200000000001</c:v>
                </c:pt>
                <c:pt idx="47716">
                  <c:v>-206.67599999999999</c:v>
                </c:pt>
                <c:pt idx="47717">
                  <c:v>-206.66</c:v>
                </c:pt>
                <c:pt idx="47718">
                  <c:v>-206.64400000000001</c:v>
                </c:pt>
                <c:pt idx="47719">
                  <c:v>-206.62799999999999</c:v>
                </c:pt>
                <c:pt idx="47720">
                  <c:v>-206.61199999999999</c:v>
                </c:pt>
                <c:pt idx="47721">
                  <c:v>-206.596</c:v>
                </c:pt>
                <c:pt idx="47722">
                  <c:v>-206.58</c:v>
                </c:pt>
                <c:pt idx="47723">
                  <c:v>-206.56399999999999</c:v>
                </c:pt>
                <c:pt idx="47724">
                  <c:v>-206.548</c:v>
                </c:pt>
                <c:pt idx="47725">
                  <c:v>-206.53200000000001</c:v>
                </c:pt>
                <c:pt idx="47726">
                  <c:v>-206.51599999999999</c:v>
                </c:pt>
                <c:pt idx="47727">
                  <c:v>-206.5</c:v>
                </c:pt>
                <c:pt idx="47728">
                  <c:v>-206.48400000000001</c:v>
                </c:pt>
                <c:pt idx="47729">
                  <c:v>-206.46799999999999</c:v>
                </c:pt>
                <c:pt idx="47730">
                  <c:v>-206.452</c:v>
                </c:pt>
                <c:pt idx="47731">
                  <c:v>-206.43600000000001</c:v>
                </c:pt>
                <c:pt idx="47732">
                  <c:v>-206.42</c:v>
                </c:pt>
                <c:pt idx="47733">
                  <c:v>-206.404</c:v>
                </c:pt>
                <c:pt idx="47734">
                  <c:v>-206.38800000000001</c:v>
                </c:pt>
                <c:pt idx="47735">
                  <c:v>-206.37200000000001</c:v>
                </c:pt>
                <c:pt idx="47736">
                  <c:v>-206.35599999999999</c:v>
                </c:pt>
                <c:pt idx="47737">
                  <c:v>-206.34</c:v>
                </c:pt>
                <c:pt idx="47738">
                  <c:v>-206.32400000000001</c:v>
                </c:pt>
                <c:pt idx="47739">
                  <c:v>-206.30799999999999</c:v>
                </c:pt>
                <c:pt idx="47740">
                  <c:v>-206.292</c:v>
                </c:pt>
                <c:pt idx="47741">
                  <c:v>-206.27600000000001</c:v>
                </c:pt>
                <c:pt idx="47742">
                  <c:v>-206.26</c:v>
                </c:pt>
                <c:pt idx="47743">
                  <c:v>-206.244</c:v>
                </c:pt>
                <c:pt idx="47744">
                  <c:v>-206.22800000000001</c:v>
                </c:pt>
                <c:pt idx="47745">
                  <c:v>-206.21199999999999</c:v>
                </c:pt>
                <c:pt idx="47746">
                  <c:v>-206.196</c:v>
                </c:pt>
                <c:pt idx="47747">
                  <c:v>-206.18</c:v>
                </c:pt>
                <c:pt idx="47748">
                  <c:v>-206.16399999999999</c:v>
                </c:pt>
                <c:pt idx="47749">
                  <c:v>-206.148</c:v>
                </c:pt>
                <c:pt idx="47750">
                  <c:v>-206.13200000000001</c:v>
                </c:pt>
                <c:pt idx="47751">
                  <c:v>-206.11600000000001</c:v>
                </c:pt>
                <c:pt idx="47752">
                  <c:v>-206.1</c:v>
                </c:pt>
                <c:pt idx="47753">
                  <c:v>-206.084</c:v>
                </c:pt>
                <c:pt idx="47754">
                  <c:v>-206.06800000000001</c:v>
                </c:pt>
                <c:pt idx="47755">
                  <c:v>-206.05199999999999</c:v>
                </c:pt>
                <c:pt idx="47756">
                  <c:v>-206.036</c:v>
                </c:pt>
                <c:pt idx="47757">
                  <c:v>-206.02</c:v>
                </c:pt>
                <c:pt idx="47758">
                  <c:v>-206.00399999999999</c:v>
                </c:pt>
                <c:pt idx="47759">
                  <c:v>-205.988</c:v>
                </c:pt>
                <c:pt idx="47760">
                  <c:v>-205.97200000000001</c:v>
                </c:pt>
                <c:pt idx="47761">
                  <c:v>-205.95599999999999</c:v>
                </c:pt>
                <c:pt idx="47762">
                  <c:v>-205.94</c:v>
                </c:pt>
                <c:pt idx="47763">
                  <c:v>-205.92400000000001</c:v>
                </c:pt>
                <c:pt idx="47764">
                  <c:v>-205.90799999999999</c:v>
                </c:pt>
                <c:pt idx="47765">
                  <c:v>-205.892</c:v>
                </c:pt>
                <c:pt idx="47766">
                  <c:v>-205.876</c:v>
                </c:pt>
                <c:pt idx="47767">
                  <c:v>-205.86</c:v>
                </c:pt>
                <c:pt idx="47768">
                  <c:v>-205.84399999999999</c:v>
                </c:pt>
                <c:pt idx="47769">
                  <c:v>-205.828</c:v>
                </c:pt>
                <c:pt idx="47770">
                  <c:v>-205.81200000000001</c:v>
                </c:pt>
                <c:pt idx="47771">
                  <c:v>-205.79599999999999</c:v>
                </c:pt>
                <c:pt idx="47772">
                  <c:v>-205.78</c:v>
                </c:pt>
                <c:pt idx="47773">
                  <c:v>-205.76400000000001</c:v>
                </c:pt>
                <c:pt idx="47774">
                  <c:v>-205.74799999999999</c:v>
                </c:pt>
                <c:pt idx="47775">
                  <c:v>-205.732</c:v>
                </c:pt>
                <c:pt idx="47776">
                  <c:v>-205.71600000000001</c:v>
                </c:pt>
                <c:pt idx="47777">
                  <c:v>-205.7</c:v>
                </c:pt>
                <c:pt idx="47778">
                  <c:v>-205.684</c:v>
                </c:pt>
                <c:pt idx="47779">
                  <c:v>-205.66800000000001</c:v>
                </c:pt>
                <c:pt idx="47780">
                  <c:v>-205.65199999999999</c:v>
                </c:pt>
                <c:pt idx="47781">
                  <c:v>-205.636</c:v>
                </c:pt>
                <c:pt idx="47782">
                  <c:v>-205.62</c:v>
                </c:pt>
                <c:pt idx="47783">
                  <c:v>-205.60400000000001</c:v>
                </c:pt>
                <c:pt idx="47784">
                  <c:v>-205.58799999999999</c:v>
                </c:pt>
                <c:pt idx="47785">
                  <c:v>-205.572</c:v>
                </c:pt>
                <c:pt idx="47786">
                  <c:v>-205.55600000000001</c:v>
                </c:pt>
                <c:pt idx="47787">
                  <c:v>-205.54</c:v>
                </c:pt>
                <c:pt idx="47788">
                  <c:v>-205.524</c:v>
                </c:pt>
                <c:pt idx="47789">
                  <c:v>-205.50800000000001</c:v>
                </c:pt>
                <c:pt idx="47790">
                  <c:v>-205.49199999999999</c:v>
                </c:pt>
                <c:pt idx="47791">
                  <c:v>-205.476</c:v>
                </c:pt>
                <c:pt idx="47792">
                  <c:v>-205.46</c:v>
                </c:pt>
                <c:pt idx="47793">
                  <c:v>-205.44399999999999</c:v>
                </c:pt>
                <c:pt idx="47794">
                  <c:v>-205.428</c:v>
                </c:pt>
                <c:pt idx="47795">
                  <c:v>-205.41200000000001</c:v>
                </c:pt>
                <c:pt idx="47796">
                  <c:v>-205.39599999999999</c:v>
                </c:pt>
                <c:pt idx="47797">
                  <c:v>-205.38</c:v>
                </c:pt>
                <c:pt idx="47798">
                  <c:v>-205.36500000000001</c:v>
                </c:pt>
                <c:pt idx="47799">
                  <c:v>-205.34899999999999</c:v>
                </c:pt>
                <c:pt idx="47800">
                  <c:v>-205.333</c:v>
                </c:pt>
                <c:pt idx="47801">
                  <c:v>-205.31700000000001</c:v>
                </c:pt>
                <c:pt idx="47802">
                  <c:v>-205.30099999999999</c:v>
                </c:pt>
                <c:pt idx="47803">
                  <c:v>-205.285</c:v>
                </c:pt>
                <c:pt idx="47804">
                  <c:v>-205.26900000000001</c:v>
                </c:pt>
                <c:pt idx="47805">
                  <c:v>-205.25299999999999</c:v>
                </c:pt>
                <c:pt idx="47806">
                  <c:v>-205.23699999999999</c:v>
                </c:pt>
                <c:pt idx="47807">
                  <c:v>-205.221</c:v>
                </c:pt>
                <c:pt idx="47808">
                  <c:v>-205.20500000000001</c:v>
                </c:pt>
                <c:pt idx="47809">
                  <c:v>-205.18899999999999</c:v>
                </c:pt>
                <c:pt idx="47810">
                  <c:v>-205.173</c:v>
                </c:pt>
                <c:pt idx="47811">
                  <c:v>-205.15700000000001</c:v>
                </c:pt>
                <c:pt idx="47812">
                  <c:v>-205.14099999999999</c:v>
                </c:pt>
                <c:pt idx="47813">
                  <c:v>-205.125</c:v>
                </c:pt>
                <c:pt idx="47814">
                  <c:v>-205.10900000000001</c:v>
                </c:pt>
                <c:pt idx="47815">
                  <c:v>-205.09299999999999</c:v>
                </c:pt>
                <c:pt idx="47816">
                  <c:v>-205.077</c:v>
                </c:pt>
                <c:pt idx="47817">
                  <c:v>-205.06100000000001</c:v>
                </c:pt>
                <c:pt idx="47818">
                  <c:v>-205.04499999999999</c:v>
                </c:pt>
                <c:pt idx="47819">
                  <c:v>-205.029</c:v>
                </c:pt>
                <c:pt idx="47820">
                  <c:v>-205.01300000000001</c:v>
                </c:pt>
                <c:pt idx="47821">
                  <c:v>-204.99700000000001</c:v>
                </c:pt>
                <c:pt idx="47822">
                  <c:v>-204.98099999999999</c:v>
                </c:pt>
                <c:pt idx="47823">
                  <c:v>-204.965</c:v>
                </c:pt>
                <c:pt idx="47824">
                  <c:v>-204.94900000000001</c:v>
                </c:pt>
                <c:pt idx="47825">
                  <c:v>-204.93299999999999</c:v>
                </c:pt>
                <c:pt idx="47826">
                  <c:v>-204.917</c:v>
                </c:pt>
                <c:pt idx="47827">
                  <c:v>-204.90100000000001</c:v>
                </c:pt>
                <c:pt idx="47828">
                  <c:v>-204.88499999999999</c:v>
                </c:pt>
                <c:pt idx="47829">
                  <c:v>-204.869</c:v>
                </c:pt>
                <c:pt idx="47830">
                  <c:v>-204.85300000000001</c:v>
                </c:pt>
                <c:pt idx="47831">
                  <c:v>-204.83699999999999</c:v>
                </c:pt>
                <c:pt idx="47832">
                  <c:v>-204.821</c:v>
                </c:pt>
                <c:pt idx="47833">
                  <c:v>-204.80500000000001</c:v>
                </c:pt>
                <c:pt idx="47834">
                  <c:v>-204.78899999999999</c:v>
                </c:pt>
                <c:pt idx="47835">
                  <c:v>-204.773</c:v>
                </c:pt>
                <c:pt idx="47836">
                  <c:v>-204.75700000000001</c:v>
                </c:pt>
                <c:pt idx="47837">
                  <c:v>-204.74100000000001</c:v>
                </c:pt>
                <c:pt idx="47838">
                  <c:v>-204.72499999999999</c:v>
                </c:pt>
                <c:pt idx="47839">
                  <c:v>-204.709</c:v>
                </c:pt>
                <c:pt idx="47840">
                  <c:v>-204.69300000000001</c:v>
                </c:pt>
                <c:pt idx="47841">
                  <c:v>-204.67699999999999</c:v>
                </c:pt>
                <c:pt idx="47842">
                  <c:v>-204.661</c:v>
                </c:pt>
                <c:pt idx="47843">
                  <c:v>-204.64500000000001</c:v>
                </c:pt>
                <c:pt idx="47844">
                  <c:v>-204.62899999999999</c:v>
                </c:pt>
                <c:pt idx="47845">
                  <c:v>-204.613</c:v>
                </c:pt>
                <c:pt idx="47846">
                  <c:v>-204.59700000000001</c:v>
                </c:pt>
                <c:pt idx="47847">
                  <c:v>-204.58099999999999</c:v>
                </c:pt>
                <c:pt idx="47848">
                  <c:v>-204.565</c:v>
                </c:pt>
                <c:pt idx="47849">
                  <c:v>-204.54900000000001</c:v>
                </c:pt>
                <c:pt idx="47850">
                  <c:v>-204.53299999999999</c:v>
                </c:pt>
                <c:pt idx="47851">
                  <c:v>-204.517</c:v>
                </c:pt>
                <c:pt idx="47852">
                  <c:v>-204.501</c:v>
                </c:pt>
                <c:pt idx="47853">
                  <c:v>-204.48500000000001</c:v>
                </c:pt>
                <c:pt idx="47854">
                  <c:v>-204.46899999999999</c:v>
                </c:pt>
                <c:pt idx="47855">
                  <c:v>-204.453</c:v>
                </c:pt>
                <c:pt idx="47856">
                  <c:v>-204.43700000000001</c:v>
                </c:pt>
                <c:pt idx="47857">
                  <c:v>-204.42099999999999</c:v>
                </c:pt>
                <c:pt idx="47858">
                  <c:v>-204.405</c:v>
                </c:pt>
                <c:pt idx="47859">
                  <c:v>-204.38900000000001</c:v>
                </c:pt>
                <c:pt idx="47860">
                  <c:v>-204.37299999999999</c:v>
                </c:pt>
                <c:pt idx="47861">
                  <c:v>-204.357</c:v>
                </c:pt>
                <c:pt idx="47862">
                  <c:v>-204.34100000000001</c:v>
                </c:pt>
                <c:pt idx="47863">
                  <c:v>-204.32499999999999</c:v>
                </c:pt>
                <c:pt idx="47864">
                  <c:v>-204.309</c:v>
                </c:pt>
                <c:pt idx="47865">
                  <c:v>-204.29300000000001</c:v>
                </c:pt>
                <c:pt idx="47866">
                  <c:v>-204.27699999999999</c:v>
                </c:pt>
                <c:pt idx="47867">
                  <c:v>-204.261</c:v>
                </c:pt>
                <c:pt idx="47868">
                  <c:v>-204.245</c:v>
                </c:pt>
                <c:pt idx="47869">
                  <c:v>-204.22900000000001</c:v>
                </c:pt>
                <c:pt idx="47870">
                  <c:v>-204.21299999999999</c:v>
                </c:pt>
                <c:pt idx="47871">
                  <c:v>-204.197</c:v>
                </c:pt>
                <c:pt idx="47872">
                  <c:v>-204.18100000000001</c:v>
                </c:pt>
                <c:pt idx="47873">
                  <c:v>-204.16499999999999</c:v>
                </c:pt>
                <c:pt idx="47874">
                  <c:v>-204.149</c:v>
                </c:pt>
                <c:pt idx="47875">
                  <c:v>-204.13300000000001</c:v>
                </c:pt>
                <c:pt idx="47876">
                  <c:v>-204.11699999999999</c:v>
                </c:pt>
                <c:pt idx="47877">
                  <c:v>-204.101</c:v>
                </c:pt>
                <c:pt idx="47878">
                  <c:v>-204.08500000000001</c:v>
                </c:pt>
                <c:pt idx="47879">
                  <c:v>-204.06899999999999</c:v>
                </c:pt>
                <c:pt idx="47880">
                  <c:v>-204.053</c:v>
                </c:pt>
                <c:pt idx="47881">
                  <c:v>-204.03700000000001</c:v>
                </c:pt>
                <c:pt idx="47882">
                  <c:v>-204.02099999999999</c:v>
                </c:pt>
                <c:pt idx="47883">
                  <c:v>-204.005</c:v>
                </c:pt>
                <c:pt idx="47884">
                  <c:v>-203.989</c:v>
                </c:pt>
                <c:pt idx="47885">
                  <c:v>-203.97300000000001</c:v>
                </c:pt>
                <c:pt idx="47886">
                  <c:v>-203.95699999999999</c:v>
                </c:pt>
                <c:pt idx="47887">
                  <c:v>-203.941</c:v>
                </c:pt>
                <c:pt idx="47888">
                  <c:v>-203.92500000000001</c:v>
                </c:pt>
                <c:pt idx="47889">
                  <c:v>-203.90899999999999</c:v>
                </c:pt>
                <c:pt idx="47890">
                  <c:v>-203.893</c:v>
                </c:pt>
                <c:pt idx="47891">
                  <c:v>-203.87700000000001</c:v>
                </c:pt>
                <c:pt idx="47892">
                  <c:v>-203.86099999999999</c:v>
                </c:pt>
                <c:pt idx="47893">
                  <c:v>-203.845</c:v>
                </c:pt>
                <c:pt idx="47894">
                  <c:v>-203.82900000000001</c:v>
                </c:pt>
                <c:pt idx="47895">
                  <c:v>-203.81299999999999</c:v>
                </c:pt>
                <c:pt idx="47896">
                  <c:v>-203.797</c:v>
                </c:pt>
                <c:pt idx="47897">
                  <c:v>-203.78100000000001</c:v>
                </c:pt>
                <c:pt idx="47898">
                  <c:v>-203.76499999999999</c:v>
                </c:pt>
                <c:pt idx="47899">
                  <c:v>-203.749</c:v>
                </c:pt>
                <c:pt idx="47900">
                  <c:v>-203.733</c:v>
                </c:pt>
                <c:pt idx="47901">
                  <c:v>-203.71700000000001</c:v>
                </c:pt>
                <c:pt idx="47902">
                  <c:v>-203.70099999999999</c:v>
                </c:pt>
                <c:pt idx="47903">
                  <c:v>-203.685</c:v>
                </c:pt>
                <c:pt idx="47904">
                  <c:v>-203.66900000000001</c:v>
                </c:pt>
                <c:pt idx="47905">
                  <c:v>-203.65299999999999</c:v>
                </c:pt>
                <c:pt idx="47906">
                  <c:v>-203.637</c:v>
                </c:pt>
                <c:pt idx="47907">
                  <c:v>-203.62100000000001</c:v>
                </c:pt>
                <c:pt idx="47908">
                  <c:v>-203.60499999999999</c:v>
                </c:pt>
                <c:pt idx="47909">
                  <c:v>-203.589</c:v>
                </c:pt>
                <c:pt idx="47910">
                  <c:v>-203.57300000000001</c:v>
                </c:pt>
                <c:pt idx="47911">
                  <c:v>-203.55699999999999</c:v>
                </c:pt>
                <c:pt idx="47912">
                  <c:v>-203.542</c:v>
                </c:pt>
                <c:pt idx="47913">
                  <c:v>-203.52600000000001</c:v>
                </c:pt>
                <c:pt idx="47914">
                  <c:v>-203.51</c:v>
                </c:pt>
                <c:pt idx="47915">
                  <c:v>-203.494</c:v>
                </c:pt>
                <c:pt idx="47916">
                  <c:v>-203.47800000000001</c:v>
                </c:pt>
                <c:pt idx="47917">
                  <c:v>-203.46199999999999</c:v>
                </c:pt>
                <c:pt idx="47918">
                  <c:v>-203.446</c:v>
                </c:pt>
                <c:pt idx="47919">
                  <c:v>-203.43</c:v>
                </c:pt>
                <c:pt idx="47920">
                  <c:v>-203.41399999999999</c:v>
                </c:pt>
                <c:pt idx="47921">
                  <c:v>-203.398</c:v>
                </c:pt>
                <c:pt idx="47922">
                  <c:v>-203.38200000000001</c:v>
                </c:pt>
                <c:pt idx="47923">
                  <c:v>-203.36600000000001</c:v>
                </c:pt>
                <c:pt idx="47924">
                  <c:v>-203.35</c:v>
                </c:pt>
                <c:pt idx="47925">
                  <c:v>-203.334</c:v>
                </c:pt>
                <c:pt idx="47926">
                  <c:v>-203.31800000000001</c:v>
                </c:pt>
                <c:pt idx="47927">
                  <c:v>-203.30199999999999</c:v>
                </c:pt>
                <c:pt idx="47928">
                  <c:v>-203.286</c:v>
                </c:pt>
                <c:pt idx="47929">
                  <c:v>-203.27</c:v>
                </c:pt>
                <c:pt idx="47930">
                  <c:v>-203.25399999999999</c:v>
                </c:pt>
                <c:pt idx="47931">
                  <c:v>-203.238</c:v>
                </c:pt>
                <c:pt idx="47932">
                  <c:v>-203.22200000000001</c:v>
                </c:pt>
                <c:pt idx="47933">
                  <c:v>-203.20599999999999</c:v>
                </c:pt>
                <c:pt idx="47934">
                  <c:v>-203.19</c:v>
                </c:pt>
                <c:pt idx="47935">
                  <c:v>-203.17400000000001</c:v>
                </c:pt>
                <c:pt idx="47936">
                  <c:v>-203.15799999999999</c:v>
                </c:pt>
                <c:pt idx="47937">
                  <c:v>-203.142</c:v>
                </c:pt>
                <c:pt idx="47938">
                  <c:v>-203.126</c:v>
                </c:pt>
                <c:pt idx="47939">
                  <c:v>-203.11</c:v>
                </c:pt>
                <c:pt idx="47940">
                  <c:v>-203.09399999999999</c:v>
                </c:pt>
                <c:pt idx="47941">
                  <c:v>-203.078</c:v>
                </c:pt>
                <c:pt idx="47942">
                  <c:v>-203.06200000000001</c:v>
                </c:pt>
                <c:pt idx="47943">
                  <c:v>-203.04599999999999</c:v>
                </c:pt>
                <c:pt idx="47944">
                  <c:v>-203.03</c:v>
                </c:pt>
                <c:pt idx="47945">
                  <c:v>-203.01400000000001</c:v>
                </c:pt>
                <c:pt idx="47946">
                  <c:v>-202.99799999999999</c:v>
                </c:pt>
                <c:pt idx="47947">
                  <c:v>-202.982</c:v>
                </c:pt>
                <c:pt idx="47948">
                  <c:v>-202.96600000000001</c:v>
                </c:pt>
                <c:pt idx="47949">
                  <c:v>-202.95</c:v>
                </c:pt>
                <c:pt idx="47950">
                  <c:v>-202.934</c:v>
                </c:pt>
                <c:pt idx="47951">
                  <c:v>-202.91800000000001</c:v>
                </c:pt>
                <c:pt idx="47952">
                  <c:v>-202.90199999999999</c:v>
                </c:pt>
                <c:pt idx="47953">
                  <c:v>-202.886</c:v>
                </c:pt>
                <c:pt idx="47954">
                  <c:v>-202.87</c:v>
                </c:pt>
                <c:pt idx="47955">
                  <c:v>-202.85400000000001</c:v>
                </c:pt>
                <c:pt idx="47956">
                  <c:v>-202.83799999999999</c:v>
                </c:pt>
                <c:pt idx="47957">
                  <c:v>-202.822</c:v>
                </c:pt>
                <c:pt idx="47958">
                  <c:v>-202.80600000000001</c:v>
                </c:pt>
                <c:pt idx="47959">
                  <c:v>-202.79</c:v>
                </c:pt>
                <c:pt idx="47960">
                  <c:v>-202.774</c:v>
                </c:pt>
                <c:pt idx="47961">
                  <c:v>-202.75800000000001</c:v>
                </c:pt>
                <c:pt idx="47962">
                  <c:v>-202.74199999999999</c:v>
                </c:pt>
                <c:pt idx="47963">
                  <c:v>-202.726</c:v>
                </c:pt>
                <c:pt idx="47964">
                  <c:v>-202.71</c:v>
                </c:pt>
                <c:pt idx="47965">
                  <c:v>-202.69399999999999</c:v>
                </c:pt>
                <c:pt idx="47966">
                  <c:v>-202.678</c:v>
                </c:pt>
                <c:pt idx="47967">
                  <c:v>-202.66200000000001</c:v>
                </c:pt>
                <c:pt idx="47968">
                  <c:v>-202.64599999999999</c:v>
                </c:pt>
                <c:pt idx="47969">
                  <c:v>-202.63</c:v>
                </c:pt>
                <c:pt idx="47970">
                  <c:v>-202.614</c:v>
                </c:pt>
                <c:pt idx="47971">
                  <c:v>-202.59800000000001</c:v>
                </c:pt>
                <c:pt idx="47972">
                  <c:v>-202.58199999999999</c:v>
                </c:pt>
                <c:pt idx="47973">
                  <c:v>-202.566</c:v>
                </c:pt>
                <c:pt idx="47974">
                  <c:v>-202.55</c:v>
                </c:pt>
                <c:pt idx="47975">
                  <c:v>-202.53399999999999</c:v>
                </c:pt>
                <c:pt idx="47976">
                  <c:v>-202.518</c:v>
                </c:pt>
                <c:pt idx="47977">
                  <c:v>-202.50200000000001</c:v>
                </c:pt>
                <c:pt idx="47978">
                  <c:v>-202.48599999999999</c:v>
                </c:pt>
                <c:pt idx="47979">
                  <c:v>-202.47</c:v>
                </c:pt>
                <c:pt idx="47980">
                  <c:v>-202.45400000000001</c:v>
                </c:pt>
                <c:pt idx="47981">
                  <c:v>-202.43799999999999</c:v>
                </c:pt>
                <c:pt idx="47982">
                  <c:v>-202.422</c:v>
                </c:pt>
                <c:pt idx="47983">
                  <c:v>-202.40600000000001</c:v>
                </c:pt>
                <c:pt idx="47984">
                  <c:v>-202.39</c:v>
                </c:pt>
                <c:pt idx="47985">
                  <c:v>-202.374</c:v>
                </c:pt>
                <c:pt idx="47986">
                  <c:v>-202.358</c:v>
                </c:pt>
                <c:pt idx="47987">
                  <c:v>-202.34200000000001</c:v>
                </c:pt>
                <c:pt idx="47988">
                  <c:v>-202.32599999999999</c:v>
                </c:pt>
                <c:pt idx="47989">
                  <c:v>-202.31</c:v>
                </c:pt>
                <c:pt idx="47990">
                  <c:v>-202.29400000000001</c:v>
                </c:pt>
                <c:pt idx="47991">
                  <c:v>-202.27799999999999</c:v>
                </c:pt>
                <c:pt idx="47992">
                  <c:v>-202.262</c:v>
                </c:pt>
                <c:pt idx="47993">
                  <c:v>-202.24600000000001</c:v>
                </c:pt>
                <c:pt idx="47994">
                  <c:v>-202.23</c:v>
                </c:pt>
                <c:pt idx="47995">
                  <c:v>-202.214</c:v>
                </c:pt>
                <c:pt idx="47996">
                  <c:v>-202.19800000000001</c:v>
                </c:pt>
                <c:pt idx="47997">
                  <c:v>-202.18199999999999</c:v>
                </c:pt>
                <c:pt idx="47998">
                  <c:v>-202.166</c:v>
                </c:pt>
                <c:pt idx="47999">
                  <c:v>-202.15</c:v>
                </c:pt>
                <c:pt idx="48000">
                  <c:v>-202.13399999999999</c:v>
                </c:pt>
                <c:pt idx="48001">
                  <c:v>-202.11799999999999</c:v>
                </c:pt>
                <c:pt idx="48002">
                  <c:v>-202.102</c:v>
                </c:pt>
                <c:pt idx="48003">
                  <c:v>-202.08600000000001</c:v>
                </c:pt>
                <c:pt idx="48004">
                  <c:v>-202.07</c:v>
                </c:pt>
                <c:pt idx="48005">
                  <c:v>-202.054</c:v>
                </c:pt>
                <c:pt idx="48006">
                  <c:v>-202.03800000000001</c:v>
                </c:pt>
                <c:pt idx="48007">
                  <c:v>-202.02199999999999</c:v>
                </c:pt>
                <c:pt idx="48008">
                  <c:v>-202.006</c:v>
                </c:pt>
                <c:pt idx="48009">
                  <c:v>-201.99</c:v>
                </c:pt>
                <c:pt idx="48010">
                  <c:v>-201.97399999999999</c:v>
                </c:pt>
                <c:pt idx="48011">
                  <c:v>-201.958</c:v>
                </c:pt>
                <c:pt idx="48012">
                  <c:v>-201.94200000000001</c:v>
                </c:pt>
                <c:pt idx="48013">
                  <c:v>-201.92599999999999</c:v>
                </c:pt>
                <c:pt idx="48014">
                  <c:v>-201.91</c:v>
                </c:pt>
                <c:pt idx="48015">
                  <c:v>-201.89400000000001</c:v>
                </c:pt>
                <c:pt idx="48016">
                  <c:v>-201.87799999999999</c:v>
                </c:pt>
                <c:pt idx="48017">
                  <c:v>-201.86199999999999</c:v>
                </c:pt>
                <c:pt idx="48018">
                  <c:v>-201.846</c:v>
                </c:pt>
                <c:pt idx="48019">
                  <c:v>-201.83</c:v>
                </c:pt>
                <c:pt idx="48020">
                  <c:v>-201.81399999999999</c:v>
                </c:pt>
                <c:pt idx="48021">
                  <c:v>-201.798</c:v>
                </c:pt>
                <c:pt idx="48022">
                  <c:v>-201.78200000000001</c:v>
                </c:pt>
                <c:pt idx="48023">
                  <c:v>-201.76599999999999</c:v>
                </c:pt>
                <c:pt idx="48024">
                  <c:v>-201.75</c:v>
                </c:pt>
                <c:pt idx="48025">
                  <c:v>-201.73400000000001</c:v>
                </c:pt>
                <c:pt idx="48026">
                  <c:v>-201.71899999999999</c:v>
                </c:pt>
                <c:pt idx="48027">
                  <c:v>-201.703</c:v>
                </c:pt>
                <c:pt idx="48028">
                  <c:v>-201.68700000000001</c:v>
                </c:pt>
                <c:pt idx="48029">
                  <c:v>-201.67099999999999</c:v>
                </c:pt>
                <c:pt idx="48030">
                  <c:v>-201.655</c:v>
                </c:pt>
                <c:pt idx="48031">
                  <c:v>-201.63900000000001</c:v>
                </c:pt>
                <c:pt idx="48032">
                  <c:v>-201.62299999999999</c:v>
                </c:pt>
                <c:pt idx="48033">
                  <c:v>-201.607</c:v>
                </c:pt>
                <c:pt idx="48034">
                  <c:v>-201.59100000000001</c:v>
                </c:pt>
                <c:pt idx="48035">
                  <c:v>-201.57499999999999</c:v>
                </c:pt>
                <c:pt idx="48036">
                  <c:v>-201.559</c:v>
                </c:pt>
                <c:pt idx="48037">
                  <c:v>-201.54300000000001</c:v>
                </c:pt>
                <c:pt idx="48038">
                  <c:v>-201.52699999999999</c:v>
                </c:pt>
                <c:pt idx="48039">
                  <c:v>-201.511</c:v>
                </c:pt>
                <c:pt idx="48040">
                  <c:v>-201.495</c:v>
                </c:pt>
                <c:pt idx="48041">
                  <c:v>-201.47900000000001</c:v>
                </c:pt>
                <c:pt idx="48042">
                  <c:v>-201.46299999999999</c:v>
                </c:pt>
                <c:pt idx="48043">
                  <c:v>-201.447</c:v>
                </c:pt>
                <c:pt idx="48044">
                  <c:v>-201.43100000000001</c:v>
                </c:pt>
                <c:pt idx="48045">
                  <c:v>-201.41499999999999</c:v>
                </c:pt>
                <c:pt idx="48046">
                  <c:v>-201.399</c:v>
                </c:pt>
                <c:pt idx="48047">
                  <c:v>-201.38300000000001</c:v>
                </c:pt>
                <c:pt idx="48048">
                  <c:v>-201.36699999999999</c:v>
                </c:pt>
                <c:pt idx="48049">
                  <c:v>-201.351</c:v>
                </c:pt>
                <c:pt idx="48050">
                  <c:v>-201.33500000000001</c:v>
                </c:pt>
                <c:pt idx="48051">
                  <c:v>-201.31899999999999</c:v>
                </c:pt>
                <c:pt idx="48052">
                  <c:v>-201.303</c:v>
                </c:pt>
                <c:pt idx="48053">
                  <c:v>-201.28700000000001</c:v>
                </c:pt>
                <c:pt idx="48054">
                  <c:v>-201.27099999999999</c:v>
                </c:pt>
                <c:pt idx="48055">
                  <c:v>-201.255</c:v>
                </c:pt>
                <c:pt idx="48056">
                  <c:v>-201.239</c:v>
                </c:pt>
                <c:pt idx="48057">
                  <c:v>-201.22300000000001</c:v>
                </c:pt>
                <c:pt idx="48058">
                  <c:v>-201.20699999999999</c:v>
                </c:pt>
                <c:pt idx="48059">
                  <c:v>-201.191</c:v>
                </c:pt>
                <c:pt idx="48060">
                  <c:v>-201.17500000000001</c:v>
                </c:pt>
                <c:pt idx="48061">
                  <c:v>-201.15899999999999</c:v>
                </c:pt>
                <c:pt idx="48062">
                  <c:v>-201.143</c:v>
                </c:pt>
                <c:pt idx="48063">
                  <c:v>-201.12700000000001</c:v>
                </c:pt>
                <c:pt idx="48064">
                  <c:v>-201.11099999999999</c:v>
                </c:pt>
                <c:pt idx="48065">
                  <c:v>-201.095</c:v>
                </c:pt>
                <c:pt idx="48066">
                  <c:v>-201.07900000000001</c:v>
                </c:pt>
                <c:pt idx="48067">
                  <c:v>-201.06299999999999</c:v>
                </c:pt>
                <c:pt idx="48068">
                  <c:v>-201.047</c:v>
                </c:pt>
                <c:pt idx="48069">
                  <c:v>-201.03100000000001</c:v>
                </c:pt>
                <c:pt idx="48070">
                  <c:v>-201.01499999999999</c:v>
                </c:pt>
                <c:pt idx="48071">
                  <c:v>-200.999</c:v>
                </c:pt>
                <c:pt idx="48072">
                  <c:v>-200.983</c:v>
                </c:pt>
                <c:pt idx="48073">
                  <c:v>-200.96700000000001</c:v>
                </c:pt>
                <c:pt idx="48074">
                  <c:v>-200.95099999999999</c:v>
                </c:pt>
                <c:pt idx="48075">
                  <c:v>-200.935</c:v>
                </c:pt>
                <c:pt idx="48076">
                  <c:v>-200.91900000000001</c:v>
                </c:pt>
                <c:pt idx="48077">
                  <c:v>-200.90299999999999</c:v>
                </c:pt>
                <c:pt idx="48078">
                  <c:v>-200.887</c:v>
                </c:pt>
                <c:pt idx="48079">
                  <c:v>-200.87100000000001</c:v>
                </c:pt>
                <c:pt idx="48080">
                  <c:v>-200.85499999999999</c:v>
                </c:pt>
                <c:pt idx="48081">
                  <c:v>-200.839</c:v>
                </c:pt>
                <c:pt idx="48082">
                  <c:v>-200.82300000000001</c:v>
                </c:pt>
                <c:pt idx="48083">
                  <c:v>-200.80699999999999</c:v>
                </c:pt>
                <c:pt idx="48084">
                  <c:v>-200.791</c:v>
                </c:pt>
                <c:pt idx="48085">
                  <c:v>-200.77500000000001</c:v>
                </c:pt>
                <c:pt idx="48086">
                  <c:v>-200.75899999999999</c:v>
                </c:pt>
                <c:pt idx="48087">
                  <c:v>-200.74299999999999</c:v>
                </c:pt>
                <c:pt idx="48088">
                  <c:v>-200.727</c:v>
                </c:pt>
                <c:pt idx="48089">
                  <c:v>-200.71100000000001</c:v>
                </c:pt>
                <c:pt idx="48090">
                  <c:v>-200.69499999999999</c:v>
                </c:pt>
                <c:pt idx="48091">
                  <c:v>-200.679</c:v>
                </c:pt>
                <c:pt idx="48092">
                  <c:v>-200.66300000000001</c:v>
                </c:pt>
                <c:pt idx="48093">
                  <c:v>-200.64699999999999</c:v>
                </c:pt>
                <c:pt idx="48094">
                  <c:v>-200.631</c:v>
                </c:pt>
                <c:pt idx="48095">
                  <c:v>-200.61500000000001</c:v>
                </c:pt>
                <c:pt idx="48096">
                  <c:v>-200.59899999999999</c:v>
                </c:pt>
                <c:pt idx="48097">
                  <c:v>-200.583</c:v>
                </c:pt>
                <c:pt idx="48098">
                  <c:v>-200.56700000000001</c:v>
                </c:pt>
                <c:pt idx="48099">
                  <c:v>-200.55099999999999</c:v>
                </c:pt>
                <c:pt idx="48100">
                  <c:v>-200.535</c:v>
                </c:pt>
                <c:pt idx="48101">
                  <c:v>-200.51900000000001</c:v>
                </c:pt>
                <c:pt idx="48102">
                  <c:v>-200.50299999999999</c:v>
                </c:pt>
                <c:pt idx="48103">
                  <c:v>-200.48699999999999</c:v>
                </c:pt>
                <c:pt idx="48104">
                  <c:v>-200.471</c:v>
                </c:pt>
                <c:pt idx="48105">
                  <c:v>-200.45500000000001</c:v>
                </c:pt>
                <c:pt idx="48106">
                  <c:v>-200.43899999999999</c:v>
                </c:pt>
                <c:pt idx="48107">
                  <c:v>-200.423</c:v>
                </c:pt>
                <c:pt idx="48108">
                  <c:v>-200.40700000000001</c:v>
                </c:pt>
                <c:pt idx="48109">
                  <c:v>-200.39099999999999</c:v>
                </c:pt>
                <c:pt idx="48110">
                  <c:v>-200.375</c:v>
                </c:pt>
                <c:pt idx="48111">
                  <c:v>-200.35900000000001</c:v>
                </c:pt>
                <c:pt idx="48112">
                  <c:v>-200.34299999999999</c:v>
                </c:pt>
                <c:pt idx="48113">
                  <c:v>-200.327</c:v>
                </c:pt>
                <c:pt idx="48114">
                  <c:v>-200.31100000000001</c:v>
                </c:pt>
                <c:pt idx="48115">
                  <c:v>-200.29499999999999</c:v>
                </c:pt>
                <c:pt idx="48116">
                  <c:v>-200.279</c:v>
                </c:pt>
                <c:pt idx="48117">
                  <c:v>-200.26300000000001</c:v>
                </c:pt>
                <c:pt idx="48118">
                  <c:v>-200.24700000000001</c:v>
                </c:pt>
                <c:pt idx="48119">
                  <c:v>-200.23099999999999</c:v>
                </c:pt>
                <c:pt idx="48120">
                  <c:v>-200.215</c:v>
                </c:pt>
                <c:pt idx="48121">
                  <c:v>-200.19900000000001</c:v>
                </c:pt>
                <c:pt idx="48122">
                  <c:v>-200.18299999999999</c:v>
                </c:pt>
                <c:pt idx="48123">
                  <c:v>-200.167</c:v>
                </c:pt>
                <c:pt idx="48124">
                  <c:v>-200.15100000000001</c:v>
                </c:pt>
                <c:pt idx="48125">
                  <c:v>-200.13499999999999</c:v>
                </c:pt>
                <c:pt idx="48126">
                  <c:v>-200.119</c:v>
                </c:pt>
                <c:pt idx="48127">
                  <c:v>-200.10300000000001</c:v>
                </c:pt>
                <c:pt idx="48128">
                  <c:v>-200.08699999999999</c:v>
                </c:pt>
                <c:pt idx="48129">
                  <c:v>-200.071</c:v>
                </c:pt>
                <c:pt idx="48130">
                  <c:v>-200.05500000000001</c:v>
                </c:pt>
                <c:pt idx="48131">
                  <c:v>-200.03899999999999</c:v>
                </c:pt>
                <c:pt idx="48132">
                  <c:v>-200.023</c:v>
                </c:pt>
                <c:pt idx="48133">
                  <c:v>-200.00700000000001</c:v>
                </c:pt>
                <c:pt idx="48134">
                  <c:v>-199.99100000000001</c:v>
                </c:pt>
                <c:pt idx="48135">
                  <c:v>-199.97499999999999</c:v>
                </c:pt>
                <c:pt idx="48136">
                  <c:v>-199.959</c:v>
                </c:pt>
                <c:pt idx="48137">
                  <c:v>-199.94300000000001</c:v>
                </c:pt>
                <c:pt idx="48138">
                  <c:v>-199.92699999999999</c:v>
                </c:pt>
                <c:pt idx="48139">
                  <c:v>-199.911</c:v>
                </c:pt>
                <c:pt idx="48140">
                  <c:v>-199.89599999999999</c:v>
                </c:pt>
                <c:pt idx="48141">
                  <c:v>-199.88</c:v>
                </c:pt>
                <c:pt idx="48142">
                  <c:v>-199.864</c:v>
                </c:pt>
                <c:pt idx="48143">
                  <c:v>-199.84800000000001</c:v>
                </c:pt>
                <c:pt idx="48144">
                  <c:v>-199.83199999999999</c:v>
                </c:pt>
                <c:pt idx="48145">
                  <c:v>-199.816</c:v>
                </c:pt>
                <c:pt idx="48146">
                  <c:v>-199.8</c:v>
                </c:pt>
                <c:pt idx="48147">
                  <c:v>-199.78399999999999</c:v>
                </c:pt>
                <c:pt idx="48148">
                  <c:v>-199.768</c:v>
                </c:pt>
                <c:pt idx="48149">
                  <c:v>-199.75200000000001</c:v>
                </c:pt>
                <c:pt idx="48150">
                  <c:v>-199.73599999999999</c:v>
                </c:pt>
                <c:pt idx="48151">
                  <c:v>-199.72</c:v>
                </c:pt>
                <c:pt idx="48152">
                  <c:v>-199.70400000000001</c:v>
                </c:pt>
                <c:pt idx="48153">
                  <c:v>-199.68799999999999</c:v>
                </c:pt>
                <c:pt idx="48154">
                  <c:v>-199.672</c:v>
                </c:pt>
                <c:pt idx="48155">
                  <c:v>-199.65600000000001</c:v>
                </c:pt>
                <c:pt idx="48156">
                  <c:v>-199.64</c:v>
                </c:pt>
                <c:pt idx="48157">
                  <c:v>-199.624</c:v>
                </c:pt>
                <c:pt idx="48158">
                  <c:v>-199.608</c:v>
                </c:pt>
                <c:pt idx="48159">
                  <c:v>-199.59200000000001</c:v>
                </c:pt>
                <c:pt idx="48160">
                  <c:v>-199.57599999999999</c:v>
                </c:pt>
                <c:pt idx="48161">
                  <c:v>-199.56</c:v>
                </c:pt>
                <c:pt idx="48162">
                  <c:v>-199.54400000000001</c:v>
                </c:pt>
                <c:pt idx="48163">
                  <c:v>-199.52799999999999</c:v>
                </c:pt>
                <c:pt idx="48164">
                  <c:v>-199.512</c:v>
                </c:pt>
                <c:pt idx="48165">
                  <c:v>-199.49600000000001</c:v>
                </c:pt>
                <c:pt idx="48166">
                  <c:v>-199.48</c:v>
                </c:pt>
                <c:pt idx="48167">
                  <c:v>-199.464</c:v>
                </c:pt>
                <c:pt idx="48168">
                  <c:v>-199.44800000000001</c:v>
                </c:pt>
                <c:pt idx="48169">
                  <c:v>-199.43199999999999</c:v>
                </c:pt>
                <c:pt idx="48170">
                  <c:v>-199.416</c:v>
                </c:pt>
                <c:pt idx="48171">
                  <c:v>-199.4</c:v>
                </c:pt>
                <c:pt idx="48172">
                  <c:v>-199.38399999999999</c:v>
                </c:pt>
                <c:pt idx="48173">
                  <c:v>-199.36799999999999</c:v>
                </c:pt>
                <c:pt idx="48174">
                  <c:v>-199.352</c:v>
                </c:pt>
                <c:pt idx="48175">
                  <c:v>-199.33600000000001</c:v>
                </c:pt>
                <c:pt idx="48176">
                  <c:v>-199.32</c:v>
                </c:pt>
                <c:pt idx="48177">
                  <c:v>-199.304</c:v>
                </c:pt>
                <c:pt idx="48178">
                  <c:v>-199.28800000000001</c:v>
                </c:pt>
                <c:pt idx="48179">
                  <c:v>-199.27199999999999</c:v>
                </c:pt>
                <c:pt idx="48180">
                  <c:v>-199.256</c:v>
                </c:pt>
                <c:pt idx="48181">
                  <c:v>-199.24</c:v>
                </c:pt>
                <c:pt idx="48182">
                  <c:v>-199.22399999999999</c:v>
                </c:pt>
                <c:pt idx="48183">
                  <c:v>-199.208</c:v>
                </c:pt>
                <c:pt idx="48184">
                  <c:v>-199.19200000000001</c:v>
                </c:pt>
                <c:pt idx="48185">
                  <c:v>-199.17599999999999</c:v>
                </c:pt>
                <c:pt idx="48186">
                  <c:v>-199.16</c:v>
                </c:pt>
                <c:pt idx="48187">
                  <c:v>-199.14400000000001</c:v>
                </c:pt>
                <c:pt idx="48188">
                  <c:v>-199.12799999999999</c:v>
                </c:pt>
                <c:pt idx="48189">
                  <c:v>-199.11199999999999</c:v>
                </c:pt>
                <c:pt idx="48190">
                  <c:v>-199.096</c:v>
                </c:pt>
                <c:pt idx="48191">
                  <c:v>-199.08</c:v>
                </c:pt>
                <c:pt idx="48192">
                  <c:v>-199.06399999999999</c:v>
                </c:pt>
                <c:pt idx="48193">
                  <c:v>-199.048</c:v>
                </c:pt>
                <c:pt idx="48194">
                  <c:v>-199.03200000000001</c:v>
                </c:pt>
                <c:pt idx="48195">
                  <c:v>-199.01599999999999</c:v>
                </c:pt>
                <c:pt idx="48196">
                  <c:v>-199</c:v>
                </c:pt>
                <c:pt idx="48197">
                  <c:v>-198.98400000000001</c:v>
                </c:pt>
                <c:pt idx="48198">
                  <c:v>-198.96799999999999</c:v>
                </c:pt>
                <c:pt idx="48199">
                  <c:v>-198.952</c:v>
                </c:pt>
                <c:pt idx="48200">
                  <c:v>-198.93600000000001</c:v>
                </c:pt>
                <c:pt idx="48201">
                  <c:v>-198.92</c:v>
                </c:pt>
                <c:pt idx="48202">
                  <c:v>-198.904</c:v>
                </c:pt>
                <c:pt idx="48203">
                  <c:v>-198.88800000000001</c:v>
                </c:pt>
                <c:pt idx="48204">
                  <c:v>-198.87200000000001</c:v>
                </c:pt>
                <c:pt idx="48205">
                  <c:v>-198.85599999999999</c:v>
                </c:pt>
                <c:pt idx="48206">
                  <c:v>-198.84</c:v>
                </c:pt>
                <c:pt idx="48207">
                  <c:v>-198.82400000000001</c:v>
                </c:pt>
                <c:pt idx="48208">
                  <c:v>-198.80799999999999</c:v>
                </c:pt>
                <c:pt idx="48209">
                  <c:v>-198.792</c:v>
                </c:pt>
                <c:pt idx="48210">
                  <c:v>-198.77600000000001</c:v>
                </c:pt>
                <c:pt idx="48211">
                  <c:v>-198.76</c:v>
                </c:pt>
                <c:pt idx="48212">
                  <c:v>-198.744</c:v>
                </c:pt>
                <c:pt idx="48213">
                  <c:v>-198.72800000000001</c:v>
                </c:pt>
                <c:pt idx="48214">
                  <c:v>-198.71199999999999</c:v>
                </c:pt>
                <c:pt idx="48215">
                  <c:v>-198.696</c:v>
                </c:pt>
                <c:pt idx="48216">
                  <c:v>-198.68</c:v>
                </c:pt>
                <c:pt idx="48217">
                  <c:v>-198.66399999999999</c:v>
                </c:pt>
                <c:pt idx="48218">
                  <c:v>-198.648</c:v>
                </c:pt>
                <c:pt idx="48219">
                  <c:v>-198.63200000000001</c:v>
                </c:pt>
                <c:pt idx="48220">
                  <c:v>-198.61600000000001</c:v>
                </c:pt>
                <c:pt idx="48221">
                  <c:v>-198.6</c:v>
                </c:pt>
                <c:pt idx="48222">
                  <c:v>-198.584</c:v>
                </c:pt>
                <c:pt idx="48223">
                  <c:v>-198.56800000000001</c:v>
                </c:pt>
                <c:pt idx="48224">
                  <c:v>-198.55199999999999</c:v>
                </c:pt>
                <c:pt idx="48225">
                  <c:v>-198.536</c:v>
                </c:pt>
                <c:pt idx="48226">
                  <c:v>-198.52</c:v>
                </c:pt>
                <c:pt idx="48227">
                  <c:v>-198.50399999999999</c:v>
                </c:pt>
                <c:pt idx="48228">
                  <c:v>-198.488</c:v>
                </c:pt>
                <c:pt idx="48229">
                  <c:v>-198.47200000000001</c:v>
                </c:pt>
                <c:pt idx="48230">
                  <c:v>-198.45599999999999</c:v>
                </c:pt>
                <c:pt idx="48231">
                  <c:v>-198.44</c:v>
                </c:pt>
                <c:pt idx="48232">
                  <c:v>-198.42400000000001</c:v>
                </c:pt>
                <c:pt idx="48233">
                  <c:v>-198.40799999999999</c:v>
                </c:pt>
                <c:pt idx="48234">
                  <c:v>-198.392</c:v>
                </c:pt>
                <c:pt idx="48235">
                  <c:v>-198.376</c:v>
                </c:pt>
                <c:pt idx="48236">
                  <c:v>-198.36</c:v>
                </c:pt>
                <c:pt idx="48237">
                  <c:v>-198.34399999999999</c:v>
                </c:pt>
                <c:pt idx="48238">
                  <c:v>-198.328</c:v>
                </c:pt>
                <c:pt idx="48239">
                  <c:v>-198.31200000000001</c:v>
                </c:pt>
                <c:pt idx="48240">
                  <c:v>-198.29599999999999</c:v>
                </c:pt>
                <c:pt idx="48241">
                  <c:v>-198.28</c:v>
                </c:pt>
                <c:pt idx="48242">
                  <c:v>-198.26400000000001</c:v>
                </c:pt>
                <c:pt idx="48243">
                  <c:v>-198.24799999999999</c:v>
                </c:pt>
                <c:pt idx="48244">
                  <c:v>-198.232</c:v>
                </c:pt>
                <c:pt idx="48245">
                  <c:v>-198.21600000000001</c:v>
                </c:pt>
                <c:pt idx="48246">
                  <c:v>-198.2</c:v>
                </c:pt>
                <c:pt idx="48247">
                  <c:v>-198.184</c:v>
                </c:pt>
                <c:pt idx="48248">
                  <c:v>-198.16800000000001</c:v>
                </c:pt>
                <c:pt idx="48249">
                  <c:v>-198.15199999999999</c:v>
                </c:pt>
                <c:pt idx="48250">
                  <c:v>-198.136</c:v>
                </c:pt>
                <c:pt idx="48251">
                  <c:v>-198.12</c:v>
                </c:pt>
                <c:pt idx="48252">
                  <c:v>-198.10400000000001</c:v>
                </c:pt>
                <c:pt idx="48253">
                  <c:v>-198.089</c:v>
                </c:pt>
                <c:pt idx="48254">
                  <c:v>-198.07300000000001</c:v>
                </c:pt>
                <c:pt idx="48255">
                  <c:v>-198.05699999999999</c:v>
                </c:pt>
                <c:pt idx="48256">
                  <c:v>-198.041</c:v>
                </c:pt>
                <c:pt idx="48257">
                  <c:v>-198.02500000000001</c:v>
                </c:pt>
                <c:pt idx="48258">
                  <c:v>-198.00899999999999</c:v>
                </c:pt>
                <c:pt idx="48259">
                  <c:v>-197.99299999999999</c:v>
                </c:pt>
                <c:pt idx="48260">
                  <c:v>-197.977</c:v>
                </c:pt>
                <c:pt idx="48261">
                  <c:v>-197.96100000000001</c:v>
                </c:pt>
                <c:pt idx="48262">
                  <c:v>-197.94499999999999</c:v>
                </c:pt>
                <c:pt idx="48263">
                  <c:v>-197.929</c:v>
                </c:pt>
                <c:pt idx="48264">
                  <c:v>-197.91300000000001</c:v>
                </c:pt>
                <c:pt idx="48265">
                  <c:v>-197.89699999999999</c:v>
                </c:pt>
                <c:pt idx="48266">
                  <c:v>-197.881</c:v>
                </c:pt>
                <c:pt idx="48267">
                  <c:v>-197.86500000000001</c:v>
                </c:pt>
                <c:pt idx="48268">
                  <c:v>-197.84899999999999</c:v>
                </c:pt>
                <c:pt idx="48269">
                  <c:v>-197.833</c:v>
                </c:pt>
                <c:pt idx="48270">
                  <c:v>-197.81700000000001</c:v>
                </c:pt>
                <c:pt idx="48271">
                  <c:v>-197.80099999999999</c:v>
                </c:pt>
                <c:pt idx="48272">
                  <c:v>-197.785</c:v>
                </c:pt>
                <c:pt idx="48273">
                  <c:v>-197.76900000000001</c:v>
                </c:pt>
                <c:pt idx="48274">
                  <c:v>-197.75299999999999</c:v>
                </c:pt>
                <c:pt idx="48275">
                  <c:v>-197.73699999999999</c:v>
                </c:pt>
                <c:pt idx="48276">
                  <c:v>-197.721</c:v>
                </c:pt>
                <c:pt idx="48277">
                  <c:v>-197.70500000000001</c:v>
                </c:pt>
                <c:pt idx="48278">
                  <c:v>-197.68899999999999</c:v>
                </c:pt>
                <c:pt idx="48279">
                  <c:v>-197.673</c:v>
                </c:pt>
                <c:pt idx="48280">
                  <c:v>-197.65700000000001</c:v>
                </c:pt>
                <c:pt idx="48281">
                  <c:v>-197.64099999999999</c:v>
                </c:pt>
                <c:pt idx="48282">
                  <c:v>-197.625</c:v>
                </c:pt>
                <c:pt idx="48283">
                  <c:v>-197.60900000000001</c:v>
                </c:pt>
                <c:pt idx="48284">
                  <c:v>-197.59299999999999</c:v>
                </c:pt>
                <c:pt idx="48285">
                  <c:v>-197.577</c:v>
                </c:pt>
                <c:pt idx="48286">
                  <c:v>-197.56100000000001</c:v>
                </c:pt>
                <c:pt idx="48287">
                  <c:v>-197.54499999999999</c:v>
                </c:pt>
                <c:pt idx="48288">
                  <c:v>-197.529</c:v>
                </c:pt>
                <c:pt idx="48289">
                  <c:v>-197.51300000000001</c:v>
                </c:pt>
                <c:pt idx="48290">
                  <c:v>-197.49700000000001</c:v>
                </c:pt>
                <c:pt idx="48291">
                  <c:v>-197.48099999999999</c:v>
                </c:pt>
                <c:pt idx="48292">
                  <c:v>-197.465</c:v>
                </c:pt>
                <c:pt idx="48293">
                  <c:v>-197.44900000000001</c:v>
                </c:pt>
                <c:pt idx="48294">
                  <c:v>-197.43299999999999</c:v>
                </c:pt>
                <c:pt idx="48295">
                  <c:v>-197.417</c:v>
                </c:pt>
                <c:pt idx="48296">
                  <c:v>-197.40100000000001</c:v>
                </c:pt>
                <c:pt idx="48297">
                  <c:v>-197.38499999999999</c:v>
                </c:pt>
                <c:pt idx="48298">
                  <c:v>-197.369</c:v>
                </c:pt>
                <c:pt idx="48299">
                  <c:v>-197.35300000000001</c:v>
                </c:pt>
                <c:pt idx="48300">
                  <c:v>-197.33699999999999</c:v>
                </c:pt>
                <c:pt idx="48301">
                  <c:v>-197.321</c:v>
                </c:pt>
                <c:pt idx="48302">
                  <c:v>-197.30500000000001</c:v>
                </c:pt>
                <c:pt idx="48303">
                  <c:v>-197.28899999999999</c:v>
                </c:pt>
                <c:pt idx="48304">
                  <c:v>-197.273</c:v>
                </c:pt>
                <c:pt idx="48305">
                  <c:v>-197.25700000000001</c:v>
                </c:pt>
                <c:pt idx="48306">
                  <c:v>-197.24100000000001</c:v>
                </c:pt>
                <c:pt idx="48307">
                  <c:v>-197.22499999999999</c:v>
                </c:pt>
                <c:pt idx="48308">
                  <c:v>-197.209</c:v>
                </c:pt>
                <c:pt idx="48309">
                  <c:v>-197.19300000000001</c:v>
                </c:pt>
                <c:pt idx="48310">
                  <c:v>-197.17699999999999</c:v>
                </c:pt>
                <c:pt idx="48311">
                  <c:v>-197.161</c:v>
                </c:pt>
                <c:pt idx="48312">
                  <c:v>-197.14500000000001</c:v>
                </c:pt>
                <c:pt idx="48313">
                  <c:v>-197.12899999999999</c:v>
                </c:pt>
                <c:pt idx="48314">
                  <c:v>-197.113</c:v>
                </c:pt>
                <c:pt idx="48315">
                  <c:v>-197.09700000000001</c:v>
                </c:pt>
                <c:pt idx="48316">
                  <c:v>-197.08099999999999</c:v>
                </c:pt>
                <c:pt idx="48317">
                  <c:v>-197.065</c:v>
                </c:pt>
                <c:pt idx="48318">
                  <c:v>-197.04900000000001</c:v>
                </c:pt>
                <c:pt idx="48319">
                  <c:v>-197.03299999999999</c:v>
                </c:pt>
                <c:pt idx="48320">
                  <c:v>-197.017</c:v>
                </c:pt>
                <c:pt idx="48321">
                  <c:v>-197.001</c:v>
                </c:pt>
                <c:pt idx="48322">
                  <c:v>-196.98500000000001</c:v>
                </c:pt>
                <c:pt idx="48323">
                  <c:v>-196.96899999999999</c:v>
                </c:pt>
                <c:pt idx="48324">
                  <c:v>-196.953</c:v>
                </c:pt>
                <c:pt idx="48325">
                  <c:v>-196.93700000000001</c:v>
                </c:pt>
                <c:pt idx="48326">
                  <c:v>-196.92099999999999</c:v>
                </c:pt>
                <c:pt idx="48327">
                  <c:v>-196.905</c:v>
                </c:pt>
                <c:pt idx="48328">
                  <c:v>-196.88900000000001</c:v>
                </c:pt>
                <c:pt idx="48329">
                  <c:v>-196.87299999999999</c:v>
                </c:pt>
                <c:pt idx="48330">
                  <c:v>-196.857</c:v>
                </c:pt>
                <c:pt idx="48331">
                  <c:v>-196.84100000000001</c:v>
                </c:pt>
                <c:pt idx="48332">
                  <c:v>-196.82499999999999</c:v>
                </c:pt>
                <c:pt idx="48333">
                  <c:v>-196.809</c:v>
                </c:pt>
                <c:pt idx="48334">
                  <c:v>-196.79300000000001</c:v>
                </c:pt>
                <c:pt idx="48335">
                  <c:v>-196.77699999999999</c:v>
                </c:pt>
                <c:pt idx="48336">
                  <c:v>-196.761</c:v>
                </c:pt>
                <c:pt idx="48337">
                  <c:v>-196.745</c:v>
                </c:pt>
                <c:pt idx="48338">
                  <c:v>-196.72900000000001</c:v>
                </c:pt>
                <c:pt idx="48339">
                  <c:v>-196.71299999999999</c:v>
                </c:pt>
                <c:pt idx="48340">
                  <c:v>-196.697</c:v>
                </c:pt>
                <c:pt idx="48341">
                  <c:v>-196.68100000000001</c:v>
                </c:pt>
                <c:pt idx="48342">
                  <c:v>-196.66499999999999</c:v>
                </c:pt>
                <c:pt idx="48343">
                  <c:v>-196.649</c:v>
                </c:pt>
                <c:pt idx="48344">
                  <c:v>-196.63300000000001</c:v>
                </c:pt>
                <c:pt idx="48345">
                  <c:v>-196.61699999999999</c:v>
                </c:pt>
                <c:pt idx="48346">
                  <c:v>-196.601</c:v>
                </c:pt>
                <c:pt idx="48347">
                  <c:v>-196.58500000000001</c:v>
                </c:pt>
                <c:pt idx="48348">
                  <c:v>-196.56899999999999</c:v>
                </c:pt>
                <c:pt idx="48349">
                  <c:v>-196.553</c:v>
                </c:pt>
                <c:pt idx="48350">
                  <c:v>-196.53700000000001</c:v>
                </c:pt>
                <c:pt idx="48351">
                  <c:v>-196.52099999999999</c:v>
                </c:pt>
                <c:pt idx="48352">
                  <c:v>-196.505</c:v>
                </c:pt>
                <c:pt idx="48353">
                  <c:v>-196.489</c:v>
                </c:pt>
                <c:pt idx="48354">
                  <c:v>-196.47300000000001</c:v>
                </c:pt>
                <c:pt idx="48355">
                  <c:v>-196.45699999999999</c:v>
                </c:pt>
                <c:pt idx="48356">
                  <c:v>-196.441</c:v>
                </c:pt>
                <c:pt idx="48357">
                  <c:v>-196.42500000000001</c:v>
                </c:pt>
                <c:pt idx="48358">
                  <c:v>-196.40899999999999</c:v>
                </c:pt>
                <c:pt idx="48359">
                  <c:v>-196.393</c:v>
                </c:pt>
                <c:pt idx="48360">
                  <c:v>-196.37700000000001</c:v>
                </c:pt>
                <c:pt idx="48361">
                  <c:v>-196.36099999999999</c:v>
                </c:pt>
                <c:pt idx="48362">
                  <c:v>-196.345</c:v>
                </c:pt>
                <c:pt idx="48363">
                  <c:v>-196.32900000000001</c:v>
                </c:pt>
                <c:pt idx="48364">
                  <c:v>-196.31299999999999</c:v>
                </c:pt>
                <c:pt idx="48365">
                  <c:v>-196.297</c:v>
                </c:pt>
                <c:pt idx="48366">
                  <c:v>-196.28100000000001</c:v>
                </c:pt>
                <c:pt idx="48367">
                  <c:v>-196.26599999999999</c:v>
                </c:pt>
                <c:pt idx="48368">
                  <c:v>-196.25</c:v>
                </c:pt>
                <c:pt idx="48369">
                  <c:v>-196.23400000000001</c:v>
                </c:pt>
                <c:pt idx="48370">
                  <c:v>-196.21799999999999</c:v>
                </c:pt>
                <c:pt idx="48371">
                  <c:v>-196.202</c:v>
                </c:pt>
                <c:pt idx="48372">
                  <c:v>-196.18600000000001</c:v>
                </c:pt>
                <c:pt idx="48373">
                  <c:v>-196.17</c:v>
                </c:pt>
                <c:pt idx="48374">
                  <c:v>-196.154</c:v>
                </c:pt>
                <c:pt idx="48375">
                  <c:v>-196.13800000000001</c:v>
                </c:pt>
                <c:pt idx="48376">
                  <c:v>-196.12200000000001</c:v>
                </c:pt>
                <c:pt idx="48377">
                  <c:v>-196.10599999999999</c:v>
                </c:pt>
                <c:pt idx="48378">
                  <c:v>-196.09</c:v>
                </c:pt>
                <c:pt idx="48379">
                  <c:v>-196.07400000000001</c:v>
                </c:pt>
                <c:pt idx="48380">
                  <c:v>-196.05799999999999</c:v>
                </c:pt>
                <c:pt idx="48381">
                  <c:v>-196.042</c:v>
                </c:pt>
                <c:pt idx="48382">
                  <c:v>-196.02600000000001</c:v>
                </c:pt>
                <c:pt idx="48383">
                  <c:v>-196.01</c:v>
                </c:pt>
                <c:pt idx="48384">
                  <c:v>-195.994</c:v>
                </c:pt>
                <c:pt idx="48385">
                  <c:v>-195.97800000000001</c:v>
                </c:pt>
                <c:pt idx="48386">
                  <c:v>-195.96199999999999</c:v>
                </c:pt>
                <c:pt idx="48387">
                  <c:v>-195.946</c:v>
                </c:pt>
                <c:pt idx="48388">
                  <c:v>-195.93</c:v>
                </c:pt>
                <c:pt idx="48389">
                  <c:v>-195.91399999999999</c:v>
                </c:pt>
                <c:pt idx="48390">
                  <c:v>-195.898</c:v>
                </c:pt>
                <c:pt idx="48391">
                  <c:v>-195.88200000000001</c:v>
                </c:pt>
                <c:pt idx="48392">
                  <c:v>-195.86600000000001</c:v>
                </c:pt>
                <c:pt idx="48393">
                  <c:v>-195.85</c:v>
                </c:pt>
                <c:pt idx="48394">
                  <c:v>-195.834</c:v>
                </c:pt>
                <c:pt idx="48395">
                  <c:v>-195.81800000000001</c:v>
                </c:pt>
                <c:pt idx="48396">
                  <c:v>-195.80199999999999</c:v>
                </c:pt>
                <c:pt idx="48397">
                  <c:v>-195.786</c:v>
                </c:pt>
                <c:pt idx="48398">
                  <c:v>-195.77</c:v>
                </c:pt>
                <c:pt idx="48399">
                  <c:v>-195.75399999999999</c:v>
                </c:pt>
                <c:pt idx="48400">
                  <c:v>-195.738</c:v>
                </c:pt>
                <c:pt idx="48401">
                  <c:v>-195.72200000000001</c:v>
                </c:pt>
                <c:pt idx="48402">
                  <c:v>-195.70599999999999</c:v>
                </c:pt>
                <c:pt idx="48403">
                  <c:v>-195.69</c:v>
                </c:pt>
                <c:pt idx="48404">
                  <c:v>-195.67400000000001</c:v>
                </c:pt>
                <c:pt idx="48405">
                  <c:v>-195.65799999999999</c:v>
                </c:pt>
                <c:pt idx="48406">
                  <c:v>-195.642</c:v>
                </c:pt>
                <c:pt idx="48407">
                  <c:v>-195.626</c:v>
                </c:pt>
                <c:pt idx="48408">
                  <c:v>-195.61</c:v>
                </c:pt>
                <c:pt idx="48409">
                  <c:v>-195.59399999999999</c:v>
                </c:pt>
                <c:pt idx="48410">
                  <c:v>-195.578</c:v>
                </c:pt>
                <c:pt idx="48411">
                  <c:v>-195.56200000000001</c:v>
                </c:pt>
                <c:pt idx="48412">
                  <c:v>-195.54599999999999</c:v>
                </c:pt>
                <c:pt idx="48413">
                  <c:v>-195.53</c:v>
                </c:pt>
                <c:pt idx="48414">
                  <c:v>-195.51400000000001</c:v>
                </c:pt>
                <c:pt idx="48415">
                  <c:v>-195.49799999999999</c:v>
                </c:pt>
                <c:pt idx="48416">
                  <c:v>-195.482</c:v>
                </c:pt>
                <c:pt idx="48417">
                  <c:v>-195.46600000000001</c:v>
                </c:pt>
                <c:pt idx="48418">
                  <c:v>-195.45</c:v>
                </c:pt>
                <c:pt idx="48419">
                  <c:v>-195.434</c:v>
                </c:pt>
                <c:pt idx="48420">
                  <c:v>-195.41800000000001</c:v>
                </c:pt>
                <c:pt idx="48421">
                  <c:v>-195.40199999999999</c:v>
                </c:pt>
                <c:pt idx="48422">
                  <c:v>-195.386</c:v>
                </c:pt>
                <c:pt idx="48423">
                  <c:v>-195.37</c:v>
                </c:pt>
                <c:pt idx="48424">
                  <c:v>-195.35400000000001</c:v>
                </c:pt>
                <c:pt idx="48425">
                  <c:v>-195.33799999999999</c:v>
                </c:pt>
                <c:pt idx="48426">
                  <c:v>-195.322</c:v>
                </c:pt>
                <c:pt idx="48427">
                  <c:v>-195.30600000000001</c:v>
                </c:pt>
                <c:pt idx="48428">
                  <c:v>-195.29</c:v>
                </c:pt>
                <c:pt idx="48429">
                  <c:v>-195.274</c:v>
                </c:pt>
                <c:pt idx="48430">
                  <c:v>-195.25800000000001</c:v>
                </c:pt>
                <c:pt idx="48431">
                  <c:v>-195.24199999999999</c:v>
                </c:pt>
                <c:pt idx="48432">
                  <c:v>-195.226</c:v>
                </c:pt>
                <c:pt idx="48433">
                  <c:v>-195.21</c:v>
                </c:pt>
                <c:pt idx="48434">
                  <c:v>-195.19399999999999</c:v>
                </c:pt>
                <c:pt idx="48435">
                  <c:v>-195.178</c:v>
                </c:pt>
                <c:pt idx="48436">
                  <c:v>-195.16200000000001</c:v>
                </c:pt>
                <c:pt idx="48437">
                  <c:v>-195.14599999999999</c:v>
                </c:pt>
                <c:pt idx="48438">
                  <c:v>-195.13</c:v>
                </c:pt>
                <c:pt idx="48439">
                  <c:v>-195.114</c:v>
                </c:pt>
                <c:pt idx="48440">
                  <c:v>-195.09800000000001</c:v>
                </c:pt>
                <c:pt idx="48441">
                  <c:v>-195.08199999999999</c:v>
                </c:pt>
                <c:pt idx="48442">
                  <c:v>-195.066</c:v>
                </c:pt>
                <c:pt idx="48443">
                  <c:v>-195.05</c:v>
                </c:pt>
                <c:pt idx="48444">
                  <c:v>-195.03399999999999</c:v>
                </c:pt>
                <c:pt idx="48445">
                  <c:v>-195.018</c:v>
                </c:pt>
                <c:pt idx="48446">
                  <c:v>-195.00200000000001</c:v>
                </c:pt>
                <c:pt idx="48447">
                  <c:v>-194.98599999999999</c:v>
                </c:pt>
                <c:pt idx="48448">
                  <c:v>-194.97</c:v>
                </c:pt>
                <c:pt idx="48449">
                  <c:v>-194.95400000000001</c:v>
                </c:pt>
                <c:pt idx="48450">
                  <c:v>-194.93799999999999</c:v>
                </c:pt>
                <c:pt idx="48451">
                  <c:v>-194.922</c:v>
                </c:pt>
                <c:pt idx="48452">
                  <c:v>-194.90600000000001</c:v>
                </c:pt>
                <c:pt idx="48453">
                  <c:v>-194.89</c:v>
                </c:pt>
                <c:pt idx="48454">
                  <c:v>-194.874</c:v>
                </c:pt>
                <c:pt idx="48455">
                  <c:v>-194.858</c:v>
                </c:pt>
                <c:pt idx="48456">
                  <c:v>-194.84200000000001</c:v>
                </c:pt>
                <c:pt idx="48457">
                  <c:v>-194.82599999999999</c:v>
                </c:pt>
                <c:pt idx="48458">
                  <c:v>-194.81</c:v>
                </c:pt>
                <c:pt idx="48459">
                  <c:v>-194.79400000000001</c:v>
                </c:pt>
                <c:pt idx="48460">
                  <c:v>-194.77799999999999</c:v>
                </c:pt>
                <c:pt idx="48461">
                  <c:v>-194.762</c:v>
                </c:pt>
                <c:pt idx="48462">
                  <c:v>-194.74600000000001</c:v>
                </c:pt>
                <c:pt idx="48463">
                  <c:v>-194.73</c:v>
                </c:pt>
                <c:pt idx="48464">
                  <c:v>-194.714</c:v>
                </c:pt>
                <c:pt idx="48465">
                  <c:v>-194.69800000000001</c:v>
                </c:pt>
                <c:pt idx="48466">
                  <c:v>-194.68199999999999</c:v>
                </c:pt>
                <c:pt idx="48467">
                  <c:v>-194.666</c:v>
                </c:pt>
                <c:pt idx="48468">
                  <c:v>-194.65</c:v>
                </c:pt>
                <c:pt idx="48469">
                  <c:v>-194.63399999999999</c:v>
                </c:pt>
                <c:pt idx="48470">
                  <c:v>-194.61799999999999</c:v>
                </c:pt>
                <c:pt idx="48471">
                  <c:v>-194.602</c:v>
                </c:pt>
                <c:pt idx="48472">
                  <c:v>-194.58600000000001</c:v>
                </c:pt>
                <c:pt idx="48473">
                  <c:v>-194.57</c:v>
                </c:pt>
                <c:pt idx="48474">
                  <c:v>-194.554</c:v>
                </c:pt>
                <c:pt idx="48475">
                  <c:v>-194.53800000000001</c:v>
                </c:pt>
                <c:pt idx="48476">
                  <c:v>-194.52199999999999</c:v>
                </c:pt>
                <c:pt idx="48477">
                  <c:v>-194.506</c:v>
                </c:pt>
                <c:pt idx="48478">
                  <c:v>-194.49</c:v>
                </c:pt>
                <c:pt idx="48479">
                  <c:v>-194.47399999999999</c:v>
                </c:pt>
                <c:pt idx="48480">
                  <c:v>-194.458</c:v>
                </c:pt>
                <c:pt idx="48481">
                  <c:v>-194.44300000000001</c:v>
                </c:pt>
                <c:pt idx="48482">
                  <c:v>-194.42699999999999</c:v>
                </c:pt>
                <c:pt idx="48483">
                  <c:v>-194.411</c:v>
                </c:pt>
                <c:pt idx="48484">
                  <c:v>-194.39500000000001</c:v>
                </c:pt>
                <c:pt idx="48485">
                  <c:v>-194.37899999999999</c:v>
                </c:pt>
                <c:pt idx="48486">
                  <c:v>-194.363</c:v>
                </c:pt>
                <c:pt idx="48487">
                  <c:v>-194.34700000000001</c:v>
                </c:pt>
                <c:pt idx="48488">
                  <c:v>-194.33099999999999</c:v>
                </c:pt>
                <c:pt idx="48489">
                  <c:v>-194.315</c:v>
                </c:pt>
                <c:pt idx="48490">
                  <c:v>-194.29900000000001</c:v>
                </c:pt>
                <c:pt idx="48491">
                  <c:v>-194.28299999999999</c:v>
                </c:pt>
                <c:pt idx="48492">
                  <c:v>-194.267</c:v>
                </c:pt>
                <c:pt idx="48493">
                  <c:v>-194.251</c:v>
                </c:pt>
                <c:pt idx="48494">
                  <c:v>-194.23500000000001</c:v>
                </c:pt>
                <c:pt idx="48495">
                  <c:v>-194.21899999999999</c:v>
                </c:pt>
                <c:pt idx="48496">
                  <c:v>-194.203</c:v>
                </c:pt>
                <c:pt idx="48497">
                  <c:v>-194.18700000000001</c:v>
                </c:pt>
                <c:pt idx="48498">
                  <c:v>-194.17099999999999</c:v>
                </c:pt>
                <c:pt idx="48499">
                  <c:v>-194.155</c:v>
                </c:pt>
                <c:pt idx="48500">
                  <c:v>-194.13900000000001</c:v>
                </c:pt>
                <c:pt idx="48501">
                  <c:v>-194.12299999999999</c:v>
                </c:pt>
                <c:pt idx="48502">
                  <c:v>-194.107</c:v>
                </c:pt>
                <c:pt idx="48503">
                  <c:v>-194.09100000000001</c:v>
                </c:pt>
                <c:pt idx="48504">
                  <c:v>-194.07499999999999</c:v>
                </c:pt>
                <c:pt idx="48505">
                  <c:v>-194.059</c:v>
                </c:pt>
                <c:pt idx="48506">
                  <c:v>-194.04300000000001</c:v>
                </c:pt>
                <c:pt idx="48507">
                  <c:v>-194.02699999999999</c:v>
                </c:pt>
                <c:pt idx="48508">
                  <c:v>-194.011</c:v>
                </c:pt>
                <c:pt idx="48509">
                  <c:v>-193.995</c:v>
                </c:pt>
                <c:pt idx="48510">
                  <c:v>-193.97900000000001</c:v>
                </c:pt>
                <c:pt idx="48511">
                  <c:v>-193.96299999999999</c:v>
                </c:pt>
                <c:pt idx="48512">
                  <c:v>-193.947</c:v>
                </c:pt>
                <c:pt idx="48513">
                  <c:v>-193.93100000000001</c:v>
                </c:pt>
                <c:pt idx="48514">
                  <c:v>-193.91499999999999</c:v>
                </c:pt>
                <c:pt idx="48515">
                  <c:v>-193.899</c:v>
                </c:pt>
                <c:pt idx="48516">
                  <c:v>-193.88300000000001</c:v>
                </c:pt>
                <c:pt idx="48517">
                  <c:v>-193.86699999999999</c:v>
                </c:pt>
                <c:pt idx="48518">
                  <c:v>-193.851</c:v>
                </c:pt>
                <c:pt idx="48519">
                  <c:v>-193.83500000000001</c:v>
                </c:pt>
                <c:pt idx="48520">
                  <c:v>-193.81899999999999</c:v>
                </c:pt>
                <c:pt idx="48521">
                  <c:v>-193.803</c:v>
                </c:pt>
                <c:pt idx="48522">
                  <c:v>-193.78700000000001</c:v>
                </c:pt>
                <c:pt idx="48523">
                  <c:v>-193.77099999999999</c:v>
                </c:pt>
                <c:pt idx="48524">
                  <c:v>-193.755</c:v>
                </c:pt>
                <c:pt idx="48525">
                  <c:v>-193.739</c:v>
                </c:pt>
                <c:pt idx="48526">
                  <c:v>-193.72300000000001</c:v>
                </c:pt>
                <c:pt idx="48527">
                  <c:v>-193.70699999999999</c:v>
                </c:pt>
                <c:pt idx="48528">
                  <c:v>-193.691</c:v>
                </c:pt>
                <c:pt idx="48529">
                  <c:v>-193.67500000000001</c:v>
                </c:pt>
                <c:pt idx="48530">
                  <c:v>-193.65899999999999</c:v>
                </c:pt>
                <c:pt idx="48531">
                  <c:v>-193.643</c:v>
                </c:pt>
                <c:pt idx="48532">
                  <c:v>-193.62700000000001</c:v>
                </c:pt>
                <c:pt idx="48533">
                  <c:v>-193.61099999999999</c:v>
                </c:pt>
                <c:pt idx="48534">
                  <c:v>-193.595</c:v>
                </c:pt>
                <c:pt idx="48535">
                  <c:v>-193.57900000000001</c:v>
                </c:pt>
                <c:pt idx="48536">
                  <c:v>-193.56299999999999</c:v>
                </c:pt>
                <c:pt idx="48537">
                  <c:v>-193.547</c:v>
                </c:pt>
                <c:pt idx="48538">
                  <c:v>-193.53100000000001</c:v>
                </c:pt>
                <c:pt idx="48539">
                  <c:v>-193.51499999999999</c:v>
                </c:pt>
                <c:pt idx="48540">
                  <c:v>-193.499</c:v>
                </c:pt>
                <c:pt idx="48541">
                  <c:v>-193.483</c:v>
                </c:pt>
                <c:pt idx="48542">
                  <c:v>-193.46700000000001</c:v>
                </c:pt>
                <c:pt idx="48543">
                  <c:v>-193.45099999999999</c:v>
                </c:pt>
                <c:pt idx="48544">
                  <c:v>-193.435</c:v>
                </c:pt>
                <c:pt idx="48545">
                  <c:v>-193.41900000000001</c:v>
                </c:pt>
                <c:pt idx="48546">
                  <c:v>-193.40299999999999</c:v>
                </c:pt>
                <c:pt idx="48547">
                  <c:v>-193.387</c:v>
                </c:pt>
                <c:pt idx="48548">
                  <c:v>-193.37100000000001</c:v>
                </c:pt>
                <c:pt idx="48549">
                  <c:v>-193.35499999999999</c:v>
                </c:pt>
                <c:pt idx="48550">
                  <c:v>-193.339</c:v>
                </c:pt>
                <c:pt idx="48551">
                  <c:v>-193.32300000000001</c:v>
                </c:pt>
                <c:pt idx="48552">
                  <c:v>-193.30699999999999</c:v>
                </c:pt>
                <c:pt idx="48553">
                  <c:v>-193.291</c:v>
                </c:pt>
                <c:pt idx="48554">
                  <c:v>-193.27500000000001</c:v>
                </c:pt>
                <c:pt idx="48555">
                  <c:v>-193.25899999999999</c:v>
                </c:pt>
                <c:pt idx="48556">
                  <c:v>-193.24299999999999</c:v>
                </c:pt>
                <c:pt idx="48557">
                  <c:v>-193.227</c:v>
                </c:pt>
                <c:pt idx="48558">
                  <c:v>-193.21100000000001</c:v>
                </c:pt>
                <c:pt idx="48559">
                  <c:v>-193.19499999999999</c:v>
                </c:pt>
                <c:pt idx="48560">
                  <c:v>-193.179</c:v>
                </c:pt>
                <c:pt idx="48561">
                  <c:v>-193.16300000000001</c:v>
                </c:pt>
                <c:pt idx="48562">
                  <c:v>-193.14699999999999</c:v>
                </c:pt>
                <c:pt idx="48563">
                  <c:v>-193.131</c:v>
                </c:pt>
                <c:pt idx="48564">
                  <c:v>-193.11500000000001</c:v>
                </c:pt>
                <c:pt idx="48565">
                  <c:v>-193.09899999999999</c:v>
                </c:pt>
                <c:pt idx="48566">
                  <c:v>-193.083</c:v>
                </c:pt>
                <c:pt idx="48567">
                  <c:v>-193.06700000000001</c:v>
                </c:pt>
                <c:pt idx="48568">
                  <c:v>-193.05099999999999</c:v>
                </c:pt>
                <c:pt idx="48569">
                  <c:v>-193.035</c:v>
                </c:pt>
                <c:pt idx="48570">
                  <c:v>-193.01900000000001</c:v>
                </c:pt>
                <c:pt idx="48571">
                  <c:v>-193.00299999999999</c:v>
                </c:pt>
                <c:pt idx="48572">
                  <c:v>-192.98699999999999</c:v>
                </c:pt>
                <c:pt idx="48573">
                  <c:v>-192.971</c:v>
                </c:pt>
                <c:pt idx="48574">
                  <c:v>-192.95500000000001</c:v>
                </c:pt>
                <c:pt idx="48575">
                  <c:v>-192.93899999999999</c:v>
                </c:pt>
                <c:pt idx="48576">
                  <c:v>-192.923</c:v>
                </c:pt>
                <c:pt idx="48577">
                  <c:v>-192.90700000000001</c:v>
                </c:pt>
                <c:pt idx="48578">
                  <c:v>-192.89099999999999</c:v>
                </c:pt>
                <c:pt idx="48579">
                  <c:v>-192.875</c:v>
                </c:pt>
                <c:pt idx="48580">
                  <c:v>-192.85900000000001</c:v>
                </c:pt>
                <c:pt idx="48581">
                  <c:v>-192.84299999999999</c:v>
                </c:pt>
                <c:pt idx="48582">
                  <c:v>-192.827</c:v>
                </c:pt>
                <c:pt idx="48583">
                  <c:v>-192.81100000000001</c:v>
                </c:pt>
                <c:pt idx="48584">
                  <c:v>-192.79499999999999</c:v>
                </c:pt>
                <c:pt idx="48585">
                  <c:v>-192.779</c:v>
                </c:pt>
                <c:pt idx="48586">
                  <c:v>-192.76300000000001</c:v>
                </c:pt>
                <c:pt idx="48587">
                  <c:v>-192.74700000000001</c:v>
                </c:pt>
                <c:pt idx="48588">
                  <c:v>-192.73099999999999</c:v>
                </c:pt>
                <c:pt idx="48589">
                  <c:v>-192.715</c:v>
                </c:pt>
                <c:pt idx="48590">
                  <c:v>-192.69900000000001</c:v>
                </c:pt>
                <c:pt idx="48591">
                  <c:v>-192.68299999999999</c:v>
                </c:pt>
                <c:pt idx="48592">
                  <c:v>-192.667</c:v>
                </c:pt>
                <c:pt idx="48593">
                  <c:v>-192.65100000000001</c:v>
                </c:pt>
                <c:pt idx="48594">
                  <c:v>-192.63499999999999</c:v>
                </c:pt>
                <c:pt idx="48595">
                  <c:v>-192.62</c:v>
                </c:pt>
                <c:pt idx="48596">
                  <c:v>-192.60400000000001</c:v>
                </c:pt>
                <c:pt idx="48597">
                  <c:v>-192.58799999999999</c:v>
                </c:pt>
                <c:pt idx="48598">
                  <c:v>-192.572</c:v>
                </c:pt>
                <c:pt idx="48599">
                  <c:v>-192.55600000000001</c:v>
                </c:pt>
                <c:pt idx="48600">
                  <c:v>-192.54</c:v>
                </c:pt>
                <c:pt idx="48601">
                  <c:v>-192.524</c:v>
                </c:pt>
                <c:pt idx="48602">
                  <c:v>-192.50800000000001</c:v>
                </c:pt>
                <c:pt idx="48603">
                  <c:v>-192.49199999999999</c:v>
                </c:pt>
                <c:pt idx="48604">
                  <c:v>-192.476</c:v>
                </c:pt>
                <c:pt idx="48605">
                  <c:v>-192.46</c:v>
                </c:pt>
                <c:pt idx="48606">
                  <c:v>-192.44399999999999</c:v>
                </c:pt>
                <c:pt idx="48607">
                  <c:v>-192.428</c:v>
                </c:pt>
                <c:pt idx="48608">
                  <c:v>-192.41200000000001</c:v>
                </c:pt>
                <c:pt idx="48609">
                  <c:v>-192.39599999999999</c:v>
                </c:pt>
                <c:pt idx="48610">
                  <c:v>-192.38</c:v>
                </c:pt>
                <c:pt idx="48611">
                  <c:v>-192.364</c:v>
                </c:pt>
                <c:pt idx="48612">
                  <c:v>-192.34800000000001</c:v>
                </c:pt>
                <c:pt idx="48613">
                  <c:v>-192.33199999999999</c:v>
                </c:pt>
                <c:pt idx="48614">
                  <c:v>-192.316</c:v>
                </c:pt>
                <c:pt idx="48615">
                  <c:v>-192.3</c:v>
                </c:pt>
                <c:pt idx="48616">
                  <c:v>-192.28399999999999</c:v>
                </c:pt>
                <c:pt idx="48617">
                  <c:v>-192.268</c:v>
                </c:pt>
                <c:pt idx="48618">
                  <c:v>-192.25200000000001</c:v>
                </c:pt>
                <c:pt idx="48619">
                  <c:v>-192.23599999999999</c:v>
                </c:pt>
                <c:pt idx="48620">
                  <c:v>-192.22</c:v>
                </c:pt>
                <c:pt idx="48621">
                  <c:v>-192.20400000000001</c:v>
                </c:pt>
                <c:pt idx="48622">
                  <c:v>-192.18799999999999</c:v>
                </c:pt>
                <c:pt idx="48623">
                  <c:v>-192.172</c:v>
                </c:pt>
                <c:pt idx="48624">
                  <c:v>-192.15600000000001</c:v>
                </c:pt>
                <c:pt idx="48625">
                  <c:v>-192.14</c:v>
                </c:pt>
                <c:pt idx="48626">
                  <c:v>-192.124</c:v>
                </c:pt>
                <c:pt idx="48627">
                  <c:v>-192.108</c:v>
                </c:pt>
                <c:pt idx="48628">
                  <c:v>-192.09200000000001</c:v>
                </c:pt>
                <c:pt idx="48629">
                  <c:v>-192.07599999999999</c:v>
                </c:pt>
                <c:pt idx="48630">
                  <c:v>-192.06</c:v>
                </c:pt>
                <c:pt idx="48631">
                  <c:v>-192.04400000000001</c:v>
                </c:pt>
                <c:pt idx="48632">
                  <c:v>-192.02799999999999</c:v>
                </c:pt>
                <c:pt idx="48633">
                  <c:v>-192.012</c:v>
                </c:pt>
                <c:pt idx="48634">
                  <c:v>-191.99600000000001</c:v>
                </c:pt>
                <c:pt idx="48635">
                  <c:v>-191.98</c:v>
                </c:pt>
                <c:pt idx="48636">
                  <c:v>-191.964</c:v>
                </c:pt>
                <c:pt idx="48637">
                  <c:v>-191.94800000000001</c:v>
                </c:pt>
                <c:pt idx="48638">
                  <c:v>-191.93199999999999</c:v>
                </c:pt>
                <c:pt idx="48639">
                  <c:v>-191.916</c:v>
                </c:pt>
                <c:pt idx="48640">
                  <c:v>-191.9</c:v>
                </c:pt>
                <c:pt idx="48641">
                  <c:v>-191.88399999999999</c:v>
                </c:pt>
                <c:pt idx="48642">
                  <c:v>-191.86799999999999</c:v>
                </c:pt>
                <c:pt idx="48643">
                  <c:v>-191.852</c:v>
                </c:pt>
                <c:pt idx="48644">
                  <c:v>-191.83600000000001</c:v>
                </c:pt>
                <c:pt idx="48645">
                  <c:v>-191.82</c:v>
                </c:pt>
                <c:pt idx="48646">
                  <c:v>-191.804</c:v>
                </c:pt>
                <c:pt idx="48647">
                  <c:v>-191.78800000000001</c:v>
                </c:pt>
                <c:pt idx="48648">
                  <c:v>-191.77199999999999</c:v>
                </c:pt>
                <c:pt idx="48649">
                  <c:v>-191.756</c:v>
                </c:pt>
                <c:pt idx="48650">
                  <c:v>-191.74</c:v>
                </c:pt>
                <c:pt idx="48651">
                  <c:v>-191.72399999999999</c:v>
                </c:pt>
                <c:pt idx="48652">
                  <c:v>-191.708</c:v>
                </c:pt>
                <c:pt idx="48653">
                  <c:v>-191.69200000000001</c:v>
                </c:pt>
                <c:pt idx="48654">
                  <c:v>-191.67599999999999</c:v>
                </c:pt>
                <c:pt idx="48655">
                  <c:v>-191.66</c:v>
                </c:pt>
                <c:pt idx="48656">
                  <c:v>-191.64400000000001</c:v>
                </c:pt>
                <c:pt idx="48657">
                  <c:v>-191.62799999999999</c:v>
                </c:pt>
                <c:pt idx="48658">
                  <c:v>-191.61199999999999</c:v>
                </c:pt>
                <c:pt idx="48659">
                  <c:v>-191.596</c:v>
                </c:pt>
                <c:pt idx="48660">
                  <c:v>-191.58</c:v>
                </c:pt>
                <c:pt idx="48661">
                  <c:v>-191.56399999999999</c:v>
                </c:pt>
                <c:pt idx="48662">
                  <c:v>-191.548</c:v>
                </c:pt>
                <c:pt idx="48663">
                  <c:v>-191.53200000000001</c:v>
                </c:pt>
                <c:pt idx="48664">
                  <c:v>-191.51599999999999</c:v>
                </c:pt>
                <c:pt idx="48665">
                  <c:v>-191.5</c:v>
                </c:pt>
                <c:pt idx="48666">
                  <c:v>-191.48400000000001</c:v>
                </c:pt>
                <c:pt idx="48667">
                  <c:v>-191.46799999999999</c:v>
                </c:pt>
                <c:pt idx="48668">
                  <c:v>-191.452</c:v>
                </c:pt>
                <c:pt idx="48669">
                  <c:v>-191.43600000000001</c:v>
                </c:pt>
                <c:pt idx="48670">
                  <c:v>-191.42</c:v>
                </c:pt>
                <c:pt idx="48671">
                  <c:v>-191.404</c:v>
                </c:pt>
                <c:pt idx="48672">
                  <c:v>-191.38800000000001</c:v>
                </c:pt>
                <c:pt idx="48673">
                  <c:v>-191.37200000000001</c:v>
                </c:pt>
                <c:pt idx="48674">
                  <c:v>-191.35599999999999</c:v>
                </c:pt>
                <c:pt idx="48675">
                  <c:v>-191.34</c:v>
                </c:pt>
                <c:pt idx="48676">
                  <c:v>-191.32400000000001</c:v>
                </c:pt>
                <c:pt idx="48677">
                  <c:v>-191.30799999999999</c:v>
                </c:pt>
                <c:pt idx="48678">
                  <c:v>-191.292</c:v>
                </c:pt>
                <c:pt idx="48679">
                  <c:v>-191.27600000000001</c:v>
                </c:pt>
                <c:pt idx="48680">
                  <c:v>-191.26</c:v>
                </c:pt>
                <c:pt idx="48681">
                  <c:v>-191.244</c:v>
                </c:pt>
                <c:pt idx="48682">
                  <c:v>-191.22800000000001</c:v>
                </c:pt>
                <c:pt idx="48683">
                  <c:v>-191.21199999999999</c:v>
                </c:pt>
                <c:pt idx="48684">
                  <c:v>-191.196</c:v>
                </c:pt>
                <c:pt idx="48685">
                  <c:v>-191.18</c:v>
                </c:pt>
                <c:pt idx="48686">
                  <c:v>-191.16399999999999</c:v>
                </c:pt>
                <c:pt idx="48687">
                  <c:v>-191.148</c:v>
                </c:pt>
                <c:pt idx="48688">
                  <c:v>-191.13200000000001</c:v>
                </c:pt>
                <c:pt idx="48689">
                  <c:v>-191.11600000000001</c:v>
                </c:pt>
                <c:pt idx="48690">
                  <c:v>-191.1</c:v>
                </c:pt>
                <c:pt idx="48691">
                  <c:v>-191.084</c:v>
                </c:pt>
                <c:pt idx="48692">
                  <c:v>-191.06800000000001</c:v>
                </c:pt>
                <c:pt idx="48693">
                  <c:v>-191.05199999999999</c:v>
                </c:pt>
                <c:pt idx="48694">
                  <c:v>-191.036</c:v>
                </c:pt>
                <c:pt idx="48695">
                  <c:v>-191.02</c:v>
                </c:pt>
                <c:pt idx="48696">
                  <c:v>-191.00399999999999</c:v>
                </c:pt>
                <c:pt idx="48697">
                  <c:v>-190.988</c:v>
                </c:pt>
                <c:pt idx="48698">
                  <c:v>-190.97200000000001</c:v>
                </c:pt>
                <c:pt idx="48699">
                  <c:v>-190.95599999999999</c:v>
                </c:pt>
                <c:pt idx="48700">
                  <c:v>-190.94</c:v>
                </c:pt>
                <c:pt idx="48701">
                  <c:v>-190.92400000000001</c:v>
                </c:pt>
                <c:pt idx="48702">
                  <c:v>-190.90799999999999</c:v>
                </c:pt>
                <c:pt idx="48703">
                  <c:v>-190.892</c:v>
                </c:pt>
                <c:pt idx="48704">
                  <c:v>-190.876</c:v>
                </c:pt>
                <c:pt idx="48705">
                  <c:v>-190.86</c:v>
                </c:pt>
                <c:pt idx="48706">
                  <c:v>-190.84399999999999</c:v>
                </c:pt>
                <c:pt idx="48707">
                  <c:v>-190.828</c:v>
                </c:pt>
                <c:pt idx="48708">
                  <c:v>-190.81200000000001</c:v>
                </c:pt>
                <c:pt idx="48709">
                  <c:v>-190.797</c:v>
                </c:pt>
                <c:pt idx="48710">
                  <c:v>-190.78100000000001</c:v>
                </c:pt>
                <c:pt idx="48711">
                  <c:v>-190.76499999999999</c:v>
                </c:pt>
                <c:pt idx="48712">
                  <c:v>-190.749</c:v>
                </c:pt>
                <c:pt idx="48713">
                  <c:v>-190.733</c:v>
                </c:pt>
                <c:pt idx="48714">
                  <c:v>-190.71700000000001</c:v>
                </c:pt>
                <c:pt idx="48715">
                  <c:v>-190.70099999999999</c:v>
                </c:pt>
                <c:pt idx="48716">
                  <c:v>-190.685</c:v>
                </c:pt>
                <c:pt idx="48717">
                  <c:v>-190.66900000000001</c:v>
                </c:pt>
                <c:pt idx="48718">
                  <c:v>-190.65299999999999</c:v>
                </c:pt>
                <c:pt idx="48719">
                  <c:v>-190.637</c:v>
                </c:pt>
                <c:pt idx="48720">
                  <c:v>-190.62100000000001</c:v>
                </c:pt>
                <c:pt idx="48721">
                  <c:v>-190.60499999999999</c:v>
                </c:pt>
                <c:pt idx="48722">
                  <c:v>-190.589</c:v>
                </c:pt>
                <c:pt idx="48723">
                  <c:v>-190.57300000000001</c:v>
                </c:pt>
                <c:pt idx="48724">
                  <c:v>-190.55699999999999</c:v>
                </c:pt>
                <c:pt idx="48725">
                  <c:v>-190.541</c:v>
                </c:pt>
                <c:pt idx="48726">
                  <c:v>-190.52500000000001</c:v>
                </c:pt>
                <c:pt idx="48727">
                  <c:v>-190.50899999999999</c:v>
                </c:pt>
                <c:pt idx="48728">
                  <c:v>-190.49299999999999</c:v>
                </c:pt>
                <c:pt idx="48729">
                  <c:v>-190.477</c:v>
                </c:pt>
                <c:pt idx="48730">
                  <c:v>-190.46100000000001</c:v>
                </c:pt>
                <c:pt idx="48731">
                  <c:v>-190.44499999999999</c:v>
                </c:pt>
                <c:pt idx="48732">
                  <c:v>-190.429</c:v>
                </c:pt>
                <c:pt idx="48733">
                  <c:v>-190.41300000000001</c:v>
                </c:pt>
                <c:pt idx="48734">
                  <c:v>-190.39699999999999</c:v>
                </c:pt>
                <c:pt idx="48735">
                  <c:v>-190.381</c:v>
                </c:pt>
                <c:pt idx="48736">
                  <c:v>-190.36500000000001</c:v>
                </c:pt>
                <c:pt idx="48737">
                  <c:v>-190.34899999999999</c:v>
                </c:pt>
                <c:pt idx="48738">
                  <c:v>-190.333</c:v>
                </c:pt>
                <c:pt idx="48739">
                  <c:v>-190.31700000000001</c:v>
                </c:pt>
                <c:pt idx="48740">
                  <c:v>-190.30099999999999</c:v>
                </c:pt>
                <c:pt idx="48741">
                  <c:v>-190.285</c:v>
                </c:pt>
                <c:pt idx="48742">
                  <c:v>-190.26900000000001</c:v>
                </c:pt>
                <c:pt idx="48743">
                  <c:v>-190.25299999999999</c:v>
                </c:pt>
                <c:pt idx="48744">
                  <c:v>-190.23699999999999</c:v>
                </c:pt>
                <c:pt idx="48745">
                  <c:v>-190.221</c:v>
                </c:pt>
                <c:pt idx="48746">
                  <c:v>-190.20500000000001</c:v>
                </c:pt>
                <c:pt idx="48747">
                  <c:v>-190.18899999999999</c:v>
                </c:pt>
                <c:pt idx="48748">
                  <c:v>-190.173</c:v>
                </c:pt>
                <c:pt idx="48749">
                  <c:v>-190.15700000000001</c:v>
                </c:pt>
                <c:pt idx="48750">
                  <c:v>-190.14099999999999</c:v>
                </c:pt>
                <c:pt idx="48751">
                  <c:v>-190.125</c:v>
                </c:pt>
                <c:pt idx="48752">
                  <c:v>-190.10900000000001</c:v>
                </c:pt>
                <c:pt idx="48753">
                  <c:v>-190.09299999999999</c:v>
                </c:pt>
                <c:pt idx="48754">
                  <c:v>-190.077</c:v>
                </c:pt>
                <c:pt idx="48755">
                  <c:v>-190.06100000000001</c:v>
                </c:pt>
                <c:pt idx="48756">
                  <c:v>-190.04499999999999</c:v>
                </c:pt>
                <c:pt idx="48757">
                  <c:v>-190.029</c:v>
                </c:pt>
                <c:pt idx="48758">
                  <c:v>-190.01300000000001</c:v>
                </c:pt>
                <c:pt idx="48759">
                  <c:v>-189.99700000000001</c:v>
                </c:pt>
                <c:pt idx="48760">
                  <c:v>-189.98099999999999</c:v>
                </c:pt>
                <c:pt idx="48761">
                  <c:v>-189.965</c:v>
                </c:pt>
                <c:pt idx="48762">
                  <c:v>-189.94900000000001</c:v>
                </c:pt>
                <c:pt idx="48763">
                  <c:v>-189.93299999999999</c:v>
                </c:pt>
                <c:pt idx="48764">
                  <c:v>-189.917</c:v>
                </c:pt>
                <c:pt idx="48765">
                  <c:v>-189.90100000000001</c:v>
                </c:pt>
                <c:pt idx="48766">
                  <c:v>-189.88499999999999</c:v>
                </c:pt>
                <c:pt idx="48767">
                  <c:v>-189.869</c:v>
                </c:pt>
                <c:pt idx="48768">
                  <c:v>-189.85300000000001</c:v>
                </c:pt>
                <c:pt idx="48769">
                  <c:v>-189.83699999999999</c:v>
                </c:pt>
                <c:pt idx="48770">
                  <c:v>-189.821</c:v>
                </c:pt>
                <c:pt idx="48771">
                  <c:v>-189.80500000000001</c:v>
                </c:pt>
                <c:pt idx="48772">
                  <c:v>-189.78899999999999</c:v>
                </c:pt>
                <c:pt idx="48773">
                  <c:v>-189.773</c:v>
                </c:pt>
                <c:pt idx="48774">
                  <c:v>-189.75700000000001</c:v>
                </c:pt>
                <c:pt idx="48775">
                  <c:v>-189.74100000000001</c:v>
                </c:pt>
                <c:pt idx="48776">
                  <c:v>-189.72499999999999</c:v>
                </c:pt>
                <c:pt idx="48777">
                  <c:v>-189.709</c:v>
                </c:pt>
                <c:pt idx="48778">
                  <c:v>-189.69300000000001</c:v>
                </c:pt>
                <c:pt idx="48779">
                  <c:v>-189.67699999999999</c:v>
                </c:pt>
                <c:pt idx="48780">
                  <c:v>-189.661</c:v>
                </c:pt>
                <c:pt idx="48781">
                  <c:v>-189.64500000000001</c:v>
                </c:pt>
                <c:pt idx="48782">
                  <c:v>-189.62899999999999</c:v>
                </c:pt>
                <c:pt idx="48783">
                  <c:v>-189.613</c:v>
                </c:pt>
                <c:pt idx="48784">
                  <c:v>-189.59700000000001</c:v>
                </c:pt>
                <c:pt idx="48785">
                  <c:v>-189.58099999999999</c:v>
                </c:pt>
                <c:pt idx="48786">
                  <c:v>-189.565</c:v>
                </c:pt>
                <c:pt idx="48787">
                  <c:v>-189.54900000000001</c:v>
                </c:pt>
                <c:pt idx="48788">
                  <c:v>-189.53299999999999</c:v>
                </c:pt>
                <c:pt idx="48789">
                  <c:v>-189.517</c:v>
                </c:pt>
                <c:pt idx="48790">
                  <c:v>-189.501</c:v>
                </c:pt>
                <c:pt idx="48791">
                  <c:v>-189.48500000000001</c:v>
                </c:pt>
                <c:pt idx="48792">
                  <c:v>-189.46899999999999</c:v>
                </c:pt>
                <c:pt idx="48793">
                  <c:v>-189.453</c:v>
                </c:pt>
                <c:pt idx="48794">
                  <c:v>-189.43700000000001</c:v>
                </c:pt>
                <c:pt idx="48795">
                  <c:v>-189.42099999999999</c:v>
                </c:pt>
                <c:pt idx="48796">
                  <c:v>-189.405</c:v>
                </c:pt>
                <c:pt idx="48797">
                  <c:v>-189.38900000000001</c:v>
                </c:pt>
                <c:pt idx="48798">
                  <c:v>-189.37299999999999</c:v>
                </c:pt>
                <c:pt idx="48799">
                  <c:v>-189.357</c:v>
                </c:pt>
                <c:pt idx="48800">
                  <c:v>-189.34100000000001</c:v>
                </c:pt>
                <c:pt idx="48801">
                  <c:v>-189.32499999999999</c:v>
                </c:pt>
                <c:pt idx="48802">
                  <c:v>-189.309</c:v>
                </c:pt>
                <c:pt idx="48803">
                  <c:v>-189.29300000000001</c:v>
                </c:pt>
                <c:pt idx="48804">
                  <c:v>-189.27699999999999</c:v>
                </c:pt>
                <c:pt idx="48805">
                  <c:v>-189.261</c:v>
                </c:pt>
                <c:pt idx="48806">
                  <c:v>-189.245</c:v>
                </c:pt>
                <c:pt idx="48807">
                  <c:v>-189.22900000000001</c:v>
                </c:pt>
                <c:pt idx="48808">
                  <c:v>-189.21299999999999</c:v>
                </c:pt>
                <c:pt idx="48809">
                  <c:v>-189.197</c:v>
                </c:pt>
                <c:pt idx="48810">
                  <c:v>-189.18100000000001</c:v>
                </c:pt>
                <c:pt idx="48811">
                  <c:v>-189.16499999999999</c:v>
                </c:pt>
                <c:pt idx="48812">
                  <c:v>-189.149</c:v>
                </c:pt>
                <c:pt idx="48813">
                  <c:v>-189.13300000000001</c:v>
                </c:pt>
                <c:pt idx="48814">
                  <c:v>-189.11699999999999</c:v>
                </c:pt>
                <c:pt idx="48815">
                  <c:v>-189.101</c:v>
                </c:pt>
                <c:pt idx="48816">
                  <c:v>-189.08500000000001</c:v>
                </c:pt>
                <c:pt idx="48817">
                  <c:v>-189.06899999999999</c:v>
                </c:pt>
                <c:pt idx="48818">
                  <c:v>-189.053</c:v>
                </c:pt>
                <c:pt idx="48819">
                  <c:v>-189.03700000000001</c:v>
                </c:pt>
                <c:pt idx="48820">
                  <c:v>-189.02099999999999</c:v>
                </c:pt>
                <c:pt idx="48821">
                  <c:v>-189.005</c:v>
                </c:pt>
                <c:pt idx="48822">
                  <c:v>-188.99</c:v>
                </c:pt>
                <c:pt idx="48823">
                  <c:v>-188.97399999999999</c:v>
                </c:pt>
                <c:pt idx="48824">
                  <c:v>-188.958</c:v>
                </c:pt>
                <c:pt idx="48825">
                  <c:v>-188.94200000000001</c:v>
                </c:pt>
                <c:pt idx="48826">
                  <c:v>-188.92599999999999</c:v>
                </c:pt>
                <c:pt idx="48827">
                  <c:v>-188.91</c:v>
                </c:pt>
                <c:pt idx="48828">
                  <c:v>-188.89400000000001</c:v>
                </c:pt>
                <c:pt idx="48829">
                  <c:v>-188.87799999999999</c:v>
                </c:pt>
                <c:pt idx="48830">
                  <c:v>-188.86199999999999</c:v>
                </c:pt>
                <c:pt idx="48831">
                  <c:v>-188.846</c:v>
                </c:pt>
                <c:pt idx="48832">
                  <c:v>-188.83</c:v>
                </c:pt>
                <c:pt idx="48833">
                  <c:v>-188.81399999999999</c:v>
                </c:pt>
                <c:pt idx="48834">
                  <c:v>-188.798</c:v>
                </c:pt>
                <c:pt idx="48835">
                  <c:v>-188.78200000000001</c:v>
                </c:pt>
                <c:pt idx="48836">
                  <c:v>-188.76599999999999</c:v>
                </c:pt>
                <c:pt idx="48837">
                  <c:v>-188.75</c:v>
                </c:pt>
                <c:pt idx="48838">
                  <c:v>-188.73400000000001</c:v>
                </c:pt>
                <c:pt idx="48839">
                  <c:v>-188.71799999999999</c:v>
                </c:pt>
                <c:pt idx="48840">
                  <c:v>-188.702</c:v>
                </c:pt>
                <c:pt idx="48841">
                  <c:v>-188.68600000000001</c:v>
                </c:pt>
                <c:pt idx="48842">
                  <c:v>-188.67</c:v>
                </c:pt>
                <c:pt idx="48843">
                  <c:v>-188.654</c:v>
                </c:pt>
                <c:pt idx="48844">
                  <c:v>-188.63800000000001</c:v>
                </c:pt>
                <c:pt idx="48845">
                  <c:v>-188.62200000000001</c:v>
                </c:pt>
                <c:pt idx="48846">
                  <c:v>-188.60599999999999</c:v>
                </c:pt>
                <c:pt idx="48847">
                  <c:v>-188.59</c:v>
                </c:pt>
                <c:pt idx="48848">
                  <c:v>-188.57400000000001</c:v>
                </c:pt>
                <c:pt idx="48849">
                  <c:v>-188.55799999999999</c:v>
                </c:pt>
                <c:pt idx="48850">
                  <c:v>-188.542</c:v>
                </c:pt>
                <c:pt idx="48851">
                  <c:v>-188.52600000000001</c:v>
                </c:pt>
                <c:pt idx="48852">
                  <c:v>-188.51</c:v>
                </c:pt>
                <c:pt idx="48853">
                  <c:v>-188.494</c:v>
                </c:pt>
                <c:pt idx="48854">
                  <c:v>-188.47800000000001</c:v>
                </c:pt>
                <c:pt idx="48855">
                  <c:v>-188.46199999999999</c:v>
                </c:pt>
                <c:pt idx="48856">
                  <c:v>-188.446</c:v>
                </c:pt>
                <c:pt idx="48857">
                  <c:v>-188.43</c:v>
                </c:pt>
                <c:pt idx="48858">
                  <c:v>-188.41399999999999</c:v>
                </c:pt>
                <c:pt idx="48859">
                  <c:v>-188.398</c:v>
                </c:pt>
                <c:pt idx="48860">
                  <c:v>-188.38200000000001</c:v>
                </c:pt>
                <c:pt idx="48861">
                  <c:v>-188.36600000000001</c:v>
                </c:pt>
                <c:pt idx="48862">
                  <c:v>-188.35</c:v>
                </c:pt>
                <c:pt idx="48863">
                  <c:v>-188.334</c:v>
                </c:pt>
                <c:pt idx="48864">
                  <c:v>-188.31800000000001</c:v>
                </c:pt>
                <c:pt idx="48865">
                  <c:v>-188.30199999999999</c:v>
                </c:pt>
                <c:pt idx="48866">
                  <c:v>-188.286</c:v>
                </c:pt>
                <c:pt idx="48867">
                  <c:v>-188.27</c:v>
                </c:pt>
                <c:pt idx="48868">
                  <c:v>-188.25399999999999</c:v>
                </c:pt>
                <c:pt idx="48869">
                  <c:v>-188.238</c:v>
                </c:pt>
                <c:pt idx="48870">
                  <c:v>-188.22200000000001</c:v>
                </c:pt>
                <c:pt idx="48871">
                  <c:v>-188.20599999999999</c:v>
                </c:pt>
                <c:pt idx="48872">
                  <c:v>-188.19</c:v>
                </c:pt>
                <c:pt idx="48873">
                  <c:v>-188.17400000000001</c:v>
                </c:pt>
                <c:pt idx="48874">
                  <c:v>-188.15799999999999</c:v>
                </c:pt>
                <c:pt idx="48875">
                  <c:v>-188.142</c:v>
                </c:pt>
                <c:pt idx="48876">
                  <c:v>-188.126</c:v>
                </c:pt>
                <c:pt idx="48877">
                  <c:v>-188.11</c:v>
                </c:pt>
                <c:pt idx="48878">
                  <c:v>-188.09399999999999</c:v>
                </c:pt>
                <c:pt idx="48879">
                  <c:v>-188.078</c:v>
                </c:pt>
                <c:pt idx="48880">
                  <c:v>-188.06200000000001</c:v>
                </c:pt>
                <c:pt idx="48881">
                  <c:v>-188.04599999999999</c:v>
                </c:pt>
                <c:pt idx="48882">
                  <c:v>-188.03</c:v>
                </c:pt>
                <c:pt idx="48883">
                  <c:v>-188.01400000000001</c:v>
                </c:pt>
                <c:pt idx="48884">
                  <c:v>-187.99799999999999</c:v>
                </c:pt>
                <c:pt idx="48885">
                  <c:v>-187.982</c:v>
                </c:pt>
                <c:pt idx="48886">
                  <c:v>-187.96600000000001</c:v>
                </c:pt>
                <c:pt idx="48887">
                  <c:v>-187.95</c:v>
                </c:pt>
                <c:pt idx="48888">
                  <c:v>-187.934</c:v>
                </c:pt>
                <c:pt idx="48889">
                  <c:v>-187.91800000000001</c:v>
                </c:pt>
                <c:pt idx="48890">
                  <c:v>-187.90199999999999</c:v>
                </c:pt>
                <c:pt idx="48891">
                  <c:v>-187.886</c:v>
                </c:pt>
                <c:pt idx="48892">
                  <c:v>-187.87</c:v>
                </c:pt>
                <c:pt idx="48893">
                  <c:v>-187.85400000000001</c:v>
                </c:pt>
                <c:pt idx="48894">
                  <c:v>-187.83799999999999</c:v>
                </c:pt>
                <c:pt idx="48895">
                  <c:v>-187.822</c:v>
                </c:pt>
                <c:pt idx="48896">
                  <c:v>-187.80600000000001</c:v>
                </c:pt>
                <c:pt idx="48897">
                  <c:v>-187.79</c:v>
                </c:pt>
                <c:pt idx="48898">
                  <c:v>-187.774</c:v>
                </c:pt>
                <c:pt idx="48899">
                  <c:v>-187.75800000000001</c:v>
                </c:pt>
                <c:pt idx="48900">
                  <c:v>-187.74199999999999</c:v>
                </c:pt>
                <c:pt idx="48901">
                  <c:v>-187.726</c:v>
                </c:pt>
                <c:pt idx="48902">
                  <c:v>-187.71</c:v>
                </c:pt>
                <c:pt idx="48903">
                  <c:v>-187.69399999999999</c:v>
                </c:pt>
                <c:pt idx="48904">
                  <c:v>-187.678</c:v>
                </c:pt>
                <c:pt idx="48905">
                  <c:v>-187.66200000000001</c:v>
                </c:pt>
                <c:pt idx="48906">
                  <c:v>-187.64599999999999</c:v>
                </c:pt>
                <c:pt idx="48907">
                  <c:v>-187.63</c:v>
                </c:pt>
                <c:pt idx="48908">
                  <c:v>-187.614</c:v>
                </c:pt>
                <c:pt idx="48909">
                  <c:v>-187.59800000000001</c:v>
                </c:pt>
                <c:pt idx="48910">
                  <c:v>-187.58199999999999</c:v>
                </c:pt>
                <c:pt idx="48911">
                  <c:v>-187.566</c:v>
                </c:pt>
                <c:pt idx="48912">
                  <c:v>-187.55</c:v>
                </c:pt>
                <c:pt idx="48913">
                  <c:v>-187.53399999999999</c:v>
                </c:pt>
                <c:pt idx="48914">
                  <c:v>-187.518</c:v>
                </c:pt>
                <c:pt idx="48915">
                  <c:v>-187.50200000000001</c:v>
                </c:pt>
                <c:pt idx="48916">
                  <c:v>-187.48599999999999</c:v>
                </c:pt>
                <c:pt idx="48917">
                  <c:v>-187.47</c:v>
                </c:pt>
                <c:pt idx="48918">
                  <c:v>-187.45400000000001</c:v>
                </c:pt>
                <c:pt idx="48919">
                  <c:v>-187.43799999999999</c:v>
                </c:pt>
                <c:pt idx="48920">
                  <c:v>-187.422</c:v>
                </c:pt>
                <c:pt idx="48921">
                  <c:v>-187.40600000000001</c:v>
                </c:pt>
                <c:pt idx="48922">
                  <c:v>-187.39</c:v>
                </c:pt>
                <c:pt idx="48923">
                  <c:v>-187.374</c:v>
                </c:pt>
                <c:pt idx="48924">
                  <c:v>-187.358</c:v>
                </c:pt>
                <c:pt idx="48925">
                  <c:v>-187.34200000000001</c:v>
                </c:pt>
                <c:pt idx="48926">
                  <c:v>-187.32599999999999</c:v>
                </c:pt>
                <c:pt idx="48927">
                  <c:v>-187.31</c:v>
                </c:pt>
                <c:pt idx="48928">
                  <c:v>-187.29400000000001</c:v>
                </c:pt>
                <c:pt idx="48929">
                  <c:v>-187.27799999999999</c:v>
                </c:pt>
                <c:pt idx="48930">
                  <c:v>-187.262</c:v>
                </c:pt>
                <c:pt idx="48931">
                  <c:v>-187.24600000000001</c:v>
                </c:pt>
                <c:pt idx="48932">
                  <c:v>-187.23</c:v>
                </c:pt>
                <c:pt idx="48933">
                  <c:v>-187.214</c:v>
                </c:pt>
                <c:pt idx="48934">
                  <c:v>-187.19800000000001</c:v>
                </c:pt>
                <c:pt idx="48935">
                  <c:v>-187.18199999999999</c:v>
                </c:pt>
                <c:pt idx="48936">
                  <c:v>-187.167</c:v>
                </c:pt>
                <c:pt idx="48937">
                  <c:v>-187.15100000000001</c:v>
                </c:pt>
                <c:pt idx="48938">
                  <c:v>-187.13499999999999</c:v>
                </c:pt>
                <c:pt idx="48939">
                  <c:v>-187.119</c:v>
                </c:pt>
                <c:pt idx="48940">
                  <c:v>-187.10300000000001</c:v>
                </c:pt>
                <c:pt idx="48941">
                  <c:v>-187.08699999999999</c:v>
                </c:pt>
                <c:pt idx="48942">
                  <c:v>-187.071</c:v>
                </c:pt>
                <c:pt idx="48943">
                  <c:v>-187.05500000000001</c:v>
                </c:pt>
                <c:pt idx="48944">
                  <c:v>-187.03899999999999</c:v>
                </c:pt>
                <c:pt idx="48945">
                  <c:v>-187.023</c:v>
                </c:pt>
                <c:pt idx="48946">
                  <c:v>-187.00700000000001</c:v>
                </c:pt>
                <c:pt idx="48947">
                  <c:v>-186.99100000000001</c:v>
                </c:pt>
                <c:pt idx="48948">
                  <c:v>-186.97499999999999</c:v>
                </c:pt>
                <c:pt idx="48949">
                  <c:v>-186.959</c:v>
                </c:pt>
                <c:pt idx="48950">
                  <c:v>-186.94300000000001</c:v>
                </c:pt>
                <c:pt idx="48951">
                  <c:v>-186.92699999999999</c:v>
                </c:pt>
                <c:pt idx="48952">
                  <c:v>-186.911</c:v>
                </c:pt>
                <c:pt idx="48953">
                  <c:v>-186.89500000000001</c:v>
                </c:pt>
                <c:pt idx="48954">
                  <c:v>-186.87899999999999</c:v>
                </c:pt>
                <c:pt idx="48955">
                  <c:v>-186.863</c:v>
                </c:pt>
                <c:pt idx="48956">
                  <c:v>-186.84700000000001</c:v>
                </c:pt>
                <c:pt idx="48957">
                  <c:v>-186.83099999999999</c:v>
                </c:pt>
                <c:pt idx="48958">
                  <c:v>-186.815</c:v>
                </c:pt>
                <c:pt idx="48959">
                  <c:v>-186.79900000000001</c:v>
                </c:pt>
                <c:pt idx="48960">
                  <c:v>-186.78299999999999</c:v>
                </c:pt>
                <c:pt idx="48961">
                  <c:v>-186.767</c:v>
                </c:pt>
                <c:pt idx="48962">
                  <c:v>-186.751</c:v>
                </c:pt>
                <c:pt idx="48963">
                  <c:v>-186.73500000000001</c:v>
                </c:pt>
                <c:pt idx="48964">
                  <c:v>-186.71899999999999</c:v>
                </c:pt>
                <c:pt idx="48965">
                  <c:v>-186.703</c:v>
                </c:pt>
                <c:pt idx="48966">
                  <c:v>-186.68700000000001</c:v>
                </c:pt>
                <c:pt idx="48967">
                  <c:v>-186.67099999999999</c:v>
                </c:pt>
                <c:pt idx="48968">
                  <c:v>-186.655</c:v>
                </c:pt>
                <c:pt idx="48969">
                  <c:v>-186.63900000000001</c:v>
                </c:pt>
                <c:pt idx="48970">
                  <c:v>-186.62299999999999</c:v>
                </c:pt>
                <c:pt idx="48971">
                  <c:v>-186.607</c:v>
                </c:pt>
                <c:pt idx="48972">
                  <c:v>-186.59100000000001</c:v>
                </c:pt>
                <c:pt idx="48973">
                  <c:v>-186.57499999999999</c:v>
                </c:pt>
                <c:pt idx="48974">
                  <c:v>-186.559</c:v>
                </c:pt>
                <c:pt idx="48975">
                  <c:v>-186.54300000000001</c:v>
                </c:pt>
                <c:pt idx="48976">
                  <c:v>-186.52699999999999</c:v>
                </c:pt>
                <c:pt idx="48977">
                  <c:v>-186.511</c:v>
                </c:pt>
                <c:pt idx="48978">
                  <c:v>-186.495</c:v>
                </c:pt>
                <c:pt idx="48979">
                  <c:v>-186.47900000000001</c:v>
                </c:pt>
                <c:pt idx="48980">
                  <c:v>-186.46299999999999</c:v>
                </c:pt>
                <c:pt idx="48981">
                  <c:v>-186.447</c:v>
                </c:pt>
                <c:pt idx="48982">
                  <c:v>-186.43100000000001</c:v>
                </c:pt>
                <c:pt idx="48983">
                  <c:v>-186.41499999999999</c:v>
                </c:pt>
                <c:pt idx="48984">
                  <c:v>-186.399</c:v>
                </c:pt>
                <c:pt idx="48985">
                  <c:v>-186.38300000000001</c:v>
                </c:pt>
                <c:pt idx="48986">
                  <c:v>-186.36699999999999</c:v>
                </c:pt>
                <c:pt idx="48987">
                  <c:v>-186.351</c:v>
                </c:pt>
                <c:pt idx="48988">
                  <c:v>-186.33500000000001</c:v>
                </c:pt>
                <c:pt idx="48989">
                  <c:v>-186.31899999999999</c:v>
                </c:pt>
                <c:pt idx="48990">
                  <c:v>-186.303</c:v>
                </c:pt>
                <c:pt idx="48991">
                  <c:v>-186.28700000000001</c:v>
                </c:pt>
                <c:pt idx="48992">
                  <c:v>-186.27099999999999</c:v>
                </c:pt>
                <c:pt idx="48993">
                  <c:v>-186.255</c:v>
                </c:pt>
                <c:pt idx="48994">
                  <c:v>-186.239</c:v>
                </c:pt>
                <c:pt idx="48995">
                  <c:v>-186.22300000000001</c:v>
                </c:pt>
                <c:pt idx="48996">
                  <c:v>-186.20699999999999</c:v>
                </c:pt>
                <c:pt idx="48997">
                  <c:v>-186.191</c:v>
                </c:pt>
                <c:pt idx="48998">
                  <c:v>-186.17500000000001</c:v>
                </c:pt>
                <c:pt idx="48999">
                  <c:v>-186.15899999999999</c:v>
                </c:pt>
                <c:pt idx="49000">
                  <c:v>-186.143</c:v>
                </c:pt>
                <c:pt idx="49001">
                  <c:v>-186.12700000000001</c:v>
                </c:pt>
                <c:pt idx="49002">
                  <c:v>-186.11099999999999</c:v>
                </c:pt>
                <c:pt idx="49003">
                  <c:v>-186.095</c:v>
                </c:pt>
                <c:pt idx="49004">
                  <c:v>-186.07900000000001</c:v>
                </c:pt>
                <c:pt idx="49005">
                  <c:v>-186.06299999999999</c:v>
                </c:pt>
                <c:pt idx="49006">
                  <c:v>-186.047</c:v>
                </c:pt>
                <c:pt idx="49007">
                  <c:v>-186.03100000000001</c:v>
                </c:pt>
                <c:pt idx="49008">
                  <c:v>-186.01499999999999</c:v>
                </c:pt>
                <c:pt idx="49009">
                  <c:v>-185.999</c:v>
                </c:pt>
                <c:pt idx="49010">
                  <c:v>-185.983</c:v>
                </c:pt>
                <c:pt idx="49011">
                  <c:v>-185.96700000000001</c:v>
                </c:pt>
                <c:pt idx="49012">
                  <c:v>-185.95099999999999</c:v>
                </c:pt>
                <c:pt idx="49013">
                  <c:v>-185.935</c:v>
                </c:pt>
                <c:pt idx="49014">
                  <c:v>-185.91900000000001</c:v>
                </c:pt>
                <c:pt idx="49015">
                  <c:v>-185.90299999999999</c:v>
                </c:pt>
                <c:pt idx="49016">
                  <c:v>-185.887</c:v>
                </c:pt>
                <c:pt idx="49017">
                  <c:v>-185.87100000000001</c:v>
                </c:pt>
                <c:pt idx="49018">
                  <c:v>-185.85499999999999</c:v>
                </c:pt>
                <c:pt idx="49019">
                  <c:v>-185.839</c:v>
                </c:pt>
                <c:pt idx="49020">
                  <c:v>-185.82300000000001</c:v>
                </c:pt>
                <c:pt idx="49021">
                  <c:v>-185.80699999999999</c:v>
                </c:pt>
                <c:pt idx="49022">
                  <c:v>-185.791</c:v>
                </c:pt>
                <c:pt idx="49023">
                  <c:v>-185.77500000000001</c:v>
                </c:pt>
                <c:pt idx="49024">
                  <c:v>-185.75899999999999</c:v>
                </c:pt>
                <c:pt idx="49025">
                  <c:v>-185.74299999999999</c:v>
                </c:pt>
                <c:pt idx="49026">
                  <c:v>-185.727</c:v>
                </c:pt>
                <c:pt idx="49027">
                  <c:v>-185.71100000000001</c:v>
                </c:pt>
                <c:pt idx="49028">
                  <c:v>-185.69499999999999</c:v>
                </c:pt>
                <c:pt idx="49029">
                  <c:v>-185.679</c:v>
                </c:pt>
                <c:pt idx="49030">
                  <c:v>-185.66300000000001</c:v>
                </c:pt>
                <c:pt idx="49031">
                  <c:v>-185.64699999999999</c:v>
                </c:pt>
                <c:pt idx="49032">
                  <c:v>-185.631</c:v>
                </c:pt>
                <c:pt idx="49033">
                  <c:v>-185.61500000000001</c:v>
                </c:pt>
                <c:pt idx="49034">
                  <c:v>-185.59899999999999</c:v>
                </c:pt>
                <c:pt idx="49035">
                  <c:v>-185.583</c:v>
                </c:pt>
                <c:pt idx="49036">
                  <c:v>-185.56700000000001</c:v>
                </c:pt>
                <c:pt idx="49037">
                  <c:v>-185.55099999999999</c:v>
                </c:pt>
                <c:pt idx="49038">
                  <c:v>-185.535</c:v>
                </c:pt>
                <c:pt idx="49039">
                  <c:v>-185.51900000000001</c:v>
                </c:pt>
                <c:pt idx="49040">
                  <c:v>-185.50299999999999</c:v>
                </c:pt>
                <c:pt idx="49041">
                  <c:v>-185.48699999999999</c:v>
                </c:pt>
                <c:pt idx="49042">
                  <c:v>-185.471</c:v>
                </c:pt>
                <c:pt idx="49043">
                  <c:v>-185.45500000000001</c:v>
                </c:pt>
                <c:pt idx="49044">
                  <c:v>-185.43899999999999</c:v>
                </c:pt>
                <c:pt idx="49045">
                  <c:v>-185.423</c:v>
                </c:pt>
                <c:pt idx="49046">
                  <c:v>-185.40700000000001</c:v>
                </c:pt>
                <c:pt idx="49047">
                  <c:v>-185.39099999999999</c:v>
                </c:pt>
                <c:pt idx="49048">
                  <c:v>-185.375</c:v>
                </c:pt>
                <c:pt idx="49049">
                  <c:v>-185.35900000000001</c:v>
                </c:pt>
                <c:pt idx="49050">
                  <c:v>-185.34399999999999</c:v>
                </c:pt>
                <c:pt idx="49051">
                  <c:v>-185.328</c:v>
                </c:pt>
                <c:pt idx="49052">
                  <c:v>-185.31200000000001</c:v>
                </c:pt>
                <c:pt idx="49053">
                  <c:v>-185.29599999999999</c:v>
                </c:pt>
                <c:pt idx="49054">
                  <c:v>-185.28</c:v>
                </c:pt>
                <c:pt idx="49055">
                  <c:v>-185.26400000000001</c:v>
                </c:pt>
                <c:pt idx="49056">
                  <c:v>-185.24799999999999</c:v>
                </c:pt>
                <c:pt idx="49057">
                  <c:v>-185.232</c:v>
                </c:pt>
                <c:pt idx="49058">
                  <c:v>-185.21600000000001</c:v>
                </c:pt>
                <c:pt idx="49059">
                  <c:v>-185.2</c:v>
                </c:pt>
                <c:pt idx="49060">
                  <c:v>-185.184</c:v>
                </c:pt>
                <c:pt idx="49061">
                  <c:v>-185.16800000000001</c:v>
                </c:pt>
                <c:pt idx="49062">
                  <c:v>-185.15199999999999</c:v>
                </c:pt>
                <c:pt idx="49063">
                  <c:v>-185.136</c:v>
                </c:pt>
                <c:pt idx="49064">
                  <c:v>-185.12</c:v>
                </c:pt>
                <c:pt idx="49065">
                  <c:v>-185.10400000000001</c:v>
                </c:pt>
                <c:pt idx="49066">
                  <c:v>-185.08799999999999</c:v>
                </c:pt>
                <c:pt idx="49067">
                  <c:v>-185.072</c:v>
                </c:pt>
                <c:pt idx="49068">
                  <c:v>-185.05600000000001</c:v>
                </c:pt>
                <c:pt idx="49069">
                  <c:v>-185.04</c:v>
                </c:pt>
                <c:pt idx="49070">
                  <c:v>-185.024</c:v>
                </c:pt>
                <c:pt idx="49071">
                  <c:v>-185.00800000000001</c:v>
                </c:pt>
                <c:pt idx="49072">
                  <c:v>-184.99199999999999</c:v>
                </c:pt>
                <c:pt idx="49073">
                  <c:v>-184.976</c:v>
                </c:pt>
                <c:pt idx="49074">
                  <c:v>-184.96</c:v>
                </c:pt>
                <c:pt idx="49075">
                  <c:v>-184.94399999999999</c:v>
                </c:pt>
                <c:pt idx="49076">
                  <c:v>-184.928</c:v>
                </c:pt>
                <c:pt idx="49077">
                  <c:v>-184.91200000000001</c:v>
                </c:pt>
                <c:pt idx="49078">
                  <c:v>-184.89599999999999</c:v>
                </c:pt>
                <c:pt idx="49079">
                  <c:v>-184.88</c:v>
                </c:pt>
                <c:pt idx="49080">
                  <c:v>-184.864</c:v>
                </c:pt>
                <c:pt idx="49081">
                  <c:v>-184.84800000000001</c:v>
                </c:pt>
                <c:pt idx="49082">
                  <c:v>-184.83199999999999</c:v>
                </c:pt>
                <c:pt idx="49083">
                  <c:v>-184.816</c:v>
                </c:pt>
                <c:pt idx="49084">
                  <c:v>-184.8</c:v>
                </c:pt>
                <c:pt idx="49085">
                  <c:v>-184.78399999999999</c:v>
                </c:pt>
                <c:pt idx="49086">
                  <c:v>-184.768</c:v>
                </c:pt>
                <c:pt idx="49087">
                  <c:v>-184.75200000000001</c:v>
                </c:pt>
                <c:pt idx="49088">
                  <c:v>-184.73599999999999</c:v>
                </c:pt>
                <c:pt idx="49089">
                  <c:v>-184.72</c:v>
                </c:pt>
                <c:pt idx="49090">
                  <c:v>-184.70400000000001</c:v>
                </c:pt>
                <c:pt idx="49091">
                  <c:v>-184.68799999999999</c:v>
                </c:pt>
                <c:pt idx="49092">
                  <c:v>-184.672</c:v>
                </c:pt>
                <c:pt idx="49093">
                  <c:v>-184.65600000000001</c:v>
                </c:pt>
                <c:pt idx="49094">
                  <c:v>-184.64</c:v>
                </c:pt>
                <c:pt idx="49095">
                  <c:v>-184.624</c:v>
                </c:pt>
                <c:pt idx="49096">
                  <c:v>-184.608</c:v>
                </c:pt>
                <c:pt idx="49097">
                  <c:v>-184.59200000000001</c:v>
                </c:pt>
                <c:pt idx="49098">
                  <c:v>-184.57599999999999</c:v>
                </c:pt>
                <c:pt idx="49099">
                  <c:v>-184.56</c:v>
                </c:pt>
                <c:pt idx="49100">
                  <c:v>-184.54400000000001</c:v>
                </c:pt>
                <c:pt idx="49101">
                  <c:v>-184.52799999999999</c:v>
                </c:pt>
                <c:pt idx="49102">
                  <c:v>-184.512</c:v>
                </c:pt>
                <c:pt idx="49103">
                  <c:v>-184.49600000000001</c:v>
                </c:pt>
                <c:pt idx="49104">
                  <c:v>-184.48</c:v>
                </c:pt>
                <c:pt idx="49105">
                  <c:v>-184.464</c:v>
                </c:pt>
                <c:pt idx="49106">
                  <c:v>-184.44800000000001</c:v>
                </c:pt>
                <c:pt idx="49107">
                  <c:v>-184.43199999999999</c:v>
                </c:pt>
                <c:pt idx="49108">
                  <c:v>-184.416</c:v>
                </c:pt>
                <c:pt idx="49109">
                  <c:v>-184.4</c:v>
                </c:pt>
                <c:pt idx="49110">
                  <c:v>-184.38399999999999</c:v>
                </c:pt>
                <c:pt idx="49111">
                  <c:v>-184.36799999999999</c:v>
                </c:pt>
                <c:pt idx="49112">
                  <c:v>-184.352</c:v>
                </c:pt>
                <c:pt idx="49113">
                  <c:v>-184.33600000000001</c:v>
                </c:pt>
                <c:pt idx="49114">
                  <c:v>-184.32</c:v>
                </c:pt>
                <c:pt idx="49115">
                  <c:v>-184.304</c:v>
                </c:pt>
                <c:pt idx="49116">
                  <c:v>-184.28800000000001</c:v>
                </c:pt>
                <c:pt idx="49117">
                  <c:v>-184.27199999999999</c:v>
                </c:pt>
                <c:pt idx="49118">
                  <c:v>-184.256</c:v>
                </c:pt>
                <c:pt idx="49119">
                  <c:v>-184.24</c:v>
                </c:pt>
                <c:pt idx="49120">
                  <c:v>-184.22399999999999</c:v>
                </c:pt>
                <c:pt idx="49121">
                  <c:v>-184.208</c:v>
                </c:pt>
                <c:pt idx="49122">
                  <c:v>-184.19200000000001</c:v>
                </c:pt>
                <c:pt idx="49123">
                  <c:v>-184.17599999999999</c:v>
                </c:pt>
                <c:pt idx="49124">
                  <c:v>-184.16</c:v>
                </c:pt>
                <c:pt idx="49125">
                  <c:v>-184.14400000000001</c:v>
                </c:pt>
                <c:pt idx="49126">
                  <c:v>-184.12799999999999</c:v>
                </c:pt>
                <c:pt idx="49127">
                  <c:v>-184.11199999999999</c:v>
                </c:pt>
                <c:pt idx="49128">
                  <c:v>-184.096</c:v>
                </c:pt>
                <c:pt idx="49129">
                  <c:v>-184.08</c:v>
                </c:pt>
                <c:pt idx="49130">
                  <c:v>-184.06399999999999</c:v>
                </c:pt>
                <c:pt idx="49131">
                  <c:v>-184.048</c:v>
                </c:pt>
                <c:pt idx="49132">
                  <c:v>-184.03200000000001</c:v>
                </c:pt>
                <c:pt idx="49133">
                  <c:v>-184.01599999999999</c:v>
                </c:pt>
                <c:pt idx="49134">
                  <c:v>-184</c:v>
                </c:pt>
                <c:pt idx="49135">
                  <c:v>-183.98400000000001</c:v>
                </c:pt>
                <c:pt idx="49136">
                  <c:v>-183.96799999999999</c:v>
                </c:pt>
                <c:pt idx="49137">
                  <c:v>-183.952</c:v>
                </c:pt>
                <c:pt idx="49138">
                  <c:v>-183.93600000000001</c:v>
                </c:pt>
                <c:pt idx="49139">
                  <c:v>-183.92</c:v>
                </c:pt>
                <c:pt idx="49140">
                  <c:v>-183.904</c:v>
                </c:pt>
                <c:pt idx="49141">
                  <c:v>-183.88800000000001</c:v>
                </c:pt>
                <c:pt idx="49142">
                  <c:v>-183.87200000000001</c:v>
                </c:pt>
                <c:pt idx="49143">
                  <c:v>-183.85599999999999</c:v>
                </c:pt>
                <c:pt idx="49144">
                  <c:v>-183.84</c:v>
                </c:pt>
                <c:pt idx="49145">
                  <c:v>-183.82400000000001</c:v>
                </c:pt>
                <c:pt idx="49146">
                  <c:v>-183.80799999999999</c:v>
                </c:pt>
                <c:pt idx="49147">
                  <c:v>-183.792</c:v>
                </c:pt>
                <c:pt idx="49148">
                  <c:v>-183.77600000000001</c:v>
                </c:pt>
                <c:pt idx="49149">
                  <c:v>-183.76</c:v>
                </c:pt>
                <c:pt idx="49150">
                  <c:v>-183.744</c:v>
                </c:pt>
                <c:pt idx="49151">
                  <c:v>-183.72800000000001</c:v>
                </c:pt>
                <c:pt idx="49152">
                  <c:v>-183.71199999999999</c:v>
                </c:pt>
                <c:pt idx="49153">
                  <c:v>-183.696</c:v>
                </c:pt>
                <c:pt idx="49154">
                  <c:v>-183.68</c:v>
                </c:pt>
                <c:pt idx="49155">
                  <c:v>-183.66399999999999</c:v>
                </c:pt>
                <c:pt idx="49156">
                  <c:v>-183.648</c:v>
                </c:pt>
                <c:pt idx="49157">
                  <c:v>-183.63200000000001</c:v>
                </c:pt>
                <c:pt idx="49158">
                  <c:v>-183.61600000000001</c:v>
                </c:pt>
                <c:pt idx="49159">
                  <c:v>-183.6</c:v>
                </c:pt>
                <c:pt idx="49160">
                  <c:v>-183.584</c:v>
                </c:pt>
                <c:pt idx="49161">
                  <c:v>-183.56800000000001</c:v>
                </c:pt>
                <c:pt idx="49162">
                  <c:v>-183.55199999999999</c:v>
                </c:pt>
                <c:pt idx="49163">
                  <c:v>-183.536</c:v>
                </c:pt>
                <c:pt idx="49164">
                  <c:v>-183.52099999999999</c:v>
                </c:pt>
                <c:pt idx="49165">
                  <c:v>-183.505</c:v>
                </c:pt>
                <c:pt idx="49166">
                  <c:v>-183.489</c:v>
                </c:pt>
                <c:pt idx="49167">
                  <c:v>-183.47300000000001</c:v>
                </c:pt>
                <c:pt idx="49168">
                  <c:v>-183.45699999999999</c:v>
                </c:pt>
                <c:pt idx="49169">
                  <c:v>-183.441</c:v>
                </c:pt>
                <c:pt idx="49170">
                  <c:v>-183.42500000000001</c:v>
                </c:pt>
                <c:pt idx="49171">
                  <c:v>-183.40899999999999</c:v>
                </c:pt>
                <c:pt idx="49172">
                  <c:v>-183.393</c:v>
                </c:pt>
                <c:pt idx="49173">
                  <c:v>-183.37700000000001</c:v>
                </c:pt>
                <c:pt idx="49174">
                  <c:v>-183.36099999999999</c:v>
                </c:pt>
                <c:pt idx="49175">
                  <c:v>-183.345</c:v>
                </c:pt>
                <c:pt idx="49176">
                  <c:v>-183.32900000000001</c:v>
                </c:pt>
                <c:pt idx="49177">
                  <c:v>-183.31299999999999</c:v>
                </c:pt>
                <c:pt idx="49178">
                  <c:v>-183.297</c:v>
                </c:pt>
                <c:pt idx="49179">
                  <c:v>-183.28100000000001</c:v>
                </c:pt>
                <c:pt idx="49180">
                  <c:v>-183.26499999999999</c:v>
                </c:pt>
                <c:pt idx="49181">
                  <c:v>-183.249</c:v>
                </c:pt>
                <c:pt idx="49182">
                  <c:v>-183.233</c:v>
                </c:pt>
                <c:pt idx="49183">
                  <c:v>-183.21700000000001</c:v>
                </c:pt>
                <c:pt idx="49184">
                  <c:v>-183.20099999999999</c:v>
                </c:pt>
                <c:pt idx="49185">
                  <c:v>-183.185</c:v>
                </c:pt>
                <c:pt idx="49186">
                  <c:v>-183.16900000000001</c:v>
                </c:pt>
                <c:pt idx="49187">
                  <c:v>-183.15299999999999</c:v>
                </c:pt>
                <c:pt idx="49188">
                  <c:v>-183.137</c:v>
                </c:pt>
                <c:pt idx="49189">
                  <c:v>-183.12100000000001</c:v>
                </c:pt>
                <c:pt idx="49190">
                  <c:v>-183.10499999999999</c:v>
                </c:pt>
                <c:pt idx="49191">
                  <c:v>-183.089</c:v>
                </c:pt>
                <c:pt idx="49192">
                  <c:v>-183.07300000000001</c:v>
                </c:pt>
                <c:pt idx="49193">
                  <c:v>-183.05699999999999</c:v>
                </c:pt>
                <c:pt idx="49194">
                  <c:v>-183.041</c:v>
                </c:pt>
                <c:pt idx="49195">
                  <c:v>-183.02500000000001</c:v>
                </c:pt>
                <c:pt idx="49196">
                  <c:v>-183.00899999999999</c:v>
                </c:pt>
                <c:pt idx="49197">
                  <c:v>-182.99299999999999</c:v>
                </c:pt>
                <c:pt idx="49198">
                  <c:v>-182.977</c:v>
                </c:pt>
                <c:pt idx="49199">
                  <c:v>-182.96100000000001</c:v>
                </c:pt>
                <c:pt idx="49200">
                  <c:v>-182.94499999999999</c:v>
                </c:pt>
                <c:pt idx="49201">
                  <c:v>-182.929</c:v>
                </c:pt>
                <c:pt idx="49202">
                  <c:v>-182.91300000000001</c:v>
                </c:pt>
                <c:pt idx="49203">
                  <c:v>-182.89699999999999</c:v>
                </c:pt>
                <c:pt idx="49204">
                  <c:v>-182.881</c:v>
                </c:pt>
                <c:pt idx="49205">
                  <c:v>-182.86500000000001</c:v>
                </c:pt>
                <c:pt idx="49206">
                  <c:v>-182.84899999999999</c:v>
                </c:pt>
                <c:pt idx="49207">
                  <c:v>-182.833</c:v>
                </c:pt>
                <c:pt idx="49208">
                  <c:v>-182.81700000000001</c:v>
                </c:pt>
                <c:pt idx="49209">
                  <c:v>-182.80099999999999</c:v>
                </c:pt>
                <c:pt idx="49210">
                  <c:v>-182.785</c:v>
                </c:pt>
                <c:pt idx="49211">
                  <c:v>-182.76900000000001</c:v>
                </c:pt>
                <c:pt idx="49212">
                  <c:v>-182.75299999999999</c:v>
                </c:pt>
                <c:pt idx="49213">
                  <c:v>-182.73699999999999</c:v>
                </c:pt>
                <c:pt idx="49214">
                  <c:v>-182.721</c:v>
                </c:pt>
                <c:pt idx="49215">
                  <c:v>-182.70500000000001</c:v>
                </c:pt>
                <c:pt idx="49216">
                  <c:v>-182.68899999999999</c:v>
                </c:pt>
                <c:pt idx="49217">
                  <c:v>-182.673</c:v>
                </c:pt>
                <c:pt idx="49218">
                  <c:v>-182.65700000000001</c:v>
                </c:pt>
                <c:pt idx="49219">
                  <c:v>-182.64099999999999</c:v>
                </c:pt>
                <c:pt idx="49220">
                  <c:v>-182.625</c:v>
                </c:pt>
                <c:pt idx="49221">
                  <c:v>-182.60900000000001</c:v>
                </c:pt>
                <c:pt idx="49222">
                  <c:v>-182.59299999999999</c:v>
                </c:pt>
                <c:pt idx="49223">
                  <c:v>-182.577</c:v>
                </c:pt>
                <c:pt idx="49224">
                  <c:v>-182.56100000000001</c:v>
                </c:pt>
                <c:pt idx="49225">
                  <c:v>-182.54499999999999</c:v>
                </c:pt>
                <c:pt idx="49226">
                  <c:v>-182.529</c:v>
                </c:pt>
                <c:pt idx="49227">
                  <c:v>-182.51300000000001</c:v>
                </c:pt>
                <c:pt idx="49228">
                  <c:v>-182.49700000000001</c:v>
                </c:pt>
                <c:pt idx="49229">
                  <c:v>-182.48099999999999</c:v>
                </c:pt>
                <c:pt idx="49230">
                  <c:v>-182.465</c:v>
                </c:pt>
                <c:pt idx="49231">
                  <c:v>-182.44900000000001</c:v>
                </c:pt>
                <c:pt idx="49232">
                  <c:v>-182.43299999999999</c:v>
                </c:pt>
                <c:pt idx="49233">
                  <c:v>-182.417</c:v>
                </c:pt>
                <c:pt idx="49234">
                  <c:v>-182.40100000000001</c:v>
                </c:pt>
                <c:pt idx="49235">
                  <c:v>-182.38499999999999</c:v>
                </c:pt>
                <c:pt idx="49236">
                  <c:v>-182.369</c:v>
                </c:pt>
                <c:pt idx="49237">
                  <c:v>-182.35300000000001</c:v>
                </c:pt>
                <c:pt idx="49238">
                  <c:v>-182.33699999999999</c:v>
                </c:pt>
                <c:pt idx="49239">
                  <c:v>-182.321</c:v>
                </c:pt>
                <c:pt idx="49240">
                  <c:v>-182.30500000000001</c:v>
                </c:pt>
                <c:pt idx="49241">
                  <c:v>-182.28899999999999</c:v>
                </c:pt>
                <c:pt idx="49242">
                  <c:v>-182.273</c:v>
                </c:pt>
                <c:pt idx="49243">
                  <c:v>-182.25700000000001</c:v>
                </c:pt>
                <c:pt idx="49244">
                  <c:v>-182.24100000000001</c:v>
                </c:pt>
                <c:pt idx="49245">
                  <c:v>-182.22499999999999</c:v>
                </c:pt>
                <c:pt idx="49246">
                  <c:v>-182.209</c:v>
                </c:pt>
                <c:pt idx="49247">
                  <c:v>-182.19300000000001</c:v>
                </c:pt>
                <c:pt idx="49248">
                  <c:v>-182.17699999999999</c:v>
                </c:pt>
                <c:pt idx="49249">
                  <c:v>-182.161</c:v>
                </c:pt>
                <c:pt idx="49250">
                  <c:v>-182.14500000000001</c:v>
                </c:pt>
                <c:pt idx="49251">
                  <c:v>-182.12899999999999</c:v>
                </c:pt>
                <c:pt idx="49252">
                  <c:v>-182.113</c:v>
                </c:pt>
                <c:pt idx="49253">
                  <c:v>-182.09700000000001</c:v>
                </c:pt>
                <c:pt idx="49254">
                  <c:v>-182.08099999999999</c:v>
                </c:pt>
                <c:pt idx="49255">
                  <c:v>-182.065</c:v>
                </c:pt>
                <c:pt idx="49256">
                  <c:v>-182.04900000000001</c:v>
                </c:pt>
                <c:pt idx="49257">
                  <c:v>-182.03299999999999</c:v>
                </c:pt>
                <c:pt idx="49258">
                  <c:v>-182.017</c:v>
                </c:pt>
                <c:pt idx="49259">
                  <c:v>-182.001</c:v>
                </c:pt>
                <c:pt idx="49260">
                  <c:v>-181.98500000000001</c:v>
                </c:pt>
                <c:pt idx="49261">
                  <c:v>-181.96899999999999</c:v>
                </c:pt>
                <c:pt idx="49262">
                  <c:v>-181.953</c:v>
                </c:pt>
                <c:pt idx="49263">
                  <c:v>-181.93700000000001</c:v>
                </c:pt>
                <c:pt idx="49264">
                  <c:v>-181.92099999999999</c:v>
                </c:pt>
                <c:pt idx="49265">
                  <c:v>-181.905</c:v>
                </c:pt>
                <c:pt idx="49266">
                  <c:v>-181.88900000000001</c:v>
                </c:pt>
                <c:pt idx="49267">
                  <c:v>-181.87299999999999</c:v>
                </c:pt>
                <c:pt idx="49268">
                  <c:v>-181.857</c:v>
                </c:pt>
                <c:pt idx="49269">
                  <c:v>-181.84100000000001</c:v>
                </c:pt>
                <c:pt idx="49270">
                  <c:v>-181.82499999999999</c:v>
                </c:pt>
                <c:pt idx="49271">
                  <c:v>-181.809</c:v>
                </c:pt>
                <c:pt idx="49272">
                  <c:v>-181.79300000000001</c:v>
                </c:pt>
                <c:pt idx="49273">
                  <c:v>-181.77699999999999</c:v>
                </c:pt>
                <c:pt idx="49274">
                  <c:v>-181.761</c:v>
                </c:pt>
                <c:pt idx="49275">
                  <c:v>-181.745</c:v>
                </c:pt>
                <c:pt idx="49276">
                  <c:v>-181.72900000000001</c:v>
                </c:pt>
                <c:pt idx="49277">
                  <c:v>-181.714</c:v>
                </c:pt>
                <c:pt idx="49278">
                  <c:v>-181.69800000000001</c:v>
                </c:pt>
                <c:pt idx="49279">
                  <c:v>-181.68199999999999</c:v>
                </c:pt>
                <c:pt idx="49280">
                  <c:v>-181.666</c:v>
                </c:pt>
                <c:pt idx="49281">
                  <c:v>-181.65</c:v>
                </c:pt>
                <c:pt idx="49282">
                  <c:v>-181.63399999999999</c:v>
                </c:pt>
                <c:pt idx="49283">
                  <c:v>-181.61799999999999</c:v>
                </c:pt>
                <c:pt idx="49284">
                  <c:v>-181.602</c:v>
                </c:pt>
                <c:pt idx="49285">
                  <c:v>-181.58600000000001</c:v>
                </c:pt>
                <c:pt idx="49286">
                  <c:v>-181.57</c:v>
                </c:pt>
                <c:pt idx="49287">
                  <c:v>-181.554</c:v>
                </c:pt>
                <c:pt idx="49288">
                  <c:v>-181.53800000000001</c:v>
                </c:pt>
                <c:pt idx="49289">
                  <c:v>-181.52199999999999</c:v>
                </c:pt>
                <c:pt idx="49290">
                  <c:v>-181.506</c:v>
                </c:pt>
                <c:pt idx="49291">
                  <c:v>-181.49</c:v>
                </c:pt>
                <c:pt idx="49292">
                  <c:v>-181.47399999999999</c:v>
                </c:pt>
                <c:pt idx="49293">
                  <c:v>-181.458</c:v>
                </c:pt>
                <c:pt idx="49294">
                  <c:v>-181.44200000000001</c:v>
                </c:pt>
                <c:pt idx="49295">
                  <c:v>-181.42599999999999</c:v>
                </c:pt>
                <c:pt idx="49296">
                  <c:v>-181.41</c:v>
                </c:pt>
                <c:pt idx="49297">
                  <c:v>-181.39400000000001</c:v>
                </c:pt>
                <c:pt idx="49298">
                  <c:v>-181.37799999999999</c:v>
                </c:pt>
                <c:pt idx="49299">
                  <c:v>-181.36199999999999</c:v>
                </c:pt>
                <c:pt idx="49300">
                  <c:v>-181.346</c:v>
                </c:pt>
                <c:pt idx="49301">
                  <c:v>-181.33</c:v>
                </c:pt>
                <c:pt idx="49302">
                  <c:v>-181.31399999999999</c:v>
                </c:pt>
                <c:pt idx="49303">
                  <c:v>-181.298</c:v>
                </c:pt>
                <c:pt idx="49304">
                  <c:v>-181.28200000000001</c:v>
                </c:pt>
                <c:pt idx="49305">
                  <c:v>-181.26599999999999</c:v>
                </c:pt>
                <c:pt idx="49306">
                  <c:v>-181.25</c:v>
                </c:pt>
                <c:pt idx="49307">
                  <c:v>-181.23400000000001</c:v>
                </c:pt>
                <c:pt idx="49308">
                  <c:v>-181.21799999999999</c:v>
                </c:pt>
                <c:pt idx="49309">
                  <c:v>-181.202</c:v>
                </c:pt>
                <c:pt idx="49310">
                  <c:v>-181.18600000000001</c:v>
                </c:pt>
                <c:pt idx="49311">
                  <c:v>-181.17</c:v>
                </c:pt>
                <c:pt idx="49312">
                  <c:v>-181.154</c:v>
                </c:pt>
                <c:pt idx="49313">
                  <c:v>-181.13800000000001</c:v>
                </c:pt>
                <c:pt idx="49314">
                  <c:v>-181.12200000000001</c:v>
                </c:pt>
                <c:pt idx="49315">
                  <c:v>-181.10599999999999</c:v>
                </c:pt>
                <c:pt idx="49316">
                  <c:v>-181.09</c:v>
                </c:pt>
                <c:pt idx="49317">
                  <c:v>-181.07400000000001</c:v>
                </c:pt>
                <c:pt idx="49318">
                  <c:v>-181.05799999999999</c:v>
                </c:pt>
                <c:pt idx="49319">
                  <c:v>-181.042</c:v>
                </c:pt>
                <c:pt idx="49320">
                  <c:v>-181.02600000000001</c:v>
                </c:pt>
                <c:pt idx="49321">
                  <c:v>-181.01</c:v>
                </c:pt>
                <c:pt idx="49322">
                  <c:v>-180.994</c:v>
                </c:pt>
                <c:pt idx="49323">
                  <c:v>-180.97800000000001</c:v>
                </c:pt>
                <c:pt idx="49324">
                  <c:v>-180.96199999999999</c:v>
                </c:pt>
                <c:pt idx="49325">
                  <c:v>-180.946</c:v>
                </c:pt>
                <c:pt idx="49326">
                  <c:v>-180.93</c:v>
                </c:pt>
                <c:pt idx="49327">
                  <c:v>-180.91399999999999</c:v>
                </c:pt>
                <c:pt idx="49328">
                  <c:v>-180.898</c:v>
                </c:pt>
                <c:pt idx="49329">
                  <c:v>-180.88200000000001</c:v>
                </c:pt>
                <c:pt idx="49330">
                  <c:v>-180.86600000000001</c:v>
                </c:pt>
                <c:pt idx="49331">
                  <c:v>-180.85</c:v>
                </c:pt>
                <c:pt idx="49332">
                  <c:v>-180.834</c:v>
                </c:pt>
                <c:pt idx="49333">
                  <c:v>-180.81800000000001</c:v>
                </c:pt>
                <c:pt idx="49334">
                  <c:v>-180.80199999999999</c:v>
                </c:pt>
                <c:pt idx="49335">
                  <c:v>-180.786</c:v>
                </c:pt>
                <c:pt idx="49336">
                  <c:v>-180.77</c:v>
                </c:pt>
                <c:pt idx="49337">
                  <c:v>-180.75399999999999</c:v>
                </c:pt>
                <c:pt idx="49338">
                  <c:v>-180.738</c:v>
                </c:pt>
                <c:pt idx="49339">
                  <c:v>-180.72200000000001</c:v>
                </c:pt>
                <c:pt idx="49340">
                  <c:v>-180.70599999999999</c:v>
                </c:pt>
                <c:pt idx="49341">
                  <c:v>-180.69</c:v>
                </c:pt>
                <c:pt idx="49342">
                  <c:v>-180.67400000000001</c:v>
                </c:pt>
                <c:pt idx="49343">
                  <c:v>-180.65799999999999</c:v>
                </c:pt>
                <c:pt idx="49344">
                  <c:v>-180.642</c:v>
                </c:pt>
                <c:pt idx="49345">
                  <c:v>-180.626</c:v>
                </c:pt>
                <c:pt idx="49346">
                  <c:v>-180.61</c:v>
                </c:pt>
                <c:pt idx="49347">
                  <c:v>-180.59399999999999</c:v>
                </c:pt>
                <c:pt idx="49348">
                  <c:v>-180.578</c:v>
                </c:pt>
                <c:pt idx="49349">
                  <c:v>-180.56200000000001</c:v>
                </c:pt>
                <c:pt idx="49350">
                  <c:v>-180.54599999999999</c:v>
                </c:pt>
                <c:pt idx="49351">
                  <c:v>-180.53</c:v>
                </c:pt>
                <c:pt idx="49352">
                  <c:v>-180.51400000000001</c:v>
                </c:pt>
                <c:pt idx="49353">
                  <c:v>-180.49799999999999</c:v>
                </c:pt>
                <c:pt idx="49354">
                  <c:v>-180.482</c:v>
                </c:pt>
                <c:pt idx="49355">
                  <c:v>-180.46600000000001</c:v>
                </c:pt>
                <c:pt idx="49356">
                  <c:v>-180.45</c:v>
                </c:pt>
                <c:pt idx="49357">
                  <c:v>-180.434</c:v>
                </c:pt>
                <c:pt idx="49358">
                  <c:v>-180.41800000000001</c:v>
                </c:pt>
                <c:pt idx="49359">
                  <c:v>-180.40199999999999</c:v>
                </c:pt>
                <c:pt idx="49360">
                  <c:v>-180.386</c:v>
                </c:pt>
                <c:pt idx="49361">
                  <c:v>-180.37</c:v>
                </c:pt>
                <c:pt idx="49362">
                  <c:v>-180.35400000000001</c:v>
                </c:pt>
                <c:pt idx="49363">
                  <c:v>-180.33799999999999</c:v>
                </c:pt>
                <c:pt idx="49364">
                  <c:v>-180.322</c:v>
                </c:pt>
                <c:pt idx="49365">
                  <c:v>-180.30600000000001</c:v>
                </c:pt>
                <c:pt idx="49366">
                  <c:v>-180.29</c:v>
                </c:pt>
                <c:pt idx="49367">
                  <c:v>-180.274</c:v>
                </c:pt>
                <c:pt idx="49368">
                  <c:v>-180.25800000000001</c:v>
                </c:pt>
                <c:pt idx="49369">
                  <c:v>-180.24199999999999</c:v>
                </c:pt>
                <c:pt idx="49370">
                  <c:v>-180.226</c:v>
                </c:pt>
                <c:pt idx="49371">
                  <c:v>-180.21</c:v>
                </c:pt>
                <c:pt idx="49372">
                  <c:v>-180.19399999999999</c:v>
                </c:pt>
                <c:pt idx="49373">
                  <c:v>-180.178</c:v>
                </c:pt>
                <c:pt idx="49374">
                  <c:v>-180.16200000000001</c:v>
                </c:pt>
                <c:pt idx="49375">
                  <c:v>-180.14599999999999</c:v>
                </c:pt>
                <c:pt idx="49376">
                  <c:v>-180.13</c:v>
                </c:pt>
                <c:pt idx="49377">
                  <c:v>-180.114</c:v>
                </c:pt>
                <c:pt idx="49378">
                  <c:v>-180.09800000000001</c:v>
                </c:pt>
                <c:pt idx="49379">
                  <c:v>-180.08199999999999</c:v>
                </c:pt>
                <c:pt idx="49380">
                  <c:v>-180.066</c:v>
                </c:pt>
                <c:pt idx="49381">
                  <c:v>-180.05</c:v>
                </c:pt>
                <c:pt idx="49382">
                  <c:v>-180.03399999999999</c:v>
                </c:pt>
                <c:pt idx="49383">
                  <c:v>-180.018</c:v>
                </c:pt>
                <c:pt idx="49384">
                  <c:v>-180.00200000000001</c:v>
                </c:pt>
                <c:pt idx="49385">
                  <c:v>-179.98599999999999</c:v>
                </c:pt>
                <c:pt idx="49386">
                  <c:v>-179.97</c:v>
                </c:pt>
                <c:pt idx="49387">
                  <c:v>-179.95400000000001</c:v>
                </c:pt>
                <c:pt idx="49388">
                  <c:v>-179.93799999999999</c:v>
                </c:pt>
                <c:pt idx="49389">
                  <c:v>-179.922</c:v>
                </c:pt>
                <c:pt idx="49390">
                  <c:v>-179.90600000000001</c:v>
                </c:pt>
                <c:pt idx="49391">
                  <c:v>-179.89099999999999</c:v>
                </c:pt>
                <c:pt idx="49392">
                  <c:v>-179.875</c:v>
                </c:pt>
                <c:pt idx="49393">
                  <c:v>-179.85900000000001</c:v>
                </c:pt>
                <c:pt idx="49394">
                  <c:v>-179.84299999999999</c:v>
                </c:pt>
                <c:pt idx="49395">
                  <c:v>-179.827</c:v>
                </c:pt>
                <c:pt idx="49396">
                  <c:v>-179.81100000000001</c:v>
                </c:pt>
                <c:pt idx="49397">
                  <c:v>-179.79499999999999</c:v>
                </c:pt>
                <c:pt idx="49398">
                  <c:v>-179.779</c:v>
                </c:pt>
                <c:pt idx="49399">
                  <c:v>-179.76300000000001</c:v>
                </c:pt>
                <c:pt idx="49400">
                  <c:v>-179.74700000000001</c:v>
                </c:pt>
                <c:pt idx="49401">
                  <c:v>-179.73099999999999</c:v>
                </c:pt>
                <c:pt idx="49402">
                  <c:v>-179.715</c:v>
                </c:pt>
                <c:pt idx="49403">
                  <c:v>-179.69900000000001</c:v>
                </c:pt>
                <c:pt idx="49404">
                  <c:v>-179.68299999999999</c:v>
                </c:pt>
                <c:pt idx="49405">
                  <c:v>-179.667</c:v>
                </c:pt>
                <c:pt idx="49406">
                  <c:v>-179.65100000000001</c:v>
                </c:pt>
                <c:pt idx="49407">
                  <c:v>-179.63499999999999</c:v>
                </c:pt>
                <c:pt idx="49408">
                  <c:v>-179.619</c:v>
                </c:pt>
                <c:pt idx="49409">
                  <c:v>-179.60300000000001</c:v>
                </c:pt>
                <c:pt idx="49410">
                  <c:v>-179.58699999999999</c:v>
                </c:pt>
                <c:pt idx="49411">
                  <c:v>-179.571</c:v>
                </c:pt>
                <c:pt idx="49412">
                  <c:v>-179.55500000000001</c:v>
                </c:pt>
                <c:pt idx="49413">
                  <c:v>-179.53899999999999</c:v>
                </c:pt>
                <c:pt idx="49414">
                  <c:v>-179.523</c:v>
                </c:pt>
                <c:pt idx="49415">
                  <c:v>-179.50700000000001</c:v>
                </c:pt>
                <c:pt idx="49416">
                  <c:v>-179.49100000000001</c:v>
                </c:pt>
                <c:pt idx="49417">
                  <c:v>-179.47499999999999</c:v>
                </c:pt>
                <c:pt idx="49418">
                  <c:v>-179.459</c:v>
                </c:pt>
                <c:pt idx="49419">
                  <c:v>-179.44300000000001</c:v>
                </c:pt>
                <c:pt idx="49420">
                  <c:v>-179.42699999999999</c:v>
                </c:pt>
                <c:pt idx="49421">
                  <c:v>-179.411</c:v>
                </c:pt>
                <c:pt idx="49422">
                  <c:v>-179.39500000000001</c:v>
                </c:pt>
                <c:pt idx="49423">
                  <c:v>-179.37899999999999</c:v>
                </c:pt>
                <c:pt idx="49424">
                  <c:v>-179.363</c:v>
                </c:pt>
                <c:pt idx="49425">
                  <c:v>-179.34700000000001</c:v>
                </c:pt>
                <c:pt idx="49426">
                  <c:v>-179.33099999999999</c:v>
                </c:pt>
                <c:pt idx="49427">
                  <c:v>-179.315</c:v>
                </c:pt>
                <c:pt idx="49428">
                  <c:v>-179.29900000000001</c:v>
                </c:pt>
                <c:pt idx="49429">
                  <c:v>-179.28299999999999</c:v>
                </c:pt>
                <c:pt idx="49430">
                  <c:v>-179.267</c:v>
                </c:pt>
                <c:pt idx="49431">
                  <c:v>-179.251</c:v>
                </c:pt>
                <c:pt idx="49432">
                  <c:v>-179.23500000000001</c:v>
                </c:pt>
                <c:pt idx="49433">
                  <c:v>-179.21899999999999</c:v>
                </c:pt>
                <c:pt idx="49434">
                  <c:v>-179.203</c:v>
                </c:pt>
                <c:pt idx="49435">
                  <c:v>-179.18700000000001</c:v>
                </c:pt>
                <c:pt idx="49436">
                  <c:v>-179.17099999999999</c:v>
                </c:pt>
                <c:pt idx="49437">
                  <c:v>-179.155</c:v>
                </c:pt>
                <c:pt idx="49438">
                  <c:v>-179.13900000000001</c:v>
                </c:pt>
                <c:pt idx="49439">
                  <c:v>-179.12299999999999</c:v>
                </c:pt>
                <c:pt idx="49440">
                  <c:v>-179.107</c:v>
                </c:pt>
                <c:pt idx="49441">
                  <c:v>-179.09100000000001</c:v>
                </c:pt>
                <c:pt idx="49442">
                  <c:v>-179.07499999999999</c:v>
                </c:pt>
                <c:pt idx="49443">
                  <c:v>-179.059</c:v>
                </c:pt>
                <c:pt idx="49444">
                  <c:v>-179.04300000000001</c:v>
                </c:pt>
                <c:pt idx="49445">
                  <c:v>-179.02699999999999</c:v>
                </c:pt>
                <c:pt idx="49446">
                  <c:v>-179.011</c:v>
                </c:pt>
                <c:pt idx="49447">
                  <c:v>-178.995</c:v>
                </c:pt>
                <c:pt idx="49448">
                  <c:v>-178.97900000000001</c:v>
                </c:pt>
                <c:pt idx="49449">
                  <c:v>-178.96299999999999</c:v>
                </c:pt>
                <c:pt idx="49450">
                  <c:v>-178.947</c:v>
                </c:pt>
                <c:pt idx="49451">
                  <c:v>-178.93100000000001</c:v>
                </c:pt>
                <c:pt idx="49452">
                  <c:v>-178.91499999999999</c:v>
                </c:pt>
                <c:pt idx="49453">
                  <c:v>-178.899</c:v>
                </c:pt>
                <c:pt idx="49454">
                  <c:v>-178.88300000000001</c:v>
                </c:pt>
                <c:pt idx="49455">
                  <c:v>-178.86699999999999</c:v>
                </c:pt>
                <c:pt idx="49456">
                  <c:v>-178.851</c:v>
                </c:pt>
                <c:pt idx="49457">
                  <c:v>-178.83500000000001</c:v>
                </c:pt>
                <c:pt idx="49458">
                  <c:v>-178.81899999999999</c:v>
                </c:pt>
                <c:pt idx="49459">
                  <c:v>-178.803</c:v>
                </c:pt>
                <c:pt idx="49460">
                  <c:v>-178.78700000000001</c:v>
                </c:pt>
                <c:pt idx="49461">
                  <c:v>-178.77099999999999</c:v>
                </c:pt>
                <c:pt idx="49462">
                  <c:v>-178.755</c:v>
                </c:pt>
                <c:pt idx="49463">
                  <c:v>-178.739</c:v>
                </c:pt>
                <c:pt idx="49464">
                  <c:v>-178.72300000000001</c:v>
                </c:pt>
                <c:pt idx="49465">
                  <c:v>-178.70699999999999</c:v>
                </c:pt>
                <c:pt idx="49466">
                  <c:v>-178.691</c:v>
                </c:pt>
                <c:pt idx="49467">
                  <c:v>-178.67500000000001</c:v>
                </c:pt>
                <c:pt idx="49468">
                  <c:v>-178.65899999999999</c:v>
                </c:pt>
                <c:pt idx="49469">
                  <c:v>-178.643</c:v>
                </c:pt>
                <c:pt idx="49470">
                  <c:v>-178.62700000000001</c:v>
                </c:pt>
                <c:pt idx="49471">
                  <c:v>-178.61099999999999</c:v>
                </c:pt>
                <c:pt idx="49472">
                  <c:v>-178.595</c:v>
                </c:pt>
                <c:pt idx="49473">
                  <c:v>-178.57900000000001</c:v>
                </c:pt>
                <c:pt idx="49474">
                  <c:v>-178.56299999999999</c:v>
                </c:pt>
                <c:pt idx="49475">
                  <c:v>-178.547</c:v>
                </c:pt>
                <c:pt idx="49476">
                  <c:v>-178.53100000000001</c:v>
                </c:pt>
                <c:pt idx="49477">
                  <c:v>-178.51499999999999</c:v>
                </c:pt>
                <c:pt idx="49478">
                  <c:v>-178.499</c:v>
                </c:pt>
                <c:pt idx="49479">
                  <c:v>-178.483</c:v>
                </c:pt>
                <c:pt idx="49480">
                  <c:v>-178.46700000000001</c:v>
                </c:pt>
                <c:pt idx="49481">
                  <c:v>-178.45099999999999</c:v>
                </c:pt>
                <c:pt idx="49482">
                  <c:v>-178.435</c:v>
                </c:pt>
                <c:pt idx="49483">
                  <c:v>-178.41900000000001</c:v>
                </c:pt>
                <c:pt idx="49484">
                  <c:v>-178.40299999999999</c:v>
                </c:pt>
                <c:pt idx="49485">
                  <c:v>-178.387</c:v>
                </c:pt>
                <c:pt idx="49486">
                  <c:v>-178.37100000000001</c:v>
                </c:pt>
                <c:pt idx="49487">
                  <c:v>-178.35499999999999</c:v>
                </c:pt>
                <c:pt idx="49488">
                  <c:v>-178.339</c:v>
                </c:pt>
                <c:pt idx="49489">
                  <c:v>-178.32300000000001</c:v>
                </c:pt>
                <c:pt idx="49490">
                  <c:v>-178.30699999999999</c:v>
                </c:pt>
                <c:pt idx="49491">
                  <c:v>-178.291</c:v>
                </c:pt>
                <c:pt idx="49492">
                  <c:v>-178.27500000000001</c:v>
                </c:pt>
                <c:pt idx="49493">
                  <c:v>-178.25899999999999</c:v>
                </c:pt>
                <c:pt idx="49494">
                  <c:v>-178.24299999999999</c:v>
                </c:pt>
                <c:pt idx="49495">
                  <c:v>-178.227</c:v>
                </c:pt>
                <c:pt idx="49496">
                  <c:v>-178.21100000000001</c:v>
                </c:pt>
                <c:pt idx="49497">
                  <c:v>-178.19499999999999</c:v>
                </c:pt>
                <c:pt idx="49498">
                  <c:v>-178.179</c:v>
                </c:pt>
                <c:pt idx="49499">
                  <c:v>-178.16300000000001</c:v>
                </c:pt>
                <c:pt idx="49500">
                  <c:v>-178.14699999999999</c:v>
                </c:pt>
                <c:pt idx="49501">
                  <c:v>-178.131</c:v>
                </c:pt>
                <c:pt idx="49502">
                  <c:v>-178.11500000000001</c:v>
                </c:pt>
                <c:pt idx="49503">
                  <c:v>-178.09899999999999</c:v>
                </c:pt>
                <c:pt idx="49504">
                  <c:v>-178.083</c:v>
                </c:pt>
                <c:pt idx="49505">
                  <c:v>-178.06800000000001</c:v>
                </c:pt>
                <c:pt idx="49506">
                  <c:v>-178.05199999999999</c:v>
                </c:pt>
                <c:pt idx="49507">
                  <c:v>-178.036</c:v>
                </c:pt>
                <c:pt idx="49508">
                  <c:v>-178.02</c:v>
                </c:pt>
                <c:pt idx="49509">
                  <c:v>-178.00399999999999</c:v>
                </c:pt>
                <c:pt idx="49510">
                  <c:v>-177.988</c:v>
                </c:pt>
                <c:pt idx="49511">
                  <c:v>-177.97200000000001</c:v>
                </c:pt>
                <c:pt idx="49512">
                  <c:v>-177.95599999999999</c:v>
                </c:pt>
                <c:pt idx="49513">
                  <c:v>-177.94</c:v>
                </c:pt>
                <c:pt idx="49514">
                  <c:v>-177.92400000000001</c:v>
                </c:pt>
                <c:pt idx="49515">
                  <c:v>-177.90799999999999</c:v>
                </c:pt>
                <c:pt idx="49516">
                  <c:v>-177.892</c:v>
                </c:pt>
                <c:pt idx="49517">
                  <c:v>-177.876</c:v>
                </c:pt>
                <c:pt idx="49518">
                  <c:v>-177.86</c:v>
                </c:pt>
                <c:pt idx="49519">
                  <c:v>-177.84399999999999</c:v>
                </c:pt>
                <c:pt idx="49520">
                  <c:v>-177.828</c:v>
                </c:pt>
                <c:pt idx="49521">
                  <c:v>-177.81200000000001</c:v>
                </c:pt>
                <c:pt idx="49522">
                  <c:v>-177.79599999999999</c:v>
                </c:pt>
                <c:pt idx="49523">
                  <c:v>-177.78</c:v>
                </c:pt>
                <c:pt idx="49524">
                  <c:v>-177.76400000000001</c:v>
                </c:pt>
                <c:pt idx="49525">
                  <c:v>-177.74799999999999</c:v>
                </c:pt>
                <c:pt idx="49526">
                  <c:v>-177.732</c:v>
                </c:pt>
                <c:pt idx="49527">
                  <c:v>-177.71600000000001</c:v>
                </c:pt>
                <c:pt idx="49528">
                  <c:v>-177.7</c:v>
                </c:pt>
                <c:pt idx="49529">
                  <c:v>-177.684</c:v>
                </c:pt>
                <c:pt idx="49530">
                  <c:v>-177.66800000000001</c:v>
                </c:pt>
                <c:pt idx="49531">
                  <c:v>-177.65199999999999</c:v>
                </c:pt>
                <c:pt idx="49532">
                  <c:v>-177.636</c:v>
                </c:pt>
                <c:pt idx="49533">
                  <c:v>-177.62</c:v>
                </c:pt>
                <c:pt idx="49534">
                  <c:v>-177.60400000000001</c:v>
                </c:pt>
                <c:pt idx="49535">
                  <c:v>-177.58799999999999</c:v>
                </c:pt>
                <c:pt idx="49536">
                  <c:v>-177.572</c:v>
                </c:pt>
                <c:pt idx="49537">
                  <c:v>-177.55600000000001</c:v>
                </c:pt>
                <c:pt idx="49538">
                  <c:v>-177.54</c:v>
                </c:pt>
                <c:pt idx="49539">
                  <c:v>-177.524</c:v>
                </c:pt>
                <c:pt idx="49540">
                  <c:v>-177.50800000000001</c:v>
                </c:pt>
                <c:pt idx="49541">
                  <c:v>-177.49199999999999</c:v>
                </c:pt>
                <c:pt idx="49542">
                  <c:v>-177.476</c:v>
                </c:pt>
                <c:pt idx="49543">
                  <c:v>-177.46</c:v>
                </c:pt>
                <c:pt idx="49544">
                  <c:v>-177.44399999999999</c:v>
                </c:pt>
                <c:pt idx="49545">
                  <c:v>-177.428</c:v>
                </c:pt>
                <c:pt idx="49546">
                  <c:v>-177.41200000000001</c:v>
                </c:pt>
                <c:pt idx="49547">
                  <c:v>-177.39599999999999</c:v>
                </c:pt>
                <c:pt idx="49548">
                  <c:v>-177.38</c:v>
                </c:pt>
                <c:pt idx="49549">
                  <c:v>-177.364</c:v>
                </c:pt>
                <c:pt idx="49550">
                  <c:v>-177.34800000000001</c:v>
                </c:pt>
                <c:pt idx="49551">
                  <c:v>-177.33199999999999</c:v>
                </c:pt>
                <c:pt idx="49552">
                  <c:v>-177.316</c:v>
                </c:pt>
                <c:pt idx="49553">
                  <c:v>-177.3</c:v>
                </c:pt>
                <c:pt idx="49554">
                  <c:v>-177.28399999999999</c:v>
                </c:pt>
                <c:pt idx="49555">
                  <c:v>-177.268</c:v>
                </c:pt>
                <c:pt idx="49556">
                  <c:v>-177.25200000000001</c:v>
                </c:pt>
                <c:pt idx="49557">
                  <c:v>-177.23599999999999</c:v>
                </c:pt>
                <c:pt idx="49558">
                  <c:v>-177.22</c:v>
                </c:pt>
                <c:pt idx="49559">
                  <c:v>-177.20400000000001</c:v>
                </c:pt>
                <c:pt idx="49560">
                  <c:v>-177.18799999999999</c:v>
                </c:pt>
                <c:pt idx="49561">
                  <c:v>-177.172</c:v>
                </c:pt>
                <c:pt idx="49562">
                  <c:v>-177.15600000000001</c:v>
                </c:pt>
                <c:pt idx="49563">
                  <c:v>-177.14</c:v>
                </c:pt>
                <c:pt idx="49564">
                  <c:v>-177.124</c:v>
                </c:pt>
                <c:pt idx="49565">
                  <c:v>-177.108</c:v>
                </c:pt>
                <c:pt idx="49566">
                  <c:v>-177.09200000000001</c:v>
                </c:pt>
                <c:pt idx="49567">
                  <c:v>-177.07599999999999</c:v>
                </c:pt>
                <c:pt idx="49568">
                  <c:v>-177.06</c:v>
                </c:pt>
                <c:pt idx="49569">
                  <c:v>-177.04400000000001</c:v>
                </c:pt>
                <c:pt idx="49570">
                  <c:v>-177.02799999999999</c:v>
                </c:pt>
                <c:pt idx="49571">
                  <c:v>-177.012</c:v>
                </c:pt>
                <c:pt idx="49572">
                  <c:v>-176.99600000000001</c:v>
                </c:pt>
                <c:pt idx="49573">
                  <c:v>-176.98</c:v>
                </c:pt>
                <c:pt idx="49574">
                  <c:v>-176.964</c:v>
                </c:pt>
                <c:pt idx="49575">
                  <c:v>-176.94800000000001</c:v>
                </c:pt>
                <c:pt idx="49576">
                  <c:v>-176.93199999999999</c:v>
                </c:pt>
                <c:pt idx="49577">
                  <c:v>-176.916</c:v>
                </c:pt>
                <c:pt idx="49578">
                  <c:v>-176.9</c:v>
                </c:pt>
                <c:pt idx="49579">
                  <c:v>-176.88399999999999</c:v>
                </c:pt>
                <c:pt idx="49580">
                  <c:v>-176.86799999999999</c:v>
                </c:pt>
                <c:pt idx="49581">
                  <c:v>-176.852</c:v>
                </c:pt>
                <c:pt idx="49582">
                  <c:v>-176.83600000000001</c:v>
                </c:pt>
                <c:pt idx="49583">
                  <c:v>-176.82</c:v>
                </c:pt>
                <c:pt idx="49584">
                  <c:v>-176.804</c:v>
                </c:pt>
                <c:pt idx="49585">
                  <c:v>-176.78800000000001</c:v>
                </c:pt>
                <c:pt idx="49586">
                  <c:v>-176.77199999999999</c:v>
                </c:pt>
                <c:pt idx="49587">
                  <c:v>-176.756</c:v>
                </c:pt>
                <c:pt idx="49588">
                  <c:v>-176.74</c:v>
                </c:pt>
                <c:pt idx="49589">
                  <c:v>-176.72399999999999</c:v>
                </c:pt>
                <c:pt idx="49590">
                  <c:v>-176.708</c:v>
                </c:pt>
                <c:pt idx="49591">
                  <c:v>-176.69200000000001</c:v>
                </c:pt>
                <c:pt idx="49592">
                  <c:v>-176.67599999999999</c:v>
                </c:pt>
                <c:pt idx="49593">
                  <c:v>-176.66</c:v>
                </c:pt>
                <c:pt idx="49594">
                  <c:v>-176.64400000000001</c:v>
                </c:pt>
                <c:pt idx="49595">
                  <c:v>-176.62799999999999</c:v>
                </c:pt>
                <c:pt idx="49596">
                  <c:v>-176.61199999999999</c:v>
                </c:pt>
                <c:pt idx="49597">
                  <c:v>-176.596</c:v>
                </c:pt>
                <c:pt idx="49598">
                  <c:v>-176.58</c:v>
                </c:pt>
                <c:pt idx="49599">
                  <c:v>-176.56399999999999</c:v>
                </c:pt>
                <c:pt idx="49600">
                  <c:v>-176.548</c:v>
                </c:pt>
                <c:pt idx="49601">
                  <c:v>-176.53200000000001</c:v>
                </c:pt>
                <c:pt idx="49602">
                  <c:v>-176.51599999999999</c:v>
                </c:pt>
                <c:pt idx="49603">
                  <c:v>-176.5</c:v>
                </c:pt>
                <c:pt idx="49604">
                  <c:v>-176.48400000000001</c:v>
                </c:pt>
                <c:pt idx="49605">
                  <c:v>-176.46799999999999</c:v>
                </c:pt>
                <c:pt idx="49606">
                  <c:v>-176.452</c:v>
                </c:pt>
                <c:pt idx="49607">
                  <c:v>-176.43600000000001</c:v>
                </c:pt>
                <c:pt idx="49608">
                  <c:v>-176.42</c:v>
                </c:pt>
                <c:pt idx="49609">
                  <c:v>-176.404</c:v>
                </c:pt>
                <c:pt idx="49610">
                  <c:v>-176.38800000000001</c:v>
                </c:pt>
                <c:pt idx="49611">
                  <c:v>-176.37200000000001</c:v>
                </c:pt>
                <c:pt idx="49612">
                  <c:v>-176.35599999999999</c:v>
                </c:pt>
                <c:pt idx="49613">
                  <c:v>-176.34</c:v>
                </c:pt>
                <c:pt idx="49614">
                  <c:v>-176.32400000000001</c:v>
                </c:pt>
                <c:pt idx="49615">
                  <c:v>-176.30799999999999</c:v>
                </c:pt>
                <c:pt idx="49616">
                  <c:v>-176.292</c:v>
                </c:pt>
                <c:pt idx="49617">
                  <c:v>-176.27600000000001</c:v>
                </c:pt>
                <c:pt idx="49618">
                  <c:v>-176.26</c:v>
                </c:pt>
                <c:pt idx="49619">
                  <c:v>-176.245</c:v>
                </c:pt>
                <c:pt idx="49620">
                  <c:v>-176.22900000000001</c:v>
                </c:pt>
                <c:pt idx="49621">
                  <c:v>-176.21299999999999</c:v>
                </c:pt>
                <c:pt idx="49622">
                  <c:v>-176.197</c:v>
                </c:pt>
                <c:pt idx="49623">
                  <c:v>-176.18100000000001</c:v>
                </c:pt>
                <c:pt idx="49624">
                  <c:v>-176.16499999999999</c:v>
                </c:pt>
                <c:pt idx="49625">
                  <c:v>-176.149</c:v>
                </c:pt>
                <c:pt idx="49626">
                  <c:v>-176.13300000000001</c:v>
                </c:pt>
                <c:pt idx="49627">
                  <c:v>-176.11699999999999</c:v>
                </c:pt>
                <c:pt idx="49628">
                  <c:v>-176.101</c:v>
                </c:pt>
                <c:pt idx="49629">
                  <c:v>-176.08500000000001</c:v>
                </c:pt>
                <c:pt idx="49630">
                  <c:v>-176.06899999999999</c:v>
                </c:pt>
                <c:pt idx="49631">
                  <c:v>-176.053</c:v>
                </c:pt>
                <c:pt idx="49632">
                  <c:v>-176.03700000000001</c:v>
                </c:pt>
                <c:pt idx="49633">
                  <c:v>-176.02099999999999</c:v>
                </c:pt>
                <c:pt idx="49634">
                  <c:v>-176.005</c:v>
                </c:pt>
                <c:pt idx="49635">
                  <c:v>-175.989</c:v>
                </c:pt>
                <c:pt idx="49636">
                  <c:v>-175.97300000000001</c:v>
                </c:pt>
                <c:pt idx="49637">
                  <c:v>-175.95699999999999</c:v>
                </c:pt>
                <c:pt idx="49638">
                  <c:v>-175.941</c:v>
                </c:pt>
                <c:pt idx="49639">
                  <c:v>-175.92500000000001</c:v>
                </c:pt>
                <c:pt idx="49640">
                  <c:v>-175.90899999999999</c:v>
                </c:pt>
                <c:pt idx="49641">
                  <c:v>-175.893</c:v>
                </c:pt>
                <c:pt idx="49642">
                  <c:v>-175.87700000000001</c:v>
                </c:pt>
                <c:pt idx="49643">
                  <c:v>-175.86099999999999</c:v>
                </c:pt>
                <c:pt idx="49644">
                  <c:v>-175.845</c:v>
                </c:pt>
                <c:pt idx="49645">
                  <c:v>-175.82900000000001</c:v>
                </c:pt>
                <c:pt idx="49646">
                  <c:v>-175.81299999999999</c:v>
                </c:pt>
                <c:pt idx="49647">
                  <c:v>-175.797</c:v>
                </c:pt>
                <c:pt idx="49648">
                  <c:v>-175.78100000000001</c:v>
                </c:pt>
                <c:pt idx="49649">
                  <c:v>-175.76499999999999</c:v>
                </c:pt>
                <c:pt idx="49650">
                  <c:v>-175.749</c:v>
                </c:pt>
                <c:pt idx="49651">
                  <c:v>-175.733</c:v>
                </c:pt>
                <c:pt idx="49652">
                  <c:v>-175.71700000000001</c:v>
                </c:pt>
                <c:pt idx="49653">
                  <c:v>-175.70099999999999</c:v>
                </c:pt>
                <c:pt idx="49654">
                  <c:v>-175.685</c:v>
                </c:pt>
                <c:pt idx="49655">
                  <c:v>-175.66900000000001</c:v>
                </c:pt>
                <c:pt idx="49656">
                  <c:v>-175.65299999999999</c:v>
                </c:pt>
                <c:pt idx="49657">
                  <c:v>-175.637</c:v>
                </c:pt>
                <c:pt idx="49658">
                  <c:v>-175.62100000000001</c:v>
                </c:pt>
                <c:pt idx="49659">
                  <c:v>-175.60499999999999</c:v>
                </c:pt>
                <c:pt idx="49660">
                  <c:v>-175.589</c:v>
                </c:pt>
                <c:pt idx="49661">
                  <c:v>-175.57300000000001</c:v>
                </c:pt>
                <c:pt idx="49662">
                  <c:v>-175.55699999999999</c:v>
                </c:pt>
                <c:pt idx="49663">
                  <c:v>-175.541</c:v>
                </c:pt>
                <c:pt idx="49664">
                  <c:v>-175.52500000000001</c:v>
                </c:pt>
                <c:pt idx="49665">
                  <c:v>-175.50899999999999</c:v>
                </c:pt>
                <c:pt idx="49666">
                  <c:v>-175.49299999999999</c:v>
                </c:pt>
                <c:pt idx="49667">
                  <c:v>-175.477</c:v>
                </c:pt>
                <c:pt idx="49668">
                  <c:v>-175.46100000000001</c:v>
                </c:pt>
                <c:pt idx="49669">
                  <c:v>-175.44499999999999</c:v>
                </c:pt>
                <c:pt idx="49670">
                  <c:v>-175.429</c:v>
                </c:pt>
                <c:pt idx="49671">
                  <c:v>-175.41300000000001</c:v>
                </c:pt>
                <c:pt idx="49672">
                  <c:v>-175.39699999999999</c:v>
                </c:pt>
                <c:pt idx="49673">
                  <c:v>-175.381</c:v>
                </c:pt>
                <c:pt idx="49674">
                  <c:v>-175.36500000000001</c:v>
                </c:pt>
                <c:pt idx="49675">
                  <c:v>-175.34899999999999</c:v>
                </c:pt>
                <c:pt idx="49676">
                  <c:v>-175.333</c:v>
                </c:pt>
                <c:pt idx="49677">
                  <c:v>-175.31700000000001</c:v>
                </c:pt>
                <c:pt idx="49678">
                  <c:v>-175.30099999999999</c:v>
                </c:pt>
                <c:pt idx="49679">
                  <c:v>-175.285</c:v>
                </c:pt>
                <c:pt idx="49680">
                  <c:v>-175.26900000000001</c:v>
                </c:pt>
                <c:pt idx="49681">
                  <c:v>-175.25299999999999</c:v>
                </c:pt>
                <c:pt idx="49682">
                  <c:v>-175.23699999999999</c:v>
                </c:pt>
                <c:pt idx="49683">
                  <c:v>-175.221</c:v>
                </c:pt>
                <c:pt idx="49684">
                  <c:v>-175.20500000000001</c:v>
                </c:pt>
                <c:pt idx="49685">
                  <c:v>-175.18899999999999</c:v>
                </c:pt>
                <c:pt idx="49686">
                  <c:v>-175.173</c:v>
                </c:pt>
                <c:pt idx="49687">
                  <c:v>-175.15700000000001</c:v>
                </c:pt>
                <c:pt idx="49688">
                  <c:v>-175.14099999999999</c:v>
                </c:pt>
                <c:pt idx="49689">
                  <c:v>-175.125</c:v>
                </c:pt>
                <c:pt idx="49690">
                  <c:v>-175.10900000000001</c:v>
                </c:pt>
                <c:pt idx="49691">
                  <c:v>-175.09299999999999</c:v>
                </c:pt>
                <c:pt idx="49692">
                  <c:v>-175.077</c:v>
                </c:pt>
                <c:pt idx="49693">
                  <c:v>-175.06100000000001</c:v>
                </c:pt>
                <c:pt idx="49694">
                  <c:v>-175.04499999999999</c:v>
                </c:pt>
                <c:pt idx="49695">
                  <c:v>-175.029</c:v>
                </c:pt>
                <c:pt idx="49696">
                  <c:v>-175.01300000000001</c:v>
                </c:pt>
                <c:pt idx="49697">
                  <c:v>-174.99700000000001</c:v>
                </c:pt>
                <c:pt idx="49698">
                  <c:v>-174.98099999999999</c:v>
                </c:pt>
                <c:pt idx="49699">
                  <c:v>-174.965</c:v>
                </c:pt>
                <c:pt idx="49700">
                  <c:v>-174.94900000000001</c:v>
                </c:pt>
                <c:pt idx="49701">
                  <c:v>-174.93299999999999</c:v>
                </c:pt>
                <c:pt idx="49702">
                  <c:v>-174.917</c:v>
                </c:pt>
                <c:pt idx="49703">
                  <c:v>-174.90100000000001</c:v>
                </c:pt>
                <c:pt idx="49704">
                  <c:v>-174.88499999999999</c:v>
                </c:pt>
                <c:pt idx="49705">
                  <c:v>-174.869</c:v>
                </c:pt>
                <c:pt idx="49706">
                  <c:v>-174.85300000000001</c:v>
                </c:pt>
                <c:pt idx="49707">
                  <c:v>-174.83699999999999</c:v>
                </c:pt>
                <c:pt idx="49708">
                  <c:v>-174.821</c:v>
                </c:pt>
                <c:pt idx="49709">
                  <c:v>-174.80500000000001</c:v>
                </c:pt>
                <c:pt idx="49710">
                  <c:v>-174.78899999999999</c:v>
                </c:pt>
                <c:pt idx="49711">
                  <c:v>-174.773</c:v>
                </c:pt>
                <c:pt idx="49712">
                  <c:v>-174.75700000000001</c:v>
                </c:pt>
                <c:pt idx="49713">
                  <c:v>-174.74100000000001</c:v>
                </c:pt>
                <c:pt idx="49714">
                  <c:v>-174.72499999999999</c:v>
                </c:pt>
                <c:pt idx="49715">
                  <c:v>-174.709</c:v>
                </c:pt>
                <c:pt idx="49716">
                  <c:v>-174.69300000000001</c:v>
                </c:pt>
                <c:pt idx="49717">
                  <c:v>-174.67699999999999</c:v>
                </c:pt>
                <c:pt idx="49718">
                  <c:v>-174.661</c:v>
                </c:pt>
                <c:pt idx="49719">
                  <c:v>-174.64500000000001</c:v>
                </c:pt>
                <c:pt idx="49720">
                  <c:v>-174.62899999999999</c:v>
                </c:pt>
                <c:pt idx="49721">
                  <c:v>-174.613</c:v>
                </c:pt>
                <c:pt idx="49722">
                  <c:v>-174.59700000000001</c:v>
                </c:pt>
                <c:pt idx="49723">
                  <c:v>-174.58099999999999</c:v>
                </c:pt>
                <c:pt idx="49724">
                  <c:v>-174.565</c:v>
                </c:pt>
                <c:pt idx="49725">
                  <c:v>-174.54900000000001</c:v>
                </c:pt>
                <c:pt idx="49726">
                  <c:v>-174.53299999999999</c:v>
                </c:pt>
                <c:pt idx="49727">
                  <c:v>-174.517</c:v>
                </c:pt>
                <c:pt idx="49728">
                  <c:v>-174.501</c:v>
                </c:pt>
                <c:pt idx="49729">
                  <c:v>-174.48500000000001</c:v>
                </c:pt>
                <c:pt idx="49730">
                  <c:v>-174.46899999999999</c:v>
                </c:pt>
                <c:pt idx="49731">
                  <c:v>-174.453</c:v>
                </c:pt>
                <c:pt idx="49732">
                  <c:v>-174.43799999999999</c:v>
                </c:pt>
                <c:pt idx="49733">
                  <c:v>-174.422</c:v>
                </c:pt>
                <c:pt idx="49734">
                  <c:v>-174.40600000000001</c:v>
                </c:pt>
                <c:pt idx="49735">
                  <c:v>-174.39</c:v>
                </c:pt>
                <c:pt idx="49736">
                  <c:v>-174.374</c:v>
                </c:pt>
                <c:pt idx="49737">
                  <c:v>-174.358</c:v>
                </c:pt>
                <c:pt idx="49738">
                  <c:v>-174.34200000000001</c:v>
                </c:pt>
                <c:pt idx="49739">
                  <c:v>-174.32599999999999</c:v>
                </c:pt>
                <c:pt idx="49740">
                  <c:v>-174.31</c:v>
                </c:pt>
                <c:pt idx="49741">
                  <c:v>-174.29400000000001</c:v>
                </c:pt>
                <c:pt idx="49742">
                  <c:v>-174.27799999999999</c:v>
                </c:pt>
                <c:pt idx="49743">
                  <c:v>-174.262</c:v>
                </c:pt>
                <c:pt idx="49744">
                  <c:v>-174.24600000000001</c:v>
                </c:pt>
                <c:pt idx="49745">
                  <c:v>-174.23</c:v>
                </c:pt>
                <c:pt idx="49746">
                  <c:v>-174.214</c:v>
                </c:pt>
                <c:pt idx="49747">
                  <c:v>-174.19800000000001</c:v>
                </c:pt>
                <c:pt idx="49748">
                  <c:v>-174.18199999999999</c:v>
                </c:pt>
                <c:pt idx="49749">
                  <c:v>-174.166</c:v>
                </c:pt>
                <c:pt idx="49750">
                  <c:v>-174.15</c:v>
                </c:pt>
                <c:pt idx="49751">
                  <c:v>-174.13399999999999</c:v>
                </c:pt>
                <c:pt idx="49752">
                  <c:v>-174.11799999999999</c:v>
                </c:pt>
                <c:pt idx="49753">
                  <c:v>-174.102</c:v>
                </c:pt>
                <c:pt idx="49754">
                  <c:v>-174.08600000000001</c:v>
                </c:pt>
                <c:pt idx="49755">
                  <c:v>-174.07</c:v>
                </c:pt>
                <c:pt idx="49756">
                  <c:v>-174.054</c:v>
                </c:pt>
                <c:pt idx="49757">
                  <c:v>-174.03800000000001</c:v>
                </c:pt>
                <c:pt idx="49758">
                  <c:v>-174.02199999999999</c:v>
                </c:pt>
                <c:pt idx="49759">
                  <c:v>-174.006</c:v>
                </c:pt>
                <c:pt idx="49760">
                  <c:v>-173.99</c:v>
                </c:pt>
                <c:pt idx="49761">
                  <c:v>-173.97399999999999</c:v>
                </c:pt>
                <c:pt idx="49762">
                  <c:v>-173.958</c:v>
                </c:pt>
                <c:pt idx="49763">
                  <c:v>-173.94200000000001</c:v>
                </c:pt>
                <c:pt idx="49764">
                  <c:v>-173.92599999999999</c:v>
                </c:pt>
                <c:pt idx="49765">
                  <c:v>-173.91</c:v>
                </c:pt>
                <c:pt idx="49766">
                  <c:v>-173.89400000000001</c:v>
                </c:pt>
                <c:pt idx="49767">
                  <c:v>-173.87799999999999</c:v>
                </c:pt>
                <c:pt idx="49768">
                  <c:v>-173.86199999999999</c:v>
                </c:pt>
                <c:pt idx="49769">
                  <c:v>-173.846</c:v>
                </c:pt>
                <c:pt idx="49770">
                  <c:v>-173.83</c:v>
                </c:pt>
                <c:pt idx="49771">
                  <c:v>-173.81399999999999</c:v>
                </c:pt>
                <c:pt idx="49772">
                  <c:v>-173.798</c:v>
                </c:pt>
                <c:pt idx="49773">
                  <c:v>-173.78200000000001</c:v>
                </c:pt>
                <c:pt idx="49774">
                  <c:v>-173.76599999999999</c:v>
                </c:pt>
                <c:pt idx="49775">
                  <c:v>-173.75</c:v>
                </c:pt>
                <c:pt idx="49776">
                  <c:v>-173.73400000000001</c:v>
                </c:pt>
                <c:pt idx="49777">
                  <c:v>-173.71799999999999</c:v>
                </c:pt>
                <c:pt idx="49778">
                  <c:v>-173.702</c:v>
                </c:pt>
                <c:pt idx="49779">
                  <c:v>-173.68600000000001</c:v>
                </c:pt>
                <c:pt idx="49780">
                  <c:v>-173.67</c:v>
                </c:pt>
                <c:pt idx="49781">
                  <c:v>-173.654</c:v>
                </c:pt>
                <c:pt idx="49782">
                  <c:v>-173.63800000000001</c:v>
                </c:pt>
                <c:pt idx="49783">
                  <c:v>-173.62200000000001</c:v>
                </c:pt>
                <c:pt idx="49784">
                  <c:v>-173.60599999999999</c:v>
                </c:pt>
                <c:pt idx="49785">
                  <c:v>-173.59</c:v>
                </c:pt>
                <c:pt idx="49786">
                  <c:v>-173.57400000000001</c:v>
                </c:pt>
                <c:pt idx="49787">
                  <c:v>-173.55799999999999</c:v>
                </c:pt>
                <c:pt idx="49788">
                  <c:v>-173.542</c:v>
                </c:pt>
                <c:pt idx="49789">
                  <c:v>-173.52600000000001</c:v>
                </c:pt>
                <c:pt idx="49790">
                  <c:v>-173.51</c:v>
                </c:pt>
                <c:pt idx="49791">
                  <c:v>-173.494</c:v>
                </c:pt>
                <c:pt idx="49792">
                  <c:v>-173.47800000000001</c:v>
                </c:pt>
                <c:pt idx="49793">
                  <c:v>-173.46199999999999</c:v>
                </c:pt>
                <c:pt idx="49794">
                  <c:v>-173.446</c:v>
                </c:pt>
                <c:pt idx="49795">
                  <c:v>-173.43</c:v>
                </c:pt>
                <c:pt idx="49796">
                  <c:v>-173.41399999999999</c:v>
                </c:pt>
                <c:pt idx="49797">
                  <c:v>-173.398</c:v>
                </c:pt>
                <c:pt idx="49798">
                  <c:v>-173.38200000000001</c:v>
                </c:pt>
                <c:pt idx="49799">
                  <c:v>-173.36600000000001</c:v>
                </c:pt>
                <c:pt idx="49800">
                  <c:v>-173.35</c:v>
                </c:pt>
                <c:pt idx="49801">
                  <c:v>-173.334</c:v>
                </c:pt>
                <c:pt idx="49802">
                  <c:v>-173.31800000000001</c:v>
                </c:pt>
                <c:pt idx="49803">
                  <c:v>-173.30199999999999</c:v>
                </c:pt>
                <c:pt idx="49804">
                  <c:v>-173.286</c:v>
                </c:pt>
                <c:pt idx="49805">
                  <c:v>-173.27</c:v>
                </c:pt>
                <c:pt idx="49806">
                  <c:v>-173.25399999999999</c:v>
                </c:pt>
                <c:pt idx="49807">
                  <c:v>-173.238</c:v>
                </c:pt>
                <c:pt idx="49808">
                  <c:v>-173.22200000000001</c:v>
                </c:pt>
                <c:pt idx="49809">
                  <c:v>-173.20599999999999</c:v>
                </c:pt>
                <c:pt idx="49810">
                  <c:v>-173.19</c:v>
                </c:pt>
                <c:pt idx="49811">
                  <c:v>-173.17400000000001</c:v>
                </c:pt>
                <c:pt idx="49812">
                  <c:v>-173.15799999999999</c:v>
                </c:pt>
                <c:pt idx="49813">
                  <c:v>-173.142</c:v>
                </c:pt>
                <c:pt idx="49814">
                  <c:v>-173.126</c:v>
                </c:pt>
                <c:pt idx="49815">
                  <c:v>-173.11</c:v>
                </c:pt>
                <c:pt idx="49816">
                  <c:v>-173.09399999999999</c:v>
                </c:pt>
                <c:pt idx="49817">
                  <c:v>-173.078</c:v>
                </c:pt>
                <c:pt idx="49818">
                  <c:v>-173.06200000000001</c:v>
                </c:pt>
                <c:pt idx="49819">
                  <c:v>-173.04599999999999</c:v>
                </c:pt>
                <c:pt idx="49820">
                  <c:v>-173.03</c:v>
                </c:pt>
                <c:pt idx="49821">
                  <c:v>-173.01400000000001</c:v>
                </c:pt>
                <c:pt idx="49822">
                  <c:v>-172.99799999999999</c:v>
                </c:pt>
                <c:pt idx="49823">
                  <c:v>-172.982</c:v>
                </c:pt>
                <c:pt idx="49824">
                  <c:v>-172.96600000000001</c:v>
                </c:pt>
                <c:pt idx="49825">
                  <c:v>-172.95</c:v>
                </c:pt>
                <c:pt idx="49826">
                  <c:v>-172.934</c:v>
                </c:pt>
                <c:pt idx="49827">
                  <c:v>-172.91800000000001</c:v>
                </c:pt>
                <c:pt idx="49828">
                  <c:v>-172.90199999999999</c:v>
                </c:pt>
                <c:pt idx="49829">
                  <c:v>-172.886</c:v>
                </c:pt>
                <c:pt idx="49830">
                  <c:v>-172.87</c:v>
                </c:pt>
                <c:pt idx="49831">
                  <c:v>-172.85400000000001</c:v>
                </c:pt>
                <c:pt idx="49832">
                  <c:v>-172.83799999999999</c:v>
                </c:pt>
                <c:pt idx="49833">
                  <c:v>-172.822</c:v>
                </c:pt>
                <c:pt idx="49834">
                  <c:v>-172.80600000000001</c:v>
                </c:pt>
                <c:pt idx="49835">
                  <c:v>-172.79</c:v>
                </c:pt>
                <c:pt idx="49836">
                  <c:v>-172.774</c:v>
                </c:pt>
                <c:pt idx="49837">
                  <c:v>-172.75800000000001</c:v>
                </c:pt>
                <c:pt idx="49838">
                  <c:v>-172.74199999999999</c:v>
                </c:pt>
                <c:pt idx="49839">
                  <c:v>-172.726</c:v>
                </c:pt>
                <c:pt idx="49840">
                  <c:v>-172.71</c:v>
                </c:pt>
                <c:pt idx="49841">
                  <c:v>-172.69399999999999</c:v>
                </c:pt>
                <c:pt idx="49842">
                  <c:v>-172.678</c:v>
                </c:pt>
                <c:pt idx="49843">
                  <c:v>-172.66200000000001</c:v>
                </c:pt>
                <c:pt idx="49844">
                  <c:v>-172.64599999999999</c:v>
                </c:pt>
                <c:pt idx="49845">
                  <c:v>-172.63</c:v>
                </c:pt>
                <c:pt idx="49846">
                  <c:v>-172.61500000000001</c:v>
                </c:pt>
                <c:pt idx="49847">
                  <c:v>-172.59899999999999</c:v>
                </c:pt>
                <c:pt idx="49848">
                  <c:v>-172.583</c:v>
                </c:pt>
                <c:pt idx="49849">
                  <c:v>-172.56700000000001</c:v>
                </c:pt>
                <c:pt idx="49850">
                  <c:v>-172.55099999999999</c:v>
                </c:pt>
                <c:pt idx="49851">
                  <c:v>-172.535</c:v>
                </c:pt>
                <c:pt idx="49852">
                  <c:v>-172.51900000000001</c:v>
                </c:pt>
                <c:pt idx="49853">
                  <c:v>-172.50299999999999</c:v>
                </c:pt>
                <c:pt idx="49854">
                  <c:v>-172.48699999999999</c:v>
                </c:pt>
                <c:pt idx="49855">
                  <c:v>-172.471</c:v>
                </c:pt>
                <c:pt idx="49856">
                  <c:v>-172.45500000000001</c:v>
                </c:pt>
                <c:pt idx="49857">
                  <c:v>-172.43899999999999</c:v>
                </c:pt>
                <c:pt idx="49858">
                  <c:v>-172.423</c:v>
                </c:pt>
                <c:pt idx="49859">
                  <c:v>-172.40700000000001</c:v>
                </c:pt>
                <c:pt idx="49860">
                  <c:v>-172.39099999999999</c:v>
                </c:pt>
                <c:pt idx="49861">
                  <c:v>-172.375</c:v>
                </c:pt>
                <c:pt idx="49862">
                  <c:v>-172.35900000000001</c:v>
                </c:pt>
                <c:pt idx="49863">
                  <c:v>-172.34299999999999</c:v>
                </c:pt>
                <c:pt idx="49864">
                  <c:v>-172.327</c:v>
                </c:pt>
                <c:pt idx="49865">
                  <c:v>-172.31100000000001</c:v>
                </c:pt>
                <c:pt idx="49866">
                  <c:v>-172.29499999999999</c:v>
                </c:pt>
                <c:pt idx="49867">
                  <c:v>-172.279</c:v>
                </c:pt>
                <c:pt idx="49868">
                  <c:v>-172.26300000000001</c:v>
                </c:pt>
                <c:pt idx="49869">
                  <c:v>-172.24700000000001</c:v>
                </c:pt>
                <c:pt idx="49870">
                  <c:v>-172.23099999999999</c:v>
                </c:pt>
                <c:pt idx="49871">
                  <c:v>-172.215</c:v>
                </c:pt>
                <c:pt idx="49872">
                  <c:v>-172.19900000000001</c:v>
                </c:pt>
                <c:pt idx="49873">
                  <c:v>-172.18299999999999</c:v>
                </c:pt>
                <c:pt idx="49874">
                  <c:v>-172.167</c:v>
                </c:pt>
                <c:pt idx="49875">
                  <c:v>-172.15100000000001</c:v>
                </c:pt>
                <c:pt idx="49876">
                  <c:v>-172.13499999999999</c:v>
                </c:pt>
                <c:pt idx="49877">
                  <c:v>-172.119</c:v>
                </c:pt>
                <c:pt idx="49878">
                  <c:v>-172.10300000000001</c:v>
                </c:pt>
                <c:pt idx="49879">
                  <c:v>-172.08699999999999</c:v>
                </c:pt>
                <c:pt idx="49880">
                  <c:v>-172.071</c:v>
                </c:pt>
                <c:pt idx="49881">
                  <c:v>-172.05500000000001</c:v>
                </c:pt>
                <c:pt idx="49882">
                  <c:v>-172.03899999999999</c:v>
                </c:pt>
                <c:pt idx="49883">
                  <c:v>-172.023</c:v>
                </c:pt>
                <c:pt idx="49884">
                  <c:v>-172.00700000000001</c:v>
                </c:pt>
                <c:pt idx="49885">
                  <c:v>-171.99100000000001</c:v>
                </c:pt>
                <c:pt idx="49886">
                  <c:v>-171.97499999999999</c:v>
                </c:pt>
                <c:pt idx="49887">
                  <c:v>-171.959</c:v>
                </c:pt>
                <c:pt idx="49888">
                  <c:v>-171.94300000000001</c:v>
                </c:pt>
                <c:pt idx="49889">
                  <c:v>-171.92699999999999</c:v>
                </c:pt>
                <c:pt idx="49890">
                  <c:v>-171.911</c:v>
                </c:pt>
                <c:pt idx="49891">
                  <c:v>-171.89500000000001</c:v>
                </c:pt>
                <c:pt idx="49892">
                  <c:v>-171.87899999999999</c:v>
                </c:pt>
                <c:pt idx="49893">
                  <c:v>-171.863</c:v>
                </c:pt>
                <c:pt idx="49894">
                  <c:v>-171.84700000000001</c:v>
                </c:pt>
                <c:pt idx="49895">
                  <c:v>-171.83099999999999</c:v>
                </c:pt>
                <c:pt idx="49896">
                  <c:v>-171.815</c:v>
                </c:pt>
                <c:pt idx="49897">
                  <c:v>-171.79900000000001</c:v>
                </c:pt>
                <c:pt idx="49898">
                  <c:v>-171.78299999999999</c:v>
                </c:pt>
                <c:pt idx="49899">
                  <c:v>-171.767</c:v>
                </c:pt>
                <c:pt idx="49900">
                  <c:v>-171.751</c:v>
                </c:pt>
                <c:pt idx="49901">
                  <c:v>-171.73500000000001</c:v>
                </c:pt>
                <c:pt idx="49902">
                  <c:v>-171.71899999999999</c:v>
                </c:pt>
                <c:pt idx="49903">
                  <c:v>-171.703</c:v>
                </c:pt>
                <c:pt idx="49904">
                  <c:v>-171.68700000000001</c:v>
                </c:pt>
                <c:pt idx="49905">
                  <c:v>-171.67099999999999</c:v>
                </c:pt>
                <c:pt idx="49906">
                  <c:v>-171.655</c:v>
                </c:pt>
                <c:pt idx="49907">
                  <c:v>-171.63900000000001</c:v>
                </c:pt>
                <c:pt idx="49908">
                  <c:v>-171.62299999999999</c:v>
                </c:pt>
                <c:pt idx="49909">
                  <c:v>-171.607</c:v>
                </c:pt>
                <c:pt idx="49910">
                  <c:v>-171.59100000000001</c:v>
                </c:pt>
                <c:pt idx="49911">
                  <c:v>-171.57499999999999</c:v>
                </c:pt>
                <c:pt idx="49912">
                  <c:v>-171.559</c:v>
                </c:pt>
                <c:pt idx="49913">
                  <c:v>-171.54300000000001</c:v>
                </c:pt>
                <c:pt idx="49914">
                  <c:v>-171.52699999999999</c:v>
                </c:pt>
                <c:pt idx="49915">
                  <c:v>-171.511</c:v>
                </c:pt>
                <c:pt idx="49916">
                  <c:v>-171.495</c:v>
                </c:pt>
                <c:pt idx="49917">
                  <c:v>-171.47900000000001</c:v>
                </c:pt>
                <c:pt idx="49918">
                  <c:v>-171.46299999999999</c:v>
                </c:pt>
                <c:pt idx="49919">
                  <c:v>-171.447</c:v>
                </c:pt>
                <c:pt idx="49920">
                  <c:v>-171.43100000000001</c:v>
                </c:pt>
                <c:pt idx="49921">
                  <c:v>-171.41499999999999</c:v>
                </c:pt>
                <c:pt idx="49922">
                  <c:v>-171.399</c:v>
                </c:pt>
                <c:pt idx="49923">
                  <c:v>-171.38300000000001</c:v>
                </c:pt>
                <c:pt idx="49924">
                  <c:v>-171.36699999999999</c:v>
                </c:pt>
                <c:pt idx="49925">
                  <c:v>-171.351</c:v>
                </c:pt>
                <c:pt idx="49926">
                  <c:v>-171.33500000000001</c:v>
                </c:pt>
                <c:pt idx="49927">
                  <c:v>-171.31899999999999</c:v>
                </c:pt>
                <c:pt idx="49928">
                  <c:v>-171.303</c:v>
                </c:pt>
                <c:pt idx="49929">
                  <c:v>-171.28700000000001</c:v>
                </c:pt>
                <c:pt idx="49930">
                  <c:v>-171.27099999999999</c:v>
                </c:pt>
                <c:pt idx="49931">
                  <c:v>-171.255</c:v>
                </c:pt>
                <c:pt idx="49932">
                  <c:v>-171.239</c:v>
                </c:pt>
                <c:pt idx="49933">
                  <c:v>-171.22300000000001</c:v>
                </c:pt>
                <c:pt idx="49934">
                  <c:v>-171.20699999999999</c:v>
                </c:pt>
                <c:pt idx="49935">
                  <c:v>-171.191</c:v>
                </c:pt>
                <c:pt idx="49936">
                  <c:v>-171.17500000000001</c:v>
                </c:pt>
                <c:pt idx="49937">
                  <c:v>-171.15899999999999</c:v>
                </c:pt>
                <c:pt idx="49938">
                  <c:v>-171.143</c:v>
                </c:pt>
                <c:pt idx="49939">
                  <c:v>-171.12700000000001</c:v>
                </c:pt>
                <c:pt idx="49940">
                  <c:v>-171.11099999999999</c:v>
                </c:pt>
                <c:pt idx="49941">
                  <c:v>-171.095</c:v>
                </c:pt>
                <c:pt idx="49942">
                  <c:v>-171.07900000000001</c:v>
                </c:pt>
                <c:pt idx="49943">
                  <c:v>-171.06299999999999</c:v>
                </c:pt>
                <c:pt idx="49944">
                  <c:v>-171.047</c:v>
                </c:pt>
                <c:pt idx="49945">
                  <c:v>-171.03100000000001</c:v>
                </c:pt>
                <c:pt idx="49946">
                  <c:v>-171.01499999999999</c:v>
                </c:pt>
                <c:pt idx="49947">
                  <c:v>-170.999</c:v>
                </c:pt>
                <c:pt idx="49948">
                  <c:v>-170.983</c:v>
                </c:pt>
                <c:pt idx="49949">
                  <c:v>-170.96700000000001</c:v>
                </c:pt>
                <c:pt idx="49950">
                  <c:v>-170.95099999999999</c:v>
                </c:pt>
                <c:pt idx="49951">
                  <c:v>-170.935</c:v>
                </c:pt>
                <c:pt idx="49952">
                  <c:v>-170.91900000000001</c:v>
                </c:pt>
                <c:pt idx="49953">
                  <c:v>-170.90299999999999</c:v>
                </c:pt>
                <c:pt idx="49954">
                  <c:v>-170.887</c:v>
                </c:pt>
                <c:pt idx="49955">
                  <c:v>-170.87100000000001</c:v>
                </c:pt>
                <c:pt idx="49956">
                  <c:v>-170.85499999999999</c:v>
                </c:pt>
                <c:pt idx="49957">
                  <c:v>-170.839</c:v>
                </c:pt>
                <c:pt idx="49958">
                  <c:v>-170.82300000000001</c:v>
                </c:pt>
                <c:pt idx="49959">
                  <c:v>-170.80699999999999</c:v>
                </c:pt>
                <c:pt idx="49960">
                  <c:v>-170.792</c:v>
                </c:pt>
                <c:pt idx="49961">
                  <c:v>-170.77600000000001</c:v>
                </c:pt>
                <c:pt idx="49962">
                  <c:v>-170.76</c:v>
                </c:pt>
                <c:pt idx="49963">
                  <c:v>-170.744</c:v>
                </c:pt>
                <c:pt idx="49964">
                  <c:v>-170.72800000000001</c:v>
                </c:pt>
                <c:pt idx="49965">
                  <c:v>-170.71199999999999</c:v>
                </c:pt>
                <c:pt idx="49966">
                  <c:v>-170.696</c:v>
                </c:pt>
                <c:pt idx="49967">
                  <c:v>-170.68</c:v>
                </c:pt>
                <c:pt idx="49968">
                  <c:v>-170.66399999999999</c:v>
                </c:pt>
                <c:pt idx="49969">
                  <c:v>-170.648</c:v>
                </c:pt>
                <c:pt idx="49970">
                  <c:v>-170.63200000000001</c:v>
                </c:pt>
                <c:pt idx="49971">
                  <c:v>-170.61600000000001</c:v>
                </c:pt>
                <c:pt idx="49972">
                  <c:v>-170.6</c:v>
                </c:pt>
                <c:pt idx="49973">
                  <c:v>-170.584</c:v>
                </c:pt>
                <c:pt idx="49974">
                  <c:v>-170.56800000000001</c:v>
                </c:pt>
                <c:pt idx="49975">
                  <c:v>-170.55199999999999</c:v>
                </c:pt>
                <c:pt idx="49976">
                  <c:v>-170.536</c:v>
                </c:pt>
                <c:pt idx="49977">
                  <c:v>-170.52</c:v>
                </c:pt>
                <c:pt idx="49978">
                  <c:v>-170.50399999999999</c:v>
                </c:pt>
                <c:pt idx="49979">
                  <c:v>-170.488</c:v>
                </c:pt>
                <c:pt idx="49980">
                  <c:v>-170.47200000000001</c:v>
                </c:pt>
                <c:pt idx="49981">
                  <c:v>-170.45599999999999</c:v>
                </c:pt>
                <c:pt idx="49982">
                  <c:v>-170.44</c:v>
                </c:pt>
                <c:pt idx="49983">
                  <c:v>-170.42400000000001</c:v>
                </c:pt>
                <c:pt idx="49984">
                  <c:v>-170.40799999999999</c:v>
                </c:pt>
                <c:pt idx="49985">
                  <c:v>-170.392</c:v>
                </c:pt>
                <c:pt idx="49986">
                  <c:v>-170.376</c:v>
                </c:pt>
                <c:pt idx="49987">
                  <c:v>-170.36</c:v>
                </c:pt>
                <c:pt idx="49988">
                  <c:v>-170.34399999999999</c:v>
                </c:pt>
                <c:pt idx="49989">
                  <c:v>-170.328</c:v>
                </c:pt>
                <c:pt idx="49990">
                  <c:v>-170.31200000000001</c:v>
                </c:pt>
                <c:pt idx="49991">
                  <c:v>-170.29599999999999</c:v>
                </c:pt>
                <c:pt idx="49992">
                  <c:v>-170.28</c:v>
                </c:pt>
                <c:pt idx="49993">
                  <c:v>-170.26400000000001</c:v>
                </c:pt>
                <c:pt idx="49994">
                  <c:v>-170.24799999999999</c:v>
                </c:pt>
                <c:pt idx="49995">
                  <c:v>-170.232</c:v>
                </c:pt>
                <c:pt idx="49996">
                  <c:v>-170.21600000000001</c:v>
                </c:pt>
                <c:pt idx="49997">
                  <c:v>-170.2</c:v>
                </c:pt>
                <c:pt idx="49998">
                  <c:v>-170.184</c:v>
                </c:pt>
                <c:pt idx="49999">
                  <c:v>-170.16800000000001</c:v>
                </c:pt>
                <c:pt idx="50000">
                  <c:v>-170.15199999999999</c:v>
                </c:pt>
                <c:pt idx="50001">
                  <c:v>-170.136</c:v>
                </c:pt>
                <c:pt idx="50002">
                  <c:v>-170.12</c:v>
                </c:pt>
                <c:pt idx="50003">
                  <c:v>-170.10400000000001</c:v>
                </c:pt>
                <c:pt idx="50004">
                  <c:v>-170.08799999999999</c:v>
                </c:pt>
                <c:pt idx="50005">
                  <c:v>-170</c:v>
                </c:pt>
                <c:pt idx="50006">
                  <c:v>-169.98400000000001</c:v>
                </c:pt>
                <c:pt idx="50007">
                  <c:v>-169.96799999999999</c:v>
                </c:pt>
                <c:pt idx="50008">
                  <c:v>-169.952</c:v>
                </c:pt>
                <c:pt idx="50009">
                  <c:v>-169.93600000000001</c:v>
                </c:pt>
                <c:pt idx="50010">
                  <c:v>-169.92</c:v>
                </c:pt>
                <c:pt idx="50011">
                  <c:v>-169.904</c:v>
                </c:pt>
                <c:pt idx="50012">
                  <c:v>-169.88800000000001</c:v>
                </c:pt>
                <c:pt idx="50013">
                  <c:v>-169.87200000000001</c:v>
                </c:pt>
                <c:pt idx="50014">
                  <c:v>-169.85599999999999</c:v>
                </c:pt>
                <c:pt idx="50015">
                  <c:v>-169.84</c:v>
                </c:pt>
                <c:pt idx="50016">
                  <c:v>-169.82400000000001</c:v>
                </c:pt>
                <c:pt idx="50017">
                  <c:v>-169.80799999999999</c:v>
                </c:pt>
                <c:pt idx="50018">
                  <c:v>-169.792</c:v>
                </c:pt>
                <c:pt idx="50019">
                  <c:v>-169.77600000000001</c:v>
                </c:pt>
                <c:pt idx="50020">
                  <c:v>-169.76</c:v>
                </c:pt>
                <c:pt idx="50021">
                  <c:v>-169.744</c:v>
                </c:pt>
                <c:pt idx="50022">
                  <c:v>-169.72800000000001</c:v>
                </c:pt>
                <c:pt idx="50023">
                  <c:v>-169.71199999999999</c:v>
                </c:pt>
                <c:pt idx="50024">
                  <c:v>-169.696</c:v>
                </c:pt>
                <c:pt idx="50025">
                  <c:v>-169.68</c:v>
                </c:pt>
                <c:pt idx="50026">
                  <c:v>-169.66399999999999</c:v>
                </c:pt>
                <c:pt idx="50027">
                  <c:v>-169.648</c:v>
                </c:pt>
                <c:pt idx="50028">
                  <c:v>-169.63200000000001</c:v>
                </c:pt>
                <c:pt idx="50029">
                  <c:v>-169.61600000000001</c:v>
                </c:pt>
                <c:pt idx="50030">
                  <c:v>-169.6</c:v>
                </c:pt>
                <c:pt idx="50031">
                  <c:v>-169.584</c:v>
                </c:pt>
                <c:pt idx="50032">
                  <c:v>-169.56800000000001</c:v>
                </c:pt>
                <c:pt idx="50033">
                  <c:v>-169.55199999999999</c:v>
                </c:pt>
                <c:pt idx="50034">
                  <c:v>-169.536</c:v>
                </c:pt>
                <c:pt idx="50035">
                  <c:v>-169.52</c:v>
                </c:pt>
                <c:pt idx="50036">
                  <c:v>-169.50399999999999</c:v>
                </c:pt>
                <c:pt idx="50037">
                  <c:v>-169.488</c:v>
                </c:pt>
                <c:pt idx="50038">
                  <c:v>-169.47200000000001</c:v>
                </c:pt>
                <c:pt idx="50039">
                  <c:v>-169.45599999999999</c:v>
                </c:pt>
                <c:pt idx="50040">
                  <c:v>-169.44</c:v>
                </c:pt>
                <c:pt idx="50041">
                  <c:v>-169.42400000000001</c:v>
                </c:pt>
                <c:pt idx="50042">
                  <c:v>-169.40799999999999</c:v>
                </c:pt>
                <c:pt idx="50043">
                  <c:v>-169.392</c:v>
                </c:pt>
                <c:pt idx="50044">
                  <c:v>-169.376</c:v>
                </c:pt>
                <c:pt idx="50045">
                  <c:v>-169.36</c:v>
                </c:pt>
                <c:pt idx="50046">
                  <c:v>-169.34399999999999</c:v>
                </c:pt>
                <c:pt idx="50047">
                  <c:v>-169.328</c:v>
                </c:pt>
                <c:pt idx="50048">
                  <c:v>-169.31200000000001</c:v>
                </c:pt>
                <c:pt idx="50049">
                  <c:v>-169.29599999999999</c:v>
                </c:pt>
                <c:pt idx="50050">
                  <c:v>-169.28</c:v>
                </c:pt>
                <c:pt idx="50051">
                  <c:v>-169.26400000000001</c:v>
                </c:pt>
                <c:pt idx="50052">
                  <c:v>-169.24799999999999</c:v>
                </c:pt>
                <c:pt idx="50053">
                  <c:v>-169.232</c:v>
                </c:pt>
                <c:pt idx="50054">
                  <c:v>-169.21600000000001</c:v>
                </c:pt>
                <c:pt idx="50055">
                  <c:v>-169.2</c:v>
                </c:pt>
                <c:pt idx="50056">
                  <c:v>-169.184</c:v>
                </c:pt>
                <c:pt idx="50057">
                  <c:v>-169.16800000000001</c:v>
                </c:pt>
                <c:pt idx="50058">
                  <c:v>-169.15199999999999</c:v>
                </c:pt>
                <c:pt idx="50059">
                  <c:v>-169.136</c:v>
                </c:pt>
                <c:pt idx="50060">
                  <c:v>-169.12</c:v>
                </c:pt>
                <c:pt idx="50061">
                  <c:v>-169.10400000000001</c:v>
                </c:pt>
                <c:pt idx="50062">
                  <c:v>-169.089</c:v>
                </c:pt>
                <c:pt idx="50063">
                  <c:v>-169.07300000000001</c:v>
                </c:pt>
                <c:pt idx="50064">
                  <c:v>-169.05699999999999</c:v>
                </c:pt>
                <c:pt idx="50065">
                  <c:v>-169.041</c:v>
                </c:pt>
                <c:pt idx="50066">
                  <c:v>-169.02500000000001</c:v>
                </c:pt>
                <c:pt idx="50067">
                  <c:v>-169.00899999999999</c:v>
                </c:pt>
                <c:pt idx="50068">
                  <c:v>-168.99299999999999</c:v>
                </c:pt>
                <c:pt idx="50069">
                  <c:v>-168.977</c:v>
                </c:pt>
                <c:pt idx="50070">
                  <c:v>-168.96100000000001</c:v>
                </c:pt>
                <c:pt idx="50071">
                  <c:v>-168.94499999999999</c:v>
                </c:pt>
                <c:pt idx="50072">
                  <c:v>-168.929</c:v>
                </c:pt>
                <c:pt idx="50073">
                  <c:v>-168.91300000000001</c:v>
                </c:pt>
                <c:pt idx="50074">
                  <c:v>-168.89699999999999</c:v>
                </c:pt>
                <c:pt idx="50075">
                  <c:v>-168.881</c:v>
                </c:pt>
                <c:pt idx="50076">
                  <c:v>-168.86500000000001</c:v>
                </c:pt>
                <c:pt idx="50077">
                  <c:v>-168.84899999999999</c:v>
                </c:pt>
                <c:pt idx="50078">
                  <c:v>-168.833</c:v>
                </c:pt>
                <c:pt idx="50079">
                  <c:v>-168.81700000000001</c:v>
                </c:pt>
                <c:pt idx="50080">
                  <c:v>-168.80099999999999</c:v>
                </c:pt>
                <c:pt idx="50081">
                  <c:v>-168.785</c:v>
                </c:pt>
                <c:pt idx="50082">
                  <c:v>-168.76900000000001</c:v>
                </c:pt>
                <c:pt idx="50083">
                  <c:v>-168.75299999999999</c:v>
                </c:pt>
                <c:pt idx="50084">
                  <c:v>-168.73699999999999</c:v>
                </c:pt>
                <c:pt idx="50085">
                  <c:v>-168.721</c:v>
                </c:pt>
                <c:pt idx="50086">
                  <c:v>-168.70500000000001</c:v>
                </c:pt>
                <c:pt idx="50087">
                  <c:v>-168.68899999999999</c:v>
                </c:pt>
                <c:pt idx="50088">
                  <c:v>-168.673</c:v>
                </c:pt>
                <c:pt idx="50089">
                  <c:v>-168.65700000000001</c:v>
                </c:pt>
                <c:pt idx="50090">
                  <c:v>-168.64099999999999</c:v>
                </c:pt>
                <c:pt idx="50091">
                  <c:v>-168.625</c:v>
                </c:pt>
                <c:pt idx="50092">
                  <c:v>-168.60900000000001</c:v>
                </c:pt>
                <c:pt idx="50093">
                  <c:v>-168.59299999999999</c:v>
                </c:pt>
                <c:pt idx="50094">
                  <c:v>-168.577</c:v>
                </c:pt>
                <c:pt idx="50095">
                  <c:v>-168.56100000000001</c:v>
                </c:pt>
                <c:pt idx="50096">
                  <c:v>-168.54499999999999</c:v>
                </c:pt>
                <c:pt idx="50097">
                  <c:v>-168.529</c:v>
                </c:pt>
                <c:pt idx="50098">
                  <c:v>-168.51300000000001</c:v>
                </c:pt>
                <c:pt idx="50099">
                  <c:v>-168.49700000000001</c:v>
                </c:pt>
                <c:pt idx="50100">
                  <c:v>-168.48099999999999</c:v>
                </c:pt>
                <c:pt idx="50101">
                  <c:v>-168.465</c:v>
                </c:pt>
                <c:pt idx="50102">
                  <c:v>-168.44900000000001</c:v>
                </c:pt>
                <c:pt idx="50103">
                  <c:v>-168.43299999999999</c:v>
                </c:pt>
                <c:pt idx="50104">
                  <c:v>-168.417</c:v>
                </c:pt>
                <c:pt idx="50105">
                  <c:v>-168.40100000000001</c:v>
                </c:pt>
                <c:pt idx="50106">
                  <c:v>-168.38499999999999</c:v>
                </c:pt>
                <c:pt idx="50107">
                  <c:v>-168.369</c:v>
                </c:pt>
                <c:pt idx="50108">
                  <c:v>-168.35300000000001</c:v>
                </c:pt>
                <c:pt idx="50109">
                  <c:v>-168.33699999999999</c:v>
                </c:pt>
                <c:pt idx="50110">
                  <c:v>-168.321</c:v>
                </c:pt>
                <c:pt idx="50111">
                  <c:v>-168.30500000000001</c:v>
                </c:pt>
                <c:pt idx="50112">
                  <c:v>-168.28899999999999</c:v>
                </c:pt>
                <c:pt idx="50113">
                  <c:v>-168.273</c:v>
                </c:pt>
                <c:pt idx="50114">
                  <c:v>-168.25700000000001</c:v>
                </c:pt>
                <c:pt idx="50115">
                  <c:v>-168.24100000000001</c:v>
                </c:pt>
                <c:pt idx="50116">
                  <c:v>-168.22499999999999</c:v>
                </c:pt>
                <c:pt idx="50117">
                  <c:v>-168.209</c:v>
                </c:pt>
                <c:pt idx="50118">
                  <c:v>-168.19300000000001</c:v>
                </c:pt>
                <c:pt idx="50119">
                  <c:v>-168.17699999999999</c:v>
                </c:pt>
                <c:pt idx="50120">
                  <c:v>-168.161</c:v>
                </c:pt>
                <c:pt idx="50121">
                  <c:v>-168.14500000000001</c:v>
                </c:pt>
                <c:pt idx="50122">
                  <c:v>-168.12899999999999</c:v>
                </c:pt>
                <c:pt idx="50123">
                  <c:v>-168.113</c:v>
                </c:pt>
                <c:pt idx="50124">
                  <c:v>-168.09700000000001</c:v>
                </c:pt>
                <c:pt idx="50125">
                  <c:v>-168.08099999999999</c:v>
                </c:pt>
                <c:pt idx="50126">
                  <c:v>-168.065</c:v>
                </c:pt>
                <c:pt idx="50127">
                  <c:v>-168.04900000000001</c:v>
                </c:pt>
                <c:pt idx="50128">
                  <c:v>-168.03299999999999</c:v>
                </c:pt>
                <c:pt idx="50129">
                  <c:v>-168.017</c:v>
                </c:pt>
                <c:pt idx="50130">
                  <c:v>-168.001</c:v>
                </c:pt>
                <c:pt idx="50131">
                  <c:v>-167.98500000000001</c:v>
                </c:pt>
                <c:pt idx="50132">
                  <c:v>-167.96899999999999</c:v>
                </c:pt>
                <c:pt idx="50133">
                  <c:v>-167.953</c:v>
                </c:pt>
                <c:pt idx="50134">
                  <c:v>-167.93700000000001</c:v>
                </c:pt>
                <c:pt idx="50135">
                  <c:v>-167.92099999999999</c:v>
                </c:pt>
                <c:pt idx="50136">
                  <c:v>-167.905</c:v>
                </c:pt>
                <c:pt idx="50137">
                  <c:v>-167.88900000000001</c:v>
                </c:pt>
                <c:pt idx="50138">
                  <c:v>-167.87299999999999</c:v>
                </c:pt>
                <c:pt idx="50139">
                  <c:v>-167.857</c:v>
                </c:pt>
                <c:pt idx="50140">
                  <c:v>-167.84100000000001</c:v>
                </c:pt>
                <c:pt idx="50141">
                  <c:v>-167.82499999999999</c:v>
                </c:pt>
                <c:pt idx="50142">
                  <c:v>-167.809</c:v>
                </c:pt>
                <c:pt idx="50143">
                  <c:v>-167.79300000000001</c:v>
                </c:pt>
                <c:pt idx="50144">
                  <c:v>-167.77699999999999</c:v>
                </c:pt>
                <c:pt idx="50145">
                  <c:v>-167.761</c:v>
                </c:pt>
                <c:pt idx="50146">
                  <c:v>-167.745</c:v>
                </c:pt>
                <c:pt idx="50147">
                  <c:v>-167.72900000000001</c:v>
                </c:pt>
                <c:pt idx="50148">
                  <c:v>-167.71299999999999</c:v>
                </c:pt>
                <c:pt idx="50149">
                  <c:v>-167.697</c:v>
                </c:pt>
                <c:pt idx="50150">
                  <c:v>-167.68100000000001</c:v>
                </c:pt>
                <c:pt idx="50151">
                  <c:v>-167.66499999999999</c:v>
                </c:pt>
                <c:pt idx="50152">
                  <c:v>-167.649</c:v>
                </c:pt>
                <c:pt idx="50153">
                  <c:v>-167.63300000000001</c:v>
                </c:pt>
                <c:pt idx="50154">
                  <c:v>-167.61699999999999</c:v>
                </c:pt>
                <c:pt idx="50155">
                  <c:v>-167.601</c:v>
                </c:pt>
                <c:pt idx="50156">
                  <c:v>-167.58500000000001</c:v>
                </c:pt>
                <c:pt idx="50157">
                  <c:v>-167.56899999999999</c:v>
                </c:pt>
                <c:pt idx="50158">
                  <c:v>-167.553</c:v>
                </c:pt>
                <c:pt idx="50159">
                  <c:v>-167.53700000000001</c:v>
                </c:pt>
                <c:pt idx="50160">
                  <c:v>-167.52099999999999</c:v>
                </c:pt>
                <c:pt idx="50161">
                  <c:v>-167.505</c:v>
                </c:pt>
                <c:pt idx="50162">
                  <c:v>-167.489</c:v>
                </c:pt>
                <c:pt idx="50163">
                  <c:v>-167.47300000000001</c:v>
                </c:pt>
                <c:pt idx="50164">
                  <c:v>-167.45699999999999</c:v>
                </c:pt>
                <c:pt idx="50165">
                  <c:v>-167.441</c:v>
                </c:pt>
                <c:pt idx="50166">
                  <c:v>-167.42500000000001</c:v>
                </c:pt>
                <c:pt idx="50167">
                  <c:v>-167.40899999999999</c:v>
                </c:pt>
                <c:pt idx="50168">
                  <c:v>-167.393</c:v>
                </c:pt>
                <c:pt idx="50169">
                  <c:v>-167.37700000000001</c:v>
                </c:pt>
                <c:pt idx="50170">
                  <c:v>-167.36099999999999</c:v>
                </c:pt>
                <c:pt idx="50171">
                  <c:v>-167.345</c:v>
                </c:pt>
                <c:pt idx="50172">
                  <c:v>-167.32900000000001</c:v>
                </c:pt>
                <c:pt idx="50173">
                  <c:v>-167.31299999999999</c:v>
                </c:pt>
                <c:pt idx="50174">
                  <c:v>-167.297</c:v>
                </c:pt>
                <c:pt idx="50175">
                  <c:v>-167.28100000000001</c:v>
                </c:pt>
                <c:pt idx="50176">
                  <c:v>-167.26599999999999</c:v>
                </c:pt>
                <c:pt idx="50177">
                  <c:v>-167.25</c:v>
                </c:pt>
                <c:pt idx="50178">
                  <c:v>-167.23400000000001</c:v>
                </c:pt>
                <c:pt idx="50179">
                  <c:v>-167.21799999999999</c:v>
                </c:pt>
                <c:pt idx="50180">
                  <c:v>-167.202</c:v>
                </c:pt>
                <c:pt idx="50181">
                  <c:v>-167.18600000000001</c:v>
                </c:pt>
                <c:pt idx="50182">
                  <c:v>-167.17</c:v>
                </c:pt>
                <c:pt idx="50183">
                  <c:v>-167.154</c:v>
                </c:pt>
                <c:pt idx="50184">
                  <c:v>-167.13800000000001</c:v>
                </c:pt>
                <c:pt idx="50185">
                  <c:v>-167.12200000000001</c:v>
                </c:pt>
                <c:pt idx="50186">
                  <c:v>-167.10599999999999</c:v>
                </c:pt>
                <c:pt idx="50187">
                  <c:v>-167.09</c:v>
                </c:pt>
                <c:pt idx="50188">
                  <c:v>-167.07400000000001</c:v>
                </c:pt>
                <c:pt idx="50189">
                  <c:v>-167.05799999999999</c:v>
                </c:pt>
                <c:pt idx="50190">
                  <c:v>-167.042</c:v>
                </c:pt>
                <c:pt idx="50191">
                  <c:v>-167.02600000000001</c:v>
                </c:pt>
                <c:pt idx="50192">
                  <c:v>-167.01</c:v>
                </c:pt>
                <c:pt idx="50193">
                  <c:v>-166.994</c:v>
                </c:pt>
                <c:pt idx="50194">
                  <c:v>-166.97800000000001</c:v>
                </c:pt>
                <c:pt idx="50195">
                  <c:v>-166.96199999999999</c:v>
                </c:pt>
                <c:pt idx="50196">
                  <c:v>-166.946</c:v>
                </c:pt>
                <c:pt idx="50197">
                  <c:v>-166.93</c:v>
                </c:pt>
                <c:pt idx="50198">
                  <c:v>-166.91399999999999</c:v>
                </c:pt>
                <c:pt idx="50199">
                  <c:v>-166.898</c:v>
                </c:pt>
                <c:pt idx="50200">
                  <c:v>-166.88200000000001</c:v>
                </c:pt>
                <c:pt idx="50201">
                  <c:v>-166.86600000000001</c:v>
                </c:pt>
                <c:pt idx="50202">
                  <c:v>-166.85</c:v>
                </c:pt>
                <c:pt idx="50203">
                  <c:v>-166.834</c:v>
                </c:pt>
                <c:pt idx="50204">
                  <c:v>-166.81800000000001</c:v>
                </c:pt>
                <c:pt idx="50205">
                  <c:v>-166.80199999999999</c:v>
                </c:pt>
                <c:pt idx="50206">
                  <c:v>-166.786</c:v>
                </c:pt>
                <c:pt idx="50207">
                  <c:v>-166.77</c:v>
                </c:pt>
                <c:pt idx="50208">
                  <c:v>-166.75399999999999</c:v>
                </c:pt>
                <c:pt idx="50209">
                  <c:v>-166.738</c:v>
                </c:pt>
                <c:pt idx="50210">
                  <c:v>-166.72200000000001</c:v>
                </c:pt>
                <c:pt idx="50211">
                  <c:v>-166.70599999999999</c:v>
                </c:pt>
                <c:pt idx="50212">
                  <c:v>-166.69</c:v>
                </c:pt>
                <c:pt idx="50213">
                  <c:v>-166.67400000000001</c:v>
                </c:pt>
                <c:pt idx="50214">
                  <c:v>-166.65799999999999</c:v>
                </c:pt>
                <c:pt idx="50215">
                  <c:v>-166.642</c:v>
                </c:pt>
                <c:pt idx="50216">
                  <c:v>-166.626</c:v>
                </c:pt>
                <c:pt idx="50217">
                  <c:v>-166.61</c:v>
                </c:pt>
                <c:pt idx="50218">
                  <c:v>-166.59399999999999</c:v>
                </c:pt>
                <c:pt idx="50219">
                  <c:v>-166.578</c:v>
                </c:pt>
                <c:pt idx="50220">
                  <c:v>-166.56200000000001</c:v>
                </c:pt>
                <c:pt idx="50221">
                  <c:v>-166.54599999999999</c:v>
                </c:pt>
                <c:pt idx="50222">
                  <c:v>-166.53</c:v>
                </c:pt>
                <c:pt idx="50223">
                  <c:v>-166.51400000000001</c:v>
                </c:pt>
                <c:pt idx="50224">
                  <c:v>-166.49799999999999</c:v>
                </c:pt>
                <c:pt idx="50225">
                  <c:v>-166.482</c:v>
                </c:pt>
                <c:pt idx="50226">
                  <c:v>-166.46600000000001</c:v>
                </c:pt>
                <c:pt idx="50227">
                  <c:v>-166.45</c:v>
                </c:pt>
                <c:pt idx="50228">
                  <c:v>-166.434</c:v>
                </c:pt>
                <c:pt idx="50229">
                  <c:v>-166.41800000000001</c:v>
                </c:pt>
                <c:pt idx="50230">
                  <c:v>-166.40199999999999</c:v>
                </c:pt>
                <c:pt idx="50231">
                  <c:v>-166.386</c:v>
                </c:pt>
                <c:pt idx="50232">
                  <c:v>-166.37</c:v>
                </c:pt>
                <c:pt idx="50233">
                  <c:v>-166.35400000000001</c:v>
                </c:pt>
                <c:pt idx="50234">
                  <c:v>-166.33799999999999</c:v>
                </c:pt>
                <c:pt idx="50235">
                  <c:v>-166.322</c:v>
                </c:pt>
                <c:pt idx="50236">
                  <c:v>-166.30600000000001</c:v>
                </c:pt>
                <c:pt idx="50237">
                  <c:v>-166.29</c:v>
                </c:pt>
                <c:pt idx="50238">
                  <c:v>-166.274</c:v>
                </c:pt>
                <c:pt idx="50239">
                  <c:v>-166.25800000000001</c:v>
                </c:pt>
                <c:pt idx="50240">
                  <c:v>-166.24199999999999</c:v>
                </c:pt>
                <c:pt idx="50241">
                  <c:v>-166.226</c:v>
                </c:pt>
                <c:pt idx="50242">
                  <c:v>-166.21</c:v>
                </c:pt>
                <c:pt idx="50243">
                  <c:v>-166.19399999999999</c:v>
                </c:pt>
                <c:pt idx="50244">
                  <c:v>-166.178</c:v>
                </c:pt>
                <c:pt idx="50245">
                  <c:v>-166.16200000000001</c:v>
                </c:pt>
                <c:pt idx="50246">
                  <c:v>-166.14599999999999</c:v>
                </c:pt>
                <c:pt idx="50247">
                  <c:v>-166.13</c:v>
                </c:pt>
                <c:pt idx="50248">
                  <c:v>-166.114</c:v>
                </c:pt>
                <c:pt idx="50249">
                  <c:v>-166.09800000000001</c:v>
                </c:pt>
                <c:pt idx="50250">
                  <c:v>-166.08199999999999</c:v>
                </c:pt>
                <c:pt idx="50251">
                  <c:v>-166.066</c:v>
                </c:pt>
                <c:pt idx="50252">
                  <c:v>-166.05</c:v>
                </c:pt>
                <c:pt idx="50253">
                  <c:v>-166.03399999999999</c:v>
                </c:pt>
                <c:pt idx="50254">
                  <c:v>-166.018</c:v>
                </c:pt>
                <c:pt idx="50255">
                  <c:v>-166.00200000000001</c:v>
                </c:pt>
                <c:pt idx="50256">
                  <c:v>-165.98599999999999</c:v>
                </c:pt>
                <c:pt idx="50257">
                  <c:v>-165.97</c:v>
                </c:pt>
                <c:pt idx="50258">
                  <c:v>-165.95400000000001</c:v>
                </c:pt>
                <c:pt idx="50259">
                  <c:v>-165.93799999999999</c:v>
                </c:pt>
                <c:pt idx="50260">
                  <c:v>-165.922</c:v>
                </c:pt>
                <c:pt idx="50261">
                  <c:v>-165.90600000000001</c:v>
                </c:pt>
                <c:pt idx="50262">
                  <c:v>-165.89</c:v>
                </c:pt>
                <c:pt idx="50263">
                  <c:v>-165.874</c:v>
                </c:pt>
                <c:pt idx="50264">
                  <c:v>-165.858</c:v>
                </c:pt>
                <c:pt idx="50265">
                  <c:v>-165.84200000000001</c:v>
                </c:pt>
                <c:pt idx="50266">
                  <c:v>-165.82599999999999</c:v>
                </c:pt>
                <c:pt idx="50267">
                  <c:v>-165.81</c:v>
                </c:pt>
                <c:pt idx="50268">
                  <c:v>-165.79400000000001</c:v>
                </c:pt>
                <c:pt idx="50269">
                  <c:v>-165.77799999999999</c:v>
                </c:pt>
                <c:pt idx="50270">
                  <c:v>-165.762</c:v>
                </c:pt>
                <c:pt idx="50271">
                  <c:v>-165.74600000000001</c:v>
                </c:pt>
                <c:pt idx="50272">
                  <c:v>-165.73</c:v>
                </c:pt>
                <c:pt idx="50273">
                  <c:v>-165.714</c:v>
                </c:pt>
                <c:pt idx="50274">
                  <c:v>-165.69800000000001</c:v>
                </c:pt>
                <c:pt idx="50275">
                  <c:v>-165.68199999999999</c:v>
                </c:pt>
                <c:pt idx="50276">
                  <c:v>-165.666</c:v>
                </c:pt>
                <c:pt idx="50277">
                  <c:v>-165.65</c:v>
                </c:pt>
                <c:pt idx="50278">
                  <c:v>-165.63399999999999</c:v>
                </c:pt>
                <c:pt idx="50279">
                  <c:v>-165.61799999999999</c:v>
                </c:pt>
                <c:pt idx="50280">
                  <c:v>-165.602</c:v>
                </c:pt>
                <c:pt idx="50281">
                  <c:v>-165.58600000000001</c:v>
                </c:pt>
                <c:pt idx="50282">
                  <c:v>-165.57</c:v>
                </c:pt>
                <c:pt idx="50283">
                  <c:v>-165.554</c:v>
                </c:pt>
                <c:pt idx="50284">
                  <c:v>-165.53800000000001</c:v>
                </c:pt>
                <c:pt idx="50285">
                  <c:v>-165.52199999999999</c:v>
                </c:pt>
                <c:pt idx="50286">
                  <c:v>-165.506</c:v>
                </c:pt>
                <c:pt idx="50287">
                  <c:v>-165.49</c:v>
                </c:pt>
                <c:pt idx="50288">
                  <c:v>-165.47399999999999</c:v>
                </c:pt>
                <c:pt idx="50289">
                  <c:v>-165.458</c:v>
                </c:pt>
                <c:pt idx="50290">
                  <c:v>-165.44300000000001</c:v>
                </c:pt>
                <c:pt idx="50291">
                  <c:v>-165.42699999999999</c:v>
                </c:pt>
                <c:pt idx="50292">
                  <c:v>-165.411</c:v>
                </c:pt>
                <c:pt idx="50293">
                  <c:v>-165.39500000000001</c:v>
                </c:pt>
                <c:pt idx="50294">
                  <c:v>-165.37899999999999</c:v>
                </c:pt>
                <c:pt idx="50295">
                  <c:v>-165.363</c:v>
                </c:pt>
                <c:pt idx="50296">
                  <c:v>-165.34700000000001</c:v>
                </c:pt>
                <c:pt idx="50297">
                  <c:v>-165.33099999999999</c:v>
                </c:pt>
                <c:pt idx="50298">
                  <c:v>-165.315</c:v>
                </c:pt>
                <c:pt idx="50299">
                  <c:v>-165.29900000000001</c:v>
                </c:pt>
                <c:pt idx="50300">
                  <c:v>-165.28299999999999</c:v>
                </c:pt>
                <c:pt idx="50301">
                  <c:v>-165.267</c:v>
                </c:pt>
                <c:pt idx="50302">
                  <c:v>-165.251</c:v>
                </c:pt>
                <c:pt idx="50303">
                  <c:v>-165.23500000000001</c:v>
                </c:pt>
                <c:pt idx="50304">
                  <c:v>-165.21899999999999</c:v>
                </c:pt>
                <c:pt idx="50305">
                  <c:v>-165.203</c:v>
                </c:pt>
                <c:pt idx="50306">
                  <c:v>-165.18700000000001</c:v>
                </c:pt>
                <c:pt idx="50307">
                  <c:v>-165.17099999999999</c:v>
                </c:pt>
                <c:pt idx="50308">
                  <c:v>-165.155</c:v>
                </c:pt>
                <c:pt idx="50309">
                  <c:v>-165.13900000000001</c:v>
                </c:pt>
                <c:pt idx="50310">
                  <c:v>-165.12299999999999</c:v>
                </c:pt>
                <c:pt idx="50311">
                  <c:v>-165.107</c:v>
                </c:pt>
                <c:pt idx="50312">
                  <c:v>-165.09100000000001</c:v>
                </c:pt>
                <c:pt idx="50313">
                  <c:v>-165.07499999999999</c:v>
                </c:pt>
                <c:pt idx="50314">
                  <c:v>-165.059</c:v>
                </c:pt>
                <c:pt idx="50315">
                  <c:v>-165.04300000000001</c:v>
                </c:pt>
                <c:pt idx="50316">
                  <c:v>-165.02699999999999</c:v>
                </c:pt>
                <c:pt idx="50317">
                  <c:v>-165.011</c:v>
                </c:pt>
                <c:pt idx="50318">
                  <c:v>-164.995</c:v>
                </c:pt>
                <c:pt idx="50319">
                  <c:v>-164.97900000000001</c:v>
                </c:pt>
                <c:pt idx="50320">
                  <c:v>-164.96299999999999</c:v>
                </c:pt>
                <c:pt idx="50321">
                  <c:v>-164.947</c:v>
                </c:pt>
                <c:pt idx="50322">
                  <c:v>-164.93100000000001</c:v>
                </c:pt>
                <c:pt idx="50323">
                  <c:v>-164.91499999999999</c:v>
                </c:pt>
                <c:pt idx="50324">
                  <c:v>-164.899</c:v>
                </c:pt>
                <c:pt idx="50325">
                  <c:v>-164.88300000000001</c:v>
                </c:pt>
                <c:pt idx="50326">
                  <c:v>-164.86699999999999</c:v>
                </c:pt>
                <c:pt idx="50327">
                  <c:v>-164.851</c:v>
                </c:pt>
                <c:pt idx="50328">
                  <c:v>-164.83500000000001</c:v>
                </c:pt>
                <c:pt idx="50329">
                  <c:v>-164.81899999999999</c:v>
                </c:pt>
                <c:pt idx="50330">
                  <c:v>-164.803</c:v>
                </c:pt>
                <c:pt idx="50331">
                  <c:v>-164.78700000000001</c:v>
                </c:pt>
                <c:pt idx="50332">
                  <c:v>-164.77099999999999</c:v>
                </c:pt>
                <c:pt idx="50333">
                  <c:v>-164.755</c:v>
                </c:pt>
                <c:pt idx="50334">
                  <c:v>-164.739</c:v>
                </c:pt>
                <c:pt idx="50335">
                  <c:v>-164.72300000000001</c:v>
                </c:pt>
                <c:pt idx="50336">
                  <c:v>-164.70699999999999</c:v>
                </c:pt>
                <c:pt idx="50337">
                  <c:v>-164.691</c:v>
                </c:pt>
                <c:pt idx="50338">
                  <c:v>-164.67500000000001</c:v>
                </c:pt>
                <c:pt idx="50339">
                  <c:v>-164.65899999999999</c:v>
                </c:pt>
                <c:pt idx="50340">
                  <c:v>-164.643</c:v>
                </c:pt>
                <c:pt idx="50341">
                  <c:v>-164.62700000000001</c:v>
                </c:pt>
                <c:pt idx="50342">
                  <c:v>-164.61099999999999</c:v>
                </c:pt>
                <c:pt idx="50343">
                  <c:v>-164.595</c:v>
                </c:pt>
                <c:pt idx="50344">
                  <c:v>-164.57900000000001</c:v>
                </c:pt>
                <c:pt idx="50345">
                  <c:v>-164.56299999999999</c:v>
                </c:pt>
                <c:pt idx="50346">
                  <c:v>-164.547</c:v>
                </c:pt>
                <c:pt idx="50347">
                  <c:v>-164.53100000000001</c:v>
                </c:pt>
                <c:pt idx="50348">
                  <c:v>-164.51499999999999</c:v>
                </c:pt>
                <c:pt idx="50349">
                  <c:v>-164.499</c:v>
                </c:pt>
                <c:pt idx="50350">
                  <c:v>-164.483</c:v>
                </c:pt>
                <c:pt idx="50351">
                  <c:v>-164.46700000000001</c:v>
                </c:pt>
                <c:pt idx="50352">
                  <c:v>-164.45099999999999</c:v>
                </c:pt>
                <c:pt idx="50353">
                  <c:v>-164.435</c:v>
                </c:pt>
                <c:pt idx="50354">
                  <c:v>-164.41900000000001</c:v>
                </c:pt>
                <c:pt idx="50355">
                  <c:v>-164.40299999999999</c:v>
                </c:pt>
                <c:pt idx="50356">
                  <c:v>-164.387</c:v>
                </c:pt>
                <c:pt idx="50357">
                  <c:v>-164.37100000000001</c:v>
                </c:pt>
                <c:pt idx="50358">
                  <c:v>-164.35499999999999</c:v>
                </c:pt>
                <c:pt idx="50359">
                  <c:v>-164.339</c:v>
                </c:pt>
                <c:pt idx="50360">
                  <c:v>-164.32300000000001</c:v>
                </c:pt>
                <c:pt idx="50361">
                  <c:v>-164.30699999999999</c:v>
                </c:pt>
                <c:pt idx="50362">
                  <c:v>-164.291</c:v>
                </c:pt>
                <c:pt idx="50363">
                  <c:v>-164.27500000000001</c:v>
                </c:pt>
                <c:pt idx="50364">
                  <c:v>-164.25899999999999</c:v>
                </c:pt>
                <c:pt idx="50365">
                  <c:v>-164.24299999999999</c:v>
                </c:pt>
                <c:pt idx="50366">
                  <c:v>-164.227</c:v>
                </c:pt>
                <c:pt idx="50367">
                  <c:v>-164.21100000000001</c:v>
                </c:pt>
                <c:pt idx="50368">
                  <c:v>-164.19499999999999</c:v>
                </c:pt>
                <c:pt idx="50369">
                  <c:v>-164.179</c:v>
                </c:pt>
                <c:pt idx="50370">
                  <c:v>-164.16300000000001</c:v>
                </c:pt>
                <c:pt idx="50371">
                  <c:v>-164.14699999999999</c:v>
                </c:pt>
                <c:pt idx="50372">
                  <c:v>-164.131</c:v>
                </c:pt>
                <c:pt idx="50373">
                  <c:v>-164.11500000000001</c:v>
                </c:pt>
                <c:pt idx="50374">
                  <c:v>-164.09899999999999</c:v>
                </c:pt>
                <c:pt idx="50375">
                  <c:v>-164.083</c:v>
                </c:pt>
                <c:pt idx="50376">
                  <c:v>-164.06700000000001</c:v>
                </c:pt>
                <c:pt idx="50377">
                  <c:v>-164.05099999999999</c:v>
                </c:pt>
                <c:pt idx="50378">
                  <c:v>-164.035</c:v>
                </c:pt>
                <c:pt idx="50379">
                  <c:v>-164.01900000000001</c:v>
                </c:pt>
                <c:pt idx="50380">
                  <c:v>-164.00299999999999</c:v>
                </c:pt>
                <c:pt idx="50381">
                  <c:v>-163.98699999999999</c:v>
                </c:pt>
                <c:pt idx="50382">
                  <c:v>-163.971</c:v>
                </c:pt>
                <c:pt idx="50383">
                  <c:v>-163.95500000000001</c:v>
                </c:pt>
                <c:pt idx="50384">
                  <c:v>-163.93899999999999</c:v>
                </c:pt>
                <c:pt idx="50385">
                  <c:v>-163.923</c:v>
                </c:pt>
                <c:pt idx="50386">
                  <c:v>-163.90700000000001</c:v>
                </c:pt>
                <c:pt idx="50387">
                  <c:v>-163.89099999999999</c:v>
                </c:pt>
                <c:pt idx="50388">
                  <c:v>-163.875</c:v>
                </c:pt>
                <c:pt idx="50389">
                  <c:v>-163.85900000000001</c:v>
                </c:pt>
                <c:pt idx="50390">
                  <c:v>-163.84299999999999</c:v>
                </c:pt>
                <c:pt idx="50391">
                  <c:v>-163.827</c:v>
                </c:pt>
                <c:pt idx="50392">
                  <c:v>-163.81100000000001</c:v>
                </c:pt>
                <c:pt idx="50393">
                  <c:v>-163.79499999999999</c:v>
                </c:pt>
                <c:pt idx="50394">
                  <c:v>-163.779</c:v>
                </c:pt>
                <c:pt idx="50395">
                  <c:v>-163.76300000000001</c:v>
                </c:pt>
                <c:pt idx="50396">
                  <c:v>-163.74700000000001</c:v>
                </c:pt>
                <c:pt idx="50397">
                  <c:v>-163.73099999999999</c:v>
                </c:pt>
                <c:pt idx="50398">
                  <c:v>-163.715</c:v>
                </c:pt>
                <c:pt idx="50399">
                  <c:v>-163.69900000000001</c:v>
                </c:pt>
                <c:pt idx="50400">
                  <c:v>-163.68299999999999</c:v>
                </c:pt>
                <c:pt idx="50401">
                  <c:v>-163.667</c:v>
                </c:pt>
                <c:pt idx="50402">
                  <c:v>-163.65100000000001</c:v>
                </c:pt>
                <c:pt idx="50403">
                  <c:v>-163.63499999999999</c:v>
                </c:pt>
                <c:pt idx="50404">
                  <c:v>-163.62</c:v>
                </c:pt>
                <c:pt idx="50405">
                  <c:v>-163.60400000000001</c:v>
                </c:pt>
                <c:pt idx="50406">
                  <c:v>-163.58799999999999</c:v>
                </c:pt>
                <c:pt idx="50407">
                  <c:v>-163.572</c:v>
                </c:pt>
                <c:pt idx="50408">
                  <c:v>-163.55600000000001</c:v>
                </c:pt>
                <c:pt idx="50409">
                  <c:v>-163.54</c:v>
                </c:pt>
                <c:pt idx="50410">
                  <c:v>-163.524</c:v>
                </c:pt>
                <c:pt idx="50411">
                  <c:v>-163.50800000000001</c:v>
                </c:pt>
                <c:pt idx="50412">
                  <c:v>-163.49199999999999</c:v>
                </c:pt>
                <c:pt idx="50413">
                  <c:v>-163.476</c:v>
                </c:pt>
                <c:pt idx="50414">
                  <c:v>-163.46</c:v>
                </c:pt>
                <c:pt idx="50415">
                  <c:v>-163.44399999999999</c:v>
                </c:pt>
                <c:pt idx="50416">
                  <c:v>-163.428</c:v>
                </c:pt>
                <c:pt idx="50417">
                  <c:v>-163.41200000000001</c:v>
                </c:pt>
                <c:pt idx="50418">
                  <c:v>-163.39599999999999</c:v>
                </c:pt>
                <c:pt idx="50419">
                  <c:v>-163.38</c:v>
                </c:pt>
                <c:pt idx="50420">
                  <c:v>-163.364</c:v>
                </c:pt>
                <c:pt idx="50421">
                  <c:v>-163.34800000000001</c:v>
                </c:pt>
                <c:pt idx="50422">
                  <c:v>-163.33199999999999</c:v>
                </c:pt>
                <c:pt idx="50423">
                  <c:v>-163.316</c:v>
                </c:pt>
                <c:pt idx="50424">
                  <c:v>-163.30000000000001</c:v>
                </c:pt>
                <c:pt idx="50425">
                  <c:v>-163.28399999999999</c:v>
                </c:pt>
                <c:pt idx="50426">
                  <c:v>-163.268</c:v>
                </c:pt>
                <c:pt idx="50427">
                  <c:v>-163.25200000000001</c:v>
                </c:pt>
                <c:pt idx="50428">
                  <c:v>-163.23599999999999</c:v>
                </c:pt>
                <c:pt idx="50429">
                  <c:v>-163.22</c:v>
                </c:pt>
                <c:pt idx="50430">
                  <c:v>-163.20400000000001</c:v>
                </c:pt>
                <c:pt idx="50431">
                  <c:v>-163.18799999999999</c:v>
                </c:pt>
                <c:pt idx="50432">
                  <c:v>-163.172</c:v>
                </c:pt>
                <c:pt idx="50433">
                  <c:v>-163.15600000000001</c:v>
                </c:pt>
                <c:pt idx="50434">
                  <c:v>-163.13999999999999</c:v>
                </c:pt>
                <c:pt idx="50435">
                  <c:v>-163.124</c:v>
                </c:pt>
                <c:pt idx="50436">
                  <c:v>-163.108</c:v>
                </c:pt>
                <c:pt idx="50437">
                  <c:v>-163.09200000000001</c:v>
                </c:pt>
                <c:pt idx="50438">
                  <c:v>-163.07599999999999</c:v>
                </c:pt>
                <c:pt idx="50439">
                  <c:v>-163.06</c:v>
                </c:pt>
                <c:pt idx="50440">
                  <c:v>-163.04400000000001</c:v>
                </c:pt>
                <c:pt idx="50441">
                  <c:v>-163.02799999999999</c:v>
                </c:pt>
                <c:pt idx="50442">
                  <c:v>-163.012</c:v>
                </c:pt>
                <c:pt idx="50443">
                  <c:v>-162.99600000000001</c:v>
                </c:pt>
                <c:pt idx="50444">
                  <c:v>-162.97999999999999</c:v>
                </c:pt>
                <c:pt idx="50445">
                  <c:v>-162.964</c:v>
                </c:pt>
                <c:pt idx="50446">
                  <c:v>-162.94800000000001</c:v>
                </c:pt>
                <c:pt idx="50447">
                  <c:v>-162.93199999999999</c:v>
                </c:pt>
                <c:pt idx="50448">
                  <c:v>-162.916</c:v>
                </c:pt>
                <c:pt idx="50449">
                  <c:v>-162.9</c:v>
                </c:pt>
                <c:pt idx="50450">
                  <c:v>-162.88399999999999</c:v>
                </c:pt>
                <c:pt idx="50451">
                  <c:v>-162.86799999999999</c:v>
                </c:pt>
                <c:pt idx="50452">
                  <c:v>-162.852</c:v>
                </c:pt>
                <c:pt idx="50453">
                  <c:v>-162.83600000000001</c:v>
                </c:pt>
                <c:pt idx="50454">
                  <c:v>-162.82</c:v>
                </c:pt>
                <c:pt idx="50455">
                  <c:v>-162.804</c:v>
                </c:pt>
                <c:pt idx="50456">
                  <c:v>-162.78800000000001</c:v>
                </c:pt>
                <c:pt idx="50457">
                  <c:v>-162.77199999999999</c:v>
                </c:pt>
                <c:pt idx="50458">
                  <c:v>-162.756</c:v>
                </c:pt>
                <c:pt idx="50459">
                  <c:v>-162.74</c:v>
                </c:pt>
                <c:pt idx="50460">
                  <c:v>-162.72399999999999</c:v>
                </c:pt>
                <c:pt idx="50461">
                  <c:v>-162.708</c:v>
                </c:pt>
                <c:pt idx="50462">
                  <c:v>-162.69200000000001</c:v>
                </c:pt>
                <c:pt idx="50463">
                  <c:v>-162.67599999999999</c:v>
                </c:pt>
                <c:pt idx="50464">
                  <c:v>-162.66</c:v>
                </c:pt>
                <c:pt idx="50465">
                  <c:v>-162.64400000000001</c:v>
                </c:pt>
                <c:pt idx="50466">
                  <c:v>-162.62799999999999</c:v>
                </c:pt>
                <c:pt idx="50467">
                  <c:v>-162.61199999999999</c:v>
                </c:pt>
                <c:pt idx="50468">
                  <c:v>-162.596</c:v>
                </c:pt>
                <c:pt idx="50469">
                  <c:v>-162.58000000000001</c:v>
                </c:pt>
                <c:pt idx="50470">
                  <c:v>-162.56399999999999</c:v>
                </c:pt>
                <c:pt idx="50471">
                  <c:v>-162.548</c:v>
                </c:pt>
                <c:pt idx="50472">
                  <c:v>-162.53200000000001</c:v>
                </c:pt>
                <c:pt idx="50473">
                  <c:v>-162.51599999999999</c:v>
                </c:pt>
                <c:pt idx="50474">
                  <c:v>-162.5</c:v>
                </c:pt>
                <c:pt idx="50475">
                  <c:v>-162.48400000000001</c:v>
                </c:pt>
                <c:pt idx="50476">
                  <c:v>-162.46799999999999</c:v>
                </c:pt>
                <c:pt idx="50477">
                  <c:v>-162.452</c:v>
                </c:pt>
                <c:pt idx="50478">
                  <c:v>-162.43600000000001</c:v>
                </c:pt>
                <c:pt idx="50479">
                  <c:v>-162.41999999999999</c:v>
                </c:pt>
                <c:pt idx="50480">
                  <c:v>-162.404</c:v>
                </c:pt>
                <c:pt idx="50481">
                  <c:v>-162.38800000000001</c:v>
                </c:pt>
                <c:pt idx="50482">
                  <c:v>-162.37200000000001</c:v>
                </c:pt>
                <c:pt idx="50483">
                  <c:v>-162.35599999999999</c:v>
                </c:pt>
                <c:pt idx="50484">
                  <c:v>-162.34</c:v>
                </c:pt>
                <c:pt idx="50485">
                  <c:v>-162.32400000000001</c:v>
                </c:pt>
                <c:pt idx="50486">
                  <c:v>-162.30799999999999</c:v>
                </c:pt>
                <c:pt idx="50487">
                  <c:v>-162.292</c:v>
                </c:pt>
                <c:pt idx="50488">
                  <c:v>-162.27600000000001</c:v>
                </c:pt>
                <c:pt idx="50489">
                  <c:v>-162.26</c:v>
                </c:pt>
                <c:pt idx="50490">
                  <c:v>-162.244</c:v>
                </c:pt>
                <c:pt idx="50491">
                  <c:v>-162.22800000000001</c:v>
                </c:pt>
                <c:pt idx="50492">
                  <c:v>-162.21199999999999</c:v>
                </c:pt>
                <c:pt idx="50493">
                  <c:v>-162.196</c:v>
                </c:pt>
                <c:pt idx="50494">
                  <c:v>-162.18</c:v>
                </c:pt>
                <c:pt idx="50495">
                  <c:v>-162.16399999999999</c:v>
                </c:pt>
                <c:pt idx="50496">
                  <c:v>-162.148</c:v>
                </c:pt>
                <c:pt idx="50497">
                  <c:v>-162.13200000000001</c:v>
                </c:pt>
                <c:pt idx="50498">
                  <c:v>-162.11600000000001</c:v>
                </c:pt>
                <c:pt idx="50499">
                  <c:v>-162.1</c:v>
                </c:pt>
                <c:pt idx="50500">
                  <c:v>-162.084</c:v>
                </c:pt>
                <c:pt idx="50501">
                  <c:v>-162.06800000000001</c:v>
                </c:pt>
                <c:pt idx="50502">
                  <c:v>-162.05199999999999</c:v>
                </c:pt>
                <c:pt idx="50503">
                  <c:v>-162.036</c:v>
                </c:pt>
                <c:pt idx="50504">
                  <c:v>-162.02000000000001</c:v>
                </c:pt>
                <c:pt idx="50505">
                  <c:v>-162.00399999999999</c:v>
                </c:pt>
                <c:pt idx="50506">
                  <c:v>-161.988</c:v>
                </c:pt>
                <c:pt idx="50507">
                  <c:v>-161.97200000000001</c:v>
                </c:pt>
                <c:pt idx="50508">
                  <c:v>-161.95599999999999</c:v>
                </c:pt>
                <c:pt idx="50509">
                  <c:v>-161.94</c:v>
                </c:pt>
                <c:pt idx="50510">
                  <c:v>-161.92400000000001</c:v>
                </c:pt>
                <c:pt idx="50511">
                  <c:v>-161.90799999999999</c:v>
                </c:pt>
                <c:pt idx="50512">
                  <c:v>-161.892</c:v>
                </c:pt>
                <c:pt idx="50513">
                  <c:v>-161.876</c:v>
                </c:pt>
                <c:pt idx="50514">
                  <c:v>-161.86000000000001</c:v>
                </c:pt>
                <c:pt idx="50515">
                  <c:v>-161.84399999999999</c:v>
                </c:pt>
                <c:pt idx="50516">
                  <c:v>-161.828</c:v>
                </c:pt>
                <c:pt idx="50517">
                  <c:v>-161.81200000000001</c:v>
                </c:pt>
                <c:pt idx="50518">
                  <c:v>-161.797</c:v>
                </c:pt>
                <c:pt idx="50519">
                  <c:v>-161.78100000000001</c:v>
                </c:pt>
                <c:pt idx="50520">
                  <c:v>-161.76499999999999</c:v>
                </c:pt>
                <c:pt idx="50521">
                  <c:v>-161.749</c:v>
                </c:pt>
                <c:pt idx="50522">
                  <c:v>-161.733</c:v>
                </c:pt>
                <c:pt idx="50523">
                  <c:v>-161.71700000000001</c:v>
                </c:pt>
                <c:pt idx="50524">
                  <c:v>-161.70099999999999</c:v>
                </c:pt>
                <c:pt idx="50525">
                  <c:v>-161.685</c:v>
                </c:pt>
                <c:pt idx="50526">
                  <c:v>-161.66900000000001</c:v>
                </c:pt>
                <c:pt idx="50527">
                  <c:v>-161.65299999999999</c:v>
                </c:pt>
                <c:pt idx="50528">
                  <c:v>-161.637</c:v>
                </c:pt>
                <c:pt idx="50529">
                  <c:v>-161.62100000000001</c:v>
                </c:pt>
                <c:pt idx="50530">
                  <c:v>-161.60499999999999</c:v>
                </c:pt>
                <c:pt idx="50531">
                  <c:v>-161.589</c:v>
                </c:pt>
                <c:pt idx="50532">
                  <c:v>-161.57300000000001</c:v>
                </c:pt>
                <c:pt idx="50533">
                  <c:v>-161.55699999999999</c:v>
                </c:pt>
                <c:pt idx="50534">
                  <c:v>-161.541</c:v>
                </c:pt>
                <c:pt idx="50535">
                  <c:v>-161.52500000000001</c:v>
                </c:pt>
                <c:pt idx="50536">
                  <c:v>-161.50899999999999</c:v>
                </c:pt>
                <c:pt idx="50537">
                  <c:v>-161.49299999999999</c:v>
                </c:pt>
                <c:pt idx="50538">
                  <c:v>-161.477</c:v>
                </c:pt>
                <c:pt idx="50539">
                  <c:v>-161.46100000000001</c:v>
                </c:pt>
                <c:pt idx="50540">
                  <c:v>-161.44499999999999</c:v>
                </c:pt>
                <c:pt idx="50541">
                  <c:v>-161.429</c:v>
                </c:pt>
                <c:pt idx="50542">
                  <c:v>-161.41300000000001</c:v>
                </c:pt>
                <c:pt idx="50543">
                  <c:v>-161.39699999999999</c:v>
                </c:pt>
                <c:pt idx="50544">
                  <c:v>-161.381</c:v>
                </c:pt>
                <c:pt idx="50545">
                  <c:v>-161.36500000000001</c:v>
                </c:pt>
                <c:pt idx="50546">
                  <c:v>-161.34899999999999</c:v>
                </c:pt>
                <c:pt idx="50547">
                  <c:v>-161.333</c:v>
                </c:pt>
                <c:pt idx="50548">
                  <c:v>-161.31700000000001</c:v>
                </c:pt>
                <c:pt idx="50549">
                  <c:v>-161.30099999999999</c:v>
                </c:pt>
                <c:pt idx="50550">
                  <c:v>-161.285</c:v>
                </c:pt>
                <c:pt idx="50551">
                  <c:v>-161.26900000000001</c:v>
                </c:pt>
                <c:pt idx="50552">
                  <c:v>-161.25299999999999</c:v>
                </c:pt>
                <c:pt idx="50553">
                  <c:v>-161.23699999999999</c:v>
                </c:pt>
                <c:pt idx="50554">
                  <c:v>-161.221</c:v>
                </c:pt>
                <c:pt idx="50555">
                  <c:v>-161.20500000000001</c:v>
                </c:pt>
                <c:pt idx="50556">
                  <c:v>-161.18899999999999</c:v>
                </c:pt>
                <c:pt idx="50557">
                  <c:v>-161.173</c:v>
                </c:pt>
                <c:pt idx="50558">
                  <c:v>-161.15700000000001</c:v>
                </c:pt>
                <c:pt idx="50559">
                  <c:v>-161.14099999999999</c:v>
                </c:pt>
                <c:pt idx="50560">
                  <c:v>-161.125</c:v>
                </c:pt>
                <c:pt idx="50561">
                  <c:v>-161.10900000000001</c:v>
                </c:pt>
                <c:pt idx="50562">
                  <c:v>-161.09299999999999</c:v>
                </c:pt>
                <c:pt idx="50563">
                  <c:v>-161.077</c:v>
                </c:pt>
                <c:pt idx="50564">
                  <c:v>-161.06100000000001</c:v>
                </c:pt>
                <c:pt idx="50565">
                  <c:v>-161.04499999999999</c:v>
                </c:pt>
                <c:pt idx="50566">
                  <c:v>-161.029</c:v>
                </c:pt>
                <c:pt idx="50567">
                  <c:v>-161.01300000000001</c:v>
                </c:pt>
                <c:pt idx="50568">
                  <c:v>-160.99700000000001</c:v>
                </c:pt>
                <c:pt idx="50569">
                  <c:v>-160.98099999999999</c:v>
                </c:pt>
                <c:pt idx="50570">
                  <c:v>-160.965</c:v>
                </c:pt>
                <c:pt idx="50571">
                  <c:v>-160.94900000000001</c:v>
                </c:pt>
                <c:pt idx="50572">
                  <c:v>-160.93299999999999</c:v>
                </c:pt>
                <c:pt idx="50573">
                  <c:v>-160.917</c:v>
                </c:pt>
                <c:pt idx="50574">
                  <c:v>-160.90100000000001</c:v>
                </c:pt>
                <c:pt idx="50575">
                  <c:v>-160.88499999999999</c:v>
                </c:pt>
                <c:pt idx="50576">
                  <c:v>-160.869</c:v>
                </c:pt>
                <c:pt idx="50577">
                  <c:v>-160.85300000000001</c:v>
                </c:pt>
                <c:pt idx="50578">
                  <c:v>-160.83699999999999</c:v>
                </c:pt>
                <c:pt idx="50579">
                  <c:v>-160.821</c:v>
                </c:pt>
                <c:pt idx="50580">
                  <c:v>-160.80500000000001</c:v>
                </c:pt>
                <c:pt idx="50581">
                  <c:v>-160.78899999999999</c:v>
                </c:pt>
                <c:pt idx="50582">
                  <c:v>-160.773</c:v>
                </c:pt>
                <c:pt idx="50583">
                  <c:v>-160.75700000000001</c:v>
                </c:pt>
                <c:pt idx="50584">
                  <c:v>-160.74100000000001</c:v>
                </c:pt>
                <c:pt idx="50585">
                  <c:v>-160.72499999999999</c:v>
                </c:pt>
                <c:pt idx="50586">
                  <c:v>-160.709</c:v>
                </c:pt>
                <c:pt idx="50587">
                  <c:v>-160.69300000000001</c:v>
                </c:pt>
                <c:pt idx="50588">
                  <c:v>-160.67699999999999</c:v>
                </c:pt>
                <c:pt idx="50589">
                  <c:v>-160.661</c:v>
                </c:pt>
                <c:pt idx="50590">
                  <c:v>-160.64500000000001</c:v>
                </c:pt>
                <c:pt idx="50591">
                  <c:v>-160.62899999999999</c:v>
                </c:pt>
                <c:pt idx="50592">
                  <c:v>-160.613</c:v>
                </c:pt>
                <c:pt idx="50593">
                  <c:v>-160.59700000000001</c:v>
                </c:pt>
                <c:pt idx="50594">
                  <c:v>-160.58099999999999</c:v>
                </c:pt>
                <c:pt idx="50595">
                  <c:v>-160.565</c:v>
                </c:pt>
                <c:pt idx="50596">
                  <c:v>-160.54900000000001</c:v>
                </c:pt>
                <c:pt idx="50597">
                  <c:v>-160.53299999999999</c:v>
                </c:pt>
                <c:pt idx="50598">
                  <c:v>-160.517</c:v>
                </c:pt>
                <c:pt idx="50599">
                  <c:v>-160.501</c:v>
                </c:pt>
                <c:pt idx="50600">
                  <c:v>-160.48500000000001</c:v>
                </c:pt>
                <c:pt idx="50601">
                  <c:v>-160.46899999999999</c:v>
                </c:pt>
                <c:pt idx="50602">
                  <c:v>-160.453</c:v>
                </c:pt>
                <c:pt idx="50603">
                  <c:v>-160.43700000000001</c:v>
                </c:pt>
                <c:pt idx="50604">
                  <c:v>-160.42099999999999</c:v>
                </c:pt>
                <c:pt idx="50605">
                  <c:v>-160.405</c:v>
                </c:pt>
                <c:pt idx="50606">
                  <c:v>-160.38900000000001</c:v>
                </c:pt>
                <c:pt idx="50607">
                  <c:v>-160.37299999999999</c:v>
                </c:pt>
                <c:pt idx="50608">
                  <c:v>-160.357</c:v>
                </c:pt>
                <c:pt idx="50609">
                  <c:v>-160.34100000000001</c:v>
                </c:pt>
                <c:pt idx="50610">
                  <c:v>-160.32499999999999</c:v>
                </c:pt>
                <c:pt idx="50611">
                  <c:v>-160.309</c:v>
                </c:pt>
                <c:pt idx="50612">
                  <c:v>-160.29300000000001</c:v>
                </c:pt>
                <c:pt idx="50613">
                  <c:v>-160.27699999999999</c:v>
                </c:pt>
                <c:pt idx="50614">
                  <c:v>-160.261</c:v>
                </c:pt>
                <c:pt idx="50615">
                  <c:v>-160.245</c:v>
                </c:pt>
                <c:pt idx="50616">
                  <c:v>-160.22900000000001</c:v>
                </c:pt>
                <c:pt idx="50617">
                  <c:v>-160.21299999999999</c:v>
                </c:pt>
                <c:pt idx="50618">
                  <c:v>-160.197</c:v>
                </c:pt>
                <c:pt idx="50619">
                  <c:v>-160.18100000000001</c:v>
                </c:pt>
                <c:pt idx="50620">
                  <c:v>-160.16499999999999</c:v>
                </c:pt>
                <c:pt idx="50621">
                  <c:v>-160.149</c:v>
                </c:pt>
                <c:pt idx="50622">
                  <c:v>-160.13300000000001</c:v>
                </c:pt>
                <c:pt idx="50623">
                  <c:v>-160.11699999999999</c:v>
                </c:pt>
                <c:pt idx="50624">
                  <c:v>-160.101</c:v>
                </c:pt>
                <c:pt idx="50625">
                  <c:v>-160.08500000000001</c:v>
                </c:pt>
                <c:pt idx="50626">
                  <c:v>-160.06899999999999</c:v>
                </c:pt>
                <c:pt idx="50627">
                  <c:v>-160.053</c:v>
                </c:pt>
                <c:pt idx="50628">
                  <c:v>-160.03700000000001</c:v>
                </c:pt>
                <c:pt idx="50629">
                  <c:v>-160.02099999999999</c:v>
                </c:pt>
                <c:pt idx="50630">
                  <c:v>-160.005</c:v>
                </c:pt>
                <c:pt idx="50631">
                  <c:v>-159.99</c:v>
                </c:pt>
                <c:pt idx="50632">
                  <c:v>-159.97399999999999</c:v>
                </c:pt>
                <c:pt idx="50633">
                  <c:v>-159.958</c:v>
                </c:pt>
                <c:pt idx="50634">
                  <c:v>-159.94200000000001</c:v>
                </c:pt>
                <c:pt idx="50635">
                  <c:v>-159.92599999999999</c:v>
                </c:pt>
                <c:pt idx="50636">
                  <c:v>-159.91</c:v>
                </c:pt>
                <c:pt idx="50637">
                  <c:v>-159.89400000000001</c:v>
                </c:pt>
                <c:pt idx="50638">
                  <c:v>-159.87799999999999</c:v>
                </c:pt>
                <c:pt idx="50639">
                  <c:v>-159.86199999999999</c:v>
                </c:pt>
                <c:pt idx="50640">
                  <c:v>-159.846</c:v>
                </c:pt>
                <c:pt idx="50641">
                  <c:v>-159.83000000000001</c:v>
                </c:pt>
                <c:pt idx="50642">
                  <c:v>-159.81399999999999</c:v>
                </c:pt>
                <c:pt idx="50643">
                  <c:v>-159.798</c:v>
                </c:pt>
                <c:pt idx="50644">
                  <c:v>-159.78200000000001</c:v>
                </c:pt>
                <c:pt idx="50645">
                  <c:v>-159.76599999999999</c:v>
                </c:pt>
                <c:pt idx="50646">
                  <c:v>-159.75</c:v>
                </c:pt>
                <c:pt idx="50647">
                  <c:v>-159.73400000000001</c:v>
                </c:pt>
                <c:pt idx="50648">
                  <c:v>-159.71799999999999</c:v>
                </c:pt>
                <c:pt idx="50649">
                  <c:v>-159.702</c:v>
                </c:pt>
                <c:pt idx="50650">
                  <c:v>-159.68600000000001</c:v>
                </c:pt>
                <c:pt idx="50651">
                  <c:v>-159.66999999999999</c:v>
                </c:pt>
                <c:pt idx="50652">
                  <c:v>-159.654</c:v>
                </c:pt>
                <c:pt idx="50653">
                  <c:v>-159.63800000000001</c:v>
                </c:pt>
                <c:pt idx="50654">
                  <c:v>-159.62200000000001</c:v>
                </c:pt>
                <c:pt idx="50655">
                  <c:v>-159.60599999999999</c:v>
                </c:pt>
                <c:pt idx="50656">
                  <c:v>-159.59</c:v>
                </c:pt>
                <c:pt idx="50657">
                  <c:v>-159.57400000000001</c:v>
                </c:pt>
                <c:pt idx="50658">
                  <c:v>-159.55799999999999</c:v>
                </c:pt>
                <c:pt idx="50659">
                  <c:v>-159.542</c:v>
                </c:pt>
                <c:pt idx="50660">
                  <c:v>-159.52600000000001</c:v>
                </c:pt>
                <c:pt idx="50661">
                  <c:v>-159.51</c:v>
                </c:pt>
                <c:pt idx="50662">
                  <c:v>-159.494</c:v>
                </c:pt>
                <c:pt idx="50663">
                  <c:v>-159.47800000000001</c:v>
                </c:pt>
                <c:pt idx="50664">
                  <c:v>-159.46199999999999</c:v>
                </c:pt>
                <c:pt idx="50665">
                  <c:v>-159.446</c:v>
                </c:pt>
                <c:pt idx="50666">
                  <c:v>-159.43</c:v>
                </c:pt>
                <c:pt idx="50667">
                  <c:v>-159.41399999999999</c:v>
                </c:pt>
                <c:pt idx="50668">
                  <c:v>-159.398</c:v>
                </c:pt>
                <c:pt idx="50669">
                  <c:v>-159.38200000000001</c:v>
                </c:pt>
                <c:pt idx="50670">
                  <c:v>-159.36600000000001</c:v>
                </c:pt>
                <c:pt idx="50671">
                  <c:v>-159.35</c:v>
                </c:pt>
                <c:pt idx="50672">
                  <c:v>-159.334</c:v>
                </c:pt>
                <c:pt idx="50673">
                  <c:v>-159.31800000000001</c:v>
                </c:pt>
                <c:pt idx="50674">
                  <c:v>-159.30199999999999</c:v>
                </c:pt>
                <c:pt idx="50675">
                  <c:v>-159.286</c:v>
                </c:pt>
                <c:pt idx="50676">
                  <c:v>-159.27000000000001</c:v>
                </c:pt>
                <c:pt idx="50677">
                  <c:v>-159.25399999999999</c:v>
                </c:pt>
                <c:pt idx="50678">
                  <c:v>-159.238</c:v>
                </c:pt>
                <c:pt idx="50679">
                  <c:v>-159.22200000000001</c:v>
                </c:pt>
                <c:pt idx="50680">
                  <c:v>-159.20599999999999</c:v>
                </c:pt>
                <c:pt idx="50681">
                  <c:v>-159.19</c:v>
                </c:pt>
                <c:pt idx="50682">
                  <c:v>-159.17400000000001</c:v>
                </c:pt>
                <c:pt idx="50683">
                  <c:v>-159.15799999999999</c:v>
                </c:pt>
                <c:pt idx="50684">
                  <c:v>-159.142</c:v>
                </c:pt>
                <c:pt idx="50685">
                  <c:v>-159.126</c:v>
                </c:pt>
                <c:pt idx="50686">
                  <c:v>-159.11000000000001</c:v>
                </c:pt>
                <c:pt idx="50687">
                  <c:v>-159.09399999999999</c:v>
                </c:pt>
                <c:pt idx="50688">
                  <c:v>-159.078</c:v>
                </c:pt>
                <c:pt idx="50689">
                  <c:v>-159.06200000000001</c:v>
                </c:pt>
                <c:pt idx="50690">
                  <c:v>-159.04599999999999</c:v>
                </c:pt>
                <c:pt idx="50691">
                  <c:v>-159.03</c:v>
                </c:pt>
                <c:pt idx="50692">
                  <c:v>-159.01400000000001</c:v>
                </c:pt>
                <c:pt idx="50693">
                  <c:v>-158.99799999999999</c:v>
                </c:pt>
                <c:pt idx="50694">
                  <c:v>-158.982</c:v>
                </c:pt>
                <c:pt idx="50695">
                  <c:v>-158.96600000000001</c:v>
                </c:pt>
                <c:pt idx="50696">
                  <c:v>-158.94999999999999</c:v>
                </c:pt>
                <c:pt idx="50697">
                  <c:v>-158.934</c:v>
                </c:pt>
                <c:pt idx="50698">
                  <c:v>-158.91800000000001</c:v>
                </c:pt>
                <c:pt idx="50699">
                  <c:v>-158.90199999999999</c:v>
                </c:pt>
                <c:pt idx="50700">
                  <c:v>-158.886</c:v>
                </c:pt>
                <c:pt idx="50701">
                  <c:v>-158.87</c:v>
                </c:pt>
                <c:pt idx="50702">
                  <c:v>-158.85400000000001</c:v>
                </c:pt>
                <c:pt idx="50703">
                  <c:v>-158.83799999999999</c:v>
                </c:pt>
                <c:pt idx="50704">
                  <c:v>-158.822</c:v>
                </c:pt>
                <c:pt idx="50705">
                  <c:v>-158.80600000000001</c:v>
                </c:pt>
                <c:pt idx="50706">
                  <c:v>-158.79</c:v>
                </c:pt>
                <c:pt idx="50707">
                  <c:v>-158.774</c:v>
                </c:pt>
                <c:pt idx="50708">
                  <c:v>-158.75800000000001</c:v>
                </c:pt>
                <c:pt idx="50709">
                  <c:v>-158.74199999999999</c:v>
                </c:pt>
                <c:pt idx="50710">
                  <c:v>-158.726</c:v>
                </c:pt>
                <c:pt idx="50711">
                  <c:v>-158.71</c:v>
                </c:pt>
                <c:pt idx="50712">
                  <c:v>-158.69399999999999</c:v>
                </c:pt>
                <c:pt idx="50713">
                  <c:v>-158.678</c:v>
                </c:pt>
                <c:pt idx="50714">
                  <c:v>-158.66200000000001</c:v>
                </c:pt>
                <c:pt idx="50715">
                  <c:v>-158.64599999999999</c:v>
                </c:pt>
                <c:pt idx="50716">
                  <c:v>-158.63</c:v>
                </c:pt>
                <c:pt idx="50717">
                  <c:v>-158.614</c:v>
                </c:pt>
                <c:pt idx="50718">
                  <c:v>-158.59800000000001</c:v>
                </c:pt>
                <c:pt idx="50719">
                  <c:v>-158.58199999999999</c:v>
                </c:pt>
                <c:pt idx="50720">
                  <c:v>-158.566</c:v>
                </c:pt>
                <c:pt idx="50721">
                  <c:v>-158.55000000000001</c:v>
                </c:pt>
                <c:pt idx="50722">
                  <c:v>-158.53399999999999</c:v>
                </c:pt>
                <c:pt idx="50723">
                  <c:v>-158.518</c:v>
                </c:pt>
                <c:pt idx="50724">
                  <c:v>-158.50200000000001</c:v>
                </c:pt>
                <c:pt idx="50725">
                  <c:v>-158.48599999999999</c:v>
                </c:pt>
                <c:pt idx="50726">
                  <c:v>-158.47</c:v>
                </c:pt>
                <c:pt idx="50727">
                  <c:v>-158.45400000000001</c:v>
                </c:pt>
                <c:pt idx="50728">
                  <c:v>-158.43799999999999</c:v>
                </c:pt>
                <c:pt idx="50729">
                  <c:v>-158.422</c:v>
                </c:pt>
                <c:pt idx="50730">
                  <c:v>-158.40600000000001</c:v>
                </c:pt>
                <c:pt idx="50731">
                  <c:v>-158.38999999999999</c:v>
                </c:pt>
                <c:pt idx="50732">
                  <c:v>-158.374</c:v>
                </c:pt>
                <c:pt idx="50733">
                  <c:v>-158.358</c:v>
                </c:pt>
                <c:pt idx="50734">
                  <c:v>-158.34200000000001</c:v>
                </c:pt>
                <c:pt idx="50735">
                  <c:v>-158.32599999999999</c:v>
                </c:pt>
                <c:pt idx="50736">
                  <c:v>-158.31</c:v>
                </c:pt>
                <c:pt idx="50737">
                  <c:v>-158.29400000000001</c:v>
                </c:pt>
                <c:pt idx="50738">
                  <c:v>-158.27799999999999</c:v>
                </c:pt>
                <c:pt idx="50739">
                  <c:v>-158.262</c:v>
                </c:pt>
                <c:pt idx="50740">
                  <c:v>-158.24600000000001</c:v>
                </c:pt>
                <c:pt idx="50741">
                  <c:v>-158.22999999999999</c:v>
                </c:pt>
                <c:pt idx="50742">
                  <c:v>-158.214</c:v>
                </c:pt>
                <c:pt idx="50743">
                  <c:v>-158.19800000000001</c:v>
                </c:pt>
                <c:pt idx="50744">
                  <c:v>-158.18199999999999</c:v>
                </c:pt>
                <c:pt idx="50745">
                  <c:v>-158.167</c:v>
                </c:pt>
                <c:pt idx="50746">
                  <c:v>-158.15100000000001</c:v>
                </c:pt>
                <c:pt idx="50747">
                  <c:v>-158.13499999999999</c:v>
                </c:pt>
                <c:pt idx="50748">
                  <c:v>-158.119</c:v>
                </c:pt>
                <c:pt idx="50749">
                  <c:v>-158.10300000000001</c:v>
                </c:pt>
                <c:pt idx="50750">
                  <c:v>-158.08699999999999</c:v>
                </c:pt>
                <c:pt idx="50751">
                  <c:v>-158.071</c:v>
                </c:pt>
                <c:pt idx="50752">
                  <c:v>-158.05500000000001</c:v>
                </c:pt>
                <c:pt idx="50753">
                  <c:v>-158.03899999999999</c:v>
                </c:pt>
                <c:pt idx="50754">
                  <c:v>-158.023</c:v>
                </c:pt>
                <c:pt idx="50755">
                  <c:v>-158.00700000000001</c:v>
                </c:pt>
                <c:pt idx="50756">
                  <c:v>-157.99100000000001</c:v>
                </c:pt>
                <c:pt idx="50757">
                  <c:v>-157.97499999999999</c:v>
                </c:pt>
                <c:pt idx="50758">
                  <c:v>-157.959</c:v>
                </c:pt>
                <c:pt idx="50759">
                  <c:v>-157.94300000000001</c:v>
                </c:pt>
                <c:pt idx="50760">
                  <c:v>-157.92699999999999</c:v>
                </c:pt>
                <c:pt idx="50761">
                  <c:v>-157.911</c:v>
                </c:pt>
                <c:pt idx="50762">
                  <c:v>-157.89500000000001</c:v>
                </c:pt>
                <c:pt idx="50763">
                  <c:v>-157.87899999999999</c:v>
                </c:pt>
                <c:pt idx="50764">
                  <c:v>-157.863</c:v>
                </c:pt>
                <c:pt idx="50765">
                  <c:v>-157.84700000000001</c:v>
                </c:pt>
                <c:pt idx="50766">
                  <c:v>-157.83099999999999</c:v>
                </c:pt>
                <c:pt idx="50767">
                  <c:v>-157.815</c:v>
                </c:pt>
                <c:pt idx="50768">
                  <c:v>-157.79900000000001</c:v>
                </c:pt>
                <c:pt idx="50769">
                  <c:v>-157.78299999999999</c:v>
                </c:pt>
                <c:pt idx="50770">
                  <c:v>-157.767</c:v>
                </c:pt>
                <c:pt idx="50771">
                  <c:v>-157.751</c:v>
                </c:pt>
                <c:pt idx="50772">
                  <c:v>-157.73500000000001</c:v>
                </c:pt>
                <c:pt idx="50773">
                  <c:v>-157.71899999999999</c:v>
                </c:pt>
                <c:pt idx="50774">
                  <c:v>-157.703</c:v>
                </c:pt>
                <c:pt idx="50775">
                  <c:v>-157.68700000000001</c:v>
                </c:pt>
                <c:pt idx="50776">
                  <c:v>-157.67099999999999</c:v>
                </c:pt>
                <c:pt idx="50777">
                  <c:v>-157.655</c:v>
                </c:pt>
                <c:pt idx="50778">
                  <c:v>-157.63900000000001</c:v>
                </c:pt>
                <c:pt idx="50779">
                  <c:v>-157.62299999999999</c:v>
                </c:pt>
                <c:pt idx="50780">
                  <c:v>-157.607</c:v>
                </c:pt>
                <c:pt idx="50781">
                  <c:v>-157.59100000000001</c:v>
                </c:pt>
                <c:pt idx="50782">
                  <c:v>-157.57499999999999</c:v>
                </c:pt>
                <c:pt idx="50783">
                  <c:v>-157.559</c:v>
                </c:pt>
                <c:pt idx="50784">
                  <c:v>-157.54300000000001</c:v>
                </c:pt>
                <c:pt idx="50785">
                  <c:v>-157.52699999999999</c:v>
                </c:pt>
                <c:pt idx="50786">
                  <c:v>-157.511</c:v>
                </c:pt>
                <c:pt idx="50787">
                  <c:v>-157.495</c:v>
                </c:pt>
                <c:pt idx="50788">
                  <c:v>-157.47900000000001</c:v>
                </c:pt>
                <c:pt idx="50789">
                  <c:v>-157.46299999999999</c:v>
                </c:pt>
                <c:pt idx="50790">
                  <c:v>-157.447</c:v>
                </c:pt>
                <c:pt idx="50791">
                  <c:v>-157.43100000000001</c:v>
                </c:pt>
                <c:pt idx="50792">
                  <c:v>-157.41499999999999</c:v>
                </c:pt>
                <c:pt idx="50793">
                  <c:v>-157.399</c:v>
                </c:pt>
                <c:pt idx="50794">
                  <c:v>-157.38300000000001</c:v>
                </c:pt>
                <c:pt idx="50795">
                  <c:v>-157.36699999999999</c:v>
                </c:pt>
                <c:pt idx="50796">
                  <c:v>-157.351</c:v>
                </c:pt>
                <c:pt idx="50797">
                  <c:v>-157.33500000000001</c:v>
                </c:pt>
                <c:pt idx="50798">
                  <c:v>-157.31899999999999</c:v>
                </c:pt>
                <c:pt idx="50799">
                  <c:v>-157.303</c:v>
                </c:pt>
                <c:pt idx="50800">
                  <c:v>-157.28700000000001</c:v>
                </c:pt>
                <c:pt idx="50801">
                  <c:v>-157.27099999999999</c:v>
                </c:pt>
                <c:pt idx="50802">
                  <c:v>-157.255</c:v>
                </c:pt>
                <c:pt idx="50803">
                  <c:v>-157.239</c:v>
                </c:pt>
                <c:pt idx="50804">
                  <c:v>-157.22300000000001</c:v>
                </c:pt>
                <c:pt idx="50805">
                  <c:v>-157.20699999999999</c:v>
                </c:pt>
                <c:pt idx="50806">
                  <c:v>-157.191</c:v>
                </c:pt>
                <c:pt idx="50807">
                  <c:v>-157.17500000000001</c:v>
                </c:pt>
                <c:pt idx="50808">
                  <c:v>-157.15899999999999</c:v>
                </c:pt>
                <c:pt idx="50809">
                  <c:v>-157.143</c:v>
                </c:pt>
                <c:pt idx="50810">
                  <c:v>-157.12700000000001</c:v>
                </c:pt>
                <c:pt idx="50811">
                  <c:v>-157.11099999999999</c:v>
                </c:pt>
                <c:pt idx="50812">
                  <c:v>-157.095</c:v>
                </c:pt>
                <c:pt idx="50813">
                  <c:v>-157.07900000000001</c:v>
                </c:pt>
                <c:pt idx="50814">
                  <c:v>-157.06299999999999</c:v>
                </c:pt>
                <c:pt idx="50815">
                  <c:v>-157.047</c:v>
                </c:pt>
                <c:pt idx="50816">
                  <c:v>-157.03100000000001</c:v>
                </c:pt>
                <c:pt idx="50817">
                  <c:v>-157.01499999999999</c:v>
                </c:pt>
                <c:pt idx="50818">
                  <c:v>-156.999</c:v>
                </c:pt>
                <c:pt idx="50819">
                  <c:v>-156.983</c:v>
                </c:pt>
                <c:pt idx="50820">
                  <c:v>-156.96700000000001</c:v>
                </c:pt>
                <c:pt idx="50821">
                  <c:v>-156.95099999999999</c:v>
                </c:pt>
                <c:pt idx="50822">
                  <c:v>-156.935</c:v>
                </c:pt>
                <c:pt idx="50823">
                  <c:v>-156.91900000000001</c:v>
                </c:pt>
                <c:pt idx="50824">
                  <c:v>-156.90299999999999</c:v>
                </c:pt>
                <c:pt idx="50825">
                  <c:v>-156.887</c:v>
                </c:pt>
                <c:pt idx="50826">
                  <c:v>-156.87100000000001</c:v>
                </c:pt>
                <c:pt idx="50827">
                  <c:v>-156.85499999999999</c:v>
                </c:pt>
                <c:pt idx="50828">
                  <c:v>-156.839</c:v>
                </c:pt>
                <c:pt idx="50829">
                  <c:v>-156.82300000000001</c:v>
                </c:pt>
                <c:pt idx="50830">
                  <c:v>-156.80699999999999</c:v>
                </c:pt>
                <c:pt idx="50831">
                  <c:v>-156.791</c:v>
                </c:pt>
                <c:pt idx="50832">
                  <c:v>-156.77500000000001</c:v>
                </c:pt>
                <c:pt idx="50833">
                  <c:v>-156.75899999999999</c:v>
                </c:pt>
                <c:pt idx="50834">
                  <c:v>-156.74299999999999</c:v>
                </c:pt>
                <c:pt idx="50835">
                  <c:v>-156.727</c:v>
                </c:pt>
                <c:pt idx="50836">
                  <c:v>-156.71100000000001</c:v>
                </c:pt>
                <c:pt idx="50837">
                  <c:v>-156.69499999999999</c:v>
                </c:pt>
                <c:pt idx="50838">
                  <c:v>-156.679</c:v>
                </c:pt>
                <c:pt idx="50839">
                  <c:v>-156.66300000000001</c:v>
                </c:pt>
                <c:pt idx="50840">
                  <c:v>-156.64699999999999</c:v>
                </c:pt>
                <c:pt idx="50841">
                  <c:v>-156.631</c:v>
                </c:pt>
                <c:pt idx="50842">
                  <c:v>-156.61500000000001</c:v>
                </c:pt>
                <c:pt idx="50843">
                  <c:v>-156.59899999999999</c:v>
                </c:pt>
                <c:pt idx="50844">
                  <c:v>-156.583</c:v>
                </c:pt>
                <c:pt idx="50845">
                  <c:v>-156.56700000000001</c:v>
                </c:pt>
                <c:pt idx="50846">
                  <c:v>-156.55099999999999</c:v>
                </c:pt>
                <c:pt idx="50847">
                  <c:v>-156.535</c:v>
                </c:pt>
                <c:pt idx="50848">
                  <c:v>-156.51900000000001</c:v>
                </c:pt>
                <c:pt idx="50849">
                  <c:v>-156.50299999999999</c:v>
                </c:pt>
                <c:pt idx="50850">
                  <c:v>-156.48699999999999</c:v>
                </c:pt>
                <c:pt idx="50851">
                  <c:v>-156.471</c:v>
                </c:pt>
                <c:pt idx="50852">
                  <c:v>-156.45500000000001</c:v>
                </c:pt>
                <c:pt idx="50853">
                  <c:v>-156.43899999999999</c:v>
                </c:pt>
                <c:pt idx="50854">
                  <c:v>-156.423</c:v>
                </c:pt>
                <c:pt idx="50855">
                  <c:v>-156.40700000000001</c:v>
                </c:pt>
                <c:pt idx="50856">
                  <c:v>-156.39099999999999</c:v>
                </c:pt>
                <c:pt idx="50857">
                  <c:v>-156.375</c:v>
                </c:pt>
                <c:pt idx="50858">
                  <c:v>-156.35900000000001</c:v>
                </c:pt>
                <c:pt idx="50859">
                  <c:v>-156.34399999999999</c:v>
                </c:pt>
                <c:pt idx="50860">
                  <c:v>-156.328</c:v>
                </c:pt>
                <c:pt idx="50861">
                  <c:v>-156.31200000000001</c:v>
                </c:pt>
                <c:pt idx="50862">
                  <c:v>-156.29599999999999</c:v>
                </c:pt>
                <c:pt idx="50863">
                  <c:v>-156.28</c:v>
                </c:pt>
                <c:pt idx="50864">
                  <c:v>-156.26400000000001</c:v>
                </c:pt>
                <c:pt idx="50865">
                  <c:v>-156.24799999999999</c:v>
                </c:pt>
                <c:pt idx="50866">
                  <c:v>-156.232</c:v>
                </c:pt>
                <c:pt idx="50867">
                  <c:v>-156.21600000000001</c:v>
                </c:pt>
                <c:pt idx="50868">
                  <c:v>-156.19999999999999</c:v>
                </c:pt>
                <c:pt idx="50869">
                  <c:v>-156.184</c:v>
                </c:pt>
                <c:pt idx="50870">
                  <c:v>-156.16800000000001</c:v>
                </c:pt>
                <c:pt idx="50871">
                  <c:v>-156.15199999999999</c:v>
                </c:pt>
                <c:pt idx="50872">
                  <c:v>-156.136</c:v>
                </c:pt>
                <c:pt idx="50873">
                  <c:v>-156.12</c:v>
                </c:pt>
                <c:pt idx="50874">
                  <c:v>-156.10400000000001</c:v>
                </c:pt>
                <c:pt idx="50875">
                  <c:v>-156.08799999999999</c:v>
                </c:pt>
                <c:pt idx="50876">
                  <c:v>-156.072</c:v>
                </c:pt>
                <c:pt idx="50877">
                  <c:v>-156.05600000000001</c:v>
                </c:pt>
                <c:pt idx="50878">
                  <c:v>-156.04</c:v>
                </c:pt>
                <c:pt idx="50879">
                  <c:v>-156.024</c:v>
                </c:pt>
                <c:pt idx="50880">
                  <c:v>-156.00800000000001</c:v>
                </c:pt>
                <c:pt idx="50881">
                  <c:v>-155.99199999999999</c:v>
                </c:pt>
                <c:pt idx="50882">
                  <c:v>-155.976</c:v>
                </c:pt>
                <c:pt idx="50883">
                  <c:v>-155.96</c:v>
                </c:pt>
                <c:pt idx="50884">
                  <c:v>-155.94399999999999</c:v>
                </c:pt>
                <c:pt idx="50885">
                  <c:v>-155.928</c:v>
                </c:pt>
                <c:pt idx="50886">
                  <c:v>-155.91200000000001</c:v>
                </c:pt>
                <c:pt idx="50887">
                  <c:v>-155.89599999999999</c:v>
                </c:pt>
                <c:pt idx="50888">
                  <c:v>-155.88</c:v>
                </c:pt>
                <c:pt idx="50889">
                  <c:v>-155.864</c:v>
                </c:pt>
                <c:pt idx="50890">
                  <c:v>-155.84800000000001</c:v>
                </c:pt>
                <c:pt idx="50891">
                  <c:v>-155.83199999999999</c:v>
                </c:pt>
                <c:pt idx="50892">
                  <c:v>-155.816</c:v>
                </c:pt>
                <c:pt idx="50893">
                  <c:v>-155.80000000000001</c:v>
                </c:pt>
                <c:pt idx="50894">
                  <c:v>-155.78399999999999</c:v>
                </c:pt>
                <c:pt idx="50895">
                  <c:v>-155.768</c:v>
                </c:pt>
                <c:pt idx="50896">
                  <c:v>-155.75200000000001</c:v>
                </c:pt>
                <c:pt idx="50897">
                  <c:v>-155.73599999999999</c:v>
                </c:pt>
                <c:pt idx="50898">
                  <c:v>-155.72</c:v>
                </c:pt>
                <c:pt idx="50899">
                  <c:v>-155.70400000000001</c:v>
                </c:pt>
                <c:pt idx="50900">
                  <c:v>-155.68799999999999</c:v>
                </c:pt>
                <c:pt idx="50901">
                  <c:v>-155.672</c:v>
                </c:pt>
                <c:pt idx="50902">
                  <c:v>-155.65600000000001</c:v>
                </c:pt>
                <c:pt idx="50903">
                  <c:v>-155.63999999999999</c:v>
                </c:pt>
                <c:pt idx="50904">
                  <c:v>-155.624</c:v>
                </c:pt>
                <c:pt idx="50905">
                  <c:v>-155.608</c:v>
                </c:pt>
                <c:pt idx="50906">
                  <c:v>-155.59200000000001</c:v>
                </c:pt>
                <c:pt idx="50907">
                  <c:v>-155.57599999999999</c:v>
                </c:pt>
                <c:pt idx="50908">
                  <c:v>-155.56</c:v>
                </c:pt>
                <c:pt idx="50909">
                  <c:v>-155.54400000000001</c:v>
                </c:pt>
                <c:pt idx="50910">
                  <c:v>-155.52799999999999</c:v>
                </c:pt>
                <c:pt idx="50911">
                  <c:v>-155.512</c:v>
                </c:pt>
                <c:pt idx="50912">
                  <c:v>-155.49600000000001</c:v>
                </c:pt>
                <c:pt idx="50913">
                  <c:v>-155.47999999999999</c:v>
                </c:pt>
                <c:pt idx="50914">
                  <c:v>-155.464</c:v>
                </c:pt>
                <c:pt idx="50915">
                  <c:v>-155.44800000000001</c:v>
                </c:pt>
                <c:pt idx="50916">
                  <c:v>-155.43199999999999</c:v>
                </c:pt>
                <c:pt idx="50917">
                  <c:v>-155.416</c:v>
                </c:pt>
                <c:pt idx="50918">
                  <c:v>-155.4</c:v>
                </c:pt>
                <c:pt idx="50919">
                  <c:v>-155.38399999999999</c:v>
                </c:pt>
                <c:pt idx="50920">
                  <c:v>-155.36799999999999</c:v>
                </c:pt>
                <c:pt idx="50921">
                  <c:v>-155.352</c:v>
                </c:pt>
                <c:pt idx="50922">
                  <c:v>-155.33600000000001</c:v>
                </c:pt>
                <c:pt idx="50923">
                  <c:v>-155.32</c:v>
                </c:pt>
                <c:pt idx="50924">
                  <c:v>-155.304</c:v>
                </c:pt>
                <c:pt idx="50925">
                  <c:v>-155.28800000000001</c:v>
                </c:pt>
                <c:pt idx="50926">
                  <c:v>-155.27199999999999</c:v>
                </c:pt>
                <c:pt idx="50927">
                  <c:v>-155.256</c:v>
                </c:pt>
                <c:pt idx="50928">
                  <c:v>-155.24</c:v>
                </c:pt>
                <c:pt idx="50929">
                  <c:v>-155.22399999999999</c:v>
                </c:pt>
                <c:pt idx="50930">
                  <c:v>-155.208</c:v>
                </c:pt>
                <c:pt idx="50931">
                  <c:v>-155.19200000000001</c:v>
                </c:pt>
                <c:pt idx="50932">
                  <c:v>-155.17599999999999</c:v>
                </c:pt>
                <c:pt idx="50933">
                  <c:v>-155.16</c:v>
                </c:pt>
                <c:pt idx="50934">
                  <c:v>-155.14400000000001</c:v>
                </c:pt>
                <c:pt idx="50935">
                  <c:v>-155.12799999999999</c:v>
                </c:pt>
                <c:pt idx="50936">
                  <c:v>-155.11199999999999</c:v>
                </c:pt>
                <c:pt idx="50937">
                  <c:v>-155.096</c:v>
                </c:pt>
                <c:pt idx="50938">
                  <c:v>-155.08000000000001</c:v>
                </c:pt>
                <c:pt idx="50939">
                  <c:v>-155.06399999999999</c:v>
                </c:pt>
                <c:pt idx="50940">
                  <c:v>-155.048</c:v>
                </c:pt>
                <c:pt idx="50941">
                  <c:v>-155.03200000000001</c:v>
                </c:pt>
                <c:pt idx="50942">
                  <c:v>-155.01599999999999</c:v>
                </c:pt>
                <c:pt idx="50943">
                  <c:v>-155</c:v>
                </c:pt>
                <c:pt idx="50944">
                  <c:v>-154.98400000000001</c:v>
                </c:pt>
                <c:pt idx="50945">
                  <c:v>-154.96799999999999</c:v>
                </c:pt>
                <c:pt idx="50946">
                  <c:v>-154.952</c:v>
                </c:pt>
                <c:pt idx="50947">
                  <c:v>-154.93600000000001</c:v>
                </c:pt>
                <c:pt idx="50948">
                  <c:v>-154.91999999999999</c:v>
                </c:pt>
                <c:pt idx="50949">
                  <c:v>-154.904</c:v>
                </c:pt>
                <c:pt idx="50950">
                  <c:v>-154.88800000000001</c:v>
                </c:pt>
                <c:pt idx="50951">
                  <c:v>-154.87200000000001</c:v>
                </c:pt>
                <c:pt idx="50952">
                  <c:v>-154.85599999999999</c:v>
                </c:pt>
                <c:pt idx="50953">
                  <c:v>-154.84</c:v>
                </c:pt>
                <c:pt idx="50954">
                  <c:v>-154.82400000000001</c:v>
                </c:pt>
                <c:pt idx="50955">
                  <c:v>-154.80799999999999</c:v>
                </c:pt>
                <c:pt idx="50956">
                  <c:v>-154.792</c:v>
                </c:pt>
                <c:pt idx="50957">
                  <c:v>-154.77600000000001</c:v>
                </c:pt>
                <c:pt idx="50958">
                  <c:v>-154.76</c:v>
                </c:pt>
                <c:pt idx="50959">
                  <c:v>-154.744</c:v>
                </c:pt>
                <c:pt idx="50960">
                  <c:v>-154.72800000000001</c:v>
                </c:pt>
                <c:pt idx="50961">
                  <c:v>-154.71199999999999</c:v>
                </c:pt>
                <c:pt idx="50962">
                  <c:v>-154.696</c:v>
                </c:pt>
                <c:pt idx="50963">
                  <c:v>-154.68</c:v>
                </c:pt>
                <c:pt idx="50964">
                  <c:v>-154.66399999999999</c:v>
                </c:pt>
                <c:pt idx="50965">
                  <c:v>-154.648</c:v>
                </c:pt>
                <c:pt idx="50966">
                  <c:v>-154.63200000000001</c:v>
                </c:pt>
                <c:pt idx="50967">
                  <c:v>-154.61600000000001</c:v>
                </c:pt>
                <c:pt idx="50968">
                  <c:v>-154.6</c:v>
                </c:pt>
                <c:pt idx="50969">
                  <c:v>-154.584</c:v>
                </c:pt>
                <c:pt idx="50970">
                  <c:v>-154.56800000000001</c:v>
                </c:pt>
                <c:pt idx="50971">
                  <c:v>-154.55199999999999</c:v>
                </c:pt>
                <c:pt idx="50972">
                  <c:v>-154.536</c:v>
                </c:pt>
                <c:pt idx="50973">
                  <c:v>-154.52099999999999</c:v>
                </c:pt>
                <c:pt idx="50974">
                  <c:v>-154.505</c:v>
                </c:pt>
                <c:pt idx="50975">
                  <c:v>-154.489</c:v>
                </c:pt>
                <c:pt idx="50976">
                  <c:v>-154.47300000000001</c:v>
                </c:pt>
                <c:pt idx="50977">
                  <c:v>-154.45699999999999</c:v>
                </c:pt>
                <c:pt idx="50978">
                  <c:v>-154.441</c:v>
                </c:pt>
                <c:pt idx="50979">
                  <c:v>-154.42500000000001</c:v>
                </c:pt>
                <c:pt idx="50980">
                  <c:v>-154.40899999999999</c:v>
                </c:pt>
                <c:pt idx="50981">
                  <c:v>-154.393</c:v>
                </c:pt>
                <c:pt idx="50982">
                  <c:v>-154.37700000000001</c:v>
                </c:pt>
                <c:pt idx="50983">
                  <c:v>-154.36099999999999</c:v>
                </c:pt>
                <c:pt idx="50984">
                  <c:v>-154.345</c:v>
                </c:pt>
                <c:pt idx="50985">
                  <c:v>-154.32900000000001</c:v>
                </c:pt>
                <c:pt idx="50986">
                  <c:v>-154.31299999999999</c:v>
                </c:pt>
                <c:pt idx="50987">
                  <c:v>-154.297</c:v>
                </c:pt>
                <c:pt idx="50988">
                  <c:v>-154.28100000000001</c:v>
                </c:pt>
                <c:pt idx="50989">
                  <c:v>-154.26499999999999</c:v>
                </c:pt>
                <c:pt idx="50990">
                  <c:v>-154.249</c:v>
                </c:pt>
                <c:pt idx="50991">
                  <c:v>-154.233</c:v>
                </c:pt>
                <c:pt idx="50992">
                  <c:v>-154.21700000000001</c:v>
                </c:pt>
                <c:pt idx="50993">
                  <c:v>-154.20099999999999</c:v>
                </c:pt>
                <c:pt idx="50994">
                  <c:v>-154.185</c:v>
                </c:pt>
                <c:pt idx="50995">
                  <c:v>-154.16900000000001</c:v>
                </c:pt>
                <c:pt idx="50996">
                  <c:v>-154.15299999999999</c:v>
                </c:pt>
                <c:pt idx="50997">
                  <c:v>-154.137</c:v>
                </c:pt>
                <c:pt idx="50998">
                  <c:v>-154.12100000000001</c:v>
                </c:pt>
                <c:pt idx="50999">
                  <c:v>-154.10499999999999</c:v>
                </c:pt>
                <c:pt idx="51000">
                  <c:v>-154.089</c:v>
                </c:pt>
                <c:pt idx="51001">
                  <c:v>-154.07300000000001</c:v>
                </c:pt>
                <c:pt idx="51002">
                  <c:v>-154.05699999999999</c:v>
                </c:pt>
                <c:pt idx="51003">
                  <c:v>-154.041</c:v>
                </c:pt>
                <c:pt idx="51004">
                  <c:v>-154.02500000000001</c:v>
                </c:pt>
                <c:pt idx="51005">
                  <c:v>-154.00899999999999</c:v>
                </c:pt>
                <c:pt idx="51006">
                  <c:v>-153.99299999999999</c:v>
                </c:pt>
                <c:pt idx="51007">
                  <c:v>-153.977</c:v>
                </c:pt>
                <c:pt idx="51008">
                  <c:v>-153.96100000000001</c:v>
                </c:pt>
                <c:pt idx="51009">
                  <c:v>-153.94499999999999</c:v>
                </c:pt>
                <c:pt idx="51010">
                  <c:v>-153.929</c:v>
                </c:pt>
                <c:pt idx="51011">
                  <c:v>-153.91300000000001</c:v>
                </c:pt>
                <c:pt idx="51012">
                  <c:v>-153.89699999999999</c:v>
                </c:pt>
                <c:pt idx="51013">
                  <c:v>-153.881</c:v>
                </c:pt>
                <c:pt idx="51014">
                  <c:v>-153.86500000000001</c:v>
                </c:pt>
                <c:pt idx="51015">
                  <c:v>-153.84899999999999</c:v>
                </c:pt>
                <c:pt idx="51016">
                  <c:v>-153.833</c:v>
                </c:pt>
                <c:pt idx="51017">
                  <c:v>-153.81700000000001</c:v>
                </c:pt>
                <c:pt idx="51018">
                  <c:v>-153.80099999999999</c:v>
                </c:pt>
                <c:pt idx="51019">
                  <c:v>-153.785</c:v>
                </c:pt>
                <c:pt idx="51020">
                  <c:v>-153.76900000000001</c:v>
                </c:pt>
                <c:pt idx="51021">
                  <c:v>-153.75299999999999</c:v>
                </c:pt>
                <c:pt idx="51022">
                  <c:v>-153.73699999999999</c:v>
                </c:pt>
                <c:pt idx="51023">
                  <c:v>-153.721</c:v>
                </c:pt>
                <c:pt idx="51024">
                  <c:v>-153.70500000000001</c:v>
                </c:pt>
                <c:pt idx="51025">
                  <c:v>-153.68899999999999</c:v>
                </c:pt>
                <c:pt idx="51026">
                  <c:v>-153.673</c:v>
                </c:pt>
                <c:pt idx="51027">
                  <c:v>-153.65700000000001</c:v>
                </c:pt>
                <c:pt idx="51028">
                  <c:v>-153.64099999999999</c:v>
                </c:pt>
                <c:pt idx="51029">
                  <c:v>-153.625</c:v>
                </c:pt>
                <c:pt idx="51030">
                  <c:v>-153.60900000000001</c:v>
                </c:pt>
                <c:pt idx="51031">
                  <c:v>-153.59299999999999</c:v>
                </c:pt>
                <c:pt idx="51032">
                  <c:v>-153.577</c:v>
                </c:pt>
                <c:pt idx="51033">
                  <c:v>-153.56100000000001</c:v>
                </c:pt>
                <c:pt idx="51034">
                  <c:v>-153.54499999999999</c:v>
                </c:pt>
                <c:pt idx="51035">
                  <c:v>-153.529</c:v>
                </c:pt>
                <c:pt idx="51036">
                  <c:v>-153.51300000000001</c:v>
                </c:pt>
                <c:pt idx="51037">
                  <c:v>-153.49700000000001</c:v>
                </c:pt>
                <c:pt idx="51038">
                  <c:v>-153.48099999999999</c:v>
                </c:pt>
                <c:pt idx="51039">
                  <c:v>-153.465</c:v>
                </c:pt>
                <c:pt idx="51040">
                  <c:v>-153.44900000000001</c:v>
                </c:pt>
                <c:pt idx="51041">
                  <c:v>-153.43299999999999</c:v>
                </c:pt>
                <c:pt idx="51042">
                  <c:v>-153.417</c:v>
                </c:pt>
                <c:pt idx="51043">
                  <c:v>-153.40100000000001</c:v>
                </c:pt>
                <c:pt idx="51044">
                  <c:v>-153.38499999999999</c:v>
                </c:pt>
                <c:pt idx="51045">
                  <c:v>-153.369</c:v>
                </c:pt>
                <c:pt idx="51046">
                  <c:v>-153.35300000000001</c:v>
                </c:pt>
                <c:pt idx="51047">
                  <c:v>-153.33699999999999</c:v>
                </c:pt>
                <c:pt idx="51048">
                  <c:v>-153.321</c:v>
                </c:pt>
                <c:pt idx="51049">
                  <c:v>-153.30500000000001</c:v>
                </c:pt>
                <c:pt idx="51050">
                  <c:v>-153.28899999999999</c:v>
                </c:pt>
                <c:pt idx="51051">
                  <c:v>-153.273</c:v>
                </c:pt>
                <c:pt idx="51052">
                  <c:v>-153.25700000000001</c:v>
                </c:pt>
                <c:pt idx="51053">
                  <c:v>-153.24100000000001</c:v>
                </c:pt>
                <c:pt idx="51054">
                  <c:v>-153.22499999999999</c:v>
                </c:pt>
                <c:pt idx="51055">
                  <c:v>-153.209</c:v>
                </c:pt>
                <c:pt idx="51056">
                  <c:v>-153.19300000000001</c:v>
                </c:pt>
                <c:pt idx="51057">
                  <c:v>-153.17699999999999</c:v>
                </c:pt>
                <c:pt idx="51058">
                  <c:v>-153.161</c:v>
                </c:pt>
                <c:pt idx="51059">
                  <c:v>-153.14500000000001</c:v>
                </c:pt>
                <c:pt idx="51060">
                  <c:v>-153.12899999999999</c:v>
                </c:pt>
                <c:pt idx="51061">
                  <c:v>-153.113</c:v>
                </c:pt>
                <c:pt idx="51062">
                  <c:v>-153.09700000000001</c:v>
                </c:pt>
                <c:pt idx="51063">
                  <c:v>-153.08099999999999</c:v>
                </c:pt>
                <c:pt idx="51064">
                  <c:v>-153.065</c:v>
                </c:pt>
                <c:pt idx="51065">
                  <c:v>-153.04900000000001</c:v>
                </c:pt>
                <c:pt idx="51066">
                  <c:v>-153.03299999999999</c:v>
                </c:pt>
                <c:pt idx="51067">
                  <c:v>-153.017</c:v>
                </c:pt>
                <c:pt idx="51068">
                  <c:v>-153.001</c:v>
                </c:pt>
                <c:pt idx="51069">
                  <c:v>-152.98500000000001</c:v>
                </c:pt>
                <c:pt idx="51070">
                  <c:v>-152.96899999999999</c:v>
                </c:pt>
                <c:pt idx="51071">
                  <c:v>-152.953</c:v>
                </c:pt>
                <c:pt idx="51072">
                  <c:v>-152.93700000000001</c:v>
                </c:pt>
                <c:pt idx="51073">
                  <c:v>-152.92099999999999</c:v>
                </c:pt>
                <c:pt idx="51074">
                  <c:v>-152.905</c:v>
                </c:pt>
                <c:pt idx="51075">
                  <c:v>-152.88900000000001</c:v>
                </c:pt>
                <c:pt idx="51076">
                  <c:v>-152.87299999999999</c:v>
                </c:pt>
                <c:pt idx="51077">
                  <c:v>-152.857</c:v>
                </c:pt>
                <c:pt idx="51078">
                  <c:v>-152.84100000000001</c:v>
                </c:pt>
                <c:pt idx="51079">
                  <c:v>-152.82499999999999</c:v>
                </c:pt>
                <c:pt idx="51080">
                  <c:v>-152.809</c:v>
                </c:pt>
                <c:pt idx="51081">
                  <c:v>-152.79300000000001</c:v>
                </c:pt>
                <c:pt idx="51082">
                  <c:v>-152.77699999999999</c:v>
                </c:pt>
                <c:pt idx="51083">
                  <c:v>-152.761</c:v>
                </c:pt>
                <c:pt idx="51084">
                  <c:v>-152.745</c:v>
                </c:pt>
                <c:pt idx="51085">
                  <c:v>-152.72900000000001</c:v>
                </c:pt>
                <c:pt idx="51086">
                  <c:v>-152.714</c:v>
                </c:pt>
                <c:pt idx="51087">
                  <c:v>-152.69800000000001</c:v>
                </c:pt>
                <c:pt idx="51088">
                  <c:v>-152.68199999999999</c:v>
                </c:pt>
                <c:pt idx="51089">
                  <c:v>-152.666</c:v>
                </c:pt>
                <c:pt idx="51090">
                  <c:v>-152.65</c:v>
                </c:pt>
                <c:pt idx="51091">
                  <c:v>-152.63399999999999</c:v>
                </c:pt>
                <c:pt idx="51092">
                  <c:v>-152.61799999999999</c:v>
                </c:pt>
                <c:pt idx="51093">
                  <c:v>-152.602</c:v>
                </c:pt>
                <c:pt idx="51094">
                  <c:v>-152.58600000000001</c:v>
                </c:pt>
                <c:pt idx="51095">
                  <c:v>-152.57</c:v>
                </c:pt>
                <c:pt idx="51096">
                  <c:v>-152.554</c:v>
                </c:pt>
                <c:pt idx="51097">
                  <c:v>-152.53800000000001</c:v>
                </c:pt>
                <c:pt idx="51098">
                  <c:v>-152.52199999999999</c:v>
                </c:pt>
                <c:pt idx="51099">
                  <c:v>-152.506</c:v>
                </c:pt>
                <c:pt idx="51100">
                  <c:v>-152.49</c:v>
                </c:pt>
                <c:pt idx="51101">
                  <c:v>-152.47399999999999</c:v>
                </c:pt>
                <c:pt idx="51102">
                  <c:v>-152.458</c:v>
                </c:pt>
                <c:pt idx="51103">
                  <c:v>-152.44200000000001</c:v>
                </c:pt>
                <c:pt idx="51104">
                  <c:v>-152.42599999999999</c:v>
                </c:pt>
                <c:pt idx="51105">
                  <c:v>-152.41</c:v>
                </c:pt>
                <c:pt idx="51106">
                  <c:v>-152.39400000000001</c:v>
                </c:pt>
                <c:pt idx="51107">
                  <c:v>-152.37799999999999</c:v>
                </c:pt>
                <c:pt idx="51108">
                  <c:v>-152.36199999999999</c:v>
                </c:pt>
                <c:pt idx="51109">
                  <c:v>-152.346</c:v>
                </c:pt>
                <c:pt idx="51110">
                  <c:v>-152.33000000000001</c:v>
                </c:pt>
                <c:pt idx="51111">
                  <c:v>-152.31399999999999</c:v>
                </c:pt>
                <c:pt idx="51112">
                  <c:v>-152.298</c:v>
                </c:pt>
                <c:pt idx="51113">
                  <c:v>-152.28200000000001</c:v>
                </c:pt>
                <c:pt idx="51114">
                  <c:v>-152.26599999999999</c:v>
                </c:pt>
                <c:pt idx="51115">
                  <c:v>-152.25</c:v>
                </c:pt>
                <c:pt idx="51116">
                  <c:v>-152.23400000000001</c:v>
                </c:pt>
                <c:pt idx="51117">
                  <c:v>-152.21799999999999</c:v>
                </c:pt>
                <c:pt idx="51118">
                  <c:v>-152.202</c:v>
                </c:pt>
                <c:pt idx="51119">
                  <c:v>-152.18600000000001</c:v>
                </c:pt>
                <c:pt idx="51120">
                  <c:v>-152.16999999999999</c:v>
                </c:pt>
                <c:pt idx="51121">
                  <c:v>-152.154</c:v>
                </c:pt>
                <c:pt idx="51122">
                  <c:v>-152.13800000000001</c:v>
                </c:pt>
                <c:pt idx="51123">
                  <c:v>-152.12200000000001</c:v>
                </c:pt>
                <c:pt idx="51124">
                  <c:v>-152.10599999999999</c:v>
                </c:pt>
                <c:pt idx="51125">
                  <c:v>-152.09</c:v>
                </c:pt>
                <c:pt idx="51126">
                  <c:v>-152.07400000000001</c:v>
                </c:pt>
                <c:pt idx="51127">
                  <c:v>-152.05799999999999</c:v>
                </c:pt>
                <c:pt idx="51128">
                  <c:v>-152.042</c:v>
                </c:pt>
                <c:pt idx="51129">
                  <c:v>-152.02600000000001</c:v>
                </c:pt>
                <c:pt idx="51130">
                  <c:v>-152.01</c:v>
                </c:pt>
                <c:pt idx="51131">
                  <c:v>-151.994</c:v>
                </c:pt>
                <c:pt idx="51132">
                  <c:v>-151.97800000000001</c:v>
                </c:pt>
                <c:pt idx="51133">
                  <c:v>-151.96199999999999</c:v>
                </c:pt>
                <c:pt idx="51134">
                  <c:v>-151.946</c:v>
                </c:pt>
                <c:pt idx="51135">
                  <c:v>-151.93</c:v>
                </c:pt>
                <c:pt idx="51136">
                  <c:v>-151.91399999999999</c:v>
                </c:pt>
                <c:pt idx="51137">
                  <c:v>-151.898</c:v>
                </c:pt>
                <c:pt idx="51138">
                  <c:v>-151.88200000000001</c:v>
                </c:pt>
                <c:pt idx="51139">
                  <c:v>-151.86600000000001</c:v>
                </c:pt>
                <c:pt idx="51140">
                  <c:v>-151.85</c:v>
                </c:pt>
                <c:pt idx="51141">
                  <c:v>-151.834</c:v>
                </c:pt>
                <c:pt idx="51142">
                  <c:v>-151.81800000000001</c:v>
                </c:pt>
                <c:pt idx="51143">
                  <c:v>-151.80199999999999</c:v>
                </c:pt>
                <c:pt idx="51144">
                  <c:v>-151.786</c:v>
                </c:pt>
                <c:pt idx="51145">
                  <c:v>-151.77000000000001</c:v>
                </c:pt>
                <c:pt idx="51146">
                  <c:v>-151.75399999999999</c:v>
                </c:pt>
                <c:pt idx="51147">
                  <c:v>-151.738</c:v>
                </c:pt>
                <c:pt idx="51148">
                  <c:v>-151.72200000000001</c:v>
                </c:pt>
                <c:pt idx="51149">
                  <c:v>-151.70599999999999</c:v>
                </c:pt>
                <c:pt idx="51150">
                  <c:v>-151.69</c:v>
                </c:pt>
                <c:pt idx="51151">
                  <c:v>-151.67400000000001</c:v>
                </c:pt>
                <c:pt idx="51152">
                  <c:v>-151.65799999999999</c:v>
                </c:pt>
                <c:pt idx="51153">
                  <c:v>-151.642</c:v>
                </c:pt>
                <c:pt idx="51154">
                  <c:v>-151.626</c:v>
                </c:pt>
                <c:pt idx="51155">
                  <c:v>-151.61000000000001</c:v>
                </c:pt>
                <c:pt idx="51156">
                  <c:v>-151.59399999999999</c:v>
                </c:pt>
                <c:pt idx="51157">
                  <c:v>-151.578</c:v>
                </c:pt>
                <c:pt idx="51158">
                  <c:v>-151.56200000000001</c:v>
                </c:pt>
                <c:pt idx="51159">
                  <c:v>-151.54599999999999</c:v>
                </c:pt>
                <c:pt idx="51160">
                  <c:v>-151.53</c:v>
                </c:pt>
                <c:pt idx="51161">
                  <c:v>-151.51400000000001</c:v>
                </c:pt>
                <c:pt idx="51162">
                  <c:v>-151.49799999999999</c:v>
                </c:pt>
                <c:pt idx="51163">
                  <c:v>-151.482</c:v>
                </c:pt>
                <c:pt idx="51164">
                  <c:v>-151.46600000000001</c:v>
                </c:pt>
                <c:pt idx="51165">
                  <c:v>-151.44999999999999</c:v>
                </c:pt>
                <c:pt idx="51166">
                  <c:v>-151.434</c:v>
                </c:pt>
                <c:pt idx="51167">
                  <c:v>-151.41800000000001</c:v>
                </c:pt>
                <c:pt idx="51168">
                  <c:v>-151.40199999999999</c:v>
                </c:pt>
                <c:pt idx="51169">
                  <c:v>-151.386</c:v>
                </c:pt>
                <c:pt idx="51170">
                  <c:v>-151.37</c:v>
                </c:pt>
                <c:pt idx="51171">
                  <c:v>-151.35400000000001</c:v>
                </c:pt>
                <c:pt idx="51172">
                  <c:v>-151.33799999999999</c:v>
                </c:pt>
                <c:pt idx="51173">
                  <c:v>-151.322</c:v>
                </c:pt>
                <c:pt idx="51174">
                  <c:v>-151.30600000000001</c:v>
                </c:pt>
                <c:pt idx="51175">
                  <c:v>-151.29</c:v>
                </c:pt>
                <c:pt idx="51176">
                  <c:v>-151.274</c:v>
                </c:pt>
                <c:pt idx="51177">
                  <c:v>-151.25800000000001</c:v>
                </c:pt>
                <c:pt idx="51178">
                  <c:v>-151.24199999999999</c:v>
                </c:pt>
                <c:pt idx="51179">
                  <c:v>-151.226</c:v>
                </c:pt>
                <c:pt idx="51180">
                  <c:v>-151.21</c:v>
                </c:pt>
                <c:pt idx="51181">
                  <c:v>-151.19399999999999</c:v>
                </c:pt>
                <c:pt idx="51182">
                  <c:v>-151.178</c:v>
                </c:pt>
                <c:pt idx="51183">
                  <c:v>-151.16200000000001</c:v>
                </c:pt>
                <c:pt idx="51184">
                  <c:v>-151.14599999999999</c:v>
                </c:pt>
                <c:pt idx="51185">
                  <c:v>-151.13</c:v>
                </c:pt>
                <c:pt idx="51186">
                  <c:v>-151.114</c:v>
                </c:pt>
                <c:pt idx="51187">
                  <c:v>-151.09800000000001</c:v>
                </c:pt>
                <c:pt idx="51188">
                  <c:v>-151.08199999999999</c:v>
                </c:pt>
                <c:pt idx="51189">
                  <c:v>-151.066</c:v>
                </c:pt>
                <c:pt idx="51190">
                  <c:v>-151.05000000000001</c:v>
                </c:pt>
                <c:pt idx="51191">
                  <c:v>-151.03399999999999</c:v>
                </c:pt>
                <c:pt idx="51192">
                  <c:v>-151.018</c:v>
                </c:pt>
                <c:pt idx="51193">
                  <c:v>-151.00200000000001</c:v>
                </c:pt>
                <c:pt idx="51194">
                  <c:v>-150.98599999999999</c:v>
                </c:pt>
                <c:pt idx="51195">
                  <c:v>-150.97</c:v>
                </c:pt>
                <c:pt idx="51196">
                  <c:v>-150.95400000000001</c:v>
                </c:pt>
                <c:pt idx="51197">
                  <c:v>-150.93799999999999</c:v>
                </c:pt>
                <c:pt idx="51198">
                  <c:v>-150.922</c:v>
                </c:pt>
                <c:pt idx="51199">
                  <c:v>-150.90600000000001</c:v>
                </c:pt>
                <c:pt idx="51200">
                  <c:v>-150.89099999999999</c:v>
                </c:pt>
                <c:pt idx="51201">
                  <c:v>-150.875</c:v>
                </c:pt>
                <c:pt idx="51202">
                  <c:v>-150.85900000000001</c:v>
                </c:pt>
                <c:pt idx="51203">
                  <c:v>-150.84299999999999</c:v>
                </c:pt>
                <c:pt idx="51204">
                  <c:v>-150.827</c:v>
                </c:pt>
                <c:pt idx="51205">
                  <c:v>-150.81100000000001</c:v>
                </c:pt>
                <c:pt idx="51206">
                  <c:v>-150.79499999999999</c:v>
                </c:pt>
                <c:pt idx="51207">
                  <c:v>-150.779</c:v>
                </c:pt>
                <c:pt idx="51208">
                  <c:v>-150.76300000000001</c:v>
                </c:pt>
                <c:pt idx="51209">
                  <c:v>-150.74700000000001</c:v>
                </c:pt>
                <c:pt idx="51210">
                  <c:v>-150.73099999999999</c:v>
                </c:pt>
                <c:pt idx="51211">
                  <c:v>-150.715</c:v>
                </c:pt>
                <c:pt idx="51212">
                  <c:v>-150.69900000000001</c:v>
                </c:pt>
                <c:pt idx="51213">
                  <c:v>-150.68299999999999</c:v>
                </c:pt>
                <c:pt idx="51214">
                  <c:v>-150.667</c:v>
                </c:pt>
                <c:pt idx="51215">
                  <c:v>-150.65100000000001</c:v>
                </c:pt>
                <c:pt idx="51216">
                  <c:v>-150.63499999999999</c:v>
                </c:pt>
                <c:pt idx="51217">
                  <c:v>-150.619</c:v>
                </c:pt>
                <c:pt idx="51218">
                  <c:v>-150.60300000000001</c:v>
                </c:pt>
                <c:pt idx="51219">
                  <c:v>-150.58699999999999</c:v>
                </c:pt>
                <c:pt idx="51220">
                  <c:v>-150.571</c:v>
                </c:pt>
                <c:pt idx="51221">
                  <c:v>-150.55500000000001</c:v>
                </c:pt>
                <c:pt idx="51222">
                  <c:v>-150.53899999999999</c:v>
                </c:pt>
                <c:pt idx="51223">
                  <c:v>-150.523</c:v>
                </c:pt>
                <c:pt idx="51224">
                  <c:v>-150.50700000000001</c:v>
                </c:pt>
                <c:pt idx="51225">
                  <c:v>-150.49100000000001</c:v>
                </c:pt>
                <c:pt idx="51226">
                  <c:v>-150.47499999999999</c:v>
                </c:pt>
                <c:pt idx="51227">
                  <c:v>-150.459</c:v>
                </c:pt>
                <c:pt idx="51228">
                  <c:v>-150.44300000000001</c:v>
                </c:pt>
                <c:pt idx="51229">
                  <c:v>-150.42699999999999</c:v>
                </c:pt>
                <c:pt idx="51230">
                  <c:v>-150.411</c:v>
                </c:pt>
                <c:pt idx="51231">
                  <c:v>-150.39500000000001</c:v>
                </c:pt>
                <c:pt idx="51232">
                  <c:v>-150.37899999999999</c:v>
                </c:pt>
                <c:pt idx="51233">
                  <c:v>-150.363</c:v>
                </c:pt>
                <c:pt idx="51234">
                  <c:v>-150.34700000000001</c:v>
                </c:pt>
                <c:pt idx="51235">
                  <c:v>-150.33099999999999</c:v>
                </c:pt>
                <c:pt idx="51236">
                  <c:v>-150.315</c:v>
                </c:pt>
                <c:pt idx="51237">
                  <c:v>-150.29900000000001</c:v>
                </c:pt>
                <c:pt idx="51238">
                  <c:v>-150.28299999999999</c:v>
                </c:pt>
                <c:pt idx="51239">
                  <c:v>-150.267</c:v>
                </c:pt>
                <c:pt idx="51240">
                  <c:v>-150.251</c:v>
                </c:pt>
                <c:pt idx="51241">
                  <c:v>-150.23500000000001</c:v>
                </c:pt>
                <c:pt idx="51242">
                  <c:v>-150.21899999999999</c:v>
                </c:pt>
                <c:pt idx="51243">
                  <c:v>-150.203</c:v>
                </c:pt>
                <c:pt idx="51244">
                  <c:v>-150.18700000000001</c:v>
                </c:pt>
                <c:pt idx="51245">
                  <c:v>-150.17099999999999</c:v>
                </c:pt>
                <c:pt idx="51246">
                  <c:v>-150.155</c:v>
                </c:pt>
                <c:pt idx="51247">
                  <c:v>-150.13900000000001</c:v>
                </c:pt>
                <c:pt idx="51248">
                  <c:v>-150.12299999999999</c:v>
                </c:pt>
                <c:pt idx="51249">
                  <c:v>-150.107</c:v>
                </c:pt>
                <c:pt idx="51250">
                  <c:v>-150.09100000000001</c:v>
                </c:pt>
                <c:pt idx="51251">
                  <c:v>-150.07499999999999</c:v>
                </c:pt>
                <c:pt idx="51252">
                  <c:v>-150.059</c:v>
                </c:pt>
                <c:pt idx="51253">
                  <c:v>-150.04300000000001</c:v>
                </c:pt>
                <c:pt idx="51254">
                  <c:v>-150.02699999999999</c:v>
                </c:pt>
                <c:pt idx="51255">
                  <c:v>-150.011</c:v>
                </c:pt>
                <c:pt idx="51256">
                  <c:v>-149.995</c:v>
                </c:pt>
                <c:pt idx="51257">
                  <c:v>-149.97900000000001</c:v>
                </c:pt>
                <c:pt idx="51258">
                  <c:v>-149.96299999999999</c:v>
                </c:pt>
                <c:pt idx="51259">
                  <c:v>-149.947</c:v>
                </c:pt>
                <c:pt idx="51260">
                  <c:v>-149.93100000000001</c:v>
                </c:pt>
                <c:pt idx="51261">
                  <c:v>-149.91499999999999</c:v>
                </c:pt>
                <c:pt idx="51262">
                  <c:v>-149.899</c:v>
                </c:pt>
                <c:pt idx="51263">
                  <c:v>-149.88300000000001</c:v>
                </c:pt>
                <c:pt idx="51264">
                  <c:v>-149.86699999999999</c:v>
                </c:pt>
                <c:pt idx="51265">
                  <c:v>-149.851</c:v>
                </c:pt>
                <c:pt idx="51266">
                  <c:v>-149.83500000000001</c:v>
                </c:pt>
                <c:pt idx="51267">
                  <c:v>-149.81899999999999</c:v>
                </c:pt>
                <c:pt idx="51268">
                  <c:v>-149.803</c:v>
                </c:pt>
                <c:pt idx="51269">
                  <c:v>-149.78700000000001</c:v>
                </c:pt>
                <c:pt idx="51270">
                  <c:v>-149.77099999999999</c:v>
                </c:pt>
                <c:pt idx="51271">
                  <c:v>-149.755</c:v>
                </c:pt>
                <c:pt idx="51272">
                  <c:v>-149.739</c:v>
                </c:pt>
                <c:pt idx="51273">
                  <c:v>-149.72300000000001</c:v>
                </c:pt>
                <c:pt idx="51274">
                  <c:v>-149.70699999999999</c:v>
                </c:pt>
                <c:pt idx="51275">
                  <c:v>-149.691</c:v>
                </c:pt>
                <c:pt idx="51276">
                  <c:v>-149.67500000000001</c:v>
                </c:pt>
                <c:pt idx="51277">
                  <c:v>-149.65899999999999</c:v>
                </c:pt>
                <c:pt idx="51278">
                  <c:v>-149.643</c:v>
                </c:pt>
                <c:pt idx="51279">
                  <c:v>-149.62700000000001</c:v>
                </c:pt>
                <c:pt idx="51280">
                  <c:v>-149.61099999999999</c:v>
                </c:pt>
                <c:pt idx="51281">
                  <c:v>-149.595</c:v>
                </c:pt>
                <c:pt idx="51282">
                  <c:v>-149.57900000000001</c:v>
                </c:pt>
                <c:pt idx="51283">
                  <c:v>-149.56299999999999</c:v>
                </c:pt>
                <c:pt idx="51284">
                  <c:v>-149.547</c:v>
                </c:pt>
                <c:pt idx="51285">
                  <c:v>-149.53100000000001</c:v>
                </c:pt>
                <c:pt idx="51286">
                  <c:v>-149.51499999999999</c:v>
                </c:pt>
                <c:pt idx="51287">
                  <c:v>-149.499</c:v>
                </c:pt>
                <c:pt idx="51288">
                  <c:v>-149.483</c:v>
                </c:pt>
                <c:pt idx="51289">
                  <c:v>-149.46700000000001</c:v>
                </c:pt>
                <c:pt idx="51290">
                  <c:v>-149.45099999999999</c:v>
                </c:pt>
                <c:pt idx="51291">
                  <c:v>-149.435</c:v>
                </c:pt>
                <c:pt idx="51292">
                  <c:v>-149.41900000000001</c:v>
                </c:pt>
                <c:pt idx="51293">
                  <c:v>-149.40299999999999</c:v>
                </c:pt>
                <c:pt idx="51294">
                  <c:v>-149.387</c:v>
                </c:pt>
                <c:pt idx="51295">
                  <c:v>-149.37100000000001</c:v>
                </c:pt>
                <c:pt idx="51296">
                  <c:v>-149.35499999999999</c:v>
                </c:pt>
                <c:pt idx="51297">
                  <c:v>-149.339</c:v>
                </c:pt>
                <c:pt idx="51298">
                  <c:v>-149.32300000000001</c:v>
                </c:pt>
                <c:pt idx="51299">
                  <c:v>-149.30699999999999</c:v>
                </c:pt>
                <c:pt idx="51300">
                  <c:v>-149.291</c:v>
                </c:pt>
                <c:pt idx="51301">
                  <c:v>-149.27500000000001</c:v>
                </c:pt>
                <c:pt idx="51302">
                  <c:v>-149.25899999999999</c:v>
                </c:pt>
                <c:pt idx="51303">
                  <c:v>-149.24299999999999</c:v>
                </c:pt>
                <c:pt idx="51304">
                  <c:v>-149.227</c:v>
                </c:pt>
                <c:pt idx="51305">
                  <c:v>-149.21100000000001</c:v>
                </c:pt>
                <c:pt idx="51306">
                  <c:v>-149.19499999999999</c:v>
                </c:pt>
                <c:pt idx="51307">
                  <c:v>-149.179</c:v>
                </c:pt>
                <c:pt idx="51308">
                  <c:v>-149.16300000000001</c:v>
                </c:pt>
                <c:pt idx="51309">
                  <c:v>-149.14699999999999</c:v>
                </c:pt>
                <c:pt idx="51310">
                  <c:v>-149.131</c:v>
                </c:pt>
                <c:pt idx="51311">
                  <c:v>-149.11500000000001</c:v>
                </c:pt>
                <c:pt idx="51312">
                  <c:v>-149.09899999999999</c:v>
                </c:pt>
                <c:pt idx="51313">
                  <c:v>-149.083</c:v>
                </c:pt>
                <c:pt idx="51314">
                  <c:v>-149.06800000000001</c:v>
                </c:pt>
                <c:pt idx="51315">
                  <c:v>-149.05199999999999</c:v>
                </c:pt>
                <c:pt idx="51316">
                  <c:v>-149.036</c:v>
                </c:pt>
                <c:pt idx="51317">
                  <c:v>-149.02000000000001</c:v>
                </c:pt>
                <c:pt idx="51318">
                  <c:v>-149.00399999999999</c:v>
                </c:pt>
                <c:pt idx="51319">
                  <c:v>-148.988</c:v>
                </c:pt>
                <c:pt idx="51320">
                  <c:v>-148.97200000000001</c:v>
                </c:pt>
                <c:pt idx="51321">
                  <c:v>-148.95599999999999</c:v>
                </c:pt>
                <c:pt idx="51322">
                  <c:v>-148.94</c:v>
                </c:pt>
                <c:pt idx="51323">
                  <c:v>-148.92400000000001</c:v>
                </c:pt>
                <c:pt idx="51324">
                  <c:v>-148.90799999999999</c:v>
                </c:pt>
                <c:pt idx="51325">
                  <c:v>-148.892</c:v>
                </c:pt>
                <c:pt idx="51326">
                  <c:v>-148.876</c:v>
                </c:pt>
                <c:pt idx="51327">
                  <c:v>-148.86000000000001</c:v>
                </c:pt>
                <c:pt idx="51328">
                  <c:v>-148.84399999999999</c:v>
                </c:pt>
                <c:pt idx="51329">
                  <c:v>-148.828</c:v>
                </c:pt>
                <c:pt idx="51330">
                  <c:v>-148.81200000000001</c:v>
                </c:pt>
                <c:pt idx="51331">
                  <c:v>-148.79599999999999</c:v>
                </c:pt>
                <c:pt idx="51332">
                  <c:v>-148.78</c:v>
                </c:pt>
                <c:pt idx="51333">
                  <c:v>-148.76400000000001</c:v>
                </c:pt>
                <c:pt idx="51334">
                  <c:v>-148.74799999999999</c:v>
                </c:pt>
                <c:pt idx="51335">
                  <c:v>-148.732</c:v>
                </c:pt>
                <c:pt idx="51336">
                  <c:v>-148.71600000000001</c:v>
                </c:pt>
                <c:pt idx="51337">
                  <c:v>-148.69999999999999</c:v>
                </c:pt>
                <c:pt idx="51338">
                  <c:v>-148.684</c:v>
                </c:pt>
                <c:pt idx="51339">
                  <c:v>-148.66800000000001</c:v>
                </c:pt>
                <c:pt idx="51340">
                  <c:v>-148.65199999999999</c:v>
                </c:pt>
                <c:pt idx="51341">
                  <c:v>-148.636</c:v>
                </c:pt>
                <c:pt idx="51342">
                  <c:v>-148.62</c:v>
                </c:pt>
                <c:pt idx="51343">
                  <c:v>-148.60400000000001</c:v>
                </c:pt>
                <c:pt idx="51344">
                  <c:v>-148.58799999999999</c:v>
                </c:pt>
                <c:pt idx="51345">
                  <c:v>-148.572</c:v>
                </c:pt>
                <c:pt idx="51346">
                  <c:v>-148.55600000000001</c:v>
                </c:pt>
                <c:pt idx="51347">
                  <c:v>-148.54</c:v>
                </c:pt>
                <c:pt idx="51348">
                  <c:v>-148.524</c:v>
                </c:pt>
                <c:pt idx="51349">
                  <c:v>-148.50800000000001</c:v>
                </c:pt>
                <c:pt idx="51350">
                  <c:v>-148.49199999999999</c:v>
                </c:pt>
                <c:pt idx="51351">
                  <c:v>-148.476</c:v>
                </c:pt>
                <c:pt idx="51352">
                  <c:v>-148.46</c:v>
                </c:pt>
                <c:pt idx="51353">
                  <c:v>-148.44399999999999</c:v>
                </c:pt>
                <c:pt idx="51354">
                  <c:v>-148.428</c:v>
                </c:pt>
                <c:pt idx="51355">
                  <c:v>-148.41200000000001</c:v>
                </c:pt>
                <c:pt idx="51356">
                  <c:v>-148.39599999999999</c:v>
                </c:pt>
                <c:pt idx="51357">
                  <c:v>-148.38</c:v>
                </c:pt>
                <c:pt idx="51358">
                  <c:v>-148.364</c:v>
                </c:pt>
                <c:pt idx="51359">
                  <c:v>-148.34800000000001</c:v>
                </c:pt>
                <c:pt idx="51360">
                  <c:v>-148.33199999999999</c:v>
                </c:pt>
                <c:pt idx="51361">
                  <c:v>-148.316</c:v>
                </c:pt>
                <c:pt idx="51362">
                  <c:v>-148.30000000000001</c:v>
                </c:pt>
                <c:pt idx="51363">
                  <c:v>-148.28399999999999</c:v>
                </c:pt>
                <c:pt idx="51364">
                  <c:v>-148.268</c:v>
                </c:pt>
                <c:pt idx="51365">
                  <c:v>-148.25200000000001</c:v>
                </c:pt>
                <c:pt idx="51366">
                  <c:v>-148.23599999999999</c:v>
                </c:pt>
                <c:pt idx="51367">
                  <c:v>-148.22</c:v>
                </c:pt>
                <c:pt idx="51368">
                  <c:v>-148.20400000000001</c:v>
                </c:pt>
                <c:pt idx="51369">
                  <c:v>-148.18799999999999</c:v>
                </c:pt>
                <c:pt idx="51370">
                  <c:v>-148.172</c:v>
                </c:pt>
                <c:pt idx="51371">
                  <c:v>-148.15600000000001</c:v>
                </c:pt>
                <c:pt idx="51372">
                  <c:v>-148.13999999999999</c:v>
                </c:pt>
                <c:pt idx="51373">
                  <c:v>-148.124</c:v>
                </c:pt>
                <c:pt idx="51374">
                  <c:v>-148.108</c:v>
                </c:pt>
                <c:pt idx="51375">
                  <c:v>-148.09200000000001</c:v>
                </c:pt>
                <c:pt idx="51376">
                  <c:v>-148.07599999999999</c:v>
                </c:pt>
                <c:pt idx="51377">
                  <c:v>-148.06</c:v>
                </c:pt>
                <c:pt idx="51378">
                  <c:v>-148.04400000000001</c:v>
                </c:pt>
                <c:pt idx="51379">
                  <c:v>-148.02799999999999</c:v>
                </c:pt>
                <c:pt idx="51380">
                  <c:v>-148.012</c:v>
                </c:pt>
                <c:pt idx="51381">
                  <c:v>-147.99600000000001</c:v>
                </c:pt>
                <c:pt idx="51382">
                  <c:v>-147.97999999999999</c:v>
                </c:pt>
                <c:pt idx="51383">
                  <c:v>-147.964</c:v>
                </c:pt>
                <c:pt idx="51384">
                  <c:v>-147.94800000000001</c:v>
                </c:pt>
                <c:pt idx="51385">
                  <c:v>-147.93199999999999</c:v>
                </c:pt>
                <c:pt idx="51386">
                  <c:v>-147.916</c:v>
                </c:pt>
                <c:pt idx="51387">
                  <c:v>-147.9</c:v>
                </c:pt>
                <c:pt idx="51388">
                  <c:v>-147.88399999999999</c:v>
                </c:pt>
                <c:pt idx="51389">
                  <c:v>-147.86799999999999</c:v>
                </c:pt>
                <c:pt idx="51390">
                  <c:v>-147.852</c:v>
                </c:pt>
                <c:pt idx="51391">
                  <c:v>-147.83600000000001</c:v>
                </c:pt>
                <c:pt idx="51392">
                  <c:v>-147.82</c:v>
                </c:pt>
                <c:pt idx="51393">
                  <c:v>-147.804</c:v>
                </c:pt>
                <c:pt idx="51394">
                  <c:v>-147.78800000000001</c:v>
                </c:pt>
                <c:pt idx="51395">
                  <c:v>-147.77199999999999</c:v>
                </c:pt>
                <c:pt idx="51396">
                  <c:v>-147.756</c:v>
                </c:pt>
                <c:pt idx="51397">
                  <c:v>-147.74</c:v>
                </c:pt>
                <c:pt idx="51398">
                  <c:v>-147.72399999999999</c:v>
                </c:pt>
                <c:pt idx="51399">
                  <c:v>-147.708</c:v>
                </c:pt>
                <c:pt idx="51400">
                  <c:v>-147.69200000000001</c:v>
                </c:pt>
                <c:pt idx="51401">
                  <c:v>-147.67599999999999</c:v>
                </c:pt>
                <c:pt idx="51402">
                  <c:v>-147.66</c:v>
                </c:pt>
                <c:pt idx="51403">
                  <c:v>-147.64400000000001</c:v>
                </c:pt>
                <c:pt idx="51404">
                  <c:v>-147.62799999999999</c:v>
                </c:pt>
                <c:pt idx="51405">
                  <c:v>-147.61199999999999</c:v>
                </c:pt>
                <c:pt idx="51406">
                  <c:v>-147.596</c:v>
                </c:pt>
                <c:pt idx="51407">
                  <c:v>-147.58000000000001</c:v>
                </c:pt>
                <c:pt idx="51408">
                  <c:v>-147.56399999999999</c:v>
                </c:pt>
                <c:pt idx="51409">
                  <c:v>-147.548</c:v>
                </c:pt>
                <c:pt idx="51410">
                  <c:v>-147.53200000000001</c:v>
                </c:pt>
                <c:pt idx="51411">
                  <c:v>-147.51599999999999</c:v>
                </c:pt>
                <c:pt idx="51412">
                  <c:v>-147.5</c:v>
                </c:pt>
                <c:pt idx="51413">
                  <c:v>-147.48400000000001</c:v>
                </c:pt>
                <c:pt idx="51414">
                  <c:v>-147.46799999999999</c:v>
                </c:pt>
                <c:pt idx="51415">
                  <c:v>-147.452</c:v>
                </c:pt>
                <c:pt idx="51416">
                  <c:v>-147.43600000000001</c:v>
                </c:pt>
                <c:pt idx="51417">
                  <c:v>-147.41999999999999</c:v>
                </c:pt>
                <c:pt idx="51418">
                  <c:v>-147.404</c:v>
                </c:pt>
                <c:pt idx="51419">
                  <c:v>-147.38800000000001</c:v>
                </c:pt>
                <c:pt idx="51420">
                  <c:v>-147.37200000000001</c:v>
                </c:pt>
                <c:pt idx="51421">
                  <c:v>-147.35599999999999</c:v>
                </c:pt>
                <c:pt idx="51422">
                  <c:v>-147.34</c:v>
                </c:pt>
                <c:pt idx="51423">
                  <c:v>-147.32400000000001</c:v>
                </c:pt>
                <c:pt idx="51424">
                  <c:v>-147.30799999999999</c:v>
                </c:pt>
                <c:pt idx="51425">
                  <c:v>-147.292</c:v>
                </c:pt>
                <c:pt idx="51426">
                  <c:v>-147.27600000000001</c:v>
                </c:pt>
                <c:pt idx="51427">
                  <c:v>-147.26</c:v>
                </c:pt>
                <c:pt idx="51428">
                  <c:v>-147.245</c:v>
                </c:pt>
                <c:pt idx="51429">
                  <c:v>-147.22900000000001</c:v>
                </c:pt>
                <c:pt idx="51430">
                  <c:v>-147.21299999999999</c:v>
                </c:pt>
                <c:pt idx="51431">
                  <c:v>-147.197</c:v>
                </c:pt>
                <c:pt idx="51432">
                  <c:v>-147.18100000000001</c:v>
                </c:pt>
                <c:pt idx="51433">
                  <c:v>-147.16499999999999</c:v>
                </c:pt>
                <c:pt idx="51434">
                  <c:v>-147.149</c:v>
                </c:pt>
                <c:pt idx="51435">
                  <c:v>-147.13300000000001</c:v>
                </c:pt>
                <c:pt idx="51436">
                  <c:v>-147.11699999999999</c:v>
                </c:pt>
                <c:pt idx="51437">
                  <c:v>-147.101</c:v>
                </c:pt>
                <c:pt idx="51438">
                  <c:v>-147.08500000000001</c:v>
                </c:pt>
                <c:pt idx="51439">
                  <c:v>-147.06899999999999</c:v>
                </c:pt>
                <c:pt idx="51440">
                  <c:v>-147.053</c:v>
                </c:pt>
                <c:pt idx="51441">
                  <c:v>-147.03700000000001</c:v>
                </c:pt>
                <c:pt idx="51442">
                  <c:v>-147.02099999999999</c:v>
                </c:pt>
                <c:pt idx="51443">
                  <c:v>-147.005</c:v>
                </c:pt>
                <c:pt idx="51444">
                  <c:v>-146.989</c:v>
                </c:pt>
                <c:pt idx="51445">
                  <c:v>-146.97300000000001</c:v>
                </c:pt>
                <c:pt idx="51446">
                  <c:v>-146.95699999999999</c:v>
                </c:pt>
                <c:pt idx="51447">
                  <c:v>-146.941</c:v>
                </c:pt>
                <c:pt idx="51448">
                  <c:v>-146.92500000000001</c:v>
                </c:pt>
                <c:pt idx="51449">
                  <c:v>-146.90899999999999</c:v>
                </c:pt>
                <c:pt idx="51450">
                  <c:v>-146.893</c:v>
                </c:pt>
                <c:pt idx="51451">
                  <c:v>-146.87700000000001</c:v>
                </c:pt>
                <c:pt idx="51452">
                  <c:v>-146.86099999999999</c:v>
                </c:pt>
                <c:pt idx="51453">
                  <c:v>-146.845</c:v>
                </c:pt>
                <c:pt idx="51454">
                  <c:v>-146.82900000000001</c:v>
                </c:pt>
                <c:pt idx="51455">
                  <c:v>-146.81299999999999</c:v>
                </c:pt>
                <c:pt idx="51456">
                  <c:v>-146.797</c:v>
                </c:pt>
                <c:pt idx="51457">
                  <c:v>-146.78100000000001</c:v>
                </c:pt>
                <c:pt idx="51458">
                  <c:v>-146.76499999999999</c:v>
                </c:pt>
                <c:pt idx="51459">
                  <c:v>-146.749</c:v>
                </c:pt>
                <c:pt idx="51460">
                  <c:v>-146.733</c:v>
                </c:pt>
                <c:pt idx="51461">
                  <c:v>-146.71700000000001</c:v>
                </c:pt>
                <c:pt idx="51462">
                  <c:v>-146.70099999999999</c:v>
                </c:pt>
                <c:pt idx="51463">
                  <c:v>-146.685</c:v>
                </c:pt>
                <c:pt idx="51464">
                  <c:v>-146.66900000000001</c:v>
                </c:pt>
                <c:pt idx="51465">
                  <c:v>-146.65299999999999</c:v>
                </c:pt>
                <c:pt idx="51466">
                  <c:v>-146.637</c:v>
                </c:pt>
                <c:pt idx="51467">
                  <c:v>-146.62100000000001</c:v>
                </c:pt>
                <c:pt idx="51468">
                  <c:v>-146.60499999999999</c:v>
                </c:pt>
                <c:pt idx="51469">
                  <c:v>-146.589</c:v>
                </c:pt>
                <c:pt idx="51470">
                  <c:v>-146.57300000000001</c:v>
                </c:pt>
                <c:pt idx="51471">
                  <c:v>-146.55699999999999</c:v>
                </c:pt>
                <c:pt idx="51472">
                  <c:v>-146.541</c:v>
                </c:pt>
                <c:pt idx="51473">
                  <c:v>-146.52500000000001</c:v>
                </c:pt>
                <c:pt idx="51474">
                  <c:v>-146.50899999999999</c:v>
                </c:pt>
                <c:pt idx="51475">
                  <c:v>-146.49299999999999</c:v>
                </c:pt>
                <c:pt idx="51476">
                  <c:v>-146.477</c:v>
                </c:pt>
                <c:pt idx="51477">
                  <c:v>-146.46100000000001</c:v>
                </c:pt>
                <c:pt idx="51478">
                  <c:v>-146.44499999999999</c:v>
                </c:pt>
                <c:pt idx="51479">
                  <c:v>-146.429</c:v>
                </c:pt>
                <c:pt idx="51480">
                  <c:v>-146.41300000000001</c:v>
                </c:pt>
                <c:pt idx="51481">
                  <c:v>-146.39699999999999</c:v>
                </c:pt>
                <c:pt idx="51482">
                  <c:v>-146.381</c:v>
                </c:pt>
                <c:pt idx="51483">
                  <c:v>-146.36500000000001</c:v>
                </c:pt>
                <c:pt idx="51484">
                  <c:v>-146.34899999999999</c:v>
                </c:pt>
                <c:pt idx="51485">
                  <c:v>-146.333</c:v>
                </c:pt>
                <c:pt idx="51486">
                  <c:v>-146.31700000000001</c:v>
                </c:pt>
                <c:pt idx="51487">
                  <c:v>-146.30099999999999</c:v>
                </c:pt>
                <c:pt idx="51488">
                  <c:v>-146.285</c:v>
                </c:pt>
                <c:pt idx="51489">
                  <c:v>-146.26900000000001</c:v>
                </c:pt>
                <c:pt idx="51490">
                  <c:v>-146.25299999999999</c:v>
                </c:pt>
                <c:pt idx="51491">
                  <c:v>-146.23699999999999</c:v>
                </c:pt>
                <c:pt idx="51492">
                  <c:v>-146.221</c:v>
                </c:pt>
                <c:pt idx="51493">
                  <c:v>-146.20500000000001</c:v>
                </c:pt>
                <c:pt idx="51494">
                  <c:v>-146.18899999999999</c:v>
                </c:pt>
                <c:pt idx="51495">
                  <c:v>-146.173</c:v>
                </c:pt>
                <c:pt idx="51496">
                  <c:v>-146.15700000000001</c:v>
                </c:pt>
                <c:pt idx="51497">
                  <c:v>-146.14099999999999</c:v>
                </c:pt>
                <c:pt idx="51498">
                  <c:v>-146.125</c:v>
                </c:pt>
                <c:pt idx="51499">
                  <c:v>-146.10900000000001</c:v>
                </c:pt>
                <c:pt idx="51500">
                  <c:v>-146.09299999999999</c:v>
                </c:pt>
                <c:pt idx="51501">
                  <c:v>-146.077</c:v>
                </c:pt>
                <c:pt idx="51502">
                  <c:v>-146.06100000000001</c:v>
                </c:pt>
                <c:pt idx="51503">
                  <c:v>-146.04499999999999</c:v>
                </c:pt>
                <c:pt idx="51504">
                  <c:v>-146.029</c:v>
                </c:pt>
                <c:pt idx="51505">
                  <c:v>-146.01300000000001</c:v>
                </c:pt>
                <c:pt idx="51506">
                  <c:v>-145.99700000000001</c:v>
                </c:pt>
                <c:pt idx="51507">
                  <c:v>-145.98099999999999</c:v>
                </c:pt>
                <c:pt idx="51508">
                  <c:v>-145.965</c:v>
                </c:pt>
                <c:pt idx="51509">
                  <c:v>-145.94900000000001</c:v>
                </c:pt>
                <c:pt idx="51510">
                  <c:v>-145.93299999999999</c:v>
                </c:pt>
                <c:pt idx="51511">
                  <c:v>-145.917</c:v>
                </c:pt>
                <c:pt idx="51512">
                  <c:v>-145.90100000000001</c:v>
                </c:pt>
                <c:pt idx="51513">
                  <c:v>-145.88499999999999</c:v>
                </c:pt>
                <c:pt idx="51514">
                  <c:v>-145.869</c:v>
                </c:pt>
                <c:pt idx="51515">
                  <c:v>-145.85300000000001</c:v>
                </c:pt>
                <c:pt idx="51516">
                  <c:v>-145.83699999999999</c:v>
                </c:pt>
                <c:pt idx="51517">
                  <c:v>-145.821</c:v>
                </c:pt>
                <c:pt idx="51518">
                  <c:v>-145.80500000000001</c:v>
                </c:pt>
                <c:pt idx="51519">
                  <c:v>-145.78899999999999</c:v>
                </c:pt>
                <c:pt idx="51520">
                  <c:v>-145.773</c:v>
                </c:pt>
                <c:pt idx="51521">
                  <c:v>-145.75700000000001</c:v>
                </c:pt>
                <c:pt idx="51522">
                  <c:v>-145.74100000000001</c:v>
                </c:pt>
                <c:pt idx="51523">
                  <c:v>-145.72499999999999</c:v>
                </c:pt>
                <c:pt idx="51524">
                  <c:v>-145.709</c:v>
                </c:pt>
                <c:pt idx="51525">
                  <c:v>-145.69300000000001</c:v>
                </c:pt>
                <c:pt idx="51526">
                  <c:v>-145.67699999999999</c:v>
                </c:pt>
                <c:pt idx="51527">
                  <c:v>-145.661</c:v>
                </c:pt>
                <c:pt idx="51528">
                  <c:v>-145.64500000000001</c:v>
                </c:pt>
                <c:pt idx="51529">
                  <c:v>-145.62899999999999</c:v>
                </c:pt>
                <c:pt idx="51530">
                  <c:v>-145.613</c:v>
                </c:pt>
                <c:pt idx="51531">
                  <c:v>-145.59700000000001</c:v>
                </c:pt>
                <c:pt idx="51532">
                  <c:v>-145.58099999999999</c:v>
                </c:pt>
                <c:pt idx="51533">
                  <c:v>-145.565</c:v>
                </c:pt>
                <c:pt idx="51534">
                  <c:v>-145.54900000000001</c:v>
                </c:pt>
                <c:pt idx="51535">
                  <c:v>-145.53299999999999</c:v>
                </c:pt>
                <c:pt idx="51536">
                  <c:v>-145.517</c:v>
                </c:pt>
                <c:pt idx="51537">
                  <c:v>-145.501</c:v>
                </c:pt>
                <c:pt idx="51538">
                  <c:v>-145.48500000000001</c:v>
                </c:pt>
                <c:pt idx="51539">
                  <c:v>-145.46899999999999</c:v>
                </c:pt>
                <c:pt idx="51540">
                  <c:v>-145.453</c:v>
                </c:pt>
                <c:pt idx="51541">
                  <c:v>-145.43799999999999</c:v>
                </c:pt>
                <c:pt idx="51542">
                  <c:v>-145.422</c:v>
                </c:pt>
                <c:pt idx="51543">
                  <c:v>-145.40600000000001</c:v>
                </c:pt>
                <c:pt idx="51544">
                  <c:v>-145.38999999999999</c:v>
                </c:pt>
                <c:pt idx="51545">
                  <c:v>-145.374</c:v>
                </c:pt>
                <c:pt idx="51546">
                  <c:v>-145.358</c:v>
                </c:pt>
                <c:pt idx="51547">
                  <c:v>-145.34200000000001</c:v>
                </c:pt>
                <c:pt idx="51548">
                  <c:v>-145.32599999999999</c:v>
                </c:pt>
                <c:pt idx="51549">
                  <c:v>-145.31</c:v>
                </c:pt>
                <c:pt idx="51550">
                  <c:v>-145.29400000000001</c:v>
                </c:pt>
                <c:pt idx="51551">
                  <c:v>-145.27799999999999</c:v>
                </c:pt>
                <c:pt idx="51552">
                  <c:v>-145.262</c:v>
                </c:pt>
                <c:pt idx="51553">
                  <c:v>-145.24600000000001</c:v>
                </c:pt>
                <c:pt idx="51554">
                  <c:v>-145.22999999999999</c:v>
                </c:pt>
                <c:pt idx="51555">
                  <c:v>-145.214</c:v>
                </c:pt>
                <c:pt idx="51556">
                  <c:v>-145.19800000000001</c:v>
                </c:pt>
                <c:pt idx="51557">
                  <c:v>-145.18199999999999</c:v>
                </c:pt>
                <c:pt idx="51558">
                  <c:v>-145.166</c:v>
                </c:pt>
                <c:pt idx="51559">
                  <c:v>-145.15</c:v>
                </c:pt>
                <c:pt idx="51560">
                  <c:v>-145.13399999999999</c:v>
                </c:pt>
                <c:pt idx="51561">
                  <c:v>-145.11799999999999</c:v>
                </c:pt>
                <c:pt idx="51562">
                  <c:v>-145.102</c:v>
                </c:pt>
                <c:pt idx="51563">
                  <c:v>-145.08600000000001</c:v>
                </c:pt>
                <c:pt idx="51564">
                  <c:v>-145.07</c:v>
                </c:pt>
                <c:pt idx="51565">
                  <c:v>-145.054</c:v>
                </c:pt>
                <c:pt idx="51566">
                  <c:v>-145.03800000000001</c:v>
                </c:pt>
                <c:pt idx="51567">
                  <c:v>-145.02199999999999</c:v>
                </c:pt>
                <c:pt idx="51568">
                  <c:v>-145.006</c:v>
                </c:pt>
                <c:pt idx="51569">
                  <c:v>-144.99</c:v>
                </c:pt>
                <c:pt idx="51570">
                  <c:v>-144.97399999999999</c:v>
                </c:pt>
                <c:pt idx="51571">
                  <c:v>-144.958</c:v>
                </c:pt>
                <c:pt idx="51572">
                  <c:v>-144.94200000000001</c:v>
                </c:pt>
                <c:pt idx="51573">
                  <c:v>-144.92599999999999</c:v>
                </c:pt>
                <c:pt idx="51574">
                  <c:v>-144.91</c:v>
                </c:pt>
                <c:pt idx="51575">
                  <c:v>-144.89400000000001</c:v>
                </c:pt>
                <c:pt idx="51576">
                  <c:v>-144.87799999999999</c:v>
                </c:pt>
                <c:pt idx="51577">
                  <c:v>-144.86199999999999</c:v>
                </c:pt>
                <c:pt idx="51578">
                  <c:v>-144.846</c:v>
                </c:pt>
                <c:pt idx="51579">
                  <c:v>-144.83000000000001</c:v>
                </c:pt>
                <c:pt idx="51580">
                  <c:v>-144.81399999999999</c:v>
                </c:pt>
                <c:pt idx="51581">
                  <c:v>-144.798</c:v>
                </c:pt>
                <c:pt idx="51582">
                  <c:v>-144.78200000000001</c:v>
                </c:pt>
                <c:pt idx="51583">
                  <c:v>-144.76599999999999</c:v>
                </c:pt>
                <c:pt idx="51584">
                  <c:v>-144.75</c:v>
                </c:pt>
                <c:pt idx="51585">
                  <c:v>-144.73400000000001</c:v>
                </c:pt>
                <c:pt idx="51586">
                  <c:v>-144.71799999999999</c:v>
                </c:pt>
                <c:pt idx="51587">
                  <c:v>-144.702</c:v>
                </c:pt>
                <c:pt idx="51588">
                  <c:v>-144.68600000000001</c:v>
                </c:pt>
                <c:pt idx="51589">
                  <c:v>-144.66999999999999</c:v>
                </c:pt>
                <c:pt idx="51590">
                  <c:v>-144.654</c:v>
                </c:pt>
                <c:pt idx="51591">
                  <c:v>-144.63800000000001</c:v>
                </c:pt>
                <c:pt idx="51592">
                  <c:v>-144.62200000000001</c:v>
                </c:pt>
                <c:pt idx="51593">
                  <c:v>-144.60599999999999</c:v>
                </c:pt>
                <c:pt idx="51594">
                  <c:v>-144.59</c:v>
                </c:pt>
                <c:pt idx="51595">
                  <c:v>-144.57400000000001</c:v>
                </c:pt>
                <c:pt idx="51596">
                  <c:v>-144.55799999999999</c:v>
                </c:pt>
                <c:pt idx="51597">
                  <c:v>-144.542</c:v>
                </c:pt>
                <c:pt idx="51598">
                  <c:v>-144.52600000000001</c:v>
                </c:pt>
                <c:pt idx="51599">
                  <c:v>-144.51</c:v>
                </c:pt>
                <c:pt idx="51600">
                  <c:v>-144.494</c:v>
                </c:pt>
                <c:pt idx="51601">
                  <c:v>-144.47800000000001</c:v>
                </c:pt>
                <c:pt idx="51602">
                  <c:v>-144.46199999999999</c:v>
                </c:pt>
                <c:pt idx="51603">
                  <c:v>-144.446</c:v>
                </c:pt>
                <c:pt idx="51604">
                  <c:v>-144.43</c:v>
                </c:pt>
                <c:pt idx="51605">
                  <c:v>-144.41399999999999</c:v>
                </c:pt>
                <c:pt idx="51606">
                  <c:v>-144.398</c:v>
                </c:pt>
                <c:pt idx="51607">
                  <c:v>-144.38200000000001</c:v>
                </c:pt>
                <c:pt idx="51608">
                  <c:v>-144.36600000000001</c:v>
                </c:pt>
                <c:pt idx="51609">
                  <c:v>-144.35</c:v>
                </c:pt>
                <c:pt idx="51610">
                  <c:v>-144.334</c:v>
                </c:pt>
                <c:pt idx="51611">
                  <c:v>-144.31800000000001</c:v>
                </c:pt>
                <c:pt idx="51612">
                  <c:v>-144.30199999999999</c:v>
                </c:pt>
                <c:pt idx="51613">
                  <c:v>-144.286</c:v>
                </c:pt>
                <c:pt idx="51614">
                  <c:v>-144.27000000000001</c:v>
                </c:pt>
                <c:pt idx="51615">
                  <c:v>-144.25399999999999</c:v>
                </c:pt>
                <c:pt idx="51616">
                  <c:v>-144.238</c:v>
                </c:pt>
                <c:pt idx="51617">
                  <c:v>-144.22200000000001</c:v>
                </c:pt>
                <c:pt idx="51618">
                  <c:v>-144.20599999999999</c:v>
                </c:pt>
                <c:pt idx="51619">
                  <c:v>-144.19</c:v>
                </c:pt>
                <c:pt idx="51620">
                  <c:v>-144.17400000000001</c:v>
                </c:pt>
                <c:pt idx="51621">
                  <c:v>-144.15799999999999</c:v>
                </c:pt>
                <c:pt idx="51622">
                  <c:v>-144.142</c:v>
                </c:pt>
                <c:pt idx="51623">
                  <c:v>-144.126</c:v>
                </c:pt>
                <c:pt idx="51624">
                  <c:v>-144.11000000000001</c:v>
                </c:pt>
                <c:pt idx="51625">
                  <c:v>-144.09399999999999</c:v>
                </c:pt>
                <c:pt idx="51626">
                  <c:v>-144.078</c:v>
                </c:pt>
                <c:pt idx="51627">
                  <c:v>-144.06200000000001</c:v>
                </c:pt>
                <c:pt idx="51628">
                  <c:v>-144.04599999999999</c:v>
                </c:pt>
                <c:pt idx="51629">
                  <c:v>-144.03</c:v>
                </c:pt>
                <c:pt idx="51630">
                  <c:v>-144.01400000000001</c:v>
                </c:pt>
                <c:pt idx="51631">
                  <c:v>-143.99799999999999</c:v>
                </c:pt>
                <c:pt idx="51632">
                  <c:v>-143.982</c:v>
                </c:pt>
                <c:pt idx="51633">
                  <c:v>-143.96600000000001</c:v>
                </c:pt>
                <c:pt idx="51634">
                  <c:v>-143.94999999999999</c:v>
                </c:pt>
                <c:pt idx="51635">
                  <c:v>-143.934</c:v>
                </c:pt>
                <c:pt idx="51636">
                  <c:v>-143.91800000000001</c:v>
                </c:pt>
                <c:pt idx="51637">
                  <c:v>-143.90199999999999</c:v>
                </c:pt>
                <c:pt idx="51638">
                  <c:v>-143.886</c:v>
                </c:pt>
                <c:pt idx="51639">
                  <c:v>-143.87</c:v>
                </c:pt>
                <c:pt idx="51640">
                  <c:v>-143.85400000000001</c:v>
                </c:pt>
                <c:pt idx="51641">
                  <c:v>-143.83799999999999</c:v>
                </c:pt>
                <c:pt idx="51642">
                  <c:v>-143.822</c:v>
                </c:pt>
                <c:pt idx="51643">
                  <c:v>-143.80600000000001</c:v>
                </c:pt>
                <c:pt idx="51644">
                  <c:v>-143.79</c:v>
                </c:pt>
                <c:pt idx="51645">
                  <c:v>-143.774</c:v>
                </c:pt>
                <c:pt idx="51646">
                  <c:v>-143.75800000000001</c:v>
                </c:pt>
                <c:pt idx="51647">
                  <c:v>-143.74199999999999</c:v>
                </c:pt>
                <c:pt idx="51648">
                  <c:v>-143.726</c:v>
                </c:pt>
                <c:pt idx="51649">
                  <c:v>-143.71</c:v>
                </c:pt>
                <c:pt idx="51650">
                  <c:v>-143.69399999999999</c:v>
                </c:pt>
                <c:pt idx="51651">
                  <c:v>-143.678</c:v>
                </c:pt>
                <c:pt idx="51652">
                  <c:v>-143.66200000000001</c:v>
                </c:pt>
                <c:pt idx="51653">
                  <c:v>-143.64599999999999</c:v>
                </c:pt>
                <c:pt idx="51654">
                  <c:v>-143.63</c:v>
                </c:pt>
                <c:pt idx="51655">
                  <c:v>-143.61500000000001</c:v>
                </c:pt>
                <c:pt idx="51656">
                  <c:v>-143.59899999999999</c:v>
                </c:pt>
                <c:pt idx="51657">
                  <c:v>-143.583</c:v>
                </c:pt>
                <c:pt idx="51658">
                  <c:v>-143.56700000000001</c:v>
                </c:pt>
                <c:pt idx="51659">
                  <c:v>-143.55099999999999</c:v>
                </c:pt>
                <c:pt idx="51660">
                  <c:v>-143.535</c:v>
                </c:pt>
                <c:pt idx="51661">
                  <c:v>-143.51900000000001</c:v>
                </c:pt>
                <c:pt idx="51662">
                  <c:v>-143.50299999999999</c:v>
                </c:pt>
                <c:pt idx="51663">
                  <c:v>-143.48699999999999</c:v>
                </c:pt>
                <c:pt idx="51664">
                  <c:v>-143.471</c:v>
                </c:pt>
                <c:pt idx="51665">
                  <c:v>-143.45500000000001</c:v>
                </c:pt>
                <c:pt idx="51666">
                  <c:v>-143.43899999999999</c:v>
                </c:pt>
                <c:pt idx="51667">
                  <c:v>-143.423</c:v>
                </c:pt>
                <c:pt idx="51668">
                  <c:v>-143.40700000000001</c:v>
                </c:pt>
                <c:pt idx="51669">
                  <c:v>-143.39099999999999</c:v>
                </c:pt>
                <c:pt idx="51670">
                  <c:v>-143.375</c:v>
                </c:pt>
                <c:pt idx="51671">
                  <c:v>-143.35900000000001</c:v>
                </c:pt>
                <c:pt idx="51672">
                  <c:v>-143.34299999999999</c:v>
                </c:pt>
                <c:pt idx="51673">
                  <c:v>-143.327</c:v>
                </c:pt>
                <c:pt idx="51674">
                  <c:v>-143.31100000000001</c:v>
                </c:pt>
                <c:pt idx="51675">
                  <c:v>-143.29499999999999</c:v>
                </c:pt>
                <c:pt idx="51676">
                  <c:v>-143.279</c:v>
                </c:pt>
                <c:pt idx="51677">
                  <c:v>-143.26300000000001</c:v>
                </c:pt>
                <c:pt idx="51678">
                  <c:v>-143.24700000000001</c:v>
                </c:pt>
                <c:pt idx="51679">
                  <c:v>-143.23099999999999</c:v>
                </c:pt>
                <c:pt idx="51680">
                  <c:v>-143.215</c:v>
                </c:pt>
                <c:pt idx="51681">
                  <c:v>-143.19900000000001</c:v>
                </c:pt>
                <c:pt idx="51682">
                  <c:v>-143.18299999999999</c:v>
                </c:pt>
                <c:pt idx="51683">
                  <c:v>-143.167</c:v>
                </c:pt>
                <c:pt idx="51684">
                  <c:v>-143.15100000000001</c:v>
                </c:pt>
                <c:pt idx="51685">
                  <c:v>-143.13499999999999</c:v>
                </c:pt>
                <c:pt idx="51686">
                  <c:v>-143.119</c:v>
                </c:pt>
                <c:pt idx="51687">
                  <c:v>-143.10300000000001</c:v>
                </c:pt>
                <c:pt idx="51688">
                  <c:v>-143.08699999999999</c:v>
                </c:pt>
                <c:pt idx="51689">
                  <c:v>-143.071</c:v>
                </c:pt>
                <c:pt idx="51690">
                  <c:v>-143.05500000000001</c:v>
                </c:pt>
                <c:pt idx="51691">
                  <c:v>-143.03899999999999</c:v>
                </c:pt>
                <c:pt idx="51692">
                  <c:v>-143.023</c:v>
                </c:pt>
                <c:pt idx="51693">
                  <c:v>-143.00700000000001</c:v>
                </c:pt>
                <c:pt idx="51694">
                  <c:v>-142.99100000000001</c:v>
                </c:pt>
                <c:pt idx="51695">
                  <c:v>-142.97499999999999</c:v>
                </c:pt>
                <c:pt idx="51696">
                  <c:v>-142.959</c:v>
                </c:pt>
                <c:pt idx="51697">
                  <c:v>-142.94300000000001</c:v>
                </c:pt>
                <c:pt idx="51698">
                  <c:v>-142.92699999999999</c:v>
                </c:pt>
                <c:pt idx="51699">
                  <c:v>-142.911</c:v>
                </c:pt>
                <c:pt idx="51700">
                  <c:v>-142.89500000000001</c:v>
                </c:pt>
                <c:pt idx="51701">
                  <c:v>-142.87899999999999</c:v>
                </c:pt>
                <c:pt idx="51702">
                  <c:v>-142.863</c:v>
                </c:pt>
                <c:pt idx="51703">
                  <c:v>-142.84700000000001</c:v>
                </c:pt>
                <c:pt idx="51704">
                  <c:v>-142.83099999999999</c:v>
                </c:pt>
                <c:pt idx="51705">
                  <c:v>-142.815</c:v>
                </c:pt>
                <c:pt idx="51706">
                  <c:v>-142.79900000000001</c:v>
                </c:pt>
                <c:pt idx="51707">
                  <c:v>-142.78299999999999</c:v>
                </c:pt>
                <c:pt idx="51708">
                  <c:v>-142.767</c:v>
                </c:pt>
                <c:pt idx="51709">
                  <c:v>-142.751</c:v>
                </c:pt>
                <c:pt idx="51710">
                  <c:v>-142.73500000000001</c:v>
                </c:pt>
                <c:pt idx="51711">
                  <c:v>-142.71899999999999</c:v>
                </c:pt>
                <c:pt idx="51712">
                  <c:v>-142.703</c:v>
                </c:pt>
                <c:pt idx="51713">
                  <c:v>-142.68700000000001</c:v>
                </c:pt>
                <c:pt idx="51714">
                  <c:v>-142.67099999999999</c:v>
                </c:pt>
                <c:pt idx="51715">
                  <c:v>-142.655</c:v>
                </c:pt>
                <c:pt idx="51716">
                  <c:v>-142.63900000000001</c:v>
                </c:pt>
                <c:pt idx="51717">
                  <c:v>-142.62299999999999</c:v>
                </c:pt>
                <c:pt idx="51718">
                  <c:v>-142.607</c:v>
                </c:pt>
                <c:pt idx="51719">
                  <c:v>-142.59100000000001</c:v>
                </c:pt>
                <c:pt idx="51720">
                  <c:v>-142.57499999999999</c:v>
                </c:pt>
                <c:pt idx="51721">
                  <c:v>-142.559</c:v>
                </c:pt>
                <c:pt idx="51722">
                  <c:v>-142.54300000000001</c:v>
                </c:pt>
                <c:pt idx="51723">
                  <c:v>-142.52699999999999</c:v>
                </c:pt>
                <c:pt idx="51724">
                  <c:v>-142.511</c:v>
                </c:pt>
                <c:pt idx="51725">
                  <c:v>-142.495</c:v>
                </c:pt>
                <c:pt idx="51726">
                  <c:v>-142.47900000000001</c:v>
                </c:pt>
                <c:pt idx="51727">
                  <c:v>-142.46299999999999</c:v>
                </c:pt>
                <c:pt idx="51728">
                  <c:v>-142.447</c:v>
                </c:pt>
                <c:pt idx="51729">
                  <c:v>-142.43100000000001</c:v>
                </c:pt>
                <c:pt idx="51730">
                  <c:v>-142.41499999999999</c:v>
                </c:pt>
                <c:pt idx="51731">
                  <c:v>-142.399</c:v>
                </c:pt>
                <c:pt idx="51732">
                  <c:v>-142.38300000000001</c:v>
                </c:pt>
                <c:pt idx="51733">
                  <c:v>-142.36699999999999</c:v>
                </c:pt>
                <c:pt idx="51734">
                  <c:v>-142.351</c:v>
                </c:pt>
                <c:pt idx="51735">
                  <c:v>-142.33500000000001</c:v>
                </c:pt>
                <c:pt idx="51736">
                  <c:v>-142.31899999999999</c:v>
                </c:pt>
                <c:pt idx="51737">
                  <c:v>-142.303</c:v>
                </c:pt>
                <c:pt idx="51738">
                  <c:v>-142.28700000000001</c:v>
                </c:pt>
                <c:pt idx="51739">
                  <c:v>-142.27099999999999</c:v>
                </c:pt>
                <c:pt idx="51740">
                  <c:v>-142.255</c:v>
                </c:pt>
                <c:pt idx="51741">
                  <c:v>-142.239</c:v>
                </c:pt>
                <c:pt idx="51742">
                  <c:v>-142.22300000000001</c:v>
                </c:pt>
                <c:pt idx="51743">
                  <c:v>-142.20699999999999</c:v>
                </c:pt>
                <c:pt idx="51744">
                  <c:v>-142.191</c:v>
                </c:pt>
                <c:pt idx="51745">
                  <c:v>-142.17500000000001</c:v>
                </c:pt>
                <c:pt idx="51746">
                  <c:v>-142.15899999999999</c:v>
                </c:pt>
                <c:pt idx="51747">
                  <c:v>-142.143</c:v>
                </c:pt>
                <c:pt idx="51748">
                  <c:v>-142.12700000000001</c:v>
                </c:pt>
                <c:pt idx="51749">
                  <c:v>-142.11099999999999</c:v>
                </c:pt>
                <c:pt idx="51750">
                  <c:v>-142.095</c:v>
                </c:pt>
                <c:pt idx="51751">
                  <c:v>-142.07900000000001</c:v>
                </c:pt>
                <c:pt idx="51752">
                  <c:v>-142.06299999999999</c:v>
                </c:pt>
                <c:pt idx="51753">
                  <c:v>-142.047</c:v>
                </c:pt>
                <c:pt idx="51754">
                  <c:v>-142.03100000000001</c:v>
                </c:pt>
                <c:pt idx="51755">
                  <c:v>-142.01499999999999</c:v>
                </c:pt>
                <c:pt idx="51756">
                  <c:v>-141.999</c:v>
                </c:pt>
                <c:pt idx="51757">
                  <c:v>-141.983</c:v>
                </c:pt>
                <c:pt idx="51758">
                  <c:v>-141.96700000000001</c:v>
                </c:pt>
                <c:pt idx="51759">
                  <c:v>-141.95099999999999</c:v>
                </c:pt>
                <c:pt idx="51760">
                  <c:v>-141.935</c:v>
                </c:pt>
                <c:pt idx="51761">
                  <c:v>-141.91900000000001</c:v>
                </c:pt>
                <c:pt idx="51762">
                  <c:v>-141.90299999999999</c:v>
                </c:pt>
                <c:pt idx="51763">
                  <c:v>-141.887</c:v>
                </c:pt>
                <c:pt idx="51764">
                  <c:v>-141.87100000000001</c:v>
                </c:pt>
                <c:pt idx="51765">
                  <c:v>-141.85499999999999</c:v>
                </c:pt>
                <c:pt idx="51766">
                  <c:v>-141.839</c:v>
                </c:pt>
                <c:pt idx="51767">
                  <c:v>-141.82300000000001</c:v>
                </c:pt>
                <c:pt idx="51768">
                  <c:v>-141.80699999999999</c:v>
                </c:pt>
                <c:pt idx="51769">
                  <c:v>-141.792</c:v>
                </c:pt>
                <c:pt idx="51770">
                  <c:v>-141.77600000000001</c:v>
                </c:pt>
                <c:pt idx="51771">
                  <c:v>-141.76</c:v>
                </c:pt>
                <c:pt idx="51772">
                  <c:v>-141.744</c:v>
                </c:pt>
                <c:pt idx="51773">
                  <c:v>-141.72800000000001</c:v>
                </c:pt>
                <c:pt idx="51774">
                  <c:v>-141.71199999999999</c:v>
                </c:pt>
                <c:pt idx="51775">
                  <c:v>-141.696</c:v>
                </c:pt>
                <c:pt idx="51776">
                  <c:v>-141.68</c:v>
                </c:pt>
                <c:pt idx="51777">
                  <c:v>-141.66399999999999</c:v>
                </c:pt>
                <c:pt idx="51778">
                  <c:v>-141.648</c:v>
                </c:pt>
                <c:pt idx="51779">
                  <c:v>-141.63200000000001</c:v>
                </c:pt>
                <c:pt idx="51780">
                  <c:v>-141.61600000000001</c:v>
                </c:pt>
                <c:pt idx="51781">
                  <c:v>-141.6</c:v>
                </c:pt>
                <c:pt idx="51782">
                  <c:v>-141.584</c:v>
                </c:pt>
                <c:pt idx="51783">
                  <c:v>-141.56800000000001</c:v>
                </c:pt>
                <c:pt idx="51784">
                  <c:v>-141.55199999999999</c:v>
                </c:pt>
                <c:pt idx="51785">
                  <c:v>-141.536</c:v>
                </c:pt>
                <c:pt idx="51786">
                  <c:v>-141.52000000000001</c:v>
                </c:pt>
                <c:pt idx="51787">
                  <c:v>-141.50399999999999</c:v>
                </c:pt>
                <c:pt idx="51788">
                  <c:v>-141.488</c:v>
                </c:pt>
                <c:pt idx="51789">
                  <c:v>-141.47200000000001</c:v>
                </c:pt>
                <c:pt idx="51790">
                  <c:v>-141.45599999999999</c:v>
                </c:pt>
                <c:pt idx="51791">
                  <c:v>-141.44</c:v>
                </c:pt>
                <c:pt idx="51792">
                  <c:v>-141.42400000000001</c:v>
                </c:pt>
                <c:pt idx="51793">
                  <c:v>-141.40799999999999</c:v>
                </c:pt>
                <c:pt idx="51794">
                  <c:v>-141.392</c:v>
                </c:pt>
                <c:pt idx="51795">
                  <c:v>-141.376</c:v>
                </c:pt>
                <c:pt idx="51796">
                  <c:v>-141.36000000000001</c:v>
                </c:pt>
                <c:pt idx="51797">
                  <c:v>-141.34399999999999</c:v>
                </c:pt>
                <c:pt idx="51798">
                  <c:v>-141.328</c:v>
                </c:pt>
                <c:pt idx="51799">
                  <c:v>-141.31200000000001</c:v>
                </c:pt>
                <c:pt idx="51800">
                  <c:v>-141.29599999999999</c:v>
                </c:pt>
                <c:pt idx="51801">
                  <c:v>-141.28</c:v>
                </c:pt>
                <c:pt idx="51802">
                  <c:v>-141.26400000000001</c:v>
                </c:pt>
                <c:pt idx="51803">
                  <c:v>-141.24799999999999</c:v>
                </c:pt>
                <c:pt idx="51804">
                  <c:v>-141.232</c:v>
                </c:pt>
                <c:pt idx="51805">
                  <c:v>-141.21600000000001</c:v>
                </c:pt>
                <c:pt idx="51806">
                  <c:v>-141.19999999999999</c:v>
                </c:pt>
                <c:pt idx="51807">
                  <c:v>-141.184</c:v>
                </c:pt>
                <c:pt idx="51808">
                  <c:v>-141.16800000000001</c:v>
                </c:pt>
                <c:pt idx="51809">
                  <c:v>-141.15199999999999</c:v>
                </c:pt>
                <c:pt idx="51810">
                  <c:v>-141.136</c:v>
                </c:pt>
                <c:pt idx="51811">
                  <c:v>-141.12</c:v>
                </c:pt>
                <c:pt idx="51812">
                  <c:v>-141.10400000000001</c:v>
                </c:pt>
                <c:pt idx="51813">
                  <c:v>-141.08799999999999</c:v>
                </c:pt>
                <c:pt idx="51814">
                  <c:v>-141.072</c:v>
                </c:pt>
                <c:pt idx="51815">
                  <c:v>-141.05600000000001</c:v>
                </c:pt>
                <c:pt idx="51816">
                  <c:v>-141.04</c:v>
                </c:pt>
                <c:pt idx="51817">
                  <c:v>-141.024</c:v>
                </c:pt>
                <c:pt idx="51818">
                  <c:v>-141.00800000000001</c:v>
                </c:pt>
                <c:pt idx="51819">
                  <c:v>-140.99199999999999</c:v>
                </c:pt>
                <c:pt idx="51820">
                  <c:v>-140.976</c:v>
                </c:pt>
                <c:pt idx="51821">
                  <c:v>-140.96</c:v>
                </c:pt>
                <c:pt idx="51822">
                  <c:v>-140.94399999999999</c:v>
                </c:pt>
                <c:pt idx="51823">
                  <c:v>-140.928</c:v>
                </c:pt>
                <c:pt idx="51824">
                  <c:v>-140.91200000000001</c:v>
                </c:pt>
                <c:pt idx="51825">
                  <c:v>-140.89599999999999</c:v>
                </c:pt>
                <c:pt idx="51826">
                  <c:v>-140.88</c:v>
                </c:pt>
                <c:pt idx="51827">
                  <c:v>-140.864</c:v>
                </c:pt>
                <c:pt idx="51828">
                  <c:v>-140.84800000000001</c:v>
                </c:pt>
                <c:pt idx="51829">
                  <c:v>-140.83199999999999</c:v>
                </c:pt>
                <c:pt idx="51830">
                  <c:v>-140.816</c:v>
                </c:pt>
                <c:pt idx="51831">
                  <c:v>-140.80000000000001</c:v>
                </c:pt>
                <c:pt idx="51832">
                  <c:v>-140.78399999999999</c:v>
                </c:pt>
                <c:pt idx="51833">
                  <c:v>-140.768</c:v>
                </c:pt>
                <c:pt idx="51834">
                  <c:v>-140.75200000000001</c:v>
                </c:pt>
                <c:pt idx="51835">
                  <c:v>-140.73599999999999</c:v>
                </c:pt>
                <c:pt idx="51836">
                  <c:v>-140.72</c:v>
                </c:pt>
                <c:pt idx="51837">
                  <c:v>-140.70400000000001</c:v>
                </c:pt>
                <c:pt idx="51838">
                  <c:v>-140.68799999999999</c:v>
                </c:pt>
                <c:pt idx="51839">
                  <c:v>-140.672</c:v>
                </c:pt>
                <c:pt idx="51840">
                  <c:v>-140.65600000000001</c:v>
                </c:pt>
                <c:pt idx="51841">
                  <c:v>-140.63999999999999</c:v>
                </c:pt>
                <c:pt idx="51842">
                  <c:v>-140.624</c:v>
                </c:pt>
                <c:pt idx="51843">
                  <c:v>-140.608</c:v>
                </c:pt>
                <c:pt idx="51844">
                  <c:v>-140.59200000000001</c:v>
                </c:pt>
                <c:pt idx="51845">
                  <c:v>-140.57599999999999</c:v>
                </c:pt>
                <c:pt idx="51846">
                  <c:v>-140.56</c:v>
                </c:pt>
                <c:pt idx="51847">
                  <c:v>-140.54400000000001</c:v>
                </c:pt>
                <c:pt idx="51848">
                  <c:v>-140.52799999999999</c:v>
                </c:pt>
                <c:pt idx="51849">
                  <c:v>-140.512</c:v>
                </c:pt>
                <c:pt idx="51850">
                  <c:v>-140.49600000000001</c:v>
                </c:pt>
                <c:pt idx="51851">
                  <c:v>-140.47999999999999</c:v>
                </c:pt>
                <c:pt idx="51852">
                  <c:v>-140.464</c:v>
                </c:pt>
                <c:pt idx="51853">
                  <c:v>-140.44800000000001</c:v>
                </c:pt>
                <c:pt idx="51854">
                  <c:v>-140.43199999999999</c:v>
                </c:pt>
                <c:pt idx="51855">
                  <c:v>-140.416</c:v>
                </c:pt>
                <c:pt idx="51856">
                  <c:v>-140.4</c:v>
                </c:pt>
                <c:pt idx="51857">
                  <c:v>-140.38399999999999</c:v>
                </c:pt>
                <c:pt idx="51858">
                  <c:v>-140.36799999999999</c:v>
                </c:pt>
                <c:pt idx="51859">
                  <c:v>-140.352</c:v>
                </c:pt>
                <c:pt idx="51860">
                  <c:v>-140.33600000000001</c:v>
                </c:pt>
                <c:pt idx="51861">
                  <c:v>-140.32</c:v>
                </c:pt>
                <c:pt idx="51862">
                  <c:v>-140.304</c:v>
                </c:pt>
                <c:pt idx="51863">
                  <c:v>-140.28800000000001</c:v>
                </c:pt>
                <c:pt idx="51864">
                  <c:v>-140.27199999999999</c:v>
                </c:pt>
                <c:pt idx="51865">
                  <c:v>-140.256</c:v>
                </c:pt>
                <c:pt idx="51866">
                  <c:v>-140.24</c:v>
                </c:pt>
                <c:pt idx="51867">
                  <c:v>-140.22399999999999</c:v>
                </c:pt>
                <c:pt idx="51868">
                  <c:v>-140.208</c:v>
                </c:pt>
                <c:pt idx="51869">
                  <c:v>-140.19200000000001</c:v>
                </c:pt>
                <c:pt idx="51870">
                  <c:v>-140.17599999999999</c:v>
                </c:pt>
                <c:pt idx="51871">
                  <c:v>-140.16</c:v>
                </c:pt>
                <c:pt idx="51872">
                  <c:v>-140.14400000000001</c:v>
                </c:pt>
                <c:pt idx="51873">
                  <c:v>-140.12799999999999</c:v>
                </c:pt>
                <c:pt idx="51874">
                  <c:v>-140.11199999999999</c:v>
                </c:pt>
                <c:pt idx="51875">
                  <c:v>-140.096</c:v>
                </c:pt>
                <c:pt idx="51876">
                  <c:v>-140.08000000000001</c:v>
                </c:pt>
                <c:pt idx="51877">
                  <c:v>-140.06399999999999</c:v>
                </c:pt>
                <c:pt idx="51878">
                  <c:v>-140.048</c:v>
                </c:pt>
                <c:pt idx="51879">
                  <c:v>-140.03200000000001</c:v>
                </c:pt>
                <c:pt idx="51880">
                  <c:v>-140.01599999999999</c:v>
                </c:pt>
                <c:pt idx="51881">
                  <c:v>-140</c:v>
                </c:pt>
                <c:pt idx="51882">
                  <c:v>-139.98400000000001</c:v>
                </c:pt>
                <c:pt idx="51883">
                  <c:v>-139.96899999999999</c:v>
                </c:pt>
                <c:pt idx="51884">
                  <c:v>-139.953</c:v>
                </c:pt>
                <c:pt idx="51885">
                  <c:v>-139.93700000000001</c:v>
                </c:pt>
                <c:pt idx="51886">
                  <c:v>-139.92099999999999</c:v>
                </c:pt>
                <c:pt idx="51887">
                  <c:v>-139.905</c:v>
                </c:pt>
                <c:pt idx="51888">
                  <c:v>-139.88900000000001</c:v>
                </c:pt>
                <c:pt idx="51889">
                  <c:v>-139.87299999999999</c:v>
                </c:pt>
                <c:pt idx="51890">
                  <c:v>-139.857</c:v>
                </c:pt>
                <c:pt idx="51891">
                  <c:v>-139.84100000000001</c:v>
                </c:pt>
                <c:pt idx="51892">
                  <c:v>-139.82499999999999</c:v>
                </c:pt>
                <c:pt idx="51893">
                  <c:v>-139.809</c:v>
                </c:pt>
                <c:pt idx="51894">
                  <c:v>-139.79300000000001</c:v>
                </c:pt>
                <c:pt idx="51895">
                  <c:v>-139.77699999999999</c:v>
                </c:pt>
                <c:pt idx="51896">
                  <c:v>-139.761</c:v>
                </c:pt>
                <c:pt idx="51897">
                  <c:v>-139.745</c:v>
                </c:pt>
                <c:pt idx="51898">
                  <c:v>-139.72900000000001</c:v>
                </c:pt>
                <c:pt idx="51899">
                  <c:v>-139.71299999999999</c:v>
                </c:pt>
                <c:pt idx="51900">
                  <c:v>-139.697</c:v>
                </c:pt>
                <c:pt idx="51901">
                  <c:v>-139.68100000000001</c:v>
                </c:pt>
                <c:pt idx="51902">
                  <c:v>-139.66499999999999</c:v>
                </c:pt>
                <c:pt idx="51903">
                  <c:v>-139.649</c:v>
                </c:pt>
                <c:pt idx="51904">
                  <c:v>-139.63300000000001</c:v>
                </c:pt>
                <c:pt idx="51905">
                  <c:v>-139.61699999999999</c:v>
                </c:pt>
                <c:pt idx="51906">
                  <c:v>-139.601</c:v>
                </c:pt>
                <c:pt idx="51907">
                  <c:v>-139.58500000000001</c:v>
                </c:pt>
                <c:pt idx="51908">
                  <c:v>-139.56899999999999</c:v>
                </c:pt>
                <c:pt idx="51909">
                  <c:v>-139.553</c:v>
                </c:pt>
                <c:pt idx="51910">
                  <c:v>-139.53700000000001</c:v>
                </c:pt>
                <c:pt idx="51911">
                  <c:v>-139.52099999999999</c:v>
                </c:pt>
                <c:pt idx="51912">
                  <c:v>-139.505</c:v>
                </c:pt>
                <c:pt idx="51913">
                  <c:v>-139.489</c:v>
                </c:pt>
                <c:pt idx="51914">
                  <c:v>-139.47300000000001</c:v>
                </c:pt>
                <c:pt idx="51915">
                  <c:v>-139.45699999999999</c:v>
                </c:pt>
                <c:pt idx="51916">
                  <c:v>-139.441</c:v>
                </c:pt>
                <c:pt idx="51917">
                  <c:v>-139.42500000000001</c:v>
                </c:pt>
                <c:pt idx="51918">
                  <c:v>-139.40899999999999</c:v>
                </c:pt>
                <c:pt idx="51919">
                  <c:v>-139.393</c:v>
                </c:pt>
                <c:pt idx="51920">
                  <c:v>-139.37700000000001</c:v>
                </c:pt>
                <c:pt idx="51921">
                  <c:v>-139.36099999999999</c:v>
                </c:pt>
                <c:pt idx="51922">
                  <c:v>-139.345</c:v>
                </c:pt>
                <c:pt idx="51923">
                  <c:v>-139.32900000000001</c:v>
                </c:pt>
                <c:pt idx="51924">
                  <c:v>-139.31299999999999</c:v>
                </c:pt>
                <c:pt idx="51925">
                  <c:v>-139.297</c:v>
                </c:pt>
                <c:pt idx="51926">
                  <c:v>-139.28100000000001</c:v>
                </c:pt>
                <c:pt idx="51927">
                  <c:v>-139.26499999999999</c:v>
                </c:pt>
                <c:pt idx="51928">
                  <c:v>-139.249</c:v>
                </c:pt>
                <c:pt idx="51929">
                  <c:v>-139.233</c:v>
                </c:pt>
                <c:pt idx="51930">
                  <c:v>-139.21700000000001</c:v>
                </c:pt>
                <c:pt idx="51931">
                  <c:v>-139.20099999999999</c:v>
                </c:pt>
                <c:pt idx="51932">
                  <c:v>-139.185</c:v>
                </c:pt>
                <c:pt idx="51933">
                  <c:v>-139.16900000000001</c:v>
                </c:pt>
                <c:pt idx="51934">
                  <c:v>-139.15299999999999</c:v>
                </c:pt>
                <c:pt idx="51935">
                  <c:v>-139.137</c:v>
                </c:pt>
                <c:pt idx="51936">
                  <c:v>-139.12100000000001</c:v>
                </c:pt>
                <c:pt idx="51937">
                  <c:v>-139.10499999999999</c:v>
                </c:pt>
                <c:pt idx="51938">
                  <c:v>-139.089</c:v>
                </c:pt>
                <c:pt idx="51939">
                  <c:v>-139.07300000000001</c:v>
                </c:pt>
                <c:pt idx="51940">
                  <c:v>-139.05699999999999</c:v>
                </c:pt>
                <c:pt idx="51941">
                  <c:v>-139.041</c:v>
                </c:pt>
                <c:pt idx="51942">
                  <c:v>-139.02500000000001</c:v>
                </c:pt>
                <c:pt idx="51943">
                  <c:v>-139.00899999999999</c:v>
                </c:pt>
                <c:pt idx="51944">
                  <c:v>-138.99299999999999</c:v>
                </c:pt>
                <c:pt idx="51945">
                  <c:v>-138.977</c:v>
                </c:pt>
                <c:pt idx="51946">
                  <c:v>-138.96100000000001</c:v>
                </c:pt>
                <c:pt idx="51947">
                  <c:v>-138.94499999999999</c:v>
                </c:pt>
                <c:pt idx="51948">
                  <c:v>-138.929</c:v>
                </c:pt>
                <c:pt idx="51949">
                  <c:v>-138.91300000000001</c:v>
                </c:pt>
                <c:pt idx="51950">
                  <c:v>-138.89699999999999</c:v>
                </c:pt>
                <c:pt idx="51951">
                  <c:v>-138.881</c:v>
                </c:pt>
                <c:pt idx="51952">
                  <c:v>-138.86500000000001</c:v>
                </c:pt>
                <c:pt idx="51953">
                  <c:v>-138.84899999999999</c:v>
                </c:pt>
                <c:pt idx="51954">
                  <c:v>-138.833</c:v>
                </c:pt>
                <c:pt idx="51955">
                  <c:v>-138.81700000000001</c:v>
                </c:pt>
                <c:pt idx="51956">
                  <c:v>-138.80099999999999</c:v>
                </c:pt>
                <c:pt idx="51957">
                  <c:v>-138.785</c:v>
                </c:pt>
                <c:pt idx="51958">
                  <c:v>-138.76900000000001</c:v>
                </c:pt>
                <c:pt idx="51959">
                  <c:v>-138.75299999999999</c:v>
                </c:pt>
                <c:pt idx="51960">
                  <c:v>-138.73699999999999</c:v>
                </c:pt>
                <c:pt idx="51961">
                  <c:v>-138.721</c:v>
                </c:pt>
                <c:pt idx="51962">
                  <c:v>-138.70500000000001</c:v>
                </c:pt>
                <c:pt idx="51963">
                  <c:v>-138.68899999999999</c:v>
                </c:pt>
                <c:pt idx="51964">
                  <c:v>-138.673</c:v>
                </c:pt>
                <c:pt idx="51965">
                  <c:v>-138.65700000000001</c:v>
                </c:pt>
                <c:pt idx="51966">
                  <c:v>-138.64099999999999</c:v>
                </c:pt>
                <c:pt idx="51967">
                  <c:v>-138.625</c:v>
                </c:pt>
                <c:pt idx="51968">
                  <c:v>-138.60900000000001</c:v>
                </c:pt>
                <c:pt idx="51969">
                  <c:v>-138.59299999999999</c:v>
                </c:pt>
                <c:pt idx="51970">
                  <c:v>-138.577</c:v>
                </c:pt>
                <c:pt idx="51971">
                  <c:v>-138.56100000000001</c:v>
                </c:pt>
                <c:pt idx="51972">
                  <c:v>-138.54499999999999</c:v>
                </c:pt>
                <c:pt idx="51973">
                  <c:v>-138.529</c:v>
                </c:pt>
                <c:pt idx="51974">
                  <c:v>-138.51300000000001</c:v>
                </c:pt>
                <c:pt idx="51975">
                  <c:v>-138.49700000000001</c:v>
                </c:pt>
                <c:pt idx="51976">
                  <c:v>-138.48099999999999</c:v>
                </c:pt>
                <c:pt idx="51977">
                  <c:v>-138.465</c:v>
                </c:pt>
                <c:pt idx="51978">
                  <c:v>-138.44900000000001</c:v>
                </c:pt>
                <c:pt idx="51979">
                  <c:v>-138.43299999999999</c:v>
                </c:pt>
                <c:pt idx="51980">
                  <c:v>-138.417</c:v>
                </c:pt>
                <c:pt idx="51981">
                  <c:v>-138.40100000000001</c:v>
                </c:pt>
                <c:pt idx="51982">
                  <c:v>-138.38499999999999</c:v>
                </c:pt>
                <c:pt idx="51983">
                  <c:v>-138.369</c:v>
                </c:pt>
                <c:pt idx="51984">
                  <c:v>-138.35300000000001</c:v>
                </c:pt>
                <c:pt idx="51985">
                  <c:v>-138.33699999999999</c:v>
                </c:pt>
                <c:pt idx="51986">
                  <c:v>-138.321</c:v>
                </c:pt>
                <c:pt idx="51987">
                  <c:v>-138.30500000000001</c:v>
                </c:pt>
                <c:pt idx="51988">
                  <c:v>-138.28899999999999</c:v>
                </c:pt>
                <c:pt idx="51989">
                  <c:v>-138.273</c:v>
                </c:pt>
                <c:pt idx="51990">
                  <c:v>-138.25700000000001</c:v>
                </c:pt>
                <c:pt idx="51991">
                  <c:v>-138.24100000000001</c:v>
                </c:pt>
                <c:pt idx="51992">
                  <c:v>-138.22499999999999</c:v>
                </c:pt>
                <c:pt idx="51993">
                  <c:v>-138.209</c:v>
                </c:pt>
                <c:pt idx="51994">
                  <c:v>-138.19300000000001</c:v>
                </c:pt>
                <c:pt idx="51995">
                  <c:v>-138.17699999999999</c:v>
                </c:pt>
                <c:pt idx="51996">
                  <c:v>-138.161</c:v>
                </c:pt>
                <c:pt idx="51997">
                  <c:v>-138.14599999999999</c:v>
                </c:pt>
                <c:pt idx="51998">
                  <c:v>-138.13</c:v>
                </c:pt>
                <c:pt idx="51999">
                  <c:v>-138.114</c:v>
                </c:pt>
                <c:pt idx="52000">
                  <c:v>-138.09800000000001</c:v>
                </c:pt>
                <c:pt idx="52001">
                  <c:v>-138.08199999999999</c:v>
                </c:pt>
                <c:pt idx="52002">
                  <c:v>-138.066</c:v>
                </c:pt>
                <c:pt idx="52003">
                  <c:v>-138.05000000000001</c:v>
                </c:pt>
                <c:pt idx="52004">
                  <c:v>-138.03399999999999</c:v>
                </c:pt>
                <c:pt idx="52005">
                  <c:v>-138.018</c:v>
                </c:pt>
                <c:pt idx="52006">
                  <c:v>-138.00200000000001</c:v>
                </c:pt>
                <c:pt idx="52007">
                  <c:v>-137.98599999999999</c:v>
                </c:pt>
                <c:pt idx="52008">
                  <c:v>-137.97</c:v>
                </c:pt>
                <c:pt idx="52009">
                  <c:v>-137.95400000000001</c:v>
                </c:pt>
                <c:pt idx="52010">
                  <c:v>-137.93799999999999</c:v>
                </c:pt>
                <c:pt idx="52011">
                  <c:v>-137.922</c:v>
                </c:pt>
                <c:pt idx="52012">
                  <c:v>-137.90600000000001</c:v>
                </c:pt>
                <c:pt idx="52013">
                  <c:v>-137.88999999999999</c:v>
                </c:pt>
                <c:pt idx="52014">
                  <c:v>-137.874</c:v>
                </c:pt>
                <c:pt idx="52015">
                  <c:v>-137.858</c:v>
                </c:pt>
                <c:pt idx="52016">
                  <c:v>-137.84200000000001</c:v>
                </c:pt>
                <c:pt idx="52017">
                  <c:v>-137.82599999999999</c:v>
                </c:pt>
                <c:pt idx="52018">
                  <c:v>-137.81</c:v>
                </c:pt>
                <c:pt idx="52019">
                  <c:v>-137.79400000000001</c:v>
                </c:pt>
                <c:pt idx="52020">
                  <c:v>-137.77799999999999</c:v>
                </c:pt>
                <c:pt idx="52021">
                  <c:v>-137.762</c:v>
                </c:pt>
                <c:pt idx="52022">
                  <c:v>-137.74600000000001</c:v>
                </c:pt>
                <c:pt idx="52023">
                  <c:v>-137.72999999999999</c:v>
                </c:pt>
                <c:pt idx="52024">
                  <c:v>-137.714</c:v>
                </c:pt>
                <c:pt idx="52025">
                  <c:v>-137.69800000000001</c:v>
                </c:pt>
                <c:pt idx="52026">
                  <c:v>-137.68199999999999</c:v>
                </c:pt>
                <c:pt idx="52027">
                  <c:v>-137.666</c:v>
                </c:pt>
                <c:pt idx="52028">
                  <c:v>-137.65</c:v>
                </c:pt>
                <c:pt idx="52029">
                  <c:v>-137.63399999999999</c:v>
                </c:pt>
                <c:pt idx="52030">
                  <c:v>-137.61799999999999</c:v>
                </c:pt>
                <c:pt idx="52031">
                  <c:v>-137.602</c:v>
                </c:pt>
                <c:pt idx="52032">
                  <c:v>-137.58600000000001</c:v>
                </c:pt>
                <c:pt idx="52033">
                  <c:v>-137.57</c:v>
                </c:pt>
                <c:pt idx="52034">
                  <c:v>-137.554</c:v>
                </c:pt>
                <c:pt idx="52035">
                  <c:v>-137.53800000000001</c:v>
                </c:pt>
                <c:pt idx="52036">
                  <c:v>-137.52199999999999</c:v>
                </c:pt>
                <c:pt idx="52037">
                  <c:v>-137.506</c:v>
                </c:pt>
                <c:pt idx="52038">
                  <c:v>-137.49</c:v>
                </c:pt>
                <c:pt idx="52039">
                  <c:v>-137.47399999999999</c:v>
                </c:pt>
                <c:pt idx="52040">
                  <c:v>-137.458</c:v>
                </c:pt>
                <c:pt idx="52041">
                  <c:v>-137.44200000000001</c:v>
                </c:pt>
                <c:pt idx="52042">
                  <c:v>-137.42599999999999</c:v>
                </c:pt>
                <c:pt idx="52043">
                  <c:v>-137.41</c:v>
                </c:pt>
                <c:pt idx="52044">
                  <c:v>-137.39400000000001</c:v>
                </c:pt>
                <c:pt idx="52045">
                  <c:v>-137.37799999999999</c:v>
                </c:pt>
                <c:pt idx="52046">
                  <c:v>-137.36199999999999</c:v>
                </c:pt>
                <c:pt idx="52047">
                  <c:v>-137.346</c:v>
                </c:pt>
                <c:pt idx="52048">
                  <c:v>-137.33000000000001</c:v>
                </c:pt>
                <c:pt idx="52049">
                  <c:v>-137.31399999999999</c:v>
                </c:pt>
                <c:pt idx="52050">
                  <c:v>-137.298</c:v>
                </c:pt>
                <c:pt idx="52051">
                  <c:v>-137.28200000000001</c:v>
                </c:pt>
                <c:pt idx="52052">
                  <c:v>-137.26599999999999</c:v>
                </c:pt>
                <c:pt idx="52053">
                  <c:v>-137.25</c:v>
                </c:pt>
                <c:pt idx="52054">
                  <c:v>-137.23400000000001</c:v>
                </c:pt>
                <c:pt idx="52055">
                  <c:v>-137.21799999999999</c:v>
                </c:pt>
                <c:pt idx="52056">
                  <c:v>-137.202</c:v>
                </c:pt>
                <c:pt idx="52057">
                  <c:v>-137.18600000000001</c:v>
                </c:pt>
                <c:pt idx="52058">
                  <c:v>-137.16999999999999</c:v>
                </c:pt>
                <c:pt idx="52059">
                  <c:v>-137.154</c:v>
                </c:pt>
                <c:pt idx="52060">
                  <c:v>-137.13800000000001</c:v>
                </c:pt>
                <c:pt idx="52061">
                  <c:v>-137.12200000000001</c:v>
                </c:pt>
                <c:pt idx="52062">
                  <c:v>-137.10599999999999</c:v>
                </c:pt>
                <c:pt idx="52063">
                  <c:v>-137.09</c:v>
                </c:pt>
                <c:pt idx="52064">
                  <c:v>-137.07400000000001</c:v>
                </c:pt>
                <c:pt idx="52065">
                  <c:v>-137.05799999999999</c:v>
                </c:pt>
                <c:pt idx="52066">
                  <c:v>-137.042</c:v>
                </c:pt>
                <c:pt idx="52067">
                  <c:v>-137.02600000000001</c:v>
                </c:pt>
                <c:pt idx="52068">
                  <c:v>-137.01</c:v>
                </c:pt>
                <c:pt idx="52069">
                  <c:v>-136.994</c:v>
                </c:pt>
                <c:pt idx="52070">
                  <c:v>-136.97800000000001</c:v>
                </c:pt>
                <c:pt idx="52071">
                  <c:v>-136.96199999999999</c:v>
                </c:pt>
                <c:pt idx="52072">
                  <c:v>-136.946</c:v>
                </c:pt>
                <c:pt idx="52073">
                  <c:v>-136.93</c:v>
                </c:pt>
                <c:pt idx="52074">
                  <c:v>-136.91399999999999</c:v>
                </c:pt>
                <c:pt idx="52075">
                  <c:v>-136.898</c:v>
                </c:pt>
                <c:pt idx="52076">
                  <c:v>-136.88200000000001</c:v>
                </c:pt>
                <c:pt idx="52077">
                  <c:v>-136.86600000000001</c:v>
                </c:pt>
                <c:pt idx="52078">
                  <c:v>-136.85</c:v>
                </c:pt>
                <c:pt idx="52079">
                  <c:v>-136.834</c:v>
                </c:pt>
                <c:pt idx="52080">
                  <c:v>-136.81800000000001</c:v>
                </c:pt>
                <c:pt idx="52081">
                  <c:v>-136.80199999999999</c:v>
                </c:pt>
                <c:pt idx="52082">
                  <c:v>-136.786</c:v>
                </c:pt>
                <c:pt idx="52083">
                  <c:v>-136.77000000000001</c:v>
                </c:pt>
                <c:pt idx="52084">
                  <c:v>-136.75399999999999</c:v>
                </c:pt>
                <c:pt idx="52085">
                  <c:v>-136.738</c:v>
                </c:pt>
                <c:pt idx="52086">
                  <c:v>-136.72200000000001</c:v>
                </c:pt>
                <c:pt idx="52087">
                  <c:v>-136.70599999999999</c:v>
                </c:pt>
                <c:pt idx="52088">
                  <c:v>-136.69</c:v>
                </c:pt>
                <c:pt idx="52089">
                  <c:v>-136.67400000000001</c:v>
                </c:pt>
                <c:pt idx="52090">
                  <c:v>-136.65799999999999</c:v>
                </c:pt>
                <c:pt idx="52091">
                  <c:v>-136.642</c:v>
                </c:pt>
                <c:pt idx="52092">
                  <c:v>-136.626</c:v>
                </c:pt>
                <c:pt idx="52093">
                  <c:v>-136.61000000000001</c:v>
                </c:pt>
                <c:pt idx="52094">
                  <c:v>-136.59399999999999</c:v>
                </c:pt>
                <c:pt idx="52095">
                  <c:v>-136.578</c:v>
                </c:pt>
                <c:pt idx="52096">
                  <c:v>-136.56200000000001</c:v>
                </c:pt>
                <c:pt idx="52097">
                  <c:v>-136.54599999999999</c:v>
                </c:pt>
                <c:pt idx="52098">
                  <c:v>-136.53</c:v>
                </c:pt>
                <c:pt idx="52099">
                  <c:v>-136.51400000000001</c:v>
                </c:pt>
                <c:pt idx="52100">
                  <c:v>-136.49799999999999</c:v>
                </c:pt>
                <c:pt idx="52101">
                  <c:v>-136.482</c:v>
                </c:pt>
                <c:pt idx="52102">
                  <c:v>-136.46600000000001</c:v>
                </c:pt>
                <c:pt idx="52103">
                  <c:v>-136.44999999999999</c:v>
                </c:pt>
                <c:pt idx="52104">
                  <c:v>-136.434</c:v>
                </c:pt>
                <c:pt idx="52105">
                  <c:v>-136.41800000000001</c:v>
                </c:pt>
                <c:pt idx="52106">
                  <c:v>-136.40199999999999</c:v>
                </c:pt>
                <c:pt idx="52107">
                  <c:v>-136.386</c:v>
                </c:pt>
                <c:pt idx="52108">
                  <c:v>-136.37</c:v>
                </c:pt>
                <c:pt idx="52109">
                  <c:v>-136.35400000000001</c:v>
                </c:pt>
                <c:pt idx="52110">
                  <c:v>-136.339</c:v>
                </c:pt>
                <c:pt idx="52111">
                  <c:v>-136.32300000000001</c:v>
                </c:pt>
                <c:pt idx="52112">
                  <c:v>-136.30699999999999</c:v>
                </c:pt>
                <c:pt idx="52113">
                  <c:v>-136.291</c:v>
                </c:pt>
                <c:pt idx="52114">
                  <c:v>-136.27500000000001</c:v>
                </c:pt>
                <c:pt idx="52115">
                  <c:v>-136.25899999999999</c:v>
                </c:pt>
                <c:pt idx="52116">
                  <c:v>-136.24299999999999</c:v>
                </c:pt>
                <c:pt idx="52117">
                  <c:v>-136.227</c:v>
                </c:pt>
                <c:pt idx="52118">
                  <c:v>-136.21100000000001</c:v>
                </c:pt>
                <c:pt idx="52119">
                  <c:v>-136.19499999999999</c:v>
                </c:pt>
                <c:pt idx="52120">
                  <c:v>-136.179</c:v>
                </c:pt>
                <c:pt idx="52121">
                  <c:v>-136.16300000000001</c:v>
                </c:pt>
                <c:pt idx="52122">
                  <c:v>-136.14699999999999</c:v>
                </c:pt>
                <c:pt idx="52123">
                  <c:v>-136.131</c:v>
                </c:pt>
                <c:pt idx="52124">
                  <c:v>-136.11500000000001</c:v>
                </c:pt>
                <c:pt idx="52125">
                  <c:v>-136.09899999999999</c:v>
                </c:pt>
                <c:pt idx="52126">
                  <c:v>-136.083</c:v>
                </c:pt>
                <c:pt idx="52127">
                  <c:v>-136.06700000000001</c:v>
                </c:pt>
                <c:pt idx="52128">
                  <c:v>-136.05099999999999</c:v>
                </c:pt>
                <c:pt idx="52129">
                  <c:v>-136.035</c:v>
                </c:pt>
                <c:pt idx="52130">
                  <c:v>-136.01900000000001</c:v>
                </c:pt>
                <c:pt idx="52131">
                  <c:v>-136.00299999999999</c:v>
                </c:pt>
                <c:pt idx="52132">
                  <c:v>-135.98699999999999</c:v>
                </c:pt>
                <c:pt idx="52133">
                  <c:v>-135.971</c:v>
                </c:pt>
                <c:pt idx="52134">
                  <c:v>-135.95500000000001</c:v>
                </c:pt>
                <c:pt idx="52135">
                  <c:v>-135.93899999999999</c:v>
                </c:pt>
                <c:pt idx="52136">
                  <c:v>-135.923</c:v>
                </c:pt>
                <c:pt idx="52137">
                  <c:v>-135.90700000000001</c:v>
                </c:pt>
                <c:pt idx="52138">
                  <c:v>-135.89099999999999</c:v>
                </c:pt>
                <c:pt idx="52139">
                  <c:v>-135.875</c:v>
                </c:pt>
                <c:pt idx="52140">
                  <c:v>-135.85900000000001</c:v>
                </c:pt>
                <c:pt idx="52141">
                  <c:v>-135.84299999999999</c:v>
                </c:pt>
                <c:pt idx="52142">
                  <c:v>-135.827</c:v>
                </c:pt>
                <c:pt idx="52143">
                  <c:v>-135.81100000000001</c:v>
                </c:pt>
                <c:pt idx="52144">
                  <c:v>-135.79499999999999</c:v>
                </c:pt>
                <c:pt idx="52145">
                  <c:v>-135.779</c:v>
                </c:pt>
                <c:pt idx="52146">
                  <c:v>-135.76300000000001</c:v>
                </c:pt>
                <c:pt idx="52147">
                  <c:v>-135.74700000000001</c:v>
                </c:pt>
                <c:pt idx="52148">
                  <c:v>-135.73099999999999</c:v>
                </c:pt>
                <c:pt idx="52149">
                  <c:v>-135.715</c:v>
                </c:pt>
                <c:pt idx="52150">
                  <c:v>-135.69900000000001</c:v>
                </c:pt>
                <c:pt idx="52151">
                  <c:v>-135.68299999999999</c:v>
                </c:pt>
                <c:pt idx="52152">
                  <c:v>-135.667</c:v>
                </c:pt>
                <c:pt idx="52153">
                  <c:v>-135.65100000000001</c:v>
                </c:pt>
                <c:pt idx="52154">
                  <c:v>-135.63499999999999</c:v>
                </c:pt>
                <c:pt idx="52155">
                  <c:v>-135.619</c:v>
                </c:pt>
                <c:pt idx="52156">
                  <c:v>-135.60300000000001</c:v>
                </c:pt>
                <c:pt idx="52157">
                  <c:v>-135.58699999999999</c:v>
                </c:pt>
                <c:pt idx="52158">
                  <c:v>-135.571</c:v>
                </c:pt>
                <c:pt idx="52159">
                  <c:v>-135.55500000000001</c:v>
                </c:pt>
                <c:pt idx="52160">
                  <c:v>-135.53899999999999</c:v>
                </c:pt>
                <c:pt idx="52161">
                  <c:v>-135.523</c:v>
                </c:pt>
                <c:pt idx="52162">
                  <c:v>-135.50700000000001</c:v>
                </c:pt>
                <c:pt idx="52163">
                  <c:v>-135.49100000000001</c:v>
                </c:pt>
                <c:pt idx="52164">
                  <c:v>-135.47499999999999</c:v>
                </c:pt>
                <c:pt idx="52165">
                  <c:v>-135.459</c:v>
                </c:pt>
                <c:pt idx="52166">
                  <c:v>-135.44300000000001</c:v>
                </c:pt>
                <c:pt idx="52167">
                  <c:v>-135.42699999999999</c:v>
                </c:pt>
                <c:pt idx="52168">
                  <c:v>-135.411</c:v>
                </c:pt>
                <c:pt idx="52169">
                  <c:v>-135.39500000000001</c:v>
                </c:pt>
                <c:pt idx="52170">
                  <c:v>-135.37899999999999</c:v>
                </c:pt>
                <c:pt idx="52171">
                  <c:v>-135.363</c:v>
                </c:pt>
                <c:pt idx="52172">
                  <c:v>-135.34700000000001</c:v>
                </c:pt>
                <c:pt idx="52173">
                  <c:v>-135.33099999999999</c:v>
                </c:pt>
                <c:pt idx="52174">
                  <c:v>-135.315</c:v>
                </c:pt>
                <c:pt idx="52175">
                  <c:v>-135.29900000000001</c:v>
                </c:pt>
                <c:pt idx="52176">
                  <c:v>-135.28299999999999</c:v>
                </c:pt>
                <c:pt idx="52177">
                  <c:v>-135.267</c:v>
                </c:pt>
                <c:pt idx="52178">
                  <c:v>-135.251</c:v>
                </c:pt>
                <c:pt idx="52179">
                  <c:v>-135.23500000000001</c:v>
                </c:pt>
                <c:pt idx="52180">
                  <c:v>-135.21899999999999</c:v>
                </c:pt>
                <c:pt idx="52181">
                  <c:v>-135.203</c:v>
                </c:pt>
                <c:pt idx="52182">
                  <c:v>-135.18700000000001</c:v>
                </c:pt>
                <c:pt idx="52183">
                  <c:v>-135.17099999999999</c:v>
                </c:pt>
                <c:pt idx="52184">
                  <c:v>-135.155</c:v>
                </c:pt>
                <c:pt idx="52185">
                  <c:v>-135.13900000000001</c:v>
                </c:pt>
                <c:pt idx="52186">
                  <c:v>-135.12299999999999</c:v>
                </c:pt>
                <c:pt idx="52187">
                  <c:v>-135.107</c:v>
                </c:pt>
                <c:pt idx="52188">
                  <c:v>-135.09100000000001</c:v>
                </c:pt>
                <c:pt idx="52189">
                  <c:v>-135.07499999999999</c:v>
                </c:pt>
                <c:pt idx="52190">
                  <c:v>-135.059</c:v>
                </c:pt>
                <c:pt idx="52191">
                  <c:v>-135.04300000000001</c:v>
                </c:pt>
                <c:pt idx="52192">
                  <c:v>-135.02699999999999</c:v>
                </c:pt>
                <c:pt idx="52193">
                  <c:v>-135.011</c:v>
                </c:pt>
                <c:pt idx="52194">
                  <c:v>-134.995</c:v>
                </c:pt>
                <c:pt idx="52195">
                  <c:v>-134.97900000000001</c:v>
                </c:pt>
                <c:pt idx="52196">
                  <c:v>-134.96299999999999</c:v>
                </c:pt>
                <c:pt idx="52197">
                  <c:v>-134.947</c:v>
                </c:pt>
                <c:pt idx="52198">
                  <c:v>-134.93100000000001</c:v>
                </c:pt>
                <c:pt idx="52199">
                  <c:v>-134.91499999999999</c:v>
                </c:pt>
                <c:pt idx="52200">
                  <c:v>-134.899</c:v>
                </c:pt>
                <c:pt idx="52201">
                  <c:v>-134.88300000000001</c:v>
                </c:pt>
                <c:pt idx="52202">
                  <c:v>-134.86699999999999</c:v>
                </c:pt>
                <c:pt idx="52203">
                  <c:v>-134.851</c:v>
                </c:pt>
                <c:pt idx="52204">
                  <c:v>-134.83500000000001</c:v>
                </c:pt>
                <c:pt idx="52205">
                  <c:v>-134.81899999999999</c:v>
                </c:pt>
                <c:pt idx="52206">
                  <c:v>-134.803</c:v>
                </c:pt>
                <c:pt idx="52207">
                  <c:v>-134.78700000000001</c:v>
                </c:pt>
                <c:pt idx="52208">
                  <c:v>-134.77099999999999</c:v>
                </c:pt>
                <c:pt idx="52209">
                  <c:v>-134.755</c:v>
                </c:pt>
                <c:pt idx="52210">
                  <c:v>-134.739</c:v>
                </c:pt>
                <c:pt idx="52211">
                  <c:v>-134.72300000000001</c:v>
                </c:pt>
                <c:pt idx="52212">
                  <c:v>-134.70699999999999</c:v>
                </c:pt>
                <c:pt idx="52213">
                  <c:v>-134.691</c:v>
                </c:pt>
                <c:pt idx="52214">
                  <c:v>-134.67500000000001</c:v>
                </c:pt>
                <c:pt idx="52215">
                  <c:v>-134.65899999999999</c:v>
                </c:pt>
                <c:pt idx="52216">
                  <c:v>-134.643</c:v>
                </c:pt>
                <c:pt idx="52217">
                  <c:v>-134.62700000000001</c:v>
                </c:pt>
                <c:pt idx="52218">
                  <c:v>-134.61099999999999</c:v>
                </c:pt>
                <c:pt idx="52219">
                  <c:v>-134.595</c:v>
                </c:pt>
                <c:pt idx="52220">
                  <c:v>-134.57900000000001</c:v>
                </c:pt>
                <c:pt idx="52221">
                  <c:v>-134.56299999999999</c:v>
                </c:pt>
                <c:pt idx="52222">
                  <c:v>-134.547</c:v>
                </c:pt>
                <c:pt idx="52223">
                  <c:v>-134.53100000000001</c:v>
                </c:pt>
                <c:pt idx="52224">
                  <c:v>-134.51599999999999</c:v>
                </c:pt>
                <c:pt idx="52225">
                  <c:v>-134.5</c:v>
                </c:pt>
                <c:pt idx="52226">
                  <c:v>-134.48400000000001</c:v>
                </c:pt>
                <c:pt idx="52227">
                  <c:v>-134.46799999999999</c:v>
                </c:pt>
                <c:pt idx="52228">
                  <c:v>-134.452</c:v>
                </c:pt>
                <c:pt idx="52229">
                  <c:v>-134.43600000000001</c:v>
                </c:pt>
                <c:pt idx="52230">
                  <c:v>-134.41999999999999</c:v>
                </c:pt>
                <c:pt idx="52231">
                  <c:v>-134.404</c:v>
                </c:pt>
                <c:pt idx="52232">
                  <c:v>-134.38800000000001</c:v>
                </c:pt>
                <c:pt idx="52233">
                  <c:v>-134.37200000000001</c:v>
                </c:pt>
                <c:pt idx="52234">
                  <c:v>-134.35599999999999</c:v>
                </c:pt>
                <c:pt idx="52235">
                  <c:v>-134.34</c:v>
                </c:pt>
                <c:pt idx="52236">
                  <c:v>-134.32400000000001</c:v>
                </c:pt>
                <c:pt idx="52237">
                  <c:v>-134.30799999999999</c:v>
                </c:pt>
                <c:pt idx="52238">
                  <c:v>-134.292</c:v>
                </c:pt>
                <c:pt idx="52239">
                  <c:v>-134.27600000000001</c:v>
                </c:pt>
                <c:pt idx="52240">
                  <c:v>-134.26</c:v>
                </c:pt>
                <c:pt idx="52241">
                  <c:v>-134.244</c:v>
                </c:pt>
                <c:pt idx="52242">
                  <c:v>-134.22800000000001</c:v>
                </c:pt>
                <c:pt idx="52243">
                  <c:v>-134.21199999999999</c:v>
                </c:pt>
                <c:pt idx="52244">
                  <c:v>-134.196</c:v>
                </c:pt>
                <c:pt idx="52245">
                  <c:v>-134.18</c:v>
                </c:pt>
                <c:pt idx="52246">
                  <c:v>-134.16399999999999</c:v>
                </c:pt>
                <c:pt idx="52247">
                  <c:v>-134.148</c:v>
                </c:pt>
                <c:pt idx="52248">
                  <c:v>-134.13200000000001</c:v>
                </c:pt>
                <c:pt idx="52249">
                  <c:v>-134.11600000000001</c:v>
                </c:pt>
                <c:pt idx="52250">
                  <c:v>-134.1</c:v>
                </c:pt>
                <c:pt idx="52251">
                  <c:v>-134.084</c:v>
                </c:pt>
                <c:pt idx="52252">
                  <c:v>-134.06800000000001</c:v>
                </c:pt>
                <c:pt idx="52253">
                  <c:v>-134.05199999999999</c:v>
                </c:pt>
                <c:pt idx="52254">
                  <c:v>-134.036</c:v>
                </c:pt>
                <c:pt idx="52255">
                  <c:v>-134.02000000000001</c:v>
                </c:pt>
                <c:pt idx="52256">
                  <c:v>-134.00399999999999</c:v>
                </c:pt>
                <c:pt idx="52257">
                  <c:v>-133.988</c:v>
                </c:pt>
                <c:pt idx="52258">
                  <c:v>-133.97200000000001</c:v>
                </c:pt>
                <c:pt idx="52259">
                  <c:v>-133.95599999999999</c:v>
                </c:pt>
                <c:pt idx="52260">
                  <c:v>-133.94</c:v>
                </c:pt>
                <c:pt idx="52261">
                  <c:v>-133.92400000000001</c:v>
                </c:pt>
                <c:pt idx="52262">
                  <c:v>-133.90799999999999</c:v>
                </c:pt>
                <c:pt idx="52263">
                  <c:v>-133.892</c:v>
                </c:pt>
                <c:pt idx="52264">
                  <c:v>-133.876</c:v>
                </c:pt>
                <c:pt idx="52265">
                  <c:v>-133.86000000000001</c:v>
                </c:pt>
                <c:pt idx="52266">
                  <c:v>-133.84399999999999</c:v>
                </c:pt>
                <c:pt idx="52267">
                  <c:v>-133.828</c:v>
                </c:pt>
                <c:pt idx="52268">
                  <c:v>-133.81200000000001</c:v>
                </c:pt>
                <c:pt idx="52269">
                  <c:v>-133.79599999999999</c:v>
                </c:pt>
                <c:pt idx="52270">
                  <c:v>-133.78</c:v>
                </c:pt>
                <c:pt idx="52271">
                  <c:v>-133.76400000000001</c:v>
                </c:pt>
                <c:pt idx="52272">
                  <c:v>-133.74799999999999</c:v>
                </c:pt>
                <c:pt idx="52273">
                  <c:v>-133.732</c:v>
                </c:pt>
                <c:pt idx="52274">
                  <c:v>-133.71600000000001</c:v>
                </c:pt>
                <c:pt idx="52275">
                  <c:v>-133.69999999999999</c:v>
                </c:pt>
                <c:pt idx="52276">
                  <c:v>-133.684</c:v>
                </c:pt>
                <c:pt idx="52277">
                  <c:v>-133.66800000000001</c:v>
                </c:pt>
                <c:pt idx="52278">
                  <c:v>-133.65199999999999</c:v>
                </c:pt>
                <c:pt idx="52279">
                  <c:v>-133.636</c:v>
                </c:pt>
                <c:pt idx="52280">
                  <c:v>-133.62</c:v>
                </c:pt>
                <c:pt idx="52281">
                  <c:v>-133.60400000000001</c:v>
                </c:pt>
                <c:pt idx="52282">
                  <c:v>-133.58799999999999</c:v>
                </c:pt>
                <c:pt idx="52283">
                  <c:v>-133.572</c:v>
                </c:pt>
                <c:pt idx="52284">
                  <c:v>-133.55600000000001</c:v>
                </c:pt>
                <c:pt idx="52285">
                  <c:v>-133.54</c:v>
                </c:pt>
                <c:pt idx="52286">
                  <c:v>-133.524</c:v>
                </c:pt>
                <c:pt idx="52287">
                  <c:v>-133.50800000000001</c:v>
                </c:pt>
                <c:pt idx="52288">
                  <c:v>-133.49199999999999</c:v>
                </c:pt>
                <c:pt idx="52289">
                  <c:v>-133.476</c:v>
                </c:pt>
                <c:pt idx="52290">
                  <c:v>-133.46</c:v>
                </c:pt>
                <c:pt idx="52291">
                  <c:v>-133.44399999999999</c:v>
                </c:pt>
                <c:pt idx="52292">
                  <c:v>-133.428</c:v>
                </c:pt>
                <c:pt idx="52293">
                  <c:v>-133.41200000000001</c:v>
                </c:pt>
                <c:pt idx="52294">
                  <c:v>-133.39599999999999</c:v>
                </c:pt>
                <c:pt idx="52295">
                  <c:v>-133.38</c:v>
                </c:pt>
                <c:pt idx="52296">
                  <c:v>-133.364</c:v>
                </c:pt>
                <c:pt idx="52297">
                  <c:v>-133.34800000000001</c:v>
                </c:pt>
                <c:pt idx="52298">
                  <c:v>-133.33199999999999</c:v>
                </c:pt>
                <c:pt idx="52299">
                  <c:v>-133.316</c:v>
                </c:pt>
                <c:pt idx="52300">
                  <c:v>-133.30000000000001</c:v>
                </c:pt>
                <c:pt idx="52301">
                  <c:v>-133.28399999999999</c:v>
                </c:pt>
                <c:pt idx="52302">
                  <c:v>-133.268</c:v>
                </c:pt>
                <c:pt idx="52303">
                  <c:v>-133.25200000000001</c:v>
                </c:pt>
                <c:pt idx="52304">
                  <c:v>-133.23599999999999</c:v>
                </c:pt>
                <c:pt idx="52305">
                  <c:v>-133.22</c:v>
                </c:pt>
                <c:pt idx="52306">
                  <c:v>-133.20400000000001</c:v>
                </c:pt>
                <c:pt idx="52307">
                  <c:v>-133.18799999999999</c:v>
                </c:pt>
                <c:pt idx="52308">
                  <c:v>-133.172</c:v>
                </c:pt>
                <c:pt idx="52309">
                  <c:v>-133.15600000000001</c:v>
                </c:pt>
                <c:pt idx="52310">
                  <c:v>-133.13999999999999</c:v>
                </c:pt>
                <c:pt idx="52311">
                  <c:v>-133.124</c:v>
                </c:pt>
                <c:pt idx="52312">
                  <c:v>-133.108</c:v>
                </c:pt>
                <c:pt idx="52313">
                  <c:v>-133.09200000000001</c:v>
                </c:pt>
                <c:pt idx="52314">
                  <c:v>-133.07599999999999</c:v>
                </c:pt>
                <c:pt idx="52315">
                  <c:v>-133.06</c:v>
                </c:pt>
                <c:pt idx="52316">
                  <c:v>-133.04400000000001</c:v>
                </c:pt>
                <c:pt idx="52317">
                  <c:v>-133.02799999999999</c:v>
                </c:pt>
                <c:pt idx="52318">
                  <c:v>-133.012</c:v>
                </c:pt>
                <c:pt idx="52319">
                  <c:v>-132.99600000000001</c:v>
                </c:pt>
                <c:pt idx="52320">
                  <c:v>-132.97999999999999</c:v>
                </c:pt>
                <c:pt idx="52321">
                  <c:v>-132.964</c:v>
                </c:pt>
                <c:pt idx="52322">
                  <c:v>-132.94800000000001</c:v>
                </c:pt>
                <c:pt idx="52323">
                  <c:v>-132.93199999999999</c:v>
                </c:pt>
                <c:pt idx="52324">
                  <c:v>-132.916</c:v>
                </c:pt>
                <c:pt idx="52325">
                  <c:v>-132.9</c:v>
                </c:pt>
                <c:pt idx="52326">
                  <c:v>-132.88399999999999</c:v>
                </c:pt>
                <c:pt idx="52327">
                  <c:v>-132.86799999999999</c:v>
                </c:pt>
                <c:pt idx="52328">
                  <c:v>-132.852</c:v>
                </c:pt>
                <c:pt idx="52329">
                  <c:v>-132.83600000000001</c:v>
                </c:pt>
                <c:pt idx="52330">
                  <c:v>-132.82</c:v>
                </c:pt>
                <c:pt idx="52331">
                  <c:v>-132.804</c:v>
                </c:pt>
                <c:pt idx="52332">
                  <c:v>-132.78800000000001</c:v>
                </c:pt>
                <c:pt idx="52333">
                  <c:v>-132.77199999999999</c:v>
                </c:pt>
                <c:pt idx="52334">
                  <c:v>-132.756</c:v>
                </c:pt>
                <c:pt idx="52335">
                  <c:v>-132.74</c:v>
                </c:pt>
                <c:pt idx="52336">
                  <c:v>-132.72399999999999</c:v>
                </c:pt>
                <c:pt idx="52337">
                  <c:v>-132.708</c:v>
                </c:pt>
                <c:pt idx="52338">
                  <c:v>-132.69300000000001</c:v>
                </c:pt>
                <c:pt idx="52339">
                  <c:v>-132.67699999999999</c:v>
                </c:pt>
                <c:pt idx="52340">
                  <c:v>-132.661</c:v>
                </c:pt>
                <c:pt idx="52341">
                  <c:v>-132.64500000000001</c:v>
                </c:pt>
                <c:pt idx="52342">
                  <c:v>-132.62899999999999</c:v>
                </c:pt>
                <c:pt idx="52343">
                  <c:v>-132.613</c:v>
                </c:pt>
                <c:pt idx="52344">
                  <c:v>-132.59700000000001</c:v>
                </c:pt>
                <c:pt idx="52345">
                  <c:v>-132.58099999999999</c:v>
                </c:pt>
                <c:pt idx="52346">
                  <c:v>-132.565</c:v>
                </c:pt>
                <c:pt idx="52347">
                  <c:v>-132.54900000000001</c:v>
                </c:pt>
                <c:pt idx="52348">
                  <c:v>-132.53299999999999</c:v>
                </c:pt>
                <c:pt idx="52349">
                  <c:v>-132.517</c:v>
                </c:pt>
                <c:pt idx="52350">
                  <c:v>-132.501</c:v>
                </c:pt>
                <c:pt idx="52351">
                  <c:v>-132.48500000000001</c:v>
                </c:pt>
                <c:pt idx="52352">
                  <c:v>-132.46899999999999</c:v>
                </c:pt>
                <c:pt idx="52353">
                  <c:v>-132.453</c:v>
                </c:pt>
                <c:pt idx="52354">
                  <c:v>-132.43700000000001</c:v>
                </c:pt>
                <c:pt idx="52355">
                  <c:v>-132.42099999999999</c:v>
                </c:pt>
                <c:pt idx="52356">
                  <c:v>-132.405</c:v>
                </c:pt>
                <c:pt idx="52357">
                  <c:v>-132.38900000000001</c:v>
                </c:pt>
                <c:pt idx="52358">
                  <c:v>-132.37299999999999</c:v>
                </c:pt>
                <c:pt idx="52359">
                  <c:v>-132.357</c:v>
                </c:pt>
                <c:pt idx="52360">
                  <c:v>-132.34100000000001</c:v>
                </c:pt>
                <c:pt idx="52361">
                  <c:v>-132.32499999999999</c:v>
                </c:pt>
                <c:pt idx="52362">
                  <c:v>-132.309</c:v>
                </c:pt>
                <c:pt idx="52363">
                  <c:v>-132.29300000000001</c:v>
                </c:pt>
                <c:pt idx="52364">
                  <c:v>-132.27699999999999</c:v>
                </c:pt>
                <c:pt idx="52365">
                  <c:v>-132.261</c:v>
                </c:pt>
                <c:pt idx="52366">
                  <c:v>-132.245</c:v>
                </c:pt>
                <c:pt idx="52367">
                  <c:v>-132.22900000000001</c:v>
                </c:pt>
                <c:pt idx="52368">
                  <c:v>-132.21299999999999</c:v>
                </c:pt>
                <c:pt idx="52369">
                  <c:v>-132.197</c:v>
                </c:pt>
                <c:pt idx="52370">
                  <c:v>-132.18100000000001</c:v>
                </c:pt>
                <c:pt idx="52371">
                  <c:v>-132.16499999999999</c:v>
                </c:pt>
                <c:pt idx="52372">
                  <c:v>-132.149</c:v>
                </c:pt>
                <c:pt idx="52373">
                  <c:v>-132.13300000000001</c:v>
                </c:pt>
                <c:pt idx="52374">
                  <c:v>-132.11699999999999</c:v>
                </c:pt>
                <c:pt idx="52375">
                  <c:v>-132.101</c:v>
                </c:pt>
                <c:pt idx="52376">
                  <c:v>-132.08500000000001</c:v>
                </c:pt>
                <c:pt idx="52377">
                  <c:v>-132.06899999999999</c:v>
                </c:pt>
                <c:pt idx="52378">
                  <c:v>-132.053</c:v>
                </c:pt>
                <c:pt idx="52379">
                  <c:v>-132.03700000000001</c:v>
                </c:pt>
                <c:pt idx="52380">
                  <c:v>-132.02099999999999</c:v>
                </c:pt>
                <c:pt idx="52381">
                  <c:v>-132.005</c:v>
                </c:pt>
                <c:pt idx="52382">
                  <c:v>-131.989</c:v>
                </c:pt>
                <c:pt idx="52383">
                  <c:v>-131.97300000000001</c:v>
                </c:pt>
                <c:pt idx="52384">
                  <c:v>-131.95699999999999</c:v>
                </c:pt>
                <c:pt idx="52385">
                  <c:v>-131.941</c:v>
                </c:pt>
                <c:pt idx="52386">
                  <c:v>-131.92500000000001</c:v>
                </c:pt>
                <c:pt idx="52387">
                  <c:v>-131.90899999999999</c:v>
                </c:pt>
                <c:pt idx="52388">
                  <c:v>-131.893</c:v>
                </c:pt>
                <c:pt idx="52389">
                  <c:v>-131.87700000000001</c:v>
                </c:pt>
                <c:pt idx="52390">
                  <c:v>-131.86099999999999</c:v>
                </c:pt>
                <c:pt idx="52391">
                  <c:v>-131.845</c:v>
                </c:pt>
                <c:pt idx="52392">
                  <c:v>-131.82900000000001</c:v>
                </c:pt>
                <c:pt idx="52393">
                  <c:v>-131.81299999999999</c:v>
                </c:pt>
                <c:pt idx="52394">
                  <c:v>-131.797</c:v>
                </c:pt>
                <c:pt idx="52395">
                  <c:v>-131.78100000000001</c:v>
                </c:pt>
                <c:pt idx="52396">
                  <c:v>-131.76499999999999</c:v>
                </c:pt>
                <c:pt idx="52397">
                  <c:v>-131.749</c:v>
                </c:pt>
                <c:pt idx="52398">
                  <c:v>-131.733</c:v>
                </c:pt>
                <c:pt idx="52399">
                  <c:v>-131.71700000000001</c:v>
                </c:pt>
                <c:pt idx="52400">
                  <c:v>-131.70099999999999</c:v>
                </c:pt>
                <c:pt idx="52401">
                  <c:v>-131.685</c:v>
                </c:pt>
                <c:pt idx="52402">
                  <c:v>-131.66900000000001</c:v>
                </c:pt>
                <c:pt idx="52403">
                  <c:v>-131.65299999999999</c:v>
                </c:pt>
                <c:pt idx="52404">
                  <c:v>-131.637</c:v>
                </c:pt>
                <c:pt idx="52405">
                  <c:v>-131.62100000000001</c:v>
                </c:pt>
                <c:pt idx="52406">
                  <c:v>-131.60499999999999</c:v>
                </c:pt>
                <c:pt idx="52407">
                  <c:v>-131.589</c:v>
                </c:pt>
                <c:pt idx="52408">
                  <c:v>-131.57300000000001</c:v>
                </c:pt>
                <c:pt idx="52409">
                  <c:v>-131.55699999999999</c:v>
                </c:pt>
                <c:pt idx="52410">
                  <c:v>-131.541</c:v>
                </c:pt>
                <c:pt idx="52411">
                  <c:v>-131.52500000000001</c:v>
                </c:pt>
                <c:pt idx="52412">
                  <c:v>-131.50899999999999</c:v>
                </c:pt>
                <c:pt idx="52413">
                  <c:v>-131.49299999999999</c:v>
                </c:pt>
                <c:pt idx="52414">
                  <c:v>-131.477</c:v>
                </c:pt>
                <c:pt idx="52415">
                  <c:v>-131.46100000000001</c:v>
                </c:pt>
                <c:pt idx="52416">
                  <c:v>-131.44499999999999</c:v>
                </c:pt>
                <c:pt idx="52417">
                  <c:v>-131.429</c:v>
                </c:pt>
                <c:pt idx="52418">
                  <c:v>-131.41300000000001</c:v>
                </c:pt>
                <c:pt idx="52419">
                  <c:v>-131.39699999999999</c:v>
                </c:pt>
                <c:pt idx="52420">
                  <c:v>-131.381</c:v>
                </c:pt>
                <c:pt idx="52421">
                  <c:v>-131.36500000000001</c:v>
                </c:pt>
                <c:pt idx="52422">
                  <c:v>-131.34899999999999</c:v>
                </c:pt>
                <c:pt idx="52423">
                  <c:v>-131.333</c:v>
                </c:pt>
                <c:pt idx="52424">
                  <c:v>-131.31700000000001</c:v>
                </c:pt>
                <c:pt idx="52425">
                  <c:v>-131.30099999999999</c:v>
                </c:pt>
                <c:pt idx="52426">
                  <c:v>-131.285</c:v>
                </c:pt>
                <c:pt idx="52427">
                  <c:v>-131.26900000000001</c:v>
                </c:pt>
                <c:pt idx="52428">
                  <c:v>-131.25299999999999</c:v>
                </c:pt>
                <c:pt idx="52429">
                  <c:v>-131.23699999999999</c:v>
                </c:pt>
                <c:pt idx="52430">
                  <c:v>-131.221</c:v>
                </c:pt>
                <c:pt idx="52431">
                  <c:v>-131.20500000000001</c:v>
                </c:pt>
                <c:pt idx="52432">
                  <c:v>-131.18899999999999</c:v>
                </c:pt>
                <c:pt idx="52433">
                  <c:v>-131.173</c:v>
                </c:pt>
                <c:pt idx="52434">
                  <c:v>-131.15700000000001</c:v>
                </c:pt>
                <c:pt idx="52435">
                  <c:v>-131.14099999999999</c:v>
                </c:pt>
                <c:pt idx="52436">
                  <c:v>-131.125</c:v>
                </c:pt>
                <c:pt idx="52437">
                  <c:v>-131.10900000000001</c:v>
                </c:pt>
                <c:pt idx="52438">
                  <c:v>-131.09299999999999</c:v>
                </c:pt>
                <c:pt idx="52439">
                  <c:v>-131.077</c:v>
                </c:pt>
                <c:pt idx="52440">
                  <c:v>-131.06100000000001</c:v>
                </c:pt>
                <c:pt idx="52441">
                  <c:v>-131.04499999999999</c:v>
                </c:pt>
                <c:pt idx="52442">
                  <c:v>-131.029</c:v>
                </c:pt>
                <c:pt idx="52443">
                  <c:v>-131.01300000000001</c:v>
                </c:pt>
                <c:pt idx="52444">
                  <c:v>-130.99700000000001</c:v>
                </c:pt>
                <c:pt idx="52445">
                  <c:v>-130.98099999999999</c:v>
                </c:pt>
                <c:pt idx="52446">
                  <c:v>-130.965</c:v>
                </c:pt>
                <c:pt idx="52447">
                  <c:v>-130.94900000000001</c:v>
                </c:pt>
                <c:pt idx="52448">
                  <c:v>-130.93299999999999</c:v>
                </c:pt>
                <c:pt idx="52449">
                  <c:v>-130.917</c:v>
                </c:pt>
                <c:pt idx="52450">
                  <c:v>-130.90100000000001</c:v>
                </c:pt>
                <c:pt idx="52451">
                  <c:v>-130.88499999999999</c:v>
                </c:pt>
                <c:pt idx="52452">
                  <c:v>-130.87</c:v>
                </c:pt>
                <c:pt idx="52453">
                  <c:v>-130.85400000000001</c:v>
                </c:pt>
                <c:pt idx="52454">
                  <c:v>-130.83799999999999</c:v>
                </c:pt>
                <c:pt idx="52455">
                  <c:v>-130.822</c:v>
                </c:pt>
                <c:pt idx="52456">
                  <c:v>-130.80600000000001</c:v>
                </c:pt>
                <c:pt idx="52457">
                  <c:v>-130.79</c:v>
                </c:pt>
                <c:pt idx="52458">
                  <c:v>-130.774</c:v>
                </c:pt>
                <c:pt idx="52459">
                  <c:v>-130.75800000000001</c:v>
                </c:pt>
                <c:pt idx="52460">
                  <c:v>-130.74199999999999</c:v>
                </c:pt>
                <c:pt idx="52461">
                  <c:v>-130.726</c:v>
                </c:pt>
                <c:pt idx="52462">
                  <c:v>-130.71</c:v>
                </c:pt>
                <c:pt idx="52463">
                  <c:v>-130.69399999999999</c:v>
                </c:pt>
                <c:pt idx="52464">
                  <c:v>-130.678</c:v>
                </c:pt>
                <c:pt idx="52465">
                  <c:v>-130.66200000000001</c:v>
                </c:pt>
                <c:pt idx="52466">
                  <c:v>-130.64599999999999</c:v>
                </c:pt>
                <c:pt idx="52467">
                  <c:v>-130.63</c:v>
                </c:pt>
                <c:pt idx="52468">
                  <c:v>-130.614</c:v>
                </c:pt>
                <c:pt idx="52469">
                  <c:v>-130.59800000000001</c:v>
                </c:pt>
                <c:pt idx="52470">
                  <c:v>-130.58199999999999</c:v>
                </c:pt>
                <c:pt idx="52471">
                  <c:v>-130.566</c:v>
                </c:pt>
                <c:pt idx="52472">
                  <c:v>-130.55000000000001</c:v>
                </c:pt>
                <c:pt idx="52473">
                  <c:v>-130.53399999999999</c:v>
                </c:pt>
                <c:pt idx="52474">
                  <c:v>-130.518</c:v>
                </c:pt>
                <c:pt idx="52475">
                  <c:v>-130.50200000000001</c:v>
                </c:pt>
                <c:pt idx="52476">
                  <c:v>-130.48599999999999</c:v>
                </c:pt>
                <c:pt idx="52477">
                  <c:v>-130.47</c:v>
                </c:pt>
                <c:pt idx="52478">
                  <c:v>-130.45400000000001</c:v>
                </c:pt>
                <c:pt idx="52479">
                  <c:v>-130.43799999999999</c:v>
                </c:pt>
                <c:pt idx="52480">
                  <c:v>-130.422</c:v>
                </c:pt>
                <c:pt idx="52481">
                  <c:v>-130.40600000000001</c:v>
                </c:pt>
                <c:pt idx="52482">
                  <c:v>-130.38999999999999</c:v>
                </c:pt>
                <c:pt idx="52483">
                  <c:v>-130.374</c:v>
                </c:pt>
                <c:pt idx="52484">
                  <c:v>-130.358</c:v>
                </c:pt>
                <c:pt idx="52485">
                  <c:v>-130.34200000000001</c:v>
                </c:pt>
                <c:pt idx="52486">
                  <c:v>-130.32599999999999</c:v>
                </c:pt>
                <c:pt idx="52487">
                  <c:v>-130.31</c:v>
                </c:pt>
                <c:pt idx="52488">
                  <c:v>-130.29400000000001</c:v>
                </c:pt>
                <c:pt idx="52489">
                  <c:v>-130.27799999999999</c:v>
                </c:pt>
                <c:pt idx="52490">
                  <c:v>-130.262</c:v>
                </c:pt>
                <c:pt idx="52491">
                  <c:v>-130.24600000000001</c:v>
                </c:pt>
                <c:pt idx="52492">
                  <c:v>-130.22999999999999</c:v>
                </c:pt>
                <c:pt idx="52493">
                  <c:v>-130.214</c:v>
                </c:pt>
                <c:pt idx="52494">
                  <c:v>-130.19800000000001</c:v>
                </c:pt>
                <c:pt idx="52495">
                  <c:v>-130.18199999999999</c:v>
                </c:pt>
                <c:pt idx="52496">
                  <c:v>-130.166</c:v>
                </c:pt>
                <c:pt idx="52497">
                  <c:v>-130.15</c:v>
                </c:pt>
                <c:pt idx="52498">
                  <c:v>-130.13399999999999</c:v>
                </c:pt>
                <c:pt idx="52499">
                  <c:v>-130.11799999999999</c:v>
                </c:pt>
                <c:pt idx="52500">
                  <c:v>-130.102</c:v>
                </c:pt>
                <c:pt idx="52501">
                  <c:v>-130.08600000000001</c:v>
                </c:pt>
                <c:pt idx="52502">
                  <c:v>-130.07</c:v>
                </c:pt>
                <c:pt idx="52503">
                  <c:v>-130.054</c:v>
                </c:pt>
                <c:pt idx="52504">
                  <c:v>-130.03800000000001</c:v>
                </c:pt>
                <c:pt idx="52505">
                  <c:v>-130.02199999999999</c:v>
                </c:pt>
                <c:pt idx="52506">
                  <c:v>-130.006</c:v>
                </c:pt>
                <c:pt idx="52507">
                  <c:v>-129.99</c:v>
                </c:pt>
                <c:pt idx="52508">
                  <c:v>-129.97399999999999</c:v>
                </c:pt>
                <c:pt idx="52509">
                  <c:v>-129.958</c:v>
                </c:pt>
                <c:pt idx="52510">
                  <c:v>-129.94200000000001</c:v>
                </c:pt>
                <c:pt idx="52511">
                  <c:v>-129.92599999999999</c:v>
                </c:pt>
                <c:pt idx="52512">
                  <c:v>-129.91</c:v>
                </c:pt>
                <c:pt idx="52513">
                  <c:v>-129.89400000000001</c:v>
                </c:pt>
                <c:pt idx="52514">
                  <c:v>-129.87799999999999</c:v>
                </c:pt>
                <c:pt idx="52515">
                  <c:v>-129.86199999999999</c:v>
                </c:pt>
                <c:pt idx="52516">
                  <c:v>-129.846</c:v>
                </c:pt>
                <c:pt idx="52517">
                  <c:v>-129.83000000000001</c:v>
                </c:pt>
                <c:pt idx="52518">
                  <c:v>-129.81399999999999</c:v>
                </c:pt>
                <c:pt idx="52519">
                  <c:v>-129.798</c:v>
                </c:pt>
                <c:pt idx="52520">
                  <c:v>-129.78200000000001</c:v>
                </c:pt>
                <c:pt idx="52521">
                  <c:v>-129.76599999999999</c:v>
                </c:pt>
                <c:pt idx="52522">
                  <c:v>-129.75</c:v>
                </c:pt>
                <c:pt idx="52523">
                  <c:v>-129.73400000000001</c:v>
                </c:pt>
                <c:pt idx="52524">
                  <c:v>-129.71799999999999</c:v>
                </c:pt>
                <c:pt idx="52525">
                  <c:v>-129.702</c:v>
                </c:pt>
                <c:pt idx="52526">
                  <c:v>-129.68600000000001</c:v>
                </c:pt>
                <c:pt idx="52527">
                  <c:v>-129.66999999999999</c:v>
                </c:pt>
                <c:pt idx="52528">
                  <c:v>-129.654</c:v>
                </c:pt>
                <c:pt idx="52529">
                  <c:v>-129.63800000000001</c:v>
                </c:pt>
                <c:pt idx="52530">
                  <c:v>-129.62200000000001</c:v>
                </c:pt>
                <c:pt idx="52531">
                  <c:v>-129.60599999999999</c:v>
                </c:pt>
                <c:pt idx="52532">
                  <c:v>-129.59</c:v>
                </c:pt>
                <c:pt idx="52533">
                  <c:v>-129.57400000000001</c:v>
                </c:pt>
                <c:pt idx="52534">
                  <c:v>-129.55799999999999</c:v>
                </c:pt>
                <c:pt idx="52535">
                  <c:v>-129.542</c:v>
                </c:pt>
                <c:pt idx="52536">
                  <c:v>-129.52600000000001</c:v>
                </c:pt>
                <c:pt idx="52537">
                  <c:v>-129.51</c:v>
                </c:pt>
                <c:pt idx="52538">
                  <c:v>-129.494</c:v>
                </c:pt>
                <c:pt idx="52539">
                  <c:v>-129.47800000000001</c:v>
                </c:pt>
                <c:pt idx="52540">
                  <c:v>-129.46199999999999</c:v>
                </c:pt>
                <c:pt idx="52541">
                  <c:v>-129.446</c:v>
                </c:pt>
                <c:pt idx="52542">
                  <c:v>-129.43</c:v>
                </c:pt>
                <c:pt idx="52543">
                  <c:v>-129.41399999999999</c:v>
                </c:pt>
                <c:pt idx="52544">
                  <c:v>-129.398</c:v>
                </c:pt>
                <c:pt idx="52545">
                  <c:v>-129.38200000000001</c:v>
                </c:pt>
                <c:pt idx="52546">
                  <c:v>-129.36600000000001</c:v>
                </c:pt>
                <c:pt idx="52547">
                  <c:v>-129.35</c:v>
                </c:pt>
                <c:pt idx="52548">
                  <c:v>-129.334</c:v>
                </c:pt>
                <c:pt idx="52549">
                  <c:v>-129.31800000000001</c:v>
                </c:pt>
                <c:pt idx="52550">
                  <c:v>-129.30199999999999</c:v>
                </c:pt>
                <c:pt idx="52551">
                  <c:v>-129.286</c:v>
                </c:pt>
                <c:pt idx="52552">
                  <c:v>-129.27000000000001</c:v>
                </c:pt>
                <c:pt idx="52553">
                  <c:v>-129.25399999999999</c:v>
                </c:pt>
                <c:pt idx="52554">
                  <c:v>-129.238</c:v>
                </c:pt>
                <c:pt idx="52555">
                  <c:v>-129.22200000000001</c:v>
                </c:pt>
                <c:pt idx="52556">
                  <c:v>-129.20599999999999</c:v>
                </c:pt>
                <c:pt idx="52557">
                  <c:v>-129.19</c:v>
                </c:pt>
                <c:pt idx="52558">
                  <c:v>-129.17400000000001</c:v>
                </c:pt>
                <c:pt idx="52559">
                  <c:v>-129.15799999999999</c:v>
                </c:pt>
                <c:pt idx="52560">
                  <c:v>-129.142</c:v>
                </c:pt>
                <c:pt idx="52561">
                  <c:v>-129.126</c:v>
                </c:pt>
                <c:pt idx="52562">
                  <c:v>-129.11000000000001</c:v>
                </c:pt>
                <c:pt idx="52563">
                  <c:v>-129.09399999999999</c:v>
                </c:pt>
                <c:pt idx="52564">
                  <c:v>-129.078</c:v>
                </c:pt>
                <c:pt idx="52565">
                  <c:v>-129.06200000000001</c:v>
                </c:pt>
                <c:pt idx="52566">
                  <c:v>-129.047</c:v>
                </c:pt>
                <c:pt idx="52567">
                  <c:v>-129.03100000000001</c:v>
                </c:pt>
                <c:pt idx="52568">
                  <c:v>-129.01499999999999</c:v>
                </c:pt>
                <c:pt idx="52569">
                  <c:v>-128.999</c:v>
                </c:pt>
                <c:pt idx="52570">
                  <c:v>-128.983</c:v>
                </c:pt>
                <c:pt idx="52571">
                  <c:v>-128.96700000000001</c:v>
                </c:pt>
                <c:pt idx="52572">
                  <c:v>-128.95099999999999</c:v>
                </c:pt>
                <c:pt idx="52573">
                  <c:v>-128.935</c:v>
                </c:pt>
                <c:pt idx="52574">
                  <c:v>-128.91900000000001</c:v>
                </c:pt>
                <c:pt idx="52575">
                  <c:v>-128.90299999999999</c:v>
                </c:pt>
                <c:pt idx="52576">
                  <c:v>-128.887</c:v>
                </c:pt>
                <c:pt idx="52577">
                  <c:v>-128.87100000000001</c:v>
                </c:pt>
                <c:pt idx="52578">
                  <c:v>-128.85499999999999</c:v>
                </c:pt>
                <c:pt idx="52579">
                  <c:v>-128.839</c:v>
                </c:pt>
                <c:pt idx="52580">
                  <c:v>-128.82300000000001</c:v>
                </c:pt>
                <c:pt idx="52581">
                  <c:v>-128.80699999999999</c:v>
                </c:pt>
                <c:pt idx="52582">
                  <c:v>-128.791</c:v>
                </c:pt>
                <c:pt idx="52583">
                  <c:v>-128.77500000000001</c:v>
                </c:pt>
                <c:pt idx="52584">
                  <c:v>-128.75899999999999</c:v>
                </c:pt>
                <c:pt idx="52585">
                  <c:v>-128.74299999999999</c:v>
                </c:pt>
                <c:pt idx="52586">
                  <c:v>-128.727</c:v>
                </c:pt>
                <c:pt idx="52587">
                  <c:v>-128.71100000000001</c:v>
                </c:pt>
                <c:pt idx="52588">
                  <c:v>-128.69499999999999</c:v>
                </c:pt>
                <c:pt idx="52589">
                  <c:v>-128.679</c:v>
                </c:pt>
                <c:pt idx="52590">
                  <c:v>-128.66300000000001</c:v>
                </c:pt>
                <c:pt idx="52591">
                  <c:v>-128.64699999999999</c:v>
                </c:pt>
                <c:pt idx="52592">
                  <c:v>-128.631</c:v>
                </c:pt>
                <c:pt idx="52593">
                  <c:v>-128.61500000000001</c:v>
                </c:pt>
                <c:pt idx="52594">
                  <c:v>-128.59899999999999</c:v>
                </c:pt>
                <c:pt idx="52595">
                  <c:v>-128.583</c:v>
                </c:pt>
                <c:pt idx="52596">
                  <c:v>-128.56700000000001</c:v>
                </c:pt>
                <c:pt idx="52597">
                  <c:v>-128.55099999999999</c:v>
                </c:pt>
                <c:pt idx="52598">
                  <c:v>-128.535</c:v>
                </c:pt>
                <c:pt idx="52599">
                  <c:v>-128.51900000000001</c:v>
                </c:pt>
                <c:pt idx="52600">
                  <c:v>-128.50299999999999</c:v>
                </c:pt>
                <c:pt idx="52601">
                  <c:v>-128.48699999999999</c:v>
                </c:pt>
                <c:pt idx="52602">
                  <c:v>-128.471</c:v>
                </c:pt>
                <c:pt idx="52603">
                  <c:v>-128.45500000000001</c:v>
                </c:pt>
                <c:pt idx="52604">
                  <c:v>-128.43899999999999</c:v>
                </c:pt>
                <c:pt idx="52605">
                  <c:v>-128.423</c:v>
                </c:pt>
                <c:pt idx="52606">
                  <c:v>-128.40700000000001</c:v>
                </c:pt>
                <c:pt idx="52607">
                  <c:v>-128.39099999999999</c:v>
                </c:pt>
                <c:pt idx="52608">
                  <c:v>-128.375</c:v>
                </c:pt>
                <c:pt idx="52609">
                  <c:v>-128.35900000000001</c:v>
                </c:pt>
                <c:pt idx="52610">
                  <c:v>-128.34299999999999</c:v>
                </c:pt>
                <c:pt idx="52611">
                  <c:v>-128.327</c:v>
                </c:pt>
                <c:pt idx="52612">
                  <c:v>-128.31100000000001</c:v>
                </c:pt>
                <c:pt idx="52613">
                  <c:v>-128.29499999999999</c:v>
                </c:pt>
                <c:pt idx="52614">
                  <c:v>-128.279</c:v>
                </c:pt>
                <c:pt idx="52615">
                  <c:v>-128.26300000000001</c:v>
                </c:pt>
                <c:pt idx="52616">
                  <c:v>-128.24700000000001</c:v>
                </c:pt>
                <c:pt idx="52617">
                  <c:v>-128.23099999999999</c:v>
                </c:pt>
                <c:pt idx="52618">
                  <c:v>-128.215</c:v>
                </c:pt>
                <c:pt idx="52619">
                  <c:v>-128.19900000000001</c:v>
                </c:pt>
                <c:pt idx="52620">
                  <c:v>-128.18299999999999</c:v>
                </c:pt>
                <c:pt idx="52621">
                  <c:v>-128.167</c:v>
                </c:pt>
                <c:pt idx="52622">
                  <c:v>-128.15100000000001</c:v>
                </c:pt>
                <c:pt idx="52623">
                  <c:v>-128.13499999999999</c:v>
                </c:pt>
                <c:pt idx="52624">
                  <c:v>-128.119</c:v>
                </c:pt>
                <c:pt idx="52625">
                  <c:v>-128.10300000000001</c:v>
                </c:pt>
                <c:pt idx="52626">
                  <c:v>-128.08699999999999</c:v>
                </c:pt>
                <c:pt idx="52627">
                  <c:v>-128.071</c:v>
                </c:pt>
                <c:pt idx="52628">
                  <c:v>-128.05500000000001</c:v>
                </c:pt>
                <c:pt idx="52629">
                  <c:v>-128.03899999999999</c:v>
                </c:pt>
                <c:pt idx="52630">
                  <c:v>-128.023</c:v>
                </c:pt>
                <c:pt idx="52631">
                  <c:v>-128.00700000000001</c:v>
                </c:pt>
                <c:pt idx="52632">
                  <c:v>-127.991</c:v>
                </c:pt>
                <c:pt idx="52633">
                  <c:v>-127.97499999999999</c:v>
                </c:pt>
                <c:pt idx="52634">
                  <c:v>-127.959</c:v>
                </c:pt>
                <c:pt idx="52635">
                  <c:v>-127.943</c:v>
                </c:pt>
                <c:pt idx="52636">
                  <c:v>-127.92700000000001</c:v>
                </c:pt>
                <c:pt idx="52637">
                  <c:v>-127.911</c:v>
                </c:pt>
                <c:pt idx="52638">
                  <c:v>-127.895</c:v>
                </c:pt>
                <c:pt idx="52639">
                  <c:v>-127.879</c:v>
                </c:pt>
                <c:pt idx="52640">
                  <c:v>-127.863</c:v>
                </c:pt>
                <c:pt idx="52641">
                  <c:v>-127.84699999999999</c:v>
                </c:pt>
                <c:pt idx="52642">
                  <c:v>-127.831</c:v>
                </c:pt>
                <c:pt idx="52643">
                  <c:v>-127.815</c:v>
                </c:pt>
                <c:pt idx="52644">
                  <c:v>-127.79900000000001</c:v>
                </c:pt>
                <c:pt idx="52645">
                  <c:v>-127.783</c:v>
                </c:pt>
                <c:pt idx="52646">
                  <c:v>-127.767</c:v>
                </c:pt>
                <c:pt idx="52647">
                  <c:v>-127.751</c:v>
                </c:pt>
                <c:pt idx="52648">
                  <c:v>-127.735</c:v>
                </c:pt>
                <c:pt idx="52649">
                  <c:v>-127.71899999999999</c:v>
                </c:pt>
                <c:pt idx="52650">
                  <c:v>-127.703</c:v>
                </c:pt>
                <c:pt idx="52651">
                  <c:v>-127.687</c:v>
                </c:pt>
                <c:pt idx="52652">
                  <c:v>-127.67100000000001</c:v>
                </c:pt>
                <c:pt idx="52653">
                  <c:v>-127.655</c:v>
                </c:pt>
                <c:pt idx="52654">
                  <c:v>-127.639</c:v>
                </c:pt>
                <c:pt idx="52655">
                  <c:v>-127.623</c:v>
                </c:pt>
                <c:pt idx="52656">
                  <c:v>-127.607</c:v>
                </c:pt>
                <c:pt idx="52657">
                  <c:v>-127.59099999999999</c:v>
                </c:pt>
                <c:pt idx="52658">
                  <c:v>-127.575</c:v>
                </c:pt>
                <c:pt idx="52659">
                  <c:v>-127.559</c:v>
                </c:pt>
                <c:pt idx="52660">
                  <c:v>-127.54300000000001</c:v>
                </c:pt>
                <c:pt idx="52661">
                  <c:v>-127.527</c:v>
                </c:pt>
                <c:pt idx="52662">
                  <c:v>-127.511</c:v>
                </c:pt>
                <c:pt idx="52663">
                  <c:v>-127.495</c:v>
                </c:pt>
                <c:pt idx="52664">
                  <c:v>-127.479</c:v>
                </c:pt>
                <c:pt idx="52665">
                  <c:v>-127.46299999999999</c:v>
                </c:pt>
                <c:pt idx="52666">
                  <c:v>-127.447</c:v>
                </c:pt>
                <c:pt idx="52667">
                  <c:v>-127.431</c:v>
                </c:pt>
                <c:pt idx="52668">
                  <c:v>-127.41500000000001</c:v>
                </c:pt>
                <c:pt idx="52669">
                  <c:v>-127.399</c:v>
                </c:pt>
                <c:pt idx="52670">
                  <c:v>-127.383</c:v>
                </c:pt>
                <c:pt idx="52671">
                  <c:v>-127.367</c:v>
                </c:pt>
                <c:pt idx="52672">
                  <c:v>-127.351</c:v>
                </c:pt>
                <c:pt idx="52673">
                  <c:v>-127.33499999999999</c:v>
                </c:pt>
                <c:pt idx="52674">
                  <c:v>-127.319</c:v>
                </c:pt>
                <c:pt idx="52675">
                  <c:v>-127.303</c:v>
                </c:pt>
                <c:pt idx="52676">
                  <c:v>-127.28700000000001</c:v>
                </c:pt>
                <c:pt idx="52677">
                  <c:v>-127.271</c:v>
                </c:pt>
                <c:pt idx="52678">
                  <c:v>-127.255</c:v>
                </c:pt>
                <c:pt idx="52679">
                  <c:v>-127.239</c:v>
                </c:pt>
                <c:pt idx="52680">
                  <c:v>-127.223</c:v>
                </c:pt>
                <c:pt idx="52681">
                  <c:v>-127.20699999999999</c:v>
                </c:pt>
                <c:pt idx="52682">
                  <c:v>-127.191</c:v>
                </c:pt>
                <c:pt idx="52683">
                  <c:v>-127.175</c:v>
                </c:pt>
                <c:pt idx="52684">
                  <c:v>-127.15900000000001</c:v>
                </c:pt>
                <c:pt idx="52685">
                  <c:v>-127.143</c:v>
                </c:pt>
                <c:pt idx="52686">
                  <c:v>-127.127</c:v>
                </c:pt>
                <c:pt idx="52687">
                  <c:v>-127.111</c:v>
                </c:pt>
                <c:pt idx="52688">
                  <c:v>-127.095</c:v>
                </c:pt>
                <c:pt idx="52689">
                  <c:v>-127.07899999999999</c:v>
                </c:pt>
                <c:pt idx="52690">
                  <c:v>-127.063</c:v>
                </c:pt>
                <c:pt idx="52691">
                  <c:v>-127.047</c:v>
                </c:pt>
                <c:pt idx="52692">
                  <c:v>-127.03100000000001</c:v>
                </c:pt>
                <c:pt idx="52693">
                  <c:v>-127.015</c:v>
                </c:pt>
                <c:pt idx="52694">
                  <c:v>-126.999</c:v>
                </c:pt>
                <c:pt idx="52695">
                  <c:v>-126.983</c:v>
                </c:pt>
                <c:pt idx="52696">
                  <c:v>-126.967</c:v>
                </c:pt>
                <c:pt idx="52697">
                  <c:v>-126.95099999999999</c:v>
                </c:pt>
                <c:pt idx="52698">
                  <c:v>-126.935</c:v>
                </c:pt>
                <c:pt idx="52699">
                  <c:v>-126.919</c:v>
                </c:pt>
                <c:pt idx="52700">
                  <c:v>-126.90300000000001</c:v>
                </c:pt>
                <c:pt idx="52701">
                  <c:v>-126.887</c:v>
                </c:pt>
                <c:pt idx="52702">
                  <c:v>-126.871</c:v>
                </c:pt>
                <c:pt idx="52703">
                  <c:v>-126.855</c:v>
                </c:pt>
                <c:pt idx="52704">
                  <c:v>-126.839</c:v>
                </c:pt>
                <c:pt idx="52705">
                  <c:v>-126.82299999999999</c:v>
                </c:pt>
                <c:pt idx="52706">
                  <c:v>-126.807</c:v>
                </c:pt>
                <c:pt idx="52707">
                  <c:v>-126.791</c:v>
                </c:pt>
                <c:pt idx="52708">
                  <c:v>-126.77500000000001</c:v>
                </c:pt>
                <c:pt idx="52709">
                  <c:v>-126.759</c:v>
                </c:pt>
                <c:pt idx="52710">
                  <c:v>-126.74299999999999</c:v>
                </c:pt>
                <c:pt idx="52711">
                  <c:v>-126.727</c:v>
                </c:pt>
                <c:pt idx="52712">
                  <c:v>-126.711</c:v>
                </c:pt>
                <c:pt idx="52713">
                  <c:v>-126.69499999999999</c:v>
                </c:pt>
                <c:pt idx="52714">
                  <c:v>-126.679</c:v>
                </c:pt>
                <c:pt idx="52715">
                  <c:v>-126.663</c:v>
                </c:pt>
                <c:pt idx="52716">
                  <c:v>-126.64700000000001</c:v>
                </c:pt>
                <c:pt idx="52717">
                  <c:v>-126.631</c:v>
                </c:pt>
                <c:pt idx="52718">
                  <c:v>-126.61499999999999</c:v>
                </c:pt>
                <c:pt idx="52719">
                  <c:v>-126.599</c:v>
                </c:pt>
                <c:pt idx="52720">
                  <c:v>-126.583</c:v>
                </c:pt>
                <c:pt idx="52721">
                  <c:v>-126.56699999999999</c:v>
                </c:pt>
                <c:pt idx="52722">
                  <c:v>-126.551</c:v>
                </c:pt>
                <c:pt idx="52723">
                  <c:v>-126.535</c:v>
                </c:pt>
                <c:pt idx="52724">
                  <c:v>-126.51900000000001</c:v>
                </c:pt>
                <c:pt idx="52725">
                  <c:v>-126.503</c:v>
                </c:pt>
                <c:pt idx="52726">
                  <c:v>-126.48699999999999</c:v>
                </c:pt>
                <c:pt idx="52727">
                  <c:v>-126.471</c:v>
                </c:pt>
                <c:pt idx="52728">
                  <c:v>-126.455</c:v>
                </c:pt>
                <c:pt idx="52729">
                  <c:v>-126.43899999999999</c:v>
                </c:pt>
                <c:pt idx="52730">
                  <c:v>-126.423</c:v>
                </c:pt>
                <c:pt idx="52731">
                  <c:v>-126.407</c:v>
                </c:pt>
                <c:pt idx="52732">
                  <c:v>-126.39100000000001</c:v>
                </c:pt>
                <c:pt idx="52733">
                  <c:v>-126.375</c:v>
                </c:pt>
                <c:pt idx="52734">
                  <c:v>-126.35899999999999</c:v>
                </c:pt>
                <c:pt idx="52735">
                  <c:v>-126.343</c:v>
                </c:pt>
                <c:pt idx="52736">
                  <c:v>-126.327</c:v>
                </c:pt>
                <c:pt idx="52737">
                  <c:v>-126.31100000000001</c:v>
                </c:pt>
                <c:pt idx="52738">
                  <c:v>-126.295</c:v>
                </c:pt>
                <c:pt idx="52739">
                  <c:v>-126.279</c:v>
                </c:pt>
                <c:pt idx="52740">
                  <c:v>-126.26300000000001</c:v>
                </c:pt>
                <c:pt idx="52741">
                  <c:v>-126.247</c:v>
                </c:pt>
                <c:pt idx="52742">
                  <c:v>-126.23099999999999</c:v>
                </c:pt>
                <c:pt idx="52743">
                  <c:v>-126.215</c:v>
                </c:pt>
                <c:pt idx="52744">
                  <c:v>-126.199</c:v>
                </c:pt>
                <c:pt idx="52745">
                  <c:v>-126.18300000000001</c:v>
                </c:pt>
                <c:pt idx="52746">
                  <c:v>-126.167</c:v>
                </c:pt>
                <c:pt idx="52747">
                  <c:v>-126.151</c:v>
                </c:pt>
                <c:pt idx="52748">
                  <c:v>-126.13500000000001</c:v>
                </c:pt>
                <c:pt idx="52749">
                  <c:v>-126.119</c:v>
                </c:pt>
                <c:pt idx="52750">
                  <c:v>-126.10299999999999</c:v>
                </c:pt>
                <c:pt idx="52751">
                  <c:v>-126.087</c:v>
                </c:pt>
                <c:pt idx="52752">
                  <c:v>-126.071</c:v>
                </c:pt>
                <c:pt idx="52753">
                  <c:v>-126.05500000000001</c:v>
                </c:pt>
                <c:pt idx="52754">
                  <c:v>-126.039</c:v>
                </c:pt>
                <c:pt idx="52755">
                  <c:v>-126.023</c:v>
                </c:pt>
                <c:pt idx="52756">
                  <c:v>-126.00700000000001</c:v>
                </c:pt>
                <c:pt idx="52757">
                  <c:v>-125.991</c:v>
                </c:pt>
                <c:pt idx="52758">
                  <c:v>-125.97499999999999</c:v>
                </c:pt>
                <c:pt idx="52759">
                  <c:v>-125.959</c:v>
                </c:pt>
                <c:pt idx="52760">
                  <c:v>-125.943</c:v>
                </c:pt>
                <c:pt idx="52761">
                  <c:v>-125.92700000000001</c:v>
                </c:pt>
                <c:pt idx="52762">
                  <c:v>-125.911</c:v>
                </c:pt>
                <c:pt idx="52763">
                  <c:v>-125.895</c:v>
                </c:pt>
                <c:pt idx="52764">
                  <c:v>-125.879</c:v>
                </c:pt>
                <c:pt idx="52765">
                  <c:v>-125.863</c:v>
                </c:pt>
                <c:pt idx="52766">
                  <c:v>-125.84699999999999</c:v>
                </c:pt>
                <c:pt idx="52767">
                  <c:v>-125.831</c:v>
                </c:pt>
                <c:pt idx="52768">
                  <c:v>-125.815</c:v>
                </c:pt>
                <c:pt idx="52769">
                  <c:v>-125.79900000000001</c:v>
                </c:pt>
                <c:pt idx="52770">
                  <c:v>-125.783</c:v>
                </c:pt>
                <c:pt idx="52771">
                  <c:v>-125.767</c:v>
                </c:pt>
                <c:pt idx="52772">
                  <c:v>-125.751</c:v>
                </c:pt>
                <c:pt idx="52773">
                  <c:v>-125.735</c:v>
                </c:pt>
                <c:pt idx="52774">
                  <c:v>-125.71899999999999</c:v>
                </c:pt>
                <c:pt idx="52775">
                  <c:v>-125.703</c:v>
                </c:pt>
                <c:pt idx="52776">
                  <c:v>-125.687</c:v>
                </c:pt>
                <c:pt idx="52777">
                  <c:v>-125.67100000000001</c:v>
                </c:pt>
                <c:pt idx="52778">
                  <c:v>-125.655</c:v>
                </c:pt>
                <c:pt idx="52779">
                  <c:v>-125.639</c:v>
                </c:pt>
                <c:pt idx="52780">
                  <c:v>-125.623</c:v>
                </c:pt>
                <c:pt idx="52781">
                  <c:v>-125.607</c:v>
                </c:pt>
                <c:pt idx="52782">
                  <c:v>-125.59099999999999</c:v>
                </c:pt>
                <c:pt idx="52783">
                  <c:v>-125.575</c:v>
                </c:pt>
                <c:pt idx="52784">
                  <c:v>-125.559</c:v>
                </c:pt>
                <c:pt idx="52785">
                  <c:v>-125.54300000000001</c:v>
                </c:pt>
                <c:pt idx="52786">
                  <c:v>-125.527</c:v>
                </c:pt>
                <c:pt idx="52787">
                  <c:v>-125.511</c:v>
                </c:pt>
                <c:pt idx="52788">
                  <c:v>-125.495</c:v>
                </c:pt>
                <c:pt idx="52789">
                  <c:v>-125.479</c:v>
                </c:pt>
                <c:pt idx="52790">
                  <c:v>-125.46299999999999</c:v>
                </c:pt>
                <c:pt idx="52791">
                  <c:v>-125.447</c:v>
                </c:pt>
                <c:pt idx="52792">
                  <c:v>-125.431</c:v>
                </c:pt>
                <c:pt idx="52793">
                  <c:v>-125.41500000000001</c:v>
                </c:pt>
                <c:pt idx="52794">
                  <c:v>-125.399</c:v>
                </c:pt>
                <c:pt idx="52795">
                  <c:v>-125.383</c:v>
                </c:pt>
                <c:pt idx="52796">
                  <c:v>-125.367</c:v>
                </c:pt>
                <c:pt idx="52797">
                  <c:v>-125.351</c:v>
                </c:pt>
                <c:pt idx="52798">
                  <c:v>-125.33499999999999</c:v>
                </c:pt>
                <c:pt idx="52799">
                  <c:v>-125.319</c:v>
                </c:pt>
                <c:pt idx="52800">
                  <c:v>-125.303</c:v>
                </c:pt>
                <c:pt idx="52801">
                  <c:v>-125.28700000000001</c:v>
                </c:pt>
                <c:pt idx="52802">
                  <c:v>-125.271</c:v>
                </c:pt>
                <c:pt idx="52803">
                  <c:v>-125.255</c:v>
                </c:pt>
                <c:pt idx="52804">
                  <c:v>-125.239</c:v>
                </c:pt>
                <c:pt idx="52805">
                  <c:v>-125.223</c:v>
                </c:pt>
                <c:pt idx="52806">
                  <c:v>-125.20699999999999</c:v>
                </c:pt>
                <c:pt idx="52807">
                  <c:v>-125.191</c:v>
                </c:pt>
                <c:pt idx="52808">
                  <c:v>-125.175</c:v>
                </c:pt>
                <c:pt idx="52809">
                  <c:v>-125.15900000000001</c:v>
                </c:pt>
                <c:pt idx="52810">
                  <c:v>-125.143</c:v>
                </c:pt>
                <c:pt idx="52811">
                  <c:v>-125.127</c:v>
                </c:pt>
                <c:pt idx="52812">
                  <c:v>-125.111</c:v>
                </c:pt>
                <c:pt idx="52813">
                  <c:v>-125.095</c:v>
                </c:pt>
                <c:pt idx="52814">
                  <c:v>-125.07899999999999</c:v>
                </c:pt>
                <c:pt idx="52815">
                  <c:v>-125.063</c:v>
                </c:pt>
                <c:pt idx="52816">
                  <c:v>-125.047</c:v>
                </c:pt>
                <c:pt idx="52817">
                  <c:v>-125.03100000000001</c:v>
                </c:pt>
                <c:pt idx="52818">
                  <c:v>-125.015</c:v>
                </c:pt>
                <c:pt idx="52819">
                  <c:v>-124.999</c:v>
                </c:pt>
                <c:pt idx="52820">
                  <c:v>-124.983</c:v>
                </c:pt>
                <c:pt idx="52821">
                  <c:v>-124.967</c:v>
                </c:pt>
                <c:pt idx="52822">
                  <c:v>-124.95099999999999</c:v>
                </c:pt>
                <c:pt idx="52823">
                  <c:v>-124.935</c:v>
                </c:pt>
                <c:pt idx="52824">
                  <c:v>-124.919</c:v>
                </c:pt>
                <c:pt idx="52825">
                  <c:v>-124.90300000000001</c:v>
                </c:pt>
                <c:pt idx="52826">
                  <c:v>-124.887</c:v>
                </c:pt>
                <c:pt idx="52827">
                  <c:v>-124.871</c:v>
                </c:pt>
                <c:pt idx="52828">
                  <c:v>-124.855</c:v>
                </c:pt>
                <c:pt idx="52829">
                  <c:v>-124.839</c:v>
                </c:pt>
                <c:pt idx="52830">
                  <c:v>-124.82299999999999</c:v>
                </c:pt>
                <c:pt idx="52831">
                  <c:v>-124.807</c:v>
                </c:pt>
                <c:pt idx="52832">
                  <c:v>-124.791</c:v>
                </c:pt>
                <c:pt idx="52833">
                  <c:v>-124.77500000000001</c:v>
                </c:pt>
                <c:pt idx="52834">
                  <c:v>-124.759</c:v>
                </c:pt>
                <c:pt idx="52835">
                  <c:v>-124.74299999999999</c:v>
                </c:pt>
                <c:pt idx="52836">
                  <c:v>-124.727</c:v>
                </c:pt>
                <c:pt idx="52837">
                  <c:v>-124.711</c:v>
                </c:pt>
                <c:pt idx="52838">
                  <c:v>-124.69499999999999</c:v>
                </c:pt>
                <c:pt idx="52839">
                  <c:v>-124.679</c:v>
                </c:pt>
                <c:pt idx="52840">
                  <c:v>-124.663</c:v>
                </c:pt>
                <c:pt idx="52841">
                  <c:v>-124.64700000000001</c:v>
                </c:pt>
                <c:pt idx="52842">
                  <c:v>-124.631</c:v>
                </c:pt>
                <c:pt idx="52843">
                  <c:v>-124.61499999999999</c:v>
                </c:pt>
                <c:pt idx="52844">
                  <c:v>-124.599</c:v>
                </c:pt>
                <c:pt idx="52845">
                  <c:v>-124.583</c:v>
                </c:pt>
                <c:pt idx="52846">
                  <c:v>-124.56699999999999</c:v>
                </c:pt>
                <c:pt idx="52847">
                  <c:v>-124.551</c:v>
                </c:pt>
                <c:pt idx="52848">
                  <c:v>-124.535</c:v>
                </c:pt>
                <c:pt idx="52849">
                  <c:v>-124.51900000000001</c:v>
                </c:pt>
                <c:pt idx="52850">
                  <c:v>-124.503</c:v>
                </c:pt>
                <c:pt idx="52851">
                  <c:v>-124.48699999999999</c:v>
                </c:pt>
                <c:pt idx="52852">
                  <c:v>-124.471</c:v>
                </c:pt>
                <c:pt idx="52853">
                  <c:v>-124.455</c:v>
                </c:pt>
                <c:pt idx="52854">
                  <c:v>-124.43899999999999</c:v>
                </c:pt>
                <c:pt idx="52855">
                  <c:v>-124.423</c:v>
                </c:pt>
                <c:pt idx="52856">
                  <c:v>-124.407</c:v>
                </c:pt>
                <c:pt idx="52857">
                  <c:v>-124.39100000000001</c:v>
                </c:pt>
                <c:pt idx="52858">
                  <c:v>-124.375</c:v>
                </c:pt>
                <c:pt idx="52859">
                  <c:v>-124.35899999999999</c:v>
                </c:pt>
                <c:pt idx="52860">
                  <c:v>-124.343</c:v>
                </c:pt>
                <c:pt idx="52861">
                  <c:v>-124.327</c:v>
                </c:pt>
                <c:pt idx="52862">
                  <c:v>-124.31100000000001</c:v>
                </c:pt>
                <c:pt idx="52863">
                  <c:v>-124.295</c:v>
                </c:pt>
                <c:pt idx="52864">
                  <c:v>-124.279</c:v>
                </c:pt>
                <c:pt idx="52865">
                  <c:v>-124.26300000000001</c:v>
                </c:pt>
                <c:pt idx="52866">
                  <c:v>-124.247</c:v>
                </c:pt>
                <c:pt idx="52867">
                  <c:v>-124.23099999999999</c:v>
                </c:pt>
                <c:pt idx="52868">
                  <c:v>-124.215</c:v>
                </c:pt>
                <c:pt idx="52869">
                  <c:v>-124.199</c:v>
                </c:pt>
                <c:pt idx="52870">
                  <c:v>-124.18300000000001</c:v>
                </c:pt>
                <c:pt idx="52871">
                  <c:v>-124.167</c:v>
                </c:pt>
                <c:pt idx="52872">
                  <c:v>-124.151</c:v>
                </c:pt>
                <c:pt idx="52873">
                  <c:v>-124.13500000000001</c:v>
                </c:pt>
                <c:pt idx="52874">
                  <c:v>-124.119</c:v>
                </c:pt>
                <c:pt idx="52875">
                  <c:v>-124.10299999999999</c:v>
                </c:pt>
                <c:pt idx="52876">
                  <c:v>-124.087</c:v>
                </c:pt>
                <c:pt idx="52877">
                  <c:v>-124.071</c:v>
                </c:pt>
                <c:pt idx="52878">
                  <c:v>-124.05500000000001</c:v>
                </c:pt>
                <c:pt idx="52879">
                  <c:v>-124.039</c:v>
                </c:pt>
                <c:pt idx="52880">
                  <c:v>-124.023</c:v>
                </c:pt>
                <c:pt idx="52881">
                  <c:v>-124.00700000000001</c:v>
                </c:pt>
                <c:pt idx="52882">
                  <c:v>-123.991</c:v>
                </c:pt>
                <c:pt idx="52883">
                  <c:v>-123.97499999999999</c:v>
                </c:pt>
                <c:pt idx="52884">
                  <c:v>-123.959</c:v>
                </c:pt>
                <c:pt idx="52885">
                  <c:v>-123.943</c:v>
                </c:pt>
                <c:pt idx="52886">
                  <c:v>-123.92700000000001</c:v>
                </c:pt>
                <c:pt idx="52887">
                  <c:v>-123.911</c:v>
                </c:pt>
                <c:pt idx="52888">
                  <c:v>-123.895</c:v>
                </c:pt>
                <c:pt idx="52889">
                  <c:v>-123.879</c:v>
                </c:pt>
                <c:pt idx="52890">
                  <c:v>-123.863</c:v>
                </c:pt>
                <c:pt idx="52891">
                  <c:v>-123.84699999999999</c:v>
                </c:pt>
                <c:pt idx="52892">
                  <c:v>-123.831</c:v>
                </c:pt>
                <c:pt idx="52893">
                  <c:v>-123.815</c:v>
                </c:pt>
                <c:pt idx="52894">
                  <c:v>-123.79900000000001</c:v>
                </c:pt>
                <c:pt idx="52895">
                  <c:v>-123.783</c:v>
                </c:pt>
                <c:pt idx="52896">
                  <c:v>-123.767</c:v>
                </c:pt>
                <c:pt idx="52897">
                  <c:v>-123.751</c:v>
                </c:pt>
                <c:pt idx="52898">
                  <c:v>-123.735</c:v>
                </c:pt>
                <c:pt idx="52899">
                  <c:v>-123.71899999999999</c:v>
                </c:pt>
                <c:pt idx="52900">
                  <c:v>-123.703</c:v>
                </c:pt>
                <c:pt idx="52901">
                  <c:v>-123.687</c:v>
                </c:pt>
                <c:pt idx="52902">
                  <c:v>-123.67100000000001</c:v>
                </c:pt>
                <c:pt idx="52903">
                  <c:v>-123.655</c:v>
                </c:pt>
                <c:pt idx="52904">
                  <c:v>-123.639</c:v>
                </c:pt>
                <c:pt idx="52905">
                  <c:v>-123.623</c:v>
                </c:pt>
                <c:pt idx="52906">
                  <c:v>-123.607</c:v>
                </c:pt>
                <c:pt idx="52907">
                  <c:v>-123.59099999999999</c:v>
                </c:pt>
                <c:pt idx="52908">
                  <c:v>-123.575</c:v>
                </c:pt>
                <c:pt idx="52909">
                  <c:v>-123.559</c:v>
                </c:pt>
                <c:pt idx="52910">
                  <c:v>-123.54300000000001</c:v>
                </c:pt>
                <c:pt idx="52911">
                  <c:v>-123.527</c:v>
                </c:pt>
                <c:pt idx="52912">
                  <c:v>-123.511</c:v>
                </c:pt>
                <c:pt idx="52913">
                  <c:v>-123.495</c:v>
                </c:pt>
                <c:pt idx="52914">
                  <c:v>-123.479</c:v>
                </c:pt>
                <c:pt idx="52915">
                  <c:v>-123.46299999999999</c:v>
                </c:pt>
                <c:pt idx="52916">
                  <c:v>-123.447</c:v>
                </c:pt>
                <c:pt idx="52917">
                  <c:v>-123.431</c:v>
                </c:pt>
                <c:pt idx="52918">
                  <c:v>-123.41500000000001</c:v>
                </c:pt>
                <c:pt idx="52919">
                  <c:v>-123.399</c:v>
                </c:pt>
                <c:pt idx="52920">
                  <c:v>-123.383</c:v>
                </c:pt>
                <c:pt idx="52921">
                  <c:v>-123.367</c:v>
                </c:pt>
                <c:pt idx="52922">
                  <c:v>-123.351</c:v>
                </c:pt>
                <c:pt idx="52923">
                  <c:v>-123.33499999999999</c:v>
                </c:pt>
                <c:pt idx="52924">
                  <c:v>-123.319</c:v>
                </c:pt>
                <c:pt idx="52925">
                  <c:v>-123.303</c:v>
                </c:pt>
                <c:pt idx="52926">
                  <c:v>-123.28700000000001</c:v>
                </c:pt>
                <c:pt idx="52927">
                  <c:v>-123.271</c:v>
                </c:pt>
                <c:pt idx="52928">
                  <c:v>-123.255</c:v>
                </c:pt>
                <c:pt idx="52929">
                  <c:v>-123.239</c:v>
                </c:pt>
                <c:pt idx="52930">
                  <c:v>-123.223</c:v>
                </c:pt>
                <c:pt idx="52931">
                  <c:v>-123.20699999999999</c:v>
                </c:pt>
                <c:pt idx="52932">
                  <c:v>-123.191</c:v>
                </c:pt>
                <c:pt idx="52933">
                  <c:v>-123.175</c:v>
                </c:pt>
                <c:pt idx="52934">
                  <c:v>-123.15900000000001</c:v>
                </c:pt>
                <c:pt idx="52935">
                  <c:v>-123.143</c:v>
                </c:pt>
                <c:pt idx="52936">
                  <c:v>-123.127</c:v>
                </c:pt>
                <c:pt idx="52937">
                  <c:v>-123.111</c:v>
                </c:pt>
                <c:pt idx="52938">
                  <c:v>-123.095</c:v>
                </c:pt>
                <c:pt idx="52939">
                  <c:v>-123.07899999999999</c:v>
                </c:pt>
                <c:pt idx="52940">
                  <c:v>-123.063</c:v>
                </c:pt>
                <c:pt idx="52941">
                  <c:v>-123.047</c:v>
                </c:pt>
                <c:pt idx="52942">
                  <c:v>-123.03100000000001</c:v>
                </c:pt>
                <c:pt idx="52943">
                  <c:v>-123.015</c:v>
                </c:pt>
                <c:pt idx="52944">
                  <c:v>-122.999</c:v>
                </c:pt>
                <c:pt idx="52945">
                  <c:v>-122.983</c:v>
                </c:pt>
                <c:pt idx="52946">
                  <c:v>-122.967</c:v>
                </c:pt>
                <c:pt idx="52947">
                  <c:v>-122.95099999999999</c:v>
                </c:pt>
                <c:pt idx="52948">
                  <c:v>-122.935</c:v>
                </c:pt>
                <c:pt idx="52949">
                  <c:v>-122.919</c:v>
                </c:pt>
                <c:pt idx="52950">
                  <c:v>-122.90300000000001</c:v>
                </c:pt>
                <c:pt idx="52951">
                  <c:v>-122.887</c:v>
                </c:pt>
                <c:pt idx="52952">
                  <c:v>-122.871</c:v>
                </c:pt>
                <c:pt idx="52953">
                  <c:v>-122.855</c:v>
                </c:pt>
                <c:pt idx="52954">
                  <c:v>-122.839</c:v>
                </c:pt>
                <c:pt idx="52955">
                  <c:v>-122.82299999999999</c:v>
                </c:pt>
                <c:pt idx="52956">
                  <c:v>-122.807</c:v>
                </c:pt>
                <c:pt idx="52957">
                  <c:v>-122.791</c:v>
                </c:pt>
                <c:pt idx="52958">
                  <c:v>-122.77500000000001</c:v>
                </c:pt>
                <c:pt idx="52959">
                  <c:v>-122.759</c:v>
                </c:pt>
                <c:pt idx="52960">
                  <c:v>-122.74299999999999</c:v>
                </c:pt>
                <c:pt idx="52961">
                  <c:v>-122.727</c:v>
                </c:pt>
                <c:pt idx="52962">
                  <c:v>-122.711</c:v>
                </c:pt>
                <c:pt idx="52963">
                  <c:v>-122.69499999999999</c:v>
                </c:pt>
                <c:pt idx="52964">
                  <c:v>-122.679</c:v>
                </c:pt>
                <c:pt idx="52965">
                  <c:v>-122.663</c:v>
                </c:pt>
                <c:pt idx="52966">
                  <c:v>-122.64700000000001</c:v>
                </c:pt>
                <c:pt idx="52967">
                  <c:v>-122.631</c:v>
                </c:pt>
                <c:pt idx="52968">
                  <c:v>-122.61499999999999</c:v>
                </c:pt>
                <c:pt idx="52969">
                  <c:v>-122.599</c:v>
                </c:pt>
                <c:pt idx="52970">
                  <c:v>-122.583</c:v>
                </c:pt>
                <c:pt idx="52971">
                  <c:v>-122.56699999999999</c:v>
                </c:pt>
                <c:pt idx="52972">
                  <c:v>-122.551</c:v>
                </c:pt>
                <c:pt idx="52973">
                  <c:v>-122.535</c:v>
                </c:pt>
                <c:pt idx="52974">
                  <c:v>-122.51900000000001</c:v>
                </c:pt>
                <c:pt idx="52975">
                  <c:v>-122.503</c:v>
                </c:pt>
                <c:pt idx="52976">
                  <c:v>-122.48699999999999</c:v>
                </c:pt>
                <c:pt idx="52977">
                  <c:v>-122.471</c:v>
                </c:pt>
                <c:pt idx="52978">
                  <c:v>-122.455</c:v>
                </c:pt>
                <c:pt idx="52979">
                  <c:v>-122.43899999999999</c:v>
                </c:pt>
                <c:pt idx="52980">
                  <c:v>-122.423</c:v>
                </c:pt>
                <c:pt idx="52981">
                  <c:v>-122.407</c:v>
                </c:pt>
                <c:pt idx="52982">
                  <c:v>-122.39100000000001</c:v>
                </c:pt>
                <c:pt idx="52983">
                  <c:v>-122.375</c:v>
                </c:pt>
                <c:pt idx="52984">
                  <c:v>-122.35899999999999</c:v>
                </c:pt>
                <c:pt idx="52985">
                  <c:v>-122.343</c:v>
                </c:pt>
                <c:pt idx="52986">
                  <c:v>-122.327</c:v>
                </c:pt>
                <c:pt idx="52987">
                  <c:v>-122.31100000000001</c:v>
                </c:pt>
                <c:pt idx="52988">
                  <c:v>-122.295</c:v>
                </c:pt>
                <c:pt idx="52989">
                  <c:v>-122.279</c:v>
                </c:pt>
                <c:pt idx="52990">
                  <c:v>-122.26300000000001</c:v>
                </c:pt>
                <c:pt idx="52991">
                  <c:v>-122.247</c:v>
                </c:pt>
                <c:pt idx="52992">
                  <c:v>-122.23099999999999</c:v>
                </c:pt>
                <c:pt idx="52993">
                  <c:v>-122.215</c:v>
                </c:pt>
                <c:pt idx="52994">
                  <c:v>-122.2</c:v>
                </c:pt>
                <c:pt idx="52995">
                  <c:v>-122.184</c:v>
                </c:pt>
                <c:pt idx="52996">
                  <c:v>-122.16800000000001</c:v>
                </c:pt>
                <c:pt idx="52997">
                  <c:v>-122.152</c:v>
                </c:pt>
                <c:pt idx="52998">
                  <c:v>-122.136</c:v>
                </c:pt>
                <c:pt idx="52999">
                  <c:v>-122.12</c:v>
                </c:pt>
                <c:pt idx="53000">
                  <c:v>-122.104</c:v>
                </c:pt>
                <c:pt idx="53001">
                  <c:v>-122.08799999999999</c:v>
                </c:pt>
                <c:pt idx="53002">
                  <c:v>-122.072</c:v>
                </c:pt>
                <c:pt idx="53003">
                  <c:v>-122.056</c:v>
                </c:pt>
                <c:pt idx="53004">
                  <c:v>-122.04</c:v>
                </c:pt>
                <c:pt idx="53005">
                  <c:v>-122.024</c:v>
                </c:pt>
                <c:pt idx="53006">
                  <c:v>-122.008</c:v>
                </c:pt>
                <c:pt idx="53007">
                  <c:v>-121.992</c:v>
                </c:pt>
                <c:pt idx="53008">
                  <c:v>-121.976</c:v>
                </c:pt>
                <c:pt idx="53009">
                  <c:v>-121.96</c:v>
                </c:pt>
                <c:pt idx="53010">
                  <c:v>-121.944</c:v>
                </c:pt>
                <c:pt idx="53011">
                  <c:v>-121.928</c:v>
                </c:pt>
                <c:pt idx="53012">
                  <c:v>-121.91200000000001</c:v>
                </c:pt>
                <c:pt idx="53013">
                  <c:v>-121.896</c:v>
                </c:pt>
                <c:pt idx="53014">
                  <c:v>-121.88</c:v>
                </c:pt>
                <c:pt idx="53015">
                  <c:v>-121.864</c:v>
                </c:pt>
                <c:pt idx="53016">
                  <c:v>-121.848</c:v>
                </c:pt>
                <c:pt idx="53017">
                  <c:v>-121.83199999999999</c:v>
                </c:pt>
                <c:pt idx="53018">
                  <c:v>-121.816</c:v>
                </c:pt>
                <c:pt idx="53019">
                  <c:v>-121.8</c:v>
                </c:pt>
                <c:pt idx="53020">
                  <c:v>-121.78400000000001</c:v>
                </c:pt>
                <c:pt idx="53021">
                  <c:v>-121.768</c:v>
                </c:pt>
                <c:pt idx="53022">
                  <c:v>-121.752</c:v>
                </c:pt>
                <c:pt idx="53023">
                  <c:v>-121.736</c:v>
                </c:pt>
                <c:pt idx="53024">
                  <c:v>-121.72</c:v>
                </c:pt>
                <c:pt idx="53025">
                  <c:v>-121.70399999999999</c:v>
                </c:pt>
                <c:pt idx="53026">
                  <c:v>-121.688</c:v>
                </c:pt>
                <c:pt idx="53027">
                  <c:v>-121.672</c:v>
                </c:pt>
                <c:pt idx="53028">
                  <c:v>-121.65600000000001</c:v>
                </c:pt>
                <c:pt idx="53029">
                  <c:v>-121.64</c:v>
                </c:pt>
                <c:pt idx="53030">
                  <c:v>-121.624</c:v>
                </c:pt>
                <c:pt idx="53031">
                  <c:v>-121.608</c:v>
                </c:pt>
                <c:pt idx="53032">
                  <c:v>-121.592</c:v>
                </c:pt>
                <c:pt idx="53033">
                  <c:v>-121.57599999999999</c:v>
                </c:pt>
                <c:pt idx="53034">
                  <c:v>-121.56</c:v>
                </c:pt>
                <c:pt idx="53035">
                  <c:v>-121.544</c:v>
                </c:pt>
                <c:pt idx="53036">
                  <c:v>-121.52800000000001</c:v>
                </c:pt>
                <c:pt idx="53037">
                  <c:v>-121.512</c:v>
                </c:pt>
                <c:pt idx="53038">
                  <c:v>-121.496</c:v>
                </c:pt>
                <c:pt idx="53039">
                  <c:v>-121.48</c:v>
                </c:pt>
                <c:pt idx="53040">
                  <c:v>-121.464</c:v>
                </c:pt>
                <c:pt idx="53041">
                  <c:v>-121.44799999999999</c:v>
                </c:pt>
                <c:pt idx="53042">
                  <c:v>-121.432</c:v>
                </c:pt>
                <c:pt idx="53043">
                  <c:v>-121.416</c:v>
                </c:pt>
                <c:pt idx="53044">
                  <c:v>-121.4</c:v>
                </c:pt>
                <c:pt idx="53045">
                  <c:v>-121.384</c:v>
                </c:pt>
                <c:pt idx="53046">
                  <c:v>-121.36799999999999</c:v>
                </c:pt>
                <c:pt idx="53047">
                  <c:v>-121.352</c:v>
                </c:pt>
                <c:pt idx="53048">
                  <c:v>-121.336</c:v>
                </c:pt>
                <c:pt idx="53049">
                  <c:v>-121.32</c:v>
                </c:pt>
                <c:pt idx="53050">
                  <c:v>-121.304</c:v>
                </c:pt>
                <c:pt idx="53051">
                  <c:v>-121.288</c:v>
                </c:pt>
                <c:pt idx="53052">
                  <c:v>-121.27200000000001</c:v>
                </c:pt>
                <c:pt idx="53053">
                  <c:v>-121.256</c:v>
                </c:pt>
                <c:pt idx="53054">
                  <c:v>-121.24</c:v>
                </c:pt>
                <c:pt idx="53055">
                  <c:v>-121.224</c:v>
                </c:pt>
                <c:pt idx="53056">
                  <c:v>-121.208</c:v>
                </c:pt>
                <c:pt idx="53057">
                  <c:v>-121.19199999999999</c:v>
                </c:pt>
                <c:pt idx="53058">
                  <c:v>-121.176</c:v>
                </c:pt>
                <c:pt idx="53059">
                  <c:v>-121.16</c:v>
                </c:pt>
                <c:pt idx="53060">
                  <c:v>-121.14400000000001</c:v>
                </c:pt>
                <c:pt idx="53061">
                  <c:v>-121.128</c:v>
                </c:pt>
                <c:pt idx="53062">
                  <c:v>-121.11199999999999</c:v>
                </c:pt>
                <c:pt idx="53063">
                  <c:v>-121.096</c:v>
                </c:pt>
                <c:pt idx="53064">
                  <c:v>-121.08</c:v>
                </c:pt>
                <c:pt idx="53065">
                  <c:v>-121.06399999999999</c:v>
                </c:pt>
                <c:pt idx="53066">
                  <c:v>-121.048</c:v>
                </c:pt>
                <c:pt idx="53067">
                  <c:v>-121.032</c:v>
                </c:pt>
                <c:pt idx="53068">
                  <c:v>-121.01600000000001</c:v>
                </c:pt>
                <c:pt idx="53069">
                  <c:v>-121</c:v>
                </c:pt>
                <c:pt idx="53070">
                  <c:v>-120.98399999999999</c:v>
                </c:pt>
                <c:pt idx="53071">
                  <c:v>-120.968</c:v>
                </c:pt>
                <c:pt idx="53072">
                  <c:v>-120.952</c:v>
                </c:pt>
                <c:pt idx="53073">
                  <c:v>-120.93600000000001</c:v>
                </c:pt>
                <c:pt idx="53074">
                  <c:v>-120.92</c:v>
                </c:pt>
                <c:pt idx="53075">
                  <c:v>-120.904</c:v>
                </c:pt>
                <c:pt idx="53076">
                  <c:v>-120.88800000000001</c:v>
                </c:pt>
                <c:pt idx="53077">
                  <c:v>-120.872</c:v>
                </c:pt>
                <c:pt idx="53078">
                  <c:v>-120.85599999999999</c:v>
                </c:pt>
                <c:pt idx="53079">
                  <c:v>-120.84</c:v>
                </c:pt>
                <c:pt idx="53080">
                  <c:v>-120.824</c:v>
                </c:pt>
                <c:pt idx="53081">
                  <c:v>-120.80800000000001</c:v>
                </c:pt>
                <c:pt idx="53082">
                  <c:v>-120.792</c:v>
                </c:pt>
                <c:pt idx="53083">
                  <c:v>-120.776</c:v>
                </c:pt>
                <c:pt idx="53084">
                  <c:v>-120.76</c:v>
                </c:pt>
                <c:pt idx="53085">
                  <c:v>-120.744</c:v>
                </c:pt>
                <c:pt idx="53086">
                  <c:v>-120.72799999999999</c:v>
                </c:pt>
                <c:pt idx="53087">
                  <c:v>-120.712</c:v>
                </c:pt>
                <c:pt idx="53088">
                  <c:v>-120.696</c:v>
                </c:pt>
                <c:pt idx="53089">
                  <c:v>-120.68</c:v>
                </c:pt>
                <c:pt idx="53090">
                  <c:v>-120.664</c:v>
                </c:pt>
                <c:pt idx="53091">
                  <c:v>-120.648</c:v>
                </c:pt>
                <c:pt idx="53092">
                  <c:v>-120.63200000000001</c:v>
                </c:pt>
                <c:pt idx="53093">
                  <c:v>-120.616</c:v>
                </c:pt>
                <c:pt idx="53094">
                  <c:v>-120.6</c:v>
                </c:pt>
                <c:pt idx="53095">
                  <c:v>-120.584</c:v>
                </c:pt>
                <c:pt idx="53096">
                  <c:v>-120.568</c:v>
                </c:pt>
                <c:pt idx="53097">
                  <c:v>-120.55200000000001</c:v>
                </c:pt>
                <c:pt idx="53098">
                  <c:v>-120.536</c:v>
                </c:pt>
                <c:pt idx="53099">
                  <c:v>-120.52</c:v>
                </c:pt>
                <c:pt idx="53100">
                  <c:v>-120.504</c:v>
                </c:pt>
                <c:pt idx="53101">
                  <c:v>-120.488</c:v>
                </c:pt>
                <c:pt idx="53102">
                  <c:v>-120.47199999999999</c:v>
                </c:pt>
                <c:pt idx="53103">
                  <c:v>-120.456</c:v>
                </c:pt>
                <c:pt idx="53104">
                  <c:v>-120.44</c:v>
                </c:pt>
                <c:pt idx="53105">
                  <c:v>-120.42400000000001</c:v>
                </c:pt>
                <c:pt idx="53106">
                  <c:v>-120.408</c:v>
                </c:pt>
                <c:pt idx="53107">
                  <c:v>-120.392</c:v>
                </c:pt>
                <c:pt idx="53108">
                  <c:v>-120.376</c:v>
                </c:pt>
                <c:pt idx="53109">
                  <c:v>-120.36</c:v>
                </c:pt>
                <c:pt idx="53110">
                  <c:v>-120.34399999999999</c:v>
                </c:pt>
                <c:pt idx="53111">
                  <c:v>-120.328</c:v>
                </c:pt>
                <c:pt idx="53112">
                  <c:v>-120.312</c:v>
                </c:pt>
                <c:pt idx="53113">
                  <c:v>-120.29600000000001</c:v>
                </c:pt>
                <c:pt idx="53114">
                  <c:v>-120.28</c:v>
                </c:pt>
                <c:pt idx="53115">
                  <c:v>-120.264</c:v>
                </c:pt>
                <c:pt idx="53116">
                  <c:v>-120.248</c:v>
                </c:pt>
                <c:pt idx="53117">
                  <c:v>-120.232</c:v>
                </c:pt>
                <c:pt idx="53118">
                  <c:v>-120.21599999999999</c:v>
                </c:pt>
                <c:pt idx="53119">
                  <c:v>-120.2</c:v>
                </c:pt>
                <c:pt idx="53120">
                  <c:v>-120.184</c:v>
                </c:pt>
                <c:pt idx="53121">
                  <c:v>-120.16800000000001</c:v>
                </c:pt>
                <c:pt idx="53122">
                  <c:v>-120.152</c:v>
                </c:pt>
                <c:pt idx="53123">
                  <c:v>-120.136</c:v>
                </c:pt>
                <c:pt idx="53124">
                  <c:v>-120.12</c:v>
                </c:pt>
                <c:pt idx="53125">
                  <c:v>-120.104</c:v>
                </c:pt>
                <c:pt idx="53126">
                  <c:v>-120.08799999999999</c:v>
                </c:pt>
                <c:pt idx="53127">
                  <c:v>-120.072</c:v>
                </c:pt>
                <c:pt idx="53128">
                  <c:v>-120.056</c:v>
                </c:pt>
                <c:pt idx="53129">
                  <c:v>-120.04</c:v>
                </c:pt>
                <c:pt idx="53130">
                  <c:v>-120.024</c:v>
                </c:pt>
                <c:pt idx="53131">
                  <c:v>-120.008</c:v>
                </c:pt>
                <c:pt idx="53132">
                  <c:v>-119.992</c:v>
                </c:pt>
                <c:pt idx="53133">
                  <c:v>-119.976</c:v>
                </c:pt>
                <c:pt idx="53134">
                  <c:v>-119.96</c:v>
                </c:pt>
                <c:pt idx="53135">
                  <c:v>-119.944</c:v>
                </c:pt>
                <c:pt idx="53136">
                  <c:v>-119.928</c:v>
                </c:pt>
                <c:pt idx="53137">
                  <c:v>-119.91200000000001</c:v>
                </c:pt>
                <c:pt idx="53138">
                  <c:v>-119.896</c:v>
                </c:pt>
                <c:pt idx="53139">
                  <c:v>-119.88</c:v>
                </c:pt>
                <c:pt idx="53140">
                  <c:v>-119.864</c:v>
                </c:pt>
                <c:pt idx="53141">
                  <c:v>-119.848</c:v>
                </c:pt>
                <c:pt idx="53142">
                  <c:v>-119.83199999999999</c:v>
                </c:pt>
                <c:pt idx="53143">
                  <c:v>-119.816</c:v>
                </c:pt>
                <c:pt idx="53144">
                  <c:v>-119.8</c:v>
                </c:pt>
                <c:pt idx="53145">
                  <c:v>-119.78400000000001</c:v>
                </c:pt>
                <c:pt idx="53146">
                  <c:v>-119.768</c:v>
                </c:pt>
                <c:pt idx="53147">
                  <c:v>-119.752</c:v>
                </c:pt>
                <c:pt idx="53148">
                  <c:v>-119.736</c:v>
                </c:pt>
                <c:pt idx="53149">
                  <c:v>-119.72</c:v>
                </c:pt>
                <c:pt idx="53150">
                  <c:v>-119.70399999999999</c:v>
                </c:pt>
                <c:pt idx="53151">
                  <c:v>-119.688</c:v>
                </c:pt>
                <c:pt idx="53152">
                  <c:v>-119.672</c:v>
                </c:pt>
                <c:pt idx="53153">
                  <c:v>-119.65600000000001</c:v>
                </c:pt>
                <c:pt idx="53154">
                  <c:v>-119.64</c:v>
                </c:pt>
                <c:pt idx="53155">
                  <c:v>-119.624</c:v>
                </c:pt>
                <c:pt idx="53156">
                  <c:v>-119.608</c:v>
                </c:pt>
                <c:pt idx="53157">
                  <c:v>-119.592</c:v>
                </c:pt>
                <c:pt idx="53158">
                  <c:v>-119.57599999999999</c:v>
                </c:pt>
                <c:pt idx="53159">
                  <c:v>-119.56</c:v>
                </c:pt>
                <c:pt idx="53160">
                  <c:v>-119.544</c:v>
                </c:pt>
                <c:pt idx="53161">
                  <c:v>-119.52800000000001</c:v>
                </c:pt>
                <c:pt idx="53162">
                  <c:v>-119.512</c:v>
                </c:pt>
                <c:pt idx="53163">
                  <c:v>-119.496</c:v>
                </c:pt>
                <c:pt idx="53164">
                  <c:v>-119.48</c:v>
                </c:pt>
                <c:pt idx="53165">
                  <c:v>-119.464</c:v>
                </c:pt>
                <c:pt idx="53166">
                  <c:v>-119.44799999999999</c:v>
                </c:pt>
                <c:pt idx="53167">
                  <c:v>-119.432</c:v>
                </c:pt>
                <c:pt idx="53168">
                  <c:v>-119.416</c:v>
                </c:pt>
                <c:pt idx="53169">
                  <c:v>-119.4</c:v>
                </c:pt>
                <c:pt idx="53170">
                  <c:v>-119.384</c:v>
                </c:pt>
                <c:pt idx="53171">
                  <c:v>-119.36799999999999</c:v>
                </c:pt>
                <c:pt idx="53172">
                  <c:v>-119.352</c:v>
                </c:pt>
                <c:pt idx="53173">
                  <c:v>-119.336</c:v>
                </c:pt>
                <c:pt idx="53174">
                  <c:v>-119.32</c:v>
                </c:pt>
                <c:pt idx="53175">
                  <c:v>-119.304</c:v>
                </c:pt>
                <c:pt idx="53176">
                  <c:v>-119.288</c:v>
                </c:pt>
                <c:pt idx="53177">
                  <c:v>-119.27200000000001</c:v>
                </c:pt>
                <c:pt idx="53178">
                  <c:v>-119.256</c:v>
                </c:pt>
                <c:pt idx="53179">
                  <c:v>-119.24</c:v>
                </c:pt>
                <c:pt idx="53180">
                  <c:v>-119.224</c:v>
                </c:pt>
                <c:pt idx="53181">
                  <c:v>-119.208</c:v>
                </c:pt>
                <c:pt idx="53182">
                  <c:v>-119.19199999999999</c:v>
                </c:pt>
                <c:pt idx="53183">
                  <c:v>-119.176</c:v>
                </c:pt>
                <c:pt idx="53184">
                  <c:v>-119.16</c:v>
                </c:pt>
                <c:pt idx="53185">
                  <c:v>-119.14400000000001</c:v>
                </c:pt>
                <c:pt idx="53186">
                  <c:v>-119.128</c:v>
                </c:pt>
                <c:pt idx="53187">
                  <c:v>-119.11199999999999</c:v>
                </c:pt>
                <c:pt idx="53188">
                  <c:v>-119.096</c:v>
                </c:pt>
                <c:pt idx="53189">
                  <c:v>-119.08</c:v>
                </c:pt>
                <c:pt idx="53190">
                  <c:v>-119.06399999999999</c:v>
                </c:pt>
                <c:pt idx="53191">
                  <c:v>-119.048</c:v>
                </c:pt>
                <c:pt idx="53192">
                  <c:v>-119.032</c:v>
                </c:pt>
                <c:pt idx="53193">
                  <c:v>-119.01600000000001</c:v>
                </c:pt>
                <c:pt idx="53194">
                  <c:v>-119</c:v>
                </c:pt>
                <c:pt idx="53195">
                  <c:v>-118.98399999999999</c:v>
                </c:pt>
                <c:pt idx="53196">
                  <c:v>-118.968</c:v>
                </c:pt>
                <c:pt idx="53197">
                  <c:v>-118.952</c:v>
                </c:pt>
                <c:pt idx="53198">
                  <c:v>-118.93600000000001</c:v>
                </c:pt>
                <c:pt idx="53199">
                  <c:v>-118.92</c:v>
                </c:pt>
                <c:pt idx="53200">
                  <c:v>-118.904</c:v>
                </c:pt>
                <c:pt idx="53201">
                  <c:v>-118.88800000000001</c:v>
                </c:pt>
                <c:pt idx="53202">
                  <c:v>-118.872</c:v>
                </c:pt>
                <c:pt idx="53203">
                  <c:v>-118.85599999999999</c:v>
                </c:pt>
                <c:pt idx="53204">
                  <c:v>-118.84</c:v>
                </c:pt>
                <c:pt idx="53205">
                  <c:v>-118.824</c:v>
                </c:pt>
                <c:pt idx="53206">
                  <c:v>-118.80800000000001</c:v>
                </c:pt>
                <c:pt idx="53207">
                  <c:v>-118.792</c:v>
                </c:pt>
                <c:pt idx="53208">
                  <c:v>-118.776</c:v>
                </c:pt>
                <c:pt idx="53209">
                  <c:v>-118.76</c:v>
                </c:pt>
                <c:pt idx="53210">
                  <c:v>-118.744</c:v>
                </c:pt>
                <c:pt idx="53211">
                  <c:v>-118.72799999999999</c:v>
                </c:pt>
                <c:pt idx="53212">
                  <c:v>-118.712</c:v>
                </c:pt>
                <c:pt idx="53213">
                  <c:v>-118.696</c:v>
                </c:pt>
                <c:pt idx="53214">
                  <c:v>-118.68</c:v>
                </c:pt>
                <c:pt idx="53215">
                  <c:v>-118.664</c:v>
                </c:pt>
                <c:pt idx="53216">
                  <c:v>-118.648</c:v>
                </c:pt>
                <c:pt idx="53217">
                  <c:v>-118.63200000000001</c:v>
                </c:pt>
                <c:pt idx="53218">
                  <c:v>-118.616</c:v>
                </c:pt>
                <c:pt idx="53219">
                  <c:v>-118.6</c:v>
                </c:pt>
                <c:pt idx="53220">
                  <c:v>-118.584</c:v>
                </c:pt>
                <c:pt idx="53221">
                  <c:v>-118.568</c:v>
                </c:pt>
                <c:pt idx="53222">
                  <c:v>-118.55200000000001</c:v>
                </c:pt>
                <c:pt idx="53223">
                  <c:v>-118.536</c:v>
                </c:pt>
                <c:pt idx="53224">
                  <c:v>-118.52</c:v>
                </c:pt>
                <c:pt idx="53225">
                  <c:v>-118.504</c:v>
                </c:pt>
                <c:pt idx="53226">
                  <c:v>-118.488</c:v>
                </c:pt>
                <c:pt idx="53227">
                  <c:v>-118.47199999999999</c:v>
                </c:pt>
                <c:pt idx="53228">
                  <c:v>-118.456</c:v>
                </c:pt>
                <c:pt idx="53229">
                  <c:v>-118.44</c:v>
                </c:pt>
                <c:pt idx="53230">
                  <c:v>-118.42400000000001</c:v>
                </c:pt>
                <c:pt idx="53231">
                  <c:v>-118.408</c:v>
                </c:pt>
                <c:pt idx="53232">
                  <c:v>-118.392</c:v>
                </c:pt>
                <c:pt idx="53233">
                  <c:v>-118.376</c:v>
                </c:pt>
                <c:pt idx="53234">
                  <c:v>-118.36</c:v>
                </c:pt>
                <c:pt idx="53235">
                  <c:v>-118.34399999999999</c:v>
                </c:pt>
                <c:pt idx="53236">
                  <c:v>-118.328</c:v>
                </c:pt>
                <c:pt idx="53237">
                  <c:v>-118.312</c:v>
                </c:pt>
                <c:pt idx="53238">
                  <c:v>-118.29600000000001</c:v>
                </c:pt>
                <c:pt idx="53239">
                  <c:v>-118.28</c:v>
                </c:pt>
                <c:pt idx="53240">
                  <c:v>-118.264</c:v>
                </c:pt>
                <c:pt idx="53241">
                  <c:v>-118.248</c:v>
                </c:pt>
                <c:pt idx="53242">
                  <c:v>-118.232</c:v>
                </c:pt>
                <c:pt idx="53243">
                  <c:v>-118.21599999999999</c:v>
                </c:pt>
                <c:pt idx="53244">
                  <c:v>-118.2</c:v>
                </c:pt>
                <c:pt idx="53245">
                  <c:v>-118.184</c:v>
                </c:pt>
                <c:pt idx="53246">
                  <c:v>-118.16800000000001</c:v>
                </c:pt>
                <c:pt idx="53247">
                  <c:v>-118.152</c:v>
                </c:pt>
                <c:pt idx="53248">
                  <c:v>-118.136</c:v>
                </c:pt>
                <c:pt idx="53249">
                  <c:v>-118.12</c:v>
                </c:pt>
                <c:pt idx="53250">
                  <c:v>-118.104</c:v>
                </c:pt>
                <c:pt idx="53251">
                  <c:v>-118.08799999999999</c:v>
                </c:pt>
                <c:pt idx="53252">
                  <c:v>-118.072</c:v>
                </c:pt>
                <c:pt idx="53253">
                  <c:v>-118.056</c:v>
                </c:pt>
                <c:pt idx="53254">
                  <c:v>-118.04</c:v>
                </c:pt>
                <c:pt idx="53255">
                  <c:v>-118.024</c:v>
                </c:pt>
                <c:pt idx="53256">
                  <c:v>-118.008</c:v>
                </c:pt>
                <c:pt idx="53257">
                  <c:v>-117.992</c:v>
                </c:pt>
                <c:pt idx="53258">
                  <c:v>-117.976</c:v>
                </c:pt>
                <c:pt idx="53259">
                  <c:v>-117.96</c:v>
                </c:pt>
                <c:pt idx="53260">
                  <c:v>-117.944</c:v>
                </c:pt>
                <c:pt idx="53261">
                  <c:v>-117.928</c:v>
                </c:pt>
                <c:pt idx="53262">
                  <c:v>-117.91200000000001</c:v>
                </c:pt>
                <c:pt idx="53263">
                  <c:v>-117.896</c:v>
                </c:pt>
                <c:pt idx="53264">
                  <c:v>-117.88</c:v>
                </c:pt>
                <c:pt idx="53265">
                  <c:v>-117.864</c:v>
                </c:pt>
                <c:pt idx="53266">
                  <c:v>-117.848</c:v>
                </c:pt>
                <c:pt idx="53267">
                  <c:v>-117.83199999999999</c:v>
                </c:pt>
                <c:pt idx="53268">
                  <c:v>-117.816</c:v>
                </c:pt>
                <c:pt idx="53269">
                  <c:v>-117.8</c:v>
                </c:pt>
                <c:pt idx="53270">
                  <c:v>-117.78400000000001</c:v>
                </c:pt>
                <c:pt idx="53271">
                  <c:v>-117.768</c:v>
                </c:pt>
                <c:pt idx="53272">
                  <c:v>-117.752</c:v>
                </c:pt>
                <c:pt idx="53273">
                  <c:v>-117.736</c:v>
                </c:pt>
                <c:pt idx="53274">
                  <c:v>-117.72</c:v>
                </c:pt>
                <c:pt idx="53275">
                  <c:v>-117.70399999999999</c:v>
                </c:pt>
                <c:pt idx="53276">
                  <c:v>-117.688</c:v>
                </c:pt>
                <c:pt idx="53277">
                  <c:v>-117.672</c:v>
                </c:pt>
                <c:pt idx="53278">
                  <c:v>-117.65600000000001</c:v>
                </c:pt>
                <c:pt idx="53279">
                  <c:v>-117.64</c:v>
                </c:pt>
                <c:pt idx="53280">
                  <c:v>-117.624</c:v>
                </c:pt>
                <c:pt idx="53281">
                  <c:v>-117.608</c:v>
                </c:pt>
                <c:pt idx="53282">
                  <c:v>-117.592</c:v>
                </c:pt>
                <c:pt idx="53283">
                  <c:v>-117.57599999999999</c:v>
                </c:pt>
                <c:pt idx="53284">
                  <c:v>-117.56</c:v>
                </c:pt>
                <c:pt idx="53285">
                  <c:v>-117.544</c:v>
                </c:pt>
                <c:pt idx="53286">
                  <c:v>-117.52800000000001</c:v>
                </c:pt>
                <c:pt idx="53287">
                  <c:v>-117.512</c:v>
                </c:pt>
                <c:pt idx="53288">
                  <c:v>-117.496</c:v>
                </c:pt>
                <c:pt idx="53289">
                  <c:v>-117.48</c:v>
                </c:pt>
                <c:pt idx="53290">
                  <c:v>-117.464</c:v>
                </c:pt>
                <c:pt idx="53291">
                  <c:v>-117.44799999999999</c:v>
                </c:pt>
                <c:pt idx="53292">
                  <c:v>-117.432</c:v>
                </c:pt>
                <c:pt idx="53293">
                  <c:v>-117.416</c:v>
                </c:pt>
                <c:pt idx="53294">
                  <c:v>-117.4</c:v>
                </c:pt>
                <c:pt idx="53295">
                  <c:v>-117.384</c:v>
                </c:pt>
                <c:pt idx="53296">
                  <c:v>-117.36799999999999</c:v>
                </c:pt>
                <c:pt idx="53297">
                  <c:v>-117.352</c:v>
                </c:pt>
                <c:pt idx="53298">
                  <c:v>-117.336</c:v>
                </c:pt>
                <c:pt idx="53299">
                  <c:v>-117.32</c:v>
                </c:pt>
                <c:pt idx="53300">
                  <c:v>-117.304</c:v>
                </c:pt>
                <c:pt idx="53301">
                  <c:v>-117.288</c:v>
                </c:pt>
                <c:pt idx="53302">
                  <c:v>-117.27200000000001</c:v>
                </c:pt>
                <c:pt idx="53303">
                  <c:v>-117.256</c:v>
                </c:pt>
                <c:pt idx="53304">
                  <c:v>-117.24</c:v>
                </c:pt>
                <c:pt idx="53305">
                  <c:v>-117.224</c:v>
                </c:pt>
                <c:pt idx="53306">
                  <c:v>-117.208</c:v>
                </c:pt>
                <c:pt idx="53307">
                  <c:v>-117.19199999999999</c:v>
                </c:pt>
                <c:pt idx="53308">
                  <c:v>-117.176</c:v>
                </c:pt>
                <c:pt idx="53309">
                  <c:v>-117.16</c:v>
                </c:pt>
                <c:pt idx="53310">
                  <c:v>-117.14400000000001</c:v>
                </c:pt>
                <c:pt idx="53311">
                  <c:v>-117.128</c:v>
                </c:pt>
                <c:pt idx="53312">
                  <c:v>-117.11199999999999</c:v>
                </c:pt>
                <c:pt idx="53313">
                  <c:v>-117.096</c:v>
                </c:pt>
                <c:pt idx="53314">
                  <c:v>-117.08</c:v>
                </c:pt>
                <c:pt idx="53315">
                  <c:v>-117.06399999999999</c:v>
                </c:pt>
                <c:pt idx="53316">
                  <c:v>-117.048</c:v>
                </c:pt>
                <c:pt idx="53317">
                  <c:v>-117.032</c:v>
                </c:pt>
                <c:pt idx="53318">
                  <c:v>-117.01600000000001</c:v>
                </c:pt>
                <c:pt idx="53319">
                  <c:v>-117</c:v>
                </c:pt>
                <c:pt idx="53320">
                  <c:v>-116.98399999999999</c:v>
                </c:pt>
                <c:pt idx="53321">
                  <c:v>-116.968</c:v>
                </c:pt>
                <c:pt idx="53322">
                  <c:v>-116.952</c:v>
                </c:pt>
                <c:pt idx="53323">
                  <c:v>-116.93600000000001</c:v>
                </c:pt>
                <c:pt idx="53324">
                  <c:v>-116.92</c:v>
                </c:pt>
                <c:pt idx="53325">
                  <c:v>-116.904</c:v>
                </c:pt>
                <c:pt idx="53326">
                  <c:v>-116.88800000000001</c:v>
                </c:pt>
                <c:pt idx="53327">
                  <c:v>-116.872</c:v>
                </c:pt>
                <c:pt idx="53328">
                  <c:v>-116.85599999999999</c:v>
                </c:pt>
                <c:pt idx="53329">
                  <c:v>-116.84</c:v>
                </c:pt>
                <c:pt idx="53330">
                  <c:v>-116.824</c:v>
                </c:pt>
                <c:pt idx="53331">
                  <c:v>-116.80800000000001</c:v>
                </c:pt>
                <c:pt idx="53332">
                  <c:v>-116.792</c:v>
                </c:pt>
                <c:pt idx="53333">
                  <c:v>-116.776</c:v>
                </c:pt>
                <c:pt idx="53334">
                  <c:v>-116.76</c:v>
                </c:pt>
                <c:pt idx="53335">
                  <c:v>-116.744</c:v>
                </c:pt>
                <c:pt idx="53336">
                  <c:v>-116.72799999999999</c:v>
                </c:pt>
                <c:pt idx="53337">
                  <c:v>-116.712</c:v>
                </c:pt>
                <c:pt idx="53338">
                  <c:v>-116.696</c:v>
                </c:pt>
                <c:pt idx="53339">
                  <c:v>-116.68</c:v>
                </c:pt>
                <c:pt idx="53340">
                  <c:v>-116.664</c:v>
                </c:pt>
                <c:pt idx="53341">
                  <c:v>-116.648</c:v>
                </c:pt>
                <c:pt idx="53342">
                  <c:v>-116.63200000000001</c:v>
                </c:pt>
                <c:pt idx="53343">
                  <c:v>-116.616</c:v>
                </c:pt>
                <c:pt idx="53344">
                  <c:v>-116.6</c:v>
                </c:pt>
                <c:pt idx="53345">
                  <c:v>-116.584</c:v>
                </c:pt>
                <c:pt idx="53346">
                  <c:v>-116.568</c:v>
                </c:pt>
                <c:pt idx="53347">
                  <c:v>-116.55200000000001</c:v>
                </c:pt>
                <c:pt idx="53348">
                  <c:v>-116.536</c:v>
                </c:pt>
                <c:pt idx="53349">
                  <c:v>-116.52</c:v>
                </c:pt>
                <c:pt idx="53350">
                  <c:v>-116.504</c:v>
                </c:pt>
                <c:pt idx="53351">
                  <c:v>-116.488</c:v>
                </c:pt>
                <c:pt idx="53352">
                  <c:v>-116.47199999999999</c:v>
                </c:pt>
                <c:pt idx="53353">
                  <c:v>-116.456</c:v>
                </c:pt>
                <c:pt idx="53354">
                  <c:v>-116.44</c:v>
                </c:pt>
                <c:pt idx="53355">
                  <c:v>-116.42400000000001</c:v>
                </c:pt>
                <c:pt idx="53356">
                  <c:v>-116.408</c:v>
                </c:pt>
                <c:pt idx="53357">
                  <c:v>-116.392</c:v>
                </c:pt>
                <c:pt idx="53358">
                  <c:v>-116.376</c:v>
                </c:pt>
                <c:pt idx="53359">
                  <c:v>-116.36</c:v>
                </c:pt>
                <c:pt idx="53360">
                  <c:v>-116.34399999999999</c:v>
                </c:pt>
                <c:pt idx="53361">
                  <c:v>-116.328</c:v>
                </c:pt>
                <c:pt idx="53362">
                  <c:v>-116.312</c:v>
                </c:pt>
                <c:pt idx="53363">
                  <c:v>-116.29600000000001</c:v>
                </c:pt>
                <c:pt idx="53364">
                  <c:v>-116.28</c:v>
                </c:pt>
                <c:pt idx="53365">
                  <c:v>-116.264</c:v>
                </c:pt>
                <c:pt idx="53366">
                  <c:v>-116.248</c:v>
                </c:pt>
                <c:pt idx="53367">
                  <c:v>-116.232</c:v>
                </c:pt>
                <c:pt idx="53368">
                  <c:v>-116.21599999999999</c:v>
                </c:pt>
                <c:pt idx="53369">
                  <c:v>-116.2</c:v>
                </c:pt>
                <c:pt idx="53370">
                  <c:v>-116.184</c:v>
                </c:pt>
                <c:pt idx="53371">
                  <c:v>-116.16800000000001</c:v>
                </c:pt>
                <c:pt idx="53372">
                  <c:v>-116.152</c:v>
                </c:pt>
                <c:pt idx="53373">
                  <c:v>-116.136</c:v>
                </c:pt>
                <c:pt idx="53374">
                  <c:v>-116.12</c:v>
                </c:pt>
                <c:pt idx="53375">
                  <c:v>-116.104</c:v>
                </c:pt>
                <c:pt idx="53376">
                  <c:v>-116.08799999999999</c:v>
                </c:pt>
                <c:pt idx="53377">
                  <c:v>-116.072</c:v>
                </c:pt>
                <c:pt idx="53378">
                  <c:v>-116.056</c:v>
                </c:pt>
                <c:pt idx="53379">
                  <c:v>-116.04</c:v>
                </c:pt>
                <c:pt idx="53380">
                  <c:v>-116.024</c:v>
                </c:pt>
                <c:pt idx="53381">
                  <c:v>-116.008</c:v>
                </c:pt>
                <c:pt idx="53382">
                  <c:v>-115.992</c:v>
                </c:pt>
                <c:pt idx="53383">
                  <c:v>-115.976</c:v>
                </c:pt>
                <c:pt idx="53384">
                  <c:v>-115.96</c:v>
                </c:pt>
                <c:pt idx="53385">
                  <c:v>-115.944</c:v>
                </c:pt>
                <c:pt idx="53386">
                  <c:v>-115.928</c:v>
                </c:pt>
                <c:pt idx="53387">
                  <c:v>-115.91200000000001</c:v>
                </c:pt>
                <c:pt idx="53388">
                  <c:v>-115.896</c:v>
                </c:pt>
                <c:pt idx="53389">
                  <c:v>-115.88</c:v>
                </c:pt>
                <c:pt idx="53390">
                  <c:v>-115.864</c:v>
                </c:pt>
                <c:pt idx="53391">
                  <c:v>-115.848</c:v>
                </c:pt>
                <c:pt idx="53392">
                  <c:v>-115.83199999999999</c:v>
                </c:pt>
                <c:pt idx="53393">
                  <c:v>-115.816</c:v>
                </c:pt>
                <c:pt idx="53394">
                  <c:v>-115.8</c:v>
                </c:pt>
                <c:pt idx="53395">
                  <c:v>-115.78400000000001</c:v>
                </c:pt>
                <c:pt idx="53396">
                  <c:v>-115.768</c:v>
                </c:pt>
                <c:pt idx="53397">
                  <c:v>-115.752</c:v>
                </c:pt>
                <c:pt idx="53398">
                  <c:v>-115.736</c:v>
                </c:pt>
                <c:pt idx="53399">
                  <c:v>-115.72</c:v>
                </c:pt>
                <c:pt idx="53400">
                  <c:v>-115.70399999999999</c:v>
                </c:pt>
                <c:pt idx="53401">
                  <c:v>-115.688</c:v>
                </c:pt>
                <c:pt idx="53402">
                  <c:v>-115.672</c:v>
                </c:pt>
                <c:pt idx="53403">
                  <c:v>-115.65600000000001</c:v>
                </c:pt>
                <c:pt idx="53404">
                  <c:v>-115.64</c:v>
                </c:pt>
                <c:pt idx="53405">
                  <c:v>-115.624</c:v>
                </c:pt>
                <c:pt idx="53406">
                  <c:v>-115.608</c:v>
                </c:pt>
                <c:pt idx="53407">
                  <c:v>-115.592</c:v>
                </c:pt>
                <c:pt idx="53408">
                  <c:v>-115.57599999999999</c:v>
                </c:pt>
                <c:pt idx="53409">
                  <c:v>-115.56</c:v>
                </c:pt>
                <c:pt idx="53410">
                  <c:v>-115.544</c:v>
                </c:pt>
                <c:pt idx="53411">
                  <c:v>-115.52800000000001</c:v>
                </c:pt>
                <c:pt idx="53412">
                  <c:v>-115.512</c:v>
                </c:pt>
                <c:pt idx="53413">
                  <c:v>-115.496</c:v>
                </c:pt>
                <c:pt idx="53414">
                  <c:v>-115.48</c:v>
                </c:pt>
                <c:pt idx="53415">
                  <c:v>-115.464</c:v>
                </c:pt>
                <c:pt idx="53416">
                  <c:v>-115.44799999999999</c:v>
                </c:pt>
                <c:pt idx="53417">
                  <c:v>-115.432</c:v>
                </c:pt>
                <c:pt idx="53418">
                  <c:v>-115.416</c:v>
                </c:pt>
                <c:pt idx="53419">
                  <c:v>-115.4</c:v>
                </c:pt>
                <c:pt idx="53420">
                  <c:v>-115.384</c:v>
                </c:pt>
                <c:pt idx="53421">
                  <c:v>-115.36799999999999</c:v>
                </c:pt>
                <c:pt idx="53422">
                  <c:v>-115.352</c:v>
                </c:pt>
                <c:pt idx="53423">
                  <c:v>-115.336</c:v>
                </c:pt>
                <c:pt idx="53424">
                  <c:v>-115.32</c:v>
                </c:pt>
                <c:pt idx="53425">
                  <c:v>-115.304</c:v>
                </c:pt>
                <c:pt idx="53426">
                  <c:v>-115.288</c:v>
                </c:pt>
                <c:pt idx="53427">
                  <c:v>-115.27200000000001</c:v>
                </c:pt>
                <c:pt idx="53428">
                  <c:v>-115.256</c:v>
                </c:pt>
                <c:pt idx="53429">
                  <c:v>-115.24</c:v>
                </c:pt>
                <c:pt idx="53430">
                  <c:v>-115.224</c:v>
                </c:pt>
                <c:pt idx="53431">
                  <c:v>-115.208</c:v>
                </c:pt>
                <c:pt idx="53432">
                  <c:v>-115.19199999999999</c:v>
                </c:pt>
                <c:pt idx="53433">
                  <c:v>-115.176</c:v>
                </c:pt>
                <c:pt idx="53434">
                  <c:v>-115.16</c:v>
                </c:pt>
                <c:pt idx="53435">
                  <c:v>-115.14400000000001</c:v>
                </c:pt>
                <c:pt idx="53436">
                  <c:v>-115.128</c:v>
                </c:pt>
                <c:pt idx="53437">
                  <c:v>-115.11199999999999</c:v>
                </c:pt>
                <c:pt idx="53438">
                  <c:v>-115.096</c:v>
                </c:pt>
                <c:pt idx="53439">
                  <c:v>-115.08</c:v>
                </c:pt>
                <c:pt idx="53440">
                  <c:v>-115.06399999999999</c:v>
                </c:pt>
                <c:pt idx="53441">
                  <c:v>-115.048</c:v>
                </c:pt>
                <c:pt idx="53442">
                  <c:v>-115.032</c:v>
                </c:pt>
                <c:pt idx="53443">
                  <c:v>-115.01600000000001</c:v>
                </c:pt>
                <c:pt idx="53444">
                  <c:v>-115</c:v>
                </c:pt>
                <c:pt idx="53445">
                  <c:v>-114.98399999999999</c:v>
                </c:pt>
                <c:pt idx="53446">
                  <c:v>-114.968</c:v>
                </c:pt>
                <c:pt idx="53447">
                  <c:v>-114.952</c:v>
                </c:pt>
                <c:pt idx="53448">
                  <c:v>-114.93600000000001</c:v>
                </c:pt>
                <c:pt idx="53449">
                  <c:v>-114.92</c:v>
                </c:pt>
                <c:pt idx="53450">
                  <c:v>-114.904</c:v>
                </c:pt>
                <c:pt idx="53451">
                  <c:v>-114.88800000000001</c:v>
                </c:pt>
                <c:pt idx="53452">
                  <c:v>-114.872</c:v>
                </c:pt>
                <c:pt idx="53453">
                  <c:v>-114.85599999999999</c:v>
                </c:pt>
                <c:pt idx="53454">
                  <c:v>-114.84</c:v>
                </c:pt>
                <c:pt idx="53455">
                  <c:v>-114.824</c:v>
                </c:pt>
                <c:pt idx="53456">
                  <c:v>-114.80800000000001</c:v>
                </c:pt>
                <c:pt idx="53457">
                  <c:v>-114.792</c:v>
                </c:pt>
                <c:pt idx="53458">
                  <c:v>-114.776</c:v>
                </c:pt>
                <c:pt idx="53459">
                  <c:v>-114.76</c:v>
                </c:pt>
                <c:pt idx="53460">
                  <c:v>-114.744</c:v>
                </c:pt>
                <c:pt idx="53461">
                  <c:v>-114.72799999999999</c:v>
                </c:pt>
                <c:pt idx="53462">
                  <c:v>-114.712</c:v>
                </c:pt>
                <c:pt idx="53463">
                  <c:v>-114.696</c:v>
                </c:pt>
                <c:pt idx="53464">
                  <c:v>-114.68</c:v>
                </c:pt>
                <c:pt idx="53465">
                  <c:v>-114.664</c:v>
                </c:pt>
                <c:pt idx="53466">
                  <c:v>-114.648</c:v>
                </c:pt>
                <c:pt idx="53467">
                  <c:v>-114.63200000000001</c:v>
                </c:pt>
                <c:pt idx="53468">
                  <c:v>-114.616</c:v>
                </c:pt>
                <c:pt idx="53469">
                  <c:v>-114.6</c:v>
                </c:pt>
                <c:pt idx="53470">
                  <c:v>-114.584</c:v>
                </c:pt>
                <c:pt idx="53471">
                  <c:v>-114.568</c:v>
                </c:pt>
                <c:pt idx="53472">
                  <c:v>-114.55200000000001</c:v>
                </c:pt>
                <c:pt idx="53473">
                  <c:v>-114.536</c:v>
                </c:pt>
                <c:pt idx="53474">
                  <c:v>-114.52</c:v>
                </c:pt>
                <c:pt idx="53475">
                  <c:v>-114.504</c:v>
                </c:pt>
                <c:pt idx="53476">
                  <c:v>-114.488</c:v>
                </c:pt>
                <c:pt idx="53477">
                  <c:v>-114.47199999999999</c:v>
                </c:pt>
                <c:pt idx="53478">
                  <c:v>-114.456</c:v>
                </c:pt>
                <c:pt idx="53479">
                  <c:v>-114.44</c:v>
                </c:pt>
                <c:pt idx="53480">
                  <c:v>-114.42400000000001</c:v>
                </c:pt>
                <c:pt idx="53481">
                  <c:v>-114.408</c:v>
                </c:pt>
                <c:pt idx="53482">
                  <c:v>-114.392</c:v>
                </c:pt>
                <c:pt idx="53483">
                  <c:v>-114.376</c:v>
                </c:pt>
                <c:pt idx="53484">
                  <c:v>-114.36</c:v>
                </c:pt>
                <c:pt idx="53485">
                  <c:v>-114.34399999999999</c:v>
                </c:pt>
                <c:pt idx="53486">
                  <c:v>-114.328</c:v>
                </c:pt>
                <c:pt idx="53487">
                  <c:v>-114.312</c:v>
                </c:pt>
                <c:pt idx="53488">
                  <c:v>-114.29600000000001</c:v>
                </c:pt>
                <c:pt idx="53489">
                  <c:v>-114.28</c:v>
                </c:pt>
                <c:pt idx="53490">
                  <c:v>-114.264</c:v>
                </c:pt>
                <c:pt idx="53491">
                  <c:v>-114.248</c:v>
                </c:pt>
                <c:pt idx="53492">
                  <c:v>-114.232</c:v>
                </c:pt>
                <c:pt idx="53493">
                  <c:v>-114.21599999999999</c:v>
                </c:pt>
                <c:pt idx="53494">
                  <c:v>-114.2</c:v>
                </c:pt>
                <c:pt idx="53495">
                  <c:v>-114.184</c:v>
                </c:pt>
                <c:pt idx="53496">
                  <c:v>-114.16800000000001</c:v>
                </c:pt>
                <c:pt idx="53497">
                  <c:v>-114.152</c:v>
                </c:pt>
                <c:pt idx="53498">
                  <c:v>-114.136</c:v>
                </c:pt>
                <c:pt idx="53499">
                  <c:v>-114.12</c:v>
                </c:pt>
                <c:pt idx="53500">
                  <c:v>-114.104</c:v>
                </c:pt>
                <c:pt idx="53501">
                  <c:v>-114.08799999999999</c:v>
                </c:pt>
                <c:pt idx="53502">
                  <c:v>-114.072</c:v>
                </c:pt>
                <c:pt idx="53503">
                  <c:v>-114.056</c:v>
                </c:pt>
                <c:pt idx="53504">
                  <c:v>-114.04</c:v>
                </c:pt>
                <c:pt idx="53505">
                  <c:v>-114.024</c:v>
                </c:pt>
                <c:pt idx="53506">
                  <c:v>-114.008</c:v>
                </c:pt>
                <c:pt idx="53507">
                  <c:v>-113.992</c:v>
                </c:pt>
                <c:pt idx="53508">
                  <c:v>-113.976</c:v>
                </c:pt>
                <c:pt idx="53509">
                  <c:v>-113.96</c:v>
                </c:pt>
                <c:pt idx="53510">
                  <c:v>-113.944</c:v>
                </c:pt>
                <c:pt idx="53511">
                  <c:v>-113.928</c:v>
                </c:pt>
                <c:pt idx="53512">
                  <c:v>-113.91200000000001</c:v>
                </c:pt>
                <c:pt idx="53513">
                  <c:v>-113.896</c:v>
                </c:pt>
                <c:pt idx="53514">
                  <c:v>-113.88</c:v>
                </c:pt>
                <c:pt idx="53515">
                  <c:v>-113.864</c:v>
                </c:pt>
                <c:pt idx="53516">
                  <c:v>-113.848</c:v>
                </c:pt>
                <c:pt idx="53517">
                  <c:v>-113.83199999999999</c:v>
                </c:pt>
                <c:pt idx="53518">
                  <c:v>-113.816</c:v>
                </c:pt>
                <c:pt idx="53519">
                  <c:v>-113.8</c:v>
                </c:pt>
                <c:pt idx="53520">
                  <c:v>-113.78400000000001</c:v>
                </c:pt>
                <c:pt idx="53521">
                  <c:v>-113.768</c:v>
                </c:pt>
                <c:pt idx="53522">
                  <c:v>-113.752</c:v>
                </c:pt>
                <c:pt idx="53523">
                  <c:v>-113.736</c:v>
                </c:pt>
                <c:pt idx="53524">
                  <c:v>-113.72</c:v>
                </c:pt>
                <c:pt idx="53525">
                  <c:v>-113.70399999999999</c:v>
                </c:pt>
                <c:pt idx="53526">
                  <c:v>-113.688</c:v>
                </c:pt>
                <c:pt idx="53527">
                  <c:v>-113.672</c:v>
                </c:pt>
                <c:pt idx="53528">
                  <c:v>-113.65600000000001</c:v>
                </c:pt>
                <c:pt idx="53529">
                  <c:v>-113.64</c:v>
                </c:pt>
                <c:pt idx="53530">
                  <c:v>-113.624</c:v>
                </c:pt>
                <c:pt idx="53531">
                  <c:v>-113.608</c:v>
                </c:pt>
                <c:pt idx="53532">
                  <c:v>-113.592</c:v>
                </c:pt>
                <c:pt idx="53533">
                  <c:v>-113.57599999999999</c:v>
                </c:pt>
                <c:pt idx="53534">
                  <c:v>-113.56</c:v>
                </c:pt>
                <c:pt idx="53535">
                  <c:v>-113.544</c:v>
                </c:pt>
                <c:pt idx="53536">
                  <c:v>-113.52800000000001</c:v>
                </c:pt>
                <c:pt idx="53537">
                  <c:v>-113.512</c:v>
                </c:pt>
                <c:pt idx="53538">
                  <c:v>-113.496</c:v>
                </c:pt>
                <c:pt idx="53539">
                  <c:v>-113.48</c:v>
                </c:pt>
                <c:pt idx="53540">
                  <c:v>-113.464</c:v>
                </c:pt>
                <c:pt idx="53541">
                  <c:v>-113.44799999999999</c:v>
                </c:pt>
                <c:pt idx="53542">
                  <c:v>-113.432</c:v>
                </c:pt>
                <c:pt idx="53543">
                  <c:v>-113.416</c:v>
                </c:pt>
                <c:pt idx="53544">
                  <c:v>-113.4</c:v>
                </c:pt>
                <c:pt idx="53545">
                  <c:v>-113.384</c:v>
                </c:pt>
                <c:pt idx="53546">
                  <c:v>-113.36799999999999</c:v>
                </c:pt>
                <c:pt idx="53547">
                  <c:v>-113.352</c:v>
                </c:pt>
                <c:pt idx="53548">
                  <c:v>-113.336</c:v>
                </c:pt>
                <c:pt idx="53549">
                  <c:v>-113.32</c:v>
                </c:pt>
                <c:pt idx="53550">
                  <c:v>-113.304</c:v>
                </c:pt>
                <c:pt idx="53551">
                  <c:v>-113.288</c:v>
                </c:pt>
                <c:pt idx="53552">
                  <c:v>-113.27200000000001</c:v>
                </c:pt>
                <c:pt idx="53553">
                  <c:v>-113.256</c:v>
                </c:pt>
                <c:pt idx="53554">
                  <c:v>-113.24</c:v>
                </c:pt>
                <c:pt idx="53555">
                  <c:v>-113.224</c:v>
                </c:pt>
                <c:pt idx="53556">
                  <c:v>-113.208</c:v>
                </c:pt>
                <c:pt idx="53557">
                  <c:v>-113.19199999999999</c:v>
                </c:pt>
                <c:pt idx="53558">
                  <c:v>-113.176</c:v>
                </c:pt>
                <c:pt idx="53559">
                  <c:v>-113.16</c:v>
                </c:pt>
                <c:pt idx="53560">
                  <c:v>-113.14400000000001</c:v>
                </c:pt>
                <c:pt idx="53561">
                  <c:v>-113.128</c:v>
                </c:pt>
                <c:pt idx="53562">
                  <c:v>-113.11199999999999</c:v>
                </c:pt>
                <c:pt idx="53563">
                  <c:v>-113.096</c:v>
                </c:pt>
                <c:pt idx="53564">
                  <c:v>-113.08</c:v>
                </c:pt>
                <c:pt idx="53565">
                  <c:v>-113.06399999999999</c:v>
                </c:pt>
                <c:pt idx="53566">
                  <c:v>-113.048</c:v>
                </c:pt>
                <c:pt idx="53567">
                  <c:v>-113.032</c:v>
                </c:pt>
                <c:pt idx="53568">
                  <c:v>-113.01600000000001</c:v>
                </c:pt>
                <c:pt idx="53569">
                  <c:v>-113</c:v>
                </c:pt>
                <c:pt idx="53570">
                  <c:v>-112.98399999999999</c:v>
                </c:pt>
                <c:pt idx="53571">
                  <c:v>-112.968</c:v>
                </c:pt>
                <c:pt idx="53572">
                  <c:v>-112.952</c:v>
                </c:pt>
                <c:pt idx="53573">
                  <c:v>-112.93600000000001</c:v>
                </c:pt>
                <c:pt idx="53574">
                  <c:v>-112.92</c:v>
                </c:pt>
                <c:pt idx="53575">
                  <c:v>-112.904</c:v>
                </c:pt>
                <c:pt idx="53576">
                  <c:v>-112.88800000000001</c:v>
                </c:pt>
                <c:pt idx="53577">
                  <c:v>-112.872</c:v>
                </c:pt>
                <c:pt idx="53578">
                  <c:v>-112.85599999999999</c:v>
                </c:pt>
                <c:pt idx="53579">
                  <c:v>-112.84</c:v>
                </c:pt>
                <c:pt idx="53580">
                  <c:v>-112.824</c:v>
                </c:pt>
                <c:pt idx="53581">
                  <c:v>-112.80800000000001</c:v>
                </c:pt>
                <c:pt idx="53582">
                  <c:v>-112.792</c:v>
                </c:pt>
                <c:pt idx="53583">
                  <c:v>-112.776</c:v>
                </c:pt>
                <c:pt idx="53584">
                  <c:v>-112.76</c:v>
                </c:pt>
                <c:pt idx="53585">
                  <c:v>-112.744</c:v>
                </c:pt>
                <c:pt idx="53586">
                  <c:v>-112.72799999999999</c:v>
                </c:pt>
                <c:pt idx="53587">
                  <c:v>-112.712</c:v>
                </c:pt>
                <c:pt idx="53588">
                  <c:v>-112.696</c:v>
                </c:pt>
                <c:pt idx="53589">
                  <c:v>-112.68</c:v>
                </c:pt>
                <c:pt idx="53590">
                  <c:v>-112.664</c:v>
                </c:pt>
                <c:pt idx="53591">
                  <c:v>-112.648</c:v>
                </c:pt>
                <c:pt idx="53592">
                  <c:v>-112.63200000000001</c:v>
                </c:pt>
                <c:pt idx="53593">
                  <c:v>-112.616</c:v>
                </c:pt>
                <c:pt idx="53594">
                  <c:v>-112.6</c:v>
                </c:pt>
                <c:pt idx="53595">
                  <c:v>-112.584</c:v>
                </c:pt>
                <c:pt idx="53596">
                  <c:v>-112.568</c:v>
                </c:pt>
                <c:pt idx="53597">
                  <c:v>-112.55200000000001</c:v>
                </c:pt>
                <c:pt idx="53598">
                  <c:v>-112.536</c:v>
                </c:pt>
                <c:pt idx="53599">
                  <c:v>-112.52</c:v>
                </c:pt>
                <c:pt idx="53600">
                  <c:v>-112.504</c:v>
                </c:pt>
                <c:pt idx="53601">
                  <c:v>-112.488</c:v>
                </c:pt>
                <c:pt idx="53602">
                  <c:v>-112.47199999999999</c:v>
                </c:pt>
                <c:pt idx="53603">
                  <c:v>-112.456</c:v>
                </c:pt>
                <c:pt idx="53604">
                  <c:v>-112.44</c:v>
                </c:pt>
                <c:pt idx="53605">
                  <c:v>-112.42400000000001</c:v>
                </c:pt>
                <c:pt idx="53606">
                  <c:v>-112.408</c:v>
                </c:pt>
                <c:pt idx="53607">
                  <c:v>-112.392</c:v>
                </c:pt>
                <c:pt idx="53608">
                  <c:v>-112.376</c:v>
                </c:pt>
                <c:pt idx="53609">
                  <c:v>-112.36</c:v>
                </c:pt>
                <c:pt idx="53610">
                  <c:v>-112.34399999999999</c:v>
                </c:pt>
                <c:pt idx="53611">
                  <c:v>-112.328</c:v>
                </c:pt>
                <c:pt idx="53612">
                  <c:v>-112.312</c:v>
                </c:pt>
                <c:pt idx="53613">
                  <c:v>-112.29600000000001</c:v>
                </c:pt>
                <c:pt idx="53614">
                  <c:v>-112.28</c:v>
                </c:pt>
                <c:pt idx="53615">
                  <c:v>-112.264</c:v>
                </c:pt>
                <c:pt idx="53616">
                  <c:v>-112.248</c:v>
                </c:pt>
                <c:pt idx="53617">
                  <c:v>-112.232</c:v>
                </c:pt>
                <c:pt idx="53618">
                  <c:v>-112.21599999999999</c:v>
                </c:pt>
                <c:pt idx="53619">
                  <c:v>-112.2</c:v>
                </c:pt>
                <c:pt idx="53620">
                  <c:v>-112.184</c:v>
                </c:pt>
                <c:pt idx="53621">
                  <c:v>-112.16800000000001</c:v>
                </c:pt>
                <c:pt idx="53622">
                  <c:v>-112.152</c:v>
                </c:pt>
                <c:pt idx="53623">
                  <c:v>-112.136</c:v>
                </c:pt>
                <c:pt idx="53624">
                  <c:v>-112.12</c:v>
                </c:pt>
                <c:pt idx="53625">
                  <c:v>-112.104</c:v>
                </c:pt>
                <c:pt idx="53626">
                  <c:v>-112.08799999999999</c:v>
                </c:pt>
                <c:pt idx="53627">
                  <c:v>-112.072</c:v>
                </c:pt>
                <c:pt idx="53628">
                  <c:v>-112.056</c:v>
                </c:pt>
                <c:pt idx="53629">
                  <c:v>-112.04</c:v>
                </c:pt>
                <c:pt idx="53630">
                  <c:v>-112.024</c:v>
                </c:pt>
                <c:pt idx="53631">
                  <c:v>-112.008</c:v>
                </c:pt>
                <c:pt idx="53632">
                  <c:v>-111.992</c:v>
                </c:pt>
                <c:pt idx="53633">
                  <c:v>-111.976</c:v>
                </c:pt>
                <c:pt idx="53634">
                  <c:v>-111.96</c:v>
                </c:pt>
                <c:pt idx="53635">
                  <c:v>-111.944</c:v>
                </c:pt>
                <c:pt idx="53636">
                  <c:v>-111.928</c:v>
                </c:pt>
                <c:pt idx="53637">
                  <c:v>-111.91200000000001</c:v>
                </c:pt>
                <c:pt idx="53638">
                  <c:v>-111.896</c:v>
                </c:pt>
                <c:pt idx="53639">
                  <c:v>-111.88</c:v>
                </c:pt>
                <c:pt idx="53640">
                  <c:v>-111.864</c:v>
                </c:pt>
                <c:pt idx="53641">
                  <c:v>-111.848</c:v>
                </c:pt>
                <c:pt idx="53642">
                  <c:v>-111.83199999999999</c:v>
                </c:pt>
                <c:pt idx="53643">
                  <c:v>-111.816</c:v>
                </c:pt>
                <c:pt idx="53644">
                  <c:v>-111.8</c:v>
                </c:pt>
                <c:pt idx="53645">
                  <c:v>-111.78400000000001</c:v>
                </c:pt>
                <c:pt idx="53646">
                  <c:v>-111.768</c:v>
                </c:pt>
                <c:pt idx="53647">
                  <c:v>-111.752</c:v>
                </c:pt>
                <c:pt idx="53648">
                  <c:v>-111.736</c:v>
                </c:pt>
                <c:pt idx="53649">
                  <c:v>-111.72</c:v>
                </c:pt>
                <c:pt idx="53650">
                  <c:v>-111.70399999999999</c:v>
                </c:pt>
                <c:pt idx="53651">
                  <c:v>-111.688</c:v>
                </c:pt>
                <c:pt idx="53652">
                  <c:v>-111.672</c:v>
                </c:pt>
                <c:pt idx="53653">
                  <c:v>-111.65600000000001</c:v>
                </c:pt>
                <c:pt idx="53654">
                  <c:v>-111.64</c:v>
                </c:pt>
                <c:pt idx="53655">
                  <c:v>-111.624</c:v>
                </c:pt>
                <c:pt idx="53656">
                  <c:v>-111.608</c:v>
                </c:pt>
                <c:pt idx="53657">
                  <c:v>-111.592</c:v>
                </c:pt>
                <c:pt idx="53658">
                  <c:v>-111.57599999999999</c:v>
                </c:pt>
                <c:pt idx="53659">
                  <c:v>-111.56</c:v>
                </c:pt>
                <c:pt idx="53660">
                  <c:v>-111.544</c:v>
                </c:pt>
                <c:pt idx="53661">
                  <c:v>-111.52800000000001</c:v>
                </c:pt>
                <c:pt idx="53662">
                  <c:v>-111.512</c:v>
                </c:pt>
                <c:pt idx="53663">
                  <c:v>-111.496</c:v>
                </c:pt>
                <c:pt idx="53664">
                  <c:v>-111.48</c:v>
                </c:pt>
                <c:pt idx="53665">
                  <c:v>-111.464</c:v>
                </c:pt>
                <c:pt idx="53666">
                  <c:v>-111.44799999999999</c:v>
                </c:pt>
                <c:pt idx="53667">
                  <c:v>-111.432</c:v>
                </c:pt>
                <c:pt idx="53668">
                  <c:v>-111.416</c:v>
                </c:pt>
                <c:pt idx="53669">
                  <c:v>-111.4</c:v>
                </c:pt>
                <c:pt idx="53670">
                  <c:v>-111.384</c:v>
                </c:pt>
                <c:pt idx="53671">
                  <c:v>-111.36799999999999</c:v>
                </c:pt>
                <c:pt idx="53672">
                  <c:v>-111.352</c:v>
                </c:pt>
                <c:pt idx="53673">
                  <c:v>-111.336</c:v>
                </c:pt>
                <c:pt idx="53674">
                  <c:v>-111.32</c:v>
                </c:pt>
                <c:pt idx="53675">
                  <c:v>-111.304</c:v>
                </c:pt>
                <c:pt idx="53676">
                  <c:v>-111.288</c:v>
                </c:pt>
                <c:pt idx="53677">
                  <c:v>-111.27200000000001</c:v>
                </c:pt>
                <c:pt idx="53678">
                  <c:v>-111.256</c:v>
                </c:pt>
                <c:pt idx="53679">
                  <c:v>-111.24</c:v>
                </c:pt>
                <c:pt idx="53680">
                  <c:v>-111.224</c:v>
                </c:pt>
                <c:pt idx="53681">
                  <c:v>-111.208</c:v>
                </c:pt>
                <c:pt idx="53682">
                  <c:v>-111.19199999999999</c:v>
                </c:pt>
                <c:pt idx="53683">
                  <c:v>-111.176</c:v>
                </c:pt>
                <c:pt idx="53684">
                  <c:v>-111.16</c:v>
                </c:pt>
                <c:pt idx="53685">
                  <c:v>-111.14400000000001</c:v>
                </c:pt>
                <c:pt idx="53686">
                  <c:v>-111.128</c:v>
                </c:pt>
                <c:pt idx="53687">
                  <c:v>-111.11199999999999</c:v>
                </c:pt>
                <c:pt idx="53688">
                  <c:v>-111.096</c:v>
                </c:pt>
                <c:pt idx="53689">
                  <c:v>-111.08</c:v>
                </c:pt>
                <c:pt idx="53690">
                  <c:v>-111.06399999999999</c:v>
                </c:pt>
                <c:pt idx="53691">
                  <c:v>-111.048</c:v>
                </c:pt>
                <c:pt idx="53692">
                  <c:v>-111.032</c:v>
                </c:pt>
                <c:pt idx="53693">
                  <c:v>-111.01600000000001</c:v>
                </c:pt>
                <c:pt idx="53694">
                  <c:v>-111</c:v>
                </c:pt>
                <c:pt idx="53695">
                  <c:v>-110.98399999999999</c:v>
                </c:pt>
                <c:pt idx="53696">
                  <c:v>-110.968</c:v>
                </c:pt>
                <c:pt idx="53697">
                  <c:v>-110.952</c:v>
                </c:pt>
                <c:pt idx="53698">
                  <c:v>-110.93600000000001</c:v>
                </c:pt>
                <c:pt idx="53699">
                  <c:v>-110.92</c:v>
                </c:pt>
                <c:pt idx="53700">
                  <c:v>-110.904</c:v>
                </c:pt>
                <c:pt idx="53701">
                  <c:v>-110.88800000000001</c:v>
                </c:pt>
                <c:pt idx="53702">
                  <c:v>-110.872</c:v>
                </c:pt>
                <c:pt idx="53703">
                  <c:v>-110.85599999999999</c:v>
                </c:pt>
                <c:pt idx="53704">
                  <c:v>-110.84</c:v>
                </c:pt>
                <c:pt idx="53705">
                  <c:v>-110.824</c:v>
                </c:pt>
                <c:pt idx="53706">
                  <c:v>-110.80800000000001</c:v>
                </c:pt>
                <c:pt idx="53707">
                  <c:v>-110.792</c:v>
                </c:pt>
                <c:pt idx="53708">
                  <c:v>-110.776</c:v>
                </c:pt>
                <c:pt idx="53709">
                  <c:v>-110.76</c:v>
                </c:pt>
                <c:pt idx="53710">
                  <c:v>-110.744</c:v>
                </c:pt>
                <c:pt idx="53711">
                  <c:v>-110.72799999999999</c:v>
                </c:pt>
                <c:pt idx="53712">
                  <c:v>-110.712</c:v>
                </c:pt>
                <c:pt idx="53713">
                  <c:v>-110.696</c:v>
                </c:pt>
                <c:pt idx="53714">
                  <c:v>-110.68</c:v>
                </c:pt>
                <c:pt idx="53715">
                  <c:v>-110.664</c:v>
                </c:pt>
                <c:pt idx="53716">
                  <c:v>-110.648</c:v>
                </c:pt>
                <c:pt idx="53717">
                  <c:v>-110.63200000000001</c:v>
                </c:pt>
                <c:pt idx="53718">
                  <c:v>-110.616</c:v>
                </c:pt>
                <c:pt idx="53719">
                  <c:v>-110.6</c:v>
                </c:pt>
                <c:pt idx="53720">
                  <c:v>-110.584</c:v>
                </c:pt>
                <c:pt idx="53721">
                  <c:v>-110.568</c:v>
                </c:pt>
                <c:pt idx="53722">
                  <c:v>-110.55200000000001</c:v>
                </c:pt>
                <c:pt idx="53723">
                  <c:v>-110.536</c:v>
                </c:pt>
                <c:pt idx="53724">
                  <c:v>-110.52</c:v>
                </c:pt>
                <c:pt idx="53725">
                  <c:v>-110.504</c:v>
                </c:pt>
                <c:pt idx="53726">
                  <c:v>-110.488</c:v>
                </c:pt>
                <c:pt idx="53727">
                  <c:v>-110.47199999999999</c:v>
                </c:pt>
                <c:pt idx="53728">
                  <c:v>-110.456</c:v>
                </c:pt>
                <c:pt idx="53729">
                  <c:v>-110.44</c:v>
                </c:pt>
                <c:pt idx="53730">
                  <c:v>-110.42400000000001</c:v>
                </c:pt>
                <c:pt idx="53731">
                  <c:v>-110.408</c:v>
                </c:pt>
                <c:pt idx="53732">
                  <c:v>-110.392</c:v>
                </c:pt>
                <c:pt idx="53733">
                  <c:v>-110.376</c:v>
                </c:pt>
                <c:pt idx="53734">
                  <c:v>-110.36</c:v>
                </c:pt>
                <c:pt idx="53735">
                  <c:v>-110.34399999999999</c:v>
                </c:pt>
                <c:pt idx="53736">
                  <c:v>-110.328</c:v>
                </c:pt>
                <c:pt idx="53737">
                  <c:v>-110.312</c:v>
                </c:pt>
                <c:pt idx="53738">
                  <c:v>-110.29600000000001</c:v>
                </c:pt>
                <c:pt idx="53739">
                  <c:v>-110.28</c:v>
                </c:pt>
                <c:pt idx="53740">
                  <c:v>-110.264</c:v>
                </c:pt>
                <c:pt idx="53741">
                  <c:v>-110.248</c:v>
                </c:pt>
                <c:pt idx="53742">
                  <c:v>-110.232</c:v>
                </c:pt>
                <c:pt idx="53743">
                  <c:v>-110.21599999999999</c:v>
                </c:pt>
                <c:pt idx="53744">
                  <c:v>-110.2</c:v>
                </c:pt>
                <c:pt idx="53745">
                  <c:v>-110.184</c:v>
                </c:pt>
                <c:pt idx="53746">
                  <c:v>-110.16800000000001</c:v>
                </c:pt>
                <c:pt idx="53747">
                  <c:v>-110.152</c:v>
                </c:pt>
                <c:pt idx="53748">
                  <c:v>-110.136</c:v>
                </c:pt>
                <c:pt idx="53749">
                  <c:v>-110.12</c:v>
                </c:pt>
                <c:pt idx="53750">
                  <c:v>-110.104</c:v>
                </c:pt>
                <c:pt idx="53751">
                  <c:v>-110.08799999999999</c:v>
                </c:pt>
                <c:pt idx="53752">
                  <c:v>-110.072</c:v>
                </c:pt>
                <c:pt idx="53753">
                  <c:v>-110.056</c:v>
                </c:pt>
                <c:pt idx="53754">
                  <c:v>-110.04</c:v>
                </c:pt>
                <c:pt idx="53755">
                  <c:v>-110.024</c:v>
                </c:pt>
                <c:pt idx="53756">
                  <c:v>-110.008</c:v>
                </c:pt>
                <c:pt idx="53757">
                  <c:v>-109.992</c:v>
                </c:pt>
                <c:pt idx="53758">
                  <c:v>-109.976</c:v>
                </c:pt>
                <c:pt idx="53759">
                  <c:v>-109.96</c:v>
                </c:pt>
                <c:pt idx="53760">
                  <c:v>-109.944</c:v>
                </c:pt>
                <c:pt idx="53761">
                  <c:v>-109.928</c:v>
                </c:pt>
                <c:pt idx="53762">
                  <c:v>-109.91200000000001</c:v>
                </c:pt>
                <c:pt idx="53763">
                  <c:v>-109.896</c:v>
                </c:pt>
                <c:pt idx="53764">
                  <c:v>-109.88</c:v>
                </c:pt>
                <c:pt idx="53765">
                  <c:v>-109.864</c:v>
                </c:pt>
                <c:pt idx="53766">
                  <c:v>-109.848</c:v>
                </c:pt>
                <c:pt idx="53767">
                  <c:v>-109.83199999999999</c:v>
                </c:pt>
                <c:pt idx="53768">
                  <c:v>-109.816</c:v>
                </c:pt>
                <c:pt idx="53769">
                  <c:v>-109.8</c:v>
                </c:pt>
                <c:pt idx="53770">
                  <c:v>-109.78400000000001</c:v>
                </c:pt>
                <c:pt idx="53771">
                  <c:v>-109.768</c:v>
                </c:pt>
                <c:pt idx="53772">
                  <c:v>-109.752</c:v>
                </c:pt>
                <c:pt idx="53773">
                  <c:v>-109.736</c:v>
                </c:pt>
                <c:pt idx="53774">
                  <c:v>-109.72</c:v>
                </c:pt>
                <c:pt idx="53775">
                  <c:v>-109.70399999999999</c:v>
                </c:pt>
                <c:pt idx="53776">
                  <c:v>-109.688</c:v>
                </c:pt>
                <c:pt idx="53777">
                  <c:v>-109.672</c:v>
                </c:pt>
                <c:pt idx="53778">
                  <c:v>-109.65600000000001</c:v>
                </c:pt>
                <c:pt idx="53779">
                  <c:v>-109.64</c:v>
                </c:pt>
                <c:pt idx="53780">
                  <c:v>-109.624</c:v>
                </c:pt>
                <c:pt idx="53781">
                  <c:v>-109.608</c:v>
                </c:pt>
                <c:pt idx="53782">
                  <c:v>-109.592</c:v>
                </c:pt>
                <c:pt idx="53783">
                  <c:v>-109.57599999999999</c:v>
                </c:pt>
                <c:pt idx="53784">
                  <c:v>-109.56</c:v>
                </c:pt>
                <c:pt idx="53785">
                  <c:v>-109.544</c:v>
                </c:pt>
                <c:pt idx="53786">
                  <c:v>-109.52800000000001</c:v>
                </c:pt>
                <c:pt idx="53787">
                  <c:v>-109.512</c:v>
                </c:pt>
                <c:pt idx="53788">
                  <c:v>-109.496</c:v>
                </c:pt>
                <c:pt idx="53789">
                  <c:v>-109.48</c:v>
                </c:pt>
                <c:pt idx="53790">
                  <c:v>-109.464</c:v>
                </c:pt>
                <c:pt idx="53791">
                  <c:v>-109.44799999999999</c:v>
                </c:pt>
                <c:pt idx="53792">
                  <c:v>-109.432</c:v>
                </c:pt>
                <c:pt idx="53793">
                  <c:v>-109.416</c:v>
                </c:pt>
                <c:pt idx="53794">
                  <c:v>-109.4</c:v>
                </c:pt>
                <c:pt idx="53795">
                  <c:v>-109.384</c:v>
                </c:pt>
                <c:pt idx="53796">
                  <c:v>-109.36799999999999</c:v>
                </c:pt>
                <c:pt idx="53797">
                  <c:v>-109.352</c:v>
                </c:pt>
                <c:pt idx="53798">
                  <c:v>-109.336</c:v>
                </c:pt>
                <c:pt idx="53799">
                  <c:v>-109.32</c:v>
                </c:pt>
                <c:pt idx="53800">
                  <c:v>-109.304</c:v>
                </c:pt>
                <c:pt idx="53801">
                  <c:v>-109.288</c:v>
                </c:pt>
                <c:pt idx="53802">
                  <c:v>-109.27200000000001</c:v>
                </c:pt>
                <c:pt idx="53803">
                  <c:v>-109.256</c:v>
                </c:pt>
                <c:pt idx="53804">
                  <c:v>-109.24</c:v>
                </c:pt>
                <c:pt idx="53805">
                  <c:v>-109.224</c:v>
                </c:pt>
                <c:pt idx="53806">
                  <c:v>-109.208</c:v>
                </c:pt>
                <c:pt idx="53807">
                  <c:v>-109.19199999999999</c:v>
                </c:pt>
                <c:pt idx="53808">
                  <c:v>-109.176</c:v>
                </c:pt>
                <c:pt idx="53809">
                  <c:v>-109.16</c:v>
                </c:pt>
                <c:pt idx="53810">
                  <c:v>-109.14400000000001</c:v>
                </c:pt>
                <c:pt idx="53811">
                  <c:v>-109.128</c:v>
                </c:pt>
                <c:pt idx="53812">
                  <c:v>-109.11199999999999</c:v>
                </c:pt>
                <c:pt idx="53813">
                  <c:v>-109.096</c:v>
                </c:pt>
                <c:pt idx="53814">
                  <c:v>-109.08</c:v>
                </c:pt>
                <c:pt idx="53815">
                  <c:v>-109.06399999999999</c:v>
                </c:pt>
                <c:pt idx="53816">
                  <c:v>-109.048</c:v>
                </c:pt>
                <c:pt idx="53817">
                  <c:v>-109.032</c:v>
                </c:pt>
                <c:pt idx="53818">
                  <c:v>-109.01600000000001</c:v>
                </c:pt>
                <c:pt idx="53819">
                  <c:v>-109</c:v>
                </c:pt>
                <c:pt idx="53820">
                  <c:v>-108.98399999999999</c:v>
                </c:pt>
                <c:pt idx="53821">
                  <c:v>-108.968</c:v>
                </c:pt>
                <c:pt idx="53822">
                  <c:v>-108.952</c:v>
                </c:pt>
                <c:pt idx="53823">
                  <c:v>-108.93600000000001</c:v>
                </c:pt>
                <c:pt idx="53824">
                  <c:v>-108.92</c:v>
                </c:pt>
                <c:pt idx="53825">
                  <c:v>-108.904</c:v>
                </c:pt>
                <c:pt idx="53826">
                  <c:v>-108.88800000000001</c:v>
                </c:pt>
                <c:pt idx="53827">
                  <c:v>-108.872</c:v>
                </c:pt>
                <c:pt idx="53828">
                  <c:v>-108.85599999999999</c:v>
                </c:pt>
                <c:pt idx="53829">
                  <c:v>-108.84</c:v>
                </c:pt>
                <c:pt idx="53830">
                  <c:v>-108.824</c:v>
                </c:pt>
                <c:pt idx="53831">
                  <c:v>-108.80800000000001</c:v>
                </c:pt>
                <c:pt idx="53832">
                  <c:v>-108.792</c:v>
                </c:pt>
                <c:pt idx="53833">
                  <c:v>-108.776</c:v>
                </c:pt>
                <c:pt idx="53834">
                  <c:v>-108.76</c:v>
                </c:pt>
                <c:pt idx="53835">
                  <c:v>-108.744</c:v>
                </c:pt>
                <c:pt idx="53836">
                  <c:v>-108.72799999999999</c:v>
                </c:pt>
                <c:pt idx="53837">
                  <c:v>-108.712</c:v>
                </c:pt>
                <c:pt idx="53838">
                  <c:v>-108.696</c:v>
                </c:pt>
                <c:pt idx="53839">
                  <c:v>-108.68</c:v>
                </c:pt>
                <c:pt idx="53840">
                  <c:v>-108.664</c:v>
                </c:pt>
                <c:pt idx="53841">
                  <c:v>-108.648</c:v>
                </c:pt>
                <c:pt idx="53842">
                  <c:v>-108.63200000000001</c:v>
                </c:pt>
                <c:pt idx="53843">
                  <c:v>-108.616</c:v>
                </c:pt>
                <c:pt idx="53844">
                  <c:v>-108.6</c:v>
                </c:pt>
                <c:pt idx="53845">
                  <c:v>-108.584</c:v>
                </c:pt>
                <c:pt idx="53846">
                  <c:v>-108.568</c:v>
                </c:pt>
                <c:pt idx="53847">
                  <c:v>-108.55200000000001</c:v>
                </c:pt>
                <c:pt idx="53848">
                  <c:v>-108.536</c:v>
                </c:pt>
                <c:pt idx="53849">
                  <c:v>-108.52</c:v>
                </c:pt>
                <c:pt idx="53850">
                  <c:v>-108.504</c:v>
                </c:pt>
                <c:pt idx="53851">
                  <c:v>-108.488</c:v>
                </c:pt>
                <c:pt idx="53852">
                  <c:v>-108.47199999999999</c:v>
                </c:pt>
                <c:pt idx="53853">
                  <c:v>-108.456</c:v>
                </c:pt>
                <c:pt idx="53854">
                  <c:v>-108.44</c:v>
                </c:pt>
                <c:pt idx="53855">
                  <c:v>-108.42400000000001</c:v>
                </c:pt>
                <c:pt idx="53856">
                  <c:v>-108.40900000000001</c:v>
                </c:pt>
                <c:pt idx="53857">
                  <c:v>-108.393</c:v>
                </c:pt>
                <c:pt idx="53858">
                  <c:v>-108.377</c:v>
                </c:pt>
                <c:pt idx="53859">
                  <c:v>-108.361</c:v>
                </c:pt>
                <c:pt idx="53860">
                  <c:v>-108.345</c:v>
                </c:pt>
                <c:pt idx="53861">
                  <c:v>-108.32899999999999</c:v>
                </c:pt>
                <c:pt idx="53862">
                  <c:v>-108.313</c:v>
                </c:pt>
                <c:pt idx="53863">
                  <c:v>-108.297</c:v>
                </c:pt>
                <c:pt idx="53864">
                  <c:v>-108.28100000000001</c:v>
                </c:pt>
                <c:pt idx="53865">
                  <c:v>-108.265</c:v>
                </c:pt>
                <c:pt idx="53866">
                  <c:v>-108.249</c:v>
                </c:pt>
                <c:pt idx="53867">
                  <c:v>-108.233</c:v>
                </c:pt>
                <c:pt idx="53868">
                  <c:v>-108.217</c:v>
                </c:pt>
                <c:pt idx="53869">
                  <c:v>-108.20099999999999</c:v>
                </c:pt>
                <c:pt idx="53870">
                  <c:v>-108.185</c:v>
                </c:pt>
                <c:pt idx="53871">
                  <c:v>-108.169</c:v>
                </c:pt>
                <c:pt idx="53872">
                  <c:v>-108.15300000000001</c:v>
                </c:pt>
                <c:pt idx="53873">
                  <c:v>-108.137</c:v>
                </c:pt>
                <c:pt idx="53874">
                  <c:v>-108.121</c:v>
                </c:pt>
                <c:pt idx="53875">
                  <c:v>-108.105</c:v>
                </c:pt>
                <c:pt idx="53876">
                  <c:v>-108.089</c:v>
                </c:pt>
                <c:pt idx="53877">
                  <c:v>-108.07299999999999</c:v>
                </c:pt>
                <c:pt idx="53878">
                  <c:v>-108.057</c:v>
                </c:pt>
                <c:pt idx="53879">
                  <c:v>-108.041</c:v>
                </c:pt>
                <c:pt idx="53880">
                  <c:v>-108.02500000000001</c:v>
                </c:pt>
                <c:pt idx="53881">
                  <c:v>-108.009</c:v>
                </c:pt>
                <c:pt idx="53882">
                  <c:v>-107.99299999999999</c:v>
                </c:pt>
                <c:pt idx="53883">
                  <c:v>-107.977</c:v>
                </c:pt>
                <c:pt idx="53884">
                  <c:v>-107.961</c:v>
                </c:pt>
                <c:pt idx="53885">
                  <c:v>-107.94499999999999</c:v>
                </c:pt>
                <c:pt idx="53886">
                  <c:v>-107.929</c:v>
                </c:pt>
                <c:pt idx="53887">
                  <c:v>-107.913</c:v>
                </c:pt>
                <c:pt idx="53888">
                  <c:v>-107.89700000000001</c:v>
                </c:pt>
                <c:pt idx="53889">
                  <c:v>-107.881</c:v>
                </c:pt>
                <c:pt idx="53890">
                  <c:v>-107.86499999999999</c:v>
                </c:pt>
                <c:pt idx="53891">
                  <c:v>-107.849</c:v>
                </c:pt>
                <c:pt idx="53892">
                  <c:v>-107.833</c:v>
                </c:pt>
                <c:pt idx="53893">
                  <c:v>-107.81699999999999</c:v>
                </c:pt>
                <c:pt idx="53894">
                  <c:v>-107.801</c:v>
                </c:pt>
                <c:pt idx="53895">
                  <c:v>-107.785</c:v>
                </c:pt>
                <c:pt idx="53896">
                  <c:v>-107.76900000000001</c:v>
                </c:pt>
                <c:pt idx="53897">
                  <c:v>-107.753</c:v>
                </c:pt>
                <c:pt idx="53898">
                  <c:v>-107.73699999999999</c:v>
                </c:pt>
                <c:pt idx="53899">
                  <c:v>-107.721</c:v>
                </c:pt>
                <c:pt idx="53900">
                  <c:v>-107.705</c:v>
                </c:pt>
                <c:pt idx="53901">
                  <c:v>-107.68899999999999</c:v>
                </c:pt>
                <c:pt idx="53902">
                  <c:v>-107.673</c:v>
                </c:pt>
                <c:pt idx="53903">
                  <c:v>-107.657</c:v>
                </c:pt>
                <c:pt idx="53904">
                  <c:v>-107.64100000000001</c:v>
                </c:pt>
                <c:pt idx="53905">
                  <c:v>-107.625</c:v>
                </c:pt>
                <c:pt idx="53906">
                  <c:v>-107.60899999999999</c:v>
                </c:pt>
                <c:pt idx="53907">
                  <c:v>-107.593</c:v>
                </c:pt>
                <c:pt idx="53908">
                  <c:v>-107.577</c:v>
                </c:pt>
                <c:pt idx="53909">
                  <c:v>-107.56100000000001</c:v>
                </c:pt>
                <c:pt idx="53910">
                  <c:v>-107.545</c:v>
                </c:pt>
                <c:pt idx="53911">
                  <c:v>-107.529</c:v>
                </c:pt>
                <c:pt idx="53912">
                  <c:v>-107.51300000000001</c:v>
                </c:pt>
                <c:pt idx="53913">
                  <c:v>-107.497</c:v>
                </c:pt>
                <c:pt idx="53914">
                  <c:v>-107.48099999999999</c:v>
                </c:pt>
                <c:pt idx="53915">
                  <c:v>-107.465</c:v>
                </c:pt>
                <c:pt idx="53916">
                  <c:v>-107.449</c:v>
                </c:pt>
                <c:pt idx="53917">
                  <c:v>-107.43300000000001</c:v>
                </c:pt>
                <c:pt idx="53918">
                  <c:v>-107.417</c:v>
                </c:pt>
                <c:pt idx="53919">
                  <c:v>-107.401</c:v>
                </c:pt>
                <c:pt idx="53920">
                  <c:v>-107.38500000000001</c:v>
                </c:pt>
                <c:pt idx="53921">
                  <c:v>-107.369</c:v>
                </c:pt>
                <c:pt idx="53922">
                  <c:v>-107.35299999999999</c:v>
                </c:pt>
                <c:pt idx="53923">
                  <c:v>-107.337</c:v>
                </c:pt>
                <c:pt idx="53924">
                  <c:v>-107.321</c:v>
                </c:pt>
                <c:pt idx="53925">
                  <c:v>-107.30500000000001</c:v>
                </c:pt>
                <c:pt idx="53926">
                  <c:v>-107.289</c:v>
                </c:pt>
                <c:pt idx="53927">
                  <c:v>-107.273</c:v>
                </c:pt>
                <c:pt idx="53928">
                  <c:v>-107.25700000000001</c:v>
                </c:pt>
                <c:pt idx="53929">
                  <c:v>-107.241</c:v>
                </c:pt>
                <c:pt idx="53930">
                  <c:v>-107.22499999999999</c:v>
                </c:pt>
                <c:pt idx="53931">
                  <c:v>-107.209</c:v>
                </c:pt>
                <c:pt idx="53932">
                  <c:v>-107.193</c:v>
                </c:pt>
                <c:pt idx="53933">
                  <c:v>-107.17700000000001</c:v>
                </c:pt>
                <c:pt idx="53934">
                  <c:v>-107.161</c:v>
                </c:pt>
                <c:pt idx="53935">
                  <c:v>-107.145</c:v>
                </c:pt>
                <c:pt idx="53936">
                  <c:v>-107.129</c:v>
                </c:pt>
                <c:pt idx="53937">
                  <c:v>-107.113</c:v>
                </c:pt>
                <c:pt idx="53938">
                  <c:v>-107.09699999999999</c:v>
                </c:pt>
                <c:pt idx="53939">
                  <c:v>-107.081</c:v>
                </c:pt>
                <c:pt idx="53940">
                  <c:v>-107.065</c:v>
                </c:pt>
                <c:pt idx="53941">
                  <c:v>-107.04900000000001</c:v>
                </c:pt>
                <c:pt idx="53942">
                  <c:v>-107.033</c:v>
                </c:pt>
                <c:pt idx="53943">
                  <c:v>-107.017</c:v>
                </c:pt>
                <c:pt idx="53944">
                  <c:v>-107.001</c:v>
                </c:pt>
                <c:pt idx="53945">
                  <c:v>-106.985</c:v>
                </c:pt>
                <c:pt idx="53946">
                  <c:v>-106.96899999999999</c:v>
                </c:pt>
                <c:pt idx="53947">
                  <c:v>-106.953</c:v>
                </c:pt>
                <c:pt idx="53948">
                  <c:v>-106.937</c:v>
                </c:pt>
                <c:pt idx="53949">
                  <c:v>-106.92100000000001</c:v>
                </c:pt>
                <c:pt idx="53950">
                  <c:v>-106.905</c:v>
                </c:pt>
                <c:pt idx="53951">
                  <c:v>-106.889</c:v>
                </c:pt>
                <c:pt idx="53952">
                  <c:v>-106.873</c:v>
                </c:pt>
                <c:pt idx="53953">
                  <c:v>-106.857</c:v>
                </c:pt>
                <c:pt idx="53954">
                  <c:v>-106.84099999999999</c:v>
                </c:pt>
                <c:pt idx="53955">
                  <c:v>-106.825</c:v>
                </c:pt>
                <c:pt idx="53956">
                  <c:v>-106.809</c:v>
                </c:pt>
                <c:pt idx="53957">
                  <c:v>-106.79300000000001</c:v>
                </c:pt>
                <c:pt idx="53958">
                  <c:v>-106.777</c:v>
                </c:pt>
                <c:pt idx="53959">
                  <c:v>-106.761</c:v>
                </c:pt>
                <c:pt idx="53960">
                  <c:v>-106.745</c:v>
                </c:pt>
                <c:pt idx="53961">
                  <c:v>-106.729</c:v>
                </c:pt>
                <c:pt idx="53962">
                  <c:v>-106.71299999999999</c:v>
                </c:pt>
                <c:pt idx="53963">
                  <c:v>-106.697</c:v>
                </c:pt>
                <c:pt idx="53964">
                  <c:v>-106.681</c:v>
                </c:pt>
                <c:pt idx="53965">
                  <c:v>-106.66500000000001</c:v>
                </c:pt>
                <c:pt idx="53966">
                  <c:v>-106.649</c:v>
                </c:pt>
                <c:pt idx="53967">
                  <c:v>-106.633</c:v>
                </c:pt>
                <c:pt idx="53968">
                  <c:v>-106.617</c:v>
                </c:pt>
                <c:pt idx="53969">
                  <c:v>-106.601</c:v>
                </c:pt>
                <c:pt idx="53970">
                  <c:v>-106.58499999999999</c:v>
                </c:pt>
                <c:pt idx="53971">
                  <c:v>-106.569</c:v>
                </c:pt>
                <c:pt idx="53972">
                  <c:v>-106.553</c:v>
                </c:pt>
                <c:pt idx="53973">
                  <c:v>-106.53700000000001</c:v>
                </c:pt>
                <c:pt idx="53974">
                  <c:v>-106.521</c:v>
                </c:pt>
                <c:pt idx="53975">
                  <c:v>-106.505</c:v>
                </c:pt>
                <c:pt idx="53976">
                  <c:v>-106.489</c:v>
                </c:pt>
                <c:pt idx="53977">
                  <c:v>-106.473</c:v>
                </c:pt>
                <c:pt idx="53978">
                  <c:v>-106.45699999999999</c:v>
                </c:pt>
                <c:pt idx="53979">
                  <c:v>-106.441</c:v>
                </c:pt>
                <c:pt idx="53980">
                  <c:v>-106.425</c:v>
                </c:pt>
                <c:pt idx="53981">
                  <c:v>-106.40900000000001</c:v>
                </c:pt>
                <c:pt idx="53982">
                  <c:v>-106.393</c:v>
                </c:pt>
                <c:pt idx="53983">
                  <c:v>-106.377</c:v>
                </c:pt>
                <c:pt idx="53984">
                  <c:v>-106.361</c:v>
                </c:pt>
                <c:pt idx="53985">
                  <c:v>-106.345</c:v>
                </c:pt>
                <c:pt idx="53986">
                  <c:v>-106.32899999999999</c:v>
                </c:pt>
                <c:pt idx="53987">
                  <c:v>-106.313</c:v>
                </c:pt>
                <c:pt idx="53988">
                  <c:v>-106.297</c:v>
                </c:pt>
                <c:pt idx="53989">
                  <c:v>-106.28100000000001</c:v>
                </c:pt>
                <c:pt idx="53990">
                  <c:v>-106.265</c:v>
                </c:pt>
                <c:pt idx="53991">
                  <c:v>-106.249</c:v>
                </c:pt>
                <c:pt idx="53992">
                  <c:v>-106.233</c:v>
                </c:pt>
                <c:pt idx="53993">
                  <c:v>-106.217</c:v>
                </c:pt>
                <c:pt idx="53994">
                  <c:v>-106.20099999999999</c:v>
                </c:pt>
                <c:pt idx="53995">
                  <c:v>-106.185</c:v>
                </c:pt>
                <c:pt idx="53996">
                  <c:v>-106.169</c:v>
                </c:pt>
                <c:pt idx="53997">
                  <c:v>-106.15300000000001</c:v>
                </c:pt>
                <c:pt idx="53998">
                  <c:v>-106.137</c:v>
                </c:pt>
                <c:pt idx="53999">
                  <c:v>-106.121</c:v>
                </c:pt>
                <c:pt idx="54000">
                  <c:v>-106.105</c:v>
                </c:pt>
                <c:pt idx="54001">
                  <c:v>-106.089</c:v>
                </c:pt>
                <c:pt idx="54002">
                  <c:v>-106.07299999999999</c:v>
                </c:pt>
                <c:pt idx="54003">
                  <c:v>-106.057</c:v>
                </c:pt>
                <c:pt idx="54004">
                  <c:v>-106.041</c:v>
                </c:pt>
                <c:pt idx="54005">
                  <c:v>-106.02500000000001</c:v>
                </c:pt>
                <c:pt idx="54006">
                  <c:v>-106.009</c:v>
                </c:pt>
                <c:pt idx="54007">
                  <c:v>-105.99299999999999</c:v>
                </c:pt>
                <c:pt idx="54008">
                  <c:v>-105.977</c:v>
                </c:pt>
                <c:pt idx="54009">
                  <c:v>-105.961</c:v>
                </c:pt>
                <c:pt idx="54010">
                  <c:v>-105.94499999999999</c:v>
                </c:pt>
                <c:pt idx="54011">
                  <c:v>-105.929</c:v>
                </c:pt>
                <c:pt idx="54012">
                  <c:v>-105.913</c:v>
                </c:pt>
                <c:pt idx="54013">
                  <c:v>-105.89700000000001</c:v>
                </c:pt>
                <c:pt idx="54014">
                  <c:v>-105.881</c:v>
                </c:pt>
                <c:pt idx="54015">
                  <c:v>-105.86499999999999</c:v>
                </c:pt>
                <c:pt idx="54016">
                  <c:v>-105.849</c:v>
                </c:pt>
                <c:pt idx="54017">
                  <c:v>-105.833</c:v>
                </c:pt>
                <c:pt idx="54018">
                  <c:v>-105.81699999999999</c:v>
                </c:pt>
                <c:pt idx="54019">
                  <c:v>-105.801</c:v>
                </c:pt>
                <c:pt idx="54020">
                  <c:v>-105.785</c:v>
                </c:pt>
                <c:pt idx="54021">
                  <c:v>-105.76900000000001</c:v>
                </c:pt>
                <c:pt idx="54022">
                  <c:v>-105.753</c:v>
                </c:pt>
                <c:pt idx="54023">
                  <c:v>-105.73699999999999</c:v>
                </c:pt>
                <c:pt idx="54024">
                  <c:v>-105.721</c:v>
                </c:pt>
                <c:pt idx="54025">
                  <c:v>-105.705</c:v>
                </c:pt>
                <c:pt idx="54026">
                  <c:v>-105.68899999999999</c:v>
                </c:pt>
                <c:pt idx="54027">
                  <c:v>-105.673</c:v>
                </c:pt>
                <c:pt idx="54028">
                  <c:v>-105.657</c:v>
                </c:pt>
                <c:pt idx="54029">
                  <c:v>-105.64100000000001</c:v>
                </c:pt>
                <c:pt idx="54030">
                  <c:v>-105.625</c:v>
                </c:pt>
                <c:pt idx="54031">
                  <c:v>-105.60899999999999</c:v>
                </c:pt>
                <c:pt idx="54032">
                  <c:v>-105.593</c:v>
                </c:pt>
                <c:pt idx="54033">
                  <c:v>-105.577</c:v>
                </c:pt>
                <c:pt idx="54034">
                  <c:v>-105.56100000000001</c:v>
                </c:pt>
                <c:pt idx="54035">
                  <c:v>-105.545</c:v>
                </c:pt>
                <c:pt idx="54036">
                  <c:v>-105.529</c:v>
                </c:pt>
                <c:pt idx="54037">
                  <c:v>-105.51300000000001</c:v>
                </c:pt>
                <c:pt idx="54038">
                  <c:v>-105.497</c:v>
                </c:pt>
                <c:pt idx="54039">
                  <c:v>-105.48099999999999</c:v>
                </c:pt>
                <c:pt idx="54040">
                  <c:v>-105.465</c:v>
                </c:pt>
                <c:pt idx="54041">
                  <c:v>-105.449</c:v>
                </c:pt>
                <c:pt idx="54042">
                  <c:v>-105.43300000000001</c:v>
                </c:pt>
                <c:pt idx="54043">
                  <c:v>-105.417</c:v>
                </c:pt>
                <c:pt idx="54044">
                  <c:v>-105.401</c:v>
                </c:pt>
                <c:pt idx="54045">
                  <c:v>-105.38500000000001</c:v>
                </c:pt>
                <c:pt idx="54046">
                  <c:v>-105.369</c:v>
                </c:pt>
                <c:pt idx="54047">
                  <c:v>-105.35299999999999</c:v>
                </c:pt>
                <c:pt idx="54048">
                  <c:v>-105.337</c:v>
                </c:pt>
                <c:pt idx="54049">
                  <c:v>-105.321</c:v>
                </c:pt>
                <c:pt idx="54050">
                  <c:v>-105.30500000000001</c:v>
                </c:pt>
                <c:pt idx="54051">
                  <c:v>-105.289</c:v>
                </c:pt>
                <c:pt idx="54052">
                  <c:v>-105.273</c:v>
                </c:pt>
                <c:pt idx="54053">
                  <c:v>-105.25700000000001</c:v>
                </c:pt>
                <c:pt idx="54054">
                  <c:v>-105.241</c:v>
                </c:pt>
                <c:pt idx="54055">
                  <c:v>-105.22499999999999</c:v>
                </c:pt>
                <c:pt idx="54056">
                  <c:v>-105.209</c:v>
                </c:pt>
                <c:pt idx="54057">
                  <c:v>-105.193</c:v>
                </c:pt>
                <c:pt idx="54058">
                  <c:v>-105.17700000000001</c:v>
                </c:pt>
                <c:pt idx="54059">
                  <c:v>-105.161</c:v>
                </c:pt>
                <c:pt idx="54060">
                  <c:v>-105.145</c:v>
                </c:pt>
                <c:pt idx="54061">
                  <c:v>-105.129</c:v>
                </c:pt>
                <c:pt idx="54062">
                  <c:v>-105.113</c:v>
                </c:pt>
                <c:pt idx="54063">
                  <c:v>-105.09699999999999</c:v>
                </c:pt>
                <c:pt idx="54064">
                  <c:v>-105.081</c:v>
                </c:pt>
                <c:pt idx="54065">
                  <c:v>-105.065</c:v>
                </c:pt>
                <c:pt idx="54066">
                  <c:v>-105.04900000000001</c:v>
                </c:pt>
                <c:pt idx="54067">
                  <c:v>-105.033</c:v>
                </c:pt>
                <c:pt idx="54068">
                  <c:v>-105.017</c:v>
                </c:pt>
                <c:pt idx="54069">
                  <c:v>-105.001</c:v>
                </c:pt>
                <c:pt idx="54070">
                  <c:v>-104.985</c:v>
                </c:pt>
                <c:pt idx="54071">
                  <c:v>-104.96899999999999</c:v>
                </c:pt>
                <c:pt idx="54072">
                  <c:v>-104.953</c:v>
                </c:pt>
                <c:pt idx="54073">
                  <c:v>-104.937</c:v>
                </c:pt>
                <c:pt idx="54074">
                  <c:v>-104.92100000000001</c:v>
                </c:pt>
                <c:pt idx="54075">
                  <c:v>-104.905</c:v>
                </c:pt>
                <c:pt idx="54076">
                  <c:v>-104.889</c:v>
                </c:pt>
                <c:pt idx="54077">
                  <c:v>-104.873</c:v>
                </c:pt>
                <c:pt idx="54078">
                  <c:v>-104.857</c:v>
                </c:pt>
                <c:pt idx="54079">
                  <c:v>-104.84099999999999</c:v>
                </c:pt>
                <c:pt idx="54080">
                  <c:v>-104.825</c:v>
                </c:pt>
                <c:pt idx="54081">
                  <c:v>-104.809</c:v>
                </c:pt>
                <c:pt idx="54082">
                  <c:v>-104.79300000000001</c:v>
                </c:pt>
                <c:pt idx="54083">
                  <c:v>-104.777</c:v>
                </c:pt>
                <c:pt idx="54084">
                  <c:v>-104.761</c:v>
                </c:pt>
                <c:pt idx="54085">
                  <c:v>-104.745</c:v>
                </c:pt>
                <c:pt idx="54086">
                  <c:v>-104.729</c:v>
                </c:pt>
                <c:pt idx="54087">
                  <c:v>-104.71299999999999</c:v>
                </c:pt>
                <c:pt idx="54088">
                  <c:v>-104.697</c:v>
                </c:pt>
                <c:pt idx="54089">
                  <c:v>-104.681</c:v>
                </c:pt>
                <c:pt idx="54090">
                  <c:v>-104.66500000000001</c:v>
                </c:pt>
                <c:pt idx="54091">
                  <c:v>-104.649</c:v>
                </c:pt>
                <c:pt idx="54092">
                  <c:v>-104.633</c:v>
                </c:pt>
                <c:pt idx="54093">
                  <c:v>-104.617</c:v>
                </c:pt>
                <c:pt idx="54094">
                  <c:v>-104.601</c:v>
                </c:pt>
                <c:pt idx="54095">
                  <c:v>-104.58499999999999</c:v>
                </c:pt>
                <c:pt idx="54096">
                  <c:v>-104.569</c:v>
                </c:pt>
                <c:pt idx="54097">
                  <c:v>-104.553</c:v>
                </c:pt>
                <c:pt idx="54098">
                  <c:v>-104.53700000000001</c:v>
                </c:pt>
                <c:pt idx="54099">
                  <c:v>-104.521</c:v>
                </c:pt>
                <c:pt idx="54100">
                  <c:v>-104.505</c:v>
                </c:pt>
                <c:pt idx="54101">
                  <c:v>-104.489</c:v>
                </c:pt>
                <c:pt idx="54102">
                  <c:v>-104.473</c:v>
                </c:pt>
                <c:pt idx="54103">
                  <c:v>-104.45699999999999</c:v>
                </c:pt>
                <c:pt idx="54104">
                  <c:v>-104.441</c:v>
                </c:pt>
                <c:pt idx="54105">
                  <c:v>-104.425</c:v>
                </c:pt>
                <c:pt idx="54106">
                  <c:v>-104.40900000000001</c:v>
                </c:pt>
                <c:pt idx="54107">
                  <c:v>-104.393</c:v>
                </c:pt>
                <c:pt idx="54108">
                  <c:v>-104.377</c:v>
                </c:pt>
                <c:pt idx="54109">
                  <c:v>-104.361</c:v>
                </c:pt>
                <c:pt idx="54110">
                  <c:v>-104.345</c:v>
                </c:pt>
                <c:pt idx="54111">
                  <c:v>-104.32899999999999</c:v>
                </c:pt>
                <c:pt idx="54112">
                  <c:v>-104.313</c:v>
                </c:pt>
                <c:pt idx="54113">
                  <c:v>-104.297</c:v>
                </c:pt>
                <c:pt idx="54114">
                  <c:v>-104.28100000000001</c:v>
                </c:pt>
                <c:pt idx="54115">
                  <c:v>-104.265</c:v>
                </c:pt>
                <c:pt idx="54116">
                  <c:v>-104.249</c:v>
                </c:pt>
                <c:pt idx="54117">
                  <c:v>-104.233</c:v>
                </c:pt>
                <c:pt idx="54118">
                  <c:v>-104.217</c:v>
                </c:pt>
                <c:pt idx="54119">
                  <c:v>-104.20099999999999</c:v>
                </c:pt>
                <c:pt idx="54120">
                  <c:v>-104.185</c:v>
                </c:pt>
                <c:pt idx="54121">
                  <c:v>-104.169</c:v>
                </c:pt>
                <c:pt idx="54122">
                  <c:v>-104.15300000000001</c:v>
                </c:pt>
                <c:pt idx="54123">
                  <c:v>-104.137</c:v>
                </c:pt>
                <c:pt idx="54124">
                  <c:v>-104.121</c:v>
                </c:pt>
                <c:pt idx="54125">
                  <c:v>-104.105</c:v>
                </c:pt>
                <c:pt idx="54126">
                  <c:v>-104.089</c:v>
                </c:pt>
                <c:pt idx="54127">
                  <c:v>-104.07299999999999</c:v>
                </c:pt>
                <c:pt idx="54128">
                  <c:v>-104.057</c:v>
                </c:pt>
                <c:pt idx="54129">
                  <c:v>-104.041</c:v>
                </c:pt>
                <c:pt idx="54130">
                  <c:v>-104.02500000000001</c:v>
                </c:pt>
                <c:pt idx="54131">
                  <c:v>-104.009</c:v>
                </c:pt>
                <c:pt idx="54132">
                  <c:v>-103.99299999999999</c:v>
                </c:pt>
                <c:pt idx="54133">
                  <c:v>-103.977</c:v>
                </c:pt>
                <c:pt idx="54134">
                  <c:v>-103.961</c:v>
                </c:pt>
                <c:pt idx="54135">
                  <c:v>-103.94499999999999</c:v>
                </c:pt>
                <c:pt idx="54136">
                  <c:v>-103.929</c:v>
                </c:pt>
                <c:pt idx="54137">
                  <c:v>-103.913</c:v>
                </c:pt>
                <c:pt idx="54138">
                  <c:v>-103.89700000000001</c:v>
                </c:pt>
                <c:pt idx="54139">
                  <c:v>-103.881</c:v>
                </c:pt>
                <c:pt idx="54140">
                  <c:v>-103.86499999999999</c:v>
                </c:pt>
                <c:pt idx="54141">
                  <c:v>-103.849</c:v>
                </c:pt>
                <c:pt idx="54142">
                  <c:v>-103.833</c:v>
                </c:pt>
                <c:pt idx="54143">
                  <c:v>-103.81699999999999</c:v>
                </c:pt>
                <c:pt idx="54144">
                  <c:v>-103.801</c:v>
                </c:pt>
                <c:pt idx="54145">
                  <c:v>-103.785</c:v>
                </c:pt>
                <c:pt idx="54146">
                  <c:v>-103.76900000000001</c:v>
                </c:pt>
                <c:pt idx="54147">
                  <c:v>-103.753</c:v>
                </c:pt>
                <c:pt idx="54148">
                  <c:v>-103.73699999999999</c:v>
                </c:pt>
                <c:pt idx="54149">
                  <c:v>-103.721</c:v>
                </c:pt>
                <c:pt idx="54150">
                  <c:v>-103.705</c:v>
                </c:pt>
                <c:pt idx="54151">
                  <c:v>-103.68899999999999</c:v>
                </c:pt>
                <c:pt idx="54152">
                  <c:v>-103.673</c:v>
                </c:pt>
                <c:pt idx="54153">
                  <c:v>-103.657</c:v>
                </c:pt>
                <c:pt idx="54154">
                  <c:v>-103.64100000000001</c:v>
                </c:pt>
                <c:pt idx="54155">
                  <c:v>-103.625</c:v>
                </c:pt>
                <c:pt idx="54156">
                  <c:v>-103.60899999999999</c:v>
                </c:pt>
                <c:pt idx="54157">
                  <c:v>-103.593</c:v>
                </c:pt>
                <c:pt idx="54158">
                  <c:v>-103.577</c:v>
                </c:pt>
                <c:pt idx="54159">
                  <c:v>-103.56100000000001</c:v>
                </c:pt>
                <c:pt idx="54160">
                  <c:v>-103.545</c:v>
                </c:pt>
                <c:pt idx="54161">
                  <c:v>-103.529</c:v>
                </c:pt>
                <c:pt idx="54162">
                  <c:v>-103.51300000000001</c:v>
                </c:pt>
                <c:pt idx="54163">
                  <c:v>-103.497</c:v>
                </c:pt>
                <c:pt idx="54164">
                  <c:v>-103.48099999999999</c:v>
                </c:pt>
                <c:pt idx="54165">
                  <c:v>-103.465</c:v>
                </c:pt>
                <c:pt idx="54166">
                  <c:v>-103.449</c:v>
                </c:pt>
                <c:pt idx="54167">
                  <c:v>-103.43300000000001</c:v>
                </c:pt>
                <c:pt idx="54168">
                  <c:v>-103.417</c:v>
                </c:pt>
                <c:pt idx="54169">
                  <c:v>-103.401</c:v>
                </c:pt>
                <c:pt idx="54170">
                  <c:v>-103.38500000000001</c:v>
                </c:pt>
                <c:pt idx="54171">
                  <c:v>-103.369</c:v>
                </c:pt>
                <c:pt idx="54172">
                  <c:v>-103.35299999999999</c:v>
                </c:pt>
                <c:pt idx="54173">
                  <c:v>-103.337</c:v>
                </c:pt>
                <c:pt idx="54174">
                  <c:v>-103.321</c:v>
                </c:pt>
                <c:pt idx="54175">
                  <c:v>-103.30500000000001</c:v>
                </c:pt>
                <c:pt idx="54176">
                  <c:v>-103.289</c:v>
                </c:pt>
                <c:pt idx="54177">
                  <c:v>-103.273</c:v>
                </c:pt>
                <c:pt idx="54178">
                  <c:v>-103.25700000000001</c:v>
                </c:pt>
                <c:pt idx="54179">
                  <c:v>-103.241</c:v>
                </c:pt>
                <c:pt idx="54180">
                  <c:v>-103.22499999999999</c:v>
                </c:pt>
                <c:pt idx="54181">
                  <c:v>-103.209</c:v>
                </c:pt>
                <c:pt idx="54182">
                  <c:v>-103.193</c:v>
                </c:pt>
                <c:pt idx="54183">
                  <c:v>-103.17700000000001</c:v>
                </c:pt>
                <c:pt idx="54184">
                  <c:v>-103.161</c:v>
                </c:pt>
                <c:pt idx="54185">
                  <c:v>-103.145</c:v>
                </c:pt>
                <c:pt idx="54186">
                  <c:v>-103.129</c:v>
                </c:pt>
                <c:pt idx="54187">
                  <c:v>-103.113</c:v>
                </c:pt>
                <c:pt idx="54188">
                  <c:v>-103.09699999999999</c:v>
                </c:pt>
                <c:pt idx="54189">
                  <c:v>-103.081</c:v>
                </c:pt>
                <c:pt idx="54190">
                  <c:v>-103.065</c:v>
                </c:pt>
                <c:pt idx="54191">
                  <c:v>-103.04900000000001</c:v>
                </c:pt>
                <c:pt idx="54192">
                  <c:v>-103.033</c:v>
                </c:pt>
                <c:pt idx="54193">
                  <c:v>-103.017</c:v>
                </c:pt>
                <c:pt idx="54194">
                  <c:v>-103.001</c:v>
                </c:pt>
                <c:pt idx="54195">
                  <c:v>-102.985</c:v>
                </c:pt>
                <c:pt idx="54196">
                  <c:v>-102.96899999999999</c:v>
                </c:pt>
                <c:pt idx="54197">
                  <c:v>-102.953</c:v>
                </c:pt>
                <c:pt idx="54198">
                  <c:v>-102.937</c:v>
                </c:pt>
                <c:pt idx="54199">
                  <c:v>-102.92100000000001</c:v>
                </c:pt>
                <c:pt idx="54200">
                  <c:v>-102.905</c:v>
                </c:pt>
                <c:pt idx="54201">
                  <c:v>-102.889</c:v>
                </c:pt>
                <c:pt idx="54202">
                  <c:v>-102.873</c:v>
                </c:pt>
                <c:pt idx="54203">
                  <c:v>-102.857</c:v>
                </c:pt>
                <c:pt idx="54204">
                  <c:v>-102.84099999999999</c:v>
                </c:pt>
                <c:pt idx="54205">
                  <c:v>-102.825</c:v>
                </c:pt>
                <c:pt idx="54206">
                  <c:v>-102.809</c:v>
                </c:pt>
                <c:pt idx="54207">
                  <c:v>-102.79300000000001</c:v>
                </c:pt>
                <c:pt idx="54208">
                  <c:v>-102.777</c:v>
                </c:pt>
                <c:pt idx="54209">
                  <c:v>-102.761</c:v>
                </c:pt>
                <c:pt idx="54210">
                  <c:v>-102.745</c:v>
                </c:pt>
                <c:pt idx="54211">
                  <c:v>-102.729</c:v>
                </c:pt>
                <c:pt idx="54212">
                  <c:v>-102.71299999999999</c:v>
                </c:pt>
                <c:pt idx="54213">
                  <c:v>-102.697</c:v>
                </c:pt>
                <c:pt idx="54214">
                  <c:v>-102.681</c:v>
                </c:pt>
                <c:pt idx="54215">
                  <c:v>-102.66500000000001</c:v>
                </c:pt>
                <c:pt idx="54216">
                  <c:v>-102.649</c:v>
                </c:pt>
                <c:pt idx="54217">
                  <c:v>-102.633</c:v>
                </c:pt>
                <c:pt idx="54218">
                  <c:v>-102.617</c:v>
                </c:pt>
                <c:pt idx="54219">
                  <c:v>-102.601</c:v>
                </c:pt>
                <c:pt idx="54220">
                  <c:v>-102.58499999999999</c:v>
                </c:pt>
                <c:pt idx="54221">
                  <c:v>-102.569</c:v>
                </c:pt>
                <c:pt idx="54222">
                  <c:v>-102.553</c:v>
                </c:pt>
                <c:pt idx="54223">
                  <c:v>-102.53700000000001</c:v>
                </c:pt>
                <c:pt idx="54224">
                  <c:v>-102.521</c:v>
                </c:pt>
                <c:pt idx="54225">
                  <c:v>-102.505</c:v>
                </c:pt>
                <c:pt idx="54226">
                  <c:v>-102.489</c:v>
                </c:pt>
                <c:pt idx="54227">
                  <c:v>-102.473</c:v>
                </c:pt>
                <c:pt idx="54228">
                  <c:v>-102.45699999999999</c:v>
                </c:pt>
                <c:pt idx="54229">
                  <c:v>-102.441</c:v>
                </c:pt>
                <c:pt idx="54230">
                  <c:v>-102.425</c:v>
                </c:pt>
                <c:pt idx="54231">
                  <c:v>-102.40900000000001</c:v>
                </c:pt>
                <c:pt idx="54232">
                  <c:v>-102.393</c:v>
                </c:pt>
                <c:pt idx="54233">
                  <c:v>-102.377</c:v>
                </c:pt>
                <c:pt idx="54234">
                  <c:v>-102.361</c:v>
                </c:pt>
                <c:pt idx="54235">
                  <c:v>-102.345</c:v>
                </c:pt>
                <c:pt idx="54236">
                  <c:v>-102.32899999999999</c:v>
                </c:pt>
                <c:pt idx="54237">
                  <c:v>-102.313</c:v>
                </c:pt>
                <c:pt idx="54238">
                  <c:v>-102.297</c:v>
                </c:pt>
                <c:pt idx="54239">
                  <c:v>-102.28100000000001</c:v>
                </c:pt>
                <c:pt idx="54240">
                  <c:v>-102.265</c:v>
                </c:pt>
                <c:pt idx="54241">
                  <c:v>-102.249</c:v>
                </c:pt>
                <c:pt idx="54242">
                  <c:v>-102.233</c:v>
                </c:pt>
                <c:pt idx="54243">
                  <c:v>-102.217</c:v>
                </c:pt>
                <c:pt idx="54244">
                  <c:v>-102.20099999999999</c:v>
                </c:pt>
                <c:pt idx="54245">
                  <c:v>-102.185</c:v>
                </c:pt>
                <c:pt idx="54246">
                  <c:v>-102.169</c:v>
                </c:pt>
                <c:pt idx="54247">
                  <c:v>-102.15300000000001</c:v>
                </c:pt>
                <c:pt idx="54248">
                  <c:v>-102.137</c:v>
                </c:pt>
                <c:pt idx="54249">
                  <c:v>-102.121</c:v>
                </c:pt>
                <c:pt idx="54250">
                  <c:v>-102.105</c:v>
                </c:pt>
                <c:pt idx="54251">
                  <c:v>-102.089</c:v>
                </c:pt>
                <c:pt idx="54252">
                  <c:v>-102.07299999999999</c:v>
                </c:pt>
                <c:pt idx="54253">
                  <c:v>-102.057</c:v>
                </c:pt>
                <c:pt idx="54254">
                  <c:v>-102.041</c:v>
                </c:pt>
                <c:pt idx="54255">
                  <c:v>-102.02500000000001</c:v>
                </c:pt>
                <c:pt idx="54256">
                  <c:v>-102.009</c:v>
                </c:pt>
                <c:pt idx="54257">
                  <c:v>-101.99299999999999</c:v>
                </c:pt>
                <c:pt idx="54258">
                  <c:v>-101.977</c:v>
                </c:pt>
                <c:pt idx="54259">
                  <c:v>-101.961</c:v>
                </c:pt>
                <c:pt idx="54260">
                  <c:v>-101.94499999999999</c:v>
                </c:pt>
                <c:pt idx="54261">
                  <c:v>-101.929</c:v>
                </c:pt>
                <c:pt idx="54262">
                  <c:v>-101.913</c:v>
                </c:pt>
                <c:pt idx="54263">
                  <c:v>-101.89700000000001</c:v>
                </c:pt>
                <c:pt idx="54264">
                  <c:v>-101.881</c:v>
                </c:pt>
                <c:pt idx="54265">
                  <c:v>-101.86499999999999</c:v>
                </c:pt>
                <c:pt idx="54266">
                  <c:v>-101.849</c:v>
                </c:pt>
                <c:pt idx="54267">
                  <c:v>-101.833</c:v>
                </c:pt>
                <c:pt idx="54268">
                  <c:v>-101.81699999999999</c:v>
                </c:pt>
                <c:pt idx="54269">
                  <c:v>-101.801</c:v>
                </c:pt>
                <c:pt idx="54270">
                  <c:v>-101.785</c:v>
                </c:pt>
                <c:pt idx="54271">
                  <c:v>-101.76900000000001</c:v>
                </c:pt>
                <c:pt idx="54272">
                  <c:v>-101.753</c:v>
                </c:pt>
                <c:pt idx="54273">
                  <c:v>-101.73699999999999</c:v>
                </c:pt>
                <c:pt idx="54274">
                  <c:v>-101.721</c:v>
                </c:pt>
                <c:pt idx="54275">
                  <c:v>-101.705</c:v>
                </c:pt>
                <c:pt idx="54276">
                  <c:v>-101.68899999999999</c:v>
                </c:pt>
                <c:pt idx="54277">
                  <c:v>-101.673</c:v>
                </c:pt>
                <c:pt idx="54278">
                  <c:v>-101.657</c:v>
                </c:pt>
                <c:pt idx="54279">
                  <c:v>-101.64100000000001</c:v>
                </c:pt>
                <c:pt idx="54280">
                  <c:v>-101.625</c:v>
                </c:pt>
                <c:pt idx="54281">
                  <c:v>-101.60899999999999</c:v>
                </c:pt>
                <c:pt idx="54282">
                  <c:v>-101.593</c:v>
                </c:pt>
                <c:pt idx="54283">
                  <c:v>-101.577</c:v>
                </c:pt>
                <c:pt idx="54284">
                  <c:v>-101.56100000000001</c:v>
                </c:pt>
                <c:pt idx="54285">
                  <c:v>-101.545</c:v>
                </c:pt>
                <c:pt idx="54286">
                  <c:v>-101.529</c:v>
                </c:pt>
                <c:pt idx="54287">
                  <c:v>-101.51300000000001</c:v>
                </c:pt>
                <c:pt idx="54288">
                  <c:v>-101.497</c:v>
                </c:pt>
                <c:pt idx="54289">
                  <c:v>-101.48099999999999</c:v>
                </c:pt>
                <c:pt idx="54290">
                  <c:v>-101.465</c:v>
                </c:pt>
                <c:pt idx="54291">
                  <c:v>-101.449</c:v>
                </c:pt>
                <c:pt idx="54292">
                  <c:v>-101.43300000000001</c:v>
                </c:pt>
                <c:pt idx="54293">
                  <c:v>-101.417</c:v>
                </c:pt>
                <c:pt idx="54294">
                  <c:v>-101.401</c:v>
                </c:pt>
                <c:pt idx="54295">
                  <c:v>-101.38500000000001</c:v>
                </c:pt>
                <c:pt idx="54296">
                  <c:v>-101.369</c:v>
                </c:pt>
                <c:pt idx="54297">
                  <c:v>-101.35299999999999</c:v>
                </c:pt>
                <c:pt idx="54298">
                  <c:v>-101.337</c:v>
                </c:pt>
                <c:pt idx="54299">
                  <c:v>-101.321</c:v>
                </c:pt>
                <c:pt idx="54300">
                  <c:v>-101.30500000000001</c:v>
                </c:pt>
                <c:pt idx="54301">
                  <c:v>-101.289</c:v>
                </c:pt>
                <c:pt idx="54302">
                  <c:v>-101.273</c:v>
                </c:pt>
                <c:pt idx="54303">
                  <c:v>-101.25700000000001</c:v>
                </c:pt>
                <c:pt idx="54304">
                  <c:v>-101.241</c:v>
                </c:pt>
                <c:pt idx="54305">
                  <c:v>-101.22499999999999</c:v>
                </c:pt>
                <c:pt idx="54306">
                  <c:v>-101.209</c:v>
                </c:pt>
                <c:pt idx="54307">
                  <c:v>-101.193</c:v>
                </c:pt>
                <c:pt idx="54308">
                  <c:v>-101.17700000000001</c:v>
                </c:pt>
                <c:pt idx="54309">
                  <c:v>-101.161</c:v>
                </c:pt>
                <c:pt idx="54310">
                  <c:v>-101.145</c:v>
                </c:pt>
                <c:pt idx="54311">
                  <c:v>-101.129</c:v>
                </c:pt>
                <c:pt idx="54312">
                  <c:v>-101.113</c:v>
                </c:pt>
                <c:pt idx="54313">
                  <c:v>-101.09699999999999</c:v>
                </c:pt>
                <c:pt idx="54314">
                  <c:v>-101.081</c:v>
                </c:pt>
                <c:pt idx="54315">
                  <c:v>-101.065</c:v>
                </c:pt>
                <c:pt idx="54316">
                  <c:v>-101.04900000000001</c:v>
                </c:pt>
                <c:pt idx="54317">
                  <c:v>-101.033</c:v>
                </c:pt>
                <c:pt idx="54318">
                  <c:v>-101.017</c:v>
                </c:pt>
                <c:pt idx="54319">
                  <c:v>-101.001</c:v>
                </c:pt>
                <c:pt idx="54320">
                  <c:v>-100.985</c:v>
                </c:pt>
                <c:pt idx="54321">
                  <c:v>-100.96899999999999</c:v>
                </c:pt>
                <c:pt idx="54322">
                  <c:v>-100.953</c:v>
                </c:pt>
                <c:pt idx="54323">
                  <c:v>-100.937</c:v>
                </c:pt>
                <c:pt idx="54324">
                  <c:v>-100.92100000000001</c:v>
                </c:pt>
                <c:pt idx="54325">
                  <c:v>-100.905</c:v>
                </c:pt>
                <c:pt idx="54326">
                  <c:v>-100.889</c:v>
                </c:pt>
                <c:pt idx="54327">
                  <c:v>-100.873</c:v>
                </c:pt>
                <c:pt idx="54328">
                  <c:v>-100.857</c:v>
                </c:pt>
                <c:pt idx="54329">
                  <c:v>-100.84099999999999</c:v>
                </c:pt>
                <c:pt idx="54330">
                  <c:v>-100.825</c:v>
                </c:pt>
                <c:pt idx="54331">
                  <c:v>-100.809</c:v>
                </c:pt>
                <c:pt idx="54332">
                  <c:v>-100.79300000000001</c:v>
                </c:pt>
                <c:pt idx="54333">
                  <c:v>-100.777</c:v>
                </c:pt>
                <c:pt idx="54334">
                  <c:v>-100.761</c:v>
                </c:pt>
                <c:pt idx="54335">
                  <c:v>-100.745</c:v>
                </c:pt>
                <c:pt idx="54336">
                  <c:v>-100.729</c:v>
                </c:pt>
                <c:pt idx="54337">
                  <c:v>-100.71299999999999</c:v>
                </c:pt>
                <c:pt idx="54338">
                  <c:v>-100.697</c:v>
                </c:pt>
                <c:pt idx="54339">
                  <c:v>-100.681</c:v>
                </c:pt>
                <c:pt idx="54340">
                  <c:v>-100.66500000000001</c:v>
                </c:pt>
                <c:pt idx="54341">
                  <c:v>-100.649</c:v>
                </c:pt>
                <c:pt idx="54342">
                  <c:v>-100.633</c:v>
                </c:pt>
                <c:pt idx="54343">
                  <c:v>-100.617</c:v>
                </c:pt>
                <c:pt idx="54344">
                  <c:v>-100.601</c:v>
                </c:pt>
                <c:pt idx="54345">
                  <c:v>-100.58499999999999</c:v>
                </c:pt>
                <c:pt idx="54346">
                  <c:v>-100.569</c:v>
                </c:pt>
                <c:pt idx="54347">
                  <c:v>-100.553</c:v>
                </c:pt>
                <c:pt idx="54348">
                  <c:v>-100.53700000000001</c:v>
                </c:pt>
                <c:pt idx="54349">
                  <c:v>-100.521</c:v>
                </c:pt>
                <c:pt idx="54350">
                  <c:v>-100.505</c:v>
                </c:pt>
                <c:pt idx="54351">
                  <c:v>-100.489</c:v>
                </c:pt>
                <c:pt idx="54352">
                  <c:v>-100.473</c:v>
                </c:pt>
                <c:pt idx="54353">
                  <c:v>-100.45699999999999</c:v>
                </c:pt>
                <c:pt idx="54354">
                  <c:v>-100.441</c:v>
                </c:pt>
                <c:pt idx="54355">
                  <c:v>-100.425</c:v>
                </c:pt>
                <c:pt idx="54356">
                  <c:v>-100.40900000000001</c:v>
                </c:pt>
                <c:pt idx="54357">
                  <c:v>-100.393</c:v>
                </c:pt>
                <c:pt idx="54358">
                  <c:v>-100.377</c:v>
                </c:pt>
                <c:pt idx="54359">
                  <c:v>-100.361</c:v>
                </c:pt>
                <c:pt idx="54360">
                  <c:v>-100.345</c:v>
                </c:pt>
                <c:pt idx="54361">
                  <c:v>-100.32899999999999</c:v>
                </c:pt>
                <c:pt idx="54362">
                  <c:v>-100.313</c:v>
                </c:pt>
                <c:pt idx="54363">
                  <c:v>-100.297</c:v>
                </c:pt>
                <c:pt idx="54364">
                  <c:v>-100.28100000000001</c:v>
                </c:pt>
                <c:pt idx="54365">
                  <c:v>-100.265</c:v>
                </c:pt>
                <c:pt idx="54366">
                  <c:v>-100.249</c:v>
                </c:pt>
                <c:pt idx="54367">
                  <c:v>-100.233</c:v>
                </c:pt>
                <c:pt idx="54368">
                  <c:v>-100.217</c:v>
                </c:pt>
                <c:pt idx="54369">
                  <c:v>-100.20099999999999</c:v>
                </c:pt>
                <c:pt idx="54370">
                  <c:v>-100.185</c:v>
                </c:pt>
                <c:pt idx="54371">
                  <c:v>-100.169</c:v>
                </c:pt>
                <c:pt idx="54372">
                  <c:v>-100.15300000000001</c:v>
                </c:pt>
                <c:pt idx="54373">
                  <c:v>-100.137</c:v>
                </c:pt>
                <c:pt idx="54374">
                  <c:v>-100.121</c:v>
                </c:pt>
                <c:pt idx="54375">
                  <c:v>-100.105</c:v>
                </c:pt>
                <c:pt idx="54376">
                  <c:v>-100.089</c:v>
                </c:pt>
                <c:pt idx="54377">
                  <c:v>-100.07299999999999</c:v>
                </c:pt>
                <c:pt idx="54378">
                  <c:v>-100.057</c:v>
                </c:pt>
                <c:pt idx="54379">
                  <c:v>-100.041</c:v>
                </c:pt>
                <c:pt idx="54380">
                  <c:v>-100.02500000000001</c:v>
                </c:pt>
                <c:pt idx="54381">
                  <c:v>-100.009</c:v>
                </c:pt>
                <c:pt idx="54382">
                  <c:v>-99.993099999999998</c:v>
                </c:pt>
                <c:pt idx="54383">
                  <c:v>-99.977099999999993</c:v>
                </c:pt>
                <c:pt idx="54384">
                  <c:v>-99.961100000000002</c:v>
                </c:pt>
                <c:pt idx="54385">
                  <c:v>-99.945099999999996</c:v>
                </c:pt>
                <c:pt idx="54386">
                  <c:v>-99.929100000000005</c:v>
                </c:pt>
                <c:pt idx="54387">
                  <c:v>-99.9131</c:v>
                </c:pt>
                <c:pt idx="54388">
                  <c:v>-99.897099999999995</c:v>
                </c:pt>
                <c:pt idx="54389">
                  <c:v>-99.881100000000004</c:v>
                </c:pt>
                <c:pt idx="54390">
                  <c:v>-99.865099999999998</c:v>
                </c:pt>
                <c:pt idx="54391">
                  <c:v>-99.849100000000007</c:v>
                </c:pt>
                <c:pt idx="54392">
                  <c:v>-99.833100000000002</c:v>
                </c:pt>
                <c:pt idx="54393">
                  <c:v>-99.817099999999996</c:v>
                </c:pt>
                <c:pt idx="54394">
                  <c:v>-99.801100000000005</c:v>
                </c:pt>
                <c:pt idx="54395">
                  <c:v>-99.7851</c:v>
                </c:pt>
                <c:pt idx="54396">
                  <c:v>-99.769099999999995</c:v>
                </c:pt>
                <c:pt idx="54397">
                  <c:v>-99.753100000000003</c:v>
                </c:pt>
                <c:pt idx="54398">
                  <c:v>-99.737099999999998</c:v>
                </c:pt>
                <c:pt idx="54399">
                  <c:v>-99.721100000000007</c:v>
                </c:pt>
                <c:pt idx="54400">
                  <c:v>-99.705100000000002</c:v>
                </c:pt>
                <c:pt idx="54401">
                  <c:v>-99.689099999999996</c:v>
                </c:pt>
                <c:pt idx="54402">
                  <c:v>-99.673100000000005</c:v>
                </c:pt>
                <c:pt idx="54403">
                  <c:v>-99.6571</c:v>
                </c:pt>
                <c:pt idx="54404">
                  <c:v>-99.641099999999994</c:v>
                </c:pt>
                <c:pt idx="54405">
                  <c:v>-99.625100000000003</c:v>
                </c:pt>
                <c:pt idx="54406">
                  <c:v>-99.609099999999998</c:v>
                </c:pt>
                <c:pt idx="54407">
                  <c:v>-99.593100000000007</c:v>
                </c:pt>
                <c:pt idx="54408">
                  <c:v>-99.577100000000002</c:v>
                </c:pt>
                <c:pt idx="54409">
                  <c:v>-99.561099999999996</c:v>
                </c:pt>
                <c:pt idx="54410">
                  <c:v>-99.545100000000005</c:v>
                </c:pt>
                <c:pt idx="54411">
                  <c:v>-99.5291</c:v>
                </c:pt>
                <c:pt idx="54412">
                  <c:v>-99.513099999999994</c:v>
                </c:pt>
                <c:pt idx="54413">
                  <c:v>-99.497100000000003</c:v>
                </c:pt>
                <c:pt idx="54414">
                  <c:v>-99.481099999999998</c:v>
                </c:pt>
                <c:pt idx="54415">
                  <c:v>-99.465100000000007</c:v>
                </c:pt>
                <c:pt idx="54416">
                  <c:v>-99.449200000000005</c:v>
                </c:pt>
                <c:pt idx="54417">
                  <c:v>-99.433199999999999</c:v>
                </c:pt>
                <c:pt idx="54418">
                  <c:v>-99.417199999999994</c:v>
                </c:pt>
                <c:pt idx="54419">
                  <c:v>-99.401200000000003</c:v>
                </c:pt>
                <c:pt idx="54420">
                  <c:v>-99.385199999999998</c:v>
                </c:pt>
                <c:pt idx="54421">
                  <c:v>-99.369200000000006</c:v>
                </c:pt>
                <c:pt idx="54422">
                  <c:v>-99.353200000000001</c:v>
                </c:pt>
                <c:pt idx="54423">
                  <c:v>-99.337199999999996</c:v>
                </c:pt>
                <c:pt idx="54424">
                  <c:v>-99.321200000000005</c:v>
                </c:pt>
                <c:pt idx="54425">
                  <c:v>-99.305199999999999</c:v>
                </c:pt>
                <c:pt idx="54426">
                  <c:v>-99.289199999999994</c:v>
                </c:pt>
                <c:pt idx="54427">
                  <c:v>-99.273200000000003</c:v>
                </c:pt>
                <c:pt idx="54428">
                  <c:v>-99.257199999999997</c:v>
                </c:pt>
                <c:pt idx="54429">
                  <c:v>-99.241200000000006</c:v>
                </c:pt>
                <c:pt idx="54430">
                  <c:v>-99.225200000000001</c:v>
                </c:pt>
                <c:pt idx="54431">
                  <c:v>-99.209199999999996</c:v>
                </c:pt>
                <c:pt idx="54432">
                  <c:v>-99.193200000000004</c:v>
                </c:pt>
                <c:pt idx="54433">
                  <c:v>-99.177199999999999</c:v>
                </c:pt>
                <c:pt idx="54434">
                  <c:v>-99.161199999999994</c:v>
                </c:pt>
                <c:pt idx="54435">
                  <c:v>-99.145200000000003</c:v>
                </c:pt>
                <c:pt idx="54436">
                  <c:v>-99.129199999999997</c:v>
                </c:pt>
                <c:pt idx="54437">
                  <c:v>-99.113200000000006</c:v>
                </c:pt>
                <c:pt idx="54438">
                  <c:v>-99.097200000000001</c:v>
                </c:pt>
                <c:pt idx="54439">
                  <c:v>-99.081199999999995</c:v>
                </c:pt>
                <c:pt idx="54440">
                  <c:v>-99.065200000000004</c:v>
                </c:pt>
                <c:pt idx="54441">
                  <c:v>-99.049199999999999</c:v>
                </c:pt>
                <c:pt idx="54442">
                  <c:v>-99.033199999999994</c:v>
                </c:pt>
                <c:pt idx="54443">
                  <c:v>-99.017200000000003</c:v>
                </c:pt>
                <c:pt idx="54444">
                  <c:v>-99.001199999999997</c:v>
                </c:pt>
                <c:pt idx="54445">
                  <c:v>-98.985200000000006</c:v>
                </c:pt>
                <c:pt idx="54446">
                  <c:v>-98.969200000000001</c:v>
                </c:pt>
                <c:pt idx="54447">
                  <c:v>-98.953199999999995</c:v>
                </c:pt>
                <c:pt idx="54448">
                  <c:v>-98.937200000000004</c:v>
                </c:pt>
                <c:pt idx="54449">
                  <c:v>-98.921199999999999</c:v>
                </c:pt>
                <c:pt idx="54450">
                  <c:v>-98.905199999999994</c:v>
                </c:pt>
                <c:pt idx="54451">
                  <c:v>-98.889200000000002</c:v>
                </c:pt>
                <c:pt idx="54452">
                  <c:v>-98.873199999999997</c:v>
                </c:pt>
                <c:pt idx="54453">
                  <c:v>-98.857200000000006</c:v>
                </c:pt>
                <c:pt idx="54454">
                  <c:v>-98.841200000000001</c:v>
                </c:pt>
                <c:pt idx="54455">
                  <c:v>-98.825199999999995</c:v>
                </c:pt>
                <c:pt idx="54456">
                  <c:v>-98.809200000000004</c:v>
                </c:pt>
                <c:pt idx="54457">
                  <c:v>-98.793199999999999</c:v>
                </c:pt>
                <c:pt idx="54458">
                  <c:v>-98.777199999999993</c:v>
                </c:pt>
                <c:pt idx="54459">
                  <c:v>-98.761200000000002</c:v>
                </c:pt>
                <c:pt idx="54460">
                  <c:v>-98.745199999999997</c:v>
                </c:pt>
                <c:pt idx="54461">
                  <c:v>-98.729200000000006</c:v>
                </c:pt>
                <c:pt idx="54462">
                  <c:v>-98.713200000000001</c:v>
                </c:pt>
                <c:pt idx="54463">
                  <c:v>-98.697199999999995</c:v>
                </c:pt>
                <c:pt idx="54464">
                  <c:v>-98.681200000000004</c:v>
                </c:pt>
                <c:pt idx="54465">
                  <c:v>-98.665199999999999</c:v>
                </c:pt>
                <c:pt idx="54466">
                  <c:v>-98.649199999999993</c:v>
                </c:pt>
                <c:pt idx="54467">
                  <c:v>-98.633200000000002</c:v>
                </c:pt>
                <c:pt idx="54468">
                  <c:v>-98.617199999999997</c:v>
                </c:pt>
                <c:pt idx="54469">
                  <c:v>-98.601200000000006</c:v>
                </c:pt>
                <c:pt idx="54470">
                  <c:v>-98.5852</c:v>
                </c:pt>
                <c:pt idx="54471">
                  <c:v>-98.569199999999995</c:v>
                </c:pt>
                <c:pt idx="54472">
                  <c:v>-98.553200000000004</c:v>
                </c:pt>
                <c:pt idx="54473">
                  <c:v>-98.537199999999999</c:v>
                </c:pt>
                <c:pt idx="54474">
                  <c:v>-98.521199999999993</c:v>
                </c:pt>
                <c:pt idx="54475">
                  <c:v>-98.505200000000002</c:v>
                </c:pt>
                <c:pt idx="54476">
                  <c:v>-98.489199999999997</c:v>
                </c:pt>
                <c:pt idx="54477">
                  <c:v>-98.473200000000006</c:v>
                </c:pt>
                <c:pt idx="54478">
                  <c:v>-98.4572</c:v>
                </c:pt>
                <c:pt idx="54479">
                  <c:v>-98.441199999999995</c:v>
                </c:pt>
                <c:pt idx="54480">
                  <c:v>-98.425200000000004</c:v>
                </c:pt>
                <c:pt idx="54481">
                  <c:v>-98.409199999999998</c:v>
                </c:pt>
                <c:pt idx="54482">
                  <c:v>-98.393199999999993</c:v>
                </c:pt>
                <c:pt idx="54483">
                  <c:v>-98.377200000000002</c:v>
                </c:pt>
                <c:pt idx="54484">
                  <c:v>-98.361199999999997</c:v>
                </c:pt>
                <c:pt idx="54485">
                  <c:v>-98.345200000000006</c:v>
                </c:pt>
                <c:pt idx="54486">
                  <c:v>-98.3292</c:v>
                </c:pt>
                <c:pt idx="54487">
                  <c:v>-98.313199999999995</c:v>
                </c:pt>
                <c:pt idx="54488">
                  <c:v>-98.297200000000004</c:v>
                </c:pt>
                <c:pt idx="54489">
                  <c:v>-98.281199999999998</c:v>
                </c:pt>
                <c:pt idx="54490">
                  <c:v>-98.265199999999993</c:v>
                </c:pt>
                <c:pt idx="54491">
                  <c:v>-98.249200000000002</c:v>
                </c:pt>
                <c:pt idx="54492">
                  <c:v>-98.233199999999997</c:v>
                </c:pt>
                <c:pt idx="54493">
                  <c:v>-98.217200000000005</c:v>
                </c:pt>
                <c:pt idx="54494">
                  <c:v>-98.2012</c:v>
                </c:pt>
                <c:pt idx="54495">
                  <c:v>-98.185199999999995</c:v>
                </c:pt>
                <c:pt idx="54496">
                  <c:v>-98.169200000000004</c:v>
                </c:pt>
                <c:pt idx="54497">
                  <c:v>-98.153199999999998</c:v>
                </c:pt>
                <c:pt idx="54498">
                  <c:v>-98.137200000000007</c:v>
                </c:pt>
                <c:pt idx="54499">
                  <c:v>-98.121200000000002</c:v>
                </c:pt>
                <c:pt idx="54500">
                  <c:v>-98.105199999999996</c:v>
                </c:pt>
                <c:pt idx="54501">
                  <c:v>-98.089200000000005</c:v>
                </c:pt>
                <c:pt idx="54502">
                  <c:v>-98.0732</c:v>
                </c:pt>
                <c:pt idx="54503">
                  <c:v>-98.057299999999998</c:v>
                </c:pt>
                <c:pt idx="54504">
                  <c:v>-98.041300000000007</c:v>
                </c:pt>
                <c:pt idx="54505">
                  <c:v>-98.025300000000001</c:v>
                </c:pt>
                <c:pt idx="54506">
                  <c:v>-98.009299999999996</c:v>
                </c:pt>
                <c:pt idx="54507">
                  <c:v>-97.993300000000005</c:v>
                </c:pt>
                <c:pt idx="54508">
                  <c:v>-97.9773</c:v>
                </c:pt>
                <c:pt idx="54509">
                  <c:v>-97.961299999999994</c:v>
                </c:pt>
                <c:pt idx="54510">
                  <c:v>-97.945300000000003</c:v>
                </c:pt>
                <c:pt idx="54511">
                  <c:v>-97.929299999999998</c:v>
                </c:pt>
                <c:pt idx="54512">
                  <c:v>-97.913300000000007</c:v>
                </c:pt>
                <c:pt idx="54513">
                  <c:v>-97.897300000000001</c:v>
                </c:pt>
                <c:pt idx="54514">
                  <c:v>-97.881299999999996</c:v>
                </c:pt>
                <c:pt idx="54515">
                  <c:v>-97.865300000000005</c:v>
                </c:pt>
                <c:pt idx="54516">
                  <c:v>-97.849299999999999</c:v>
                </c:pt>
                <c:pt idx="54517">
                  <c:v>-97.833299999999994</c:v>
                </c:pt>
                <c:pt idx="54518">
                  <c:v>-97.817300000000003</c:v>
                </c:pt>
                <c:pt idx="54519">
                  <c:v>-97.801299999999998</c:v>
                </c:pt>
                <c:pt idx="54520">
                  <c:v>-97.785300000000007</c:v>
                </c:pt>
                <c:pt idx="54521">
                  <c:v>-97.769300000000001</c:v>
                </c:pt>
                <c:pt idx="54522">
                  <c:v>-97.753299999999996</c:v>
                </c:pt>
                <c:pt idx="54523">
                  <c:v>-97.737300000000005</c:v>
                </c:pt>
                <c:pt idx="54524">
                  <c:v>-97.721299999999999</c:v>
                </c:pt>
                <c:pt idx="54525">
                  <c:v>-97.705299999999994</c:v>
                </c:pt>
                <c:pt idx="54526">
                  <c:v>-97.689300000000003</c:v>
                </c:pt>
                <c:pt idx="54527">
                  <c:v>-97.673299999999998</c:v>
                </c:pt>
                <c:pt idx="54528">
                  <c:v>-97.657300000000006</c:v>
                </c:pt>
                <c:pt idx="54529">
                  <c:v>-97.641300000000001</c:v>
                </c:pt>
                <c:pt idx="54530">
                  <c:v>-97.625299999999996</c:v>
                </c:pt>
                <c:pt idx="54531">
                  <c:v>-97.609300000000005</c:v>
                </c:pt>
                <c:pt idx="54532">
                  <c:v>-97.593299999999999</c:v>
                </c:pt>
                <c:pt idx="54533">
                  <c:v>-97.577299999999994</c:v>
                </c:pt>
                <c:pt idx="54534">
                  <c:v>-97.561300000000003</c:v>
                </c:pt>
                <c:pt idx="54535">
                  <c:v>-97.545299999999997</c:v>
                </c:pt>
                <c:pt idx="54536">
                  <c:v>-97.529300000000006</c:v>
                </c:pt>
                <c:pt idx="54537">
                  <c:v>-97.513300000000001</c:v>
                </c:pt>
                <c:pt idx="54538">
                  <c:v>-97.497299999999996</c:v>
                </c:pt>
                <c:pt idx="54539">
                  <c:v>-97.481300000000005</c:v>
                </c:pt>
                <c:pt idx="54540">
                  <c:v>-97.465299999999999</c:v>
                </c:pt>
                <c:pt idx="54541">
                  <c:v>-97.449299999999994</c:v>
                </c:pt>
                <c:pt idx="54542">
                  <c:v>-97.433300000000003</c:v>
                </c:pt>
                <c:pt idx="54543">
                  <c:v>-97.417299999999997</c:v>
                </c:pt>
                <c:pt idx="54544">
                  <c:v>-97.401300000000006</c:v>
                </c:pt>
                <c:pt idx="54545">
                  <c:v>-97.385300000000001</c:v>
                </c:pt>
                <c:pt idx="54546">
                  <c:v>-97.369299999999996</c:v>
                </c:pt>
                <c:pt idx="54547">
                  <c:v>-97.353300000000004</c:v>
                </c:pt>
                <c:pt idx="54548">
                  <c:v>-97.337299999999999</c:v>
                </c:pt>
                <c:pt idx="54549">
                  <c:v>-97.321299999999994</c:v>
                </c:pt>
                <c:pt idx="54550">
                  <c:v>-97.305300000000003</c:v>
                </c:pt>
                <c:pt idx="54551">
                  <c:v>-97.289299999999997</c:v>
                </c:pt>
                <c:pt idx="54552">
                  <c:v>-97.273300000000006</c:v>
                </c:pt>
                <c:pt idx="54553">
                  <c:v>-97.257300000000001</c:v>
                </c:pt>
                <c:pt idx="54554">
                  <c:v>-97.241299999999995</c:v>
                </c:pt>
                <c:pt idx="54555">
                  <c:v>-97.225300000000004</c:v>
                </c:pt>
                <c:pt idx="54556">
                  <c:v>-97.209299999999999</c:v>
                </c:pt>
                <c:pt idx="54557">
                  <c:v>-97.193299999999994</c:v>
                </c:pt>
                <c:pt idx="54558">
                  <c:v>-97.177300000000002</c:v>
                </c:pt>
                <c:pt idx="54559">
                  <c:v>-97.161299999999997</c:v>
                </c:pt>
                <c:pt idx="54560">
                  <c:v>-97.145300000000006</c:v>
                </c:pt>
                <c:pt idx="54561">
                  <c:v>-97.129300000000001</c:v>
                </c:pt>
                <c:pt idx="54562">
                  <c:v>-97.113299999999995</c:v>
                </c:pt>
                <c:pt idx="54563">
                  <c:v>-97.097300000000004</c:v>
                </c:pt>
                <c:pt idx="54564">
                  <c:v>-97.081299999999999</c:v>
                </c:pt>
                <c:pt idx="54565">
                  <c:v>-97.065299999999993</c:v>
                </c:pt>
                <c:pt idx="54566">
                  <c:v>-97.049300000000002</c:v>
                </c:pt>
                <c:pt idx="54567">
                  <c:v>-97.033299999999997</c:v>
                </c:pt>
                <c:pt idx="54568">
                  <c:v>-97.017300000000006</c:v>
                </c:pt>
                <c:pt idx="54569">
                  <c:v>-97.001300000000001</c:v>
                </c:pt>
                <c:pt idx="54570">
                  <c:v>-96.985299999999995</c:v>
                </c:pt>
                <c:pt idx="54571">
                  <c:v>-96.969300000000004</c:v>
                </c:pt>
                <c:pt idx="54572">
                  <c:v>-96.953299999999999</c:v>
                </c:pt>
                <c:pt idx="54573">
                  <c:v>-96.937299999999993</c:v>
                </c:pt>
                <c:pt idx="54574">
                  <c:v>-96.921300000000002</c:v>
                </c:pt>
                <c:pt idx="54575">
                  <c:v>-96.905299999999997</c:v>
                </c:pt>
                <c:pt idx="54576">
                  <c:v>-96.889300000000006</c:v>
                </c:pt>
                <c:pt idx="54577">
                  <c:v>-96.8733</c:v>
                </c:pt>
                <c:pt idx="54578">
                  <c:v>-96.857299999999995</c:v>
                </c:pt>
                <c:pt idx="54579">
                  <c:v>-96.841300000000004</c:v>
                </c:pt>
                <c:pt idx="54580">
                  <c:v>-96.825299999999999</c:v>
                </c:pt>
                <c:pt idx="54581">
                  <c:v>-96.809299999999993</c:v>
                </c:pt>
                <c:pt idx="54582">
                  <c:v>-96.793300000000002</c:v>
                </c:pt>
                <c:pt idx="54583">
                  <c:v>-96.777299999999997</c:v>
                </c:pt>
                <c:pt idx="54584">
                  <c:v>-96.761300000000006</c:v>
                </c:pt>
                <c:pt idx="54585">
                  <c:v>-96.7453</c:v>
                </c:pt>
                <c:pt idx="54586">
                  <c:v>-96.729299999999995</c:v>
                </c:pt>
                <c:pt idx="54587">
                  <c:v>-96.713300000000004</c:v>
                </c:pt>
                <c:pt idx="54588">
                  <c:v>-96.697299999999998</c:v>
                </c:pt>
                <c:pt idx="54589">
                  <c:v>-96.681399999999996</c:v>
                </c:pt>
                <c:pt idx="54590">
                  <c:v>-96.665400000000005</c:v>
                </c:pt>
                <c:pt idx="54591">
                  <c:v>-96.6494</c:v>
                </c:pt>
                <c:pt idx="54592">
                  <c:v>-96.633399999999995</c:v>
                </c:pt>
                <c:pt idx="54593">
                  <c:v>-96.617400000000004</c:v>
                </c:pt>
                <c:pt idx="54594">
                  <c:v>-96.601399999999998</c:v>
                </c:pt>
                <c:pt idx="54595">
                  <c:v>-96.585400000000007</c:v>
                </c:pt>
                <c:pt idx="54596">
                  <c:v>-96.569400000000002</c:v>
                </c:pt>
                <c:pt idx="54597">
                  <c:v>-96.553399999999996</c:v>
                </c:pt>
                <c:pt idx="54598">
                  <c:v>-96.537400000000005</c:v>
                </c:pt>
                <c:pt idx="54599">
                  <c:v>-96.5214</c:v>
                </c:pt>
                <c:pt idx="54600">
                  <c:v>-96.505399999999995</c:v>
                </c:pt>
                <c:pt idx="54601">
                  <c:v>-96.489400000000003</c:v>
                </c:pt>
                <c:pt idx="54602">
                  <c:v>-96.473399999999998</c:v>
                </c:pt>
                <c:pt idx="54603">
                  <c:v>-96.457400000000007</c:v>
                </c:pt>
                <c:pt idx="54604">
                  <c:v>-96.441400000000002</c:v>
                </c:pt>
                <c:pt idx="54605">
                  <c:v>-96.425399999999996</c:v>
                </c:pt>
                <c:pt idx="54606">
                  <c:v>-96.409400000000005</c:v>
                </c:pt>
                <c:pt idx="54607">
                  <c:v>-96.3934</c:v>
                </c:pt>
                <c:pt idx="54608">
                  <c:v>-96.377399999999994</c:v>
                </c:pt>
                <c:pt idx="54609">
                  <c:v>-96.361400000000003</c:v>
                </c:pt>
                <c:pt idx="54610">
                  <c:v>-96.345399999999998</c:v>
                </c:pt>
                <c:pt idx="54611">
                  <c:v>-96.329400000000007</c:v>
                </c:pt>
                <c:pt idx="54612">
                  <c:v>-96.313400000000001</c:v>
                </c:pt>
                <c:pt idx="54613">
                  <c:v>-96.297399999999996</c:v>
                </c:pt>
                <c:pt idx="54614">
                  <c:v>-96.281400000000005</c:v>
                </c:pt>
                <c:pt idx="54615">
                  <c:v>-96.2654</c:v>
                </c:pt>
                <c:pt idx="54616">
                  <c:v>-96.249399999999994</c:v>
                </c:pt>
                <c:pt idx="54617">
                  <c:v>-96.233400000000003</c:v>
                </c:pt>
                <c:pt idx="54618">
                  <c:v>-96.217399999999998</c:v>
                </c:pt>
                <c:pt idx="54619">
                  <c:v>-96.201400000000007</c:v>
                </c:pt>
                <c:pt idx="54620">
                  <c:v>-96.185400000000001</c:v>
                </c:pt>
                <c:pt idx="54621">
                  <c:v>-96.169399999999996</c:v>
                </c:pt>
                <c:pt idx="54622">
                  <c:v>-96.153400000000005</c:v>
                </c:pt>
                <c:pt idx="54623">
                  <c:v>-96.1374</c:v>
                </c:pt>
                <c:pt idx="54624">
                  <c:v>-96.121399999999994</c:v>
                </c:pt>
                <c:pt idx="54625">
                  <c:v>-96.105400000000003</c:v>
                </c:pt>
                <c:pt idx="54626">
                  <c:v>-96.089399999999998</c:v>
                </c:pt>
                <c:pt idx="54627">
                  <c:v>-96.073400000000007</c:v>
                </c:pt>
                <c:pt idx="54628">
                  <c:v>-96.057400000000001</c:v>
                </c:pt>
                <c:pt idx="54629">
                  <c:v>-96.041399999999996</c:v>
                </c:pt>
                <c:pt idx="54630">
                  <c:v>-96.025400000000005</c:v>
                </c:pt>
                <c:pt idx="54631">
                  <c:v>-96.009399999999999</c:v>
                </c:pt>
                <c:pt idx="54632">
                  <c:v>-95.993399999999994</c:v>
                </c:pt>
                <c:pt idx="54633">
                  <c:v>-95.977400000000003</c:v>
                </c:pt>
                <c:pt idx="54634">
                  <c:v>-95.961399999999998</c:v>
                </c:pt>
                <c:pt idx="54635">
                  <c:v>-95.945400000000006</c:v>
                </c:pt>
                <c:pt idx="54636">
                  <c:v>-95.929400000000001</c:v>
                </c:pt>
                <c:pt idx="54637">
                  <c:v>-95.913399999999996</c:v>
                </c:pt>
                <c:pt idx="54638">
                  <c:v>-95.897400000000005</c:v>
                </c:pt>
                <c:pt idx="54639">
                  <c:v>-95.881399999999999</c:v>
                </c:pt>
                <c:pt idx="54640">
                  <c:v>-95.865399999999994</c:v>
                </c:pt>
                <c:pt idx="54641">
                  <c:v>-95.849400000000003</c:v>
                </c:pt>
                <c:pt idx="54642">
                  <c:v>-95.833399999999997</c:v>
                </c:pt>
                <c:pt idx="54643">
                  <c:v>-95.817400000000006</c:v>
                </c:pt>
                <c:pt idx="54644">
                  <c:v>-95.801400000000001</c:v>
                </c:pt>
                <c:pt idx="54645">
                  <c:v>-95.785399999999996</c:v>
                </c:pt>
                <c:pt idx="54646">
                  <c:v>-95.769400000000005</c:v>
                </c:pt>
                <c:pt idx="54647">
                  <c:v>-95.753399999999999</c:v>
                </c:pt>
                <c:pt idx="54648">
                  <c:v>-95.737399999999994</c:v>
                </c:pt>
                <c:pt idx="54649">
                  <c:v>-95.721400000000003</c:v>
                </c:pt>
                <c:pt idx="54650">
                  <c:v>-95.705399999999997</c:v>
                </c:pt>
                <c:pt idx="54651">
                  <c:v>-95.689400000000006</c:v>
                </c:pt>
                <c:pt idx="54652">
                  <c:v>-95.673400000000001</c:v>
                </c:pt>
                <c:pt idx="54653">
                  <c:v>-95.657399999999996</c:v>
                </c:pt>
                <c:pt idx="54654">
                  <c:v>-95.641400000000004</c:v>
                </c:pt>
                <c:pt idx="54655">
                  <c:v>-95.625399999999999</c:v>
                </c:pt>
                <c:pt idx="54656">
                  <c:v>-95.609399999999994</c:v>
                </c:pt>
                <c:pt idx="54657">
                  <c:v>-95.593400000000003</c:v>
                </c:pt>
                <c:pt idx="54658">
                  <c:v>-95.577399999999997</c:v>
                </c:pt>
                <c:pt idx="54659">
                  <c:v>-95.561400000000006</c:v>
                </c:pt>
                <c:pt idx="54660">
                  <c:v>-95.545400000000001</c:v>
                </c:pt>
                <c:pt idx="54661">
                  <c:v>-95.529399999999995</c:v>
                </c:pt>
                <c:pt idx="54662">
                  <c:v>-95.513400000000004</c:v>
                </c:pt>
                <c:pt idx="54663">
                  <c:v>-95.497399999999999</c:v>
                </c:pt>
                <c:pt idx="54664">
                  <c:v>-95.481399999999994</c:v>
                </c:pt>
                <c:pt idx="54665">
                  <c:v>-95.465400000000002</c:v>
                </c:pt>
                <c:pt idx="54666">
                  <c:v>-95.449399999999997</c:v>
                </c:pt>
                <c:pt idx="54667">
                  <c:v>-95.433400000000006</c:v>
                </c:pt>
                <c:pt idx="54668">
                  <c:v>-95.417400000000001</c:v>
                </c:pt>
                <c:pt idx="54669">
                  <c:v>-95.401399999999995</c:v>
                </c:pt>
                <c:pt idx="54670">
                  <c:v>-95.385400000000004</c:v>
                </c:pt>
                <c:pt idx="54671">
                  <c:v>-95.369399999999999</c:v>
                </c:pt>
                <c:pt idx="54672">
                  <c:v>-95.353399999999993</c:v>
                </c:pt>
                <c:pt idx="54673">
                  <c:v>-95.337400000000002</c:v>
                </c:pt>
                <c:pt idx="54674">
                  <c:v>-95.321399999999997</c:v>
                </c:pt>
                <c:pt idx="54675">
                  <c:v>-95.305499999999995</c:v>
                </c:pt>
                <c:pt idx="54676">
                  <c:v>-95.289500000000004</c:v>
                </c:pt>
                <c:pt idx="54677">
                  <c:v>-95.273499999999999</c:v>
                </c:pt>
                <c:pt idx="54678">
                  <c:v>-95.257499999999993</c:v>
                </c:pt>
                <c:pt idx="54679">
                  <c:v>-95.241500000000002</c:v>
                </c:pt>
                <c:pt idx="54680">
                  <c:v>-95.225499999999997</c:v>
                </c:pt>
                <c:pt idx="54681">
                  <c:v>-95.209500000000006</c:v>
                </c:pt>
                <c:pt idx="54682">
                  <c:v>-95.1935</c:v>
                </c:pt>
                <c:pt idx="54683">
                  <c:v>-95.177499999999995</c:v>
                </c:pt>
                <c:pt idx="54684">
                  <c:v>-95.161500000000004</c:v>
                </c:pt>
                <c:pt idx="54685">
                  <c:v>-95.145499999999998</c:v>
                </c:pt>
                <c:pt idx="54686">
                  <c:v>-95.129499999999993</c:v>
                </c:pt>
                <c:pt idx="54687">
                  <c:v>-95.113500000000002</c:v>
                </c:pt>
                <c:pt idx="54688">
                  <c:v>-95.097499999999997</c:v>
                </c:pt>
                <c:pt idx="54689">
                  <c:v>-95.081500000000005</c:v>
                </c:pt>
                <c:pt idx="54690">
                  <c:v>-95.0655</c:v>
                </c:pt>
                <c:pt idx="54691">
                  <c:v>-95.049499999999995</c:v>
                </c:pt>
                <c:pt idx="54692">
                  <c:v>-95.033500000000004</c:v>
                </c:pt>
                <c:pt idx="54693">
                  <c:v>-95.017499999999998</c:v>
                </c:pt>
                <c:pt idx="54694">
                  <c:v>-95.001499999999993</c:v>
                </c:pt>
                <c:pt idx="54695">
                  <c:v>-94.985500000000002</c:v>
                </c:pt>
                <c:pt idx="54696">
                  <c:v>-94.969499999999996</c:v>
                </c:pt>
                <c:pt idx="54697">
                  <c:v>-94.953500000000005</c:v>
                </c:pt>
                <c:pt idx="54698">
                  <c:v>-94.9375</c:v>
                </c:pt>
                <c:pt idx="54699">
                  <c:v>-94.921499999999995</c:v>
                </c:pt>
                <c:pt idx="54700">
                  <c:v>-94.905500000000004</c:v>
                </c:pt>
                <c:pt idx="54701">
                  <c:v>-94.889499999999998</c:v>
                </c:pt>
                <c:pt idx="54702">
                  <c:v>-94.873500000000007</c:v>
                </c:pt>
                <c:pt idx="54703">
                  <c:v>-94.857500000000002</c:v>
                </c:pt>
                <c:pt idx="54704">
                  <c:v>-94.841499999999996</c:v>
                </c:pt>
                <c:pt idx="54705">
                  <c:v>-94.825500000000005</c:v>
                </c:pt>
                <c:pt idx="54706">
                  <c:v>-94.8095</c:v>
                </c:pt>
                <c:pt idx="54707">
                  <c:v>-94.793499999999995</c:v>
                </c:pt>
                <c:pt idx="54708">
                  <c:v>-94.777500000000003</c:v>
                </c:pt>
                <c:pt idx="54709">
                  <c:v>-94.761499999999998</c:v>
                </c:pt>
                <c:pt idx="54710">
                  <c:v>-94.745500000000007</c:v>
                </c:pt>
                <c:pt idx="54711">
                  <c:v>-94.729500000000002</c:v>
                </c:pt>
                <c:pt idx="54712">
                  <c:v>-94.713499999999996</c:v>
                </c:pt>
                <c:pt idx="54713">
                  <c:v>-94.697500000000005</c:v>
                </c:pt>
                <c:pt idx="54714">
                  <c:v>-94.6815</c:v>
                </c:pt>
                <c:pt idx="54715">
                  <c:v>-94.665499999999994</c:v>
                </c:pt>
                <c:pt idx="54716">
                  <c:v>-94.649500000000003</c:v>
                </c:pt>
                <c:pt idx="54717">
                  <c:v>-94.633499999999998</c:v>
                </c:pt>
                <c:pt idx="54718">
                  <c:v>-94.617500000000007</c:v>
                </c:pt>
                <c:pt idx="54719">
                  <c:v>-94.601500000000001</c:v>
                </c:pt>
                <c:pt idx="54720">
                  <c:v>-94.585499999999996</c:v>
                </c:pt>
                <c:pt idx="54721">
                  <c:v>-94.569500000000005</c:v>
                </c:pt>
                <c:pt idx="54722">
                  <c:v>-94.5535</c:v>
                </c:pt>
                <c:pt idx="54723">
                  <c:v>-94.537499999999994</c:v>
                </c:pt>
                <c:pt idx="54724">
                  <c:v>-94.521500000000003</c:v>
                </c:pt>
                <c:pt idx="54725">
                  <c:v>-94.505499999999998</c:v>
                </c:pt>
                <c:pt idx="54726">
                  <c:v>-94.489500000000007</c:v>
                </c:pt>
                <c:pt idx="54727">
                  <c:v>-94.473500000000001</c:v>
                </c:pt>
                <c:pt idx="54728">
                  <c:v>-94.457499999999996</c:v>
                </c:pt>
                <c:pt idx="54729">
                  <c:v>-94.441500000000005</c:v>
                </c:pt>
                <c:pt idx="54730">
                  <c:v>-94.4255</c:v>
                </c:pt>
                <c:pt idx="54731">
                  <c:v>-94.409499999999994</c:v>
                </c:pt>
                <c:pt idx="54732">
                  <c:v>-94.393500000000003</c:v>
                </c:pt>
                <c:pt idx="54733">
                  <c:v>-94.377499999999998</c:v>
                </c:pt>
                <c:pt idx="54734">
                  <c:v>-94.361500000000007</c:v>
                </c:pt>
                <c:pt idx="54735">
                  <c:v>-94.345500000000001</c:v>
                </c:pt>
                <c:pt idx="54736">
                  <c:v>-94.329499999999996</c:v>
                </c:pt>
                <c:pt idx="54737">
                  <c:v>-94.313500000000005</c:v>
                </c:pt>
                <c:pt idx="54738">
                  <c:v>-94.297499999999999</c:v>
                </c:pt>
                <c:pt idx="54739">
                  <c:v>-94.281499999999994</c:v>
                </c:pt>
                <c:pt idx="54740">
                  <c:v>-94.265500000000003</c:v>
                </c:pt>
                <c:pt idx="54741">
                  <c:v>-94.249499999999998</c:v>
                </c:pt>
                <c:pt idx="54742">
                  <c:v>-94.233500000000006</c:v>
                </c:pt>
                <c:pt idx="54743">
                  <c:v>-94.217500000000001</c:v>
                </c:pt>
                <c:pt idx="54744">
                  <c:v>-94.201499999999996</c:v>
                </c:pt>
                <c:pt idx="54745">
                  <c:v>-94.185500000000005</c:v>
                </c:pt>
                <c:pt idx="54746">
                  <c:v>-94.169499999999999</c:v>
                </c:pt>
                <c:pt idx="54747">
                  <c:v>-94.153499999999994</c:v>
                </c:pt>
                <c:pt idx="54748">
                  <c:v>-94.137500000000003</c:v>
                </c:pt>
                <c:pt idx="54749">
                  <c:v>-94.121499999999997</c:v>
                </c:pt>
                <c:pt idx="54750">
                  <c:v>-94.105500000000006</c:v>
                </c:pt>
                <c:pt idx="54751">
                  <c:v>-94.089500000000001</c:v>
                </c:pt>
                <c:pt idx="54752">
                  <c:v>-94.073499999999996</c:v>
                </c:pt>
                <c:pt idx="54753">
                  <c:v>-94.057500000000005</c:v>
                </c:pt>
                <c:pt idx="54754">
                  <c:v>-94.041499999999999</c:v>
                </c:pt>
                <c:pt idx="54755">
                  <c:v>-94.025499999999994</c:v>
                </c:pt>
                <c:pt idx="54756">
                  <c:v>-94.009500000000003</c:v>
                </c:pt>
                <c:pt idx="54757">
                  <c:v>-93.993499999999997</c:v>
                </c:pt>
                <c:pt idx="54758">
                  <c:v>-93.977500000000006</c:v>
                </c:pt>
                <c:pt idx="54759">
                  <c:v>-93.961500000000001</c:v>
                </c:pt>
                <c:pt idx="54760">
                  <c:v>-93.945499999999996</c:v>
                </c:pt>
                <c:pt idx="54761">
                  <c:v>-93.929599999999994</c:v>
                </c:pt>
                <c:pt idx="54762">
                  <c:v>-93.913600000000002</c:v>
                </c:pt>
                <c:pt idx="54763">
                  <c:v>-93.897599999999997</c:v>
                </c:pt>
                <c:pt idx="54764">
                  <c:v>-93.881600000000006</c:v>
                </c:pt>
                <c:pt idx="54765">
                  <c:v>-93.865600000000001</c:v>
                </c:pt>
                <c:pt idx="54766">
                  <c:v>-93.849599999999995</c:v>
                </c:pt>
                <c:pt idx="54767">
                  <c:v>-93.833600000000004</c:v>
                </c:pt>
                <c:pt idx="54768">
                  <c:v>-93.817599999999999</c:v>
                </c:pt>
                <c:pt idx="54769">
                  <c:v>-93.801599999999993</c:v>
                </c:pt>
                <c:pt idx="54770">
                  <c:v>-93.785600000000002</c:v>
                </c:pt>
                <c:pt idx="54771">
                  <c:v>-93.769599999999997</c:v>
                </c:pt>
                <c:pt idx="54772">
                  <c:v>-93.753600000000006</c:v>
                </c:pt>
                <c:pt idx="54773">
                  <c:v>-93.7376</c:v>
                </c:pt>
                <c:pt idx="54774">
                  <c:v>-93.721599999999995</c:v>
                </c:pt>
                <c:pt idx="54775">
                  <c:v>-93.705600000000004</c:v>
                </c:pt>
                <c:pt idx="54776">
                  <c:v>-93.689599999999999</c:v>
                </c:pt>
                <c:pt idx="54777">
                  <c:v>-93.673599999999993</c:v>
                </c:pt>
                <c:pt idx="54778">
                  <c:v>-93.657600000000002</c:v>
                </c:pt>
                <c:pt idx="54779">
                  <c:v>-93.641599999999997</c:v>
                </c:pt>
                <c:pt idx="54780">
                  <c:v>-93.625600000000006</c:v>
                </c:pt>
                <c:pt idx="54781">
                  <c:v>-93.6096</c:v>
                </c:pt>
                <c:pt idx="54782">
                  <c:v>-93.593599999999995</c:v>
                </c:pt>
                <c:pt idx="54783">
                  <c:v>-93.577600000000004</c:v>
                </c:pt>
                <c:pt idx="54784">
                  <c:v>-93.561599999999999</c:v>
                </c:pt>
                <c:pt idx="54785">
                  <c:v>-93.545599999999993</c:v>
                </c:pt>
                <c:pt idx="54786">
                  <c:v>-93.529600000000002</c:v>
                </c:pt>
                <c:pt idx="54787">
                  <c:v>-93.513599999999997</c:v>
                </c:pt>
                <c:pt idx="54788">
                  <c:v>-93.497600000000006</c:v>
                </c:pt>
                <c:pt idx="54789">
                  <c:v>-93.4816</c:v>
                </c:pt>
                <c:pt idx="54790">
                  <c:v>-93.465599999999995</c:v>
                </c:pt>
                <c:pt idx="54791">
                  <c:v>-93.449600000000004</c:v>
                </c:pt>
                <c:pt idx="54792">
                  <c:v>-93.433599999999998</c:v>
                </c:pt>
                <c:pt idx="54793">
                  <c:v>-93.417599999999993</c:v>
                </c:pt>
                <c:pt idx="54794">
                  <c:v>-93.401600000000002</c:v>
                </c:pt>
                <c:pt idx="54795">
                  <c:v>-93.385599999999997</c:v>
                </c:pt>
                <c:pt idx="54796">
                  <c:v>-93.369600000000005</c:v>
                </c:pt>
                <c:pt idx="54797">
                  <c:v>-93.3536</c:v>
                </c:pt>
                <c:pt idx="54798">
                  <c:v>-93.337599999999995</c:v>
                </c:pt>
                <c:pt idx="54799">
                  <c:v>-93.321600000000004</c:v>
                </c:pt>
                <c:pt idx="54800">
                  <c:v>-93.305599999999998</c:v>
                </c:pt>
                <c:pt idx="54801">
                  <c:v>-93.289599999999993</c:v>
                </c:pt>
                <c:pt idx="54802">
                  <c:v>-93.273600000000002</c:v>
                </c:pt>
                <c:pt idx="54803">
                  <c:v>-93.257599999999996</c:v>
                </c:pt>
                <c:pt idx="54804">
                  <c:v>-93.241600000000005</c:v>
                </c:pt>
                <c:pt idx="54805">
                  <c:v>-93.2256</c:v>
                </c:pt>
                <c:pt idx="54806">
                  <c:v>-93.209599999999995</c:v>
                </c:pt>
                <c:pt idx="54807">
                  <c:v>-93.193600000000004</c:v>
                </c:pt>
                <c:pt idx="54808">
                  <c:v>-93.177599999999998</c:v>
                </c:pt>
                <c:pt idx="54809">
                  <c:v>-93.161600000000007</c:v>
                </c:pt>
                <c:pt idx="54810">
                  <c:v>-93.145600000000002</c:v>
                </c:pt>
                <c:pt idx="54811">
                  <c:v>-93.129599999999996</c:v>
                </c:pt>
                <c:pt idx="54812">
                  <c:v>-93.113600000000005</c:v>
                </c:pt>
                <c:pt idx="54813">
                  <c:v>-93.0976</c:v>
                </c:pt>
                <c:pt idx="54814">
                  <c:v>-93.081599999999995</c:v>
                </c:pt>
                <c:pt idx="54815">
                  <c:v>-93.065600000000003</c:v>
                </c:pt>
                <c:pt idx="54816">
                  <c:v>-93.049599999999998</c:v>
                </c:pt>
                <c:pt idx="54817">
                  <c:v>-93.033600000000007</c:v>
                </c:pt>
                <c:pt idx="54818">
                  <c:v>-93.017600000000002</c:v>
                </c:pt>
                <c:pt idx="54819">
                  <c:v>-93.001599999999996</c:v>
                </c:pt>
                <c:pt idx="54820">
                  <c:v>-92.985600000000005</c:v>
                </c:pt>
                <c:pt idx="54821">
                  <c:v>-92.9696</c:v>
                </c:pt>
                <c:pt idx="54822">
                  <c:v>-92.953599999999994</c:v>
                </c:pt>
                <c:pt idx="54823">
                  <c:v>-92.937600000000003</c:v>
                </c:pt>
                <c:pt idx="54824">
                  <c:v>-92.921599999999998</c:v>
                </c:pt>
                <c:pt idx="54825">
                  <c:v>-92.905600000000007</c:v>
                </c:pt>
                <c:pt idx="54826">
                  <c:v>-92.889600000000002</c:v>
                </c:pt>
                <c:pt idx="54827">
                  <c:v>-92.873599999999996</c:v>
                </c:pt>
                <c:pt idx="54828">
                  <c:v>-92.857600000000005</c:v>
                </c:pt>
                <c:pt idx="54829">
                  <c:v>-92.8416</c:v>
                </c:pt>
                <c:pt idx="54830">
                  <c:v>-92.825599999999994</c:v>
                </c:pt>
                <c:pt idx="54831">
                  <c:v>-92.809600000000003</c:v>
                </c:pt>
                <c:pt idx="54832">
                  <c:v>-92.793599999999998</c:v>
                </c:pt>
                <c:pt idx="54833">
                  <c:v>-92.777600000000007</c:v>
                </c:pt>
                <c:pt idx="54834">
                  <c:v>-92.761600000000001</c:v>
                </c:pt>
                <c:pt idx="54835">
                  <c:v>-92.745599999999996</c:v>
                </c:pt>
                <c:pt idx="54836">
                  <c:v>-92.729600000000005</c:v>
                </c:pt>
                <c:pt idx="54837">
                  <c:v>-92.7136</c:v>
                </c:pt>
                <c:pt idx="54838">
                  <c:v>-92.697599999999994</c:v>
                </c:pt>
                <c:pt idx="54839">
                  <c:v>-92.681600000000003</c:v>
                </c:pt>
                <c:pt idx="54840">
                  <c:v>-92.665599999999998</c:v>
                </c:pt>
                <c:pt idx="54841">
                  <c:v>-92.649600000000007</c:v>
                </c:pt>
                <c:pt idx="54842">
                  <c:v>-92.633600000000001</c:v>
                </c:pt>
                <c:pt idx="54843">
                  <c:v>-92.617599999999996</c:v>
                </c:pt>
                <c:pt idx="54844">
                  <c:v>-92.601600000000005</c:v>
                </c:pt>
                <c:pt idx="54845">
                  <c:v>-92.585599999999999</c:v>
                </c:pt>
                <c:pt idx="54846">
                  <c:v>-92.569599999999994</c:v>
                </c:pt>
                <c:pt idx="54847">
                  <c:v>-92.553600000000003</c:v>
                </c:pt>
                <c:pt idx="54848">
                  <c:v>-92.537700000000001</c:v>
                </c:pt>
                <c:pt idx="54849">
                  <c:v>-92.521699999999996</c:v>
                </c:pt>
                <c:pt idx="54850">
                  <c:v>-92.505700000000004</c:v>
                </c:pt>
                <c:pt idx="54851">
                  <c:v>-92.489699999999999</c:v>
                </c:pt>
                <c:pt idx="54852">
                  <c:v>-92.473699999999994</c:v>
                </c:pt>
                <c:pt idx="54853">
                  <c:v>-92.457700000000003</c:v>
                </c:pt>
                <c:pt idx="54854">
                  <c:v>-92.441699999999997</c:v>
                </c:pt>
                <c:pt idx="54855">
                  <c:v>-92.425700000000006</c:v>
                </c:pt>
                <c:pt idx="54856">
                  <c:v>-92.409700000000001</c:v>
                </c:pt>
                <c:pt idx="54857">
                  <c:v>-92.393699999999995</c:v>
                </c:pt>
                <c:pt idx="54858">
                  <c:v>-92.377700000000004</c:v>
                </c:pt>
                <c:pt idx="54859">
                  <c:v>-92.361699999999999</c:v>
                </c:pt>
                <c:pt idx="54860">
                  <c:v>-92.345699999999994</c:v>
                </c:pt>
                <c:pt idx="54861">
                  <c:v>-92.329700000000003</c:v>
                </c:pt>
                <c:pt idx="54862">
                  <c:v>-92.313699999999997</c:v>
                </c:pt>
                <c:pt idx="54863">
                  <c:v>-92.297700000000006</c:v>
                </c:pt>
                <c:pt idx="54864">
                  <c:v>-92.281700000000001</c:v>
                </c:pt>
                <c:pt idx="54865">
                  <c:v>-92.265699999999995</c:v>
                </c:pt>
                <c:pt idx="54866">
                  <c:v>-92.249700000000004</c:v>
                </c:pt>
                <c:pt idx="54867">
                  <c:v>-92.233699999999999</c:v>
                </c:pt>
                <c:pt idx="54868">
                  <c:v>-92.217699999999994</c:v>
                </c:pt>
                <c:pt idx="54869">
                  <c:v>-92.201700000000002</c:v>
                </c:pt>
                <c:pt idx="54870">
                  <c:v>-92.185699999999997</c:v>
                </c:pt>
                <c:pt idx="54871">
                  <c:v>-92.169700000000006</c:v>
                </c:pt>
                <c:pt idx="54872">
                  <c:v>-92.153700000000001</c:v>
                </c:pt>
                <c:pt idx="54873">
                  <c:v>-92.137699999999995</c:v>
                </c:pt>
                <c:pt idx="54874">
                  <c:v>-92.121700000000004</c:v>
                </c:pt>
                <c:pt idx="54875">
                  <c:v>-92.105699999999999</c:v>
                </c:pt>
                <c:pt idx="54876">
                  <c:v>-92.089699999999993</c:v>
                </c:pt>
                <c:pt idx="54877">
                  <c:v>-92.073700000000002</c:v>
                </c:pt>
                <c:pt idx="54878">
                  <c:v>-92.057699999999997</c:v>
                </c:pt>
                <c:pt idx="54879">
                  <c:v>-92.041700000000006</c:v>
                </c:pt>
                <c:pt idx="54880">
                  <c:v>-92.025700000000001</c:v>
                </c:pt>
                <c:pt idx="54881">
                  <c:v>-92.009699999999995</c:v>
                </c:pt>
                <c:pt idx="54882">
                  <c:v>-91.993700000000004</c:v>
                </c:pt>
                <c:pt idx="54883">
                  <c:v>-91.977699999999999</c:v>
                </c:pt>
                <c:pt idx="54884">
                  <c:v>-91.961699999999993</c:v>
                </c:pt>
                <c:pt idx="54885">
                  <c:v>-91.945700000000002</c:v>
                </c:pt>
                <c:pt idx="54886">
                  <c:v>-91.929699999999997</c:v>
                </c:pt>
                <c:pt idx="54887">
                  <c:v>-91.913700000000006</c:v>
                </c:pt>
                <c:pt idx="54888">
                  <c:v>-91.8977</c:v>
                </c:pt>
                <c:pt idx="54889">
                  <c:v>-91.881699999999995</c:v>
                </c:pt>
                <c:pt idx="54890">
                  <c:v>-91.865700000000004</c:v>
                </c:pt>
                <c:pt idx="54891">
                  <c:v>-91.849699999999999</c:v>
                </c:pt>
                <c:pt idx="54892">
                  <c:v>-91.833699999999993</c:v>
                </c:pt>
                <c:pt idx="54893">
                  <c:v>-91.817700000000002</c:v>
                </c:pt>
                <c:pt idx="54894">
                  <c:v>-91.801699999999997</c:v>
                </c:pt>
                <c:pt idx="54895">
                  <c:v>-91.785700000000006</c:v>
                </c:pt>
                <c:pt idx="54896">
                  <c:v>-91.7697</c:v>
                </c:pt>
                <c:pt idx="54897">
                  <c:v>-91.753699999999995</c:v>
                </c:pt>
                <c:pt idx="54898">
                  <c:v>-91.737700000000004</c:v>
                </c:pt>
                <c:pt idx="54899">
                  <c:v>-91.721699999999998</c:v>
                </c:pt>
                <c:pt idx="54900">
                  <c:v>-91.705699999999993</c:v>
                </c:pt>
                <c:pt idx="54901">
                  <c:v>-91.689700000000002</c:v>
                </c:pt>
                <c:pt idx="54902">
                  <c:v>-91.673699999999997</c:v>
                </c:pt>
                <c:pt idx="54903">
                  <c:v>-91.657700000000006</c:v>
                </c:pt>
                <c:pt idx="54904">
                  <c:v>-91.6417</c:v>
                </c:pt>
                <c:pt idx="54905">
                  <c:v>-91.625699999999995</c:v>
                </c:pt>
                <c:pt idx="54906">
                  <c:v>-91.609700000000004</c:v>
                </c:pt>
                <c:pt idx="54907">
                  <c:v>-91.593699999999998</c:v>
                </c:pt>
                <c:pt idx="54908">
                  <c:v>-91.577699999999993</c:v>
                </c:pt>
                <c:pt idx="54909">
                  <c:v>-91.561700000000002</c:v>
                </c:pt>
                <c:pt idx="54910">
                  <c:v>-91.545699999999997</c:v>
                </c:pt>
                <c:pt idx="54911">
                  <c:v>-91.529700000000005</c:v>
                </c:pt>
                <c:pt idx="54912">
                  <c:v>-91.5137</c:v>
                </c:pt>
                <c:pt idx="54913">
                  <c:v>-91.497699999999995</c:v>
                </c:pt>
                <c:pt idx="54914">
                  <c:v>-91.481700000000004</c:v>
                </c:pt>
                <c:pt idx="54915">
                  <c:v>-91.465699999999998</c:v>
                </c:pt>
                <c:pt idx="54916">
                  <c:v>-91.449700000000007</c:v>
                </c:pt>
                <c:pt idx="54917">
                  <c:v>-91.433700000000002</c:v>
                </c:pt>
                <c:pt idx="54918">
                  <c:v>-91.417699999999996</c:v>
                </c:pt>
                <c:pt idx="54919">
                  <c:v>-91.401700000000005</c:v>
                </c:pt>
                <c:pt idx="54920">
                  <c:v>-91.3857</c:v>
                </c:pt>
                <c:pt idx="54921">
                  <c:v>-91.369699999999995</c:v>
                </c:pt>
                <c:pt idx="54922">
                  <c:v>-91.353700000000003</c:v>
                </c:pt>
                <c:pt idx="54923">
                  <c:v>-91.337699999999998</c:v>
                </c:pt>
                <c:pt idx="54924">
                  <c:v>-91.321700000000007</c:v>
                </c:pt>
                <c:pt idx="54925">
                  <c:v>-91.305700000000002</c:v>
                </c:pt>
                <c:pt idx="54926">
                  <c:v>-91.289699999999996</c:v>
                </c:pt>
                <c:pt idx="54927">
                  <c:v>-91.273700000000005</c:v>
                </c:pt>
                <c:pt idx="54928">
                  <c:v>-91.2577</c:v>
                </c:pt>
                <c:pt idx="54929">
                  <c:v>-91.241699999999994</c:v>
                </c:pt>
                <c:pt idx="54930">
                  <c:v>-91.225700000000003</c:v>
                </c:pt>
                <c:pt idx="54931">
                  <c:v>-91.209699999999998</c:v>
                </c:pt>
                <c:pt idx="54932">
                  <c:v>-91.193700000000007</c:v>
                </c:pt>
                <c:pt idx="54933">
                  <c:v>-91.177700000000002</c:v>
                </c:pt>
                <c:pt idx="54934">
                  <c:v>-91.161799999999999</c:v>
                </c:pt>
                <c:pt idx="54935">
                  <c:v>-91.145799999999994</c:v>
                </c:pt>
                <c:pt idx="54936">
                  <c:v>-91.129800000000003</c:v>
                </c:pt>
                <c:pt idx="54937">
                  <c:v>-91.113799999999998</c:v>
                </c:pt>
                <c:pt idx="54938">
                  <c:v>-91.097800000000007</c:v>
                </c:pt>
                <c:pt idx="54939">
                  <c:v>-91.081800000000001</c:v>
                </c:pt>
                <c:pt idx="54940">
                  <c:v>-91.065799999999996</c:v>
                </c:pt>
                <c:pt idx="54941">
                  <c:v>-91.049800000000005</c:v>
                </c:pt>
                <c:pt idx="54942">
                  <c:v>-91.033799999999999</c:v>
                </c:pt>
                <c:pt idx="54943">
                  <c:v>-91.017799999999994</c:v>
                </c:pt>
                <c:pt idx="54944">
                  <c:v>-91.001800000000003</c:v>
                </c:pt>
                <c:pt idx="54945">
                  <c:v>-90.985799999999998</c:v>
                </c:pt>
                <c:pt idx="54946">
                  <c:v>-90.969800000000006</c:v>
                </c:pt>
                <c:pt idx="54947">
                  <c:v>-90.953800000000001</c:v>
                </c:pt>
                <c:pt idx="54948">
                  <c:v>-90.937799999999996</c:v>
                </c:pt>
                <c:pt idx="54949">
                  <c:v>-90.921800000000005</c:v>
                </c:pt>
                <c:pt idx="54950">
                  <c:v>-90.905799999999999</c:v>
                </c:pt>
                <c:pt idx="54951">
                  <c:v>-90.889799999999994</c:v>
                </c:pt>
                <c:pt idx="54952">
                  <c:v>-90.873800000000003</c:v>
                </c:pt>
                <c:pt idx="54953">
                  <c:v>-90.857799999999997</c:v>
                </c:pt>
                <c:pt idx="54954">
                  <c:v>-90.841800000000006</c:v>
                </c:pt>
                <c:pt idx="54955">
                  <c:v>-90.825800000000001</c:v>
                </c:pt>
                <c:pt idx="54956">
                  <c:v>-90.809799999999996</c:v>
                </c:pt>
                <c:pt idx="54957">
                  <c:v>-90.793800000000005</c:v>
                </c:pt>
                <c:pt idx="54958">
                  <c:v>-90.777799999999999</c:v>
                </c:pt>
                <c:pt idx="54959">
                  <c:v>-90.761799999999994</c:v>
                </c:pt>
                <c:pt idx="54960">
                  <c:v>-90.745800000000003</c:v>
                </c:pt>
                <c:pt idx="54961">
                  <c:v>-90.729799999999997</c:v>
                </c:pt>
                <c:pt idx="54962">
                  <c:v>-90.713800000000006</c:v>
                </c:pt>
                <c:pt idx="54963">
                  <c:v>-90.697800000000001</c:v>
                </c:pt>
                <c:pt idx="54964">
                  <c:v>-90.681799999999996</c:v>
                </c:pt>
                <c:pt idx="54965">
                  <c:v>-90.665800000000004</c:v>
                </c:pt>
                <c:pt idx="54966">
                  <c:v>-90.649799999999999</c:v>
                </c:pt>
                <c:pt idx="54967">
                  <c:v>-90.633799999999994</c:v>
                </c:pt>
                <c:pt idx="54968">
                  <c:v>-90.617800000000003</c:v>
                </c:pt>
                <c:pt idx="54969">
                  <c:v>-90.601799999999997</c:v>
                </c:pt>
                <c:pt idx="54970">
                  <c:v>-90.585800000000006</c:v>
                </c:pt>
                <c:pt idx="54971">
                  <c:v>-90.569800000000001</c:v>
                </c:pt>
                <c:pt idx="54972">
                  <c:v>-90.553799999999995</c:v>
                </c:pt>
                <c:pt idx="54973">
                  <c:v>-90.537800000000004</c:v>
                </c:pt>
                <c:pt idx="54974">
                  <c:v>-90.521799999999999</c:v>
                </c:pt>
                <c:pt idx="54975">
                  <c:v>-90.505799999999994</c:v>
                </c:pt>
                <c:pt idx="54976">
                  <c:v>-90.489800000000002</c:v>
                </c:pt>
                <c:pt idx="54977">
                  <c:v>-90.473799999999997</c:v>
                </c:pt>
                <c:pt idx="54978">
                  <c:v>-90.457800000000006</c:v>
                </c:pt>
                <c:pt idx="54979">
                  <c:v>-90.441800000000001</c:v>
                </c:pt>
                <c:pt idx="54980">
                  <c:v>-90.425799999999995</c:v>
                </c:pt>
                <c:pt idx="54981">
                  <c:v>-90.409800000000004</c:v>
                </c:pt>
                <c:pt idx="54982">
                  <c:v>-90.393799999999999</c:v>
                </c:pt>
                <c:pt idx="54983">
                  <c:v>-90.377799999999993</c:v>
                </c:pt>
                <c:pt idx="54984">
                  <c:v>-90.361800000000002</c:v>
                </c:pt>
                <c:pt idx="54985">
                  <c:v>-90.345799999999997</c:v>
                </c:pt>
                <c:pt idx="54986">
                  <c:v>-90.329800000000006</c:v>
                </c:pt>
                <c:pt idx="54987">
                  <c:v>-90.313800000000001</c:v>
                </c:pt>
                <c:pt idx="54988">
                  <c:v>-90.297799999999995</c:v>
                </c:pt>
                <c:pt idx="54989">
                  <c:v>-90.281800000000004</c:v>
                </c:pt>
                <c:pt idx="54990">
                  <c:v>-90.265799999999999</c:v>
                </c:pt>
                <c:pt idx="54991">
                  <c:v>-90.249799999999993</c:v>
                </c:pt>
                <c:pt idx="54992">
                  <c:v>-90.233800000000002</c:v>
                </c:pt>
                <c:pt idx="54993">
                  <c:v>-90.217799999999997</c:v>
                </c:pt>
                <c:pt idx="54994">
                  <c:v>-90.201800000000006</c:v>
                </c:pt>
                <c:pt idx="54995">
                  <c:v>-90.1858</c:v>
                </c:pt>
                <c:pt idx="54996">
                  <c:v>-90.169799999999995</c:v>
                </c:pt>
                <c:pt idx="54997">
                  <c:v>-90.153800000000004</c:v>
                </c:pt>
                <c:pt idx="54998">
                  <c:v>-90.137799999999999</c:v>
                </c:pt>
                <c:pt idx="54999">
                  <c:v>-90.121799999999993</c:v>
                </c:pt>
                <c:pt idx="55000">
                  <c:v>-90.105800000000002</c:v>
                </c:pt>
                <c:pt idx="55001">
                  <c:v>-90.089799999999997</c:v>
                </c:pt>
                <c:pt idx="55002">
                  <c:v>-90.073800000000006</c:v>
                </c:pt>
                <c:pt idx="55003">
                  <c:v>-90.0578</c:v>
                </c:pt>
                <c:pt idx="55004">
                  <c:v>-90.041799999999995</c:v>
                </c:pt>
                <c:pt idx="55005">
                  <c:v>-90.025800000000004</c:v>
                </c:pt>
                <c:pt idx="55006">
                  <c:v>-90.009799999999998</c:v>
                </c:pt>
                <c:pt idx="55007">
                  <c:v>-89.993799999999993</c:v>
                </c:pt>
                <c:pt idx="55008">
                  <c:v>-89.977800000000002</c:v>
                </c:pt>
                <c:pt idx="55009">
                  <c:v>-89.961799999999997</c:v>
                </c:pt>
                <c:pt idx="55010">
                  <c:v>-89.945800000000006</c:v>
                </c:pt>
                <c:pt idx="55011">
                  <c:v>-89.9298</c:v>
                </c:pt>
                <c:pt idx="55012">
                  <c:v>-89.913799999999995</c:v>
                </c:pt>
                <c:pt idx="55013">
                  <c:v>-89.897800000000004</c:v>
                </c:pt>
                <c:pt idx="55014">
                  <c:v>-89.881799999999998</c:v>
                </c:pt>
                <c:pt idx="55015">
                  <c:v>-89.865799999999993</c:v>
                </c:pt>
                <c:pt idx="55016">
                  <c:v>-89.849800000000002</c:v>
                </c:pt>
                <c:pt idx="55017">
                  <c:v>-89.833799999999997</c:v>
                </c:pt>
                <c:pt idx="55018">
                  <c:v>-89.817800000000005</c:v>
                </c:pt>
                <c:pt idx="55019">
                  <c:v>-89.8018</c:v>
                </c:pt>
                <c:pt idx="55020">
                  <c:v>-89.785899999999998</c:v>
                </c:pt>
                <c:pt idx="55021">
                  <c:v>-89.769900000000007</c:v>
                </c:pt>
                <c:pt idx="55022">
                  <c:v>-89.753900000000002</c:v>
                </c:pt>
                <c:pt idx="55023">
                  <c:v>-89.737899999999996</c:v>
                </c:pt>
                <c:pt idx="55024">
                  <c:v>-89.721900000000005</c:v>
                </c:pt>
                <c:pt idx="55025">
                  <c:v>-89.7059</c:v>
                </c:pt>
                <c:pt idx="55026">
                  <c:v>-89.689899999999994</c:v>
                </c:pt>
                <c:pt idx="55027">
                  <c:v>-89.673900000000003</c:v>
                </c:pt>
                <c:pt idx="55028">
                  <c:v>-89.657899999999998</c:v>
                </c:pt>
                <c:pt idx="55029">
                  <c:v>-89.641900000000007</c:v>
                </c:pt>
                <c:pt idx="55030">
                  <c:v>-89.625900000000001</c:v>
                </c:pt>
                <c:pt idx="55031">
                  <c:v>-89.609899999999996</c:v>
                </c:pt>
                <c:pt idx="55032">
                  <c:v>-89.593900000000005</c:v>
                </c:pt>
                <c:pt idx="55033">
                  <c:v>-89.5779</c:v>
                </c:pt>
                <c:pt idx="55034">
                  <c:v>-89.561899999999994</c:v>
                </c:pt>
                <c:pt idx="55035">
                  <c:v>-89.545900000000003</c:v>
                </c:pt>
                <c:pt idx="55036">
                  <c:v>-89.529899999999998</c:v>
                </c:pt>
                <c:pt idx="55037">
                  <c:v>-89.513900000000007</c:v>
                </c:pt>
                <c:pt idx="55038">
                  <c:v>-89.497900000000001</c:v>
                </c:pt>
                <c:pt idx="55039">
                  <c:v>-89.481899999999996</c:v>
                </c:pt>
                <c:pt idx="55040">
                  <c:v>-89.465900000000005</c:v>
                </c:pt>
                <c:pt idx="55041">
                  <c:v>-89.4499</c:v>
                </c:pt>
                <c:pt idx="55042">
                  <c:v>-89.433899999999994</c:v>
                </c:pt>
                <c:pt idx="55043">
                  <c:v>-89.417900000000003</c:v>
                </c:pt>
                <c:pt idx="55044">
                  <c:v>-89.401899999999998</c:v>
                </c:pt>
                <c:pt idx="55045">
                  <c:v>-89.385900000000007</c:v>
                </c:pt>
                <c:pt idx="55046">
                  <c:v>-89.369900000000001</c:v>
                </c:pt>
                <c:pt idx="55047">
                  <c:v>-89.353899999999996</c:v>
                </c:pt>
                <c:pt idx="55048">
                  <c:v>-89.337900000000005</c:v>
                </c:pt>
                <c:pt idx="55049">
                  <c:v>-89.321899999999999</c:v>
                </c:pt>
                <c:pt idx="55050">
                  <c:v>-89.305899999999994</c:v>
                </c:pt>
                <c:pt idx="55051">
                  <c:v>-89.289900000000003</c:v>
                </c:pt>
                <c:pt idx="55052">
                  <c:v>-89.273899999999998</c:v>
                </c:pt>
                <c:pt idx="55053">
                  <c:v>-89.257900000000006</c:v>
                </c:pt>
                <c:pt idx="55054">
                  <c:v>-89.241900000000001</c:v>
                </c:pt>
                <c:pt idx="55055">
                  <c:v>-89.225899999999996</c:v>
                </c:pt>
                <c:pt idx="55056">
                  <c:v>-89.209900000000005</c:v>
                </c:pt>
                <c:pt idx="55057">
                  <c:v>-89.193899999999999</c:v>
                </c:pt>
                <c:pt idx="55058">
                  <c:v>-89.177899999999994</c:v>
                </c:pt>
                <c:pt idx="55059">
                  <c:v>-89.161900000000003</c:v>
                </c:pt>
                <c:pt idx="55060">
                  <c:v>-89.145899999999997</c:v>
                </c:pt>
                <c:pt idx="55061">
                  <c:v>-89.129900000000006</c:v>
                </c:pt>
                <c:pt idx="55062">
                  <c:v>-89.113900000000001</c:v>
                </c:pt>
                <c:pt idx="55063">
                  <c:v>-89.097899999999996</c:v>
                </c:pt>
                <c:pt idx="55064">
                  <c:v>-89.081900000000005</c:v>
                </c:pt>
                <c:pt idx="55065">
                  <c:v>-89.065899999999999</c:v>
                </c:pt>
                <c:pt idx="55066">
                  <c:v>-89.049899999999994</c:v>
                </c:pt>
                <c:pt idx="55067">
                  <c:v>-89.033900000000003</c:v>
                </c:pt>
                <c:pt idx="55068">
                  <c:v>-89.017899999999997</c:v>
                </c:pt>
                <c:pt idx="55069">
                  <c:v>-89.001900000000006</c:v>
                </c:pt>
                <c:pt idx="55070">
                  <c:v>-88.985900000000001</c:v>
                </c:pt>
                <c:pt idx="55071">
                  <c:v>-88.969899999999996</c:v>
                </c:pt>
                <c:pt idx="55072">
                  <c:v>-88.953900000000004</c:v>
                </c:pt>
                <c:pt idx="55073">
                  <c:v>-88.937899999999999</c:v>
                </c:pt>
                <c:pt idx="55074">
                  <c:v>-88.921899999999994</c:v>
                </c:pt>
                <c:pt idx="55075">
                  <c:v>-88.905900000000003</c:v>
                </c:pt>
                <c:pt idx="55076">
                  <c:v>-88.889899999999997</c:v>
                </c:pt>
                <c:pt idx="55077">
                  <c:v>-88.873900000000006</c:v>
                </c:pt>
                <c:pt idx="55078">
                  <c:v>-88.857900000000001</c:v>
                </c:pt>
                <c:pt idx="55079">
                  <c:v>-88.841899999999995</c:v>
                </c:pt>
                <c:pt idx="55080">
                  <c:v>-88.825900000000004</c:v>
                </c:pt>
                <c:pt idx="55081">
                  <c:v>-88.809899999999999</c:v>
                </c:pt>
                <c:pt idx="55082">
                  <c:v>-88.793899999999994</c:v>
                </c:pt>
                <c:pt idx="55083">
                  <c:v>-88.777900000000002</c:v>
                </c:pt>
                <c:pt idx="55084">
                  <c:v>-88.761899999999997</c:v>
                </c:pt>
                <c:pt idx="55085">
                  <c:v>-88.745900000000006</c:v>
                </c:pt>
                <c:pt idx="55086">
                  <c:v>-88.729900000000001</c:v>
                </c:pt>
                <c:pt idx="55087">
                  <c:v>-88.713899999999995</c:v>
                </c:pt>
                <c:pt idx="55088">
                  <c:v>-88.697900000000004</c:v>
                </c:pt>
                <c:pt idx="55089">
                  <c:v>-88.681899999999999</c:v>
                </c:pt>
                <c:pt idx="55090">
                  <c:v>-88.665899999999993</c:v>
                </c:pt>
                <c:pt idx="55091">
                  <c:v>-88.649900000000002</c:v>
                </c:pt>
                <c:pt idx="55092">
                  <c:v>-88.633899999999997</c:v>
                </c:pt>
                <c:pt idx="55093">
                  <c:v>-88.617900000000006</c:v>
                </c:pt>
                <c:pt idx="55094">
                  <c:v>-88.601900000000001</c:v>
                </c:pt>
                <c:pt idx="55095">
                  <c:v>-88.585899999999995</c:v>
                </c:pt>
                <c:pt idx="55096">
                  <c:v>-88.569900000000004</c:v>
                </c:pt>
                <c:pt idx="55097">
                  <c:v>-88.553899999999999</c:v>
                </c:pt>
                <c:pt idx="55098">
                  <c:v>-88.537899999999993</c:v>
                </c:pt>
                <c:pt idx="55099">
                  <c:v>-88.521900000000002</c:v>
                </c:pt>
                <c:pt idx="55100">
                  <c:v>-88.505899999999997</c:v>
                </c:pt>
                <c:pt idx="55101">
                  <c:v>-88.489900000000006</c:v>
                </c:pt>
                <c:pt idx="55102">
                  <c:v>-88.4739</c:v>
                </c:pt>
                <c:pt idx="55103">
                  <c:v>-88.457899999999995</c:v>
                </c:pt>
                <c:pt idx="55104">
                  <c:v>-88.441900000000004</c:v>
                </c:pt>
                <c:pt idx="55105">
                  <c:v>-88.425899999999999</c:v>
                </c:pt>
                <c:pt idx="55106">
                  <c:v>-88.41</c:v>
                </c:pt>
                <c:pt idx="55107">
                  <c:v>-88.394000000000005</c:v>
                </c:pt>
                <c:pt idx="55108">
                  <c:v>-88.378</c:v>
                </c:pt>
                <c:pt idx="55109">
                  <c:v>-88.361999999999995</c:v>
                </c:pt>
                <c:pt idx="55110">
                  <c:v>-88.346000000000004</c:v>
                </c:pt>
                <c:pt idx="55111">
                  <c:v>-88.33</c:v>
                </c:pt>
                <c:pt idx="55112">
                  <c:v>-88.313999999999993</c:v>
                </c:pt>
                <c:pt idx="55113">
                  <c:v>-88.298000000000002</c:v>
                </c:pt>
                <c:pt idx="55114">
                  <c:v>-88.281999999999996</c:v>
                </c:pt>
                <c:pt idx="55115">
                  <c:v>-88.266000000000005</c:v>
                </c:pt>
                <c:pt idx="55116">
                  <c:v>-88.25</c:v>
                </c:pt>
                <c:pt idx="55117">
                  <c:v>-88.233999999999995</c:v>
                </c:pt>
                <c:pt idx="55118">
                  <c:v>-88.218000000000004</c:v>
                </c:pt>
                <c:pt idx="55119">
                  <c:v>-88.201999999999998</c:v>
                </c:pt>
                <c:pt idx="55120">
                  <c:v>-88.186000000000007</c:v>
                </c:pt>
                <c:pt idx="55121">
                  <c:v>-88.17</c:v>
                </c:pt>
                <c:pt idx="55122">
                  <c:v>-88.153999999999996</c:v>
                </c:pt>
                <c:pt idx="55123">
                  <c:v>-88.138000000000005</c:v>
                </c:pt>
                <c:pt idx="55124">
                  <c:v>-88.122</c:v>
                </c:pt>
                <c:pt idx="55125">
                  <c:v>-88.105999999999995</c:v>
                </c:pt>
                <c:pt idx="55126">
                  <c:v>-88.09</c:v>
                </c:pt>
                <c:pt idx="55127">
                  <c:v>-88.073999999999998</c:v>
                </c:pt>
                <c:pt idx="55128">
                  <c:v>-88.058000000000007</c:v>
                </c:pt>
                <c:pt idx="55129">
                  <c:v>-88.042000000000002</c:v>
                </c:pt>
                <c:pt idx="55130">
                  <c:v>-88.025999999999996</c:v>
                </c:pt>
                <c:pt idx="55131">
                  <c:v>-88.01</c:v>
                </c:pt>
                <c:pt idx="55132">
                  <c:v>-87.994</c:v>
                </c:pt>
                <c:pt idx="55133">
                  <c:v>-87.977999999999994</c:v>
                </c:pt>
                <c:pt idx="55134">
                  <c:v>-87.962000000000003</c:v>
                </c:pt>
                <c:pt idx="55135">
                  <c:v>-87.945999999999998</c:v>
                </c:pt>
                <c:pt idx="55136">
                  <c:v>-87.93</c:v>
                </c:pt>
                <c:pt idx="55137">
                  <c:v>-87.914000000000001</c:v>
                </c:pt>
                <c:pt idx="55138">
                  <c:v>-87.897999999999996</c:v>
                </c:pt>
                <c:pt idx="55139">
                  <c:v>-87.882000000000005</c:v>
                </c:pt>
                <c:pt idx="55140">
                  <c:v>-87.866</c:v>
                </c:pt>
                <c:pt idx="55141">
                  <c:v>-87.85</c:v>
                </c:pt>
                <c:pt idx="55142">
                  <c:v>-87.834000000000003</c:v>
                </c:pt>
                <c:pt idx="55143">
                  <c:v>-87.817999999999998</c:v>
                </c:pt>
                <c:pt idx="55144">
                  <c:v>-87.802000000000007</c:v>
                </c:pt>
                <c:pt idx="55145">
                  <c:v>-87.786000000000001</c:v>
                </c:pt>
                <c:pt idx="55146">
                  <c:v>-87.77</c:v>
                </c:pt>
                <c:pt idx="55147">
                  <c:v>-87.754000000000005</c:v>
                </c:pt>
                <c:pt idx="55148">
                  <c:v>-87.738</c:v>
                </c:pt>
                <c:pt idx="55149">
                  <c:v>-87.721999999999994</c:v>
                </c:pt>
                <c:pt idx="55150">
                  <c:v>-87.706000000000003</c:v>
                </c:pt>
                <c:pt idx="55151">
                  <c:v>-87.69</c:v>
                </c:pt>
                <c:pt idx="55152">
                  <c:v>-87.674000000000007</c:v>
                </c:pt>
                <c:pt idx="55153">
                  <c:v>-87.658000000000001</c:v>
                </c:pt>
                <c:pt idx="55154">
                  <c:v>-87.641999999999996</c:v>
                </c:pt>
                <c:pt idx="55155">
                  <c:v>-87.626000000000005</c:v>
                </c:pt>
                <c:pt idx="55156">
                  <c:v>-87.61</c:v>
                </c:pt>
                <c:pt idx="55157">
                  <c:v>-87.593999999999994</c:v>
                </c:pt>
                <c:pt idx="55158">
                  <c:v>-87.578000000000003</c:v>
                </c:pt>
                <c:pt idx="55159">
                  <c:v>-87.561999999999998</c:v>
                </c:pt>
                <c:pt idx="55160">
                  <c:v>-87.546000000000006</c:v>
                </c:pt>
                <c:pt idx="55161">
                  <c:v>-87.53</c:v>
                </c:pt>
                <c:pt idx="55162">
                  <c:v>-87.513999999999996</c:v>
                </c:pt>
                <c:pt idx="55163">
                  <c:v>-87.498000000000005</c:v>
                </c:pt>
                <c:pt idx="55164">
                  <c:v>-87.481999999999999</c:v>
                </c:pt>
                <c:pt idx="55165">
                  <c:v>-87.465999999999994</c:v>
                </c:pt>
                <c:pt idx="55166">
                  <c:v>-87.45</c:v>
                </c:pt>
                <c:pt idx="55167">
                  <c:v>-87.433999999999997</c:v>
                </c:pt>
                <c:pt idx="55168">
                  <c:v>-87.418000000000006</c:v>
                </c:pt>
                <c:pt idx="55169">
                  <c:v>-87.402000000000001</c:v>
                </c:pt>
                <c:pt idx="55170">
                  <c:v>-87.385999999999996</c:v>
                </c:pt>
                <c:pt idx="55171">
                  <c:v>-87.37</c:v>
                </c:pt>
                <c:pt idx="55172">
                  <c:v>-87.353999999999999</c:v>
                </c:pt>
                <c:pt idx="55173">
                  <c:v>-87.337999999999994</c:v>
                </c:pt>
                <c:pt idx="55174">
                  <c:v>-87.322000000000003</c:v>
                </c:pt>
                <c:pt idx="55175">
                  <c:v>-87.305999999999997</c:v>
                </c:pt>
                <c:pt idx="55176">
                  <c:v>-87.29</c:v>
                </c:pt>
                <c:pt idx="55177">
                  <c:v>-87.274000000000001</c:v>
                </c:pt>
                <c:pt idx="55178">
                  <c:v>-87.257999999999996</c:v>
                </c:pt>
                <c:pt idx="55179">
                  <c:v>-87.242000000000004</c:v>
                </c:pt>
                <c:pt idx="55180">
                  <c:v>-87.225999999999999</c:v>
                </c:pt>
                <c:pt idx="55181">
                  <c:v>-87.21</c:v>
                </c:pt>
                <c:pt idx="55182">
                  <c:v>-87.194000000000003</c:v>
                </c:pt>
                <c:pt idx="55183">
                  <c:v>-87.177999999999997</c:v>
                </c:pt>
                <c:pt idx="55184">
                  <c:v>-87.162000000000006</c:v>
                </c:pt>
                <c:pt idx="55185">
                  <c:v>-87.146000000000001</c:v>
                </c:pt>
                <c:pt idx="55186">
                  <c:v>-87.13</c:v>
                </c:pt>
                <c:pt idx="55187">
                  <c:v>-87.114000000000004</c:v>
                </c:pt>
                <c:pt idx="55188">
                  <c:v>-87.097999999999999</c:v>
                </c:pt>
                <c:pt idx="55189">
                  <c:v>-87.081999999999994</c:v>
                </c:pt>
                <c:pt idx="55190">
                  <c:v>-87.066000000000003</c:v>
                </c:pt>
                <c:pt idx="55191">
                  <c:v>-87.05</c:v>
                </c:pt>
                <c:pt idx="55192">
                  <c:v>-87.034000000000006</c:v>
                </c:pt>
                <c:pt idx="55193">
                  <c:v>-87.018100000000004</c:v>
                </c:pt>
                <c:pt idx="55194">
                  <c:v>-87.002099999999999</c:v>
                </c:pt>
                <c:pt idx="55195">
                  <c:v>-86.986099999999993</c:v>
                </c:pt>
                <c:pt idx="55196">
                  <c:v>-86.970100000000002</c:v>
                </c:pt>
                <c:pt idx="55197">
                  <c:v>-86.954099999999997</c:v>
                </c:pt>
                <c:pt idx="55198">
                  <c:v>-86.938100000000006</c:v>
                </c:pt>
                <c:pt idx="55199">
                  <c:v>-86.9221</c:v>
                </c:pt>
                <c:pt idx="55200">
                  <c:v>-86.906099999999995</c:v>
                </c:pt>
                <c:pt idx="55201">
                  <c:v>-86.890100000000004</c:v>
                </c:pt>
                <c:pt idx="55202">
                  <c:v>-86.874099999999999</c:v>
                </c:pt>
                <c:pt idx="55203">
                  <c:v>-86.858099999999993</c:v>
                </c:pt>
                <c:pt idx="55204">
                  <c:v>-86.842100000000002</c:v>
                </c:pt>
                <c:pt idx="55205">
                  <c:v>-86.826099999999997</c:v>
                </c:pt>
                <c:pt idx="55206">
                  <c:v>-86.810100000000006</c:v>
                </c:pt>
                <c:pt idx="55207">
                  <c:v>-86.7941</c:v>
                </c:pt>
                <c:pt idx="55208">
                  <c:v>-86.778099999999995</c:v>
                </c:pt>
                <c:pt idx="55209">
                  <c:v>-86.762100000000004</c:v>
                </c:pt>
                <c:pt idx="55210">
                  <c:v>-86.746099999999998</c:v>
                </c:pt>
                <c:pt idx="55211">
                  <c:v>-86.730099999999993</c:v>
                </c:pt>
                <c:pt idx="55212">
                  <c:v>-86.714100000000002</c:v>
                </c:pt>
                <c:pt idx="55213">
                  <c:v>-86.698099999999997</c:v>
                </c:pt>
                <c:pt idx="55214">
                  <c:v>-86.682100000000005</c:v>
                </c:pt>
                <c:pt idx="55215">
                  <c:v>-86.6661</c:v>
                </c:pt>
                <c:pt idx="55216">
                  <c:v>-86.650099999999995</c:v>
                </c:pt>
                <c:pt idx="55217">
                  <c:v>-86.634100000000004</c:v>
                </c:pt>
                <c:pt idx="55218">
                  <c:v>-86.618099999999998</c:v>
                </c:pt>
                <c:pt idx="55219">
                  <c:v>-86.602099999999993</c:v>
                </c:pt>
                <c:pt idx="55220">
                  <c:v>-86.586100000000002</c:v>
                </c:pt>
                <c:pt idx="55221">
                  <c:v>-86.570099999999996</c:v>
                </c:pt>
                <c:pt idx="55222">
                  <c:v>-86.554100000000005</c:v>
                </c:pt>
                <c:pt idx="55223">
                  <c:v>-86.5381</c:v>
                </c:pt>
                <c:pt idx="55224">
                  <c:v>-86.522099999999995</c:v>
                </c:pt>
                <c:pt idx="55225">
                  <c:v>-86.506100000000004</c:v>
                </c:pt>
                <c:pt idx="55226">
                  <c:v>-86.490099999999998</c:v>
                </c:pt>
                <c:pt idx="55227">
                  <c:v>-86.474100000000007</c:v>
                </c:pt>
                <c:pt idx="55228">
                  <c:v>-86.458100000000002</c:v>
                </c:pt>
                <c:pt idx="55229">
                  <c:v>-86.442099999999996</c:v>
                </c:pt>
                <c:pt idx="55230">
                  <c:v>-86.426100000000005</c:v>
                </c:pt>
                <c:pt idx="55231">
                  <c:v>-86.4101</c:v>
                </c:pt>
                <c:pt idx="55232">
                  <c:v>-86.394099999999995</c:v>
                </c:pt>
                <c:pt idx="55233">
                  <c:v>-86.378100000000003</c:v>
                </c:pt>
                <c:pt idx="55234">
                  <c:v>-86.362099999999998</c:v>
                </c:pt>
                <c:pt idx="55235">
                  <c:v>-86.346100000000007</c:v>
                </c:pt>
                <c:pt idx="55236">
                  <c:v>-86.330100000000002</c:v>
                </c:pt>
                <c:pt idx="55237">
                  <c:v>-86.314099999999996</c:v>
                </c:pt>
                <c:pt idx="55238">
                  <c:v>-86.298100000000005</c:v>
                </c:pt>
                <c:pt idx="55239">
                  <c:v>-86.2821</c:v>
                </c:pt>
                <c:pt idx="55240">
                  <c:v>-86.266099999999994</c:v>
                </c:pt>
                <c:pt idx="55241">
                  <c:v>-86.250100000000003</c:v>
                </c:pt>
                <c:pt idx="55242">
                  <c:v>-86.234099999999998</c:v>
                </c:pt>
                <c:pt idx="55243">
                  <c:v>-86.218100000000007</c:v>
                </c:pt>
                <c:pt idx="55244">
                  <c:v>-86.202100000000002</c:v>
                </c:pt>
                <c:pt idx="55245">
                  <c:v>-86.186099999999996</c:v>
                </c:pt>
                <c:pt idx="55246">
                  <c:v>-86.170100000000005</c:v>
                </c:pt>
                <c:pt idx="55247">
                  <c:v>-86.1541</c:v>
                </c:pt>
                <c:pt idx="55248">
                  <c:v>-86.138099999999994</c:v>
                </c:pt>
                <c:pt idx="55249">
                  <c:v>-86.122100000000003</c:v>
                </c:pt>
                <c:pt idx="55250">
                  <c:v>-86.106099999999998</c:v>
                </c:pt>
                <c:pt idx="55251">
                  <c:v>-86.090100000000007</c:v>
                </c:pt>
                <c:pt idx="55252">
                  <c:v>-86.074100000000001</c:v>
                </c:pt>
                <c:pt idx="55253">
                  <c:v>-86.058099999999996</c:v>
                </c:pt>
                <c:pt idx="55254">
                  <c:v>-86.042100000000005</c:v>
                </c:pt>
                <c:pt idx="55255">
                  <c:v>-86.0261</c:v>
                </c:pt>
                <c:pt idx="55256">
                  <c:v>-86.010099999999994</c:v>
                </c:pt>
                <c:pt idx="55257">
                  <c:v>-85.994100000000003</c:v>
                </c:pt>
                <c:pt idx="55258">
                  <c:v>-85.978099999999998</c:v>
                </c:pt>
                <c:pt idx="55259">
                  <c:v>-85.962100000000007</c:v>
                </c:pt>
                <c:pt idx="55260">
                  <c:v>-85.946100000000001</c:v>
                </c:pt>
                <c:pt idx="55261">
                  <c:v>-85.930099999999996</c:v>
                </c:pt>
                <c:pt idx="55262">
                  <c:v>-85.914100000000005</c:v>
                </c:pt>
                <c:pt idx="55263">
                  <c:v>-85.898099999999999</c:v>
                </c:pt>
                <c:pt idx="55264">
                  <c:v>-85.882099999999994</c:v>
                </c:pt>
                <c:pt idx="55265">
                  <c:v>-85.866100000000003</c:v>
                </c:pt>
                <c:pt idx="55266">
                  <c:v>-85.850099999999998</c:v>
                </c:pt>
                <c:pt idx="55267">
                  <c:v>-85.834100000000007</c:v>
                </c:pt>
                <c:pt idx="55268">
                  <c:v>-85.818100000000001</c:v>
                </c:pt>
                <c:pt idx="55269">
                  <c:v>-85.802099999999996</c:v>
                </c:pt>
                <c:pt idx="55270">
                  <c:v>-85.786100000000005</c:v>
                </c:pt>
                <c:pt idx="55271">
                  <c:v>-85.770099999999999</c:v>
                </c:pt>
                <c:pt idx="55272">
                  <c:v>-85.754099999999994</c:v>
                </c:pt>
                <c:pt idx="55273">
                  <c:v>-85.738100000000003</c:v>
                </c:pt>
                <c:pt idx="55274">
                  <c:v>-85.722099999999998</c:v>
                </c:pt>
                <c:pt idx="55275">
                  <c:v>-85.706100000000006</c:v>
                </c:pt>
                <c:pt idx="55276">
                  <c:v>-85.690100000000001</c:v>
                </c:pt>
                <c:pt idx="55277">
                  <c:v>-85.674099999999996</c:v>
                </c:pt>
                <c:pt idx="55278">
                  <c:v>-85.658100000000005</c:v>
                </c:pt>
                <c:pt idx="55279">
                  <c:v>-85.642200000000003</c:v>
                </c:pt>
                <c:pt idx="55280">
                  <c:v>-85.626199999999997</c:v>
                </c:pt>
                <c:pt idx="55281">
                  <c:v>-85.610200000000006</c:v>
                </c:pt>
                <c:pt idx="55282">
                  <c:v>-85.594200000000001</c:v>
                </c:pt>
                <c:pt idx="55283">
                  <c:v>-85.578199999999995</c:v>
                </c:pt>
                <c:pt idx="55284">
                  <c:v>-85.562200000000004</c:v>
                </c:pt>
                <c:pt idx="55285">
                  <c:v>-85.546199999999999</c:v>
                </c:pt>
                <c:pt idx="55286">
                  <c:v>-85.530199999999994</c:v>
                </c:pt>
                <c:pt idx="55287">
                  <c:v>-85.514200000000002</c:v>
                </c:pt>
                <c:pt idx="55288">
                  <c:v>-85.498199999999997</c:v>
                </c:pt>
                <c:pt idx="55289">
                  <c:v>-85.482200000000006</c:v>
                </c:pt>
                <c:pt idx="55290">
                  <c:v>-85.466200000000001</c:v>
                </c:pt>
                <c:pt idx="55291">
                  <c:v>-85.450199999999995</c:v>
                </c:pt>
                <c:pt idx="55292">
                  <c:v>-85.434200000000004</c:v>
                </c:pt>
                <c:pt idx="55293">
                  <c:v>-85.418199999999999</c:v>
                </c:pt>
                <c:pt idx="55294">
                  <c:v>-85.402199999999993</c:v>
                </c:pt>
                <c:pt idx="55295">
                  <c:v>-85.386200000000002</c:v>
                </c:pt>
                <c:pt idx="55296">
                  <c:v>-85.370199999999997</c:v>
                </c:pt>
                <c:pt idx="55297">
                  <c:v>-85.354200000000006</c:v>
                </c:pt>
                <c:pt idx="55298">
                  <c:v>-85.338200000000001</c:v>
                </c:pt>
                <c:pt idx="55299">
                  <c:v>-85.322199999999995</c:v>
                </c:pt>
                <c:pt idx="55300">
                  <c:v>-85.306200000000004</c:v>
                </c:pt>
                <c:pt idx="55301">
                  <c:v>-85.290199999999999</c:v>
                </c:pt>
                <c:pt idx="55302">
                  <c:v>-85.274199999999993</c:v>
                </c:pt>
                <c:pt idx="55303">
                  <c:v>-85.258200000000002</c:v>
                </c:pt>
                <c:pt idx="55304">
                  <c:v>-85.242199999999997</c:v>
                </c:pt>
                <c:pt idx="55305">
                  <c:v>-85.226200000000006</c:v>
                </c:pt>
                <c:pt idx="55306">
                  <c:v>-85.2102</c:v>
                </c:pt>
                <c:pt idx="55307">
                  <c:v>-85.194199999999995</c:v>
                </c:pt>
                <c:pt idx="55308">
                  <c:v>-85.178200000000004</c:v>
                </c:pt>
                <c:pt idx="55309">
                  <c:v>-85.162199999999999</c:v>
                </c:pt>
                <c:pt idx="55310">
                  <c:v>-85.146199999999993</c:v>
                </c:pt>
                <c:pt idx="55311">
                  <c:v>-85.130200000000002</c:v>
                </c:pt>
                <c:pt idx="55312">
                  <c:v>-85.114199999999997</c:v>
                </c:pt>
                <c:pt idx="55313">
                  <c:v>-85.098200000000006</c:v>
                </c:pt>
                <c:pt idx="55314">
                  <c:v>-85.0822</c:v>
                </c:pt>
                <c:pt idx="55315">
                  <c:v>-85.066199999999995</c:v>
                </c:pt>
                <c:pt idx="55316">
                  <c:v>-85.050200000000004</c:v>
                </c:pt>
                <c:pt idx="55317">
                  <c:v>-85.034199999999998</c:v>
                </c:pt>
                <c:pt idx="55318">
                  <c:v>-85.018199999999993</c:v>
                </c:pt>
                <c:pt idx="55319">
                  <c:v>-85.002200000000002</c:v>
                </c:pt>
                <c:pt idx="55320">
                  <c:v>-84.986199999999997</c:v>
                </c:pt>
                <c:pt idx="55321">
                  <c:v>-84.970200000000006</c:v>
                </c:pt>
                <c:pt idx="55322">
                  <c:v>-84.9542</c:v>
                </c:pt>
                <c:pt idx="55323">
                  <c:v>-84.938199999999995</c:v>
                </c:pt>
                <c:pt idx="55324">
                  <c:v>-84.922200000000004</c:v>
                </c:pt>
                <c:pt idx="55325">
                  <c:v>-84.906199999999998</c:v>
                </c:pt>
                <c:pt idx="55326">
                  <c:v>-84.890199999999993</c:v>
                </c:pt>
                <c:pt idx="55327">
                  <c:v>-84.874200000000002</c:v>
                </c:pt>
                <c:pt idx="55328">
                  <c:v>-84.858199999999997</c:v>
                </c:pt>
                <c:pt idx="55329">
                  <c:v>-84.842200000000005</c:v>
                </c:pt>
                <c:pt idx="55330">
                  <c:v>-84.8262</c:v>
                </c:pt>
                <c:pt idx="55331">
                  <c:v>-84.810199999999995</c:v>
                </c:pt>
                <c:pt idx="55332">
                  <c:v>-84.794200000000004</c:v>
                </c:pt>
                <c:pt idx="55333">
                  <c:v>-84.778199999999998</c:v>
                </c:pt>
                <c:pt idx="55334">
                  <c:v>-84.762200000000007</c:v>
                </c:pt>
                <c:pt idx="55335">
                  <c:v>-84.746200000000002</c:v>
                </c:pt>
                <c:pt idx="55336">
                  <c:v>-84.730199999999996</c:v>
                </c:pt>
                <c:pt idx="55337">
                  <c:v>-84.714200000000005</c:v>
                </c:pt>
                <c:pt idx="55338">
                  <c:v>-84.6982</c:v>
                </c:pt>
                <c:pt idx="55339">
                  <c:v>-84.682199999999995</c:v>
                </c:pt>
                <c:pt idx="55340">
                  <c:v>-84.666200000000003</c:v>
                </c:pt>
                <c:pt idx="55341">
                  <c:v>-84.650199999999998</c:v>
                </c:pt>
                <c:pt idx="55342">
                  <c:v>-84.634200000000007</c:v>
                </c:pt>
                <c:pt idx="55343">
                  <c:v>-84.618200000000002</c:v>
                </c:pt>
                <c:pt idx="55344">
                  <c:v>-84.602199999999996</c:v>
                </c:pt>
                <c:pt idx="55345">
                  <c:v>-84.586200000000005</c:v>
                </c:pt>
                <c:pt idx="55346">
                  <c:v>-84.5702</c:v>
                </c:pt>
                <c:pt idx="55347">
                  <c:v>-84.554199999999994</c:v>
                </c:pt>
                <c:pt idx="55348">
                  <c:v>-84.538200000000003</c:v>
                </c:pt>
                <c:pt idx="55349">
                  <c:v>-84.522199999999998</c:v>
                </c:pt>
                <c:pt idx="55350">
                  <c:v>-84.506200000000007</c:v>
                </c:pt>
                <c:pt idx="55351">
                  <c:v>-84.490200000000002</c:v>
                </c:pt>
                <c:pt idx="55352">
                  <c:v>-84.474199999999996</c:v>
                </c:pt>
                <c:pt idx="55353">
                  <c:v>-84.458200000000005</c:v>
                </c:pt>
                <c:pt idx="55354">
                  <c:v>-84.4422</c:v>
                </c:pt>
                <c:pt idx="55355">
                  <c:v>-84.426199999999994</c:v>
                </c:pt>
                <c:pt idx="55356">
                  <c:v>-84.410200000000003</c:v>
                </c:pt>
                <c:pt idx="55357">
                  <c:v>-84.394199999999998</c:v>
                </c:pt>
                <c:pt idx="55358">
                  <c:v>-84.378200000000007</c:v>
                </c:pt>
                <c:pt idx="55359">
                  <c:v>-84.362200000000001</c:v>
                </c:pt>
                <c:pt idx="55360">
                  <c:v>-84.346199999999996</c:v>
                </c:pt>
                <c:pt idx="55361">
                  <c:v>-84.330200000000005</c:v>
                </c:pt>
                <c:pt idx="55362">
                  <c:v>-84.3142</c:v>
                </c:pt>
                <c:pt idx="55363">
                  <c:v>-84.298199999999994</c:v>
                </c:pt>
                <c:pt idx="55364">
                  <c:v>-84.282200000000003</c:v>
                </c:pt>
                <c:pt idx="55365">
                  <c:v>-84.266300000000001</c:v>
                </c:pt>
                <c:pt idx="55366">
                  <c:v>-84.250299999999996</c:v>
                </c:pt>
                <c:pt idx="55367">
                  <c:v>-84.234300000000005</c:v>
                </c:pt>
                <c:pt idx="55368">
                  <c:v>-84.218299999999999</c:v>
                </c:pt>
                <c:pt idx="55369">
                  <c:v>-84.202299999999994</c:v>
                </c:pt>
                <c:pt idx="55370">
                  <c:v>-84.186300000000003</c:v>
                </c:pt>
                <c:pt idx="55371">
                  <c:v>-84.170299999999997</c:v>
                </c:pt>
                <c:pt idx="55372">
                  <c:v>-84.154300000000006</c:v>
                </c:pt>
                <c:pt idx="55373">
                  <c:v>-84.138300000000001</c:v>
                </c:pt>
                <c:pt idx="55374">
                  <c:v>-84.122299999999996</c:v>
                </c:pt>
                <c:pt idx="55375">
                  <c:v>-84.106300000000005</c:v>
                </c:pt>
                <c:pt idx="55376">
                  <c:v>-84.090299999999999</c:v>
                </c:pt>
                <c:pt idx="55377">
                  <c:v>-84.074299999999994</c:v>
                </c:pt>
                <c:pt idx="55378">
                  <c:v>-84.058300000000003</c:v>
                </c:pt>
                <c:pt idx="55379">
                  <c:v>-84.042299999999997</c:v>
                </c:pt>
                <c:pt idx="55380">
                  <c:v>-84.026300000000006</c:v>
                </c:pt>
                <c:pt idx="55381">
                  <c:v>-84.010300000000001</c:v>
                </c:pt>
                <c:pt idx="55382">
                  <c:v>-83.994299999999996</c:v>
                </c:pt>
                <c:pt idx="55383">
                  <c:v>-83.978300000000004</c:v>
                </c:pt>
                <c:pt idx="55384">
                  <c:v>-83.962299999999999</c:v>
                </c:pt>
                <c:pt idx="55385">
                  <c:v>-83.946299999999994</c:v>
                </c:pt>
                <c:pt idx="55386">
                  <c:v>-83.930300000000003</c:v>
                </c:pt>
                <c:pt idx="55387">
                  <c:v>-83.914299999999997</c:v>
                </c:pt>
                <c:pt idx="55388">
                  <c:v>-83.898300000000006</c:v>
                </c:pt>
                <c:pt idx="55389">
                  <c:v>-83.882300000000001</c:v>
                </c:pt>
                <c:pt idx="55390">
                  <c:v>-83.866299999999995</c:v>
                </c:pt>
                <c:pt idx="55391">
                  <c:v>-83.850300000000004</c:v>
                </c:pt>
                <c:pt idx="55392">
                  <c:v>-83.834299999999999</c:v>
                </c:pt>
                <c:pt idx="55393">
                  <c:v>-83.818299999999994</c:v>
                </c:pt>
                <c:pt idx="55394">
                  <c:v>-83.802300000000002</c:v>
                </c:pt>
                <c:pt idx="55395">
                  <c:v>-83.786299999999997</c:v>
                </c:pt>
                <c:pt idx="55396">
                  <c:v>-83.770300000000006</c:v>
                </c:pt>
                <c:pt idx="55397">
                  <c:v>-83.754300000000001</c:v>
                </c:pt>
                <c:pt idx="55398">
                  <c:v>-83.738299999999995</c:v>
                </c:pt>
                <c:pt idx="55399">
                  <c:v>-83.722300000000004</c:v>
                </c:pt>
                <c:pt idx="55400">
                  <c:v>-83.706299999999999</c:v>
                </c:pt>
                <c:pt idx="55401">
                  <c:v>-83.690299999999993</c:v>
                </c:pt>
                <c:pt idx="55402">
                  <c:v>-83.674300000000002</c:v>
                </c:pt>
                <c:pt idx="55403">
                  <c:v>-83.658299999999997</c:v>
                </c:pt>
                <c:pt idx="55404">
                  <c:v>-83.642300000000006</c:v>
                </c:pt>
                <c:pt idx="55405">
                  <c:v>-83.626300000000001</c:v>
                </c:pt>
                <c:pt idx="55406">
                  <c:v>-83.610299999999995</c:v>
                </c:pt>
                <c:pt idx="55407">
                  <c:v>-83.594300000000004</c:v>
                </c:pt>
                <c:pt idx="55408">
                  <c:v>-83.578299999999999</c:v>
                </c:pt>
                <c:pt idx="55409">
                  <c:v>-83.562299999999993</c:v>
                </c:pt>
                <c:pt idx="55410">
                  <c:v>-83.546300000000002</c:v>
                </c:pt>
                <c:pt idx="55411">
                  <c:v>-83.530299999999997</c:v>
                </c:pt>
                <c:pt idx="55412">
                  <c:v>-83.514300000000006</c:v>
                </c:pt>
                <c:pt idx="55413">
                  <c:v>-83.4983</c:v>
                </c:pt>
                <c:pt idx="55414">
                  <c:v>-83.482299999999995</c:v>
                </c:pt>
                <c:pt idx="55415">
                  <c:v>-83.466300000000004</c:v>
                </c:pt>
                <c:pt idx="55416">
                  <c:v>-83.450299999999999</c:v>
                </c:pt>
                <c:pt idx="55417">
                  <c:v>-83.434299999999993</c:v>
                </c:pt>
                <c:pt idx="55418">
                  <c:v>-83.418300000000002</c:v>
                </c:pt>
                <c:pt idx="55419">
                  <c:v>-83.402299999999997</c:v>
                </c:pt>
                <c:pt idx="55420">
                  <c:v>-83.386300000000006</c:v>
                </c:pt>
                <c:pt idx="55421">
                  <c:v>-83.3703</c:v>
                </c:pt>
                <c:pt idx="55422">
                  <c:v>-83.354299999999995</c:v>
                </c:pt>
                <c:pt idx="55423">
                  <c:v>-83.338300000000004</c:v>
                </c:pt>
                <c:pt idx="55424">
                  <c:v>-83.322299999999998</c:v>
                </c:pt>
                <c:pt idx="55425">
                  <c:v>-83.306299999999993</c:v>
                </c:pt>
                <c:pt idx="55426">
                  <c:v>-83.290300000000002</c:v>
                </c:pt>
                <c:pt idx="55427">
                  <c:v>-83.274299999999997</c:v>
                </c:pt>
                <c:pt idx="55428">
                  <c:v>-83.258300000000006</c:v>
                </c:pt>
                <c:pt idx="55429">
                  <c:v>-83.2423</c:v>
                </c:pt>
                <c:pt idx="55430">
                  <c:v>-83.226299999999995</c:v>
                </c:pt>
                <c:pt idx="55431">
                  <c:v>-83.210300000000004</c:v>
                </c:pt>
                <c:pt idx="55432">
                  <c:v>-83.194299999999998</c:v>
                </c:pt>
                <c:pt idx="55433">
                  <c:v>-83.178299999999993</c:v>
                </c:pt>
                <c:pt idx="55434">
                  <c:v>-83.162300000000002</c:v>
                </c:pt>
                <c:pt idx="55435">
                  <c:v>-83.146299999999997</c:v>
                </c:pt>
                <c:pt idx="55436">
                  <c:v>-83.130300000000005</c:v>
                </c:pt>
                <c:pt idx="55437">
                  <c:v>-83.1143</c:v>
                </c:pt>
                <c:pt idx="55438">
                  <c:v>-83.098299999999995</c:v>
                </c:pt>
                <c:pt idx="55439">
                  <c:v>-83.082300000000004</c:v>
                </c:pt>
                <c:pt idx="55440">
                  <c:v>-83.066299999999998</c:v>
                </c:pt>
                <c:pt idx="55441">
                  <c:v>-83.050299999999993</c:v>
                </c:pt>
                <c:pt idx="55442">
                  <c:v>-83.034300000000002</c:v>
                </c:pt>
                <c:pt idx="55443">
                  <c:v>-83.018299999999996</c:v>
                </c:pt>
                <c:pt idx="55444">
                  <c:v>-83.002300000000005</c:v>
                </c:pt>
                <c:pt idx="55445">
                  <c:v>-82.9863</c:v>
                </c:pt>
                <c:pt idx="55446">
                  <c:v>-82.970299999999995</c:v>
                </c:pt>
                <c:pt idx="55447">
                  <c:v>-82.954300000000003</c:v>
                </c:pt>
                <c:pt idx="55448">
                  <c:v>-82.938299999999998</c:v>
                </c:pt>
                <c:pt idx="55449">
                  <c:v>-82.922300000000007</c:v>
                </c:pt>
                <c:pt idx="55450">
                  <c:v>-82.906300000000002</c:v>
                </c:pt>
                <c:pt idx="55451">
                  <c:v>-82.8904</c:v>
                </c:pt>
                <c:pt idx="55452">
                  <c:v>-82.874399999999994</c:v>
                </c:pt>
                <c:pt idx="55453">
                  <c:v>-82.858400000000003</c:v>
                </c:pt>
                <c:pt idx="55454">
                  <c:v>-82.842399999999998</c:v>
                </c:pt>
                <c:pt idx="55455">
                  <c:v>-82.826400000000007</c:v>
                </c:pt>
                <c:pt idx="55456">
                  <c:v>-82.810400000000001</c:v>
                </c:pt>
                <c:pt idx="55457">
                  <c:v>-82.794399999999996</c:v>
                </c:pt>
                <c:pt idx="55458">
                  <c:v>-82.778400000000005</c:v>
                </c:pt>
                <c:pt idx="55459">
                  <c:v>-82.7624</c:v>
                </c:pt>
                <c:pt idx="55460">
                  <c:v>-82.746399999999994</c:v>
                </c:pt>
                <c:pt idx="55461">
                  <c:v>-82.730400000000003</c:v>
                </c:pt>
                <c:pt idx="55462">
                  <c:v>-82.714399999999998</c:v>
                </c:pt>
                <c:pt idx="55463">
                  <c:v>-82.698400000000007</c:v>
                </c:pt>
                <c:pt idx="55464">
                  <c:v>-82.682400000000001</c:v>
                </c:pt>
                <c:pt idx="55465">
                  <c:v>-82.666399999999996</c:v>
                </c:pt>
                <c:pt idx="55466">
                  <c:v>-82.650400000000005</c:v>
                </c:pt>
                <c:pt idx="55467">
                  <c:v>-82.634399999999999</c:v>
                </c:pt>
                <c:pt idx="55468">
                  <c:v>-82.618399999999994</c:v>
                </c:pt>
                <c:pt idx="55469">
                  <c:v>-82.602400000000003</c:v>
                </c:pt>
                <c:pt idx="55470">
                  <c:v>-82.586399999999998</c:v>
                </c:pt>
                <c:pt idx="55471">
                  <c:v>-82.570400000000006</c:v>
                </c:pt>
                <c:pt idx="55472">
                  <c:v>-82.554400000000001</c:v>
                </c:pt>
                <c:pt idx="55473">
                  <c:v>-82.538399999999996</c:v>
                </c:pt>
                <c:pt idx="55474">
                  <c:v>-82.522400000000005</c:v>
                </c:pt>
                <c:pt idx="55475">
                  <c:v>-82.506399999999999</c:v>
                </c:pt>
                <c:pt idx="55476">
                  <c:v>-82.490399999999994</c:v>
                </c:pt>
                <c:pt idx="55477">
                  <c:v>-82.474400000000003</c:v>
                </c:pt>
                <c:pt idx="55478">
                  <c:v>-82.458399999999997</c:v>
                </c:pt>
                <c:pt idx="55479">
                  <c:v>-82.442400000000006</c:v>
                </c:pt>
                <c:pt idx="55480">
                  <c:v>-82.426400000000001</c:v>
                </c:pt>
                <c:pt idx="55481">
                  <c:v>-82.410399999999996</c:v>
                </c:pt>
                <c:pt idx="55482">
                  <c:v>-82.394400000000005</c:v>
                </c:pt>
                <c:pt idx="55483">
                  <c:v>-82.378399999999999</c:v>
                </c:pt>
                <c:pt idx="55484">
                  <c:v>-82.362399999999994</c:v>
                </c:pt>
                <c:pt idx="55485">
                  <c:v>-82.346400000000003</c:v>
                </c:pt>
                <c:pt idx="55486">
                  <c:v>-82.330399999999997</c:v>
                </c:pt>
                <c:pt idx="55487">
                  <c:v>-82.314400000000006</c:v>
                </c:pt>
                <c:pt idx="55488">
                  <c:v>-82.298400000000001</c:v>
                </c:pt>
                <c:pt idx="55489">
                  <c:v>-82.282399999999996</c:v>
                </c:pt>
                <c:pt idx="55490">
                  <c:v>-82.266400000000004</c:v>
                </c:pt>
                <c:pt idx="55491">
                  <c:v>-82.250399999999999</c:v>
                </c:pt>
                <c:pt idx="55492">
                  <c:v>-82.234399999999994</c:v>
                </c:pt>
                <c:pt idx="55493">
                  <c:v>-82.218400000000003</c:v>
                </c:pt>
                <c:pt idx="55494">
                  <c:v>-82.202399999999997</c:v>
                </c:pt>
                <c:pt idx="55495">
                  <c:v>-82.186400000000006</c:v>
                </c:pt>
                <c:pt idx="55496">
                  <c:v>-82.170400000000001</c:v>
                </c:pt>
                <c:pt idx="55497">
                  <c:v>-82.154399999999995</c:v>
                </c:pt>
                <c:pt idx="55498">
                  <c:v>-82.138400000000004</c:v>
                </c:pt>
                <c:pt idx="55499">
                  <c:v>-82.122399999999999</c:v>
                </c:pt>
                <c:pt idx="55500">
                  <c:v>-82.106399999999994</c:v>
                </c:pt>
                <c:pt idx="55501">
                  <c:v>-82.090400000000002</c:v>
                </c:pt>
                <c:pt idx="55502">
                  <c:v>-82.074399999999997</c:v>
                </c:pt>
                <c:pt idx="55503">
                  <c:v>-82.058400000000006</c:v>
                </c:pt>
                <c:pt idx="55504">
                  <c:v>-82.042400000000001</c:v>
                </c:pt>
                <c:pt idx="55505">
                  <c:v>-82.026399999999995</c:v>
                </c:pt>
                <c:pt idx="55506">
                  <c:v>-82.010400000000004</c:v>
                </c:pt>
                <c:pt idx="55507">
                  <c:v>-81.994399999999999</c:v>
                </c:pt>
                <c:pt idx="55508">
                  <c:v>-81.978399999999993</c:v>
                </c:pt>
                <c:pt idx="55509">
                  <c:v>-81.962400000000002</c:v>
                </c:pt>
                <c:pt idx="55510">
                  <c:v>-81.946399999999997</c:v>
                </c:pt>
                <c:pt idx="55511">
                  <c:v>-81.930400000000006</c:v>
                </c:pt>
                <c:pt idx="55512">
                  <c:v>-81.914400000000001</c:v>
                </c:pt>
                <c:pt idx="55513">
                  <c:v>-81.898399999999995</c:v>
                </c:pt>
                <c:pt idx="55514">
                  <c:v>-81.882400000000004</c:v>
                </c:pt>
                <c:pt idx="55515">
                  <c:v>-81.866399999999999</c:v>
                </c:pt>
                <c:pt idx="55516">
                  <c:v>-81.850399999999993</c:v>
                </c:pt>
                <c:pt idx="55517">
                  <c:v>-81.834400000000002</c:v>
                </c:pt>
                <c:pt idx="55518">
                  <c:v>-81.818399999999997</c:v>
                </c:pt>
                <c:pt idx="55519">
                  <c:v>-81.802400000000006</c:v>
                </c:pt>
                <c:pt idx="55520">
                  <c:v>-81.7864</c:v>
                </c:pt>
                <c:pt idx="55521">
                  <c:v>-81.770399999999995</c:v>
                </c:pt>
                <c:pt idx="55522">
                  <c:v>-81.754400000000004</c:v>
                </c:pt>
                <c:pt idx="55523">
                  <c:v>-81.738399999999999</c:v>
                </c:pt>
                <c:pt idx="55524">
                  <c:v>-81.722399999999993</c:v>
                </c:pt>
                <c:pt idx="55525">
                  <c:v>-81.706400000000002</c:v>
                </c:pt>
                <c:pt idx="55526">
                  <c:v>-81.690399999999997</c:v>
                </c:pt>
                <c:pt idx="55527">
                  <c:v>-81.674400000000006</c:v>
                </c:pt>
                <c:pt idx="55528">
                  <c:v>-81.6584</c:v>
                </c:pt>
                <c:pt idx="55529">
                  <c:v>-81.642399999999995</c:v>
                </c:pt>
                <c:pt idx="55530">
                  <c:v>-81.626400000000004</c:v>
                </c:pt>
                <c:pt idx="55531">
                  <c:v>-81.610399999999998</c:v>
                </c:pt>
                <c:pt idx="55532">
                  <c:v>-81.594399999999993</c:v>
                </c:pt>
                <c:pt idx="55533">
                  <c:v>-81.578400000000002</c:v>
                </c:pt>
                <c:pt idx="55534">
                  <c:v>-81.562399999999997</c:v>
                </c:pt>
                <c:pt idx="55535">
                  <c:v>-81.546400000000006</c:v>
                </c:pt>
                <c:pt idx="55536">
                  <c:v>-81.5304</c:v>
                </c:pt>
                <c:pt idx="55537">
                  <c:v>-81.514499999999998</c:v>
                </c:pt>
                <c:pt idx="55538">
                  <c:v>-81.498500000000007</c:v>
                </c:pt>
                <c:pt idx="55539">
                  <c:v>-81.482500000000002</c:v>
                </c:pt>
                <c:pt idx="55540">
                  <c:v>-81.466499999999996</c:v>
                </c:pt>
                <c:pt idx="55541">
                  <c:v>-81.450500000000005</c:v>
                </c:pt>
                <c:pt idx="55542">
                  <c:v>-81.4345</c:v>
                </c:pt>
                <c:pt idx="55543">
                  <c:v>-81.418499999999995</c:v>
                </c:pt>
                <c:pt idx="55544">
                  <c:v>-81.402500000000003</c:v>
                </c:pt>
                <c:pt idx="55545">
                  <c:v>-81.386499999999998</c:v>
                </c:pt>
                <c:pt idx="55546">
                  <c:v>-81.370500000000007</c:v>
                </c:pt>
                <c:pt idx="55547">
                  <c:v>-81.354500000000002</c:v>
                </c:pt>
                <c:pt idx="55548">
                  <c:v>-81.338499999999996</c:v>
                </c:pt>
                <c:pt idx="55549">
                  <c:v>-81.322500000000005</c:v>
                </c:pt>
                <c:pt idx="55550">
                  <c:v>-81.3065</c:v>
                </c:pt>
                <c:pt idx="55551">
                  <c:v>-81.290499999999994</c:v>
                </c:pt>
                <c:pt idx="55552">
                  <c:v>-81.274500000000003</c:v>
                </c:pt>
                <c:pt idx="55553">
                  <c:v>-81.258499999999998</c:v>
                </c:pt>
                <c:pt idx="55554">
                  <c:v>-81.242500000000007</c:v>
                </c:pt>
                <c:pt idx="55555">
                  <c:v>-81.226500000000001</c:v>
                </c:pt>
                <c:pt idx="55556">
                  <c:v>-81.210499999999996</c:v>
                </c:pt>
                <c:pt idx="55557">
                  <c:v>-81.194500000000005</c:v>
                </c:pt>
                <c:pt idx="55558">
                  <c:v>-81.1785</c:v>
                </c:pt>
                <c:pt idx="55559">
                  <c:v>-81.162499999999994</c:v>
                </c:pt>
                <c:pt idx="55560">
                  <c:v>-81.146500000000003</c:v>
                </c:pt>
                <c:pt idx="55561">
                  <c:v>-81.130499999999998</c:v>
                </c:pt>
                <c:pt idx="55562">
                  <c:v>-81.114500000000007</c:v>
                </c:pt>
                <c:pt idx="55563">
                  <c:v>-81.098500000000001</c:v>
                </c:pt>
                <c:pt idx="55564">
                  <c:v>-81.082499999999996</c:v>
                </c:pt>
                <c:pt idx="55565">
                  <c:v>-81.066500000000005</c:v>
                </c:pt>
                <c:pt idx="55566">
                  <c:v>-81.0505</c:v>
                </c:pt>
                <c:pt idx="55567">
                  <c:v>-81.034499999999994</c:v>
                </c:pt>
                <c:pt idx="55568">
                  <c:v>-81.018500000000003</c:v>
                </c:pt>
                <c:pt idx="55569">
                  <c:v>-81.002499999999998</c:v>
                </c:pt>
                <c:pt idx="55570">
                  <c:v>-80.986500000000007</c:v>
                </c:pt>
                <c:pt idx="55571">
                  <c:v>-80.970500000000001</c:v>
                </c:pt>
                <c:pt idx="55572">
                  <c:v>-80.954499999999996</c:v>
                </c:pt>
                <c:pt idx="55573">
                  <c:v>-80.938500000000005</c:v>
                </c:pt>
                <c:pt idx="55574">
                  <c:v>-80.922499999999999</c:v>
                </c:pt>
                <c:pt idx="55575">
                  <c:v>-80.906499999999994</c:v>
                </c:pt>
                <c:pt idx="55576">
                  <c:v>-80.890500000000003</c:v>
                </c:pt>
                <c:pt idx="55577">
                  <c:v>-80.874499999999998</c:v>
                </c:pt>
                <c:pt idx="55578">
                  <c:v>-80.858500000000006</c:v>
                </c:pt>
                <c:pt idx="55579">
                  <c:v>-80.842500000000001</c:v>
                </c:pt>
                <c:pt idx="55580">
                  <c:v>-80.826499999999996</c:v>
                </c:pt>
                <c:pt idx="55581">
                  <c:v>-80.810500000000005</c:v>
                </c:pt>
                <c:pt idx="55582">
                  <c:v>-80.794499999999999</c:v>
                </c:pt>
                <c:pt idx="55583">
                  <c:v>-80.778499999999994</c:v>
                </c:pt>
                <c:pt idx="55584">
                  <c:v>-80.762500000000003</c:v>
                </c:pt>
                <c:pt idx="55585">
                  <c:v>-80.746499999999997</c:v>
                </c:pt>
                <c:pt idx="55586">
                  <c:v>-80.730500000000006</c:v>
                </c:pt>
                <c:pt idx="55587">
                  <c:v>-80.714500000000001</c:v>
                </c:pt>
                <c:pt idx="55588">
                  <c:v>-80.698499999999996</c:v>
                </c:pt>
                <c:pt idx="55589">
                  <c:v>-80.682500000000005</c:v>
                </c:pt>
                <c:pt idx="55590">
                  <c:v>-80.666499999999999</c:v>
                </c:pt>
                <c:pt idx="55591">
                  <c:v>-80.650499999999994</c:v>
                </c:pt>
                <c:pt idx="55592">
                  <c:v>-80.634500000000003</c:v>
                </c:pt>
                <c:pt idx="55593">
                  <c:v>-80.618499999999997</c:v>
                </c:pt>
                <c:pt idx="55594">
                  <c:v>-80.602500000000006</c:v>
                </c:pt>
                <c:pt idx="55595">
                  <c:v>-80.586500000000001</c:v>
                </c:pt>
                <c:pt idx="55596">
                  <c:v>-80.570499999999996</c:v>
                </c:pt>
                <c:pt idx="55597">
                  <c:v>-80.554500000000004</c:v>
                </c:pt>
                <c:pt idx="55598">
                  <c:v>-80.538499999999999</c:v>
                </c:pt>
                <c:pt idx="55599">
                  <c:v>-80.522499999999994</c:v>
                </c:pt>
                <c:pt idx="55600">
                  <c:v>-80.506500000000003</c:v>
                </c:pt>
                <c:pt idx="55601">
                  <c:v>-80.490499999999997</c:v>
                </c:pt>
                <c:pt idx="55602">
                  <c:v>-80.474500000000006</c:v>
                </c:pt>
                <c:pt idx="55603">
                  <c:v>-80.458500000000001</c:v>
                </c:pt>
                <c:pt idx="55604">
                  <c:v>-80.442499999999995</c:v>
                </c:pt>
                <c:pt idx="55605">
                  <c:v>-80.426500000000004</c:v>
                </c:pt>
                <c:pt idx="55606">
                  <c:v>-80.410499999999999</c:v>
                </c:pt>
                <c:pt idx="55607">
                  <c:v>-80.394499999999994</c:v>
                </c:pt>
                <c:pt idx="55608">
                  <c:v>-80.378500000000003</c:v>
                </c:pt>
                <c:pt idx="55609">
                  <c:v>-80.362499999999997</c:v>
                </c:pt>
                <c:pt idx="55610">
                  <c:v>-80.346500000000006</c:v>
                </c:pt>
                <c:pt idx="55611">
                  <c:v>-80.330500000000001</c:v>
                </c:pt>
                <c:pt idx="55612">
                  <c:v>-80.314499999999995</c:v>
                </c:pt>
                <c:pt idx="55613">
                  <c:v>-80.298500000000004</c:v>
                </c:pt>
                <c:pt idx="55614">
                  <c:v>-80.282499999999999</c:v>
                </c:pt>
                <c:pt idx="55615">
                  <c:v>-80.266499999999994</c:v>
                </c:pt>
                <c:pt idx="55616">
                  <c:v>-80.250500000000002</c:v>
                </c:pt>
                <c:pt idx="55617">
                  <c:v>-80.234499999999997</c:v>
                </c:pt>
                <c:pt idx="55618">
                  <c:v>-80.218500000000006</c:v>
                </c:pt>
                <c:pt idx="55619">
                  <c:v>-80.202500000000001</c:v>
                </c:pt>
                <c:pt idx="55620">
                  <c:v>-80.186499999999995</c:v>
                </c:pt>
                <c:pt idx="55621">
                  <c:v>-80.170500000000004</c:v>
                </c:pt>
                <c:pt idx="55622">
                  <c:v>-80.154499999999999</c:v>
                </c:pt>
                <c:pt idx="55623">
                  <c:v>-80.138499999999993</c:v>
                </c:pt>
                <c:pt idx="55624">
                  <c:v>-80.122600000000006</c:v>
                </c:pt>
                <c:pt idx="55625">
                  <c:v>-80.1066</c:v>
                </c:pt>
                <c:pt idx="55626">
                  <c:v>-80.090599999999995</c:v>
                </c:pt>
                <c:pt idx="55627">
                  <c:v>-80.074600000000004</c:v>
                </c:pt>
                <c:pt idx="55628">
                  <c:v>-80.058599999999998</c:v>
                </c:pt>
                <c:pt idx="55629">
                  <c:v>-80.042599999999993</c:v>
                </c:pt>
                <c:pt idx="55630">
                  <c:v>-80.026600000000002</c:v>
                </c:pt>
                <c:pt idx="55631">
                  <c:v>-80.010599999999997</c:v>
                </c:pt>
                <c:pt idx="55632">
                  <c:v>-79.994600000000005</c:v>
                </c:pt>
                <c:pt idx="55633">
                  <c:v>-79.9786</c:v>
                </c:pt>
                <c:pt idx="55634">
                  <c:v>-79.962599999999995</c:v>
                </c:pt>
                <c:pt idx="55635">
                  <c:v>-79.946600000000004</c:v>
                </c:pt>
                <c:pt idx="55636">
                  <c:v>-79.930599999999998</c:v>
                </c:pt>
                <c:pt idx="55637">
                  <c:v>-79.914599999999993</c:v>
                </c:pt>
                <c:pt idx="55638">
                  <c:v>-79.898600000000002</c:v>
                </c:pt>
                <c:pt idx="55639">
                  <c:v>-79.882599999999996</c:v>
                </c:pt>
                <c:pt idx="55640">
                  <c:v>-79.866600000000005</c:v>
                </c:pt>
                <c:pt idx="55641">
                  <c:v>-79.8506</c:v>
                </c:pt>
                <c:pt idx="55642">
                  <c:v>-79.834599999999995</c:v>
                </c:pt>
                <c:pt idx="55643">
                  <c:v>-79.818600000000004</c:v>
                </c:pt>
                <c:pt idx="55644">
                  <c:v>-79.802599999999998</c:v>
                </c:pt>
                <c:pt idx="55645">
                  <c:v>-79.786600000000007</c:v>
                </c:pt>
                <c:pt idx="55646">
                  <c:v>-79.770600000000002</c:v>
                </c:pt>
                <c:pt idx="55647">
                  <c:v>-79.754599999999996</c:v>
                </c:pt>
                <c:pt idx="55648">
                  <c:v>-79.738600000000005</c:v>
                </c:pt>
                <c:pt idx="55649">
                  <c:v>-79.7226</c:v>
                </c:pt>
                <c:pt idx="55650">
                  <c:v>-79.706599999999995</c:v>
                </c:pt>
                <c:pt idx="55651">
                  <c:v>-79.690600000000003</c:v>
                </c:pt>
                <c:pt idx="55652">
                  <c:v>-79.674599999999998</c:v>
                </c:pt>
                <c:pt idx="55653">
                  <c:v>-79.658600000000007</c:v>
                </c:pt>
                <c:pt idx="55654">
                  <c:v>-79.642600000000002</c:v>
                </c:pt>
                <c:pt idx="55655">
                  <c:v>-79.626599999999996</c:v>
                </c:pt>
                <c:pt idx="55656">
                  <c:v>-79.610600000000005</c:v>
                </c:pt>
                <c:pt idx="55657">
                  <c:v>-79.5946</c:v>
                </c:pt>
                <c:pt idx="55658">
                  <c:v>-79.578599999999994</c:v>
                </c:pt>
                <c:pt idx="55659">
                  <c:v>-79.562600000000003</c:v>
                </c:pt>
                <c:pt idx="55660">
                  <c:v>-79.546599999999998</c:v>
                </c:pt>
                <c:pt idx="55661">
                  <c:v>-79.530600000000007</c:v>
                </c:pt>
                <c:pt idx="55662">
                  <c:v>-79.514600000000002</c:v>
                </c:pt>
                <c:pt idx="55663">
                  <c:v>-79.498599999999996</c:v>
                </c:pt>
                <c:pt idx="55664">
                  <c:v>-79.482600000000005</c:v>
                </c:pt>
                <c:pt idx="55665">
                  <c:v>-79.4666</c:v>
                </c:pt>
                <c:pt idx="55666">
                  <c:v>-79.450599999999994</c:v>
                </c:pt>
                <c:pt idx="55667">
                  <c:v>-79.434600000000003</c:v>
                </c:pt>
                <c:pt idx="55668">
                  <c:v>-79.418599999999998</c:v>
                </c:pt>
                <c:pt idx="55669">
                  <c:v>-79.402600000000007</c:v>
                </c:pt>
                <c:pt idx="55670">
                  <c:v>-79.386600000000001</c:v>
                </c:pt>
                <c:pt idx="55671">
                  <c:v>-79.370599999999996</c:v>
                </c:pt>
                <c:pt idx="55672">
                  <c:v>-79.354600000000005</c:v>
                </c:pt>
                <c:pt idx="55673">
                  <c:v>-79.3386</c:v>
                </c:pt>
                <c:pt idx="55674">
                  <c:v>-79.322599999999994</c:v>
                </c:pt>
                <c:pt idx="55675">
                  <c:v>-79.306600000000003</c:v>
                </c:pt>
                <c:pt idx="55676">
                  <c:v>-79.290599999999998</c:v>
                </c:pt>
                <c:pt idx="55677">
                  <c:v>-79.274600000000007</c:v>
                </c:pt>
                <c:pt idx="55678">
                  <c:v>-79.258600000000001</c:v>
                </c:pt>
                <c:pt idx="55679">
                  <c:v>-79.242599999999996</c:v>
                </c:pt>
                <c:pt idx="55680">
                  <c:v>-79.226600000000005</c:v>
                </c:pt>
                <c:pt idx="55681">
                  <c:v>-79.210599999999999</c:v>
                </c:pt>
                <c:pt idx="55682">
                  <c:v>-79.194599999999994</c:v>
                </c:pt>
                <c:pt idx="55683">
                  <c:v>-79.178600000000003</c:v>
                </c:pt>
                <c:pt idx="55684">
                  <c:v>-79.162599999999998</c:v>
                </c:pt>
                <c:pt idx="55685">
                  <c:v>-79.146600000000007</c:v>
                </c:pt>
                <c:pt idx="55686">
                  <c:v>-79.130600000000001</c:v>
                </c:pt>
                <c:pt idx="55687">
                  <c:v>-79.114599999999996</c:v>
                </c:pt>
                <c:pt idx="55688">
                  <c:v>-79.098600000000005</c:v>
                </c:pt>
                <c:pt idx="55689">
                  <c:v>-79.082599999999999</c:v>
                </c:pt>
                <c:pt idx="55690">
                  <c:v>-79.066599999999994</c:v>
                </c:pt>
                <c:pt idx="55691">
                  <c:v>-79.050600000000003</c:v>
                </c:pt>
                <c:pt idx="55692">
                  <c:v>-79.034599999999998</c:v>
                </c:pt>
                <c:pt idx="55693">
                  <c:v>-79.018600000000006</c:v>
                </c:pt>
                <c:pt idx="55694">
                  <c:v>-79.002600000000001</c:v>
                </c:pt>
                <c:pt idx="55695">
                  <c:v>-78.986599999999996</c:v>
                </c:pt>
                <c:pt idx="55696">
                  <c:v>-78.970600000000005</c:v>
                </c:pt>
                <c:pt idx="55697">
                  <c:v>-78.954599999999999</c:v>
                </c:pt>
                <c:pt idx="55698">
                  <c:v>-78.938599999999994</c:v>
                </c:pt>
                <c:pt idx="55699">
                  <c:v>-78.922600000000003</c:v>
                </c:pt>
                <c:pt idx="55700">
                  <c:v>-78.906599999999997</c:v>
                </c:pt>
                <c:pt idx="55701">
                  <c:v>-78.890600000000006</c:v>
                </c:pt>
                <c:pt idx="55702">
                  <c:v>-78.874600000000001</c:v>
                </c:pt>
                <c:pt idx="55703">
                  <c:v>-78.858599999999996</c:v>
                </c:pt>
                <c:pt idx="55704">
                  <c:v>-78.842600000000004</c:v>
                </c:pt>
                <c:pt idx="55705">
                  <c:v>-78.826599999999999</c:v>
                </c:pt>
                <c:pt idx="55706">
                  <c:v>-78.810599999999994</c:v>
                </c:pt>
                <c:pt idx="55707">
                  <c:v>-78.794600000000003</c:v>
                </c:pt>
                <c:pt idx="55708">
                  <c:v>-78.778599999999997</c:v>
                </c:pt>
                <c:pt idx="55709">
                  <c:v>-78.762600000000006</c:v>
                </c:pt>
                <c:pt idx="55710">
                  <c:v>-78.746700000000004</c:v>
                </c:pt>
                <c:pt idx="55711">
                  <c:v>-78.730699999999999</c:v>
                </c:pt>
                <c:pt idx="55712">
                  <c:v>-78.714699999999993</c:v>
                </c:pt>
                <c:pt idx="55713">
                  <c:v>-78.698700000000002</c:v>
                </c:pt>
                <c:pt idx="55714">
                  <c:v>-78.682699999999997</c:v>
                </c:pt>
                <c:pt idx="55715">
                  <c:v>-78.666700000000006</c:v>
                </c:pt>
                <c:pt idx="55716">
                  <c:v>-78.650700000000001</c:v>
                </c:pt>
                <c:pt idx="55717">
                  <c:v>-78.634699999999995</c:v>
                </c:pt>
                <c:pt idx="55718">
                  <c:v>-78.618700000000004</c:v>
                </c:pt>
                <c:pt idx="55719">
                  <c:v>-78.602699999999999</c:v>
                </c:pt>
                <c:pt idx="55720">
                  <c:v>-78.586699999999993</c:v>
                </c:pt>
                <c:pt idx="55721">
                  <c:v>-78.570700000000002</c:v>
                </c:pt>
                <c:pt idx="55722">
                  <c:v>-78.554699999999997</c:v>
                </c:pt>
                <c:pt idx="55723">
                  <c:v>-78.538700000000006</c:v>
                </c:pt>
                <c:pt idx="55724">
                  <c:v>-78.5227</c:v>
                </c:pt>
                <c:pt idx="55725">
                  <c:v>-78.506699999999995</c:v>
                </c:pt>
                <c:pt idx="55726">
                  <c:v>-78.490700000000004</c:v>
                </c:pt>
                <c:pt idx="55727">
                  <c:v>-78.474699999999999</c:v>
                </c:pt>
                <c:pt idx="55728">
                  <c:v>-78.458699999999993</c:v>
                </c:pt>
                <c:pt idx="55729">
                  <c:v>-78.442700000000002</c:v>
                </c:pt>
                <c:pt idx="55730">
                  <c:v>-78.426699999999997</c:v>
                </c:pt>
                <c:pt idx="55731">
                  <c:v>-78.410700000000006</c:v>
                </c:pt>
                <c:pt idx="55732">
                  <c:v>-78.3947</c:v>
                </c:pt>
                <c:pt idx="55733">
                  <c:v>-78.378699999999995</c:v>
                </c:pt>
                <c:pt idx="55734">
                  <c:v>-78.362700000000004</c:v>
                </c:pt>
                <c:pt idx="55735">
                  <c:v>-78.346699999999998</c:v>
                </c:pt>
                <c:pt idx="55736">
                  <c:v>-78.330699999999993</c:v>
                </c:pt>
                <c:pt idx="55737">
                  <c:v>-78.314700000000002</c:v>
                </c:pt>
                <c:pt idx="55738">
                  <c:v>-78.298699999999997</c:v>
                </c:pt>
                <c:pt idx="55739">
                  <c:v>-78.282700000000006</c:v>
                </c:pt>
                <c:pt idx="55740">
                  <c:v>-78.2667</c:v>
                </c:pt>
                <c:pt idx="55741">
                  <c:v>-78.250699999999995</c:v>
                </c:pt>
                <c:pt idx="55742">
                  <c:v>-78.234700000000004</c:v>
                </c:pt>
                <c:pt idx="55743">
                  <c:v>-78.218699999999998</c:v>
                </c:pt>
                <c:pt idx="55744">
                  <c:v>-78.202699999999993</c:v>
                </c:pt>
                <c:pt idx="55745">
                  <c:v>-78.186700000000002</c:v>
                </c:pt>
                <c:pt idx="55746">
                  <c:v>-78.170699999999997</c:v>
                </c:pt>
                <c:pt idx="55747">
                  <c:v>-78.154700000000005</c:v>
                </c:pt>
                <c:pt idx="55748">
                  <c:v>-78.1387</c:v>
                </c:pt>
                <c:pt idx="55749">
                  <c:v>-78.122699999999995</c:v>
                </c:pt>
                <c:pt idx="55750">
                  <c:v>-78.106700000000004</c:v>
                </c:pt>
                <c:pt idx="55751">
                  <c:v>-78.090699999999998</c:v>
                </c:pt>
                <c:pt idx="55752">
                  <c:v>-78.074700000000007</c:v>
                </c:pt>
                <c:pt idx="55753">
                  <c:v>-78.058700000000002</c:v>
                </c:pt>
                <c:pt idx="55754">
                  <c:v>-78.042699999999996</c:v>
                </c:pt>
                <c:pt idx="55755">
                  <c:v>-78.026700000000005</c:v>
                </c:pt>
                <c:pt idx="55756">
                  <c:v>-78.0107</c:v>
                </c:pt>
                <c:pt idx="55757">
                  <c:v>-77.994699999999995</c:v>
                </c:pt>
                <c:pt idx="55758">
                  <c:v>-77.978700000000003</c:v>
                </c:pt>
                <c:pt idx="55759">
                  <c:v>-77.962699999999998</c:v>
                </c:pt>
                <c:pt idx="55760">
                  <c:v>-77.946700000000007</c:v>
                </c:pt>
                <c:pt idx="55761">
                  <c:v>-77.930700000000002</c:v>
                </c:pt>
                <c:pt idx="55762">
                  <c:v>-77.914699999999996</c:v>
                </c:pt>
                <c:pt idx="55763">
                  <c:v>-77.898700000000005</c:v>
                </c:pt>
                <c:pt idx="55764">
                  <c:v>-77.8827</c:v>
                </c:pt>
                <c:pt idx="55765">
                  <c:v>-77.866699999999994</c:v>
                </c:pt>
                <c:pt idx="55766">
                  <c:v>-77.850700000000003</c:v>
                </c:pt>
                <c:pt idx="55767">
                  <c:v>-77.834699999999998</c:v>
                </c:pt>
                <c:pt idx="55768">
                  <c:v>-77.818700000000007</c:v>
                </c:pt>
                <c:pt idx="55769">
                  <c:v>-77.802700000000002</c:v>
                </c:pt>
                <c:pt idx="55770">
                  <c:v>-77.786699999999996</c:v>
                </c:pt>
                <c:pt idx="55771">
                  <c:v>-77.770700000000005</c:v>
                </c:pt>
                <c:pt idx="55772">
                  <c:v>-77.7547</c:v>
                </c:pt>
                <c:pt idx="55773">
                  <c:v>-77.738699999999994</c:v>
                </c:pt>
                <c:pt idx="55774">
                  <c:v>-77.722700000000003</c:v>
                </c:pt>
                <c:pt idx="55775">
                  <c:v>-77.706699999999998</c:v>
                </c:pt>
                <c:pt idx="55776">
                  <c:v>-77.690700000000007</c:v>
                </c:pt>
                <c:pt idx="55777">
                  <c:v>-77.674700000000001</c:v>
                </c:pt>
                <c:pt idx="55778">
                  <c:v>-77.658699999999996</c:v>
                </c:pt>
                <c:pt idx="55779">
                  <c:v>-77.642700000000005</c:v>
                </c:pt>
                <c:pt idx="55780">
                  <c:v>-77.6267</c:v>
                </c:pt>
                <c:pt idx="55781">
                  <c:v>-77.610699999999994</c:v>
                </c:pt>
                <c:pt idx="55782">
                  <c:v>-77.594700000000003</c:v>
                </c:pt>
                <c:pt idx="55783">
                  <c:v>-77.578699999999998</c:v>
                </c:pt>
                <c:pt idx="55784">
                  <c:v>-77.562700000000007</c:v>
                </c:pt>
                <c:pt idx="55785">
                  <c:v>-77.546700000000001</c:v>
                </c:pt>
                <c:pt idx="55786">
                  <c:v>-77.530699999999996</c:v>
                </c:pt>
                <c:pt idx="55787">
                  <c:v>-77.514700000000005</c:v>
                </c:pt>
                <c:pt idx="55788">
                  <c:v>-77.498699999999999</c:v>
                </c:pt>
                <c:pt idx="55789">
                  <c:v>-77.482699999999994</c:v>
                </c:pt>
                <c:pt idx="55790">
                  <c:v>-77.466700000000003</c:v>
                </c:pt>
                <c:pt idx="55791">
                  <c:v>-77.450699999999998</c:v>
                </c:pt>
                <c:pt idx="55792">
                  <c:v>-77.434700000000007</c:v>
                </c:pt>
                <c:pt idx="55793">
                  <c:v>-77.418700000000001</c:v>
                </c:pt>
                <c:pt idx="55794">
                  <c:v>-77.402699999999996</c:v>
                </c:pt>
                <c:pt idx="55795">
                  <c:v>-77.386700000000005</c:v>
                </c:pt>
                <c:pt idx="55796">
                  <c:v>-77.370800000000003</c:v>
                </c:pt>
                <c:pt idx="55797">
                  <c:v>-77.354799999999997</c:v>
                </c:pt>
                <c:pt idx="55798">
                  <c:v>-77.338800000000006</c:v>
                </c:pt>
                <c:pt idx="55799">
                  <c:v>-77.322800000000001</c:v>
                </c:pt>
                <c:pt idx="55800">
                  <c:v>-77.306799999999996</c:v>
                </c:pt>
                <c:pt idx="55801">
                  <c:v>-77.290800000000004</c:v>
                </c:pt>
                <c:pt idx="55802">
                  <c:v>-77.274799999999999</c:v>
                </c:pt>
                <c:pt idx="55803">
                  <c:v>-77.258799999999994</c:v>
                </c:pt>
                <c:pt idx="55804">
                  <c:v>-77.242800000000003</c:v>
                </c:pt>
                <c:pt idx="55805">
                  <c:v>-77.226799999999997</c:v>
                </c:pt>
                <c:pt idx="55806">
                  <c:v>-77.210800000000006</c:v>
                </c:pt>
                <c:pt idx="55807">
                  <c:v>-77.194800000000001</c:v>
                </c:pt>
                <c:pt idx="55808">
                  <c:v>-77.178799999999995</c:v>
                </c:pt>
                <c:pt idx="55809">
                  <c:v>-77.162800000000004</c:v>
                </c:pt>
                <c:pt idx="55810">
                  <c:v>-77.146799999999999</c:v>
                </c:pt>
                <c:pt idx="55811">
                  <c:v>-77.130799999999994</c:v>
                </c:pt>
                <c:pt idx="55812">
                  <c:v>-77.114800000000002</c:v>
                </c:pt>
                <c:pt idx="55813">
                  <c:v>-77.098799999999997</c:v>
                </c:pt>
                <c:pt idx="55814">
                  <c:v>-77.082800000000006</c:v>
                </c:pt>
                <c:pt idx="55815">
                  <c:v>-77.066800000000001</c:v>
                </c:pt>
                <c:pt idx="55816">
                  <c:v>-77.050799999999995</c:v>
                </c:pt>
                <c:pt idx="55817">
                  <c:v>-77.034800000000004</c:v>
                </c:pt>
                <c:pt idx="55818">
                  <c:v>-77.018799999999999</c:v>
                </c:pt>
                <c:pt idx="55819">
                  <c:v>-77.002799999999993</c:v>
                </c:pt>
                <c:pt idx="55820">
                  <c:v>-76.986800000000002</c:v>
                </c:pt>
                <c:pt idx="55821">
                  <c:v>-76.970799999999997</c:v>
                </c:pt>
                <c:pt idx="55822">
                  <c:v>-76.954800000000006</c:v>
                </c:pt>
                <c:pt idx="55823">
                  <c:v>-76.938800000000001</c:v>
                </c:pt>
                <c:pt idx="55824">
                  <c:v>-76.922799999999995</c:v>
                </c:pt>
                <c:pt idx="55825">
                  <c:v>-76.906800000000004</c:v>
                </c:pt>
                <c:pt idx="55826">
                  <c:v>-76.890799999999999</c:v>
                </c:pt>
                <c:pt idx="55827">
                  <c:v>-76.874799999999993</c:v>
                </c:pt>
                <c:pt idx="55828">
                  <c:v>-76.858800000000002</c:v>
                </c:pt>
                <c:pt idx="55829">
                  <c:v>-76.842799999999997</c:v>
                </c:pt>
                <c:pt idx="55830">
                  <c:v>-76.826800000000006</c:v>
                </c:pt>
                <c:pt idx="55831">
                  <c:v>-76.8108</c:v>
                </c:pt>
                <c:pt idx="55832">
                  <c:v>-76.794799999999995</c:v>
                </c:pt>
                <c:pt idx="55833">
                  <c:v>-76.778800000000004</c:v>
                </c:pt>
                <c:pt idx="55834">
                  <c:v>-76.762799999999999</c:v>
                </c:pt>
                <c:pt idx="55835">
                  <c:v>-76.746799999999993</c:v>
                </c:pt>
                <c:pt idx="55836">
                  <c:v>-76.730800000000002</c:v>
                </c:pt>
                <c:pt idx="55837">
                  <c:v>-76.714799999999997</c:v>
                </c:pt>
                <c:pt idx="55838">
                  <c:v>-76.698800000000006</c:v>
                </c:pt>
                <c:pt idx="55839">
                  <c:v>-76.6828</c:v>
                </c:pt>
                <c:pt idx="55840">
                  <c:v>-76.666799999999995</c:v>
                </c:pt>
                <c:pt idx="55841">
                  <c:v>-76.650800000000004</c:v>
                </c:pt>
                <c:pt idx="55842">
                  <c:v>-76.634799999999998</c:v>
                </c:pt>
                <c:pt idx="55843">
                  <c:v>-76.618799999999993</c:v>
                </c:pt>
                <c:pt idx="55844">
                  <c:v>-76.602800000000002</c:v>
                </c:pt>
                <c:pt idx="55845">
                  <c:v>-76.586799999999997</c:v>
                </c:pt>
                <c:pt idx="55846">
                  <c:v>-76.570800000000006</c:v>
                </c:pt>
                <c:pt idx="55847">
                  <c:v>-76.5548</c:v>
                </c:pt>
                <c:pt idx="55848">
                  <c:v>-76.538799999999995</c:v>
                </c:pt>
                <c:pt idx="55849">
                  <c:v>-76.522800000000004</c:v>
                </c:pt>
                <c:pt idx="55850">
                  <c:v>-76.506799999999998</c:v>
                </c:pt>
                <c:pt idx="55851">
                  <c:v>-76.490799999999993</c:v>
                </c:pt>
                <c:pt idx="55852">
                  <c:v>-76.474800000000002</c:v>
                </c:pt>
                <c:pt idx="55853">
                  <c:v>-76.458799999999997</c:v>
                </c:pt>
                <c:pt idx="55854">
                  <c:v>-76.442800000000005</c:v>
                </c:pt>
                <c:pt idx="55855">
                  <c:v>-76.4268</c:v>
                </c:pt>
                <c:pt idx="55856">
                  <c:v>-76.410799999999995</c:v>
                </c:pt>
                <c:pt idx="55857">
                  <c:v>-76.394800000000004</c:v>
                </c:pt>
                <c:pt idx="55858">
                  <c:v>-76.378799999999998</c:v>
                </c:pt>
                <c:pt idx="55859">
                  <c:v>-76.362799999999993</c:v>
                </c:pt>
                <c:pt idx="55860">
                  <c:v>-76.346800000000002</c:v>
                </c:pt>
                <c:pt idx="55861">
                  <c:v>-76.330799999999996</c:v>
                </c:pt>
                <c:pt idx="55862">
                  <c:v>-76.314800000000005</c:v>
                </c:pt>
                <c:pt idx="55863">
                  <c:v>-76.2988</c:v>
                </c:pt>
                <c:pt idx="55864">
                  <c:v>-76.282799999999995</c:v>
                </c:pt>
                <c:pt idx="55865">
                  <c:v>-76.266800000000003</c:v>
                </c:pt>
                <c:pt idx="55866">
                  <c:v>-76.250799999999998</c:v>
                </c:pt>
                <c:pt idx="55867">
                  <c:v>-76.234800000000007</c:v>
                </c:pt>
                <c:pt idx="55868">
                  <c:v>-76.218800000000002</c:v>
                </c:pt>
                <c:pt idx="55869">
                  <c:v>-76.202799999999996</c:v>
                </c:pt>
                <c:pt idx="55870">
                  <c:v>-76.186800000000005</c:v>
                </c:pt>
                <c:pt idx="55871">
                  <c:v>-76.1708</c:v>
                </c:pt>
                <c:pt idx="55872">
                  <c:v>-76.154799999999994</c:v>
                </c:pt>
                <c:pt idx="55873">
                  <c:v>-76.138800000000003</c:v>
                </c:pt>
                <c:pt idx="55874">
                  <c:v>-76.122799999999998</c:v>
                </c:pt>
                <c:pt idx="55875">
                  <c:v>-76.106800000000007</c:v>
                </c:pt>
                <c:pt idx="55876">
                  <c:v>-76.090800000000002</c:v>
                </c:pt>
                <c:pt idx="55877">
                  <c:v>-76.074799999999996</c:v>
                </c:pt>
                <c:pt idx="55878">
                  <c:v>-76.058800000000005</c:v>
                </c:pt>
                <c:pt idx="55879">
                  <c:v>-76.0428</c:v>
                </c:pt>
                <c:pt idx="55880">
                  <c:v>-76.026799999999994</c:v>
                </c:pt>
                <c:pt idx="55881">
                  <c:v>-76.010800000000003</c:v>
                </c:pt>
                <c:pt idx="55882">
                  <c:v>-75.994900000000001</c:v>
                </c:pt>
                <c:pt idx="55883">
                  <c:v>-75.978899999999996</c:v>
                </c:pt>
                <c:pt idx="55884">
                  <c:v>-75.962900000000005</c:v>
                </c:pt>
                <c:pt idx="55885">
                  <c:v>-75.946899999999999</c:v>
                </c:pt>
                <c:pt idx="55886">
                  <c:v>-75.930899999999994</c:v>
                </c:pt>
                <c:pt idx="55887">
                  <c:v>-75.914900000000003</c:v>
                </c:pt>
                <c:pt idx="55888">
                  <c:v>-75.898899999999998</c:v>
                </c:pt>
                <c:pt idx="55889">
                  <c:v>-75.882900000000006</c:v>
                </c:pt>
                <c:pt idx="55890">
                  <c:v>-75.866900000000001</c:v>
                </c:pt>
                <c:pt idx="55891">
                  <c:v>-75.850899999999996</c:v>
                </c:pt>
                <c:pt idx="55892">
                  <c:v>-75.834900000000005</c:v>
                </c:pt>
                <c:pt idx="55893">
                  <c:v>-75.818899999999999</c:v>
                </c:pt>
                <c:pt idx="55894">
                  <c:v>-75.802899999999994</c:v>
                </c:pt>
                <c:pt idx="55895">
                  <c:v>-75.786900000000003</c:v>
                </c:pt>
                <c:pt idx="55896">
                  <c:v>-75.770899999999997</c:v>
                </c:pt>
                <c:pt idx="55897">
                  <c:v>-75.754900000000006</c:v>
                </c:pt>
                <c:pt idx="55898">
                  <c:v>-75.738900000000001</c:v>
                </c:pt>
                <c:pt idx="55899">
                  <c:v>-75.722899999999996</c:v>
                </c:pt>
                <c:pt idx="55900">
                  <c:v>-75.706900000000005</c:v>
                </c:pt>
                <c:pt idx="55901">
                  <c:v>-75.690899999999999</c:v>
                </c:pt>
                <c:pt idx="55902">
                  <c:v>-75.674899999999994</c:v>
                </c:pt>
                <c:pt idx="55903">
                  <c:v>-75.658900000000003</c:v>
                </c:pt>
                <c:pt idx="55904">
                  <c:v>-75.642899999999997</c:v>
                </c:pt>
                <c:pt idx="55905">
                  <c:v>-75.626900000000006</c:v>
                </c:pt>
                <c:pt idx="55906">
                  <c:v>-75.610900000000001</c:v>
                </c:pt>
                <c:pt idx="55907">
                  <c:v>-75.594899999999996</c:v>
                </c:pt>
                <c:pt idx="55908">
                  <c:v>-75.578900000000004</c:v>
                </c:pt>
                <c:pt idx="55909">
                  <c:v>-75.562899999999999</c:v>
                </c:pt>
                <c:pt idx="55910">
                  <c:v>-75.546899999999994</c:v>
                </c:pt>
                <c:pt idx="55911">
                  <c:v>-75.530900000000003</c:v>
                </c:pt>
                <c:pt idx="55912">
                  <c:v>-75.514899999999997</c:v>
                </c:pt>
                <c:pt idx="55913">
                  <c:v>-75.498900000000006</c:v>
                </c:pt>
                <c:pt idx="55914">
                  <c:v>-75.482900000000001</c:v>
                </c:pt>
                <c:pt idx="55915">
                  <c:v>-75.466899999999995</c:v>
                </c:pt>
                <c:pt idx="55916">
                  <c:v>-75.450900000000004</c:v>
                </c:pt>
                <c:pt idx="55917">
                  <c:v>-75.434899999999999</c:v>
                </c:pt>
                <c:pt idx="55918">
                  <c:v>-75.418899999999994</c:v>
                </c:pt>
                <c:pt idx="55919">
                  <c:v>-75.402900000000002</c:v>
                </c:pt>
                <c:pt idx="55920">
                  <c:v>-75.386899999999997</c:v>
                </c:pt>
                <c:pt idx="55921">
                  <c:v>-75.370900000000006</c:v>
                </c:pt>
                <c:pt idx="55922">
                  <c:v>-75.354900000000001</c:v>
                </c:pt>
                <c:pt idx="55923">
                  <c:v>-75.338899999999995</c:v>
                </c:pt>
                <c:pt idx="55924">
                  <c:v>-75.322900000000004</c:v>
                </c:pt>
                <c:pt idx="55925">
                  <c:v>-75.306899999999999</c:v>
                </c:pt>
                <c:pt idx="55926">
                  <c:v>-75.290899999999993</c:v>
                </c:pt>
                <c:pt idx="55927">
                  <c:v>-75.274900000000002</c:v>
                </c:pt>
                <c:pt idx="55928">
                  <c:v>-75.258899999999997</c:v>
                </c:pt>
                <c:pt idx="55929">
                  <c:v>-75.242900000000006</c:v>
                </c:pt>
                <c:pt idx="55930">
                  <c:v>-75.226900000000001</c:v>
                </c:pt>
                <c:pt idx="55931">
                  <c:v>-75.210899999999995</c:v>
                </c:pt>
                <c:pt idx="55932">
                  <c:v>-75.194900000000004</c:v>
                </c:pt>
                <c:pt idx="55933">
                  <c:v>-75.178899999999999</c:v>
                </c:pt>
                <c:pt idx="55934">
                  <c:v>-75.162899999999993</c:v>
                </c:pt>
                <c:pt idx="55935">
                  <c:v>-75.146900000000002</c:v>
                </c:pt>
                <c:pt idx="55936">
                  <c:v>-75.130899999999997</c:v>
                </c:pt>
                <c:pt idx="55937">
                  <c:v>-75.114900000000006</c:v>
                </c:pt>
                <c:pt idx="55938">
                  <c:v>-75.0989</c:v>
                </c:pt>
                <c:pt idx="55939">
                  <c:v>-75.082899999999995</c:v>
                </c:pt>
                <c:pt idx="55940">
                  <c:v>-75.066900000000004</c:v>
                </c:pt>
                <c:pt idx="55941">
                  <c:v>-75.050899999999999</c:v>
                </c:pt>
                <c:pt idx="55942">
                  <c:v>-75.034899999999993</c:v>
                </c:pt>
                <c:pt idx="55943">
                  <c:v>-75.018900000000002</c:v>
                </c:pt>
                <c:pt idx="55944">
                  <c:v>-75.002899999999997</c:v>
                </c:pt>
                <c:pt idx="55945">
                  <c:v>-74.986900000000006</c:v>
                </c:pt>
                <c:pt idx="55946">
                  <c:v>-74.9709</c:v>
                </c:pt>
                <c:pt idx="55947">
                  <c:v>-74.954899999999995</c:v>
                </c:pt>
                <c:pt idx="55948">
                  <c:v>-74.938900000000004</c:v>
                </c:pt>
                <c:pt idx="55949">
                  <c:v>-74.922899999999998</c:v>
                </c:pt>
                <c:pt idx="55950">
                  <c:v>-74.906899999999993</c:v>
                </c:pt>
                <c:pt idx="55951">
                  <c:v>-74.890900000000002</c:v>
                </c:pt>
                <c:pt idx="55952">
                  <c:v>-74.874899999999997</c:v>
                </c:pt>
                <c:pt idx="55953">
                  <c:v>-74.858900000000006</c:v>
                </c:pt>
                <c:pt idx="55954">
                  <c:v>-74.8429</c:v>
                </c:pt>
                <c:pt idx="55955">
                  <c:v>-74.826899999999995</c:v>
                </c:pt>
                <c:pt idx="55956">
                  <c:v>-74.810900000000004</c:v>
                </c:pt>
                <c:pt idx="55957">
                  <c:v>-74.794899999999998</c:v>
                </c:pt>
                <c:pt idx="55958">
                  <c:v>-74.778899999999993</c:v>
                </c:pt>
                <c:pt idx="55959">
                  <c:v>-74.762900000000002</c:v>
                </c:pt>
                <c:pt idx="55960">
                  <c:v>-74.746899999999997</c:v>
                </c:pt>
                <c:pt idx="55961">
                  <c:v>-74.730900000000005</c:v>
                </c:pt>
                <c:pt idx="55962">
                  <c:v>-74.7149</c:v>
                </c:pt>
                <c:pt idx="55963">
                  <c:v>-74.698899999999995</c:v>
                </c:pt>
                <c:pt idx="55964">
                  <c:v>-74.682900000000004</c:v>
                </c:pt>
                <c:pt idx="55965">
                  <c:v>-74.666899999999998</c:v>
                </c:pt>
                <c:pt idx="55966">
                  <c:v>-74.650899999999993</c:v>
                </c:pt>
                <c:pt idx="55967">
                  <c:v>-74.634900000000002</c:v>
                </c:pt>
                <c:pt idx="55968">
                  <c:v>-74.618899999999996</c:v>
                </c:pt>
                <c:pt idx="55969">
                  <c:v>-74.602999999999994</c:v>
                </c:pt>
                <c:pt idx="55970">
                  <c:v>-74.587000000000003</c:v>
                </c:pt>
                <c:pt idx="55971">
                  <c:v>-74.570999999999998</c:v>
                </c:pt>
                <c:pt idx="55972">
                  <c:v>-74.555000000000007</c:v>
                </c:pt>
                <c:pt idx="55973">
                  <c:v>-74.539000000000001</c:v>
                </c:pt>
                <c:pt idx="55974">
                  <c:v>-74.522999999999996</c:v>
                </c:pt>
                <c:pt idx="55975">
                  <c:v>-74.507000000000005</c:v>
                </c:pt>
                <c:pt idx="55976">
                  <c:v>-74.491</c:v>
                </c:pt>
                <c:pt idx="55977">
                  <c:v>-74.474999999999994</c:v>
                </c:pt>
                <c:pt idx="55978">
                  <c:v>-74.459000000000003</c:v>
                </c:pt>
                <c:pt idx="55979">
                  <c:v>-74.442999999999998</c:v>
                </c:pt>
                <c:pt idx="55980">
                  <c:v>-74.427000000000007</c:v>
                </c:pt>
                <c:pt idx="55981">
                  <c:v>-74.411000000000001</c:v>
                </c:pt>
                <c:pt idx="55982">
                  <c:v>-74.394999999999996</c:v>
                </c:pt>
                <c:pt idx="55983">
                  <c:v>-74.379000000000005</c:v>
                </c:pt>
                <c:pt idx="55984">
                  <c:v>-74.363</c:v>
                </c:pt>
                <c:pt idx="55985">
                  <c:v>-74.346999999999994</c:v>
                </c:pt>
                <c:pt idx="55986">
                  <c:v>-74.331000000000003</c:v>
                </c:pt>
                <c:pt idx="55987">
                  <c:v>-74.314999999999998</c:v>
                </c:pt>
                <c:pt idx="55988">
                  <c:v>-74.299000000000007</c:v>
                </c:pt>
                <c:pt idx="55989">
                  <c:v>-74.283000000000001</c:v>
                </c:pt>
                <c:pt idx="55990">
                  <c:v>-74.266999999999996</c:v>
                </c:pt>
                <c:pt idx="55991">
                  <c:v>-74.251000000000005</c:v>
                </c:pt>
                <c:pt idx="55992">
                  <c:v>-74.234999999999999</c:v>
                </c:pt>
                <c:pt idx="55993">
                  <c:v>-74.218999999999994</c:v>
                </c:pt>
                <c:pt idx="55994">
                  <c:v>-74.203000000000003</c:v>
                </c:pt>
                <c:pt idx="55995">
                  <c:v>-74.186999999999998</c:v>
                </c:pt>
                <c:pt idx="55996">
                  <c:v>-74.171000000000006</c:v>
                </c:pt>
                <c:pt idx="55997">
                  <c:v>-74.155000000000001</c:v>
                </c:pt>
                <c:pt idx="55998">
                  <c:v>-74.138999999999996</c:v>
                </c:pt>
                <c:pt idx="55999">
                  <c:v>-74.123000000000005</c:v>
                </c:pt>
                <c:pt idx="56000">
                  <c:v>-74.106999999999999</c:v>
                </c:pt>
                <c:pt idx="56001">
                  <c:v>-74.090999999999994</c:v>
                </c:pt>
                <c:pt idx="56002">
                  <c:v>-74.075000000000003</c:v>
                </c:pt>
                <c:pt idx="56003">
                  <c:v>-74.058999999999997</c:v>
                </c:pt>
                <c:pt idx="56004">
                  <c:v>-74.043000000000006</c:v>
                </c:pt>
                <c:pt idx="56005">
                  <c:v>-74.027000000000001</c:v>
                </c:pt>
                <c:pt idx="56006">
                  <c:v>-74.010999999999996</c:v>
                </c:pt>
                <c:pt idx="56007">
                  <c:v>-73.995000000000005</c:v>
                </c:pt>
                <c:pt idx="56008">
                  <c:v>-73.978999999999999</c:v>
                </c:pt>
                <c:pt idx="56009">
                  <c:v>-73.962999999999994</c:v>
                </c:pt>
                <c:pt idx="56010">
                  <c:v>-73.947000000000003</c:v>
                </c:pt>
                <c:pt idx="56011">
                  <c:v>-73.930999999999997</c:v>
                </c:pt>
                <c:pt idx="56012">
                  <c:v>-73.915000000000006</c:v>
                </c:pt>
                <c:pt idx="56013">
                  <c:v>-73.899000000000001</c:v>
                </c:pt>
                <c:pt idx="56014">
                  <c:v>-73.882999999999996</c:v>
                </c:pt>
                <c:pt idx="56015">
                  <c:v>-73.867000000000004</c:v>
                </c:pt>
                <c:pt idx="56016">
                  <c:v>-73.850999999999999</c:v>
                </c:pt>
                <c:pt idx="56017">
                  <c:v>-73.834999999999994</c:v>
                </c:pt>
                <c:pt idx="56018">
                  <c:v>-73.819000000000003</c:v>
                </c:pt>
                <c:pt idx="56019">
                  <c:v>-73.802999999999997</c:v>
                </c:pt>
                <c:pt idx="56020">
                  <c:v>-73.787000000000006</c:v>
                </c:pt>
                <c:pt idx="56021">
                  <c:v>-73.771000000000001</c:v>
                </c:pt>
                <c:pt idx="56022">
                  <c:v>-73.754999999999995</c:v>
                </c:pt>
                <c:pt idx="56023">
                  <c:v>-73.739000000000004</c:v>
                </c:pt>
                <c:pt idx="56024">
                  <c:v>-73.722999999999999</c:v>
                </c:pt>
                <c:pt idx="56025">
                  <c:v>-73.706999999999994</c:v>
                </c:pt>
                <c:pt idx="56026">
                  <c:v>-73.691000000000003</c:v>
                </c:pt>
                <c:pt idx="56027">
                  <c:v>-73.674999999999997</c:v>
                </c:pt>
                <c:pt idx="56028">
                  <c:v>-73.659000000000006</c:v>
                </c:pt>
                <c:pt idx="56029">
                  <c:v>-73.643000000000001</c:v>
                </c:pt>
                <c:pt idx="56030">
                  <c:v>-73.626999999999995</c:v>
                </c:pt>
                <c:pt idx="56031">
                  <c:v>-73.611000000000004</c:v>
                </c:pt>
                <c:pt idx="56032">
                  <c:v>-73.594999999999999</c:v>
                </c:pt>
                <c:pt idx="56033">
                  <c:v>-73.578999999999994</c:v>
                </c:pt>
                <c:pt idx="56034">
                  <c:v>-73.563000000000002</c:v>
                </c:pt>
                <c:pt idx="56035">
                  <c:v>-73.546999999999997</c:v>
                </c:pt>
                <c:pt idx="56036">
                  <c:v>-73.531000000000006</c:v>
                </c:pt>
                <c:pt idx="56037">
                  <c:v>-73.515000000000001</c:v>
                </c:pt>
                <c:pt idx="56038">
                  <c:v>-73.498999999999995</c:v>
                </c:pt>
                <c:pt idx="56039">
                  <c:v>-73.483000000000004</c:v>
                </c:pt>
                <c:pt idx="56040">
                  <c:v>-73.466999999999999</c:v>
                </c:pt>
                <c:pt idx="56041">
                  <c:v>-73.450999999999993</c:v>
                </c:pt>
                <c:pt idx="56042">
                  <c:v>-73.435000000000002</c:v>
                </c:pt>
                <c:pt idx="56043">
                  <c:v>-73.418999999999997</c:v>
                </c:pt>
                <c:pt idx="56044">
                  <c:v>-73.403000000000006</c:v>
                </c:pt>
                <c:pt idx="56045">
                  <c:v>-73.387</c:v>
                </c:pt>
                <c:pt idx="56046">
                  <c:v>-73.370999999999995</c:v>
                </c:pt>
                <c:pt idx="56047">
                  <c:v>-73.355000000000004</c:v>
                </c:pt>
                <c:pt idx="56048">
                  <c:v>-73.338999999999999</c:v>
                </c:pt>
                <c:pt idx="56049">
                  <c:v>-73.322999999999993</c:v>
                </c:pt>
                <c:pt idx="56050">
                  <c:v>-73.307000000000002</c:v>
                </c:pt>
                <c:pt idx="56051">
                  <c:v>-73.290999999999997</c:v>
                </c:pt>
                <c:pt idx="56052">
                  <c:v>-73.275000000000006</c:v>
                </c:pt>
                <c:pt idx="56053">
                  <c:v>-73.259</c:v>
                </c:pt>
                <c:pt idx="56054">
                  <c:v>-73.242999999999995</c:v>
                </c:pt>
                <c:pt idx="56055">
                  <c:v>-73.227099999999993</c:v>
                </c:pt>
                <c:pt idx="56056">
                  <c:v>-73.211100000000002</c:v>
                </c:pt>
                <c:pt idx="56057">
                  <c:v>-73.195099999999996</c:v>
                </c:pt>
                <c:pt idx="56058">
                  <c:v>-73.179100000000005</c:v>
                </c:pt>
                <c:pt idx="56059">
                  <c:v>-73.1631</c:v>
                </c:pt>
                <c:pt idx="56060">
                  <c:v>-73.147099999999995</c:v>
                </c:pt>
                <c:pt idx="56061">
                  <c:v>-73.131100000000004</c:v>
                </c:pt>
                <c:pt idx="56062">
                  <c:v>-73.115099999999998</c:v>
                </c:pt>
                <c:pt idx="56063">
                  <c:v>-73.099100000000007</c:v>
                </c:pt>
                <c:pt idx="56064">
                  <c:v>-73.083100000000002</c:v>
                </c:pt>
                <c:pt idx="56065">
                  <c:v>-73.067099999999996</c:v>
                </c:pt>
                <c:pt idx="56066">
                  <c:v>-73.051100000000005</c:v>
                </c:pt>
                <c:pt idx="56067">
                  <c:v>-73.0351</c:v>
                </c:pt>
                <c:pt idx="56068">
                  <c:v>-73.019099999999995</c:v>
                </c:pt>
                <c:pt idx="56069">
                  <c:v>-73.003100000000003</c:v>
                </c:pt>
                <c:pt idx="56070">
                  <c:v>-72.987099999999998</c:v>
                </c:pt>
                <c:pt idx="56071">
                  <c:v>-72.971100000000007</c:v>
                </c:pt>
                <c:pt idx="56072">
                  <c:v>-72.955100000000002</c:v>
                </c:pt>
                <c:pt idx="56073">
                  <c:v>-72.939099999999996</c:v>
                </c:pt>
                <c:pt idx="56074">
                  <c:v>-72.923100000000005</c:v>
                </c:pt>
                <c:pt idx="56075">
                  <c:v>-72.9071</c:v>
                </c:pt>
                <c:pt idx="56076">
                  <c:v>-72.891099999999994</c:v>
                </c:pt>
                <c:pt idx="56077">
                  <c:v>-72.875100000000003</c:v>
                </c:pt>
                <c:pt idx="56078">
                  <c:v>-72.859099999999998</c:v>
                </c:pt>
                <c:pt idx="56079">
                  <c:v>-72.843100000000007</c:v>
                </c:pt>
                <c:pt idx="56080">
                  <c:v>-72.827100000000002</c:v>
                </c:pt>
                <c:pt idx="56081">
                  <c:v>-72.811099999999996</c:v>
                </c:pt>
                <c:pt idx="56082">
                  <c:v>-72.795100000000005</c:v>
                </c:pt>
                <c:pt idx="56083">
                  <c:v>-72.7791</c:v>
                </c:pt>
                <c:pt idx="56084">
                  <c:v>-72.763099999999994</c:v>
                </c:pt>
                <c:pt idx="56085">
                  <c:v>-72.747100000000003</c:v>
                </c:pt>
                <c:pt idx="56086">
                  <c:v>-72.731099999999998</c:v>
                </c:pt>
                <c:pt idx="56087">
                  <c:v>-72.715100000000007</c:v>
                </c:pt>
                <c:pt idx="56088">
                  <c:v>-72.699100000000001</c:v>
                </c:pt>
                <c:pt idx="56089">
                  <c:v>-72.683099999999996</c:v>
                </c:pt>
                <c:pt idx="56090">
                  <c:v>-72.667100000000005</c:v>
                </c:pt>
                <c:pt idx="56091">
                  <c:v>-72.6511</c:v>
                </c:pt>
                <c:pt idx="56092">
                  <c:v>-72.635099999999994</c:v>
                </c:pt>
                <c:pt idx="56093">
                  <c:v>-72.619100000000003</c:v>
                </c:pt>
                <c:pt idx="56094">
                  <c:v>-72.603099999999998</c:v>
                </c:pt>
                <c:pt idx="56095">
                  <c:v>-72.587100000000007</c:v>
                </c:pt>
                <c:pt idx="56096">
                  <c:v>-72.571100000000001</c:v>
                </c:pt>
                <c:pt idx="56097">
                  <c:v>-72.555099999999996</c:v>
                </c:pt>
                <c:pt idx="56098">
                  <c:v>-72.539100000000005</c:v>
                </c:pt>
                <c:pt idx="56099">
                  <c:v>-72.523099999999999</c:v>
                </c:pt>
                <c:pt idx="56100">
                  <c:v>-72.507099999999994</c:v>
                </c:pt>
                <c:pt idx="56101">
                  <c:v>-72.491100000000003</c:v>
                </c:pt>
                <c:pt idx="56102">
                  <c:v>-72.475099999999998</c:v>
                </c:pt>
                <c:pt idx="56103">
                  <c:v>-72.459100000000007</c:v>
                </c:pt>
                <c:pt idx="56104">
                  <c:v>-72.443100000000001</c:v>
                </c:pt>
                <c:pt idx="56105">
                  <c:v>-72.427099999999996</c:v>
                </c:pt>
                <c:pt idx="56106">
                  <c:v>-72.411100000000005</c:v>
                </c:pt>
                <c:pt idx="56107">
                  <c:v>-72.395099999999999</c:v>
                </c:pt>
                <c:pt idx="56108">
                  <c:v>-72.379099999999994</c:v>
                </c:pt>
                <c:pt idx="56109">
                  <c:v>-72.363100000000003</c:v>
                </c:pt>
                <c:pt idx="56110">
                  <c:v>-72.347099999999998</c:v>
                </c:pt>
                <c:pt idx="56111">
                  <c:v>-72.331100000000006</c:v>
                </c:pt>
                <c:pt idx="56112">
                  <c:v>-72.315100000000001</c:v>
                </c:pt>
                <c:pt idx="56113">
                  <c:v>-72.299099999999996</c:v>
                </c:pt>
                <c:pt idx="56114">
                  <c:v>-72.283100000000005</c:v>
                </c:pt>
                <c:pt idx="56115">
                  <c:v>-72.267099999999999</c:v>
                </c:pt>
                <c:pt idx="56116">
                  <c:v>-72.251099999999994</c:v>
                </c:pt>
                <c:pt idx="56117">
                  <c:v>-72.235100000000003</c:v>
                </c:pt>
                <c:pt idx="56118">
                  <c:v>-72.219099999999997</c:v>
                </c:pt>
                <c:pt idx="56119">
                  <c:v>-72.203100000000006</c:v>
                </c:pt>
                <c:pt idx="56120">
                  <c:v>-72.187100000000001</c:v>
                </c:pt>
                <c:pt idx="56121">
                  <c:v>-72.171099999999996</c:v>
                </c:pt>
                <c:pt idx="56122">
                  <c:v>-72.155100000000004</c:v>
                </c:pt>
                <c:pt idx="56123">
                  <c:v>-72.139099999999999</c:v>
                </c:pt>
                <c:pt idx="56124">
                  <c:v>-72.123099999999994</c:v>
                </c:pt>
                <c:pt idx="56125">
                  <c:v>-72.107100000000003</c:v>
                </c:pt>
                <c:pt idx="56126">
                  <c:v>-72.091099999999997</c:v>
                </c:pt>
                <c:pt idx="56127">
                  <c:v>-72.075100000000006</c:v>
                </c:pt>
                <c:pt idx="56128">
                  <c:v>-72.059100000000001</c:v>
                </c:pt>
                <c:pt idx="56129">
                  <c:v>-72.043099999999995</c:v>
                </c:pt>
                <c:pt idx="56130">
                  <c:v>-72.027100000000004</c:v>
                </c:pt>
                <c:pt idx="56131">
                  <c:v>-72.011099999999999</c:v>
                </c:pt>
                <c:pt idx="56132">
                  <c:v>-71.995099999999994</c:v>
                </c:pt>
                <c:pt idx="56133">
                  <c:v>-71.979100000000003</c:v>
                </c:pt>
                <c:pt idx="56134">
                  <c:v>-71.963099999999997</c:v>
                </c:pt>
                <c:pt idx="56135">
                  <c:v>-71.947100000000006</c:v>
                </c:pt>
                <c:pt idx="56136">
                  <c:v>-71.931100000000001</c:v>
                </c:pt>
                <c:pt idx="56137">
                  <c:v>-71.915099999999995</c:v>
                </c:pt>
                <c:pt idx="56138">
                  <c:v>-71.899100000000004</c:v>
                </c:pt>
                <c:pt idx="56139">
                  <c:v>-71.883099999999999</c:v>
                </c:pt>
                <c:pt idx="56140">
                  <c:v>-71.867099999999994</c:v>
                </c:pt>
                <c:pt idx="56141">
                  <c:v>-71.851200000000006</c:v>
                </c:pt>
                <c:pt idx="56142">
                  <c:v>-71.8352</c:v>
                </c:pt>
                <c:pt idx="56143">
                  <c:v>-71.819199999999995</c:v>
                </c:pt>
                <c:pt idx="56144">
                  <c:v>-71.803200000000004</c:v>
                </c:pt>
                <c:pt idx="56145">
                  <c:v>-71.787199999999999</c:v>
                </c:pt>
                <c:pt idx="56146">
                  <c:v>-71.771199999999993</c:v>
                </c:pt>
                <c:pt idx="56147">
                  <c:v>-71.755200000000002</c:v>
                </c:pt>
                <c:pt idx="56148">
                  <c:v>-71.739199999999997</c:v>
                </c:pt>
                <c:pt idx="56149">
                  <c:v>-71.723200000000006</c:v>
                </c:pt>
                <c:pt idx="56150">
                  <c:v>-71.7072</c:v>
                </c:pt>
                <c:pt idx="56151">
                  <c:v>-71.691199999999995</c:v>
                </c:pt>
                <c:pt idx="56152">
                  <c:v>-71.675200000000004</c:v>
                </c:pt>
                <c:pt idx="56153">
                  <c:v>-71.659199999999998</c:v>
                </c:pt>
                <c:pt idx="56154">
                  <c:v>-71.643199999999993</c:v>
                </c:pt>
                <c:pt idx="56155">
                  <c:v>-71.627200000000002</c:v>
                </c:pt>
                <c:pt idx="56156">
                  <c:v>-71.611199999999997</c:v>
                </c:pt>
                <c:pt idx="56157">
                  <c:v>-71.595200000000006</c:v>
                </c:pt>
                <c:pt idx="56158">
                  <c:v>-71.5792</c:v>
                </c:pt>
                <c:pt idx="56159">
                  <c:v>-71.563199999999995</c:v>
                </c:pt>
                <c:pt idx="56160">
                  <c:v>-71.547200000000004</c:v>
                </c:pt>
                <c:pt idx="56161">
                  <c:v>-71.531199999999998</c:v>
                </c:pt>
                <c:pt idx="56162">
                  <c:v>-71.515199999999993</c:v>
                </c:pt>
                <c:pt idx="56163">
                  <c:v>-71.499200000000002</c:v>
                </c:pt>
                <c:pt idx="56164">
                  <c:v>-71.483199999999997</c:v>
                </c:pt>
                <c:pt idx="56165">
                  <c:v>-71.467200000000005</c:v>
                </c:pt>
                <c:pt idx="56166">
                  <c:v>-71.4512</c:v>
                </c:pt>
                <c:pt idx="56167">
                  <c:v>-71.435199999999995</c:v>
                </c:pt>
                <c:pt idx="56168">
                  <c:v>-71.419200000000004</c:v>
                </c:pt>
                <c:pt idx="56169">
                  <c:v>-71.403199999999998</c:v>
                </c:pt>
                <c:pt idx="56170">
                  <c:v>-71.387200000000007</c:v>
                </c:pt>
                <c:pt idx="56171">
                  <c:v>-71.371200000000002</c:v>
                </c:pt>
                <c:pt idx="56172">
                  <c:v>-71.355199999999996</c:v>
                </c:pt>
                <c:pt idx="56173">
                  <c:v>-71.339200000000005</c:v>
                </c:pt>
                <c:pt idx="56174">
                  <c:v>-71.3232</c:v>
                </c:pt>
                <c:pt idx="56175">
                  <c:v>-71.307199999999995</c:v>
                </c:pt>
                <c:pt idx="56176">
                  <c:v>-71.291200000000003</c:v>
                </c:pt>
                <c:pt idx="56177">
                  <c:v>-71.275199999999998</c:v>
                </c:pt>
                <c:pt idx="56178">
                  <c:v>-71.259200000000007</c:v>
                </c:pt>
                <c:pt idx="56179">
                  <c:v>-71.243200000000002</c:v>
                </c:pt>
                <c:pt idx="56180">
                  <c:v>-71.227199999999996</c:v>
                </c:pt>
                <c:pt idx="56181">
                  <c:v>-71.211200000000005</c:v>
                </c:pt>
                <c:pt idx="56182">
                  <c:v>-71.1952</c:v>
                </c:pt>
                <c:pt idx="56183">
                  <c:v>-71.179199999999994</c:v>
                </c:pt>
                <c:pt idx="56184">
                  <c:v>-71.163200000000003</c:v>
                </c:pt>
                <c:pt idx="56185">
                  <c:v>-71.147199999999998</c:v>
                </c:pt>
                <c:pt idx="56186">
                  <c:v>-71.131200000000007</c:v>
                </c:pt>
                <c:pt idx="56187">
                  <c:v>-71.115200000000002</c:v>
                </c:pt>
                <c:pt idx="56188">
                  <c:v>-71.099199999999996</c:v>
                </c:pt>
                <c:pt idx="56189">
                  <c:v>-71.083200000000005</c:v>
                </c:pt>
                <c:pt idx="56190">
                  <c:v>-71.0672</c:v>
                </c:pt>
                <c:pt idx="56191">
                  <c:v>-71.051199999999994</c:v>
                </c:pt>
                <c:pt idx="56192">
                  <c:v>-71.035200000000003</c:v>
                </c:pt>
                <c:pt idx="56193">
                  <c:v>-71.019199999999998</c:v>
                </c:pt>
                <c:pt idx="56194">
                  <c:v>-71.003200000000007</c:v>
                </c:pt>
                <c:pt idx="56195">
                  <c:v>-70.987200000000001</c:v>
                </c:pt>
                <c:pt idx="56196">
                  <c:v>-70.971199999999996</c:v>
                </c:pt>
                <c:pt idx="56197">
                  <c:v>-70.955200000000005</c:v>
                </c:pt>
                <c:pt idx="56198">
                  <c:v>-70.9392</c:v>
                </c:pt>
                <c:pt idx="56199">
                  <c:v>-70.923199999999994</c:v>
                </c:pt>
                <c:pt idx="56200">
                  <c:v>-70.907200000000003</c:v>
                </c:pt>
                <c:pt idx="56201">
                  <c:v>-70.891199999999998</c:v>
                </c:pt>
                <c:pt idx="56202">
                  <c:v>-70.875200000000007</c:v>
                </c:pt>
                <c:pt idx="56203">
                  <c:v>-70.859200000000001</c:v>
                </c:pt>
                <c:pt idx="56204">
                  <c:v>-70.843199999999996</c:v>
                </c:pt>
                <c:pt idx="56205">
                  <c:v>-70.827200000000005</c:v>
                </c:pt>
                <c:pt idx="56206">
                  <c:v>-70.811199999999999</c:v>
                </c:pt>
                <c:pt idx="56207">
                  <c:v>-70.795199999999994</c:v>
                </c:pt>
                <c:pt idx="56208">
                  <c:v>-70.779200000000003</c:v>
                </c:pt>
                <c:pt idx="56209">
                  <c:v>-70.763199999999998</c:v>
                </c:pt>
                <c:pt idx="56210">
                  <c:v>-70.747200000000007</c:v>
                </c:pt>
                <c:pt idx="56211">
                  <c:v>-70.731200000000001</c:v>
                </c:pt>
                <c:pt idx="56212">
                  <c:v>-70.715199999999996</c:v>
                </c:pt>
                <c:pt idx="56213">
                  <c:v>-70.699200000000005</c:v>
                </c:pt>
                <c:pt idx="56214">
                  <c:v>-70.683199999999999</c:v>
                </c:pt>
                <c:pt idx="56215">
                  <c:v>-70.667199999999994</c:v>
                </c:pt>
                <c:pt idx="56216">
                  <c:v>-70.651200000000003</c:v>
                </c:pt>
                <c:pt idx="56217">
                  <c:v>-70.635199999999998</c:v>
                </c:pt>
                <c:pt idx="56218">
                  <c:v>-70.619200000000006</c:v>
                </c:pt>
                <c:pt idx="56219">
                  <c:v>-70.603200000000001</c:v>
                </c:pt>
                <c:pt idx="56220">
                  <c:v>-70.587199999999996</c:v>
                </c:pt>
                <c:pt idx="56221">
                  <c:v>-70.571200000000005</c:v>
                </c:pt>
                <c:pt idx="56222">
                  <c:v>-70.555199999999999</c:v>
                </c:pt>
                <c:pt idx="56223">
                  <c:v>-70.539199999999994</c:v>
                </c:pt>
                <c:pt idx="56224">
                  <c:v>-70.523200000000003</c:v>
                </c:pt>
                <c:pt idx="56225">
                  <c:v>-70.507199999999997</c:v>
                </c:pt>
                <c:pt idx="56226">
                  <c:v>-70.491200000000006</c:v>
                </c:pt>
                <c:pt idx="56227">
                  <c:v>-70.475300000000004</c:v>
                </c:pt>
                <c:pt idx="56228">
                  <c:v>-70.459299999999999</c:v>
                </c:pt>
                <c:pt idx="56229">
                  <c:v>-70.443299999999994</c:v>
                </c:pt>
                <c:pt idx="56230">
                  <c:v>-70.427300000000002</c:v>
                </c:pt>
                <c:pt idx="56231">
                  <c:v>-70.411299999999997</c:v>
                </c:pt>
                <c:pt idx="56232">
                  <c:v>-70.395300000000006</c:v>
                </c:pt>
                <c:pt idx="56233">
                  <c:v>-70.379300000000001</c:v>
                </c:pt>
                <c:pt idx="56234">
                  <c:v>-70.363299999999995</c:v>
                </c:pt>
                <c:pt idx="56235">
                  <c:v>-70.347300000000004</c:v>
                </c:pt>
                <c:pt idx="56236">
                  <c:v>-70.331299999999999</c:v>
                </c:pt>
                <c:pt idx="56237">
                  <c:v>-70.315299999999993</c:v>
                </c:pt>
                <c:pt idx="56238">
                  <c:v>-70.299300000000002</c:v>
                </c:pt>
                <c:pt idx="56239">
                  <c:v>-70.283299999999997</c:v>
                </c:pt>
                <c:pt idx="56240">
                  <c:v>-70.267300000000006</c:v>
                </c:pt>
                <c:pt idx="56241">
                  <c:v>-70.251300000000001</c:v>
                </c:pt>
                <c:pt idx="56242">
                  <c:v>-70.235299999999995</c:v>
                </c:pt>
                <c:pt idx="56243">
                  <c:v>-70.219300000000004</c:v>
                </c:pt>
                <c:pt idx="56244">
                  <c:v>-70.203299999999999</c:v>
                </c:pt>
                <c:pt idx="56245">
                  <c:v>-70.187299999999993</c:v>
                </c:pt>
                <c:pt idx="56246">
                  <c:v>-70.171300000000002</c:v>
                </c:pt>
                <c:pt idx="56247">
                  <c:v>-70.155299999999997</c:v>
                </c:pt>
                <c:pt idx="56248">
                  <c:v>-70.139300000000006</c:v>
                </c:pt>
                <c:pt idx="56249">
                  <c:v>-70.1233</c:v>
                </c:pt>
                <c:pt idx="56250">
                  <c:v>-70.107299999999995</c:v>
                </c:pt>
                <c:pt idx="56251">
                  <c:v>-70.091300000000004</c:v>
                </c:pt>
                <c:pt idx="56252">
                  <c:v>-70.075299999999999</c:v>
                </c:pt>
                <c:pt idx="56253">
                  <c:v>-70.059299999999993</c:v>
                </c:pt>
                <c:pt idx="56254">
                  <c:v>-70.043300000000002</c:v>
                </c:pt>
                <c:pt idx="56255">
                  <c:v>-70.027299999999997</c:v>
                </c:pt>
                <c:pt idx="56256">
                  <c:v>-70.011300000000006</c:v>
                </c:pt>
                <c:pt idx="56257">
                  <c:v>-69.9953</c:v>
                </c:pt>
                <c:pt idx="56258">
                  <c:v>-69.979299999999995</c:v>
                </c:pt>
                <c:pt idx="56259">
                  <c:v>-69.963300000000004</c:v>
                </c:pt>
                <c:pt idx="56260">
                  <c:v>-69.947299999999998</c:v>
                </c:pt>
                <c:pt idx="56261">
                  <c:v>-69.931299999999993</c:v>
                </c:pt>
                <c:pt idx="56262">
                  <c:v>-69.915300000000002</c:v>
                </c:pt>
                <c:pt idx="56263">
                  <c:v>-69.899299999999997</c:v>
                </c:pt>
                <c:pt idx="56264">
                  <c:v>-69.883300000000006</c:v>
                </c:pt>
                <c:pt idx="56265">
                  <c:v>-69.8673</c:v>
                </c:pt>
                <c:pt idx="56266">
                  <c:v>-69.851299999999995</c:v>
                </c:pt>
                <c:pt idx="56267">
                  <c:v>-69.835300000000004</c:v>
                </c:pt>
                <c:pt idx="56268">
                  <c:v>-69.819299999999998</c:v>
                </c:pt>
                <c:pt idx="56269">
                  <c:v>-69.803299999999993</c:v>
                </c:pt>
                <c:pt idx="56270">
                  <c:v>-69.787300000000002</c:v>
                </c:pt>
                <c:pt idx="56271">
                  <c:v>-69.771299999999997</c:v>
                </c:pt>
                <c:pt idx="56272">
                  <c:v>-69.755300000000005</c:v>
                </c:pt>
                <c:pt idx="56273">
                  <c:v>-69.7393</c:v>
                </c:pt>
                <c:pt idx="56274">
                  <c:v>-69.723299999999995</c:v>
                </c:pt>
                <c:pt idx="56275">
                  <c:v>-69.707300000000004</c:v>
                </c:pt>
                <c:pt idx="56276">
                  <c:v>-69.691299999999998</c:v>
                </c:pt>
                <c:pt idx="56277">
                  <c:v>-69.675299999999993</c:v>
                </c:pt>
                <c:pt idx="56278">
                  <c:v>-69.659300000000002</c:v>
                </c:pt>
                <c:pt idx="56279">
                  <c:v>-69.643299999999996</c:v>
                </c:pt>
                <c:pt idx="56280">
                  <c:v>-69.627300000000005</c:v>
                </c:pt>
                <c:pt idx="56281">
                  <c:v>-69.6113</c:v>
                </c:pt>
                <c:pt idx="56282">
                  <c:v>-69.595299999999995</c:v>
                </c:pt>
                <c:pt idx="56283">
                  <c:v>-69.579300000000003</c:v>
                </c:pt>
                <c:pt idx="56284">
                  <c:v>-69.563299999999998</c:v>
                </c:pt>
                <c:pt idx="56285">
                  <c:v>-69.547300000000007</c:v>
                </c:pt>
                <c:pt idx="56286">
                  <c:v>-69.531300000000002</c:v>
                </c:pt>
                <c:pt idx="56287">
                  <c:v>-69.515299999999996</c:v>
                </c:pt>
                <c:pt idx="56288">
                  <c:v>-69.499300000000005</c:v>
                </c:pt>
                <c:pt idx="56289">
                  <c:v>-69.4833</c:v>
                </c:pt>
                <c:pt idx="56290">
                  <c:v>-69.467299999999994</c:v>
                </c:pt>
                <c:pt idx="56291">
                  <c:v>-69.451300000000003</c:v>
                </c:pt>
                <c:pt idx="56292">
                  <c:v>-69.435299999999998</c:v>
                </c:pt>
                <c:pt idx="56293">
                  <c:v>-69.419300000000007</c:v>
                </c:pt>
                <c:pt idx="56294">
                  <c:v>-69.403300000000002</c:v>
                </c:pt>
                <c:pt idx="56295">
                  <c:v>-69.387299999999996</c:v>
                </c:pt>
                <c:pt idx="56296">
                  <c:v>-69.371300000000005</c:v>
                </c:pt>
                <c:pt idx="56297">
                  <c:v>-69.3553</c:v>
                </c:pt>
                <c:pt idx="56298">
                  <c:v>-69.339299999999994</c:v>
                </c:pt>
                <c:pt idx="56299">
                  <c:v>-69.323300000000003</c:v>
                </c:pt>
                <c:pt idx="56300">
                  <c:v>-69.307299999999998</c:v>
                </c:pt>
                <c:pt idx="56301">
                  <c:v>-69.291300000000007</c:v>
                </c:pt>
                <c:pt idx="56302">
                  <c:v>-69.275300000000001</c:v>
                </c:pt>
                <c:pt idx="56303">
                  <c:v>-69.259299999999996</c:v>
                </c:pt>
                <c:pt idx="56304">
                  <c:v>-69.243300000000005</c:v>
                </c:pt>
                <c:pt idx="56305">
                  <c:v>-69.2273</c:v>
                </c:pt>
                <c:pt idx="56306">
                  <c:v>-69.211299999999994</c:v>
                </c:pt>
                <c:pt idx="56307">
                  <c:v>-69.195300000000003</c:v>
                </c:pt>
                <c:pt idx="56308">
                  <c:v>-69.179299999999998</c:v>
                </c:pt>
                <c:pt idx="56309">
                  <c:v>-69.163300000000007</c:v>
                </c:pt>
                <c:pt idx="56310">
                  <c:v>-69.147300000000001</c:v>
                </c:pt>
                <c:pt idx="56311">
                  <c:v>-69.131299999999996</c:v>
                </c:pt>
                <c:pt idx="56312">
                  <c:v>-69.115300000000005</c:v>
                </c:pt>
                <c:pt idx="56313">
                  <c:v>-69.099299999999999</c:v>
                </c:pt>
                <c:pt idx="56314">
                  <c:v>-69.083399999999997</c:v>
                </c:pt>
                <c:pt idx="56315">
                  <c:v>-69.067400000000006</c:v>
                </c:pt>
                <c:pt idx="56316">
                  <c:v>-69.051400000000001</c:v>
                </c:pt>
                <c:pt idx="56317">
                  <c:v>-69.035399999999996</c:v>
                </c:pt>
                <c:pt idx="56318">
                  <c:v>-69.019400000000005</c:v>
                </c:pt>
                <c:pt idx="56319">
                  <c:v>-69.003399999999999</c:v>
                </c:pt>
                <c:pt idx="56320">
                  <c:v>-68.987399999999994</c:v>
                </c:pt>
                <c:pt idx="56321">
                  <c:v>-68.971400000000003</c:v>
                </c:pt>
                <c:pt idx="56322">
                  <c:v>-68.955399999999997</c:v>
                </c:pt>
                <c:pt idx="56323">
                  <c:v>-68.939400000000006</c:v>
                </c:pt>
                <c:pt idx="56324">
                  <c:v>-68.923400000000001</c:v>
                </c:pt>
                <c:pt idx="56325">
                  <c:v>-68.907399999999996</c:v>
                </c:pt>
                <c:pt idx="56326">
                  <c:v>-68.891400000000004</c:v>
                </c:pt>
                <c:pt idx="56327">
                  <c:v>-68.875399999999999</c:v>
                </c:pt>
                <c:pt idx="56328">
                  <c:v>-68.859399999999994</c:v>
                </c:pt>
                <c:pt idx="56329">
                  <c:v>-68.843400000000003</c:v>
                </c:pt>
                <c:pt idx="56330">
                  <c:v>-68.827399999999997</c:v>
                </c:pt>
                <c:pt idx="56331">
                  <c:v>-68.811400000000006</c:v>
                </c:pt>
                <c:pt idx="56332">
                  <c:v>-68.795400000000001</c:v>
                </c:pt>
                <c:pt idx="56333">
                  <c:v>-68.779399999999995</c:v>
                </c:pt>
                <c:pt idx="56334">
                  <c:v>-68.763400000000004</c:v>
                </c:pt>
                <c:pt idx="56335">
                  <c:v>-68.747399999999999</c:v>
                </c:pt>
                <c:pt idx="56336">
                  <c:v>-68.731399999999994</c:v>
                </c:pt>
                <c:pt idx="56337">
                  <c:v>-68.715400000000002</c:v>
                </c:pt>
                <c:pt idx="56338">
                  <c:v>-68.699399999999997</c:v>
                </c:pt>
                <c:pt idx="56339">
                  <c:v>-68.683400000000006</c:v>
                </c:pt>
                <c:pt idx="56340">
                  <c:v>-68.667400000000001</c:v>
                </c:pt>
                <c:pt idx="56341">
                  <c:v>-68.651399999999995</c:v>
                </c:pt>
                <c:pt idx="56342">
                  <c:v>-68.635400000000004</c:v>
                </c:pt>
                <c:pt idx="56343">
                  <c:v>-68.619399999999999</c:v>
                </c:pt>
                <c:pt idx="56344">
                  <c:v>-68.603399999999993</c:v>
                </c:pt>
                <c:pt idx="56345">
                  <c:v>-68.587400000000002</c:v>
                </c:pt>
                <c:pt idx="56346">
                  <c:v>-68.571399999999997</c:v>
                </c:pt>
                <c:pt idx="56347">
                  <c:v>-68.555400000000006</c:v>
                </c:pt>
                <c:pt idx="56348">
                  <c:v>-68.539400000000001</c:v>
                </c:pt>
                <c:pt idx="56349">
                  <c:v>-68.523399999999995</c:v>
                </c:pt>
                <c:pt idx="56350">
                  <c:v>-68.507400000000004</c:v>
                </c:pt>
                <c:pt idx="56351">
                  <c:v>-68.491399999999999</c:v>
                </c:pt>
                <c:pt idx="56352">
                  <c:v>-68.475399999999993</c:v>
                </c:pt>
                <c:pt idx="56353">
                  <c:v>-68.459400000000002</c:v>
                </c:pt>
                <c:pt idx="56354">
                  <c:v>-68.443399999999997</c:v>
                </c:pt>
                <c:pt idx="56355">
                  <c:v>-68.427400000000006</c:v>
                </c:pt>
                <c:pt idx="56356">
                  <c:v>-68.4114</c:v>
                </c:pt>
                <c:pt idx="56357">
                  <c:v>-68.395399999999995</c:v>
                </c:pt>
                <c:pt idx="56358">
                  <c:v>-68.379400000000004</c:v>
                </c:pt>
                <c:pt idx="56359">
                  <c:v>-68.363399999999999</c:v>
                </c:pt>
                <c:pt idx="56360">
                  <c:v>-68.347399999999993</c:v>
                </c:pt>
                <c:pt idx="56361">
                  <c:v>-68.331400000000002</c:v>
                </c:pt>
                <c:pt idx="56362">
                  <c:v>-68.315399999999997</c:v>
                </c:pt>
                <c:pt idx="56363">
                  <c:v>-68.299400000000006</c:v>
                </c:pt>
                <c:pt idx="56364">
                  <c:v>-68.2834</c:v>
                </c:pt>
                <c:pt idx="56365">
                  <c:v>-68.267399999999995</c:v>
                </c:pt>
                <c:pt idx="56366">
                  <c:v>-68.251400000000004</c:v>
                </c:pt>
                <c:pt idx="56367">
                  <c:v>-68.235399999999998</c:v>
                </c:pt>
                <c:pt idx="56368">
                  <c:v>-68.219399999999993</c:v>
                </c:pt>
                <c:pt idx="56369">
                  <c:v>-68.203400000000002</c:v>
                </c:pt>
                <c:pt idx="56370">
                  <c:v>-68.187399999999997</c:v>
                </c:pt>
                <c:pt idx="56371">
                  <c:v>-68.171400000000006</c:v>
                </c:pt>
                <c:pt idx="56372">
                  <c:v>-68.1554</c:v>
                </c:pt>
                <c:pt idx="56373">
                  <c:v>-68.139399999999995</c:v>
                </c:pt>
                <c:pt idx="56374">
                  <c:v>-68.123400000000004</c:v>
                </c:pt>
                <c:pt idx="56375">
                  <c:v>-68.107399999999998</c:v>
                </c:pt>
                <c:pt idx="56376">
                  <c:v>-68.091399999999993</c:v>
                </c:pt>
                <c:pt idx="56377">
                  <c:v>-68.075400000000002</c:v>
                </c:pt>
                <c:pt idx="56378">
                  <c:v>-68.059399999999997</c:v>
                </c:pt>
                <c:pt idx="56379">
                  <c:v>-68.043400000000005</c:v>
                </c:pt>
                <c:pt idx="56380">
                  <c:v>-68.0274</c:v>
                </c:pt>
                <c:pt idx="56381">
                  <c:v>-68.011399999999995</c:v>
                </c:pt>
                <c:pt idx="56382">
                  <c:v>-67.995400000000004</c:v>
                </c:pt>
                <c:pt idx="56383">
                  <c:v>-67.979399999999998</c:v>
                </c:pt>
                <c:pt idx="56384">
                  <c:v>-67.963399999999993</c:v>
                </c:pt>
                <c:pt idx="56385">
                  <c:v>-67.947400000000002</c:v>
                </c:pt>
                <c:pt idx="56386">
                  <c:v>-67.931399999999996</c:v>
                </c:pt>
                <c:pt idx="56387">
                  <c:v>-67.915400000000005</c:v>
                </c:pt>
                <c:pt idx="56388">
                  <c:v>-67.8994</c:v>
                </c:pt>
                <c:pt idx="56389">
                  <c:v>-67.883399999999995</c:v>
                </c:pt>
                <c:pt idx="56390">
                  <c:v>-67.867400000000004</c:v>
                </c:pt>
                <c:pt idx="56391">
                  <c:v>-67.851399999999998</c:v>
                </c:pt>
                <c:pt idx="56392">
                  <c:v>-67.835400000000007</c:v>
                </c:pt>
                <c:pt idx="56393">
                  <c:v>-67.819400000000002</c:v>
                </c:pt>
                <c:pt idx="56394">
                  <c:v>-67.803399999999996</c:v>
                </c:pt>
                <c:pt idx="56395">
                  <c:v>-67.787400000000005</c:v>
                </c:pt>
                <c:pt idx="56396">
                  <c:v>-67.7714</c:v>
                </c:pt>
                <c:pt idx="56397">
                  <c:v>-67.755399999999995</c:v>
                </c:pt>
                <c:pt idx="56398">
                  <c:v>-67.739400000000003</c:v>
                </c:pt>
                <c:pt idx="56399">
                  <c:v>-67.723399999999998</c:v>
                </c:pt>
                <c:pt idx="56400">
                  <c:v>-67.707499999999996</c:v>
                </c:pt>
                <c:pt idx="56401">
                  <c:v>-67.691500000000005</c:v>
                </c:pt>
                <c:pt idx="56402">
                  <c:v>-67.6755</c:v>
                </c:pt>
                <c:pt idx="56403">
                  <c:v>-67.659499999999994</c:v>
                </c:pt>
                <c:pt idx="56404">
                  <c:v>-67.643500000000003</c:v>
                </c:pt>
                <c:pt idx="56405">
                  <c:v>-67.627499999999998</c:v>
                </c:pt>
                <c:pt idx="56406">
                  <c:v>-67.611500000000007</c:v>
                </c:pt>
                <c:pt idx="56407">
                  <c:v>-67.595500000000001</c:v>
                </c:pt>
                <c:pt idx="56408">
                  <c:v>-67.579499999999996</c:v>
                </c:pt>
                <c:pt idx="56409">
                  <c:v>-67.563500000000005</c:v>
                </c:pt>
                <c:pt idx="56410">
                  <c:v>-67.547499999999999</c:v>
                </c:pt>
                <c:pt idx="56411">
                  <c:v>-67.531499999999994</c:v>
                </c:pt>
                <c:pt idx="56412">
                  <c:v>-67.515500000000003</c:v>
                </c:pt>
                <c:pt idx="56413">
                  <c:v>-67.499499999999998</c:v>
                </c:pt>
                <c:pt idx="56414">
                  <c:v>-67.483500000000006</c:v>
                </c:pt>
                <c:pt idx="56415">
                  <c:v>-67.467500000000001</c:v>
                </c:pt>
                <c:pt idx="56416">
                  <c:v>-67.451499999999996</c:v>
                </c:pt>
                <c:pt idx="56417">
                  <c:v>-67.435500000000005</c:v>
                </c:pt>
                <c:pt idx="56418">
                  <c:v>-67.419499999999999</c:v>
                </c:pt>
                <c:pt idx="56419">
                  <c:v>-67.403499999999994</c:v>
                </c:pt>
                <c:pt idx="56420">
                  <c:v>-67.387500000000003</c:v>
                </c:pt>
                <c:pt idx="56421">
                  <c:v>-67.371499999999997</c:v>
                </c:pt>
                <c:pt idx="56422">
                  <c:v>-67.355500000000006</c:v>
                </c:pt>
                <c:pt idx="56423">
                  <c:v>-67.339500000000001</c:v>
                </c:pt>
                <c:pt idx="56424">
                  <c:v>-67.323499999999996</c:v>
                </c:pt>
                <c:pt idx="56425">
                  <c:v>-67.307500000000005</c:v>
                </c:pt>
                <c:pt idx="56426">
                  <c:v>-67.291499999999999</c:v>
                </c:pt>
                <c:pt idx="56427">
                  <c:v>-67.275499999999994</c:v>
                </c:pt>
                <c:pt idx="56428">
                  <c:v>-67.259500000000003</c:v>
                </c:pt>
                <c:pt idx="56429">
                  <c:v>-67.243499999999997</c:v>
                </c:pt>
                <c:pt idx="56430">
                  <c:v>-67.227500000000006</c:v>
                </c:pt>
                <c:pt idx="56431">
                  <c:v>-67.211500000000001</c:v>
                </c:pt>
                <c:pt idx="56432">
                  <c:v>-67.195499999999996</c:v>
                </c:pt>
                <c:pt idx="56433">
                  <c:v>-67.179500000000004</c:v>
                </c:pt>
                <c:pt idx="56434">
                  <c:v>-67.163499999999999</c:v>
                </c:pt>
                <c:pt idx="56435">
                  <c:v>-67.147499999999994</c:v>
                </c:pt>
                <c:pt idx="56436">
                  <c:v>-67.131500000000003</c:v>
                </c:pt>
                <c:pt idx="56437">
                  <c:v>-67.115499999999997</c:v>
                </c:pt>
                <c:pt idx="56438">
                  <c:v>-67.099500000000006</c:v>
                </c:pt>
                <c:pt idx="56439">
                  <c:v>-67.083500000000001</c:v>
                </c:pt>
                <c:pt idx="56440">
                  <c:v>-67.067499999999995</c:v>
                </c:pt>
                <c:pt idx="56441">
                  <c:v>-67.051500000000004</c:v>
                </c:pt>
                <c:pt idx="56442">
                  <c:v>-67.035499999999999</c:v>
                </c:pt>
                <c:pt idx="56443">
                  <c:v>-67.019499999999994</c:v>
                </c:pt>
                <c:pt idx="56444">
                  <c:v>-67.003500000000003</c:v>
                </c:pt>
                <c:pt idx="56445">
                  <c:v>-66.987499999999997</c:v>
                </c:pt>
                <c:pt idx="56446">
                  <c:v>-66.971500000000006</c:v>
                </c:pt>
                <c:pt idx="56447">
                  <c:v>-66.955500000000001</c:v>
                </c:pt>
                <c:pt idx="56448">
                  <c:v>-66.939499999999995</c:v>
                </c:pt>
                <c:pt idx="56449">
                  <c:v>-66.923500000000004</c:v>
                </c:pt>
                <c:pt idx="56450">
                  <c:v>-66.907499999999999</c:v>
                </c:pt>
                <c:pt idx="56451">
                  <c:v>-66.891499999999994</c:v>
                </c:pt>
                <c:pt idx="56452">
                  <c:v>-66.875500000000002</c:v>
                </c:pt>
                <c:pt idx="56453">
                  <c:v>-66.859499999999997</c:v>
                </c:pt>
                <c:pt idx="56454">
                  <c:v>-66.843500000000006</c:v>
                </c:pt>
                <c:pt idx="56455">
                  <c:v>-66.827500000000001</c:v>
                </c:pt>
                <c:pt idx="56456">
                  <c:v>-66.811499999999995</c:v>
                </c:pt>
                <c:pt idx="56457">
                  <c:v>-66.795500000000004</c:v>
                </c:pt>
                <c:pt idx="56458">
                  <c:v>-66.779499999999999</c:v>
                </c:pt>
                <c:pt idx="56459">
                  <c:v>-66.763499999999993</c:v>
                </c:pt>
                <c:pt idx="56460">
                  <c:v>-66.747500000000002</c:v>
                </c:pt>
                <c:pt idx="56461">
                  <c:v>-66.731499999999997</c:v>
                </c:pt>
                <c:pt idx="56462">
                  <c:v>-66.715500000000006</c:v>
                </c:pt>
                <c:pt idx="56463">
                  <c:v>-66.6995</c:v>
                </c:pt>
                <c:pt idx="56464">
                  <c:v>-66.683499999999995</c:v>
                </c:pt>
                <c:pt idx="56465">
                  <c:v>-66.667500000000004</c:v>
                </c:pt>
                <c:pt idx="56466">
                  <c:v>-66.651499999999999</c:v>
                </c:pt>
                <c:pt idx="56467">
                  <c:v>-66.635499999999993</c:v>
                </c:pt>
                <c:pt idx="56468">
                  <c:v>-66.619500000000002</c:v>
                </c:pt>
                <c:pt idx="56469">
                  <c:v>-66.603499999999997</c:v>
                </c:pt>
                <c:pt idx="56470">
                  <c:v>-66.587500000000006</c:v>
                </c:pt>
                <c:pt idx="56471">
                  <c:v>-66.5715</c:v>
                </c:pt>
                <c:pt idx="56472">
                  <c:v>-66.555499999999995</c:v>
                </c:pt>
                <c:pt idx="56473">
                  <c:v>-66.539500000000004</c:v>
                </c:pt>
                <c:pt idx="56474">
                  <c:v>-66.523499999999999</c:v>
                </c:pt>
                <c:pt idx="56475">
                  <c:v>-66.507499999999993</c:v>
                </c:pt>
                <c:pt idx="56476">
                  <c:v>-66.491500000000002</c:v>
                </c:pt>
                <c:pt idx="56477">
                  <c:v>-66.475499999999997</c:v>
                </c:pt>
                <c:pt idx="56478">
                  <c:v>-66.459500000000006</c:v>
                </c:pt>
                <c:pt idx="56479">
                  <c:v>-66.4435</c:v>
                </c:pt>
                <c:pt idx="56480">
                  <c:v>-66.427499999999995</c:v>
                </c:pt>
                <c:pt idx="56481">
                  <c:v>-66.411500000000004</c:v>
                </c:pt>
                <c:pt idx="56482">
                  <c:v>-66.395499999999998</c:v>
                </c:pt>
                <c:pt idx="56483">
                  <c:v>-66.379499999999993</c:v>
                </c:pt>
                <c:pt idx="56484">
                  <c:v>-66.363500000000002</c:v>
                </c:pt>
                <c:pt idx="56485">
                  <c:v>-66.347499999999997</c:v>
                </c:pt>
                <c:pt idx="56486">
                  <c:v>-66.331599999999995</c:v>
                </c:pt>
                <c:pt idx="56487">
                  <c:v>-66.315600000000003</c:v>
                </c:pt>
                <c:pt idx="56488">
                  <c:v>-66.299599999999998</c:v>
                </c:pt>
                <c:pt idx="56489">
                  <c:v>-66.283600000000007</c:v>
                </c:pt>
                <c:pt idx="56490">
                  <c:v>-66.267600000000002</c:v>
                </c:pt>
                <c:pt idx="56491">
                  <c:v>-66.251599999999996</c:v>
                </c:pt>
                <c:pt idx="56492">
                  <c:v>-66.235600000000005</c:v>
                </c:pt>
                <c:pt idx="56493">
                  <c:v>-66.2196</c:v>
                </c:pt>
                <c:pt idx="56494">
                  <c:v>-66.203599999999994</c:v>
                </c:pt>
                <c:pt idx="56495">
                  <c:v>-66.187600000000003</c:v>
                </c:pt>
                <c:pt idx="56496">
                  <c:v>-66.171599999999998</c:v>
                </c:pt>
                <c:pt idx="56497">
                  <c:v>-66.155600000000007</c:v>
                </c:pt>
                <c:pt idx="56498">
                  <c:v>-66.139600000000002</c:v>
                </c:pt>
                <c:pt idx="56499">
                  <c:v>-66.123599999999996</c:v>
                </c:pt>
                <c:pt idx="56500">
                  <c:v>-66.107600000000005</c:v>
                </c:pt>
                <c:pt idx="56501">
                  <c:v>-66.0916</c:v>
                </c:pt>
                <c:pt idx="56502">
                  <c:v>-66.075599999999994</c:v>
                </c:pt>
                <c:pt idx="56503">
                  <c:v>-66.059600000000003</c:v>
                </c:pt>
                <c:pt idx="56504">
                  <c:v>-66.043599999999998</c:v>
                </c:pt>
                <c:pt idx="56505">
                  <c:v>-66.027600000000007</c:v>
                </c:pt>
                <c:pt idx="56506">
                  <c:v>-66.011600000000001</c:v>
                </c:pt>
                <c:pt idx="56507">
                  <c:v>-65.995599999999996</c:v>
                </c:pt>
                <c:pt idx="56508">
                  <c:v>-65.979600000000005</c:v>
                </c:pt>
                <c:pt idx="56509">
                  <c:v>-65.9636</c:v>
                </c:pt>
                <c:pt idx="56510">
                  <c:v>-65.947599999999994</c:v>
                </c:pt>
                <c:pt idx="56511">
                  <c:v>-65.931600000000003</c:v>
                </c:pt>
                <c:pt idx="56512">
                  <c:v>-65.915599999999998</c:v>
                </c:pt>
                <c:pt idx="56513">
                  <c:v>-65.899600000000007</c:v>
                </c:pt>
                <c:pt idx="56514">
                  <c:v>-65.883600000000001</c:v>
                </c:pt>
                <c:pt idx="56515">
                  <c:v>-65.867599999999996</c:v>
                </c:pt>
                <c:pt idx="56516">
                  <c:v>-65.851600000000005</c:v>
                </c:pt>
                <c:pt idx="56517">
                  <c:v>-65.835599999999999</c:v>
                </c:pt>
                <c:pt idx="56518">
                  <c:v>-65.819599999999994</c:v>
                </c:pt>
                <c:pt idx="56519">
                  <c:v>-65.803600000000003</c:v>
                </c:pt>
                <c:pt idx="56520">
                  <c:v>-65.787599999999998</c:v>
                </c:pt>
                <c:pt idx="56521">
                  <c:v>-65.771600000000007</c:v>
                </c:pt>
                <c:pt idx="56522">
                  <c:v>-65.755600000000001</c:v>
                </c:pt>
                <c:pt idx="56523">
                  <c:v>-65.739599999999996</c:v>
                </c:pt>
                <c:pt idx="56524">
                  <c:v>-65.723600000000005</c:v>
                </c:pt>
                <c:pt idx="56525">
                  <c:v>-65.707599999999999</c:v>
                </c:pt>
                <c:pt idx="56526">
                  <c:v>-65.691599999999994</c:v>
                </c:pt>
                <c:pt idx="56527">
                  <c:v>-65.675600000000003</c:v>
                </c:pt>
                <c:pt idx="56528">
                  <c:v>-65.659599999999998</c:v>
                </c:pt>
                <c:pt idx="56529">
                  <c:v>-65.643600000000006</c:v>
                </c:pt>
                <c:pt idx="56530">
                  <c:v>-65.627600000000001</c:v>
                </c:pt>
                <c:pt idx="56531">
                  <c:v>-65.611599999999996</c:v>
                </c:pt>
                <c:pt idx="56532">
                  <c:v>-65.595600000000005</c:v>
                </c:pt>
                <c:pt idx="56533">
                  <c:v>-65.579599999999999</c:v>
                </c:pt>
                <c:pt idx="56534">
                  <c:v>-65.563599999999994</c:v>
                </c:pt>
                <c:pt idx="56535">
                  <c:v>-65.547600000000003</c:v>
                </c:pt>
                <c:pt idx="56536">
                  <c:v>-65.531599999999997</c:v>
                </c:pt>
                <c:pt idx="56537">
                  <c:v>-65.515600000000006</c:v>
                </c:pt>
                <c:pt idx="56538">
                  <c:v>-65.499600000000001</c:v>
                </c:pt>
                <c:pt idx="56539">
                  <c:v>-65.483599999999996</c:v>
                </c:pt>
                <c:pt idx="56540">
                  <c:v>-65.467600000000004</c:v>
                </c:pt>
                <c:pt idx="56541">
                  <c:v>-65.451599999999999</c:v>
                </c:pt>
                <c:pt idx="56542">
                  <c:v>-65.435599999999994</c:v>
                </c:pt>
                <c:pt idx="56543">
                  <c:v>-65.419600000000003</c:v>
                </c:pt>
                <c:pt idx="56544">
                  <c:v>-65.403599999999997</c:v>
                </c:pt>
                <c:pt idx="56545">
                  <c:v>-65.387600000000006</c:v>
                </c:pt>
                <c:pt idx="56546">
                  <c:v>-65.371600000000001</c:v>
                </c:pt>
                <c:pt idx="56547">
                  <c:v>-65.355599999999995</c:v>
                </c:pt>
                <c:pt idx="56548">
                  <c:v>-65.339600000000004</c:v>
                </c:pt>
                <c:pt idx="56549">
                  <c:v>-65.323599999999999</c:v>
                </c:pt>
                <c:pt idx="56550">
                  <c:v>-65.307599999999994</c:v>
                </c:pt>
                <c:pt idx="56551">
                  <c:v>-65.291600000000003</c:v>
                </c:pt>
                <c:pt idx="56552">
                  <c:v>-65.275599999999997</c:v>
                </c:pt>
                <c:pt idx="56553">
                  <c:v>-65.259600000000006</c:v>
                </c:pt>
                <c:pt idx="56554">
                  <c:v>-65.243600000000001</c:v>
                </c:pt>
                <c:pt idx="56555">
                  <c:v>-65.227599999999995</c:v>
                </c:pt>
                <c:pt idx="56556">
                  <c:v>-65.211600000000004</c:v>
                </c:pt>
                <c:pt idx="56557">
                  <c:v>-65.195599999999999</c:v>
                </c:pt>
                <c:pt idx="56558">
                  <c:v>-65.179599999999994</c:v>
                </c:pt>
                <c:pt idx="56559">
                  <c:v>-65.163600000000002</c:v>
                </c:pt>
                <c:pt idx="56560">
                  <c:v>-65.147599999999997</c:v>
                </c:pt>
                <c:pt idx="56561">
                  <c:v>-65.131600000000006</c:v>
                </c:pt>
                <c:pt idx="56562">
                  <c:v>-65.115600000000001</c:v>
                </c:pt>
                <c:pt idx="56563">
                  <c:v>-65.099599999999995</c:v>
                </c:pt>
                <c:pt idx="56564">
                  <c:v>-65.083600000000004</c:v>
                </c:pt>
                <c:pt idx="56565">
                  <c:v>-65.067599999999999</c:v>
                </c:pt>
                <c:pt idx="56566">
                  <c:v>-65.051599999999993</c:v>
                </c:pt>
                <c:pt idx="56567">
                  <c:v>-65.035600000000002</c:v>
                </c:pt>
                <c:pt idx="56568">
                  <c:v>-65.019599999999997</c:v>
                </c:pt>
                <c:pt idx="56569">
                  <c:v>-65.003600000000006</c:v>
                </c:pt>
                <c:pt idx="56570">
                  <c:v>-64.9876</c:v>
                </c:pt>
                <c:pt idx="56571">
                  <c:v>-64.971599999999995</c:v>
                </c:pt>
                <c:pt idx="56572">
                  <c:v>-64.955699999999993</c:v>
                </c:pt>
                <c:pt idx="56573">
                  <c:v>-64.939700000000002</c:v>
                </c:pt>
                <c:pt idx="56574">
                  <c:v>-64.923699999999997</c:v>
                </c:pt>
                <c:pt idx="56575">
                  <c:v>-64.907700000000006</c:v>
                </c:pt>
                <c:pt idx="56576">
                  <c:v>-64.8917</c:v>
                </c:pt>
                <c:pt idx="56577">
                  <c:v>-64.875699999999995</c:v>
                </c:pt>
                <c:pt idx="56578">
                  <c:v>-64.859700000000004</c:v>
                </c:pt>
                <c:pt idx="56579">
                  <c:v>-64.843699999999998</c:v>
                </c:pt>
                <c:pt idx="56580">
                  <c:v>-64.827699999999993</c:v>
                </c:pt>
                <c:pt idx="56581">
                  <c:v>-64.811700000000002</c:v>
                </c:pt>
                <c:pt idx="56582">
                  <c:v>-64.795699999999997</c:v>
                </c:pt>
                <c:pt idx="56583">
                  <c:v>-64.779700000000005</c:v>
                </c:pt>
                <c:pt idx="56584">
                  <c:v>-64.7637</c:v>
                </c:pt>
                <c:pt idx="56585">
                  <c:v>-64.747699999999995</c:v>
                </c:pt>
                <c:pt idx="56586">
                  <c:v>-64.731700000000004</c:v>
                </c:pt>
                <c:pt idx="56587">
                  <c:v>-64.715699999999998</c:v>
                </c:pt>
                <c:pt idx="56588">
                  <c:v>-64.699700000000007</c:v>
                </c:pt>
                <c:pt idx="56589">
                  <c:v>-64.683700000000002</c:v>
                </c:pt>
                <c:pt idx="56590">
                  <c:v>-64.667699999999996</c:v>
                </c:pt>
                <c:pt idx="56591">
                  <c:v>-64.651700000000005</c:v>
                </c:pt>
                <c:pt idx="56592">
                  <c:v>-64.6357</c:v>
                </c:pt>
                <c:pt idx="56593">
                  <c:v>-64.619699999999995</c:v>
                </c:pt>
                <c:pt idx="56594">
                  <c:v>-64.603700000000003</c:v>
                </c:pt>
                <c:pt idx="56595">
                  <c:v>-64.587699999999998</c:v>
                </c:pt>
                <c:pt idx="56596">
                  <c:v>-64.571700000000007</c:v>
                </c:pt>
                <c:pt idx="56597">
                  <c:v>-64.555700000000002</c:v>
                </c:pt>
                <c:pt idx="56598">
                  <c:v>-64.539699999999996</c:v>
                </c:pt>
                <c:pt idx="56599">
                  <c:v>-64.523700000000005</c:v>
                </c:pt>
                <c:pt idx="56600">
                  <c:v>-64.5077</c:v>
                </c:pt>
                <c:pt idx="56601">
                  <c:v>-64.491699999999994</c:v>
                </c:pt>
                <c:pt idx="56602">
                  <c:v>-64.475700000000003</c:v>
                </c:pt>
                <c:pt idx="56603">
                  <c:v>-64.459699999999998</c:v>
                </c:pt>
                <c:pt idx="56604">
                  <c:v>-64.443700000000007</c:v>
                </c:pt>
                <c:pt idx="56605">
                  <c:v>-64.427700000000002</c:v>
                </c:pt>
                <c:pt idx="56606">
                  <c:v>-64.411699999999996</c:v>
                </c:pt>
                <c:pt idx="56607">
                  <c:v>-64.395700000000005</c:v>
                </c:pt>
                <c:pt idx="56608">
                  <c:v>-64.3797</c:v>
                </c:pt>
                <c:pt idx="56609">
                  <c:v>-64.363699999999994</c:v>
                </c:pt>
                <c:pt idx="56610">
                  <c:v>-64.347700000000003</c:v>
                </c:pt>
                <c:pt idx="56611">
                  <c:v>-64.331699999999998</c:v>
                </c:pt>
                <c:pt idx="56612">
                  <c:v>-64.315700000000007</c:v>
                </c:pt>
                <c:pt idx="56613">
                  <c:v>-64.299700000000001</c:v>
                </c:pt>
                <c:pt idx="56614">
                  <c:v>-64.283699999999996</c:v>
                </c:pt>
                <c:pt idx="56615">
                  <c:v>-64.267700000000005</c:v>
                </c:pt>
                <c:pt idx="56616">
                  <c:v>-64.2517</c:v>
                </c:pt>
                <c:pt idx="56617">
                  <c:v>-64.235699999999994</c:v>
                </c:pt>
                <c:pt idx="56618">
                  <c:v>-64.219700000000003</c:v>
                </c:pt>
                <c:pt idx="56619">
                  <c:v>-64.203699999999998</c:v>
                </c:pt>
                <c:pt idx="56620">
                  <c:v>-64.187700000000007</c:v>
                </c:pt>
                <c:pt idx="56621">
                  <c:v>-64.171700000000001</c:v>
                </c:pt>
                <c:pt idx="56622">
                  <c:v>-64.155699999999996</c:v>
                </c:pt>
                <c:pt idx="56623">
                  <c:v>-64.139700000000005</c:v>
                </c:pt>
                <c:pt idx="56624">
                  <c:v>-64.123699999999999</c:v>
                </c:pt>
                <c:pt idx="56625">
                  <c:v>-64.107699999999994</c:v>
                </c:pt>
                <c:pt idx="56626">
                  <c:v>-64.091700000000003</c:v>
                </c:pt>
                <c:pt idx="56627">
                  <c:v>-64.075699999999998</c:v>
                </c:pt>
                <c:pt idx="56628">
                  <c:v>-64.059700000000007</c:v>
                </c:pt>
                <c:pt idx="56629">
                  <c:v>-64.043700000000001</c:v>
                </c:pt>
                <c:pt idx="56630">
                  <c:v>-64.027699999999996</c:v>
                </c:pt>
                <c:pt idx="56631">
                  <c:v>-64.011700000000005</c:v>
                </c:pt>
                <c:pt idx="56632">
                  <c:v>-63.995699999999999</c:v>
                </c:pt>
                <c:pt idx="56633">
                  <c:v>-63.979700000000001</c:v>
                </c:pt>
                <c:pt idx="56634">
                  <c:v>-63.963700000000003</c:v>
                </c:pt>
                <c:pt idx="56635">
                  <c:v>-63.947699999999998</c:v>
                </c:pt>
                <c:pt idx="56636">
                  <c:v>-63.931699999999999</c:v>
                </c:pt>
                <c:pt idx="56637">
                  <c:v>-63.915700000000001</c:v>
                </c:pt>
                <c:pt idx="56638">
                  <c:v>-63.899700000000003</c:v>
                </c:pt>
                <c:pt idx="56639">
                  <c:v>-63.883699999999997</c:v>
                </c:pt>
                <c:pt idx="56640">
                  <c:v>-63.867699999999999</c:v>
                </c:pt>
                <c:pt idx="56641">
                  <c:v>-63.851700000000001</c:v>
                </c:pt>
                <c:pt idx="56642">
                  <c:v>-63.835700000000003</c:v>
                </c:pt>
                <c:pt idx="56643">
                  <c:v>-63.819699999999997</c:v>
                </c:pt>
                <c:pt idx="56644">
                  <c:v>-63.803699999999999</c:v>
                </c:pt>
                <c:pt idx="56645">
                  <c:v>-63.787700000000001</c:v>
                </c:pt>
                <c:pt idx="56646">
                  <c:v>-63.771700000000003</c:v>
                </c:pt>
                <c:pt idx="56647">
                  <c:v>-63.755699999999997</c:v>
                </c:pt>
                <c:pt idx="56648">
                  <c:v>-63.739699999999999</c:v>
                </c:pt>
                <c:pt idx="56649">
                  <c:v>-63.723700000000001</c:v>
                </c:pt>
                <c:pt idx="56650">
                  <c:v>-63.707700000000003</c:v>
                </c:pt>
                <c:pt idx="56651">
                  <c:v>-63.691699999999997</c:v>
                </c:pt>
                <c:pt idx="56652">
                  <c:v>-63.675699999999999</c:v>
                </c:pt>
                <c:pt idx="56653">
                  <c:v>-63.659700000000001</c:v>
                </c:pt>
                <c:pt idx="56654">
                  <c:v>-63.643700000000003</c:v>
                </c:pt>
                <c:pt idx="56655">
                  <c:v>-63.627699999999997</c:v>
                </c:pt>
                <c:pt idx="56656">
                  <c:v>-63.611699999999999</c:v>
                </c:pt>
                <c:pt idx="56657">
                  <c:v>-63.595700000000001</c:v>
                </c:pt>
                <c:pt idx="56658">
                  <c:v>-63.579799999999999</c:v>
                </c:pt>
                <c:pt idx="56659">
                  <c:v>-63.563800000000001</c:v>
                </c:pt>
                <c:pt idx="56660">
                  <c:v>-63.547800000000002</c:v>
                </c:pt>
                <c:pt idx="56661">
                  <c:v>-63.531799999999997</c:v>
                </c:pt>
                <c:pt idx="56662">
                  <c:v>-63.515799999999999</c:v>
                </c:pt>
                <c:pt idx="56663">
                  <c:v>-63.4998</c:v>
                </c:pt>
                <c:pt idx="56664">
                  <c:v>-63.483800000000002</c:v>
                </c:pt>
                <c:pt idx="56665">
                  <c:v>-63.467799999999997</c:v>
                </c:pt>
                <c:pt idx="56666">
                  <c:v>-63.451799999999999</c:v>
                </c:pt>
                <c:pt idx="56667">
                  <c:v>-63.4358</c:v>
                </c:pt>
                <c:pt idx="56668">
                  <c:v>-63.419800000000002</c:v>
                </c:pt>
                <c:pt idx="56669">
                  <c:v>-63.403799999999997</c:v>
                </c:pt>
                <c:pt idx="56670">
                  <c:v>-63.387799999999999</c:v>
                </c:pt>
                <c:pt idx="56671">
                  <c:v>-63.3718</c:v>
                </c:pt>
                <c:pt idx="56672">
                  <c:v>-63.355800000000002</c:v>
                </c:pt>
                <c:pt idx="56673">
                  <c:v>-63.339799999999997</c:v>
                </c:pt>
                <c:pt idx="56674">
                  <c:v>-63.323799999999999</c:v>
                </c:pt>
                <c:pt idx="56675">
                  <c:v>-63.3078</c:v>
                </c:pt>
                <c:pt idx="56676">
                  <c:v>-63.291800000000002</c:v>
                </c:pt>
                <c:pt idx="56677">
                  <c:v>-63.275799999999997</c:v>
                </c:pt>
                <c:pt idx="56678">
                  <c:v>-63.259799999999998</c:v>
                </c:pt>
                <c:pt idx="56679">
                  <c:v>-63.2438</c:v>
                </c:pt>
                <c:pt idx="56680">
                  <c:v>-63.227800000000002</c:v>
                </c:pt>
                <c:pt idx="56681">
                  <c:v>-63.211799999999997</c:v>
                </c:pt>
                <c:pt idx="56682">
                  <c:v>-63.195799999999998</c:v>
                </c:pt>
                <c:pt idx="56683">
                  <c:v>-63.1798</c:v>
                </c:pt>
                <c:pt idx="56684">
                  <c:v>-63.163800000000002</c:v>
                </c:pt>
                <c:pt idx="56685">
                  <c:v>-63.147799999999997</c:v>
                </c:pt>
                <c:pt idx="56686">
                  <c:v>-63.131799999999998</c:v>
                </c:pt>
                <c:pt idx="56687">
                  <c:v>-63.1158</c:v>
                </c:pt>
                <c:pt idx="56688">
                  <c:v>-63.099800000000002</c:v>
                </c:pt>
                <c:pt idx="56689">
                  <c:v>-63.083799999999997</c:v>
                </c:pt>
                <c:pt idx="56690">
                  <c:v>-63.067799999999998</c:v>
                </c:pt>
                <c:pt idx="56691">
                  <c:v>-63.0518</c:v>
                </c:pt>
                <c:pt idx="56692">
                  <c:v>-63.035800000000002</c:v>
                </c:pt>
                <c:pt idx="56693">
                  <c:v>-63.019799999999996</c:v>
                </c:pt>
                <c:pt idx="56694">
                  <c:v>-63.003799999999998</c:v>
                </c:pt>
                <c:pt idx="56695">
                  <c:v>-62.9878</c:v>
                </c:pt>
                <c:pt idx="56696">
                  <c:v>-62.971800000000002</c:v>
                </c:pt>
                <c:pt idx="56697">
                  <c:v>-62.955800000000004</c:v>
                </c:pt>
                <c:pt idx="56698">
                  <c:v>-62.939799999999998</c:v>
                </c:pt>
                <c:pt idx="56699">
                  <c:v>-62.9238</c:v>
                </c:pt>
                <c:pt idx="56700">
                  <c:v>-62.907800000000002</c:v>
                </c:pt>
                <c:pt idx="56701">
                  <c:v>-62.891800000000003</c:v>
                </c:pt>
                <c:pt idx="56702">
                  <c:v>-62.875799999999998</c:v>
                </c:pt>
                <c:pt idx="56703">
                  <c:v>-62.8598</c:v>
                </c:pt>
                <c:pt idx="56704">
                  <c:v>-62.843800000000002</c:v>
                </c:pt>
                <c:pt idx="56705">
                  <c:v>-62.827800000000003</c:v>
                </c:pt>
                <c:pt idx="56706">
                  <c:v>-62.811799999999998</c:v>
                </c:pt>
                <c:pt idx="56707">
                  <c:v>-62.7958</c:v>
                </c:pt>
                <c:pt idx="56708">
                  <c:v>-62.779800000000002</c:v>
                </c:pt>
                <c:pt idx="56709">
                  <c:v>-62.763800000000003</c:v>
                </c:pt>
                <c:pt idx="56710">
                  <c:v>-62.747799999999998</c:v>
                </c:pt>
                <c:pt idx="56711">
                  <c:v>-62.7318</c:v>
                </c:pt>
                <c:pt idx="56712">
                  <c:v>-62.715800000000002</c:v>
                </c:pt>
                <c:pt idx="56713">
                  <c:v>-62.699800000000003</c:v>
                </c:pt>
                <c:pt idx="56714">
                  <c:v>-62.683799999999998</c:v>
                </c:pt>
                <c:pt idx="56715">
                  <c:v>-62.6678</c:v>
                </c:pt>
                <c:pt idx="56716">
                  <c:v>-62.651800000000001</c:v>
                </c:pt>
                <c:pt idx="56717">
                  <c:v>-62.635800000000003</c:v>
                </c:pt>
                <c:pt idx="56718">
                  <c:v>-62.619799999999998</c:v>
                </c:pt>
                <c:pt idx="56719">
                  <c:v>-62.6038</c:v>
                </c:pt>
                <c:pt idx="56720">
                  <c:v>-62.587800000000001</c:v>
                </c:pt>
                <c:pt idx="56721">
                  <c:v>-62.571800000000003</c:v>
                </c:pt>
                <c:pt idx="56722">
                  <c:v>-62.555799999999998</c:v>
                </c:pt>
                <c:pt idx="56723">
                  <c:v>-62.5398</c:v>
                </c:pt>
                <c:pt idx="56724">
                  <c:v>-62.523800000000001</c:v>
                </c:pt>
                <c:pt idx="56725">
                  <c:v>-62.507800000000003</c:v>
                </c:pt>
                <c:pt idx="56726">
                  <c:v>-62.491799999999998</c:v>
                </c:pt>
                <c:pt idx="56727">
                  <c:v>-62.4758</c:v>
                </c:pt>
                <c:pt idx="56728">
                  <c:v>-62.459800000000001</c:v>
                </c:pt>
                <c:pt idx="56729">
                  <c:v>-62.443800000000003</c:v>
                </c:pt>
                <c:pt idx="56730">
                  <c:v>-62.427799999999998</c:v>
                </c:pt>
                <c:pt idx="56731">
                  <c:v>-62.411799999999999</c:v>
                </c:pt>
                <c:pt idx="56732">
                  <c:v>-62.395800000000001</c:v>
                </c:pt>
                <c:pt idx="56733">
                  <c:v>-62.379800000000003</c:v>
                </c:pt>
                <c:pt idx="56734">
                  <c:v>-62.363799999999998</c:v>
                </c:pt>
                <c:pt idx="56735">
                  <c:v>-62.347799999999999</c:v>
                </c:pt>
                <c:pt idx="56736">
                  <c:v>-62.331800000000001</c:v>
                </c:pt>
                <c:pt idx="56737">
                  <c:v>-62.315800000000003</c:v>
                </c:pt>
                <c:pt idx="56738">
                  <c:v>-62.299799999999998</c:v>
                </c:pt>
                <c:pt idx="56739">
                  <c:v>-62.283799999999999</c:v>
                </c:pt>
                <c:pt idx="56740">
                  <c:v>-62.267800000000001</c:v>
                </c:pt>
                <c:pt idx="56741">
                  <c:v>-62.251800000000003</c:v>
                </c:pt>
                <c:pt idx="56742">
                  <c:v>-62.235799999999998</c:v>
                </c:pt>
                <c:pt idx="56743">
                  <c:v>-62.219799999999999</c:v>
                </c:pt>
                <c:pt idx="56744">
                  <c:v>-62.203800000000001</c:v>
                </c:pt>
                <c:pt idx="56745">
                  <c:v>-62.187899999999999</c:v>
                </c:pt>
                <c:pt idx="56746">
                  <c:v>-62.171900000000001</c:v>
                </c:pt>
                <c:pt idx="56747">
                  <c:v>-62.155900000000003</c:v>
                </c:pt>
                <c:pt idx="56748">
                  <c:v>-62.139899999999997</c:v>
                </c:pt>
                <c:pt idx="56749">
                  <c:v>-62.123899999999999</c:v>
                </c:pt>
                <c:pt idx="56750">
                  <c:v>-62.107900000000001</c:v>
                </c:pt>
                <c:pt idx="56751">
                  <c:v>-62.091900000000003</c:v>
                </c:pt>
                <c:pt idx="56752">
                  <c:v>-62.075899999999997</c:v>
                </c:pt>
                <c:pt idx="56753">
                  <c:v>-62.059899999999999</c:v>
                </c:pt>
                <c:pt idx="56754">
                  <c:v>-62.043900000000001</c:v>
                </c:pt>
                <c:pt idx="56755">
                  <c:v>-62.027900000000002</c:v>
                </c:pt>
                <c:pt idx="56756">
                  <c:v>-62.011899999999997</c:v>
                </c:pt>
                <c:pt idx="56757">
                  <c:v>-61.995899999999999</c:v>
                </c:pt>
                <c:pt idx="56758">
                  <c:v>-61.979900000000001</c:v>
                </c:pt>
                <c:pt idx="56759">
                  <c:v>-61.963900000000002</c:v>
                </c:pt>
                <c:pt idx="56760">
                  <c:v>-61.947899999999997</c:v>
                </c:pt>
                <c:pt idx="56761">
                  <c:v>-61.931899999999999</c:v>
                </c:pt>
                <c:pt idx="56762">
                  <c:v>-61.915900000000001</c:v>
                </c:pt>
                <c:pt idx="56763">
                  <c:v>-61.899900000000002</c:v>
                </c:pt>
                <c:pt idx="56764">
                  <c:v>-61.883899999999997</c:v>
                </c:pt>
                <c:pt idx="56765">
                  <c:v>-61.867899999999999</c:v>
                </c:pt>
                <c:pt idx="56766">
                  <c:v>-61.851900000000001</c:v>
                </c:pt>
                <c:pt idx="56767">
                  <c:v>-61.835900000000002</c:v>
                </c:pt>
                <c:pt idx="56768">
                  <c:v>-61.819899999999997</c:v>
                </c:pt>
                <c:pt idx="56769">
                  <c:v>-61.803899999999999</c:v>
                </c:pt>
                <c:pt idx="56770">
                  <c:v>-61.7879</c:v>
                </c:pt>
                <c:pt idx="56771">
                  <c:v>-61.771900000000002</c:v>
                </c:pt>
                <c:pt idx="56772">
                  <c:v>-61.755899999999997</c:v>
                </c:pt>
                <c:pt idx="56773">
                  <c:v>-61.739899999999999</c:v>
                </c:pt>
                <c:pt idx="56774">
                  <c:v>-61.7239</c:v>
                </c:pt>
                <c:pt idx="56775">
                  <c:v>-61.707900000000002</c:v>
                </c:pt>
                <c:pt idx="56776">
                  <c:v>-61.691899999999997</c:v>
                </c:pt>
                <c:pt idx="56777">
                  <c:v>-61.675899999999999</c:v>
                </c:pt>
                <c:pt idx="56778">
                  <c:v>-61.6599</c:v>
                </c:pt>
                <c:pt idx="56779">
                  <c:v>-61.643900000000002</c:v>
                </c:pt>
                <c:pt idx="56780">
                  <c:v>-61.627899999999997</c:v>
                </c:pt>
                <c:pt idx="56781">
                  <c:v>-61.611899999999999</c:v>
                </c:pt>
                <c:pt idx="56782">
                  <c:v>-61.5959</c:v>
                </c:pt>
                <c:pt idx="56783">
                  <c:v>-61.579900000000002</c:v>
                </c:pt>
                <c:pt idx="56784">
                  <c:v>-61.563899999999997</c:v>
                </c:pt>
                <c:pt idx="56785">
                  <c:v>-61.547899999999998</c:v>
                </c:pt>
                <c:pt idx="56786">
                  <c:v>-61.5319</c:v>
                </c:pt>
                <c:pt idx="56787">
                  <c:v>-61.515900000000002</c:v>
                </c:pt>
                <c:pt idx="56788">
                  <c:v>-61.499899999999997</c:v>
                </c:pt>
                <c:pt idx="56789">
                  <c:v>-61.483899999999998</c:v>
                </c:pt>
                <c:pt idx="56790">
                  <c:v>-61.4679</c:v>
                </c:pt>
                <c:pt idx="56791">
                  <c:v>-61.451900000000002</c:v>
                </c:pt>
                <c:pt idx="56792">
                  <c:v>-61.435899999999997</c:v>
                </c:pt>
                <c:pt idx="56793">
                  <c:v>-61.419899999999998</c:v>
                </c:pt>
                <c:pt idx="56794">
                  <c:v>-61.4039</c:v>
                </c:pt>
                <c:pt idx="56795">
                  <c:v>-61.387900000000002</c:v>
                </c:pt>
                <c:pt idx="56796">
                  <c:v>-61.371899999999997</c:v>
                </c:pt>
                <c:pt idx="56797">
                  <c:v>-61.355899999999998</c:v>
                </c:pt>
                <c:pt idx="56798">
                  <c:v>-61.3399</c:v>
                </c:pt>
                <c:pt idx="56799">
                  <c:v>-61.323900000000002</c:v>
                </c:pt>
                <c:pt idx="56800">
                  <c:v>-61.307899999999997</c:v>
                </c:pt>
                <c:pt idx="56801">
                  <c:v>-61.291899999999998</c:v>
                </c:pt>
                <c:pt idx="56802">
                  <c:v>-61.2759</c:v>
                </c:pt>
                <c:pt idx="56803">
                  <c:v>-61.259900000000002</c:v>
                </c:pt>
                <c:pt idx="56804">
                  <c:v>-61.243899999999996</c:v>
                </c:pt>
                <c:pt idx="56805">
                  <c:v>-61.227899999999998</c:v>
                </c:pt>
                <c:pt idx="56806">
                  <c:v>-61.2119</c:v>
                </c:pt>
                <c:pt idx="56807">
                  <c:v>-61.195900000000002</c:v>
                </c:pt>
                <c:pt idx="56808">
                  <c:v>-61.179900000000004</c:v>
                </c:pt>
                <c:pt idx="56809">
                  <c:v>-61.163899999999998</c:v>
                </c:pt>
                <c:pt idx="56810">
                  <c:v>-61.1479</c:v>
                </c:pt>
                <c:pt idx="56811">
                  <c:v>-61.131900000000002</c:v>
                </c:pt>
                <c:pt idx="56812">
                  <c:v>-61.115900000000003</c:v>
                </c:pt>
                <c:pt idx="56813">
                  <c:v>-61.099899999999998</c:v>
                </c:pt>
                <c:pt idx="56814">
                  <c:v>-61.0839</c:v>
                </c:pt>
                <c:pt idx="56815">
                  <c:v>-61.067900000000002</c:v>
                </c:pt>
                <c:pt idx="56816">
                  <c:v>-61.051900000000003</c:v>
                </c:pt>
                <c:pt idx="56817">
                  <c:v>-61.035899999999998</c:v>
                </c:pt>
                <c:pt idx="56818">
                  <c:v>-61.0199</c:v>
                </c:pt>
                <c:pt idx="56819">
                  <c:v>-61.003900000000002</c:v>
                </c:pt>
                <c:pt idx="56820">
                  <c:v>-60.987900000000003</c:v>
                </c:pt>
                <c:pt idx="56821">
                  <c:v>-60.971899999999998</c:v>
                </c:pt>
                <c:pt idx="56822">
                  <c:v>-60.9559</c:v>
                </c:pt>
                <c:pt idx="56823">
                  <c:v>-60.939900000000002</c:v>
                </c:pt>
                <c:pt idx="56824">
                  <c:v>-60.923900000000003</c:v>
                </c:pt>
                <c:pt idx="56825">
                  <c:v>-60.907899999999998</c:v>
                </c:pt>
                <c:pt idx="56826">
                  <c:v>-60.8919</c:v>
                </c:pt>
                <c:pt idx="56827">
                  <c:v>-60.875900000000001</c:v>
                </c:pt>
                <c:pt idx="56828">
                  <c:v>-60.859900000000003</c:v>
                </c:pt>
                <c:pt idx="56829">
                  <c:v>-60.843899999999998</c:v>
                </c:pt>
                <c:pt idx="56830">
                  <c:v>-60.8279</c:v>
                </c:pt>
                <c:pt idx="56831">
                  <c:v>-60.811999999999998</c:v>
                </c:pt>
                <c:pt idx="56832">
                  <c:v>-60.795999999999999</c:v>
                </c:pt>
                <c:pt idx="56833">
                  <c:v>-60.78</c:v>
                </c:pt>
                <c:pt idx="56834">
                  <c:v>-60.764000000000003</c:v>
                </c:pt>
                <c:pt idx="56835">
                  <c:v>-60.747999999999998</c:v>
                </c:pt>
                <c:pt idx="56836">
                  <c:v>-60.731999999999999</c:v>
                </c:pt>
                <c:pt idx="56837">
                  <c:v>-60.716000000000001</c:v>
                </c:pt>
                <c:pt idx="56838">
                  <c:v>-60.7</c:v>
                </c:pt>
                <c:pt idx="56839">
                  <c:v>-60.683999999999997</c:v>
                </c:pt>
                <c:pt idx="56840">
                  <c:v>-60.667999999999999</c:v>
                </c:pt>
                <c:pt idx="56841">
                  <c:v>-60.652000000000001</c:v>
                </c:pt>
                <c:pt idx="56842">
                  <c:v>-60.636000000000003</c:v>
                </c:pt>
                <c:pt idx="56843">
                  <c:v>-60.62</c:v>
                </c:pt>
                <c:pt idx="56844">
                  <c:v>-60.603999999999999</c:v>
                </c:pt>
                <c:pt idx="56845">
                  <c:v>-60.588000000000001</c:v>
                </c:pt>
                <c:pt idx="56846">
                  <c:v>-60.572000000000003</c:v>
                </c:pt>
                <c:pt idx="56847">
                  <c:v>-60.555999999999997</c:v>
                </c:pt>
                <c:pt idx="56848">
                  <c:v>-60.54</c:v>
                </c:pt>
                <c:pt idx="56849">
                  <c:v>-60.524000000000001</c:v>
                </c:pt>
                <c:pt idx="56850">
                  <c:v>-60.508000000000003</c:v>
                </c:pt>
                <c:pt idx="56851">
                  <c:v>-60.491999999999997</c:v>
                </c:pt>
                <c:pt idx="56852">
                  <c:v>-60.475999999999999</c:v>
                </c:pt>
                <c:pt idx="56853">
                  <c:v>-60.46</c:v>
                </c:pt>
                <c:pt idx="56854">
                  <c:v>-60.444000000000003</c:v>
                </c:pt>
                <c:pt idx="56855">
                  <c:v>-60.427999999999997</c:v>
                </c:pt>
                <c:pt idx="56856">
                  <c:v>-60.411999999999999</c:v>
                </c:pt>
                <c:pt idx="56857">
                  <c:v>-60.396000000000001</c:v>
                </c:pt>
                <c:pt idx="56858">
                  <c:v>-60.38</c:v>
                </c:pt>
                <c:pt idx="56859">
                  <c:v>-60.363999999999997</c:v>
                </c:pt>
                <c:pt idx="56860">
                  <c:v>-60.347999999999999</c:v>
                </c:pt>
                <c:pt idx="56861">
                  <c:v>-60.332000000000001</c:v>
                </c:pt>
                <c:pt idx="56862">
                  <c:v>-60.316000000000003</c:v>
                </c:pt>
                <c:pt idx="56863">
                  <c:v>-60.3</c:v>
                </c:pt>
                <c:pt idx="56864">
                  <c:v>-60.283999999999999</c:v>
                </c:pt>
                <c:pt idx="56865">
                  <c:v>-60.268000000000001</c:v>
                </c:pt>
                <c:pt idx="56866">
                  <c:v>-60.252000000000002</c:v>
                </c:pt>
                <c:pt idx="56867">
                  <c:v>-60.235999999999997</c:v>
                </c:pt>
                <c:pt idx="56868">
                  <c:v>-60.22</c:v>
                </c:pt>
                <c:pt idx="56869">
                  <c:v>-60.204000000000001</c:v>
                </c:pt>
                <c:pt idx="56870">
                  <c:v>-60.188000000000002</c:v>
                </c:pt>
                <c:pt idx="56871">
                  <c:v>-60.171999999999997</c:v>
                </c:pt>
                <c:pt idx="56872">
                  <c:v>-60.155999999999999</c:v>
                </c:pt>
                <c:pt idx="56873">
                  <c:v>-60.14</c:v>
                </c:pt>
                <c:pt idx="56874">
                  <c:v>-60.124000000000002</c:v>
                </c:pt>
                <c:pt idx="56875">
                  <c:v>-60.107999999999997</c:v>
                </c:pt>
                <c:pt idx="56876">
                  <c:v>-60.091999999999999</c:v>
                </c:pt>
                <c:pt idx="56877">
                  <c:v>-60.076000000000001</c:v>
                </c:pt>
                <c:pt idx="56878">
                  <c:v>-60.06</c:v>
                </c:pt>
                <c:pt idx="56879">
                  <c:v>-60.043999999999997</c:v>
                </c:pt>
                <c:pt idx="56880">
                  <c:v>-60.027999999999999</c:v>
                </c:pt>
                <c:pt idx="56881">
                  <c:v>-60.012</c:v>
                </c:pt>
                <c:pt idx="56882">
                  <c:v>-59.996000000000002</c:v>
                </c:pt>
                <c:pt idx="56883">
                  <c:v>-59.98</c:v>
                </c:pt>
                <c:pt idx="56884">
                  <c:v>-59.963999999999999</c:v>
                </c:pt>
                <c:pt idx="56885">
                  <c:v>-59.948</c:v>
                </c:pt>
                <c:pt idx="56886">
                  <c:v>-59.932000000000002</c:v>
                </c:pt>
                <c:pt idx="56887">
                  <c:v>-59.915999999999997</c:v>
                </c:pt>
                <c:pt idx="56888">
                  <c:v>-59.9</c:v>
                </c:pt>
                <c:pt idx="56889">
                  <c:v>-59.884</c:v>
                </c:pt>
                <c:pt idx="56890">
                  <c:v>-59.868000000000002</c:v>
                </c:pt>
                <c:pt idx="56891">
                  <c:v>-59.851999999999997</c:v>
                </c:pt>
                <c:pt idx="56892">
                  <c:v>-59.835999999999999</c:v>
                </c:pt>
                <c:pt idx="56893">
                  <c:v>-59.82</c:v>
                </c:pt>
                <c:pt idx="56894">
                  <c:v>-59.804000000000002</c:v>
                </c:pt>
                <c:pt idx="56895">
                  <c:v>-59.787999999999997</c:v>
                </c:pt>
                <c:pt idx="56896">
                  <c:v>-59.771999999999998</c:v>
                </c:pt>
                <c:pt idx="56897">
                  <c:v>-59.756</c:v>
                </c:pt>
                <c:pt idx="56898">
                  <c:v>-59.74</c:v>
                </c:pt>
                <c:pt idx="56899">
                  <c:v>-59.723999999999997</c:v>
                </c:pt>
                <c:pt idx="56900">
                  <c:v>-59.707999999999998</c:v>
                </c:pt>
                <c:pt idx="56901">
                  <c:v>-59.692</c:v>
                </c:pt>
                <c:pt idx="56902">
                  <c:v>-59.676000000000002</c:v>
                </c:pt>
                <c:pt idx="56903">
                  <c:v>-59.66</c:v>
                </c:pt>
                <c:pt idx="56904">
                  <c:v>-59.643999999999998</c:v>
                </c:pt>
                <c:pt idx="56905">
                  <c:v>-59.628</c:v>
                </c:pt>
                <c:pt idx="56906">
                  <c:v>-59.612000000000002</c:v>
                </c:pt>
                <c:pt idx="56907">
                  <c:v>-59.595999999999997</c:v>
                </c:pt>
                <c:pt idx="56908">
                  <c:v>-59.58</c:v>
                </c:pt>
                <c:pt idx="56909">
                  <c:v>-59.564</c:v>
                </c:pt>
                <c:pt idx="56910">
                  <c:v>-59.548000000000002</c:v>
                </c:pt>
                <c:pt idx="56911">
                  <c:v>-59.531999999999996</c:v>
                </c:pt>
                <c:pt idx="56912">
                  <c:v>-59.515999999999998</c:v>
                </c:pt>
                <c:pt idx="56913">
                  <c:v>-59.5</c:v>
                </c:pt>
                <c:pt idx="56914">
                  <c:v>-59.484000000000002</c:v>
                </c:pt>
                <c:pt idx="56915">
                  <c:v>-59.468000000000004</c:v>
                </c:pt>
                <c:pt idx="56916">
                  <c:v>-59.451999999999998</c:v>
                </c:pt>
                <c:pt idx="56917">
                  <c:v>-59.436100000000003</c:v>
                </c:pt>
                <c:pt idx="56918">
                  <c:v>-59.420099999999998</c:v>
                </c:pt>
                <c:pt idx="56919">
                  <c:v>-59.4041</c:v>
                </c:pt>
                <c:pt idx="56920">
                  <c:v>-59.388100000000001</c:v>
                </c:pt>
                <c:pt idx="56921">
                  <c:v>-59.372100000000003</c:v>
                </c:pt>
                <c:pt idx="56922">
                  <c:v>-59.356099999999998</c:v>
                </c:pt>
                <c:pt idx="56923">
                  <c:v>-59.3401</c:v>
                </c:pt>
                <c:pt idx="56924">
                  <c:v>-59.324100000000001</c:v>
                </c:pt>
                <c:pt idx="56925">
                  <c:v>-59.308100000000003</c:v>
                </c:pt>
                <c:pt idx="56926">
                  <c:v>-59.292099999999998</c:v>
                </c:pt>
                <c:pt idx="56927">
                  <c:v>-59.2761</c:v>
                </c:pt>
                <c:pt idx="56928">
                  <c:v>-59.260100000000001</c:v>
                </c:pt>
                <c:pt idx="56929">
                  <c:v>-59.244100000000003</c:v>
                </c:pt>
                <c:pt idx="56930">
                  <c:v>-59.228099999999998</c:v>
                </c:pt>
                <c:pt idx="56931">
                  <c:v>-59.2121</c:v>
                </c:pt>
                <c:pt idx="56932">
                  <c:v>-59.196100000000001</c:v>
                </c:pt>
                <c:pt idx="56933">
                  <c:v>-59.180100000000003</c:v>
                </c:pt>
                <c:pt idx="56934">
                  <c:v>-59.164099999999998</c:v>
                </c:pt>
                <c:pt idx="56935">
                  <c:v>-59.148099999999999</c:v>
                </c:pt>
                <c:pt idx="56936">
                  <c:v>-59.132100000000001</c:v>
                </c:pt>
                <c:pt idx="56937">
                  <c:v>-59.116100000000003</c:v>
                </c:pt>
                <c:pt idx="56938">
                  <c:v>-59.100099999999998</c:v>
                </c:pt>
                <c:pt idx="56939">
                  <c:v>-59.084099999999999</c:v>
                </c:pt>
                <c:pt idx="56940">
                  <c:v>-59.068100000000001</c:v>
                </c:pt>
                <c:pt idx="56941">
                  <c:v>-59.052100000000003</c:v>
                </c:pt>
                <c:pt idx="56942">
                  <c:v>-59.036099999999998</c:v>
                </c:pt>
                <c:pt idx="56943">
                  <c:v>-59.020099999999999</c:v>
                </c:pt>
                <c:pt idx="56944">
                  <c:v>-59.004100000000001</c:v>
                </c:pt>
                <c:pt idx="56945">
                  <c:v>-58.988100000000003</c:v>
                </c:pt>
                <c:pt idx="56946">
                  <c:v>-58.972099999999998</c:v>
                </c:pt>
                <c:pt idx="56947">
                  <c:v>-58.956099999999999</c:v>
                </c:pt>
                <c:pt idx="56948">
                  <c:v>-58.940100000000001</c:v>
                </c:pt>
                <c:pt idx="56949">
                  <c:v>-58.924100000000003</c:v>
                </c:pt>
                <c:pt idx="56950">
                  <c:v>-58.908099999999997</c:v>
                </c:pt>
                <c:pt idx="56951">
                  <c:v>-58.892099999999999</c:v>
                </c:pt>
                <c:pt idx="56952">
                  <c:v>-58.876100000000001</c:v>
                </c:pt>
                <c:pt idx="56953">
                  <c:v>-58.860100000000003</c:v>
                </c:pt>
                <c:pt idx="56954">
                  <c:v>-58.844099999999997</c:v>
                </c:pt>
                <c:pt idx="56955">
                  <c:v>-58.828099999999999</c:v>
                </c:pt>
                <c:pt idx="56956">
                  <c:v>-58.812100000000001</c:v>
                </c:pt>
                <c:pt idx="56957">
                  <c:v>-58.796100000000003</c:v>
                </c:pt>
                <c:pt idx="56958">
                  <c:v>-58.780099999999997</c:v>
                </c:pt>
                <c:pt idx="56959">
                  <c:v>-58.764099999999999</c:v>
                </c:pt>
                <c:pt idx="56960">
                  <c:v>-58.748100000000001</c:v>
                </c:pt>
                <c:pt idx="56961">
                  <c:v>-58.732100000000003</c:v>
                </c:pt>
                <c:pt idx="56962">
                  <c:v>-58.716099999999997</c:v>
                </c:pt>
                <c:pt idx="56963">
                  <c:v>-58.700099999999999</c:v>
                </c:pt>
                <c:pt idx="56964">
                  <c:v>-58.684100000000001</c:v>
                </c:pt>
                <c:pt idx="56965">
                  <c:v>-58.668100000000003</c:v>
                </c:pt>
                <c:pt idx="56966">
                  <c:v>-58.652099999999997</c:v>
                </c:pt>
                <c:pt idx="56967">
                  <c:v>-58.636099999999999</c:v>
                </c:pt>
                <c:pt idx="56968">
                  <c:v>-58.620100000000001</c:v>
                </c:pt>
                <c:pt idx="56969">
                  <c:v>-58.604100000000003</c:v>
                </c:pt>
                <c:pt idx="56970">
                  <c:v>-58.588099999999997</c:v>
                </c:pt>
                <c:pt idx="56971">
                  <c:v>-58.572099999999999</c:v>
                </c:pt>
                <c:pt idx="56972">
                  <c:v>-58.556100000000001</c:v>
                </c:pt>
                <c:pt idx="56973">
                  <c:v>-58.540100000000002</c:v>
                </c:pt>
                <c:pt idx="56974">
                  <c:v>-58.524099999999997</c:v>
                </c:pt>
                <c:pt idx="56975">
                  <c:v>-58.508099999999999</c:v>
                </c:pt>
                <c:pt idx="56976">
                  <c:v>-58.492100000000001</c:v>
                </c:pt>
                <c:pt idx="56977">
                  <c:v>-58.476100000000002</c:v>
                </c:pt>
                <c:pt idx="56978">
                  <c:v>-58.460099999999997</c:v>
                </c:pt>
                <c:pt idx="56979">
                  <c:v>-58.444099999999999</c:v>
                </c:pt>
                <c:pt idx="56980">
                  <c:v>-58.428100000000001</c:v>
                </c:pt>
                <c:pt idx="56981">
                  <c:v>-58.412100000000002</c:v>
                </c:pt>
                <c:pt idx="56982">
                  <c:v>-58.396099999999997</c:v>
                </c:pt>
                <c:pt idx="56983">
                  <c:v>-58.380099999999999</c:v>
                </c:pt>
                <c:pt idx="56984">
                  <c:v>-58.364100000000001</c:v>
                </c:pt>
                <c:pt idx="56985">
                  <c:v>-58.348100000000002</c:v>
                </c:pt>
                <c:pt idx="56986">
                  <c:v>-58.332099999999997</c:v>
                </c:pt>
                <c:pt idx="56987">
                  <c:v>-58.316099999999999</c:v>
                </c:pt>
                <c:pt idx="56988">
                  <c:v>-58.3001</c:v>
                </c:pt>
                <c:pt idx="56989">
                  <c:v>-58.284100000000002</c:v>
                </c:pt>
                <c:pt idx="56990">
                  <c:v>-58.268099999999997</c:v>
                </c:pt>
                <c:pt idx="56991">
                  <c:v>-58.252099999999999</c:v>
                </c:pt>
                <c:pt idx="56992">
                  <c:v>-58.2361</c:v>
                </c:pt>
                <c:pt idx="56993">
                  <c:v>-58.220100000000002</c:v>
                </c:pt>
                <c:pt idx="56994">
                  <c:v>-58.204099999999997</c:v>
                </c:pt>
                <c:pt idx="56995">
                  <c:v>-58.188099999999999</c:v>
                </c:pt>
                <c:pt idx="56996">
                  <c:v>-58.1721</c:v>
                </c:pt>
                <c:pt idx="56997">
                  <c:v>-58.156100000000002</c:v>
                </c:pt>
                <c:pt idx="56998">
                  <c:v>-58.140099999999997</c:v>
                </c:pt>
                <c:pt idx="56999">
                  <c:v>-58.124099999999999</c:v>
                </c:pt>
                <c:pt idx="57000">
                  <c:v>-58.1081</c:v>
                </c:pt>
                <c:pt idx="57001">
                  <c:v>-58.092100000000002</c:v>
                </c:pt>
                <c:pt idx="57002">
                  <c:v>-58.076099999999997</c:v>
                </c:pt>
                <c:pt idx="57003">
                  <c:v>-58.060200000000002</c:v>
                </c:pt>
                <c:pt idx="57004">
                  <c:v>-58.044199999999996</c:v>
                </c:pt>
                <c:pt idx="57005">
                  <c:v>-58.028199999999998</c:v>
                </c:pt>
                <c:pt idx="57006">
                  <c:v>-58.0122</c:v>
                </c:pt>
                <c:pt idx="57007">
                  <c:v>-57.996200000000002</c:v>
                </c:pt>
                <c:pt idx="57008">
                  <c:v>-57.980200000000004</c:v>
                </c:pt>
                <c:pt idx="57009">
                  <c:v>-57.964199999999998</c:v>
                </c:pt>
                <c:pt idx="57010">
                  <c:v>-57.9482</c:v>
                </c:pt>
                <c:pt idx="57011">
                  <c:v>-57.932200000000002</c:v>
                </c:pt>
                <c:pt idx="57012">
                  <c:v>-57.916200000000003</c:v>
                </c:pt>
                <c:pt idx="57013">
                  <c:v>-57.900199999999998</c:v>
                </c:pt>
                <c:pt idx="57014">
                  <c:v>-57.8842</c:v>
                </c:pt>
                <c:pt idx="57015">
                  <c:v>-57.868200000000002</c:v>
                </c:pt>
                <c:pt idx="57016">
                  <c:v>-57.852200000000003</c:v>
                </c:pt>
                <c:pt idx="57017">
                  <c:v>-57.836199999999998</c:v>
                </c:pt>
                <c:pt idx="57018">
                  <c:v>-57.8202</c:v>
                </c:pt>
                <c:pt idx="57019">
                  <c:v>-57.804200000000002</c:v>
                </c:pt>
                <c:pt idx="57020">
                  <c:v>-57.788200000000003</c:v>
                </c:pt>
                <c:pt idx="57021">
                  <c:v>-57.772199999999998</c:v>
                </c:pt>
                <c:pt idx="57022">
                  <c:v>-57.7562</c:v>
                </c:pt>
                <c:pt idx="57023">
                  <c:v>-57.740200000000002</c:v>
                </c:pt>
                <c:pt idx="57024">
                  <c:v>-57.724200000000003</c:v>
                </c:pt>
                <c:pt idx="57025">
                  <c:v>-57.708199999999998</c:v>
                </c:pt>
                <c:pt idx="57026">
                  <c:v>-57.6922</c:v>
                </c:pt>
                <c:pt idx="57027">
                  <c:v>-57.676200000000001</c:v>
                </c:pt>
                <c:pt idx="57028">
                  <c:v>-57.660200000000003</c:v>
                </c:pt>
                <c:pt idx="57029">
                  <c:v>-57.644199999999998</c:v>
                </c:pt>
                <c:pt idx="57030">
                  <c:v>-57.6282</c:v>
                </c:pt>
                <c:pt idx="57031">
                  <c:v>-57.612200000000001</c:v>
                </c:pt>
                <c:pt idx="57032">
                  <c:v>-57.596200000000003</c:v>
                </c:pt>
                <c:pt idx="57033">
                  <c:v>-57.580199999999998</c:v>
                </c:pt>
                <c:pt idx="57034">
                  <c:v>-57.5642</c:v>
                </c:pt>
                <c:pt idx="57035">
                  <c:v>-57.548200000000001</c:v>
                </c:pt>
                <c:pt idx="57036">
                  <c:v>-57.532200000000003</c:v>
                </c:pt>
                <c:pt idx="57037">
                  <c:v>-57.516199999999998</c:v>
                </c:pt>
                <c:pt idx="57038">
                  <c:v>-57.5002</c:v>
                </c:pt>
                <c:pt idx="57039">
                  <c:v>-57.484200000000001</c:v>
                </c:pt>
                <c:pt idx="57040">
                  <c:v>-57.468200000000003</c:v>
                </c:pt>
                <c:pt idx="57041">
                  <c:v>-57.452199999999998</c:v>
                </c:pt>
                <c:pt idx="57042">
                  <c:v>-57.436199999999999</c:v>
                </c:pt>
                <c:pt idx="57043">
                  <c:v>-57.420200000000001</c:v>
                </c:pt>
                <c:pt idx="57044">
                  <c:v>-57.404200000000003</c:v>
                </c:pt>
                <c:pt idx="57045">
                  <c:v>-57.388199999999998</c:v>
                </c:pt>
                <c:pt idx="57046">
                  <c:v>-57.372199999999999</c:v>
                </c:pt>
                <c:pt idx="57047">
                  <c:v>-57.356200000000001</c:v>
                </c:pt>
                <c:pt idx="57048">
                  <c:v>-57.340200000000003</c:v>
                </c:pt>
                <c:pt idx="57049">
                  <c:v>-57.324199999999998</c:v>
                </c:pt>
                <c:pt idx="57050">
                  <c:v>-57.308199999999999</c:v>
                </c:pt>
                <c:pt idx="57051">
                  <c:v>-57.292200000000001</c:v>
                </c:pt>
                <c:pt idx="57052">
                  <c:v>-57.276200000000003</c:v>
                </c:pt>
                <c:pt idx="57053">
                  <c:v>-57.260199999999998</c:v>
                </c:pt>
                <c:pt idx="57054">
                  <c:v>-57.244199999999999</c:v>
                </c:pt>
                <c:pt idx="57055">
                  <c:v>-57.228200000000001</c:v>
                </c:pt>
                <c:pt idx="57056">
                  <c:v>-57.212200000000003</c:v>
                </c:pt>
                <c:pt idx="57057">
                  <c:v>-57.196199999999997</c:v>
                </c:pt>
                <c:pt idx="57058">
                  <c:v>-57.180199999999999</c:v>
                </c:pt>
                <c:pt idx="57059">
                  <c:v>-57.164200000000001</c:v>
                </c:pt>
                <c:pt idx="57060">
                  <c:v>-57.148200000000003</c:v>
                </c:pt>
                <c:pt idx="57061">
                  <c:v>-57.132199999999997</c:v>
                </c:pt>
                <c:pt idx="57062">
                  <c:v>-57.116199999999999</c:v>
                </c:pt>
                <c:pt idx="57063">
                  <c:v>-57.100200000000001</c:v>
                </c:pt>
                <c:pt idx="57064">
                  <c:v>-57.084200000000003</c:v>
                </c:pt>
                <c:pt idx="57065">
                  <c:v>-57.068199999999997</c:v>
                </c:pt>
                <c:pt idx="57066">
                  <c:v>-57.052199999999999</c:v>
                </c:pt>
                <c:pt idx="57067">
                  <c:v>-57.036200000000001</c:v>
                </c:pt>
                <c:pt idx="57068">
                  <c:v>-57.020200000000003</c:v>
                </c:pt>
                <c:pt idx="57069">
                  <c:v>-57.004199999999997</c:v>
                </c:pt>
                <c:pt idx="57070">
                  <c:v>-56.988199999999999</c:v>
                </c:pt>
                <c:pt idx="57071">
                  <c:v>-56.972200000000001</c:v>
                </c:pt>
                <c:pt idx="57072">
                  <c:v>-56.956200000000003</c:v>
                </c:pt>
                <c:pt idx="57073">
                  <c:v>-56.940199999999997</c:v>
                </c:pt>
                <c:pt idx="57074">
                  <c:v>-56.924199999999999</c:v>
                </c:pt>
                <c:pt idx="57075">
                  <c:v>-56.908200000000001</c:v>
                </c:pt>
                <c:pt idx="57076">
                  <c:v>-56.892200000000003</c:v>
                </c:pt>
                <c:pt idx="57077">
                  <c:v>-56.876199999999997</c:v>
                </c:pt>
                <c:pt idx="57078">
                  <c:v>-56.860199999999999</c:v>
                </c:pt>
                <c:pt idx="57079">
                  <c:v>-56.844200000000001</c:v>
                </c:pt>
                <c:pt idx="57080">
                  <c:v>-56.828200000000002</c:v>
                </c:pt>
                <c:pt idx="57081">
                  <c:v>-56.812199999999997</c:v>
                </c:pt>
                <c:pt idx="57082">
                  <c:v>-56.796199999999999</c:v>
                </c:pt>
                <c:pt idx="57083">
                  <c:v>-56.780200000000001</c:v>
                </c:pt>
                <c:pt idx="57084">
                  <c:v>-56.764200000000002</c:v>
                </c:pt>
                <c:pt idx="57085">
                  <c:v>-56.748199999999997</c:v>
                </c:pt>
                <c:pt idx="57086">
                  <c:v>-56.732199999999999</c:v>
                </c:pt>
                <c:pt idx="57087">
                  <c:v>-56.716200000000001</c:v>
                </c:pt>
                <c:pt idx="57088">
                  <c:v>-56.700200000000002</c:v>
                </c:pt>
                <c:pt idx="57089">
                  <c:v>-56.684199999999997</c:v>
                </c:pt>
                <c:pt idx="57090">
                  <c:v>-56.668300000000002</c:v>
                </c:pt>
                <c:pt idx="57091">
                  <c:v>-56.652299999999997</c:v>
                </c:pt>
                <c:pt idx="57092">
                  <c:v>-56.636299999999999</c:v>
                </c:pt>
                <c:pt idx="57093">
                  <c:v>-56.6203</c:v>
                </c:pt>
                <c:pt idx="57094">
                  <c:v>-56.604300000000002</c:v>
                </c:pt>
                <c:pt idx="57095">
                  <c:v>-56.588299999999997</c:v>
                </c:pt>
                <c:pt idx="57096">
                  <c:v>-56.572299999999998</c:v>
                </c:pt>
                <c:pt idx="57097">
                  <c:v>-56.5563</c:v>
                </c:pt>
                <c:pt idx="57098">
                  <c:v>-56.540300000000002</c:v>
                </c:pt>
                <c:pt idx="57099">
                  <c:v>-56.524299999999997</c:v>
                </c:pt>
                <c:pt idx="57100">
                  <c:v>-56.508299999999998</c:v>
                </c:pt>
                <c:pt idx="57101">
                  <c:v>-56.4923</c:v>
                </c:pt>
                <c:pt idx="57102">
                  <c:v>-56.476300000000002</c:v>
                </c:pt>
                <c:pt idx="57103">
                  <c:v>-56.460299999999997</c:v>
                </c:pt>
                <c:pt idx="57104">
                  <c:v>-56.444299999999998</c:v>
                </c:pt>
                <c:pt idx="57105">
                  <c:v>-56.4283</c:v>
                </c:pt>
                <c:pt idx="57106">
                  <c:v>-56.412300000000002</c:v>
                </c:pt>
                <c:pt idx="57107">
                  <c:v>-56.396299999999997</c:v>
                </c:pt>
                <c:pt idx="57108">
                  <c:v>-56.380299999999998</c:v>
                </c:pt>
                <c:pt idx="57109">
                  <c:v>-56.3643</c:v>
                </c:pt>
                <c:pt idx="57110">
                  <c:v>-56.348300000000002</c:v>
                </c:pt>
                <c:pt idx="57111">
                  <c:v>-56.332299999999996</c:v>
                </c:pt>
                <c:pt idx="57112">
                  <c:v>-56.316299999999998</c:v>
                </c:pt>
                <c:pt idx="57113">
                  <c:v>-56.3003</c:v>
                </c:pt>
                <c:pt idx="57114">
                  <c:v>-56.284300000000002</c:v>
                </c:pt>
                <c:pt idx="57115">
                  <c:v>-56.268300000000004</c:v>
                </c:pt>
                <c:pt idx="57116">
                  <c:v>-56.252299999999998</c:v>
                </c:pt>
                <c:pt idx="57117">
                  <c:v>-56.2363</c:v>
                </c:pt>
                <c:pt idx="57118">
                  <c:v>-56.220300000000002</c:v>
                </c:pt>
                <c:pt idx="57119">
                  <c:v>-56.204300000000003</c:v>
                </c:pt>
                <c:pt idx="57120">
                  <c:v>-56.188299999999998</c:v>
                </c:pt>
                <c:pt idx="57121">
                  <c:v>-56.1723</c:v>
                </c:pt>
                <c:pt idx="57122">
                  <c:v>-56.156300000000002</c:v>
                </c:pt>
                <c:pt idx="57123">
                  <c:v>-56.140300000000003</c:v>
                </c:pt>
                <c:pt idx="57124">
                  <c:v>-56.124299999999998</c:v>
                </c:pt>
                <c:pt idx="57125">
                  <c:v>-56.1083</c:v>
                </c:pt>
                <c:pt idx="57126">
                  <c:v>-56.092300000000002</c:v>
                </c:pt>
                <c:pt idx="57127">
                  <c:v>-56.076300000000003</c:v>
                </c:pt>
                <c:pt idx="57128">
                  <c:v>-56.060299999999998</c:v>
                </c:pt>
                <c:pt idx="57129">
                  <c:v>-56.0443</c:v>
                </c:pt>
                <c:pt idx="57130">
                  <c:v>-56.028300000000002</c:v>
                </c:pt>
                <c:pt idx="57131">
                  <c:v>-56.012300000000003</c:v>
                </c:pt>
                <c:pt idx="57132">
                  <c:v>-55.996299999999998</c:v>
                </c:pt>
                <c:pt idx="57133">
                  <c:v>-55.9803</c:v>
                </c:pt>
                <c:pt idx="57134">
                  <c:v>-55.964300000000001</c:v>
                </c:pt>
                <c:pt idx="57135">
                  <c:v>-55.948300000000003</c:v>
                </c:pt>
                <c:pt idx="57136">
                  <c:v>-55.932299999999998</c:v>
                </c:pt>
                <c:pt idx="57137">
                  <c:v>-55.9163</c:v>
                </c:pt>
                <c:pt idx="57138">
                  <c:v>-55.900300000000001</c:v>
                </c:pt>
                <c:pt idx="57139">
                  <c:v>-55.884300000000003</c:v>
                </c:pt>
                <c:pt idx="57140">
                  <c:v>-55.868299999999998</c:v>
                </c:pt>
                <c:pt idx="57141">
                  <c:v>-55.8523</c:v>
                </c:pt>
                <c:pt idx="57142">
                  <c:v>-55.836300000000001</c:v>
                </c:pt>
                <c:pt idx="57143">
                  <c:v>-55.820300000000003</c:v>
                </c:pt>
                <c:pt idx="57144">
                  <c:v>-55.804299999999998</c:v>
                </c:pt>
                <c:pt idx="57145">
                  <c:v>-55.7883</c:v>
                </c:pt>
                <c:pt idx="57146">
                  <c:v>-55.772300000000001</c:v>
                </c:pt>
                <c:pt idx="57147">
                  <c:v>-55.756300000000003</c:v>
                </c:pt>
                <c:pt idx="57148">
                  <c:v>-55.740299999999998</c:v>
                </c:pt>
                <c:pt idx="57149">
                  <c:v>-55.724299999999999</c:v>
                </c:pt>
                <c:pt idx="57150">
                  <c:v>-55.708300000000001</c:v>
                </c:pt>
                <c:pt idx="57151">
                  <c:v>-55.692300000000003</c:v>
                </c:pt>
                <c:pt idx="57152">
                  <c:v>-55.676299999999998</c:v>
                </c:pt>
                <c:pt idx="57153">
                  <c:v>-55.660299999999999</c:v>
                </c:pt>
                <c:pt idx="57154">
                  <c:v>-55.644300000000001</c:v>
                </c:pt>
                <c:pt idx="57155">
                  <c:v>-55.628300000000003</c:v>
                </c:pt>
                <c:pt idx="57156">
                  <c:v>-55.612299999999998</c:v>
                </c:pt>
                <c:pt idx="57157">
                  <c:v>-55.596299999999999</c:v>
                </c:pt>
                <c:pt idx="57158">
                  <c:v>-55.580300000000001</c:v>
                </c:pt>
                <c:pt idx="57159">
                  <c:v>-55.564300000000003</c:v>
                </c:pt>
                <c:pt idx="57160">
                  <c:v>-55.548299999999998</c:v>
                </c:pt>
                <c:pt idx="57161">
                  <c:v>-55.532299999999999</c:v>
                </c:pt>
                <c:pt idx="57162">
                  <c:v>-55.516300000000001</c:v>
                </c:pt>
                <c:pt idx="57163">
                  <c:v>-55.500300000000003</c:v>
                </c:pt>
                <c:pt idx="57164">
                  <c:v>-55.484299999999998</c:v>
                </c:pt>
                <c:pt idx="57165">
                  <c:v>-55.468299999999999</c:v>
                </c:pt>
                <c:pt idx="57166">
                  <c:v>-55.452300000000001</c:v>
                </c:pt>
                <c:pt idx="57167">
                  <c:v>-55.436300000000003</c:v>
                </c:pt>
                <c:pt idx="57168">
                  <c:v>-55.420299999999997</c:v>
                </c:pt>
                <c:pt idx="57169">
                  <c:v>-55.404299999999999</c:v>
                </c:pt>
                <c:pt idx="57170">
                  <c:v>-55.388300000000001</c:v>
                </c:pt>
                <c:pt idx="57171">
                  <c:v>-55.372300000000003</c:v>
                </c:pt>
                <c:pt idx="57172">
                  <c:v>-55.356299999999997</c:v>
                </c:pt>
                <c:pt idx="57173">
                  <c:v>-55.340299999999999</c:v>
                </c:pt>
                <c:pt idx="57174">
                  <c:v>-55.324300000000001</c:v>
                </c:pt>
                <c:pt idx="57175">
                  <c:v>-55.308300000000003</c:v>
                </c:pt>
                <c:pt idx="57176">
                  <c:v>-55.292400000000001</c:v>
                </c:pt>
                <c:pt idx="57177">
                  <c:v>-55.276400000000002</c:v>
                </c:pt>
                <c:pt idx="57178">
                  <c:v>-55.260399999999997</c:v>
                </c:pt>
                <c:pt idx="57179">
                  <c:v>-55.244399999999999</c:v>
                </c:pt>
                <c:pt idx="57180">
                  <c:v>-55.228400000000001</c:v>
                </c:pt>
                <c:pt idx="57181">
                  <c:v>-55.212400000000002</c:v>
                </c:pt>
                <c:pt idx="57182">
                  <c:v>-55.196399999999997</c:v>
                </c:pt>
                <c:pt idx="57183">
                  <c:v>-55.180399999999999</c:v>
                </c:pt>
                <c:pt idx="57184">
                  <c:v>-55.164400000000001</c:v>
                </c:pt>
                <c:pt idx="57185">
                  <c:v>-55.148400000000002</c:v>
                </c:pt>
                <c:pt idx="57186">
                  <c:v>-55.132399999999997</c:v>
                </c:pt>
                <c:pt idx="57187">
                  <c:v>-55.116399999999999</c:v>
                </c:pt>
                <c:pt idx="57188">
                  <c:v>-55.1004</c:v>
                </c:pt>
                <c:pt idx="57189">
                  <c:v>-55.084400000000002</c:v>
                </c:pt>
                <c:pt idx="57190">
                  <c:v>-55.068399999999997</c:v>
                </c:pt>
                <c:pt idx="57191">
                  <c:v>-55.052399999999999</c:v>
                </c:pt>
                <c:pt idx="57192">
                  <c:v>-55.0364</c:v>
                </c:pt>
                <c:pt idx="57193">
                  <c:v>-55.020400000000002</c:v>
                </c:pt>
                <c:pt idx="57194">
                  <c:v>-55.004399999999997</c:v>
                </c:pt>
                <c:pt idx="57195">
                  <c:v>-54.988399999999999</c:v>
                </c:pt>
                <c:pt idx="57196">
                  <c:v>-54.9724</c:v>
                </c:pt>
                <c:pt idx="57197">
                  <c:v>-54.956400000000002</c:v>
                </c:pt>
                <c:pt idx="57198">
                  <c:v>-54.940399999999997</c:v>
                </c:pt>
                <c:pt idx="57199">
                  <c:v>-54.924399999999999</c:v>
                </c:pt>
                <c:pt idx="57200">
                  <c:v>-54.9084</c:v>
                </c:pt>
                <c:pt idx="57201">
                  <c:v>-54.892400000000002</c:v>
                </c:pt>
                <c:pt idx="57202">
                  <c:v>-54.876399999999997</c:v>
                </c:pt>
                <c:pt idx="57203">
                  <c:v>-54.860399999999998</c:v>
                </c:pt>
                <c:pt idx="57204">
                  <c:v>-54.8444</c:v>
                </c:pt>
                <c:pt idx="57205">
                  <c:v>-54.828400000000002</c:v>
                </c:pt>
                <c:pt idx="57206">
                  <c:v>-54.812399999999997</c:v>
                </c:pt>
                <c:pt idx="57207">
                  <c:v>-54.796399999999998</c:v>
                </c:pt>
                <c:pt idx="57208">
                  <c:v>-54.7804</c:v>
                </c:pt>
                <c:pt idx="57209">
                  <c:v>-54.764400000000002</c:v>
                </c:pt>
                <c:pt idx="57210">
                  <c:v>-54.748399999999997</c:v>
                </c:pt>
                <c:pt idx="57211">
                  <c:v>-54.732399999999998</c:v>
                </c:pt>
                <c:pt idx="57212">
                  <c:v>-54.7164</c:v>
                </c:pt>
                <c:pt idx="57213">
                  <c:v>-54.700400000000002</c:v>
                </c:pt>
                <c:pt idx="57214">
                  <c:v>-54.684399999999997</c:v>
                </c:pt>
                <c:pt idx="57215">
                  <c:v>-54.668399999999998</c:v>
                </c:pt>
                <c:pt idx="57216">
                  <c:v>-54.6524</c:v>
                </c:pt>
                <c:pt idx="57217">
                  <c:v>-54.636400000000002</c:v>
                </c:pt>
                <c:pt idx="57218">
                  <c:v>-54.620399999999997</c:v>
                </c:pt>
                <c:pt idx="57219">
                  <c:v>-54.604399999999998</c:v>
                </c:pt>
                <c:pt idx="57220">
                  <c:v>-54.5884</c:v>
                </c:pt>
                <c:pt idx="57221">
                  <c:v>-54.572400000000002</c:v>
                </c:pt>
                <c:pt idx="57222">
                  <c:v>-54.556399999999996</c:v>
                </c:pt>
                <c:pt idx="57223">
                  <c:v>-54.540399999999998</c:v>
                </c:pt>
                <c:pt idx="57224">
                  <c:v>-54.5244</c:v>
                </c:pt>
                <c:pt idx="57225">
                  <c:v>-54.508400000000002</c:v>
                </c:pt>
                <c:pt idx="57226">
                  <c:v>-54.492400000000004</c:v>
                </c:pt>
                <c:pt idx="57227">
                  <c:v>-54.476399999999998</c:v>
                </c:pt>
                <c:pt idx="57228">
                  <c:v>-54.4604</c:v>
                </c:pt>
                <c:pt idx="57229">
                  <c:v>-54.444400000000002</c:v>
                </c:pt>
                <c:pt idx="57230">
                  <c:v>-54.428400000000003</c:v>
                </c:pt>
                <c:pt idx="57231">
                  <c:v>-54.412399999999998</c:v>
                </c:pt>
                <c:pt idx="57232">
                  <c:v>-54.3964</c:v>
                </c:pt>
                <c:pt idx="57233">
                  <c:v>-54.380400000000002</c:v>
                </c:pt>
                <c:pt idx="57234">
                  <c:v>-54.364400000000003</c:v>
                </c:pt>
                <c:pt idx="57235">
                  <c:v>-54.348399999999998</c:v>
                </c:pt>
                <c:pt idx="57236">
                  <c:v>-54.3324</c:v>
                </c:pt>
                <c:pt idx="57237">
                  <c:v>-54.316400000000002</c:v>
                </c:pt>
                <c:pt idx="57238">
                  <c:v>-54.300400000000003</c:v>
                </c:pt>
                <c:pt idx="57239">
                  <c:v>-54.284399999999998</c:v>
                </c:pt>
                <c:pt idx="57240">
                  <c:v>-54.2684</c:v>
                </c:pt>
                <c:pt idx="57241">
                  <c:v>-54.252400000000002</c:v>
                </c:pt>
                <c:pt idx="57242">
                  <c:v>-54.236400000000003</c:v>
                </c:pt>
                <c:pt idx="57243">
                  <c:v>-54.220399999999998</c:v>
                </c:pt>
                <c:pt idx="57244">
                  <c:v>-54.2044</c:v>
                </c:pt>
                <c:pt idx="57245">
                  <c:v>-54.188400000000001</c:v>
                </c:pt>
                <c:pt idx="57246">
                  <c:v>-54.172400000000003</c:v>
                </c:pt>
                <c:pt idx="57247">
                  <c:v>-54.156399999999998</c:v>
                </c:pt>
                <c:pt idx="57248">
                  <c:v>-54.1404</c:v>
                </c:pt>
                <c:pt idx="57249">
                  <c:v>-54.124400000000001</c:v>
                </c:pt>
                <c:pt idx="57250">
                  <c:v>-54.108400000000003</c:v>
                </c:pt>
                <c:pt idx="57251">
                  <c:v>-54.092399999999998</c:v>
                </c:pt>
                <c:pt idx="57252">
                  <c:v>-54.0764</c:v>
                </c:pt>
                <c:pt idx="57253">
                  <c:v>-54.060400000000001</c:v>
                </c:pt>
                <c:pt idx="57254">
                  <c:v>-54.044400000000003</c:v>
                </c:pt>
                <c:pt idx="57255">
                  <c:v>-54.028399999999998</c:v>
                </c:pt>
                <c:pt idx="57256">
                  <c:v>-54.0124</c:v>
                </c:pt>
                <c:pt idx="57257">
                  <c:v>-53.996400000000001</c:v>
                </c:pt>
                <c:pt idx="57258">
                  <c:v>-53.980400000000003</c:v>
                </c:pt>
                <c:pt idx="57259">
                  <c:v>-53.964399999999998</c:v>
                </c:pt>
                <c:pt idx="57260">
                  <c:v>-53.948399999999999</c:v>
                </c:pt>
                <c:pt idx="57261">
                  <c:v>-53.932400000000001</c:v>
                </c:pt>
                <c:pt idx="57262">
                  <c:v>-53.916499999999999</c:v>
                </c:pt>
                <c:pt idx="57263">
                  <c:v>-53.900500000000001</c:v>
                </c:pt>
                <c:pt idx="57264">
                  <c:v>-53.884500000000003</c:v>
                </c:pt>
                <c:pt idx="57265">
                  <c:v>-53.868499999999997</c:v>
                </c:pt>
                <c:pt idx="57266">
                  <c:v>-53.852499999999999</c:v>
                </c:pt>
                <c:pt idx="57267">
                  <c:v>-53.836500000000001</c:v>
                </c:pt>
                <c:pt idx="57268">
                  <c:v>-53.820500000000003</c:v>
                </c:pt>
                <c:pt idx="57269">
                  <c:v>-53.804499999999997</c:v>
                </c:pt>
                <c:pt idx="57270">
                  <c:v>-53.788499999999999</c:v>
                </c:pt>
                <c:pt idx="57271">
                  <c:v>-53.772500000000001</c:v>
                </c:pt>
                <c:pt idx="57272">
                  <c:v>-53.756500000000003</c:v>
                </c:pt>
                <c:pt idx="57273">
                  <c:v>-53.740499999999997</c:v>
                </c:pt>
                <c:pt idx="57274">
                  <c:v>-53.724499999999999</c:v>
                </c:pt>
                <c:pt idx="57275">
                  <c:v>-53.708500000000001</c:v>
                </c:pt>
                <c:pt idx="57276">
                  <c:v>-53.692500000000003</c:v>
                </c:pt>
                <c:pt idx="57277">
                  <c:v>-53.676499999999997</c:v>
                </c:pt>
                <c:pt idx="57278">
                  <c:v>-53.660499999999999</c:v>
                </c:pt>
                <c:pt idx="57279">
                  <c:v>-53.644500000000001</c:v>
                </c:pt>
                <c:pt idx="57280">
                  <c:v>-53.628500000000003</c:v>
                </c:pt>
                <c:pt idx="57281">
                  <c:v>-53.612499999999997</c:v>
                </c:pt>
                <c:pt idx="57282">
                  <c:v>-53.596499999999999</c:v>
                </c:pt>
                <c:pt idx="57283">
                  <c:v>-53.580500000000001</c:v>
                </c:pt>
                <c:pt idx="57284">
                  <c:v>-53.564500000000002</c:v>
                </c:pt>
                <c:pt idx="57285">
                  <c:v>-53.548499999999997</c:v>
                </c:pt>
                <c:pt idx="57286">
                  <c:v>-53.532499999999999</c:v>
                </c:pt>
                <c:pt idx="57287">
                  <c:v>-53.516500000000001</c:v>
                </c:pt>
                <c:pt idx="57288">
                  <c:v>-53.500500000000002</c:v>
                </c:pt>
                <c:pt idx="57289">
                  <c:v>-53.484499999999997</c:v>
                </c:pt>
                <c:pt idx="57290">
                  <c:v>-53.468499999999999</c:v>
                </c:pt>
                <c:pt idx="57291">
                  <c:v>-53.452500000000001</c:v>
                </c:pt>
                <c:pt idx="57292">
                  <c:v>-53.436500000000002</c:v>
                </c:pt>
                <c:pt idx="57293">
                  <c:v>-53.420499999999997</c:v>
                </c:pt>
                <c:pt idx="57294">
                  <c:v>-53.404499999999999</c:v>
                </c:pt>
                <c:pt idx="57295">
                  <c:v>-53.388500000000001</c:v>
                </c:pt>
                <c:pt idx="57296">
                  <c:v>-53.372500000000002</c:v>
                </c:pt>
                <c:pt idx="57297">
                  <c:v>-53.356499999999997</c:v>
                </c:pt>
                <c:pt idx="57298">
                  <c:v>-53.340499999999999</c:v>
                </c:pt>
                <c:pt idx="57299">
                  <c:v>-53.3245</c:v>
                </c:pt>
                <c:pt idx="57300">
                  <c:v>-53.308500000000002</c:v>
                </c:pt>
                <c:pt idx="57301">
                  <c:v>-53.292499999999997</c:v>
                </c:pt>
                <c:pt idx="57302">
                  <c:v>-53.276499999999999</c:v>
                </c:pt>
                <c:pt idx="57303">
                  <c:v>-53.2605</c:v>
                </c:pt>
                <c:pt idx="57304">
                  <c:v>-53.244500000000002</c:v>
                </c:pt>
                <c:pt idx="57305">
                  <c:v>-53.228499999999997</c:v>
                </c:pt>
                <c:pt idx="57306">
                  <c:v>-53.212499999999999</c:v>
                </c:pt>
                <c:pt idx="57307">
                  <c:v>-53.1965</c:v>
                </c:pt>
                <c:pt idx="57308">
                  <c:v>-53.180500000000002</c:v>
                </c:pt>
                <c:pt idx="57309">
                  <c:v>-53.164499999999997</c:v>
                </c:pt>
                <c:pt idx="57310">
                  <c:v>-53.148499999999999</c:v>
                </c:pt>
                <c:pt idx="57311">
                  <c:v>-53.1325</c:v>
                </c:pt>
                <c:pt idx="57312">
                  <c:v>-53.116500000000002</c:v>
                </c:pt>
                <c:pt idx="57313">
                  <c:v>-53.100499999999997</c:v>
                </c:pt>
                <c:pt idx="57314">
                  <c:v>-53.084499999999998</c:v>
                </c:pt>
                <c:pt idx="57315">
                  <c:v>-53.0685</c:v>
                </c:pt>
                <c:pt idx="57316">
                  <c:v>-53.052500000000002</c:v>
                </c:pt>
                <c:pt idx="57317">
                  <c:v>-53.036499999999997</c:v>
                </c:pt>
                <c:pt idx="57318">
                  <c:v>-53.020499999999998</c:v>
                </c:pt>
                <c:pt idx="57319">
                  <c:v>-53.0045</c:v>
                </c:pt>
                <c:pt idx="57320">
                  <c:v>-52.988500000000002</c:v>
                </c:pt>
                <c:pt idx="57321">
                  <c:v>-52.972499999999997</c:v>
                </c:pt>
                <c:pt idx="57322">
                  <c:v>-52.956499999999998</c:v>
                </c:pt>
                <c:pt idx="57323">
                  <c:v>-52.9405</c:v>
                </c:pt>
                <c:pt idx="57324">
                  <c:v>-52.924500000000002</c:v>
                </c:pt>
                <c:pt idx="57325">
                  <c:v>-52.908499999999997</c:v>
                </c:pt>
                <c:pt idx="57326">
                  <c:v>-52.892499999999998</c:v>
                </c:pt>
                <c:pt idx="57327">
                  <c:v>-52.8765</c:v>
                </c:pt>
                <c:pt idx="57328">
                  <c:v>-52.860500000000002</c:v>
                </c:pt>
                <c:pt idx="57329">
                  <c:v>-52.844499999999996</c:v>
                </c:pt>
                <c:pt idx="57330">
                  <c:v>-52.828499999999998</c:v>
                </c:pt>
                <c:pt idx="57331">
                  <c:v>-52.8125</c:v>
                </c:pt>
                <c:pt idx="57332">
                  <c:v>-52.796500000000002</c:v>
                </c:pt>
                <c:pt idx="57333">
                  <c:v>-52.780500000000004</c:v>
                </c:pt>
                <c:pt idx="57334">
                  <c:v>-52.764499999999998</c:v>
                </c:pt>
                <c:pt idx="57335">
                  <c:v>-52.7485</c:v>
                </c:pt>
                <c:pt idx="57336">
                  <c:v>-52.732500000000002</c:v>
                </c:pt>
                <c:pt idx="57337">
                  <c:v>-52.716500000000003</c:v>
                </c:pt>
                <c:pt idx="57338">
                  <c:v>-52.700499999999998</c:v>
                </c:pt>
                <c:pt idx="57339">
                  <c:v>-52.6845</c:v>
                </c:pt>
                <c:pt idx="57340">
                  <c:v>-52.668500000000002</c:v>
                </c:pt>
                <c:pt idx="57341">
                  <c:v>-52.652500000000003</c:v>
                </c:pt>
                <c:pt idx="57342">
                  <c:v>-52.636499999999998</c:v>
                </c:pt>
                <c:pt idx="57343">
                  <c:v>-52.6205</c:v>
                </c:pt>
                <c:pt idx="57344">
                  <c:v>-52.604500000000002</c:v>
                </c:pt>
                <c:pt idx="57345">
                  <c:v>-52.588500000000003</c:v>
                </c:pt>
                <c:pt idx="57346">
                  <c:v>-52.572499999999998</c:v>
                </c:pt>
                <c:pt idx="57347">
                  <c:v>-52.5565</c:v>
                </c:pt>
                <c:pt idx="57348">
                  <c:v>-52.540599999999998</c:v>
                </c:pt>
                <c:pt idx="57349">
                  <c:v>-52.5246</c:v>
                </c:pt>
                <c:pt idx="57350">
                  <c:v>-52.508600000000001</c:v>
                </c:pt>
                <c:pt idx="57351">
                  <c:v>-52.492600000000003</c:v>
                </c:pt>
                <c:pt idx="57352">
                  <c:v>-52.476599999999998</c:v>
                </c:pt>
                <c:pt idx="57353">
                  <c:v>-52.460599999999999</c:v>
                </c:pt>
                <c:pt idx="57354">
                  <c:v>-52.444600000000001</c:v>
                </c:pt>
                <c:pt idx="57355">
                  <c:v>-52.428600000000003</c:v>
                </c:pt>
                <c:pt idx="57356">
                  <c:v>-52.412599999999998</c:v>
                </c:pt>
                <c:pt idx="57357">
                  <c:v>-52.396599999999999</c:v>
                </c:pt>
                <c:pt idx="57358">
                  <c:v>-52.380600000000001</c:v>
                </c:pt>
                <c:pt idx="57359">
                  <c:v>-52.364600000000003</c:v>
                </c:pt>
                <c:pt idx="57360">
                  <c:v>-52.348599999999998</c:v>
                </c:pt>
                <c:pt idx="57361">
                  <c:v>-52.332599999999999</c:v>
                </c:pt>
                <c:pt idx="57362">
                  <c:v>-52.316600000000001</c:v>
                </c:pt>
                <c:pt idx="57363">
                  <c:v>-52.300600000000003</c:v>
                </c:pt>
                <c:pt idx="57364">
                  <c:v>-52.284599999999998</c:v>
                </c:pt>
                <c:pt idx="57365">
                  <c:v>-52.268599999999999</c:v>
                </c:pt>
                <c:pt idx="57366">
                  <c:v>-52.252600000000001</c:v>
                </c:pt>
                <c:pt idx="57367">
                  <c:v>-52.236600000000003</c:v>
                </c:pt>
                <c:pt idx="57368">
                  <c:v>-52.220599999999997</c:v>
                </c:pt>
                <c:pt idx="57369">
                  <c:v>-52.204599999999999</c:v>
                </c:pt>
                <c:pt idx="57370">
                  <c:v>-52.188600000000001</c:v>
                </c:pt>
                <c:pt idx="57371">
                  <c:v>-52.172600000000003</c:v>
                </c:pt>
                <c:pt idx="57372">
                  <c:v>-52.156599999999997</c:v>
                </c:pt>
                <c:pt idx="57373">
                  <c:v>-52.140599999999999</c:v>
                </c:pt>
                <c:pt idx="57374">
                  <c:v>-52.124600000000001</c:v>
                </c:pt>
                <c:pt idx="57375">
                  <c:v>-52.108600000000003</c:v>
                </c:pt>
                <c:pt idx="57376">
                  <c:v>-52.092599999999997</c:v>
                </c:pt>
                <c:pt idx="57377">
                  <c:v>-52.076599999999999</c:v>
                </c:pt>
                <c:pt idx="57378">
                  <c:v>-52.060600000000001</c:v>
                </c:pt>
                <c:pt idx="57379">
                  <c:v>-52.044600000000003</c:v>
                </c:pt>
                <c:pt idx="57380">
                  <c:v>-52.028599999999997</c:v>
                </c:pt>
                <c:pt idx="57381">
                  <c:v>-52.012599999999999</c:v>
                </c:pt>
                <c:pt idx="57382">
                  <c:v>-51.996600000000001</c:v>
                </c:pt>
                <c:pt idx="57383">
                  <c:v>-51.980600000000003</c:v>
                </c:pt>
                <c:pt idx="57384">
                  <c:v>-51.964599999999997</c:v>
                </c:pt>
                <c:pt idx="57385">
                  <c:v>-51.948599999999999</c:v>
                </c:pt>
                <c:pt idx="57386">
                  <c:v>-51.932600000000001</c:v>
                </c:pt>
                <c:pt idx="57387">
                  <c:v>-51.916600000000003</c:v>
                </c:pt>
                <c:pt idx="57388">
                  <c:v>-51.900599999999997</c:v>
                </c:pt>
                <c:pt idx="57389">
                  <c:v>-51.884599999999999</c:v>
                </c:pt>
                <c:pt idx="57390">
                  <c:v>-51.868600000000001</c:v>
                </c:pt>
                <c:pt idx="57391">
                  <c:v>-51.852600000000002</c:v>
                </c:pt>
                <c:pt idx="57392">
                  <c:v>-51.836599999999997</c:v>
                </c:pt>
                <c:pt idx="57393">
                  <c:v>-51.820599999999999</c:v>
                </c:pt>
                <c:pt idx="57394">
                  <c:v>-51.804600000000001</c:v>
                </c:pt>
                <c:pt idx="57395">
                  <c:v>-51.788600000000002</c:v>
                </c:pt>
                <c:pt idx="57396">
                  <c:v>-51.772599999999997</c:v>
                </c:pt>
                <c:pt idx="57397">
                  <c:v>-51.756599999999999</c:v>
                </c:pt>
                <c:pt idx="57398">
                  <c:v>-51.740600000000001</c:v>
                </c:pt>
                <c:pt idx="57399">
                  <c:v>-51.724600000000002</c:v>
                </c:pt>
                <c:pt idx="57400">
                  <c:v>-51.708599999999997</c:v>
                </c:pt>
                <c:pt idx="57401">
                  <c:v>-51.692599999999999</c:v>
                </c:pt>
                <c:pt idx="57402">
                  <c:v>-51.676600000000001</c:v>
                </c:pt>
                <c:pt idx="57403">
                  <c:v>-51.660600000000002</c:v>
                </c:pt>
                <c:pt idx="57404">
                  <c:v>-51.644599999999997</c:v>
                </c:pt>
                <c:pt idx="57405">
                  <c:v>-51.628599999999999</c:v>
                </c:pt>
                <c:pt idx="57406">
                  <c:v>-51.6126</c:v>
                </c:pt>
                <c:pt idx="57407">
                  <c:v>-51.596600000000002</c:v>
                </c:pt>
                <c:pt idx="57408">
                  <c:v>-51.580599999999997</c:v>
                </c:pt>
                <c:pt idx="57409">
                  <c:v>-51.564599999999999</c:v>
                </c:pt>
                <c:pt idx="57410">
                  <c:v>-51.5486</c:v>
                </c:pt>
                <c:pt idx="57411">
                  <c:v>-51.532600000000002</c:v>
                </c:pt>
                <c:pt idx="57412">
                  <c:v>-51.516599999999997</c:v>
                </c:pt>
                <c:pt idx="57413">
                  <c:v>-51.500599999999999</c:v>
                </c:pt>
                <c:pt idx="57414">
                  <c:v>-51.4846</c:v>
                </c:pt>
                <c:pt idx="57415">
                  <c:v>-51.468600000000002</c:v>
                </c:pt>
                <c:pt idx="57416">
                  <c:v>-51.452599999999997</c:v>
                </c:pt>
                <c:pt idx="57417">
                  <c:v>-51.436599999999999</c:v>
                </c:pt>
                <c:pt idx="57418">
                  <c:v>-51.4206</c:v>
                </c:pt>
                <c:pt idx="57419">
                  <c:v>-51.404600000000002</c:v>
                </c:pt>
                <c:pt idx="57420">
                  <c:v>-51.388599999999997</c:v>
                </c:pt>
                <c:pt idx="57421">
                  <c:v>-51.372599999999998</c:v>
                </c:pt>
                <c:pt idx="57422">
                  <c:v>-51.3566</c:v>
                </c:pt>
                <c:pt idx="57423">
                  <c:v>-51.340600000000002</c:v>
                </c:pt>
                <c:pt idx="57424">
                  <c:v>-51.324599999999997</c:v>
                </c:pt>
                <c:pt idx="57425">
                  <c:v>-51.308599999999998</c:v>
                </c:pt>
                <c:pt idx="57426">
                  <c:v>-51.2926</c:v>
                </c:pt>
                <c:pt idx="57427">
                  <c:v>-51.276600000000002</c:v>
                </c:pt>
                <c:pt idx="57428">
                  <c:v>-51.260599999999997</c:v>
                </c:pt>
                <c:pt idx="57429">
                  <c:v>-51.244599999999998</c:v>
                </c:pt>
                <c:pt idx="57430">
                  <c:v>-51.2286</c:v>
                </c:pt>
                <c:pt idx="57431">
                  <c:v>-51.212600000000002</c:v>
                </c:pt>
                <c:pt idx="57432">
                  <c:v>-51.196599999999997</c:v>
                </c:pt>
                <c:pt idx="57433">
                  <c:v>-51.180599999999998</c:v>
                </c:pt>
                <c:pt idx="57434">
                  <c:v>-51.1646</c:v>
                </c:pt>
                <c:pt idx="57435">
                  <c:v>-51.148699999999998</c:v>
                </c:pt>
                <c:pt idx="57436">
                  <c:v>-51.1327</c:v>
                </c:pt>
                <c:pt idx="57437">
                  <c:v>-51.116700000000002</c:v>
                </c:pt>
                <c:pt idx="57438">
                  <c:v>-51.100700000000003</c:v>
                </c:pt>
                <c:pt idx="57439">
                  <c:v>-51.084699999999998</c:v>
                </c:pt>
                <c:pt idx="57440">
                  <c:v>-51.0687</c:v>
                </c:pt>
                <c:pt idx="57441">
                  <c:v>-51.052700000000002</c:v>
                </c:pt>
                <c:pt idx="57442">
                  <c:v>-51.036700000000003</c:v>
                </c:pt>
                <c:pt idx="57443">
                  <c:v>-51.020699999999998</c:v>
                </c:pt>
                <c:pt idx="57444">
                  <c:v>-51.0047</c:v>
                </c:pt>
                <c:pt idx="57445">
                  <c:v>-50.988700000000001</c:v>
                </c:pt>
                <c:pt idx="57446">
                  <c:v>-50.972700000000003</c:v>
                </c:pt>
                <c:pt idx="57447">
                  <c:v>-50.956699999999998</c:v>
                </c:pt>
                <c:pt idx="57448">
                  <c:v>-50.9407</c:v>
                </c:pt>
                <c:pt idx="57449">
                  <c:v>-50.924700000000001</c:v>
                </c:pt>
                <c:pt idx="57450">
                  <c:v>-50.908700000000003</c:v>
                </c:pt>
                <c:pt idx="57451">
                  <c:v>-50.892699999999998</c:v>
                </c:pt>
                <c:pt idx="57452">
                  <c:v>-50.8767</c:v>
                </c:pt>
                <c:pt idx="57453">
                  <c:v>-50.860700000000001</c:v>
                </c:pt>
                <c:pt idx="57454">
                  <c:v>-50.844700000000003</c:v>
                </c:pt>
                <c:pt idx="57455">
                  <c:v>-50.828699999999998</c:v>
                </c:pt>
                <c:pt idx="57456">
                  <c:v>-50.8127</c:v>
                </c:pt>
                <c:pt idx="57457">
                  <c:v>-50.796700000000001</c:v>
                </c:pt>
                <c:pt idx="57458">
                  <c:v>-50.780700000000003</c:v>
                </c:pt>
                <c:pt idx="57459">
                  <c:v>-50.764699999999998</c:v>
                </c:pt>
                <c:pt idx="57460">
                  <c:v>-50.748699999999999</c:v>
                </c:pt>
                <c:pt idx="57461">
                  <c:v>-50.732700000000001</c:v>
                </c:pt>
                <c:pt idx="57462">
                  <c:v>-50.716700000000003</c:v>
                </c:pt>
                <c:pt idx="57463">
                  <c:v>-50.700699999999998</c:v>
                </c:pt>
                <c:pt idx="57464">
                  <c:v>-50.684699999999999</c:v>
                </c:pt>
                <c:pt idx="57465">
                  <c:v>-50.668700000000001</c:v>
                </c:pt>
                <c:pt idx="57466">
                  <c:v>-50.652700000000003</c:v>
                </c:pt>
                <c:pt idx="57467">
                  <c:v>-50.636699999999998</c:v>
                </c:pt>
                <c:pt idx="57468">
                  <c:v>-50.620699999999999</c:v>
                </c:pt>
                <c:pt idx="57469">
                  <c:v>-50.604700000000001</c:v>
                </c:pt>
                <c:pt idx="57470">
                  <c:v>-50.588700000000003</c:v>
                </c:pt>
                <c:pt idx="57471">
                  <c:v>-50.572699999999998</c:v>
                </c:pt>
                <c:pt idx="57472">
                  <c:v>-50.556699999999999</c:v>
                </c:pt>
                <c:pt idx="57473">
                  <c:v>-50.540700000000001</c:v>
                </c:pt>
                <c:pt idx="57474">
                  <c:v>-50.524700000000003</c:v>
                </c:pt>
                <c:pt idx="57475">
                  <c:v>-50.508699999999997</c:v>
                </c:pt>
                <c:pt idx="57476">
                  <c:v>-50.492699999999999</c:v>
                </c:pt>
                <c:pt idx="57477">
                  <c:v>-50.476700000000001</c:v>
                </c:pt>
                <c:pt idx="57478">
                  <c:v>-50.460700000000003</c:v>
                </c:pt>
                <c:pt idx="57479">
                  <c:v>-50.444699999999997</c:v>
                </c:pt>
                <c:pt idx="57480">
                  <c:v>-50.428699999999999</c:v>
                </c:pt>
                <c:pt idx="57481">
                  <c:v>-50.412700000000001</c:v>
                </c:pt>
                <c:pt idx="57482">
                  <c:v>-50.396700000000003</c:v>
                </c:pt>
                <c:pt idx="57483">
                  <c:v>-50.380699999999997</c:v>
                </c:pt>
                <c:pt idx="57484">
                  <c:v>-50.364699999999999</c:v>
                </c:pt>
                <c:pt idx="57485">
                  <c:v>-50.348700000000001</c:v>
                </c:pt>
                <c:pt idx="57486">
                  <c:v>-50.332700000000003</c:v>
                </c:pt>
                <c:pt idx="57487">
                  <c:v>-50.316699999999997</c:v>
                </c:pt>
                <c:pt idx="57488">
                  <c:v>-50.300699999999999</c:v>
                </c:pt>
                <c:pt idx="57489">
                  <c:v>-50.284700000000001</c:v>
                </c:pt>
                <c:pt idx="57490">
                  <c:v>-50.268700000000003</c:v>
                </c:pt>
                <c:pt idx="57491">
                  <c:v>-50.252699999999997</c:v>
                </c:pt>
                <c:pt idx="57492">
                  <c:v>-50.236699999999999</c:v>
                </c:pt>
                <c:pt idx="57493">
                  <c:v>-50.220700000000001</c:v>
                </c:pt>
                <c:pt idx="57494">
                  <c:v>-50.204700000000003</c:v>
                </c:pt>
                <c:pt idx="57495">
                  <c:v>-50.188699999999997</c:v>
                </c:pt>
                <c:pt idx="57496">
                  <c:v>-50.172699999999999</c:v>
                </c:pt>
                <c:pt idx="57497">
                  <c:v>-50.156700000000001</c:v>
                </c:pt>
                <c:pt idx="57498">
                  <c:v>-50.140700000000002</c:v>
                </c:pt>
                <c:pt idx="57499">
                  <c:v>-50.124699999999997</c:v>
                </c:pt>
                <c:pt idx="57500">
                  <c:v>-50.108699999999999</c:v>
                </c:pt>
                <c:pt idx="57501">
                  <c:v>-50.092700000000001</c:v>
                </c:pt>
                <c:pt idx="57502">
                  <c:v>-50.076700000000002</c:v>
                </c:pt>
                <c:pt idx="57503">
                  <c:v>-50.060699999999997</c:v>
                </c:pt>
                <c:pt idx="57504">
                  <c:v>-50.044699999999999</c:v>
                </c:pt>
                <c:pt idx="57505">
                  <c:v>-50.028700000000001</c:v>
                </c:pt>
                <c:pt idx="57506">
                  <c:v>-50.012700000000002</c:v>
                </c:pt>
                <c:pt idx="57507">
                  <c:v>-49.996699999999997</c:v>
                </c:pt>
                <c:pt idx="57508">
                  <c:v>-49.980699999999999</c:v>
                </c:pt>
                <c:pt idx="57509">
                  <c:v>-49.964700000000001</c:v>
                </c:pt>
                <c:pt idx="57510">
                  <c:v>-49.948700000000002</c:v>
                </c:pt>
                <c:pt idx="57511">
                  <c:v>-49.932699999999997</c:v>
                </c:pt>
                <c:pt idx="57512">
                  <c:v>-49.916699999999999</c:v>
                </c:pt>
                <c:pt idx="57513">
                  <c:v>-49.900700000000001</c:v>
                </c:pt>
                <c:pt idx="57514">
                  <c:v>-49.884700000000002</c:v>
                </c:pt>
                <c:pt idx="57515">
                  <c:v>-49.868699999999997</c:v>
                </c:pt>
                <c:pt idx="57516">
                  <c:v>-49.852699999999999</c:v>
                </c:pt>
                <c:pt idx="57517">
                  <c:v>-49.8367</c:v>
                </c:pt>
                <c:pt idx="57518">
                  <c:v>-49.820700000000002</c:v>
                </c:pt>
                <c:pt idx="57519">
                  <c:v>-49.804699999999997</c:v>
                </c:pt>
                <c:pt idx="57520">
                  <c:v>-49.788699999999999</c:v>
                </c:pt>
                <c:pt idx="57521">
                  <c:v>-49.772799999999997</c:v>
                </c:pt>
                <c:pt idx="57522">
                  <c:v>-49.756799999999998</c:v>
                </c:pt>
                <c:pt idx="57523">
                  <c:v>-49.7408</c:v>
                </c:pt>
                <c:pt idx="57524">
                  <c:v>-49.724800000000002</c:v>
                </c:pt>
                <c:pt idx="57525">
                  <c:v>-49.708799999999997</c:v>
                </c:pt>
                <c:pt idx="57526">
                  <c:v>-49.692799999999998</c:v>
                </c:pt>
                <c:pt idx="57527">
                  <c:v>-49.6768</c:v>
                </c:pt>
                <c:pt idx="57528">
                  <c:v>-49.660800000000002</c:v>
                </c:pt>
                <c:pt idx="57529">
                  <c:v>-49.644799999999996</c:v>
                </c:pt>
                <c:pt idx="57530">
                  <c:v>-49.628799999999998</c:v>
                </c:pt>
                <c:pt idx="57531">
                  <c:v>-49.6128</c:v>
                </c:pt>
                <c:pt idx="57532">
                  <c:v>-49.596800000000002</c:v>
                </c:pt>
                <c:pt idx="57533">
                  <c:v>-49.580800000000004</c:v>
                </c:pt>
                <c:pt idx="57534">
                  <c:v>-49.564799999999998</c:v>
                </c:pt>
                <c:pt idx="57535">
                  <c:v>-49.5488</c:v>
                </c:pt>
                <c:pt idx="57536">
                  <c:v>-49.532800000000002</c:v>
                </c:pt>
                <c:pt idx="57537">
                  <c:v>-49.516800000000003</c:v>
                </c:pt>
                <c:pt idx="57538">
                  <c:v>-49.500799999999998</c:v>
                </c:pt>
                <c:pt idx="57539">
                  <c:v>-49.4848</c:v>
                </c:pt>
                <c:pt idx="57540">
                  <c:v>-49.468800000000002</c:v>
                </c:pt>
                <c:pt idx="57541">
                  <c:v>-49.452800000000003</c:v>
                </c:pt>
                <c:pt idx="57542">
                  <c:v>-49.436799999999998</c:v>
                </c:pt>
                <c:pt idx="57543">
                  <c:v>-49.4208</c:v>
                </c:pt>
                <c:pt idx="57544">
                  <c:v>-49.404800000000002</c:v>
                </c:pt>
                <c:pt idx="57545">
                  <c:v>-49.388800000000003</c:v>
                </c:pt>
                <c:pt idx="57546">
                  <c:v>-49.372799999999998</c:v>
                </c:pt>
                <c:pt idx="57547">
                  <c:v>-49.3568</c:v>
                </c:pt>
                <c:pt idx="57548">
                  <c:v>-49.340800000000002</c:v>
                </c:pt>
                <c:pt idx="57549">
                  <c:v>-49.324800000000003</c:v>
                </c:pt>
                <c:pt idx="57550">
                  <c:v>-49.308799999999998</c:v>
                </c:pt>
                <c:pt idx="57551">
                  <c:v>-49.2928</c:v>
                </c:pt>
                <c:pt idx="57552">
                  <c:v>-49.276800000000001</c:v>
                </c:pt>
                <c:pt idx="57553">
                  <c:v>-49.260800000000003</c:v>
                </c:pt>
                <c:pt idx="57554">
                  <c:v>-49.244799999999998</c:v>
                </c:pt>
                <c:pt idx="57555">
                  <c:v>-49.2288</c:v>
                </c:pt>
                <c:pt idx="57556">
                  <c:v>-49.212800000000001</c:v>
                </c:pt>
                <c:pt idx="57557">
                  <c:v>-49.196800000000003</c:v>
                </c:pt>
                <c:pt idx="57558">
                  <c:v>-49.180799999999998</c:v>
                </c:pt>
                <c:pt idx="57559">
                  <c:v>-49.1648</c:v>
                </c:pt>
                <c:pt idx="57560">
                  <c:v>-49.148800000000001</c:v>
                </c:pt>
                <c:pt idx="57561">
                  <c:v>-49.132800000000003</c:v>
                </c:pt>
                <c:pt idx="57562">
                  <c:v>-49.116799999999998</c:v>
                </c:pt>
                <c:pt idx="57563">
                  <c:v>-49.1008</c:v>
                </c:pt>
                <c:pt idx="57564">
                  <c:v>-49.084800000000001</c:v>
                </c:pt>
                <c:pt idx="57565">
                  <c:v>-49.068800000000003</c:v>
                </c:pt>
                <c:pt idx="57566">
                  <c:v>-49.052799999999998</c:v>
                </c:pt>
                <c:pt idx="57567">
                  <c:v>-49.036799999999999</c:v>
                </c:pt>
                <c:pt idx="57568">
                  <c:v>-49.020800000000001</c:v>
                </c:pt>
                <c:pt idx="57569">
                  <c:v>-49.004800000000003</c:v>
                </c:pt>
                <c:pt idx="57570">
                  <c:v>-48.988799999999998</c:v>
                </c:pt>
                <c:pt idx="57571">
                  <c:v>-48.972799999999999</c:v>
                </c:pt>
                <c:pt idx="57572">
                  <c:v>-48.956800000000001</c:v>
                </c:pt>
                <c:pt idx="57573">
                  <c:v>-48.940800000000003</c:v>
                </c:pt>
                <c:pt idx="57574">
                  <c:v>-48.924799999999998</c:v>
                </c:pt>
                <c:pt idx="57575">
                  <c:v>-48.908799999999999</c:v>
                </c:pt>
                <c:pt idx="57576">
                  <c:v>-48.892800000000001</c:v>
                </c:pt>
                <c:pt idx="57577">
                  <c:v>-48.876800000000003</c:v>
                </c:pt>
                <c:pt idx="57578">
                  <c:v>-48.860799999999998</c:v>
                </c:pt>
                <c:pt idx="57579">
                  <c:v>-48.844799999999999</c:v>
                </c:pt>
                <c:pt idx="57580">
                  <c:v>-48.828800000000001</c:v>
                </c:pt>
                <c:pt idx="57581">
                  <c:v>-48.812800000000003</c:v>
                </c:pt>
                <c:pt idx="57582">
                  <c:v>-48.796799999999998</c:v>
                </c:pt>
                <c:pt idx="57583">
                  <c:v>-48.780799999999999</c:v>
                </c:pt>
                <c:pt idx="57584">
                  <c:v>-48.764800000000001</c:v>
                </c:pt>
                <c:pt idx="57585">
                  <c:v>-48.748800000000003</c:v>
                </c:pt>
                <c:pt idx="57586">
                  <c:v>-48.732799999999997</c:v>
                </c:pt>
                <c:pt idx="57587">
                  <c:v>-48.716799999999999</c:v>
                </c:pt>
                <c:pt idx="57588">
                  <c:v>-48.700800000000001</c:v>
                </c:pt>
                <c:pt idx="57589">
                  <c:v>-48.684800000000003</c:v>
                </c:pt>
                <c:pt idx="57590">
                  <c:v>-48.668799999999997</c:v>
                </c:pt>
                <c:pt idx="57591">
                  <c:v>-48.652799999999999</c:v>
                </c:pt>
                <c:pt idx="57592">
                  <c:v>-48.636800000000001</c:v>
                </c:pt>
                <c:pt idx="57593">
                  <c:v>-48.620800000000003</c:v>
                </c:pt>
                <c:pt idx="57594">
                  <c:v>-48.604799999999997</c:v>
                </c:pt>
                <c:pt idx="57595">
                  <c:v>-48.588799999999999</c:v>
                </c:pt>
                <c:pt idx="57596">
                  <c:v>-48.572800000000001</c:v>
                </c:pt>
                <c:pt idx="57597">
                  <c:v>-48.556800000000003</c:v>
                </c:pt>
                <c:pt idx="57598">
                  <c:v>-48.540799999999997</c:v>
                </c:pt>
                <c:pt idx="57599">
                  <c:v>-48.524799999999999</c:v>
                </c:pt>
                <c:pt idx="57600">
                  <c:v>-48.508800000000001</c:v>
                </c:pt>
                <c:pt idx="57601">
                  <c:v>-48.492800000000003</c:v>
                </c:pt>
                <c:pt idx="57602">
                  <c:v>-48.476799999999997</c:v>
                </c:pt>
                <c:pt idx="57603">
                  <c:v>-48.460799999999999</c:v>
                </c:pt>
                <c:pt idx="57604">
                  <c:v>-48.444800000000001</c:v>
                </c:pt>
                <c:pt idx="57605">
                  <c:v>-48.428800000000003</c:v>
                </c:pt>
                <c:pt idx="57606">
                  <c:v>-48.412799999999997</c:v>
                </c:pt>
                <c:pt idx="57607">
                  <c:v>-48.396900000000002</c:v>
                </c:pt>
                <c:pt idx="57608">
                  <c:v>-48.380899999999997</c:v>
                </c:pt>
                <c:pt idx="57609">
                  <c:v>-48.364899999999999</c:v>
                </c:pt>
                <c:pt idx="57610">
                  <c:v>-48.3489</c:v>
                </c:pt>
                <c:pt idx="57611">
                  <c:v>-48.332900000000002</c:v>
                </c:pt>
                <c:pt idx="57612">
                  <c:v>-48.316899999999997</c:v>
                </c:pt>
                <c:pt idx="57613">
                  <c:v>-48.300899999999999</c:v>
                </c:pt>
                <c:pt idx="57614">
                  <c:v>-48.2849</c:v>
                </c:pt>
                <c:pt idx="57615">
                  <c:v>-48.268900000000002</c:v>
                </c:pt>
                <c:pt idx="57616">
                  <c:v>-48.252899999999997</c:v>
                </c:pt>
                <c:pt idx="57617">
                  <c:v>-48.236899999999999</c:v>
                </c:pt>
                <c:pt idx="57618">
                  <c:v>-48.2209</c:v>
                </c:pt>
                <c:pt idx="57619">
                  <c:v>-48.204900000000002</c:v>
                </c:pt>
                <c:pt idx="57620">
                  <c:v>-48.188899999999997</c:v>
                </c:pt>
                <c:pt idx="57621">
                  <c:v>-48.172899999999998</c:v>
                </c:pt>
                <c:pt idx="57622">
                  <c:v>-48.1569</c:v>
                </c:pt>
                <c:pt idx="57623">
                  <c:v>-48.140900000000002</c:v>
                </c:pt>
                <c:pt idx="57624">
                  <c:v>-48.124899999999997</c:v>
                </c:pt>
                <c:pt idx="57625">
                  <c:v>-48.108899999999998</c:v>
                </c:pt>
                <c:pt idx="57626">
                  <c:v>-48.0929</c:v>
                </c:pt>
                <c:pt idx="57627">
                  <c:v>-48.076900000000002</c:v>
                </c:pt>
                <c:pt idx="57628">
                  <c:v>-48.060899999999997</c:v>
                </c:pt>
                <c:pt idx="57629">
                  <c:v>-48.044899999999998</c:v>
                </c:pt>
                <c:pt idx="57630">
                  <c:v>-48.0289</c:v>
                </c:pt>
                <c:pt idx="57631">
                  <c:v>-48.012900000000002</c:v>
                </c:pt>
                <c:pt idx="57632">
                  <c:v>-47.996899999999997</c:v>
                </c:pt>
                <c:pt idx="57633">
                  <c:v>-47.980899999999998</c:v>
                </c:pt>
                <c:pt idx="57634">
                  <c:v>-47.9649</c:v>
                </c:pt>
                <c:pt idx="57635">
                  <c:v>-47.948900000000002</c:v>
                </c:pt>
                <c:pt idx="57636">
                  <c:v>-47.932899999999997</c:v>
                </c:pt>
                <c:pt idx="57637">
                  <c:v>-47.916899999999998</c:v>
                </c:pt>
                <c:pt idx="57638">
                  <c:v>-47.9009</c:v>
                </c:pt>
                <c:pt idx="57639">
                  <c:v>-47.884900000000002</c:v>
                </c:pt>
                <c:pt idx="57640">
                  <c:v>-47.868899999999996</c:v>
                </c:pt>
                <c:pt idx="57641">
                  <c:v>-47.852899999999998</c:v>
                </c:pt>
                <c:pt idx="57642">
                  <c:v>-47.8369</c:v>
                </c:pt>
                <c:pt idx="57643">
                  <c:v>-47.820900000000002</c:v>
                </c:pt>
                <c:pt idx="57644">
                  <c:v>-47.804900000000004</c:v>
                </c:pt>
                <c:pt idx="57645">
                  <c:v>-47.788899999999998</c:v>
                </c:pt>
                <c:pt idx="57646">
                  <c:v>-47.7729</c:v>
                </c:pt>
                <c:pt idx="57647">
                  <c:v>-47.756900000000002</c:v>
                </c:pt>
                <c:pt idx="57648">
                  <c:v>-47.740900000000003</c:v>
                </c:pt>
                <c:pt idx="57649">
                  <c:v>-47.724899999999998</c:v>
                </c:pt>
                <c:pt idx="57650">
                  <c:v>-47.7089</c:v>
                </c:pt>
                <c:pt idx="57651">
                  <c:v>-47.692900000000002</c:v>
                </c:pt>
                <c:pt idx="57652">
                  <c:v>-47.676900000000003</c:v>
                </c:pt>
                <c:pt idx="57653">
                  <c:v>-47.660899999999998</c:v>
                </c:pt>
                <c:pt idx="57654">
                  <c:v>-47.6449</c:v>
                </c:pt>
                <c:pt idx="57655">
                  <c:v>-47.628900000000002</c:v>
                </c:pt>
                <c:pt idx="57656">
                  <c:v>-47.612900000000003</c:v>
                </c:pt>
                <c:pt idx="57657">
                  <c:v>-47.596899999999998</c:v>
                </c:pt>
                <c:pt idx="57658">
                  <c:v>-47.5809</c:v>
                </c:pt>
                <c:pt idx="57659">
                  <c:v>-47.564900000000002</c:v>
                </c:pt>
                <c:pt idx="57660">
                  <c:v>-47.548900000000003</c:v>
                </c:pt>
                <c:pt idx="57661">
                  <c:v>-47.532899999999998</c:v>
                </c:pt>
                <c:pt idx="57662">
                  <c:v>-47.5169</c:v>
                </c:pt>
                <c:pt idx="57663">
                  <c:v>-47.500900000000001</c:v>
                </c:pt>
                <c:pt idx="57664">
                  <c:v>-47.484900000000003</c:v>
                </c:pt>
                <c:pt idx="57665">
                  <c:v>-47.468899999999998</c:v>
                </c:pt>
                <c:pt idx="57666">
                  <c:v>-47.4529</c:v>
                </c:pt>
                <c:pt idx="57667">
                  <c:v>-47.436900000000001</c:v>
                </c:pt>
                <c:pt idx="57668">
                  <c:v>-47.420900000000003</c:v>
                </c:pt>
                <c:pt idx="57669">
                  <c:v>-47.404899999999998</c:v>
                </c:pt>
                <c:pt idx="57670">
                  <c:v>-47.3889</c:v>
                </c:pt>
                <c:pt idx="57671">
                  <c:v>-47.372900000000001</c:v>
                </c:pt>
                <c:pt idx="57672">
                  <c:v>-47.356900000000003</c:v>
                </c:pt>
                <c:pt idx="57673">
                  <c:v>-47.340899999999998</c:v>
                </c:pt>
                <c:pt idx="57674">
                  <c:v>-47.3249</c:v>
                </c:pt>
                <c:pt idx="57675">
                  <c:v>-47.308900000000001</c:v>
                </c:pt>
                <c:pt idx="57676">
                  <c:v>-47.292900000000003</c:v>
                </c:pt>
                <c:pt idx="57677">
                  <c:v>-47.276899999999998</c:v>
                </c:pt>
                <c:pt idx="57678">
                  <c:v>-47.260899999999999</c:v>
                </c:pt>
                <c:pt idx="57679">
                  <c:v>-47.244900000000001</c:v>
                </c:pt>
                <c:pt idx="57680">
                  <c:v>-47.228900000000003</c:v>
                </c:pt>
                <c:pt idx="57681">
                  <c:v>-47.212899999999998</c:v>
                </c:pt>
                <c:pt idx="57682">
                  <c:v>-47.196899999999999</c:v>
                </c:pt>
                <c:pt idx="57683">
                  <c:v>-47.180900000000001</c:v>
                </c:pt>
                <c:pt idx="57684">
                  <c:v>-47.164900000000003</c:v>
                </c:pt>
                <c:pt idx="57685">
                  <c:v>-47.148899999999998</c:v>
                </c:pt>
                <c:pt idx="57686">
                  <c:v>-47.132899999999999</c:v>
                </c:pt>
                <c:pt idx="57687">
                  <c:v>-47.116900000000001</c:v>
                </c:pt>
                <c:pt idx="57688">
                  <c:v>-47.100900000000003</c:v>
                </c:pt>
                <c:pt idx="57689">
                  <c:v>-47.084899999999998</c:v>
                </c:pt>
                <c:pt idx="57690">
                  <c:v>-47.068899999999999</c:v>
                </c:pt>
                <c:pt idx="57691">
                  <c:v>-47.052900000000001</c:v>
                </c:pt>
                <c:pt idx="57692">
                  <c:v>-47.036900000000003</c:v>
                </c:pt>
                <c:pt idx="57693">
                  <c:v>-47.021000000000001</c:v>
                </c:pt>
                <c:pt idx="57694">
                  <c:v>-47.005000000000003</c:v>
                </c:pt>
                <c:pt idx="57695">
                  <c:v>-46.988999999999997</c:v>
                </c:pt>
                <c:pt idx="57696">
                  <c:v>-46.972999999999999</c:v>
                </c:pt>
                <c:pt idx="57697">
                  <c:v>-46.957000000000001</c:v>
                </c:pt>
                <c:pt idx="57698">
                  <c:v>-46.941000000000003</c:v>
                </c:pt>
                <c:pt idx="57699">
                  <c:v>-46.924999999999997</c:v>
                </c:pt>
                <c:pt idx="57700">
                  <c:v>-46.908999999999999</c:v>
                </c:pt>
                <c:pt idx="57701">
                  <c:v>-46.893000000000001</c:v>
                </c:pt>
                <c:pt idx="57702">
                  <c:v>-46.877000000000002</c:v>
                </c:pt>
                <c:pt idx="57703">
                  <c:v>-46.860999999999997</c:v>
                </c:pt>
                <c:pt idx="57704">
                  <c:v>-46.844999999999999</c:v>
                </c:pt>
                <c:pt idx="57705">
                  <c:v>-46.829000000000001</c:v>
                </c:pt>
                <c:pt idx="57706">
                  <c:v>-46.813000000000002</c:v>
                </c:pt>
                <c:pt idx="57707">
                  <c:v>-46.796999999999997</c:v>
                </c:pt>
                <c:pt idx="57708">
                  <c:v>-46.780999999999999</c:v>
                </c:pt>
                <c:pt idx="57709">
                  <c:v>-46.765000000000001</c:v>
                </c:pt>
                <c:pt idx="57710">
                  <c:v>-46.749000000000002</c:v>
                </c:pt>
                <c:pt idx="57711">
                  <c:v>-46.732999999999997</c:v>
                </c:pt>
                <c:pt idx="57712">
                  <c:v>-46.716999999999999</c:v>
                </c:pt>
                <c:pt idx="57713">
                  <c:v>-46.701000000000001</c:v>
                </c:pt>
                <c:pt idx="57714">
                  <c:v>-46.685000000000002</c:v>
                </c:pt>
                <c:pt idx="57715">
                  <c:v>-46.668999999999997</c:v>
                </c:pt>
                <c:pt idx="57716">
                  <c:v>-46.652999999999999</c:v>
                </c:pt>
                <c:pt idx="57717">
                  <c:v>-46.637</c:v>
                </c:pt>
                <c:pt idx="57718">
                  <c:v>-46.621000000000002</c:v>
                </c:pt>
                <c:pt idx="57719">
                  <c:v>-46.604999999999997</c:v>
                </c:pt>
                <c:pt idx="57720">
                  <c:v>-46.588999999999999</c:v>
                </c:pt>
                <c:pt idx="57721">
                  <c:v>-46.573</c:v>
                </c:pt>
                <c:pt idx="57722">
                  <c:v>-46.557000000000002</c:v>
                </c:pt>
                <c:pt idx="57723">
                  <c:v>-46.540999999999997</c:v>
                </c:pt>
                <c:pt idx="57724">
                  <c:v>-46.524999999999999</c:v>
                </c:pt>
                <c:pt idx="57725">
                  <c:v>-46.509</c:v>
                </c:pt>
                <c:pt idx="57726">
                  <c:v>-46.493000000000002</c:v>
                </c:pt>
                <c:pt idx="57727">
                  <c:v>-46.476999999999997</c:v>
                </c:pt>
                <c:pt idx="57728">
                  <c:v>-46.460999999999999</c:v>
                </c:pt>
                <c:pt idx="57729">
                  <c:v>-46.445</c:v>
                </c:pt>
                <c:pt idx="57730">
                  <c:v>-46.429000000000002</c:v>
                </c:pt>
                <c:pt idx="57731">
                  <c:v>-46.412999999999997</c:v>
                </c:pt>
                <c:pt idx="57732">
                  <c:v>-46.396999999999998</c:v>
                </c:pt>
                <c:pt idx="57733">
                  <c:v>-46.381</c:v>
                </c:pt>
                <c:pt idx="57734">
                  <c:v>-46.365000000000002</c:v>
                </c:pt>
                <c:pt idx="57735">
                  <c:v>-46.348999999999997</c:v>
                </c:pt>
                <c:pt idx="57736">
                  <c:v>-46.332999999999998</c:v>
                </c:pt>
                <c:pt idx="57737">
                  <c:v>-46.317</c:v>
                </c:pt>
                <c:pt idx="57738">
                  <c:v>-46.301000000000002</c:v>
                </c:pt>
                <c:pt idx="57739">
                  <c:v>-46.284999999999997</c:v>
                </c:pt>
                <c:pt idx="57740">
                  <c:v>-46.268999999999998</c:v>
                </c:pt>
                <c:pt idx="57741">
                  <c:v>-46.253</c:v>
                </c:pt>
                <c:pt idx="57742">
                  <c:v>-46.237000000000002</c:v>
                </c:pt>
                <c:pt idx="57743">
                  <c:v>-46.220999999999997</c:v>
                </c:pt>
                <c:pt idx="57744">
                  <c:v>-46.204999999999998</c:v>
                </c:pt>
                <c:pt idx="57745">
                  <c:v>-46.189</c:v>
                </c:pt>
                <c:pt idx="57746">
                  <c:v>-46.173000000000002</c:v>
                </c:pt>
                <c:pt idx="57747">
                  <c:v>-46.156999999999996</c:v>
                </c:pt>
                <c:pt idx="57748">
                  <c:v>-46.140999999999998</c:v>
                </c:pt>
                <c:pt idx="57749">
                  <c:v>-46.125</c:v>
                </c:pt>
                <c:pt idx="57750">
                  <c:v>-46.109000000000002</c:v>
                </c:pt>
                <c:pt idx="57751">
                  <c:v>-46.093000000000004</c:v>
                </c:pt>
                <c:pt idx="57752">
                  <c:v>-46.076999999999998</c:v>
                </c:pt>
                <c:pt idx="57753">
                  <c:v>-46.061</c:v>
                </c:pt>
                <c:pt idx="57754">
                  <c:v>-46.045000000000002</c:v>
                </c:pt>
                <c:pt idx="57755">
                  <c:v>-46.029000000000003</c:v>
                </c:pt>
                <c:pt idx="57756">
                  <c:v>-46.012999999999998</c:v>
                </c:pt>
                <c:pt idx="57757">
                  <c:v>-45.997</c:v>
                </c:pt>
                <c:pt idx="57758">
                  <c:v>-45.981000000000002</c:v>
                </c:pt>
                <c:pt idx="57759">
                  <c:v>-45.965000000000003</c:v>
                </c:pt>
                <c:pt idx="57760">
                  <c:v>-45.948999999999998</c:v>
                </c:pt>
                <c:pt idx="57761">
                  <c:v>-45.933</c:v>
                </c:pt>
                <c:pt idx="57762">
                  <c:v>-45.917000000000002</c:v>
                </c:pt>
                <c:pt idx="57763">
                  <c:v>-45.901000000000003</c:v>
                </c:pt>
                <c:pt idx="57764">
                  <c:v>-45.884999999999998</c:v>
                </c:pt>
                <c:pt idx="57765">
                  <c:v>-45.869</c:v>
                </c:pt>
                <c:pt idx="57766">
                  <c:v>-45.853000000000002</c:v>
                </c:pt>
                <c:pt idx="57767">
                  <c:v>-45.837000000000003</c:v>
                </c:pt>
                <c:pt idx="57768">
                  <c:v>-45.820999999999998</c:v>
                </c:pt>
                <c:pt idx="57769">
                  <c:v>-45.805</c:v>
                </c:pt>
                <c:pt idx="57770">
                  <c:v>-45.789000000000001</c:v>
                </c:pt>
                <c:pt idx="57771">
                  <c:v>-45.773000000000003</c:v>
                </c:pt>
                <c:pt idx="57772">
                  <c:v>-45.756999999999998</c:v>
                </c:pt>
                <c:pt idx="57773">
                  <c:v>-45.741</c:v>
                </c:pt>
                <c:pt idx="57774">
                  <c:v>-45.725000000000001</c:v>
                </c:pt>
                <c:pt idx="57775">
                  <c:v>-45.709000000000003</c:v>
                </c:pt>
                <c:pt idx="57776">
                  <c:v>-45.692999999999998</c:v>
                </c:pt>
                <c:pt idx="57777">
                  <c:v>-45.677</c:v>
                </c:pt>
                <c:pt idx="57778">
                  <c:v>-45.661000000000001</c:v>
                </c:pt>
                <c:pt idx="57779">
                  <c:v>-45.645099999999999</c:v>
                </c:pt>
                <c:pt idx="57780">
                  <c:v>-45.629100000000001</c:v>
                </c:pt>
                <c:pt idx="57781">
                  <c:v>-45.613100000000003</c:v>
                </c:pt>
                <c:pt idx="57782">
                  <c:v>-45.597099999999998</c:v>
                </c:pt>
                <c:pt idx="57783">
                  <c:v>-45.581099999999999</c:v>
                </c:pt>
                <c:pt idx="57784">
                  <c:v>-45.565100000000001</c:v>
                </c:pt>
                <c:pt idx="57785">
                  <c:v>-45.549100000000003</c:v>
                </c:pt>
                <c:pt idx="57786">
                  <c:v>-45.533099999999997</c:v>
                </c:pt>
                <c:pt idx="57787">
                  <c:v>-45.517099999999999</c:v>
                </c:pt>
                <c:pt idx="57788">
                  <c:v>-45.501100000000001</c:v>
                </c:pt>
                <c:pt idx="57789">
                  <c:v>-45.485100000000003</c:v>
                </c:pt>
                <c:pt idx="57790">
                  <c:v>-45.469099999999997</c:v>
                </c:pt>
                <c:pt idx="57791">
                  <c:v>-45.453099999999999</c:v>
                </c:pt>
                <c:pt idx="57792">
                  <c:v>-45.437100000000001</c:v>
                </c:pt>
                <c:pt idx="57793">
                  <c:v>-45.421100000000003</c:v>
                </c:pt>
                <c:pt idx="57794">
                  <c:v>-45.405099999999997</c:v>
                </c:pt>
                <c:pt idx="57795">
                  <c:v>-45.389099999999999</c:v>
                </c:pt>
                <c:pt idx="57796">
                  <c:v>-45.373100000000001</c:v>
                </c:pt>
                <c:pt idx="57797">
                  <c:v>-45.357100000000003</c:v>
                </c:pt>
                <c:pt idx="57798">
                  <c:v>-45.341099999999997</c:v>
                </c:pt>
                <c:pt idx="57799">
                  <c:v>-45.325099999999999</c:v>
                </c:pt>
                <c:pt idx="57800">
                  <c:v>-45.309100000000001</c:v>
                </c:pt>
                <c:pt idx="57801">
                  <c:v>-45.293100000000003</c:v>
                </c:pt>
                <c:pt idx="57802">
                  <c:v>-45.277099999999997</c:v>
                </c:pt>
                <c:pt idx="57803">
                  <c:v>-45.261099999999999</c:v>
                </c:pt>
                <c:pt idx="57804">
                  <c:v>-45.245100000000001</c:v>
                </c:pt>
                <c:pt idx="57805">
                  <c:v>-45.229100000000003</c:v>
                </c:pt>
                <c:pt idx="57806">
                  <c:v>-45.213099999999997</c:v>
                </c:pt>
                <c:pt idx="57807">
                  <c:v>-45.197099999999999</c:v>
                </c:pt>
                <c:pt idx="57808">
                  <c:v>-45.181100000000001</c:v>
                </c:pt>
                <c:pt idx="57809">
                  <c:v>-45.165100000000002</c:v>
                </c:pt>
                <c:pt idx="57810">
                  <c:v>-45.149099999999997</c:v>
                </c:pt>
                <c:pt idx="57811">
                  <c:v>-45.133099999999999</c:v>
                </c:pt>
                <c:pt idx="57812">
                  <c:v>-45.117100000000001</c:v>
                </c:pt>
                <c:pt idx="57813">
                  <c:v>-45.101100000000002</c:v>
                </c:pt>
                <c:pt idx="57814">
                  <c:v>-45.085099999999997</c:v>
                </c:pt>
                <c:pt idx="57815">
                  <c:v>-45.069099999999999</c:v>
                </c:pt>
                <c:pt idx="57816">
                  <c:v>-45.053100000000001</c:v>
                </c:pt>
                <c:pt idx="57817">
                  <c:v>-45.037100000000002</c:v>
                </c:pt>
                <c:pt idx="57818">
                  <c:v>-45.021099999999997</c:v>
                </c:pt>
                <c:pt idx="57819">
                  <c:v>-45.005099999999999</c:v>
                </c:pt>
                <c:pt idx="57820">
                  <c:v>-44.989100000000001</c:v>
                </c:pt>
                <c:pt idx="57821">
                  <c:v>-44.973100000000002</c:v>
                </c:pt>
                <c:pt idx="57822">
                  <c:v>-44.957099999999997</c:v>
                </c:pt>
                <c:pt idx="57823">
                  <c:v>-44.941099999999999</c:v>
                </c:pt>
                <c:pt idx="57824">
                  <c:v>-44.9251</c:v>
                </c:pt>
                <c:pt idx="57825">
                  <c:v>-44.909100000000002</c:v>
                </c:pt>
                <c:pt idx="57826">
                  <c:v>-44.893099999999997</c:v>
                </c:pt>
                <c:pt idx="57827">
                  <c:v>-44.877099999999999</c:v>
                </c:pt>
                <c:pt idx="57828">
                  <c:v>-44.8611</c:v>
                </c:pt>
                <c:pt idx="57829">
                  <c:v>-44.845100000000002</c:v>
                </c:pt>
                <c:pt idx="57830">
                  <c:v>-44.829099999999997</c:v>
                </c:pt>
                <c:pt idx="57831">
                  <c:v>-44.813099999999999</c:v>
                </c:pt>
                <c:pt idx="57832">
                  <c:v>-44.7971</c:v>
                </c:pt>
                <c:pt idx="57833">
                  <c:v>-44.781100000000002</c:v>
                </c:pt>
                <c:pt idx="57834">
                  <c:v>-44.765099999999997</c:v>
                </c:pt>
                <c:pt idx="57835">
                  <c:v>-44.749099999999999</c:v>
                </c:pt>
                <c:pt idx="57836">
                  <c:v>-44.7331</c:v>
                </c:pt>
                <c:pt idx="57837">
                  <c:v>-44.717100000000002</c:v>
                </c:pt>
                <c:pt idx="57838">
                  <c:v>-44.701099999999997</c:v>
                </c:pt>
                <c:pt idx="57839">
                  <c:v>-44.685099999999998</c:v>
                </c:pt>
                <c:pt idx="57840">
                  <c:v>-44.6691</c:v>
                </c:pt>
                <c:pt idx="57841">
                  <c:v>-44.653100000000002</c:v>
                </c:pt>
                <c:pt idx="57842">
                  <c:v>-44.637099999999997</c:v>
                </c:pt>
                <c:pt idx="57843">
                  <c:v>-44.621099999999998</c:v>
                </c:pt>
                <c:pt idx="57844">
                  <c:v>-44.6051</c:v>
                </c:pt>
                <c:pt idx="57845">
                  <c:v>-44.589100000000002</c:v>
                </c:pt>
                <c:pt idx="57846">
                  <c:v>-44.573099999999997</c:v>
                </c:pt>
                <c:pt idx="57847">
                  <c:v>-44.557099999999998</c:v>
                </c:pt>
                <c:pt idx="57848">
                  <c:v>-44.5411</c:v>
                </c:pt>
                <c:pt idx="57849">
                  <c:v>-44.525100000000002</c:v>
                </c:pt>
                <c:pt idx="57850">
                  <c:v>-44.509099999999997</c:v>
                </c:pt>
                <c:pt idx="57851">
                  <c:v>-44.493099999999998</c:v>
                </c:pt>
                <c:pt idx="57852">
                  <c:v>-44.4771</c:v>
                </c:pt>
                <c:pt idx="57853">
                  <c:v>-44.461100000000002</c:v>
                </c:pt>
                <c:pt idx="57854">
                  <c:v>-44.445099999999996</c:v>
                </c:pt>
                <c:pt idx="57855">
                  <c:v>-44.429099999999998</c:v>
                </c:pt>
                <c:pt idx="57856">
                  <c:v>-44.4131</c:v>
                </c:pt>
                <c:pt idx="57857">
                  <c:v>-44.397100000000002</c:v>
                </c:pt>
                <c:pt idx="57858">
                  <c:v>-44.381100000000004</c:v>
                </c:pt>
                <c:pt idx="57859">
                  <c:v>-44.365099999999998</c:v>
                </c:pt>
                <c:pt idx="57860">
                  <c:v>-44.3491</c:v>
                </c:pt>
                <c:pt idx="57861">
                  <c:v>-44.333100000000002</c:v>
                </c:pt>
                <c:pt idx="57862">
                  <c:v>-44.317100000000003</c:v>
                </c:pt>
                <c:pt idx="57863">
                  <c:v>-44.301099999999998</c:v>
                </c:pt>
                <c:pt idx="57864">
                  <c:v>-44.2851</c:v>
                </c:pt>
                <c:pt idx="57865">
                  <c:v>-44.269100000000002</c:v>
                </c:pt>
                <c:pt idx="57866">
                  <c:v>-44.2532</c:v>
                </c:pt>
                <c:pt idx="57867">
                  <c:v>-44.237200000000001</c:v>
                </c:pt>
                <c:pt idx="57868">
                  <c:v>-44.221200000000003</c:v>
                </c:pt>
                <c:pt idx="57869">
                  <c:v>-44.205199999999998</c:v>
                </c:pt>
                <c:pt idx="57870">
                  <c:v>-44.1892</c:v>
                </c:pt>
                <c:pt idx="57871">
                  <c:v>-44.173200000000001</c:v>
                </c:pt>
                <c:pt idx="57872">
                  <c:v>-44.157200000000003</c:v>
                </c:pt>
                <c:pt idx="57873">
                  <c:v>-44.141199999999998</c:v>
                </c:pt>
                <c:pt idx="57874">
                  <c:v>-44.1252</c:v>
                </c:pt>
                <c:pt idx="57875">
                  <c:v>-44.109200000000001</c:v>
                </c:pt>
                <c:pt idx="57876">
                  <c:v>-44.093200000000003</c:v>
                </c:pt>
                <c:pt idx="57877">
                  <c:v>-44.077199999999998</c:v>
                </c:pt>
                <c:pt idx="57878">
                  <c:v>-44.061199999999999</c:v>
                </c:pt>
                <c:pt idx="57879">
                  <c:v>-44.045200000000001</c:v>
                </c:pt>
                <c:pt idx="57880">
                  <c:v>-44.029200000000003</c:v>
                </c:pt>
                <c:pt idx="57881">
                  <c:v>-44.013199999999998</c:v>
                </c:pt>
                <c:pt idx="57882">
                  <c:v>-43.997199999999999</c:v>
                </c:pt>
                <c:pt idx="57883">
                  <c:v>-43.981200000000001</c:v>
                </c:pt>
                <c:pt idx="57884">
                  <c:v>-43.965200000000003</c:v>
                </c:pt>
                <c:pt idx="57885">
                  <c:v>-43.949199999999998</c:v>
                </c:pt>
                <c:pt idx="57886">
                  <c:v>-43.933199999999999</c:v>
                </c:pt>
                <c:pt idx="57887">
                  <c:v>-43.917200000000001</c:v>
                </c:pt>
                <c:pt idx="57888">
                  <c:v>-43.901200000000003</c:v>
                </c:pt>
                <c:pt idx="57889">
                  <c:v>-43.885199999999998</c:v>
                </c:pt>
                <c:pt idx="57890">
                  <c:v>-43.869199999999999</c:v>
                </c:pt>
                <c:pt idx="57891">
                  <c:v>-43.853200000000001</c:v>
                </c:pt>
                <c:pt idx="57892">
                  <c:v>-43.837200000000003</c:v>
                </c:pt>
                <c:pt idx="57893">
                  <c:v>-43.821199999999997</c:v>
                </c:pt>
                <c:pt idx="57894">
                  <c:v>-43.805199999999999</c:v>
                </c:pt>
                <c:pt idx="57895">
                  <c:v>-43.789200000000001</c:v>
                </c:pt>
                <c:pt idx="57896">
                  <c:v>-43.773200000000003</c:v>
                </c:pt>
                <c:pt idx="57897">
                  <c:v>-43.757199999999997</c:v>
                </c:pt>
                <c:pt idx="57898">
                  <c:v>-43.741199999999999</c:v>
                </c:pt>
                <c:pt idx="57899">
                  <c:v>-43.725200000000001</c:v>
                </c:pt>
                <c:pt idx="57900">
                  <c:v>-43.709200000000003</c:v>
                </c:pt>
                <c:pt idx="57901">
                  <c:v>-43.693199999999997</c:v>
                </c:pt>
                <c:pt idx="57902">
                  <c:v>-43.677199999999999</c:v>
                </c:pt>
                <c:pt idx="57903">
                  <c:v>-43.661200000000001</c:v>
                </c:pt>
                <c:pt idx="57904">
                  <c:v>-43.645200000000003</c:v>
                </c:pt>
                <c:pt idx="57905">
                  <c:v>-43.629199999999997</c:v>
                </c:pt>
                <c:pt idx="57906">
                  <c:v>-43.613199999999999</c:v>
                </c:pt>
                <c:pt idx="57907">
                  <c:v>-43.597200000000001</c:v>
                </c:pt>
                <c:pt idx="57908">
                  <c:v>-43.581200000000003</c:v>
                </c:pt>
                <c:pt idx="57909">
                  <c:v>-43.565199999999997</c:v>
                </c:pt>
                <c:pt idx="57910">
                  <c:v>-43.549199999999999</c:v>
                </c:pt>
                <c:pt idx="57911">
                  <c:v>-43.533200000000001</c:v>
                </c:pt>
                <c:pt idx="57912">
                  <c:v>-43.517200000000003</c:v>
                </c:pt>
                <c:pt idx="57913">
                  <c:v>-43.501199999999997</c:v>
                </c:pt>
                <c:pt idx="57914">
                  <c:v>-43.485199999999999</c:v>
                </c:pt>
                <c:pt idx="57915">
                  <c:v>-43.469200000000001</c:v>
                </c:pt>
                <c:pt idx="57916">
                  <c:v>-43.453200000000002</c:v>
                </c:pt>
                <c:pt idx="57917">
                  <c:v>-43.437199999999997</c:v>
                </c:pt>
                <c:pt idx="57918">
                  <c:v>-43.421199999999999</c:v>
                </c:pt>
                <c:pt idx="57919">
                  <c:v>-43.405200000000001</c:v>
                </c:pt>
                <c:pt idx="57920">
                  <c:v>-43.389200000000002</c:v>
                </c:pt>
                <c:pt idx="57921">
                  <c:v>-43.373199999999997</c:v>
                </c:pt>
                <c:pt idx="57922">
                  <c:v>-43.357199999999999</c:v>
                </c:pt>
                <c:pt idx="57923">
                  <c:v>-43.341200000000001</c:v>
                </c:pt>
                <c:pt idx="57924">
                  <c:v>-43.325200000000002</c:v>
                </c:pt>
                <c:pt idx="57925">
                  <c:v>-43.309199999999997</c:v>
                </c:pt>
                <c:pt idx="57926">
                  <c:v>-43.293199999999999</c:v>
                </c:pt>
                <c:pt idx="57927">
                  <c:v>-43.277200000000001</c:v>
                </c:pt>
                <c:pt idx="57928">
                  <c:v>-43.261200000000002</c:v>
                </c:pt>
                <c:pt idx="57929">
                  <c:v>-43.245199999999997</c:v>
                </c:pt>
                <c:pt idx="57930">
                  <c:v>-43.229199999999999</c:v>
                </c:pt>
                <c:pt idx="57931">
                  <c:v>-43.213200000000001</c:v>
                </c:pt>
                <c:pt idx="57932">
                  <c:v>-43.197200000000002</c:v>
                </c:pt>
                <c:pt idx="57933">
                  <c:v>-43.181199999999997</c:v>
                </c:pt>
                <c:pt idx="57934">
                  <c:v>-43.165199999999999</c:v>
                </c:pt>
                <c:pt idx="57935">
                  <c:v>-43.1492</c:v>
                </c:pt>
                <c:pt idx="57936">
                  <c:v>-43.133200000000002</c:v>
                </c:pt>
                <c:pt idx="57937">
                  <c:v>-43.117199999999997</c:v>
                </c:pt>
                <c:pt idx="57938">
                  <c:v>-43.101199999999999</c:v>
                </c:pt>
                <c:pt idx="57939">
                  <c:v>-43.0852</c:v>
                </c:pt>
                <c:pt idx="57940">
                  <c:v>-43.069200000000002</c:v>
                </c:pt>
                <c:pt idx="57941">
                  <c:v>-43.053199999999997</c:v>
                </c:pt>
                <c:pt idx="57942">
                  <c:v>-43.037199999999999</c:v>
                </c:pt>
                <c:pt idx="57943">
                  <c:v>-43.0212</c:v>
                </c:pt>
                <c:pt idx="57944">
                  <c:v>-43.005200000000002</c:v>
                </c:pt>
                <c:pt idx="57945">
                  <c:v>-42.989199999999997</c:v>
                </c:pt>
                <c:pt idx="57946">
                  <c:v>-42.973199999999999</c:v>
                </c:pt>
                <c:pt idx="57947">
                  <c:v>-42.9572</c:v>
                </c:pt>
                <c:pt idx="57948">
                  <c:v>-42.941200000000002</c:v>
                </c:pt>
                <c:pt idx="57949">
                  <c:v>-42.925199999999997</c:v>
                </c:pt>
                <c:pt idx="57950">
                  <c:v>-42.909199999999998</c:v>
                </c:pt>
                <c:pt idx="57951">
                  <c:v>-42.8932</c:v>
                </c:pt>
                <c:pt idx="57952">
                  <c:v>-42.877299999999998</c:v>
                </c:pt>
                <c:pt idx="57953">
                  <c:v>-42.8613</c:v>
                </c:pt>
                <c:pt idx="57954">
                  <c:v>-42.845300000000002</c:v>
                </c:pt>
                <c:pt idx="57955">
                  <c:v>-42.829300000000003</c:v>
                </c:pt>
                <c:pt idx="57956">
                  <c:v>-42.813299999999998</c:v>
                </c:pt>
                <c:pt idx="57957">
                  <c:v>-42.7973</c:v>
                </c:pt>
                <c:pt idx="57958">
                  <c:v>-42.781300000000002</c:v>
                </c:pt>
                <c:pt idx="57959">
                  <c:v>-42.765300000000003</c:v>
                </c:pt>
                <c:pt idx="57960">
                  <c:v>-42.749299999999998</c:v>
                </c:pt>
                <c:pt idx="57961">
                  <c:v>-42.7333</c:v>
                </c:pt>
                <c:pt idx="57962">
                  <c:v>-42.717300000000002</c:v>
                </c:pt>
                <c:pt idx="57963">
                  <c:v>-42.701300000000003</c:v>
                </c:pt>
                <c:pt idx="57964">
                  <c:v>-42.685299999999998</c:v>
                </c:pt>
                <c:pt idx="57965">
                  <c:v>-42.6693</c:v>
                </c:pt>
                <c:pt idx="57966">
                  <c:v>-42.653300000000002</c:v>
                </c:pt>
                <c:pt idx="57967">
                  <c:v>-42.637300000000003</c:v>
                </c:pt>
                <c:pt idx="57968">
                  <c:v>-42.621299999999998</c:v>
                </c:pt>
                <c:pt idx="57969">
                  <c:v>-42.6053</c:v>
                </c:pt>
                <c:pt idx="57970">
                  <c:v>-42.589300000000001</c:v>
                </c:pt>
                <c:pt idx="57971">
                  <c:v>-42.573300000000003</c:v>
                </c:pt>
                <c:pt idx="57972">
                  <c:v>-42.557299999999998</c:v>
                </c:pt>
                <c:pt idx="57973">
                  <c:v>-42.5413</c:v>
                </c:pt>
                <c:pt idx="57974">
                  <c:v>-42.525300000000001</c:v>
                </c:pt>
                <c:pt idx="57975">
                  <c:v>-42.509300000000003</c:v>
                </c:pt>
                <c:pt idx="57976">
                  <c:v>-42.493299999999998</c:v>
                </c:pt>
                <c:pt idx="57977">
                  <c:v>-42.4773</c:v>
                </c:pt>
                <c:pt idx="57978">
                  <c:v>-42.461300000000001</c:v>
                </c:pt>
                <c:pt idx="57979">
                  <c:v>-42.445300000000003</c:v>
                </c:pt>
                <c:pt idx="57980">
                  <c:v>-42.429299999999998</c:v>
                </c:pt>
                <c:pt idx="57981">
                  <c:v>-42.4133</c:v>
                </c:pt>
                <c:pt idx="57982">
                  <c:v>-42.397300000000001</c:v>
                </c:pt>
                <c:pt idx="57983">
                  <c:v>-42.381300000000003</c:v>
                </c:pt>
                <c:pt idx="57984">
                  <c:v>-42.365299999999998</c:v>
                </c:pt>
                <c:pt idx="57985">
                  <c:v>-42.349299999999999</c:v>
                </c:pt>
                <c:pt idx="57986">
                  <c:v>-42.333300000000001</c:v>
                </c:pt>
                <c:pt idx="57987">
                  <c:v>-42.317300000000003</c:v>
                </c:pt>
                <c:pt idx="57988">
                  <c:v>-42.301299999999998</c:v>
                </c:pt>
                <c:pt idx="57989">
                  <c:v>-42.285299999999999</c:v>
                </c:pt>
                <c:pt idx="57990">
                  <c:v>-42.269300000000001</c:v>
                </c:pt>
                <c:pt idx="57991">
                  <c:v>-42.253300000000003</c:v>
                </c:pt>
                <c:pt idx="57992">
                  <c:v>-42.237299999999998</c:v>
                </c:pt>
                <c:pt idx="57993">
                  <c:v>-42.221299999999999</c:v>
                </c:pt>
                <c:pt idx="57994">
                  <c:v>-42.205300000000001</c:v>
                </c:pt>
                <c:pt idx="57995">
                  <c:v>-42.189300000000003</c:v>
                </c:pt>
                <c:pt idx="57996">
                  <c:v>-42.173299999999998</c:v>
                </c:pt>
                <c:pt idx="57997">
                  <c:v>-42.157299999999999</c:v>
                </c:pt>
                <c:pt idx="57998">
                  <c:v>-42.141300000000001</c:v>
                </c:pt>
                <c:pt idx="57999">
                  <c:v>-42.125300000000003</c:v>
                </c:pt>
                <c:pt idx="58000">
                  <c:v>-42.109299999999998</c:v>
                </c:pt>
                <c:pt idx="58001">
                  <c:v>-42.093299999999999</c:v>
                </c:pt>
                <c:pt idx="58002">
                  <c:v>-42.077300000000001</c:v>
                </c:pt>
                <c:pt idx="58003">
                  <c:v>-42.061300000000003</c:v>
                </c:pt>
                <c:pt idx="58004">
                  <c:v>-42.045299999999997</c:v>
                </c:pt>
                <c:pt idx="58005">
                  <c:v>-42.029299999999999</c:v>
                </c:pt>
                <c:pt idx="58006">
                  <c:v>-42.013300000000001</c:v>
                </c:pt>
                <c:pt idx="58007">
                  <c:v>-41.997300000000003</c:v>
                </c:pt>
                <c:pt idx="58008">
                  <c:v>-41.981299999999997</c:v>
                </c:pt>
                <c:pt idx="58009">
                  <c:v>-41.965299999999999</c:v>
                </c:pt>
                <c:pt idx="58010">
                  <c:v>-41.949300000000001</c:v>
                </c:pt>
                <c:pt idx="58011">
                  <c:v>-41.933300000000003</c:v>
                </c:pt>
                <c:pt idx="58012">
                  <c:v>-41.917299999999997</c:v>
                </c:pt>
                <c:pt idx="58013">
                  <c:v>-41.901299999999999</c:v>
                </c:pt>
                <c:pt idx="58014">
                  <c:v>-41.885300000000001</c:v>
                </c:pt>
                <c:pt idx="58015">
                  <c:v>-41.869300000000003</c:v>
                </c:pt>
                <c:pt idx="58016">
                  <c:v>-41.853299999999997</c:v>
                </c:pt>
                <c:pt idx="58017">
                  <c:v>-41.837299999999999</c:v>
                </c:pt>
                <c:pt idx="58018">
                  <c:v>-41.821300000000001</c:v>
                </c:pt>
                <c:pt idx="58019">
                  <c:v>-41.805300000000003</c:v>
                </c:pt>
                <c:pt idx="58020">
                  <c:v>-41.789299999999997</c:v>
                </c:pt>
                <c:pt idx="58021">
                  <c:v>-41.773299999999999</c:v>
                </c:pt>
                <c:pt idx="58022">
                  <c:v>-41.757300000000001</c:v>
                </c:pt>
                <c:pt idx="58023">
                  <c:v>-41.741300000000003</c:v>
                </c:pt>
                <c:pt idx="58024">
                  <c:v>-41.725299999999997</c:v>
                </c:pt>
                <c:pt idx="58025">
                  <c:v>-41.709299999999999</c:v>
                </c:pt>
                <c:pt idx="58026">
                  <c:v>-41.693300000000001</c:v>
                </c:pt>
                <c:pt idx="58027">
                  <c:v>-41.677300000000002</c:v>
                </c:pt>
                <c:pt idx="58028">
                  <c:v>-41.661299999999997</c:v>
                </c:pt>
                <c:pt idx="58029">
                  <c:v>-41.645299999999999</c:v>
                </c:pt>
                <c:pt idx="58030">
                  <c:v>-41.629300000000001</c:v>
                </c:pt>
                <c:pt idx="58031">
                  <c:v>-41.613300000000002</c:v>
                </c:pt>
                <c:pt idx="58032">
                  <c:v>-41.597299999999997</c:v>
                </c:pt>
                <c:pt idx="58033">
                  <c:v>-41.581299999999999</c:v>
                </c:pt>
                <c:pt idx="58034">
                  <c:v>-41.565300000000001</c:v>
                </c:pt>
                <c:pt idx="58035">
                  <c:v>-41.549300000000002</c:v>
                </c:pt>
                <c:pt idx="58036">
                  <c:v>-41.533299999999997</c:v>
                </c:pt>
                <c:pt idx="58037">
                  <c:v>-41.517299999999999</c:v>
                </c:pt>
                <c:pt idx="58038">
                  <c:v>-41.501399999999997</c:v>
                </c:pt>
                <c:pt idx="58039">
                  <c:v>-41.485399999999998</c:v>
                </c:pt>
                <c:pt idx="58040">
                  <c:v>-41.4694</c:v>
                </c:pt>
                <c:pt idx="58041">
                  <c:v>-41.453400000000002</c:v>
                </c:pt>
                <c:pt idx="58042">
                  <c:v>-41.437399999999997</c:v>
                </c:pt>
                <c:pt idx="58043">
                  <c:v>-41.421399999999998</c:v>
                </c:pt>
                <c:pt idx="58044">
                  <c:v>-41.4054</c:v>
                </c:pt>
                <c:pt idx="58045">
                  <c:v>-41.389400000000002</c:v>
                </c:pt>
                <c:pt idx="58046">
                  <c:v>-41.373399999999997</c:v>
                </c:pt>
                <c:pt idx="58047">
                  <c:v>-41.357399999999998</c:v>
                </c:pt>
                <c:pt idx="58048">
                  <c:v>-41.3414</c:v>
                </c:pt>
                <c:pt idx="58049">
                  <c:v>-41.325400000000002</c:v>
                </c:pt>
                <c:pt idx="58050">
                  <c:v>-41.309399999999997</c:v>
                </c:pt>
                <c:pt idx="58051">
                  <c:v>-41.293399999999998</c:v>
                </c:pt>
                <c:pt idx="58052">
                  <c:v>-41.2774</c:v>
                </c:pt>
                <c:pt idx="58053">
                  <c:v>-41.261400000000002</c:v>
                </c:pt>
                <c:pt idx="58054">
                  <c:v>-41.245399999999997</c:v>
                </c:pt>
                <c:pt idx="58055">
                  <c:v>-41.229399999999998</c:v>
                </c:pt>
                <c:pt idx="58056">
                  <c:v>-41.2134</c:v>
                </c:pt>
                <c:pt idx="58057">
                  <c:v>-41.197400000000002</c:v>
                </c:pt>
                <c:pt idx="58058">
                  <c:v>-41.181399999999996</c:v>
                </c:pt>
                <c:pt idx="58059">
                  <c:v>-41.165399999999998</c:v>
                </c:pt>
                <c:pt idx="58060">
                  <c:v>-41.1494</c:v>
                </c:pt>
                <c:pt idx="58061">
                  <c:v>-41.133400000000002</c:v>
                </c:pt>
                <c:pt idx="58062">
                  <c:v>-41.117400000000004</c:v>
                </c:pt>
                <c:pt idx="58063">
                  <c:v>-41.101399999999998</c:v>
                </c:pt>
                <c:pt idx="58064">
                  <c:v>-41.0854</c:v>
                </c:pt>
                <c:pt idx="58065">
                  <c:v>-41.069400000000002</c:v>
                </c:pt>
                <c:pt idx="58066">
                  <c:v>-41.053400000000003</c:v>
                </c:pt>
                <c:pt idx="58067">
                  <c:v>-41.037399999999998</c:v>
                </c:pt>
                <c:pt idx="58068">
                  <c:v>-41.0214</c:v>
                </c:pt>
                <c:pt idx="58069">
                  <c:v>-41.005400000000002</c:v>
                </c:pt>
                <c:pt idx="58070">
                  <c:v>-40.989400000000003</c:v>
                </c:pt>
                <c:pt idx="58071">
                  <c:v>-40.973399999999998</c:v>
                </c:pt>
                <c:pt idx="58072">
                  <c:v>-40.9574</c:v>
                </c:pt>
                <c:pt idx="58073">
                  <c:v>-40.941400000000002</c:v>
                </c:pt>
                <c:pt idx="58074">
                  <c:v>-40.925400000000003</c:v>
                </c:pt>
                <c:pt idx="58075">
                  <c:v>-40.909399999999998</c:v>
                </c:pt>
                <c:pt idx="58076">
                  <c:v>-40.8934</c:v>
                </c:pt>
                <c:pt idx="58077">
                  <c:v>-40.877400000000002</c:v>
                </c:pt>
                <c:pt idx="58078">
                  <c:v>-40.861400000000003</c:v>
                </c:pt>
                <c:pt idx="58079">
                  <c:v>-40.845399999999998</c:v>
                </c:pt>
                <c:pt idx="58080">
                  <c:v>-40.8294</c:v>
                </c:pt>
                <c:pt idx="58081">
                  <c:v>-40.813400000000001</c:v>
                </c:pt>
                <c:pt idx="58082">
                  <c:v>-40.797400000000003</c:v>
                </c:pt>
                <c:pt idx="58083">
                  <c:v>-40.781399999999998</c:v>
                </c:pt>
                <c:pt idx="58084">
                  <c:v>-40.7654</c:v>
                </c:pt>
                <c:pt idx="58085">
                  <c:v>-40.749400000000001</c:v>
                </c:pt>
                <c:pt idx="58086">
                  <c:v>-40.733400000000003</c:v>
                </c:pt>
                <c:pt idx="58087">
                  <c:v>-40.717399999999998</c:v>
                </c:pt>
                <c:pt idx="58088">
                  <c:v>-40.7014</c:v>
                </c:pt>
                <c:pt idx="58089">
                  <c:v>-40.685400000000001</c:v>
                </c:pt>
                <c:pt idx="58090">
                  <c:v>-40.669400000000003</c:v>
                </c:pt>
                <c:pt idx="58091">
                  <c:v>-40.653399999999998</c:v>
                </c:pt>
                <c:pt idx="58092">
                  <c:v>-40.6374</c:v>
                </c:pt>
                <c:pt idx="58093">
                  <c:v>-40.621400000000001</c:v>
                </c:pt>
                <c:pt idx="58094">
                  <c:v>-40.605400000000003</c:v>
                </c:pt>
                <c:pt idx="58095">
                  <c:v>-40.589399999999998</c:v>
                </c:pt>
                <c:pt idx="58096">
                  <c:v>-40.573399999999999</c:v>
                </c:pt>
                <c:pt idx="58097">
                  <c:v>-40.557400000000001</c:v>
                </c:pt>
                <c:pt idx="58098">
                  <c:v>-40.541400000000003</c:v>
                </c:pt>
                <c:pt idx="58099">
                  <c:v>-40.525399999999998</c:v>
                </c:pt>
                <c:pt idx="58100">
                  <c:v>-40.509399999999999</c:v>
                </c:pt>
                <c:pt idx="58101">
                  <c:v>-40.493400000000001</c:v>
                </c:pt>
                <c:pt idx="58102">
                  <c:v>-40.477400000000003</c:v>
                </c:pt>
                <c:pt idx="58103">
                  <c:v>-40.461399999999998</c:v>
                </c:pt>
                <c:pt idx="58104">
                  <c:v>-40.445399999999999</c:v>
                </c:pt>
                <c:pt idx="58105">
                  <c:v>-40.429400000000001</c:v>
                </c:pt>
                <c:pt idx="58106">
                  <c:v>-40.413400000000003</c:v>
                </c:pt>
                <c:pt idx="58107">
                  <c:v>-40.397399999999998</c:v>
                </c:pt>
                <c:pt idx="58108">
                  <c:v>-40.381399999999999</c:v>
                </c:pt>
                <c:pt idx="58109">
                  <c:v>-40.365400000000001</c:v>
                </c:pt>
                <c:pt idx="58110">
                  <c:v>-40.349400000000003</c:v>
                </c:pt>
                <c:pt idx="58111">
                  <c:v>-40.333399999999997</c:v>
                </c:pt>
                <c:pt idx="58112">
                  <c:v>-40.317399999999999</c:v>
                </c:pt>
                <c:pt idx="58113">
                  <c:v>-40.301400000000001</c:v>
                </c:pt>
                <c:pt idx="58114">
                  <c:v>-40.285400000000003</c:v>
                </c:pt>
                <c:pt idx="58115">
                  <c:v>-40.269399999999997</c:v>
                </c:pt>
                <c:pt idx="58116">
                  <c:v>-40.253399999999999</c:v>
                </c:pt>
                <c:pt idx="58117">
                  <c:v>-40.237400000000001</c:v>
                </c:pt>
                <c:pt idx="58118">
                  <c:v>-40.221400000000003</c:v>
                </c:pt>
                <c:pt idx="58119">
                  <c:v>-40.205399999999997</c:v>
                </c:pt>
                <c:pt idx="58120">
                  <c:v>-40.189399999999999</c:v>
                </c:pt>
                <c:pt idx="58121">
                  <c:v>-40.173400000000001</c:v>
                </c:pt>
                <c:pt idx="58122">
                  <c:v>-40.157400000000003</c:v>
                </c:pt>
                <c:pt idx="58123">
                  <c:v>-40.141399999999997</c:v>
                </c:pt>
                <c:pt idx="58124">
                  <c:v>-40.125500000000002</c:v>
                </c:pt>
                <c:pt idx="58125">
                  <c:v>-40.109499999999997</c:v>
                </c:pt>
                <c:pt idx="58126">
                  <c:v>-40.093499999999999</c:v>
                </c:pt>
                <c:pt idx="58127">
                  <c:v>-40.077500000000001</c:v>
                </c:pt>
                <c:pt idx="58128">
                  <c:v>-40.061500000000002</c:v>
                </c:pt>
                <c:pt idx="58129">
                  <c:v>-40.045499999999997</c:v>
                </c:pt>
                <c:pt idx="58130">
                  <c:v>-40.029499999999999</c:v>
                </c:pt>
                <c:pt idx="58131">
                  <c:v>-40.013500000000001</c:v>
                </c:pt>
                <c:pt idx="58132">
                  <c:v>-39.997500000000002</c:v>
                </c:pt>
                <c:pt idx="58133">
                  <c:v>-39.981499999999997</c:v>
                </c:pt>
                <c:pt idx="58134">
                  <c:v>-39.965499999999999</c:v>
                </c:pt>
                <c:pt idx="58135">
                  <c:v>-39.9495</c:v>
                </c:pt>
                <c:pt idx="58136">
                  <c:v>-39.933500000000002</c:v>
                </c:pt>
                <c:pt idx="58137">
                  <c:v>-39.917499999999997</c:v>
                </c:pt>
                <c:pt idx="58138">
                  <c:v>-39.901499999999999</c:v>
                </c:pt>
                <c:pt idx="58139">
                  <c:v>-39.8855</c:v>
                </c:pt>
                <c:pt idx="58140">
                  <c:v>-39.869500000000002</c:v>
                </c:pt>
                <c:pt idx="58141">
                  <c:v>-39.853499999999997</c:v>
                </c:pt>
                <c:pt idx="58142">
                  <c:v>-39.837499999999999</c:v>
                </c:pt>
                <c:pt idx="58143">
                  <c:v>-39.8215</c:v>
                </c:pt>
                <c:pt idx="58144">
                  <c:v>-39.805500000000002</c:v>
                </c:pt>
                <c:pt idx="58145">
                  <c:v>-39.789499999999997</c:v>
                </c:pt>
                <c:pt idx="58146">
                  <c:v>-39.773499999999999</c:v>
                </c:pt>
                <c:pt idx="58147">
                  <c:v>-39.7575</c:v>
                </c:pt>
                <c:pt idx="58148">
                  <c:v>-39.741500000000002</c:v>
                </c:pt>
                <c:pt idx="58149">
                  <c:v>-39.725499999999997</c:v>
                </c:pt>
                <c:pt idx="58150">
                  <c:v>-39.709499999999998</c:v>
                </c:pt>
                <c:pt idx="58151">
                  <c:v>-39.6935</c:v>
                </c:pt>
                <c:pt idx="58152">
                  <c:v>-39.677500000000002</c:v>
                </c:pt>
                <c:pt idx="58153">
                  <c:v>-39.661499999999997</c:v>
                </c:pt>
                <c:pt idx="58154">
                  <c:v>-39.645499999999998</c:v>
                </c:pt>
                <c:pt idx="58155">
                  <c:v>-39.6295</c:v>
                </c:pt>
                <c:pt idx="58156">
                  <c:v>-39.613500000000002</c:v>
                </c:pt>
                <c:pt idx="58157">
                  <c:v>-39.597499999999997</c:v>
                </c:pt>
                <c:pt idx="58158">
                  <c:v>-39.581499999999998</c:v>
                </c:pt>
                <c:pt idx="58159">
                  <c:v>-39.5655</c:v>
                </c:pt>
                <c:pt idx="58160">
                  <c:v>-39.549500000000002</c:v>
                </c:pt>
                <c:pt idx="58161">
                  <c:v>-39.533499999999997</c:v>
                </c:pt>
                <c:pt idx="58162">
                  <c:v>-39.517499999999998</c:v>
                </c:pt>
                <c:pt idx="58163">
                  <c:v>-39.5015</c:v>
                </c:pt>
                <c:pt idx="58164">
                  <c:v>-39.485500000000002</c:v>
                </c:pt>
                <c:pt idx="58165">
                  <c:v>-39.469499999999996</c:v>
                </c:pt>
                <c:pt idx="58166">
                  <c:v>-39.453499999999998</c:v>
                </c:pt>
                <c:pt idx="58167">
                  <c:v>-39.4375</c:v>
                </c:pt>
                <c:pt idx="58168">
                  <c:v>-39.421500000000002</c:v>
                </c:pt>
                <c:pt idx="58169">
                  <c:v>-39.405500000000004</c:v>
                </c:pt>
                <c:pt idx="58170">
                  <c:v>-39.389499999999998</c:v>
                </c:pt>
                <c:pt idx="58171">
                  <c:v>-39.3735</c:v>
                </c:pt>
                <c:pt idx="58172">
                  <c:v>-39.357500000000002</c:v>
                </c:pt>
                <c:pt idx="58173">
                  <c:v>-39.341500000000003</c:v>
                </c:pt>
                <c:pt idx="58174">
                  <c:v>-39.325499999999998</c:v>
                </c:pt>
                <c:pt idx="58175">
                  <c:v>-39.3095</c:v>
                </c:pt>
                <c:pt idx="58176">
                  <c:v>-39.293500000000002</c:v>
                </c:pt>
                <c:pt idx="58177">
                  <c:v>-39.277500000000003</c:v>
                </c:pt>
                <c:pt idx="58178">
                  <c:v>-39.261499999999998</c:v>
                </c:pt>
                <c:pt idx="58179">
                  <c:v>-39.2455</c:v>
                </c:pt>
                <c:pt idx="58180">
                  <c:v>-39.229500000000002</c:v>
                </c:pt>
                <c:pt idx="58181">
                  <c:v>-39.213500000000003</c:v>
                </c:pt>
                <c:pt idx="58182">
                  <c:v>-39.197499999999998</c:v>
                </c:pt>
                <c:pt idx="58183">
                  <c:v>-39.1815</c:v>
                </c:pt>
                <c:pt idx="58184">
                  <c:v>-39.165500000000002</c:v>
                </c:pt>
                <c:pt idx="58185">
                  <c:v>-39.149500000000003</c:v>
                </c:pt>
                <c:pt idx="58186">
                  <c:v>-39.133499999999998</c:v>
                </c:pt>
                <c:pt idx="58187">
                  <c:v>-39.1175</c:v>
                </c:pt>
                <c:pt idx="58188">
                  <c:v>-39.101500000000001</c:v>
                </c:pt>
                <c:pt idx="58189">
                  <c:v>-39.085500000000003</c:v>
                </c:pt>
                <c:pt idx="58190">
                  <c:v>-39.069499999999998</c:v>
                </c:pt>
                <c:pt idx="58191">
                  <c:v>-39.0535</c:v>
                </c:pt>
                <c:pt idx="58192">
                  <c:v>-39.037500000000001</c:v>
                </c:pt>
                <c:pt idx="58193">
                  <c:v>-39.021500000000003</c:v>
                </c:pt>
                <c:pt idx="58194">
                  <c:v>-39.005499999999998</c:v>
                </c:pt>
                <c:pt idx="58195">
                  <c:v>-38.9895</c:v>
                </c:pt>
                <c:pt idx="58196">
                  <c:v>-38.973500000000001</c:v>
                </c:pt>
                <c:pt idx="58197">
                  <c:v>-38.957500000000003</c:v>
                </c:pt>
                <c:pt idx="58198">
                  <c:v>-38.941499999999998</c:v>
                </c:pt>
                <c:pt idx="58199">
                  <c:v>-38.9255</c:v>
                </c:pt>
                <c:pt idx="58200">
                  <c:v>-38.909500000000001</c:v>
                </c:pt>
                <c:pt idx="58201">
                  <c:v>-38.893500000000003</c:v>
                </c:pt>
                <c:pt idx="58202">
                  <c:v>-38.877499999999998</c:v>
                </c:pt>
                <c:pt idx="58203">
                  <c:v>-38.861499999999999</c:v>
                </c:pt>
                <c:pt idx="58204">
                  <c:v>-38.845500000000001</c:v>
                </c:pt>
                <c:pt idx="58205">
                  <c:v>-38.829500000000003</c:v>
                </c:pt>
                <c:pt idx="58206">
                  <c:v>-38.813499999999998</c:v>
                </c:pt>
                <c:pt idx="58207">
                  <c:v>-38.797499999999999</c:v>
                </c:pt>
                <c:pt idx="58208">
                  <c:v>-38.781500000000001</c:v>
                </c:pt>
                <c:pt idx="58209">
                  <c:v>-38.765500000000003</c:v>
                </c:pt>
                <c:pt idx="58210">
                  <c:v>-38.749499999999998</c:v>
                </c:pt>
                <c:pt idx="58211">
                  <c:v>-38.733600000000003</c:v>
                </c:pt>
                <c:pt idx="58212">
                  <c:v>-38.717599999999997</c:v>
                </c:pt>
                <c:pt idx="58213">
                  <c:v>-38.701599999999999</c:v>
                </c:pt>
                <c:pt idx="58214">
                  <c:v>-38.685600000000001</c:v>
                </c:pt>
                <c:pt idx="58215">
                  <c:v>-38.669600000000003</c:v>
                </c:pt>
                <c:pt idx="58216">
                  <c:v>-38.653599999999997</c:v>
                </c:pt>
                <c:pt idx="58217">
                  <c:v>-38.637599999999999</c:v>
                </c:pt>
                <c:pt idx="58218">
                  <c:v>-38.621600000000001</c:v>
                </c:pt>
                <c:pt idx="58219">
                  <c:v>-38.605600000000003</c:v>
                </c:pt>
                <c:pt idx="58220">
                  <c:v>-38.589599999999997</c:v>
                </c:pt>
                <c:pt idx="58221">
                  <c:v>-38.573599999999999</c:v>
                </c:pt>
                <c:pt idx="58222">
                  <c:v>-38.557600000000001</c:v>
                </c:pt>
                <c:pt idx="58223">
                  <c:v>-38.541600000000003</c:v>
                </c:pt>
                <c:pt idx="58224">
                  <c:v>-38.525599999999997</c:v>
                </c:pt>
                <c:pt idx="58225">
                  <c:v>-38.509599999999999</c:v>
                </c:pt>
                <c:pt idx="58226">
                  <c:v>-38.493600000000001</c:v>
                </c:pt>
                <c:pt idx="58227">
                  <c:v>-38.477600000000002</c:v>
                </c:pt>
                <c:pt idx="58228">
                  <c:v>-38.461599999999997</c:v>
                </c:pt>
                <c:pt idx="58229">
                  <c:v>-38.445599999999999</c:v>
                </c:pt>
                <c:pt idx="58230">
                  <c:v>-38.429600000000001</c:v>
                </c:pt>
                <c:pt idx="58231">
                  <c:v>-38.413600000000002</c:v>
                </c:pt>
                <c:pt idx="58232">
                  <c:v>-38.397599999999997</c:v>
                </c:pt>
                <c:pt idx="58233">
                  <c:v>-38.381599999999999</c:v>
                </c:pt>
                <c:pt idx="58234">
                  <c:v>-38.365600000000001</c:v>
                </c:pt>
                <c:pt idx="58235">
                  <c:v>-38.349600000000002</c:v>
                </c:pt>
                <c:pt idx="58236">
                  <c:v>-38.333599999999997</c:v>
                </c:pt>
                <c:pt idx="58237">
                  <c:v>-38.317599999999999</c:v>
                </c:pt>
                <c:pt idx="58238">
                  <c:v>-38.301600000000001</c:v>
                </c:pt>
                <c:pt idx="58239">
                  <c:v>-38.285600000000002</c:v>
                </c:pt>
                <c:pt idx="58240">
                  <c:v>-38.269599999999997</c:v>
                </c:pt>
                <c:pt idx="58241">
                  <c:v>-38.253599999999999</c:v>
                </c:pt>
                <c:pt idx="58242">
                  <c:v>-38.2376</c:v>
                </c:pt>
                <c:pt idx="58243">
                  <c:v>-38.221600000000002</c:v>
                </c:pt>
                <c:pt idx="58244">
                  <c:v>-38.205599999999997</c:v>
                </c:pt>
                <c:pt idx="58245">
                  <c:v>-38.189599999999999</c:v>
                </c:pt>
                <c:pt idx="58246">
                  <c:v>-38.1736</c:v>
                </c:pt>
                <c:pt idx="58247">
                  <c:v>-38.157600000000002</c:v>
                </c:pt>
                <c:pt idx="58248">
                  <c:v>-38.141599999999997</c:v>
                </c:pt>
                <c:pt idx="58249">
                  <c:v>-38.125599999999999</c:v>
                </c:pt>
                <c:pt idx="58250">
                  <c:v>-38.1096</c:v>
                </c:pt>
                <c:pt idx="58251">
                  <c:v>-38.093600000000002</c:v>
                </c:pt>
                <c:pt idx="58252">
                  <c:v>-38.077599999999997</c:v>
                </c:pt>
                <c:pt idx="58253">
                  <c:v>-38.061599999999999</c:v>
                </c:pt>
                <c:pt idx="58254">
                  <c:v>-38.0456</c:v>
                </c:pt>
                <c:pt idx="58255">
                  <c:v>-38.029600000000002</c:v>
                </c:pt>
                <c:pt idx="58256">
                  <c:v>-38.013599999999997</c:v>
                </c:pt>
                <c:pt idx="58257">
                  <c:v>-37.997599999999998</c:v>
                </c:pt>
                <c:pt idx="58258">
                  <c:v>-37.9816</c:v>
                </c:pt>
                <c:pt idx="58259">
                  <c:v>-37.965600000000002</c:v>
                </c:pt>
                <c:pt idx="58260">
                  <c:v>-37.949599999999997</c:v>
                </c:pt>
                <c:pt idx="58261">
                  <c:v>-37.933599999999998</c:v>
                </c:pt>
                <c:pt idx="58262">
                  <c:v>-37.9176</c:v>
                </c:pt>
                <c:pt idx="58263">
                  <c:v>-37.901600000000002</c:v>
                </c:pt>
                <c:pt idx="58264">
                  <c:v>-37.885599999999997</c:v>
                </c:pt>
                <c:pt idx="58265">
                  <c:v>-37.869599999999998</c:v>
                </c:pt>
                <c:pt idx="58266">
                  <c:v>-37.8536</c:v>
                </c:pt>
                <c:pt idx="58267">
                  <c:v>-37.837600000000002</c:v>
                </c:pt>
                <c:pt idx="58268">
                  <c:v>-37.821599999999997</c:v>
                </c:pt>
                <c:pt idx="58269">
                  <c:v>-37.805599999999998</c:v>
                </c:pt>
                <c:pt idx="58270">
                  <c:v>-37.7896</c:v>
                </c:pt>
                <c:pt idx="58271">
                  <c:v>-37.773600000000002</c:v>
                </c:pt>
                <c:pt idx="58272">
                  <c:v>-37.757599999999996</c:v>
                </c:pt>
                <c:pt idx="58273">
                  <c:v>-37.741599999999998</c:v>
                </c:pt>
                <c:pt idx="58274">
                  <c:v>-37.7256</c:v>
                </c:pt>
                <c:pt idx="58275">
                  <c:v>-37.709600000000002</c:v>
                </c:pt>
                <c:pt idx="58276">
                  <c:v>-37.693600000000004</c:v>
                </c:pt>
                <c:pt idx="58277">
                  <c:v>-37.677599999999998</c:v>
                </c:pt>
                <c:pt idx="58278">
                  <c:v>-37.6616</c:v>
                </c:pt>
                <c:pt idx="58279">
                  <c:v>-37.645600000000002</c:v>
                </c:pt>
                <c:pt idx="58280">
                  <c:v>-37.629600000000003</c:v>
                </c:pt>
                <c:pt idx="58281">
                  <c:v>-37.613599999999998</c:v>
                </c:pt>
                <c:pt idx="58282">
                  <c:v>-37.5976</c:v>
                </c:pt>
                <c:pt idx="58283">
                  <c:v>-37.581600000000002</c:v>
                </c:pt>
                <c:pt idx="58284">
                  <c:v>-37.565600000000003</c:v>
                </c:pt>
                <c:pt idx="58285">
                  <c:v>-37.549599999999998</c:v>
                </c:pt>
                <c:pt idx="58286">
                  <c:v>-37.5336</c:v>
                </c:pt>
                <c:pt idx="58287">
                  <c:v>-37.517600000000002</c:v>
                </c:pt>
                <c:pt idx="58288">
                  <c:v>-37.501600000000003</c:v>
                </c:pt>
                <c:pt idx="58289">
                  <c:v>-37.485599999999998</c:v>
                </c:pt>
                <c:pt idx="58290">
                  <c:v>-37.4696</c:v>
                </c:pt>
                <c:pt idx="58291">
                  <c:v>-37.453600000000002</c:v>
                </c:pt>
                <c:pt idx="58292">
                  <c:v>-37.437600000000003</c:v>
                </c:pt>
                <c:pt idx="58293">
                  <c:v>-37.421599999999998</c:v>
                </c:pt>
                <c:pt idx="58294">
                  <c:v>-37.4056</c:v>
                </c:pt>
                <c:pt idx="58295">
                  <c:v>-37.389600000000002</c:v>
                </c:pt>
                <c:pt idx="58296">
                  <c:v>-37.373600000000003</c:v>
                </c:pt>
                <c:pt idx="58297">
                  <c:v>-37.357700000000001</c:v>
                </c:pt>
                <c:pt idx="58298">
                  <c:v>-37.341700000000003</c:v>
                </c:pt>
                <c:pt idx="58299">
                  <c:v>-37.325699999999998</c:v>
                </c:pt>
                <c:pt idx="58300">
                  <c:v>-37.309699999999999</c:v>
                </c:pt>
                <c:pt idx="58301">
                  <c:v>-37.293700000000001</c:v>
                </c:pt>
                <c:pt idx="58302">
                  <c:v>-37.277700000000003</c:v>
                </c:pt>
                <c:pt idx="58303">
                  <c:v>-37.261699999999998</c:v>
                </c:pt>
                <c:pt idx="58304">
                  <c:v>-37.245699999999999</c:v>
                </c:pt>
                <c:pt idx="58305">
                  <c:v>-37.229700000000001</c:v>
                </c:pt>
                <c:pt idx="58306">
                  <c:v>-37.213700000000003</c:v>
                </c:pt>
                <c:pt idx="58307">
                  <c:v>-37.197699999999998</c:v>
                </c:pt>
                <c:pt idx="58308">
                  <c:v>-37.181699999999999</c:v>
                </c:pt>
                <c:pt idx="58309">
                  <c:v>-37.165700000000001</c:v>
                </c:pt>
                <c:pt idx="58310">
                  <c:v>-37.149700000000003</c:v>
                </c:pt>
                <c:pt idx="58311">
                  <c:v>-37.133699999999997</c:v>
                </c:pt>
                <c:pt idx="58312">
                  <c:v>-37.117699999999999</c:v>
                </c:pt>
                <c:pt idx="58313">
                  <c:v>-37.101700000000001</c:v>
                </c:pt>
                <c:pt idx="58314">
                  <c:v>-37.085700000000003</c:v>
                </c:pt>
                <c:pt idx="58315">
                  <c:v>-37.069699999999997</c:v>
                </c:pt>
                <c:pt idx="58316">
                  <c:v>-37.053699999999999</c:v>
                </c:pt>
                <c:pt idx="58317">
                  <c:v>-37.037700000000001</c:v>
                </c:pt>
                <c:pt idx="58318">
                  <c:v>-37.021700000000003</c:v>
                </c:pt>
                <c:pt idx="58319">
                  <c:v>-37.005699999999997</c:v>
                </c:pt>
                <c:pt idx="58320">
                  <c:v>-36.989699999999999</c:v>
                </c:pt>
                <c:pt idx="58321">
                  <c:v>-36.973700000000001</c:v>
                </c:pt>
                <c:pt idx="58322">
                  <c:v>-36.957700000000003</c:v>
                </c:pt>
                <c:pt idx="58323">
                  <c:v>-36.941699999999997</c:v>
                </c:pt>
                <c:pt idx="58324">
                  <c:v>-36.925699999999999</c:v>
                </c:pt>
                <c:pt idx="58325">
                  <c:v>-36.909700000000001</c:v>
                </c:pt>
                <c:pt idx="58326">
                  <c:v>-36.893700000000003</c:v>
                </c:pt>
                <c:pt idx="58327">
                  <c:v>-36.877699999999997</c:v>
                </c:pt>
                <c:pt idx="58328">
                  <c:v>-36.861699999999999</c:v>
                </c:pt>
                <c:pt idx="58329">
                  <c:v>-36.845700000000001</c:v>
                </c:pt>
                <c:pt idx="58330">
                  <c:v>-36.829700000000003</c:v>
                </c:pt>
                <c:pt idx="58331">
                  <c:v>-36.813699999999997</c:v>
                </c:pt>
                <c:pt idx="58332">
                  <c:v>-36.797699999999999</c:v>
                </c:pt>
                <c:pt idx="58333">
                  <c:v>-36.781700000000001</c:v>
                </c:pt>
                <c:pt idx="58334">
                  <c:v>-36.765700000000002</c:v>
                </c:pt>
                <c:pt idx="58335">
                  <c:v>-36.749699999999997</c:v>
                </c:pt>
                <c:pt idx="58336">
                  <c:v>-36.733699999999999</c:v>
                </c:pt>
                <c:pt idx="58337">
                  <c:v>-36.717700000000001</c:v>
                </c:pt>
                <c:pt idx="58338">
                  <c:v>-36.701700000000002</c:v>
                </c:pt>
                <c:pt idx="58339">
                  <c:v>-36.685699999999997</c:v>
                </c:pt>
                <c:pt idx="58340">
                  <c:v>-36.669699999999999</c:v>
                </c:pt>
                <c:pt idx="58341">
                  <c:v>-36.653700000000001</c:v>
                </c:pt>
                <c:pt idx="58342">
                  <c:v>-36.637700000000002</c:v>
                </c:pt>
                <c:pt idx="58343">
                  <c:v>-36.621699999999997</c:v>
                </c:pt>
                <c:pt idx="58344">
                  <c:v>-36.605699999999999</c:v>
                </c:pt>
                <c:pt idx="58345">
                  <c:v>-36.589700000000001</c:v>
                </c:pt>
                <c:pt idx="58346">
                  <c:v>-36.573700000000002</c:v>
                </c:pt>
                <c:pt idx="58347">
                  <c:v>-36.557699999999997</c:v>
                </c:pt>
                <c:pt idx="58348">
                  <c:v>-36.541699999999999</c:v>
                </c:pt>
                <c:pt idx="58349">
                  <c:v>-36.525700000000001</c:v>
                </c:pt>
                <c:pt idx="58350">
                  <c:v>-36.509700000000002</c:v>
                </c:pt>
                <c:pt idx="58351">
                  <c:v>-36.493699999999997</c:v>
                </c:pt>
                <c:pt idx="58352">
                  <c:v>-36.477699999999999</c:v>
                </c:pt>
                <c:pt idx="58353">
                  <c:v>-36.4617</c:v>
                </c:pt>
                <c:pt idx="58354">
                  <c:v>-36.445700000000002</c:v>
                </c:pt>
                <c:pt idx="58355">
                  <c:v>-36.429699999999997</c:v>
                </c:pt>
                <c:pt idx="58356">
                  <c:v>-36.413699999999999</c:v>
                </c:pt>
                <c:pt idx="58357">
                  <c:v>-36.3977</c:v>
                </c:pt>
                <c:pt idx="58358">
                  <c:v>-36.381700000000002</c:v>
                </c:pt>
                <c:pt idx="58359">
                  <c:v>-36.365699999999997</c:v>
                </c:pt>
                <c:pt idx="58360">
                  <c:v>-36.349699999999999</c:v>
                </c:pt>
                <c:pt idx="58361">
                  <c:v>-36.3337</c:v>
                </c:pt>
                <c:pt idx="58362">
                  <c:v>-36.317700000000002</c:v>
                </c:pt>
                <c:pt idx="58363">
                  <c:v>-36.301699999999997</c:v>
                </c:pt>
                <c:pt idx="58364">
                  <c:v>-36.285699999999999</c:v>
                </c:pt>
                <c:pt idx="58365">
                  <c:v>-36.2697</c:v>
                </c:pt>
                <c:pt idx="58366">
                  <c:v>-36.253700000000002</c:v>
                </c:pt>
                <c:pt idx="58367">
                  <c:v>-36.237699999999997</c:v>
                </c:pt>
                <c:pt idx="58368">
                  <c:v>-36.221699999999998</c:v>
                </c:pt>
                <c:pt idx="58369">
                  <c:v>-36.2057</c:v>
                </c:pt>
                <c:pt idx="58370">
                  <c:v>-36.189700000000002</c:v>
                </c:pt>
                <c:pt idx="58371">
                  <c:v>-36.173699999999997</c:v>
                </c:pt>
                <c:pt idx="58372">
                  <c:v>-36.157699999999998</c:v>
                </c:pt>
                <c:pt idx="58373">
                  <c:v>-36.1417</c:v>
                </c:pt>
                <c:pt idx="58374">
                  <c:v>-36.125700000000002</c:v>
                </c:pt>
                <c:pt idx="58375">
                  <c:v>-36.109699999999997</c:v>
                </c:pt>
                <c:pt idx="58376">
                  <c:v>-36.093699999999998</c:v>
                </c:pt>
                <c:pt idx="58377">
                  <c:v>-36.0777</c:v>
                </c:pt>
                <c:pt idx="58378">
                  <c:v>-36.061700000000002</c:v>
                </c:pt>
                <c:pt idx="58379">
                  <c:v>-36.045699999999997</c:v>
                </c:pt>
                <c:pt idx="58380">
                  <c:v>-36.029699999999998</c:v>
                </c:pt>
                <c:pt idx="58381">
                  <c:v>-36.0137</c:v>
                </c:pt>
                <c:pt idx="58382">
                  <c:v>-35.997700000000002</c:v>
                </c:pt>
                <c:pt idx="58383">
                  <c:v>-35.9818</c:v>
                </c:pt>
                <c:pt idx="58384">
                  <c:v>-35.965800000000002</c:v>
                </c:pt>
                <c:pt idx="58385">
                  <c:v>-35.949800000000003</c:v>
                </c:pt>
                <c:pt idx="58386">
                  <c:v>-35.933799999999998</c:v>
                </c:pt>
                <c:pt idx="58387">
                  <c:v>-35.9178</c:v>
                </c:pt>
                <c:pt idx="58388">
                  <c:v>-35.901800000000001</c:v>
                </c:pt>
                <c:pt idx="58389">
                  <c:v>-35.885800000000003</c:v>
                </c:pt>
                <c:pt idx="58390">
                  <c:v>-35.869799999999998</c:v>
                </c:pt>
                <c:pt idx="58391">
                  <c:v>-35.8538</c:v>
                </c:pt>
                <c:pt idx="58392">
                  <c:v>-35.837800000000001</c:v>
                </c:pt>
                <c:pt idx="58393">
                  <c:v>-35.821800000000003</c:v>
                </c:pt>
                <c:pt idx="58394">
                  <c:v>-35.805799999999998</c:v>
                </c:pt>
                <c:pt idx="58395">
                  <c:v>-35.7898</c:v>
                </c:pt>
                <c:pt idx="58396">
                  <c:v>-35.773800000000001</c:v>
                </c:pt>
                <c:pt idx="58397">
                  <c:v>-35.757800000000003</c:v>
                </c:pt>
                <c:pt idx="58398">
                  <c:v>-35.741799999999998</c:v>
                </c:pt>
                <c:pt idx="58399">
                  <c:v>-35.7258</c:v>
                </c:pt>
                <c:pt idx="58400">
                  <c:v>-35.709800000000001</c:v>
                </c:pt>
                <c:pt idx="58401">
                  <c:v>-35.693800000000003</c:v>
                </c:pt>
                <c:pt idx="58402">
                  <c:v>-35.677799999999998</c:v>
                </c:pt>
                <c:pt idx="58403">
                  <c:v>-35.661799999999999</c:v>
                </c:pt>
                <c:pt idx="58404">
                  <c:v>-35.645800000000001</c:v>
                </c:pt>
                <c:pt idx="58405">
                  <c:v>-35.629800000000003</c:v>
                </c:pt>
                <c:pt idx="58406">
                  <c:v>-35.613799999999998</c:v>
                </c:pt>
                <c:pt idx="58407">
                  <c:v>-35.597799999999999</c:v>
                </c:pt>
                <c:pt idx="58408">
                  <c:v>-35.581800000000001</c:v>
                </c:pt>
                <c:pt idx="58409">
                  <c:v>-35.565800000000003</c:v>
                </c:pt>
                <c:pt idx="58410">
                  <c:v>-35.549799999999998</c:v>
                </c:pt>
                <c:pt idx="58411">
                  <c:v>-35.533799999999999</c:v>
                </c:pt>
                <c:pt idx="58412">
                  <c:v>-35.517800000000001</c:v>
                </c:pt>
                <c:pt idx="58413">
                  <c:v>-35.501800000000003</c:v>
                </c:pt>
                <c:pt idx="58414">
                  <c:v>-35.485799999999998</c:v>
                </c:pt>
                <c:pt idx="58415">
                  <c:v>-35.469799999999999</c:v>
                </c:pt>
                <c:pt idx="58416">
                  <c:v>-35.453800000000001</c:v>
                </c:pt>
                <c:pt idx="58417">
                  <c:v>-35.437800000000003</c:v>
                </c:pt>
                <c:pt idx="58418">
                  <c:v>-35.421799999999998</c:v>
                </c:pt>
                <c:pt idx="58419">
                  <c:v>-35.405799999999999</c:v>
                </c:pt>
                <c:pt idx="58420">
                  <c:v>-35.389800000000001</c:v>
                </c:pt>
                <c:pt idx="58421">
                  <c:v>-35.373800000000003</c:v>
                </c:pt>
                <c:pt idx="58422">
                  <c:v>-35.357799999999997</c:v>
                </c:pt>
                <c:pt idx="58423">
                  <c:v>-35.341799999999999</c:v>
                </c:pt>
                <c:pt idx="58424">
                  <c:v>-35.325800000000001</c:v>
                </c:pt>
                <c:pt idx="58425">
                  <c:v>-35.309800000000003</c:v>
                </c:pt>
                <c:pt idx="58426">
                  <c:v>-35.293799999999997</c:v>
                </c:pt>
                <c:pt idx="58427">
                  <c:v>-35.277799999999999</c:v>
                </c:pt>
                <c:pt idx="58428">
                  <c:v>-35.261800000000001</c:v>
                </c:pt>
                <c:pt idx="58429">
                  <c:v>-35.245800000000003</c:v>
                </c:pt>
                <c:pt idx="58430">
                  <c:v>-35.229799999999997</c:v>
                </c:pt>
                <c:pt idx="58431">
                  <c:v>-35.213799999999999</c:v>
                </c:pt>
                <c:pt idx="58432">
                  <c:v>-35.197800000000001</c:v>
                </c:pt>
                <c:pt idx="58433">
                  <c:v>-35.181800000000003</c:v>
                </c:pt>
                <c:pt idx="58434">
                  <c:v>-35.165799999999997</c:v>
                </c:pt>
                <c:pt idx="58435">
                  <c:v>-35.149799999999999</c:v>
                </c:pt>
                <c:pt idx="58436">
                  <c:v>-35.133800000000001</c:v>
                </c:pt>
                <c:pt idx="58437">
                  <c:v>-35.117800000000003</c:v>
                </c:pt>
                <c:pt idx="58438">
                  <c:v>-35.101799999999997</c:v>
                </c:pt>
                <c:pt idx="58439">
                  <c:v>-35.085799999999999</c:v>
                </c:pt>
                <c:pt idx="58440">
                  <c:v>-35.069800000000001</c:v>
                </c:pt>
                <c:pt idx="58441">
                  <c:v>-35.053800000000003</c:v>
                </c:pt>
                <c:pt idx="58442">
                  <c:v>-35.037799999999997</c:v>
                </c:pt>
                <c:pt idx="58443">
                  <c:v>-35.021799999999999</c:v>
                </c:pt>
                <c:pt idx="58444">
                  <c:v>-35.005800000000001</c:v>
                </c:pt>
                <c:pt idx="58445">
                  <c:v>-34.989800000000002</c:v>
                </c:pt>
                <c:pt idx="58446">
                  <c:v>-34.973799999999997</c:v>
                </c:pt>
                <c:pt idx="58447">
                  <c:v>-34.957799999999999</c:v>
                </c:pt>
                <c:pt idx="58448">
                  <c:v>-34.941800000000001</c:v>
                </c:pt>
                <c:pt idx="58449">
                  <c:v>-34.925800000000002</c:v>
                </c:pt>
                <c:pt idx="58450">
                  <c:v>-34.909799999999997</c:v>
                </c:pt>
                <c:pt idx="58451">
                  <c:v>-34.893799999999999</c:v>
                </c:pt>
                <c:pt idx="58452">
                  <c:v>-34.877800000000001</c:v>
                </c:pt>
                <c:pt idx="58453">
                  <c:v>-34.861800000000002</c:v>
                </c:pt>
                <c:pt idx="58454">
                  <c:v>-34.845799999999997</c:v>
                </c:pt>
                <c:pt idx="58455">
                  <c:v>-34.829799999999999</c:v>
                </c:pt>
                <c:pt idx="58456">
                  <c:v>-34.813800000000001</c:v>
                </c:pt>
                <c:pt idx="58457">
                  <c:v>-34.797800000000002</c:v>
                </c:pt>
                <c:pt idx="58458">
                  <c:v>-34.781799999999997</c:v>
                </c:pt>
                <c:pt idx="58459">
                  <c:v>-34.765799999999999</c:v>
                </c:pt>
                <c:pt idx="58460">
                  <c:v>-34.7498</c:v>
                </c:pt>
                <c:pt idx="58461">
                  <c:v>-34.733800000000002</c:v>
                </c:pt>
                <c:pt idx="58462">
                  <c:v>-34.717799999999997</c:v>
                </c:pt>
                <c:pt idx="58463">
                  <c:v>-34.701799999999999</c:v>
                </c:pt>
                <c:pt idx="58464">
                  <c:v>-34.6858</c:v>
                </c:pt>
                <c:pt idx="58465">
                  <c:v>-34.669800000000002</c:v>
                </c:pt>
                <c:pt idx="58466">
                  <c:v>-34.653799999999997</c:v>
                </c:pt>
                <c:pt idx="58467">
                  <c:v>-34.637799999999999</c:v>
                </c:pt>
                <c:pt idx="58468">
                  <c:v>-34.6218</c:v>
                </c:pt>
                <c:pt idx="58469">
                  <c:v>-34.605899999999998</c:v>
                </c:pt>
                <c:pt idx="58470">
                  <c:v>-34.5899</c:v>
                </c:pt>
                <c:pt idx="58471">
                  <c:v>-34.573900000000002</c:v>
                </c:pt>
                <c:pt idx="58472">
                  <c:v>-34.557899999999997</c:v>
                </c:pt>
                <c:pt idx="58473">
                  <c:v>-34.541899999999998</c:v>
                </c:pt>
                <c:pt idx="58474">
                  <c:v>-34.5259</c:v>
                </c:pt>
                <c:pt idx="58475">
                  <c:v>-34.509900000000002</c:v>
                </c:pt>
                <c:pt idx="58476">
                  <c:v>-34.493899999999996</c:v>
                </c:pt>
                <c:pt idx="58477">
                  <c:v>-34.477899999999998</c:v>
                </c:pt>
                <c:pt idx="58478">
                  <c:v>-34.4619</c:v>
                </c:pt>
                <c:pt idx="58479">
                  <c:v>-34.445900000000002</c:v>
                </c:pt>
                <c:pt idx="58480">
                  <c:v>-34.429900000000004</c:v>
                </c:pt>
                <c:pt idx="58481">
                  <c:v>-34.413899999999998</c:v>
                </c:pt>
                <c:pt idx="58482">
                  <c:v>-34.3979</c:v>
                </c:pt>
                <c:pt idx="58483">
                  <c:v>-34.381900000000002</c:v>
                </c:pt>
                <c:pt idx="58484">
                  <c:v>-34.365900000000003</c:v>
                </c:pt>
                <c:pt idx="58485">
                  <c:v>-34.349899999999998</c:v>
                </c:pt>
                <c:pt idx="58486">
                  <c:v>-34.3339</c:v>
                </c:pt>
                <c:pt idx="58487">
                  <c:v>-34.317900000000002</c:v>
                </c:pt>
                <c:pt idx="58488">
                  <c:v>-34.301900000000003</c:v>
                </c:pt>
                <c:pt idx="58489">
                  <c:v>-34.285899999999998</c:v>
                </c:pt>
                <c:pt idx="58490">
                  <c:v>-34.2699</c:v>
                </c:pt>
                <c:pt idx="58491">
                  <c:v>-34.253900000000002</c:v>
                </c:pt>
                <c:pt idx="58492">
                  <c:v>-34.237900000000003</c:v>
                </c:pt>
                <c:pt idx="58493">
                  <c:v>-34.221899999999998</c:v>
                </c:pt>
                <c:pt idx="58494">
                  <c:v>-34.2059</c:v>
                </c:pt>
                <c:pt idx="58495">
                  <c:v>-34.189900000000002</c:v>
                </c:pt>
                <c:pt idx="58496">
                  <c:v>-34.173900000000003</c:v>
                </c:pt>
                <c:pt idx="58497">
                  <c:v>-34.157899999999998</c:v>
                </c:pt>
                <c:pt idx="58498">
                  <c:v>-34.1419</c:v>
                </c:pt>
                <c:pt idx="58499">
                  <c:v>-34.125900000000001</c:v>
                </c:pt>
                <c:pt idx="58500">
                  <c:v>-34.109900000000003</c:v>
                </c:pt>
                <c:pt idx="58501">
                  <c:v>-34.093899999999998</c:v>
                </c:pt>
                <c:pt idx="58502">
                  <c:v>-34.0779</c:v>
                </c:pt>
                <c:pt idx="58503">
                  <c:v>-34.061900000000001</c:v>
                </c:pt>
                <c:pt idx="58504">
                  <c:v>-34.045900000000003</c:v>
                </c:pt>
                <c:pt idx="58505">
                  <c:v>-34.029899999999998</c:v>
                </c:pt>
                <c:pt idx="58506">
                  <c:v>-34.0139</c:v>
                </c:pt>
                <c:pt idx="58507">
                  <c:v>-33.997900000000001</c:v>
                </c:pt>
                <c:pt idx="58508">
                  <c:v>-33.981900000000003</c:v>
                </c:pt>
                <c:pt idx="58509">
                  <c:v>-33.965899999999998</c:v>
                </c:pt>
                <c:pt idx="58510">
                  <c:v>-33.9499</c:v>
                </c:pt>
                <c:pt idx="58511">
                  <c:v>-33.933900000000001</c:v>
                </c:pt>
                <c:pt idx="58512">
                  <c:v>-33.917900000000003</c:v>
                </c:pt>
                <c:pt idx="58513">
                  <c:v>-33.901899999999998</c:v>
                </c:pt>
                <c:pt idx="58514">
                  <c:v>-33.885899999999999</c:v>
                </c:pt>
                <c:pt idx="58515">
                  <c:v>-33.869900000000001</c:v>
                </c:pt>
                <c:pt idx="58516">
                  <c:v>-33.853900000000003</c:v>
                </c:pt>
                <c:pt idx="58517">
                  <c:v>-33.837899999999998</c:v>
                </c:pt>
                <c:pt idx="58518">
                  <c:v>-33.821899999999999</c:v>
                </c:pt>
                <c:pt idx="58519">
                  <c:v>-33.805900000000001</c:v>
                </c:pt>
                <c:pt idx="58520">
                  <c:v>-33.789900000000003</c:v>
                </c:pt>
                <c:pt idx="58521">
                  <c:v>-33.773899999999998</c:v>
                </c:pt>
                <c:pt idx="58522">
                  <c:v>-33.757899999999999</c:v>
                </c:pt>
                <c:pt idx="58523">
                  <c:v>-33.741900000000001</c:v>
                </c:pt>
                <c:pt idx="58524">
                  <c:v>-33.725900000000003</c:v>
                </c:pt>
                <c:pt idx="58525">
                  <c:v>-33.709899999999998</c:v>
                </c:pt>
                <c:pt idx="58526">
                  <c:v>-33.693899999999999</c:v>
                </c:pt>
                <c:pt idx="58527">
                  <c:v>-33.677900000000001</c:v>
                </c:pt>
                <c:pt idx="58528">
                  <c:v>-33.661900000000003</c:v>
                </c:pt>
                <c:pt idx="58529">
                  <c:v>-33.645899999999997</c:v>
                </c:pt>
                <c:pt idx="58530">
                  <c:v>-33.629899999999999</c:v>
                </c:pt>
                <c:pt idx="58531">
                  <c:v>-33.613900000000001</c:v>
                </c:pt>
                <c:pt idx="58532">
                  <c:v>-33.597900000000003</c:v>
                </c:pt>
                <c:pt idx="58533">
                  <c:v>-33.581899999999997</c:v>
                </c:pt>
                <c:pt idx="58534">
                  <c:v>-33.565899999999999</c:v>
                </c:pt>
                <c:pt idx="58535">
                  <c:v>-33.549900000000001</c:v>
                </c:pt>
                <c:pt idx="58536">
                  <c:v>-33.533900000000003</c:v>
                </c:pt>
                <c:pt idx="58537">
                  <c:v>-33.517899999999997</c:v>
                </c:pt>
                <c:pt idx="58538">
                  <c:v>-33.501899999999999</c:v>
                </c:pt>
                <c:pt idx="58539">
                  <c:v>-33.485900000000001</c:v>
                </c:pt>
                <c:pt idx="58540">
                  <c:v>-33.469900000000003</c:v>
                </c:pt>
                <c:pt idx="58541">
                  <c:v>-33.453899999999997</c:v>
                </c:pt>
                <c:pt idx="58542">
                  <c:v>-33.437899999999999</c:v>
                </c:pt>
                <c:pt idx="58543">
                  <c:v>-33.421900000000001</c:v>
                </c:pt>
                <c:pt idx="58544">
                  <c:v>-33.405900000000003</c:v>
                </c:pt>
                <c:pt idx="58545">
                  <c:v>-33.389899999999997</c:v>
                </c:pt>
                <c:pt idx="58546">
                  <c:v>-33.373899999999999</c:v>
                </c:pt>
                <c:pt idx="58547">
                  <c:v>-33.357900000000001</c:v>
                </c:pt>
                <c:pt idx="58548">
                  <c:v>-33.341900000000003</c:v>
                </c:pt>
                <c:pt idx="58549">
                  <c:v>-33.325899999999997</c:v>
                </c:pt>
                <c:pt idx="58550">
                  <c:v>-33.309899999999999</c:v>
                </c:pt>
                <c:pt idx="58551">
                  <c:v>-33.293900000000001</c:v>
                </c:pt>
                <c:pt idx="58552">
                  <c:v>-33.277900000000002</c:v>
                </c:pt>
                <c:pt idx="58553">
                  <c:v>-33.261899999999997</c:v>
                </c:pt>
                <c:pt idx="58554">
                  <c:v>-33.245899999999999</c:v>
                </c:pt>
                <c:pt idx="58555">
                  <c:v>-33.229900000000001</c:v>
                </c:pt>
                <c:pt idx="58556">
                  <c:v>-33.213999999999999</c:v>
                </c:pt>
                <c:pt idx="58557">
                  <c:v>-33.198</c:v>
                </c:pt>
                <c:pt idx="58558">
                  <c:v>-33.182000000000002</c:v>
                </c:pt>
                <c:pt idx="58559">
                  <c:v>-33.165999999999997</c:v>
                </c:pt>
                <c:pt idx="58560">
                  <c:v>-33.15</c:v>
                </c:pt>
                <c:pt idx="58561">
                  <c:v>-33.134</c:v>
                </c:pt>
                <c:pt idx="58562">
                  <c:v>-33.118000000000002</c:v>
                </c:pt>
                <c:pt idx="58563">
                  <c:v>-33.101999999999997</c:v>
                </c:pt>
                <c:pt idx="58564">
                  <c:v>-33.085999999999999</c:v>
                </c:pt>
                <c:pt idx="58565">
                  <c:v>-33.07</c:v>
                </c:pt>
                <c:pt idx="58566">
                  <c:v>-33.054000000000002</c:v>
                </c:pt>
                <c:pt idx="58567">
                  <c:v>-33.037999999999997</c:v>
                </c:pt>
                <c:pt idx="58568">
                  <c:v>-33.021999999999998</c:v>
                </c:pt>
                <c:pt idx="58569">
                  <c:v>-33.006</c:v>
                </c:pt>
                <c:pt idx="58570">
                  <c:v>-32.99</c:v>
                </c:pt>
                <c:pt idx="58571">
                  <c:v>-32.973999999999997</c:v>
                </c:pt>
                <c:pt idx="58572">
                  <c:v>-32.957999999999998</c:v>
                </c:pt>
                <c:pt idx="58573">
                  <c:v>-32.942</c:v>
                </c:pt>
                <c:pt idx="58574">
                  <c:v>-32.926000000000002</c:v>
                </c:pt>
                <c:pt idx="58575">
                  <c:v>-32.909999999999997</c:v>
                </c:pt>
                <c:pt idx="58576">
                  <c:v>-32.893999999999998</c:v>
                </c:pt>
                <c:pt idx="58577">
                  <c:v>-32.878</c:v>
                </c:pt>
                <c:pt idx="58578">
                  <c:v>-32.862000000000002</c:v>
                </c:pt>
                <c:pt idx="58579">
                  <c:v>-32.845999999999997</c:v>
                </c:pt>
                <c:pt idx="58580">
                  <c:v>-32.83</c:v>
                </c:pt>
                <c:pt idx="58581">
                  <c:v>-32.814</c:v>
                </c:pt>
                <c:pt idx="58582">
                  <c:v>-32.798000000000002</c:v>
                </c:pt>
                <c:pt idx="58583">
                  <c:v>-32.781999999999996</c:v>
                </c:pt>
                <c:pt idx="58584">
                  <c:v>-32.765999999999998</c:v>
                </c:pt>
                <c:pt idx="58585">
                  <c:v>-32.75</c:v>
                </c:pt>
                <c:pt idx="58586">
                  <c:v>-32.734000000000002</c:v>
                </c:pt>
                <c:pt idx="58587">
                  <c:v>-32.718000000000004</c:v>
                </c:pt>
                <c:pt idx="58588">
                  <c:v>-32.701999999999998</c:v>
                </c:pt>
                <c:pt idx="58589">
                  <c:v>-32.686</c:v>
                </c:pt>
                <c:pt idx="58590">
                  <c:v>-32.67</c:v>
                </c:pt>
                <c:pt idx="58591">
                  <c:v>-32.654000000000003</c:v>
                </c:pt>
                <c:pt idx="58592">
                  <c:v>-32.637999999999998</c:v>
                </c:pt>
                <c:pt idx="58593">
                  <c:v>-32.622</c:v>
                </c:pt>
                <c:pt idx="58594">
                  <c:v>-32.606000000000002</c:v>
                </c:pt>
                <c:pt idx="58595">
                  <c:v>-32.590000000000003</c:v>
                </c:pt>
                <c:pt idx="58596">
                  <c:v>-32.573999999999998</c:v>
                </c:pt>
                <c:pt idx="58597">
                  <c:v>-32.558</c:v>
                </c:pt>
                <c:pt idx="58598">
                  <c:v>-32.542000000000002</c:v>
                </c:pt>
                <c:pt idx="58599">
                  <c:v>-32.526000000000003</c:v>
                </c:pt>
                <c:pt idx="58600">
                  <c:v>-32.51</c:v>
                </c:pt>
                <c:pt idx="58601">
                  <c:v>-32.494</c:v>
                </c:pt>
                <c:pt idx="58602">
                  <c:v>-32.478000000000002</c:v>
                </c:pt>
                <c:pt idx="58603">
                  <c:v>-32.462000000000003</c:v>
                </c:pt>
                <c:pt idx="58604">
                  <c:v>-32.445999999999998</c:v>
                </c:pt>
                <c:pt idx="58605">
                  <c:v>-32.43</c:v>
                </c:pt>
                <c:pt idx="58606">
                  <c:v>-32.414000000000001</c:v>
                </c:pt>
                <c:pt idx="58607">
                  <c:v>-32.398000000000003</c:v>
                </c:pt>
                <c:pt idx="58608">
                  <c:v>-32.381999999999998</c:v>
                </c:pt>
                <c:pt idx="58609">
                  <c:v>-32.366</c:v>
                </c:pt>
                <c:pt idx="58610">
                  <c:v>-32.35</c:v>
                </c:pt>
                <c:pt idx="58611">
                  <c:v>-32.334000000000003</c:v>
                </c:pt>
                <c:pt idx="58612">
                  <c:v>-32.317999999999998</c:v>
                </c:pt>
                <c:pt idx="58613">
                  <c:v>-32.302</c:v>
                </c:pt>
                <c:pt idx="58614">
                  <c:v>-32.286000000000001</c:v>
                </c:pt>
                <c:pt idx="58615">
                  <c:v>-32.270000000000003</c:v>
                </c:pt>
                <c:pt idx="58616">
                  <c:v>-32.253999999999998</c:v>
                </c:pt>
                <c:pt idx="58617">
                  <c:v>-32.238</c:v>
                </c:pt>
                <c:pt idx="58618">
                  <c:v>-32.222000000000001</c:v>
                </c:pt>
                <c:pt idx="58619">
                  <c:v>-32.206000000000003</c:v>
                </c:pt>
                <c:pt idx="58620">
                  <c:v>-32.19</c:v>
                </c:pt>
                <c:pt idx="58621">
                  <c:v>-32.173999999999999</c:v>
                </c:pt>
                <c:pt idx="58622">
                  <c:v>-32.158000000000001</c:v>
                </c:pt>
                <c:pt idx="58623">
                  <c:v>-32.142000000000003</c:v>
                </c:pt>
                <c:pt idx="58624">
                  <c:v>-32.125999999999998</c:v>
                </c:pt>
                <c:pt idx="58625">
                  <c:v>-32.11</c:v>
                </c:pt>
                <c:pt idx="58626">
                  <c:v>-32.094000000000001</c:v>
                </c:pt>
                <c:pt idx="58627">
                  <c:v>-32.078000000000003</c:v>
                </c:pt>
                <c:pt idx="58628">
                  <c:v>-32.061999999999998</c:v>
                </c:pt>
                <c:pt idx="58629">
                  <c:v>-32.045999999999999</c:v>
                </c:pt>
                <c:pt idx="58630">
                  <c:v>-32.03</c:v>
                </c:pt>
                <c:pt idx="58631">
                  <c:v>-32.014000000000003</c:v>
                </c:pt>
                <c:pt idx="58632">
                  <c:v>-31.998000000000001</c:v>
                </c:pt>
                <c:pt idx="58633">
                  <c:v>-31.981999999999999</c:v>
                </c:pt>
                <c:pt idx="58634">
                  <c:v>-31.966000000000001</c:v>
                </c:pt>
                <c:pt idx="58635">
                  <c:v>-31.95</c:v>
                </c:pt>
                <c:pt idx="58636">
                  <c:v>-31.934000000000001</c:v>
                </c:pt>
                <c:pt idx="58637">
                  <c:v>-31.917999999999999</c:v>
                </c:pt>
                <c:pt idx="58638">
                  <c:v>-31.902000000000001</c:v>
                </c:pt>
                <c:pt idx="58639">
                  <c:v>-31.885999999999999</c:v>
                </c:pt>
                <c:pt idx="58640">
                  <c:v>-31.87</c:v>
                </c:pt>
                <c:pt idx="58641">
                  <c:v>-31.853999999999999</c:v>
                </c:pt>
                <c:pt idx="58642">
                  <c:v>-31.838100000000001</c:v>
                </c:pt>
                <c:pt idx="58643">
                  <c:v>-31.822099999999999</c:v>
                </c:pt>
                <c:pt idx="58644">
                  <c:v>-31.806100000000001</c:v>
                </c:pt>
                <c:pt idx="58645">
                  <c:v>-31.790099999999999</c:v>
                </c:pt>
                <c:pt idx="58646">
                  <c:v>-31.774100000000001</c:v>
                </c:pt>
                <c:pt idx="58647">
                  <c:v>-31.758099999999999</c:v>
                </c:pt>
                <c:pt idx="58648">
                  <c:v>-31.742100000000001</c:v>
                </c:pt>
                <c:pt idx="58649">
                  <c:v>-31.726099999999999</c:v>
                </c:pt>
                <c:pt idx="58650">
                  <c:v>-31.710100000000001</c:v>
                </c:pt>
                <c:pt idx="58651">
                  <c:v>-31.694099999999999</c:v>
                </c:pt>
                <c:pt idx="58652">
                  <c:v>-31.678100000000001</c:v>
                </c:pt>
                <c:pt idx="58653">
                  <c:v>-31.662099999999999</c:v>
                </c:pt>
                <c:pt idx="58654">
                  <c:v>-31.646100000000001</c:v>
                </c:pt>
                <c:pt idx="58655">
                  <c:v>-31.630099999999999</c:v>
                </c:pt>
                <c:pt idx="58656">
                  <c:v>-31.614100000000001</c:v>
                </c:pt>
                <c:pt idx="58657">
                  <c:v>-31.598099999999999</c:v>
                </c:pt>
                <c:pt idx="58658">
                  <c:v>-31.582100000000001</c:v>
                </c:pt>
                <c:pt idx="58659">
                  <c:v>-31.566099999999999</c:v>
                </c:pt>
                <c:pt idx="58660">
                  <c:v>-31.5501</c:v>
                </c:pt>
                <c:pt idx="58661">
                  <c:v>-31.534099999999999</c:v>
                </c:pt>
                <c:pt idx="58662">
                  <c:v>-31.5181</c:v>
                </c:pt>
                <c:pt idx="58663">
                  <c:v>-31.502099999999999</c:v>
                </c:pt>
                <c:pt idx="58664">
                  <c:v>-31.4861</c:v>
                </c:pt>
                <c:pt idx="58665">
                  <c:v>-31.470099999999999</c:v>
                </c:pt>
                <c:pt idx="58666">
                  <c:v>-31.4541</c:v>
                </c:pt>
                <c:pt idx="58667">
                  <c:v>-31.438099999999999</c:v>
                </c:pt>
                <c:pt idx="58668">
                  <c:v>-31.4221</c:v>
                </c:pt>
                <c:pt idx="58669">
                  <c:v>-31.406099999999999</c:v>
                </c:pt>
                <c:pt idx="58670">
                  <c:v>-31.3901</c:v>
                </c:pt>
                <c:pt idx="58671">
                  <c:v>-31.374099999999999</c:v>
                </c:pt>
                <c:pt idx="58672">
                  <c:v>-31.3581</c:v>
                </c:pt>
                <c:pt idx="58673">
                  <c:v>-31.342099999999999</c:v>
                </c:pt>
                <c:pt idx="58674">
                  <c:v>-31.3261</c:v>
                </c:pt>
                <c:pt idx="58675">
                  <c:v>-31.310099999999998</c:v>
                </c:pt>
                <c:pt idx="58676">
                  <c:v>-31.2941</c:v>
                </c:pt>
                <c:pt idx="58677">
                  <c:v>-31.278099999999998</c:v>
                </c:pt>
                <c:pt idx="58678">
                  <c:v>-31.2621</c:v>
                </c:pt>
                <c:pt idx="58679">
                  <c:v>-31.246099999999998</c:v>
                </c:pt>
                <c:pt idx="58680">
                  <c:v>-31.2301</c:v>
                </c:pt>
                <c:pt idx="58681">
                  <c:v>-31.214099999999998</c:v>
                </c:pt>
                <c:pt idx="58682">
                  <c:v>-31.1981</c:v>
                </c:pt>
                <c:pt idx="58683">
                  <c:v>-31.182099999999998</c:v>
                </c:pt>
                <c:pt idx="58684">
                  <c:v>-31.1661</c:v>
                </c:pt>
                <c:pt idx="58685">
                  <c:v>-31.150099999999998</c:v>
                </c:pt>
                <c:pt idx="58686">
                  <c:v>-31.1341</c:v>
                </c:pt>
                <c:pt idx="58687">
                  <c:v>-31.118099999999998</c:v>
                </c:pt>
                <c:pt idx="58688">
                  <c:v>-31.1021</c:v>
                </c:pt>
                <c:pt idx="58689">
                  <c:v>-31.086099999999998</c:v>
                </c:pt>
                <c:pt idx="58690">
                  <c:v>-31.0701</c:v>
                </c:pt>
                <c:pt idx="58691">
                  <c:v>-31.054099999999998</c:v>
                </c:pt>
                <c:pt idx="58692">
                  <c:v>-31.0381</c:v>
                </c:pt>
                <c:pt idx="58693">
                  <c:v>-31.022099999999998</c:v>
                </c:pt>
                <c:pt idx="58694">
                  <c:v>-31.0061</c:v>
                </c:pt>
                <c:pt idx="58695">
                  <c:v>-30.990100000000002</c:v>
                </c:pt>
                <c:pt idx="58696">
                  <c:v>-30.9741</c:v>
                </c:pt>
                <c:pt idx="58697">
                  <c:v>-30.958100000000002</c:v>
                </c:pt>
                <c:pt idx="58698">
                  <c:v>-30.9421</c:v>
                </c:pt>
                <c:pt idx="58699">
                  <c:v>-30.926100000000002</c:v>
                </c:pt>
                <c:pt idx="58700">
                  <c:v>-30.9101</c:v>
                </c:pt>
                <c:pt idx="58701">
                  <c:v>-30.894100000000002</c:v>
                </c:pt>
                <c:pt idx="58702">
                  <c:v>-30.8781</c:v>
                </c:pt>
                <c:pt idx="58703">
                  <c:v>-30.862100000000002</c:v>
                </c:pt>
                <c:pt idx="58704">
                  <c:v>-30.8461</c:v>
                </c:pt>
                <c:pt idx="58705">
                  <c:v>-30.830100000000002</c:v>
                </c:pt>
                <c:pt idx="58706">
                  <c:v>-30.8141</c:v>
                </c:pt>
                <c:pt idx="58707">
                  <c:v>-30.798100000000002</c:v>
                </c:pt>
                <c:pt idx="58708">
                  <c:v>-30.7821</c:v>
                </c:pt>
                <c:pt idx="58709">
                  <c:v>-30.766100000000002</c:v>
                </c:pt>
                <c:pt idx="58710">
                  <c:v>-30.7501</c:v>
                </c:pt>
                <c:pt idx="58711">
                  <c:v>-30.734100000000002</c:v>
                </c:pt>
                <c:pt idx="58712">
                  <c:v>-30.7181</c:v>
                </c:pt>
                <c:pt idx="58713">
                  <c:v>-30.702100000000002</c:v>
                </c:pt>
                <c:pt idx="58714">
                  <c:v>-30.6861</c:v>
                </c:pt>
                <c:pt idx="58715">
                  <c:v>-30.670100000000001</c:v>
                </c:pt>
                <c:pt idx="58716">
                  <c:v>-30.6541</c:v>
                </c:pt>
                <c:pt idx="58717">
                  <c:v>-30.638100000000001</c:v>
                </c:pt>
                <c:pt idx="58718">
                  <c:v>-30.6221</c:v>
                </c:pt>
                <c:pt idx="58719">
                  <c:v>-30.606100000000001</c:v>
                </c:pt>
                <c:pt idx="58720">
                  <c:v>-30.5901</c:v>
                </c:pt>
                <c:pt idx="58721">
                  <c:v>-30.574100000000001</c:v>
                </c:pt>
                <c:pt idx="58722">
                  <c:v>-30.5581</c:v>
                </c:pt>
                <c:pt idx="58723">
                  <c:v>-30.542100000000001</c:v>
                </c:pt>
                <c:pt idx="58724">
                  <c:v>-30.5261</c:v>
                </c:pt>
                <c:pt idx="58725">
                  <c:v>-30.510100000000001</c:v>
                </c:pt>
                <c:pt idx="58726">
                  <c:v>-30.4941</c:v>
                </c:pt>
                <c:pt idx="58727">
                  <c:v>-30.478100000000001</c:v>
                </c:pt>
                <c:pt idx="58728">
                  <c:v>-30.462199999999999</c:v>
                </c:pt>
                <c:pt idx="58729">
                  <c:v>-30.446200000000001</c:v>
                </c:pt>
                <c:pt idx="58730">
                  <c:v>-30.430199999999999</c:v>
                </c:pt>
                <c:pt idx="58731">
                  <c:v>-30.414200000000001</c:v>
                </c:pt>
                <c:pt idx="58732">
                  <c:v>-30.398199999999999</c:v>
                </c:pt>
                <c:pt idx="58733">
                  <c:v>-30.382200000000001</c:v>
                </c:pt>
                <c:pt idx="58734">
                  <c:v>-30.366199999999999</c:v>
                </c:pt>
                <c:pt idx="58735">
                  <c:v>-30.350200000000001</c:v>
                </c:pt>
                <c:pt idx="58736">
                  <c:v>-30.334199999999999</c:v>
                </c:pt>
                <c:pt idx="58737">
                  <c:v>-30.318200000000001</c:v>
                </c:pt>
                <c:pt idx="58738">
                  <c:v>-30.302199999999999</c:v>
                </c:pt>
                <c:pt idx="58739">
                  <c:v>-30.286200000000001</c:v>
                </c:pt>
                <c:pt idx="58740">
                  <c:v>-30.270199999999999</c:v>
                </c:pt>
                <c:pt idx="58741">
                  <c:v>-30.254200000000001</c:v>
                </c:pt>
                <c:pt idx="58742">
                  <c:v>-30.238199999999999</c:v>
                </c:pt>
                <c:pt idx="58743">
                  <c:v>-30.222200000000001</c:v>
                </c:pt>
                <c:pt idx="58744">
                  <c:v>-30.206199999999999</c:v>
                </c:pt>
                <c:pt idx="58745">
                  <c:v>-30.190200000000001</c:v>
                </c:pt>
                <c:pt idx="58746">
                  <c:v>-30.174199999999999</c:v>
                </c:pt>
                <c:pt idx="58747">
                  <c:v>-30.158200000000001</c:v>
                </c:pt>
                <c:pt idx="58748">
                  <c:v>-30.142199999999999</c:v>
                </c:pt>
                <c:pt idx="58749">
                  <c:v>-30.126200000000001</c:v>
                </c:pt>
                <c:pt idx="58750">
                  <c:v>-30.110199999999999</c:v>
                </c:pt>
                <c:pt idx="58751">
                  <c:v>-30.094200000000001</c:v>
                </c:pt>
                <c:pt idx="58752">
                  <c:v>-30.078199999999999</c:v>
                </c:pt>
                <c:pt idx="58753">
                  <c:v>-30.062200000000001</c:v>
                </c:pt>
                <c:pt idx="58754">
                  <c:v>-30.046199999999999</c:v>
                </c:pt>
                <c:pt idx="58755">
                  <c:v>-30.030200000000001</c:v>
                </c:pt>
                <c:pt idx="58756">
                  <c:v>-30.014199999999999</c:v>
                </c:pt>
                <c:pt idx="58757">
                  <c:v>-29.998200000000001</c:v>
                </c:pt>
                <c:pt idx="58758">
                  <c:v>-29.982199999999999</c:v>
                </c:pt>
                <c:pt idx="58759">
                  <c:v>-29.966200000000001</c:v>
                </c:pt>
                <c:pt idx="58760">
                  <c:v>-29.950199999999999</c:v>
                </c:pt>
                <c:pt idx="58761">
                  <c:v>-29.934200000000001</c:v>
                </c:pt>
                <c:pt idx="58762">
                  <c:v>-29.918199999999999</c:v>
                </c:pt>
                <c:pt idx="58763">
                  <c:v>-29.902200000000001</c:v>
                </c:pt>
                <c:pt idx="58764">
                  <c:v>-29.886199999999999</c:v>
                </c:pt>
                <c:pt idx="58765">
                  <c:v>-29.870200000000001</c:v>
                </c:pt>
                <c:pt idx="58766">
                  <c:v>-29.854199999999999</c:v>
                </c:pt>
                <c:pt idx="58767">
                  <c:v>-29.838200000000001</c:v>
                </c:pt>
                <c:pt idx="58768">
                  <c:v>-29.822199999999999</c:v>
                </c:pt>
                <c:pt idx="58769">
                  <c:v>-29.8062</c:v>
                </c:pt>
                <c:pt idx="58770">
                  <c:v>-29.790199999999999</c:v>
                </c:pt>
                <c:pt idx="58771">
                  <c:v>-29.7742</c:v>
                </c:pt>
                <c:pt idx="58772">
                  <c:v>-29.758199999999999</c:v>
                </c:pt>
                <c:pt idx="58773">
                  <c:v>-29.7422</c:v>
                </c:pt>
                <c:pt idx="58774">
                  <c:v>-29.726199999999999</c:v>
                </c:pt>
                <c:pt idx="58775">
                  <c:v>-29.7102</c:v>
                </c:pt>
                <c:pt idx="58776">
                  <c:v>-29.694199999999999</c:v>
                </c:pt>
                <c:pt idx="58777">
                  <c:v>-29.6782</c:v>
                </c:pt>
                <c:pt idx="58778">
                  <c:v>-29.662199999999999</c:v>
                </c:pt>
                <c:pt idx="58779">
                  <c:v>-29.6462</c:v>
                </c:pt>
                <c:pt idx="58780">
                  <c:v>-29.630199999999999</c:v>
                </c:pt>
                <c:pt idx="58781">
                  <c:v>-29.6142</c:v>
                </c:pt>
                <c:pt idx="58782">
                  <c:v>-29.598199999999999</c:v>
                </c:pt>
                <c:pt idx="58783">
                  <c:v>-29.5822</c:v>
                </c:pt>
                <c:pt idx="58784">
                  <c:v>-29.566199999999998</c:v>
                </c:pt>
                <c:pt idx="58785">
                  <c:v>-29.5502</c:v>
                </c:pt>
                <c:pt idx="58786">
                  <c:v>-29.534199999999998</c:v>
                </c:pt>
                <c:pt idx="58787">
                  <c:v>-29.5182</c:v>
                </c:pt>
                <c:pt idx="58788">
                  <c:v>-29.502199999999998</c:v>
                </c:pt>
                <c:pt idx="58789">
                  <c:v>-29.4862</c:v>
                </c:pt>
                <c:pt idx="58790">
                  <c:v>-29.470199999999998</c:v>
                </c:pt>
                <c:pt idx="58791">
                  <c:v>-29.4542</c:v>
                </c:pt>
                <c:pt idx="58792">
                  <c:v>-29.438199999999998</c:v>
                </c:pt>
                <c:pt idx="58793">
                  <c:v>-29.4222</c:v>
                </c:pt>
                <c:pt idx="58794">
                  <c:v>-29.406199999999998</c:v>
                </c:pt>
                <c:pt idx="58795">
                  <c:v>-29.3902</c:v>
                </c:pt>
                <c:pt idx="58796">
                  <c:v>-29.374199999999998</c:v>
                </c:pt>
                <c:pt idx="58797">
                  <c:v>-29.3582</c:v>
                </c:pt>
                <c:pt idx="58798">
                  <c:v>-29.342199999999998</c:v>
                </c:pt>
                <c:pt idx="58799">
                  <c:v>-29.3262</c:v>
                </c:pt>
                <c:pt idx="58800">
                  <c:v>-29.310199999999998</c:v>
                </c:pt>
                <c:pt idx="58801">
                  <c:v>-29.2942</c:v>
                </c:pt>
                <c:pt idx="58802">
                  <c:v>-29.278199999999998</c:v>
                </c:pt>
                <c:pt idx="58803">
                  <c:v>-29.2622</c:v>
                </c:pt>
                <c:pt idx="58804">
                  <c:v>-29.246200000000002</c:v>
                </c:pt>
                <c:pt idx="58805">
                  <c:v>-29.2302</c:v>
                </c:pt>
                <c:pt idx="58806">
                  <c:v>-29.214200000000002</c:v>
                </c:pt>
                <c:pt idx="58807">
                  <c:v>-29.1982</c:v>
                </c:pt>
                <c:pt idx="58808">
                  <c:v>-29.182200000000002</c:v>
                </c:pt>
                <c:pt idx="58809">
                  <c:v>-29.1662</c:v>
                </c:pt>
                <c:pt idx="58810">
                  <c:v>-29.150200000000002</c:v>
                </c:pt>
                <c:pt idx="58811">
                  <c:v>-29.1342</c:v>
                </c:pt>
                <c:pt idx="58812">
                  <c:v>-29.118200000000002</c:v>
                </c:pt>
                <c:pt idx="58813">
                  <c:v>-29.1022</c:v>
                </c:pt>
                <c:pt idx="58814">
                  <c:v>-29.086300000000001</c:v>
                </c:pt>
                <c:pt idx="58815">
                  <c:v>-29.0703</c:v>
                </c:pt>
                <c:pt idx="58816">
                  <c:v>-29.054300000000001</c:v>
                </c:pt>
                <c:pt idx="58817">
                  <c:v>-29.0383</c:v>
                </c:pt>
                <c:pt idx="58818">
                  <c:v>-29.022300000000001</c:v>
                </c:pt>
                <c:pt idx="58819">
                  <c:v>-29.0063</c:v>
                </c:pt>
                <c:pt idx="58820">
                  <c:v>-28.990300000000001</c:v>
                </c:pt>
                <c:pt idx="58821">
                  <c:v>-28.974299999999999</c:v>
                </c:pt>
                <c:pt idx="58822">
                  <c:v>-28.958300000000001</c:v>
                </c:pt>
                <c:pt idx="58823">
                  <c:v>-28.942299999999999</c:v>
                </c:pt>
                <c:pt idx="58824">
                  <c:v>-28.926300000000001</c:v>
                </c:pt>
                <c:pt idx="58825">
                  <c:v>-28.910299999999999</c:v>
                </c:pt>
                <c:pt idx="58826">
                  <c:v>-28.894300000000001</c:v>
                </c:pt>
                <c:pt idx="58827">
                  <c:v>-28.878299999999999</c:v>
                </c:pt>
                <c:pt idx="58828">
                  <c:v>-28.862300000000001</c:v>
                </c:pt>
                <c:pt idx="58829">
                  <c:v>-28.846299999999999</c:v>
                </c:pt>
                <c:pt idx="58830">
                  <c:v>-28.830300000000001</c:v>
                </c:pt>
                <c:pt idx="58831">
                  <c:v>-28.814299999999999</c:v>
                </c:pt>
                <c:pt idx="58832">
                  <c:v>-28.798300000000001</c:v>
                </c:pt>
                <c:pt idx="58833">
                  <c:v>-28.782299999999999</c:v>
                </c:pt>
                <c:pt idx="58834">
                  <c:v>-28.766300000000001</c:v>
                </c:pt>
                <c:pt idx="58835">
                  <c:v>-28.750299999999999</c:v>
                </c:pt>
                <c:pt idx="58836">
                  <c:v>-28.734300000000001</c:v>
                </c:pt>
                <c:pt idx="58837">
                  <c:v>-28.718299999999999</c:v>
                </c:pt>
                <c:pt idx="58838">
                  <c:v>-28.702300000000001</c:v>
                </c:pt>
                <c:pt idx="58839">
                  <c:v>-28.686299999999999</c:v>
                </c:pt>
                <c:pt idx="58840">
                  <c:v>-28.670300000000001</c:v>
                </c:pt>
                <c:pt idx="58841">
                  <c:v>-28.654299999999999</c:v>
                </c:pt>
                <c:pt idx="58842">
                  <c:v>-28.638300000000001</c:v>
                </c:pt>
                <c:pt idx="58843">
                  <c:v>-28.622299999999999</c:v>
                </c:pt>
                <c:pt idx="58844">
                  <c:v>-28.606300000000001</c:v>
                </c:pt>
                <c:pt idx="58845">
                  <c:v>-28.590299999999999</c:v>
                </c:pt>
                <c:pt idx="58846">
                  <c:v>-28.574300000000001</c:v>
                </c:pt>
                <c:pt idx="58847">
                  <c:v>-28.558299999999999</c:v>
                </c:pt>
                <c:pt idx="58848">
                  <c:v>-28.542300000000001</c:v>
                </c:pt>
                <c:pt idx="58849">
                  <c:v>-28.526299999999999</c:v>
                </c:pt>
                <c:pt idx="58850">
                  <c:v>-28.510300000000001</c:v>
                </c:pt>
                <c:pt idx="58851">
                  <c:v>-28.494299999999999</c:v>
                </c:pt>
                <c:pt idx="58852">
                  <c:v>-28.478300000000001</c:v>
                </c:pt>
                <c:pt idx="58853">
                  <c:v>-28.462299999999999</c:v>
                </c:pt>
                <c:pt idx="58854">
                  <c:v>-28.446300000000001</c:v>
                </c:pt>
                <c:pt idx="58855">
                  <c:v>-28.430299999999999</c:v>
                </c:pt>
                <c:pt idx="58856">
                  <c:v>-28.414300000000001</c:v>
                </c:pt>
                <c:pt idx="58857">
                  <c:v>-28.398299999999999</c:v>
                </c:pt>
                <c:pt idx="58858">
                  <c:v>-28.382300000000001</c:v>
                </c:pt>
                <c:pt idx="58859">
                  <c:v>-28.366299999999999</c:v>
                </c:pt>
                <c:pt idx="58860">
                  <c:v>-28.350300000000001</c:v>
                </c:pt>
                <c:pt idx="58861">
                  <c:v>-28.334299999999999</c:v>
                </c:pt>
                <c:pt idx="58862">
                  <c:v>-28.318300000000001</c:v>
                </c:pt>
                <c:pt idx="58863">
                  <c:v>-28.302299999999999</c:v>
                </c:pt>
                <c:pt idx="58864">
                  <c:v>-28.286300000000001</c:v>
                </c:pt>
                <c:pt idx="58865">
                  <c:v>-28.270299999999999</c:v>
                </c:pt>
                <c:pt idx="58866">
                  <c:v>-28.254300000000001</c:v>
                </c:pt>
                <c:pt idx="58867">
                  <c:v>-28.238299999999999</c:v>
                </c:pt>
                <c:pt idx="58868">
                  <c:v>-28.222300000000001</c:v>
                </c:pt>
                <c:pt idx="58869">
                  <c:v>-28.206299999999999</c:v>
                </c:pt>
                <c:pt idx="58870">
                  <c:v>-28.190300000000001</c:v>
                </c:pt>
                <c:pt idx="58871">
                  <c:v>-28.174299999999999</c:v>
                </c:pt>
                <c:pt idx="58872">
                  <c:v>-28.158300000000001</c:v>
                </c:pt>
                <c:pt idx="58873">
                  <c:v>-28.142299999999999</c:v>
                </c:pt>
                <c:pt idx="58874">
                  <c:v>-28.126300000000001</c:v>
                </c:pt>
                <c:pt idx="58875">
                  <c:v>-28.110299999999999</c:v>
                </c:pt>
                <c:pt idx="58876">
                  <c:v>-28.0943</c:v>
                </c:pt>
                <c:pt idx="58877">
                  <c:v>-28.078299999999999</c:v>
                </c:pt>
                <c:pt idx="58878">
                  <c:v>-28.0623</c:v>
                </c:pt>
                <c:pt idx="58879">
                  <c:v>-28.046299999999999</c:v>
                </c:pt>
                <c:pt idx="58880">
                  <c:v>-28.0303</c:v>
                </c:pt>
                <c:pt idx="58881">
                  <c:v>-28.014299999999999</c:v>
                </c:pt>
                <c:pt idx="58882">
                  <c:v>-27.9983</c:v>
                </c:pt>
                <c:pt idx="58883">
                  <c:v>-27.982299999999999</c:v>
                </c:pt>
                <c:pt idx="58884">
                  <c:v>-27.9663</c:v>
                </c:pt>
                <c:pt idx="58885">
                  <c:v>-27.950299999999999</c:v>
                </c:pt>
                <c:pt idx="58886">
                  <c:v>-27.9343</c:v>
                </c:pt>
                <c:pt idx="58887">
                  <c:v>-27.918299999999999</c:v>
                </c:pt>
                <c:pt idx="58888">
                  <c:v>-27.9023</c:v>
                </c:pt>
                <c:pt idx="58889">
                  <c:v>-27.886299999999999</c:v>
                </c:pt>
                <c:pt idx="58890">
                  <c:v>-27.8703</c:v>
                </c:pt>
                <c:pt idx="58891">
                  <c:v>-27.854299999999999</c:v>
                </c:pt>
                <c:pt idx="58892">
                  <c:v>-27.8383</c:v>
                </c:pt>
                <c:pt idx="58893">
                  <c:v>-27.822299999999998</c:v>
                </c:pt>
                <c:pt idx="58894">
                  <c:v>-27.8063</c:v>
                </c:pt>
                <c:pt idx="58895">
                  <c:v>-27.790299999999998</c:v>
                </c:pt>
                <c:pt idx="58896">
                  <c:v>-27.7743</c:v>
                </c:pt>
                <c:pt idx="58897">
                  <c:v>-27.758299999999998</c:v>
                </c:pt>
                <c:pt idx="58898">
                  <c:v>-27.7423</c:v>
                </c:pt>
                <c:pt idx="58899">
                  <c:v>-27.726299999999998</c:v>
                </c:pt>
                <c:pt idx="58900">
                  <c:v>-27.7104</c:v>
                </c:pt>
                <c:pt idx="58901">
                  <c:v>-27.694400000000002</c:v>
                </c:pt>
                <c:pt idx="58902">
                  <c:v>-27.6784</c:v>
                </c:pt>
                <c:pt idx="58903">
                  <c:v>-27.662400000000002</c:v>
                </c:pt>
                <c:pt idx="58904">
                  <c:v>-27.6464</c:v>
                </c:pt>
                <c:pt idx="58905">
                  <c:v>-27.630400000000002</c:v>
                </c:pt>
                <c:pt idx="58906">
                  <c:v>-27.6144</c:v>
                </c:pt>
                <c:pt idx="58907">
                  <c:v>-27.598400000000002</c:v>
                </c:pt>
                <c:pt idx="58908">
                  <c:v>-27.5824</c:v>
                </c:pt>
                <c:pt idx="58909">
                  <c:v>-27.566400000000002</c:v>
                </c:pt>
                <c:pt idx="58910">
                  <c:v>-27.5504</c:v>
                </c:pt>
                <c:pt idx="58911">
                  <c:v>-27.534400000000002</c:v>
                </c:pt>
                <c:pt idx="58912">
                  <c:v>-27.5184</c:v>
                </c:pt>
                <c:pt idx="58913">
                  <c:v>-27.502400000000002</c:v>
                </c:pt>
                <c:pt idx="58914">
                  <c:v>-27.4864</c:v>
                </c:pt>
                <c:pt idx="58915">
                  <c:v>-27.470400000000001</c:v>
                </c:pt>
                <c:pt idx="58916">
                  <c:v>-27.4544</c:v>
                </c:pt>
                <c:pt idx="58917">
                  <c:v>-27.438400000000001</c:v>
                </c:pt>
                <c:pt idx="58918">
                  <c:v>-27.4224</c:v>
                </c:pt>
                <c:pt idx="58919">
                  <c:v>-27.406400000000001</c:v>
                </c:pt>
                <c:pt idx="58920">
                  <c:v>-27.3904</c:v>
                </c:pt>
                <c:pt idx="58921">
                  <c:v>-27.374400000000001</c:v>
                </c:pt>
                <c:pt idx="58922">
                  <c:v>-27.3584</c:v>
                </c:pt>
                <c:pt idx="58923">
                  <c:v>-27.342400000000001</c:v>
                </c:pt>
                <c:pt idx="58924">
                  <c:v>-27.3264</c:v>
                </c:pt>
                <c:pt idx="58925">
                  <c:v>-27.310400000000001</c:v>
                </c:pt>
                <c:pt idx="58926">
                  <c:v>-27.2944</c:v>
                </c:pt>
                <c:pt idx="58927">
                  <c:v>-27.278400000000001</c:v>
                </c:pt>
                <c:pt idx="58928">
                  <c:v>-27.2624</c:v>
                </c:pt>
                <c:pt idx="58929">
                  <c:v>-27.246400000000001</c:v>
                </c:pt>
                <c:pt idx="58930">
                  <c:v>-27.230399999999999</c:v>
                </c:pt>
                <c:pt idx="58931">
                  <c:v>-27.214400000000001</c:v>
                </c:pt>
                <c:pt idx="58932">
                  <c:v>-27.198399999999999</c:v>
                </c:pt>
                <c:pt idx="58933">
                  <c:v>-27.182400000000001</c:v>
                </c:pt>
                <c:pt idx="58934">
                  <c:v>-27.166399999999999</c:v>
                </c:pt>
                <c:pt idx="58935">
                  <c:v>-27.150400000000001</c:v>
                </c:pt>
                <c:pt idx="58936">
                  <c:v>-27.134399999999999</c:v>
                </c:pt>
                <c:pt idx="58937">
                  <c:v>-27.118400000000001</c:v>
                </c:pt>
                <c:pt idx="58938">
                  <c:v>-27.102399999999999</c:v>
                </c:pt>
                <c:pt idx="58939">
                  <c:v>-27.086400000000001</c:v>
                </c:pt>
                <c:pt idx="58940">
                  <c:v>-27.070399999999999</c:v>
                </c:pt>
                <c:pt idx="58941">
                  <c:v>-27.054400000000001</c:v>
                </c:pt>
                <c:pt idx="58942">
                  <c:v>-27.038399999999999</c:v>
                </c:pt>
                <c:pt idx="58943">
                  <c:v>-27.022400000000001</c:v>
                </c:pt>
                <c:pt idx="58944">
                  <c:v>-27.006399999999999</c:v>
                </c:pt>
                <c:pt idx="58945">
                  <c:v>-26.990400000000001</c:v>
                </c:pt>
                <c:pt idx="58946">
                  <c:v>-26.974399999999999</c:v>
                </c:pt>
                <c:pt idx="58947">
                  <c:v>-26.958400000000001</c:v>
                </c:pt>
                <c:pt idx="58948">
                  <c:v>-26.942399999999999</c:v>
                </c:pt>
                <c:pt idx="58949">
                  <c:v>-26.926400000000001</c:v>
                </c:pt>
                <c:pt idx="58950">
                  <c:v>-26.910399999999999</c:v>
                </c:pt>
                <c:pt idx="58951">
                  <c:v>-26.894400000000001</c:v>
                </c:pt>
                <c:pt idx="58952">
                  <c:v>-26.878399999999999</c:v>
                </c:pt>
                <c:pt idx="58953">
                  <c:v>-26.862400000000001</c:v>
                </c:pt>
                <c:pt idx="58954">
                  <c:v>-26.846399999999999</c:v>
                </c:pt>
                <c:pt idx="58955">
                  <c:v>-26.830400000000001</c:v>
                </c:pt>
                <c:pt idx="58956">
                  <c:v>-26.814399999999999</c:v>
                </c:pt>
                <c:pt idx="58957">
                  <c:v>-26.798400000000001</c:v>
                </c:pt>
                <c:pt idx="58958">
                  <c:v>-26.782399999999999</c:v>
                </c:pt>
                <c:pt idx="58959">
                  <c:v>-26.766400000000001</c:v>
                </c:pt>
                <c:pt idx="58960">
                  <c:v>-26.750399999999999</c:v>
                </c:pt>
                <c:pt idx="58961">
                  <c:v>-26.734400000000001</c:v>
                </c:pt>
                <c:pt idx="58962">
                  <c:v>-26.718399999999999</c:v>
                </c:pt>
                <c:pt idx="58963">
                  <c:v>-26.702400000000001</c:v>
                </c:pt>
                <c:pt idx="58964">
                  <c:v>-26.686399999999999</c:v>
                </c:pt>
                <c:pt idx="58965">
                  <c:v>-26.670400000000001</c:v>
                </c:pt>
                <c:pt idx="58966">
                  <c:v>-26.654399999999999</c:v>
                </c:pt>
                <c:pt idx="58967">
                  <c:v>-26.638400000000001</c:v>
                </c:pt>
                <c:pt idx="58968">
                  <c:v>-26.622399999999999</c:v>
                </c:pt>
                <c:pt idx="58969">
                  <c:v>-26.606400000000001</c:v>
                </c:pt>
                <c:pt idx="58970">
                  <c:v>-26.590399999999999</c:v>
                </c:pt>
                <c:pt idx="58971">
                  <c:v>-26.574400000000001</c:v>
                </c:pt>
                <c:pt idx="58972">
                  <c:v>-26.558399999999999</c:v>
                </c:pt>
                <c:pt idx="58973">
                  <c:v>-26.542400000000001</c:v>
                </c:pt>
                <c:pt idx="58974">
                  <c:v>-26.526399999999999</c:v>
                </c:pt>
                <c:pt idx="58975">
                  <c:v>-26.510400000000001</c:v>
                </c:pt>
                <c:pt idx="58976">
                  <c:v>-26.494399999999999</c:v>
                </c:pt>
                <c:pt idx="58977">
                  <c:v>-26.478400000000001</c:v>
                </c:pt>
                <c:pt idx="58978">
                  <c:v>-26.462399999999999</c:v>
                </c:pt>
                <c:pt idx="58979">
                  <c:v>-26.446400000000001</c:v>
                </c:pt>
                <c:pt idx="58980">
                  <c:v>-26.430399999999999</c:v>
                </c:pt>
                <c:pt idx="58981">
                  <c:v>-26.414400000000001</c:v>
                </c:pt>
                <c:pt idx="58982">
                  <c:v>-26.398399999999999</c:v>
                </c:pt>
                <c:pt idx="58983">
                  <c:v>-26.382400000000001</c:v>
                </c:pt>
                <c:pt idx="58984">
                  <c:v>-26.366399999999999</c:v>
                </c:pt>
                <c:pt idx="58985">
                  <c:v>-26.3504</c:v>
                </c:pt>
                <c:pt idx="58986">
                  <c:v>-26.334399999999999</c:v>
                </c:pt>
                <c:pt idx="58987">
                  <c:v>-26.3185</c:v>
                </c:pt>
                <c:pt idx="58988">
                  <c:v>-26.302499999999998</c:v>
                </c:pt>
                <c:pt idx="58989">
                  <c:v>-26.2865</c:v>
                </c:pt>
                <c:pt idx="58990">
                  <c:v>-26.270499999999998</c:v>
                </c:pt>
                <c:pt idx="58991">
                  <c:v>-26.2545</c:v>
                </c:pt>
                <c:pt idx="58992">
                  <c:v>-26.238499999999998</c:v>
                </c:pt>
                <c:pt idx="58993">
                  <c:v>-26.2225</c:v>
                </c:pt>
                <c:pt idx="58994">
                  <c:v>-26.206499999999998</c:v>
                </c:pt>
                <c:pt idx="58995">
                  <c:v>-26.1905</c:v>
                </c:pt>
                <c:pt idx="58996">
                  <c:v>-26.174499999999998</c:v>
                </c:pt>
                <c:pt idx="58997">
                  <c:v>-26.1585</c:v>
                </c:pt>
                <c:pt idx="58998">
                  <c:v>-26.142499999999998</c:v>
                </c:pt>
                <c:pt idx="58999">
                  <c:v>-26.1265</c:v>
                </c:pt>
                <c:pt idx="59000">
                  <c:v>-26.110499999999998</c:v>
                </c:pt>
                <c:pt idx="59001">
                  <c:v>-26.0945</c:v>
                </c:pt>
                <c:pt idx="59002">
                  <c:v>-26.078499999999998</c:v>
                </c:pt>
                <c:pt idx="59003">
                  <c:v>-26.0625</c:v>
                </c:pt>
                <c:pt idx="59004">
                  <c:v>-26.046500000000002</c:v>
                </c:pt>
                <c:pt idx="59005">
                  <c:v>-26.0305</c:v>
                </c:pt>
                <c:pt idx="59006">
                  <c:v>-26.014500000000002</c:v>
                </c:pt>
                <c:pt idx="59007">
                  <c:v>-25.9985</c:v>
                </c:pt>
                <c:pt idx="59008">
                  <c:v>-25.982500000000002</c:v>
                </c:pt>
                <c:pt idx="59009">
                  <c:v>-25.9665</c:v>
                </c:pt>
                <c:pt idx="59010">
                  <c:v>-25.950500000000002</c:v>
                </c:pt>
                <c:pt idx="59011">
                  <c:v>-25.9345</c:v>
                </c:pt>
                <c:pt idx="59012">
                  <c:v>-25.918500000000002</c:v>
                </c:pt>
                <c:pt idx="59013">
                  <c:v>-25.9025</c:v>
                </c:pt>
                <c:pt idx="59014">
                  <c:v>-25.886500000000002</c:v>
                </c:pt>
                <c:pt idx="59015">
                  <c:v>-25.8705</c:v>
                </c:pt>
                <c:pt idx="59016">
                  <c:v>-25.854500000000002</c:v>
                </c:pt>
                <c:pt idx="59017">
                  <c:v>-25.8385</c:v>
                </c:pt>
                <c:pt idx="59018">
                  <c:v>-25.822500000000002</c:v>
                </c:pt>
                <c:pt idx="59019">
                  <c:v>-25.8065</c:v>
                </c:pt>
                <c:pt idx="59020">
                  <c:v>-25.790500000000002</c:v>
                </c:pt>
                <c:pt idx="59021">
                  <c:v>-25.7745</c:v>
                </c:pt>
                <c:pt idx="59022">
                  <c:v>-25.758500000000002</c:v>
                </c:pt>
                <c:pt idx="59023">
                  <c:v>-25.7425</c:v>
                </c:pt>
                <c:pt idx="59024">
                  <c:v>-25.726500000000001</c:v>
                </c:pt>
                <c:pt idx="59025">
                  <c:v>-25.7105</c:v>
                </c:pt>
                <c:pt idx="59026">
                  <c:v>-25.694500000000001</c:v>
                </c:pt>
                <c:pt idx="59027">
                  <c:v>-25.6785</c:v>
                </c:pt>
                <c:pt idx="59028">
                  <c:v>-25.662500000000001</c:v>
                </c:pt>
                <c:pt idx="59029">
                  <c:v>-25.6465</c:v>
                </c:pt>
                <c:pt idx="59030">
                  <c:v>-25.630500000000001</c:v>
                </c:pt>
                <c:pt idx="59031">
                  <c:v>-25.6145</c:v>
                </c:pt>
                <c:pt idx="59032">
                  <c:v>-25.598500000000001</c:v>
                </c:pt>
                <c:pt idx="59033">
                  <c:v>-25.5825</c:v>
                </c:pt>
                <c:pt idx="59034">
                  <c:v>-25.566500000000001</c:v>
                </c:pt>
                <c:pt idx="59035">
                  <c:v>-25.5505</c:v>
                </c:pt>
                <c:pt idx="59036">
                  <c:v>-25.534500000000001</c:v>
                </c:pt>
                <c:pt idx="59037">
                  <c:v>-25.5185</c:v>
                </c:pt>
                <c:pt idx="59038">
                  <c:v>-25.502500000000001</c:v>
                </c:pt>
                <c:pt idx="59039">
                  <c:v>-25.486499999999999</c:v>
                </c:pt>
                <c:pt idx="59040">
                  <c:v>-25.470500000000001</c:v>
                </c:pt>
                <c:pt idx="59041">
                  <c:v>-25.454499999999999</c:v>
                </c:pt>
                <c:pt idx="59042">
                  <c:v>-25.438500000000001</c:v>
                </c:pt>
                <c:pt idx="59043">
                  <c:v>-25.422499999999999</c:v>
                </c:pt>
                <c:pt idx="59044">
                  <c:v>-25.406500000000001</c:v>
                </c:pt>
                <c:pt idx="59045">
                  <c:v>-25.390499999999999</c:v>
                </c:pt>
                <c:pt idx="59046">
                  <c:v>-25.374500000000001</c:v>
                </c:pt>
                <c:pt idx="59047">
                  <c:v>-25.358499999999999</c:v>
                </c:pt>
                <c:pt idx="59048">
                  <c:v>-25.342500000000001</c:v>
                </c:pt>
                <c:pt idx="59049">
                  <c:v>-25.326499999999999</c:v>
                </c:pt>
                <c:pt idx="59050">
                  <c:v>-25.310500000000001</c:v>
                </c:pt>
                <c:pt idx="59051">
                  <c:v>-25.294499999999999</c:v>
                </c:pt>
                <c:pt idx="59052">
                  <c:v>-25.278500000000001</c:v>
                </c:pt>
                <c:pt idx="59053">
                  <c:v>-25.262499999999999</c:v>
                </c:pt>
                <c:pt idx="59054">
                  <c:v>-25.246500000000001</c:v>
                </c:pt>
                <c:pt idx="59055">
                  <c:v>-25.230499999999999</c:v>
                </c:pt>
                <c:pt idx="59056">
                  <c:v>-25.214500000000001</c:v>
                </c:pt>
                <c:pt idx="59057">
                  <c:v>-25.198499999999999</c:v>
                </c:pt>
                <c:pt idx="59058">
                  <c:v>-25.182500000000001</c:v>
                </c:pt>
                <c:pt idx="59059">
                  <c:v>-25.166499999999999</c:v>
                </c:pt>
                <c:pt idx="59060">
                  <c:v>-25.150500000000001</c:v>
                </c:pt>
                <c:pt idx="59061">
                  <c:v>-25.134499999999999</c:v>
                </c:pt>
                <c:pt idx="59062">
                  <c:v>-25.118500000000001</c:v>
                </c:pt>
                <c:pt idx="59063">
                  <c:v>-25.102499999999999</c:v>
                </c:pt>
                <c:pt idx="59064">
                  <c:v>-25.086500000000001</c:v>
                </c:pt>
                <c:pt idx="59065">
                  <c:v>-25.070499999999999</c:v>
                </c:pt>
                <c:pt idx="59066">
                  <c:v>-25.054500000000001</c:v>
                </c:pt>
                <c:pt idx="59067">
                  <c:v>-25.038499999999999</c:v>
                </c:pt>
                <c:pt idx="59068">
                  <c:v>-25.022500000000001</c:v>
                </c:pt>
                <c:pt idx="59069">
                  <c:v>-25.006499999999999</c:v>
                </c:pt>
                <c:pt idx="59070">
                  <c:v>-24.990500000000001</c:v>
                </c:pt>
                <c:pt idx="59071">
                  <c:v>-24.974499999999999</c:v>
                </c:pt>
                <c:pt idx="59072">
                  <c:v>-24.958500000000001</c:v>
                </c:pt>
                <c:pt idx="59073">
                  <c:v>-24.942599999999999</c:v>
                </c:pt>
                <c:pt idx="59074">
                  <c:v>-24.926600000000001</c:v>
                </c:pt>
                <c:pt idx="59075">
                  <c:v>-24.910599999999999</c:v>
                </c:pt>
                <c:pt idx="59076">
                  <c:v>-24.894600000000001</c:v>
                </c:pt>
                <c:pt idx="59077">
                  <c:v>-24.878599999999999</c:v>
                </c:pt>
                <c:pt idx="59078">
                  <c:v>-24.8626</c:v>
                </c:pt>
                <c:pt idx="59079">
                  <c:v>-24.846599999999999</c:v>
                </c:pt>
                <c:pt idx="59080">
                  <c:v>-24.8306</c:v>
                </c:pt>
                <c:pt idx="59081">
                  <c:v>-24.814599999999999</c:v>
                </c:pt>
                <c:pt idx="59082">
                  <c:v>-24.7986</c:v>
                </c:pt>
                <c:pt idx="59083">
                  <c:v>-24.782599999999999</c:v>
                </c:pt>
                <c:pt idx="59084">
                  <c:v>-24.7666</c:v>
                </c:pt>
                <c:pt idx="59085">
                  <c:v>-24.750599999999999</c:v>
                </c:pt>
                <c:pt idx="59086">
                  <c:v>-24.7346</c:v>
                </c:pt>
                <c:pt idx="59087">
                  <c:v>-24.718599999999999</c:v>
                </c:pt>
                <c:pt idx="59088">
                  <c:v>-24.7026</c:v>
                </c:pt>
                <c:pt idx="59089">
                  <c:v>-24.686599999999999</c:v>
                </c:pt>
                <c:pt idx="59090">
                  <c:v>-24.6706</c:v>
                </c:pt>
                <c:pt idx="59091">
                  <c:v>-24.654599999999999</c:v>
                </c:pt>
                <c:pt idx="59092">
                  <c:v>-24.6386</c:v>
                </c:pt>
                <c:pt idx="59093">
                  <c:v>-24.622599999999998</c:v>
                </c:pt>
                <c:pt idx="59094">
                  <c:v>-24.6066</c:v>
                </c:pt>
                <c:pt idx="59095">
                  <c:v>-24.590599999999998</c:v>
                </c:pt>
                <c:pt idx="59096">
                  <c:v>-24.5746</c:v>
                </c:pt>
                <c:pt idx="59097">
                  <c:v>-24.558599999999998</c:v>
                </c:pt>
                <c:pt idx="59098">
                  <c:v>-24.5426</c:v>
                </c:pt>
                <c:pt idx="59099">
                  <c:v>-24.526599999999998</c:v>
                </c:pt>
                <c:pt idx="59100">
                  <c:v>-24.5106</c:v>
                </c:pt>
                <c:pt idx="59101">
                  <c:v>-24.494599999999998</c:v>
                </c:pt>
                <c:pt idx="59102">
                  <c:v>-24.4786</c:v>
                </c:pt>
                <c:pt idx="59103">
                  <c:v>-24.462599999999998</c:v>
                </c:pt>
                <c:pt idx="59104">
                  <c:v>-24.4466</c:v>
                </c:pt>
                <c:pt idx="59105">
                  <c:v>-24.430599999999998</c:v>
                </c:pt>
                <c:pt idx="59106">
                  <c:v>-24.4146</c:v>
                </c:pt>
                <c:pt idx="59107">
                  <c:v>-24.398599999999998</c:v>
                </c:pt>
                <c:pt idx="59108">
                  <c:v>-24.3826</c:v>
                </c:pt>
                <c:pt idx="59109">
                  <c:v>-24.366599999999998</c:v>
                </c:pt>
                <c:pt idx="59110">
                  <c:v>-24.3506</c:v>
                </c:pt>
                <c:pt idx="59111">
                  <c:v>-24.334599999999998</c:v>
                </c:pt>
                <c:pt idx="59112">
                  <c:v>-24.3186</c:v>
                </c:pt>
                <c:pt idx="59113">
                  <c:v>-24.302600000000002</c:v>
                </c:pt>
                <c:pt idx="59114">
                  <c:v>-24.2866</c:v>
                </c:pt>
                <c:pt idx="59115">
                  <c:v>-24.270600000000002</c:v>
                </c:pt>
                <c:pt idx="59116">
                  <c:v>-24.2546</c:v>
                </c:pt>
                <c:pt idx="59117">
                  <c:v>-24.238600000000002</c:v>
                </c:pt>
                <c:pt idx="59118">
                  <c:v>-24.2226</c:v>
                </c:pt>
                <c:pt idx="59119">
                  <c:v>-24.206600000000002</c:v>
                </c:pt>
                <c:pt idx="59120">
                  <c:v>-24.1906</c:v>
                </c:pt>
                <c:pt idx="59121">
                  <c:v>-24.174600000000002</c:v>
                </c:pt>
                <c:pt idx="59122">
                  <c:v>-24.1586</c:v>
                </c:pt>
                <c:pt idx="59123">
                  <c:v>-24.142600000000002</c:v>
                </c:pt>
                <c:pt idx="59124">
                  <c:v>-24.1266</c:v>
                </c:pt>
                <c:pt idx="59125">
                  <c:v>-24.110600000000002</c:v>
                </c:pt>
                <c:pt idx="59126">
                  <c:v>-24.0946</c:v>
                </c:pt>
                <c:pt idx="59127">
                  <c:v>-24.078600000000002</c:v>
                </c:pt>
                <c:pt idx="59128">
                  <c:v>-24.0626</c:v>
                </c:pt>
                <c:pt idx="59129">
                  <c:v>-24.046600000000002</c:v>
                </c:pt>
                <c:pt idx="59130">
                  <c:v>-24.0306</c:v>
                </c:pt>
                <c:pt idx="59131">
                  <c:v>-24.014600000000002</c:v>
                </c:pt>
                <c:pt idx="59132">
                  <c:v>-23.9986</c:v>
                </c:pt>
                <c:pt idx="59133">
                  <c:v>-23.982600000000001</c:v>
                </c:pt>
                <c:pt idx="59134">
                  <c:v>-23.9666</c:v>
                </c:pt>
                <c:pt idx="59135">
                  <c:v>-23.950600000000001</c:v>
                </c:pt>
                <c:pt idx="59136">
                  <c:v>-23.9346</c:v>
                </c:pt>
                <c:pt idx="59137">
                  <c:v>-23.918600000000001</c:v>
                </c:pt>
                <c:pt idx="59138">
                  <c:v>-23.9026</c:v>
                </c:pt>
                <c:pt idx="59139">
                  <c:v>-23.886600000000001</c:v>
                </c:pt>
                <c:pt idx="59140">
                  <c:v>-23.8706</c:v>
                </c:pt>
                <c:pt idx="59141">
                  <c:v>-23.854600000000001</c:v>
                </c:pt>
                <c:pt idx="59142">
                  <c:v>-23.8386</c:v>
                </c:pt>
                <c:pt idx="59143">
                  <c:v>-23.822600000000001</c:v>
                </c:pt>
                <c:pt idx="59144">
                  <c:v>-23.8066</c:v>
                </c:pt>
                <c:pt idx="59145">
                  <c:v>-23.790600000000001</c:v>
                </c:pt>
                <c:pt idx="59146">
                  <c:v>-23.7746</c:v>
                </c:pt>
                <c:pt idx="59147">
                  <c:v>-23.758600000000001</c:v>
                </c:pt>
                <c:pt idx="59148">
                  <c:v>-23.742599999999999</c:v>
                </c:pt>
                <c:pt idx="59149">
                  <c:v>-23.726600000000001</c:v>
                </c:pt>
                <c:pt idx="59150">
                  <c:v>-23.710599999999999</c:v>
                </c:pt>
                <c:pt idx="59151">
                  <c:v>-23.694600000000001</c:v>
                </c:pt>
                <c:pt idx="59152">
                  <c:v>-23.678599999999999</c:v>
                </c:pt>
                <c:pt idx="59153">
                  <c:v>-23.662600000000001</c:v>
                </c:pt>
                <c:pt idx="59154">
                  <c:v>-23.646599999999999</c:v>
                </c:pt>
                <c:pt idx="59155">
                  <c:v>-23.630600000000001</c:v>
                </c:pt>
                <c:pt idx="59156">
                  <c:v>-23.614599999999999</c:v>
                </c:pt>
                <c:pt idx="59157">
                  <c:v>-23.598600000000001</c:v>
                </c:pt>
                <c:pt idx="59158">
                  <c:v>-23.582599999999999</c:v>
                </c:pt>
                <c:pt idx="59159">
                  <c:v>-23.566700000000001</c:v>
                </c:pt>
                <c:pt idx="59160">
                  <c:v>-23.550699999999999</c:v>
                </c:pt>
                <c:pt idx="59161">
                  <c:v>-23.534700000000001</c:v>
                </c:pt>
                <c:pt idx="59162">
                  <c:v>-23.518699999999999</c:v>
                </c:pt>
                <c:pt idx="59163">
                  <c:v>-23.502700000000001</c:v>
                </c:pt>
                <c:pt idx="59164">
                  <c:v>-23.486699999999999</c:v>
                </c:pt>
                <c:pt idx="59165">
                  <c:v>-23.470700000000001</c:v>
                </c:pt>
                <c:pt idx="59166">
                  <c:v>-23.454699999999999</c:v>
                </c:pt>
                <c:pt idx="59167">
                  <c:v>-23.438700000000001</c:v>
                </c:pt>
                <c:pt idx="59168">
                  <c:v>-23.422699999999999</c:v>
                </c:pt>
                <c:pt idx="59169">
                  <c:v>-23.406700000000001</c:v>
                </c:pt>
                <c:pt idx="59170">
                  <c:v>-23.390699999999999</c:v>
                </c:pt>
                <c:pt idx="59171">
                  <c:v>-23.374700000000001</c:v>
                </c:pt>
                <c:pt idx="59172">
                  <c:v>-23.358699999999999</c:v>
                </c:pt>
                <c:pt idx="59173">
                  <c:v>-23.342700000000001</c:v>
                </c:pt>
                <c:pt idx="59174">
                  <c:v>-23.326699999999999</c:v>
                </c:pt>
                <c:pt idx="59175">
                  <c:v>-23.310700000000001</c:v>
                </c:pt>
                <c:pt idx="59176">
                  <c:v>-23.294699999999999</c:v>
                </c:pt>
                <c:pt idx="59177">
                  <c:v>-23.278700000000001</c:v>
                </c:pt>
                <c:pt idx="59178">
                  <c:v>-23.262699999999999</c:v>
                </c:pt>
                <c:pt idx="59179">
                  <c:v>-23.246700000000001</c:v>
                </c:pt>
                <c:pt idx="59180">
                  <c:v>-23.230699999999999</c:v>
                </c:pt>
                <c:pt idx="59181">
                  <c:v>-23.214700000000001</c:v>
                </c:pt>
                <c:pt idx="59182">
                  <c:v>-23.198699999999999</c:v>
                </c:pt>
                <c:pt idx="59183">
                  <c:v>-23.182700000000001</c:v>
                </c:pt>
                <c:pt idx="59184">
                  <c:v>-23.166699999999999</c:v>
                </c:pt>
                <c:pt idx="59185">
                  <c:v>-23.150700000000001</c:v>
                </c:pt>
                <c:pt idx="59186">
                  <c:v>-23.134699999999999</c:v>
                </c:pt>
                <c:pt idx="59187">
                  <c:v>-23.1187</c:v>
                </c:pt>
                <c:pt idx="59188">
                  <c:v>-23.102699999999999</c:v>
                </c:pt>
                <c:pt idx="59189">
                  <c:v>-23.0867</c:v>
                </c:pt>
                <c:pt idx="59190">
                  <c:v>-23.070699999999999</c:v>
                </c:pt>
                <c:pt idx="59191">
                  <c:v>-23.0547</c:v>
                </c:pt>
                <c:pt idx="59192">
                  <c:v>-23.038699999999999</c:v>
                </c:pt>
                <c:pt idx="59193">
                  <c:v>-23.0227</c:v>
                </c:pt>
                <c:pt idx="59194">
                  <c:v>-23.006699999999999</c:v>
                </c:pt>
                <c:pt idx="59195">
                  <c:v>-22.9907</c:v>
                </c:pt>
                <c:pt idx="59196">
                  <c:v>-22.974699999999999</c:v>
                </c:pt>
                <c:pt idx="59197">
                  <c:v>-22.9587</c:v>
                </c:pt>
                <c:pt idx="59198">
                  <c:v>-22.942699999999999</c:v>
                </c:pt>
                <c:pt idx="59199">
                  <c:v>-22.9267</c:v>
                </c:pt>
                <c:pt idx="59200">
                  <c:v>-22.910699999999999</c:v>
                </c:pt>
                <c:pt idx="59201">
                  <c:v>-22.8947</c:v>
                </c:pt>
                <c:pt idx="59202">
                  <c:v>-22.878699999999998</c:v>
                </c:pt>
                <c:pt idx="59203">
                  <c:v>-22.8627</c:v>
                </c:pt>
                <c:pt idx="59204">
                  <c:v>-22.846699999999998</c:v>
                </c:pt>
                <c:pt idx="59205">
                  <c:v>-22.8307</c:v>
                </c:pt>
                <c:pt idx="59206">
                  <c:v>-22.814699999999998</c:v>
                </c:pt>
                <c:pt idx="59207">
                  <c:v>-22.7987</c:v>
                </c:pt>
                <c:pt idx="59208">
                  <c:v>-22.782699999999998</c:v>
                </c:pt>
                <c:pt idx="59209">
                  <c:v>-22.7667</c:v>
                </c:pt>
                <c:pt idx="59210">
                  <c:v>-22.750699999999998</c:v>
                </c:pt>
                <c:pt idx="59211">
                  <c:v>-22.7347</c:v>
                </c:pt>
                <c:pt idx="59212">
                  <c:v>-22.718699999999998</c:v>
                </c:pt>
                <c:pt idx="59213">
                  <c:v>-22.7027</c:v>
                </c:pt>
                <c:pt idx="59214">
                  <c:v>-22.686699999999998</c:v>
                </c:pt>
                <c:pt idx="59215">
                  <c:v>-22.6707</c:v>
                </c:pt>
                <c:pt idx="59216">
                  <c:v>-22.654699999999998</c:v>
                </c:pt>
                <c:pt idx="59217">
                  <c:v>-22.6387</c:v>
                </c:pt>
                <c:pt idx="59218">
                  <c:v>-22.622699999999998</c:v>
                </c:pt>
                <c:pt idx="59219">
                  <c:v>-22.6067</c:v>
                </c:pt>
                <c:pt idx="59220">
                  <c:v>-22.590699999999998</c:v>
                </c:pt>
                <c:pt idx="59221">
                  <c:v>-22.5747</c:v>
                </c:pt>
                <c:pt idx="59222">
                  <c:v>-22.558700000000002</c:v>
                </c:pt>
                <c:pt idx="59223">
                  <c:v>-22.5427</c:v>
                </c:pt>
                <c:pt idx="59224">
                  <c:v>-22.526700000000002</c:v>
                </c:pt>
                <c:pt idx="59225">
                  <c:v>-22.5107</c:v>
                </c:pt>
                <c:pt idx="59226">
                  <c:v>-22.494700000000002</c:v>
                </c:pt>
                <c:pt idx="59227">
                  <c:v>-22.4787</c:v>
                </c:pt>
                <c:pt idx="59228">
                  <c:v>-22.462700000000002</c:v>
                </c:pt>
                <c:pt idx="59229">
                  <c:v>-22.4467</c:v>
                </c:pt>
                <c:pt idx="59230">
                  <c:v>-22.430700000000002</c:v>
                </c:pt>
                <c:pt idx="59231">
                  <c:v>-22.4147</c:v>
                </c:pt>
                <c:pt idx="59232">
                  <c:v>-22.398700000000002</c:v>
                </c:pt>
                <c:pt idx="59233">
                  <c:v>-22.3827</c:v>
                </c:pt>
                <c:pt idx="59234">
                  <c:v>-22.366700000000002</c:v>
                </c:pt>
                <c:pt idx="59235">
                  <c:v>-22.3507</c:v>
                </c:pt>
                <c:pt idx="59236">
                  <c:v>-22.334700000000002</c:v>
                </c:pt>
                <c:pt idx="59237">
                  <c:v>-22.3187</c:v>
                </c:pt>
                <c:pt idx="59238">
                  <c:v>-22.302700000000002</c:v>
                </c:pt>
                <c:pt idx="59239">
                  <c:v>-22.2867</c:v>
                </c:pt>
                <c:pt idx="59240">
                  <c:v>-22.270700000000001</c:v>
                </c:pt>
                <c:pt idx="59241">
                  <c:v>-22.2547</c:v>
                </c:pt>
                <c:pt idx="59242">
                  <c:v>-22.238700000000001</c:v>
                </c:pt>
                <c:pt idx="59243">
                  <c:v>-22.2227</c:v>
                </c:pt>
                <c:pt idx="59244">
                  <c:v>-22.206700000000001</c:v>
                </c:pt>
                <c:pt idx="59245">
                  <c:v>-22.190799999999999</c:v>
                </c:pt>
                <c:pt idx="59246">
                  <c:v>-22.174800000000001</c:v>
                </c:pt>
                <c:pt idx="59247">
                  <c:v>-22.158799999999999</c:v>
                </c:pt>
                <c:pt idx="59248">
                  <c:v>-22.142800000000001</c:v>
                </c:pt>
                <c:pt idx="59249">
                  <c:v>-22.126799999999999</c:v>
                </c:pt>
                <c:pt idx="59250">
                  <c:v>-22.110800000000001</c:v>
                </c:pt>
                <c:pt idx="59251">
                  <c:v>-22.094799999999999</c:v>
                </c:pt>
                <c:pt idx="59252">
                  <c:v>-22.078800000000001</c:v>
                </c:pt>
                <c:pt idx="59253">
                  <c:v>-22.062799999999999</c:v>
                </c:pt>
                <c:pt idx="59254">
                  <c:v>-22.046800000000001</c:v>
                </c:pt>
                <c:pt idx="59255">
                  <c:v>-22.030799999999999</c:v>
                </c:pt>
                <c:pt idx="59256">
                  <c:v>-22.014800000000001</c:v>
                </c:pt>
                <c:pt idx="59257">
                  <c:v>-21.998799999999999</c:v>
                </c:pt>
                <c:pt idx="59258">
                  <c:v>-21.982800000000001</c:v>
                </c:pt>
                <c:pt idx="59259">
                  <c:v>-21.966799999999999</c:v>
                </c:pt>
                <c:pt idx="59260">
                  <c:v>-21.950800000000001</c:v>
                </c:pt>
                <c:pt idx="59261">
                  <c:v>-21.934799999999999</c:v>
                </c:pt>
                <c:pt idx="59262">
                  <c:v>-21.918800000000001</c:v>
                </c:pt>
                <c:pt idx="59263">
                  <c:v>-21.902799999999999</c:v>
                </c:pt>
                <c:pt idx="59264">
                  <c:v>-21.886800000000001</c:v>
                </c:pt>
                <c:pt idx="59265">
                  <c:v>-21.870799999999999</c:v>
                </c:pt>
                <c:pt idx="59266">
                  <c:v>-21.854800000000001</c:v>
                </c:pt>
                <c:pt idx="59267">
                  <c:v>-21.838799999999999</c:v>
                </c:pt>
                <c:pt idx="59268">
                  <c:v>-21.822800000000001</c:v>
                </c:pt>
                <c:pt idx="59269">
                  <c:v>-21.806799999999999</c:v>
                </c:pt>
                <c:pt idx="59270">
                  <c:v>-21.790800000000001</c:v>
                </c:pt>
                <c:pt idx="59271">
                  <c:v>-21.774799999999999</c:v>
                </c:pt>
                <c:pt idx="59272">
                  <c:v>-21.758800000000001</c:v>
                </c:pt>
                <c:pt idx="59273">
                  <c:v>-21.742799999999999</c:v>
                </c:pt>
                <c:pt idx="59274">
                  <c:v>-21.726800000000001</c:v>
                </c:pt>
                <c:pt idx="59275">
                  <c:v>-21.710799999999999</c:v>
                </c:pt>
                <c:pt idx="59276">
                  <c:v>-21.694800000000001</c:v>
                </c:pt>
                <c:pt idx="59277">
                  <c:v>-21.678799999999999</c:v>
                </c:pt>
                <c:pt idx="59278">
                  <c:v>-21.662800000000001</c:v>
                </c:pt>
                <c:pt idx="59279">
                  <c:v>-21.646799999999999</c:v>
                </c:pt>
                <c:pt idx="59280">
                  <c:v>-21.630800000000001</c:v>
                </c:pt>
                <c:pt idx="59281">
                  <c:v>-21.614799999999999</c:v>
                </c:pt>
                <c:pt idx="59282">
                  <c:v>-21.598800000000001</c:v>
                </c:pt>
                <c:pt idx="59283">
                  <c:v>-21.582799999999999</c:v>
                </c:pt>
                <c:pt idx="59284">
                  <c:v>-21.566800000000001</c:v>
                </c:pt>
                <c:pt idx="59285">
                  <c:v>-21.550799999999999</c:v>
                </c:pt>
                <c:pt idx="59286">
                  <c:v>-21.534800000000001</c:v>
                </c:pt>
                <c:pt idx="59287">
                  <c:v>-21.518799999999999</c:v>
                </c:pt>
                <c:pt idx="59288">
                  <c:v>-21.502800000000001</c:v>
                </c:pt>
                <c:pt idx="59289">
                  <c:v>-21.486799999999999</c:v>
                </c:pt>
                <c:pt idx="59290">
                  <c:v>-21.470800000000001</c:v>
                </c:pt>
                <c:pt idx="59291">
                  <c:v>-21.454799999999999</c:v>
                </c:pt>
                <c:pt idx="59292">
                  <c:v>-21.438800000000001</c:v>
                </c:pt>
                <c:pt idx="59293">
                  <c:v>-21.422799999999999</c:v>
                </c:pt>
                <c:pt idx="59294">
                  <c:v>-21.4068</c:v>
                </c:pt>
                <c:pt idx="59295">
                  <c:v>-21.390799999999999</c:v>
                </c:pt>
                <c:pt idx="59296">
                  <c:v>-21.3748</c:v>
                </c:pt>
                <c:pt idx="59297">
                  <c:v>-21.358799999999999</c:v>
                </c:pt>
                <c:pt idx="59298">
                  <c:v>-21.3428</c:v>
                </c:pt>
                <c:pt idx="59299">
                  <c:v>-21.326799999999999</c:v>
                </c:pt>
                <c:pt idx="59300">
                  <c:v>-21.3108</c:v>
                </c:pt>
                <c:pt idx="59301">
                  <c:v>-21.294799999999999</c:v>
                </c:pt>
                <c:pt idx="59302">
                  <c:v>-21.2788</c:v>
                </c:pt>
                <c:pt idx="59303">
                  <c:v>-21.262799999999999</c:v>
                </c:pt>
                <c:pt idx="59304">
                  <c:v>-21.2468</c:v>
                </c:pt>
                <c:pt idx="59305">
                  <c:v>-21.230799999999999</c:v>
                </c:pt>
                <c:pt idx="59306">
                  <c:v>-21.2148</c:v>
                </c:pt>
                <c:pt idx="59307">
                  <c:v>-21.198799999999999</c:v>
                </c:pt>
                <c:pt idx="59308">
                  <c:v>-21.1828</c:v>
                </c:pt>
                <c:pt idx="59309">
                  <c:v>-21.166799999999999</c:v>
                </c:pt>
                <c:pt idx="59310">
                  <c:v>-21.1508</c:v>
                </c:pt>
                <c:pt idx="59311">
                  <c:v>-21.134799999999998</c:v>
                </c:pt>
                <c:pt idx="59312">
                  <c:v>-21.1188</c:v>
                </c:pt>
                <c:pt idx="59313">
                  <c:v>-21.102799999999998</c:v>
                </c:pt>
                <c:pt idx="59314">
                  <c:v>-21.0868</c:v>
                </c:pt>
                <c:pt idx="59315">
                  <c:v>-21.070799999999998</c:v>
                </c:pt>
                <c:pt idx="59316">
                  <c:v>-21.0548</c:v>
                </c:pt>
                <c:pt idx="59317">
                  <c:v>-21.038799999999998</c:v>
                </c:pt>
                <c:pt idx="59318">
                  <c:v>-21.0228</c:v>
                </c:pt>
                <c:pt idx="59319">
                  <c:v>-21.006799999999998</c:v>
                </c:pt>
                <c:pt idx="59320">
                  <c:v>-20.9908</c:v>
                </c:pt>
                <c:pt idx="59321">
                  <c:v>-20.974799999999998</c:v>
                </c:pt>
                <c:pt idx="59322">
                  <c:v>-20.9588</c:v>
                </c:pt>
                <c:pt idx="59323">
                  <c:v>-20.942799999999998</c:v>
                </c:pt>
                <c:pt idx="59324">
                  <c:v>-20.9268</c:v>
                </c:pt>
                <c:pt idx="59325">
                  <c:v>-20.910799999999998</c:v>
                </c:pt>
                <c:pt idx="59326">
                  <c:v>-20.8948</c:v>
                </c:pt>
                <c:pt idx="59327">
                  <c:v>-20.878799999999998</c:v>
                </c:pt>
                <c:pt idx="59328">
                  <c:v>-20.8628</c:v>
                </c:pt>
                <c:pt idx="59329">
                  <c:v>-20.846800000000002</c:v>
                </c:pt>
                <c:pt idx="59330">
                  <c:v>-20.8308</c:v>
                </c:pt>
                <c:pt idx="59331">
                  <c:v>-20.814800000000002</c:v>
                </c:pt>
                <c:pt idx="59332">
                  <c:v>-20.7989</c:v>
                </c:pt>
                <c:pt idx="59333">
                  <c:v>-20.782900000000001</c:v>
                </c:pt>
                <c:pt idx="59334">
                  <c:v>-20.7669</c:v>
                </c:pt>
                <c:pt idx="59335">
                  <c:v>-20.750900000000001</c:v>
                </c:pt>
                <c:pt idx="59336">
                  <c:v>-20.7349</c:v>
                </c:pt>
                <c:pt idx="59337">
                  <c:v>-20.718900000000001</c:v>
                </c:pt>
                <c:pt idx="59338">
                  <c:v>-20.7029</c:v>
                </c:pt>
                <c:pt idx="59339">
                  <c:v>-20.686900000000001</c:v>
                </c:pt>
                <c:pt idx="59340">
                  <c:v>-20.6709</c:v>
                </c:pt>
                <c:pt idx="59341">
                  <c:v>-20.654900000000001</c:v>
                </c:pt>
                <c:pt idx="59342">
                  <c:v>-20.6389</c:v>
                </c:pt>
                <c:pt idx="59343">
                  <c:v>-20.622900000000001</c:v>
                </c:pt>
                <c:pt idx="59344">
                  <c:v>-20.6069</c:v>
                </c:pt>
                <c:pt idx="59345">
                  <c:v>-20.590900000000001</c:v>
                </c:pt>
                <c:pt idx="59346">
                  <c:v>-20.5749</c:v>
                </c:pt>
                <c:pt idx="59347">
                  <c:v>-20.558900000000001</c:v>
                </c:pt>
                <c:pt idx="59348">
                  <c:v>-20.542899999999999</c:v>
                </c:pt>
                <c:pt idx="59349">
                  <c:v>-20.526900000000001</c:v>
                </c:pt>
                <c:pt idx="59350">
                  <c:v>-20.510899999999999</c:v>
                </c:pt>
                <c:pt idx="59351">
                  <c:v>-20.494900000000001</c:v>
                </c:pt>
                <c:pt idx="59352">
                  <c:v>-20.478899999999999</c:v>
                </c:pt>
                <c:pt idx="59353">
                  <c:v>-20.462900000000001</c:v>
                </c:pt>
                <c:pt idx="59354">
                  <c:v>-20.446899999999999</c:v>
                </c:pt>
                <c:pt idx="59355">
                  <c:v>-20.430900000000001</c:v>
                </c:pt>
                <c:pt idx="59356">
                  <c:v>-20.414899999999999</c:v>
                </c:pt>
                <c:pt idx="59357">
                  <c:v>-20.398900000000001</c:v>
                </c:pt>
                <c:pt idx="59358">
                  <c:v>-20.382899999999999</c:v>
                </c:pt>
                <c:pt idx="59359">
                  <c:v>-20.366900000000001</c:v>
                </c:pt>
                <c:pt idx="59360">
                  <c:v>-20.350899999999999</c:v>
                </c:pt>
                <c:pt idx="59361">
                  <c:v>-20.334900000000001</c:v>
                </c:pt>
                <c:pt idx="59362">
                  <c:v>-20.318899999999999</c:v>
                </c:pt>
                <c:pt idx="59363">
                  <c:v>-20.302900000000001</c:v>
                </c:pt>
                <c:pt idx="59364">
                  <c:v>-20.286899999999999</c:v>
                </c:pt>
                <c:pt idx="59365">
                  <c:v>-20.270900000000001</c:v>
                </c:pt>
                <c:pt idx="59366">
                  <c:v>-20.254899999999999</c:v>
                </c:pt>
                <c:pt idx="59367">
                  <c:v>-20.238900000000001</c:v>
                </c:pt>
                <c:pt idx="59368">
                  <c:v>-20.222899999999999</c:v>
                </c:pt>
                <c:pt idx="59369">
                  <c:v>-20.206900000000001</c:v>
                </c:pt>
                <c:pt idx="59370">
                  <c:v>-20.190899999999999</c:v>
                </c:pt>
                <c:pt idx="59371">
                  <c:v>-20.174900000000001</c:v>
                </c:pt>
                <c:pt idx="59372">
                  <c:v>-20.158899999999999</c:v>
                </c:pt>
                <c:pt idx="59373">
                  <c:v>-20.142900000000001</c:v>
                </c:pt>
                <c:pt idx="59374">
                  <c:v>-20.126899999999999</c:v>
                </c:pt>
                <c:pt idx="59375">
                  <c:v>-20.110900000000001</c:v>
                </c:pt>
                <c:pt idx="59376">
                  <c:v>-20.094899999999999</c:v>
                </c:pt>
                <c:pt idx="59377">
                  <c:v>-20.078900000000001</c:v>
                </c:pt>
                <c:pt idx="59378">
                  <c:v>-20.062899999999999</c:v>
                </c:pt>
                <c:pt idx="59379">
                  <c:v>-20.046900000000001</c:v>
                </c:pt>
                <c:pt idx="59380">
                  <c:v>-20.030899999999999</c:v>
                </c:pt>
                <c:pt idx="59381">
                  <c:v>-20.014900000000001</c:v>
                </c:pt>
                <c:pt idx="59382">
                  <c:v>-19.998899999999999</c:v>
                </c:pt>
                <c:pt idx="59383">
                  <c:v>-19.982900000000001</c:v>
                </c:pt>
                <c:pt idx="59384">
                  <c:v>-19.966899999999999</c:v>
                </c:pt>
                <c:pt idx="59385">
                  <c:v>-19.950900000000001</c:v>
                </c:pt>
                <c:pt idx="59386">
                  <c:v>-19.934899999999999</c:v>
                </c:pt>
                <c:pt idx="59387">
                  <c:v>-19.918900000000001</c:v>
                </c:pt>
                <c:pt idx="59388">
                  <c:v>-19.902899999999999</c:v>
                </c:pt>
                <c:pt idx="59389">
                  <c:v>-19.886900000000001</c:v>
                </c:pt>
                <c:pt idx="59390">
                  <c:v>-19.870899999999999</c:v>
                </c:pt>
                <c:pt idx="59391">
                  <c:v>-19.854900000000001</c:v>
                </c:pt>
                <c:pt idx="59392">
                  <c:v>-19.838899999999999</c:v>
                </c:pt>
                <c:pt idx="59393">
                  <c:v>-19.822900000000001</c:v>
                </c:pt>
                <c:pt idx="59394">
                  <c:v>-19.806899999999999</c:v>
                </c:pt>
                <c:pt idx="59395">
                  <c:v>-19.790900000000001</c:v>
                </c:pt>
                <c:pt idx="59396">
                  <c:v>-19.774899999999999</c:v>
                </c:pt>
                <c:pt idx="59397">
                  <c:v>-19.758900000000001</c:v>
                </c:pt>
                <c:pt idx="59398">
                  <c:v>-19.742899999999999</c:v>
                </c:pt>
                <c:pt idx="59399">
                  <c:v>-19.726900000000001</c:v>
                </c:pt>
                <c:pt idx="59400">
                  <c:v>-19.710899999999999</c:v>
                </c:pt>
                <c:pt idx="59401">
                  <c:v>-19.694900000000001</c:v>
                </c:pt>
                <c:pt idx="59402">
                  <c:v>-19.678899999999999</c:v>
                </c:pt>
                <c:pt idx="59403">
                  <c:v>-19.6629</c:v>
                </c:pt>
                <c:pt idx="59404">
                  <c:v>-19.646899999999999</c:v>
                </c:pt>
                <c:pt idx="59405">
                  <c:v>-19.6309</c:v>
                </c:pt>
                <c:pt idx="59406">
                  <c:v>-19.614899999999999</c:v>
                </c:pt>
                <c:pt idx="59407">
                  <c:v>-19.5989</c:v>
                </c:pt>
                <c:pt idx="59408">
                  <c:v>-19.582899999999999</c:v>
                </c:pt>
                <c:pt idx="59409">
                  <c:v>-19.5669</c:v>
                </c:pt>
                <c:pt idx="59410">
                  <c:v>-19.550899999999999</c:v>
                </c:pt>
                <c:pt idx="59411">
                  <c:v>-19.5349</c:v>
                </c:pt>
                <c:pt idx="59412">
                  <c:v>-19.518899999999999</c:v>
                </c:pt>
                <c:pt idx="59413">
                  <c:v>-19.5029</c:v>
                </c:pt>
                <c:pt idx="59414">
                  <c:v>-19.486899999999999</c:v>
                </c:pt>
                <c:pt idx="59415">
                  <c:v>-19.4709</c:v>
                </c:pt>
                <c:pt idx="59416">
                  <c:v>-19.454899999999999</c:v>
                </c:pt>
                <c:pt idx="59417">
                  <c:v>-19.4389</c:v>
                </c:pt>
                <c:pt idx="59418">
                  <c:v>-19.422999999999998</c:v>
                </c:pt>
                <c:pt idx="59419">
                  <c:v>-19.407</c:v>
                </c:pt>
                <c:pt idx="59420">
                  <c:v>-19.390999999999998</c:v>
                </c:pt>
                <c:pt idx="59421">
                  <c:v>-19.375</c:v>
                </c:pt>
                <c:pt idx="59422">
                  <c:v>-19.359000000000002</c:v>
                </c:pt>
                <c:pt idx="59423">
                  <c:v>-19.343</c:v>
                </c:pt>
                <c:pt idx="59424">
                  <c:v>-19.327000000000002</c:v>
                </c:pt>
                <c:pt idx="59425">
                  <c:v>-19.311</c:v>
                </c:pt>
                <c:pt idx="59426">
                  <c:v>-19.295000000000002</c:v>
                </c:pt>
                <c:pt idx="59427">
                  <c:v>-19.279</c:v>
                </c:pt>
                <c:pt idx="59428">
                  <c:v>-19.263000000000002</c:v>
                </c:pt>
                <c:pt idx="59429">
                  <c:v>-19.247</c:v>
                </c:pt>
                <c:pt idx="59430">
                  <c:v>-19.231000000000002</c:v>
                </c:pt>
                <c:pt idx="59431">
                  <c:v>-19.215</c:v>
                </c:pt>
                <c:pt idx="59432">
                  <c:v>-19.199000000000002</c:v>
                </c:pt>
                <c:pt idx="59433">
                  <c:v>-19.183</c:v>
                </c:pt>
                <c:pt idx="59434">
                  <c:v>-19.167000000000002</c:v>
                </c:pt>
                <c:pt idx="59435">
                  <c:v>-19.151</c:v>
                </c:pt>
                <c:pt idx="59436">
                  <c:v>-19.135000000000002</c:v>
                </c:pt>
                <c:pt idx="59437">
                  <c:v>-19.119</c:v>
                </c:pt>
                <c:pt idx="59438">
                  <c:v>-19.103000000000002</c:v>
                </c:pt>
                <c:pt idx="59439">
                  <c:v>-19.087</c:v>
                </c:pt>
                <c:pt idx="59440">
                  <c:v>-19.071000000000002</c:v>
                </c:pt>
                <c:pt idx="59441">
                  <c:v>-19.055</c:v>
                </c:pt>
                <c:pt idx="59442">
                  <c:v>-19.039000000000001</c:v>
                </c:pt>
                <c:pt idx="59443">
                  <c:v>-19.023</c:v>
                </c:pt>
                <c:pt idx="59444">
                  <c:v>-19.007000000000001</c:v>
                </c:pt>
                <c:pt idx="59445">
                  <c:v>-18.991</c:v>
                </c:pt>
                <c:pt idx="59446">
                  <c:v>-18.975000000000001</c:v>
                </c:pt>
                <c:pt idx="59447">
                  <c:v>-18.959</c:v>
                </c:pt>
                <c:pt idx="59448">
                  <c:v>-18.943000000000001</c:v>
                </c:pt>
                <c:pt idx="59449">
                  <c:v>-18.927</c:v>
                </c:pt>
                <c:pt idx="59450">
                  <c:v>-18.911000000000001</c:v>
                </c:pt>
                <c:pt idx="59451">
                  <c:v>-18.895</c:v>
                </c:pt>
                <c:pt idx="59452">
                  <c:v>-18.879000000000001</c:v>
                </c:pt>
                <c:pt idx="59453">
                  <c:v>-18.863</c:v>
                </c:pt>
                <c:pt idx="59454">
                  <c:v>-18.847000000000001</c:v>
                </c:pt>
                <c:pt idx="59455">
                  <c:v>-18.831</c:v>
                </c:pt>
                <c:pt idx="59456">
                  <c:v>-18.815000000000001</c:v>
                </c:pt>
                <c:pt idx="59457">
                  <c:v>-18.798999999999999</c:v>
                </c:pt>
                <c:pt idx="59458">
                  <c:v>-18.783000000000001</c:v>
                </c:pt>
                <c:pt idx="59459">
                  <c:v>-18.766999999999999</c:v>
                </c:pt>
                <c:pt idx="59460">
                  <c:v>-18.751000000000001</c:v>
                </c:pt>
                <c:pt idx="59461">
                  <c:v>-18.734999999999999</c:v>
                </c:pt>
                <c:pt idx="59462">
                  <c:v>-18.719000000000001</c:v>
                </c:pt>
                <c:pt idx="59463">
                  <c:v>-18.702999999999999</c:v>
                </c:pt>
                <c:pt idx="59464">
                  <c:v>-18.687000000000001</c:v>
                </c:pt>
                <c:pt idx="59465">
                  <c:v>-18.670999999999999</c:v>
                </c:pt>
                <c:pt idx="59466">
                  <c:v>-18.655000000000001</c:v>
                </c:pt>
                <c:pt idx="59467">
                  <c:v>-18.638999999999999</c:v>
                </c:pt>
                <c:pt idx="59468">
                  <c:v>-18.623000000000001</c:v>
                </c:pt>
                <c:pt idx="59469">
                  <c:v>-18.606999999999999</c:v>
                </c:pt>
                <c:pt idx="59470">
                  <c:v>-18.591000000000001</c:v>
                </c:pt>
                <c:pt idx="59471">
                  <c:v>-18.574999999999999</c:v>
                </c:pt>
                <c:pt idx="59472">
                  <c:v>-18.559000000000001</c:v>
                </c:pt>
                <c:pt idx="59473">
                  <c:v>-18.542999999999999</c:v>
                </c:pt>
                <c:pt idx="59474">
                  <c:v>-18.527000000000001</c:v>
                </c:pt>
                <c:pt idx="59475">
                  <c:v>-18.510999999999999</c:v>
                </c:pt>
                <c:pt idx="59476">
                  <c:v>-18.495000000000001</c:v>
                </c:pt>
                <c:pt idx="59477">
                  <c:v>-18.478999999999999</c:v>
                </c:pt>
                <c:pt idx="59478">
                  <c:v>-18.463000000000001</c:v>
                </c:pt>
                <c:pt idx="59479">
                  <c:v>-18.446999999999999</c:v>
                </c:pt>
                <c:pt idx="59480">
                  <c:v>-18.431000000000001</c:v>
                </c:pt>
                <c:pt idx="59481">
                  <c:v>-18.414999999999999</c:v>
                </c:pt>
                <c:pt idx="59482">
                  <c:v>-18.399000000000001</c:v>
                </c:pt>
                <c:pt idx="59483">
                  <c:v>-18.382999999999999</c:v>
                </c:pt>
                <c:pt idx="59484">
                  <c:v>-18.367000000000001</c:v>
                </c:pt>
                <c:pt idx="59485">
                  <c:v>-18.350999999999999</c:v>
                </c:pt>
                <c:pt idx="59486">
                  <c:v>-18.335000000000001</c:v>
                </c:pt>
                <c:pt idx="59487">
                  <c:v>-18.318999999999999</c:v>
                </c:pt>
                <c:pt idx="59488">
                  <c:v>-18.303000000000001</c:v>
                </c:pt>
                <c:pt idx="59489">
                  <c:v>-18.286999999999999</c:v>
                </c:pt>
                <c:pt idx="59490">
                  <c:v>-18.271000000000001</c:v>
                </c:pt>
                <c:pt idx="59491">
                  <c:v>-18.254999999999999</c:v>
                </c:pt>
                <c:pt idx="59492">
                  <c:v>-18.239000000000001</c:v>
                </c:pt>
                <c:pt idx="59493">
                  <c:v>-18.222999999999999</c:v>
                </c:pt>
                <c:pt idx="59494">
                  <c:v>-18.207000000000001</c:v>
                </c:pt>
                <c:pt idx="59495">
                  <c:v>-18.190999999999999</c:v>
                </c:pt>
                <c:pt idx="59496">
                  <c:v>-18.175000000000001</c:v>
                </c:pt>
                <c:pt idx="59497">
                  <c:v>-18.158999999999999</c:v>
                </c:pt>
                <c:pt idx="59498">
                  <c:v>-18.143000000000001</c:v>
                </c:pt>
                <c:pt idx="59499">
                  <c:v>-18.126999999999999</c:v>
                </c:pt>
                <c:pt idx="59500">
                  <c:v>-18.111000000000001</c:v>
                </c:pt>
                <c:pt idx="59501">
                  <c:v>-18.094999999999999</c:v>
                </c:pt>
                <c:pt idx="59502">
                  <c:v>-18.079000000000001</c:v>
                </c:pt>
                <c:pt idx="59503">
                  <c:v>-18.062999999999999</c:v>
                </c:pt>
                <c:pt idx="59504">
                  <c:v>-18.0471</c:v>
                </c:pt>
                <c:pt idx="59505">
                  <c:v>-18.031099999999999</c:v>
                </c:pt>
                <c:pt idx="59506">
                  <c:v>-18.0151</c:v>
                </c:pt>
                <c:pt idx="59507">
                  <c:v>-17.999099999999999</c:v>
                </c:pt>
                <c:pt idx="59508">
                  <c:v>-17.9831</c:v>
                </c:pt>
                <c:pt idx="59509">
                  <c:v>-17.967099999999999</c:v>
                </c:pt>
                <c:pt idx="59510">
                  <c:v>-17.9511</c:v>
                </c:pt>
                <c:pt idx="59511">
                  <c:v>-17.935099999999998</c:v>
                </c:pt>
                <c:pt idx="59512">
                  <c:v>-17.9191</c:v>
                </c:pt>
                <c:pt idx="59513">
                  <c:v>-17.903099999999998</c:v>
                </c:pt>
                <c:pt idx="59514">
                  <c:v>-17.8871</c:v>
                </c:pt>
                <c:pt idx="59515">
                  <c:v>-17.871099999999998</c:v>
                </c:pt>
                <c:pt idx="59516">
                  <c:v>-17.8551</c:v>
                </c:pt>
                <c:pt idx="59517">
                  <c:v>-17.839099999999998</c:v>
                </c:pt>
                <c:pt idx="59518">
                  <c:v>-17.8231</c:v>
                </c:pt>
                <c:pt idx="59519">
                  <c:v>-17.807099999999998</c:v>
                </c:pt>
                <c:pt idx="59520">
                  <c:v>-17.7911</c:v>
                </c:pt>
                <c:pt idx="59521">
                  <c:v>-17.775099999999998</c:v>
                </c:pt>
                <c:pt idx="59522">
                  <c:v>-17.7591</c:v>
                </c:pt>
                <c:pt idx="59523">
                  <c:v>-17.743099999999998</c:v>
                </c:pt>
                <c:pt idx="59524">
                  <c:v>-17.7271</c:v>
                </c:pt>
                <c:pt idx="59525">
                  <c:v>-17.711099999999998</c:v>
                </c:pt>
                <c:pt idx="59526">
                  <c:v>-17.6951</c:v>
                </c:pt>
                <c:pt idx="59527">
                  <c:v>-17.679099999999998</c:v>
                </c:pt>
                <c:pt idx="59528">
                  <c:v>-17.6631</c:v>
                </c:pt>
                <c:pt idx="59529">
                  <c:v>-17.647099999999998</c:v>
                </c:pt>
                <c:pt idx="59530">
                  <c:v>-17.6311</c:v>
                </c:pt>
                <c:pt idx="59531">
                  <c:v>-17.615100000000002</c:v>
                </c:pt>
                <c:pt idx="59532">
                  <c:v>-17.5991</c:v>
                </c:pt>
                <c:pt idx="59533">
                  <c:v>-17.583100000000002</c:v>
                </c:pt>
                <c:pt idx="59534">
                  <c:v>-17.5671</c:v>
                </c:pt>
                <c:pt idx="59535">
                  <c:v>-17.551100000000002</c:v>
                </c:pt>
                <c:pt idx="59536">
                  <c:v>-17.5351</c:v>
                </c:pt>
                <c:pt idx="59537">
                  <c:v>-17.519100000000002</c:v>
                </c:pt>
                <c:pt idx="59538">
                  <c:v>-17.5031</c:v>
                </c:pt>
                <c:pt idx="59539">
                  <c:v>-17.487100000000002</c:v>
                </c:pt>
                <c:pt idx="59540">
                  <c:v>-17.4711</c:v>
                </c:pt>
                <c:pt idx="59541">
                  <c:v>-17.455100000000002</c:v>
                </c:pt>
                <c:pt idx="59542">
                  <c:v>-17.4391</c:v>
                </c:pt>
                <c:pt idx="59543">
                  <c:v>-17.423100000000002</c:v>
                </c:pt>
                <c:pt idx="59544">
                  <c:v>-17.4071</c:v>
                </c:pt>
                <c:pt idx="59545">
                  <c:v>-17.391100000000002</c:v>
                </c:pt>
                <c:pt idx="59546">
                  <c:v>-17.3751</c:v>
                </c:pt>
                <c:pt idx="59547">
                  <c:v>-17.359100000000002</c:v>
                </c:pt>
                <c:pt idx="59548">
                  <c:v>-17.3431</c:v>
                </c:pt>
                <c:pt idx="59549">
                  <c:v>-17.327100000000002</c:v>
                </c:pt>
                <c:pt idx="59550">
                  <c:v>-17.3111</c:v>
                </c:pt>
                <c:pt idx="59551">
                  <c:v>-17.295100000000001</c:v>
                </c:pt>
                <c:pt idx="59552">
                  <c:v>-17.2791</c:v>
                </c:pt>
                <c:pt idx="59553">
                  <c:v>-17.263100000000001</c:v>
                </c:pt>
                <c:pt idx="59554">
                  <c:v>-17.2471</c:v>
                </c:pt>
                <c:pt idx="59555">
                  <c:v>-17.231100000000001</c:v>
                </c:pt>
                <c:pt idx="59556">
                  <c:v>-17.2151</c:v>
                </c:pt>
                <c:pt idx="59557">
                  <c:v>-17.199100000000001</c:v>
                </c:pt>
                <c:pt idx="59558">
                  <c:v>-17.1831</c:v>
                </c:pt>
                <c:pt idx="59559">
                  <c:v>-17.167100000000001</c:v>
                </c:pt>
                <c:pt idx="59560">
                  <c:v>-17.1511</c:v>
                </c:pt>
                <c:pt idx="59561">
                  <c:v>-17.135100000000001</c:v>
                </c:pt>
                <c:pt idx="59562">
                  <c:v>-17.1191</c:v>
                </c:pt>
                <c:pt idx="59563">
                  <c:v>-17.103100000000001</c:v>
                </c:pt>
                <c:pt idx="59564">
                  <c:v>-17.0871</c:v>
                </c:pt>
                <c:pt idx="59565">
                  <c:v>-17.071100000000001</c:v>
                </c:pt>
                <c:pt idx="59566">
                  <c:v>-17.055099999999999</c:v>
                </c:pt>
                <c:pt idx="59567">
                  <c:v>-17.039100000000001</c:v>
                </c:pt>
                <c:pt idx="59568">
                  <c:v>-17.023099999999999</c:v>
                </c:pt>
                <c:pt idx="59569">
                  <c:v>-17.007100000000001</c:v>
                </c:pt>
                <c:pt idx="59570">
                  <c:v>-16.991099999999999</c:v>
                </c:pt>
                <c:pt idx="59571">
                  <c:v>-16.975100000000001</c:v>
                </c:pt>
                <c:pt idx="59572">
                  <c:v>-16.959099999999999</c:v>
                </c:pt>
                <c:pt idx="59573">
                  <c:v>-16.943100000000001</c:v>
                </c:pt>
                <c:pt idx="59574">
                  <c:v>-16.927099999999999</c:v>
                </c:pt>
                <c:pt idx="59575">
                  <c:v>-16.911100000000001</c:v>
                </c:pt>
                <c:pt idx="59576">
                  <c:v>-16.895099999999999</c:v>
                </c:pt>
                <c:pt idx="59577">
                  <c:v>-16.879100000000001</c:v>
                </c:pt>
                <c:pt idx="59578">
                  <c:v>-16.863099999999999</c:v>
                </c:pt>
                <c:pt idx="59579">
                  <c:v>-16.847100000000001</c:v>
                </c:pt>
                <c:pt idx="59580">
                  <c:v>-16.831099999999999</c:v>
                </c:pt>
                <c:pt idx="59581">
                  <c:v>-16.815100000000001</c:v>
                </c:pt>
                <c:pt idx="59582">
                  <c:v>-16.799099999999999</c:v>
                </c:pt>
                <c:pt idx="59583">
                  <c:v>-16.783100000000001</c:v>
                </c:pt>
                <c:pt idx="59584">
                  <c:v>-16.767099999999999</c:v>
                </c:pt>
                <c:pt idx="59585">
                  <c:v>-16.751100000000001</c:v>
                </c:pt>
                <c:pt idx="59586">
                  <c:v>-16.735099999999999</c:v>
                </c:pt>
                <c:pt idx="59587">
                  <c:v>-16.719100000000001</c:v>
                </c:pt>
                <c:pt idx="59588">
                  <c:v>-16.703099999999999</c:v>
                </c:pt>
                <c:pt idx="59589">
                  <c:v>-16.687100000000001</c:v>
                </c:pt>
                <c:pt idx="59590">
                  <c:v>-16.671199999999999</c:v>
                </c:pt>
                <c:pt idx="59591">
                  <c:v>-16.655200000000001</c:v>
                </c:pt>
                <c:pt idx="59592">
                  <c:v>-16.639199999999999</c:v>
                </c:pt>
                <c:pt idx="59593">
                  <c:v>-16.623200000000001</c:v>
                </c:pt>
                <c:pt idx="59594">
                  <c:v>-16.607199999999999</c:v>
                </c:pt>
                <c:pt idx="59595">
                  <c:v>-16.591200000000001</c:v>
                </c:pt>
                <c:pt idx="59596">
                  <c:v>-16.575199999999999</c:v>
                </c:pt>
                <c:pt idx="59597">
                  <c:v>-16.559200000000001</c:v>
                </c:pt>
                <c:pt idx="59598">
                  <c:v>-16.543199999999999</c:v>
                </c:pt>
                <c:pt idx="59599">
                  <c:v>-16.527200000000001</c:v>
                </c:pt>
                <c:pt idx="59600">
                  <c:v>-16.511199999999999</c:v>
                </c:pt>
                <c:pt idx="59601">
                  <c:v>-16.495200000000001</c:v>
                </c:pt>
                <c:pt idx="59602">
                  <c:v>-16.479199999999999</c:v>
                </c:pt>
                <c:pt idx="59603">
                  <c:v>-16.463200000000001</c:v>
                </c:pt>
                <c:pt idx="59604">
                  <c:v>-16.447199999999999</c:v>
                </c:pt>
                <c:pt idx="59605">
                  <c:v>-16.4312</c:v>
                </c:pt>
                <c:pt idx="59606">
                  <c:v>-16.415199999999999</c:v>
                </c:pt>
                <c:pt idx="59607">
                  <c:v>-16.3992</c:v>
                </c:pt>
                <c:pt idx="59608">
                  <c:v>-16.383199999999999</c:v>
                </c:pt>
                <c:pt idx="59609">
                  <c:v>-16.3672</c:v>
                </c:pt>
                <c:pt idx="59610">
                  <c:v>-16.351199999999999</c:v>
                </c:pt>
                <c:pt idx="59611">
                  <c:v>-16.3352</c:v>
                </c:pt>
                <c:pt idx="59612">
                  <c:v>-16.319199999999999</c:v>
                </c:pt>
                <c:pt idx="59613">
                  <c:v>-16.3032</c:v>
                </c:pt>
                <c:pt idx="59614">
                  <c:v>-16.287199999999999</c:v>
                </c:pt>
                <c:pt idx="59615">
                  <c:v>-16.2712</c:v>
                </c:pt>
                <c:pt idx="59616">
                  <c:v>-16.255199999999999</c:v>
                </c:pt>
                <c:pt idx="59617">
                  <c:v>-16.2392</c:v>
                </c:pt>
                <c:pt idx="59618">
                  <c:v>-16.223199999999999</c:v>
                </c:pt>
                <c:pt idx="59619">
                  <c:v>-16.2072</c:v>
                </c:pt>
                <c:pt idx="59620">
                  <c:v>-16.191199999999998</c:v>
                </c:pt>
                <c:pt idx="59621">
                  <c:v>-16.1752</c:v>
                </c:pt>
                <c:pt idx="59622">
                  <c:v>-16.159199999999998</c:v>
                </c:pt>
                <c:pt idx="59623">
                  <c:v>-16.1432</c:v>
                </c:pt>
                <c:pt idx="59624">
                  <c:v>-16.127199999999998</c:v>
                </c:pt>
                <c:pt idx="59625">
                  <c:v>-16.1112</c:v>
                </c:pt>
                <c:pt idx="59626">
                  <c:v>-16.095199999999998</c:v>
                </c:pt>
                <c:pt idx="59627">
                  <c:v>-16.0792</c:v>
                </c:pt>
                <c:pt idx="59628">
                  <c:v>-16.063199999999998</c:v>
                </c:pt>
                <c:pt idx="59629">
                  <c:v>-16.0472</c:v>
                </c:pt>
                <c:pt idx="59630">
                  <c:v>-16.031199999999998</c:v>
                </c:pt>
                <c:pt idx="59631">
                  <c:v>-16.0152</c:v>
                </c:pt>
                <c:pt idx="59632">
                  <c:v>-15.9992</c:v>
                </c:pt>
                <c:pt idx="59633">
                  <c:v>-15.9832</c:v>
                </c:pt>
                <c:pt idx="59634">
                  <c:v>-15.9672</c:v>
                </c:pt>
                <c:pt idx="59635">
                  <c:v>-15.9512</c:v>
                </c:pt>
                <c:pt idx="59636">
                  <c:v>-15.9352</c:v>
                </c:pt>
                <c:pt idx="59637">
                  <c:v>-15.9192</c:v>
                </c:pt>
                <c:pt idx="59638">
                  <c:v>-15.9032</c:v>
                </c:pt>
                <c:pt idx="59639">
                  <c:v>-15.8872</c:v>
                </c:pt>
                <c:pt idx="59640">
                  <c:v>-15.8712</c:v>
                </c:pt>
                <c:pt idx="59641">
                  <c:v>-15.8552</c:v>
                </c:pt>
                <c:pt idx="59642">
                  <c:v>-15.8392</c:v>
                </c:pt>
                <c:pt idx="59643">
                  <c:v>-15.8232</c:v>
                </c:pt>
                <c:pt idx="59644">
                  <c:v>-15.8072</c:v>
                </c:pt>
                <c:pt idx="59645">
                  <c:v>-15.7912</c:v>
                </c:pt>
                <c:pt idx="59646">
                  <c:v>-15.7752</c:v>
                </c:pt>
                <c:pt idx="59647">
                  <c:v>-15.7592</c:v>
                </c:pt>
                <c:pt idx="59648">
                  <c:v>-15.7432</c:v>
                </c:pt>
                <c:pt idx="59649">
                  <c:v>-15.7272</c:v>
                </c:pt>
                <c:pt idx="59650">
                  <c:v>-15.7112</c:v>
                </c:pt>
                <c:pt idx="59651">
                  <c:v>-15.6952</c:v>
                </c:pt>
                <c:pt idx="59652">
                  <c:v>-15.6792</c:v>
                </c:pt>
                <c:pt idx="59653">
                  <c:v>-15.6632</c:v>
                </c:pt>
                <c:pt idx="59654">
                  <c:v>-15.6472</c:v>
                </c:pt>
                <c:pt idx="59655">
                  <c:v>-15.6312</c:v>
                </c:pt>
                <c:pt idx="59656">
                  <c:v>-15.6152</c:v>
                </c:pt>
                <c:pt idx="59657">
                  <c:v>-15.5992</c:v>
                </c:pt>
                <c:pt idx="59658">
                  <c:v>-15.5832</c:v>
                </c:pt>
                <c:pt idx="59659">
                  <c:v>-15.5672</c:v>
                </c:pt>
                <c:pt idx="59660">
                  <c:v>-15.5512</c:v>
                </c:pt>
                <c:pt idx="59661">
                  <c:v>-15.5352</c:v>
                </c:pt>
                <c:pt idx="59662">
                  <c:v>-15.5192</c:v>
                </c:pt>
                <c:pt idx="59663">
                  <c:v>-15.5032</c:v>
                </c:pt>
                <c:pt idx="59664">
                  <c:v>-15.4872</c:v>
                </c:pt>
                <c:pt idx="59665">
                  <c:v>-15.4712</c:v>
                </c:pt>
                <c:pt idx="59666">
                  <c:v>-15.4552</c:v>
                </c:pt>
                <c:pt idx="59667">
                  <c:v>-15.4392</c:v>
                </c:pt>
                <c:pt idx="59668">
                  <c:v>-15.4232</c:v>
                </c:pt>
                <c:pt idx="59669">
                  <c:v>-15.4072</c:v>
                </c:pt>
                <c:pt idx="59670">
                  <c:v>-15.3912</c:v>
                </c:pt>
                <c:pt idx="59671">
                  <c:v>-15.3752</c:v>
                </c:pt>
                <c:pt idx="59672">
                  <c:v>-15.3592</c:v>
                </c:pt>
                <c:pt idx="59673">
                  <c:v>-15.3432</c:v>
                </c:pt>
                <c:pt idx="59674">
                  <c:v>-15.327199999999999</c:v>
                </c:pt>
                <c:pt idx="59675">
                  <c:v>-15.311199999999999</c:v>
                </c:pt>
                <c:pt idx="59676">
                  <c:v>-15.295199999999999</c:v>
                </c:pt>
                <c:pt idx="59677">
                  <c:v>-15.279299999999999</c:v>
                </c:pt>
                <c:pt idx="59678">
                  <c:v>-15.263299999999999</c:v>
                </c:pt>
                <c:pt idx="59679">
                  <c:v>-15.247299999999999</c:v>
                </c:pt>
                <c:pt idx="59680">
                  <c:v>-15.231299999999999</c:v>
                </c:pt>
                <c:pt idx="59681">
                  <c:v>-15.215299999999999</c:v>
                </c:pt>
                <c:pt idx="59682">
                  <c:v>-15.199299999999999</c:v>
                </c:pt>
                <c:pt idx="59683">
                  <c:v>-15.183299999999999</c:v>
                </c:pt>
                <c:pt idx="59684">
                  <c:v>-15.167299999999999</c:v>
                </c:pt>
                <c:pt idx="59685">
                  <c:v>-15.151300000000001</c:v>
                </c:pt>
                <c:pt idx="59686">
                  <c:v>-15.135300000000001</c:v>
                </c:pt>
                <c:pt idx="59687">
                  <c:v>-15.119300000000001</c:v>
                </c:pt>
                <c:pt idx="59688">
                  <c:v>-15.103300000000001</c:v>
                </c:pt>
                <c:pt idx="59689">
                  <c:v>-15.087300000000001</c:v>
                </c:pt>
                <c:pt idx="59690">
                  <c:v>-15.071300000000001</c:v>
                </c:pt>
                <c:pt idx="59691">
                  <c:v>-15.055300000000001</c:v>
                </c:pt>
                <c:pt idx="59692">
                  <c:v>-15.039300000000001</c:v>
                </c:pt>
                <c:pt idx="59693">
                  <c:v>-15.023300000000001</c:v>
                </c:pt>
                <c:pt idx="59694">
                  <c:v>-15.007300000000001</c:v>
                </c:pt>
                <c:pt idx="59695">
                  <c:v>-14.991300000000001</c:v>
                </c:pt>
                <c:pt idx="59696">
                  <c:v>-14.975300000000001</c:v>
                </c:pt>
                <c:pt idx="59697">
                  <c:v>-14.959300000000001</c:v>
                </c:pt>
                <c:pt idx="59698">
                  <c:v>-14.943300000000001</c:v>
                </c:pt>
                <c:pt idx="59699">
                  <c:v>-14.927300000000001</c:v>
                </c:pt>
                <c:pt idx="59700">
                  <c:v>-14.911300000000001</c:v>
                </c:pt>
                <c:pt idx="59701">
                  <c:v>-14.895300000000001</c:v>
                </c:pt>
                <c:pt idx="59702">
                  <c:v>-14.879300000000001</c:v>
                </c:pt>
                <c:pt idx="59703">
                  <c:v>-14.863300000000001</c:v>
                </c:pt>
                <c:pt idx="59704">
                  <c:v>-14.847300000000001</c:v>
                </c:pt>
                <c:pt idx="59705">
                  <c:v>-14.831300000000001</c:v>
                </c:pt>
                <c:pt idx="59706">
                  <c:v>-14.815300000000001</c:v>
                </c:pt>
                <c:pt idx="59707">
                  <c:v>-14.799300000000001</c:v>
                </c:pt>
                <c:pt idx="59708">
                  <c:v>-14.783300000000001</c:v>
                </c:pt>
                <c:pt idx="59709">
                  <c:v>-14.767300000000001</c:v>
                </c:pt>
                <c:pt idx="59710">
                  <c:v>-14.751300000000001</c:v>
                </c:pt>
                <c:pt idx="59711">
                  <c:v>-14.735300000000001</c:v>
                </c:pt>
                <c:pt idx="59712">
                  <c:v>-14.7193</c:v>
                </c:pt>
                <c:pt idx="59713">
                  <c:v>-14.7033</c:v>
                </c:pt>
                <c:pt idx="59714">
                  <c:v>-14.6873</c:v>
                </c:pt>
                <c:pt idx="59715">
                  <c:v>-14.6713</c:v>
                </c:pt>
                <c:pt idx="59716">
                  <c:v>-14.6553</c:v>
                </c:pt>
                <c:pt idx="59717">
                  <c:v>-14.6393</c:v>
                </c:pt>
                <c:pt idx="59718">
                  <c:v>-14.6233</c:v>
                </c:pt>
                <c:pt idx="59719">
                  <c:v>-14.6073</c:v>
                </c:pt>
                <c:pt idx="59720">
                  <c:v>-14.5913</c:v>
                </c:pt>
                <c:pt idx="59721">
                  <c:v>-14.5753</c:v>
                </c:pt>
                <c:pt idx="59722">
                  <c:v>-14.5593</c:v>
                </c:pt>
                <c:pt idx="59723">
                  <c:v>-14.5433</c:v>
                </c:pt>
                <c:pt idx="59724">
                  <c:v>-14.5273</c:v>
                </c:pt>
                <c:pt idx="59725">
                  <c:v>-14.5113</c:v>
                </c:pt>
                <c:pt idx="59726">
                  <c:v>-14.4953</c:v>
                </c:pt>
                <c:pt idx="59727">
                  <c:v>-14.4793</c:v>
                </c:pt>
                <c:pt idx="59728">
                  <c:v>-14.4633</c:v>
                </c:pt>
                <c:pt idx="59729">
                  <c:v>-14.4473</c:v>
                </c:pt>
                <c:pt idx="59730">
                  <c:v>-14.4313</c:v>
                </c:pt>
                <c:pt idx="59731">
                  <c:v>-14.4153</c:v>
                </c:pt>
                <c:pt idx="59732">
                  <c:v>-14.3993</c:v>
                </c:pt>
                <c:pt idx="59733">
                  <c:v>-14.3833</c:v>
                </c:pt>
                <c:pt idx="59734">
                  <c:v>-14.3673</c:v>
                </c:pt>
                <c:pt idx="59735">
                  <c:v>-14.3513</c:v>
                </c:pt>
                <c:pt idx="59736">
                  <c:v>-14.3353</c:v>
                </c:pt>
                <c:pt idx="59737">
                  <c:v>-14.3193</c:v>
                </c:pt>
                <c:pt idx="59738">
                  <c:v>-14.3033</c:v>
                </c:pt>
                <c:pt idx="59739">
                  <c:v>-14.2873</c:v>
                </c:pt>
                <c:pt idx="59740">
                  <c:v>-14.2713</c:v>
                </c:pt>
                <c:pt idx="59741">
                  <c:v>-14.2553</c:v>
                </c:pt>
                <c:pt idx="59742">
                  <c:v>-14.2393</c:v>
                </c:pt>
                <c:pt idx="59743">
                  <c:v>-14.2233</c:v>
                </c:pt>
                <c:pt idx="59744">
                  <c:v>-14.2073</c:v>
                </c:pt>
                <c:pt idx="59745">
                  <c:v>-14.1913</c:v>
                </c:pt>
                <c:pt idx="59746">
                  <c:v>-14.1753</c:v>
                </c:pt>
                <c:pt idx="59747">
                  <c:v>-14.1593</c:v>
                </c:pt>
                <c:pt idx="59748">
                  <c:v>-14.1433</c:v>
                </c:pt>
                <c:pt idx="59749">
                  <c:v>-14.1273</c:v>
                </c:pt>
                <c:pt idx="59750">
                  <c:v>-14.1113</c:v>
                </c:pt>
                <c:pt idx="59751">
                  <c:v>-14.0953</c:v>
                </c:pt>
                <c:pt idx="59752">
                  <c:v>-14.0793</c:v>
                </c:pt>
                <c:pt idx="59753">
                  <c:v>-14.0633</c:v>
                </c:pt>
                <c:pt idx="59754">
                  <c:v>-14.0473</c:v>
                </c:pt>
                <c:pt idx="59755">
                  <c:v>-14.0313</c:v>
                </c:pt>
                <c:pt idx="59756">
                  <c:v>-14.0153</c:v>
                </c:pt>
                <c:pt idx="59757">
                  <c:v>-13.9993</c:v>
                </c:pt>
                <c:pt idx="59758">
                  <c:v>-13.9833</c:v>
                </c:pt>
                <c:pt idx="59759">
                  <c:v>-13.9673</c:v>
                </c:pt>
                <c:pt idx="59760">
                  <c:v>-13.9513</c:v>
                </c:pt>
                <c:pt idx="59761">
                  <c:v>-13.9353</c:v>
                </c:pt>
                <c:pt idx="59762">
                  <c:v>-13.9193</c:v>
                </c:pt>
                <c:pt idx="59763">
                  <c:v>-13.9034</c:v>
                </c:pt>
                <c:pt idx="59764">
                  <c:v>-13.8874</c:v>
                </c:pt>
                <c:pt idx="59765">
                  <c:v>-13.8714</c:v>
                </c:pt>
                <c:pt idx="59766">
                  <c:v>-13.855399999999999</c:v>
                </c:pt>
                <c:pt idx="59767">
                  <c:v>-13.839399999999999</c:v>
                </c:pt>
                <c:pt idx="59768">
                  <c:v>-13.823399999999999</c:v>
                </c:pt>
                <c:pt idx="59769">
                  <c:v>-13.807399999999999</c:v>
                </c:pt>
                <c:pt idx="59770">
                  <c:v>-13.791399999999999</c:v>
                </c:pt>
                <c:pt idx="59771">
                  <c:v>-13.775399999999999</c:v>
                </c:pt>
                <c:pt idx="59772">
                  <c:v>-13.759399999999999</c:v>
                </c:pt>
                <c:pt idx="59773">
                  <c:v>-13.743399999999999</c:v>
                </c:pt>
                <c:pt idx="59774">
                  <c:v>-13.727399999999999</c:v>
                </c:pt>
                <c:pt idx="59775">
                  <c:v>-13.711399999999999</c:v>
                </c:pt>
                <c:pt idx="59776">
                  <c:v>-13.695399999999999</c:v>
                </c:pt>
                <c:pt idx="59777">
                  <c:v>-13.679399999999999</c:v>
                </c:pt>
                <c:pt idx="59778">
                  <c:v>-13.663399999999999</c:v>
                </c:pt>
                <c:pt idx="59779">
                  <c:v>-13.647399999999999</c:v>
                </c:pt>
                <c:pt idx="59780">
                  <c:v>-13.631399999999999</c:v>
                </c:pt>
                <c:pt idx="59781">
                  <c:v>-13.615399999999999</c:v>
                </c:pt>
                <c:pt idx="59782">
                  <c:v>-13.599399999999999</c:v>
                </c:pt>
                <c:pt idx="59783">
                  <c:v>-13.583399999999999</c:v>
                </c:pt>
                <c:pt idx="59784">
                  <c:v>-13.567399999999999</c:v>
                </c:pt>
                <c:pt idx="59785">
                  <c:v>-13.551399999999999</c:v>
                </c:pt>
                <c:pt idx="59786">
                  <c:v>-13.535399999999999</c:v>
                </c:pt>
                <c:pt idx="59787">
                  <c:v>-13.519399999999999</c:v>
                </c:pt>
                <c:pt idx="59788">
                  <c:v>-13.503399999999999</c:v>
                </c:pt>
                <c:pt idx="59789">
                  <c:v>-13.487399999999999</c:v>
                </c:pt>
                <c:pt idx="59790">
                  <c:v>-13.471399999999999</c:v>
                </c:pt>
                <c:pt idx="59791">
                  <c:v>-13.455399999999999</c:v>
                </c:pt>
                <c:pt idx="59792">
                  <c:v>-13.439399999999999</c:v>
                </c:pt>
                <c:pt idx="59793">
                  <c:v>-13.423400000000001</c:v>
                </c:pt>
                <c:pt idx="59794">
                  <c:v>-13.407400000000001</c:v>
                </c:pt>
                <c:pt idx="59795">
                  <c:v>-13.391400000000001</c:v>
                </c:pt>
                <c:pt idx="59796">
                  <c:v>-13.375400000000001</c:v>
                </c:pt>
                <c:pt idx="59797">
                  <c:v>-13.359400000000001</c:v>
                </c:pt>
                <c:pt idx="59798">
                  <c:v>-13.343400000000001</c:v>
                </c:pt>
                <c:pt idx="59799">
                  <c:v>-13.327400000000001</c:v>
                </c:pt>
                <c:pt idx="59800">
                  <c:v>-13.311400000000001</c:v>
                </c:pt>
                <c:pt idx="59801">
                  <c:v>-13.295400000000001</c:v>
                </c:pt>
                <c:pt idx="59802">
                  <c:v>-13.279400000000001</c:v>
                </c:pt>
                <c:pt idx="59803">
                  <c:v>-13.263400000000001</c:v>
                </c:pt>
                <c:pt idx="59804">
                  <c:v>-13.247400000000001</c:v>
                </c:pt>
                <c:pt idx="59805">
                  <c:v>-13.231400000000001</c:v>
                </c:pt>
                <c:pt idx="59806">
                  <c:v>-13.215400000000001</c:v>
                </c:pt>
                <c:pt idx="59807">
                  <c:v>-13.199400000000001</c:v>
                </c:pt>
                <c:pt idx="59808">
                  <c:v>-13.183400000000001</c:v>
                </c:pt>
                <c:pt idx="59809">
                  <c:v>-13.167400000000001</c:v>
                </c:pt>
                <c:pt idx="59810">
                  <c:v>-13.151400000000001</c:v>
                </c:pt>
                <c:pt idx="59811">
                  <c:v>-13.135400000000001</c:v>
                </c:pt>
                <c:pt idx="59812">
                  <c:v>-13.119400000000001</c:v>
                </c:pt>
                <c:pt idx="59813">
                  <c:v>-13.103400000000001</c:v>
                </c:pt>
                <c:pt idx="59814">
                  <c:v>-13.087400000000001</c:v>
                </c:pt>
                <c:pt idx="59815">
                  <c:v>-13.071400000000001</c:v>
                </c:pt>
                <c:pt idx="59816">
                  <c:v>-13.055400000000001</c:v>
                </c:pt>
                <c:pt idx="59817">
                  <c:v>-13.039400000000001</c:v>
                </c:pt>
                <c:pt idx="59818">
                  <c:v>-13.023400000000001</c:v>
                </c:pt>
                <c:pt idx="59819">
                  <c:v>-13.007400000000001</c:v>
                </c:pt>
                <c:pt idx="59820">
                  <c:v>-12.991400000000001</c:v>
                </c:pt>
                <c:pt idx="59821">
                  <c:v>-12.9754</c:v>
                </c:pt>
                <c:pt idx="59822">
                  <c:v>-12.9594</c:v>
                </c:pt>
                <c:pt idx="59823">
                  <c:v>-12.9434</c:v>
                </c:pt>
                <c:pt idx="59824">
                  <c:v>-12.9274</c:v>
                </c:pt>
                <c:pt idx="59825">
                  <c:v>-12.9114</c:v>
                </c:pt>
                <c:pt idx="59826">
                  <c:v>-12.8954</c:v>
                </c:pt>
                <c:pt idx="59827">
                  <c:v>-12.8794</c:v>
                </c:pt>
                <c:pt idx="59828">
                  <c:v>-12.8634</c:v>
                </c:pt>
                <c:pt idx="59829">
                  <c:v>-12.8474</c:v>
                </c:pt>
                <c:pt idx="59830">
                  <c:v>-12.8314</c:v>
                </c:pt>
                <c:pt idx="59831">
                  <c:v>-12.8154</c:v>
                </c:pt>
                <c:pt idx="59832">
                  <c:v>-12.7994</c:v>
                </c:pt>
                <c:pt idx="59833">
                  <c:v>-12.7834</c:v>
                </c:pt>
                <c:pt idx="59834">
                  <c:v>-12.7674</c:v>
                </c:pt>
                <c:pt idx="59835">
                  <c:v>-12.7514</c:v>
                </c:pt>
                <c:pt idx="59836">
                  <c:v>-12.7354</c:v>
                </c:pt>
                <c:pt idx="59837">
                  <c:v>-12.7194</c:v>
                </c:pt>
                <c:pt idx="59838">
                  <c:v>-12.7034</c:v>
                </c:pt>
                <c:pt idx="59839">
                  <c:v>-12.6874</c:v>
                </c:pt>
                <c:pt idx="59840">
                  <c:v>-12.6714</c:v>
                </c:pt>
                <c:pt idx="59841">
                  <c:v>-12.6554</c:v>
                </c:pt>
                <c:pt idx="59842">
                  <c:v>-12.6394</c:v>
                </c:pt>
                <c:pt idx="59843">
                  <c:v>-12.6234</c:v>
                </c:pt>
                <c:pt idx="59844">
                  <c:v>-12.6074</c:v>
                </c:pt>
                <c:pt idx="59845">
                  <c:v>-12.5914</c:v>
                </c:pt>
                <c:pt idx="59846">
                  <c:v>-12.5754</c:v>
                </c:pt>
                <c:pt idx="59847">
                  <c:v>-12.5594</c:v>
                </c:pt>
                <c:pt idx="59848">
                  <c:v>-12.5434</c:v>
                </c:pt>
                <c:pt idx="59849">
                  <c:v>-12.5275</c:v>
                </c:pt>
                <c:pt idx="59850">
                  <c:v>-12.5115</c:v>
                </c:pt>
                <c:pt idx="59851">
                  <c:v>-12.4955</c:v>
                </c:pt>
                <c:pt idx="59852">
                  <c:v>-12.4795</c:v>
                </c:pt>
                <c:pt idx="59853">
                  <c:v>-12.4635</c:v>
                </c:pt>
                <c:pt idx="59854">
                  <c:v>-12.4475</c:v>
                </c:pt>
                <c:pt idx="59855">
                  <c:v>-12.4315</c:v>
                </c:pt>
                <c:pt idx="59856">
                  <c:v>-12.4155</c:v>
                </c:pt>
                <c:pt idx="59857">
                  <c:v>-12.3995</c:v>
                </c:pt>
                <c:pt idx="59858">
                  <c:v>-12.3835</c:v>
                </c:pt>
                <c:pt idx="59859">
                  <c:v>-12.3675</c:v>
                </c:pt>
                <c:pt idx="59860">
                  <c:v>-12.3515</c:v>
                </c:pt>
                <c:pt idx="59861">
                  <c:v>-12.3355</c:v>
                </c:pt>
                <c:pt idx="59862">
                  <c:v>-12.3195</c:v>
                </c:pt>
                <c:pt idx="59863">
                  <c:v>-12.3035</c:v>
                </c:pt>
                <c:pt idx="59864">
                  <c:v>-12.2875</c:v>
                </c:pt>
                <c:pt idx="59865">
                  <c:v>-12.2715</c:v>
                </c:pt>
                <c:pt idx="59866">
                  <c:v>-12.2555</c:v>
                </c:pt>
                <c:pt idx="59867">
                  <c:v>-12.2395</c:v>
                </c:pt>
                <c:pt idx="59868">
                  <c:v>-12.2235</c:v>
                </c:pt>
                <c:pt idx="59869">
                  <c:v>-12.2075</c:v>
                </c:pt>
                <c:pt idx="59870">
                  <c:v>-12.1915</c:v>
                </c:pt>
                <c:pt idx="59871">
                  <c:v>-12.1755</c:v>
                </c:pt>
                <c:pt idx="59872">
                  <c:v>-12.1595</c:v>
                </c:pt>
                <c:pt idx="59873">
                  <c:v>-12.1435</c:v>
                </c:pt>
                <c:pt idx="59874">
                  <c:v>-12.1275</c:v>
                </c:pt>
                <c:pt idx="59875">
                  <c:v>-12.111499999999999</c:v>
                </c:pt>
                <c:pt idx="59876">
                  <c:v>-12.095499999999999</c:v>
                </c:pt>
                <c:pt idx="59877">
                  <c:v>-12.079499999999999</c:v>
                </c:pt>
                <c:pt idx="59878">
                  <c:v>-12.063499999999999</c:v>
                </c:pt>
                <c:pt idx="59879">
                  <c:v>-12.047499999999999</c:v>
                </c:pt>
                <c:pt idx="59880">
                  <c:v>-12.031499999999999</c:v>
                </c:pt>
                <c:pt idx="59881">
                  <c:v>-12.015499999999999</c:v>
                </c:pt>
                <c:pt idx="59882">
                  <c:v>-11.999499999999999</c:v>
                </c:pt>
                <c:pt idx="59883">
                  <c:v>-11.983499999999999</c:v>
                </c:pt>
                <c:pt idx="59884">
                  <c:v>-11.967499999999999</c:v>
                </c:pt>
                <c:pt idx="59885">
                  <c:v>-11.951499999999999</c:v>
                </c:pt>
                <c:pt idx="59886">
                  <c:v>-11.935499999999999</c:v>
                </c:pt>
                <c:pt idx="59887">
                  <c:v>-11.919499999999999</c:v>
                </c:pt>
                <c:pt idx="59888">
                  <c:v>-11.903499999999999</c:v>
                </c:pt>
                <c:pt idx="59889">
                  <c:v>-11.887499999999999</c:v>
                </c:pt>
                <c:pt idx="59890">
                  <c:v>-11.871499999999999</c:v>
                </c:pt>
                <c:pt idx="59891">
                  <c:v>-11.855499999999999</c:v>
                </c:pt>
                <c:pt idx="59892">
                  <c:v>-11.839499999999999</c:v>
                </c:pt>
                <c:pt idx="59893">
                  <c:v>-11.823499999999999</c:v>
                </c:pt>
                <c:pt idx="59894">
                  <c:v>-11.807499999999999</c:v>
                </c:pt>
                <c:pt idx="59895">
                  <c:v>-11.791499999999999</c:v>
                </c:pt>
                <c:pt idx="59896">
                  <c:v>-11.775499999999999</c:v>
                </c:pt>
                <c:pt idx="59897">
                  <c:v>-11.759499999999999</c:v>
                </c:pt>
                <c:pt idx="59898">
                  <c:v>-11.743499999999999</c:v>
                </c:pt>
                <c:pt idx="59899">
                  <c:v>-11.727499999999999</c:v>
                </c:pt>
                <c:pt idx="59900">
                  <c:v>-11.711499999999999</c:v>
                </c:pt>
                <c:pt idx="59901">
                  <c:v>-11.695499999999999</c:v>
                </c:pt>
                <c:pt idx="59902">
                  <c:v>-11.679500000000001</c:v>
                </c:pt>
                <c:pt idx="59903">
                  <c:v>-11.663500000000001</c:v>
                </c:pt>
                <c:pt idx="59904">
                  <c:v>-11.647500000000001</c:v>
                </c:pt>
                <c:pt idx="59905">
                  <c:v>-11.631500000000001</c:v>
                </c:pt>
                <c:pt idx="59906">
                  <c:v>-11.615500000000001</c:v>
                </c:pt>
                <c:pt idx="59907">
                  <c:v>-11.599500000000001</c:v>
                </c:pt>
                <c:pt idx="59908">
                  <c:v>-11.583500000000001</c:v>
                </c:pt>
                <c:pt idx="59909">
                  <c:v>-11.567500000000001</c:v>
                </c:pt>
                <c:pt idx="59910">
                  <c:v>-11.551500000000001</c:v>
                </c:pt>
                <c:pt idx="59911">
                  <c:v>-11.535500000000001</c:v>
                </c:pt>
                <c:pt idx="59912">
                  <c:v>-11.519500000000001</c:v>
                </c:pt>
                <c:pt idx="59913">
                  <c:v>-11.503500000000001</c:v>
                </c:pt>
                <c:pt idx="59914">
                  <c:v>-11.487500000000001</c:v>
                </c:pt>
                <c:pt idx="59915">
                  <c:v>-11.471500000000001</c:v>
                </c:pt>
                <c:pt idx="59916">
                  <c:v>-11.455500000000001</c:v>
                </c:pt>
                <c:pt idx="59917">
                  <c:v>-11.439500000000001</c:v>
                </c:pt>
                <c:pt idx="59918">
                  <c:v>-11.423500000000001</c:v>
                </c:pt>
                <c:pt idx="59919">
                  <c:v>-11.407500000000001</c:v>
                </c:pt>
                <c:pt idx="59920">
                  <c:v>-11.391500000000001</c:v>
                </c:pt>
                <c:pt idx="59921">
                  <c:v>-11.375500000000001</c:v>
                </c:pt>
                <c:pt idx="59922">
                  <c:v>-11.359500000000001</c:v>
                </c:pt>
                <c:pt idx="59923">
                  <c:v>-11.343500000000001</c:v>
                </c:pt>
                <c:pt idx="59924">
                  <c:v>-11.327500000000001</c:v>
                </c:pt>
                <c:pt idx="59925">
                  <c:v>-11.311500000000001</c:v>
                </c:pt>
                <c:pt idx="59926">
                  <c:v>-11.295500000000001</c:v>
                </c:pt>
                <c:pt idx="59927">
                  <c:v>-11.279500000000001</c:v>
                </c:pt>
                <c:pt idx="59928">
                  <c:v>-11.263500000000001</c:v>
                </c:pt>
                <c:pt idx="59929">
                  <c:v>-11.2475</c:v>
                </c:pt>
                <c:pt idx="59930">
                  <c:v>-11.2315</c:v>
                </c:pt>
                <c:pt idx="59931">
                  <c:v>-11.2155</c:v>
                </c:pt>
                <c:pt idx="59932">
                  <c:v>-11.1995</c:v>
                </c:pt>
                <c:pt idx="59933">
                  <c:v>-11.1835</c:v>
                </c:pt>
                <c:pt idx="59934">
                  <c:v>-11.1675</c:v>
                </c:pt>
                <c:pt idx="59935">
                  <c:v>-11.1516</c:v>
                </c:pt>
                <c:pt idx="59936">
                  <c:v>-11.1356</c:v>
                </c:pt>
                <c:pt idx="59937">
                  <c:v>-11.1196</c:v>
                </c:pt>
                <c:pt idx="59938">
                  <c:v>-11.1036</c:v>
                </c:pt>
                <c:pt idx="59939">
                  <c:v>-11.0876</c:v>
                </c:pt>
                <c:pt idx="59940">
                  <c:v>-11.0716</c:v>
                </c:pt>
                <c:pt idx="59941">
                  <c:v>-11.0556</c:v>
                </c:pt>
                <c:pt idx="59942">
                  <c:v>-11.0396</c:v>
                </c:pt>
                <c:pt idx="59943">
                  <c:v>-11.0236</c:v>
                </c:pt>
                <c:pt idx="59944">
                  <c:v>-11.0076</c:v>
                </c:pt>
                <c:pt idx="59945">
                  <c:v>-10.9916</c:v>
                </c:pt>
                <c:pt idx="59946">
                  <c:v>-10.9756</c:v>
                </c:pt>
                <c:pt idx="59947">
                  <c:v>-10.9596</c:v>
                </c:pt>
                <c:pt idx="59948">
                  <c:v>-10.9436</c:v>
                </c:pt>
                <c:pt idx="59949">
                  <c:v>-10.9276</c:v>
                </c:pt>
                <c:pt idx="59950">
                  <c:v>-10.9116</c:v>
                </c:pt>
                <c:pt idx="59951">
                  <c:v>-10.8956</c:v>
                </c:pt>
                <c:pt idx="59952">
                  <c:v>-10.8796</c:v>
                </c:pt>
                <c:pt idx="59953">
                  <c:v>-10.8636</c:v>
                </c:pt>
                <c:pt idx="59954">
                  <c:v>-10.8476</c:v>
                </c:pt>
                <c:pt idx="59955">
                  <c:v>-10.8316</c:v>
                </c:pt>
                <c:pt idx="59956">
                  <c:v>-10.8156</c:v>
                </c:pt>
                <c:pt idx="59957">
                  <c:v>-10.7996</c:v>
                </c:pt>
                <c:pt idx="59958">
                  <c:v>-10.7836</c:v>
                </c:pt>
                <c:pt idx="59959">
                  <c:v>-10.7676</c:v>
                </c:pt>
                <c:pt idx="59960">
                  <c:v>-10.7516</c:v>
                </c:pt>
                <c:pt idx="59961">
                  <c:v>-10.7356</c:v>
                </c:pt>
                <c:pt idx="59962">
                  <c:v>-10.7196</c:v>
                </c:pt>
                <c:pt idx="59963">
                  <c:v>-10.7036</c:v>
                </c:pt>
                <c:pt idx="59964">
                  <c:v>-10.6876</c:v>
                </c:pt>
                <c:pt idx="59965">
                  <c:v>-10.6716</c:v>
                </c:pt>
                <c:pt idx="59966">
                  <c:v>-10.6556</c:v>
                </c:pt>
                <c:pt idx="59967">
                  <c:v>-10.6396</c:v>
                </c:pt>
                <c:pt idx="59968">
                  <c:v>-10.6236</c:v>
                </c:pt>
                <c:pt idx="59969">
                  <c:v>-10.6076</c:v>
                </c:pt>
                <c:pt idx="59970">
                  <c:v>-10.5916</c:v>
                </c:pt>
                <c:pt idx="59971">
                  <c:v>-10.5756</c:v>
                </c:pt>
                <c:pt idx="59972">
                  <c:v>-10.5596</c:v>
                </c:pt>
                <c:pt idx="59973">
                  <c:v>-10.5436</c:v>
                </c:pt>
                <c:pt idx="59974">
                  <c:v>-10.5276</c:v>
                </c:pt>
                <c:pt idx="59975">
                  <c:v>-10.5116</c:v>
                </c:pt>
                <c:pt idx="59976">
                  <c:v>-10.4956</c:v>
                </c:pt>
                <c:pt idx="59977">
                  <c:v>-10.4796</c:v>
                </c:pt>
                <c:pt idx="59978">
                  <c:v>-10.4636</c:v>
                </c:pt>
                <c:pt idx="59979">
                  <c:v>-10.4476</c:v>
                </c:pt>
                <c:pt idx="59980">
                  <c:v>-10.4316</c:v>
                </c:pt>
                <c:pt idx="59981">
                  <c:v>-10.4156</c:v>
                </c:pt>
                <c:pt idx="59982">
                  <c:v>-10.3996</c:v>
                </c:pt>
                <c:pt idx="59983">
                  <c:v>-10.383599999999999</c:v>
                </c:pt>
                <c:pt idx="59984">
                  <c:v>-10.367599999999999</c:v>
                </c:pt>
                <c:pt idx="59985">
                  <c:v>-10.351599999999999</c:v>
                </c:pt>
                <c:pt idx="59986">
                  <c:v>-10.335599999999999</c:v>
                </c:pt>
                <c:pt idx="59987">
                  <c:v>-10.319599999999999</c:v>
                </c:pt>
                <c:pt idx="59988">
                  <c:v>-10.303599999999999</c:v>
                </c:pt>
                <c:pt idx="59989">
                  <c:v>-10.287599999999999</c:v>
                </c:pt>
                <c:pt idx="59990">
                  <c:v>-10.271599999999999</c:v>
                </c:pt>
                <c:pt idx="59991">
                  <c:v>-10.255599999999999</c:v>
                </c:pt>
                <c:pt idx="59992">
                  <c:v>-10.239599999999999</c:v>
                </c:pt>
                <c:pt idx="59993">
                  <c:v>-10.223599999999999</c:v>
                </c:pt>
                <c:pt idx="59994">
                  <c:v>-10.207599999999999</c:v>
                </c:pt>
                <c:pt idx="59995">
                  <c:v>-10.191599999999999</c:v>
                </c:pt>
                <c:pt idx="59996">
                  <c:v>-10.175599999999999</c:v>
                </c:pt>
                <c:pt idx="59997">
                  <c:v>-10.159599999999999</c:v>
                </c:pt>
                <c:pt idx="59998">
                  <c:v>-10.143599999999999</c:v>
                </c:pt>
                <c:pt idx="59999">
                  <c:v>-10.127599999999999</c:v>
                </c:pt>
                <c:pt idx="60000">
                  <c:v>-10.111599999999999</c:v>
                </c:pt>
                <c:pt idx="60001">
                  <c:v>-10.095599999999999</c:v>
                </c:pt>
                <c:pt idx="60002">
                  <c:v>-10.079599999999999</c:v>
                </c:pt>
                <c:pt idx="60003">
                  <c:v>-10.063599999999999</c:v>
                </c:pt>
                <c:pt idx="60004">
                  <c:v>-10.047599999999999</c:v>
                </c:pt>
                <c:pt idx="60005">
                  <c:v>-10.031599999999999</c:v>
                </c:pt>
                <c:pt idx="60006">
                  <c:v>-10</c:v>
                </c:pt>
              </c:numCache>
            </c:numRef>
          </c:xVal>
          <c:yVal>
            <c:numRef>
              <c:f>Sheet3!$E$3:$E$100000</c:f>
              <c:numCache>
                <c:formatCode>General</c:formatCode>
                <c:ptCount val="99998"/>
                <c:pt idx="0">
                  <c:v>-320</c:v>
                </c:pt>
                <c:pt idx="1">
                  <c:v>-319.85300000000001</c:v>
                </c:pt>
                <c:pt idx="2">
                  <c:v>-319.70600000000002</c:v>
                </c:pt>
                <c:pt idx="3">
                  <c:v>-319.56</c:v>
                </c:pt>
                <c:pt idx="4">
                  <c:v>-319.41300000000001</c:v>
                </c:pt>
                <c:pt idx="5" formatCode="0.00E+00">
                  <c:v>-319.26600000000002</c:v>
                </c:pt>
                <c:pt idx="6" formatCode="0.00E+00">
                  <c:v>-319.11900000000003</c:v>
                </c:pt>
                <c:pt idx="7" formatCode="0.00E+00">
                  <c:v>-318.97199999999998</c:v>
                </c:pt>
                <c:pt idx="8" formatCode="0.00E+00">
                  <c:v>-318.82499999999999</c:v>
                </c:pt>
                <c:pt idx="9">
                  <c:v>-318.67899999999997</c:v>
                </c:pt>
                <c:pt idx="10">
                  <c:v>-318.53199999999998</c:v>
                </c:pt>
                <c:pt idx="11">
                  <c:v>-318.38499999999999</c:v>
                </c:pt>
                <c:pt idx="12">
                  <c:v>-318.238</c:v>
                </c:pt>
                <c:pt idx="13">
                  <c:v>-318.09100000000001</c:v>
                </c:pt>
                <c:pt idx="14">
                  <c:v>-317.94400000000002</c:v>
                </c:pt>
                <c:pt idx="15">
                  <c:v>-317.798</c:v>
                </c:pt>
                <c:pt idx="16" formatCode="0.00E+00">
                  <c:v>-317.65100000000001</c:v>
                </c:pt>
                <c:pt idx="17">
                  <c:v>-317.50400000000002</c:v>
                </c:pt>
                <c:pt idx="18">
                  <c:v>-317.35700000000003</c:v>
                </c:pt>
                <c:pt idx="19">
                  <c:v>-317.20999999999998</c:v>
                </c:pt>
                <c:pt idx="20">
                  <c:v>-317.06299999999999</c:v>
                </c:pt>
                <c:pt idx="21">
                  <c:v>-316.91699999999997</c:v>
                </c:pt>
                <c:pt idx="22">
                  <c:v>-316.77</c:v>
                </c:pt>
                <c:pt idx="23">
                  <c:v>-316.62299999999999</c:v>
                </c:pt>
                <c:pt idx="24">
                  <c:v>-316.476</c:v>
                </c:pt>
                <c:pt idx="25">
                  <c:v>-316.32900000000001</c:v>
                </c:pt>
                <c:pt idx="26">
                  <c:v>-316.18200000000002</c:v>
                </c:pt>
                <c:pt idx="27">
                  <c:v>-316.036</c:v>
                </c:pt>
                <c:pt idx="28">
                  <c:v>-315.88900000000001</c:v>
                </c:pt>
                <c:pt idx="29">
                  <c:v>-315.74200000000002</c:v>
                </c:pt>
                <c:pt idx="30">
                  <c:v>-315.59500000000003</c:v>
                </c:pt>
                <c:pt idx="31">
                  <c:v>-315.44799999999998</c:v>
                </c:pt>
                <c:pt idx="32">
                  <c:v>-315.30099999999999</c:v>
                </c:pt>
                <c:pt idx="33">
                  <c:v>-315.15499999999997</c:v>
                </c:pt>
                <c:pt idx="34">
                  <c:v>-315.00799999999998</c:v>
                </c:pt>
                <c:pt idx="35">
                  <c:v>-314.86099999999999</c:v>
                </c:pt>
                <c:pt idx="36">
                  <c:v>-314.714</c:v>
                </c:pt>
                <c:pt idx="37">
                  <c:v>-314.56700000000001</c:v>
                </c:pt>
                <c:pt idx="38">
                  <c:v>-314.42099999999999</c:v>
                </c:pt>
                <c:pt idx="39">
                  <c:v>-314.274</c:v>
                </c:pt>
                <c:pt idx="40">
                  <c:v>-314.12700000000001</c:v>
                </c:pt>
                <c:pt idx="41">
                  <c:v>-313.98</c:v>
                </c:pt>
                <c:pt idx="42">
                  <c:v>-313.83300000000003</c:v>
                </c:pt>
                <c:pt idx="43">
                  <c:v>-313.68599999999998</c:v>
                </c:pt>
                <c:pt idx="44">
                  <c:v>-313.54000000000002</c:v>
                </c:pt>
                <c:pt idx="45">
                  <c:v>-313.39299999999997</c:v>
                </c:pt>
                <c:pt idx="46">
                  <c:v>-313.24599999999998</c:v>
                </c:pt>
                <c:pt idx="47">
                  <c:v>-313.09899999999999</c:v>
                </c:pt>
                <c:pt idx="48">
                  <c:v>-312.952</c:v>
                </c:pt>
                <c:pt idx="49">
                  <c:v>-312.80500000000001</c:v>
                </c:pt>
                <c:pt idx="50">
                  <c:v>-312.65899999999999</c:v>
                </c:pt>
                <c:pt idx="51">
                  <c:v>-312.512</c:v>
                </c:pt>
                <c:pt idx="52">
                  <c:v>-312.36500000000001</c:v>
                </c:pt>
                <c:pt idx="53">
                  <c:v>-312.21800000000002</c:v>
                </c:pt>
                <c:pt idx="54">
                  <c:v>-312.07100000000003</c:v>
                </c:pt>
                <c:pt idx="55">
                  <c:v>-311.92399999999998</c:v>
                </c:pt>
                <c:pt idx="56">
                  <c:v>-311.77800000000002</c:v>
                </c:pt>
                <c:pt idx="57">
                  <c:v>-311.63099999999997</c:v>
                </c:pt>
                <c:pt idx="58">
                  <c:v>-311.48399999999998</c:v>
                </c:pt>
                <c:pt idx="59">
                  <c:v>-311.33699999999999</c:v>
                </c:pt>
                <c:pt idx="60">
                  <c:v>-311.19</c:v>
                </c:pt>
                <c:pt idx="61">
                  <c:v>-311.04399999999998</c:v>
                </c:pt>
                <c:pt idx="62">
                  <c:v>-310.89699999999999</c:v>
                </c:pt>
                <c:pt idx="63">
                  <c:v>-310.75</c:v>
                </c:pt>
                <c:pt idx="64">
                  <c:v>-310.60300000000001</c:v>
                </c:pt>
                <c:pt idx="65">
                  <c:v>-310.45600000000002</c:v>
                </c:pt>
                <c:pt idx="66">
                  <c:v>-310.30900000000003</c:v>
                </c:pt>
                <c:pt idx="67">
                  <c:v>-310.16300000000001</c:v>
                </c:pt>
                <c:pt idx="68">
                  <c:v>-310.01600000000002</c:v>
                </c:pt>
                <c:pt idx="69">
                  <c:v>-309.86900000000003</c:v>
                </c:pt>
                <c:pt idx="70">
                  <c:v>-309.72199999999998</c:v>
                </c:pt>
                <c:pt idx="71">
                  <c:v>-309.57499999999999</c:v>
                </c:pt>
                <c:pt idx="72">
                  <c:v>-309.42899999999997</c:v>
                </c:pt>
                <c:pt idx="73">
                  <c:v>-309.28199999999998</c:v>
                </c:pt>
                <c:pt idx="74">
                  <c:v>-309.13499999999999</c:v>
                </c:pt>
                <c:pt idx="75">
                  <c:v>-308.988</c:v>
                </c:pt>
                <c:pt idx="76">
                  <c:v>-308.84100000000001</c:v>
                </c:pt>
                <c:pt idx="77">
                  <c:v>-308.69400000000002</c:v>
                </c:pt>
                <c:pt idx="78">
                  <c:v>-308.548</c:v>
                </c:pt>
                <c:pt idx="79">
                  <c:v>-308.40100000000001</c:v>
                </c:pt>
                <c:pt idx="80">
                  <c:v>-308.25400000000002</c:v>
                </c:pt>
                <c:pt idx="81">
                  <c:v>-308.10700000000003</c:v>
                </c:pt>
                <c:pt idx="82">
                  <c:v>-307.95999999999998</c:v>
                </c:pt>
                <c:pt idx="83">
                  <c:v>-307.81400000000002</c:v>
                </c:pt>
                <c:pt idx="84">
                  <c:v>-307.66699999999997</c:v>
                </c:pt>
                <c:pt idx="85">
                  <c:v>-307.52</c:v>
                </c:pt>
                <c:pt idx="86">
                  <c:v>-307.37299999999999</c:v>
                </c:pt>
                <c:pt idx="87">
                  <c:v>-307.226</c:v>
                </c:pt>
                <c:pt idx="88">
                  <c:v>-307.07900000000001</c:v>
                </c:pt>
                <c:pt idx="89">
                  <c:v>-306.93299999999999</c:v>
                </c:pt>
                <c:pt idx="90">
                  <c:v>-306.786</c:v>
                </c:pt>
                <c:pt idx="91">
                  <c:v>-306.63900000000001</c:v>
                </c:pt>
                <c:pt idx="92">
                  <c:v>-306.49200000000002</c:v>
                </c:pt>
                <c:pt idx="93">
                  <c:v>-306.34500000000003</c:v>
                </c:pt>
                <c:pt idx="94">
                  <c:v>-306.19900000000001</c:v>
                </c:pt>
                <c:pt idx="95">
                  <c:v>-306.05200000000002</c:v>
                </c:pt>
                <c:pt idx="96">
                  <c:v>-305.90499999999997</c:v>
                </c:pt>
                <c:pt idx="97">
                  <c:v>-305.75799999999998</c:v>
                </c:pt>
                <c:pt idx="98">
                  <c:v>-305.61099999999999</c:v>
                </c:pt>
                <c:pt idx="99">
                  <c:v>-305.46499999999997</c:v>
                </c:pt>
                <c:pt idx="100">
                  <c:v>-305.31799999999998</c:v>
                </c:pt>
                <c:pt idx="101">
                  <c:v>-305.17099999999999</c:v>
                </c:pt>
                <c:pt idx="102">
                  <c:v>-305.024</c:v>
                </c:pt>
                <c:pt idx="103">
                  <c:v>-304.87700000000001</c:v>
                </c:pt>
                <c:pt idx="104" formatCode="0.00E+00">
                  <c:v>-304.73</c:v>
                </c:pt>
                <c:pt idx="105" formatCode="0.00E+00">
                  <c:v>-304.584</c:v>
                </c:pt>
                <c:pt idx="106">
                  <c:v>-304.43700000000001</c:v>
                </c:pt>
                <c:pt idx="107">
                  <c:v>-304.29000000000002</c:v>
                </c:pt>
                <c:pt idx="108">
                  <c:v>-304.14299999999997</c:v>
                </c:pt>
                <c:pt idx="109">
                  <c:v>-303.99599999999998</c:v>
                </c:pt>
                <c:pt idx="110">
                  <c:v>-303.85000000000002</c:v>
                </c:pt>
                <c:pt idx="111">
                  <c:v>-303.70299999999997</c:v>
                </c:pt>
                <c:pt idx="112">
                  <c:v>-303.55599999999998</c:v>
                </c:pt>
                <c:pt idx="113" formatCode="0.00E+00">
                  <c:v>-303.40899999999999</c:v>
                </c:pt>
                <c:pt idx="114">
                  <c:v>-303.262</c:v>
                </c:pt>
                <c:pt idx="115">
                  <c:v>-303.11599999999999</c:v>
                </c:pt>
                <c:pt idx="116">
                  <c:v>-302.96899999999999</c:v>
                </c:pt>
                <c:pt idx="117">
                  <c:v>-302.822</c:v>
                </c:pt>
                <c:pt idx="118">
                  <c:v>-302.67500000000001</c:v>
                </c:pt>
                <c:pt idx="119">
                  <c:v>-302.52800000000002</c:v>
                </c:pt>
                <c:pt idx="120">
                  <c:v>-302.38200000000001</c:v>
                </c:pt>
                <c:pt idx="121">
                  <c:v>-302.23500000000001</c:v>
                </c:pt>
                <c:pt idx="122">
                  <c:v>-302.08800000000002</c:v>
                </c:pt>
                <c:pt idx="123">
                  <c:v>-301.94099999999997</c:v>
                </c:pt>
                <c:pt idx="124">
                  <c:v>-301.79399999999998</c:v>
                </c:pt>
                <c:pt idx="125">
                  <c:v>-301.64800000000002</c:v>
                </c:pt>
                <c:pt idx="126">
                  <c:v>-301.50099999999998</c:v>
                </c:pt>
                <c:pt idx="127">
                  <c:v>-301.35399999999998</c:v>
                </c:pt>
                <c:pt idx="128">
                  <c:v>-301.20699999999999</c:v>
                </c:pt>
                <c:pt idx="129">
                  <c:v>-301.06</c:v>
                </c:pt>
                <c:pt idx="130">
                  <c:v>-300.91399999999999</c:v>
                </c:pt>
                <c:pt idx="131">
                  <c:v>-300.767</c:v>
                </c:pt>
                <c:pt idx="132">
                  <c:v>-300.62</c:v>
                </c:pt>
                <c:pt idx="133">
                  <c:v>-300.47300000000001</c:v>
                </c:pt>
                <c:pt idx="134">
                  <c:v>-300.32600000000002</c:v>
                </c:pt>
                <c:pt idx="135">
                  <c:v>-300.18</c:v>
                </c:pt>
                <c:pt idx="136">
                  <c:v>-300.03300000000002</c:v>
                </c:pt>
                <c:pt idx="137">
                  <c:v>-299.88600000000002</c:v>
                </c:pt>
                <c:pt idx="138">
                  <c:v>-299.73899999999998</c:v>
                </c:pt>
                <c:pt idx="139">
                  <c:v>-299.59199999999998</c:v>
                </c:pt>
                <c:pt idx="140">
                  <c:v>-299.44600000000003</c:v>
                </c:pt>
                <c:pt idx="141">
                  <c:v>-299.29899999999998</c:v>
                </c:pt>
                <c:pt idx="142">
                  <c:v>-299.15199999999999</c:v>
                </c:pt>
                <c:pt idx="143">
                  <c:v>-299.005</c:v>
                </c:pt>
                <c:pt idx="144">
                  <c:v>-298.85899999999998</c:v>
                </c:pt>
                <c:pt idx="145">
                  <c:v>-298.71199999999999</c:v>
                </c:pt>
                <c:pt idx="146">
                  <c:v>-298.565</c:v>
                </c:pt>
                <c:pt idx="147">
                  <c:v>-298.41800000000001</c:v>
                </c:pt>
                <c:pt idx="148">
                  <c:v>-298.27100000000002</c:v>
                </c:pt>
                <c:pt idx="149">
                  <c:v>-298.125</c:v>
                </c:pt>
                <c:pt idx="150">
                  <c:v>-297.97800000000001</c:v>
                </c:pt>
                <c:pt idx="151">
                  <c:v>-297.83100000000002</c:v>
                </c:pt>
                <c:pt idx="152">
                  <c:v>-297.68400000000003</c:v>
                </c:pt>
                <c:pt idx="153">
                  <c:v>-297.53699999999998</c:v>
                </c:pt>
                <c:pt idx="154">
                  <c:v>-297.39100000000002</c:v>
                </c:pt>
                <c:pt idx="155">
                  <c:v>-297.24400000000003</c:v>
                </c:pt>
                <c:pt idx="156">
                  <c:v>-297.09699999999998</c:v>
                </c:pt>
                <c:pt idx="157">
                  <c:v>-296.95</c:v>
                </c:pt>
                <c:pt idx="158">
                  <c:v>-296.80399999999997</c:v>
                </c:pt>
                <c:pt idx="159">
                  <c:v>-296.65699999999998</c:v>
                </c:pt>
                <c:pt idx="160">
                  <c:v>-296.51</c:v>
                </c:pt>
                <c:pt idx="161">
                  <c:v>-296.363</c:v>
                </c:pt>
                <c:pt idx="162">
                  <c:v>-296.21600000000001</c:v>
                </c:pt>
                <c:pt idx="163">
                  <c:v>-296.07</c:v>
                </c:pt>
                <c:pt idx="164">
                  <c:v>-295.923</c:v>
                </c:pt>
                <c:pt idx="165">
                  <c:v>-295.77600000000001</c:v>
                </c:pt>
                <c:pt idx="166">
                  <c:v>-295.62900000000002</c:v>
                </c:pt>
                <c:pt idx="167">
                  <c:v>-295.483</c:v>
                </c:pt>
                <c:pt idx="168">
                  <c:v>-295.33600000000001</c:v>
                </c:pt>
                <c:pt idx="169">
                  <c:v>-295.18900000000002</c:v>
                </c:pt>
                <c:pt idx="170">
                  <c:v>-295.04199999999997</c:v>
                </c:pt>
                <c:pt idx="171">
                  <c:v>-294.89499999999998</c:v>
                </c:pt>
                <c:pt idx="172">
                  <c:v>-294.74900000000002</c:v>
                </c:pt>
                <c:pt idx="173">
                  <c:v>-294.60199999999998</c:v>
                </c:pt>
                <c:pt idx="174">
                  <c:v>-294.45499999999998</c:v>
                </c:pt>
                <c:pt idx="175">
                  <c:v>-294.30799999999999</c:v>
                </c:pt>
                <c:pt idx="176">
                  <c:v>-294.16199999999998</c:v>
                </c:pt>
                <c:pt idx="177">
                  <c:v>-294.01499999999999</c:v>
                </c:pt>
                <c:pt idx="178">
                  <c:v>-293.86799999999999</c:v>
                </c:pt>
                <c:pt idx="179">
                  <c:v>-293.721</c:v>
                </c:pt>
                <c:pt idx="180">
                  <c:v>-293.57499999999999</c:v>
                </c:pt>
                <c:pt idx="181">
                  <c:v>-293.428</c:v>
                </c:pt>
                <c:pt idx="182">
                  <c:v>-293.28100000000001</c:v>
                </c:pt>
                <c:pt idx="183">
                  <c:v>-293.13400000000001</c:v>
                </c:pt>
                <c:pt idx="184">
                  <c:v>-292.98700000000002</c:v>
                </c:pt>
                <c:pt idx="185">
                  <c:v>-292.84100000000001</c:v>
                </c:pt>
                <c:pt idx="186">
                  <c:v>-292.69400000000002</c:v>
                </c:pt>
                <c:pt idx="187">
                  <c:v>-292.54700000000003</c:v>
                </c:pt>
                <c:pt idx="188">
                  <c:v>-292.39999999999998</c:v>
                </c:pt>
                <c:pt idx="189">
                  <c:v>-292.25400000000002</c:v>
                </c:pt>
                <c:pt idx="190">
                  <c:v>-292.10700000000003</c:v>
                </c:pt>
                <c:pt idx="191">
                  <c:v>-291.95999999999998</c:v>
                </c:pt>
                <c:pt idx="192">
                  <c:v>-291.81299999999999</c:v>
                </c:pt>
                <c:pt idx="193">
                  <c:v>-291.66699999999997</c:v>
                </c:pt>
                <c:pt idx="194">
                  <c:v>-291.52</c:v>
                </c:pt>
                <c:pt idx="195">
                  <c:v>-291.37299999999999</c:v>
                </c:pt>
                <c:pt idx="196">
                  <c:v>-291.226</c:v>
                </c:pt>
                <c:pt idx="197">
                  <c:v>-291.08</c:v>
                </c:pt>
                <c:pt idx="198">
                  <c:v>-290.93299999999999</c:v>
                </c:pt>
                <c:pt idx="199">
                  <c:v>-290.786</c:v>
                </c:pt>
                <c:pt idx="200">
                  <c:v>-290.63900000000001</c:v>
                </c:pt>
                <c:pt idx="201">
                  <c:v>-290.49299999999999</c:v>
                </c:pt>
                <c:pt idx="202">
                  <c:v>-290.346</c:v>
                </c:pt>
                <c:pt idx="203">
                  <c:v>-290.19900000000001</c:v>
                </c:pt>
                <c:pt idx="204" formatCode="0.00E+00">
                  <c:v>-290.05200000000002</c:v>
                </c:pt>
                <c:pt idx="205" formatCode="0.00E+00">
                  <c:v>-289.90600000000001</c:v>
                </c:pt>
                <c:pt idx="206">
                  <c:v>-289.75900000000001</c:v>
                </c:pt>
                <c:pt idx="207">
                  <c:v>-289.61200000000002</c:v>
                </c:pt>
                <c:pt idx="208">
                  <c:v>-289.46499999999997</c:v>
                </c:pt>
                <c:pt idx="209">
                  <c:v>-289.31900000000002</c:v>
                </c:pt>
                <c:pt idx="210">
                  <c:v>-289.17200000000003</c:v>
                </c:pt>
                <c:pt idx="211">
                  <c:v>-289.02499999999998</c:v>
                </c:pt>
                <c:pt idx="212">
                  <c:v>-288.87799999999999</c:v>
                </c:pt>
                <c:pt idx="213" formatCode="0.00E+00">
                  <c:v>-288.73200000000003</c:v>
                </c:pt>
                <c:pt idx="214">
                  <c:v>-288.58499999999998</c:v>
                </c:pt>
                <c:pt idx="215">
                  <c:v>-288.43799999999999</c:v>
                </c:pt>
                <c:pt idx="216">
                  <c:v>-288.291</c:v>
                </c:pt>
                <c:pt idx="217">
                  <c:v>-288.14499999999998</c:v>
                </c:pt>
                <c:pt idx="218">
                  <c:v>-287.99799999999999</c:v>
                </c:pt>
                <c:pt idx="219">
                  <c:v>-287.851</c:v>
                </c:pt>
                <c:pt idx="220">
                  <c:v>-287.70400000000001</c:v>
                </c:pt>
                <c:pt idx="221">
                  <c:v>-287.55799999999999</c:v>
                </c:pt>
                <c:pt idx="222">
                  <c:v>-287.411</c:v>
                </c:pt>
                <c:pt idx="223">
                  <c:v>-287.26400000000001</c:v>
                </c:pt>
                <c:pt idx="224">
                  <c:v>-287.11799999999999</c:v>
                </c:pt>
                <c:pt idx="225">
                  <c:v>-286.971</c:v>
                </c:pt>
                <c:pt idx="226">
                  <c:v>-286.82400000000001</c:v>
                </c:pt>
                <c:pt idx="227">
                  <c:v>-286.67700000000002</c:v>
                </c:pt>
                <c:pt idx="228">
                  <c:v>-286.53100000000001</c:v>
                </c:pt>
                <c:pt idx="229">
                  <c:v>-286.38400000000001</c:v>
                </c:pt>
                <c:pt idx="230">
                  <c:v>-286.23700000000002</c:v>
                </c:pt>
                <c:pt idx="231">
                  <c:v>-286.08999999999997</c:v>
                </c:pt>
                <c:pt idx="232">
                  <c:v>-285.94400000000002</c:v>
                </c:pt>
                <c:pt idx="233">
                  <c:v>-285.79700000000003</c:v>
                </c:pt>
                <c:pt idx="234">
                  <c:v>-285.64999999999998</c:v>
                </c:pt>
                <c:pt idx="235">
                  <c:v>-285.50400000000002</c:v>
                </c:pt>
                <c:pt idx="236">
                  <c:v>-285.35700000000003</c:v>
                </c:pt>
                <c:pt idx="237">
                  <c:v>-285.20999999999998</c:v>
                </c:pt>
                <c:pt idx="238">
                  <c:v>-285.06299999999999</c:v>
                </c:pt>
                <c:pt idx="239">
                  <c:v>-284.91699999999997</c:v>
                </c:pt>
                <c:pt idx="240">
                  <c:v>-284.77</c:v>
                </c:pt>
                <c:pt idx="241">
                  <c:v>-284.62299999999999</c:v>
                </c:pt>
                <c:pt idx="242">
                  <c:v>-284.47699999999998</c:v>
                </c:pt>
                <c:pt idx="243">
                  <c:v>-284.33</c:v>
                </c:pt>
                <c:pt idx="244">
                  <c:v>-284.18299999999999</c:v>
                </c:pt>
                <c:pt idx="245">
                  <c:v>-284.036</c:v>
                </c:pt>
                <c:pt idx="246">
                  <c:v>-283.89</c:v>
                </c:pt>
                <c:pt idx="247">
                  <c:v>-283.74299999999999</c:v>
                </c:pt>
                <c:pt idx="248">
                  <c:v>-283.596</c:v>
                </c:pt>
                <c:pt idx="249">
                  <c:v>-283.45</c:v>
                </c:pt>
                <c:pt idx="250">
                  <c:v>-283.303</c:v>
                </c:pt>
                <c:pt idx="251">
                  <c:v>-283.15600000000001</c:v>
                </c:pt>
                <c:pt idx="252">
                  <c:v>-283.00900000000001</c:v>
                </c:pt>
                <c:pt idx="253">
                  <c:v>-282.863</c:v>
                </c:pt>
                <c:pt idx="254">
                  <c:v>-282.71600000000001</c:v>
                </c:pt>
                <c:pt idx="255">
                  <c:v>-282.56900000000002</c:v>
                </c:pt>
                <c:pt idx="256">
                  <c:v>-282.423</c:v>
                </c:pt>
                <c:pt idx="257">
                  <c:v>-282.27600000000001</c:v>
                </c:pt>
                <c:pt idx="258">
                  <c:v>-282.12900000000002</c:v>
                </c:pt>
                <c:pt idx="259">
                  <c:v>-281.98200000000003</c:v>
                </c:pt>
                <c:pt idx="260">
                  <c:v>-281.83600000000001</c:v>
                </c:pt>
                <c:pt idx="261">
                  <c:v>-281.68900000000002</c:v>
                </c:pt>
                <c:pt idx="262">
                  <c:v>-281.54199999999997</c:v>
                </c:pt>
                <c:pt idx="263">
                  <c:v>-281.39600000000002</c:v>
                </c:pt>
                <c:pt idx="264">
                  <c:v>-281.24900000000002</c:v>
                </c:pt>
                <c:pt idx="265">
                  <c:v>-281.10199999999998</c:v>
                </c:pt>
                <c:pt idx="266">
                  <c:v>-280.95600000000002</c:v>
                </c:pt>
                <c:pt idx="267">
                  <c:v>-280.80900000000003</c:v>
                </c:pt>
                <c:pt idx="268">
                  <c:v>-280.66199999999998</c:v>
                </c:pt>
                <c:pt idx="269">
                  <c:v>-280.51600000000002</c:v>
                </c:pt>
                <c:pt idx="270">
                  <c:v>-280.36900000000003</c:v>
                </c:pt>
                <c:pt idx="271">
                  <c:v>-280.22199999999998</c:v>
                </c:pt>
                <c:pt idx="272">
                  <c:v>-280.07600000000002</c:v>
                </c:pt>
                <c:pt idx="273">
                  <c:v>-279.92899999999997</c:v>
                </c:pt>
                <c:pt idx="274">
                  <c:v>-279.78199999999998</c:v>
                </c:pt>
                <c:pt idx="275">
                  <c:v>-279.63499999999999</c:v>
                </c:pt>
                <c:pt idx="276">
                  <c:v>-279.48899999999998</c:v>
                </c:pt>
                <c:pt idx="277">
                  <c:v>-279.34199999999998</c:v>
                </c:pt>
                <c:pt idx="278">
                  <c:v>-279.19499999999999</c:v>
                </c:pt>
                <c:pt idx="279">
                  <c:v>-279.04899999999998</c:v>
                </c:pt>
                <c:pt idx="280">
                  <c:v>-278.90199999999999</c:v>
                </c:pt>
                <c:pt idx="281">
                  <c:v>-278.755</c:v>
                </c:pt>
                <c:pt idx="282">
                  <c:v>-278.60899999999998</c:v>
                </c:pt>
                <c:pt idx="283">
                  <c:v>-278.46199999999999</c:v>
                </c:pt>
                <c:pt idx="284">
                  <c:v>-278.315</c:v>
                </c:pt>
                <c:pt idx="285">
                  <c:v>-278.16899999999998</c:v>
                </c:pt>
                <c:pt idx="286">
                  <c:v>-278.02199999999999</c:v>
                </c:pt>
                <c:pt idx="287">
                  <c:v>-277.875</c:v>
                </c:pt>
                <c:pt idx="288">
                  <c:v>-277.72899999999998</c:v>
                </c:pt>
                <c:pt idx="289">
                  <c:v>-277.58199999999999</c:v>
                </c:pt>
                <c:pt idx="290">
                  <c:v>-277.435</c:v>
                </c:pt>
                <c:pt idx="291">
                  <c:v>-277.28899999999999</c:v>
                </c:pt>
                <c:pt idx="292">
                  <c:v>-277.142</c:v>
                </c:pt>
                <c:pt idx="293">
                  <c:v>-276.995</c:v>
                </c:pt>
                <c:pt idx="294">
                  <c:v>-276.84899999999999</c:v>
                </c:pt>
                <c:pt idx="295">
                  <c:v>-276.702</c:v>
                </c:pt>
                <c:pt idx="296">
                  <c:v>-276.55500000000001</c:v>
                </c:pt>
                <c:pt idx="297">
                  <c:v>-276.40899999999999</c:v>
                </c:pt>
                <c:pt idx="298">
                  <c:v>-276.262</c:v>
                </c:pt>
                <c:pt idx="299">
                  <c:v>-276.11500000000001</c:v>
                </c:pt>
                <c:pt idx="300">
                  <c:v>-275.96899999999999</c:v>
                </c:pt>
                <c:pt idx="301">
                  <c:v>-275.822</c:v>
                </c:pt>
                <c:pt idx="302">
                  <c:v>-275.67500000000001</c:v>
                </c:pt>
                <c:pt idx="303">
                  <c:v>-275.529</c:v>
                </c:pt>
                <c:pt idx="304">
                  <c:v>-275.38200000000001</c:v>
                </c:pt>
                <c:pt idx="305">
                  <c:v>-275.23500000000001</c:v>
                </c:pt>
                <c:pt idx="306">
                  <c:v>-275.089</c:v>
                </c:pt>
                <c:pt idx="307">
                  <c:v>-274.94200000000001</c:v>
                </c:pt>
                <c:pt idx="308">
                  <c:v>-274.79599999999999</c:v>
                </c:pt>
                <c:pt idx="309">
                  <c:v>-274.649</c:v>
                </c:pt>
                <c:pt idx="310">
                  <c:v>-274.50200000000001</c:v>
                </c:pt>
                <c:pt idx="311">
                  <c:v>-274.35599999999999</c:v>
                </c:pt>
                <c:pt idx="312">
                  <c:v>-274.209</c:v>
                </c:pt>
                <c:pt idx="313">
                  <c:v>-274.06200000000001</c:v>
                </c:pt>
                <c:pt idx="314">
                  <c:v>-273.916</c:v>
                </c:pt>
                <c:pt idx="315">
                  <c:v>-273.76900000000001</c:v>
                </c:pt>
                <c:pt idx="316">
                  <c:v>-273.62200000000001</c:v>
                </c:pt>
                <c:pt idx="317">
                  <c:v>-273.476</c:v>
                </c:pt>
                <c:pt idx="318">
                  <c:v>-273.32900000000001</c:v>
                </c:pt>
                <c:pt idx="319">
                  <c:v>-273.18299999999999</c:v>
                </c:pt>
                <c:pt idx="320">
                  <c:v>-273.036</c:v>
                </c:pt>
                <c:pt idx="321">
                  <c:v>-272.88900000000001</c:v>
                </c:pt>
                <c:pt idx="322">
                  <c:v>-272.74299999999999</c:v>
                </c:pt>
                <c:pt idx="323">
                  <c:v>-272.596</c:v>
                </c:pt>
                <c:pt idx="324">
                  <c:v>-272.44900000000001</c:v>
                </c:pt>
                <c:pt idx="325">
                  <c:v>-272.303</c:v>
                </c:pt>
                <c:pt idx="326">
                  <c:v>-272.15600000000001</c:v>
                </c:pt>
                <c:pt idx="327">
                  <c:v>-272.01</c:v>
                </c:pt>
                <c:pt idx="328">
                  <c:v>-271.863</c:v>
                </c:pt>
                <c:pt idx="329">
                  <c:v>-271.71600000000001</c:v>
                </c:pt>
                <c:pt idx="330">
                  <c:v>-271.57</c:v>
                </c:pt>
                <c:pt idx="331">
                  <c:v>-271.423</c:v>
                </c:pt>
                <c:pt idx="332">
                  <c:v>-271.27600000000001</c:v>
                </c:pt>
                <c:pt idx="333">
                  <c:v>-271.13</c:v>
                </c:pt>
                <c:pt idx="334">
                  <c:v>-270.983</c:v>
                </c:pt>
                <c:pt idx="335">
                  <c:v>-270.83699999999999</c:v>
                </c:pt>
                <c:pt idx="336">
                  <c:v>-270.69</c:v>
                </c:pt>
                <c:pt idx="337">
                  <c:v>-270.54300000000001</c:v>
                </c:pt>
                <c:pt idx="338">
                  <c:v>-270.39699999999999</c:v>
                </c:pt>
                <c:pt idx="339">
                  <c:v>-270.25</c:v>
                </c:pt>
                <c:pt idx="340">
                  <c:v>-270.10399999999998</c:v>
                </c:pt>
                <c:pt idx="341">
                  <c:v>-269.95699999999999</c:v>
                </c:pt>
                <c:pt idx="342" formatCode="0.00E+00">
                  <c:v>-269.81</c:v>
                </c:pt>
                <c:pt idx="343">
                  <c:v>-269.66399999999999</c:v>
                </c:pt>
                <c:pt idx="344">
                  <c:v>-269.517</c:v>
                </c:pt>
                <c:pt idx="345">
                  <c:v>-269.37099999999998</c:v>
                </c:pt>
                <c:pt idx="346">
                  <c:v>-269.22399999999999</c:v>
                </c:pt>
                <c:pt idx="347" formatCode="0.00E+00">
                  <c:v>-269.077</c:v>
                </c:pt>
                <c:pt idx="348">
                  <c:v>-268.93099999999998</c:v>
                </c:pt>
                <c:pt idx="349">
                  <c:v>-268.78399999999999</c:v>
                </c:pt>
                <c:pt idx="350">
                  <c:v>-268.63799999999998</c:v>
                </c:pt>
                <c:pt idx="351">
                  <c:v>-268.49099999999999</c:v>
                </c:pt>
                <c:pt idx="352">
                  <c:v>-268.34399999999999</c:v>
                </c:pt>
                <c:pt idx="353">
                  <c:v>-268.19799999999998</c:v>
                </c:pt>
                <c:pt idx="354">
                  <c:v>-268.05099999999999</c:v>
                </c:pt>
                <c:pt idx="355">
                  <c:v>-267.90499999999997</c:v>
                </c:pt>
                <c:pt idx="356">
                  <c:v>-267.75799999999998</c:v>
                </c:pt>
                <c:pt idx="357">
                  <c:v>-267.61099999999999</c:v>
                </c:pt>
                <c:pt idx="358">
                  <c:v>-267.46499999999997</c:v>
                </c:pt>
                <c:pt idx="359">
                  <c:v>-267.31799999999998</c:v>
                </c:pt>
                <c:pt idx="360" formatCode="0.00E+00">
                  <c:v>-267.17200000000003</c:v>
                </c:pt>
                <c:pt idx="361">
                  <c:v>-267.02499999999998</c:v>
                </c:pt>
                <c:pt idx="362">
                  <c:v>-266.87900000000002</c:v>
                </c:pt>
                <c:pt idx="363">
                  <c:v>-266.73200000000003</c:v>
                </c:pt>
                <c:pt idx="364">
                  <c:v>-266.58499999999998</c:v>
                </c:pt>
                <c:pt idx="365" formatCode="0.00E+00">
                  <c:v>-266.43900000000002</c:v>
                </c:pt>
                <c:pt idx="366">
                  <c:v>-266.29199999999997</c:v>
                </c:pt>
                <c:pt idx="367">
                  <c:v>-266.14600000000002</c:v>
                </c:pt>
                <c:pt idx="368">
                  <c:v>-265.99900000000002</c:v>
                </c:pt>
                <c:pt idx="369">
                  <c:v>-265.85300000000001</c:v>
                </c:pt>
                <c:pt idx="370">
                  <c:v>-265.70600000000002</c:v>
                </c:pt>
                <c:pt idx="371">
                  <c:v>-265.55900000000003</c:v>
                </c:pt>
                <c:pt idx="372">
                  <c:v>-265.41300000000001</c:v>
                </c:pt>
                <c:pt idx="373">
                  <c:v>-265.26600000000002</c:v>
                </c:pt>
                <c:pt idx="374">
                  <c:v>-265.12</c:v>
                </c:pt>
                <c:pt idx="375">
                  <c:v>-264.97300000000001</c:v>
                </c:pt>
                <c:pt idx="376">
                  <c:v>-264.827</c:v>
                </c:pt>
                <c:pt idx="377">
                  <c:v>-264.68</c:v>
                </c:pt>
                <c:pt idx="378">
                  <c:v>-264.53399999999999</c:v>
                </c:pt>
                <c:pt idx="379">
                  <c:v>-264.387</c:v>
                </c:pt>
                <c:pt idx="380">
                  <c:v>-264.24</c:v>
                </c:pt>
                <c:pt idx="381">
                  <c:v>-264.09399999999999</c:v>
                </c:pt>
                <c:pt idx="382">
                  <c:v>-263.947</c:v>
                </c:pt>
                <c:pt idx="383">
                  <c:v>-263.80099999999999</c:v>
                </c:pt>
                <c:pt idx="384">
                  <c:v>-263.654</c:v>
                </c:pt>
                <c:pt idx="385">
                  <c:v>-263.50799999999998</c:v>
                </c:pt>
                <c:pt idx="386">
                  <c:v>-263.36099999999999</c:v>
                </c:pt>
                <c:pt idx="387">
                  <c:v>-263.21499999999997</c:v>
                </c:pt>
                <c:pt idx="388">
                  <c:v>-263.06799999999998</c:v>
                </c:pt>
                <c:pt idx="389">
                  <c:v>-262.92200000000003</c:v>
                </c:pt>
                <c:pt idx="390">
                  <c:v>-262.77499999999998</c:v>
                </c:pt>
                <c:pt idx="391">
                  <c:v>-262.62900000000002</c:v>
                </c:pt>
                <c:pt idx="392">
                  <c:v>-262.48200000000003</c:v>
                </c:pt>
                <c:pt idx="393">
                  <c:v>-262.33499999999998</c:v>
                </c:pt>
                <c:pt idx="394">
                  <c:v>-262.18900000000002</c:v>
                </c:pt>
                <c:pt idx="395">
                  <c:v>-262.04199999999997</c:v>
                </c:pt>
                <c:pt idx="396">
                  <c:v>-261.89600000000002</c:v>
                </c:pt>
                <c:pt idx="397">
                  <c:v>-261.74900000000002</c:v>
                </c:pt>
                <c:pt idx="398">
                  <c:v>-261.60300000000001</c:v>
                </c:pt>
                <c:pt idx="399">
                  <c:v>-261.45600000000002</c:v>
                </c:pt>
                <c:pt idx="400">
                  <c:v>-261.31</c:v>
                </c:pt>
                <c:pt idx="401">
                  <c:v>-261.16300000000001</c:v>
                </c:pt>
                <c:pt idx="402">
                  <c:v>-261.017</c:v>
                </c:pt>
                <c:pt idx="403">
                  <c:v>-260.87</c:v>
                </c:pt>
                <c:pt idx="404">
                  <c:v>-260.72399999999999</c:v>
                </c:pt>
                <c:pt idx="405">
                  <c:v>-260.577</c:v>
                </c:pt>
                <c:pt idx="406">
                  <c:v>-260.43099999999998</c:v>
                </c:pt>
                <c:pt idx="407">
                  <c:v>-260.28399999999999</c:v>
                </c:pt>
                <c:pt idx="408">
                  <c:v>-260.13799999999998</c:v>
                </c:pt>
                <c:pt idx="409">
                  <c:v>-259.99099999999999</c:v>
                </c:pt>
                <c:pt idx="410">
                  <c:v>-259.84500000000003</c:v>
                </c:pt>
                <c:pt idx="411">
                  <c:v>-259.69799999999998</c:v>
                </c:pt>
                <c:pt idx="412">
                  <c:v>-259.55200000000002</c:v>
                </c:pt>
                <c:pt idx="413">
                  <c:v>-259.40499999999997</c:v>
                </c:pt>
                <c:pt idx="414">
                  <c:v>-259.25900000000001</c:v>
                </c:pt>
                <c:pt idx="415">
                  <c:v>-259.11200000000002</c:v>
                </c:pt>
                <c:pt idx="416">
                  <c:v>-258.96600000000001</c:v>
                </c:pt>
                <c:pt idx="417">
                  <c:v>-258.81900000000002</c:v>
                </c:pt>
                <c:pt idx="418">
                  <c:v>-258.673</c:v>
                </c:pt>
                <c:pt idx="419">
                  <c:v>-258.52600000000001</c:v>
                </c:pt>
                <c:pt idx="420">
                  <c:v>-258.38</c:v>
                </c:pt>
                <c:pt idx="421">
                  <c:v>-258.233</c:v>
                </c:pt>
                <c:pt idx="422">
                  <c:v>-258.08699999999999</c:v>
                </c:pt>
                <c:pt idx="423">
                  <c:v>-257.94</c:v>
                </c:pt>
                <c:pt idx="424">
                  <c:v>-257.79399999999998</c:v>
                </c:pt>
                <c:pt idx="425">
                  <c:v>-257.64699999999999</c:v>
                </c:pt>
                <c:pt idx="426">
                  <c:v>-257.50099999999998</c:v>
                </c:pt>
                <c:pt idx="427">
                  <c:v>-257.35399999999998</c:v>
                </c:pt>
                <c:pt idx="428">
                  <c:v>-257.20800000000003</c:v>
                </c:pt>
                <c:pt idx="429">
                  <c:v>-257.06099999999998</c:v>
                </c:pt>
                <c:pt idx="430">
                  <c:v>-256.91500000000002</c:v>
                </c:pt>
                <c:pt idx="431">
                  <c:v>-256.76799999999997</c:v>
                </c:pt>
                <c:pt idx="432">
                  <c:v>-256.62200000000001</c:v>
                </c:pt>
                <c:pt idx="433">
                  <c:v>-256.476</c:v>
                </c:pt>
                <c:pt idx="434">
                  <c:v>-256.32900000000001</c:v>
                </c:pt>
                <c:pt idx="435">
                  <c:v>-256.18299999999999</c:v>
                </c:pt>
                <c:pt idx="436">
                  <c:v>-256.036</c:v>
                </c:pt>
                <c:pt idx="437">
                  <c:v>-255.89</c:v>
                </c:pt>
                <c:pt idx="438">
                  <c:v>-255.74299999999999</c:v>
                </c:pt>
                <c:pt idx="439">
                  <c:v>-255.59700000000001</c:v>
                </c:pt>
                <c:pt idx="440">
                  <c:v>-255.45</c:v>
                </c:pt>
                <c:pt idx="441">
                  <c:v>-255.304</c:v>
                </c:pt>
                <c:pt idx="442" formatCode="0.00E+00">
                  <c:v>-255.15700000000001</c:v>
                </c:pt>
                <c:pt idx="443">
                  <c:v>-255.011</c:v>
                </c:pt>
                <c:pt idx="444">
                  <c:v>-254.86500000000001</c:v>
                </c:pt>
                <c:pt idx="445">
                  <c:v>-254.71799999999999</c:v>
                </c:pt>
                <c:pt idx="446">
                  <c:v>-254.572</c:v>
                </c:pt>
                <c:pt idx="447" formatCode="0.00E+00">
                  <c:v>-254.42500000000001</c:v>
                </c:pt>
                <c:pt idx="448">
                  <c:v>-254.279</c:v>
                </c:pt>
                <c:pt idx="449">
                  <c:v>-254.13200000000001</c:v>
                </c:pt>
                <c:pt idx="450">
                  <c:v>-253.98599999999999</c:v>
                </c:pt>
                <c:pt idx="451">
                  <c:v>-253.839</c:v>
                </c:pt>
                <c:pt idx="452">
                  <c:v>-253.69300000000001</c:v>
                </c:pt>
                <c:pt idx="453">
                  <c:v>-253.547</c:v>
                </c:pt>
                <c:pt idx="454">
                  <c:v>-253.4</c:v>
                </c:pt>
                <c:pt idx="455">
                  <c:v>-253.25399999999999</c:v>
                </c:pt>
                <c:pt idx="456">
                  <c:v>-253.107</c:v>
                </c:pt>
                <c:pt idx="457">
                  <c:v>-252.96100000000001</c:v>
                </c:pt>
                <c:pt idx="458">
                  <c:v>-252.81399999999999</c:v>
                </c:pt>
                <c:pt idx="459">
                  <c:v>-252.66800000000001</c:v>
                </c:pt>
                <c:pt idx="460" formatCode="0.00E+00">
                  <c:v>-252.52199999999999</c:v>
                </c:pt>
                <c:pt idx="461">
                  <c:v>-252.375</c:v>
                </c:pt>
                <c:pt idx="462">
                  <c:v>-252.22900000000001</c:v>
                </c:pt>
                <c:pt idx="463">
                  <c:v>-252.08199999999999</c:v>
                </c:pt>
                <c:pt idx="464">
                  <c:v>-251.93600000000001</c:v>
                </c:pt>
                <c:pt idx="465" formatCode="0.00E+00">
                  <c:v>-251.79</c:v>
                </c:pt>
                <c:pt idx="466">
                  <c:v>-251.643</c:v>
                </c:pt>
                <c:pt idx="467">
                  <c:v>-251.49700000000001</c:v>
                </c:pt>
                <c:pt idx="468">
                  <c:v>-251.35</c:v>
                </c:pt>
                <c:pt idx="469">
                  <c:v>-251.20400000000001</c:v>
                </c:pt>
                <c:pt idx="470">
                  <c:v>-251.05799999999999</c:v>
                </c:pt>
                <c:pt idx="471">
                  <c:v>-250.911</c:v>
                </c:pt>
                <c:pt idx="472">
                  <c:v>-250.76499999999999</c:v>
                </c:pt>
                <c:pt idx="473">
                  <c:v>-250.61799999999999</c:v>
                </c:pt>
                <c:pt idx="474">
                  <c:v>-250.47200000000001</c:v>
                </c:pt>
                <c:pt idx="475">
                  <c:v>-250.32599999999999</c:v>
                </c:pt>
                <c:pt idx="476">
                  <c:v>-250.179</c:v>
                </c:pt>
                <c:pt idx="477">
                  <c:v>-250.03299999999999</c:v>
                </c:pt>
                <c:pt idx="478">
                  <c:v>-249.886</c:v>
                </c:pt>
                <c:pt idx="479">
                  <c:v>-249.74</c:v>
                </c:pt>
                <c:pt idx="480">
                  <c:v>-249.59399999999999</c:v>
                </c:pt>
                <c:pt idx="481">
                  <c:v>-249.447</c:v>
                </c:pt>
                <c:pt idx="482">
                  <c:v>-249.30099999999999</c:v>
                </c:pt>
                <c:pt idx="483">
                  <c:v>-249.155</c:v>
                </c:pt>
                <c:pt idx="484">
                  <c:v>-249.00800000000001</c:v>
                </c:pt>
                <c:pt idx="485">
                  <c:v>-248.86199999999999</c:v>
                </c:pt>
                <c:pt idx="486">
                  <c:v>-248.715</c:v>
                </c:pt>
                <c:pt idx="487">
                  <c:v>-248.56899999999999</c:v>
                </c:pt>
                <c:pt idx="488">
                  <c:v>-248.423</c:v>
                </c:pt>
                <c:pt idx="489">
                  <c:v>-248.27600000000001</c:v>
                </c:pt>
                <c:pt idx="490">
                  <c:v>-248.13</c:v>
                </c:pt>
                <c:pt idx="491">
                  <c:v>-247.98400000000001</c:v>
                </c:pt>
                <c:pt idx="492">
                  <c:v>-247.83699999999999</c:v>
                </c:pt>
                <c:pt idx="493">
                  <c:v>-247.691</c:v>
                </c:pt>
                <c:pt idx="494">
                  <c:v>-247.54499999999999</c:v>
                </c:pt>
                <c:pt idx="495">
                  <c:v>-247.398</c:v>
                </c:pt>
                <c:pt idx="496">
                  <c:v>-247.25200000000001</c:v>
                </c:pt>
                <c:pt idx="497">
                  <c:v>-247.10499999999999</c:v>
                </c:pt>
                <c:pt idx="498">
                  <c:v>-246.959</c:v>
                </c:pt>
                <c:pt idx="499">
                  <c:v>-246.81299999999999</c:v>
                </c:pt>
                <c:pt idx="500">
                  <c:v>-246.666</c:v>
                </c:pt>
                <c:pt idx="501">
                  <c:v>-246.52</c:v>
                </c:pt>
                <c:pt idx="502">
                  <c:v>-246.374</c:v>
                </c:pt>
                <c:pt idx="503">
                  <c:v>-246.227</c:v>
                </c:pt>
                <c:pt idx="504">
                  <c:v>-246.08099999999999</c:v>
                </c:pt>
                <c:pt idx="505">
                  <c:v>-245.935</c:v>
                </c:pt>
                <c:pt idx="506">
                  <c:v>-245.78800000000001</c:v>
                </c:pt>
                <c:pt idx="507">
                  <c:v>-245.642</c:v>
                </c:pt>
                <c:pt idx="508">
                  <c:v>-245.49600000000001</c:v>
                </c:pt>
                <c:pt idx="509">
                  <c:v>-245.34899999999999</c:v>
                </c:pt>
                <c:pt idx="510">
                  <c:v>-245.203</c:v>
                </c:pt>
                <c:pt idx="511">
                  <c:v>-245.05699999999999</c:v>
                </c:pt>
                <c:pt idx="512">
                  <c:v>-244.91</c:v>
                </c:pt>
                <c:pt idx="513">
                  <c:v>-244.76400000000001</c:v>
                </c:pt>
                <c:pt idx="514">
                  <c:v>-244.61799999999999</c:v>
                </c:pt>
                <c:pt idx="515">
                  <c:v>-244.471</c:v>
                </c:pt>
                <c:pt idx="516">
                  <c:v>-244.32499999999999</c:v>
                </c:pt>
                <c:pt idx="517">
                  <c:v>-244.179</c:v>
                </c:pt>
                <c:pt idx="518">
                  <c:v>-244.03299999999999</c:v>
                </c:pt>
                <c:pt idx="519">
                  <c:v>-243.886</c:v>
                </c:pt>
                <c:pt idx="520">
                  <c:v>-243.74</c:v>
                </c:pt>
                <c:pt idx="521">
                  <c:v>-243.59399999999999</c:v>
                </c:pt>
                <c:pt idx="522">
                  <c:v>-243.447</c:v>
                </c:pt>
                <c:pt idx="523">
                  <c:v>-243.30099999999999</c:v>
                </c:pt>
                <c:pt idx="524">
                  <c:v>-243.155</c:v>
                </c:pt>
                <c:pt idx="525">
                  <c:v>-243.00800000000001</c:v>
                </c:pt>
                <c:pt idx="526">
                  <c:v>-242.86199999999999</c:v>
                </c:pt>
                <c:pt idx="527">
                  <c:v>-242.71600000000001</c:v>
                </c:pt>
                <c:pt idx="528">
                  <c:v>-242.57</c:v>
                </c:pt>
                <c:pt idx="529">
                  <c:v>-242.423</c:v>
                </c:pt>
                <c:pt idx="530">
                  <c:v>-242.27699999999999</c:v>
                </c:pt>
                <c:pt idx="531">
                  <c:v>-242.131</c:v>
                </c:pt>
                <c:pt idx="532">
                  <c:v>-241.98400000000001</c:v>
                </c:pt>
                <c:pt idx="533">
                  <c:v>-241.83799999999999</c:v>
                </c:pt>
                <c:pt idx="534">
                  <c:v>-241.69200000000001</c:v>
                </c:pt>
                <c:pt idx="535">
                  <c:v>-241.54599999999999</c:v>
                </c:pt>
                <c:pt idx="536">
                  <c:v>-241.399</c:v>
                </c:pt>
                <c:pt idx="537">
                  <c:v>-241.25299999999999</c:v>
                </c:pt>
                <c:pt idx="538">
                  <c:v>-241.107</c:v>
                </c:pt>
                <c:pt idx="539">
                  <c:v>-240.96100000000001</c:v>
                </c:pt>
                <c:pt idx="540">
                  <c:v>-240.81399999999999</c:v>
                </c:pt>
                <c:pt idx="541">
                  <c:v>-240.66800000000001</c:v>
                </c:pt>
                <c:pt idx="542">
                  <c:v>-240.52199999999999</c:v>
                </c:pt>
                <c:pt idx="543">
                  <c:v>-240.376</c:v>
                </c:pt>
                <c:pt idx="544">
                  <c:v>-240.22900000000001</c:v>
                </c:pt>
                <c:pt idx="545">
                  <c:v>-240.083</c:v>
                </c:pt>
                <c:pt idx="546">
                  <c:v>-239.93700000000001</c:v>
                </c:pt>
                <c:pt idx="547">
                  <c:v>-239.79</c:v>
                </c:pt>
                <c:pt idx="548">
                  <c:v>-239.64400000000001</c:v>
                </c:pt>
                <c:pt idx="549">
                  <c:v>-239.49799999999999</c:v>
                </c:pt>
                <c:pt idx="550">
                  <c:v>-239.352</c:v>
                </c:pt>
                <c:pt idx="551">
                  <c:v>-239.20599999999999</c:v>
                </c:pt>
                <c:pt idx="552">
                  <c:v>-239.059</c:v>
                </c:pt>
                <c:pt idx="553">
                  <c:v>-238.91300000000001</c:v>
                </c:pt>
                <c:pt idx="554">
                  <c:v>-238.767</c:v>
                </c:pt>
                <c:pt idx="555">
                  <c:v>-238.62100000000001</c:v>
                </c:pt>
                <c:pt idx="556">
                  <c:v>-238.47399999999999</c:v>
                </c:pt>
                <c:pt idx="557">
                  <c:v>-238.328</c:v>
                </c:pt>
                <c:pt idx="558">
                  <c:v>-238.18199999999999</c:v>
                </c:pt>
                <c:pt idx="559">
                  <c:v>-238.036</c:v>
                </c:pt>
                <c:pt idx="560">
                  <c:v>-237.88900000000001</c:v>
                </c:pt>
                <c:pt idx="561">
                  <c:v>-237.74299999999999</c:v>
                </c:pt>
                <c:pt idx="562">
                  <c:v>-237.59700000000001</c:v>
                </c:pt>
                <c:pt idx="563">
                  <c:v>-237.45099999999999</c:v>
                </c:pt>
                <c:pt idx="564">
                  <c:v>-237.30500000000001</c:v>
                </c:pt>
                <c:pt idx="565">
                  <c:v>-237.15799999999999</c:v>
                </c:pt>
                <c:pt idx="566">
                  <c:v>-237.012</c:v>
                </c:pt>
                <c:pt idx="567">
                  <c:v>-236.86600000000001</c:v>
                </c:pt>
                <c:pt idx="568">
                  <c:v>-236.72</c:v>
                </c:pt>
                <c:pt idx="569">
                  <c:v>-236.57400000000001</c:v>
                </c:pt>
                <c:pt idx="570">
                  <c:v>-236.42699999999999</c:v>
                </c:pt>
                <c:pt idx="571">
                  <c:v>-236.28100000000001</c:v>
                </c:pt>
                <c:pt idx="572">
                  <c:v>-236.13499999999999</c:v>
                </c:pt>
                <c:pt idx="573">
                  <c:v>-235.989</c:v>
                </c:pt>
                <c:pt idx="574">
                  <c:v>-235.84299999999999</c:v>
                </c:pt>
                <c:pt idx="575">
                  <c:v>-235.696</c:v>
                </c:pt>
                <c:pt idx="576">
                  <c:v>-235.55</c:v>
                </c:pt>
                <c:pt idx="577">
                  <c:v>-235.404</c:v>
                </c:pt>
                <c:pt idx="578">
                  <c:v>-235.25800000000001</c:v>
                </c:pt>
                <c:pt idx="579">
                  <c:v>-235.11199999999999</c:v>
                </c:pt>
                <c:pt idx="580">
                  <c:v>-234.96600000000001</c:v>
                </c:pt>
                <c:pt idx="581">
                  <c:v>-234.81899999999999</c:v>
                </c:pt>
                <c:pt idx="582">
                  <c:v>-234.673</c:v>
                </c:pt>
                <c:pt idx="583">
                  <c:v>-234.52699999999999</c:v>
                </c:pt>
                <c:pt idx="584">
                  <c:v>-234.381</c:v>
                </c:pt>
                <c:pt idx="585">
                  <c:v>-234.23500000000001</c:v>
                </c:pt>
                <c:pt idx="586">
                  <c:v>-234.089</c:v>
                </c:pt>
                <c:pt idx="587">
                  <c:v>-233.94200000000001</c:v>
                </c:pt>
                <c:pt idx="588">
                  <c:v>-233.79599999999999</c:v>
                </c:pt>
                <c:pt idx="589">
                  <c:v>-233.65</c:v>
                </c:pt>
                <c:pt idx="590">
                  <c:v>-233.50399999999999</c:v>
                </c:pt>
                <c:pt idx="591">
                  <c:v>-233.358</c:v>
                </c:pt>
                <c:pt idx="592">
                  <c:v>-233.21199999999999</c:v>
                </c:pt>
                <c:pt idx="593">
                  <c:v>-233.065</c:v>
                </c:pt>
                <c:pt idx="594">
                  <c:v>-232.91900000000001</c:v>
                </c:pt>
                <c:pt idx="595">
                  <c:v>-232.773</c:v>
                </c:pt>
                <c:pt idx="596">
                  <c:v>-232.62700000000001</c:v>
                </c:pt>
                <c:pt idx="597">
                  <c:v>-232.48099999999999</c:v>
                </c:pt>
                <c:pt idx="598">
                  <c:v>-232.33500000000001</c:v>
                </c:pt>
                <c:pt idx="599">
                  <c:v>-232.18899999999999</c:v>
                </c:pt>
                <c:pt idx="600">
                  <c:v>-232.042</c:v>
                </c:pt>
                <c:pt idx="601">
                  <c:v>-231.89599999999999</c:v>
                </c:pt>
                <c:pt idx="602">
                  <c:v>-231.75</c:v>
                </c:pt>
                <c:pt idx="603">
                  <c:v>-231.60400000000001</c:v>
                </c:pt>
                <c:pt idx="604">
                  <c:v>-231.458</c:v>
                </c:pt>
                <c:pt idx="605">
                  <c:v>-231.31200000000001</c:v>
                </c:pt>
                <c:pt idx="606">
                  <c:v>-231.166</c:v>
                </c:pt>
                <c:pt idx="607">
                  <c:v>-231.02</c:v>
                </c:pt>
                <c:pt idx="608">
                  <c:v>-230.874</c:v>
                </c:pt>
                <c:pt idx="609">
                  <c:v>-230.727</c:v>
                </c:pt>
                <c:pt idx="610">
                  <c:v>-230.58099999999999</c:v>
                </c:pt>
                <c:pt idx="611">
                  <c:v>-230.435</c:v>
                </c:pt>
                <c:pt idx="612">
                  <c:v>-230.28899999999999</c:v>
                </c:pt>
                <c:pt idx="613">
                  <c:v>-230.143</c:v>
                </c:pt>
                <c:pt idx="614">
                  <c:v>-229.99700000000001</c:v>
                </c:pt>
                <c:pt idx="615">
                  <c:v>-229.851</c:v>
                </c:pt>
                <c:pt idx="616">
                  <c:v>-229.70500000000001</c:v>
                </c:pt>
                <c:pt idx="617">
                  <c:v>-229.559</c:v>
                </c:pt>
                <c:pt idx="618">
                  <c:v>-229.41300000000001</c:v>
                </c:pt>
                <c:pt idx="619">
                  <c:v>-229.26599999999999</c:v>
                </c:pt>
                <c:pt idx="620">
                  <c:v>-229.12</c:v>
                </c:pt>
                <c:pt idx="621">
                  <c:v>-228.97399999999999</c:v>
                </c:pt>
                <c:pt idx="622">
                  <c:v>-228.828</c:v>
                </c:pt>
                <c:pt idx="623">
                  <c:v>-228.68199999999999</c:v>
                </c:pt>
                <c:pt idx="624">
                  <c:v>-228.536</c:v>
                </c:pt>
                <c:pt idx="625">
                  <c:v>-228.39</c:v>
                </c:pt>
                <c:pt idx="626">
                  <c:v>-228.244</c:v>
                </c:pt>
                <c:pt idx="627">
                  <c:v>-228.09800000000001</c:v>
                </c:pt>
                <c:pt idx="628">
                  <c:v>-227.952</c:v>
                </c:pt>
                <c:pt idx="629">
                  <c:v>-227.80600000000001</c:v>
                </c:pt>
                <c:pt idx="630">
                  <c:v>-227.66</c:v>
                </c:pt>
                <c:pt idx="631">
                  <c:v>-227.51400000000001</c:v>
                </c:pt>
                <c:pt idx="632">
                  <c:v>-227.36799999999999</c:v>
                </c:pt>
                <c:pt idx="633">
                  <c:v>-227.221</c:v>
                </c:pt>
                <c:pt idx="634">
                  <c:v>-227.07499999999999</c:v>
                </c:pt>
                <c:pt idx="635">
                  <c:v>-226.929</c:v>
                </c:pt>
                <c:pt idx="636">
                  <c:v>-226.78299999999999</c:v>
                </c:pt>
                <c:pt idx="637">
                  <c:v>-226.637</c:v>
                </c:pt>
                <c:pt idx="638">
                  <c:v>-226.49100000000001</c:v>
                </c:pt>
                <c:pt idx="639">
                  <c:v>-226.345</c:v>
                </c:pt>
                <c:pt idx="640">
                  <c:v>-226.19900000000001</c:v>
                </c:pt>
                <c:pt idx="641">
                  <c:v>-226.053</c:v>
                </c:pt>
                <c:pt idx="642">
                  <c:v>-225.90700000000001</c:v>
                </c:pt>
                <c:pt idx="643">
                  <c:v>-225.761</c:v>
                </c:pt>
                <c:pt idx="644">
                  <c:v>-225.61500000000001</c:v>
                </c:pt>
                <c:pt idx="645">
                  <c:v>-225.46899999999999</c:v>
                </c:pt>
                <c:pt idx="646">
                  <c:v>-225.32300000000001</c:v>
                </c:pt>
                <c:pt idx="647">
                  <c:v>-225.17699999999999</c:v>
                </c:pt>
                <c:pt idx="648">
                  <c:v>-225.03100000000001</c:v>
                </c:pt>
                <c:pt idx="649">
                  <c:v>-224.88499999999999</c:v>
                </c:pt>
                <c:pt idx="650">
                  <c:v>-224.739</c:v>
                </c:pt>
                <c:pt idx="651">
                  <c:v>-224.59299999999999</c:v>
                </c:pt>
                <c:pt idx="652">
                  <c:v>-224.447</c:v>
                </c:pt>
                <c:pt idx="653">
                  <c:v>-224.30099999999999</c:v>
                </c:pt>
                <c:pt idx="654">
                  <c:v>-224.155</c:v>
                </c:pt>
                <c:pt idx="655">
                  <c:v>-224.00899999999999</c:v>
                </c:pt>
                <c:pt idx="656">
                  <c:v>-223.863</c:v>
                </c:pt>
                <c:pt idx="657">
                  <c:v>-223.71700000000001</c:v>
                </c:pt>
                <c:pt idx="658">
                  <c:v>-223.571</c:v>
                </c:pt>
                <c:pt idx="659">
                  <c:v>-223.42500000000001</c:v>
                </c:pt>
                <c:pt idx="660">
                  <c:v>-223.279</c:v>
                </c:pt>
                <c:pt idx="661">
                  <c:v>-223.13300000000001</c:v>
                </c:pt>
                <c:pt idx="662">
                  <c:v>-222.98699999999999</c:v>
                </c:pt>
                <c:pt idx="663">
                  <c:v>-222.84100000000001</c:v>
                </c:pt>
                <c:pt idx="664">
                  <c:v>-222.69499999999999</c:v>
                </c:pt>
                <c:pt idx="665">
                  <c:v>-222.54900000000001</c:v>
                </c:pt>
                <c:pt idx="666">
                  <c:v>-222.40299999999999</c:v>
                </c:pt>
                <c:pt idx="667">
                  <c:v>-222.25700000000001</c:v>
                </c:pt>
                <c:pt idx="668">
                  <c:v>-222.11099999999999</c:v>
                </c:pt>
                <c:pt idx="669">
                  <c:v>-221.965</c:v>
                </c:pt>
                <c:pt idx="670">
                  <c:v>-221.81899999999999</c:v>
                </c:pt>
                <c:pt idx="671">
                  <c:v>-221.673</c:v>
                </c:pt>
                <c:pt idx="672">
                  <c:v>-221.52699999999999</c:v>
                </c:pt>
                <c:pt idx="673">
                  <c:v>-221.38200000000001</c:v>
                </c:pt>
                <c:pt idx="674">
                  <c:v>-221.23599999999999</c:v>
                </c:pt>
                <c:pt idx="675">
                  <c:v>-221.09</c:v>
                </c:pt>
                <c:pt idx="676">
                  <c:v>-220.94399999999999</c:v>
                </c:pt>
                <c:pt idx="677">
                  <c:v>-220.798</c:v>
                </c:pt>
                <c:pt idx="678">
                  <c:v>-220.65199999999999</c:v>
                </c:pt>
                <c:pt idx="679">
                  <c:v>-220.506</c:v>
                </c:pt>
                <c:pt idx="680">
                  <c:v>-220.36</c:v>
                </c:pt>
                <c:pt idx="681">
                  <c:v>-220.214</c:v>
                </c:pt>
                <c:pt idx="682">
                  <c:v>-220.06800000000001</c:v>
                </c:pt>
                <c:pt idx="683">
                  <c:v>-219.922</c:v>
                </c:pt>
                <c:pt idx="684">
                  <c:v>-219.77600000000001</c:v>
                </c:pt>
                <c:pt idx="685">
                  <c:v>-219.63</c:v>
                </c:pt>
                <c:pt idx="686">
                  <c:v>-219.48400000000001</c:v>
                </c:pt>
                <c:pt idx="687">
                  <c:v>-219.33799999999999</c:v>
                </c:pt>
                <c:pt idx="688">
                  <c:v>-219.19300000000001</c:v>
                </c:pt>
                <c:pt idx="689">
                  <c:v>-219.047</c:v>
                </c:pt>
                <c:pt idx="690">
                  <c:v>-218.90100000000001</c:v>
                </c:pt>
                <c:pt idx="691">
                  <c:v>-218.755</c:v>
                </c:pt>
                <c:pt idx="692">
                  <c:v>-218.60900000000001</c:v>
                </c:pt>
                <c:pt idx="693">
                  <c:v>-218.46299999999999</c:v>
                </c:pt>
                <c:pt idx="694">
                  <c:v>-218.31700000000001</c:v>
                </c:pt>
                <c:pt idx="695">
                  <c:v>-218.17099999999999</c:v>
                </c:pt>
                <c:pt idx="696">
                  <c:v>-218.02500000000001</c:v>
                </c:pt>
                <c:pt idx="697">
                  <c:v>-217.87899999999999</c:v>
                </c:pt>
                <c:pt idx="698">
                  <c:v>-217.73400000000001</c:v>
                </c:pt>
                <c:pt idx="699">
                  <c:v>-217.58799999999999</c:v>
                </c:pt>
                <c:pt idx="700">
                  <c:v>-217.44200000000001</c:v>
                </c:pt>
                <c:pt idx="701">
                  <c:v>-217.29599999999999</c:v>
                </c:pt>
                <c:pt idx="702">
                  <c:v>-217.15</c:v>
                </c:pt>
                <c:pt idx="703">
                  <c:v>-217.00399999999999</c:v>
                </c:pt>
                <c:pt idx="704">
                  <c:v>-216.858</c:v>
                </c:pt>
                <c:pt idx="705">
                  <c:v>-216.71199999999999</c:v>
                </c:pt>
                <c:pt idx="706">
                  <c:v>-216.56700000000001</c:v>
                </c:pt>
                <c:pt idx="707">
                  <c:v>-216.42099999999999</c:v>
                </c:pt>
                <c:pt idx="708">
                  <c:v>-216.27500000000001</c:v>
                </c:pt>
                <c:pt idx="709">
                  <c:v>-216.12899999999999</c:v>
                </c:pt>
                <c:pt idx="710">
                  <c:v>-215.983</c:v>
                </c:pt>
                <c:pt idx="711">
                  <c:v>-215.83699999999999</c:v>
                </c:pt>
                <c:pt idx="712">
                  <c:v>-215.69200000000001</c:v>
                </c:pt>
                <c:pt idx="713">
                  <c:v>-215.54599999999999</c:v>
                </c:pt>
                <c:pt idx="714">
                  <c:v>-215.4</c:v>
                </c:pt>
                <c:pt idx="715">
                  <c:v>-215.25399999999999</c:v>
                </c:pt>
                <c:pt idx="716">
                  <c:v>-215.108</c:v>
                </c:pt>
                <c:pt idx="717">
                  <c:v>-214.96199999999999</c:v>
                </c:pt>
                <c:pt idx="718">
                  <c:v>-214.81700000000001</c:v>
                </c:pt>
                <c:pt idx="719">
                  <c:v>-214.67099999999999</c:v>
                </c:pt>
                <c:pt idx="720">
                  <c:v>-214.52500000000001</c:v>
                </c:pt>
                <c:pt idx="721">
                  <c:v>-214.37899999999999</c:v>
                </c:pt>
                <c:pt idx="722">
                  <c:v>-214.233</c:v>
                </c:pt>
                <c:pt idx="723">
                  <c:v>-214.08699999999999</c:v>
                </c:pt>
                <c:pt idx="724">
                  <c:v>-213.94200000000001</c:v>
                </c:pt>
                <c:pt idx="725">
                  <c:v>-213.79599999999999</c:v>
                </c:pt>
                <c:pt idx="726">
                  <c:v>-213.65</c:v>
                </c:pt>
                <c:pt idx="727">
                  <c:v>-213.50399999999999</c:v>
                </c:pt>
                <c:pt idx="728">
                  <c:v>-213.358</c:v>
                </c:pt>
                <c:pt idx="729">
                  <c:v>-213.21299999999999</c:v>
                </c:pt>
                <c:pt idx="730">
                  <c:v>-213.06700000000001</c:v>
                </c:pt>
                <c:pt idx="731">
                  <c:v>-212.92099999999999</c:v>
                </c:pt>
                <c:pt idx="732">
                  <c:v>-212.77500000000001</c:v>
                </c:pt>
                <c:pt idx="733">
                  <c:v>-212.62899999999999</c:v>
                </c:pt>
                <c:pt idx="734">
                  <c:v>-212.48400000000001</c:v>
                </c:pt>
                <c:pt idx="735">
                  <c:v>-212.33799999999999</c:v>
                </c:pt>
                <c:pt idx="736">
                  <c:v>-212.19200000000001</c:v>
                </c:pt>
                <c:pt idx="737">
                  <c:v>-212.04599999999999</c:v>
                </c:pt>
                <c:pt idx="738">
                  <c:v>-211.90100000000001</c:v>
                </c:pt>
                <c:pt idx="739">
                  <c:v>-211.755</c:v>
                </c:pt>
                <c:pt idx="740">
                  <c:v>-211.60900000000001</c:v>
                </c:pt>
                <c:pt idx="741">
                  <c:v>-211.46299999999999</c:v>
                </c:pt>
                <c:pt idx="742">
                  <c:v>-211.31700000000001</c:v>
                </c:pt>
                <c:pt idx="743">
                  <c:v>-211.172</c:v>
                </c:pt>
                <c:pt idx="744">
                  <c:v>-211.02600000000001</c:v>
                </c:pt>
                <c:pt idx="745">
                  <c:v>-210.88</c:v>
                </c:pt>
                <c:pt idx="746">
                  <c:v>-210.73400000000001</c:v>
                </c:pt>
                <c:pt idx="747">
                  <c:v>-210.589</c:v>
                </c:pt>
                <c:pt idx="748">
                  <c:v>-210.44300000000001</c:v>
                </c:pt>
                <c:pt idx="749">
                  <c:v>-210.297</c:v>
                </c:pt>
                <c:pt idx="750">
                  <c:v>-210.15100000000001</c:v>
                </c:pt>
                <c:pt idx="751">
                  <c:v>-210.006</c:v>
                </c:pt>
                <c:pt idx="752">
                  <c:v>-209.86</c:v>
                </c:pt>
                <c:pt idx="753">
                  <c:v>-209.714</c:v>
                </c:pt>
                <c:pt idx="754">
                  <c:v>-209.56899999999999</c:v>
                </c:pt>
                <c:pt idx="755">
                  <c:v>-209.423</c:v>
                </c:pt>
                <c:pt idx="756">
                  <c:v>-209.27699999999999</c:v>
                </c:pt>
                <c:pt idx="757">
                  <c:v>-209.131</c:v>
                </c:pt>
                <c:pt idx="758">
                  <c:v>-208.98599999999999</c:v>
                </c:pt>
                <c:pt idx="759">
                  <c:v>-208.84</c:v>
                </c:pt>
                <c:pt idx="760">
                  <c:v>-208.69399999999999</c:v>
                </c:pt>
                <c:pt idx="761">
                  <c:v>-208.54900000000001</c:v>
                </c:pt>
                <c:pt idx="762">
                  <c:v>-208.40299999999999</c:v>
                </c:pt>
                <c:pt idx="763">
                  <c:v>-208.25700000000001</c:v>
                </c:pt>
                <c:pt idx="764">
                  <c:v>-208.11099999999999</c:v>
                </c:pt>
                <c:pt idx="765">
                  <c:v>-207.96600000000001</c:v>
                </c:pt>
                <c:pt idx="766">
                  <c:v>-207.82</c:v>
                </c:pt>
                <c:pt idx="767">
                  <c:v>-207.67400000000001</c:v>
                </c:pt>
                <c:pt idx="768">
                  <c:v>-207.529</c:v>
                </c:pt>
                <c:pt idx="769">
                  <c:v>-207.38300000000001</c:v>
                </c:pt>
                <c:pt idx="770">
                  <c:v>-207.23699999999999</c:v>
                </c:pt>
                <c:pt idx="771">
                  <c:v>-207.09200000000001</c:v>
                </c:pt>
                <c:pt idx="772">
                  <c:v>-206.946</c:v>
                </c:pt>
                <c:pt idx="773">
                  <c:v>-206.8</c:v>
                </c:pt>
                <c:pt idx="774">
                  <c:v>-206.655</c:v>
                </c:pt>
                <c:pt idx="775">
                  <c:v>-206.50899999999999</c:v>
                </c:pt>
                <c:pt idx="776">
                  <c:v>-206.363</c:v>
                </c:pt>
                <c:pt idx="777">
                  <c:v>-206.21799999999999</c:v>
                </c:pt>
                <c:pt idx="778">
                  <c:v>-206.072</c:v>
                </c:pt>
                <c:pt idx="779">
                  <c:v>-205.92599999999999</c:v>
                </c:pt>
                <c:pt idx="780">
                  <c:v>-205.78100000000001</c:v>
                </c:pt>
                <c:pt idx="781">
                  <c:v>-205.63499999999999</c:v>
                </c:pt>
                <c:pt idx="782">
                  <c:v>-205.489</c:v>
                </c:pt>
                <c:pt idx="783">
                  <c:v>-205.34399999999999</c:v>
                </c:pt>
                <c:pt idx="784">
                  <c:v>-205.19800000000001</c:v>
                </c:pt>
                <c:pt idx="785">
                  <c:v>-205.053</c:v>
                </c:pt>
                <c:pt idx="786">
                  <c:v>-204.90700000000001</c:v>
                </c:pt>
                <c:pt idx="787">
                  <c:v>-204.761</c:v>
                </c:pt>
                <c:pt idx="788">
                  <c:v>-204.61600000000001</c:v>
                </c:pt>
                <c:pt idx="789">
                  <c:v>-204.47</c:v>
                </c:pt>
                <c:pt idx="790">
                  <c:v>-204.32400000000001</c:v>
                </c:pt>
                <c:pt idx="791">
                  <c:v>-204.179</c:v>
                </c:pt>
                <c:pt idx="792">
                  <c:v>-204.03299999999999</c:v>
                </c:pt>
                <c:pt idx="793">
                  <c:v>-203.88800000000001</c:v>
                </c:pt>
                <c:pt idx="794">
                  <c:v>-203.74199999999999</c:v>
                </c:pt>
                <c:pt idx="795">
                  <c:v>-203.596</c:v>
                </c:pt>
                <c:pt idx="796">
                  <c:v>-203.45099999999999</c:v>
                </c:pt>
                <c:pt idx="797">
                  <c:v>-203.30500000000001</c:v>
                </c:pt>
                <c:pt idx="798">
                  <c:v>-203.16</c:v>
                </c:pt>
                <c:pt idx="799">
                  <c:v>-203.01400000000001</c:v>
                </c:pt>
                <c:pt idx="800">
                  <c:v>-202.86799999999999</c:v>
                </c:pt>
                <c:pt idx="801">
                  <c:v>-202.72300000000001</c:v>
                </c:pt>
                <c:pt idx="802">
                  <c:v>-202.577</c:v>
                </c:pt>
                <c:pt idx="803">
                  <c:v>-202.43199999999999</c:v>
                </c:pt>
                <c:pt idx="804">
                  <c:v>-202.286</c:v>
                </c:pt>
                <c:pt idx="805">
                  <c:v>-202.14099999999999</c:v>
                </c:pt>
                <c:pt idx="806">
                  <c:v>-201.995</c:v>
                </c:pt>
                <c:pt idx="807">
                  <c:v>-201.84899999999999</c:v>
                </c:pt>
                <c:pt idx="808">
                  <c:v>-201.70400000000001</c:v>
                </c:pt>
                <c:pt idx="809">
                  <c:v>-201.55799999999999</c:v>
                </c:pt>
                <c:pt idx="810">
                  <c:v>-201.41300000000001</c:v>
                </c:pt>
                <c:pt idx="811">
                  <c:v>-201.267</c:v>
                </c:pt>
                <c:pt idx="812">
                  <c:v>-201.12200000000001</c:v>
                </c:pt>
                <c:pt idx="813">
                  <c:v>-200.976</c:v>
                </c:pt>
                <c:pt idx="814">
                  <c:v>-200.83099999999999</c:v>
                </c:pt>
                <c:pt idx="815">
                  <c:v>-200.685</c:v>
                </c:pt>
                <c:pt idx="816">
                  <c:v>-200.53899999999999</c:v>
                </c:pt>
                <c:pt idx="817">
                  <c:v>-200.39400000000001</c:v>
                </c:pt>
                <c:pt idx="818">
                  <c:v>-200.24799999999999</c:v>
                </c:pt>
                <c:pt idx="819">
                  <c:v>-200.10300000000001</c:v>
                </c:pt>
                <c:pt idx="820">
                  <c:v>-199.95699999999999</c:v>
                </c:pt>
                <c:pt idx="821">
                  <c:v>-199.81200000000001</c:v>
                </c:pt>
                <c:pt idx="822">
                  <c:v>-199.666</c:v>
                </c:pt>
                <c:pt idx="823">
                  <c:v>-199.52099999999999</c:v>
                </c:pt>
                <c:pt idx="824">
                  <c:v>-199.375</c:v>
                </c:pt>
                <c:pt idx="825">
                  <c:v>-199.23</c:v>
                </c:pt>
                <c:pt idx="826">
                  <c:v>-199.084</c:v>
                </c:pt>
                <c:pt idx="827">
                  <c:v>-198.93899999999999</c:v>
                </c:pt>
                <c:pt idx="828">
                  <c:v>-198.79300000000001</c:v>
                </c:pt>
                <c:pt idx="829">
                  <c:v>-198.648</c:v>
                </c:pt>
                <c:pt idx="830">
                  <c:v>-198.50200000000001</c:v>
                </c:pt>
                <c:pt idx="831">
                  <c:v>-198.357</c:v>
                </c:pt>
                <c:pt idx="832">
                  <c:v>-198.21100000000001</c:v>
                </c:pt>
                <c:pt idx="833">
                  <c:v>-198.066</c:v>
                </c:pt>
                <c:pt idx="834">
                  <c:v>-197.92</c:v>
                </c:pt>
                <c:pt idx="835">
                  <c:v>-197.77500000000001</c:v>
                </c:pt>
                <c:pt idx="836">
                  <c:v>-197.62899999999999</c:v>
                </c:pt>
                <c:pt idx="837">
                  <c:v>-197.48400000000001</c:v>
                </c:pt>
                <c:pt idx="838">
                  <c:v>-197.339</c:v>
                </c:pt>
                <c:pt idx="839">
                  <c:v>-197.19300000000001</c:v>
                </c:pt>
                <c:pt idx="840">
                  <c:v>-197.048</c:v>
                </c:pt>
                <c:pt idx="841">
                  <c:v>-196.90199999999999</c:v>
                </c:pt>
                <c:pt idx="842">
                  <c:v>-196.75700000000001</c:v>
                </c:pt>
                <c:pt idx="843">
                  <c:v>-196.61099999999999</c:v>
                </c:pt>
                <c:pt idx="844">
                  <c:v>-196.46600000000001</c:v>
                </c:pt>
                <c:pt idx="845">
                  <c:v>-196.32</c:v>
                </c:pt>
                <c:pt idx="846">
                  <c:v>-196.17500000000001</c:v>
                </c:pt>
                <c:pt idx="847">
                  <c:v>-196.029</c:v>
                </c:pt>
                <c:pt idx="848">
                  <c:v>-195.88399999999999</c:v>
                </c:pt>
                <c:pt idx="849">
                  <c:v>-195.739</c:v>
                </c:pt>
                <c:pt idx="850">
                  <c:v>-195.59299999999999</c:v>
                </c:pt>
                <c:pt idx="851">
                  <c:v>-195.44800000000001</c:v>
                </c:pt>
                <c:pt idx="852">
                  <c:v>-195.30199999999999</c:v>
                </c:pt>
                <c:pt idx="853">
                  <c:v>-195.15700000000001</c:v>
                </c:pt>
                <c:pt idx="854">
                  <c:v>-195.012</c:v>
                </c:pt>
                <c:pt idx="855">
                  <c:v>-194.86600000000001</c:v>
                </c:pt>
                <c:pt idx="856">
                  <c:v>-194.721</c:v>
                </c:pt>
                <c:pt idx="857">
                  <c:v>-194.57499999999999</c:v>
                </c:pt>
                <c:pt idx="858">
                  <c:v>-194.43</c:v>
                </c:pt>
                <c:pt idx="859">
                  <c:v>-194.28399999999999</c:v>
                </c:pt>
                <c:pt idx="860">
                  <c:v>-194.13900000000001</c:v>
                </c:pt>
                <c:pt idx="861">
                  <c:v>-193.994</c:v>
                </c:pt>
                <c:pt idx="862">
                  <c:v>-193.84800000000001</c:v>
                </c:pt>
                <c:pt idx="863">
                  <c:v>-193.703</c:v>
                </c:pt>
                <c:pt idx="864">
                  <c:v>-193.55799999999999</c:v>
                </c:pt>
                <c:pt idx="865">
                  <c:v>-193.41200000000001</c:v>
                </c:pt>
                <c:pt idx="866">
                  <c:v>-193.267</c:v>
                </c:pt>
                <c:pt idx="867">
                  <c:v>-193.12100000000001</c:v>
                </c:pt>
                <c:pt idx="868">
                  <c:v>-192.976</c:v>
                </c:pt>
                <c:pt idx="869">
                  <c:v>-192.83099999999999</c:v>
                </c:pt>
                <c:pt idx="870">
                  <c:v>-192.685</c:v>
                </c:pt>
                <c:pt idx="871">
                  <c:v>-192.54</c:v>
                </c:pt>
                <c:pt idx="872">
                  <c:v>-192.39500000000001</c:v>
                </c:pt>
                <c:pt idx="873">
                  <c:v>-192.249</c:v>
                </c:pt>
                <c:pt idx="874">
                  <c:v>-192.10400000000001</c:v>
                </c:pt>
                <c:pt idx="875">
                  <c:v>-191.959</c:v>
                </c:pt>
                <c:pt idx="876">
                  <c:v>-191.81299999999999</c:v>
                </c:pt>
                <c:pt idx="877">
                  <c:v>-191.66800000000001</c:v>
                </c:pt>
                <c:pt idx="878">
                  <c:v>-191.523</c:v>
                </c:pt>
                <c:pt idx="879">
                  <c:v>-191.37700000000001</c:v>
                </c:pt>
                <c:pt idx="880">
                  <c:v>-191.232</c:v>
                </c:pt>
                <c:pt idx="881">
                  <c:v>-191.08699999999999</c:v>
                </c:pt>
                <c:pt idx="882">
                  <c:v>-190.941</c:v>
                </c:pt>
                <c:pt idx="883">
                  <c:v>-190.79599999999999</c:v>
                </c:pt>
                <c:pt idx="884">
                  <c:v>-190.65100000000001</c:v>
                </c:pt>
                <c:pt idx="885">
                  <c:v>-190.505</c:v>
                </c:pt>
                <c:pt idx="886">
                  <c:v>-190.36</c:v>
                </c:pt>
                <c:pt idx="887">
                  <c:v>-190.215</c:v>
                </c:pt>
                <c:pt idx="888">
                  <c:v>-190.06899999999999</c:v>
                </c:pt>
                <c:pt idx="889">
                  <c:v>-189.92400000000001</c:v>
                </c:pt>
                <c:pt idx="890">
                  <c:v>-189.779</c:v>
                </c:pt>
                <c:pt idx="891">
                  <c:v>-189.63399999999999</c:v>
                </c:pt>
                <c:pt idx="892">
                  <c:v>-189.488</c:v>
                </c:pt>
                <c:pt idx="893">
                  <c:v>-189.34299999999999</c:v>
                </c:pt>
                <c:pt idx="894">
                  <c:v>-189.19800000000001</c:v>
                </c:pt>
                <c:pt idx="895">
                  <c:v>-189.05199999999999</c:v>
                </c:pt>
                <c:pt idx="896">
                  <c:v>-188.90700000000001</c:v>
                </c:pt>
                <c:pt idx="897">
                  <c:v>-188.762</c:v>
                </c:pt>
                <c:pt idx="898">
                  <c:v>-188.61699999999999</c:v>
                </c:pt>
                <c:pt idx="899">
                  <c:v>-188.471</c:v>
                </c:pt>
                <c:pt idx="900">
                  <c:v>-188.32599999999999</c:v>
                </c:pt>
                <c:pt idx="901">
                  <c:v>-188.18100000000001</c:v>
                </c:pt>
                <c:pt idx="902">
                  <c:v>-188.036</c:v>
                </c:pt>
                <c:pt idx="903">
                  <c:v>-187.89</c:v>
                </c:pt>
                <c:pt idx="904">
                  <c:v>-187.745</c:v>
                </c:pt>
                <c:pt idx="905">
                  <c:v>-187.6</c:v>
                </c:pt>
                <c:pt idx="906">
                  <c:v>-187.45500000000001</c:v>
                </c:pt>
                <c:pt idx="907">
                  <c:v>-187.309</c:v>
                </c:pt>
                <c:pt idx="908">
                  <c:v>-187.16399999999999</c:v>
                </c:pt>
                <c:pt idx="909">
                  <c:v>-187.01900000000001</c:v>
                </c:pt>
                <c:pt idx="910">
                  <c:v>-186.874</c:v>
                </c:pt>
                <c:pt idx="911">
                  <c:v>-186.72900000000001</c:v>
                </c:pt>
                <c:pt idx="912">
                  <c:v>-186.583</c:v>
                </c:pt>
                <c:pt idx="913">
                  <c:v>-186.43799999999999</c:v>
                </c:pt>
                <c:pt idx="914">
                  <c:v>-186.29300000000001</c:v>
                </c:pt>
                <c:pt idx="915">
                  <c:v>-186.148</c:v>
                </c:pt>
                <c:pt idx="916">
                  <c:v>-186.00299999999999</c:v>
                </c:pt>
                <c:pt idx="917">
                  <c:v>-185.857</c:v>
                </c:pt>
                <c:pt idx="918">
                  <c:v>-185.71199999999999</c:v>
                </c:pt>
                <c:pt idx="919">
                  <c:v>-185.56700000000001</c:v>
                </c:pt>
                <c:pt idx="920">
                  <c:v>-185.422</c:v>
                </c:pt>
                <c:pt idx="921">
                  <c:v>-185.27699999999999</c:v>
                </c:pt>
                <c:pt idx="922">
                  <c:v>-185.131</c:v>
                </c:pt>
                <c:pt idx="923">
                  <c:v>-184.98599999999999</c:v>
                </c:pt>
                <c:pt idx="924">
                  <c:v>-184.84100000000001</c:v>
                </c:pt>
                <c:pt idx="925">
                  <c:v>-184.696</c:v>
                </c:pt>
                <c:pt idx="926">
                  <c:v>-184.55099999999999</c:v>
                </c:pt>
                <c:pt idx="927">
                  <c:v>-184.40600000000001</c:v>
                </c:pt>
                <c:pt idx="928">
                  <c:v>-184.26</c:v>
                </c:pt>
                <c:pt idx="929">
                  <c:v>-184.11500000000001</c:v>
                </c:pt>
                <c:pt idx="930">
                  <c:v>-183.97</c:v>
                </c:pt>
                <c:pt idx="931">
                  <c:v>-183.82499999999999</c:v>
                </c:pt>
                <c:pt idx="932">
                  <c:v>-183.68</c:v>
                </c:pt>
                <c:pt idx="933">
                  <c:v>-183.535</c:v>
                </c:pt>
                <c:pt idx="934">
                  <c:v>-183.39</c:v>
                </c:pt>
                <c:pt idx="935">
                  <c:v>-183.244</c:v>
                </c:pt>
                <c:pt idx="936">
                  <c:v>-183.09899999999999</c:v>
                </c:pt>
                <c:pt idx="937">
                  <c:v>-182.95400000000001</c:v>
                </c:pt>
                <c:pt idx="938">
                  <c:v>-182.809</c:v>
                </c:pt>
                <c:pt idx="939">
                  <c:v>-182.66399999999999</c:v>
                </c:pt>
                <c:pt idx="940">
                  <c:v>-182.51900000000001</c:v>
                </c:pt>
                <c:pt idx="941">
                  <c:v>-182.374</c:v>
                </c:pt>
                <c:pt idx="942">
                  <c:v>-182.22900000000001</c:v>
                </c:pt>
                <c:pt idx="943">
                  <c:v>-182.083</c:v>
                </c:pt>
                <c:pt idx="944">
                  <c:v>-181.93799999999999</c:v>
                </c:pt>
                <c:pt idx="945">
                  <c:v>-181.79300000000001</c:v>
                </c:pt>
                <c:pt idx="946">
                  <c:v>-181.648</c:v>
                </c:pt>
                <c:pt idx="947">
                  <c:v>-181.50299999999999</c:v>
                </c:pt>
                <c:pt idx="948">
                  <c:v>-181.358</c:v>
                </c:pt>
                <c:pt idx="949">
                  <c:v>-181.21299999999999</c:v>
                </c:pt>
                <c:pt idx="950">
                  <c:v>-181.06800000000001</c:v>
                </c:pt>
                <c:pt idx="951">
                  <c:v>-180.923</c:v>
                </c:pt>
                <c:pt idx="952">
                  <c:v>-180.77799999999999</c:v>
                </c:pt>
                <c:pt idx="953">
                  <c:v>-180.63300000000001</c:v>
                </c:pt>
                <c:pt idx="954">
                  <c:v>-180.488</c:v>
                </c:pt>
                <c:pt idx="955">
                  <c:v>-180.34299999999999</c:v>
                </c:pt>
                <c:pt idx="956">
                  <c:v>-180.197</c:v>
                </c:pt>
                <c:pt idx="957">
                  <c:v>-180.05199999999999</c:v>
                </c:pt>
                <c:pt idx="958">
                  <c:v>-179.90700000000001</c:v>
                </c:pt>
                <c:pt idx="959">
                  <c:v>-179.762</c:v>
                </c:pt>
                <c:pt idx="960">
                  <c:v>-179.61699999999999</c:v>
                </c:pt>
                <c:pt idx="961">
                  <c:v>-179.47200000000001</c:v>
                </c:pt>
                <c:pt idx="962">
                  <c:v>-179.327</c:v>
                </c:pt>
                <c:pt idx="963">
                  <c:v>-179.18199999999999</c:v>
                </c:pt>
                <c:pt idx="964">
                  <c:v>-179.03700000000001</c:v>
                </c:pt>
                <c:pt idx="965">
                  <c:v>-178.892</c:v>
                </c:pt>
                <c:pt idx="966">
                  <c:v>-178.74700000000001</c:v>
                </c:pt>
                <c:pt idx="967">
                  <c:v>-178.602</c:v>
                </c:pt>
                <c:pt idx="968">
                  <c:v>-178.45699999999999</c:v>
                </c:pt>
                <c:pt idx="969">
                  <c:v>-178.31200000000001</c:v>
                </c:pt>
                <c:pt idx="970">
                  <c:v>-178.167</c:v>
                </c:pt>
                <c:pt idx="971">
                  <c:v>-178.02199999999999</c:v>
                </c:pt>
                <c:pt idx="972">
                  <c:v>-177.87700000000001</c:v>
                </c:pt>
                <c:pt idx="973">
                  <c:v>-177.732</c:v>
                </c:pt>
                <c:pt idx="974">
                  <c:v>-177.58699999999999</c:v>
                </c:pt>
                <c:pt idx="975">
                  <c:v>-177.44200000000001</c:v>
                </c:pt>
                <c:pt idx="976">
                  <c:v>-177.297</c:v>
                </c:pt>
                <c:pt idx="977">
                  <c:v>-177.15199999999999</c:v>
                </c:pt>
                <c:pt idx="978">
                  <c:v>-177.00700000000001</c:v>
                </c:pt>
                <c:pt idx="979">
                  <c:v>-176.86199999999999</c:v>
                </c:pt>
                <c:pt idx="980">
                  <c:v>-176.71700000000001</c:v>
                </c:pt>
                <c:pt idx="981">
                  <c:v>-176.572</c:v>
                </c:pt>
                <c:pt idx="982">
                  <c:v>-176.42699999999999</c:v>
                </c:pt>
                <c:pt idx="983">
                  <c:v>-176.28200000000001</c:v>
                </c:pt>
                <c:pt idx="984">
                  <c:v>-176.137</c:v>
                </c:pt>
                <c:pt idx="985">
                  <c:v>-175.99299999999999</c:v>
                </c:pt>
                <c:pt idx="986">
                  <c:v>-175.84800000000001</c:v>
                </c:pt>
                <c:pt idx="987">
                  <c:v>-175.703</c:v>
                </c:pt>
                <c:pt idx="988">
                  <c:v>-175.55799999999999</c:v>
                </c:pt>
                <c:pt idx="989">
                  <c:v>-175.41300000000001</c:v>
                </c:pt>
                <c:pt idx="990">
                  <c:v>-175.268</c:v>
                </c:pt>
                <c:pt idx="991">
                  <c:v>-175.12299999999999</c:v>
                </c:pt>
                <c:pt idx="992">
                  <c:v>-174.97800000000001</c:v>
                </c:pt>
                <c:pt idx="993">
                  <c:v>-174.833</c:v>
                </c:pt>
                <c:pt idx="994">
                  <c:v>-174.68799999999999</c:v>
                </c:pt>
                <c:pt idx="995">
                  <c:v>-174.54300000000001</c:v>
                </c:pt>
                <c:pt idx="996">
                  <c:v>-174.398</c:v>
                </c:pt>
                <c:pt idx="997">
                  <c:v>-174.25399999999999</c:v>
                </c:pt>
                <c:pt idx="998">
                  <c:v>-174.10900000000001</c:v>
                </c:pt>
                <c:pt idx="999">
                  <c:v>-173.964</c:v>
                </c:pt>
                <c:pt idx="1000">
                  <c:v>-173.81899999999999</c:v>
                </c:pt>
                <c:pt idx="1001">
                  <c:v>-173.67400000000001</c:v>
                </c:pt>
                <c:pt idx="1002">
                  <c:v>-173.529</c:v>
                </c:pt>
                <c:pt idx="1003">
                  <c:v>-173.38399999999999</c:v>
                </c:pt>
                <c:pt idx="1004">
                  <c:v>-173.239</c:v>
                </c:pt>
                <c:pt idx="1005">
                  <c:v>-173.09399999999999</c:v>
                </c:pt>
                <c:pt idx="1006">
                  <c:v>-172.95</c:v>
                </c:pt>
                <c:pt idx="1007">
                  <c:v>-172.80500000000001</c:v>
                </c:pt>
                <c:pt idx="1008">
                  <c:v>-172.66</c:v>
                </c:pt>
                <c:pt idx="1009">
                  <c:v>-172.51499999999999</c:v>
                </c:pt>
                <c:pt idx="1010">
                  <c:v>-172.37</c:v>
                </c:pt>
                <c:pt idx="1011">
                  <c:v>-172.22499999999999</c:v>
                </c:pt>
                <c:pt idx="1012">
                  <c:v>-172.08099999999999</c:v>
                </c:pt>
                <c:pt idx="1013">
                  <c:v>-171.93600000000001</c:v>
                </c:pt>
                <c:pt idx="1014">
                  <c:v>-171.791</c:v>
                </c:pt>
                <c:pt idx="1015">
                  <c:v>-171.64599999999999</c:v>
                </c:pt>
                <c:pt idx="1016">
                  <c:v>-171.501</c:v>
                </c:pt>
                <c:pt idx="1017">
                  <c:v>-171.35599999999999</c:v>
                </c:pt>
                <c:pt idx="1018">
                  <c:v>-171.21199999999999</c:v>
                </c:pt>
                <c:pt idx="1019">
                  <c:v>-171.06700000000001</c:v>
                </c:pt>
                <c:pt idx="1020">
                  <c:v>-170.922</c:v>
                </c:pt>
                <c:pt idx="1021">
                  <c:v>-170.77699999999999</c:v>
                </c:pt>
                <c:pt idx="1022">
                  <c:v>-170.63200000000001</c:v>
                </c:pt>
                <c:pt idx="1023">
                  <c:v>-170.488</c:v>
                </c:pt>
                <c:pt idx="1024">
                  <c:v>-170.34299999999999</c:v>
                </c:pt>
                <c:pt idx="1025">
                  <c:v>-170.19800000000001</c:v>
                </c:pt>
                <c:pt idx="1026">
                  <c:v>-170.053</c:v>
                </c:pt>
                <c:pt idx="1027">
                  <c:v>-169.90799999999999</c:v>
                </c:pt>
                <c:pt idx="1028">
                  <c:v>-169.76400000000001</c:v>
                </c:pt>
                <c:pt idx="1029">
                  <c:v>-169.619</c:v>
                </c:pt>
                <c:pt idx="1030">
                  <c:v>-169.47399999999999</c:v>
                </c:pt>
                <c:pt idx="1031">
                  <c:v>-169.32900000000001</c:v>
                </c:pt>
                <c:pt idx="1032">
                  <c:v>-169.185</c:v>
                </c:pt>
                <c:pt idx="1033">
                  <c:v>-169.04</c:v>
                </c:pt>
                <c:pt idx="1034">
                  <c:v>-168.89500000000001</c:v>
                </c:pt>
                <c:pt idx="1035">
                  <c:v>-168.75</c:v>
                </c:pt>
                <c:pt idx="1036">
                  <c:v>-168.60599999999999</c:v>
                </c:pt>
                <c:pt idx="1037">
                  <c:v>-168.46100000000001</c:v>
                </c:pt>
                <c:pt idx="1038">
                  <c:v>-168.316</c:v>
                </c:pt>
                <c:pt idx="1039">
                  <c:v>-168.17099999999999</c:v>
                </c:pt>
                <c:pt idx="1040">
                  <c:v>-168.02699999999999</c:v>
                </c:pt>
                <c:pt idx="1041">
                  <c:v>-167.88200000000001</c:v>
                </c:pt>
                <c:pt idx="1042">
                  <c:v>-167.73699999999999</c:v>
                </c:pt>
                <c:pt idx="1043">
                  <c:v>-167.59200000000001</c:v>
                </c:pt>
                <c:pt idx="1044">
                  <c:v>-167.44800000000001</c:v>
                </c:pt>
                <c:pt idx="1045">
                  <c:v>-167.303</c:v>
                </c:pt>
                <c:pt idx="1046">
                  <c:v>-167.15799999999999</c:v>
                </c:pt>
                <c:pt idx="1047">
                  <c:v>-167.01400000000001</c:v>
                </c:pt>
                <c:pt idx="1048">
                  <c:v>-166.869</c:v>
                </c:pt>
                <c:pt idx="1049">
                  <c:v>-166.72399999999999</c:v>
                </c:pt>
                <c:pt idx="1050">
                  <c:v>-166.58</c:v>
                </c:pt>
                <c:pt idx="1051">
                  <c:v>-166.435</c:v>
                </c:pt>
                <c:pt idx="1052">
                  <c:v>-166.29</c:v>
                </c:pt>
                <c:pt idx="1053">
                  <c:v>-166.14500000000001</c:v>
                </c:pt>
                <c:pt idx="1054">
                  <c:v>-166.001</c:v>
                </c:pt>
                <c:pt idx="1055">
                  <c:v>-165.85599999999999</c:v>
                </c:pt>
                <c:pt idx="1056">
                  <c:v>-165.71100000000001</c:v>
                </c:pt>
                <c:pt idx="1057">
                  <c:v>-165.56700000000001</c:v>
                </c:pt>
                <c:pt idx="1058">
                  <c:v>-165.422</c:v>
                </c:pt>
                <c:pt idx="1059">
                  <c:v>-165.27799999999999</c:v>
                </c:pt>
                <c:pt idx="1060">
                  <c:v>-165.13300000000001</c:v>
                </c:pt>
                <c:pt idx="1061">
                  <c:v>-164.988</c:v>
                </c:pt>
                <c:pt idx="1062">
                  <c:v>-164.84399999999999</c:v>
                </c:pt>
                <c:pt idx="1063">
                  <c:v>-164.69900000000001</c:v>
                </c:pt>
                <c:pt idx="1064">
                  <c:v>-164.554</c:v>
                </c:pt>
                <c:pt idx="1065">
                  <c:v>-164.41</c:v>
                </c:pt>
                <c:pt idx="1066">
                  <c:v>-164.26499999999999</c:v>
                </c:pt>
                <c:pt idx="1067">
                  <c:v>-164.12</c:v>
                </c:pt>
                <c:pt idx="1068">
                  <c:v>-163.976</c:v>
                </c:pt>
                <c:pt idx="1069">
                  <c:v>-163.83099999999999</c:v>
                </c:pt>
                <c:pt idx="1070">
                  <c:v>-163.68700000000001</c:v>
                </c:pt>
                <c:pt idx="1071">
                  <c:v>-163.542</c:v>
                </c:pt>
                <c:pt idx="1072">
                  <c:v>-163.39699999999999</c:v>
                </c:pt>
                <c:pt idx="1073">
                  <c:v>-163.25299999999999</c:v>
                </c:pt>
                <c:pt idx="1074">
                  <c:v>-163.108</c:v>
                </c:pt>
                <c:pt idx="1075">
                  <c:v>-162.964</c:v>
                </c:pt>
                <c:pt idx="1076">
                  <c:v>-162.81899999999999</c:v>
                </c:pt>
                <c:pt idx="1077">
                  <c:v>-162.67500000000001</c:v>
                </c:pt>
                <c:pt idx="1078">
                  <c:v>-162.53</c:v>
                </c:pt>
                <c:pt idx="1079">
                  <c:v>-162.38499999999999</c:v>
                </c:pt>
                <c:pt idx="1080">
                  <c:v>-162.24100000000001</c:v>
                </c:pt>
                <c:pt idx="1081">
                  <c:v>-162.096</c:v>
                </c:pt>
                <c:pt idx="1082">
                  <c:v>-161.952</c:v>
                </c:pt>
                <c:pt idx="1083">
                  <c:v>-161.80699999999999</c:v>
                </c:pt>
                <c:pt idx="1084">
                  <c:v>-161.66300000000001</c:v>
                </c:pt>
                <c:pt idx="1085">
                  <c:v>-161.518</c:v>
                </c:pt>
                <c:pt idx="1086">
                  <c:v>-161.374</c:v>
                </c:pt>
                <c:pt idx="1087">
                  <c:v>-161.22900000000001</c:v>
                </c:pt>
                <c:pt idx="1088">
                  <c:v>-161.084</c:v>
                </c:pt>
                <c:pt idx="1089">
                  <c:v>-160.94</c:v>
                </c:pt>
                <c:pt idx="1090">
                  <c:v>-160.79499999999999</c:v>
                </c:pt>
                <c:pt idx="1091">
                  <c:v>-160.65100000000001</c:v>
                </c:pt>
                <c:pt idx="1092">
                  <c:v>-160.506</c:v>
                </c:pt>
                <c:pt idx="1093">
                  <c:v>-160.36199999999999</c:v>
                </c:pt>
                <c:pt idx="1094">
                  <c:v>-160.21700000000001</c:v>
                </c:pt>
                <c:pt idx="1095">
                  <c:v>-160.07300000000001</c:v>
                </c:pt>
                <c:pt idx="1096">
                  <c:v>-159.928</c:v>
                </c:pt>
                <c:pt idx="1097">
                  <c:v>-159.78399999999999</c:v>
                </c:pt>
                <c:pt idx="1098">
                  <c:v>-159.63900000000001</c:v>
                </c:pt>
                <c:pt idx="1099">
                  <c:v>-159.495</c:v>
                </c:pt>
                <c:pt idx="1100">
                  <c:v>-159.35</c:v>
                </c:pt>
                <c:pt idx="1101">
                  <c:v>-159.20599999999999</c:v>
                </c:pt>
                <c:pt idx="1102">
                  <c:v>-159.06100000000001</c:v>
                </c:pt>
                <c:pt idx="1103">
                  <c:v>-158.917</c:v>
                </c:pt>
                <c:pt idx="1104">
                  <c:v>-158.773</c:v>
                </c:pt>
                <c:pt idx="1105">
                  <c:v>-158.62799999999999</c:v>
                </c:pt>
                <c:pt idx="1106">
                  <c:v>-158.48400000000001</c:v>
                </c:pt>
                <c:pt idx="1107">
                  <c:v>-158.339</c:v>
                </c:pt>
                <c:pt idx="1108">
                  <c:v>-158.19499999999999</c:v>
                </c:pt>
                <c:pt idx="1109">
                  <c:v>-158.05000000000001</c:v>
                </c:pt>
                <c:pt idx="1110">
                  <c:v>-157.90600000000001</c:v>
                </c:pt>
                <c:pt idx="1111">
                  <c:v>-157.761</c:v>
                </c:pt>
                <c:pt idx="1112">
                  <c:v>-157.61699999999999</c:v>
                </c:pt>
                <c:pt idx="1113">
                  <c:v>-157.47300000000001</c:v>
                </c:pt>
                <c:pt idx="1114">
                  <c:v>-157.328</c:v>
                </c:pt>
                <c:pt idx="1115">
                  <c:v>-157.184</c:v>
                </c:pt>
                <c:pt idx="1116">
                  <c:v>-157.03899999999999</c:v>
                </c:pt>
                <c:pt idx="1117">
                  <c:v>-156.89500000000001</c:v>
                </c:pt>
                <c:pt idx="1118">
                  <c:v>-156.751</c:v>
                </c:pt>
                <c:pt idx="1119">
                  <c:v>-156.60599999999999</c:v>
                </c:pt>
                <c:pt idx="1120">
                  <c:v>-156.46199999999999</c:v>
                </c:pt>
                <c:pt idx="1121">
                  <c:v>-156.31700000000001</c:v>
                </c:pt>
                <c:pt idx="1122">
                  <c:v>-156.173</c:v>
                </c:pt>
                <c:pt idx="1123">
                  <c:v>-156.029</c:v>
                </c:pt>
                <c:pt idx="1124">
                  <c:v>-155.88399999999999</c:v>
                </c:pt>
                <c:pt idx="1125">
                  <c:v>-155.74</c:v>
                </c:pt>
                <c:pt idx="1126">
                  <c:v>-155.595</c:v>
                </c:pt>
                <c:pt idx="1127">
                  <c:v>-155.45099999999999</c:v>
                </c:pt>
                <c:pt idx="1128">
                  <c:v>-155.30699999999999</c:v>
                </c:pt>
                <c:pt idx="1129">
                  <c:v>-155.16200000000001</c:v>
                </c:pt>
                <c:pt idx="1130">
                  <c:v>-155.018</c:v>
                </c:pt>
                <c:pt idx="1131">
                  <c:v>-154.874</c:v>
                </c:pt>
                <c:pt idx="1132">
                  <c:v>-154.72900000000001</c:v>
                </c:pt>
                <c:pt idx="1133">
                  <c:v>-154.58500000000001</c:v>
                </c:pt>
                <c:pt idx="1134">
                  <c:v>-154.441</c:v>
                </c:pt>
                <c:pt idx="1135">
                  <c:v>-154.29599999999999</c:v>
                </c:pt>
                <c:pt idx="1136">
                  <c:v>-154.15199999999999</c:v>
                </c:pt>
                <c:pt idx="1137">
                  <c:v>-154.00800000000001</c:v>
                </c:pt>
                <c:pt idx="1138">
                  <c:v>-153.863</c:v>
                </c:pt>
                <c:pt idx="1139">
                  <c:v>-153.71899999999999</c:v>
                </c:pt>
                <c:pt idx="1140">
                  <c:v>-153.57499999999999</c:v>
                </c:pt>
                <c:pt idx="1141">
                  <c:v>-153.43100000000001</c:v>
                </c:pt>
                <c:pt idx="1142">
                  <c:v>-153.286</c:v>
                </c:pt>
                <c:pt idx="1143">
                  <c:v>-153.142</c:v>
                </c:pt>
                <c:pt idx="1144">
                  <c:v>-152.99799999999999</c:v>
                </c:pt>
                <c:pt idx="1145">
                  <c:v>-152.85300000000001</c:v>
                </c:pt>
                <c:pt idx="1146">
                  <c:v>-152.709</c:v>
                </c:pt>
                <c:pt idx="1147">
                  <c:v>-152.565</c:v>
                </c:pt>
                <c:pt idx="1148">
                  <c:v>-152.42099999999999</c:v>
                </c:pt>
                <c:pt idx="1149">
                  <c:v>-152.27600000000001</c:v>
                </c:pt>
                <c:pt idx="1150">
                  <c:v>-152.13200000000001</c:v>
                </c:pt>
                <c:pt idx="1151">
                  <c:v>-151.988</c:v>
                </c:pt>
                <c:pt idx="1152">
                  <c:v>-151.84399999999999</c:v>
                </c:pt>
                <c:pt idx="1153">
                  <c:v>-151.69900000000001</c:v>
                </c:pt>
                <c:pt idx="1154">
                  <c:v>-151.55500000000001</c:v>
                </c:pt>
                <c:pt idx="1155">
                  <c:v>-151.411</c:v>
                </c:pt>
                <c:pt idx="1156">
                  <c:v>-151.267</c:v>
                </c:pt>
                <c:pt idx="1157">
                  <c:v>-151.12200000000001</c:v>
                </c:pt>
                <c:pt idx="1158">
                  <c:v>-150.97800000000001</c:v>
                </c:pt>
                <c:pt idx="1159">
                  <c:v>-150.834</c:v>
                </c:pt>
                <c:pt idx="1160">
                  <c:v>-150.69</c:v>
                </c:pt>
                <c:pt idx="1161">
                  <c:v>-150.54499999999999</c:v>
                </c:pt>
                <c:pt idx="1162">
                  <c:v>-150.40100000000001</c:v>
                </c:pt>
                <c:pt idx="1163">
                  <c:v>-150.25700000000001</c:v>
                </c:pt>
                <c:pt idx="1164">
                  <c:v>-150.113</c:v>
                </c:pt>
                <c:pt idx="1165">
                  <c:v>-149.96899999999999</c:v>
                </c:pt>
                <c:pt idx="1166">
                  <c:v>-149.82400000000001</c:v>
                </c:pt>
                <c:pt idx="1167">
                  <c:v>-149.68</c:v>
                </c:pt>
                <c:pt idx="1168">
                  <c:v>-149.536</c:v>
                </c:pt>
                <c:pt idx="1169">
                  <c:v>-149.392</c:v>
                </c:pt>
                <c:pt idx="1170">
                  <c:v>-149.24799999999999</c:v>
                </c:pt>
                <c:pt idx="1171">
                  <c:v>-149.10400000000001</c:v>
                </c:pt>
                <c:pt idx="1172">
                  <c:v>-148.959</c:v>
                </c:pt>
                <c:pt idx="1173">
                  <c:v>-148.815</c:v>
                </c:pt>
                <c:pt idx="1174">
                  <c:v>-148.67099999999999</c:v>
                </c:pt>
                <c:pt idx="1175">
                  <c:v>-148.52699999999999</c:v>
                </c:pt>
                <c:pt idx="1176">
                  <c:v>-148.38300000000001</c:v>
                </c:pt>
                <c:pt idx="1177">
                  <c:v>-148.239</c:v>
                </c:pt>
                <c:pt idx="1178">
                  <c:v>-148.095</c:v>
                </c:pt>
                <c:pt idx="1179">
                  <c:v>-147.94999999999999</c:v>
                </c:pt>
                <c:pt idx="1180">
                  <c:v>-147.80600000000001</c:v>
                </c:pt>
                <c:pt idx="1181">
                  <c:v>-147.66200000000001</c:v>
                </c:pt>
                <c:pt idx="1182">
                  <c:v>-147.518</c:v>
                </c:pt>
                <c:pt idx="1183">
                  <c:v>-147.374</c:v>
                </c:pt>
                <c:pt idx="1184">
                  <c:v>-147.22999999999999</c:v>
                </c:pt>
                <c:pt idx="1185">
                  <c:v>-147.08600000000001</c:v>
                </c:pt>
                <c:pt idx="1186">
                  <c:v>-146.94200000000001</c:v>
                </c:pt>
                <c:pt idx="1187">
                  <c:v>-146.798</c:v>
                </c:pt>
                <c:pt idx="1188">
                  <c:v>-146.65299999999999</c:v>
                </c:pt>
                <c:pt idx="1189">
                  <c:v>-146.50899999999999</c:v>
                </c:pt>
                <c:pt idx="1190">
                  <c:v>-146.36500000000001</c:v>
                </c:pt>
                <c:pt idx="1191">
                  <c:v>-146.221</c:v>
                </c:pt>
                <c:pt idx="1192">
                  <c:v>-146.077</c:v>
                </c:pt>
                <c:pt idx="1193">
                  <c:v>-145.93299999999999</c:v>
                </c:pt>
                <c:pt idx="1194">
                  <c:v>-145.78899999999999</c:v>
                </c:pt>
                <c:pt idx="1195">
                  <c:v>-145.64500000000001</c:v>
                </c:pt>
                <c:pt idx="1196">
                  <c:v>-145.501</c:v>
                </c:pt>
                <c:pt idx="1197">
                  <c:v>-145.357</c:v>
                </c:pt>
                <c:pt idx="1198">
                  <c:v>-145.21299999999999</c:v>
                </c:pt>
                <c:pt idx="1199">
                  <c:v>-145.06899999999999</c:v>
                </c:pt>
                <c:pt idx="1200">
                  <c:v>-144.92500000000001</c:v>
                </c:pt>
                <c:pt idx="1201">
                  <c:v>-144.78100000000001</c:v>
                </c:pt>
                <c:pt idx="1202">
                  <c:v>-144.637</c:v>
                </c:pt>
                <c:pt idx="1203">
                  <c:v>-144.49299999999999</c:v>
                </c:pt>
                <c:pt idx="1204">
                  <c:v>-144.34899999999999</c:v>
                </c:pt>
                <c:pt idx="1205">
                  <c:v>-144.20500000000001</c:v>
                </c:pt>
                <c:pt idx="1206">
                  <c:v>-144.06100000000001</c:v>
                </c:pt>
                <c:pt idx="1207">
                  <c:v>-143.917</c:v>
                </c:pt>
                <c:pt idx="1208">
                  <c:v>-143.773</c:v>
                </c:pt>
                <c:pt idx="1209">
                  <c:v>-143.62899999999999</c:v>
                </c:pt>
                <c:pt idx="1210">
                  <c:v>-143.48500000000001</c:v>
                </c:pt>
                <c:pt idx="1211">
                  <c:v>-143.34100000000001</c:v>
                </c:pt>
                <c:pt idx="1212">
                  <c:v>-143.197</c:v>
                </c:pt>
                <c:pt idx="1213">
                  <c:v>-143.053</c:v>
                </c:pt>
                <c:pt idx="1214">
                  <c:v>-142.90899999999999</c:v>
                </c:pt>
                <c:pt idx="1215">
                  <c:v>-142.76499999999999</c:v>
                </c:pt>
                <c:pt idx="1216">
                  <c:v>-142.62100000000001</c:v>
                </c:pt>
                <c:pt idx="1217">
                  <c:v>-142.477</c:v>
                </c:pt>
                <c:pt idx="1218">
                  <c:v>-142.333</c:v>
                </c:pt>
                <c:pt idx="1219">
                  <c:v>-142.18899999999999</c:v>
                </c:pt>
                <c:pt idx="1220">
                  <c:v>-142.04499999999999</c:v>
                </c:pt>
                <c:pt idx="1221">
                  <c:v>-141.90100000000001</c:v>
                </c:pt>
                <c:pt idx="1222">
                  <c:v>-141.75700000000001</c:v>
                </c:pt>
                <c:pt idx="1223">
                  <c:v>-141.613</c:v>
                </c:pt>
                <c:pt idx="1224">
                  <c:v>-141.46899999999999</c:v>
                </c:pt>
                <c:pt idx="1225">
                  <c:v>-141.32599999999999</c:v>
                </c:pt>
                <c:pt idx="1226">
                  <c:v>-141.18199999999999</c:v>
                </c:pt>
                <c:pt idx="1227">
                  <c:v>-141.03800000000001</c:v>
                </c:pt>
                <c:pt idx="1228">
                  <c:v>-140.89400000000001</c:v>
                </c:pt>
                <c:pt idx="1229">
                  <c:v>-140.75</c:v>
                </c:pt>
                <c:pt idx="1230">
                  <c:v>-140.60599999999999</c:v>
                </c:pt>
                <c:pt idx="1231">
                  <c:v>-140.46199999999999</c:v>
                </c:pt>
                <c:pt idx="1232">
                  <c:v>-140.31800000000001</c:v>
                </c:pt>
                <c:pt idx="1233">
                  <c:v>-140.17400000000001</c:v>
                </c:pt>
                <c:pt idx="1234">
                  <c:v>-140.03</c:v>
                </c:pt>
                <c:pt idx="1235">
                  <c:v>-139.887</c:v>
                </c:pt>
                <c:pt idx="1236">
                  <c:v>-139.74299999999999</c:v>
                </c:pt>
                <c:pt idx="1237">
                  <c:v>-139.59899999999999</c:v>
                </c:pt>
                <c:pt idx="1238">
                  <c:v>-139.45500000000001</c:v>
                </c:pt>
                <c:pt idx="1239">
                  <c:v>-139.31100000000001</c:v>
                </c:pt>
                <c:pt idx="1240">
                  <c:v>-139.167</c:v>
                </c:pt>
                <c:pt idx="1241">
                  <c:v>-139.024</c:v>
                </c:pt>
                <c:pt idx="1242">
                  <c:v>-138.88</c:v>
                </c:pt>
                <c:pt idx="1243">
                  <c:v>-138.73599999999999</c:v>
                </c:pt>
                <c:pt idx="1244">
                  <c:v>-138.59200000000001</c:v>
                </c:pt>
                <c:pt idx="1245">
                  <c:v>-138.44800000000001</c:v>
                </c:pt>
                <c:pt idx="1246">
                  <c:v>-138.304</c:v>
                </c:pt>
                <c:pt idx="1247">
                  <c:v>-138.161</c:v>
                </c:pt>
                <c:pt idx="1248">
                  <c:v>-138.017</c:v>
                </c:pt>
                <c:pt idx="1249">
                  <c:v>-137.87299999999999</c:v>
                </c:pt>
                <c:pt idx="1250">
                  <c:v>-137.72900000000001</c:v>
                </c:pt>
                <c:pt idx="1251">
                  <c:v>-137.58500000000001</c:v>
                </c:pt>
                <c:pt idx="1252">
                  <c:v>-137.44200000000001</c:v>
                </c:pt>
                <c:pt idx="1253">
                  <c:v>-137.298</c:v>
                </c:pt>
                <c:pt idx="1254">
                  <c:v>-137.154</c:v>
                </c:pt>
                <c:pt idx="1255">
                  <c:v>-137.01</c:v>
                </c:pt>
                <c:pt idx="1256">
                  <c:v>-136.86699999999999</c:v>
                </c:pt>
                <c:pt idx="1257">
                  <c:v>-136.72300000000001</c:v>
                </c:pt>
                <c:pt idx="1258">
                  <c:v>-136.57900000000001</c:v>
                </c:pt>
                <c:pt idx="1259">
                  <c:v>-136.435</c:v>
                </c:pt>
                <c:pt idx="1260">
                  <c:v>-136.292</c:v>
                </c:pt>
                <c:pt idx="1261">
                  <c:v>-136.148</c:v>
                </c:pt>
                <c:pt idx="1262">
                  <c:v>-136.00399999999999</c:v>
                </c:pt>
                <c:pt idx="1263">
                  <c:v>-135.86000000000001</c:v>
                </c:pt>
                <c:pt idx="1264">
                  <c:v>-135.71700000000001</c:v>
                </c:pt>
                <c:pt idx="1265">
                  <c:v>-135.57300000000001</c:v>
                </c:pt>
                <c:pt idx="1266">
                  <c:v>-135.429</c:v>
                </c:pt>
                <c:pt idx="1267">
                  <c:v>-135.285</c:v>
                </c:pt>
                <c:pt idx="1268">
                  <c:v>-135.142</c:v>
                </c:pt>
                <c:pt idx="1269">
                  <c:v>-134.99799999999999</c:v>
                </c:pt>
                <c:pt idx="1270">
                  <c:v>-134.85400000000001</c:v>
                </c:pt>
                <c:pt idx="1271">
                  <c:v>-134.71100000000001</c:v>
                </c:pt>
                <c:pt idx="1272">
                  <c:v>-134.56700000000001</c:v>
                </c:pt>
                <c:pt idx="1273">
                  <c:v>-134.423</c:v>
                </c:pt>
                <c:pt idx="1274">
                  <c:v>-134.28</c:v>
                </c:pt>
                <c:pt idx="1275">
                  <c:v>-134.136</c:v>
                </c:pt>
                <c:pt idx="1276">
                  <c:v>-133.99199999999999</c:v>
                </c:pt>
                <c:pt idx="1277">
                  <c:v>-133.84899999999999</c:v>
                </c:pt>
                <c:pt idx="1278">
                  <c:v>-133.70500000000001</c:v>
                </c:pt>
                <c:pt idx="1279">
                  <c:v>-133.56100000000001</c:v>
                </c:pt>
                <c:pt idx="1280">
                  <c:v>-133.41800000000001</c:v>
                </c:pt>
                <c:pt idx="1281">
                  <c:v>-133.274</c:v>
                </c:pt>
                <c:pt idx="1282">
                  <c:v>-133.13</c:v>
                </c:pt>
                <c:pt idx="1283">
                  <c:v>-132.98699999999999</c:v>
                </c:pt>
                <c:pt idx="1284">
                  <c:v>-132.84299999999999</c:v>
                </c:pt>
                <c:pt idx="1285">
                  <c:v>-132.69999999999999</c:v>
                </c:pt>
                <c:pt idx="1286">
                  <c:v>-132.55600000000001</c:v>
                </c:pt>
                <c:pt idx="1287">
                  <c:v>-132.41200000000001</c:v>
                </c:pt>
                <c:pt idx="1288">
                  <c:v>-132.26900000000001</c:v>
                </c:pt>
                <c:pt idx="1289">
                  <c:v>-132.125</c:v>
                </c:pt>
                <c:pt idx="1290">
                  <c:v>-131.98099999999999</c:v>
                </c:pt>
                <c:pt idx="1291">
                  <c:v>-131.83799999999999</c:v>
                </c:pt>
                <c:pt idx="1292">
                  <c:v>-131.69399999999999</c:v>
                </c:pt>
                <c:pt idx="1293">
                  <c:v>-131.55099999999999</c:v>
                </c:pt>
                <c:pt idx="1294">
                  <c:v>-131.40700000000001</c:v>
                </c:pt>
                <c:pt idx="1295">
                  <c:v>-131.26400000000001</c:v>
                </c:pt>
                <c:pt idx="1296">
                  <c:v>-131.12</c:v>
                </c:pt>
                <c:pt idx="1297">
                  <c:v>-130.976</c:v>
                </c:pt>
                <c:pt idx="1298">
                  <c:v>-130.833</c:v>
                </c:pt>
                <c:pt idx="1299">
                  <c:v>-130.68899999999999</c:v>
                </c:pt>
                <c:pt idx="1300">
                  <c:v>-130.54599999999999</c:v>
                </c:pt>
                <c:pt idx="1301">
                  <c:v>-130.40199999999999</c:v>
                </c:pt>
                <c:pt idx="1302">
                  <c:v>-130.25899999999999</c:v>
                </c:pt>
                <c:pt idx="1303">
                  <c:v>-130.11500000000001</c:v>
                </c:pt>
                <c:pt idx="1304">
                  <c:v>-129.97200000000001</c:v>
                </c:pt>
                <c:pt idx="1305">
                  <c:v>-129.828</c:v>
                </c:pt>
                <c:pt idx="1306">
                  <c:v>-129.685</c:v>
                </c:pt>
                <c:pt idx="1307">
                  <c:v>-129.541</c:v>
                </c:pt>
                <c:pt idx="1308">
                  <c:v>-129.398</c:v>
                </c:pt>
                <c:pt idx="1309">
                  <c:v>-129.25399999999999</c:v>
                </c:pt>
                <c:pt idx="1310">
                  <c:v>-129.11099999999999</c:v>
                </c:pt>
                <c:pt idx="1311">
                  <c:v>-128.96700000000001</c:v>
                </c:pt>
                <c:pt idx="1312">
                  <c:v>-128.82400000000001</c:v>
                </c:pt>
                <c:pt idx="1313">
                  <c:v>-128.68</c:v>
                </c:pt>
                <c:pt idx="1314">
                  <c:v>-128.53700000000001</c:v>
                </c:pt>
                <c:pt idx="1315">
                  <c:v>-128.393</c:v>
                </c:pt>
                <c:pt idx="1316">
                  <c:v>-128.25</c:v>
                </c:pt>
                <c:pt idx="1317">
                  <c:v>-128.10599999999999</c:v>
                </c:pt>
                <c:pt idx="1318">
                  <c:v>-127.96299999999999</c:v>
                </c:pt>
                <c:pt idx="1319">
                  <c:v>-127.819</c:v>
                </c:pt>
                <c:pt idx="1320">
                  <c:v>-127.676</c:v>
                </c:pt>
                <c:pt idx="1321">
                  <c:v>-127.532</c:v>
                </c:pt>
                <c:pt idx="1322">
                  <c:v>-127.389</c:v>
                </c:pt>
                <c:pt idx="1323">
                  <c:v>-127.246</c:v>
                </c:pt>
                <c:pt idx="1324">
                  <c:v>-127.102</c:v>
                </c:pt>
                <c:pt idx="1325">
                  <c:v>-126.959</c:v>
                </c:pt>
                <c:pt idx="1326">
                  <c:v>-126.815</c:v>
                </c:pt>
                <c:pt idx="1327">
                  <c:v>-126.672</c:v>
                </c:pt>
                <c:pt idx="1328">
                  <c:v>-126.529</c:v>
                </c:pt>
                <c:pt idx="1329">
                  <c:v>-126.38500000000001</c:v>
                </c:pt>
                <c:pt idx="1330">
                  <c:v>-126.242</c:v>
                </c:pt>
                <c:pt idx="1331">
                  <c:v>-126.098</c:v>
                </c:pt>
                <c:pt idx="1332">
                  <c:v>-125.955</c:v>
                </c:pt>
                <c:pt idx="1333">
                  <c:v>-125.812</c:v>
                </c:pt>
                <c:pt idx="1334">
                  <c:v>-125.66800000000001</c:v>
                </c:pt>
                <c:pt idx="1335">
                  <c:v>-125.52500000000001</c:v>
                </c:pt>
                <c:pt idx="1336">
                  <c:v>-125.38200000000001</c:v>
                </c:pt>
                <c:pt idx="1337">
                  <c:v>-125.238</c:v>
                </c:pt>
                <c:pt idx="1338">
                  <c:v>-125.095</c:v>
                </c:pt>
                <c:pt idx="1339">
                  <c:v>-124.95099999999999</c:v>
                </c:pt>
                <c:pt idx="1340">
                  <c:v>-124.80800000000001</c:v>
                </c:pt>
                <c:pt idx="1341">
                  <c:v>-124.66500000000001</c:v>
                </c:pt>
                <c:pt idx="1342">
                  <c:v>-124.521</c:v>
                </c:pt>
                <c:pt idx="1343">
                  <c:v>-124.378</c:v>
                </c:pt>
                <c:pt idx="1344">
                  <c:v>-124.235</c:v>
                </c:pt>
                <c:pt idx="1345">
                  <c:v>-124.092</c:v>
                </c:pt>
                <c:pt idx="1346">
                  <c:v>-123.94799999999999</c:v>
                </c:pt>
                <c:pt idx="1347">
                  <c:v>-123.80500000000001</c:v>
                </c:pt>
                <c:pt idx="1348">
                  <c:v>-123.66200000000001</c:v>
                </c:pt>
                <c:pt idx="1349">
                  <c:v>-123.518</c:v>
                </c:pt>
                <c:pt idx="1350">
                  <c:v>-123.375</c:v>
                </c:pt>
                <c:pt idx="1351">
                  <c:v>-123.232</c:v>
                </c:pt>
                <c:pt idx="1352">
                  <c:v>-123.08799999999999</c:v>
                </c:pt>
                <c:pt idx="1353">
                  <c:v>-122.94499999999999</c:v>
                </c:pt>
                <c:pt idx="1354">
                  <c:v>-122.80200000000001</c:v>
                </c:pt>
                <c:pt idx="1355">
                  <c:v>-122.65900000000001</c:v>
                </c:pt>
                <c:pt idx="1356">
                  <c:v>-122.515</c:v>
                </c:pt>
                <c:pt idx="1357">
                  <c:v>-122.372</c:v>
                </c:pt>
                <c:pt idx="1358">
                  <c:v>-122.229</c:v>
                </c:pt>
                <c:pt idx="1359">
                  <c:v>-122.086</c:v>
                </c:pt>
                <c:pt idx="1360">
                  <c:v>-121.94199999999999</c:v>
                </c:pt>
                <c:pt idx="1361">
                  <c:v>-121.79900000000001</c:v>
                </c:pt>
                <c:pt idx="1362">
                  <c:v>-121.65600000000001</c:v>
                </c:pt>
                <c:pt idx="1363">
                  <c:v>-121.51300000000001</c:v>
                </c:pt>
                <c:pt idx="1364">
                  <c:v>-121.37</c:v>
                </c:pt>
                <c:pt idx="1365">
                  <c:v>-121.226</c:v>
                </c:pt>
                <c:pt idx="1366">
                  <c:v>-121.083</c:v>
                </c:pt>
                <c:pt idx="1367">
                  <c:v>-120.94</c:v>
                </c:pt>
                <c:pt idx="1368">
                  <c:v>-120.797</c:v>
                </c:pt>
                <c:pt idx="1369">
                  <c:v>-120.654</c:v>
                </c:pt>
                <c:pt idx="1370">
                  <c:v>-120.51</c:v>
                </c:pt>
                <c:pt idx="1371">
                  <c:v>-120.367</c:v>
                </c:pt>
                <c:pt idx="1372">
                  <c:v>-120.224</c:v>
                </c:pt>
                <c:pt idx="1373">
                  <c:v>-120.081</c:v>
                </c:pt>
                <c:pt idx="1374">
                  <c:v>-119.938</c:v>
                </c:pt>
                <c:pt idx="1375">
                  <c:v>-119.794</c:v>
                </c:pt>
                <c:pt idx="1376">
                  <c:v>-119.651</c:v>
                </c:pt>
                <c:pt idx="1377">
                  <c:v>-119.508</c:v>
                </c:pt>
                <c:pt idx="1378">
                  <c:v>-119.36499999999999</c:v>
                </c:pt>
                <c:pt idx="1379">
                  <c:v>-119.22199999999999</c:v>
                </c:pt>
                <c:pt idx="1380">
                  <c:v>-119.07899999999999</c:v>
                </c:pt>
                <c:pt idx="1381">
                  <c:v>-118.93600000000001</c:v>
                </c:pt>
                <c:pt idx="1382">
                  <c:v>-118.79300000000001</c:v>
                </c:pt>
                <c:pt idx="1383">
                  <c:v>-118.649</c:v>
                </c:pt>
                <c:pt idx="1384">
                  <c:v>-118.506</c:v>
                </c:pt>
                <c:pt idx="1385">
                  <c:v>-118.363</c:v>
                </c:pt>
                <c:pt idx="1386">
                  <c:v>-118.22</c:v>
                </c:pt>
                <c:pt idx="1387">
                  <c:v>-118.077</c:v>
                </c:pt>
                <c:pt idx="1388">
                  <c:v>-117.934</c:v>
                </c:pt>
                <c:pt idx="1389">
                  <c:v>-117.791</c:v>
                </c:pt>
                <c:pt idx="1390">
                  <c:v>-117.648</c:v>
                </c:pt>
                <c:pt idx="1391">
                  <c:v>-117.505</c:v>
                </c:pt>
                <c:pt idx="1392">
                  <c:v>-117.36199999999999</c:v>
                </c:pt>
                <c:pt idx="1393">
                  <c:v>-117.21899999999999</c:v>
                </c:pt>
                <c:pt idx="1394">
                  <c:v>-117.07599999999999</c:v>
                </c:pt>
                <c:pt idx="1395">
                  <c:v>-116.93300000000001</c:v>
                </c:pt>
                <c:pt idx="1396">
                  <c:v>-116.789</c:v>
                </c:pt>
                <c:pt idx="1397">
                  <c:v>-116.646</c:v>
                </c:pt>
                <c:pt idx="1398">
                  <c:v>-116.503</c:v>
                </c:pt>
                <c:pt idx="1399">
                  <c:v>-116.36</c:v>
                </c:pt>
                <c:pt idx="1400">
                  <c:v>-116.217</c:v>
                </c:pt>
                <c:pt idx="1401">
                  <c:v>-116.074</c:v>
                </c:pt>
                <c:pt idx="1402">
                  <c:v>-115.931</c:v>
                </c:pt>
                <c:pt idx="1403">
                  <c:v>-115.788</c:v>
                </c:pt>
                <c:pt idx="1404">
                  <c:v>-115.645</c:v>
                </c:pt>
                <c:pt idx="1405">
                  <c:v>-115.502</c:v>
                </c:pt>
                <c:pt idx="1406">
                  <c:v>-115.35899999999999</c:v>
                </c:pt>
                <c:pt idx="1407">
                  <c:v>-115.21599999999999</c:v>
                </c:pt>
                <c:pt idx="1408">
                  <c:v>-115.07299999999999</c:v>
                </c:pt>
                <c:pt idx="1409">
                  <c:v>-114.93</c:v>
                </c:pt>
                <c:pt idx="1410">
                  <c:v>-114.78700000000001</c:v>
                </c:pt>
                <c:pt idx="1411">
                  <c:v>-114.64400000000001</c:v>
                </c:pt>
                <c:pt idx="1412">
                  <c:v>-114.502</c:v>
                </c:pt>
                <c:pt idx="1413">
                  <c:v>-114.35899999999999</c:v>
                </c:pt>
                <c:pt idx="1414">
                  <c:v>-114.21599999999999</c:v>
                </c:pt>
                <c:pt idx="1415">
                  <c:v>-114.07299999999999</c:v>
                </c:pt>
                <c:pt idx="1416">
                  <c:v>-113.93</c:v>
                </c:pt>
                <c:pt idx="1417">
                  <c:v>-113.78700000000001</c:v>
                </c:pt>
                <c:pt idx="1418">
                  <c:v>-113.64400000000001</c:v>
                </c:pt>
                <c:pt idx="1419">
                  <c:v>-113.501</c:v>
                </c:pt>
                <c:pt idx="1420">
                  <c:v>-113.358</c:v>
                </c:pt>
                <c:pt idx="1421">
                  <c:v>-113.215</c:v>
                </c:pt>
                <c:pt idx="1422">
                  <c:v>-113.072</c:v>
                </c:pt>
                <c:pt idx="1423">
                  <c:v>-112.929</c:v>
                </c:pt>
                <c:pt idx="1424">
                  <c:v>-112.786</c:v>
                </c:pt>
                <c:pt idx="1425">
                  <c:v>-112.64400000000001</c:v>
                </c:pt>
                <c:pt idx="1426">
                  <c:v>-112.501</c:v>
                </c:pt>
                <c:pt idx="1427">
                  <c:v>-112.358</c:v>
                </c:pt>
                <c:pt idx="1428">
                  <c:v>-112.215</c:v>
                </c:pt>
                <c:pt idx="1429">
                  <c:v>-112.072</c:v>
                </c:pt>
                <c:pt idx="1430">
                  <c:v>-111.929</c:v>
                </c:pt>
                <c:pt idx="1431">
                  <c:v>-111.786</c:v>
                </c:pt>
                <c:pt idx="1432">
                  <c:v>-111.64400000000001</c:v>
                </c:pt>
                <c:pt idx="1433">
                  <c:v>-111.501</c:v>
                </c:pt>
                <c:pt idx="1434">
                  <c:v>-111.358</c:v>
                </c:pt>
                <c:pt idx="1435">
                  <c:v>-111.215</c:v>
                </c:pt>
                <c:pt idx="1436">
                  <c:v>-111.072</c:v>
                </c:pt>
                <c:pt idx="1437">
                  <c:v>-110.929</c:v>
                </c:pt>
                <c:pt idx="1438">
                  <c:v>-110.78700000000001</c:v>
                </c:pt>
                <c:pt idx="1439">
                  <c:v>-110.64400000000001</c:v>
                </c:pt>
                <c:pt idx="1440">
                  <c:v>-110.501</c:v>
                </c:pt>
                <c:pt idx="1441">
                  <c:v>-110.358</c:v>
                </c:pt>
                <c:pt idx="1442">
                  <c:v>-110.215</c:v>
                </c:pt>
                <c:pt idx="1443">
                  <c:v>-110.07299999999999</c:v>
                </c:pt>
                <c:pt idx="1444">
                  <c:v>-109.93</c:v>
                </c:pt>
                <c:pt idx="1445">
                  <c:v>-109.78700000000001</c:v>
                </c:pt>
                <c:pt idx="1446">
                  <c:v>-109.64400000000001</c:v>
                </c:pt>
                <c:pt idx="1447">
                  <c:v>-109.502</c:v>
                </c:pt>
                <c:pt idx="1448">
                  <c:v>-109.35899999999999</c:v>
                </c:pt>
                <c:pt idx="1449">
                  <c:v>-109.21599999999999</c:v>
                </c:pt>
                <c:pt idx="1450">
                  <c:v>-109.07299999999999</c:v>
                </c:pt>
                <c:pt idx="1451">
                  <c:v>-108.931</c:v>
                </c:pt>
                <c:pt idx="1452">
                  <c:v>-108.788</c:v>
                </c:pt>
                <c:pt idx="1453">
                  <c:v>-108.645</c:v>
                </c:pt>
                <c:pt idx="1454">
                  <c:v>-108.502</c:v>
                </c:pt>
                <c:pt idx="1455">
                  <c:v>-108.36</c:v>
                </c:pt>
                <c:pt idx="1456">
                  <c:v>-108.217</c:v>
                </c:pt>
                <c:pt idx="1457">
                  <c:v>-108.074</c:v>
                </c:pt>
                <c:pt idx="1458">
                  <c:v>-107.932</c:v>
                </c:pt>
                <c:pt idx="1459">
                  <c:v>-107.789</c:v>
                </c:pt>
                <c:pt idx="1460">
                  <c:v>-107.646</c:v>
                </c:pt>
                <c:pt idx="1461">
                  <c:v>-107.503</c:v>
                </c:pt>
                <c:pt idx="1462">
                  <c:v>-107.361</c:v>
                </c:pt>
                <c:pt idx="1463">
                  <c:v>-107.218</c:v>
                </c:pt>
                <c:pt idx="1464">
                  <c:v>-107.075</c:v>
                </c:pt>
                <c:pt idx="1465">
                  <c:v>-106.93300000000001</c:v>
                </c:pt>
                <c:pt idx="1466">
                  <c:v>-106.79</c:v>
                </c:pt>
                <c:pt idx="1467">
                  <c:v>-106.64700000000001</c:v>
                </c:pt>
                <c:pt idx="1468">
                  <c:v>-106.505</c:v>
                </c:pt>
                <c:pt idx="1469">
                  <c:v>-106.36199999999999</c:v>
                </c:pt>
                <c:pt idx="1470">
                  <c:v>-106.22</c:v>
                </c:pt>
                <c:pt idx="1471">
                  <c:v>-106.077</c:v>
                </c:pt>
                <c:pt idx="1472">
                  <c:v>-105.934</c:v>
                </c:pt>
                <c:pt idx="1473">
                  <c:v>-105.792</c:v>
                </c:pt>
                <c:pt idx="1474">
                  <c:v>-105.649</c:v>
                </c:pt>
                <c:pt idx="1475">
                  <c:v>-105.50700000000001</c:v>
                </c:pt>
                <c:pt idx="1476">
                  <c:v>-105.364</c:v>
                </c:pt>
                <c:pt idx="1477">
                  <c:v>-105.221</c:v>
                </c:pt>
                <c:pt idx="1478">
                  <c:v>-105.07899999999999</c:v>
                </c:pt>
                <c:pt idx="1479">
                  <c:v>-104.93600000000001</c:v>
                </c:pt>
                <c:pt idx="1480">
                  <c:v>-104.794</c:v>
                </c:pt>
                <c:pt idx="1481">
                  <c:v>-104.651</c:v>
                </c:pt>
                <c:pt idx="1482">
                  <c:v>-104.508</c:v>
                </c:pt>
                <c:pt idx="1483">
                  <c:v>-104.366</c:v>
                </c:pt>
                <c:pt idx="1484">
                  <c:v>-104.223</c:v>
                </c:pt>
                <c:pt idx="1485">
                  <c:v>-104.081</c:v>
                </c:pt>
                <c:pt idx="1486">
                  <c:v>-103.938</c:v>
                </c:pt>
                <c:pt idx="1487">
                  <c:v>-103.79600000000001</c:v>
                </c:pt>
                <c:pt idx="1488">
                  <c:v>-103.65300000000001</c:v>
                </c:pt>
                <c:pt idx="1489">
                  <c:v>-103.511</c:v>
                </c:pt>
                <c:pt idx="1490">
                  <c:v>-103.36799999999999</c:v>
                </c:pt>
                <c:pt idx="1491">
                  <c:v>-103.226</c:v>
                </c:pt>
                <c:pt idx="1492">
                  <c:v>-103.083</c:v>
                </c:pt>
                <c:pt idx="1493">
                  <c:v>-102.941</c:v>
                </c:pt>
                <c:pt idx="1494">
                  <c:v>-102.798</c:v>
                </c:pt>
                <c:pt idx="1495">
                  <c:v>-102.65600000000001</c:v>
                </c:pt>
                <c:pt idx="1496">
                  <c:v>-102.51300000000001</c:v>
                </c:pt>
                <c:pt idx="1497">
                  <c:v>-102.371</c:v>
                </c:pt>
                <c:pt idx="1498">
                  <c:v>-102.22799999999999</c:v>
                </c:pt>
                <c:pt idx="1499">
                  <c:v>-102.086</c:v>
                </c:pt>
                <c:pt idx="1500">
                  <c:v>-101.943</c:v>
                </c:pt>
                <c:pt idx="1501">
                  <c:v>-101.801</c:v>
                </c:pt>
                <c:pt idx="1502">
                  <c:v>-101.658</c:v>
                </c:pt>
                <c:pt idx="1503">
                  <c:v>-101.51600000000001</c:v>
                </c:pt>
                <c:pt idx="1504">
                  <c:v>-101.374</c:v>
                </c:pt>
                <c:pt idx="1505">
                  <c:v>-101.23099999999999</c:v>
                </c:pt>
                <c:pt idx="1506">
                  <c:v>-101.089</c:v>
                </c:pt>
                <c:pt idx="1507">
                  <c:v>-100.946</c:v>
                </c:pt>
                <c:pt idx="1508">
                  <c:v>-100.804</c:v>
                </c:pt>
                <c:pt idx="1509">
                  <c:v>-100.661</c:v>
                </c:pt>
                <c:pt idx="1510">
                  <c:v>-100.51900000000001</c:v>
                </c:pt>
                <c:pt idx="1511">
                  <c:v>-100.377</c:v>
                </c:pt>
                <c:pt idx="1512">
                  <c:v>-100.23399999999999</c:v>
                </c:pt>
                <c:pt idx="1513">
                  <c:v>-100.092</c:v>
                </c:pt>
                <c:pt idx="1514">
                  <c:v>-99.9495</c:v>
                </c:pt>
                <c:pt idx="1515">
                  <c:v>-99.807199999999995</c:v>
                </c:pt>
                <c:pt idx="1516">
                  <c:v>-99.6648</c:v>
                </c:pt>
                <c:pt idx="1517">
                  <c:v>-99.522400000000005</c:v>
                </c:pt>
                <c:pt idx="1518">
                  <c:v>-99.380099999999999</c:v>
                </c:pt>
                <c:pt idx="1519">
                  <c:v>-99.237700000000004</c:v>
                </c:pt>
                <c:pt idx="1520">
                  <c:v>-99.095399999999998</c:v>
                </c:pt>
                <c:pt idx="1521">
                  <c:v>-98.953100000000006</c:v>
                </c:pt>
                <c:pt idx="1522">
                  <c:v>-98.810699999999997</c:v>
                </c:pt>
                <c:pt idx="1523">
                  <c:v>-98.668400000000005</c:v>
                </c:pt>
                <c:pt idx="1524">
                  <c:v>-98.5261</c:v>
                </c:pt>
                <c:pt idx="1525">
                  <c:v>-98.383799999999994</c:v>
                </c:pt>
                <c:pt idx="1526">
                  <c:v>-98.241500000000002</c:v>
                </c:pt>
                <c:pt idx="1527">
                  <c:v>-98.099199999999996</c:v>
                </c:pt>
                <c:pt idx="1528">
                  <c:v>-97.956900000000005</c:v>
                </c:pt>
                <c:pt idx="1529">
                  <c:v>-97.814599999999999</c:v>
                </c:pt>
                <c:pt idx="1530">
                  <c:v>-97.672300000000007</c:v>
                </c:pt>
                <c:pt idx="1531">
                  <c:v>-97.53</c:v>
                </c:pt>
                <c:pt idx="1532">
                  <c:v>-97.387799999999999</c:v>
                </c:pt>
                <c:pt idx="1533">
                  <c:v>-97.245500000000007</c:v>
                </c:pt>
                <c:pt idx="1534">
                  <c:v>-97.103300000000004</c:v>
                </c:pt>
                <c:pt idx="1535">
                  <c:v>-96.960999999999999</c:v>
                </c:pt>
                <c:pt idx="1536">
                  <c:v>-96.818799999999996</c:v>
                </c:pt>
                <c:pt idx="1537">
                  <c:v>-96.676500000000004</c:v>
                </c:pt>
                <c:pt idx="1538">
                  <c:v>-96.534300000000002</c:v>
                </c:pt>
                <c:pt idx="1539">
                  <c:v>-96.392099999999999</c:v>
                </c:pt>
                <c:pt idx="1540">
                  <c:v>-96.249799999999993</c:v>
                </c:pt>
                <c:pt idx="1541">
                  <c:v>-96.107600000000005</c:v>
                </c:pt>
                <c:pt idx="1542">
                  <c:v>-95.965400000000002</c:v>
                </c:pt>
                <c:pt idx="1543">
                  <c:v>-95.8232</c:v>
                </c:pt>
                <c:pt idx="1544">
                  <c:v>-95.680999999999997</c:v>
                </c:pt>
                <c:pt idx="1545">
                  <c:v>-95.538799999999995</c:v>
                </c:pt>
                <c:pt idx="1546">
                  <c:v>-95.396600000000007</c:v>
                </c:pt>
                <c:pt idx="1547">
                  <c:v>-95.254499999999993</c:v>
                </c:pt>
                <c:pt idx="1548">
                  <c:v>-95.112300000000005</c:v>
                </c:pt>
                <c:pt idx="1549">
                  <c:v>-94.970100000000002</c:v>
                </c:pt>
                <c:pt idx="1550">
                  <c:v>-94.8279</c:v>
                </c:pt>
                <c:pt idx="1551">
                  <c:v>-94.6858</c:v>
                </c:pt>
                <c:pt idx="1552">
                  <c:v>-94.543599999999998</c:v>
                </c:pt>
                <c:pt idx="1553">
                  <c:v>-94.401499999999999</c:v>
                </c:pt>
                <c:pt idx="1554">
                  <c:v>-94.259399999999999</c:v>
                </c:pt>
                <c:pt idx="1555">
                  <c:v>-94.117199999999997</c:v>
                </c:pt>
                <c:pt idx="1556">
                  <c:v>-93.975099999999998</c:v>
                </c:pt>
                <c:pt idx="1557">
                  <c:v>-93.832999999999998</c:v>
                </c:pt>
                <c:pt idx="1558">
                  <c:v>-93.690899999999999</c:v>
                </c:pt>
                <c:pt idx="1559">
                  <c:v>-93.5488</c:v>
                </c:pt>
                <c:pt idx="1560">
                  <c:v>-93.406700000000001</c:v>
                </c:pt>
                <c:pt idx="1561">
                  <c:v>-93.264600000000002</c:v>
                </c:pt>
                <c:pt idx="1562">
                  <c:v>-93.122500000000002</c:v>
                </c:pt>
                <c:pt idx="1563">
                  <c:v>-92.980400000000003</c:v>
                </c:pt>
                <c:pt idx="1564">
                  <c:v>-92.838300000000004</c:v>
                </c:pt>
                <c:pt idx="1565">
                  <c:v>-92.696200000000005</c:v>
                </c:pt>
                <c:pt idx="1566">
                  <c:v>-92.554199999999994</c:v>
                </c:pt>
                <c:pt idx="1567">
                  <c:v>-92.412099999999995</c:v>
                </c:pt>
                <c:pt idx="1568">
                  <c:v>-92.270099999999999</c:v>
                </c:pt>
                <c:pt idx="1569">
                  <c:v>-92.128</c:v>
                </c:pt>
                <c:pt idx="1570">
                  <c:v>-91.986000000000004</c:v>
                </c:pt>
                <c:pt idx="1571">
                  <c:v>-91.843999999999994</c:v>
                </c:pt>
                <c:pt idx="1572">
                  <c:v>-91.701899999999995</c:v>
                </c:pt>
                <c:pt idx="1573">
                  <c:v>-91.559899999999999</c:v>
                </c:pt>
                <c:pt idx="1574">
                  <c:v>-91.417900000000003</c:v>
                </c:pt>
                <c:pt idx="1575">
                  <c:v>-91.275899999999993</c:v>
                </c:pt>
                <c:pt idx="1576">
                  <c:v>-91.133899999999997</c:v>
                </c:pt>
                <c:pt idx="1577">
                  <c:v>-90.991900000000001</c:v>
                </c:pt>
                <c:pt idx="1578">
                  <c:v>-90.849900000000005</c:v>
                </c:pt>
                <c:pt idx="1579">
                  <c:v>-90.707899999999995</c:v>
                </c:pt>
                <c:pt idx="1580">
                  <c:v>-90.565899999999999</c:v>
                </c:pt>
                <c:pt idx="1581">
                  <c:v>-90.424000000000007</c:v>
                </c:pt>
                <c:pt idx="1582">
                  <c:v>-90.281999999999996</c:v>
                </c:pt>
                <c:pt idx="1583">
                  <c:v>-90.14</c:v>
                </c:pt>
                <c:pt idx="1584">
                  <c:v>-89.998099999999994</c:v>
                </c:pt>
                <c:pt idx="1585">
                  <c:v>-89.856099999999998</c:v>
                </c:pt>
                <c:pt idx="1586">
                  <c:v>-89.714200000000005</c:v>
                </c:pt>
                <c:pt idx="1587">
                  <c:v>-89.572199999999995</c:v>
                </c:pt>
                <c:pt idx="1588">
                  <c:v>-89.430300000000003</c:v>
                </c:pt>
                <c:pt idx="1589">
                  <c:v>-89.288399999999996</c:v>
                </c:pt>
                <c:pt idx="1590">
                  <c:v>-89.146500000000003</c:v>
                </c:pt>
                <c:pt idx="1591">
                  <c:v>-89.004599999999996</c:v>
                </c:pt>
                <c:pt idx="1592">
                  <c:v>-88.862700000000004</c:v>
                </c:pt>
                <c:pt idx="1593">
                  <c:v>-88.720799999999997</c:v>
                </c:pt>
                <c:pt idx="1594">
                  <c:v>-88.578900000000004</c:v>
                </c:pt>
                <c:pt idx="1595">
                  <c:v>-88.436999999999998</c:v>
                </c:pt>
                <c:pt idx="1596">
                  <c:v>-88.295100000000005</c:v>
                </c:pt>
                <c:pt idx="1597">
                  <c:v>-88.153199999999998</c:v>
                </c:pt>
                <c:pt idx="1598">
                  <c:v>-88.011399999999995</c:v>
                </c:pt>
                <c:pt idx="1599">
                  <c:v>-87.869500000000002</c:v>
                </c:pt>
                <c:pt idx="1600">
                  <c:v>-87.727599999999995</c:v>
                </c:pt>
                <c:pt idx="1601">
                  <c:v>-87.585800000000006</c:v>
                </c:pt>
                <c:pt idx="1602">
                  <c:v>-87.443899999999999</c:v>
                </c:pt>
                <c:pt idx="1603">
                  <c:v>-87.302099999999996</c:v>
                </c:pt>
                <c:pt idx="1604">
                  <c:v>-87.160300000000007</c:v>
                </c:pt>
                <c:pt idx="1605">
                  <c:v>-87.0184</c:v>
                </c:pt>
                <c:pt idx="1606">
                  <c:v>-86.876599999999996</c:v>
                </c:pt>
                <c:pt idx="1607">
                  <c:v>-86.734800000000007</c:v>
                </c:pt>
                <c:pt idx="1608">
                  <c:v>-86.593000000000004</c:v>
                </c:pt>
                <c:pt idx="1609">
                  <c:v>-86.4512</c:v>
                </c:pt>
                <c:pt idx="1610">
                  <c:v>-86.309399999999997</c:v>
                </c:pt>
                <c:pt idx="1611">
                  <c:v>-86.167599999999993</c:v>
                </c:pt>
                <c:pt idx="1612">
                  <c:v>-86.025899999999993</c:v>
                </c:pt>
                <c:pt idx="1613">
                  <c:v>-85.884100000000004</c:v>
                </c:pt>
                <c:pt idx="1614">
                  <c:v>-85.7423</c:v>
                </c:pt>
                <c:pt idx="1615">
                  <c:v>-85.6006</c:v>
                </c:pt>
                <c:pt idx="1616">
                  <c:v>-85.458799999999997</c:v>
                </c:pt>
                <c:pt idx="1617">
                  <c:v>-85.316999999999993</c:v>
                </c:pt>
                <c:pt idx="1618">
                  <c:v>-85.175299999999993</c:v>
                </c:pt>
                <c:pt idx="1619">
                  <c:v>-85.033600000000007</c:v>
                </c:pt>
                <c:pt idx="1620">
                  <c:v>-84.891800000000003</c:v>
                </c:pt>
                <c:pt idx="1621">
                  <c:v>-84.750100000000003</c:v>
                </c:pt>
                <c:pt idx="1622">
                  <c:v>-84.608400000000003</c:v>
                </c:pt>
                <c:pt idx="1623">
                  <c:v>-84.466700000000003</c:v>
                </c:pt>
                <c:pt idx="1624">
                  <c:v>-84.325000000000003</c:v>
                </c:pt>
                <c:pt idx="1625">
                  <c:v>-84.183300000000003</c:v>
                </c:pt>
                <c:pt idx="1626">
                  <c:v>-84.041600000000003</c:v>
                </c:pt>
                <c:pt idx="1627">
                  <c:v>-83.899900000000002</c:v>
                </c:pt>
                <c:pt idx="1628">
                  <c:v>-83.758200000000002</c:v>
                </c:pt>
                <c:pt idx="1629">
                  <c:v>-83.616500000000002</c:v>
                </c:pt>
                <c:pt idx="1630">
                  <c:v>-83.474900000000005</c:v>
                </c:pt>
                <c:pt idx="1631">
                  <c:v>-83.333200000000005</c:v>
                </c:pt>
                <c:pt idx="1632">
                  <c:v>-83.191599999999994</c:v>
                </c:pt>
                <c:pt idx="1633">
                  <c:v>-83.049899999999994</c:v>
                </c:pt>
                <c:pt idx="1634">
                  <c:v>-82.908299999999997</c:v>
                </c:pt>
                <c:pt idx="1635">
                  <c:v>-82.766599999999997</c:v>
                </c:pt>
                <c:pt idx="1636">
                  <c:v>-82.625</c:v>
                </c:pt>
                <c:pt idx="1637">
                  <c:v>-82.483400000000003</c:v>
                </c:pt>
                <c:pt idx="1638">
                  <c:v>-82.341800000000006</c:v>
                </c:pt>
                <c:pt idx="1639">
                  <c:v>-82.200199999999995</c:v>
                </c:pt>
                <c:pt idx="1640">
                  <c:v>-82.058599999999998</c:v>
                </c:pt>
                <c:pt idx="1641">
                  <c:v>-81.917000000000002</c:v>
                </c:pt>
                <c:pt idx="1642">
                  <c:v>-81.775400000000005</c:v>
                </c:pt>
                <c:pt idx="1643">
                  <c:v>-81.633799999999994</c:v>
                </c:pt>
                <c:pt idx="1644">
                  <c:v>-81.492199999999997</c:v>
                </c:pt>
                <c:pt idx="1645">
                  <c:v>-81.3506</c:v>
                </c:pt>
                <c:pt idx="1646">
                  <c:v>-81.209100000000007</c:v>
                </c:pt>
                <c:pt idx="1647">
                  <c:v>-81.067499999999995</c:v>
                </c:pt>
                <c:pt idx="1648">
                  <c:v>-80.926000000000002</c:v>
                </c:pt>
                <c:pt idx="1649">
                  <c:v>-80.784400000000005</c:v>
                </c:pt>
                <c:pt idx="1650">
                  <c:v>-80.642899999999997</c:v>
                </c:pt>
                <c:pt idx="1651">
                  <c:v>-80.501300000000001</c:v>
                </c:pt>
                <c:pt idx="1652">
                  <c:v>-80.359800000000007</c:v>
                </c:pt>
                <c:pt idx="1653">
                  <c:v>-80.218299999999999</c:v>
                </c:pt>
                <c:pt idx="1654">
                  <c:v>-80.076800000000006</c:v>
                </c:pt>
                <c:pt idx="1655">
                  <c:v>-79.935299999999998</c:v>
                </c:pt>
                <c:pt idx="1656">
                  <c:v>-79.793800000000005</c:v>
                </c:pt>
                <c:pt idx="1657">
                  <c:v>-79.652299999999997</c:v>
                </c:pt>
                <c:pt idx="1658">
                  <c:v>-79.510800000000003</c:v>
                </c:pt>
                <c:pt idx="1659">
                  <c:v>-79.369299999999996</c:v>
                </c:pt>
                <c:pt idx="1660">
                  <c:v>-79.227800000000002</c:v>
                </c:pt>
                <c:pt idx="1661">
                  <c:v>-79.086399999999998</c:v>
                </c:pt>
                <c:pt idx="1662">
                  <c:v>-78.944900000000004</c:v>
                </c:pt>
                <c:pt idx="1663">
                  <c:v>-78.8035</c:v>
                </c:pt>
                <c:pt idx="1664">
                  <c:v>-78.662000000000006</c:v>
                </c:pt>
                <c:pt idx="1665">
                  <c:v>-78.520600000000002</c:v>
                </c:pt>
                <c:pt idx="1666">
                  <c:v>-78.379099999999994</c:v>
                </c:pt>
                <c:pt idx="1667">
                  <c:v>-78.237700000000004</c:v>
                </c:pt>
                <c:pt idx="1668">
                  <c:v>-78.096299999999999</c:v>
                </c:pt>
                <c:pt idx="1669">
                  <c:v>-77.954800000000006</c:v>
                </c:pt>
                <c:pt idx="1670">
                  <c:v>-77.813400000000001</c:v>
                </c:pt>
                <c:pt idx="1671">
                  <c:v>-77.671999999999997</c:v>
                </c:pt>
                <c:pt idx="1672">
                  <c:v>-77.530600000000007</c:v>
                </c:pt>
                <c:pt idx="1673">
                  <c:v>-77.389300000000006</c:v>
                </c:pt>
                <c:pt idx="1674">
                  <c:v>-77.247900000000001</c:v>
                </c:pt>
                <c:pt idx="1675">
                  <c:v>-77.106499999999997</c:v>
                </c:pt>
                <c:pt idx="1676">
                  <c:v>-76.965100000000007</c:v>
                </c:pt>
                <c:pt idx="1677">
                  <c:v>-76.823700000000002</c:v>
                </c:pt>
                <c:pt idx="1678">
                  <c:v>-76.682400000000001</c:v>
                </c:pt>
                <c:pt idx="1679">
                  <c:v>-76.540999999999997</c:v>
                </c:pt>
                <c:pt idx="1680">
                  <c:v>-76.399699999999996</c:v>
                </c:pt>
                <c:pt idx="1681">
                  <c:v>-76.258300000000006</c:v>
                </c:pt>
                <c:pt idx="1682">
                  <c:v>-76.117000000000004</c:v>
                </c:pt>
                <c:pt idx="1683">
                  <c:v>-75.975700000000003</c:v>
                </c:pt>
                <c:pt idx="1684">
                  <c:v>-75.834400000000002</c:v>
                </c:pt>
                <c:pt idx="1685">
                  <c:v>-75.693100000000001</c:v>
                </c:pt>
                <c:pt idx="1686">
                  <c:v>-75.5518</c:v>
                </c:pt>
                <c:pt idx="1687">
                  <c:v>-75.410399999999996</c:v>
                </c:pt>
                <c:pt idx="1688">
                  <c:v>-75.269199999999998</c:v>
                </c:pt>
                <c:pt idx="1689">
                  <c:v>-75.127899999999997</c:v>
                </c:pt>
                <c:pt idx="1690">
                  <c:v>-74.986599999999996</c:v>
                </c:pt>
                <c:pt idx="1691">
                  <c:v>-74.845299999999995</c:v>
                </c:pt>
                <c:pt idx="1692">
                  <c:v>-74.704099999999997</c:v>
                </c:pt>
                <c:pt idx="1693">
                  <c:v>-74.562799999999996</c:v>
                </c:pt>
                <c:pt idx="1694">
                  <c:v>-74.421499999999995</c:v>
                </c:pt>
                <c:pt idx="1695">
                  <c:v>-74.280299999999997</c:v>
                </c:pt>
                <c:pt idx="1696">
                  <c:v>-74.139099999999999</c:v>
                </c:pt>
                <c:pt idx="1697">
                  <c:v>-73.997799999999998</c:v>
                </c:pt>
                <c:pt idx="1698">
                  <c:v>-73.8566</c:v>
                </c:pt>
                <c:pt idx="1699">
                  <c:v>-73.715400000000002</c:v>
                </c:pt>
                <c:pt idx="1700">
                  <c:v>-73.574200000000005</c:v>
                </c:pt>
                <c:pt idx="1701">
                  <c:v>-73.433000000000007</c:v>
                </c:pt>
                <c:pt idx="1702">
                  <c:v>-73.291700000000006</c:v>
                </c:pt>
                <c:pt idx="1703">
                  <c:v>-73.150599999999997</c:v>
                </c:pt>
                <c:pt idx="1704">
                  <c:v>-73.009399999999999</c:v>
                </c:pt>
                <c:pt idx="1705">
                  <c:v>-72.868200000000002</c:v>
                </c:pt>
                <c:pt idx="1706">
                  <c:v>-72.727000000000004</c:v>
                </c:pt>
                <c:pt idx="1707">
                  <c:v>-72.585899999999995</c:v>
                </c:pt>
                <c:pt idx="1708">
                  <c:v>-72.444699999999997</c:v>
                </c:pt>
                <c:pt idx="1709">
                  <c:v>-72.3035</c:v>
                </c:pt>
                <c:pt idx="1710">
                  <c:v>-72.162400000000005</c:v>
                </c:pt>
                <c:pt idx="1711">
                  <c:v>-72.021199999999993</c:v>
                </c:pt>
                <c:pt idx="1712">
                  <c:v>-71.880099999999999</c:v>
                </c:pt>
                <c:pt idx="1713">
                  <c:v>-71.739000000000004</c:v>
                </c:pt>
                <c:pt idx="1714">
                  <c:v>-71.597899999999996</c:v>
                </c:pt>
                <c:pt idx="1715">
                  <c:v>-71.456800000000001</c:v>
                </c:pt>
                <c:pt idx="1716">
                  <c:v>-71.315600000000003</c:v>
                </c:pt>
                <c:pt idx="1717">
                  <c:v>-71.174499999999995</c:v>
                </c:pt>
                <c:pt idx="1718">
                  <c:v>-71.0334</c:v>
                </c:pt>
                <c:pt idx="1719">
                  <c:v>-70.892300000000006</c:v>
                </c:pt>
                <c:pt idx="1720">
                  <c:v>-70.751300000000001</c:v>
                </c:pt>
                <c:pt idx="1721">
                  <c:v>-70.610200000000006</c:v>
                </c:pt>
                <c:pt idx="1722">
                  <c:v>-70.469099999999997</c:v>
                </c:pt>
                <c:pt idx="1723">
                  <c:v>-70.328100000000006</c:v>
                </c:pt>
                <c:pt idx="1724">
                  <c:v>-70.186999999999998</c:v>
                </c:pt>
                <c:pt idx="1725">
                  <c:v>-70.046000000000006</c:v>
                </c:pt>
                <c:pt idx="1726">
                  <c:v>-69.904899999999998</c:v>
                </c:pt>
                <c:pt idx="1727">
                  <c:v>-69.763900000000007</c:v>
                </c:pt>
                <c:pt idx="1728">
                  <c:v>-69.622900000000001</c:v>
                </c:pt>
                <c:pt idx="1729">
                  <c:v>-69.481800000000007</c:v>
                </c:pt>
                <c:pt idx="1730">
                  <c:v>-69.340800000000002</c:v>
                </c:pt>
                <c:pt idx="1731">
                  <c:v>-69.199799999999996</c:v>
                </c:pt>
                <c:pt idx="1732">
                  <c:v>-69.058800000000005</c:v>
                </c:pt>
                <c:pt idx="1733">
                  <c:v>-68.9178</c:v>
                </c:pt>
                <c:pt idx="1734">
                  <c:v>-68.776799999999994</c:v>
                </c:pt>
                <c:pt idx="1735">
                  <c:v>-68.635900000000007</c:v>
                </c:pt>
                <c:pt idx="1736">
                  <c:v>-68.494900000000001</c:v>
                </c:pt>
                <c:pt idx="1737">
                  <c:v>-68.353899999999996</c:v>
                </c:pt>
                <c:pt idx="1738">
                  <c:v>-68.212999999999994</c:v>
                </c:pt>
                <c:pt idx="1739">
                  <c:v>-68.072000000000003</c:v>
                </c:pt>
                <c:pt idx="1740">
                  <c:v>-67.931100000000001</c:v>
                </c:pt>
                <c:pt idx="1741">
                  <c:v>-67.790099999999995</c:v>
                </c:pt>
                <c:pt idx="1742">
                  <c:v>-67.649199999999993</c:v>
                </c:pt>
                <c:pt idx="1743">
                  <c:v>-67.508300000000006</c:v>
                </c:pt>
                <c:pt idx="1744">
                  <c:v>-67.3673</c:v>
                </c:pt>
                <c:pt idx="1745">
                  <c:v>-67.226399999999998</c:v>
                </c:pt>
                <c:pt idx="1746">
                  <c:v>-67.085499999999996</c:v>
                </c:pt>
                <c:pt idx="1747">
                  <c:v>-66.944599999999994</c:v>
                </c:pt>
                <c:pt idx="1748">
                  <c:v>-66.803700000000006</c:v>
                </c:pt>
                <c:pt idx="1749">
                  <c:v>-66.662899999999993</c:v>
                </c:pt>
                <c:pt idx="1750">
                  <c:v>-66.522000000000006</c:v>
                </c:pt>
                <c:pt idx="1751">
                  <c:v>-66.381100000000004</c:v>
                </c:pt>
                <c:pt idx="1752">
                  <c:v>-66.240200000000002</c:v>
                </c:pt>
                <c:pt idx="1753">
                  <c:v>-66.099400000000003</c:v>
                </c:pt>
                <c:pt idx="1754">
                  <c:v>-65.958500000000001</c:v>
                </c:pt>
                <c:pt idx="1755">
                  <c:v>-65.817700000000002</c:v>
                </c:pt>
                <c:pt idx="1756">
                  <c:v>-65.6768</c:v>
                </c:pt>
                <c:pt idx="1757">
                  <c:v>-65.536000000000001</c:v>
                </c:pt>
                <c:pt idx="1758">
                  <c:v>-65.395200000000003</c:v>
                </c:pt>
                <c:pt idx="1759">
                  <c:v>-65.254400000000004</c:v>
                </c:pt>
                <c:pt idx="1760">
                  <c:v>-65.113500000000002</c:v>
                </c:pt>
                <c:pt idx="1761">
                  <c:v>-64.972700000000003</c:v>
                </c:pt>
                <c:pt idx="1762">
                  <c:v>-64.831999999999994</c:v>
                </c:pt>
                <c:pt idx="1763">
                  <c:v>-64.691199999999995</c:v>
                </c:pt>
                <c:pt idx="1764">
                  <c:v>-64.550399999999996</c:v>
                </c:pt>
                <c:pt idx="1765">
                  <c:v>-64.409599999999998</c:v>
                </c:pt>
                <c:pt idx="1766">
                  <c:v>-64.268799999999999</c:v>
                </c:pt>
                <c:pt idx="1767">
                  <c:v>-64.128100000000003</c:v>
                </c:pt>
                <c:pt idx="1768">
                  <c:v>-63.987299999999998</c:v>
                </c:pt>
                <c:pt idx="1769">
                  <c:v>-63.846600000000002</c:v>
                </c:pt>
                <c:pt idx="1770">
                  <c:v>-63.705800000000004</c:v>
                </c:pt>
                <c:pt idx="1771">
                  <c:v>-63.565100000000001</c:v>
                </c:pt>
                <c:pt idx="1772">
                  <c:v>-63.424399999999999</c:v>
                </c:pt>
                <c:pt idx="1773">
                  <c:v>-63.283700000000003</c:v>
                </c:pt>
                <c:pt idx="1774">
                  <c:v>-63.142899999999997</c:v>
                </c:pt>
                <c:pt idx="1775">
                  <c:v>-63.002200000000002</c:v>
                </c:pt>
                <c:pt idx="1776">
                  <c:v>-62.861499999999999</c:v>
                </c:pt>
                <c:pt idx="1777">
                  <c:v>-62.720799999999997</c:v>
                </c:pt>
                <c:pt idx="1778">
                  <c:v>-62.580100000000002</c:v>
                </c:pt>
                <c:pt idx="1779">
                  <c:v>-62.439500000000002</c:v>
                </c:pt>
                <c:pt idx="1780">
                  <c:v>-62.2988</c:v>
                </c:pt>
                <c:pt idx="1781">
                  <c:v>-62.158099999999997</c:v>
                </c:pt>
                <c:pt idx="1782">
                  <c:v>-62.017499999999998</c:v>
                </c:pt>
                <c:pt idx="1783">
                  <c:v>-61.876800000000003</c:v>
                </c:pt>
                <c:pt idx="1784">
                  <c:v>-61.7361</c:v>
                </c:pt>
                <c:pt idx="1785">
                  <c:v>-61.595500000000001</c:v>
                </c:pt>
                <c:pt idx="1786">
                  <c:v>-61.454900000000002</c:v>
                </c:pt>
                <c:pt idx="1787">
                  <c:v>-61.314300000000003</c:v>
                </c:pt>
                <c:pt idx="1788">
                  <c:v>-61.1736</c:v>
                </c:pt>
                <c:pt idx="1789">
                  <c:v>-61.033099999999997</c:v>
                </c:pt>
                <c:pt idx="1790">
                  <c:v>-60.892400000000002</c:v>
                </c:pt>
                <c:pt idx="1791">
                  <c:v>-60.751800000000003</c:v>
                </c:pt>
                <c:pt idx="1792">
                  <c:v>-60.6113</c:v>
                </c:pt>
                <c:pt idx="1793">
                  <c:v>-60.470700000000001</c:v>
                </c:pt>
                <c:pt idx="1794">
                  <c:v>-60.330100000000002</c:v>
                </c:pt>
                <c:pt idx="1795">
                  <c:v>-60.189500000000002</c:v>
                </c:pt>
                <c:pt idx="1796">
                  <c:v>-60.048999999999999</c:v>
                </c:pt>
                <c:pt idx="1797">
                  <c:v>-59.9084</c:v>
                </c:pt>
                <c:pt idx="1798">
                  <c:v>-59.767899999999997</c:v>
                </c:pt>
                <c:pt idx="1799">
                  <c:v>-59.627299999999998</c:v>
                </c:pt>
                <c:pt idx="1800">
                  <c:v>-59.486800000000002</c:v>
                </c:pt>
                <c:pt idx="1801">
                  <c:v>-59.346299999999999</c:v>
                </c:pt>
                <c:pt idx="1802">
                  <c:v>-59.2057</c:v>
                </c:pt>
                <c:pt idx="1803">
                  <c:v>-59.065199999999997</c:v>
                </c:pt>
                <c:pt idx="1804">
                  <c:v>-58.924700000000001</c:v>
                </c:pt>
                <c:pt idx="1805">
                  <c:v>-58.784199999999998</c:v>
                </c:pt>
                <c:pt idx="1806">
                  <c:v>-58.643700000000003</c:v>
                </c:pt>
                <c:pt idx="1807">
                  <c:v>-58.5032</c:v>
                </c:pt>
                <c:pt idx="1808">
                  <c:v>-58.3628</c:v>
                </c:pt>
                <c:pt idx="1809">
                  <c:v>-58.222299999999997</c:v>
                </c:pt>
                <c:pt idx="1810">
                  <c:v>-58.081800000000001</c:v>
                </c:pt>
                <c:pt idx="1811">
                  <c:v>-57.941400000000002</c:v>
                </c:pt>
                <c:pt idx="1812">
                  <c:v>-57.800899999999999</c:v>
                </c:pt>
                <c:pt idx="1813">
                  <c:v>-57.660499999999999</c:v>
                </c:pt>
                <c:pt idx="1814">
                  <c:v>-57.520099999999999</c:v>
                </c:pt>
                <c:pt idx="1815">
                  <c:v>-57.379600000000003</c:v>
                </c:pt>
                <c:pt idx="1816">
                  <c:v>-57.239199999999997</c:v>
                </c:pt>
                <c:pt idx="1817">
                  <c:v>-57.098799999999997</c:v>
                </c:pt>
                <c:pt idx="1818">
                  <c:v>-56.958399999999997</c:v>
                </c:pt>
                <c:pt idx="1819">
                  <c:v>-56.817999999999998</c:v>
                </c:pt>
                <c:pt idx="1820">
                  <c:v>-56.677599999999998</c:v>
                </c:pt>
                <c:pt idx="1821">
                  <c:v>-56.537199999999999</c:v>
                </c:pt>
                <c:pt idx="1822">
                  <c:v>-56.396799999999999</c:v>
                </c:pt>
                <c:pt idx="1823">
                  <c:v>-56.256500000000003</c:v>
                </c:pt>
                <c:pt idx="1824">
                  <c:v>-56.116100000000003</c:v>
                </c:pt>
                <c:pt idx="1825">
                  <c:v>-55.975700000000003</c:v>
                </c:pt>
                <c:pt idx="1826">
                  <c:v>-55.8354</c:v>
                </c:pt>
                <c:pt idx="1827">
                  <c:v>-55.695</c:v>
                </c:pt>
                <c:pt idx="1828">
                  <c:v>-55.554699999999997</c:v>
                </c:pt>
                <c:pt idx="1829">
                  <c:v>-55.414400000000001</c:v>
                </c:pt>
                <c:pt idx="1830">
                  <c:v>-55.274000000000001</c:v>
                </c:pt>
                <c:pt idx="1831">
                  <c:v>-55.133699999999997</c:v>
                </c:pt>
                <c:pt idx="1832">
                  <c:v>-54.993400000000001</c:v>
                </c:pt>
                <c:pt idx="1833">
                  <c:v>-54.853099999999998</c:v>
                </c:pt>
                <c:pt idx="1834">
                  <c:v>-54.712800000000001</c:v>
                </c:pt>
                <c:pt idx="1835">
                  <c:v>-54.572499999999998</c:v>
                </c:pt>
                <c:pt idx="1836">
                  <c:v>-54.432299999999998</c:v>
                </c:pt>
                <c:pt idx="1837">
                  <c:v>-54.292000000000002</c:v>
                </c:pt>
                <c:pt idx="1838">
                  <c:v>-54.151699999999998</c:v>
                </c:pt>
                <c:pt idx="1839">
                  <c:v>-54.011499999999998</c:v>
                </c:pt>
                <c:pt idx="1840">
                  <c:v>-53.871200000000002</c:v>
                </c:pt>
                <c:pt idx="1841">
                  <c:v>-53.731000000000002</c:v>
                </c:pt>
                <c:pt idx="1842">
                  <c:v>-53.590699999999998</c:v>
                </c:pt>
                <c:pt idx="1843">
                  <c:v>-53.450499999999998</c:v>
                </c:pt>
                <c:pt idx="1844">
                  <c:v>-53.310299999999998</c:v>
                </c:pt>
                <c:pt idx="1845">
                  <c:v>-53.170099999999998</c:v>
                </c:pt>
                <c:pt idx="1846">
                  <c:v>-53.029899999999998</c:v>
                </c:pt>
                <c:pt idx="1847">
                  <c:v>-52.889600000000002</c:v>
                </c:pt>
                <c:pt idx="1848">
                  <c:v>-52.749499999999998</c:v>
                </c:pt>
                <c:pt idx="1849">
                  <c:v>-52.609299999999998</c:v>
                </c:pt>
                <c:pt idx="1850">
                  <c:v>-52.469099999999997</c:v>
                </c:pt>
                <c:pt idx="1851">
                  <c:v>-52.328899999999997</c:v>
                </c:pt>
                <c:pt idx="1852">
                  <c:v>-52.188800000000001</c:v>
                </c:pt>
                <c:pt idx="1853">
                  <c:v>-52.0486</c:v>
                </c:pt>
                <c:pt idx="1854">
                  <c:v>-51.9084</c:v>
                </c:pt>
                <c:pt idx="1855">
                  <c:v>-51.768300000000004</c:v>
                </c:pt>
                <c:pt idx="1856">
                  <c:v>-51.6282</c:v>
                </c:pt>
                <c:pt idx="1857">
                  <c:v>-51.488</c:v>
                </c:pt>
                <c:pt idx="1858">
                  <c:v>-51.347900000000003</c:v>
                </c:pt>
                <c:pt idx="1859">
                  <c:v>-51.207799999999999</c:v>
                </c:pt>
                <c:pt idx="1860">
                  <c:v>-51.067700000000002</c:v>
                </c:pt>
                <c:pt idx="1861">
                  <c:v>-50.927599999999998</c:v>
                </c:pt>
                <c:pt idx="1862">
                  <c:v>-50.787500000000001</c:v>
                </c:pt>
                <c:pt idx="1863">
                  <c:v>-50.647399999999998</c:v>
                </c:pt>
                <c:pt idx="1864">
                  <c:v>-50.507300000000001</c:v>
                </c:pt>
                <c:pt idx="1865">
                  <c:v>-50.3673</c:v>
                </c:pt>
                <c:pt idx="1866">
                  <c:v>-50.227200000000003</c:v>
                </c:pt>
                <c:pt idx="1867">
                  <c:v>-50.0871</c:v>
                </c:pt>
                <c:pt idx="1868">
                  <c:v>-49.947099999999999</c:v>
                </c:pt>
                <c:pt idx="1869">
                  <c:v>-49.807099999999998</c:v>
                </c:pt>
                <c:pt idx="1870">
                  <c:v>-49.667099999999998</c:v>
                </c:pt>
                <c:pt idx="1871">
                  <c:v>-49.527000000000001</c:v>
                </c:pt>
                <c:pt idx="1872">
                  <c:v>-49.387</c:v>
                </c:pt>
                <c:pt idx="1873">
                  <c:v>-49.247</c:v>
                </c:pt>
                <c:pt idx="1874">
                  <c:v>-49.106999999999999</c:v>
                </c:pt>
                <c:pt idx="1875">
                  <c:v>-48.966900000000003</c:v>
                </c:pt>
                <c:pt idx="1876">
                  <c:v>-48.826999999999998</c:v>
                </c:pt>
                <c:pt idx="1877">
                  <c:v>-48.686999999999998</c:v>
                </c:pt>
                <c:pt idx="1878">
                  <c:v>-48.546999999999997</c:v>
                </c:pt>
                <c:pt idx="1879">
                  <c:v>-48.406999999999996</c:v>
                </c:pt>
                <c:pt idx="1880">
                  <c:v>-48.267099999999999</c:v>
                </c:pt>
                <c:pt idx="1881">
                  <c:v>-48.127099999999999</c:v>
                </c:pt>
                <c:pt idx="1882">
                  <c:v>-47.987200000000001</c:v>
                </c:pt>
                <c:pt idx="1883">
                  <c:v>-47.847299999999997</c:v>
                </c:pt>
                <c:pt idx="1884">
                  <c:v>-47.707299999999996</c:v>
                </c:pt>
                <c:pt idx="1885">
                  <c:v>-47.567399999999999</c:v>
                </c:pt>
                <c:pt idx="1886">
                  <c:v>-47.427500000000002</c:v>
                </c:pt>
                <c:pt idx="1887">
                  <c:v>-47.287599999999998</c:v>
                </c:pt>
                <c:pt idx="1888">
                  <c:v>-47.147599999999997</c:v>
                </c:pt>
                <c:pt idx="1889">
                  <c:v>-47.007800000000003</c:v>
                </c:pt>
                <c:pt idx="1890">
                  <c:v>-46.867899999999999</c:v>
                </c:pt>
                <c:pt idx="1891">
                  <c:v>-46.728000000000002</c:v>
                </c:pt>
                <c:pt idx="1892">
                  <c:v>-46.588099999999997</c:v>
                </c:pt>
                <c:pt idx="1893">
                  <c:v>-46.4482</c:v>
                </c:pt>
                <c:pt idx="1894">
                  <c:v>-46.308399999999999</c:v>
                </c:pt>
                <c:pt idx="1895">
                  <c:v>-46.168500000000002</c:v>
                </c:pt>
                <c:pt idx="1896">
                  <c:v>-46.028700000000001</c:v>
                </c:pt>
                <c:pt idx="1897">
                  <c:v>-45.8889</c:v>
                </c:pt>
                <c:pt idx="1898">
                  <c:v>-45.749000000000002</c:v>
                </c:pt>
                <c:pt idx="1899">
                  <c:v>-45.609200000000001</c:v>
                </c:pt>
                <c:pt idx="1900">
                  <c:v>-45.4694</c:v>
                </c:pt>
                <c:pt idx="1901">
                  <c:v>-45.329599999999999</c:v>
                </c:pt>
                <c:pt idx="1902">
                  <c:v>-45.189799999999998</c:v>
                </c:pt>
                <c:pt idx="1903">
                  <c:v>-45.05</c:v>
                </c:pt>
                <c:pt idx="1904">
                  <c:v>-44.910200000000003</c:v>
                </c:pt>
                <c:pt idx="1905">
                  <c:v>-44.770400000000002</c:v>
                </c:pt>
                <c:pt idx="1906">
                  <c:v>-44.630699999999997</c:v>
                </c:pt>
                <c:pt idx="1907">
                  <c:v>-44.490900000000003</c:v>
                </c:pt>
                <c:pt idx="1908">
                  <c:v>-44.351100000000002</c:v>
                </c:pt>
                <c:pt idx="1909">
                  <c:v>-44.211399999999998</c:v>
                </c:pt>
                <c:pt idx="1910">
                  <c:v>-44.0717</c:v>
                </c:pt>
                <c:pt idx="1911">
                  <c:v>-43.931899999999999</c:v>
                </c:pt>
                <c:pt idx="1912">
                  <c:v>-43.792200000000001</c:v>
                </c:pt>
                <c:pt idx="1913">
                  <c:v>-43.652500000000003</c:v>
                </c:pt>
                <c:pt idx="1914">
                  <c:v>-43.512799999999999</c:v>
                </c:pt>
                <c:pt idx="1915">
                  <c:v>-43.372999999999998</c:v>
                </c:pt>
                <c:pt idx="1916">
                  <c:v>-43.233400000000003</c:v>
                </c:pt>
                <c:pt idx="1917">
                  <c:v>-43.093699999999998</c:v>
                </c:pt>
                <c:pt idx="1918">
                  <c:v>-42.954000000000001</c:v>
                </c:pt>
                <c:pt idx="1919">
                  <c:v>-42.814300000000003</c:v>
                </c:pt>
                <c:pt idx="1920">
                  <c:v>-42.674700000000001</c:v>
                </c:pt>
                <c:pt idx="1921">
                  <c:v>-42.534999999999997</c:v>
                </c:pt>
                <c:pt idx="1922">
                  <c:v>-42.395400000000002</c:v>
                </c:pt>
                <c:pt idx="1923">
                  <c:v>-42.255699999999997</c:v>
                </c:pt>
                <c:pt idx="1924">
                  <c:v>-42.116100000000003</c:v>
                </c:pt>
                <c:pt idx="1925">
                  <c:v>-41.976399999999998</c:v>
                </c:pt>
                <c:pt idx="1926">
                  <c:v>-41.836799999999997</c:v>
                </c:pt>
                <c:pt idx="1927">
                  <c:v>-41.697200000000002</c:v>
                </c:pt>
                <c:pt idx="1928">
                  <c:v>-41.557600000000001</c:v>
                </c:pt>
                <c:pt idx="1929">
                  <c:v>-41.417999999999999</c:v>
                </c:pt>
                <c:pt idx="1930">
                  <c:v>-41.278399999999998</c:v>
                </c:pt>
                <c:pt idx="1931">
                  <c:v>-41.138800000000003</c:v>
                </c:pt>
                <c:pt idx="1932">
                  <c:v>-40.999200000000002</c:v>
                </c:pt>
                <c:pt idx="1933">
                  <c:v>-40.859699999999997</c:v>
                </c:pt>
                <c:pt idx="1934">
                  <c:v>-40.720100000000002</c:v>
                </c:pt>
                <c:pt idx="1935">
                  <c:v>-40.580599999999997</c:v>
                </c:pt>
                <c:pt idx="1936">
                  <c:v>-40.441000000000003</c:v>
                </c:pt>
                <c:pt idx="1937">
                  <c:v>-40.301499999999997</c:v>
                </c:pt>
                <c:pt idx="1938">
                  <c:v>-40.161900000000003</c:v>
                </c:pt>
                <c:pt idx="1939">
                  <c:v>-40.022399999999998</c:v>
                </c:pt>
                <c:pt idx="1940">
                  <c:v>-39.882899999999999</c:v>
                </c:pt>
                <c:pt idx="1941">
                  <c:v>-39.743400000000001</c:v>
                </c:pt>
                <c:pt idx="1942">
                  <c:v>-39.603900000000003</c:v>
                </c:pt>
                <c:pt idx="1943">
                  <c:v>-39.464399999999998</c:v>
                </c:pt>
                <c:pt idx="1944">
                  <c:v>-39.3249</c:v>
                </c:pt>
                <c:pt idx="1945">
                  <c:v>-39.185400000000001</c:v>
                </c:pt>
                <c:pt idx="1946">
                  <c:v>-39.045999999999999</c:v>
                </c:pt>
                <c:pt idx="1947">
                  <c:v>-38.906500000000001</c:v>
                </c:pt>
                <c:pt idx="1948">
                  <c:v>-38.767000000000003</c:v>
                </c:pt>
                <c:pt idx="1949">
                  <c:v>-38.627600000000001</c:v>
                </c:pt>
                <c:pt idx="1950">
                  <c:v>-38.488199999999999</c:v>
                </c:pt>
                <c:pt idx="1951">
                  <c:v>-38.348700000000001</c:v>
                </c:pt>
                <c:pt idx="1952">
                  <c:v>-38.209299999999999</c:v>
                </c:pt>
                <c:pt idx="1953">
                  <c:v>-38.069899999999997</c:v>
                </c:pt>
                <c:pt idx="1954">
                  <c:v>-37.930500000000002</c:v>
                </c:pt>
                <c:pt idx="1955">
                  <c:v>-37.790999999999997</c:v>
                </c:pt>
                <c:pt idx="1956">
                  <c:v>-37.651699999999998</c:v>
                </c:pt>
                <c:pt idx="1957">
                  <c:v>-37.512300000000003</c:v>
                </c:pt>
                <c:pt idx="1958">
                  <c:v>-37.372900000000001</c:v>
                </c:pt>
                <c:pt idx="1959">
                  <c:v>-37.233499999999999</c:v>
                </c:pt>
                <c:pt idx="1960">
                  <c:v>-37.094200000000001</c:v>
                </c:pt>
                <c:pt idx="1961">
                  <c:v>-36.954799999999999</c:v>
                </c:pt>
                <c:pt idx="1962">
                  <c:v>-36.8155</c:v>
                </c:pt>
                <c:pt idx="1963">
                  <c:v>-36.676099999999998</c:v>
                </c:pt>
                <c:pt idx="1964">
                  <c:v>-36.536799999999999</c:v>
                </c:pt>
                <c:pt idx="1965">
                  <c:v>-36.397500000000001</c:v>
                </c:pt>
                <c:pt idx="1966">
                  <c:v>-36.258099999999999</c:v>
                </c:pt>
                <c:pt idx="1967">
                  <c:v>-36.1188</c:v>
                </c:pt>
                <c:pt idx="1968">
                  <c:v>-35.979500000000002</c:v>
                </c:pt>
                <c:pt idx="1969">
                  <c:v>-35.840200000000003</c:v>
                </c:pt>
                <c:pt idx="1970">
                  <c:v>-35.701000000000001</c:v>
                </c:pt>
                <c:pt idx="1971">
                  <c:v>-35.561599999999999</c:v>
                </c:pt>
                <c:pt idx="1972">
                  <c:v>-35.422400000000003</c:v>
                </c:pt>
                <c:pt idx="1973">
                  <c:v>-35.283099999999997</c:v>
                </c:pt>
                <c:pt idx="1974">
                  <c:v>-35.143900000000002</c:v>
                </c:pt>
                <c:pt idx="1975">
                  <c:v>-35.004600000000003</c:v>
                </c:pt>
                <c:pt idx="1976">
                  <c:v>-34.865400000000001</c:v>
                </c:pt>
                <c:pt idx="1977">
                  <c:v>-34.726100000000002</c:v>
                </c:pt>
                <c:pt idx="1978">
                  <c:v>-34.5869</c:v>
                </c:pt>
                <c:pt idx="1979">
                  <c:v>-34.447699999999998</c:v>
                </c:pt>
                <c:pt idx="1980">
                  <c:v>-34.308500000000002</c:v>
                </c:pt>
                <c:pt idx="1981">
                  <c:v>-34.1693</c:v>
                </c:pt>
                <c:pt idx="1982">
                  <c:v>-34.030099999999997</c:v>
                </c:pt>
                <c:pt idx="1983">
                  <c:v>-33.890900000000002</c:v>
                </c:pt>
                <c:pt idx="1984">
                  <c:v>-33.7517</c:v>
                </c:pt>
                <c:pt idx="1985">
                  <c:v>-33.612499999999997</c:v>
                </c:pt>
                <c:pt idx="1986">
                  <c:v>-33.473399999999998</c:v>
                </c:pt>
                <c:pt idx="1987">
                  <c:v>-33.334200000000003</c:v>
                </c:pt>
                <c:pt idx="1988">
                  <c:v>-33.195099999999996</c:v>
                </c:pt>
                <c:pt idx="1989">
                  <c:v>-33.055900000000001</c:v>
                </c:pt>
                <c:pt idx="1990">
                  <c:v>-32.916800000000002</c:v>
                </c:pt>
                <c:pt idx="1991">
                  <c:v>-32.7776</c:v>
                </c:pt>
                <c:pt idx="1992">
                  <c:v>-32.638500000000001</c:v>
                </c:pt>
                <c:pt idx="1993">
                  <c:v>-32.499499999999998</c:v>
                </c:pt>
                <c:pt idx="1994">
                  <c:v>-32.360399999999998</c:v>
                </c:pt>
                <c:pt idx="1995">
                  <c:v>-32.221200000000003</c:v>
                </c:pt>
                <c:pt idx="1996">
                  <c:v>-32.0822</c:v>
                </c:pt>
                <c:pt idx="1997">
                  <c:v>-31.943100000000001</c:v>
                </c:pt>
                <c:pt idx="1998">
                  <c:v>-31.803999999999998</c:v>
                </c:pt>
                <c:pt idx="1999">
                  <c:v>-31.664899999999999</c:v>
                </c:pt>
                <c:pt idx="2000">
                  <c:v>-31.5259</c:v>
                </c:pt>
                <c:pt idx="2001">
                  <c:v>-31.386800000000001</c:v>
                </c:pt>
                <c:pt idx="2002">
                  <c:v>-31.247800000000002</c:v>
                </c:pt>
                <c:pt idx="2003">
                  <c:v>-31.108799999999999</c:v>
                </c:pt>
                <c:pt idx="2004">
                  <c:v>-30.9697</c:v>
                </c:pt>
                <c:pt idx="2005">
                  <c:v>-30.8307</c:v>
                </c:pt>
                <c:pt idx="2006">
                  <c:v>-30.691700000000001</c:v>
                </c:pt>
                <c:pt idx="2007">
                  <c:v>-30.552700000000002</c:v>
                </c:pt>
                <c:pt idx="2008">
                  <c:v>-30.413699999999999</c:v>
                </c:pt>
                <c:pt idx="2009">
                  <c:v>-30.274699999999999</c:v>
                </c:pt>
                <c:pt idx="2010">
                  <c:v>-30.1357</c:v>
                </c:pt>
                <c:pt idx="2011">
                  <c:v>-29.996700000000001</c:v>
                </c:pt>
                <c:pt idx="2012">
                  <c:v>-29.857800000000001</c:v>
                </c:pt>
                <c:pt idx="2013">
                  <c:v>-29.718800000000002</c:v>
                </c:pt>
                <c:pt idx="2014">
                  <c:v>-29.579899999999999</c:v>
                </c:pt>
                <c:pt idx="2015">
                  <c:v>-29.440899999999999</c:v>
                </c:pt>
                <c:pt idx="2016">
                  <c:v>-29.302</c:v>
                </c:pt>
                <c:pt idx="2017">
                  <c:v>-29.1631</c:v>
                </c:pt>
                <c:pt idx="2018">
                  <c:v>-29.0242</c:v>
                </c:pt>
                <c:pt idx="2019">
                  <c:v>-28.885300000000001</c:v>
                </c:pt>
                <c:pt idx="2020">
                  <c:v>-28.746400000000001</c:v>
                </c:pt>
                <c:pt idx="2021">
                  <c:v>-28.607500000000002</c:v>
                </c:pt>
                <c:pt idx="2022">
                  <c:v>-28.468599999999999</c:v>
                </c:pt>
                <c:pt idx="2023">
                  <c:v>-28.329699999999999</c:v>
                </c:pt>
                <c:pt idx="2024">
                  <c:v>-28.190899999999999</c:v>
                </c:pt>
                <c:pt idx="2025">
                  <c:v>-28.052</c:v>
                </c:pt>
                <c:pt idx="2026">
                  <c:v>-27.9131</c:v>
                </c:pt>
                <c:pt idx="2027">
                  <c:v>-27.7743</c:v>
                </c:pt>
                <c:pt idx="2028">
                  <c:v>-27.635400000000001</c:v>
                </c:pt>
                <c:pt idx="2029">
                  <c:v>-27.496600000000001</c:v>
                </c:pt>
                <c:pt idx="2030">
                  <c:v>-27.357800000000001</c:v>
                </c:pt>
                <c:pt idx="2031">
                  <c:v>-27.219000000000001</c:v>
                </c:pt>
                <c:pt idx="2032">
                  <c:v>-27.080200000000001</c:v>
                </c:pt>
                <c:pt idx="2033">
                  <c:v>-26.941400000000002</c:v>
                </c:pt>
                <c:pt idx="2034">
                  <c:v>-26.802600000000002</c:v>
                </c:pt>
                <c:pt idx="2035">
                  <c:v>-26.663799999999998</c:v>
                </c:pt>
                <c:pt idx="2036">
                  <c:v>-26.525099999999998</c:v>
                </c:pt>
                <c:pt idx="2037">
                  <c:v>-26.386299999999999</c:v>
                </c:pt>
                <c:pt idx="2038">
                  <c:v>-26.247499999999999</c:v>
                </c:pt>
                <c:pt idx="2039">
                  <c:v>-26.108799999999999</c:v>
                </c:pt>
                <c:pt idx="2040">
                  <c:v>-25.97</c:v>
                </c:pt>
                <c:pt idx="2041">
                  <c:v>-25.831299999999999</c:v>
                </c:pt>
                <c:pt idx="2042">
                  <c:v>-25.692599999999999</c:v>
                </c:pt>
                <c:pt idx="2043">
                  <c:v>-25.553799999999999</c:v>
                </c:pt>
                <c:pt idx="2044">
                  <c:v>-25.415099999999999</c:v>
                </c:pt>
                <c:pt idx="2045">
                  <c:v>-25.276399999999999</c:v>
                </c:pt>
                <c:pt idx="2046">
                  <c:v>-25.137699999999999</c:v>
                </c:pt>
                <c:pt idx="2047">
                  <c:v>-24.999099999999999</c:v>
                </c:pt>
                <c:pt idx="2048">
                  <c:v>-24.860399999999998</c:v>
                </c:pt>
                <c:pt idx="2049">
                  <c:v>-24.721699999999998</c:v>
                </c:pt>
                <c:pt idx="2050">
                  <c:v>-24.582999999999998</c:v>
                </c:pt>
                <c:pt idx="2051">
                  <c:v>-24.444400000000002</c:v>
                </c:pt>
                <c:pt idx="2052">
                  <c:v>-24.305700000000002</c:v>
                </c:pt>
                <c:pt idx="2053">
                  <c:v>-24.167100000000001</c:v>
                </c:pt>
                <c:pt idx="2054">
                  <c:v>-24.028500000000001</c:v>
                </c:pt>
                <c:pt idx="2055">
                  <c:v>-23.889800000000001</c:v>
                </c:pt>
                <c:pt idx="2056">
                  <c:v>-23.751200000000001</c:v>
                </c:pt>
                <c:pt idx="2057">
                  <c:v>-23.6126</c:v>
                </c:pt>
                <c:pt idx="2058">
                  <c:v>-23.474</c:v>
                </c:pt>
                <c:pt idx="2059">
                  <c:v>-23.3354</c:v>
                </c:pt>
                <c:pt idx="2060">
                  <c:v>-23.1968</c:v>
                </c:pt>
                <c:pt idx="2061">
                  <c:v>-23.058299999999999</c:v>
                </c:pt>
                <c:pt idx="2062">
                  <c:v>-22.919699999999999</c:v>
                </c:pt>
                <c:pt idx="2063">
                  <c:v>-22.781099999999999</c:v>
                </c:pt>
                <c:pt idx="2064">
                  <c:v>-22.642600000000002</c:v>
                </c:pt>
                <c:pt idx="2065">
                  <c:v>-22.504000000000001</c:v>
                </c:pt>
                <c:pt idx="2066">
                  <c:v>-22.365500000000001</c:v>
                </c:pt>
                <c:pt idx="2067">
                  <c:v>-22.227</c:v>
                </c:pt>
                <c:pt idx="2068">
                  <c:v>-22.0884</c:v>
                </c:pt>
                <c:pt idx="2069">
                  <c:v>-21.95</c:v>
                </c:pt>
                <c:pt idx="2070">
                  <c:v>-21.811499999999999</c:v>
                </c:pt>
                <c:pt idx="2071">
                  <c:v>-21.672999999999998</c:v>
                </c:pt>
                <c:pt idx="2072">
                  <c:v>-21.534500000000001</c:v>
                </c:pt>
                <c:pt idx="2073">
                  <c:v>-21.396000000000001</c:v>
                </c:pt>
                <c:pt idx="2074">
                  <c:v>-21.2575</c:v>
                </c:pt>
                <c:pt idx="2075">
                  <c:v>-21.119</c:v>
                </c:pt>
                <c:pt idx="2076">
                  <c:v>-20.980599999999999</c:v>
                </c:pt>
                <c:pt idx="2077">
                  <c:v>-20.842199999999998</c:v>
                </c:pt>
                <c:pt idx="2078">
                  <c:v>-20.703700000000001</c:v>
                </c:pt>
                <c:pt idx="2079">
                  <c:v>-20.565300000000001</c:v>
                </c:pt>
                <c:pt idx="2080">
                  <c:v>-20.4269</c:v>
                </c:pt>
                <c:pt idx="2081">
                  <c:v>-20.288499999999999</c:v>
                </c:pt>
                <c:pt idx="2082">
                  <c:v>-20.149999999999999</c:v>
                </c:pt>
                <c:pt idx="2083">
                  <c:v>-20.011700000000001</c:v>
                </c:pt>
                <c:pt idx="2084">
                  <c:v>-19.8733</c:v>
                </c:pt>
                <c:pt idx="2085">
                  <c:v>-19.7349</c:v>
                </c:pt>
                <c:pt idx="2086">
                  <c:v>-19.596499999999999</c:v>
                </c:pt>
                <c:pt idx="2087">
                  <c:v>-19.458100000000002</c:v>
                </c:pt>
                <c:pt idx="2088">
                  <c:v>-19.319800000000001</c:v>
                </c:pt>
                <c:pt idx="2089">
                  <c:v>-19.1814</c:v>
                </c:pt>
                <c:pt idx="2090">
                  <c:v>-19.043099999999999</c:v>
                </c:pt>
                <c:pt idx="2091">
                  <c:v>-18.904800000000002</c:v>
                </c:pt>
                <c:pt idx="2092">
                  <c:v>-18.766400000000001</c:v>
                </c:pt>
                <c:pt idx="2093">
                  <c:v>-18.6281</c:v>
                </c:pt>
                <c:pt idx="2094">
                  <c:v>-18.489799999999999</c:v>
                </c:pt>
                <c:pt idx="2095">
                  <c:v>-18.351500000000001</c:v>
                </c:pt>
                <c:pt idx="2096">
                  <c:v>-18.213200000000001</c:v>
                </c:pt>
                <c:pt idx="2097">
                  <c:v>-18.0749</c:v>
                </c:pt>
                <c:pt idx="2098">
                  <c:v>-17.936599999999999</c:v>
                </c:pt>
                <c:pt idx="2099">
                  <c:v>-17.798400000000001</c:v>
                </c:pt>
                <c:pt idx="2100">
                  <c:v>-17.6601</c:v>
                </c:pt>
                <c:pt idx="2101">
                  <c:v>-17.521899999999999</c:v>
                </c:pt>
                <c:pt idx="2102">
                  <c:v>-17.383600000000001</c:v>
                </c:pt>
                <c:pt idx="2103">
                  <c:v>-17.2454</c:v>
                </c:pt>
                <c:pt idx="2104">
                  <c:v>-17.107199999999999</c:v>
                </c:pt>
                <c:pt idx="2105">
                  <c:v>-16.968900000000001</c:v>
                </c:pt>
                <c:pt idx="2106">
                  <c:v>-16.8307</c:v>
                </c:pt>
                <c:pt idx="2107" formatCode="0.00E+00">
                  <c:v>-16.692499999999999</c:v>
                </c:pt>
                <c:pt idx="2108">
                  <c:v>-16.554400000000001</c:v>
                </c:pt>
                <c:pt idx="2109">
                  <c:v>-16.4161</c:v>
                </c:pt>
                <c:pt idx="2110">
                  <c:v>-16.277999999999999</c:v>
                </c:pt>
                <c:pt idx="2111">
                  <c:v>-16.139800000000001</c:v>
                </c:pt>
                <c:pt idx="2112">
                  <c:v>-16.0016</c:v>
                </c:pt>
                <c:pt idx="2113">
                  <c:v>-15.8635</c:v>
                </c:pt>
                <c:pt idx="2114">
                  <c:v>-15.725300000000001</c:v>
                </c:pt>
                <c:pt idx="2115">
                  <c:v>-15.587199999999999</c:v>
                </c:pt>
                <c:pt idx="2116">
                  <c:v>-15.4491</c:v>
                </c:pt>
                <c:pt idx="2117">
                  <c:v>-15.311</c:v>
                </c:pt>
                <c:pt idx="2118">
                  <c:v>-15.1729</c:v>
                </c:pt>
                <c:pt idx="2119">
                  <c:v>-15.034700000000001</c:v>
                </c:pt>
                <c:pt idx="2120">
                  <c:v>-14.896599999999999</c:v>
                </c:pt>
                <c:pt idx="2121">
                  <c:v>-14.758599999999999</c:v>
                </c:pt>
                <c:pt idx="2122">
                  <c:v>-14.6205</c:v>
                </c:pt>
                <c:pt idx="2123">
                  <c:v>-14.4824</c:v>
                </c:pt>
                <c:pt idx="2124">
                  <c:v>-14.3444</c:v>
                </c:pt>
                <c:pt idx="2125">
                  <c:v>-14.206300000000001</c:v>
                </c:pt>
                <c:pt idx="2126">
                  <c:v>-14.068199999999999</c:v>
                </c:pt>
                <c:pt idx="2127">
                  <c:v>-13.930199999999999</c:v>
                </c:pt>
                <c:pt idx="2128">
                  <c:v>-13.792199999999999</c:v>
                </c:pt>
                <c:pt idx="2129">
                  <c:v>-13.6541</c:v>
                </c:pt>
                <c:pt idx="2130">
                  <c:v>-13.5161</c:v>
                </c:pt>
                <c:pt idx="2131">
                  <c:v>-13.3781</c:v>
                </c:pt>
                <c:pt idx="2132">
                  <c:v>-13.2401</c:v>
                </c:pt>
                <c:pt idx="2133">
                  <c:v>-13.1021</c:v>
                </c:pt>
                <c:pt idx="2134">
                  <c:v>-12.9642</c:v>
                </c:pt>
                <c:pt idx="2135">
                  <c:v>-12.8262</c:v>
                </c:pt>
                <c:pt idx="2136">
                  <c:v>-12.6882</c:v>
                </c:pt>
                <c:pt idx="2137">
                  <c:v>-12.5503</c:v>
                </c:pt>
                <c:pt idx="2138">
                  <c:v>-12.4124</c:v>
                </c:pt>
                <c:pt idx="2139">
                  <c:v>-12.2744</c:v>
                </c:pt>
                <c:pt idx="2140">
                  <c:v>-12.1365</c:v>
                </c:pt>
                <c:pt idx="2141">
                  <c:v>-11.9986</c:v>
                </c:pt>
                <c:pt idx="2142">
                  <c:v>-11.8606</c:v>
                </c:pt>
                <c:pt idx="2143">
                  <c:v>-11.7227</c:v>
                </c:pt>
                <c:pt idx="2144">
                  <c:v>-11.5848</c:v>
                </c:pt>
                <c:pt idx="2145">
                  <c:v>-11.446899999999999</c:v>
                </c:pt>
                <c:pt idx="2146">
                  <c:v>-11.309100000000001</c:v>
                </c:pt>
                <c:pt idx="2147">
                  <c:v>-11.171200000000001</c:v>
                </c:pt>
                <c:pt idx="2148">
                  <c:v>-11.033300000000001</c:v>
                </c:pt>
                <c:pt idx="2149">
                  <c:v>-10.8954</c:v>
                </c:pt>
                <c:pt idx="2150">
                  <c:v>-10.7576</c:v>
                </c:pt>
                <c:pt idx="2151">
                  <c:v>-10.6198</c:v>
                </c:pt>
                <c:pt idx="2152">
                  <c:v>-10.4819</c:v>
                </c:pt>
                <c:pt idx="2153">
                  <c:v>-10.344099999999999</c:v>
                </c:pt>
                <c:pt idx="2154">
                  <c:v>-10.206300000000001</c:v>
                </c:pt>
                <c:pt idx="2155">
                  <c:v>-10.0685</c:v>
                </c:pt>
                <c:pt idx="2156">
                  <c:v>-9.9307300000000005</c:v>
                </c:pt>
                <c:pt idx="2157">
                  <c:v>-9.7929399999999998</c:v>
                </c:pt>
                <c:pt idx="2158">
                  <c:v>-9.6551500000000008</c:v>
                </c:pt>
                <c:pt idx="2159">
                  <c:v>-9.51736</c:v>
                </c:pt>
                <c:pt idx="2160">
                  <c:v>-9.3796099999999996</c:v>
                </c:pt>
                <c:pt idx="2161">
                  <c:v>-9.2418800000000001</c:v>
                </c:pt>
                <c:pt idx="2162">
                  <c:v>-9.1041000000000007</c:v>
                </c:pt>
                <c:pt idx="2163">
                  <c:v>-8.9663699999999995</c:v>
                </c:pt>
                <c:pt idx="2164">
                  <c:v>-8.82864</c:v>
                </c:pt>
                <c:pt idx="2165">
                  <c:v>-8.6909200000000002</c:v>
                </c:pt>
                <c:pt idx="2166">
                  <c:v>-8.5531900000000007</c:v>
                </c:pt>
                <c:pt idx="2167">
                  <c:v>-8.4154999999999998</c:v>
                </c:pt>
                <c:pt idx="2168">
                  <c:v>-8.2778299999999998</c:v>
                </c:pt>
                <c:pt idx="2169">
                  <c:v>-8.14011</c:v>
                </c:pt>
                <c:pt idx="2170">
                  <c:v>-8.00244</c:v>
                </c:pt>
                <c:pt idx="2171">
                  <c:v>-7.8647799999999997</c:v>
                </c:pt>
                <c:pt idx="2172">
                  <c:v>-7.7271099999999997</c:v>
                </c:pt>
                <c:pt idx="2173">
                  <c:v>-7.5894500000000003</c:v>
                </c:pt>
                <c:pt idx="2174">
                  <c:v>-7.45181</c:v>
                </c:pt>
                <c:pt idx="2175">
                  <c:v>-7.3141499999999997</c:v>
                </c:pt>
                <c:pt idx="2176">
                  <c:v>-7.1765400000000001</c:v>
                </c:pt>
                <c:pt idx="2177">
                  <c:v>-7.0389400000000002</c:v>
                </c:pt>
                <c:pt idx="2178">
                  <c:v>-6.9013400000000003</c:v>
                </c:pt>
                <c:pt idx="2179">
                  <c:v>-6.7637</c:v>
                </c:pt>
                <c:pt idx="2180">
                  <c:v>-6.6261299999999999</c:v>
                </c:pt>
                <c:pt idx="2181">
                  <c:v>-6.4885599999999997</c:v>
                </c:pt>
                <c:pt idx="2182">
                  <c:v>-6.3509500000000001</c:v>
                </c:pt>
                <c:pt idx="2183">
                  <c:v>-6.2133799999999999</c:v>
                </c:pt>
                <c:pt idx="2184">
                  <c:v>-6.0758400000000004</c:v>
                </c:pt>
                <c:pt idx="2185">
                  <c:v>-5.9382900000000003</c:v>
                </c:pt>
                <c:pt idx="2186">
                  <c:v>-5.8007200000000001</c:v>
                </c:pt>
                <c:pt idx="2187">
                  <c:v>-5.6632100000000003</c:v>
                </c:pt>
                <c:pt idx="2188">
                  <c:v>-5.5256999999999996</c:v>
                </c:pt>
                <c:pt idx="2189">
                  <c:v>-5.3881500000000004</c:v>
                </c:pt>
                <c:pt idx="2190">
                  <c:v>-5.2506399999999998</c:v>
                </c:pt>
                <c:pt idx="2191">
                  <c:v>-5.1131599999999997</c:v>
                </c:pt>
                <c:pt idx="2192">
                  <c:v>-4.9756499999999999</c:v>
                </c:pt>
                <c:pt idx="2193">
                  <c:v>-4.8381699999999999</c:v>
                </c:pt>
                <c:pt idx="2194">
                  <c:v>-4.7006800000000002</c:v>
                </c:pt>
                <c:pt idx="2195">
                  <c:v>-4.5632299999999999</c:v>
                </c:pt>
                <c:pt idx="2196">
                  <c:v>-4.4257499999999999</c:v>
                </c:pt>
                <c:pt idx="2197">
                  <c:v>-4.2883300000000002</c:v>
                </c:pt>
                <c:pt idx="2198">
                  <c:v>-4.1508799999999999</c:v>
                </c:pt>
                <c:pt idx="2199">
                  <c:v>-4.0134299999999996</c:v>
                </c:pt>
                <c:pt idx="2200">
                  <c:v>-3.87601</c:v>
                </c:pt>
                <c:pt idx="2201">
                  <c:v>-3.7386200000000001</c:v>
                </c:pt>
                <c:pt idx="2202">
                  <c:v>-3.6012</c:v>
                </c:pt>
                <c:pt idx="2203">
                  <c:v>-3.4638100000000001</c:v>
                </c:pt>
                <c:pt idx="2204">
                  <c:v>-3.3264200000000002</c:v>
                </c:pt>
                <c:pt idx="2205">
                  <c:v>-3.18906</c:v>
                </c:pt>
                <c:pt idx="2206">
                  <c:v>-3.0516399999999999</c:v>
                </c:pt>
                <c:pt idx="2207">
                  <c:v>-2.91431</c:v>
                </c:pt>
                <c:pt idx="2208">
                  <c:v>-2.7769499999999998</c:v>
                </c:pt>
                <c:pt idx="2209">
                  <c:v>-2.6395900000000001</c:v>
                </c:pt>
                <c:pt idx="2210">
                  <c:v>-2.5022600000000002</c:v>
                </c:pt>
                <c:pt idx="2211">
                  <c:v>-2.3649300000000002</c:v>
                </c:pt>
                <c:pt idx="2212">
                  <c:v>-2.2275999999999998</c:v>
                </c:pt>
                <c:pt idx="2213">
                  <c:v>-2.0902699999999999</c:v>
                </c:pt>
                <c:pt idx="2214">
                  <c:v>-1.9529700000000001</c:v>
                </c:pt>
                <c:pt idx="2215">
                  <c:v>-1.8157000000000001</c:v>
                </c:pt>
                <c:pt idx="2216">
                  <c:v>-1.67841</c:v>
                </c:pt>
                <c:pt idx="2217">
                  <c:v>-1.54114</c:v>
                </c:pt>
                <c:pt idx="2218">
                  <c:v>-1.40387</c:v>
                </c:pt>
                <c:pt idx="2219">
                  <c:v>-1.26657</c:v>
                </c:pt>
                <c:pt idx="2220">
                  <c:v>-1.1293299999999999</c:v>
                </c:pt>
                <c:pt idx="2221">
                  <c:v>-0.99209599999999998</c:v>
                </c:pt>
                <c:pt idx="2222">
                  <c:v>-0.85485800000000001</c:v>
                </c:pt>
                <c:pt idx="2223">
                  <c:v>-0.71762099999999995</c:v>
                </c:pt>
                <c:pt idx="2224">
                  <c:v>-0.58041399999999999</c:v>
                </c:pt>
                <c:pt idx="2225">
                  <c:v>-0.44320700000000002</c:v>
                </c:pt>
                <c:pt idx="2226">
                  <c:v>-0.30599999999999999</c:v>
                </c:pt>
                <c:pt idx="2227">
                  <c:v>-0.168823</c:v>
                </c:pt>
                <c:pt idx="2228">
                  <c:v>-3.16467E-2</c:v>
                </c:pt>
                <c:pt idx="2229">
                  <c:v>0.10556</c:v>
                </c:pt>
                <c:pt idx="2230">
                  <c:v>0.24270600000000001</c:v>
                </c:pt>
                <c:pt idx="2231">
                  <c:v>0.37985200000000002</c:v>
                </c:pt>
                <c:pt idx="2232">
                  <c:v>0.51702899999999996</c:v>
                </c:pt>
                <c:pt idx="2233">
                  <c:v>0.65414399999999995</c:v>
                </c:pt>
                <c:pt idx="2234">
                  <c:v>0.79129000000000005</c:v>
                </c:pt>
                <c:pt idx="2235">
                  <c:v>0.92840599999999995</c:v>
                </c:pt>
                <c:pt idx="2236">
                  <c:v>1.06552</c:v>
                </c:pt>
                <c:pt idx="2237">
                  <c:v>1.2026399999999999</c:v>
                </c:pt>
                <c:pt idx="2238">
                  <c:v>1.33972</c:v>
                </c:pt>
                <c:pt idx="2239">
                  <c:v>1.47681</c:v>
                </c:pt>
                <c:pt idx="2240">
                  <c:v>1.61389</c:v>
                </c:pt>
                <c:pt idx="2241">
                  <c:v>1.75095</c:v>
                </c:pt>
                <c:pt idx="2242">
                  <c:v>1.8880300000000001</c:v>
                </c:pt>
                <c:pt idx="2243">
                  <c:v>2.0250900000000001</c:v>
                </c:pt>
                <c:pt idx="2244">
                  <c:v>2.1621100000000002</c:v>
                </c:pt>
                <c:pt idx="2245">
                  <c:v>2.2991299999999999</c:v>
                </c:pt>
                <c:pt idx="2246">
                  <c:v>2.4361899999999999</c:v>
                </c:pt>
                <c:pt idx="2247">
                  <c:v>2.5731799999999998</c:v>
                </c:pt>
                <c:pt idx="2248">
                  <c:v>2.71021</c:v>
                </c:pt>
                <c:pt idx="2249">
                  <c:v>2.8472300000000001</c:v>
                </c:pt>
                <c:pt idx="2250">
                  <c:v>2.9841899999999999</c:v>
                </c:pt>
                <c:pt idx="2251">
                  <c:v>3.1211899999999999</c:v>
                </c:pt>
                <c:pt idx="2252">
                  <c:v>3.2581500000000001</c:v>
                </c:pt>
                <c:pt idx="2253">
                  <c:v>3.3951099999999999</c:v>
                </c:pt>
                <c:pt idx="2254">
                  <c:v>3.53207</c:v>
                </c:pt>
                <c:pt idx="2255">
                  <c:v>3.6690100000000001</c:v>
                </c:pt>
                <c:pt idx="2256">
                  <c:v>3.8059699999999999</c:v>
                </c:pt>
                <c:pt idx="2257">
                  <c:v>3.9428999999999998</c:v>
                </c:pt>
                <c:pt idx="2258">
                  <c:v>4.0797999999999996</c:v>
                </c:pt>
                <c:pt idx="2259">
                  <c:v>4.2167399999999997</c:v>
                </c:pt>
                <c:pt idx="2260">
                  <c:v>4.3536400000000004</c:v>
                </c:pt>
                <c:pt idx="2261">
                  <c:v>4.4905099999999996</c:v>
                </c:pt>
                <c:pt idx="2262">
                  <c:v>4.6274100000000002</c:v>
                </c:pt>
                <c:pt idx="2263">
                  <c:v>4.7642800000000003</c:v>
                </c:pt>
                <c:pt idx="2264">
                  <c:v>4.9011500000000003</c:v>
                </c:pt>
                <c:pt idx="2265">
                  <c:v>5.0379899999999997</c:v>
                </c:pt>
                <c:pt idx="2266">
                  <c:v>5.1748700000000003</c:v>
                </c:pt>
                <c:pt idx="2267">
                  <c:v>5.3117099999999997</c:v>
                </c:pt>
                <c:pt idx="2268">
                  <c:v>5.44855</c:v>
                </c:pt>
                <c:pt idx="2269">
                  <c:v>5.5853900000000003</c:v>
                </c:pt>
                <c:pt idx="2270">
                  <c:v>5.7222</c:v>
                </c:pt>
                <c:pt idx="2271">
                  <c:v>5.8589799999999999</c:v>
                </c:pt>
                <c:pt idx="2272">
                  <c:v>5.9957900000000004</c:v>
                </c:pt>
                <c:pt idx="2273">
                  <c:v>6.1326000000000001</c:v>
                </c:pt>
                <c:pt idx="2274">
                  <c:v>6.2693500000000002</c:v>
                </c:pt>
                <c:pt idx="2275">
                  <c:v>6.4061300000000001</c:v>
                </c:pt>
                <c:pt idx="2276">
                  <c:v>6.54291</c:v>
                </c:pt>
                <c:pt idx="2277">
                  <c:v>6.6796600000000002</c:v>
                </c:pt>
                <c:pt idx="2278">
                  <c:v>6.8163799999999997</c:v>
                </c:pt>
                <c:pt idx="2279">
                  <c:v>6.9531599999999996</c:v>
                </c:pt>
                <c:pt idx="2280">
                  <c:v>7.0898700000000003</c:v>
                </c:pt>
                <c:pt idx="2281">
                  <c:v>7.2265600000000001</c:v>
                </c:pt>
                <c:pt idx="2282">
                  <c:v>7.3632799999999996</c:v>
                </c:pt>
                <c:pt idx="2283">
                  <c:v>7.5</c:v>
                </c:pt>
                <c:pt idx="2284">
                  <c:v>7.6366899999999998</c:v>
                </c:pt>
                <c:pt idx="2285">
                  <c:v>7.7733499999999998</c:v>
                </c:pt>
                <c:pt idx="2286">
                  <c:v>7.9100299999999999</c:v>
                </c:pt>
                <c:pt idx="2287">
                  <c:v>8.0466899999999999</c:v>
                </c:pt>
                <c:pt idx="2288">
                  <c:v>8.1833500000000008</c:v>
                </c:pt>
                <c:pt idx="2289">
                  <c:v>8.3200099999999999</c:v>
                </c:pt>
                <c:pt idx="2290">
                  <c:v>8.4566700000000008</c:v>
                </c:pt>
                <c:pt idx="2291">
                  <c:v>8.5932600000000008</c:v>
                </c:pt>
                <c:pt idx="2292">
                  <c:v>8.7298899999999993</c:v>
                </c:pt>
                <c:pt idx="2293">
                  <c:v>8.8665199999999995</c:v>
                </c:pt>
                <c:pt idx="2294">
                  <c:v>9.0031099999999995</c:v>
                </c:pt>
                <c:pt idx="2295">
                  <c:v>9.1397099999999991</c:v>
                </c:pt>
                <c:pt idx="2296">
                  <c:v>9.2763100000000005</c:v>
                </c:pt>
                <c:pt idx="2297">
                  <c:v>9.4128699999999998</c:v>
                </c:pt>
                <c:pt idx="2298">
                  <c:v>9.5494400000000006</c:v>
                </c:pt>
                <c:pt idx="2299">
                  <c:v>9.6859999999999999</c:v>
                </c:pt>
                <c:pt idx="2300">
                  <c:v>9.82254</c:v>
                </c:pt>
                <c:pt idx="2301">
                  <c:v>9.9590800000000002</c:v>
                </c:pt>
                <c:pt idx="2302">
                  <c:v>10.095599999999999</c:v>
                </c:pt>
                <c:pt idx="2303">
                  <c:v>10.232100000000001</c:v>
                </c:pt>
                <c:pt idx="2304">
                  <c:v>10.3687</c:v>
                </c:pt>
                <c:pt idx="2305">
                  <c:v>10.5052</c:v>
                </c:pt>
                <c:pt idx="2306">
                  <c:v>10.6417</c:v>
                </c:pt>
                <c:pt idx="2307">
                  <c:v>10.7781</c:v>
                </c:pt>
                <c:pt idx="2308">
                  <c:v>10.9146</c:v>
                </c:pt>
                <c:pt idx="2309">
                  <c:v>11.0511</c:v>
                </c:pt>
                <c:pt idx="2310">
                  <c:v>11.1876</c:v>
                </c:pt>
                <c:pt idx="2311">
                  <c:v>11.324</c:v>
                </c:pt>
                <c:pt idx="2312">
                  <c:v>11.4604</c:v>
                </c:pt>
                <c:pt idx="2313">
                  <c:v>11.5969</c:v>
                </c:pt>
                <c:pt idx="2314">
                  <c:v>11.7333</c:v>
                </c:pt>
                <c:pt idx="2315">
                  <c:v>11.8697</c:v>
                </c:pt>
                <c:pt idx="2316">
                  <c:v>12.0061</c:v>
                </c:pt>
                <c:pt idx="2317">
                  <c:v>12.1425</c:v>
                </c:pt>
                <c:pt idx="2318">
                  <c:v>12.2789</c:v>
                </c:pt>
                <c:pt idx="2319">
                  <c:v>12.4153</c:v>
                </c:pt>
                <c:pt idx="2320">
                  <c:v>12.5517</c:v>
                </c:pt>
                <c:pt idx="2321">
                  <c:v>12.688000000000001</c:v>
                </c:pt>
                <c:pt idx="2322">
                  <c:v>12.824299999999999</c:v>
                </c:pt>
                <c:pt idx="2323">
                  <c:v>12.960699999999999</c:v>
                </c:pt>
                <c:pt idx="2324">
                  <c:v>13.097</c:v>
                </c:pt>
                <c:pt idx="2325">
                  <c:v>13.2333</c:v>
                </c:pt>
                <c:pt idx="2326">
                  <c:v>13.3697</c:v>
                </c:pt>
                <c:pt idx="2327">
                  <c:v>13.506</c:v>
                </c:pt>
                <c:pt idx="2328">
                  <c:v>13.642300000000001</c:v>
                </c:pt>
                <c:pt idx="2329">
                  <c:v>13.778600000000001</c:v>
                </c:pt>
                <c:pt idx="2330">
                  <c:v>13.914899999999999</c:v>
                </c:pt>
                <c:pt idx="2331">
                  <c:v>14.0511</c:v>
                </c:pt>
                <c:pt idx="2332">
                  <c:v>14.1874</c:v>
                </c:pt>
                <c:pt idx="2333">
                  <c:v>14.323600000000001</c:v>
                </c:pt>
                <c:pt idx="2334">
                  <c:v>14.459899999999999</c:v>
                </c:pt>
                <c:pt idx="2335">
                  <c:v>14.5961</c:v>
                </c:pt>
                <c:pt idx="2336">
                  <c:v>14.7324</c:v>
                </c:pt>
                <c:pt idx="2337">
                  <c:v>14.868600000000001</c:v>
                </c:pt>
                <c:pt idx="2338">
                  <c:v>15.004799999999999</c:v>
                </c:pt>
                <c:pt idx="2339">
                  <c:v>15.1409</c:v>
                </c:pt>
                <c:pt idx="2340">
                  <c:v>15.277200000000001</c:v>
                </c:pt>
                <c:pt idx="2341">
                  <c:v>15.4133</c:v>
                </c:pt>
                <c:pt idx="2342">
                  <c:v>15.5495</c:v>
                </c:pt>
                <c:pt idx="2343">
                  <c:v>15.685700000000001</c:v>
                </c:pt>
                <c:pt idx="2344">
                  <c:v>15.8218</c:v>
                </c:pt>
                <c:pt idx="2345">
                  <c:v>15.9579</c:v>
                </c:pt>
                <c:pt idx="2346">
                  <c:v>16.094100000000001</c:v>
                </c:pt>
                <c:pt idx="2347">
                  <c:v>16.2302</c:v>
                </c:pt>
                <c:pt idx="2348">
                  <c:v>16.366299999999999</c:v>
                </c:pt>
                <c:pt idx="2349">
                  <c:v>16.502400000000002</c:v>
                </c:pt>
                <c:pt idx="2350">
                  <c:v>16.638500000000001</c:v>
                </c:pt>
                <c:pt idx="2351">
                  <c:v>16.7746</c:v>
                </c:pt>
                <c:pt idx="2352">
                  <c:v>16.910699999999999</c:v>
                </c:pt>
                <c:pt idx="2353">
                  <c:v>17.046800000000001</c:v>
                </c:pt>
                <c:pt idx="2354">
                  <c:v>17.1828</c:v>
                </c:pt>
                <c:pt idx="2355">
                  <c:v>17.318899999999999</c:v>
                </c:pt>
                <c:pt idx="2356">
                  <c:v>17.454899999999999</c:v>
                </c:pt>
                <c:pt idx="2357">
                  <c:v>17.591000000000001</c:v>
                </c:pt>
                <c:pt idx="2358">
                  <c:v>17.727</c:v>
                </c:pt>
                <c:pt idx="2359">
                  <c:v>17.863</c:v>
                </c:pt>
                <c:pt idx="2360">
                  <c:v>17.998999999999999</c:v>
                </c:pt>
                <c:pt idx="2361">
                  <c:v>18.135000000000002</c:v>
                </c:pt>
                <c:pt idx="2362">
                  <c:v>18.271000000000001</c:v>
                </c:pt>
                <c:pt idx="2363">
                  <c:v>18.407</c:v>
                </c:pt>
                <c:pt idx="2364">
                  <c:v>18.542899999999999</c:v>
                </c:pt>
                <c:pt idx="2365">
                  <c:v>18.678899999999999</c:v>
                </c:pt>
                <c:pt idx="2366">
                  <c:v>18.814800000000002</c:v>
                </c:pt>
                <c:pt idx="2367">
                  <c:v>18.950800000000001</c:v>
                </c:pt>
                <c:pt idx="2368">
                  <c:v>19.0867</c:v>
                </c:pt>
                <c:pt idx="2369">
                  <c:v>19.2226</c:v>
                </c:pt>
                <c:pt idx="2370">
                  <c:v>19.358599999999999</c:v>
                </c:pt>
                <c:pt idx="2371">
                  <c:v>19.494399999999999</c:v>
                </c:pt>
                <c:pt idx="2372">
                  <c:v>19.630299999999998</c:v>
                </c:pt>
                <c:pt idx="2373">
                  <c:v>19.766300000000001</c:v>
                </c:pt>
                <c:pt idx="2374">
                  <c:v>19.902100000000001</c:v>
                </c:pt>
                <c:pt idx="2375">
                  <c:v>20.038</c:v>
                </c:pt>
                <c:pt idx="2376">
                  <c:v>20.1739</c:v>
                </c:pt>
                <c:pt idx="2377">
                  <c:v>20.309699999999999</c:v>
                </c:pt>
                <c:pt idx="2378">
                  <c:v>20.445499999999999</c:v>
                </c:pt>
                <c:pt idx="2379">
                  <c:v>20.581399999999999</c:v>
                </c:pt>
                <c:pt idx="2380">
                  <c:v>20.717199999999998</c:v>
                </c:pt>
                <c:pt idx="2381">
                  <c:v>20.853000000000002</c:v>
                </c:pt>
                <c:pt idx="2382">
                  <c:v>20.988800000000001</c:v>
                </c:pt>
                <c:pt idx="2383">
                  <c:v>21.124600000000001</c:v>
                </c:pt>
                <c:pt idx="2384">
                  <c:v>21.260400000000001</c:v>
                </c:pt>
                <c:pt idx="2385">
                  <c:v>21.396100000000001</c:v>
                </c:pt>
                <c:pt idx="2386">
                  <c:v>21.532</c:v>
                </c:pt>
                <c:pt idx="2387">
                  <c:v>21.6677</c:v>
                </c:pt>
                <c:pt idx="2388">
                  <c:v>21.8034</c:v>
                </c:pt>
                <c:pt idx="2389">
                  <c:v>21.9391</c:v>
                </c:pt>
                <c:pt idx="2390">
                  <c:v>22.0749</c:v>
                </c:pt>
                <c:pt idx="2391">
                  <c:v>22.210599999999999</c:v>
                </c:pt>
                <c:pt idx="2392">
                  <c:v>22.346299999999999</c:v>
                </c:pt>
                <c:pt idx="2393">
                  <c:v>22.481999999999999</c:v>
                </c:pt>
                <c:pt idx="2394">
                  <c:v>22.617699999999999</c:v>
                </c:pt>
                <c:pt idx="2395">
                  <c:v>22.753399999999999</c:v>
                </c:pt>
                <c:pt idx="2396">
                  <c:v>22.889099999999999</c:v>
                </c:pt>
                <c:pt idx="2397">
                  <c:v>23.024699999999999</c:v>
                </c:pt>
                <c:pt idx="2398">
                  <c:v>23.160399999999999</c:v>
                </c:pt>
                <c:pt idx="2399">
                  <c:v>23.295999999999999</c:v>
                </c:pt>
                <c:pt idx="2400">
                  <c:v>23.431699999999999</c:v>
                </c:pt>
                <c:pt idx="2401">
                  <c:v>23.567299999999999</c:v>
                </c:pt>
                <c:pt idx="2402">
                  <c:v>23.7029</c:v>
                </c:pt>
                <c:pt idx="2403">
                  <c:v>23.8385</c:v>
                </c:pt>
                <c:pt idx="2404">
                  <c:v>23.9741</c:v>
                </c:pt>
                <c:pt idx="2405">
                  <c:v>24.1097</c:v>
                </c:pt>
                <c:pt idx="2406">
                  <c:v>24.2453</c:v>
                </c:pt>
                <c:pt idx="2407">
                  <c:v>24.3809</c:v>
                </c:pt>
                <c:pt idx="2408">
                  <c:v>24.516400000000001</c:v>
                </c:pt>
                <c:pt idx="2409">
                  <c:v>24.652000000000001</c:v>
                </c:pt>
                <c:pt idx="2410">
                  <c:v>24.787500000000001</c:v>
                </c:pt>
                <c:pt idx="2411">
                  <c:v>24.923100000000002</c:v>
                </c:pt>
                <c:pt idx="2412">
                  <c:v>25.058599999999998</c:v>
                </c:pt>
                <c:pt idx="2413">
                  <c:v>25.194099999999999</c:v>
                </c:pt>
                <c:pt idx="2414">
                  <c:v>25.329599999999999</c:v>
                </c:pt>
                <c:pt idx="2415">
                  <c:v>25.4651</c:v>
                </c:pt>
                <c:pt idx="2416">
                  <c:v>25.6006</c:v>
                </c:pt>
                <c:pt idx="2417">
                  <c:v>25.7361</c:v>
                </c:pt>
                <c:pt idx="2418">
                  <c:v>25.871500000000001</c:v>
                </c:pt>
                <c:pt idx="2419">
                  <c:v>26.007000000000001</c:v>
                </c:pt>
                <c:pt idx="2420">
                  <c:v>26.142399999999999</c:v>
                </c:pt>
                <c:pt idx="2421">
                  <c:v>26.277899999999999</c:v>
                </c:pt>
                <c:pt idx="2422">
                  <c:v>26.4133</c:v>
                </c:pt>
                <c:pt idx="2423">
                  <c:v>26.5487</c:v>
                </c:pt>
                <c:pt idx="2424">
                  <c:v>26.684100000000001</c:v>
                </c:pt>
                <c:pt idx="2425">
                  <c:v>26.819500000000001</c:v>
                </c:pt>
                <c:pt idx="2426">
                  <c:v>26.954899999999999</c:v>
                </c:pt>
                <c:pt idx="2427">
                  <c:v>27.090299999999999</c:v>
                </c:pt>
                <c:pt idx="2428">
                  <c:v>27.2257</c:v>
                </c:pt>
                <c:pt idx="2429">
                  <c:v>27.361000000000001</c:v>
                </c:pt>
                <c:pt idx="2430">
                  <c:v>27.496400000000001</c:v>
                </c:pt>
                <c:pt idx="2431">
                  <c:v>27.631699999999999</c:v>
                </c:pt>
                <c:pt idx="2432">
                  <c:v>27.767099999999999</c:v>
                </c:pt>
                <c:pt idx="2433">
                  <c:v>27.9024</c:v>
                </c:pt>
                <c:pt idx="2434">
                  <c:v>28.037700000000001</c:v>
                </c:pt>
                <c:pt idx="2435">
                  <c:v>28.172999999999998</c:v>
                </c:pt>
                <c:pt idx="2436">
                  <c:v>28.308299999999999</c:v>
                </c:pt>
                <c:pt idx="2437">
                  <c:v>28.4436</c:v>
                </c:pt>
                <c:pt idx="2438">
                  <c:v>28.578900000000001</c:v>
                </c:pt>
                <c:pt idx="2439">
                  <c:v>28.714099999999998</c:v>
                </c:pt>
                <c:pt idx="2440">
                  <c:v>28.849399999999999</c:v>
                </c:pt>
                <c:pt idx="2441">
                  <c:v>28.9847</c:v>
                </c:pt>
                <c:pt idx="2442">
                  <c:v>29.119900000000001</c:v>
                </c:pt>
                <c:pt idx="2443">
                  <c:v>29.255199999999999</c:v>
                </c:pt>
                <c:pt idx="2444">
                  <c:v>29.3904</c:v>
                </c:pt>
                <c:pt idx="2445">
                  <c:v>29.525600000000001</c:v>
                </c:pt>
                <c:pt idx="2446">
                  <c:v>29.660799999999998</c:v>
                </c:pt>
                <c:pt idx="2447">
                  <c:v>29.795999999999999</c:v>
                </c:pt>
                <c:pt idx="2448">
                  <c:v>29.9312</c:v>
                </c:pt>
                <c:pt idx="2449">
                  <c:v>30.066299999999998</c:v>
                </c:pt>
                <c:pt idx="2450">
                  <c:v>30.201499999999999</c:v>
                </c:pt>
                <c:pt idx="2451">
                  <c:v>30.336600000000001</c:v>
                </c:pt>
                <c:pt idx="2452">
                  <c:v>30.471800000000002</c:v>
                </c:pt>
                <c:pt idx="2453">
                  <c:v>30.6069</c:v>
                </c:pt>
                <c:pt idx="2454">
                  <c:v>30.742100000000001</c:v>
                </c:pt>
                <c:pt idx="2455">
                  <c:v>30.877199999999998</c:v>
                </c:pt>
                <c:pt idx="2456">
                  <c:v>31.0123</c:v>
                </c:pt>
                <c:pt idx="2457">
                  <c:v>31.147400000000001</c:v>
                </c:pt>
                <c:pt idx="2458">
                  <c:v>31.282499999999999</c:v>
                </c:pt>
                <c:pt idx="2459">
                  <c:v>31.4175</c:v>
                </c:pt>
                <c:pt idx="2460">
                  <c:v>31.552600000000002</c:v>
                </c:pt>
                <c:pt idx="2461">
                  <c:v>31.6877</c:v>
                </c:pt>
                <c:pt idx="2462">
                  <c:v>31.822700000000001</c:v>
                </c:pt>
                <c:pt idx="2463">
                  <c:v>31.957799999999999</c:v>
                </c:pt>
                <c:pt idx="2464">
                  <c:v>32.092799999999997</c:v>
                </c:pt>
                <c:pt idx="2465">
                  <c:v>32.227800000000002</c:v>
                </c:pt>
                <c:pt idx="2466">
                  <c:v>32.3628</c:v>
                </c:pt>
                <c:pt idx="2467">
                  <c:v>32.497799999999998</c:v>
                </c:pt>
                <c:pt idx="2468">
                  <c:v>32.632800000000003</c:v>
                </c:pt>
                <c:pt idx="2469">
                  <c:v>32.767800000000001</c:v>
                </c:pt>
                <c:pt idx="2470">
                  <c:v>32.902799999999999</c:v>
                </c:pt>
                <c:pt idx="2471">
                  <c:v>33.037799999999997</c:v>
                </c:pt>
                <c:pt idx="2472">
                  <c:v>33.172699999999999</c:v>
                </c:pt>
                <c:pt idx="2473">
                  <c:v>33.307600000000001</c:v>
                </c:pt>
                <c:pt idx="2474">
                  <c:v>33.442599999999999</c:v>
                </c:pt>
                <c:pt idx="2475">
                  <c:v>33.577500000000001</c:v>
                </c:pt>
                <c:pt idx="2476">
                  <c:v>33.712400000000002</c:v>
                </c:pt>
                <c:pt idx="2477">
                  <c:v>33.847299999999997</c:v>
                </c:pt>
                <c:pt idx="2478">
                  <c:v>33.982199999999999</c:v>
                </c:pt>
                <c:pt idx="2479">
                  <c:v>34.117100000000001</c:v>
                </c:pt>
                <c:pt idx="2480">
                  <c:v>34.252000000000002</c:v>
                </c:pt>
                <c:pt idx="2481">
                  <c:v>34.386800000000001</c:v>
                </c:pt>
                <c:pt idx="2482">
                  <c:v>34.521700000000003</c:v>
                </c:pt>
                <c:pt idx="2483">
                  <c:v>34.656500000000001</c:v>
                </c:pt>
                <c:pt idx="2484">
                  <c:v>34.791400000000003</c:v>
                </c:pt>
                <c:pt idx="2485">
                  <c:v>34.926200000000001</c:v>
                </c:pt>
                <c:pt idx="2486">
                  <c:v>35.061</c:v>
                </c:pt>
                <c:pt idx="2487">
                  <c:v>35.195900000000002</c:v>
                </c:pt>
                <c:pt idx="2488">
                  <c:v>35.3307</c:v>
                </c:pt>
                <c:pt idx="2489">
                  <c:v>35.465400000000002</c:v>
                </c:pt>
                <c:pt idx="2490">
                  <c:v>35.600200000000001</c:v>
                </c:pt>
                <c:pt idx="2491">
                  <c:v>35.734999999999999</c:v>
                </c:pt>
                <c:pt idx="2492">
                  <c:v>35.869799999999998</c:v>
                </c:pt>
                <c:pt idx="2493">
                  <c:v>36.0045</c:v>
                </c:pt>
                <c:pt idx="2494">
                  <c:v>36.139299999999999</c:v>
                </c:pt>
                <c:pt idx="2495">
                  <c:v>36.274000000000001</c:v>
                </c:pt>
                <c:pt idx="2496">
                  <c:v>36.408700000000003</c:v>
                </c:pt>
                <c:pt idx="2497">
                  <c:v>36.543399999999998</c:v>
                </c:pt>
                <c:pt idx="2498">
                  <c:v>36.678100000000001</c:v>
                </c:pt>
                <c:pt idx="2499">
                  <c:v>36.812800000000003</c:v>
                </c:pt>
                <c:pt idx="2500">
                  <c:v>36.947499999999998</c:v>
                </c:pt>
                <c:pt idx="2501">
                  <c:v>37.0822</c:v>
                </c:pt>
                <c:pt idx="2502">
                  <c:v>37.216799999999999</c:v>
                </c:pt>
                <c:pt idx="2503">
                  <c:v>37.351500000000001</c:v>
                </c:pt>
                <c:pt idx="2504">
                  <c:v>37.4861</c:v>
                </c:pt>
                <c:pt idx="2505">
                  <c:v>37.620800000000003</c:v>
                </c:pt>
                <c:pt idx="2506">
                  <c:v>37.755400000000002</c:v>
                </c:pt>
                <c:pt idx="2507">
                  <c:v>37.89</c:v>
                </c:pt>
                <c:pt idx="2508">
                  <c:v>38.0246</c:v>
                </c:pt>
                <c:pt idx="2509">
                  <c:v>38.159199999999998</c:v>
                </c:pt>
                <c:pt idx="2510">
                  <c:v>38.293799999999997</c:v>
                </c:pt>
                <c:pt idx="2511">
                  <c:v>38.428400000000003</c:v>
                </c:pt>
                <c:pt idx="2512">
                  <c:v>38.562899999999999</c:v>
                </c:pt>
                <c:pt idx="2513">
                  <c:v>38.697499999999998</c:v>
                </c:pt>
                <c:pt idx="2514">
                  <c:v>38.832000000000001</c:v>
                </c:pt>
                <c:pt idx="2515">
                  <c:v>38.9666</c:v>
                </c:pt>
                <c:pt idx="2516">
                  <c:v>39.101100000000002</c:v>
                </c:pt>
                <c:pt idx="2517">
                  <c:v>39.235599999999998</c:v>
                </c:pt>
                <c:pt idx="2518">
                  <c:v>39.370100000000001</c:v>
                </c:pt>
                <c:pt idx="2519">
                  <c:v>39.504600000000003</c:v>
                </c:pt>
                <c:pt idx="2520">
                  <c:v>39.639099999999999</c:v>
                </c:pt>
                <c:pt idx="2521">
                  <c:v>39.773600000000002</c:v>
                </c:pt>
                <c:pt idx="2522">
                  <c:v>39.908099999999997</c:v>
                </c:pt>
                <c:pt idx="2523">
                  <c:v>40.042499999999997</c:v>
                </c:pt>
                <c:pt idx="2524">
                  <c:v>40.177</c:v>
                </c:pt>
                <c:pt idx="2525">
                  <c:v>40.311399999999999</c:v>
                </c:pt>
                <c:pt idx="2526">
                  <c:v>40.445799999999998</c:v>
                </c:pt>
                <c:pt idx="2527">
                  <c:v>40.580300000000001</c:v>
                </c:pt>
                <c:pt idx="2528">
                  <c:v>40.714700000000001</c:v>
                </c:pt>
                <c:pt idx="2529">
                  <c:v>40.8491</c:v>
                </c:pt>
                <c:pt idx="2530">
                  <c:v>40.983499999999999</c:v>
                </c:pt>
                <c:pt idx="2531">
                  <c:v>41.117899999999999</c:v>
                </c:pt>
                <c:pt idx="2532">
                  <c:v>41.252200000000002</c:v>
                </c:pt>
                <c:pt idx="2533">
                  <c:v>41.386600000000001</c:v>
                </c:pt>
                <c:pt idx="2534">
                  <c:v>41.520899999999997</c:v>
                </c:pt>
                <c:pt idx="2535">
                  <c:v>41.655299999999997</c:v>
                </c:pt>
                <c:pt idx="2536">
                  <c:v>41.7896</c:v>
                </c:pt>
                <c:pt idx="2537">
                  <c:v>41.923900000000003</c:v>
                </c:pt>
                <c:pt idx="2538">
                  <c:v>42.058199999999999</c:v>
                </c:pt>
                <c:pt idx="2539">
                  <c:v>42.192500000000003</c:v>
                </c:pt>
                <c:pt idx="2540">
                  <c:v>42.326799999999999</c:v>
                </c:pt>
                <c:pt idx="2541">
                  <c:v>42.461100000000002</c:v>
                </c:pt>
                <c:pt idx="2542">
                  <c:v>42.595399999999998</c:v>
                </c:pt>
                <c:pt idx="2543">
                  <c:v>42.729599999999998</c:v>
                </c:pt>
                <c:pt idx="2544">
                  <c:v>42.863900000000001</c:v>
                </c:pt>
                <c:pt idx="2545">
                  <c:v>42.998100000000001</c:v>
                </c:pt>
                <c:pt idx="2546">
                  <c:v>43.132399999999997</c:v>
                </c:pt>
                <c:pt idx="2547">
                  <c:v>43.266599999999997</c:v>
                </c:pt>
                <c:pt idx="2548">
                  <c:v>43.400799999999997</c:v>
                </c:pt>
                <c:pt idx="2549">
                  <c:v>43.534999999999997</c:v>
                </c:pt>
                <c:pt idx="2550">
                  <c:v>43.669199999999996</c:v>
                </c:pt>
                <c:pt idx="2551">
                  <c:v>43.803400000000003</c:v>
                </c:pt>
                <c:pt idx="2552">
                  <c:v>43.9375</c:v>
                </c:pt>
                <c:pt idx="2553">
                  <c:v>44.0717</c:v>
                </c:pt>
                <c:pt idx="2554">
                  <c:v>44.2059</c:v>
                </c:pt>
                <c:pt idx="2555">
                  <c:v>44.34</c:v>
                </c:pt>
                <c:pt idx="2556">
                  <c:v>44.4741</c:v>
                </c:pt>
                <c:pt idx="2557">
                  <c:v>44.6083</c:v>
                </c:pt>
                <c:pt idx="2558">
                  <c:v>44.742400000000004</c:v>
                </c:pt>
                <c:pt idx="2559">
                  <c:v>44.8765</c:v>
                </c:pt>
                <c:pt idx="2560">
                  <c:v>45.010599999999997</c:v>
                </c:pt>
                <c:pt idx="2561">
                  <c:v>45.1447</c:v>
                </c:pt>
                <c:pt idx="2562">
                  <c:v>45.278700000000001</c:v>
                </c:pt>
                <c:pt idx="2563">
                  <c:v>45.412799999999997</c:v>
                </c:pt>
                <c:pt idx="2564">
                  <c:v>45.546799999999998</c:v>
                </c:pt>
                <c:pt idx="2565">
                  <c:v>45.680900000000001</c:v>
                </c:pt>
                <c:pt idx="2566">
                  <c:v>45.814900000000002</c:v>
                </c:pt>
                <c:pt idx="2567">
                  <c:v>45.948999999999998</c:v>
                </c:pt>
                <c:pt idx="2568">
                  <c:v>46.082999999999998</c:v>
                </c:pt>
                <c:pt idx="2569">
                  <c:v>46.216900000000003</c:v>
                </c:pt>
                <c:pt idx="2570">
                  <c:v>46.350999999999999</c:v>
                </c:pt>
                <c:pt idx="2571">
                  <c:v>46.484999999999999</c:v>
                </c:pt>
                <c:pt idx="2572">
                  <c:v>46.618899999999996</c:v>
                </c:pt>
                <c:pt idx="2573">
                  <c:v>46.752899999999997</c:v>
                </c:pt>
                <c:pt idx="2574">
                  <c:v>46.886800000000001</c:v>
                </c:pt>
                <c:pt idx="2575">
                  <c:v>47.020800000000001</c:v>
                </c:pt>
                <c:pt idx="2576">
                  <c:v>47.154699999999998</c:v>
                </c:pt>
                <c:pt idx="2577">
                  <c:v>47.288600000000002</c:v>
                </c:pt>
                <c:pt idx="2578">
                  <c:v>47.422499999999999</c:v>
                </c:pt>
                <c:pt idx="2579">
                  <c:v>47.5565</c:v>
                </c:pt>
                <c:pt idx="2580">
                  <c:v>47.690300000000001</c:v>
                </c:pt>
                <c:pt idx="2581">
                  <c:v>47.824199999999998</c:v>
                </c:pt>
                <c:pt idx="2582">
                  <c:v>47.958100000000002</c:v>
                </c:pt>
                <c:pt idx="2583">
                  <c:v>48.091900000000003</c:v>
                </c:pt>
                <c:pt idx="2584">
                  <c:v>48.2258</c:v>
                </c:pt>
                <c:pt idx="2585">
                  <c:v>48.3596</c:v>
                </c:pt>
                <c:pt idx="2586">
                  <c:v>48.493499999999997</c:v>
                </c:pt>
                <c:pt idx="2587">
                  <c:v>48.627299999999998</c:v>
                </c:pt>
                <c:pt idx="2588">
                  <c:v>48.761099999999999</c:v>
                </c:pt>
                <c:pt idx="2589">
                  <c:v>48.8949</c:v>
                </c:pt>
                <c:pt idx="2590">
                  <c:v>49.028700000000001</c:v>
                </c:pt>
                <c:pt idx="2591">
                  <c:v>49.162500000000001</c:v>
                </c:pt>
                <c:pt idx="2592">
                  <c:v>49.296300000000002</c:v>
                </c:pt>
                <c:pt idx="2593">
                  <c:v>49.43</c:v>
                </c:pt>
                <c:pt idx="2594">
                  <c:v>49.563800000000001</c:v>
                </c:pt>
                <c:pt idx="2595">
                  <c:v>49.697499999999998</c:v>
                </c:pt>
                <c:pt idx="2596">
                  <c:v>49.831299999999999</c:v>
                </c:pt>
                <c:pt idx="2597">
                  <c:v>49.965000000000003</c:v>
                </c:pt>
                <c:pt idx="2598">
                  <c:v>50.098700000000001</c:v>
                </c:pt>
                <c:pt idx="2599">
                  <c:v>50.232399999999998</c:v>
                </c:pt>
                <c:pt idx="2600">
                  <c:v>50.366100000000003</c:v>
                </c:pt>
                <c:pt idx="2601">
                  <c:v>50.4998</c:v>
                </c:pt>
                <c:pt idx="2602">
                  <c:v>50.633499999999998</c:v>
                </c:pt>
                <c:pt idx="2603">
                  <c:v>50.767099999999999</c:v>
                </c:pt>
                <c:pt idx="2604">
                  <c:v>50.900799999999997</c:v>
                </c:pt>
                <c:pt idx="2605">
                  <c:v>51.034399999999998</c:v>
                </c:pt>
                <c:pt idx="2606">
                  <c:v>51.167999999999999</c:v>
                </c:pt>
                <c:pt idx="2607">
                  <c:v>51.301699999999997</c:v>
                </c:pt>
                <c:pt idx="2608">
                  <c:v>51.435299999999998</c:v>
                </c:pt>
                <c:pt idx="2609">
                  <c:v>51.568899999999999</c:v>
                </c:pt>
                <c:pt idx="2610">
                  <c:v>51.702500000000001</c:v>
                </c:pt>
                <c:pt idx="2611">
                  <c:v>51.836100000000002</c:v>
                </c:pt>
                <c:pt idx="2612">
                  <c:v>51.9696</c:v>
                </c:pt>
                <c:pt idx="2613">
                  <c:v>52.103200000000001</c:v>
                </c:pt>
                <c:pt idx="2614">
                  <c:v>52.236800000000002</c:v>
                </c:pt>
                <c:pt idx="2615">
                  <c:v>52.3703</c:v>
                </c:pt>
                <c:pt idx="2616">
                  <c:v>52.503799999999998</c:v>
                </c:pt>
                <c:pt idx="2617">
                  <c:v>52.637300000000003</c:v>
                </c:pt>
                <c:pt idx="2618">
                  <c:v>52.770800000000001</c:v>
                </c:pt>
                <c:pt idx="2619">
                  <c:v>52.904299999999999</c:v>
                </c:pt>
                <c:pt idx="2620">
                  <c:v>53.037799999999997</c:v>
                </c:pt>
                <c:pt idx="2621">
                  <c:v>53.171300000000002</c:v>
                </c:pt>
                <c:pt idx="2622">
                  <c:v>53.3048</c:v>
                </c:pt>
                <c:pt idx="2623">
                  <c:v>53.438200000000002</c:v>
                </c:pt>
                <c:pt idx="2624">
                  <c:v>53.5717</c:v>
                </c:pt>
                <c:pt idx="2625">
                  <c:v>53.705100000000002</c:v>
                </c:pt>
                <c:pt idx="2626">
                  <c:v>53.838500000000003</c:v>
                </c:pt>
                <c:pt idx="2627">
                  <c:v>53.972000000000001</c:v>
                </c:pt>
                <c:pt idx="2628">
                  <c:v>54.105400000000003</c:v>
                </c:pt>
                <c:pt idx="2629">
                  <c:v>54.238799999999998</c:v>
                </c:pt>
                <c:pt idx="2630">
                  <c:v>54.372100000000003</c:v>
                </c:pt>
                <c:pt idx="2631">
                  <c:v>54.505499999999998</c:v>
                </c:pt>
                <c:pt idx="2632">
                  <c:v>54.6389</c:v>
                </c:pt>
                <c:pt idx="2633">
                  <c:v>54.772199999999998</c:v>
                </c:pt>
                <c:pt idx="2634">
                  <c:v>54.9056</c:v>
                </c:pt>
                <c:pt idx="2635">
                  <c:v>55.038899999999998</c:v>
                </c:pt>
                <c:pt idx="2636">
                  <c:v>55.172199999999997</c:v>
                </c:pt>
                <c:pt idx="2637">
                  <c:v>55.305599999999998</c:v>
                </c:pt>
                <c:pt idx="2638">
                  <c:v>55.438899999999997</c:v>
                </c:pt>
                <c:pt idx="2639">
                  <c:v>55.572200000000002</c:v>
                </c:pt>
                <c:pt idx="2640">
                  <c:v>55.705399999999997</c:v>
                </c:pt>
                <c:pt idx="2641">
                  <c:v>55.838700000000003</c:v>
                </c:pt>
                <c:pt idx="2642">
                  <c:v>55.972000000000001</c:v>
                </c:pt>
                <c:pt idx="2643">
                  <c:v>56.1053</c:v>
                </c:pt>
                <c:pt idx="2644">
                  <c:v>56.238500000000002</c:v>
                </c:pt>
                <c:pt idx="2645">
                  <c:v>56.371699999999997</c:v>
                </c:pt>
                <c:pt idx="2646">
                  <c:v>56.504899999999999</c:v>
                </c:pt>
                <c:pt idx="2647">
                  <c:v>56.638199999999998</c:v>
                </c:pt>
                <c:pt idx="2648">
                  <c:v>56.7714</c:v>
                </c:pt>
                <c:pt idx="2649">
                  <c:v>56.904600000000002</c:v>
                </c:pt>
                <c:pt idx="2650">
                  <c:v>57.037700000000001</c:v>
                </c:pt>
                <c:pt idx="2651">
                  <c:v>57.170900000000003</c:v>
                </c:pt>
                <c:pt idx="2652">
                  <c:v>57.304099999999998</c:v>
                </c:pt>
                <c:pt idx="2653">
                  <c:v>57.437199999999997</c:v>
                </c:pt>
                <c:pt idx="2654">
                  <c:v>57.570399999999999</c:v>
                </c:pt>
                <c:pt idx="2655">
                  <c:v>57.703499999999998</c:v>
                </c:pt>
                <c:pt idx="2656">
                  <c:v>57.836599999999997</c:v>
                </c:pt>
                <c:pt idx="2657">
                  <c:v>57.969700000000003</c:v>
                </c:pt>
                <c:pt idx="2658">
                  <c:v>58.102800000000002</c:v>
                </c:pt>
                <c:pt idx="2659">
                  <c:v>58.235900000000001</c:v>
                </c:pt>
                <c:pt idx="2660">
                  <c:v>58.369</c:v>
                </c:pt>
                <c:pt idx="2661">
                  <c:v>58.502099999999999</c:v>
                </c:pt>
                <c:pt idx="2662">
                  <c:v>58.635100000000001</c:v>
                </c:pt>
                <c:pt idx="2663">
                  <c:v>58.7682</c:v>
                </c:pt>
                <c:pt idx="2664">
                  <c:v>58.901200000000003</c:v>
                </c:pt>
                <c:pt idx="2665">
                  <c:v>59.034199999999998</c:v>
                </c:pt>
                <c:pt idx="2666">
                  <c:v>59.167200000000001</c:v>
                </c:pt>
                <c:pt idx="2667">
                  <c:v>59.300199999999997</c:v>
                </c:pt>
                <c:pt idx="2668">
                  <c:v>59.433300000000003</c:v>
                </c:pt>
                <c:pt idx="2669">
                  <c:v>59.566200000000002</c:v>
                </c:pt>
                <c:pt idx="2670">
                  <c:v>59.699199999999998</c:v>
                </c:pt>
                <c:pt idx="2671">
                  <c:v>59.8322</c:v>
                </c:pt>
                <c:pt idx="2672">
                  <c:v>59.9651</c:v>
                </c:pt>
                <c:pt idx="2673">
                  <c:v>60.098100000000002</c:v>
                </c:pt>
                <c:pt idx="2674">
                  <c:v>60.231000000000002</c:v>
                </c:pt>
                <c:pt idx="2675">
                  <c:v>60.363999999999997</c:v>
                </c:pt>
                <c:pt idx="2676">
                  <c:v>60.496899999999997</c:v>
                </c:pt>
                <c:pt idx="2677">
                  <c:v>60.6297</c:v>
                </c:pt>
                <c:pt idx="2678">
                  <c:v>60.762700000000002</c:v>
                </c:pt>
                <c:pt idx="2679">
                  <c:v>60.895499999999998</c:v>
                </c:pt>
                <c:pt idx="2680">
                  <c:v>61.028399999999998</c:v>
                </c:pt>
                <c:pt idx="2681">
                  <c:v>61.161299999999997</c:v>
                </c:pt>
                <c:pt idx="2682">
                  <c:v>61.2941</c:v>
                </c:pt>
                <c:pt idx="2683">
                  <c:v>61.426900000000003</c:v>
                </c:pt>
                <c:pt idx="2684">
                  <c:v>61.559800000000003</c:v>
                </c:pt>
                <c:pt idx="2685">
                  <c:v>61.692599999999999</c:v>
                </c:pt>
                <c:pt idx="2686">
                  <c:v>61.825400000000002</c:v>
                </c:pt>
                <c:pt idx="2687">
                  <c:v>61.958199999999998</c:v>
                </c:pt>
                <c:pt idx="2688">
                  <c:v>62.091000000000001</c:v>
                </c:pt>
                <c:pt idx="2689">
                  <c:v>62.223799999999997</c:v>
                </c:pt>
                <c:pt idx="2690">
                  <c:v>62.356499999999997</c:v>
                </c:pt>
                <c:pt idx="2691">
                  <c:v>62.4893</c:v>
                </c:pt>
                <c:pt idx="2692">
                  <c:v>62.622</c:v>
                </c:pt>
                <c:pt idx="2693">
                  <c:v>62.754800000000003</c:v>
                </c:pt>
                <c:pt idx="2694">
                  <c:v>62.887500000000003</c:v>
                </c:pt>
                <c:pt idx="2695">
                  <c:v>63.020200000000003</c:v>
                </c:pt>
                <c:pt idx="2696">
                  <c:v>63.152900000000002</c:v>
                </c:pt>
                <c:pt idx="2697">
                  <c:v>63.285600000000002</c:v>
                </c:pt>
                <c:pt idx="2698">
                  <c:v>63.418300000000002</c:v>
                </c:pt>
                <c:pt idx="2699">
                  <c:v>63.551000000000002</c:v>
                </c:pt>
                <c:pt idx="2700">
                  <c:v>63.683599999999998</c:v>
                </c:pt>
                <c:pt idx="2701">
                  <c:v>63.816299999999998</c:v>
                </c:pt>
                <c:pt idx="2702">
                  <c:v>63.948900000000002</c:v>
                </c:pt>
                <c:pt idx="2703">
                  <c:v>64.081500000000005</c:v>
                </c:pt>
                <c:pt idx="2704">
                  <c:v>64.214100000000002</c:v>
                </c:pt>
                <c:pt idx="2705">
                  <c:v>64.346800000000002</c:v>
                </c:pt>
                <c:pt idx="2706">
                  <c:v>64.479399999999998</c:v>
                </c:pt>
                <c:pt idx="2707">
                  <c:v>64.611900000000006</c:v>
                </c:pt>
                <c:pt idx="2708">
                  <c:v>64.744500000000002</c:v>
                </c:pt>
                <c:pt idx="2709">
                  <c:v>64.877099999999999</c:v>
                </c:pt>
                <c:pt idx="2710">
                  <c:v>65.009600000000006</c:v>
                </c:pt>
                <c:pt idx="2711">
                  <c:v>65.142200000000003</c:v>
                </c:pt>
                <c:pt idx="2712">
                  <c:v>65.274699999999996</c:v>
                </c:pt>
                <c:pt idx="2713">
                  <c:v>65.407300000000006</c:v>
                </c:pt>
                <c:pt idx="2714">
                  <c:v>65.5398</c:v>
                </c:pt>
                <c:pt idx="2715">
                  <c:v>65.672300000000007</c:v>
                </c:pt>
                <c:pt idx="2716">
                  <c:v>65.8048</c:v>
                </c:pt>
                <c:pt idx="2717">
                  <c:v>65.937299999999993</c:v>
                </c:pt>
                <c:pt idx="2718">
                  <c:v>66.069800000000001</c:v>
                </c:pt>
                <c:pt idx="2719">
                  <c:v>66.202200000000005</c:v>
                </c:pt>
                <c:pt idx="2720">
                  <c:v>66.334699999999998</c:v>
                </c:pt>
                <c:pt idx="2721">
                  <c:v>66.467100000000002</c:v>
                </c:pt>
                <c:pt idx="2722">
                  <c:v>66.599500000000006</c:v>
                </c:pt>
                <c:pt idx="2723">
                  <c:v>66.731899999999996</c:v>
                </c:pt>
                <c:pt idx="2724">
                  <c:v>66.8643</c:v>
                </c:pt>
                <c:pt idx="2725">
                  <c:v>66.996799999999993</c:v>
                </c:pt>
                <c:pt idx="2726">
                  <c:v>67.129199999999997</c:v>
                </c:pt>
                <c:pt idx="2727">
                  <c:v>67.261499999999998</c:v>
                </c:pt>
                <c:pt idx="2728">
                  <c:v>67.393900000000002</c:v>
                </c:pt>
                <c:pt idx="2729">
                  <c:v>67.526200000000003</c:v>
                </c:pt>
                <c:pt idx="2730">
                  <c:v>67.658600000000007</c:v>
                </c:pt>
                <c:pt idx="2731">
                  <c:v>67.790899999999993</c:v>
                </c:pt>
                <c:pt idx="2732">
                  <c:v>67.923199999999994</c:v>
                </c:pt>
                <c:pt idx="2733">
                  <c:v>68.055499999999995</c:v>
                </c:pt>
                <c:pt idx="2734">
                  <c:v>68.187799999999996</c:v>
                </c:pt>
                <c:pt idx="2735">
                  <c:v>68.3202</c:v>
                </c:pt>
                <c:pt idx="2736">
                  <c:v>68.452399999999997</c:v>
                </c:pt>
                <c:pt idx="2737">
                  <c:v>68.584699999999998</c:v>
                </c:pt>
                <c:pt idx="2738">
                  <c:v>68.716999999999999</c:v>
                </c:pt>
                <c:pt idx="2739">
                  <c:v>68.849199999999996</c:v>
                </c:pt>
                <c:pt idx="2740">
                  <c:v>68.981399999999994</c:v>
                </c:pt>
                <c:pt idx="2741">
                  <c:v>69.113699999999994</c:v>
                </c:pt>
                <c:pt idx="2742">
                  <c:v>69.245900000000006</c:v>
                </c:pt>
                <c:pt idx="2743">
                  <c:v>69.378100000000003</c:v>
                </c:pt>
                <c:pt idx="2744">
                  <c:v>69.510300000000001</c:v>
                </c:pt>
                <c:pt idx="2745">
                  <c:v>69.642499999999998</c:v>
                </c:pt>
                <c:pt idx="2746">
                  <c:v>69.774699999999996</c:v>
                </c:pt>
                <c:pt idx="2747">
                  <c:v>69.906800000000004</c:v>
                </c:pt>
                <c:pt idx="2748">
                  <c:v>70.039000000000001</c:v>
                </c:pt>
                <c:pt idx="2749">
                  <c:v>70.171099999999996</c:v>
                </c:pt>
                <c:pt idx="2750">
                  <c:v>70.303299999999993</c:v>
                </c:pt>
                <c:pt idx="2751">
                  <c:v>70.435400000000001</c:v>
                </c:pt>
                <c:pt idx="2752">
                  <c:v>70.567499999999995</c:v>
                </c:pt>
                <c:pt idx="2753">
                  <c:v>70.699600000000004</c:v>
                </c:pt>
                <c:pt idx="2754">
                  <c:v>70.831699999999998</c:v>
                </c:pt>
                <c:pt idx="2755">
                  <c:v>70.963800000000006</c:v>
                </c:pt>
                <c:pt idx="2756">
                  <c:v>71.095799999999997</c:v>
                </c:pt>
                <c:pt idx="2757">
                  <c:v>71.227900000000005</c:v>
                </c:pt>
                <c:pt idx="2758">
                  <c:v>71.36</c:v>
                </c:pt>
                <c:pt idx="2759">
                  <c:v>71.492000000000004</c:v>
                </c:pt>
                <c:pt idx="2760">
                  <c:v>71.623999999999995</c:v>
                </c:pt>
                <c:pt idx="2761">
                  <c:v>71.756</c:v>
                </c:pt>
                <c:pt idx="2762">
                  <c:v>71.888000000000005</c:v>
                </c:pt>
                <c:pt idx="2763">
                  <c:v>72.02</c:v>
                </c:pt>
                <c:pt idx="2764">
                  <c:v>72.152000000000001</c:v>
                </c:pt>
                <c:pt idx="2765">
                  <c:v>72.284000000000006</c:v>
                </c:pt>
                <c:pt idx="2766">
                  <c:v>72.415899999999993</c:v>
                </c:pt>
                <c:pt idx="2767">
                  <c:v>72.547899999999998</c:v>
                </c:pt>
                <c:pt idx="2768">
                  <c:v>72.6798</c:v>
                </c:pt>
                <c:pt idx="2769">
                  <c:v>72.811700000000002</c:v>
                </c:pt>
                <c:pt idx="2770">
                  <c:v>72.943700000000007</c:v>
                </c:pt>
                <c:pt idx="2771">
                  <c:v>73.075599999999994</c:v>
                </c:pt>
                <c:pt idx="2772">
                  <c:v>73.207499999999996</c:v>
                </c:pt>
                <c:pt idx="2773">
                  <c:v>73.339399999999998</c:v>
                </c:pt>
                <c:pt idx="2774">
                  <c:v>73.471199999999996</c:v>
                </c:pt>
                <c:pt idx="2775">
                  <c:v>73.603099999999998</c:v>
                </c:pt>
                <c:pt idx="2776">
                  <c:v>73.734899999999996</c:v>
                </c:pt>
                <c:pt idx="2777">
                  <c:v>73.866799999999998</c:v>
                </c:pt>
                <c:pt idx="2778">
                  <c:v>73.998599999999996</c:v>
                </c:pt>
                <c:pt idx="2779">
                  <c:v>74.130399999999995</c:v>
                </c:pt>
                <c:pt idx="2780">
                  <c:v>74.262200000000007</c:v>
                </c:pt>
                <c:pt idx="2781">
                  <c:v>74.394000000000005</c:v>
                </c:pt>
                <c:pt idx="2782">
                  <c:v>74.525800000000004</c:v>
                </c:pt>
                <c:pt idx="2783">
                  <c:v>74.657600000000002</c:v>
                </c:pt>
                <c:pt idx="2784">
                  <c:v>74.789400000000001</c:v>
                </c:pt>
                <c:pt idx="2785">
                  <c:v>74.921099999999996</c:v>
                </c:pt>
                <c:pt idx="2786">
                  <c:v>75.052899999999994</c:v>
                </c:pt>
                <c:pt idx="2787">
                  <c:v>75.184600000000003</c:v>
                </c:pt>
                <c:pt idx="2788">
                  <c:v>75.316299999999998</c:v>
                </c:pt>
                <c:pt idx="2789">
                  <c:v>75.448099999999997</c:v>
                </c:pt>
                <c:pt idx="2790">
                  <c:v>75.579700000000003</c:v>
                </c:pt>
                <c:pt idx="2791">
                  <c:v>75.711399999999998</c:v>
                </c:pt>
                <c:pt idx="2792">
                  <c:v>75.843100000000007</c:v>
                </c:pt>
                <c:pt idx="2793">
                  <c:v>75.974800000000002</c:v>
                </c:pt>
                <c:pt idx="2794">
                  <c:v>76.106399999999994</c:v>
                </c:pt>
                <c:pt idx="2795">
                  <c:v>76.238100000000003</c:v>
                </c:pt>
                <c:pt idx="2796">
                  <c:v>76.369699999999995</c:v>
                </c:pt>
                <c:pt idx="2797">
                  <c:v>76.501300000000001</c:v>
                </c:pt>
                <c:pt idx="2798">
                  <c:v>76.632999999999996</c:v>
                </c:pt>
                <c:pt idx="2799">
                  <c:v>76.764600000000002</c:v>
                </c:pt>
                <c:pt idx="2800">
                  <c:v>76.896100000000004</c:v>
                </c:pt>
                <c:pt idx="2801">
                  <c:v>77.027699999999996</c:v>
                </c:pt>
                <c:pt idx="2802">
                  <c:v>77.159300000000002</c:v>
                </c:pt>
                <c:pt idx="2803">
                  <c:v>77.290899999999993</c:v>
                </c:pt>
                <c:pt idx="2804">
                  <c:v>77.422399999999996</c:v>
                </c:pt>
                <c:pt idx="2805">
                  <c:v>77.554000000000002</c:v>
                </c:pt>
                <c:pt idx="2806">
                  <c:v>77.685500000000005</c:v>
                </c:pt>
                <c:pt idx="2807">
                  <c:v>77.816999999999993</c:v>
                </c:pt>
                <c:pt idx="2808">
                  <c:v>77.948499999999996</c:v>
                </c:pt>
                <c:pt idx="2809">
                  <c:v>78.08</c:v>
                </c:pt>
                <c:pt idx="2810">
                  <c:v>78.211500000000001</c:v>
                </c:pt>
                <c:pt idx="2811">
                  <c:v>78.343000000000004</c:v>
                </c:pt>
                <c:pt idx="2812">
                  <c:v>78.474400000000003</c:v>
                </c:pt>
                <c:pt idx="2813">
                  <c:v>78.605900000000005</c:v>
                </c:pt>
                <c:pt idx="2814">
                  <c:v>78.737300000000005</c:v>
                </c:pt>
                <c:pt idx="2815">
                  <c:v>78.868799999999993</c:v>
                </c:pt>
                <c:pt idx="2816">
                  <c:v>79.000200000000007</c:v>
                </c:pt>
                <c:pt idx="2817">
                  <c:v>79.131600000000006</c:v>
                </c:pt>
                <c:pt idx="2818">
                  <c:v>79.263000000000005</c:v>
                </c:pt>
                <c:pt idx="2819">
                  <c:v>79.394300000000001</c:v>
                </c:pt>
                <c:pt idx="2820">
                  <c:v>79.525700000000001</c:v>
                </c:pt>
                <c:pt idx="2821">
                  <c:v>79.6571</c:v>
                </c:pt>
                <c:pt idx="2822">
                  <c:v>79.788499999999999</c:v>
                </c:pt>
                <c:pt idx="2823">
                  <c:v>79.919799999999995</c:v>
                </c:pt>
                <c:pt idx="2824">
                  <c:v>80.051100000000005</c:v>
                </c:pt>
                <c:pt idx="2825">
                  <c:v>80.182500000000005</c:v>
                </c:pt>
                <c:pt idx="2826">
                  <c:v>80.313800000000001</c:v>
                </c:pt>
                <c:pt idx="2827">
                  <c:v>80.444999999999993</c:v>
                </c:pt>
                <c:pt idx="2828">
                  <c:v>80.576400000000007</c:v>
                </c:pt>
                <c:pt idx="2829">
                  <c:v>80.707599999999999</c:v>
                </c:pt>
                <c:pt idx="2830">
                  <c:v>80.838899999999995</c:v>
                </c:pt>
                <c:pt idx="2831">
                  <c:v>80.970100000000002</c:v>
                </c:pt>
                <c:pt idx="2832">
                  <c:v>81.101399999999998</c:v>
                </c:pt>
                <c:pt idx="2833">
                  <c:v>81.232600000000005</c:v>
                </c:pt>
                <c:pt idx="2834">
                  <c:v>81.363799999999998</c:v>
                </c:pt>
                <c:pt idx="2835">
                  <c:v>81.495099999999994</c:v>
                </c:pt>
                <c:pt idx="2836">
                  <c:v>81.626199999999997</c:v>
                </c:pt>
                <c:pt idx="2837">
                  <c:v>81.757400000000004</c:v>
                </c:pt>
                <c:pt idx="2838">
                  <c:v>81.888599999999997</c:v>
                </c:pt>
                <c:pt idx="2839">
                  <c:v>82.019800000000004</c:v>
                </c:pt>
                <c:pt idx="2840">
                  <c:v>82.150899999999993</c:v>
                </c:pt>
                <c:pt idx="2841">
                  <c:v>82.281999999999996</c:v>
                </c:pt>
                <c:pt idx="2842">
                  <c:v>82.413200000000003</c:v>
                </c:pt>
                <c:pt idx="2843">
                  <c:v>82.544300000000007</c:v>
                </c:pt>
                <c:pt idx="2844">
                  <c:v>82.675399999999996</c:v>
                </c:pt>
                <c:pt idx="2845">
                  <c:v>82.8065</c:v>
                </c:pt>
                <c:pt idx="2846">
                  <c:v>82.937600000000003</c:v>
                </c:pt>
                <c:pt idx="2847">
                  <c:v>83.068700000000007</c:v>
                </c:pt>
                <c:pt idx="2848">
                  <c:v>83.199700000000007</c:v>
                </c:pt>
                <c:pt idx="2849">
                  <c:v>83.330799999999996</c:v>
                </c:pt>
                <c:pt idx="2850">
                  <c:v>83.4619</c:v>
                </c:pt>
                <c:pt idx="2851">
                  <c:v>83.5929</c:v>
                </c:pt>
                <c:pt idx="2852">
                  <c:v>83.7239</c:v>
                </c:pt>
                <c:pt idx="2853">
                  <c:v>83.854900000000001</c:v>
                </c:pt>
                <c:pt idx="2854">
                  <c:v>83.985900000000001</c:v>
                </c:pt>
                <c:pt idx="2855">
                  <c:v>84.116900000000001</c:v>
                </c:pt>
                <c:pt idx="2856">
                  <c:v>84.247900000000001</c:v>
                </c:pt>
                <c:pt idx="2857">
                  <c:v>84.378799999999998</c:v>
                </c:pt>
                <c:pt idx="2858">
                  <c:v>84.509799999999998</c:v>
                </c:pt>
                <c:pt idx="2859">
                  <c:v>84.640699999999995</c:v>
                </c:pt>
                <c:pt idx="2860">
                  <c:v>84.771699999999996</c:v>
                </c:pt>
                <c:pt idx="2861">
                  <c:v>84.902600000000007</c:v>
                </c:pt>
                <c:pt idx="2862">
                  <c:v>85.033500000000004</c:v>
                </c:pt>
                <c:pt idx="2863">
                  <c:v>85.164400000000001</c:v>
                </c:pt>
                <c:pt idx="2864">
                  <c:v>85.295299999999997</c:v>
                </c:pt>
                <c:pt idx="2865">
                  <c:v>85.426199999999994</c:v>
                </c:pt>
                <c:pt idx="2866">
                  <c:v>85.557000000000002</c:v>
                </c:pt>
                <c:pt idx="2867">
                  <c:v>85.687899999999999</c:v>
                </c:pt>
                <c:pt idx="2868">
                  <c:v>85.818700000000007</c:v>
                </c:pt>
                <c:pt idx="2869">
                  <c:v>85.949600000000004</c:v>
                </c:pt>
                <c:pt idx="2870">
                  <c:v>86.080399999999997</c:v>
                </c:pt>
                <c:pt idx="2871">
                  <c:v>86.211200000000005</c:v>
                </c:pt>
                <c:pt idx="2872">
                  <c:v>86.341999999999999</c:v>
                </c:pt>
                <c:pt idx="2873">
                  <c:v>86.472800000000007</c:v>
                </c:pt>
                <c:pt idx="2874">
                  <c:v>86.6036</c:v>
                </c:pt>
                <c:pt idx="2875">
                  <c:v>86.734300000000005</c:v>
                </c:pt>
                <c:pt idx="2876">
                  <c:v>86.865099999999998</c:v>
                </c:pt>
                <c:pt idx="2877">
                  <c:v>86.995800000000003</c:v>
                </c:pt>
                <c:pt idx="2878">
                  <c:v>87.126599999999996</c:v>
                </c:pt>
                <c:pt idx="2879">
                  <c:v>87.257300000000001</c:v>
                </c:pt>
                <c:pt idx="2880">
                  <c:v>87.388000000000005</c:v>
                </c:pt>
                <c:pt idx="2881">
                  <c:v>87.518699999999995</c:v>
                </c:pt>
                <c:pt idx="2882">
                  <c:v>87.6494</c:v>
                </c:pt>
                <c:pt idx="2883">
                  <c:v>87.780100000000004</c:v>
                </c:pt>
                <c:pt idx="2884">
                  <c:v>87.910700000000006</c:v>
                </c:pt>
                <c:pt idx="2885">
                  <c:v>88.041399999999996</c:v>
                </c:pt>
                <c:pt idx="2886">
                  <c:v>88.171999999999997</c:v>
                </c:pt>
                <c:pt idx="2887">
                  <c:v>88.302599999999998</c:v>
                </c:pt>
                <c:pt idx="2888">
                  <c:v>88.433300000000003</c:v>
                </c:pt>
                <c:pt idx="2889">
                  <c:v>88.563900000000004</c:v>
                </c:pt>
                <c:pt idx="2890">
                  <c:v>88.694500000000005</c:v>
                </c:pt>
                <c:pt idx="2891">
                  <c:v>88.825000000000003</c:v>
                </c:pt>
                <c:pt idx="2892">
                  <c:v>88.955699999999993</c:v>
                </c:pt>
                <c:pt idx="2893">
                  <c:v>89.086200000000005</c:v>
                </c:pt>
                <c:pt idx="2894">
                  <c:v>89.216700000000003</c:v>
                </c:pt>
                <c:pt idx="2895">
                  <c:v>89.347300000000004</c:v>
                </c:pt>
                <c:pt idx="2896">
                  <c:v>89.477800000000002</c:v>
                </c:pt>
                <c:pt idx="2897">
                  <c:v>89.6083</c:v>
                </c:pt>
                <c:pt idx="2898">
                  <c:v>89.738799999999998</c:v>
                </c:pt>
                <c:pt idx="2899">
                  <c:v>89.869399999999999</c:v>
                </c:pt>
                <c:pt idx="2900">
                  <c:v>89.999799999999993</c:v>
                </c:pt>
                <c:pt idx="2901">
                  <c:v>90.130300000000005</c:v>
                </c:pt>
                <c:pt idx="2902">
                  <c:v>90.260800000000003</c:v>
                </c:pt>
                <c:pt idx="2903">
                  <c:v>90.391199999999998</c:v>
                </c:pt>
                <c:pt idx="2904">
                  <c:v>90.521699999999996</c:v>
                </c:pt>
                <c:pt idx="2905">
                  <c:v>90.652100000000004</c:v>
                </c:pt>
                <c:pt idx="2906">
                  <c:v>90.782499999999999</c:v>
                </c:pt>
                <c:pt idx="2907">
                  <c:v>90.912899999999993</c:v>
                </c:pt>
                <c:pt idx="2908">
                  <c:v>91.043300000000002</c:v>
                </c:pt>
                <c:pt idx="2909">
                  <c:v>91.173699999999997</c:v>
                </c:pt>
                <c:pt idx="2910">
                  <c:v>91.304100000000005</c:v>
                </c:pt>
                <c:pt idx="2911">
                  <c:v>91.434399999999997</c:v>
                </c:pt>
                <c:pt idx="2912">
                  <c:v>91.564800000000005</c:v>
                </c:pt>
                <c:pt idx="2913">
                  <c:v>91.695099999999996</c:v>
                </c:pt>
                <c:pt idx="2914">
                  <c:v>91.825400000000002</c:v>
                </c:pt>
                <c:pt idx="2915">
                  <c:v>91.955699999999993</c:v>
                </c:pt>
                <c:pt idx="2916">
                  <c:v>92.086100000000002</c:v>
                </c:pt>
                <c:pt idx="2917">
                  <c:v>92.216300000000004</c:v>
                </c:pt>
                <c:pt idx="2918">
                  <c:v>92.346599999999995</c:v>
                </c:pt>
                <c:pt idx="2919">
                  <c:v>92.476900000000001</c:v>
                </c:pt>
                <c:pt idx="2920">
                  <c:v>92.607100000000003</c:v>
                </c:pt>
                <c:pt idx="2921">
                  <c:v>92.737399999999994</c:v>
                </c:pt>
                <c:pt idx="2922">
                  <c:v>92.867599999999996</c:v>
                </c:pt>
                <c:pt idx="2923">
                  <c:v>92.997900000000001</c:v>
                </c:pt>
                <c:pt idx="2924">
                  <c:v>93.128100000000003</c:v>
                </c:pt>
                <c:pt idx="2925">
                  <c:v>93.258300000000006</c:v>
                </c:pt>
                <c:pt idx="2926">
                  <c:v>93.388499999999993</c:v>
                </c:pt>
                <c:pt idx="2927">
                  <c:v>93.518600000000006</c:v>
                </c:pt>
                <c:pt idx="2928">
                  <c:v>93.648799999999994</c:v>
                </c:pt>
                <c:pt idx="2929">
                  <c:v>93.778999999999996</c:v>
                </c:pt>
                <c:pt idx="2930">
                  <c:v>93.909099999999995</c:v>
                </c:pt>
                <c:pt idx="2931">
                  <c:v>94.039199999999994</c:v>
                </c:pt>
                <c:pt idx="2932">
                  <c:v>94.169399999999996</c:v>
                </c:pt>
                <c:pt idx="2933">
                  <c:v>94.299499999999995</c:v>
                </c:pt>
                <c:pt idx="2934">
                  <c:v>94.429599999999994</c:v>
                </c:pt>
                <c:pt idx="2935">
                  <c:v>94.559700000000007</c:v>
                </c:pt>
                <c:pt idx="2936">
                  <c:v>94.689800000000005</c:v>
                </c:pt>
                <c:pt idx="2937">
                  <c:v>94.819800000000001</c:v>
                </c:pt>
                <c:pt idx="2938">
                  <c:v>94.9499</c:v>
                </c:pt>
                <c:pt idx="2939">
                  <c:v>95.079899999999995</c:v>
                </c:pt>
                <c:pt idx="2940">
                  <c:v>95.21</c:v>
                </c:pt>
                <c:pt idx="2941">
                  <c:v>95.34</c:v>
                </c:pt>
                <c:pt idx="2942">
                  <c:v>95.47</c:v>
                </c:pt>
                <c:pt idx="2943">
                  <c:v>95.6</c:v>
                </c:pt>
                <c:pt idx="2944">
                  <c:v>95.729900000000001</c:v>
                </c:pt>
                <c:pt idx="2945">
                  <c:v>95.859899999999996</c:v>
                </c:pt>
                <c:pt idx="2946">
                  <c:v>95.989900000000006</c:v>
                </c:pt>
                <c:pt idx="2947">
                  <c:v>96.119799999999998</c:v>
                </c:pt>
                <c:pt idx="2948">
                  <c:v>96.249799999999993</c:v>
                </c:pt>
                <c:pt idx="2949">
                  <c:v>96.3797</c:v>
                </c:pt>
                <c:pt idx="2950">
                  <c:v>96.509600000000006</c:v>
                </c:pt>
                <c:pt idx="2951">
                  <c:v>96.639499999999998</c:v>
                </c:pt>
                <c:pt idx="2952">
                  <c:v>96.769400000000005</c:v>
                </c:pt>
                <c:pt idx="2953">
                  <c:v>96.899299999999997</c:v>
                </c:pt>
                <c:pt idx="2954">
                  <c:v>97.029200000000003</c:v>
                </c:pt>
                <c:pt idx="2955">
                  <c:v>97.159000000000006</c:v>
                </c:pt>
                <c:pt idx="2956">
                  <c:v>97.288899999999998</c:v>
                </c:pt>
                <c:pt idx="2957">
                  <c:v>97.418700000000001</c:v>
                </c:pt>
                <c:pt idx="2958">
                  <c:v>97.548500000000004</c:v>
                </c:pt>
                <c:pt idx="2959">
                  <c:v>97.678399999999996</c:v>
                </c:pt>
                <c:pt idx="2960">
                  <c:v>97.808199999999999</c:v>
                </c:pt>
                <c:pt idx="2961">
                  <c:v>97.938000000000002</c:v>
                </c:pt>
                <c:pt idx="2962">
                  <c:v>98.067700000000002</c:v>
                </c:pt>
                <c:pt idx="2963">
                  <c:v>98.197500000000005</c:v>
                </c:pt>
                <c:pt idx="2964">
                  <c:v>98.327200000000005</c:v>
                </c:pt>
                <c:pt idx="2965">
                  <c:v>98.456999999999994</c:v>
                </c:pt>
                <c:pt idx="2966">
                  <c:v>98.586699999999993</c:v>
                </c:pt>
                <c:pt idx="2967">
                  <c:v>98.716499999999996</c:v>
                </c:pt>
                <c:pt idx="2968">
                  <c:v>98.846199999999996</c:v>
                </c:pt>
                <c:pt idx="2969">
                  <c:v>98.975899999999996</c:v>
                </c:pt>
                <c:pt idx="2970">
                  <c:v>99.105500000000006</c:v>
                </c:pt>
                <c:pt idx="2971">
                  <c:v>99.235200000000006</c:v>
                </c:pt>
                <c:pt idx="2972">
                  <c:v>99.364900000000006</c:v>
                </c:pt>
                <c:pt idx="2973">
                  <c:v>99.494500000000002</c:v>
                </c:pt>
                <c:pt idx="2974">
                  <c:v>99.624200000000002</c:v>
                </c:pt>
                <c:pt idx="2975">
                  <c:v>99.753799999999998</c:v>
                </c:pt>
                <c:pt idx="2976">
                  <c:v>99.883399999999995</c:v>
                </c:pt>
                <c:pt idx="2977">
                  <c:v>100.01300000000001</c:v>
                </c:pt>
                <c:pt idx="2978">
                  <c:v>100.143</c:v>
                </c:pt>
                <c:pt idx="2979">
                  <c:v>100.27200000000001</c:v>
                </c:pt>
                <c:pt idx="2980">
                  <c:v>100.402</c:v>
                </c:pt>
                <c:pt idx="2981">
                  <c:v>100.53100000000001</c:v>
                </c:pt>
                <c:pt idx="2982">
                  <c:v>100.661</c:v>
                </c:pt>
                <c:pt idx="2983">
                  <c:v>100.79</c:v>
                </c:pt>
                <c:pt idx="2984">
                  <c:v>100.92</c:v>
                </c:pt>
                <c:pt idx="2985">
                  <c:v>101.04900000000001</c:v>
                </c:pt>
                <c:pt idx="2986">
                  <c:v>101.179</c:v>
                </c:pt>
                <c:pt idx="2987">
                  <c:v>101.30800000000001</c:v>
                </c:pt>
                <c:pt idx="2988">
                  <c:v>101.438</c:v>
                </c:pt>
                <c:pt idx="2989">
                  <c:v>101.56699999999999</c:v>
                </c:pt>
                <c:pt idx="2990">
                  <c:v>101.697</c:v>
                </c:pt>
                <c:pt idx="2991">
                  <c:v>101.82599999999999</c:v>
                </c:pt>
                <c:pt idx="2992">
                  <c:v>101.956</c:v>
                </c:pt>
                <c:pt idx="2993">
                  <c:v>102.08499999999999</c:v>
                </c:pt>
                <c:pt idx="2994">
                  <c:v>102.215</c:v>
                </c:pt>
                <c:pt idx="2995">
                  <c:v>102.34399999999999</c:v>
                </c:pt>
                <c:pt idx="2996">
                  <c:v>102.473</c:v>
                </c:pt>
                <c:pt idx="2997">
                  <c:v>102.60299999999999</c:v>
                </c:pt>
                <c:pt idx="2998">
                  <c:v>102.732</c:v>
                </c:pt>
                <c:pt idx="2999">
                  <c:v>102.861</c:v>
                </c:pt>
                <c:pt idx="3000">
                  <c:v>102.991</c:v>
                </c:pt>
                <c:pt idx="3001">
                  <c:v>103.12</c:v>
                </c:pt>
                <c:pt idx="3002">
                  <c:v>103.249</c:v>
                </c:pt>
                <c:pt idx="3003">
                  <c:v>103.379</c:v>
                </c:pt>
                <c:pt idx="3004">
                  <c:v>103.508</c:v>
                </c:pt>
                <c:pt idx="3005">
                  <c:v>103.637</c:v>
                </c:pt>
                <c:pt idx="3006">
                  <c:v>103.767</c:v>
                </c:pt>
                <c:pt idx="3007">
                  <c:v>103.896</c:v>
                </c:pt>
                <c:pt idx="3008">
                  <c:v>104.02500000000001</c:v>
                </c:pt>
                <c:pt idx="3009">
                  <c:v>104.154</c:v>
                </c:pt>
                <c:pt idx="3010">
                  <c:v>104.283</c:v>
                </c:pt>
                <c:pt idx="3011">
                  <c:v>104.413</c:v>
                </c:pt>
                <c:pt idx="3012">
                  <c:v>104.542</c:v>
                </c:pt>
                <c:pt idx="3013">
                  <c:v>104.67100000000001</c:v>
                </c:pt>
                <c:pt idx="3014">
                  <c:v>104.8</c:v>
                </c:pt>
                <c:pt idx="3015">
                  <c:v>104.929</c:v>
                </c:pt>
                <c:pt idx="3016">
                  <c:v>105.059</c:v>
                </c:pt>
                <c:pt idx="3017">
                  <c:v>105.188</c:v>
                </c:pt>
                <c:pt idx="3018">
                  <c:v>105.31699999999999</c:v>
                </c:pt>
                <c:pt idx="3019">
                  <c:v>105.446</c:v>
                </c:pt>
                <c:pt idx="3020">
                  <c:v>105.575</c:v>
                </c:pt>
                <c:pt idx="3021">
                  <c:v>105.70399999999999</c:v>
                </c:pt>
                <c:pt idx="3022">
                  <c:v>105.833</c:v>
                </c:pt>
                <c:pt idx="3023">
                  <c:v>105.962</c:v>
                </c:pt>
                <c:pt idx="3024">
                  <c:v>106.09099999999999</c:v>
                </c:pt>
                <c:pt idx="3025">
                  <c:v>106.22</c:v>
                </c:pt>
                <c:pt idx="3026">
                  <c:v>106.349</c:v>
                </c:pt>
                <c:pt idx="3027">
                  <c:v>106.47799999999999</c:v>
                </c:pt>
                <c:pt idx="3028">
                  <c:v>106.607</c:v>
                </c:pt>
                <c:pt idx="3029">
                  <c:v>106.736</c:v>
                </c:pt>
                <c:pt idx="3030">
                  <c:v>106.86499999999999</c:v>
                </c:pt>
                <c:pt idx="3031">
                  <c:v>106.994</c:v>
                </c:pt>
                <c:pt idx="3032">
                  <c:v>107.123</c:v>
                </c:pt>
                <c:pt idx="3033">
                  <c:v>107.252</c:v>
                </c:pt>
                <c:pt idx="3034">
                  <c:v>107.381</c:v>
                </c:pt>
                <c:pt idx="3035">
                  <c:v>107.51</c:v>
                </c:pt>
                <c:pt idx="3036">
                  <c:v>107.639</c:v>
                </c:pt>
                <c:pt idx="3037">
                  <c:v>107.768</c:v>
                </c:pt>
                <c:pt idx="3038">
                  <c:v>107.89700000000001</c:v>
                </c:pt>
                <c:pt idx="3039">
                  <c:v>108.026</c:v>
                </c:pt>
                <c:pt idx="3040">
                  <c:v>108.155</c:v>
                </c:pt>
                <c:pt idx="3041">
                  <c:v>108.28400000000001</c:v>
                </c:pt>
                <c:pt idx="3042">
                  <c:v>108.41200000000001</c:v>
                </c:pt>
                <c:pt idx="3043">
                  <c:v>108.541</c:v>
                </c:pt>
                <c:pt idx="3044">
                  <c:v>108.67</c:v>
                </c:pt>
                <c:pt idx="3045">
                  <c:v>108.79900000000001</c:v>
                </c:pt>
                <c:pt idx="3046">
                  <c:v>108.928</c:v>
                </c:pt>
                <c:pt idx="3047">
                  <c:v>109.056</c:v>
                </c:pt>
                <c:pt idx="3048">
                  <c:v>109.185</c:v>
                </c:pt>
                <c:pt idx="3049">
                  <c:v>109.31399999999999</c:v>
                </c:pt>
                <c:pt idx="3050">
                  <c:v>109.443</c:v>
                </c:pt>
                <c:pt idx="3051">
                  <c:v>109.571</c:v>
                </c:pt>
                <c:pt idx="3052">
                  <c:v>109.7</c:v>
                </c:pt>
                <c:pt idx="3053">
                  <c:v>109.82899999999999</c:v>
                </c:pt>
                <c:pt idx="3054">
                  <c:v>109.958</c:v>
                </c:pt>
                <c:pt idx="3055">
                  <c:v>110.086</c:v>
                </c:pt>
                <c:pt idx="3056">
                  <c:v>110.215</c:v>
                </c:pt>
                <c:pt idx="3057">
                  <c:v>110.34399999999999</c:v>
                </c:pt>
                <c:pt idx="3058">
                  <c:v>110.47199999999999</c:v>
                </c:pt>
                <c:pt idx="3059">
                  <c:v>110.601</c:v>
                </c:pt>
                <c:pt idx="3060">
                  <c:v>110.73</c:v>
                </c:pt>
                <c:pt idx="3061">
                  <c:v>110.858</c:v>
                </c:pt>
                <c:pt idx="3062">
                  <c:v>110.98699999999999</c:v>
                </c:pt>
                <c:pt idx="3063">
                  <c:v>111.11499999999999</c:v>
                </c:pt>
                <c:pt idx="3064">
                  <c:v>111.244</c:v>
                </c:pt>
                <c:pt idx="3065">
                  <c:v>111.373</c:v>
                </c:pt>
                <c:pt idx="3066">
                  <c:v>111.501</c:v>
                </c:pt>
                <c:pt idx="3067">
                  <c:v>111.63</c:v>
                </c:pt>
                <c:pt idx="3068">
                  <c:v>111.758</c:v>
                </c:pt>
                <c:pt idx="3069">
                  <c:v>111.887</c:v>
                </c:pt>
                <c:pt idx="3070">
                  <c:v>112.015</c:v>
                </c:pt>
                <c:pt idx="3071">
                  <c:v>112.14400000000001</c:v>
                </c:pt>
                <c:pt idx="3072">
                  <c:v>112.27200000000001</c:v>
                </c:pt>
                <c:pt idx="3073">
                  <c:v>112.401</c:v>
                </c:pt>
                <c:pt idx="3074">
                  <c:v>112.529</c:v>
                </c:pt>
                <c:pt idx="3075">
                  <c:v>112.658</c:v>
                </c:pt>
                <c:pt idx="3076">
                  <c:v>112.786</c:v>
                </c:pt>
                <c:pt idx="3077">
                  <c:v>112.914</c:v>
                </c:pt>
                <c:pt idx="3078">
                  <c:v>113.04300000000001</c:v>
                </c:pt>
                <c:pt idx="3079">
                  <c:v>113.17100000000001</c:v>
                </c:pt>
                <c:pt idx="3080">
                  <c:v>113.3</c:v>
                </c:pt>
                <c:pt idx="3081">
                  <c:v>113.428</c:v>
                </c:pt>
                <c:pt idx="3082">
                  <c:v>113.556</c:v>
                </c:pt>
                <c:pt idx="3083">
                  <c:v>113.685</c:v>
                </c:pt>
                <c:pt idx="3084">
                  <c:v>113.813</c:v>
                </c:pt>
                <c:pt idx="3085">
                  <c:v>113.941</c:v>
                </c:pt>
                <c:pt idx="3086">
                  <c:v>114.07</c:v>
                </c:pt>
                <c:pt idx="3087">
                  <c:v>114.19799999999999</c:v>
                </c:pt>
                <c:pt idx="3088">
                  <c:v>114.32599999999999</c:v>
                </c:pt>
                <c:pt idx="3089">
                  <c:v>114.455</c:v>
                </c:pt>
                <c:pt idx="3090">
                  <c:v>114.583</c:v>
                </c:pt>
                <c:pt idx="3091">
                  <c:v>114.711</c:v>
                </c:pt>
                <c:pt idx="3092">
                  <c:v>114.839</c:v>
                </c:pt>
                <c:pt idx="3093">
                  <c:v>114.968</c:v>
                </c:pt>
                <c:pt idx="3094">
                  <c:v>115.096</c:v>
                </c:pt>
                <c:pt idx="3095">
                  <c:v>115.224</c:v>
                </c:pt>
                <c:pt idx="3096">
                  <c:v>115.352</c:v>
                </c:pt>
                <c:pt idx="3097">
                  <c:v>115.48099999999999</c:v>
                </c:pt>
                <c:pt idx="3098">
                  <c:v>115.60899999999999</c:v>
                </c:pt>
                <c:pt idx="3099">
                  <c:v>115.73699999999999</c:v>
                </c:pt>
                <c:pt idx="3100">
                  <c:v>115.86499999999999</c:v>
                </c:pt>
                <c:pt idx="3101">
                  <c:v>115.99299999999999</c:v>
                </c:pt>
                <c:pt idx="3102">
                  <c:v>116.121</c:v>
                </c:pt>
                <c:pt idx="3103">
                  <c:v>116.249</c:v>
                </c:pt>
                <c:pt idx="3104">
                  <c:v>116.378</c:v>
                </c:pt>
                <c:pt idx="3105">
                  <c:v>116.506</c:v>
                </c:pt>
                <c:pt idx="3106">
                  <c:v>116.634</c:v>
                </c:pt>
                <c:pt idx="3107">
                  <c:v>116.762</c:v>
                </c:pt>
                <c:pt idx="3108">
                  <c:v>116.89</c:v>
                </c:pt>
                <c:pt idx="3109">
                  <c:v>117.018</c:v>
                </c:pt>
                <c:pt idx="3110">
                  <c:v>117.146</c:v>
                </c:pt>
                <c:pt idx="3111">
                  <c:v>117.274</c:v>
                </c:pt>
                <c:pt idx="3112">
                  <c:v>117.402</c:v>
                </c:pt>
                <c:pt idx="3113">
                  <c:v>117.53</c:v>
                </c:pt>
                <c:pt idx="3114">
                  <c:v>117.658</c:v>
                </c:pt>
                <c:pt idx="3115">
                  <c:v>117.786</c:v>
                </c:pt>
                <c:pt idx="3116">
                  <c:v>117.914</c:v>
                </c:pt>
                <c:pt idx="3117">
                  <c:v>118.042</c:v>
                </c:pt>
                <c:pt idx="3118">
                  <c:v>118.17</c:v>
                </c:pt>
                <c:pt idx="3119">
                  <c:v>118.298</c:v>
                </c:pt>
                <c:pt idx="3120">
                  <c:v>118.426</c:v>
                </c:pt>
                <c:pt idx="3121">
                  <c:v>118.553</c:v>
                </c:pt>
                <c:pt idx="3122">
                  <c:v>118.681</c:v>
                </c:pt>
                <c:pt idx="3123">
                  <c:v>118.809</c:v>
                </c:pt>
                <c:pt idx="3124">
                  <c:v>118.937</c:v>
                </c:pt>
                <c:pt idx="3125">
                  <c:v>119.065</c:v>
                </c:pt>
                <c:pt idx="3126">
                  <c:v>119.193</c:v>
                </c:pt>
                <c:pt idx="3127">
                  <c:v>119.321</c:v>
                </c:pt>
                <c:pt idx="3128">
                  <c:v>119.44799999999999</c:v>
                </c:pt>
                <c:pt idx="3129">
                  <c:v>119.57599999999999</c:v>
                </c:pt>
                <c:pt idx="3130">
                  <c:v>119.70399999999999</c:v>
                </c:pt>
                <c:pt idx="3131">
                  <c:v>119.83199999999999</c:v>
                </c:pt>
                <c:pt idx="3132">
                  <c:v>119.96</c:v>
                </c:pt>
                <c:pt idx="3133">
                  <c:v>120.087</c:v>
                </c:pt>
                <c:pt idx="3134">
                  <c:v>120.215</c:v>
                </c:pt>
                <c:pt idx="3135">
                  <c:v>120.343</c:v>
                </c:pt>
                <c:pt idx="3136">
                  <c:v>120.47</c:v>
                </c:pt>
                <c:pt idx="3137">
                  <c:v>120.598</c:v>
                </c:pt>
                <c:pt idx="3138">
                  <c:v>120.726</c:v>
                </c:pt>
                <c:pt idx="3139">
                  <c:v>120.854</c:v>
                </c:pt>
                <c:pt idx="3140">
                  <c:v>120.98099999999999</c:v>
                </c:pt>
                <c:pt idx="3141">
                  <c:v>121.10899999999999</c:v>
                </c:pt>
                <c:pt idx="3142">
                  <c:v>121.236</c:v>
                </c:pt>
                <c:pt idx="3143">
                  <c:v>121.364</c:v>
                </c:pt>
                <c:pt idx="3144">
                  <c:v>121.492</c:v>
                </c:pt>
                <c:pt idx="3145">
                  <c:v>121.619</c:v>
                </c:pt>
                <c:pt idx="3146">
                  <c:v>121.747</c:v>
                </c:pt>
                <c:pt idx="3147">
                  <c:v>121.875</c:v>
                </c:pt>
                <c:pt idx="3148">
                  <c:v>122.002</c:v>
                </c:pt>
                <c:pt idx="3149">
                  <c:v>122.13</c:v>
                </c:pt>
                <c:pt idx="3150">
                  <c:v>122.25700000000001</c:v>
                </c:pt>
                <c:pt idx="3151">
                  <c:v>122.38500000000001</c:v>
                </c:pt>
                <c:pt idx="3152">
                  <c:v>122.512</c:v>
                </c:pt>
                <c:pt idx="3153">
                  <c:v>122.64</c:v>
                </c:pt>
                <c:pt idx="3154">
                  <c:v>122.767</c:v>
                </c:pt>
                <c:pt idx="3155">
                  <c:v>122.895</c:v>
                </c:pt>
                <c:pt idx="3156">
                  <c:v>123.02200000000001</c:v>
                </c:pt>
                <c:pt idx="3157">
                  <c:v>123.15</c:v>
                </c:pt>
                <c:pt idx="3158">
                  <c:v>123.277</c:v>
                </c:pt>
                <c:pt idx="3159">
                  <c:v>123.405</c:v>
                </c:pt>
                <c:pt idx="3160">
                  <c:v>123.532</c:v>
                </c:pt>
                <c:pt idx="3161">
                  <c:v>123.65900000000001</c:v>
                </c:pt>
                <c:pt idx="3162">
                  <c:v>123.78700000000001</c:v>
                </c:pt>
                <c:pt idx="3163">
                  <c:v>123.914</c:v>
                </c:pt>
                <c:pt idx="3164">
                  <c:v>124.042</c:v>
                </c:pt>
                <c:pt idx="3165">
                  <c:v>124.169</c:v>
                </c:pt>
                <c:pt idx="3166">
                  <c:v>124.29600000000001</c:v>
                </c:pt>
                <c:pt idx="3167">
                  <c:v>124.42400000000001</c:v>
                </c:pt>
                <c:pt idx="3168">
                  <c:v>124.551</c:v>
                </c:pt>
                <c:pt idx="3169">
                  <c:v>124.678</c:v>
                </c:pt>
                <c:pt idx="3170">
                  <c:v>124.806</c:v>
                </c:pt>
                <c:pt idx="3171">
                  <c:v>124.93300000000001</c:v>
                </c:pt>
                <c:pt idx="3172">
                  <c:v>125.06</c:v>
                </c:pt>
                <c:pt idx="3173">
                  <c:v>125.187</c:v>
                </c:pt>
                <c:pt idx="3174">
                  <c:v>125.315</c:v>
                </c:pt>
                <c:pt idx="3175">
                  <c:v>125.44199999999999</c:v>
                </c:pt>
                <c:pt idx="3176">
                  <c:v>125.569</c:v>
                </c:pt>
                <c:pt idx="3177">
                  <c:v>125.696</c:v>
                </c:pt>
                <c:pt idx="3178">
                  <c:v>125.82299999999999</c:v>
                </c:pt>
                <c:pt idx="3179">
                  <c:v>125.95099999999999</c:v>
                </c:pt>
                <c:pt idx="3180">
                  <c:v>126.078</c:v>
                </c:pt>
                <c:pt idx="3181">
                  <c:v>126.205</c:v>
                </c:pt>
                <c:pt idx="3182">
                  <c:v>126.33199999999999</c:v>
                </c:pt>
                <c:pt idx="3183">
                  <c:v>126.459</c:v>
                </c:pt>
                <c:pt idx="3184">
                  <c:v>126.586</c:v>
                </c:pt>
                <c:pt idx="3185">
                  <c:v>126.714</c:v>
                </c:pt>
                <c:pt idx="3186">
                  <c:v>126.84099999999999</c:v>
                </c:pt>
                <c:pt idx="3187">
                  <c:v>126.968</c:v>
                </c:pt>
                <c:pt idx="3188">
                  <c:v>127.095</c:v>
                </c:pt>
                <c:pt idx="3189">
                  <c:v>127.22199999999999</c:v>
                </c:pt>
                <c:pt idx="3190">
                  <c:v>127.349</c:v>
                </c:pt>
                <c:pt idx="3191">
                  <c:v>127.476</c:v>
                </c:pt>
                <c:pt idx="3192">
                  <c:v>127.60299999999999</c:v>
                </c:pt>
                <c:pt idx="3193">
                  <c:v>127.73</c:v>
                </c:pt>
                <c:pt idx="3194">
                  <c:v>127.857</c:v>
                </c:pt>
                <c:pt idx="3195">
                  <c:v>127.98399999999999</c:v>
                </c:pt>
                <c:pt idx="3196">
                  <c:v>128.11099999999999</c:v>
                </c:pt>
                <c:pt idx="3197">
                  <c:v>128.238</c:v>
                </c:pt>
                <c:pt idx="3198">
                  <c:v>128.36500000000001</c:v>
                </c:pt>
                <c:pt idx="3199">
                  <c:v>128.49199999999999</c:v>
                </c:pt>
                <c:pt idx="3200">
                  <c:v>128.619</c:v>
                </c:pt>
                <c:pt idx="3201">
                  <c:v>128.74600000000001</c:v>
                </c:pt>
                <c:pt idx="3202">
                  <c:v>128.87299999999999</c:v>
                </c:pt>
                <c:pt idx="3203">
                  <c:v>128.999</c:v>
                </c:pt>
                <c:pt idx="3204">
                  <c:v>129.126</c:v>
                </c:pt>
                <c:pt idx="3205">
                  <c:v>129.25299999999999</c:v>
                </c:pt>
                <c:pt idx="3206">
                  <c:v>129.38</c:v>
                </c:pt>
                <c:pt idx="3207">
                  <c:v>129.50700000000001</c:v>
                </c:pt>
                <c:pt idx="3208">
                  <c:v>129.63399999999999</c:v>
                </c:pt>
                <c:pt idx="3209">
                  <c:v>129.761</c:v>
                </c:pt>
                <c:pt idx="3210">
                  <c:v>129.887</c:v>
                </c:pt>
                <c:pt idx="3211">
                  <c:v>130.01400000000001</c:v>
                </c:pt>
                <c:pt idx="3212">
                  <c:v>130.14099999999999</c:v>
                </c:pt>
                <c:pt idx="3213">
                  <c:v>130.268</c:v>
                </c:pt>
                <c:pt idx="3214">
                  <c:v>130.39400000000001</c:v>
                </c:pt>
                <c:pt idx="3215">
                  <c:v>130.52099999999999</c:v>
                </c:pt>
                <c:pt idx="3216">
                  <c:v>130.648</c:v>
                </c:pt>
                <c:pt idx="3217">
                  <c:v>130.77500000000001</c:v>
                </c:pt>
                <c:pt idx="3218">
                  <c:v>130.90100000000001</c:v>
                </c:pt>
                <c:pt idx="3219">
                  <c:v>131.02799999999999</c:v>
                </c:pt>
                <c:pt idx="3220">
                  <c:v>131.155</c:v>
                </c:pt>
                <c:pt idx="3221">
                  <c:v>131.28100000000001</c:v>
                </c:pt>
                <c:pt idx="3222">
                  <c:v>131.40799999999999</c:v>
                </c:pt>
                <c:pt idx="3223">
                  <c:v>131.535</c:v>
                </c:pt>
                <c:pt idx="3224">
                  <c:v>131.661</c:v>
                </c:pt>
                <c:pt idx="3225">
                  <c:v>131.78800000000001</c:v>
                </c:pt>
                <c:pt idx="3226">
                  <c:v>131.91399999999999</c:v>
                </c:pt>
                <c:pt idx="3227">
                  <c:v>132.041</c:v>
                </c:pt>
                <c:pt idx="3228">
                  <c:v>132.16800000000001</c:v>
                </c:pt>
                <c:pt idx="3229">
                  <c:v>132.29400000000001</c:v>
                </c:pt>
                <c:pt idx="3230">
                  <c:v>132.42099999999999</c:v>
                </c:pt>
                <c:pt idx="3231">
                  <c:v>132.547</c:v>
                </c:pt>
                <c:pt idx="3232">
                  <c:v>132.67400000000001</c:v>
                </c:pt>
                <c:pt idx="3233">
                  <c:v>132.80000000000001</c:v>
                </c:pt>
                <c:pt idx="3234">
                  <c:v>132.92699999999999</c:v>
                </c:pt>
                <c:pt idx="3235">
                  <c:v>133.053</c:v>
                </c:pt>
                <c:pt idx="3236">
                  <c:v>133.18</c:v>
                </c:pt>
                <c:pt idx="3237">
                  <c:v>133.30600000000001</c:v>
                </c:pt>
                <c:pt idx="3238">
                  <c:v>133.43299999999999</c:v>
                </c:pt>
                <c:pt idx="3239">
                  <c:v>133.559</c:v>
                </c:pt>
                <c:pt idx="3240">
                  <c:v>133.68600000000001</c:v>
                </c:pt>
                <c:pt idx="3241">
                  <c:v>133.81200000000001</c:v>
                </c:pt>
                <c:pt idx="3242">
                  <c:v>133.93799999999999</c:v>
                </c:pt>
                <c:pt idx="3243">
                  <c:v>134.065</c:v>
                </c:pt>
                <c:pt idx="3244">
                  <c:v>134.191</c:v>
                </c:pt>
                <c:pt idx="3245">
                  <c:v>134.31800000000001</c:v>
                </c:pt>
                <c:pt idx="3246">
                  <c:v>134.44399999999999</c:v>
                </c:pt>
                <c:pt idx="3247">
                  <c:v>134.57</c:v>
                </c:pt>
                <c:pt idx="3248">
                  <c:v>134.697</c:v>
                </c:pt>
                <c:pt idx="3249">
                  <c:v>134.82300000000001</c:v>
                </c:pt>
                <c:pt idx="3250">
                  <c:v>134.94900000000001</c:v>
                </c:pt>
                <c:pt idx="3251">
                  <c:v>135.07599999999999</c:v>
                </c:pt>
                <c:pt idx="3252">
                  <c:v>135.202</c:v>
                </c:pt>
                <c:pt idx="3253">
                  <c:v>135.328</c:v>
                </c:pt>
                <c:pt idx="3254">
                  <c:v>135.45400000000001</c:v>
                </c:pt>
                <c:pt idx="3255">
                  <c:v>135.58099999999999</c:v>
                </c:pt>
                <c:pt idx="3256">
                  <c:v>135.70699999999999</c:v>
                </c:pt>
                <c:pt idx="3257">
                  <c:v>135.833</c:v>
                </c:pt>
                <c:pt idx="3258">
                  <c:v>135.959</c:v>
                </c:pt>
                <c:pt idx="3259">
                  <c:v>136.08500000000001</c:v>
                </c:pt>
                <c:pt idx="3260">
                  <c:v>136.21199999999999</c:v>
                </c:pt>
                <c:pt idx="3261">
                  <c:v>136.33799999999999</c:v>
                </c:pt>
                <c:pt idx="3262">
                  <c:v>136.464</c:v>
                </c:pt>
                <c:pt idx="3263">
                  <c:v>136.59</c:v>
                </c:pt>
                <c:pt idx="3264">
                  <c:v>136.71600000000001</c:v>
                </c:pt>
                <c:pt idx="3265">
                  <c:v>136.84200000000001</c:v>
                </c:pt>
                <c:pt idx="3266">
                  <c:v>136.96799999999999</c:v>
                </c:pt>
                <c:pt idx="3267">
                  <c:v>137.09399999999999</c:v>
                </c:pt>
                <c:pt idx="3268">
                  <c:v>137.22</c:v>
                </c:pt>
                <c:pt idx="3269">
                  <c:v>137.346</c:v>
                </c:pt>
                <c:pt idx="3270">
                  <c:v>137.47300000000001</c:v>
                </c:pt>
                <c:pt idx="3271">
                  <c:v>137.59899999999999</c:v>
                </c:pt>
                <c:pt idx="3272">
                  <c:v>137.72499999999999</c:v>
                </c:pt>
                <c:pt idx="3273">
                  <c:v>137.851</c:v>
                </c:pt>
                <c:pt idx="3274">
                  <c:v>137.977</c:v>
                </c:pt>
                <c:pt idx="3275">
                  <c:v>138.10300000000001</c:v>
                </c:pt>
                <c:pt idx="3276">
                  <c:v>138.22900000000001</c:v>
                </c:pt>
                <c:pt idx="3277">
                  <c:v>138.35499999999999</c:v>
                </c:pt>
                <c:pt idx="3278">
                  <c:v>138.47999999999999</c:v>
                </c:pt>
                <c:pt idx="3279">
                  <c:v>138.60599999999999</c:v>
                </c:pt>
                <c:pt idx="3280">
                  <c:v>138.732</c:v>
                </c:pt>
                <c:pt idx="3281">
                  <c:v>138.858</c:v>
                </c:pt>
                <c:pt idx="3282">
                  <c:v>138.98400000000001</c:v>
                </c:pt>
                <c:pt idx="3283">
                  <c:v>139.11000000000001</c:v>
                </c:pt>
                <c:pt idx="3284">
                  <c:v>139.23599999999999</c:v>
                </c:pt>
                <c:pt idx="3285">
                  <c:v>139.36199999999999</c:v>
                </c:pt>
                <c:pt idx="3286">
                  <c:v>139.488</c:v>
                </c:pt>
                <c:pt idx="3287">
                  <c:v>139.613</c:v>
                </c:pt>
                <c:pt idx="3288">
                  <c:v>139.739</c:v>
                </c:pt>
                <c:pt idx="3289">
                  <c:v>139.86500000000001</c:v>
                </c:pt>
                <c:pt idx="3290">
                  <c:v>139.99100000000001</c:v>
                </c:pt>
                <c:pt idx="3291">
                  <c:v>140.11699999999999</c:v>
                </c:pt>
                <c:pt idx="3292">
                  <c:v>140.24199999999999</c:v>
                </c:pt>
                <c:pt idx="3293">
                  <c:v>140.36799999999999</c:v>
                </c:pt>
                <c:pt idx="3294">
                  <c:v>140.494</c:v>
                </c:pt>
                <c:pt idx="3295">
                  <c:v>140.62</c:v>
                </c:pt>
                <c:pt idx="3296">
                  <c:v>140.745</c:v>
                </c:pt>
                <c:pt idx="3297">
                  <c:v>140.87100000000001</c:v>
                </c:pt>
                <c:pt idx="3298">
                  <c:v>140.99700000000001</c:v>
                </c:pt>
                <c:pt idx="3299">
                  <c:v>141.12200000000001</c:v>
                </c:pt>
                <c:pt idx="3300">
                  <c:v>141.24799999999999</c:v>
                </c:pt>
                <c:pt idx="3301">
                  <c:v>141.374</c:v>
                </c:pt>
                <c:pt idx="3302">
                  <c:v>141.499</c:v>
                </c:pt>
                <c:pt idx="3303">
                  <c:v>141.625</c:v>
                </c:pt>
                <c:pt idx="3304">
                  <c:v>141.751</c:v>
                </c:pt>
                <c:pt idx="3305">
                  <c:v>141.876</c:v>
                </c:pt>
                <c:pt idx="3306">
                  <c:v>142.00200000000001</c:v>
                </c:pt>
                <c:pt idx="3307">
                  <c:v>142.12700000000001</c:v>
                </c:pt>
                <c:pt idx="3308">
                  <c:v>142.25299999999999</c:v>
                </c:pt>
                <c:pt idx="3309">
                  <c:v>142.37799999999999</c:v>
                </c:pt>
                <c:pt idx="3310">
                  <c:v>142.50399999999999</c:v>
                </c:pt>
                <c:pt idx="3311">
                  <c:v>142.63</c:v>
                </c:pt>
                <c:pt idx="3312">
                  <c:v>142.755</c:v>
                </c:pt>
                <c:pt idx="3313">
                  <c:v>142.881</c:v>
                </c:pt>
                <c:pt idx="3314">
                  <c:v>143.006</c:v>
                </c:pt>
                <c:pt idx="3315">
                  <c:v>143.13200000000001</c:v>
                </c:pt>
                <c:pt idx="3316">
                  <c:v>143.25700000000001</c:v>
                </c:pt>
                <c:pt idx="3317">
                  <c:v>143.38200000000001</c:v>
                </c:pt>
                <c:pt idx="3318">
                  <c:v>143.50800000000001</c:v>
                </c:pt>
                <c:pt idx="3319">
                  <c:v>143.63300000000001</c:v>
                </c:pt>
                <c:pt idx="3320">
                  <c:v>143.75899999999999</c:v>
                </c:pt>
                <c:pt idx="3321">
                  <c:v>143.88399999999999</c:v>
                </c:pt>
                <c:pt idx="3322">
                  <c:v>144.00899999999999</c:v>
                </c:pt>
                <c:pt idx="3323">
                  <c:v>144.13499999999999</c:v>
                </c:pt>
                <c:pt idx="3324">
                  <c:v>144.26</c:v>
                </c:pt>
                <c:pt idx="3325">
                  <c:v>144.38499999999999</c:v>
                </c:pt>
                <c:pt idx="3326">
                  <c:v>144.511</c:v>
                </c:pt>
                <c:pt idx="3327">
                  <c:v>144.636</c:v>
                </c:pt>
                <c:pt idx="3328">
                  <c:v>144.761</c:v>
                </c:pt>
                <c:pt idx="3329">
                  <c:v>144.887</c:v>
                </c:pt>
                <c:pt idx="3330">
                  <c:v>145.012</c:v>
                </c:pt>
                <c:pt idx="3331">
                  <c:v>145.137</c:v>
                </c:pt>
                <c:pt idx="3332">
                  <c:v>145.26300000000001</c:v>
                </c:pt>
                <c:pt idx="3333">
                  <c:v>145.38800000000001</c:v>
                </c:pt>
                <c:pt idx="3334">
                  <c:v>145.51300000000001</c:v>
                </c:pt>
                <c:pt idx="3335">
                  <c:v>145.63800000000001</c:v>
                </c:pt>
                <c:pt idx="3336">
                  <c:v>145.76300000000001</c:v>
                </c:pt>
                <c:pt idx="3337">
                  <c:v>145.88900000000001</c:v>
                </c:pt>
                <c:pt idx="3338">
                  <c:v>146.01400000000001</c:v>
                </c:pt>
                <c:pt idx="3339">
                  <c:v>146.13900000000001</c:v>
                </c:pt>
                <c:pt idx="3340">
                  <c:v>146.26400000000001</c:v>
                </c:pt>
                <c:pt idx="3341">
                  <c:v>146.38900000000001</c:v>
                </c:pt>
                <c:pt idx="3342">
                  <c:v>146.51400000000001</c:v>
                </c:pt>
                <c:pt idx="3343">
                  <c:v>146.63900000000001</c:v>
                </c:pt>
                <c:pt idx="3344">
                  <c:v>146.76499999999999</c:v>
                </c:pt>
                <c:pt idx="3345">
                  <c:v>146.88999999999999</c:v>
                </c:pt>
                <c:pt idx="3346">
                  <c:v>147.01499999999999</c:v>
                </c:pt>
                <c:pt idx="3347">
                  <c:v>147.13999999999999</c:v>
                </c:pt>
                <c:pt idx="3348">
                  <c:v>147.26499999999999</c:v>
                </c:pt>
                <c:pt idx="3349">
                  <c:v>147.38999999999999</c:v>
                </c:pt>
                <c:pt idx="3350">
                  <c:v>147.51499999999999</c:v>
                </c:pt>
                <c:pt idx="3351">
                  <c:v>147.63999999999999</c:v>
                </c:pt>
                <c:pt idx="3352">
                  <c:v>147.76499999999999</c:v>
                </c:pt>
                <c:pt idx="3353">
                  <c:v>147.88999999999999</c:v>
                </c:pt>
                <c:pt idx="3354">
                  <c:v>148.01499999999999</c:v>
                </c:pt>
                <c:pt idx="3355">
                  <c:v>148.13999999999999</c:v>
                </c:pt>
                <c:pt idx="3356">
                  <c:v>148.26499999999999</c:v>
                </c:pt>
                <c:pt idx="3357">
                  <c:v>148.38999999999999</c:v>
                </c:pt>
                <c:pt idx="3358">
                  <c:v>148.51499999999999</c:v>
                </c:pt>
                <c:pt idx="3359">
                  <c:v>148.63900000000001</c:v>
                </c:pt>
                <c:pt idx="3360">
                  <c:v>148.76400000000001</c:v>
                </c:pt>
                <c:pt idx="3361">
                  <c:v>148.88900000000001</c:v>
                </c:pt>
                <c:pt idx="3362">
                  <c:v>149.01400000000001</c:v>
                </c:pt>
                <c:pt idx="3363">
                  <c:v>149.13900000000001</c:v>
                </c:pt>
                <c:pt idx="3364">
                  <c:v>149.26400000000001</c:v>
                </c:pt>
                <c:pt idx="3365">
                  <c:v>149.38900000000001</c:v>
                </c:pt>
                <c:pt idx="3366">
                  <c:v>149.51300000000001</c:v>
                </c:pt>
                <c:pt idx="3367">
                  <c:v>149.63800000000001</c:v>
                </c:pt>
                <c:pt idx="3368">
                  <c:v>149.76300000000001</c:v>
                </c:pt>
                <c:pt idx="3369">
                  <c:v>149.88800000000001</c:v>
                </c:pt>
                <c:pt idx="3370">
                  <c:v>150.012</c:v>
                </c:pt>
                <c:pt idx="3371">
                  <c:v>150.137</c:v>
                </c:pt>
                <c:pt idx="3372">
                  <c:v>150.262</c:v>
                </c:pt>
                <c:pt idx="3373">
                  <c:v>150.387</c:v>
                </c:pt>
                <c:pt idx="3374">
                  <c:v>150.511</c:v>
                </c:pt>
                <c:pt idx="3375">
                  <c:v>150.636</c:v>
                </c:pt>
                <c:pt idx="3376">
                  <c:v>150.761</c:v>
                </c:pt>
                <c:pt idx="3377">
                  <c:v>150.88499999999999</c:v>
                </c:pt>
                <c:pt idx="3378">
                  <c:v>151.01</c:v>
                </c:pt>
                <c:pt idx="3379">
                  <c:v>151.13499999999999</c:v>
                </c:pt>
                <c:pt idx="3380">
                  <c:v>151.25899999999999</c:v>
                </c:pt>
                <c:pt idx="3381">
                  <c:v>151.38399999999999</c:v>
                </c:pt>
                <c:pt idx="3382">
                  <c:v>151.50899999999999</c:v>
                </c:pt>
                <c:pt idx="3383">
                  <c:v>151.63300000000001</c:v>
                </c:pt>
                <c:pt idx="3384">
                  <c:v>151.75800000000001</c:v>
                </c:pt>
                <c:pt idx="3385">
                  <c:v>151.88200000000001</c:v>
                </c:pt>
                <c:pt idx="3386">
                  <c:v>152.00700000000001</c:v>
                </c:pt>
                <c:pt idx="3387">
                  <c:v>152.131</c:v>
                </c:pt>
                <c:pt idx="3388">
                  <c:v>152.256</c:v>
                </c:pt>
                <c:pt idx="3389">
                  <c:v>152.38</c:v>
                </c:pt>
                <c:pt idx="3390">
                  <c:v>152.505</c:v>
                </c:pt>
                <c:pt idx="3391">
                  <c:v>152.62899999999999</c:v>
                </c:pt>
                <c:pt idx="3392">
                  <c:v>152.75399999999999</c:v>
                </c:pt>
                <c:pt idx="3393">
                  <c:v>152.87799999999999</c:v>
                </c:pt>
                <c:pt idx="3394">
                  <c:v>153.00299999999999</c:v>
                </c:pt>
                <c:pt idx="3395">
                  <c:v>153.12700000000001</c:v>
                </c:pt>
                <c:pt idx="3396">
                  <c:v>153.25200000000001</c:v>
                </c:pt>
                <c:pt idx="3397">
                  <c:v>153.376</c:v>
                </c:pt>
                <c:pt idx="3398">
                  <c:v>153.5</c:v>
                </c:pt>
                <c:pt idx="3399">
                  <c:v>153.625</c:v>
                </c:pt>
                <c:pt idx="3400">
                  <c:v>153.749</c:v>
                </c:pt>
                <c:pt idx="3401">
                  <c:v>153.87299999999999</c:v>
                </c:pt>
                <c:pt idx="3402">
                  <c:v>153.99799999999999</c:v>
                </c:pt>
                <c:pt idx="3403">
                  <c:v>154.12200000000001</c:v>
                </c:pt>
                <c:pt idx="3404">
                  <c:v>154.24600000000001</c:v>
                </c:pt>
                <c:pt idx="3405">
                  <c:v>154.37100000000001</c:v>
                </c:pt>
                <c:pt idx="3406">
                  <c:v>154.495</c:v>
                </c:pt>
                <c:pt idx="3407">
                  <c:v>154.619</c:v>
                </c:pt>
                <c:pt idx="3408">
                  <c:v>154.74299999999999</c:v>
                </c:pt>
                <c:pt idx="3409">
                  <c:v>154.86799999999999</c:v>
                </c:pt>
                <c:pt idx="3410">
                  <c:v>154.99199999999999</c:v>
                </c:pt>
                <c:pt idx="3411">
                  <c:v>155.11600000000001</c:v>
                </c:pt>
                <c:pt idx="3412">
                  <c:v>155.24</c:v>
                </c:pt>
                <c:pt idx="3413">
                  <c:v>155.36500000000001</c:v>
                </c:pt>
                <c:pt idx="3414">
                  <c:v>155.489</c:v>
                </c:pt>
                <c:pt idx="3415">
                  <c:v>155.613</c:v>
                </c:pt>
                <c:pt idx="3416">
                  <c:v>155.73699999999999</c:v>
                </c:pt>
                <c:pt idx="3417">
                  <c:v>155.86099999999999</c:v>
                </c:pt>
                <c:pt idx="3418">
                  <c:v>155.98500000000001</c:v>
                </c:pt>
                <c:pt idx="3419">
                  <c:v>156.10900000000001</c:v>
                </c:pt>
                <c:pt idx="3420">
                  <c:v>156.23400000000001</c:v>
                </c:pt>
                <c:pt idx="3421">
                  <c:v>156.358</c:v>
                </c:pt>
                <c:pt idx="3422">
                  <c:v>156.482</c:v>
                </c:pt>
                <c:pt idx="3423">
                  <c:v>156.60599999999999</c:v>
                </c:pt>
                <c:pt idx="3424">
                  <c:v>156.72999999999999</c:v>
                </c:pt>
                <c:pt idx="3425">
                  <c:v>156.85400000000001</c:v>
                </c:pt>
                <c:pt idx="3426">
                  <c:v>156.97800000000001</c:v>
                </c:pt>
                <c:pt idx="3427">
                  <c:v>157.102</c:v>
                </c:pt>
                <c:pt idx="3428">
                  <c:v>157.226</c:v>
                </c:pt>
                <c:pt idx="3429">
                  <c:v>157.35</c:v>
                </c:pt>
                <c:pt idx="3430">
                  <c:v>157.47399999999999</c:v>
                </c:pt>
                <c:pt idx="3431">
                  <c:v>157.59800000000001</c:v>
                </c:pt>
                <c:pt idx="3432">
                  <c:v>157.72200000000001</c:v>
                </c:pt>
                <c:pt idx="3433">
                  <c:v>157.846</c:v>
                </c:pt>
                <c:pt idx="3434">
                  <c:v>157.96899999999999</c:v>
                </c:pt>
                <c:pt idx="3435">
                  <c:v>158.09299999999999</c:v>
                </c:pt>
                <c:pt idx="3436">
                  <c:v>158.21700000000001</c:v>
                </c:pt>
                <c:pt idx="3437">
                  <c:v>158.34100000000001</c:v>
                </c:pt>
                <c:pt idx="3438">
                  <c:v>158.465</c:v>
                </c:pt>
                <c:pt idx="3439">
                  <c:v>158.589</c:v>
                </c:pt>
                <c:pt idx="3440">
                  <c:v>158.71299999999999</c:v>
                </c:pt>
                <c:pt idx="3441">
                  <c:v>158.83600000000001</c:v>
                </c:pt>
                <c:pt idx="3442">
                  <c:v>158.96</c:v>
                </c:pt>
                <c:pt idx="3443">
                  <c:v>159.084</c:v>
                </c:pt>
                <c:pt idx="3444">
                  <c:v>159.208</c:v>
                </c:pt>
                <c:pt idx="3445">
                  <c:v>159.33199999999999</c:v>
                </c:pt>
                <c:pt idx="3446">
                  <c:v>159.45500000000001</c:v>
                </c:pt>
                <c:pt idx="3447">
                  <c:v>159.57900000000001</c:v>
                </c:pt>
                <c:pt idx="3448">
                  <c:v>159.703</c:v>
                </c:pt>
                <c:pt idx="3449">
                  <c:v>159.827</c:v>
                </c:pt>
                <c:pt idx="3450">
                  <c:v>159.94999999999999</c:v>
                </c:pt>
                <c:pt idx="3451">
                  <c:v>160.07400000000001</c:v>
                </c:pt>
                <c:pt idx="3452">
                  <c:v>160.19800000000001</c:v>
                </c:pt>
                <c:pt idx="3453">
                  <c:v>160.321</c:v>
                </c:pt>
                <c:pt idx="3454">
                  <c:v>160.44499999999999</c:v>
                </c:pt>
                <c:pt idx="3455">
                  <c:v>160.56899999999999</c:v>
                </c:pt>
                <c:pt idx="3456">
                  <c:v>160.69200000000001</c:v>
                </c:pt>
                <c:pt idx="3457">
                  <c:v>160.816</c:v>
                </c:pt>
                <c:pt idx="3458">
                  <c:v>160.93899999999999</c:v>
                </c:pt>
                <c:pt idx="3459">
                  <c:v>161.06299999999999</c:v>
                </c:pt>
                <c:pt idx="3460">
                  <c:v>161.18600000000001</c:v>
                </c:pt>
                <c:pt idx="3461">
                  <c:v>161.31</c:v>
                </c:pt>
                <c:pt idx="3462">
                  <c:v>161.434</c:v>
                </c:pt>
                <c:pt idx="3463">
                  <c:v>161.55699999999999</c:v>
                </c:pt>
                <c:pt idx="3464">
                  <c:v>161.68100000000001</c:v>
                </c:pt>
                <c:pt idx="3465">
                  <c:v>161.804</c:v>
                </c:pt>
                <c:pt idx="3466">
                  <c:v>161.928</c:v>
                </c:pt>
                <c:pt idx="3467">
                  <c:v>162.05099999999999</c:v>
                </c:pt>
                <c:pt idx="3468">
                  <c:v>162.17400000000001</c:v>
                </c:pt>
                <c:pt idx="3469">
                  <c:v>162.298</c:v>
                </c:pt>
                <c:pt idx="3470">
                  <c:v>162.42099999999999</c:v>
                </c:pt>
                <c:pt idx="3471">
                  <c:v>162.54499999999999</c:v>
                </c:pt>
                <c:pt idx="3472">
                  <c:v>162.66800000000001</c:v>
                </c:pt>
                <c:pt idx="3473">
                  <c:v>162.792</c:v>
                </c:pt>
                <c:pt idx="3474">
                  <c:v>162.91499999999999</c:v>
                </c:pt>
                <c:pt idx="3475">
                  <c:v>163.03800000000001</c:v>
                </c:pt>
                <c:pt idx="3476">
                  <c:v>163.16200000000001</c:v>
                </c:pt>
                <c:pt idx="3477">
                  <c:v>163.285</c:v>
                </c:pt>
                <c:pt idx="3478">
                  <c:v>163.40799999999999</c:v>
                </c:pt>
                <c:pt idx="3479">
                  <c:v>163.53200000000001</c:v>
                </c:pt>
                <c:pt idx="3480">
                  <c:v>163.655</c:v>
                </c:pt>
                <c:pt idx="3481">
                  <c:v>163.77799999999999</c:v>
                </c:pt>
                <c:pt idx="3482">
                  <c:v>163.90100000000001</c:v>
                </c:pt>
                <c:pt idx="3483">
                  <c:v>164.02500000000001</c:v>
                </c:pt>
                <c:pt idx="3484">
                  <c:v>164.148</c:v>
                </c:pt>
                <c:pt idx="3485">
                  <c:v>164.27099999999999</c:v>
                </c:pt>
                <c:pt idx="3486">
                  <c:v>164.39400000000001</c:v>
                </c:pt>
                <c:pt idx="3487">
                  <c:v>164.518</c:v>
                </c:pt>
                <c:pt idx="3488">
                  <c:v>164.64099999999999</c:v>
                </c:pt>
                <c:pt idx="3489">
                  <c:v>164.76400000000001</c:v>
                </c:pt>
                <c:pt idx="3490">
                  <c:v>164.887</c:v>
                </c:pt>
                <c:pt idx="3491">
                  <c:v>165.01</c:v>
                </c:pt>
                <c:pt idx="3492">
                  <c:v>165.13300000000001</c:v>
                </c:pt>
                <c:pt idx="3493">
                  <c:v>165.256</c:v>
                </c:pt>
                <c:pt idx="3494">
                  <c:v>165.38</c:v>
                </c:pt>
                <c:pt idx="3495">
                  <c:v>165.50299999999999</c:v>
                </c:pt>
                <c:pt idx="3496">
                  <c:v>165.626</c:v>
                </c:pt>
                <c:pt idx="3497">
                  <c:v>165.749</c:v>
                </c:pt>
                <c:pt idx="3498">
                  <c:v>165.87200000000001</c:v>
                </c:pt>
                <c:pt idx="3499">
                  <c:v>165.995</c:v>
                </c:pt>
                <c:pt idx="3500">
                  <c:v>166.11799999999999</c:v>
                </c:pt>
                <c:pt idx="3501">
                  <c:v>166.24100000000001</c:v>
                </c:pt>
                <c:pt idx="3502">
                  <c:v>166.364</c:v>
                </c:pt>
                <c:pt idx="3503">
                  <c:v>166.48699999999999</c:v>
                </c:pt>
                <c:pt idx="3504">
                  <c:v>166.61</c:v>
                </c:pt>
                <c:pt idx="3505">
                  <c:v>166.733</c:v>
                </c:pt>
                <c:pt idx="3506">
                  <c:v>166.85599999999999</c:v>
                </c:pt>
                <c:pt idx="3507">
                  <c:v>166.97900000000001</c:v>
                </c:pt>
                <c:pt idx="3508">
                  <c:v>167.102</c:v>
                </c:pt>
                <c:pt idx="3509">
                  <c:v>167.22399999999999</c:v>
                </c:pt>
                <c:pt idx="3510">
                  <c:v>167.34700000000001</c:v>
                </c:pt>
                <c:pt idx="3511">
                  <c:v>167.47</c:v>
                </c:pt>
                <c:pt idx="3512">
                  <c:v>167.59299999999999</c:v>
                </c:pt>
                <c:pt idx="3513">
                  <c:v>167.71600000000001</c:v>
                </c:pt>
                <c:pt idx="3514">
                  <c:v>167.839</c:v>
                </c:pt>
                <c:pt idx="3515">
                  <c:v>167.96199999999999</c:v>
                </c:pt>
                <c:pt idx="3516">
                  <c:v>168.084</c:v>
                </c:pt>
                <c:pt idx="3517">
                  <c:v>168.20699999999999</c:v>
                </c:pt>
                <c:pt idx="3518">
                  <c:v>168.33</c:v>
                </c:pt>
                <c:pt idx="3519">
                  <c:v>168.453</c:v>
                </c:pt>
                <c:pt idx="3520">
                  <c:v>168.57499999999999</c:v>
                </c:pt>
                <c:pt idx="3521">
                  <c:v>168.69800000000001</c:v>
                </c:pt>
                <c:pt idx="3522">
                  <c:v>168.821</c:v>
                </c:pt>
                <c:pt idx="3523">
                  <c:v>168.94399999999999</c:v>
                </c:pt>
                <c:pt idx="3524">
                  <c:v>169.066</c:v>
                </c:pt>
                <c:pt idx="3525">
                  <c:v>169.18899999999999</c:v>
                </c:pt>
                <c:pt idx="3526">
                  <c:v>169.31200000000001</c:v>
                </c:pt>
                <c:pt idx="3527">
                  <c:v>169.434</c:v>
                </c:pt>
                <c:pt idx="3528">
                  <c:v>169.55699999999999</c:v>
                </c:pt>
                <c:pt idx="3529">
                  <c:v>169.68</c:v>
                </c:pt>
                <c:pt idx="3530">
                  <c:v>169.80199999999999</c:v>
                </c:pt>
                <c:pt idx="3531">
                  <c:v>169.92500000000001</c:v>
                </c:pt>
                <c:pt idx="3532">
                  <c:v>170.047</c:v>
                </c:pt>
                <c:pt idx="3533">
                  <c:v>170.17</c:v>
                </c:pt>
                <c:pt idx="3534">
                  <c:v>170.292</c:v>
                </c:pt>
                <c:pt idx="3535">
                  <c:v>170.41499999999999</c:v>
                </c:pt>
                <c:pt idx="3536">
                  <c:v>170.53800000000001</c:v>
                </c:pt>
                <c:pt idx="3537">
                  <c:v>170.66</c:v>
                </c:pt>
                <c:pt idx="3538">
                  <c:v>170.78299999999999</c:v>
                </c:pt>
                <c:pt idx="3539">
                  <c:v>170.905</c:v>
                </c:pt>
                <c:pt idx="3540">
                  <c:v>171.02799999999999</c:v>
                </c:pt>
                <c:pt idx="3541">
                  <c:v>171.15</c:v>
                </c:pt>
                <c:pt idx="3542">
                  <c:v>171.27199999999999</c:v>
                </c:pt>
                <c:pt idx="3543">
                  <c:v>171.39500000000001</c:v>
                </c:pt>
                <c:pt idx="3544">
                  <c:v>171.517</c:v>
                </c:pt>
                <c:pt idx="3545">
                  <c:v>171.64</c:v>
                </c:pt>
                <c:pt idx="3546">
                  <c:v>171.762</c:v>
                </c:pt>
                <c:pt idx="3547">
                  <c:v>171.88399999999999</c:v>
                </c:pt>
                <c:pt idx="3548">
                  <c:v>172.00700000000001</c:v>
                </c:pt>
                <c:pt idx="3549">
                  <c:v>172.12899999999999</c:v>
                </c:pt>
                <c:pt idx="3550">
                  <c:v>172.251</c:v>
                </c:pt>
                <c:pt idx="3551">
                  <c:v>172.374</c:v>
                </c:pt>
                <c:pt idx="3552">
                  <c:v>172.49600000000001</c:v>
                </c:pt>
                <c:pt idx="3553">
                  <c:v>172.61799999999999</c:v>
                </c:pt>
                <c:pt idx="3554">
                  <c:v>172.74100000000001</c:v>
                </c:pt>
                <c:pt idx="3555">
                  <c:v>172.863</c:v>
                </c:pt>
                <c:pt idx="3556">
                  <c:v>172.98500000000001</c:v>
                </c:pt>
                <c:pt idx="3557">
                  <c:v>173.107</c:v>
                </c:pt>
                <c:pt idx="3558">
                  <c:v>173.23</c:v>
                </c:pt>
                <c:pt idx="3559">
                  <c:v>173.352</c:v>
                </c:pt>
                <c:pt idx="3560">
                  <c:v>173.47399999999999</c:v>
                </c:pt>
                <c:pt idx="3561">
                  <c:v>173.596</c:v>
                </c:pt>
                <c:pt idx="3562">
                  <c:v>173.71799999999999</c:v>
                </c:pt>
                <c:pt idx="3563">
                  <c:v>173.84100000000001</c:v>
                </c:pt>
                <c:pt idx="3564">
                  <c:v>173.96299999999999</c:v>
                </c:pt>
                <c:pt idx="3565">
                  <c:v>174.08500000000001</c:v>
                </c:pt>
                <c:pt idx="3566">
                  <c:v>174.20699999999999</c:v>
                </c:pt>
                <c:pt idx="3567">
                  <c:v>174.32900000000001</c:v>
                </c:pt>
                <c:pt idx="3568">
                  <c:v>174.45099999999999</c:v>
                </c:pt>
                <c:pt idx="3569">
                  <c:v>174.57300000000001</c:v>
                </c:pt>
                <c:pt idx="3570">
                  <c:v>174.69499999999999</c:v>
                </c:pt>
                <c:pt idx="3571">
                  <c:v>174.81700000000001</c:v>
                </c:pt>
                <c:pt idx="3572">
                  <c:v>174.93899999999999</c:v>
                </c:pt>
                <c:pt idx="3573">
                  <c:v>175.06100000000001</c:v>
                </c:pt>
                <c:pt idx="3574">
                  <c:v>175.18299999999999</c:v>
                </c:pt>
                <c:pt idx="3575">
                  <c:v>175.30500000000001</c:v>
                </c:pt>
                <c:pt idx="3576">
                  <c:v>175.42699999999999</c:v>
                </c:pt>
                <c:pt idx="3577">
                  <c:v>175.54900000000001</c:v>
                </c:pt>
                <c:pt idx="3578">
                  <c:v>175.67099999999999</c:v>
                </c:pt>
                <c:pt idx="3579">
                  <c:v>175.79300000000001</c:v>
                </c:pt>
                <c:pt idx="3580">
                  <c:v>175.91499999999999</c:v>
                </c:pt>
                <c:pt idx="3581">
                  <c:v>176.03700000000001</c:v>
                </c:pt>
                <c:pt idx="3582">
                  <c:v>176.15899999999999</c:v>
                </c:pt>
                <c:pt idx="3583">
                  <c:v>176.28100000000001</c:v>
                </c:pt>
                <c:pt idx="3584">
                  <c:v>176.40299999999999</c:v>
                </c:pt>
                <c:pt idx="3585">
                  <c:v>176.52500000000001</c:v>
                </c:pt>
                <c:pt idx="3586">
                  <c:v>176.64599999999999</c:v>
                </c:pt>
                <c:pt idx="3587">
                  <c:v>176.768</c:v>
                </c:pt>
                <c:pt idx="3588">
                  <c:v>176.89</c:v>
                </c:pt>
                <c:pt idx="3589">
                  <c:v>177.012</c:v>
                </c:pt>
                <c:pt idx="3590">
                  <c:v>177.13399999999999</c:v>
                </c:pt>
                <c:pt idx="3591">
                  <c:v>177.255</c:v>
                </c:pt>
                <c:pt idx="3592">
                  <c:v>177.37700000000001</c:v>
                </c:pt>
                <c:pt idx="3593">
                  <c:v>177.499</c:v>
                </c:pt>
                <c:pt idx="3594">
                  <c:v>177.62100000000001</c:v>
                </c:pt>
                <c:pt idx="3595">
                  <c:v>177.74199999999999</c:v>
                </c:pt>
                <c:pt idx="3596">
                  <c:v>177.864</c:v>
                </c:pt>
                <c:pt idx="3597">
                  <c:v>177.98599999999999</c:v>
                </c:pt>
                <c:pt idx="3598">
                  <c:v>178.107</c:v>
                </c:pt>
                <c:pt idx="3599">
                  <c:v>178.22900000000001</c:v>
                </c:pt>
                <c:pt idx="3600">
                  <c:v>178.351</c:v>
                </c:pt>
                <c:pt idx="3601">
                  <c:v>178.47200000000001</c:v>
                </c:pt>
                <c:pt idx="3602">
                  <c:v>178.59399999999999</c:v>
                </c:pt>
                <c:pt idx="3603">
                  <c:v>178.715</c:v>
                </c:pt>
                <c:pt idx="3604">
                  <c:v>178.83699999999999</c:v>
                </c:pt>
                <c:pt idx="3605">
                  <c:v>178.959</c:v>
                </c:pt>
                <c:pt idx="3606">
                  <c:v>179.08</c:v>
                </c:pt>
                <c:pt idx="3607">
                  <c:v>179.202</c:v>
                </c:pt>
                <c:pt idx="3608">
                  <c:v>179.32300000000001</c:v>
                </c:pt>
                <c:pt idx="3609">
                  <c:v>179.44499999999999</c:v>
                </c:pt>
                <c:pt idx="3610">
                  <c:v>179.566</c:v>
                </c:pt>
                <c:pt idx="3611">
                  <c:v>179.68799999999999</c:v>
                </c:pt>
                <c:pt idx="3612">
                  <c:v>179.809</c:v>
                </c:pt>
                <c:pt idx="3613">
                  <c:v>179.93100000000001</c:v>
                </c:pt>
                <c:pt idx="3614">
                  <c:v>180.05199999999999</c:v>
                </c:pt>
                <c:pt idx="3615">
                  <c:v>180.173</c:v>
                </c:pt>
                <c:pt idx="3616">
                  <c:v>180.29499999999999</c:v>
                </c:pt>
                <c:pt idx="3617">
                  <c:v>180.416</c:v>
                </c:pt>
                <c:pt idx="3618">
                  <c:v>180.53800000000001</c:v>
                </c:pt>
                <c:pt idx="3619">
                  <c:v>180.65899999999999</c:v>
                </c:pt>
                <c:pt idx="3620">
                  <c:v>180.78</c:v>
                </c:pt>
                <c:pt idx="3621">
                  <c:v>180.90199999999999</c:v>
                </c:pt>
                <c:pt idx="3622">
                  <c:v>181.023</c:v>
                </c:pt>
                <c:pt idx="3623">
                  <c:v>181.14400000000001</c:v>
                </c:pt>
                <c:pt idx="3624">
                  <c:v>181.26599999999999</c:v>
                </c:pt>
                <c:pt idx="3625">
                  <c:v>181.387</c:v>
                </c:pt>
                <c:pt idx="3626">
                  <c:v>181.50800000000001</c:v>
                </c:pt>
                <c:pt idx="3627">
                  <c:v>181.63</c:v>
                </c:pt>
                <c:pt idx="3628">
                  <c:v>181.751</c:v>
                </c:pt>
                <c:pt idx="3629">
                  <c:v>181.87200000000001</c:v>
                </c:pt>
                <c:pt idx="3630">
                  <c:v>181.99299999999999</c:v>
                </c:pt>
                <c:pt idx="3631">
                  <c:v>182.11500000000001</c:v>
                </c:pt>
                <c:pt idx="3632">
                  <c:v>182.23599999999999</c:v>
                </c:pt>
                <c:pt idx="3633">
                  <c:v>182.357</c:v>
                </c:pt>
                <c:pt idx="3634">
                  <c:v>182.47800000000001</c:v>
                </c:pt>
                <c:pt idx="3635">
                  <c:v>182.59899999999999</c:v>
                </c:pt>
                <c:pt idx="3636">
                  <c:v>182.72</c:v>
                </c:pt>
                <c:pt idx="3637">
                  <c:v>182.84100000000001</c:v>
                </c:pt>
                <c:pt idx="3638">
                  <c:v>182.96299999999999</c:v>
                </c:pt>
                <c:pt idx="3639">
                  <c:v>183.084</c:v>
                </c:pt>
                <c:pt idx="3640">
                  <c:v>183.20500000000001</c:v>
                </c:pt>
                <c:pt idx="3641">
                  <c:v>183.32599999999999</c:v>
                </c:pt>
                <c:pt idx="3642">
                  <c:v>183.447</c:v>
                </c:pt>
                <c:pt idx="3643">
                  <c:v>183.56800000000001</c:v>
                </c:pt>
                <c:pt idx="3644">
                  <c:v>183.68899999999999</c:v>
                </c:pt>
                <c:pt idx="3645">
                  <c:v>183.81</c:v>
                </c:pt>
                <c:pt idx="3646">
                  <c:v>183.93100000000001</c:v>
                </c:pt>
                <c:pt idx="3647">
                  <c:v>184.05199999999999</c:v>
                </c:pt>
                <c:pt idx="3648">
                  <c:v>184.173</c:v>
                </c:pt>
                <c:pt idx="3649">
                  <c:v>184.29400000000001</c:v>
                </c:pt>
                <c:pt idx="3650">
                  <c:v>184.41499999999999</c:v>
                </c:pt>
                <c:pt idx="3651">
                  <c:v>184.536</c:v>
                </c:pt>
                <c:pt idx="3652">
                  <c:v>184.65700000000001</c:v>
                </c:pt>
                <c:pt idx="3653">
                  <c:v>184.77699999999999</c:v>
                </c:pt>
                <c:pt idx="3654">
                  <c:v>184.898</c:v>
                </c:pt>
                <c:pt idx="3655">
                  <c:v>185.01900000000001</c:v>
                </c:pt>
                <c:pt idx="3656">
                  <c:v>185.14</c:v>
                </c:pt>
                <c:pt idx="3657">
                  <c:v>185.261</c:v>
                </c:pt>
                <c:pt idx="3658">
                  <c:v>185.38200000000001</c:v>
                </c:pt>
                <c:pt idx="3659">
                  <c:v>185.50299999999999</c:v>
                </c:pt>
                <c:pt idx="3660">
                  <c:v>185.62299999999999</c:v>
                </c:pt>
                <c:pt idx="3661">
                  <c:v>185.744</c:v>
                </c:pt>
                <c:pt idx="3662">
                  <c:v>185.86500000000001</c:v>
                </c:pt>
                <c:pt idx="3663">
                  <c:v>185.98599999999999</c:v>
                </c:pt>
                <c:pt idx="3664">
                  <c:v>186.10599999999999</c:v>
                </c:pt>
                <c:pt idx="3665">
                  <c:v>186.227</c:v>
                </c:pt>
                <c:pt idx="3666">
                  <c:v>186.34800000000001</c:v>
                </c:pt>
                <c:pt idx="3667">
                  <c:v>186.46799999999999</c:v>
                </c:pt>
                <c:pt idx="3668">
                  <c:v>186.589</c:v>
                </c:pt>
                <c:pt idx="3669">
                  <c:v>186.71</c:v>
                </c:pt>
                <c:pt idx="3670">
                  <c:v>186.83</c:v>
                </c:pt>
                <c:pt idx="3671">
                  <c:v>186.95099999999999</c:v>
                </c:pt>
                <c:pt idx="3672">
                  <c:v>187.072</c:v>
                </c:pt>
                <c:pt idx="3673">
                  <c:v>187.19200000000001</c:v>
                </c:pt>
                <c:pt idx="3674">
                  <c:v>187.31299999999999</c:v>
                </c:pt>
                <c:pt idx="3675">
                  <c:v>187.43299999999999</c:v>
                </c:pt>
                <c:pt idx="3676">
                  <c:v>187.554</c:v>
                </c:pt>
                <c:pt idx="3677">
                  <c:v>187.67500000000001</c:v>
                </c:pt>
                <c:pt idx="3678">
                  <c:v>187.79499999999999</c:v>
                </c:pt>
                <c:pt idx="3679">
                  <c:v>187.916</c:v>
                </c:pt>
                <c:pt idx="3680">
                  <c:v>188.036</c:v>
                </c:pt>
                <c:pt idx="3681">
                  <c:v>188.15700000000001</c:v>
                </c:pt>
                <c:pt idx="3682">
                  <c:v>188.27699999999999</c:v>
                </c:pt>
                <c:pt idx="3683">
                  <c:v>188.398</c:v>
                </c:pt>
                <c:pt idx="3684">
                  <c:v>188.518</c:v>
                </c:pt>
                <c:pt idx="3685">
                  <c:v>188.63900000000001</c:v>
                </c:pt>
                <c:pt idx="3686">
                  <c:v>188.75899999999999</c:v>
                </c:pt>
                <c:pt idx="3687">
                  <c:v>188.87899999999999</c:v>
                </c:pt>
                <c:pt idx="3688">
                  <c:v>189</c:v>
                </c:pt>
                <c:pt idx="3689">
                  <c:v>189.12</c:v>
                </c:pt>
                <c:pt idx="3690">
                  <c:v>189.24</c:v>
                </c:pt>
                <c:pt idx="3691">
                  <c:v>189.36099999999999</c:v>
                </c:pt>
                <c:pt idx="3692">
                  <c:v>189.48099999999999</c:v>
                </c:pt>
                <c:pt idx="3693">
                  <c:v>189.601</c:v>
                </c:pt>
                <c:pt idx="3694">
                  <c:v>189.72200000000001</c:v>
                </c:pt>
                <c:pt idx="3695">
                  <c:v>189.84200000000001</c:v>
                </c:pt>
                <c:pt idx="3696">
                  <c:v>189.96199999999999</c:v>
                </c:pt>
                <c:pt idx="3697">
                  <c:v>190.083</c:v>
                </c:pt>
                <c:pt idx="3698">
                  <c:v>190.203</c:v>
                </c:pt>
                <c:pt idx="3699">
                  <c:v>190.32300000000001</c:v>
                </c:pt>
                <c:pt idx="3700">
                  <c:v>190.44300000000001</c:v>
                </c:pt>
                <c:pt idx="3701">
                  <c:v>190.56399999999999</c:v>
                </c:pt>
                <c:pt idx="3702">
                  <c:v>190.684</c:v>
                </c:pt>
                <c:pt idx="3703">
                  <c:v>190.804</c:v>
                </c:pt>
                <c:pt idx="3704">
                  <c:v>190.92400000000001</c:v>
                </c:pt>
                <c:pt idx="3705">
                  <c:v>191.04400000000001</c:v>
                </c:pt>
                <c:pt idx="3706">
                  <c:v>191.16399999999999</c:v>
                </c:pt>
                <c:pt idx="3707">
                  <c:v>191.28399999999999</c:v>
                </c:pt>
                <c:pt idx="3708">
                  <c:v>191.405</c:v>
                </c:pt>
                <c:pt idx="3709">
                  <c:v>191.52500000000001</c:v>
                </c:pt>
                <c:pt idx="3710">
                  <c:v>191.64500000000001</c:v>
                </c:pt>
                <c:pt idx="3711">
                  <c:v>191.76499999999999</c:v>
                </c:pt>
                <c:pt idx="3712">
                  <c:v>191.88499999999999</c:v>
                </c:pt>
                <c:pt idx="3713">
                  <c:v>192.005</c:v>
                </c:pt>
                <c:pt idx="3714">
                  <c:v>192.125</c:v>
                </c:pt>
                <c:pt idx="3715">
                  <c:v>192.245</c:v>
                </c:pt>
                <c:pt idx="3716">
                  <c:v>192.36500000000001</c:v>
                </c:pt>
                <c:pt idx="3717">
                  <c:v>192.48500000000001</c:v>
                </c:pt>
                <c:pt idx="3718">
                  <c:v>192.60499999999999</c:v>
                </c:pt>
                <c:pt idx="3719">
                  <c:v>192.72499999999999</c:v>
                </c:pt>
                <c:pt idx="3720">
                  <c:v>192.845</c:v>
                </c:pt>
                <c:pt idx="3721">
                  <c:v>192.965</c:v>
                </c:pt>
                <c:pt idx="3722">
                  <c:v>193.08500000000001</c:v>
                </c:pt>
                <c:pt idx="3723">
                  <c:v>193.20400000000001</c:v>
                </c:pt>
                <c:pt idx="3724">
                  <c:v>193.32400000000001</c:v>
                </c:pt>
                <c:pt idx="3725">
                  <c:v>193.44399999999999</c:v>
                </c:pt>
                <c:pt idx="3726">
                  <c:v>193.56399999999999</c:v>
                </c:pt>
                <c:pt idx="3727">
                  <c:v>193.684</c:v>
                </c:pt>
                <c:pt idx="3728">
                  <c:v>193.804</c:v>
                </c:pt>
                <c:pt idx="3729">
                  <c:v>193.923</c:v>
                </c:pt>
                <c:pt idx="3730">
                  <c:v>194.04300000000001</c:v>
                </c:pt>
                <c:pt idx="3731">
                  <c:v>194.16300000000001</c:v>
                </c:pt>
                <c:pt idx="3732">
                  <c:v>194.28299999999999</c:v>
                </c:pt>
                <c:pt idx="3733">
                  <c:v>194.40299999999999</c:v>
                </c:pt>
                <c:pt idx="3734">
                  <c:v>194.52199999999999</c:v>
                </c:pt>
                <c:pt idx="3735">
                  <c:v>194.642</c:v>
                </c:pt>
                <c:pt idx="3736">
                  <c:v>194.762</c:v>
                </c:pt>
                <c:pt idx="3737">
                  <c:v>194.881</c:v>
                </c:pt>
                <c:pt idx="3738">
                  <c:v>195.001</c:v>
                </c:pt>
                <c:pt idx="3739">
                  <c:v>195.12100000000001</c:v>
                </c:pt>
                <c:pt idx="3740">
                  <c:v>195.24</c:v>
                </c:pt>
                <c:pt idx="3741">
                  <c:v>195.36</c:v>
                </c:pt>
                <c:pt idx="3742">
                  <c:v>195.48</c:v>
                </c:pt>
                <c:pt idx="3743">
                  <c:v>195.59899999999999</c:v>
                </c:pt>
                <c:pt idx="3744">
                  <c:v>195.71899999999999</c:v>
                </c:pt>
                <c:pt idx="3745">
                  <c:v>195.83799999999999</c:v>
                </c:pt>
                <c:pt idx="3746">
                  <c:v>195.958</c:v>
                </c:pt>
                <c:pt idx="3747">
                  <c:v>196.077</c:v>
                </c:pt>
                <c:pt idx="3748">
                  <c:v>196.197</c:v>
                </c:pt>
                <c:pt idx="3749">
                  <c:v>196.316</c:v>
                </c:pt>
                <c:pt idx="3750">
                  <c:v>196.43600000000001</c:v>
                </c:pt>
                <c:pt idx="3751">
                  <c:v>196.55500000000001</c:v>
                </c:pt>
                <c:pt idx="3752">
                  <c:v>196.67500000000001</c:v>
                </c:pt>
                <c:pt idx="3753">
                  <c:v>196.79400000000001</c:v>
                </c:pt>
                <c:pt idx="3754">
                  <c:v>196.91399999999999</c:v>
                </c:pt>
                <c:pt idx="3755">
                  <c:v>197.03299999999999</c:v>
                </c:pt>
                <c:pt idx="3756">
                  <c:v>197.15299999999999</c:v>
                </c:pt>
                <c:pt idx="3757">
                  <c:v>197.27199999999999</c:v>
                </c:pt>
                <c:pt idx="3758">
                  <c:v>197.39099999999999</c:v>
                </c:pt>
                <c:pt idx="3759">
                  <c:v>197.511</c:v>
                </c:pt>
                <c:pt idx="3760">
                  <c:v>197.63</c:v>
                </c:pt>
                <c:pt idx="3761">
                  <c:v>197.75</c:v>
                </c:pt>
                <c:pt idx="3762">
                  <c:v>197.869</c:v>
                </c:pt>
                <c:pt idx="3763">
                  <c:v>197.988</c:v>
                </c:pt>
                <c:pt idx="3764">
                  <c:v>198.107</c:v>
                </c:pt>
                <c:pt idx="3765">
                  <c:v>198.227</c:v>
                </c:pt>
                <c:pt idx="3766">
                  <c:v>198.346</c:v>
                </c:pt>
                <c:pt idx="3767">
                  <c:v>198.465</c:v>
                </c:pt>
                <c:pt idx="3768">
                  <c:v>198.584</c:v>
                </c:pt>
                <c:pt idx="3769">
                  <c:v>198.70400000000001</c:v>
                </c:pt>
                <c:pt idx="3770">
                  <c:v>198.82300000000001</c:v>
                </c:pt>
                <c:pt idx="3771">
                  <c:v>198.94200000000001</c:v>
                </c:pt>
                <c:pt idx="3772">
                  <c:v>199.06100000000001</c:v>
                </c:pt>
                <c:pt idx="3773">
                  <c:v>199.18</c:v>
                </c:pt>
                <c:pt idx="3774">
                  <c:v>199.29900000000001</c:v>
                </c:pt>
                <c:pt idx="3775">
                  <c:v>199.41900000000001</c:v>
                </c:pt>
                <c:pt idx="3776">
                  <c:v>199.53800000000001</c:v>
                </c:pt>
                <c:pt idx="3777">
                  <c:v>199.65700000000001</c:v>
                </c:pt>
                <c:pt idx="3778">
                  <c:v>199.77600000000001</c:v>
                </c:pt>
                <c:pt idx="3779">
                  <c:v>199.89500000000001</c:v>
                </c:pt>
                <c:pt idx="3780">
                  <c:v>200.01400000000001</c:v>
                </c:pt>
                <c:pt idx="3781">
                  <c:v>200.13300000000001</c:v>
                </c:pt>
                <c:pt idx="3782">
                  <c:v>200.25200000000001</c:v>
                </c:pt>
                <c:pt idx="3783">
                  <c:v>200.37100000000001</c:v>
                </c:pt>
                <c:pt idx="3784">
                  <c:v>200.49</c:v>
                </c:pt>
                <c:pt idx="3785">
                  <c:v>200.60900000000001</c:v>
                </c:pt>
                <c:pt idx="3786">
                  <c:v>200.72800000000001</c:v>
                </c:pt>
                <c:pt idx="3787">
                  <c:v>200.84700000000001</c:v>
                </c:pt>
                <c:pt idx="3788">
                  <c:v>200.96600000000001</c:v>
                </c:pt>
                <c:pt idx="3789">
                  <c:v>201.08500000000001</c:v>
                </c:pt>
                <c:pt idx="3790">
                  <c:v>201.20400000000001</c:v>
                </c:pt>
                <c:pt idx="3791">
                  <c:v>201.32300000000001</c:v>
                </c:pt>
                <c:pt idx="3792">
                  <c:v>201.44200000000001</c:v>
                </c:pt>
                <c:pt idx="3793">
                  <c:v>201.56100000000001</c:v>
                </c:pt>
                <c:pt idx="3794">
                  <c:v>201.679</c:v>
                </c:pt>
                <c:pt idx="3795">
                  <c:v>201.798</c:v>
                </c:pt>
                <c:pt idx="3796">
                  <c:v>201.917</c:v>
                </c:pt>
                <c:pt idx="3797">
                  <c:v>202.036</c:v>
                </c:pt>
                <c:pt idx="3798">
                  <c:v>202.155</c:v>
                </c:pt>
                <c:pt idx="3799">
                  <c:v>202.273</c:v>
                </c:pt>
                <c:pt idx="3800">
                  <c:v>202.392</c:v>
                </c:pt>
                <c:pt idx="3801">
                  <c:v>202.511</c:v>
                </c:pt>
                <c:pt idx="3802">
                  <c:v>202.63</c:v>
                </c:pt>
                <c:pt idx="3803">
                  <c:v>202.74799999999999</c:v>
                </c:pt>
                <c:pt idx="3804">
                  <c:v>202.86699999999999</c:v>
                </c:pt>
                <c:pt idx="3805">
                  <c:v>202.98599999999999</c:v>
                </c:pt>
                <c:pt idx="3806">
                  <c:v>203.10400000000001</c:v>
                </c:pt>
                <c:pt idx="3807">
                  <c:v>203.22300000000001</c:v>
                </c:pt>
                <c:pt idx="3808">
                  <c:v>203.34200000000001</c:v>
                </c:pt>
                <c:pt idx="3809">
                  <c:v>203.46</c:v>
                </c:pt>
                <c:pt idx="3810">
                  <c:v>203.57900000000001</c:v>
                </c:pt>
                <c:pt idx="3811">
                  <c:v>203.69800000000001</c:v>
                </c:pt>
                <c:pt idx="3812">
                  <c:v>203.816</c:v>
                </c:pt>
                <c:pt idx="3813">
                  <c:v>203.935</c:v>
                </c:pt>
                <c:pt idx="3814">
                  <c:v>204.053</c:v>
                </c:pt>
                <c:pt idx="3815">
                  <c:v>204.172</c:v>
                </c:pt>
                <c:pt idx="3816">
                  <c:v>204.29</c:v>
                </c:pt>
                <c:pt idx="3817">
                  <c:v>204.40899999999999</c:v>
                </c:pt>
                <c:pt idx="3818">
                  <c:v>204.52699999999999</c:v>
                </c:pt>
                <c:pt idx="3819">
                  <c:v>204.64599999999999</c:v>
                </c:pt>
                <c:pt idx="3820">
                  <c:v>204.76400000000001</c:v>
                </c:pt>
                <c:pt idx="3821">
                  <c:v>204.88300000000001</c:v>
                </c:pt>
                <c:pt idx="3822">
                  <c:v>205.001</c:v>
                </c:pt>
                <c:pt idx="3823">
                  <c:v>205.12</c:v>
                </c:pt>
                <c:pt idx="3824">
                  <c:v>205.238</c:v>
                </c:pt>
                <c:pt idx="3825">
                  <c:v>205.357</c:v>
                </c:pt>
                <c:pt idx="3826">
                  <c:v>205.47499999999999</c:v>
                </c:pt>
                <c:pt idx="3827">
                  <c:v>205.59299999999999</c:v>
                </c:pt>
                <c:pt idx="3828">
                  <c:v>205.71199999999999</c:v>
                </c:pt>
                <c:pt idx="3829">
                  <c:v>205.83</c:v>
                </c:pt>
                <c:pt idx="3830">
                  <c:v>205.94800000000001</c:v>
                </c:pt>
                <c:pt idx="3831">
                  <c:v>206.06700000000001</c:v>
                </c:pt>
                <c:pt idx="3832">
                  <c:v>206.185</c:v>
                </c:pt>
                <c:pt idx="3833">
                  <c:v>206.303</c:v>
                </c:pt>
                <c:pt idx="3834">
                  <c:v>206.42099999999999</c:v>
                </c:pt>
                <c:pt idx="3835">
                  <c:v>206.54</c:v>
                </c:pt>
                <c:pt idx="3836">
                  <c:v>206.65799999999999</c:v>
                </c:pt>
                <c:pt idx="3837">
                  <c:v>206.77600000000001</c:v>
                </c:pt>
                <c:pt idx="3838">
                  <c:v>206.89400000000001</c:v>
                </c:pt>
                <c:pt idx="3839">
                  <c:v>207.012</c:v>
                </c:pt>
                <c:pt idx="3840">
                  <c:v>207.131</c:v>
                </c:pt>
                <c:pt idx="3841">
                  <c:v>207.249</c:v>
                </c:pt>
                <c:pt idx="3842">
                  <c:v>207.36699999999999</c:v>
                </c:pt>
                <c:pt idx="3843">
                  <c:v>207.48500000000001</c:v>
                </c:pt>
                <c:pt idx="3844">
                  <c:v>207.60300000000001</c:v>
                </c:pt>
                <c:pt idx="3845">
                  <c:v>207.721</c:v>
                </c:pt>
                <c:pt idx="3846">
                  <c:v>207.839</c:v>
                </c:pt>
                <c:pt idx="3847">
                  <c:v>207.95699999999999</c:v>
                </c:pt>
                <c:pt idx="3848">
                  <c:v>208.07499999999999</c:v>
                </c:pt>
                <c:pt idx="3849">
                  <c:v>208.19300000000001</c:v>
                </c:pt>
                <c:pt idx="3850">
                  <c:v>208.31200000000001</c:v>
                </c:pt>
                <c:pt idx="3851">
                  <c:v>208.429</c:v>
                </c:pt>
                <c:pt idx="3852">
                  <c:v>208.547</c:v>
                </c:pt>
                <c:pt idx="3853">
                  <c:v>208.66499999999999</c:v>
                </c:pt>
                <c:pt idx="3854">
                  <c:v>208.78299999999999</c:v>
                </c:pt>
                <c:pt idx="3855">
                  <c:v>208.90100000000001</c:v>
                </c:pt>
                <c:pt idx="3856">
                  <c:v>209.01900000000001</c:v>
                </c:pt>
                <c:pt idx="3857">
                  <c:v>209.137</c:v>
                </c:pt>
                <c:pt idx="3858">
                  <c:v>209.255</c:v>
                </c:pt>
                <c:pt idx="3859">
                  <c:v>209.37299999999999</c:v>
                </c:pt>
                <c:pt idx="3860">
                  <c:v>209.49100000000001</c:v>
                </c:pt>
                <c:pt idx="3861">
                  <c:v>209.60900000000001</c:v>
                </c:pt>
                <c:pt idx="3862">
                  <c:v>209.727</c:v>
                </c:pt>
                <c:pt idx="3863">
                  <c:v>209.84399999999999</c:v>
                </c:pt>
                <c:pt idx="3864">
                  <c:v>209.96199999999999</c:v>
                </c:pt>
                <c:pt idx="3865">
                  <c:v>210.08</c:v>
                </c:pt>
                <c:pt idx="3866">
                  <c:v>210.19800000000001</c:v>
                </c:pt>
                <c:pt idx="3867">
                  <c:v>210.316</c:v>
                </c:pt>
                <c:pt idx="3868">
                  <c:v>210.43299999999999</c:v>
                </c:pt>
                <c:pt idx="3869">
                  <c:v>210.55099999999999</c:v>
                </c:pt>
                <c:pt idx="3870">
                  <c:v>210.66900000000001</c:v>
                </c:pt>
                <c:pt idx="3871">
                  <c:v>210.786</c:v>
                </c:pt>
                <c:pt idx="3872">
                  <c:v>210.904</c:v>
                </c:pt>
                <c:pt idx="3873">
                  <c:v>211.02199999999999</c:v>
                </c:pt>
                <c:pt idx="3874">
                  <c:v>211.13900000000001</c:v>
                </c:pt>
                <c:pt idx="3875">
                  <c:v>211.25700000000001</c:v>
                </c:pt>
                <c:pt idx="3876">
                  <c:v>211.375</c:v>
                </c:pt>
                <c:pt idx="3877">
                  <c:v>211.49199999999999</c:v>
                </c:pt>
                <c:pt idx="3878">
                  <c:v>211.61</c:v>
                </c:pt>
                <c:pt idx="3879">
                  <c:v>211.72800000000001</c:v>
                </c:pt>
                <c:pt idx="3880">
                  <c:v>211.845</c:v>
                </c:pt>
                <c:pt idx="3881">
                  <c:v>211.96299999999999</c:v>
                </c:pt>
                <c:pt idx="3882">
                  <c:v>212.08</c:v>
                </c:pt>
                <c:pt idx="3883">
                  <c:v>212.19800000000001</c:v>
                </c:pt>
                <c:pt idx="3884">
                  <c:v>212.315</c:v>
                </c:pt>
                <c:pt idx="3885">
                  <c:v>212.43299999999999</c:v>
                </c:pt>
                <c:pt idx="3886">
                  <c:v>212.55</c:v>
                </c:pt>
                <c:pt idx="3887">
                  <c:v>212.66800000000001</c:v>
                </c:pt>
                <c:pt idx="3888">
                  <c:v>212.785</c:v>
                </c:pt>
                <c:pt idx="3889">
                  <c:v>212.90299999999999</c:v>
                </c:pt>
                <c:pt idx="3890">
                  <c:v>213.02</c:v>
                </c:pt>
                <c:pt idx="3891">
                  <c:v>213.137</c:v>
                </c:pt>
                <c:pt idx="3892">
                  <c:v>213.255</c:v>
                </c:pt>
                <c:pt idx="3893">
                  <c:v>213.37200000000001</c:v>
                </c:pt>
                <c:pt idx="3894">
                  <c:v>213.49</c:v>
                </c:pt>
                <c:pt idx="3895">
                  <c:v>213.607</c:v>
                </c:pt>
                <c:pt idx="3896">
                  <c:v>213.72399999999999</c:v>
                </c:pt>
                <c:pt idx="3897">
                  <c:v>213.84100000000001</c:v>
                </c:pt>
                <c:pt idx="3898">
                  <c:v>213.959</c:v>
                </c:pt>
                <c:pt idx="3899">
                  <c:v>214.07599999999999</c:v>
                </c:pt>
                <c:pt idx="3900">
                  <c:v>214.19300000000001</c:v>
                </c:pt>
                <c:pt idx="3901">
                  <c:v>214.31100000000001</c:v>
                </c:pt>
                <c:pt idx="3902">
                  <c:v>214.428</c:v>
                </c:pt>
                <c:pt idx="3903">
                  <c:v>214.54499999999999</c:v>
                </c:pt>
                <c:pt idx="3904">
                  <c:v>214.66200000000001</c:v>
                </c:pt>
                <c:pt idx="3905">
                  <c:v>214.779</c:v>
                </c:pt>
                <c:pt idx="3906">
                  <c:v>214.89699999999999</c:v>
                </c:pt>
                <c:pt idx="3907">
                  <c:v>215.01400000000001</c:v>
                </c:pt>
                <c:pt idx="3908">
                  <c:v>215.131</c:v>
                </c:pt>
                <c:pt idx="3909">
                  <c:v>215.24799999999999</c:v>
                </c:pt>
                <c:pt idx="3910">
                  <c:v>215.36500000000001</c:v>
                </c:pt>
                <c:pt idx="3911">
                  <c:v>215.482</c:v>
                </c:pt>
                <c:pt idx="3912">
                  <c:v>215.59899999999999</c:v>
                </c:pt>
                <c:pt idx="3913">
                  <c:v>215.71600000000001</c:v>
                </c:pt>
                <c:pt idx="3914">
                  <c:v>215.833</c:v>
                </c:pt>
                <c:pt idx="3915">
                  <c:v>215.95099999999999</c:v>
                </c:pt>
                <c:pt idx="3916">
                  <c:v>216.06800000000001</c:v>
                </c:pt>
                <c:pt idx="3917">
                  <c:v>216.185</c:v>
                </c:pt>
                <c:pt idx="3918">
                  <c:v>216.30199999999999</c:v>
                </c:pt>
                <c:pt idx="3919">
                  <c:v>216.41900000000001</c:v>
                </c:pt>
                <c:pt idx="3920">
                  <c:v>216.535</c:v>
                </c:pt>
                <c:pt idx="3921">
                  <c:v>216.65199999999999</c:v>
                </c:pt>
                <c:pt idx="3922">
                  <c:v>216.76900000000001</c:v>
                </c:pt>
                <c:pt idx="3923">
                  <c:v>216.886</c:v>
                </c:pt>
                <c:pt idx="3924">
                  <c:v>217.00299999999999</c:v>
                </c:pt>
                <c:pt idx="3925">
                  <c:v>217.12</c:v>
                </c:pt>
                <c:pt idx="3926">
                  <c:v>217.23699999999999</c:v>
                </c:pt>
                <c:pt idx="3927">
                  <c:v>217.35400000000001</c:v>
                </c:pt>
                <c:pt idx="3928">
                  <c:v>217.471</c:v>
                </c:pt>
                <c:pt idx="3929">
                  <c:v>217.58699999999999</c:v>
                </c:pt>
                <c:pt idx="3930">
                  <c:v>217.70400000000001</c:v>
                </c:pt>
                <c:pt idx="3931">
                  <c:v>217.821</c:v>
                </c:pt>
                <c:pt idx="3932">
                  <c:v>217.93799999999999</c:v>
                </c:pt>
                <c:pt idx="3933">
                  <c:v>218.05500000000001</c:v>
                </c:pt>
                <c:pt idx="3934">
                  <c:v>218.17099999999999</c:v>
                </c:pt>
                <c:pt idx="3935">
                  <c:v>218.28800000000001</c:v>
                </c:pt>
                <c:pt idx="3936">
                  <c:v>218.405</c:v>
                </c:pt>
                <c:pt idx="3937">
                  <c:v>218.52099999999999</c:v>
                </c:pt>
                <c:pt idx="3938">
                  <c:v>218.63800000000001</c:v>
                </c:pt>
                <c:pt idx="3939">
                  <c:v>218.755</c:v>
                </c:pt>
                <c:pt idx="3940">
                  <c:v>218.87200000000001</c:v>
                </c:pt>
                <c:pt idx="3941">
                  <c:v>218.988</c:v>
                </c:pt>
                <c:pt idx="3942">
                  <c:v>219.10499999999999</c:v>
                </c:pt>
                <c:pt idx="3943">
                  <c:v>219.221</c:v>
                </c:pt>
                <c:pt idx="3944">
                  <c:v>219.33799999999999</c:v>
                </c:pt>
                <c:pt idx="3945">
                  <c:v>219.45500000000001</c:v>
                </c:pt>
                <c:pt idx="3946">
                  <c:v>219.571</c:v>
                </c:pt>
                <c:pt idx="3947">
                  <c:v>219.68799999999999</c:v>
                </c:pt>
                <c:pt idx="3948">
                  <c:v>219.804</c:v>
                </c:pt>
                <c:pt idx="3949">
                  <c:v>219.92099999999999</c:v>
                </c:pt>
                <c:pt idx="3950">
                  <c:v>220.03700000000001</c:v>
                </c:pt>
                <c:pt idx="3951">
                  <c:v>220.154</c:v>
                </c:pt>
                <c:pt idx="3952">
                  <c:v>220.27</c:v>
                </c:pt>
                <c:pt idx="3953">
                  <c:v>220.387</c:v>
                </c:pt>
                <c:pt idx="3954">
                  <c:v>220.50299999999999</c:v>
                </c:pt>
                <c:pt idx="3955">
                  <c:v>220.62</c:v>
                </c:pt>
                <c:pt idx="3956">
                  <c:v>220.73599999999999</c:v>
                </c:pt>
                <c:pt idx="3957">
                  <c:v>220.852</c:v>
                </c:pt>
                <c:pt idx="3958">
                  <c:v>220.96899999999999</c:v>
                </c:pt>
                <c:pt idx="3959">
                  <c:v>221.08500000000001</c:v>
                </c:pt>
                <c:pt idx="3960">
                  <c:v>221.20099999999999</c:v>
                </c:pt>
                <c:pt idx="3961">
                  <c:v>221.31800000000001</c:v>
                </c:pt>
                <c:pt idx="3962">
                  <c:v>221.434</c:v>
                </c:pt>
                <c:pt idx="3963">
                  <c:v>221.55</c:v>
                </c:pt>
                <c:pt idx="3964">
                  <c:v>221.667</c:v>
                </c:pt>
                <c:pt idx="3965">
                  <c:v>221.78299999999999</c:v>
                </c:pt>
                <c:pt idx="3966">
                  <c:v>221.899</c:v>
                </c:pt>
                <c:pt idx="3967">
                  <c:v>222.01599999999999</c:v>
                </c:pt>
                <c:pt idx="3968">
                  <c:v>222.13200000000001</c:v>
                </c:pt>
                <c:pt idx="3969">
                  <c:v>222.24799999999999</c:v>
                </c:pt>
                <c:pt idx="3970">
                  <c:v>222.364</c:v>
                </c:pt>
                <c:pt idx="3971">
                  <c:v>222.48</c:v>
                </c:pt>
                <c:pt idx="3972">
                  <c:v>222.596</c:v>
                </c:pt>
                <c:pt idx="3973">
                  <c:v>222.71299999999999</c:v>
                </c:pt>
                <c:pt idx="3974">
                  <c:v>222.82900000000001</c:v>
                </c:pt>
                <c:pt idx="3975">
                  <c:v>222.94499999999999</c:v>
                </c:pt>
                <c:pt idx="3976">
                  <c:v>223.06100000000001</c:v>
                </c:pt>
                <c:pt idx="3977">
                  <c:v>223.17699999999999</c:v>
                </c:pt>
                <c:pt idx="3978">
                  <c:v>223.29300000000001</c:v>
                </c:pt>
                <c:pt idx="3979">
                  <c:v>223.40899999999999</c:v>
                </c:pt>
                <c:pt idx="3980">
                  <c:v>223.52500000000001</c:v>
                </c:pt>
                <c:pt idx="3981">
                  <c:v>223.64099999999999</c:v>
                </c:pt>
                <c:pt idx="3982">
                  <c:v>223.75700000000001</c:v>
                </c:pt>
                <c:pt idx="3983">
                  <c:v>223.87299999999999</c:v>
                </c:pt>
                <c:pt idx="3984">
                  <c:v>223.989</c:v>
                </c:pt>
                <c:pt idx="3985">
                  <c:v>224.10499999999999</c:v>
                </c:pt>
                <c:pt idx="3986">
                  <c:v>224.221</c:v>
                </c:pt>
                <c:pt idx="3987">
                  <c:v>224.33699999999999</c:v>
                </c:pt>
                <c:pt idx="3988">
                  <c:v>224.453</c:v>
                </c:pt>
                <c:pt idx="3989">
                  <c:v>224.56899999999999</c:v>
                </c:pt>
                <c:pt idx="3990">
                  <c:v>224.685</c:v>
                </c:pt>
                <c:pt idx="3991">
                  <c:v>224.80099999999999</c:v>
                </c:pt>
                <c:pt idx="3992">
                  <c:v>224.917</c:v>
                </c:pt>
                <c:pt idx="3993">
                  <c:v>225.03200000000001</c:v>
                </c:pt>
                <c:pt idx="3994">
                  <c:v>225.148</c:v>
                </c:pt>
                <c:pt idx="3995">
                  <c:v>225.26400000000001</c:v>
                </c:pt>
                <c:pt idx="3996">
                  <c:v>225.38</c:v>
                </c:pt>
                <c:pt idx="3997">
                  <c:v>225.49600000000001</c:v>
                </c:pt>
                <c:pt idx="3998">
                  <c:v>225.61099999999999</c:v>
                </c:pt>
                <c:pt idx="3999">
                  <c:v>225.727</c:v>
                </c:pt>
                <c:pt idx="4000">
                  <c:v>225.84299999999999</c:v>
                </c:pt>
                <c:pt idx="4001">
                  <c:v>225.959</c:v>
                </c:pt>
                <c:pt idx="4002">
                  <c:v>226.07400000000001</c:v>
                </c:pt>
                <c:pt idx="4003">
                  <c:v>226.19</c:v>
                </c:pt>
                <c:pt idx="4004">
                  <c:v>226.30600000000001</c:v>
                </c:pt>
                <c:pt idx="4005">
                  <c:v>226.42099999999999</c:v>
                </c:pt>
                <c:pt idx="4006">
                  <c:v>226.53700000000001</c:v>
                </c:pt>
                <c:pt idx="4007">
                  <c:v>226.65299999999999</c:v>
                </c:pt>
                <c:pt idx="4008">
                  <c:v>226.768</c:v>
                </c:pt>
                <c:pt idx="4009">
                  <c:v>226.88399999999999</c:v>
                </c:pt>
                <c:pt idx="4010">
                  <c:v>226.999</c:v>
                </c:pt>
                <c:pt idx="4011">
                  <c:v>227.11500000000001</c:v>
                </c:pt>
                <c:pt idx="4012">
                  <c:v>227.23</c:v>
                </c:pt>
                <c:pt idx="4013">
                  <c:v>227.346</c:v>
                </c:pt>
                <c:pt idx="4014">
                  <c:v>227.46100000000001</c:v>
                </c:pt>
                <c:pt idx="4015">
                  <c:v>227.577</c:v>
                </c:pt>
                <c:pt idx="4016">
                  <c:v>227.69200000000001</c:v>
                </c:pt>
                <c:pt idx="4017">
                  <c:v>227.80799999999999</c:v>
                </c:pt>
                <c:pt idx="4018">
                  <c:v>227.923</c:v>
                </c:pt>
                <c:pt idx="4019">
                  <c:v>228.03899999999999</c:v>
                </c:pt>
                <c:pt idx="4020">
                  <c:v>228.154</c:v>
                </c:pt>
                <c:pt idx="4021">
                  <c:v>228.27</c:v>
                </c:pt>
                <c:pt idx="4022">
                  <c:v>228.38499999999999</c:v>
                </c:pt>
                <c:pt idx="4023">
                  <c:v>228.5</c:v>
                </c:pt>
                <c:pt idx="4024">
                  <c:v>228.61600000000001</c:v>
                </c:pt>
                <c:pt idx="4025">
                  <c:v>228.73099999999999</c:v>
                </c:pt>
                <c:pt idx="4026">
                  <c:v>228.846</c:v>
                </c:pt>
                <c:pt idx="4027">
                  <c:v>228.96199999999999</c:v>
                </c:pt>
                <c:pt idx="4028">
                  <c:v>229.077</c:v>
                </c:pt>
                <c:pt idx="4029">
                  <c:v>229.19200000000001</c:v>
                </c:pt>
                <c:pt idx="4030">
                  <c:v>229.30799999999999</c:v>
                </c:pt>
                <c:pt idx="4031">
                  <c:v>229.423</c:v>
                </c:pt>
                <c:pt idx="4032">
                  <c:v>229.53800000000001</c:v>
                </c:pt>
                <c:pt idx="4033">
                  <c:v>229.65299999999999</c:v>
                </c:pt>
                <c:pt idx="4034">
                  <c:v>229.768</c:v>
                </c:pt>
                <c:pt idx="4035">
                  <c:v>229.88399999999999</c:v>
                </c:pt>
                <c:pt idx="4036">
                  <c:v>229.999</c:v>
                </c:pt>
                <c:pt idx="4037">
                  <c:v>230.114</c:v>
                </c:pt>
                <c:pt idx="4038">
                  <c:v>230.22900000000001</c:v>
                </c:pt>
                <c:pt idx="4039">
                  <c:v>230.34399999999999</c:v>
                </c:pt>
                <c:pt idx="4040">
                  <c:v>230.459</c:v>
                </c:pt>
                <c:pt idx="4041">
                  <c:v>230.57400000000001</c:v>
                </c:pt>
                <c:pt idx="4042">
                  <c:v>230.69</c:v>
                </c:pt>
                <c:pt idx="4043">
                  <c:v>230.80500000000001</c:v>
                </c:pt>
                <c:pt idx="4044">
                  <c:v>230.92</c:v>
                </c:pt>
                <c:pt idx="4045">
                  <c:v>231.035</c:v>
                </c:pt>
                <c:pt idx="4046">
                  <c:v>231.15</c:v>
                </c:pt>
                <c:pt idx="4047">
                  <c:v>231.26499999999999</c:v>
                </c:pt>
                <c:pt idx="4048">
                  <c:v>231.38</c:v>
                </c:pt>
                <c:pt idx="4049">
                  <c:v>231.495</c:v>
                </c:pt>
                <c:pt idx="4050">
                  <c:v>231.60900000000001</c:v>
                </c:pt>
                <c:pt idx="4051">
                  <c:v>231.72399999999999</c:v>
                </c:pt>
                <c:pt idx="4052">
                  <c:v>231.839</c:v>
                </c:pt>
                <c:pt idx="4053">
                  <c:v>231.95400000000001</c:v>
                </c:pt>
                <c:pt idx="4054">
                  <c:v>232.06899999999999</c:v>
                </c:pt>
                <c:pt idx="4055">
                  <c:v>232.184</c:v>
                </c:pt>
                <c:pt idx="4056">
                  <c:v>232.29900000000001</c:v>
                </c:pt>
                <c:pt idx="4057">
                  <c:v>232.41399999999999</c:v>
                </c:pt>
                <c:pt idx="4058">
                  <c:v>232.529</c:v>
                </c:pt>
                <c:pt idx="4059">
                  <c:v>232.643</c:v>
                </c:pt>
                <c:pt idx="4060">
                  <c:v>232.75800000000001</c:v>
                </c:pt>
                <c:pt idx="4061">
                  <c:v>232.87299999999999</c:v>
                </c:pt>
                <c:pt idx="4062">
                  <c:v>232.988</c:v>
                </c:pt>
                <c:pt idx="4063">
                  <c:v>233.102</c:v>
                </c:pt>
                <c:pt idx="4064">
                  <c:v>233.21700000000001</c:v>
                </c:pt>
                <c:pt idx="4065">
                  <c:v>233.33199999999999</c:v>
                </c:pt>
                <c:pt idx="4066">
                  <c:v>233.447</c:v>
                </c:pt>
                <c:pt idx="4067">
                  <c:v>233.56100000000001</c:v>
                </c:pt>
                <c:pt idx="4068">
                  <c:v>233.67599999999999</c:v>
                </c:pt>
                <c:pt idx="4069">
                  <c:v>233.791</c:v>
                </c:pt>
                <c:pt idx="4070">
                  <c:v>233.905</c:v>
                </c:pt>
                <c:pt idx="4071">
                  <c:v>234.02</c:v>
                </c:pt>
                <c:pt idx="4072">
                  <c:v>234.13399999999999</c:v>
                </c:pt>
                <c:pt idx="4073">
                  <c:v>234.249</c:v>
                </c:pt>
                <c:pt idx="4074">
                  <c:v>234.364</c:v>
                </c:pt>
                <c:pt idx="4075">
                  <c:v>234.47800000000001</c:v>
                </c:pt>
                <c:pt idx="4076">
                  <c:v>234.59299999999999</c:v>
                </c:pt>
                <c:pt idx="4077">
                  <c:v>234.70699999999999</c:v>
                </c:pt>
                <c:pt idx="4078">
                  <c:v>234.822</c:v>
                </c:pt>
                <c:pt idx="4079">
                  <c:v>234.93600000000001</c:v>
                </c:pt>
                <c:pt idx="4080">
                  <c:v>235.05099999999999</c:v>
                </c:pt>
                <c:pt idx="4081">
                  <c:v>235.16499999999999</c:v>
                </c:pt>
                <c:pt idx="4082">
                  <c:v>235.279</c:v>
                </c:pt>
                <c:pt idx="4083">
                  <c:v>235.39400000000001</c:v>
                </c:pt>
                <c:pt idx="4084">
                  <c:v>235.50800000000001</c:v>
                </c:pt>
                <c:pt idx="4085">
                  <c:v>235.62299999999999</c:v>
                </c:pt>
                <c:pt idx="4086">
                  <c:v>235.73699999999999</c:v>
                </c:pt>
                <c:pt idx="4087">
                  <c:v>235.852</c:v>
                </c:pt>
                <c:pt idx="4088">
                  <c:v>235.96600000000001</c:v>
                </c:pt>
                <c:pt idx="4089">
                  <c:v>236.08</c:v>
                </c:pt>
                <c:pt idx="4090">
                  <c:v>236.19499999999999</c:v>
                </c:pt>
                <c:pt idx="4091">
                  <c:v>236.309</c:v>
                </c:pt>
                <c:pt idx="4092">
                  <c:v>236.423</c:v>
                </c:pt>
                <c:pt idx="4093">
                  <c:v>236.53700000000001</c:v>
                </c:pt>
                <c:pt idx="4094">
                  <c:v>236.65199999999999</c:v>
                </c:pt>
                <c:pt idx="4095">
                  <c:v>236.76599999999999</c:v>
                </c:pt>
                <c:pt idx="4096">
                  <c:v>236.88</c:v>
                </c:pt>
                <c:pt idx="4097">
                  <c:v>236.994</c:v>
                </c:pt>
                <c:pt idx="4098">
                  <c:v>237.108</c:v>
                </c:pt>
                <c:pt idx="4099">
                  <c:v>237.22300000000001</c:v>
                </c:pt>
                <c:pt idx="4100">
                  <c:v>237.33699999999999</c:v>
                </c:pt>
                <c:pt idx="4101">
                  <c:v>237.45099999999999</c:v>
                </c:pt>
                <c:pt idx="4102">
                  <c:v>237.565</c:v>
                </c:pt>
                <c:pt idx="4103">
                  <c:v>237.679</c:v>
                </c:pt>
                <c:pt idx="4104">
                  <c:v>237.79300000000001</c:v>
                </c:pt>
                <c:pt idx="4105">
                  <c:v>237.90700000000001</c:v>
                </c:pt>
                <c:pt idx="4106">
                  <c:v>238.02099999999999</c:v>
                </c:pt>
                <c:pt idx="4107">
                  <c:v>238.13499999999999</c:v>
                </c:pt>
                <c:pt idx="4108">
                  <c:v>238.249</c:v>
                </c:pt>
                <c:pt idx="4109">
                  <c:v>238.364</c:v>
                </c:pt>
                <c:pt idx="4110">
                  <c:v>238.47800000000001</c:v>
                </c:pt>
                <c:pt idx="4111">
                  <c:v>238.59100000000001</c:v>
                </c:pt>
                <c:pt idx="4112">
                  <c:v>238.70500000000001</c:v>
                </c:pt>
                <c:pt idx="4113">
                  <c:v>238.81899999999999</c:v>
                </c:pt>
                <c:pt idx="4114">
                  <c:v>238.93299999999999</c:v>
                </c:pt>
                <c:pt idx="4115">
                  <c:v>239.047</c:v>
                </c:pt>
                <c:pt idx="4116">
                  <c:v>239.161</c:v>
                </c:pt>
                <c:pt idx="4117">
                  <c:v>239.27500000000001</c:v>
                </c:pt>
                <c:pt idx="4118">
                  <c:v>239.38900000000001</c:v>
                </c:pt>
                <c:pt idx="4119">
                  <c:v>239.50299999999999</c:v>
                </c:pt>
                <c:pt idx="4120">
                  <c:v>239.61699999999999</c:v>
                </c:pt>
                <c:pt idx="4121">
                  <c:v>239.73</c:v>
                </c:pt>
                <c:pt idx="4122">
                  <c:v>239.84399999999999</c:v>
                </c:pt>
                <c:pt idx="4123">
                  <c:v>239.958</c:v>
                </c:pt>
                <c:pt idx="4124">
                  <c:v>240.072</c:v>
                </c:pt>
                <c:pt idx="4125">
                  <c:v>240.185</c:v>
                </c:pt>
                <c:pt idx="4126">
                  <c:v>240.29900000000001</c:v>
                </c:pt>
                <c:pt idx="4127">
                  <c:v>240.41300000000001</c:v>
                </c:pt>
                <c:pt idx="4128">
                  <c:v>240.52699999999999</c:v>
                </c:pt>
                <c:pt idx="4129">
                  <c:v>240.64</c:v>
                </c:pt>
                <c:pt idx="4130">
                  <c:v>240.75399999999999</c:v>
                </c:pt>
                <c:pt idx="4131">
                  <c:v>240.86799999999999</c:v>
                </c:pt>
                <c:pt idx="4132">
                  <c:v>240.98099999999999</c:v>
                </c:pt>
                <c:pt idx="4133">
                  <c:v>241.095</c:v>
                </c:pt>
                <c:pt idx="4134">
                  <c:v>241.209</c:v>
                </c:pt>
                <c:pt idx="4135">
                  <c:v>241.322</c:v>
                </c:pt>
                <c:pt idx="4136">
                  <c:v>241.43600000000001</c:v>
                </c:pt>
                <c:pt idx="4137">
                  <c:v>241.54900000000001</c:v>
                </c:pt>
                <c:pt idx="4138">
                  <c:v>241.66300000000001</c:v>
                </c:pt>
                <c:pt idx="4139">
                  <c:v>241.77600000000001</c:v>
                </c:pt>
                <c:pt idx="4140">
                  <c:v>241.89</c:v>
                </c:pt>
                <c:pt idx="4141">
                  <c:v>242.00299999999999</c:v>
                </c:pt>
                <c:pt idx="4142">
                  <c:v>242.11699999999999</c:v>
                </c:pt>
                <c:pt idx="4143">
                  <c:v>242.23</c:v>
                </c:pt>
                <c:pt idx="4144">
                  <c:v>242.34399999999999</c:v>
                </c:pt>
                <c:pt idx="4145">
                  <c:v>242.45699999999999</c:v>
                </c:pt>
                <c:pt idx="4146">
                  <c:v>242.571</c:v>
                </c:pt>
                <c:pt idx="4147">
                  <c:v>242.684</c:v>
                </c:pt>
                <c:pt idx="4148">
                  <c:v>242.797</c:v>
                </c:pt>
                <c:pt idx="4149">
                  <c:v>242.911</c:v>
                </c:pt>
                <c:pt idx="4150">
                  <c:v>243.024</c:v>
                </c:pt>
                <c:pt idx="4151">
                  <c:v>243.13800000000001</c:v>
                </c:pt>
                <c:pt idx="4152">
                  <c:v>243.251</c:v>
                </c:pt>
                <c:pt idx="4153">
                  <c:v>243.364</c:v>
                </c:pt>
                <c:pt idx="4154">
                  <c:v>243.477</c:v>
                </c:pt>
                <c:pt idx="4155">
                  <c:v>243.59100000000001</c:v>
                </c:pt>
                <c:pt idx="4156">
                  <c:v>243.70400000000001</c:v>
                </c:pt>
                <c:pt idx="4157">
                  <c:v>243.81700000000001</c:v>
                </c:pt>
                <c:pt idx="4158">
                  <c:v>243.93100000000001</c:v>
                </c:pt>
                <c:pt idx="4159">
                  <c:v>244.04400000000001</c:v>
                </c:pt>
                <c:pt idx="4160">
                  <c:v>244.15700000000001</c:v>
                </c:pt>
                <c:pt idx="4161">
                  <c:v>244.27</c:v>
                </c:pt>
                <c:pt idx="4162">
                  <c:v>244.38300000000001</c:v>
                </c:pt>
                <c:pt idx="4163">
                  <c:v>244.49600000000001</c:v>
                </c:pt>
                <c:pt idx="4164">
                  <c:v>244.61</c:v>
                </c:pt>
                <c:pt idx="4165">
                  <c:v>244.72300000000001</c:v>
                </c:pt>
                <c:pt idx="4166">
                  <c:v>244.83600000000001</c:v>
                </c:pt>
                <c:pt idx="4167">
                  <c:v>244.94900000000001</c:v>
                </c:pt>
                <c:pt idx="4168">
                  <c:v>245.06200000000001</c:v>
                </c:pt>
                <c:pt idx="4169">
                  <c:v>245.17500000000001</c:v>
                </c:pt>
                <c:pt idx="4170">
                  <c:v>245.28800000000001</c:v>
                </c:pt>
                <c:pt idx="4171">
                  <c:v>245.40100000000001</c:v>
                </c:pt>
                <c:pt idx="4172">
                  <c:v>245.51400000000001</c:v>
                </c:pt>
                <c:pt idx="4173">
                  <c:v>245.62700000000001</c:v>
                </c:pt>
                <c:pt idx="4174">
                  <c:v>245.74</c:v>
                </c:pt>
                <c:pt idx="4175">
                  <c:v>245.85300000000001</c:v>
                </c:pt>
                <c:pt idx="4176">
                  <c:v>245.96600000000001</c:v>
                </c:pt>
                <c:pt idx="4177">
                  <c:v>246.07900000000001</c:v>
                </c:pt>
                <c:pt idx="4178">
                  <c:v>246.19200000000001</c:v>
                </c:pt>
                <c:pt idx="4179">
                  <c:v>246.30500000000001</c:v>
                </c:pt>
                <c:pt idx="4180">
                  <c:v>246.417</c:v>
                </c:pt>
                <c:pt idx="4181">
                  <c:v>246.53</c:v>
                </c:pt>
                <c:pt idx="4182">
                  <c:v>246.643</c:v>
                </c:pt>
                <c:pt idx="4183">
                  <c:v>246.756</c:v>
                </c:pt>
                <c:pt idx="4184">
                  <c:v>246.869</c:v>
                </c:pt>
                <c:pt idx="4185">
                  <c:v>246.98099999999999</c:v>
                </c:pt>
                <c:pt idx="4186">
                  <c:v>247.09399999999999</c:v>
                </c:pt>
                <c:pt idx="4187">
                  <c:v>247.20699999999999</c:v>
                </c:pt>
                <c:pt idx="4188">
                  <c:v>247.32</c:v>
                </c:pt>
                <c:pt idx="4189">
                  <c:v>247.43199999999999</c:v>
                </c:pt>
                <c:pt idx="4190">
                  <c:v>247.54499999999999</c:v>
                </c:pt>
                <c:pt idx="4191">
                  <c:v>247.65799999999999</c:v>
                </c:pt>
                <c:pt idx="4192">
                  <c:v>247.77099999999999</c:v>
                </c:pt>
                <c:pt idx="4193">
                  <c:v>247.88300000000001</c:v>
                </c:pt>
                <c:pt idx="4194">
                  <c:v>247.99600000000001</c:v>
                </c:pt>
                <c:pt idx="4195">
                  <c:v>248.108</c:v>
                </c:pt>
                <c:pt idx="4196">
                  <c:v>248.221</c:v>
                </c:pt>
                <c:pt idx="4197">
                  <c:v>248.334</c:v>
                </c:pt>
                <c:pt idx="4198">
                  <c:v>248.446</c:v>
                </c:pt>
                <c:pt idx="4199">
                  <c:v>248.559</c:v>
                </c:pt>
                <c:pt idx="4200">
                  <c:v>248.67099999999999</c:v>
                </c:pt>
                <c:pt idx="4201">
                  <c:v>248.78399999999999</c:v>
                </c:pt>
                <c:pt idx="4202">
                  <c:v>248.89599999999999</c:v>
                </c:pt>
                <c:pt idx="4203">
                  <c:v>249.00899999999999</c:v>
                </c:pt>
                <c:pt idx="4204">
                  <c:v>249.12100000000001</c:v>
                </c:pt>
                <c:pt idx="4205">
                  <c:v>249.23400000000001</c:v>
                </c:pt>
                <c:pt idx="4206">
                  <c:v>249.346</c:v>
                </c:pt>
                <c:pt idx="4207">
                  <c:v>249.459</c:v>
                </c:pt>
                <c:pt idx="4208">
                  <c:v>249.571</c:v>
                </c:pt>
                <c:pt idx="4209">
                  <c:v>249.684</c:v>
                </c:pt>
                <c:pt idx="4210">
                  <c:v>249.79599999999999</c:v>
                </c:pt>
                <c:pt idx="4211">
                  <c:v>249.90799999999999</c:v>
                </c:pt>
                <c:pt idx="4212">
                  <c:v>250.02099999999999</c:v>
                </c:pt>
                <c:pt idx="4213">
                  <c:v>250.13300000000001</c:v>
                </c:pt>
                <c:pt idx="4214">
                  <c:v>250.245</c:v>
                </c:pt>
                <c:pt idx="4215">
                  <c:v>250.358</c:v>
                </c:pt>
                <c:pt idx="4216">
                  <c:v>250.47</c:v>
                </c:pt>
                <c:pt idx="4217">
                  <c:v>250.58199999999999</c:v>
                </c:pt>
                <c:pt idx="4218">
                  <c:v>250.69399999999999</c:v>
                </c:pt>
                <c:pt idx="4219">
                  <c:v>250.80699999999999</c:v>
                </c:pt>
                <c:pt idx="4220">
                  <c:v>250.91900000000001</c:v>
                </c:pt>
                <c:pt idx="4221">
                  <c:v>251.03100000000001</c:v>
                </c:pt>
                <c:pt idx="4222">
                  <c:v>251.143</c:v>
                </c:pt>
                <c:pt idx="4223">
                  <c:v>251.255</c:v>
                </c:pt>
                <c:pt idx="4224">
                  <c:v>251.36699999999999</c:v>
                </c:pt>
                <c:pt idx="4225">
                  <c:v>251.48</c:v>
                </c:pt>
                <c:pt idx="4226">
                  <c:v>251.59200000000001</c:v>
                </c:pt>
                <c:pt idx="4227">
                  <c:v>251.70400000000001</c:v>
                </c:pt>
                <c:pt idx="4228">
                  <c:v>251.816</c:v>
                </c:pt>
                <c:pt idx="4229">
                  <c:v>251.928</c:v>
                </c:pt>
                <c:pt idx="4230">
                  <c:v>252.04</c:v>
                </c:pt>
                <c:pt idx="4231">
                  <c:v>252.15199999999999</c:v>
                </c:pt>
                <c:pt idx="4232">
                  <c:v>252.26400000000001</c:v>
                </c:pt>
                <c:pt idx="4233">
                  <c:v>252.376</c:v>
                </c:pt>
                <c:pt idx="4234">
                  <c:v>252.488</c:v>
                </c:pt>
                <c:pt idx="4235">
                  <c:v>252.6</c:v>
                </c:pt>
                <c:pt idx="4236">
                  <c:v>252.71199999999999</c:v>
                </c:pt>
                <c:pt idx="4237">
                  <c:v>252.82400000000001</c:v>
                </c:pt>
                <c:pt idx="4238">
                  <c:v>252.93600000000001</c:v>
                </c:pt>
                <c:pt idx="4239">
                  <c:v>253.048</c:v>
                </c:pt>
                <c:pt idx="4240">
                  <c:v>253.16</c:v>
                </c:pt>
                <c:pt idx="4241">
                  <c:v>253.27199999999999</c:v>
                </c:pt>
                <c:pt idx="4242">
                  <c:v>253.38300000000001</c:v>
                </c:pt>
                <c:pt idx="4243">
                  <c:v>253.495</c:v>
                </c:pt>
                <c:pt idx="4244">
                  <c:v>253.607</c:v>
                </c:pt>
                <c:pt idx="4245">
                  <c:v>253.71899999999999</c:v>
                </c:pt>
                <c:pt idx="4246">
                  <c:v>253.83099999999999</c:v>
                </c:pt>
                <c:pt idx="4247">
                  <c:v>253.94200000000001</c:v>
                </c:pt>
                <c:pt idx="4248">
                  <c:v>254.054</c:v>
                </c:pt>
                <c:pt idx="4249">
                  <c:v>254.166</c:v>
                </c:pt>
                <c:pt idx="4250">
                  <c:v>254.27799999999999</c:v>
                </c:pt>
                <c:pt idx="4251">
                  <c:v>254.38900000000001</c:v>
                </c:pt>
                <c:pt idx="4252">
                  <c:v>254.501</c:v>
                </c:pt>
                <c:pt idx="4253">
                  <c:v>254.613</c:v>
                </c:pt>
                <c:pt idx="4254">
                  <c:v>254.72399999999999</c:v>
                </c:pt>
                <c:pt idx="4255">
                  <c:v>254.83600000000001</c:v>
                </c:pt>
                <c:pt idx="4256">
                  <c:v>254.94800000000001</c:v>
                </c:pt>
                <c:pt idx="4257">
                  <c:v>255.059</c:v>
                </c:pt>
                <c:pt idx="4258">
                  <c:v>255.17099999999999</c:v>
                </c:pt>
                <c:pt idx="4259">
                  <c:v>255.28200000000001</c:v>
                </c:pt>
                <c:pt idx="4260">
                  <c:v>255.39400000000001</c:v>
                </c:pt>
                <c:pt idx="4261">
                  <c:v>255.505</c:v>
                </c:pt>
                <c:pt idx="4262">
                  <c:v>255.61699999999999</c:v>
                </c:pt>
                <c:pt idx="4263">
                  <c:v>255.72900000000001</c:v>
                </c:pt>
                <c:pt idx="4264">
                  <c:v>255.84</c:v>
                </c:pt>
                <c:pt idx="4265">
                  <c:v>255.95099999999999</c:v>
                </c:pt>
                <c:pt idx="4266">
                  <c:v>256.06299999999999</c:v>
                </c:pt>
                <c:pt idx="4267">
                  <c:v>256.17399999999998</c:v>
                </c:pt>
                <c:pt idx="4268">
                  <c:v>256.286</c:v>
                </c:pt>
                <c:pt idx="4269">
                  <c:v>256.39699999999999</c:v>
                </c:pt>
                <c:pt idx="4270">
                  <c:v>256.50900000000001</c:v>
                </c:pt>
                <c:pt idx="4271">
                  <c:v>256.62</c:v>
                </c:pt>
                <c:pt idx="4272">
                  <c:v>256.73099999999999</c:v>
                </c:pt>
                <c:pt idx="4273">
                  <c:v>256.84300000000002</c:v>
                </c:pt>
                <c:pt idx="4274">
                  <c:v>256.95400000000001</c:v>
                </c:pt>
                <c:pt idx="4275">
                  <c:v>257.065</c:v>
                </c:pt>
                <c:pt idx="4276">
                  <c:v>257.17700000000002</c:v>
                </c:pt>
                <c:pt idx="4277">
                  <c:v>257.28800000000001</c:v>
                </c:pt>
                <c:pt idx="4278">
                  <c:v>257.399</c:v>
                </c:pt>
                <c:pt idx="4279">
                  <c:v>257.51</c:v>
                </c:pt>
                <c:pt idx="4280">
                  <c:v>257.62200000000001</c:v>
                </c:pt>
                <c:pt idx="4281">
                  <c:v>257.733</c:v>
                </c:pt>
                <c:pt idx="4282">
                  <c:v>257.84399999999999</c:v>
                </c:pt>
                <c:pt idx="4283">
                  <c:v>257.95499999999998</c:v>
                </c:pt>
                <c:pt idx="4284">
                  <c:v>258.06599999999997</c:v>
                </c:pt>
                <c:pt idx="4285">
                  <c:v>258.17700000000002</c:v>
                </c:pt>
                <c:pt idx="4286">
                  <c:v>258.28899999999999</c:v>
                </c:pt>
                <c:pt idx="4287">
                  <c:v>258.39999999999998</c:v>
                </c:pt>
                <c:pt idx="4288">
                  <c:v>258.51100000000002</c:v>
                </c:pt>
                <c:pt idx="4289">
                  <c:v>258.62200000000001</c:v>
                </c:pt>
                <c:pt idx="4290">
                  <c:v>258.733</c:v>
                </c:pt>
                <c:pt idx="4291">
                  <c:v>258.84399999999999</c:v>
                </c:pt>
                <c:pt idx="4292">
                  <c:v>258.95499999999998</c:v>
                </c:pt>
                <c:pt idx="4293">
                  <c:v>259.06599999999997</c:v>
                </c:pt>
                <c:pt idx="4294">
                  <c:v>259.17700000000002</c:v>
                </c:pt>
                <c:pt idx="4295">
                  <c:v>259.28800000000001</c:v>
                </c:pt>
                <c:pt idx="4296">
                  <c:v>259.399</c:v>
                </c:pt>
                <c:pt idx="4297">
                  <c:v>259.51</c:v>
                </c:pt>
                <c:pt idx="4298">
                  <c:v>259.62099999999998</c:v>
                </c:pt>
                <c:pt idx="4299">
                  <c:v>259.73200000000003</c:v>
                </c:pt>
                <c:pt idx="4300">
                  <c:v>259.84300000000002</c:v>
                </c:pt>
                <c:pt idx="4301">
                  <c:v>259.95299999999997</c:v>
                </c:pt>
                <c:pt idx="4302">
                  <c:v>260.06400000000002</c:v>
                </c:pt>
                <c:pt idx="4303">
                  <c:v>260.17500000000001</c:v>
                </c:pt>
                <c:pt idx="4304">
                  <c:v>260.286</c:v>
                </c:pt>
                <c:pt idx="4305">
                  <c:v>260.39699999999999</c:v>
                </c:pt>
                <c:pt idx="4306">
                  <c:v>260.50799999999998</c:v>
                </c:pt>
                <c:pt idx="4307">
                  <c:v>260.61799999999999</c:v>
                </c:pt>
                <c:pt idx="4308">
                  <c:v>260.72899999999998</c:v>
                </c:pt>
                <c:pt idx="4309">
                  <c:v>260.83999999999997</c:v>
                </c:pt>
                <c:pt idx="4310">
                  <c:v>260.95100000000002</c:v>
                </c:pt>
                <c:pt idx="4311">
                  <c:v>261.06099999999998</c:v>
                </c:pt>
                <c:pt idx="4312">
                  <c:v>261.17200000000003</c:v>
                </c:pt>
                <c:pt idx="4313">
                  <c:v>261.28300000000002</c:v>
                </c:pt>
                <c:pt idx="4314">
                  <c:v>261.39299999999997</c:v>
                </c:pt>
                <c:pt idx="4315">
                  <c:v>261.50400000000002</c:v>
                </c:pt>
                <c:pt idx="4316">
                  <c:v>261.61500000000001</c:v>
                </c:pt>
                <c:pt idx="4317">
                  <c:v>261.72500000000002</c:v>
                </c:pt>
                <c:pt idx="4318">
                  <c:v>261.83600000000001</c:v>
                </c:pt>
                <c:pt idx="4319">
                  <c:v>261.94600000000003</c:v>
                </c:pt>
                <c:pt idx="4320">
                  <c:v>262.05700000000002</c:v>
                </c:pt>
                <c:pt idx="4321">
                  <c:v>262.16699999999997</c:v>
                </c:pt>
                <c:pt idx="4322">
                  <c:v>262.27800000000002</c:v>
                </c:pt>
                <c:pt idx="4323">
                  <c:v>262.38799999999998</c:v>
                </c:pt>
                <c:pt idx="4324">
                  <c:v>262.49900000000002</c:v>
                </c:pt>
                <c:pt idx="4325">
                  <c:v>262.60899999999998</c:v>
                </c:pt>
                <c:pt idx="4326">
                  <c:v>262.72000000000003</c:v>
                </c:pt>
                <c:pt idx="4327">
                  <c:v>262.83</c:v>
                </c:pt>
                <c:pt idx="4328">
                  <c:v>262.94099999999997</c:v>
                </c:pt>
                <c:pt idx="4329">
                  <c:v>263.05099999999999</c:v>
                </c:pt>
                <c:pt idx="4330">
                  <c:v>263.16199999999998</c:v>
                </c:pt>
                <c:pt idx="4331">
                  <c:v>263.27199999999999</c:v>
                </c:pt>
                <c:pt idx="4332">
                  <c:v>263.38200000000001</c:v>
                </c:pt>
                <c:pt idx="4333">
                  <c:v>263.49299999999999</c:v>
                </c:pt>
                <c:pt idx="4334">
                  <c:v>263.60300000000001</c:v>
                </c:pt>
                <c:pt idx="4335">
                  <c:v>263.71300000000002</c:v>
                </c:pt>
                <c:pt idx="4336">
                  <c:v>263.82299999999998</c:v>
                </c:pt>
                <c:pt idx="4337">
                  <c:v>263.93400000000003</c:v>
                </c:pt>
                <c:pt idx="4338">
                  <c:v>264.04399999999998</c:v>
                </c:pt>
                <c:pt idx="4339">
                  <c:v>264.154</c:v>
                </c:pt>
                <c:pt idx="4340">
                  <c:v>264.26499999999999</c:v>
                </c:pt>
                <c:pt idx="4341">
                  <c:v>264.375</c:v>
                </c:pt>
                <c:pt idx="4342">
                  <c:v>264.48500000000001</c:v>
                </c:pt>
                <c:pt idx="4343">
                  <c:v>264.59500000000003</c:v>
                </c:pt>
                <c:pt idx="4344">
                  <c:v>264.70499999999998</c:v>
                </c:pt>
                <c:pt idx="4345">
                  <c:v>264.815</c:v>
                </c:pt>
                <c:pt idx="4346">
                  <c:v>264.92500000000001</c:v>
                </c:pt>
                <c:pt idx="4347">
                  <c:v>265.036</c:v>
                </c:pt>
                <c:pt idx="4348">
                  <c:v>265.14600000000002</c:v>
                </c:pt>
                <c:pt idx="4349">
                  <c:v>265.25599999999997</c:v>
                </c:pt>
                <c:pt idx="4350">
                  <c:v>265.36599999999999</c:v>
                </c:pt>
                <c:pt idx="4351">
                  <c:v>265.476</c:v>
                </c:pt>
                <c:pt idx="4352">
                  <c:v>265.58600000000001</c:v>
                </c:pt>
                <c:pt idx="4353">
                  <c:v>265.69600000000003</c:v>
                </c:pt>
                <c:pt idx="4354">
                  <c:v>265.80599999999998</c:v>
                </c:pt>
                <c:pt idx="4355">
                  <c:v>265.916</c:v>
                </c:pt>
                <c:pt idx="4356">
                  <c:v>266.02600000000001</c:v>
                </c:pt>
                <c:pt idx="4357">
                  <c:v>266.13600000000002</c:v>
                </c:pt>
                <c:pt idx="4358">
                  <c:v>266.24599999999998</c:v>
                </c:pt>
                <c:pt idx="4359">
                  <c:v>266.35500000000002</c:v>
                </c:pt>
                <c:pt idx="4360">
                  <c:v>266.46499999999997</c:v>
                </c:pt>
                <c:pt idx="4361">
                  <c:v>266.57499999999999</c:v>
                </c:pt>
                <c:pt idx="4362">
                  <c:v>266.685</c:v>
                </c:pt>
                <c:pt idx="4363">
                  <c:v>266.79500000000002</c:v>
                </c:pt>
                <c:pt idx="4364">
                  <c:v>266.90499999999997</c:v>
                </c:pt>
                <c:pt idx="4365">
                  <c:v>267.01400000000001</c:v>
                </c:pt>
                <c:pt idx="4366">
                  <c:v>267.12400000000002</c:v>
                </c:pt>
                <c:pt idx="4367">
                  <c:v>267.23399999999998</c:v>
                </c:pt>
                <c:pt idx="4368">
                  <c:v>267.34399999999999</c:v>
                </c:pt>
                <c:pt idx="4369">
                  <c:v>267.45299999999997</c:v>
                </c:pt>
                <c:pt idx="4370">
                  <c:v>267.56299999999999</c:v>
                </c:pt>
                <c:pt idx="4371">
                  <c:v>267.673</c:v>
                </c:pt>
                <c:pt idx="4372">
                  <c:v>267.78300000000002</c:v>
                </c:pt>
                <c:pt idx="4373">
                  <c:v>267.892</c:v>
                </c:pt>
                <c:pt idx="4374">
                  <c:v>268.00200000000001</c:v>
                </c:pt>
                <c:pt idx="4375">
                  <c:v>268.11200000000002</c:v>
                </c:pt>
                <c:pt idx="4376">
                  <c:v>268.221</c:v>
                </c:pt>
                <c:pt idx="4377">
                  <c:v>268.33100000000002</c:v>
                </c:pt>
                <c:pt idx="4378">
                  <c:v>268.44</c:v>
                </c:pt>
                <c:pt idx="4379">
                  <c:v>268.55</c:v>
                </c:pt>
                <c:pt idx="4380">
                  <c:v>268.65899999999999</c:v>
                </c:pt>
                <c:pt idx="4381">
                  <c:v>268.76900000000001</c:v>
                </c:pt>
                <c:pt idx="4382">
                  <c:v>268.87799999999999</c:v>
                </c:pt>
                <c:pt idx="4383">
                  <c:v>268.988</c:v>
                </c:pt>
                <c:pt idx="4384">
                  <c:v>269.09699999999998</c:v>
                </c:pt>
                <c:pt idx="4385">
                  <c:v>269.20699999999999</c:v>
                </c:pt>
                <c:pt idx="4386">
                  <c:v>269.31599999999997</c:v>
                </c:pt>
                <c:pt idx="4387">
                  <c:v>269.42599999999999</c:v>
                </c:pt>
                <c:pt idx="4388">
                  <c:v>269.53500000000003</c:v>
                </c:pt>
                <c:pt idx="4389">
                  <c:v>269.64499999999998</c:v>
                </c:pt>
                <c:pt idx="4390">
                  <c:v>269.75400000000002</c:v>
                </c:pt>
                <c:pt idx="4391">
                  <c:v>269.863</c:v>
                </c:pt>
                <c:pt idx="4392">
                  <c:v>269.97300000000001</c:v>
                </c:pt>
                <c:pt idx="4393">
                  <c:v>270.08199999999999</c:v>
                </c:pt>
                <c:pt idx="4394">
                  <c:v>270.19099999999997</c:v>
                </c:pt>
                <c:pt idx="4395">
                  <c:v>270.3</c:v>
                </c:pt>
                <c:pt idx="4396">
                  <c:v>270.41000000000003</c:v>
                </c:pt>
                <c:pt idx="4397">
                  <c:v>270.51900000000001</c:v>
                </c:pt>
                <c:pt idx="4398">
                  <c:v>270.62799999999999</c:v>
                </c:pt>
                <c:pt idx="4399">
                  <c:v>270.73700000000002</c:v>
                </c:pt>
                <c:pt idx="4400">
                  <c:v>270.84699999999998</c:v>
                </c:pt>
                <c:pt idx="4401">
                  <c:v>270.95600000000002</c:v>
                </c:pt>
                <c:pt idx="4402">
                  <c:v>271.065</c:v>
                </c:pt>
                <c:pt idx="4403">
                  <c:v>271.17399999999998</c:v>
                </c:pt>
                <c:pt idx="4404">
                  <c:v>271.28300000000002</c:v>
                </c:pt>
                <c:pt idx="4405">
                  <c:v>271.392</c:v>
                </c:pt>
                <c:pt idx="4406">
                  <c:v>271.50099999999998</c:v>
                </c:pt>
                <c:pt idx="4407">
                  <c:v>271.61099999999999</c:v>
                </c:pt>
                <c:pt idx="4408">
                  <c:v>271.72000000000003</c:v>
                </c:pt>
                <c:pt idx="4409">
                  <c:v>271.82900000000001</c:v>
                </c:pt>
                <c:pt idx="4410">
                  <c:v>271.93799999999999</c:v>
                </c:pt>
                <c:pt idx="4411">
                  <c:v>272.04700000000003</c:v>
                </c:pt>
                <c:pt idx="4412">
                  <c:v>272.15600000000001</c:v>
                </c:pt>
                <c:pt idx="4413">
                  <c:v>272.26499999999999</c:v>
                </c:pt>
                <c:pt idx="4414">
                  <c:v>272.37400000000002</c:v>
                </c:pt>
                <c:pt idx="4415">
                  <c:v>272.483</c:v>
                </c:pt>
                <c:pt idx="4416">
                  <c:v>272.59100000000001</c:v>
                </c:pt>
                <c:pt idx="4417">
                  <c:v>272.7</c:v>
                </c:pt>
                <c:pt idx="4418">
                  <c:v>272.80900000000003</c:v>
                </c:pt>
                <c:pt idx="4419">
                  <c:v>272.91800000000001</c:v>
                </c:pt>
                <c:pt idx="4420">
                  <c:v>273.02699999999999</c:v>
                </c:pt>
                <c:pt idx="4421">
                  <c:v>273.13600000000002</c:v>
                </c:pt>
                <c:pt idx="4422">
                  <c:v>273.245</c:v>
                </c:pt>
                <c:pt idx="4423">
                  <c:v>273.35399999999998</c:v>
                </c:pt>
                <c:pt idx="4424">
                  <c:v>273.46199999999999</c:v>
                </c:pt>
                <c:pt idx="4425">
                  <c:v>273.57100000000003</c:v>
                </c:pt>
                <c:pt idx="4426">
                  <c:v>273.68</c:v>
                </c:pt>
                <c:pt idx="4427">
                  <c:v>273.78899999999999</c:v>
                </c:pt>
                <c:pt idx="4428">
                  <c:v>273.89699999999999</c:v>
                </c:pt>
                <c:pt idx="4429">
                  <c:v>274.00599999999997</c:v>
                </c:pt>
                <c:pt idx="4430">
                  <c:v>274.11500000000001</c:v>
                </c:pt>
                <c:pt idx="4431">
                  <c:v>274.22300000000001</c:v>
                </c:pt>
                <c:pt idx="4432">
                  <c:v>274.33199999999999</c:v>
                </c:pt>
                <c:pt idx="4433">
                  <c:v>274.44099999999997</c:v>
                </c:pt>
                <c:pt idx="4434">
                  <c:v>274.54899999999998</c:v>
                </c:pt>
                <c:pt idx="4435">
                  <c:v>274.65800000000002</c:v>
                </c:pt>
                <c:pt idx="4436">
                  <c:v>274.76600000000002</c:v>
                </c:pt>
                <c:pt idx="4437">
                  <c:v>274.875</c:v>
                </c:pt>
                <c:pt idx="4438">
                  <c:v>274.98399999999998</c:v>
                </c:pt>
                <c:pt idx="4439">
                  <c:v>275.09199999999998</c:v>
                </c:pt>
                <c:pt idx="4440">
                  <c:v>275.20100000000002</c:v>
                </c:pt>
                <c:pt idx="4441">
                  <c:v>275.30900000000003</c:v>
                </c:pt>
                <c:pt idx="4442">
                  <c:v>275.41800000000001</c:v>
                </c:pt>
                <c:pt idx="4443">
                  <c:v>275.52600000000001</c:v>
                </c:pt>
                <c:pt idx="4444">
                  <c:v>275.63400000000001</c:v>
                </c:pt>
                <c:pt idx="4445">
                  <c:v>275.74299999999999</c:v>
                </c:pt>
                <c:pt idx="4446">
                  <c:v>275.851</c:v>
                </c:pt>
                <c:pt idx="4447">
                  <c:v>275.95999999999998</c:v>
                </c:pt>
                <c:pt idx="4448">
                  <c:v>276.06799999999998</c:v>
                </c:pt>
                <c:pt idx="4449">
                  <c:v>276.17599999999999</c:v>
                </c:pt>
                <c:pt idx="4450">
                  <c:v>276.28500000000003</c:v>
                </c:pt>
                <c:pt idx="4451">
                  <c:v>276.39299999999997</c:v>
                </c:pt>
                <c:pt idx="4452">
                  <c:v>276.50099999999998</c:v>
                </c:pt>
                <c:pt idx="4453">
                  <c:v>276.61</c:v>
                </c:pt>
                <c:pt idx="4454">
                  <c:v>276.71800000000002</c:v>
                </c:pt>
                <c:pt idx="4455">
                  <c:v>276.82600000000002</c:v>
                </c:pt>
                <c:pt idx="4456">
                  <c:v>276.93400000000003</c:v>
                </c:pt>
                <c:pt idx="4457">
                  <c:v>277.04300000000001</c:v>
                </c:pt>
                <c:pt idx="4458">
                  <c:v>277.15100000000001</c:v>
                </c:pt>
                <c:pt idx="4459">
                  <c:v>277.25900000000001</c:v>
                </c:pt>
                <c:pt idx="4460">
                  <c:v>277.36700000000002</c:v>
                </c:pt>
                <c:pt idx="4461">
                  <c:v>277.47500000000002</c:v>
                </c:pt>
                <c:pt idx="4462">
                  <c:v>277.58300000000003</c:v>
                </c:pt>
                <c:pt idx="4463">
                  <c:v>277.69200000000001</c:v>
                </c:pt>
                <c:pt idx="4464">
                  <c:v>277.8</c:v>
                </c:pt>
                <c:pt idx="4465">
                  <c:v>277.90800000000002</c:v>
                </c:pt>
                <c:pt idx="4466">
                  <c:v>278.01600000000002</c:v>
                </c:pt>
                <c:pt idx="4467">
                  <c:v>278.12400000000002</c:v>
                </c:pt>
                <c:pt idx="4468">
                  <c:v>278.23200000000003</c:v>
                </c:pt>
                <c:pt idx="4469">
                  <c:v>278.33999999999997</c:v>
                </c:pt>
                <c:pt idx="4470">
                  <c:v>278.44799999999998</c:v>
                </c:pt>
                <c:pt idx="4471">
                  <c:v>278.55599999999998</c:v>
                </c:pt>
                <c:pt idx="4472">
                  <c:v>278.66399999999999</c:v>
                </c:pt>
                <c:pt idx="4473">
                  <c:v>278.77199999999999</c:v>
                </c:pt>
                <c:pt idx="4474">
                  <c:v>278.88</c:v>
                </c:pt>
                <c:pt idx="4475">
                  <c:v>278.988</c:v>
                </c:pt>
                <c:pt idx="4476">
                  <c:v>279.096</c:v>
                </c:pt>
                <c:pt idx="4477">
                  <c:v>279.20299999999997</c:v>
                </c:pt>
                <c:pt idx="4478">
                  <c:v>279.31099999999998</c:v>
                </c:pt>
                <c:pt idx="4479">
                  <c:v>279.41899999999998</c:v>
                </c:pt>
                <c:pt idx="4480">
                  <c:v>279.52699999999999</c:v>
                </c:pt>
                <c:pt idx="4481">
                  <c:v>279.63499999999999</c:v>
                </c:pt>
                <c:pt idx="4482">
                  <c:v>279.74200000000002</c:v>
                </c:pt>
                <c:pt idx="4483">
                  <c:v>279.85000000000002</c:v>
                </c:pt>
                <c:pt idx="4484">
                  <c:v>279.95800000000003</c:v>
                </c:pt>
                <c:pt idx="4485">
                  <c:v>280.06599999999997</c:v>
                </c:pt>
                <c:pt idx="4486">
                  <c:v>280.173</c:v>
                </c:pt>
                <c:pt idx="4487">
                  <c:v>280.28100000000001</c:v>
                </c:pt>
                <c:pt idx="4488">
                  <c:v>280.38900000000001</c:v>
                </c:pt>
                <c:pt idx="4489">
                  <c:v>280.49700000000001</c:v>
                </c:pt>
                <c:pt idx="4490">
                  <c:v>280.60399999999998</c:v>
                </c:pt>
                <c:pt idx="4491">
                  <c:v>280.71199999999999</c:v>
                </c:pt>
                <c:pt idx="4492">
                  <c:v>280.81900000000002</c:v>
                </c:pt>
                <c:pt idx="4493">
                  <c:v>280.92700000000002</c:v>
                </c:pt>
                <c:pt idx="4494">
                  <c:v>281.03500000000003</c:v>
                </c:pt>
                <c:pt idx="4495">
                  <c:v>281.142</c:v>
                </c:pt>
                <c:pt idx="4496">
                  <c:v>281.25</c:v>
                </c:pt>
                <c:pt idx="4497">
                  <c:v>281.35700000000003</c:v>
                </c:pt>
                <c:pt idx="4498">
                  <c:v>281.46499999999997</c:v>
                </c:pt>
                <c:pt idx="4499">
                  <c:v>281.572</c:v>
                </c:pt>
                <c:pt idx="4500">
                  <c:v>281.68</c:v>
                </c:pt>
                <c:pt idx="4501">
                  <c:v>281.78699999999998</c:v>
                </c:pt>
                <c:pt idx="4502">
                  <c:v>281.89400000000001</c:v>
                </c:pt>
                <c:pt idx="4503">
                  <c:v>282.00200000000001</c:v>
                </c:pt>
                <c:pt idx="4504">
                  <c:v>282.10899999999998</c:v>
                </c:pt>
                <c:pt idx="4505">
                  <c:v>282.21699999999998</c:v>
                </c:pt>
                <c:pt idx="4506">
                  <c:v>282.32400000000001</c:v>
                </c:pt>
                <c:pt idx="4507">
                  <c:v>282.43099999999998</c:v>
                </c:pt>
                <c:pt idx="4508">
                  <c:v>282.53899999999999</c:v>
                </c:pt>
                <c:pt idx="4509">
                  <c:v>282.64600000000002</c:v>
                </c:pt>
                <c:pt idx="4510">
                  <c:v>282.75299999999999</c:v>
                </c:pt>
                <c:pt idx="4511">
                  <c:v>282.86099999999999</c:v>
                </c:pt>
                <c:pt idx="4512">
                  <c:v>282.96800000000002</c:v>
                </c:pt>
                <c:pt idx="4513">
                  <c:v>283.07499999999999</c:v>
                </c:pt>
                <c:pt idx="4514">
                  <c:v>283.18200000000002</c:v>
                </c:pt>
                <c:pt idx="4515">
                  <c:v>283.29000000000002</c:v>
                </c:pt>
                <c:pt idx="4516">
                  <c:v>283.39699999999999</c:v>
                </c:pt>
                <c:pt idx="4517">
                  <c:v>283.50400000000002</c:v>
                </c:pt>
                <c:pt idx="4518">
                  <c:v>283.61099999999999</c:v>
                </c:pt>
                <c:pt idx="4519">
                  <c:v>283.71800000000002</c:v>
                </c:pt>
                <c:pt idx="4520">
                  <c:v>283.82499999999999</c:v>
                </c:pt>
                <c:pt idx="4521">
                  <c:v>283.93200000000002</c:v>
                </c:pt>
                <c:pt idx="4522">
                  <c:v>284.04000000000002</c:v>
                </c:pt>
                <c:pt idx="4523">
                  <c:v>284.14699999999999</c:v>
                </c:pt>
                <c:pt idx="4524">
                  <c:v>284.25400000000002</c:v>
                </c:pt>
                <c:pt idx="4525">
                  <c:v>284.36099999999999</c:v>
                </c:pt>
                <c:pt idx="4526">
                  <c:v>284.46800000000002</c:v>
                </c:pt>
                <c:pt idx="4527">
                  <c:v>284.57499999999999</c:v>
                </c:pt>
                <c:pt idx="4528">
                  <c:v>284.68200000000002</c:v>
                </c:pt>
                <c:pt idx="4529">
                  <c:v>284.78899999999999</c:v>
                </c:pt>
                <c:pt idx="4530">
                  <c:v>284.89600000000002</c:v>
                </c:pt>
                <c:pt idx="4531">
                  <c:v>285.00299999999999</c:v>
                </c:pt>
                <c:pt idx="4532">
                  <c:v>285.10899999999998</c:v>
                </c:pt>
                <c:pt idx="4533">
                  <c:v>285.21600000000001</c:v>
                </c:pt>
                <c:pt idx="4534">
                  <c:v>285.32299999999998</c:v>
                </c:pt>
                <c:pt idx="4535">
                  <c:v>285.43</c:v>
                </c:pt>
                <c:pt idx="4536">
                  <c:v>285.53699999999998</c:v>
                </c:pt>
                <c:pt idx="4537">
                  <c:v>285.64400000000001</c:v>
                </c:pt>
                <c:pt idx="4538">
                  <c:v>285.75</c:v>
                </c:pt>
                <c:pt idx="4539">
                  <c:v>285.85700000000003</c:v>
                </c:pt>
                <c:pt idx="4540">
                  <c:v>285.964</c:v>
                </c:pt>
                <c:pt idx="4541">
                  <c:v>286.07100000000003</c:v>
                </c:pt>
                <c:pt idx="4542">
                  <c:v>286.17700000000002</c:v>
                </c:pt>
                <c:pt idx="4543">
                  <c:v>286.28399999999999</c:v>
                </c:pt>
                <c:pt idx="4544">
                  <c:v>286.39100000000002</c:v>
                </c:pt>
                <c:pt idx="4545">
                  <c:v>286.49799999999999</c:v>
                </c:pt>
                <c:pt idx="4546">
                  <c:v>286.60399999999998</c:v>
                </c:pt>
                <c:pt idx="4547">
                  <c:v>286.71100000000001</c:v>
                </c:pt>
                <c:pt idx="4548">
                  <c:v>286.81799999999998</c:v>
                </c:pt>
                <c:pt idx="4549">
                  <c:v>286.92399999999998</c:v>
                </c:pt>
                <c:pt idx="4550">
                  <c:v>287.03100000000001</c:v>
                </c:pt>
                <c:pt idx="4551">
                  <c:v>287.137</c:v>
                </c:pt>
                <c:pt idx="4552">
                  <c:v>287.24400000000003</c:v>
                </c:pt>
                <c:pt idx="4553">
                  <c:v>287.35000000000002</c:v>
                </c:pt>
                <c:pt idx="4554">
                  <c:v>287.45699999999999</c:v>
                </c:pt>
                <c:pt idx="4555">
                  <c:v>287.56299999999999</c:v>
                </c:pt>
                <c:pt idx="4556">
                  <c:v>287.67</c:v>
                </c:pt>
                <c:pt idx="4557">
                  <c:v>287.77600000000001</c:v>
                </c:pt>
                <c:pt idx="4558">
                  <c:v>287.88299999999998</c:v>
                </c:pt>
                <c:pt idx="4559">
                  <c:v>287.98899999999998</c:v>
                </c:pt>
                <c:pt idx="4560">
                  <c:v>288.096</c:v>
                </c:pt>
                <c:pt idx="4561">
                  <c:v>288.202</c:v>
                </c:pt>
                <c:pt idx="4562">
                  <c:v>288.30799999999999</c:v>
                </c:pt>
                <c:pt idx="4563">
                  <c:v>288.41500000000002</c:v>
                </c:pt>
                <c:pt idx="4564">
                  <c:v>288.52100000000002</c:v>
                </c:pt>
                <c:pt idx="4565">
                  <c:v>288.62700000000001</c:v>
                </c:pt>
                <c:pt idx="4566">
                  <c:v>288.73399999999998</c:v>
                </c:pt>
                <c:pt idx="4567">
                  <c:v>288.83999999999997</c:v>
                </c:pt>
                <c:pt idx="4568">
                  <c:v>288.94600000000003</c:v>
                </c:pt>
                <c:pt idx="4569">
                  <c:v>289.053</c:v>
                </c:pt>
                <c:pt idx="4570">
                  <c:v>289.15899999999999</c:v>
                </c:pt>
                <c:pt idx="4571">
                  <c:v>289.26499999999999</c:v>
                </c:pt>
                <c:pt idx="4572">
                  <c:v>289.37099999999998</c:v>
                </c:pt>
                <c:pt idx="4573">
                  <c:v>289.47699999999998</c:v>
                </c:pt>
                <c:pt idx="4574">
                  <c:v>289.584</c:v>
                </c:pt>
                <c:pt idx="4575">
                  <c:v>289.69</c:v>
                </c:pt>
                <c:pt idx="4576">
                  <c:v>289.79599999999999</c:v>
                </c:pt>
                <c:pt idx="4577">
                  <c:v>289.90199999999999</c:v>
                </c:pt>
                <c:pt idx="4578">
                  <c:v>290.00799999999998</c:v>
                </c:pt>
                <c:pt idx="4579">
                  <c:v>290.11399999999998</c:v>
                </c:pt>
                <c:pt idx="4580">
                  <c:v>290.22000000000003</c:v>
                </c:pt>
                <c:pt idx="4581">
                  <c:v>290.32600000000002</c:v>
                </c:pt>
                <c:pt idx="4582">
                  <c:v>290.43200000000002</c:v>
                </c:pt>
                <c:pt idx="4583">
                  <c:v>290.53800000000001</c:v>
                </c:pt>
                <c:pt idx="4584">
                  <c:v>290.64400000000001</c:v>
                </c:pt>
                <c:pt idx="4585">
                  <c:v>290.75</c:v>
                </c:pt>
                <c:pt idx="4586">
                  <c:v>290.85599999999999</c:v>
                </c:pt>
                <c:pt idx="4587">
                  <c:v>290.96199999999999</c:v>
                </c:pt>
                <c:pt idx="4588">
                  <c:v>291.06799999999998</c:v>
                </c:pt>
                <c:pt idx="4589">
                  <c:v>291.17399999999998</c:v>
                </c:pt>
                <c:pt idx="4590">
                  <c:v>291.27999999999997</c:v>
                </c:pt>
                <c:pt idx="4591">
                  <c:v>291.38600000000002</c:v>
                </c:pt>
                <c:pt idx="4592">
                  <c:v>291.49200000000002</c:v>
                </c:pt>
                <c:pt idx="4593">
                  <c:v>291.59699999999998</c:v>
                </c:pt>
                <c:pt idx="4594">
                  <c:v>291.70299999999997</c:v>
                </c:pt>
                <c:pt idx="4595">
                  <c:v>291.80900000000003</c:v>
                </c:pt>
                <c:pt idx="4596">
                  <c:v>291.91500000000002</c:v>
                </c:pt>
                <c:pt idx="4597">
                  <c:v>292.02100000000002</c:v>
                </c:pt>
                <c:pt idx="4598">
                  <c:v>292.12599999999998</c:v>
                </c:pt>
                <c:pt idx="4599">
                  <c:v>292.23200000000003</c:v>
                </c:pt>
                <c:pt idx="4600">
                  <c:v>292.33800000000002</c:v>
                </c:pt>
                <c:pt idx="4601">
                  <c:v>292.44299999999998</c:v>
                </c:pt>
                <c:pt idx="4602">
                  <c:v>292.54899999999998</c:v>
                </c:pt>
                <c:pt idx="4603">
                  <c:v>292.65499999999997</c:v>
                </c:pt>
                <c:pt idx="4604">
                  <c:v>292.76</c:v>
                </c:pt>
                <c:pt idx="4605">
                  <c:v>292.86599999999999</c:v>
                </c:pt>
                <c:pt idx="4606">
                  <c:v>292.971</c:v>
                </c:pt>
                <c:pt idx="4607">
                  <c:v>293.077</c:v>
                </c:pt>
                <c:pt idx="4608">
                  <c:v>293.18299999999999</c:v>
                </c:pt>
                <c:pt idx="4609">
                  <c:v>293.28800000000001</c:v>
                </c:pt>
                <c:pt idx="4610">
                  <c:v>293.39400000000001</c:v>
                </c:pt>
                <c:pt idx="4611">
                  <c:v>293.49900000000002</c:v>
                </c:pt>
                <c:pt idx="4612">
                  <c:v>293.60500000000002</c:v>
                </c:pt>
                <c:pt idx="4613">
                  <c:v>293.70999999999998</c:v>
                </c:pt>
                <c:pt idx="4614">
                  <c:v>293.81599999999997</c:v>
                </c:pt>
                <c:pt idx="4615">
                  <c:v>293.92099999999999</c:v>
                </c:pt>
                <c:pt idx="4616">
                  <c:v>294.02600000000001</c:v>
                </c:pt>
                <c:pt idx="4617">
                  <c:v>294.13200000000001</c:v>
                </c:pt>
                <c:pt idx="4618">
                  <c:v>294.23700000000002</c:v>
                </c:pt>
                <c:pt idx="4619">
                  <c:v>294.34300000000002</c:v>
                </c:pt>
                <c:pt idx="4620">
                  <c:v>294.44799999999998</c:v>
                </c:pt>
                <c:pt idx="4621">
                  <c:v>294.553</c:v>
                </c:pt>
                <c:pt idx="4622">
                  <c:v>294.65899999999999</c:v>
                </c:pt>
                <c:pt idx="4623">
                  <c:v>294.76400000000001</c:v>
                </c:pt>
                <c:pt idx="4624">
                  <c:v>294.86900000000003</c:v>
                </c:pt>
                <c:pt idx="4625">
                  <c:v>294.97399999999999</c:v>
                </c:pt>
                <c:pt idx="4626">
                  <c:v>295.08</c:v>
                </c:pt>
                <c:pt idx="4627">
                  <c:v>295.185</c:v>
                </c:pt>
                <c:pt idx="4628">
                  <c:v>295.29000000000002</c:v>
                </c:pt>
                <c:pt idx="4629">
                  <c:v>295.39499999999998</c:v>
                </c:pt>
                <c:pt idx="4630">
                  <c:v>295.5</c:v>
                </c:pt>
                <c:pt idx="4631">
                  <c:v>295.60500000000002</c:v>
                </c:pt>
                <c:pt idx="4632">
                  <c:v>295.71100000000001</c:v>
                </c:pt>
                <c:pt idx="4633">
                  <c:v>295.81599999999997</c:v>
                </c:pt>
                <c:pt idx="4634">
                  <c:v>295.92099999999999</c:v>
                </c:pt>
                <c:pt idx="4635">
                  <c:v>296.02600000000001</c:v>
                </c:pt>
                <c:pt idx="4636">
                  <c:v>296.13099999999997</c:v>
                </c:pt>
                <c:pt idx="4637">
                  <c:v>296.23599999999999</c:v>
                </c:pt>
                <c:pt idx="4638">
                  <c:v>296.34100000000001</c:v>
                </c:pt>
                <c:pt idx="4639">
                  <c:v>296.44600000000003</c:v>
                </c:pt>
                <c:pt idx="4640">
                  <c:v>296.55099999999999</c:v>
                </c:pt>
                <c:pt idx="4641">
                  <c:v>296.65600000000001</c:v>
                </c:pt>
                <c:pt idx="4642">
                  <c:v>296.76100000000002</c:v>
                </c:pt>
                <c:pt idx="4643">
                  <c:v>296.86599999999999</c:v>
                </c:pt>
                <c:pt idx="4644">
                  <c:v>296.971</c:v>
                </c:pt>
                <c:pt idx="4645">
                  <c:v>297.07600000000002</c:v>
                </c:pt>
                <c:pt idx="4646">
                  <c:v>297.18</c:v>
                </c:pt>
                <c:pt idx="4647">
                  <c:v>297.28500000000003</c:v>
                </c:pt>
                <c:pt idx="4648">
                  <c:v>297.39</c:v>
                </c:pt>
                <c:pt idx="4649">
                  <c:v>297.495</c:v>
                </c:pt>
                <c:pt idx="4650">
                  <c:v>297.60000000000002</c:v>
                </c:pt>
                <c:pt idx="4651">
                  <c:v>297.70499999999998</c:v>
                </c:pt>
                <c:pt idx="4652">
                  <c:v>297.80900000000003</c:v>
                </c:pt>
                <c:pt idx="4653">
                  <c:v>297.91399999999999</c:v>
                </c:pt>
                <c:pt idx="4654">
                  <c:v>298.01900000000001</c:v>
                </c:pt>
                <c:pt idx="4655">
                  <c:v>298.12400000000002</c:v>
                </c:pt>
                <c:pt idx="4656">
                  <c:v>298.22800000000001</c:v>
                </c:pt>
                <c:pt idx="4657">
                  <c:v>298.33300000000003</c:v>
                </c:pt>
                <c:pt idx="4658">
                  <c:v>298.43799999999999</c:v>
                </c:pt>
                <c:pt idx="4659">
                  <c:v>298.54199999999997</c:v>
                </c:pt>
                <c:pt idx="4660">
                  <c:v>298.64699999999999</c:v>
                </c:pt>
                <c:pt idx="4661">
                  <c:v>298.75099999999998</c:v>
                </c:pt>
                <c:pt idx="4662">
                  <c:v>298.85599999999999</c:v>
                </c:pt>
                <c:pt idx="4663">
                  <c:v>298.96100000000001</c:v>
                </c:pt>
                <c:pt idx="4664">
                  <c:v>299.065</c:v>
                </c:pt>
                <c:pt idx="4665">
                  <c:v>299.17</c:v>
                </c:pt>
                <c:pt idx="4666">
                  <c:v>299.274</c:v>
                </c:pt>
                <c:pt idx="4667">
                  <c:v>299.37900000000002</c:v>
                </c:pt>
                <c:pt idx="4668">
                  <c:v>299.483</c:v>
                </c:pt>
                <c:pt idx="4669">
                  <c:v>299.58800000000002</c:v>
                </c:pt>
                <c:pt idx="4670">
                  <c:v>299.69200000000001</c:v>
                </c:pt>
                <c:pt idx="4671">
                  <c:v>299.79599999999999</c:v>
                </c:pt>
                <c:pt idx="4672">
                  <c:v>299.90100000000001</c:v>
                </c:pt>
                <c:pt idx="4673">
                  <c:v>300.005</c:v>
                </c:pt>
                <c:pt idx="4674">
                  <c:v>300.11</c:v>
                </c:pt>
                <c:pt idx="4675">
                  <c:v>300.214</c:v>
                </c:pt>
                <c:pt idx="4676">
                  <c:v>300.31799999999998</c:v>
                </c:pt>
                <c:pt idx="4677">
                  <c:v>300.423</c:v>
                </c:pt>
                <c:pt idx="4678">
                  <c:v>300.52699999999999</c:v>
                </c:pt>
                <c:pt idx="4679">
                  <c:v>300.63099999999997</c:v>
                </c:pt>
                <c:pt idx="4680">
                  <c:v>300.73500000000001</c:v>
                </c:pt>
                <c:pt idx="4681">
                  <c:v>300.83999999999997</c:v>
                </c:pt>
                <c:pt idx="4682">
                  <c:v>300.94400000000002</c:v>
                </c:pt>
                <c:pt idx="4683">
                  <c:v>301.048</c:v>
                </c:pt>
                <c:pt idx="4684">
                  <c:v>301.15199999999999</c:v>
                </c:pt>
                <c:pt idx="4685">
                  <c:v>301.25599999999997</c:v>
                </c:pt>
                <c:pt idx="4686">
                  <c:v>301.36099999999999</c:v>
                </c:pt>
                <c:pt idx="4687">
                  <c:v>301.46499999999997</c:v>
                </c:pt>
                <c:pt idx="4688">
                  <c:v>301.56900000000002</c:v>
                </c:pt>
                <c:pt idx="4689">
                  <c:v>301.673</c:v>
                </c:pt>
                <c:pt idx="4690">
                  <c:v>301.77699999999999</c:v>
                </c:pt>
                <c:pt idx="4691">
                  <c:v>301.88099999999997</c:v>
                </c:pt>
                <c:pt idx="4692">
                  <c:v>301.98500000000001</c:v>
                </c:pt>
                <c:pt idx="4693">
                  <c:v>302.089</c:v>
                </c:pt>
                <c:pt idx="4694">
                  <c:v>302.19299999999998</c:v>
                </c:pt>
                <c:pt idx="4695">
                  <c:v>302.29700000000003</c:v>
                </c:pt>
                <c:pt idx="4696">
                  <c:v>302.40100000000001</c:v>
                </c:pt>
                <c:pt idx="4697">
                  <c:v>302.505</c:v>
                </c:pt>
                <c:pt idx="4698">
                  <c:v>302.60899999999998</c:v>
                </c:pt>
                <c:pt idx="4699">
                  <c:v>302.71300000000002</c:v>
                </c:pt>
                <c:pt idx="4700">
                  <c:v>302.81700000000001</c:v>
                </c:pt>
                <c:pt idx="4701">
                  <c:v>302.92099999999999</c:v>
                </c:pt>
                <c:pt idx="4702">
                  <c:v>303.02499999999998</c:v>
                </c:pt>
                <c:pt idx="4703">
                  <c:v>303.12799999999999</c:v>
                </c:pt>
                <c:pt idx="4704">
                  <c:v>303.23200000000003</c:v>
                </c:pt>
                <c:pt idx="4705">
                  <c:v>303.33600000000001</c:v>
                </c:pt>
                <c:pt idx="4706">
                  <c:v>303.44</c:v>
                </c:pt>
                <c:pt idx="4707">
                  <c:v>303.54399999999998</c:v>
                </c:pt>
                <c:pt idx="4708">
                  <c:v>303.64699999999999</c:v>
                </c:pt>
                <c:pt idx="4709">
                  <c:v>303.75099999999998</c:v>
                </c:pt>
                <c:pt idx="4710">
                  <c:v>303.85500000000002</c:v>
                </c:pt>
                <c:pt idx="4711">
                  <c:v>303.95800000000003</c:v>
                </c:pt>
                <c:pt idx="4712">
                  <c:v>304.06200000000001</c:v>
                </c:pt>
                <c:pt idx="4713">
                  <c:v>304.166</c:v>
                </c:pt>
                <c:pt idx="4714">
                  <c:v>304.26900000000001</c:v>
                </c:pt>
                <c:pt idx="4715">
                  <c:v>304.37299999999999</c:v>
                </c:pt>
                <c:pt idx="4716">
                  <c:v>304.47699999999998</c:v>
                </c:pt>
                <c:pt idx="4717">
                  <c:v>304.58</c:v>
                </c:pt>
                <c:pt idx="4718">
                  <c:v>304.68400000000003</c:v>
                </c:pt>
                <c:pt idx="4719">
                  <c:v>304.78699999999998</c:v>
                </c:pt>
                <c:pt idx="4720">
                  <c:v>304.89100000000002</c:v>
                </c:pt>
                <c:pt idx="4721">
                  <c:v>304.99400000000003</c:v>
                </c:pt>
                <c:pt idx="4722">
                  <c:v>305.09800000000001</c:v>
                </c:pt>
                <c:pt idx="4723">
                  <c:v>305.20100000000002</c:v>
                </c:pt>
                <c:pt idx="4724">
                  <c:v>305.30500000000001</c:v>
                </c:pt>
                <c:pt idx="4725">
                  <c:v>305.40800000000002</c:v>
                </c:pt>
                <c:pt idx="4726">
                  <c:v>305.512</c:v>
                </c:pt>
                <c:pt idx="4727">
                  <c:v>305.61500000000001</c:v>
                </c:pt>
                <c:pt idx="4728">
                  <c:v>305.71800000000002</c:v>
                </c:pt>
                <c:pt idx="4729">
                  <c:v>305.822</c:v>
                </c:pt>
                <c:pt idx="4730">
                  <c:v>305.92500000000001</c:v>
                </c:pt>
                <c:pt idx="4731">
                  <c:v>306.02800000000002</c:v>
                </c:pt>
                <c:pt idx="4732">
                  <c:v>306.13200000000001</c:v>
                </c:pt>
                <c:pt idx="4733">
                  <c:v>306.23500000000001</c:v>
                </c:pt>
                <c:pt idx="4734">
                  <c:v>306.33800000000002</c:v>
                </c:pt>
                <c:pt idx="4735">
                  <c:v>306.44099999999997</c:v>
                </c:pt>
                <c:pt idx="4736">
                  <c:v>306.54500000000002</c:v>
                </c:pt>
                <c:pt idx="4737">
                  <c:v>306.64800000000002</c:v>
                </c:pt>
                <c:pt idx="4738">
                  <c:v>306.75099999999998</c:v>
                </c:pt>
                <c:pt idx="4739">
                  <c:v>306.85399999999998</c:v>
                </c:pt>
                <c:pt idx="4740">
                  <c:v>306.95800000000003</c:v>
                </c:pt>
                <c:pt idx="4741">
                  <c:v>307.06099999999998</c:v>
                </c:pt>
                <c:pt idx="4742">
                  <c:v>307.16399999999999</c:v>
                </c:pt>
                <c:pt idx="4743">
                  <c:v>307.267</c:v>
                </c:pt>
                <c:pt idx="4744">
                  <c:v>307.37</c:v>
                </c:pt>
                <c:pt idx="4745">
                  <c:v>307.47300000000001</c:v>
                </c:pt>
                <c:pt idx="4746">
                  <c:v>307.57600000000002</c:v>
                </c:pt>
                <c:pt idx="4747">
                  <c:v>307.67899999999997</c:v>
                </c:pt>
                <c:pt idx="4748">
                  <c:v>307.78199999999998</c:v>
                </c:pt>
                <c:pt idx="4749">
                  <c:v>307.88499999999999</c:v>
                </c:pt>
                <c:pt idx="4750">
                  <c:v>307.988</c:v>
                </c:pt>
                <c:pt idx="4751">
                  <c:v>308.09100000000001</c:v>
                </c:pt>
                <c:pt idx="4752">
                  <c:v>308.19400000000002</c:v>
                </c:pt>
                <c:pt idx="4753">
                  <c:v>308.29700000000003</c:v>
                </c:pt>
                <c:pt idx="4754">
                  <c:v>308.39999999999998</c:v>
                </c:pt>
                <c:pt idx="4755">
                  <c:v>308.50299999999999</c:v>
                </c:pt>
                <c:pt idx="4756">
                  <c:v>308.60599999999999</c:v>
                </c:pt>
                <c:pt idx="4757">
                  <c:v>308.70800000000003</c:v>
                </c:pt>
                <c:pt idx="4758">
                  <c:v>308.81099999999998</c:v>
                </c:pt>
                <c:pt idx="4759">
                  <c:v>308.91399999999999</c:v>
                </c:pt>
                <c:pt idx="4760">
                  <c:v>309.017</c:v>
                </c:pt>
                <c:pt idx="4761">
                  <c:v>309.12</c:v>
                </c:pt>
                <c:pt idx="4762">
                  <c:v>309.22199999999998</c:v>
                </c:pt>
                <c:pt idx="4763">
                  <c:v>309.32499999999999</c:v>
                </c:pt>
                <c:pt idx="4764">
                  <c:v>309.428</c:v>
                </c:pt>
                <c:pt idx="4765">
                  <c:v>309.52999999999997</c:v>
                </c:pt>
                <c:pt idx="4766">
                  <c:v>309.63299999999998</c:v>
                </c:pt>
                <c:pt idx="4767">
                  <c:v>309.73599999999999</c:v>
                </c:pt>
                <c:pt idx="4768">
                  <c:v>309.83800000000002</c:v>
                </c:pt>
                <c:pt idx="4769">
                  <c:v>309.94099999999997</c:v>
                </c:pt>
                <c:pt idx="4770">
                  <c:v>310.04399999999998</c:v>
                </c:pt>
                <c:pt idx="4771">
                  <c:v>310.14600000000002</c:v>
                </c:pt>
                <c:pt idx="4772">
                  <c:v>310.24900000000002</c:v>
                </c:pt>
                <c:pt idx="4773">
                  <c:v>310.351</c:v>
                </c:pt>
                <c:pt idx="4774">
                  <c:v>310.45400000000001</c:v>
                </c:pt>
                <c:pt idx="4775">
                  <c:v>310.55599999999998</c:v>
                </c:pt>
                <c:pt idx="4776">
                  <c:v>310.65899999999999</c:v>
                </c:pt>
                <c:pt idx="4777">
                  <c:v>310.76100000000002</c:v>
                </c:pt>
                <c:pt idx="4778">
                  <c:v>310.86399999999998</c:v>
                </c:pt>
                <c:pt idx="4779">
                  <c:v>310.96600000000001</c:v>
                </c:pt>
                <c:pt idx="4780">
                  <c:v>311.06900000000002</c:v>
                </c:pt>
                <c:pt idx="4781">
                  <c:v>311.17099999999999</c:v>
                </c:pt>
                <c:pt idx="4782">
                  <c:v>311.27300000000002</c:v>
                </c:pt>
                <c:pt idx="4783">
                  <c:v>311.37599999999998</c:v>
                </c:pt>
                <c:pt idx="4784">
                  <c:v>311.47800000000001</c:v>
                </c:pt>
                <c:pt idx="4785">
                  <c:v>311.58100000000002</c:v>
                </c:pt>
                <c:pt idx="4786">
                  <c:v>311.68299999999999</c:v>
                </c:pt>
                <c:pt idx="4787">
                  <c:v>311.78500000000003</c:v>
                </c:pt>
                <c:pt idx="4788">
                  <c:v>311.887</c:v>
                </c:pt>
                <c:pt idx="4789">
                  <c:v>311.99</c:v>
                </c:pt>
                <c:pt idx="4790">
                  <c:v>312.09199999999998</c:v>
                </c:pt>
                <c:pt idx="4791">
                  <c:v>312.19400000000002</c:v>
                </c:pt>
                <c:pt idx="4792">
                  <c:v>312.29599999999999</c:v>
                </c:pt>
                <c:pt idx="4793">
                  <c:v>312.39800000000002</c:v>
                </c:pt>
                <c:pt idx="4794">
                  <c:v>312.50099999999998</c:v>
                </c:pt>
                <c:pt idx="4795">
                  <c:v>312.60300000000001</c:v>
                </c:pt>
                <c:pt idx="4796">
                  <c:v>312.70499999999998</c:v>
                </c:pt>
                <c:pt idx="4797">
                  <c:v>312.80700000000002</c:v>
                </c:pt>
                <c:pt idx="4798">
                  <c:v>312.90899999999999</c:v>
                </c:pt>
                <c:pt idx="4799">
                  <c:v>313.01100000000002</c:v>
                </c:pt>
                <c:pt idx="4800">
                  <c:v>313.113</c:v>
                </c:pt>
                <c:pt idx="4801">
                  <c:v>313.21499999999997</c:v>
                </c:pt>
                <c:pt idx="4802">
                  <c:v>313.31700000000001</c:v>
                </c:pt>
                <c:pt idx="4803">
                  <c:v>313.41899999999998</c:v>
                </c:pt>
                <c:pt idx="4804">
                  <c:v>313.52100000000002</c:v>
                </c:pt>
                <c:pt idx="4805">
                  <c:v>313.62299999999999</c:v>
                </c:pt>
                <c:pt idx="4806">
                  <c:v>313.72500000000002</c:v>
                </c:pt>
                <c:pt idx="4807">
                  <c:v>313.827</c:v>
                </c:pt>
                <c:pt idx="4808">
                  <c:v>313.92899999999997</c:v>
                </c:pt>
                <c:pt idx="4809">
                  <c:v>314.03100000000001</c:v>
                </c:pt>
                <c:pt idx="4810">
                  <c:v>314.13299999999998</c:v>
                </c:pt>
                <c:pt idx="4811">
                  <c:v>314.23399999999998</c:v>
                </c:pt>
                <c:pt idx="4812">
                  <c:v>314.33600000000001</c:v>
                </c:pt>
                <c:pt idx="4813">
                  <c:v>314.43799999999999</c:v>
                </c:pt>
                <c:pt idx="4814">
                  <c:v>314.54000000000002</c:v>
                </c:pt>
                <c:pt idx="4815">
                  <c:v>314.642</c:v>
                </c:pt>
                <c:pt idx="4816">
                  <c:v>314.74299999999999</c:v>
                </c:pt>
                <c:pt idx="4817">
                  <c:v>314.84500000000003</c:v>
                </c:pt>
                <c:pt idx="4818">
                  <c:v>314.947</c:v>
                </c:pt>
                <c:pt idx="4819">
                  <c:v>315.04899999999998</c:v>
                </c:pt>
                <c:pt idx="4820">
                  <c:v>315.14999999999998</c:v>
                </c:pt>
                <c:pt idx="4821">
                  <c:v>315.25200000000001</c:v>
                </c:pt>
                <c:pt idx="4822">
                  <c:v>315.35300000000001</c:v>
                </c:pt>
                <c:pt idx="4823">
                  <c:v>315.45499999999998</c:v>
                </c:pt>
                <c:pt idx="4824">
                  <c:v>315.55700000000002</c:v>
                </c:pt>
                <c:pt idx="4825">
                  <c:v>315.65800000000002</c:v>
                </c:pt>
                <c:pt idx="4826">
                  <c:v>315.76</c:v>
                </c:pt>
                <c:pt idx="4827">
                  <c:v>315.86099999999999</c:v>
                </c:pt>
                <c:pt idx="4828">
                  <c:v>315.96300000000002</c:v>
                </c:pt>
                <c:pt idx="4829">
                  <c:v>316.06400000000002</c:v>
                </c:pt>
                <c:pt idx="4830">
                  <c:v>316.166</c:v>
                </c:pt>
                <c:pt idx="4831">
                  <c:v>316.267</c:v>
                </c:pt>
                <c:pt idx="4832">
                  <c:v>316.36900000000003</c:v>
                </c:pt>
                <c:pt idx="4833">
                  <c:v>316.47000000000003</c:v>
                </c:pt>
                <c:pt idx="4834">
                  <c:v>316.572</c:v>
                </c:pt>
                <c:pt idx="4835">
                  <c:v>316.673</c:v>
                </c:pt>
                <c:pt idx="4836">
                  <c:v>316.774</c:v>
                </c:pt>
                <c:pt idx="4837">
                  <c:v>316.87599999999998</c:v>
                </c:pt>
                <c:pt idx="4838">
                  <c:v>316.97699999999998</c:v>
                </c:pt>
                <c:pt idx="4839">
                  <c:v>317.07799999999997</c:v>
                </c:pt>
                <c:pt idx="4840">
                  <c:v>317.18</c:v>
                </c:pt>
                <c:pt idx="4841">
                  <c:v>317.28100000000001</c:v>
                </c:pt>
                <c:pt idx="4842">
                  <c:v>317.38200000000001</c:v>
                </c:pt>
                <c:pt idx="4843">
                  <c:v>317.48399999999998</c:v>
                </c:pt>
                <c:pt idx="4844">
                  <c:v>317.58499999999998</c:v>
                </c:pt>
                <c:pt idx="4845">
                  <c:v>317.68599999999998</c:v>
                </c:pt>
                <c:pt idx="4846">
                  <c:v>317.78699999999998</c:v>
                </c:pt>
                <c:pt idx="4847">
                  <c:v>317.88799999999998</c:v>
                </c:pt>
                <c:pt idx="4848">
                  <c:v>317.98899999999998</c:v>
                </c:pt>
                <c:pt idx="4849">
                  <c:v>318.09100000000001</c:v>
                </c:pt>
                <c:pt idx="4850">
                  <c:v>318.19200000000001</c:v>
                </c:pt>
                <c:pt idx="4851">
                  <c:v>318.29300000000001</c:v>
                </c:pt>
                <c:pt idx="4852">
                  <c:v>318.39400000000001</c:v>
                </c:pt>
                <c:pt idx="4853">
                  <c:v>318.495</c:v>
                </c:pt>
                <c:pt idx="4854">
                  <c:v>318.596</c:v>
                </c:pt>
                <c:pt idx="4855">
                  <c:v>318.697</c:v>
                </c:pt>
                <c:pt idx="4856">
                  <c:v>318.798</c:v>
                </c:pt>
                <c:pt idx="4857">
                  <c:v>318.899</c:v>
                </c:pt>
                <c:pt idx="4858">
                  <c:v>319</c:v>
                </c:pt>
                <c:pt idx="4859">
                  <c:v>319.101</c:v>
                </c:pt>
                <c:pt idx="4860">
                  <c:v>319.202</c:v>
                </c:pt>
                <c:pt idx="4861">
                  <c:v>319.303</c:v>
                </c:pt>
                <c:pt idx="4862">
                  <c:v>319.40300000000002</c:v>
                </c:pt>
                <c:pt idx="4863">
                  <c:v>319.50400000000002</c:v>
                </c:pt>
                <c:pt idx="4864">
                  <c:v>319.60500000000002</c:v>
                </c:pt>
                <c:pt idx="4865">
                  <c:v>319.70600000000002</c:v>
                </c:pt>
                <c:pt idx="4866">
                  <c:v>319.80700000000002</c:v>
                </c:pt>
                <c:pt idx="4867">
                  <c:v>319.90800000000002</c:v>
                </c:pt>
                <c:pt idx="4868">
                  <c:v>320.00799999999998</c:v>
                </c:pt>
                <c:pt idx="4869">
                  <c:v>320.10899999999998</c:v>
                </c:pt>
                <c:pt idx="4870">
                  <c:v>320.20999999999998</c:v>
                </c:pt>
                <c:pt idx="4871">
                  <c:v>320.31099999999998</c:v>
                </c:pt>
                <c:pt idx="4872">
                  <c:v>320.411</c:v>
                </c:pt>
                <c:pt idx="4873">
                  <c:v>320.512</c:v>
                </c:pt>
                <c:pt idx="4874">
                  <c:v>320.613</c:v>
                </c:pt>
                <c:pt idx="4875">
                  <c:v>320.71300000000002</c:v>
                </c:pt>
                <c:pt idx="4876">
                  <c:v>320.81400000000002</c:v>
                </c:pt>
                <c:pt idx="4877">
                  <c:v>320.91399999999999</c:v>
                </c:pt>
                <c:pt idx="4878">
                  <c:v>321.01499999999999</c:v>
                </c:pt>
                <c:pt idx="4879">
                  <c:v>321.11599999999999</c:v>
                </c:pt>
                <c:pt idx="4880">
                  <c:v>321.21600000000001</c:v>
                </c:pt>
                <c:pt idx="4881">
                  <c:v>321.31700000000001</c:v>
                </c:pt>
                <c:pt idx="4882">
                  <c:v>321.41699999999997</c:v>
                </c:pt>
                <c:pt idx="4883">
                  <c:v>321.51799999999997</c:v>
                </c:pt>
                <c:pt idx="4884">
                  <c:v>321.61799999999999</c:v>
                </c:pt>
                <c:pt idx="4885">
                  <c:v>321.71899999999999</c:v>
                </c:pt>
                <c:pt idx="4886">
                  <c:v>321.81900000000002</c:v>
                </c:pt>
                <c:pt idx="4887">
                  <c:v>321.91899999999998</c:v>
                </c:pt>
                <c:pt idx="4888">
                  <c:v>322.02</c:v>
                </c:pt>
                <c:pt idx="4889">
                  <c:v>322.12</c:v>
                </c:pt>
                <c:pt idx="4890">
                  <c:v>322.22000000000003</c:v>
                </c:pt>
                <c:pt idx="4891">
                  <c:v>322.32100000000003</c:v>
                </c:pt>
                <c:pt idx="4892">
                  <c:v>322.42099999999999</c:v>
                </c:pt>
                <c:pt idx="4893">
                  <c:v>322.52100000000002</c:v>
                </c:pt>
                <c:pt idx="4894">
                  <c:v>322.62200000000001</c:v>
                </c:pt>
                <c:pt idx="4895">
                  <c:v>322.72199999999998</c:v>
                </c:pt>
                <c:pt idx="4896">
                  <c:v>322.822</c:v>
                </c:pt>
                <c:pt idx="4897">
                  <c:v>322.92200000000003</c:v>
                </c:pt>
                <c:pt idx="4898">
                  <c:v>323.02300000000002</c:v>
                </c:pt>
                <c:pt idx="4899">
                  <c:v>323.12299999999999</c:v>
                </c:pt>
                <c:pt idx="4900">
                  <c:v>323.22300000000001</c:v>
                </c:pt>
                <c:pt idx="4901">
                  <c:v>323.32299999999998</c:v>
                </c:pt>
                <c:pt idx="4902">
                  <c:v>323.423</c:v>
                </c:pt>
                <c:pt idx="4903">
                  <c:v>323.52300000000002</c:v>
                </c:pt>
                <c:pt idx="4904">
                  <c:v>323.62299999999999</c:v>
                </c:pt>
                <c:pt idx="4905">
                  <c:v>323.72399999999999</c:v>
                </c:pt>
                <c:pt idx="4906">
                  <c:v>323.82400000000001</c:v>
                </c:pt>
                <c:pt idx="4907">
                  <c:v>323.92399999999998</c:v>
                </c:pt>
                <c:pt idx="4908">
                  <c:v>324.024</c:v>
                </c:pt>
                <c:pt idx="4909">
                  <c:v>324.12400000000002</c:v>
                </c:pt>
                <c:pt idx="4910">
                  <c:v>324.22399999999999</c:v>
                </c:pt>
                <c:pt idx="4911">
                  <c:v>324.32299999999998</c:v>
                </c:pt>
                <c:pt idx="4912">
                  <c:v>324.423</c:v>
                </c:pt>
                <c:pt idx="4913">
                  <c:v>324.52300000000002</c:v>
                </c:pt>
                <c:pt idx="4914">
                  <c:v>324.62299999999999</c:v>
                </c:pt>
                <c:pt idx="4915">
                  <c:v>324.72300000000001</c:v>
                </c:pt>
                <c:pt idx="4916">
                  <c:v>324.82299999999998</c:v>
                </c:pt>
                <c:pt idx="4917">
                  <c:v>324.923</c:v>
                </c:pt>
                <c:pt idx="4918">
                  <c:v>325.02300000000002</c:v>
                </c:pt>
                <c:pt idx="4919">
                  <c:v>325.12200000000001</c:v>
                </c:pt>
                <c:pt idx="4920">
                  <c:v>325.22199999999998</c:v>
                </c:pt>
                <c:pt idx="4921">
                  <c:v>325.322</c:v>
                </c:pt>
                <c:pt idx="4922">
                  <c:v>325.42200000000003</c:v>
                </c:pt>
                <c:pt idx="4923">
                  <c:v>325.52100000000002</c:v>
                </c:pt>
                <c:pt idx="4924">
                  <c:v>325.62099999999998</c:v>
                </c:pt>
                <c:pt idx="4925">
                  <c:v>325.721</c:v>
                </c:pt>
                <c:pt idx="4926">
                  <c:v>325.82</c:v>
                </c:pt>
                <c:pt idx="4927">
                  <c:v>325.92</c:v>
                </c:pt>
                <c:pt idx="4928">
                  <c:v>326.02</c:v>
                </c:pt>
                <c:pt idx="4929">
                  <c:v>326.11900000000003</c:v>
                </c:pt>
                <c:pt idx="4930">
                  <c:v>326.21899999999999</c:v>
                </c:pt>
                <c:pt idx="4931">
                  <c:v>326.31799999999998</c:v>
                </c:pt>
                <c:pt idx="4932">
                  <c:v>326.41800000000001</c:v>
                </c:pt>
                <c:pt idx="4933">
                  <c:v>326.51799999999997</c:v>
                </c:pt>
                <c:pt idx="4934">
                  <c:v>326.61700000000002</c:v>
                </c:pt>
                <c:pt idx="4935">
                  <c:v>326.71699999999998</c:v>
                </c:pt>
                <c:pt idx="4936">
                  <c:v>326.81599999999997</c:v>
                </c:pt>
                <c:pt idx="4937">
                  <c:v>326.916</c:v>
                </c:pt>
                <c:pt idx="4938">
                  <c:v>327.01499999999999</c:v>
                </c:pt>
                <c:pt idx="4939">
                  <c:v>327.11399999999998</c:v>
                </c:pt>
                <c:pt idx="4940">
                  <c:v>327.214</c:v>
                </c:pt>
                <c:pt idx="4941">
                  <c:v>327.31299999999999</c:v>
                </c:pt>
                <c:pt idx="4942">
                  <c:v>327.41199999999998</c:v>
                </c:pt>
                <c:pt idx="4943">
                  <c:v>327.512</c:v>
                </c:pt>
                <c:pt idx="4944">
                  <c:v>327.61099999999999</c:v>
                </c:pt>
                <c:pt idx="4945">
                  <c:v>327.71</c:v>
                </c:pt>
                <c:pt idx="4946">
                  <c:v>327.81</c:v>
                </c:pt>
                <c:pt idx="4947">
                  <c:v>327.90899999999999</c:v>
                </c:pt>
                <c:pt idx="4948">
                  <c:v>328.00799999999998</c:v>
                </c:pt>
                <c:pt idx="4949">
                  <c:v>328.10700000000003</c:v>
                </c:pt>
                <c:pt idx="4950">
                  <c:v>328.20699999999999</c:v>
                </c:pt>
                <c:pt idx="4951">
                  <c:v>328.30599999999998</c:v>
                </c:pt>
                <c:pt idx="4952">
                  <c:v>328.40499999999997</c:v>
                </c:pt>
                <c:pt idx="4953">
                  <c:v>328.50400000000002</c:v>
                </c:pt>
                <c:pt idx="4954">
                  <c:v>328.60300000000001</c:v>
                </c:pt>
                <c:pt idx="4955">
                  <c:v>328.702</c:v>
                </c:pt>
                <c:pt idx="4956">
                  <c:v>328.80099999999999</c:v>
                </c:pt>
                <c:pt idx="4957">
                  <c:v>328.90100000000001</c:v>
                </c:pt>
                <c:pt idx="4958">
                  <c:v>329</c:v>
                </c:pt>
                <c:pt idx="4959">
                  <c:v>329.09899999999999</c:v>
                </c:pt>
                <c:pt idx="4960">
                  <c:v>329.19799999999998</c:v>
                </c:pt>
                <c:pt idx="4961">
                  <c:v>329.29700000000003</c:v>
                </c:pt>
                <c:pt idx="4962">
                  <c:v>329.39600000000002</c:v>
                </c:pt>
                <c:pt idx="4963">
                  <c:v>329.495</c:v>
                </c:pt>
                <c:pt idx="4964">
                  <c:v>329.59300000000002</c:v>
                </c:pt>
                <c:pt idx="4965">
                  <c:v>329.69200000000001</c:v>
                </c:pt>
                <c:pt idx="4966">
                  <c:v>329.791</c:v>
                </c:pt>
                <c:pt idx="4967">
                  <c:v>329.89</c:v>
                </c:pt>
                <c:pt idx="4968">
                  <c:v>329.98899999999998</c:v>
                </c:pt>
                <c:pt idx="4969">
                  <c:v>330.08800000000002</c:v>
                </c:pt>
                <c:pt idx="4970">
                  <c:v>330.18700000000001</c:v>
                </c:pt>
                <c:pt idx="4971">
                  <c:v>330.28500000000003</c:v>
                </c:pt>
                <c:pt idx="4972">
                  <c:v>330.38400000000001</c:v>
                </c:pt>
                <c:pt idx="4973">
                  <c:v>330.483</c:v>
                </c:pt>
                <c:pt idx="4974">
                  <c:v>330.58199999999999</c:v>
                </c:pt>
                <c:pt idx="4975">
                  <c:v>330.68</c:v>
                </c:pt>
                <c:pt idx="4976">
                  <c:v>330.779</c:v>
                </c:pt>
                <c:pt idx="4977">
                  <c:v>330.87799999999999</c:v>
                </c:pt>
                <c:pt idx="4978">
                  <c:v>330.97699999999998</c:v>
                </c:pt>
                <c:pt idx="4979">
                  <c:v>331.07499999999999</c:v>
                </c:pt>
                <c:pt idx="4980">
                  <c:v>331.17399999999998</c:v>
                </c:pt>
                <c:pt idx="4981">
                  <c:v>331.27199999999999</c:v>
                </c:pt>
                <c:pt idx="4982">
                  <c:v>331.37099999999998</c:v>
                </c:pt>
                <c:pt idx="4983">
                  <c:v>331.47</c:v>
                </c:pt>
                <c:pt idx="4984">
                  <c:v>331.56799999999998</c:v>
                </c:pt>
                <c:pt idx="4985">
                  <c:v>331.66699999999997</c:v>
                </c:pt>
                <c:pt idx="4986">
                  <c:v>331.76499999999999</c:v>
                </c:pt>
                <c:pt idx="4987">
                  <c:v>331.86399999999998</c:v>
                </c:pt>
                <c:pt idx="4988">
                  <c:v>331.96199999999999</c:v>
                </c:pt>
                <c:pt idx="4989">
                  <c:v>332.06099999999998</c:v>
                </c:pt>
                <c:pt idx="4990">
                  <c:v>332.15899999999999</c:v>
                </c:pt>
                <c:pt idx="4991">
                  <c:v>332.25700000000001</c:v>
                </c:pt>
                <c:pt idx="4992">
                  <c:v>332.35599999999999</c:v>
                </c:pt>
                <c:pt idx="4993">
                  <c:v>332.45400000000001</c:v>
                </c:pt>
                <c:pt idx="4994">
                  <c:v>332.55200000000002</c:v>
                </c:pt>
                <c:pt idx="4995">
                  <c:v>332.65100000000001</c:v>
                </c:pt>
                <c:pt idx="4996">
                  <c:v>332.74900000000002</c:v>
                </c:pt>
                <c:pt idx="4997">
                  <c:v>332.84699999999998</c:v>
                </c:pt>
                <c:pt idx="4998">
                  <c:v>332.94600000000003</c:v>
                </c:pt>
                <c:pt idx="4999">
                  <c:v>333.04399999999998</c:v>
                </c:pt>
                <c:pt idx="5000">
                  <c:v>333.142</c:v>
                </c:pt>
                <c:pt idx="5001">
                  <c:v>333.24</c:v>
                </c:pt>
                <c:pt idx="5002">
                  <c:v>333.339</c:v>
                </c:pt>
                <c:pt idx="5003">
                  <c:v>333.43700000000001</c:v>
                </c:pt>
                <c:pt idx="5004">
                  <c:v>333.53500000000003</c:v>
                </c:pt>
                <c:pt idx="5005">
                  <c:v>333.63299999999998</c:v>
                </c:pt>
                <c:pt idx="5006">
                  <c:v>333.73099999999999</c:v>
                </c:pt>
                <c:pt idx="5007">
                  <c:v>333.82900000000001</c:v>
                </c:pt>
                <c:pt idx="5008">
                  <c:v>333.92700000000002</c:v>
                </c:pt>
                <c:pt idx="5009">
                  <c:v>334.02499999999998</c:v>
                </c:pt>
                <c:pt idx="5010">
                  <c:v>334.12400000000002</c:v>
                </c:pt>
                <c:pt idx="5011">
                  <c:v>334.22199999999998</c:v>
                </c:pt>
                <c:pt idx="5012">
                  <c:v>334.32</c:v>
                </c:pt>
                <c:pt idx="5013">
                  <c:v>334.41699999999997</c:v>
                </c:pt>
                <c:pt idx="5014">
                  <c:v>334.51600000000002</c:v>
                </c:pt>
                <c:pt idx="5015">
                  <c:v>334.613</c:v>
                </c:pt>
                <c:pt idx="5016">
                  <c:v>334.71100000000001</c:v>
                </c:pt>
                <c:pt idx="5017">
                  <c:v>334.80900000000003</c:v>
                </c:pt>
                <c:pt idx="5018">
                  <c:v>334.90699999999998</c:v>
                </c:pt>
                <c:pt idx="5019">
                  <c:v>335.005</c:v>
                </c:pt>
                <c:pt idx="5020">
                  <c:v>335.10300000000001</c:v>
                </c:pt>
                <c:pt idx="5021">
                  <c:v>335.20100000000002</c:v>
                </c:pt>
                <c:pt idx="5022">
                  <c:v>335.29899999999998</c:v>
                </c:pt>
                <c:pt idx="5023">
                  <c:v>335.39600000000002</c:v>
                </c:pt>
                <c:pt idx="5024">
                  <c:v>335.49400000000003</c:v>
                </c:pt>
                <c:pt idx="5025">
                  <c:v>335.59199999999998</c:v>
                </c:pt>
                <c:pt idx="5026">
                  <c:v>335.69</c:v>
                </c:pt>
                <c:pt idx="5027">
                  <c:v>335.78699999999998</c:v>
                </c:pt>
                <c:pt idx="5028">
                  <c:v>335.88499999999999</c:v>
                </c:pt>
                <c:pt idx="5029">
                  <c:v>335.983</c:v>
                </c:pt>
                <c:pt idx="5030">
                  <c:v>336.08</c:v>
                </c:pt>
                <c:pt idx="5031">
                  <c:v>336.178</c:v>
                </c:pt>
                <c:pt idx="5032">
                  <c:v>336.27499999999998</c:v>
                </c:pt>
                <c:pt idx="5033">
                  <c:v>336.37299999999999</c:v>
                </c:pt>
                <c:pt idx="5034">
                  <c:v>336.471</c:v>
                </c:pt>
                <c:pt idx="5035">
                  <c:v>336.56799999999998</c:v>
                </c:pt>
                <c:pt idx="5036">
                  <c:v>336.666</c:v>
                </c:pt>
                <c:pt idx="5037">
                  <c:v>336.76299999999998</c:v>
                </c:pt>
                <c:pt idx="5038">
                  <c:v>336.86099999999999</c:v>
                </c:pt>
                <c:pt idx="5039">
                  <c:v>336.95800000000003</c:v>
                </c:pt>
                <c:pt idx="5040">
                  <c:v>337.05599999999998</c:v>
                </c:pt>
                <c:pt idx="5041">
                  <c:v>337.15300000000002</c:v>
                </c:pt>
                <c:pt idx="5042">
                  <c:v>337.25099999999998</c:v>
                </c:pt>
                <c:pt idx="5043">
                  <c:v>337.34800000000001</c:v>
                </c:pt>
                <c:pt idx="5044">
                  <c:v>337.44499999999999</c:v>
                </c:pt>
                <c:pt idx="5045">
                  <c:v>337.54300000000001</c:v>
                </c:pt>
                <c:pt idx="5046">
                  <c:v>337.64</c:v>
                </c:pt>
                <c:pt idx="5047">
                  <c:v>337.73700000000002</c:v>
                </c:pt>
                <c:pt idx="5048">
                  <c:v>337.83499999999998</c:v>
                </c:pt>
                <c:pt idx="5049">
                  <c:v>337.93200000000002</c:v>
                </c:pt>
                <c:pt idx="5050">
                  <c:v>338.029</c:v>
                </c:pt>
                <c:pt idx="5051">
                  <c:v>338.12599999999998</c:v>
                </c:pt>
                <c:pt idx="5052">
                  <c:v>338.22399999999999</c:v>
                </c:pt>
                <c:pt idx="5053">
                  <c:v>338.32100000000003</c:v>
                </c:pt>
                <c:pt idx="5054">
                  <c:v>338.41800000000001</c:v>
                </c:pt>
                <c:pt idx="5055">
                  <c:v>338.51499999999999</c:v>
                </c:pt>
                <c:pt idx="5056">
                  <c:v>338.61200000000002</c:v>
                </c:pt>
                <c:pt idx="5057">
                  <c:v>338.709</c:v>
                </c:pt>
                <c:pt idx="5058">
                  <c:v>338.80700000000002</c:v>
                </c:pt>
                <c:pt idx="5059">
                  <c:v>338.904</c:v>
                </c:pt>
                <c:pt idx="5060">
                  <c:v>339.00099999999998</c:v>
                </c:pt>
                <c:pt idx="5061">
                  <c:v>339.09800000000001</c:v>
                </c:pt>
                <c:pt idx="5062">
                  <c:v>339.19499999999999</c:v>
                </c:pt>
                <c:pt idx="5063">
                  <c:v>339.29199999999997</c:v>
                </c:pt>
                <c:pt idx="5064">
                  <c:v>339.38900000000001</c:v>
                </c:pt>
                <c:pt idx="5065">
                  <c:v>339.48599999999999</c:v>
                </c:pt>
                <c:pt idx="5066">
                  <c:v>339.58300000000003</c:v>
                </c:pt>
                <c:pt idx="5067">
                  <c:v>339.68</c:v>
                </c:pt>
                <c:pt idx="5068">
                  <c:v>339.77600000000001</c:v>
                </c:pt>
                <c:pt idx="5069">
                  <c:v>339.87299999999999</c:v>
                </c:pt>
                <c:pt idx="5070">
                  <c:v>339.97</c:v>
                </c:pt>
                <c:pt idx="5071">
                  <c:v>340.06700000000001</c:v>
                </c:pt>
                <c:pt idx="5072">
                  <c:v>340.16399999999999</c:v>
                </c:pt>
                <c:pt idx="5073">
                  <c:v>340.26100000000002</c:v>
                </c:pt>
                <c:pt idx="5074">
                  <c:v>340.358</c:v>
                </c:pt>
                <c:pt idx="5075">
                  <c:v>340.45400000000001</c:v>
                </c:pt>
                <c:pt idx="5076">
                  <c:v>340.55099999999999</c:v>
                </c:pt>
                <c:pt idx="5077">
                  <c:v>340.64800000000002</c:v>
                </c:pt>
                <c:pt idx="5078">
                  <c:v>340.74400000000003</c:v>
                </c:pt>
                <c:pt idx="5079">
                  <c:v>340.84100000000001</c:v>
                </c:pt>
                <c:pt idx="5080">
                  <c:v>340.93799999999999</c:v>
                </c:pt>
                <c:pt idx="5081">
                  <c:v>341.03399999999999</c:v>
                </c:pt>
                <c:pt idx="5082">
                  <c:v>341.13099999999997</c:v>
                </c:pt>
                <c:pt idx="5083">
                  <c:v>341.22800000000001</c:v>
                </c:pt>
                <c:pt idx="5084">
                  <c:v>341.32400000000001</c:v>
                </c:pt>
                <c:pt idx="5085">
                  <c:v>341.42099999999999</c:v>
                </c:pt>
                <c:pt idx="5086">
                  <c:v>341.517</c:v>
                </c:pt>
                <c:pt idx="5087">
                  <c:v>341.61399999999998</c:v>
                </c:pt>
                <c:pt idx="5088">
                  <c:v>341.71</c:v>
                </c:pt>
                <c:pt idx="5089">
                  <c:v>341.80700000000002</c:v>
                </c:pt>
                <c:pt idx="5090">
                  <c:v>341.90300000000002</c:v>
                </c:pt>
                <c:pt idx="5091">
                  <c:v>342</c:v>
                </c:pt>
                <c:pt idx="5092">
                  <c:v>342.096</c:v>
                </c:pt>
                <c:pt idx="5093">
                  <c:v>342.19299999999998</c:v>
                </c:pt>
                <c:pt idx="5094">
                  <c:v>342.28899999999999</c:v>
                </c:pt>
                <c:pt idx="5095">
                  <c:v>342.38499999999999</c:v>
                </c:pt>
                <c:pt idx="5096">
                  <c:v>342.48200000000003</c:v>
                </c:pt>
                <c:pt idx="5097">
                  <c:v>342.57799999999997</c:v>
                </c:pt>
                <c:pt idx="5098">
                  <c:v>342.67399999999998</c:v>
                </c:pt>
                <c:pt idx="5099">
                  <c:v>342.77100000000002</c:v>
                </c:pt>
                <c:pt idx="5100">
                  <c:v>342.86700000000002</c:v>
                </c:pt>
                <c:pt idx="5101">
                  <c:v>342.96300000000002</c:v>
                </c:pt>
                <c:pt idx="5102">
                  <c:v>343.06</c:v>
                </c:pt>
                <c:pt idx="5103">
                  <c:v>343.15600000000001</c:v>
                </c:pt>
                <c:pt idx="5104">
                  <c:v>343.25200000000001</c:v>
                </c:pt>
                <c:pt idx="5105">
                  <c:v>343.34800000000001</c:v>
                </c:pt>
                <c:pt idx="5106">
                  <c:v>343.44400000000002</c:v>
                </c:pt>
                <c:pt idx="5107">
                  <c:v>343.54</c:v>
                </c:pt>
                <c:pt idx="5108">
                  <c:v>343.637</c:v>
                </c:pt>
                <c:pt idx="5109">
                  <c:v>343.733</c:v>
                </c:pt>
                <c:pt idx="5110">
                  <c:v>343.82900000000001</c:v>
                </c:pt>
                <c:pt idx="5111">
                  <c:v>343.92500000000001</c:v>
                </c:pt>
                <c:pt idx="5112">
                  <c:v>344.02100000000002</c:v>
                </c:pt>
                <c:pt idx="5113">
                  <c:v>344.11700000000002</c:v>
                </c:pt>
                <c:pt idx="5114">
                  <c:v>344.21300000000002</c:v>
                </c:pt>
                <c:pt idx="5115">
                  <c:v>344.30900000000003</c:v>
                </c:pt>
                <c:pt idx="5116">
                  <c:v>344.40499999999997</c:v>
                </c:pt>
                <c:pt idx="5117">
                  <c:v>344.50099999999998</c:v>
                </c:pt>
                <c:pt idx="5118">
                  <c:v>344.59699999999998</c:v>
                </c:pt>
                <c:pt idx="5119">
                  <c:v>344.69299999999998</c:v>
                </c:pt>
                <c:pt idx="5120">
                  <c:v>344.78800000000001</c:v>
                </c:pt>
                <c:pt idx="5121">
                  <c:v>344.88400000000001</c:v>
                </c:pt>
                <c:pt idx="5122">
                  <c:v>344.98</c:v>
                </c:pt>
                <c:pt idx="5123">
                  <c:v>345.07600000000002</c:v>
                </c:pt>
                <c:pt idx="5124">
                  <c:v>345.17200000000003</c:v>
                </c:pt>
                <c:pt idx="5125">
                  <c:v>345.267</c:v>
                </c:pt>
                <c:pt idx="5126">
                  <c:v>345.363</c:v>
                </c:pt>
                <c:pt idx="5127">
                  <c:v>345.459</c:v>
                </c:pt>
                <c:pt idx="5128">
                  <c:v>345.55500000000001</c:v>
                </c:pt>
                <c:pt idx="5129">
                  <c:v>345.65</c:v>
                </c:pt>
                <c:pt idx="5130">
                  <c:v>345.74599999999998</c:v>
                </c:pt>
                <c:pt idx="5131">
                  <c:v>345.84199999999998</c:v>
                </c:pt>
                <c:pt idx="5132">
                  <c:v>345.93700000000001</c:v>
                </c:pt>
                <c:pt idx="5133">
                  <c:v>346.03300000000002</c:v>
                </c:pt>
                <c:pt idx="5134">
                  <c:v>346.12900000000002</c:v>
                </c:pt>
                <c:pt idx="5135">
                  <c:v>346.22399999999999</c:v>
                </c:pt>
                <c:pt idx="5136">
                  <c:v>346.32</c:v>
                </c:pt>
                <c:pt idx="5137">
                  <c:v>346.41500000000002</c:v>
                </c:pt>
                <c:pt idx="5138">
                  <c:v>346.51100000000002</c:v>
                </c:pt>
                <c:pt idx="5139">
                  <c:v>346.60599999999999</c:v>
                </c:pt>
                <c:pt idx="5140">
                  <c:v>346.702</c:v>
                </c:pt>
                <c:pt idx="5141">
                  <c:v>346.79700000000003</c:v>
                </c:pt>
                <c:pt idx="5142">
                  <c:v>346.89299999999997</c:v>
                </c:pt>
                <c:pt idx="5143">
                  <c:v>346.988</c:v>
                </c:pt>
                <c:pt idx="5144">
                  <c:v>347.08300000000003</c:v>
                </c:pt>
                <c:pt idx="5145">
                  <c:v>347.17899999999997</c:v>
                </c:pt>
                <c:pt idx="5146">
                  <c:v>347.274</c:v>
                </c:pt>
                <c:pt idx="5147">
                  <c:v>347.36900000000003</c:v>
                </c:pt>
                <c:pt idx="5148">
                  <c:v>347.46499999999997</c:v>
                </c:pt>
                <c:pt idx="5149">
                  <c:v>347.56</c:v>
                </c:pt>
                <c:pt idx="5150">
                  <c:v>347.65499999999997</c:v>
                </c:pt>
                <c:pt idx="5151">
                  <c:v>347.75099999999998</c:v>
                </c:pt>
                <c:pt idx="5152">
                  <c:v>347.846</c:v>
                </c:pt>
                <c:pt idx="5153">
                  <c:v>347.94099999999997</c:v>
                </c:pt>
                <c:pt idx="5154">
                  <c:v>348.036</c:v>
                </c:pt>
                <c:pt idx="5155">
                  <c:v>348.13099999999997</c:v>
                </c:pt>
                <c:pt idx="5156">
                  <c:v>348.22699999999998</c:v>
                </c:pt>
                <c:pt idx="5157">
                  <c:v>348.322</c:v>
                </c:pt>
                <c:pt idx="5158">
                  <c:v>348.41699999999997</c:v>
                </c:pt>
                <c:pt idx="5159">
                  <c:v>348.512</c:v>
                </c:pt>
                <c:pt idx="5160">
                  <c:v>348.60700000000003</c:v>
                </c:pt>
                <c:pt idx="5161">
                  <c:v>348.702</c:v>
                </c:pt>
                <c:pt idx="5162">
                  <c:v>348.79700000000003</c:v>
                </c:pt>
                <c:pt idx="5163">
                  <c:v>348.892</c:v>
                </c:pt>
                <c:pt idx="5164">
                  <c:v>348.98700000000002</c:v>
                </c:pt>
                <c:pt idx="5165">
                  <c:v>349.08199999999999</c:v>
                </c:pt>
                <c:pt idx="5166">
                  <c:v>349.17700000000002</c:v>
                </c:pt>
                <c:pt idx="5167">
                  <c:v>349.27199999999999</c:v>
                </c:pt>
                <c:pt idx="5168">
                  <c:v>349.36700000000002</c:v>
                </c:pt>
                <c:pt idx="5169">
                  <c:v>349.46199999999999</c:v>
                </c:pt>
                <c:pt idx="5170">
                  <c:v>349.55700000000002</c:v>
                </c:pt>
                <c:pt idx="5171">
                  <c:v>349.65199999999999</c:v>
                </c:pt>
                <c:pt idx="5172">
                  <c:v>349.74599999999998</c:v>
                </c:pt>
                <c:pt idx="5173">
                  <c:v>349.84100000000001</c:v>
                </c:pt>
                <c:pt idx="5174">
                  <c:v>349.93599999999998</c:v>
                </c:pt>
                <c:pt idx="5175">
                  <c:v>350.03100000000001</c:v>
                </c:pt>
                <c:pt idx="5176">
                  <c:v>350.12599999999998</c:v>
                </c:pt>
                <c:pt idx="5177">
                  <c:v>350.22</c:v>
                </c:pt>
                <c:pt idx="5178">
                  <c:v>350.315</c:v>
                </c:pt>
                <c:pt idx="5179">
                  <c:v>350.41</c:v>
                </c:pt>
                <c:pt idx="5180">
                  <c:v>350.50400000000002</c:v>
                </c:pt>
                <c:pt idx="5181">
                  <c:v>350.59899999999999</c:v>
                </c:pt>
                <c:pt idx="5182">
                  <c:v>350.69400000000002</c:v>
                </c:pt>
                <c:pt idx="5183">
                  <c:v>350.78800000000001</c:v>
                </c:pt>
                <c:pt idx="5184">
                  <c:v>350.88299999999998</c:v>
                </c:pt>
                <c:pt idx="5185">
                  <c:v>350.97699999999998</c:v>
                </c:pt>
                <c:pt idx="5186">
                  <c:v>351.072</c:v>
                </c:pt>
                <c:pt idx="5187">
                  <c:v>351.16699999999997</c:v>
                </c:pt>
                <c:pt idx="5188">
                  <c:v>351.26100000000002</c:v>
                </c:pt>
                <c:pt idx="5189">
                  <c:v>351.35500000000002</c:v>
                </c:pt>
                <c:pt idx="5190">
                  <c:v>351.45</c:v>
                </c:pt>
                <c:pt idx="5191">
                  <c:v>351.54399999999998</c:v>
                </c:pt>
                <c:pt idx="5192">
                  <c:v>351.63900000000001</c:v>
                </c:pt>
                <c:pt idx="5193">
                  <c:v>351.733</c:v>
                </c:pt>
                <c:pt idx="5194">
                  <c:v>351.82799999999997</c:v>
                </c:pt>
                <c:pt idx="5195">
                  <c:v>351.92200000000003</c:v>
                </c:pt>
                <c:pt idx="5196">
                  <c:v>352.01600000000002</c:v>
                </c:pt>
                <c:pt idx="5197">
                  <c:v>352.11099999999999</c:v>
                </c:pt>
                <c:pt idx="5198">
                  <c:v>352.20499999999998</c:v>
                </c:pt>
                <c:pt idx="5199">
                  <c:v>352.29899999999998</c:v>
                </c:pt>
                <c:pt idx="5200">
                  <c:v>352.39400000000001</c:v>
                </c:pt>
                <c:pt idx="5201">
                  <c:v>352.488</c:v>
                </c:pt>
                <c:pt idx="5202">
                  <c:v>352.58199999999999</c:v>
                </c:pt>
                <c:pt idx="5203">
                  <c:v>352.67599999999999</c:v>
                </c:pt>
                <c:pt idx="5204">
                  <c:v>352.77100000000002</c:v>
                </c:pt>
                <c:pt idx="5205">
                  <c:v>352.86500000000001</c:v>
                </c:pt>
                <c:pt idx="5206">
                  <c:v>352.959</c:v>
                </c:pt>
                <c:pt idx="5207">
                  <c:v>353.053</c:v>
                </c:pt>
                <c:pt idx="5208">
                  <c:v>353.14699999999999</c:v>
                </c:pt>
                <c:pt idx="5209">
                  <c:v>353.24099999999999</c:v>
                </c:pt>
                <c:pt idx="5210">
                  <c:v>353.33499999999998</c:v>
                </c:pt>
                <c:pt idx="5211">
                  <c:v>353.42899999999997</c:v>
                </c:pt>
                <c:pt idx="5212">
                  <c:v>353.52300000000002</c:v>
                </c:pt>
                <c:pt idx="5213">
                  <c:v>353.61700000000002</c:v>
                </c:pt>
                <c:pt idx="5214">
                  <c:v>353.71100000000001</c:v>
                </c:pt>
                <c:pt idx="5215">
                  <c:v>353.80500000000001</c:v>
                </c:pt>
                <c:pt idx="5216">
                  <c:v>353.899</c:v>
                </c:pt>
                <c:pt idx="5217">
                  <c:v>353.99299999999999</c:v>
                </c:pt>
                <c:pt idx="5218">
                  <c:v>354.08699999999999</c:v>
                </c:pt>
                <c:pt idx="5219">
                  <c:v>354.18099999999998</c:v>
                </c:pt>
                <c:pt idx="5220">
                  <c:v>354.27499999999998</c:v>
                </c:pt>
                <c:pt idx="5221">
                  <c:v>354.36900000000003</c:v>
                </c:pt>
                <c:pt idx="5222">
                  <c:v>354.46199999999999</c:v>
                </c:pt>
                <c:pt idx="5223">
                  <c:v>354.55599999999998</c:v>
                </c:pt>
                <c:pt idx="5224">
                  <c:v>354.65</c:v>
                </c:pt>
                <c:pt idx="5225">
                  <c:v>354.74400000000003</c:v>
                </c:pt>
                <c:pt idx="5226">
                  <c:v>354.83800000000002</c:v>
                </c:pt>
                <c:pt idx="5227">
                  <c:v>354.93099999999998</c:v>
                </c:pt>
                <c:pt idx="5228">
                  <c:v>355.02499999999998</c:v>
                </c:pt>
                <c:pt idx="5229">
                  <c:v>355.11900000000003</c:v>
                </c:pt>
                <c:pt idx="5230">
                  <c:v>355.21199999999999</c:v>
                </c:pt>
                <c:pt idx="5231">
                  <c:v>355.30599999999998</c:v>
                </c:pt>
                <c:pt idx="5232">
                  <c:v>355.4</c:v>
                </c:pt>
                <c:pt idx="5233">
                  <c:v>355.49299999999999</c:v>
                </c:pt>
                <c:pt idx="5234">
                  <c:v>355.58699999999999</c:v>
                </c:pt>
                <c:pt idx="5235">
                  <c:v>355.68</c:v>
                </c:pt>
                <c:pt idx="5236">
                  <c:v>355.774</c:v>
                </c:pt>
                <c:pt idx="5237">
                  <c:v>355.86700000000002</c:v>
                </c:pt>
                <c:pt idx="5238">
                  <c:v>355.96100000000001</c:v>
                </c:pt>
                <c:pt idx="5239">
                  <c:v>356.05399999999997</c:v>
                </c:pt>
                <c:pt idx="5240">
                  <c:v>356.14800000000002</c:v>
                </c:pt>
                <c:pt idx="5241">
                  <c:v>356.24099999999999</c:v>
                </c:pt>
                <c:pt idx="5242">
                  <c:v>356.33499999999998</c:v>
                </c:pt>
                <c:pt idx="5243">
                  <c:v>356.428</c:v>
                </c:pt>
                <c:pt idx="5244">
                  <c:v>356.52100000000002</c:v>
                </c:pt>
                <c:pt idx="5245">
                  <c:v>356.61500000000001</c:v>
                </c:pt>
                <c:pt idx="5246">
                  <c:v>356.70800000000003</c:v>
                </c:pt>
                <c:pt idx="5247">
                  <c:v>356.80099999999999</c:v>
                </c:pt>
                <c:pt idx="5248">
                  <c:v>356.89499999999998</c:v>
                </c:pt>
                <c:pt idx="5249">
                  <c:v>356.988</c:v>
                </c:pt>
                <c:pt idx="5250">
                  <c:v>357.08100000000002</c:v>
                </c:pt>
                <c:pt idx="5251">
                  <c:v>357.17500000000001</c:v>
                </c:pt>
                <c:pt idx="5252">
                  <c:v>357.26799999999997</c:v>
                </c:pt>
                <c:pt idx="5253">
                  <c:v>357.36099999999999</c:v>
                </c:pt>
                <c:pt idx="5254">
                  <c:v>357.45400000000001</c:v>
                </c:pt>
                <c:pt idx="5255">
                  <c:v>357.54700000000003</c:v>
                </c:pt>
                <c:pt idx="5256">
                  <c:v>357.64</c:v>
                </c:pt>
                <c:pt idx="5257">
                  <c:v>357.733</c:v>
                </c:pt>
                <c:pt idx="5258">
                  <c:v>357.827</c:v>
                </c:pt>
                <c:pt idx="5259">
                  <c:v>357.92</c:v>
                </c:pt>
                <c:pt idx="5260">
                  <c:v>358.01299999999998</c:v>
                </c:pt>
                <c:pt idx="5261">
                  <c:v>358.10599999999999</c:v>
                </c:pt>
                <c:pt idx="5262">
                  <c:v>358.19900000000001</c:v>
                </c:pt>
                <c:pt idx="5263">
                  <c:v>358.29199999999997</c:v>
                </c:pt>
                <c:pt idx="5264">
                  <c:v>358.38499999999999</c:v>
                </c:pt>
                <c:pt idx="5265">
                  <c:v>358.47800000000001</c:v>
                </c:pt>
                <c:pt idx="5266">
                  <c:v>358.57100000000003</c:v>
                </c:pt>
                <c:pt idx="5267">
                  <c:v>358.66399999999999</c:v>
                </c:pt>
                <c:pt idx="5268">
                  <c:v>358.75599999999997</c:v>
                </c:pt>
                <c:pt idx="5269">
                  <c:v>358.84899999999999</c:v>
                </c:pt>
                <c:pt idx="5270">
                  <c:v>358.94200000000001</c:v>
                </c:pt>
                <c:pt idx="5271">
                  <c:v>359.03500000000003</c:v>
                </c:pt>
                <c:pt idx="5272">
                  <c:v>359.12799999999999</c:v>
                </c:pt>
                <c:pt idx="5273">
                  <c:v>359.221</c:v>
                </c:pt>
                <c:pt idx="5274">
                  <c:v>359.31299999999999</c:v>
                </c:pt>
                <c:pt idx="5275">
                  <c:v>359.40600000000001</c:v>
                </c:pt>
                <c:pt idx="5276">
                  <c:v>359.49900000000002</c:v>
                </c:pt>
                <c:pt idx="5277">
                  <c:v>359.59100000000001</c:v>
                </c:pt>
                <c:pt idx="5278">
                  <c:v>359.68400000000003</c:v>
                </c:pt>
                <c:pt idx="5279">
                  <c:v>359.77699999999999</c:v>
                </c:pt>
                <c:pt idx="5280">
                  <c:v>359.86900000000003</c:v>
                </c:pt>
                <c:pt idx="5281">
                  <c:v>359.96199999999999</c:v>
                </c:pt>
                <c:pt idx="5282">
                  <c:v>360.05500000000001</c:v>
                </c:pt>
                <c:pt idx="5283">
                  <c:v>360.14699999999999</c:v>
                </c:pt>
                <c:pt idx="5284">
                  <c:v>360.24</c:v>
                </c:pt>
                <c:pt idx="5285">
                  <c:v>360.33199999999999</c:v>
                </c:pt>
                <c:pt idx="5286">
                  <c:v>360.42500000000001</c:v>
                </c:pt>
                <c:pt idx="5287">
                  <c:v>360.517</c:v>
                </c:pt>
                <c:pt idx="5288">
                  <c:v>360.61</c:v>
                </c:pt>
                <c:pt idx="5289">
                  <c:v>360.702</c:v>
                </c:pt>
                <c:pt idx="5290">
                  <c:v>360.79500000000002</c:v>
                </c:pt>
                <c:pt idx="5291">
                  <c:v>360.887</c:v>
                </c:pt>
                <c:pt idx="5292">
                  <c:v>360.98</c:v>
                </c:pt>
                <c:pt idx="5293">
                  <c:v>361.072</c:v>
                </c:pt>
                <c:pt idx="5294">
                  <c:v>361.16399999999999</c:v>
                </c:pt>
                <c:pt idx="5295">
                  <c:v>361.25700000000001</c:v>
                </c:pt>
                <c:pt idx="5296">
                  <c:v>361.34899999999999</c:v>
                </c:pt>
                <c:pt idx="5297">
                  <c:v>361.44099999999997</c:v>
                </c:pt>
                <c:pt idx="5298">
                  <c:v>361.53300000000002</c:v>
                </c:pt>
                <c:pt idx="5299">
                  <c:v>361.62599999999998</c:v>
                </c:pt>
                <c:pt idx="5300">
                  <c:v>361.71800000000002</c:v>
                </c:pt>
                <c:pt idx="5301">
                  <c:v>361.81</c:v>
                </c:pt>
                <c:pt idx="5302">
                  <c:v>361.90199999999999</c:v>
                </c:pt>
                <c:pt idx="5303">
                  <c:v>361.995</c:v>
                </c:pt>
                <c:pt idx="5304">
                  <c:v>362.08699999999999</c:v>
                </c:pt>
                <c:pt idx="5305">
                  <c:v>362.17899999999997</c:v>
                </c:pt>
                <c:pt idx="5306">
                  <c:v>362.27100000000002</c:v>
                </c:pt>
                <c:pt idx="5307">
                  <c:v>362.363</c:v>
                </c:pt>
                <c:pt idx="5308">
                  <c:v>362.45499999999998</c:v>
                </c:pt>
                <c:pt idx="5309">
                  <c:v>362.54700000000003</c:v>
                </c:pt>
                <c:pt idx="5310">
                  <c:v>362.63900000000001</c:v>
                </c:pt>
                <c:pt idx="5311">
                  <c:v>362.73099999999999</c:v>
                </c:pt>
                <c:pt idx="5312">
                  <c:v>362.82299999999998</c:v>
                </c:pt>
                <c:pt idx="5313">
                  <c:v>362.91500000000002</c:v>
                </c:pt>
                <c:pt idx="5314">
                  <c:v>363.00700000000001</c:v>
                </c:pt>
                <c:pt idx="5315">
                  <c:v>363.09899999999999</c:v>
                </c:pt>
                <c:pt idx="5316">
                  <c:v>363.19099999999997</c:v>
                </c:pt>
                <c:pt idx="5317">
                  <c:v>363.28300000000002</c:v>
                </c:pt>
                <c:pt idx="5318">
                  <c:v>363.375</c:v>
                </c:pt>
                <c:pt idx="5319">
                  <c:v>363.46600000000001</c:v>
                </c:pt>
                <c:pt idx="5320">
                  <c:v>363.55799999999999</c:v>
                </c:pt>
                <c:pt idx="5321">
                  <c:v>363.65</c:v>
                </c:pt>
                <c:pt idx="5322">
                  <c:v>363.74200000000002</c:v>
                </c:pt>
                <c:pt idx="5323">
                  <c:v>363.834</c:v>
                </c:pt>
                <c:pt idx="5324">
                  <c:v>363.92500000000001</c:v>
                </c:pt>
                <c:pt idx="5325">
                  <c:v>364.017</c:v>
                </c:pt>
                <c:pt idx="5326">
                  <c:v>364.10899999999998</c:v>
                </c:pt>
                <c:pt idx="5327">
                  <c:v>364.2</c:v>
                </c:pt>
                <c:pt idx="5328">
                  <c:v>364.29199999999997</c:v>
                </c:pt>
                <c:pt idx="5329">
                  <c:v>364.38400000000001</c:v>
                </c:pt>
                <c:pt idx="5330">
                  <c:v>364.47500000000002</c:v>
                </c:pt>
                <c:pt idx="5331">
                  <c:v>364.56700000000001</c:v>
                </c:pt>
                <c:pt idx="5332">
                  <c:v>364.65800000000002</c:v>
                </c:pt>
                <c:pt idx="5333">
                  <c:v>364.75</c:v>
                </c:pt>
                <c:pt idx="5334">
                  <c:v>364.84100000000001</c:v>
                </c:pt>
                <c:pt idx="5335">
                  <c:v>364.93299999999999</c:v>
                </c:pt>
                <c:pt idx="5336">
                  <c:v>365.02499999999998</c:v>
                </c:pt>
                <c:pt idx="5337">
                  <c:v>365.11599999999999</c:v>
                </c:pt>
                <c:pt idx="5338">
                  <c:v>365.20699999999999</c:v>
                </c:pt>
                <c:pt idx="5339">
                  <c:v>365.29899999999998</c:v>
                </c:pt>
                <c:pt idx="5340">
                  <c:v>365.39</c:v>
                </c:pt>
                <c:pt idx="5341">
                  <c:v>365.48200000000003</c:v>
                </c:pt>
                <c:pt idx="5342">
                  <c:v>365.57299999999998</c:v>
                </c:pt>
                <c:pt idx="5343">
                  <c:v>365.66399999999999</c:v>
                </c:pt>
                <c:pt idx="5344">
                  <c:v>365.75599999999997</c:v>
                </c:pt>
                <c:pt idx="5345">
                  <c:v>365.84699999999998</c:v>
                </c:pt>
                <c:pt idx="5346">
                  <c:v>365.93799999999999</c:v>
                </c:pt>
                <c:pt idx="5347">
                  <c:v>366.029</c:v>
                </c:pt>
                <c:pt idx="5348">
                  <c:v>366.12099999999998</c:v>
                </c:pt>
                <c:pt idx="5349">
                  <c:v>366.21199999999999</c:v>
                </c:pt>
                <c:pt idx="5350">
                  <c:v>366.303</c:v>
                </c:pt>
                <c:pt idx="5351">
                  <c:v>366.39400000000001</c:v>
                </c:pt>
                <c:pt idx="5352">
                  <c:v>366.48500000000001</c:v>
                </c:pt>
                <c:pt idx="5353">
                  <c:v>366.577</c:v>
                </c:pt>
                <c:pt idx="5354">
                  <c:v>366.66800000000001</c:v>
                </c:pt>
                <c:pt idx="5355">
                  <c:v>366.75900000000001</c:v>
                </c:pt>
                <c:pt idx="5356">
                  <c:v>366.85</c:v>
                </c:pt>
                <c:pt idx="5357">
                  <c:v>366.94099999999997</c:v>
                </c:pt>
                <c:pt idx="5358">
                  <c:v>367.03199999999998</c:v>
                </c:pt>
                <c:pt idx="5359">
                  <c:v>367.12299999999999</c:v>
                </c:pt>
                <c:pt idx="5360">
                  <c:v>367.214</c:v>
                </c:pt>
                <c:pt idx="5361">
                  <c:v>367.30500000000001</c:v>
                </c:pt>
                <c:pt idx="5362">
                  <c:v>367.39600000000002</c:v>
                </c:pt>
                <c:pt idx="5363">
                  <c:v>367.48700000000002</c:v>
                </c:pt>
                <c:pt idx="5364">
                  <c:v>367.57799999999997</c:v>
                </c:pt>
                <c:pt idx="5365">
                  <c:v>367.66899999999998</c:v>
                </c:pt>
                <c:pt idx="5366">
                  <c:v>367.75900000000001</c:v>
                </c:pt>
                <c:pt idx="5367">
                  <c:v>367.85</c:v>
                </c:pt>
                <c:pt idx="5368">
                  <c:v>367.94099999999997</c:v>
                </c:pt>
                <c:pt idx="5369">
                  <c:v>368.03199999999998</c:v>
                </c:pt>
                <c:pt idx="5370">
                  <c:v>368.12299999999999</c:v>
                </c:pt>
                <c:pt idx="5371">
                  <c:v>368.21300000000002</c:v>
                </c:pt>
                <c:pt idx="5372">
                  <c:v>368.30399999999997</c:v>
                </c:pt>
                <c:pt idx="5373">
                  <c:v>368.39499999999998</c:v>
                </c:pt>
                <c:pt idx="5374">
                  <c:v>368.48500000000001</c:v>
                </c:pt>
                <c:pt idx="5375">
                  <c:v>368.57600000000002</c:v>
                </c:pt>
                <c:pt idx="5376">
                  <c:v>368.66699999999997</c:v>
                </c:pt>
                <c:pt idx="5377">
                  <c:v>368.75700000000001</c:v>
                </c:pt>
                <c:pt idx="5378">
                  <c:v>368.84800000000001</c:v>
                </c:pt>
                <c:pt idx="5379">
                  <c:v>368.93900000000002</c:v>
                </c:pt>
                <c:pt idx="5380">
                  <c:v>369.029</c:v>
                </c:pt>
                <c:pt idx="5381">
                  <c:v>369.12</c:v>
                </c:pt>
                <c:pt idx="5382">
                  <c:v>369.21</c:v>
                </c:pt>
                <c:pt idx="5383">
                  <c:v>369.30099999999999</c:v>
                </c:pt>
                <c:pt idx="5384">
                  <c:v>369.39100000000002</c:v>
                </c:pt>
                <c:pt idx="5385">
                  <c:v>369.48200000000003</c:v>
                </c:pt>
                <c:pt idx="5386">
                  <c:v>369.572</c:v>
                </c:pt>
                <c:pt idx="5387">
                  <c:v>369.66300000000001</c:v>
                </c:pt>
                <c:pt idx="5388">
                  <c:v>369.75299999999999</c:v>
                </c:pt>
                <c:pt idx="5389">
                  <c:v>369.84300000000002</c:v>
                </c:pt>
                <c:pt idx="5390">
                  <c:v>369.93400000000003</c:v>
                </c:pt>
                <c:pt idx="5391">
                  <c:v>370.024</c:v>
                </c:pt>
                <c:pt idx="5392">
                  <c:v>370.11399999999998</c:v>
                </c:pt>
                <c:pt idx="5393">
                  <c:v>370.20499999999998</c:v>
                </c:pt>
                <c:pt idx="5394">
                  <c:v>370.29500000000002</c:v>
                </c:pt>
                <c:pt idx="5395">
                  <c:v>370.38499999999999</c:v>
                </c:pt>
                <c:pt idx="5396">
                  <c:v>370.476</c:v>
                </c:pt>
                <c:pt idx="5397">
                  <c:v>370.56599999999997</c:v>
                </c:pt>
                <c:pt idx="5398">
                  <c:v>370.65600000000001</c:v>
                </c:pt>
                <c:pt idx="5399">
                  <c:v>370.74599999999998</c:v>
                </c:pt>
                <c:pt idx="5400">
                  <c:v>370.83600000000001</c:v>
                </c:pt>
                <c:pt idx="5401">
                  <c:v>370.92599999999999</c:v>
                </c:pt>
                <c:pt idx="5402">
                  <c:v>371.01600000000002</c:v>
                </c:pt>
                <c:pt idx="5403">
                  <c:v>371.10700000000003</c:v>
                </c:pt>
                <c:pt idx="5404">
                  <c:v>371.197</c:v>
                </c:pt>
                <c:pt idx="5405">
                  <c:v>371.28699999999998</c:v>
                </c:pt>
                <c:pt idx="5406">
                  <c:v>371.37700000000001</c:v>
                </c:pt>
                <c:pt idx="5407">
                  <c:v>371.46699999999998</c:v>
                </c:pt>
                <c:pt idx="5408">
                  <c:v>371.55700000000002</c:v>
                </c:pt>
                <c:pt idx="5409">
                  <c:v>371.64699999999999</c:v>
                </c:pt>
                <c:pt idx="5410">
                  <c:v>371.73700000000002</c:v>
                </c:pt>
                <c:pt idx="5411">
                  <c:v>371.82600000000002</c:v>
                </c:pt>
                <c:pt idx="5412">
                  <c:v>371.916</c:v>
                </c:pt>
                <c:pt idx="5413">
                  <c:v>372.00599999999997</c:v>
                </c:pt>
                <c:pt idx="5414">
                  <c:v>372.096</c:v>
                </c:pt>
                <c:pt idx="5415">
                  <c:v>372.18599999999998</c:v>
                </c:pt>
                <c:pt idx="5416">
                  <c:v>372.27600000000001</c:v>
                </c:pt>
                <c:pt idx="5417">
                  <c:v>372.36599999999999</c:v>
                </c:pt>
                <c:pt idx="5418">
                  <c:v>372.45499999999998</c:v>
                </c:pt>
                <c:pt idx="5419">
                  <c:v>372.54500000000002</c:v>
                </c:pt>
                <c:pt idx="5420">
                  <c:v>372.63499999999999</c:v>
                </c:pt>
                <c:pt idx="5421">
                  <c:v>372.72500000000002</c:v>
                </c:pt>
                <c:pt idx="5422">
                  <c:v>372.81400000000002</c:v>
                </c:pt>
                <c:pt idx="5423">
                  <c:v>372.904</c:v>
                </c:pt>
                <c:pt idx="5424">
                  <c:v>372.99400000000003</c:v>
                </c:pt>
                <c:pt idx="5425">
                  <c:v>373.08300000000003</c:v>
                </c:pt>
                <c:pt idx="5426">
                  <c:v>373.173</c:v>
                </c:pt>
                <c:pt idx="5427">
                  <c:v>373.262</c:v>
                </c:pt>
                <c:pt idx="5428">
                  <c:v>373.35199999999998</c:v>
                </c:pt>
                <c:pt idx="5429">
                  <c:v>373.44099999999997</c:v>
                </c:pt>
                <c:pt idx="5430">
                  <c:v>373.53100000000001</c:v>
                </c:pt>
                <c:pt idx="5431">
                  <c:v>373.62</c:v>
                </c:pt>
                <c:pt idx="5432">
                  <c:v>373.71</c:v>
                </c:pt>
                <c:pt idx="5433">
                  <c:v>373.79899999999998</c:v>
                </c:pt>
                <c:pt idx="5434">
                  <c:v>373.88900000000001</c:v>
                </c:pt>
                <c:pt idx="5435">
                  <c:v>373.97800000000001</c:v>
                </c:pt>
                <c:pt idx="5436">
                  <c:v>374.06799999999998</c:v>
                </c:pt>
                <c:pt idx="5437">
                  <c:v>374.15699999999998</c:v>
                </c:pt>
                <c:pt idx="5438">
                  <c:v>374.24599999999998</c:v>
                </c:pt>
                <c:pt idx="5439">
                  <c:v>374.33600000000001</c:v>
                </c:pt>
                <c:pt idx="5440">
                  <c:v>374.42500000000001</c:v>
                </c:pt>
                <c:pt idx="5441">
                  <c:v>374.51400000000001</c:v>
                </c:pt>
                <c:pt idx="5442">
                  <c:v>374.60399999999998</c:v>
                </c:pt>
                <c:pt idx="5443">
                  <c:v>374.69299999999998</c:v>
                </c:pt>
                <c:pt idx="5444">
                  <c:v>374.78199999999998</c:v>
                </c:pt>
                <c:pt idx="5445">
                  <c:v>374.87099999999998</c:v>
                </c:pt>
                <c:pt idx="5446">
                  <c:v>374.96</c:v>
                </c:pt>
                <c:pt idx="5447">
                  <c:v>375.05</c:v>
                </c:pt>
                <c:pt idx="5448">
                  <c:v>375.13900000000001</c:v>
                </c:pt>
                <c:pt idx="5449">
                  <c:v>375.22800000000001</c:v>
                </c:pt>
                <c:pt idx="5450">
                  <c:v>375.31700000000001</c:v>
                </c:pt>
                <c:pt idx="5451">
                  <c:v>375.40600000000001</c:v>
                </c:pt>
                <c:pt idx="5452">
                  <c:v>375.495</c:v>
                </c:pt>
                <c:pt idx="5453">
                  <c:v>375.584</c:v>
                </c:pt>
                <c:pt idx="5454">
                  <c:v>375.673</c:v>
                </c:pt>
                <c:pt idx="5455">
                  <c:v>375.762</c:v>
                </c:pt>
                <c:pt idx="5456">
                  <c:v>375.851</c:v>
                </c:pt>
                <c:pt idx="5457">
                  <c:v>375.94</c:v>
                </c:pt>
                <c:pt idx="5458">
                  <c:v>376.029</c:v>
                </c:pt>
                <c:pt idx="5459">
                  <c:v>376.11799999999999</c:v>
                </c:pt>
                <c:pt idx="5460">
                  <c:v>376.20699999999999</c:v>
                </c:pt>
                <c:pt idx="5461">
                  <c:v>376.29599999999999</c:v>
                </c:pt>
                <c:pt idx="5462">
                  <c:v>376.38400000000001</c:v>
                </c:pt>
                <c:pt idx="5463">
                  <c:v>376.47300000000001</c:v>
                </c:pt>
                <c:pt idx="5464">
                  <c:v>376.56200000000001</c:v>
                </c:pt>
                <c:pt idx="5465">
                  <c:v>376.65100000000001</c:v>
                </c:pt>
                <c:pt idx="5466">
                  <c:v>376.74</c:v>
                </c:pt>
                <c:pt idx="5467">
                  <c:v>376.82799999999997</c:v>
                </c:pt>
                <c:pt idx="5468">
                  <c:v>376.91699999999997</c:v>
                </c:pt>
                <c:pt idx="5469">
                  <c:v>377.00599999999997</c:v>
                </c:pt>
                <c:pt idx="5470">
                  <c:v>377.09399999999999</c:v>
                </c:pt>
                <c:pt idx="5471">
                  <c:v>377.18299999999999</c:v>
                </c:pt>
                <c:pt idx="5472">
                  <c:v>377.27199999999999</c:v>
                </c:pt>
                <c:pt idx="5473">
                  <c:v>377.36</c:v>
                </c:pt>
                <c:pt idx="5474">
                  <c:v>377.44900000000001</c:v>
                </c:pt>
                <c:pt idx="5475">
                  <c:v>377.53699999999998</c:v>
                </c:pt>
                <c:pt idx="5476">
                  <c:v>377.62599999999998</c:v>
                </c:pt>
                <c:pt idx="5477">
                  <c:v>377.714</c:v>
                </c:pt>
                <c:pt idx="5478">
                  <c:v>377.803</c:v>
                </c:pt>
                <c:pt idx="5479">
                  <c:v>377.89100000000002</c:v>
                </c:pt>
                <c:pt idx="5480">
                  <c:v>377.98</c:v>
                </c:pt>
                <c:pt idx="5481">
                  <c:v>378.06799999999998</c:v>
                </c:pt>
                <c:pt idx="5482">
                  <c:v>378.15699999999998</c:v>
                </c:pt>
                <c:pt idx="5483">
                  <c:v>378.245</c:v>
                </c:pt>
                <c:pt idx="5484">
                  <c:v>378.33300000000003</c:v>
                </c:pt>
                <c:pt idx="5485">
                  <c:v>378.42200000000003</c:v>
                </c:pt>
                <c:pt idx="5486">
                  <c:v>378.51</c:v>
                </c:pt>
                <c:pt idx="5487">
                  <c:v>378.59899999999999</c:v>
                </c:pt>
                <c:pt idx="5488">
                  <c:v>378.68700000000001</c:v>
                </c:pt>
                <c:pt idx="5489">
                  <c:v>378.77499999999998</c:v>
                </c:pt>
                <c:pt idx="5490">
                  <c:v>378.863</c:v>
                </c:pt>
                <c:pt idx="5491">
                  <c:v>378.95100000000002</c:v>
                </c:pt>
                <c:pt idx="5492">
                  <c:v>379.04</c:v>
                </c:pt>
                <c:pt idx="5493">
                  <c:v>379.12799999999999</c:v>
                </c:pt>
                <c:pt idx="5494">
                  <c:v>379.21600000000001</c:v>
                </c:pt>
                <c:pt idx="5495">
                  <c:v>379.30399999999997</c:v>
                </c:pt>
                <c:pt idx="5496">
                  <c:v>379.392</c:v>
                </c:pt>
                <c:pt idx="5497">
                  <c:v>379.48</c:v>
                </c:pt>
                <c:pt idx="5498">
                  <c:v>379.56799999999998</c:v>
                </c:pt>
                <c:pt idx="5499">
                  <c:v>379.65699999999998</c:v>
                </c:pt>
                <c:pt idx="5500">
                  <c:v>379.745</c:v>
                </c:pt>
                <c:pt idx="5501">
                  <c:v>379.83300000000003</c:v>
                </c:pt>
                <c:pt idx="5502">
                  <c:v>379.92099999999999</c:v>
                </c:pt>
                <c:pt idx="5503">
                  <c:v>380.00900000000001</c:v>
                </c:pt>
                <c:pt idx="5504">
                  <c:v>380.096</c:v>
                </c:pt>
                <c:pt idx="5505">
                  <c:v>380.18400000000003</c:v>
                </c:pt>
                <c:pt idx="5506">
                  <c:v>380.27199999999999</c:v>
                </c:pt>
                <c:pt idx="5507">
                  <c:v>380.36</c:v>
                </c:pt>
                <c:pt idx="5508">
                  <c:v>380.44799999999998</c:v>
                </c:pt>
                <c:pt idx="5509">
                  <c:v>380.536</c:v>
                </c:pt>
                <c:pt idx="5510">
                  <c:v>380.62400000000002</c:v>
                </c:pt>
                <c:pt idx="5511">
                  <c:v>380.71100000000001</c:v>
                </c:pt>
                <c:pt idx="5512">
                  <c:v>380.79899999999998</c:v>
                </c:pt>
                <c:pt idx="5513">
                  <c:v>380.887</c:v>
                </c:pt>
                <c:pt idx="5514">
                  <c:v>380.97500000000002</c:v>
                </c:pt>
                <c:pt idx="5515">
                  <c:v>381.06200000000001</c:v>
                </c:pt>
                <c:pt idx="5516">
                  <c:v>381.15</c:v>
                </c:pt>
                <c:pt idx="5517">
                  <c:v>381.238</c:v>
                </c:pt>
                <c:pt idx="5518">
                  <c:v>381.32600000000002</c:v>
                </c:pt>
                <c:pt idx="5519">
                  <c:v>381.41300000000001</c:v>
                </c:pt>
                <c:pt idx="5520">
                  <c:v>381.50099999999998</c:v>
                </c:pt>
                <c:pt idx="5521">
                  <c:v>381.58800000000002</c:v>
                </c:pt>
                <c:pt idx="5522">
                  <c:v>381.67599999999999</c:v>
                </c:pt>
                <c:pt idx="5523">
                  <c:v>381.76299999999998</c:v>
                </c:pt>
                <c:pt idx="5524">
                  <c:v>381.851</c:v>
                </c:pt>
                <c:pt idx="5525">
                  <c:v>381.93799999999999</c:v>
                </c:pt>
                <c:pt idx="5526">
                  <c:v>382.02600000000001</c:v>
                </c:pt>
                <c:pt idx="5527">
                  <c:v>382.113</c:v>
                </c:pt>
                <c:pt idx="5528">
                  <c:v>382.20100000000002</c:v>
                </c:pt>
                <c:pt idx="5529">
                  <c:v>382.28800000000001</c:v>
                </c:pt>
                <c:pt idx="5530">
                  <c:v>382.37599999999998</c:v>
                </c:pt>
                <c:pt idx="5531">
                  <c:v>382.46300000000002</c:v>
                </c:pt>
                <c:pt idx="5532">
                  <c:v>382.55</c:v>
                </c:pt>
                <c:pt idx="5533">
                  <c:v>382.63799999999998</c:v>
                </c:pt>
                <c:pt idx="5534">
                  <c:v>382.72500000000002</c:v>
                </c:pt>
                <c:pt idx="5535">
                  <c:v>382.81200000000001</c:v>
                </c:pt>
                <c:pt idx="5536">
                  <c:v>382.899</c:v>
                </c:pt>
                <c:pt idx="5537">
                  <c:v>382.98700000000002</c:v>
                </c:pt>
                <c:pt idx="5538">
                  <c:v>383.07400000000001</c:v>
                </c:pt>
                <c:pt idx="5539">
                  <c:v>383.161</c:v>
                </c:pt>
                <c:pt idx="5540">
                  <c:v>383.24799999999999</c:v>
                </c:pt>
                <c:pt idx="5541">
                  <c:v>383.33499999999998</c:v>
                </c:pt>
                <c:pt idx="5542">
                  <c:v>383.42200000000003</c:v>
                </c:pt>
                <c:pt idx="5543">
                  <c:v>383.51</c:v>
                </c:pt>
                <c:pt idx="5544">
                  <c:v>383.59699999999998</c:v>
                </c:pt>
                <c:pt idx="5545">
                  <c:v>383.68400000000003</c:v>
                </c:pt>
                <c:pt idx="5546">
                  <c:v>383.77100000000002</c:v>
                </c:pt>
                <c:pt idx="5547">
                  <c:v>383.858</c:v>
                </c:pt>
                <c:pt idx="5548">
                  <c:v>383.94499999999999</c:v>
                </c:pt>
                <c:pt idx="5549">
                  <c:v>384.03199999999998</c:v>
                </c:pt>
                <c:pt idx="5550">
                  <c:v>384.11900000000003</c:v>
                </c:pt>
                <c:pt idx="5551">
                  <c:v>384.20600000000002</c:v>
                </c:pt>
                <c:pt idx="5552">
                  <c:v>384.29300000000001</c:v>
                </c:pt>
                <c:pt idx="5553">
                  <c:v>384.38</c:v>
                </c:pt>
                <c:pt idx="5554">
                  <c:v>384.46600000000001</c:v>
                </c:pt>
                <c:pt idx="5555">
                  <c:v>384.553</c:v>
                </c:pt>
                <c:pt idx="5556">
                  <c:v>384.64</c:v>
                </c:pt>
                <c:pt idx="5557">
                  <c:v>384.72699999999998</c:v>
                </c:pt>
                <c:pt idx="5558">
                  <c:v>384.81400000000002</c:v>
                </c:pt>
                <c:pt idx="5559">
                  <c:v>384.9</c:v>
                </c:pt>
                <c:pt idx="5560">
                  <c:v>384.98700000000002</c:v>
                </c:pt>
                <c:pt idx="5561">
                  <c:v>385.07400000000001</c:v>
                </c:pt>
                <c:pt idx="5562">
                  <c:v>385.161</c:v>
                </c:pt>
                <c:pt idx="5563">
                  <c:v>385.24700000000001</c:v>
                </c:pt>
                <c:pt idx="5564">
                  <c:v>385.334</c:v>
                </c:pt>
                <c:pt idx="5565">
                  <c:v>385.42099999999999</c:v>
                </c:pt>
                <c:pt idx="5566">
                  <c:v>385.50700000000001</c:v>
                </c:pt>
                <c:pt idx="5567">
                  <c:v>385.59399999999999</c:v>
                </c:pt>
                <c:pt idx="5568">
                  <c:v>385.68</c:v>
                </c:pt>
                <c:pt idx="5569">
                  <c:v>385.767</c:v>
                </c:pt>
                <c:pt idx="5570">
                  <c:v>385.85300000000001</c:v>
                </c:pt>
                <c:pt idx="5571">
                  <c:v>385.94</c:v>
                </c:pt>
                <c:pt idx="5572">
                  <c:v>386.02600000000001</c:v>
                </c:pt>
                <c:pt idx="5573">
                  <c:v>386.113</c:v>
                </c:pt>
                <c:pt idx="5574">
                  <c:v>386.19900000000001</c:v>
                </c:pt>
                <c:pt idx="5575">
                  <c:v>386.286</c:v>
                </c:pt>
                <c:pt idx="5576">
                  <c:v>386.37200000000001</c:v>
                </c:pt>
                <c:pt idx="5577">
                  <c:v>386.45800000000003</c:v>
                </c:pt>
                <c:pt idx="5578">
                  <c:v>386.54500000000002</c:v>
                </c:pt>
                <c:pt idx="5579">
                  <c:v>386.63099999999997</c:v>
                </c:pt>
                <c:pt idx="5580">
                  <c:v>386.71699999999998</c:v>
                </c:pt>
                <c:pt idx="5581">
                  <c:v>386.80399999999997</c:v>
                </c:pt>
                <c:pt idx="5582">
                  <c:v>386.89</c:v>
                </c:pt>
                <c:pt idx="5583">
                  <c:v>386.976</c:v>
                </c:pt>
                <c:pt idx="5584">
                  <c:v>387.06200000000001</c:v>
                </c:pt>
                <c:pt idx="5585">
                  <c:v>387.149</c:v>
                </c:pt>
                <c:pt idx="5586">
                  <c:v>387.23500000000001</c:v>
                </c:pt>
                <c:pt idx="5587">
                  <c:v>387.32100000000003</c:v>
                </c:pt>
                <c:pt idx="5588">
                  <c:v>387.40699999999998</c:v>
                </c:pt>
                <c:pt idx="5589">
                  <c:v>387.49299999999999</c:v>
                </c:pt>
                <c:pt idx="5590">
                  <c:v>387.57900000000001</c:v>
                </c:pt>
                <c:pt idx="5591">
                  <c:v>387.66500000000002</c:v>
                </c:pt>
                <c:pt idx="5592">
                  <c:v>387.75099999999998</c:v>
                </c:pt>
                <c:pt idx="5593">
                  <c:v>387.83800000000002</c:v>
                </c:pt>
                <c:pt idx="5594">
                  <c:v>387.923</c:v>
                </c:pt>
                <c:pt idx="5595">
                  <c:v>388.00900000000001</c:v>
                </c:pt>
                <c:pt idx="5596">
                  <c:v>388.09500000000003</c:v>
                </c:pt>
                <c:pt idx="5597">
                  <c:v>388.18099999999998</c:v>
                </c:pt>
                <c:pt idx="5598">
                  <c:v>388.267</c:v>
                </c:pt>
                <c:pt idx="5599">
                  <c:v>388.35300000000001</c:v>
                </c:pt>
                <c:pt idx="5600">
                  <c:v>388.43900000000002</c:v>
                </c:pt>
                <c:pt idx="5601">
                  <c:v>388.52499999999998</c:v>
                </c:pt>
                <c:pt idx="5602">
                  <c:v>388.61099999999999</c:v>
                </c:pt>
                <c:pt idx="5603">
                  <c:v>388.697</c:v>
                </c:pt>
                <c:pt idx="5604">
                  <c:v>388.78199999999998</c:v>
                </c:pt>
                <c:pt idx="5605">
                  <c:v>388.86799999999999</c:v>
                </c:pt>
                <c:pt idx="5606">
                  <c:v>388.95400000000001</c:v>
                </c:pt>
                <c:pt idx="5607">
                  <c:v>389.04</c:v>
                </c:pt>
                <c:pt idx="5608">
                  <c:v>389.125</c:v>
                </c:pt>
                <c:pt idx="5609">
                  <c:v>389.21100000000001</c:v>
                </c:pt>
                <c:pt idx="5610">
                  <c:v>389.29700000000003</c:v>
                </c:pt>
                <c:pt idx="5611">
                  <c:v>389.38200000000001</c:v>
                </c:pt>
                <c:pt idx="5612">
                  <c:v>389.46800000000002</c:v>
                </c:pt>
                <c:pt idx="5613">
                  <c:v>389.553</c:v>
                </c:pt>
                <c:pt idx="5614">
                  <c:v>389.63900000000001</c:v>
                </c:pt>
                <c:pt idx="5615">
                  <c:v>389.72500000000002</c:v>
                </c:pt>
                <c:pt idx="5616">
                  <c:v>389.81</c:v>
                </c:pt>
                <c:pt idx="5617">
                  <c:v>389.89600000000002</c:v>
                </c:pt>
                <c:pt idx="5618">
                  <c:v>389.98099999999999</c:v>
                </c:pt>
                <c:pt idx="5619">
                  <c:v>390.06599999999997</c:v>
                </c:pt>
                <c:pt idx="5620">
                  <c:v>390.15199999999999</c:v>
                </c:pt>
                <c:pt idx="5621">
                  <c:v>390.23700000000002</c:v>
                </c:pt>
                <c:pt idx="5622">
                  <c:v>390.32299999999998</c:v>
                </c:pt>
                <c:pt idx="5623">
                  <c:v>390.40800000000002</c:v>
                </c:pt>
                <c:pt idx="5624">
                  <c:v>390.49299999999999</c:v>
                </c:pt>
                <c:pt idx="5625">
                  <c:v>390.57900000000001</c:v>
                </c:pt>
                <c:pt idx="5626">
                  <c:v>390.66399999999999</c:v>
                </c:pt>
                <c:pt idx="5627">
                  <c:v>390.74900000000002</c:v>
                </c:pt>
                <c:pt idx="5628">
                  <c:v>390.83499999999998</c:v>
                </c:pt>
                <c:pt idx="5629">
                  <c:v>390.92</c:v>
                </c:pt>
                <c:pt idx="5630">
                  <c:v>391.005</c:v>
                </c:pt>
                <c:pt idx="5631">
                  <c:v>391.09</c:v>
                </c:pt>
                <c:pt idx="5632">
                  <c:v>391.17500000000001</c:v>
                </c:pt>
                <c:pt idx="5633">
                  <c:v>391.26100000000002</c:v>
                </c:pt>
                <c:pt idx="5634">
                  <c:v>391.346</c:v>
                </c:pt>
                <c:pt idx="5635">
                  <c:v>391.43099999999998</c:v>
                </c:pt>
                <c:pt idx="5636">
                  <c:v>391.51600000000002</c:v>
                </c:pt>
                <c:pt idx="5637">
                  <c:v>391.601</c:v>
                </c:pt>
                <c:pt idx="5638">
                  <c:v>391.68599999999998</c:v>
                </c:pt>
                <c:pt idx="5639">
                  <c:v>391.77100000000002</c:v>
                </c:pt>
                <c:pt idx="5640">
                  <c:v>391.85599999999999</c:v>
                </c:pt>
                <c:pt idx="5641">
                  <c:v>391.94099999999997</c:v>
                </c:pt>
                <c:pt idx="5642">
                  <c:v>392.02600000000001</c:v>
                </c:pt>
                <c:pt idx="5643">
                  <c:v>392.11099999999999</c:v>
                </c:pt>
                <c:pt idx="5644">
                  <c:v>392.19600000000003</c:v>
                </c:pt>
                <c:pt idx="5645">
                  <c:v>392.28100000000001</c:v>
                </c:pt>
                <c:pt idx="5646">
                  <c:v>392.36599999999999</c:v>
                </c:pt>
                <c:pt idx="5647">
                  <c:v>392.45100000000002</c:v>
                </c:pt>
                <c:pt idx="5648">
                  <c:v>392.53500000000003</c:v>
                </c:pt>
                <c:pt idx="5649">
                  <c:v>392.62</c:v>
                </c:pt>
                <c:pt idx="5650">
                  <c:v>392.70499999999998</c:v>
                </c:pt>
                <c:pt idx="5651">
                  <c:v>392.79</c:v>
                </c:pt>
                <c:pt idx="5652">
                  <c:v>392.87400000000002</c:v>
                </c:pt>
                <c:pt idx="5653">
                  <c:v>392.959</c:v>
                </c:pt>
                <c:pt idx="5654">
                  <c:v>393.04399999999998</c:v>
                </c:pt>
                <c:pt idx="5655">
                  <c:v>393.12799999999999</c:v>
                </c:pt>
                <c:pt idx="5656">
                  <c:v>393.21300000000002</c:v>
                </c:pt>
                <c:pt idx="5657">
                  <c:v>393.298</c:v>
                </c:pt>
                <c:pt idx="5658">
                  <c:v>393.38200000000001</c:v>
                </c:pt>
                <c:pt idx="5659">
                  <c:v>393.46699999999998</c:v>
                </c:pt>
                <c:pt idx="5660">
                  <c:v>393.55099999999999</c:v>
                </c:pt>
                <c:pt idx="5661">
                  <c:v>393.63600000000002</c:v>
                </c:pt>
                <c:pt idx="5662">
                  <c:v>393.721</c:v>
                </c:pt>
                <c:pt idx="5663">
                  <c:v>393.80500000000001</c:v>
                </c:pt>
                <c:pt idx="5664">
                  <c:v>393.89</c:v>
                </c:pt>
                <c:pt idx="5665">
                  <c:v>393.97399999999999</c:v>
                </c:pt>
                <c:pt idx="5666">
                  <c:v>394.05799999999999</c:v>
                </c:pt>
                <c:pt idx="5667">
                  <c:v>394.14299999999997</c:v>
                </c:pt>
                <c:pt idx="5668">
                  <c:v>394.22699999999998</c:v>
                </c:pt>
                <c:pt idx="5669">
                  <c:v>394.31200000000001</c:v>
                </c:pt>
                <c:pt idx="5670">
                  <c:v>394.39600000000002</c:v>
                </c:pt>
                <c:pt idx="5671">
                  <c:v>394.48</c:v>
                </c:pt>
                <c:pt idx="5672">
                  <c:v>394.56400000000002</c:v>
                </c:pt>
                <c:pt idx="5673">
                  <c:v>394.649</c:v>
                </c:pt>
                <c:pt idx="5674">
                  <c:v>394.733</c:v>
                </c:pt>
                <c:pt idx="5675">
                  <c:v>394.81700000000001</c:v>
                </c:pt>
                <c:pt idx="5676">
                  <c:v>394.90100000000001</c:v>
                </c:pt>
                <c:pt idx="5677">
                  <c:v>394.98599999999999</c:v>
                </c:pt>
                <c:pt idx="5678">
                  <c:v>395.07</c:v>
                </c:pt>
                <c:pt idx="5679">
                  <c:v>395.154</c:v>
                </c:pt>
                <c:pt idx="5680">
                  <c:v>395.238</c:v>
                </c:pt>
                <c:pt idx="5681">
                  <c:v>395.322</c:v>
                </c:pt>
                <c:pt idx="5682">
                  <c:v>395.40600000000001</c:v>
                </c:pt>
                <c:pt idx="5683">
                  <c:v>395.49</c:v>
                </c:pt>
                <c:pt idx="5684">
                  <c:v>395.57400000000001</c:v>
                </c:pt>
                <c:pt idx="5685">
                  <c:v>395.65800000000002</c:v>
                </c:pt>
                <c:pt idx="5686">
                  <c:v>395.74200000000002</c:v>
                </c:pt>
                <c:pt idx="5687">
                  <c:v>395.82600000000002</c:v>
                </c:pt>
                <c:pt idx="5688">
                  <c:v>395.91</c:v>
                </c:pt>
                <c:pt idx="5689">
                  <c:v>395.99400000000003</c:v>
                </c:pt>
                <c:pt idx="5690">
                  <c:v>396.07799999999997</c:v>
                </c:pt>
                <c:pt idx="5691">
                  <c:v>396.16199999999998</c:v>
                </c:pt>
                <c:pt idx="5692">
                  <c:v>396.24599999999998</c:v>
                </c:pt>
                <c:pt idx="5693">
                  <c:v>396.33</c:v>
                </c:pt>
                <c:pt idx="5694">
                  <c:v>396.41300000000001</c:v>
                </c:pt>
                <c:pt idx="5695">
                  <c:v>396.49700000000001</c:v>
                </c:pt>
                <c:pt idx="5696">
                  <c:v>396.58100000000002</c:v>
                </c:pt>
                <c:pt idx="5697">
                  <c:v>396.66500000000002</c:v>
                </c:pt>
                <c:pt idx="5698">
                  <c:v>396.74799999999999</c:v>
                </c:pt>
                <c:pt idx="5699">
                  <c:v>396.83199999999999</c:v>
                </c:pt>
                <c:pt idx="5700">
                  <c:v>396.916</c:v>
                </c:pt>
                <c:pt idx="5701">
                  <c:v>396.99900000000002</c:v>
                </c:pt>
                <c:pt idx="5702">
                  <c:v>397.08300000000003</c:v>
                </c:pt>
                <c:pt idx="5703">
                  <c:v>397.16699999999997</c:v>
                </c:pt>
                <c:pt idx="5704">
                  <c:v>397.25</c:v>
                </c:pt>
                <c:pt idx="5705">
                  <c:v>397.334</c:v>
                </c:pt>
                <c:pt idx="5706">
                  <c:v>397.41699999999997</c:v>
                </c:pt>
                <c:pt idx="5707">
                  <c:v>397.50099999999998</c:v>
                </c:pt>
                <c:pt idx="5708">
                  <c:v>397.584</c:v>
                </c:pt>
                <c:pt idx="5709">
                  <c:v>397.66800000000001</c:v>
                </c:pt>
                <c:pt idx="5710">
                  <c:v>397.75099999999998</c:v>
                </c:pt>
                <c:pt idx="5711">
                  <c:v>397.83499999999998</c:v>
                </c:pt>
                <c:pt idx="5712">
                  <c:v>397.91800000000001</c:v>
                </c:pt>
                <c:pt idx="5713">
                  <c:v>398.00200000000001</c:v>
                </c:pt>
                <c:pt idx="5714">
                  <c:v>398.08499999999998</c:v>
                </c:pt>
                <c:pt idx="5715">
                  <c:v>398.16800000000001</c:v>
                </c:pt>
                <c:pt idx="5716">
                  <c:v>398.25200000000001</c:v>
                </c:pt>
                <c:pt idx="5717">
                  <c:v>398.33499999999998</c:v>
                </c:pt>
                <c:pt idx="5718">
                  <c:v>398.41800000000001</c:v>
                </c:pt>
                <c:pt idx="5719">
                  <c:v>398.50099999999998</c:v>
                </c:pt>
                <c:pt idx="5720">
                  <c:v>398.58499999999998</c:v>
                </c:pt>
                <c:pt idx="5721">
                  <c:v>398.66800000000001</c:v>
                </c:pt>
                <c:pt idx="5722">
                  <c:v>398.75099999999998</c:v>
                </c:pt>
                <c:pt idx="5723">
                  <c:v>398.834</c:v>
                </c:pt>
                <c:pt idx="5724">
                  <c:v>398.91699999999997</c:v>
                </c:pt>
                <c:pt idx="5725">
                  <c:v>399</c:v>
                </c:pt>
                <c:pt idx="5726">
                  <c:v>399.084</c:v>
                </c:pt>
                <c:pt idx="5727">
                  <c:v>399.16699999999997</c:v>
                </c:pt>
                <c:pt idx="5728">
                  <c:v>399.25</c:v>
                </c:pt>
                <c:pt idx="5729">
                  <c:v>399.33300000000003</c:v>
                </c:pt>
                <c:pt idx="5730">
                  <c:v>399.416</c:v>
                </c:pt>
                <c:pt idx="5731">
                  <c:v>399.49900000000002</c:v>
                </c:pt>
                <c:pt idx="5732">
                  <c:v>399.58199999999999</c:v>
                </c:pt>
                <c:pt idx="5733">
                  <c:v>399.66500000000002</c:v>
                </c:pt>
                <c:pt idx="5734">
                  <c:v>399.74799999999999</c:v>
                </c:pt>
                <c:pt idx="5735">
                  <c:v>399.83100000000002</c:v>
                </c:pt>
                <c:pt idx="5736">
                  <c:v>399.91300000000001</c:v>
                </c:pt>
                <c:pt idx="5737">
                  <c:v>399.99599999999998</c:v>
                </c:pt>
                <c:pt idx="5738">
                  <c:v>400.07900000000001</c:v>
                </c:pt>
                <c:pt idx="5739">
                  <c:v>400.16199999999998</c:v>
                </c:pt>
                <c:pt idx="5740">
                  <c:v>400.245</c:v>
                </c:pt>
                <c:pt idx="5741">
                  <c:v>400.327</c:v>
                </c:pt>
                <c:pt idx="5742">
                  <c:v>400.41</c:v>
                </c:pt>
                <c:pt idx="5743">
                  <c:v>400.49299999999999</c:v>
                </c:pt>
                <c:pt idx="5744">
                  <c:v>400.57600000000002</c:v>
                </c:pt>
                <c:pt idx="5745">
                  <c:v>400.65800000000002</c:v>
                </c:pt>
                <c:pt idx="5746">
                  <c:v>400.74099999999999</c:v>
                </c:pt>
                <c:pt idx="5747">
                  <c:v>400.82400000000001</c:v>
                </c:pt>
                <c:pt idx="5748">
                  <c:v>400.90600000000001</c:v>
                </c:pt>
                <c:pt idx="5749">
                  <c:v>400.98899999999998</c:v>
                </c:pt>
                <c:pt idx="5750">
                  <c:v>401.07100000000003</c:v>
                </c:pt>
                <c:pt idx="5751">
                  <c:v>401.154</c:v>
                </c:pt>
                <c:pt idx="5752">
                  <c:v>401.23599999999999</c:v>
                </c:pt>
                <c:pt idx="5753">
                  <c:v>401.31900000000002</c:v>
                </c:pt>
                <c:pt idx="5754">
                  <c:v>401.40100000000001</c:v>
                </c:pt>
                <c:pt idx="5755">
                  <c:v>401.48399999999998</c:v>
                </c:pt>
                <c:pt idx="5756">
                  <c:v>401.56599999999997</c:v>
                </c:pt>
                <c:pt idx="5757">
                  <c:v>401.649</c:v>
                </c:pt>
                <c:pt idx="5758">
                  <c:v>401.73099999999999</c:v>
                </c:pt>
                <c:pt idx="5759">
                  <c:v>401.81299999999999</c:v>
                </c:pt>
                <c:pt idx="5760">
                  <c:v>401.89600000000002</c:v>
                </c:pt>
                <c:pt idx="5761">
                  <c:v>401.97800000000001</c:v>
                </c:pt>
                <c:pt idx="5762">
                  <c:v>402.06</c:v>
                </c:pt>
                <c:pt idx="5763">
                  <c:v>402.14299999999997</c:v>
                </c:pt>
                <c:pt idx="5764">
                  <c:v>402.22500000000002</c:v>
                </c:pt>
                <c:pt idx="5765">
                  <c:v>402.30700000000002</c:v>
                </c:pt>
                <c:pt idx="5766">
                  <c:v>402.38900000000001</c:v>
                </c:pt>
                <c:pt idx="5767">
                  <c:v>402.471</c:v>
                </c:pt>
                <c:pt idx="5768">
                  <c:v>402.55399999999997</c:v>
                </c:pt>
                <c:pt idx="5769">
                  <c:v>402.63600000000002</c:v>
                </c:pt>
                <c:pt idx="5770">
                  <c:v>402.71800000000002</c:v>
                </c:pt>
                <c:pt idx="5771">
                  <c:v>402.8</c:v>
                </c:pt>
                <c:pt idx="5772">
                  <c:v>402.88200000000001</c:v>
                </c:pt>
                <c:pt idx="5773">
                  <c:v>402.964</c:v>
                </c:pt>
                <c:pt idx="5774">
                  <c:v>403.04599999999999</c:v>
                </c:pt>
                <c:pt idx="5775">
                  <c:v>403.12799999999999</c:v>
                </c:pt>
                <c:pt idx="5776">
                  <c:v>403.21</c:v>
                </c:pt>
                <c:pt idx="5777">
                  <c:v>403.29199999999997</c:v>
                </c:pt>
                <c:pt idx="5778">
                  <c:v>403.37400000000002</c:v>
                </c:pt>
                <c:pt idx="5779">
                  <c:v>403.45600000000002</c:v>
                </c:pt>
                <c:pt idx="5780">
                  <c:v>403.53800000000001</c:v>
                </c:pt>
                <c:pt idx="5781">
                  <c:v>403.62</c:v>
                </c:pt>
                <c:pt idx="5782">
                  <c:v>403.70100000000002</c:v>
                </c:pt>
                <c:pt idx="5783">
                  <c:v>403.78300000000002</c:v>
                </c:pt>
                <c:pt idx="5784">
                  <c:v>403.86500000000001</c:v>
                </c:pt>
                <c:pt idx="5785">
                  <c:v>403.947</c:v>
                </c:pt>
                <c:pt idx="5786">
                  <c:v>404.029</c:v>
                </c:pt>
                <c:pt idx="5787">
                  <c:v>404.11</c:v>
                </c:pt>
                <c:pt idx="5788">
                  <c:v>404.19200000000001</c:v>
                </c:pt>
                <c:pt idx="5789">
                  <c:v>404.274</c:v>
                </c:pt>
                <c:pt idx="5790">
                  <c:v>404.35599999999999</c:v>
                </c:pt>
                <c:pt idx="5791">
                  <c:v>404.43700000000001</c:v>
                </c:pt>
                <c:pt idx="5792">
                  <c:v>404.51900000000001</c:v>
                </c:pt>
                <c:pt idx="5793">
                  <c:v>404.6</c:v>
                </c:pt>
                <c:pt idx="5794">
                  <c:v>404.68200000000002</c:v>
                </c:pt>
                <c:pt idx="5795">
                  <c:v>404.76299999999998</c:v>
                </c:pt>
                <c:pt idx="5796">
                  <c:v>404.84500000000003</c:v>
                </c:pt>
                <c:pt idx="5797">
                  <c:v>404.92700000000002</c:v>
                </c:pt>
                <c:pt idx="5798">
                  <c:v>405.00799999999998</c:v>
                </c:pt>
                <c:pt idx="5799">
                  <c:v>405.089</c:v>
                </c:pt>
                <c:pt idx="5800">
                  <c:v>405.17099999999999</c:v>
                </c:pt>
                <c:pt idx="5801">
                  <c:v>405.25200000000001</c:v>
                </c:pt>
                <c:pt idx="5802">
                  <c:v>405.334</c:v>
                </c:pt>
                <c:pt idx="5803">
                  <c:v>405.41500000000002</c:v>
                </c:pt>
                <c:pt idx="5804">
                  <c:v>405.49599999999998</c:v>
                </c:pt>
                <c:pt idx="5805">
                  <c:v>405.57799999999997</c:v>
                </c:pt>
                <c:pt idx="5806">
                  <c:v>405.65899999999999</c:v>
                </c:pt>
                <c:pt idx="5807">
                  <c:v>405.74</c:v>
                </c:pt>
                <c:pt idx="5808">
                  <c:v>405.822</c:v>
                </c:pt>
                <c:pt idx="5809">
                  <c:v>405.90300000000002</c:v>
                </c:pt>
                <c:pt idx="5810">
                  <c:v>405.98399999999998</c:v>
                </c:pt>
                <c:pt idx="5811">
                  <c:v>406.065</c:v>
                </c:pt>
                <c:pt idx="5812">
                  <c:v>406.14600000000002</c:v>
                </c:pt>
                <c:pt idx="5813">
                  <c:v>406.22800000000001</c:v>
                </c:pt>
                <c:pt idx="5814">
                  <c:v>406.30900000000003</c:v>
                </c:pt>
                <c:pt idx="5815">
                  <c:v>406.39</c:v>
                </c:pt>
                <c:pt idx="5816">
                  <c:v>406.471</c:v>
                </c:pt>
                <c:pt idx="5817">
                  <c:v>406.55200000000002</c:v>
                </c:pt>
                <c:pt idx="5818">
                  <c:v>406.63299999999998</c:v>
                </c:pt>
                <c:pt idx="5819">
                  <c:v>406.714</c:v>
                </c:pt>
                <c:pt idx="5820">
                  <c:v>406.79500000000002</c:v>
                </c:pt>
                <c:pt idx="5821">
                  <c:v>406.87599999999998</c:v>
                </c:pt>
                <c:pt idx="5822">
                  <c:v>406.95699999999999</c:v>
                </c:pt>
                <c:pt idx="5823">
                  <c:v>407.03800000000001</c:v>
                </c:pt>
                <c:pt idx="5824">
                  <c:v>407.11900000000003</c:v>
                </c:pt>
                <c:pt idx="5825">
                  <c:v>407.2</c:v>
                </c:pt>
                <c:pt idx="5826">
                  <c:v>407.28</c:v>
                </c:pt>
                <c:pt idx="5827">
                  <c:v>407.36099999999999</c:v>
                </c:pt>
                <c:pt idx="5828">
                  <c:v>407.44200000000001</c:v>
                </c:pt>
                <c:pt idx="5829">
                  <c:v>407.52300000000002</c:v>
                </c:pt>
                <c:pt idx="5830">
                  <c:v>407.60399999999998</c:v>
                </c:pt>
                <c:pt idx="5831">
                  <c:v>407.68400000000003</c:v>
                </c:pt>
                <c:pt idx="5832">
                  <c:v>407.76499999999999</c:v>
                </c:pt>
                <c:pt idx="5833">
                  <c:v>407.846</c:v>
                </c:pt>
                <c:pt idx="5834">
                  <c:v>407.92599999999999</c:v>
                </c:pt>
                <c:pt idx="5835">
                  <c:v>408.00700000000001</c:v>
                </c:pt>
                <c:pt idx="5836">
                  <c:v>408.08800000000002</c:v>
                </c:pt>
                <c:pt idx="5837">
                  <c:v>408.16800000000001</c:v>
                </c:pt>
                <c:pt idx="5838">
                  <c:v>408.24900000000002</c:v>
                </c:pt>
                <c:pt idx="5839">
                  <c:v>408.32900000000001</c:v>
                </c:pt>
                <c:pt idx="5840">
                  <c:v>408.41</c:v>
                </c:pt>
                <c:pt idx="5841">
                  <c:v>408.49099999999999</c:v>
                </c:pt>
                <c:pt idx="5842">
                  <c:v>408.57100000000003</c:v>
                </c:pt>
                <c:pt idx="5843">
                  <c:v>408.65100000000001</c:v>
                </c:pt>
                <c:pt idx="5844">
                  <c:v>408.73200000000003</c:v>
                </c:pt>
                <c:pt idx="5845">
                  <c:v>408.81200000000001</c:v>
                </c:pt>
                <c:pt idx="5846">
                  <c:v>408.89299999999997</c:v>
                </c:pt>
                <c:pt idx="5847">
                  <c:v>408.97300000000001</c:v>
                </c:pt>
                <c:pt idx="5848">
                  <c:v>409.053</c:v>
                </c:pt>
                <c:pt idx="5849">
                  <c:v>409.13400000000001</c:v>
                </c:pt>
                <c:pt idx="5850">
                  <c:v>409.214</c:v>
                </c:pt>
                <c:pt idx="5851">
                  <c:v>409.29399999999998</c:v>
                </c:pt>
                <c:pt idx="5852">
                  <c:v>409.375</c:v>
                </c:pt>
                <c:pt idx="5853">
                  <c:v>409.45499999999998</c:v>
                </c:pt>
                <c:pt idx="5854">
                  <c:v>409.53500000000003</c:v>
                </c:pt>
                <c:pt idx="5855">
                  <c:v>409.61500000000001</c:v>
                </c:pt>
                <c:pt idx="5856">
                  <c:v>409.69499999999999</c:v>
                </c:pt>
                <c:pt idx="5857">
                  <c:v>409.77600000000001</c:v>
                </c:pt>
                <c:pt idx="5858">
                  <c:v>409.85599999999999</c:v>
                </c:pt>
                <c:pt idx="5859">
                  <c:v>409.93599999999998</c:v>
                </c:pt>
                <c:pt idx="5860">
                  <c:v>410.01600000000002</c:v>
                </c:pt>
                <c:pt idx="5861">
                  <c:v>410.096</c:v>
                </c:pt>
                <c:pt idx="5862">
                  <c:v>410.17599999999999</c:v>
                </c:pt>
                <c:pt idx="5863">
                  <c:v>410.25599999999997</c:v>
                </c:pt>
                <c:pt idx="5864">
                  <c:v>410.33600000000001</c:v>
                </c:pt>
                <c:pt idx="5865">
                  <c:v>410.416</c:v>
                </c:pt>
                <c:pt idx="5866">
                  <c:v>410.49599999999998</c:v>
                </c:pt>
                <c:pt idx="5867">
                  <c:v>410.57600000000002</c:v>
                </c:pt>
                <c:pt idx="5868">
                  <c:v>410.65600000000001</c:v>
                </c:pt>
                <c:pt idx="5869">
                  <c:v>410.73599999999999</c:v>
                </c:pt>
                <c:pt idx="5870">
                  <c:v>410.815</c:v>
                </c:pt>
                <c:pt idx="5871">
                  <c:v>410.89499999999998</c:v>
                </c:pt>
                <c:pt idx="5872">
                  <c:v>410.97500000000002</c:v>
                </c:pt>
                <c:pt idx="5873">
                  <c:v>411.05500000000001</c:v>
                </c:pt>
                <c:pt idx="5874">
                  <c:v>411.13499999999999</c:v>
                </c:pt>
                <c:pt idx="5875">
                  <c:v>411.214</c:v>
                </c:pt>
                <c:pt idx="5876">
                  <c:v>411.29399999999998</c:v>
                </c:pt>
                <c:pt idx="5877">
                  <c:v>411.37400000000002</c:v>
                </c:pt>
                <c:pt idx="5878">
                  <c:v>411.45400000000001</c:v>
                </c:pt>
                <c:pt idx="5879">
                  <c:v>411.53300000000002</c:v>
                </c:pt>
                <c:pt idx="5880">
                  <c:v>411.613</c:v>
                </c:pt>
                <c:pt idx="5881">
                  <c:v>411.69200000000001</c:v>
                </c:pt>
                <c:pt idx="5882">
                  <c:v>411.77199999999999</c:v>
                </c:pt>
                <c:pt idx="5883">
                  <c:v>411.85199999999998</c:v>
                </c:pt>
                <c:pt idx="5884">
                  <c:v>411.93099999999998</c:v>
                </c:pt>
                <c:pt idx="5885">
                  <c:v>412.01100000000002</c:v>
                </c:pt>
                <c:pt idx="5886">
                  <c:v>412.09</c:v>
                </c:pt>
                <c:pt idx="5887">
                  <c:v>412.16899999999998</c:v>
                </c:pt>
                <c:pt idx="5888">
                  <c:v>412.24900000000002</c:v>
                </c:pt>
                <c:pt idx="5889">
                  <c:v>412.32799999999997</c:v>
                </c:pt>
                <c:pt idx="5890">
                  <c:v>412.40800000000002</c:v>
                </c:pt>
                <c:pt idx="5891">
                  <c:v>412.48700000000002</c:v>
                </c:pt>
                <c:pt idx="5892">
                  <c:v>412.56700000000001</c:v>
                </c:pt>
                <c:pt idx="5893">
                  <c:v>412.64600000000002</c:v>
                </c:pt>
                <c:pt idx="5894">
                  <c:v>412.72500000000002</c:v>
                </c:pt>
                <c:pt idx="5895">
                  <c:v>412.80399999999997</c:v>
                </c:pt>
                <c:pt idx="5896">
                  <c:v>412.88400000000001</c:v>
                </c:pt>
                <c:pt idx="5897">
                  <c:v>412.96300000000002</c:v>
                </c:pt>
                <c:pt idx="5898">
                  <c:v>413.04199999999997</c:v>
                </c:pt>
                <c:pt idx="5899">
                  <c:v>413.12099999999998</c:v>
                </c:pt>
                <c:pt idx="5900">
                  <c:v>413.20100000000002</c:v>
                </c:pt>
                <c:pt idx="5901">
                  <c:v>413.28</c:v>
                </c:pt>
                <c:pt idx="5902">
                  <c:v>413.35899999999998</c:v>
                </c:pt>
                <c:pt idx="5903">
                  <c:v>413.43799999999999</c:v>
                </c:pt>
                <c:pt idx="5904">
                  <c:v>413.517</c:v>
                </c:pt>
                <c:pt idx="5905">
                  <c:v>413.596</c:v>
                </c:pt>
                <c:pt idx="5906">
                  <c:v>413.67500000000001</c:v>
                </c:pt>
                <c:pt idx="5907">
                  <c:v>413.75400000000002</c:v>
                </c:pt>
                <c:pt idx="5908">
                  <c:v>413.83300000000003</c:v>
                </c:pt>
                <c:pt idx="5909">
                  <c:v>413.91199999999998</c:v>
                </c:pt>
                <c:pt idx="5910">
                  <c:v>413.99099999999999</c:v>
                </c:pt>
                <c:pt idx="5911">
                  <c:v>414.07</c:v>
                </c:pt>
                <c:pt idx="5912">
                  <c:v>414.149</c:v>
                </c:pt>
                <c:pt idx="5913">
                  <c:v>414.22800000000001</c:v>
                </c:pt>
                <c:pt idx="5914">
                  <c:v>414.30599999999998</c:v>
                </c:pt>
                <c:pt idx="5915">
                  <c:v>414.38499999999999</c:v>
                </c:pt>
                <c:pt idx="5916">
                  <c:v>414.464</c:v>
                </c:pt>
                <c:pt idx="5917">
                  <c:v>414.54300000000001</c:v>
                </c:pt>
                <c:pt idx="5918">
                  <c:v>414.62200000000001</c:v>
                </c:pt>
                <c:pt idx="5919">
                  <c:v>414.7</c:v>
                </c:pt>
                <c:pt idx="5920">
                  <c:v>414.779</c:v>
                </c:pt>
                <c:pt idx="5921">
                  <c:v>414.858</c:v>
                </c:pt>
                <c:pt idx="5922">
                  <c:v>414.93599999999998</c:v>
                </c:pt>
                <c:pt idx="5923">
                  <c:v>415.01499999999999</c:v>
                </c:pt>
                <c:pt idx="5924">
                  <c:v>415.09399999999999</c:v>
                </c:pt>
                <c:pt idx="5925">
                  <c:v>415.17200000000003</c:v>
                </c:pt>
                <c:pt idx="5926">
                  <c:v>415.25099999999998</c:v>
                </c:pt>
                <c:pt idx="5927">
                  <c:v>415.32900000000001</c:v>
                </c:pt>
                <c:pt idx="5928">
                  <c:v>415.40800000000002</c:v>
                </c:pt>
                <c:pt idx="5929">
                  <c:v>415.48599999999999</c:v>
                </c:pt>
                <c:pt idx="5930">
                  <c:v>415.565</c:v>
                </c:pt>
                <c:pt idx="5931">
                  <c:v>415.64299999999997</c:v>
                </c:pt>
                <c:pt idx="5932">
                  <c:v>415.72199999999998</c:v>
                </c:pt>
                <c:pt idx="5933">
                  <c:v>415.8</c:v>
                </c:pt>
                <c:pt idx="5934">
                  <c:v>415.87900000000002</c:v>
                </c:pt>
                <c:pt idx="5935">
                  <c:v>415.95699999999999</c:v>
                </c:pt>
                <c:pt idx="5936">
                  <c:v>416.03500000000003</c:v>
                </c:pt>
                <c:pt idx="5937">
                  <c:v>416.11399999999998</c:v>
                </c:pt>
                <c:pt idx="5938">
                  <c:v>416.19200000000001</c:v>
                </c:pt>
                <c:pt idx="5939">
                  <c:v>416.27</c:v>
                </c:pt>
                <c:pt idx="5940">
                  <c:v>416.34800000000001</c:v>
                </c:pt>
                <c:pt idx="5941">
                  <c:v>416.42700000000002</c:v>
                </c:pt>
                <c:pt idx="5942">
                  <c:v>416.505</c:v>
                </c:pt>
                <c:pt idx="5943">
                  <c:v>416.58300000000003</c:v>
                </c:pt>
                <c:pt idx="5944">
                  <c:v>416.661</c:v>
                </c:pt>
                <c:pt idx="5945">
                  <c:v>416.73899999999998</c:v>
                </c:pt>
                <c:pt idx="5946">
                  <c:v>416.81700000000001</c:v>
                </c:pt>
                <c:pt idx="5947">
                  <c:v>416.89499999999998</c:v>
                </c:pt>
                <c:pt idx="5948">
                  <c:v>416.97300000000001</c:v>
                </c:pt>
                <c:pt idx="5949">
                  <c:v>417.05200000000002</c:v>
                </c:pt>
                <c:pt idx="5950">
                  <c:v>417.13</c:v>
                </c:pt>
                <c:pt idx="5951">
                  <c:v>417.20800000000003</c:v>
                </c:pt>
                <c:pt idx="5952">
                  <c:v>417.286</c:v>
                </c:pt>
                <c:pt idx="5953">
                  <c:v>417.363</c:v>
                </c:pt>
                <c:pt idx="5954">
                  <c:v>417.44099999999997</c:v>
                </c:pt>
                <c:pt idx="5955">
                  <c:v>417.51900000000001</c:v>
                </c:pt>
                <c:pt idx="5956">
                  <c:v>417.59699999999998</c:v>
                </c:pt>
                <c:pt idx="5957">
                  <c:v>417.67500000000001</c:v>
                </c:pt>
                <c:pt idx="5958">
                  <c:v>417.75299999999999</c:v>
                </c:pt>
                <c:pt idx="5959">
                  <c:v>417.83100000000002</c:v>
                </c:pt>
                <c:pt idx="5960">
                  <c:v>417.90800000000002</c:v>
                </c:pt>
                <c:pt idx="5961">
                  <c:v>417.98599999999999</c:v>
                </c:pt>
                <c:pt idx="5962">
                  <c:v>418.06400000000002</c:v>
                </c:pt>
                <c:pt idx="5963">
                  <c:v>418.142</c:v>
                </c:pt>
                <c:pt idx="5964">
                  <c:v>418.21899999999999</c:v>
                </c:pt>
                <c:pt idx="5965">
                  <c:v>418.29700000000003</c:v>
                </c:pt>
                <c:pt idx="5966">
                  <c:v>418.375</c:v>
                </c:pt>
                <c:pt idx="5967">
                  <c:v>418.452</c:v>
                </c:pt>
                <c:pt idx="5968">
                  <c:v>418.53</c:v>
                </c:pt>
                <c:pt idx="5969">
                  <c:v>418.60700000000003</c:v>
                </c:pt>
                <c:pt idx="5970">
                  <c:v>418.685</c:v>
                </c:pt>
                <c:pt idx="5971">
                  <c:v>418.762</c:v>
                </c:pt>
                <c:pt idx="5972">
                  <c:v>418.84</c:v>
                </c:pt>
                <c:pt idx="5973">
                  <c:v>418.91699999999997</c:v>
                </c:pt>
                <c:pt idx="5974">
                  <c:v>418.995</c:v>
                </c:pt>
                <c:pt idx="5975">
                  <c:v>419.072</c:v>
                </c:pt>
                <c:pt idx="5976">
                  <c:v>419.15</c:v>
                </c:pt>
                <c:pt idx="5977">
                  <c:v>419.22699999999998</c:v>
                </c:pt>
                <c:pt idx="5978">
                  <c:v>419.30500000000001</c:v>
                </c:pt>
                <c:pt idx="5979">
                  <c:v>419.38200000000001</c:v>
                </c:pt>
                <c:pt idx="5980">
                  <c:v>419.459</c:v>
                </c:pt>
                <c:pt idx="5981">
                  <c:v>419.536</c:v>
                </c:pt>
                <c:pt idx="5982">
                  <c:v>419.61399999999998</c:v>
                </c:pt>
                <c:pt idx="5983">
                  <c:v>419.69099999999997</c:v>
                </c:pt>
                <c:pt idx="5984">
                  <c:v>419.76799999999997</c:v>
                </c:pt>
                <c:pt idx="5985">
                  <c:v>419.84500000000003</c:v>
                </c:pt>
                <c:pt idx="5986">
                  <c:v>419.923</c:v>
                </c:pt>
                <c:pt idx="5987">
                  <c:v>420</c:v>
                </c:pt>
                <c:pt idx="5988">
                  <c:v>420.077</c:v>
                </c:pt>
                <c:pt idx="5989">
                  <c:v>420.154</c:v>
                </c:pt>
                <c:pt idx="5990">
                  <c:v>420.23099999999999</c:v>
                </c:pt>
                <c:pt idx="5991">
                  <c:v>420.30799999999999</c:v>
                </c:pt>
                <c:pt idx="5992">
                  <c:v>420.38499999999999</c:v>
                </c:pt>
                <c:pt idx="5993">
                  <c:v>420.46199999999999</c:v>
                </c:pt>
                <c:pt idx="5994">
                  <c:v>420.53899999999999</c:v>
                </c:pt>
                <c:pt idx="5995">
                  <c:v>420.61599999999999</c:v>
                </c:pt>
                <c:pt idx="5996">
                  <c:v>420.69299999999998</c:v>
                </c:pt>
                <c:pt idx="5997">
                  <c:v>420.77</c:v>
                </c:pt>
                <c:pt idx="5998">
                  <c:v>420.84699999999998</c:v>
                </c:pt>
                <c:pt idx="5999">
                  <c:v>420.92399999999998</c:v>
                </c:pt>
                <c:pt idx="6000">
                  <c:v>421.00099999999998</c:v>
                </c:pt>
                <c:pt idx="6001">
                  <c:v>421.07799999999997</c:v>
                </c:pt>
                <c:pt idx="6002">
                  <c:v>421.154</c:v>
                </c:pt>
                <c:pt idx="6003">
                  <c:v>421.23099999999999</c:v>
                </c:pt>
                <c:pt idx="6004">
                  <c:v>421.30799999999999</c:v>
                </c:pt>
                <c:pt idx="6005">
                  <c:v>421.38499999999999</c:v>
                </c:pt>
                <c:pt idx="6006">
                  <c:v>421.46100000000001</c:v>
                </c:pt>
                <c:pt idx="6007">
                  <c:v>421.53800000000001</c:v>
                </c:pt>
                <c:pt idx="6008">
                  <c:v>421.61500000000001</c:v>
                </c:pt>
                <c:pt idx="6009">
                  <c:v>421.69099999999997</c:v>
                </c:pt>
                <c:pt idx="6010">
                  <c:v>421.76799999999997</c:v>
                </c:pt>
                <c:pt idx="6011">
                  <c:v>421.84500000000003</c:v>
                </c:pt>
                <c:pt idx="6012">
                  <c:v>421.92099999999999</c:v>
                </c:pt>
                <c:pt idx="6013">
                  <c:v>421.99799999999999</c:v>
                </c:pt>
                <c:pt idx="6014">
                  <c:v>422.07400000000001</c:v>
                </c:pt>
                <c:pt idx="6015">
                  <c:v>422.15100000000001</c:v>
                </c:pt>
                <c:pt idx="6016">
                  <c:v>422.22699999999998</c:v>
                </c:pt>
                <c:pt idx="6017">
                  <c:v>422.30399999999997</c:v>
                </c:pt>
                <c:pt idx="6018">
                  <c:v>422.38</c:v>
                </c:pt>
                <c:pt idx="6019">
                  <c:v>422.45600000000002</c:v>
                </c:pt>
                <c:pt idx="6020">
                  <c:v>422.53300000000002</c:v>
                </c:pt>
                <c:pt idx="6021">
                  <c:v>422.60899999999998</c:v>
                </c:pt>
                <c:pt idx="6022">
                  <c:v>422.68599999999998</c:v>
                </c:pt>
                <c:pt idx="6023">
                  <c:v>422.762</c:v>
                </c:pt>
                <c:pt idx="6024">
                  <c:v>422.83800000000002</c:v>
                </c:pt>
                <c:pt idx="6025">
                  <c:v>422.91399999999999</c:v>
                </c:pt>
                <c:pt idx="6026">
                  <c:v>422.99099999999999</c:v>
                </c:pt>
                <c:pt idx="6027">
                  <c:v>423.06700000000001</c:v>
                </c:pt>
                <c:pt idx="6028">
                  <c:v>423.14299999999997</c:v>
                </c:pt>
                <c:pt idx="6029">
                  <c:v>423.21899999999999</c:v>
                </c:pt>
                <c:pt idx="6030">
                  <c:v>423.29500000000002</c:v>
                </c:pt>
                <c:pt idx="6031">
                  <c:v>423.37200000000001</c:v>
                </c:pt>
                <c:pt idx="6032">
                  <c:v>423.44799999999998</c:v>
                </c:pt>
                <c:pt idx="6033">
                  <c:v>423.524</c:v>
                </c:pt>
                <c:pt idx="6034">
                  <c:v>423.6</c:v>
                </c:pt>
                <c:pt idx="6035">
                  <c:v>423.67599999999999</c:v>
                </c:pt>
                <c:pt idx="6036">
                  <c:v>423.75200000000001</c:v>
                </c:pt>
                <c:pt idx="6037">
                  <c:v>423.82799999999997</c:v>
                </c:pt>
                <c:pt idx="6038">
                  <c:v>423.904</c:v>
                </c:pt>
                <c:pt idx="6039">
                  <c:v>423.98</c:v>
                </c:pt>
                <c:pt idx="6040">
                  <c:v>424.05599999999998</c:v>
                </c:pt>
                <c:pt idx="6041">
                  <c:v>424.13200000000001</c:v>
                </c:pt>
                <c:pt idx="6042">
                  <c:v>424.20699999999999</c:v>
                </c:pt>
                <c:pt idx="6043">
                  <c:v>424.28300000000002</c:v>
                </c:pt>
                <c:pt idx="6044">
                  <c:v>424.35899999999998</c:v>
                </c:pt>
                <c:pt idx="6045">
                  <c:v>424.435</c:v>
                </c:pt>
                <c:pt idx="6046">
                  <c:v>424.51100000000002</c:v>
                </c:pt>
                <c:pt idx="6047">
                  <c:v>424.58600000000001</c:v>
                </c:pt>
                <c:pt idx="6048">
                  <c:v>424.66199999999998</c:v>
                </c:pt>
                <c:pt idx="6049">
                  <c:v>424.738</c:v>
                </c:pt>
                <c:pt idx="6050">
                  <c:v>424.81400000000002</c:v>
                </c:pt>
                <c:pt idx="6051">
                  <c:v>424.88900000000001</c:v>
                </c:pt>
                <c:pt idx="6052">
                  <c:v>424.96499999999997</c:v>
                </c:pt>
                <c:pt idx="6053">
                  <c:v>425.04</c:v>
                </c:pt>
                <c:pt idx="6054">
                  <c:v>425.11599999999999</c:v>
                </c:pt>
                <c:pt idx="6055">
                  <c:v>425.19200000000001</c:v>
                </c:pt>
                <c:pt idx="6056">
                  <c:v>425.267</c:v>
                </c:pt>
                <c:pt idx="6057">
                  <c:v>425.34300000000002</c:v>
                </c:pt>
                <c:pt idx="6058">
                  <c:v>425.41800000000001</c:v>
                </c:pt>
                <c:pt idx="6059">
                  <c:v>425.49400000000003</c:v>
                </c:pt>
                <c:pt idx="6060">
                  <c:v>425.56900000000002</c:v>
                </c:pt>
                <c:pt idx="6061">
                  <c:v>425.64400000000001</c:v>
                </c:pt>
                <c:pt idx="6062">
                  <c:v>425.72</c:v>
                </c:pt>
                <c:pt idx="6063">
                  <c:v>425.79500000000002</c:v>
                </c:pt>
                <c:pt idx="6064">
                  <c:v>425.87099999999998</c:v>
                </c:pt>
                <c:pt idx="6065">
                  <c:v>425.94600000000003</c:v>
                </c:pt>
                <c:pt idx="6066">
                  <c:v>426.02100000000002</c:v>
                </c:pt>
                <c:pt idx="6067">
                  <c:v>426.09699999999998</c:v>
                </c:pt>
                <c:pt idx="6068">
                  <c:v>426.17200000000003</c:v>
                </c:pt>
                <c:pt idx="6069">
                  <c:v>426.24700000000001</c:v>
                </c:pt>
                <c:pt idx="6070">
                  <c:v>426.322</c:v>
                </c:pt>
                <c:pt idx="6071">
                  <c:v>426.39699999999999</c:v>
                </c:pt>
                <c:pt idx="6072">
                  <c:v>426.47300000000001</c:v>
                </c:pt>
                <c:pt idx="6073">
                  <c:v>426.548</c:v>
                </c:pt>
                <c:pt idx="6074">
                  <c:v>426.62299999999999</c:v>
                </c:pt>
                <c:pt idx="6075">
                  <c:v>426.69799999999998</c:v>
                </c:pt>
                <c:pt idx="6076">
                  <c:v>426.77300000000002</c:v>
                </c:pt>
                <c:pt idx="6077">
                  <c:v>426.84800000000001</c:v>
                </c:pt>
                <c:pt idx="6078">
                  <c:v>426.923</c:v>
                </c:pt>
                <c:pt idx="6079">
                  <c:v>426.99799999999999</c:v>
                </c:pt>
                <c:pt idx="6080">
                  <c:v>427.07299999999998</c:v>
                </c:pt>
                <c:pt idx="6081">
                  <c:v>427.14800000000002</c:v>
                </c:pt>
                <c:pt idx="6082">
                  <c:v>427.22300000000001</c:v>
                </c:pt>
                <c:pt idx="6083">
                  <c:v>427.298</c:v>
                </c:pt>
                <c:pt idx="6084">
                  <c:v>427.37299999999999</c:v>
                </c:pt>
                <c:pt idx="6085">
                  <c:v>427.44799999999998</c:v>
                </c:pt>
                <c:pt idx="6086">
                  <c:v>427.52199999999999</c:v>
                </c:pt>
                <c:pt idx="6087">
                  <c:v>427.59699999999998</c:v>
                </c:pt>
                <c:pt idx="6088">
                  <c:v>427.67200000000003</c:v>
                </c:pt>
                <c:pt idx="6089">
                  <c:v>427.74700000000001</c:v>
                </c:pt>
                <c:pt idx="6090">
                  <c:v>427.822</c:v>
                </c:pt>
                <c:pt idx="6091">
                  <c:v>427.89600000000002</c:v>
                </c:pt>
                <c:pt idx="6092">
                  <c:v>427.971</c:v>
                </c:pt>
                <c:pt idx="6093">
                  <c:v>428.04599999999999</c:v>
                </c:pt>
                <c:pt idx="6094">
                  <c:v>428.12</c:v>
                </c:pt>
                <c:pt idx="6095">
                  <c:v>428.19499999999999</c:v>
                </c:pt>
                <c:pt idx="6096">
                  <c:v>428.26900000000001</c:v>
                </c:pt>
                <c:pt idx="6097">
                  <c:v>428.34399999999999</c:v>
                </c:pt>
                <c:pt idx="6098">
                  <c:v>428.41899999999998</c:v>
                </c:pt>
                <c:pt idx="6099">
                  <c:v>428.49299999999999</c:v>
                </c:pt>
                <c:pt idx="6100">
                  <c:v>428.56799999999998</c:v>
                </c:pt>
                <c:pt idx="6101">
                  <c:v>428.642</c:v>
                </c:pt>
                <c:pt idx="6102">
                  <c:v>428.71699999999998</c:v>
                </c:pt>
                <c:pt idx="6103">
                  <c:v>428.791</c:v>
                </c:pt>
                <c:pt idx="6104">
                  <c:v>428.86500000000001</c:v>
                </c:pt>
                <c:pt idx="6105">
                  <c:v>428.94</c:v>
                </c:pt>
                <c:pt idx="6106">
                  <c:v>429.01400000000001</c:v>
                </c:pt>
                <c:pt idx="6107">
                  <c:v>429.08800000000002</c:v>
                </c:pt>
                <c:pt idx="6108">
                  <c:v>429.16300000000001</c:v>
                </c:pt>
                <c:pt idx="6109">
                  <c:v>429.23700000000002</c:v>
                </c:pt>
                <c:pt idx="6110">
                  <c:v>429.31099999999998</c:v>
                </c:pt>
                <c:pt idx="6111">
                  <c:v>429.38600000000002</c:v>
                </c:pt>
                <c:pt idx="6112">
                  <c:v>429.46</c:v>
                </c:pt>
                <c:pt idx="6113">
                  <c:v>429.53399999999999</c:v>
                </c:pt>
                <c:pt idx="6114">
                  <c:v>429.608</c:v>
                </c:pt>
                <c:pt idx="6115">
                  <c:v>429.68200000000002</c:v>
                </c:pt>
                <c:pt idx="6116">
                  <c:v>429.75599999999997</c:v>
                </c:pt>
                <c:pt idx="6117">
                  <c:v>429.83100000000002</c:v>
                </c:pt>
                <c:pt idx="6118">
                  <c:v>429.90499999999997</c:v>
                </c:pt>
                <c:pt idx="6119">
                  <c:v>429.97899999999998</c:v>
                </c:pt>
                <c:pt idx="6120">
                  <c:v>430.053</c:v>
                </c:pt>
                <c:pt idx="6121">
                  <c:v>430.12700000000001</c:v>
                </c:pt>
                <c:pt idx="6122">
                  <c:v>430.20100000000002</c:v>
                </c:pt>
                <c:pt idx="6123">
                  <c:v>430.27499999999998</c:v>
                </c:pt>
                <c:pt idx="6124">
                  <c:v>430.34899999999999</c:v>
                </c:pt>
                <c:pt idx="6125">
                  <c:v>430.42200000000003</c:v>
                </c:pt>
                <c:pt idx="6126">
                  <c:v>430.49599999999998</c:v>
                </c:pt>
                <c:pt idx="6127">
                  <c:v>430.57</c:v>
                </c:pt>
                <c:pt idx="6128">
                  <c:v>430.64400000000001</c:v>
                </c:pt>
                <c:pt idx="6129">
                  <c:v>430.71800000000002</c:v>
                </c:pt>
                <c:pt idx="6130">
                  <c:v>430.79199999999997</c:v>
                </c:pt>
                <c:pt idx="6131">
                  <c:v>430.86500000000001</c:v>
                </c:pt>
                <c:pt idx="6132">
                  <c:v>430.93900000000002</c:v>
                </c:pt>
                <c:pt idx="6133">
                  <c:v>431.01299999999998</c:v>
                </c:pt>
                <c:pt idx="6134">
                  <c:v>431.08699999999999</c:v>
                </c:pt>
                <c:pt idx="6135">
                  <c:v>431.16</c:v>
                </c:pt>
                <c:pt idx="6136">
                  <c:v>431.23399999999998</c:v>
                </c:pt>
                <c:pt idx="6137">
                  <c:v>431.30700000000002</c:v>
                </c:pt>
                <c:pt idx="6138">
                  <c:v>431.38099999999997</c:v>
                </c:pt>
                <c:pt idx="6139">
                  <c:v>431.45499999999998</c:v>
                </c:pt>
                <c:pt idx="6140">
                  <c:v>431.52800000000002</c:v>
                </c:pt>
                <c:pt idx="6141">
                  <c:v>431.60199999999998</c:v>
                </c:pt>
                <c:pt idx="6142">
                  <c:v>431.67500000000001</c:v>
                </c:pt>
                <c:pt idx="6143">
                  <c:v>431.74900000000002</c:v>
                </c:pt>
                <c:pt idx="6144">
                  <c:v>431.822</c:v>
                </c:pt>
                <c:pt idx="6145">
                  <c:v>431.89600000000002</c:v>
                </c:pt>
                <c:pt idx="6146">
                  <c:v>431.96899999999999</c:v>
                </c:pt>
                <c:pt idx="6147">
                  <c:v>432.04199999999997</c:v>
                </c:pt>
                <c:pt idx="6148">
                  <c:v>432.11599999999999</c:v>
                </c:pt>
                <c:pt idx="6149">
                  <c:v>432.18900000000002</c:v>
                </c:pt>
                <c:pt idx="6150">
                  <c:v>432.262</c:v>
                </c:pt>
                <c:pt idx="6151">
                  <c:v>432.33600000000001</c:v>
                </c:pt>
                <c:pt idx="6152">
                  <c:v>432.40899999999999</c:v>
                </c:pt>
                <c:pt idx="6153">
                  <c:v>432.48200000000003</c:v>
                </c:pt>
                <c:pt idx="6154">
                  <c:v>432.55500000000001</c:v>
                </c:pt>
                <c:pt idx="6155">
                  <c:v>432.62900000000002</c:v>
                </c:pt>
                <c:pt idx="6156">
                  <c:v>432.702</c:v>
                </c:pt>
                <c:pt idx="6157">
                  <c:v>432.77499999999998</c:v>
                </c:pt>
                <c:pt idx="6158">
                  <c:v>432.84800000000001</c:v>
                </c:pt>
                <c:pt idx="6159">
                  <c:v>432.92099999999999</c:v>
                </c:pt>
                <c:pt idx="6160">
                  <c:v>432.99400000000003</c:v>
                </c:pt>
                <c:pt idx="6161">
                  <c:v>433.06700000000001</c:v>
                </c:pt>
                <c:pt idx="6162">
                  <c:v>433.14</c:v>
                </c:pt>
                <c:pt idx="6163">
                  <c:v>433.21300000000002</c:v>
                </c:pt>
                <c:pt idx="6164">
                  <c:v>433.286</c:v>
                </c:pt>
                <c:pt idx="6165">
                  <c:v>433.35899999999998</c:v>
                </c:pt>
                <c:pt idx="6166">
                  <c:v>433.43200000000002</c:v>
                </c:pt>
                <c:pt idx="6167">
                  <c:v>433.505</c:v>
                </c:pt>
                <c:pt idx="6168">
                  <c:v>433.57799999999997</c:v>
                </c:pt>
                <c:pt idx="6169">
                  <c:v>433.65100000000001</c:v>
                </c:pt>
                <c:pt idx="6170">
                  <c:v>433.72399999999999</c:v>
                </c:pt>
                <c:pt idx="6171">
                  <c:v>433.79599999999999</c:v>
                </c:pt>
                <c:pt idx="6172">
                  <c:v>433.86900000000003</c:v>
                </c:pt>
                <c:pt idx="6173">
                  <c:v>433.94200000000001</c:v>
                </c:pt>
                <c:pt idx="6174">
                  <c:v>434.01499999999999</c:v>
                </c:pt>
                <c:pt idx="6175">
                  <c:v>434.08699999999999</c:v>
                </c:pt>
                <c:pt idx="6176">
                  <c:v>434.16</c:v>
                </c:pt>
                <c:pt idx="6177">
                  <c:v>434.233</c:v>
                </c:pt>
                <c:pt idx="6178">
                  <c:v>434.30500000000001</c:v>
                </c:pt>
                <c:pt idx="6179">
                  <c:v>434.37799999999999</c:v>
                </c:pt>
                <c:pt idx="6180">
                  <c:v>434.45100000000002</c:v>
                </c:pt>
                <c:pt idx="6181">
                  <c:v>434.52300000000002</c:v>
                </c:pt>
                <c:pt idx="6182">
                  <c:v>434.596</c:v>
                </c:pt>
                <c:pt idx="6183">
                  <c:v>434.66800000000001</c:v>
                </c:pt>
                <c:pt idx="6184">
                  <c:v>434.74099999999999</c:v>
                </c:pt>
                <c:pt idx="6185">
                  <c:v>434.81299999999999</c:v>
                </c:pt>
                <c:pt idx="6186">
                  <c:v>434.88600000000002</c:v>
                </c:pt>
                <c:pt idx="6187">
                  <c:v>434.95800000000003</c:v>
                </c:pt>
                <c:pt idx="6188">
                  <c:v>435.03</c:v>
                </c:pt>
                <c:pt idx="6189">
                  <c:v>435.10300000000001</c:v>
                </c:pt>
                <c:pt idx="6190">
                  <c:v>435.17500000000001</c:v>
                </c:pt>
                <c:pt idx="6191">
                  <c:v>435.24700000000001</c:v>
                </c:pt>
                <c:pt idx="6192">
                  <c:v>435.32</c:v>
                </c:pt>
                <c:pt idx="6193">
                  <c:v>435.392</c:v>
                </c:pt>
                <c:pt idx="6194">
                  <c:v>435.464</c:v>
                </c:pt>
                <c:pt idx="6195">
                  <c:v>435.536</c:v>
                </c:pt>
                <c:pt idx="6196">
                  <c:v>435.60899999999998</c:v>
                </c:pt>
                <c:pt idx="6197">
                  <c:v>435.68099999999998</c:v>
                </c:pt>
                <c:pt idx="6198">
                  <c:v>435.75299999999999</c:v>
                </c:pt>
                <c:pt idx="6199">
                  <c:v>435.82499999999999</c:v>
                </c:pt>
                <c:pt idx="6200">
                  <c:v>435.89699999999999</c:v>
                </c:pt>
                <c:pt idx="6201">
                  <c:v>435.96899999999999</c:v>
                </c:pt>
                <c:pt idx="6202">
                  <c:v>436.04199999999997</c:v>
                </c:pt>
                <c:pt idx="6203">
                  <c:v>436.11399999999998</c:v>
                </c:pt>
                <c:pt idx="6204">
                  <c:v>436.18599999999998</c:v>
                </c:pt>
                <c:pt idx="6205">
                  <c:v>436.25799999999998</c:v>
                </c:pt>
                <c:pt idx="6206">
                  <c:v>436.33</c:v>
                </c:pt>
                <c:pt idx="6207">
                  <c:v>436.40100000000001</c:v>
                </c:pt>
                <c:pt idx="6208">
                  <c:v>436.47300000000001</c:v>
                </c:pt>
                <c:pt idx="6209">
                  <c:v>436.54500000000002</c:v>
                </c:pt>
                <c:pt idx="6210">
                  <c:v>436.61700000000002</c:v>
                </c:pt>
                <c:pt idx="6211">
                  <c:v>436.68900000000002</c:v>
                </c:pt>
                <c:pt idx="6212">
                  <c:v>436.76100000000002</c:v>
                </c:pt>
                <c:pt idx="6213">
                  <c:v>436.83300000000003</c:v>
                </c:pt>
                <c:pt idx="6214">
                  <c:v>436.904</c:v>
                </c:pt>
                <c:pt idx="6215">
                  <c:v>436.976</c:v>
                </c:pt>
                <c:pt idx="6216">
                  <c:v>437.048</c:v>
                </c:pt>
                <c:pt idx="6217">
                  <c:v>437.12</c:v>
                </c:pt>
                <c:pt idx="6218">
                  <c:v>437.19099999999997</c:v>
                </c:pt>
                <c:pt idx="6219">
                  <c:v>437.26299999999998</c:v>
                </c:pt>
                <c:pt idx="6220">
                  <c:v>437.334</c:v>
                </c:pt>
                <c:pt idx="6221">
                  <c:v>437.40600000000001</c:v>
                </c:pt>
                <c:pt idx="6222">
                  <c:v>437.47800000000001</c:v>
                </c:pt>
                <c:pt idx="6223">
                  <c:v>437.54899999999998</c:v>
                </c:pt>
                <c:pt idx="6224">
                  <c:v>437.62099999999998</c:v>
                </c:pt>
                <c:pt idx="6225">
                  <c:v>437.69200000000001</c:v>
                </c:pt>
                <c:pt idx="6226">
                  <c:v>437.76400000000001</c:v>
                </c:pt>
                <c:pt idx="6227">
                  <c:v>437.83499999999998</c:v>
                </c:pt>
                <c:pt idx="6228">
                  <c:v>437.90699999999998</c:v>
                </c:pt>
                <c:pt idx="6229">
                  <c:v>437.97800000000001</c:v>
                </c:pt>
                <c:pt idx="6230">
                  <c:v>438.04899999999998</c:v>
                </c:pt>
                <c:pt idx="6231">
                  <c:v>438.12099999999998</c:v>
                </c:pt>
                <c:pt idx="6232">
                  <c:v>438.19200000000001</c:v>
                </c:pt>
                <c:pt idx="6233">
                  <c:v>438.26299999999998</c:v>
                </c:pt>
                <c:pt idx="6234">
                  <c:v>438.33499999999998</c:v>
                </c:pt>
                <c:pt idx="6235">
                  <c:v>438.40600000000001</c:v>
                </c:pt>
                <c:pt idx="6236">
                  <c:v>438.47699999999998</c:v>
                </c:pt>
                <c:pt idx="6237">
                  <c:v>438.548</c:v>
                </c:pt>
                <c:pt idx="6238">
                  <c:v>438.62</c:v>
                </c:pt>
                <c:pt idx="6239">
                  <c:v>438.69099999999997</c:v>
                </c:pt>
                <c:pt idx="6240">
                  <c:v>438.762</c:v>
                </c:pt>
                <c:pt idx="6241">
                  <c:v>438.83300000000003</c:v>
                </c:pt>
                <c:pt idx="6242">
                  <c:v>438.904</c:v>
                </c:pt>
                <c:pt idx="6243">
                  <c:v>438.97500000000002</c:v>
                </c:pt>
                <c:pt idx="6244">
                  <c:v>439.04599999999999</c:v>
                </c:pt>
                <c:pt idx="6245">
                  <c:v>439.11700000000002</c:v>
                </c:pt>
                <c:pt idx="6246">
                  <c:v>439.18799999999999</c:v>
                </c:pt>
                <c:pt idx="6247">
                  <c:v>439.25900000000001</c:v>
                </c:pt>
                <c:pt idx="6248">
                  <c:v>439.33</c:v>
                </c:pt>
                <c:pt idx="6249">
                  <c:v>439.40100000000001</c:v>
                </c:pt>
                <c:pt idx="6250">
                  <c:v>439.47199999999998</c:v>
                </c:pt>
                <c:pt idx="6251">
                  <c:v>439.54300000000001</c:v>
                </c:pt>
                <c:pt idx="6252">
                  <c:v>439.61399999999998</c:v>
                </c:pt>
                <c:pt idx="6253">
                  <c:v>439.685</c:v>
                </c:pt>
                <c:pt idx="6254">
                  <c:v>439.755</c:v>
                </c:pt>
                <c:pt idx="6255">
                  <c:v>439.82600000000002</c:v>
                </c:pt>
                <c:pt idx="6256">
                  <c:v>439.89699999999999</c:v>
                </c:pt>
                <c:pt idx="6257">
                  <c:v>439.96800000000002</c:v>
                </c:pt>
                <c:pt idx="6258">
                  <c:v>440.03800000000001</c:v>
                </c:pt>
                <c:pt idx="6259">
                  <c:v>440.10899999999998</c:v>
                </c:pt>
                <c:pt idx="6260">
                  <c:v>440.18</c:v>
                </c:pt>
                <c:pt idx="6261">
                  <c:v>440.25</c:v>
                </c:pt>
                <c:pt idx="6262">
                  <c:v>440.32100000000003</c:v>
                </c:pt>
                <c:pt idx="6263">
                  <c:v>440.392</c:v>
                </c:pt>
                <c:pt idx="6264">
                  <c:v>440.46199999999999</c:v>
                </c:pt>
                <c:pt idx="6265">
                  <c:v>440.53300000000002</c:v>
                </c:pt>
                <c:pt idx="6266">
                  <c:v>440.60300000000001</c:v>
                </c:pt>
                <c:pt idx="6267">
                  <c:v>440.67399999999998</c:v>
                </c:pt>
                <c:pt idx="6268">
                  <c:v>440.74400000000003</c:v>
                </c:pt>
                <c:pt idx="6269">
                  <c:v>440.815</c:v>
                </c:pt>
                <c:pt idx="6270">
                  <c:v>440.88499999999999</c:v>
                </c:pt>
                <c:pt idx="6271">
                  <c:v>440.95499999999998</c:v>
                </c:pt>
                <c:pt idx="6272">
                  <c:v>441.02600000000001</c:v>
                </c:pt>
                <c:pt idx="6273">
                  <c:v>441.096</c:v>
                </c:pt>
                <c:pt idx="6274">
                  <c:v>441.166</c:v>
                </c:pt>
                <c:pt idx="6275">
                  <c:v>441.23700000000002</c:v>
                </c:pt>
                <c:pt idx="6276">
                  <c:v>441.30700000000002</c:v>
                </c:pt>
                <c:pt idx="6277">
                  <c:v>441.37700000000001</c:v>
                </c:pt>
                <c:pt idx="6278">
                  <c:v>441.447</c:v>
                </c:pt>
                <c:pt idx="6279">
                  <c:v>441.51799999999997</c:v>
                </c:pt>
                <c:pt idx="6280">
                  <c:v>441.58800000000002</c:v>
                </c:pt>
                <c:pt idx="6281">
                  <c:v>441.65800000000002</c:v>
                </c:pt>
                <c:pt idx="6282">
                  <c:v>441.72800000000001</c:v>
                </c:pt>
                <c:pt idx="6283">
                  <c:v>441.798</c:v>
                </c:pt>
                <c:pt idx="6284">
                  <c:v>441.86799999999999</c:v>
                </c:pt>
                <c:pt idx="6285">
                  <c:v>441.93799999999999</c:v>
                </c:pt>
                <c:pt idx="6286">
                  <c:v>442.00799999999998</c:v>
                </c:pt>
                <c:pt idx="6287">
                  <c:v>442.07799999999997</c:v>
                </c:pt>
                <c:pt idx="6288">
                  <c:v>442.14800000000002</c:v>
                </c:pt>
                <c:pt idx="6289">
                  <c:v>442.21800000000002</c:v>
                </c:pt>
                <c:pt idx="6290">
                  <c:v>442.28800000000001</c:v>
                </c:pt>
                <c:pt idx="6291">
                  <c:v>442.358</c:v>
                </c:pt>
                <c:pt idx="6292">
                  <c:v>442.428</c:v>
                </c:pt>
                <c:pt idx="6293">
                  <c:v>442.49799999999999</c:v>
                </c:pt>
                <c:pt idx="6294">
                  <c:v>442.56799999999998</c:v>
                </c:pt>
                <c:pt idx="6295">
                  <c:v>442.637</c:v>
                </c:pt>
                <c:pt idx="6296">
                  <c:v>442.70699999999999</c:v>
                </c:pt>
                <c:pt idx="6297">
                  <c:v>442.77699999999999</c:v>
                </c:pt>
                <c:pt idx="6298">
                  <c:v>442.84699999999998</c:v>
                </c:pt>
                <c:pt idx="6299">
                  <c:v>442.916</c:v>
                </c:pt>
                <c:pt idx="6300">
                  <c:v>442.98599999999999</c:v>
                </c:pt>
                <c:pt idx="6301">
                  <c:v>443.05599999999998</c:v>
                </c:pt>
                <c:pt idx="6302">
                  <c:v>443.125</c:v>
                </c:pt>
                <c:pt idx="6303">
                  <c:v>443.19499999999999</c:v>
                </c:pt>
                <c:pt idx="6304">
                  <c:v>443.26400000000001</c:v>
                </c:pt>
                <c:pt idx="6305">
                  <c:v>443.334</c:v>
                </c:pt>
                <c:pt idx="6306">
                  <c:v>443.404</c:v>
                </c:pt>
                <c:pt idx="6307">
                  <c:v>443.47300000000001</c:v>
                </c:pt>
                <c:pt idx="6308">
                  <c:v>443.54300000000001</c:v>
                </c:pt>
                <c:pt idx="6309">
                  <c:v>443.61200000000002</c:v>
                </c:pt>
                <c:pt idx="6310">
                  <c:v>443.68099999999998</c:v>
                </c:pt>
                <c:pt idx="6311">
                  <c:v>443.75099999999998</c:v>
                </c:pt>
                <c:pt idx="6312">
                  <c:v>443.82</c:v>
                </c:pt>
                <c:pt idx="6313">
                  <c:v>443.89</c:v>
                </c:pt>
                <c:pt idx="6314">
                  <c:v>443.959</c:v>
                </c:pt>
                <c:pt idx="6315">
                  <c:v>444.02800000000002</c:v>
                </c:pt>
                <c:pt idx="6316">
                  <c:v>444.09800000000001</c:v>
                </c:pt>
                <c:pt idx="6317">
                  <c:v>444.16699999999997</c:v>
                </c:pt>
                <c:pt idx="6318">
                  <c:v>444.23599999999999</c:v>
                </c:pt>
                <c:pt idx="6319">
                  <c:v>444.30500000000001</c:v>
                </c:pt>
                <c:pt idx="6320">
                  <c:v>444.37400000000002</c:v>
                </c:pt>
                <c:pt idx="6321">
                  <c:v>444.44400000000002</c:v>
                </c:pt>
                <c:pt idx="6322">
                  <c:v>444.51299999999998</c:v>
                </c:pt>
                <c:pt idx="6323">
                  <c:v>444.58199999999999</c:v>
                </c:pt>
                <c:pt idx="6324">
                  <c:v>444.65100000000001</c:v>
                </c:pt>
                <c:pt idx="6325">
                  <c:v>444.72</c:v>
                </c:pt>
                <c:pt idx="6326">
                  <c:v>444.78899999999999</c:v>
                </c:pt>
                <c:pt idx="6327">
                  <c:v>444.858</c:v>
                </c:pt>
                <c:pt idx="6328">
                  <c:v>444.92700000000002</c:v>
                </c:pt>
                <c:pt idx="6329">
                  <c:v>444.99599999999998</c:v>
                </c:pt>
                <c:pt idx="6330">
                  <c:v>445.065</c:v>
                </c:pt>
                <c:pt idx="6331">
                  <c:v>445.13400000000001</c:v>
                </c:pt>
                <c:pt idx="6332">
                  <c:v>445.20299999999997</c:v>
                </c:pt>
                <c:pt idx="6333">
                  <c:v>445.27199999999999</c:v>
                </c:pt>
                <c:pt idx="6334">
                  <c:v>445.34100000000001</c:v>
                </c:pt>
                <c:pt idx="6335">
                  <c:v>445.40899999999999</c:v>
                </c:pt>
                <c:pt idx="6336">
                  <c:v>445.47800000000001</c:v>
                </c:pt>
                <c:pt idx="6337">
                  <c:v>445.54700000000003</c:v>
                </c:pt>
                <c:pt idx="6338">
                  <c:v>445.61599999999999</c:v>
                </c:pt>
                <c:pt idx="6339">
                  <c:v>445.68400000000003</c:v>
                </c:pt>
                <c:pt idx="6340">
                  <c:v>445.75299999999999</c:v>
                </c:pt>
                <c:pt idx="6341">
                  <c:v>445.822</c:v>
                </c:pt>
                <c:pt idx="6342">
                  <c:v>445.89</c:v>
                </c:pt>
                <c:pt idx="6343">
                  <c:v>445.959</c:v>
                </c:pt>
                <c:pt idx="6344">
                  <c:v>446.02800000000002</c:v>
                </c:pt>
                <c:pt idx="6345">
                  <c:v>446.096</c:v>
                </c:pt>
                <c:pt idx="6346">
                  <c:v>446.16500000000002</c:v>
                </c:pt>
                <c:pt idx="6347">
                  <c:v>446.233</c:v>
                </c:pt>
                <c:pt idx="6348">
                  <c:v>446.30200000000002</c:v>
                </c:pt>
                <c:pt idx="6349">
                  <c:v>446.37</c:v>
                </c:pt>
                <c:pt idx="6350">
                  <c:v>446.43900000000002</c:v>
                </c:pt>
                <c:pt idx="6351">
                  <c:v>446.50700000000001</c:v>
                </c:pt>
                <c:pt idx="6352">
                  <c:v>446.57600000000002</c:v>
                </c:pt>
                <c:pt idx="6353">
                  <c:v>446.64400000000001</c:v>
                </c:pt>
                <c:pt idx="6354">
                  <c:v>446.71199999999999</c:v>
                </c:pt>
                <c:pt idx="6355">
                  <c:v>446.78100000000001</c:v>
                </c:pt>
                <c:pt idx="6356">
                  <c:v>446.84899999999999</c:v>
                </c:pt>
                <c:pt idx="6357">
                  <c:v>446.91699999999997</c:v>
                </c:pt>
                <c:pt idx="6358">
                  <c:v>446.98500000000001</c:v>
                </c:pt>
                <c:pt idx="6359">
                  <c:v>447.05399999999997</c:v>
                </c:pt>
                <c:pt idx="6360">
                  <c:v>447.12200000000001</c:v>
                </c:pt>
                <c:pt idx="6361">
                  <c:v>447.19</c:v>
                </c:pt>
                <c:pt idx="6362">
                  <c:v>447.25799999999998</c:v>
                </c:pt>
                <c:pt idx="6363">
                  <c:v>447.32600000000002</c:v>
                </c:pt>
                <c:pt idx="6364">
                  <c:v>447.39400000000001</c:v>
                </c:pt>
                <c:pt idx="6365">
                  <c:v>447.46300000000002</c:v>
                </c:pt>
                <c:pt idx="6366">
                  <c:v>447.53100000000001</c:v>
                </c:pt>
                <c:pt idx="6367">
                  <c:v>447.59899999999999</c:v>
                </c:pt>
                <c:pt idx="6368">
                  <c:v>447.66699999999997</c:v>
                </c:pt>
                <c:pt idx="6369">
                  <c:v>447.73500000000001</c:v>
                </c:pt>
                <c:pt idx="6370">
                  <c:v>447.80200000000002</c:v>
                </c:pt>
                <c:pt idx="6371">
                  <c:v>447.87</c:v>
                </c:pt>
                <c:pt idx="6372">
                  <c:v>447.93799999999999</c:v>
                </c:pt>
                <c:pt idx="6373">
                  <c:v>448.00599999999997</c:v>
                </c:pt>
                <c:pt idx="6374">
                  <c:v>448.07400000000001</c:v>
                </c:pt>
                <c:pt idx="6375">
                  <c:v>448.142</c:v>
                </c:pt>
                <c:pt idx="6376">
                  <c:v>448.21</c:v>
                </c:pt>
                <c:pt idx="6377">
                  <c:v>448.27800000000002</c:v>
                </c:pt>
                <c:pt idx="6378">
                  <c:v>448.34500000000003</c:v>
                </c:pt>
                <c:pt idx="6379">
                  <c:v>448.41300000000001</c:v>
                </c:pt>
                <c:pt idx="6380">
                  <c:v>448.48099999999999</c:v>
                </c:pt>
                <c:pt idx="6381">
                  <c:v>448.548</c:v>
                </c:pt>
                <c:pt idx="6382">
                  <c:v>448.61599999999999</c:v>
                </c:pt>
                <c:pt idx="6383">
                  <c:v>448.68400000000003</c:v>
                </c:pt>
                <c:pt idx="6384">
                  <c:v>448.75099999999998</c:v>
                </c:pt>
                <c:pt idx="6385">
                  <c:v>448.81900000000002</c:v>
                </c:pt>
                <c:pt idx="6386">
                  <c:v>448.88600000000002</c:v>
                </c:pt>
                <c:pt idx="6387">
                  <c:v>448.95400000000001</c:v>
                </c:pt>
                <c:pt idx="6388">
                  <c:v>449.02199999999999</c:v>
                </c:pt>
                <c:pt idx="6389">
                  <c:v>449.089</c:v>
                </c:pt>
                <c:pt idx="6390">
                  <c:v>449.15600000000001</c:v>
                </c:pt>
                <c:pt idx="6391">
                  <c:v>449.22399999999999</c:v>
                </c:pt>
                <c:pt idx="6392">
                  <c:v>449.291</c:v>
                </c:pt>
                <c:pt idx="6393">
                  <c:v>449.35899999999998</c:v>
                </c:pt>
                <c:pt idx="6394">
                  <c:v>449.42599999999999</c:v>
                </c:pt>
                <c:pt idx="6395">
                  <c:v>449.49299999999999</c:v>
                </c:pt>
                <c:pt idx="6396">
                  <c:v>449.56099999999998</c:v>
                </c:pt>
                <c:pt idx="6397">
                  <c:v>449.62799999999999</c:v>
                </c:pt>
                <c:pt idx="6398">
                  <c:v>449.69499999999999</c:v>
                </c:pt>
                <c:pt idx="6399">
                  <c:v>449.762</c:v>
                </c:pt>
                <c:pt idx="6400">
                  <c:v>449.83</c:v>
                </c:pt>
                <c:pt idx="6401">
                  <c:v>449.89699999999999</c:v>
                </c:pt>
                <c:pt idx="6402">
                  <c:v>449.964</c:v>
                </c:pt>
                <c:pt idx="6403">
                  <c:v>450.03100000000001</c:v>
                </c:pt>
                <c:pt idx="6404">
                  <c:v>450.09800000000001</c:v>
                </c:pt>
                <c:pt idx="6405">
                  <c:v>450.16500000000002</c:v>
                </c:pt>
                <c:pt idx="6406">
                  <c:v>450.23200000000003</c:v>
                </c:pt>
                <c:pt idx="6407">
                  <c:v>450.29899999999998</c:v>
                </c:pt>
                <c:pt idx="6408">
                  <c:v>450.36599999999999</c:v>
                </c:pt>
                <c:pt idx="6409">
                  <c:v>450.43299999999999</c:v>
                </c:pt>
                <c:pt idx="6410">
                  <c:v>450.5</c:v>
                </c:pt>
                <c:pt idx="6411">
                  <c:v>450.56700000000001</c:v>
                </c:pt>
                <c:pt idx="6412">
                  <c:v>450.63400000000001</c:v>
                </c:pt>
                <c:pt idx="6413">
                  <c:v>450.70100000000002</c:v>
                </c:pt>
                <c:pt idx="6414">
                  <c:v>450.76799999999997</c:v>
                </c:pt>
                <c:pt idx="6415">
                  <c:v>450.83499999999998</c:v>
                </c:pt>
                <c:pt idx="6416">
                  <c:v>450.90199999999999</c:v>
                </c:pt>
                <c:pt idx="6417">
                  <c:v>450.96899999999999</c:v>
                </c:pt>
                <c:pt idx="6418">
                  <c:v>451.03500000000003</c:v>
                </c:pt>
                <c:pt idx="6419">
                  <c:v>451.10199999999998</c:v>
                </c:pt>
                <c:pt idx="6420">
                  <c:v>451.16899999999998</c:v>
                </c:pt>
                <c:pt idx="6421">
                  <c:v>451.23500000000001</c:v>
                </c:pt>
                <c:pt idx="6422">
                  <c:v>451.30200000000002</c:v>
                </c:pt>
                <c:pt idx="6423">
                  <c:v>451.36900000000003</c:v>
                </c:pt>
                <c:pt idx="6424">
                  <c:v>451.435</c:v>
                </c:pt>
                <c:pt idx="6425">
                  <c:v>451.50200000000001</c:v>
                </c:pt>
                <c:pt idx="6426">
                  <c:v>451.56799999999998</c:v>
                </c:pt>
                <c:pt idx="6427">
                  <c:v>451.63499999999999</c:v>
                </c:pt>
                <c:pt idx="6428">
                  <c:v>451.702</c:v>
                </c:pt>
                <c:pt idx="6429">
                  <c:v>451.76799999999997</c:v>
                </c:pt>
                <c:pt idx="6430">
                  <c:v>451.834</c:v>
                </c:pt>
                <c:pt idx="6431">
                  <c:v>451.90100000000001</c:v>
                </c:pt>
                <c:pt idx="6432">
                  <c:v>451.96699999999998</c:v>
                </c:pt>
                <c:pt idx="6433">
                  <c:v>452.03399999999999</c:v>
                </c:pt>
                <c:pt idx="6434">
                  <c:v>452.1</c:v>
                </c:pt>
                <c:pt idx="6435">
                  <c:v>452.166</c:v>
                </c:pt>
                <c:pt idx="6436">
                  <c:v>452.233</c:v>
                </c:pt>
                <c:pt idx="6437">
                  <c:v>452.29899999999998</c:v>
                </c:pt>
                <c:pt idx="6438">
                  <c:v>452.36500000000001</c:v>
                </c:pt>
                <c:pt idx="6439">
                  <c:v>452.43200000000002</c:v>
                </c:pt>
                <c:pt idx="6440">
                  <c:v>452.49799999999999</c:v>
                </c:pt>
                <c:pt idx="6441">
                  <c:v>452.56400000000002</c:v>
                </c:pt>
                <c:pt idx="6442">
                  <c:v>452.63</c:v>
                </c:pt>
                <c:pt idx="6443">
                  <c:v>452.69600000000003</c:v>
                </c:pt>
                <c:pt idx="6444">
                  <c:v>452.762</c:v>
                </c:pt>
                <c:pt idx="6445">
                  <c:v>452.82799999999997</c:v>
                </c:pt>
                <c:pt idx="6446">
                  <c:v>452.89400000000001</c:v>
                </c:pt>
                <c:pt idx="6447">
                  <c:v>452.96100000000001</c:v>
                </c:pt>
                <c:pt idx="6448">
                  <c:v>453.02699999999999</c:v>
                </c:pt>
                <c:pt idx="6449">
                  <c:v>453.09199999999998</c:v>
                </c:pt>
                <c:pt idx="6450">
                  <c:v>453.15800000000002</c:v>
                </c:pt>
                <c:pt idx="6451">
                  <c:v>453.22399999999999</c:v>
                </c:pt>
                <c:pt idx="6452">
                  <c:v>453.29</c:v>
                </c:pt>
                <c:pt idx="6453">
                  <c:v>453.35599999999999</c:v>
                </c:pt>
                <c:pt idx="6454">
                  <c:v>453.42200000000003</c:v>
                </c:pt>
                <c:pt idx="6455">
                  <c:v>453.488</c:v>
                </c:pt>
                <c:pt idx="6456">
                  <c:v>453.55399999999997</c:v>
                </c:pt>
                <c:pt idx="6457">
                  <c:v>453.62</c:v>
                </c:pt>
                <c:pt idx="6458">
                  <c:v>453.685</c:v>
                </c:pt>
                <c:pt idx="6459">
                  <c:v>453.75099999999998</c:v>
                </c:pt>
                <c:pt idx="6460">
                  <c:v>453.81700000000001</c:v>
                </c:pt>
                <c:pt idx="6461">
                  <c:v>453.88200000000001</c:v>
                </c:pt>
                <c:pt idx="6462">
                  <c:v>453.94799999999998</c:v>
                </c:pt>
                <c:pt idx="6463">
                  <c:v>454.01400000000001</c:v>
                </c:pt>
                <c:pt idx="6464">
                  <c:v>454.07900000000001</c:v>
                </c:pt>
                <c:pt idx="6465">
                  <c:v>454.14499999999998</c:v>
                </c:pt>
                <c:pt idx="6466">
                  <c:v>454.21</c:v>
                </c:pt>
                <c:pt idx="6467">
                  <c:v>454.27600000000001</c:v>
                </c:pt>
                <c:pt idx="6468">
                  <c:v>454.34199999999998</c:v>
                </c:pt>
                <c:pt idx="6469">
                  <c:v>454.40699999999998</c:v>
                </c:pt>
                <c:pt idx="6470">
                  <c:v>454.47199999999998</c:v>
                </c:pt>
                <c:pt idx="6471">
                  <c:v>454.53800000000001</c:v>
                </c:pt>
                <c:pt idx="6472">
                  <c:v>454.60300000000001</c:v>
                </c:pt>
                <c:pt idx="6473">
                  <c:v>454.66899999999998</c:v>
                </c:pt>
                <c:pt idx="6474">
                  <c:v>454.73399999999998</c:v>
                </c:pt>
                <c:pt idx="6475">
                  <c:v>454.79899999999998</c:v>
                </c:pt>
                <c:pt idx="6476">
                  <c:v>454.86500000000001</c:v>
                </c:pt>
                <c:pt idx="6477">
                  <c:v>454.93</c:v>
                </c:pt>
                <c:pt idx="6478">
                  <c:v>454.995</c:v>
                </c:pt>
                <c:pt idx="6479">
                  <c:v>455.06</c:v>
                </c:pt>
                <c:pt idx="6480">
                  <c:v>455.12599999999998</c:v>
                </c:pt>
                <c:pt idx="6481">
                  <c:v>455.19099999999997</c:v>
                </c:pt>
                <c:pt idx="6482">
                  <c:v>455.25599999999997</c:v>
                </c:pt>
                <c:pt idx="6483">
                  <c:v>455.32100000000003</c:v>
                </c:pt>
                <c:pt idx="6484">
                  <c:v>455.38600000000002</c:v>
                </c:pt>
                <c:pt idx="6485">
                  <c:v>455.45100000000002</c:v>
                </c:pt>
                <c:pt idx="6486">
                  <c:v>455.51600000000002</c:v>
                </c:pt>
                <c:pt idx="6487">
                  <c:v>455.58100000000002</c:v>
                </c:pt>
                <c:pt idx="6488">
                  <c:v>455.64600000000002</c:v>
                </c:pt>
                <c:pt idx="6489">
                  <c:v>455.71100000000001</c:v>
                </c:pt>
                <c:pt idx="6490">
                  <c:v>455.77600000000001</c:v>
                </c:pt>
                <c:pt idx="6491">
                  <c:v>455.84100000000001</c:v>
                </c:pt>
                <c:pt idx="6492">
                  <c:v>455.90600000000001</c:v>
                </c:pt>
                <c:pt idx="6493">
                  <c:v>455.971</c:v>
                </c:pt>
                <c:pt idx="6494">
                  <c:v>456.036</c:v>
                </c:pt>
                <c:pt idx="6495">
                  <c:v>456.101</c:v>
                </c:pt>
                <c:pt idx="6496">
                  <c:v>456.166</c:v>
                </c:pt>
                <c:pt idx="6497">
                  <c:v>456.23</c:v>
                </c:pt>
                <c:pt idx="6498">
                  <c:v>456.29500000000002</c:v>
                </c:pt>
                <c:pt idx="6499">
                  <c:v>456.36</c:v>
                </c:pt>
                <c:pt idx="6500">
                  <c:v>456.42500000000001</c:v>
                </c:pt>
                <c:pt idx="6501">
                  <c:v>456.48899999999998</c:v>
                </c:pt>
                <c:pt idx="6502">
                  <c:v>456.55399999999997</c:v>
                </c:pt>
                <c:pt idx="6503">
                  <c:v>456.61799999999999</c:v>
                </c:pt>
                <c:pt idx="6504">
                  <c:v>456.68299999999999</c:v>
                </c:pt>
                <c:pt idx="6505">
                  <c:v>456.74799999999999</c:v>
                </c:pt>
                <c:pt idx="6506">
                  <c:v>456.81200000000001</c:v>
                </c:pt>
                <c:pt idx="6507">
                  <c:v>456.87700000000001</c:v>
                </c:pt>
                <c:pt idx="6508">
                  <c:v>456.94099999999997</c:v>
                </c:pt>
                <c:pt idx="6509">
                  <c:v>457.00599999999997</c:v>
                </c:pt>
                <c:pt idx="6510">
                  <c:v>457.07</c:v>
                </c:pt>
                <c:pt idx="6511">
                  <c:v>457.13499999999999</c:v>
                </c:pt>
                <c:pt idx="6512">
                  <c:v>457.19900000000001</c:v>
                </c:pt>
                <c:pt idx="6513">
                  <c:v>457.26299999999998</c:v>
                </c:pt>
                <c:pt idx="6514">
                  <c:v>457.32799999999997</c:v>
                </c:pt>
                <c:pt idx="6515">
                  <c:v>457.392</c:v>
                </c:pt>
                <c:pt idx="6516">
                  <c:v>457.45600000000002</c:v>
                </c:pt>
                <c:pt idx="6517">
                  <c:v>457.52100000000002</c:v>
                </c:pt>
                <c:pt idx="6518">
                  <c:v>457.58499999999998</c:v>
                </c:pt>
                <c:pt idx="6519">
                  <c:v>457.649</c:v>
                </c:pt>
                <c:pt idx="6520">
                  <c:v>457.71300000000002</c:v>
                </c:pt>
                <c:pt idx="6521">
                  <c:v>457.77699999999999</c:v>
                </c:pt>
                <c:pt idx="6522">
                  <c:v>457.84199999999998</c:v>
                </c:pt>
                <c:pt idx="6523">
                  <c:v>457.90600000000001</c:v>
                </c:pt>
                <c:pt idx="6524">
                  <c:v>457.97</c:v>
                </c:pt>
                <c:pt idx="6525">
                  <c:v>458.03399999999999</c:v>
                </c:pt>
                <c:pt idx="6526">
                  <c:v>458.09800000000001</c:v>
                </c:pt>
                <c:pt idx="6527">
                  <c:v>458.16199999999998</c:v>
                </c:pt>
                <c:pt idx="6528">
                  <c:v>458.226</c:v>
                </c:pt>
                <c:pt idx="6529">
                  <c:v>458.29</c:v>
                </c:pt>
                <c:pt idx="6530">
                  <c:v>458.35399999999998</c:v>
                </c:pt>
                <c:pt idx="6531">
                  <c:v>458.41800000000001</c:v>
                </c:pt>
                <c:pt idx="6532">
                  <c:v>458.48200000000003</c:v>
                </c:pt>
                <c:pt idx="6533">
                  <c:v>458.54599999999999</c:v>
                </c:pt>
                <c:pt idx="6534">
                  <c:v>458.60899999999998</c:v>
                </c:pt>
                <c:pt idx="6535">
                  <c:v>458.673</c:v>
                </c:pt>
                <c:pt idx="6536">
                  <c:v>458.73700000000002</c:v>
                </c:pt>
                <c:pt idx="6537">
                  <c:v>458.80099999999999</c:v>
                </c:pt>
                <c:pt idx="6538">
                  <c:v>458.86500000000001</c:v>
                </c:pt>
                <c:pt idx="6539">
                  <c:v>458.928</c:v>
                </c:pt>
                <c:pt idx="6540">
                  <c:v>458.99200000000002</c:v>
                </c:pt>
                <c:pt idx="6541">
                  <c:v>459.05599999999998</c:v>
                </c:pt>
                <c:pt idx="6542">
                  <c:v>459.11900000000003</c:v>
                </c:pt>
                <c:pt idx="6543">
                  <c:v>459.18299999999999</c:v>
                </c:pt>
                <c:pt idx="6544">
                  <c:v>459.24599999999998</c:v>
                </c:pt>
                <c:pt idx="6545">
                  <c:v>459.31</c:v>
                </c:pt>
                <c:pt idx="6546">
                  <c:v>459.37400000000002</c:v>
                </c:pt>
                <c:pt idx="6547">
                  <c:v>459.43700000000001</c:v>
                </c:pt>
                <c:pt idx="6548">
                  <c:v>459.50099999999998</c:v>
                </c:pt>
                <c:pt idx="6549">
                  <c:v>459.56400000000002</c:v>
                </c:pt>
                <c:pt idx="6550">
                  <c:v>459.62700000000001</c:v>
                </c:pt>
                <c:pt idx="6551">
                  <c:v>459.69099999999997</c:v>
                </c:pt>
                <c:pt idx="6552">
                  <c:v>459.75400000000002</c:v>
                </c:pt>
                <c:pt idx="6553">
                  <c:v>459.81799999999998</c:v>
                </c:pt>
                <c:pt idx="6554">
                  <c:v>459.88099999999997</c:v>
                </c:pt>
                <c:pt idx="6555">
                  <c:v>459.94400000000002</c:v>
                </c:pt>
                <c:pt idx="6556">
                  <c:v>460.00799999999998</c:v>
                </c:pt>
                <c:pt idx="6557">
                  <c:v>460.07100000000003</c:v>
                </c:pt>
                <c:pt idx="6558">
                  <c:v>460.13400000000001</c:v>
                </c:pt>
                <c:pt idx="6559">
                  <c:v>460.197</c:v>
                </c:pt>
                <c:pt idx="6560">
                  <c:v>460.26</c:v>
                </c:pt>
                <c:pt idx="6561">
                  <c:v>460.32400000000001</c:v>
                </c:pt>
                <c:pt idx="6562">
                  <c:v>460.387</c:v>
                </c:pt>
                <c:pt idx="6563">
                  <c:v>460.45</c:v>
                </c:pt>
                <c:pt idx="6564">
                  <c:v>460.51299999999998</c:v>
                </c:pt>
                <c:pt idx="6565">
                  <c:v>460.57600000000002</c:v>
                </c:pt>
                <c:pt idx="6566">
                  <c:v>460.63900000000001</c:v>
                </c:pt>
                <c:pt idx="6567">
                  <c:v>460.702</c:v>
                </c:pt>
                <c:pt idx="6568">
                  <c:v>460.76499999999999</c:v>
                </c:pt>
                <c:pt idx="6569">
                  <c:v>460.82799999999997</c:v>
                </c:pt>
                <c:pt idx="6570">
                  <c:v>460.89100000000002</c:v>
                </c:pt>
                <c:pt idx="6571">
                  <c:v>460.95400000000001</c:v>
                </c:pt>
                <c:pt idx="6572">
                  <c:v>461.017</c:v>
                </c:pt>
                <c:pt idx="6573">
                  <c:v>461.07900000000001</c:v>
                </c:pt>
                <c:pt idx="6574">
                  <c:v>461.142</c:v>
                </c:pt>
                <c:pt idx="6575">
                  <c:v>461.20499999999998</c:v>
                </c:pt>
                <c:pt idx="6576">
                  <c:v>461.26799999999997</c:v>
                </c:pt>
                <c:pt idx="6577">
                  <c:v>461.33100000000002</c:v>
                </c:pt>
                <c:pt idx="6578">
                  <c:v>461.39299999999997</c:v>
                </c:pt>
                <c:pt idx="6579">
                  <c:v>461.45600000000002</c:v>
                </c:pt>
                <c:pt idx="6580">
                  <c:v>461.51900000000001</c:v>
                </c:pt>
                <c:pt idx="6581">
                  <c:v>461.58100000000002</c:v>
                </c:pt>
                <c:pt idx="6582">
                  <c:v>461.64400000000001</c:v>
                </c:pt>
                <c:pt idx="6583">
                  <c:v>461.70600000000002</c:v>
                </c:pt>
                <c:pt idx="6584">
                  <c:v>461.76900000000001</c:v>
                </c:pt>
                <c:pt idx="6585">
                  <c:v>461.83199999999999</c:v>
                </c:pt>
                <c:pt idx="6586">
                  <c:v>461.89400000000001</c:v>
                </c:pt>
                <c:pt idx="6587">
                  <c:v>461.95699999999999</c:v>
                </c:pt>
                <c:pt idx="6588">
                  <c:v>462.01900000000001</c:v>
                </c:pt>
                <c:pt idx="6589">
                  <c:v>462.08199999999999</c:v>
                </c:pt>
                <c:pt idx="6590">
                  <c:v>462.14400000000001</c:v>
                </c:pt>
                <c:pt idx="6591">
                  <c:v>462.20600000000002</c:v>
                </c:pt>
                <c:pt idx="6592">
                  <c:v>462.26900000000001</c:v>
                </c:pt>
                <c:pt idx="6593">
                  <c:v>462.33100000000002</c:v>
                </c:pt>
                <c:pt idx="6594">
                  <c:v>462.39299999999997</c:v>
                </c:pt>
                <c:pt idx="6595">
                  <c:v>462.45600000000002</c:v>
                </c:pt>
                <c:pt idx="6596">
                  <c:v>462.51799999999997</c:v>
                </c:pt>
                <c:pt idx="6597">
                  <c:v>462.58</c:v>
                </c:pt>
                <c:pt idx="6598">
                  <c:v>462.642</c:v>
                </c:pt>
                <c:pt idx="6599">
                  <c:v>462.70499999999998</c:v>
                </c:pt>
                <c:pt idx="6600">
                  <c:v>462.767</c:v>
                </c:pt>
                <c:pt idx="6601">
                  <c:v>462.82900000000001</c:v>
                </c:pt>
                <c:pt idx="6602">
                  <c:v>462.89100000000002</c:v>
                </c:pt>
                <c:pt idx="6603">
                  <c:v>462.95299999999997</c:v>
                </c:pt>
                <c:pt idx="6604">
                  <c:v>463.01499999999999</c:v>
                </c:pt>
                <c:pt idx="6605">
                  <c:v>463.077</c:v>
                </c:pt>
                <c:pt idx="6606">
                  <c:v>463.13900000000001</c:v>
                </c:pt>
                <c:pt idx="6607">
                  <c:v>463.20100000000002</c:v>
                </c:pt>
                <c:pt idx="6608">
                  <c:v>463.26299999999998</c:v>
                </c:pt>
                <c:pt idx="6609">
                  <c:v>463.32499999999999</c:v>
                </c:pt>
                <c:pt idx="6610">
                  <c:v>463.387</c:v>
                </c:pt>
                <c:pt idx="6611">
                  <c:v>463.44900000000001</c:v>
                </c:pt>
                <c:pt idx="6612">
                  <c:v>463.51100000000002</c:v>
                </c:pt>
                <c:pt idx="6613">
                  <c:v>463.572</c:v>
                </c:pt>
                <c:pt idx="6614">
                  <c:v>463.63400000000001</c:v>
                </c:pt>
                <c:pt idx="6615">
                  <c:v>463.69600000000003</c:v>
                </c:pt>
                <c:pt idx="6616">
                  <c:v>463.75799999999998</c:v>
                </c:pt>
                <c:pt idx="6617">
                  <c:v>463.81900000000002</c:v>
                </c:pt>
                <c:pt idx="6618">
                  <c:v>463.88099999999997</c:v>
                </c:pt>
                <c:pt idx="6619">
                  <c:v>463.94299999999998</c:v>
                </c:pt>
                <c:pt idx="6620">
                  <c:v>464.00400000000002</c:v>
                </c:pt>
                <c:pt idx="6621">
                  <c:v>464.06599999999997</c:v>
                </c:pt>
                <c:pt idx="6622">
                  <c:v>464.12799999999999</c:v>
                </c:pt>
                <c:pt idx="6623">
                  <c:v>464.18900000000002</c:v>
                </c:pt>
                <c:pt idx="6624">
                  <c:v>464.25099999999998</c:v>
                </c:pt>
                <c:pt idx="6625">
                  <c:v>464.31200000000001</c:v>
                </c:pt>
                <c:pt idx="6626">
                  <c:v>464.37400000000002</c:v>
                </c:pt>
                <c:pt idx="6627">
                  <c:v>464.435</c:v>
                </c:pt>
                <c:pt idx="6628">
                  <c:v>464.49700000000001</c:v>
                </c:pt>
                <c:pt idx="6629">
                  <c:v>464.55799999999999</c:v>
                </c:pt>
                <c:pt idx="6630">
                  <c:v>464.61900000000003</c:v>
                </c:pt>
                <c:pt idx="6631">
                  <c:v>464.68099999999998</c:v>
                </c:pt>
                <c:pt idx="6632">
                  <c:v>464.74200000000002</c:v>
                </c:pt>
                <c:pt idx="6633">
                  <c:v>464.803</c:v>
                </c:pt>
                <c:pt idx="6634">
                  <c:v>464.86500000000001</c:v>
                </c:pt>
                <c:pt idx="6635">
                  <c:v>464.92599999999999</c:v>
                </c:pt>
                <c:pt idx="6636">
                  <c:v>464.98700000000002</c:v>
                </c:pt>
                <c:pt idx="6637">
                  <c:v>465.048</c:v>
                </c:pt>
                <c:pt idx="6638">
                  <c:v>465.11</c:v>
                </c:pt>
                <c:pt idx="6639">
                  <c:v>465.17099999999999</c:v>
                </c:pt>
                <c:pt idx="6640">
                  <c:v>465.23200000000003</c:v>
                </c:pt>
                <c:pt idx="6641">
                  <c:v>465.29300000000001</c:v>
                </c:pt>
                <c:pt idx="6642">
                  <c:v>465.35399999999998</c:v>
                </c:pt>
                <c:pt idx="6643">
                  <c:v>465.41500000000002</c:v>
                </c:pt>
                <c:pt idx="6644">
                  <c:v>465.476</c:v>
                </c:pt>
                <c:pt idx="6645">
                  <c:v>465.53699999999998</c:v>
                </c:pt>
                <c:pt idx="6646">
                  <c:v>465.59800000000001</c:v>
                </c:pt>
                <c:pt idx="6647">
                  <c:v>465.65899999999999</c:v>
                </c:pt>
                <c:pt idx="6648">
                  <c:v>465.72</c:v>
                </c:pt>
                <c:pt idx="6649">
                  <c:v>465.78100000000001</c:v>
                </c:pt>
                <c:pt idx="6650">
                  <c:v>465.84199999999998</c:v>
                </c:pt>
                <c:pt idx="6651">
                  <c:v>465.90300000000002</c:v>
                </c:pt>
                <c:pt idx="6652">
                  <c:v>465.96300000000002</c:v>
                </c:pt>
                <c:pt idx="6653">
                  <c:v>466.024</c:v>
                </c:pt>
                <c:pt idx="6654">
                  <c:v>466.08499999999998</c:v>
                </c:pt>
                <c:pt idx="6655">
                  <c:v>466.14600000000002</c:v>
                </c:pt>
                <c:pt idx="6656">
                  <c:v>466.20600000000002</c:v>
                </c:pt>
                <c:pt idx="6657">
                  <c:v>466.267</c:v>
                </c:pt>
                <c:pt idx="6658">
                  <c:v>466.32799999999997</c:v>
                </c:pt>
                <c:pt idx="6659">
                  <c:v>466.38799999999998</c:v>
                </c:pt>
                <c:pt idx="6660">
                  <c:v>466.44900000000001</c:v>
                </c:pt>
                <c:pt idx="6661">
                  <c:v>466.51</c:v>
                </c:pt>
                <c:pt idx="6662">
                  <c:v>466.57</c:v>
                </c:pt>
                <c:pt idx="6663">
                  <c:v>466.63099999999997</c:v>
                </c:pt>
                <c:pt idx="6664">
                  <c:v>466.69099999999997</c:v>
                </c:pt>
                <c:pt idx="6665">
                  <c:v>466.75200000000001</c:v>
                </c:pt>
                <c:pt idx="6666">
                  <c:v>466.81200000000001</c:v>
                </c:pt>
                <c:pt idx="6667">
                  <c:v>466.87299999999999</c:v>
                </c:pt>
                <c:pt idx="6668">
                  <c:v>466.93299999999999</c:v>
                </c:pt>
                <c:pt idx="6669">
                  <c:v>466.99299999999999</c:v>
                </c:pt>
                <c:pt idx="6670">
                  <c:v>467.05399999999997</c:v>
                </c:pt>
                <c:pt idx="6671">
                  <c:v>467.11399999999998</c:v>
                </c:pt>
                <c:pt idx="6672">
                  <c:v>467.17399999999998</c:v>
                </c:pt>
                <c:pt idx="6673">
                  <c:v>467.23500000000001</c:v>
                </c:pt>
                <c:pt idx="6674">
                  <c:v>467.29500000000002</c:v>
                </c:pt>
                <c:pt idx="6675">
                  <c:v>467.35500000000002</c:v>
                </c:pt>
                <c:pt idx="6676">
                  <c:v>467.41500000000002</c:v>
                </c:pt>
                <c:pt idx="6677">
                  <c:v>467.47500000000002</c:v>
                </c:pt>
                <c:pt idx="6678">
                  <c:v>467.536</c:v>
                </c:pt>
                <c:pt idx="6679">
                  <c:v>467.596</c:v>
                </c:pt>
                <c:pt idx="6680">
                  <c:v>467.65600000000001</c:v>
                </c:pt>
                <c:pt idx="6681">
                  <c:v>467.71600000000001</c:v>
                </c:pt>
                <c:pt idx="6682">
                  <c:v>467.77600000000001</c:v>
                </c:pt>
                <c:pt idx="6683">
                  <c:v>467.83600000000001</c:v>
                </c:pt>
                <c:pt idx="6684">
                  <c:v>467.89600000000002</c:v>
                </c:pt>
                <c:pt idx="6685">
                  <c:v>467.95600000000002</c:v>
                </c:pt>
                <c:pt idx="6686">
                  <c:v>468.01600000000002</c:v>
                </c:pt>
                <c:pt idx="6687">
                  <c:v>468.07600000000002</c:v>
                </c:pt>
                <c:pt idx="6688">
                  <c:v>468.13600000000002</c:v>
                </c:pt>
                <c:pt idx="6689">
                  <c:v>468.19499999999999</c:v>
                </c:pt>
                <c:pt idx="6690">
                  <c:v>468.255</c:v>
                </c:pt>
                <c:pt idx="6691">
                  <c:v>468.315</c:v>
                </c:pt>
                <c:pt idx="6692">
                  <c:v>468.375</c:v>
                </c:pt>
                <c:pt idx="6693">
                  <c:v>468.435</c:v>
                </c:pt>
                <c:pt idx="6694">
                  <c:v>468.49400000000003</c:v>
                </c:pt>
                <c:pt idx="6695">
                  <c:v>468.55399999999997</c:v>
                </c:pt>
                <c:pt idx="6696">
                  <c:v>468.61399999999998</c:v>
                </c:pt>
                <c:pt idx="6697">
                  <c:v>468.673</c:v>
                </c:pt>
                <c:pt idx="6698">
                  <c:v>468.733</c:v>
                </c:pt>
                <c:pt idx="6699">
                  <c:v>468.79300000000001</c:v>
                </c:pt>
                <c:pt idx="6700">
                  <c:v>468.85199999999998</c:v>
                </c:pt>
                <c:pt idx="6701">
                  <c:v>468.91199999999998</c:v>
                </c:pt>
                <c:pt idx="6702">
                  <c:v>468.971</c:v>
                </c:pt>
                <c:pt idx="6703">
                  <c:v>469.03100000000001</c:v>
                </c:pt>
                <c:pt idx="6704">
                  <c:v>469.09</c:v>
                </c:pt>
                <c:pt idx="6705">
                  <c:v>469.15</c:v>
                </c:pt>
                <c:pt idx="6706">
                  <c:v>469.209</c:v>
                </c:pt>
                <c:pt idx="6707">
                  <c:v>469.26799999999997</c:v>
                </c:pt>
                <c:pt idx="6708">
                  <c:v>469.32799999999997</c:v>
                </c:pt>
                <c:pt idx="6709">
                  <c:v>469.387</c:v>
                </c:pt>
                <c:pt idx="6710">
                  <c:v>469.44600000000003</c:v>
                </c:pt>
                <c:pt idx="6711">
                  <c:v>469.50599999999997</c:v>
                </c:pt>
                <c:pt idx="6712">
                  <c:v>469.565</c:v>
                </c:pt>
                <c:pt idx="6713">
                  <c:v>469.62400000000002</c:v>
                </c:pt>
                <c:pt idx="6714">
                  <c:v>469.68299999999999</c:v>
                </c:pt>
                <c:pt idx="6715">
                  <c:v>469.74299999999999</c:v>
                </c:pt>
                <c:pt idx="6716">
                  <c:v>469.80200000000002</c:v>
                </c:pt>
                <c:pt idx="6717">
                  <c:v>469.86099999999999</c:v>
                </c:pt>
                <c:pt idx="6718">
                  <c:v>469.92</c:v>
                </c:pt>
                <c:pt idx="6719">
                  <c:v>469.97899999999998</c:v>
                </c:pt>
                <c:pt idx="6720">
                  <c:v>470.03800000000001</c:v>
                </c:pt>
                <c:pt idx="6721">
                  <c:v>470.09699999999998</c:v>
                </c:pt>
                <c:pt idx="6722">
                  <c:v>470.15600000000001</c:v>
                </c:pt>
                <c:pt idx="6723">
                  <c:v>470.21499999999997</c:v>
                </c:pt>
                <c:pt idx="6724">
                  <c:v>470.274</c:v>
                </c:pt>
                <c:pt idx="6725">
                  <c:v>470.33300000000003</c:v>
                </c:pt>
                <c:pt idx="6726">
                  <c:v>470.392</c:v>
                </c:pt>
                <c:pt idx="6727">
                  <c:v>470.45100000000002</c:v>
                </c:pt>
                <c:pt idx="6728">
                  <c:v>470.51</c:v>
                </c:pt>
                <c:pt idx="6729">
                  <c:v>470.56799999999998</c:v>
                </c:pt>
                <c:pt idx="6730">
                  <c:v>470.62700000000001</c:v>
                </c:pt>
                <c:pt idx="6731">
                  <c:v>470.68599999999998</c:v>
                </c:pt>
                <c:pt idx="6732">
                  <c:v>470.745</c:v>
                </c:pt>
                <c:pt idx="6733">
                  <c:v>470.803</c:v>
                </c:pt>
                <c:pt idx="6734">
                  <c:v>470.86200000000002</c:v>
                </c:pt>
                <c:pt idx="6735">
                  <c:v>470.92099999999999</c:v>
                </c:pt>
                <c:pt idx="6736">
                  <c:v>470.97899999999998</c:v>
                </c:pt>
                <c:pt idx="6737">
                  <c:v>471.03800000000001</c:v>
                </c:pt>
                <c:pt idx="6738">
                  <c:v>471.09699999999998</c:v>
                </c:pt>
                <c:pt idx="6739">
                  <c:v>471.15499999999997</c:v>
                </c:pt>
                <c:pt idx="6740">
                  <c:v>471.214</c:v>
                </c:pt>
                <c:pt idx="6741">
                  <c:v>471.27199999999999</c:v>
                </c:pt>
                <c:pt idx="6742">
                  <c:v>471.33100000000002</c:v>
                </c:pt>
                <c:pt idx="6743">
                  <c:v>471.38900000000001</c:v>
                </c:pt>
                <c:pt idx="6744">
                  <c:v>471.44799999999998</c:v>
                </c:pt>
                <c:pt idx="6745">
                  <c:v>471.50599999999997</c:v>
                </c:pt>
                <c:pt idx="6746">
                  <c:v>471.56400000000002</c:v>
                </c:pt>
                <c:pt idx="6747">
                  <c:v>471.62299999999999</c:v>
                </c:pt>
                <c:pt idx="6748">
                  <c:v>471.68099999999998</c:v>
                </c:pt>
                <c:pt idx="6749">
                  <c:v>471.73899999999998</c:v>
                </c:pt>
                <c:pt idx="6750">
                  <c:v>471.79700000000003</c:v>
                </c:pt>
                <c:pt idx="6751">
                  <c:v>471.85599999999999</c:v>
                </c:pt>
                <c:pt idx="6752">
                  <c:v>471.91399999999999</c:v>
                </c:pt>
                <c:pt idx="6753">
                  <c:v>471.97199999999998</c:v>
                </c:pt>
                <c:pt idx="6754">
                  <c:v>472.03</c:v>
                </c:pt>
                <c:pt idx="6755">
                  <c:v>472.08800000000002</c:v>
                </c:pt>
                <c:pt idx="6756">
                  <c:v>472.14699999999999</c:v>
                </c:pt>
                <c:pt idx="6757">
                  <c:v>472.20499999999998</c:v>
                </c:pt>
                <c:pt idx="6758">
                  <c:v>472.26299999999998</c:v>
                </c:pt>
                <c:pt idx="6759">
                  <c:v>472.32100000000003</c:v>
                </c:pt>
                <c:pt idx="6760">
                  <c:v>472.37900000000002</c:v>
                </c:pt>
                <c:pt idx="6761">
                  <c:v>472.43700000000001</c:v>
                </c:pt>
                <c:pt idx="6762">
                  <c:v>472.495</c:v>
                </c:pt>
                <c:pt idx="6763">
                  <c:v>472.553</c:v>
                </c:pt>
                <c:pt idx="6764">
                  <c:v>472.61</c:v>
                </c:pt>
                <c:pt idx="6765">
                  <c:v>472.66800000000001</c:v>
                </c:pt>
                <c:pt idx="6766">
                  <c:v>472.726</c:v>
                </c:pt>
                <c:pt idx="6767">
                  <c:v>472.78399999999999</c:v>
                </c:pt>
                <c:pt idx="6768">
                  <c:v>472.84199999999998</c:v>
                </c:pt>
                <c:pt idx="6769">
                  <c:v>472.9</c:v>
                </c:pt>
                <c:pt idx="6770">
                  <c:v>472.95699999999999</c:v>
                </c:pt>
                <c:pt idx="6771">
                  <c:v>473.01499999999999</c:v>
                </c:pt>
                <c:pt idx="6772">
                  <c:v>473.07299999999998</c:v>
                </c:pt>
                <c:pt idx="6773">
                  <c:v>473.13</c:v>
                </c:pt>
                <c:pt idx="6774">
                  <c:v>473.18799999999999</c:v>
                </c:pt>
                <c:pt idx="6775">
                  <c:v>473.24599999999998</c:v>
                </c:pt>
                <c:pt idx="6776">
                  <c:v>473.303</c:v>
                </c:pt>
                <c:pt idx="6777">
                  <c:v>473.36099999999999</c:v>
                </c:pt>
                <c:pt idx="6778">
                  <c:v>473.41800000000001</c:v>
                </c:pt>
                <c:pt idx="6779">
                  <c:v>473.476</c:v>
                </c:pt>
                <c:pt idx="6780">
                  <c:v>473.53300000000002</c:v>
                </c:pt>
                <c:pt idx="6781">
                  <c:v>473.59100000000001</c:v>
                </c:pt>
                <c:pt idx="6782">
                  <c:v>473.64800000000002</c:v>
                </c:pt>
                <c:pt idx="6783">
                  <c:v>473.70499999999998</c:v>
                </c:pt>
                <c:pt idx="6784">
                  <c:v>473.76299999999998</c:v>
                </c:pt>
                <c:pt idx="6785">
                  <c:v>473.82</c:v>
                </c:pt>
                <c:pt idx="6786">
                  <c:v>473.87799999999999</c:v>
                </c:pt>
                <c:pt idx="6787">
                  <c:v>473.935</c:v>
                </c:pt>
                <c:pt idx="6788">
                  <c:v>473.99200000000002</c:v>
                </c:pt>
                <c:pt idx="6789">
                  <c:v>474.04899999999998</c:v>
                </c:pt>
                <c:pt idx="6790">
                  <c:v>474.10700000000003</c:v>
                </c:pt>
                <c:pt idx="6791">
                  <c:v>474.16399999999999</c:v>
                </c:pt>
                <c:pt idx="6792">
                  <c:v>474.221</c:v>
                </c:pt>
                <c:pt idx="6793">
                  <c:v>474.27800000000002</c:v>
                </c:pt>
                <c:pt idx="6794">
                  <c:v>474.33499999999998</c:v>
                </c:pt>
                <c:pt idx="6795">
                  <c:v>474.392</c:v>
                </c:pt>
                <c:pt idx="6796">
                  <c:v>474.44900000000001</c:v>
                </c:pt>
                <c:pt idx="6797">
                  <c:v>474.50599999999997</c:v>
                </c:pt>
                <c:pt idx="6798">
                  <c:v>474.56299999999999</c:v>
                </c:pt>
                <c:pt idx="6799">
                  <c:v>474.62</c:v>
                </c:pt>
                <c:pt idx="6800">
                  <c:v>474.67700000000002</c:v>
                </c:pt>
                <c:pt idx="6801">
                  <c:v>474.73399999999998</c:v>
                </c:pt>
                <c:pt idx="6802">
                  <c:v>474.791</c:v>
                </c:pt>
                <c:pt idx="6803">
                  <c:v>474.84800000000001</c:v>
                </c:pt>
                <c:pt idx="6804">
                  <c:v>474.90499999999997</c:v>
                </c:pt>
                <c:pt idx="6805">
                  <c:v>474.96199999999999</c:v>
                </c:pt>
                <c:pt idx="6806">
                  <c:v>475.01799999999997</c:v>
                </c:pt>
                <c:pt idx="6807">
                  <c:v>475.07499999999999</c:v>
                </c:pt>
                <c:pt idx="6808">
                  <c:v>475.13200000000001</c:v>
                </c:pt>
                <c:pt idx="6809">
                  <c:v>475.18900000000002</c:v>
                </c:pt>
                <c:pt idx="6810">
                  <c:v>475.245</c:v>
                </c:pt>
                <c:pt idx="6811">
                  <c:v>475.30200000000002</c:v>
                </c:pt>
                <c:pt idx="6812">
                  <c:v>475.35899999999998</c:v>
                </c:pt>
                <c:pt idx="6813">
                  <c:v>475.41500000000002</c:v>
                </c:pt>
                <c:pt idx="6814">
                  <c:v>475.47199999999998</c:v>
                </c:pt>
                <c:pt idx="6815">
                  <c:v>475.52800000000002</c:v>
                </c:pt>
                <c:pt idx="6816">
                  <c:v>475.58499999999998</c:v>
                </c:pt>
                <c:pt idx="6817">
                  <c:v>475.64100000000002</c:v>
                </c:pt>
                <c:pt idx="6818">
                  <c:v>475.69799999999998</c:v>
                </c:pt>
                <c:pt idx="6819">
                  <c:v>475.75400000000002</c:v>
                </c:pt>
                <c:pt idx="6820">
                  <c:v>475.81099999999998</c:v>
                </c:pt>
                <c:pt idx="6821">
                  <c:v>475.86700000000002</c:v>
                </c:pt>
                <c:pt idx="6822">
                  <c:v>475.923</c:v>
                </c:pt>
                <c:pt idx="6823">
                  <c:v>475.98</c:v>
                </c:pt>
                <c:pt idx="6824">
                  <c:v>476.036</c:v>
                </c:pt>
                <c:pt idx="6825">
                  <c:v>476.09199999999998</c:v>
                </c:pt>
                <c:pt idx="6826">
                  <c:v>476.149</c:v>
                </c:pt>
                <c:pt idx="6827">
                  <c:v>476.20499999999998</c:v>
                </c:pt>
                <c:pt idx="6828">
                  <c:v>476.26100000000002</c:v>
                </c:pt>
                <c:pt idx="6829">
                  <c:v>476.31700000000001</c:v>
                </c:pt>
                <c:pt idx="6830">
                  <c:v>476.37299999999999</c:v>
                </c:pt>
                <c:pt idx="6831">
                  <c:v>476.42899999999997</c:v>
                </c:pt>
                <c:pt idx="6832">
                  <c:v>476.48599999999999</c:v>
                </c:pt>
                <c:pt idx="6833">
                  <c:v>476.54199999999997</c:v>
                </c:pt>
                <c:pt idx="6834">
                  <c:v>476.59800000000001</c:v>
                </c:pt>
                <c:pt idx="6835">
                  <c:v>476.654</c:v>
                </c:pt>
                <c:pt idx="6836">
                  <c:v>476.71</c:v>
                </c:pt>
                <c:pt idx="6837">
                  <c:v>476.76600000000002</c:v>
                </c:pt>
                <c:pt idx="6838">
                  <c:v>476.822</c:v>
                </c:pt>
                <c:pt idx="6839">
                  <c:v>476.87799999999999</c:v>
                </c:pt>
                <c:pt idx="6840">
                  <c:v>476.93299999999999</c:v>
                </c:pt>
                <c:pt idx="6841">
                  <c:v>476.98899999999998</c:v>
                </c:pt>
                <c:pt idx="6842">
                  <c:v>477.04500000000002</c:v>
                </c:pt>
                <c:pt idx="6843">
                  <c:v>477.101</c:v>
                </c:pt>
                <c:pt idx="6844">
                  <c:v>477.15699999999998</c:v>
                </c:pt>
                <c:pt idx="6845">
                  <c:v>477.21199999999999</c:v>
                </c:pt>
                <c:pt idx="6846">
                  <c:v>477.26799999999997</c:v>
                </c:pt>
                <c:pt idx="6847">
                  <c:v>477.32400000000001</c:v>
                </c:pt>
                <c:pt idx="6848">
                  <c:v>477.38</c:v>
                </c:pt>
                <c:pt idx="6849">
                  <c:v>477.435</c:v>
                </c:pt>
                <c:pt idx="6850">
                  <c:v>477.49099999999999</c:v>
                </c:pt>
                <c:pt idx="6851">
                  <c:v>477.54599999999999</c:v>
                </c:pt>
                <c:pt idx="6852">
                  <c:v>477.60199999999998</c:v>
                </c:pt>
                <c:pt idx="6853">
                  <c:v>477.65699999999998</c:v>
                </c:pt>
                <c:pt idx="6854">
                  <c:v>477.71300000000002</c:v>
                </c:pt>
                <c:pt idx="6855">
                  <c:v>477.76799999999997</c:v>
                </c:pt>
                <c:pt idx="6856">
                  <c:v>477.82400000000001</c:v>
                </c:pt>
                <c:pt idx="6857">
                  <c:v>477.87900000000002</c:v>
                </c:pt>
                <c:pt idx="6858">
                  <c:v>477.935</c:v>
                </c:pt>
                <c:pt idx="6859">
                  <c:v>477.99</c:v>
                </c:pt>
                <c:pt idx="6860">
                  <c:v>478.04599999999999</c:v>
                </c:pt>
                <c:pt idx="6861">
                  <c:v>478.101</c:v>
                </c:pt>
                <c:pt idx="6862">
                  <c:v>478.15600000000001</c:v>
                </c:pt>
                <c:pt idx="6863">
                  <c:v>478.21100000000001</c:v>
                </c:pt>
                <c:pt idx="6864">
                  <c:v>478.267</c:v>
                </c:pt>
                <c:pt idx="6865">
                  <c:v>478.322</c:v>
                </c:pt>
                <c:pt idx="6866">
                  <c:v>478.37700000000001</c:v>
                </c:pt>
                <c:pt idx="6867">
                  <c:v>478.43200000000002</c:v>
                </c:pt>
                <c:pt idx="6868">
                  <c:v>478.48700000000002</c:v>
                </c:pt>
                <c:pt idx="6869">
                  <c:v>478.54199999999997</c:v>
                </c:pt>
                <c:pt idx="6870">
                  <c:v>478.59800000000001</c:v>
                </c:pt>
                <c:pt idx="6871">
                  <c:v>478.65300000000002</c:v>
                </c:pt>
                <c:pt idx="6872">
                  <c:v>478.70800000000003</c:v>
                </c:pt>
                <c:pt idx="6873">
                  <c:v>478.76299999999998</c:v>
                </c:pt>
                <c:pt idx="6874">
                  <c:v>478.81799999999998</c:v>
                </c:pt>
                <c:pt idx="6875">
                  <c:v>478.87299999999999</c:v>
                </c:pt>
                <c:pt idx="6876">
                  <c:v>478.928</c:v>
                </c:pt>
                <c:pt idx="6877">
                  <c:v>478.98200000000003</c:v>
                </c:pt>
                <c:pt idx="6878">
                  <c:v>479.03699999999998</c:v>
                </c:pt>
                <c:pt idx="6879">
                  <c:v>479.09199999999998</c:v>
                </c:pt>
                <c:pt idx="6880">
                  <c:v>479.14699999999999</c:v>
                </c:pt>
                <c:pt idx="6881">
                  <c:v>479.202</c:v>
                </c:pt>
                <c:pt idx="6882">
                  <c:v>479.25700000000001</c:v>
                </c:pt>
                <c:pt idx="6883">
                  <c:v>479.31099999999998</c:v>
                </c:pt>
                <c:pt idx="6884">
                  <c:v>479.36599999999999</c:v>
                </c:pt>
                <c:pt idx="6885">
                  <c:v>479.42099999999999</c:v>
                </c:pt>
                <c:pt idx="6886">
                  <c:v>479.47500000000002</c:v>
                </c:pt>
                <c:pt idx="6887">
                  <c:v>479.53</c:v>
                </c:pt>
                <c:pt idx="6888">
                  <c:v>479.58499999999998</c:v>
                </c:pt>
                <c:pt idx="6889">
                  <c:v>479.63900000000001</c:v>
                </c:pt>
                <c:pt idx="6890">
                  <c:v>479.69400000000002</c:v>
                </c:pt>
                <c:pt idx="6891">
                  <c:v>479.74799999999999</c:v>
                </c:pt>
                <c:pt idx="6892">
                  <c:v>479.803</c:v>
                </c:pt>
                <c:pt idx="6893">
                  <c:v>479.85700000000003</c:v>
                </c:pt>
                <c:pt idx="6894">
                  <c:v>479.91199999999998</c:v>
                </c:pt>
                <c:pt idx="6895">
                  <c:v>479.96600000000001</c:v>
                </c:pt>
                <c:pt idx="6896">
                  <c:v>480.02100000000002</c:v>
                </c:pt>
                <c:pt idx="6897">
                  <c:v>480.07499999999999</c:v>
                </c:pt>
                <c:pt idx="6898">
                  <c:v>480.12900000000002</c:v>
                </c:pt>
                <c:pt idx="6899">
                  <c:v>480.18400000000003</c:v>
                </c:pt>
                <c:pt idx="6900">
                  <c:v>480.238</c:v>
                </c:pt>
                <c:pt idx="6901">
                  <c:v>480.29199999999997</c:v>
                </c:pt>
                <c:pt idx="6902">
                  <c:v>480.346</c:v>
                </c:pt>
                <c:pt idx="6903">
                  <c:v>480.40100000000001</c:v>
                </c:pt>
                <c:pt idx="6904">
                  <c:v>480.45499999999998</c:v>
                </c:pt>
                <c:pt idx="6905">
                  <c:v>480.50900000000001</c:v>
                </c:pt>
                <c:pt idx="6906">
                  <c:v>480.56299999999999</c:v>
                </c:pt>
                <c:pt idx="6907">
                  <c:v>480.61700000000002</c:v>
                </c:pt>
                <c:pt idx="6908">
                  <c:v>480.67099999999999</c:v>
                </c:pt>
                <c:pt idx="6909">
                  <c:v>480.72500000000002</c:v>
                </c:pt>
                <c:pt idx="6910">
                  <c:v>480.779</c:v>
                </c:pt>
                <c:pt idx="6911">
                  <c:v>480.83300000000003</c:v>
                </c:pt>
                <c:pt idx="6912">
                  <c:v>480.887</c:v>
                </c:pt>
                <c:pt idx="6913">
                  <c:v>480.94099999999997</c:v>
                </c:pt>
                <c:pt idx="6914">
                  <c:v>480.995</c:v>
                </c:pt>
                <c:pt idx="6915">
                  <c:v>481.04899999999998</c:v>
                </c:pt>
                <c:pt idx="6916">
                  <c:v>481.10300000000001</c:v>
                </c:pt>
                <c:pt idx="6917">
                  <c:v>481.15600000000001</c:v>
                </c:pt>
                <c:pt idx="6918">
                  <c:v>481.21</c:v>
                </c:pt>
                <c:pt idx="6919">
                  <c:v>481.26400000000001</c:v>
                </c:pt>
                <c:pt idx="6920">
                  <c:v>481.31799999999998</c:v>
                </c:pt>
                <c:pt idx="6921">
                  <c:v>481.37200000000001</c:v>
                </c:pt>
                <c:pt idx="6922">
                  <c:v>481.42500000000001</c:v>
                </c:pt>
                <c:pt idx="6923">
                  <c:v>481.47899999999998</c:v>
                </c:pt>
                <c:pt idx="6924">
                  <c:v>481.53300000000002</c:v>
                </c:pt>
                <c:pt idx="6925">
                  <c:v>481.58600000000001</c:v>
                </c:pt>
                <c:pt idx="6926">
                  <c:v>481.64</c:v>
                </c:pt>
                <c:pt idx="6927">
                  <c:v>481.69299999999998</c:v>
                </c:pt>
                <c:pt idx="6928">
                  <c:v>481.74700000000001</c:v>
                </c:pt>
                <c:pt idx="6929">
                  <c:v>481.8</c:v>
                </c:pt>
                <c:pt idx="6930">
                  <c:v>481.85399999999998</c:v>
                </c:pt>
                <c:pt idx="6931">
                  <c:v>481.90699999999998</c:v>
                </c:pt>
                <c:pt idx="6932">
                  <c:v>481.96100000000001</c:v>
                </c:pt>
                <c:pt idx="6933">
                  <c:v>482.01400000000001</c:v>
                </c:pt>
                <c:pt idx="6934">
                  <c:v>482.06799999999998</c:v>
                </c:pt>
                <c:pt idx="6935">
                  <c:v>482.12099999999998</c:v>
                </c:pt>
                <c:pt idx="6936">
                  <c:v>482.17399999999998</c:v>
                </c:pt>
                <c:pt idx="6937">
                  <c:v>482.22699999999998</c:v>
                </c:pt>
                <c:pt idx="6938">
                  <c:v>482.28100000000001</c:v>
                </c:pt>
                <c:pt idx="6939">
                  <c:v>482.334</c:v>
                </c:pt>
                <c:pt idx="6940">
                  <c:v>482.387</c:v>
                </c:pt>
                <c:pt idx="6941">
                  <c:v>482.44</c:v>
                </c:pt>
                <c:pt idx="6942">
                  <c:v>482.49400000000003</c:v>
                </c:pt>
                <c:pt idx="6943">
                  <c:v>482.54700000000003</c:v>
                </c:pt>
                <c:pt idx="6944">
                  <c:v>482.6</c:v>
                </c:pt>
                <c:pt idx="6945">
                  <c:v>482.65300000000002</c:v>
                </c:pt>
                <c:pt idx="6946">
                  <c:v>482.70600000000002</c:v>
                </c:pt>
                <c:pt idx="6947">
                  <c:v>482.75900000000001</c:v>
                </c:pt>
                <c:pt idx="6948">
                  <c:v>482.81200000000001</c:v>
                </c:pt>
                <c:pt idx="6949">
                  <c:v>482.86500000000001</c:v>
                </c:pt>
                <c:pt idx="6950">
                  <c:v>482.91800000000001</c:v>
                </c:pt>
                <c:pt idx="6951">
                  <c:v>482.971</c:v>
                </c:pt>
                <c:pt idx="6952">
                  <c:v>483.02300000000002</c:v>
                </c:pt>
                <c:pt idx="6953">
                  <c:v>483.07600000000002</c:v>
                </c:pt>
                <c:pt idx="6954">
                  <c:v>483.12900000000002</c:v>
                </c:pt>
                <c:pt idx="6955">
                  <c:v>483.18200000000002</c:v>
                </c:pt>
                <c:pt idx="6956">
                  <c:v>483.23500000000001</c:v>
                </c:pt>
                <c:pt idx="6957">
                  <c:v>483.28800000000001</c:v>
                </c:pt>
                <c:pt idx="6958">
                  <c:v>483.34</c:v>
                </c:pt>
                <c:pt idx="6959">
                  <c:v>483.39299999999997</c:v>
                </c:pt>
                <c:pt idx="6960">
                  <c:v>483.44600000000003</c:v>
                </c:pt>
                <c:pt idx="6961">
                  <c:v>483.49799999999999</c:v>
                </c:pt>
                <c:pt idx="6962">
                  <c:v>483.55099999999999</c:v>
                </c:pt>
                <c:pt idx="6963">
                  <c:v>483.60300000000001</c:v>
                </c:pt>
                <c:pt idx="6964">
                  <c:v>483.65600000000001</c:v>
                </c:pt>
                <c:pt idx="6965">
                  <c:v>483.709</c:v>
                </c:pt>
                <c:pt idx="6966">
                  <c:v>483.76100000000002</c:v>
                </c:pt>
                <c:pt idx="6967">
                  <c:v>483.81400000000002</c:v>
                </c:pt>
                <c:pt idx="6968">
                  <c:v>483.86599999999999</c:v>
                </c:pt>
                <c:pt idx="6969">
                  <c:v>483.91800000000001</c:v>
                </c:pt>
                <c:pt idx="6970">
                  <c:v>483.971</c:v>
                </c:pt>
                <c:pt idx="6971">
                  <c:v>484.02300000000002</c:v>
                </c:pt>
                <c:pt idx="6972">
                  <c:v>484.07600000000002</c:v>
                </c:pt>
                <c:pt idx="6973">
                  <c:v>484.12799999999999</c:v>
                </c:pt>
                <c:pt idx="6974">
                  <c:v>484.18</c:v>
                </c:pt>
                <c:pt idx="6975">
                  <c:v>484.23200000000003</c:v>
                </c:pt>
                <c:pt idx="6976">
                  <c:v>484.28500000000003</c:v>
                </c:pt>
                <c:pt idx="6977">
                  <c:v>484.33699999999999</c:v>
                </c:pt>
                <c:pt idx="6978">
                  <c:v>484.38900000000001</c:v>
                </c:pt>
                <c:pt idx="6979">
                  <c:v>484.44099999999997</c:v>
                </c:pt>
                <c:pt idx="6980">
                  <c:v>484.49299999999999</c:v>
                </c:pt>
                <c:pt idx="6981">
                  <c:v>484.54500000000002</c:v>
                </c:pt>
                <c:pt idx="6982">
                  <c:v>484.59800000000001</c:v>
                </c:pt>
                <c:pt idx="6983">
                  <c:v>484.65</c:v>
                </c:pt>
                <c:pt idx="6984">
                  <c:v>484.70100000000002</c:v>
                </c:pt>
                <c:pt idx="6985">
                  <c:v>484.75400000000002</c:v>
                </c:pt>
                <c:pt idx="6986">
                  <c:v>484.80500000000001</c:v>
                </c:pt>
                <c:pt idx="6987">
                  <c:v>484.85700000000003</c:v>
                </c:pt>
                <c:pt idx="6988">
                  <c:v>484.90899999999999</c:v>
                </c:pt>
                <c:pt idx="6989">
                  <c:v>484.96100000000001</c:v>
                </c:pt>
                <c:pt idx="6990">
                  <c:v>485.01299999999998</c:v>
                </c:pt>
                <c:pt idx="6991">
                  <c:v>485.065</c:v>
                </c:pt>
                <c:pt idx="6992">
                  <c:v>485.11700000000002</c:v>
                </c:pt>
                <c:pt idx="6993">
                  <c:v>485.16899999999998</c:v>
                </c:pt>
                <c:pt idx="6994">
                  <c:v>485.22</c:v>
                </c:pt>
                <c:pt idx="6995">
                  <c:v>485.27199999999999</c:v>
                </c:pt>
                <c:pt idx="6996">
                  <c:v>485.32400000000001</c:v>
                </c:pt>
                <c:pt idx="6997">
                  <c:v>485.375</c:v>
                </c:pt>
                <c:pt idx="6998">
                  <c:v>485.42700000000002</c:v>
                </c:pt>
                <c:pt idx="6999">
                  <c:v>485.47899999999998</c:v>
                </c:pt>
                <c:pt idx="7000">
                  <c:v>485.53</c:v>
                </c:pt>
                <c:pt idx="7001">
                  <c:v>485.58199999999999</c:v>
                </c:pt>
                <c:pt idx="7002">
                  <c:v>485.63299999999998</c:v>
                </c:pt>
                <c:pt idx="7003">
                  <c:v>485.685</c:v>
                </c:pt>
                <c:pt idx="7004">
                  <c:v>485.73599999999999</c:v>
                </c:pt>
                <c:pt idx="7005">
                  <c:v>485.78800000000001</c:v>
                </c:pt>
                <c:pt idx="7006">
                  <c:v>485.839</c:v>
                </c:pt>
                <c:pt idx="7007">
                  <c:v>485.89</c:v>
                </c:pt>
                <c:pt idx="7008">
                  <c:v>485.94200000000001</c:v>
                </c:pt>
                <c:pt idx="7009">
                  <c:v>485.99299999999999</c:v>
                </c:pt>
                <c:pt idx="7010">
                  <c:v>486.04399999999998</c:v>
                </c:pt>
                <c:pt idx="7011">
                  <c:v>486.096</c:v>
                </c:pt>
                <c:pt idx="7012">
                  <c:v>486.14699999999999</c:v>
                </c:pt>
                <c:pt idx="7013">
                  <c:v>486.19799999999998</c:v>
                </c:pt>
                <c:pt idx="7014">
                  <c:v>486.24900000000002</c:v>
                </c:pt>
                <c:pt idx="7015">
                  <c:v>486.30099999999999</c:v>
                </c:pt>
                <c:pt idx="7016">
                  <c:v>486.35199999999998</c:v>
                </c:pt>
                <c:pt idx="7017">
                  <c:v>486.40300000000002</c:v>
                </c:pt>
                <c:pt idx="7018">
                  <c:v>486.45400000000001</c:v>
                </c:pt>
                <c:pt idx="7019">
                  <c:v>486.505</c:v>
                </c:pt>
                <c:pt idx="7020">
                  <c:v>486.55599999999998</c:v>
                </c:pt>
                <c:pt idx="7021">
                  <c:v>486.60700000000003</c:v>
                </c:pt>
                <c:pt idx="7022">
                  <c:v>486.65800000000002</c:v>
                </c:pt>
                <c:pt idx="7023">
                  <c:v>486.709</c:v>
                </c:pt>
                <c:pt idx="7024">
                  <c:v>486.76</c:v>
                </c:pt>
                <c:pt idx="7025">
                  <c:v>486.81099999999998</c:v>
                </c:pt>
                <c:pt idx="7026">
                  <c:v>486.86200000000002</c:v>
                </c:pt>
                <c:pt idx="7027">
                  <c:v>486.91300000000001</c:v>
                </c:pt>
                <c:pt idx="7028">
                  <c:v>486.96300000000002</c:v>
                </c:pt>
                <c:pt idx="7029">
                  <c:v>487.01400000000001</c:v>
                </c:pt>
                <c:pt idx="7030">
                  <c:v>487.065</c:v>
                </c:pt>
                <c:pt idx="7031">
                  <c:v>487.11599999999999</c:v>
                </c:pt>
                <c:pt idx="7032">
                  <c:v>487.166</c:v>
                </c:pt>
                <c:pt idx="7033">
                  <c:v>487.21699999999998</c:v>
                </c:pt>
                <c:pt idx="7034">
                  <c:v>487.26799999999997</c:v>
                </c:pt>
                <c:pt idx="7035">
                  <c:v>487.31799999999998</c:v>
                </c:pt>
                <c:pt idx="7036">
                  <c:v>487.36900000000003</c:v>
                </c:pt>
                <c:pt idx="7037">
                  <c:v>487.41899999999998</c:v>
                </c:pt>
                <c:pt idx="7038">
                  <c:v>487.47</c:v>
                </c:pt>
                <c:pt idx="7039">
                  <c:v>487.52100000000002</c:v>
                </c:pt>
                <c:pt idx="7040">
                  <c:v>487.57100000000003</c:v>
                </c:pt>
                <c:pt idx="7041">
                  <c:v>487.62099999999998</c:v>
                </c:pt>
                <c:pt idx="7042">
                  <c:v>487.67200000000003</c:v>
                </c:pt>
                <c:pt idx="7043">
                  <c:v>487.72199999999998</c:v>
                </c:pt>
                <c:pt idx="7044">
                  <c:v>487.77300000000002</c:v>
                </c:pt>
                <c:pt idx="7045">
                  <c:v>487.82299999999998</c:v>
                </c:pt>
                <c:pt idx="7046">
                  <c:v>487.87299999999999</c:v>
                </c:pt>
                <c:pt idx="7047">
                  <c:v>487.92399999999998</c:v>
                </c:pt>
                <c:pt idx="7048">
                  <c:v>487.97399999999999</c:v>
                </c:pt>
                <c:pt idx="7049">
                  <c:v>488.024</c:v>
                </c:pt>
                <c:pt idx="7050">
                  <c:v>488.07400000000001</c:v>
                </c:pt>
                <c:pt idx="7051">
                  <c:v>488.125</c:v>
                </c:pt>
                <c:pt idx="7052">
                  <c:v>488.17500000000001</c:v>
                </c:pt>
                <c:pt idx="7053">
                  <c:v>488.22500000000002</c:v>
                </c:pt>
                <c:pt idx="7054">
                  <c:v>488.27499999999998</c:v>
                </c:pt>
                <c:pt idx="7055">
                  <c:v>488.32499999999999</c:v>
                </c:pt>
                <c:pt idx="7056">
                  <c:v>488.375</c:v>
                </c:pt>
                <c:pt idx="7057">
                  <c:v>488.42500000000001</c:v>
                </c:pt>
                <c:pt idx="7058">
                  <c:v>488.47500000000002</c:v>
                </c:pt>
                <c:pt idx="7059">
                  <c:v>488.52499999999998</c:v>
                </c:pt>
                <c:pt idx="7060">
                  <c:v>488.57499999999999</c:v>
                </c:pt>
                <c:pt idx="7061">
                  <c:v>488.625</c:v>
                </c:pt>
                <c:pt idx="7062">
                  <c:v>488.67500000000001</c:v>
                </c:pt>
                <c:pt idx="7063">
                  <c:v>488.72500000000002</c:v>
                </c:pt>
                <c:pt idx="7064">
                  <c:v>488.77499999999998</c:v>
                </c:pt>
                <c:pt idx="7065">
                  <c:v>488.82400000000001</c:v>
                </c:pt>
                <c:pt idx="7066">
                  <c:v>488.87400000000002</c:v>
                </c:pt>
                <c:pt idx="7067">
                  <c:v>488.92399999999998</c:v>
                </c:pt>
                <c:pt idx="7068">
                  <c:v>488.97399999999999</c:v>
                </c:pt>
                <c:pt idx="7069">
                  <c:v>489.02300000000002</c:v>
                </c:pt>
                <c:pt idx="7070">
                  <c:v>489.07299999999998</c:v>
                </c:pt>
                <c:pt idx="7071">
                  <c:v>489.12299999999999</c:v>
                </c:pt>
                <c:pt idx="7072">
                  <c:v>489.17200000000003</c:v>
                </c:pt>
                <c:pt idx="7073">
                  <c:v>489.22199999999998</c:v>
                </c:pt>
                <c:pt idx="7074">
                  <c:v>489.27100000000002</c:v>
                </c:pt>
                <c:pt idx="7075">
                  <c:v>489.32100000000003</c:v>
                </c:pt>
                <c:pt idx="7076">
                  <c:v>489.37</c:v>
                </c:pt>
                <c:pt idx="7077">
                  <c:v>489.42</c:v>
                </c:pt>
                <c:pt idx="7078">
                  <c:v>489.46899999999999</c:v>
                </c:pt>
                <c:pt idx="7079">
                  <c:v>489.51900000000001</c:v>
                </c:pt>
                <c:pt idx="7080">
                  <c:v>489.56799999999998</c:v>
                </c:pt>
                <c:pt idx="7081">
                  <c:v>489.61799999999999</c:v>
                </c:pt>
                <c:pt idx="7082">
                  <c:v>489.66699999999997</c:v>
                </c:pt>
                <c:pt idx="7083">
                  <c:v>489.71600000000001</c:v>
                </c:pt>
                <c:pt idx="7084">
                  <c:v>489.76600000000002</c:v>
                </c:pt>
                <c:pt idx="7085">
                  <c:v>489.815</c:v>
                </c:pt>
                <c:pt idx="7086">
                  <c:v>489.86399999999998</c:v>
                </c:pt>
                <c:pt idx="7087">
                  <c:v>489.91300000000001</c:v>
                </c:pt>
                <c:pt idx="7088">
                  <c:v>489.96199999999999</c:v>
                </c:pt>
                <c:pt idx="7089">
                  <c:v>490.01100000000002</c:v>
                </c:pt>
                <c:pt idx="7090">
                  <c:v>490.06099999999998</c:v>
                </c:pt>
                <c:pt idx="7091">
                  <c:v>490.11</c:v>
                </c:pt>
                <c:pt idx="7092">
                  <c:v>490.15899999999999</c:v>
                </c:pt>
                <c:pt idx="7093">
                  <c:v>490.20800000000003</c:v>
                </c:pt>
                <c:pt idx="7094">
                  <c:v>490.25700000000001</c:v>
                </c:pt>
                <c:pt idx="7095">
                  <c:v>490.30599999999998</c:v>
                </c:pt>
                <c:pt idx="7096">
                  <c:v>490.35500000000002</c:v>
                </c:pt>
                <c:pt idx="7097">
                  <c:v>490.404</c:v>
                </c:pt>
                <c:pt idx="7098">
                  <c:v>490.45299999999997</c:v>
                </c:pt>
                <c:pt idx="7099">
                  <c:v>490.50099999999998</c:v>
                </c:pt>
                <c:pt idx="7100">
                  <c:v>490.55</c:v>
                </c:pt>
                <c:pt idx="7101">
                  <c:v>490.59899999999999</c:v>
                </c:pt>
                <c:pt idx="7102">
                  <c:v>490.64800000000002</c:v>
                </c:pt>
                <c:pt idx="7103">
                  <c:v>490.697</c:v>
                </c:pt>
                <c:pt idx="7104">
                  <c:v>490.745</c:v>
                </c:pt>
                <c:pt idx="7105">
                  <c:v>490.79399999999998</c:v>
                </c:pt>
                <c:pt idx="7106">
                  <c:v>490.84300000000002</c:v>
                </c:pt>
                <c:pt idx="7107">
                  <c:v>490.89100000000002</c:v>
                </c:pt>
                <c:pt idx="7108">
                  <c:v>490.94</c:v>
                </c:pt>
                <c:pt idx="7109">
                  <c:v>490.98899999999998</c:v>
                </c:pt>
                <c:pt idx="7110">
                  <c:v>491.03699999999998</c:v>
                </c:pt>
                <c:pt idx="7111">
                  <c:v>491.08600000000001</c:v>
                </c:pt>
                <c:pt idx="7112">
                  <c:v>491.13400000000001</c:v>
                </c:pt>
                <c:pt idx="7113">
                  <c:v>491.18299999999999</c:v>
                </c:pt>
                <c:pt idx="7114">
                  <c:v>491.23099999999999</c:v>
                </c:pt>
                <c:pt idx="7115">
                  <c:v>491.28</c:v>
                </c:pt>
                <c:pt idx="7116">
                  <c:v>491.32799999999997</c:v>
                </c:pt>
                <c:pt idx="7117">
                  <c:v>491.37599999999998</c:v>
                </c:pt>
                <c:pt idx="7118">
                  <c:v>491.42500000000001</c:v>
                </c:pt>
                <c:pt idx="7119">
                  <c:v>491.47300000000001</c:v>
                </c:pt>
                <c:pt idx="7120">
                  <c:v>491.52100000000002</c:v>
                </c:pt>
                <c:pt idx="7121">
                  <c:v>491.57</c:v>
                </c:pt>
                <c:pt idx="7122">
                  <c:v>491.61799999999999</c:v>
                </c:pt>
                <c:pt idx="7123">
                  <c:v>491.666</c:v>
                </c:pt>
                <c:pt idx="7124">
                  <c:v>491.714</c:v>
                </c:pt>
                <c:pt idx="7125">
                  <c:v>491.762</c:v>
                </c:pt>
                <c:pt idx="7126">
                  <c:v>491.81</c:v>
                </c:pt>
                <c:pt idx="7127">
                  <c:v>491.85899999999998</c:v>
                </c:pt>
                <c:pt idx="7128">
                  <c:v>491.90699999999998</c:v>
                </c:pt>
                <c:pt idx="7129">
                  <c:v>491.95499999999998</c:v>
                </c:pt>
                <c:pt idx="7130">
                  <c:v>492.00299999999999</c:v>
                </c:pt>
                <c:pt idx="7131">
                  <c:v>492.05099999999999</c:v>
                </c:pt>
                <c:pt idx="7132">
                  <c:v>492.09899999999999</c:v>
                </c:pt>
                <c:pt idx="7133">
                  <c:v>492.14600000000002</c:v>
                </c:pt>
                <c:pt idx="7134">
                  <c:v>492.19400000000002</c:v>
                </c:pt>
                <c:pt idx="7135">
                  <c:v>492.24200000000002</c:v>
                </c:pt>
                <c:pt idx="7136">
                  <c:v>492.29</c:v>
                </c:pt>
                <c:pt idx="7137">
                  <c:v>492.33800000000002</c:v>
                </c:pt>
                <c:pt idx="7138">
                  <c:v>492.38600000000002</c:v>
                </c:pt>
                <c:pt idx="7139">
                  <c:v>492.43299999999999</c:v>
                </c:pt>
                <c:pt idx="7140">
                  <c:v>492.48099999999999</c:v>
                </c:pt>
                <c:pt idx="7141">
                  <c:v>492.529</c:v>
                </c:pt>
                <c:pt idx="7142">
                  <c:v>492.577</c:v>
                </c:pt>
                <c:pt idx="7143">
                  <c:v>492.62400000000002</c:v>
                </c:pt>
                <c:pt idx="7144">
                  <c:v>492.67200000000003</c:v>
                </c:pt>
                <c:pt idx="7145">
                  <c:v>492.71899999999999</c:v>
                </c:pt>
                <c:pt idx="7146">
                  <c:v>492.767</c:v>
                </c:pt>
                <c:pt idx="7147">
                  <c:v>492.815</c:v>
                </c:pt>
                <c:pt idx="7148">
                  <c:v>492.86200000000002</c:v>
                </c:pt>
                <c:pt idx="7149">
                  <c:v>492.91</c:v>
                </c:pt>
                <c:pt idx="7150">
                  <c:v>492.95699999999999</c:v>
                </c:pt>
                <c:pt idx="7151">
                  <c:v>493.005</c:v>
                </c:pt>
                <c:pt idx="7152">
                  <c:v>493.05200000000002</c:v>
                </c:pt>
                <c:pt idx="7153">
                  <c:v>493.09899999999999</c:v>
                </c:pt>
                <c:pt idx="7154">
                  <c:v>493.14699999999999</c:v>
                </c:pt>
                <c:pt idx="7155">
                  <c:v>493.19400000000002</c:v>
                </c:pt>
                <c:pt idx="7156">
                  <c:v>493.24099999999999</c:v>
                </c:pt>
                <c:pt idx="7157">
                  <c:v>493.28800000000001</c:v>
                </c:pt>
                <c:pt idx="7158">
                  <c:v>493.33600000000001</c:v>
                </c:pt>
                <c:pt idx="7159">
                  <c:v>493.38299999999998</c:v>
                </c:pt>
                <c:pt idx="7160">
                  <c:v>493.43</c:v>
                </c:pt>
                <c:pt idx="7161">
                  <c:v>493.47699999999998</c:v>
                </c:pt>
                <c:pt idx="7162">
                  <c:v>493.524</c:v>
                </c:pt>
                <c:pt idx="7163">
                  <c:v>493.57100000000003</c:v>
                </c:pt>
                <c:pt idx="7164">
                  <c:v>493.61900000000003</c:v>
                </c:pt>
                <c:pt idx="7165">
                  <c:v>493.666</c:v>
                </c:pt>
                <c:pt idx="7166">
                  <c:v>493.71300000000002</c:v>
                </c:pt>
                <c:pt idx="7167">
                  <c:v>493.76</c:v>
                </c:pt>
                <c:pt idx="7168">
                  <c:v>493.80700000000002</c:v>
                </c:pt>
                <c:pt idx="7169">
                  <c:v>493.85300000000001</c:v>
                </c:pt>
                <c:pt idx="7170">
                  <c:v>493.9</c:v>
                </c:pt>
                <c:pt idx="7171">
                  <c:v>493.947</c:v>
                </c:pt>
                <c:pt idx="7172">
                  <c:v>493.99400000000003</c:v>
                </c:pt>
                <c:pt idx="7173">
                  <c:v>494.041</c:v>
                </c:pt>
                <c:pt idx="7174">
                  <c:v>494.08800000000002</c:v>
                </c:pt>
                <c:pt idx="7175">
                  <c:v>494.13400000000001</c:v>
                </c:pt>
                <c:pt idx="7176">
                  <c:v>494.18099999999998</c:v>
                </c:pt>
                <c:pt idx="7177">
                  <c:v>494.22800000000001</c:v>
                </c:pt>
                <c:pt idx="7178">
                  <c:v>494.27499999999998</c:v>
                </c:pt>
                <c:pt idx="7179">
                  <c:v>494.32100000000003</c:v>
                </c:pt>
                <c:pt idx="7180">
                  <c:v>494.36799999999999</c:v>
                </c:pt>
                <c:pt idx="7181">
                  <c:v>494.41399999999999</c:v>
                </c:pt>
                <c:pt idx="7182">
                  <c:v>494.46100000000001</c:v>
                </c:pt>
                <c:pt idx="7183">
                  <c:v>494.50799999999998</c:v>
                </c:pt>
                <c:pt idx="7184">
                  <c:v>494.55399999999997</c:v>
                </c:pt>
                <c:pt idx="7185">
                  <c:v>494.6</c:v>
                </c:pt>
                <c:pt idx="7186">
                  <c:v>494.64699999999999</c:v>
                </c:pt>
                <c:pt idx="7187">
                  <c:v>494.69299999999998</c:v>
                </c:pt>
                <c:pt idx="7188">
                  <c:v>494.74</c:v>
                </c:pt>
                <c:pt idx="7189">
                  <c:v>494.786</c:v>
                </c:pt>
                <c:pt idx="7190">
                  <c:v>494.83199999999999</c:v>
                </c:pt>
                <c:pt idx="7191">
                  <c:v>494.87900000000002</c:v>
                </c:pt>
                <c:pt idx="7192">
                  <c:v>494.92500000000001</c:v>
                </c:pt>
                <c:pt idx="7193">
                  <c:v>494.971</c:v>
                </c:pt>
                <c:pt idx="7194">
                  <c:v>495.01799999999997</c:v>
                </c:pt>
                <c:pt idx="7195">
                  <c:v>495.06400000000002</c:v>
                </c:pt>
                <c:pt idx="7196">
                  <c:v>495.11</c:v>
                </c:pt>
                <c:pt idx="7197">
                  <c:v>495.15600000000001</c:v>
                </c:pt>
                <c:pt idx="7198">
                  <c:v>495.202</c:v>
                </c:pt>
                <c:pt idx="7199">
                  <c:v>495.24799999999999</c:v>
                </c:pt>
                <c:pt idx="7200">
                  <c:v>495.29399999999998</c:v>
                </c:pt>
                <c:pt idx="7201">
                  <c:v>495.34</c:v>
                </c:pt>
                <c:pt idx="7202">
                  <c:v>495.38600000000002</c:v>
                </c:pt>
                <c:pt idx="7203">
                  <c:v>495.43200000000002</c:v>
                </c:pt>
                <c:pt idx="7204">
                  <c:v>495.47800000000001</c:v>
                </c:pt>
                <c:pt idx="7205">
                  <c:v>495.524</c:v>
                </c:pt>
                <c:pt idx="7206">
                  <c:v>495.57</c:v>
                </c:pt>
                <c:pt idx="7207">
                  <c:v>495.61599999999999</c:v>
                </c:pt>
                <c:pt idx="7208">
                  <c:v>495.66199999999998</c:v>
                </c:pt>
                <c:pt idx="7209">
                  <c:v>495.70800000000003</c:v>
                </c:pt>
                <c:pt idx="7210">
                  <c:v>495.75299999999999</c:v>
                </c:pt>
                <c:pt idx="7211">
                  <c:v>495.79899999999998</c:v>
                </c:pt>
                <c:pt idx="7212">
                  <c:v>495.84500000000003</c:v>
                </c:pt>
                <c:pt idx="7213">
                  <c:v>495.89100000000002</c:v>
                </c:pt>
                <c:pt idx="7214">
                  <c:v>495.93599999999998</c:v>
                </c:pt>
                <c:pt idx="7215">
                  <c:v>495.98200000000003</c:v>
                </c:pt>
                <c:pt idx="7216">
                  <c:v>496.02800000000002</c:v>
                </c:pt>
                <c:pt idx="7217">
                  <c:v>496.07299999999998</c:v>
                </c:pt>
                <c:pt idx="7218">
                  <c:v>496.11900000000003</c:v>
                </c:pt>
                <c:pt idx="7219">
                  <c:v>496.16399999999999</c:v>
                </c:pt>
                <c:pt idx="7220">
                  <c:v>496.21</c:v>
                </c:pt>
                <c:pt idx="7221">
                  <c:v>496.255</c:v>
                </c:pt>
                <c:pt idx="7222">
                  <c:v>496.30099999999999</c:v>
                </c:pt>
                <c:pt idx="7223">
                  <c:v>496.346</c:v>
                </c:pt>
                <c:pt idx="7224">
                  <c:v>496.39100000000002</c:v>
                </c:pt>
                <c:pt idx="7225">
                  <c:v>496.43700000000001</c:v>
                </c:pt>
                <c:pt idx="7226">
                  <c:v>496.48200000000003</c:v>
                </c:pt>
                <c:pt idx="7227">
                  <c:v>496.52699999999999</c:v>
                </c:pt>
                <c:pt idx="7228">
                  <c:v>496.57299999999998</c:v>
                </c:pt>
                <c:pt idx="7229">
                  <c:v>496.61799999999999</c:v>
                </c:pt>
                <c:pt idx="7230">
                  <c:v>496.66300000000001</c:v>
                </c:pt>
                <c:pt idx="7231">
                  <c:v>496.70800000000003</c:v>
                </c:pt>
                <c:pt idx="7232">
                  <c:v>496.75400000000002</c:v>
                </c:pt>
                <c:pt idx="7233">
                  <c:v>496.79899999999998</c:v>
                </c:pt>
                <c:pt idx="7234">
                  <c:v>496.84399999999999</c:v>
                </c:pt>
                <c:pt idx="7235">
                  <c:v>496.88900000000001</c:v>
                </c:pt>
                <c:pt idx="7236">
                  <c:v>496.93400000000003</c:v>
                </c:pt>
                <c:pt idx="7237">
                  <c:v>496.97899999999998</c:v>
                </c:pt>
                <c:pt idx="7238">
                  <c:v>497.024</c:v>
                </c:pt>
                <c:pt idx="7239">
                  <c:v>497.06900000000002</c:v>
                </c:pt>
                <c:pt idx="7240">
                  <c:v>497.11399999999998</c:v>
                </c:pt>
                <c:pt idx="7241">
                  <c:v>497.15899999999999</c:v>
                </c:pt>
                <c:pt idx="7242">
                  <c:v>497.20400000000001</c:v>
                </c:pt>
                <c:pt idx="7243">
                  <c:v>497.24799999999999</c:v>
                </c:pt>
                <c:pt idx="7244">
                  <c:v>497.29300000000001</c:v>
                </c:pt>
                <c:pt idx="7245">
                  <c:v>497.33800000000002</c:v>
                </c:pt>
                <c:pt idx="7246">
                  <c:v>497.38299999999998</c:v>
                </c:pt>
                <c:pt idx="7247">
                  <c:v>497.428</c:v>
                </c:pt>
                <c:pt idx="7248">
                  <c:v>497.47199999999998</c:v>
                </c:pt>
                <c:pt idx="7249">
                  <c:v>497.517</c:v>
                </c:pt>
                <c:pt idx="7250">
                  <c:v>497.56200000000001</c:v>
                </c:pt>
                <c:pt idx="7251">
                  <c:v>497.60599999999999</c:v>
                </c:pt>
                <c:pt idx="7252">
                  <c:v>497.65100000000001</c:v>
                </c:pt>
                <c:pt idx="7253">
                  <c:v>497.69499999999999</c:v>
                </c:pt>
                <c:pt idx="7254">
                  <c:v>497.74</c:v>
                </c:pt>
                <c:pt idx="7255">
                  <c:v>497.78500000000003</c:v>
                </c:pt>
                <c:pt idx="7256">
                  <c:v>497.82900000000001</c:v>
                </c:pt>
                <c:pt idx="7257">
                  <c:v>497.87400000000002</c:v>
                </c:pt>
                <c:pt idx="7258">
                  <c:v>497.91800000000001</c:v>
                </c:pt>
                <c:pt idx="7259">
                  <c:v>497.96199999999999</c:v>
                </c:pt>
                <c:pt idx="7260">
                  <c:v>498.00700000000001</c:v>
                </c:pt>
                <c:pt idx="7261">
                  <c:v>498.05099999999999</c:v>
                </c:pt>
                <c:pt idx="7262">
                  <c:v>498.09500000000003</c:v>
                </c:pt>
                <c:pt idx="7263">
                  <c:v>498.14</c:v>
                </c:pt>
                <c:pt idx="7264">
                  <c:v>498.18400000000003</c:v>
                </c:pt>
                <c:pt idx="7265">
                  <c:v>498.22800000000001</c:v>
                </c:pt>
                <c:pt idx="7266">
                  <c:v>498.27199999999999</c:v>
                </c:pt>
                <c:pt idx="7267">
                  <c:v>498.31700000000001</c:v>
                </c:pt>
                <c:pt idx="7268">
                  <c:v>498.36099999999999</c:v>
                </c:pt>
                <c:pt idx="7269">
                  <c:v>498.40499999999997</c:v>
                </c:pt>
                <c:pt idx="7270">
                  <c:v>498.44900000000001</c:v>
                </c:pt>
                <c:pt idx="7271">
                  <c:v>498.49299999999999</c:v>
                </c:pt>
                <c:pt idx="7272">
                  <c:v>498.53699999999998</c:v>
                </c:pt>
                <c:pt idx="7273">
                  <c:v>498.58100000000002</c:v>
                </c:pt>
                <c:pt idx="7274">
                  <c:v>498.625</c:v>
                </c:pt>
                <c:pt idx="7275">
                  <c:v>498.66899999999998</c:v>
                </c:pt>
                <c:pt idx="7276">
                  <c:v>498.71300000000002</c:v>
                </c:pt>
                <c:pt idx="7277">
                  <c:v>498.75700000000001</c:v>
                </c:pt>
                <c:pt idx="7278">
                  <c:v>498.80099999999999</c:v>
                </c:pt>
                <c:pt idx="7279">
                  <c:v>498.84399999999999</c:v>
                </c:pt>
                <c:pt idx="7280">
                  <c:v>498.88799999999998</c:v>
                </c:pt>
                <c:pt idx="7281">
                  <c:v>498.93200000000002</c:v>
                </c:pt>
                <c:pt idx="7282">
                  <c:v>498.976</c:v>
                </c:pt>
                <c:pt idx="7283">
                  <c:v>499.01900000000001</c:v>
                </c:pt>
                <c:pt idx="7284">
                  <c:v>499.06299999999999</c:v>
                </c:pt>
                <c:pt idx="7285">
                  <c:v>499.10700000000003</c:v>
                </c:pt>
                <c:pt idx="7286">
                  <c:v>499.15</c:v>
                </c:pt>
                <c:pt idx="7287">
                  <c:v>499.19400000000002</c:v>
                </c:pt>
                <c:pt idx="7288">
                  <c:v>499.238</c:v>
                </c:pt>
                <c:pt idx="7289">
                  <c:v>499.28100000000001</c:v>
                </c:pt>
                <c:pt idx="7290">
                  <c:v>499.32499999999999</c:v>
                </c:pt>
                <c:pt idx="7291">
                  <c:v>499.36799999999999</c:v>
                </c:pt>
                <c:pt idx="7292">
                  <c:v>499.41199999999998</c:v>
                </c:pt>
                <c:pt idx="7293">
                  <c:v>499.45499999999998</c:v>
                </c:pt>
                <c:pt idx="7294">
                  <c:v>499.49900000000002</c:v>
                </c:pt>
                <c:pt idx="7295">
                  <c:v>499.54199999999997</c:v>
                </c:pt>
                <c:pt idx="7296">
                  <c:v>499.58499999999998</c:v>
                </c:pt>
                <c:pt idx="7297">
                  <c:v>499.62900000000002</c:v>
                </c:pt>
                <c:pt idx="7298">
                  <c:v>499.67200000000003</c:v>
                </c:pt>
                <c:pt idx="7299">
                  <c:v>499.71499999999997</c:v>
                </c:pt>
                <c:pt idx="7300">
                  <c:v>499.75900000000001</c:v>
                </c:pt>
                <c:pt idx="7301">
                  <c:v>499.80200000000002</c:v>
                </c:pt>
                <c:pt idx="7302">
                  <c:v>499.84500000000003</c:v>
                </c:pt>
                <c:pt idx="7303">
                  <c:v>499.88799999999998</c:v>
                </c:pt>
                <c:pt idx="7304">
                  <c:v>499.93099999999998</c:v>
                </c:pt>
                <c:pt idx="7305">
                  <c:v>499.97399999999999</c:v>
                </c:pt>
                <c:pt idx="7306">
                  <c:v>500.017</c:v>
                </c:pt>
                <c:pt idx="7307">
                  <c:v>500.06</c:v>
                </c:pt>
                <c:pt idx="7308">
                  <c:v>500.10300000000001</c:v>
                </c:pt>
                <c:pt idx="7309">
                  <c:v>500.14600000000002</c:v>
                </c:pt>
                <c:pt idx="7310">
                  <c:v>500.18900000000002</c:v>
                </c:pt>
                <c:pt idx="7311">
                  <c:v>500.23200000000003</c:v>
                </c:pt>
                <c:pt idx="7312">
                  <c:v>500.27499999999998</c:v>
                </c:pt>
                <c:pt idx="7313">
                  <c:v>500.31799999999998</c:v>
                </c:pt>
                <c:pt idx="7314">
                  <c:v>500.36099999999999</c:v>
                </c:pt>
                <c:pt idx="7315">
                  <c:v>500.404</c:v>
                </c:pt>
                <c:pt idx="7316">
                  <c:v>500.447</c:v>
                </c:pt>
                <c:pt idx="7317">
                  <c:v>500.48899999999998</c:v>
                </c:pt>
                <c:pt idx="7318">
                  <c:v>500.53199999999998</c:v>
                </c:pt>
                <c:pt idx="7319">
                  <c:v>500.57499999999999</c:v>
                </c:pt>
                <c:pt idx="7320">
                  <c:v>500.61700000000002</c:v>
                </c:pt>
                <c:pt idx="7321">
                  <c:v>500.66</c:v>
                </c:pt>
                <c:pt idx="7322">
                  <c:v>500.70299999999997</c:v>
                </c:pt>
                <c:pt idx="7323">
                  <c:v>500.745</c:v>
                </c:pt>
                <c:pt idx="7324">
                  <c:v>500.78800000000001</c:v>
                </c:pt>
                <c:pt idx="7325">
                  <c:v>500.83</c:v>
                </c:pt>
                <c:pt idx="7326">
                  <c:v>500.87299999999999</c:v>
                </c:pt>
                <c:pt idx="7327">
                  <c:v>500.91500000000002</c:v>
                </c:pt>
                <c:pt idx="7328">
                  <c:v>500.95800000000003</c:v>
                </c:pt>
                <c:pt idx="7329">
                  <c:v>501</c:v>
                </c:pt>
                <c:pt idx="7330">
                  <c:v>501.04300000000001</c:v>
                </c:pt>
                <c:pt idx="7331">
                  <c:v>501.08499999999998</c:v>
                </c:pt>
                <c:pt idx="7332">
                  <c:v>501.12700000000001</c:v>
                </c:pt>
                <c:pt idx="7333">
                  <c:v>501.17</c:v>
                </c:pt>
                <c:pt idx="7334">
                  <c:v>501.21199999999999</c:v>
                </c:pt>
                <c:pt idx="7335">
                  <c:v>501.25400000000002</c:v>
                </c:pt>
                <c:pt idx="7336">
                  <c:v>501.29599999999999</c:v>
                </c:pt>
                <c:pt idx="7337">
                  <c:v>501.33800000000002</c:v>
                </c:pt>
                <c:pt idx="7338">
                  <c:v>501.38099999999997</c:v>
                </c:pt>
                <c:pt idx="7339">
                  <c:v>501.423</c:v>
                </c:pt>
                <c:pt idx="7340">
                  <c:v>501.46499999999997</c:v>
                </c:pt>
                <c:pt idx="7341">
                  <c:v>501.50700000000001</c:v>
                </c:pt>
                <c:pt idx="7342">
                  <c:v>501.54899999999998</c:v>
                </c:pt>
                <c:pt idx="7343">
                  <c:v>501.59100000000001</c:v>
                </c:pt>
                <c:pt idx="7344">
                  <c:v>501.63299999999998</c:v>
                </c:pt>
                <c:pt idx="7345">
                  <c:v>501.67500000000001</c:v>
                </c:pt>
                <c:pt idx="7346">
                  <c:v>501.71699999999998</c:v>
                </c:pt>
                <c:pt idx="7347">
                  <c:v>501.75900000000001</c:v>
                </c:pt>
                <c:pt idx="7348">
                  <c:v>501.80099999999999</c:v>
                </c:pt>
                <c:pt idx="7349">
                  <c:v>501.84300000000002</c:v>
                </c:pt>
                <c:pt idx="7350">
                  <c:v>501.88400000000001</c:v>
                </c:pt>
                <c:pt idx="7351">
                  <c:v>501.92599999999999</c:v>
                </c:pt>
                <c:pt idx="7352">
                  <c:v>501.96800000000002</c:v>
                </c:pt>
                <c:pt idx="7353">
                  <c:v>502.01</c:v>
                </c:pt>
                <c:pt idx="7354">
                  <c:v>502.05099999999999</c:v>
                </c:pt>
                <c:pt idx="7355">
                  <c:v>502.09300000000002</c:v>
                </c:pt>
                <c:pt idx="7356">
                  <c:v>502.13499999999999</c:v>
                </c:pt>
                <c:pt idx="7357">
                  <c:v>502.17599999999999</c:v>
                </c:pt>
                <c:pt idx="7358">
                  <c:v>502.21800000000002</c:v>
                </c:pt>
                <c:pt idx="7359">
                  <c:v>502.26</c:v>
                </c:pt>
                <c:pt idx="7360">
                  <c:v>502.30099999999999</c:v>
                </c:pt>
                <c:pt idx="7361">
                  <c:v>502.34199999999998</c:v>
                </c:pt>
                <c:pt idx="7362">
                  <c:v>502.38400000000001</c:v>
                </c:pt>
                <c:pt idx="7363">
                  <c:v>502.42500000000001</c:v>
                </c:pt>
                <c:pt idx="7364">
                  <c:v>502.46699999999998</c:v>
                </c:pt>
                <c:pt idx="7365">
                  <c:v>502.50799999999998</c:v>
                </c:pt>
                <c:pt idx="7366">
                  <c:v>502.55</c:v>
                </c:pt>
                <c:pt idx="7367">
                  <c:v>502.59100000000001</c:v>
                </c:pt>
                <c:pt idx="7368">
                  <c:v>502.63200000000001</c:v>
                </c:pt>
                <c:pt idx="7369">
                  <c:v>502.673</c:v>
                </c:pt>
                <c:pt idx="7370">
                  <c:v>502.71499999999997</c:v>
                </c:pt>
                <c:pt idx="7371">
                  <c:v>502.75599999999997</c:v>
                </c:pt>
                <c:pt idx="7372">
                  <c:v>502.79700000000003</c:v>
                </c:pt>
                <c:pt idx="7373">
                  <c:v>502.83800000000002</c:v>
                </c:pt>
                <c:pt idx="7374">
                  <c:v>502.87900000000002</c:v>
                </c:pt>
                <c:pt idx="7375">
                  <c:v>502.92099999999999</c:v>
                </c:pt>
                <c:pt idx="7376">
                  <c:v>502.96199999999999</c:v>
                </c:pt>
                <c:pt idx="7377">
                  <c:v>503.00299999999999</c:v>
                </c:pt>
                <c:pt idx="7378">
                  <c:v>503.04399999999998</c:v>
                </c:pt>
                <c:pt idx="7379">
                  <c:v>503.08499999999998</c:v>
                </c:pt>
                <c:pt idx="7380">
                  <c:v>503.12599999999998</c:v>
                </c:pt>
                <c:pt idx="7381">
                  <c:v>503.16699999999997</c:v>
                </c:pt>
                <c:pt idx="7382">
                  <c:v>503.20800000000003</c:v>
                </c:pt>
                <c:pt idx="7383">
                  <c:v>503.24799999999999</c:v>
                </c:pt>
                <c:pt idx="7384">
                  <c:v>503.28899999999999</c:v>
                </c:pt>
                <c:pt idx="7385">
                  <c:v>503.33</c:v>
                </c:pt>
                <c:pt idx="7386">
                  <c:v>503.37099999999998</c:v>
                </c:pt>
                <c:pt idx="7387">
                  <c:v>503.41199999999998</c:v>
                </c:pt>
                <c:pt idx="7388">
                  <c:v>503.452</c:v>
                </c:pt>
                <c:pt idx="7389">
                  <c:v>503.49299999999999</c:v>
                </c:pt>
                <c:pt idx="7390">
                  <c:v>503.53399999999999</c:v>
                </c:pt>
                <c:pt idx="7391">
                  <c:v>503.57400000000001</c:v>
                </c:pt>
                <c:pt idx="7392">
                  <c:v>503.61500000000001</c:v>
                </c:pt>
                <c:pt idx="7393">
                  <c:v>503.65600000000001</c:v>
                </c:pt>
                <c:pt idx="7394">
                  <c:v>503.69600000000003</c:v>
                </c:pt>
                <c:pt idx="7395">
                  <c:v>503.73700000000002</c:v>
                </c:pt>
                <c:pt idx="7396">
                  <c:v>503.77699999999999</c:v>
                </c:pt>
                <c:pt idx="7397">
                  <c:v>503.81799999999998</c:v>
                </c:pt>
                <c:pt idx="7398">
                  <c:v>503.858</c:v>
                </c:pt>
                <c:pt idx="7399">
                  <c:v>503.89800000000002</c:v>
                </c:pt>
                <c:pt idx="7400">
                  <c:v>503.93900000000002</c:v>
                </c:pt>
                <c:pt idx="7401">
                  <c:v>503.97899999999998</c:v>
                </c:pt>
                <c:pt idx="7402">
                  <c:v>504.01900000000001</c:v>
                </c:pt>
                <c:pt idx="7403">
                  <c:v>504.06</c:v>
                </c:pt>
                <c:pt idx="7404">
                  <c:v>504.1</c:v>
                </c:pt>
                <c:pt idx="7405">
                  <c:v>504.14</c:v>
                </c:pt>
                <c:pt idx="7406">
                  <c:v>504.18</c:v>
                </c:pt>
                <c:pt idx="7407">
                  <c:v>504.221</c:v>
                </c:pt>
                <c:pt idx="7408">
                  <c:v>504.26100000000002</c:v>
                </c:pt>
                <c:pt idx="7409">
                  <c:v>504.30099999999999</c:v>
                </c:pt>
                <c:pt idx="7410">
                  <c:v>504.34100000000001</c:v>
                </c:pt>
                <c:pt idx="7411">
                  <c:v>504.38099999999997</c:v>
                </c:pt>
                <c:pt idx="7412">
                  <c:v>504.42099999999999</c:v>
                </c:pt>
                <c:pt idx="7413">
                  <c:v>504.46100000000001</c:v>
                </c:pt>
                <c:pt idx="7414">
                  <c:v>504.50099999999998</c:v>
                </c:pt>
                <c:pt idx="7415">
                  <c:v>504.541</c:v>
                </c:pt>
                <c:pt idx="7416">
                  <c:v>504.58100000000002</c:v>
                </c:pt>
                <c:pt idx="7417">
                  <c:v>504.62099999999998</c:v>
                </c:pt>
                <c:pt idx="7418">
                  <c:v>504.661</c:v>
                </c:pt>
                <c:pt idx="7419">
                  <c:v>504.70100000000002</c:v>
                </c:pt>
                <c:pt idx="7420">
                  <c:v>504.74</c:v>
                </c:pt>
                <c:pt idx="7421">
                  <c:v>504.78</c:v>
                </c:pt>
                <c:pt idx="7422">
                  <c:v>504.82</c:v>
                </c:pt>
                <c:pt idx="7423">
                  <c:v>504.86</c:v>
                </c:pt>
                <c:pt idx="7424">
                  <c:v>504.899</c:v>
                </c:pt>
                <c:pt idx="7425">
                  <c:v>504.93900000000002</c:v>
                </c:pt>
                <c:pt idx="7426">
                  <c:v>504.97899999999998</c:v>
                </c:pt>
                <c:pt idx="7427">
                  <c:v>505.01799999999997</c:v>
                </c:pt>
                <c:pt idx="7428">
                  <c:v>505.05799999999999</c:v>
                </c:pt>
                <c:pt idx="7429">
                  <c:v>505.09699999999998</c:v>
                </c:pt>
                <c:pt idx="7430">
                  <c:v>505.137</c:v>
                </c:pt>
                <c:pt idx="7431">
                  <c:v>505.17599999999999</c:v>
                </c:pt>
                <c:pt idx="7432">
                  <c:v>505.21600000000001</c:v>
                </c:pt>
                <c:pt idx="7433">
                  <c:v>505.255</c:v>
                </c:pt>
                <c:pt idx="7434">
                  <c:v>505.29500000000002</c:v>
                </c:pt>
                <c:pt idx="7435">
                  <c:v>505.334</c:v>
                </c:pt>
                <c:pt idx="7436">
                  <c:v>505.37299999999999</c:v>
                </c:pt>
                <c:pt idx="7437">
                  <c:v>505.41300000000001</c:v>
                </c:pt>
                <c:pt idx="7438">
                  <c:v>505.452</c:v>
                </c:pt>
                <c:pt idx="7439">
                  <c:v>505.49099999999999</c:v>
                </c:pt>
                <c:pt idx="7440">
                  <c:v>505.53100000000001</c:v>
                </c:pt>
                <c:pt idx="7441">
                  <c:v>505.57</c:v>
                </c:pt>
                <c:pt idx="7442">
                  <c:v>505.60899999999998</c:v>
                </c:pt>
                <c:pt idx="7443">
                  <c:v>505.64800000000002</c:v>
                </c:pt>
                <c:pt idx="7444">
                  <c:v>505.68700000000001</c:v>
                </c:pt>
                <c:pt idx="7445">
                  <c:v>505.726</c:v>
                </c:pt>
                <c:pt idx="7446">
                  <c:v>505.76499999999999</c:v>
                </c:pt>
                <c:pt idx="7447">
                  <c:v>505.80399999999997</c:v>
                </c:pt>
                <c:pt idx="7448">
                  <c:v>505.84300000000002</c:v>
                </c:pt>
                <c:pt idx="7449">
                  <c:v>505.88200000000001</c:v>
                </c:pt>
                <c:pt idx="7450">
                  <c:v>505.92099999999999</c:v>
                </c:pt>
                <c:pt idx="7451">
                  <c:v>505.96</c:v>
                </c:pt>
                <c:pt idx="7452">
                  <c:v>505.99900000000002</c:v>
                </c:pt>
                <c:pt idx="7453">
                  <c:v>506.03800000000001</c:v>
                </c:pt>
                <c:pt idx="7454">
                  <c:v>506.077</c:v>
                </c:pt>
                <c:pt idx="7455">
                  <c:v>506.11599999999999</c:v>
                </c:pt>
                <c:pt idx="7456">
                  <c:v>506.154</c:v>
                </c:pt>
                <c:pt idx="7457">
                  <c:v>506.19299999999998</c:v>
                </c:pt>
                <c:pt idx="7458">
                  <c:v>506.23200000000003</c:v>
                </c:pt>
                <c:pt idx="7459">
                  <c:v>506.27</c:v>
                </c:pt>
                <c:pt idx="7460">
                  <c:v>506.30900000000003</c:v>
                </c:pt>
                <c:pt idx="7461">
                  <c:v>506.34800000000001</c:v>
                </c:pt>
                <c:pt idx="7462">
                  <c:v>506.38600000000002</c:v>
                </c:pt>
                <c:pt idx="7463">
                  <c:v>506.42500000000001</c:v>
                </c:pt>
                <c:pt idx="7464">
                  <c:v>506.46300000000002</c:v>
                </c:pt>
                <c:pt idx="7465">
                  <c:v>506.50200000000001</c:v>
                </c:pt>
                <c:pt idx="7466">
                  <c:v>506.54</c:v>
                </c:pt>
                <c:pt idx="7467">
                  <c:v>506.57900000000001</c:v>
                </c:pt>
                <c:pt idx="7468">
                  <c:v>506.61700000000002</c:v>
                </c:pt>
                <c:pt idx="7469">
                  <c:v>506.65600000000001</c:v>
                </c:pt>
                <c:pt idx="7470">
                  <c:v>506.69400000000002</c:v>
                </c:pt>
                <c:pt idx="7471">
                  <c:v>506.73200000000003</c:v>
                </c:pt>
                <c:pt idx="7472">
                  <c:v>506.77100000000002</c:v>
                </c:pt>
                <c:pt idx="7473">
                  <c:v>506.80900000000003</c:v>
                </c:pt>
                <c:pt idx="7474">
                  <c:v>506.84699999999998</c:v>
                </c:pt>
                <c:pt idx="7475">
                  <c:v>506.88499999999999</c:v>
                </c:pt>
                <c:pt idx="7476">
                  <c:v>506.92399999999998</c:v>
                </c:pt>
                <c:pt idx="7477">
                  <c:v>506.96199999999999</c:v>
                </c:pt>
                <c:pt idx="7478">
                  <c:v>507</c:v>
                </c:pt>
                <c:pt idx="7479">
                  <c:v>507.03800000000001</c:v>
                </c:pt>
                <c:pt idx="7480">
                  <c:v>507.07600000000002</c:v>
                </c:pt>
                <c:pt idx="7481">
                  <c:v>507.11399999999998</c:v>
                </c:pt>
                <c:pt idx="7482">
                  <c:v>507.15199999999999</c:v>
                </c:pt>
                <c:pt idx="7483">
                  <c:v>507.19</c:v>
                </c:pt>
                <c:pt idx="7484">
                  <c:v>507.22800000000001</c:v>
                </c:pt>
                <c:pt idx="7485">
                  <c:v>507.26600000000002</c:v>
                </c:pt>
                <c:pt idx="7486">
                  <c:v>507.30399999999997</c:v>
                </c:pt>
                <c:pt idx="7487">
                  <c:v>507.34199999999998</c:v>
                </c:pt>
                <c:pt idx="7488">
                  <c:v>507.38</c:v>
                </c:pt>
                <c:pt idx="7489">
                  <c:v>507.41699999999997</c:v>
                </c:pt>
                <c:pt idx="7490">
                  <c:v>507.45499999999998</c:v>
                </c:pt>
                <c:pt idx="7491">
                  <c:v>507.49299999999999</c:v>
                </c:pt>
                <c:pt idx="7492">
                  <c:v>507.53100000000001</c:v>
                </c:pt>
                <c:pt idx="7493">
                  <c:v>507.56799999999998</c:v>
                </c:pt>
                <c:pt idx="7494">
                  <c:v>507.60599999999999</c:v>
                </c:pt>
                <c:pt idx="7495">
                  <c:v>507.64400000000001</c:v>
                </c:pt>
                <c:pt idx="7496">
                  <c:v>507.68099999999998</c:v>
                </c:pt>
                <c:pt idx="7497">
                  <c:v>507.71899999999999</c:v>
                </c:pt>
                <c:pt idx="7498">
                  <c:v>507.75599999999997</c:v>
                </c:pt>
                <c:pt idx="7499">
                  <c:v>507.79399999999998</c:v>
                </c:pt>
                <c:pt idx="7500">
                  <c:v>507.83100000000002</c:v>
                </c:pt>
                <c:pt idx="7501">
                  <c:v>507.86900000000003</c:v>
                </c:pt>
                <c:pt idx="7502">
                  <c:v>507.90600000000001</c:v>
                </c:pt>
                <c:pt idx="7503">
                  <c:v>507.94400000000002</c:v>
                </c:pt>
                <c:pt idx="7504">
                  <c:v>507.98099999999999</c:v>
                </c:pt>
                <c:pt idx="7505">
                  <c:v>508.01799999999997</c:v>
                </c:pt>
                <c:pt idx="7506">
                  <c:v>508.05599999999998</c:v>
                </c:pt>
                <c:pt idx="7507">
                  <c:v>508.09300000000002</c:v>
                </c:pt>
                <c:pt idx="7508">
                  <c:v>508.13</c:v>
                </c:pt>
                <c:pt idx="7509">
                  <c:v>508.16699999999997</c:v>
                </c:pt>
                <c:pt idx="7510">
                  <c:v>508.20499999999998</c:v>
                </c:pt>
                <c:pt idx="7511">
                  <c:v>508.24200000000002</c:v>
                </c:pt>
                <c:pt idx="7512">
                  <c:v>508.279</c:v>
                </c:pt>
                <c:pt idx="7513">
                  <c:v>508.31599999999997</c:v>
                </c:pt>
                <c:pt idx="7514">
                  <c:v>508.35300000000001</c:v>
                </c:pt>
                <c:pt idx="7515">
                  <c:v>508.39</c:v>
                </c:pt>
                <c:pt idx="7516">
                  <c:v>508.42700000000002</c:v>
                </c:pt>
                <c:pt idx="7517">
                  <c:v>508.464</c:v>
                </c:pt>
                <c:pt idx="7518">
                  <c:v>508.50099999999998</c:v>
                </c:pt>
                <c:pt idx="7519">
                  <c:v>508.53800000000001</c:v>
                </c:pt>
                <c:pt idx="7520">
                  <c:v>508.57499999999999</c:v>
                </c:pt>
                <c:pt idx="7521">
                  <c:v>508.61200000000002</c:v>
                </c:pt>
                <c:pt idx="7522">
                  <c:v>508.649</c:v>
                </c:pt>
                <c:pt idx="7523">
                  <c:v>508.68599999999998</c:v>
                </c:pt>
                <c:pt idx="7524">
                  <c:v>508.72199999999998</c:v>
                </c:pt>
                <c:pt idx="7525">
                  <c:v>508.75900000000001</c:v>
                </c:pt>
                <c:pt idx="7526">
                  <c:v>508.79599999999999</c:v>
                </c:pt>
                <c:pt idx="7527">
                  <c:v>508.83300000000003</c:v>
                </c:pt>
                <c:pt idx="7528">
                  <c:v>508.86900000000003</c:v>
                </c:pt>
                <c:pt idx="7529">
                  <c:v>508.90600000000001</c:v>
                </c:pt>
                <c:pt idx="7530">
                  <c:v>508.94299999999998</c:v>
                </c:pt>
                <c:pt idx="7531">
                  <c:v>508.97899999999998</c:v>
                </c:pt>
                <c:pt idx="7532">
                  <c:v>509.01600000000002</c:v>
                </c:pt>
                <c:pt idx="7533">
                  <c:v>509.05200000000002</c:v>
                </c:pt>
                <c:pt idx="7534">
                  <c:v>509.089</c:v>
                </c:pt>
                <c:pt idx="7535">
                  <c:v>509.125</c:v>
                </c:pt>
                <c:pt idx="7536">
                  <c:v>509.16199999999998</c:v>
                </c:pt>
                <c:pt idx="7537">
                  <c:v>509.19799999999998</c:v>
                </c:pt>
                <c:pt idx="7538">
                  <c:v>509.23399999999998</c:v>
                </c:pt>
                <c:pt idx="7539">
                  <c:v>509.27100000000002</c:v>
                </c:pt>
                <c:pt idx="7540">
                  <c:v>509.30700000000002</c:v>
                </c:pt>
                <c:pt idx="7541">
                  <c:v>509.34300000000002</c:v>
                </c:pt>
                <c:pt idx="7542">
                  <c:v>509.38</c:v>
                </c:pt>
                <c:pt idx="7543">
                  <c:v>509.416</c:v>
                </c:pt>
                <c:pt idx="7544">
                  <c:v>509.452</c:v>
                </c:pt>
                <c:pt idx="7545">
                  <c:v>509.488</c:v>
                </c:pt>
                <c:pt idx="7546">
                  <c:v>509.524</c:v>
                </c:pt>
                <c:pt idx="7547">
                  <c:v>509.56</c:v>
                </c:pt>
                <c:pt idx="7548">
                  <c:v>509.596</c:v>
                </c:pt>
                <c:pt idx="7549">
                  <c:v>509.63200000000001</c:v>
                </c:pt>
                <c:pt idx="7550">
                  <c:v>509.66899999999998</c:v>
                </c:pt>
                <c:pt idx="7551">
                  <c:v>509.70499999999998</c:v>
                </c:pt>
                <c:pt idx="7552">
                  <c:v>509.74099999999999</c:v>
                </c:pt>
                <c:pt idx="7553">
                  <c:v>509.77600000000001</c:v>
                </c:pt>
                <c:pt idx="7554">
                  <c:v>509.81200000000001</c:v>
                </c:pt>
                <c:pt idx="7555">
                  <c:v>509.84800000000001</c:v>
                </c:pt>
                <c:pt idx="7556">
                  <c:v>509.88400000000001</c:v>
                </c:pt>
                <c:pt idx="7557">
                  <c:v>509.92</c:v>
                </c:pt>
                <c:pt idx="7558">
                  <c:v>509.95600000000002</c:v>
                </c:pt>
                <c:pt idx="7559">
                  <c:v>509.99200000000002</c:v>
                </c:pt>
                <c:pt idx="7560">
                  <c:v>510.02699999999999</c:v>
                </c:pt>
                <c:pt idx="7561">
                  <c:v>510.06299999999999</c:v>
                </c:pt>
                <c:pt idx="7562">
                  <c:v>510.09899999999999</c:v>
                </c:pt>
                <c:pt idx="7563">
                  <c:v>510.13400000000001</c:v>
                </c:pt>
                <c:pt idx="7564">
                  <c:v>510.17</c:v>
                </c:pt>
                <c:pt idx="7565">
                  <c:v>510.20499999999998</c:v>
                </c:pt>
                <c:pt idx="7566">
                  <c:v>510.24099999999999</c:v>
                </c:pt>
                <c:pt idx="7567">
                  <c:v>510.27600000000001</c:v>
                </c:pt>
                <c:pt idx="7568">
                  <c:v>510.31200000000001</c:v>
                </c:pt>
                <c:pt idx="7569">
                  <c:v>510.34699999999998</c:v>
                </c:pt>
                <c:pt idx="7570">
                  <c:v>510.38299999999998</c:v>
                </c:pt>
                <c:pt idx="7571">
                  <c:v>510.41800000000001</c:v>
                </c:pt>
                <c:pt idx="7572">
                  <c:v>510.45400000000001</c:v>
                </c:pt>
                <c:pt idx="7573">
                  <c:v>510.48899999999998</c:v>
                </c:pt>
                <c:pt idx="7574">
                  <c:v>510.524</c:v>
                </c:pt>
                <c:pt idx="7575">
                  <c:v>510.56</c:v>
                </c:pt>
                <c:pt idx="7576">
                  <c:v>510.59500000000003</c:v>
                </c:pt>
                <c:pt idx="7577">
                  <c:v>510.63</c:v>
                </c:pt>
                <c:pt idx="7578">
                  <c:v>510.66500000000002</c:v>
                </c:pt>
                <c:pt idx="7579">
                  <c:v>510.70100000000002</c:v>
                </c:pt>
                <c:pt idx="7580">
                  <c:v>510.73599999999999</c:v>
                </c:pt>
                <c:pt idx="7581">
                  <c:v>510.77100000000002</c:v>
                </c:pt>
                <c:pt idx="7582">
                  <c:v>510.80599999999998</c:v>
                </c:pt>
                <c:pt idx="7583">
                  <c:v>510.84100000000001</c:v>
                </c:pt>
                <c:pt idx="7584">
                  <c:v>510.87599999999998</c:v>
                </c:pt>
                <c:pt idx="7585">
                  <c:v>510.911</c:v>
                </c:pt>
                <c:pt idx="7586">
                  <c:v>510.94600000000003</c:v>
                </c:pt>
                <c:pt idx="7587">
                  <c:v>510.98099999999999</c:v>
                </c:pt>
                <c:pt idx="7588">
                  <c:v>511.01600000000002</c:v>
                </c:pt>
                <c:pt idx="7589">
                  <c:v>511.05099999999999</c:v>
                </c:pt>
                <c:pt idx="7590">
                  <c:v>511.08499999999998</c:v>
                </c:pt>
                <c:pt idx="7591">
                  <c:v>511.12</c:v>
                </c:pt>
                <c:pt idx="7592">
                  <c:v>511.15499999999997</c:v>
                </c:pt>
                <c:pt idx="7593">
                  <c:v>511.19</c:v>
                </c:pt>
                <c:pt idx="7594">
                  <c:v>511.22399999999999</c:v>
                </c:pt>
                <c:pt idx="7595">
                  <c:v>511.25900000000001</c:v>
                </c:pt>
                <c:pt idx="7596">
                  <c:v>511.29399999999998</c:v>
                </c:pt>
                <c:pt idx="7597">
                  <c:v>511.32900000000001</c:v>
                </c:pt>
                <c:pt idx="7598">
                  <c:v>511.363</c:v>
                </c:pt>
                <c:pt idx="7599">
                  <c:v>511.39800000000002</c:v>
                </c:pt>
                <c:pt idx="7600">
                  <c:v>511.43200000000002</c:v>
                </c:pt>
                <c:pt idx="7601">
                  <c:v>511.46699999999998</c:v>
                </c:pt>
                <c:pt idx="7602">
                  <c:v>511.50099999999998</c:v>
                </c:pt>
                <c:pt idx="7603">
                  <c:v>511.536</c:v>
                </c:pt>
                <c:pt idx="7604">
                  <c:v>511.57</c:v>
                </c:pt>
                <c:pt idx="7605">
                  <c:v>511.60500000000002</c:v>
                </c:pt>
                <c:pt idx="7606">
                  <c:v>511.63900000000001</c:v>
                </c:pt>
                <c:pt idx="7607">
                  <c:v>511.673</c:v>
                </c:pt>
                <c:pt idx="7608">
                  <c:v>511.70800000000003</c:v>
                </c:pt>
                <c:pt idx="7609">
                  <c:v>511.74200000000002</c:v>
                </c:pt>
                <c:pt idx="7610">
                  <c:v>511.77600000000001</c:v>
                </c:pt>
                <c:pt idx="7611">
                  <c:v>511.81</c:v>
                </c:pt>
                <c:pt idx="7612">
                  <c:v>511.84500000000003</c:v>
                </c:pt>
                <c:pt idx="7613">
                  <c:v>511.87900000000002</c:v>
                </c:pt>
                <c:pt idx="7614">
                  <c:v>511.91300000000001</c:v>
                </c:pt>
                <c:pt idx="7615">
                  <c:v>511.947</c:v>
                </c:pt>
                <c:pt idx="7616">
                  <c:v>511.98099999999999</c:v>
                </c:pt>
                <c:pt idx="7617">
                  <c:v>512.01499999999999</c:v>
                </c:pt>
                <c:pt idx="7618">
                  <c:v>512.04899999999998</c:v>
                </c:pt>
                <c:pt idx="7619">
                  <c:v>512.08299999999997</c:v>
                </c:pt>
                <c:pt idx="7620">
                  <c:v>512.11699999999996</c:v>
                </c:pt>
                <c:pt idx="7621">
                  <c:v>512.15099999999995</c:v>
                </c:pt>
                <c:pt idx="7622">
                  <c:v>512.18499999999995</c:v>
                </c:pt>
                <c:pt idx="7623">
                  <c:v>512.21900000000005</c:v>
                </c:pt>
                <c:pt idx="7624">
                  <c:v>512.25300000000004</c:v>
                </c:pt>
                <c:pt idx="7625">
                  <c:v>512.28700000000003</c:v>
                </c:pt>
                <c:pt idx="7626">
                  <c:v>512.32000000000005</c:v>
                </c:pt>
                <c:pt idx="7627">
                  <c:v>512.35400000000004</c:v>
                </c:pt>
                <c:pt idx="7628">
                  <c:v>512.38800000000003</c:v>
                </c:pt>
                <c:pt idx="7629">
                  <c:v>512.42200000000003</c:v>
                </c:pt>
                <c:pt idx="7630">
                  <c:v>512.45500000000004</c:v>
                </c:pt>
                <c:pt idx="7631">
                  <c:v>512.48900000000003</c:v>
                </c:pt>
                <c:pt idx="7632">
                  <c:v>512.52200000000005</c:v>
                </c:pt>
                <c:pt idx="7633">
                  <c:v>512.55600000000004</c:v>
                </c:pt>
                <c:pt idx="7634">
                  <c:v>512.58900000000006</c:v>
                </c:pt>
                <c:pt idx="7635">
                  <c:v>512.62300000000005</c:v>
                </c:pt>
                <c:pt idx="7636">
                  <c:v>512.65599999999995</c:v>
                </c:pt>
                <c:pt idx="7637">
                  <c:v>512.69000000000005</c:v>
                </c:pt>
                <c:pt idx="7638">
                  <c:v>512.72400000000005</c:v>
                </c:pt>
                <c:pt idx="7639">
                  <c:v>512.75699999999995</c:v>
                </c:pt>
                <c:pt idx="7640">
                  <c:v>512.79</c:v>
                </c:pt>
                <c:pt idx="7641">
                  <c:v>512.82299999999998</c:v>
                </c:pt>
                <c:pt idx="7642">
                  <c:v>512.85699999999997</c:v>
                </c:pt>
                <c:pt idx="7643">
                  <c:v>512.89</c:v>
                </c:pt>
                <c:pt idx="7644">
                  <c:v>512.923</c:v>
                </c:pt>
                <c:pt idx="7645">
                  <c:v>512.95699999999999</c:v>
                </c:pt>
                <c:pt idx="7646">
                  <c:v>512.99</c:v>
                </c:pt>
                <c:pt idx="7647">
                  <c:v>513.02300000000002</c:v>
                </c:pt>
                <c:pt idx="7648">
                  <c:v>513.05600000000004</c:v>
                </c:pt>
                <c:pt idx="7649">
                  <c:v>513.08900000000006</c:v>
                </c:pt>
                <c:pt idx="7650">
                  <c:v>513.12199999999996</c:v>
                </c:pt>
                <c:pt idx="7651">
                  <c:v>513.15499999999997</c:v>
                </c:pt>
                <c:pt idx="7652">
                  <c:v>513.18799999999999</c:v>
                </c:pt>
                <c:pt idx="7653">
                  <c:v>513.221</c:v>
                </c:pt>
                <c:pt idx="7654">
                  <c:v>513.25400000000002</c:v>
                </c:pt>
                <c:pt idx="7655">
                  <c:v>513.28700000000003</c:v>
                </c:pt>
                <c:pt idx="7656">
                  <c:v>513.32000000000005</c:v>
                </c:pt>
                <c:pt idx="7657">
                  <c:v>513.35299999999995</c:v>
                </c:pt>
                <c:pt idx="7658">
                  <c:v>513.38599999999997</c:v>
                </c:pt>
                <c:pt idx="7659">
                  <c:v>513.41899999999998</c:v>
                </c:pt>
                <c:pt idx="7660">
                  <c:v>513.45100000000002</c:v>
                </c:pt>
                <c:pt idx="7661">
                  <c:v>513.48400000000004</c:v>
                </c:pt>
                <c:pt idx="7662">
                  <c:v>513.51700000000005</c:v>
                </c:pt>
                <c:pt idx="7663">
                  <c:v>513.54899999999998</c:v>
                </c:pt>
                <c:pt idx="7664">
                  <c:v>513.58199999999999</c:v>
                </c:pt>
                <c:pt idx="7665">
                  <c:v>513.61500000000001</c:v>
                </c:pt>
                <c:pt idx="7666">
                  <c:v>513.64700000000005</c:v>
                </c:pt>
                <c:pt idx="7667">
                  <c:v>513.67999999999995</c:v>
                </c:pt>
                <c:pt idx="7668">
                  <c:v>513.71199999999999</c:v>
                </c:pt>
                <c:pt idx="7669">
                  <c:v>513.745</c:v>
                </c:pt>
                <c:pt idx="7670">
                  <c:v>513.77700000000004</c:v>
                </c:pt>
                <c:pt idx="7671">
                  <c:v>513.80999999999995</c:v>
                </c:pt>
                <c:pt idx="7672">
                  <c:v>513.84199999999998</c:v>
                </c:pt>
                <c:pt idx="7673">
                  <c:v>513.875</c:v>
                </c:pt>
                <c:pt idx="7674">
                  <c:v>513.90700000000004</c:v>
                </c:pt>
                <c:pt idx="7675">
                  <c:v>513.93899999999996</c:v>
                </c:pt>
                <c:pt idx="7676">
                  <c:v>513.97199999999998</c:v>
                </c:pt>
                <c:pt idx="7677">
                  <c:v>514.00400000000002</c:v>
                </c:pt>
                <c:pt idx="7678">
                  <c:v>514.03599999999994</c:v>
                </c:pt>
                <c:pt idx="7679">
                  <c:v>514.06799999999998</c:v>
                </c:pt>
                <c:pt idx="7680">
                  <c:v>514.1</c:v>
                </c:pt>
                <c:pt idx="7681">
                  <c:v>514.13300000000004</c:v>
                </c:pt>
                <c:pt idx="7682">
                  <c:v>514.16499999999996</c:v>
                </c:pt>
                <c:pt idx="7683">
                  <c:v>514.197</c:v>
                </c:pt>
                <c:pt idx="7684">
                  <c:v>514.22900000000004</c:v>
                </c:pt>
                <c:pt idx="7685">
                  <c:v>514.26099999999997</c:v>
                </c:pt>
                <c:pt idx="7686">
                  <c:v>514.29300000000001</c:v>
                </c:pt>
                <c:pt idx="7687">
                  <c:v>514.32500000000005</c:v>
                </c:pt>
                <c:pt idx="7688">
                  <c:v>514.35699999999997</c:v>
                </c:pt>
                <c:pt idx="7689">
                  <c:v>514.38900000000001</c:v>
                </c:pt>
                <c:pt idx="7690">
                  <c:v>514.42100000000005</c:v>
                </c:pt>
                <c:pt idx="7691">
                  <c:v>514.452</c:v>
                </c:pt>
                <c:pt idx="7692">
                  <c:v>514.48400000000004</c:v>
                </c:pt>
                <c:pt idx="7693">
                  <c:v>514.51599999999996</c:v>
                </c:pt>
                <c:pt idx="7694">
                  <c:v>514.548</c:v>
                </c:pt>
                <c:pt idx="7695">
                  <c:v>514.58000000000004</c:v>
                </c:pt>
                <c:pt idx="7696">
                  <c:v>514.61099999999999</c:v>
                </c:pt>
                <c:pt idx="7697">
                  <c:v>514.64300000000003</c:v>
                </c:pt>
                <c:pt idx="7698">
                  <c:v>514.67499999999995</c:v>
                </c:pt>
                <c:pt idx="7699">
                  <c:v>514.70600000000002</c:v>
                </c:pt>
                <c:pt idx="7700">
                  <c:v>514.73800000000006</c:v>
                </c:pt>
                <c:pt idx="7701">
                  <c:v>514.76900000000001</c:v>
                </c:pt>
                <c:pt idx="7702">
                  <c:v>514.80100000000004</c:v>
                </c:pt>
                <c:pt idx="7703">
                  <c:v>514.83199999999999</c:v>
                </c:pt>
                <c:pt idx="7704">
                  <c:v>514.86400000000003</c:v>
                </c:pt>
                <c:pt idx="7705">
                  <c:v>514.89499999999998</c:v>
                </c:pt>
                <c:pt idx="7706">
                  <c:v>514.92700000000002</c:v>
                </c:pt>
                <c:pt idx="7707">
                  <c:v>514.95799999999997</c:v>
                </c:pt>
                <c:pt idx="7708">
                  <c:v>514.98900000000003</c:v>
                </c:pt>
                <c:pt idx="7709">
                  <c:v>515.02099999999996</c:v>
                </c:pt>
                <c:pt idx="7710">
                  <c:v>515.05200000000002</c:v>
                </c:pt>
                <c:pt idx="7711">
                  <c:v>515.08299999999997</c:v>
                </c:pt>
                <c:pt idx="7712">
                  <c:v>515.11400000000003</c:v>
                </c:pt>
                <c:pt idx="7713">
                  <c:v>515.14599999999996</c:v>
                </c:pt>
                <c:pt idx="7714">
                  <c:v>515.17700000000002</c:v>
                </c:pt>
                <c:pt idx="7715">
                  <c:v>515.20799999999997</c:v>
                </c:pt>
                <c:pt idx="7716">
                  <c:v>515.23900000000003</c:v>
                </c:pt>
                <c:pt idx="7717">
                  <c:v>515.27</c:v>
                </c:pt>
                <c:pt idx="7718">
                  <c:v>515.30100000000004</c:v>
                </c:pt>
                <c:pt idx="7719">
                  <c:v>515.33199999999999</c:v>
                </c:pt>
                <c:pt idx="7720">
                  <c:v>515.36300000000006</c:v>
                </c:pt>
                <c:pt idx="7721">
                  <c:v>515.39400000000001</c:v>
                </c:pt>
                <c:pt idx="7722">
                  <c:v>515.42499999999995</c:v>
                </c:pt>
                <c:pt idx="7723">
                  <c:v>515.45600000000002</c:v>
                </c:pt>
                <c:pt idx="7724">
                  <c:v>515.48699999999997</c:v>
                </c:pt>
                <c:pt idx="7725">
                  <c:v>515.51700000000005</c:v>
                </c:pt>
                <c:pt idx="7726">
                  <c:v>515.548</c:v>
                </c:pt>
                <c:pt idx="7727">
                  <c:v>515.57899999999995</c:v>
                </c:pt>
                <c:pt idx="7728">
                  <c:v>515.61</c:v>
                </c:pt>
                <c:pt idx="7729">
                  <c:v>515.64099999999996</c:v>
                </c:pt>
                <c:pt idx="7730">
                  <c:v>515.67100000000005</c:v>
                </c:pt>
                <c:pt idx="7731">
                  <c:v>515.702</c:v>
                </c:pt>
                <c:pt idx="7732">
                  <c:v>515.73199999999997</c:v>
                </c:pt>
                <c:pt idx="7733">
                  <c:v>515.76300000000003</c:v>
                </c:pt>
                <c:pt idx="7734">
                  <c:v>515.79399999999998</c:v>
                </c:pt>
                <c:pt idx="7735">
                  <c:v>515.82399999999996</c:v>
                </c:pt>
                <c:pt idx="7736">
                  <c:v>515.85500000000002</c:v>
                </c:pt>
                <c:pt idx="7737">
                  <c:v>515.88499999999999</c:v>
                </c:pt>
                <c:pt idx="7738">
                  <c:v>515.91600000000005</c:v>
                </c:pt>
                <c:pt idx="7739">
                  <c:v>515.94600000000003</c:v>
                </c:pt>
                <c:pt idx="7740">
                  <c:v>515.976</c:v>
                </c:pt>
                <c:pt idx="7741">
                  <c:v>516.00699999999995</c:v>
                </c:pt>
                <c:pt idx="7742">
                  <c:v>516.03700000000003</c:v>
                </c:pt>
                <c:pt idx="7743">
                  <c:v>516.06700000000001</c:v>
                </c:pt>
                <c:pt idx="7744">
                  <c:v>516.09799999999996</c:v>
                </c:pt>
                <c:pt idx="7745">
                  <c:v>516.12800000000004</c:v>
                </c:pt>
                <c:pt idx="7746">
                  <c:v>516.15800000000002</c:v>
                </c:pt>
                <c:pt idx="7747">
                  <c:v>516.18799999999999</c:v>
                </c:pt>
                <c:pt idx="7748">
                  <c:v>516.21799999999996</c:v>
                </c:pt>
                <c:pt idx="7749">
                  <c:v>516.24800000000005</c:v>
                </c:pt>
                <c:pt idx="7750">
                  <c:v>516.279</c:v>
                </c:pt>
                <c:pt idx="7751">
                  <c:v>516.30899999999997</c:v>
                </c:pt>
                <c:pt idx="7752">
                  <c:v>516.33900000000006</c:v>
                </c:pt>
                <c:pt idx="7753">
                  <c:v>516.36900000000003</c:v>
                </c:pt>
                <c:pt idx="7754">
                  <c:v>516.39800000000002</c:v>
                </c:pt>
                <c:pt idx="7755">
                  <c:v>516.428</c:v>
                </c:pt>
                <c:pt idx="7756">
                  <c:v>516.45799999999997</c:v>
                </c:pt>
                <c:pt idx="7757">
                  <c:v>516.48800000000006</c:v>
                </c:pt>
                <c:pt idx="7758">
                  <c:v>516.51800000000003</c:v>
                </c:pt>
                <c:pt idx="7759">
                  <c:v>516.548</c:v>
                </c:pt>
                <c:pt idx="7760">
                  <c:v>516.57799999999997</c:v>
                </c:pt>
                <c:pt idx="7761">
                  <c:v>516.60699999999997</c:v>
                </c:pt>
                <c:pt idx="7762">
                  <c:v>516.63699999999994</c:v>
                </c:pt>
                <c:pt idx="7763">
                  <c:v>516.66700000000003</c:v>
                </c:pt>
                <c:pt idx="7764">
                  <c:v>516.69600000000003</c:v>
                </c:pt>
                <c:pt idx="7765">
                  <c:v>516.726</c:v>
                </c:pt>
                <c:pt idx="7766">
                  <c:v>516.75599999999997</c:v>
                </c:pt>
                <c:pt idx="7767">
                  <c:v>516.78499999999997</c:v>
                </c:pt>
                <c:pt idx="7768">
                  <c:v>516.81500000000005</c:v>
                </c:pt>
                <c:pt idx="7769">
                  <c:v>516.84400000000005</c:v>
                </c:pt>
                <c:pt idx="7770">
                  <c:v>516.87400000000002</c:v>
                </c:pt>
                <c:pt idx="7771">
                  <c:v>516.90300000000002</c:v>
                </c:pt>
                <c:pt idx="7772">
                  <c:v>516.93299999999999</c:v>
                </c:pt>
                <c:pt idx="7773">
                  <c:v>516.96199999999999</c:v>
                </c:pt>
                <c:pt idx="7774">
                  <c:v>516.99099999999999</c:v>
                </c:pt>
                <c:pt idx="7775">
                  <c:v>517.02099999999996</c:v>
                </c:pt>
                <c:pt idx="7776">
                  <c:v>517.04999999999995</c:v>
                </c:pt>
                <c:pt idx="7777">
                  <c:v>517.07899999999995</c:v>
                </c:pt>
                <c:pt idx="7778">
                  <c:v>517.10799999999995</c:v>
                </c:pt>
                <c:pt idx="7779">
                  <c:v>517.13800000000003</c:v>
                </c:pt>
                <c:pt idx="7780">
                  <c:v>517.16700000000003</c:v>
                </c:pt>
                <c:pt idx="7781">
                  <c:v>517.19600000000003</c:v>
                </c:pt>
                <c:pt idx="7782">
                  <c:v>517.22500000000002</c:v>
                </c:pt>
                <c:pt idx="7783">
                  <c:v>517.25400000000002</c:v>
                </c:pt>
                <c:pt idx="7784">
                  <c:v>517.28300000000002</c:v>
                </c:pt>
                <c:pt idx="7785">
                  <c:v>517.31200000000001</c:v>
                </c:pt>
                <c:pt idx="7786">
                  <c:v>517.34100000000001</c:v>
                </c:pt>
                <c:pt idx="7787">
                  <c:v>517.37</c:v>
                </c:pt>
                <c:pt idx="7788">
                  <c:v>517.399</c:v>
                </c:pt>
                <c:pt idx="7789">
                  <c:v>517.428</c:v>
                </c:pt>
                <c:pt idx="7790">
                  <c:v>517.45699999999999</c:v>
                </c:pt>
                <c:pt idx="7791">
                  <c:v>517.48599999999999</c:v>
                </c:pt>
                <c:pt idx="7792">
                  <c:v>517.51499999999999</c:v>
                </c:pt>
                <c:pt idx="7793">
                  <c:v>517.54300000000001</c:v>
                </c:pt>
                <c:pt idx="7794">
                  <c:v>517.572</c:v>
                </c:pt>
                <c:pt idx="7795">
                  <c:v>517.601</c:v>
                </c:pt>
                <c:pt idx="7796">
                  <c:v>517.62900000000002</c:v>
                </c:pt>
                <c:pt idx="7797">
                  <c:v>517.65800000000002</c:v>
                </c:pt>
                <c:pt idx="7798">
                  <c:v>517.68700000000001</c:v>
                </c:pt>
                <c:pt idx="7799">
                  <c:v>517.71500000000003</c:v>
                </c:pt>
                <c:pt idx="7800">
                  <c:v>517.74400000000003</c:v>
                </c:pt>
                <c:pt idx="7801">
                  <c:v>517.77200000000005</c:v>
                </c:pt>
                <c:pt idx="7802">
                  <c:v>517.80100000000004</c:v>
                </c:pt>
                <c:pt idx="7803">
                  <c:v>517.82899999999995</c:v>
                </c:pt>
                <c:pt idx="7804">
                  <c:v>517.85799999999995</c:v>
                </c:pt>
                <c:pt idx="7805">
                  <c:v>517.88599999999997</c:v>
                </c:pt>
                <c:pt idx="7806">
                  <c:v>517.91499999999996</c:v>
                </c:pt>
                <c:pt idx="7807">
                  <c:v>517.94299999999998</c:v>
                </c:pt>
                <c:pt idx="7808">
                  <c:v>517.971</c:v>
                </c:pt>
                <c:pt idx="7809">
                  <c:v>518</c:v>
                </c:pt>
                <c:pt idx="7810">
                  <c:v>518.02800000000002</c:v>
                </c:pt>
                <c:pt idx="7811">
                  <c:v>518.05600000000004</c:v>
                </c:pt>
                <c:pt idx="7812">
                  <c:v>518.08399999999995</c:v>
                </c:pt>
                <c:pt idx="7813">
                  <c:v>518.11199999999997</c:v>
                </c:pt>
                <c:pt idx="7814">
                  <c:v>518.14099999999996</c:v>
                </c:pt>
                <c:pt idx="7815">
                  <c:v>518.16899999999998</c:v>
                </c:pt>
                <c:pt idx="7816">
                  <c:v>518.197</c:v>
                </c:pt>
                <c:pt idx="7817">
                  <c:v>518.22500000000002</c:v>
                </c:pt>
                <c:pt idx="7818">
                  <c:v>518.25300000000004</c:v>
                </c:pt>
                <c:pt idx="7819">
                  <c:v>518.28099999999995</c:v>
                </c:pt>
                <c:pt idx="7820">
                  <c:v>518.30899999999997</c:v>
                </c:pt>
                <c:pt idx="7821">
                  <c:v>518.33699999999999</c:v>
                </c:pt>
                <c:pt idx="7822">
                  <c:v>518.36500000000001</c:v>
                </c:pt>
                <c:pt idx="7823">
                  <c:v>518.39300000000003</c:v>
                </c:pt>
                <c:pt idx="7824">
                  <c:v>518.41999999999996</c:v>
                </c:pt>
                <c:pt idx="7825">
                  <c:v>518.44799999999998</c:v>
                </c:pt>
                <c:pt idx="7826">
                  <c:v>518.476</c:v>
                </c:pt>
                <c:pt idx="7827">
                  <c:v>518.50400000000002</c:v>
                </c:pt>
                <c:pt idx="7828">
                  <c:v>518.53099999999995</c:v>
                </c:pt>
                <c:pt idx="7829">
                  <c:v>518.55899999999997</c:v>
                </c:pt>
                <c:pt idx="7830">
                  <c:v>518.58699999999999</c:v>
                </c:pt>
                <c:pt idx="7831">
                  <c:v>518.61400000000003</c:v>
                </c:pt>
                <c:pt idx="7832">
                  <c:v>518.64200000000005</c:v>
                </c:pt>
                <c:pt idx="7833">
                  <c:v>518.66999999999996</c:v>
                </c:pt>
                <c:pt idx="7834">
                  <c:v>518.697</c:v>
                </c:pt>
                <c:pt idx="7835">
                  <c:v>518.72400000000005</c:v>
                </c:pt>
                <c:pt idx="7836">
                  <c:v>518.75199999999995</c:v>
                </c:pt>
                <c:pt idx="7837">
                  <c:v>518.779</c:v>
                </c:pt>
                <c:pt idx="7838">
                  <c:v>518.80700000000002</c:v>
                </c:pt>
                <c:pt idx="7839">
                  <c:v>518.83399999999995</c:v>
                </c:pt>
                <c:pt idx="7840">
                  <c:v>518.86199999999997</c:v>
                </c:pt>
                <c:pt idx="7841">
                  <c:v>518.88900000000001</c:v>
                </c:pt>
                <c:pt idx="7842">
                  <c:v>518.91600000000005</c:v>
                </c:pt>
                <c:pt idx="7843">
                  <c:v>518.94299999999998</c:v>
                </c:pt>
                <c:pt idx="7844">
                  <c:v>518.971</c:v>
                </c:pt>
                <c:pt idx="7845">
                  <c:v>518.99800000000005</c:v>
                </c:pt>
                <c:pt idx="7846">
                  <c:v>519.02499999999998</c:v>
                </c:pt>
                <c:pt idx="7847">
                  <c:v>519.05200000000002</c:v>
                </c:pt>
                <c:pt idx="7848">
                  <c:v>519.07899999999995</c:v>
                </c:pt>
                <c:pt idx="7849">
                  <c:v>519.10599999999999</c:v>
                </c:pt>
                <c:pt idx="7850">
                  <c:v>519.13300000000004</c:v>
                </c:pt>
                <c:pt idx="7851">
                  <c:v>519.16</c:v>
                </c:pt>
                <c:pt idx="7852">
                  <c:v>519.18700000000001</c:v>
                </c:pt>
                <c:pt idx="7853">
                  <c:v>519.21400000000006</c:v>
                </c:pt>
                <c:pt idx="7854">
                  <c:v>519.24099999999999</c:v>
                </c:pt>
                <c:pt idx="7855">
                  <c:v>519.26800000000003</c:v>
                </c:pt>
                <c:pt idx="7856">
                  <c:v>519.29499999999996</c:v>
                </c:pt>
                <c:pt idx="7857">
                  <c:v>519.322</c:v>
                </c:pt>
                <c:pt idx="7858">
                  <c:v>519.34900000000005</c:v>
                </c:pt>
                <c:pt idx="7859">
                  <c:v>519.375</c:v>
                </c:pt>
                <c:pt idx="7860">
                  <c:v>519.40200000000004</c:v>
                </c:pt>
                <c:pt idx="7861">
                  <c:v>519.42899999999997</c:v>
                </c:pt>
                <c:pt idx="7862">
                  <c:v>519.45600000000002</c:v>
                </c:pt>
                <c:pt idx="7863">
                  <c:v>519.48199999999997</c:v>
                </c:pt>
                <c:pt idx="7864">
                  <c:v>519.50900000000001</c:v>
                </c:pt>
                <c:pt idx="7865">
                  <c:v>519.53499999999997</c:v>
                </c:pt>
                <c:pt idx="7866">
                  <c:v>519.56200000000001</c:v>
                </c:pt>
                <c:pt idx="7867">
                  <c:v>519.58900000000006</c:v>
                </c:pt>
                <c:pt idx="7868">
                  <c:v>519.61500000000001</c:v>
                </c:pt>
                <c:pt idx="7869">
                  <c:v>519.64099999999996</c:v>
                </c:pt>
                <c:pt idx="7870">
                  <c:v>519.66800000000001</c:v>
                </c:pt>
                <c:pt idx="7871">
                  <c:v>519.69399999999996</c:v>
                </c:pt>
                <c:pt idx="7872">
                  <c:v>519.721</c:v>
                </c:pt>
                <c:pt idx="7873">
                  <c:v>519.74699999999996</c:v>
                </c:pt>
                <c:pt idx="7874">
                  <c:v>519.77300000000002</c:v>
                </c:pt>
                <c:pt idx="7875">
                  <c:v>519.79999999999995</c:v>
                </c:pt>
                <c:pt idx="7876">
                  <c:v>519.82600000000002</c:v>
                </c:pt>
                <c:pt idx="7877">
                  <c:v>519.85199999999998</c:v>
                </c:pt>
                <c:pt idx="7878">
                  <c:v>519.87800000000004</c:v>
                </c:pt>
                <c:pt idx="7879">
                  <c:v>519.904</c:v>
                </c:pt>
                <c:pt idx="7880">
                  <c:v>519.93100000000004</c:v>
                </c:pt>
                <c:pt idx="7881">
                  <c:v>519.95699999999999</c:v>
                </c:pt>
                <c:pt idx="7882">
                  <c:v>519.98299999999995</c:v>
                </c:pt>
                <c:pt idx="7883">
                  <c:v>520.00900000000001</c:v>
                </c:pt>
                <c:pt idx="7884">
                  <c:v>520.03499999999997</c:v>
                </c:pt>
                <c:pt idx="7885">
                  <c:v>520.06100000000004</c:v>
                </c:pt>
                <c:pt idx="7886">
                  <c:v>520.08699999999999</c:v>
                </c:pt>
                <c:pt idx="7887">
                  <c:v>520.11300000000006</c:v>
                </c:pt>
                <c:pt idx="7888">
                  <c:v>520.13800000000003</c:v>
                </c:pt>
                <c:pt idx="7889">
                  <c:v>520.16399999999999</c:v>
                </c:pt>
                <c:pt idx="7890">
                  <c:v>520.19000000000005</c:v>
                </c:pt>
                <c:pt idx="7891">
                  <c:v>520.21600000000001</c:v>
                </c:pt>
                <c:pt idx="7892">
                  <c:v>520.24199999999996</c:v>
                </c:pt>
                <c:pt idx="7893">
                  <c:v>520.26700000000005</c:v>
                </c:pt>
                <c:pt idx="7894">
                  <c:v>520.29300000000001</c:v>
                </c:pt>
                <c:pt idx="7895">
                  <c:v>520.31899999999996</c:v>
                </c:pt>
                <c:pt idx="7896">
                  <c:v>520.34400000000005</c:v>
                </c:pt>
                <c:pt idx="7897">
                  <c:v>520.37</c:v>
                </c:pt>
                <c:pt idx="7898">
                  <c:v>520.39599999999996</c:v>
                </c:pt>
                <c:pt idx="7899">
                  <c:v>520.42100000000005</c:v>
                </c:pt>
                <c:pt idx="7900">
                  <c:v>520.447</c:v>
                </c:pt>
                <c:pt idx="7901">
                  <c:v>520.47199999999998</c:v>
                </c:pt>
                <c:pt idx="7902">
                  <c:v>520.49800000000005</c:v>
                </c:pt>
                <c:pt idx="7903">
                  <c:v>520.52300000000002</c:v>
                </c:pt>
                <c:pt idx="7904">
                  <c:v>520.548</c:v>
                </c:pt>
                <c:pt idx="7905">
                  <c:v>520.57399999999996</c:v>
                </c:pt>
                <c:pt idx="7906">
                  <c:v>520.59900000000005</c:v>
                </c:pt>
                <c:pt idx="7907">
                  <c:v>520.62400000000002</c:v>
                </c:pt>
                <c:pt idx="7908">
                  <c:v>520.65</c:v>
                </c:pt>
                <c:pt idx="7909">
                  <c:v>520.67499999999995</c:v>
                </c:pt>
                <c:pt idx="7910">
                  <c:v>520.70000000000005</c:v>
                </c:pt>
                <c:pt idx="7911">
                  <c:v>520.72500000000002</c:v>
                </c:pt>
                <c:pt idx="7912">
                  <c:v>520.75</c:v>
                </c:pt>
                <c:pt idx="7913">
                  <c:v>520.77599999999995</c:v>
                </c:pt>
                <c:pt idx="7914">
                  <c:v>520.80100000000004</c:v>
                </c:pt>
                <c:pt idx="7915">
                  <c:v>520.82600000000002</c:v>
                </c:pt>
                <c:pt idx="7916">
                  <c:v>520.851</c:v>
                </c:pt>
                <c:pt idx="7917">
                  <c:v>520.87599999999998</c:v>
                </c:pt>
                <c:pt idx="7918">
                  <c:v>520.90099999999995</c:v>
                </c:pt>
                <c:pt idx="7919">
                  <c:v>520.92600000000004</c:v>
                </c:pt>
                <c:pt idx="7920">
                  <c:v>520.95000000000005</c:v>
                </c:pt>
                <c:pt idx="7921">
                  <c:v>520.97500000000002</c:v>
                </c:pt>
                <c:pt idx="7922">
                  <c:v>521</c:v>
                </c:pt>
                <c:pt idx="7923">
                  <c:v>521.02499999999998</c:v>
                </c:pt>
                <c:pt idx="7924">
                  <c:v>521.04999999999995</c:v>
                </c:pt>
                <c:pt idx="7925">
                  <c:v>521.07399999999996</c:v>
                </c:pt>
                <c:pt idx="7926">
                  <c:v>521.09900000000005</c:v>
                </c:pt>
                <c:pt idx="7927">
                  <c:v>521.12400000000002</c:v>
                </c:pt>
                <c:pt idx="7928">
                  <c:v>521.149</c:v>
                </c:pt>
                <c:pt idx="7929">
                  <c:v>521.173</c:v>
                </c:pt>
                <c:pt idx="7930">
                  <c:v>521.19799999999998</c:v>
                </c:pt>
                <c:pt idx="7931">
                  <c:v>521.22199999999998</c:v>
                </c:pt>
                <c:pt idx="7932">
                  <c:v>521.24699999999996</c:v>
                </c:pt>
                <c:pt idx="7933">
                  <c:v>521.27099999999996</c:v>
                </c:pt>
                <c:pt idx="7934">
                  <c:v>521.29600000000005</c:v>
                </c:pt>
                <c:pt idx="7935">
                  <c:v>521.32000000000005</c:v>
                </c:pt>
                <c:pt idx="7936">
                  <c:v>521.34500000000003</c:v>
                </c:pt>
                <c:pt idx="7937">
                  <c:v>521.36900000000003</c:v>
                </c:pt>
                <c:pt idx="7938">
                  <c:v>521.39300000000003</c:v>
                </c:pt>
                <c:pt idx="7939">
                  <c:v>521.41800000000001</c:v>
                </c:pt>
                <c:pt idx="7940">
                  <c:v>521.44200000000001</c:v>
                </c:pt>
                <c:pt idx="7941">
                  <c:v>521.46600000000001</c:v>
                </c:pt>
                <c:pt idx="7942">
                  <c:v>521.49</c:v>
                </c:pt>
                <c:pt idx="7943">
                  <c:v>521.51499999999999</c:v>
                </c:pt>
                <c:pt idx="7944">
                  <c:v>521.53899999999999</c:v>
                </c:pt>
                <c:pt idx="7945">
                  <c:v>521.56299999999999</c:v>
                </c:pt>
                <c:pt idx="7946">
                  <c:v>521.58699999999999</c:v>
                </c:pt>
                <c:pt idx="7947">
                  <c:v>521.61099999999999</c:v>
                </c:pt>
                <c:pt idx="7948">
                  <c:v>521.63499999999999</c:v>
                </c:pt>
                <c:pt idx="7949">
                  <c:v>521.65899999999999</c:v>
                </c:pt>
                <c:pt idx="7950">
                  <c:v>521.68299999999999</c:v>
                </c:pt>
                <c:pt idx="7951">
                  <c:v>521.70699999999999</c:v>
                </c:pt>
                <c:pt idx="7952">
                  <c:v>521.73099999999999</c:v>
                </c:pt>
                <c:pt idx="7953">
                  <c:v>521.755</c:v>
                </c:pt>
                <c:pt idx="7954">
                  <c:v>521.779</c:v>
                </c:pt>
                <c:pt idx="7955">
                  <c:v>521.80200000000002</c:v>
                </c:pt>
                <c:pt idx="7956">
                  <c:v>521.82600000000002</c:v>
                </c:pt>
                <c:pt idx="7957">
                  <c:v>521.85</c:v>
                </c:pt>
                <c:pt idx="7958">
                  <c:v>521.87400000000002</c:v>
                </c:pt>
                <c:pt idx="7959">
                  <c:v>521.89700000000005</c:v>
                </c:pt>
                <c:pt idx="7960">
                  <c:v>521.92100000000005</c:v>
                </c:pt>
                <c:pt idx="7961">
                  <c:v>521.94500000000005</c:v>
                </c:pt>
                <c:pt idx="7962">
                  <c:v>521.96799999999996</c:v>
                </c:pt>
                <c:pt idx="7963">
                  <c:v>521.99199999999996</c:v>
                </c:pt>
                <c:pt idx="7964">
                  <c:v>522.01599999999996</c:v>
                </c:pt>
                <c:pt idx="7965">
                  <c:v>522.03899999999999</c:v>
                </c:pt>
                <c:pt idx="7966">
                  <c:v>522.06200000000001</c:v>
                </c:pt>
                <c:pt idx="7967">
                  <c:v>522.08600000000001</c:v>
                </c:pt>
                <c:pt idx="7968">
                  <c:v>522.10900000000004</c:v>
                </c:pt>
                <c:pt idx="7969">
                  <c:v>522.13300000000004</c:v>
                </c:pt>
                <c:pt idx="7970">
                  <c:v>522.15599999999995</c:v>
                </c:pt>
                <c:pt idx="7971">
                  <c:v>522.17899999999997</c:v>
                </c:pt>
                <c:pt idx="7972">
                  <c:v>522.20299999999997</c:v>
                </c:pt>
                <c:pt idx="7973">
                  <c:v>522.226</c:v>
                </c:pt>
                <c:pt idx="7974">
                  <c:v>522.24900000000002</c:v>
                </c:pt>
                <c:pt idx="7975">
                  <c:v>522.27200000000005</c:v>
                </c:pt>
                <c:pt idx="7976">
                  <c:v>522.29600000000005</c:v>
                </c:pt>
                <c:pt idx="7977">
                  <c:v>522.31899999999996</c:v>
                </c:pt>
                <c:pt idx="7978">
                  <c:v>522.34199999999998</c:v>
                </c:pt>
                <c:pt idx="7979">
                  <c:v>522.36500000000001</c:v>
                </c:pt>
                <c:pt idx="7980">
                  <c:v>522.38800000000003</c:v>
                </c:pt>
                <c:pt idx="7981">
                  <c:v>522.41099999999994</c:v>
                </c:pt>
                <c:pt idx="7982">
                  <c:v>522.43399999999997</c:v>
                </c:pt>
                <c:pt idx="7983">
                  <c:v>522.45699999999999</c:v>
                </c:pt>
                <c:pt idx="7984">
                  <c:v>522.48</c:v>
                </c:pt>
                <c:pt idx="7985">
                  <c:v>522.50300000000004</c:v>
                </c:pt>
                <c:pt idx="7986">
                  <c:v>522.52599999999995</c:v>
                </c:pt>
                <c:pt idx="7987">
                  <c:v>522.548</c:v>
                </c:pt>
                <c:pt idx="7988">
                  <c:v>522.57100000000003</c:v>
                </c:pt>
                <c:pt idx="7989">
                  <c:v>522.59400000000005</c:v>
                </c:pt>
                <c:pt idx="7990">
                  <c:v>522.61699999999996</c:v>
                </c:pt>
                <c:pt idx="7991">
                  <c:v>522.63900000000001</c:v>
                </c:pt>
                <c:pt idx="7992">
                  <c:v>522.66200000000003</c:v>
                </c:pt>
                <c:pt idx="7993">
                  <c:v>522.68499999999995</c:v>
                </c:pt>
                <c:pt idx="7994">
                  <c:v>522.70699999999999</c:v>
                </c:pt>
                <c:pt idx="7995">
                  <c:v>522.73</c:v>
                </c:pt>
                <c:pt idx="7996">
                  <c:v>522.75199999999995</c:v>
                </c:pt>
                <c:pt idx="7997">
                  <c:v>522.77499999999998</c:v>
                </c:pt>
                <c:pt idx="7998">
                  <c:v>522.79700000000003</c:v>
                </c:pt>
                <c:pt idx="7999">
                  <c:v>522.82000000000005</c:v>
                </c:pt>
                <c:pt idx="8000">
                  <c:v>522.84199999999998</c:v>
                </c:pt>
                <c:pt idx="8001">
                  <c:v>522.86500000000001</c:v>
                </c:pt>
                <c:pt idx="8002">
                  <c:v>522.88699999999994</c:v>
                </c:pt>
                <c:pt idx="8003">
                  <c:v>522.90899999999999</c:v>
                </c:pt>
                <c:pt idx="8004">
                  <c:v>522.93200000000002</c:v>
                </c:pt>
                <c:pt idx="8005">
                  <c:v>522.95399999999995</c:v>
                </c:pt>
                <c:pt idx="8006">
                  <c:v>522.976</c:v>
                </c:pt>
                <c:pt idx="8007">
                  <c:v>522.99800000000005</c:v>
                </c:pt>
                <c:pt idx="8008">
                  <c:v>523.02099999999996</c:v>
                </c:pt>
                <c:pt idx="8009">
                  <c:v>523.04300000000001</c:v>
                </c:pt>
                <c:pt idx="8010">
                  <c:v>523.06500000000005</c:v>
                </c:pt>
                <c:pt idx="8011">
                  <c:v>523.08699999999999</c:v>
                </c:pt>
                <c:pt idx="8012">
                  <c:v>523.10900000000004</c:v>
                </c:pt>
                <c:pt idx="8013">
                  <c:v>523.13099999999997</c:v>
                </c:pt>
                <c:pt idx="8014">
                  <c:v>523.15300000000002</c:v>
                </c:pt>
                <c:pt idx="8015">
                  <c:v>523.17499999999995</c:v>
                </c:pt>
                <c:pt idx="8016">
                  <c:v>523.197</c:v>
                </c:pt>
                <c:pt idx="8017">
                  <c:v>523.21900000000005</c:v>
                </c:pt>
                <c:pt idx="8018">
                  <c:v>523.24099999999999</c:v>
                </c:pt>
                <c:pt idx="8019">
                  <c:v>523.26199999999994</c:v>
                </c:pt>
                <c:pt idx="8020">
                  <c:v>523.28399999999999</c:v>
                </c:pt>
                <c:pt idx="8021">
                  <c:v>523.30600000000004</c:v>
                </c:pt>
                <c:pt idx="8022">
                  <c:v>523.32799999999997</c:v>
                </c:pt>
                <c:pt idx="8023">
                  <c:v>523.34900000000005</c:v>
                </c:pt>
                <c:pt idx="8024">
                  <c:v>523.37099999999998</c:v>
                </c:pt>
                <c:pt idx="8025">
                  <c:v>523.39300000000003</c:v>
                </c:pt>
                <c:pt idx="8026">
                  <c:v>523.41399999999999</c:v>
                </c:pt>
                <c:pt idx="8027">
                  <c:v>523.43600000000004</c:v>
                </c:pt>
                <c:pt idx="8028">
                  <c:v>523.45699999999999</c:v>
                </c:pt>
                <c:pt idx="8029">
                  <c:v>523.47900000000004</c:v>
                </c:pt>
                <c:pt idx="8030">
                  <c:v>523.5</c:v>
                </c:pt>
                <c:pt idx="8031">
                  <c:v>523.52200000000005</c:v>
                </c:pt>
                <c:pt idx="8032">
                  <c:v>523.54300000000001</c:v>
                </c:pt>
                <c:pt idx="8033">
                  <c:v>523.56500000000005</c:v>
                </c:pt>
                <c:pt idx="8034">
                  <c:v>523.58600000000001</c:v>
                </c:pt>
                <c:pt idx="8035">
                  <c:v>523.60699999999997</c:v>
                </c:pt>
                <c:pt idx="8036">
                  <c:v>523.62900000000002</c:v>
                </c:pt>
                <c:pt idx="8037">
                  <c:v>523.65</c:v>
                </c:pt>
                <c:pt idx="8038">
                  <c:v>523.67100000000005</c:v>
                </c:pt>
                <c:pt idx="8039">
                  <c:v>523.69200000000001</c:v>
                </c:pt>
                <c:pt idx="8040">
                  <c:v>523.71400000000006</c:v>
                </c:pt>
                <c:pt idx="8041">
                  <c:v>523.73500000000001</c:v>
                </c:pt>
                <c:pt idx="8042">
                  <c:v>523.75599999999997</c:v>
                </c:pt>
                <c:pt idx="8043">
                  <c:v>523.77700000000004</c:v>
                </c:pt>
                <c:pt idx="8044">
                  <c:v>523.798</c:v>
                </c:pt>
                <c:pt idx="8045">
                  <c:v>523.81899999999996</c:v>
                </c:pt>
                <c:pt idx="8046">
                  <c:v>523.84</c:v>
                </c:pt>
                <c:pt idx="8047">
                  <c:v>523.86099999999999</c:v>
                </c:pt>
                <c:pt idx="8048">
                  <c:v>523.88199999999995</c:v>
                </c:pt>
                <c:pt idx="8049">
                  <c:v>523.90300000000002</c:v>
                </c:pt>
                <c:pt idx="8050">
                  <c:v>523.92399999999998</c:v>
                </c:pt>
                <c:pt idx="8051">
                  <c:v>523.94500000000005</c:v>
                </c:pt>
                <c:pt idx="8052">
                  <c:v>523.96500000000003</c:v>
                </c:pt>
                <c:pt idx="8053">
                  <c:v>523.98599999999999</c:v>
                </c:pt>
                <c:pt idx="8054">
                  <c:v>524.00699999999995</c:v>
                </c:pt>
                <c:pt idx="8055">
                  <c:v>524.02800000000002</c:v>
                </c:pt>
                <c:pt idx="8056">
                  <c:v>524.048</c:v>
                </c:pt>
                <c:pt idx="8057">
                  <c:v>524.06899999999996</c:v>
                </c:pt>
                <c:pt idx="8058">
                  <c:v>524.08900000000006</c:v>
                </c:pt>
                <c:pt idx="8059">
                  <c:v>524.11</c:v>
                </c:pt>
                <c:pt idx="8060">
                  <c:v>524.13099999999997</c:v>
                </c:pt>
                <c:pt idx="8061">
                  <c:v>524.15099999999995</c:v>
                </c:pt>
                <c:pt idx="8062">
                  <c:v>524.17200000000003</c:v>
                </c:pt>
                <c:pt idx="8063">
                  <c:v>524.19200000000001</c:v>
                </c:pt>
                <c:pt idx="8064">
                  <c:v>524.21299999999997</c:v>
                </c:pt>
                <c:pt idx="8065">
                  <c:v>524.23299999999995</c:v>
                </c:pt>
                <c:pt idx="8066">
                  <c:v>524.25300000000004</c:v>
                </c:pt>
                <c:pt idx="8067">
                  <c:v>524.274</c:v>
                </c:pt>
                <c:pt idx="8068">
                  <c:v>524.29399999999998</c:v>
                </c:pt>
                <c:pt idx="8069">
                  <c:v>524.31399999999996</c:v>
                </c:pt>
                <c:pt idx="8070">
                  <c:v>524.33399999999995</c:v>
                </c:pt>
                <c:pt idx="8071">
                  <c:v>524.35500000000002</c:v>
                </c:pt>
                <c:pt idx="8072">
                  <c:v>524.375</c:v>
                </c:pt>
                <c:pt idx="8073">
                  <c:v>524.39499999999998</c:v>
                </c:pt>
                <c:pt idx="8074">
                  <c:v>524.41499999999996</c:v>
                </c:pt>
                <c:pt idx="8075">
                  <c:v>524.43499999999995</c:v>
                </c:pt>
                <c:pt idx="8076">
                  <c:v>524.45500000000004</c:v>
                </c:pt>
                <c:pt idx="8077">
                  <c:v>524.47500000000002</c:v>
                </c:pt>
                <c:pt idx="8078">
                  <c:v>524.495</c:v>
                </c:pt>
                <c:pt idx="8079">
                  <c:v>524.51499999999999</c:v>
                </c:pt>
                <c:pt idx="8080">
                  <c:v>524.53499999999997</c:v>
                </c:pt>
                <c:pt idx="8081">
                  <c:v>524.55499999999995</c:v>
                </c:pt>
                <c:pt idx="8082">
                  <c:v>524.57500000000005</c:v>
                </c:pt>
                <c:pt idx="8083">
                  <c:v>524.59500000000003</c:v>
                </c:pt>
                <c:pt idx="8084">
                  <c:v>524.61400000000003</c:v>
                </c:pt>
                <c:pt idx="8085">
                  <c:v>524.63400000000001</c:v>
                </c:pt>
                <c:pt idx="8086">
                  <c:v>524.654</c:v>
                </c:pt>
                <c:pt idx="8087">
                  <c:v>524.67399999999998</c:v>
                </c:pt>
                <c:pt idx="8088">
                  <c:v>524.69299999999998</c:v>
                </c:pt>
                <c:pt idx="8089">
                  <c:v>524.71299999999997</c:v>
                </c:pt>
                <c:pt idx="8090">
                  <c:v>524.73199999999997</c:v>
                </c:pt>
                <c:pt idx="8091">
                  <c:v>524.75199999999995</c:v>
                </c:pt>
                <c:pt idx="8092">
                  <c:v>524.77200000000005</c:v>
                </c:pt>
                <c:pt idx="8093">
                  <c:v>524.79100000000005</c:v>
                </c:pt>
                <c:pt idx="8094">
                  <c:v>524.81100000000004</c:v>
                </c:pt>
                <c:pt idx="8095">
                  <c:v>524.83000000000004</c:v>
                </c:pt>
                <c:pt idx="8096">
                  <c:v>524.84900000000005</c:v>
                </c:pt>
                <c:pt idx="8097">
                  <c:v>524.86900000000003</c:v>
                </c:pt>
                <c:pt idx="8098">
                  <c:v>524.88800000000003</c:v>
                </c:pt>
                <c:pt idx="8099">
                  <c:v>524.90800000000002</c:v>
                </c:pt>
                <c:pt idx="8100">
                  <c:v>524.92700000000002</c:v>
                </c:pt>
                <c:pt idx="8101">
                  <c:v>524.94600000000003</c:v>
                </c:pt>
                <c:pt idx="8102">
                  <c:v>524.96500000000003</c:v>
                </c:pt>
                <c:pt idx="8103">
                  <c:v>524.98400000000004</c:v>
                </c:pt>
                <c:pt idx="8104">
                  <c:v>525.00400000000002</c:v>
                </c:pt>
                <c:pt idx="8105">
                  <c:v>525.02300000000002</c:v>
                </c:pt>
                <c:pt idx="8106">
                  <c:v>525.04200000000003</c:v>
                </c:pt>
                <c:pt idx="8107">
                  <c:v>525.06100000000004</c:v>
                </c:pt>
                <c:pt idx="8108">
                  <c:v>525.08000000000004</c:v>
                </c:pt>
                <c:pt idx="8109">
                  <c:v>525.09900000000005</c:v>
                </c:pt>
                <c:pt idx="8110">
                  <c:v>525.11800000000005</c:v>
                </c:pt>
                <c:pt idx="8111">
                  <c:v>525.13699999999994</c:v>
                </c:pt>
                <c:pt idx="8112">
                  <c:v>525.15599999999995</c:v>
                </c:pt>
                <c:pt idx="8113">
                  <c:v>525.17499999999995</c:v>
                </c:pt>
                <c:pt idx="8114">
                  <c:v>525.19399999999996</c:v>
                </c:pt>
                <c:pt idx="8115">
                  <c:v>525.21199999999999</c:v>
                </c:pt>
                <c:pt idx="8116">
                  <c:v>525.23099999999999</c:v>
                </c:pt>
                <c:pt idx="8117">
                  <c:v>525.25</c:v>
                </c:pt>
                <c:pt idx="8118">
                  <c:v>525.26900000000001</c:v>
                </c:pt>
                <c:pt idx="8119">
                  <c:v>525.28700000000003</c:v>
                </c:pt>
                <c:pt idx="8120">
                  <c:v>525.30600000000004</c:v>
                </c:pt>
                <c:pt idx="8121">
                  <c:v>525.32500000000005</c:v>
                </c:pt>
                <c:pt idx="8122">
                  <c:v>525.34299999999996</c:v>
                </c:pt>
                <c:pt idx="8123">
                  <c:v>525.36199999999997</c:v>
                </c:pt>
                <c:pt idx="8124">
                  <c:v>525.38</c:v>
                </c:pt>
                <c:pt idx="8125">
                  <c:v>525.399</c:v>
                </c:pt>
                <c:pt idx="8126">
                  <c:v>525.41700000000003</c:v>
                </c:pt>
                <c:pt idx="8127">
                  <c:v>525.43600000000004</c:v>
                </c:pt>
                <c:pt idx="8128">
                  <c:v>525.45399999999995</c:v>
                </c:pt>
                <c:pt idx="8129">
                  <c:v>525.47299999999996</c:v>
                </c:pt>
                <c:pt idx="8130">
                  <c:v>525.49099999999999</c:v>
                </c:pt>
                <c:pt idx="8131">
                  <c:v>525.50900000000001</c:v>
                </c:pt>
                <c:pt idx="8132">
                  <c:v>525.52800000000002</c:v>
                </c:pt>
                <c:pt idx="8133">
                  <c:v>525.54600000000005</c:v>
                </c:pt>
                <c:pt idx="8134">
                  <c:v>525.56399999999996</c:v>
                </c:pt>
                <c:pt idx="8135">
                  <c:v>525.58199999999999</c:v>
                </c:pt>
                <c:pt idx="8136">
                  <c:v>525.6</c:v>
                </c:pt>
                <c:pt idx="8137">
                  <c:v>525.61900000000003</c:v>
                </c:pt>
                <c:pt idx="8138">
                  <c:v>525.63699999999994</c:v>
                </c:pt>
                <c:pt idx="8139">
                  <c:v>525.65499999999997</c:v>
                </c:pt>
                <c:pt idx="8140">
                  <c:v>525.673</c:v>
                </c:pt>
                <c:pt idx="8141">
                  <c:v>525.69100000000003</c:v>
                </c:pt>
                <c:pt idx="8142">
                  <c:v>525.70899999999995</c:v>
                </c:pt>
                <c:pt idx="8143">
                  <c:v>525.72699999999998</c:v>
                </c:pt>
                <c:pt idx="8144">
                  <c:v>525.745</c:v>
                </c:pt>
                <c:pt idx="8145">
                  <c:v>525.76199999999994</c:v>
                </c:pt>
                <c:pt idx="8146">
                  <c:v>525.78</c:v>
                </c:pt>
                <c:pt idx="8147">
                  <c:v>525.798</c:v>
                </c:pt>
                <c:pt idx="8148">
                  <c:v>525.81600000000003</c:v>
                </c:pt>
                <c:pt idx="8149">
                  <c:v>525.83399999999995</c:v>
                </c:pt>
                <c:pt idx="8150">
                  <c:v>525.851</c:v>
                </c:pt>
                <c:pt idx="8151">
                  <c:v>525.86900000000003</c:v>
                </c:pt>
                <c:pt idx="8152">
                  <c:v>525.88699999999994</c:v>
                </c:pt>
                <c:pt idx="8153">
                  <c:v>525.904</c:v>
                </c:pt>
                <c:pt idx="8154">
                  <c:v>525.92200000000003</c:v>
                </c:pt>
                <c:pt idx="8155">
                  <c:v>525.93899999999996</c:v>
                </c:pt>
                <c:pt idx="8156">
                  <c:v>525.95699999999999</c:v>
                </c:pt>
                <c:pt idx="8157">
                  <c:v>525.97400000000005</c:v>
                </c:pt>
                <c:pt idx="8158">
                  <c:v>525.99199999999996</c:v>
                </c:pt>
                <c:pt idx="8159">
                  <c:v>526.00900000000001</c:v>
                </c:pt>
                <c:pt idx="8160">
                  <c:v>526.02700000000004</c:v>
                </c:pt>
                <c:pt idx="8161">
                  <c:v>526.04399999999998</c:v>
                </c:pt>
                <c:pt idx="8162">
                  <c:v>526.06100000000004</c:v>
                </c:pt>
                <c:pt idx="8163">
                  <c:v>526.07899999999995</c:v>
                </c:pt>
                <c:pt idx="8164">
                  <c:v>526.096</c:v>
                </c:pt>
                <c:pt idx="8165">
                  <c:v>526.11300000000006</c:v>
                </c:pt>
                <c:pt idx="8166">
                  <c:v>526.13</c:v>
                </c:pt>
                <c:pt idx="8167">
                  <c:v>526.14800000000002</c:v>
                </c:pt>
                <c:pt idx="8168">
                  <c:v>526.16499999999996</c:v>
                </c:pt>
                <c:pt idx="8169">
                  <c:v>526.18200000000002</c:v>
                </c:pt>
                <c:pt idx="8170">
                  <c:v>526.19899999999996</c:v>
                </c:pt>
                <c:pt idx="8171">
                  <c:v>526.21600000000001</c:v>
                </c:pt>
                <c:pt idx="8172">
                  <c:v>526.23299999999995</c:v>
                </c:pt>
                <c:pt idx="8173">
                  <c:v>526.25</c:v>
                </c:pt>
                <c:pt idx="8174">
                  <c:v>526.26700000000005</c:v>
                </c:pt>
                <c:pt idx="8175">
                  <c:v>526.28399999999999</c:v>
                </c:pt>
                <c:pt idx="8176">
                  <c:v>526.30100000000004</c:v>
                </c:pt>
                <c:pt idx="8177">
                  <c:v>526.31799999999998</c:v>
                </c:pt>
                <c:pt idx="8178">
                  <c:v>526.33399999999995</c:v>
                </c:pt>
                <c:pt idx="8179">
                  <c:v>526.351</c:v>
                </c:pt>
                <c:pt idx="8180">
                  <c:v>526.36800000000005</c:v>
                </c:pt>
                <c:pt idx="8181">
                  <c:v>526.38499999999999</c:v>
                </c:pt>
                <c:pt idx="8182">
                  <c:v>526.40099999999995</c:v>
                </c:pt>
                <c:pt idx="8183">
                  <c:v>526.41800000000001</c:v>
                </c:pt>
                <c:pt idx="8184">
                  <c:v>526.43499999999995</c:v>
                </c:pt>
                <c:pt idx="8185">
                  <c:v>526.45100000000002</c:v>
                </c:pt>
                <c:pt idx="8186">
                  <c:v>526.46799999999996</c:v>
                </c:pt>
                <c:pt idx="8187">
                  <c:v>526.48400000000004</c:v>
                </c:pt>
                <c:pt idx="8188">
                  <c:v>526.50099999999998</c:v>
                </c:pt>
                <c:pt idx="8189">
                  <c:v>526.51700000000005</c:v>
                </c:pt>
                <c:pt idx="8190">
                  <c:v>526.53399999999999</c:v>
                </c:pt>
                <c:pt idx="8191">
                  <c:v>526.54999999999995</c:v>
                </c:pt>
                <c:pt idx="8192">
                  <c:v>526.56700000000001</c:v>
                </c:pt>
                <c:pt idx="8193">
                  <c:v>526.58299999999997</c:v>
                </c:pt>
                <c:pt idx="8194">
                  <c:v>526.59900000000005</c:v>
                </c:pt>
                <c:pt idx="8195">
                  <c:v>526.61599999999999</c:v>
                </c:pt>
                <c:pt idx="8196">
                  <c:v>526.63199999999995</c:v>
                </c:pt>
                <c:pt idx="8197">
                  <c:v>526.64800000000002</c:v>
                </c:pt>
                <c:pt idx="8198">
                  <c:v>526.66399999999999</c:v>
                </c:pt>
                <c:pt idx="8199">
                  <c:v>526.67999999999995</c:v>
                </c:pt>
                <c:pt idx="8200">
                  <c:v>526.697</c:v>
                </c:pt>
                <c:pt idx="8201">
                  <c:v>526.71299999999997</c:v>
                </c:pt>
                <c:pt idx="8202">
                  <c:v>526.72900000000004</c:v>
                </c:pt>
                <c:pt idx="8203">
                  <c:v>526.745</c:v>
                </c:pt>
                <c:pt idx="8204">
                  <c:v>526.76099999999997</c:v>
                </c:pt>
                <c:pt idx="8205">
                  <c:v>526.77700000000004</c:v>
                </c:pt>
                <c:pt idx="8206">
                  <c:v>526.79300000000001</c:v>
                </c:pt>
                <c:pt idx="8207">
                  <c:v>526.80799999999999</c:v>
                </c:pt>
                <c:pt idx="8208">
                  <c:v>526.82399999999996</c:v>
                </c:pt>
                <c:pt idx="8209">
                  <c:v>526.84</c:v>
                </c:pt>
                <c:pt idx="8210">
                  <c:v>526.85599999999999</c:v>
                </c:pt>
                <c:pt idx="8211">
                  <c:v>526.87199999999996</c:v>
                </c:pt>
                <c:pt idx="8212">
                  <c:v>526.88800000000003</c:v>
                </c:pt>
                <c:pt idx="8213">
                  <c:v>526.90300000000002</c:v>
                </c:pt>
                <c:pt idx="8214">
                  <c:v>526.91899999999998</c:v>
                </c:pt>
                <c:pt idx="8215">
                  <c:v>526.93499999999995</c:v>
                </c:pt>
                <c:pt idx="8216">
                  <c:v>526.95000000000005</c:v>
                </c:pt>
                <c:pt idx="8217">
                  <c:v>526.96600000000001</c:v>
                </c:pt>
                <c:pt idx="8218">
                  <c:v>526.98099999999999</c:v>
                </c:pt>
                <c:pt idx="8219">
                  <c:v>526.99699999999996</c:v>
                </c:pt>
                <c:pt idx="8220">
                  <c:v>527.01199999999994</c:v>
                </c:pt>
                <c:pt idx="8221">
                  <c:v>527.02800000000002</c:v>
                </c:pt>
                <c:pt idx="8222">
                  <c:v>527.04300000000001</c:v>
                </c:pt>
                <c:pt idx="8223">
                  <c:v>527.05899999999997</c:v>
                </c:pt>
                <c:pt idx="8224">
                  <c:v>527.07399999999996</c:v>
                </c:pt>
                <c:pt idx="8225">
                  <c:v>527.08900000000006</c:v>
                </c:pt>
                <c:pt idx="8226">
                  <c:v>527.10500000000002</c:v>
                </c:pt>
                <c:pt idx="8227">
                  <c:v>527.12</c:v>
                </c:pt>
                <c:pt idx="8228">
                  <c:v>527.13499999999999</c:v>
                </c:pt>
                <c:pt idx="8229">
                  <c:v>527.15</c:v>
                </c:pt>
                <c:pt idx="8230">
                  <c:v>527.16499999999996</c:v>
                </c:pt>
                <c:pt idx="8231">
                  <c:v>527.18100000000004</c:v>
                </c:pt>
                <c:pt idx="8232">
                  <c:v>527.19600000000003</c:v>
                </c:pt>
                <c:pt idx="8233">
                  <c:v>527.21100000000001</c:v>
                </c:pt>
                <c:pt idx="8234">
                  <c:v>527.226</c:v>
                </c:pt>
                <c:pt idx="8235">
                  <c:v>527.24099999999999</c:v>
                </c:pt>
                <c:pt idx="8236">
                  <c:v>527.25599999999997</c:v>
                </c:pt>
                <c:pt idx="8237">
                  <c:v>527.27099999999996</c:v>
                </c:pt>
                <c:pt idx="8238">
                  <c:v>527.28599999999994</c:v>
                </c:pt>
                <c:pt idx="8239">
                  <c:v>527.29999999999995</c:v>
                </c:pt>
                <c:pt idx="8240">
                  <c:v>527.31500000000005</c:v>
                </c:pt>
                <c:pt idx="8241">
                  <c:v>527.33000000000004</c:v>
                </c:pt>
                <c:pt idx="8242">
                  <c:v>527.34500000000003</c:v>
                </c:pt>
                <c:pt idx="8243">
                  <c:v>527.36</c:v>
                </c:pt>
                <c:pt idx="8244">
                  <c:v>527.37400000000002</c:v>
                </c:pt>
                <c:pt idx="8245">
                  <c:v>527.38900000000001</c:v>
                </c:pt>
                <c:pt idx="8246">
                  <c:v>527.404</c:v>
                </c:pt>
                <c:pt idx="8247">
                  <c:v>527.41800000000001</c:v>
                </c:pt>
                <c:pt idx="8248">
                  <c:v>527.43299999999999</c:v>
                </c:pt>
                <c:pt idx="8249">
                  <c:v>527.44799999999998</c:v>
                </c:pt>
                <c:pt idx="8250">
                  <c:v>527.46199999999999</c:v>
                </c:pt>
                <c:pt idx="8251">
                  <c:v>527.476</c:v>
                </c:pt>
                <c:pt idx="8252">
                  <c:v>527.49099999999999</c:v>
                </c:pt>
                <c:pt idx="8253">
                  <c:v>527.505</c:v>
                </c:pt>
                <c:pt idx="8254">
                  <c:v>527.52</c:v>
                </c:pt>
                <c:pt idx="8255">
                  <c:v>527.53399999999999</c:v>
                </c:pt>
                <c:pt idx="8256">
                  <c:v>527.548</c:v>
                </c:pt>
                <c:pt idx="8257">
                  <c:v>527.56299999999999</c:v>
                </c:pt>
                <c:pt idx="8258">
                  <c:v>527.577</c:v>
                </c:pt>
                <c:pt idx="8259">
                  <c:v>527.59100000000001</c:v>
                </c:pt>
                <c:pt idx="8260">
                  <c:v>527.60599999999999</c:v>
                </c:pt>
                <c:pt idx="8261">
                  <c:v>527.62</c:v>
                </c:pt>
                <c:pt idx="8262">
                  <c:v>527.63400000000001</c:v>
                </c:pt>
                <c:pt idx="8263">
                  <c:v>527.64800000000002</c:v>
                </c:pt>
                <c:pt idx="8264">
                  <c:v>527.66200000000003</c:v>
                </c:pt>
                <c:pt idx="8265">
                  <c:v>527.67600000000004</c:v>
                </c:pt>
                <c:pt idx="8266">
                  <c:v>527.69000000000005</c:v>
                </c:pt>
                <c:pt idx="8267">
                  <c:v>527.70399999999995</c:v>
                </c:pt>
                <c:pt idx="8268">
                  <c:v>527.71799999999996</c:v>
                </c:pt>
                <c:pt idx="8269">
                  <c:v>527.73199999999997</c:v>
                </c:pt>
                <c:pt idx="8270">
                  <c:v>527.74599999999998</c:v>
                </c:pt>
                <c:pt idx="8271">
                  <c:v>527.76</c:v>
                </c:pt>
                <c:pt idx="8272">
                  <c:v>527.77300000000002</c:v>
                </c:pt>
                <c:pt idx="8273">
                  <c:v>527.78700000000003</c:v>
                </c:pt>
                <c:pt idx="8274">
                  <c:v>527.80100000000004</c:v>
                </c:pt>
                <c:pt idx="8275">
                  <c:v>527.81500000000005</c:v>
                </c:pt>
                <c:pt idx="8276">
                  <c:v>527.82799999999997</c:v>
                </c:pt>
                <c:pt idx="8277">
                  <c:v>527.84199999999998</c:v>
                </c:pt>
                <c:pt idx="8278">
                  <c:v>527.85599999999999</c:v>
                </c:pt>
                <c:pt idx="8279">
                  <c:v>527.86900000000003</c:v>
                </c:pt>
                <c:pt idx="8280">
                  <c:v>527.88300000000004</c:v>
                </c:pt>
                <c:pt idx="8281">
                  <c:v>527.89599999999996</c:v>
                </c:pt>
                <c:pt idx="8282">
                  <c:v>527.91</c:v>
                </c:pt>
                <c:pt idx="8283">
                  <c:v>527.923</c:v>
                </c:pt>
                <c:pt idx="8284">
                  <c:v>527.93700000000001</c:v>
                </c:pt>
                <c:pt idx="8285">
                  <c:v>527.95000000000005</c:v>
                </c:pt>
                <c:pt idx="8286">
                  <c:v>527.96400000000006</c:v>
                </c:pt>
                <c:pt idx="8287">
                  <c:v>527.97699999999998</c:v>
                </c:pt>
                <c:pt idx="8288">
                  <c:v>527.99</c:v>
                </c:pt>
                <c:pt idx="8289">
                  <c:v>528.00300000000004</c:v>
                </c:pt>
                <c:pt idx="8290">
                  <c:v>528.01700000000005</c:v>
                </c:pt>
                <c:pt idx="8291">
                  <c:v>528.03</c:v>
                </c:pt>
                <c:pt idx="8292">
                  <c:v>528.04300000000001</c:v>
                </c:pt>
                <c:pt idx="8293">
                  <c:v>528.05600000000004</c:v>
                </c:pt>
                <c:pt idx="8294">
                  <c:v>528.06899999999996</c:v>
                </c:pt>
                <c:pt idx="8295">
                  <c:v>528.08199999999999</c:v>
                </c:pt>
                <c:pt idx="8296">
                  <c:v>528.09500000000003</c:v>
                </c:pt>
                <c:pt idx="8297">
                  <c:v>528.10799999999995</c:v>
                </c:pt>
                <c:pt idx="8298">
                  <c:v>528.12099999999998</c:v>
                </c:pt>
                <c:pt idx="8299">
                  <c:v>528.13400000000001</c:v>
                </c:pt>
                <c:pt idx="8300">
                  <c:v>528.14700000000005</c:v>
                </c:pt>
                <c:pt idx="8301">
                  <c:v>528.16</c:v>
                </c:pt>
                <c:pt idx="8302">
                  <c:v>528.173</c:v>
                </c:pt>
                <c:pt idx="8303">
                  <c:v>528.18600000000004</c:v>
                </c:pt>
                <c:pt idx="8304">
                  <c:v>528.19899999999996</c:v>
                </c:pt>
                <c:pt idx="8305">
                  <c:v>528.21100000000001</c:v>
                </c:pt>
                <c:pt idx="8306">
                  <c:v>528.22400000000005</c:v>
                </c:pt>
                <c:pt idx="8307">
                  <c:v>528.23699999999997</c:v>
                </c:pt>
                <c:pt idx="8308">
                  <c:v>528.25</c:v>
                </c:pt>
                <c:pt idx="8309">
                  <c:v>528.26199999999994</c:v>
                </c:pt>
                <c:pt idx="8310">
                  <c:v>528.27499999999998</c:v>
                </c:pt>
                <c:pt idx="8311">
                  <c:v>528.28700000000003</c:v>
                </c:pt>
                <c:pt idx="8312">
                  <c:v>528.29999999999995</c:v>
                </c:pt>
                <c:pt idx="8313">
                  <c:v>528.31200000000001</c:v>
                </c:pt>
                <c:pt idx="8314">
                  <c:v>528.32500000000005</c:v>
                </c:pt>
                <c:pt idx="8315">
                  <c:v>528.33699999999999</c:v>
                </c:pt>
                <c:pt idx="8316">
                  <c:v>528.35</c:v>
                </c:pt>
                <c:pt idx="8317">
                  <c:v>528.36199999999997</c:v>
                </c:pt>
                <c:pt idx="8318">
                  <c:v>528.37400000000002</c:v>
                </c:pt>
                <c:pt idx="8319">
                  <c:v>528.38699999999994</c:v>
                </c:pt>
                <c:pt idx="8320">
                  <c:v>528.399</c:v>
                </c:pt>
                <c:pt idx="8321">
                  <c:v>528.41099999999994</c:v>
                </c:pt>
                <c:pt idx="8322">
                  <c:v>528.423</c:v>
                </c:pt>
                <c:pt idx="8323">
                  <c:v>528.43600000000004</c:v>
                </c:pt>
                <c:pt idx="8324">
                  <c:v>528.44799999999998</c:v>
                </c:pt>
                <c:pt idx="8325">
                  <c:v>528.46</c:v>
                </c:pt>
                <c:pt idx="8326">
                  <c:v>528.47199999999998</c:v>
                </c:pt>
                <c:pt idx="8327">
                  <c:v>528.48400000000004</c:v>
                </c:pt>
                <c:pt idx="8328">
                  <c:v>528.49599999999998</c:v>
                </c:pt>
                <c:pt idx="8329">
                  <c:v>528.50800000000004</c:v>
                </c:pt>
                <c:pt idx="8330">
                  <c:v>528.52</c:v>
                </c:pt>
                <c:pt idx="8331">
                  <c:v>528.53200000000004</c:v>
                </c:pt>
                <c:pt idx="8332">
                  <c:v>528.54399999999998</c:v>
                </c:pt>
                <c:pt idx="8333">
                  <c:v>528.55499999999995</c:v>
                </c:pt>
                <c:pt idx="8334">
                  <c:v>528.56700000000001</c:v>
                </c:pt>
                <c:pt idx="8335">
                  <c:v>528.57899999999995</c:v>
                </c:pt>
                <c:pt idx="8336">
                  <c:v>528.59100000000001</c:v>
                </c:pt>
                <c:pt idx="8337">
                  <c:v>528.60299999999995</c:v>
                </c:pt>
                <c:pt idx="8338">
                  <c:v>528.61400000000003</c:v>
                </c:pt>
                <c:pt idx="8339">
                  <c:v>528.62599999999998</c:v>
                </c:pt>
                <c:pt idx="8340">
                  <c:v>528.63800000000003</c:v>
                </c:pt>
                <c:pt idx="8341">
                  <c:v>528.649</c:v>
                </c:pt>
                <c:pt idx="8342">
                  <c:v>528.66099999999994</c:v>
                </c:pt>
                <c:pt idx="8343">
                  <c:v>528.67200000000003</c:v>
                </c:pt>
                <c:pt idx="8344">
                  <c:v>528.68399999999997</c:v>
                </c:pt>
                <c:pt idx="8345">
                  <c:v>528.69500000000005</c:v>
                </c:pt>
                <c:pt idx="8346">
                  <c:v>528.70699999999999</c:v>
                </c:pt>
                <c:pt idx="8347">
                  <c:v>528.71799999999996</c:v>
                </c:pt>
                <c:pt idx="8348">
                  <c:v>528.72900000000004</c:v>
                </c:pt>
                <c:pt idx="8349">
                  <c:v>528.74099999999999</c:v>
                </c:pt>
                <c:pt idx="8350">
                  <c:v>528.75199999999995</c:v>
                </c:pt>
                <c:pt idx="8351">
                  <c:v>528.76300000000003</c:v>
                </c:pt>
                <c:pt idx="8352">
                  <c:v>528.774</c:v>
                </c:pt>
                <c:pt idx="8353">
                  <c:v>528.78599999999994</c:v>
                </c:pt>
                <c:pt idx="8354">
                  <c:v>528.79700000000003</c:v>
                </c:pt>
                <c:pt idx="8355">
                  <c:v>528.80799999999999</c:v>
                </c:pt>
                <c:pt idx="8356">
                  <c:v>528.81899999999996</c:v>
                </c:pt>
                <c:pt idx="8357">
                  <c:v>528.83000000000004</c:v>
                </c:pt>
                <c:pt idx="8358">
                  <c:v>528.84100000000001</c:v>
                </c:pt>
                <c:pt idx="8359">
                  <c:v>528.85199999999998</c:v>
                </c:pt>
                <c:pt idx="8360">
                  <c:v>528.86300000000006</c:v>
                </c:pt>
                <c:pt idx="8361">
                  <c:v>528.87400000000002</c:v>
                </c:pt>
                <c:pt idx="8362">
                  <c:v>528.88499999999999</c:v>
                </c:pt>
                <c:pt idx="8363">
                  <c:v>528.89599999999996</c:v>
                </c:pt>
                <c:pt idx="8364">
                  <c:v>528.90700000000004</c:v>
                </c:pt>
                <c:pt idx="8365">
                  <c:v>528.91700000000003</c:v>
                </c:pt>
                <c:pt idx="8366">
                  <c:v>528.928</c:v>
                </c:pt>
                <c:pt idx="8367">
                  <c:v>528.93899999999996</c:v>
                </c:pt>
                <c:pt idx="8368">
                  <c:v>528.95000000000005</c:v>
                </c:pt>
                <c:pt idx="8369">
                  <c:v>528.96100000000001</c:v>
                </c:pt>
                <c:pt idx="8370">
                  <c:v>528.971</c:v>
                </c:pt>
                <c:pt idx="8371">
                  <c:v>528.98199999999997</c:v>
                </c:pt>
                <c:pt idx="8372">
                  <c:v>528.99199999999996</c:v>
                </c:pt>
                <c:pt idx="8373">
                  <c:v>529.00300000000004</c:v>
                </c:pt>
                <c:pt idx="8374">
                  <c:v>529.01300000000003</c:v>
                </c:pt>
                <c:pt idx="8375">
                  <c:v>529.024</c:v>
                </c:pt>
                <c:pt idx="8376">
                  <c:v>529.03399999999999</c:v>
                </c:pt>
                <c:pt idx="8377">
                  <c:v>529.04499999999996</c:v>
                </c:pt>
                <c:pt idx="8378">
                  <c:v>529.05499999999995</c:v>
                </c:pt>
                <c:pt idx="8379">
                  <c:v>529.06500000000005</c:v>
                </c:pt>
                <c:pt idx="8380">
                  <c:v>529.07600000000002</c:v>
                </c:pt>
                <c:pt idx="8381">
                  <c:v>529.08600000000001</c:v>
                </c:pt>
                <c:pt idx="8382">
                  <c:v>529.096</c:v>
                </c:pt>
                <c:pt idx="8383">
                  <c:v>529.10699999999997</c:v>
                </c:pt>
                <c:pt idx="8384">
                  <c:v>529.11699999999996</c:v>
                </c:pt>
                <c:pt idx="8385">
                  <c:v>529.12699999999995</c:v>
                </c:pt>
                <c:pt idx="8386">
                  <c:v>529.13699999999994</c:v>
                </c:pt>
                <c:pt idx="8387">
                  <c:v>529.14700000000005</c:v>
                </c:pt>
                <c:pt idx="8388">
                  <c:v>529.15700000000004</c:v>
                </c:pt>
                <c:pt idx="8389">
                  <c:v>529.16700000000003</c:v>
                </c:pt>
                <c:pt idx="8390">
                  <c:v>529.17700000000002</c:v>
                </c:pt>
                <c:pt idx="8391">
                  <c:v>529.18700000000001</c:v>
                </c:pt>
                <c:pt idx="8392">
                  <c:v>529.197</c:v>
                </c:pt>
                <c:pt idx="8393">
                  <c:v>529.20699999999999</c:v>
                </c:pt>
                <c:pt idx="8394">
                  <c:v>529.21699999999998</c:v>
                </c:pt>
                <c:pt idx="8395">
                  <c:v>529.22699999999998</c:v>
                </c:pt>
                <c:pt idx="8396">
                  <c:v>529.23699999999997</c:v>
                </c:pt>
                <c:pt idx="8397">
                  <c:v>529.24599999999998</c:v>
                </c:pt>
                <c:pt idx="8398">
                  <c:v>529.25599999999997</c:v>
                </c:pt>
                <c:pt idx="8399">
                  <c:v>529.26599999999996</c:v>
                </c:pt>
                <c:pt idx="8400">
                  <c:v>529.27499999999998</c:v>
                </c:pt>
                <c:pt idx="8401">
                  <c:v>529.28499999999997</c:v>
                </c:pt>
                <c:pt idx="8402">
                  <c:v>529.29499999999996</c:v>
                </c:pt>
                <c:pt idx="8403">
                  <c:v>529.30399999999997</c:v>
                </c:pt>
                <c:pt idx="8404">
                  <c:v>529.31399999999996</c:v>
                </c:pt>
                <c:pt idx="8405">
                  <c:v>529.32299999999998</c:v>
                </c:pt>
                <c:pt idx="8406">
                  <c:v>529.33299999999997</c:v>
                </c:pt>
                <c:pt idx="8407">
                  <c:v>529.34199999999998</c:v>
                </c:pt>
                <c:pt idx="8408">
                  <c:v>529.35199999999998</c:v>
                </c:pt>
                <c:pt idx="8409">
                  <c:v>529.36099999999999</c:v>
                </c:pt>
                <c:pt idx="8410">
                  <c:v>529.37</c:v>
                </c:pt>
                <c:pt idx="8411">
                  <c:v>529.38</c:v>
                </c:pt>
                <c:pt idx="8412">
                  <c:v>529.38900000000001</c:v>
                </c:pt>
                <c:pt idx="8413">
                  <c:v>529.39800000000002</c:v>
                </c:pt>
                <c:pt idx="8414">
                  <c:v>529.40700000000004</c:v>
                </c:pt>
                <c:pt idx="8415">
                  <c:v>529.41700000000003</c:v>
                </c:pt>
                <c:pt idx="8416">
                  <c:v>529.42600000000004</c:v>
                </c:pt>
                <c:pt idx="8417">
                  <c:v>529.43499999999995</c:v>
                </c:pt>
                <c:pt idx="8418">
                  <c:v>529.44399999999996</c:v>
                </c:pt>
                <c:pt idx="8419">
                  <c:v>529.45299999999997</c:v>
                </c:pt>
                <c:pt idx="8420">
                  <c:v>529.46199999999999</c:v>
                </c:pt>
                <c:pt idx="8421">
                  <c:v>529.471</c:v>
                </c:pt>
                <c:pt idx="8422">
                  <c:v>529.48</c:v>
                </c:pt>
                <c:pt idx="8423">
                  <c:v>529.48900000000003</c:v>
                </c:pt>
                <c:pt idx="8424">
                  <c:v>529.49800000000005</c:v>
                </c:pt>
                <c:pt idx="8425">
                  <c:v>529.50699999999995</c:v>
                </c:pt>
                <c:pt idx="8426">
                  <c:v>529.51499999999999</c:v>
                </c:pt>
                <c:pt idx="8427">
                  <c:v>529.524</c:v>
                </c:pt>
                <c:pt idx="8428">
                  <c:v>529.53300000000002</c:v>
                </c:pt>
                <c:pt idx="8429">
                  <c:v>529.54200000000003</c:v>
                </c:pt>
                <c:pt idx="8430">
                  <c:v>529.54999999999995</c:v>
                </c:pt>
                <c:pt idx="8431">
                  <c:v>529.55899999999997</c:v>
                </c:pt>
                <c:pt idx="8432">
                  <c:v>529.56799999999998</c:v>
                </c:pt>
                <c:pt idx="8433">
                  <c:v>529.57600000000002</c:v>
                </c:pt>
                <c:pt idx="8434">
                  <c:v>529.58500000000004</c:v>
                </c:pt>
                <c:pt idx="8435">
                  <c:v>529.59299999999996</c:v>
                </c:pt>
                <c:pt idx="8436">
                  <c:v>529.60199999999998</c:v>
                </c:pt>
                <c:pt idx="8437">
                  <c:v>529.61</c:v>
                </c:pt>
                <c:pt idx="8438">
                  <c:v>529.61900000000003</c:v>
                </c:pt>
                <c:pt idx="8439">
                  <c:v>529.62699999999995</c:v>
                </c:pt>
                <c:pt idx="8440">
                  <c:v>529.63499999999999</c:v>
                </c:pt>
                <c:pt idx="8441">
                  <c:v>529.64400000000001</c:v>
                </c:pt>
                <c:pt idx="8442">
                  <c:v>529.65200000000004</c:v>
                </c:pt>
                <c:pt idx="8443">
                  <c:v>529.66</c:v>
                </c:pt>
                <c:pt idx="8444">
                  <c:v>529.66800000000001</c:v>
                </c:pt>
                <c:pt idx="8445">
                  <c:v>529.67700000000002</c:v>
                </c:pt>
                <c:pt idx="8446">
                  <c:v>529.68499999999995</c:v>
                </c:pt>
                <c:pt idx="8447">
                  <c:v>529.69299999999998</c:v>
                </c:pt>
                <c:pt idx="8448">
                  <c:v>529.70100000000002</c:v>
                </c:pt>
                <c:pt idx="8449">
                  <c:v>529.70899999999995</c:v>
                </c:pt>
                <c:pt idx="8450">
                  <c:v>529.71699999999998</c:v>
                </c:pt>
                <c:pt idx="8451">
                  <c:v>529.72500000000002</c:v>
                </c:pt>
                <c:pt idx="8452">
                  <c:v>529.73299999999995</c:v>
                </c:pt>
                <c:pt idx="8453">
                  <c:v>529.74099999999999</c:v>
                </c:pt>
                <c:pt idx="8454">
                  <c:v>529.74900000000002</c:v>
                </c:pt>
                <c:pt idx="8455">
                  <c:v>529.75699999999995</c:v>
                </c:pt>
                <c:pt idx="8456">
                  <c:v>529.76499999999999</c:v>
                </c:pt>
                <c:pt idx="8457">
                  <c:v>529.77200000000005</c:v>
                </c:pt>
                <c:pt idx="8458">
                  <c:v>529.78</c:v>
                </c:pt>
                <c:pt idx="8459">
                  <c:v>529.78800000000001</c:v>
                </c:pt>
                <c:pt idx="8460">
                  <c:v>529.79600000000005</c:v>
                </c:pt>
                <c:pt idx="8461">
                  <c:v>529.803</c:v>
                </c:pt>
                <c:pt idx="8462">
                  <c:v>529.81100000000004</c:v>
                </c:pt>
                <c:pt idx="8463">
                  <c:v>529.81899999999996</c:v>
                </c:pt>
                <c:pt idx="8464">
                  <c:v>529.82600000000002</c:v>
                </c:pt>
                <c:pt idx="8465">
                  <c:v>529.83399999999995</c:v>
                </c:pt>
                <c:pt idx="8466">
                  <c:v>529.84100000000001</c:v>
                </c:pt>
                <c:pt idx="8467">
                  <c:v>529.84900000000005</c:v>
                </c:pt>
                <c:pt idx="8468">
                  <c:v>529.85599999999999</c:v>
                </c:pt>
                <c:pt idx="8469">
                  <c:v>529.86400000000003</c:v>
                </c:pt>
                <c:pt idx="8470">
                  <c:v>529.87099999999998</c:v>
                </c:pt>
                <c:pt idx="8471">
                  <c:v>529.87800000000004</c:v>
                </c:pt>
                <c:pt idx="8472">
                  <c:v>529.88499999999999</c:v>
                </c:pt>
                <c:pt idx="8473">
                  <c:v>529.89300000000003</c:v>
                </c:pt>
                <c:pt idx="8474">
                  <c:v>529.9</c:v>
                </c:pt>
                <c:pt idx="8475">
                  <c:v>529.90700000000004</c:v>
                </c:pt>
                <c:pt idx="8476">
                  <c:v>529.91499999999996</c:v>
                </c:pt>
                <c:pt idx="8477">
                  <c:v>529.92200000000003</c:v>
                </c:pt>
                <c:pt idx="8478">
                  <c:v>529.92899999999997</c:v>
                </c:pt>
                <c:pt idx="8479">
                  <c:v>529.93600000000004</c:v>
                </c:pt>
                <c:pt idx="8480">
                  <c:v>529.94299999999998</c:v>
                </c:pt>
                <c:pt idx="8481">
                  <c:v>529.95000000000005</c:v>
                </c:pt>
                <c:pt idx="8482">
                  <c:v>529.95699999999999</c:v>
                </c:pt>
                <c:pt idx="8483">
                  <c:v>529.96400000000006</c:v>
                </c:pt>
                <c:pt idx="8484">
                  <c:v>529.971</c:v>
                </c:pt>
                <c:pt idx="8485">
                  <c:v>529.97799999999995</c:v>
                </c:pt>
                <c:pt idx="8486">
                  <c:v>529.98400000000004</c:v>
                </c:pt>
                <c:pt idx="8487">
                  <c:v>529.99099999999999</c:v>
                </c:pt>
                <c:pt idx="8488">
                  <c:v>529.99800000000005</c:v>
                </c:pt>
                <c:pt idx="8489">
                  <c:v>530.005</c:v>
                </c:pt>
                <c:pt idx="8490">
                  <c:v>530.01099999999997</c:v>
                </c:pt>
                <c:pt idx="8491">
                  <c:v>530.01800000000003</c:v>
                </c:pt>
                <c:pt idx="8492">
                  <c:v>530.02499999999998</c:v>
                </c:pt>
                <c:pt idx="8493">
                  <c:v>530.03099999999995</c:v>
                </c:pt>
                <c:pt idx="8494">
                  <c:v>530.03800000000001</c:v>
                </c:pt>
                <c:pt idx="8495">
                  <c:v>530.04499999999996</c:v>
                </c:pt>
                <c:pt idx="8496">
                  <c:v>530.05100000000004</c:v>
                </c:pt>
                <c:pt idx="8497">
                  <c:v>530.05799999999999</c:v>
                </c:pt>
                <c:pt idx="8498">
                  <c:v>530.06399999999996</c:v>
                </c:pt>
                <c:pt idx="8499">
                  <c:v>530.07000000000005</c:v>
                </c:pt>
                <c:pt idx="8500">
                  <c:v>530.077</c:v>
                </c:pt>
                <c:pt idx="8501">
                  <c:v>530.08299999999997</c:v>
                </c:pt>
                <c:pt idx="8502">
                  <c:v>530.08900000000006</c:v>
                </c:pt>
                <c:pt idx="8503">
                  <c:v>530.096</c:v>
                </c:pt>
                <c:pt idx="8504">
                  <c:v>530.10199999999998</c:v>
                </c:pt>
                <c:pt idx="8505">
                  <c:v>530.10799999999995</c:v>
                </c:pt>
                <c:pt idx="8506">
                  <c:v>530.11500000000001</c:v>
                </c:pt>
                <c:pt idx="8507">
                  <c:v>530.12099999999998</c:v>
                </c:pt>
                <c:pt idx="8508">
                  <c:v>530.12699999999995</c:v>
                </c:pt>
                <c:pt idx="8509">
                  <c:v>530.13300000000004</c:v>
                </c:pt>
                <c:pt idx="8510">
                  <c:v>530.13900000000001</c:v>
                </c:pt>
                <c:pt idx="8511">
                  <c:v>530.14499999999998</c:v>
                </c:pt>
                <c:pt idx="8512">
                  <c:v>530.15099999999995</c:v>
                </c:pt>
                <c:pt idx="8513">
                  <c:v>530.15700000000004</c:v>
                </c:pt>
                <c:pt idx="8514">
                  <c:v>530.16300000000001</c:v>
                </c:pt>
                <c:pt idx="8515">
                  <c:v>530.16899999999998</c:v>
                </c:pt>
                <c:pt idx="8516">
                  <c:v>530.17499999999995</c:v>
                </c:pt>
                <c:pt idx="8517">
                  <c:v>530.17999999999995</c:v>
                </c:pt>
                <c:pt idx="8518">
                  <c:v>530.18600000000004</c:v>
                </c:pt>
                <c:pt idx="8519">
                  <c:v>530.19200000000001</c:v>
                </c:pt>
                <c:pt idx="8520">
                  <c:v>530.19799999999998</c:v>
                </c:pt>
                <c:pt idx="8521">
                  <c:v>530.20299999999997</c:v>
                </c:pt>
                <c:pt idx="8522">
                  <c:v>530.20899999999995</c:v>
                </c:pt>
                <c:pt idx="8523">
                  <c:v>530.21500000000003</c:v>
                </c:pt>
                <c:pt idx="8524">
                  <c:v>530.22</c:v>
                </c:pt>
                <c:pt idx="8525">
                  <c:v>530.226</c:v>
                </c:pt>
                <c:pt idx="8526">
                  <c:v>530.23099999999999</c:v>
                </c:pt>
                <c:pt idx="8527">
                  <c:v>530.23699999999997</c:v>
                </c:pt>
                <c:pt idx="8528">
                  <c:v>530.24199999999996</c:v>
                </c:pt>
                <c:pt idx="8529">
                  <c:v>530.24800000000005</c:v>
                </c:pt>
                <c:pt idx="8530">
                  <c:v>530.25300000000004</c:v>
                </c:pt>
                <c:pt idx="8531">
                  <c:v>530.25800000000004</c:v>
                </c:pt>
                <c:pt idx="8532">
                  <c:v>530.26400000000001</c:v>
                </c:pt>
                <c:pt idx="8533">
                  <c:v>530.26900000000001</c:v>
                </c:pt>
                <c:pt idx="8534">
                  <c:v>530.274</c:v>
                </c:pt>
                <c:pt idx="8535">
                  <c:v>530.279</c:v>
                </c:pt>
                <c:pt idx="8536">
                  <c:v>530.28499999999997</c:v>
                </c:pt>
                <c:pt idx="8537">
                  <c:v>530.29</c:v>
                </c:pt>
                <c:pt idx="8538">
                  <c:v>530.29499999999996</c:v>
                </c:pt>
                <c:pt idx="8539">
                  <c:v>530.29999999999995</c:v>
                </c:pt>
                <c:pt idx="8540">
                  <c:v>530.30499999999995</c:v>
                </c:pt>
                <c:pt idx="8541">
                  <c:v>530.30999999999995</c:v>
                </c:pt>
                <c:pt idx="8542">
                  <c:v>530.31500000000005</c:v>
                </c:pt>
                <c:pt idx="8543">
                  <c:v>530.32000000000005</c:v>
                </c:pt>
                <c:pt idx="8544">
                  <c:v>530.32500000000005</c:v>
                </c:pt>
                <c:pt idx="8545">
                  <c:v>530.33000000000004</c:v>
                </c:pt>
                <c:pt idx="8546">
                  <c:v>530.33500000000004</c:v>
                </c:pt>
                <c:pt idx="8547">
                  <c:v>530.34</c:v>
                </c:pt>
                <c:pt idx="8548">
                  <c:v>530.34400000000005</c:v>
                </c:pt>
                <c:pt idx="8549">
                  <c:v>530.34900000000005</c:v>
                </c:pt>
                <c:pt idx="8550">
                  <c:v>530.35400000000004</c:v>
                </c:pt>
                <c:pt idx="8551">
                  <c:v>530.35900000000004</c:v>
                </c:pt>
                <c:pt idx="8552">
                  <c:v>530.36300000000006</c:v>
                </c:pt>
                <c:pt idx="8553">
                  <c:v>530.36800000000005</c:v>
                </c:pt>
                <c:pt idx="8554">
                  <c:v>530.37199999999996</c:v>
                </c:pt>
                <c:pt idx="8555">
                  <c:v>530.37699999999995</c:v>
                </c:pt>
                <c:pt idx="8556">
                  <c:v>530.38199999999995</c:v>
                </c:pt>
                <c:pt idx="8557">
                  <c:v>530.38599999999997</c:v>
                </c:pt>
                <c:pt idx="8558">
                  <c:v>530.39099999999996</c:v>
                </c:pt>
                <c:pt idx="8559">
                  <c:v>530.39499999999998</c:v>
                </c:pt>
                <c:pt idx="8560">
                  <c:v>530.399</c:v>
                </c:pt>
                <c:pt idx="8561">
                  <c:v>530.404</c:v>
                </c:pt>
                <c:pt idx="8562">
                  <c:v>530.40800000000002</c:v>
                </c:pt>
                <c:pt idx="8563">
                  <c:v>530.41200000000003</c:v>
                </c:pt>
                <c:pt idx="8564">
                  <c:v>530.41700000000003</c:v>
                </c:pt>
                <c:pt idx="8565">
                  <c:v>530.42100000000005</c:v>
                </c:pt>
                <c:pt idx="8566">
                  <c:v>530.42499999999995</c:v>
                </c:pt>
                <c:pt idx="8567">
                  <c:v>530.42899999999997</c:v>
                </c:pt>
                <c:pt idx="8568">
                  <c:v>530.43299999999999</c:v>
                </c:pt>
                <c:pt idx="8569">
                  <c:v>530.43700000000001</c:v>
                </c:pt>
                <c:pt idx="8570">
                  <c:v>530.44100000000003</c:v>
                </c:pt>
                <c:pt idx="8571">
                  <c:v>530.44500000000005</c:v>
                </c:pt>
                <c:pt idx="8572">
                  <c:v>530.45000000000005</c:v>
                </c:pt>
                <c:pt idx="8573">
                  <c:v>530.45299999999997</c:v>
                </c:pt>
                <c:pt idx="8574">
                  <c:v>530.45699999999999</c:v>
                </c:pt>
                <c:pt idx="8575">
                  <c:v>530.46100000000001</c:v>
                </c:pt>
                <c:pt idx="8576">
                  <c:v>530.46500000000003</c:v>
                </c:pt>
                <c:pt idx="8577">
                  <c:v>530.46900000000005</c:v>
                </c:pt>
                <c:pt idx="8578">
                  <c:v>530.47299999999996</c:v>
                </c:pt>
                <c:pt idx="8579">
                  <c:v>530.47699999999998</c:v>
                </c:pt>
                <c:pt idx="8580">
                  <c:v>530.48</c:v>
                </c:pt>
                <c:pt idx="8581">
                  <c:v>530.48400000000004</c:v>
                </c:pt>
                <c:pt idx="8582">
                  <c:v>530.48800000000006</c:v>
                </c:pt>
                <c:pt idx="8583">
                  <c:v>530.49099999999999</c:v>
                </c:pt>
                <c:pt idx="8584">
                  <c:v>530.495</c:v>
                </c:pt>
                <c:pt idx="8585">
                  <c:v>530.49800000000005</c:v>
                </c:pt>
                <c:pt idx="8586">
                  <c:v>530.50199999999995</c:v>
                </c:pt>
                <c:pt idx="8587">
                  <c:v>530.505</c:v>
                </c:pt>
                <c:pt idx="8588">
                  <c:v>530.50900000000001</c:v>
                </c:pt>
                <c:pt idx="8589">
                  <c:v>530.51199999999994</c:v>
                </c:pt>
                <c:pt idx="8590">
                  <c:v>530.51599999999996</c:v>
                </c:pt>
                <c:pt idx="8591">
                  <c:v>530.51900000000001</c:v>
                </c:pt>
                <c:pt idx="8592">
                  <c:v>530.52200000000005</c:v>
                </c:pt>
                <c:pt idx="8593">
                  <c:v>530.52599999999995</c:v>
                </c:pt>
                <c:pt idx="8594">
                  <c:v>530.529</c:v>
                </c:pt>
                <c:pt idx="8595">
                  <c:v>530.53200000000004</c:v>
                </c:pt>
                <c:pt idx="8596">
                  <c:v>530.53499999999997</c:v>
                </c:pt>
                <c:pt idx="8597">
                  <c:v>530.53899999999999</c:v>
                </c:pt>
                <c:pt idx="8598">
                  <c:v>530.54200000000003</c:v>
                </c:pt>
                <c:pt idx="8599">
                  <c:v>530.54499999999996</c:v>
                </c:pt>
                <c:pt idx="8600">
                  <c:v>530.548</c:v>
                </c:pt>
                <c:pt idx="8601">
                  <c:v>530.55100000000004</c:v>
                </c:pt>
                <c:pt idx="8602">
                  <c:v>530.55399999999997</c:v>
                </c:pt>
                <c:pt idx="8603">
                  <c:v>530.55700000000002</c:v>
                </c:pt>
                <c:pt idx="8604">
                  <c:v>530.55999999999995</c:v>
                </c:pt>
                <c:pt idx="8605">
                  <c:v>530.56299999999999</c:v>
                </c:pt>
                <c:pt idx="8606">
                  <c:v>530.56600000000003</c:v>
                </c:pt>
                <c:pt idx="8607">
                  <c:v>530.56799999999998</c:v>
                </c:pt>
                <c:pt idx="8608">
                  <c:v>530.57100000000003</c:v>
                </c:pt>
                <c:pt idx="8609">
                  <c:v>530.57399999999996</c:v>
                </c:pt>
                <c:pt idx="8610">
                  <c:v>530.577</c:v>
                </c:pt>
                <c:pt idx="8611">
                  <c:v>530.57899999999995</c:v>
                </c:pt>
                <c:pt idx="8612">
                  <c:v>530.58199999999999</c:v>
                </c:pt>
                <c:pt idx="8613">
                  <c:v>530.58500000000004</c:v>
                </c:pt>
                <c:pt idx="8614">
                  <c:v>530.58699999999999</c:v>
                </c:pt>
                <c:pt idx="8615">
                  <c:v>530.59</c:v>
                </c:pt>
                <c:pt idx="8616">
                  <c:v>530.59199999999998</c:v>
                </c:pt>
                <c:pt idx="8617">
                  <c:v>530.59500000000003</c:v>
                </c:pt>
                <c:pt idx="8618">
                  <c:v>530.59699999999998</c:v>
                </c:pt>
                <c:pt idx="8619">
                  <c:v>530.6</c:v>
                </c:pt>
                <c:pt idx="8620">
                  <c:v>530.60199999999998</c:v>
                </c:pt>
                <c:pt idx="8621">
                  <c:v>530.60400000000004</c:v>
                </c:pt>
                <c:pt idx="8622">
                  <c:v>530.60699999999997</c:v>
                </c:pt>
                <c:pt idx="8623">
                  <c:v>530.60900000000004</c:v>
                </c:pt>
                <c:pt idx="8624">
                  <c:v>530.61099999999999</c:v>
                </c:pt>
                <c:pt idx="8625">
                  <c:v>530.61400000000003</c:v>
                </c:pt>
                <c:pt idx="8626">
                  <c:v>530.61599999999999</c:v>
                </c:pt>
                <c:pt idx="8627">
                  <c:v>530.61800000000005</c:v>
                </c:pt>
                <c:pt idx="8628">
                  <c:v>530.62</c:v>
                </c:pt>
                <c:pt idx="8629">
                  <c:v>530.62199999999996</c:v>
                </c:pt>
                <c:pt idx="8630">
                  <c:v>530.62400000000002</c:v>
                </c:pt>
                <c:pt idx="8631">
                  <c:v>530.62599999999998</c:v>
                </c:pt>
                <c:pt idx="8632">
                  <c:v>530.62800000000004</c:v>
                </c:pt>
                <c:pt idx="8633">
                  <c:v>530.63</c:v>
                </c:pt>
                <c:pt idx="8634">
                  <c:v>530.63199999999995</c:v>
                </c:pt>
                <c:pt idx="8635">
                  <c:v>530.63400000000001</c:v>
                </c:pt>
                <c:pt idx="8636">
                  <c:v>530.63599999999997</c:v>
                </c:pt>
                <c:pt idx="8637">
                  <c:v>530.63800000000003</c:v>
                </c:pt>
                <c:pt idx="8638">
                  <c:v>530.63900000000001</c:v>
                </c:pt>
                <c:pt idx="8639">
                  <c:v>530.64099999999996</c:v>
                </c:pt>
                <c:pt idx="8640">
                  <c:v>530.64300000000003</c:v>
                </c:pt>
                <c:pt idx="8641">
                  <c:v>530.64499999999998</c:v>
                </c:pt>
                <c:pt idx="8642">
                  <c:v>530.64599999999996</c:v>
                </c:pt>
                <c:pt idx="8643">
                  <c:v>530.64800000000002</c:v>
                </c:pt>
                <c:pt idx="8644">
                  <c:v>530.649</c:v>
                </c:pt>
                <c:pt idx="8645">
                  <c:v>530.65099999999995</c:v>
                </c:pt>
                <c:pt idx="8646">
                  <c:v>530.65200000000004</c:v>
                </c:pt>
                <c:pt idx="8647">
                  <c:v>530.654</c:v>
                </c:pt>
                <c:pt idx="8648">
                  <c:v>530.65499999999997</c:v>
                </c:pt>
                <c:pt idx="8649">
                  <c:v>530.65700000000004</c:v>
                </c:pt>
                <c:pt idx="8650">
                  <c:v>530.65800000000002</c:v>
                </c:pt>
                <c:pt idx="8651">
                  <c:v>530.66</c:v>
                </c:pt>
                <c:pt idx="8652">
                  <c:v>530.66099999999994</c:v>
                </c:pt>
                <c:pt idx="8653">
                  <c:v>530.66200000000003</c:v>
                </c:pt>
                <c:pt idx="8654">
                  <c:v>530.66300000000001</c:v>
                </c:pt>
                <c:pt idx="8655">
                  <c:v>530.66499999999996</c:v>
                </c:pt>
                <c:pt idx="8656">
                  <c:v>530.66600000000005</c:v>
                </c:pt>
                <c:pt idx="8657">
                  <c:v>530.66700000000003</c:v>
                </c:pt>
                <c:pt idx="8658">
                  <c:v>530.66800000000001</c:v>
                </c:pt>
                <c:pt idx="8659">
                  <c:v>530.66899999999998</c:v>
                </c:pt>
                <c:pt idx="8660">
                  <c:v>530.66999999999996</c:v>
                </c:pt>
                <c:pt idx="8661">
                  <c:v>530.67100000000005</c:v>
                </c:pt>
                <c:pt idx="8662">
                  <c:v>530.67200000000003</c:v>
                </c:pt>
                <c:pt idx="8663">
                  <c:v>530.673</c:v>
                </c:pt>
                <c:pt idx="8664">
                  <c:v>530.67399999999998</c:v>
                </c:pt>
                <c:pt idx="8665">
                  <c:v>530.67499999999995</c:v>
                </c:pt>
                <c:pt idx="8666">
                  <c:v>530.67600000000004</c:v>
                </c:pt>
                <c:pt idx="8667">
                  <c:v>530.67700000000002</c:v>
                </c:pt>
                <c:pt idx="8668">
                  <c:v>530.67700000000002</c:v>
                </c:pt>
                <c:pt idx="8669">
                  <c:v>530.678</c:v>
                </c:pt>
                <c:pt idx="8670">
                  <c:v>530.67899999999997</c:v>
                </c:pt>
                <c:pt idx="8671">
                  <c:v>530.67999999999995</c:v>
                </c:pt>
                <c:pt idx="8672">
                  <c:v>530.67999999999995</c:v>
                </c:pt>
                <c:pt idx="8673">
                  <c:v>530.68100000000004</c:v>
                </c:pt>
                <c:pt idx="8674">
                  <c:v>530.68100000000004</c:v>
                </c:pt>
                <c:pt idx="8675">
                  <c:v>530.68200000000002</c:v>
                </c:pt>
                <c:pt idx="8676">
                  <c:v>530.68200000000002</c:v>
                </c:pt>
                <c:pt idx="8677">
                  <c:v>530.68299999999999</c:v>
                </c:pt>
                <c:pt idx="8678">
                  <c:v>530.68299999999999</c:v>
                </c:pt>
                <c:pt idx="8679">
                  <c:v>530.68399999999997</c:v>
                </c:pt>
                <c:pt idx="8680">
                  <c:v>530.68399999999997</c:v>
                </c:pt>
                <c:pt idx="8681">
                  <c:v>530.68399999999997</c:v>
                </c:pt>
                <c:pt idx="8682">
                  <c:v>530.68499999999995</c:v>
                </c:pt>
                <c:pt idx="8683">
                  <c:v>530.68499999999995</c:v>
                </c:pt>
                <c:pt idx="8684">
                  <c:v>530.68499999999995</c:v>
                </c:pt>
                <c:pt idx="8685">
                  <c:v>530.68499999999995</c:v>
                </c:pt>
                <c:pt idx="8686">
                  <c:v>530.68600000000004</c:v>
                </c:pt>
                <c:pt idx="8687">
                  <c:v>530.68600000000004</c:v>
                </c:pt>
                <c:pt idx="8688">
                  <c:v>530.68600000000004</c:v>
                </c:pt>
                <c:pt idx="8689">
                  <c:v>530.68600000000004</c:v>
                </c:pt>
                <c:pt idx="8690">
                  <c:v>530.68600000000004</c:v>
                </c:pt>
                <c:pt idx="8691">
                  <c:v>530.68600000000004</c:v>
                </c:pt>
                <c:pt idx="8692">
                  <c:v>530.68600000000004</c:v>
                </c:pt>
                <c:pt idx="8693">
                  <c:v>530.68600000000004</c:v>
                </c:pt>
                <c:pt idx="8694">
                  <c:v>530.68600000000004</c:v>
                </c:pt>
                <c:pt idx="8695">
                  <c:v>530.68600000000004</c:v>
                </c:pt>
                <c:pt idx="8696">
                  <c:v>530.68499999999995</c:v>
                </c:pt>
                <c:pt idx="8697">
                  <c:v>530.68499999999995</c:v>
                </c:pt>
                <c:pt idx="8698">
                  <c:v>530.68499999999995</c:v>
                </c:pt>
                <c:pt idx="8699">
                  <c:v>530.68499999999995</c:v>
                </c:pt>
                <c:pt idx="8700">
                  <c:v>530.68399999999997</c:v>
                </c:pt>
                <c:pt idx="8701">
                  <c:v>530.68399999999997</c:v>
                </c:pt>
                <c:pt idx="8702">
                  <c:v>530.68399999999997</c:v>
                </c:pt>
                <c:pt idx="8703">
                  <c:v>530.68299999999999</c:v>
                </c:pt>
                <c:pt idx="8704">
                  <c:v>530.68299999999999</c:v>
                </c:pt>
                <c:pt idx="8705">
                  <c:v>530.68200000000002</c:v>
                </c:pt>
                <c:pt idx="8706">
                  <c:v>530.68200000000002</c:v>
                </c:pt>
                <c:pt idx="8707">
                  <c:v>530.68100000000004</c:v>
                </c:pt>
                <c:pt idx="8708">
                  <c:v>530.68100000000004</c:v>
                </c:pt>
                <c:pt idx="8709">
                  <c:v>530.67999999999995</c:v>
                </c:pt>
                <c:pt idx="8710">
                  <c:v>530.67999999999995</c:v>
                </c:pt>
                <c:pt idx="8711">
                  <c:v>530.67899999999997</c:v>
                </c:pt>
                <c:pt idx="8712">
                  <c:v>530.678</c:v>
                </c:pt>
                <c:pt idx="8713">
                  <c:v>530.67700000000002</c:v>
                </c:pt>
                <c:pt idx="8714">
                  <c:v>530.67700000000002</c:v>
                </c:pt>
                <c:pt idx="8715">
                  <c:v>530.67600000000004</c:v>
                </c:pt>
                <c:pt idx="8716">
                  <c:v>530.67499999999995</c:v>
                </c:pt>
                <c:pt idx="8717">
                  <c:v>530.67399999999998</c:v>
                </c:pt>
                <c:pt idx="8718">
                  <c:v>530.673</c:v>
                </c:pt>
                <c:pt idx="8719">
                  <c:v>530.67200000000003</c:v>
                </c:pt>
                <c:pt idx="8720">
                  <c:v>530.67100000000005</c:v>
                </c:pt>
                <c:pt idx="8721">
                  <c:v>530.66999999999996</c:v>
                </c:pt>
                <c:pt idx="8722">
                  <c:v>530.66899999999998</c:v>
                </c:pt>
                <c:pt idx="8723">
                  <c:v>530.66800000000001</c:v>
                </c:pt>
                <c:pt idx="8724">
                  <c:v>530.66700000000003</c:v>
                </c:pt>
                <c:pt idx="8725">
                  <c:v>530.66600000000005</c:v>
                </c:pt>
                <c:pt idx="8726">
                  <c:v>530.66499999999996</c:v>
                </c:pt>
                <c:pt idx="8727">
                  <c:v>530.66399999999999</c:v>
                </c:pt>
                <c:pt idx="8728">
                  <c:v>530.66200000000003</c:v>
                </c:pt>
                <c:pt idx="8729">
                  <c:v>530.66099999999994</c:v>
                </c:pt>
                <c:pt idx="8730">
                  <c:v>530.66</c:v>
                </c:pt>
                <c:pt idx="8731">
                  <c:v>530.65800000000002</c:v>
                </c:pt>
                <c:pt idx="8732">
                  <c:v>530.65700000000004</c:v>
                </c:pt>
                <c:pt idx="8733">
                  <c:v>530.65599999999995</c:v>
                </c:pt>
                <c:pt idx="8734">
                  <c:v>530.654</c:v>
                </c:pt>
                <c:pt idx="8735">
                  <c:v>530.65300000000002</c:v>
                </c:pt>
                <c:pt idx="8736">
                  <c:v>530.65099999999995</c:v>
                </c:pt>
                <c:pt idx="8737">
                  <c:v>530.649</c:v>
                </c:pt>
                <c:pt idx="8738">
                  <c:v>530.64800000000002</c:v>
                </c:pt>
                <c:pt idx="8739">
                  <c:v>530.64599999999996</c:v>
                </c:pt>
                <c:pt idx="8740">
                  <c:v>530.64499999999998</c:v>
                </c:pt>
                <c:pt idx="8741">
                  <c:v>530.64300000000003</c:v>
                </c:pt>
                <c:pt idx="8742">
                  <c:v>530.64099999999996</c:v>
                </c:pt>
                <c:pt idx="8743">
                  <c:v>530.63900000000001</c:v>
                </c:pt>
                <c:pt idx="8744">
                  <c:v>530.63800000000003</c:v>
                </c:pt>
                <c:pt idx="8745">
                  <c:v>530.63599999999997</c:v>
                </c:pt>
                <c:pt idx="8746">
                  <c:v>530.63400000000001</c:v>
                </c:pt>
                <c:pt idx="8747">
                  <c:v>530.63199999999995</c:v>
                </c:pt>
                <c:pt idx="8748">
                  <c:v>530.63</c:v>
                </c:pt>
                <c:pt idx="8749">
                  <c:v>530.62800000000004</c:v>
                </c:pt>
                <c:pt idx="8750">
                  <c:v>530.62599999999998</c:v>
                </c:pt>
                <c:pt idx="8751">
                  <c:v>530.62400000000002</c:v>
                </c:pt>
                <c:pt idx="8752">
                  <c:v>530.62199999999996</c:v>
                </c:pt>
                <c:pt idx="8753">
                  <c:v>530.62</c:v>
                </c:pt>
                <c:pt idx="8754">
                  <c:v>530.61800000000005</c:v>
                </c:pt>
                <c:pt idx="8755">
                  <c:v>530.61599999999999</c:v>
                </c:pt>
                <c:pt idx="8756">
                  <c:v>530.61300000000006</c:v>
                </c:pt>
                <c:pt idx="8757">
                  <c:v>530.61099999999999</c:v>
                </c:pt>
                <c:pt idx="8758">
                  <c:v>530.60900000000004</c:v>
                </c:pt>
                <c:pt idx="8759">
                  <c:v>530.60699999999997</c:v>
                </c:pt>
                <c:pt idx="8760">
                  <c:v>530.60400000000004</c:v>
                </c:pt>
                <c:pt idx="8761">
                  <c:v>530.60199999999998</c:v>
                </c:pt>
                <c:pt idx="8762">
                  <c:v>530.6</c:v>
                </c:pt>
                <c:pt idx="8763">
                  <c:v>530.59699999999998</c:v>
                </c:pt>
                <c:pt idx="8764">
                  <c:v>530.59500000000003</c:v>
                </c:pt>
                <c:pt idx="8765">
                  <c:v>530.59199999999998</c:v>
                </c:pt>
                <c:pt idx="8766">
                  <c:v>530.59</c:v>
                </c:pt>
                <c:pt idx="8767">
                  <c:v>530.58699999999999</c:v>
                </c:pt>
                <c:pt idx="8768">
                  <c:v>530.58399999999995</c:v>
                </c:pt>
                <c:pt idx="8769">
                  <c:v>530.58199999999999</c:v>
                </c:pt>
                <c:pt idx="8770">
                  <c:v>530.57899999999995</c:v>
                </c:pt>
                <c:pt idx="8771">
                  <c:v>530.57600000000002</c:v>
                </c:pt>
                <c:pt idx="8772">
                  <c:v>530.57399999999996</c:v>
                </c:pt>
                <c:pt idx="8773">
                  <c:v>530.57100000000003</c:v>
                </c:pt>
                <c:pt idx="8774">
                  <c:v>530.56799999999998</c:v>
                </c:pt>
                <c:pt idx="8775">
                  <c:v>530.56500000000005</c:v>
                </c:pt>
                <c:pt idx="8776">
                  <c:v>530.56200000000001</c:v>
                </c:pt>
                <c:pt idx="8777">
                  <c:v>530.55899999999997</c:v>
                </c:pt>
                <c:pt idx="8778">
                  <c:v>530.55600000000004</c:v>
                </c:pt>
                <c:pt idx="8779">
                  <c:v>530.553</c:v>
                </c:pt>
                <c:pt idx="8780">
                  <c:v>530.54999999999995</c:v>
                </c:pt>
                <c:pt idx="8781">
                  <c:v>530.54700000000003</c:v>
                </c:pt>
                <c:pt idx="8782">
                  <c:v>530.54399999999998</c:v>
                </c:pt>
                <c:pt idx="8783">
                  <c:v>530.54100000000005</c:v>
                </c:pt>
                <c:pt idx="8784">
                  <c:v>530.53800000000001</c:v>
                </c:pt>
                <c:pt idx="8785">
                  <c:v>530.53499999999997</c:v>
                </c:pt>
                <c:pt idx="8786">
                  <c:v>530.53099999999995</c:v>
                </c:pt>
                <c:pt idx="8787">
                  <c:v>530.52800000000002</c:v>
                </c:pt>
                <c:pt idx="8788">
                  <c:v>530.52499999999998</c:v>
                </c:pt>
                <c:pt idx="8789">
                  <c:v>530.52200000000005</c:v>
                </c:pt>
                <c:pt idx="8790">
                  <c:v>530.51800000000003</c:v>
                </c:pt>
                <c:pt idx="8791">
                  <c:v>530.51499999999999</c:v>
                </c:pt>
                <c:pt idx="8792">
                  <c:v>530.51099999999997</c:v>
                </c:pt>
                <c:pt idx="8793">
                  <c:v>530.50800000000004</c:v>
                </c:pt>
                <c:pt idx="8794">
                  <c:v>530.50400000000002</c:v>
                </c:pt>
                <c:pt idx="8795">
                  <c:v>530.50099999999998</c:v>
                </c:pt>
                <c:pt idx="8796">
                  <c:v>530.49699999999996</c:v>
                </c:pt>
                <c:pt idx="8797">
                  <c:v>530.49400000000003</c:v>
                </c:pt>
                <c:pt idx="8798">
                  <c:v>530.49</c:v>
                </c:pt>
                <c:pt idx="8799">
                  <c:v>530.48599999999999</c:v>
                </c:pt>
                <c:pt idx="8800">
                  <c:v>530.48299999999995</c:v>
                </c:pt>
                <c:pt idx="8801">
                  <c:v>530.47900000000004</c:v>
                </c:pt>
                <c:pt idx="8802">
                  <c:v>530.47500000000002</c:v>
                </c:pt>
                <c:pt idx="8803">
                  <c:v>530.471</c:v>
                </c:pt>
                <c:pt idx="8804">
                  <c:v>530.46799999999996</c:v>
                </c:pt>
                <c:pt idx="8805">
                  <c:v>530.46400000000006</c:v>
                </c:pt>
                <c:pt idx="8806">
                  <c:v>530.46</c:v>
                </c:pt>
                <c:pt idx="8807">
                  <c:v>530.45600000000002</c:v>
                </c:pt>
                <c:pt idx="8808">
                  <c:v>530.452</c:v>
                </c:pt>
                <c:pt idx="8809">
                  <c:v>530.44799999999998</c:v>
                </c:pt>
                <c:pt idx="8810">
                  <c:v>530.44399999999996</c:v>
                </c:pt>
                <c:pt idx="8811">
                  <c:v>530.44000000000005</c:v>
                </c:pt>
                <c:pt idx="8812">
                  <c:v>530.43600000000004</c:v>
                </c:pt>
                <c:pt idx="8813">
                  <c:v>530.43200000000002</c:v>
                </c:pt>
                <c:pt idx="8814">
                  <c:v>530.42700000000002</c:v>
                </c:pt>
                <c:pt idx="8815">
                  <c:v>530.423</c:v>
                </c:pt>
                <c:pt idx="8816">
                  <c:v>530.41899999999998</c:v>
                </c:pt>
                <c:pt idx="8817">
                  <c:v>530.41499999999996</c:v>
                </c:pt>
                <c:pt idx="8818">
                  <c:v>530.41</c:v>
                </c:pt>
                <c:pt idx="8819">
                  <c:v>530.40599999999995</c:v>
                </c:pt>
                <c:pt idx="8820">
                  <c:v>530.40099999999995</c:v>
                </c:pt>
                <c:pt idx="8821">
                  <c:v>530.39700000000005</c:v>
                </c:pt>
                <c:pt idx="8822">
                  <c:v>530.39300000000003</c:v>
                </c:pt>
                <c:pt idx="8823">
                  <c:v>530.38800000000003</c:v>
                </c:pt>
                <c:pt idx="8824">
                  <c:v>530.38400000000001</c:v>
                </c:pt>
                <c:pt idx="8825">
                  <c:v>530.37900000000002</c:v>
                </c:pt>
                <c:pt idx="8826">
                  <c:v>530.37400000000002</c:v>
                </c:pt>
                <c:pt idx="8827">
                  <c:v>530.37</c:v>
                </c:pt>
                <c:pt idx="8828">
                  <c:v>530.36500000000001</c:v>
                </c:pt>
                <c:pt idx="8829">
                  <c:v>530.36</c:v>
                </c:pt>
                <c:pt idx="8830">
                  <c:v>530.35599999999999</c:v>
                </c:pt>
                <c:pt idx="8831">
                  <c:v>530.351</c:v>
                </c:pt>
                <c:pt idx="8832">
                  <c:v>530.346</c:v>
                </c:pt>
                <c:pt idx="8833">
                  <c:v>530.34100000000001</c:v>
                </c:pt>
                <c:pt idx="8834">
                  <c:v>530.33600000000001</c:v>
                </c:pt>
                <c:pt idx="8835">
                  <c:v>530.33199999999999</c:v>
                </c:pt>
                <c:pt idx="8836">
                  <c:v>530.327</c:v>
                </c:pt>
                <c:pt idx="8837">
                  <c:v>530.322</c:v>
                </c:pt>
                <c:pt idx="8838">
                  <c:v>530.31700000000001</c:v>
                </c:pt>
                <c:pt idx="8839">
                  <c:v>530.31200000000001</c:v>
                </c:pt>
                <c:pt idx="8840">
                  <c:v>530.30700000000002</c:v>
                </c:pt>
                <c:pt idx="8841">
                  <c:v>530.30100000000004</c:v>
                </c:pt>
                <c:pt idx="8842">
                  <c:v>530.29600000000005</c:v>
                </c:pt>
                <c:pt idx="8843">
                  <c:v>530.29100000000005</c:v>
                </c:pt>
                <c:pt idx="8844">
                  <c:v>530.28599999999994</c:v>
                </c:pt>
                <c:pt idx="8845">
                  <c:v>530.28099999999995</c:v>
                </c:pt>
                <c:pt idx="8846">
                  <c:v>530.27499999999998</c:v>
                </c:pt>
                <c:pt idx="8847">
                  <c:v>530.27</c:v>
                </c:pt>
                <c:pt idx="8848">
                  <c:v>530.26499999999999</c:v>
                </c:pt>
                <c:pt idx="8849">
                  <c:v>530.25900000000001</c:v>
                </c:pt>
                <c:pt idx="8850">
                  <c:v>530.25400000000002</c:v>
                </c:pt>
                <c:pt idx="8851">
                  <c:v>530.24800000000005</c:v>
                </c:pt>
                <c:pt idx="8852">
                  <c:v>530.24300000000005</c:v>
                </c:pt>
                <c:pt idx="8853">
                  <c:v>530.23699999999997</c:v>
                </c:pt>
                <c:pt idx="8854">
                  <c:v>530.23199999999997</c:v>
                </c:pt>
                <c:pt idx="8855">
                  <c:v>530.226</c:v>
                </c:pt>
                <c:pt idx="8856">
                  <c:v>530.221</c:v>
                </c:pt>
                <c:pt idx="8857">
                  <c:v>530.21500000000003</c:v>
                </c:pt>
                <c:pt idx="8858">
                  <c:v>530.20899999999995</c:v>
                </c:pt>
                <c:pt idx="8859">
                  <c:v>530.20399999999995</c:v>
                </c:pt>
                <c:pt idx="8860">
                  <c:v>530.19799999999998</c:v>
                </c:pt>
                <c:pt idx="8861">
                  <c:v>530.19200000000001</c:v>
                </c:pt>
                <c:pt idx="8862">
                  <c:v>530.18600000000004</c:v>
                </c:pt>
                <c:pt idx="8863">
                  <c:v>530.17999999999995</c:v>
                </c:pt>
                <c:pt idx="8864">
                  <c:v>530.17399999999998</c:v>
                </c:pt>
                <c:pt idx="8865">
                  <c:v>530.16800000000001</c:v>
                </c:pt>
                <c:pt idx="8866">
                  <c:v>530.16200000000003</c:v>
                </c:pt>
                <c:pt idx="8867">
                  <c:v>530.15599999999995</c:v>
                </c:pt>
                <c:pt idx="8868">
                  <c:v>530.15</c:v>
                </c:pt>
                <c:pt idx="8869">
                  <c:v>530.14400000000001</c:v>
                </c:pt>
                <c:pt idx="8870">
                  <c:v>530.13800000000003</c:v>
                </c:pt>
                <c:pt idx="8871">
                  <c:v>530.13199999999995</c:v>
                </c:pt>
                <c:pt idx="8872">
                  <c:v>530.12599999999998</c:v>
                </c:pt>
                <c:pt idx="8873">
                  <c:v>530.12</c:v>
                </c:pt>
                <c:pt idx="8874">
                  <c:v>530.11300000000006</c:v>
                </c:pt>
                <c:pt idx="8875">
                  <c:v>530.10699999999997</c:v>
                </c:pt>
                <c:pt idx="8876">
                  <c:v>530.101</c:v>
                </c:pt>
                <c:pt idx="8877">
                  <c:v>530.09400000000005</c:v>
                </c:pt>
                <c:pt idx="8878">
                  <c:v>530.08799999999997</c:v>
                </c:pt>
                <c:pt idx="8879">
                  <c:v>530.08199999999999</c:v>
                </c:pt>
                <c:pt idx="8880">
                  <c:v>530.07500000000005</c:v>
                </c:pt>
                <c:pt idx="8881">
                  <c:v>530.06899999999996</c:v>
                </c:pt>
                <c:pt idx="8882">
                  <c:v>530.06200000000001</c:v>
                </c:pt>
                <c:pt idx="8883">
                  <c:v>530.05600000000004</c:v>
                </c:pt>
                <c:pt idx="8884">
                  <c:v>530.04899999999998</c:v>
                </c:pt>
                <c:pt idx="8885">
                  <c:v>530.04200000000003</c:v>
                </c:pt>
                <c:pt idx="8886">
                  <c:v>530.03599999999994</c:v>
                </c:pt>
                <c:pt idx="8887">
                  <c:v>530.029</c:v>
                </c:pt>
                <c:pt idx="8888">
                  <c:v>530.02200000000005</c:v>
                </c:pt>
                <c:pt idx="8889">
                  <c:v>530.01599999999996</c:v>
                </c:pt>
                <c:pt idx="8890">
                  <c:v>530.00900000000001</c:v>
                </c:pt>
                <c:pt idx="8891">
                  <c:v>530.00199999999995</c:v>
                </c:pt>
                <c:pt idx="8892">
                  <c:v>529.995</c:v>
                </c:pt>
                <c:pt idx="8893">
                  <c:v>529.98800000000006</c:v>
                </c:pt>
                <c:pt idx="8894">
                  <c:v>529.98099999999999</c:v>
                </c:pt>
                <c:pt idx="8895">
                  <c:v>529.97400000000005</c:v>
                </c:pt>
                <c:pt idx="8896">
                  <c:v>529.96699999999998</c:v>
                </c:pt>
                <c:pt idx="8897">
                  <c:v>529.96</c:v>
                </c:pt>
                <c:pt idx="8898">
                  <c:v>529.95299999999997</c:v>
                </c:pt>
                <c:pt idx="8899">
                  <c:v>529.94600000000003</c:v>
                </c:pt>
                <c:pt idx="8900">
                  <c:v>529.93899999999996</c:v>
                </c:pt>
                <c:pt idx="8901">
                  <c:v>529.93200000000002</c:v>
                </c:pt>
                <c:pt idx="8902">
                  <c:v>529.92499999999995</c:v>
                </c:pt>
                <c:pt idx="8903">
                  <c:v>529.91700000000003</c:v>
                </c:pt>
                <c:pt idx="8904">
                  <c:v>529.91</c:v>
                </c:pt>
                <c:pt idx="8905">
                  <c:v>529.90300000000002</c:v>
                </c:pt>
                <c:pt idx="8906">
                  <c:v>529.89499999999998</c:v>
                </c:pt>
                <c:pt idx="8907">
                  <c:v>529.88800000000003</c:v>
                </c:pt>
                <c:pt idx="8908">
                  <c:v>529.88</c:v>
                </c:pt>
                <c:pt idx="8909">
                  <c:v>529.87300000000005</c:v>
                </c:pt>
                <c:pt idx="8910">
                  <c:v>529.86599999999999</c:v>
                </c:pt>
                <c:pt idx="8911">
                  <c:v>529.85799999999995</c:v>
                </c:pt>
                <c:pt idx="8912">
                  <c:v>529.85</c:v>
                </c:pt>
                <c:pt idx="8913">
                  <c:v>529.84299999999996</c:v>
                </c:pt>
                <c:pt idx="8914">
                  <c:v>529.83500000000004</c:v>
                </c:pt>
                <c:pt idx="8915">
                  <c:v>529.82799999999997</c:v>
                </c:pt>
                <c:pt idx="8916">
                  <c:v>529.82000000000005</c:v>
                </c:pt>
                <c:pt idx="8917">
                  <c:v>529.81200000000001</c:v>
                </c:pt>
                <c:pt idx="8918">
                  <c:v>529.80399999999997</c:v>
                </c:pt>
                <c:pt idx="8919">
                  <c:v>529.79700000000003</c:v>
                </c:pt>
                <c:pt idx="8920">
                  <c:v>529.78899999999999</c:v>
                </c:pt>
                <c:pt idx="8921">
                  <c:v>529.78099999999995</c:v>
                </c:pt>
                <c:pt idx="8922">
                  <c:v>529.77300000000002</c:v>
                </c:pt>
                <c:pt idx="8923">
                  <c:v>529.76499999999999</c:v>
                </c:pt>
                <c:pt idx="8924">
                  <c:v>529.75699999999995</c:v>
                </c:pt>
                <c:pt idx="8925">
                  <c:v>529.74900000000002</c:v>
                </c:pt>
                <c:pt idx="8926">
                  <c:v>529.74099999999999</c:v>
                </c:pt>
                <c:pt idx="8927">
                  <c:v>529.73299999999995</c:v>
                </c:pt>
                <c:pt idx="8928">
                  <c:v>529.72500000000002</c:v>
                </c:pt>
                <c:pt idx="8929">
                  <c:v>529.71699999999998</c:v>
                </c:pt>
                <c:pt idx="8930">
                  <c:v>529.70799999999997</c:v>
                </c:pt>
                <c:pt idx="8931">
                  <c:v>529.70000000000005</c:v>
                </c:pt>
                <c:pt idx="8932">
                  <c:v>529.69200000000001</c:v>
                </c:pt>
                <c:pt idx="8933">
                  <c:v>529.68399999999997</c:v>
                </c:pt>
                <c:pt idx="8934">
                  <c:v>529.67499999999995</c:v>
                </c:pt>
                <c:pt idx="8935">
                  <c:v>529.66700000000003</c:v>
                </c:pt>
                <c:pt idx="8936">
                  <c:v>529.65899999999999</c:v>
                </c:pt>
                <c:pt idx="8937">
                  <c:v>529.65</c:v>
                </c:pt>
                <c:pt idx="8938">
                  <c:v>529.64200000000005</c:v>
                </c:pt>
                <c:pt idx="8939">
                  <c:v>529.63300000000004</c:v>
                </c:pt>
                <c:pt idx="8940">
                  <c:v>529.625</c:v>
                </c:pt>
                <c:pt idx="8941">
                  <c:v>529.61599999999999</c:v>
                </c:pt>
                <c:pt idx="8942">
                  <c:v>529.60799999999995</c:v>
                </c:pt>
                <c:pt idx="8943">
                  <c:v>529.59900000000005</c:v>
                </c:pt>
                <c:pt idx="8944">
                  <c:v>529.59</c:v>
                </c:pt>
                <c:pt idx="8945">
                  <c:v>529.58199999999999</c:v>
                </c:pt>
                <c:pt idx="8946">
                  <c:v>529.57299999999998</c:v>
                </c:pt>
                <c:pt idx="8947">
                  <c:v>529.56399999999996</c:v>
                </c:pt>
                <c:pt idx="8948">
                  <c:v>529.55499999999995</c:v>
                </c:pt>
                <c:pt idx="8949">
                  <c:v>529.54600000000005</c:v>
                </c:pt>
                <c:pt idx="8950">
                  <c:v>529.53800000000001</c:v>
                </c:pt>
                <c:pt idx="8951">
                  <c:v>529.529</c:v>
                </c:pt>
                <c:pt idx="8952">
                  <c:v>529.52</c:v>
                </c:pt>
                <c:pt idx="8953">
                  <c:v>529.51099999999997</c:v>
                </c:pt>
                <c:pt idx="8954">
                  <c:v>529.50199999999995</c:v>
                </c:pt>
                <c:pt idx="8955">
                  <c:v>529.49300000000005</c:v>
                </c:pt>
                <c:pt idx="8956">
                  <c:v>529.48400000000004</c:v>
                </c:pt>
                <c:pt idx="8957">
                  <c:v>529.47400000000005</c:v>
                </c:pt>
                <c:pt idx="8958">
                  <c:v>529.46500000000003</c:v>
                </c:pt>
                <c:pt idx="8959">
                  <c:v>529.45600000000002</c:v>
                </c:pt>
                <c:pt idx="8960">
                  <c:v>529.447</c:v>
                </c:pt>
                <c:pt idx="8961">
                  <c:v>529.43799999999999</c:v>
                </c:pt>
                <c:pt idx="8962">
                  <c:v>529.428</c:v>
                </c:pt>
                <c:pt idx="8963">
                  <c:v>529.41899999999998</c:v>
                </c:pt>
                <c:pt idx="8964">
                  <c:v>529.40899999999999</c:v>
                </c:pt>
                <c:pt idx="8965">
                  <c:v>529.4</c:v>
                </c:pt>
                <c:pt idx="8966">
                  <c:v>529.39099999999996</c:v>
                </c:pt>
                <c:pt idx="8967">
                  <c:v>529.38099999999997</c:v>
                </c:pt>
                <c:pt idx="8968">
                  <c:v>529.37199999999996</c:v>
                </c:pt>
                <c:pt idx="8969">
                  <c:v>529.36199999999997</c:v>
                </c:pt>
                <c:pt idx="8970">
                  <c:v>529.35299999999995</c:v>
                </c:pt>
                <c:pt idx="8971">
                  <c:v>529.34299999999996</c:v>
                </c:pt>
                <c:pt idx="8972">
                  <c:v>529.33299999999997</c:v>
                </c:pt>
                <c:pt idx="8973">
                  <c:v>529.32399999999996</c:v>
                </c:pt>
                <c:pt idx="8974">
                  <c:v>529.31399999999996</c:v>
                </c:pt>
                <c:pt idx="8975">
                  <c:v>529.30399999999997</c:v>
                </c:pt>
                <c:pt idx="8976">
                  <c:v>529.29399999999998</c:v>
                </c:pt>
                <c:pt idx="8977">
                  <c:v>529.28499999999997</c:v>
                </c:pt>
                <c:pt idx="8978">
                  <c:v>529.27499999999998</c:v>
                </c:pt>
                <c:pt idx="8979">
                  <c:v>529.26499999999999</c:v>
                </c:pt>
                <c:pt idx="8980">
                  <c:v>529.255</c:v>
                </c:pt>
                <c:pt idx="8981">
                  <c:v>529.245</c:v>
                </c:pt>
                <c:pt idx="8982">
                  <c:v>529.23500000000001</c:v>
                </c:pt>
                <c:pt idx="8983">
                  <c:v>529.22500000000002</c:v>
                </c:pt>
                <c:pt idx="8984">
                  <c:v>529.21500000000003</c:v>
                </c:pt>
                <c:pt idx="8985">
                  <c:v>529.20500000000004</c:v>
                </c:pt>
                <c:pt idx="8986">
                  <c:v>529.19500000000005</c:v>
                </c:pt>
                <c:pt idx="8987">
                  <c:v>529.18399999999997</c:v>
                </c:pt>
                <c:pt idx="8988">
                  <c:v>529.17399999999998</c:v>
                </c:pt>
                <c:pt idx="8989">
                  <c:v>529.16399999999999</c:v>
                </c:pt>
                <c:pt idx="8990">
                  <c:v>529.154</c:v>
                </c:pt>
                <c:pt idx="8991">
                  <c:v>529.14300000000003</c:v>
                </c:pt>
                <c:pt idx="8992">
                  <c:v>529.13300000000004</c:v>
                </c:pt>
                <c:pt idx="8993">
                  <c:v>529.12300000000005</c:v>
                </c:pt>
                <c:pt idx="8994">
                  <c:v>529.11199999999997</c:v>
                </c:pt>
                <c:pt idx="8995">
                  <c:v>529.10199999999998</c:v>
                </c:pt>
                <c:pt idx="8996">
                  <c:v>529.09100000000001</c:v>
                </c:pt>
                <c:pt idx="8997">
                  <c:v>529.08100000000002</c:v>
                </c:pt>
                <c:pt idx="8998">
                  <c:v>529.07000000000005</c:v>
                </c:pt>
                <c:pt idx="8999">
                  <c:v>529.05999999999995</c:v>
                </c:pt>
                <c:pt idx="9000">
                  <c:v>529.04899999999998</c:v>
                </c:pt>
                <c:pt idx="9001">
                  <c:v>529.03800000000001</c:v>
                </c:pt>
                <c:pt idx="9002">
                  <c:v>529.02800000000002</c:v>
                </c:pt>
                <c:pt idx="9003">
                  <c:v>529.01700000000005</c:v>
                </c:pt>
                <c:pt idx="9004">
                  <c:v>529.00599999999997</c:v>
                </c:pt>
                <c:pt idx="9005">
                  <c:v>528.995</c:v>
                </c:pt>
                <c:pt idx="9006">
                  <c:v>528.98500000000001</c:v>
                </c:pt>
                <c:pt idx="9007">
                  <c:v>528.97400000000005</c:v>
                </c:pt>
                <c:pt idx="9008">
                  <c:v>528.96299999999997</c:v>
                </c:pt>
                <c:pt idx="9009">
                  <c:v>528.952</c:v>
                </c:pt>
                <c:pt idx="9010">
                  <c:v>528.94100000000003</c:v>
                </c:pt>
                <c:pt idx="9011">
                  <c:v>528.92999999999995</c:v>
                </c:pt>
                <c:pt idx="9012">
                  <c:v>528.91899999999998</c:v>
                </c:pt>
                <c:pt idx="9013">
                  <c:v>528.90800000000002</c:v>
                </c:pt>
                <c:pt idx="9014">
                  <c:v>528.89700000000005</c:v>
                </c:pt>
                <c:pt idx="9015">
                  <c:v>528.88499999999999</c:v>
                </c:pt>
                <c:pt idx="9016">
                  <c:v>528.87400000000002</c:v>
                </c:pt>
                <c:pt idx="9017">
                  <c:v>528.86300000000006</c:v>
                </c:pt>
                <c:pt idx="9018">
                  <c:v>528.85199999999998</c:v>
                </c:pt>
                <c:pt idx="9019">
                  <c:v>528.84100000000001</c:v>
                </c:pt>
                <c:pt idx="9020">
                  <c:v>528.82899999999995</c:v>
                </c:pt>
                <c:pt idx="9021">
                  <c:v>528.81799999999998</c:v>
                </c:pt>
                <c:pt idx="9022">
                  <c:v>528.80600000000004</c:v>
                </c:pt>
                <c:pt idx="9023">
                  <c:v>528.79499999999996</c:v>
                </c:pt>
                <c:pt idx="9024">
                  <c:v>528.78399999999999</c:v>
                </c:pt>
                <c:pt idx="9025">
                  <c:v>528.77200000000005</c:v>
                </c:pt>
                <c:pt idx="9026">
                  <c:v>528.76</c:v>
                </c:pt>
                <c:pt idx="9027">
                  <c:v>528.74900000000002</c:v>
                </c:pt>
                <c:pt idx="9028">
                  <c:v>528.73699999999997</c:v>
                </c:pt>
                <c:pt idx="9029">
                  <c:v>528.726</c:v>
                </c:pt>
                <c:pt idx="9030">
                  <c:v>528.71400000000006</c:v>
                </c:pt>
                <c:pt idx="9031">
                  <c:v>528.702</c:v>
                </c:pt>
                <c:pt idx="9032">
                  <c:v>528.69100000000003</c:v>
                </c:pt>
                <c:pt idx="9033">
                  <c:v>528.67899999999997</c:v>
                </c:pt>
                <c:pt idx="9034">
                  <c:v>528.66700000000003</c:v>
                </c:pt>
                <c:pt idx="9035">
                  <c:v>528.65499999999997</c:v>
                </c:pt>
                <c:pt idx="9036">
                  <c:v>528.64300000000003</c:v>
                </c:pt>
                <c:pt idx="9037">
                  <c:v>528.63099999999997</c:v>
                </c:pt>
                <c:pt idx="9038">
                  <c:v>528.61900000000003</c:v>
                </c:pt>
                <c:pt idx="9039">
                  <c:v>528.60699999999997</c:v>
                </c:pt>
                <c:pt idx="9040">
                  <c:v>528.59500000000003</c:v>
                </c:pt>
                <c:pt idx="9041">
                  <c:v>528.58299999999997</c:v>
                </c:pt>
                <c:pt idx="9042">
                  <c:v>528.57100000000003</c:v>
                </c:pt>
                <c:pt idx="9043">
                  <c:v>528.55899999999997</c:v>
                </c:pt>
                <c:pt idx="9044">
                  <c:v>528.54700000000003</c:v>
                </c:pt>
                <c:pt idx="9045">
                  <c:v>528.53499999999997</c:v>
                </c:pt>
                <c:pt idx="9046">
                  <c:v>528.52200000000005</c:v>
                </c:pt>
                <c:pt idx="9047">
                  <c:v>528.51</c:v>
                </c:pt>
                <c:pt idx="9048">
                  <c:v>528.49800000000005</c:v>
                </c:pt>
                <c:pt idx="9049">
                  <c:v>528.48500000000001</c:v>
                </c:pt>
                <c:pt idx="9050">
                  <c:v>528.47299999999996</c:v>
                </c:pt>
                <c:pt idx="9051">
                  <c:v>528.46100000000001</c:v>
                </c:pt>
                <c:pt idx="9052">
                  <c:v>528.44799999999998</c:v>
                </c:pt>
                <c:pt idx="9053">
                  <c:v>528.43600000000004</c:v>
                </c:pt>
                <c:pt idx="9054">
                  <c:v>528.423</c:v>
                </c:pt>
                <c:pt idx="9055">
                  <c:v>528.41099999999994</c:v>
                </c:pt>
                <c:pt idx="9056">
                  <c:v>528.39800000000002</c:v>
                </c:pt>
                <c:pt idx="9057">
                  <c:v>528.38499999999999</c:v>
                </c:pt>
                <c:pt idx="9058">
                  <c:v>528.37300000000005</c:v>
                </c:pt>
                <c:pt idx="9059">
                  <c:v>528.36</c:v>
                </c:pt>
                <c:pt idx="9060">
                  <c:v>528.34699999999998</c:v>
                </c:pt>
                <c:pt idx="9061">
                  <c:v>528.33500000000004</c:v>
                </c:pt>
                <c:pt idx="9062">
                  <c:v>528.322</c:v>
                </c:pt>
                <c:pt idx="9063">
                  <c:v>528.30899999999997</c:v>
                </c:pt>
                <c:pt idx="9064">
                  <c:v>528.29600000000005</c:v>
                </c:pt>
                <c:pt idx="9065">
                  <c:v>528.28300000000002</c:v>
                </c:pt>
                <c:pt idx="9066">
                  <c:v>528.27</c:v>
                </c:pt>
                <c:pt idx="9067">
                  <c:v>528.25699999999995</c:v>
                </c:pt>
                <c:pt idx="9068">
                  <c:v>528.24400000000003</c:v>
                </c:pt>
                <c:pt idx="9069">
                  <c:v>528.23099999999999</c:v>
                </c:pt>
                <c:pt idx="9070">
                  <c:v>528.21799999999996</c:v>
                </c:pt>
                <c:pt idx="9071">
                  <c:v>528.20500000000004</c:v>
                </c:pt>
                <c:pt idx="9072">
                  <c:v>528.19200000000001</c:v>
                </c:pt>
                <c:pt idx="9073">
                  <c:v>528.17899999999997</c:v>
                </c:pt>
                <c:pt idx="9074">
                  <c:v>528.16499999999996</c:v>
                </c:pt>
                <c:pt idx="9075">
                  <c:v>528.15200000000004</c:v>
                </c:pt>
                <c:pt idx="9076">
                  <c:v>528.13900000000001</c:v>
                </c:pt>
                <c:pt idx="9077">
                  <c:v>528.12599999999998</c:v>
                </c:pt>
                <c:pt idx="9078">
                  <c:v>528.11199999999997</c:v>
                </c:pt>
                <c:pt idx="9079">
                  <c:v>528.09900000000005</c:v>
                </c:pt>
                <c:pt idx="9080">
                  <c:v>528.08500000000004</c:v>
                </c:pt>
                <c:pt idx="9081">
                  <c:v>528.072</c:v>
                </c:pt>
                <c:pt idx="9082">
                  <c:v>528.05799999999999</c:v>
                </c:pt>
                <c:pt idx="9083">
                  <c:v>528.04499999999996</c:v>
                </c:pt>
                <c:pt idx="9084">
                  <c:v>528.03099999999995</c:v>
                </c:pt>
                <c:pt idx="9085">
                  <c:v>528.01800000000003</c:v>
                </c:pt>
                <c:pt idx="9086">
                  <c:v>528.00400000000002</c:v>
                </c:pt>
                <c:pt idx="9087">
                  <c:v>527.99</c:v>
                </c:pt>
                <c:pt idx="9088">
                  <c:v>527.97699999999998</c:v>
                </c:pt>
                <c:pt idx="9089">
                  <c:v>527.96299999999997</c:v>
                </c:pt>
                <c:pt idx="9090">
                  <c:v>527.94899999999996</c:v>
                </c:pt>
                <c:pt idx="9091">
                  <c:v>527.93499999999995</c:v>
                </c:pt>
                <c:pt idx="9092">
                  <c:v>527.92100000000005</c:v>
                </c:pt>
                <c:pt idx="9093">
                  <c:v>527.90800000000002</c:v>
                </c:pt>
                <c:pt idx="9094">
                  <c:v>527.89300000000003</c:v>
                </c:pt>
                <c:pt idx="9095">
                  <c:v>527.88</c:v>
                </c:pt>
                <c:pt idx="9096">
                  <c:v>527.86599999999999</c:v>
                </c:pt>
                <c:pt idx="9097">
                  <c:v>527.85199999999998</c:v>
                </c:pt>
                <c:pt idx="9098">
                  <c:v>527.83799999999997</c:v>
                </c:pt>
                <c:pt idx="9099">
                  <c:v>527.82299999999998</c:v>
                </c:pt>
                <c:pt idx="9100">
                  <c:v>527.80899999999997</c:v>
                </c:pt>
                <c:pt idx="9101">
                  <c:v>527.79499999999996</c:v>
                </c:pt>
                <c:pt idx="9102">
                  <c:v>527.78099999999995</c:v>
                </c:pt>
                <c:pt idx="9103">
                  <c:v>527.76700000000005</c:v>
                </c:pt>
                <c:pt idx="9104">
                  <c:v>527.75199999999995</c:v>
                </c:pt>
                <c:pt idx="9105">
                  <c:v>527.73800000000006</c:v>
                </c:pt>
                <c:pt idx="9106">
                  <c:v>527.72400000000005</c:v>
                </c:pt>
                <c:pt idx="9107">
                  <c:v>527.70899999999995</c:v>
                </c:pt>
                <c:pt idx="9108">
                  <c:v>527.69500000000005</c:v>
                </c:pt>
                <c:pt idx="9109">
                  <c:v>527.67999999999995</c:v>
                </c:pt>
                <c:pt idx="9110">
                  <c:v>527.66600000000005</c:v>
                </c:pt>
                <c:pt idx="9111">
                  <c:v>527.65099999999995</c:v>
                </c:pt>
                <c:pt idx="9112">
                  <c:v>527.63699999999994</c:v>
                </c:pt>
                <c:pt idx="9113">
                  <c:v>527.62199999999996</c:v>
                </c:pt>
                <c:pt idx="9114">
                  <c:v>527.60799999999995</c:v>
                </c:pt>
                <c:pt idx="9115">
                  <c:v>527.59299999999996</c:v>
                </c:pt>
                <c:pt idx="9116">
                  <c:v>527.57799999999997</c:v>
                </c:pt>
                <c:pt idx="9117">
                  <c:v>527.56299999999999</c:v>
                </c:pt>
                <c:pt idx="9118">
                  <c:v>527.54899999999998</c:v>
                </c:pt>
                <c:pt idx="9119">
                  <c:v>527.53399999999999</c:v>
                </c:pt>
                <c:pt idx="9120">
                  <c:v>527.51900000000001</c:v>
                </c:pt>
                <c:pt idx="9121">
                  <c:v>527.50400000000002</c:v>
                </c:pt>
                <c:pt idx="9122">
                  <c:v>527.48900000000003</c:v>
                </c:pt>
                <c:pt idx="9123">
                  <c:v>527.47400000000005</c:v>
                </c:pt>
                <c:pt idx="9124">
                  <c:v>527.45899999999995</c:v>
                </c:pt>
                <c:pt idx="9125">
                  <c:v>527.44399999999996</c:v>
                </c:pt>
                <c:pt idx="9126">
                  <c:v>527.42899999999997</c:v>
                </c:pt>
                <c:pt idx="9127">
                  <c:v>527.41399999999999</c:v>
                </c:pt>
                <c:pt idx="9128">
                  <c:v>527.399</c:v>
                </c:pt>
                <c:pt idx="9129">
                  <c:v>527.38400000000001</c:v>
                </c:pt>
                <c:pt idx="9130">
                  <c:v>527.36800000000005</c:v>
                </c:pt>
                <c:pt idx="9131">
                  <c:v>527.35299999999995</c:v>
                </c:pt>
                <c:pt idx="9132">
                  <c:v>527.33799999999997</c:v>
                </c:pt>
                <c:pt idx="9133">
                  <c:v>527.32299999999998</c:v>
                </c:pt>
                <c:pt idx="9134">
                  <c:v>527.30700000000002</c:v>
                </c:pt>
                <c:pt idx="9135">
                  <c:v>527.29200000000003</c:v>
                </c:pt>
                <c:pt idx="9136">
                  <c:v>527.27599999999995</c:v>
                </c:pt>
                <c:pt idx="9137">
                  <c:v>527.26099999999997</c:v>
                </c:pt>
                <c:pt idx="9138">
                  <c:v>527.24599999999998</c:v>
                </c:pt>
                <c:pt idx="9139">
                  <c:v>527.23</c:v>
                </c:pt>
                <c:pt idx="9140">
                  <c:v>527.21400000000006</c:v>
                </c:pt>
                <c:pt idx="9141">
                  <c:v>527.19899999999996</c:v>
                </c:pt>
                <c:pt idx="9142">
                  <c:v>527.18299999999999</c:v>
                </c:pt>
                <c:pt idx="9143">
                  <c:v>527.16800000000001</c:v>
                </c:pt>
                <c:pt idx="9144">
                  <c:v>527.15200000000004</c:v>
                </c:pt>
                <c:pt idx="9145">
                  <c:v>527.13599999999997</c:v>
                </c:pt>
                <c:pt idx="9146">
                  <c:v>527.12</c:v>
                </c:pt>
                <c:pt idx="9147">
                  <c:v>527.10400000000004</c:v>
                </c:pt>
                <c:pt idx="9148">
                  <c:v>527.08900000000006</c:v>
                </c:pt>
                <c:pt idx="9149">
                  <c:v>527.07299999999998</c:v>
                </c:pt>
                <c:pt idx="9150">
                  <c:v>527.05700000000002</c:v>
                </c:pt>
                <c:pt idx="9151">
                  <c:v>527.04100000000005</c:v>
                </c:pt>
                <c:pt idx="9152">
                  <c:v>527.02499999999998</c:v>
                </c:pt>
                <c:pt idx="9153">
                  <c:v>527.00900000000001</c:v>
                </c:pt>
                <c:pt idx="9154">
                  <c:v>526.99300000000005</c:v>
                </c:pt>
                <c:pt idx="9155">
                  <c:v>526.97699999999998</c:v>
                </c:pt>
                <c:pt idx="9156">
                  <c:v>526.96100000000001</c:v>
                </c:pt>
                <c:pt idx="9157">
                  <c:v>526.94399999999996</c:v>
                </c:pt>
                <c:pt idx="9158">
                  <c:v>526.928</c:v>
                </c:pt>
                <c:pt idx="9159">
                  <c:v>526.91200000000003</c:v>
                </c:pt>
                <c:pt idx="9160">
                  <c:v>526.89599999999996</c:v>
                </c:pt>
                <c:pt idx="9161">
                  <c:v>526.88</c:v>
                </c:pt>
                <c:pt idx="9162">
                  <c:v>526.86300000000006</c:v>
                </c:pt>
                <c:pt idx="9163">
                  <c:v>526.84699999999998</c:v>
                </c:pt>
                <c:pt idx="9164">
                  <c:v>526.83000000000004</c:v>
                </c:pt>
                <c:pt idx="9165">
                  <c:v>526.81399999999996</c:v>
                </c:pt>
                <c:pt idx="9166">
                  <c:v>526.79700000000003</c:v>
                </c:pt>
                <c:pt idx="9167">
                  <c:v>526.78099999999995</c:v>
                </c:pt>
                <c:pt idx="9168">
                  <c:v>526.76400000000001</c:v>
                </c:pt>
                <c:pt idx="9169">
                  <c:v>526.74800000000005</c:v>
                </c:pt>
                <c:pt idx="9170">
                  <c:v>526.73099999999999</c:v>
                </c:pt>
                <c:pt idx="9171">
                  <c:v>526.71400000000006</c:v>
                </c:pt>
                <c:pt idx="9172">
                  <c:v>526.69799999999998</c:v>
                </c:pt>
                <c:pt idx="9173">
                  <c:v>526.68100000000004</c:v>
                </c:pt>
                <c:pt idx="9174">
                  <c:v>526.66399999999999</c:v>
                </c:pt>
                <c:pt idx="9175">
                  <c:v>526.64700000000005</c:v>
                </c:pt>
                <c:pt idx="9176">
                  <c:v>526.63099999999997</c:v>
                </c:pt>
                <c:pt idx="9177">
                  <c:v>526.61400000000003</c:v>
                </c:pt>
                <c:pt idx="9178">
                  <c:v>526.59699999999998</c:v>
                </c:pt>
                <c:pt idx="9179">
                  <c:v>526.58000000000004</c:v>
                </c:pt>
                <c:pt idx="9180">
                  <c:v>526.56299999999999</c:v>
                </c:pt>
                <c:pt idx="9181">
                  <c:v>526.54600000000005</c:v>
                </c:pt>
                <c:pt idx="9182">
                  <c:v>526.529</c:v>
                </c:pt>
                <c:pt idx="9183">
                  <c:v>526.51199999999994</c:v>
                </c:pt>
                <c:pt idx="9184">
                  <c:v>526.495</c:v>
                </c:pt>
                <c:pt idx="9185">
                  <c:v>526.47699999999998</c:v>
                </c:pt>
                <c:pt idx="9186">
                  <c:v>526.46</c:v>
                </c:pt>
                <c:pt idx="9187">
                  <c:v>526.44299999999998</c:v>
                </c:pt>
                <c:pt idx="9188">
                  <c:v>526.42600000000004</c:v>
                </c:pt>
                <c:pt idx="9189">
                  <c:v>526.40800000000002</c:v>
                </c:pt>
                <c:pt idx="9190">
                  <c:v>526.39099999999996</c:v>
                </c:pt>
                <c:pt idx="9191">
                  <c:v>526.37400000000002</c:v>
                </c:pt>
                <c:pt idx="9192">
                  <c:v>526.35599999999999</c:v>
                </c:pt>
                <c:pt idx="9193">
                  <c:v>526.33900000000006</c:v>
                </c:pt>
                <c:pt idx="9194">
                  <c:v>526.32100000000003</c:v>
                </c:pt>
                <c:pt idx="9195">
                  <c:v>526.30399999999997</c:v>
                </c:pt>
                <c:pt idx="9196">
                  <c:v>526.28599999999994</c:v>
                </c:pt>
                <c:pt idx="9197">
                  <c:v>526.26900000000001</c:v>
                </c:pt>
                <c:pt idx="9198">
                  <c:v>526.25099999999998</c:v>
                </c:pt>
                <c:pt idx="9199">
                  <c:v>526.23299999999995</c:v>
                </c:pt>
                <c:pt idx="9200">
                  <c:v>526.21600000000001</c:v>
                </c:pt>
                <c:pt idx="9201">
                  <c:v>526.19799999999998</c:v>
                </c:pt>
                <c:pt idx="9202">
                  <c:v>526.17999999999995</c:v>
                </c:pt>
                <c:pt idx="9203">
                  <c:v>526.16200000000003</c:v>
                </c:pt>
                <c:pt idx="9204">
                  <c:v>526.14400000000001</c:v>
                </c:pt>
                <c:pt idx="9205">
                  <c:v>526.12699999999995</c:v>
                </c:pt>
                <c:pt idx="9206">
                  <c:v>526.10900000000004</c:v>
                </c:pt>
                <c:pt idx="9207">
                  <c:v>526.09100000000001</c:v>
                </c:pt>
                <c:pt idx="9208">
                  <c:v>526.07299999999998</c:v>
                </c:pt>
                <c:pt idx="9209">
                  <c:v>526.05499999999995</c:v>
                </c:pt>
                <c:pt idx="9210">
                  <c:v>526.03700000000003</c:v>
                </c:pt>
                <c:pt idx="9211">
                  <c:v>526.01900000000001</c:v>
                </c:pt>
                <c:pt idx="9212">
                  <c:v>526</c:v>
                </c:pt>
                <c:pt idx="9213">
                  <c:v>525.98199999999997</c:v>
                </c:pt>
                <c:pt idx="9214">
                  <c:v>525.96400000000006</c:v>
                </c:pt>
                <c:pt idx="9215">
                  <c:v>525.94600000000003</c:v>
                </c:pt>
                <c:pt idx="9216">
                  <c:v>525.92700000000002</c:v>
                </c:pt>
                <c:pt idx="9217">
                  <c:v>525.90899999999999</c:v>
                </c:pt>
                <c:pt idx="9218">
                  <c:v>525.89099999999996</c:v>
                </c:pt>
                <c:pt idx="9219">
                  <c:v>525.87199999999996</c:v>
                </c:pt>
                <c:pt idx="9220">
                  <c:v>525.85400000000004</c:v>
                </c:pt>
                <c:pt idx="9221">
                  <c:v>525.83600000000001</c:v>
                </c:pt>
                <c:pt idx="9222">
                  <c:v>525.81700000000001</c:v>
                </c:pt>
                <c:pt idx="9223">
                  <c:v>525.79899999999998</c:v>
                </c:pt>
                <c:pt idx="9224">
                  <c:v>525.78</c:v>
                </c:pt>
                <c:pt idx="9225">
                  <c:v>525.76099999999997</c:v>
                </c:pt>
                <c:pt idx="9226">
                  <c:v>525.74300000000005</c:v>
                </c:pt>
                <c:pt idx="9227">
                  <c:v>525.72400000000005</c:v>
                </c:pt>
                <c:pt idx="9228">
                  <c:v>525.70500000000004</c:v>
                </c:pt>
                <c:pt idx="9229">
                  <c:v>525.68700000000001</c:v>
                </c:pt>
                <c:pt idx="9230">
                  <c:v>525.66800000000001</c:v>
                </c:pt>
                <c:pt idx="9231">
                  <c:v>525.649</c:v>
                </c:pt>
                <c:pt idx="9232">
                  <c:v>525.63</c:v>
                </c:pt>
                <c:pt idx="9233">
                  <c:v>525.61099999999999</c:v>
                </c:pt>
                <c:pt idx="9234">
                  <c:v>525.59199999999998</c:v>
                </c:pt>
                <c:pt idx="9235">
                  <c:v>525.57399999999996</c:v>
                </c:pt>
                <c:pt idx="9236">
                  <c:v>525.55499999999995</c:v>
                </c:pt>
                <c:pt idx="9237">
                  <c:v>525.53499999999997</c:v>
                </c:pt>
                <c:pt idx="9238">
                  <c:v>525.51599999999996</c:v>
                </c:pt>
                <c:pt idx="9239">
                  <c:v>525.49699999999996</c:v>
                </c:pt>
                <c:pt idx="9240">
                  <c:v>525.47799999999995</c:v>
                </c:pt>
                <c:pt idx="9241">
                  <c:v>525.45899999999995</c:v>
                </c:pt>
                <c:pt idx="9242">
                  <c:v>525.44000000000005</c:v>
                </c:pt>
                <c:pt idx="9243">
                  <c:v>525.42100000000005</c:v>
                </c:pt>
                <c:pt idx="9244">
                  <c:v>525.40099999999995</c:v>
                </c:pt>
                <c:pt idx="9245">
                  <c:v>525.38199999999995</c:v>
                </c:pt>
                <c:pt idx="9246">
                  <c:v>525.36300000000006</c:v>
                </c:pt>
                <c:pt idx="9247">
                  <c:v>525.34299999999996</c:v>
                </c:pt>
                <c:pt idx="9248">
                  <c:v>525.32399999999996</c:v>
                </c:pt>
                <c:pt idx="9249">
                  <c:v>525.30399999999997</c:v>
                </c:pt>
                <c:pt idx="9250">
                  <c:v>525.28499999999997</c:v>
                </c:pt>
                <c:pt idx="9251">
                  <c:v>525.26499999999999</c:v>
                </c:pt>
                <c:pt idx="9252">
                  <c:v>525.24599999999998</c:v>
                </c:pt>
                <c:pt idx="9253">
                  <c:v>525.226</c:v>
                </c:pt>
                <c:pt idx="9254">
                  <c:v>525.20600000000002</c:v>
                </c:pt>
                <c:pt idx="9255">
                  <c:v>525.18700000000001</c:v>
                </c:pt>
                <c:pt idx="9256">
                  <c:v>525.16700000000003</c:v>
                </c:pt>
                <c:pt idx="9257">
                  <c:v>525.14700000000005</c:v>
                </c:pt>
                <c:pt idx="9258">
                  <c:v>525.12800000000004</c:v>
                </c:pt>
                <c:pt idx="9259">
                  <c:v>525.10799999999995</c:v>
                </c:pt>
                <c:pt idx="9260">
                  <c:v>525.08799999999997</c:v>
                </c:pt>
                <c:pt idx="9261">
                  <c:v>525.06799999999998</c:v>
                </c:pt>
                <c:pt idx="9262">
                  <c:v>525.048</c:v>
                </c:pt>
                <c:pt idx="9263">
                  <c:v>525.02800000000002</c:v>
                </c:pt>
                <c:pt idx="9264">
                  <c:v>525.00800000000004</c:v>
                </c:pt>
                <c:pt idx="9265">
                  <c:v>524.98800000000006</c:v>
                </c:pt>
                <c:pt idx="9266">
                  <c:v>524.96799999999996</c:v>
                </c:pt>
                <c:pt idx="9267">
                  <c:v>524.94799999999998</c:v>
                </c:pt>
                <c:pt idx="9268">
                  <c:v>524.928</c:v>
                </c:pt>
                <c:pt idx="9269">
                  <c:v>524.90800000000002</c:v>
                </c:pt>
                <c:pt idx="9270">
                  <c:v>524.88800000000003</c:v>
                </c:pt>
                <c:pt idx="9271">
                  <c:v>524.86699999999996</c:v>
                </c:pt>
                <c:pt idx="9272">
                  <c:v>524.84699999999998</c:v>
                </c:pt>
                <c:pt idx="9273">
                  <c:v>524.827</c:v>
                </c:pt>
                <c:pt idx="9274">
                  <c:v>524.80600000000004</c:v>
                </c:pt>
                <c:pt idx="9275">
                  <c:v>524.78599999999994</c:v>
                </c:pt>
                <c:pt idx="9276">
                  <c:v>524.76499999999999</c:v>
                </c:pt>
                <c:pt idx="9277">
                  <c:v>524.745</c:v>
                </c:pt>
                <c:pt idx="9278">
                  <c:v>524.72400000000005</c:v>
                </c:pt>
                <c:pt idx="9279">
                  <c:v>524.70399999999995</c:v>
                </c:pt>
                <c:pt idx="9280">
                  <c:v>524.68299999999999</c:v>
                </c:pt>
                <c:pt idx="9281">
                  <c:v>524.66300000000001</c:v>
                </c:pt>
                <c:pt idx="9282">
                  <c:v>524.64200000000005</c:v>
                </c:pt>
                <c:pt idx="9283">
                  <c:v>524.62099999999998</c:v>
                </c:pt>
                <c:pt idx="9284">
                  <c:v>524.601</c:v>
                </c:pt>
                <c:pt idx="9285">
                  <c:v>524.58000000000004</c:v>
                </c:pt>
                <c:pt idx="9286">
                  <c:v>524.55899999999997</c:v>
                </c:pt>
                <c:pt idx="9287">
                  <c:v>524.53800000000001</c:v>
                </c:pt>
                <c:pt idx="9288">
                  <c:v>524.51700000000005</c:v>
                </c:pt>
                <c:pt idx="9289">
                  <c:v>524.49699999999996</c:v>
                </c:pt>
                <c:pt idx="9290">
                  <c:v>524.476</c:v>
                </c:pt>
                <c:pt idx="9291">
                  <c:v>524.45500000000004</c:v>
                </c:pt>
                <c:pt idx="9292">
                  <c:v>524.43399999999997</c:v>
                </c:pt>
                <c:pt idx="9293">
                  <c:v>524.41300000000001</c:v>
                </c:pt>
                <c:pt idx="9294">
                  <c:v>524.39099999999996</c:v>
                </c:pt>
                <c:pt idx="9295">
                  <c:v>524.37</c:v>
                </c:pt>
                <c:pt idx="9296">
                  <c:v>524.34900000000005</c:v>
                </c:pt>
                <c:pt idx="9297">
                  <c:v>524.32799999999997</c:v>
                </c:pt>
                <c:pt idx="9298">
                  <c:v>524.30700000000002</c:v>
                </c:pt>
                <c:pt idx="9299">
                  <c:v>524.28499999999997</c:v>
                </c:pt>
                <c:pt idx="9300">
                  <c:v>524.26400000000001</c:v>
                </c:pt>
                <c:pt idx="9301">
                  <c:v>524.24300000000005</c:v>
                </c:pt>
                <c:pt idx="9302">
                  <c:v>524.22199999999998</c:v>
                </c:pt>
                <c:pt idx="9303">
                  <c:v>524.20000000000005</c:v>
                </c:pt>
                <c:pt idx="9304">
                  <c:v>524.17899999999997</c:v>
                </c:pt>
                <c:pt idx="9305">
                  <c:v>524.15700000000004</c:v>
                </c:pt>
                <c:pt idx="9306">
                  <c:v>524.13599999999997</c:v>
                </c:pt>
                <c:pt idx="9307">
                  <c:v>524.11400000000003</c:v>
                </c:pt>
                <c:pt idx="9308">
                  <c:v>524.09299999999996</c:v>
                </c:pt>
                <c:pt idx="9309">
                  <c:v>524.07100000000003</c:v>
                </c:pt>
                <c:pt idx="9310">
                  <c:v>524.04899999999998</c:v>
                </c:pt>
                <c:pt idx="9311">
                  <c:v>524.02800000000002</c:v>
                </c:pt>
                <c:pt idx="9312">
                  <c:v>524.00599999999997</c:v>
                </c:pt>
                <c:pt idx="9313">
                  <c:v>523.98400000000004</c:v>
                </c:pt>
                <c:pt idx="9314">
                  <c:v>523.96199999999999</c:v>
                </c:pt>
                <c:pt idx="9315">
                  <c:v>523.94000000000005</c:v>
                </c:pt>
                <c:pt idx="9316">
                  <c:v>523.91899999999998</c:v>
                </c:pt>
                <c:pt idx="9317">
                  <c:v>523.89700000000005</c:v>
                </c:pt>
                <c:pt idx="9318">
                  <c:v>523.875</c:v>
                </c:pt>
                <c:pt idx="9319">
                  <c:v>523.85299999999995</c:v>
                </c:pt>
                <c:pt idx="9320">
                  <c:v>523.83100000000002</c:v>
                </c:pt>
                <c:pt idx="9321">
                  <c:v>523.80899999999997</c:v>
                </c:pt>
                <c:pt idx="9322">
                  <c:v>523.78599999999994</c:v>
                </c:pt>
                <c:pt idx="9323">
                  <c:v>523.76400000000001</c:v>
                </c:pt>
                <c:pt idx="9324">
                  <c:v>523.74199999999996</c:v>
                </c:pt>
                <c:pt idx="9325">
                  <c:v>523.72</c:v>
                </c:pt>
                <c:pt idx="9326">
                  <c:v>523.69799999999998</c:v>
                </c:pt>
                <c:pt idx="9327">
                  <c:v>523.67600000000004</c:v>
                </c:pt>
                <c:pt idx="9328">
                  <c:v>523.65300000000002</c:v>
                </c:pt>
                <c:pt idx="9329">
                  <c:v>523.63099999999997</c:v>
                </c:pt>
                <c:pt idx="9330">
                  <c:v>523.60900000000004</c:v>
                </c:pt>
                <c:pt idx="9331">
                  <c:v>523.58600000000001</c:v>
                </c:pt>
                <c:pt idx="9332">
                  <c:v>523.56399999999996</c:v>
                </c:pt>
                <c:pt idx="9333">
                  <c:v>523.54100000000005</c:v>
                </c:pt>
                <c:pt idx="9334">
                  <c:v>523.51900000000001</c:v>
                </c:pt>
                <c:pt idx="9335">
                  <c:v>523.49599999999998</c:v>
                </c:pt>
                <c:pt idx="9336">
                  <c:v>523.47299999999996</c:v>
                </c:pt>
                <c:pt idx="9337">
                  <c:v>523.45100000000002</c:v>
                </c:pt>
                <c:pt idx="9338">
                  <c:v>523.428</c:v>
                </c:pt>
                <c:pt idx="9339">
                  <c:v>523.40499999999997</c:v>
                </c:pt>
                <c:pt idx="9340">
                  <c:v>523.38300000000004</c:v>
                </c:pt>
                <c:pt idx="9341">
                  <c:v>523.36</c:v>
                </c:pt>
                <c:pt idx="9342">
                  <c:v>523.33699999999999</c:v>
                </c:pt>
                <c:pt idx="9343">
                  <c:v>523.31399999999996</c:v>
                </c:pt>
                <c:pt idx="9344">
                  <c:v>523.29100000000005</c:v>
                </c:pt>
                <c:pt idx="9345">
                  <c:v>523.26800000000003</c:v>
                </c:pt>
                <c:pt idx="9346">
                  <c:v>523.245</c:v>
                </c:pt>
                <c:pt idx="9347">
                  <c:v>523.22199999999998</c:v>
                </c:pt>
                <c:pt idx="9348">
                  <c:v>523.19899999999996</c:v>
                </c:pt>
                <c:pt idx="9349">
                  <c:v>523.17600000000004</c:v>
                </c:pt>
                <c:pt idx="9350">
                  <c:v>523.15300000000002</c:v>
                </c:pt>
                <c:pt idx="9351">
                  <c:v>523.13</c:v>
                </c:pt>
                <c:pt idx="9352">
                  <c:v>523.10699999999997</c:v>
                </c:pt>
                <c:pt idx="9353">
                  <c:v>523.08399999999995</c:v>
                </c:pt>
                <c:pt idx="9354">
                  <c:v>523.05999999999995</c:v>
                </c:pt>
                <c:pt idx="9355">
                  <c:v>523.03700000000003</c:v>
                </c:pt>
                <c:pt idx="9356">
                  <c:v>523.01400000000001</c:v>
                </c:pt>
                <c:pt idx="9357">
                  <c:v>522.99</c:v>
                </c:pt>
                <c:pt idx="9358">
                  <c:v>522.96699999999998</c:v>
                </c:pt>
                <c:pt idx="9359">
                  <c:v>522.94399999999996</c:v>
                </c:pt>
                <c:pt idx="9360">
                  <c:v>522.91999999999996</c:v>
                </c:pt>
                <c:pt idx="9361">
                  <c:v>522.89700000000005</c:v>
                </c:pt>
                <c:pt idx="9362">
                  <c:v>522.87300000000005</c:v>
                </c:pt>
                <c:pt idx="9363">
                  <c:v>522.84900000000005</c:v>
                </c:pt>
                <c:pt idx="9364">
                  <c:v>522.82600000000002</c:v>
                </c:pt>
                <c:pt idx="9365">
                  <c:v>522.80200000000002</c:v>
                </c:pt>
                <c:pt idx="9366">
                  <c:v>522.779</c:v>
                </c:pt>
                <c:pt idx="9367">
                  <c:v>522.755</c:v>
                </c:pt>
                <c:pt idx="9368">
                  <c:v>522.73099999999999</c:v>
                </c:pt>
                <c:pt idx="9369">
                  <c:v>522.70699999999999</c:v>
                </c:pt>
                <c:pt idx="9370">
                  <c:v>522.68299999999999</c:v>
                </c:pt>
                <c:pt idx="9371">
                  <c:v>522.66</c:v>
                </c:pt>
                <c:pt idx="9372">
                  <c:v>522.63599999999997</c:v>
                </c:pt>
                <c:pt idx="9373">
                  <c:v>522.61199999999997</c:v>
                </c:pt>
                <c:pt idx="9374">
                  <c:v>522.58799999999997</c:v>
                </c:pt>
                <c:pt idx="9375">
                  <c:v>522.56399999999996</c:v>
                </c:pt>
                <c:pt idx="9376">
                  <c:v>522.54</c:v>
                </c:pt>
                <c:pt idx="9377">
                  <c:v>522.51599999999996</c:v>
                </c:pt>
                <c:pt idx="9378">
                  <c:v>522.49099999999999</c:v>
                </c:pt>
                <c:pt idx="9379">
                  <c:v>522.46699999999998</c:v>
                </c:pt>
                <c:pt idx="9380">
                  <c:v>522.44299999999998</c:v>
                </c:pt>
                <c:pt idx="9381">
                  <c:v>522.41899999999998</c:v>
                </c:pt>
                <c:pt idx="9382">
                  <c:v>522.39400000000001</c:v>
                </c:pt>
                <c:pt idx="9383">
                  <c:v>522.37</c:v>
                </c:pt>
                <c:pt idx="9384">
                  <c:v>522.346</c:v>
                </c:pt>
                <c:pt idx="9385">
                  <c:v>522.32100000000003</c:v>
                </c:pt>
                <c:pt idx="9386">
                  <c:v>522.29700000000003</c:v>
                </c:pt>
                <c:pt idx="9387">
                  <c:v>522.27300000000002</c:v>
                </c:pt>
                <c:pt idx="9388">
                  <c:v>522.24800000000005</c:v>
                </c:pt>
                <c:pt idx="9389">
                  <c:v>522.22400000000005</c:v>
                </c:pt>
                <c:pt idx="9390">
                  <c:v>522.19899999999996</c:v>
                </c:pt>
                <c:pt idx="9391">
                  <c:v>522.17399999999998</c:v>
                </c:pt>
                <c:pt idx="9392">
                  <c:v>522.15</c:v>
                </c:pt>
                <c:pt idx="9393">
                  <c:v>522.125</c:v>
                </c:pt>
                <c:pt idx="9394">
                  <c:v>522.1</c:v>
                </c:pt>
                <c:pt idx="9395">
                  <c:v>522.07600000000002</c:v>
                </c:pt>
                <c:pt idx="9396">
                  <c:v>522.05100000000004</c:v>
                </c:pt>
                <c:pt idx="9397">
                  <c:v>522.02599999999995</c:v>
                </c:pt>
                <c:pt idx="9398">
                  <c:v>522.00099999999998</c:v>
                </c:pt>
                <c:pt idx="9399">
                  <c:v>521.976</c:v>
                </c:pt>
                <c:pt idx="9400">
                  <c:v>521.95100000000002</c:v>
                </c:pt>
                <c:pt idx="9401">
                  <c:v>521.92600000000004</c:v>
                </c:pt>
                <c:pt idx="9402">
                  <c:v>521.90099999999995</c:v>
                </c:pt>
                <c:pt idx="9403">
                  <c:v>521.87599999999998</c:v>
                </c:pt>
                <c:pt idx="9404">
                  <c:v>521.851</c:v>
                </c:pt>
                <c:pt idx="9405">
                  <c:v>521.82600000000002</c:v>
                </c:pt>
                <c:pt idx="9406">
                  <c:v>521.80100000000004</c:v>
                </c:pt>
                <c:pt idx="9407">
                  <c:v>521.77599999999995</c:v>
                </c:pt>
                <c:pt idx="9408">
                  <c:v>521.75</c:v>
                </c:pt>
                <c:pt idx="9409">
                  <c:v>521.72500000000002</c:v>
                </c:pt>
                <c:pt idx="9410">
                  <c:v>521.70000000000005</c:v>
                </c:pt>
                <c:pt idx="9411">
                  <c:v>521.67499999999995</c:v>
                </c:pt>
                <c:pt idx="9412">
                  <c:v>521.649</c:v>
                </c:pt>
                <c:pt idx="9413">
                  <c:v>521.62400000000002</c:v>
                </c:pt>
                <c:pt idx="9414">
                  <c:v>521.59799999999996</c:v>
                </c:pt>
                <c:pt idx="9415">
                  <c:v>521.57299999999998</c:v>
                </c:pt>
                <c:pt idx="9416">
                  <c:v>521.54700000000003</c:v>
                </c:pt>
                <c:pt idx="9417">
                  <c:v>521.52200000000005</c:v>
                </c:pt>
                <c:pt idx="9418">
                  <c:v>521.49599999999998</c:v>
                </c:pt>
                <c:pt idx="9419">
                  <c:v>521.471</c:v>
                </c:pt>
                <c:pt idx="9420">
                  <c:v>521.44500000000005</c:v>
                </c:pt>
                <c:pt idx="9421">
                  <c:v>521.41899999999998</c:v>
                </c:pt>
                <c:pt idx="9422">
                  <c:v>521.39400000000001</c:v>
                </c:pt>
                <c:pt idx="9423">
                  <c:v>521.36800000000005</c:v>
                </c:pt>
                <c:pt idx="9424">
                  <c:v>521.34199999999998</c:v>
                </c:pt>
                <c:pt idx="9425">
                  <c:v>521.31600000000003</c:v>
                </c:pt>
                <c:pt idx="9426">
                  <c:v>521.29</c:v>
                </c:pt>
                <c:pt idx="9427">
                  <c:v>521.26400000000001</c:v>
                </c:pt>
                <c:pt idx="9428">
                  <c:v>521.23800000000006</c:v>
                </c:pt>
                <c:pt idx="9429">
                  <c:v>521.21199999999999</c:v>
                </c:pt>
                <c:pt idx="9430">
                  <c:v>521.18600000000004</c:v>
                </c:pt>
                <c:pt idx="9431">
                  <c:v>521.16</c:v>
                </c:pt>
                <c:pt idx="9432">
                  <c:v>521.13400000000001</c:v>
                </c:pt>
                <c:pt idx="9433">
                  <c:v>521.10799999999995</c:v>
                </c:pt>
                <c:pt idx="9434">
                  <c:v>521.08199999999999</c:v>
                </c:pt>
                <c:pt idx="9435">
                  <c:v>521.05600000000004</c:v>
                </c:pt>
                <c:pt idx="9436">
                  <c:v>521.029</c:v>
                </c:pt>
                <c:pt idx="9437">
                  <c:v>521.00300000000004</c:v>
                </c:pt>
                <c:pt idx="9438">
                  <c:v>520.97699999999998</c:v>
                </c:pt>
                <c:pt idx="9439">
                  <c:v>520.95000000000005</c:v>
                </c:pt>
                <c:pt idx="9440">
                  <c:v>520.92399999999998</c:v>
                </c:pt>
                <c:pt idx="9441">
                  <c:v>520.89800000000002</c:v>
                </c:pt>
                <c:pt idx="9442">
                  <c:v>520.87099999999998</c:v>
                </c:pt>
                <c:pt idx="9443">
                  <c:v>520.84500000000003</c:v>
                </c:pt>
                <c:pt idx="9444">
                  <c:v>520.81799999999998</c:v>
                </c:pt>
                <c:pt idx="9445">
                  <c:v>520.79200000000003</c:v>
                </c:pt>
                <c:pt idx="9446">
                  <c:v>520.76499999999999</c:v>
                </c:pt>
                <c:pt idx="9447">
                  <c:v>520.73800000000006</c:v>
                </c:pt>
                <c:pt idx="9448">
                  <c:v>520.71100000000001</c:v>
                </c:pt>
                <c:pt idx="9449">
                  <c:v>520.68499999999995</c:v>
                </c:pt>
                <c:pt idx="9450">
                  <c:v>520.65800000000002</c:v>
                </c:pt>
                <c:pt idx="9451">
                  <c:v>520.63099999999997</c:v>
                </c:pt>
                <c:pt idx="9452">
                  <c:v>520.60400000000004</c:v>
                </c:pt>
                <c:pt idx="9453">
                  <c:v>520.577</c:v>
                </c:pt>
                <c:pt idx="9454">
                  <c:v>520.55100000000004</c:v>
                </c:pt>
                <c:pt idx="9455">
                  <c:v>520.524</c:v>
                </c:pt>
                <c:pt idx="9456">
                  <c:v>520.49699999999996</c:v>
                </c:pt>
                <c:pt idx="9457">
                  <c:v>520.47</c:v>
                </c:pt>
                <c:pt idx="9458">
                  <c:v>520.44299999999998</c:v>
                </c:pt>
                <c:pt idx="9459">
                  <c:v>520.41499999999996</c:v>
                </c:pt>
                <c:pt idx="9460">
                  <c:v>520.38800000000003</c:v>
                </c:pt>
                <c:pt idx="9461">
                  <c:v>520.36099999999999</c:v>
                </c:pt>
                <c:pt idx="9462">
                  <c:v>520.33399999999995</c:v>
                </c:pt>
                <c:pt idx="9463">
                  <c:v>520.30700000000002</c:v>
                </c:pt>
                <c:pt idx="9464">
                  <c:v>520.279</c:v>
                </c:pt>
                <c:pt idx="9465">
                  <c:v>520.25199999999995</c:v>
                </c:pt>
                <c:pt idx="9466">
                  <c:v>520.22500000000002</c:v>
                </c:pt>
                <c:pt idx="9467">
                  <c:v>520.197</c:v>
                </c:pt>
                <c:pt idx="9468">
                  <c:v>520.16999999999996</c:v>
                </c:pt>
                <c:pt idx="9469">
                  <c:v>520.14300000000003</c:v>
                </c:pt>
                <c:pt idx="9470">
                  <c:v>520.11500000000001</c:v>
                </c:pt>
                <c:pt idx="9471">
                  <c:v>520.08699999999999</c:v>
                </c:pt>
                <c:pt idx="9472">
                  <c:v>520.05999999999995</c:v>
                </c:pt>
                <c:pt idx="9473">
                  <c:v>520.03200000000004</c:v>
                </c:pt>
                <c:pt idx="9474">
                  <c:v>520.005</c:v>
                </c:pt>
                <c:pt idx="9475">
                  <c:v>519.97699999999998</c:v>
                </c:pt>
                <c:pt idx="9476">
                  <c:v>519.94899999999996</c:v>
                </c:pt>
                <c:pt idx="9477">
                  <c:v>519.92100000000005</c:v>
                </c:pt>
                <c:pt idx="9478">
                  <c:v>519.89400000000001</c:v>
                </c:pt>
                <c:pt idx="9479">
                  <c:v>519.86599999999999</c:v>
                </c:pt>
                <c:pt idx="9480">
                  <c:v>519.83799999999997</c:v>
                </c:pt>
                <c:pt idx="9481">
                  <c:v>519.80999999999995</c:v>
                </c:pt>
                <c:pt idx="9482">
                  <c:v>519.78200000000004</c:v>
                </c:pt>
                <c:pt idx="9483">
                  <c:v>519.75400000000002</c:v>
                </c:pt>
                <c:pt idx="9484">
                  <c:v>519.726</c:v>
                </c:pt>
                <c:pt idx="9485">
                  <c:v>519.69799999999998</c:v>
                </c:pt>
                <c:pt idx="9486">
                  <c:v>519.66999999999996</c:v>
                </c:pt>
                <c:pt idx="9487">
                  <c:v>519.64200000000005</c:v>
                </c:pt>
                <c:pt idx="9488">
                  <c:v>519.61400000000003</c:v>
                </c:pt>
                <c:pt idx="9489">
                  <c:v>519.58500000000004</c:v>
                </c:pt>
                <c:pt idx="9490">
                  <c:v>519.55700000000002</c:v>
                </c:pt>
                <c:pt idx="9491">
                  <c:v>519.529</c:v>
                </c:pt>
                <c:pt idx="9492">
                  <c:v>519.50099999999998</c:v>
                </c:pt>
                <c:pt idx="9493">
                  <c:v>519.47199999999998</c:v>
                </c:pt>
                <c:pt idx="9494">
                  <c:v>519.44399999999996</c:v>
                </c:pt>
                <c:pt idx="9495">
                  <c:v>519.41499999999996</c:v>
                </c:pt>
                <c:pt idx="9496">
                  <c:v>519.38699999999994</c:v>
                </c:pt>
                <c:pt idx="9497">
                  <c:v>519.35900000000004</c:v>
                </c:pt>
                <c:pt idx="9498">
                  <c:v>519.33000000000004</c:v>
                </c:pt>
                <c:pt idx="9499">
                  <c:v>519.30100000000004</c:v>
                </c:pt>
                <c:pt idx="9500">
                  <c:v>519.27300000000002</c:v>
                </c:pt>
                <c:pt idx="9501">
                  <c:v>519.24400000000003</c:v>
                </c:pt>
                <c:pt idx="9502">
                  <c:v>519.21600000000001</c:v>
                </c:pt>
                <c:pt idx="9503">
                  <c:v>519.18700000000001</c:v>
                </c:pt>
                <c:pt idx="9504">
                  <c:v>519.15800000000002</c:v>
                </c:pt>
                <c:pt idx="9505">
                  <c:v>519.12900000000002</c:v>
                </c:pt>
                <c:pt idx="9506">
                  <c:v>519.1</c:v>
                </c:pt>
                <c:pt idx="9507">
                  <c:v>519.072</c:v>
                </c:pt>
                <c:pt idx="9508">
                  <c:v>519.04300000000001</c:v>
                </c:pt>
                <c:pt idx="9509">
                  <c:v>519.01400000000001</c:v>
                </c:pt>
                <c:pt idx="9510">
                  <c:v>518.98500000000001</c:v>
                </c:pt>
                <c:pt idx="9511">
                  <c:v>518.95600000000002</c:v>
                </c:pt>
                <c:pt idx="9512">
                  <c:v>518.92700000000002</c:v>
                </c:pt>
                <c:pt idx="9513">
                  <c:v>518.89800000000002</c:v>
                </c:pt>
                <c:pt idx="9514">
                  <c:v>518.86900000000003</c:v>
                </c:pt>
                <c:pt idx="9515">
                  <c:v>518.83900000000006</c:v>
                </c:pt>
                <c:pt idx="9516">
                  <c:v>518.80999999999995</c:v>
                </c:pt>
                <c:pt idx="9517">
                  <c:v>518.78099999999995</c:v>
                </c:pt>
                <c:pt idx="9518">
                  <c:v>518.75199999999995</c:v>
                </c:pt>
                <c:pt idx="9519">
                  <c:v>518.72199999999998</c:v>
                </c:pt>
                <c:pt idx="9520">
                  <c:v>518.69299999999998</c:v>
                </c:pt>
                <c:pt idx="9521">
                  <c:v>518.66399999999999</c:v>
                </c:pt>
                <c:pt idx="9522">
                  <c:v>518.63400000000001</c:v>
                </c:pt>
                <c:pt idx="9523">
                  <c:v>518.60500000000002</c:v>
                </c:pt>
                <c:pt idx="9524">
                  <c:v>518.57500000000005</c:v>
                </c:pt>
                <c:pt idx="9525">
                  <c:v>518.54600000000005</c:v>
                </c:pt>
                <c:pt idx="9526">
                  <c:v>518.51599999999996</c:v>
                </c:pt>
                <c:pt idx="9527">
                  <c:v>518.48599999999999</c:v>
                </c:pt>
                <c:pt idx="9528">
                  <c:v>518.45699999999999</c:v>
                </c:pt>
                <c:pt idx="9529">
                  <c:v>518.42700000000002</c:v>
                </c:pt>
                <c:pt idx="9530">
                  <c:v>518.39700000000005</c:v>
                </c:pt>
                <c:pt idx="9531">
                  <c:v>518.36800000000005</c:v>
                </c:pt>
                <c:pt idx="9532">
                  <c:v>518.33799999999997</c:v>
                </c:pt>
                <c:pt idx="9533">
                  <c:v>518.30799999999999</c:v>
                </c:pt>
                <c:pt idx="9534">
                  <c:v>518.27800000000002</c:v>
                </c:pt>
                <c:pt idx="9535">
                  <c:v>518.24800000000005</c:v>
                </c:pt>
                <c:pt idx="9536">
                  <c:v>518.21799999999996</c:v>
                </c:pt>
                <c:pt idx="9537">
                  <c:v>518.18799999999999</c:v>
                </c:pt>
                <c:pt idx="9538">
                  <c:v>518.15800000000002</c:v>
                </c:pt>
                <c:pt idx="9539">
                  <c:v>518.12800000000004</c:v>
                </c:pt>
                <c:pt idx="9540">
                  <c:v>518.09799999999996</c:v>
                </c:pt>
                <c:pt idx="9541">
                  <c:v>518.06799999999998</c:v>
                </c:pt>
                <c:pt idx="9542">
                  <c:v>518.03800000000001</c:v>
                </c:pt>
                <c:pt idx="9543">
                  <c:v>518.00800000000004</c:v>
                </c:pt>
                <c:pt idx="9544">
                  <c:v>517.97799999999995</c:v>
                </c:pt>
                <c:pt idx="9545">
                  <c:v>517.947</c:v>
                </c:pt>
                <c:pt idx="9546">
                  <c:v>517.91700000000003</c:v>
                </c:pt>
                <c:pt idx="9547">
                  <c:v>517.88699999999994</c:v>
                </c:pt>
                <c:pt idx="9548">
                  <c:v>517.85599999999999</c:v>
                </c:pt>
                <c:pt idx="9549">
                  <c:v>517.82600000000002</c:v>
                </c:pt>
                <c:pt idx="9550">
                  <c:v>517.79499999999996</c:v>
                </c:pt>
                <c:pt idx="9551">
                  <c:v>517.76499999999999</c:v>
                </c:pt>
                <c:pt idx="9552">
                  <c:v>517.73400000000004</c:v>
                </c:pt>
                <c:pt idx="9553">
                  <c:v>517.70399999999995</c:v>
                </c:pt>
                <c:pt idx="9554">
                  <c:v>517.673</c:v>
                </c:pt>
                <c:pt idx="9555">
                  <c:v>517.64300000000003</c:v>
                </c:pt>
                <c:pt idx="9556">
                  <c:v>517.61199999999997</c:v>
                </c:pt>
                <c:pt idx="9557">
                  <c:v>517.58100000000002</c:v>
                </c:pt>
                <c:pt idx="9558">
                  <c:v>517.54999999999995</c:v>
                </c:pt>
                <c:pt idx="9559">
                  <c:v>517.52</c:v>
                </c:pt>
                <c:pt idx="9560">
                  <c:v>517.48900000000003</c:v>
                </c:pt>
                <c:pt idx="9561">
                  <c:v>517.45799999999997</c:v>
                </c:pt>
                <c:pt idx="9562">
                  <c:v>517.42700000000002</c:v>
                </c:pt>
                <c:pt idx="9563">
                  <c:v>517.39599999999996</c:v>
                </c:pt>
                <c:pt idx="9564">
                  <c:v>517.36500000000001</c:v>
                </c:pt>
                <c:pt idx="9565">
                  <c:v>517.33399999999995</c:v>
                </c:pt>
                <c:pt idx="9566">
                  <c:v>517.303</c:v>
                </c:pt>
                <c:pt idx="9567">
                  <c:v>517.27200000000005</c:v>
                </c:pt>
                <c:pt idx="9568">
                  <c:v>517.24099999999999</c:v>
                </c:pt>
                <c:pt idx="9569">
                  <c:v>517.21</c:v>
                </c:pt>
                <c:pt idx="9570">
                  <c:v>517.178</c:v>
                </c:pt>
                <c:pt idx="9571">
                  <c:v>517.14700000000005</c:v>
                </c:pt>
                <c:pt idx="9572">
                  <c:v>517.11599999999999</c:v>
                </c:pt>
                <c:pt idx="9573">
                  <c:v>517.08500000000004</c:v>
                </c:pt>
                <c:pt idx="9574">
                  <c:v>517.053</c:v>
                </c:pt>
                <c:pt idx="9575">
                  <c:v>517.02200000000005</c:v>
                </c:pt>
                <c:pt idx="9576">
                  <c:v>516.99</c:v>
                </c:pt>
                <c:pt idx="9577">
                  <c:v>516.95899999999995</c:v>
                </c:pt>
                <c:pt idx="9578">
                  <c:v>516.92700000000002</c:v>
                </c:pt>
                <c:pt idx="9579">
                  <c:v>516.89599999999996</c:v>
                </c:pt>
                <c:pt idx="9580">
                  <c:v>516.86400000000003</c:v>
                </c:pt>
                <c:pt idx="9581">
                  <c:v>516.83299999999997</c:v>
                </c:pt>
                <c:pt idx="9582">
                  <c:v>516.80100000000004</c:v>
                </c:pt>
                <c:pt idx="9583">
                  <c:v>516.76900000000001</c:v>
                </c:pt>
                <c:pt idx="9584">
                  <c:v>516.73800000000006</c:v>
                </c:pt>
                <c:pt idx="9585">
                  <c:v>516.70600000000002</c:v>
                </c:pt>
                <c:pt idx="9586">
                  <c:v>516.67399999999998</c:v>
                </c:pt>
                <c:pt idx="9587">
                  <c:v>516.64200000000005</c:v>
                </c:pt>
                <c:pt idx="9588">
                  <c:v>516.61</c:v>
                </c:pt>
                <c:pt idx="9589">
                  <c:v>516.57799999999997</c:v>
                </c:pt>
                <c:pt idx="9590">
                  <c:v>516.54700000000003</c:v>
                </c:pt>
                <c:pt idx="9591">
                  <c:v>516.51499999999999</c:v>
                </c:pt>
                <c:pt idx="9592">
                  <c:v>516.48299999999995</c:v>
                </c:pt>
                <c:pt idx="9593">
                  <c:v>516.45100000000002</c:v>
                </c:pt>
                <c:pt idx="9594">
                  <c:v>516.41800000000001</c:v>
                </c:pt>
                <c:pt idx="9595">
                  <c:v>516.38599999999997</c:v>
                </c:pt>
                <c:pt idx="9596">
                  <c:v>516.35400000000004</c:v>
                </c:pt>
                <c:pt idx="9597">
                  <c:v>516.322</c:v>
                </c:pt>
                <c:pt idx="9598">
                  <c:v>516.29</c:v>
                </c:pt>
                <c:pt idx="9599">
                  <c:v>516.25699999999995</c:v>
                </c:pt>
                <c:pt idx="9600">
                  <c:v>516.22500000000002</c:v>
                </c:pt>
                <c:pt idx="9601">
                  <c:v>516.19299999999998</c:v>
                </c:pt>
                <c:pt idx="9602">
                  <c:v>516.16</c:v>
                </c:pt>
                <c:pt idx="9603">
                  <c:v>516.12800000000004</c:v>
                </c:pt>
                <c:pt idx="9604">
                  <c:v>516.09500000000003</c:v>
                </c:pt>
                <c:pt idx="9605">
                  <c:v>516.06299999999999</c:v>
                </c:pt>
                <c:pt idx="9606">
                  <c:v>516.03</c:v>
                </c:pt>
                <c:pt idx="9607">
                  <c:v>515.99800000000005</c:v>
                </c:pt>
                <c:pt idx="9608">
                  <c:v>515.96500000000003</c:v>
                </c:pt>
                <c:pt idx="9609">
                  <c:v>515.93200000000002</c:v>
                </c:pt>
                <c:pt idx="9610">
                  <c:v>515.9</c:v>
                </c:pt>
                <c:pt idx="9611">
                  <c:v>515.86699999999996</c:v>
                </c:pt>
                <c:pt idx="9612">
                  <c:v>515.83399999999995</c:v>
                </c:pt>
                <c:pt idx="9613">
                  <c:v>515.80100000000004</c:v>
                </c:pt>
                <c:pt idx="9614">
                  <c:v>515.76900000000001</c:v>
                </c:pt>
                <c:pt idx="9615">
                  <c:v>515.73599999999999</c:v>
                </c:pt>
                <c:pt idx="9616">
                  <c:v>515.70299999999997</c:v>
                </c:pt>
                <c:pt idx="9617">
                  <c:v>515.66999999999996</c:v>
                </c:pt>
                <c:pt idx="9618">
                  <c:v>515.63699999999994</c:v>
                </c:pt>
                <c:pt idx="9619">
                  <c:v>515.60400000000004</c:v>
                </c:pt>
                <c:pt idx="9620">
                  <c:v>515.57100000000003</c:v>
                </c:pt>
                <c:pt idx="9621">
                  <c:v>515.53800000000001</c:v>
                </c:pt>
                <c:pt idx="9622">
                  <c:v>515.505</c:v>
                </c:pt>
                <c:pt idx="9623">
                  <c:v>515.471</c:v>
                </c:pt>
                <c:pt idx="9624">
                  <c:v>515.43799999999999</c:v>
                </c:pt>
                <c:pt idx="9625">
                  <c:v>515.40499999999997</c:v>
                </c:pt>
                <c:pt idx="9626">
                  <c:v>515.37199999999996</c:v>
                </c:pt>
                <c:pt idx="9627">
                  <c:v>515.33799999999997</c:v>
                </c:pt>
                <c:pt idx="9628">
                  <c:v>515.30499999999995</c:v>
                </c:pt>
                <c:pt idx="9629">
                  <c:v>515.27200000000005</c:v>
                </c:pt>
                <c:pt idx="9630">
                  <c:v>515.23800000000006</c:v>
                </c:pt>
                <c:pt idx="9631">
                  <c:v>515.20500000000004</c:v>
                </c:pt>
                <c:pt idx="9632">
                  <c:v>515.17100000000005</c:v>
                </c:pt>
                <c:pt idx="9633">
                  <c:v>515.13800000000003</c:v>
                </c:pt>
                <c:pt idx="9634">
                  <c:v>515.10400000000004</c:v>
                </c:pt>
                <c:pt idx="9635">
                  <c:v>515.07000000000005</c:v>
                </c:pt>
                <c:pt idx="9636">
                  <c:v>515.03700000000003</c:v>
                </c:pt>
                <c:pt idx="9637">
                  <c:v>515.00300000000004</c:v>
                </c:pt>
                <c:pt idx="9638">
                  <c:v>514.96900000000005</c:v>
                </c:pt>
                <c:pt idx="9639">
                  <c:v>514.93499999999995</c:v>
                </c:pt>
                <c:pt idx="9640">
                  <c:v>514.90200000000004</c:v>
                </c:pt>
                <c:pt idx="9641">
                  <c:v>514.86800000000005</c:v>
                </c:pt>
                <c:pt idx="9642">
                  <c:v>514.83399999999995</c:v>
                </c:pt>
                <c:pt idx="9643">
                  <c:v>514.79999999999995</c:v>
                </c:pt>
                <c:pt idx="9644">
                  <c:v>514.76599999999996</c:v>
                </c:pt>
                <c:pt idx="9645">
                  <c:v>514.73199999999997</c:v>
                </c:pt>
                <c:pt idx="9646">
                  <c:v>514.69799999999998</c:v>
                </c:pt>
                <c:pt idx="9647">
                  <c:v>514.66399999999999</c:v>
                </c:pt>
                <c:pt idx="9648">
                  <c:v>514.63</c:v>
                </c:pt>
                <c:pt idx="9649">
                  <c:v>514.596</c:v>
                </c:pt>
                <c:pt idx="9650">
                  <c:v>514.56100000000004</c:v>
                </c:pt>
                <c:pt idx="9651">
                  <c:v>514.52700000000004</c:v>
                </c:pt>
                <c:pt idx="9652">
                  <c:v>514.49300000000005</c:v>
                </c:pt>
                <c:pt idx="9653">
                  <c:v>514.45899999999995</c:v>
                </c:pt>
                <c:pt idx="9654">
                  <c:v>514.42399999999998</c:v>
                </c:pt>
                <c:pt idx="9655">
                  <c:v>514.39</c:v>
                </c:pt>
                <c:pt idx="9656">
                  <c:v>514.35500000000002</c:v>
                </c:pt>
                <c:pt idx="9657">
                  <c:v>514.32100000000003</c:v>
                </c:pt>
                <c:pt idx="9658">
                  <c:v>514.28700000000003</c:v>
                </c:pt>
                <c:pt idx="9659">
                  <c:v>514.25199999999995</c:v>
                </c:pt>
                <c:pt idx="9660">
                  <c:v>514.21699999999998</c:v>
                </c:pt>
                <c:pt idx="9661">
                  <c:v>514.18299999999999</c:v>
                </c:pt>
                <c:pt idx="9662">
                  <c:v>514.14800000000002</c:v>
                </c:pt>
                <c:pt idx="9663">
                  <c:v>514.11400000000003</c:v>
                </c:pt>
                <c:pt idx="9664">
                  <c:v>514.07899999999995</c:v>
                </c:pt>
                <c:pt idx="9665">
                  <c:v>514.04399999999998</c:v>
                </c:pt>
                <c:pt idx="9666">
                  <c:v>514.00900000000001</c:v>
                </c:pt>
                <c:pt idx="9667">
                  <c:v>513.97400000000005</c:v>
                </c:pt>
                <c:pt idx="9668">
                  <c:v>513.94000000000005</c:v>
                </c:pt>
                <c:pt idx="9669">
                  <c:v>513.90499999999997</c:v>
                </c:pt>
                <c:pt idx="9670">
                  <c:v>513.87</c:v>
                </c:pt>
                <c:pt idx="9671">
                  <c:v>513.83500000000004</c:v>
                </c:pt>
                <c:pt idx="9672">
                  <c:v>513.79999999999995</c:v>
                </c:pt>
                <c:pt idx="9673">
                  <c:v>513.76499999999999</c:v>
                </c:pt>
                <c:pt idx="9674">
                  <c:v>513.73</c:v>
                </c:pt>
                <c:pt idx="9675">
                  <c:v>513.69399999999996</c:v>
                </c:pt>
                <c:pt idx="9676">
                  <c:v>513.65899999999999</c:v>
                </c:pt>
                <c:pt idx="9677">
                  <c:v>513.62400000000002</c:v>
                </c:pt>
                <c:pt idx="9678">
                  <c:v>513.58900000000006</c:v>
                </c:pt>
                <c:pt idx="9679">
                  <c:v>513.55399999999997</c:v>
                </c:pt>
                <c:pt idx="9680">
                  <c:v>513.51800000000003</c:v>
                </c:pt>
                <c:pt idx="9681">
                  <c:v>513.48299999999995</c:v>
                </c:pt>
                <c:pt idx="9682">
                  <c:v>513.447</c:v>
                </c:pt>
                <c:pt idx="9683">
                  <c:v>513.41200000000003</c:v>
                </c:pt>
                <c:pt idx="9684">
                  <c:v>513.37699999999995</c:v>
                </c:pt>
                <c:pt idx="9685">
                  <c:v>513.34100000000001</c:v>
                </c:pt>
                <c:pt idx="9686">
                  <c:v>513.30600000000004</c:v>
                </c:pt>
                <c:pt idx="9687">
                  <c:v>513.27</c:v>
                </c:pt>
                <c:pt idx="9688">
                  <c:v>513.23400000000004</c:v>
                </c:pt>
                <c:pt idx="9689">
                  <c:v>513.19899999999996</c:v>
                </c:pt>
                <c:pt idx="9690">
                  <c:v>513.16300000000001</c:v>
                </c:pt>
                <c:pt idx="9691">
                  <c:v>513.12699999999995</c:v>
                </c:pt>
                <c:pt idx="9692">
                  <c:v>513.09100000000001</c:v>
                </c:pt>
                <c:pt idx="9693">
                  <c:v>513.05600000000004</c:v>
                </c:pt>
                <c:pt idx="9694">
                  <c:v>513.02</c:v>
                </c:pt>
                <c:pt idx="9695">
                  <c:v>512.98400000000004</c:v>
                </c:pt>
                <c:pt idx="9696">
                  <c:v>512.94799999999998</c:v>
                </c:pt>
                <c:pt idx="9697">
                  <c:v>512.91200000000003</c:v>
                </c:pt>
                <c:pt idx="9698">
                  <c:v>512.87599999999998</c:v>
                </c:pt>
                <c:pt idx="9699">
                  <c:v>512.84</c:v>
                </c:pt>
                <c:pt idx="9700">
                  <c:v>512.80399999999997</c:v>
                </c:pt>
                <c:pt idx="9701">
                  <c:v>512.76800000000003</c:v>
                </c:pt>
                <c:pt idx="9702">
                  <c:v>512.73199999999997</c:v>
                </c:pt>
                <c:pt idx="9703">
                  <c:v>512.69500000000005</c:v>
                </c:pt>
                <c:pt idx="9704">
                  <c:v>512.65899999999999</c:v>
                </c:pt>
                <c:pt idx="9705">
                  <c:v>512.62300000000005</c:v>
                </c:pt>
                <c:pt idx="9706">
                  <c:v>512.58699999999999</c:v>
                </c:pt>
                <c:pt idx="9707">
                  <c:v>512.54999999999995</c:v>
                </c:pt>
                <c:pt idx="9708">
                  <c:v>512.51400000000001</c:v>
                </c:pt>
                <c:pt idx="9709">
                  <c:v>512.47799999999995</c:v>
                </c:pt>
                <c:pt idx="9710">
                  <c:v>512.44100000000003</c:v>
                </c:pt>
                <c:pt idx="9711">
                  <c:v>512.40499999999997</c:v>
                </c:pt>
                <c:pt idx="9712">
                  <c:v>512.36800000000005</c:v>
                </c:pt>
                <c:pt idx="9713">
                  <c:v>512.33199999999999</c:v>
                </c:pt>
                <c:pt idx="9714">
                  <c:v>512.29499999999996</c:v>
                </c:pt>
                <c:pt idx="9715">
                  <c:v>512.25800000000004</c:v>
                </c:pt>
                <c:pt idx="9716">
                  <c:v>512.22199999999998</c:v>
                </c:pt>
                <c:pt idx="9717">
                  <c:v>512.18499999999995</c:v>
                </c:pt>
                <c:pt idx="9718">
                  <c:v>512.14800000000002</c:v>
                </c:pt>
                <c:pt idx="9719">
                  <c:v>512.11099999999999</c:v>
                </c:pt>
                <c:pt idx="9720">
                  <c:v>512.07500000000005</c:v>
                </c:pt>
                <c:pt idx="9721">
                  <c:v>512.03800000000001</c:v>
                </c:pt>
                <c:pt idx="9722">
                  <c:v>512.00099999999998</c:v>
                </c:pt>
                <c:pt idx="9723">
                  <c:v>511.964</c:v>
                </c:pt>
                <c:pt idx="9724">
                  <c:v>511.92700000000002</c:v>
                </c:pt>
                <c:pt idx="9725">
                  <c:v>511.89</c:v>
                </c:pt>
                <c:pt idx="9726">
                  <c:v>511.85300000000001</c:v>
                </c:pt>
                <c:pt idx="9727">
                  <c:v>511.81599999999997</c:v>
                </c:pt>
                <c:pt idx="9728">
                  <c:v>511.779</c:v>
                </c:pt>
                <c:pt idx="9729">
                  <c:v>511.74099999999999</c:v>
                </c:pt>
                <c:pt idx="9730">
                  <c:v>511.70400000000001</c:v>
                </c:pt>
                <c:pt idx="9731">
                  <c:v>511.66699999999997</c:v>
                </c:pt>
                <c:pt idx="9732">
                  <c:v>511.63</c:v>
                </c:pt>
                <c:pt idx="9733">
                  <c:v>511.59199999999998</c:v>
                </c:pt>
                <c:pt idx="9734">
                  <c:v>511.55500000000001</c:v>
                </c:pt>
                <c:pt idx="9735">
                  <c:v>511.51799999999997</c:v>
                </c:pt>
                <c:pt idx="9736">
                  <c:v>511.48</c:v>
                </c:pt>
                <c:pt idx="9737">
                  <c:v>511.44299999999998</c:v>
                </c:pt>
                <c:pt idx="9738">
                  <c:v>511.40499999999997</c:v>
                </c:pt>
                <c:pt idx="9739">
                  <c:v>511.36799999999999</c:v>
                </c:pt>
                <c:pt idx="9740">
                  <c:v>511.33</c:v>
                </c:pt>
                <c:pt idx="9741">
                  <c:v>511.29300000000001</c:v>
                </c:pt>
                <c:pt idx="9742">
                  <c:v>511.255</c:v>
                </c:pt>
                <c:pt idx="9743">
                  <c:v>511.21699999999998</c:v>
                </c:pt>
                <c:pt idx="9744">
                  <c:v>511.17899999999997</c:v>
                </c:pt>
                <c:pt idx="9745">
                  <c:v>511.142</c:v>
                </c:pt>
                <c:pt idx="9746">
                  <c:v>511.10399999999998</c:v>
                </c:pt>
                <c:pt idx="9747">
                  <c:v>511.06599999999997</c:v>
                </c:pt>
                <c:pt idx="9748">
                  <c:v>511.02800000000002</c:v>
                </c:pt>
                <c:pt idx="9749">
                  <c:v>510.99</c:v>
                </c:pt>
                <c:pt idx="9750">
                  <c:v>510.952</c:v>
                </c:pt>
                <c:pt idx="9751">
                  <c:v>510.91399999999999</c:v>
                </c:pt>
                <c:pt idx="9752">
                  <c:v>510.87599999999998</c:v>
                </c:pt>
                <c:pt idx="9753">
                  <c:v>510.83800000000002</c:v>
                </c:pt>
                <c:pt idx="9754">
                  <c:v>510.8</c:v>
                </c:pt>
                <c:pt idx="9755">
                  <c:v>510.762</c:v>
                </c:pt>
                <c:pt idx="9756">
                  <c:v>510.72399999999999</c:v>
                </c:pt>
                <c:pt idx="9757">
                  <c:v>510.685</c:v>
                </c:pt>
                <c:pt idx="9758">
                  <c:v>510.64699999999999</c:v>
                </c:pt>
                <c:pt idx="9759">
                  <c:v>510.60899999999998</c:v>
                </c:pt>
                <c:pt idx="9760">
                  <c:v>510.57100000000003</c:v>
                </c:pt>
                <c:pt idx="9761">
                  <c:v>510.53199999999998</c:v>
                </c:pt>
                <c:pt idx="9762">
                  <c:v>510.49400000000003</c:v>
                </c:pt>
                <c:pt idx="9763">
                  <c:v>510.45499999999998</c:v>
                </c:pt>
                <c:pt idx="9764">
                  <c:v>510.41699999999997</c:v>
                </c:pt>
                <c:pt idx="9765">
                  <c:v>510.37799999999999</c:v>
                </c:pt>
                <c:pt idx="9766">
                  <c:v>510.34</c:v>
                </c:pt>
                <c:pt idx="9767">
                  <c:v>510.30099999999999</c:v>
                </c:pt>
                <c:pt idx="9768">
                  <c:v>510.262</c:v>
                </c:pt>
                <c:pt idx="9769">
                  <c:v>510.22399999999999</c:v>
                </c:pt>
                <c:pt idx="9770">
                  <c:v>510.185</c:v>
                </c:pt>
                <c:pt idx="9771">
                  <c:v>510.14600000000002</c:v>
                </c:pt>
                <c:pt idx="9772">
                  <c:v>510.108</c:v>
                </c:pt>
                <c:pt idx="9773">
                  <c:v>510.06900000000002</c:v>
                </c:pt>
                <c:pt idx="9774">
                  <c:v>510.03</c:v>
                </c:pt>
                <c:pt idx="9775">
                  <c:v>509.99099999999999</c:v>
                </c:pt>
                <c:pt idx="9776">
                  <c:v>509.952</c:v>
                </c:pt>
                <c:pt idx="9777">
                  <c:v>509.91300000000001</c:v>
                </c:pt>
                <c:pt idx="9778">
                  <c:v>509.87400000000002</c:v>
                </c:pt>
                <c:pt idx="9779">
                  <c:v>509.83499999999998</c:v>
                </c:pt>
                <c:pt idx="9780">
                  <c:v>509.79599999999999</c:v>
                </c:pt>
                <c:pt idx="9781">
                  <c:v>509.75700000000001</c:v>
                </c:pt>
                <c:pt idx="9782">
                  <c:v>509.71699999999998</c:v>
                </c:pt>
                <c:pt idx="9783">
                  <c:v>509.678</c:v>
                </c:pt>
                <c:pt idx="9784">
                  <c:v>509.63900000000001</c:v>
                </c:pt>
                <c:pt idx="9785">
                  <c:v>509.6</c:v>
                </c:pt>
                <c:pt idx="9786">
                  <c:v>509.56</c:v>
                </c:pt>
                <c:pt idx="9787">
                  <c:v>509.52100000000002</c:v>
                </c:pt>
                <c:pt idx="9788">
                  <c:v>509.48200000000003</c:v>
                </c:pt>
                <c:pt idx="9789">
                  <c:v>509.44200000000001</c:v>
                </c:pt>
                <c:pt idx="9790">
                  <c:v>509.40300000000002</c:v>
                </c:pt>
                <c:pt idx="9791">
                  <c:v>509.363</c:v>
                </c:pt>
                <c:pt idx="9792">
                  <c:v>509.32400000000001</c:v>
                </c:pt>
                <c:pt idx="9793">
                  <c:v>509.28399999999999</c:v>
                </c:pt>
                <c:pt idx="9794">
                  <c:v>509.24400000000003</c:v>
                </c:pt>
                <c:pt idx="9795">
                  <c:v>509.20499999999998</c:v>
                </c:pt>
                <c:pt idx="9796">
                  <c:v>509.16500000000002</c:v>
                </c:pt>
                <c:pt idx="9797">
                  <c:v>509.125</c:v>
                </c:pt>
                <c:pt idx="9798">
                  <c:v>509.08499999999998</c:v>
                </c:pt>
                <c:pt idx="9799">
                  <c:v>509.04599999999999</c:v>
                </c:pt>
                <c:pt idx="9800">
                  <c:v>509.00599999999997</c:v>
                </c:pt>
                <c:pt idx="9801">
                  <c:v>508.96600000000001</c:v>
                </c:pt>
                <c:pt idx="9802">
                  <c:v>508.92599999999999</c:v>
                </c:pt>
                <c:pt idx="9803">
                  <c:v>508.88600000000002</c:v>
                </c:pt>
                <c:pt idx="9804">
                  <c:v>508.846</c:v>
                </c:pt>
                <c:pt idx="9805">
                  <c:v>508.80599999999998</c:v>
                </c:pt>
                <c:pt idx="9806">
                  <c:v>508.76600000000002</c:v>
                </c:pt>
                <c:pt idx="9807">
                  <c:v>508.726</c:v>
                </c:pt>
                <c:pt idx="9808">
                  <c:v>508.685</c:v>
                </c:pt>
                <c:pt idx="9809">
                  <c:v>508.64499999999998</c:v>
                </c:pt>
                <c:pt idx="9810">
                  <c:v>508.60500000000002</c:v>
                </c:pt>
                <c:pt idx="9811">
                  <c:v>508.565</c:v>
                </c:pt>
                <c:pt idx="9812">
                  <c:v>508.524</c:v>
                </c:pt>
                <c:pt idx="9813">
                  <c:v>508.48399999999998</c:v>
                </c:pt>
                <c:pt idx="9814">
                  <c:v>508.44400000000002</c:v>
                </c:pt>
                <c:pt idx="9815">
                  <c:v>508.40300000000002</c:v>
                </c:pt>
                <c:pt idx="9816">
                  <c:v>508.363</c:v>
                </c:pt>
                <c:pt idx="9817">
                  <c:v>508.322</c:v>
                </c:pt>
                <c:pt idx="9818">
                  <c:v>508.28199999999998</c:v>
                </c:pt>
                <c:pt idx="9819">
                  <c:v>508.24099999999999</c:v>
                </c:pt>
                <c:pt idx="9820">
                  <c:v>508.2</c:v>
                </c:pt>
                <c:pt idx="9821">
                  <c:v>508.16</c:v>
                </c:pt>
                <c:pt idx="9822">
                  <c:v>508.11900000000003</c:v>
                </c:pt>
                <c:pt idx="9823">
                  <c:v>508.07799999999997</c:v>
                </c:pt>
                <c:pt idx="9824">
                  <c:v>508.03800000000001</c:v>
                </c:pt>
                <c:pt idx="9825">
                  <c:v>507.99700000000001</c:v>
                </c:pt>
                <c:pt idx="9826">
                  <c:v>507.95600000000002</c:v>
                </c:pt>
                <c:pt idx="9827">
                  <c:v>507.91500000000002</c:v>
                </c:pt>
                <c:pt idx="9828">
                  <c:v>507.87400000000002</c:v>
                </c:pt>
                <c:pt idx="9829">
                  <c:v>507.83300000000003</c:v>
                </c:pt>
                <c:pt idx="9830">
                  <c:v>507.79199999999997</c:v>
                </c:pt>
                <c:pt idx="9831">
                  <c:v>507.75099999999998</c:v>
                </c:pt>
                <c:pt idx="9832">
                  <c:v>507.71</c:v>
                </c:pt>
                <c:pt idx="9833">
                  <c:v>507.66899999999998</c:v>
                </c:pt>
                <c:pt idx="9834">
                  <c:v>507.62799999999999</c:v>
                </c:pt>
                <c:pt idx="9835">
                  <c:v>507.58600000000001</c:v>
                </c:pt>
                <c:pt idx="9836">
                  <c:v>507.54500000000002</c:v>
                </c:pt>
                <c:pt idx="9837">
                  <c:v>507.50400000000002</c:v>
                </c:pt>
                <c:pt idx="9838">
                  <c:v>507.46300000000002</c:v>
                </c:pt>
                <c:pt idx="9839">
                  <c:v>507.42099999999999</c:v>
                </c:pt>
                <c:pt idx="9840">
                  <c:v>507.38</c:v>
                </c:pt>
                <c:pt idx="9841">
                  <c:v>507.339</c:v>
                </c:pt>
                <c:pt idx="9842">
                  <c:v>507.29700000000003</c:v>
                </c:pt>
                <c:pt idx="9843">
                  <c:v>507.25599999999997</c:v>
                </c:pt>
                <c:pt idx="9844">
                  <c:v>507.214</c:v>
                </c:pt>
                <c:pt idx="9845">
                  <c:v>507.17200000000003</c:v>
                </c:pt>
                <c:pt idx="9846">
                  <c:v>507.13099999999997</c:v>
                </c:pt>
                <c:pt idx="9847">
                  <c:v>507.089</c:v>
                </c:pt>
                <c:pt idx="9848">
                  <c:v>507.04700000000003</c:v>
                </c:pt>
                <c:pt idx="9849">
                  <c:v>507.00599999999997</c:v>
                </c:pt>
                <c:pt idx="9850">
                  <c:v>506.964</c:v>
                </c:pt>
                <c:pt idx="9851">
                  <c:v>506.92200000000003</c:v>
                </c:pt>
                <c:pt idx="9852">
                  <c:v>506.88</c:v>
                </c:pt>
                <c:pt idx="9853">
                  <c:v>506.83800000000002</c:v>
                </c:pt>
                <c:pt idx="9854">
                  <c:v>506.79599999999999</c:v>
                </c:pt>
                <c:pt idx="9855">
                  <c:v>506.75400000000002</c:v>
                </c:pt>
                <c:pt idx="9856">
                  <c:v>506.71300000000002</c:v>
                </c:pt>
                <c:pt idx="9857">
                  <c:v>506.67</c:v>
                </c:pt>
                <c:pt idx="9858">
                  <c:v>506.62799999999999</c:v>
                </c:pt>
                <c:pt idx="9859">
                  <c:v>506.58600000000001</c:v>
                </c:pt>
                <c:pt idx="9860">
                  <c:v>506.54399999999998</c:v>
                </c:pt>
                <c:pt idx="9861">
                  <c:v>506.50200000000001</c:v>
                </c:pt>
                <c:pt idx="9862">
                  <c:v>506.46</c:v>
                </c:pt>
                <c:pt idx="9863">
                  <c:v>506.41699999999997</c:v>
                </c:pt>
                <c:pt idx="9864">
                  <c:v>506.375</c:v>
                </c:pt>
                <c:pt idx="9865">
                  <c:v>506.33300000000003</c:v>
                </c:pt>
                <c:pt idx="9866">
                  <c:v>506.29</c:v>
                </c:pt>
                <c:pt idx="9867">
                  <c:v>506.24799999999999</c:v>
                </c:pt>
                <c:pt idx="9868">
                  <c:v>506.20600000000002</c:v>
                </c:pt>
                <c:pt idx="9869">
                  <c:v>506.16300000000001</c:v>
                </c:pt>
                <c:pt idx="9870">
                  <c:v>506.12</c:v>
                </c:pt>
                <c:pt idx="9871">
                  <c:v>506.07799999999997</c:v>
                </c:pt>
                <c:pt idx="9872">
                  <c:v>506.03500000000003</c:v>
                </c:pt>
                <c:pt idx="9873">
                  <c:v>505.99299999999999</c:v>
                </c:pt>
                <c:pt idx="9874">
                  <c:v>505.95</c:v>
                </c:pt>
                <c:pt idx="9875">
                  <c:v>505.90699999999998</c:v>
                </c:pt>
                <c:pt idx="9876">
                  <c:v>505.86399999999998</c:v>
                </c:pt>
                <c:pt idx="9877">
                  <c:v>505.822</c:v>
                </c:pt>
                <c:pt idx="9878">
                  <c:v>505.779</c:v>
                </c:pt>
                <c:pt idx="9879">
                  <c:v>505.73599999999999</c:v>
                </c:pt>
                <c:pt idx="9880">
                  <c:v>505.69299999999998</c:v>
                </c:pt>
                <c:pt idx="9881">
                  <c:v>505.65</c:v>
                </c:pt>
                <c:pt idx="9882">
                  <c:v>505.60700000000003</c:v>
                </c:pt>
                <c:pt idx="9883">
                  <c:v>505.56400000000002</c:v>
                </c:pt>
                <c:pt idx="9884">
                  <c:v>505.52100000000002</c:v>
                </c:pt>
                <c:pt idx="9885">
                  <c:v>505.47800000000001</c:v>
                </c:pt>
                <c:pt idx="9886">
                  <c:v>505.435</c:v>
                </c:pt>
                <c:pt idx="9887">
                  <c:v>505.39100000000002</c:v>
                </c:pt>
                <c:pt idx="9888">
                  <c:v>505.34800000000001</c:v>
                </c:pt>
                <c:pt idx="9889">
                  <c:v>505.30500000000001</c:v>
                </c:pt>
                <c:pt idx="9890">
                  <c:v>505.262</c:v>
                </c:pt>
                <c:pt idx="9891">
                  <c:v>505.21800000000002</c:v>
                </c:pt>
                <c:pt idx="9892">
                  <c:v>505.17500000000001</c:v>
                </c:pt>
                <c:pt idx="9893">
                  <c:v>505.13099999999997</c:v>
                </c:pt>
                <c:pt idx="9894">
                  <c:v>505.08800000000002</c:v>
                </c:pt>
                <c:pt idx="9895">
                  <c:v>505.04399999999998</c:v>
                </c:pt>
                <c:pt idx="9896">
                  <c:v>505.00099999999998</c:v>
                </c:pt>
                <c:pt idx="9897">
                  <c:v>504.95699999999999</c:v>
                </c:pt>
                <c:pt idx="9898">
                  <c:v>504.91399999999999</c:v>
                </c:pt>
                <c:pt idx="9899">
                  <c:v>504.87</c:v>
                </c:pt>
                <c:pt idx="9900">
                  <c:v>504.82600000000002</c:v>
                </c:pt>
                <c:pt idx="9901">
                  <c:v>504.78300000000002</c:v>
                </c:pt>
                <c:pt idx="9902">
                  <c:v>504.73899999999998</c:v>
                </c:pt>
                <c:pt idx="9903">
                  <c:v>504.69499999999999</c:v>
                </c:pt>
                <c:pt idx="9904">
                  <c:v>504.65100000000001</c:v>
                </c:pt>
                <c:pt idx="9905">
                  <c:v>504.60700000000003</c:v>
                </c:pt>
                <c:pt idx="9906">
                  <c:v>504.56299999999999</c:v>
                </c:pt>
                <c:pt idx="9907">
                  <c:v>504.52</c:v>
                </c:pt>
                <c:pt idx="9908">
                  <c:v>504.476</c:v>
                </c:pt>
                <c:pt idx="9909">
                  <c:v>504.43200000000002</c:v>
                </c:pt>
                <c:pt idx="9910">
                  <c:v>504.387</c:v>
                </c:pt>
                <c:pt idx="9911">
                  <c:v>504.34300000000002</c:v>
                </c:pt>
                <c:pt idx="9912">
                  <c:v>504.29899999999998</c:v>
                </c:pt>
                <c:pt idx="9913">
                  <c:v>504.255</c:v>
                </c:pt>
                <c:pt idx="9914">
                  <c:v>504.21100000000001</c:v>
                </c:pt>
                <c:pt idx="9915">
                  <c:v>504.166</c:v>
                </c:pt>
                <c:pt idx="9916">
                  <c:v>504.12200000000001</c:v>
                </c:pt>
                <c:pt idx="9917">
                  <c:v>504.07799999999997</c:v>
                </c:pt>
                <c:pt idx="9918">
                  <c:v>504.03300000000002</c:v>
                </c:pt>
                <c:pt idx="9919">
                  <c:v>503.98899999999998</c:v>
                </c:pt>
                <c:pt idx="9920">
                  <c:v>503.94499999999999</c:v>
                </c:pt>
                <c:pt idx="9921">
                  <c:v>503.9</c:v>
                </c:pt>
                <c:pt idx="9922">
                  <c:v>503.85500000000002</c:v>
                </c:pt>
                <c:pt idx="9923">
                  <c:v>503.81099999999998</c:v>
                </c:pt>
                <c:pt idx="9924">
                  <c:v>503.76600000000002</c:v>
                </c:pt>
                <c:pt idx="9925">
                  <c:v>503.72199999999998</c:v>
                </c:pt>
                <c:pt idx="9926">
                  <c:v>503.67700000000002</c:v>
                </c:pt>
                <c:pt idx="9927">
                  <c:v>503.63200000000001</c:v>
                </c:pt>
                <c:pt idx="9928">
                  <c:v>503.58699999999999</c:v>
                </c:pt>
                <c:pt idx="9929">
                  <c:v>503.54300000000001</c:v>
                </c:pt>
                <c:pt idx="9930">
                  <c:v>503.49799999999999</c:v>
                </c:pt>
                <c:pt idx="9931">
                  <c:v>503.45299999999997</c:v>
                </c:pt>
                <c:pt idx="9932">
                  <c:v>503.40800000000002</c:v>
                </c:pt>
                <c:pt idx="9933">
                  <c:v>503.363</c:v>
                </c:pt>
                <c:pt idx="9934">
                  <c:v>503.31799999999998</c:v>
                </c:pt>
                <c:pt idx="9935">
                  <c:v>503.27300000000002</c:v>
                </c:pt>
                <c:pt idx="9936">
                  <c:v>503.22800000000001</c:v>
                </c:pt>
                <c:pt idx="9937">
                  <c:v>503.18299999999999</c:v>
                </c:pt>
                <c:pt idx="9938">
                  <c:v>503.13799999999998</c:v>
                </c:pt>
                <c:pt idx="9939">
                  <c:v>503.09199999999998</c:v>
                </c:pt>
                <c:pt idx="9940">
                  <c:v>503.04700000000003</c:v>
                </c:pt>
                <c:pt idx="9941">
                  <c:v>503.00200000000001</c:v>
                </c:pt>
                <c:pt idx="9942">
                  <c:v>502.95699999999999</c:v>
                </c:pt>
                <c:pt idx="9943">
                  <c:v>502.911</c:v>
                </c:pt>
                <c:pt idx="9944">
                  <c:v>502.86599999999999</c:v>
                </c:pt>
                <c:pt idx="9945">
                  <c:v>502.82</c:v>
                </c:pt>
                <c:pt idx="9946">
                  <c:v>502.77499999999998</c:v>
                </c:pt>
                <c:pt idx="9947">
                  <c:v>502.72899999999998</c:v>
                </c:pt>
                <c:pt idx="9948">
                  <c:v>502.68400000000003</c:v>
                </c:pt>
                <c:pt idx="9949">
                  <c:v>502.63799999999998</c:v>
                </c:pt>
                <c:pt idx="9950">
                  <c:v>502.59300000000002</c:v>
                </c:pt>
                <c:pt idx="9951">
                  <c:v>502.54700000000003</c:v>
                </c:pt>
                <c:pt idx="9952">
                  <c:v>502.50099999999998</c:v>
                </c:pt>
                <c:pt idx="9953">
                  <c:v>502.45600000000002</c:v>
                </c:pt>
                <c:pt idx="9954">
                  <c:v>502.41</c:v>
                </c:pt>
                <c:pt idx="9955">
                  <c:v>502.36399999999998</c:v>
                </c:pt>
                <c:pt idx="9956">
                  <c:v>502.31799999999998</c:v>
                </c:pt>
                <c:pt idx="9957">
                  <c:v>502.27199999999999</c:v>
                </c:pt>
                <c:pt idx="9958">
                  <c:v>502.226</c:v>
                </c:pt>
                <c:pt idx="9959">
                  <c:v>502.18</c:v>
                </c:pt>
                <c:pt idx="9960">
                  <c:v>502.13400000000001</c:v>
                </c:pt>
                <c:pt idx="9961">
                  <c:v>502.08800000000002</c:v>
                </c:pt>
                <c:pt idx="9962">
                  <c:v>502.04199999999997</c:v>
                </c:pt>
                <c:pt idx="9963">
                  <c:v>501.99599999999998</c:v>
                </c:pt>
                <c:pt idx="9964">
                  <c:v>501.95</c:v>
                </c:pt>
                <c:pt idx="9965">
                  <c:v>501.904</c:v>
                </c:pt>
                <c:pt idx="9966">
                  <c:v>501.858</c:v>
                </c:pt>
                <c:pt idx="9967">
                  <c:v>501.81099999999998</c:v>
                </c:pt>
                <c:pt idx="9968">
                  <c:v>501.76499999999999</c:v>
                </c:pt>
                <c:pt idx="9969">
                  <c:v>501.71899999999999</c:v>
                </c:pt>
                <c:pt idx="9970">
                  <c:v>501.67200000000003</c:v>
                </c:pt>
                <c:pt idx="9971">
                  <c:v>501.62599999999998</c:v>
                </c:pt>
                <c:pt idx="9972">
                  <c:v>501.57900000000001</c:v>
                </c:pt>
                <c:pt idx="9973">
                  <c:v>501.53300000000002</c:v>
                </c:pt>
                <c:pt idx="9974">
                  <c:v>501.48599999999999</c:v>
                </c:pt>
                <c:pt idx="9975">
                  <c:v>501.44</c:v>
                </c:pt>
                <c:pt idx="9976">
                  <c:v>501.39299999999997</c:v>
                </c:pt>
                <c:pt idx="9977">
                  <c:v>501.346</c:v>
                </c:pt>
                <c:pt idx="9978">
                  <c:v>501.3</c:v>
                </c:pt>
                <c:pt idx="9979">
                  <c:v>501.25299999999999</c:v>
                </c:pt>
                <c:pt idx="9980">
                  <c:v>501.20600000000002</c:v>
                </c:pt>
                <c:pt idx="9981">
                  <c:v>501.15899999999999</c:v>
                </c:pt>
                <c:pt idx="9982">
                  <c:v>501.11200000000002</c:v>
                </c:pt>
                <c:pt idx="9983">
                  <c:v>501.065</c:v>
                </c:pt>
                <c:pt idx="9984">
                  <c:v>501.01799999999997</c:v>
                </c:pt>
                <c:pt idx="9985">
                  <c:v>500.971</c:v>
                </c:pt>
                <c:pt idx="9986">
                  <c:v>500.92500000000001</c:v>
                </c:pt>
                <c:pt idx="9987">
                  <c:v>500.87799999999999</c:v>
                </c:pt>
                <c:pt idx="9988">
                  <c:v>500.83</c:v>
                </c:pt>
                <c:pt idx="9989">
                  <c:v>500.78300000000002</c:v>
                </c:pt>
                <c:pt idx="9990">
                  <c:v>500.73599999999999</c:v>
                </c:pt>
                <c:pt idx="9991">
                  <c:v>500.68900000000002</c:v>
                </c:pt>
                <c:pt idx="9992">
                  <c:v>500.642</c:v>
                </c:pt>
                <c:pt idx="9993">
                  <c:v>500.59399999999999</c:v>
                </c:pt>
                <c:pt idx="9994">
                  <c:v>500.54700000000003</c:v>
                </c:pt>
                <c:pt idx="9995">
                  <c:v>500.5</c:v>
                </c:pt>
                <c:pt idx="9996">
                  <c:v>500.452</c:v>
                </c:pt>
                <c:pt idx="9997">
                  <c:v>500.40499999999997</c:v>
                </c:pt>
                <c:pt idx="9998">
                  <c:v>500.35700000000003</c:v>
                </c:pt>
                <c:pt idx="9999">
                  <c:v>500.31</c:v>
                </c:pt>
                <c:pt idx="10000">
                  <c:v>500.262</c:v>
                </c:pt>
                <c:pt idx="10001">
                  <c:v>500</c:v>
                </c:pt>
                <c:pt idx="10002">
                  <c:v>499.952</c:v>
                </c:pt>
                <c:pt idx="10003">
                  <c:v>499.904</c:v>
                </c:pt>
                <c:pt idx="10004">
                  <c:v>499.85599999999999</c:v>
                </c:pt>
                <c:pt idx="10005">
                  <c:v>499.80900000000003</c:v>
                </c:pt>
                <c:pt idx="10006">
                  <c:v>499.76100000000002</c:v>
                </c:pt>
                <c:pt idx="10007">
                  <c:v>499.71300000000002</c:v>
                </c:pt>
                <c:pt idx="10008">
                  <c:v>499.66399999999999</c:v>
                </c:pt>
                <c:pt idx="10009">
                  <c:v>499.61599999999999</c:v>
                </c:pt>
                <c:pt idx="10010">
                  <c:v>499.56799999999998</c:v>
                </c:pt>
                <c:pt idx="10011">
                  <c:v>499.52</c:v>
                </c:pt>
                <c:pt idx="10012">
                  <c:v>499.47199999999998</c:v>
                </c:pt>
                <c:pt idx="10013">
                  <c:v>499.42399999999998</c:v>
                </c:pt>
                <c:pt idx="10014">
                  <c:v>499.375</c:v>
                </c:pt>
                <c:pt idx="10015">
                  <c:v>499.327</c:v>
                </c:pt>
                <c:pt idx="10016">
                  <c:v>499.279</c:v>
                </c:pt>
                <c:pt idx="10017">
                  <c:v>499.23</c:v>
                </c:pt>
                <c:pt idx="10018">
                  <c:v>499.18200000000002</c:v>
                </c:pt>
                <c:pt idx="10019">
                  <c:v>499.13299999999998</c:v>
                </c:pt>
                <c:pt idx="10020">
                  <c:v>499.08499999999998</c:v>
                </c:pt>
                <c:pt idx="10021">
                  <c:v>499.036</c:v>
                </c:pt>
                <c:pt idx="10022">
                  <c:v>498.988</c:v>
                </c:pt>
                <c:pt idx="10023">
                  <c:v>498.93900000000002</c:v>
                </c:pt>
                <c:pt idx="10024">
                  <c:v>498.89</c:v>
                </c:pt>
                <c:pt idx="10025">
                  <c:v>498.84199999999998</c:v>
                </c:pt>
                <c:pt idx="10026">
                  <c:v>498.79300000000001</c:v>
                </c:pt>
                <c:pt idx="10027">
                  <c:v>498.74400000000003</c:v>
                </c:pt>
                <c:pt idx="10028">
                  <c:v>498.69499999999999</c:v>
                </c:pt>
                <c:pt idx="10029">
                  <c:v>498.64699999999999</c:v>
                </c:pt>
                <c:pt idx="10030">
                  <c:v>498.59800000000001</c:v>
                </c:pt>
                <c:pt idx="10031">
                  <c:v>498.54899999999998</c:v>
                </c:pt>
                <c:pt idx="10032">
                  <c:v>498.5</c:v>
                </c:pt>
                <c:pt idx="10033">
                  <c:v>498.45100000000002</c:v>
                </c:pt>
                <c:pt idx="10034">
                  <c:v>498.40199999999999</c:v>
                </c:pt>
                <c:pt idx="10035">
                  <c:v>498.35300000000001</c:v>
                </c:pt>
                <c:pt idx="10036">
                  <c:v>498.303</c:v>
                </c:pt>
                <c:pt idx="10037">
                  <c:v>498.25400000000002</c:v>
                </c:pt>
                <c:pt idx="10038">
                  <c:v>498.20499999999998</c:v>
                </c:pt>
                <c:pt idx="10039">
                  <c:v>498.15600000000001</c:v>
                </c:pt>
                <c:pt idx="10040">
                  <c:v>498.10700000000003</c:v>
                </c:pt>
                <c:pt idx="10041">
                  <c:v>498.05700000000002</c:v>
                </c:pt>
                <c:pt idx="10042">
                  <c:v>498.00799999999998</c:v>
                </c:pt>
                <c:pt idx="10043">
                  <c:v>497.95800000000003</c:v>
                </c:pt>
                <c:pt idx="10044">
                  <c:v>497.90899999999999</c:v>
                </c:pt>
                <c:pt idx="10045">
                  <c:v>497.86</c:v>
                </c:pt>
                <c:pt idx="10046">
                  <c:v>497.81</c:v>
                </c:pt>
                <c:pt idx="10047">
                  <c:v>497.76</c:v>
                </c:pt>
                <c:pt idx="10048">
                  <c:v>497.71100000000001</c:v>
                </c:pt>
                <c:pt idx="10049">
                  <c:v>497.661</c:v>
                </c:pt>
                <c:pt idx="10050">
                  <c:v>497.61200000000002</c:v>
                </c:pt>
                <c:pt idx="10051">
                  <c:v>497.56200000000001</c:v>
                </c:pt>
                <c:pt idx="10052">
                  <c:v>497.512</c:v>
                </c:pt>
                <c:pt idx="10053">
                  <c:v>497.46199999999999</c:v>
                </c:pt>
                <c:pt idx="10054">
                  <c:v>497.41300000000001</c:v>
                </c:pt>
                <c:pt idx="10055">
                  <c:v>497.363</c:v>
                </c:pt>
                <c:pt idx="10056">
                  <c:v>497.31299999999999</c:v>
                </c:pt>
                <c:pt idx="10057">
                  <c:v>497.26299999999998</c:v>
                </c:pt>
                <c:pt idx="10058">
                  <c:v>497.21300000000002</c:v>
                </c:pt>
                <c:pt idx="10059">
                  <c:v>497.16300000000001</c:v>
                </c:pt>
                <c:pt idx="10060">
                  <c:v>497.113</c:v>
                </c:pt>
                <c:pt idx="10061">
                  <c:v>497.06299999999999</c:v>
                </c:pt>
                <c:pt idx="10062">
                  <c:v>497.01299999999998</c:v>
                </c:pt>
                <c:pt idx="10063">
                  <c:v>496.96199999999999</c:v>
                </c:pt>
                <c:pt idx="10064">
                  <c:v>496.91199999999998</c:v>
                </c:pt>
                <c:pt idx="10065">
                  <c:v>496.86200000000002</c:v>
                </c:pt>
                <c:pt idx="10066">
                  <c:v>496.81200000000001</c:v>
                </c:pt>
                <c:pt idx="10067">
                  <c:v>496.76100000000002</c:v>
                </c:pt>
                <c:pt idx="10068">
                  <c:v>496.71100000000001</c:v>
                </c:pt>
                <c:pt idx="10069">
                  <c:v>496.661</c:v>
                </c:pt>
                <c:pt idx="10070">
                  <c:v>496.61</c:v>
                </c:pt>
                <c:pt idx="10071">
                  <c:v>496.56</c:v>
                </c:pt>
                <c:pt idx="10072">
                  <c:v>496.50900000000001</c:v>
                </c:pt>
                <c:pt idx="10073">
                  <c:v>496.459</c:v>
                </c:pt>
                <c:pt idx="10074">
                  <c:v>496.40800000000002</c:v>
                </c:pt>
                <c:pt idx="10075">
                  <c:v>496.35700000000003</c:v>
                </c:pt>
                <c:pt idx="10076">
                  <c:v>496.30700000000002</c:v>
                </c:pt>
                <c:pt idx="10077">
                  <c:v>496.25599999999997</c:v>
                </c:pt>
                <c:pt idx="10078">
                  <c:v>496.20499999999998</c:v>
                </c:pt>
                <c:pt idx="10079">
                  <c:v>496.154</c:v>
                </c:pt>
                <c:pt idx="10080">
                  <c:v>496.10399999999998</c:v>
                </c:pt>
                <c:pt idx="10081">
                  <c:v>496.053</c:v>
                </c:pt>
                <c:pt idx="10082">
                  <c:v>496.00200000000001</c:v>
                </c:pt>
                <c:pt idx="10083">
                  <c:v>495.95100000000002</c:v>
                </c:pt>
                <c:pt idx="10084">
                  <c:v>495.9</c:v>
                </c:pt>
                <c:pt idx="10085">
                  <c:v>495.84899999999999</c:v>
                </c:pt>
                <c:pt idx="10086">
                  <c:v>495.798</c:v>
                </c:pt>
                <c:pt idx="10087">
                  <c:v>495.74700000000001</c:v>
                </c:pt>
                <c:pt idx="10088">
                  <c:v>495.69600000000003</c:v>
                </c:pt>
                <c:pt idx="10089">
                  <c:v>495.64499999999998</c:v>
                </c:pt>
                <c:pt idx="10090">
                  <c:v>495.59300000000002</c:v>
                </c:pt>
                <c:pt idx="10091">
                  <c:v>495.54199999999997</c:v>
                </c:pt>
                <c:pt idx="10092">
                  <c:v>495.49099999999999</c:v>
                </c:pt>
                <c:pt idx="10093">
                  <c:v>495.44</c:v>
                </c:pt>
                <c:pt idx="10094">
                  <c:v>495.38799999999998</c:v>
                </c:pt>
                <c:pt idx="10095">
                  <c:v>495.33699999999999</c:v>
                </c:pt>
                <c:pt idx="10096">
                  <c:v>495.28500000000003</c:v>
                </c:pt>
                <c:pt idx="10097">
                  <c:v>495.23399999999998</c:v>
                </c:pt>
                <c:pt idx="10098">
                  <c:v>495.18200000000002</c:v>
                </c:pt>
                <c:pt idx="10099">
                  <c:v>495.13099999999997</c:v>
                </c:pt>
                <c:pt idx="10100">
                  <c:v>495.07900000000001</c:v>
                </c:pt>
                <c:pt idx="10101">
                  <c:v>495.02800000000002</c:v>
                </c:pt>
                <c:pt idx="10102">
                  <c:v>494.976</c:v>
                </c:pt>
                <c:pt idx="10103">
                  <c:v>494.92399999999998</c:v>
                </c:pt>
                <c:pt idx="10104">
                  <c:v>494.87299999999999</c:v>
                </c:pt>
                <c:pt idx="10105">
                  <c:v>494.82100000000003</c:v>
                </c:pt>
                <c:pt idx="10106">
                  <c:v>494.76900000000001</c:v>
                </c:pt>
                <c:pt idx="10107">
                  <c:v>494.71699999999998</c:v>
                </c:pt>
                <c:pt idx="10108">
                  <c:v>494.66500000000002</c:v>
                </c:pt>
                <c:pt idx="10109">
                  <c:v>494.613</c:v>
                </c:pt>
                <c:pt idx="10110">
                  <c:v>494.56099999999998</c:v>
                </c:pt>
                <c:pt idx="10111">
                  <c:v>494.50900000000001</c:v>
                </c:pt>
                <c:pt idx="10112">
                  <c:v>494.45699999999999</c:v>
                </c:pt>
                <c:pt idx="10113">
                  <c:v>494.40499999999997</c:v>
                </c:pt>
                <c:pt idx="10114">
                  <c:v>494.35300000000001</c:v>
                </c:pt>
                <c:pt idx="10115">
                  <c:v>494.30099999999999</c:v>
                </c:pt>
                <c:pt idx="10116">
                  <c:v>494.24900000000002</c:v>
                </c:pt>
                <c:pt idx="10117">
                  <c:v>494.197</c:v>
                </c:pt>
                <c:pt idx="10118">
                  <c:v>494.14400000000001</c:v>
                </c:pt>
                <c:pt idx="10119">
                  <c:v>494.09199999999998</c:v>
                </c:pt>
                <c:pt idx="10120">
                  <c:v>494.04</c:v>
                </c:pt>
                <c:pt idx="10121">
                  <c:v>493.98700000000002</c:v>
                </c:pt>
                <c:pt idx="10122">
                  <c:v>493.935</c:v>
                </c:pt>
                <c:pt idx="10123">
                  <c:v>493.88200000000001</c:v>
                </c:pt>
                <c:pt idx="10124">
                  <c:v>493.83</c:v>
                </c:pt>
                <c:pt idx="10125">
                  <c:v>493.77699999999999</c:v>
                </c:pt>
                <c:pt idx="10126">
                  <c:v>493.72500000000002</c:v>
                </c:pt>
                <c:pt idx="10127">
                  <c:v>493.67200000000003</c:v>
                </c:pt>
                <c:pt idx="10128">
                  <c:v>493.62</c:v>
                </c:pt>
                <c:pt idx="10129">
                  <c:v>493.56700000000001</c:v>
                </c:pt>
                <c:pt idx="10130">
                  <c:v>493.51400000000001</c:v>
                </c:pt>
                <c:pt idx="10131">
                  <c:v>493.46100000000001</c:v>
                </c:pt>
                <c:pt idx="10132">
                  <c:v>493.40899999999999</c:v>
                </c:pt>
                <c:pt idx="10133">
                  <c:v>493.35599999999999</c:v>
                </c:pt>
                <c:pt idx="10134">
                  <c:v>493.303</c:v>
                </c:pt>
                <c:pt idx="10135">
                  <c:v>493.25</c:v>
                </c:pt>
                <c:pt idx="10136">
                  <c:v>493.197</c:v>
                </c:pt>
                <c:pt idx="10137">
                  <c:v>493.14400000000001</c:v>
                </c:pt>
                <c:pt idx="10138">
                  <c:v>493.09100000000001</c:v>
                </c:pt>
                <c:pt idx="10139">
                  <c:v>493.03800000000001</c:v>
                </c:pt>
                <c:pt idx="10140">
                  <c:v>492.98500000000001</c:v>
                </c:pt>
                <c:pt idx="10141">
                  <c:v>492.93200000000002</c:v>
                </c:pt>
                <c:pt idx="10142">
                  <c:v>492.87900000000002</c:v>
                </c:pt>
                <c:pt idx="10143">
                  <c:v>492.82499999999999</c:v>
                </c:pt>
                <c:pt idx="10144">
                  <c:v>492.77199999999999</c:v>
                </c:pt>
                <c:pt idx="10145">
                  <c:v>492.71899999999999</c:v>
                </c:pt>
                <c:pt idx="10146">
                  <c:v>492.666</c:v>
                </c:pt>
                <c:pt idx="10147">
                  <c:v>492.61200000000002</c:v>
                </c:pt>
                <c:pt idx="10148">
                  <c:v>492.55900000000003</c:v>
                </c:pt>
                <c:pt idx="10149">
                  <c:v>492.505</c:v>
                </c:pt>
                <c:pt idx="10150">
                  <c:v>492.452</c:v>
                </c:pt>
                <c:pt idx="10151">
                  <c:v>492.39800000000002</c:v>
                </c:pt>
                <c:pt idx="10152">
                  <c:v>492.34500000000003</c:v>
                </c:pt>
                <c:pt idx="10153">
                  <c:v>492.291</c:v>
                </c:pt>
                <c:pt idx="10154">
                  <c:v>492.238</c:v>
                </c:pt>
                <c:pt idx="10155">
                  <c:v>492.18400000000003</c:v>
                </c:pt>
                <c:pt idx="10156">
                  <c:v>492.13</c:v>
                </c:pt>
                <c:pt idx="10157">
                  <c:v>492.077</c:v>
                </c:pt>
                <c:pt idx="10158">
                  <c:v>492.02300000000002</c:v>
                </c:pt>
                <c:pt idx="10159">
                  <c:v>491.96899999999999</c:v>
                </c:pt>
                <c:pt idx="10160">
                  <c:v>491.91500000000002</c:v>
                </c:pt>
                <c:pt idx="10161">
                  <c:v>491.86099999999999</c:v>
                </c:pt>
                <c:pt idx="10162">
                  <c:v>491.80700000000002</c:v>
                </c:pt>
                <c:pt idx="10163">
                  <c:v>491.75299999999999</c:v>
                </c:pt>
                <c:pt idx="10164">
                  <c:v>491.69900000000001</c:v>
                </c:pt>
                <c:pt idx="10165">
                  <c:v>491.64499999999998</c:v>
                </c:pt>
                <c:pt idx="10166">
                  <c:v>491.59100000000001</c:v>
                </c:pt>
                <c:pt idx="10167">
                  <c:v>491.53699999999998</c:v>
                </c:pt>
                <c:pt idx="10168">
                  <c:v>491.483</c:v>
                </c:pt>
                <c:pt idx="10169">
                  <c:v>491.42899999999997</c:v>
                </c:pt>
                <c:pt idx="10170">
                  <c:v>491.375</c:v>
                </c:pt>
                <c:pt idx="10171">
                  <c:v>491.32</c:v>
                </c:pt>
                <c:pt idx="10172">
                  <c:v>491.26600000000002</c:v>
                </c:pt>
                <c:pt idx="10173">
                  <c:v>491.21199999999999</c:v>
                </c:pt>
                <c:pt idx="10174">
                  <c:v>491.15699999999998</c:v>
                </c:pt>
                <c:pt idx="10175">
                  <c:v>491.10300000000001</c:v>
                </c:pt>
                <c:pt idx="10176">
                  <c:v>491.04899999999998</c:v>
                </c:pt>
                <c:pt idx="10177">
                  <c:v>490.99400000000003</c:v>
                </c:pt>
                <c:pt idx="10178">
                  <c:v>490.94</c:v>
                </c:pt>
                <c:pt idx="10179">
                  <c:v>490.88499999999999</c:v>
                </c:pt>
                <c:pt idx="10180">
                  <c:v>490.83</c:v>
                </c:pt>
                <c:pt idx="10181">
                  <c:v>490.77600000000001</c:v>
                </c:pt>
                <c:pt idx="10182">
                  <c:v>490.721</c:v>
                </c:pt>
                <c:pt idx="10183">
                  <c:v>490.666</c:v>
                </c:pt>
                <c:pt idx="10184">
                  <c:v>490.61200000000002</c:v>
                </c:pt>
                <c:pt idx="10185">
                  <c:v>490.55700000000002</c:v>
                </c:pt>
                <c:pt idx="10186">
                  <c:v>490.50200000000001</c:v>
                </c:pt>
                <c:pt idx="10187">
                  <c:v>490.447</c:v>
                </c:pt>
                <c:pt idx="10188">
                  <c:v>490.392</c:v>
                </c:pt>
                <c:pt idx="10189">
                  <c:v>490.33699999999999</c:v>
                </c:pt>
                <c:pt idx="10190">
                  <c:v>490.28199999999998</c:v>
                </c:pt>
                <c:pt idx="10191">
                  <c:v>490.22699999999998</c:v>
                </c:pt>
                <c:pt idx="10192">
                  <c:v>490.17200000000003</c:v>
                </c:pt>
                <c:pt idx="10193">
                  <c:v>490.11700000000002</c:v>
                </c:pt>
                <c:pt idx="10194">
                  <c:v>490.06200000000001</c:v>
                </c:pt>
                <c:pt idx="10195">
                  <c:v>490.00700000000001</c:v>
                </c:pt>
                <c:pt idx="10196">
                  <c:v>489.952</c:v>
                </c:pt>
                <c:pt idx="10197">
                  <c:v>489.89699999999999</c:v>
                </c:pt>
                <c:pt idx="10198">
                  <c:v>489.84100000000001</c:v>
                </c:pt>
                <c:pt idx="10199">
                  <c:v>489.786</c:v>
                </c:pt>
                <c:pt idx="10200">
                  <c:v>489.73099999999999</c:v>
                </c:pt>
                <c:pt idx="10201">
                  <c:v>489.67500000000001</c:v>
                </c:pt>
                <c:pt idx="10202">
                  <c:v>489.62</c:v>
                </c:pt>
                <c:pt idx="10203">
                  <c:v>489.565</c:v>
                </c:pt>
                <c:pt idx="10204">
                  <c:v>489.50900000000001</c:v>
                </c:pt>
                <c:pt idx="10205">
                  <c:v>489.45400000000001</c:v>
                </c:pt>
                <c:pt idx="10206">
                  <c:v>489.39800000000002</c:v>
                </c:pt>
                <c:pt idx="10207">
                  <c:v>489.34199999999998</c:v>
                </c:pt>
                <c:pt idx="10208">
                  <c:v>489.28699999999998</c:v>
                </c:pt>
                <c:pt idx="10209">
                  <c:v>489.23099999999999</c:v>
                </c:pt>
                <c:pt idx="10210">
                  <c:v>489.17500000000001</c:v>
                </c:pt>
                <c:pt idx="10211">
                  <c:v>489.12</c:v>
                </c:pt>
                <c:pt idx="10212">
                  <c:v>489.06400000000002</c:v>
                </c:pt>
                <c:pt idx="10213">
                  <c:v>489.00799999999998</c:v>
                </c:pt>
                <c:pt idx="10214">
                  <c:v>488.952</c:v>
                </c:pt>
                <c:pt idx="10215">
                  <c:v>488.89600000000002</c:v>
                </c:pt>
                <c:pt idx="10216">
                  <c:v>488.84</c:v>
                </c:pt>
                <c:pt idx="10217">
                  <c:v>488.78399999999999</c:v>
                </c:pt>
                <c:pt idx="10218">
                  <c:v>488.72800000000001</c:v>
                </c:pt>
                <c:pt idx="10219">
                  <c:v>488.67200000000003</c:v>
                </c:pt>
                <c:pt idx="10220">
                  <c:v>488.61599999999999</c:v>
                </c:pt>
                <c:pt idx="10221">
                  <c:v>488.56</c:v>
                </c:pt>
                <c:pt idx="10222">
                  <c:v>488.50400000000002</c:v>
                </c:pt>
                <c:pt idx="10223">
                  <c:v>488.44799999999998</c:v>
                </c:pt>
                <c:pt idx="10224">
                  <c:v>488.392</c:v>
                </c:pt>
                <c:pt idx="10225">
                  <c:v>488.33499999999998</c:v>
                </c:pt>
                <c:pt idx="10226">
                  <c:v>488.279</c:v>
                </c:pt>
                <c:pt idx="10227">
                  <c:v>488.22300000000001</c:v>
                </c:pt>
                <c:pt idx="10228">
                  <c:v>488.166</c:v>
                </c:pt>
                <c:pt idx="10229">
                  <c:v>488.11</c:v>
                </c:pt>
                <c:pt idx="10230">
                  <c:v>488.05399999999997</c:v>
                </c:pt>
                <c:pt idx="10231">
                  <c:v>487.99700000000001</c:v>
                </c:pt>
                <c:pt idx="10232">
                  <c:v>487.94099999999997</c:v>
                </c:pt>
                <c:pt idx="10233">
                  <c:v>487.88400000000001</c:v>
                </c:pt>
                <c:pt idx="10234">
                  <c:v>487.827</c:v>
                </c:pt>
                <c:pt idx="10235">
                  <c:v>487.77100000000002</c:v>
                </c:pt>
                <c:pt idx="10236">
                  <c:v>487.714</c:v>
                </c:pt>
                <c:pt idx="10237">
                  <c:v>487.65699999999998</c:v>
                </c:pt>
                <c:pt idx="10238">
                  <c:v>487.601</c:v>
                </c:pt>
                <c:pt idx="10239">
                  <c:v>487.54399999999998</c:v>
                </c:pt>
                <c:pt idx="10240">
                  <c:v>487.48700000000002</c:v>
                </c:pt>
                <c:pt idx="10241">
                  <c:v>487.43</c:v>
                </c:pt>
                <c:pt idx="10242">
                  <c:v>487.37299999999999</c:v>
                </c:pt>
                <c:pt idx="10243">
                  <c:v>487.31599999999997</c:v>
                </c:pt>
                <c:pt idx="10244">
                  <c:v>487.25900000000001</c:v>
                </c:pt>
                <c:pt idx="10245">
                  <c:v>487.202</c:v>
                </c:pt>
                <c:pt idx="10246">
                  <c:v>487.14499999999998</c:v>
                </c:pt>
                <c:pt idx="10247">
                  <c:v>487.08800000000002</c:v>
                </c:pt>
                <c:pt idx="10248">
                  <c:v>487.03100000000001</c:v>
                </c:pt>
                <c:pt idx="10249">
                  <c:v>486.97399999999999</c:v>
                </c:pt>
                <c:pt idx="10250">
                  <c:v>486.91699999999997</c:v>
                </c:pt>
                <c:pt idx="10251">
                  <c:v>486.86</c:v>
                </c:pt>
                <c:pt idx="10252">
                  <c:v>486.80200000000002</c:v>
                </c:pt>
                <c:pt idx="10253">
                  <c:v>486.745</c:v>
                </c:pt>
                <c:pt idx="10254">
                  <c:v>486.68799999999999</c:v>
                </c:pt>
                <c:pt idx="10255">
                  <c:v>486.63</c:v>
                </c:pt>
                <c:pt idx="10256">
                  <c:v>486.57299999999998</c:v>
                </c:pt>
                <c:pt idx="10257">
                  <c:v>486.51600000000002</c:v>
                </c:pt>
                <c:pt idx="10258">
                  <c:v>486.45800000000003</c:v>
                </c:pt>
                <c:pt idx="10259">
                  <c:v>486.40100000000001</c:v>
                </c:pt>
                <c:pt idx="10260">
                  <c:v>486.34300000000002</c:v>
                </c:pt>
                <c:pt idx="10261">
                  <c:v>486.286</c:v>
                </c:pt>
                <c:pt idx="10262">
                  <c:v>486.22800000000001</c:v>
                </c:pt>
                <c:pt idx="10263">
                  <c:v>486.17</c:v>
                </c:pt>
                <c:pt idx="10264">
                  <c:v>486.113</c:v>
                </c:pt>
                <c:pt idx="10265">
                  <c:v>486.05500000000001</c:v>
                </c:pt>
                <c:pt idx="10266">
                  <c:v>485.99700000000001</c:v>
                </c:pt>
                <c:pt idx="10267">
                  <c:v>485.93900000000002</c:v>
                </c:pt>
                <c:pt idx="10268">
                  <c:v>485.88099999999997</c:v>
                </c:pt>
                <c:pt idx="10269">
                  <c:v>485.82400000000001</c:v>
                </c:pt>
                <c:pt idx="10270">
                  <c:v>485.76600000000002</c:v>
                </c:pt>
                <c:pt idx="10271">
                  <c:v>485.70800000000003</c:v>
                </c:pt>
                <c:pt idx="10272">
                  <c:v>485.65</c:v>
                </c:pt>
                <c:pt idx="10273">
                  <c:v>485.59199999999998</c:v>
                </c:pt>
                <c:pt idx="10274">
                  <c:v>485.53399999999999</c:v>
                </c:pt>
                <c:pt idx="10275">
                  <c:v>485.476</c:v>
                </c:pt>
                <c:pt idx="10276">
                  <c:v>485.41699999999997</c:v>
                </c:pt>
                <c:pt idx="10277">
                  <c:v>485.35899999999998</c:v>
                </c:pt>
                <c:pt idx="10278">
                  <c:v>485.30099999999999</c:v>
                </c:pt>
                <c:pt idx="10279">
                  <c:v>485.24299999999999</c:v>
                </c:pt>
                <c:pt idx="10280">
                  <c:v>485.185</c:v>
                </c:pt>
                <c:pt idx="10281">
                  <c:v>485.12599999999998</c:v>
                </c:pt>
                <c:pt idx="10282">
                  <c:v>485.06799999999998</c:v>
                </c:pt>
                <c:pt idx="10283">
                  <c:v>485.01</c:v>
                </c:pt>
                <c:pt idx="10284">
                  <c:v>484.95100000000002</c:v>
                </c:pt>
                <c:pt idx="10285">
                  <c:v>484.89299999999997</c:v>
                </c:pt>
                <c:pt idx="10286">
                  <c:v>484.834</c:v>
                </c:pt>
                <c:pt idx="10287">
                  <c:v>484.77600000000001</c:v>
                </c:pt>
                <c:pt idx="10288">
                  <c:v>484.71699999999998</c:v>
                </c:pt>
                <c:pt idx="10289">
                  <c:v>484.65800000000002</c:v>
                </c:pt>
                <c:pt idx="10290">
                  <c:v>484.6</c:v>
                </c:pt>
                <c:pt idx="10291">
                  <c:v>484.541</c:v>
                </c:pt>
                <c:pt idx="10292">
                  <c:v>484.48200000000003</c:v>
                </c:pt>
                <c:pt idx="10293">
                  <c:v>484.42399999999998</c:v>
                </c:pt>
                <c:pt idx="10294">
                  <c:v>484.36500000000001</c:v>
                </c:pt>
                <c:pt idx="10295">
                  <c:v>484.30599999999998</c:v>
                </c:pt>
                <c:pt idx="10296">
                  <c:v>484.24700000000001</c:v>
                </c:pt>
                <c:pt idx="10297">
                  <c:v>484.18799999999999</c:v>
                </c:pt>
                <c:pt idx="10298">
                  <c:v>484.12900000000002</c:v>
                </c:pt>
                <c:pt idx="10299">
                  <c:v>484.07</c:v>
                </c:pt>
                <c:pt idx="10300">
                  <c:v>484.01100000000002</c:v>
                </c:pt>
                <c:pt idx="10301">
                  <c:v>483.952</c:v>
                </c:pt>
                <c:pt idx="10302">
                  <c:v>483.89299999999997</c:v>
                </c:pt>
                <c:pt idx="10303">
                  <c:v>483.834</c:v>
                </c:pt>
                <c:pt idx="10304">
                  <c:v>483.77499999999998</c:v>
                </c:pt>
                <c:pt idx="10305">
                  <c:v>483.71600000000001</c:v>
                </c:pt>
                <c:pt idx="10306">
                  <c:v>483.65699999999998</c:v>
                </c:pt>
                <c:pt idx="10307">
                  <c:v>483.59699999999998</c:v>
                </c:pt>
                <c:pt idx="10308">
                  <c:v>483.53800000000001</c:v>
                </c:pt>
                <c:pt idx="10309">
                  <c:v>483.47899999999998</c:v>
                </c:pt>
                <c:pt idx="10310">
                  <c:v>483.41899999999998</c:v>
                </c:pt>
                <c:pt idx="10311">
                  <c:v>483.36</c:v>
                </c:pt>
                <c:pt idx="10312">
                  <c:v>483.30099999999999</c:v>
                </c:pt>
                <c:pt idx="10313">
                  <c:v>483.24099999999999</c:v>
                </c:pt>
                <c:pt idx="10314">
                  <c:v>483.18200000000002</c:v>
                </c:pt>
                <c:pt idx="10315">
                  <c:v>483.12200000000001</c:v>
                </c:pt>
                <c:pt idx="10316">
                  <c:v>483.06299999999999</c:v>
                </c:pt>
                <c:pt idx="10317">
                  <c:v>483.00299999999999</c:v>
                </c:pt>
                <c:pt idx="10318">
                  <c:v>482.94299999999998</c:v>
                </c:pt>
                <c:pt idx="10319">
                  <c:v>482.88400000000001</c:v>
                </c:pt>
                <c:pt idx="10320">
                  <c:v>482.82400000000001</c:v>
                </c:pt>
                <c:pt idx="10321">
                  <c:v>482.76400000000001</c:v>
                </c:pt>
                <c:pt idx="10322">
                  <c:v>482.70400000000001</c:v>
                </c:pt>
                <c:pt idx="10323">
                  <c:v>482.64499999999998</c:v>
                </c:pt>
                <c:pt idx="10324">
                  <c:v>482.58499999999998</c:v>
                </c:pt>
                <c:pt idx="10325">
                  <c:v>482.52499999999998</c:v>
                </c:pt>
                <c:pt idx="10326">
                  <c:v>482.46499999999997</c:v>
                </c:pt>
                <c:pt idx="10327">
                  <c:v>482.40499999999997</c:v>
                </c:pt>
                <c:pt idx="10328">
                  <c:v>482.34500000000003</c:v>
                </c:pt>
                <c:pt idx="10329">
                  <c:v>482.28500000000003</c:v>
                </c:pt>
                <c:pt idx="10330">
                  <c:v>482.22500000000002</c:v>
                </c:pt>
                <c:pt idx="10331">
                  <c:v>482.16500000000002</c:v>
                </c:pt>
                <c:pt idx="10332">
                  <c:v>482.10399999999998</c:v>
                </c:pt>
                <c:pt idx="10333">
                  <c:v>482.04399999999998</c:v>
                </c:pt>
                <c:pt idx="10334">
                  <c:v>481.98399999999998</c:v>
                </c:pt>
                <c:pt idx="10335">
                  <c:v>481.92399999999998</c:v>
                </c:pt>
                <c:pt idx="10336">
                  <c:v>481.863</c:v>
                </c:pt>
                <c:pt idx="10337">
                  <c:v>481.803</c:v>
                </c:pt>
                <c:pt idx="10338">
                  <c:v>481.74299999999999</c:v>
                </c:pt>
                <c:pt idx="10339">
                  <c:v>481.68200000000002</c:v>
                </c:pt>
                <c:pt idx="10340">
                  <c:v>481.62200000000001</c:v>
                </c:pt>
                <c:pt idx="10341">
                  <c:v>481.56099999999998</c:v>
                </c:pt>
                <c:pt idx="10342">
                  <c:v>481.50099999999998</c:v>
                </c:pt>
                <c:pt idx="10343">
                  <c:v>481.44</c:v>
                </c:pt>
                <c:pt idx="10344">
                  <c:v>481.38</c:v>
                </c:pt>
                <c:pt idx="10345">
                  <c:v>481.31900000000002</c:v>
                </c:pt>
                <c:pt idx="10346">
                  <c:v>481.25900000000001</c:v>
                </c:pt>
                <c:pt idx="10347">
                  <c:v>481.19799999999998</c:v>
                </c:pt>
                <c:pt idx="10348">
                  <c:v>481.137</c:v>
                </c:pt>
                <c:pt idx="10349">
                  <c:v>481.07600000000002</c:v>
                </c:pt>
                <c:pt idx="10350">
                  <c:v>481.01600000000002</c:v>
                </c:pt>
                <c:pt idx="10351">
                  <c:v>480.95499999999998</c:v>
                </c:pt>
                <c:pt idx="10352">
                  <c:v>480.89400000000001</c:v>
                </c:pt>
                <c:pt idx="10353">
                  <c:v>480.83300000000003</c:v>
                </c:pt>
                <c:pt idx="10354">
                  <c:v>480.77199999999999</c:v>
                </c:pt>
                <c:pt idx="10355">
                  <c:v>480.71100000000001</c:v>
                </c:pt>
                <c:pt idx="10356">
                  <c:v>480.65</c:v>
                </c:pt>
                <c:pt idx="10357">
                  <c:v>480.589</c:v>
                </c:pt>
                <c:pt idx="10358">
                  <c:v>480.52800000000002</c:v>
                </c:pt>
                <c:pt idx="10359">
                  <c:v>480.46699999999998</c:v>
                </c:pt>
                <c:pt idx="10360">
                  <c:v>480.40600000000001</c:v>
                </c:pt>
                <c:pt idx="10361">
                  <c:v>480.34399999999999</c:v>
                </c:pt>
                <c:pt idx="10362">
                  <c:v>480.28300000000002</c:v>
                </c:pt>
                <c:pt idx="10363">
                  <c:v>480.22199999999998</c:v>
                </c:pt>
                <c:pt idx="10364">
                  <c:v>480.161</c:v>
                </c:pt>
                <c:pt idx="10365">
                  <c:v>480.09899999999999</c:v>
                </c:pt>
                <c:pt idx="10366">
                  <c:v>480.03800000000001</c:v>
                </c:pt>
                <c:pt idx="10367">
                  <c:v>479.97699999999998</c:v>
                </c:pt>
                <c:pt idx="10368">
                  <c:v>479.91500000000002</c:v>
                </c:pt>
                <c:pt idx="10369">
                  <c:v>479.85399999999998</c:v>
                </c:pt>
                <c:pt idx="10370">
                  <c:v>479.79199999999997</c:v>
                </c:pt>
                <c:pt idx="10371">
                  <c:v>479.73099999999999</c:v>
                </c:pt>
                <c:pt idx="10372">
                  <c:v>479.66899999999998</c:v>
                </c:pt>
                <c:pt idx="10373">
                  <c:v>479.60700000000003</c:v>
                </c:pt>
                <c:pt idx="10374">
                  <c:v>479.54599999999999</c:v>
                </c:pt>
                <c:pt idx="10375">
                  <c:v>479.48399999999998</c:v>
                </c:pt>
                <c:pt idx="10376">
                  <c:v>479.42200000000003</c:v>
                </c:pt>
                <c:pt idx="10377">
                  <c:v>479.36099999999999</c:v>
                </c:pt>
                <c:pt idx="10378">
                  <c:v>479.29899999999998</c:v>
                </c:pt>
                <c:pt idx="10379">
                  <c:v>479.23700000000002</c:v>
                </c:pt>
                <c:pt idx="10380">
                  <c:v>479.17500000000001</c:v>
                </c:pt>
                <c:pt idx="10381">
                  <c:v>479.113</c:v>
                </c:pt>
                <c:pt idx="10382">
                  <c:v>479.05099999999999</c:v>
                </c:pt>
                <c:pt idx="10383">
                  <c:v>478.98899999999998</c:v>
                </c:pt>
                <c:pt idx="10384">
                  <c:v>478.92700000000002</c:v>
                </c:pt>
                <c:pt idx="10385">
                  <c:v>478.86500000000001</c:v>
                </c:pt>
                <c:pt idx="10386">
                  <c:v>478.803</c:v>
                </c:pt>
                <c:pt idx="10387">
                  <c:v>478.74099999999999</c:v>
                </c:pt>
                <c:pt idx="10388">
                  <c:v>478.67899999999997</c:v>
                </c:pt>
                <c:pt idx="10389">
                  <c:v>478.61700000000002</c:v>
                </c:pt>
                <c:pt idx="10390">
                  <c:v>478.55500000000001</c:v>
                </c:pt>
                <c:pt idx="10391">
                  <c:v>478.49200000000002</c:v>
                </c:pt>
                <c:pt idx="10392">
                  <c:v>478.43</c:v>
                </c:pt>
                <c:pt idx="10393">
                  <c:v>478.36799999999999</c:v>
                </c:pt>
                <c:pt idx="10394">
                  <c:v>478.30500000000001</c:v>
                </c:pt>
                <c:pt idx="10395">
                  <c:v>478.24299999999999</c:v>
                </c:pt>
                <c:pt idx="10396">
                  <c:v>478.18099999999998</c:v>
                </c:pt>
                <c:pt idx="10397">
                  <c:v>478.11799999999999</c:v>
                </c:pt>
                <c:pt idx="10398">
                  <c:v>478.05599999999998</c:v>
                </c:pt>
                <c:pt idx="10399">
                  <c:v>477.99299999999999</c:v>
                </c:pt>
                <c:pt idx="10400">
                  <c:v>477.93</c:v>
                </c:pt>
                <c:pt idx="10401">
                  <c:v>477.86799999999999</c:v>
                </c:pt>
                <c:pt idx="10402">
                  <c:v>477.80500000000001</c:v>
                </c:pt>
                <c:pt idx="10403">
                  <c:v>477.74299999999999</c:v>
                </c:pt>
                <c:pt idx="10404">
                  <c:v>477.68</c:v>
                </c:pt>
                <c:pt idx="10405">
                  <c:v>477.61700000000002</c:v>
                </c:pt>
                <c:pt idx="10406">
                  <c:v>477.55399999999997</c:v>
                </c:pt>
                <c:pt idx="10407">
                  <c:v>477.49099999999999</c:v>
                </c:pt>
                <c:pt idx="10408">
                  <c:v>477.42899999999997</c:v>
                </c:pt>
                <c:pt idx="10409">
                  <c:v>477.36599999999999</c:v>
                </c:pt>
                <c:pt idx="10410">
                  <c:v>477.303</c:v>
                </c:pt>
                <c:pt idx="10411">
                  <c:v>477.24</c:v>
                </c:pt>
                <c:pt idx="10412">
                  <c:v>477.17700000000002</c:v>
                </c:pt>
                <c:pt idx="10413">
                  <c:v>477.11399999999998</c:v>
                </c:pt>
                <c:pt idx="10414">
                  <c:v>477.05099999999999</c:v>
                </c:pt>
                <c:pt idx="10415">
                  <c:v>476.988</c:v>
                </c:pt>
                <c:pt idx="10416">
                  <c:v>476.92399999999998</c:v>
                </c:pt>
                <c:pt idx="10417">
                  <c:v>476.86099999999999</c:v>
                </c:pt>
                <c:pt idx="10418">
                  <c:v>476.798</c:v>
                </c:pt>
                <c:pt idx="10419">
                  <c:v>476.73500000000001</c:v>
                </c:pt>
                <c:pt idx="10420">
                  <c:v>476.67200000000003</c:v>
                </c:pt>
                <c:pt idx="10421">
                  <c:v>476.608</c:v>
                </c:pt>
                <c:pt idx="10422">
                  <c:v>476.54500000000002</c:v>
                </c:pt>
                <c:pt idx="10423">
                  <c:v>476.48200000000003</c:v>
                </c:pt>
                <c:pt idx="10424">
                  <c:v>476.41800000000001</c:v>
                </c:pt>
                <c:pt idx="10425">
                  <c:v>476.35500000000002</c:v>
                </c:pt>
                <c:pt idx="10426">
                  <c:v>476.291</c:v>
                </c:pt>
                <c:pt idx="10427">
                  <c:v>476.22800000000001</c:v>
                </c:pt>
                <c:pt idx="10428">
                  <c:v>476.16399999999999</c:v>
                </c:pt>
                <c:pt idx="10429">
                  <c:v>476.101</c:v>
                </c:pt>
                <c:pt idx="10430">
                  <c:v>476.03699999999998</c:v>
                </c:pt>
                <c:pt idx="10431">
                  <c:v>475.97300000000001</c:v>
                </c:pt>
                <c:pt idx="10432">
                  <c:v>475.91</c:v>
                </c:pt>
                <c:pt idx="10433">
                  <c:v>475.846</c:v>
                </c:pt>
                <c:pt idx="10434">
                  <c:v>475.78199999999998</c:v>
                </c:pt>
                <c:pt idx="10435">
                  <c:v>475.71800000000002</c:v>
                </c:pt>
                <c:pt idx="10436">
                  <c:v>475.654</c:v>
                </c:pt>
                <c:pt idx="10437">
                  <c:v>475.59100000000001</c:v>
                </c:pt>
                <c:pt idx="10438">
                  <c:v>475.52699999999999</c:v>
                </c:pt>
                <c:pt idx="10439">
                  <c:v>475.46300000000002</c:v>
                </c:pt>
                <c:pt idx="10440">
                  <c:v>475.399</c:v>
                </c:pt>
                <c:pt idx="10441">
                  <c:v>475.33499999999998</c:v>
                </c:pt>
                <c:pt idx="10442">
                  <c:v>475.27100000000002</c:v>
                </c:pt>
                <c:pt idx="10443">
                  <c:v>475.20699999999999</c:v>
                </c:pt>
                <c:pt idx="10444">
                  <c:v>475.14299999999997</c:v>
                </c:pt>
                <c:pt idx="10445">
                  <c:v>475.07799999999997</c:v>
                </c:pt>
                <c:pt idx="10446">
                  <c:v>475.01400000000001</c:v>
                </c:pt>
                <c:pt idx="10447">
                  <c:v>474.95</c:v>
                </c:pt>
                <c:pt idx="10448">
                  <c:v>474.88600000000002</c:v>
                </c:pt>
                <c:pt idx="10449">
                  <c:v>474.82100000000003</c:v>
                </c:pt>
                <c:pt idx="10450">
                  <c:v>474.75700000000001</c:v>
                </c:pt>
                <c:pt idx="10451">
                  <c:v>474.69299999999998</c:v>
                </c:pt>
                <c:pt idx="10452">
                  <c:v>474.62799999999999</c:v>
                </c:pt>
                <c:pt idx="10453">
                  <c:v>474.56400000000002</c:v>
                </c:pt>
                <c:pt idx="10454">
                  <c:v>474.49900000000002</c:v>
                </c:pt>
                <c:pt idx="10455">
                  <c:v>474.435</c:v>
                </c:pt>
                <c:pt idx="10456">
                  <c:v>474.37</c:v>
                </c:pt>
                <c:pt idx="10457">
                  <c:v>474.30599999999998</c:v>
                </c:pt>
                <c:pt idx="10458">
                  <c:v>474.24099999999999</c:v>
                </c:pt>
                <c:pt idx="10459">
                  <c:v>474.17700000000002</c:v>
                </c:pt>
                <c:pt idx="10460">
                  <c:v>474.11200000000002</c:v>
                </c:pt>
                <c:pt idx="10461">
                  <c:v>474.04700000000003</c:v>
                </c:pt>
                <c:pt idx="10462">
                  <c:v>473.983</c:v>
                </c:pt>
                <c:pt idx="10463">
                  <c:v>473.91800000000001</c:v>
                </c:pt>
                <c:pt idx="10464">
                  <c:v>473.85300000000001</c:v>
                </c:pt>
                <c:pt idx="10465">
                  <c:v>473.78800000000001</c:v>
                </c:pt>
                <c:pt idx="10466">
                  <c:v>473.72300000000001</c:v>
                </c:pt>
                <c:pt idx="10467">
                  <c:v>473.65800000000002</c:v>
                </c:pt>
                <c:pt idx="10468">
                  <c:v>473.59300000000002</c:v>
                </c:pt>
                <c:pt idx="10469">
                  <c:v>473.52800000000002</c:v>
                </c:pt>
                <c:pt idx="10470">
                  <c:v>473.46300000000002</c:v>
                </c:pt>
                <c:pt idx="10471">
                  <c:v>473.39800000000002</c:v>
                </c:pt>
                <c:pt idx="10472">
                  <c:v>473.33300000000003</c:v>
                </c:pt>
                <c:pt idx="10473">
                  <c:v>473.26799999999997</c:v>
                </c:pt>
                <c:pt idx="10474">
                  <c:v>473.20299999999997</c:v>
                </c:pt>
                <c:pt idx="10475">
                  <c:v>473.13799999999998</c:v>
                </c:pt>
                <c:pt idx="10476">
                  <c:v>473.07299999999998</c:v>
                </c:pt>
                <c:pt idx="10477">
                  <c:v>473.00700000000001</c:v>
                </c:pt>
                <c:pt idx="10478">
                  <c:v>472.94200000000001</c:v>
                </c:pt>
                <c:pt idx="10479">
                  <c:v>472.87700000000001</c:v>
                </c:pt>
                <c:pt idx="10480">
                  <c:v>472.81099999999998</c:v>
                </c:pt>
                <c:pt idx="10481">
                  <c:v>472.74599999999998</c:v>
                </c:pt>
                <c:pt idx="10482">
                  <c:v>472.68</c:v>
                </c:pt>
                <c:pt idx="10483">
                  <c:v>472.61500000000001</c:v>
                </c:pt>
                <c:pt idx="10484">
                  <c:v>472.55</c:v>
                </c:pt>
                <c:pt idx="10485">
                  <c:v>472.48399999999998</c:v>
                </c:pt>
                <c:pt idx="10486">
                  <c:v>472.41800000000001</c:v>
                </c:pt>
                <c:pt idx="10487">
                  <c:v>472.35300000000001</c:v>
                </c:pt>
                <c:pt idx="10488">
                  <c:v>472.28699999999998</c:v>
                </c:pt>
                <c:pt idx="10489">
                  <c:v>472.221</c:v>
                </c:pt>
                <c:pt idx="10490">
                  <c:v>472.15600000000001</c:v>
                </c:pt>
                <c:pt idx="10491">
                  <c:v>472.09</c:v>
                </c:pt>
                <c:pt idx="10492">
                  <c:v>472.024</c:v>
                </c:pt>
                <c:pt idx="10493">
                  <c:v>471.95800000000003</c:v>
                </c:pt>
                <c:pt idx="10494">
                  <c:v>471.89299999999997</c:v>
                </c:pt>
                <c:pt idx="10495">
                  <c:v>471.827</c:v>
                </c:pt>
                <c:pt idx="10496">
                  <c:v>471.76100000000002</c:v>
                </c:pt>
                <c:pt idx="10497">
                  <c:v>471.69499999999999</c:v>
                </c:pt>
                <c:pt idx="10498">
                  <c:v>471.62900000000002</c:v>
                </c:pt>
                <c:pt idx="10499">
                  <c:v>471.56299999999999</c:v>
                </c:pt>
                <c:pt idx="10500">
                  <c:v>471.49700000000001</c:v>
                </c:pt>
                <c:pt idx="10501">
                  <c:v>471.43099999999998</c:v>
                </c:pt>
                <c:pt idx="10502">
                  <c:v>471.36500000000001</c:v>
                </c:pt>
                <c:pt idx="10503">
                  <c:v>471.298</c:v>
                </c:pt>
                <c:pt idx="10504">
                  <c:v>471.23200000000003</c:v>
                </c:pt>
                <c:pt idx="10505">
                  <c:v>471.166</c:v>
                </c:pt>
                <c:pt idx="10506">
                  <c:v>471.1</c:v>
                </c:pt>
                <c:pt idx="10507">
                  <c:v>471.03399999999999</c:v>
                </c:pt>
                <c:pt idx="10508">
                  <c:v>470.96699999999998</c:v>
                </c:pt>
                <c:pt idx="10509">
                  <c:v>470.90100000000001</c:v>
                </c:pt>
                <c:pt idx="10510">
                  <c:v>470.834</c:v>
                </c:pt>
                <c:pt idx="10511">
                  <c:v>470.76799999999997</c:v>
                </c:pt>
                <c:pt idx="10512">
                  <c:v>470.702</c:v>
                </c:pt>
                <c:pt idx="10513">
                  <c:v>470.63499999999999</c:v>
                </c:pt>
                <c:pt idx="10514">
                  <c:v>470.56900000000002</c:v>
                </c:pt>
                <c:pt idx="10515">
                  <c:v>470.50200000000001</c:v>
                </c:pt>
                <c:pt idx="10516">
                  <c:v>470.435</c:v>
                </c:pt>
                <c:pt idx="10517">
                  <c:v>470.36900000000003</c:v>
                </c:pt>
                <c:pt idx="10518">
                  <c:v>470.30200000000002</c:v>
                </c:pt>
                <c:pt idx="10519">
                  <c:v>470.23500000000001</c:v>
                </c:pt>
                <c:pt idx="10520">
                  <c:v>470.16899999999998</c:v>
                </c:pt>
                <c:pt idx="10521">
                  <c:v>470.10199999999998</c:v>
                </c:pt>
                <c:pt idx="10522">
                  <c:v>470.03500000000003</c:v>
                </c:pt>
                <c:pt idx="10523">
                  <c:v>469.96800000000002</c:v>
                </c:pt>
                <c:pt idx="10524">
                  <c:v>469.90100000000001</c:v>
                </c:pt>
                <c:pt idx="10525">
                  <c:v>469.834</c:v>
                </c:pt>
                <c:pt idx="10526">
                  <c:v>469.767</c:v>
                </c:pt>
                <c:pt idx="10527">
                  <c:v>469.70100000000002</c:v>
                </c:pt>
                <c:pt idx="10528">
                  <c:v>469.63299999999998</c:v>
                </c:pt>
                <c:pt idx="10529">
                  <c:v>469.56599999999997</c:v>
                </c:pt>
                <c:pt idx="10530">
                  <c:v>469.49900000000002</c:v>
                </c:pt>
                <c:pt idx="10531">
                  <c:v>469.43200000000002</c:v>
                </c:pt>
                <c:pt idx="10532">
                  <c:v>469.36500000000001</c:v>
                </c:pt>
                <c:pt idx="10533">
                  <c:v>469.298</c:v>
                </c:pt>
                <c:pt idx="10534">
                  <c:v>469.23099999999999</c:v>
                </c:pt>
                <c:pt idx="10535">
                  <c:v>469.16300000000001</c:v>
                </c:pt>
                <c:pt idx="10536">
                  <c:v>469.096</c:v>
                </c:pt>
                <c:pt idx="10537">
                  <c:v>469.029</c:v>
                </c:pt>
                <c:pt idx="10538">
                  <c:v>468.96199999999999</c:v>
                </c:pt>
                <c:pt idx="10539">
                  <c:v>468.89400000000001</c:v>
                </c:pt>
                <c:pt idx="10540">
                  <c:v>468.827</c:v>
                </c:pt>
                <c:pt idx="10541">
                  <c:v>468.75900000000001</c:v>
                </c:pt>
                <c:pt idx="10542">
                  <c:v>468.69200000000001</c:v>
                </c:pt>
                <c:pt idx="10543">
                  <c:v>468.62400000000002</c:v>
                </c:pt>
                <c:pt idx="10544">
                  <c:v>468.55700000000002</c:v>
                </c:pt>
                <c:pt idx="10545">
                  <c:v>468.48899999999998</c:v>
                </c:pt>
                <c:pt idx="10546">
                  <c:v>468.42099999999999</c:v>
                </c:pt>
                <c:pt idx="10547">
                  <c:v>468.35399999999998</c:v>
                </c:pt>
                <c:pt idx="10548">
                  <c:v>468.286</c:v>
                </c:pt>
                <c:pt idx="10549">
                  <c:v>468.21800000000002</c:v>
                </c:pt>
                <c:pt idx="10550">
                  <c:v>468.15100000000001</c:v>
                </c:pt>
                <c:pt idx="10551">
                  <c:v>468.08300000000003</c:v>
                </c:pt>
                <c:pt idx="10552">
                  <c:v>468.01499999999999</c:v>
                </c:pt>
                <c:pt idx="10553">
                  <c:v>467.947</c:v>
                </c:pt>
                <c:pt idx="10554">
                  <c:v>467.87900000000002</c:v>
                </c:pt>
                <c:pt idx="10555">
                  <c:v>467.81099999999998</c:v>
                </c:pt>
                <c:pt idx="10556">
                  <c:v>467.74299999999999</c:v>
                </c:pt>
                <c:pt idx="10557">
                  <c:v>467.67500000000001</c:v>
                </c:pt>
                <c:pt idx="10558">
                  <c:v>467.60700000000003</c:v>
                </c:pt>
                <c:pt idx="10559">
                  <c:v>467.53899999999999</c:v>
                </c:pt>
                <c:pt idx="10560">
                  <c:v>467.471</c:v>
                </c:pt>
                <c:pt idx="10561">
                  <c:v>467.40300000000002</c:v>
                </c:pt>
                <c:pt idx="10562">
                  <c:v>467.33499999999998</c:v>
                </c:pt>
                <c:pt idx="10563">
                  <c:v>467.267</c:v>
                </c:pt>
                <c:pt idx="10564">
                  <c:v>467.19900000000001</c:v>
                </c:pt>
                <c:pt idx="10565">
                  <c:v>467.13</c:v>
                </c:pt>
                <c:pt idx="10566">
                  <c:v>467.06200000000001</c:v>
                </c:pt>
                <c:pt idx="10567">
                  <c:v>466.99400000000003</c:v>
                </c:pt>
                <c:pt idx="10568">
                  <c:v>466.92500000000001</c:v>
                </c:pt>
                <c:pt idx="10569">
                  <c:v>466.85700000000003</c:v>
                </c:pt>
                <c:pt idx="10570">
                  <c:v>466.78800000000001</c:v>
                </c:pt>
                <c:pt idx="10571">
                  <c:v>466.72</c:v>
                </c:pt>
                <c:pt idx="10572">
                  <c:v>466.65100000000001</c:v>
                </c:pt>
                <c:pt idx="10573">
                  <c:v>466.58300000000003</c:v>
                </c:pt>
                <c:pt idx="10574">
                  <c:v>466.51400000000001</c:v>
                </c:pt>
                <c:pt idx="10575">
                  <c:v>466.44600000000003</c:v>
                </c:pt>
                <c:pt idx="10576">
                  <c:v>466.37700000000001</c:v>
                </c:pt>
                <c:pt idx="10577">
                  <c:v>466.30799999999999</c:v>
                </c:pt>
                <c:pt idx="10578">
                  <c:v>466.24</c:v>
                </c:pt>
                <c:pt idx="10579">
                  <c:v>466.17099999999999</c:v>
                </c:pt>
                <c:pt idx="10580">
                  <c:v>466.10199999999998</c:v>
                </c:pt>
                <c:pt idx="10581">
                  <c:v>466.03300000000002</c:v>
                </c:pt>
                <c:pt idx="10582">
                  <c:v>465.96499999999997</c:v>
                </c:pt>
                <c:pt idx="10583">
                  <c:v>465.89600000000002</c:v>
                </c:pt>
                <c:pt idx="10584">
                  <c:v>465.827</c:v>
                </c:pt>
                <c:pt idx="10585">
                  <c:v>465.75799999999998</c:v>
                </c:pt>
                <c:pt idx="10586">
                  <c:v>465.68900000000002</c:v>
                </c:pt>
                <c:pt idx="10587">
                  <c:v>465.62</c:v>
                </c:pt>
                <c:pt idx="10588">
                  <c:v>465.55099999999999</c:v>
                </c:pt>
                <c:pt idx="10589">
                  <c:v>465.48200000000003</c:v>
                </c:pt>
                <c:pt idx="10590">
                  <c:v>465.41300000000001</c:v>
                </c:pt>
                <c:pt idx="10591">
                  <c:v>465.34399999999999</c:v>
                </c:pt>
                <c:pt idx="10592">
                  <c:v>465.274</c:v>
                </c:pt>
                <c:pt idx="10593">
                  <c:v>465.20499999999998</c:v>
                </c:pt>
                <c:pt idx="10594">
                  <c:v>465.13600000000002</c:v>
                </c:pt>
                <c:pt idx="10595">
                  <c:v>465.06700000000001</c:v>
                </c:pt>
                <c:pt idx="10596">
                  <c:v>464.99700000000001</c:v>
                </c:pt>
                <c:pt idx="10597">
                  <c:v>464.928</c:v>
                </c:pt>
                <c:pt idx="10598">
                  <c:v>464.85899999999998</c:v>
                </c:pt>
                <c:pt idx="10599">
                  <c:v>464.78899999999999</c:v>
                </c:pt>
                <c:pt idx="10600">
                  <c:v>464.72</c:v>
                </c:pt>
                <c:pt idx="10601">
                  <c:v>464.65</c:v>
                </c:pt>
                <c:pt idx="10602">
                  <c:v>464.58100000000002</c:v>
                </c:pt>
                <c:pt idx="10603">
                  <c:v>464.51100000000002</c:v>
                </c:pt>
                <c:pt idx="10604">
                  <c:v>464.44200000000001</c:v>
                </c:pt>
                <c:pt idx="10605">
                  <c:v>464.37200000000001</c:v>
                </c:pt>
                <c:pt idx="10606">
                  <c:v>464.30200000000002</c:v>
                </c:pt>
                <c:pt idx="10607">
                  <c:v>464.233</c:v>
                </c:pt>
                <c:pt idx="10608">
                  <c:v>464.16300000000001</c:v>
                </c:pt>
                <c:pt idx="10609">
                  <c:v>464.09300000000002</c:v>
                </c:pt>
                <c:pt idx="10610">
                  <c:v>464.024</c:v>
                </c:pt>
                <c:pt idx="10611">
                  <c:v>463.95400000000001</c:v>
                </c:pt>
                <c:pt idx="10612">
                  <c:v>463.88400000000001</c:v>
                </c:pt>
                <c:pt idx="10613">
                  <c:v>463.81400000000002</c:v>
                </c:pt>
                <c:pt idx="10614">
                  <c:v>463.74400000000003</c:v>
                </c:pt>
                <c:pt idx="10615">
                  <c:v>463.67399999999998</c:v>
                </c:pt>
                <c:pt idx="10616">
                  <c:v>463.60399999999998</c:v>
                </c:pt>
                <c:pt idx="10617">
                  <c:v>463.53399999999999</c:v>
                </c:pt>
                <c:pt idx="10618">
                  <c:v>463.464</c:v>
                </c:pt>
                <c:pt idx="10619">
                  <c:v>463.39400000000001</c:v>
                </c:pt>
                <c:pt idx="10620">
                  <c:v>463.32400000000001</c:v>
                </c:pt>
                <c:pt idx="10621">
                  <c:v>463.25400000000002</c:v>
                </c:pt>
                <c:pt idx="10622">
                  <c:v>463.18400000000003</c:v>
                </c:pt>
                <c:pt idx="10623">
                  <c:v>463.113</c:v>
                </c:pt>
                <c:pt idx="10624">
                  <c:v>463.04300000000001</c:v>
                </c:pt>
                <c:pt idx="10625">
                  <c:v>462.97300000000001</c:v>
                </c:pt>
                <c:pt idx="10626">
                  <c:v>462.90300000000002</c:v>
                </c:pt>
                <c:pt idx="10627">
                  <c:v>462.83199999999999</c:v>
                </c:pt>
                <c:pt idx="10628">
                  <c:v>462.762</c:v>
                </c:pt>
                <c:pt idx="10629">
                  <c:v>462.69099999999997</c:v>
                </c:pt>
                <c:pt idx="10630">
                  <c:v>462.62099999999998</c:v>
                </c:pt>
                <c:pt idx="10631">
                  <c:v>462.55099999999999</c:v>
                </c:pt>
                <c:pt idx="10632">
                  <c:v>462.48</c:v>
                </c:pt>
                <c:pt idx="10633">
                  <c:v>462.41</c:v>
                </c:pt>
                <c:pt idx="10634">
                  <c:v>462.339</c:v>
                </c:pt>
                <c:pt idx="10635">
                  <c:v>462.26799999999997</c:v>
                </c:pt>
                <c:pt idx="10636">
                  <c:v>462.19799999999998</c:v>
                </c:pt>
                <c:pt idx="10637">
                  <c:v>462.12700000000001</c:v>
                </c:pt>
                <c:pt idx="10638">
                  <c:v>462.05599999999998</c:v>
                </c:pt>
                <c:pt idx="10639">
                  <c:v>461.98599999999999</c:v>
                </c:pt>
                <c:pt idx="10640">
                  <c:v>461.91500000000002</c:v>
                </c:pt>
                <c:pt idx="10641">
                  <c:v>461.84399999999999</c:v>
                </c:pt>
                <c:pt idx="10642">
                  <c:v>461.77300000000002</c:v>
                </c:pt>
                <c:pt idx="10643">
                  <c:v>461.702</c:v>
                </c:pt>
                <c:pt idx="10644">
                  <c:v>461.63099999999997</c:v>
                </c:pt>
                <c:pt idx="10645">
                  <c:v>461.56099999999998</c:v>
                </c:pt>
                <c:pt idx="10646">
                  <c:v>461.49</c:v>
                </c:pt>
                <c:pt idx="10647">
                  <c:v>461.41899999999998</c:v>
                </c:pt>
                <c:pt idx="10648">
                  <c:v>461.34800000000001</c:v>
                </c:pt>
                <c:pt idx="10649">
                  <c:v>461.27600000000001</c:v>
                </c:pt>
                <c:pt idx="10650">
                  <c:v>461.20499999999998</c:v>
                </c:pt>
                <c:pt idx="10651">
                  <c:v>461.13400000000001</c:v>
                </c:pt>
                <c:pt idx="10652">
                  <c:v>461.06299999999999</c:v>
                </c:pt>
                <c:pt idx="10653">
                  <c:v>460.99200000000002</c:v>
                </c:pt>
                <c:pt idx="10654">
                  <c:v>460.92099999999999</c:v>
                </c:pt>
                <c:pt idx="10655">
                  <c:v>460.84899999999999</c:v>
                </c:pt>
                <c:pt idx="10656">
                  <c:v>460.77800000000002</c:v>
                </c:pt>
                <c:pt idx="10657">
                  <c:v>460.70699999999999</c:v>
                </c:pt>
                <c:pt idx="10658">
                  <c:v>460.63499999999999</c:v>
                </c:pt>
                <c:pt idx="10659">
                  <c:v>460.56400000000002</c:v>
                </c:pt>
                <c:pt idx="10660">
                  <c:v>460.49299999999999</c:v>
                </c:pt>
                <c:pt idx="10661">
                  <c:v>460.42099999999999</c:v>
                </c:pt>
                <c:pt idx="10662">
                  <c:v>460.35</c:v>
                </c:pt>
                <c:pt idx="10663">
                  <c:v>460.27800000000002</c:v>
                </c:pt>
                <c:pt idx="10664">
                  <c:v>460.20600000000002</c:v>
                </c:pt>
                <c:pt idx="10665">
                  <c:v>460.13499999999999</c:v>
                </c:pt>
                <c:pt idx="10666">
                  <c:v>460.06299999999999</c:v>
                </c:pt>
                <c:pt idx="10667">
                  <c:v>459.99200000000002</c:v>
                </c:pt>
                <c:pt idx="10668">
                  <c:v>459.92</c:v>
                </c:pt>
                <c:pt idx="10669">
                  <c:v>459.84800000000001</c:v>
                </c:pt>
                <c:pt idx="10670">
                  <c:v>459.77600000000001</c:v>
                </c:pt>
                <c:pt idx="10671">
                  <c:v>459.70499999999998</c:v>
                </c:pt>
                <c:pt idx="10672">
                  <c:v>459.63299999999998</c:v>
                </c:pt>
                <c:pt idx="10673">
                  <c:v>459.56099999999998</c:v>
                </c:pt>
                <c:pt idx="10674">
                  <c:v>459.48899999999998</c:v>
                </c:pt>
                <c:pt idx="10675">
                  <c:v>459.41699999999997</c:v>
                </c:pt>
                <c:pt idx="10676">
                  <c:v>459.34500000000003</c:v>
                </c:pt>
                <c:pt idx="10677">
                  <c:v>459.27300000000002</c:v>
                </c:pt>
                <c:pt idx="10678">
                  <c:v>459.20100000000002</c:v>
                </c:pt>
                <c:pt idx="10679">
                  <c:v>459.12900000000002</c:v>
                </c:pt>
                <c:pt idx="10680">
                  <c:v>459.05700000000002</c:v>
                </c:pt>
                <c:pt idx="10681">
                  <c:v>458.98500000000001</c:v>
                </c:pt>
                <c:pt idx="10682">
                  <c:v>458.91300000000001</c:v>
                </c:pt>
                <c:pt idx="10683">
                  <c:v>458.84100000000001</c:v>
                </c:pt>
                <c:pt idx="10684">
                  <c:v>458.76799999999997</c:v>
                </c:pt>
                <c:pt idx="10685">
                  <c:v>458.69600000000003</c:v>
                </c:pt>
                <c:pt idx="10686">
                  <c:v>458.62400000000002</c:v>
                </c:pt>
                <c:pt idx="10687">
                  <c:v>458.55200000000002</c:v>
                </c:pt>
                <c:pt idx="10688">
                  <c:v>458.47899999999998</c:v>
                </c:pt>
                <c:pt idx="10689">
                  <c:v>458.40699999999998</c:v>
                </c:pt>
                <c:pt idx="10690">
                  <c:v>458.334</c:v>
                </c:pt>
                <c:pt idx="10691">
                  <c:v>458.262</c:v>
                </c:pt>
                <c:pt idx="10692">
                  <c:v>458.18900000000002</c:v>
                </c:pt>
                <c:pt idx="10693">
                  <c:v>458.11700000000002</c:v>
                </c:pt>
                <c:pt idx="10694">
                  <c:v>458.04399999999998</c:v>
                </c:pt>
                <c:pt idx="10695">
                  <c:v>457.97199999999998</c:v>
                </c:pt>
                <c:pt idx="10696">
                  <c:v>457.899</c:v>
                </c:pt>
                <c:pt idx="10697">
                  <c:v>457.827</c:v>
                </c:pt>
                <c:pt idx="10698">
                  <c:v>457.75400000000002</c:v>
                </c:pt>
                <c:pt idx="10699">
                  <c:v>457.68099999999998</c:v>
                </c:pt>
                <c:pt idx="10700">
                  <c:v>457.608</c:v>
                </c:pt>
                <c:pt idx="10701">
                  <c:v>457.536</c:v>
                </c:pt>
                <c:pt idx="10702">
                  <c:v>457.46300000000002</c:v>
                </c:pt>
                <c:pt idx="10703">
                  <c:v>457.39</c:v>
                </c:pt>
                <c:pt idx="10704">
                  <c:v>457.31700000000001</c:v>
                </c:pt>
                <c:pt idx="10705">
                  <c:v>457.24400000000003</c:v>
                </c:pt>
                <c:pt idx="10706">
                  <c:v>457.17099999999999</c:v>
                </c:pt>
                <c:pt idx="10707">
                  <c:v>457.09800000000001</c:v>
                </c:pt>
                <c:pt idx="10708">
                  <c:v>457.02499999999998</c:v>
                </c:pt>
                <c:pt idx="10709">
                  <c:v>456.952</c:v>
                </c:pt>
                <c:pt idx="10710">
                  <c:v>456.87900000000002</c:v>
                </c:pt>
                <c:pt idx="10711">
                  <c:v>456.80599999999998</c:v>
                </c:pt>
                <c:pt idx="10712">
                  <c:v>456.733</c:v>
                </c:pt>
                <c:pt idx="10713">
                  <c:v>456.66</c:v>
                </c:pt>
                <c:pt idx="10714">
                  <c:v>456.58699999999999</c:v>
                </c:pt>
                <c:pt idx="10715">
                  <c:v>456.51299999999998</c:v>
                </c:pt>
                <c:pt idx="10716">
                  <c:v>456.44</c:v>
                </c:pt>
                <c:pt idx="10717">
                  <c:v>456.36700000000002</c:v>
                </c:pt>
                <c:pt idx="10718">
                  <c:v>456.29399999999998</c:v>
                </c:pt>
                <c:pt idx="10719">
                  <c:v>456.22</c:v>
                </c:pt>
                <c:pt idx="10720">
                  <c:v>456.14699999999999</c:v>
                </c:pt>
                <c:pt idx="10721">
                  <c:v>456.07299999999998</c:v>
                </c:pt>
                <c:pt idx="10722">
                  <c:v>456</c:v>
                </c:pt>
                <c:pt idx="10723">
                  <c:v>455.92700000000002</c:v>
                </c:pt>
                <c:pt idx="10724">
                  <c:v>455.85300000000001</c:v>
                </c:pt>
                <c:pt idx="10725">
                  <c:v>455.779</c:v>
                </c:pt>
                <c:pt idx="10726">
                  <c:v>455.70600000000002</c:v>
                </c:pt>
                <c:pt idx="10727">
                  <c:v>455.63200000000001</c:v>
                </c:pt>
                <c:pt idx="10728">
                  <c:v>455.55900000000003</c:v>
                </c:pt>
                <c:pt idx="10729">
                  <c:v>455.48500000000001</c:v>
                </c:pt>
                <c:pt idx="10730">
                  <c:v>455.411</c:v>
                </c:pt>
                <c:pt idx="10731">
                  <c:v>455.33699999999999</c:v>
                </c:pt>
                <c:pt idx="10732">
                  <c:v>455.26400000000001</c:v>
                </c:pt>
                <c:pt idx="10733">
                  <c:v>455.19</c:v>
                </c:pt>
                <c:pt idx="10734">
                  <c:v>455.11599999999999</c:v>
                </c:pt>
                <c:pt idx="10735">
                  <c:v>455.04199999999997</c:v>
                </c:pt>
                <c:pt idx="10736">
                  <c:v>454.96800000000002</c:v>
                </c:pt>
                <c:pt idx="10737">
                  <c:v>454.89400000000001</c:v>
                </c:pt>
                <c:pt idx="10738">
                  <c:v>454.82</c:v>
                </c:pt>
                <c:pt idx="10739">
                  <c:v>454.74599999999998</c:v>
                </c:pt>
                <c:pt idx="10740">
                  <c:v>454.67200000000003</c:v>
                </c:pt>
                <c:pt idx="10741">
                  <c:v>454.59800000000001</c:v>
                </c:pt>
                <c:pt idx="10742">
                  <c:v>454.524</c:v>
                </c:pt>
                <c:pt idx="10743">
                  <c:v>454.45</c:v>
                </c:pt>
                <c:pt idx="10744">
                  <c:v>454.37599999999998</c:v>
                </c:pt>
                <c:pt idx="10745">
                  <c:v>454.30200000000002</c:v>
                </c:pt>
                <c:pt idx="10746">
                  <c:v>454.22699999999998</c:v>
                </c:pt>
                <c:pt idx="10747">
                  <c:v>454.15300000000002</c:v>
                </c:pt>
                <c:pt idx="10748">
                  <c:v>454.07900000000001</c:v>
                </c:pt>
                <c:pt idx="10749">
                  <c:v>454.005</c:v>
                </c:pt>
                <c:pt idx="10750">
                  <c:v>453.93</c:v>
                </c:pt>
                <c:pt idx="10751">
                  <c:v>453.85599999999999</c:v>
                </c:pt>
                <c:pt idx="10752">
                  <c:v>453.78100000000001</c:v>
                </c:pt>
                <c:pt idx="10753">
                  <c:v>453.70699999999999</c:v>
                </c:pt>
                <c:pt idx="10754">
                  <c:v>453.63299999999998</c:v>
                </c:pt>
                <c:pt idx="10755">
                  <c:v>453.55799999999999</c:v>
                </c:pt>
                <c:pt idx="10756">
                  <c:v>453.483</c:v>
                </c:pt>
                <c:pt idx="10757">
                  <c:v>453.40899999999999</c:v>
                </c:pt>
                <c:pt idx="10758">
                  <c:v>453.334</c:v>
                </c:pt>
                <c:pt idx="10759">
                  <c:v>453.26</c:v>
                </c:pt>
                <c:pt idx="10760">
                  <c:v>453.185</c:v>
                </c:pt>
                <c:pt idx="10761">
                  <c:v>453.11</c:v>
                </c:pt>
                <c:pt idx="10762">
                  <c:v>453.036</c:v>
                </c:pt>
                <c:pt idx="10763">
                  <c:v>452.96100000000001</c:v>
                </c:pt>
                <c:pt idx="10764">
                  <c:v>452.88600000000002</c:v>
                </c:pt>
                <c:pt idx="10765">
                  <c:v>452.81099999999998</c:v>
                </c:pt>
                <c:pt idx="10766">
                  <c:v>452.73599999999999</c:v>
                </c:pt>
                <c:pt idx="10767">
                  <c:v>452.661</c:v>
                </c:pt>
                <c:pt idx="10768">
                  <c:v>452.58600000000001</c:v>
                </c:pt>
                <c:pt idx="10769">
                  <c:v>452.51100000000002</c:v>
                </c:pt>
                <c:pt idx="10770">
                  <c:v>452.43599999999998</c:v>
                </c:pt>
                <c:pt idx="10771">
                  <c:v>452.36099999999999</c:v>
                </c:pt>
                <c:pt idx="10772">
                  <c:v>452.286</c:v>
                </c:pt>
                <c:pt idx="10773">
                  <c:v>452.21100000000001</c:v>
                </c:pt>
                <c:pt idx="10774">
                  <c:v>452.13600000000002</c:v>
                </c:pt>
                <c:pt idx="10775">
                  <c:v>452.06099999999998</c:v>
                </c:pt>
                <c:pt idx="10776">
                  <c:v>451.98599999999999</c:v>
                </c:pt>
                <c:pt idx="10777">
                  <c:v>451.911</c:v>
                </c:pt>
                <c:pt idx="10778">
                  <c:v>451.83499999999998</c:v>
                </c:pt>
                <c:pt idx="10779">
                  <c:v>451.76</c:v>
                </c:pt>
                <c:pt idx="10780">
                  <c:v>451.685</c:v>
                </c:pt>
                <c:pt idx="10781">
                  <c:v>451.60899999999998</c:v>
                </c:pt>
                <c:pt idx="10782">
                  <c:v>451.53399999999999</c:v>
                </c:pt>
                <c:pt idx="10783">
                  <c:v>451.459</c:v>
                </c:pt>
                <c:pt idx="10784">
                  <c:v>451.38299999999998</c:v>
                </c:pt>
                <c:pt idx="10785">
                  <c:v>451.30799999999999</c:v>
                </c:pt>
                <c:pt idx="10786">
                  <c:v>451.23200000000003</c:v>
                </c:pt>
                <c:pt idx="10787">
                  <c:v>451.15699999999998</c:v>
                </c:pt>
                <c:pt idx="10788">
                  <c:v>451.08100000000002</c:v>
                </c:pt>
                <c:pt idx="10789">
                  <c:v>451.00599999999997</c:v>
                </c:pt>
                <c:pt idx="10790">
                  <c:v>450.93</c:v>
                </c:pt>
                <c:pt idx="10791">
                  <c:v>450.85399999999998</c:v>
                </c:pt>
                <c:pt idx="10792">
                  <c:v>450.779</c:v>
                </c:pt>
                <c:pt idx="10793">
                  <c:v>450.70299999999997</c:v>
                </c:pt>
                <c:pt idx="10794">
                  <c:v>450.62700000000001</c:v>
                </c:pt>
                <c:pt idx="10795">
                  <c:v>450.55099999999999</c:v>
                </c:pt>
                <c:pt idx="10796">
                  <c:v>450.476</c:v>
                </c:pt>
                <c:pt idx="10797">
                  <c:v>450.4</c:v>
                </c:pt>
                <c:pt idx="10798">
                  <c:v>450.32400000000001</c:v>
                </c:pt>
                <c:pt idx="10799">
                  <c:v>450.24799999999999</c:v>
                </c:pt>
                <c:pt idx="10800">
                  <c:v>450.17200000000003</c:v>
                </c:pt>
                <c:pt idx="10801">
                  <c:v>450.096</c:v>
                </c:pt>
                <c:pt idx="10802">
                  <c:v>450.02</c:v>
                </c:pt>
                <c:pt idx="10803">
                  <c:v>449.94400000000002</c:v>
                </c:pt>
                <c:pt idx="10804">
                  <c:v>449.86799999999999</c:v>
                </c:pt>
                <c:pt idx="10805">
                  <c:v>449.79199999999997</c:v>
                </c:pt>
                <c:pt idx="10806">
                  <c:v>449.71600000000001</c:v>
                </c:pt>
                <c:pt idx="10807">
                  <c:v>449.63900000000001</c:v>
                </c:pt>
                <c:pt idx="10808">
                  <c:v>449.56299999999999</c:v>
                </c:pt>
                <c:pt idx="10809">
                  <c:v>449.48700000000002</c:v>
                </c:pt>
                <c:pt idx="10810">
                  <c:v>449.411</c:v>
                </c:pt>
                <c:pt idx="10811">
                  <c:v>449.334</c:v>
                </c:pt>
                <c:pt idx="10812">
                  <c:v>449.25799999999998</c:v>
                </c:pt>
                <c:pt idx="10813">
                  <c:v>449.18200000000002</c:v>
                </c:pt>
                <c:pt idx="10814">
                  <c:v>449.10500000000002</c:v>
                </c:pt>
                <c:pt idx="10815">
                  <c:v>449.029</c:v>
                </c:pt>
                <c:pt idx="10816">
                  <c:v>448.95299999999997</c:v>
                </c:pt>
                <c:pt idx="10817">
                  <c:v>448.87599999999998</c:v>
                </c:pt>
                <c:pt idx="10818">
                  <c:v>448.8</c:v>
                </c:pt>
                <c:pt idx="10819">
                  <c:v>448.72300000000001</c:v>
                </c:pt>
                <c:pt idx="10820">
                  <c:v>448.64600000000002</c:v>
                </c:pt>
                <c:pt idx="10821">
                  <c:v>448.57</c:v>
                </c:pt>
                <c:pt idx="10822">
                  <c:v>448.49299999999999</c:v>
                </c:pt>
                <c:pt idx="10823">
                  <c:v>448.41699999999997</c:v>
                </c:pt>
                <c:pt idx="10824">
                  <c:v>448.34</c:v>
                </c:pt>
                <c:pt idx="10825">
                  <c:v>448.26299999999998</c:v>
                </c:pt>
                <c:pt idx="10826">
                  <c:v>448.18599999999998</c:v>
                </c:pt>
                <c:pt idx="10827">
                  <c:v>448.11</c:v>
                </c:pt>
                <c:pt idx="10828">
                  <c:v>448.03300000000002</c:v>
                </c:pt>
                <c:pt idx="10829">
                  <c:v>447.95600000000002</c:v>
                </c:pt>
                <c:pt idx="10830">
                  <c:v>447.87900000000002</c:v>
                </c:pt>
                <c:pt idx="10831">
                  <c:v>447.80200000000002</c:v>
                </c:pt>
                <c:pt idx="10832">
                  <c:v>447.72500000000002</c:v>
                </c:pt>
                <c:pt idx="10833">
                  <c:v>447.64800000000002</c:v>
                </c:pt>
                <c:pt idx="10834">
                  <c:v>447.57100000000003</c:v>
                </c:pt>
                <c:pt idx="10835">
                  <c:v>447.49400000000003</c:v>
                </c:pt>
                <c:pt idx="10836">
                  <c:v>447.41699999999997</c:v>
                </c:pt>
                <c:pt idx="10837">
                  <c:v>447.34</c:v>
                </c:pt>
                <c:pt idx="10838">
                  <c:v>447.26299999999998</c:v>
                </c:pt>
                <c:pt idx="10839">
                  <c:v>447.18599999999998</c:v>
                </c:pt>
                <c:pt idx="10840">
                  <c:v>447.108</c:v>
                </c:pt>
                <c:pt idx="10841">
                  <c:v>447.03100000000001</c:v>
                </c:pt>
                <c:pt idx="10842">
                  <c:v>446.95400000000001</c:v>
                </c:pt>
                <c:pt idx="10843">
                  <c:v>446.87700000000001</c:v>
                </c:pt>
                <c:pt idx="10844">
                  <c:v>446.79899999999998</c:v>
                </c:pt>
                <c:pt idx="10845">
                  <c:v>446.72199999999998</c:v>
                </c:pt>
                <c:pt idx="10846">
                  <c:v>446.64499999999998</c:v>
                </c:pt>
                <c:pt idx="10847">
                  <c:v>446.56700000000001</c:v>
                </c:pt>
                <c:pt idx="10848">
                  <c:v>446.49</c:v>
                </c:pt>
                <c:pt idx="10849">
                  <c:v>446.41199999999998</c:v>
                </c:pt>
                <c:pt idx="10850">
                  <c:v>446.33499999999998</c:v>
                </c:pt>
                <c:pt idx="10851">
                  <c:v>446.25700000000001</c:v>
                </c:pt>
                <c:pt idx="10852">
                  <c:v>446.18</c:v>
                </c:pt>
                <c:pt idx="10853">
                  <c:v>446.10199999999998</c:v>
                </c:pt>
                <c:pt idx="10854">
                  <c:v>446.024</c:v>
                </c:pt>
                <c:pt idx="10855">
                  <c:v>445.947</c:v>
                </c:pt>
                <c:pt idx="10856">
                  <c:v>445.86900000000003</c:v>
                </c:pt>
                <c:pt idx="10857">
                  <c:v>445.791</c:v>
                </c:pt>
                <c:pt idx="10858">
                  <c:v>445.71300000000002</c:v>
                </c:pt>
                <c:pt idx="10859">
                  <c:v>445.63600000000002</c:v>
                </c:pt>
                <c:pt idx="10860">
                  <c:v>445.55799999999999</c:v>
                </c:pt>
                <c:pt idx="10861">
                  <c:v>445.48</c:v>
                </c:pt>
                <c:pt idx="10862">
                  <c:v>445.40199999999999</c:v>
                </c:pt>
                <c:pt idx="10863">
                  <c:v>445.32400000000001</c:v>
                </c:pt>
                <c:pt idx="10864">
                  <c:v>445.24599999999998</c:v>
                </c:pt>
                <c:pt idx="10865">
                  <c:v>445.16800000000001</c:v>
                </c:pt>
                <c:pt idx="10866">
                  <c:v>445.09</c:v>
                </c:pt>
                <c:pt idx="10867">
                  <c:v>445.012</c:v>
                </c:pt>
                <c:pt idx="10868">
                  <c:v>444.93400000000003</c:v>
                </c:pt>
                <c:pt idx="10869">
                  <c:v>444.85599999999999</c:v>
                </c:pt>
                <c:pt idx="10870">
                  <c:v>444.77800000000002</c:v>
                </c:pt>
                <c:pt idx="10871">
                  <c:v>444.7</c:v>
                </c:pt>
                <c:pt idx="10872">
                  <c:v>444.62099999999998</c:v>
                </c:pt>
                <c:pt idx="10873">
                  <c:v>444.54300000000001</c:v>
                </c:pt>
                <c:pt idx="10874">
                  <c:v>444.46499999999997</c:v>
                </c:pt>
                <c:pt idx="10875">
                  <c:v>444.387</c:v>
                </c:pt>
                <c:pt idx="10876">
                  <c:v>444.30799999999999</c:v>
                </c:pt>
                <c:pt idx="10877">
                  <c:v>444.23</c:v>
                </c:pt>
                <c:pt idx="10878">
                  <c:v>444.15199999999999</c:v>
                </c:pt>
                <c:pt idx="10879">
                  <c:v>444.07299999999998</c:v>
                </c:pt>
                <c:pt idx="10880">
                  <c:v>443.995</c:v>
                </c:pt>
                <c:pt idx="10881">
                  <c:v>443.916</c:v>
                </c:pt>
                <c:pt idx="10882">
                  <c:v>443.83800000000002</c:v>
                </c:pt>
                <c:pt idx="10883">
                  <c:v>443.75900000000001</c:v>
                </c:pt>
                <c:pt idx="10884">
                  <c:v>443.68099999999998</c:v>
                </c:pt>
                <c:pt idx="10885">
                  <c:v>443.60199999999998</c:v>
                </c:pt>
                <c:pt idx="10886">
                  <c:v>443.52300000000002</c:v>
                </c:pt>
                <c:pt idx="10887">
                  <c:v>443.44499999999999</c:v>
                </c:pt>
                <c:pt idx="10888">
                  <c:v>443.36599999999999</c:v>
                </c:pt>
                <c:pt idx="10889">
                  <c:v>443.28699999999998</c:v>
                </c:pt>
                <c:pt idx="10890">
                  <c:v>443.209</c:v>
                </c:pt>
                <c:pt idx="10891">
                  <c:v>443.13</c:v>
                </c:pt>
                <c:pt idx="10892">
                  <c:v>443.05099999999999</c:v>
                </c:pt>
                <c:pt idx="10893">
                  <c:v>442.97199999999998</c:v>
                </c:pt>
                <c:pt idx="10894">
                  <c:v>442.89299999999997</c:v>
                </c:pt>
                <c:pt idx="10895">
                  <c:v>442.81400000000002</c:v>
                </c:pt>
                <c:pt idx="10896">
                  <c:v>442.73500000000001</c:v>
                </c:pt>
                <c:pt idx="10897">
                  <c:v>442.65699999999998</c:v>
                </c:pt>
                <c:pt idx="10898">
                  <c:v>442.57799999999997</c:v>
                </c:pt>
                <c:pt idx="10899">
                  <c:v>442.49900000000002</c:v>
                </c:pt>
                <c:pt idx="10900">
                  <c:v>442.41899999999998</c:v>
                </c:pt>
                <c:pt idx="10901">
                  <c:v>442.34</c:v>
                </c:pt>
                <c:pt idx="10902">
                  <c:v>442.26100000000002</c:v>
                </c:pt>
                <c:pt idx="10903">
                  <c:v>442.18200000000002</c:v>
                </c:pt>
                <c:pt idx="10904">
                  <c:v>442.10300000000001</c:v>
                </c:pt>
                <c:pt idx="10905">
                  <c:v>442.024</c:v>
                </c:pt>
                <c:pt idx="10906">
                  <c:v>441.94400000000002</c:v>
                </c:pt>
                <c:pt idx="10907">
                  <c:v>441.86500000000001</c:v>
                </c:pt>
                <c:pt idx="10908">
                  <c:v>441.786</c:v>
                </c:pt>
                <c:pt idx="10909">
                  <c:v>441.70699999999999</c:v>
                </c:pt>
                <c:pt idx="10910">
                  <c:v>441.62700000000001</c:v>
                </c:pt>
                <c:pt idx="10911">
                  <c:v>441.548</c:v>
                </c:pt>
                <c:pt idx="10912">
                  <c:v>441.46800000000002</c:v>
                </c:pt>
                <c:pt idx="10913">
                  <c:v>441.38900000000001</c:v>
                </c:pt>
                <c:pt idx="10914">
                  <c:v>441.30900000000003</c:v>
                </c:pt>
                <c:pt idx="10915">
                  <c:v>441.23</c:v>
                </c:pt>
                <c:pt idx="10916">
                  <c:v>441.15</c:v>
                </c:pt>
                <c:pt idx="10917">
                  <c:v>441.07100000000003</c:v>
                </c:pt>
                <c:pt idx="10918">
                  <c:v>440.99099999999999</c:v>
                </c:pt>
                <c:pt idx="10919">
                  <c:v>440.911</c:v>
                </c:pt>
                <c:pt idx="10920">
                  <c:v>440.83199999999999</c:v>
                </c:pt>
                <c:pt idx="10921">
                  <c:v>440.75200000000001</c:v>
                </c:pt>
                <c:pt idx="10922">
                  <c:v>440.67200000000003</c:v>
                </c:pt>
                <c:pt idx="10923">
                  <c:v>440.59300000000002</c:v>
                </c:pt>
                <c:pt idx="10924">
                  <c:v>440.51299999999998</c:v>
                </c:pt>
                <c:pt idx="10925">
                  <c:v>440.43299999999999</c:v>
                </c:pt>
                <c:pt idx="10926">
                  <c:v>440.35300000000001</c:v>
                </c:pt>
                <c:pt idx="10927">
                  <c:v>440.27300000000002</c:v>
                </c:pt>
                <c:pt idx="10928">
                  <c:v>440.19299999999998</c:v>
                </c:pt>
                <c:pt idx="10929">
                  <c:v>440.113</c:v>
                </c:pt>
                <c:pt idx="10930">
                  <c:v>440.03300000000002</c:v>
                </c:pt>
                <c:pt idx="10931">
                  <c:v>439.95299999999997</c:v>
                </c:pt>
                <c:pt idx="10932">
                  <c:v>439.87299999999999</c:v>
                </c:pt>
                <c:pt idx="10933">
                  <c:v>439.79300000000001</c:v>
                </c:pt>
                <c:pt idx="10934">
                  <c:v>439.71300000000002</c:v>
                </c:pt>
                <c:pt idx="10935">
                  <c:v>439.63299999999998</c:v>
                </c:pt>
                <c:pt idx="10936">
                  <c:v>439.553</c:v>
                </c:pt>
                <c:pt idx="10937">
                  <c:v>439.47300000000001</c:v>
                </c:pt>
                <c:pt idx="10938">
                  <c:v>439.39299999999997</c:v>
                </c:pt>
                <c:pt idx="10939">
                  <c:v>439.31200000000001</c:v>
                </c:pt>
                <c:pt idx="10940">
                  <c:v>439.23200000000003</c:v>
                </c:pt>
                <c:pt idx="10941">
                  <c:v>439.15199999999999</c:v>
                </c:pt>
                <c:pt idx="10942">
                  <c:v>439.07100000000003</c:v>
                </c:pt>
                <c:pt idx="10943">
                  <c:v>438.99099999999999</c:v>
                </c:pt>
                <c:pt idx="10944">
                  <c:v>438.911</c:v>
                </c:pt>
                <c:pt idx="10945">
                  <c:v>438.83</c:v>
                </c:pt>
                <c:pt idx="10946">
                  <c:v>438.75</c:v>
                </c:pt>
                <c:pt idx="10947">
                  <c:v>438.66899999999998</c:v>
                </c:pt>
                <c:pt idx="10948">
                  <c:v>438.589</c:v>
                </c:pt>
                <c:pt idx="10949">
                  <c:v>438.50799999999998</c:v>
                </c:pt>
                <c:pt idx="10950">
                  <c:v>438.428</c:v>
                </c:pt>
                <c:pt idx="10951">
                  <c:v>438.34699999999998</c:v>
                </c:pt>
                <c:pt idx="10952">
                  <c:v>438.26600000000002</c:v>
                </c:pt>
                <c:pt idx="10953">
                  <c:v>438.18599999999998</c:v>
                </c:pt>
                <c:pt idx="10954">
                  <c:v>438.10500000000002</c:v>
                </c:pt>
                <c:pt idx="10955">
                  <c:v>438.024</c:v>
                </c:pt>
                <c:pt idx="10956">
                  <c:v>437.94299999999998</c:v>
                </c:pt>
                <c:pt idx="10957">
                  <c:v>437.863</c:v>
                </c:pt>
                <c:pt idx="10958">
                  <c:v>437.78199999999998</c:v>
                </c:pt>
                <c:pt idx="10959">
                  <c:v>437.70100000000002</c:v>
                </c:pt>
                <c:pt idx="10960">
                  <c:v>437.62</c:v>
                </c:pt>
                <c:pt idx="10961">
                  <c:v>437.53899999999999</c:v>
                </c:pt>
                <c:pt idx="10962">
                  <c:v>437.45800000000003</c:v>
                </c:pt>
                <c:pt idx="10963">
                  <c:v>437.37700000000001</c:v>
                </c:pt>
                <c:pt idx="10964">
                  <c:v>437.29599999999999</c:v>
                </c:pt>
                <c:pt idx="10965">
                  <c:v>437.21499999999997</c:v>
                </c:pt>
                <c:pt idx="10966">
                  <c:v>437.13400000000001</c:v>
                </c:pt>
                <c:pt idx="10967">
                  <c:v>437.053</c:v>
                </c:pt>
                <c:pt idx="10968">
                  <c:v>436.97199999999998</c:v>
                </c:pt>
                <c:pt idx="10969">
                  <c:v>436.89100000000002</c:v>
                </c:pt>
                <c:pt idx="10970">
                  <c:v>436.81</c:v>
                </c:pt>
                <c:pt idx="10971">
                  <c:v>436.72800000000001</c:v>
                </c:pt>
                <c:pt idx="10972">
                  <c:v>436.64699999999999</c:v>
                </c:pt>
                <c:pt idx="10973">
                  <c:v>436.56599999999997</c:v>
                </c:pt>
                <c:pt idx="10974">
                  <c:v>436.48399999999998</c:v>
                </c:pt>
                <c:pt idx="10975">
                  <c:v>436.40300000000002</c:v>
                </c:pt>
                <c:pt idx="10976">
                  <c:v>436.322</c:v>
                </c:pt>
                <c:pt idx="10977">
                  <c:v>436.24</c:v>
                </c:pt>
                <c:pt idx="10978">
                  <c:v>436.15899999999999</c:v>
                </c:pt>
                <c:pt idx="10979">
                  <c:v>436.07799999999997</c:v>
                </c:pt>
                <c:pt idx="10980">
                  <c:v>435.99599999999998</c:v>
                </c:pt>
                <c:pt idx="10981">
                  <c:v>435.91500000000002</c:v>
                </c:pt>
                <c:pt idx="10982">
                  <c:v>435.83300000000003</c:v>
                </c:pt>
                <c:pt idx="10983">
                  <c:v>435.75099999999998</c:v>
                </c:pt>
                <c:pt idx="10984">
                  <c:v>435.67</c:v>
                </c:pt>
                <c:pt idx="10985">
                  <c:v>435.58800000000002</c:v>
                </c:pt>
                <c:pt idx="10986">
                  <c:v>435.50700000000001</c:v>
                </c:pt>
                <c:pt idx="10987">
                  <c:v>435.42500000000001</c:v>
                </c:pt>
                <c:pt idx="10988">
                  <c:v>435.34300000000002</c:v>
                </c:pt>
                <c:pt idx="10989">
                  <c:v>435.26100000000002</c:v>
                </c:pt>
                <c:pt idx="10990">
                  <c:v>435.18</c:v>
                </c:pt>
                <c:pt idx="10991">
                  <c:v>435.09800000000001</c:v>
                </c:pt>
                <c:pt idx="10992">
                  <c:v>435.01600000000002</c:v>
                </c:pt>
                <c:pt idx="10993">
                  <c:v>434.93400000000003</c:v>
                </c:pt>
                <c:pt idx="10994">
                  <c:v>434.85199999999998</c:v>
                </c:pt>
                <c:pt idx="10995">
                  <c:v>434.77</c:v>
                </c:pt>
                <c:pt idx="10996">
                  <c:v>434.68799999999999</c:v>
                </c:pt>
                <c:pt idx="10997">
                  <c:v>434.60599999999999</c:v>
                </c:pt>
                <c:pt idx="10998">
                  <c:v>434.524</c:v>
                </c:pt>
                <c:pt idx="10999">
                  <c:v>434.44200000000001</c:v>
                </c:pt>
                <c:pt idx="11000">
                  <c:v>434.36</c:v>
                </c:pt>
                <c:pt idx="11001">
                  <c:v>434.27800000000002</c:v>
                </c:pt>
                <c:pt idx="11002">
                  <c:v>434.19600000000003</c:v>
                </c:pt>
                <c:pt idx="11003">
                  <c:v>434.11399999999998</c:v>
                </c:pt>
                <c:pt idx="11004">
                  <c:v>434.03100000000001</c:v>
                </c:pt>
                <c:pt idx="11005">
                  <c:v>433.94900000000001</c:v>
                </c:pt>
                <c:pt idx="11006">
                  <c:v>433.86700000000002</c:v>
                </c:pt>
                <c:pt idx="11007">
                  <c:v>433.78500000000003</c:v>
                </c:pt>
                <c:pt idx="11008">
                  <c:v>433.702</c:v>
                </c:pt>
                <c:pt idx="11009">
                  <c:v>433.62</c:v>
                </c:pt>
                <c:pt idx="11010">
                  <c:v>433.53800000000001</c:v>
                </c:pt>
                <c:pt idx="11011">
                  <c:v>433.45499999999998</c:v>
                </c:pt>
                <c:pt idx="11012">
                  <c:v>433.37299999999999</c:v>
                </c:pt>
                <c:pt idx="11013">
                  <c:v>433.29</c:v>
                </c:pt>
                <c:pt idx="11014">
                  <c:v>433.20800000000003</c:v>
                </c:pt>
                <c:pt idx="11015">
                  <c:v>433.125</c:v>
                </c:pt>
                <c:pt idx="11016">
                  <c:v>433.04300000000001</c:v>
                </c:pt>
                <c:pt idx="11017">
                  <c:v>432.96</c:v>
                </c:pt>
                <c:pt idx="11018">
                  <c:v>432.87700000000001</c:v>
                </c:pt>
                <c:pt idx="11019">
                  <c:v>432.79500000000002</c:v>
                </c:pt>
                <c:pt idx="11020">
                  <c:v>432.71199999999999</c:v>
                </c:pt>
                <c:pt idx="11021">
                  <c:v>432.62900000000002</c:v>
                </c:pt>
                <c:pt idx="11022">
                  <c:v>432.54700000000003</c:v>
                </c:pt>
                <c:pt idx="11023">
                  <c:v>432.464</c:v>
                </c:pt>
                <c:pt idx="11024">
                  <c:v>432.38099999999997</c:v>
                </c:pt>
                <c:pt idx="11025">
                  <c:v>432.298</c:v>
                </c:pt>
                <c:pt idx="11026">
                  <c:v>432.21499999999997</c:v>
                </c:pt>
                <c:pt idx="11027">
                  <c:v>432.13299999999998</c:v>
                </c:pt>
                <c:pt idx="11028">
                  <c:v>432.05</c:v>
                </c:pt>
                <c:pt idx="11029">
                  <c:v>431.96699999999998</c:v>
                </c:pt>
                <c:pt idx="11030">
                  <c:v>431.88400000000001</c:v>
                </c:pt>
                <c:pt idx="11031">
                  <c:v>431.80099999999999</c:v>
                </c:pt>
                <c:pt idx="11032">
                  <c:v>431.71800000000002</c:v>
                </c:pt>
                <c:pt idx="11033">
                  <c:v>431.63499999999999</c:v>
                </c:pt>
                <c:pt idx="11034">
                  <c:v>431.55200000000002</c:v>
                </c:pt>
                <c:pt idx="11035">
                  <c:v>431.46800000000002</c:v>
                </c:pt>
                <c:pt idx="11036">
                  <c:v>431.38499999999999</c:v>
                </c:pt>
                <c:pt idx="11037">
                  <c:v>431.30200000000002</c:v>
                </c:pt>
                <c:pt idx="11038">
                  <c:v>431.21899999999999</c:v>
                </c:pt>
                <c:pt idx="11039">
                  <c:v>431.13600000000002</c:v>
                </c:pt>
                <c:pt idx="11040">
                  <c:v>431.05200000000002</c:v>
                </c:pt>
                <c:pt idx="11041">
                  <c:v>430.96899999999999</c:v>
                </c:pt>
                <c:pt idx="11042">
                  <c:v>430.88600000000002</c:v>
                </c:pt>
                <c:pt idx="11043">
                  <c:v>430.80200000000002</c:v>
                </c:pt>
                <c:pt idx="11044">
                  <c:v>430.71899999999999</c:v>
                </c:pt>
                <c:pt idx="11045">
                  <c:v>430.63600000000002</c:v>
                </c:pt>
                <c:pt idx="11046">
                  <c:v>430.55200000000002</c:v>
                </c:pt>
                <c:pt idx="11047">
                  <c:v>430.46899999999999</c:v>
                </c:pt>
                <c:pt idx="11048">
                  <c:v>430.38499999999999</c:v>
                </c:pt>
                <c:pt idx="11049">
                  <c:v>430.30200000000002</c:v>
                </c:pt>
                <c:pt idx="11050">
                  <c:v>430.21800000000002</c:v>
                </c:pt>
                <c:pt idx="11051">
                  <c:v>430.13499999999999</c:v>
                </c:pt>
                <c:pt idx="11052">
                  <c:v>430.05099999999999</c:v>
                </c:pt>
                <c:pt idx="11053">
                  <c:v>429.96699999999998</c:v>
                </c:pt>
                <c:pt idx="11054">
                  <c:v>429.88400000000001</c:v>
                </c:pt>
                <c:pt idx="11055">
                  <c:v>429.8</c:v>
                </c:pt>
                <c:pt idx="11056">
                  <c:v>429.71600000000001</c:v>
                </c:pt>
                <c:pt idx="11057">
                  <c:v>429.63200000000001</c:v>
                </c:pt>
                <c:pt idx="11058">
                  <c:v>429.54899999999998</c:v>
                </c:pt>
                <c:pt idx="11059">
                  <c:v>429.46499999999997</c:v>
                </c:pt>
                <c:pt idx="11060">
                  <c:v>429.38099999999997</c:v>
                </c:pt>
                <c:pt idx="11061">
                  <c:v>429.29700000000003</c:v>
                </c:pt>
                <c:pt idx="11062">
                  <c:v>429.21300000000002</c:v>
                </c:pt>
                <c:pt idx="11063">
                  <c:v>429.12900000000002</c:v>
                </c:pt>
                <c:pt idx="11064">
                  <c:v>429.04500000000002</c:v>
                </c:pt>
                <c:pt idx="11065">
                  <c:v>428.96100000000001</c:v>
                </c:pt>
                <c:pt idx="11066">
                  <c:v>428.87700000000001</c:v>
                </c:pt>
                <c:pt idx="11067">
                  <c:v>428.79300000000001</c:v>
                </c:pt>
                <c:pt idx="11068">
                  <c:v>428.709</c:v>
                </c:pt>
                <c:pt idx="11069">
                  <c:v>428.625</c:v>
                </c:pt>
                <c:pt idx="11070">
                  <c:v>428.541</c:v>
                </c:pt>
                <c:pt idx="11071">
                  <c:v>428.45699999999999</c:v>
                </c:pt>
                <c:pt idx="11072">
                  <c:v>428.37200000000001</c:v>
                </c:pt>
                <c:pt idx="11073">
                  <c:v>428.28800000000001</c:v>
                </c:pt>
                <c:pt idx="11074">
                  <c:v>428.20400000000001</c:v>
                </c:pt>
                <c:pt idx="11075">
                  <c:v>428.12</c:v>
                </c:pt>
                <c:pt idx="11076">
                  <c:v>428.03500000000003</c:v>
                </c:pt>
                <c:pt idx="11077">
                  <c:v>427.95100000000002</c:v>
                </c:pt>
                <c:pt idx="11078">
                  <c:v>427.86700000000002</c:v>
                </c:pt>
                <c:pt idx="11079">
                  <c:v>427.78199999999998</c:v>
                </c:pt>
                <c:pt idx="11080">
                  <c:v>427.69799999999998</c:v>
                </c:pt>
                <c:pt idx="11081">
                  <c:v>427.613</c:v>
                </c:pt>
                <c:pt idx="11082">
                  <c:v>427.529</c:v>
                </c:pt>
                <c:pt idx="11083">
                  <c:v>427.44400000000002</c:v>
                </c:pt>
                <c:pt idx="11084">
                  <c:v>427.36</c:v>
                </c:pt>
                <c:pt idx="11085">
                  <c:v>427.27499999999998</c:v>
                </c:pt>
                <c:pt idx="11086">
                  <c:v>427.19</c:v>
                </c:pt>
                <c:pt idx="11087">
                  <c:v>427.10599999999999</c:v>
                </c:pt>
                <c:pt idx="11088">
                  <c:v>427.02100000000002</c:v>
                </c:pt>
                <c:pt idx="11089">
                  <c:v>426.93599999999998</c:v>
                </c:pt>
                <c:pt idx="11090">
                  <c:v>426.85199999999998</c:v>
                </c:pt>
                <c:pt idx="11091">
                  <c:v>426.767</c:v>
                </c:pt>
                <c:pt idx="11092">
                  <c:v>426.68200000000002</c:v>
                </c:pt>
                <c:pt idx="11093">
                  <c:v>426.59699999999998</c:v>
                </c:pt>
                <c:pt idx="11094">
                  <c:v>426.51299999999998</c:v>
                </c:pt>
                <c:pt idx="11095">
                  <c:v>426.428</c:v>
                </c:pt>
                <c:pt idx="11096">
                  <c:v>426.34300000000002</c:v>
                </c:pt>
                <c:pt idx="11097">
                  <c:v>426.25799999999998</c:v>
                </c:pt>
                <c:pt idx="11098">
                  <c:v>426.173</c:v>
                </c:pt>
                <c:pt idx="11099">
                  <c:v>426.08800000000002</c:v>
                </c:pt>
                <c:pt idx="11100">
                  <c:v>426.00299999999999</c:v>
                </c:pt>
                <c:pt idx="11101">
                  <c:v>425.91800000000001</c:v>
                </c:pt>
                <c:pt idx="11102">
                  <c:v>425.83300000000003</c:v>
                </c:pt>
                <c:pt idx="11103">
                  <c:v>425.74799999999999</c:v>
                </c:pt>
                <c:pt idx="11104">
                  <c:v>425.66300000000001</c:v>
                </c:pt>
                <c:pt idx="11105">
                  <c:v>425.577</c:v>
                </c:pt>
                <c:pt idx="11106">
                  <c:v>425.49200000000002</c:v>
                </c:pt>
                <c:pt idx="11107">
                  <c:v>425.40699999999998</c:v>
                </c:pt>
                <c:pt idx="11108">
                  <c:v>425.322</c:v>
                </c:pt>
                <c:pt idx="11109">
                  <c:v>425.23599999999999</c:v>
                </c:pt>
                <c:pt idx="11110">
                  <c:v>425.15100000000001</c:v>
                </c:pt>
                <c:pt idx="11111">
                  <c:v>425.06599999999997</c:v>
                </c:pt>
                <c:pt idx="11112">
                  <c:v>424.98</c:v>
                </c:pt>
                <c:pt idx="11113">
                  <c:v>424.89499999999998</c:v>
                </c:pt>
                <c:pt idx="11114">
                  <c:v>424.81</c:v>
                </c:pt>
                <c:pt idx="11115">
                  <c:v>424.72399999999999</c:v>
                </c:pt>
                <c:pt idx="11116">
                  <c:v>424.63900000000001</c:v>
                </c:pt>
                <c:pt idx="11117">
                  <c:v>424.553</c:v>
                </c:pt>
                <c:pt idx="11118">
                  <c:v>424.46800000000002</c:v>
                </c:pt>
                <c:pt idx="11119">
                  <c:v>424.38200000000001</c:v>
                </c:pt>
                <c:pt idx="11120">
                  <c:v>424.29700000000003</c:v>
                </c:pt>
                <c:pt idx="11121">
                  <c:v>424.21100000000001</c:v>
                </c:pt>
                <c:pt idx="11122">
                  <c:v>424.125</c:v>
                </c:pt>
                <c:pt idx="11123">
                  <c:v>424.04</c:v>
                </c:pt>
                <c:pt idx="11124">
                  <c:v>423.95400000000001</c:v>
                </c:pt>
                <c:pt idx="11125">
                  <c:v>423.86799999999999</c:v>
                </c:pt>
                <c:pt idx="11126">
                  <c:v>423.78199999999998</c:v>
                </c:pt>
                <c:pt idx="11127">
                  <c:v>423.697</c:v>
                </c:pt>
                <c:pt idx="11128">
                  <c:v>423.61099999999999</c:v>
                </c:pt>
                <c:pt idx="11129">
                  <c:v>423.52499999999998</c:v>
                </c:pt>
                <c:pt idx="11130">
                  <c:v>423.43900000000002</c:v>
                </c:pt>
                <c:pt idx="11131">
                  <c:v>423.35300000000001</c:v>
                </c:pt>
                <c:pt idx="11132">
                  <c:v>423.267</c:v>
                </c:pt>
                <c:pt idx="11133">
                  <c:v>423.18099999999998</c:v>
                </c:pt>
                <c:pt idx="11134">
                  <c:v>423.09500000000003</c:v>
                </c:pt>
                <c:pt idx="11135">
                  <c:v>423.00900000000001</c:v>
                </c:pt>
                <c:pt idx="11136">
                  <c:v>422.923</c:v>
                </c:pt>
                <c:pt idx="11137">
                  <c:v>422.83699999999999</c:v>
                </c:pt>
                <c:pt idx="11138">
                  <c:v>422.75099999999998</c:v>
                </c:pt>
                <c:pt idx="11139">
                  <c:v>422.66500000000002</c:v>
                </c:pt>
                <c:pt idx="11140">
                  <c:v>422.57900000000001</c:v>
                </c:pt>
                <c:pt idx="11141">
                  <c:v>422.49299999999999</c:v>
                </c:pt>
                <c:pt idx="11142">
                  <c:v>422.40600000000001</c:v>
                </c:pt>
                <c:pt idx="11143">
                  <c:v>422.32</c:v>
                </c:pt>
                <c:pt idx="11144">
                  <c:v>422.23399999999998</c:v>
                </c:pt>
                <c:pt idx="11145">
                  <c:v>422.14699999999999</c:v>
                </c:pt>
                <c:pt idx="11146">
                  <c:v>422.06099999999998</c:v>
                </c:pt>
                <c:pt idx="11147">
                  <c:v>421.97500000000002</c:v>
                </c:pt>
                <c:pt idx="11148">
                  <c:v>421.88799999999998</c:v>
                </c:pt>
                <c:pt idx="11149">
                  <c:v>421.80200000000002</c:v>
                </c:pt>
                <c:pt idx="11150">
                  <c:v>421.71600000000001</c:v>
                </c:pt>
                <c:pt idx="11151">
                  <c:v>421.62900000000002</c:v>
                </c:pt>
                <c:pt idx="11152">
                  <c:v>421.54300000000001</c:v>
                </c:pt>
                <c:pt idx="11153">
                  <c:v>421.45600000000002</c:v>
                </c:pt>
                <c:pt idx="11154">
                  <c:v>421.36900000000003</c:v>
                </c:pt>
                <c:pt idx="11155">
                  <c:v>421.28300000000002</c:v>
                </c:pt>
                <c:pt idx="11156">
                  <c:v>421.19600000000003</c:v>
                </c:pt>
                <c:pt idx="11157">
                  <c:v>421.11</c:v>
                </c:pt>
                <c:pt idx="11158">
                  <c:v>421.02300000000002</c:v>
                </c:pt>
                <c:pt idx="11159">
                  <c:v>420.93599999999998</c:v>
                </c:pt>
                <c:pt idx="11160">
                  <c:v>420.84899999999999</c:v>
                </c:pt>
                <c:pt idx="11161">
                  <c:v>420.76299999999998</c:v>
                </c:pt>
                <c:pt idx="11162">
                  <c:v>420.67599999999999</c:v>
                </c:pt>
                <c:pt idx="11163">
                  <c:v>420.589</c:v>
                </c:pt>
                <c:pt idx="11164">
                  <c:v>420.50200000000001</c:v>
                </c:pt>
                <c:pt idx="11165">
                  <c:v>420.41500000000002</c:v>
                </c:pt>
                <c:pt idx="11166">
                  <c:v>420.32900000000001</c:v>
                </c:pt>
                <c:pt idx="11167">
                  <c:v>420.24200000000002</c:v>
                </c:pt>
                <c:pt idx="11168">
                  <c:v>420.15499999999997</c:v>
                </c:pt>
                <c:pt idx="11169">
                  <c:v>420.06799999999998</c:v>
                </c:pt>
                <c:pt idx="11170">
                  <c:v>419.98099999999999</c:v>
                </c:pt>
                <c:pt idx="11171">
                  <c:v>419.89400000000001</c:v>
                </c:pt>
                <c:pt idx="11172">
                  <c:v>419.80700000000002</c:v>
                </c:pt>
                <c:pt idx="11173">
                  <c:v>419.71899999999999</c:v>
                </c:pt>
                <c:pt idx="11174">
                  <c:v>419.63200000000001</c:v>
                </c:pt>
                <c:pt idx="11175">
                  <c:v>419.54500000000002</c:v>
                </c:pt>
                <c:pt idx="11176">
                  <c:v>419.45800000000003</c:v>
                </c:pt>
                <c:pt idx="11177">
                  <c:v>419.37099999999998</c:v>
                </c:pt>
                <c:pt idx="11178">
                  <c:v>419.28399999999999</c:v>
                </c:pt>
                <c:pt idx="11179">
                  <c:v>419.19600000000003</c:v>
                </c:pt>
                <c:pt idx="11180">
                  <c:v>419.10899999999998</c:v>
                </c:pt>
                <c:pt idx="11181">
                  <c:v>419.02199999999999</c:v>
                </c:pt>
                <c:pt idx="11182">
                  <c:v>418.93400000000003</c:v>
                </c:pt>
                <c:pt idx="11183">
                  <c:v>418.84699999999998</c:v>
                </c:pt>
                <c:pt idx="11184">
                  <c:v>418.75900000000001</c:v>
                </c:pt>
                <c:pt idx="11185">
                  <c:v>418.67200000000003</c:v>
                </c:pt>
                <c:pt idx="11186">
                  <c:v>418.58499999999998</c:v>
                </c:pt>
                <c:pt idx="11187">
                  <c:v>418.49700000000001</c:v>
                </c:pt>
                <c:pt idx="11188">
                  <c:v>418.41</c:v>
                </c:pt>
                <c:pt idx="11189">
                  <c:v>418.322</c:v>
                </c:pt>
                <c:pt idx="11190">
                  <c:v>418.23399999999998</c:v>
                </c:pt>
                <c:pt idx="11191">
                  <c:v>418.14699999999999</c:v>
                </c:pt>
                <c:pt idx="11192">
                  <c:v>418.05900000000003</c:v>
                </c:pt>
                <c:pt idx="11193">
                  <c:v>417.97199999999998</c:v>
                </c:pt>
                <c:pt idx="11194">
                  <c:v>417.88400000000001</c:v>
                </c:pt>
                <c:pt idx="11195">
                  <c:v>417.79599999999999</c:v>
                </c:pt>
                <c:pt idx="11196">
                  <c:v>417.70800000000003</c:v>
                </c:pt>
                <c:pt idx="11197">
                  <c:v>417.62099999999998</c:v>
                </c:pt>
                <c:pt idx="11198">
                  <c:v>417.53300000000002</c:v>
                </c:pt>
                <c:pt idx="11199">
                  <c:v>417.44499999999999</c:v>
                </c:pt>
                <c:pt idx="11200">
                  <c:v>417.35700000000003</c:v>
                </c:pt>
                <c:pt idx="11201">
                  <c:v>417.26900000000001</c:v>
                </c:pt>
                <c:pt idx="11202">
                  <c:v>417.18099999999998</c:v>
                </c:pt>
                <c:pt idx="11203">
                  <c:v>417.09300000000002</c:v>
                </c:pt>
                <c:pt idx="11204">
                  <c:v>417.005</c:v>
                </c:pt>
                <c:pt idx="11205">
                  <c:v>416.91699999999997</c:v>
                </c:pt>
                <c:pt idx="11206">
                  <c:v>416.82900000000001</c:v>
                </c:pt>
                <c:pt idx="11207">
                  <c:v>416.74099999999999</c:v>
                </c:pt>
                <c:pt idx="11208">
                  <c:v>416.65300000000002</c:v>
                </c:pt>
                <c:pt idx="11209">
                  <c:v>416.565</c:v>
                </c:pt>
                <c:pt idx="11210">
                  <c:v>416.47699999999998</c:v>
                </c:pt>
                <c:pt idx="11211">
                  <c:v>416.38900000000001</c:v>
                </c:pt>
                <c:pt idx="11212">
                  <c:v>416.30099999999999</c:v>
                </c:pt>
                <c:pt idx="11213">
                  <c:v>416.21199999999999</c:v>
                </c:pt>
                <c:pt idx="11214">
                  <c:v>416.12400000000002</c:v>
                </c:pt>
                <c:pt idx="11215">
                  <c:v>416.036</c:v>
                </c:pt>
                <c:pt idx="11216">
                  <c:v>415.94799999999998</c:v>
                </c:pt>
                <c:pt idx="11217">
                  <c:v>415.85899999999998</c:v>
                </c:pt>
                <c:pt idx="11218">
                  <c:v>415.77100000000002</c:v>
                </c:pt>
                <c:pt idx="11219">
                  <c:v>415.68299999999999</c:v>
                </c:pt>
                <c:pt idx="11220">
                  <c:v>415.59399999999999</c:v>
                </c:pt>
                <c:pt idx="11221">
                  <c:v>415.50599999999997</c:v>
                </c:pt>
                <c:pt idx="11222">
                  <c:v>415.41699999999997</c:v>
                </c:pt>
                <c:pt idx="11223">
                  <c:v>415.32900000000001</c:v>
                </c:pt>
                <c:pt idx="11224">
                  <c:v>415.24</c:v>
                </c:pt>
                <c:pt idx="11225">
                  <c:v>415.15199999999999</c:v>
                </c:pt>
                <c:pt idx="11226">
                  <c:v>415.06299999999999</c:v>
                </c:pt>
                <c:pt idx="11227">
                  <c:v>414.97399999999999</c:v>
                </c:pt>
                <c:pt idx="11228">
                  <c:v>414.88600000000002</c:v>
                </c:pt>
                <c:pt idx="11229">
                  <c:v>414.79700000000003</c:v>
                </c:pt>
                <c:pt idx="11230">
                  <c:v>414.709</c:v>
                </c:pt>
                <c:pt idx="11231">
                  <c:v>414.62</c:v>
                </c:pt>
                <c:pt idx="11232">
                  <c:v>414.53100000000001</c:v>
                </c:pt>
                <c:pt idx="11233">
                  <c:v>414.44200000000001</c:v>
                </c:pt>
                <c:pt idx="11234">
                  <c:v>414.35300000000001</c:v>
                </c:pt>
                <c:pt idx="11235">
                  <c:v>414.26499999999999</c:v>
                </c:pt>
                <c:pt idx="11236">
                  <c:v>414.17599999999999</c:v>
                </c:pt>
                <c:pt idx="11237">
                  <c:v>414.08699999999999</c:v>
                </c:pt>
                <c:pt idx="11238">
                  <c:v>413.99799999999999</c:v>
                </c:pt>
                <c:pt idx="11239">
                  <c:v>413.90899999999999</c:v>
                </c:pt>
                <c:pt idx="11240">
                  <c:v>413.82</c:v>
                </c:pt>
                <c:pt idx="11241">
                  <c:v>413.73099999999999</c:v>
                </c:pt>
                <c:pt idx="11242">
                  <c:v>413.642</c:v>
                </c:pt>
                <c:pt idx="11243">
                  <c:v>413.553</c:v>
                </c:pt>
                <c:pt idx="11244">
                  <c:v>413.464</c:v>
                </c:pt>
                <c:pt idx="11245">
                  <c:v>413.375</c:v>
                </c:pt>
                <c:pt idx="11246">
                  <c:v>413.286</c:v>
                </c:pt>
                <c:pt idx="11247">
                  <c:v>413.197</c:v>
                </c:pt>
                <c:pt idx="11248">
                  <c:v>413.10700000000003</c:v>
                </c:pt>
                <c:pt idx="11249">
                  <c:v>413.01799999999997</c:v>
                </c:pt>
                <c:pt idx="11250">
                  <c:v>412.92899999999997</c:v>
                </c:pt>
                <c:pt idx="11251">
                  <c:v>412.84</c:v>
                </c:pt>
                <c:pt idx="11252">
                  <c:v>412.75</c:v>
                </c:pt>
                <c:pt idx="11253">
                  <c:v>412.661</c:v>
                </c:pt>
                <c:pt idx="11254">
                  <c:v>412.572</c:v>
                </c:pt>
                <c:pt idx="11255">
                  <c:v>412.48200000000003</c:v>
                </c:pt>
                <c:pt idx="11256">
                  <c:v>412.39299999999997</c:v>
                </c:pt>
                <c:pt idx="11257">
                  <c:v>412.303</c:v>
                </c:pt>
                <c:pt idx="11258">
                  <c:v>412.214</c:v>
                </c:pt>
                <c:pt idx="11259">
                  <c:v>412.125</c:v>
                </c:pt>
                <c:pt idx="11260">
                  <c:v>412.03500000000003</c:v>
                </c:pt>
                <c:pt idx="11261">
                  <c:v>411.94499999999999</c:v>
                </c:pt>
                <c:pt idx="11262">
                  <c:v>411.85599999999999</c:v>
                </c:pt>
                <c:pt idx="11263">
                  <c:v>411.76600000000002</c:v>
                </c:pt>
                <c:pt idx="11264">
                  <c:v>411.67700000000002</c:v>
                </c:pt>
                <c:pt idx="11265">
                  <c:v>411.58699999999999</c:v>
                </c:pt>
                <c:pt idx="11266">
                  <c:v>411.49700000000001</c:v>
                </c:pt>
                <c:pt idx="11267">
                  <c:v>411.40800000000002</c:v>
                </c:pt>
                <c:pt idx="11268">
                  <c:v>411.31799999999998</c:v>
                </c:pt>
                <c:pt idx="11269">
                  <c:v>411.22800000000001</c:v>
                </c:pt>
                <c:pt idx="11270">
                  <c:v>411.13799999999998</c:v>
                </c:pt>
                <c:pt idx="11271">
                  <c:v>411.048</c:v>
                </c:pt>
                <c:pt idx="11272">
                  <c:v>410.959</c:v>
                </c:pt>
                <c:pt idx="11273">
                  <c:v>410.86900000000003</c:v>
                </c:pt>
                <c:pt idx="11274">
                  <c:v>410.779</c:v>
                </c:pt>
                <c:pt idx="11275">
                  <c:v>410.68900000000002</c:v>
                </c:pt>
                <c:pt idx="11276">
                  <c:v>410.59899999999999</c:v>
                </c:pt>
                <c:pt idx="11277">
                  <c:v>410.50900000000001</c:v>
                </c:pt>
                <c:pt idx="11278">
                  <c:v>410.41899999999998</c:v>
                </c:pt>
                <c:pt idx="11279">
                  <c:v>410.32900000000001</c:v>
                </c:pt>
                <c:pt idx="11280">
                  <c:v>410.23899999999998</c:v>
                </c:pt>
                <c:pt idx="11281">
                  <c:v>410.149</c:v>
                </c:pt>
                <c:pt idx="11282">
                  <c:v>410.05900000000003</c:v>
                </c:pt>
                <c:pt idx="11283">
                  <c:v>409.96899999999999</c:v>
                </c:pt>
                <c:pt idx="11284">
                  <c:v>409.87799999999999</c:v>
                </c:pt>
                <c:pt idx="11285">
                  <c:v>409.78800000000001</c:v>
                </c:pt>
                <c:pt idx="11286">
                  <c:v>409.69799999999998</c:v>
                </c:pt>
                <c:pt idx="11287">
                  <c:v>409.608</c:v>
                </c:pt>
                <c:pt idx="11288">
                  <c:v>409.517</c:v>
                </c:pt>
                <c:pt idx="11289">
                  <c:v>409.42700000000002</c:v>
                </c:pt>
                <c:pt idx="11290">
                  <c:v>409.33699999999999</c:v>
                </c:pt>
                <c:pt idx="11291">
                  <c:v>409.24599999999998</c:v>
                </c:pt>
                <c:pt idx="11292">
                  <c:v>409.15600000000001</c:v>
                </c:pt>
                <c:pt idx="11293">
                  <c:v>409.06599999999997</c:v>
                </c:pt>
                <c:pt idx="11294">
                  <c:v>408.97500000000002</c:v>
                </c:pt>
                <c:pt idx="11295">
                  <c:v>408.88499999999999</c:v>
                </c:pt>
                <c:pt idx="11296">
                  <c:v>408.79399999999998</c:v>
                </c:pt>
                <c:pt idx="11297">
                  <c:v>408.70400000000001</c:v>
                </c:pt>
                <c:pt idx="11298">
                  <c:v>408.613</c:v>
                </c:pt>
                <c:pt idx="11299">
                  <c:v>408.52300000000002</c:v>
                </c:pt>
                <c:pt idx="11300">
                  <c:v>408.43200000000002</c:v>
                </c:pt>
                <c:pt idx="11301">
                  <c:v>408.34100000000001</c:v>
                </c:pt>
                <c:pt idx="11302">
                  <c:v>408.25099999999998</c:v>
                </c:pt>
                <c:pt idx="11303">
                  <c:v>408.16</c:v>
                </c:pt>
                <c:pt idx="11304">
                  <c:v>408.06900000000002</c:v>
                </c:pt>
                <c:pt idx="11305">
                  <c:v>407.97899999999998</c:v>
                </c:pt>
                <c:pt idx="11306">
                  <c:v>407.88799999999998</c:v>
                </c:pt>
                <c:pt idx="11307">
                  <c:v>407.79700000000003</c:v>
                </c:pt>
                <c:pt idx="11308">
                  <c:v>407.70600000000002</c:v>
                </c:pt>
                <c:pt idx="11309">
                  <c:v>407.61500000000001</c:v>
                </c:pt>
                <c:pt idx="11310">
                  <c:v>407.524</c:v>
                </c:pt>
                <c:pt idx="11311">
                  <c:v>407.43400000000003</c:v>
                </c:pt>
                <c:pt idx="11312">
                  <c:v>407.34300000000002</c:v>
                </c:pt>
                <c:pt idx="11313">
                  <c:v>407.25200000000001</c:v>
                </c:pt>
                <c:pt idx="11314">
                  <c:v>407.161</c:v>
                </c:pt>
                <c:pt idx="11315">
                  <c:v>407.07</c:v>
                </c:pt>
                <c:pt idx="11316">
                  <c:v>406.97899999999998</c:v>
                </c:pt>
                <c:pt idx="11317">
                  <c:v>406.88799999999998</c:v>
                </c:pt>
                <c:pt idx="11318">
                  <c:v>406.79599999999999</c:v>
                </c:pt>
                <c:pt idx="11319">
                  <c:v>406.70499999999998</c:v>
                </c:pt>
                <c:pt idx="11320">
                  <c:v>406.61399999999998</c:v>
                </c:pt>
                <c:pt idx="11321">
                  <c:v>406.52300000000002</c:v>
                </c:pt>
                <c:pt idx="11322">
                  <c:v>406.43200000000002</c:v>
                </c:pt>
                <c:pt idx="11323">
                  <c:v>406.34100000000001</c:v>
                </c:pt>
                <c:pt idx="11324">
                  <c:v>406.24900000000002</c:v>
                </c:pt>
                <c:pt idx="11325">
                  <c:v>406.15800000000002</c:v>
                </c:pt>
                <c:pt idx="11326">
                  <c:v>406.06700000000001</c:v>
                </c:pt>
                <c:pt idx="11327">
                  <c:v>405.97500000000002</c:v>
                </c:pt>
                <c:pt idx="11328">
                  <c:v>405.88400000000001</c:v>
                </c:pt>
                <c:pt idx="11329">
                  <c:v>405.79300000000001</c:v>
                </c:pt>
                <c:pt idx="11330">
                  <c:v>405.70100000000002</c:v>
                </c:pt>
                <c:pt idx="11331">
                  <c:v>405.61</c:v>
                </c:pt>
                <c:pt idx="11332">
                  <c:v>405.51799999999997</c:v>
                </c:pt>
                <c:pt idx="11333">
                  <c:v>405.42700000000002</c:v>
                </c:pt>
                <c:pt idx="11334">
                  <c:v>405.33499999999998</c:v>
                </c:pt>
                <c:pt idx="11335">
                  <c:v>405.24400000000003</c:v>
                </c:pt>
                <c:pt idx="11336">
                  <c:v>405.15199999999999</c:v>
                </c:pt>
                <c:pt idx="11337">
                  <c:v>405.06099999999998</c:v>
                </c:pt>
                <c:pt idx="11338">
                  <c:v>404.96899999999999</c:v>
                </c:pt>
                <c:pt idx="11339">
                  <c:v>404.87700000000001</c:v>
                </c:pt>
                <c:pt idx="11340">
                  <c:v>404.786</c:v>
                </c:pt>
                <c:pt idx="11341">
                  <c:v>404.69400000000002</c:v>
                </c:pt>
                <c:pt idx="11342">
                  <c:v>404.60199999999998</c:v>
                </c:pt>
                <c:pt idx="11343">
                  <c:v>404.51</c:v>
                </c:pt>
                <c:pt idx="11344">
                  <c:v>404.41899999999998</c:v>
                </c:pt>
                <c:pt idx="11345">
                  <c:v>404.327</c:v>
                </c:pt>
                <c:pt idx="11346">
                  <c:v>404.23500000000001</c:v>
                </c:pt>
                <c:pt idx="11347">
                  <c:v>404.14299999999997</c:v>
                </c:pt>
                <c:pt idx="11348">
                  <c:v>404.05099999999999</c:v>
                </c:pt>
                <c:pt idx="11349">
                  <c:v>403.959</c:v>
                </c:pt>
                <c:pt idx="11350">
                  <c:v>403.86700000000002</c:v>
                </c:pt>
                <c:pt idx="11351">
                  <c:v>403.77499999999998</c:v>
                </c:pt>
                <c:pt idx="11352">
                  <c:v>403.68299999999999</c:v>
                </c:pt>
                <c:pt idx="11353">
                  <c:v>403.59100000000001</c:v>
                </c:pt>
                <c:pt idx="11354">
                  <c:v>403.49900000000002</c:v>
                </c:pt>
                <c:pt idx="11355">
                  <c:v>403.40699999999998</c:v>
                </c:pt>
                <c:pt idx="11356">
                  <c:v>403.315</c:v>
                </c:pt>
                <c:pt idx="11357">
                  <c:v>403.22300000000001</c:v>
                </c:pt>
                <c:pt idx="11358">
                  <c:v>403.13099999999997</c:v>
                </c:pt>
                <c:pt idx="11359">
                  <c:v>403.03899999999999</c:v>
                </c:pt>
                <c:pt idx="11360">
                  <c:v>402.94600000000003</c:v>
                </c:pt>
                <c:pt idx="11361">
                  <c:v>402.85399999999998</c:v>
                </c:pt>
                <c:pt idx="11362">
                  <c:v>402.762</c:v>
                </c:pt>
                <c:pt idx="11363">
                  <c:v>402.67</c:v>
                </c:pt>
                <c:pt idx="11364">
                  <c:v>402.577</c:v>
                </c:pt>
                <c:pt idx="11365">
                  <c:v>402.48500000000001</c:v>
                </c:pt>
                <c:pt idx="11366">
                  <c:v>402.39299999999997</c:v>
                </c:pt>
                <c:pt idx="11367">
                  <c:v>402.3</c:v>
                </c:pt>
                <c:pt idx="11368">
                  <c:v>402.20800000000003</c:v>
                </c:pt>
                <c:pt idx="11369">
                  <c:v>402.11500000000001</c:v>
                </c:pt>
                <c:pt idx="11370">
                  <c:v>402.02300000000002</c:v>
                </c:pt>
                <c:pt idx="11371">
                  <c:v>401.93</c:v>
                </c:pt>
                <c:pt idx="11372">
                  <c:v>401.83800000000002</c:v>
                </c:pt>
                <c:pt idx="11373">
                  <c:v>401.745</c:v>
                </c:pt>
                <c:pt idx="11374">
                  <c:v>401.65300000000002</c:v>
                </c:pt>
                <c:pt idx="11375">
                  <c:v>401.56</c:v>
                </c:pt>
                <c:pt idx="11376">
                  <c:v>401.46699999999998</c:v>
                </c:pt>
                <c:pt idx="11377">
                  <c:v>401.375</c:v>
                </c:pt>
                <c:pt idx="11378">
                  <c:v>401.28199999999998</c:v>
                </c:pt>
                <c:pt idx="11379">
                  <c:v>401.18900000000002</c:v>
                </c:pt>
                <c:pt idx="11380">
                  <c:v>401.09699999999998</c:v>
                </c:pt>
                <c:pt idx="11381">
                  <c:v>401.00400000000002</c:v>
                </c:pt>
                <c:pt idx="11382">
                  <c:v>400.911</c:v>
                </c:pt>
                <c:pt idx="11383">
                  <c:v>400.81799999999998</c:v>
                </c:pt>
                <c:pt idx="11384">
                  <c:v>400.72500000000002</c:v>
                </c:pt>
                <c:pt idx="11385">
                  <c:v>400.63299999999998</c:v>
                </c:pt>
                <c:pt idx="11386">
                  <c:v>400.54</c:v>
                </c:pt>
                <c:pt idx="11387">
                  <c:v>400.447</c:v>
                </c:pt>
                <c:pt idx="11388">
                  <c:v>400.35399999999998</c:v>
                </c:pt>
                <c:pt idx="11389">
                  <c:v>400.26100000000002</c:v>
                </c:pt>
                <c:pt idx="11390">
                  <c:v>400.16800000000001</c:v>
                </c:pt>
                <c:pt idx="11391">
                  <c:v>400.07499999999999</c:v>
                </c:pt>
                <c:pt idx="11392">
                  <c:v>399.98200000000003</c:v>
                </c:pt>
                <c:pt idx="11393">
                  <c:v>399.88900000000001</c:v>
                </c:pt>
                <c:pt idx="11394">
                  <c:v>399.79599999999999</c:v>
                </c:pt>
                <c:pt idx="11395">
                  <c:v>399.702</c:v>
                </c:pt>
                <c:pt idx="11396">
                  <c:v>399.60899999999998</c:v>
                </c:pt>
                <c:pt idx="11397">
                  <c:v>399.51600000000002</c:v>
                </c:pt>
                <c:pt idx="11398">
                  <c:v>399.423</c:v>
                </c:pt>
                <c:pt idx="11399">
                  <c:v>399.33</c:v>
                </c:pt>
                <c:pt idx="11400">
                  <c:v>399.23599999999999</c:v>
                </c:pt>
                <c:pt idx="11401">
                  <c:v>399.14299999999997</c:v>
                </c:pt>
                <c:pt idx="11402">
                  <c:v>399.05</c:v>
                </c:pt>
                <c:pt idx="11403">
                  <c:v>398.95600000000002</c:v>
                </c:pt>
                <c:pt idx="11404">
                  <c:v>398.863</c:v>
                </c:pt>
                <c:pt idx="11405">
                  <c:v>398.77</c:v>
                </c:pt>
                <c:pt idx="11406">
                  <c:v>398.67599999999999</c:v>
                </c:pt>
                <c:pt idx="11407">
                  <c:v>398.58300000000003</c:v>
                </c:pt>
                <c:pt idx="11408">
                  <c:v>398.48899999999998</c:v>
                </c:pt>
                <c:pt idx="11409">
                  <c:v>398.39600000000002</c:v>
                </c:pt>
                <c:pt idx="11410">
                  <c:v>398.30200000000002</c:v>
                </c:pt>
                <c:pt idx="11411">
                  <c:v>398.209</c:v>
                </c:pt>
                <c:pt idx="11412">
                  <c:v>398.11500000000001</c:v>
                </c:pt>
                <c:pt idx="11413">
                  <c:v>398.02199999999999</c:v>
                </c:pt>
                <c:pt idx="11414">
                  <c:v>397.928</c:v>
                </c:pt>
                <c:pt idx="11415">
                  <c:v>397.834</c:v>
                </c:pt>
                <c:pt idx="11416">
                  <c:v>397.74099999999999</c:v>
                </c:pt>
                <c:pt idx="11417">
                  <c:v>397.64699999999999</c:v>
                </c:pt>
                <c:pt idx="11418">
                  <c:v>397.553</c:v>
                </c:pt>
                <c:pt idx="11419">
                  <c:v>397.459</c:v>
                </c:pt>
                <c:pt idx="11420">
                  <c:v>397.36599999999999</c:v>
                </c:pt>
                <c:pt idx="11421">
                  <c:v>397.27199999999999</c:v>
                </c:pt>
                <c:pt idx="11422">
                  <c:v>397.178</c:v>
                </c:pt>
                <c:pt idx="11423">
                  <c:v>397.084</c:v>
                </c:pt>
                <c:pt idx="11424">
                  <c:v>396.99</c:v>
                </c:pt>
                <c:pt idx="11425">
                  <c:v>396.89600000000002</c:v>
                </c:pt>
                <c:pt idx="11426">
                  <c:v>396.80200000000002</c:v>
                </c:pt>
                <c:pt idx="11427">
                  <c:v>396.70800000000003</c:v>
                </c:pt>
                <c:pt idx="11428">
                  <c:v>396.61399999999998</c:v>
                </c:pt>
                <c:pt idx="11429">
                  <c:v>396.52</c:v>
                </c:pt>
                <c:pt idx="11430">
                  <c:v>396.42599999999999</c:v>
                </c:pt>
                <c:pt idx="11431">
                  <c:v>396.33199999999999</c:v>
                </c:pt>
                <c:pt idx="11432">
                  <c:v>396.238</c:v>
                </c:pt>
                <c:pt idx="11433">
                  <c:v>396.14400000000001</c:v>
                </c:pt>
                <c:pt idx="11434">
                  <c:v>396.05</c:v>
                </c:pt>
                <c:pt idx="11435">
                  <c:v>395.95600000000002</c:v>
                </c:pt>
                <c:pt idx="11436">
                  <c:v>395.86200000000002</c:v>
                </c:pt>
                <c:pt idx="11437">
                  <c:v>395.767</c:v>
                </c:pt>
                <c:pt idx="11438">
                  <c:v>395.673</c:v>
                </c:pt>
                <c:pt idx="11439">
                  <c:v>395.57900000000001</c:v>
                </c:pt>
                <c:pt idx="11440">
                  <c:v>395.48500000000001</c:v>
                </c:pt>
                <c:pt idx="11441">
                  <c:v>395.39</c:v>
                </c:pt>
                <c:pt idx="11442">
                  <c:v>395.29599999999999</c:v>
                </c:pt>
                <c:pt idx="11443">
                  <c:v>395.20100000000002</c:v>
                </c:pt>
                <c:pt idx="11444">
                  <c:v>395.10700000000003</c:v>
                </c:pt>
                <c:pt idx="11445">
                  <c:v>395.01299999999998</c:v>
                </c:pt>
                <c:pt idx="11446">
                  <c:v>394.91800000000001</c:v>
                </c:pt>
                <c:pt idx="11447">
                  <c:v>394.82400000000001</c:v>
                </c:pt>
                <c:pt idx="11448">
                  <c:v>394.72899999999998</c:v>
                </c:pt>
                <c:pt idx="11449">
                  <c:v>394.63499999999999</c:v>
                </c:pt>
                <c:pt idx="11450">
                  <c:v>394.54</c:v>
                </c:pt>
                <c:pt idx="11451">
                  <c:v>394.44600000000003</c:v>
                </c:pt>
                <c:pt idx="11452">
                  <c:v>394.351</c:v>
                </c:pt>
                <c:pt idx="11453">
                  <c:v>394.25599999999997</c:v>
                </c:pt>
                <c:pt idx="11454">
                  <c:v>394.16199999999998</c:v>
                </c:pt>
                <c:pt idx="11455">
                  <c:v>394.06700000000001</c:v>
                </c:pt>
                <c:pt idx="11456">
                  <c:v>393.97199999999998</c:v>
                </c:pt>
                <c:pt idx="11457">
                  <c:v>393.87700000000001</c:v>
                </c:pt>
                <c:pt idx="11458">
                  <c:v>393.78300000000002</c:v>
                </c:pt>
                <c:pt idx="11459">
                  <c:v>393.68799999999999</c:v>
                </c:pt>
                <c:pt idx="11460">
                  <c:v>393.59300000000002</c:v>
                </c:pt>
                <c:pt idx="11461">
                  <c:v>393.49799999999999</c:v>
                </c:pt>
                <c:pt idx="11462">
                  <c:v>393.40300000000002</c:v>
                </c:pt>
                <c:pt idx="11463">
                  <c:v>393.30900000000003</c:v>
                </c:pt>
                <c:pt idx="11464">
                  <c:v>393.214</c:v>
                </c:pt>
                <c:pt idx="11465">
                  <c:v>393.11900000000003</c:v>
                </c:pt>
                <c:pt idx="11466">
                  <c:v>393.024</c:v>
                </c:pt>
                <c:pt idx="11467">
                  <c:v>392.92899999999997</c:v>
                </c:pt>
                <c:pt idx="11468">
                  <c:v>392.834</c:v>
                </c:pt>
                <c:pt idx="11469">
                  <c:v>392.73899999999998</c:v>
                </c:pt>
                <c:pt idx="11470">
                  <c:v>392.64400000000001</c:v>
                </c:pt>
                <c:pt idx="11471">
                  <c:v>392.548</c:v>
                </c:pt>
                <c:pt idx="11472">
                  <c:v>392.45299999999997</c:v>
                </c:pt>
                <c:pt idx="11473">
                  <c:v>392.358</c:v>
                </c:pt>
                <c:pt idx="11474">
                  <c:v>392.26299999999998</c:v>
                </c:pt>
                <c:pt idx="11475">
                  <c:v>392.16800000000001</c:v>
                </c:pt>
                <c:pt idx="11476">
                  <c:v>392.07299999999998</c:v>
                </c:pt>
                <c:pt idx="11477">
                  <c:v>391.97699999999998</c:v>
                </c:pt>
                <c:pt idx="11478">
                  <c:v>391.88200000000001</c:v>
                </c:pt>
                <c:pt idx="11479">
                  <c:v>391.78699999999998</c:v>
                </c:pt>
                <c:pt idx="11480">
                  <c:v>391.69099999999997</c:v>
                </c:pt>
                <c:pt idx="11481">
                  <c:v>391.596</c:v>
                </c:pt>
                <c:pt idx="11482">
                  <c:v>391.50099999999998</c:v>
                </c:pt>
                <c:pt idx="11483">
                  <c:v>391.40499999999997</c:v>
                </c:pt>
                <c:pt idx="11484">
                  <c:v>391.31</c:v>
                </c:pt>
                <c:pt idx="11485">
                  <c:v>391.214</c:v>
                </c:pt>
                <c:pt idx="11486">
                  <c:v>391.11900000000003</c:v>
                </c:pt>
                <c:pt idx="11487">
                  <c:v>391.02300000000002</c:v>
                </c:pt>
                <c:pt idx="11488">
                  <c:v>390.928</c:v>
                </c:pt>
                <c:pt idx="11489">
                  <c:v>390.83199999999999</c:v>
                </c:pt>
                <c:pt idx="11490">
                  <c:v>390.73700000000002</c:v>
                </c:pt>
                <c:pt idx="11491">
                  <c:v>390.64100000000002</c:v>
                </c:pt>
                <c:pt idx="11492">
                  <c:v>390.54599999999999</c:v>
                </c:pt>
                <c:pt idx="11493">
                  <c:v>390.45</c:v>
                </c:pt>
                <c:pt idx="11494">
                  <c:v>390.35399999999998</c:v>
                </c:pt>
                <c:pt idx="11495">
                  <c:v>390.25900000000001</c:v>
                </c:pt>
                <c:pt idx="11496">
                  <c:v>390.16300000000001</c:v>
                </c:pt>
                <c:pt idx="11497">
                  <c:v>390.06700000000001</c:v>
                </c:pt>
                <c:pt idx="11498">
                  <c:v>389.971</c:v>
                </c:pt>
                <c:pt idx="11499">
                  <c:v>389.875</c:v>
                </c:pt>
                <c:pt idx="11500">
                  <c:v>389.78</c:v>
                </c:pt>
                <c:pt idx="11501">
                  <c:v>389.68400000000003</c:v>
                </c:pt>
                <c:pt idx="11502">
                  <c:v>389.58800000000002</c:v>
                </c:pt>
                <c:pt idx="11503">
                  <c:v>389.49200000000002</c:v>
                </c:pt>
                <c:pt idx="11504">
                  <c:v>389.39600000000002</c:v>
                </c:pt>
                <c:pt idx="11505">
                  <c:v>389.3</c:v>
                </c:pt>
                <c:pt idx="11506">
                  <c:v>389.20400000000001</c:v>
                </c:pt>
                <c:pt idx="11507">
                  <c:v>389.108</c:v>
                </c:pt>
                <c:pt idx="11508">
                  <c:v>389.012</c:v>
                </c:pt>
                <c:pt idx="11509">
                  <c:v>388.916</c:v>
                </c:pt>
                <c:pt idx="11510">
                  <c:v>388.82</c:v>
                </c:pt>
                <c:pt idx="11511">
                  <c:v>388.72399999999999</c:v>
                </c:pt>
                <c:pt idx="11512">
                  <c:v>388.62799999999999</c:v>
                </c:pt>
                <c:pt idx="11513">
                  <c:v>388.53199999999998</c:v>
                </c:pt>
                <c:pt idx="11514">
                  <c:v>388.435</c:v>
                </c:pt>
                <c:pt idx="11515">
                  <c:v>388.339</c:v>
                </c:pt>
                <c:pt idx="11516">
                  <c:v>388.24299999999999</c:v>
                </c:pt>
                <c:pt idx="11517">
                  <c:v>388.14699999999999</c:v>
                </c:pt>
                <c:pt idx="11518">
                  <c:v>388.05</c:v>
                </c:pt>
                <c:pt idx="11519">
                  <c:v>387.95400000000001</c:v>
                </c:pt>
                <c:pt idx="11520">
                  <c:v>387.858</c:v>
                </c:pt>
                <c:pt idx="11521">
                  <c:v>387.76100000000002</c:v>
                </c:pt>
                <c:pt idx="11522">
                  <c:v>387.66500000000002</c:v>
                </c:pt>
                <c:pt idx="11523">
                  <c:v>387.56900000000002</c:v>
                </c:pt>
                <c:pt idx="11524">
                  <c:v>387.47199999999998</c:v>
                </c:pt>
                <c:pt idx="11525">
                  <c:v>387.37599999999998</c:v>
                </c:pt>
                <c:pt idx="11526">
                  <c:v>387.279</c:v>
                </c:pt>
                <c:pt idx="11527">
                  <c:v>387.18299999999999</c:v>
                </c:pt>
                <c:pt idx="11528">
                  <c:v>387.08600000000001</c:v>
                </c:pt>
                <c:pt idx="11529">
                  <c:v>386.99</c:v>
                </c:pt>
                <c:pt idx="11530">
                  <c:v>386.89299999999997</c:v>
                </c:pt>
                <c:pt idx="11531">
                  <c:v>386.79599999999999</c:v>
                </c:pt>
                <c:pt idx="11532">
                  <c:v>386.7</c:v>
                </c:pt>
                <c:pt idx="11533">
                  <c:v>386.60300000000001</c:v>
                </c:pt>
                <c:pt idx="11534">
                  <c:v>386.50700000000001</c:v>
                </c:pt>
                <c:pt idx="11535">
                  <c:v>386.41</c:v>
                </c:pt>
                <c:pt idx="11536">
                  <c:v>386.31299999999999</c:v>
                </c:pt>
                <c:pt idx="11537">
                  <c:v>386.21600000000001</c:v>
                </c:pt>
                <c:pt idx="11538">
                  <c:v>386.12</c:v>
                </c:pt>
                <c:pt idx="11539">
                  <c:v>386.02300000000002</c:v>
                </c:pt>
                <c:pt idx="11540">
                  <c:v>385.92599999999999</c:v>
                </c:pt>
                <c:pt idx="11541">
                  <c:v>385.82900000000001</c:v>
                </c:pt>
                <c:pt idx="11542">
                  <c:v>385.73200000000003</c:v>
                </c:pt>
                <c:pt idx="11543">
                  <c:v>385.63499999999999</c:v>
                </c:pt>
                <c:pt idx="11544">
                  <c:v>385.53800000000001</c:v>
                </c:pt>
                <c:pt idx="11545">
                  <c:v>385.44099999999997</c:v>
                </c:pt>
                <c:pt idx="11546">
                  <c:v>385.34399999999999</c:v>
                </c:pt>
                <c:pt idx="11547">
                  <c:v>385.24700000000001</c:v>
                </c:pt>
                <c:pt idx="11548">
                  <c:v>385.15</c:v>
                </c:pt>
                <c:pt idx="11549">
                  <c:v>385.053</c:v>
                </c:pt>
                <c:pt idx="11550">
                  <c:v>384.95600000000002</c:v>
                </c:pt>
                <c:pt idx="11551">
                  <c:v>384.85899999999998</c:v>
                </c:pt>
                <c:pt idx="11552">
                  <c:v>384.762</c:v>
                </c:pt>
                <c:pt idx="11553">
                  <c:v>384.66500000000002</c:v>
                </c:pt>
                <c:pt idx="11554">
                  <c:v>384.56799999999998</c:v>
                </c:pt>
                <c:pt idx="11555">
                  <c:v>384.47</c:v>
                </c:pt>
                <c:pt idx="11556">
                  <c:v>384.37299999999999</c:v>
                </c:pt>
                <c:pt idx="11557">
                  <c:v>384.27600000000001</c:v>
                </c:pt>
                <c:pt idx="11558">
                  <c:v>384.17899999999997</c:v>
                </c:pt>
                <c:pt idx="11559">
                  <c:v>384.08100000000002</c:v>
                </c:pt>
                <c:pt idx="11560">
                  <c:v>383.98399999999998</c:v>
                </c:pt>
                <c:pt idx="11561">
                  <c:v>383.887</c:v>
                </c:pt>
                <c:pt idx="11562">
                  <c:v>383.78899999999999</c:v>
                </c:pt>
                <c:pt idx="11563">
                  <c:v>383.69200000000001</c:v>
                </c:pt>
                <c:pt idx="11564">
                  <c:v>383.59399999999999</c:v>
                </c:pt>
                <c:pt idx="11565">
                  <c:v>383.49700000000001</c:v>
                </c:pt>
                <c:pt idx="11566">
                  <c:v>383.4</c:v>
                </c:pt>
                <c:pt idx="11567">
                  <c:v>383.30200000000002</c:v>
                </c:pt>
                <c:pt idx="11568">
                  <c:v>383.20499999999998</c:v>
                </c:pt>
                <c:pt idx="11569">
                  <c:v>383.10700000000003</c:v>
                </c:pt>
                <c:pt idx="11570">
                  <c:v>383.00900000000001</c:v>
                </c:pt>
                <c:pt idx="11571">
                  <c:v>382.91199999999998</c:v>
                </c:pt>
                <c:pt idx="11572">
                  <c:v>382.81400000000002</c:v>
                </c:pt>
                <c:pt idx="11573">
                  <c:v>382.71699999999998</c:v>
                </c:pt>
                <c:pt idx="11574">
                  <c:v>382.61900000000003</c:v>
                </c:pt>
                <c:pt idx="11575">
                  <c:v>382.52100000000002</c:v>
                </c:pt>
                <c:pt idx="11576">
                  <c:v>382.423</c:v>
                </c:pt>
                <c:pt idx="11577">
                  <c:v>382.32600000000002</c:v>
                </c:pt>
                <c:pt idx="11578">
                  <c:v>382.22800000000001</c:v>
                </c:pt>
                <c:pt idx="11579">
                  <c:v>382.13</c:v>
                </c:pt>
                <c:pt idx="11580">
                  <c:v>382.03199999999998</c:v>
                </c:pt>
                <c:pt idx="11581">
                  <c:v>381.935</c:v>
                </c:pt>
                <c:pt idx="11582">
                  <c:v>381.83699999999999</c:v>
                </c:pt>
                <c:pt idx="11583">
                  <c:v>381.73899999999998</c:v>
                </c:pt>
                <c:pt idx="11584">
                  <c:v>381.64100000000002</c:v>
                </c:pt>
                <c:pt idx="11585">
                  <c:v>381.54300000000001</c:v>
                </c:pt>
                <c:pt idx="11586">
                  <c:v>381.44499999999999</c:v>
                </c:pt>
                <c:pt idx="11587">
                  <c:v>381.34699999999998</c:v>
                </c:pt>
                <c:pt idx="11588">
                  <c:v>381.24900000000002</c:v>
                </c:pt>
                <c:pt idx="11589">
                  <c:v>381.15100000000001</c:v>
                </c:pt>
                <c:pt idx="11590">
                  <c:v>381.053</c:v>
                </c:pt>
                <c:pt idx="11591">
                  <c:v>380.95499999999998</c:v>
                </c:pt>
                <c:pt idx="11592">
                  <c:v>380.85700000000003</c:v>
                </c:pt>
                <c:pt idx="11593">
                  <c:v>380.75799999999998</c:v>
                </c:pt>
                <c:pt idx="11594">
                  <c:v>380.66</c:v>
                </c:pt>
                <c:pt idx="11595">
                  <c:v>380.56200000000001</c:v>
                </c:pt>
                <c:pt idx="11596">
                  <c:v>380.464</c:v>
                </c:pt>
                <c:pt idx="11597">
                  <c:v>380.36599999999999</c:v>
                </c:pt>
                <c:pt idx="11598">
                  <c:v>380.267</c:v>
                </c:pt>
                <c:pt idx="11599">
                  <c:v>380.16899999999998</c:v>
                </c:pt>
                <c:pt idx="11600">
                  <c:v>380.07100000000003</c:v>
                </c:pt>
                <c:pt idx="11601">
                  <c:v>379.97300000000001</c:v>
                </c:pt>
                <c:pt idx="11602">
                  <c:v>379.87400000000002</c:v>
                </c:pt>
                <c:pt idx="11603">
                  <c:v>379.77600000000001</c:v>
                </c:pt>
                <c:pt idx="11604">
                  <c:v>379.67700000000002</c:v>
                </c:pt>
                <c:pt idx="11605">
                  <c:v>379.57900000000001</c:v>
                </c:pt>
                <c:pt idx="11606">
                  <c:v>379.48099999999999</c:v>
                </c:pt>
                <c:pt idx="11607">
                  <c:v>379.38200000000001</c:v>
                </c:pt>
                <c:pt idx="11608">
                  <c:v>379.28399999999999</c:v>
                </c:pt>
                <c:pt idx="11609">
                  <c:v>379.185</c:v>
                </c:pt>
                <c:pt idx="11610">
                  <c:v>379.08600000000001</c:v>
                </c:pt>
                <c:pt idx="11611">
                  <c:v>378.988</c:v>
                </c:pt>
                <c:pt idx="11612">
                  <c:v>378.88900000000001</c:v>
                </c:pt>
                <c:pt idx="11613">
                  <c:v>378.791</c:v>
                </c:pt>
                <c:pt idx="11614">
                  <c:v>378.69200000000001</c:v>
                </c:pt>
                <c:pt idx="11615">
                  <c:v>378.59300000000002</c:v>
                </c:pt>
                <c:pt idx="11616">
                  <c:v>378.495</c:v>
                </c:pt>
                <c:pt idx="11617">
                  <c:v>378.39600000000002</c:v>
                </c:pt>
                <c:pt idx="11618">
                  <c:v>378.29700000000003</c:v>
                </c:pt>
                <c:pt idx="11619">
                  <c:v>378.19799999999998</c:v>
                </c:pt>
                <c:pt idx="11620">
                  <c:v>378.1</c:v>
                </c:pt>
                <c:pt idx="11621">
                  <c:v>378.00099999999998</c:v>
                </c:pt>
                <c:pt idx="11622">
                  <c:v>377.90199999999999</c:v>
                </c:pt>
                <c:pt idx="11623">
                  <c:v>377.803</c:v>
                </c:pt>
                <c:pt idx="11624">
                  <c:v>377.70400000000001</c:v>
                </c:pt>
                <c:pt idx="11625">
                  <c:v>377.60500000000002</c:v>
                </c:pt>
                <c:pt idx="11626">
                  <c:v>377.50599999999997</c:v>
                </c:pt>
                <c:pt idx="11627">
                  <c:v>377.40699999999998</c:v>
                </c:pt>
                <c:pt idx="11628">
                  <c:v>377.30799999999999</c:v>
                </c:pt>
                <c:pt idx="11629">
                  <c:v>377.209</c:v>
                </c:pt>
                <c:pt idx="11630">
                  <c:v>377.11</c:v>
                </c:pt>
                <c:pt idx="11631">
                  <c:v>377.01100000000002</c:v>
                </c:pt>
                <c:pt idx="11632">
                  <c:v>376.91199999999998</c:v>
                </c:pt>
                <c:pt idx="11633">
                  <c:v>376.81299999999999</c:v>
                </c:pt>
                <c:pt idx="11634">
                  <c:v>376.714</c:v>
                </c:pt>
                <c:pt idx="11635">
                  <c:v>376.61500000000001</c:v>
                </c:pt>
                <c:pt idx="11636">
                  <c:v>376.51600000000002</c:v>
                </c:pt>
                <c:pt idx="11637">
                  <c:v>376.41699999999997</c:v>
                </c:pt>
                <c:pt idx="11638">
                  <c:v>376.31700000000001</c:v>
                </c:pt>
                <c:pt idx="11639">
                  <c:v>376.21800000000002</c:v>
                </c:pt>
                <c:pt idx="11640">
                  <c:v>376.11900000000003</c:v>
                </c:pt>
                <c:pt idx="11641">
                  <c:v>376.02</c:v>
                </c:pt>
                <c:pt idx="11642">
                  <c:v>375.92</c:v>
                </c:pt>
                <c:pt idx="11643">
                  <c:v>375.82100000000003</c:v>
                </c:pt>
                <c:pt idx="11644">
                  <c:v>375.721</c:v>
                </c:pt>
                <c:pt idx="11645">
                  <c:v>375.62200000000001</c:v>
                </c:pt>
                <c:pt idx="11646">
                  <c:v>375.52300000000002</c:v>
                </c:pt>
                <c:pt idx="11647">
                  <c:v>375.423</c:v>
                </c:pt>
                <c:pt idx="11648">
                  <c:v>375.32400000000001</c:v>
                </c:pt>
                <c:pt idx="11649">
                  <c:v>375.22399999999999</c:v>
                </c:pt>
                <c:pt idx="11650">
                  <c:v>375.125</c:v>
                </c:pt>
                <c:pt idx="11651">
                  <c:v>375.02499999999998</c:v>
                </c:pt>
                <c:pt idx="11652">
                  <c:v>374.92599999999999</c:v>
                </c:pt>
                <c:pt idx="11653">
                  <c:v>374.82600000000002</c:v>
                </c:pt>
                <c:pt idx="11654">
                  <c:v>374.72699999999998</c:v>
                </c:pt>
                <c:pt idx="11655">
                  <c:v>374.62700000000001</c:v>
                </c:pt>
                <c:pt idx="11656">
                  <c:v>374.52699999999999</c:v>
                </c:pt>
                <c:pt idx="11657">
                  <c:v>374.428</c:v>
                </c:pt>
                <c:pt idx="11658">
                  <c:v>374.32799999999997</c:v>
                </c:pt>
                <c:pt idx="11659">
                  <c:v>374.22800000000001</c:v>
                </c:pt>
                <c:pt idx="11660">
                  <c:v>374.12799999999999</c:v>
                </c:pt>
                <c:pt idx="11661">
                  <c:v>374.029</c:v>
                </c:pt>
                <c:pt idx="11662">
                  <c:v>373.92899999999997</c:v>
                </c:pt>
                <c:pt idx="11663">
                  <c:v>373.82900000000001</c:v>
                </c:pt>
                <c:pt idx="11664">
                  <c:v>373.72899999999998</c:v>
                </c:pt>
                <c:pt idx="11665">
                  <c:v>373.62900000000002</c:v>
                </c:pt>
                <c:pt idx="11666">
                  <c:v>373.529</c:v>
                </c:pt>
                <c:pt idx="11667">
                  <c:v>373.43</c:v>
                </c:pt>
                <c:pt idx="11668">
                  <c:v>373.33</c:v>
                </c:pt>
                <c:pt idx="11669">
                  <c:v>373.23</c:v>
                </c:pt>
                <c:pt idx="11670">
                  <c:v>373.13</c:v>
                </c:pt>
                <c:pt idx="11671">
                  <c:v>373.03</c:v>
                </c:pt>
                <c:pt idx="11672">
                  <c:v>372.93</c:v>
                </c:pt>
                <c:pt idx="11673">
                  <c:v>372.83</c:v>
                </c:pt>
                <c:pt idx="11674">
                  <c:v>372.72899999999998</c:v>
                </c:pt>
                <c:pt idx="11675">
                  <c:v>372.62900000000002</c:v>
                </c:pt>
                <c:pt idx="11676">
                  <c:v>372.529</c:v>
                </c:pt>
                <c:pt idx="11677">
                  <c:v>372.42899999999997</c:v>
                </c:pt>
                <c:pt idx="11678">
                  <c:v>372.32900000000001</c:v>
                </c:pt>
                <c:pt idx="11679">
                  <c:v>372.22899999999998</c:v>
                </c:pt>
                <c:pt idx="11680">
                  <c:v>372.12799999999999</c:v>
                </c:pt>
                <c:pt idx="11681">
                  <c:v>372.02800000000002</c:v>
                </c:pt>
                <c:pt idx="11682">
                  <c:v>371.928</c:v>
                </c:pt>
                <c:pt idx="11683">
                  <c:v>371.82799999999997</c:v>
                </c:pt>
                <c:pt idx="11684">
                  <c:v>371.72699999999998</c:v>
                </c:pt>
                <c:pt idx="11685">
                  <c:v>371.62700000000001</c:v>
                </c:pt>
                <c:pt idx="11686">
                  <c:v>371.52699999999999</c:v>
                </c:pt>
                <c:pt idx="11687">
                  <c:v>371.42599999999999</c:v>
                </c:pt>
                <c:pt idx="11688">
                  <c:v>371.32600000000002</c:v>
                </c:pt>
                <c:pt idx="11689">
                  <c:v>371.22500000000002</c:v>
                </c:pt>
                <c:pt idx="11690">
                  <c:v>371.125</c:v>
                </c:pt>
                <c:pt idx="11691">
                  <c:v>371.02499999999998</c:v>
                </c:pt>
                <c:pt idx="11692">
                  <c:v>370.92399999999998</c:v>
                </c:pt>
                <c:pt idx="11693">
                  <c:v>370.82299999999998</c:v>
                </c:pt>
                <c:pt idx="11694">
                  <c:v>370.72300000000001</c:v>
                </c:pt>
                <c:pt idx="11695">
                  <c:v>370.62200000000001</c:v>
                </c:pt>
                <c:pt idx="11696">
                  <c:v>370.52199999999999</c:v>
                </c:pt>
                <c:pt idx="11697">
                  <c:v>370.42099999999999</c:v>
                </c:pt>
                <c:pt idx="11698">
                  <c:v>370.32</c:v>
                </c:pt>
                <c:pt idx="11699">
                  <c:v>370.22</c:v>
                </c:pt>
                <c:pt idx="11700">
                  <c:v>370.11900000000003</c:v>
                </c:pt>
                <c:pt idx="11701">
                  <c:v>370.01799999999997</c:v>
                </c:pt>
                <c:pt idx="11702">
                  <c:v>369.91800000000001</c:v>
                </c:pt>
                <c:pt idx="11703">
                  <c:v>369.81700000000001</c:v>
                </c:pt>
                <c:pt idx="11704">
                  <c:v>369.71600000000001</c:v>
                </c:pt>
                <c:pt idx="11705">
                  <c:v>369.61500000000001</c:v>
                </c:pt>
                <c:pt idx="11706">
                  <c:v>369.51499999999999</c:v>
                </c:pt>
                <c:pt idx="11707">
                  <c:v>369.41399999999999</c:v>
                </c:pt>
                <c:pt idx="11708">
                  <c:v>369.31299999999999</c:v>
                </c:pt>
                <c:pt idx="11709">
                  <c:v>369.21199999999999</c:v>
                </c:pt>
                <c:pt idx="11710">
                  <c:v>369.11099999999999</c:v>
                </c:pt>
                <c:pt idx="11711">
                  <c:v>369.01</c:v>
                </c:pt>
                <c:pt idx="11712">
                  <c:v>368.90899999999999</c:v>
                </c:pt>
                <c:pt idx="11713">
                  <c:v>368.80799999999999</c:v>
                </c:pt>
                <c:pt idx="11714">
                  <c:v>368.70699999999999</c:v>
                </c:pt>
                <c:pt idx="11715">
                  <c:v>368.60599999999999</c:v>
                </c:pt>
                <c:pt idx="11716">
                  <c:v>368.505</c:v>
                </c:pt>
                <c:pt idx="11717">
                  <c:v>368.404</c:v>
                </c:pt>
                <c:pt idx="11718">
                  <c:v>368.303</c:v>
                </c:pt>
                <c:pt idx="11719">
                  <c:v>368.202</c:v>
                </c:pt>
                <c:pt idx="11720">
                  <c:v>368.1</c:v>
                </c:pt>
                <c:pt idx="11721">
                  <c:v>367.99900000000002</c:v>
                </c:pt>
                <c:pt idx="11722">
                  <c:v>367.89800000000002</c:v>
                </c:pt>
                <c:pt idx="11723">
                  <c:v>367.79700000000003</c:v>
                </c:pt>
                <c:pt idx="11724">
                  <c:v>367.69600000000003</c:v>
                </c:pt>
                <c:pt idx="11725">
                  <c:v>367.59399999999999</c:v>
                </c:pt>
                <c:pt idx="11726">
                  <c:v>367.49299999999999</c:v>
                </c:pt>
                <c:pt idx="11727">
                  <c:v>367.392</c:v>
                </c:pt>
                <c:pt idx="11728">
                  <c:v>367.29</c:v>
                </c:pt>
                <c:pt idx="11729">
                  <c:v>367.18900000000002</c:v>
                </c:pt>
                <c:pt idx="11730">
                  <c:v>367.08800000000002</c:v>
                </c:pt>
                <c:pt idx="11731">
                  <c:v>366.98599999999999</c:v>
                </c:pt>
                <c:pt idx="11732">
                  <c:v>366.88499999999999</c:v>
                </c:pt>
                <c:pt idx="11733">
                  <c:v>366.78300000000002</c:v>
                </c:pt>
                <c:pt idx="11734">
                  <c:v>366.68200000000002</c:v>
                </c:pt>
                <c:pt idx="11735">
                  <c:v>366.58</c:v>
                </c:pt>
                <c:pt idx="11736">
                  <c:v>366.47899999999998</c:v>
                </c:pt>
                <c:pt idx="11737">
                  <c:v>366.37700000000001</c:v>
                </c:pt>
                <c:pt idx="11738">
                  <c:v>366.27600000000001</c:v>
                </c:pt>
                <c:pt idx="11739">
                  <c:v>366.17399999999998</c:v>
                </c:pt>
                <c:pt idx="11740">
                  <c:v>366.07299999999998</c:v>
                </c:pt>
                <c:pt idx="11741">
                  <c:v>365.971</c:v>
                </c:pt>
                <c:pt idx="11742">
                  <c:v>365.86900000000003</c:v>
                </c:pt>
                <c:pt idx="11743">
                  <c:v>365.76799999999997</c:v>
                </c:pt>
                <c:pt idx="11744">
                  <c:v>365.666</c:v>
                </c:pt>
                <c:pt idx="11745">
                  <c:v>365.56400000000002</c:v>
                </c:pt>
                <c:pt idx="11746">
                  <c:v>365.46199999999999</c:v>
                </c:pt>
                <c:pt idx="11747">
                  <c:v>365.36099999999999</c:v>
                </c:pt>
                <c:pt idx="11748">
                  <c:v>365.25900000000001</c:v>
                </c:pt>
                <c:pt idx="11749">
                  <c:v>365.15699999999998</c:v>
                </c:pt>
                <c:pt idx="11750">
                  <c:v>365.05500000000001</c:v>
                </c:pt>
                <c:pt idx="11751">
                  <c:v>364.95299999999997</c:v>
                </c:pt>
                <c:pt idx="11752">
                  <c:v>364.851</c:v>
                </c:pt>
                <c:pt idx="11753">
                  <c:v>364.74900000000002</c:v>
                </c:pt>
                <c:pt idx="11754">
                  <c:v>364.64699999999999</c:v>
                </c:pt>
                <c:pt idx="11755">
                  <c:v>364.54500000000002</c:v>
                </c:pt>
                <c:pt idx="11756">
                  <c:v>364.44299999999998</c:v>
                </c:pt>
                <c:pt idx="11757">
                  <c:v>364.34100000000001</c:v>
                </c:pt>
                <c:pt idx="11758">
                  <c:v>364.23899999999998</c:v>
                </c:pt>
                <c:pt idx="11759">
                  <c:v>364.137</c:v>
                </c:pt>
                <c:pt idx="11760">
                  <c:v>364.03500000000003</c:v>
                </c:pt>
                <c:pt idx="11761">
                  <c:v>363.93299999999999</c:v>
                </c:pt>
                <c:pt idx="11762">
                  <c:v>363.83100000000002</c:v>
                </c:pt>
                <c:pt idx="11763">
                  <c:v>363.72899999999998</c:v>
                </c:pt>
                <c:pt idx="11764">
                  <c:v>363.62700000000001</c:v>
                </c:pt>
                <c:pt idx="11765">
                  <c:v>363.52499999999998</c:v>
                </c:pt>
                <c:pt idx="11766">
                  <c:v>363.42200000000003</c:v>
                </c:pt>
                <c:pt idx="11767">
                  <c:v>363.32</c:v>
                </c:pt>
                <c:pt idx="11768">
                  <c:v>363.21800000000002</c:v>
                </c:pt>
                <c:pt idx="11769">
                  <c:v>363.11599999999999</c:v>
                </c:pt>
                <c:pt idx="11770">
                  <c:v>363.01299999999998</c:v>
                </c:pt>
                <c:pt idx="11771">
                  <c:v>362.911</c:v>
                </c:pt>
                <c:pt idx="11772">
                  <c:v>362.80900000000003</c:v>
                </c:pt>
                <c:pt idx="11773">
                  <c:v>362.70600000000002</c:v>
                </c:pt>
                <c:pt idx="11774">
                  <c:v>362.60399999999998</c:v>
                </c:pt>
                <c:pt idx="11775">
                  <c:v>362.50099999999998</c:v>
                </c:pt>
                <c:pt idx="11776">
                  <c:v>362.399</c:v>
                </c:pt>
                <c:pt idx="11777">
                  <c:v>362.29700000000003</c:v>
                </c:pt>
                <c:pt idx="11778">
                  <c:v>362.19400000000002</c:v>
                </c:pt>
                <c:pt idx="11779">
                  <c:v>362.09199999999998</c:v>
                </c:pt>
                <c:pt idx="11780">
                  <c:v>361.98899999999998</c:v>
                </c:pt>
                <c:pt idx="11781">
                  <c:v>361.88600000000002</c:v>
                </c:pt>
                <c:pt idx="11782">
                  <c:v>361.78399999999999</c:v>
                </c:pt>
                <c:pt idx="11783">
                  <c:v>361.68099999999998</c:v>
                </c:pt>
                <c:pt idx="11784">
                  <c:v>361.57900000000001</c:v>
                </c:pt>
                <c:pt idx="11785">
                  <c:v>361.476</c:v>
                </c:pt>
                <c:pt idx="11786">
                  <c:v>361.37299999999999</c:v>
                </c:pt>
                <c:pt idx="11787">
                  <c:v>361.27100000000002</c:v>
                </c:pt>
                <c:pt idx="11788">
                  <c:v>361.16800000000001</c:v>
                </c:pt>
                <c:pt idx="11789">
                  <c:v>361.065</c:v>
                </c:pt>
                <c:pt idx="11790">
                  <c:v>360.96199999999999</c:v>
                </c:pt>
                <c:pt idx="11791">
                  <c:v>360.86</c:v>
                </c:pt>
                <c:pt idx="11792">
                  <c:v>360.75700000000001</c:v>
                </c:pt>
                <c:pt idx="11793">
                  <c:v>360.654</c:v>
                </c:pt>
                <c:pt idx="11794">
                  <c:v>360.55099999999999</c:v>
                </c:pt>
                <c:pt idx="11795">
                  <c:v>360.44799999999998</c:v>
                </c:pt>
                <c:pt idx="11796">
                  <c:v>360.34500000000003</c:v>
                </c:pt>
                <c:pt idx="11797">
                  <c:v>360.24299999999999</c:v>
                </c:pt>
                <c:pt idx="11798">
                  <c:v>360.14</c:v>
                </c:pt>
                <c:pt idx="11799">
                  <c:v>360.03699999999998</c:v>
                </c:pt>
                <c:pt idx="11800">
                  <c:v>359.93400000000003</c:v>
                </c:pt>
                <c:pt idx="11801">
                  <c:v>359.83100000000002</c:v>
                </c:pt>
                <c:pt idx="11802">
                  <c:v>359.72800000000001</c:v>
                </c:pt>
                <c:pt idx="11803">
                  <c:v>359.625</c:v>
                </c:pt>
                <c:pt idx="11804">
                  <c:v>359.52199999999999</c:v>
                </c:pt>
                <c:pt idx="11805">
                  <c:v>359.41800000000001</c:v>
                </c:pt>
                <c:pt idx="11806">
                  <c:v>359.315</c:v>
                </c:pt>
                <c:pt idx="11807">
                  <c:v>359.21199999999999</c:v>
                </c:pt>
                <c:pt idx="11808">
                  <c:v>359.10899999999998</c:v>
                </c:pt>
                <c:pt idx="11809">
                  <c:v>359.00599999999997</c:v>
                </c:pt>
                <c:pt idx="11810">
                  <c:v>358.90300000000002</c:v>
                </c:pt>
                <c:pt idx="11811">
                  <c:v>358.79899999999998</c:v>
                </c:pt>
                <c:pt idx="11812">
                  <c:v>358.69600000000003</c:v>
                </c:pt>
                <c:pt idx="11813">
                  <c:v>358.59300000000002</c:v>
                </c:pt>
                <c:pt idx="11814">
                  <c:v>358.49</c:v>
                </c:pt>
                <c:pt idx="11815">
                  <c:v>358.38600000000002</c:v>
                </c:pt>
                <c:pt idx="11816">
                  <c:v>358.28300000000002</c:v>
                </c:pt>
                <c:pt idx="11817">
                  <c:v>358.18</c:v>
                </c:pt>
                <c:pt idx="11818">
                  <c:v>358.07600000000002</c:v>
                </c:pt>
                <c:pt idx="11819">
                  <c:v>357.97300000000001</c:v>
                </c:pt>
                <c:pt idx="11820">
                  <c:v>357.86900000000003</c:v>
                </c:pt>
                <c:pt idx="11821">
                  <c:v>357.76600000000002</c:v>
                </c:pt>
                <c:pt idx="11822">
                  <c:v>357.66199999999998</c:v>
                </c:pt>
                <c:pt idx="11823">
                  <c:v>357.55900000000003</c:v>
                </c:pt>
                <c:pt idx="11824">
                  <c:v>357.45499999999998</c:v>
                </c:pt>
                <c:pt idx="11825">
                  <c:v>357.35199999999998</c:v>
                </c:pt>
                <c:pt idx="11826">
                  <c:v>357.24799999999999</c:v>
                </c:pt>
                <c:pt idx="11827">
                  <c:v>357.14499999999998</c:v>
                </c:pt>
                <c:pt idx="11828">
                  <c:v>357.041</c:v>
                </c:pt>
                <c:pt idx="11829">
                  <c:v>356.93700000000001</c:v>
                </c:pt>
                <c:pt idx="11830">
                  <c:v>356.834</c:v>
                </c:pt>
                <c:pt idx="11831">
                  <c:v>356.73</c:v>
                </c:pt>
                <c:pt idx="11832">
                  <c:v>356.62599999999998</c:v>
                </c:pt>
                <c:pt idx="11833">
                  <c:v>356.52300000000002</c:v>
                </c:pt>
                <c:pt idx="11834">
                  <c:v>356.41899999999998</c:v>
                </c:pt>
                <c:pt idx="11835">
                  <c:v>356.315</c:v>
                </c:pt>
                <c:pt idx="11836">
                  <c:v>356.21100000000001</c:v>
                </c:pt>
                <c:pt idx="11837">
                  <c:v>356.108</c:v>
                </c:pt>
                <c:pt idx="11838">
                  <c:v>356.00400000000002</c:v>
                </c:pt>
                <c:pt idx="11839">
                  <c:v>355.9</c:v>
                </c:pt>
                <c:pt idx="11840">
                  <c:v>355.79599999999999</c:v>
                </c:pt>
                <c:pt idx="11841">
                  <c:v>355.69200000000001</c:v>
                </c:pt>
                <c:pt idx="11842">
                  <c:v>355.58800000000002</c:v>
                </c:pt>
                <c:pt idx="11843">
                  <c:v>355.48399999999998</c:v>
                </c:pt>
                <c:pt idx="11844">
                  <c:v>355.38</c:v>
                </c:pt>
                <c:pt idx="11845">
                  <c:v>355.27600000000001</c:v>
                </c:pt>
                <c:pt idx="11846">
                  <c:v>355.17200000000003</c:v>
                </c:pt>
                <c:pt idx="11847">
                  <c:v>355.06799999999998</c:v>
                </c:pt>
                <c:pt idx="11848">
                  <c:v>354.964</c:v>
                </c:pt>
                <c:pt idx="11849">
                  <c:v>354.86</c:v>
                </c:pt>
                <c:pt idx="11850">
                  <c:v>354.75599999999997</c:v>
                </c:pt>
                <c:pt idx="11851">
                  <c:v>354.65199999999999</c:v>
                </c:pt>
                <c:pt idx="11852">
                  <c:v>354.548</c:v>
                </c:pt>
                <c:pt idx="11853">
                  <c:v>354.44400000000002</c:v>
                </c:pt>
                <c:pt idx="11854">
                  <c:v>354.34</c:v>
                </c:pt>
                <c:pt idx="11855">
                  <c:v>354.23500000000001</c:v>
                </c:pt>
                <c:pt idx="11856">
                  <c:v>354.13099999999997</c:v>
                </c:pt>
                <c:pt idx="11857">
                  <c:v>354.02699999999999</c:v>
                </c:pt>
                <c:pt idx="11858">
                  <c:v>353.923</c:v>
                </c:pt>
                <c:pt idx="11859">
                  <c:v>353.81799999999998</c:v>
                </c:pt>
                <c:pt idx="11860">
                  <c:v>353.714</c:v>
                </c:pt>
                <c:pt idx="11861">
                  <c:v>353.61</c:v>
                </c:pt>
                <c:pt idx="11862">
                  <c:v>353.505</c:v>
                </c:pt>
                <c:pt idx="11863">
                  <c:v>353.40100000000001</c:v>
                </c:pt>
                <c:pt idx="11864">
                  <c:v>353.29700000000003</c:v>
                </c:pt>
                <c:pt idx="11865">
                  <c:v>353.19200000000001</c:v>
                </c:pt>
                <c:pt idx="11866">
                  <c:v>353.08800000000002</c:v>
                </c:pt>
                <c:pt idx="11867">
                  <c:v>352.983</c:v>
                </c:pt>
                <c:pt idx="11868">
                  <c:v>352.87900000000002</c:v>
                </c:pt>
                <c:pt idx="11869">
                  <c:v>352.774</c:v>
                </c:pt>
                <c:pt idx="11870">
                  <c:v>352.67</c:v>
                </c:pt>
                <c:pt idx="11871">
                  <c:v>352.565</c:v>
                </c:pt>
                <c:pt idx="11872">
                  <c:v>352.46</c:v>
                </c:pt>
                <c:pt idx="11873">
                  <c:v>352.35599999999999</c:v>
                </c:pt>
                <c:pt idx="11874">
                  <c:v>352.25099999999998</c:v>
                </c:pt>
                <c:pt idx="11875">
                  <c:v>352.14699999999999</c:v>
                </c:pt>
                <c:pt idx="11876">
                  <c:v>352.04199999999997</c:v>
                </c:pt>
                <c:pt idx="11877">
                  <c:v>351.93700000000001</c:v>
                </c:pt>
                <c:pt idx="11878">
                  <c:v>351.83300000000003</c:v>
                </c:pt>
                <c:pt idx="11879">
                  <c:v>351.72800000000001</c:v>
                </c:pt>
                <c:pt idx="11880">
                  <c:v>351.62299999999999</c:v>
                </c:pt>
                <c:pt idx="11881">
                  <c:v>351.51799999999997</c:v>
                </c:pt>
                <c:pt idx="11882">
                  <c:v>351.41399999999999</c:v>
                </c:pt>
                <c:pt idx="11883">
                  <c:v>351.30900000000003</c:v>
                </c:pt>
                <c:pt idx="11884">
                  <c:v>351.20400000000001</c:v>
                </c:pt>
                <c:pt idx="11885">
                  <c:v>351.09899999999999</c:v>
                </c:pt>
                <c:pt idx="11886">
                  <c:v>350.99400000000003</c:v>
                </c:pt>
                <c:pt idx="11887">
                  <c:v>350.88900000000001</c:v>
                </c:pt>
                <c:pt idx="11888">
                  <c:v>350.78399999999999</c:v>
                </c:pt>
                <c:pt idx="11889">
                  <c:v>350.67899999999997</c:v>
                </c:pt>
                <c:pt idx="11890">
                  <c:v>350.57400000000001</c:v>
                </c:pt>
                <c:pt idx="11891">
                  <c:v>350.46899999999999</c:v>
                </c:pt>
                <c:pt idx="11892">
                  <c:v>350.36399999999998</c:v>
                </c:pt>
                <c:pt idx="11893">
                  <c:v>350.25900000000001</c:v>
                </c:pt>
                <c:pt idx="11894">
                  <c:v>350.154</c:v>
                </c:pt>
                <c:pt idx="11895">
                  <c:v>350.04899999999998</c:v>
                </c:pt>
                <c:pt idx="11896">
                  <c:v>349.94400000000002</c:v>
                </c:pt>
                <c:pt idx="11897">
                  <c:v>349.839</c:v>
                </c:pt>
                <c:pt idx="11898">
                  <c:v>349.73399999999998</c:v>
                </c:pt>
                <c:pt idx="11899">
                  <c:v>349.62900000000002</c:v>
                </c:pt>
                <c:pt idx="11900">
                  <c:v>349.524</c:v>
                </c:pt>
                <c:pt idx="11901">
                  <c:v>349.41800000000001</c:v>
                </c:pt>
                <c:pt idx="11902">
                  <c:v>349.31299999999999</c:v>
                </c:pt>
                <c:pt idx="11903">
                  <c:v>349.20800000000003</c:v>
                </c:pt>
                <c:pt idx="11904">
                  <c:v>349.10300000000001</c:v>
                </c:pt>
                <c:pt idx="11905">
                  <c:v>348.99700000000001</c:v>
                </c:pt>
                <c:pt idx="11906">
                  <c:v>348.892</c:v>
                </c:pt>
                <c:pt idx="11907">
                  <c:v>348.78699999999998</c:v>
                </c:pt>
                <c:pt idx="11908">
                  <c:v>348.68099999999998</c:v>
                </c:pt>
                <c:pt idx="11909">
                  <c:v>348.57600000000002</c:v>
                </c:pt>
                <c:pt idx="11910">
                  <c:v>348.471</c:v>
                </c:pt>
                <c:pt idx="11911">
                  <c:v>348.36500000000001</c:v>
                </c:pt>
                <c:pt idx="11912">
                  <c:v>348.26</c:v>
                </c:pt>
                <c:pt idx="11913">
                  <c:v>348.154</c:v>
                </c:pt>
                <c:pt idx="11914">
                  <c:v>348.04899999999998</c:v>
                </c:pt>
                <c:pt idx="11915">
                  <c:v>347.94299999999998</c:v>
                </c:pt>
                <c:pt idx="11916">
                  <c:v>347.83800000000002</c:v>
                </c:pt>
                <c:pt idx="11917">
                  <c:v>347.73200000000003</c:v>
                </c:pt>
                <c:pt idx="11918">
                  <c:v>347.62700000000001</c:v>
                </c:pt>
                <c:pt idx="11919">
                  <c:v>347.52100000000002</c:v>
                </c:pt>
                <c:pt idx="11920">
                  <c:v>347.41500000000002</c:v>
                </c:pt>
                <c:pt idx="11921">
                  <c:v>347.31</c:v>
                </c:pt>
                <c:pt idx="11922">
                  <c:v>347.20400000000001</c:v>
                </c:pt>
                <c:pt idx="11923">
                  <c:v>347.09800000000001</c:v>
                </c:pt>
                <c:pt idx="11924">
                  <c:v>346.99299999999999</c:v>
                </c:pt>
                <c:pt idx="11925">
                  <c:v>346.887</c:v>
                </c:pt>
                <c:pt idx="11926">
                  <c:v>346.78100000000001</c:v>
                </c:pt>
                <c:pt idx="11927">
                  <c:v>346.67500000000001</c:v>
                </c:pt>
                <c:pt idx="11928">
                  <c:v>346.57</c:v>
                </c:pt>
                <c:pt idx="11929">
                  <c:v>346.464</c:v>
                </c:pt>
                <c:pt idx="11930">
                  <c:v>346.358</c:v>
                </c:pt>
                <c:pt idx="11931">
                  <c:v>346.25200000000001</c:v>
                </c:pt>
                <c:pt idx="11932">
                  <c:v>346.14600000000002</c:v>
                </c:pt>
                <c:pt idx="11933">
                  <c:v>346.04</c:v>
                </c:pt>
                <c:pt idx="11934">
                  <c:v>345.935</c:v>
                </c:pt>
                <c:pt idx="11935">
                  <c:v>345.82900000000001</c:v>
                </c:pt>
                <c:pt idx="11936">
                  <c:v>345.72300000000001</c:v>
                </c:pt>
                <c:pt idx="11937">
                  <c:v>345.61700000000002</c:v>
                </c:pt>
                <c:pt idx="11938">
                  <c:v>345.51100000000002</c:v>
                </c:pt>
                <c:pt idx="11939">
                  <c:v>345.40499999999997</c:v>
                </c:pt>
                <c:pt idx="11940">
                  <c:v>345.29899999999998</c:v>
                </c:pt>
                <c:pt idx="11941">
                  <c:v>345.19299999999998</c:v>
                </c:pt>
                <c:pt idx="11942">
                  <c:v>345.08600000000001</c:v>
                </c:pt>
                <c:pt idx="11943">
                  <c:v>344.98</c:v>
                </c:pt>
                <c:pt idx="11944">
                  <c:v>344.87400000000002</c:v>
                </c:pt>
                <c:pt idx="11945">
                  <c:v>344.76799999999997</c:v>
                </c:pt>
                <c:pt idx="11946">
                  <c:v>344.66199999999998</c:v>
                </c:pt>
                <c:pt idx="11947">
                  <c:v>344.55599999999998</c:v>
                </c:pt>
                <c:pt idx="11948">
                  <c:v>344.45</c:v>
                </c:pt>
                <c:pt idx="11949">
                  <c:v>344.34300000000002</c:v>
                </c:pt>
                <c:pt idx="11950">
                  <c:v>344.23700000000002</c:v>
                </c:pt>
                <c:pt idx="11951">
                  <c:v>344.13099999999997</c:v>
                </c:pt>
                <c:pt idx="11952">
                  <c:v>344.02499999999998</c:v>
                </c:pt>
                <c:pt idx="11953">
                  <c:v>343.91800000000001</c:v>
                </c:pt>
                <c:pt idx="11954">
                  <c:v>343.81200000000001</c:v>
                </c:pt>
                <c:pt idx="11955">
                  <c:v>343.70600000000002</c:v>
                </c:pt>
                <c:pt idx="11956">
                  <c:v>343.59899999999999</c:v>
                </c:pt>
                <c:pt idx="11957">
                  <c:v>343.49299999999999</c:v>
                </c:pt>
                <c:pt idx="11958">
                  <c:v>343.38600000000002</c:v>
                </c:pt>
                <c:pt idx="11959">
                  <c:v>343.28</c:v>
                </c:pt>
                <c:pt idx="11960">
                  <c:v>343.173</c:v>
                </c:pt>
                <c:pt idx="11961">
                  <c:v>343.06700000000001</c:v>
                </c:pt>
                <c:pt idx="11962">
                  <c:v>342.96</c:v>
                </c:pt>
                <c:pt idx="11963">
                  <c:v>342.85399999999998</c:v>
                </c:pt>
                <c:pt idx="11964">
                  <c:v>342.74700000000001</c:v>
                </c:pt>
                <c:pt idx="11965">
                  <c:v>342.64100000000002</c:v>
                </c:pt>
                <c:pt idx="11966">
                  <c:v>342.53399999999999</c:v>
                </c:pt>
                <c:pt idx="11967">
                  <c:v>342.428</c:v>
                </c:pt>
                <c:pt idx="11968">
                  <c:v>342.32100000000003</c:v>
                </c:pt>
                <c:pt idx="11969">
                  <c:v>342.214</c:v>
                </c:pt>
                <c:pt idx="11970">
                  <c:v>342.108</c:v>
                </c:pt>
                <c:pt idx="11971">
                  <c:v>342.00099999999998</c:v>
                </c:pt>
                <c:pt idx="11972">
                  <c:v>341.89400000000001</c:v>
                </c:pt>
                <c:pt idx="11973">
                  <c:v>341.78800000000001</c:v>
                </c:pt>
                <c:pt idx="11974">
                  <c:v>341.68099999999998</c:v>
                </c:pt>
                <c:pt idx="11975">
                  <c:v>341.57400000000001</c:v>
                </c:pt>
                <c:pt idx="11976">
                  <c:v>341.46699999999998</c:v>
                </c:pt>
                <c:pt idx="11977">
                  <c:v>341.36</c:v>
                </c:pt>
                <c:pt idx="11978">
                  <c:v>341.25400000000002</c:v>
                </c:pt>
                <c:pt idx="11979">
                  <c:v>341.14699999999999</c:v>
                </c:pt>
                <c:pt idx="11980">
                  <c:v>341.04</c:v>
                </c:pt>
                <c:pt idx="11981">
                  <c:v>340.93299999999999</c:v>
                </c:pt>
                <c:pt idx="11982">
                  <c:v>340.82600000000002</c:v>
                </c:pt>
                <c:pt idx="11983">
                  <c:v>340.71899999999999</c:v>
                </c:pt>
                <c:pt idx="11984">
                  <c:v>340.61200000000002</c:v>
                </c:pt>
                <c:pt idx="11985">
                  <c:v>340.505</c:v>
                </c:pt>
                <c:pt idx="11986">
                  <c:v>340.39800000000002</c:v>
                </c:pt>
                <c:pt idx="11987">
                  <c:v>340.291</c:v>
                </c:pt>
                <c:pt idx="11988">
                  <c:v>340.18400000000003</c:v>
                </c:pt>
                <c:pt idx="11989">
                  <c:v>340.077</c:v>
                </c:pt>
                <c:pt idx="11990">
                  <c:v>339.97</c:v>
                </c:pt>
                <c:pt idx="11991">
                  <c:v>339.863</c:v>
                </c:pt>
                <c:pt idx="11992">
                  <c:v>339.75599999999997</c:v>
                </c:pt>
                <c:pt idx="11993">
                  <c:v>339.649</c:v>
                </c:pt>
                <c:pt idx="11994">
                  <c:v>339.541</c:v>
                </c:pt>
                <c:pt idx="11995">
                  <c:v>339.43400000000003</c:v>
                </c:pt>
                <c:pt idx="11996">
                  <c:v>339.327</c:v>
                </c:pt>
                <c:pt idx="11997">
                  <c:v>339.22</c:v>
                </c:pt>
                <c:pt idx="11998">
                  <c:v>339.11200000000002</c:v>
                </c:pt>
                <c:pt idx="11999">
                  <c:v>339.005</c:v>
                </c:pt>
                <c:pt idx="12000">
                  <c:v>338.89800000000002</c:v>
                </c:pt>
                <c:pt idx="12001">
                  <c:v>338.791</c:v>
                </c:pt>
                <c:pt idx="12002">
                  <c:v>338.68299999999999</c:v>
                </c:pt>
                <c:pt idx="12003">
                  <c:v>338.57600000000002</c:v>
                </c:pt>
                <c:pt idx="12004">
                  <c:v>338.46899999999999</c:v>
                </c:pt>
                <c:pt idx="12005">
                  <c:v>338.36099999999999</c:v>
                </c:pt>
                <c:pt idx="12006">
                  <c:v>338.25400000000002</c:v>
                </c:pt>
                <c:pt idx="12007">
                  <c:v>338.14600000000002</c:v>
                </c:pt>
                <c:pt idx="12008">
                  <c:v>338.03899999999999</c:v>
                </c:pt>
                <c:pt idx="12009">
                  <c:v>337.93099999999998</c:v>
                </c:pt>
                <c:pt idx="12010">
                  <c:v>337.82400000000001</c:v>
                </c:pt>
                <c:pt idx="12011">
                  <c:v>337.71600000000001</c:v>
                </c:pt>
                <c:pt idx="12012">
                  <c:v>337.60899999999998</c:v>
                </c:pt>
                <c:pt idx="12013">
                  <c:v>337.50099999999998</c:v>
                </c:pt>
                <c:pt idx="12014">
                  <c:v>337.39400000000001</c:v>
                </c:pt>
                <c:pt idx="12015">
                  <c:v>337.286</c:v>
                </c:pt>
                <c:pt idx="12016">
                  <c:v>337.178</c:v>
                </c:pt>
                <c:pt idx="12017">
                  <c:v>337.07100000000003</c:v>
                </c:pt>
                <c:pt idx="12018">
                  <c:v>336.96300000000002</c:v>
                </c:pt>
                <c:pt idx="12019">
                  <c:v>336.85500000000002</c:v>
                </c:pt>
                <c:pt idx="12020">
                  <c:v>336.74799999999999</c:v>
                </c:pt>
                <c:pt idx="12021">
                  <c:v>336.64</c:v>
                </c:pt>
                <c:pt idx="12022">
                  <c:v>336.53199999999998</c:v>
                </c:pt>
                <c:pt idx="12023">
                  <c:v>336.42399999999998</c:v>
                </c:pt>
                <c:pt idx="12024">
                  <c:v>336.31700000000001</c:v>
                </c:pt>
                <c:pt idx="12025">
                  <c:v>336.209</c:v>
                </c:pt>
                <c:pt idx="12026">
                  <c:v>336.101</c:v>
                </c:pt>
                <c:pt idx="12027">
                  <c:v>335.99299999999999</c:v>
                </c:pt>
                <c:pt idx="12028">
                  <c:v>335.88499999999999</c:v>
                </c:pt>
                <c:pt idx="12029">
                  <c:v>335.77699999999999</c:v>
                </c:pt>
                <c:pt idx="12030">
                  <c:v>335.67</c:v>
                </c:pt>
                <c:pt idx="12031">
                  <c:v>335.56200000000001</c:v>
                </c:pt>
                <c:pt idx="12032">
                  <c:v>335.45400000000001</c:v>
                </c:pt>
                <c:pt idx="12033">
                  <c:v>335.346</c:v>
                </c:pt>
                <c:pt idx="12034">
                  <c:v>335.238</c:v>
                </c:pt>
                <c:pt idx="12035">
                  <c:v>335.13</c:v>
                </c:pt>
                <c:pt idx="12036">
                  <c:v>335.02199999999999</c:v>
                </c:pt>
                <c:pt idx="12037">
                  <c:v>334.91399999999999</c:v>
                </c:pt>
                <c:pt idx="12038">
                  <c:v>334.80599999999998</c:v>
                </c:pt>
                <c:pt idx="12039">
                  <c:v>334.697</c:v>
                </c:pt>
                <c:pt idx="12040">
                  <c:v>334.589</c:v>
                </c:pt>
                <c:pt idx="12041">
                  <c:v>334.48099999999999</c:v>
                </c:pt>
                <c:pt idx="12042">
                  <c:v>334.37299999999999</c:v>
                </c:pt>
                <c:pt idx="12043">
                  <c:v>334.26499999999999</c:v>
                </c:pt>
                <c:pt idx="12044">
                  <c:v>334.15699999999998</c:v>
                </c:pt>
                <c:pt idx="12045">
                  <c:v>334.04899999999998</c:v>
                </c:pt>
                <c:pt idx="12046">
                  <c:v>333.94</c:v>
                </c:pt>
                <c:pt idx="12047">
                  <c:v>333.83199999999999</c:v>
                </c:pt>
                <c:pt idx="12048">
                  <c:v>333.72399999999999</c:v>
                </c:pt>
                <c:pt idx="12049">
                  <c:v>333.61500000000001</c:v>
                </c:pt>
                <c:pt idx="12050">
                  <c:v>333.50700000000001</c:v>
                </c:pt>
                <c:pt idx="12051">
                  <c:v>333.399</c:v>
                </c:pt>
                <c:pt idx="12052">
                  <c:v>333.29</c:v>
                </c:pt>
                <c:pt idx="12053">
                  <c:v>333.18200000000002</c:v>
                </c:pt>
                <c:pt idx="12054">
                  <c:v>333.07400000000001</c:v>
                </c:pt>
                <c:pt idx="12055">
                  <c:v>332.96499999999997</c:v>
                </c:pt>
                <c:pt idx="12056">
                  <c:v>332.85700000000003</c:v>
                </c:pt>
                <c:pt idx="12057">
                  <c:v>332.74799999999999</c:v>
                </c:pt>
                <c:pt idx="12058">
                  <c:v>332.64</c:v>
                </c:pt>
                <c:pt idx="12059">
                  <c:v>332.53100000000001</c:v>
                </c:pt>
                <c:pt idx="12060">
                  <c:v>332.423</c:v>
                </c:pt>
                <c:pt idx="12061">
                  <c:v>332.31400000000002</c:v>
                </c:pt>
                <c:pt idx="12062">
                  <c:v>332.20600000000002</c:v>
                </c:pt>
                <c:pt idx="12063">
                  <c:v>332.09699999999998</c:v>
                </c:pt>
                <c:pt idx="12064">
                  <c:v>331.98899999999998</c:v>
                </c:pt>
                <c:pt idx="12065">
                  <c:v>331.88</c:v>
                </c:pt>
                <c:pt idx="12066">
                  <c:v>331.77100000000002</c:v>
                </c:pt>
                <c:pt idx="12067">
                  <c:v>331.66300000000001</c:v>
                </c:pt>
                <c:pt idx="12068">
                  <c:v>331.55399999999997</c:v>
                </c:pt>
                <c:pt idx="12069">
                  <c:v>331.44499999999999</c:v>
                </c:pt>
                <c:pt idx="12070">
                  <c:v>331.33699999999999</c:v>
                </c:pt>
                <c:pt idx="12071">
                  <c:v>331.22800000000001</c:v>
                </c:pt>
                <c:pt idx="12072">
                  <c:v>331.11900000000003</c:v>
                </c:pt>
                <c:pt idx="12073">
                  <c:v>331.01</c:v>
                </c:pt>
                <c:pt idx="12074">
                  <c:v>330.90199999999999</c:v>
                </c:pt>
                <c:pt idx="12075">
                  <c:v>330.79300000000001</c:v>
                </c:pt>
                <c:pt idx="12076">
                  <c:v>330.68400000000003</c:v>
                </c:pt>
                <c:pt idx="12077">
                  <c:v>330.57499999999999</c:v>
                </c:pt>
                <c:pt idx="12078">
                  <c:v>330.46600000000001</c:v>
                </c:pt>
                <c:pt idx="12079">
                  <c:v>330.35700000000003</c:v>
                </c:pt>
                <c:pt idx="12080">
                  <c:v>330.24799999999999</c:v>
                </c:pt>
                <c:pt idx="12081">
                  <c:v>330.13900000000001</c:v>
                </c:pt>
                <c:pt idx="12082">
                  <c:v>330.03</c:v>
                </c:pt>
                <c:pt idx="12083">
                  <c:v>329.92200000000003</c:v>
                </c:pt>
                <c:pt idx="12084">
                  <c:v>329.81200000000001</c:v>
                </c:pt>
                <c:pt idx="12085">
                  <c:v>329.70299999999997</c:v>
                </c:pt>
                <c:pt idx="12086">
                  <c:v>329.59399999999999</c:v>
                </c:pt>
                <c:pt idx="12087">
                  <c:v>329.48500000000001</c:v>
                </c:pt>
                <c:pt idx="12088">
                  <c:v>329.37599999999998</c:v>
                </c:pt>
                <c:pt idx="12089">
                  <c:v>329.267</c:v>
                </c:pt>
                <c:pt idx="12090">
                  <c:v>329.15800000000002</c:v>
                </c:pt>
                <c:pt idx="12091">
                  <c:v>329.04899999999998</c:v>
                </c:pt>
                <c:pt idx="12092">
                  <c:v>328.94</c:v>
                </c:pt>
                <c:pt idx="12093">
                  <c:v>328.83100000000002</c:v>
                </c:pt>
                <c:pt idx="12094">
                  <c:v>328.721</c:v>
                </c:pt>
                <c:pt idx="12095">
                  <c:v>328.61200000000002</c:v>
                </c:pt>
                <c:pt idx="12096">
                  <c:v>328.50299999999999</c:v>
                </c:pt>
                <c:pt idx="12097">
                  <c:v>328.39400000000001</c:v>
                </c:pt>
                <c:pt idx="12098">
                  <c:v>328.28500000000003</c:v>
                </c:pt>
                <c:pt idx="12099">
                  <c:v>328.17500000000001</c:v>
                </c:pt>
                <c:pt idx="12100">
                  <c:v>328.06599999999997</c:v>
                </c:pt>
                <c:pt idx="12101">
                  <c:v>327.95699999999999</c:v>
                </c:pt>
                <c:pt idx="12102">
                  <c:v>327.84699999999998</c:v>
                </c:pt>
                <c:pt idx="12103">
                  <c:v>327.738</c:v>
                </c:pt>
                <c:pt idx="12104">
                  <c:v>327.62799999999999</c:v>
                </c:pt>
                <c:pt idx="12105">
                  <c:v>327.51900000000001</c:v>
                </c:pt>
                <c:pt idx="12106">
                  <c:v>327.41000000000003</c:v>
                </c:pt>
                <c:pt idx="12107">
                  <c:v>327.3</c:v>
                </c:pt>
                <c:pt idx="12108">
                  <c:v>327.19099999999997</c:v>
                </c:pt>
                <c:pt idx="12109">
                  <c:v>327.08100000000002</c:v>
                </c:pt>
                <c:pt idx="12110">
                  <c:v>326.97199999999998</c:v>
                </c:pt>
                <c:pt idx="12111">
                  <c:v>326.86200000000002</c:v>
                </c:pt>
                <c:pt idx="12112">
                  <c:v>326.75299999999999</c:v>
                </c:pt>
                <c:pt idx="12113">
                  <c:v>326.64299999999997</c:v>
                </c:pt>
                <c:pt idx="12114">
                  <c:v>326.53300000000002</c:v>
                </c:pt>
                <c:pt idx="12115">
                  <c:v>326.42399999999998</c:v>
                </c:pt>
                <c:pt idx="12116">
                  <c:v>326.31400000000002</c:v>
                </c:pt>
                <c:pt idx="12117">
                  <c:v>326.20499999999998</c:v>
                </c:pt>
                <c:pt idx="12118">
                  <c:v>326.09500000000003</c:v>
                </c:pt>
                <c:pt idx="12119">
                  <c:v>325.98500000000001</c:v>
                </c:pt>
                <c:pt idx="12120">
                  <c:v>325.87599999999998</c:v>
                </c:pt>
                <c:pt idx="12121">
                  <c:v>325.76600000000002</c:v>
                </c:pt>
                <c:pt idx="12122">
                  <c:v>325.65600000000001</c:v>
                </c:pt>
                <c:pt idx="12123">
                  <c:v>325.54599999999999</c:v>
                </c:pt>
                <c:pt idx="12124">
                  <c:v>325.43700000000001</c:v>
                </c:pt>
                <c:pt idx="12125">
                  <c:v>325.327</c:v>
                </c:pt>
                <c:pt idx="12126">
                  <c:v>325.21699999999998</c:v>
                </c:pt>
                <c:pt idx="12127">
                  <c:v>325.10700000000003</c:v>
                </c:pt>
                <c:pt idx="12128">
                  <c:v>324.99700000000001</c:v>
                </c:pt>
                <c:pt idx="12129">
                  <c:v>324.887</c:v>
                </c:pt>
                <c:pt idx="12130">
                  <c:v>324.77699999999999</c:v>
                </c:pt>
                <c:pt idx="12131">
                  <c:v>324.66800000000001</c:v>
                </c:pt>
                <c:pt idx="12132">
                  <c:v>324.55799999999999</c:v>
                </c:pt>
                <c:pt idx="12133">
                  <c:v>324.44799999999998</c:v>
                </c:pt>
                <c:pt idx="12134">
                  <c:v>324.33800000000002</c:v>
                </c:pt>
                <c:pt idx="12135">
                  <c:v>324.22800000000001</c:v>
                </c:pt>
                <c:pt idx="12136">
                  <c:v>324.11799999999999</c:v>
                </c:pt>
                <c:pt idx="12137">
                  <c:v>324.00799999999998</c:v>
                </c:pt>
                <c:pt idx="12138">
                  <c:v>323.89800000000002</c:v>
                </c:pt>
                <c:pt idx="12139">
                  <c:v>323.78699999999998</c:v>
                </c:pt>
                <c:pt idx="12140">
                  <c:v>323.67700000000002</c:v>
                </c:pt>
                <c:pt idx="12141">
                  <c:v>323.56700000000001</c:v>
                </c:pt>
                <c:pt idx="12142">
                  <c:v>323.45699999999999</c:v>
                </c:pt>
                <c:pt idx="12143">
                  <c:v>323.34699999999998</c:v>
                </c:pt>
                <c:pt idx="12144">
                  <c:v>323.23700000000002</c:v>
                </c:pt>
                <c:pt idx="12145">
                  <c:v>323.12700000000001</c:v>
                </c:pt>
                <c:pt idx="12146">
                  <c:v>323.01600000000002</c:v>
                </c:pt>
                <c:pt idx="12147">
                  <c:v>322.90600000000001</c:v>
                </c:pt>
                <c:pt idx="12148">
                  <c:v>322.79599999999999</c:v>
                </c:pt>
                <c:pt idx="12149">
                  <c:v>322.68599999999998</c:v>
                </c:pt>
                <c:pt idx="12150">
                  <c:v>322.57499999999999</c:v>
                </c:pt>
                <c:pt idx="12151">
                  <c:v>322.46499999999997</c:v>
                </c:pt>
                <c:pt idx="12152">
                  <c:v>322.35500000000002</c:v>
                </c:pt>
                <c:pt idx="12153">
                  <c:v>322.24400000000003</c:v>
                </c:pt>
                <c:pt idx="12154">
                  <c:v>322.13400000000001</c:v>
                </c:pt>
                <c:pt idx="12155">
                  <c:v>322.024</c:v>
                </c:pt>
                <c:pt idx="12156">
                  <c:v>321.91300000000001</c:v>
                </c:pt>
                <c:pt idx="12157">
                  <c:v>321.803</c:v>
                </c:pt>
                <c:pt idx="12158">
                  <c:v>321.69200000000001</c:v>
                </c:pt>
                <c:pt idx="12159">
                  <c:v>321.58199999999999</c:v>
                </c:pt>
                <c:pt idx="12160">
                  <c:v>321.471</c:v>
                </c:pt>
                <c:pt idx="12161">
                  <c:v>321.36099999999999</c:v>
                </c:pt>
                <c:pt idx="12162">
                  <c:v>321.25</c:v>
                </c:pt>
                <c:pt idx="12163">
                  <c:v>321.14</c:v>
                </c:pt>
                <c:pt idx="12164">
                  <c:v>321.029</c:v>
                </c:pt>
                <c:pt idx="12165">
                  <c:v>320.91899999999998</c:v>
                </c:pt>
                <c:pt idx="12166">
                  <c:v>320.80799999999999</c:v>
                </c:pt>
                <c:pt idx="12167">
                  <c:v>320.69799999999998</c:v>
                </c:pt>
                <c:pt idx="12168">
                  <c:v>320.58699999999999</c:v>
                </c:pt>
                <c:pt idx="12169">
                  <c:v>320.476</c:v>
                </c:pt>
                <c:pt idx="12170">
                  <c:v>320.36599999999999</c:v>
                </c:pt>
                <c:pt idx="12171">
                  <c:v>320.255</c:v>
                </c:pt>
                <c:pt idx="12172">
                  <c:v>320.14400000000001</c:v>
                </c:pt>
                <c:pt idx="12173">
                  <c:v>320.03399999999999</c:v>
                </c:pt>
                <c:pt idx="12174">
                  <c:v>319.923</c:v>
                </c:pt>
                <c:pt idx="12175">
                  <c:v>319.81200000000001</c:v>
                </c:pt>
                <c:pt idx="12176">
                  <c:v>319.70100000000002</c:v>
                </c:pt>
                <c:pt idx="12177">
                  <c:v>319.58999999999997</c:v>
                </c:pt>
                <c:pt idx="12178">
                  <c:v>319.48</c:v>
                </c:pt>
                <c:pt idx="12179">
                  <c:v>319.36900000000003</c:v>
                </c:pt>
                <c:pt idx="12180">
                  <c:v>319.25799999999998</c:v>
                </c:pt>
                <c:pt idx="12181">
                  <c:v>319.14699999999999</c:v>
                </c:pt>
                <c:pt idx="12182">
                  <c:v>319.036</c:v>
                </c:pt>
                <c:pt idx="12183">
                  <c:v>318.92500000000001</c:v>
                </c:pt>
                <c:pt idx="12184">
                  <c:v>318.81400000000002</c:v>
                </c:pt>
                <c:pt idx="12185">
                  <c:v>318.70299999999997</c:v>
                </c:pt>
                <c:pt idx="12186">
                  <c:v>318.59199999999998</c:v>
                </c:pt>
                <c:pt idx="12187">
                  <c:v>318.48099999999999</c:v>
                </c:pt>
                <c:pt idx="12188">
                  <c:v>318.37</c:v>
                </c:pt>
                <c:pt idx="12189">
                  <c:v>318.25900000000001</c:v>
                </c:pt>
                <c:pt idx="12190">
                  <c:v>318.14800000000002</c:v>
                </c:pt>
                <c:pt idx="12191">
                  <c:v>318.03699999999998</c:v>
                </c:pt>
                <c:pt idx="12192">
                  <c:v>317.92599999999999</c:v>
                </c:pt>
                <c:pt idx="12193">
                  <c:v>317.815</c:v>
                </c:pt>
                <c:pt idx="12194">
                  <c:v>317.70400000000001</c:v>
                </c:pt>
                <c:pt idx="12195">
                  <c:v>317.59300000000002</c:v>
                </c:pt>
                <c:pt idx="12196">
                  <c:v>317.48200000000003</c:v>
                </c:pt>
                <c:pt idx="12197">
                  <c:v>317.37</c:v>
                </c:pt>
                <c:pt idx="12198">
                  <c:v>317.25900000000001</c:v>
                </c:pt>
                <c:pt idx="12199">
                  <c:v>317.14800000000002</c:v>
                </c:pt>
                <c:pt idx="12200">
                  <c:v>317.03699999999998</c:v>
                </c:pt>
                <c:pt idx="12201">
                  <c:v>316.92500000000001</c:v>
                </c:pt>
                <c:pt idx="12202">
                  <c:v>316.81400000000002</c:v>
                </c:pt>
                <c:pt idx="12203">
                  <c:v>316.70299999999997</c:v>
                </c:pt>
                <c:pt idx="12204">
                  <c:v>316.59199999999998</c:v>
                </c:pt>
                <c:pt idx="12205">
                  <c:v>316.48</c:v>
                </c:pt>
                <c:pt idx="12206">
                  <c:v>316.36900000000003</c:v>
                </c:pt>
                <c:pt idx="12207">
                  <c:v>316.25799999999998</c:v>
                </c:pt>
                <c:pt idx="12208">
                  <c:v>316.14600000000002</c:v>
                </c:pt>
                <c:pt idx="12209">
                  <c:v>316.03500000000003</c:v>
                </c:pt>
                <c:pt idx="12210">
                  <c:v>315.923</c:v>
                </c:pt>
                <c:pt idx="12211">
                  <c:v>315.81200000000001</c:v>
                </c:pt>
                <c:pt idx="12212">
                  <c:v>315.7</c:v>
                </c:pt>
                <c:pt idx="12213">
                  <c:v>315.589</c:v>
                </c:pt>
                <c:pt idx="12214">
                  <c:v>315.47699999999998</c:v>
                </c:pt>
                <c:pt idx="12215">
                  <c:v>315.36599999999999</c:v>
                </c:pt>
                <c:pt idx="12216">
                  <c:v>315.25400000000002</c:v>
                </c:pt>
                <c:pt idx="12217">
                  <c:v>315.14299999999997</c:v>
                </c:pt>
                <c:pt idx="12218">
                  <c:v>315.03100000000001</c:v>
                </c:pt>
                <c:pt idx="12219">
                  <c:v>314.92</c:v>
                </c:pt>
                <c:pt idx="12220">
                  <c:v>314.80799999999999</c:v>
                </c:pt>
                <c:pt idx="12221">
                  <c:v>314.69600000000003</c:v>
                </c:pt>
                <c:pt idx="12222">
                  <c:v>314.58499999999998</c:v>
                </c:pt>
                <c:pt idx="12223">
                  <c:v>314.47300000000001</c:v>
                </c:pt>
                <c:pt idx="12224">
                  <c:v>314.36099999999999</c:v>
                </c:pt>
                <c:pt idx="12225">
                  <c:v>314.25</c:v>
                </c:pt>
                <c:pt idx="12226">
                  <c:v>314.13799999999998</c:v>
                </c:pt>
                <c:pt idx="12227">
                  <c:v>314.02600000000001</c:v>
                </c:pt>
                <c:pt idx="12228">
                  <c:v>313.91399999999999</c:v>
                </c:pt>
                <c:pt idx="12229">
                  <c:v>313.803</c:v>
                </c:pt>
                <c:pt idx="12230">
                  <c:v>313.69099999999997</c:v>
                </c:pt>
                <c:pt idx="12231">
                  <c:v>313.57900000000001</c:v>
                </c:pt>
                <c:pt idx="12232">
                  <c:v>313.46699999999998</c:v>
                </c:pt>
                <c:pt idx="12233">
                  <c:v>313.35500000000002</c:v>
                </c:pt>
                <c:pt idx="12234">
                  <c:v>313.24299999999999</c:v>
                </c:pt>
                <c:pt idx="12235">
                  <c:v>313.13200000000001</c:v>
                </c:pt>
                <c:pt idx="12236">
                  <c:v>313.02</c:v>
                </c:pt>
                <c:pt idx="12237">
                  <c:v>312.90800000000002</c:v>
                </c:pt>
                <c:pt idx="12238">
                  <c:v>312.79599999999999</c:v>
                </c:pt>
                <c:pt idx="12239">
                  <c:v>312.68400000000003</c:v>
                </c:pt>
                <c:pt idx="12240">
                  <c:v>312.572</c:v>
                </c:pt>
                <c:pt idx="12241">
                  <c:v>312.45999999999998</c:v>
                </c:pt>
                <c:pt idx="12242">
                  <c:v>312.34800000000001</c:v>
                </c:pt>
                <c:pt idx="12243">
                  <c:v>312.23599999999999</c:v>
                </c:pt>
                <c:pt idx="12244">
                  <c:v>312.12400000000002</c:v>
                </c:pt>
                <c:pt idx="12245">
                  <c:v>312.012</c:v>
                </c:pt>
                <c:pt idx="12246">
                  <c:v>311.89999999999998</c:v>
                </c:pt>
                <c:pt idx="12247">
                  <c:v>311.78699999999998</c:v>
                </c:pt>
                <c:pt idx="12248">
                  <c:v>311.67500000000001</c:v>
                </c:pt>
                <c:pt idx="12249">
                  <c:v>311.56299999999999</c:v>
                </c:pt>
                <c:pt idx="12250">
                  <c:v>311.45100000000002</c:v>
                </c:pt>
                <c:pt idx="12251">
                  <c:v>311.339</c:v>
                </c:pt>
                <c:pt idx="12252">
                  <c:v>311.22699999999998</c:v>
                </c:pt>
                <c:pt idx="12253">
                  <c:v>311.11399999999998</c:v>
                </c:pt>
                <c:pt idx="12254">
                  <c:v>311.00200000000001</c:v>
                </c:pt>
                <c:pt idx="12255">
                  <c:v>310.89</c:v>
                </c:pt>
                <c:pt idx="12256">
                  <c:v>310.77800000000002</c:v>
                </c:pt>
                <c:pt idx="12257">
                  <c:v>310.66500000000002</c:v>
                </c:pt>
                <c:pt idx="12258">
                  <c:v>310.553</c:v>
                </c:pt>
                <c:pt idx="12259">
                  <c:v>310.44099999999997</c:v>
                </c:pt>
                <c:pt idx="12260">
                  <c:v>310.32799999999997</c:v>
                </c:pt>
                <c:pt idx="12261">
                  <c:v>310.21600000000001</c:v>
                </c:pt>
                <c:pt idx="12262">
                  <c:v>310.10399999999998</c:v>
                </c:pt>
                <c:pt idx="12263">
                  <c:v>309.99099999999999</c:v>
                </c:pt>
                <c:pt idx="12264">
                  <c:v>309.87900000000002</c:v>
                </c:pt>
                <c:pt idx="12265">
                  <c:v>309.76600000000002</c:v>
                </c:pt>
                <c:pt idx="12266">
                  <c:v>309.654</c:v>
                </c:pt>
                <c:pt idx="12267">
                  <c:v>309.541</c:v>
                </c:pt>
                <c:pt idx="12268">
                  <c:v>309.42899999999997</c:v>
                </c:pt>
                <c:pt idx="12269">
                  <c:v>309.31599999999997</c:v>
                </c:pt>
                <c:pt idx="12270">
                  <c:v>309.20400000000001</c:v>
                </c:pt>
                <c:pt idx="12271">
                  <c:v>309.09100000000001</c:v>
                </c:pt>
                <c:pt idx="12272">
                  <c:v>308.97899999999998</c:v>
                </c:pt>
                <c:pt idx="12273">
                  <c:v>308.86599999999999</c:v>
                </c:pt>
                <c:pt idx="12274">
                  <c:v>308.75299999999999</c:v>
                </c:pt>
                <c:pt idx="12275">
                  <c:v>308.64100000000002</c:v>
                </c:pt>
                <c:pt idx="12276">
                  <c:v>308.52800000000002</c:v>
                </c:pt>
                <c:pt idx="12277">
                  <c:v>308.416</c:v>
                </c:pt>
                <c:pt idx="12278">
                  <c:v>308.303</c:v>
                </c:pt>
                <c:pt idx="12279">
                  <c:v>308.19</c:v>
                </c:pt>
                <c:pt idx="12280">
                  <c:v>308.077</c:v>
                </c:pt>
                <c:pt idx="12281">
                  <c:v>307.96499999999997</c:v>
                </c:pt>
                <c:pt idx="12282">
                  <c:v>307.85199999999998</c:v>
                </c:pt>
                <c:pt idx="12283">
                  <c:v>307.73899999999998</c:v>
                </c:pt>
                <c:pt idx="12284">
                  <c:v>307.62599999999998</c:v>
                </c:pt>
                <c:pt idx="12285">
                  <c:v>307.51400000000001</c:v>
                </c:pt>
                <c:pt idx="12286">
                  <c:v>307.40100000000001</c:v>
                </c:pt>
                <c:pt idx="12287">
                  <c:v>307.28800000000001</c:v>
                </c:pt>
                <c:pt idx="12288">
                  <c:v>307.17500000000001</c:v>
                </c:pt>
                <c:pt idx="12289">
                  <c:v>307.06200000000001</c:v>
                </c:pt>
                <c:pt idx="12290">
                  <c:v>306.94900000000001</c:v>
                </c:pt>
                <c:pt idx="12291">
                  <c:v>306.83600000000001</c:v>
                </c:pt>
                <c:pt idx="12292">
                  <c:v>306.72300000000001</c:v>
                </c:pt>
                <c:pt idx="12293">
                  <c:v>306.61099999999999</c:v>
                </c:pt>
                <c:pt idx="12294">
                  <c:v>306.49799999999999</c:v>
                </c:pt>
                <c:pt idx="12295">
                  <c:v>306.38499999999999</c:v>
                </c:pt>
                <c:pt idx="12296">
                  <c:v>306.27199999999999</c:v>
                </c:pt>
                <c:pt idx="12297">
                  <c:v>306.15899999999999</c:v>
                </c:pt>
                <c:pt idx="12298">
                  <c:v>306.04599999999999</c:v>
                </c:pt>
                <c:pt idx="12299">
                  <c:v>305.93200000000002</c:v>
                </c:pt>
                <c:pt idx="12300">
                  <c:v>305.81900000000002</c:v>
                </c:pt>
                <c:pt idx="12301">
                  <c:v>305.70600000000002</c:v>
                </c:pt>
                <c:pt idx="12302">
                  <c:v>305.59300000000002</c:v>
                </c:pt>
                <c:pt idx="12303">
                  <c:v>305.48</c:v>
                </c:pt>
                <c:pt idx="12304">
                  <c:v>305.36700000000002</c:v>
                </c:pt>
                <c:pt idx="12305">
                  <c:v>305.25400000000002</c:v>
                </c:pt>
                <c:pt idx="12306">
                  <c:v>305.14100000000002</c:v>
                </c:pt>
                <c:pt idx="12307">
                  <c:v>305.02699999999999</c:v>
                </c:pt>
                <c:pt idx="12308">
                  <c:v>304.91399999999999</c:v>
                </c:pt>
                <c:pt idx="12309">
                  <c:v>304.80099999999999</c:v>
                </c:pt>
                <c:pt idx="12310">
                  <c:v>304.68799999999999</c:v>
                </c:pt>
                <c:pt idx="12311">
                  <c:v>304.57400000000001</c:v>
                </c:pt>
                <c:pt idx="12312">
                  <c:v>304.46100000000001</c:v>
                </c:pt>
                <c:pt idx="12313">
                  <c:v>304.34800000000001</c:v>
                </c:pt>
                <c:pt idx="12314">
                  <c:v>304.23399999999998</c:v>
                </c:pt>
                <c:pt idx="12315">
                  <c:v>304.12099999999998</c:v>
                </c:pt>
                <c:pt idx="12316">
                  <c:v>304.00799999999998</c:v>
                </c:pt>
                <c:pt idx="12317">
                  <c:v>303.89400000000001</c:v>
                </c:pt>
                <c:pt idx="12318">
                  <c:v>303.78100000000001</c:v>
                </c:pt>
                <c:pt idx="12319">
                  <c:v>303.66800000000001</c:v>
                </c:pt>
                <c:pt idx="12320">
                  <c:v>303.55399999999997</c:v>
                </c:pt>
                <c:pt idx="12321">
                  <c:v>303.44099999999997</c:v>
                </c:pt>
                <c:pt idx="12322">
                  <c:v>303.327</c:v>
                </c:pt>
                <c:pt idx="12323">
                  <c:v>303.214</c:v>
                </c:pt>
                <c:pt idx="12324">
                  <c:v>303.10000000000002</c:v>
                </c:pt>
                <c:pt idx="12325">
                  <c:v>302.98700000000002</c:v>
                </c:pt>
                <c:pt idx="12326">
                  <c:v>302.87299999999999</c:v>
                </c:pt>
                <c:pt idx="12327">
                  <c:v>302.76</c:v>
                </c:pt>
                <c:pt idx="12328">
                  <c:v>302.64600000000002</c:v>
                </c:pt>
                <c:pt idx="12329">
                  <c:v>302.53199999999998</c:v>
                </c:pt>
                <c:pt idx="12330">
                  <c:v>302.41899999999998</c:v>
                </c:pt>
                <c:pt idx="12331">
                  <c:v>302.30500000000001</c:v>
                </c:pt>
                <c:pt idx="12332">
                  <c:v>302.19200000000001</c:v>
                </c:pt>
                <c:pt idx="12333">
                  <c:v>302.07799999999997</c:v>
                </c:pt>
                <c:pt idx="12334">
                  <c:v>301.964</c:v>
                </c:pt>
                <c:pt idx="12335">
                  <c:v>301.851</c:v>
                </c:pt>
                <c:pt idx="12336">
                  <c:v>301.73700000000002</c:v>
                </c:pt>
                <c:pt idx="12337">
                  <c:v>301.62299999999999</c:v>
                </c:pt>
                <c:pt idx="12338">
                  <c:v>301.50900000000001</c:v>
                </c:pt>
                <c:pt idx="12339">
                  <c:v>301.39600000000002</c:v>
                </c:pt>
                <c:pt idx="12340">
                  <c:v>301.28199999999998</c:v>
                </c:pt>
                <c:pt idx="12341">
                  <c:v>301.16800000000001</c:v>
                </c:pt>
                <c:pt idx="12342">
                  <c:v>301.05399999999997</c:v>
                </c:pt>
                <c:pt idx="12343">
                  <c:v>300.94</c:v>
                </c:pt>
                <c:pt idx="12344">
                  <c:v>300.827</c:v>
                </c:pt>
                <c:pt idx="12345">
                  <c:v>300.71300000000002</c:v>
                </c:pt>
                <c:pt idx="12346">
                  <c:v>300.59899999999999</c:v>
                </c:pt>
                <c:pt idx="12347">
                  <c:v>300.48500000000001</c:v>
                </c:pt>
                <c:pt idx="12348">
                  <c:v>300.37099999999998</c:v>
                </c:pt>
                <c:pt idx="12349">
                  <c:v>300.25700000000001</c:v>
                </c:pt>
                <c:pt idx="12350">
                  <c:v>300.14299999999997</c:v>
                </c:pt>
                <c:pt idx="12351">
                  <c:v>300.029</c:v>
                </c:pt>
                <c:pt idx="12352">
                  <c:v>299.91500000000002</c:v>
                </c:pt>
                <c:pt idx="12353">
                  <c:v>299.80099999999999</c:v>
                </c:pt>
                <c:pt idx="12354">
                  <c:v>299.68700000000001</c:v>
                </c:pt>
                <c:pt idx="12355">
                  <c:v>299.57299999999998</c:v>
                </c:pt>
                <c:pt idx="12356">
                  <c:v>299.459</c:v>
                </c:pt>
                <c:pt idx="12357">
                  <c:v>299.34500000000003</c:v>
                </c:pt>
                <c:pt idx="12358">
                  <c:v>299.23099999999999</c:v>
                </c:pt>
                <c:pt idx="12359">
                  <c:v>299.11700000000002</c:v>
                </c:pt>
                <c:pt idx="12360">
                  <c:v>299.00299999999999</c:v>
                </c:pt>
                <c:pt idx="12361">
                  <c:v>298.88799999999998</c:v>
                </c:pt>
                <c:pt idx="12362">
                  <c:v>298.774</c:v>
                </c:pt>
                <c:pt idx="12363">
                  <c:v>298.66000000000003</c:v>
                </c:pt>
                <c:pt idx="12364">
                  <c:v>298.54599999999999</c:v>
                </c:pt>
                <c:pt idx="12365">
                  <c:v>298.43200000000002</c:v>
                </c:pt>
                <c:pt idx="12366">
                  <c:v>298.31700000000001</c:v>
                </c:pt>
                <c:pt idx="12367">
                  <c:v>298.20299999999997</c:v>
                </c:pt>
                <c:pt idx="12368">
                  <c:v>298.089</c:v>
                </c:pt>
                <c:pt idx="12369">
                  <c:v>297.97500000000002</c:v>
                </c:pt>
                <c:pt idx="12370">
                  <c:v>297.86</c:v>
                </c:pt>
                <c:pt idx="12371">
                  <c:v>297.74599999999998</c:v>
                </c:pt>
                <c:pt idx="12372">
                  <c:v>297.63200000000001</c:v>
                </c:pt>
                <c:pt idx="12373">
                  <c:v>297.517</c:v>
                </c:pt>
                <c:pt idx="12374">
                  <c:v>297.40300000000002</c:v>
                </c:pt>
                <c:pt idx="12375">
                  <c:v>297.28800000000001</c:v>
                </c:pt>
                <c:pt idx="12376">
                  <c:v>297.17399999999998</c:v>
                </c:pt>
                <c:pt idx="12377">
                  <c:v>297.06</c:v>
                </c:pt>
                <c:pt idx="12378">
                  <c:v>296.94499999999999</c:v>
                </c:pt>
                <c:pt idx="12379">
                  <c:v>296.83100000000002</c:v>
                </c:pt>
                <c:pt idx="12380">
                  <c:v>296.71600000000001</c:v>
                </c:pt>
                <c:pt idx="12381">
                  <c:v>296.60199999999998</c:v>
                </c:pt>
                <c:pt idx="12382">
                  <c:v>296.48700000000002</c:v>
                </c:pt>
                <c:pt idx="12383">
                  <c:v>296.37299999999999</c:v>
                </c:pt>
                <c:pt idx="12384">
                  <c:v>296.25799999999998</c:v>
                </c:pt>
                <c:pt idx="12385">
                  <c:v>296.14400000000001</c:v>
                </c:pt>
                <c:pt idx="12386">
                  <c:v>296.029</c:v>
                </c:pt>
                <c:pt idx="12387">
                  <c:v>295.91399999999999</c:v>
                </c:pt>
                <c:pt idx="12388">
                  <c:v>295.8</c:v>
                </c:pt>
                <c:pt idx="12389">
                  <c:v>295.685</c:v>
                </c:pt>
                <c:pt idx="12390">
                  <c:v>295.57100000000003</c:v>
                </c:pt>
                <c:pt idx="12391">
                  <c:v>295.45600000000002</c:v>
                </c:pt>
                <c:pt idx="12392">
                  <c:v>295.34100000000001</c:v>
                </c:pt>
                <c:pt idx="12393">
                  <c:v>295.226</c:v>
                </c:pt>
                <c:pt idx="12394">
                  <c:v>295.11200000000002</c:v>
                </c:pt>
                <c:pt idx="12395">
                  <c:v>294.99700000000001</c:v>
                </c:pt>
                <c:pt idx="12396">
                  <c:v>294.88200000000001</c:v>
                </c:pt>
                <c:pt idx="12397">
                  <c:v>294.76799999999997</c:v>
                </c:pt>
                <c:pt idx="12398">
                  <c:v>294.65300000000002</c:v>
                </c:pt>
                <c:pt idx="12399">
                  <c:v>294.53800000000001</c:v>
                </c:pt>
                <c:pt idx="12400">
                  <c:v>294.423</c:v>
                </c:pt>
                <c:pt idx="12401">
                  <c:v>294.30799999999999</c:v>
                </c:pt>
                <c:pt idx="12402">
                  <c:v>294.19299999999998</c:v>
                </c:pt>
                <c:pt idx="12403">
                  <c:v>294.07900000000001</c:v>
                </c:pt>
                <c:pt idx="12404">
                  <c:v>293.964</c:v>
                </c:pt>
                <c:pt idx="12405">
                  <c:v>293.84899999999999</c:v>
                </c:pt>
                <c:pt idx="12406">
                  <c:v>293.73399999999998</c:v>
                </c:pt>
                <c:pt idx="12407">
                  <c:v>293.61900000000003</c:v>
                </c:pt>
                <c:pt idx="12408">
                  <c:v>293.50400000000002</c:v>
                </c:pt>
                <c:pt idx="12409">
                  <c:v>293.38900000000001</c:v>
                </c:pt>
                <c:pt idx="12410">
                  <c:v>293.274</c:v>
                </c:pt>
                <c:pt idx="12411">
                  <c:v>293.15899999999999</c:v>
                </c:pt>
                <c:pt idx="12412">
                  <c:v>293.04399999999998</c:v>
                </c:pt>
                <c:pt idx="12413">
                  <c:v>292.92899999999997</c:v>
                </c:pt>
                <c:pt idx="12414">
                  <c:v>292.81400000000002</c:v>
                </c:pt>
                <c:pt idx="12415">
                  <c:v>292.69900000000001</c:v>
                </c:pt>
                <c:pt idx="12416">
                  <c:v>292.584</c:v>
                </c:pt>
                <c:pt idx="12417">
                  <c:v>292.46899999999999</c:v>
                </c:pt>
                <c:pt idx="12418">
                  <c:v>292.35300000000001</c:v>
                </c:pt>
                <c:pt idx="12419">
                  <c:v>292.238</c:v>
                </c:pt>
                <c:pt idx="12420">
                  <c:v>292.12299999999999</c:v>
                </c:pt>
                <c:pt idx="12421">
                  <c:v>292.00799999999998</c:v>
                </c:pt>
                <c:pt idx="12422">
                  <c:v>291.89299999999997</c:v>
                </c:pt>
                <c:pt idx="12423">
                  <c:v>291.77800000000002</c:v>
                </c:pt>
                <c:pt idx="12424">
                  <c:v>291.66199999999998</c:v>
                </c:pt>
                <c:pt idx="12425">
                  <c:v>291.54700000000003</c:v>
                </c:pt>
                <c:pt idx="12426">
                  <c:v>291.43200000000002</c:v>
                </c:pt>
                <c:pt idx="12427">
                  <c:v>291.31700000000001</c:v>
                </c:pt>
                <c:pt idx="12428">
                  <c:v>291.20100000000002</c:v>
                </c:pt>
                <c:pt idx="12429">
                  <c:v>291.08600000000001</c:v>
                </c:pt>
                <c:pt idx="12430">
                  <c:v>290.971</c:v>
                </c:pt>
                <c:pt idx="12431">
                  <c:v>290.85500000000002</c:v>
                </c:pt>
                <c:pt idx="12432">
                  <c:v>290.74</c:v>
                </c:pt>
                <c:pt idx="12433">
                  <c:v>290.625</c:v>
                </c:pt>
                <c:pt idx="12434">
                  <c:v>290.50900000000001</c:v>
                </c:pt>
                <c:pt idx="12435">
                  <c:v>290.39400000000001</c:v>
                </c:pt>
                <c:pt idx="12436">
                  <c:v>290.27800000000002</c:v>
                </c:pt>
                <c:pt idx="12437">
                  <c:v>290.16300000000001</c:v>
                </c:pt>
                <c:pt idx="12438">
                  <c:v>290.048</c:v>
                </c:pt>
                <c:pt idx="12439">
                  <c:v>289.93200000000002</c:v>
                </c:pt>
                <c:pt idx="12440">
                  <c:v>289.81700000000001</c:v>
                </c:pt>
                <c:pt idx="12441">
                  <c:v>289.70100000000002</c:v>
                </c:pt>
                <c:pt idx="12442">
                  <c:v>289.58600000000001</c:v>
                </c:pt>
                <c:pt idx="12443">
                  <c:v>289.47000000000003</c:v>
                </c:pt>
                <c:pt idx="12444">
                  <c:v>289.35399999999998</c:v>
                </c:pt>
                <c:pt idx="12445">
                  <c:v>289.23899999999998</c:v>
                </c:pt>
                <c:pt idx="12446">
                  <c:v>289.12299999999999</c:v>
                </c:pt>
                <c:pt idx="12447">
                  <c:v>289.00799999999998</c:v>
                </c:pt>
                <c:pt idx="12448">
                  <c:v>288.892</c:v>
                </c:pt>
                <c:pt idx="12449">
                  <c:v>288.77600000000001</c:v>
                </c:pt>
                <c:pt idx="12450">
                  <c:v>288.661</c:v>
                </c:pt>
                <c:pt idx="12451">
                  <c:v>288.54500000000002</c:v>
                </c:pt>
                <c:pt idx="12452">
                  <c:v>288.42899999999997</c:v>
                </c:pt>
                <c:pt idx="12453">
                  <c:v>288.31400000000002</c:v>
                </c:pt>
                <c:pt idx="12454">
                  <c:v>288.19799999999998</c:v>
                </c:pt>
                <c:pt idx="12455">
                  <c:v>288.08199999999999</c:v>
                </c:pt>
                <c:pt idx="12456">
                  <c:v>287.96600000000001</c:v>
                </c:pt>
                <c:pt idx="12457">
                  <c:v>287.851</c:v>
                </c:pt>
                <c:pt idx="12458">
                  <c:v>287.73500000000001</c:v>
                </c:pt>
                <c:pt idx="12459">
                  <c:v>287.61900000000003</c:v>
                </c:pt>
                <c:pt idx="12460">
                  <c:v>287.50299999999999</c:v>
                </c:pt>
                <c:pt idx="12461">
                  <c:v>287.387</c:v>
                </c:pt>
                <c:pt idx="12462">
                  <c:v>287.27199999999999</c:v>
                </c:pt>
                <c:pt idx="12463">
                  <c:v>287.15600000000001</c:v>
                </c:pt>
                <c:pt idx="12464">
                  <c:v>287.04000000000002</c:v>
                </c:pt>
                <c:pt idx="12465">
                  <c:v>286.92399999999998</c:v>
                </c:pt>
                <c:pt idx="12466">
                  <c:v>286.80799999999999</c:v>
                </c:pt>
                <c:pt idx="12467">
                  <c:v>286.69200000000001</c:v>
                </c:pt>
                <c:pt idx="12468">
                  <c:v>286.57600000000002</c:v>
                </c:pt>
                <c:pt idx="12469">
                  <c:v>286.45999999999998</c:v>
                </c:pt>
                <c:pt idx="12470">
                  <c:v>286.34399999999999</c:v>
                </c:pt>
                <c:pt idx="12471">
                  <c:v>286.22800000000001</c:v>
                </c:pt>
                <c:pt idx="12472">
                  <c:v>286.11200000000002</c:v>
                </c:pt>
                <c:pt idx="12473">
                  <c:v>285.99599999999998</c:v>
                </c:pt>
                <c:pt idx="12474">
                  <c:v>285.88</c:v>
                </c:pt>
                <c:pt idx="12475">
                  <c:v>285.76400000000001</c:v>
                </c:pt>
                <c:pt idx="12476">
                  <c:v>285.64800000000002</c:v>
                </c:pt>
                <c:pt idx="12477">
                  <c:v>285.53199999999998</c:v>
                </c:pt>
                <c:pt idx="12478">
                  <c:v>285.416</c:v>
                </c:pt>
                <c:pt idx="12479">
                  <c:v>285.3</c:v>
                </c:pt>
                <c:pt idx="12480">
                  <c:v>285.18299999999999</c:v>
                </c:pt>
                <c:pt idx="12481">
                  <c:v>285.06700000000001</c:v>
                </c:pt>
                <c:pt idx="12482">
                  <c:v>284.95100000000002</c:v>
                </c:pt>
                <c:pt idx="12483">
                  <c:v>284.83499999999998</c:v>
                </c:pt>
                <c:pt idx="12484">
                  <c:v>284.71899999999999</c:v>
                </c:pt>
                <c:pt idx="12485">
                  <c:v>284.60199999999998</c:v>
                </c:pt>
                <c:pt idx="12486">
                  <c:v>284.48599999999999</c:v>
                </c:pt>
                <c:pt idx="12487">
                  <c:v>284.37</c:v>
                </c:pt>
                <c:pt idx="12488">
                  <c:v>284.25400000000002</c:v>
                </c:pt>
                <c:pt idx="12489">
                  <c:v>284.137</c:v>
                </c:pt>
                <c:pt idx="12490">
                  <c:v>284.02100000000002</c:v>
                </c:pt>
                <c:pt idx="12491">
                  <c:v>283.90499999999997</c:v>
                </c:pt>
                <c:pt idx="12492">
                  <c:v>283.78800000000001</c:v>
                </c:pt>
                <c:pt idx="12493">
                  <c:v>283.67200000000003</c:v>
                </c:pt>
                <c:pt idx="12494">
                  <c:v>283.55599999999998</c:v>
                </c:pt>
                <c:pt idx="12495">
                  <c:v>283.43900000000002</c:v>
                </c:pt>
                <c:pt idx="12496">
                  <c:v>283.32299999999998</c:v>
                </c:pt>
                <c:pt idx="12497">
                  <c:v>283.20600000000002</c:v>
                </c:pt>
                <c:pt idx="12498">
                  <c:v>283.08999999999997</c:v>
                </c:pt>
                <c:pt idx="12499">
                  <c:v>282.97399999999999</c:v>
                </c:pt>
                <c:pt idx="12500">
                  <c:v>282.85700000000003</c:v>
                </c:pt>
                <c:pt idx="12501">
                  <c:v>282.74099999999999</c:v>
                </c:pt>
                <c:pt idx="12502">
                  <c:v>282.62400000000002</c:v>
                </c:pt>
                <c:pt idx="12503">
                  <c:v>282.50799999999998</c:v>
                </c:pt>
                <c:pt idx="12504">
                  <c:v>282.39100000000002</c:v>
                </c:pt>
                <c:pt idx="12505">
                  <c:v>282.274</c:v>
                </c:pt>
                <c:pt idx="12506">
                  <c:v>282.15800000000002</c:v>
                </c:pt>
                <c:pt idx="12507">
                  <c:v>282.041</c:v>
                </c:pt>
                <c:pt idx="12508">
                  <c:v>281.92500000000001</c:v>
                </c:pt>
                <c:pt idx="12509">
                  <c:v>281.80799999999999</c:v>
                </c:pt>
                <c:pt idx="12510">
                  <c:v>281.69099999999997</c:v>
                </c:pt>
                <c:pt idx="12511">
                  <c:v>281.57499999999999</c:v>
                </c:pt>
                <c:pt idx="12512">
                  <c:v>281.45800000000003</c:v>
                </c:pt>
                <c:pt idx="12513">
                  <c:v>281.34100000000001</c:v>
                </c:pt>
                <c:pt idx="12514">
                  <c:v>281.22500000000002</c:v>
                </c:pt>
                <c:pt idx="12515">
                  <c:v>281.108</c:v>
                </c:pt>
                <c:pt idx="12516">
                  <c:v>280.99099999999999</c:v>
                </c:pt>
                <c:pt idx="12517">
                  <c:v>280.875</c:v>
                </c:pt>
                <c:pt idx="12518">
                  <c:v>280.75799999999998</c:v>
                </c:pt>
                <c:pt idx="12519">
                  <c:v>280.64100000000002</c:v>
                </c:pt>
                <c:pt idx="12520">
                  <c:v>280.524</c:v>
                </c:pt>
                <c:pt idx="12521">
                  <c:v>280.40699999999998</c:v>
                </c:pt>
                <c:pt idx="12522">
                  <c:v>280.291</c:v>
                </c:pt>
                <c:pt idx="12523">
                  <c:v>280.17399999999998</c:v>
                </c:pt>
                <c:pt idx="12524">
                  <c:v>280.05700000000002</c:v>
                </c:pt>
                <c:pt idx="12525">
                  <c:v>279.94</c:v>
                </c:pt>
                <c:pt idx="12526">
                  <c:v>279.82299999999998</c:v>
                </c:pt>
                <c:pt idx="12527">
                  <c:v>279.70600000000002</c:v>
                </c:pt>
                <c:pt idx="12528">
                  <c:v>279.589</c:v>
                </c:pt>
                <c:pt idx="12529">
                  <c:v>279.47199999999998</c:v>
                </c:pt>
                <c:pt idx="12530">
                  <c:v>279.35500000000002</c:v>
                </c:pt>
                <c:pt idx="12531">
                  <c:v>279.238</c:v>
                </c:pt>
                <c:pt idx="12532">
                  <c:v>279.12200000000001</c:v>
                </c:pt>
                <c:pt idx="12533">
                  <c:v>279.005</c:v>
                </c:pt>
                <c:pt idx="12534">
                  <c:v>278.88799999999998</c:v>
                </c:pt>
                <c:pt idx="12535">
                  <c:v>278.77</c:v>
                </c:pt>
                <c:pt idx="12536">
                  <c:v>278.65300000000002</c:v>
                </c:pt>
                <c:pt idx="12537">
                  <c:v>278.536</c:v>
                </c:pt>
                <c:pt idx="12538">
                  <c:v>278.41899999999998</c:v>
                </c:pt>
                <c:pt idx="12539">
                  <c:v>278.30200000000002</c:v>
                </c:pt>
                <c:pt idx="12540">
                  <c:v>278.185</c:v>
                </c:pt>
                <c:pt idx="12541">
                  <c:v>278.06799999999998</c:v>
                </c:pt>
                <c:pt idx="12542">
                  <c:v>277.95100000000002</c:v>
                </c:pt>
                <c:pt idx="12543">
                  <c:v>277.834</c:v>
                </c:pt>
                <c:pt idx="12544">
                  <c:v>277.71699999999998</c:v>
                </c:pt>
                <c:pt idx="12545">
                  <c:v>277.59899999999999</c:v>
                </c:pt>
                <c:pt idx="12546">
                  <c:v>277.48200000000003</c:v>
                </c:pt>
                <c:pt idx="12547">
                  <c:v>277.36500000000001</c:v>
                </c:pt>
                <c:pt idx="12548">
                  <c:v>277.24799999999999</c:v>
                </c:pt>
                <c:pt idx="12549">
                  <c:v>277.13</c:v>
                </c:pt>
                <c:pt idx="12550">
                  <c:v>277.01299999999998</c:v>
                </c:pt>
                <c:pt idx="12551">
                  <c:v>276.89600000000002</c:v>
                </c:pt>
                <c:pt idx="12552">
                  <c:v>276.779</c:v>
                </c:pt>
                <c:pt idx="12553">
                  <c:v>276.661</c:v>
                </c:pt>
                <c:pt idx="12554">
                  <c:v>276.54399999999998</c:v>
                </c:pt>
                <c:pt idx="12555">
                  <c:v>276.42700000000002</c:v>
                </c:pt>
                <c:pt idx="12556">
                  <c:v>276.30900000000003</c:v>
                </c:pt>
                <c:pt idx="12557">
                  <c:v>276.19200000000001</c:v>
                </c:pt>
                <c:pt idx="12558">
                  <c:v>276.07400000000001</c:v>
                </c:pt>
                <c:pt idx="12559">
                  <c:v>275.95699999999999</c:v>
                </c:pt>
                <c:pt idx="12560">
                  <c:v>275.83999999999997</c:v>
                </c:pt>
                <c:pt idx="12561">
                  <c:v>275.72199999999998</c:v>
                </c:pt>
                <c:pt idx="12562">
                  <c:v>275.60500000000002</c:v>
                </c:pt>
                <c:pt idx="12563">
                  <c:v>275.48700000000002</c:v>
                </c:pt>
                <c:pt idx="12564">
                  <c:v>275.37</c:v>
                </c:pt>
                <c:pt idx="12565">
                  <c:v>275.25200000000001</c:v>
                </c:pt>
                <c:pt idx="12566">
                  <c:v>275.13499999999999</c:v>
                </c:pt>
                <c:pt idx="12567">
                  <c:v>275.017</c:v>
                </c:pt>
                <c:pt idx="12568">
                  <c:v>274.89999999999998</c:v>
                </c:pt>
                <c:pt idx="12569">
                  <c:v>274.78199999999998</c:v>
                </c:pt>
                <c:pt idx="12570">
                  <c:v>274.66500000000002</c:v>
                </c:pt>
                <c:pt idx="12571">
                  <c:v>274.54700000000003</c:v>
                </c:pt>
                <c:pt idx="12572">
                  <c:v>274.42899999999997</c:v>
                </c:pt>
                <c:pt idx="12573">
                  <c:v>274.31200000000001</c:v>
                </c:pt>
                <c:pt idx="12574">
                  <c:v>274.19400000000002</c:v>
                </c:pt>
                <c:pt idx="12575">
                  <c:v>274.077</c:v>
                </c:pt>
                <c:pt idx="12576">
                  <c:v>273.959</c:v>
                </c:pt>
                <c:pt idx="12577">
                  <c:v>273.84100000000001</c:v>
                </c:pt>
                <c:pt idx="12578">
                  <c:v>273.72300000000001</c:v>
                </c:pt>
                <c:pt idx="12579">
                  <c:v>273.60599999999999</c:v>
                </c:pt>
                <c:pt idx="12580">
                  <c:v>273.488</c:v>
                </c:pt>
                <c:pt idx="12581">
                  <c:v>273.37</c:v>
                </c:pt>
                <c:pt idx="12582">
                  <c:v>273.25299999999999</c:v>
                </c:pt>
                <c:pt idx="12583">
                  <c:v>273.13499999999999</c:v>
                </c:pt>
                <c:pt idx="12584">
                  <c:v>273.017</c:v>
                </c:pt>
                <c:pt idx="12585">
                  <c:v>272.899</c:v>
                </c:pt>
                <c:pt idx="12586">
                  <c:v>272.78100000000001</c:v>
                </c:pt>
                <c:pt idx="12587">
                  <c:v>272.66399999999999</c:v>
                </c:pt>
                <c:pt idx="12588">
                  <c:v>272.54599999999999</c:v>
                </c:pt>
                <c:pt idx="12589">
                  <c:v>272.428</c:v>
                </c:pt>
                <c:pt idx="12590">
                  <c:v>272.31</c:v>
                </c:pt>
                <c:pt idx="12591">
                  <c:v>272.19200000000001</c:v>
                </c:pt>
                <c:pt idx="12592">
                  <c:v>272.07400000000001</c:v>
                </c:pt>
                <c:pt idx="12593">
                  <c:v>271.95600000000002</c:v>
                </c:pt>
                <c:pt idx="12594">
                  <c:v>271.83800000000002</c:v>
                </c:pt>
                <c:pt idx="12595">
                  <c:v>271.72000000000003</c:v>
                </c:pt>
                <c:pt idx="12596">
                  <c:v>271.60199999999998</c:v>
                </c:pt>
                <c:pt idx="12597">
                  <c:v>271.48399999999998</c:v>
                </c:pt>
                <c:pt idx="12598">
                  <c:v>271.36599999999999</c:v>
                </c:pt>
                <c:pt idx="12599">
                  <c:v>271.24799999999999</c:v>
                </c:pt>
                <c:pt idx="12600">
                  <c:v>271.13</c:v>
                </c:pt>
                <c:pt idx="12601">
                  <c:v>271.012</c:v>
                </c:pt>
                <c:pt idx="12602">
                  <c:v>270.89400000000001</c:v>
                </c:pt>
                <c:pt idx="12603">
                  <c:v>270.77600000000001</c:v>
                </c:pt>
                <c:pt idx="12604">
                  <c:v>270.65800000000002</c:v>
                </c:pt>
                <c:pt idx="12605">
                  <c:v>270.54000000000002</c:v>
                </c:pt>
                <c:pt idx="12606">
                  <c:v>270.42200000000003</c:v>
                </c:pt>
                <c:pt idx="12607">
                  <c:v>270.30399999999997</c:v>
                </c:pt>
                <c:pt idx="12608">
                  <c:v>270.185</c:v>
                </c:pt>
                <c:pt idx="12609">
                  <c:v>270.06700000000001</c:v>
                </c:pt>
                <c:pt idx="12610">
                  <c:v>269.94900000000001</c:v>
                </c:pt>
                <c:pt idx="12611">
                  <c:v>269.83100000000002</c:v>
                </c:pt>
                <c:pt idx="12612">
                  <c:v>269.71300000000002</c:v>
                </c:pt>
                <c:pt idx="12613">
                  <c:v>269.59399999999999</c:v>
                </c:pt>
                <c:pt idx="12614">
                  <c:v>269.476</c:v>
                </c:pt>
                <c:pt idx="12615">
                  <c:v>269.358</c:v>
                </c:pt>
                <c:pt idx="12616">
                  <c:v>269.24</c:v>
                </c:pt>
                <c:pt idx="12617">
                  <c:v>269.12099999999998</c:v>
                </c:pt>
                <c:pt idx="12618">
                  <c:v>269.00299999999999</c:v>
                </c:pt>
                <c:pt idx="12619">
                  <c:v>268.88499999999999</c:v>
                </c:pt>
                <c:pt idx="12620">
                  <c:v>268.76600000000002</c:v>
                </c:pt>
                <c:pt idx="12621">
                  <c:v>268.64800000000002</c:v>
                </c:pt>
                <c:pt idx="12622">
                  <c:v>268.52999999999997</c:v>
                </c:pt>
                <c:pt idx="12623">
                  <c:v>268.411</c:v>
                </c:pt>
                <c:pt idx="12624">
                  <c:v>268.29300000000001</c:v>
                </c:pt>
                <c:pt idx="12625">
                  <c:v>268.17500000000001</c:v>
                </c:pt>
                <c:pt idx="12626">
                  <c:v>268.05599999999998</c:v>
                </c:pt>
                <c:pt idx="12627">
                  <c:v>267.93799999999999</c:v>
                </c:pt>
                <c:pt idx="12628">
                  <c:v>267.81900000000002</c:v>
                </c:pt>
                <c:pt idx="12629">
                  <c:v>267.70100000000002</c:v>
                </c:pt>
                <c:pt idx="12630">
                  <c:v>267.58199999999999</c:v>
                </c:pt>
                <c:pt idx="12631">
                  <c:v>267.464</c:v>
                </c:pt>
                <c:pt idx="12632">
                  <c:v>267.34500000000003</c:v>
                </c:pt>
                <c:pt idx="12633">
                  <c:v>267.22699999999998</c:v>
                </c:pt>
                <c:pt idx="12634">
                  <c:v>267.108</c:v>
                </c:pt>
                <c:pt idx="12635">
                  <c:v>266.99</c:v>
                </c:pt>
                <c:pt idx="12636">
                  <c:v>266.87099999999998</c:v>
                </c:pt>
                <c:pt idx="12637">
                  <c:v>266.75299999999999</c:v>
                </c:pt>
                <c:pt idx="12638">
                  <c:v>266.63400000000001</c:v>
                </c:pt>
                <c:pt idx="12639">
                  <c:v>266.51499999999999</c:v>
                </c:pt>
                <c:pt idx="12640">
                  <c:v>266.39699999999999</c:v>
                </c:pt>
                <c:pt idx="12641">
                  <c:v>266.27800000000002</c:v>
                </c:pt>
                <c:pt idx="12642">
                  <c:v>266.15899999999999</c:v>
                </c:pt>
                <c:pt idx="12643">
                  <c:v>266.041</c:v>
                </c:pt>
                <c:pt idx="12644">
                  <c:v>265.92200000000003</c:v>
                </c:pt>
                <c:pt idx="12645">
                  <c:v>265.803</c:v>
                </c:pt>
                <c:pt idx="12646">
                  <c:v>265.685</c:v>
                </c:pt>
                <c:pt idx="12647">
                  <c:v>265.56599999999997</c:v>
                </c:pt>
                <c:pt idx="12648">
                  <c:v>265.447</c:v>
                </c:pt>
                <c:pt idx="12649">
                  <c:v>265.32799999999997</c:v>
                </c:pt>
                <c:pt idx="12650">
                  <c:v>265.20999999999998</c:v>
                </c:pt>
                <c:pt idx="12651">
                  <c:v>265.09100000000001</c:v>
                </c:pt>
                <c:pt idx="12652">
                  <c:v>264.97199999999998</c:v>
                </c:pt>
                <c:pt idx="12653">
                  <c:v>264.85300000000001</c:v>
                </c:pt>
                <c:pt idx="12654">
                  <c:v>264.73399999999998</c:v>
                </c:pt>
                <c:pt idx="12655">
                  <c:v>264.61500000000001</c:v>
                </c:pt>
                <c:pt idx="12656">
                  <c:v>264.49700000000001</c:v>
                </c:pt>
                <c:pt idx="12657">
                  <c:v>264.37799999999999</c:v>
                </c:pt>
                <c:pt idx="12658">
                  <c:v>264.25900000000001</c:v>
                </c:pt>
                <c:pt idx="12659">
                  <c:v>264.14</c:v>
                </c:pt>
                <c:pt idx="12660">
                  <c:v>264.02100000000002</c:v>
                </c:pt>
                <c:pt idx="12661">
                  <c:v>263.90199999999999</c:v>
                </c:pt>
                <c:pt idx="12662">
                  <c:v>263.78300000000002</c:v>
                </c:pt>
                <c:pt idx="12663">
                  <c:v>263.66399999999999</c:v>
                </c:pt>
                <c:pt idx="12664">
                  <c:v>263.54500000000002</c:v>
                </c:pt>
                <c:pt idx="12665">
                  <c:v>263.42599999999999</c:v>
                </c:pt>
                <c:pt idx="12666">
                  <c:v>263.30700000000002</c:v>
                </c:pt>
                <c:pt idx="12667">
                  <c:v>263.18799999999999</c:v>
                </c:pt>
                <c:pt idx="12668">
                  <c:v>263.06900000000002</c:v>
                </c:pt>
                <c:pt idx="12669">
                  <c:v>262.95</c:v>
                </c:pt>
                <c:pt idx="12670">
                  <c:v>262.83100000000002</c:v>
                </c:pt>
                <c:pt idx="12671">
                  <c:v>262.71199999999999</c:v>
                </c:pt>
                <c:pt idx="12672">
                  <c:v>262.59300000000002</c:v>
                </c:pt>
                <c:pt idx="12673">
                  <c:v>262.47399999999999</c:v>
                </c:pt>
                <c:pt idx="12674">
                  <c:v>262.35399999999998</c:v>
                </c:pt>
                <c:pt idx="12675">
                  <c:v>262.23500000000001</c:v>
                </c:pt>
                <c:pt idx="12676">
                  <c:v>262.11599999999999</c:v>
                </c:pt>
                <c:pt idx="12677">
                  <c:v>261.99700000000001</c:v>
                </c:pt>
                <c:pt idx="12678">
                  <c:v>261.87799999999999</c:v>
                </c:pt>
                <c:pt idx="12679">
                  <c:v>261.75900000000001</c:v>
                </c:pt>
                <c:pt idx="12680">
                  <c:v>261.63900000000001</c:v>
                </c:pt>
                <c:pt idx="12681">
                  <c:v>261.52</c:v>
                </c:pt>
                <c:pt idx="12682">
                  <c:v>261.40100000000001</c:v>
                </c:pt>
                <c:pt idx="12683">
                  <c:v>261.28199999999998</c:v>
                </c:pt>
                <c:pt idx="12684">
                  <c:v>261.16199999999998</c:v>
                </c:pt>
                <c:pt idx="12685">
                  <c:v>261.04300000000001</c:v>
                </c:pt>
                <c:pt idx="12686">
                  <c:v>260.92399999999998</c:v>
                </c:pt>
                <c:pt idx="12687">
                  <c:v>260.80399999999997</c:v>
                </c:pt>
                <c:pt idx="12688">
                  <c:v>260.685</c:v>
                </c:pt>
                <c:pt idx="12689">
                  <c:v>260.56599999999997</c:v>
                </c:pt>
                <c:pt idx="12690">
                  <c:v>260.44600000000003</c:v>
                </c:pt>
                <c:pt idx="12691">
                  <c:v>260.327</c:v>
                </c:pt>
                <c:pt idx="12692">
                  <c:v>260.20800000000003</c:v>
                </c:pt>
                <c:pt idx="12693">
                  <c:v>260.08800000000002</c:v>
                </c:pt>
                <c:pt idx="12694">
                  <c:v>259.96899999999999</c:v>
                </c:pt>
                <c:pt idx="12695">
                  <c:v>259.84899999999999</c:v>
                </c:pt>
                <c:pt idx="12696">
                  <c:v>259.73</c:v>
                </c:pt>
                <c:pt idx="12697">
                  <c:v>259.61</c:v>
                </c:pt>
                <c:pt idx="12698">
                  <c:v>259.49099999999999</c:v>
                </c:pt>
                <c:pt idx="12699">
                  <c:v>259.37099999999998</c:v>
                </c:pt>
                <c:pt idx="12700">
                  <c:v>259.25200000000001</c:v>
                </c:pt>
                <c:pt idx="12701">
                  <c:v>259.13200000000001</c:v>
                </c:pt>
                <c:pt idx="12702">
                  <c:v>259.01299999999998</c:v>
                </c:pt>
                <c:pt idx="12703">
                  <c:v>258.89299999999997</c:v>
                </c:pt>
                <c:pt idx="12704">
                  <c:v>258.774</c:v>
                </c:pt>
                <c:pt idx="12705">
                  <c:v>258.654</c:v>
                </c:pt>
                <c:pt idx="12706">
                  <c:v>258.53500000000003</c:v>
                </c:pt>
                <c:pt idx="12707">
                  <c:v>258.41500000000002</c:v>
                </c:pt>
                <c:pt idx="12708">
                  <c:v>258.29500000000002</c:v>
                </c:pt>
                <c:pt idx="12709">
                  <c:v>258.17599999999999</c:v>
                </c:pt>
                <c:pt idx="12710">
                  <c:v>258.05599999999998</c:v>
                </c:pt>
                <c:pt idx="12711">
                  <c:v>257.93700000000001</c:v>
                </c:pt>
                <c:pt idx="12712">
                  <c:v>257.81700000000001</c:v>
                </c:pt>
                <c:pt idx="12713">
                  <c:v>257.697</c:v>
                </c:pt>
                <c:pt idx="12714">
                  <c:v>257.577</c:v>
                </c:pt>
                <c:pt idx="12715">
                  <c:v>257.45800000000003</c:v>
                </c:pt>
                <c:pt idx="12716">
                  <c:v>257.33800000000002</c:v>
                </c:pt>
                <c:pt idx="12717">
                  <c:v>257.21800000000002</c:v>
                </c:pt>
                <c:pt idx="12718">
                  <c:v>257.09899999999999</c:v>
                </c:pt>
                <c:pt idx="12719">
                  <c:v>256.97899999999998</c:v>
                </c:pt>
                <c:pt idx="12720">
                  <c:v>256.85899999999998</c:v>
                </c:pt>
                <c:pt idx="12721">
                  <c:v>256.73899999999998</c:v>
                </c:pt>
                <c:pt idx="12722">
                  <c:v>256.61900000000003</c:v>
                </c:pt>
                <c:pt idx="12723">
                  <c:v>256.5</c:v>
                </c:pt>
                <c:pt idx="12724">
                  <c:v>256.38</c:v>
                </c:pt>
                <c:pt idx="12725">
                  <c:v>256.26</c:v>
                </c:pt>
                <c:pt idx="12726">
                  <c:v>256.14</c:v>
                </c:pt>
                <c:pt idx="12727">
                  <c:v>256.02</c:v>
                </c:pt>
                <c:pt idx="12728">
                  <c:v>255.9</c:v>
                </c:pt>
                <c:pt idx="12729">
                  <c:v>255.78</c:v>
                </c:pt>
                <c:pt idx="12730">
                  <c:v>255.66</c:v>
                </c:pt>
                <c:pt idx="12731">
                  <c:v>255.54</c:v>
                </c:pt>
                <c:pt idx="12732">
                  <c:v>255.42</c:v>
                </c:pt>
                <c:pt idx="12733">
                  <c:v>255.3</c:v>
                </c:pt>
                <c:pt idx="12734">
                  <c:v>255.18</c:v>
                </c:pt>
                <c:pt idx="12735">
                  <c:v>255.06</c:v>
                </c:pt>
                <c:pt idx="12736">
                  <c:v>254.94</c:v>
                </c:pt>
                <c:pt idx="12737">
                  <c:v>254.82</c:v>
                </c:pt>
                <c:pt idx="12738">
                  <c:v>254.7</c:v>
                </c:pt>
                <c:pt idx="12739">
                  <c:v>254.58</c:v>
                </c:pt>
                <c:pt idx="12740">
                  <c:v>254.46</c:v>
                </c:pt>
                <c:pt idx="12741">
                  <c:v>254.34</c:v>
                </c:pt>
                <c:pt idx="12742">
                  <c:v>254.22</c:v>
                </c:pt>
                <c:pt idx="12743">
                  <c:v>254.1</c:v>
                </c:pt>
                <c:pt idx="12744">
                  <c:v>253.98</c:v>
                </c:pt>
                <c:pt idx="12745">
                  <c:v>253.86</c:v>
                </c:pt>
                <c:pt idx="12746">
                  <c:v>253.74</c:v>
                </c:pt>
                <c:pt idx="12747">
                  <c:v>253.619</c:v>
                </c:pt>
                <c:pt idx="12748">
                  <c:v>253.499</c:v>
                </c:pt>
                <c:pt idx="12749">
                  <c:v>253.37899999999999</c:v>
                </c:pt>
                <c:pt idx="12750">
                  <c:v>253.25899999999999</c:v>
                </c:pt>
                <c:pt idx="12751">
                  <c:v>253.13900000000001</c:v>
                </c:pt>
                <c:pt idx="12752">
                  <c:v>253.018</c:v>
                </c:pt>
                <c:pt idx="12753">
                  <c:v>252.898</c:v>
                </c:pt>
                <c:pt idx="12754">
                  <c:v>252.77799999999999</c:v>
                </c:pt>
                <c:pt idx="12755">
                  <c:v>252.65799999999999</c:v>
                </c:pt>
                <c:pt idx="12756">
                  <c:v>252.53700000000001</c:v>
                </c:pt>
                <c:pt idx="12757">
                  <c:v>252.417</c:v>
                </c:pt>
                <c:pt idx="12758">
                  <c:v>252.297</c:v>
                </c:pt>
                <c:pt idx="12759">
                  <c:v>252.17599999999999</c:v>
                </c:pt>
                <c:pt idx="12760">
                  <c:v>252.05600000000001</c:v>
                </c:pt>
                <c:pt idx="12761">
                  <c:v>251.93600000000001</c:v>
                </c:pt>
                <c:pt idx="12762">
                  <c:v>251.815</c:v>
                </c:pt>
                <c:pt idx="12763">
                  <c:v>251.69499999999999</c:v>
                </c:pt>
                <c:pt idx="12764">
                  <c:v>251.57499999999999</c:v>
                </c:pt>
                <c:pt idx="12765">
                  <c:v>251.45400000000001</c:v>
                </c:pt>
                <c:pt idx="12766">
                  <c:v>251.334</c:v>
                </c:pt>
                <c:pt idx="12767">
                  <c:v>251.21299999999999</c:v>
                </c:pt>
                <c:pt idx="12768">
                  <c:v>251.09299999999999</c:v>
                </c:pt>
                <c:pt idx="12769">
                  <c:v>250.97200000000001</c:v>
                </c:pt>
                <c:pt idx="12770">
                  <c:v>250.852</c:v>
                </c:pt>
                <c:pt idx="12771">
                  <c:v>250.73099999999999</c:v>
                </c:pt>
                <c:pt idx="12772">
                  <c:v>250.61099999999999</c:v>
                </c:pt>
                <c:pt idx="12773">
                  <c:v>250.49</c:v>
                </c:pt>
                <c:pt idx="12774">
                  <c:v>250.37</c:v>
                </c:pt>
                <c:pt idx="12775">
                  <c:v>250.249</c:v>
                </c:pt>
                <c:pt idx="12776">
                  <c:v>250.12899999999999</c:v>
                </c:pt>
                <c:pt idx="12777">
                  <c:v>250.00800000000001</c:v>
                </c:pt>
                <c:pt idx="12778">
                  <c:v>249.88800000000001</c:v>
                </c:pt>
                <c:pt idx="12779">
                  <c:v>249.767</c:v>
                </c:pt>
                <c:pt idx="12780">
                  <c:v>249.64599999999999</c:v>
                </c:pt>
                <c:pt idx="12781">
                  <c:v>249.52600000000001</c:v>
                </c:pt>
                <c:pt idx="12782">
                  <c:v>249.405</c:v>
                </c:pt>
                <c:pt idx="12783">
                  <c:v>249.28399999999999</c:v>
                </c:pt>
                <c:pt idx="12784">
                  <c:v>249.16399999999999</c:v>
                </c:pt>
                <c:pt idx="12785">
                  <c:v>249.04300000000001</c:v>
                </c:pt>
                <c:pt idx="12786">
                  <c:v>248.922</c:v>
                </c:pt>
                <c:pt idx="12787">
                  <c:v>248.80199999999999</c:v>
                </c:pt>
                <c:pt idx="12788">
                  <c:v>248.68100000000001</c:v>
                </c:pt>
                <c:pt idx="12789">
                  <c:v>248.56</c:v>
                </c:pt>
                <c:pt idx="12790">
                  <c:v>248.44</c:v>
                </c:pt>
                <c:pt idx="12791">
                  <c:v>248.31899999999999</c:v>
                </c:pt>
                <c:pt idx="12792">
                  <c:v>248.19800000000001</c:v>
                </c:pt>
                <c:pt idx="12793">
                  <c:v>248.077</c:v>
                </c:pt>
                <c:pt idx="12794">
                  <c:v>247.95599999999999</c:v>
                </c:pt>
                <c:pt idx="12795">
                  <c:v>247.83600000000001</c:v>
                </c:pt>
                <c:pt idx="12796">
                  <c:v>247.715</c:v>
                </c:pt>
                <c:pt idx="12797">
                  <c:v>247.59399999999999</c:v>
                </c:pt>
                <c:pt idx="12798">
                  <c:v>247.47300000000001</c:v>
                </c:pt>
                <c:pt idx="12799">
                  <c:v>247.352</c:v>
                </c:pt>
                <c:pt idx="12800">
                  <c:v>247.23099999999999</c:v>
                </c:pt>
                <c:pt idx="12801">
                  <c:v>247.11</c:v>
                </c:pt>
                <c:pt idx="12802">
                  <c:v>246.99</c:v>
                </c:pt>
                <c:pt idx="12803">
                  <c:v>246.869</c:v>
                </c:pt>
                <c:pt idx="12804">
                  <c:v>246.74799999999999</c:v>
                </c:pt>
                <c:pt idx="12805">
                  <c:v>246.62700000000001</c:v>
                </c:pt>
                <c:pt idx="12806">
                  <c:v>246.506</c:v>
                </c:pt>
                <c:pt idx="12807">
                  <c:v>246.38499999999999</c:v>
                </c:pt>
                <c:pt idx="12808">
                  <c:v>246.26400000000001</c:v>
                </c:pt>
                <c:pt idx="12809">
                  <c:v>246.143</c:v>
                </c:pt>
                <c:pt idx="12810">
                  <c:v>246.02199999999999</c:v>
                </c:pt>
                <c:pt idx="12811">
                  <c:v>245.90100000000001</c:v>
                </c:pt>
                <c:pt idx="12812">
                  <c:v>245.78</c:v>
                </c:pt>
                <c:pt idx="12813">
                  <c:v>245.65899999999999</c:v>
                </c:pt>
                <c:pt idx="12814">
                  <c:v>245.53800000000001</c:v>
                </c:pt>
                <c:pt idx="12815">
                  <c:v>245.416</c:v>
                </c:pt>
                <c:pt idx="12816">
                  <c:v>245.29499999999999</c:v>
                </c:pt>
                <c:pt idx="12817">
                  <c:v>245.17400000000001</c:v>
                </c:pt>
                <c:pt idx="12818">
                  <c:v>245.053</c:v>
                </c:pt>
                <c:pt idx="12819">
                  <c:v>244.93199999999999</c:v>
                </c:pt>
                <c:pt idx="12820">
                  <c:v>244.81100000000001</c:v>
                </c:pt>
                <c:pt idx="12821">
                  <c:v>244.69</c:v>
                </c:pt>
                <c:pt idx="12822">
                  <c:v>244.56899999999999</c:v>
                </c:pt>
                <c:pt idx="12823">
                  <c:v>244.447</c:v>
                </c:pt>
                <c:pt idx="12824">
                  <c:v>244.32599999999999</c:v>
                </c:pt>
                <c:pt idx="12825">
                  <c:v>244.20500000000001</c:v>
                </c:pt>
                <c:pt idx="12826">
                  <c:v>244.084</c:v>
                </c:pt>
                <c:pt idx="12827">
                  <c:v>243.96199999999999</c:v>
                </c:pt>
                <c:pt idx="12828">
                  <c:v>243.84100000000001</c:v>
                </c:pt>
                <c:pt idx="12829">
                  <c:v>243.72</c:v>
                </c:pt>
                <c:pt idx="12830">
                  <c:v>243.59899999999999</c:v>
                </c:pt>
                <c:pt idx="12831">
                  <c:v>243.477</c:v>
                </c:pt>
                <c:pt idx="12832">
                  <c:v>243.35599999999999</c:v>
                </c:pt>
                <c:pt idx="12833">
                  <c:v>243.23500000000001</c:v>
                </c:pt>
                <c:pt idx="12834">
                  <c:v>243.113</c:v>
                </c:pt>
                <c:pt idx="12835">
                  <c:v>242.99199999999999</c:v>
                </c:pt>
                <c:pt idx="12836">
                  <c:v>242.87100000000001</c:v>
                </c:pt>
                <c:pt idx="12837">
                  <c:v>242.749</c:v>
                </c:pt>
                <c:pt idx="12838">
                  <c:v>242.62799999999999</c:v>
                </c:pt>
                <c:pt idx="12839">
                  <c:v>242.50700000000001</c:v>
                </c:pt>
                <c:pt idx="12840">
                  <c:v>242.38499999999999</c:v>
                </c:pt>
                <c:pt idx="12841">
                  <c:v>242.26400000000001</c:v>
                </c:pt>
                <c:pt idx="12842">
                  <c:v>242.142</c:v>
                </c:pt>
                <c:pt idx="12843">
                  <c:v>242.02099999999999</c:v>
                </c:pt>
                <c:pt idx="12844">
                  <c:v>241.899</c:v>
                </c:pt>
                <c:pt idx="12845">
                  <c:v>241.77799999999999</c:v>
                </c:pt>
                <c:pt idx="12846">
                  <c:v>241.65600000000001</c:v>
                </c:pt>
                <c:pt idx="12847">
                  <c:v>241.535</c:v>
                </c:pt>
                <c:pt idx="12848">
                  <c:v>241.41300000000001</c:v>
                </c:pt>
                <c:pt idx="12849">
                  <c:v>241.292</c:v>
                </c:pt>
                <c:pt idx="12850">
                  <c:v>241.17</c:v>
                </c:pt>
                <c:pt idx="12851">
                  <c:v>241.04900000000001</c:v>
                </c:pt>
                <c:pt idx="12852">
                  <c:v>240.92699999999999</c:v>
                </c:pt>
                <c:pt idx="12853">
                  <c:v>240.80600000000001</c:v>
                </c:pt>
                <c:pt idx="12854">
                  <c:v>240.684</c:v>
                </c:pt>
                <c:pt idx="12855">
                  <c:v>240.56299999999999</c:v>
                </c:pt>
                <c:pt idx="12856">
                  <c:v>240.441</c:v>
                </c:pt>
                <c:pt idx="12857">
                  <c:v>240.31899999999999</c:v>
                </c:pt>
                <c:pt idx="12858">
                  <c:v>240.19800000000001</c:v>
                </c:pt>
                <c:pt idx="12859">
                  <c:v>240.07599999999999</c:v>
                </c:pt>
                <c:pt idx="12860">
                  <c:v>239.95400000000001</c:v>
                </c:pt>
                <c:pt idx="12861">
                  <c:v>239.833</c:v>
                </c:pt>
                <c:pt idx="12862">
                  <c:v>239.71100000000001</c:v>
                </c:pt>
                <c:pt idx="12863">
                  <c:v>239.589</c:v>
                </c:pt>
                <c:pt idx="12864">
                  <c:v>239.46799999999999</c:v>
                </c:pt>
                <c:pt idx="12865">
                  <c:v>239.346</c:v>
                </c:pt>
                <c:pt idx="12866">
                  <c:v>239.22399999999999</c:v>
                </c:pt>
                <c:pt idx="12867">
                  <c:v>239.102</c:v>
                </c:pt>
                <c:pt idx="12868">
                  <c:v>238.98099999999999</c:v>
                </c:pt>
                <c:pt idx="12869">
                  <c:v>238.85900000000001</c:v>
                </c:pt>
                <c:pt idx="12870">
                  <c:v>238.73699999999999</c:v>
                </c:pt>
                <c:pt idx="12871">
                  <c:v>238.61500000000001</c:v>
                </c:pt>
                <c:pt idx="12872">
                  <c:v>238.49299999999999</c:v>
                </c:pt>
                <c:pt idx="12873">
                  <c:v>238.37200000000001</c:v>
                </c:pt>
                <c:pt idx="12874">
                  <c:v>238.25</c:v>
                </c:pt>
                <c:pt idx="12875">
                  <c:v>238.12799999999999</c:v>
                </c:pt>
                <c:pt idx="12876">
                  <c:v>238.006</c:v>
                </c:pt>
                <c:pt idx="12877">
                  <c:v>237.88399999999999</c:v>
                </c:pt>
                <c:pt idx="12878">
                  <c:v>237.762</c:v>
                </c:pt>
                <c:pt idx="12879">
                  <c:v>237.64</c:v>
                </c:pt>
                <c:pt idx="12880">
                  <c:v>237.518</c:v>
                </c:pt>
                <c:pt idx="12881">
                  <c:v>237.39599999999999</c:v>
                </c:pt>
                <c:pt idx="12882">
                  <c:v>237.274</c:v>
                </c:pt>
                <c:pt idx="12883">
                  <c:v>237.15299999999999</c:v>
                </c:pt>
                <c:pt idx="12884">
                  <c:v>237.03100000000001</c:v>
                </c:pt>
                <c:pt idx="12885">
                  <c:v>236.90899999999999</c:v>
                </c:pt>
                <c:pt idx="12886">
                  <c:v>236.78700000000001</c:v>
                </c:pt>
                <c:pt idx="12887">
                  <c:v>236.66499999999999</c:v>
                </c:pt>
                <c:pt idx="12888">
                  <c:v>236.54300000000001</c:v>
                </c:pt>
                <c:pt idx="12889">
                  <c:v>236.42099999999999</c:v>
                </c:pt>
                <c:pt idx="12890">
                  <c:v>236.298</c:v>
                </c:pt>
                <c:pt idx="12891">
                  <c:v>236.17599999999999</c:v>
                </c:pt>
                <c:pt idx="12892">
                  <c:v>236.054</c:v>
                </c:pt>
                <c:pt idx="12893">
                  <c:v>235.93199999999999</c:v>
                </c:pt>
                <c:pt idx="12894">
                  <c:v>235.81</c:v>
                </c:pt>
                <c:pt idx="12895">
                  <c:v>235.68799999999999</c:v>
                </c:pt>
                <c:pt idx="12896">
                  <c:v>235.566</c:v>
                </c:pt>
                <c:pt idx="12897">
                  <c:v>235.44399999999999</c:v>
                </c:pt>
                <c:pt idx="12898">
                  <c:v>235.322</c:v>
                </c:pt>
                <c:pt idx="12899">
                  <c:v>235.2</c:v>
                </c:pt>
                <c:pt idx="12900">
                  <c:v>235.077</c:v>
                </c:pt>
                <c:pt idx="12901">
                  <c:v>234.95500000000001</c:v>
                </c:pt>
                <c:pt idx="12902">
                  <c:v>234.833</c:v>
                </c:pt>
                <c:pt idx="12903">
                  <c:v>234.71100000000001</c:v>
                </c:pt>
                <c:pt idx="12904">
                  <c:v>234.589</c:v>
                </c:pt>
                <c:pt idx="12905">
                  <c:v>234.46600000000001</c:v>
                </c:pt>
                <c:pt idx="12906">
                  <c:v>234.34399999999999</c:v>
                </c:pt>
                <c:pt idx="12907">
                  <c:v>234.22200000000001</c:v>
                </c:pt>
                <c:pt idx="12908">
                  <c:v>234.1</c:v>
                </c:pt>
                <c:pt idx="12909">
                  <c:v>233.977</c:v>
                </c:pt>
                <c:pt idx="12910">
                  <c:v>233.85499999999999</c:v>
                </c:pt>
                <c:pt idx="12911">
                  <c:v>233.733</c:v>
                </c:pt>
                <c:pt idx="12912">
                  <c:v>233.61</c:v>
                </c:pt>
                <c:pt idx="12913">
                  <c:v>233.488</c:v>
                </c:pt>
                <c:pt idx="12914">
                  <c:v>233.36600000000001</c:v>
                </c:pt>
                <c:pt idx="12915">
                  <c:v>233.24299999999999</c:v>
                </c:pt>
                <c:pt idx="12916">
                  <c:v>233.12100000000001</c:v>
                </c:pt>
                <c:pt idx="12917">
                  <c:v>232.999</c:v>
                </c:pt>
                <c:pt idx="12918">
                  <c:v>232.876</c:v>
                </c:pt>
                <c:pt idx="12919">
                  <c:v>232.75399999999999</c:v>
                </c:pt>
                <c:pt idx="12920">
                  <c:v>232.631</c:v>
                </c:pt>
                <c:pt idx="12921">
                  <c:v>232.50899999999999</c:v>
                </c:pt>
                <c:pt idx="12922">
                  <c:v>232.386</c:v>
                </c:pt>
                <c:pt idx="12923">
                  <c:v>232.26400000000001</c:v>
                </c:pt>
                <c:pt idx="12924">
                  <c:v>232.142</c:v>
                </c:pt>
                <c:pt idx="12925">
                  <c:v>232.01900000000001</c:v>
                </c:pt>
                <c:pt idx="12926">
                  <c:v>231.89699999999999</c:v>
                </c:pt>
                <c:pt idx="12927">
                  <c:v>231.774</c:v>
                </c:pt>
                <c:pt idx="12928">
                  <c:v>231.65199999999999</c:v>
                </c:pt>
                <c:pt idx="12929">
                  <c:v>231.529</c:v>
                </c:pt>
                <c:pt idx="12930">
                  <c:v>231.40700000000001</c:v>
                </c:pt>
                <c:pt idx="12931">
                  <c:v>231.28399999999999</c:v>
                </c:pt>
                <c:pt idx="12932">
                  <c:v>231.161</c:v>
                </c:pt>
                <c:pt idx="12933">
                  <c:v>231.03899999999999</c:v>
                </c:pt>
                <c:pt idx="12934">
                  <c:v>230.916</c:v>
                </c:pt>
                <c:pt idx="12935">
                  <c:v>230.79400000000001</c:v>
                </c:pt>
                <c:pt idx="12936">
                  <c:v>230.67099999999999</c:v>
                </c:pt>
                <c:pt idx="12937">
                  <c:v>230.548</c:v>
                </c:pt>
                <c:pt idx="12938">
                  <c:v>230.42599999999999</c:v>
                </c:pt>
                <c:pt idx="12939">
                  <c:v>230.303</c:v>
                </c:pt>
                <c:pt idx="12940">
                  <c:v>230.18</c:v>
                </c:pt>
                <c:pt idx="12941">
                  <c:v>230.05799999999999</c:v>
                </c:pt>
                <c:pt idx="12942">
                  <c:v>229.935</c:v>
                </c:pt>
                <c:pt idx="12943">
                  <c:v>229.81200000000001</c:v>
                </c:pt>
                <c:pt idx="12944">
                  <c:v>229.69</c:v>
                </c:pt>
                <c:pt idx="12945">
                  <c:v>229.56700000000001</c:v>
                </c:pt>
                <c:pt idx="12946">
                  <c:v>229.44399999999999</c:v>
                </c:pt>
                <c:pt idx="12947">
                  <c:v>229.322</c:v>
                </c:pt>
                <c:pt idx="12948">
                  <c:v>229.19900000000001</c:v>
                </c:pt>
                <c:pt idx="12949">
                  <c:v>229.07599999999999</c:v>
                </c:pt>
                <c:pt idx="12950">
                  <c:v>228.953</c:v>
                </c:pt>
                <c:pt idx="12951">
                  <c:v>228.83</c:v>
                </c:pt>
                <c:pt idx="12952">
                  <c:v>228.708</c:v>
                </c:pt>
                <c:pt idx="12953">
                  <c:v>228.58500000000001</c:v>
                </c:pt>
                <c:pt idx="12954">
                  <c:v>228.46199999999999</c:v>
                </c:pt>
                <c:pt idx="12955">
                  <c:v>228.339</c:v>
                </c:pt>
                <c:pt idx="12956">
                  <c:v>228.21600000000001</c:v>
                </c:pt>
                <c:pt idx="12957">
                  <c:v>228.09299999999999</c:v>
                </c:pt>
                <c:pt idx="12958">
                  <c:v>227.971</c:v>
                </c:pt>
                <c:pt idx="12959">
                  <c:v>227.84800000000001</c:v>
                </c:pt>
                <c:pt idx="12960">
                  <c:v>227.72499999999999</c:v>
                </c:pt>
                <c:pt idx="12961">
                  <c:v>227.602</c:v>
                </c:pt>
                <c:pt idx="12962">
                  <c:v>227.47900000000001</c:v>
                </c:pt>
                <c:pt idx="12963">
                  <c:v>227.35599999999999</c:v>
                </c:pt>
                <c:pt idx="12964">
                  <c:v>227.233</c:v>
                </c:pt>
                <c:pt idx="12965">
                  <c:v>227.11</c:v>
                </c:pt>
                <c:pt idx="12966">
                  <c:v>226.98699999999999</c:v>
                </c:pt>
                <c:pt idx="12967">
                  <c:v>226.864</c:v>
                </c:pt>
                <c:pt idx="12968">
                  <c:v>226.74100000000001</c:v>
                </c:pt>
                <c:pt idx="12969">
                  <c:v>226.61799999999999</c:v>
                </c:pt>
                <c:pt idx="12970">
                  <c:v>226.495</c:v>
                </c:pt>
                <c:pt idx="12971">
                  <c:v>226.37200000000001</c:v>
                </c:pt>
                <c:pt idx="12972">
                  <c:v>226.249</c:v>
                </c:pt>
                <c:pt idx="12973">
                  <c:v>226.126</c:v>
                </c:pt>
                <c:pt idx="12974">
                  <c:v>226.00299999999999</c:v>
                </c:pt>
                <c:pt idx="12975">
                  <c:v>225.88</c:v>
                </c:pt>
                <c:pt idx="12976">
                  <c:v>225.75700000000001</c:v>
                </c:pt>
                <c:pt idx="12977">
                  <c:v>225.63399999999999</c:v>
                </c:pt>
                <c:pt idx="12978">
                  <c:v>225.511</c:v>
                </c:pt>
                <c:pt idx="12979">
                  <c:v>225.38800000000001</c:v>
                </c:pt>
                <c:pt idx="12980">
                  <c:v>225.26400000000001</c:v>
                </c:pt>
                <c:pt idx="12981">
                  <c:v>225.14099999999999</c:v>
                </c:pt>
                <c:pt idx="12982">
                  <c:v>225.018</c:v>
                </c:pt>
                <c:pt idx="12983">
                  <c:v>224.89500000000001</c:v>
                </c:pt>
                <c:pt idx="12984">
                  <c:v>224.77199999999999</c:v>
                </c:pt>
                <c:pt idx="12985">
                  <c:v>224.649</c:v>
                </c:pt>
                <c:pt idx="12986">
                  <c:v>224.52500000000001</c:v>
                </c:pt>
                <c:pt idx="12987">
                  <c:v>224.40199999999999</c:v>
                </c:pt>
                <c:pt idx="12988">
                  <c:v>224.279</c:v>
                </c:pt>
                <c:pt idx="12989">
                  <c:v>224.15600000000001</c:v>
                </c:pt>
                <c:pt idx="12990">
                  <c:v>224.03200000000001</c:v>
                </c:pt>
                <c:pt idx="12991">
                  <c:v>223.90899999999999</c:v>
                </c:pt>
                <c:pt idx="12992">
                  <c:v>223.786</c:v>
                </c:pt>
                <c:pt idx="12993">
                  <c:v>223.66300000000001</c:v>
                </c:pt>
                <c:pt idx="12994">
                  <c:v>223.53899999999999</c:v>
                </c:pt>
                <c:pt idx="12995">
                  <c:v>223.416</c:v>
                </c:pt>
                <c:pt idx="12996">
                  <c:v>223.29300000000001</c:v>
                </c:pt>
                <c:pt idx="12997">
                  <c:v>223.16900000000001</c:v>
                </c:pt>
                <c:pt idx="12998">
                  <c:v>223.04599999999999</c:v>
                </c:pt>
                <c:pt idx="12999">
                  <c:v>222.923</c:v>
                </c:pt>
                <c:pt idx="13000">
                  <c:v>222.79900000000001</c:v>
                </c:pt>
                <c:pt idx="13001">
                  <c:v>222.67599999999999</c:v>
                </c:pt>
                <c:pt idx="13002">
                  <c:v>222.55199999999999</c:v>
                </c:pt>
                <c:pt idx="13003">
                  <c:v>222.429</c:v>
                </c:pt>
                <c:pt idx="13004">
                  <c:v>222.30600000000001</c:v>
                </c:pt>
                <c:pt idx="13005">
                  <c:v>222.18199999999999</c:v>
                </c:pt>
                <c:pt idx="13006">
                  <c:v>222.059</c:v>
                </c:pt>
                <c:pt idx="13007">
                  <c:v>221.935</c:v>
                </c:pt>
                <c:pt idx="13008">
                  <c:v>221.81200000000001</c:v>
                </c:pt>
                <c:pt idx="13009">
                  <c:v>221.68799999999999</c:v>
                </c:pt>
                <c:pt idx="13010">
                  <c:v>221.565</c:v>
                </c:pt>
                <c:pt idx="13011">
                  <c:v>221.441</c:v>
                </c:pt>
                <c:pt idx="13012">
                  <c:v>221.31800000000001</c:v>
                </c:pt>
                <c:pt idx="13013">
                  <c:v>221.19399999999999</c:v>
                </c:pt>
                <c:pt idx="13014">
                  <c:v>221.071</c:v>
                </c:pt>
                <c:pt idx="13015">
                  <c:v>220.947</c:v>
                </c:pt>
                <c:pt idx="13016">
                  <c:v>220.82400000000001</c:v>
                </c:pt>
                <c:pt idx="13017">
                  <c:v>220.7</c:v>
                </c:pt>
                <c:pt idx="13018">
                  <c:v>220.577</c:v>
                </c:pt>
                <c:pt idx="13019">
                  <c:v>220.453</c:v>
                </c:pt>
                <c:pt idx="13020">
                  <c:v>220.33</c:v>
                </c:pt>
                <c:pt idx="13021">
                  <c:v>220.20599999999999</c:v>
                </c:pt>
                <c:pt idx="13022">
                  <c:v>220.08199999999999</c:v>
                </c:pt>
                <c:pt idx="13023">
                  <c:v>219.959</c:v>
                </c:pt>
                <c:pt idx="13024">
                  <c:v>219.83500000000001</c:v>
                </c:pt>
                <c:pt idx="13025">
                  <c:v>219.71100000000001</c:v>
                </c:pt>
                <c:pt idx="13026">
                  <c:v>219.58799999999999</c:v>
                </c:pt>
                <c:pt idx="13027">
                  <c:v>219.464</c:v>
                </c:pt>
                <c:pt idx="13028">
                  <c:v>219.34</c:v>
                </c:pt>
                <c:pt idx="13029">
                  <c:v>219.21700000000001</c:v>
                </c:pt>
                <c:pt idx="13030">
                  <c:v>219.09299999999999</c:v>
                </c:pt>
                <c:pt idx="13031">
                  <c:v>218.96899999999999</c:v>
                </c:pt>
                <c:pt idx="13032">
                  <c:v>218.846</c:v>
                </c:pt>
                <c:pt idx="13033">
                  <c:v>218.72200000000001</c:v>
                </c:pt>
                <c:pt idx="13034">
                  <c:v>218.59800000000001</c:v>
                </c:pt>
                <c:pt idx="13035">
                  <c:v>218.47399999999999</c:v>
                </c:pt>
                <c:pt idx="13036">
                  <c:v>218.351</c:v>
                </c:pt>
                <c:pt idx="13037">
                  <c:v>218.227</c:v>
                </c:pt>
                <c:pt idx="13038">
                  <c:v>218.10300000000001</c:v>
                </c:pt>
                <c:pt idx="13039">
                  <c:v>217.97900000000001</c:v>
                </c:pt>
                <c:pt idx="13040">
                  <c:v>217.85499999999999</c:v>
                </c:pt>
                <c:pt idx="13041">
                  <c:v>217.732</c:v>
                </c:pt>
                <c:pt idx="13042">
                  <c:v>217.608</c:v>
                </c:pt>
                <c:pt idx="13043">
                  <c:v>217.48400000000001</c:v>
                </c:pt>
                <c:pt idx="13044">
                  <c:v>217.36</c:v>
                </c:pt>
                <c:pt idx="13045">
                  <c:v>217.23599999999999</c:v>
                </c:pt>
                <c:pt idx="13046">
                  <c:v>217.11199999999999</c:v>
                </c:pt>
                <c:pt idx="13047">
                  <c:v>216.988</c:v>
                </c:pt>
                <c:pt idx="13048">
                  <c:v>216.864</c:v>
                </c:pt>
                <c:pt idx="13049">
                  <c:v>216.74</c:v>
                </c:pt>
                <c:pt idx="13050">
                  <c:v>216.61699999999999</c:v>
                </c:pt>
                <c:pt idx="13051">
                  <c:v>216.49299999999999</c:v>
                </c:pt>
                <c:pt idx="13052">
                  <c:v>216.369</c:v>
                </c:pt>
                <c:pt idx="13053">
                  <c:v>216.245</c:v>
                </c:pt>
                <c:pt idx="13054">
                  <c:v>216.12100000000001</c:v>
                </c:pt>
                <c:pt idx="13055">
                  <c:v>215.99700000000001</c:v>
                </c:pt>
                <c:pt idx="13056">
                  <c:v>215.87299999999999</c:v>
                </c:pt>
                <c:pt idx="13057">
                  <c:v>215.749</c:v>
                </c:pt>
                <c:pt idx="13058">
                  <c:v>215.625</c:v>
                </c:pt>
                <c:pt idx="13059">
                  <c:v>215.501</c:v>
                </c:pt>
                <c:pt idx="13060">
                  <c:v>215.37700000000001</c:v>
                </c:pt>
                <c:pt idx="13061">
                  <c:v>215.25299999999999</c:v>
                </c:pt>
                <c:pt idx="13062">
                  <c:v>215.12899999999999</c:v>
                </c:pt>
                <c:pt idx="13063">
                  <c:v>215.00399999999999</c:v>
                </c:pt>
                <c:pt idx="13064">
                  <c:v>214.88</c:v>
                </c:pt>
                <c:pt idx="13065">
                  <c:v>214.756</c:v>
                </c:pt>
                <c:pt idx="13066">
                  <c:v>214.63200000000001</c:v>
                </c:pt>
                <c:pt idx="13067">
                  <c:v>214.50800000000001</c:v>
                </c:pt>
                <c:pt idx="13068">
                  <c:v>214.38399999999999</c:v>
                </c:pt>
                <c:pt idx="13069">
                  <c:v>214.26</c:v>
                </c:pt>
                <c:pt idx="13070">
                  <c:v>214.136</c:v>
                </c:pt>
                <c:pt idx="13071">
                  <c:v>214.011</c:v>
                </c:pt>
                <c:pt idx="13072">
                  <c:v>213.887</c:v>
                </c:pt>
                <c:pt idx="13073">
                  <c:v>213.76300000000001</c:v>
                </c:pt>
                <c:pt idx="13074">
                  <c:v>213.63900000000001</c:v>
                </c:pt>
                <c:pt idx="13075">
                  <c:v>213.51499999999999</c:v>
                </c:pt>
                <c:pt idx="13076">
                  <c:v>213.39099999999999</c:v>
                </c:pt>
                <c:pt idx="13077">
                  <c:v>213.26599999999999</c:v>
                </c:pt>
                <c:pt idx="13078">
                  <c:v>213.142</c:v>
                </c:pt>
                <c:pt idx="13079">
                  <c:v>213.018</c:v>
                </c:pt>
                <c:pt idx="13080">
                  <c:v>212.89400000000001</c:v>
                </c:pt>
                <c:pt idx="13081">
                  <c:v>212.76900000000001</c:v>
                </c:pt>
                <c:pt idx="13082">
                  <c:v>212.64500000000001</c:v>
                </c:pt>
                <c:pt idx="13083">
                  <c:v>212.52099999999999</c:v>
                </c:pt>
                <c:pt idx="13084">
                  <c:v>212.39599999999999</c:v>
                </c:pt>
                <c:pt idx="13085">
                  <c:v>212.27199999999999</c:v>
                </c:pt>
                <c:pt idx="13086">
                  <c:v>212.148</c:v>
                </c:pt>
                <c:pt idx="13087">
                  <c:v>212.023</c:v>
                </c:pt>
                <c:pt idx="13088">
                  <c:v>211.899</c:v>
                </c:pt>
                <c:pt idx="13089">
                  <c:v>211.77500000000001</c:v>
                </c:pt>
                <c:pt idx="13090">
                  <c:v>211.65</c:v>
                </c:pt>
                <c:pt idx="13091">
                  <c:v>211.52600000000001</c:v>
                </c:pt>
                <c:pt idx="13092">
                  <c:v>211.40199999999999</c:v>
                </c:pt>
                <c:pt idx="13093">
                  <c:v>211.27699999999999</c:v>
                </c:pt>
                <c:pt idx="13094">
                  <c:v>211.15299999999999</c:v>
                </c:pt>
                <c:pt idx="13095">
                  <c:v>211.02799999999999</c:v>
                </c:pt>
                <c:pt idx="13096">
                  <c:v>210.904</c:v>
                </c:pt>
                <c:pt idx="13097">
                  <c:v>210.78</c:v>
                </c:pt>
                <c:pt idx="13098">
                  <c:v>210.655</c:v>
                </c:pt>
                <c:pt idx="13099">
                  <c:v>210.53100000000001</c:v>
                </c:pt>
                <c:pt idx="13100">
                  <c:v>210.40600000000001</c:v>
                </c:pt>
                <c:pt idx="13101">
                  <c:v>210.28200000000001</c:v>
                </c:pt>
                <c:pt idx="13102">
                  <c:v>210.15700000000001</c:v>
                </c:pt>
                <c:pt idx="13103">
                  <c:v>210.03299999999999</c:v>
                </c:pt>
                <c:pt idx="13104">
                  <c:v>209.90799999999999</c:v>
                </c:pt>
                <c:pt idx="13105">
                  <c:v>209.78399999999999</c:v>
                </c:pt>
                <c:pt idx="13106">
                  <c:v>209.65899999999999</c:v>
                </c:pt>
                <c:pt idx="13107">
                  <c:v>209.535</c:v>
                </c:pt>
                <c:pt idx="13108">
                  <c:v>209.41</c:v>
                </c:pt>
                <c:pt idx="13109">
                  <c:v>209.285</c:v>
                </c:pt>
                <c:pt idx="13110">
                  <c:v>209.161</c:v>
                </c:pt>
                <c:pt idx="13111">
                  <c:v>209.036</c:v>
                </c:pt>
                <c:pt idx="13112">
                  <c:v>208.91200000000001</c:v>
                </c:pt>
                <c:pt idx="13113">
                  <c:v>208.78700000000001</c:v>
                </c:pt>
                <c:pt idx="13114">
                  <c:v>208.66300000000001</c:v>
                </c:pt>
                <c:pt idx="13115">
                  <c:v>208.53800000000001</c:v>
                </c:pt>
                <c:pt idx="13116">
                  <c:v>208.41300000000001</c:v>
                </c:pt>
                <c:pt idx="13117">
                  <c:v>208.28899999999999</c:v>
                </c:pt>
                <c:pt idx="13118">
                  <c:v>208.16399999999999</c:v>
                </c:pt>
                <c:pt idx="13119">
                  <c:v>208.03899999999999</c:v>
                </c:pt>
                <c:pt idx="13120">
                  <c:v>207.91499999999999</c:v>
                </c:pt>
                <c:pt idx="13121">
                  <c:v>207.79</c:v>
                </c:pt>
                <c:pt idx="13122">
                  <c:v>207.66499999999999</c:v>
                </c:pt>
                <c:pt idx="13123">
                  <c:v>207.54</c:v>
                </c:pt>
                <c:pt idx="13124">
                  <c:v>207.416</c:v>
                </c:pt>
                <c:pt idx="13125">
                  <c:v>207.291</c:v>
                </c:pt>
                <c:pt idx="13126">
                  <c:v>207.166</c:v>
                </c:pt>
                <c:pt idx="13127">
                  <c:v>207.042</c:v>
                </c:pt>
                <c:pt idx="13128">
                  <c:v>206.917</c:v>
                </c:pt>
                <c:pt idx="13129">
                  <c:v>206.792</c:v>
                </c:pt>
                <c:pt idx="13130">
                  <c:v>206.667</c:v>
                </c:pt>
                <c:pt idx="13131">
                  <c:v>206.542</c:v>
                </c:pt>
                <c:pt idx="13132">
                  <c:v>206.41800000000001</c:v>
                </c:pt>
                <c:pt idx="13133">
                  <c:v>206.29300000000001</c:v>
                </c:pt>
                <c:pt idx="13134">
                  <c:v>206.16800000000001</c:v>
                </c:pt>
                <c:pt idx="13135">
                  <c:v>206.04300000000001</c:v>
                </c:pt>
                <c:pt idx="13136">
                  <c:v>205.91800000000001</c:v>
                </c:pt>
                <c:pt idx="13137">
                  <c:v>205.79300000000001</c:v>
                </c:pt>
                <c:pt idx="13138">
                  <c:v>205.66900000000001</c:v>
                </c:pt>
                <c:pt idx="13139">
                  <c:v>205.54400000000001</c:v>
                </c:pt>
                <c:pt idx="13140">
                  <c:v>205.41900000000001</c:v>
                </c:pt>
                <c:pt idx="13141">
                  <c:v>205.29400000000001</c:v>
                </c:pt>
                <c:pt idx="13142">
                  <c:v>205.16900000000001</c:v>
                </c:pt>
                <c:pt idx="13143">
                  <c:v>205.04400000000001</c:v>
                </c:pt>
                <c:pt idx="13144">
                  <c:v>204.91900000000001</c:v>
                </c:pt>
                <c:pt idx="13145">
                  <c:v>204.79400000000001</c:v>
                </c:pt>
                <c:pt idx="13146">
                  <c:v>204.66900000000001</c:v>
                </c:pt>
                <c:pt idx="13147">
                  <c:v>204.54400000000001</c:v>
                </c:pt>
                <c:pt idx="13148">
                  <c:v>204.41900000000001</c:v>
                </c:pt>
                <c:pt idx="13149">
                  <c:v>204.29400000000001</c:v>
                </c:pt>
                <c:pt idx="13150">
                  <c:v>204.16900000000001</c:v>
                </c:pt>
                <c:pt idx="13151">
                  <c:v>204.04400000000001</c:v>
                </c:pt>
                <c:pt idx="13152">
                  <c:v>203.91900000000001</c:v>
                </c:pt>
                <c:pt idx="13153">
                  <c:v>203.79400000000001</c:v>
                </c:pt>
                <c:pt idx="13154">
                  <c:v>203.66900000000001</c:v>
                </c:pt>
                <c:pt idx="13155">
                  <c:v>203.54400000000001</c:v>
                </c:pt>
                <c:pt idx="13156">
                  <c:v>203.41900000000001</c:v>
                </c:pt>
                <c:pt idx="13157">
                  <c:v>203.29400000000001</c:v>
                </c:pt>
                <c:pt idx="13158">
                  <c:v>203.16900000000001</c:v>
                </c:pt>
                <c:pt idx="13159">
                  <c:v>203.04400000000001</c:v>
                </c:pt>
                <c:pt idx="13160">
                  <c:v>202.91900000000001</c:v>
                </c:pt>
                <c:pt idx="13161">
                  <c:v>202.79400000000001</c:v>
                </c:pt>
                <c:pt idx="13162">
                  <c:v>202.66900000000001</c:v>
                </c:pt>
                <c:pt idx="13163">
                  <c:v>202.54400000000001</c:v>
                </c:pt>
                <c:pt idx="13164">
                  <c:v>202.41900000000001</c:v>
                </c:pt>
                <c:pt idx="13165">
                  <c:v>202.29300000000001</c:v>
                </c:pt>
                <c:pt idx="13166">
                  <c:v>202.16800000000001</c:v>
                </c:pt>
                <c:pt idx="13167">
                  <c:v>202.04300000000001</c:v>
                </c:pt>
                <c:pt idx="13168">
                  <c:v>201.91800000000001</c:v>
                </c:pt>
                <c:pt idx="13169">
                  <c:v>201.79300000000001</c:v>
                </c:pt>
                <c:pt idx="13170">
                  <c:v>201.66800000000001</c:v>
                </c:pt>
                <c:pt idx="13171">
                  <c:v>201.542</c:v>
                </c:pt>
                <c:pt idx="13172">
                  <c:v>201.417</c:v>
                </c:pt>
                <c:pt idx="13173">
                  <c:v>201.292</c:v>
                </c:pt>
                <c:pt idx="13174">
                  <c:v>201.167</c:v>
                </c:pt>
                <c:pt idx="13175">
                  <c:v>201.041</c:v>
                </c:pt>
                <c:pt idx="13176">
                  <c:v>200.916</c:v>
                </c:pt>
                <c:pt idx="13177">
                  <c:v>200.791</c:v>
                </c:pt>
                <c:pt idx="13178">
                  <c:v>200.666</c:v>
                </c:pt>
                <c:pt idx="13179">
                  <c:v>200.54</c:v>
                </c:pt>
                <c:pt idx="13180">
                  <c:v>200.41499999999999</c:v>
                </c:pt>
                <c:pt idx="13181">
                  <c:v>200.29</c:v>
                </c:pt>
                <c:pt idx="13182">
                  <c:v>200.16399999999999</c:v>
                </c:pt>
                <c:pt idx="13183">
                  <c:v>200.03899999999999</c:v>
                </c:pt>
                <c:pt idx="13184">
                  <c:v>199.91399999999999</c:v>
                </c:pt>
                <c:pt idx="13185">
                  <c:v>199.78899999999999</c:v>
                </c:pt>
                <c:pt idx="13186">
                  <c:v>199.66300000000001</c:v>
                </c:pt>
                <c:pt idx="13187">
                  <c:v>199.53800000000001</c:v>
                </c:pt>
                <c:pt idx="13188">
                  <c:v>199.41200000000001</c:v>
                </c:pt>
                <c:pt idx="13189">
                  <c:v>199.28700000000001</c:v>
                </c:pt>
                <c:pt idx="13190">
                  <c:v>199.16200000000001</c:v>
                </c:pt>
                <c:pt idx="13191">
                  <c:v>199.036</c:v>
                </c:pt>
                <c:pt idx="13192">
                  <c:v>198.911</c:v>
                </c:pt>
                <c:pt idx="13193">
                  <c:v>198.785</c:v>
                </c:pt>
                <c:pt idx="13194">
                  <c:v>198.66</c:v>
                </c:pt>
                <c:pt idx="13195">
                  <c:v>198.535</c:v>
                </c:pt>
                <c:pt idx="13196">
                  <c:v>198.40899999999999</c:v>
                </c:pt>
                <c:pt idx="13197">
                  <c:v>198.28399999999999</c:v>
                </c:pt>
                <c:pt idx="13198">
                  <c:v>198.15799999999999</c:v>
                </c:pt>
                <c:pt idx="13199">
                  <c:v>198.03299999999999</c:v>
                </c:pt>
                <c:pt idx="13200">
                  <c:v>197.90700000000001</c:v>
                </c:pt>
                <c:pt idx="13201">
                  <c:v>197.78200000000001</c:v>
                </c:pt>
                <c:pt idx="13202">
                  <c:v>197.65600000000001</c:v>
                </c:pt>
                <c:pt idx="13203">
                  <c:v>197.53100000000001</c:v>
                </c:pt>
                <c:pt idx="13204">
                  <c:v>197.405</c:v>
                </c:pt>
                <c:pt idx="13205">
                  <c:v>197.28</c:v>
                </c:pt>
                <c:pt idx="13206">
                  <c:v>197.154</c:v>
                </c:pt>
                <c:pt idx="13207">
                  <c:v>197.029</c:v>
                </c:pt>
                <c:pt idx="13208">
                  <c:v>196.90299999999999</c:v>
                </c:pt>
                <c:pt idx="13209">
                  <c:v>196.77799999999999</c:v>
                </c:pt>
                <c:pt idx="13210">
                  <c:v>196.65199999999999</c:v>
                </c:pt>
                <c:pt idx="13211">
                  <c:v>196.52600000000001</c:v>
                </c:pt>
                <c:pt idx="13212">
                  <c:v>196.40100000000001</c:v>
                </c:pt>
                <c:pt idx="13213">
                  <c:v>196.27500000000001</c:v>
                </c:pt>
                <c:pt idx="13214">
                  <c:v>196.15</c:v>
                </c:pt>
                <c:pt idx="13215">
                  <c:v>196.024</c:v>
                </c:pt>
                <c:pt idx="13216">
                  <c:v>195.898</c:v>
                </c:pt>
                <c:pt idx="13217">
                  <c:v>195.773</c:v>
                </c:pt>
                <c:pt idx="13218">
                  <c:v>195.64699999999999</c:v>
                </c:pt>
                <c:pt idx="13219">
                  <c:v>195.52099999999999</c:v>
                </c:pt>
                <c:pt idx="13220">
                  <c:v>195.39599999999999</c:v>
                </c:pt>
                <c:pt idx="13221">
                  <c:v>195.27</c:v>
                </c:pt>
                <c:pt idx="13222">
                  <c:v>195.14400000000001</c:v>
                </c:pt>
                <c:pt idx="13223">
                  <c:v>195.01900000000001</c:v>
                </c:pt>
                <c:pt idx="13224">
                  <c:v>194.893</c:v>
                </c:pt>
                <c:pt idx="13225">
                  <c:v>194.767</c:v>
                </c:pt>
                <c:pt idx="13226">
                  <c:v>194.64099999999999</c:v>
                </c:pt>
                <c:pt idx="13227">
                  <c:v>194.51599999999999</c:v>
                </c:pt>
                <c:pt idx="13228">
                  <c:v>194.39</c:v>
                </c:pt>
                <c:pt idx="13229">
                  <c:v>194.26400000000001</c:v>
                </c:pt>
                <c:pt idx="13230">
                  <c:v>194.13800000000001</c:v>
                </c:pt>
                <c:pt idx="13231">
                  <c:v>194.01300000000001</c:v>
                </c:pt>
                <c:pt idx="13232">
                  <c:v>193.887</c:v>
                </c:pt>
                <c:pt idx="13233">
                  <c:v>193.761</c:v>
                </c:pt>
                <c:pt idx="13234">
                  <c:v>193.63499999999999</c:v>
                </c:pt>
                <c:pt idx="13235">
                  <c:v>193.50899999999999</c:v>
                </c:pt>
                <c:pt idx="13236">
                  <c:v>193.38399999999999</c:v>
                </c:pt>
                <c:pt idx="13237">
                  <c:v>193.25800000000001</c:v>
                </c:pt>
                <c:pt idx="13238">
                  <c:v>193.13200000000001</c:v>
                </c:pt>
                <c:pt idx="13239">
                  <c:v>193.006</c:v>
                </c:pt>
                <c:pt idx="13240">
                  <c:v>192.88</c:v>
                </c:pt>
                <c:pt idx="13241">
                  <c:v>192.75399999999999</c:v>
                </c:pt>
                <c:pt idx="13242">
                  <c:v>192.62799999999999</c:v>
                </c:pt>
                <c:pt idx="13243">
                  <c:v>192.50299999999999</c:v>
                </c:pt>
                <c:pt idx="13244">
                  <c:v>192.37700000000001</c:v>
                </c:pt>
                <c:pt idx="13245">
                  <c:v>192.251</c:v>
                </c:pt>
                <c:pt idx="13246">
                  <c:v>192.125</c:v>
                </c:pt>
                <c:pt idx="13247">
                  <c:v>191.999</c:v>
                </c:pt>
                <c:pt idx="13248">
                  <c:v>191.87299999999999</c:v>
                </c:pt>
                <c:pt idx="13249">
                  <c:v>191.74700000000001</c:v>
                </c:pt>
                <c:pt idx="13250">
                  <c:v>191.62100000000001</c:v>
                </c:pt>
                <c:pt idx="13251">
                  <c:v>191.495</c:v>
                </c:pt>
                <c:pt idx="13252">
                  <c:v>191.369</c:v>
                </c:pt>
                <c:pt idx="13253">
                  <c:v>191.24299999999999</c:v>
                </c:pt>
                <c:pt idx="13254">
                  <c:v>191.11699999999999</c:v>
                </c:pt>
                <c:pt idx="13255">
                  <c:v>190.99100000000001</c:v>
                </c:pt>
                <c:pt idx="13256">
                  <c:v>190.86500000000001</c:v>
                </c:pt>
                <c:pt idx="13257">
                  <c:v>190.739</c:v>
                </c:pt>
                <c:pt idx="13258">
                  <c:v>190.613</c:v>
                </c:pt>
                <c:pt idx="13259">
                  <c:v>190.48699999999999</c:v>
                </c:pt>
                <c:pt idx="13260">
                  <c:v>190.36099999999999</c:v>
                </c:pt>
                <c:pt idx="13261">
                  <c:v>190.23500000000001</c:v>
                </c:pt>
                <c:pt idx="13262">
                  <c:v>190.10900000000001</c:v>
                </c:pt>
                <c:pt idx="13263">
                  <c:v>189.983</c:v>
                </c:pt>
                <c:pt idx="13264">
                  <c:v>189.857</c:v>
                </c:pt>
                <c:pt idx="13265">
                  <c:v>189.73099999999999</c:v>
                </c:pt>
                <c:pt idx="13266">
                  <c:v>189.60400000000001</c:v>
                </c:pt>
                <c:pt idx="13267">
                  <c:v>189.47800000000001</c:v>
                </c:pt>
                <c:pt idx="13268">
                  <c:v>189.352</c:v>
                </c:pt>
                <c:pt idx="13269">
                  <c:v>189.226</c:v>
                </c:pt>
                <c:pt idx="13270">
                  <c:v>189.1</c:v>
                </c:pt>
                <c:pt idx="13271">
                  <c:v>188.97399999999999</c:v>
                </c:pt>
                <c:pt idx="13272">
                  <c:v>188.84800000000001</c:v>
                </c:pt>
                <c:pt idx="13273">
                  <c:v>188.721</c:v>
                </c:pt>
                <c:pt idx="13274">
                  <c:v>188.595</c:v>
                </c:pt>
                <c:pt idx="13275">
                  <c:v>188.46899999999999</c:v>
                </c:pt>
                <c:pt idx="13276">
                  <c:v>188.34299999999999</c:v>
                </c:pt>
                <c:pt idx="13277">
                  <c:v>188.21700000000001</c:v>
                </c:pt>
                <c:pt idx="13278">
                  <c:v>188.09100000000001</c:v>
                </c:pt>
                <c:pt idx="13279">
                  <c:v>187.964</c:v>
                </c:pt>
                <c:pt idx="13280">
                  <c:v>187.83799999999999</c:v>
                </c:pt>
                <c:pt idx="13281">
                  <c:v>187.71199999999999</c:v>
                </c:pt>
                <c:pt idx="13282">
                  <c:v>187.58600000000001</c:v>
                </c:pt>
                <c:pt idx="13283">
                  <c:v>187.459</c:v>
                </c:pt>
                <c:pt idx="13284">
                  <c:v>187.333</c:v>
                </c:pt>
                <c:pt idx="13285">
                  <c:v>187.20699999999999</c:v>
                </c:pt>
                <c:pt idx="13286">
                  <c:v>187.08099999999999</c:v>
                </c:pt>
                <c:pt idx="13287">
                  <c:v>186.95400000000001</c:v>
                </c:pt>
                <c:pt idx="13288">
                  <c:v>186.828</c:v>
                </c:pt>
                <c:pt idx="13289">
                  <c:v>186.702</c:v>
                </c:pt>
                <c:pt idx="13290">
                  <c:v>186.57499999999999</c:v>
                </c:pt>
                <c:pt idx="13291">
                  <c:v>186.44900000000001</c:v>
                </c:pt>
                <c:pt idx="13292">
                  <c:v>186.32300000000001</c:v>
                </c:pt>
                <c:pt idx="13293">
                  <c:v>186.196</c:v>
                </c:pt>
                <c:pt idx="13294">
                  <c:v>186.07</c:v>
                </c:pt>
                <c:pt idx="13295">
                  <c:v>185.94399999999999</c:v>
                </c:pt>
                <c:pt idx="13296">
                  <c:v>185.81700000000001</c:v>
                </c:pt>
                <c:pt idx="13297">
                  <c:v>185.691</c:v>
                </c:pt>
                <c:pt idx="13298">
                  <c:v>185.56399999999999</c:v>
                </c:pt>
                <c:pt idx="13299">
                  <c:v>185.43799999999999</c:v>
                </c:pt>
                <c:pt idx="13300">
                  <c:v>185.31200000000001</c:v>
                </c:pt>
                <c:pt idx="13301">
                  <c:v>185.185</c:v>
                </c:pt>
                <c:pt idx="13302">
                  <c:v>185.059</c:v>
                </c:pt>
                <c:pt idx="13303">
                  <c:v>184.93199999999999</c:v>
                </c:pt>
                <c:pt idx="13304">
                  <c:v>184.80600000000001</c:v>
                </c:pt>
                <c:pt idx="13305">
                  <c:v>184.68</c:v>
                </c:pt>
                <c:pt idx="13306">
                  <c:v>184.553</c:v>
                </c:pt>
                <c:pt idx="13307">
                  <c:v>184.42699999999999</c:v>
                </c:pt>
                <c:pt idx="13308">
                  <c:v>184.3</c:v>
                </c:pt>
                <c:pt idx="13309">
                  <c:v>184.17400000000001</c:v>
                </c:pt>
                <c:pt idx="13310">
                  <c:v>184.047</c:v>
                </c:pt>
                <c:pt idx="13311">
                  <c:v>183.92099999999999</c:v>
                </c:pt>
                <c:pt idx="13312">
                  <c:v>183.79400000000001</c:v>
                </c:pt>
                <c:pt idx="13313">
                  <c:v>183.66800000000001</c:v>
                </c:pt>
                <c:pt idx="13314">
                  <c:v>183.541</c:v>
                </c:pt>
                <c:pt idx="13315">
                  <c:v>183.41499999999999</c:v>
                </c:pt>
                <c:pt idx="13316">
                  <c:v>183.28800000000001</c:v>
                </c:pt>
                <c:pt idx="13317">
                  <c:v>183.161</c:v>
                </c:pt>
                <c:pt idx="13318">
                  <c:v>183.035</c:v>
                </c:pt>
                <c:pt idx="13319">
                  <c:v>182.90799999999999</c:v>
                </c:pt>
                <c:pt idx="13320">
                  <c:v>182.78200000000001</c:v>
                </c:pt>
                <c:pt idx="13321">
                  <c:v>182.655</c:v>
                </c:pt>
                <c:pt idx="13322">
                  <c:v>182.529</c:v>
                </c:pt>
                <c:pt idx="13323">
                  <c:v>182.40199999999999</c:v>
                </c:pt>
                <c:pt idx="13324">
                  <c:v>182.27500000000001</c:v>
                </c:pt>
                <c:pt idx="13325">
                  <c:v>182.149</c:v>
                </c:pt>
                <c:pt idx="13326">
                  <c:v>182.02199999999999</c:v>
                </c:pt>
                <c:pt idx="13327">
                  <c:v>181.89500000000001</c:v>
                </c:pt>
                <c:pt idx="13328">
                  <c:v>181.76900000000001</c:v>
                </c:pt>
                <c:pt idx="13329">
                  <c:v>181.642</c:v>
                </c:pt>
                <c:pt idx="13330">
                  <c:v>181.51499999999999</c:v>
                </c:pt>
                <c:pt idx="13331">
                  <c:v>181.38900000000001</c:v>
                </c:pt>
                <c:pt idx="13332">
                  <c:v>181.262</c:v>
                </c:pt>
                <c:pt idx="13333">
                  <c:v>181.13499999999999</c:v>
                </c:pt>
                <c:pt idx="13334">
                  <c:v>181.00899999999999</c:v>
                </c:pt>
                <c:pt idx="13335">
                  <c:v>180.88200000000001</c:v>
                </c:pt>
                <c:pt idx="13336">
                  <c:v>180.755</c:v>
                </c:pt>
                <c:pt idx="13337">
                  <c:v>180.62899999999999</c:v>
                </c:pt>
                <c:pt idx="13338">
                  <c:v>180.50200000000001</c:v>
                </c:pt>
                <c:pt idx="13339">
                  <c:v>180.375</c:v>
                </c:pt>
                <c:pt idx="13340">
                  <c:v>180.24799999999999</c:v>
                </c:pt>
                <c:pt idx="13341">
                  <c:v>180.12200000000001</c:v>
                </c:pt>
                <c:pt idx="13342">
                  <c:v>179.995</c:v>
                </c:pt>
                <c:pt idx="13343">
                  <c:v>179.86799999999999</c:v>
                </c:pt>
                <c:pt idx="13344">
                  <c:v>179.74100000000001</c:v>
                </c:pt>
                <c:pt idx="13345">
                  <c:v>179.61500000000001</c:v>
                </c:pt>
                <c:pt idx="13346">
                  <c:v>179.488</c:v>
                </c:pt>
                <c:pt idx="13347">
                  <c:v>179.36099999999999</c:v>
                </c:pt>
                <c:pt idx="13348">
                  <c:v>179.23400000000001</c:v>
                </c:pt>
                <c:pt idx="13349">
                  <c:v>179.107</c:v>
                </c:pt>
                <c:pt idx="13350">
                  <c:v>178.98</c:v>
                </c:pt>
                <c:pt idx="13351">
                  <c:v>178.85400000000001</c:v>
                </c:pt>
                <c:pt idx="13352">
                  <c:v>178.727</c:v>
                </c:pt>
                <c:pt idx="13353">
                  <c:v>178.6</c:v>
                </c:pt>
                <c:pt idx="13354">
                  <c:v>178.47300000000001</c:v>
                </c:pt>
                <c:pt idx="13355">
                  <c:v>178.346</c:v>
                </c:pt>
                <c:pt idx="13356">
                  <c:v>178.21899999999999</c:v>
                </c:pt>
                <c:pt idx="13357">
                  <c:v>178.09200000000001</c:v>
                </c:pt>
                <c:pt idx="13358">
                  <c:v>177.965</c:v>
                </c:pt>
                <c:pt idx="13359">
                  <c:v>177.839</c:v>
                </c:pt>
                <c:pt idx="13360">
                  <c:v>177.71199999999999</c:v>
                </c:pt>
                <c:pt idx="13361">
                  <c:v>177.58500000000001</c:v>
                </c:pt>
                <c:pt idx="13362">
                  <c:v>177.458</c:v>
                </c:pt>
                <c:pt idx="13363">
                  <c:v>177.33099999999999</c:v>
                </c:pt>
                <c:pt idx="13364">
                  <c:v>177.20400000000001</c:v>
                </c:pt>
                <c:pt idx="13365">
                  <c:v>177.077</c:v>
                </c:pt>
                <c:pt idx="13366">
                  <c:v>176.95</c:v>
                </c:pt>
                <c:pt idx="13367">
                  <c:v>176.82300000000001</c:v>
                </c:pt>
                <c:pt idx="13368">
                  <c:v>176.696</c:v>
                </c:pt>
                <c:pt idx="13369">
                  <c:v>176.56899999999999</c:v>
                </c:pt>
                <c:pt idx="13370">
                  <c:v>176.44200000000001</c:v>
                </c:pt>
                <c:pt idx="13371">
                  <c:v>176.315</c:v>
                </c:pt>
                <c:pt idx="13372">
                  <c:v>176.18799999999999</c:v>
                </c:pt>
                <c:pt idx="13373">
                  <c:v>176.06100000000001</c:v>
                </c:pt>
                <c:pt idx="13374">
                  <c:v>175.934</c:v>
                </c:pt>
                <c:pt idx="13375">
                  <c:v>175.80699999999999</c:v>
                </c:pt>
                <c:pt idx="13376">
                  <c:v>175.68</c:v>
                </c:pt>
                <c:pt idx="13377">
                  <c:v>175.553</c:v>
                </c:pt>
                <c:pt idx="13378">
                  <c:v>175.42599999999999</c:v>
                </c:pt>
                <c:pt idx="13379">
                  <c:v>175.29900000000001</c:v>
                </c:pt>
                <c:pt idx="13380">
                  <c:v>175.172</c:v>
                </c:pt>
                <c:pt idx="13381">
                  <c:v>175.04499999999999</c:v>
                </c:pt>
                <c:pt idx="13382">
                  <c:v>174.917</c:v>
                </c:pt>
                <c:pt idx="13383">
                  <c:v>174.79</c:v>
                </c:pt>
                <c:pt idx="13384">
                  <c:v>174.66300000000001</c:v>
                </c:pt>
                <c:pt idx="13385">
                  <c:v>174.536</c:v>
                </c:pt>
                <c:pt idx="13386">
                  <c:v>174.40899999999999</c:v>
                </c:pt>
                <c:pt idx="13387">
                  <c:v>174.28200000000001</c:v>
                </c:pt>
                <c:pt idx="13388">
                  <c:v>174.155</c:v>
                </c:pt>
                <c:pt idx="13389">
                  <c:v>174.02799999999999</c:v>
                </c:pt>
                <c:pt idx="13390">
                  <c:v>173.9</c:v>
                </c:pt>
                <c:pt idx="13391">
                  <c:v>173.773</c:v>
                </c:pt>
                <c:pt idx="13392">
                  <c:v>173.64599999999999</c:v>
                </c:pt>
                <c:pt idx="13393">
                  <c:v>173.51900000000001</c:v>
                </c:pt>
                <c:pt idx="13394">
                  <c:v>173.392</c:v>
                </c:pt>
                <c:pt idx="13395">
                  <c:v>173.26499999999999</c:v>
                </c:pt>
                <c:pt idx="13396">
                  <c:v>173.137</c:v>
                </c:pt>
                <c:pt idx="13397">
                  <c:v>173.01</c:v>
                </c:pt>
                <c:pt idx="13398">
                  <c:v>172.88300000000001</c:v>
                </c:pt>
                <c:pt idx="13399">
                  <c:v>172.756</c:v>
                </c:pt>
                <c:pt idx="13400">
                  <c:v>172.62799999999999</c:v>
                </c:pt>
                <c:pt idx="13401">
                  <c:v>172.501</c:v>
                </c:pt>
                <c:pt idx="13402">
                  <c:v>172.374</c:v>
                </c:pt>
                <c:pt idx="13403">
                  <c:v>172.24700000000001</c:v>
                </c:pt>
                <c:pt idx="13404">
                  <c:v>172.119</c:v>
                </c:pt>
                <c:pt idx="13405">
                  <c:v>171.99199999999999</c:v>
                </c:pt>
                <c:pt idx="13406">
                  <c:v>171.86500000000001</c:v>
                </c:pt>
                <c:pt idx="13407">
                  <c:v>171.738</c:v>
                </c:pt>
                <c:pt idx="13408">
                  <c:v>171.61</c:v>
                </c:pt>
                <c:pt idx="13409">
                  <c:v>171.483</c:v>
                </c:pt>
                <c:pt idx="13410">
                  <c:v>171.35599999999999</c:v>
                </c:pt>
                <c:pt idx="13411">
                  <c:v>171.22800000000001</c:v>
                </c:pt>
                <c:pt idx="13412">
                  <c:v>171.101</c:v>
                </c:pt>
                <c:pt idx="13413">
                  <c:v>170.97399999999999</c:v>
                </c:pt>
                <c:pt idx="13414">
                  <c:v>170.846</c:v>
                </c:pt>
                <c:pt idx="13415">
                  <c:v>170.71899999999999</c:v>
                </c:pt>
                <c:pt idx="13416">
                  <c:v>170.59200000000001</c:v>
                </c:pt>
                <c:pt idx="13417">
                  <c:v>170.464</c:v>
                </c:pt>
                <c:pt idx="13418">
                  <c:v>170.33699999999999</c:v>
                </c:pt>
                <c:pt idx="13419">
                  <c:v>170.21</c:v>
                </c:pt>
                <c:pt idx="13420">
                  <c:v>170.08199999999999</c:v>
                </c:pt>
                <c:pt idx="13421">
                  <c:v>169.95500000000001</c:v>
                </c:pt>
                <c:pt idx="13422">
                  <c:v>169.827</c:v>
                </c:pt>
                <c:pt idx="13423">
                  <c:v>169.7</c:v>
                </c:pt>
                <c:pt idx="13424">
                  <c:v>169.57300000000001</c:v>
                </c:pt>
                <c:pt idx="13425">
                  <c:v>169.44499999999999</c:v>
                </c:pt>
                <c:pt idx="13426">
                  <c:v>169.31800000000001</c:v>
                </c:pt>
                <c:pt idx="13427">
                  <c:v>169.19</c:v>
                </c:pt>
                <c:pt idx="13428">
                  <c:v>169.06299999999999</c:v>
                </c:pt>
                <c:pt idx="13429">
                  <c:v>168.935</c:v>
                </c:pt>
                <c:pt idx="13430">
                  <c:v>168.80799999999999</c:v>
                </c:pt>
                <c:pt idx="13431">
                  <c:v>168.68</c:v>
                </c:pt>
                <c:pt idx="13432">
                  <c:v>168.553</c:v>
                </c:pt>
                <c:pt idx="13433">
                  <c:v>168.42500000000001</c:v>
                </c:pt>
                <c:pt idx="13434">
                  <c:v>168.298</c:v>
                </c:pt>
                <c:pt idx="13435">
                  <c:v>168.17</c:v>
                </c:pt>
                <c:pt idx="13436">
                  <c:v>168.04300000000001</c:v>
                </c:pt>
                <c:pt idx="13437">
                  <c:v>167.91499999999999</c:v>
                </c:pt>
                <c:pt idx="13438">
                  <c:v>167.78800000000001</c:v>
                </c:pt>
                <c:pt idx="13439">
                  <c:v>167.66</c:v>
                </c:pt>
                <c:pt idx="13440">
                  <c:v>167.53299999999999</c:v>
                </c:pt>
                <c:pt idx="13441">
                  <c:v>167.405</c:v>
                </c:pt>
                <c:pt idx="13442">
                  <c:v>167.27799999999999</c:v>
                </c:pt>
                <c:pt idx="13443">
                  <c:v>167.15</c:v>
                </c:pt>
                <c:pt idx="13444">
                  <c:v>167.02199999999999</c:v>
                </c:pt>
                <c:pt idx="13445">
                  <c:v>166.89500000000001</c:v>
                </c:pt>
                <c:pt idx="13446">
                  <c:v>166.767</c:v>
                </c:pt>
                <c:pt idx="13447">
                  <c:v>166.64</c:v>
                </c:pt>
                <c:pt idx="13448">
                  <c:v>166.512</c:v>
                </c:pt>
                <c:pt idx="13449">
                  <c:v>166.38499999999999</c:v>
                </c:pt>
                <c:pt idx="13450">
                  <c:v>166.25700000000001</c:v>
                </c:pt>
                <c:pt idx="13451">
                  <c:v>166.12899999999999</c:v>
                </c:pt>
                <c:pt idx="13452">
                  <c:v>166.00200000000001</c:v>
                </c:pt>
                <c:pt idx="13453">
                  <c:v>165.874</c:v>
                </c:pt>
                <c:pt idx="13454">
                  <c:v>165.74600000000001</c:v>
                </c:pt>
                <c:pt idx="13455">
                  <c:v>165.619</c:v>
                </c:pt>
                <c:pt idx="13456">
                  <c:v>165.49100000000001</c:v>
                </c:pt>
                <c:pt idx="13457">
                  <c:v>165.363</c:v>
                </c:pt>
                <c:pt idx="13458">
                  <c:v>165.23599999999999</c:v>
                </c:pt>
                <c:pt idx="13459">
                  <c:v>165.108</c:v>
                </c:pt>
                <c:pt idx="13460">
                  <c:v>164.98</c:v>
                </c:pt>
                <c:pt idx="13461">
                  <c:v>164.85300000000001</c:v>
                </c:pt>
                <c:pt idx="13462">
                  <c:v>164.72499999999999</c:v>
                </c:pt>
                <c:pt idx="13463">
                  <c:v>164.59700000000001</c:v>
                </c:pt>
                <c:pt idx="13464">
                  <c:v>164.46899999999999</c:v>
                </c:pt>
                <c:pt idx="13465">
                  <c:v>164.34200000000001</c:v>
                </c:pt>
                <c:pt idx="13466">
                  <c:v>164.214</c:v>
                </c:pt>
                <c:pt idx="13467">
                  <c:v>164.08600000000001</c:v>
                </c:pt>
                <c:pt idx="13468">
                  <c:v>163.959</c:v>
                </c:pt>
                <c:pt idx="13469">
                  <c:v>163.83099999999999</c:v>
                </c:pt>
                <c:pt idx="13470">
                  <c:v>163.703</c:v>
                </c:pt>
                <c:pt idx="13471">
                  <c:v>163.57499999999999</c:v>
                </c:pt>
                <c:pt idx="13472">
                  <c:v>163.447</c:v>
                </c:pt>
                <c:pt idx="13473">
                  <c:v>163.32</c:v>
                </c:pt>
                <c:pt idx="13474">
                  <c:v>163.19200000000001</c:v>
                </c:pt>
                <c:pt idx="13475">
                  <c:v>163.06399999999999</c:v>
                </c:pt>
                <c:pt idx="13476">
                  <c:v>162.93600000000001</c:v>
                </c:pt>
                <c:pt idx="13477">
                  <c:v>162.80799999999999</c:v>
                </c:pt>
                <c:pt idx="13478">
                  <c:v>162.68100000000001</c:v>
                </c:pt>
                <c:pt idx="13479">
                  <c:v>162.553</c:v>
                </c:pt>
                <c:pt idx="13480">
                  <c:v>162.42500000000001</c:v>
                </c:pt>
                <c:pt idx="13481">
                  <c:v>162.297</c:v>
                </c:pt>
                <c:pt idx="13482">
                  <c:v>162.16900000000001</c:v>
                </c:pt>
                <c:pt idx="13483">
                  <c:v>162.041</c:v>
                </c:pt>
                <c:pt idx="13484">
                  <c:v>161.91399999999999</c:v>
                </c:pt>
                <c:pt idx="13485">
                  <c:v>161.786</c:v>
                </c:pt>
                <c:pt idx="13486">
                  <c:v>161.65799999999999</c:v>
                </c:pt>
                <c:pt idx="13487">
                  <c:v>161.53</c:v>
                </c:pt>
                <c:pt idx="13488">
                  <c:v>161.40199999999999</c:v>
                </c:pt>
                <c:pt idx="13489">
                  <c:v>161.274</c:v>
                </c:pt>
                <c:pt idx="13490">
                  <c:v>161.14599999999999</c:v>
                </c:pt>
                <c:pt idx="13491">
                  <c:v>161.018</c:v>
                </c:pt>
                <c:pt idx="13492">
                  <c:v>160.88999999999999</c:v>
                </c:pt>
                <c:pt idx="13493">
                  <c:v>160.76300000000001</c:v>
                </c:pt>
                <c:pt idx="13494">
                  <c:v>160.63499999999999</c:v>
                </c:pt>
                <c:pt idx="13495">
                  <c:v>160.50700000000001</c:v>
                </c:pt>
                <c:pt idx="13496">
                  <c:v>160.37899999999999</c:v>
                </c:pt>
                <c:pt idx="13497">
                  <c:v>160.251</c:v>
                </c:pt>
                <c:pt idx="13498">
                  <c:v>160.12299999999999</c:v>
                </c:pt>
                <c:pt idx="13499">
                  <c:v>159.995</c:v>
                </c:pt>
                <c:pt idx="13500">
                  <c:v>159.86699999999999</c:v>
                </c:pt>
                <c:pt idx="13501">
                  <c:v>159.739</c:v>
                </c:pt>
                <c:pt idx="13502">
                  <c:v>159.61099999999999</c:v>
                </c:pt>
                <c:pt idx="13503">
                  <c:v>159.483</c:v>
                </c:pt>
                <c:pt idx="13504">
                  <c:v>159.35499999999999</c:v>
                </c:pt>
                <c:pt idx="13505">
                  <c:v>159.227</c:v>
                </c:pt>
                <c:pt idx="13506">
                  <c:v>159.09899999999999</c:v>
                </c:pt>
                <c:pt idx="13507">
                  <c:v>158.971</c:v>
                </c:pt>
                <c:pt idx="13508">
                  <c:v>158.84299999999999</c:v>
                </c:pt>
                <c:pt idx="13509">
                  <c:v>158.715</c:v>
                </c:pt>
                <c:pt idx="13510">
                  <c:v>158.58699999999999</c:v>
                </c:pt>
                <c:pt idx="13511">
                  <c:v>158.459</c:v>
                </c:pt>
                <c:pt idx="13512">
                  <c:v>158.33099999999999</c:v>
                </c:pt>
                <c:pt idx="13513">
                  <c:v>158.203</c:v>
                </c:pt>
                <c:pt idx="13514">
                  <c:v>158.07400000000001</c:v>
                </c:pt>
                <c:pt idx="13515">
                  <c:v>157.946</c:v>
                </c:pt>
                <c:pt idx="13516">
                  <c:v>157.81800000000001</c:v>
                </c:pt>
                <c:pt idx="13517">
                  <c:v>157.69</c:v>
                </c:pt>
                <c:pt idx="13518">
                  <c:v>157.56200000000001</c:v>
                </c:pt>
                <c:pt idx="13519">
                  <c:v>157.434</c:v>
                </c:pt>
                <c:pt idx="13520">
                  <c:v>157.30600000000001</c:v>
                </c:pt>
                <c:pt idx="13521">
                  <c:v>157.178</c:v>
                </c:pt>
                <c:pt idx="13522">
                  <c:v>157.05000000000001</c:v>
                </c:pt>
                <c:pt idx="13523">
                  <c:v>156.922</c:v>
                </c:pt>
                <c:pt idx="13524">
                  <c:v>156.79300000000001</c:v>
                </c:pt>
                <c:pt idx="13525">
                  <c:v>156.66499999999999</c:v>
                </c:pt>
                <c:pt idx="13526">
                  <c:v>156.53700000000001</c:v>
                </c:pt>
                <c:pt idx="13527">
                  <c:v>156.40899999999999</c:v>
                </c:pt>
                <c:pt idx="13528">
                  <c:v>156.28100000000001</c:v>
                </c:pt>
                <c:pt idx="13529">
                  <c:v>156.15299999999999</c:v>
                </c:pt>
                <c:pt idx="13530">
                  <c:v>156.024</c:v>
                </c:pt>
                <c:pt idx="13531">
                  <c:v>155.89599999999999</c:v>
                </c:pt>
                <c:pt idx="13532">
                  <c:v>155.768</c:v>
                </c:pt>
                <c:pt idx="13533">
                  <c:v>155.63999999999999</c:v>
                </c:pt>
                <c:pt idx="13534">
                  <c:v>155.512</c:v>
                </c:pt>
                <c:pt idx="13535">
                  <c:v>155.38300000000001</c:v>
                </c:pt>
                <c:pt idx="13536">
                  <c:v>155.255</c:v>
                </c:pt>
                <c:pt idx="13537">
                  <c:v>155.12700000000001</c:v>
                </c:pt>
                <c:pt idx="13538">
                  <c:v>154.999</c:v>
                </c:pt>
                <c:pt idx="13539">
                  <c:v>154.87100000000001</c:v>
                </c:pt>
                <c:pt idx="13540">
                  <c:v>154.74199999999999</c:v>
                </c:pt>
                <c:pt idx="13541">
                  <c:v>154.614</c:v>
                </c:pt>
                <c:pt idx="13542">
                  <c:v>154.48599999999999</c:v>
                </c:pt>
                <c:pt idx="13543">
                  <c:v>154.357</c:v>
                </c:pt>
                <c:pt idx="13544">
                  <c:v>154.22900000000001</c:v>
                </c:pt>
                <c:pt idx="13545">
                  <c:v>154.101</c:v>
                </c:pt>
                <c:pt idx="13546">
                  <c:v>153.97300000000001</c:v>
                </c:pt>
                <c:pt idx="13547">
                  <c:v>153.84399999999999</c:v>
                </c:pt>
                <c:pt idx="13548">
                  <c:v>153.71600000000001</c:v>
                </c:pt>
                <c:pt idx="13549">
                  <c:v>153.58799999999999</c:v>
                </c:pt>
                <c:pt idx="13550">
                  <c:v>153.459</c:v>
                </c:pt>
                <c:pt idx="13551">
                  <c:v>153.33099999999999</c:v>
                </c:pt>
                <c:pt idx="13552">
                  <c:v>153.203</c:v>
                </c:pt>
                <c:pt idx="13553">
                  <c:v>153.07400000000001</c:v>
                </c:pt>
                <c:pt idx="13554">
                  <c:v>152.946</c:v>
                </c:pt>
                <c:pt idx="13555">
                  <c:v>152.81800000000001</c:v>
                </c:pt>
                <c:pt idx="13556">
                  <c:v>152.68899999999999</c:v>
                </c:pt>
                <c:pt idx="13557">
                  <c:v>152.56100000000001</c:v>
                </c:pt>
                <c:pt idx="13558">
                  <c:v>152.43299999999999</c:v>
                </c:pt>
                <c:pt idx="13559">
                  <c:v>152.304</c:v>
                </c:pt>
                <c:pt idx="13560">
                  <c:v>152.17599999999999</c:v>
                </c:pt>
                <c:pt idx="13561">
                  <c:v>152.048</c:v>
                </c:pt>
                <c:pt idx="13562">
                  <c:v>151.91900000000001</c:v>
                </c:pt>
                <c:pt idx="13563">
                  <c:v>151.791</c:v>
                </c:pt>
                <c:pt idx="13564">
                  <c:v>151.66200000000001</c:v>
                </c:pt>
                <c:pt idx="13565">
                  <c:v>151.53399999999999</c:v>
                </c:pt>
                <c:pt idx="13566">
                  <c:v>151.40600000000001</c:v>
                </c:pt>
                <c:pt idx="13567">
                  <c:v>151.27699999999999</c:v>
                </c:pt>
                <c:pt idx="13568">
                  <c:v>151.149</c:v>
                </c:pt>
                <c:pt idx="13569">
                  <c:v>151.02000000000001</c:v>
                </c:pt>
                <c:pt idx="13570">
                  <c:v>150.892</c:v>
                </c:pt>
                <c:pt idx="13571">
                  <c:v>150.76300000000001</c:v>
                </c:pt>
                <c:pt idx="13572">
                  <c:v>150.63499999999999</c:v>
                </c:pt>
                <c:pt idx="13573">
                  <c:v>150.50700000000001</c:v>
                </c:pt>
                <c:pt idx="13574">
                  <c:v>150.37799999999999</c:v>
                </c:pt>
                <c:pt idx="13575">
                  <c:v>150.25</c:v>
                </c:pt>
                <c:pt idx="13576">
                  <c:v>150.12100000000001</c:v>
                </c:pt>
                <c:pt idx="13577">
                  <c:v>149.99299999999999</c:v>
                </c:pt>
                <c:pt idx="13578">
                  <c:v>149.864</c:v>
                </c:pt>
                <c:pt idx="13579">
                  <c:v>149.73599999999999</c:v>
                </c:pt>
                <c:pt idx="13580">
                  <c:v>149.607</c:v>
                </c:pt>
                <c:pt idx="13581">
                  <c:v>149.47900000000001</c:v>
                </c:pt>
                <c:pt idx="13582">
                  <c:v>149.35</c:v>
                </c:pt>
                <c:pt idx="13583">
                  <c:v>149.22200000000001</c:v>
                </c:pt>
                <c:pt idx="13584">
                  <c:v>149.09299999999999</c:v>
                </c:pt>
                <c:pt idx="13585">
                  <c:v>148.965</c:v>
                </c:pt>
                <c:pt idx="13586">
                  <c:v>148.83600000000001</c:v>
                </c:pt>
                <c:pt idx="13587">
                  <c:v>148.708</c:v>
                </c:pt>
                <c:pt idx="13588">
                  <c:v>148.57900000000001</c:v>
                </c:pt>
                <c:pt idx="13589">
                  <c:v>148.44999999999999</c:v>
                </c:pt>
                <c:pt idx="13590">
                  <c:v>148.322</c:v>
                </c:pt>
                <c:pt idx="13591">
                  <c:v>148.19300000000001</c:v>
                </c:pt>
                <c:pt idx="13592">
                  <c:v>148.065</c:v>
                </c:pt>
                <c:pt idx="13593">
                  <c:v>147.93600000000001</c:v>
                </c:pt>
                <c:pt idx="13594">
                  <c:v>147.80799999999999</c:v>
                </c:pt>
                <c:pt idx="13595">
                  <c:v>147.679</c:v>
                </c:pt>
                <c:pt idx="13596">
                  <c:v>147.55000000000001</c:v>
                </c:pt>
                <c:pt idx="13597">
                  <c:v>147.422</c:v>
                </c:pt>
                <c:pt idx="13598">
                  <c:v>147.29300000000001</c:v>
                </c:pt>
                <c:pt idx="13599">
                  <c:v>147.16499999999999</c:v>
                </c:pt>
                <c:pt idx="13600">
                  <c:v>147.036</c:v>
                </c:pt>
                <c:pt idx="13601">
                  <c:v>146.90700000000001</c:v>
                </c:pt>
                <c:pt idx="13602">
                  <c:v>146.779</c:v>
                </c:pt>
                <c:pt idx="13603">
                  <c:v>146.65</c:v>
                </c:pt>
                <c:pt idx="13604">
                  <c:v>146.52099999999999</c:v>
                </c:pt>
                <c:pt idx="13605">
                  <c:v>146.393</c:v>
                </c:pt>
                <c:pt idx="13606">
                  <c:v>146.26400000000001</c:v>
                </c:pt>
                <c:pt idx="13607">
                  <c:v>146.13499999999999</c:v>
                </c:pt>
                <c:pt idx="13608">
                  <c:v>146.00700000000001</c:v>
                </c:pt>
                <c:pt idx="13609">
                  <c:v>145.87799999999999</c:v>
                </c:pt>
                <c:pt idx="13610">
                  <c:v>145.749</c:v>
                </c:pt>
                <c:pt idx="13611">
                  <c:v>145.62100000000001</c:v>
                </c:pt>
                <c:pt idx="13612">
                  <c:v>145.49199999999999</c:v>
                </c:pt>
                <c:pt idx="13613">
                  <c:v>145.363</c:v>
                </c:pt>
                <c:pt idx="13614">
                  <c:v>145.23500000000001</c:v>
                </c:pt>
                <c:pt idx="13615">
                  <c:v>145.10599999999999</c:v>
                </c:pt>
                <c:pt idx="13616">
                  <c:v>144.977</c:v>
                </c:pt>
                <c:pt idx="13617">
                  <c:v>144.84800000000001</c:v>
                </c:pt>
                <c:pt idx="13618">
                  <c:v>144.72</c:v>
                </c:pt>
                <c:pt idx="13619">
                  <c:v>144.59100000000001</c:v>
                </c:pt>
                <c:pt idx="13620">
                  <c:v>144.46199999999999</c:v>
                </c:pt>
                <c:pt idx="13621">
                  <c:v>144.333</c:v>
                </c:pt>
                <c:pt idx="13622">
                  <c:v>144.20500000000001</c:v>
                </c:pt>
                <c:pt idx="13623">
                  <c:v>144.07599999999999</c:v>
                </c:pt>
                <c:pt idx="13624">
                  <c:v>143.947</c:v>
                </c:pt>
                <c:pt idx="13625">
                  <c:v>143.81800000000001</c:v>
                </c:pt>
                <c:pt idx="13626">
                  <c:v>143.69</c:v>
                </c:pt>
                <c:pt idx="13627">
                  <c:v>143.56100000000001</c:v>
                </c:pt>
                <c:pt idx="13628">
                  <c:v>143.43199999999999</c:v>
                </c:pt>
                <c:pt idx="13629">
                  <c:v>143.303</c:v>
                </c:pt>
                <c:pt idx="13630">
                  <c:v>143.17400000000001</c:v>
                </c:pt>
                <c:pt idx="13631">
                  <c:v>143.04599999999999</c:v>
                </c:pt>
                <c:pt idx="13632">
                  <c:v>142.917</c:v>
                </c:pt>
                <c:pt idx="13633">
                  <c:v>142.78800000000001</c:v>
                </c:pt>
                <c:pt idx="13634">
                  <c:v>142.65899999999999</c:v>
                </c:pt>
                <c:pt idx="13635">
                  <c:v>142.53</c:v>
                </c:pt>
                <c:pt idx="13636">
                  <c:v>142.40199999999999</c:v>
                </c:pt>
                <c:pt idx="13637">
                  <c:v>142.273</c:v>
                </c:pt>
                <c:pt idx="13638">
                  <c:v>142.14400000000001</c:v>
                </c:pt>
                <c:pt idx="13639">
                  <c:v>142.01499999999999</c:v>
                </c:pt>
                <c:pt idx="13640">
                  <c:v>141.886</c:v>
                </c:pt>
                <c:pt idx="13641">
                  <c:v>141.75700000000001</c:v>
                </c:pt>
                <c:pt idx="13642">
                  <c:v>141.62799999999999</c:v>
                </c:pt>
                <c:pt idx="13643">
                  <c:v>141.5</c:v>
                </c:pt>
                <c:pt idx="13644">
                  <c:v>141.37100000000001</c:v>
                </c:pt>
                <c:pt idx="13645">
                  <c:v>141.24199999999999</c:v>
                </c:pt>
                <c:pt idx="13646">
                  <c:v>141.113</c:v>
                </c:pt>
                <c:pt idx="13647">
                  <c:v>140.98400000000001</c:v>
                </c:pt>
                <c:pt idx="13648">
                  <c:v>140.85499999999999</c:v>
                </c:pt>
                <c:pt idx="13649">
                  <c:v>140.726</c:v>
                </c:pt>
                <c:pt idx="13650">
                  <c:v>140.59700000000001</c:v>
                </c:pt>
                <c:pt idx="13651">
                  <c:v>140.46799999999999</c:v>
                </c:pt>
                <c:pt idx="13652">
                  <c:v>140.34</c:v>
                </c:pt>
                <c:pt idx="13653">
                  <c:v>140.21100000000001</c:v>
                </c:pt>
                <c:pt idx="13654">
                  <c:v>140.08199999999999</c:v>
                </c:pt>
                <c:pt idx="13655">
                  <c:v>139.953</c:v>
                </c:pt>
                <c:pt idx="13656">
                  <c:v>139.82400000000001</c:v>
                </c:pt>
                <c:pt idx="13657">
                  <c:v>139.69499999999999</c:v>
                </c:pt>
                <c:pt idx="13658">
                  <c:v>139.566</c:v>
                </c:pt>
                <c:pt idx="13659">
                  <c:v>139.43700000000001</c:v>
                </c:pt>
                <c:pt idx="13660">
                  <c:v>139.30799999999999</c:v>
                </c:pt>
                <c:pt idx="13661">
                  <c:v>139.179</c:v>
                </c:pt>
                <c:pt idx="13662">
                  <c:v>139.05000000000001</c:v>
                </c:pt>
                <c:pt idx="13663">
                  <c:v>138.92099999999999</c:v>
                </c:pt>
                <c:pt idx="13664">
                  <c:v>138.792</c:v>
                </c:pt>
                <c:pt idx="13665">
                  <c:v>138.66300000000001</c:v>
                </c:pt>
                <c:pt idx="13666">
                  <c:v>138.53399999999999</c:v>
                </c:pt>
                <c:pt idx="13667">
                  <c:v>138.405</c:v>
                </c:pt>
                <c:pt idx="13668">
                  <c:v>138.27600000000001</c:v>
                </c:pt>
                <c:pt idx="13669">
                  <c:v>138.14699999999999</c:v>
                </c:pt>
                <c:pt idx="13670">
                  <c:v>138.018</c:v>
                </c:pt>
                <c:pt idx="13671">
                  <c:v>137.88900000000001</c:v>
                </c:pt>
                <c:pt idx="13672">
                  <c:v>137.76</c:v>
                </c:pt>
                <c:pt idx="13673">
                  <c:v>137.631</c:v>
                </c:pt>
                <c:pt idx="13674">
                  <c:v>137.50200000000001</c:v>
                </c:pt>
                <c:pt idx="13675">
                  <c:v>137.37299999999999</c:v>
                </c:pt>
                <c:pt idx="13676">
                  <c:v>137.244</c:v>
                </c:pt>
                <c:pt idx="13677">
                  <c:v>137.11500000000001</c:v>
                </c:pt>
                <c:pt idx="13678">
                  <c:v>136.98599999999999</c:v>
                </c:pt>
                <c:pt idx="13679">
                  <c:v>136.857</c:v>
                </c:pt>
                <c:pt idx="13680">
                  <c:v>136.727</c:v>
                </c:pt>
                <c:pt idx="13681">
                  <c:v>136.59800000000001</c:v>
                </c:pt>
                <c:pt idx="13682">
                  <c:v>136.46899999999999</c:v>
                </c:pt>
                <c:pt idx="13683">
                  <c:v>136.34</c:v>
                </c:pt>
                <c:pt idx="13684">
                  <c:v>136.21100000000001</c:v>
                </c:pt>
                <c:pt idx="13685">
                  <c:v>136.08199999999999</c:v>
                </c:pt>
                <c:pt idx="13686">
                  <c:v>135.953</c:v>
                </c:pt>
                <c:pt idx="13687">
                  <c:v>135.82400000000001</c:v>
                </c:pt>
                <c:pt idx="13688">
                  <c:v>135.69499999999999</c:v>
                </c:pt>
                <c:pt idx="13689">
                  <c:v>135.566</c:v>
                </c:pt>
                <c:pt idx="13690">
                  <c:v>135.43600000000001</c:v>
                </c:pt>
                <c:pt idx="13691">
                  <c:v>135.30699999999999</c:v>
                </c:pt>
                <c:pt idx="13692">
                  <c:v>135.178</c:v>
                </c:pt>
                <c:pt idx="13693">
                  <c:v>135.04900000000001</c:v>
                </c:pt>
                <c:pt idx="13694">
                  <c:v>134.91999999999999</c:v>
                </c:pt>
                <c:pt idx="13695">
                  <c:v>134.791</c:v>
                </c:pt>
                <c:pt idx="13696">
                  <c:v>134.661</c:v>
                </c:pt>
                <c:pt idx="13697">
                  <c:v>134.53200000000001</c:v>
                </c:pt>
                <c:pt idx="13698">
                  <c:v>134.40299999999999</c:v>
                </c:pt>
                <c:pt idx="13699">
                  <c:v>134.274</c:v>
                </c:pt>
                <c:pt idx="13700">
                  <c:v>134.14500000000001</c:v>
                </c:pt>
                <c:pt idx="13701">
                  <c:v>134.01599999999999</c:v>
                </c:pt>
                <c:pt idx="13702">
                  <c:v>133.886</c:v>
                </c:pt>
                <c:pt idx="13703">
                  <c:v>133.75700000000001</c:v>
                </c:pt>
                <c:pt idx="13704">
                  <c:v>133.62799999999999</c:v>
                </c:pt>
                <c:pt idx="13705">
                  <c:v>133.499</c:v>
                </c:pt>
                <c:pt idx="13706">
                  <c:v>133.37</c:v>
                </c:pt>
                <c:pt idx="13707">
                  <c:v>133.24</c:v>
                </c:pt>
                <c:pt idx="13708">
                  <c:v>133.11099999999999</c:v>
                </c:pt>
                <c:pt idx="13709">
                  <c:v>132.982</c:v>
                </c:pt>
                <c:pt idx="13710">
                  <c:v>132.85300000000001</c:v>
                </c:pt>
                <c:pt idx="13711">
                  <c:v>132.72399999999999</c:v>
                </c:pt>
                <c:pt idx="13712">
                  <c:v>132.59399999999999</c:v>
                </c:pt>
                <c:pt idx="13713">
                  <c:v>132.465</c:v>
                </c:pt>
                <c:pt idx="13714">
                  <c:v>132.33600000000001</c:v>
                </c:pt>
                <c:pt idx="13715">
                  <c:v>132.20699999999999</c:v>
                </c:pt>
                <c:pt idx="13716">
                  <c:v>132.077</c:v>
                </c:pt>
                <c:pt idx="13717">
                  <c:v>131.94800000000001</c:v>
                </c:pt>
                <c:pt idx="13718">
                  <c:v>131.81899999999999</c:v>
                </c:pt>
                <c:pt idx="13719">
                  <c:v>131.68899999999999</c:v>
                </c:pt>
                <c:pt idx="13720">
                  <c:v>131.56</c:v>
                </c:pt>
                <c:pt idx="13721">
                  <c:v>131.43100000000001</c:v>
                </c:pt>
                <c:pt idx="13722">
                  <c:v>131.30199999999999</c:v>
                </c:pt>
                <c:pt idx="13723">
                  <c:v>131.172</c:v>
                </c:pt>
                <c:pt idx="13724">
                  <c:v>131.04300000000001</c:v>
                </c:pt>
                <c:pt idx="13725">
                  <c:v>130.91399999999999</c:v>
                </c:pt>
                <c:pt idx="13726">
                  <c:v>130.78399999999999</c:v>
                </c:pt>
                <c:pt idx="13727">
                  <c:v>130.655</c:v>
                </c:pt>
                <c:pt idx="13728">
                  <c:v>130.52600000000001</c:v>
                </c:pt>
                <c:pt idx="13729">
                  <c:v>130.39599999999999</c:v>
                </c:pt>
                <c:pt idx="13730">
                  <c:v>130.267</c:v>
                </c:pt>
                <c:pt idx="13731">
                  <c:v>130.13800000000001</c:v>
                </c:pt>
                <c:pt idx="13732">
                  <c:v>130.00800000000001</c:v>
                </c:pt>
                <c:pt idx="13733">
                  <c:v>129.87899999999999</c:v>
                </c:pt>
                <c:pt idx="13734">
                  <c:v>129.75</c:v>
                </c:pt>
                <c:pt idx="13735">
                  <c:v>129.62</c:v>
                </c:pt>
                <c:pt idx="13736">
                  <c:v>129.49100000000001</c:v>
                </c:pt>
                <c:pt idx="13737">
                  <c:v>129.36199999999999</c:v>
                </c:pt>
                <c:pt idx="13738">
                  <c:v>129.232</c:v>
                </c:pt>
                <c:pt idx="13739">
                  <c:v>129.10300000000001</c:v>
                </c:pt>
                <c:pt idx="13740">
                  <c:v>128.97399999999999</c:v>
                </c:pt>
                <c:pt idx="13741">
                  <c:v>128.84399999999999</c:v>
                </c:pt>
                <c:pt idx="13742">
                  <c:v>128.715</c:v>
                </c:pt>
                <c:pt idx="13743">
                  <c:v>128.58500000000001</c:v>
                </c:pt>
                <c:pt idx="13744">
                  <c:v>128.45599999999999</c:v>
                </c:pt>
                <c:pt idx="13745">
                  <c:v>128.327</c:v>
                </c:pt>
                <c:pt idx="13746">
                  <c:v>128.197</c:v>
                </c:pt>
                <c:pt idx="13747">
                  <c:v>128.06800000000001</c:v>
                </c:pt>
                <c:pt idx="13748">
                  <c:v>127.938</c:v>
                </c:pt>
                <c:pt idx="13749">
                  <c:v>127.809</c:v>
                </c:pt>
                <c:pt idx="13750">
                  <c:v>127.68</c:v>
                </c:pt>
                <c:pt idx="13751">
                  <c:v>127.55</c:v>
                </c:pt>
                <c:pt idx="13752">
                  <c:v>127.42100000000001</c:v>
                </c:pt>
                <c:pt idx="13753">
                  <c:v>127.291</c:v>
                </c:pt>
                <c:pt idx="13754">
                  <c:v>127.16200000000001</c:v>
                </c:pt>
                <c:pt idx="13755">
                  <c:v>127.032</c:v>
                </c:pt>
                <c:pt idx="13756">
                  <c:v>126.90300000000001</c:v>
                </c:pt>
                <c:pt idx="13757">
                  <c:v>126.773</c:v>
                </c:pt>
                <c:pt idx="13758">
                  <c:v>126.64400000000001</c:v>
                </c:pt>
                <c:pt idx="13759">
                  <c:v>126.515</c:v>
                </c:pt>
                <c:pt idx="13760">
                  <c:v>126.38500000000001</c:v>
                </c:pt>
                <c:pt idx="13761">
                  <c:v>126.256</c:v>
                </c:pt>
                <c:pt idx="13762">
                  <c:v>126.126</c:v>
                </c:pt>
                <c:pt idx="13763">
                  <c:v>125.997</c:v>
                </c:pt>
                <c:pt idx="13764">
                  <c:v>125.867</c:v>
                </c:pt>
                <c:pt idx="13765">
                  <c:v>125.738</c:v>
                </c:pt>
                <c:pt idx="13766">
                  <c:v>125.608</c:v>
                </c:pt>
                <c:pt idx="13767">
                  <c:v>125.479</c:v>
                </c:pt>
                <c:pt idx="13768">
                  <c:v>125.349</c:v>
                </c:pt>
                <c:pt idx="13769">
                  <c:v>125.22</c:v>
                </c:pt>
                <c:pt idx="13770">
                  <c:v>125.09</c:v>
                </c:pt>
                <c:pt idx="13771">
                  <c:v>124.961</c:v>
                </c:pt>
                <c:pt idx="13772">
                  <c:v>124.831</c:v>
                </c:pt>
                <c:pt idx="13773">
                  <c:v>124.702</c:v>
                </c:pt>
                <c:pt idx="13774">
                  <c:v>124.572</c:v>
                </c:pt>
                <c:pt idx="13775">
                  <c:v>124.443</c:v>
                </c:pt>
                <c:pt idx="13776">
                  <c:v>124.313</c:v>
                </c:pt>
                <c:pt idx="13777">
                  <c:v>124.18300000000001</c:v>
                </c:pt>
                <c:pt idx="13778">
                  <c:v>124.054</c:v>
                </c:pt>
                <c:pt idx="13779">
                  <c:v>123.92400000000001</c:v>
                </c:pt>
                <c:pt idx="13780">
                  <c:v>123.795</c:v>
                </c:pt>
                <c:pt idx="13781">
                  <c:v>123.66500000000001</c:v>
                </c:pt>
                <c:pt idx="13782">
                  <c:v>123.536</c:v>
                </c:pt>
                <c:pt idx="13783">
                  <c:v>123.40600000000001</c:v>
                </c:pt>
                <c:pt idx="13784">
                  <c:v>123.277</c:v>
                </c:pt>
                <c:pt idx="13785">
                  <c:v>123.14700000000001</c:v>
                </c:pt>
                <c:pt idx="13786">
                  <c:v>123.017</c:v>
                </c:pt>
                <c:pt idx="13787">
                  <c:v>122.88800000000001</c:v>
                </c:pt>
                <c:pt idx="13788">
                  <c:v>122.758</c:v>
                </c:pt>
                <c:pt idx="13789">
                  <c:v>122.629</c:v>
                </c:pt>
                <c:pt idx="13790">
                  <c:v>122.499</c:v>
                </c:pt>
                <c:pt idx="13791">
                  <c:v>122.369</c:v>
                </c:pt>
                <c:pt idx="13792">
                  <c:v>122.24</c:v>
                </c:pt>
                <c:pt idx="13793">
                  <c:v>122.11</c:v>
                </c:pt>
                <c:pt idx="13794">
                  <c:v>121.98099999999999</c:v>
                </c:pt>
                <c:pt idx="13795">
                  <c:v>121.851</c:v>
                </c:pt>
                <c:pt idx="13796">
                  <c:v>121.721</c:v>
                </c:pt>
                <c:pt idx="13797">
                  <c:v>121.592</c:v>
                </c:pt>
                <c:pt idx="13798">
                  <c:v>121.462</c:v>
                </c:pt>
                <c:pt idx="13799">
                  <c:v>121.33199999999999</c:v>
                </c:pt>
                <c:pt idx="13800">
                  <c:v>121.203</c:v>
                </c:pt>
                <c:pt idx="13801">
                  <c:v>121.07299999999999</c:v>
                </c:pt>
                <c:pt idx="13802">
                  <c:v>120.943</c:v>
                </c:pt>
                <c:pt idx="13803">
                  <c:v>120.81399999999999</c:v>
                </c:pt>
                <c:pt idx="13804">
                  <c:v>120.684</c:v>
                </c:pt>
                <c:pt idx="13805">
                  <c:v>120.554</c:v>
                </c:pt>
                <c:pt idx="13806">
                  <c:v>120.425</c:v>
                </c:pt>
                <c:pt idx="13807">
                  <c:v>120.295</c:v>
                </c:pt>
                <c:pt idx="13808">
                  <c:v>120.16500000000001</c:v>
                </c:pt>
                <c:pt idx="13809">
                  <c:v>120.036</c:v>
                </c:pt>
                <c:pt idx="13810">
                  <c:v>119.90600000000001</c:v>
                </c:pt>
                <c:pt idx="13811">
                  <c:v>119.776</c:v>
                </c:pt>
                <c:pt idx="13812">
                  <c:v>119.64700000000001</c:v>
                </c:pt>
                <c:pt idx="13813">
                  <c:v>119.517</c:v>
                </c:pt>
                <c:pt idx="13814">
                  <c:v>119.387</c:v>
                </c:pt>
                <c:pt idx="13815">
                  <c:v>119.258</c:v>
                </c:pt>
                <c:pt idx="13816">
                  <c:v>119.128</c:v>
                </c:pt>
                <c:pt idx="13817">
                  <c:v>118.998</c:v>
                </c:pt>
                <c:pt idx="13818">
                  <c:v>118.86799999999999</c:v>
                </c:pt>
                <c:pt idx="13819">
                  <c:v>118.739</c:v>
                </c:pt>
                <c:pt idx="13820">
                  <c:v>118.60899999999999</c:v>
                </c:pt>
                <c:pt idx="13821">
                  <c:v>118.479</c:v>
                </c:pt>
                <c:pt idx="13822">
                  <c:v>118.35</c:v>
                </c:pt>
                <c:pt idx="13823">
                  <c:v>118.22</c:v>
                </c:pt>
                <c:pt idx="13824">
                  <c:v>118.09</c:v>
                </c:pt>
                <c:pt idx="13825">
                  <c:v>117.96</c:v>
                </c:pt>
                <c:pt idx="13826">
                  <c:v>117.831</c:v>
                </c:pt>
                <c:pt idx="13827">
                  <c:v>117.70099999999999</c:v>
                </c:pt>
                <c:pt idx="13828">
                  <c:v>117.571</c:v>
                </c:pt>
                <c:pt idx="13829">
                  <c:v>117.441</c:v>
                </c:pt>
                <c:pt idx="13830">
                  <c:v>117.312</c:v>
                </c:pt>
                <c:pt idx="13831">
                  <c:v>117.182</c:v>
                </c:pt>
                <c:pt idx="13832">
                  <c:v>117.05200000000001</c:v>
                </c:pt>
                <c:pt idx="13833">
                  <c:v>116.922</c:v>
                </c:pt>
                <c:pt idx="13834">
                  <c:v>116.792</c:v>
                </c:pt>
                <c:pt idx="13835">
                  <c:v>116.663</c:v>
                </c:pt>
                <c:pt idx="13836">
                  <c:v>116.533</c:v>
                </c:pt>
                <c:pt idx="13837">
                  <c:v>116.40300000000001</c:v>
                </c:pt>
                <c:pt idx="13838">
                  <c:v>116.273</c:v>
                </c:pt>
                <c:pt idx="13839">
                  <c:v>116.143</c:v>
                </c:pt>
                <c:pt idx="13840">
                  <c:v>116.014</c:v>
                </c:pt>
                <c:pt idx="13841">
                  <c:v>115.884</c:v>
                </c:pt>
                <c:pt idx="13842">
                  <c:v>115.754</c:v>
                </c:pt>
                <c:pt idx="13843">
                  <c:v>115.624</c:v>
                </c:pt>
                <c:pt idx="13844">
                  <c:v>115.494</c:v>
                </c:pt>
                <c:pt idx="13845">
                  <c:v>115.36499999999999</c:v>
                </c:pt>
                <c:pt idx="13846">
                  <c:v>115.235</c:v>
                </c:pt>
                <c:pt idx="13847">
                  <c:v>115.105</c:v>
                </c:pt>
                <c:pt idx="13848">
                  <c:v>114.97499999999999</c:v>
                </c:pt>
                <c:pt idx="13849">
                  <c:v>114.845</c:v>
                </c:pt>
                <c:pt idx="13850">
                  <c:v>114.715</c:v>
                </c:pt>
                <c:pt idx="13851">
                  <c:v>114.586</c:v>
                </c:pt>
                <c:pt idx="13852">
                  <c:v>114.456</c:v>
                </c:pt>
                <c:pt idx="13853">
                  <c:v>114.32599999999999</c:v>
                </c:pt>
                <c:pt idx="13854">
                  <c:v>114.196</c:v>
                </c:pt>
                <c:pt idx="13855">
                  <c:v>114.066</c:v>
                </c:pt>
                <c:pt idx="13856">
                  <c:v>113.93600000000001</c:v>
                </c:pt>
                <c:pt idx="13857">
                  <c:v>113.806</c:v>
                </c:pt>
                <c:pt idx="13858">
                  <c:v>113.67700000000001</c:v>
                </c:pt>
                <c:pt idx="13859">
                  <c:v>113.547</c:v>
                </c:pt>
                <c:pt idx="13860">
                  <c:v>113.417</c:v>
                </c:pt>
                <c:pt idx="13861">
                  <c:v>113.28700000000001</c:v>
                </c:pt>
                <c:pt idx="13862">
                  <c:v>113.157</c:v>
                </c:pt>
                <c:pt idx="13863">
                  <c:v>113.027</c:v>
                </c:pt>
                <c:pt idx="13864">
                  <c:v>112.89700000000001</c:v>
                </c:pt>
                <c:pt idx="13865">
                  <c:v>112.767</c:v>
                </c:pt>
                <c:pt idx="13866">
                  <c:v>112.637</c:v>
                </c:pt>
                <c:pt idx="13867">
                  <c:v>112.508</c:v>
                </c:pt>
                <c:pt idx="13868">
                  <c:v>112.378</c:v>
                </c:pt>
                <c:pt idx="13869">
                  <c:v>112.248</c:v>
                </c:pt>
                <c:pt idx="13870">
                  <c:v>112.11799999999999</c:v>
                </c:pt>
                <c:pt idx="13871">
                  <c:v>111.988</c:v>
                </c:pt>
                <c:pt idx="13872">
                  <c:v>111.858</c:v>
                </c:pt>
                <c:pt idx="13873">
                  <c:v>111.72799999999999</c:v>
                </c:pt>
                <c:pt idx="13874">
                  <c:v>111.598</c:v>
                </c:pt>
                <c:pt idx="13875">
                  <c:v>111.468</c:v>
                </c:pt>
                <c:pt idx="13876">
                  <c:v>111.33799999999999</c:v>
                </c:pt>
                <c:pt idx="13877">
                  <c:v>111.208</c:v>
                </c:pt>
                <c:pt idx="13878">
                  <c:v>111.078</c:v>
                </c:pt>
                <c:pt idx="13879">
                  <c:v>110.94799999999999</c:v>
                </c:pt>
                <c:pt idx="13880">
                  <c:v>110.818</c:v>
                </c:pt>
                <c:pt idx="13881">
                  <c:v>110.688</c:v>
                </c:pt>
                <c:pt idx="13882">
                  <c:v>110.559</c:v>
                </c:pt>
                <c:pt idx="13883">
                  <c:v>110.429</c:v>
                </c:pt>
                <c:pt idx="13884">
                  <c:v>110.29900000000001</c:v>
                </c:pt>
                <c:pt idx="13885">
                  <c:v>110.169</c:v>
                </c:pt>
                <c:pt idx="13886">
                  <c:v>110.039</c:v>
                </c:pt>
                <c:pt idx="13887">
                  <c:v>109.90900000000001</c:v>
                </c:pt>
                <c:pt idx="13888">
                  <c:v>109.779</c:v>
                </c:pt>
                <c:pt idx="13889">
                  <c:v>109.649</c:v>
                </c:pt>
                <c:pt idx="13890">
                  <c:v>109.51900000000001</c:v>
                </c:pt>
                <c:pt idx="13891">
                  <c:v>109.389</c:v>
                </c:pt>
                <c:pt idx="13892">
                  <c:v>109.259</c:v>
                </c:pt>
                <c:pt idx="13893">
                  <c:v>109.129</c:v>
                </c:pt>
                <c:pt idx="13894">
                  <c:v>108.999</c:v>
                </c:pt>
                <c:pt idx="13895">
                  <c:v>108.869</c:v>
                </c:pt>
                <c:pt idx="13896">
                  <c:v>108.739</c:v>
                </c:pt>
                <c:pt idx="13897">
                  <c:v>108.60899999999999</c:v>
                </c:pt>
                <c:pt idx="13898">
                  <c:v>108.479</c:v>
                </c:pt>
                <c:pt idx="13899">
                  <c:v>108.349</c:v>
                </c:pt>
                <c:pt idx="13900">
                  <c:v>108.21899999999999</c:v>
                </c:pt>
                <c:pt idx="13901">
                  <c:v>108.089</c:v>
                </c:pt>
                <c:pt idx="13902">
                  <c:v>107.959</c:v>
                </c:pt>
                <c:pt idx="13903">
                  <c:v>107.82899999999999</c:v>
                </c:pt>
                <c:pt idx="13904">
                  <c:v>107.699</c:v>
                </c:pt>
                <c:pt idx="13905">
                  <c:v>107.569</c:v>
                </c:pt>
                <c:pt idx="13906">
                  <c:v>107.43899999999999</c:v>
                </c:pt>
                <c:pt idx="13907">
                  <c:v>107.309</c:v>
                </c:pt>
                <c:pt idx="13908">
                  <c:v>107.178</c:v>
                </c:pt>
                <c:pt idx="13909">
                  <c:v>107.048</c:v>
                </c:pt>
                <c:pt idx="13910">
                  <c:v>106.91800000000001</c:v>
                </c:pt>
                <c:pt idx="13911">
                  <c:v>106.788</c:v>
                </c:pt>
                <c:pt idx="13912">
                  <c:v>106.658</c:v>
                </c:pt>
                <c:pt idx="13913">
                  <c:v>106.52800000000001</c:v>
                </c:pt>
                <c:pt idx="13914">
                  <c:v>106.398</c:v>
                </c:pt>
                <c:pt idx="13915">
                  <c:v>106.268</c:v>
                </c:pt>
                <c:pt idx="13916">
                  <c:v>106.13800000000001</c:v>
                </c:pt>
                <c:pt idx="13917">
                  <c:v>106.008</c:v>
                </c:pt>
                <c:pt idx="13918">
                  <c:v>105.878</c:v>
                </c:pt>
                <c:pt idx="13919">
                  <c:v>105.748</c:v>
                </c:pt>
                <c:pt idx="13920">
                  <c:v>105.61799999999999</c:v>
                </c:pt>
                <c:pt idx="13921">
                  <c:v>105.488</c:v>
                </c:pt>
                <c:pt idx="13922">
                  <c:v>105.358</c:v>
                </c:pt>
                <c:pt idx="13923">
                  <c:v>105.227</c:v>
                </c:pt>
                <c:pt idx="13924">
                  <c:v>105.09699999999999</c:v>
                </c:pt>
                <c:pt idx="13925">
                  <c:v>104.967</c:v>
                </c:pt>
                <c:pt idx="13926">
                  <c:v>104.837</c:v>
                </c:pt>
                <c:pt idx="13927">
                  <c:v>104.70699999999999</c:v>
                </c:pt>
                <c:pt idx="13928">
                  <c:v>104.577</c:v>
                </c:pt>
                <c:pt idx="13929">
                  <c:v>104.447</c:v>
                </c:pt>
                <c:pt idx="13930">
                  <c:v>104.31699999999999</c:v>
                </c:pt>
                <c:pt idx="13931">
                  <c:v>104.187</c:v>
                </c:pt>
                <c:pt idx="13932">
                  <c:v>104.056</c:v>
                </c:pt>
                <c:pt idx="13933">
                  <c:v>103.926</c:v>
                </c:pt>
                <c:pt idx="13934">
                  <c:v>103.79600000000001</c:v>
                </c:pt>
                <c:pt idx="13935">
                  <c:v>103.666</c:v>
                </c:pt>
                <c:pt idx="13936">
                  <c:v>103.536</c:v>
                </c:pt>
                <c:pt idx="13937">
                  <c:v>103.40600000000001</c:v>
                </c:pt>
                <c:pt idx="13938">
                  <c:v>103.276</c:v>
                </c:pt>
                <c:pt idx="13939">
                  <c:v>103.146</c:v>
                </c:pt>
                <c:pt idx="13940">
                  <c:v>103.015</c:v>
                </c:pt>
                <c:pt idx="13941">
                  <c:v>102.88500000000001</c:v>
                </c:pt>
                <c:pt idx="13942">
                  <c:v>102.755</c:v>
                </c:pt>
                <c:pt idx="13943">
                  <c:v>102.625</c:v>
                </c:pt>
                <c:pt idx="13944">
                  <c:v>102.495</c:v>
                </c:pt>
                <c:pt idx="13945">
                  <c:v>102.36499999999999</c:v>
                </c:pt>
                <c:pt idx="13946">
                  <c:v>102.235</c:v>
                </c:pt>
                <c:pt idx="13947">
                  <c:v>102.104</c:v>
                </c:pt>
                <c:pt idx="13948">
                  <c:v>101.974</c:v>
                </c:pt>
                <c:pt idx="13949">
                  <c:v>101.84399999999999</c:v>
                </c:pt>
                <c:pt idx="13950">
                  <c:v>101.714</c:v>
                </c:pt>
                <c:pt idx="13951">
                  <c:v>101.584</c:v>
                </c:pt>
                <c:pt idx="13952">
                  <c:v>101.45399999999999</c:v>
                </c:pt>
                <c:pt idx="13953">
                  <c:v>101.32299999999999</c:v>
                </c:pt>
                <c:pt idx="13954">
                  <c:v>101.193</c:v>
                </c:pt>
                <c:pt idx="13955">
                  <c:v>101.063</c:v>
                </c:pt>
                <c:pt idx="13956">
                  <c:v>100.93300000000001</c:v>
                </c:pt>
                <c:pt idx="13957">
                  <c:v>100.803</c:v>
                </c:pt>
                <c:pt idx="13958">
                  <c:v>100.672</c:v>
                </c:pt>
                <c:pt idx="13959">
                  <c:v>100.542</c:v>
                </c:pt>
                <c:pt idx="13960">
                  <c:v>100.41200000000001</c:v>
                </c:pt>
                <c:pt idx="13961">
                  <c:v>100.282</c:v>
                </c:pt>
                <c:pt idx="13962">
                  <c:v>100.152</c:v>
                </c:pt>
                <c:pt idx="13963">
                  <c:v>100.021</c:v>
                </c:pt>
                <c:pt idx="13964">
                  <c:v>99.891199999999998</c:v>
                </c:pt>
                <c:pt idx="13965">
                  <c:v>99.760999999999996</c:v>
                </c:pt>
                <c:pt idx="13966">
                  <c:v>99.630799999999994</c:v>
                </c:pt>
                <c:pt idx="13967">
                  <c:v>99.500600000000006</c:v>
                </c:pt>
                <c:pt idx="13968">
                  <c:v>99.370400000000004</c:v>
                </c:pt>
                <c:pt idx="13969">
                  <c:v>99.240099999999998</c:v>
                </c:pt>
                <c:pt idx="13970">
                  <c:v>99.109899999999996</c:v>
                </c:pt>
                <c:pt idx="13971">
                  <c:v>98.979699999999994</c:v>
                </c:pt>
                <c:pt idx="13972">
                  <c:v>98.849500000000006</c:v>
                </c:pt>
                <c:pt idx="13973">
                  <c:v>98.719200000000001</c:v>
                </c:pt>
                <c:pt idx="13974">
                  <c:v>98.588999999999999</c:v>
                </c:pt>
                <c:pt idx="13975">
                  <c:v>98.458699999999993</c:v>
                </c:pt>
                <c:pt idx="13976">
                  <c:v>98.328500000000005</c:v>
                </c:pt>
                <c:pt idx="13977">
                  <c:v>98.1982</c:v>
                </c:pt>
                <c:pt idx="13978">
                  <c:v>98.067999999999998</c:v>
                </c:pt>
                <c:pt idx="13979">
                  <c:v>97.937700000000007</c:v>
                </c:pt>
                <c:pt idx="13980">
                  <c:v>97.807500000000005</c:v>
                </c:pt>
                <c:pt idx="13981">
                  <c:v>97.677199999999999</c:v>
                </c:pt>
                <c:pt idx="13982">
                  <c:v>97.546999999999997</c:v>
                </c:pt>
                <c:pt idx="13983">
                  <c:v>97.416700000000006</c:v>
                </c:pt>
                <c:pt idx="13984">
                  <c:v>97.286500000000004</c:v>
                </c:pt>
                <c:pt idx="13985">
                  <c:v>97.156199999999998</c:v>
                </c:pt>
                <c:pt idx="13986">
                  <c:v>97.025999999999996</c:v>
                </c:pt>
                <c:pt idx="13987">
                  <c:v>96.895700000000005</c:v>
                </c:pt>
                <c:pt idx="13988">
                  <c:v>96.7654</c:v>
                </c:pt>
                <c:pt idx="13989">
                  <c:v>96.635099999999994</c:v>
                </c:pt>
                <c:pt idx="13990">
                  <c:v>96.504900000000006</c:v>
                </c:pt>
                <c:pt idx="13991">
                  <c:v>96.374600000000001</c:v>
                </c:pt>
                <c:pt idx="13992">
                  <c:v>96.244299999999996</c:v>
                </c:pt>
                <c:pt idx="13993">
                  <c:v>96.114099999999993</c:v>
                </c:pt>
                <c:pt idx="13994">
                  <c:v>95.983800000000002</c:v>
                </c:pt>
                <c:pt idx="13995">
                  <c:v>95.853499999999997</c:v>
                </c:pt>
                <c:pt idx="13996">
                  <c:v>95.723200000000006</c:v>
                </c:pt>
                <c:pt idx="13997">
                  <c:v>95.5929</c:v>
                </c:pt>
                <c:pt idx="13998">
                  <c:v>95.462599999999995</c:v>
                </c:pt>
                <c:pt idx="13999">
                  <c:v>95.332300000000004</c:v>
                </c:pt>
                <c:pt idx="14000">
                  <c:v>95.201999999999998</c:v>
                </c:pt>
                <c:pt idx="14001">
                  <c:v>95.071700000000007</c:v>
                </c:pt>
                <c:pt idx="14002">
                  <c:v>94.941400000000002</c:v>
                </c:pt>
                <c:pt idx="14003">
                  <c:v>94.811099999999996</c:v>
                </c:pt>
                <c:pt idx="14004">
                  <c:v>94.680800000000005</c:v>
                </c:pt>
                <c:pt idx="14005">
                  <c:v>94.550399999999996</c:v>
                </c:pt>
                <c:pt idx="14006">
                  <c:v>94.420100000000005</c:v>
                </c:pt>
                <c:pt idx="14007">
                  <c:v>94.2898</c:v>
                </c:pt>
                <c:pt idx="14008">
                  <c:v>94.159499999999994</c:v>
                </c:pt>
                <c:pt idx="14009">
                  <c:v>94.029200000000003</c:v>
                </c:pt>
                <c:pt idx="14010">
                  <c:v>93.898899999999998</c:v>
                </c:pt>
                <c:pt idx="14011">
                  <c:v>93.768600000000006</c:v>
                </c:pt>
                <c:pt idx="14012">
                  <c:v>93.638199999999998</c:v>
                </c:pt>
                <c:pt idx="14013">
                  <c:v>93.507900000000006</c:v>
                </c:pt>
                <c:pt idx="14014">
                  <c:v>93.377600000000001</c:v>
                </c:pt>
                <c:pt idx="14015">
                  <c:v>93.247200000000007</c:v>
                </c:pt>
                <c:pt idx="14016">
                  <c:v>93.116900000000001</c:v>
                </c:pt>
                <c:pt idx="14017">
                  <c:v>92.986500000000007</c:v>
                </c:pt>
                <c:pt idx="14018">
                  <c:v>92.856200000000001</c:v>
                </c:pt>
                <c:pt idx="14019">
                  <c:v>92.725899999999996</c:v>
                </c:pt>
                <c:pt idx="14020">
                  <c:v>92.595500000000001</c:v>
                </c:pt>
                <c:pt idx="14021">
                  <c:v>92.465100000000007</c:v>
                </c:pt>
                <c:pt idx="14022">
                  <c:v>92.334800000000001</c:v>
                </c:pt>
                <c:pt idx="14023">
                  <c:v>92.204499999999996</c:v>
                </c:pt>
                <c:pt idx="14024">
                  <c:v>92.074100000000001</c:v>
                </c:pt>
                <c:pt idx="14025">
                  <c:v>91.943700000000007</c:v>
                </c:pt>
                <c:pt idx="14026">
                  <c:v>91.813400000000001</c:v>
                </c:pt>
                <c:pt idx="14027">
                  <c:v>91.683000000000007</c:v>
                </c:pt>
                <c:pt idx="14028">
                  <c:v>91.552700000000002</c:v>
                </c:pt>
                <c:pt idx="14029">
                  <c:v>91.422300000000007</c:v>
                </c:pt>
                <c:pt idx="14030">
                  <c:v>91.291899999999998</c:v>
                </c:pt>
                <c:pt idx="14031">
                  <c:v>91.161600000000007</c:v>
                </c:pt>
                <c:pt idx="14032">
                  <c:v>91.031199999999998</c:v>
                </c:pt>
                <c:pt idx="14033">
                  <c:v>90.900800000000004</c:v>
                </c:pt>
                <c:pt idx="14034">
                  <c:v>90.770499999999998</c:v>
                </c:pt>
                <c:pt idx="14035">
                  <c:v>90.640100000000004</c:v>
                </c:pt>
                <c:pt idx="14036">
                  <c:v>90.509699999999995</c:v>
                </c:pt>
                <c:pt idx="14037">
                  <c:v>90.379300000000001</c:v>
                </c:pt>
                <c:pt idx="14038">
                  <c:v>90.248999999999995</c:v>
                </c:pt>
                <c:pt idx="14039">
                  <c:v>90.118600000000001</c:v>
                </c:pt>
                <c:pt idx="14040">
                  <c:v>89.988200000000006</c:v>
                </c:pt>
                <c:pt idx="14041">
                  <c:v>89.857799999999997</c:v>
                </c:pt>
                <c:pt idx="14042">
                  <c:v>89.727400000000003</c:v>
                </c:pt>
                <c:pt idx="14043">
                  <c:v>89.596999999999994</c:v>
                </c:pt>
                <c:pt idx="14044">
                  <c:v>89.4666</c:v>
                </c:pt>
                <c:pt idx="14045">
                  <c:v>89.336200000000005</c:v>
                </c:pt>
                <c:pt idx="14046">
                  <c:v>89.205799999999996</c:v>
                </c:pt>
                <c:pt idx="14047">
                  <c:v>89.075400000000002</c:v>
                </c:pt>
                <c:pt idx="14048">
                  <c:v>88.944999999999993</c:v>
                </c:pt>
                <c:pt idx="14049">
                  <c:v>88.814599999999999</c:v>
                </c:pt>
                <c:pt idx="14050">
                  <c:v>88.684200000000004</c:v>
                </c:pt>
                <c:pt idx="14051">
                  <c:v>88.553799999999995</c:v>
                </c:pt>
                <c:pt idx="14052">
                  <c:v>88.423299999999998</c:v>
                </c:pt>
                <c:pt idx="14053">
                  <c:v>88.293000000000006</c:v>
                </c:pt>
                <c:pt idx="14054">
                  <c:v>88.162499999999994</c:v>
                </c:pt>
                <c:pt idx="14055">
                  <c:v>88.0321</c:v>
                </c:pt>
                <c:pt idx="14056">
                  <c:v>87.901700000000005</c:v>
                </c:pt>
                <c:pt idx="14057">
                  <c:v>87.771299999999997</c:v>
                </c:pt>
                <c:pt idx="14058">
                  <c:v>87.640900000000002</c:v>
                </c:pt>
                <c:pt idx="14059">
                  <c:v>87.510499999999993</c:v>
                </c:pt>
                <c:pt idx="14060">
                  <c:v>87.380099999999999</c:v>
                </c:pt>
                <c:pt idx="14061">
                  <c:v>87.249600000000001</c:v>
                </c:pt>
                <c:pt idx="14062">
                  <c:v>87.119200000000006</c:v>
                </c:pt>
                <c:pt idx="14063">
                  <c:v>86.988699999999994</c:v>
                </c:pt>
                <c:pt idx="14064">
                  <c:v>86.8583</c:v>
                </c:pt>
                <c:pt idx="14065">
                  <c:v>86.727900000000005</c:v>
                </c:pt>
                <c:pt idx="14066">
                  <c:v>86.597399999999993</c:v>
                </c:pt>
                <c:pt idx="14067">
                  <c:v>86.466999999999999</c:v>
                </c:pt>
                <c:pt idx="14068">
                  <c:v>86.336500000000001</c:v>
                </c:pt>
                <c:pt idx="14069">
                  <c:v>86.206100000000006</c:v>
                </c:pt>
                <c:pt idx="14070">
                  <c:v>86.075699999999998</c:v>
                </c:pt>
                <c:pt idx="14071">
                  <c:v>85.945300000000003</c:v>
                </c:pt>
                <c:pt idx="14072">
                  <c:v>85.814800000000005</c:v>
                </c:pt>
                <c:pt idx="14073">
                  <c:v>85.684399999999997</c:v>
                </c:pt>
                <c:pt idx="14074">
                  <c:v>85.553899999999999</c:v>
                </c:pt>
                <c:pt idx="14075">
                  <c:v>85.423400000000001</c:v>
                </c:pt>
                <c:pt idx="14076">
                  <c:v>85.293000000000006</c:v>
                </c:pt>
                <c:pt idx="14077">
                  <c:v>85.162499999999994</c:v>
                </c:pt>
                <c:pt idx="14078">
                  <c:v>85.031999999999996</c:v>
                </c:pt>
                <c:pt idx="14079">
                  <c:v>84.901600000000002</c:v>
                </c:pt>
                <c:pt idx="14080">
                  <c:v>84.771199999999993</c:v>
                </c:pt>
                <c:pt idx="14081">
                  <c:v>84.640699999999995</c:v>
                </c:pt>
                <c:pt idx="14082">
                  <c:v>84.510300000000001</c:v>
                </c:pt>
                <c:pt idx="14083">
                  <c:v>84.379800000000003</c:v>
                </c:pt>
                <c:pt idx="14084">
                  <c:v>84.249300000000005</c:v>
                </c:pt>
                <c:pt idx="14085">
                  <c:v>84.118899999999996</c:v>
                </c:pt>
                <c:pt idx="14086">
                  <c:v>83.988399999999999</c:v>
                </c:pt>
                <c:pt idx="14087">
                  <c:v>83.857900000000001</c:v>
                </c:pt>
                <c:pt idx="14088">
                  <c:v>83.727400000000003</c:v>
                </c:pt>
                <c:pt idx="14089">
                  <c:v>83.596999999999994</c:v>
                </c:pt>
                <c:pt idx="14090">
                  <c:v>83.466499999999996</c:v>
                </c:pt>
                <c:pt idx="14091">
                  <c:v>83.335999999999999</c:v>
                </c:pt>
                <c:pt idx="14092">
                  <c:v>83.205500000000001</c:v>
                </c:pt>
                <c:pt idx="14093">
                  <c:v>83.075000000000003</c:v>
                </c:pt>
                <c:pt idx="14094">
                  <c:v>82.944599999999994</c:v>
                </c:pt>
                <c:pt idx="14095">
                  <c:v>82.814099999999996</c:v>
                </c:pt>
                <c:pt idx="14096">
                  <c:v>82.683599999999998</c:v>
                </c:pt>
                <c:pt idx="14097">
                  <c:v>82.553100000000001</c:v>
                </c:pt>
                <c:pt idx="14098">
                  <c:v>82.422600000000003</c:v>
                </c:pt>
                <c:pt idx="14099">
                  <c:v>82.292100000000005</c:v>
                </c:pt>
                <c:pt idx="14100">
                  <c:v>82.161699999999996</c:v>
                </c:pt>
                <c:pt idx="14101">
                  <c:v>82.031199999999998</c:v>
                </c:pt>
                <c:pt idx="14102">
                  <c:v>81.900599999999997</c:v>
                </c:pt>
                <c:pt idx="14103">
                  <c:v>81.770200000000003</c:v>
                </c:pt>
                <c:pt idx="14104">
                  <c:v>81.639700000000005</c:v>
                </c:pt>
                <c:pt idx="14105">
                  <c:v>81.509200000000007</c:v>
                </c:pt>
                <c:pt idx="14106">
                  <c:v>81.378699999999995</c:v>
                </c:pt>
                <c:pt idx="14107">
                  <c:v>81.248199999999997</c:v>
                </c:pt>
                <c:pt idx="14108">
                  <c:v>81.117699999999999</c:v>
                </c:pt>
                <c:pt idx="14109">
                  <c:v>80.987200000000001</c:v>
                </c:pt>
                <c:pt idx="14110">
                  <c:v>80.856700000000004</c:v>
                </c:pt>
                <c:pt idx="14111">
                  <c:v>80.726200000000006</c:v>
                </c:pt>
                <c:pt idx="14112">
                  <c:v>80.595699999999994</c:v>
                </c:pt>
                <c:pt idx="14113">
                  <c:v>80.465100000000007</c:v>
                </c:pt>
                <c:pt idx="14114">
                  <c:v>80.334699999999998</c:v>
                </c:pt>
                <c:pt idx="14115">
                  <c:v>80.204099999999997</c:v>
                </c:pt>
                <c:pt idx="14116">
                  <c:v>80.073599999999999</c:v>
                </c:pt>
                <c:pt idx="14117">
                  <c:v>79.943100000000001</c:v>
                </c:pt>
                <c:pt idx="14118">
                  <c:v>79.812600000000003</c:v>
                </c:pt>
                <c:pt idx="14119">
                  <c:v>79.682100000000005</c:v>
                </c:pt>
                <c:pt idx="14120">
                  <c:v>79.551599999999993</c:v>
                </c:pt>
                <c:pt idx="14121">
                  <c:v>79.421000000000006</c:v>
                </c:pt>
                <c:pt idx="14122">
                  <c:v>79.290499999999994</c:v>
                </c:pt>
                <c:pt idx="14123">
                  <c:v>79.16</c:v>
                </c:pt>
                <c:pt idx="14124">
                  <c:v>79.029399999999995</c:v>
                </c:pt>
                <c:pt idx="14125">
                  <c:v>78.898899999999998</c:v>
                </c:pt>
                <c:pt idx="14126">
                  <c:v>78.7684</c:v>
                </c:pt>
                <c:pt idx="14127">
                  <c:v>78.637900000000002</c:v>
                </c:pt>
                <c:pt idx="14128">
                  <c:v>78.507400000000004</c:v>
                </c:pt>
                <c:pt idx="14129">
                  <c:v>78.376800000000003</c:v>
                </c:pt>
                <c:pt idx="14130">
                  <c:v>78.246300000000005</c:v>
                </c:pt>
                <c:pt idx="14131">
                  <c:v>78.115799999999993</c:v>
                </c:pt>
                <c:pt idx="14132">
                  <c:v>77.985299999999995</c:v>
                </c:pt>
                <c:pt idx="14133">
                  <c:v>77.854699999999994</c:v>
                </c:pt>
                <c:pt idx="14134">
                  <c:v>77.724199999999996</c:v>
                </c:pt>
                <c:pt idx="14135">
                  <c:v>77.593599999999995</c:v>
                </c:pt>
                <c:pt idx="14136">
                  <c:v>77.463099999999997</c:v>
                </c:pt>
                <c:pt idx="14137">
                  <c:v>77.332599999999999</c:v>
                </c:pt>
                <c:pt idx="14138">
                  <c:v>77.202100000000002</c:v>
                </c:pt>
                <c:pt idx="14139">
                  <c:v>77.0715</c:v>
                </c:pt>
                <c:pt idx="14140">
                  <c:v>76.941000000000003</c:v>
                </c:pt>
                <c:pt idx="14141">
                  <c:v>76.810400000000001</c:v>
                </c:pt>
                <c:pt idx="14142">
                  <c:v>76.679900000000004</c:v>
                </c:pt>
                <c:pt idx="14143">
                  <c:v>76.549300000000002</c:v>
                </c:pt>
                <c:pt idx="14144">
                  <c:v>76.418800000000005</c:v>
                </c:pt>
                <c:pt idx="14145">
                  <c:v>76.288200000000003</c:v>
                </c:pt>
                <c:pt idx="14146">
                  <c:v>76.157700000000006</c:v>
                </c:pt>
                <c:pt idx="14147">
                  <c:v>76.027100000000004</c:v>
                </c:pt>
                <c:pt idx="14148">
                  <c:v>75.896600000000007</c:v>
                </c:pt>
                <c:pt idx="14149">
                  <c:v>75.766000000000005</c:v>
                </c:pt>
                <c:pt idx="14150">
                  <c:v>75.635400000000004</c:v>
                </c:pt>
                <c:pt idx="14151">
                  <c:v>75.504900000000006</c:v>
                </c:pt>
                <c:pt idx="14152">
                  <c:v>75.374399999999994</c:v>
                </c:pt>
                <c:pt idx="14153">
                  <c:v>75.243799999999993</c:v>
                </c:pt>
                <c:pt idx="14154">
                  <c:v>75.113299999999995</c:v>
                </c:pt>
                <c:pt idx="14155">
                  <c:v>74.982699999999994</c:v>
                </c:pt>
                <c:pt idx="14156">
                  <c:v>74.852199999999996</c:v>
                </c:pt>
                <c:pt idx="14157">
                  <c:v>74.721599999999995</c:v>
                </c:pt>
                <c:pt idx="14158">
                  <c:v>74.591099999999997</c:v>
                </c:pt>
                <c:pt idx="14159">
                  <c:v>74.460400000000007</c:v>
                </c:pt>
                <c:pt idx="14160">
                  <c:v>74.329899999999995</c:v>
                </c:pt>
                <c:pt idx="14161">
                  <c:v>74.199299999999994</c:v>
                </c:pt>
                <c:pt idx="14162">
                  <c:v>74.068799999999996</c:v>
                </c:pt>
                <c:pt idx="14163">
                  <c:v>73.938199999999995</c:v>
                </c:pt>
                <c:pt idx="14164">
                  <c:v>73.807699999999997</c:v>
                </c:pt>
                <c:pt idx="14165">
                  <c:v>73.677099999999996</c:v>
                </c:pt>
                <c:pt idx="14166">
                  <c:v>73.546499999999995</c:v>
                </c:pt>
                <c:pt idx="14167">
                  <c:v>73.415999999999997</c:v>
                </c:pt>
                <c:pt idx="14168">
                  <c:v>73.285399999999996</c:v>
                </c:pt>
                <c:pt idx="14169">
                  <c:v>73.154799999999994</c:v>
                </c:pt>
                <c:pt idx="14170">
                  <c:v>73.024199999999993</c:v>
                </c:pt>
                <c:pt idx="14171">
                  <c:v>72.893699999999995</c:v>
                </c:pt>
                <c:pt idx="14172">
                  <c:v>72.763099999999994</c:v>
                </c:pt>
                <c:pt idx="14173">
                  <c:v>72.632499999999993</c:v>
                </c:pt>
                <c:pt idx="14174">
                  <c:v>72.501999999999995</c:v>
                </c:pt>
                <c:pt idx="14175">
                  <c:v>72.371399999999994</c:v>
                </c:pt>
                <c:pt idx="14176">
                  <c:v>72.240799999999993</c:v>
                </c:pt>
                <c:pt idx="14177">
                  <c:v>72.110299999999995</c:v>
                </c:pt>
                <c:pt idx="14178">
                  <c:v>71.979699999999994</c:v>
                </c:pt>
                <c:pt idx="14179">
                  <c:v>71.849100000000007</c:v>
                </c:pt>
                <c:pt idx="14180">
                  <c:v>71.718500000000006</c:v>
                </c:pt>
                <c:pt idx="14181">
                  <c:v>71.587999999999994</c:v>
                </c:pt>
                <c:pt idx="14182">
                  <c:v>71.457400000000007</c:v>
                </c:pt>
                <c:pt idx="14183">
                  <c:v>71.326800000000006</c:v>
                </c:pt>
                <c:pt idx="14184">
                  <c:v>71.196200000000005</c:v>
                </c:pt>
                <c:pt idx="14185">
                  <c:v>71.065600000000003</c:v>
                </c:pt>
                <c:pt idx="14186">
                  <c:v>70.935100000000006</c:v>
                </c:pt>
                <c:pt idx="14187">
                  <c:v>70.804400000000001</c:v>
                </c:pt>
                <c:pt idx="14188">
                  <c:v>70.673900000000003</c:v>
                </c:pt>
                <c:pt idx="14189">
                  <c:v>70.543300000000002</c:v>
                </c:pt>
                <c:pt idx="14190">
                  <c:v>70.412700000000001</c:v>
                </c:pt>
                <c:pt idx="14191">
                  <c:v>70.2821</c:v>
                </c:pt>
                <c:pt idx="14192">
                  <c:v>70.151600000000002</c:v>
                </c:pt>
                <c:pt idx="14193">
                  <c:v>70.020899999999997</c:v>
                </c:pt>
                <c:pt idx="14194">
                  <c:v>69.8904</c:v>
                </c:pt>
                <c:pt idx="14195">
                  <c:v>69.759799999999998</c:v>
                </c:pt>
                <c:pt idx="14196">
                  <c:v>69.629199999999997</c:v>
                </c:pt>
                <c:pt idx="14197">
                  <c:v>69.498599999999996</c:v>
                </c:pt>
                <c:pt idx="14198">
                  <c:v>69.367999999999995</c:v>
                </c:pt>
                <c:pt idx="14199">
                  <c:v>69.237399999999994</c:v>
                </c:pt>
                <c:pt idx="14200">
                  <c:v>69.106899999999996</c:v>
                </c:pt>
                <c:pt idx="14201">
                  <c:v>68.976299999999995</c:v>
                </c:pt>
                <c:pt idx="14202">
                  <c:v>68.845699999999994</c:v>
                </c:pt>
                <c:pt idx="14203">
                  <c:v>68.715100000000007</c:v>
                </c:pt>
                <c:pt idx="14204">
                  <c:v>68.584500000000006</c:v>
                </c:pt>
                <c:pt idx="14205">
                  <c:v>68.453900000000004</c:v>
                </c:pt>
                <c:pt idx="14206">
                  <c:v>68.323300000000003</c:v>
                </c:pt>
                <c:pt idx="14207">
                  <c:v>68.192700000000002</c:v>
                </c:pt>
                <c:pt idx="14208">
                  <c:v>68.062100000000001</c:v>
                </c:pt>
                <c:pt idx="14209">
                  <c:v>67.9315</c:v>
                </c:pt>
                <c:pt idx="14210">
                  <c:v>67.800899999999999</c:v>
                </c:pt>
                <c:pt idx="14211">
                  <c:v>67.670299999999997</c:v>
                </c:pt>
                <c:pt idx="14212">
                  <c:v>67.539699999999996</c:v>
                </c:pt>
                <c:pt idx="14213">
                  <c:v>67.409099999999995</c:v>
                </c:pt>
                <c:pt idx="14214">
                  <c:v>67.278499999999994</c:v>
                </c:pt>
                <c:pt idx="14215">
                  <c:v>67.147900000000007</c:v>
                </c:pt>
                <c:pt idx="14216">
                  <c:v>67.017300000000006</c:v>
                </c:pt>
                <c:pt idx="14217">
                  <c:v>66.886700000000005</c:v>
                </c:pt>
                <c:pt idx="14218">
                  <c:v>66.756100000000004</c:v>
                </c:pt>
                <c:pt idx="14219">
                  <c:v>66.625500000000002</c:v>
                </c:pt>
                <c:pt idx="14220">
                  <c:v>66.494900000000001</c:v>
                </c:pt>
                <c:pt idx="14221">
                  <c:v>66.3643</c:v>
                </c:pt>
                <c:pt idx="14222">
                  <c:v>66.233800000000002</c:v>
                </c:pt>
                <c:pt idx="14223">
                  <c:v>66.103099999999998</c:v>
                </c:pt>
                <c:pt idx="14224">
                  <c:v>65.972499999999997</c:v>
                </c:pt>
                <c:pt idx="14225">
                  <c:v>65.841999999999999</c:v>
                </c:pt>
                <c:pt idx="14226">
                  <c:v>65.711399999999998</c:v>
                </c:pt>
                <c:pt idx="14227">
                  <c:v>65.580699999999993</c:v>
                </c:pt>
                <c:pt idx="14228">
                  <c:v>65.450100000000006</c:v>
                </c:pt>
                <c:pt idx="14229">
                  <c:v>65.319599999999994</c:v>
                </c:pt>
                <c:pt idx="14230">
                  <c:v>65.188900000000004</c:v>
                </c:pt>
                <c:pt idx="14231">
                  <c:v>65.058300000000003</c:v>
                </c:pt>
                <c:pt idx="14232">
                  <c:v>64.927700000000002</c:v>
                </c:pt>
                <c:pt idx="14233">
                  <c:v>64.7971</c:v>
                </c:pt>
                <c:pt idx="14234">
                  <c:v>64.666600000000003</c:v>
                </c:pt>
                <c:pt idx="14235">
                  <c:v>64.535899999999998</c:v>
                </c:pt>
                <c:pt idx="14236">
                  <c:v>64.405299999999997</c:v>
                </c:pt>
                <c:pt idx="14237">
                  <c:v>64.274699999999996</c:v>
                </c:pt>
                <c:pt idx="14238">
                  <c:v>64.144099999999995</c:v>
                </c:pt>
                <c:pt idx="14239">
                  <c:v>64.013499999999993</c:v>
                </c:pt>
                <c:pt idx="14240">
                  <c:v>63.882899999999999</c:v>
                </c:pt>
                <c:pt idx="14241">
                  <c:v>63.752299999999998</c:v>
                </c:pt>
                <c:pt idx="14242">
                  <c:v>63.621600000000001</c:v>
                </c:pt>
                <c:pt idx="14243">
                  <c:v>63.491100000000003</c:v>
                </c:pt>
                <c:pt idx="14244">
                  <c:v>63.360500000000002</c:v>
                </c:pt>
                <c:pt idx="14245">
                  <c:v>63.229900000000001</c:v>
                </c:pt>
                <c:pt idx="14246">
                  <c:v>63.099299999999999</c:v>
                </c:pt>
                <c:pt idx="14247">
                  <c:v>62.968699999999998</c:v>
                </c:pt>
                <c:pt idx="14248">
                  <c:v>62.838099999999997</c:v>
                </c:pt>
                <c:pt idx="14249">
                  <c:v>62.707500000000003</c:v>
                </c:pt>
                <c:pt idx="14250">
                  <c:v>62.576900000000002</c:v>
                </c:pt>
                <c:pt idx="14251">
                  <c:v>62.446300000000001</c:v>
                </c:pt>
                <c:pt idx="14252">
                  <c:v>62.3157</c:v>
                </c:pt>
                <c:pt idx="14253">
                  <c:v>62.185099999999998</c:v>
                </c:pt>
                <c:pt idx="14254">
                  <c:v>62.054400000000001</c:v>
                </c:pt>
                <c:pt idx="14255">
                  <c:v>61.9238</c:v>
                </c:pt>
                <c:pt idx="14256">
                  <c:v>61.793199999999999</c:v>
                </c:pt>
                <c:pt idx="14257">
                  <c:v>61.662599999999998</c:v>
                </c:pt>
                <c:pt idx="14258">
                  <c:v>61.531999999999996</c:v>
                </c:pt>
                <c:pt idx="14259">
                  <c:v>61.401400000000002</c:v>
                </c:pt>
                <c:pt idx="14260">
                  <c:v>61.270800000000001</c:v>
                </c:pt>
                <c:pt idx="14261">
                  <c:v>61.1402</c:v>
                </c:pt>
                <c:pt idx="14262">
                  <c:v>61.009599999999999</c:v>
                </c:pt>
                <c:pt idx="14263">
                  <c:v>60.878999999999998</c:v>
                </c:pt>
                <c:pt idx="14264">
                  <c:v>60.748399999999997</c:v>
                </c:pt>
                <c:pt idx="14265">
                  <c:v>60.617800000000003</c:v>
                </c:pt>
                <c:pt idx="14266">
                  <c:v>60.487200000000001</c:v>
                </c:pt>
                <c:pt idx="14267">
                  <c:v>60.3566</c:v>
                </c:pt>
                <c:pt idx="14268">
                  <c:v>60.225999999999999</c:v>
                </c:pt>
                <c:pt idx="14269">
                  <c:v>60.095300000000002</c:v>
                </c:pt>
                <c:pt idx="14270">
                  <c:v>59.964799999999997</c:v>
                </c:pt>
                <c:pt idx="14271">
                  <c:v>59.834200000000003</c:v>
                </c:pt>
                <c:pt idx="14272">
                  <c:v>59.703600000000002</c:v>
                </c:pt>
                <c:pt idx="14273">
                  <c:v>59.572899999999997</c:v>
                </c:pt>
                <c:pt idx="14274">
                  <c:v>59.442300000000003</c:v>
                </c:pt>
                <c:pt idx="14275">
                  <c:v>59.311799999999998</c:v>
                </c:pt>
                <c:pt idx="14276">
                  <c:v>59.181199999999997</c:v>
                </c:pt>
                <c:pt idx="14277">
                  <c:v>59.0505</c:v>
                </c:pt>
                <c:pt idx="14278">
                  <c:v>58.919899999999998</c:v>
                </c:pt>
                <c:pt idx="14279">
                  <c:v>58.789299999999997</c:v>
                </c:pt>
                <c:pt idx="14280">
                  <c:v>58.658700000000003</c:v>
                </c:pt>
                <c:pt idx="14281">
                  <c:v>58.528100000000002</c:v>
                </c:pt>
                <c:pt idx="14282">
                  <c:v>58.397500000000001</c:v>
                </c:pt>
                <c:pt idx="14283">
                  <c:v>58.2669</c:v>
                </c:pt>
                <c:pt idx="14284">
                  <c:v>58.136299999999999</c:v>
                </c:pt>
                <c:pt idx="14285">
                  <c:v>58.005699999999997</c:v>
                </c:pt>
                <c:pt idx="14286">
                  <c:v>57.875100000000003</c:v>
                </c:pt>
                <c:pt idx="14287">
                  <c:v>57.744500000000002</c:v>
                </c:pt>
                <c:pt idx="14288">
                  <c:v>57.613900000000001</c:v>
                </c:pt>
                <c:pt idx="14289">
                  <c:v>57.4833</c:v>
                </c:pt>
                <c:pt idx="14290">
                  <c:v>57.352699999999999</c:v>
                </c:pt>
                <c:pt idx="14291">
                  <c:v>57.222099999999998</c:v>
                </c:pt>
                <c:pt idx="14292">
                  <c:v>57.091500000000003</c:v>
                </c:pt>
                <c:pt idx="14293">
                  <c:v>56.960900000000002</c:v>
                </c:pt>
                <c:pt idx="14294">
                  <c:v>56.830300000000001</c:v>
                </c:pt>
                <c:pt idx="14295">
                  <c:v>56.6997</c:v>
                </c:pt>
                <c:pt idx="14296">
                  <c:v>56.569099999999999</c:v>
                </c:pt>
                <c:pt idx="14297">
                  <c:v>56.438499999999998</c:v>
                </c:pt>
                <c:pt idx="14298">
                  <c:v>56.307899999999997</c:v>
                </c:pt>
                <c:pt idx="14299">
                  <c:v>56.177300000000002</c:v>
                </c:pt>
                <c:pt idx="14300">
                  <c:v>56.046700000000001</c:v>
                </c:pt>
                <c:pt idx="14301">
                  <c:v>55.9161</c:v>
                </c:pt>
                <c:pt idx="14302">
                  <c:v>55.785499999999999</c:v>
                </c:pt>
                <c:pt idx="14303">
                  <c:v>55.654899999999998</c:v>
                </c:pt>
                <c:pt idx="14304">
                  <c:v>55.524299999999997</c:v>
                </c:pt>
                <c:pt idx="14305">
                  <c:v>55.393700000000003</c:v>
                </c:pt>
                <c:pt idx="14306">
                  <c:v>55.263100000000001</c:v>
                </c:pt>
                <c:pt idx="14307">
                  <c:v>55.1325</c:v>
                </c:pt>
                <c:pt idx="14308">
                  <c:v>55.001899999999999</c:v>
                </c:pt>
                <c:pt idx="14309">
                  <c:v>54.871299999999998</c:v>
                </c:pt>
                <c:pt idx="14310">
                  <c:v>54.7408</c:v>
                </c:pt>
                <c:pt idx="14311">
                  <c:v>54.610100000000003</c:v>
                </c:pt>
                <c:pt idx="14312">
                  <c:v>54.479599999999998</c:v>
                </c:pt>
                <c:pt idx="14313">
                  <c:v>54.348999999999997</c:v>
                </c:pt>
                <c:pt idx="14314">
                  <c:v>54.218299999999999</c:v>
                </c:pt>
                <c:pt idx="14315">
                  <c:v>54.087800000000001</c:v>
                </c:pt>
                <c:pt idx="14316">
                  <c:v>53.9572</c:v>
                </c:pt>
                <c:pt idx="14317">
                  <c:v>53.826599999999999</c:v>
                </c:pt>
                <c:pt idx="14318">
                  <c:v>53.695999999999998</c:v>
                </c:pt>
                <c:pt idx="14319">
                  <c:v>53.565399999999997</c:v>
                </c:pt>
                <c:pt idx="14320">
                  <c:v>53.434800000000003</c:v>
                </c:pt>
                <c:pt idx="14321">
                  <c:v>53.304299999999998</c:v>
                </c:pt>
                <c:pt idx="14322">
                  <c:v>53.1736</c:v>
                </c:pt>
                <c:pt idx="14323">
                  <c:v>53.043100000000003</c:v>
                </c:pt>
                <c:pt idx="14324">
                  <c:v>52.912500000000001</c:v>
                </c:pt>
                <c:pt idx="14325">
                  <c:v>52.7819</c:v>
                </c:pt>
                <c:pt idx="14326">
                  <c:v>52.651299999999999</c:v>
                </c:pt>
                <c:pt idx="14327">
                  <c:v>52.520699999999998</c:v>
                </c:pt>
                <c:pt idx="14328">
                  <c:v>52.390099999999997</c:v>
                </c:pt>
                <c:pt idx="14329">
                  <c:v>52.259599999999999</c:v>
                </c:pt>
                <c:pt idx="14330">
                  <c:v>52.128999999999998</c:v>
                </c:pt>
                <c:pt idx="14331">
                  <c:v>51.998399999999997</c:v>
                </c:pt>
                <c:pt idx="14332">
                  <c:v>51.867800000000003</c:v>
                </c:pt>
                <c:pt idx="14333">
                  <c:v>51.737200000000001</c:v>
                </c:pt>
                <c:pt idx="14334">
                  <c:v>51.606699999999996</c:v>
                </c:pt>
                <c:pt idx="14335">
                  <c:v>51.476100000000002</c:v>
                </c:pt>
                <c:pt idx="14336">
                  <c:v>51.345500000000001</c:v>
                </c:pt>
                <c:pt idx="14337">
                  <c:v>51.2149</c:v>
                </c:pt>
                <c:pt idx="14338">
                  <c:v>51.084400000000002</c:v>
                </c:pt>
                <c:pt idx="14339">
                  <c:v>50.953800000000001</c:v>
                </c:pt>
                <c:pt idx="14340">
                  <c:v>50.8232</c:v>
                </c:pt>
                <c:pt idx="14341">
                  <c:v>50.692599999999999</c:v>
                </c:pt>
                <c:pt idx="14342">
                  <c:v>50.562100000000001</c:v>
                </c:pt>
                <c:pt idx="14343">
                  <c:v>50.4315</c:v>
                </c:pt>
                <c:pt idx="14344">
                  <c:v>50.300899999999999</c:v>
                </c:pt>
                <c:pt idx="14345">
                  <c:v>50.170299999999997</c:v>
                </c:pt>
                <c:pt idx="14346">
                  <c:v>50.039700000000003</c:v>
                </c:pt>
                <c:pt idx="14347">
                  <c:v>49.909199999999998</c:v>
                </c:pt>
                <c:pt idx="14348">
                  <c:v>49.778599999999997</c:v>
                </c:pt>
                <c:pt idx="14349">
                  <c:v>49.648099999999999</c:v>
                </c:pt>
                <c:pt idx="14350">
                  <c:v>49.517499999999998</c:v>
                </c:pt>
                <c:pt idx="14351">
                  <c:v>49.386899999999997</c:v>
                </c:pt>
                <c:pt idx="14352">
                  <c:v>49.256300000000003</c:v>
                </c:pt>
                <c:pt idx="14353">
                  <c:v>49.125799999999998</c:v>
                </c:pt>
                <c:pt idx="14354">
                  <c:v>48.995199999999997</c:v>
                </c:pt>
                <c:pt idx="14355">
                  <c:v>48.864699999999999</c:v>
                </c:pt>
                <c:pt idx="14356">
                  <c:v>48.734099999999998</c:v>
                </c:pt>
                <c:pt idx="14357">
                  <c:v>48.603499999999997</c:v>
                </c:pt>
                <c:pt idx="14358">
                  <c:v>48.472999999999999</c:v>
                </c:pt>
                <c:pt idx="14359">
                  <c:v>48.342399999999998</c:v>
                </c:pt>
                <c:pt idx="14360">
                  <c:v>48.2119</c:v>
                </c:pt>
                <c:pt idx="14361">
                  <c:v>48.081299999999999</c:v>
                </c:pt>
                <c:pt idx="14362">
                  <c:v>47.950699999999998</c:v>
                </c:pt>
                <c:pt idx="14363">
                  <c:v>47.8202</c:v>
                </c:pt>
                <c:pt idx="14364">
                  <c:v>47.689599999999999</c:v>
                </c:pt>
                <c:pt idx="14365">
                  <c:v>47.559100000000001</c:v>
                </c:pt>
                <c:pt idx="14366">
                  <c:v>47.4285</c:v>
                </c:pt>
                <c:pt idx="14367">
                  <c:v>47.298000000000002</c:v>
                </c:pt>
                <c:pt idx="14368">
                  <c:v>47.167400000000001</c:v>
                </c:pt>
                <c:pt idx="14369">
                  <c:v>47.036900000000003</c:v>
                </c:pt>
                <c:pt idx="14370">
                  <c:v>46.906300000000002</c:v>
                </c:pt>
                <c:pt idx="14371">
                  <c:v>46.775799999999997</c:v>
                </c:pt>
                <c:pt idx="14372">
                  <c:v>46.645200000000003</c:v>
                </c:pt>
                <c:pt idx="14373">
                  <c:v>46.514699999999998</c:v>
                </c:pt>
                <c:pt idx="14374">
                  <c:v>46.3842</c:v>
                </c:pt>
                <c:pt idx="14375">
                  <c:v>46.253599999999999</c:v>
                </c:pt>
                <c:pt idx="14376">
                  <c:v>46.122999999999998</c:v>
                </c:pt>
                <c:pt idx="14377">
                  <c:v>45.9925</c:v>
                </c:pt>
                <c:pt idx="14378">
                  <c:v>45.861899999999999</c:v>
                </c:pt>
                <c:pt idx="14379">
                  <c:v>45.731400000000001</c:v>
                </c:pt>
                <c:pt idx="14380">
                  <c:v>45.600900000000003</c:v>
                </c:pt>
                <c:pt idx="14381">
                  <c:v>45.470300000000002</c:v>
                </c:pt>
                <c:pt idx="14382">
                  <c:v>45.339799999999997</c:v>
                </c:pt>
                <c:pt idx="14383">
                  <c:v>45.209299999999999</c:v>
                </c:pt>
                <c:pt idx="14384">
                  <c:v>45.078699999999998</c:v>
                </c:pt>
                <c:pt idx="14385">
                  <c:v>44.9482</c:v>
                </c:pt>
                <c:pt idx="14386">
                  <c:v>44.817700000000002</c:v>
                </c:pt>
                <c:pt idx="14387">
                  <c:v>44.687100000000001</c:v>
                </c:pt>
                <c:pt idx="14388">
                  <c:v>44.556600000000003</c:v>
                </c:pt>
                <c:pt idx="14389">
                  <c:v>44.426099999999998</c:v>
                </c:pt>
                <c:pt idx="14390">
                  <c:v>44.2956</c:v>
                </c:pt>
                <c:pt idx="14391">
                  <c:v>44.165100000000002</c:v>
                </c:pt>
                <c:pt idx="14392">
                  <c:v>44.034500000000001</c:v>
                </c:pt>
                <c:pt idx="14393">
                  <c:v>43.904000000000003</c:v>
                </c:pt>
                <c:pt idx="14394">
                  <c:v>43.773499999999999</c:v>
                </c:pt>
                <c:pt idx="14395">
                  <c:v>43.642899999999997</c:v>
                </c:pt>
                <c:pt idx="14396">
                  <c:v>43.5124</c:v>
                </c:pt>
                <c:pt idx="14397">
                  <c:v>43.381900000000002</c:v>
                </c:pt>
                <c:pt idx="14398">
                  <c:v>43.251399999999997</c:v>
                </c:pt>
                <c:pt idx="14399">
                  <c:v>43.120800000000003</c:v>
                </c:pt>
                <c:pt idx="14400">
                  <c:v>42.990400000000001</c:v>
                </c:pt>
                <c:pt idx="14401">
                  <c:v>42.859900000000003</c:v>
                </c:pt>
                <c:pt idx="14402">
                  <c:v>42.729300000000002</c:v>
                </c:pt>
                <c:pt idx="14403">
                  <c:v>42.598799999999997</c:v>
                </c:pt>
                <c:pt idx="14404">
                  <c:v>42.468299999999999</c:v>
                </c:pt>
                <c:pt idx="14405">
                  <c:v>42.337800000000001</c:v>
                </c:pt>
                <c:pt idx="14406">
                  <c:v>42.207299999999996</c:v>
                </c:pt>
                <c:pt idx="14407">
                  <c:v>42.076799999999999</c:v>
                </c:pt>
                <c:pt idx="14408">
                  <c:v>41.946300000000001</c:v>
                </c:pt>
                <c:pt idx="14409">
                  <c:v>41.815800000000003</c:v>
                </c:pt>
                <c:pt idx="14410">
                  <c:v>41.685200000000002</c:v>
                </c:pt>
                <c:pt idx="14411">
                  <c:v>41.554699999999997</c:v>
                </c:pt>
                <c:pt idx="14412">
                  <c:v>41.424300000000002</c:v>
                </c:pt>
                <c:pt idx="14413">
                  <c:v>41.293799999999997</c:v>
                </c:pt>
                <c:pt idx="14414">
                  <c:v>41.1633</c:v>
                </c:pt>
                <c:pt idx="14415">
                  <c:v>41.032800000000002</c:v>
                </c:pt>
                <c:pt idx="14416">
                  <c:v>40.902299999999997</c:v>
                </c:pt>
                <c:pt idx="14417">
                  <c:v>40.771900000000002</c:v>
                </c:pt>
                <c:pt idx="14418">
                  <c:v>40.641300000000001</c:v>
                </c:pt>
                <c:pt idx="14419">
                  <c:v>40.510800000000003</c:v>
                </c:pt>
                <c:pt idx="14420">
                  <c:v>40.380400000000002</c:v>
                </c:pt>
                <c:pt idx="14421">
                  <c:v>40.249899999999997</c:v>
                </c:pt>
                <c:pt idx="14422">
                  <c:v>40.119399999999999</c:v>
                </c:pt>
                <c:pt idx="14423">
                  <c:v>39.988900000000001</c:v>
                </c:pt>
                <c:pt idx="14424">
                  <c:v>39.858400000000003</c:v>
                </c:pt>
                <c:pt idx="14425">
                  <c:v>39.727899999999998</c:v>
                </c:pt>
                <c:pt idx="14426">
                  <c:v>39.597499999999997</c:v>
                </c:pt>
                <c:pt idx="14427">
                  <c:v>39.466999999999999</c:v>
                </c:pt>
                <c:pt idx="14428">
                  <c:v>39.336500000000001</c:v>
                </c:pt>
                <c:pt idx="14429">
                  <c:v>39.206000000000003</c:v>
                </c:pt>
                <c:pt idx="14430">
                  <c:v>39.075600000000001</c:v>
                </c:pt>
                <c:pt idx="14431">
                  <c:v>38.945099999999996</c:v>
                </c:pt>
                <c:pt idx="14432">
                  <c:v>38.814599999999999</c:v>
                </c:pt>
                <c:pt idx="14433">
                  <c:v>38.684100000000001</c:v>
                </c:pt>
                <c:pt idx="14434">
                  <c:v>38.553600000000003</c:v>
                </c:pt>
                <c:pt idx="14435">
                  <c:v>38.423200000000001</c:v>
                </c:pt>
                <c:pt idx="14436">
                  <c:v>38.2928</c:v>
                </c:pt>
                <c:pt idx="14437">
                  <c:v>38.162300000000002</c:v>
                </c:pt>
                <c:pt idx="14438">
                  <c:v>38.0319</c:v>
                </c:pt>
                <c:pt idx="14439">
                  <c:v>37.901400000000002</c:v>
                </c:pt>
                <c:pt idx="14440">
                  <c:v>37.770899999999997</c:v>
                </c:pt>
                <c:pt idx="14441">
                  <c:v>37.640500000000003</c:v>
                </c:pt>
                <c:pt idx="14442">
                  <c:v>37.510100000000001</c:v>
                </c:pt>
                <c:pt idx="14443">
                  <c:v>37.379600000000003</c:v>
                </c:pt>
                <c:pt idx="14444">
                  <c:v>37.249099999999999</c:v>
                </c:pt>
                <c:pt idx="14445">
                  <c:v>37.118699999999997</c:v>
                </c:pt>
                <c:pt idx="14446">
                  <c:v>36.988199999999999</c:v>
                </c:pt>
                <c:pt idx="14447">
                  <c:v>36.857799999999997</c:v>
                </c:pt>
                <c:pt idx="14448">
                  <c:v>36.727400000000003</c:v>
                </c:pt>
                <c:pt idx="14449">
                  <c:v>36.596899999999998</c:v>
                </c:pt>
                <c:pt idx="14450">
                  <c:v>36.466500000000003</c:v>
                </c:pt>
                <c:pt idx="14451">
                  <c:v>36.335999999999999</c:v>
                </c:pt>
                <c:pt idx="14452">
                  <c:v>36.205599999999997</c:v>
                </c:pt>
                <c:pt idx="14453">
                  <c:v>36.075200000000002</c:v>
                </c:pt>
                <c:pt idx="14454">
                  <c:v>35.944699999999997</c:v>
                </c:pt>
                <c:pt idx="14455">
                  <c:v>35.814300000000003</c:v>
                </c:pt>
                <c:pt idx="14456">
                  <c:v>35.683900000000001</c:v>
                </c:pt>
                <c:pt idx="14457">
                  <c:v>35.553400000000003</c:v>
                </c:pt>
                <c:pt idx="14458">
                  <c:v>35.423000000000002</c:v>
                </c:pt>
                <c:pt idx="14459">
                  <c:v>35.2926</c:v>
                </c:pt>
                <c:pt idx="14460">
                  <c:v>35.162199999999999</c:v>
                </c:pt>
                <c:pt idx="14461">
                  <c:v>35.031799999999997</c:v>
                </c:pt>
                <c:pt idx="14462">
                  <c:v>34.901400000000002</c:v>
                </c:pt>
                <c:pt idx="14463">
                  <c:v>34.770899999999997</c:v>
                </c:pt>
                <c:pt idx="14464">
                  <c:v>34.640500000000003</c:v>
                </c:pt>
                <c:pt idx="14465">
                  <c:v>34.510100000000001</c:v>
                </c:pt>
                <c:pt idx="14466">
                  <c:v>34.3797</c:v>
                </c:pt>
                <c:pt idx="14467">
                  <c:v>34.249299999999998</c:v>
                </c:pt>
                <c:pt idx="14468">
                  <c:v>34.118899999999996</c:v>
                </c:pt>
                <c:pt idx="14469">
                  <c:v>33.988500000000002</c:v>
                </c:pt>
                <c:pt idx="14470">
                  <c:v>33.8581</c:v>
                </c:pt>
                <c:pt idx="14471">
                  <c:v>33.727699999999999</c:v>
                </c:pt>
                <c:pt idx="14472">
                  <c:v>33.597299999999997</c:v>
                </c:pt>
                <c:pt idx="14473">
                  <c:v>33.466900000000003</c:v>
                </c:pt>
                <c:pt idx="14474">
                  <c:v>33.336500000000001</c:v>
                </c:pt>
                <c:pt idx="14475">
                  <c:v>33.206099999999999</c:v>
                </c:pt>
                <c:pt idx="14476">
                  <c:v>33.075699999999998</c:v>
                </c:pt>
                <c:pt idx="14477">
                  <c:v>32.945300000000003</c:v>
                </c:pt>
                <c:pt idx="14478">
                  <c:v>32.814900000000002</c:v>
                </c:pt>
                <c:pt idx="14479">
                  <c:v>32.684600000000003</c:v>
                </c:pt>
                <c:pt idx="14480">
                  <c:v>32.554099999999998</c:v>
                </c:pt>
                <c:pt idx="14481">
                  <c:v>32.4238</c:v>
                </c:pt>
                <c:pt idx="14482">
                  <c:v>32.293399999999998</c:v>
                </c:pt>
                <c:pt idx="14483">
                  <c:v>32.162999999999997</c:v>
                </c:pt>
                <c:pt idx="14484">
                  <c:v>32.032699999999998</c:v>
                </c:pt>
                <c:pt idx="14485">
                  <c:v>31.9023</c:v>
                </c:pt>
                <c:pt idx="14486">
                  <c:v>31.771899999999999</c:v>
                </c:pt>
                <c:pt idx="14487">
                  <c:v>31.6416</c:v>
                </c:pt>
                <c:pt idx="14488">
                  <c:v>31.511199999999999</c:v>
                </c:pt>
                <c:pt idx="14489">
                  <c:v>31.3809</c:v>
                </c:pt>
                <c:pt idx="14490">
                  <c:v>31.250499999999999</c:v>
                </c:pt>
                <c:pt idx="14491">
                  <c:v>31.120100000000001</c:v>
                </c:pt>
                <c:pt idx="14492">
                  <c:v>30.989699999999999</c:v>
                </c:pt>
                <c:pt idx="14493">
                  <c:v>30.859400000000001</c:v>
                </c:pt>
                <c:pt idx="14494">
                  <c:v>30.729099999999999</c:v>
                </c:pt>
                <c:pt idx="14495">
                  <c:v>30.598700000000001</c:v>
                </c:pt>
                <c:pt idx="14496">
                  <c:v>30.468299999999999</c:v>
                </c:pt>
                <c:pt idx="14497">
                  <c:v>30.338000000000001</c:v>
                </c:pt>
                <c:pt idx="14498">
                  <c:v>30.207599999999999</c:v>
                </c:pt>
                <c:pt idx="14499">
                  <c:v>30.077300000000001</c:v>
                </c:pt>
                <c:pt idx="14500">
                  <c:v>29.946999999999999</c:v>
                </c:pt>
                <c:pt idx="14501">
                  <c:v>29.816600000000001</c:v>
                </c:pt>
                <c:pt idx="14502">
                  <c:v>29.686299999999999</c:v>
                </c:pt>
                <c:pt idx="14503">
                  <c:v>29.555900000000001</c:v>
                </c:pt>
                <c:pt idx="14504">
                  <c:v>29.425599999999999</c:v>
                </c:pt>
                <c:pt idx="14505">
                  <c:v>29.295300000000001</c:v>
                </c:pt>
                <c:pt idx="14506">
                  <c:v>29.164899999999999</c:v>
                </c:pt>
                <c:pt idx="14507">
                  <c:v>29.034600000000001</c:v>
                </c:pt>
                <c:pt idx="14508">
                  <c:v>28.904299999999999</c:v>
                </c:pt>
                <c:pt idx="14509">
                  <c:v>28.774000000000001</c:v>
                </c:pt>
                <c:pt idx="14510">
                  <c:v>28.643699999999999</c:v>
                </c:pt>
                <c:pt idx="14511">
                  <c:v>28.513400000000001</c:v>
                </c:pt>
                <c:pt idx="14512">
                  <c:v>28.383099999999999</c:v>
                </c:pt>
                <c:pt idx="14513">
                  <c:v>28.252700000000001</c:v>
                </c:pt>
                <c:pt idx="14514">
                  <c:v>28.122399999999999</c:v>
                </c:pt>
                <c:pt idx="14515">
                  <c:v>27.9922</c:v>
                </c:pt>
                <c:pt idx="14516">
                  <c:v>27.861799999999999</c:v>
                </c:pt>
                <c:pt idx="14517">
                  <c:v>27.7315</c:v>
                </c:pt>
                <c:pt idx="14518">
                  <c:v>27.601199999999999</c:v>
                </c:pt>
                <c:pt idx="14519">
                  <c:v>27.4709</c:v>
                </c:pt>
                <c:pt idx="14520">
                  <c:v>27.340699999999998</c:v>
                </c:pt>
                <c:pt idx="14521">
                  <c:v>27.2103</c:v>
                </c:pt>
                <c:pt idx="14522">
                  <c:v>27.080100000000002</c:v>
                </c:pt>
                <c:pt idx="14523">
                  <c:v>26.9498</c:v>
                </c:pt>
                <c:pt idx="14524">
                  <c:v>26.819500000000001</c:v>
                </c:pt>
                <c:pt idx="14525">
                  <c:v>26.6892</c:v>
                </c:pt>
                <c:pt idx="14526">
                  <c:v>26.558900000000001</c:v>
                </c:pt>
                <c:pt idx="14527">
                  <c:v>26.428599999999999</c:v>
                </c:pt>
                <c:pt idx="14528">
                  <c:v>26.298400000000001</c:v>
                </c:pt>
                <c:pt idx="14529">
                  <c:v>26.168099999999999</c:v>
                </c:pt>
                <c:pt idx="14530">
                  <c:v>26.037800000000001</c:v>
                </c:pt>
                <c:pt idx="14531">
                  <c:v>25.907599999999999</c:v>
                </c:pt>
                <c:pt idx="14532">
                  <c:v>25.7773</c:v>
                </c:pt>
                <c:pt idx="14533">
                  <c:v>25.646999999999998</c:v>
                </c:pt>
                <c:pt idx="14534">
                  <c:v>25.5168</c:v>
                </c:pt>
                <c:pt idx="14535">
                  <c:v>25.386500000000002</c:v>
                </c:pt>
                <c:pt idx="14536">
                  <c:v>25.2563</c:v>
                </c:pt>
                <c:pt idx="14537">
                  <c:v>25.126000000000001</c:v>
                </c:pt>
                <c:pt idx="14538">
                  <c:v>24.995799999999999</c:v>
                </c:pt>
                <c:pt idx="14539">
                  <c:v>24.865500000000001</c:v>
                </c:pt>
                <c:pt idx="14540">
                  <c:v>24.735299999999999</c:v>
                </c:pt>
                <c:pt idx="14541">
                  <c:v>24.6051</c:v>
                </c:pt>
                <c:pt idx="14542">
                  <c:v>24.474799999999998</c:v>
                </c:pt>
                <c:pt idx="14543">
                  <c:v>24.3445</c:v>
                </c:pt>
                <c:pt idx="14544">
                  <c:v>24.214300000000001</c:v>
                </c:pt>
                <c:pt idx="14545">
                  <c:v>24.084099999999999</c:v>
                </c:pt>
                <c:pt idx="14546">
                  <c:v>23.953900000000001</c:v>
                </c:pt>
                <c:pt idx="14547">
                  <c:v>23.823599999999999</c:v>
                </c:pt>
                <c:pt idx="14548">
                  <c:v>23.6934</c:v>
                </c:pt>
                <c:pt idx="14549">
                  <c:v>23.563199999999998</c:v>
                </c:pt>
                <c:pt idx="14550">
                  <c:v>23.433</c:v>
                </c:pt>
                <c:pt idx="14551">
                  <c:v>23.302700000000002</c:v>
                </c:pt>
                <c:pt idx="14552">
                  <c:v>23.172499999999999</c:v>
                </c:pt>
                <c:pt idx="14553">
                  <c:v>23.042300000000001</c:v>
                </c:pt>
                <c:pt idx="14554">
                  <c:v>22.912099999999999</c:v>
                </c:pt>
                <c:pt idx="14555">
                  <c:v>22.7819</c:v>
                </c:pt>
                <c:pt idx="14556">
                  <c:v>22.651700000000002</c:v>
                </c:pt>
                <c:pt idx="14557">
                  <c:v>22.5215</c:v>
                </c:pt>
                <c:pt idx="14558">
                  <c:v>22.391300000000001</c:v>
                </c:pt>
                <c:pt idx="14559">
                  <c:v>22.261099999999999</c:v>
                </c:pt>
                <c:pt idx="14560">
                  <c:v>22.131</c:v>
                </c:pt>
                <c:pt idx="14561">
                  <c:v>22.000800000000002</c:v>
                </c:pt>
                <c:pt idx="14562">
                  <c:v>21.8705</c:v>
                </c:pt>
                <c:pt idx="14563">
                  <c:v>21.740400000000001</c:v>
                </c:pt>
                <c:pt idx="14564">
                  <c:v>21.610199999999999</c:v>
                </c:pt>
                <c:pt idx="14565">
                  <c:v>21.48</c:v>
                </c:pt>
                <c:pt idx="14566">
                  <c:v>21.349900000000002</c:v>
                </c:pt>
                <c:pt idx="14567">
                  <c:v>21.2197</c:v>
                </c:pt>
                <c:pt idx="14568">
                  <c:v>21.089500000000001</c:v>
                </c:pt>
                <c:pt idx="14569">
                  <c:v>20.959399999999999</c:v>
                </c:pt>
                <c:pt idx="14570">
                  <c:v>20.8292</c:v>
                </c:pt>
                <c:pt idx="14571">
                  <c:v>20.699000000000002</c:v>
                </c:pt>
                <c:pt idx="14572">
                  <c:v>20.5688</c:v>
                </c:pt>
                <c:pt idx="14573">
                  <c:v>20.438700000000001</c:v>
                </c:pt>
                <c:pt idx="14574">
                  <c:v>20.308599999999998</c:v>
                </c:pt>
                <c:pt idx="14575">
                  <c:v>20.1784</c:v>
                </c:pt>
                <c:pt idx="14576">
                  <c:v>20.048300000000001</c:v>
                </c:pt>
                <c:pt idx="14577">
                  <c:v>19.918099999999999</c:v>
                </c:pt>
                <c:pt idx="14578">
                  <c:v>19.7879</c:v>
                </c:pt>
                <c:pt idx="14579">
                  <c:v>19.657900000000001</c:v>
                </c:pt>
                <c:pt idx="14580">
                  <c:v>19.527699999999999</c:v>
                </c:pt>
                <c:pt idx="14581">
                  <c:v>19.397600000000001</c:v>
                </c:pt>
                <c:pt idx="14582">
                  <c:v>19.267499999999998</c:v>
                </c:pt>
                <c:pt idx="14583">
                  <c:v>19.1373</c:v>
                </c:pt>
                <c:pt idx="14584">
                  <c:v>19.007200000000001</c:v>
                </c:pt>
                <c:pt idx="14585">
                  <c:v>18.877099999999999</c:v>
                </c:pt>
                <c:pt idx="14586">
                  <c:v>18.7469</c:v>
                </c:pt>
                <c:pt idx="14587">
                  <c:v>18.616800000000001</c:v>
                </c:pt>
                <c:pt idx="14588">
                  <c:v>18.486699999999999</c:v>
                </c:pt>
                <c:pt idx="14589">
                  <c:v>18.3566</c:v>
                </c:pt>
                <c:pt idx="14590">
                  <c:v>18.226500000000001</c:v>
                </c:pt>
                <c:pt idx="14591">
                  <c:v>18.096399999999999</c:v>
                </c:pt>
                <c:pt idx="14592">
                  <c:v>17.9663</c:v>
                </c:pt>
                <c:pt idx="14593">
                  <c:v>17.836200000000002</c:v>
                </c:pt>
                <c:pt idx="14594">
                  <c:v>17.706099999999999</c:v>
                </c:pt>
                <c:pt idx="14595">
                  <c:v>17.576000000000001</c:v>
                </c:pt>
                <c:pt idx="14596">
                  <c:v>17.446000000000002</c:v>
                </c:pt>
                <c:pt idx="14597">
                  <c:v>17.315899999999999</c:v>
                </c:pt>
                <c:pt idx="14598">
                  <c:v>17.1858</c:v>
                </c:pt>
                <c:pt idx="14599">
                  <c:v>17.055700000000002</c:v>
                </c:pt>
                <c:pt idx="14600">
                  <c:v>16.925599999999999</c:v>
                </c:pt>
                <c:pt idx="14601">
                  <c:v>16.7956</c:v>
                </c:pt>
                <c:pt idx="14602">
                  <c:v>16.665500000000002</c:v>
                </c:pt>
                <c:pt idx="14603">
                  <c:v>16.535399999999999</c:v>
                </c:pt>
                <c:pt idx="14604">
                  <c:v>16.4054</c:v>
                </c:pt>
                <c:pt idx="14605">
                  <c:v>16.275300000000001</c:v>
                </c:pt>
                <c:pt idx="14606">
                  <c:v>16.145299999999999</c:v>
                </c:pt>
                <c:pt idx="14607">
                  <c:v>16.0153</c:v>
                </c:pt>
                <c:pt idx="14608">
                  <c:v>15.8851</c:v>
                </c:pt>
                <c:pt idx="14609">
                  <c:v>15.755100000000001</c:v>
                </c:pt>
                <c:pt idx="14610">
                  <c:v>15.6251</c:v>
                </c:pt>
                <c:pt idx="14611">
                  <c:v>15.495100000000001</c:v>
                </c:pt>
                <c:pt idx="14612">
                  <c:v>15.365</c:v>
                </c:pt>
                <c:pt idx="14613">
                  <c:v>15.234999999999999</c:v>
                </c:pt>
                <c:pt idx="14614">
                  <c:v>15.105</c:v>
                </c:pt>
                <c:pt idx="14615">
                  <c:v>14.9749</c:v>
                </c:pt>
                <c:pt idx="14616">
                  <c:v>14.844900000000001</c:v>
                </c:pt>
                <c:pt idx="14617">
                  <c:v>14.7149</c:v>
                </c:pt>
                <c:pt idx="14618">
                  <c:v>14.5848</c:v>
                </c:pt>
                <c:pt idx="14619">
                  <c:v>14.4549</c:v>
                </c:pt>
                <c:pt idx="14620">
                  <c:v>14.3248</c:v>
                </c:pt>
                <c:pt idx="14621">
                  <c:v>14.194800000000001</c:v>
                </c:pt>
                <c:pt idx="14622">
                  <c:v>14.0648</c:v>
                </c:pt>
                <c:pt idx="14623">
                  <c:v>13.934799999999999</c:v>
                </c:pt>
                <c:pt idx="14624">
                  <c:v>13.8048</c:v>
                </c:pt>
                <c:pt idx="14625">
                  <c:v>13.674799999999999</c:v>
                </c:pt>
                <c:pt idx="14626">
                  <c:v>13.5448</c:v>
                </c:pt>
                <c:pt idx="14627">
                  <c:v>13.414899999999999</c:v>
                </c:pt>
                <c:pt idx="14628">
                  <c:v>13.2849</c:v>
                </c:pt>
                <c:pt idx="14629">
                  <c:v>13.1549</c:v>
                </c:pt>
                <c:pt idx="14630">
                  <c:v>13.024900000000001</c:v>
                </c:pt>
                <c:pt idx="14631">
                  <c:v>12.895</c:v>
                </c:pt>
                <c:pt idx="14632">
                  <c:v>12.765000000000001</c:v>
                </c:pt>
                <c:pt idx="14633">
                  <c:v>12.635</c:v>
                </c:pt>
                <c:pt idx="14634">
                  <c:v>12.505100000000001</c:v>
                </c:pt>
                <c:pt idx="14635">
                  <c:v>12.3751</c:v>
                </c:pt>
                <c:pt idx="14636">
                  <c:v>12.245200000000001</c:v>
                </c:pt>
                <c:pt idx="14637">
                  <c:v>12.1152</c:v>
                </c:pt>
                <c:pt idx="14638">
                  <c:v>11.985200000000001</c:v>
                </c:pt>
                <c:pt idx="14639">
                  <c:v>11.8553</c:v>
                </c:pt>
                <c:pt idx="14640">
                  <c:v>11.725300000000001</c:v>
                </c:pt>
                <c:pt idx="14641">
                  <c:v>11.5954</c:v>
                </c:pt>
                <c:pt idx="14642">
                  <c:v>11.4655</c:v>
                </c:pt>
                <c:pt idx="14643">
                  <c:v>11.3355</c:v>
                </c:pt>
                <c:pt idx="14644">
                  <c:v>11.2056</c:v>
                </c:pt>
                <c:pt idx="14645">
                  <c:v>11.075699999999999</c:v>
                </c:pt>
                <c:pt idx="14646">
                  <c:v>10.9457</c:v>
                </c:pt>
                <c:pt idx="14647">
                  <c:v>10.815899999999999</c:v>
                </c:pt>
                <c:pt idx="14648">
                  <c:v>10.6859</c:v>
                </c:pt>
                <c:pt idx="14649">
                  <c:v>10.555999999999999</c:v>
                </c:pt>
                <c:pt idx="14650">
                  <c:v>10.4261</c:v>
                </c:pt>
                <c:pt idx="14651">
                  <c:v>10.296200000000001</c:v>
                </c:pt>
                <c:pt idx="14652">
                  <c:v>10.1663</c:v>
                </c:pt>
                <c:pt idx="14653">
                  <c:v>10.0364</c:v>
                </c:pt>
                <c:pt idx="14654">
                  <c:v>9.9065600000000007</c:v>
                </c:pt>
                <c:pt idx="14655">
                  <c:v>9.7766699999999993</c:v>
                </c:pt>
                <c:pt idx="14656">
                  <c:v>9.6467899999999993</c:v>
                </c:pt>
                <c:pt idx="14657">
                  <c:v>9.5169099999999993</c:v>
                </c:pt>
                <c:pt idx="14658">
                  <c:v>9.3870199999999997</c:v>
                </c:pt>
                <c:pt idx="14659">
                  <c:v>9.2571399999999997</c:v>
                </c:pt>
                <c:pt idx="14660">
                  <c:v>9.1272599999999997</c:v>
                </c:pt>
                <c:pt idx="14661">
                  <c:v>8.9974100000000004</c:v>
                </c:pt>
                <c:pt idx="14662">
                  <c:v>8.8675200000000007</c:v>
                </c:pt>
                <c:pt idx="14663">
                  <c:v>8.7376400000000007</c:v>
                </c:pt>
                <c:pt idx="14664">
                  <c:v>8.6078200000000002</c:v>
                </c:pt>
                <c:pt idx="14665">
                  <c:v>8.4779999999999998</c:v>
                </c:pt>
                <c:pt idx="14666">
                  <c:v>8.3480799999999995</c:v>
                </c:pt>
                <c:pt idx="14667">
                  <c:v>8.2182600000000008</c:v>
                </c:pt>
                <c:pt idx="14668">
                  <c:v>8.0884400000000003</c:v>
                </c:pt>
                <c:pt idx="14669">
                  <c:v>7.9585600000000003</c:v>
                </c:pt>
                <c:pt idx="14670">
                  <c:v>7.8288000000000002</c:v>
                </c:pt>
                <c:pt idx="14671">
                  <c:v>7.6989099999999997</c:v>
                </c:pt>
                <c:pt idx="14672">
                  <c:v>7.5690900000000001</c:v>
                </c:pt>
                <c:pt idx="14673">
                  <c:v>7.4392699999999996</c:v>
                </c:pt>
                <c:pt idx="14674">
                  <c:v>7.3095100000000004</c:v>
                </c:pt>
                <c:pt idx="14675">
                  <c:v>7.1796899999999999</c:v>
                </c:pt>
                <c:pt idx="14676">
                  <c:v>7.0498700000000003</c:v>
                </c:pt>
                <c:pt idx="14677">
                  <c:v>6.9200400000000002</c:v>
                </c:pt>
                <c:pt idx="14678">
                  <c:v>6.7902800000000001</c:v>
                </c:pt>
                <c:pt idx="14679">
                  <c:v>6.6604599999999996</c:v>
                </c:pt>
                <c:pt idx="14680">
                  <c:v>6.53064</c:v>
                </c:pt>
                <c:pt idx="14681">
                  <c:v>6.4008500000000002</c:v>
                </c:pt>
                <c:pt idx="14682">
                  <c:v>6.2710600000000003</c:v>
                </c:pt>
                <c:pt idx="14683">
                  <c:v>6.1412699999999996</c:v>
                </c:pt>
                <c:pt idx="14684">
                  <c:v>6.0115100000000004</c:v>
                </c:pt>
                <c:pt idx="14685">
                  <c:v>5.8817399999999997</c:v>
                </c:pt>
                <c:pt idx="14686">
                  <c:v>5.7519499999999999</c:v>
                </c:pt>
                <c:pt idx="14687">
                  <c:v>5.6221899999999998</c:v>
                </c:pt>
                <c:pt idx="14688">
                  <c:v>5.4923700000000002</c:v>
                </c:pt>
                <c:pt idx="14689">
                  <c:v>5.3626699999999996</c:v>
                </c:pt>
                <c:pt idx="14690">
                  <c:v>5.2329100000000004</c:v>
                </c:pt>
                <c:pt idx="14691">
                  <c:v>5.1031500000000003</c:v>
                </c:pt>
                <c:pt idx="14692">
                  <c:v>4.9733900000000002</c:v>
                </c:pt>
                <c:pt idx="14693">
                  <c:v>4.8436599999999999</c:v>
                </c:pt>
                <c:pt idx="14694">
                  <c:v>4.7139300000000004</c:v>
                </c:pt>
                <c:pt idx="14695">
                  <c:v>4.5841700000000003</c:v>
                </c:pt>
                <c:pt idx="14696">
                  <c:v>4.45444</c:v>
                </c:pt>
                <c:pt idx="14697">
                  <c:v>4.3247099999999996</c:v>
                </c:pt>
                <c:pt idx="14698">
                  <c:v>4.1950099999999999</c:v>
                </c:pt>
                <c:pt idx="14699">
                  <c:v>4.0653100000000002</c:v>
                </c:pt>
                <c:pt idx="14700">
                  <c:v>3.9356100000000001</c:v>
                </c:pt>
                <c:pt idx="14701">
                  <c:v>3.8059099999999999</c:v>
                </c:pt>
                <c:pt idx="14702">
                  <c:v>3.67618</c:v>
                </c:pt>
                <c:pt idx="14703">
                  <c:v>3.5464199999999999</c:v>
                </c:pt>
                <c:pt idx="14704">
                  <c:v>3.4167200000000002</c:v>
                </c:pt>
                <c:pt idx="14705">
                  <c:v>3.28708</c:v>
                </c:pt>
                <c:pt idx="14706">
                  <c:v>3.1573500000000001</c:v>
                </c:pt>
                <c:pt idx="14707">
                  <c:v>3.02765</c:v>
                </c:pt>
                <c:pt idx="14708">
                  <c:v>2.8979499999999998</c:v>
                </c:pt>
                <c:pt idx="14709">
                  <c:v>2.76831</c:v>
                </c:pt>
                <c:pt idx="14710">
                  <c:v>2.6386099999999999</c:v>
                </c:pt>
                <c:pt idx="14711">
                  <c:v>2.5089700000000001</c:v>
                </c:pt>
                <c:pt idx="14712">
                  <c:v>2.37927</c:v>
                </c:pt>
                <c:pt idx="14713">
                  <c:v>2.2496</c:v>
                </c:pt>
                <c:pt idx="14714">
                  <c:v>2.1199300000000001</c:v>
                </c:pt>
                <c:pt idx="14715">
                  <c:v>1.9903</c:v>
                </c:pt>
                <c:pt idx="14716">
                  <c:v>1.86066</c:v>
                </c:pt>
                <c:pt idx="14717">
                  <c:v>1.73102</c:v>
                </c:pt>
                <c:pt idx="14718">
                  <c:v>1.60138</c:v>
                </c:pt>
                <c:pt idx="14719">
                  <c:v>1.47174</c:v>
                </c:pt>
                <c:pt idx="14720">
                  <c:v>1.3421000000000001</c:v>
                </c:pt>
                <c:pt idx="14721">
                  <c:v>1.2124600000000001</c:v>
                </c:pt>
                <c:pt idx="14722">
                  <c:v>1.0828899999999999</c:v>
                </c:pt>
                <c:pt idx="14723">
                  <c:v>0.95321699999999998</c:v>
                </c:pt>
                <c:pt idx="14724">
                  <c:v>0.82360800000000001</c:v>
                </c:pt>
                <c:pt idx="14725">
                  <c:v>0.69399999999999995</c:v>
                </c:pt>
                <c:pt idx="14726">
                  <c:v>0.564392</c:v>
                </c:pt>
                <c:pt idx="14727">
                  <c:v>0.434784</c:v>
                </c:pt>
                <c:pt idx="14728">
                  <c:v>0.305176</c:v>
                </c:pt>
                <c:pt idx="14729">
                  <c:v>0.175598</c:v>
                </c:pt>
                <c:pt idx="14730">
                  <c:v>4.59595E-2</c:v>
                </c:pt>
                <c:pt idx="14731">
                  <c:v>-8.3618200000000004E-2</c:v>
                </c:pt>
                <c:pt idx="14732">
                  <c:v>-0.213196</c:v>
                </c:pt>
                <c:pt idx="14733">
                  <c:v>-0.34277299999999999</c:v>
                </c:pt>
                <c:pt idx="14734">
                  <c:v>-0.47235100000000002</c:v>
                </c:pt>
                <c:pt idx="14735">
                  <c:v>-0.60189800000000004</c:v>
                </c:pt>
                <c:pt idx="14736">
                  <c:v>-0.73150599999999999</c:v>
                </c:pt>
                <c:pt idx="14737">
                  <c:v>-0.86102299999999998</c:v>
                </c:pt>
                <c:pt idx="14738">
                  <c:v>-0.99060099999999995</c:v>
                </c:pt>
                <c:pt idx="14739">
                  <c:v>-1.12018</c:v>
                </c:pt>
                <c:pt idx="14740">
                  <c:v>-1.24969</c:v>
                </c:pt>
                <c:pt idx="14741">
                  <c:v>-1.37921</c:v>
                </c:pt>
                <c:pt idx="14742">
                  <c:v>-1.5087299999999999</c:v>
                </c:pt>
                <c:pt idx="14743">
                  <c:v>-1.6383399999999999</c:v>
                </c:pt>
                <c:pt idx="14744">
                  <c:v>-1.7678499999999999</c:v>
                </c:pt>
                <c:pt idx="14745">
                  <c:v>-1.89737</c:v>
                </c:pt>
                <c:pt idx="14746">
                  <c:v>-2.0268600000000001</c:v>
                </c:pt>
                <c:pt idx="14747">
                  <c:v>-2.1564000000000001</c:v>
                </c:pt>
                <c:pt idx="14748">
                  <c:v>-2.28592</c:v>
                </c:pt>
                <c:pt idx="14749">
                  <c:v>-2.4154100000000001</c:v>
                </c:pt>
                <c:pt idx="14750">
                  <c:v>-2.5449199999999998</c:v>
                </c:pt>
                <c:pt idx="14751">
                  <c:v>-2.6744400000000002</c:v>
                </c:pt>
                <c:pt idx="14752">
                  <c:v>-2.80389</c:v>
                </c:pt>
                <c:pt idx="14753">
                  <c:v>-2.9334099999999999</c:v>
                </c:pt>
                <c:pt idx="14754">
                  <c:v>-3.0628700000000002</c:v>
                </c:pt>
                <c:pt idx="14755">
                  <c:v>-3.19238</c:v>
                </c:pt>
                <c:pt idx="14756">
                  <c:v>-3.3218399999999999</c:v>
                </c:pt>
                <c:pt idx="14757">
                  <c:v>-3.4512900000000002</c:v>
                </c:pt>
                <c:pt idx="14758">
                  <c:v>-3.58081</c:v>
                </c:pt>
                <c:pt idx="14759">
                  <c:v>-3.71027</c:v>
                </c:pt>
                <c:pt idx="14760">
                  <c:v>-3.8397199999999998</c:v>
                </c:pt>
                <c:pt idx="14761">
                  <c:v>-3.9691800000000002</c:v>
                </c:pt>
                <c:pt idx="14762">
                  <c:v>-4.09863</c:v>
                </c:pt>
                <c:pt idx="14763">
                  <c:v>-4.2280899999999999</c:v>
                </c:pt>
                <c:pt idx="14764">
                  <c:v>-4.3575100000000004</c:v>
                </c:pt>
                <c:pt idx="14765">
                  <c:v>-4.4869399999999997</c:v>
                </c:pt>
                <c:pt idx="14766">
                  <c:v>-4.6163600000000002</c:v>
                </c:pt>
                <c:pt idx="14767">
                  <c:v>-4.7458200000000001</c:v>
                </c:pt>
                <c:pt idx="14768">
                  <c:v>-4.87521</c:v>
                </c:pt>
                <c:pt idx="14769">
                  <c:v>-5.0046400000000002</c:v>
                </c:pt>
                <c:pt idx="14770">
                  <c:v>-5.1340300000000001</c:v>
                </c:pt>
                <c:pt idx="14771">
                  <c:v>-5.2634299999999996</c:v>
                </c:pt>
                <c:pt idx="14772">
                  <c:v>-5.3928200000000004</c:v>
                </c:pt>
                <c:pt idx="14773">
                  <c:v>-5.5222199999999999</c:v>
                </c:pt>
                <c:pt idx="14774">
                  <c:v>-5.6516099999999998</c:v>
                </c:pt>
                <c:pt idx="14775">
                  <c:v>-5.78104</c:v>
                </c:pt>
                <c:pt idx="14776">
                  <c:v>-5.9104000000000001</c:v>
                </c:pt>
                <c:pt idx="14777">
                  <c:v>-6.03979</c:v>
                </c:pt>
                <c:pt idx="14778">
                  <c:v>-6.1691599999999998</c:v>
                </c:pt>
                <c:pt idx="14779">
                  <c:v>-6.2985199999999999</c:v>
                </c:pt>
                <c:pt idx="14780">
                  <c:v>-6.4279200000000003</c:v>
                </c:pt>
                <c:pt idx="14781">
                  <c:v>-6.5572499999999998</c:v>
                </c:pt>
                <c:pt idx="14782">
                  <c:v>-6.6865800000000002</c:v>
                </c:pt>
                <c:pt idx="14783">
                  <c:v>-6.8159799999999997</c:v>
                </c:pt>
                <c:pt idx="14784">
                  <c:v>-6.9453100000000001</c:v>
                </c:pt>
                <c:pt idx="14785">
                  <c:v>-7.0746799999999999</c:v>
                </c:pt>
                <c:pt idx="14786">
                  <c:v>-7.2040100000000002</c:v>
                </c:pt>
                <c:pt idx="14787">
                  <c:v>-7.3333399999999997</c:v>
                </c:pt>
                <c:pt idx="14788">
                  <c:v>-7.46265</c:v>
                </c:pt>
                <c:pt idx="14789">
                  <c:v>-7.5919499999999998</c:v>
                </c:pt>
                <c:pt idx="14790">
                  <c:v>-7.7213099999999999</c:v>
                </c:pt>
                <c:pt idx="14791">
                  <c:v>-7.8505900000000004</c:v>
                </c:pt>
                <c:pt idx="14792">
                  <c:v>-7.9799199999999999</c:v>
                </c:pt>
                <c:pt idx="14793">
                  <c:v>-8.1091899999999999</c:v>
                </c:pt>
                <c:pt idx="14794">
                  <c:v>-8.2385300000000008</c:v>
                </c:pt>
                <c:pt idx="14795">
                  <c:v>-8.3677700000000002</c:v>
                </c:pt>
                <c:pt idx="14796">
                  <c:v>-8.4970700000000008</c:v>
                </c:pt>
                <c:pt idx="14797">
                  <c:v>-8.6263400000000008</c:v>
                </c:pt>
                <c:pt idx="14798">
                  <c:v>-8.7556200000000004</c:v>
                </c:pt>
                <c:pt idx="14799">
                  <c:v>-8.8848900000000004</c:v>
                </c:pt>
                <c:pt idx="14800">
                  <c:v>-9.0141600000000004</c:v>
                </c:pt>
                <c:pt idx="14801">
                  <c:v>-9.1434300000000004</c:v>
                </c:pt>
                <c:pt idx="14802">
                  <c:v>-9.27271</c:v>
                </c:pt>
                <c:pt idx="14803">
                  <c:v>-9.40198</c:v>
                </c:pt>
                <c:pt idx="14804">
                  <c:v>-9.5311900000000005</c:v>
                </c:pt>
                <c:pt idx="14805">
                  <c:v>-9.6604299999999999</c:v>
                </c:pt>
                <c:pt idx="14806">
                  <c:v>-9.7896999999999998</c:v>
                </c:pt>
                <c:pt idx="14807">
                  <c:v>-9.9189100000000003</c:v>
                </c:pt>
                <c:pt idx="14808">
                  <c:v>-10.0481</c:v>
                </c:pt>
                <c:pt idx="14809">
                  <c:v>-10.177300000000001</c:v>
                </c:pt>
                <c:pt idx="14810">
                  <c:v>-10.3066</c:v>
                </c:pt>
                <c:pt idx="14811">
                  <c:v>-10.4358</c:v>
                </c:pt>
                <c:pt idx="14812">
                  <c:v>-10.565</c:v>
                </c:pt>
                <c:pt idx="14813">
                  <c:v>-10.6942</c:v>
                </c:pt>
                <c:pt idx="14814">
                  <c:v>-10.823399999999999</c:v>
                </c:pt>
                <c:pt idx="14815">
                  <c:v>-10.9526</c:v>
                </c:pt>
                <c:pt idx="14816">
                  <c:v>-11.081799999999999</c:v>
                </c:pt>
                <c:pt idx="14817">
                  <c:v>-11.210900000000001</c:v>
                </c:pt>
                <c:pt idx="14818">
                  <c:v>-11.3401</c:v>
                </c:pt>
                <c:pt idx="14819">
                  <c:v>-11.4693</c:v>
                </c:pt>
                <c:pt idx="14820">
                  <c:v>-11.5984</c:v>
                </c:pt>
                <c:pt idx="14821">
                  <c:v>-11.7277</c:v>
                </c:pt>
                <c:pt idx="14822">
                  <c:v>-11.8568</c:v>
                </c:pt>
                <c:pt idx="14823">
                  <c:v>-11.985900000000001</c:v>
                </c:pt>
                <c:pt idx="14824">
                  <c:v>-12.1151</c:v>
                </c:pt>
                <c:pt idx="14825">
                  <c:v>-12.244199999999999</c:v>
                </c:pt>
                <c:pt idx="14826">
                  <c:v>-12.3734</c:v>
                </c:pt>
                <c:pt idx="14827">
                  <c:v>-12.5025</c:v>
                </c:pt>
                <c:pt idx="14828">
                  <c:v>-12.631600000000001</c:v>
                </c:pt>
                <c:pt idx="14829">
                  <c:v>-12.7607</c:v>
                </c:pt>
                <c:pt idx="14830">
                  <c:v>-12.889900000000001</c:v>
                </c:pt>
                <c:pt idx="14831">
                  <c:v>-13.019</c:v>
                </c:pt>
                <c:pt idx="14832">
                  <c:v>-13.148099999999999</c:v>
                </c:pt>
                <c:pt idx="14833">
                  <c:v>-13.277200000000001</c:v>
                </c:pt>
                <c:pt idx="14834">
                  <c:v>-13.4063</c:v>
                </c:pt>
                <c:pt idx="14835">
                  <c:v>-13.535299999999999</c:v>
                </c:pt>
                <c:pt idx="14836">
                  <c:v>-13.664400000000001</c:v>
                </c:pt>
                <c:pt idx="14837">
                  <c:v>-13.7936</c:v>
                </c:pt>
                <c:pt idx="14838">
                  <c:v>-13.922599999999999</c:v>
                </c:pt>
                <c:pt idx="14839">
                  <c:v>-14.0517</c:v>
                </c:pt>
                <c:pt idx="14840">
                  <c:v>-14.1807</c:v>
                </c:pt>
                <c:pt idx="14841">
                  <c:v>-14.309799999999999</c:v>
                </c:pt>
                <c:pt idx="14842">
                  <c:v>-14.438800000000001</c:v>
                </c:pt>
                <c:pt idx="14843">
                  <c:v>-14.5679</c:v>
                </c:pt>
                <c:pt idx="14844">
                  <c:v>-14.696899999999999</c:v>
                </c:pt>
                <c:pt idx="14845">
                  <c:v>-14.825900000000001</c:v>
                </c:pt>
                <c:pt idx="14846">
                  <c:v>-14.955</c:v>
                </c:pt>
                <c:pt idx="14847">
                  <c:v>-15.084</c:v>
                </c:pt>
                <c:pt idx="14848">
                  <c:v>-15.212999999999999</c:v>
                </c:pt>
                <c:pt idx="14849">
                  <c:v>-15.342000000000001</c:v>
                </c:pt>
                <c:pt idx="14850">
                  <c:v>-15.4711</c:v>
                </c:pt>
                <c:pt idx="14851">
                  <c:v>-15.600099999999999</c:v>
                </c:pt>
                <c:pt idx="14852">
                  <c:v>-15.729100000000001</c:v>
                </c:pt>
                <c:pt idx="14853">
                  <c:v>-15.8581</c:v>
                </c:pt>
                <c:pt idx="14854">
                  <c:v>-15.9871</c:v>
                </c:pt>
                <c:pt idx="14855">
                  <c:v>-16.116</c:v>
                </c:pt>
                <c:pt idx="14856">
                  <c:v>-16.245000000000001</c:v>
                </c:pt>
                <c:pt idx="14857">
                  <c:v>-16.373999999999999</c:v>
                </c:pt>
                <c:pt idx="14858">
                  <c:v>-16.5029</c:v>
                </c:pt>
                <c:pt idx="14859">
                  <c:v>-16.631900000000002</c:v>
                </c:pt>
                <c:pt idx="14860">
                  <c:v>-16.760899999999999</c:v>
                </c:pt>
                <c:pt idx="14861">
                  <c:v>-16.889800000000001</c:v>
                </c:pt>
                <c:pt idx="14862">
                  <c:v>-17.018699999999999</c:v>
                </c:pt>
                <c:pt idx="14863">
                  <c:v>-17.1477</c:v>
                </c:pt>
                <c:pt idx="14864">
                  <c:v>-17.276599999999998</c:v>
                </c:pt>
                <c:pt idx="14865">
                  <c:v>-17.4055</c:v>
                </c:pt>
                <c:pt idx="14866">
                  <c:v>-17.534400000000002</c:v>
                </c:pt>
                <c:pt idx="14867">
                  <c:v>-17.6633</c:v>
                </c:pt>
                <c:pt idx="14868">
                  <c:v>-17.792200000000001</c:v>
                </c:pt>
                <c:pt idx="14869">
                  <c:v>-17.921099999999999</c:v>
                </c:pt>
                <c:pt idx="14870">
                  <c:v>-18.05</c:v>
                </c:pt>
                <c:pt idx="14871">
                  <c:v>-18.178999999999998</c:v>
                </c:pt>
                <c:pt idx="14872">
                  <c:v>-18.3079</c:v>
                </c:pt>
                <c:pt idx="14873">
                  <c:v>-18.436800000000002</c:v>
                </c:pt>
                <c:pt idx="14874">
                  <c:v>-18.5656</c:v>
                </c:pt>
                <c:pt idx="14875">
                  <c:v>-18.694500000000001</c:v>
                </c:pt>
                <c:pt idx="14876">
                  <c:v>-18.823399999999999</c:v>
                </c:pt>
                <c:pt idx="14877">
                  <c:v>-18.952200000000001</c:v>
                </c:pt>
                <c:pt idx="14878">
                  <c:v>-19.081099999999999</c:v>
                </c:pt>
                <c:pt idx="14879">
                  <c:v>-19.209900000000001</c:v>
                </c:pt>
                <c:pt idx="14880">
                  <c:v>-19.338699999999999</c:v>
                </c:pt>
                <c:pt idx="14881">
                  <c:v>-19.467600000000001</c:v>
                </c:pt>
                <c:pt idx="14882">
                  <c:v>-19.596399999999999</c:v>
                </c:pt>
                <c:pt idx="14883">
                  <c:v>-19.725300000000001</c:v>
                </c:pt>
                <c:pt idx="14884">
                  <c:v>-19.854099999999999</c:v>
                </c:pt>
                <c:pt idx="14885">
                  <c:v>-19.982900000000001</c:v>
                </c:pt>
                <c:pt idx="14886">
                  <c:v>-20.111799999999999</c:v>
                </c:pt>
                <c:pt idx="14887">
                  <c:v>-20.240500000000001</c:v>
                </c:pt>
                <c:pt idx="14888">
                  <c:v>-20.369299999999999</c:v>
                </c:pt>
                <c:pt idx="14889">
                  <c:v>-20.498000000000001</c:v>
                </c:pt>
                <c:pt idx="14890">
                  <c:v>-20.626799999999999</c:v>
                </c:pt>
                <c:pt idx="14891">
                  <c:v>-20.755600000000001</c:v>
                </c:pt>
                <c:pt idx="14892">
                  <c:v>-20.884399999999999</c:v>
                </c:pt>
                <c:pt idx="14893">
                  <c:v>-21.013200000000001</c:v>
                </c:pt>
                <c:pt idx="14894">
                  <c:v>-21.141999999999999</c:v>
                </c:pt>
                <c:pt idx="14895">
                  <c:v>-21.270800000000001</c:v>
                </c:pt>
                <c:pt idx="14896">
                  <c:v>-21.3995</c:v>
                </c:pt>
                <c:pt idx="14897">
                  <c:v>-21.528199999999998</c:v>
                </c:pt>
                <c:pt idx="14898">
                  <c:v>-21.657</c:v>
                </c:pt>
                <c:pt idx="14899">
                  <c:v>-21.785699999999999</c:v>
                </c:pt>
                <c:pt idx="14900">
                  <c:v>-21.914400000000001</c:v>
                </c:pt>
                <c:pt idx="14901">
                  <c:v>-22.043199999999999</c:v>
                </c:pt>
                <c:pt idx="14902">
                  <c:v>-22.171900000000001</c:v>
                </c:pt>
                <c:pt idx="14903">
                  <c:v>-22.3005</c:v>
                </c:pt>
                <c:pt idx="14904">
                  <c:v>-22.429300000000001</c:v>
                </c:pt>
                <c:pt idx="14905">
                  <c:v>-22.558</c:v>
                </c:pt>
                <c:pt idx="14906">
                  <c:v>-22.686599999999999</c:v>
                </c:pt>
                <c:pt idx="14907">
                  <c:v>-22.8154</c:v>
                </c:pt>
                <c:pt idx="14908">
                  <c:v>-22.943999999999999</c:v>
                </c:pt>
                <c:pt idx="14909">
                  <c:v>-23.072800000000001</c:v>
                </c:pt>
                <c:pt idx="14910">
                  <c:v>-23.2014</c:v>
                </c:pt>
                <c:pt idx="14911">
                  <c:v>-23.330100000000002</c:v>
                </c:pt>
                <c:pt idx="14912">
                  <c:v>-23.458600000000001</c:v>
                </c:pt>
                <c:pt idx="14913">
                  <c:v>-23.587299999999999</c:v>
                </c:pt>
                <c:pt idx="14914">
                  <c:v>-23.715900000000001</c:v>
                </c:pt>
                <c:pt idx="14915">
                  <c:v>-23.8446</c:v>
                </c:pt>
                <c:pt idx="14916">
                  <c:v>-23.973199999999999</c:v>
                </c:pt>
                <c:pt idx="14917">
                  <c:v>-24.101900000000001</c:v>
                </c:pt>
                <c:pt idx="14918">
                  <c:v>-24.230499999999999</c:v>
                </c:pt>
                <c:pt idx="14919">
                  <c:v>-24.359100000000002</c:v>
                </c:pt>
                <c:pt idx="14920">
                  <c:v>-24.4877</c:v>
                </c:pt>
                <c:pt idx="14921">
                  <c:v>-24.616299999999999</c:v>
                </c:pt>
                <c:pt idx="14922">
                  <c:v>-24.744900000000001</c:v>
                </c:pt>
                <c:pt idx="14923">
                  <c:v>-24.8735</c:v>
                </c:pt>
                <c:pt idx="14924">
                  <c:v>-25.002099999999999</c:v>
                </c:pt>
                <c:pt idx="14925">
                  <c:v>-25.130700000000001</c:v>
                </c:pt>
                <c:pt idx="14926">
                  <c:v>-25.2592</c:v>
                </c:pt>
                <c:pt idx="14927">
                  <c:v>-25.387799999999999</c:v>
                </c:pt>
                <c:pt idx="14928">
                  <c:v>-25.516400000000001</c:v>
                </c:pt>
                <c:pt idx="14929">
                  <c:v>-25.6449</c:v>
                </c:pt>
                <c:pt idx="14930">
                  <c:v>-25.773399999999999</c:v>
                </c:pt>
                <c:pt idx="14931">
                  <c:v>-25.902000000000001</c:v>
                </c:pt>
                <c:pt idx="14932">
                  <c:v>-26.0305</c:v>
                </c:pt>
                <c:pt idx="14933">
                  <c:v>-26.159099999999999</c:v>
                </c:pt>
                <c:pt idx="14934">
                  <c:v>-26.287600000000001</c:v>
                </c:pt>
                <c:pt idx="14935">
                  <c:v>-26.4161</c:v>
                </c:pt>
                <c:pt idx="14936">
                  <c:v>-26.544599999999999</c:v>
                </c:pt>
                <c:pt idx="14937">
                  <c:v>-26.673100000000002</c:v>
                </c:pt>
                <c:pt idx="14938">
                  <c:v>-26.801600000000001</c:v>
                </c:pt>
                <c:pt idx="14939">
                  <c:v>-26.930099999999999</c:v>
                </c:pt>
                <c:pt idx="14940">
                  <c:v>-27.058599999999998</c:v>
                </c:pt>
                <c:pt idx="14941">
                  <c:v>-27.187100000000001</c:v>
                </c:pt>
                <c:pt idx="14942">
                  <c:v>-27.3156</c:v>
                </c:pt>
                <c:pt idx="14943">
                  <c:v>-27.443999999999999</c:v>
                </c:pt>
                <c:pt idx="14944">
                  <c:v>-27.572500000000002</c:v>
                </c:pt>
                <c:pt idx="14945">
                  <c:v>-27.700900000000001</c:v>
                </c:pt>
                <c:pt idx="14946">
                  <c:v>-27.8293</c:v>
                </c:pt>
                <c:pt idx="14947">
                  <c:v>-27.957799999999999</c:v>
                </c:pt>
                <c:pt idx="14948">
                  <c:v>-28.086200000000002</c:v>
                </c:pt>
                <c:pt idx="14949">
                  <c:v>-28.214700000000001</c:v>
                </c:pt>
                <c:pt idx="14950">
                  <c:v>-28.3431</c:v>
                </c:pt>
                <c:pt idx="14951">
                  <c:v>-28.471599999999999</c:v>
                </c:pt>
                <c:pt idx="14952">
                  <c:v>-28.6</c:v>
                </c:pt>
                <c:pt idx="14953">
                  <c:v>-28.728400000000001</c:v>
                </c:pt>
                <c:pt idx="14954">
                  <c:v>-28.8568</c:v>
                </c:pt>
                <c:pt idx="14955">
                  <c:v>-28.985199999999999</c:v>
                </c:pt>
                <c:pt idx="14956">
                  <c:v>-29.113499999999998</c:v>
                </c:pt>
                <c:pt idx="14957">
                  <c:v>-29.241900000000001</c:v>
                </c:pt>
                <c:pt idx="14958">
                  <c:v>-29.3703</c:v>
                </c:pt>
                <c:pt idx="14959">
                  <c:v>-29.498699999999999</c:v>
                </c:pt>
                <c:pt idx="14960">
                  <c:v>-29.626999999999999</c:v>
                </c:pt>
                <c:pt idx="14961">
                  <c:v>-29.755400000000002</c:v>
                </c:pt>
                <c:pt idx="14962">
                  <c:v>-29.883700000000001</c:v>
                </c:pt>
                <c:pt idx="14963">
                  <c:v>-30.012</c:v>
                </c:pt>
                <c:pt idx="14964">
                  <c:v>-30.1404</c:v>
                </c:pt>
                <c:pt idx="14965">
                  <c:v>-30.268699999999999</c:v>
                </c:pt>
                <c:pt idx="14966">
                  <c:v>-30.396999999999998</c:v>
                </c:pt>
                <c:pt idx="14967">
                  <c:v>-30.525300000000001</c:v>
                </c:pt>
                <c:pt idx="14968">
                  <c:v>-30.653600000000001</c:v>
                </c:pt>
                <c:pt idx="14969">
                  <c:v>-30.7819</c:v>
                </c:pt>
                <c:pt idx="14970">
                  <c:v>-30.9102</c:v>
                </c:pt>
                <c:pt idx="14971">
                  <c:v>-31.038599999999999</c:v>
                </c:pt>
                <c:pt idx="14972">
                  <c:v>-31.166699999999999</c:v>
                </c:pt>
                <c:pt idx="14973">
                  <c:v>-31.295000000000002</c:v>
                </c:pt>
                <c:pt idx="14974">
                  <c:v>-31.423300000000001</c:v>
                </c:pt>
                <c:pt idx="14975">
                  <c:v>-31.551600000000001</c:v>
                </c:pt>
                <c:pt idx="14976">
                  <c:v>-31.6799</c:v>
                </c:pt>
                <c:pt idx="14977">
                  <c:v>-31.808199999999999</c:v>
                </c:pt>
                <c:pt idx="14978">
                  <c:v>-31.936399999999999</c:v>
                </c:pt>
                <c:pt idx="14979">
                  <c:v>-32.064599999999999</c:v>
                </c:pt>
                <c:pt idx="14980">
                  <c:v>-32.192900000000002</c:v>
                </c:pt>
                <c:pt idx="14981">
                  <c:v>-32.321100000000001</c:v>
                </c:pt>
                <c:pt idx="14982">
                  <c:v>-32.449300000000001</c:v>
                </c:pt>
                <c:pt idx="14983">
                  <c:v>-32.577500000000001</c:v>
                </c:pt>
                <c:pt idx="14984">
                  <c:v>-32.7057</c:v>
                </c:pt>
                <c:pt idx="14985">
                  <c:v>-32.8339</c:v>
                </c:pt>
                <c:pt idx="14986">
                  <c:v>-32.962000000000003</c:v>
                </c:pt>
                <c:pt idx="14987">
                  <c:v>-33.090200000000003</c:v>
                </c:pt>
                <c:pt idx="14988">
                  <c:v>-33.218400000000003</c:v>
                </c:pt>
                <c:pt idx="14989">
                  <c:v>-33.346600000000002</c:v>
                </c:pt>
                <c:pt idx="14990">
                  <c:v>-33.474699999999999</c:v>
                </c:pt>
                <c:pt idx="14991">
                  <c:v>-33.602899999999998</c:v>
                </c:pt>
                <c:pt idx="14992">
                  <c:v>-33.731099999999998</c:v>
                </c:pt>
                <c:pt idx="14993">
                  <c:v>-33.859299999999998</c:v>
                </c:pt>
                <c:pt idx="14994">
                  <c:v>-33.987299999999998</c:v>
                </c:pt>
                <c:pt idx="14995">
                  <c:v>-34.115499999999997</c:v>
                </c:pt>
                <c:pt idx="14996">
                  <c:v>-34.243699999999997</c:v>
                </c:pt>
                <c:pt idx="14997">
                  <c:v>-34.3718</c:v>
                </c:pt>
                <c:pt idx="14998">
                  <c:v>-34.4998</c:v>
                </c:pt>
                <c:pt idx="14999">
                  <c:v>-34.627899999999997</c:v>
                </c:pt>
                <c:pt idx="15000">
                  <c:v>-34.756</c:v>
                </c:pt>
                <c:pt idx="15001">
                  <c:v>-34.884099999999997</c:v>
                </c:pt>
                <c:pt idx="15002">
                  <c:v>-35.0122</c:v>
                </c:pt>
                <c:pt idx="15003">
                  <c:v>-35.140300000000003</c:v>
                </c:pt>
                <c:pt idx="15004">
                  <c:v>-35.268300000000004</c:v>
                </c:pt>
                <c:pt idx="15005">
                  <c:v>-35.3964</c:v>
                </c:pt>
                <c:pt idx="15006">
                  <c:v>-35.524500000000003</c:v>
                </c:pt>
                <c:pt idx="15007">
                  <c:v>-35.652500000000003</c:v>
                </c:pt>
                <c:pt idx="15008">
                  <c:v>-35.780500000000004</c:v>
                </c:pt>
                <c:pt idx="15009">
                  <c:v>-35.9086</c:v>
                </c:pt>
                <c:pt idx="15010">
                  <c:v>-36.0366</c:v>
                </c:pt>
                <c:pt idx="15011">
                  <c:v>-36.1646</c:v>
                </c:pt>
                <c:pt idx="15012">
                  <c:v>-36.2926</c:v>
                </c:pt>
                <c:pt idx="15013">
                  <c:v>-36.420699999999997</c:v>
                </c:pt>
                <c:pt idx="15014">
                  <c:v>-36.5486</c:v>
                </c:pt>
                <c:pt idx="15015">
                  <c:v>-36.676600000000001</c:v>
                </c:pt>
                <c:pt idx="15016">
                  <c:v>-36.804600000000001</c:v>
                </c:pt>
                <c:pt idx="15017">
                  <c:v>-36.932600000000001</c:v>
                </c:pt>
                <c:pt idx="15018">
                  <c:v>-37.060499999999998</c:v>
                </c:pt>
                <c:pt idx="15019">
                  <c:v>-37.188499999999998</c:v>
                </c:pt>
                <c:pt idx="15020">
                  <c:v>-37.316499999999998</c:v>
                </c:pt>
                <c:pt idx="15021">
                  <c:v>-37.444499999999998</c:v>
                </c:pt>
                <c:pt idx="15022">
                  <c:v>-37.572400000000002</c:v>
                </c:pt>
                <c:pt idx="15023">
                  <c:v>-37.700400000000002</c:v>
                </c:pt>
                <c:pt idx="15024">
                  <c:v>-37.828200000000002</c:v>
                </c:pt>
                <c:pt idx="15025">
                  <c:v>-37.956200000000003</c:v>
                </c:pt>
                <c:pt idx="15026">
                  <c:v>-38.084099999999999</c:v>
                </c:pt>
                <c:pt idx="15027">
                  <c:v>-38.212000000000003</c:v>
                </c:pt>
                <c:pt idx="15028">
                  <c:v>-38.3399</c:v>
                </c:pt>
                <c:pt idx="15029">
                  <c:v>-38.467799999999997</c:v>
                </c:pt>
                <c:pt idx="15030">
                  <c:v>-38.595700000000001</c:v>
                </c:pt>
                <c:pt idx="15031">
                  <c:v>-38.723599999999998</c:v>
                </c:pt>
                <c:pt idx="15032">
                  <c:v>-38.851399999999998</c:v>
                </c:pt>
                <c:pt idx="15033">
                  <c:v>-38.979300000000002</c:v>
                </c:pt>
                <c:pt idx="15034">
                  <c:v>-39.107199999999999</c:v>
                </c:pt>
                <c:pt idx="15035">
                  <c:v>-39.234999999999999</c:v>
                </c:pt>
                <c:pt idx="15036">
                  <c:v>-39.362900000000003</c:v>
                </c:pt>
                <c:pt idx="15037">
                  <c:v>-39.490699999999997</c:v>
                </c:pt>
                <c:pt idx="15038">
                  <c:v>-39.618600000000001</c:v>
                </c:pt>
                <c:pt idx="15039">
                  <c:v>-39.746400000000001</c:v>
                </c:pt>
                <c:pt idx="15040">
                  <c:v>-39.874200000000002</c:v>
                </c:pt>
                <c:pt idx="15041">
                  <c:v>-40.002000000000002</c:v>
                </c:pt>
                <c:pt idx="15042">
                  <c:v>-40.129800000000003</c:v>
                </c:pt>
                <c:pt idx="15043">
                  <c:v>-40.257599999999996</c:v>
                </c:pt>
                <c:pt idx="15044">
                  <c:v>-40.385399999999997</c:v>
                </c:pt>
                <c:pt idx="15045">
                  <c:v>-40.513199999999998</c:v>
                </c:pt>
                <c:pt idx="15046">
                  <c:v>-40.640999999999998</c:v>
                </c:pt>
                <c:pt idx="15047">
                  <c:v>-40.768700000000003</c:v>
                </c:pt>
                <c:pt idx="15048">
                  <c:v>-40.896500000000003</c:v>
                </c:pt>
                <c:pt idx="15049">
                  <c:v>-41.0242</c:v>
                </c:pt>
                <c:pt idx="15050">
                  <c:v>-41.152000000000001</c:v>
                </c:pt>
                <c:pt idx="15051">
                  <c:v>-41.279699999999998</c:v>
                </c:pt>
                <c:pt idx="15052">
                  <c:v>-41.407499999999999</c:v>
                </c:pt>
                <c:pt idx="15053">
                  <c:v>-41.535200000000003</c:v>
                </c:pt>
                <c:pt idx="15054">
                  <c:v>-41.6629</c:v>
                </c:pt>
                <c:pt idx="15055">
                  <c:v>-41.790500000000002</c:v>
                </c:pt>
                <c:pt idx="15056">
                  <c:v>-41.918300000000002</c:v>
                </c:pt>
                <c:pt idx="15057">
                  <c:v>-42.045999999999999</c:v>
                </c:pt>
                <c:pt idx="15058">
                  <c:v>-42.173699999999997</c:v>
                </c:pt>
                <c:pt idx="15059">
                  <c:v>-42.301400000000001</c:v>
                </c:pt>
                <c:pt idx="15060">
                  <c:v>-42.429000000000002</c:v>
                </c:pt>
                <c:pt idx="15061">
                  <c:v>-42.556699999999999</c:v>
                </c:pt>
                <c:pt idx="15062">
                  <c:v>-42.6843</c:v>
                </c:pt>
                <c:pt idx="15063">
                  <c:v>-42.811999999999998</c:v>
                </c:pt>
                <c:pt idx="15064">
                  <c:v>-42.939599999999999</c:v>
                </c:pt>
                <c:pt idx="15065">
                  <c:v>-43.067300000000003</c:v>
                </c:pt>
                <c:pt idx="15066">
                  <c:v>-43.194899999999997</c:v>
                </c:pt>
                <c:pt idx="15067">
                  <c:v>-43.322600000000001</c:v>
                </c:pt>
                <c:pt idx="15068">
                  <c:v>-43.450099999999999</c:v>
                </c:pt>
                <c:pt idx="15069">
                  <c:v>-43.577800000000003</c:v>
                </c:pt>
                <c:pt idx="15070">
                  <c:v>-43.705399999999997</c:v>
                </c:pt>
                <c:pt idx="15071">
                  <c:v>-43.832900000000002</c:v>
                </c:pt>
                <c:pt idx="15072">
                  <c:v>-43.960500000000003</c:v>
                </c:pt>
                <c:pt idx="15073">
                  <c:v>-44.088099999999997</c:v>
                </c:pt>
                <c:pt idx="15074">
                  <c:v>-44.215699999999998</c:v>
                </c:pt>
                <c:pt idx="15075">
                  <c:v>-44.343299999999999</c:v>
                </c:pt>
                <c:pt idx="15076">
                  <c:v>-44.470799999999997</c:v>
                </c:pt>
                <c:pt idx="15077">
                  <c:v>-44.598399999999998</c:v>
                </c:pt>
                <c:pt idx="15078">
                  <c:v>-44.7258</c:v>
                </c:pt>
                <c:pt idx="15079">
                  <c:v>-44.853499999999997</c:v>
                </c:pt>
                <c:pt idx="15080">
                  <c:v>-44.981000000000002</c:v>
                </c:pt>
                <c:pt idx="15081">
                  <c:v>-45.108499999999999</c:v>
                </c:pt>
                <c:pt idx="15082">
                  <c:v>-45.235999999999997</c:v>
                </c:pt>
                <c:pt idx="15083">
                  <c:v>-45.363500000000002</c:v>
                </c:pt>
                <c:pt idx="15084">
                  <c:v>-45.491</c:v>
                </c:pt>
                <c:pt idx="15085">
                  <c:v>-45.618499999999997</c:v>
                </c:pt>
                <c:pt idx="15086">
                  <c:v>-45.746000000000002</c:v>
                </c:pt>
                <c:pt idx="15087">
                  <c:v>-45.873399999999997</c:v>
                </c:pt>
                <c:pt idx="15088">
                  <c:v>-46.000900000000001</c:v>
                </c:pt>
                <c:pt idx="15089">
                  <c:v>-46.128399999999999</c:v>
                </c:pt>
                <c:pt idx="15090">
                  <c:v>-46.255699999999997</c:v>
                </c:pt>
                <c:pt idx="15091">
                  <c:v>-46.383200000000002</c:v>
                </c:pt>
                <c:pt idx="15092">
                  <c:v>-46.5107</c:v>
                </c:pt>
                <c:pt idx="15093">
                  <c:v>-46.638100000000001</c:v>
                </c:pt>
                <c:pt idx="15094">
                  <c:v>-46.765500000000003</c:v>
                </c:pt>
                <c:pt idx="15095">
                  <c:v>-46.892899999999997</c:v>
                </c:pt>
                <c:pt idx="15096">
                  <c:v>-47.020400000000002</c:v>
                </c:pt>
                <c:pt idx="15097">
                  <c:v>-47.1477</c:v>
                </c:pt>
                <c:pt idx="15098">
                  <c:v>-47.275100000000002</c:v>
                </c:pt>
                <c:pt idx="15099">
                  <c:v>-47.402500000000003</c:v>
                </c:pt>
                <c:pt idx="15100">
                  <c:v>-47.529800000000002</c:v>
                </c:pt>
                <c:pt idx="15101">
                  <c:v>-47.657200000000003</c:v>
                </c:pt>
                <c:pt idx="15102">
                  <c:v>-47.784500000000001</c:v>
                </c:pt>
                <c:pt idx="15103">
                  <c:v>-47.911900000000003</c:v>
                </c:pt>
                <c:pt idx="15104">
                  <c:v>-48.039200000000001</c:v>
                </c:pt>
                <c:pt idx="15105">
                  <c:v>-48.166600000000003</c:v>
                </c:pt>
                <c:pt idx="15106">
                  <c:v>-48.293900000000001</c:v>
                </c:pt>
                <c:pt idx="15107">
                  <c:v>-48.421300000000002</c:v>
                </c:pt>
                <c:pt idx="15108">
                  <c:v>-48.5486</c:v>
                </c:pt>
                <c:pt idx="15109">
                  <c:v>-48.675800000000002</c:v>
                </c:pt>
                <c:pt idx="15110">
                  <c:v>-48.803199999999997</c:v>
                </c:pt>
                <c:pt idx="15111">
                  <c:v>-48.930399999999999</c:v>
                </c:pt>
                <c:pt idx="15112">
                  <c:v>-49.057699999999997</c:v>
                </c:pt>
                <c:pt idx="15113">
                  <c:v>-49.185000000000002</c:v>
                </c:pt>
                <c:pt idx="15114">
                  <c:v>-49.3123</c:v>
                </c:pt>
                <c:pt idx="15115">
                  <c:v>-49.439500000000002</c:v>
                </c:pt>
                <c:pt idx="15116">
                  <c:v>-49.566800000000001</c:v>
                </c:pt>
                <c:pt idx="15117">
                  <c:v>-49.694000000000003</c:v>
                </c:pt>
                <c:pt idx="15118">
                  <c:v>-49.821300000000001</c:v>
                </c:pt>
                <c:pt idx="15119">
                  <c:v>-49.948500000000003</c:v>
                </c:pt>
                <c:pt idx="15120">
                  <c:v>-50.075699999999998</c:v>
                </c:pt>
                <c:pt idx="15121">
                  <c:v>-50.2029</c:v>
                </c:pt>
                <c:pt idx="15122">
                  <c:v>-50.330100000000002</c:v>
                </c:pt>
                <c:pt idx="15123">
                  <c:v>-50.457299999999996</c:v>
                </c:pt>
                <c:pt idx="15124">
                  <c:v>-50.584499999999998</c:v>
                </c:pt>
                <c:pt idx="15125">
                  <c:v>-50.7117</c:v>
                </c:pt>
                <c:pt idx="15126">
                  <c:v>-50.838799999999999</c:v>
                </c:pt>
                <c:pt idx="15127">
                  <c:v>-50.965899999999998</c:v>
                </c:pt>
                <c:pt idx="15128">
                  <c:v>-51.0931</c:v>
                </c:pt>
                <c:pt idx="15129">
                  <c:v>-51.220300000000002</c:v>
                </c:pt>
                <c:pt idx="15130">
                  <c:v>-51.3474</c:v>
                </c:pt>
                <c:pt idx="15131">
                  <c:v>-51.474499999999999</c:v>
                </c:pt>
                <c:pt idx="15132">
                  <c:v>-51.601599999999998</c:v>
                </c:pt>
                <c:pt idx="15133">
                  <c:v>-51.7288</c:v>
                </c:pt>
                <c:pt idx="15134">
                  <c:v>-51.855899999999998</c:v>
                </c:pt>
                <c:pt idx="15135">
                  <c:v>-51.982999999999997</c:v>
                </c:pt>
                <c:pt idx="15136">
                  <c:v>-52.110100000000003</c:v>
                </c:pt>
                <c:pt idx="15137">
                  <c:v>-52.237200000000001</c:v>
                </c:pt>
                <c:pt idx="15138">
                  <c:v>-52.3643</c:v>
                </c:pt>
                <c:pt idx="15139">
                  <c:v>-52.491300000000003</c:v>
                </c:pt>
                <c:pt idx="15140">
                  <c:v>-52.618400000000001</c:v>
                </c:pt>
                <c:pt idx="15141">
                  <c:v>-52.7455</c:v>
                </c:pt>
                <c:pt idx="15142">
                  <c:v>-52.872500000000002</c:v>
                </c:pt>
                <c:pt idx="15143">
                  <c:v>-52.999499999999998</c:v>
                </c:pt>
                <c:pt idx="15144">
                  <c:v>-53.1265</c:v>
                </c:pt>
                <c:pt idx="15145">
                  <c:v>-53.253500000000003</c:v>
                </c:pt>
                <c:pt idx="15146">
                  <c:v>-53.380600000000001</c:v>
                </c:pt>
                <c:pt idx="15147">
                  <c:v>-53.507599999999996</c:v>
                </c:pt>
                <c:pt idx="15148">
                  <c:v>-53.634599999999999</c:v>
                </c:pt>
                <c:pt idx="15149">
                  <c:v>-53.761600000000001</c:v>
                </c:pt>
                <c:pt idx="15150">
                  <c:v>-53.888500000000001</c:v>
                </c:pt>
                <c:pt idx="15151">
                  <c:v>-54.0154</c:v>
                </c:pt>
                <c:pt idx="15152">
                  <c:v>-54.142400000000002</c:v>
                </c:pt>
                <c:pt idx="15153">
                  <c:v>-54.269300000000001</c:v>
                </c:pt>
                <c:pt idx="15154">
                  <c:v>-54.396299999999997</c:v>
                </c:pt>
                <c:pt idx="15155">
                  <c:v>-54.523299999999999</c:v>
                </c:pt>
                <c:pt idx="15156">
                  <c:v>-54.650199999999998</c:v>
                </c:pt>
                <c:pt idx="15157">
                  <c:v>-54.777099999999997</c:v>
                </c:pt>
                <c:pt idx="15158">
                  <c:v>-54.9041</c:v>
                </c:pt>
                <c:pt idx="15159">
                  <c:v>-55.030900000000003</c:v>
                </c:pt>
                <c:pt idx="15160">
                  <c:v>-55.157800000000002</c:v>
                </c:pt>
                <c:pt idx="15161">
                  <c:v>-55.284700000000001</c:v>
                </c:pt>
                <c:pt idx="15162">
                  <c:v>-55.4116</c:v>
                </c:pt>
                <c:pt idx="15163">
                  <c:v>-55.538499999999999</c:v>
                </c:pt>
                <c:pt idx="15164">
                  <c:v>-55.665300000000002</c:v>
                </c:pt>
                <c:pt idx="15165">
                  <c:v>-55.792200000000001</c:v>
                </c:pt>
                <c:pt idx="15166">
                  <c:v>-55.918999999999997</c:v>
                </c:pt>
                <c:pt idx="15167">
                  <c:v>-56.045900000000003</c:v>
                </c:pt>
                <c:pt idx="15168">
                  <c:v>-56.172699999999999</c:v>
                </c:pt>
                <c:pt idx="15169">
                  <c:v>-56.299599999999998</c:v>
                </c:pt>
                <c:pt idx="15170">
                  <c:v>-56.426299999999998</c:v>
                </c:pt>
                <c:pt idx="15171">
                  <c:v>-56.553199999999997</c:v>
                </c:pt>
                <c:pt idx="15172">
                  <c:v>-56.68</c:v>
                </c:pt>
                <c:pt idx="15173">
                  <c:v>-56.806699999999999</c:v>
                </c:pt>
                <c:pt idx="15174">
                  <c:v>-56.933500000000002</c:v>
                </c:pt>
                <c:pt idx="15175">
                  <c:v>-57.060200000000002</c:v>
                </c:pt>
                <c:pt idx="15176">
                  <c:v>-57.186999999999998</c:v>
                </c:pt>
                <c:pt idx="15177">
                  <c:v>-57.313699999999997</c:v>
                </c:pt>
                <c:pt idx="15178">
                  <c:v>-57.4405</c:v>
                </c:pt>
                <c:pt idx="15179">
                  <c:v>-57.567300000000003</c:v>
                </c:pt>
                <c:pt idx="15180">
                  <c:v>-57.694000000000003</c:v>
                </c:pt>
                <c:pt idx="15181">
                  <c:v>-57.820700000000002</c:v>
                </c:pt>
                <c:pt idx="15182">
                  <c:v>-57.947400000000002</c:v>
                </c:pt>
                <c:pt idx="15183">
                  <c:v>-58.074100000000001</c:v>
                </c:pt>
                <c:pt idx="15184">
                  <c:v>-58.200800000000001</c:v>
                </c:pt>
                <c:pt idx="15185">
                  <c:v>-58.327500000000001</c:v>
                </c:pt>
                <c:pt idx="15186">
                  <c:v>-58.4542</c:v>
                </c:pt>
                <c:pt idx="15187">
                  <c:v>-58.5809</c:v>
                </c:pt>
                <c:pt idx="15188">
                  <c:v>-58.707500000000003</c:v>
                </c:pt>
                <c:pt idx="15189">
                  <c:v>-58.834200000000003</c:v>
                </c:pt>
                <c:pt idx="15190">
                  <c:v>-58.960799999999999</c:v>
                </c:pt>
                <c:pt idx="15191">
                  <c:v>-59.087400000000002</c:v>
                </c:pt>
                <c:pt idx="15192">
                  <c:v>-59.214100000000002</c:v>
                </c:pt>
                <c:pt idx="15193">
                  <c:v>-59.340699999999998</c:v>
                </c:pt>
                <c:pt idx="15194">
                  <c:v>-59.467300000000002</c:v>
                </c:pt>
                <c:pt idx="15195">
                  <c:v>-59.593899999999998</c:v>
                </c:pt>
                <c:pt idx="15196">
                  <c:v>-59.720500000000001</c:v>
                </c:pt>
                <c:pt idx="15197">
                  <c:v>-59.847000000000001</c:v>
                </c:pt>
                <c:pt idx="15198">
                  <c:v>-59.973599999999998</c:v>
                </c:pt>
                <c:pt idx="15199">
                  <c:v>-60.100200000000001</c:v>
                </c:pt>
                <c:pt idx="15200">
                  <c:v>-60.226700000000001</c:v>
                </c:pt>
                <c:pt idx="15201">
                  <c:v>-60.353299999999997</c:v>
                </c:pt>
                <c:pt idx="15202">
                  <c:v>-60.479900000000001</c:v>
                </c:pt>
                <c:pt idx="15203">
                  <c:v>-60.606400000000001</c:v>
                </c:pt>
                <c:pt idx="15204">
                  <c:v>-60.732999999999997</c:v>
                </c:pt>
                <c:pt idx="15205">
                  <c:v>-60.859400000000001</c:v>
                </c:pt>
                <c:pt idx="15206">
                  <c:v>-60.985999999999997</c:v>
                </c:pt>
                <c:pt idx="15207">
                  <c:v>-61.112400000000001</c:v>
                </c:pt>
                <c:pt idx="15208">
                  <c:v>-61.238900000000001</c:v>
                </c:pt>
                <c:pt idx="15209">
                  <c:v>-61.365400000000001</c:v>
                </c:pt>
                <c:pt idx="15210">
                  <c:v>-61.491900000000001</c:v>
                </c:pt>
                <c:pt idx="15211">
                  <c:v>-61.618400000000001</c:v>
                </c:pt>
                <c:pt idx="15212">
                  <c:v>-61.744799999999998</c:v>
                </c:pt>
                <c:pt idx="15213">
                  <c:v>-61.871299999999998</c:v>
                </c:pt>
                <c:pt idx="15214">
                  <c:v>-61.997700000000002</c:v>
                </c:pt>
                <c:pt idx="15215">
                  <c:v>-62.124099999999999</c:v>
                </c:pt>
                <c:pt idx="15216">
                  <c:v>-62.250500000000002</c:v>
                </c:pt>
                <c:pt idx="15217">
                  <c:v>-62.377000000000002</c:v>
                </c:pt>
                <c:pt idx="15218">
                  <c:v>-62.503399999999999</c:v>
                </c:pt>
                <c:pt idx="15219">
                  <c:v>-62.629800000000003</c:v>
                </c:pt>
                <c:pt idx="15220">
                  <c:v>-62.756100000000004</c:v>
                </c:pt>
                <c:pt idx="15221">
                  <c:v>-62.882399999999997</c:v>
                </c:pt>
                <c:pt idx="15222">
                  <c:v>-63.008899999999997</c:v>
                </c:pt>
                <c:pt idx="15223">
                  <c:v>-63.135300000000001</c:v>
                </c:pt>
                <c:pt idx="15224">
                  <c:v>-63.261600000000001</c:v>
                </c:pt>
                <c:pt idx="15225">
                  <c:v>-63.387900000000002</c:v>
                </c:pt>
                <c:pt idx="15226">
                  <c:v>-63.514200000000002</c:v>
                </c:pt>
                <c:pt idx="15227">
                  <c:v>-63.640599999999999</c:v>
                </c:pt>
                <c:pt idx="15228">
                  <c:v>-63.766800000000003</c:v>
                </c:pt>
                <c:pt idx="15229">
                  <c:v>-63.8932</c:v>
                </c:pt>
                <c:pt idx="15230">
                  <c:v>-64.019499999999994</c:v>
                </c:pt>
                <c:pt idx="15231">
                  <c:v>-64.145799999999994</c:v>
                </c:pt>
                <c:pt idx="15232">
                  <c:v>-64.272099999999995</c:v>
                </c:pt>
                <c:pt idx="15233">
                  <c:v>-64.398300000000006</c:v>
                </c:pt>
                <c:pt idx="15234">
                  <c:v>-64.524600000000007</c:v>
                </c:pt>
                <c:pt idx="15235">
                  <c:v>-64.650800000000004</c:v>
                </c:pt>
                <c:pt idx="15236">
                  <c:v>-64.777100000000004</c:v>
                </c:pt>
                <c:pt idx="15237">
                  <c:v>-64.903300000000002</c:v>
                </c:pt>
                <c:pt idx="15238">
                  <c:v>-65.029499999999999</c:v>
                </c:pt>
                <c:pt idx="15239">
                  <c:v>-65.155799999999999</c:v>
                </c:pt>
                <c:pt idx="15240">
                  <c:v>-65.281999999999996</c:v>
                </c:pt>
                <c:pt idx="15241">
                  <c:v>-65.408199999999994</c:v>
                </c:pt>
                <c:pt idx="15242">
                  <c:v>-65.534400000000005</c:v>
                </c:pt>
                <c:pt idx="15243">
                  <c:v>-65.660499999999999</c:v>
                </c:pt>
                <c:pt idx="15244">
                  <c:v>-65.786699999999996</c:v>
                </c:pt>
                <c:pt idx="15245">
                  <c:v>-65.912899999999993</c:v>
                </c:pt>
                <c:pt idx="15246">
                  <c:v>-66.039000000000001</c:v>
                </c:pt>
                <c:pt idx="15247">
                  <c:v>-66.165199999999999</c:v>
                </c:pt>
                <c:pt idx="15248">
                  <c:v>-66.291300000000007</c:v>
                </c:pt>
                <c:pt idx="15249">
                  <c:v>-66.417400000000001</c:v>
                </c:pt>
                <c:pt idx="15250">
                  <c:v>-66.543499999999995</c:v>
                </c:pt>
                <c:pt idx="15251">
                  <c:v>-66.669600000000003</c:v>
                </c:pt>
                <c:pt idx="15252">
                  <c:v>-66.7958</c:v>
                </c:pt>
                <c:pt idx="15253">
                  <c:v>-66.921800000000005</c:v>
                </c:pt>
                <c:pt idx="15254">
                  <c:v>-67.047899999999998</c:v>
                </c:pt>
                <c:pt idx="15255">
                  <c:v>-67.174000000000007</c:v>
                </c:pt>
                <c:pt idx="15256">
                  <c:v>-67.3</c:v>
                </c:pt>
                <c:pt idx="15257">
                  <c:v>-67.426100000000005</c:v>
                </c:pt>
                <c:pt idx="15258">
                  <c:v>-67.552099999999996</c:v>
                </c:pt>
                <c:pt idx="15259">
                  <c:v>-67.678200000000004</c:v>
                </c:pt>
                <c:pt idx="15260">
                  <c:v>-67.804199999999994</c:v>
                </c:pt>
                <c:pt idx="15261">
                  <c:v>-67.930199999999999</c:v>
                </c:pt>
                <c:pt idx="15262">
                  <c:v>-68.056299999999993</c:v>
                </c:pt>
                <c:pt idx="15263">
                  <c:v>-68.182299999999998</c:v>
                </c:pt>
                <c:pt idx="15264">
                  <c:v>-68.308199999999999</c:v>
                </c:pt>
                <c:pt idx="15265">
                  <c:v>-68.434200000000004</c:v>
                </c:pt>
                <c:pt idx="15266">
                  <c:v>-68.560199999999995</c:v>
                </c:pt>
                <c:pt idx="15267">
                  <c:v>-68.686199999999999</c:v>
                </c:pt>
                <c:pt idx="15268">
                  <c:v>-68.812100000000001</c:v>
                </c:pt>
                <c:pt idx="15269">
                  <c:v>-68.938000000000002</c:v>
                </c:pt>
                <c:pt idx="15270">
                  <c:v>-69.063999999999993</c:v>
                </c:pt>
                <c:pt idx="15271">
                  <c:v>-69.189899999999994</c:v>
                </c:pt>
                <c:pt idx="15272">
                  <c:v>-69.315799999999996</c:v>
                </c:pt>
                <c:pt idx="15273">
                  <c:v>-69.441699999999997</c:v>
                </c:pt>
                <c:pt idx="15274">
                  <c:v>-69.567599999999999</c:v>
                </c:pt>
                <c:pt idx="15275">
                  <c:v>-69.6935</c:v>
                </c:pt>
                <c:pt idx="15276">
                  <c:v>-69.819400000000002</c:v>
                </c:pt>
                <c:pt idx="15277">
                  <c:v>-69.9452</c:v>
                </c:pt>
                <c:pt idx="15278">
                  <c:v>-70.071100000000001</c:v>
                </c:pt>
                <c:pt idx="15279">
                  <c:v>-70.196899999999999</c:v>
                </c:pt>
                <c:pt idx="15280">
                  <c:v>-70.322800000000001</c:v>
                </c:pt>
                <c:pt idx="15281">
                  <c:v>-70.448599999999999</c:v>
                </c:pt>
                <c:pt idx="15282">
                  <c:v>-70.5745</c:v>
                </c:pt>
                <c:pt idx="15283">
                  <c:v>-70.700299999999999</c:v>
                </c:pt>
                <c:pt idx="15284">
                  <c:v>-70.825999999999993</c:v>
                </c:pt>
                <c:pt idx="15285">
                  <c:v>-70.951899999999995</c:v>
                </c:pt>
                <c:pt idx="15286">
                  <c:v>-71.077600000000004</c:v>
                </c:pt>
                <c:pt idx="15287">
                  <c:v>-71.203400000000002</c:v>
                </c:pt>
                <c:pt idx="15288">
                  <c:v>-71.3292</c:v>
                </c:pt>
                <c:pt idx="15289">
                  <c:v>-71.454999999999998</c:v>
                </c:pt>
                <c:pt idx="15290">
                  <c:v>-71.580699999999993</c:v>
                </c:pt>
                <c:pt idx="15291">
                  <c:v>-71.706400000000002</c:v>
                </c:pt>
                <c:pt idx="15292">
                  <c:v>-71.8322</c:v>
                </c:pt>
                <c:pt idx="15293">
                  <c:v>-71.957899999999995</c:v>
                </c:pt>
                <c:pt idx="15294">
                  <c:v>-72.083600000000004</c:v>
                </c:pt>
                <c:pt idx="15295">
                  <c:v>-72.209299999999999</c:v>
                </c:pt>
                <c:pt idx="15296">
                  <c:v>-72.334999999999994</c:v>
                </c:pt>
                <c:pt idx="15297">
                  <c:v>-72.460599999999999</c:v>
                </c:pt>
                <c:pt idx="15298">
                  <c:v>-72.586299999999994</c:v>
                </c:pt>
                <c:pt idx="15299">
                  <c:v>-72.712000000000003</c:v>
                </c:pt>
                <c:pt idx="15300">
                  <c:v>-72.837599999999995</c:v>
                </c:pt>
                <c:pt idx="15301">
                  <c:v>-72.963300000000004</c:v>
                </c:pt>
                <c:pt idx="15302">
                  <c:v>-73.088899999999995</c:v>
                </c:pt>
                <c:pt idx="15303">
                  <c:v>-73.214500000000001</c:v>
                </c:pt>
                <c:pt idx="15304">
                  <c:v>-73.340100000000007</c:v>
                </c:pt>
                <c:pt idx="15305">
                  <c:v>-73.465800000000002</c:v>
                </c:pt>
                <c:pt idx="15306">
                  <c:v>-73.591399999999993</c:v>
                </c:pt>
                <c:pt idx="15307">
                  <c:v>-73.716999999999999</c:v>
                </c:pt>
                <c:pt idx="15308">
                  <c:v>-73.842500000000001</c:v>
                </c:pt>
                <c:pt idx="15309">
                  <c:v>-73.968100000000007</c:v>
                </c:pt>
                <c:pt idx="15310">
                  <c:v>-74.093599999999995</c:v>
                </c:pt>
                <c:pt idx="15311">
                  <c:v>-74.219200000000001</c:v>
                </c:pt>
                <c:pt idx="15312">
                  <c:v>-74.344700000000003</c:v>
                </c:pt>
                <c:pt idx="15313">
                  <c:v>-74.470299999999995</c:v>
                </c:pt>
                <c:pt idx="15314">
                  <c:v>-74.595799999999997</c:v>
                </c:pt>
                <c:pt idx="15315">
                  <c:v>-74.721299999999999</c:v>
                </c:pt>
                <c:pt idx="15316">
                  <c:v>-74.846800000000002</c:v>
                </c:pt>
                <c:pt idx="15317">
                  <c:v>-74.972300000000004</c:v>
                </c:pt>
                <c:pt idx="15318">
                  <c:v>-75.097700000000003</c:v>
                </c:pt>
                <c:pt idx="15319">
                  <c:v>-75.223200000000006</c:v>
                </c:pt>
                <c:pt idx="15320">
                  <c:v>-75.348699999999994</c:v>
                </c:pt>
                <c:pt idx="15321">
                  <c:v>-75.474100000000007</c:v>
                </c:pt>
                <c:pt idx="15322">
                  <c:v>-75.599599999999995</c:v>
                </c:pt>
                <c:pt idx="15323">
                  <c:v>-75.724999999999994</c:v>
                </c:pt>
                <c:pt idx="15324">
                  <c:v>-75.850499999999997</c:v>
                </c:pt>
                <c:pt idx="15325">
                  <c:v>-75.975800000000007</c:v>
                </c:pt>
                <c:pt idx="15326">
                  <c:v>-76.101200000000006</c:v>
                </c:pt>
                <c:pt idx="15327">
                  <c:v>-76.226600000000005</c:v>
                </c:pt>
                <c:pt idx="15328">
                  <c:v>-76.352099999999993</c:v>
                </c:pt>
                <c:pt idx="15329">
                  <c:v>-76.477400000000003</c:v>
                </c:pt>
                <c:pt idx="15330">
                  <c:v>-76.602800000000002</c:v>
                </c:pt>
                <c:pt idx="15331">
                  <c:v>-76.728099999999998</c:v>
                </c:pt>
                <c:pt idx="15332">
                  <c:v>-76.853499999999997</c:v>
                </c:pt>
                <c:pt idx="15333">
                  <c:v>-76.978800000000007</c:v>
                </c:pt>
                <c:pt idx="15334">
                  <c:v>-77.104100000000003</c:v>
                </c:pt>
                <c:pt idx="15335">
                  <c:v>-77.229500000000002</c:v>
                </c:pt>
                <c:pt idx="15336">
                  <c:v>-77.354699999999994</c:v>
                </c:pt>
                <c:pt idx="15337">
                  <c:v>-77.48</c:v>
                </c:pt>
                <c:pt idx="15338">
                  <c:v>-77.6053</c:v>
                </c:pt>
                <c:pt idx="15339">
                  <c:v>-77.730699999999999</c:v>
                </c:pt>
                <c:pt idx="15340">
                  <c:v>-77.855800000000002</c:v>
                </c:pt>
                <c:pt idx="15341">
                  <c:v>-77.981099999999998</c:v>
                </c:pt>
                <c:pt idx="15342">
                  <c:v>-78.106300000000005</c:v>
                </c:pt>
                <c:pt idx="15343">
                  <c:v>-78.2316</c:v>
                </c:pt>
                <c:pt idx="15344">
                  <c:v>-78.356800000000007</c:v>
                </c:pt>
                <c:pt idx="15345">
                  <c:v>-78.482100000000003</c:v>
                </c:pt>
                <c:pt idx="15346">
                  <c:v>-78.607200000000006</c:v>
                </c:pt>
                <c:pt idx="15347">
                  <c:v>-78.732399999999998</c:v>
                </c:pt>
                <c:pt idx="15348">
                  <c:v>-78.857600000000005</c:v>
                </c:pt>
                <c:pt idx="15349">
                  <c:v>-78.982799999999997</c:v>
                </c:pt>
                <c:pt idx="15350">
                  <c:v>-79.108000000000004</c:v>
                </c:pt>
                <c:pt idx="15351">
                  <c:v>-79.233199999999997</c:v>
                </c:pt>
                <c:pt idx="15352">
                  <c:v>-79.3583</c:v>
                </c:pt>
                <c:pt idx="15353">
                  <c:v>-79.483400000000003</c:v>
                </c:pt>
                <c:pt idx="15354">
                  <c:v>-79.608500000000006</c:v>
                </c:pt>
                <c:pt idx="15355">
                  <c:v>-79.733599999999996</c:v>
                </c:pt>
                <c:pt idx="15356">
                  <c:v>-79.858800000000002</c:v>
                </c:pt>
                <c:pt idx="15357">
                  <c:v>-79.983900000000006</c:v>
                </c:pt>
                <c:pt idx="15358">
                  <c:v>-80.108900000000006</c:v>
                </c:pt>
                <c:pt idx="15359">
                  <c:v>-80.234099999999998</c:v>
                </c:pt>
                <c:pt idx="15360">
                  <c:v>-80.359099999999998</c:v>
                </c:pt>
                <c:pt idx="15361">
                  <c:v>-80.484099999999998</c:v>
                </c:pt>
                <c:pt idx="15362">
                  <c:v>-80.609200000000001</c:v>
                </c:pt>
                <c:pt idx="15363">
                  <c:v>-80.734300000000005</c:v>
                </c:pt>
                <c:pt idx="15364">
                  <c:v>-80.859300000000005</c:v>
                </c:pt>
                <c:pt idx="15365">
                  <c:v>-80.984300000000005</c:v>
                </c:pt>
                <c:pt idx="15366">
                  <c:v>-81.109300000000005</c:v>
                </c:pt>
                <c:pt idx="15367">
                  <c:v>-81.234300000000005</c:v>
                </c:pt>
                <c:pt idx="15368">
                  <c:v>-81.359300000000005</c:v>
                </c:pt>
                <c:pt idx="15369">
                  <c:v>-81.484099999999998</c:v>
                </c:pt>
                <c:pt idx="15370">
                  <c:v>-81.609099999999998</c:v>
                </c:pt>
                <c:pt idx="15371">
                  <c:v>-81.734099999999998</c:v>
                </c:pt>
                <c:pt idx="15372">
                  <c:v>-81.859099999999998</c:v>
                </c:pt>
                <c:pt idx="15373">
                  <c:v>-81.984099999999998</c:v>
                </c:pt>
                <c:pt idx="15374">
                  <c:v>-82.108900000000006</c:v>
                </c:pt>
                <c:pt idx="15375">
                  <c:v>-82.233800000000002</c:v>
                </c:pt>
                <c:pt idx="15376">
                  <c:v>-82.358800000000002</c:v>
                </c:pt>
                <c:pt idx="15377">
                  <c:v>-82.483599999999996</c:v>
                </c:pt>
                <c:pt idx="15378">
                  <c:v>-82.608500000000006</c:v>
                </c:pt>
                <c:pt idx="15379">
                  <c:v>-82.733400000000003</c:v>
                </c:pt>
                <c:pt idx="15380">
                  <c:v>-82.8583</c:v>
                </c:pt>
                <c:pt idx="15381">
                  <c:v>-82.983199999999997</c:v>
                </c:pt>
                <c:pt idx="15382">
                  <c:v>-83.108000000000004</c:v>
                </c:pt>
                <c:pt idx="15383">
                  <c:v>-83.232799999999997</c:v>
                </c:pt>
                <c:pt idx="15384">
                  <c:v>-83.357699999999994</c:v>
                </c:pt>
                <c:pt idx="15385">
                  <c:v>-83.482399999999998</c:v>
                </c:pt>
                <c:pt idx="15386">
                  <c:v>-83.607299999999995</c:v>
                </c:pt>
                <c:pt idx="15387">
                  <c:v>-83.732100000000003</c:v>
                </c:pt>
                <c:pt idx="15388">
                  <c:v>-83.856800000000007</c:v>
                </c:pt>
                <c:pt idx="15389">
                  <c:v>-83.9816</c:v>
                </c:pt>
                <c:pt idx="15390">
                  <c:v>-84.106300000000005</c:v>
                </c:pt>
                <c:pt idx="15391">
                  <c:v>-84.231099999999998</c:v>
                </c:pt>
                <c:pt idx="15392">
                  <c:v>-84.355800000000002</c:v>
                </c:pt>
                <c:pt idx="15393">
                  <c:v>-84.480500000000006</c:v>
                </c:pt>
                <c:pt idx="15394">
                  <c:v>-84.605199999999996</c:v>
                </c:pt>
                <c:pt idx="15395">
                  <c:v>-84.73</c:v>
                </c:pt>
                <c:pt idx="15396">
                  <c:v>-84.854600000000005</c:v>
                </c:pt>
                <c:pt idx="15397">
                  <c:v>-84.979299999999995</c:v>
                </c:pt>
                <c:pt idx="15398">
                  <c:v>-85.103999999999999</c:v>
                </c:pt>
                <c:pt idx="15399">
                  <c:v>-85.228700000000003</c:v>
                </c:pt>
                <c:pt idx="15400">
                  <c:v>-85.353300000000004</c:v>
                </c:pt>
                <c:pt idx="15401">
                  <c:v>-85.477999999999994</c:v>
                </c:pt>
                <c:pt idx="15402">
                  <c:v>-85.602699999999999</c:v>
                </c:pt>
                <c:pt idx="15403">
                  <c:v>-85.7273</c:v>
                </c:pt>
                <c:pt idx="15404">
                  <c:v>-85.851900000000001</c:v>
                </c:pt>
                <c:pt idx="15405">
                  <c:v>-85.976399999999998</c:v>
                </c:pt>
                <c:pt idx="15406">
                  <c:v>-86.101100000000002</c:v>
                </c:pt>
                <c:pt idx="15407">
                  <c:v>-86.2256</c:v>
                </c:pt>
                <c:pt idx="15408">
                  <c:v>-86.350200000000001</c:v>
                </c:pt>
                <c:pt idx="15409">
                  <c:v>-86.474800000000002</c:v>
                </c:pt>
                <c:pt idx="15410">
                  <c:v>-86.599400000000003</c:v>
                </c:pt>
                <c:pt idx="15411">
                  <c:v>-86.7239</c:v>
                </c:pt>
                <c:pt idx="15412">
                  <c:v>-86.848399999999998</c:v>
                </c:pt>
                <c:pt idx="15413">
                  <c:v>-86.972899999999996</c:v>
                </c:pt>
                <c:pt idx="15414">
                  <c:v>-87.097399999999993</c:v>
                </c:pt>
                <c:pt idx="15415">
                  <c:v>-87.221900000000005</c:v>
                </c:pt>
                <c:pt idx="15416">
                  <c:v>-87.346400000000003</c:v>
                </c:pt>
                <c:pt idx="15417">
                  <c:v>-87.4709</c:v>
                </c:pt>
                <c:pt idx="15418">
                  <c:v>-87.595299999999995</c:v>
                </c:pt>
                <c:pt idx="15419">
                  <c:v>-87.719800000000006</c:v>
                </c:pt>
                <c:pt idx="15420">
                  <c:v>-87.844200000000001</c:v>
                </c:pt>
                <c:pt idx="15421">
                  <c:v>-87.968599999999995</c:v>
                </c:pt>
                <c:pt idx="15422">
                  <c:v>-88.093100000000007</c:v>
                </c:pt>
                <c:pt idx="15423">
                  <c:v>-88.217500000000001</c:v>
                </c:pt>
                <c:pt idx="15424">
                  <c:v>-88.341899999999995</c:v>
                </c:pt>
                <c:pt idx="15425">
                  <c:v>-88.466300000000004</c:v>
                </c:pt>
                <c:pt idx="15426">
                  <c:v>-88.590699999999998</c:v>
                </c:pt>
                <c:pt idx="15427">
                  <c:v>-88.715100000000007</c:v>
                </c:pt>
                <c:pt idx="15428">
                  <c:v>-88.839500000000001</c:v>
                </c:pt>
                <c:pt idx="15429">
                  <c:v>-88.963700000000003</c:v>
                </c:pt>
                <c:pt idx="15430">
                  <c:v>-89.088099999999997</c:v>
                </c:pt>
                <c:pt idx="15431">
                  <c:v>-89.212400000000002</c:v>
                </c:pt>
                <c:pt idx="15432">
                  <c:v>-89.336799999999997</c:v>
                </c:pt>
                <c:pt idx="15433">
                  <c:v>-89.461200000000005</c:v>
                </c:pt>
                <c:pt idx="15434">
                  <c:v>-89.585400000000007</c:v>
                </c:pt>
                <c:pt idx="15435">
                  <c:v>-89.709699999999998</c:v>
                </c:pt>
                <c:pt idx="15436">
                  <c:v>-89.8339</c:v>
                </c:pt>
                <c:pt idx="15437">
                  <c:v>-89.958200000000005</c:v>
                </c:pt>
                <c:pt idx="15438">
                  <c:v>-90.082400000000007</c:v>
                </c:pt>
                <c:pt idx="15439">
                  <c:v>-90.206699999999998</c:v>
                </c:pt>
                <c:pt idx="15440">
                  <c:v>-90.3309</c:v>
                </c:pt>
                <c:pt idx="15441">
                  <c:v>-90.455100000000002</c:v>
                </c:pt>
                <c:pt idx="15442">
                  <c:v>-90.579300000000003</c:v>
                </c:pt>
                <c:pt idx="15443">
                  <c:v>-90.703500000000005</c:v>
                </c:pt>
                <c:pt idx="15444">
                  <c:v>-90.827799999999996</c:v>
                </c:pt>
                <c:pt idx="15445">
                  <c:v>-90.951899999999995</c:v>
                </c:pt>
                <c:pt idx="15446">
                  <c:v>-91.075999999999993</c:v>
                </c:pt>
                <c:pt idx="15447">
                  <c:v>-91.200199999999995</c:v>
                </c:pt>
                <c:pt idx="15448">
                  <c:v>-91.324299999999994</c:v>
                </c:pt>
                <c:pt idx="15449">
                  <c:v>-91.448499999999996</c:v>
                </c:pt>
                <c:pt idx="15450">
                  <c:v>-91.572599999999994</c:v>
                </c:pt>
                <c:pt idx="15451">
                  <c:v>-91.696799999999996</c:v>
                </c:pt>
                <c:pt idx="15452">
                  <c:v>-91.820899999999995</c:v>
                </c:pt>
                <c:pt idx="15453">
                  <c:v>-91.944900000000004</c:v>
                </c:pt>
                <c:pt idx="15454">
                  <c:v>-92.069000000000003</c:v>
                </c:pt>
                <c:pt idx="15455">
                  <c:v>-92.193100000000001</c:v>
                </c:pt>
                <c:pt idx="15456">
                  <c:v>-92.317099999999996</c:v>
                </c:pt>
                <c:pt idx="15457">
                  <c:v>-92.441199999999995</c:v>
                </c:pt>
                <c:pt idx="15458">
                  <c:v>-92.565200000000004</c:v>
                </c:pt>
                <c:pt idx="15459">
                  <c:v>-92.6892</c:v>
                </c:pt>
                <c:pt idx="15460">
                  <c:v>-92.813199999999995</c:v>
                </c:pt>
                <c:pt idx="15461">
                  <c:v>-92.937299999999993</c:v>
                </c:pt>
                <c:pt idx="15462">
                  <c:v>-93.061300000000003</c:v>
                </c:pt>
                <c:pt idx="15463">
                  <c:v>-93.185199999999995</c:v>
                </c:pt>
                <c:pt idx="15464">
                  <c:v>-93.309200000000004</c:v>
                </c:pt>
                <c:pt idx="15465">
                  <c:v>-93.433199999999999</c:v>
                </c:pt>
                <c:pt idx="15466">
                  <c:v>-93.557100000000005</c:v>
                </c:pt>
                <c:pt idx="15467">
                  <c:v>-93.680999999999997</c:v>
                </c:pt>
                <c:pt idx="15468">
                  <c:v>-93.804900000000004</c:v>
                </c:pt>
                <c:pt idx="15469">
                  <c:v>-93.929000000000002</c:v>
                </c:pt>
                <c:pt idx="15470">
                  <c:v>-94.052899999999994</c:v>
                </c:pt>
                <c:pt idx="15471">
                  <c:v>-94.176699999999997</c:v>
                </c:pt>
                <c:pt idx="15472">
                  <c:v>-94.300600000000003</c:v>
                </c:pt>
                <c:pt idx="15473">
                  <c:v>-94.424400000000006</c:v>
                </c:pt>
                <c:pt idx="15474">
                  <c:v>-94.548299999999998</c:v>
                </c:pt>
                <c:pt idx="15475">
                  <c:v>-94.672200000000004</c:v>
                </c:pt>
                <c:pt idx="15476">
                  <c:v>-94.796000000000006</c:v>
                </c:pt>
                <c:pt idx="15477">
                  <c:v>-94.919899999999998</c:v>
                </c:pt>
                <c:pt idx="15478">
                  <c:v>-95.043599999999998</c:v>
                </c:pt>
                <c:pt idx="15479">
                  <c:v>-95.167500000000004</c:v>
                </c:pt>
                <c:pt idx="15480">
                  <c:v>-95.291300000000007</c:v>
                </c:pt>
                <c:pt idx="15481">
                  <c:v>-95.415000000000006</c:v>
                </c:pt>
                <c:pt idx="15482">
                  <c:v>-95.538799999999995</c:v>
                </c:pt>
                <c:pt idx="15483">
                  <c:v>-95.662499999999994</c:v>
                </c:pt>
                <c:pt idx="15484">
                  <c:v>-95.786299999999997</c:v>
                </c:pt>
                <c:pt idx="15485">
                  <c:v>-95.91</c:v>
                </c:pt>
                <c:pt idx="15486">
                  <c:v>-96.033699999999996</c:v>
                </c:pt>
                <c:pt idx="15487">
                  <c:v>-96.157499999999999</c:v>
                </c:pt>
                <c:pt idx="15488">
                  <c:v>-96.281099999999995</c:v>
                </c:pt>
                <c:pt idx="15489">
                  <c:v>-96.404799999999994</c:v>
                </c:pt>
                <c:pt idx="15490">
                  <c:v>-96.528599999999997</c:v>
                </c:pt>
                <c:pt idx="15491">
                  <c:v>-96.652199999999993</c:v>
                </c:pt>
                <c:pt idx="15492">
                  <c:v>-96.775899999999993</c:v>
                </c:pt>
                <c:pt idx="15493">
                  <c:v>-96.899500000000003</c:v>
                </c:pt>
                <c:pt idx="15494">
                  <c:v>-97.023099999999999</c:v>
                </c:pt>
                <c:pt idx="15495">
                  <c:v>-97.146799999999999</c:v>
                </c:pt>
                <c:pt idx="15496">
                  <c:v>-97.270399999999995</c:v>
                </c:pt>
                <c:pt idx="15497">
                  <c:v>-97.394000000000005</c:v>
                </c:pt>
                <c:pt idx="15498">
                  <c:v>-97.517600000000002</c:v>
                </c:pt>
                <c:pt idx="15499">
                  <c:v>-97.641099999999994</c:v>
                </c:pt>
                <c:pt idx="15500">
                  <c:v>-97.764700000000005</c:v>
                </c:pt>
                <c:pt idx="15501">
                  <c:v>-97.888199999999998</c:v>
                </c:pt>
                <c:pt idx="15502">
                  <c:v>-98.011799999999994</c:v>
                </c:pt>
                <c:pt idx="15503">
                  <c:v>-98.135400000000004</c:v>
                </c:pt>
                <c:pt idx="15504">
                  <c:v>-98.258899999999997</c:v>
                </c:pt>
                <c:pt idx="15505">
                  <c:v>-98.382400000000004</c:v>
                </c:pt>
                <c:pt idx="15506">
                  <c:v>-98.505899999999997</c:v>
                </c:pt>
                <c:pt idx="15507">
                  <c:v>-98.629300000000001</c:v>
                </c:pt>
                <c:pt idx="15508">
                  <c:v>-98.752799999999993</c:v>
                </c:pt>
                <c:pt idx="15509">
                  <c:v>-98.876300000000001</c:v>
                </c:pt>
                <c:pt idx="15510">
                  <c:v>-98.999700000000004</c:v>
                </c:pt>
                <c:pt idx="15511">
                  <c:v>-99.123199999999997</c:v>
                </c:pt>
                <c:pt idx="15512">
                  <c:v>-99.246600000000001</c:v>
                </c:pt>
                <c:pt idx="15513">
                  <c:v>-99.370099999999994</c:v>
                </c:pt>
                <c:pt idx="15514">
                  <c:v>-99.493399999999994</c:v>
                </c:pt>
                <c:pt idx="15515">
                  <c:v>-99.616799999999998</c:v>
                </c:pt>
                <c:pt idx="15516">
                  <c:v>-99.740200000000002</c:v>
                </c:pt>
                <c:pt idx="15517">
                  <c:v>-99.863600000000005</c:v>
                </c:pt>
                <c:pt idx="15518">
                  <c:v>-99.986999999999995</c:v>
                </c:pt>
                <c:pt idx="15519">
                  <c:v>-100.11</c:v>
                </c:pt>
                <c:pt idx="15520">
                  <c:v>-100.23399999999999</c:v>
                </c:pt>
                <c:pt idx="15521">
                  <c:v>-100.357</c:v>
                </c:pt>
                <c:pt idx="15522">
                  <c:v>-100.48</c:v>
                </c:pt>
                <c:pt idx="15523">
                  <c:v>-100.604</c:v>
                </c:pt>
                <c:pt idx="15524">
                  <c:v>-100.727</c:v>
                </c:pt>
                <c:pt idx="15525">
                  <c:v>-100.85</c:v>
                </c:pt>
                <c:pt idx="15526">
                  <c:v>-100.974</c:v>
                </c:pt>
                <c:pt idx="15527">
                  <c:v>-101.09699999999999</c:v>
                </c:pt>
                <c:pt idx="15528">
                  <c:v>-101.22</c:v>
                </c:pt>
                <c:pt idx="15529">
                  <c:v>-101.343</c:v>
                </c:pt>
                <c:pt idx="15530">
                  <c:v>-101.46599999999999</c:v>
                </c:pt>
                <c:pt idx="15531">
                  <c:v>-101.59</c:v>
                </c:pt>
                <c:pt idx="15532">
                  <c:v>-101.71299999999999</c:v>
                </c:pt>
                <c:pt idx="15533">
                  <c:v>-101.836</c:v>
                </c:pt>
                <c:pt idx="15534">
                  <c:v>-101.959</c:v>
                </c:pt>
                <c:pt idx="15535">
                  <c:v>-102.08199999999999</c:v>
                </c:pt>
                <c:pt idx="15536">
                  <c:v>-102.206</c:v>
                </c:pt>
                <c:pt idx="15537">
                  <c:v>-102.32899999999999</c:v>
                </c:pt>
                <c:pt idx="15538">
                  <c:v>-102.452</c:v>
                </c:pt>
                <c:pt idx="15539">
                  <c:v>-102.575</c:v>
                </c:pt>
                <c:pt idx="15540">
                  <c:v>-102.69799999999999</c:v>
                </c:pt>
                <c:pt idx="15541">
                  <c:v>-102.821</c:v>
                </c:pt>
                <c:pt idx="15542">
                  <c:v>-102.944</c:v>
                </c:pt>
                <c:pt idx="15543">
                  <c:v>-103.06699999999999</c:v>
                </c:pt>
                <c:pt idx="15544">
                  <c:v>-103.19</c:v>
                </c:pt>
                <c:pt idx="15545">
                  <c:v>-103.313</c:v>
                </c:pt>
                <c:pt idx="15546">
                  <c:v>-103.43600000000001</c:v>
                </c:pt>
                <c:pt idx="15547">
                  <c:v>-103.559</c:v>
                </c:pt>
                <c:pt idx="15548">
                  <c:v>-103.682</c:v>
                </c:pt>
                <c:pt idx="15549">
                  <c:v>-103.80500000000001</c:v>
                </c:pt>
                <c:pt idx="15550">
                  <c:v>-103.928</c:v>
                </c:pt>
                <c:pt idx="15551">
                  <c:v>-104.051</c:v>
                </c:pt>
                <c:pt idx="15552">
                  <c:v>-104.17400000000001</c:v>
                </c:pt>
                <c:pt idx="15553">
                  <c:v>-104.297</c:v>
                </c:pt>
                <c:pt idx="15554">
                  <c:v>-104.42</c:v>
                </c:pt>
                <c:pt idx="15555">
                  <c:v>-104.54300000000001</c:v>
                </c:pt>
                <c:pt idx="15556">
                  <c:v>-104.666</c:v>
                </c:pt>
                <c:pt idx="15557">
                  <c:v>-104.789</c:v>
                </c:pt>
                <c:pt idx="15558">
                  <c:v>-104.91200000000001</c:v>
                </c:pt>
                <c:pt idx="15559">
                  <c:v>-105.035</c:v>
                </c:pt>
                <c:pt idx="15560">
                  <c:v>-105.158</c:v>
                </c:pt>
                <c:pt idx="15561">
                  <c:v>-105.28100000000001</c:v>
                </c:pt>
                <c:pt idx="15562">
                  <c:v>-105.40300000000001</c:v>
                </c:pt>
                <c:pt idx="15563">
                  <c:v>-105.526</c:v>
                </c:pt>
                <c:pt idx="15564">
                  <c:v>-105.649</c:v>
                </c:pt>
                <c:pt idx="15565">
                  <c:v>-105.77200000000001</c:v>
                </c:pt>
                <c:pt idx="15566">
                  <c:v>-105.895</c:v>
                </c:pt>
                <c:pt idx="15567">
                  <c:v>-106.017</c:v>
                </c:pt>
                <c:pt idx="15568">
                  <c:v>-106.14</c:v>
                </c:pt>
                <c:pt idx="15569">
                  <c:v>-106.26300000000001</c:v>
                </c:pt>
                <c:pt idx="15570">
                  <c:v>-106.386</c:v>
                </c:pt>
                <c:pt idx="15571">
                  <c:v>-106.508</c:v>
                </c:pt>
                <c:pt idx="15572">
                  <c:v>-106.631</c:v>
                </c:pt>
                <c:pt idx="15573">
                  <c:v>-106.754</c:v>
                </c:pt>
                <c:pt idx="15574">
                  <c:v>-106.877</c:v>
                </c:pt>
                <c:pt idx="15575">
                  <c:v>-106.999</c:v>
                </c:pt>
                <c:pt idx="15576">
                  <c:v>-107.122</c:v>
                </c:pt>
                <c:pt idx="15577">
                  <c:v>-107.245</c:v>
                </c:pt>
                <c:pt idx="15578">
                  <c:v>-107.367</c:v>
                </c:pt>
                <c:pt idx="15579">
                  <c:v>-107.49</c:v>
                </c:pt>
                <c:pt idx="15580">
                  <c:v>-107.613</c:v>
                </c:pt>
                <c:pt idx="15581">
                  <c:v>-107.735</c:v>
                </c:pt>
                <c:pt idx="15582">
                  <c:v>-107.858</c:v>
                </c:pt>
                <c:pt idx="15583">
                  <c:v>-107.98</c:v>
                </c:pt>
                <c:pt idx="15584">
                  <c:v>-108.10299999999999</c:v>
                </c:pt>
                <c:pt idx="15585">
                  <c:v>-108.226</c:v>
                </c:pt>
                <c:pt idx="15586">
                  <c:v>-108.348</c:v>
                </c:pt>
                <c:pt idx="15587">
                  <c:v>-108.471</c:v>
                </c:pt>
                <c:pt idx="15588">
                  <c:v>-108.593</c:v>
                </c:pt>
                <c:pt idx="15589">
                  <c:v>-108.71599999999999</c:v>
                </c:pt>
                <c:pt idx="15590">
                  <c:v>-108.83799999999999</c:v>
                </c:pt>
                <c:pt idx="15591">
                  <c:v>-108.961</c:v>
                </c:pt>
                <c:pt idx="15592">
                  <c:v>-109.083</c:v>
                </c:pt>
                <c:pt idx="15593">
                  <c:v>-109.206</c:v>
                </c:pt>
                <c:pt idx="15594">
                  <c:v>-109.328</c:v>
                </c:pt>
                <c:pt idx="15595">
                  <c:v>-109.45099999999999</c:v>
                </c:pt>
                <c:pt idx="15596">
                  <c:v>-109.57299999999999</c:v>
                </c:pt>
                <c:pt idx="15597">
                  <c:v>-109.69499999999999</c:v>
                </c:pt>
                <c:pt idx="15598">
                  <c:v>-109.818</c:v>
                </c:pt>
                <c:pt idx="15599">
                  <c:v>-109.94</c:v>
                </c:pt>
                <c:pt idx="15600">
                  <c:v>-110.063</c:v>
                </c:pt>
                <c:pt idx="15601">
                  <c:v>-110.185</c:v>
                </c:pt>
                <c:pt idx="15602">
                  <c:v>-110.307</c:v>
                </c:pt>
                <c:pt idx="15603">
                  <c:v>-110.43</c:v>
                </c:pt>
                <c:pt idx="15604">
                  <c:v>-110.55200000000001</c:v>
                </c:pt>
                <c:pt idx="15605">
                  <c:v>-110.67400000000001</c:v>
                </c:pt>
                <c:pt idx="15606">
                  <c:v>-110.797</c:v>
                </c:pt>
                <c:pt idx="15607">
                  <c:v>-110.919</c:v>
                </c:pt>
                <c:pt idx="15608">
                  <c:v>-111.041</c:v>
                </c:pt>
                <c:pt idx="15609">
                  <c:v>-111.164</c:v>
                </c:pt>
                <c:pt idx="15610">
                  <c:v>-111.286</c:v>
                </c:pt>
                <c:pt idx="15611">
                  <c:v>-111.408</c:v>
                </c:pt>
                <c:pt idx="15612">
                  <c:v>-111.53</c:v>
                </c:pt>
                <c:pt idx="15613">
                  <c:v>-111.65300000000001</c:v>
                </c:pt>
                <c:pt idx="15614">
                  <c:v>-111.77500000000001</c:v>
                </c:pt>
                <c:pt idx="15615">
                  <c:v>-111.89700000000001</c:v>
                </c:pt>
                <c:pt idx="15616">
                  <c:v>-112.01900000000001</c:v>
                </c:pt>
                <c:pt idx="15617">
                  <c:v>-112.14100000000001</c:v>
                </c:pt>
                <c:pt idx="15618">
                  <c:v>-112.26300000000001</c:v>
                </c:pt>
                <c:pt idx="15619">
                  <c:v>-112.386</c:v>
                </c:pt>
                <c:pt idx="15620">
                  <c:v>-112.508</c:v>
                </c:pt>
                <c:pt idx="15621">
                  <c:v>-112.63</c:v>
                </c:pt>
                <c:pt idx="15622">
                  <c:v>-112.752</c:v>
                </c:pt>
                <c:pt idx="15623">
                  <c:v>-112.874</c:v>
                </c:pt>
                <c:pt idx="15624">
                  <c:v>-112.996</c:v>
                </c:pt>
                <c:pt idx="15625">
                  <c:v>-113.11799999999999</c:v>
                </c:pt>
                <c:pt idx="15626">
                  <c:v>-113.24</c:v>
                </c:pt>
                <c:pt idx="15627">
                  <c:v>-113.36199999999999</c:v>
                </c:pt>
                <c:pt idx="15628">
                  <c:v>-113.48399999999999</c:v>
                </c:pt>
                <c:pt idx="15629">
                  <c:v>-113.60599999999999</c:v>
                </c:pt>
                <c:pt idx="15630">
                  <c:v>-113.729</c:v>
                </c:pt>
                <c:pt idx="15631">
                  <c:v>-113.85</c:v>
                </c:pt>
                <c:pt idx="15632">
                  <c:v>-113.973</c:v>
                </c:pt>
                <c:pt idx="15633">
                  <c:v>-114.09399999999999</c:v>
                </c:pt>
                <c:pt idx="15634">
                  <c:v>-114.21599999999999</c:v>
                </c:pt>
                <c:pt idx="15635">
                  <c:v>-114.33799999999999</c:v>
                </c:pt>
                <c:pt idx="15636">
                  <c:v>-114.46</c:v>
                </c:pt>
                <c:pt idx="15637">
                  <c:v>-114.58199999999999</c:v>
                </c:pt>
                <c:pt idx="15638">
                  <c:v>-114.70399999999999</c:v>
                </c:pt>
                <c:pt idx="15639">
                  <c:v>-114.82599999999999</c:v>
                </c:pt>
                <c:pt idx="15640">
                  <c:v>-114.94799999999999</c:v>
                </c:pt>
                <c:pt idx="15641">
                  <c:v>-115.07</c:v>
                </c:pt>
                <c:pt idx="15642">
                  <c:v>-115.19199999999999</c:v>
                </c:pt>
                <c:pt idx="15643">
                  <c:v>-115.31399999999999</c:v>
                </c:pt>
                <c:pt idx="15644">
                  <c:v>-115.435</c:v>
                </c:pt>
                <c:pt idx="15645">
                  <c:v>-115.557</c:v>
                </c:pt>
                <c:pt idx="15646">
                  <c:v>-115.679</c:v>
                </c:pt>
                <c:pt idx="15647">
                  <c:v>-115.801</c:v>
                </c:pt>
                <c:pt idx="15648">
                  <c:v>-115.923</c:v>
                </c:pt>
                <c:pt idx="15649">
                  <c:v>-116.044</c:v>
                </c:pt>
                <c:pt idx="15650">
                  <c:v>-116.166</c:v>
                </c:pt>
                <c:pt idx="15651">
                  <c:v>-116.288</c:v>
                </c:pt>
                <c:pt idx="15652">
                  <c:v>-116.41</c:v>
                </c:pt>
                <c:pt idx="15653">
                  <c:v>-116.53100000000001</c:v>
                </c:pt>
                <c:pt idx="15654">
                  <c:v>-116.65300000000001</c:v>
                </c:pt>
                <c:pt idx="15655">
                  <c:v>-116.77500000000001</c:v>
                </c:pt>
                <c:pt idx="15656">
                  <c:v>-116.896</c:v>
                </c:pt>
                <c:pt idx="15657">
                  <c:v>-117.018</c:v>
                </c:pt>
                <c:pt idx="15658">
                  <c:v>-117.14</c:v>
                </c:pt>
                <c:pt idx="15659">
                  <c:v>-117.261</c:v>
                </c:pt>
                <c:pt idx="15660">
                  <c:v>-117.383</c:v>
                </c:pt>
                <c:pt idx="15661">
                  <c:v>-117.505</c:v>
                </c:pt>
                <c:pt idx="15662">
                  <c:v>-117.626</c:v>
                </c:pt>
                <c:pt idx="15663">
                  <c:v>-117.748</c:v>
                </c:pt>
                <c:pt idx="15664">
                  <c:v>-117.87</c:v>
                </c:pt>
                <c:pt idx="15665">
                  <c:v>-117.991</c:v>
                </c:pt>
                <c:pt idx="15666">
                  <c:v>-118.113</c:v>
                </c:pt>
                <c:pt idx="15667">
                  <c:v>-118.23399999999999</c:v>
                </c:pt>
                <c:pt idx="15668">
                  <c:v>-118.35599999999999</c:v>
                </c:pt>
                <c:pt idx="15669">
                  <c:v>-118.477</c:v>
                </c:pt>
                <c:pt idx="15670">
                  <c:v>-118.599</c:v>
                </c:pt>
                <c:pt idx="15671">
                  <c:v>-118.72</c:v>
                </c:pt>
                <c:pt idx="15672">
                  <c:v>-118.842</c:v>
                </c:pt>
                <c:pt idx="15673">
                  <c:v>-118.96299999999999</c:v>
                </c:pt>
                <c:pt idx="15674">
                  <c:v>-119.08499999999999</c:v>
                </c:pt>
                <c:pt idx="15675">
                  <c:v>-119.206</c:v>
                </c:pt>
                <c:pt idx="15676">
                  <c:v>-119.328</c:v>
                </c:pt>
                <c:pt idx="15677">
                  <c:v>-119.449</c:v>
                </c:pt>
                <c:pt idx="15678">
                  <c:v>-119.57</c:v>
                </c:pt>
                <c:pt idx="15679">
                  <c:v>-119.69199999999999</c:v>
                </c:pt>
                <c:pt idx="15680">
                  <c:v>-119.813</c:v>
                </c:pt>
                <c:pt idx="15681">
                  <c:v>-119.934</c:v>
                </c:pt>
                <c:pt idx="15682">
                  <c:v>-120.056</c:v>
                </c:pt>
                <c:pt idx="15683">
                  <c:v>-120.17700000000001</c:v>
                </c:pt>
                <c:pt idx="15684">
                  <c:v>-120.298</c:v>
                </c:pt>
                <c:pt idx="15685">
                  <c:v>-120.42</c:v>
                </c:pt>
                <c:pt idx="15686">
                  <c:v>-120.541</c:v>
                </c:pt>
                <c:pt idx="15687">
                  <c:v>-120.66200000000001</c:v>
                </c:pt>
                <c:pt idx="15688">
                  <c:v>-120.78400000000001</c:v>
                </c:pt>
                <c:pt idx="15689">
                  <c:v>-120.905</c:v>
                </c:pt>
                <c:pt idx="15690">
                  <c:v>-121.026</c:v>
                </c:pt>
                <c:pt idx="15691">
                  <c:v>-121.14700000000001</c:v>
                </c:pt>
                <c:pt idx="15692">
                  <c:v>-121.26900000000001</c:v>
                </c:pt>
                <c:pt idx="15693">
                  <c:v>-121.39</c:v>
                </c:pt>
                <c:pt idx="15694">
                  <c:v>-121.511</c:v>
                </c:pt>
                <c:pt idx="15695">
                  <c:v>-121.63200000000001</c:v>
                </c:pt>
                <c:pt idx="15696">
                  <c:v>-121.753</c:v>
                </c:pt>
                <c:pt idx="15697">
                  <c:v>-121.875</c:v>
                </c:pt>
                <c:pt idx="15698">
                  <c:v>-121.996</c:v>
                </c:pt>
                <c:pt idx="15699">
                  <c:v>-122.117</c:v>
                </c:pt>
                <c:pt idx="15700">
                  <c:v>-122.238</c:v>
                </c:pt>
                <c:pt idx="15701">
                  <c:v>-122.35899999999999</c:v>
                </c:pt>
                <c:pt idx="15702">
                  <c:v>-122.48</c:v>
                </c:pt>
                <c:pt idx="15703">
                  <c:v>-122.601</c:v>
                </c:pt>
                <c:pt idx="15704">
                  <c:v>-122.72199999999999</c:v>
                </c:pt>
                <c:pt idx="15705">
                  <c:v>-122.843</c:v>
                </c:pt>
                <c:pt idx="15706">
                  <c:v>-122.964</c:v>
                </c:pt>
                <c:pt idx="15707">
                  <c:v>-123.08499999999999</c:v>
                </c:pt>
                <c:pt idx="15708">
                  <c:v>-123.206</c:v>
                </c:pt>
                <c:pt idx="15709">
                  <c:v>-123.327</c:v>
                </c:pt>
                <c:pt idx="15710">
                  <c:v>-123.44799999999999</c:v>
                </c:pt>
                <c:pt idx="15711">
                  <c:v>-123.569</c:v>
                </c:pt>
                <c:pt idx="15712">
                  <c:v>-123.69</c:v>
                </c:pt>
                <c:pt idx="15713">
                  <c:v>-123.81100000000001</c:v>
                </c:pt>
                <c:pt idx="15714">
                  <c:v>-123.932</c:v>
                </c:pt>
                <c:pt idx="15715">
                  <c:v>-124.053</c:v>
                </c:pt>
                <c:pt idx="15716">
                  <c:v>-124.17400000000001</c:v>
                </c:pt>
                <c:pt idx="15717">
                  <c:v>-124.295</c:v>
                </c:pt>
                <c:pt idx="15718">
                  <c:v>-124.416</c:v>
                </c:pt>
                <c:pt idx="15719">
                  <c:v>-124.53700000000001</c:v>
                </c:pt>
                <c:pt idx="15720">
                  <c:v>-124.657</c:v>
                </c:pt>
                <c:pt idx="15721">
                  <c:v>-124.77800000000001</c:v>
                </c:pt>
                <c:pt idx="15722">
                  <c:v>-124.899</c:v>
                </c:pt>
                <c:pt idx="15723">
                  <c:v>-125.02</c:v>
                </c:pt>
                <c:pt idx="15724">
                  <c:v>-125.14100000000001</c:v>
                </c:pt>
                <c:pt idx="15725">
                  <c:v>-125.261</c:v>
                </c:pt>
                <c:pt idx="15726">
                  <c:v>-125.38200000000001</c:v>
                </c:pt>
                <c:pt idx="15727">
                  <c:v>-125.503</c:v>
                </c:pt>
                <c:pt idx="15728">
                  <c:v>-125.624</c:v>
                </c:pt>
                <c:pt idx="15729">
                  <c:v>-125.745</c:v>
                </c:pt>
                <c:pt idx="15730">
                  <c:v>-125.86499999999999</c:v>
                </c:pt>
                <c:pt idx="15731">
                  <c:v>-125.986</c:v>
                </c:pt>
                <c:pt idx="15732">
                  <c:v>-126.107</c:v>
                </c:pt>
                <c:pt idx="15733">
                  <c:v>-126.227</c:v>
                </c:pt>
                <c:pt idx="15734">
                  <c:v>-126.348</c:v>
                </c:pt>
                <c:pt idx="15735">
                  <c:v>-126.46899999999999</c:v>
                </c:pt>
                <c:pt idx="15736">
                  <c:v>-126.589</c:v>
                </c:pt>
                <c:pt idx="15737">
                  <c:v>-126.71</c:v>
                </c:pt>
                <c:pt idx="15738">
                  <c:v>-126.831</c:v>
                </c:pt>
                <c:pt idx="15739">
                  <c:v>-126.95099999999999</c:v>
                </c:pt>
                <c:pt idx="15740">
                  <c:v>-127.072</c:v>
                </c:pt>
                <c:pt idx="15741">
                  <c:v>-127.19199999999999</c:v>
                </c:pt>
                <c:pt idx="15742">
                  <c:v>-127.313</c:v>
                </c:pt>
                <c:pt idx="15743">
                  <c:v>-127.43300000000001</c:v>
                </c:pt>
                <c:pt idx="15744">
                  <c:v>-127.554</c:v>
                </c:pt>
                <c:pt idx="15745">
                  <c:v>-127.67400000000001</c:v>
                </c:pt>
                <c:pt idx="15746">
                  <c:v>-127.795</c:v>
                </c:pt>
                <c:pt idx="15747">
                  <c:v>-127.91500000000001</c:v>
                </c:pt>
                <c:pt idx="15748">
                  <c:v>-128.036</c:v>
                </c:pt>
                <c:pt idx="15749">
                  <c:v>-128.15600000000001</c:v>
                </c:pt>
                <c:pt idx="15750">
                  <c:v>-128.27699999999999</c:v>
                </c:pt>
                <c:pt idx="15751">
                  <c:v>-128.39699999999999</c:v>
                </c:pt>
                <c:pt idx="15752">
                  <c:v>-128.518</c:v>
                </c:pt>
                <c:pt idx="15753">
                  <c:v>-128.63800000000001</c:v>
                </c:pt>
                <c:pt idx="15754">
                  <c:v>-128.75800000000001</c:v>
                </c:pt>
                <c:pt idx="15755">
                  <c:v>-128.87899999999999</c:v>
                </c:pt>
                <c:pt idx="15756">
                  <c:v>-128.999</c:v>
                </c:pt>
                <c:pt idx="15757">
                  <c:v>-129.12</c:v>
                </c:pt>
                <c:pt idx="15758">
                  <c:v>-129.24</c:v>
                </c:pt>
                <c:pt idx="15759">
                  <c:v>-129.36000000000001</c:v>
                </c:pt>
                <c:pt idx="15760">
                  <c:v>-129.47999999999999</c:v>
                </c:pt>
                <c:pt idx="15761">
                  <c:v>-129.601</c:v>
                </c:pt>
                <c:pt idx="15762">
                  <c:v>-129.721</c:v>
                </c:pt>
                <c:pt idx="15763">
                  <c:v>-129.84100000000001</c:v>
                </c:pt>
                <c:pt idx="15764">
                  <c:v>-129.96199999999999</c:v>
                </c:pt>
                <c:pt idx="15765">
                  <c:v>-130.08199999999999</c:v>
                </c:pt>
                <c:pt idx="15766">
                  <c:v>-130.202</c:v>
                </c:pt>
                <c:pt idx="15767">
                  <c:v>-130.322</c:v>
                </c:pt>
                <c:pt idx="15768">
                  <c:v>-130.44200000000001</c:v>
                </c:pt>
                <c:pt idx="15769">
                  <c:v>-130.56299999999999</c:v>
                </c:pt>
                <c:pt idx="15770">
                  <c:v>-130.68299999999999</c:v>
                </c:pt>
                <c:pt idx="15771">
                  <c:v>-130.803</c:v>
                </c:pt>
                <c:pt idx="15772">
                  <c:v>-130.923</c:v>
                </c:pt>
                <c:pt idx="15773">
                  <c:v>-131.04300000000001</c:v>
                </c:pt>
                <c:pt idx="15774">
                  <c:v>-131.16300000000001</c:v>
                </c:pt>
                <c:pt idx="15775">
                  <c:v>-131.28299999999999</c:v>
                </c:pt>
                <c:pt idx="15776">
                  <c:v>-131.404</c:v>
                </c:pt>
                <c:pt idx="15777">
                  <c:v>-131.524</c:v>
                </c:pt>
                <c:pt idx="15778">
                  <c:v>-131.64400000000001</c:v>
                </c:pt>
                <c:pt idx="15779">
                  <c:v>-131.76400000000001</c:v>
                </c:pt>
                <c:pt idx="15780">
                  <c:v>-131.88399999999999</c:v>
                </c:pt>
                <c:pt idx="15781">
                  <c:v>-132.00399999999999</c:v>
                </c:pt>
                <c:pt idx="15782">
                  <c:v>-132.124</c:v>
                </c:pt>
                <c:pt idx="15783">
                  <c:v>-132.244</c:v>
                </c:pt>
                <c:pt idx="15784">
                  <c:v>-132.364</c:v>
                </c:pt>
                <c:pt idx="15785">
                  <c:v>-132.48400000000001</c:v>
                </c:pt>
                <c:pt idx="15786">
                  <c:v>-132.60400000000001</c:v>
                </c:pt>
                <c:pt idx="15787">
                  <c:v>-132.72399999999999</c:v>
                </c:pt>
                <c:pt idx="15788">
                  <c:v>-132.84399999999999</c:v>
                </c:pt>
                <c:pt idx="15789">
                  <c:v>-132.964</c:v>
                </c:pt>
                <c:pt idx="15790">
                  <c:v>-133.083</c:v>
                </c:pt>
                <c:pt idx="15791">
                  <c:v>-133.203</c:v>
                </c:pt>
                <c:pt idx="15792">
                  <c:v>-133.32300000000001</c:v>
                </c:pt>
                <c:pt idx="15793">
                  <c:v>-133.44300000000001</c:v>
                </c:pt>
                <c:pt idx="15794">
                  <c:v>-133.56299999999999</c:v>
                </c:pt>
                <c:pt idx="15795">
                  <c:v>-133.68299999999999</c:v>
                </c:pt>
                <c:pt idx="15796">
                  <c:v>-133.80199999999999</c:v>
                </c:pt>
                <c:pt idx="15797">
                  <c:v>-133.922</c:v>
                </c:pt>
                <c:pt idx="15798">
                  <c:v>-134.042</c:v>
                </c:pt>
                <c:pt idx="15799">
                  <c:v>-134.16200000000001</c:v>
                </c:pt>
                <c:pt idx="15800">
                  <c:v>-134.28100000000001</c:v>
                </c:pt>
                <c:pt idx="15801">
                  <c:v>-134.40100000000001</c:v>
                </c:pt>
                <c:pt idx="15802">
                  <c:v>-134.52099999999999</c:v>
                </c:pt>
                <c:pt idx="15803">
                  <c:v>-134.64099999999999</c:v>
                </c:pt>
                <c:pt idx="15804">
                  <c:v>-134.76</c:v>
                </c:pt>
                <c:pt idx="15805">
                  <c:v>-134.88</c:v>
                </c:pt>
                <c:pt idx="15806">
                  <c:v>-135</c:v>
                </c:pt>
                <c:pt idx="15807">
                  <c:v>-135.119</c:v>
                </c:pt>
                <c:pt idx="15808">
                  <c:v>-135.239</c:v>
                </c:pt>
                <c:pt idx="15809">
                  <c:v>-135.35900000000001</c:v>
                </c:pt>
                <c:pt idx="15810">
                  <c:v>-135.47800000000001</c:v>
                </c:pt>
                <c:pt idx="15811">
                  <c:v>-135.59800000000001</c:v>
                </c:pt>
                <c:pt idx="15812">
                  <c:v>-135.71700000000001</c:v>
                </c:pt>
                <c:pt idx="15813">
                  <c:v>-135.83699999999999</c:v>
                </c:pt>
                <c:pt idx="15814">
                  <c:v>-135.95699999999999</c:v>
                </c:pt>
                <c:pt idx="15815">
                  <c:v>-136.07599999999999</c:v>
                </c:pt>
                <c:pt idx="15816">
                  <c:v>-136.196</c:v>
                </c:pt>
                <c:pt idx="15817">
                  <c:v>-136.315</c:v>
                </c:pt>
                <c:pt idx="15818">
                  <c:v>-136.435</c:v>
                </c:pt>
                <c:pt idx="15819">
                  <c:v>-136.554</c:v>
                </c:pt>
                <c:pt idx="15820">
                  <c:v>-136.67400000000001</c:v>
                </c:pt>
                <c:pt idx="15821">
                  <c:v>-136.79300000000001</c:v>
                </c:pt>
                <c:pt idx="15822">
                  <c:v>-136.91200000000001</c:v>
                </c:pt>
                <c:pt idx="15823">
                  <c:v>-137.03200000000001</c:v>
                </c:pt>
                <c:pt idx="15824">
                  <c:v>-137.15100000000001</c:v>
                </c:pt>
                <c:pt idx="15825">
                  <c:v>-137.27099999999999</c:v>
                </c:pt>
                <c:pt idx="15826">
                  <c:v>-137.38999999999999</c:v>
                </c:pt>
                <c:pt idx="15827">
                  <c:v>-137.50899999999999</c:v>
                </c:pt>
                <c:pt idx="15828">
                  <c:v>-137.62899999999999</c:v>
                </c:pt>
                <c:pt idx="15829">
                  <c:v>-137.74799999999999</c:v>
                </c:pt>
                <c:pt idx="15830">
                  <c:v>-137.86799999999999</c:v>
                </c:pt>
                <c:pt idx="15831">
                  <c:v>-137.98699999999999</c:v>
                </c:pt>
                <c:pt idx="15832">
                  <c:v>-138.10599999999999</c:v>
                </c:pt>
                <c:pt idx="15833">
                  <c:v>-138.22499999999999</c:v>
                </c:pt>
                <c:pt idx="15834">
                  <c:v>-138.345</c:v>
                </c:pt>
                <c:pt idx="15835">
                  <c:v>-138.464</c:v>
                </c:pt>
                <c:pt idx="15836">
                  <c:v>-138.583</c:v>
                </c:pt>
                <c:pt idx="15837">
                  <c:v>-138.702</c:v>
                </c:pt>
                <c:pt idx="15838">
                  <c:v>-138.822</c:v>
                </c:pt>
                <c:pt idx="15839">
                  <c:v>-138.941</c:v>
                </c:pt>
                <c:pt idx="15840">
                  <c:v>-139.06</c:v>
                </c:pt>
                <c:pt idx="15841">
                  <c:v>-139.179</c:v>
                </c:pt>
                <c:pt idx="15842">
                  <c:v>-139.298</c:v>
                </c:pt>
                <c:pt idx="15843">
                  <c:v>-139.417</c:v>
                </c:pt>
                <c:pt idx="15844">
                  <c:v>-139.53700000000001</c:v>
                </c:pt>
                <c:pt idx="15845">
                  <c:v>-139.65600000000001</c:v>
                </c:pt>
                <c:pt idx="15846">
                  <c:v>-139.77500000000001</c:v>
                </c:pt>
                <c:pt idx="15847">
                  <c:v>-139.89400000000001</c:v>
                </c:pt>
                <c:pt idx="15848">
                  <c:v>-140.01300000000001</c:v>
                </c:pt>
                <c:pt idx="15849">
                  <c:v>-140.13200000000001</c:v>
                </c:pt>
                <c:pt idx="15850">
                  <c:v>-140.251</c:v>
                </c:pt>
                <c:pt idx="15851">
                  <c:v>-140.37</c:v>
                </c:pt>
                <c:pt idx="15852">
                  <c:v>-140.489</c:v>
                </c:pt>
                <c:pt idx="15853">
                  <c:v>-140.608</c:v>
                </c:pt>
                <c:pt idx="15854">
                  <c:v>-140.727</c:v>
                </c:pt>
                <c:pt idx="15855">
                  <c:v>-140.846</c:v>
                </c:pt>
                <c:pt idx="15856">
                  <c:v>-140.965</c:v>
                </c:pt>
                <c:pt idx="15857">
                  <c:v>-141.084</c:v>
                </c:pt>
                <c:pt idx="15858">
                  <c:v>-141.203</c:v>
                </c:pt>
                <c:pt idx="15859">
                  <c:v>-141.322</c:v>
                </c:pt>
                <c:pt idx="15860">
                  <c:v>-141.441</c:v>
                </c:pt>
                <c:pt idx="15861">
                  <c:v>-141.56</c:v>
                </c:pt>
                <c:pt idx="15862">
                  <c:v>-141.678</c:v>
                </c:pt>
                <c:pt idx="15863">
                  <c:v>-141.797</c:v>
                </c:pt>
                <c:pt idx="15864">
                  <c:v>-141.916</c:v>
                </c:pt>
                <c:pt idx="15865">
                  <c:v>-142.035</c:v>
                </c:pt>
                <c:pt idx="15866">
                  <c:v>-142.154</c:v>
                </c:pt>
                <c:pt idx="15867">
                  <c:v>-142.27199999999999</c:v>
                </c:pt>
                <c:pt idx="15868">
                  <c:v>-142.39099999999999</c:v>
                </c:pt>
                <c:pt idx="15869">
                  <c:v>-142.51</c:v>
                </c:pt>
                <c:pt idx="15870">
                  <c:v>-142.62899999999999</c:v>
                </c:pt>
                <c:pt idx="15871">
                  <c:v>-142.74700000000001</c:v>
                </c:pt>
                <c:pt idx="15872">
                  <c:v>-142.86600000000001</c:v>
                </c:pt>
                <c:pt idx="15873">
                  <c:v>-142.98500000000001</c:v>
                </c:pt>
                <c:pt idx="15874">
                  <c:v>-143.10400000000001</c:v>
                </c:pt>
                <c:pt idx="15875">
                  <c:v>-143.22200000000001</c:v>
                </c:pt>
                <c:pt idx="15876">
                  <c:v>-143.34100000000001</c:v>
                </c:pt>
                <c:pt idx="15877">
                  <c:v>-143.46</c:v>
                </c:pt>
                <c:pt idx="15878">
                  <c:v>-143.578</c:v>
                </c:pt>
                <c:pt idx="15879">
                  <c:v>-143.697</c:v>
                </c:pt>
                <c:pt idx="15880">
                  <c:v>-143.815</c:v>
                </c:pt>
                <c:pt idx="15881">
                  <c:v>-143.934</c:v>
                </c:pt>
                <c:pt idx="15882">
                  <c:v>-144.05199999999999</c:v>
                </c:pt>
                <c:pt idx="15883">
                  <c:v>-144.17099999999999</c:v>
                </c:pt>
                <c:pt idx="15884">
                  <c:v>-144.29</c:v>
                </c:pt>
                <c:pt idx="15885">
                  <c:v>-144.40799999999999</c:v>
                </c:pt>
                <c:pt idx="15886">
                  <c:v>-144.52699999999999</c:v>
                </c:pt>
                <c:pt idx="15887">
                  <c:v>-144.64500000000001</c:v>
                </c:pt>
                <c:pt idx="15888">
                  <c:v>-144.76400000000001</c:v>
                </c:pt>
                <c:pt idx="15889">
                  <c:v>-144.88200000000001</c:v>
                </c:pt>
                <c:pt idx="15890">
                  <c:v>-145</c:v>
                </c:pt>
                <c:pt idx="15891">
                  <c:v>-145.119</c:v>
                </c:pt>
                <c:pt idx="15892">
                  <c:v>-145.23699999999999</c:v>
                </c:pt>
                <c:pt idx="15893">
                  <c:v>-145.35599999999999</c:v>
                </c:pt>
                <c:pt idx="15894">
                  <c:v>-145.47399999999999</c:v>
                </c:pt>
                <c:pt idx="15895">
                  <c:v>-145.59299999999999</c:v>
                </c:pt>
                <c:pt idx="15896">
                  <c:v>-145.71100000000001</c:v>
                </c:pt>
                <c:pt idx="15897">
                  <c:v>-145.82900000000001</c:v>
                </c:pt>
                <c:pt idx="15898">
                  <c:v>-145.94800000000001</c:v>
                </c:pt>
                <c:pt idx="15899">
                  <c:v>-146.066</c:v>
                </c:pt>
                <c:pt idx="15900">
                  <c:v>-146.184</c:v>
                </c:pt>
                <c:pt idx="15901">
                  <c:v>-146.30199999999999</c:v>
                </c:pt>
                <c:pt idx="15902">
                  <c:v>-146.42099999999999</c:v>
                </c:pt>
                <c:pt idx="15903">
                  <c:v>-146.53899999999999</c:v>
                </c:pt>
                <c:pt idx="15904">
                  <c:v>-146.65700000000001</c:v>
                </c:pt>
                <c:pt idx="15905">
                  <c:v>-146.77500000000001</c:v>
                </c:pt>
                <c:pt idx="15906">
                  <c:v>-146.89400000000001</c:v>
                </c:pt>
                <c:pt idx="15907">
                  <c:v>-147.012</c:v>
                </c:pt>
                <c:pt idx="15908">
                  <c:v>-147.13</c:v>
                </c:pt>
                <c:pt idx="15909">
                  <c:v>-147.24799999999999</c:v>
                </c:pt>
                <c:pt idx="15910">
                  <c:v>-147.36600000000001</c:v>
                </c:pt>
                <c:pt idx="15911">
                  <c:v>-147.48400000000001</c:v>
                </c:pt>
                <c:pt idx="15912">
                  <c:v>-147.60300000000001</c:v>
                </c:pt>
                <c:pt idx="15913">
                  <c:v>-147.721</c:v>
                </c:pt>
                <c:pt idx="15914">
                  <c:v>-147.839</c:v>
                </c:pt>
                <c:pt idx="15915">
                  <c:v>-147.95699999999999</c:v>
                </c:pt>
                <c:pt idx="15916">
                  <c:v>-148.07499999999999</c:v>
                </c:pt>
                <c:pt idx="15917">
                  <c:v>-148.19300000000001</c:v>
                </c:pt>
                <c:pt idx="15918">
                  <c:v>-148.31100000000001</c:v>
                </c:pt>
                <c:pt idx="15919">
                  <c:v>-148.429</c:v>
                </c:pt>
                <c:pt idx="15920">
                  <c:v>-148.547</c:v>
                </c:pt>
                <c:pt idx="15921">
                  <c:v>-148.66499999999999</c:v>
                </c:pt>
                <c:pt idx="15922">
                  <c:v>-148.78299999999999</c:v>
                </c:pt>
                <c:pt idx="15923">
                  <c:v>-148.90100000000001</c:v>
                </c:pt>
                <c:pt idx="15924">
                  <c:v>-149.01900000000001</c:v>
                </c:pt>
                <c:pt idx="15925">
                  <c:v>-149.137</c:v>
                </c:pt>
                <c:pt idx="15926">
                  <c:v>-149.255</c:v>
                </c:pt>
                <c:pt idx="15927">
                  <c:v>-149.37299999999999</c:v>
                </c:pt>
                <c:pt idx="15928">
                  <c:v>-149.49</c:v>
                </c:pt>
                <c:pt idx="15929">
                  <c:v>-149.608</c:v>
                </c:pt>
                <c:pt idx="15930">
                  <c:v>-149.726</c:v>
                </c:pt>
                <c:pt idx="15931">
                  <c:v>-149.84399999999999</c:v>
                </c:pt>
                <c:pt idx="15932">
                  <c:v>-149.96199999999999</c:v>
                </c:pt>
                <c:pt idx="15933">
                  <c:v>-150.08000000000001</c:v>
                </c:pt>
                <c:pt idx="15934">
                  <c:v>-150.197</c:v>
                </c:pt>
                <c:pt idx="15935">
                  <c:v>-150.315</c:v>
                </c:pt>
                <c:pt idx="15936">
                  <c:v>-150.43299999999999</c:v>
                </c:pt>
                <c:pt idx="15937">
                  <c:v>-150.55099999999999</c:v>
                </c:pt>
                <c:pt idx="15938">
                  <c:v>-150.66800000000001</c:v>
                </c:pt>
                <c:pt idx="15939">
                  <c:v>-150.786</c:v>
                </c:pt>
                <c:pt idx="15940">
                  <c:v>-150.904</c:v>
                </c:pt>
                <c:pt idx="15941">
                  <c:v>-151.02099999999999</c:v>
                </c:pt>
                <c:pt idx="15942">
                  <c:v>-151.13900000000001</c:v>
                </c:pt>
                <c:pt idx="15943">
                  <c:v>-151.25700000000001</c:v>
                </c:pt>
                <c:pt idx="15944">
                  <c:v>-151.374</c:v>
                </c:pt>
                <c:pt idx="15945">
                  <c:v>-151.49199999999999</c:v>
                </c:pt>
                <c:pt idx="15946">
                  <c:v>-151.61000000000001</c:v>
                </c:pt>
                <c:pt idx="15947">
                  <c:v>-151.727</c:v>
                </c:pt>
                <c:pt idx="15948">
                  <c:v>-151.845</c:v>
                </c:pt>
                <c:pt idx="15949">
                  <c:v>-151.96199999999999</c:v>
                </c:pt>
                <c:pt idx="15950">
                  <c:v>-152.08000000000001</c:v>
                </c:pt>
                <c:pt idx="15951">
                  <c:v>-152.197</c:v>
                </c:pt>
                <c:pt idx="15952">
                  <c:v>-152.315</c:v>
                </c:pt>
                <c:pt idx="15953">
                  <c:v>-152.43199999999999</c:v>
                </c:pt>
                <c:pt idx="15954">
                  <c:v>-152.55000000000001</c:v>
                </c:pt>
                <c:pt idx="15955">
                  <c:v>-152.667</c:v>
                </c:pt>
                <c:pt idx="15956">
                  <c:v>-152.785</c:v>
                </c:pt>
                <c:pt idx="15957">
                  <c:v>-152.90199999999999</c:v>
                </c:pt>
                <c:pt idx="15958">
                  <c:v>-153.02000000000001</c:v>
                </c:pt>
                <c:pt idx="15959">
                  <c:v>-153.137</c:v>
                </c:pt>
                <c:pt idx="15960">
                  <c:v>-153.25399999999999</c:v>
                </c:pt>
                <c:pt idx="15961">
                  <c:v>-153.37200000000001</c:v>
                </c:pt>
                <c:pt idx="15962">
                  <c:v>-153.489</c:v>
                </c:pt>
                <c:pt idx="15963">
                  <c:v>-153.60599999999999</c:v>
                </c:pt>
                <c:pt idx="15964">
                  <c:v>-153.72399999999999</c:v>
                </c:pt>
                <c:pt idx="15965">
                  <c:v>-153.84100000000001</c:v>
                </c:pt>
                <c:pt idx="15966">
                  <c:v>-153.958</c:v>
                </c:pt>
                <c:pt idx="15967">
                  <c:v>-154.07599999999999</c:v>
                </c:pt>
                <c:pt idx="15968">
                  <c:v>-154.19300000000001</c:v>
                </c:pt>
                <c:pt idx="15969">
                  <c:v>-154.31</c:v>
                </c:pt>
                <c:pt idx="15970">
                  <c:v>-154.42699999999999</c:v>
                </c:pt>
                <c:pt idx="15971">
                  <c:v>-154.54499999999999</c:v>
                </c:pt>
                <c:pt idx="15972">
                  <c:v>-154.66200000000001</c:v>
                </c:pt>
                <c:pt idx="15973">
                  <c:v>-154.779</c:v>
                </c:pt>
                <c:pt idx="15974">
                  <c:v>-154.89599999999999</c:v>
                </c:pt>
                <c:pt idx="15975">
                  <c:v>-155.01300000000001</c:v>
                </c:pt>
                <c:pt idx="15976">
                  <c:v>-155.13</c:v>
                </c:pt>
                <c:pt idx="15977">
                  <c:v>-155.24799999999999</c:v>
                </c:pt>
                <c:pt idx="15978">
                  <c:v>-155.36500000000001</c:v>
                </c:pt>
                <c:pt idx="15979">
                  <c:v>-155.482</c:v>
                </c:pt>
                <c:pt idx="15980">
                  <c:v>-155.59899999999999</c:v>
                </c:pt>
                <c:pt idx="15981">
                  <c:v>-155.71600000000001</c:v>
                </c:pt>
                <c:pt idx="15982">
                  <c:v>-155.833</c:v>
                </c:pt>
                <c:pt idx="15983">
                  <c:v>-155.94999999999999</c:v>
                </c:pt>
                <c:pt idx="15984">
                  <c:v>-156.06700000000001</c:v>
                </c:pt>
                <c:pt idx="15985">
                  <c:v>-156.184</c:v>
                </c:pt>
                <c:pt idx="15986">
                  <c:v>-156.30099999999999</c:v>
                </c:pt>
                <c:pt idx="15987">
                  <c:v>-156.41800000000001</c:v>
                </c:pt>
                <c:pt idx="15988">
                  <c:v>-156.535</c:v>
                </c:pt>
                <c:pt idx="15989">
                  <c:v>-156.65199999999999</c:v>
                </c:pt>
                <c:pt idx="15990">
                  <c:v>-156.76900000000001</c:v>
                </c:pt>
                <c:pt idx="15991">
                  <c:v>-156.88499999999999</c:v>
                </c:pt>
                <c:pt idx="15992">
                  <c:v>-157.00200000000001</c:v>
                </c:pt>
                <c:pt idx="15993">
                  <c:v>-157.119</c:v>
                </c:pt>
                <c:pt idx="15994">
                  <c:v>-157.23599999999999</c:v>
                </c:pt>
                <c:pt idx="15995">
                  <c:v>-157.35300000000001</c:v>
                </c:pt>
                <c:pt idx="15996">
                  <c:v>-157.47</c:v>
                </c:pt>
                <c:pt idx="15997">
                  <c:v>-157.58699999999999</c:v>
                </c:pt>
                <c:pt idx="15998">
                  <c:v>-157.703</c:v>
                </c:pt>
                <c:pt idx="15999">
                  <c:v>-157.82</c:v>
                </c:pt>
                <c:pt idx="16000">
                  <c:v>-157.93700000000001</c:v>
                </c:pt>
                <c:pt idx="16001">
                  <c:v>-158.054</c:v>
                </c:pt>
                <c:pt idx="16002">
                  <c:v>-158.16999999999999</c:v>
                </c:pt>
                <c:pt idx="16003">
                  <c:v>-158.28700000000001</c:v>
                </c:pt>
                <c:pt idx="16004">
                  <c:v>-158.404</c:v>
                </c:pt>
                <c:pt idx="16005">
                  <c:v>-158.52000000000001</c:v>
                </c:pt>
                <c:pt idx="16006">
                  <c:v>-158.637</c:v>
                </c:pt>
                <c:pt idx="16007">
                  <c:v>-158.75399999999999</c:v>
                </c:pt>
                <c:pt idx="16008">
                  <c:v>-158.87</c:v>
                </c:pt>
                <c:pt idx="16009">
                  <c:v>-158.98699999999999</c:v>
                </c:pt>
                <c:pt idx="16010">
                  <c:v>-159.10400000000001</c:v>
                </c:pt>
                <c:pt idx="16011">
                  <c:v>-159.22</c:v>
                </c:pt>
                <c:pt idx="16012">
                  <c:v>-159.33699999999999</c:v>
                </c:pt>
                <c:pt idx="16013">
                  <c:v>-159.453</c:v>
                </c:pt>
                <c:pt idx="16014">
                  <c:v>-159.57</c:v>
                </c:pt>
                <c:pt idx="16015">
                  <c:v>-159.68600000000001</c:v>
                </c:pt>
                <c:pt idx="16016">
                  <c:v>-159.803</c:v>
                </c:pt>
                <c:pt idx="16017">
                  <c:v>-159.91900000000001</c:v>
                </c:pt>
                <c:pt idx="16018">
                  <c:v>-160.036</c:v>
                </c:pt>
                <c:pt idx="16019">
                  <c:v>-160.15199999999999</c:v>
                </c:pt>
                <c:pt idx="16020">
                  <c:v>-160.26900000000001</c:v>
                </c:pt>
                <c:pt idx="16021">
                  <c:v>-160.38499999999999</c:v>
                </c:pt>
                <c:pt idx="16022">
                  <c:v>-160.501</c:v>
                </c:pt>
                <c:pt idx="16023">
                  <c:v>-160.61799999999999</c:v>
                </c:pt>
                <c:pt idx="16024">
                  <c:v>-160.73400000000001</c:v>
                </c:pt>
                <c:pt idx="16025">
                  <c:v>-160.851</c:v>
                </c:pt>
                <c:pt idx="16026">
                  <c:v>-160.96700000000001</c:v>
                </c:pt>
                <c:pt idx="16027">
                  <c:v>-161.083</c:v>
                </c:pt>
                <c:pt idx="16028">
                  <c:v>-161.19999999999999</c:v>
                </c:pt>
                <c:pt idx="16029">
                  <c:v>-161.316</c:v>
                </c:pt>
                <c:pt idx="16030">
                  <c:v>-161.43199999999999</c:v>
                </c:pt>
                <c:pt idx="16031">
                  <c:v>-161.548</c:v>
                </c:pt>
                <c:pt idx="16032">
                  <c:v>-161.66499999999999</c:v>
                </c:pt>
                <c:pt idx="16033">
                  <c:v>-161.78100000000001</c:v>
                </c:pt>
                <c:pt idx="16034">
                  <c:v>-161.89699999999999</c:v>
                </c:pt>
                <c:pt idx="16035">
                  <c:v>-162.01300000000001</c:v>
                </c:pt>
                <c:pt idx="16036">
                  <c:v>-162.12899999999999</c:v>
                </c:pt>
                <c:pt idx="16037">
                  <c:v>-162.245</c:v>
                </c:pt>
                <c:pt idx="16038">
                  <c:v>-162.36199999999999</c:v>
                </c:pt>
                <c:pt idx="16039">
                  <c:v>-162.47800000000001</c:v>
                </c:pt>
                <c:pt idx="16040">
                  <c:v>-162.59399999999999</c:v>
                </c:pt>
                <c:pt idx="16041">
                  <c:v>-162.71</c:v>
                </c:pt>
                <c:pt idx="16042">
                  <c:v>-162.82599999999999</c:v>
                </c:pt>
                <c:pt idx="16043">
                  <c:v>-162.94200000000001</c:v>
                </c:pt>
                <c:pt idx="16044">
                  <c:v>-163.05799999999999</c:v>
                </c:pt>
                <c:pt idx="16045">
                  <c:v>-163.17400000000001</c:v>
                </c:pt>
                <c:pt idx="16046">
                  <c:v>-163.29</c:v>
                </c:pt>
                <c:pt idx="16047">
                  <c:v>-163.40600000000001</c:v>
                </c:pt>
                <c:pt idx="16048">
                  <c:v>-163.52199999999999</c:v>
                </c:pt>
                <c:pt idx="16049">
                  <c:v>-163.63800000000001</c:v>
                </c:pt>
                <c:pt idx="16050">
                  <c:v>-163.75399999999999</c:v>
                </c:pt>
                <c:pt idx="16051">
                  <c:v>-163.87</c:v>
                </c:pt>
                <c:pt idx="16052">
                  <c:v>-163.98599999999999</c:v>
                </c:pt>
                <c:pt idx="16053">
                  <c:v>-164.102</c:v>
                </c:pt>
                <c:pt idx="16054">
                  <c:v>-164.21799999999999</c:v>
                </c:pt>
                <c:pt idx="16055">
                  <c:v>-164.334</c:v>
                </c:pt>
                <c:pt idx="16056">
                  <c:v>-164.44900000000001</c:v>
                </c:pt>
                <c:pt idx="16057">
                  <c:v>-164.565</c:v>
                </c:pt>
                <c:pt idx="16058">
                  <c:v>-164.68100000000001</c:v>
                </c:pt>
                <c:pt idx="16059">
                  <c:v>-164.797</c:v>
                </c:pt>
                <c:pt idx="16060">
                  <c:v>-164.91300000000001</c:v>
                </c:pt>
                <c:pt idx="16061">
                  <c:v>-165.02799999999999</c:v>
                </c:pt>
                <c:pt idx="16062">
                  <c:v>-165.14400000000001</c:v>
                </c:pt>
                <c:pt idx="16063">
                  <c:v>-165.26</c:v>
                </c:pt>
                <c:pt idx="16064">
                  <c:v>-165.376</c:v>
                </c:pt>
                <c:pt idx="16065">
                  <c:v>-165.49100000000001</c:v>
                </c:pt>
                <c:pt idx="16066">
                  <c:v>-165.607</c:v>
                </c:pt>
                <c:pt idx="16067">
                  <c:v>-165.72300000000001</c:v>
                </c:pt>
                <c:pt idx="16068">
                  <c:v>-165.83799999999999</c:v>
                </c:pt>
                <c:pt idx="16069">
                  <c:v>-165.95400000000001</c:v>
                </c:pt>
                <c:pt idx="16070">
                  <c:v>-166.07</c:v>
                </c:pt>
                <c:pt idx="16071">
                  <c:v>-166.185</c:v>
                </c:pt>
                <c:pt idx="16072">
                  <c:v>-166.30099999999999</c:v>
                </c:pt>
                <c:pt idx="16073">
                  <c:v>-166.416</c:v>
                </c:pt>
                <c:pt idx="16074">
                  <c:v>-166.53200000000001</c:v>
                </c:pt>
                <c:pt idx="16075">
                  <c:v>-166.64699999999999</c:v>
                </c:pt>
                <c:pt idx="16076">
                  <c:v>-166.76300000000001</c:v>
                </c:pt>
                <c:pt idx="16077">
                  <c:v>-166.87799999999999</c:v>
                </c:pt>
                <c:pt idx="16078">
                  <c:v>-166.994</c:v>
                </c:pt>
                <c:pt idx="16079">
                  <c:v>-167.10900000000001</c:v>
                </c:pt>
                <c:pt idx="16080">
                  <c:v>-167.22499999999999</c:v>
                </c:pt>
                <c:pt idx="16081">
                  <c:v>-167.34</c:v>
                </c:pt>
                <c:pt idx="16082">
                  <c:v>-167.45599999999999</c:v>
                </c:pt>
                <c:pt idx="16083">
                  <c:v>-167.571</c:v>
                </c:pt>
                <c:pt idx="16084">
                  <c:v>-167.68700000000001</c:v>
                </c:pt>
                <c:pt idx="16085">
                  <c:v>-167.80199999999999</c:v>
                </c:pt>
                <c:pt idx="16086">
                  <c:v>-167.917</c:v>
                </c:pt>
                <c:pt idx="16087">
                  <c:v>-168.03299999999999</c:v>
                </c:pt>
                <c:pt idx="16088">
                  <c:v>-168.148</c:v>
                </c:pt>
                <c:pt idx="16089">
                  <c:v>-168.26300000000001</c:v>
                </c:pt>
                <c:pt idx="16090">
                  <c:v>-168.37799999999999</c:v>
                </c:pt>
                <c:pt idx="16091">
                  <c:v>-168.494</c:v>
                </c:pt>
                <c:pt idx="16092">
                  <c:v>-168.60900000000001</c:v>
                </c:pt>
                <c:pt idx="16093">
                  <c:v>-168.72399999999999</c:v>
                </c:pt>
                <c:pt idx="16094">
                  <c:v>-168.839</c:v>
                </c:pt>
                <c:pt idx="16095">
                  <c:v>-168.95500000000001</c:v>
                </c:pt>
                <c:pt idx="16096">
                  <c:v>-169.07</c:v>
                </c:pt>
                <c:pt idx="16097">
                  <c:v>-169.185</c:v>
                </c:pt>
                <c:pt idx="16098">
                  <c:v>-169.3</c:v>
                </c:pt>
                <c:pt idx="16099">
                  <c:v>-169.41499999999999</c:v>
                </c:pt>
                <c:pt idx="16100">
                  <c:v>-169.53</c:v>
                </c:pt>
                <c:pt idx="16101">
                  <c:v>-169.64599999999999</c:v>
                </c:pt>
                <c:pt idx="16102">
                  <c:v>-169.761</c:v>
                </c:pt>
                <c:pt idx="16103">
                  <c:v>-169.876</c:v>
                </c:pt>
                <c:pt idx="16104">
                  <c:v>-169.99100000000001</c:v>
                </c:pt>
                <c:pt idx="16105">
                  <c:v>-170.10599999999999</c:v>
                </c:pt>
                <c:pt idx="16106">
                  <c:v>-170.221</c:v>
                </c:pt>
                <c:pt idx="16107">
                  <c:v>-170.33600000000001</c:v>
                </c:pt>
                <c:pt idx="16108">
                  <c:v>-170.45099999999999</c:v>
                </c:pt>
                <c:pt idx="16109">
                  <c:v>-170.566</c:v>
                </c:pt>
                <c:pt idx="16110">
                  <c:v>-170.68100000000001</c:v>
                </c:pt>
                <c:pt idx="16111">
                  <c:v>-170.79599999999999</c:v>
                </c:pt>
                <c:pt idx="16112">
                  <c:v>-170.911</c:v>
                </c:pt>
                <c:pt idx="16113">
                  <c:v>-171.02500000000001</c:v>
                </c:pt>
                <c:pt idx="16114">
                  <c:v>-171.14</c:v>
                </c:pt>
                <c:pt idx="16115">
                  <c:v>-171.255</c:v>
                </c:pt>
                <c:pt idx="16116">
                  <c:v>-171.37</c:v>
                </c:pt>
                <c:pt idx="16117">
                  <c:v>-171.48500000000001</c:v>
                </c:pt>
                <c:pt idx="16118">
                  <c:v>-171.6</c:v>
                </c:pt>
                <c:pt idx="16119">
                  <c:v>-171.714</c:v>
                </c:pt>
                <c:pt idx="16120">
                  <c:v>-171.82900000000001</c:v>
                </c:pt>
                <c:pt idx="16121">
                  <c:v>-171.94399999999999</c:v>
                </c:pt>
                <c:pt idx="16122">
                  <c:v>-172.059</c:v>
                </c:pt>
                <c:pt idx="16123">
                  <c:v>-172.173</c:v>
                </c:pt>
                <c:pt idx="16124">
                  <c:v>-172.28800000000001</c:v>
                </c:pt>
                <c:pt idx="16125">
                  <c:v>-172.40299999999999</c:v>
                </c:pt>
                <c:pt idx="16126">
                  <c:v>-172.518</c:v>
                </c:pt>
                <c:pt idx="16127">
                  <c:v>-172.63200000000001</c:v>
                </c:pt>
                <c:pt idx="16128">
                  <c:v>-172.74700000000001</c:v>
                </c:pt>
                <c:pt idx="16129">
                  <c:v>-172.86099999999999</c:v>
                </c:pt>
                <c:pt idx="16130">
                  <c:v>-172.976</c:v>
                </c:pt>
                <c:pt idx="16131">
                  <c:v>-173.09100000000001</c:v>
                </c:pt>
                <c:pt idx="16132">
                  <c:v>-173.20500000000001</c:v>
                </c:pt>
                <c:pt idx="16133">
                  <c:v>-173.32</c:v>
                </c:pt>
                <c:pt idx="16134">
                  <c:v>-173.434</c:v>
                </c:pt>
                <c:pt idx="16135">
                  <c:v>-173.54900000000001</c:v>
                </c:pt>
                <c:pt idx="16136">
                  <c:v>-173.66300000000001</c:v>
                </c:pt>
                <c:pt idx="16137">
                  <c:v>-173.77799999999999</c:v>
                </c:pt>
                <c:pt idx="16138">
                  <c:v>-173.892</c:v>
                </c:pt>
                <c:pt idx="16139">
                  <c:v>-174.00700000000001</c:v>
                </c:pt>
                <c:pt idx="16140">
                  <c:v>-174.12100000000001</c:v>
                </c:pt>
                <c:pt idx="16141">
                  <c:v>-174.23599999999999</c:v>
                </c:pt>
                <c:pt idx="16142">
                  <c:v>-174.35</c:v>
                </c:pt>
                <c:pt idx="16143">
                  <c:v>-174.464</c:v>
                </c:pt>
                <c:pt idx="16144">
                  <c:v>-174.57900000000001</c:v>
                </c:pt>
                <c:pt idx="16145">
                  <c:v>-174.69300000000001</c:v>
                </c:pt>
                <c:pt idx="16146">
                  <c:v>-174.80699999999999</c:v>
                </c:pt>
                <c:pt idx="16147">
                  <c:v>-174.922</c:v>
                </c:pt>
                <c:pt idx="16148">
                  <c:v>-175.036</c:v>
                </c:pt>
                <c:pt idx="16149">
                  <c:v>-175.15</c:v>
                </c:pt>
                <c:pt idx="16150">
                  <c:v>-175.26499999999999</c:v>
                </c:pt>
                <c:pt idx="16151">
                  <c:v>-175.37899999999999</c:v>
                </c:pt>
                <c:pt idx="16152">
                  <c:v>-175.49299999999999</c:v>
                </c:pt>
                <c:pt idx="16153">
                  <c:v>-175.607</c:v>
                </c:pt>
                <c:pt idx="16154">
                  <c:v>-175.721</c:v>
                </c:pt>
                <c:pt idx="16155">
                  <c:v>-175.83600000000001</c:v>
                </c:pt>
                <c:pt idx="16156">
                  <c:v>-175.95</c:v>
                </c:pt>
                <c:pt idx="16157">
                  <c:v>-176.06399999999999</c:v>
                </c:pt>
                <c:pt idx="16158">
                  <c:v>-176.178</c:v>
                </c:pt>
                <c:pt idx="16159">
                  <c:v>-176.292</c:v>
                </c:pt>
                <c:pt idx="16160">
                  <c:v>-176.40600000000001</c:v>
                </c:pt>
                <c:pt idx="16161">
                  <c:v>-176.52</c:v>
                </c:pt>
                <c:pt idx="16162">
                  <c:v>-176.63499999999999</c:v>
                </c:pt>
                <c:pt idx="16163">
                  <c:v>-176.749</c:v>
                </c:pt>
                <c:pt idx="16164">
                  <c:v>-176.863</c:v>
                </c:pt>
                <c:pt idx="16165">
                  <c:v>-176.977</c:v>
                </c:pt>
                <c:pt idx="16166">
                  <c:v>-177.09100000000001</c:v>
                </c:pt>
                <c:pt idx="16167">
                  <c:v>-177.20500000000001</c:v>
                </c:pt>
                <c:pt idx="16168">
                  <c:v>-177.31800000000001</c:v>
                </c:pt>
                <c:pt idx="16169">
                  <c:v>-177.43199999999999</c:v>
                </c:pt>
                <c:pt idx="16170">
                  <c:v>-177.54599999999999</c:v>
                </c:pt>
                <c:pt idx="16171">
                  <c:v>-177.66</c:v>
                </c:pt>
                <c:pt idx="16172">
                  <c:v>-177.774</c:v>
                </c:pt>
                <c:pt idx="16173">
                  <c:v>-177.88800000000001</c:v>
                </c:pt>
                <c:pt idx="16174">
                  <c:v>-178.00200000000001</c:v>
                </c:pt>
                <c:pt idx="16175">
                  <c:v>-178.11600000000001</c:v>
                </c:pt>
                <c:pt idx="16176">
                  <c:v>-178.22900000000001</c:v>
                </c:pt>
                <c:pt idx="16177">
                  <c:v>-178.34299999999999</c:v>
                </c:pt>
                <c:pt idx="16178">
                  <c:v>-178.45699999999999</c:v>
                </c:pt>
                <c:pt idx="16179">
                  <c:v>-178.571</c:v>
                </c:pt>
                <c:pt idx="16180">
                  <c:v>-178.685</c:v>
                </c:pt>
                <c:pt idx="16181">
                  <c:v>-178.798</c:v>
                </c:pt>
                <c:pt idx="16182">
                  <c:v>-178.91200000000001</c:v>
                </c:pt>
                <c:pt idx="16183">
                  <c:v>-179.02600000000001</c:v>
                </c:pt>
                <c:pt idx="16184">
                  <c:v>-179.13900000000001</c:v>
                </c:pt>
                <c:pt idx="16185">
                  <c:v>-179.25299999999999</c:v>
                </c:pt>
                <c:pt idx="16186">
                  <c:v>-179.36699999999999</c:v>
                </c:pt>
                <c:pt idx="16187">
                  <c:v>-179.48</c:v>
                </c:pt>
                <c:pt idx="16188">
                  <c:v>-179.59399999999999</c:v>
                </c:pt>
                <c:pt idx="16189">
                  <c:v>-179.70699999999999</c:v>
                </c:pt>
                <c:pt idx="16190">
                  <c:v>-179.821</c:v>
                </c:pt>
                <c:pt idx="16191">
                  <c:v>-179.935</c:v>
                </c:pt>
                <c:pt idx="16192">
                  <c:v>-180.048</c:v>
                </c:pt>
                <c:pt idx="16193">
                  <c:v>-180.16200000000001</c:v>
                </c:pt>
                <c:pt idx="16194">
                  <c:v>-180.27500000000001</c:v>
                </c:pt>
                <c:pt idx="16195">
                  <c:v>-180.38900000000001</c:v>
                </c:pt>
                <c:pt idx="16196">
                  <c:v>-180.50200000000001</c:v>
                </c:pt>
                <c:pt idx="16197">
                  <c:v>-180.61500000000001</c:v>
                </c:pt>
                <c:pt idx="16198">
                  <c:v>-180.72900000000001</c:v>
                </c:pt>
                <c:pt idx="16199">
                  <c:v>-180.84200000000001</c:v>
                </c:pt>
                <c:pt idx="16200">
                  <c:v>-180.95599999999999</c:v>
                </c:pt>
                <c:pt idx="16201">
                  <c:v>-181.06899999999999</c:v>
                </c:pt>
                <c:pt idx="16202">
                  <c:v>-181.18199999999999</c:v>
                </c:pt>
                <c:pt idx="16203">
                  <c:v>-181.29599999999999</c:v>
                </c:pt>
                <c:pt idx="16204">
                  <c:v>-181.40899999999999</c:v>
                </c:pt>
                <c:pt idx="16205">
                  <c:v>-181.52199999999999</c:v>
                </c:pt>
                <c:pt idx="16206">
                  <c:v>-181.636</c:v>
                </c:pt>
                <c:pt idx="16207">
                  <c:v>-181.749</c:v>
                </c:pt>
                <c:pt idx="16208">
                  <c:v>-181.86199999999999</c:v>
                </c:pt>
                <c:pt idx="16209">
                  <c:v>-181.97499999999999</c:v>
                </c:pt>
                <c:pt idx="16210">
                  <c:v>-182.089</c:v>
                </c:pt>
                <c:pt idx="16211">
                  <c:v>-182.202</c:v>
                </c:pt>
                <c:pt idx="16212">
                  <c:v>-182.315</c:v>
                </c:pt>
                <c:pt idx="16213">
                  <c:v>-182.428</c:v>
                </c:pt>
                <c:pt idx="16214">
                  <c:v>-182.541</c:v>
                </c:pt>
                <c:pt idx="16215">
                  <c:v>-182.654</c:v>
                </c:pt>
                <c:pt idx="16216">
                  <c:v>-182.767</c:v>
                </c:pt>
                <c:pt idx="16217">
                  <c:v>-182.881</c:v>
                </c:pt>
                <c:pt idx="16218">
                  <c:v>-182.994</c:v>
                </c:pt>
                <c:pt idx="16219">
                  <c:v>-183.107</c:v>
                </c:pt>
                <c:pt idx="16220">
                  <c:v>-183.22</c:v>
                </c:pt>
                <c:pt idx="16221">
                  <c:v>-183.333</c:v>
                </c:pt>
                <c:pt idx="16222">
                  <c:v>-183.446</c:v>
                </c:pt>
                <c:pt idx="16223">
                  <c:v>-183.559</c:v>
                </c:pt>
                <c:pt idx="16224">
                  <c:v>-183.672</c:v>
                </c:pt>
                <c:pt idx="16225">
                  <c:v>-183.785</c:v>
                </c:pt>
                <c:pt idx="16226">
                  <c:v>-183.898</c:v>
                </c:pt>
                <c:pt idx="16227">
                  <c:v>-184.01</c:v>
                </c:pt>
                <c:pt idx="16228">
                  <c:v>-184.12299999999999</c:v>
                </c:pt>
                <c:pt idx="16229">
                  <c:v>-184.23599999999999</c:v>
                </c:pt>
                <c:pt idx="16230">
                  <c:v>-184.34899999999999</c:v>
                </c:pt>
                <c:pt idx="16231">
                  <c:v>-184.46199999999999</c:v>
                </c:pt>
                <c:pt idx="16232">
                  <c:v>-184.57499999999999</c:v>
                </c:pt>
                <c:pt idx="16233">
                  <c:v>-184.68799999999999</c:v>
                </c:pt>
                <c:pt idx="16234">
                  <c:v>-184.8</c:v>
                </c:pt>
                <c:pt idx="16235">
                  <c:v>-184.91300000000001</c:v>
                </c:pt>
                <c:pt idx="16236">
                  <c:v>-185.02600000000001</c:v>
                </c:pt>
                <c:pt idx="16237">
                  <c:v>-185.13900000000001</c:v>
                </c:pt>
                <c:pt idx="16238">
                  <c:v>-185.251</c:v>
                </c:pt>
                <c:pt idx="16239">
                  <c:v>-185.364</c:v>
                </c:pt>
                <c:pt idx="16240">
                  <c:v>-185.477</c:v>
                </c:pt>
                <c:pt idx="16241">
                  <c:v>-185.589</c:v>
                </c:pt>
                <c:pt idx="16242">
                  <c:v>-185.702</c:v>
                </c:pt>
                <c:pt idx="16243">
                  <c:v>-185.815</c:v>
                </c:pt>
                <c:pt idx="16244">
                  <c:v>-185.92699999999999</c:v>
                </c:pt>
                <c:pt idx="16245">
                  <c:v>-186.04</c:v>
                </c:pt>
                <c:pt idx="16246">
                  <c:v>-186.15199999999999</c:v>
                </c:pt>
                <c:pt idx="16247">
                  <c:v>-186.26499999999999</c:v>
                </c:pt>
                <c:pt idx="16248">
                  <c:v>-186.37700000000001</c:v>
                </c:pt>
                <c:pt idx="16249">
                  <c:v>-186.49</c:v>
                </c:pt>
                <c:pt idx="16250">
                  <c:v>-186.602</c:v>
                </c:pt>
                <c:pt idx="16251">
                  <c:v>-186.715</c:v>
                </c:pt>
                <c:pt idx="16252">
                  <c:v>-186.827</c:v>
                </c:pt>
                <c:pt idx="16253">
                  <c:v>-186.94</c:v>
                </c:pt>
                <c:pt idx="16254">
                  <c:v>-187.05199999999999</c:v>
                </c:pt>
                <c:pt idx="16255">
                  <c:v>-187.16399999999999</c:v>
                </c:pt>
                <c:pt idx="16256">
                  <c:v>-187.27699999999999</c:v>
                </c:pt>
                <c:pt idx="16257">
                  <c:v>-187.38900000000001</c:v>
                </c:pt>
                <c:pt idx="16258">
                  <c:v>-187.50200000000001</c:v>
                </c:pt>
                <c:pt idx="16259">
                  <c:v>-187.614</c:v>
                </c:pt>
                <c:pt idx="16260">
                  <c:v>-187.726</c:v>
                </c:pt>
                <c:pt idx="16261">
                  <c:v>-187.839</c:v>
                </c:pt>
                <c:pt idx="16262">
                  <c:v>-187.95099999999999</c:v>
                </c:pt>
                <c:pt idx="16263">
                  <c:v>-188.06299999999999</c:v>
                </c:pt>
                <c:pt idx="16264">
                  <c:v>-188.17500000000001</c:v>
                </c:pt>
                <c:pt idx="16265">
                  <c:v>-188.28700000000001</c:v>
                </c:pt>
                <c:pt idx="16266">
                  <c:v>-188.4</c:v>
                </c:pt>
                <c:pt idx="16267">
                  <c:v>-188.512</c:v>
                </c:pt>
                <c:pt idx="16268">
                  <c:v>-188.624</c:v>
                </c:pt>
                <c:pt idx="16269">
                  <c:v>-188.73599999999999</c:v>
                </c:pt>
                <c:pt idx="16270">
                  <c:v>-188.84800000000001</c:v>
                </c:pt>
                <c:pt idx="16271">
                  <c:v>-188.96</c:v>
                </c:pt>
                <c:pt idx="16272">
                  <c:v>-189.07300000000001</c:v>
                </c:pt>
                <c:pt idx="16273">
                  <c:v>-189.185</c:v>
                </c:pt>
                <c:pt idx="16274">
                  <c:v>-189.297</c:v>
                </c:pt>
                <c:pt idx="16275">
                  <c:v>-189.40899999999999</c:v>
                </c:pt>
                <c:pt idx="16276">
                  <c:v>-189.52099999999999</c:v>
                </c:pt>
                <c:pt idx="16277">
                  <c:v>-189.63300000000001</c:v>
                </c:pt>
                <c:pt idx="16278">
                  <c:v>-189.745</c:v>
                </c:pt>
                <c:pt idx="16279">
                  <c:v>-189.857</c:v>
                </c:pt>
                <c:pt idx="16280">
                  <c:v>-189.96899999999999</c:v>
                </c:pt>
                <c:pt idx="16281">
                  <c:v>-190.08099999999999</c:v>
                </c:pt>
                <c:pt idx="16282">
                  <c:v>-190.19200000000001</c:v>
                </c:pt>
                <c:pt idx="16283">
                  <c:v>-190.304</c:v>
                </c:pt>
                <c:pt idx="16284">
                  <c:v>-190.416</c:v>
                </c:pt>
                <c:pt idx="16285">
                  <c:v>-190.52799999999999</c:v>
                </c:pt>
                <c:pt idx="16286">
                  <c:v>-190.64</c:v>
                </c:pt>
                <c:pt idx="16287">
                  <c:v>-190.75200000000001</c:v>
                </c:pt>
                <c:pt idx="16288">
                  <c:v>-190.863</c:v>
                </c:pt>
                <c:pt idx="16289">
                  <c:v>-190.97499999999999</c:v>
                </c:pt>
                <c:pt idx="16290">
                  <c:v>-191.08699999999999</c:v>
                </c:pt>
                <c:pt idx="16291">
                  <c:v>-191.19900000000001</c:v>
                </c:pt>
                <c:pt idx="16292">
                  <c:v>-191.31</c:v>
                </c:pt>
                <c:pt idx="16293">
                  <c:v>-191.422</c:v>
                </c:pt>
                <c:pt idx="16294">
                  <c:v>-191.53399999999999</c:v>
                </c:pt>
                <c:pt idx="16295">
                  <c:v>-191.64500000000001</c:v>
                </c:pt>
                <c:pt idx="16296">
                  <c:v>-191.75700000000001</c:v>
                </c:pt>
                <c:pt idx="16297">
                  <c:v>-191.869</c:v>
                </c:pt>
                <c:pt idx="16298">
                  <c:v>-191.98</c:v>
                </c:pt>
                <c:pt idx="16299">
                  <c:v>-192.09200000000001</c:v>
                </c:pt>
                <c:pt idx="16300">
                  <c:v>-192.203</c:v>
                </c:pt>
                <c:pt idx="16301">
                  <c:v>-192.315</c:v>
                </c:pt>
                <c:pt idx="16302">
                  <c:v>-192.42699999999999</c:v>
                </c:pt>
                <c:pt idx="16303">
                  <c:v>-192.53800000000001</c:v>
                </c:pt>
                <c:pt idx="16304">
                  <c:v>-192.65</c:v>
                </c:pt>
                <c:pt idx="16305">
                  <c:v>-192.761</c:v>
                </c:pt>
                <c:pt idx="16306">
                  <c:v>-192.87299999999999</c:v>
                </c:pt>
                <c:pt idx="16307">
                  <c:v>-192.98400000000001</c:v>
                </c:pt>
                <c:pt idx="16308">
                  <c:v>-193.095</c:v>
                </c:pt>
                <c:pt idx="16309">
                  <c:v>-193.20699999999999</c:v>
                </c:pt>
                <c:pt idx="16310">
                  <c:v>-193.31800000000001</c:v>
                </c:pt>
                <c:pt idx="16311">
                  <c:v>-193.43</c:v>
                </c:pt>
                <c:pt idx="16312">
                  <c:v>-193.541</c:v>
                </c:pt>
                <c:pt idx="16313">
                  <c:v>-193.65199999999999</c:v>
                </c:pt>
                <c:pt idx="16314">
                  <c:v>-193.76400000000001</c:v>
                </c:pt>
                <c:pt idx="16315">
                  <c:v>-193.875</c:v>
                </c:pt>
                <c:pt idx="16316">
                  <c:v>-193.98599999999999</c:v>
                </c:pt>
                <c:pt idx="16317">
                  <c:v>-194.09700000000001</c:v>
                </c:pt>
                <c:pt idx="16318">
                  <c:v>-194.208</c:v>
                </c:pt>
                <c:pt idx="16319">
                  <c:v>-194.32</c:v>
                </c:pt>
                <c:pt idx="16320">
                  <c:v>-194.43100000000001</c:v>
                </c:pt>
                <c:pt idx="16321">
                  <c:v>-194.542</c:v>
                </c:pt>
                <c:pt idx="16322">
                  <c:v>-194.65299999999999</c:v>
                </c:pt>
                <c:pt idx="16323">
                  <c:v>-194.76400000000001</c:v>
                </c:pt>
                <c:pt idx="16324">
                  <c:v>-194.875</c:v>
                </c:pt>
                <c:pt idx="16325">
                  <c:v>-194.98699999999999</c:v>
                </c:pt>
                <c:pt idx="16326">
                  <c:v>-195.09800000000001</c:v>
                </c:pt>
                <c:pt idx="16327">
                  <c:v>-195.209</c:v>
                </c:pt>
                <c:pt idx="16328">
                  <c:v>-195.32</c:v>
                </c:pt>
                <c:pt idx="16329">
                  <c:v>-195.43100000000001</c:v>
                </c:pt>
                <c:pt idx="16330">
                  <c:v>-195.542</c:v>
                </c:pt>
                <c:pt idx="16331">
                  <c:v>-195.65299999999999</c:v>
                </c:pt>
                <c:pt idx="16332">
                  <c:v>-195.76400000000001</c:v>
                </c:pt>
                <c:pt idx="16333">
                  <c:v>-195.875</c:v>
                </c:pt>
                <c:pt idx="16334">
                  <c:v>-195.98599999999999</c:v>
                </c:pt>
                <c:pt idx="16335">
                  <c:v>-196.09700000000001</c:v>
                </c:pt>
                <c:pt idx="16336">
                  <c:v>-196.208</c:v>
                </c:pt>
                <c:pt idx="16337">
                  <c:v>-196.31800000000001</c:v>
                </c:pt>
                <c:pt idx="16338">
                  <c:v>-196.429</c:v>
                </c:pt>
                <c:pt idx="16339">
                  <c:v>-196.54</c:v>
                </c:pt>
                <c:pt idx="16340">
                  <c:v>-196.65100000000001</c:v>
                </c:pt>
                <c:pt idx="16341">
                  <c:v>-196.762</c:v>
                </c:pt>
                <c:pt idx="16342">
                  <c:v>-196.87200000000001</c:v>
                </c:pt>
                <c:pt idx="16343">
                  <c:v>-196.983</c:v>
                </c:pt>
                <c:pt idx="16344">
                  <c:v>-197.09399999999999</c:v>
                </c:pt>
                <c:pt idx="16345">
                  <c:v>-197.20500000000001</c:v>
                </c:pt>
                <c:pt idx="16346">
                  <c:v>-197.315</c:v>
                </c:pt>
                <c:pt idx="16347">
                  <c:v>-197.42599999999999</c:v>
                </c:pt>
                <c:pt idx="16348">
                  <c:v>-197.53700000000001</c:v>
                </c:pt>
                <c:pt idx="16349">
                  <c:v>-197.64699999999999</c:v>
                </c:pt>
                <c:pt idx="16350">
                  <c:v>-197.75800000000001</c:v>
                </c:pt>
                <c:pt idx="16351">
                  <c:v>-197.869</c:v>
                </c:pt>
                <c:pt idx="16352">
                  <c:v>-197.97900000000001</c:v>
                </c:pt>
                <c:pt idx="16353">
                  <c:v>-198.09</c:v>
                </c:pt>
                <c:pt idx="16354">
                  <c:v>-198.2</c:v>
                </c:pt>
                <c:pt idx="16355">
                  <c:v>-198.31100000000001</c:v>
                </c:pt>
                <c:pt idx="16356">
                  <c:v>-198.42099999999999</c:v>
                </c:pt>
                <c:pt idx="16357">
                  <c:v>-198.53200000000001</c:v>
                </c:pt>
                <c:pt idx="16358">
                  <c:v>-198.642</c:v>
                </c:pt>
                <c:pt idx="16359">
                  <c:v>-198.75299999999999</c:v>
                </c:pt>
                <c:pt idx="16360">
                  <c:v>-198.863</c:v>
                </c:pt>
                <c:pt idx="16361">
                  <c:v>-198.97399999999999</c:v>
                </c:pt>
                <c:pt idx="16362">
                  <c:v>-199.084</c:v>
                </c:pt>
                <c:pt idx="16363">
                  <c:v>-199.19399999999999</c:v>
                </c:pt>
                <c:pt idx="16364">
                  <c:v>-199.30500000000001</c:v>
                </c:pt>
                <c:pt idx="16365">
                  <c:v>-199.41499999999999</c:v>
                </c:pt>
                <c:pt idx="16366">
                  <c:v>-199.52500000000001</c:v>
                </c:pt>
                <c:pt idx="16367">
                  <c:v>-199.636</c:v>
                </c:pt>
                <c:pt idx="16368">
                  <c:v>-199.74600000000001</c:v>
                </c:pt>
                <c:pt idx="16369">
                  <c:v>-199.85599999999999</c:v>
                </c:pt>
                <c:pt idx="16370">
                  <c:v>-199.96600000000001</c:v>
                </c:pt>
                <c:pt idx="16371">
                  <c:v>-200.077</c:v>
                </c:pt>
                <c:pt idx="16372">
                  <c:v>-200.18700000000001</c:v>
                </c:pt>
                <c:pt idx="16373">
                  <c:v>-200.297</c:v>
                </c:pt>
                <c:pt idx="16374">
                  <c:v>-200.40700000000001</c:v>
                </c:pt>
                <c:pt idx="16375">
                  <c:v>-200.517</c:v>
                </c:pt>
                <c:pt idx="16376">
                  <c:v>-200.62799999999999</c:v>
                </c:pt>
                <c:pt idx="16377">
                  <c:v>-200.738</c:v>
                </c:pt>
                <c:pt idx="16378">
                  <c:v>-200.84800000000001</c:v>
                </c:pt>
                <c:pt idx="16379">
                  <c:v>-200.958</c:v>
                </c:pt>
                <c:pt idx="16380">
                  <c:v>-201.06800000000001</c:v>
                </c:pt>
                <c:pt idx="16381">
                  <c:v>-201.178</c:v>
                </c:pt>
                <c:pt idx="16382">
                  <c:v>-201.28800000000001</c:v>
                </c:pt>
                <c:pt idx="16383">
                  <c:v>-201.398</c:v>
                </c:pt>
                <c:pt idx="16384">
                  <c:v>-201.50800000000001</c:v>
                </c:pt>
                <c:pt idx="16385">
                  <c:v>-201.61799999999999</c:v>
                </c:pt>
                <c:pt idx="16386">
                  <c:v>-201.72800000000001</c:v>
                </c:pt>
                <c:pt idx="16387">
                  <c:v>-201.83799999999999</c:v>
                </c:pt>
                <c:pt idx="16388">
                  <c:v>-201.94800000000001</c:v>
                </c:pt>
                <c:pt idx="16389">
                  <c:v>-202.05699999999999</c:v>
                </c:pt>
                <c:pt idx="16390">
                  <c:v>-202.167</c:v>
                </c:pt>
                <c:pt idx="16391">
                  <c:v>-202.27699999999999</c:v>
                </c:pt>
                <c:pt idx="16392">
                  <c:v>-202.387</c:v>
                </c:pt>
                <c:pt idx="16393">
                  <c:v>-202.49700000000001</c:v>
                </c:pt>
                <c:pt idx="16394">
                  <c:v>-202.60599999999999</c:v>
                </c:pt>
                <c:pt idx="16395">
                  <c:v>-202.71600000000001</c:v>
                </c:pt>
                <c:pt idx="16396">
                  <c:v>-202.82599999999999</c:v>
                </c:pt>
                <c:pt idx="16397">
                  <c:v>-202.93600000000001</c:v>
                </c:pt>
                <c:pt idx="16398">
                  <c:v>-203.04499999999999</c:v>
                </c:pt>
                <c:pt idx="16399">
                  <c:v>-203.155</c:v>
                </c:pt>
                <c:pt idx="16400">
                  <c:v>-203.26499999999999</c:v>
                </c:pt>
                <c:pt idx="16401">
                  <c:v>-203.374</c:v>
                </c:pt>
                <c:pt idx="16402">
                  <c:v>-203.48400000000001</c:v>
                </c:pt>
                <c:pt idx="16403">
                  <c:v>-203.59399999999999</c:v>
                </c:pt>
                <c:pt idx="16404">
                  <c:v>-203.703</c:v>
                </c:pt>
                <c:pt idx="16405">
                  <c:v>-203.81299999999999</c:v>
                </c:pt>
                <c:pt idx="16406">
                  <c:v>-203.922</c:v>
                </c:pt>
                <c:pt idx="16407">
                  <c:v>-204.03200000000001</c:v>
                </c:pt>
                <c:pt idx="16408">
                  <c:v>-204.14099999999999</c:v>
                </c:pt>
                <c:pt idx="16409">
                  <c:v>-204.251</c:v>
                </c:pt>
                <c:pt idx="16410">
                  <c:v>-204.36</c:v>
                </c:pt>
                <c:pt idx="16411">
                  <c:v>-204.47</c:v>
                </c:pt>
                <c:pt idx="16412">
                  <c:v>-204.57900000000001</c:v>
                </c:pt>
                <c:pt idx="16413">
                  <c:v>-204.68799999999999</c:v>
                </c:pt>
                <c:pt idx="16414">
                  <c:v>-204.798</c:v>
                </c:pt>
                <c:pt idx="16415">
                  <c:v>-204.90700000000001</c:v>
                </c:pt>
                <c:pt idx="16416">
                  <c:v>-205.017</c:v>
                </c:pt>
                <c:pt idx="16417">
                  <c:v>-205.126</c:v>
                </c:pt>
                <c:pt idx="16418">
                  <c:v>-205.23500000000001</c:v>
                </c:pt>
                <c:pt idx="16419">
                  <c:v>-205.345</c:v>
                </c:pt>
                <c:pt idx="16420">
                  <c:v>-205.45400000000001</c:v>
                </c:pt>
                <c:pt idx="16421">
                  <c:v>-205.56299999999999</c:v>
                </c:pt>
                <c:pt idx="16422">
                  <c:v>-205.672</c:v>
                </c:pt>
                <c:pt idx="16423">
                  <c:v>-205.78100000000001</c:v>
                </c:pt>
                <c:pt idx="16424">
                  <c:v>-205.89099999999999</c:v>
                </c:pt>
                <c:pt idx="16425">
                  <c:v>-206</c:v>
                </c:pt>
                <c:pt idx="16426">
                  <c:v>-206.10900000000001</c:v>
                </c:pt>
                <c:pt idx="16427">
                  <c:v>-206.21799999999999</c:v>
                </c:pt>
                <c:pt idx="16428">
                  <c:v>-206.327</c:v>
                </c:pt>
                <c:pt idx="16429">
                  <c:v>-206.43600000000001</c:v>
                </c:pt>
                <c:pt idx="16430">
                  <c:v>-206.54499999999999</c:v>
                </c:pt>
                <c:pt idx="16431">
                  <c:v>-206.654</c:v>
                </c:pt>
                <c:pt idx="16432">
                  <c:v>-206.76300000000001</c:v>
                </c:pt>
                <c:pt idx="16433">
                  <c:v>-206.87200000000001</c:v>
                </c:pt>
                <c:pt idx="16434">
                  <c:v>-206.98099999999999</c:v>
                </c:pt>
                <c:pt idx="16435">
                  <c:v>-207.09</c:v>
                </c:pt>
                <c:pt idx="16436">
                  <c:v>-207.19900000000001</c:v>
                </c:pt>
                <c:pt idx="16437">
                  <c:v>-207.30799999999999</c:v>
                </c:pt>
                <c:pt idx="16438">
                  <c:v>-207.417</c:v>
                </c:pt>
                <c:pt idx="16439">
                  <c:v>-207.52600000000001</c:v>
                </c:pt>
                <c:pt idx="16440">
                  <c:v>-207.63499999999999</c:v>
                </c:pt>
                <c:pt idx="16441">
                  <c:v>-207.744</c:v>
                </c:pt>
                <c:pt idx="16442">
                  <c:v>-207.85300000000001</c:v>
                </c:pt>
                <c:pt idx="16443">
                  <c:v>-207.96100000000001</c:v>
                </c:pt>
                <c:pt idx="16444">
                  <c:v>-208.07</c:v>
                </c:pt>
                <c:pt idx="16445">
                  <c:v>-208.179</c:v>
                </c:pt>
                <c:pt idx="16446">
                  <c:v>-208.28800000000001</c:v>
                </c:pt>
                <c:pt idx="16447">
                  <c:v>-208.39599999999999</c:v>
                </c:pt>
                <c:pt idx="16448">
                  <c:v>-208.505</c:v>
                </c:pt>
                <c:pt idx="16449">
                  <c:v>-208.614</c:v>
                </c:pt>
                <c:pt idx="16450">
                  <c:v>-208.72300000000001</c:v>
                </c:pt>
                <c:pt idx="16451">
                  <c:v>-208.83099999999999</c:v>
                </c:pt>
                <c:pt idx="16452">
                  <c:v>-208.94</c:v>
                </c:pt>
                <c:pt idx="16453">
                  <c:v>-209.048</c:v>
                </c:pt>
                <c:pt idx="16454">
                  <c:v>-209.15700000000001</c:v>
                </c:pt>
                <c:pt idx="16455">
                  <c:v>-209.26599999999999</c:v>
                </c:pt>
                <c:pt idx="16456">
                  <c:v>-209.374</c:v>
                </c:pt>
                <c:pt idx="16457">
                  <c:v>-209.483</c:v>
                </c:pt>
                <c:pt idx="16458">
                  <c:v>-209.59100000000001</c:v>
                </c:pt>
                <c:pt idx="16459">
                  <c:v>-209.7</c:v>
                </c:pt>
                <c:pt idx="16460">
                  <c:v>-209.80799999999999</c:v>
                </c:pt>
                <c:pt idx="16461">
                  <c:v>-209.917</c:v>
                </c:pt>
                <c:pt idx="16462">
                  <c:v>-210.02500000000001</c:v>
                </c:pt>
                <c:pt idx="16463">
                  <c:v>-210.13300000000001</c:v>
                </c:pt>
                <c:pt idx="16464">
                  <c:v>-210.24199999999999</c:v>
                </c:pt>
                <c:pt idx="16465">
                  <c:v>-210.35</c:v>
                </c:pt>
                <c:pt idx="16466">
                  <c:v>-210.458</c:v>
                </c:pt>
                <c:pt idx="16467">
                  <c:v>-210.56700000000001</c:v>
                </c:pt>
                <c:pt idx="16468">
                  <c:v>-210.67500000000001</c:v>
                </c:pt>
                <c:pt idx="16469">
                  <c:v>-210.78299999999999</c:v>
                </c:pt>
                <c:pt idx="16470">
                  <c:v>-210.892</c:v>
                </c:pt>
                <c:pt idx="16471">
                  <c:v>-211</c:v>
                </c:pt>
                <c:pt idx="16472">
                  <c:v>-211.108</c:v>
                </c:pt>
                <c:pt idx="16473">
                  <c:v>-211.21600000000001</c:v>
                </c:pt>
                <c:pt idx="16474">
                  <c:v>-211.32499999999999</c:v>
                </c:pt>
                <c:pt idx="16475">
                  <c:v>-211.43299999999999</c:v>
                </c:pt>
                <c:pt idx="16476">
                  <c:v>-211.541</c:v>
                </c:pt>
                <c:pt idx="16477">
                  <c:v>-211.649</c:v>
                </c:pt>
                <c:pt idx="16478">
                  <c:v>-211.75700000000001</c:v>
                </c:pt>
                <c:pt idx="16479">
                  <c:v>-211.86500000000001</c:v>
                </c:pt>
                <c:pt idx="16480">
                  <c:v>-211.97300000000001</c:v>
                </c:pt>
                <c:pt idx="16481">
                  <c:v>-212.08099999999999</c:v>
                </c:pt>
                <c:pt idx="16482">
                  <c:v>-212.18899999999999</c:v>
                </c:pt>
                <c:pt idx="16483">
                  <c:v>-212.297</c:v>
                </c:pt>
                <c:pt idx="16484">
                  <c:v>-212.405</c:v>
                </c:pt>
                <c:pt idx="16485">
                  <c:v>-212.51300000000001</c:v>
                </c:pt>
                <c:pt idx="16486">
                  <c:v>-212.62100000000001</c:v>
                </c:pt>
                <c:pt idx="16487">
                  <c:v>-212.72900000000001</c:v>
                </c:pt>
                <c:pt idx="16488">
                  <c:v>-212.83699999999999</c:v>
                </c:pt>
                <c:pt idx="16489">
                  <c:v>-212.94499999999999</c:v>
                </c:pt>
                <c:pt idx="16490">
                  <c:v>-213.053</c:v>
                </c:pt>
                <c:pt idx="16491">
                  <c:v>-213.161</c:v>
                </c:pt>
                <c:pt idx="16492">
                  <c:v>-213.268</c:v>
                </c:pt>
                <c:pt idx="16493">
                  <c:v>-213.376</c:v>
                </c:pt>
                <c:pt idx="16494">
                  <c:v>-213.48400000000001</c:v>
                </c:pt>
                <c:pt idx="16495">
                  <c:v>-213.59200000000001</c:v>
                </c:pt>
                <c:pt idx="16496">
                  <c:v>-213.7</c:v>
                </c:pt>
                <c:pt idx="16497">
                  <c:v>-213.80699999999999</c:v>
                </c:pt>
                <c:pt idx="16498">
                  <c:v>-213.91499999999999</c:v>
                </c:pt>
                <c:pt idx="16499">
                  <c:v>-214.023</c:v>
                </c:pt>
                <c:pt idx="16500">
                  <c:v>-214.13</c:v>
                </c:pt>
                <c:pt idx="16501">
                  <c:v>-214.238</c:v>
                </c:pt>
                <c:pt idx="16502">
                  <c:v>-214.346</c:v>
                </c:pt>
                <c:pt idx="16503">
                  <c:v>-214.453</c:v>
                </c:pt>
                <c:pt idx="16504">
                  <c:v>-214.56100000000001</c:v>
                </c:pt>
                <c:pt idx="16505">
                  <c:v>-214.66800000000001</c:v>
                </c:pt>
                <c:pt idx="16506">
                  <c:v>-214.77600000000001</c:v>
                </c:pt>
                <c:pt idx="16507">
                  <c:v>-214.88300000000001</c:v>
                </c:pt>
                <c:pt idx="16508">
                  <c:v>-214.99100000000001</c:v>
                </c:pt>
                <c:pt idx="16509">
                  <c:v>-215.09800000000001</c:v>
                </c:pt>
                <c:pt idx="16510">
                  <c:v>-215.20599999999999</c:v>
                </c:pt>
                <c:pt idx="16511">
                  <c:v>-215.31299999999999</c:v>
                </c:pt>
                <c:pt idx="16512">
                  <c:v>-215.42099999999999</c:v>
                </c:pt>
                <c:pt idx="16513">
                  <c:v>-215.52799999999999</c:v>
                </c:pt>
                <c:pt idx="16514">
                  <c:v>-215.63499999999999</c:v>
                </c:pt>
                <c:pt idx="16515">
                  <c:v>-215.74299999999999</c:v>
                </c:pt>
                <c:pt idx="16516">
                  <c:v>-215.85</c:v>
                </c:pt>
                <c:pt idx="16517">
                  <c:v>-215.95699999999999</c:v>
                </c:pt>
                <c:pt idx="16518">
                  <c:v>-216.065</c:v>
                </c:pt>
                <c:pt idx="16519">
                  <c:v>-216.172</c:v>
                </c:pt>
                <c:pt idx="16520">
                  <c:v>-216.279</c:v>
                </c:pt>
                <c:pt idx="16521">
                  <c:v>-216.386</c:v>
                </c:pt>
                <c:pt idx="16522">
                  <c:v>-216.494</c:v>
                </c:pt>
                <c:pt idx="16523">
                  <c:v>-216.601</c:v>
                </c:pt>
                <c:pt idx="16524">
                  <c:v>-216.708</c:v>
                </c:pt>
                <c:pt idx="16525">
                  <c:v>-216.815</c:v>
                </c:pt>
                <c:pt idx="16526">
                  <c:v>-216.922</c:v>
                </c:pt>
                <c:pt idx="16527">
                  <c:v>-217.029</c:v>
                </c:pt>
                <c:pt idx="16528">
                  <c:v>-217.136</c:v>
                </c:pt>
                <c:pt idx="16529">
                  <c:v>-217.24299999999999</c:v>
                </c:pt>
                <c:pt idx="16530">
                  <c:v>-217.35</c:v>
                </c:pt>
                <c:pt idx="16531">
                  <c:v>-217.458</c:v>
                </c:pt>
                <c:pt idx="16532">
                  <c:v>-217.56399999999999</c:v>
                </c:pt>
                <c:pt idx="16533">
                  <c:v>-217.67099999999999</c:v>
                </c:pt>
                <c:pt idx="16534">
                  <c:v>-217.77799999999999</c:v>
                </c:pt>
                <c:pt idx="16535">
                  <c:v>-217.88499999999999</c:v>
                </c:pt>
                <c:pt idx="16536">
                  <c:v>-217.99199999999999</c:v>
                </c:pt>
                <c:pt idx="16537">
                  <c:v>-218.09899999999999</c:v>
                </c:pt>
                <c:pt idx="16538">
                  <c:v>-218.20599999999999</c:v>
                </c:pt>
                <c:pt idx="16539">
                  <c:v>-218.31299999999999</c:v>
                </c:pt>
                <c:pt idx="16540">
                  <c:v>-218.42</c:v>
                </c:pt>
                <c:pt idx="16541">
                  <c:v>-218.52600000000001</c:v>
                </c:pt>
                <c:pt idx="16542">
                  <c:v>-218.63300000000001</c:v>
                </c:pt>
                <c:pt idx="16543">
                  <c:v>-218.74</c:v>
                </c:pt>
                <c:pt idx="16544">
                  <c:v>-218.84700000000001</c:v>
                </c:pt>
                <c:pt idx="16545">
                  <c:v>-218.95400000000001</c:v>
                </c:pt>
                <c:pt idx="16546">
                  <c:v>-219.06</c:v>
                </c:pt>
                <c:pt idx="16547">
                  <c:v>-219.167</c:v>
                </c:pt>
                <c:pt idx="16548">
                  <c:v>-219.274</c:v>
                </c:pt>
                <c:pt idx="16549">
                  <c:v>-219.38</c:v>
                </c:pt>
                <c:pt idx="16550">
                  <c:v>-219.48699999999999</c:v>
                </c:pt>
                <c:pt idx="16551">
                  <c:v>-219.59399999999999</c:v>
                </c:pt>
                <c:pt idx="16552">
                  <c:v>-219.7</c:v>
                </c:pt>
                <c:pt idx="16553">
                  <c:v>-219.80699999999999</c:v>
                </c:pt>
                <c:pt idx="16554">
                  <c:v>-219.91300000000001</c:v>
                </c:pt>
                <c:pt idx="16555">
                  <c:v>-220.02</c:v>
                </c:pt>
                <c:pt idx="16556">
                  <c:v>-220.126</c:v>
                </c:pt>
                <c:pt idx="16557">
                  <c:v>-220.233</c:v>
                </c:pt>
                <c:pt idx="16558">
                  <c:v>-220.339</c:v>
                </c:pt>
                <c:pt idx="16559">
                  <c:v>-220.44499999999999</c:v>
                </c:pt>
                <c:pt idx="16560">
                  <c:v>-220.55199999999999</c:v>
                </c:pt>
                <c:pt idx="16561">
                  <c:v>-220.65799999999999</c:v>
                </c:pt>
                <c:pt idx="16562">
                  <c:v>-220.76499999999999</c:v>
                </c:pt>
                <c:pt idx="16563">
                  <c:v>-220.87100000000001</c:v>
                </c:pt>
                <c:pt idx="16564">
                  <c:v>-220.977</c:v>
                </c:pt>
                <c:pt idx="16565">
                  <c:v>-221.084</c:v>
                </c:pt>
                <c:pt idx="16566">
                  <c:v>-221.19</c:v>
                </c:pt>
                <c:pt idx="16567">
                  <c:v>-221.29599999999999</c:v>
                </c:pt>
                <c:pt idx="16568">
                  <c:v>-221.40199999999999</c:v>
                </c:pt>
                <c:pt idx="16569">
                  <c:v>-221.50899999999999</c:v>
                </c:pt>
                <c:pt idx="16570">
                  <c:v>-221.61500000000001</c:v>
                </c:pt>
                <c:pt idx="16571">
                  <c:v>-221.721</c:v>
                </c:pt>
                <c:pt idx="16572">
                  <c:v>-221.827</c:v>
                </c:pt>
                <c:pt idx="16573">
                  <c:v>-221.93299999999999</c:v>
                </c:pt>
                <c:pt idx="16574">
                  <c:v>-222.03899999999999</c:v>
                </c:pt>
                <c:pt idx="16575">
                  <c:v>-222.14599999999999</c:v>
                </c:pt>
                <c:pt idx="16576">
                  <c:v>-222.25200000000001</c:v>
                </c:pt>
                <c:pt idx="16577">
                  <c:v>-222.358</c:v>
                </c:pt>
                <c:pt idx="16578">
                  <c:v>-222.464</c:v>
                </c:pt>
                <c:pt idx="16579">
                  <c:v>-222.57</c:v>
                </c:pt>
                <c:pt idx="16580">
                  <c:v>-222.67599999999999</c:v>
                </c:pt>
                <c:pt idx="16581">
                  <c:v>-222.78200000000001</c:v>
                </c:pt>
                <c:pt idx="16582">
                  <c:v>-222.88800000000001</c:v>
                </c:pt>
                <c:pt idx="16583">
                  <c:v>-222.994</c:v>
                </c:pt>
                <c:pt idx="16584">
                  <c:v>-223.09899999999999</c:v>
                </c:pt>
                <c:pt idx="16585">
                  <c:v>-223.20500000000001</c:v>
                </c:pt>
                <c:pt idx="16586">
                  <c:v>-223.31100000000001</c:v>
                </c:pt>
                <c:pt idx="16587">
                  <c:v>-223.417</c:v>
                </c:pt>
                <c:pt idx="16588">
                  <c:v>-223.523</c:v>
                </c:pt>
                <c:pt idx="16589">
                  <c:v>-223.62899999999999</c:v>
                </c:pt>
                <c:pt idx="16590">
                  <c:v>-223.73400000000001</c:v>
                </c:pt>
                <c:pt idx="16591">
                  <c:v>-223.84</c:v>
                </c:pt>
                <c:pt idx="16592">
                  <c:v>-223.946</c:v>
                </c:pt>
                <c:pt idx="16593">
                  <c:v>-224.05199999999999</c:v>
                </c:pt>
                <c:pt idx="16594">
                  <c:v>-224.15700000000001</c:v>
                </c:pt>
                <c:pt idx="16595">
                  <c:v>-224.26300000000001</c:v>
                </c:pt>
                <c:pt idx="16596">
                  <c:v>-224.369</c:v>
                </c:pt>
                <c:pt idx="16597">
                  <c:v>-224.47399999999999</c:v>
                </c:pt>
                <c:pt idx="16598">
                  <c:v>-224.58</c:v>
                </c:pt>
                <c:pt idx="16599">
                  <c:v>-224.685</c:v>
                </c:pt>
                <c:pt idx="16600">
                  <c:v>-224.791</c:v>
                </c:pt>
                <c:pt idx="16601">
                  <c:v>-224.89699999999999</c:v>
                </c:pt>
                <c:pt idx="16602">
                  <c:v>-225.00200000000001</c:v>
                </c:pt>
                <c:pt idx="16603">
                  <c:v>-225.108</c:v>
                </c:pt>
                <c:pt idx="16604">
                  <c:v>-225.21299999999999</c:v>
                </c:pt>
                <c:pt idx="16605">
                  <c:v>-225.31800000000001</c:v>
                </c:pt>
                <c:pt idx="16606">
                  <c:v>-225.42400000000001</c:v>
                </c:pt>
                <c:pt idx="16607">
                  <c:v>-225.529</c:v>
                </c:pt>
                <c:pt idx="16608">
                  <c:v>-225.63499999999999</c:v>
                </c:pt>
                <c:pt idx="16609">
                  <c:v>-225.74</c:v>
                </c:pt>
                <c:pt idx="16610">
                  <c:v>-225.846</c:v>
                </c:pt>
                <c:pt idx="16611">
                  <c:v>-225.95099999999999</c:v>
                </c:pt>
                <c:pt idx="16612">
                  <c:v>-226.05600000000001</c:v>
                </c:pt>
                <c:pt idx="16613">
                  <c:v>-226.161</c:v>
                </c:pt>
                <c:pt idx="16614">
                  <c:v>-226.267</c:v>
                </c:pt>
                <c:pt idx="16615">
                  <c:v>-226.37200000000001</c:v>
                </c:pt>
                <c:pt idx="16616">
                  <c:v>-226.477</c:v>
                </c:pt>
                <c:pt idx="16617">
                  <c:v>-226.58199999999999</c:v>
                </c:pt>
                <c:pt idx="16618">
                  <c:v>-226.68799999999999</c:v>
                </c:pt>
                <c:pt idx="16619">
                  <c:v>-226.79300000000001</c:v>
                </c:pt>
                <c:pt idx="16620">
                  <c:v>-226.898</c:v>
                </c:pt>
                <c:pt idx="16621">
                  <c:v>-227.00299999999999</c:v>
                </c:pt>
                <c:pt idx="16622">
                  <c:v>-227.108</c:v>
                </c:pt>
                <c:pt idx="16623">
                  <c:v>-227.21299999999999</c:v>
                </c:pt>
                <c:pt idx="16624">
                  <c:v>-227.31800000000001</c:v>
                </c:pt>
                <c:pt idx="16625">
                  <c:v>-227.423</c:v>
                </c:pt>
                <c:pt idx="16626">
                  <c:v>-227.52799999999999</c:v>
                </c:pt>
                <c:pt idx="16627">
                  <c:v>-227.63300000000001</c:v>
                </c:pt>
                <c:pt idx="16628">
                  <c:v>-227.738</c:v>
                </c:pt>
                <c:pt idx="16629">
                  <c:v>-227.84299999999999</c:v>
                </c:pt>
                <c:pt idx="16630">
                  <c:v>-227.94800000000001</c:v>
                </c:pt>
                <c:pt idx="16631">
                  <c:v>-228.053</c:v>
                </c:pt>
                <c:pt idx="16632">
                  <c:v>-228.15799999999999</c:v>
                </c:pt>
                <c:pt idx="16633">
                  <c:v>-228.26300000000001</c:v>
                </c:pt>
                <c:pt idx="16634">
                  <c:v>-228.36699999999999</c:v>
                </c:pt>
                <c:pt idx="16635">
                  <c:v>-228.47200000000001</c:v>
                </c:pt>
                <c:pt idx="16636">
                  <c:v>-228.577</c:v>
                </c:pt>
                <c:pt idx="16637">
                  <c:v>-228.68199999999999</c:v>
                </c:pt>
                <c:pt idx="16638">
                  <c:v>-228.786</c:v>
                </c:pt>
                <c:pt idx="16639">
                  <c:v>-228.89099999999999</c:v>
                </c:pt>
                <c:pt idx="16640">
                  <c:v>-228.99600000000001</c:v>
                </c:pt>
                <c:pt idx="16641">
                  <c:v>-229.101</c:v>
                </c:pt>
                <c:pt idx="16642">
                  <c:v>-229.20500000000001</c:v>
                </c:pt>
                <c:pt idx="16643">
                  <c:v>-229.31</c:v>
                </c:pt>
                <c:pt idx="16644">
                  <c:v>-229.41499999999999</c:v>
                </c:pt>
                <c:pt idx="16645">
                  <c:v>-229.51900000000001</c:v>
                </c:pt>
                <c:pt idx="16646">
                  <c:v>-229.624</c:v>
                </c:pt>
                <c:pt idx="16647">
                  <c:v>-229.72800000000001</c:v>
                </c:pt>
                <c:pt idx="16648">
                  <c:v>-229.833</c:v>
                </c:pt>
                <c:pt idx="16649">
                  <c:v>-229.93700000000001</c:v>
                </c:pt>
                <c:pt idx="16650">
                  <c:v>-230.042</c:v>
                </c:pt>
                <c:pt idx="16651">
                  <c:v>-230.14599999999999</c:v>
                </c:pt>
                <c:pt idx="16652">
                  <c:v>-230.251</c:v>
                </c:pt>
                <c:pt idx="16653">
                  <c:v>-230.35499999999999</c:v>
                </c:pt>
                <c:pt idx="16654">
                  <c:v>-230.459</c:v>
                </c:pt>
                <c:pt idx="16655">
                  <c:v>-230.56399999999999</c:v>
                </c:pt>
                <c:pt idx="16656">
                  <c:v>-230.66800000000001</c:v>
                </c:pt>
                <c:pt idx="16657">
                  <c:v>-230.77199999999999</c:v>
                </c:pt>
                <c:pt idx="16658">
                  <c:v>-230.87700000000001</c:v>
                </c:pt>
                <c:pt idx="16659">
                  <c:v>-230.98099999999999</c:v>
                </c:pt>
                <c:pt idx="16660">
                  <c:v>-231.08500000000001</c:v>
                </c:pt>
                <c:pt idx="16661">
                  <c:v>-231.19</c:v>
                </c:pt>
                <c:pt idx="16662">
                  <c:v>-231.29400000000001</c:v>
                </c:pt>
                <c:pt idx="16663">
                  <c:v>-231.398</c:v>
                </c:pt>
                <c:pt idx="16664">
                  <c:v>-231.50200000000001</c:v>
                </c:pt>
                <c:pt idx="16665">
                  <c:v>-231.60599999999999</c:v>
                </c:pt>
                <c:pt idx="16666">
                  <c:v>-231.71</c:v>
                </c:pt>
                <c:pt idx="16667">
                  <c:v>-231.815</c:v>
                </c:pt>
                <c:pt idx="16668">
                  <c:v>-231.91900000000001</c:v>
                </c:pt>
                <c:pt idx="16669">
                  <c:v>-232.023</c:v>
                </c:pt>
                <c:pt idx="16670">
                  <c:v>-232.12700000000001</c:v>
                </c:pt>
                <c:pt idx="16671">
                  <c:v>-232.23099999999999</c:v>
                </c:pt>
                <c:pt idx="16672">
                  <c:v>-232.33500000000001</c:v>
                </c:pt>
                <c:pt idx="16673">
                  <c:v>-232.43899999999999</c:v>
                </c:pt>
                <c:pt idx="16674">
                  <c:v>-232.54300000000001</c:v>
                </c:pt>
                <c:pt idx="16675">
                  <c:v>-232.64699999999999</c:v>
                </c:pt>
                <c:pt idx="16676">
                  <c:v>-232.75</c:v>
                </c:pt>
                <c:pt idx="16677">
                  <c:v>-232.85400000000001</c:v>
                </c:pt>
                <c:pt idx="16678">
                  <c:v>-232.958</c:v>
                </c:pt>
                <c:pt idx="16679">
                  <c:v>-233.06200000000001</c:v>
                </c:pt>
                <c:pt idx="16680">
                  <c:v>-233.166</c:v>
                </c:pt>
                <c:pt idx="16681">
                  <c:v>-233.27</c:v>
                </c:pt>
                <c:pt idx="16682">
                  <c:v>-233.374</c:v>
                </c:pt>
                <c:pt idx="16683">
                  <c:v>-233.477</c:v>
                </c:pt>
                <c:pt idx="16684">
                  <c:v>-233.58099999999999</c:v>
                </c:pt>
                <c:pt idx="16685">
                  <c:v>-233.685</c:v>
                </c:pt>
                <c:pt idx="16686">
                  <c:v>-233.78800000000001</c:v>
                </c:pt>
                <c:pt idx="16687">
                  <c:v>-233.892</c:v>
                </c:pt>
                <c:pt idx="16688">
                  <c:v>-233.99600000000001</c:v>
                </c:pt>
                <c:pt idx="16689">
                  <c:v>-234.09899999999999</c:v>
                </c:pt>
                <c:pt idx="16690">
                  <c:v>-234.203</c:v>
                </c:pt>
                <c:pt idx="16691">
                  <c:v>-234.30699999999999</c:v>
                </c:pt>
                <c:pt idx="16692">
                  <c:v>-234.41</c:v>
                </c:pt>
                <c:pt idx="16693">
                  <c:v>-234.51400000000001</c:v>
                </c:pt>
                <c:pt idx="16694">
                  <c:v>-234.61699999999999</c:v>
                </c:pt>
                <c:pt idx="16695">
                  <c:v>-234.721</c:v>
                </c:pt>
                <c:pt idx="16696">
                  <c:v>-234.82400000000001</c:v>
                </c:pt>
                <c:pt idx="16697">
                  <c:v>-234.928</c:v>
                </c:pt>
                <c:pt idx="16698">
                  <c:v>-235.03100000000001</c:v>
                </c:pt>
                <c:pt idx="16699">
                  <c:v>-235.13399999999999</c:v>
                </c:pt>
                <c:pt idx="16700">
                  <c:v>-235.238</c:v>
                </c:pt>
                <c:pt idx="16701">
                  <c:v>-235.34100000000001</c:v>
                </c:pt>
                <c:pt idx="16702">
                  <c:v>-235.44399999999999</c:v>
                </c:pt>
                <c:pt idx="16703">
                  <c:v>-235.548</c:v>
                </c:pt>
                <c:pt idx="16704">
                  <c:v>-235.65100000000001</c:v>
                </c:pt>
                <c:pt idx="16705">
                  <c:v>-235.75399999999999</c:v>
                </c:pt>
                <c:pt idx="16706">
                  <c:v>-235.858</c:v>
                </c:pt>
                <c:pt idx="16707">
                  <c:v>-235.96100000000001</c:v>
                </c:pt>
                <c:pt idx="16708">
                  <c:v>-236.06399999999999</c:v>
                </c:pt>
                <c:pt idx="16709">
                  <c:v>-236.167</c:v>
                </c:pt>
                <c:pt idx="16710">
                  <c:v>-236.27</c:v>
                </c:pt>
                <c:pt idx="16711">
                  <c:v>-236.37299999999999</c:v>
                </c:pt>
                <c:pt idx="16712">
                  <c:v>-236.476</c:v>
                </c:pt>
                <c:pt idx="16713">
                  <c:v>-236.58</c:v>
                </c:pt>
                <c:pt idx="16714">
                  <c:v>-236.68299999999999</c:v>
                </c:pt>
                <c:pt idx="16715">
                  <c:v>-236.786</c:v>
                </c:pt>
                <c:pt idx="16716">
                  <c:v>-236.88900000000001</c:v>
                </c:pt>
                <c:pt idx="16717">
                  <c:v>-236.99199999999999</c:v>
                </c:pt>
                <c:pt idx="16718">
                  <c:v>-237.095</c:v>
                </c:pt>
                <c:pt idx="16719">
                  <c:v>-237.19800000000001</c:v>
                </c:pt>
                <c:pt idx="16720">
                  <c:v>-237.30099999999999</c:v>
                </c:pt>
                <c:pt idx="16721">
                  <c:v>-237.404</c:v>
                </c:pt>
                <c:pt idx="16722">
                  <c:v>-237.506</c:v>
                </c:pt>
                <c:pt idx="16723">
                  <c:v>-237.60900000000001</c:v>
                </c:pt>
                <c:pt idx="16724">
                  <c:v>-237.71199999999999</c:v>
                </c:pt>
                <c:pt idx="16725">
                  <c:v>-237.815</c:v>
                </c:pt>
                <c:pt idx="16726">
                  <c:v>-237.91800000000001</c:v>
                </c:pt>
                <c:pt idx="16727">
                  <c:v>-238.02099999999999</c:v>
                </c:pt>
                <c:pt idx="16728">
                  <c:v>-238.12299999999999</c:v>
                </c:pt>
                <c:pt idx="16729">
                  <c:v>-238.226</c:v>
                </c:pt>
                <c:pt idx="16730">
                  <c:v>-238.32900000000001</c:v>
                </c:pt>
                <c:pt idx="16731">
                  <c:v>-238.43100000000001</c:v>
                </c:pt>
                <c:pt idx="16732">
                  <c:v>-238.53399999999999</c:v>
                </c:pt>
                <c:pt idx="16733">
                  <c:v>-238.637</c:v>
                </c:pt>
                <c:pt idx="16734">
                  <c:v>-238.739</c:v>
                </c:pt>
                <c:pt idx="16735">
                  <c:v>-238.84200000000001</c:v>
                </c:pt>
                <c:pt idx="16736">
                  <c:v>-238.94399999999999</c:v>
                </c:pt>
                <c:pt idx="16737">
                  <c:v>-239.047</c:v>
                </c:pt>
                <c:pt idx="16738">
                  <c:v>-239.149</c:v>
                </c:pt>
                <c:pt idx="16739">
                  <c:v>-239.25200000000001</c:v>
                </c:pt>
                <c:pt idx="16740">
                  <c:v>-239.35499999999999</c:v>
                </c:pt>
                <c:pt idx="16741">
                  <c:v>-239.45699999999999</c:v>
                </c:pt>
                <c:pt idx="16742">
                  <c:v>-239.559</c:v>
                </c:pt>
                <c:pt idx="16743">
                  <c:v>-239.66200000000001</c:v>
                </c:pt>
                <c:pt idx="16744">
                  <c:v>-239.76400000000001</c:v>
                </c:pt>
                <c:pt idx="16745">
                  <c:v>-239.86600000000001</c:v>
                </c:pt>
                <c:pt idx="16746">
                  <c:v>-239.96899999999999</c:v>
                </c:pt>
                <c:pt idx="16747">
                  <c:v>-240.071</c:v>
                </c:pt>
                <c:pt idx="16748">
                  <c:v>-240.17400000000001</c:v>
                </c:pt>
                <c:pt idx="16749">
                  <c:v>-240.27600000000001</c:v>
                </c:pt>
                <c:pt idx="16750">
                  <c:v>-240.37799999999999</c:v>
                </c:pt>
                <c:pt idx="16751">
                  <c:v>-240.48</c:v>
                </c:pt>
                <c:pt idx="16752">
                  <c:v>-240.58199999999999</c:v>
                </c:pt>
                <c:pt idx="16753">
                  <c:v>-240.685</c:v>
                </c:pt>
                <c:pt idx="16754">
                  <c:v>-240.78700000000001</c:v>
                </c:pt>
                <c:pt idx="16755">
                  <c:v>-240.88900000000001</c:v>
                </c:pt>
                <c:pt idx="16756">
                  <c:v>-240.99100000000001</c:v>
                </c:pt>
                <c:pt idx="16757">
                  <c:v>-241.09299999999999</c:v>
                </c:pt>
                <c:pt idx="16758">
                  <c:v>-241.19499999999999</c:v>
                </c:pt>
                <c:pt idx="16759">
                  <c:v>-241.297</c:v>
                </c:pt>
                <c:pt idx="16760">
                  <c:v>-241.399</c:v>
                </c:pt>
                <c:pt idx="16761">
                  <c:v>-241.501</c:v>
                </c:pt>
                <c:pt idx="16762">
                  <c:v>-241.60300000000001</c:v>
                </c:pt>
                <c:pt idx="16763">
                  <c:v>-241.70500000000001</c:v>
                </c:pt>
                <c:pt idx="16764">
                  <c:v>-241.80699999999999</c:v>
                </c:pt>
                <c:pt idx="16765">
                  <c:v>-241.90899999999999</c:v>
                </c:pt>
                <c:pt idx="16766">
                  <c:v>-242.011</c:v>
                </c:pt>
                <c:pt idx="16767">
                  <c:v>-242.113</c:v>
                </c:pt>
                <c:pt idx="16768">
                  <c:v>-242.215</c:v>
                </c:pt>
                <c:pt idx="16769">
                  <c:v>-242.316</c:v>
                </c:pt>
                <c:pt idx="16770">
                  <c:v>-242.41800000000001</c:v>
                </c:pt>
                <c:pt idx="16771">
                  <c:v>-242.52</c:v>
                </c:pt>
                <c:pt idx="16772">
                  <c:v>-242.62200000000001</c:v>
                </c:pt>
                <c:pt idx="16773">
                  <c:v>-242.72399999999999</c:v>
                </c:pt>
                <c:pt idx="16774">
                  <c:v>-242.82499999999999</c:v>
                </c:pt>
                <c:pt idx="16775">
                  <c:v>-242.92699999999999</c:v>
                </c:pt>
                <c:pt idx="16776">
                  <c:v>-243.02799999999999</c:v>
                </c:pt>
                <c:pt idx="16777">
                  <c:v>-243.13</c:v>
                </c:pt>
                <c:pt idx="16778">
                  <c:v>-243.232</c:v>
                </c:pt>
                <c:pt idx="16779">
                  <c:v>-243.333</c:v>
                </c:pt>
                <c:pt idx="16780">
                  <c:v>-243.435</c:v>
                </c:pt>
                <c:pt idx="16781">
                  <c:v>-243.536</c:v>
                </c:pt>
                <c:pt idx="16782">
                  <c:v>-243.63800000000001</c:v>
                </c:pt>
                <c:pt idx="16783">
                  <c:v>-243.74</c:v>
                </c:pt>
                <c:pt idx="16784">
                  <c:v>-243.84100000000001</c:v>
                </c:pt>
                <c:pt idx="16785">
                  <c:v>-243.94200000000001</c:v>
                </c:pt>
                <c:pt idx="16786">
                  <c:v>-244.04400000000001</c:v>
                </c:pt>
                <c:pt idx="16787">
                  <c:v>-244.14500000000001</c:v>
                </c:pt>
                <c:pt idx="16788">
                  <c:v>-244.24700000000001</c:v>
                </c:pt>
                <c:pt idx="16789">
                  <c:v>-244.34800000000001</c:v>
                </c:pt>
                <c:pt idx="16790">
                  <c:v>-244.44900000000001</c:v>
                </c:pt>
                <c:pt idx="16791">
                  <c:v>-244.55099999999999</c:v>
                </c:pt>
                <c:pt idx="16792">
                  <c:v>-244.65199999999999</c:v>
                </c:pt>
                <c:pt idx="16793">
                  <c:v>-244.75299999999999</c:v>
                </c:pt>
                <c:pt idx="16794">
                  <c:v>-244.85400000000001</c:v>
                </c:pt>
                <c:pt idx="16795">
                  <c:v>-244.95599999999999</c:v>
                </c:pt>
                <c:pt idx="16796">
                  <c:v>-245.05699999999999</c:v>
                </c:pt>
                <c:pt idx="16797">
                  <c:v>-245.15799999999999</c:v>
                </c:pt>
                <c:pt idx="16798">
                  <c:v>-245.25899999999999</c:v>
                </c:pt>
                <c:pt idx="16799">
                  <c:v>-245.36</c:v>
                </c:pt>
                <c:pt idx="16800">
                  <c:v>-245.46100000000001</c:v>
                </c:pt>
                <c:pt idx="16801">
                  <c:v>-245.56200000000001</c:v>
                </c:pt>
                <c:pt idx="16802">
                  <c:v>-245.66300000000001</c:v>
                </c:pt>
                <c:pt idx="16803">
                  <c:v>-245.76499999999999</c:v>
                </c:pt>
                <c:pt idx="16804">
                  <c:v>-245.86500000000001</c:v>
                </c:pt>
                <c:pt idx="16805">
                  <c:v>-245.96700000000001</c:v>
                </c:pt>
                <c:pt idx="16806">
                  <c:v>-246.06800000000001</c:v>
                </c:pt>
                <c:pt idx="16807">
                  <c:v>-246.16800000000001</c:v>
                </c:pt>
                <c:pt idx="16808">
                  <c:v>-246.26900000000001</c:v>
                </c:pt>
                <c:pt idx="16809">
                  <c:v>-246.37</c:v>
                </c:pt>
                <c:pt idx="16810">
                  <c:v>-246.471</c:v>
                </c:pt>
                <c:pt idx="16811">
                  <c:v>-246.572</c:v>
                </c:pt>
                <c:pt idx="16812">
                  <c:v>-246.673</c:v>
                </c:pt>
                <c:pt idx="16813">
                  <c:v>-246.774</c:v>
                </c:pt>
                <c:pt idx="16814">
                  <c:v>-246.874</c:v>
                </c:pt>
                <c:pt idx="16815">
                  <c:v>-246.97499999999999</c:v>
                </c:pt>
                <c:pt idx="16816">
                  <c:v>-247.07599999999999</c:v>
                </c:pt>
                <c:pt idx="16817">
                  <c:v>-247.17699999999999</c:v>
                </c:pt>
                <c:pt idx="16818">
                  <c:v>-247.27699999999999</c:v>
                </c:pt>
                <c:pt idx="16819">
                  <c:v>-247.37799999999999</c:v>
                </c:pt>
                <c:pt idx="16820">
                  <c:v>-247.47900000000001</c:v>
                </c:pt>
                <c:pt idx="16821">
                  <c:v>-247.57900000000001</c:v>
                </c:pt>
                <c:pt idx="16822">
                  <c:v>-247.68</c:v>
                </c:pt>
                <c:pt idx="16823">
                  <c:v>-247.78</c:v>
                </c:pt>
                <c:pt idx="16824">
                  <c:v>-247.881</c:v>
                </c:pt>
                <c:pt idx="16825">
                  <c:v>-247.98099999999999</c:v>
                </c:pt>
                <c:pt idx="16826">
                  <c:v>-248.08199999999999</c:v>
                </c:pt>
                <c:pt idx="16827">
                  <c:v>-248.18199999999999</c:v>
                </c:pt>
                <c:pt idx="16828">
                  <c:v>-248.28299999999999</c:v>
                </c:pt>
                <c:pt idx="16829">
                  <c:v>-248.38300000000001</c:v>
                </c:pt>
                <c:pt idx="16830">
                  <c:v>-248.48400000000001</c:v>
                </c:pt>
                <c:pt idx="16831">
                  <c:v>-248.584</c:v>
                </c:pt>
                <c:pt idx="16832">
                  <c:v>-248.684</c:v>
                </c:pt>
                <c:pt idx="16833">
                  <c:v>-248.785</c:v>
                </c:pt>
                <c:pt idx="16834">
                  <c:v>-248.88499999999999</c:v>
                </c:pt>
                <c:pt idx="16835">
                  <c:v>-248.98500000000001</c:v>
                </c:pt>
                <c:pt idx="16836">
                  <c:v>-249.08600000000001</c:v>
                </c:pt>
                <c:pt idx="16837">
                  <c:v>-249.18600000000001</c:v>
                </c:pt>
                <c:pt idx="16838">
                  <c:v>-249.286</c:v>
                </c:pt>
                <c:pt idx="16839">
                  <c:v>-249.386</c:v>
                </c:pt>
                <c:pt idx="16840">
                  <c:v>-249.48599999999999</c:v>
                </c:pt>
                <c:pt idx="16841">
                  <c:v>-249.58600000000001</c:v>
                </c:pt>
                <c:pt idx="16842">
                  <c:v>-249.68700000000001</c:v>
                </c:pt>
                <c:pt idx="16843">
                  <c:v>-249.78700000000001</c:v>
                </c:pt>
                <c:pt idx="16844">
                  <c:v>-249.887</c:v>
                </c:pt>
                <c:pt idx="16845">
                  <c:v>-249.98699999999999</c:v>
                </c:pt>
                <c:pt idx="16846">
                  <c:v>-250.08699999999999</c:v>
                </c:pt>
                <c:pt idx="16847">
                  <c:v>-250.18700000000001</c:v>
                </c:pt>
                <c:pt idx="16848">
                  <c:v>-250.28700000000001</c:v>
                </c:pt>
                <c:pt idx="16849">
                  <c:v>-250.387</c:v>
                </c:pt>
                <c:pt idx="16850">
                  <c:v>-250.48699999999999</c:v>
                </c:pt>
                <c:pt idx="16851">
                  <c:v>-250.58699999999999</c:v>
                </c:pt>
                <c:pt idx="16852">
                  <c:v>-250.68600000000001</c:v>
                </c:pt>
                <c:pt idx="16853">
                  <c:v>-250.786</c:v>
                </c:pt>
                <c:pt idx="16854">
                  <c:v>-250.886</c:v>
                </c:pt>
                <c:pt idx="16855">
                  <c:v>-250.98599999999999</c:v>
                </c:pt>
                <c:pt idx="16856">
                  <c:v>-251.08600000000001</c:v>
                </c:pt>
                <c:pt idx="16857">
                  <c:v>-251.185</c:v>
                </c:pt>
                <c:pt idx="16858">
                  <c:v>-251.285</c:v>
                </c:pt>
                <c:pt idx="16859">
                  <c:v>-251.38499999999999</c:v>
                </c:pt>
                <c:pt idx="16860">
                  <c:v>-251.48500000000001</c:v>
                </c:pt>
                <c:pt idx="16861">
                  <c:v>-251.584</c:v>
                </c:pt>
                <c:pt idx="16862">
                  <c:v>-251.684</c:v>
                </c:pt>
                <c:pt idx="16863">
                  <c:v>-251.78399999999999</c:v>
                </c:pt>
                <c:pt idx="16864">
                  <c:v>-251.88300000000001</c:v>
                </c:pt>
                <c:pt idx="16865">
                  <c:v>-251.983</c:v>
                </c:pt>
                <c:pt idx="16866">
                  <c:v>-252.08199999999999</c:v>
                </c:pt>
                <c:pt idx="16867">
                  <c:v>-252.18199999999999</c:v>
                </c:pt>
                <c:pt idx="16868">
                  <c:v>-252.28100000000001</c:v>
                </c:pt>
                <c:pt idx="16869">
                  <c:v>-252.381</c:v>
                </c:pt>
                <c:pt idx="16870">
                  <c:v>-252.48</c:v>
                </c:pt>
                <c:pt idx="16871">
                  <c:v>-252.58</c:v>
                </c:pt>
                <c:pt idx="16872">
                  <c:v>-252.679</c:v>
                </c:pt>
                <c:pt idx="16873">
                  <c:v>-252.779</c:v>
                </c:pt>
                <c:pt idx="16874">
                  <c:v>-252.87799999999999</c:v>
                </c:pt>
                <c:pt idx="16875">
                  <c:v>-252.977</c:v>
                </c:pt>
                <c:pt idx="16876">
                  <c:v>-253.077</c:v>
                </c:pt>
                <c:pt idx="16877">
                  <c:v>-253.17599999999999</c:v>
                </c:pt>
                <c:pt idx="16878">
                  <c:v>-253.27500000000001</c:v>
                </c:pt>
                <c:pt idx="16879">
                  <c:v>-253.374</c:v>
                </c:pt>
                <c:pt idx="16880">
                  <c:v>-253.47399999999999</c:v>
                </c:pt>
                <c:pt idx="16881">
                  <c:v>-253.57300000000001</c:v>
                </c:pt>
                <c:pt idx="16882">
                  <c:v>-253.672</c:v>
                </c:pt>
                <c:pt idx="16883">
                  <c:v>-253.77099999999999</c:v>
                </c:pt>
                <c:pt idx="16884">
                  <c:v>-253.87</c:v>
                </c:pt>
                <c:pt idx="16885">
                  <c:v>-253.96899999999999</c:v>
                </c:pt>
                <c:pt idx="16886">
                  <c:v>-254.06800000000001</c:v>
                </c:pt>
                <c:pt idx="16887">
                  <c:v>-254.167</c:v>
                </c:pt>
                <c:pt idx="16888">
                  <c:v>-254.26599999999999</c:v>
                </c:pt>
                <c:pt idx="16889">
                  <c:v>-254.36500000000001</c:v>
                </c:pt>
                <c:pt idx="16890">
                  <c:v>-254.464</c:v>
                </c:pt>
                <c:pt idx="16891">
                  <c:v>-254.56299999999999</c:v>
                </c:pt>
                <c:pt idx="16892">
                  <c:v>-254.66200000000001</c:v>
                </c:pt>
                <c:pt idx="16893">
                  <c:v>-254.761</c:v>
                </c:pt>
                <c:pt idx="16894">
                  <c:v>-254.86</c:v>
                </c:pt>
                <c:pt idx="16895">
                  <c:v>-254.959</c:v>
                </c:pt>
                <c:pt idx="16896">
                  <c:v>-255.05799999999999</c:v>
                </c:pt>
                <c:pt idx="16897">
                  <c:v>-255.15600000000001</c:v>
                </c:pt>
                <c:pt idx="16898">
                  <c:v>-255.255</c:v>
                </c:pt>
                <c:pt idx="16899">
                  <c:v>-255.35400000000001</c:v>
                </c:pt>
                <c:pt idx="16900">
                  <c:v>-255.453</c:v>
                </c:pt>
                <c:pt idx="16901">
                  <c:v>-255.55099999999999</c:v>
                </c:pt>
                <c:pt idx="16902">
                  <c:v>-255.65</c:v>
                </c:pt>
                <c:pt idx="16903">
                  <c:v>-255.749</c:v>
                </c:pt>
                <c:pt idx="16904">
                  <c:v>-255.84700000000001</c:v>
                </c:pt>
                <c:pt idx="16905">
                  <c:v>-255.946</c:v>
                </c:pt>
                <c:pt idx="16906">
                  <c:v>-256.04500000000002</c:v>
                </c:pt>
                <c:pt idx="16907">
                  <c:v>-256.14299999999997</c:v>
                </c:pt>
                <c:pt idx="16908">
                  <c:v>-256.24200000000002</c:v>
                </c:pt>
                <c:pt idx="16909">
                  <c:v>-256.33999999999997</c:v>
                </c:pt>
                <c:pt idx="16910">
                  <c:v>-256.43900000000002</c:v>
                </c:pt>
                <c:pt idx="16911">
                  <c:v>-256.53699999999998</c:v>
                </c:pt>
                <c:pt idx="16912">
                  <c:v>-256.63600000000002</c:v>
                </c:pt>
                <c:pt idx="16913">
                  <c:v>-256.73399999999998</c:v>
                </c:pt>
                <c:pt idx="16914">
                  <c:v>-256.83300000000003</c:v>
                </c:pt>
                <c:pt idx="16915">
                  <c:v>-256.93099999999998</c:v>
                </c:pt>
                <c:pt idx="16916">
                  <c:v>-257.029</c:v>
                </c:pt>
                <c:pt idx="16917">
                  <c:v>-257.12799999999999</c:v>
                </c:pt>
                <c:pt idx="16918">
                  <c:v>-257.226</c:v>
                </c:pt>
                <c:pt idx="16919">
                  <c:v>-257.32400000000001</c:v>
                </c:pt>
                <c:pt idx="16920">
                  <c:v>-257.42200000000003</c:v>
                </c:pt>
                <c:pt idx="16921">
                  <c:v>-257.52</c:v>
                </c:pt>
                <c:pt idx="16922">
                  <c:v>-257.61900000000003</c:v>
                </c:pt>
                <c:pt idx="16923">
                  <c:v>-257.71699999999998</c:v>
                </c:pt>
                <c:pt idx="16924">
                  <c:v>-257.815</c:v>
                </c:pt>
                <c:pt idx="16925">
                  <c:v>-257.91300000000001</c:v>
                </c:pt>
                <c:pt idx="16926">
                  <c:v>-258.01100000000002</c:v>
                </c:pt>
                <c:pt idx="16927">
                  <c:v>-258.10899999999998</c:v>
                </c:pt>
                <c:pt idx="16928">
                  <c:v>-258.20699999999999</c:v>
                </c:pt>
                <c:pt idx="16929">
                  <c:v>-258.30500000000001</c:v>
                </c:pt>
                <c:pt idx="16930">
                  <c:v>-258.404</c:v>
                </c:pt>
                <c:pt idx="16931">
                  <c:v>-258.50099999999998</c:v>
                </c:pt>
                <c:pt idx="16932">
                  <c:v>-258.59899999999999</c:v>
                </c:pt>
                <c:pt idx="16933">
                  <c:v>-258.697</c:v>
                </c:pt>
                <c:pt idx="16934">
                  <c:v>-258.79500000000002</c:v>
                </c:pt>
                <c:pt idx="16935">
                  <c:v>-258.89299999999997</c:v>
                </c:pt>
                <c:pt idx="16936">
                  <c:v>-258.99099999999999</c:v>
                </c:pt>
                <c:pt idx="16937">
                  <c:v>-259.089</c:v>
                </c:pt>
                <c:pt idx="16938">
                  <c:v>-259.18700000000001</c:v>
                </c:pt>
                <c:pt idx="16939">
                  <c:v>-259.28399999999999</c:v>
                </c:pt>
                <c:pt idx="16940">
                  <c:v>-259.38200000000001</c:v>
                </c:pt>
                <c:pt idx="16941">
                  <c:v>-259.48</c:v>
                </c:pt>
                <c:pt idx="16942">
                  <c:v>-259.57799999999997</c:v>
                </c:pt>
                <c:pt idx="16943">
                  <c:v>-259.67500000000001</c:v>
                </c:pt>
                <c:pt idx="16944">
                  <c:v>-259.77300000000002</c:v>
                </c:pt>
                <c:pt idx="16945">
                  <c:v>-259.87099999999998</c:v>
                </c:pt>
                <c:pt idx="16946">
                  <c:v>-259.96800000000002</c:v>
                </c:pt>
                <c:pt idx="16947">
                  <c:v>-260.06599999999997</c:v>
                </c:pt>
                <c:pt idx="16948">
                  <c:v>-260.16300000000001</c:v>
                </c:pt>
                <c:pt idx="16949">
                  <c:v>-260.26100000000002</c:v>
                </c:pt>
                <c:pt idx="16950">
                  <c:v>-260.358</c:v>
                </c:pt>
                <c:pt idx="16951">
                  <c:v>-260.45600000000002</c:v>
                </c:pt>
                <c:pt idx="16952">
                  <c:v>-260.553</c:v>
                </c:pt>
                <c:pt idx="16953">
                  <c:v>-260.65100000000001</c:v>
                </c:pt>
                <c:pt idx="16954">
                  <c:v>-260.74799999999999</c:v>
                </c:pt>
                <c:pt idx="16955">
                  <c:v>-260.846</c:v>
                </c:pt>
                <c:pt idx="16956">
                  <c:v>-260.94299999999998</c:v>
                </c:pt>
                <c:pt idx="16957">
                  <c:v>-261.04000000000002</c:v>
                </c:pt>
                <c:pt idx="16958">
                  <c:v>-261.13799999999998</c:v>
                </c:pt>
                <c:pt idx="16959">
                  <c:v>-261.23500000000001</c:v>
                </c:pt>
                <c:pt idx="16960">
                  <c:v>-261.33199999999999</c:v>
                </c:pt>
                <c:pt idx="16961">
                  <c:v>-261.43</c:v>
                </c:pt>
                <c:pt idx="16962">
                  <c:v>-261.52699999999999</c:v>
                </c:pt>
                <c:pt idx="16963">
                  <c:v>-261.62400000000002</c:v>
                </c:pt>
                <c:pt idx="16964">
                  <c:v>-261.721</c:v>
                </c:pt>
                <c:pt idx="16965">
                  <c:v>-261.81799999999998</c:v>
                </c:pt>
                <c:pt idx="16966">
                  <c:v>-261.91500000000002</c:v>
                </c:pt>
                <c:pt idx="16967">
                  <c:v>-262.01299999999998</c:v>
                </c:pt>
                <c:pt idx="16968">
                  <c:v>-262.11</c:v>
                </c:pt>
                <c:pt idx="16969">
                  <c:v>-262.20699999999999</c:v>
                </c:pt>
                <c:pt idx="16970">
                  <c:v>-262.30399999999997</c:v>
                </c:pt>
                <c:pt idx="16971">
                  <c:v>-262.40100000000001</c:v>
                </c:pt>
                <c:pt idx="16972">
                  <c:v>-262.49799999999999</c:v>
                </c:pt>
                <c:pt idx="16973">
                  <c:v>-262.59399999999999</c:v>
                </c:pt>
                <c:pt idx="16974">
                  <c:v>-262.69200000000001</c:v>
                </c:pt>
                <c:pt idx="16975">
                  <c:v>-262.78800000000001</c:v>
                </c:pt>
                <c:pt idx="16976">
                  <c:v>-262.88499999999999</c:v>
                </c:pt>
                <c:pt idx="16977">
                  <c:v>-262.98200000000003</c:v>
                </c:pt>
                <c:pt idx="16978">
                  <c:v>-263.07900000000001</c:v>
                </c:pt>
                <c:pt idx="16979">
                  <c:v>-263.17599999999999</c:v>
                </c:pt>
                <c:pt idx="16980">
                  <c:v>-263.27199999999999</c:v>
                </c:pt>
                <c:pt idx="16981">
                  <c:v>-263.36900000000003</c:v>
                </c:pt>
                <c:pt idx="16982">
                  <c:v>-263.46600000000001</c:v>
                </c:pt>
                <c:pt idx="16983">
                  <c:v>-263.56299999999999</c:v>
                </c:pt>
                <c:pt idx="16984">
                  <c:v>-263.65899999999999</c:v>
                </c:pt>
                <c:pt idx="16985">
                  <c:v>-263.75599999999997</c:v>
                </c:pt>
                <c:pt idx="16986">
                  <c:v>-263.85300000000001</c:v>
                </c:pt>
                <c:pt idx="16987">
                  <c:v>-263.94900000000001</c:v>
                </c:pt>
                <c:pt idx="16988">
                  <c:v>-264.04599999999999</c:v>
                </c:pt>
                <c:pt idx="16989">
                  <c:v>-264.142</c:v>
                </c:pt>
                <c:pt idx="16990">
                  <c:v>-264.23899999999998</c:v>
                </c:pt>
                <c:pt idx="16991">
                  <c:v>-264.33499999999998</c:v>
                </c:pt>
                <c:pt idx="16992">
                  <c:v>-264.43200000000002</c:v>
                </c:pt>
                <c:pt idx="16993">
                  <c:v>-264.52800000000002</c:v>
                </c:pt>
                <c:pt idx="16994">
                  <c:v>-264.625</c:v>
                </c:pt>
                <c:pt idx="16995">
                  <c:v>-264.721</c:v>
                </c:pt>
                <c:pt idx="16996">
                  <c:v>-264.81700000000001</c:v>
                </c:pt>
                <c:pt idx="16997">
                  <c:v>-264.91399999999999</c:v>
                </c:pt>
                <c:pt idx="16998">
                  <c:v>-265.01</c:v>
                </c:pt>
                <c:pt idx="16999">
                  <c:v>-265.10599999999999</c:v>
                </c:pt>
                <c:pt idx="17000">
                  <c:v>-265.20299999999997</c:v>
                </c:pt>
                <c:pt idx="17001">
                  <c:v>-265.29899999999998</c:v>
                </c:pt>
                <c:pt idx="17002">
                  <c:v>-265.39499999999998</c:v>
                </c:pt>
                <c:pt idx="17003">
                  <c:v>-265.49099999999999</c:v>
                </c:pt>
                <c:pt idx="17004">
                  <c:v>-265.58800000000002</c:v>
                </c:pt>
                <c:pt idx="17005">
                  <c:v>-265.68400000000003</c:v>
                </c:pt>
                <c:pt idx="17006">
                  <c:v>-265.77999999999997</c:v>
                </c:pt>
                <c:pt idx="17007">
                  <c:v>-265.87599999999998</c:v>
                </c:pt>
                <c:pt idx="17008">
                  <c:v>-265.97199999999998</c:v>
                </c:pt>
                <c:pt idx="17009">
                  <c:v>-266.06799999999998</c:v>
                </c:pt>
                <c:pt idx="17010">
                  <c:v>-266.16399999999999</c:v>
                </c:pt>
                <c:pt idx="17011">
                  <c:v>-266.26</c:v>
                </c:pt>
                <c:pt idx="17012">
                  <c:v>-266.35599999999999</c:v>
                </c:pt>
                <c:pt idx="17013">
                  <c:v>-266.452</c:v>
                </c:pt>
                <c:pt idx="17014">
                  <c:v>-266.548</c:v>
                </c:pt>
                <c:pt idx="17015">
                  <c:v>-266.64400000000001</c:v>
                </c:pt>
                <c:pt idx="17016">
                  <c:v>-266.74</c:v>
                </c:pt>
                <c:pt idx="17017">
                  <c:v>-266.83600000000001</c:v>
                </c:pt>
                <c:pt idx="17018">
                  <c:v>-266.93099999999998</c:v>
                </c:pt>
                <c:pt idx="17019">
                  <c:v>-267.02699999999999</c:v>
                </c:pt>
                <c:pt idx="17020">
                  <c:v>-267.12299999999999</c:v>
                </c:pt>
                <c:pt idx="17021">
                  <c:v>-267.21899999999999</c:v>
                </c:pt>
                <c:pt idx="17022">
                  <c:v>-267.31400000000002</c:v>
                </c:pt>
                <c:pt idx="17023">
                  <c:v>-267.41000000000003</c:v>
                </c:pt>
                <c:pt idx="17024">
                  <c:v>-267.50599999999997</c:v>
                </c:pt>
                <c:pt idx="17025">
                  <c:v>-267.601</c:v>
                </c:pt>
                <c:pt idx="17026">
                  <c:v>-267.697</c:v>
                </c:pt>
                <c:pt idx="17027">
                  <c:v>-267.79300000000001</c:v>
                </c:pt>
                <c:pt idx="17028">
                  <c:v>-267.88799999999998</c:v>
                </c:pt>
                <c:pt idx="17029">
                  <c:v>-267.98399999999998</c:v>
                </c:pt>
                <c:pt idx="17030">
                  <c:v>-268.07900000000001</c:v>
                </c:pt>
                <c:pt idx="17031">
                  <c:v>-268.17500000000001</c:v>
                </c:pt>
                <c:pt idx="17032">
                  <c:v>-268.27</c:v>
                </c:pt>
                <c:pt idx="17033">
                  <c:v>-268.36599999999999</c:v>
                </c:pt>
                <c:pt idx="17034">
                  <c:v>-268.46100000000001</c:v>
                </c:pt>
                <c:pt idx="17035">
                  <c:v>-268.55599999999998</c:v>
                </c:pt>
                <c:pt idx="17036">
                  <c:v>-268.65199999999999</c:v>
                </c:pt>
                <c:pt idx="17037">
                  <c:v>-268.74700000000001</c:v>
                </c:pt>
                <c:pt idx="17038">
                  <c:v>-268.84300000000002</c:v>
                </c:pt>
                <c:pt idx="17039">
                  <c:v>-268.93799999999999</c:v>
                </c:pt>
                <c:pt idx="17040">
                  <c:v>-269.03300000000002</c:v>
                </c:pt>
                <c:pt idx="17041">
                  <c:v>-269.12799999999999</c:v>
                </c:pt>
                <c:pt idx="17042">
                  <c:v>-269.22300000000001</c:v>
                </c:pt>
                <c:pt idx="17043">
                  <c:v>-269.31900000000002</c:v>
                </c:pt>
                <c:pt idx="17044">
                  <c:v>-269.41399999999999</c:v>
                </c:pt>
                <c:pt idx="17045">
                  <c:v>-269.50900000000001</c:v>
                </c:pt>
                <c:pt idx="17046">
                  <c:v>-269.60399999999998</c:v>
                </c:pt>
                <c:pt idx="17047">
                  <c:v>-269.69900000000001</c:v>
                </c:pt>
                <c:pt idx="17048">
                  <c:v>-269.79399999999998</c:v>
                </c:pt>
                <c:pt idx="17049">
                  <c:v>-269.88900000000001</c:v>
                </c:pt>
                <c:pt idx="17050">
                  <c:v>-269.98399999999998</c:v>
                </c:pt>
                <c:pt idx="17051">
                  <c:v>-270.07900000000001</c:v>
                </c:pt>
                <c:pt idx="17052">
                  <c:v>-270.17399999999998</c:v>
                </c:pt>
                <c:pt idx="17053">
                  <c:v>-270.26900000000001</c:v>
                </c:pt>
                <c:pt idx="17054">
                  <c:v>-270.36399999999998</c:v>
                </c:pt>
                <c:pt idx="17055">
                  <c:v>-270.459</c:v>
                </c:pt>
                <c:pt idx="17056">
                  <c:v>-270.55399999999997</c:v>
                </c:pt>
                <c:pt idx="17057">
                  <c:v>-270.649</c:v>
                </c:pt>
                <c:pt idx="17058">
                  <c:v>-270.74400000000003</c:v>
                </c:pt>
                <c:pt idx="17059">
                  <c:v>-270.83800000000002</c:v>
                </c:pt>
                <c:pt idx="17060">
                  <c:v>-270.93299999999999</c:v>
                </c:pt>
                <c:pt idx="17061">
                  <c:v>-271.02800000000002</c:v>
                </c:pt>
                <c:pt idx="17062">
                  <c:v>-271.12200000000001</c:v>
                </c:pt>
                <c:pt idx="17063">
                  <c:v>-271.21699999999998</c:v>
                </c:pt>
                <c:pt idx="17064">
                  <c:v>-271.31200000000001</c:v>
                </c:pt>
                <c:pt idx="17065">
                  <c:v>-271.40600000000001</c:v>
                </c:pt>
                <c:pt idx="17066">
                  <c:v>-271.50099999999998</c:v>
                </c:pt>
                <c:pt idx="17067">
                  <c:v>-271.596</c:v>
                </c:pt>
                <c:pt idx="17068">
                  <c:v>-271.69</c:v>
                </c:pt>
                <c:pt idx="17069">
                  <c:v>-271.78500000000003</c:v>
                </c:pt>
                <c:pt idx="17070">
                  <c:v>-271.87900000000002</c:v>
                </c:pt>
                <c:pt idx="17071">
                  <c:v>-271.97399999999999</c:v>
                </c:pt>
                <c:pt idx="17072">
                  <c:v>-272.06799999999998</c:v>
                </c:pt>
                <c:pt idx="17073">
                  <c:v>-272.16199999999998</c:v>
                </c:pt>
                <c:pt idx="17074">
                  <c:v>-272.25700000000001</c:v>
                </c:pt>
                <c:pt idx="17075">
                  <c:v>-272.351</c:v>
                </c:pt>
                <c:pt idx="17076">
                  <c:v>-272.44600000000003</c:v>
                </c:pt>
                <c:pt idx="17077">
                  <c:v>-272.54000000000002</c:v>
                </c:pt>
                <c:pt idx="17078">
                  <c:v>-272.63400000000001</c:v>
                </c:pt>
                <c:pt idx="17079">
                  <c:v>-272.72899999999998</c:v>
                </c:pt>
                <c:pt idx="17080">
                  <c:v>-272.82299999999998</c:v>
                </c:pt>
                <c:pt idx="17081">
                  <c:v>-272.91699999999997</c:v>
                </c:pt>
                <c:pt idx="17082">
                  <c:v>-273.01100000000002</c:v>
                </c:pt>
                <c:pt idx="17083">
                  <c:v>-273.10500000000002</c:v>
                </c:pt>
                <c:pt idx="17084">
                  <c:v>-273.19900000000001</c:v>
                </c:pt>
                <c:pt idx="17085">
                  <c:v>-273.29399999999998</c:v>
                </c:pt>
                <c:pt idx="17086">
                  <c:v>-273.38799999999998</c:v>
                </c:pt>
                <c:pt idx="17087">
                  <c:v>-273.48200000000003</c:v>
                </c:pt>
                <c:pt idx="17088">
                  <c:v>-273.57600000000002</c:v>
                </c:pt>
                <c:pt idx="17089">
                  <c:v>-273.67</c:v>
                </c:pt>
                <c:pt idx="17090">
                  <c:v>-273.76400000000001</c:v>
                </c:pt>
                <c:pt idx="17091">
                  <c:v>-273.858</c:v>
                </c:pt>
                <c:pt idx="17092">
                  <c:v>-273.952</c:v>
                </c:pt>
                <c:pt idx="17093">
                  <c:v>-274.04599999999999</c:v>
                </c:pt>
                <c:pt idx="17094">
                  <c:v>-274.13900000000001</c:v>
                </c:pt>
                <c:pt idx="17095">
                  <c:v>-274.233</c:v>
                </c:pt>
                <c:pt idx="17096">
                  <c:v>-274.327</c:v>
                </c:pt>
                <c:pt idx="17097">
                  <c:v>-274.42099999999999</c:v>
                </c:pt>
                <c:pt idx="17098">
                  <c:v>-274.51499999999999</c:v>
                </c:pt>
                <c:pt idx="17099">
                  <c:v>-274.608</c:v>
                </c:pt>
                <c:pt idx="17100">
                  <c:v>-274.702</c:v>
                </c:pt>
                <c:pt idx="17101">
                  <c:v>-274.79599999999999</c:v>
                </c:pt>
                <c:pt idx="17102">
                  <c:v>-274.89</c:v>
                </c:pt>
                <c:pt idx="17103">
                  <c:v>-274.983</c:v>
                </c:pt>
                <c:pt idx="17104">
                  <c:v>-275.077</c:v>
                </c:pt>
                <c:pt idx="17105">
                  <c:v>-275.17</c:v>
                </c:pt>
                <c:pt idx="17106">
                  <c:v>-275.26400000000001</c:v>
                </c:pt>
                <c:pt idx="17107">
                  <c:v>-275.358</c:v>
                </c:pt>
                <c:pt idx="17108">
                  <c:v>-275.45100000000002</c:v>
                </c:pt>
                <c:pt idx="17109">
                  <c:v>-275.54500000000002</c:v>
                </c:pt>
                <c:pt idx="17110">
                  <c:v>-275.63799999999998</c:v>
                </c:pt>
                <c:pt idx="17111">
                  <c:v>-275.73099999999999</c:v>
                </c:pt>
                <c:pt idx="17112">
                  <c:v>-275.82499999999999</c:v>
                </c:pt>
                <c:pt idx="17113">
                  <c:v>-275.91800000000001</c:v>
                </c:pt>
                <c:pt idx="17114">
                  <c:v>-276.012</c:v>
                </c:pt>
                <c:pt idx="17115">
                  <c:v>-276.10500000000002</c:v>
                </c:pt>
                <c:pt idx="17116">
                  <c:v>-276.19799999999998</c:v>
                </c:pt>
                <c:pt idx="17117">
                  <c:v>-276.291</c:v>
                </c:pt>
                <c:pt idx="17118">
                  <c:v>-276.38499999999999</c:v>
                </c:pt>
                <c:pt idx="17119">
                  <c:v>-276.47800000000001</c:v>
                </c:pt>
                <c:pt idx="17120">
                  <c:v>-276.57100000000003</c:v>
                </c:pt>
                <c:pt idx="17121">
                  <c:v>-276.66399999999999</c:v>
                </c:pt>
                <c:pt idx="17122">
                  <c:v>-276.75799999999998</c:v>
                </c:pt>
                <c:pt idx="17123">
                  <c:v>-276.851</c:v>
                </c:pt>
                <c:pt idx="17124">
                  <c:v>-276.94400000000002</c:v>
                </c:pt>
                <c:pt idx="17125">
                  <c:v>-277.03699999999998</c:v>
                </c:pt>
                <c:pt idx="17126">
                  <c:v>-277.13</c:v>
                </c:pt>
                <c:pt idx="17127">
                  <c:v>-277.22300000000001</c:v>
                </c:pt>
                <c:pt idx="17128">
                  <c:v>-277.31599999999997</c:v>
                </c:pt>
                <c:pt idx="17129">
                  <c:v>-277.40899999999999</c:v>
                </c:pt>
                <c:pt idx="17130">
                  <c:v>-277.50200000000001</c:v>
                </c:pt>
                <c:pt idx="17131">
                  <c:v>-277.59500000000003</c:v>
                </c:pt>
                <c:pt idx="17132">
                  <c:v>-277.68799999999999</c:v>
                </c:pt>
                <c:pt idx="17133">
                  <c:v>-277.77999999999997</c:v>
                </c:pt>
                <c:pt idx="17134">
                  <c:v>-277.87299999999999</c:v>
                </c:pt>
                <c:pt idx="17135">
                  <c:v>-277.96600000000001</c:v>
                </c:pt>
                <c:pt idx="17136">
                  <c:v>-278.05900000000003</c:v>
                </c:pt>
                <c:pt idx="17137">
                  <c:v>-278.15199999999999</c:v>
                </c:pt>
                <c:pt idx="17138">
                  <c:v>-278.24400000000003</c:v>
                </c:pt>
                <c:pt idx="17139">
                  <c:v>-278.33699999999999</c:v>
                </c:pt>
                <c:pt idx="17140">
                  <c:v>-278.43</c:v>
                </c:pt>
                <c:pt idx="17141">
                  <c:v>-278.52199999999999</c:v>
                </c:pt>
                <c:pt idx="17142">
                  <c:v>-278.61500000000001</c:v>
                </c:pt>
                <c:pt idx="17143">
                  <c:v>-278.70800000000003</c:v>
                </c:pt>
                <c:pt idx="17144">
                  <c:v>-278.8</c:v>
                </c:pt>
                <c:pt idx="17145">
                  <c:v>-278.89299999999997</c:v>
                </c:pt>
                <c:pt idx="17146">
                  <c:v>-278.98500000000001</c:v>
                </c:pt>
                <c:pt idx="17147">
                  <c:v>-279.07799999999997</c:v>
                </c:pt>
                <c:pt idx="17148">
                  <c:v>-279.17</c:v>
                </c:pt>
                <c:pt idx="17149">
                  <c:v>-279.26299999999998</c:v>
                </c:pt>
                <c:pt idx="17150">
                  <c:v>-279.35500000000002</c:v>
                </c:pt>
                <c:pt idx="17151">
                  <c:v>-279.44799999999998</c:v>
                </c:pt>
                <c:pt idx="17152">
                  <c:v>-279.54000000000002</c:v>
                </c:pt>
                <c:pt idx="17153">
                  <c:v>-279.63200000000001</c:v>
                </c:pt>
                <c:pt idx="17154">
                  <c:v>-279.72399999999999</c:v>
                </c:pt>
                <c:pt idx="17155">
                  <c:v>-279.81700000000001</c:v>
                </c:pt>
                <c:pt idx="17156">
                  <c:v>-279.90899999999999</c:v>
                </c:pt>
                <c:pt idx="17157">
                  <c:v>-280.00099999999998</c:v>
                </c:pt>
                <c:pt idx="17158">
                  <c:v>-280.09300000000002</c:v>
                </c:pt>
                <c:pt idx="17159">
                  <c:v>-280.185</c:v>
                </c:pt>
                <c:pt idx="17160">
                  <c:v>-280.27800000000002</c:v>
                </c:pt>
                <c:pt idx="17161">
                  <c:v>-280.37</c:v>
                </c:pt>
                <c:pt idx="17162">
                  <c:v>-280.46199999999999</c:v>
                </c:pt>
                <c:pt idx="17163">
                  <c:v>-280.55399999999997</c:v>
                </c:pt>
                <c:pt idx="17164">
                  <c:v>-280.64600000000002</c:v>
                </c:pt>
                <c:pt idx="17165">
                  <c:v>-280.738</c:v>
                </c:pt>
                <c:pt idx="17166">
                  <c:v>-280.83</c:v>
                </c:pt>
                <c:pt idx="17167">
                  <c:v>-280.92200000000003</c:v>
                </c:pt>
                <c:pt idx="17168">
                  <c:v>-281.01400000000001</c:v>
                </c:pt>
                <c:pt idx="17169">
                  <c:v>-281.10599999999999</c:v>
                </c:pt>
                <c:pt idx="17170">
                  <c:v>-281.19799999999998</c:v>
                </c:pt>
                <c:pt idx="17171">
                  <c:v>-281.29000000000002</c:v>
                </c:pt>
                <c:pt idx="17172">
                  <c:v>-281.38200000000001</c:v>
                </c:pt>
                <c:pt idx="17173">
                  <c:v>-281.47300000000001</c:v>
                </c:pt>
                <c:pt idx="17174">
                  <c:v>-281.565</c:v>
                </c:pt>
                <c:pt idx="17175">
                  <c:v>-281.65699999999998</c:v>
                </c:pt>
                <c:pt idx="17176">
                  <c:v>-281.74900000000002</c:v>
                </c:pt>
                <c:pt idx="17177">
                  <c:v>-281.83999999999997</c:v>
                </c:pt>
                <c:pt idx="17178">
                  <c:v>-281.93200000000002</c:v>
                </c:pt>
                <c:pt idx="17179">
                  <c:v>-282.024</c:v>
                </c:pt>
                <c:pt idx="17180">
                  <c:v>-282.11500000000001</c:v>
                </c:pt>
                <c:pt idx="17181">
                  <c:v>-282.20699999999999</c:v>
                </c:pt>
                <c:pt idx="17182">
                  <c:v>-282.298</c:v>
                </c:pt>
                <c:pt idx="17183">
                  <c:v>-282.39</c:v>
                </c:pt>
                <c:pt idx="17184">
                  <c:v>-282.48099999999999</c:v>
                </c:pt>
                <c:pt idx="17185">
                  <c:v>-282.57299999999998</c:v>
                </c:pt>
                <c:pt idx="17186">
                  <c:v>-282.66399999999999</c:v>
                </c:pt>
                <c:pt idx="17187">
                  <c:v>-282.75599999999997</c:v>
                </c:pt>
                <c:pt idx="17188">
                  <c:v>-282.84699999999998</c:v>
                </c:pt>
                <c:pt idx="17189">
                  <c:v>-282.93900000000002</c:v>
                </c:pt>
                <c:pt idx="17190">
                  <c:v>-283.02999999999997</c:v>
                </c:pt>
                <c:pt idx="17191">
                  <c:v>-283.12099999999998</c:v>
                </c:pt>
                <c:pt idx="17192">
                  <c:v>-283.21300000000002</c:v>
                </c:pt>
                <c:pt idx="17193">
                  <c:v>-283.30399999999997</c:v>
                </c:pt>
                <c:pt idx="17194">
                  <c:v>-283.39499999999998</c:v>
                </c:pt>
                <c:pt idx="17195">
                  <c:v>-283.48599999999999</c:v>
                </c:pt>
                <c:pt idx="17196">
                  <c:v>-283.577</c:v>
                </c:pt>
                <c:pt idx="17197">
                  <c:v>-283.66899999999998</c:v>
                </c:pt>
                <c:pt idx="17198">
                  <c:v>-283.76</c:v>
                </c:pt>
                <c:pt idx="17199">
                  <c:v>-283.851</c:v>
                </c:pt>
                <c:pt idx="17200">
                  <c:v>-283.94200000000001</c:v>
                </c:pt>
                <c:pt idx="17201">
                  <c:v>-284.03300000000002</c:v>
                </c:pt>
                <c:pt idx="17202">
                  <c:v>-284.12400000000002</c:v>
                </c:pt>
                <c:pt idx="17203">
                  <c:v>-284.21499999999997</c:v>
                </c:pt>
                <c:pt idx="17204">
                  <c:v>-284.30599999999998</c:v>
                </c:pt>
                <c:pt idx="17205">
                  <c:v>-284.39699999999999</c:v>
                </c:pt>
                <c:pt idx="17206">
                  <c:v>-284.488</c:v>
                </c:pt>
                <c:pt idx="17207">
                  <c:v>-284.57900000000001</c:v>
                </c:pt>
                <c:pt idx="17208">
                  <c:v>-284.67</c:v>
                </c:pt>
                <c:pt idx="17209">
                  <c:v>-284.76</c:v>
                </c:pt>
                <c:pt idx="17210">
                  <c:v>-284.851</c:v>
                </c:pt>
                <c:pt idx="17211">
                  <c:v>-284.94200000000001</c:v>
                </c:pt>
                <c:pt idx="17212">
                  <c:v>-285.03300000000002</c:v>
                </c:pt>
                <c:pt idx="17213">
                  <c:v>-285.12400000000002</c:v>
                </c:pt>
                <c:pt idx="17214">
                  <c:v>-285.214</c:v>
                </c:pt>
                <c:pt idx="17215">
                  <c:v>-285.30500000000001</c:v>
                </c:pt>
                <c:pt idx="17216">
                  <c:v>-285.39600000000002</c:v>
                </c:pt>
                <c:pt idx="17217">
                  <c:v>-285.48599999999999</c:v>
                </c:pt>
                <c:pt idx="17218">
                  <c:v>-285.577</c:v>
                </c:pt>
                <c:pt idx="17219">
                  <c:v>-285.66699999999997</c:v>
                </c:pt>
                <c:pt idx="17220">
                  <c:v>-285.75799999999998</c:v>
                </c:pt>
                <c:pt idx="17221">
                  <c:v>-285.84800000000001</c:v>
                </c:pt>
                <c:pt idx="17222">
                  <c:v>-285.93900000000002</c:v>
                </c:pt>
                <c:pt idx="17223">
                  <c:v>-286.029</c:v>
                </c:pt>
                <c:pt idx="17224">
                  <c:v>-286.12</c:v>
                </c:pt>
                <c:pt idx="17225">
                  <c:v>-286.20999999999998</c:v>
                </c:pt>
                <c:pt idx="17226">
                  <c:v>-286.30099999999999</c:v>
                </c:pt>
                <c:pt idx="17227">
                  <c:v>-286.39100000000002</c:v>
                </c:pt>
                <c:pt idx="17228">
                  <c:v>-286.48099999999999</c:v>
                </c:pt>
                <c:pt idx="17229">
                  <c:v>-286.572</c:v>
                </c:pt>
                <c:pt idx="17230">
                  <c:v>-286.66199999999998</c:v>
                </c:pt>
                <c:pt idx="17231">
                  <c:v>-286.75200000000001</c:v>
                </c:pt>
                <c:pt idx="17232">
                  <c:v>-286.84199999999998</c:v>
                </c:pt>
                <c:pt idx="17233">
                  <c:v>-286.93200000000002</c:v>
                </c:pt>
                <c:pt idx="17234">
                  <c:v>-287.02300000000002</c:v>
                </c:pt>
                <c:pt idx="17235">
                  <c:v>-287.113</c:v>
                </c:pt>
                <c:pt idx="17236">
                  <c:v>-287.20299999999997</c:v>
                </c:pt>
                <c:pt idx="17237">
                  <c:v>-287.29300000000001</c:v>
                </c:pt>
                <c:pt idx="17238">
                  <c:v>-287.38299999999998</c:v>
                </c:pt>
                <c:pt idx="17239">
                  <c:v>-287.47300000000001</c:v>
                </c:pt>
                <c:pt idx="17240">
                  <c:v>-287.56299999999999</c:v>
                </c:pt>
                <c:pt idx="17241">
                  <c:v>-287.65300000000002</c:v>
                </c:pt>
                <c:pt idx="17242">
                  <c:v>-287.74299999999999</c:v>
                </c:pt>
                <c:pt idx="17243">
                  <c:v>-287.83300000000003</c:v>
                </c:pt>
                <c:pt idx="17244">
                  <c:v>-287.923</c:v>
                </c:pt>
                <c:pt idx="17245">
                  <c:v>-288.01299999999998</c:v>
                </c:pt>
                <c:pt idx="17246">
                  <c:v>-288.10300000000001</c:v>
                </c:pt>
                <c:pt idx="17247">
                  <c:v>-288.19200000000001</c:v>
                </c:pt>
                <c:pt idx="17248">
                  <c:v>-288.28199999999998</c:v>
                </c:pt>
                <c:pt idx="17249">
                  <c:v>-288.37200000000001</c:v>
                </c:pt>
                <c:pt idx="17250">
                  <c:v>-288.46199999999999</c:v>
                </c:pt>
                <c:pt idx="17251">
                  <c:v>-288.55099999999999</c:v>
                </c:pt>
                <c:pt idx="17252">
                  <c:v>-288.64100000000002</c:v>
                </c:pt>
                <c:pt idx="17253">
                  <c:v>-288.73099999999999</c:v>
                </c:pt>
                <c:pt idx="17254">
                  <c:v>-288.82</c:v>
                </c:pt>
                <c:pt idx="17255">
                  <c:v>-288.91000000000003</c:v>
                </c:pt>
                <c:pt idx="17256">
                  <c:v>-288.99900000000002</c:v>
                </c:pt>
                <c:pt idx="17257">
                  <c:v>-289.089</c:v>
                </c:pt>
                <c:pt idx="17258">
                  <c:v>-289.178</c:v>
                </c:pt>
                <c:pt idx="17259">
                  <c:v>-289.26799999999997</c:v>
                </c:pt>
                <c:pt idx="17260">
                  <c:v>-289.35700000000003</c:v>
                </c:pt>
                <c:pt idx="17261">
                  <c:v>-289.447</c:v>
                </c:pt>
                <c:pt idx="17262">
                  <c:v>-289.536</c:v>
                </c:pt>
                <c:pt idx="17263">
                  <c:v>-289.625</c:v>
                </c:pt>
                <c:pt idx="17264">
                  <c:v>-289.71499999999997</c:v>
                </c:pt>
                <c:pt idx="17265">
                  <c:v>-289.80399999999997</c:v>
                </c:pt>
                <c:pt idx="17266">
                  <c:v>-289.89400000000001</c:v>
                </c:pt>
                <c:pt idx="17267">
                  <c:v>-289.983</c:v>
                </c:pt>
                <c:pt idx="17268">
                  <c:v>-290.072</c:v>
                </c:pt>
                <c:pt idx="17269">
                  <c:v>-290.161</c:v>
                </c:pt>
                <c:pt idx="17270">
                  <c:v>-290.25</c:v>
                </c:pt>
                <c:pt idx="17271">
                  <c:v>-290.339</c:v>
                </c:pt>
                <c:pt idx="17272">
                  <c:v>-290.42899999999997</c:v>
                </c:pt>
                <c:pt idx="17273">
                  <c:v>-290.51799999999997</c:v>
                </c:pt>
                <c:pt idx="17274">
                  <c:v>-290.60700000000003</c:v>
                </c:pt>
                <c:pt idx="17275">
                  <c:v>-290.69600000000003</c:v>
                </c:pt>
                <c:pt idx="17276">
                  <c:v>-290.78500000000003</c:v>
                </c:pt>
                <c:pt idx="17277">
                  <c:v>-290.87400000000002</c:v>
                </c:pt>
                <c:pt idx="17278">
                  <c:v>-290.96300000000002</c:v>
                </c:pt>
                <c:pt idx="17279">
                  <c:v>-291.05200000000002</c:v>
                </c:pt>
                <c:pt idx="17280">
                  <c:v>-291.14100000000002</c:v>
                </c:pt>
                <c:pt idx="17281">
                  <c:v>-291.23</c:v>
                </c:pt>
                <c:pt idx="17282">
                  <c:v>-291.31799999999998</c:v>
                </c:pt>
                <c:pt idx="17283">
                  <c:v>-291.40699999999998</c:v>
                </c:pt>
                <c:pt idx="17284">
                  <c:v>-291.49599999999998</c:v>
                </c:pt>
                <c:pt idx="17285">
                  <c:v>-291.58499999999998</c:v>
                </c:pt>
                <c:pt idx="17286">
                  <c:v>-291.673</c:v>
                </c:pt>
                <c:pt idx="17287">
                  <c:v>-291.762</c:v>
                </c:pt>
                <c:pt idx="17288">
                  <c:v>-291.851</c:v>
                </c:pt>
                <c:pt idx="17289">
                  <c:v>-291.94</c:v>
                </c:pt>
                <c:pt idx="17290">
                  <c:v>-292.02800000000002</c:v>
                </c:pt>
                <c:pt idx="17291">
                  <c:v>-292.11700000000002</c:v>
                </c:pt>
                <c:pt idx="17292">
                  <c:v>-292.20499999999998</c:v>
                </c:pt>
                <c:pt idx="17293">
                  <c:v>-292.29399999999998</c:v>
                </c:pt>
                <c:pt idx="17294">
                  <c:v>-292.38200000000001</c:v>
                </c:pt>
                <c:pt idx="17295">
                  <c:v>-292.471</c:v>
                </c:pt>
                <c:pt idx="17296">
                  <c:v>-292.55900000000003</c:v>
                </c:pt>
                <c:pt idx="17297">
                  <c:v>-292.64800000000002</c:v>
                </c:pt>
                <c:pt idx="17298">
                  <c:v>-292.73599999999999</c:v>
                </c:pt>
                <c:pt idx="17299">
                  <c:v>-292.82499999999999</c:v>
                </c:pt>
                <c:pt idx="17300">
                  <c:v>-292.91300000000001</c:v>
                </c:pt>
                <c:pt idx="17301">
                  <c:v>-293.00099999999998</c:v>
                </c:pt>
                <c:pt idx="17302">
                  <c:v>-293.08999999999997</c:v>
                </c:pt>
                <c:pt idx="17303">
                  <c:v>-293.178</c:v>
                </c:pt>
                <c:pt idx="17304">
                  <c:v>-293.26600000000002</c:v>
                </c:pt>
                <c:pt idx="17305">
                  <c:v>-293.35399999999998</c:v>
                </c:pt>
                <c:pt idx="17306">
                  <c:v>-293.44299999999998</c:v>
                </c:pt>
                <c:pt idx="17307">
                  <c:v>-293.53100000000001</c:v>
                </c:pt>
                <c:pt idx="17308">
                  <c:v>-293.61900000000003</c:v>
                </c:pt>
                <c:pt idx="17309">
                  <c:v>-293.70699999999999</c:v>
                </c:pt>
                <c:pt idx="17310">
                  <c:v>-293.79500000000002</c:v>
                </c:pt>
                <c:pt idx="17311">
                  <c:v>-293.88299999999998</c:v>
                </c:pt>
                <c:pt idx="17312">
                  <c:v>-293.971</c:v>
                </c:pt>
                <c:pt idx="17313">
                  <c:v>-294.05900000000003</c:v>
                </c:pt>
                <c:pt idx="17314">
                  <c:v>-294.14699999999999</c:v>
                </c:pt>
                <c:pt idx="17315">
                  <c:v>-294.23500000000001</c:v>
                </c:pt>
                <c:pt idx="17316">
                  <c:v>-294.32299999999998</c:v>
                </c:pt>
                <c:pt idx="17317">
                  <c:v>-294.411</c:v>
                </c:pt>
                <c:pt idx="17318">
                  <c:v>-294.49900000000002</c:v>
                </c:pt>
                <c:pt idx="17319">
                  <c:v>-294.58600000000001</c:v>
                </c:pt>
                <c:pt idx="17320">
                  <c:v>-294.67399999999998</c:v>
                </c:pt>
                <c:pt idx="17321">
                  <c:v>-294.762</c:v>
                </c:pt>
                <c:pt idx="17322">
                  <c:v>-294.85000000000002</c:v>
                </c:pt>
                <c:pt idx="17323">
                  <c:v>-294.93700000000001</c:v>
                </c:pt>
                <c:pt idx="17324">
                  <c:v>-295.02499999999998</c:v>
                </c:pt>
                <c:pt idx="17325">
                  <c:v>-295.113</c:v>
                </c:pt>
                <c:pt idx="17326">
                  <c:v>-295.2</c:v>
                </c:pt>
                <c:pt idx="17327">
                  <c:v>-295.28800000000001</c:v>
                </c:pt>
                <c:pt idx="17328">
                  <c:v>-295.375</c:v>
                </c:pt>
                <c:pt idx="17329">
                  <c:v>-295.46300000000002</c:v>
                </c:pt>
                <c:pt idx="17330">
                  <c:v>-295.55</c:v>
                </c:pt>
                <c:pt idx="17331">
                  <c:v>-295.63799999999998</c:v>
                </c:pt>
                <c:pt idx="17332">
                  <c:v>-295.72500000000002</c:v>
                </c:pt>
                <c:pt idx="17333">
                  <c:v>-295.81299999999999</c:v>
                </c:pt>
                <c:pt idx="17334">
                  <c:v>-295.89999999999998</c:v>
                </c:pt>
                <c:pt idx="17335">
                  <c:v>-295.988</c:v>
                </c:pt>
                <c:pt idx="17336">
                  <c:v>-296.07499999999999</c:v>
                </c:pt>
                <c:pt idx="17337">
                  <c:v>-296.16199999999998</c:v>
                </c:pt>
                <c:pt idx="17338">
                  <c:v>-296.25</c:v>
                </c:pt>
                <c:pt idx="17339">
                  <c:v>-296.33699999999999</c:v>
                </c:pt>
                <c:pt idx="17340">
                  <c:v>-296.42399999999998</c:v>
                </c:pt>
                <c:pt idx="17341">
                  <c:v>-296.51100000000002</c:v>
                </c:pt>
                <c:pt idx="17342">
                  <c:v>-296.59800000000001</c:v>
                </c:pt>
                <c:pt idx="17343">
                  <c:v>-296.685</c:v>
                </c:pt>
                <c:pt idx="17344">
                  <c:v>-296.77300000000002</c:v>
                </c:pt>
                <c:pt idx="17345">
                  <c:v>-296.86</c:v>
                </c:pt>
                <c:pt idx="17346">
                  <c:v>-296.947</c:v>
                </c:pt>
                <c:pt idx="17347">
                  <c:v>-297.03399999999999</c:v>
                </c:pt>
                <c:pt idx="17348">
                  <c:v>-297.12099999999998</c:v>
                </c:pt>
                <c:pt idx="17349">
                  <c:v>-297.20800000000003</c:v>
                </c:pt>
                <c:pt idx="17350">
                  <c:v>-297.29500000000002</c:v>
                </c:pt>
                <c:pt idx="17351">
                  <c:v>-297.38200000000001</c:v>
                </c:pt>
                <c:pt idx="17352">
                  <c:v>-297.46899999999999</c:v>
                </c:pt>
                <c:pt idx="17353">
                  <c:v>-297.55500000000001</c:v>
                </c:pt>
                <c:pt idx="17354">
                  <c:v>-297.642</c:v>
                </c:pt>
                <c:pt idx="17355">
                  <c:v>-297.72899999999998</c:v>
                </c:pt>
                <c:pt idx="17356">
                  <c:v>-297.81599999999997</c:v>
                </c:pt>
                <c:pt idx="17357">
                  <c:v>-297.90300000000002</c:v>
                </c:pt>
                <c:pt idx="17358">
                  <c:v>-297.98899999999998</c:v>
                </c:pt>
                <c:pt idx="17359">
                  <c:v>-298.07600000000002</c:v>
                </c:pt>
                <c:pt idx="17360">
                  <c:v>-298.16300000000001</c:v>
                </c:pt>
                <c:pt idx="17361">
                  <c:v>-298.24900000000002</c:v>
                </c:pt>
                <c:pt idx="17362">
                  <c:v>-298.33600000000001</c:v>
                </c:pt>
                <c:pt idx="17363">
                  <c:v>-298.42200000000003</c:v>
                </c:pt>
                <c:pt idx="17364">
                  <c:v>-298.50900000000001</c:v>
                </c:pt>
                <c:pt idx="17365">
                  <c:v>-298.596</c:v>
                </c:pt>
                <c:pt idx="17366">
                  <c:v>-298.68200000000002</c:v>
                </c:pt>
                <c:pt idx="17367">
                  <c:v>-298.76799999999997</c:v>
                </c:pt>
                <c:pt idx="17368">
                  <c:v>-298.85500000000002</c:v>
                </c:pt>
                <c:pt idx="17369">
                  <c:v>-298.94099999999997</c:v>
                </c:pt>
                <c:pt idx="17370">
                  <c:v>-299.02800000000002</c:v>
                </c:pt>
                <c:pt idx="17371">
                  <c:v>-299.11399999999998</c:v>
                </c:pt>
                <c:pt idx="17372">
                  <c:v>-299.2</c:v>
                </c:pt>
                <c:pt idx="17373">
                  <c:v>-299.28699999999998</c:v>
                </c:pt>
                <c:pt idx="17374">
                  <c:v>-299.37299999999999</c:v>
                </c:pt>
                <c:pt idx="17375">
                  <c:v>-299.459</c:v>
                </c:pt>
                <c:pt idx="17376">
                  <c:v>-299.54500000000002</c:v>
                </c:pt>
                <c:pt idx="17377">
                  <c:v>-299.63200000000001</c:v>
                </c:pt>
                <c:pt idx="17378">
                  <c:v>-299.71800000000002</c:v>
                </c:pt>
                <c:pt idx="17379">
                  <c:v>-299.80399999999997</c:v>
                </c:pt>
                <c:pt idx="17380">
                  <c:v>-299.89</c:v>
                </c:pt>
                <c:pt idx="17381">
                  <c:v>-299.976</c:v>
                </c:pt>
                <c:pt idx="17382">
                  <c:v>-300.06200000000001</c:v>
                </c:pt>
                <c:pt idx="17383">
                  <c:v>-300.14800000000002</c:v>
                </c:pt>
                <c:pt idx="17384">
                  <c:v>-300.23399999999998</c:v>
                </c:pt>
                <c:pt idx="17385">
                  <c:v>-300.32</c:v>
                </c:pt>
                <c:pt idx="17386">
                  <c:v>-300.40600000000001</c:v>
                </c:pt>
                <c:pt idx="17387">
                  <c:v>-300.49200000000002</c:v>
                </c:pt>
                <c:pt idx="17388">
                  <c:v>-300.57799999999997</c:v>
                </c:pt>
                <c:pt idx="17389">
                  <c:v>-300.66399999999999</c:v>
                </c:pt>
                <c:pt idx="17390">
                  <c:v>-300.74900000000002</c:v>
                </c:pt>
                <c:pt idx="17391">
                  <c:v>-300.83499999999998</c:v>
                </c:pt>
                <c:pt idx="17392">
                  <c:v>-300.92099999999999</c:v>
                </c:pt>
                <c:pt idx="17393">
                  <c:v>-301.00700000000001</c:v>
                </c:pt>
                <c:pt idx="17394">
                  <c:v>-301.09199999999998</c:v>
                </c:pt>
                <c:pt idx="17395">
                  <c:v>-301.178</c:v>
                </c:pt>
                <c:pt idx="17396">
                  <c:v>-301.26400000000001</c:v>
                </c:pt>
                <c:pt idx="17397">
                  <c:v>-301.34899999999999</c:v>
                </c:pt>
                <c:pt idx="17398">
                  <c:v>-301.435</c:v>
                </c:pt>
                <c:pt idx="17399">
                  <c:v>-301.52</c:v>
                </c:pt>
                <c:pt idx="17400">
                  <c:v>-301.60599999999999</c:v>
                </c:pt>
                <c:pt idx="17401">
                  <c:v>-301.69099999999997</c:v>
                </c:pt>
                <c:pt idx="17402">
                  <c:v>-301.77699999999999</c:v>
                </c:pt>
                <c:pt idx="17403">
                  <c:v>-301.86200000000002</c:v>
                </c:pt>
                <c:pt idx="17404">
                  <c:v>-301.94799999999998</c:v>
                </c:pt>
                <c:pt idx="17405">
                  <c:v>-302.03300000000002</c:v>
                </c:pt>
                <c:pt idx="17406">
                  <c:v>-302.11900000000003</c:v>
                </c:pt>
                <c:pt idx="17407">
                  <c:v>-302.20400000000001</c:v>
                </c:pt>
                <c:pt idx="17408">
                  <c:v>-302.28899999999999</c:v>
                </c:pt>
                <c:pt idx="17409">
                  <c:v>-302.37400000000002</c:v>
                </c:pt>
                <c:pt idx="17410">
                  <c:v>-302.45999999999998</c:v>
                </c:pt>
                <c:pt idx="17411">
                  <c:v>-302.54500000000002</c:v>
                </c:pt>
                <c:pt idx="17412">
                  <c:v>-302.63</c:v>
                </c:pt>
                <c:pt idx="17413">
                  <c:v>-302.71499999999997</c:v>
                </c:pt>
                <c:pt idx="17414">
                  <c:v>-302.8</c:v>
                </c:pt>
                <c:pt idx="17415">
                  <c:v>-302.88499999999999</c:v>
                </c:pt>
                <c:pt idx="17416">
                  <c:v>-302.97000000000003</c:v>
                </c:pt>
                <c:pt idx="17417">
                  <c:v>-303.05500000000001</c:v>
                </c:pt>
                <c:pt idx="17418">
                  <c:v>-303.14100000000002</c:v>
                </c:pt>
                <c:pt idx="17419">
                  <c:v>-303.22500000000002</c:v>
                </c:pt>
                <c:pt idx="17420">
                  <c:v>-303.31</c:v>
                </c:pt>
                <c:pt idx="17421">
                  <c:v>-303.39499999999998</c:v>
                </c:pt>
                <c:pt idx="17422">
                  <c:v>-303.48</c:v>
                </c:pt>
                <c:pt idx="17423">
                  <c:v>-303.565</c:v>
                </c:pt>
                <c:pt idx="17424">
                  <c:v>-303.64999999999998</c:v>
                </c:pt>
                <c:pt idx="17425">
                  <c:v>-303.73500000000001</c:v>
                </c:pt>
                <c:pt idx="17426">
                  <c:v>-303.81900000000002</c:v>
                </c:pt>
                <c:pt idx="17427">
                  <c:v>-303.904</c:v>
                </c:pt>
                <c:pt idx="17428">
                  <c:v>-303.98899999999998</c:v>
                </c:pt>
                <c:pt idx="17429">
                  <c:v>-304.07400000000001</c:v>
                </c:pt>
                <c:pt idx="17430">
                  <c:v>-304.15800000000002</c:v>
                </c:pt>
                <c:pt idx="17431">
                  <c:v>-304.24299999999999</c:v>
                </c:pt>
                <c:pt idx="17432">
                  <c:v>-304.32799999999997</c:v>
                </c:pt>
                <c:pt idx="17433">
                  <c:v>-304.41199999999998</c:v>
                </c:pt>
                <c:pt idx="17434">
                  <c:v>-304.49700000000001</c:v>
                </c:pt>
                <c:pt idx="17435">
                  <c:v>-304.58100000000002</c:v>
                </c:pt>
                <c:pt idx="17436">
                  <c:v>-304.666</c:v>
                </c:pt>
                <c:pt idx="17437">
                  <c:v>-304.75</c:v>
                </c:pt>
                <c:pt idx="17438">
                  <c:v>-304.834</c:v>
                </c:pt>
                <c:pt idx="17439">
                  <c:v>-304.91899999999998</c:v>
                </c:pt>
                <c:pt idx="17440">
                  <c:v>-305.00299999999999</c:v>
                </c:pt>
                <c:pt idx="17441">
                  <c:v>-305.08800000000002</c:v>
                </c:pt>
                <c:pt idx="17442">
                  <c:v>-305.17200000000003</c:v>
                </c:pt>
                <c:pt idx="17443">
                  <c:v>-305.25599999999997</c:v>
                </c:pt>
                <c:pt idx="17444">
                  <c:v>-305.34100000000001</c:v>
                </c:pt>
                <c:pt idx="17445">
                  <c:v>-305.42500000000001</c:v>
                </c:pt>
                <c:pt idx="17446">
                  <c:v>-305.50900000000001</c:v>
                </c:pt>
                <c:pt idx="17447">
                  <c:v>-305.59300000000002</c:v>
                </c:pt>
                <c:pt idx="17448">
                  <c:v>-305.67700000000002</c:v>
                </c:pt>
                <c:pt idx="17449">
                  <c:v>-305.76100000000002</c:v>
                </c:pt>
                <c:pt idx="17450">
                  <c:v>-305.84500000000003</c:v>
                </c:pt>
                <c:pt idx="17451">
                  <c:v>-305.92899999999997</c:v>
                </c:pt>
                <c:pt idx="17452">
                  <c:v>-306.01299999999998</c:v>
                </c:pt>
                <c:pt idx="17453">
                  <c:v>-306.09699999999998</c:v>
                </c:pt>
                <c:pt idx="17454">
                  <c:v>-306.18200000000002</c:v>
                </c:pt>
                <c:pt idx="17455">
                  <c:v>-306.26499999999999</c:v>
                </c:pt>
                <c:pt idx="17456">
                  <c:v>-306.34899999999999</c:v>
                </c:pt>
                <c:pt idx="17457">
                  <c:v>-306.43299999999999</c:v>
                </c:pt>
                <c:pt idx="17458">
                  <c:v>-306.517</c:v>
                </c:pt>
                <c:pt idx="17459">
                  <c:v>-306.601</c:v>
                </c:pt>
                <c:pt idx="17460">
                  <c:v>-306.685</c:v>
                </c:pt>
                <c:pt idx="17461">
                  <c:v>-306.76799999999997</c:v>
                </c:pt>
                <c:pt idx="17462">
                  <c:v>-306.85199999999998</c:v>
                </c:pt>
                <c:pt idx="17463">
                  <c:v>-306.93599999999998</c:v>
                </c:pt>
                <c:pt idx="17464">
                  <c:v>-307.01900000000001</c:v>
                </c:pt>
                <c:pt idx="17465">
                  <c:v>-307.10300000000001</c:v>
                </c:pt>
                <c:pt idx="17466">
                  <c:v>-307.18700000000001</c:v>
                </c:pt>
                <c:pt idx="17467">
                  <c:v>-307.27</c:v>
                </c:pt>
                <c:pt idx="17468">
                  <c:v>-307.35399999999998</c:v>
                </c:pt>
                <c:pt idx="17469">
                  <c:v>-307.43700000000001</c:v>
                </c:pt>
                <c:pt idx="17470">
                  <c:v>-307.52100000000002</c:v>
                </c:pt>
                <c:pt idx="17471">
                  <c:v>-307.60399999999998</c:v>
                </c:pt>
                <c:pt idx="17472">
                  <c:v>-307.68799999999999</c:v>
                </c:pt>
                <c:pt idx="17473">
                  <c:v>-307.77100000000002</c:v>
                </c:pt>
                <c:pt idx="17474">
                  <c:v>-307.85399999999998</c:v>
                </c:pt>
                <c:pt idx="17475">
                  <c:v>-307.93799999999999</c:v>
                </c:pt>
                <c:pt idx="17476">
                  <c:v>-308.02100000000002</c:v>
                </c:pt>
                <c:pt idx="17477">
                  <c:v>-308.10399999999998</c:v>
                </c:pt>
                <c:pt idx="17478">
                  <c:v>-308.18799999999999</c:v>
                </c:pt>
                <c:pt idx="17479">
                  <c:v>-308.27100000000002</c:v>
                </c:pt>
                <c:pt idx="17480">
                  <c:v>-308.35399999999998</c:v>
                </c:pt>
                <c:pt idx="17481">
                  <c:v>-308.43700000000001</c:v>
                </c:pt>
                <c:pt idx="17482">
                  <c:v>-308.52100000000002</c:v>
                </c:pt>
                <c:pt idx="17483">
                  <c:v>-308.60399999999998</c:v>
                </c:pt>
                <c:pt idx="17484">
                  <c:v>-308.68700000000001</c:v>
                </c:pt>
                <c:pt idx="17485">
                  <c:v>-308.77</c:v>
                </c:pt>
                <c:pt idx="17486">
                  <c:v>-308.85300000000001</c:v>
                </c:pt>
                <c:pt idx="17487">
                  <c:v>-308.93599999999998</c:v>
                </c:pt>
                <c:pt idx="17488">
                  <c:v>-309.01900000000001</c:v>
                </c:pt>
                <c:pt idx="17489">
                  <c:v>-309.10199999999998</c:v>
                </c:pt>
                <c:pt idx="17490">
                  <c:v>-309.18400000000003</c:v>
                </c:pt>
                <c:pt idx="17491">
                  <c:v>-309.267</c:v>
                </c:pt>
                <c:pt idx="17492">
                  <c:v>-309.35000000000002</c:v>
                </c:pt>
                <c:pt idx="17493">
                  <c:v>-309.43299999999999</c:v>
                </c:pt>
                <c:pt idx="17494">
                  <c:v>-309.51600000000002</c:v>
                </c:pt>
                <c:pt idx="17495">
                  <c:v>-309.59899999999999</c:v>
                </c:pt>
                <c:pt idx="17496">
                  <c:v>-309.68099999999998</c:v>
                </c:pt>
                <c:pt idx="17497">
                  <c:v>-309.76400000000001</c:v>
                </c:pt>
                <c:pt idx="17498">
                  <c:v>-309.84699999999998</c:v>
                </c:pt>
                <c:pt idx="17499">
                  <c:v>-309.92899999999997</c:v>
                </c:pt>
                <c:pt idx="17500">
                  <c:v>-310.012</c:v>
                </c:pt>
                <c:pt idx="17501">
                  <c:v>-310.09399999999999</c:v>
                </c:pt>
                <c:pt idx="17502">
                  <c:v>-310.17700000000002</c:v>
                </c:pt>
                <c:pt idx="17503">
                  <c:v>-310.26</c:v>
                </c:pt>
                <c:pt idx="17504">
                  <c:v>-310.34199999999998</c:v>
                </c:pt>
                <c:pt idx="17505">
                  <c:v>-310.42399999999998</c:v>
                </c:pt>
                <c:pt idx="17506">
                  <c:v>-310.50700000000001</c:v>
                </c:pt>
                <c:pt idx="17507">
                  <c:v>-310.589</c:v>
                </c:pt>
                <c:pt idx="17508">
                  <c:v>-310.67200000000003</c:v>
                </c:pt>
                <c:pt idx="17509">
                  <c:v>-310.75400000000002</c:v>
                </c:pt>
                <c:pt idx="17510">
                  <c:v>-310.83600000000001</c:v>
                </c:pt>
                <c:pt idx="17511">
                  <c:v>-310.91899999999998</c:v>
                </c:pt>
                <c:pt idx="17512">
                  <c:v>-311.00099999999998</c:v>
                </c:pt>
                <c:pt idx="17513">
                  <c:v>-311.08300000000003</c:v>
                </c:pt>
                <c:pt idx="17514">
                  <c:v>-311.16500000000002</c:v>
                </c:pt>
                <c:pt idx="17515">
                  <c:v>-311.24700000000001</c:v>
                </c:pt>
                <c:pt idx="17516">
                  <c:v>-311.33</c:v>
                </c:pt>
                <c:pt idx="17517">
                  <c:v>-311.41199999999998</c:v>
                </c:pt>
                <c:pt idx="17518">
                  <c:v>-311.49400000000003</c:v>
                </c:pt>
                <c:pt idx="17519">
                  <c:v>-311.57600000000002</c:v>
                </c:pt>
                <c:pt idx="17520">
                  <c:v>-311.65800000000002</c:v>
                </c:pt>
                <c:pt idx="17521">
                  <c:v>-311.74</c:v>
                </c:pt>
                <c:pt idx="17522">
                  <c:v>-311.822</c:v>
                </c:pt>
                <c:pt idx="17523">
                  <c:v>-311.904</c:v>
                </c:pt>
                <c:pt idx="17524">
                  <c:v>-311.98599999999999</c:v>
                </c:pt>
                <c:pt idx="17525">
                  <c:v>-312.06700000000001</c:v>
                </c:pt>
                <c:pt idx="17526">
                  <c:v>-312.149</c:v>
                </c:pt>
                <c:pt idx="17527">
                  <c:v>-312.23099999999999</c:v>
                </c:pt>
                <c:pt idx="17528">
                  <c:v>-312.31299999999999</c:v>
                </c:pt>
                <c:pt idx="17529">
                  <c:v>-312.39499999999998</c:v>
                </c:pt>
                <c:pt idx="17530">
                  <c:v>-312.476</c:v>
                </c:pt>
                <c:pt idx="17531">
                  <c:v>-312.55799999999999</c:v>
                </c:pt>
                <c:pt idx="17532">
                  <c:v>-312.64</c:v>
                </c:pt>
                <c:pt idx="17533">
                  <c:v>-312.721</c:v>
                </c:pt>
                <c:pt idx="17534">
                  <c:v>-312.803</c:v>
                </c:pt>
                <c:pt idx="17535">
                  <c:v>-312.88499999999999</c:v>
                </c:pt>
                <c:pt idx="17536">
                  <c:v>-312.96600000000001</c:v>
                </c:pt>
                <c:pt idx="17537">
                  <c:v>-313.048</c:v>
                </c:pt>
                <c:pt idx="17538">
                  <c:v>-313.12900000000002</c:v>
                </c:pt>
                <c:pt idx="17539">
                  <c:v>-313.20999999999998</c:v>
                </c:pt>
                <c:pt idx="17540">
                  <c:v>-313.29199999999997</c:v>
                </c:pt>
                <c:pt idx="17541">
                  <c:v>-313.37299999999999</c:v>
                </c:pt>
                <c:pt idx="17542">
                  <c:v>-313.45499999999998</c:v>
                </c:pt>
                <c:pt idx="17543">
                  <c:v>-313.536</c:v>
                </c:pt>
                <c:pt idx="17544">
                  <c:v>-313.61700000000002</c:v>
                </c:pt>
                <c:pt idx="17545">
                  <c:v>-313.69900000000001</c:v>
                </c:pt>
                <c:pt idx="17546">
                  <c:v>-313.77999999999997</c:v>
                </c:pt>
                <c:pt idx="17547">
                  <c:v>-313.86099999999999</c:v>
                </c:pt>
                <c:pt idx="17548">
                  <c:v>-313.94200000000001</c:v>
                </c:pt>
                <c:pt idx="17549">
                  <c:v>-314.02300000000002</c:v>
                </c:pt>
                <c:pt idx="17550">
                  <c:v>-314.10399999999998</c:v>
                </c:pt>
                <c:pt idx="17551">
                  <c:v>-314.185</c:v>
                </c:pt>
                <c:pt idx="17552">
                  <c:v>-314.267</c:v>
                </c:pt>
                <c:pt idx="17553">
                  <c:v>-314.34800000000001</c:v>
                </c:pt>
                <c:pt idx="17554">
                  <c:v>-314.42899999999997</c:v>
                </c:pt>
                <c:pt idx="17555">
                  <c:v>-314.51</c:v>
                </c:pt>
                <c:pt idx="17556">
                  <c:v>-314.58999999999997</c:v>
                </c:pt>
                <c:pt idx="17557">
                  <c:v>-314.67099999999999</c:v>
                </c:pt>
                <c:pt idx="17558">
                  <c:v>-314.75200000000001</c:v>
                </c:pt>
                <c:pt idx="17559">
                  <c:v>-314.83300000000003</c:v>
                </c:pt>
                <c:pt idx="17560">
                  <c:v>-314.91399999999999</c:v>
                </c:pt>
                <c:pt idx="17561">
                  <c:v>-314.995</c:v>
                </c:pt>
                <c:pt idx="17562">
                  <c:v>-315.07499999999999</c:v>
                </c:pt>
                <c:pt idx="17563">
                  <c:v>-315.15600000000001</c:v>
                </c:pt>
                <c:pt idx="17564">
                  <c:v>-315.23700000000002</c:v>
                </c:pt>
                <c:pt idx="17565">
                  <c:v>-315.31799999999998</c:v>
                </c:pt>
                <c:pt idx="17566">
                  <c:v>-315.39800000000002</c:v>
                </c:pt>
                <c:pt idx="17567">
                  <c:v>-315.47899999999998</c:v>
                </c:pt>
                <c:pt idx="17568">
                  <c:v>-315.55900000000003</c:v>
                </c:pt>
                <c:pt idx="17569">
                  <c:v>-315.64</c:v>
                </c:pt>
                <c:pt idx="17570">
                  <c:v>-315.72000000000003</c:v>
                </c:pt>
                <c:pt idx="17571">
                  <c:v>-315.80099999999999</c:v>
                </c:pt>
                <c:pt idx="17572">
                  <c:v>-315.88099999999997</c:v>
                </c:pt>
                <c:pt idx="17573">
                  <c:v>-315.96199999999999</c:v>
                </c:pt>
                <c:pt idx="17574">
                  <c:v>-316.04199999999997</c:v>
                </c:pt>
                <c:pt idx="17575">
                  <c:v>-316.12200000000001</c:v>
                </c:pt>
                <c:pt idx="17576">
                  <c:v>-316.20299999999997</c:v>
                </c:pt>
                <c:pt idx="17577">
                  <c:v>-316.28300000000002</c:v>
                </c:pt>
                <c:pt idx="17578">
                  <c:v>-316.363</c:v>
                </c:pt>
                <c:pt idx="17579">
                  <c:v>-316.44400000000002</c:v>
                </c:pt>
                <c:pt idx="17580">
                  <c:v>-316.524</c:v>
                </c:pt>
                <c:pt idx="17581">
                  <c:v>-316.60399999999998</c:v>
                </c:pt>
                <c:pt idx="17582">
                  <c:v>-316.68400000000003</c:v>
                </c:pt>
                <c:pt idx="17583">
                  <c:v>-316.76400000000001</c:v>
                </c:pt>
                <c:pt idx="17584">
                  <c:v>-316.84399999999999</c:v>
                </c:pt>
                <c:pt idx="17585">
                  <c:v>-316.92500000000001</c:v>
                </c:pt>
                <c:pt idx="17586">
                  <c:v>-317.00400000000002</c:v>
                </c:pt>
                <c:pt idx="17587">
                  <c:v>-317.084</c:v>
                </c:pt>
                <c:pt idx="17588">
                  <c:v>-317.16399999999999</c:v>
                </c:pt>
                <c:pt idx="17589">
                  <c:v>-317.24400000000003</c:v>
                </c:pt>
                <c:pt idx="17590">
                  <c:v>-317.32400000000001</c:v>
                </c:pt>
                <c:pt idx="17591">
                  <c:v>-317.404</c:v>
                </c:pt>
                <c:pt idx="17592">
                  <c:v>-317.48399999999998</c:v>
                </c:pt>
                <c:pt idx="17593">
                  <c:v>-317.56400000000002</c:v>
                </c:pt>
                <c:pt idx="17594">
                  <c:v>-317.64400000000001</c:v>
                </c:pt>
                <c:pt idx="17595">
                  <c:v>-317.72300000000001</c:v>
                </c:pt>
                <c:pt idx="17596">
                  <c:v>-317.803</c:v>
                </c:pt>
                <c:pt idx="17597">
                  <c:v>-317.88299999999998</c:v>
                </c:pt>
                <c:pt idx="17598">
                  <c:v>-317.96199999999999</c:v>
                </c:pt>
                <c:pt idx="17599">
                  <c:v>-318.04199999999997</c:v>
                </c:pt>
                <c:pt idx="17600">
                  <c:v>-318.12200000000001</c:v>
                </c:pt>
                <c:pt idx="17601">
                  <c:v>-318.20100000000002</c:v>
                </c:pt>
                <c:pt idx="17602">
                  <c:v>-318.28100000000001</c:v>
                </c:pt>
                <c:pt idx="17603">
                  <c:v>-318.36</c:v>
                </c:pt>
                <c:pt idx="17604">
                  <c:v>-318.44</c:v>
                </c:pt>
                <c:pt idx="17605">
                  <c:v>-318.51900000000001</c:v>
                </c:pt>
                <c:pt idx="17606">
                  <c:v>-318.59899999999999</c:v>
                </c:pt>
                <c:pt idx="17607">
                  <c:v>-318.678</c:v>
                </c:pt>
                <c:pt idx="17608">
                  <c:v>-318.75700000000001</c:v>
                </c:pt>
                <c:pt idx="17609">
                  <c:v>-318.83699999999999</c:v>
                </c:pt>
                <c:pt idx="17610">
                  <c:v>-318.916</c:v>
                </c:pt>
                <c:pt idx="17611">
                  <c:v>-318.995</c:v>
                </c:pt>
                <c:pt idx="17612">
                  <c:v>-319.07400000000001</c:v>
                </c:pt>
                <c:pt idx="17613">
                  <c:v>-319.154</c:v>
                </c:pt>
                <c:pt idx="17614">
                  <c:v>-319.233</c:v>
                </c:pt>
                <c:pt idx="17615">
                  <c:v>-319.31200000000001</c:v>
                </c:pt>
                <c:pt idx="17616">
                  <c:v>-319.39100000000002</c:v>
                </c:pt>
                <c:pt idx="17617">
                  <c:v>-319.47000000000003</c:v>
                </c:pt>
                <c:pt idx="17618">
                  <c:v>-319.54899999999998</c:v>
                </c:pt>
                <c:pt idx="17619">
                  <c:v>-319.62799999999999</c:v>
                </c:pt>
                <c:pt idx="17620">
                  <c:v>-319.70699999999999</c:v>
                </c:pt>
                <c:pt idx="17621">
                  <c:v>-319.786</c:v>
                </c:pt>
                <c:pt idx="17622">
                  <c:v>-319.86500000000001</c:v>
                </c:pt>
                <c:pt idx="17623">
                  <c:v>-319.94400000000002</c:v>
                </c:pt>
                <c:pt idx="17624">
                  <c:v>-320.02300000000002</c:v>
                </c:pt>
                <c:pt idx="17625">
                  <c:v>-320.10199999999998</c:v>
                </c:pt>
                <c:pt idx="17626">
                  <c:v>-320.18</c:v>
                </c:pt>
                <c:pt idx="17627">
                  <c:v>-320.25900000000001</c:v>
                </c:pt>
                <c:pt idx="17628">
                  <c:v>-320.33800000000002</c:v>
                </c:pt>
                <c:pt idx="17629">
                  <c:v>-320.41699999999997</c:v>
                </c:pt>
                <c:pt idx="17630">
                  <c:v>-320.495</c:v>
                </c:pt>
                <c:pt idx="17631">
                  <c:v>-320.57400000000001</c:v>
                </c:pt>
                <c:pt idx="17632">
                  <c:v>-320.65300000000002</c:v>
                </c:pt>
                <c:pt idx="17633">
                  <c:v>-320.73099999999999</c:v>
                </c:pt>
                <c:pt idx="17634">
                  <c:v>-320.81</c:v>
                </c:pt>
                <c:pt idx="17635">
                  <c:v>-320.88799999999998</c:v>
                </c:pt>
                <c:pt idx="17636">
                  <c:v>-320.96699999999998</c:v>
                </c:pt>
                <c:pt idx="17637">
                  <c:v>-321.04500000000002</c:v>
                </c:pt>
                <c:pt idx="17638">
                  <c:v>-321.12400000000002</c:v>
                </c:pt>
                <c:pt idx="17639">
                  <c:v>-321.202</c:v>
                </c:pt>
                <c:pt idx="17640">
                  <c:v>-321.28100000000001</c:v>
                </c:pt>
                <c:pt idx="17641">
                  <c:v>-321.35899999999998</c:v>
                </c:pt>
                <c:pt idx="17642">
                  <c:v>-321.43700000000001</c:v>
                </c:pt>
                <c:pt idx="17643">
                  <c:v>-321.51499999999999</c:v>
                </c:pt>
                <c:pt idx="17644">
                  <c:v>-321.59399999999999</c:v>
                </c:pt>
                <c:pt idx="17645">
                  <c:v>-321.67200000000003</c:v>
                </c:pt>
                <c:pt idx="17646">
                  <c:v>-321.75</c:v>
                </c:pt>
                <c:pt idx="17647">
                  <c:v>-321.82799999999997</c:v>
                </c:pt>
                <c:pt idx="17648">
                  <c:v>-321.90699999999998</c:v>
                </c:pt>
                <c:pt idx="17649">
                  <c:v>-321.98399999999998</c:v>
                </c:pt>
                <c:pt idx="17650">
                  <c:v>-322.06299999999999</c:v>
                </c:pt>
                <c:pt idx="17651">
                  <c:v>-322.14100000000002</c:v>
                </c:pt>
                <c:pt idx="17652">
                  <c:v>-322.21899999999999</c:v>
                </c:pt>
                <c:pt idx="17653">
                  <c:v>-322.29700000000003</c:v>
                </c:pt>
                <c:pt idx="17654">
                  <c:v>-322.375</c:v>
                </c:pt>
                <c:pt idx="17655">
                  <c:v>-322.452</c:v>
                </c:pt>
                <c:pt idx="17656">
                  <c:v>-322.52999999999997</c:v>
                </c:pt>
                <c:pt idx="17657">
                  <c:v>-322.608</c:v>
                </c:pt>
                <c:pt idx="17658">
                  <c:v>-322.68599999999998</c:v>
                </c:pt>
                <c:pt idx="17659">
                  <c:v>-322.76400000000001</c:v>
                </c:pt>
                <c:pt idx="17660">
                  <c:v>-322.84100000000001</c:v>
                </c:pt>
                <c:pt idx="17661">
                  <c:v>-322.91899999999998</c:v>
                </c:pt>
                <c:pt idx="17662">
                  <c:v>-322.99700000000001</c:v>
                </c:pt>
                <c:pt idx="17663">
                  <c:v>-323.07499999999999</c:v>
                </c:pt>
                <c:pt idx="17664">
                  <c:v>-323.15199999999999</c:v>
                </c:pt>
                <c:pt idx="17665">
                  <c:v>-323.23</c:v>
                </c:pt>
                <c:pt idx="17666">
                  <c:v>-323.30700000000002</c:v>
                </c:pt>
                <c:pt idx="17667">
                  <c:v>-323.38499999999999</c:v>
                </c:pt>
                <c:pt idx="17668">
                  <c:v>-323.46199999999999</c:v>
                </c:pt>
                <c:pt idx="17669">
                  <c:v>-323.54000000000002</c:v>
                </c:pt>
                <c:pt idx="17670">
                  <c:v>-323.61700000000002</c:v>
                </c:pt>
                <c:pt idx="17671">
                  <c:v>-323.69499999999999</c:v>
                </c:pt>
                <c:pt idx="17672">
                  <c:v>-323.77199999999999</c:v>
                </c:pt>
                <c:pt idx="17673">
                  <c:v>-323.85000000000002</c:v>
                </c:pt>
                <c:pt idx="17674">
                  <c:v>-323.92700000000002</c:v>
                </c:pt>
                <c:pt idx="17675">
                  <c:v>-324.00400000000002</c:v>
                </c:pt>
                <c:pt idx="17676">
                  <c:v>-324.08100000000002</c:v>
                </c:pt>
                <c:pt idx="17677">
                  <c:v>-324.15899999999999</c:v>
                </c:pt>
                <c:pt idx="17678">
                  <c:v>-324.23599999999999</c:v>
                </c:pt>
                <c:pt idx="17679">
                  <c:v>-324.31299999999999</c:v>
                </c:pt>
                <c:pt idx="17680">
                  <c:v>-324.39</c:v>
                </c:pt>
                <c:pt idx="17681">
                  <c:v>-324.46699999999998</c:v>
                </c:pt>
                <c:pt idx="17682">
                  <c:v>-324.54399999999998</c:v>
                </c:pt>
                <c:pt idx="17683">
                  <c:v>-324.62099999999998</c:v>
                </c:pt>
                <c:pt idx="17684">
                  <c:v>-324.69799999999998</c:v>
                </c:pt>
                <c:pt idx="17685">
                  <c:v>-324.77499999999998</c:v>
                </c:pt>
                <c:pt idx="17686">
                  <c:v>-324.85199999999998</c:v>
                </c:pt>
                <c:pt idx="17687">
                  <c:v>-324.92899999999997</c:v>
                </c:pt>
                <c:pt idx="17688">
                  <c:v>-325.00599999999997</c:v>
                </c:pt>
                <c:pt idx="17689">
                  <c:v>-325.08300000000003</c:v>
                </c:pt>
                <c:pt idx="17690">
                  <c:v>-325.16000000000003</c:v>
                </c:pt>
                <c:pt idx="17691">
                  <c:v>-325.23599999999999</c:v>
                </c:pt>
                <c:pt idx="17692">
                  <c:v>-325.31299999999999</c:v>
                </c:pt>
                <c:pt idx="17693">
                  <c:v>-325.39</c:v>
                </c:pt>
                <c:pt idx="17694">
                  <c:v>-325.46600000000001</c:v>
                </c:pt>
                <c:pt idx="17695">
                  <c:v>-325.54300000000001</c:v>
                </c:pt>
                <c:pt idx="17696">
                  <c:v>-325.62</c:v>
                </c:pt>
                <c:pt idx="17697">
                  <c:v>-325.69600000000003</c:v>
                </c:pt>
                <c:pt idx="17698">
                  <c:v>-325.77300000000002</c:v>
                </c:pt>
                <c:pt idx="17699">
                  <c:v>-325.85000000000002</c:v>
                </c:pt>
                <c:pt idx="17700">
                  <c:v>-325.92599999999999</c:v>
                </c:pt>
                <c:pt idx="17701">
                  <c:v>-326.00200000000001</c:v>
                </c:pt>
                <c:pt idx="17702">
                  <c:v>-326.07900000000001</c:v>
                </c:pt>
                <c:pt idx="17703">
                  <c:v>-326.15499999999997</c:v>
                </c:pt>
                <c:pt idx="17704">
                  <c:v>-326.23200000000003</c:v>
                </c:pt>
                <c:pt idx="17705">
                  <c:v>-326.30799999999999</c:v>
                </c:pt>
                <c:pt idx="17706">
                  <c:v>-326.38400000000001</c:v>
                </c:pt>
                <c:pt idx="17707">
                  <c:v>-326.46100000000001</c:v>
                </c:pt>
                <c:pt idx="17708">
                  <c:v>-326.53699999999998</c:v>
                </c:pt>
                <c:pt idx="17709">
                  <c:v>-326.613</c:v>
                </c:pt>
                <c:pt idx="17710">
                  <c:v>-326.68900000000002</c:v>
                </c:pt>
                <c:pt idx="17711">
                  <c:v>-326.76499999999999</c:v>
                </c:pt>
                <c:pt idx="17712">
                  <c:v>-326.84199999999998</c:v>
                </c:pt>
                <c:pt idx="17713">
                  <c:v>-326.91800000000001</c:v>
                </c:pt>
                <c:pt idx="17714">
                  <c:v>-326.99400000000003</c:v>
                </c:pt>
                <c:pt idx="17715">
                  <c:v>-327.07</c:v>
                </c:pt>
                <c:pt idx="17716">
                  <c:v>-327.14600000000002</c:v>
                </c:pt>
                <c:pt idx="17717">
                  <c:v>-327.22199999999998</c:v>
                </c:pt>
                <c:pt idx="17718">
                  <c:v>-327.298</c:v>
                </c:pt>
                <c:pt idx="17719">
                  <c:v>-327.37400000000002</c:v>
                </c:pt>
                <c:pt idx="17720">
                  <c:v>-327.44900000000001</c:v>
                </c:pt>
                <c:pt idx="17721">
                  <c:v>-327.52499999999998</c:v>
                </c:pt>
                <c:pt idx="17722">
                  <c:v>-327.601</c:v>
                </c:pt>
                <c:pt idx="17723">
                  <c:v>-327.67700000000002</c:v>
                </c:pt>
                <c:pt idx="17724">
                  <c:v>-327.75299999999999</c:v>
                </c:pt>
                <c:pt idx="17725">
                  <c:v>-327.82799999999997</c:v>
                </c:pt>
                <c:pt idx="17726">
                  <c:v>-327.904</c:v>
                </c:pt>
                <c:pt idx="17727">
                  <c:v>-327.98</c:v>
                </c:pt>
                <c:pt idx="17728">
                  <c:v>-328.05500000000001</c:v>
                </c:pt>
                <c:pt idx="17729">
                  <c:v>-328.13099999999997</c:v>
                </c:pt>
                <c:pt idx="17730">
                  <c:v>-328.20600000000002</c:v>
                </c:pt>
                <c:pt idx="17731">
                  <c:v>-328.28199999999998</c:v>
                </c:pt>
                <c:pt idx="17732">
                  <c:v>-328.35700000000003</c:v>
                </c:pt>
                <c:pt idx="17733">
                  <c:v>-328.43299999999999</c:v>
                </c:pt>
                <c:pt idx="17734">
                  <c:v>-328.50799999999998</c:v>
                </c:pt>
                <c:pt idx="17735">
                  <c:v>-328.584</c:v>
                </c:pt>
                <c:pt idx="17736">
                  <c:v>-328.65899999999999</c:v>
                </c:pt>
                <c:pt idx="17737">
                  <c:v>-328.73399999999998</c:v>
                </c:pt>
                <c:pt idx="17738">
                  <c:v>-328.81</c:v>
                </c:pt>
                <c:pt idx="17739">
                  <c:v>-328.88499999999999</c:v>
                </c:pt>
                <c:pt idx="17740">
                  <c:v>-328.96</c:v>
                </c:pt>
                <c:pt idx="17741">
                  <c:v>-329.036</c:v>
                </c:pt>
                <c:pt idx="17742">
                  <c:v>-329.11099999999999</c:v>
                </c:pt>
                <c:pt idx="17743">
                  <c:v>-329.18599999999998</c:v>
                </c:pt>
                <c:pt idx="17744">
                  <c:v>-329.26100000000002</c:v>
                </c:pt>
                <c:pt idx="17745">
                  <c:v>-329.33600000000001</c:v>
                </c:pt>
                <c:pt idx="17746">
                  <c:v>-329.411</c:v>
                </c:pt>
                <c:pt idx="17747">
                  <c:v>-329.48599999999999</c:v>
                </c:pt>
                <c:pt idx="17748">
                  <c:v>-329.56099999999998</c:v>
                </c:pt>
                <c:pt idx="17749">
                  <c:v>-329.63600000000002</c:v>
                </c:pt>
                <c:pt idx="17750">
                  <c:v>-329.71100000000001</c:v>
                </c:pt>
                <c:pt idx="17751">
                  <c:v>-329.786</c:v>
                </c:pt>
                <c:pt idx="17752">
                  <c:v>-329.86099999999999</c:v>
                </c:pt>
                <c:pt idx="17753">
                  <c:v>-329.935</c:v>
                </c:pt>
                <c:pt idx="17754">
                  <c:v>-330.01</c:v>
                </c:pt>
                <c:pt idx="17755">
                  <c:v>-330.08499999999998</c:v>
                </c:pt>
                <c:pt idx="17756">
                  <c:v>-330.16</c:v>
                </c:pt>
                <c:pt idx="17757">
                  <c:v>-330.23399999999998</c:v>
                </c:pt>
                <c:pt idx="17758">
                  <c:v>-330.30900000000003</c:v>
                </c:pt>
                <c:pt idx="17759">
                  <c:v>-330.38400000000001</c:v>
                </c:pt>
                <c:pt idx="17760">
                  <c:v>-330.45800000000003</c:v>
                </c:pt>
                <c:pt idx="17761">
                  <c:v>-330.53300000000002</c:v>
                </c:pt>
                <c:pt idx="17762">
                  <c:v>-330.60700000000003</c:v>
                </c:pt>
                <c:pt idx="17763">
                  <c:v>-330.68200000000002</c:v>
                </c:pt>
                <c:pt idx="17764">
                  <c:v>-330.75599999999997</c:v>
                </c:pt>
                <c:pt idx="17765">
                  <c:v>-330.83100000000002</c:v>
                </c:pt>
                <c:pt idx="17766">
                  <c:v>-330.90499999999997</c:v>
                </c:pt>
                <c:pt idx="17767">
                  <c:v>-330.98</c:v>
                </c:pt>
                <c:pt idx="17768">
                  <c:v>-331.05399999999997</c:v>
                </c:pt>
                <c:pt idx="17769">
                  <c:v>-331.12799999999999</c:v>
                </c:pt>
                <c:pt idx="17770">
                  <c:v>-331.20299999999997</c:v>
                </c:pt>
                <c:pt idx="17771">
                  <c:v>-331.27699999999999</c:v>
                </c:pt>
                <c:pt idx="17772">
                  <c:v>-331.351</c:v>
                </c:pt>
                <c:pt idx="17773">
                  <c:v>-331.42500000000001</c:v>
                </c:pt>
                <c:pt idx="17774">
                  <c:v>-331.49900000000002</c:v>
                </c:pt>
                <c:pt idx="17775">
                  <c:v>-331.57299999999998</c:v>
                </c:pt>
                <c:pt idx="17776">
                  <c:v>-331.64699999999999</c:v>
                </c:pt>
                <c:pt idx="17777">
                  <c:v>-331.721</c:v>
                </c:pt>
                <c:pt idx="17778">
                  <c:v>-331.79599999999999</c:v>
                </c:pt>
                <c:pt idx="17779">
                  <c:v>-331.87</c:v>
                </c:pt>
                <c:pt idx="17780">
                  <c:v>-331.94299999999998</c:v>
                </c:pt>
                <c:pt idx="17781">
                  <c:v>-332.017</c:v>
                </c:pt>
                <c:pt idx="17782">
                  <c:v>-332.09100000000001</c:v>
                </c:pt>
                <c:pt idx="17783">
                  <c:v>-332.16500000000002</c:v>
                </c:pt>
                <c:pt idx="17784">
                  <c:v>-332.23899999999998</c:v>
                </c:pt>
                <c:pt idx="17785">
                  <c:v>-332.31299999999999</c:v>
                </c:pt>
                <c:pt idx="17786">
                  <c:v>-332.387</c:v>
                </c:pt>
                <c:pt idx="17787">
                  <c:v>-332.46</c:v>
                </c:pt>
                <c:pt idx="17788">
                  <c:v>-332.53399999999999</c:v>
                </c:pt>
                <c:pt idx="17789">
                  <c:v>-332.608</c:v>
                </c:pt>
                <c:pt idx="17790">
                  <c:v>-332.68099999999998</c:v>
                </c:pt>
                <c:pt idx="17791">
                  <c:v>-332.755</c:v>
                </c:pt>
                <c:pt idx="17792">
                  <c:v>-332.82799999999997</c:v>
                </c:pt>
                <c:pt idx="17793">
                  <c:v>-332.90199999999999</c:v>
                </c:pt>
                <c:pt idx="17794">
                  <c:v>-332.976</c:v>
                </c:pt>
                <c:pt idx="17795">
                  <c:v>-333.04899999999998</c:v>
                </c:pt>
                <c:pt idx="17796">
                  <c:v>-333.12299999999999</c:v>
                </c:pt>
                <c:pt idx="17797">
                  <c:v>-333.19600000000003</c:v>
                </c:pt>
                <c:pt idx="17798">
                  <c:v>-333.26900000000001</c:v>
                </c:pt>
                <c:pt idx="17799">
                  <c:v>-333.34300000000002</c:v>
                </c:pt>
                <c:pt idx="17800">
                  <c:v>-333.416</c:v>
                </c:pt>
                <c:pt idx="17801">
                  <c:v>-333.48899999999998</c:v>
                </c:pt>
                <c:pt idx="17802">
                  <c:v>-333.56200000000001</c:v>
                </c:pt>
                <c:pt idx="17803">
                  <c:v>-333.63600000000002</c:v>
                </c:pt>
                <c:pt idx="17804">
                  <c:v>-333.709</c:v>
                </c:pt>
                <c:pt idx="17805">
                  <c:v>-333.78199999999998</c:v>
                </c:pt>
                <c:pt idx="17806">
                  <c:v>-333.85500000000002</c:v>
                </c:pt>
                <c:pt idx="17807">
                  <c:v>-333.928</c:v>
                </c:pt>
                <c:pt idx="17808">
                  <c:v>-334.00099999999998</c:v>
                </c:pt>
                <c:pt idx="17809">
                  <c:v>-334.07400000000001</c:v>
                </c:pt>
                <c:pt idx="17810">
                  <c:v>-334.14699999999999</c:v>
                </c:pt>
                <c:pt idx="17811">
                  <c:v>-334.22</c:v>
                </c:pt>
                <c:pt idx="17812">
                  <c:v>-334.29300000000001</c:v>
                </c:pt>
                <c:pt idx="17813">
                  <c:v>-334.36599999999999</c:v>
                </c:pt>
                <c:pt idx="17814">
                  <c:v>-334.43900000000002</c:v>
                </c:pt>
                <c:pt idx="17815">
                  <c:v>-334.512</c:v>
                </c:pt>
                <c:pt idx="17816">
                  <c:v>-334.584</c:v>
                </c:pt>
                <c:pt idx="17817">
                  <c:v>-334.65699999999998</c:v>
                </c:pt>
                <c:pt idx="17818">
                  <c:v>-334.73</c:v>
                </c:pt>
                <c:pt idx="17819">
                  <c:v>-334.803</c:v>
                </c:pt>
                <c:pt idx="17820">
                  <c:v>-334.875</c:v>
                </c:pt>
                <c:pt idx="17821">
                  <c:v>-334.94799999999998</c:v>
                </c:pt>
                <c:pt idx="17822">
                  <c:v>-335.02100000000002</c:v>
                </c:pt>
                <c:pt idx="17823">
                  <c:v>-335.09300000000002</c:v>
                </c:pt>
                <c:pt idx="17824">
                  <c:v>-335.166</c:v>
                </c:pt>
                <c:pt idx="17825">
                  <c:v>-335.238</c:v>
                </c:pt>
                <c:pt idx="17826">
                  <c:v>-335.31099999999998</c:v>
                </c:pt>
                <c:pt idx="17827">
                  <c:v>-335.38299999999998</c:v>
                </c:pt>
                <c:pt idx="17828">
                  <c:v>-335.45600000000002</c:v>
                </c:pt>
                <c:pt idx="17829">
                  <c:v>-335.52800000000002</c:v>
                </c:pt>
                <c:pt idx="17830">
                  <c:v>-335.6</c:v>
                </c:pt>
                <c:pt idx="17831">
                  <c:v>-335.67200000000003</c:v>
                </c:pt>
                <c:pt idx="17832">
                  <c:v>-335.745</c:v>
                </c:pt>
                <c:pt idx="17833">
                  <c:v>-335.81700000000001</c:v>
                </c:pt>
                <c:pt idx="17834">
                  <c:v>-335.88900000000001</c:v>
                </c:pt>
                <c:pt idx="17835">
                  <c:v>-335.96100000000001</c:v>
                </c:pt>
                <c:pt idx="17836">
                  <c:v>-336.03399999999999</c:v>
                </c:pt>
                <c:pt idx="17837">
                  <c:v>-336.10599999999999</c:v>
                </c:pt>
                <c:pt idx="17838">
                  <c:v>-336.178</c:v>
                </c:pt>
                <c:pt idx="17839">
                  <c:v>-336.25</c:v>
                </c:pt>
                <c:pt idx="17840">
                  <c:v>-336.322</c:v>
                </c:pt>
                <c:pt idx="17841">
                  <c:v>-336.39400000000001</c:v>
                </c:pt>
                <c:pt idx="17842">
                  <c:v>-336.46600000000001</c:v>
                </c:pt>
                <c:pt idx="17843">
                  <c:v>-336.53800000000001</c:v>
                </c:pt>
                <c:pt idx="17844">
                  <c:v>-336.60899999999998</c:v>
                </c:pt>
                <c:pt idx="17845">
                  <c:v>-336.68099999999998</c:v>
                </c:pt>
                <c:pt idx="17846">
                  <c:v>-336.75299999999999</c:v>
                </c:pt>
                <c:pt idx="17847">
                  <c:v>-336.82499999999999</c:v>
                </c:pt>
                <c:pt idx="17848">
                  <c:v>-336.89699999999999</c:v>
                </c:pt>
                <c:pt idx="17849">
                  <c:v>-336.96800000000002</c:v>
                </c:pt>
                <c:pt idx="17850">
                  <c:v>-337.04</c:v>
                </c:pt>
                <c:pt idx="17851">
                  <c:v>-337.11200000000002</c:v>
                </c:pt>
                <c:pt idx="17852">
                  <c:v>-337.18299999999999</c:v>
                </c:pt>
                <c:pt idx="17853">
                  <c:v>-337.255</c:v>
                </c:pt>
                <c:pt idx="17854">
                  <c:v>-337.32600000000002</c:v>
                </c:pt>
                <c:pt idx="17855">
                  <c:v>-337.39800000000002</c:v>
                </c:pt>
                <c:pt idx="17856">
                  <c:v>-337.46899999999999</c:v>
                </c:pt>
                <c:pt idx="17857">
                  <c:v>-337.541</c:v>
                </c:pt>
                <c:pt idx="17858">
                  <c:v>-337.61200000000002</c:v>
                </c:pt>
                <c:pt idx="17859">
                  <c:v>-337.68400000000003</c:v>
                </c:pt>
                <c:pt idx="17860">
                  <c:v>-337.755</c:v>
                </c:pt>
                <c:pt idx="17861">
                  <c:v>-337.82600000000002</c:v>
                </c:pt>
                <c:pt idx="17862">
                  <c:v>-337.89800000000002</c:v>
                </c:pt>
                <c:pt idx="17863">
                  <c:v>-337.96899999999999</c:v>
                </c:pt>
                <c:pt idx="17864">
                  <c:v>-338.04</c:v>
                </c:pt>
                <c:pt idx="17865">
                  <c:v>-338.11099999999999</c:v>
                </c:pt>
                <c:pt idx="17866">
                  <c:v>-338.18200000000002</c:v>
                </c:pt>
                <c:pt idx="17867">
                  <c:v>-338.25400000000002</c:v>
                </c:pt>
                <c:pt idx="17868">
                  <c:v>-338.32499999999999</c:v>
                </c:pt>
                <c:pt idx="17869">
                  <c:v>-338.39600000000002</c:v>
                </c:pt>
                <c:pt idx="17870">
                  <c:v>-338.46699999999998</c:v>
                </c:pt>
                <c:pt idx="17871">
                  <c:v>-338.53800000000001</c:v>
                </c:pt>
                <c:pt idx="17872">
                  <c:v>-338.60899999999998</c:v>
                </c:pt>
                <c:pt idx="17873">
                  <c:v>-338.68</c:v>
                </c:pt>
                <c:pt idx="17874">
                  <c:v>-338.75099999999998</c:v>
                </c:pt>
                <c:pt idx="17875">
                  <c:v>-338.82100000000003</c:v>
                </c:pt>
                <c:pt idx="17876">
                  <c:v>-338.892</c:v>
                </c:pt>
                <c:pt idx="17877">
                  <c:v>-338.96300000000002</c:v>
                </c:pt>
                <c:pt idx="17878">
                  <c:v>-339.03399999999999</c:v>
                </c:pt>
                <c:pt idx="17879">
                  <c:v>-339.10399999999998</c:v>
                </c:pt>
                <c:pt idx="17880">
                  <c:v>-339.17500000000001</c:v>
                </c:pt>
                <c:pt idx="17881">
                  <c:v>-339.24599999999998</c:v>
                </c:pt>
                <c:pt idx="17882">
                  <c:v>-339.31700000000001</c:v>
                </c:pt>
                <c:pt idx="17883">
                  <c:v>-339.387</c:v>
                </c:pt>
                <c:pt idx="17884">
                  <c:v>-339.45800000000003</c:v>
                </c:pt>
                <c:pt idx="17885">
                  <c:v>-339.52800000000002</c:v>
                </c:pt>
                <c:pt idx="17886">
                  <c:v>-339.59899999999999</c:v>
                </c:pt>
                <c:pt idx="17887">
                  <c:v>-339.66899999999998</c:v>
                </c:pt>
                <c:pt idx="17888">
                  <c:v>-339.74</c:v>
                </c:pt>
                <c:pt idx="17889">
                  <c:v>-339.81</c:v>
                </c:pt>
                <c:pt idx="17890">
                  <c:v>-339.88</c:v>
                </c:pt>
                <c:pt idx="17891">
                  <c:v>-339.95100000000002</c:v>
                </c:pt>
                <c:pt idx="17892">
                  <c:v>-340.02100000000002</c:v>
                </c:pt>
                <c:pt idx="17893">
                  <c:v>-340.09100000000001</c:v>
                </c:pt>
                <c:pt idx="17894">
                  <c:v>-340.16199999999998</c:v>
                </c:pt>
                <c:pt idx="17895">
                  <c:v>-340.23200000000003</c:v>
                </c:pt>
                <c:pt idx="17896">
                  <c:v>-340.30200000000002</c:v>
                </c:pt>
                <c:pt idx="17897">
                  <c:v>-340.37200000000001</c:v>
                </c:pt>
                <c:pt idx="17898">
                  <c:v>-340.44200000000001</c:v>
                </c:pt>
                <c:pt idx="17899">
                  <c:v>-340.512</c:v>
                </c:pt>
                <c:pt idx="17900">
                  <c:v>-340.58199999999999</c:v>
                </c:pt>
                <c:pt idx="17901">
                  <c:v>-340.65199999999999</c:v>
                </c:pt>
                <c:pt idx="17902">
                  <c:v>-340.72199999999998</c:v>
                </c:pt>
                <c:pt idx="17903">
                  <c:v>-340.79199999999997</c:v>
                </c:pt>
                <c:pt idx="17904">
                  <c:v>-340.86200000000002</c:v>
                </c:pt>
                <c:pt idx="17905">
                  <c:v>-340.93200000000002</c:v>
                </c:pt>
                <c:pt idx="17906">
                  <c:v>-341.00200000000001</c:v>
                </c:pt>
                <c:pt idx="17907">
                  <c:v>-341.072</c:v>
                </c:pt>
                <c:pt idx="17908">
                  <c:v>-341.14100000000002</c:v>
                </c:pt>
                <c:pt idx="17909">
                  <c:v>-341.21100000000001</c:v>
                </c:pt>
                <c:pt idx="17910">
                  <c:v>-341.28100000000001</c:v>
                </c:pt>
                <c:pt idx="17911">
                  <c:v>-341.35</c:v>
                </c:pt>
                <c:pt idx="17912">
                  <c:v>-341.42</c:v>
                </c:pt>
                <c:pt idx="17913">
                  <c:v>-341.49</c:v>
                </c:pt>
                <c:pt idx="17914">
                  <c:v>-341.55900000000003</c:v>
                </c:pt>
                <c:pt idx="17915">
                  <c:v>-341.62900000000002</c:v>
                </c:pt>
                <c:pt idx="17916">
                  <c:v>-341.69799999999998</c:v>
                </c:pt>
                <c:pt idx="17917">
                  <c:v>-341.76799999999997</c:v>
                </c:pt>
                <c:pt idx="17918">
                  <c:v>-341.83699999999999</c:v>
                </c:pt>
                <c:pt idx="17919">
                  <c:v>-341.90600000000001</c:v>
                </c:pt>
                <c:pt idx="17920">
                  <c:v>-341.976</c:v>
                </c:pt>
                <c:pt idx="17921">
                  <c:v>-342.04500000000002</c:v>
                </c:pt>
                <c:pt idx="17922">
                  <c:v>-342.11399999999998</c:v>
                </c:pt>
                <c:pt idx="17923">
                  <c:v>-342.18299999999999</c:v>
                </c:pt>
                <c:pt idx="17924">
                  <c:v>-342.25299999999999</c:v>
                </c:pt>
                <c:pt idx="17925">
                  <c:v>-342.322</c:v>
                </c:pt>
                <c:pt idx="17926">
                  <c:v>-342.39100000000002</c:v>
                </c:pt>
                <c:pt idx="17927">
                  <c:v>-342.46</c:v>
                </c:pt>
                <c:pt idx="17928">
                  <c:v>-342.529</c:v>
                </c:pt>
                <c:pt idx="17929">
                  <c:v>-342.59800000000001</c:v>
                </c:pt>
                <c:pt idx="17930">
                  <c:v>-342.66800000000001</c:v>
                </c:pt>
                <c:pt idx="17931">
                  <c:v>-342.73599999999999</c:v>
                </c:pt>
                <c:pt idx="17932">
                  <c:v>-342.80599999999998</c:v>
                </c:pt>
                <c:pt idx="17933">
                  <c:v>-342.87400000000002</c:v>
                </c:pt>
                <c:pt idx="17934">
                  <c:v>-342.94299999999998</c:v>
                </c:pt>
                <c:pt idx="17935">
                  <c:v>-343.012</c:v>
                </c:pt>
                <c:pt idx="17936">
                  <c:v>-343.08100000000002</c:v>
                </c:pt>
                <c:pt idx="17937">
                  <c:v>-343.15</c:v>
                </c:pt>
                <c:pt idx="17938">
                  <c:v>-343.21899999999999</c:v>
                </c:pt>
                <c:pt idx="17939">
                  <c:v>-343.28699999999998</c:v>
                </c:pt>
                <c:pt idx="17940">
                  <c:v>-343.35599999999999</c:v>
                </c:pt>
                <c:pt idx="17941">
                  <c:v>-343.42500000000001</c:v>
                </c:pt>
                <c:pt idx="17942">
                  <c:v>-343.49299999999999</c:v>
                </c:pt>
                <c:pt idx="17943">
                  <c:v>-343.56200000000001</c:v>
                </c:pt>
                <c:pt idx="17944">
                  <c:v>-343.63</c:v>
                </c:pt>
                <c:pt idx="17945">
                  <c:v>-343.69900000000001</c:v>
                </c:pt>
                <c:pt idx="17946">
                  <c:v>-343.767</c:v>
                </c:pt>
                <c:pt idx="17947">
                  <c:v>-343.83600000000001</c:v>
                </c:pt>
                <c:pt idx="17948">
                  <c:v>-343.904</c:v>
                </c:pt>
                <c:pt idx="17949">
                  <c:v>-343.97300000000001</c:v>
                </c:pt>
                <c:pt idx="17950">
                  <c:v>-344.041</c:v>
                </c:pt>
                <c:pt idx="17951">
                  <c:v>-344.10899999999998</c:v>
                </c:pt>
                <c:pt idx="17952">
                  <c:v>-344.178</c:v>
                </c:pt>
                <c:pt idx="17953">
                  <c:v>-344.24599999999998</c:v>
                </c:pt>
                <c:pt idx="17954">
                  <c:v>-344.31400000000002</c:v>
                </c:pt>
                <c:pt idx="17955">
                  <c:v>-344.38200000000001</c:v>
                </c:pt>
                <c:pt idx="17956">
                  <c:v>-344.45</c:v>
                </c:pt>
                <c:pt idx="17957">
                  <c:v>-344.51900000000001</c:v>
                </c:pt>
                <c:pt idx="17958">
                  <c:v>-344.58699999999999</c:v>
                </c:pt>
                <c:pt idx="17959">
                  <c:v>-344.65499999999997</c:v>
                </c:pt>
                <c:pt idx="17960">
                  <c:v>-344.72300000000001</c:v>
                </c:pt>
                <c:pt idx="17961">
                  <c:v>-344.791</c:v>
                </c:pt>
                <c:pt idx="17962">
                  <c:v>-344.85899999999998</c:v>
                </c:pt>
                <c:pt idx="17963">
                  <c:v>-344.92700000000002</c:v>
                </c:pt>
                <c:pt idx="17964">
                  <c:v>-344.99400000000003</c:v>
                </c:pt>
                <c:pt idx="17965">
                  <c:v>-345.06200000000001</c:v>
                </c:pt>
                <c:pt idx="17966">
                  <c:v>-345.13</c:v>
                </c:pt>
                <c:pt idx="17967">
                  <c:v>-345.19799999999998</c:v>
                </c:pt>
                <c:pt idx="17968">
                  <c:v>-345.26600000000002</c:v>
                </c:pt>
                <c:pt idx="17969">
                  <c:v>-345.33300000000003</c:v>
                </c:pt>
                <c:pt idx="17970">
                  <c:v>-345.40100000000001</c:v>
                </c:pt>
                <c:pt idx="17971">
                  <c:v>-345.46899999999999</c:v>
                </c:pt>
                <c:pt idx="17972">
                  <c:v>-345.536</c:v>
                </c:pt>
                <c:pt idx="17973">
                  <c:v>-345.60399999999998</c:v>
                </c:pt>
                <c:pt idx="17974">
                  <c:v>-345.67200000000003</c:v>
                </c:pt>
                <c:pt idx="17975">
                  <c:v>-345.73899999999998</c:v>
                </c:pt>
                <c:pt idx="17976">
                  <c:v>-345.80700000000002</c:v>
                </c:pt>
                <c:pt idx="17977">
                  <c:v>-345.87400000000002</c:v>
                </c:pt>
                <c:pt idx="17978">
                  <c:v>-345.94099999999997</c:v>
                </c:pt>
                <c:pt idx="17979">
                  <c:v>-346.00900000000001</c:v>
                </c:pt>
                <c:pt idx="17980">
                  <c:v>-346.07600000000002</c:v>
                </c:pt>
                <c:pt idx="17981">
                  <c:v>-346.14299999999997</c:v>
                </c:pt>
                <c:pt idx="17982">
                  <c:v>-346.21100000000001</c:v>
                </c:pt>
                <c:pt idx="17983">
                  <c:v>-346.27800000000002</c:v>
                </c:pt>
                <c:pt idx="17984">
                  <c:v>-346.34500000000003</c:v>
                </c:pt>
                <c:pt idx="17985">
                  <c:v>-346.41199999999998</c:v>
                </c:pt>
                <c:pt idx="17986">
                  <c:v>-346.47899999999998</c:v>
                </c:pt>
                <c:pt idx="17987">
                  <c:v>-346.54599999999999</c:v>
                </c:pt>
                <c:pt idx="17988">
                  <c:v>-346.61399999999998</c:v>
                </c:pt>
                <c:pt idx="17989">
                  <c:v>-346.68099999999998</c:v>
                </c:pt>
                <c:pt idx="17990">
                  <c:v>-346.74799999999999</c:v>
                </c:pt>
                <c:pt idx="17991">
                  <c:v>-346.81400000000002</c:v>
                </c:pt>
                <c:pt idx="17992">
                  <c:v>-346.88099999999997</c:v>
                </c:pt>
                <c:pt idx="17993">
                  <c:v>-346.94799999999998</c:v>
                </c:pt>
                <c:pt idx="17994">
                  <c:v>-347.01499999999999</c:v>
                </c:pt>
                <c:pt idx="17995">
                  <c:v>-347.08199999999999</c:v>
                </c:pt>
                <c:pt idx="17996">
                  <c:v>-347.149</c:v>
                </c:pt>
                <c:pt idx="17997">
                  <c:v>-347.21600000000001</c:v>
                </c:pt>
                <c:pt idx="17998">
                  <c:v>-347.28199999999998</c:v>
                </c:pt>
                <c:pt idx="17999">
                  <c:v>-347.34899999999999</c:v>
                </c:pt>
                <c:pt idx="18000">
                  <c:v>-347.416</c:v>
                </c:pt>
                <c:pt idx="18001">
                  <c:v>-347.48200000000003</c:v>
                </c:pt>
                <c:pt idx="18002">
                  <c:v>-347.54899999999998</c:v>
                </c:pt>
                <c:pt idx="18003">
                  <c:v>-347.61500000000001</c:v>
                </c:pt>
                <c:pt idx="18004">
                  <c:v>-347.68200000000002</c:v>
                </c:pt>
                <c:pt idx="18005">
                  <c:v>-347.74900000000002</c:v>
                </c:pt>
                <c:pt idx="18006">
                  <c:v>-347.815</c:v>
                </c:pt>
                <c:pt idx="18007">
                  <c:v>-347.88099999999997</c:v>
                </c:pt>
                <c:pt idx="18008">
                  <c:v>-347.94799999999998</c:v>
                </c:pt>
                <c:pt idx="18009">
                  <c:v>-348.01400000000001</c:v>
                </c:pt>
                <c:pt idx="18010">
                  <c:v>-348.08</c:v>
                </c:pt>
                <c:pt idx="18011">
                  <c:v>-348.14699999999999</c:v>
                </c:pt>
                <c:pt idx="18012">
                  <c:v>-348.21300000000002</c:v>
                </c:pt>
                <c:pt idx="18013">
                  <c:v>-348.279</c:v>
                </c:pt>
                <c:pt idx="18014">
                  <c:v>-348.34500000000003</c:v>
                </c:pt>
                <c:pt idx="18015">
                  <c:v>-348.411</c:v>
                </c:pt>
                <c:pt idx="18016">
                  <c:v>-348.47800000000001</c:v>
                </c:pt>
                <c:pt idx="18017">
                  <c:v>-348.54399999999998</c:v>
                </c:pt>
                <c:pt idx="18018">
                  <c:v>-348.61</c:v>
                </c:pt>
                <c:pt idx="18019">
                  <c:v>-348.67599999999999</c:v>
                </c:pt>
                <c:pt idx="18020">
                  <c:v>-348.74200000000002</c:v>
                </c:pt>
                <c:pt idx="18021">
                  <c:v>-348.80700000000002</c:v>
                </c:pt>
                <c:pt idx="18022">
                  <c:v>-348.87299999999999</c:v>
                </c:pt>
                <c:pt idx="18023">
                  <c:v>-348.93900000000002</c:v>
                </c:pt>
                <c:pt idx="18024">
                  <c:v>-349.005</c:v>
                </c:pt>
                <c:pt idx="18025">
                  <c:v>-349.07100000000003</c:v>
                </c:pt>
                <c:pt idx="18026">
                  <c:v>-349.137</c:v>
                </c:pt>
                <c:pt idx="18027">
                  <c:v>-349.202</c:v>
                </c:pt>
                <c:pt idx="18028">
                  <c:v>-349.26799999999997</c:v>
                </c:pt>
                <c:pt idx="18029">
                  <c:v>-349.334</c:v>
                </c:pt>
                <c:pt idx="18030">
                  <c:v>-349.4</c:v>
                </c:pt>
                <c:pt idx="18031">
                  <c:v>-349.46499999999997</c:v>
                </c:pt>
                <c:pt idx="18032">
                  <c:v>-349.53100000000001</c:v>
                </c:pt>
                <c:pt idx="18033">
                  <c:v>-349.596</c:v>
                </c:pt>
                <c:pt idx="18034">
                  <c:v>-349.66199999999998</c:v>
                </c:pt>
                <c:pt idx="18035">
                  <c:v>-349.72699999999998</c:v>
                </c:pt>
                <c:pt idx="18036">
                  <c:v>-349.79199999999997</c:v>
                </c:pt>
                <c:pt idx="18037">
                  <c:v>-349.858</c:v>
                </c:pt>
                <c:pt idx="18038">
                  <c:v>-349.923</c:v>
                </c:pt>
                <c:pt idx="18039">
                  <c:v>-349.98899999999998</c:v>
                </c:pt>
                <c:pt idx="18040">
                  <c:v>-350.05399999999997</c:v>
                </c:pt>
                <c:pt idx="18041">
                  <c:v>-350.11900000000003</c:v>
                </c:pt>
                <c:pt idx="18042">
                  <c:v>-350.18400000000003</c:v>
                </c:pt>
                <c:pt idx="18043">
                  <c:v>-350.24900000000002</c:v>
                </c:pt>
                <c:pt idx="18044">
                  <c:v>-350.315</c:v>
                </c:pt>
                <c:pt idx="18045">
                  <c:v>-350.38</c:v>
                </c:pt>
                <c:pt idx="18046">
                  <c:v>-350.44499999999999</c:v>
                </c:pt>
                <c:pt idx="18047">
                  <c:v>-350.51</c:v>
                </c:pt>
                <c:pt idx="18048">
                  <c:v>-350.57499999999999</c:v>
                </c:pt>
                <c:pt idx="18049">
                  <c:v>-350.64</c:v>
                </c:pt>
                <c:pt idx="18050">
                  <c:v>-350.70499999999998</c:v>
                </c:pt>
                <c:pt idx="18051">
                  <c:v>-350.77</c:v>
                </c:pt>
                <c:pt idx="18052">
                  <c:v>-350.834</c:v>
                </c:pt>
                <c:pt idx="18053">
                  <c:v>-350.899</c:v>
                </c:pt>
                <c:pt idx="18054">
                  <c:v>-350.964</c:v>
                </c:pt>
                <c:pt idx="18055">
                  <c:v>-351.029</c:v>
                </c:pt>
                <c:pt idx="18056">
                  <c:v>-351.09399999999999</c:v>
                </c:pt>
                <c:pt idx="18057">
                  <c:v>-351.15800000000002</c:v>
                </c:pt>
                <c:pt idx="18058">
                  <c:v>-351.22300000000001</c:v>
                </c:pt>
                <c:pt idx="18059">
                  <c:v>-351.28800000000001</c:v>
                </c:pt>
                <c:pt idx="18060">
                  <c:v>-351.35199999999998</c:v>
                </c:pt>
                <c:pt idx="18061">
                  <c:v>-351.41699999999997</c:v>
                </c:pt>
                <c:pt idx="18062">
                  <c:v>-351.48099999999999</c:v>
                </c:pt>
                <c:pt idx="18063">
                  <c:v>-351.54599999999999</c:v>
                </c:pt>
                <c:pt idx="18064">
                  <c:v>-351.61</c:v>
                </c:pt>
                <c:pt idx="18065">
                  <c:v>-351.67500000000001</c:v>
                </c:pt>
                <c:pt idx="18066">
                  <c:v>-351.73899999999998</c:v>
                </c:pt>
                <c:pt idx="18067">
                  <c:v>-351.803</c:v>
                </c:pt>
                <c:pt idx="18068">
                  <c:v>-351.86799999999999</c:v>
                </c:pt>
                <c:pt idx="18069">
                  <c:v>-351.93200000000002</c:v>
                </c:pt>
                <c:pt idx="18070">
                  <c:v>-351.99599999999998</c:v>
                </c:pt>
                <c:pt idx="18071">
                  <c:v>-352.06</c:v>
                </c:pt>
                <c:pt idx="18072">
                  <c:v>-352.125</c:v>
                </c:pt>
                <c:pt idx="18073">
                  <c:v>-352.18900000000002</c:v>
                </c:pt>
                <c:pt idx="18074">
                  <c:v>-352.25299999999999</c:v>
                </c:pt>
                <c:pt idx="18075">
                  <c:v>-352.31700000000001</c:v>
                </c:pt>
                <c:pt idx="18076">
                  <c:v>-352.38099999999997</c:v>
                </c:pt>
                <c:pt idx="18077">
                  <c:v>-352.44499999999999</c:v>
                </c:pt>
                <c:pt idx="18078">
                  <c:v>-352.50900000000001</c:v>
                </c:pt>
                <c:pt idx="18079">
                  <c:v>-352.57299999999998</c:v>
                </c:pt>
                <c:pt idx="18080">
                  <c:v>-352.637</c:v>
                </c:pt>
                <c:pt idx="18081">
                  <c:v>-352.70100000000002</c:v>
                </c:pt>
                <c:pt idx="18082">
                  <c:v>-352.76400000000001</c:v>
                </c:pt>
                <c:pt idx="18083">
                  <c:v>-352.82799999999997</c:v>
                </c:pt>
                <c:pt idx="18084">
                  <c:v>-352.892</c:v>
                </c:pt>
                <c:pt idx="18085">
                  <c:v>-352.95600000000002</c:v>
                </c:pt>
                <c:pt idx="18086">
                  <c:v>-353.01900000000001</c:v>
                </c:pt>
                <c:pt idx="18087">
                  <c:v>-353.08300000000003</c:v>
                </c:pt>
                <c:pt idx="18088">
                  <c:v>-353.14600000000002</c:v>
                </c:pt>
                <c:pt idx="18089">
                  <c:v>-353.21</c:v>
                </c:pt>
                <c:pt idx="18090">
                  <c:v>-353.274</c:v>
                </c:pt>
                <c:pt idx="18091">
                  <c:v>-353.33699999999999</c:v>
                </c:pt>
                <c:pt idx="18092">
                  <c:v>-353.40100000000001</c:v>
                </c:pt>
                <c:pt idx="18093">
                  <c:v>-353.464</c:v>
                </c:pt>
                <c:pt idx="18094">
                  <c:v>-353.52699999999999</c:v>
                </c:pt>
                <c:pt idx="18095">
                  <c:v>-353.59100000000001</c:v>
                </c:pt>
                <c:pt idx="18096">
                  <c:v>-353.654</c:v>
                </c:pt>
                <c:pt idx="18097">
                  <c:v>-353.71800000000002</c:v>
                </c:pt>
                <c:pt idx="18098">
                  <c:v>-353.78100000000001</c:v>
                </c:pt>
                <c:pt idx="18099">
                  <c:v>-353.84399999999999</c:v>
                </c:pt>
                <c:pt idx="18100">
                  <c:v>-353.90699999999998</c:v>
                </c:pt>
                <c:pt idx="18101">
                  <c:v>-353.97</c:v>
                </c:pt>
                <c:pt idx="18102">
                  <c:v>-354.03300000000002</c:v>
                </c:pt>
                <c:pt idx="18103">
                  <c:v>-354.09699999999998</c:v>
                </c:pt>
                <c:pt idx="18104">
                  <c:v>-354.16</c:v>
                </c:pt>
                <c:pt idx="18105">
                  <c:v>-354.22300000000001</c:v>
                </c:pt>
                <c:pt idx="18106">
                  <c:v>-354.286</c:v>
                </c:pt>
                <c:pt idx="18107">
                  <c:v>-354.34899999999999</c:v>
                </c:pt>
                <c:pt idx="18108">
                  <c:v>-354.41199999999998</c:v>
                </c:pt>
                <c:pt idx="18109">
                  <c:v>-354.47399999999999</c:v>
                </c:pt>
                <c:pt idx="18110">
                  <c:v>-354.53699999999998</c:v>
                </c:pt>
                <c:pt idx="18111">
                  <c:v>-354.6</c:v>
                </c:pt>
                <c:pt idx="18112">
                  <c:v>-354.66300000000001</c:v>
                </c:pt>
                <c:pt idx="18113">
                  <c:v>-354.72500000000002</c:v>
                </c:pt>
                <c:pt idx="18114">
                  <c:v>-354.78800000000001</c:v>
                </c:pt>
                <c:pt idx="18115">
                  <c:v>-354.851</c:v>
                </c:pt>
                <c:pt idx="18116">
                  <c:v>-354.91399999999999</c:v>
                </c:pt>
                <c:pt idx="18117">
                  <c:v>-354.976</c:v>
                </c:pt>
                <c:pt idx="18118">
                  <c:v>-355.03899999999999</c:v>
                </c:pt>
                <c:pt idx="18119">
                  <c:v>-355.101</c:v>
                </c:pt>
                <c:pt idx="18120">
                  <c:v>-355.16399999999999</c:v>
                </c:pt>
                <c:pt idx="18121">
                  <c:v>-355.226</c:v>
                </c:pt>
                <c:pt idx="18122">
                  <c:v>-355.28899999999999</c:v>
                </c:pt>
                <c:pt idx="18123">
                  <c:v>-355.351</c:v>
                </c:pt>
                <c:pt idx="18124">
                  <c:v>-355.41300000000001</c:v>
                </c:pt>
                <c:pt idx="18125">
                  <c:v>-355.476</c:v>
                </c:pt>
                <c:pt idx="18126">
                  <c:v>-355.53800000000001</c:v>
                </c:pt>
                <c:pt idx="18127">
                  <c:v>-355.6</c:v>
                </c:pt>
                <c:pt idx="18128">
                  <c:v>-355.66199999999998</c:v>
                </c:pt>
                <c:pt idx="18129">
                  <c:v>-355.72500000000002</c:v>
                </c:pt>
                <c:pt idx="18130">
                  <c:v>-355.78699999999998</c:v>
                </c:pt>
                <c:pt idx="18131">
                  <c:v>-355.84899999999999</c:v>
                </c:pt>
                <c:pt idx="18132">
                  <c:v>-355.911</c:v>
                </c:pt>
                <c:pt idx="18133">
                  <c:v>-355.97300000000001</c:v>
                </c:pt>
                <c:pt idx="18134">
                  <c:v>-356.03500000000003</c:v>
                </c:pt>
                <c:pt idx="18135">
                  <c:v>-356.09699999999998</c:v>
                </c:pt>
                <c:pt idx="18136">
                  <c:v>-356.15899999999999</c:v>
                </c:pt>
                <c:pt idx="18137">
                  <c:v>-356.221</c:v>
                </c:pt>
                <c:pt idx="18138">
                  <c:v>-356.28199999999998</c:v>
                </c:pt>
                <c:pt idx="18139">
                  <c:v>-356.34399999999999</c:v>
                </c:pt>
                <c:pt idx="18140">
                  <c:v>-356.40600000000001</c:v>
                </c:pt>
                <c:pt idx="18141">
                  <c:v>-356.46800000000002</c:v>
                </c:pt>
                <c:pt idx="18142">
                  <c:v>-356.529</c:v>
                </c:pt>
                <c:pt idx="18143">
                  <c:v>-356.59100000000001</c:v>
                </c:pt>
                <c:pt idx="18144">
                  <c:v>-356.65300000000002</c:v>
                </c:pt>
                <c:pt idx="18145">
                  <c:v>-356.714</c:v>
                </c:pt>
                <c:pt idx="18146">
                  <c:v>-356.77600000000001</c:v>
                </c:pt>
                <c:pt idx="18147">
                  <c:v>-356.83800000000002</c:v>
                </c:pt>
                <c:pt idx="18148">
                  <c:v>-356.899</c:v>
                </c:pt>
                <c:pt idx="18149">
                  <c:v>-356.96100000000001</c:v>
                </c:pt>
                <c:pt idx="18150">
                  <c:v>-357.02199999999999</c:v>
                </c:pt>
                <c:pt idx="18151">
                  <c:v>-357.08300000000003</c:v>
                </c:pt>
                <c:pt idx="18152">
                  <c:v>-357.14499999999998</c:v>
                </c:pt>
                <c:pt idx="18153">
                  <c:v>-357.20600000000002</c:v>
                </c:pt>
                <c:pt idx="18154">
                  <c:v>-357.267</c:v>
                </c:pt>
                <c:pt idx="18155">
                  <c:v>-357.32900000000001</c:v>
                </c:pt>
                <c:pt idx="18156">
                  <c:v>-357.39</c:v>
                </c:pt>
                <c:pt idx="18157">
                  <c:v>-357.45100000000002</c:v>
                </c:pt>
                <c:pt idx="18158">
                  <c:v>-357.512</c:v>
                </c:pt>
                <c:pt idx="18159">
                  <c:v>-357.57299999999998</c:v>
                </c:pt>
                <c:pt idx="18160">
                  <c:v>-357.63400000000001</c:v>
                </c:pt>
                <c:pt idx="18161">
                  <c:v>-357.69499999999999</c:v>
                </c:pt>
                <c:pt idx="18162">
                  <c:v>-357.75599999999997</c:v>
                </c:pt>
                <c:pt idx="18163">
                  <c:v>-357.81700000000001</c:v>
                </c:pt>
                <c:pt idx="18164">
                  <c:v>-357.87799999999999</c:v>
                </c:pt>
                <c:pt idx="18165">
                  <c:v>-357.93900000000002</c:v>
                </c:pt>
                <c:pt idx="18166">
                  <c:v>-358</c:v>
                </c:pt>
                <c:pt idx="18167">
                  <c:v>-358.06099999999998</c:v>
                </c:pt>
                <c:pt idx="18168">
                  <c:v>-358.12200000000001</c:v>
                </c:pt>
                <c:pt idx="18169">
                  <c:v>-358.18200000000002</c:v>
                </c:pt>
                <c:pt idx="18170">
                  <c:v>-358.24299999999999</c:v>
                </c:pt>
                <c:pt idx="18171">
                  <c:v>-358.30399999999997</c:v>
                </c:pt>
                <c:pt idx="18172">
                  <c:v>-358.36399999999998</c:v>
                </c:pt>
                <c:pt idx="18173">
                  <c:v>-358.42500000000001</c:v>
                </c:pt>
                <c:pt idx="18174">
                  <c:v>-358.48500000000001</c:v>
                </c:pt>
                <c:pt idx="18175">
                  <c:v>-358.54599999999999</c:v>
                </c:pt>
                <c:pt idx="18176">
                  <c:v>-358.60700000000003</c:v>
                </c:pt>
                <c:pt idx="18177">
                  <c:v>-358.66699999999997</c:v>
                </c:pt>
                <c:pt idx="18178">
                  <c:v>-358.72800000000001</c:v>
                </c:pt>
                <c:pt idx="18179">
                  <c:v>-358.78800000000001</c:v>
                </c:pt>
                <c:pt idx="18180">
                  <c:v>-358.84800000000001</c:v>
                </c:pt>
                <c:pt idx="18181">
                  <c:v>-358.90800000000002</c:v>
                </c:pt>
                <c:pt idx="18182">
                  <c:v>-358.96899999999999</c:v>
                </c:pt>
                <c:pt idx="18183">
                  <c:v>-359.029</c:v>
                </c:pt>
                <c:pt idx="18184">
                  <c:v>-359.089</c:v>
                </c:pt>
                <c:pt idx="18185">
                  <c:v>-359.149</c:v>
                </c:pt>
                <c:pt idx="18186">
                  <c:v>-359.209</c:v>
                </c:pt>
                <c:pt idx="18187">
                  <c:v>-359.27</c:v>
                </c:pt>
                <c:pt idx="18188">
                  <c:v>-359.33</c:v>
                </c:pt>
                <c:pt idx="18189">
                  <c:v>-359.39</c:v>
                </c:pt>
                <c:pt idx="18190">
                  <c:v>-359.45</c:v>
                </c:pt>
                <c:pt idx="18191">
                  <c:v>-359.51</c:v>
                </c:pt>
                <c:pt idx="18192">
                  <c:v>-359.57</c:v>
                </c:pt>
                <c:pt idx="18193">
                  <c:v>-359.63</c:v>
                </c:pt>
                <c:pt idx="18194">
                  <c:v>-359.68900000000002</c:v>
                </c:pt>
                <c:pt idx="18195">
                  <c:v>-359.74900000000002</c:v>
                </c:pt>
                <c:pt idx="18196">
                  <c:v>-359.80900000000003</c:v>
                </c:pt>
                <c:pt idx="18197">
                  <c:v>-359.86900000000003</c:v>
                </c:pt>
                <c:pt idx="18198">
                  <c:v>-359.928</c:v>
                </c:pt>
                <c:pt idx="18199">
                  <c:v>-359.988</c:v>
                </c:pt>
                <c:pt idx="18200">
                  <c:v>-360.048</c:v>
                </c:pt>
                <c:pt idx="18201">
                  <c:v>-360.10700000000003</c:v>
                </c:pt>
                <c:pt idx="18202">
                  <c:v>-360.16699999999997</c:v>
                </c:pt>
                <c:pt idx="18203">
                  <c:v>-360.22699999999998</c:v>
                </c:pt>
                <c:pt idx="18204">
                  <c:v>-360.286</c:v>
                </c:pt>
                <c:pt idx="18205">
                  <c:v>-360.34500000000003</c:v>
                </c:pt>
                <c:pt idx="18206">
                  <c:v>-360.40499999999997</c:v>
                </c:pt>
                <c:pt idx="18207">
                  <c:v>-360.464</c:v>
                </c:pt>
                <c:pt idx="18208">
                  <c:v>-360.52300000000002</c:v>
                </c:pt>
                <c:pt idx="18209">
                  <c:v>-360.58300000000003</c:v>
                </c:pt>
                <c:pt idx="18210">
                  <c:v>-360.642</c:v>
                </c:pt>
                <c:pt idx="18211">
                  <c:v>-360.70100000000002</c:v>
                </c:pt>
                <c:pt idx="18212">
                  <c:v>-360.76100000000002</c:v>
                </c:pt>
                <c:pt idx="18213">
                  <c:v>-360.82</c:v>
                </c:pt>
                <c:pt idx="18214">
                  <c:v>-360.87900000000002</c:v>
                </c:pt>
                <c:pt idx="18215">
                  <c:v>-360.93799999999999</c:v>
                </c:pt>
                <c:pt idx="18216">
                  <c:v>-360.99700000000001</c:v>
                </c:pt>
                <c:pt idx="18217">
                  <c:v>-361.05599999999998</c:v>
                </c:pt>
                <c:pt idx="18218">
                  <c:v>-361.11500000000001</c:v>
                </c:pt>
                <c:pt idx="18219">
                  <c:v>-361.17399999999998</c:v>
                </c:pt>
                <c:pt idx="18220">
                  <c:v>-361.233</c:v>
                </c:pt>
                <c:pt idx="18221">
                  <c:v>-361.29199999999997</c:v>
                </c:pt>
                <c:pt idx="18222">
                  <c:v>-361.351</c:v>
                </c:pt>
                <c:pt idx="18223">
                  <c:v>-361.40899999999999</c:v>
                </c:pt>
                <c:pt idx="18224">
                  <c:v>-361.46800000000002</c:v>
                </c:pt>
                <c:pt idx="18225">
                  <c:v>-361.52699999999999</c:v>
                </c:pt>
                <c:pt idx="18226">
                  <c:v>-361.58600000000001</c:v>
                </c:pt>
                <c:pt idx="18227">
                  <c:v>-361.64400000000001</c:v>
                </c:pt>
                <c:pt idx="18228">
                  <c:v>-361.70299999999997</c:v>
                </c:pt>
                <c:pt idx="18229">
                  <c:v>-361.762</c:v>
                </c:pt>
                <c:pt idx="18230">
                  <c:v>-361.82</c:v>
                </c:pt>
                <c:pt idx="18231">
                  <c:v>-361.87900000000002</c:v>
                </c:pt>
                <c:pt idx="18232">
                  <c:v>-361.93700000000001</c:v>
                </c:pt>
                <c:pt idx="18233">
                  <c:v>-361.99599999999998</c:v>
                </c:pt>
                <c:pt idx="18234">
                  <c:v>-362.05399999999997</c:v>
                </c:pt>
                <c:pt idx="18235">
                  <c:v>-362.11200000000002</c:v>
                </c:pt>
                <c:pt idx="18236">
                  <c:v>-362.17099999999999</c:v>
                </c:pt>
                <c:pt idx="18237">
                  <c:v>-362.22899999999998</c:v>
                </c:pt>
                <c:pt idx="18238">
                  <c:v>-362.28699999999998</c:v>
                </c:pt>
                <c:pt idx="18239">
                  <c:v>-362.34500000000003</c:v>
                </c:pt>
                <c:pt idx="18240">
                  <c:v>-362.404</c:v>
                </c:pt>
                <c:pt idx="18241">
                  <c:v>-362.46199999999999</c:v>
                </c:pt>
                <c:pt idx="18242">
                  <c:v>-362.52</c:v>
                </c:pt>
                <c:pt idx="18243">
                  <c:v>-362.57799999999997</c:v>
                </c:pt>
                <c:pt idx="18244">
                  <c:v>-362.63600000000002</c:v>
                </c:pt>
                <c:pt idx="18245">
                  <c:v>-362.69400000000002</c:v>
                </c:pt>
                <c:pt idx="18246">
                  <c:v>-362.75200000000001</c:v>
                </c:pt>
                <c:pt idx="18247">
                  <c:v>-362.81</c:v>
                </c:pt>
                <c:pt idx="18248">
                  <c:v>-362.86799999999999</c:v>
                </c:pt>
                <c:pt idx="18249">
                  <c:v>-362.92599999999999</c:v>
                </c:pt>
                <c:pt idx="18250">
                  <c:v>-362.98399999999998</c:v>
                </c:pt>
                <c:pt idx="18251">
                  <c:v>-363.041</c:v>
                </c:pt>
                <c:pt idx="18252">
                  <c:v>-363.09899999999999</c:v>
                </c:pt>
                <c:pt idx="18253">
                  <c:v>-363.15699999999998</c:v>
                </c:pt>
                <c:pt idx="18254">
                  <c:v>-363.214</c:v>
                </c:pt>
                <c:pt idx="18255">
                  <c:v>-363.27199999999999</c:v>
                </c:pt>
                <c:pt idx="18256">
                  <c:v>-363.33</c:v>
                </c:pt>
                <c:pt idx="18257">
                  <c:v>-363.387</c:v>
                </c:pt>
                <c:pt idx="18258">
                  <c:v>-363.44499999999999</c:v>
                </c:pt>
                <c:pt idx="18259">
                  <c:v>-363.50200000000001</c:v>
                </c:pt>
                <c:pt idx="18260">
                  <c:v>-363.56</c:v>
                </c:pt>
                <c:pt idx="18261">
                  <c:v>-363.61700000000002</c:v>
                </c:pt>
                <c:pt idx="18262">
                  <c:v>-363.67500000000001</c:v>
                </c:pt>
                <c:pt idx="18263">
                  <c:v>-363.73200000000003</c:v>
                </c:pt>
                <c:pt idx="18264">
                  <c:v>-363.78899999999999</c:v>
                </c:pt>
                <c:pt idx="18265">
                  <c:v>-363.846</c:v>
                </c:pt>
                <c:pt idx="18266">
                  <c:v>-363.904</c:v>
                </c:pt>
                <c:pt idx="18267">
                  <c:v>-363.96100000000001</c:v>
                </c:pt>
                <c:pt idx="18268">
                  <c:v>-364.01799999999997</c:v>
                </c:pt>
                <c:pt idx="18269">
                  <c:v>-364.07499999999999</c:v>
                </c:pt>
                <c:pt idx="18270">
                  <c:v>-364.13200000000001</c:v>
                </c:pt>
                <c:pt idx="18271">
                  <c:v>-364.18900000000002</c:v>
                </c:pt>
                <c:pt idx="18272">
                  <c:v>-364.24700000000001</c:v>
                </c:pt>
                <c:pt idx="18273">
                  <c:v>-364.303</c:v>
                </c:pt>
                <c:pt idx="18274">
                  <c:v>-364.36</c:v>
                </c:pt>
                <c:pt idx="18275">
                  <c:v>-364.41699999999997</c:v>
                </c:pt>
                <c:pt idx="18276">
                  <c:v>-364.47399999999999</c:v>
                </c:pt>
                <c:pt idx="18277">
                  <c:v>-364.53100000000001</c:v>
                </c:pt>
                <c:pt idx="18278">
                  <c:v>-364.58800000000002</c:v>
                </c:pt>
                <c:pt idx="18279">
                  <c:v>-364.64499999999998</c:v>
                </c:pt>
                <c:pt idx="18280">
                  <c:v>-364.70100000000002</c:v>
                </c:pt>
                <c:pt idx="18281">
                  <c:v>-364.75799999999998</c:v>
                </c:pt>
                <c:pt idx="18282">
                  <c:v>-364.815</c:v>
                </c:pt>
                <c:pt idx="18283">
                  <c:v>-364.87099999999998</c:v>
                </c:pt>
                <c:pt idx="18284">
                  <c:v>-364.928</c:v>
                </c:pt>
                <c:pt idx="18285">
                  <c:v>-364.98399999999998</c:v>
                </c:pt>
                <c:pt idx="18286">
                  <c:v>-365.041</c:v>
                </c:pt>
                <c:pt idx="18287">
                  <c:v>-365.09699999999998</c:v>
                </c:pt>
                <c:pt idx="18288">
                  <c:v>-365.154</c:v>
                </c:pt>
                <c:pt idx="18289">
                  <c:v>-365.21</c:v>
                </c:pt>
                <c:pt idx="18290">
                  <c:v>-365.26600000000002</c:v>
                </c:pt>
                <c:pt idx="18291">
                  <c:v>-365.32299999999998</c:v>
                </c:pt>
                <c:pt idx="18292">
                  <c:v>-365.37900000000002</c:v>
                </c:pt>
                <c:pt idx="18293">
                  <c:v>-365.435</c:v>
                </c:pt>
                <c:pt idx="18294">
                  <c:v>-365.49099999999999</c:v>
                </c:pt>
                <c:pt idx="18295">
                  <c:v>-365.548</c:v>
                </c:pt>
                <c:pt idx="18296">
                  <c:v>-365.60399999999998</c:v>
                </c:pt>
                <c:pt idx="18297">
                  <c:v>-365.66</c:v>
                </c:pt>
                <c:pt idx="18298">
                  <c:v>-365.71600000000001</c:v>
                </c:pt>
                <c:pt idx="18299">
                  <c:v>-365.77199999999999</c:v>
                </c:pt>
                <c:pt idx="18300">
                  <c:v>-365.82799999999997</c:v>
                </c:pt>
                <c:pt idx="18301">
                  <c:v>-365.88400000000001</c:v>
                </c:pt>
                <c:pt idx="18302">
                  <c:v>-365.94</c:v>
                </c:pt>
                <c:pt idx="18303">
                  <c:v>-365.99599999999998</c:v>
                </c:pt>
                <c:pt idx="18304">
                  <c:v>-366.05200000000002</c:v>
                </c:pt>
                <c:pt idx="18305">
                  <c:v>-366.10700000000003</c:v>
                </c:pt>
                <c:pt idx="18306">
                  <c:v>-366.16300000000001</c:v>
                </c:pt>
                <c:pt idx="18307">
                  <c:v>-366.21899999999999</c:v>
                </c:pt>
                <c:pt idx="18308">
                  <c:v>-366.27499999999998</c:v>
                </c:pt>
                <c:pt idx="18309">
                  <c:v>-366.33</c:v>
                </c:pt>
                <c:pt idx="18310">
                  <c:v>-366.38600000000002</c:v>
                </c:pt>
                <c:pt idx="18311">
                  <c:v>-366.44099999999997</c:v>
                </c:pt>
                <c:pt idx="18312">
                  <c:v>-366.49700000000001</c:v>
                </c:pt>
                <c:pt idx="18313">
                  <c:v>-366.553</c:v>
                </c:pt>
                <c:pt idx="18314">
                  <c:v>-366.608</c:v>
                </c:pt>
                <c:pt idx="18315">
                  <c:v>-366.66300000000001</c:v>
                </c:pt>
                <c:pt idx="18316">
                  <c:v>-366.71899999999999</c:v>
                </c:pt>
                <c:pt idx="18317">
                  <c:v>-366.774</c:v>
                </c:pt>
                <c:pt idx="18318">
                  <c:v>-366.83</c:v>
                </c:pt>
                <c:pt idx="18319">
                  <c:v>-366.88499999999999</c:v>
                </c:pt>
                <c:pt idx="18320">
                  <c:v>-366.94</c:v>
                </c:pt>
                <c:pt idx="18321">
                  <c:v>-366.995</c:v>
                </c:pt>
                <c:pt idx="18322">
                  <c:v>-367.05099999999999</c:v>
                </c:pt>
                <c:pt idx="18323">
                  <c:v>-367.10599999999999</c:v>
                </c:pt>
                <c:pt idx="18324">
                  <c:v>-367.161</c:v>
                </c:pt>
                <c:pt idx="18325">
                  <c:v>-367.21600000000001</c:v>
                </c:pt>
                <c:pt idx="18326">
                  <c:v>-367.27100000000002</c:v>
                </c:pt>
                <c:pt idx="18327">
                  <c:v>-367.32600000000002</c:v>
                </c:pt>
                <c:pt idx="18328">
                  <c:v>-367.38099999999997</c:v>
                </c:pt>
                <c:pt idx="18329">
                  <c:v>-367.43599999999998</c:v>
                </c:pt>
                <c:pt idx="18330">
                  <c:v>-367.49</c:v>
                </c:pt>
                <c:pt idx="18331">
                  <c:v>-367.54500000000002</c:v>
                </c:pt>
                <c:pt idx="18332">
                  <c:v>-367.6</c:v>
                </c:pt>
                <c:pt idx="18333">
                  <c:v>-367.65499999999997</c:v>
                </c:pt>
                <c:pt idx="18334">
                  <c:v>-367.71</c:v>
                </c:pt>
                <c:pt idx="18335">
                  <c:v>-367.76400000000001</c:v>
                </c:pt>
                <c:pt idx="18336">
                  <c:v>-367.81900000000002</c:v>
                </c:pt>
                <c:pt idx="18337">
                  <c:v>-367.87400000000002</c:v>
                </c:pt>
                <c:pt idx="18338">
                  <c:v>-367.928</c:v>
                </c:pt>
                <c:pt idx="18339">
                  <c:v>-367.983</c:v>
                </c:pt>
                <c:pt idx="18340">
                  <c:v>-368.03699999999998</c:v>
                </c:pt>
                <c:pt idx="18341">
                  <c:v>-368.09199999999998</c:v>
                </c:pt>
                <c:pt idx="18342">
                  <c:v>-368.14600000000002</c:v>
                </c:pt>
                <c:pt idx="18343">
                  <c:v>-368.20100000000002</c:v>
                </c:pt>
                <c:pt idx="18344">
                  <c:v>-368.255</c:v>
                </c:pt>
                <c:pt idx="18345">
                  <c:v>-368.30900000000003</c:v>
                </c:pt>
                <c:pt idx="18346">
                  <c:v>-368.36399999999998</c:v>
                </c:pt>
                <c:pt idx="18347">
                  <c:v>-368.41800000000001</c:v>
                </c:pt>
                <c:pt idx="18348">
                  <c:v>-368.47199999999998</c:v>
                </c:pt>
                <c:pt idx="18349">
                  <c:v>-368.52600000000001</c:v>
                </c:pt>
                <c:pt idx="18350">
                  <c:v>-368.58</c:v>
                </c:pt>
                <c:pt idx="18351">
                  <c:v>-368.63400000000001</c:v>
                </c:pt>
                <c:pt idx="18352">
                  <c:v>-368.68799999999999</c:v>
                </c:pt>
                <c:pt idx="18353">
                  <c:v>-368.74200000000002</c:v>
                </c:pt>
                <c:pt idx="18354">
                  <c:v>-368.79599999999999</c:v>
                </c:pt>
                <c:pt idx="18355">
                  <c:v>-368.85</c:v>
                </c:pt>
                <c:pt idx="18356">
                  <c:v>-368.904</c:v>
                </c:pt>
                <c:pt idx="18357">
                  <c:v>-368.95800000000003</c:v>
                </c:pt>
                <c:pt idx="18358">
                  <c:v>-369.012</c:v>
                </c:pt>
                <c:pt idx="18359">
                  <c:v>-369.06599999999997</c:v>
                </c:pt>
                <c:pt idx="18360">
                  <c:v>-369.12</c:v>
                </c:pt>
                <c:pt idx="18361">
                  <c:v>-369.173</c:v>
                </c:pt>
                <c:pt idx="18362">
                  <c:v>-369.22699999999998</c:v>
                </c:pt>
                <c:pt idx="18363">
                  <c:v>-369.28100000000001</c:v>
                </c:pt>
                <c:pt idx="18364">
                  <c:v>-369.334</c:v>
                </c:pt>
                <c:pt idx="18365">
                  <c:v>-369.38799999999998</c:v>
                </c:pt>
                <c:pt idx="18366">
                  <c:v>-369.44099999999997</c:v>
                </c:pt>
                <c:pt idx="18367">
                  <c:v>-369.495</c:v>
                </c:pt>
                <c:pt idx="18368">
                  <c:v>-369.548</c:v>
                </c:pt>
                <c:pt idx="18369">
                  <c:v>-369.60199999999998</c:v>
                </c:pt>
                <c:pt idx="18370">
                  <c:v>-369.65499999999997</c:v>
                </c:pt>
                <c:pt idx="18371">
                  <c:v>-369.70800000000003</c:v>
                </c:pt>
                <c:pt idx="18372">
                  <c:v>-369.762</c:v>
                </c:pt>
                <c:pt idx="18373">
                  <c:v>-369.815</c:v>
                </c:pt>
                <c:pt idx="18374">
                  <c:v>-369.86799999999999</c:v>
                </c:pt>
                <c:pt idx="18375">
                  <c:v>-369.92200000000003</c:v>
                </c:pt>
                <c:pt idx="18376">
                  <c:v>-369.97399999999999</c:v>
                </c:pt>
                <c:pt idx="18377">
                  <c:v>-370.02800000000002</c:v>
                </c:pt>
                <c:pt idx="18378">
                  <c:v>-370.08100000000002</c:v>
                </c:pt>
                <c:pt idx="18379">
                  <c:v>-370.13400000000001</c:v>
                </c:pt>
                <c:pt idx="18380">
                  <c:v>-370.18700000000001</c:v>
                </c:pt>
                <c:pt idx="18381">
                  <c:v>-370.24</c:v>
                </c:pt>
                <c:pt idx="18382">
                  <c:v>-370.29300000000001</c:v>
                </c:pt>
                <c:pt idx="18383">
                  <c:v>-370.346</c:v>
                </c:pt>
                <c:pt idx="18384">
                  <c:v>-370.39800000000002</c:v>
                </c:pt>
                <c:pt idx="18385">
                  <c:v>-370.45100000000002</c:v>
                </c:pt>
                <c:pt idx="18386">
                  <c:v>-370.50400000000002</c:v>
                </c:pt>
                <c:pt idx="18387">
                  <c:v>-370.55700000000002</c:v>
                </c:pt>
                <c:pt idx="18388">
                  <c:v>-370.60899999999998</c:v>
                </c:pt>
                <c:pt idx="18389">
                  <c:v>-370.66199999999998</c:v>
                </c:pt>
                <c:pt idx="18390">
                  <c:v>-370.71499999999997</c:v>
                </c:pt>
                <c:pt idx="18391">
                  <c:v>-370.76799999999997</c:v>
                </c:pt>
                <c:pt idx="18392">
                  <c:v>-370.82</c:v>
                </c:pt>
                <c:pt idx="18393">
                  <c:v>-370.87299999999999</c:v>
                </c:pt>
                <c:pt idx="18394">
                  <c:v>-370.92500000000001</c:v>
                </c:pt>
                <c:pt idx="18395">
                  <c:v>-370.97800000000001</c:v>
                </c:pt>
                <c:pt idx="18396">
                  <c:v>-371.03</c:v>
                </c:pt>
                <c:pt idx="18397">
                  <c:v>-371.08199999999999</c:v>
                </c:pt>
                <c:pt idx="18398">
                  <c:v>-371.13499999999999</c:v>
                </c:pt>
                <c:pt idx="18399">
                  <c:v>-371.18700000000001</c:v>
                </c:pt>
                <c:pt idx="18400">
                  <c:v>-371.23899999999998</c:v>
                </c:pt>
                <c:pt idx="18401">
                  <c:v>-371.291</c:v>
                </c:pt>
                <c:pt idx="18402">
                  <c:v>-371.34399999999999</c:v>
                </c:pt>
                <c:pt idx="18403">
                  <c:v>-371.39600000000002</c:v>
                </c:pt>
                <c:pt idx="18404">
                  <c:v>-371.44799999999998</c:v>
                </c:pt>
                <c:pt idx="18405">
                  <c:v>-371.5</c:v>
                </c:pt>
                <c:pt idx="18406">
                  <c:v>-371.55200000000002</c:v>
                </c:pt>
                <c:pt idx="18407">
                  <c:v>-371.60399999999998</c:v>
                </c:pt>
                <c:pt idx="18408">
                  <c:v>-371.65600000000001</c:v>
                </c:pt>
                <c:pt idx="18409">
                  <c:v>-371.70800000000003</c:v>
                </c:pt>
                <c:pt idx="18410">
                  <c:v>-371.76</c:v>
                </c:pt>
                <c:pt idx="18411">
                  <c:v>-371.81099999999998</c:v>
                </c:pt>
                <c:pt idx="18412">
                  <c:v>-371.863</c:v>
                </c:pt>
                <c:pt idx="18413">
                  <c:v>-371.91500000000002</c:v>
                </c:pt>
                <c:pt idx="18414">
                  <c:v>-371.96699999999998</c:v>
                </c:pt>
                <c:pt idx="18415">
                  <c:v>-372.01799999999997</c:v>
                </c:pt>
                <c:pt idx="18416">
                  <c:v>-372.07</c:v>
                </c:pt>
                <c:pt idx="18417">
                  <c:v>-372.12200000000001</c:v>
                </c:pt>
                <c:pt idx="18418">
                  <c:v>-372.173</c:v>
                </c:pt>
                <c:pt idx="18419">
                  <c:v>-372.22500000000002</c:v>
                </c:pt>
                <c:pt idx="18420">
                  <c:v>-372.27600000000001</c:v>
                </c:pt>
                <c:pt idx="18421">
                  <c:v>-372.32799999999997</c:v>
                </c:pt>
                <c:pt idx="18422">
                  <c:v>-372.37900000000002</c:v>
                </c:pt>
                <c:pt idx="18423">
                  <c:v>-372.43</c:v>
                </c:pt>
                <c:pt idx="18424">
                  <c:v>-372.48200000000003</c:v>
                </c:pt>
                <c:pt idx="18425">
                  <c:v>-372.53300000000002</c:v>
                </c:pt>
                <c:pt idx="18426">
                  <c:v>-372.584</c:v>
                </c:pt>
                <c:pt idx="18427">
                  <c:v>-372.63600000000002</c:v>
                </c:pt>
                <c:pt idx="18428">
                  <c:v>-372.68700000000001</c:v>
                </c:pt>
                <c:pt idx="18429">
                  <c:v>-372.738</c:v>
                </c:pt>
                <c:pt idx="18430">
                  <c:v>-372.78899999999999</c:v>
                </c:pt>
                <c:pt idx="18431">
                  <c:v>-372.84</c:v>
                </c:pt>
                <c:pt idx="18432">
                  <c:v>-372.89100000000002</c:v>
                </c:pt>
                <c:pt idx="18433">
                  <c:v>-372.94200000000001</c:v>
                </c:pt>
                <c:pt idx="18434">
                  <c:v>-372.99299999999999</c:v>
                </c:pt>
                <c:pt idx="18435">
                  <c:v>-373.04399999999998</c:v>
                </c:pt>
                <c:pt idx="18436">
                  <c:v>-373.09500000000003</c:v>
                </c:pt>
                <c:pt idx="18437">
                  <c:v>-373.14600000000002</c:v>
                </c:pt>
                <c:pt idx="18438">
                  <c:v>-373.19600000000003</c:v>
                </c:pt>
                <c:pt idx="18439">
                  <c:v>-373.24700000000001</c:v>
                </c:pt>
                <c:pt idx="18440">
                  <c:v>-373.298</c:v>
                </c:pt>
                <c:pt idx="18441">
                  <c:v>-373.34899999999999</c:v>
                </c:pt>
                <c:pt idx="18442">
                  <c:v>-373.399</c:v>
                </c:pt>
                <c:pt idx="18443">
                  <c:v>-373.45</c:v>
                </c:pt>
                <c:pt idx="18444">
                  <c:v>-373.50099999999998</c:v>
                </c:pt>
                <c:pt idx="18445">
                  <c:v>-373.55099999999999</c:v>
                </c:pt>
                <c:pt idx="18446">
                  <c:v>-373.60199999999998</c:v>
                </c:pt>
                <c:pt idx="18447">
                  <c:v>-373.65199999999999</c:v>
                </c:pt>
                <c:pt idx="18448">
                  <c:v>-373.70299999999997</c:v>
                </c:pt>
                <c:pt idx="18449">
                  <c:v>-373.75299999999999</c:v>
                </c:pt>
                <c:pt idx="18450">
                  <c:v>-373.803</c:v>
                </c:pt>
                <c:pt idx="18451">
                  <c:v>-373.85399999999998</c:v>
                </c:pt>
                <c:pt idx="18452">
                  <c:v>-373.904</c:v>
                </c:pt>
                <c:pt idx="18453">
                  <c:v>-373.95400000000001</c:v>
                </c:pt>
                <c:pt idx="18454">
                  <c:v>-374.00400000000002</c:v>
                </c:pt>
                <c:pt idx="18455">
                  <c:v>-374.05399999999997</c:v>
                </c:pt>
                <c:pt idx="18456">
                  <c:v>-374.10500000000002</c:v>
                </c:pt>
                <c:pt idx="18457">
                  <c:v>-374.154</c:v>
                </c:pt>
                <c:pt idx="18458">
                  <c:v>-374.20499999999998</c:v>
                </c:pt>
                <c:pt idx="18459">
                  <c:v>-374.255</c:v>
                </c:pt>
                <c:pt idx="18460">
                  <c:v>-374.30500000000001</c:v>
                </c:pt>
                <c:pt idx="18461">
                  <c:v>-374.35399999999998</c:v>
                </c:pt>
                <c:pt idx="18462">
                  <c:v>-374.40499999999997</c:v>
                </c:pt>
                <c:pt idx="18463">
                  <c:v>-374.45400000000001</c:v>
                </c:pt>
                <c:pt idx="18464">
                  <c:v>-374.50400000000002</c:v>
                </c:pt>
                <c:pt idx="18465">
                  <c:v>-374.55399999999997</c:v>
                </c:pt>
                <c:pt idx="18466">
                  <c:v>-374.60399999999998</c:v>
                </c:pt>
                <c:pt idx="18467">
                  <c:v>-374.65300000000002</c:v>
                </c:pt>
                <c:pt idx="18468">
                  <c:v>-374.70299999999997</c:v>
                </c:pt>
                <c:pt idx="18469">
                  <c:v>-374.75299999999999</c:v>
                </c:pt>
                <c:pt idx="18470">
                  <c:v>-374.80200000000002</c:v>
                </c:pt>
                <c:pt idx="18471">
                  <c:v>-374.85199999999998</c:v>
                </c:pt>
                <c:pt idx="18472">
                  <c:v>-374.90100000000001</c:v>
                </c:pt>
                <c:pt idx="18473">
                  <c:v>-374.95100000000002</c:v>
                </c:pt>
                <c:pt idx="18474">
                  <c:v>-375</c:v>
                </c:pt>
                <c:pt idx="18475">
                  <c:v>-375.04899999999998</c:v>
                </c:pt>
                <c:pt idx="18476">
                  <c:v>-375.09899999999999</c:v>
                </c:pt>
                <c:pt idx="18477">
                  <c:v>-375.14800000000002</c:v>
                </c:pt>
                <c:pt idx="18478">
                  <c:v>-375.197</c:v>
                </c:pt>
                <c:pt idx="18479">
                  <c:v>-375.24700000000001</c:v>
                </c:pt>
                <c:pt idx="18480">
                  <c:v>-375.29599999999999</c:v>
                </c:pt>
                <c:pt idx="18481">
                  <c:v>-375.34500000000003</c:v>
                </c:pt>
                <c:pt idx="18482">
                  <c:v>-375.39400000000001</c:v>
                </c:pt>
                <c:pt idx="18483">
                  <c:v>-375.44299999999998</c:v>
                </c:pt>
                <c:pt idx="18484">
                  <c:v>-375.49200000000002</c:v>
                </c:pt>
                <c:pt idx="18485">
                  <c:v>-375.541</c:v>
                </c:pt>
                <c:pt idx="18486">
                  <c:v>-375.59</c:v>
                </c:pt>
                <c:pt idx="18487">
                  <c:v>-375.63900000000001</c:v>
                </c:pt>
                <c:pt idx="18488">
                  <c:v>-375.68799999999999</c:v>
                </c:pt>
                <c:pt idx="18489">
                  <c:v>-375.73700000000002</c:v>
                </c:pt>
                <c:pt idx="18490">
                  <c:v>-375.786</c:v>
                </c:pt>
                <c:pt idx="18491">
                  <c:v>-375.834</c:v>
                </c:pt>
                <c:pt idx="18492">
                  <c:v>-375.88299999999998</c:v>
                </c:pt>
                <c:pt idx="18493">
                  <c:v>-375.93200000000002</c:v>
                </c:pt>
                <c:pt idx="18494">
                  <c:v>-375.98099999999999</c:v>
                </c:pt>
                <c:pt idx="18495">
                  <c:v>-376.029</c:v>
                </c:pt>
                <c:pt idx="18496">
                  <c:v>-376.07799999999997</c:v>
                </c:pt>
                <c:pt idx="18497">
                  <c:v>-376.12599999999998</c:v>
                </c:pt>
                <c:pt idx="18498">
                  <c:v>-376.17500000000001</c:v>
                </c:pt>
                <c:pt idx="18499">
                  <c:v>-376.22300000000001</c:v>
                </c:pt>
                <c:pt idx="18500">
                  <c:v>-376.27199999999999</c:v>
                </c:pt>
                <c:pt idx="18501">
                  <c:v>-376.32</c:v>
                </c:pt>
                <c:pt idx="18502">
                  <c:v>-376.36799999999999</c:v>
                </c:pt>
                <c:pt idx="18503">
                  <c:v>-376.41699999999997</c:v>
                </c:pt>
                <c:pt idx="18504">
                  <c:v>-376.46499999999997</c:v>
                </c:pt>
                <c:pt idx="18505">
                  <c:v>-376.51299999999998</c:v>
                </c:pt>
                <c:pt idx="18506">
                  <c:v>-376.56099999999998</c:v>
                </c:pt>
                <c:pt idx="18507">
                  <c:v>-376.60899999999998</c:v>
                </c:pt>
                <c:pt idx="18508">
                  <c:v>-376.65800000000002</c:v>
                </c:pt>
                <c:pt idx="18509">
                  <c:v>-376.70600000000002</c:v>
                </c:pt>
                <c:pt idx="18510">
                  <c:v>-376.75400000000002</c:v>
                </c:pt>
                <c:pt idx="18511">
                  <c:v>-376.80200000000002</c:v>
                </c:pt>
                <c:pt idx="18512">
                  <c:v>-376.85</c:v>
                </c:pt>
                <c:pt idx="18513">
                  <c:v>-376.89800000000002</c:v>
                </c:pt>
                <c:pt idx="18514">
                  <c:v>-376.94600000000003</c:v>
                </c:pt>
                <c:pt idx="18515">
                  <c:v>-376.99299999999999</c:v>
                </c:pt>
                <c:pt idx="18516">
                  <c:v>-377.041</c:v>
                </c:pt>
                <c:pt idx="18517">
                  <c:v>-377.089</c:v>
                </c:pt>
                <c:pt idx="18518">
                  <c:v>-377.137</c:v>
                </c:pt>
                <c:pt idx="18519">
                  <c:v>-377.18400000000003</c:v>
                </c:pt>
                <c:pt idx="18520">
                  <c:v>-377.23200000000003</c:v>
                </c:pt>
                <c:pt idx="18521">
                  <c:v>-377.28</c:v>
                </c:pt>
                <c:pt idx="18522">
                  <c:v>-377.327</c:v>
                </c:pt>
                <c:pt idx="18523">
                  <c:v>-377.375</c:v>
                </c:pt>
                <c:pt idx="18524">
                  <c:v>-377.42200000000003</c:v>
                </c:pt>
                <c:pt idx="18525">
                  <c:v>-377.47</c:v>
                </c:pt>
                <c:pt idx="18526">
                  <c:v>-377.517</c:v>
                </c:pt>
                <c:pt idx="18527">
                  <c:v>-377.56400000000002</c:v>
                </c:pt>
                <c:pt idx="18528">
                  <c:v>-377.61200000000002</c:v>
                </c:pt>
                <c:pt idx="18529">
                  <c:v>-377.65899999999999</c:v>
                </c:pt>
                <c:pt idx="18530">
                  <c:v>-377.70600000000002</c:v>
                </c:pt>
                <c:pt idx="18531">
                  <c:v>-377.75400000000002</c:v>
                </c:pt>
                <c:pt idx="18532">
                  <c:v>-377.80099999999999</c:v>
                </c:pt>
                <c:pt idx="18533">
                  <c:v>-377.84800000000001</c:v>
                </c:pt>
                <c:pt idx="18534">
                  <c:v>-377.89499999999998</c:v>
                </c:pt>
                <c:pt idx="18535">
                  <c:v>-377.94200000000001</c:v>
                </c:pt>
                <c:pt idx="18536">
                  <c:v>-377.98899999999998</c:v>
                </c:pt>
                <c:pt idx="18537">
                  <c:v>-378.036</c:v>
                </c:pt>
                <c:pt idx="18538">
                  <c:v>-378.08300000000003</c:v>
                </c:pt>
                <c:pt idx="18539">
                  <c:v>-378.13</c:v>
                </c:pt>
                <c:pt idx="18540">
                  <c:v>-378.17700000000002</c:v>
                </c:pt>
                <c:pt idx="18541">
                  <c:v>-378.22300000000001</c:v>
                </c:pt>
                <c:pt idx="18542">
                  <c:v>-378.27</c:v>
                </c:pt>
                <c:pt idx="18543">
                  <c:v>-378.31700000000001</c:v>
                </c:pt>
                <c:pt idx="18544">
                  <c:v>-378.36399999999998</c:v>
                </c:pt>
                <c:pt idx="18545">
                  <c:v>-378.41</c:v>
                </c:pt>
                <c:pt idx="18546">
                  <c:v>-378.45699999999999</c:v>
                </c:pt>
                <c:pt idx="18547">
                  <c:v>-378.50400000000002</c:v>
                </c:pt>
                <c:pt idx="18548">
                  <c:v>-378.55</c:v>
                </c:pt>
                <c:pt idx="18549">
                  <c:v>-378.59699999999998</c:v>
                </c:pt>
                <c:pt idx="18550">
                  <c:v>-378.64299999999997</c:v>
                </c:pt>
                <c:pt idx="18551">
                  <c:v>-378.69</c:v>
                </c:pt>
                <c:pt idx="18552">
                  <c:v>-378.73599999999999</c:v>
                </c:pt>
                <c:pt idx="18553">
                  <c:v>-378.78199999999998</c:v>
                </c:pt>
                <c:pt idx="18554">
                  <c:v>-378.82900000000001</c:v>
                </c:pt>
                <c:pt idx="18555">
                  <c:v>-378.875</c:v>
                </c:pt>
                <c:pt idx="18556">
                  <c:v>-378.92099999999999</c:v>
                </c:pt>
                <c:pt idx="18557">
                  <c:v>-378.96699999999998</c:v>
                </c:pt>
                <c:pt idx="18558">
                  <c:v>-379.01400000000001</c:v>
                </c:pt>
                <c:pt idx="18559">
                  <c:v>-379.06</c:v>
                </c:pt>
                <c:pt idx="18560">
                  <c:v>-379.10599999999999</c:v>
                </c:pt>
                <c:pt idx="18561">
                  <c:v>-379.15199999999999</c:v>
                </c:pt>
                <c:pt idx="18562">
                  <c:v>-379.19799999999998</c:v>
                </c:pt>
                <c:pt idx="18563">
                  <c:v>-379.24400000000003</c:v>
                </c:pt>
                <c:pt idx="18564">
                  <c:v>-379.29</c:v>
                </c:pt>
                <c:pt idx="18565">
                  <c:v>-379.33499999999998</c:v>
                </c:pt>
                <c:pt idx="18566">
                  <c:v>-379.38099999999997</c:v>
                </c:pt>
                <c:pt idx="18567">
                  <c:v>-379.42700000000002</c:v>
                </c:pt>
                <c:pt idx="18568">
                  <c:v>-379.47300000000001</c:v>
                </c:pt>
                <c:pt idx="18569">
                  <c:v>-379.51900000000001</c:v>
                </c:pt>
                <c:pt idx="18570">
                  <c:v>-379.56400000000002</c:v>
                </c:pt>
                <c:pt idx="18571">
                  <c:v>-379.61</c:v>
                </c:pt>
                <c:pt idx="18572">
                  <c:v>-379.65600000000001</c:v>
                </c:pt>
                <c:pt idx="18573">
                  <c:v>-379.70100000000002</c:v>
                </c:pt>
                <c:pt idx="18574">
                  <c:v>-379.74700000000001</c:v>
                </c:pt>
                <c:pt idx="18575">
                  <c:v>-379.79199999999997</c:v>
                </c:pt>
                <c:pt idx="18576">
                  <c:v>-379.83800000000002</c:v>
                </c:pt>
                <c:pt idx="18577">
                  <c:v>-379.88299999999998</c:v>
                </c:pt>
                <c:pt idx="18578">
                  <c:v>-379.928</c:v>
                </c:pt>
                <c:pt idx="18579">
                  <c:v>-379.97399999999999</c:v>
                </c:pt>
                <c:pt idx="18580">
                  <c:v>-380.01900000000001</c:v>
                </c:pt>
                <c:pt idx="18581">
                  <c:v>-380.06400000000002</c:v>
                </c:pt>
                <c:pt idx="18582">
                  <c:v>-380.10899999999998</c:v>
                </c:pt>
                <c:pt idx="18583">
                  <c:v>-380.15499999999997</c:v>
                </c:pt>
                <c:pt idx="18584">
                  <c:v>-380.2</c:v>
                </c:pt>
                <c:pt idx="18585">
                  <c:v>-380.245</c:v>
                </c:pt>
                <c:pt idx="18586">
                  <c:v>-380.29</c:v>
                </c:pt>
                <c:pt idx="18587">
                  <c:v>-380.33499999999998</c:v>
                </c:pt>
                <c:pt idx="18588">
                  <c:v>-380.38</c:v>
                </c:pt>
                <c:pt idx="18589">
                  <c:v>-380.42500000000001</c:v>
                </c:pt>
                <c:pt idx="18590">
                  <c:v>-380.47</c:v>
                </c:pt>
                <c:pt idx="18591">
                  <c:v>-380.51499999999999</c:v>
                </c:pt>
                <c:pt idx="18592">
                  <c:v>-380.56</c:v>
                </c:pt>
                <c:pt idx="18593">
                  <c:v>-380.60399999999998</c:v>
                </c:pt>
                <c:pt idx="18594">
                  <c:v>-380.649</c:v>
                </c:pt>
                <c:pt idx="18595">
                  <c:v>-380.69400000000002</c:v>
                </c:pt>
                <c:pt idx="18596">
                  <c:v>-380.738</c:v>
                </c:pt>
                <c:pt idx="18597">
                  <c:v>-380.78300000000002</c:v>
                </c:pt>
                <c:pt idx="18598">
                  <c:v>-380.82799999999997</c:v>
                </c:pt>
                <c:pt idx="18599">
                  <c:v>-380.87200000000001</c:v>
                </c:pt>
                <c:pt idx="18600">
                  <c:v>-380.91699999999997</c:v>
                </c:pt>
                <c:pt idx="18601">
                  <c:v>-380.96100000000001</c:v>
                </c:pt>
                <c:pt idx="18602">
                  <c:v>-381.005</c:v>
                </c:pt>
                <c:pt idx="18603">
                  <c:v>-381.05</c:v>
                </c:pt>
                <c:pt idx="18604">
                  <c:v>-381.09399999999999</c:v>
                </c:pt>
                <c:pt idx="18605">
                  <c:v>-381.13799999999998</c:v>
                </c:pt>
                <c:pt idx="18606">
                  <c:v>-381.18299999999999</c:v>
                </c:pt>
                <c:pt idx="18607">
                  <c:v>-381.22699999999998</c:v>
                </c:pt>
                <c:pt idx="18608">
                  <c:v>-381.27100000000002</c:v>
                </c:pt>
                <c:pt idx="18609">
                  <c:v>-381.315</c:v>
                </c:pt>
                <c:pt idx="18610">
                  <c:v>-381.35899999999998</c:v>
                </c:pt>
                <c:pt idx="18611">
                  <c:v>-381.40300000000002</c:v>
                </c:pt>
                <c:pt idx="18612">
                  <c:v>-381.447</c:v>
                </c:pt>
                <c:pt idx="18613">
                  <c:v>-381.49099999999999</c:v>
                </c:pt>
                <c:pt idx="18614">
                  <c:v>-381.53500000000003</c:v>
                </c:pt>
                <c:pt idx="18615">
                  <c:v>-381.57900000000001</c:v>
                </c:pt>
                <c:pt idx="18616">
                  <c:v>-381.62299999999999</c:v>
                </c:pt>
                <c:pt idx="18617">
                  <c:v>-381.66699999999997</c:v>
                </c:pt>
                <c:pt idx="18618">
                  <c:v>-381.71100000000001</c:v>
                </c:pt>
                <c:pt idx="18619">
                  <c:v>-381.755</c:v>
                </c:pt>
                <c:pt idx="18620">
                  <c:v>-381.798</c:v>
                </c:pt>
                <c:pt idx="18621">
                  <c:v>-381.84199999999998</c:v>
                </c:pt>
                <c:pt idx="18622">
                  <c:v>-381.88600000000002</c:v>
                </c:pt>
                <c:pt idx="18623">
                  <c:v>-381.92899999999997</c:v>
                </c:pt>
                <c:pt idx="18624">
                  <c:v>-381.97300000000001</c:v>
                </c:pt>
                <c:pt idx="18625">
                  <c:v>-382.01600000000002</c:v>
                </c:pt>
                <c:pt idx="18626">
                  <c:v>-382.06</c:v>
                </c:pt>
                <c:pt idx="18627">
                  <c:v>-382.10300000000001</c:v>
                </c:pt>
                <c:pt idx="18628">
                  <c:v>-382.14699999999999</c:v>
                </c:pt>
                <c:pt idx="18629">
                  <c:v>-382.19</c:v>
                </c:pt>
                <c:pt idx="18630">
                  <c:v>-382.233</c:v>
                </c:pt>
                <c:pt idx="18631">
                  <c:v>-382.27600000000001</c:v>
                </c:pt>
                <c:pt idx="18632">
                  <c:v>-382.32</c:v>
                </c:pt>
                <c:pt idx="18633">
                  <c:v>-382.363</c:v>
                </c:pt>
                <c:pt idx="18634">
                  <c:v>-382.40600000000001</c:v>
                </c:pt>
                <c:pt idx="18635">
                  <c:v>-382.44900000000001</c:v>
                </c:pt>
                <c:pt idx="18636">
                  <c:v>-382.49200000000002</c:v>
                </c:pt>
                <c:pt idx="18637">
                  <c:v>-382.53500000000003</c:v>
                </c:pt>
                <c:pt idx="18638">
                  <c:v>-382.57799999999997</c:v>
                </c:pt>
                <c:pt idx="18639">
                  <c:v>-382.62099999999998</c:v>
                </c:pt>
                <c:pt idx="18640">
                  <c:v>-382.66399999999999</c:v>
                </c:pt>
                <c:pt idx="18641">
                  <c:v>-382.70699999999999</c:v>
                </c:pt>
                <c:pt idx="18642">
                  <c:v>-382.75</c:v>
                </c:pt>
                <c:pt idx="18643">
                  <c:v>-382.79199999999997</c:v>
                </c:pt>
                <c:pt idx="18644">
                  <c:v>-382.83499999999998</c:v>
                </c:pt>
                <c:pt idx="18645">
                  <c:v>-382.87799999999999</c:v>
                </c:pt>
                <c:pt idx="18646">
                  <c:v>-382.92099999999999</c:v>
                </c:pt>
                <c:pt idx="18647">
                  <c:v>-382.96300000000002</c:v>
                </c:pt>
                <c:pt idx="18648">
                  <c:v>-383.00599999999997</c:v>
                </c:pt>
                <c:pt idx="18649">
                  <c:v>-383.048</c:v>
                </c:pt>
                <c:pt idx="18650">
                  <c:v>-383.09100000000001</c:v>
                </c:pt>
                <c:pt idx="18651">
                  <c:v>-383.13299999999998</c:v>
                </c:pt>
                <c:pt idx="18652">
                  <c:v>-383.17599999999999</c:v>
                </c:pt>
                <c:pt idx="18653">
                  <c:v>-383.21800000000002</c:v>
                </c:pt>
                <c:pt idx="18654">
                  <c:v>-383.26100000000002</c:v>
                </c:pt>
                <c:pt idx="18655">
                  <c:v>-383.303</c:v>
                </c:pt>
                <c:pt idx="18656">
                  <c:v>-383.34500000000003</c:v>
                </c:pt>
                <c:pt idx="18657">
                  <c:v>-383.387</c:v>
                </c:pt>
                <c:pt idx="18658">
                  <c:v>-383.42899999999997</c:v>
                </c:pt>
                <c:pt idx="18659">
                  <c:v>-383.47199999999998</c:v>
                </c:pt>
                <c:pt idx="18660">
                  <c:v>-383.51400000000001</c:v>
                </c:pt>
                <c:pt idx="18661">
                  <c:v>-383.55599999999998</c:v>
                </c:pt>
                <c:pt idx="18662">
                  <c:v>-383.59800000000001</c:v>
                </c:pt>
                <c:pt idx="18663">
                  <c:v>-383.64</c:v>
                </c:pt>
                <c:pt idx="18664">
                  <c:v>-383.68200000000002</c:v>
                </c:pt>
                <c:pt idx="18665">
                  <c:v>-383.72399999999999</c:v>
                </c:pt>
                <c:pt idx="18666">
                  <c:v>-383.76499999999999</c:v>
                </c:pt>
                <c:pt idx="18667">
                  <c:v>-383.80700000000002</c:v>
                </c:pt>
                <c:pt idx="18668">
                  <c:v>-383.84899999999999</c:v>
                </c:pt>
                <c:pt idx="18669">
                  <c:v>-383.89100000000002</c:v>
                </c:pt>
                <c:pt idx="18670">
                  <c:v>-383.93200000000002</c:v>
                </c:pt>
                <c:pt idx="18671">
                  <c:v>-383.97399999999999</c:v>
                </c:pt>
                <c:pt idx="18672">
                  <c:v>-384.01600000000002</c:v>
                </c:pt>
                <c:pt idx="18673">
                  <c:v>-384.05700000000002</c:v>
                </c:pt>
                <c:pt idx="18674">
                  <c:v>-384.09899999999999</c:v>
                </c:pt>
                <c:pt idx="18675">
                  <c:v>-384.14100000000002</c:v>
                </c:pt>
                <c:pt idx="18676">
                  <c:v>-384.18200000000002</c:v>
                </c:pt>
                <c:pt idx="18677">
                  <c:v>-384.22300000000001</c:v>
                </c:pt>
                <c:pt idx="18678">
                  <c:v>-384.26499999999999</c:v>
                </c:pt>
                <c:pt idx="18679">
                  <c:v>-384.30599999999998</c:v>
                </c:pt>
                <c:pt idx="18680">
                  <c:v>-384.34699999999998</c:v>
                </c:pt>
                <c:pt idx="18681">
                  <c:v>-384.38900000000001</c:v>
                </c:pt>
                <c:pt idx="18682">
                  <c:v>-384.43</c:v>
                </c:pt>
                <c:pt idx="18683">
                  <c:v>-384.471</c:v>
                </c:pt>
                <c:pt idx="18684">
                  <c:v>-384.512</c:v>
                </c:pt>
                <c:pt idx="18685">
                  <c:v>-384.553</c:v>
                </c:pt>
                <c:pt idx="18686">
                  <c:v>-384.59399999999999</c:v>
                </c:pt>
                <c:pt idx="18687">
                  <c:v>-384.63499999999999</c:v>
                </c:pt>
                <c:pt idx="18688">
                  <c:v>-384.67599999999999</c:v>
                </c:pt>
                <c:pt idx="18689">
                  <c:v>-384.71699999999998</c:v>
                </c:pt>
                <c:pt idx="18690">
                  <c:v>-384.75799999999998</c:v>
                </c:pt>
                <c:pt idx="18691">
                  <c:v>-384.79899999999998</c:v>
                </c:pt>
                <c:pt idx="18692">
                  <c:v>-384.84</c:v>
                </c:pt>
                <c:pt idx="18693">
                  <c:v>-384.88</c:v>
                </c:pt>
                <c:pt idx="18694">
                  <c:v>-384.92099999999999</c:v>
                </c:pt>
                <c:pt idx="18695">
                  <c:v>-384.96199999999999</c:v>
                </c:pt>
                <c:pt idx="18696">
                  <c:v>-385.00299999999999</c:v>
                </c:pt>
                <c:pt idx="18697">
                  <c:v>-385.04300000000001</c:v>
                </c:pt>
                <c:pt idx="18698">
                  <c:v>-385.084</c:v>
                </c:pt>
                <c:pt idx="18699">
                  <c:v>-385.12400000000002</c:v>
                </c:pt>
                <c:pt idx="18700">
                  <c:v>-385.16500000000002</c:v>
                </c:pt>
                <c:pt idx="18701">
                  <c:v>-385.20499999999998</c:v>
                </c:pt>
                <c:pt idx="18702">
                  <c:v>-385.24599999999998</c:v>
                </c:pt>
                <c:pt idx="18703">
                  <c:v>-385.286</c:v>
                </c:pt>
                <c:pt idx="18704">
                  <c:v>-385.32600000000002</c:v>
                </c:pt>
                <c:pt idx="18705">
                  <c:v>-385.36700000000002</c:v>
                </c:pt>
                <c:pt idx="18706">
                  <c:v>-385.40699999999998</c:v>
                </c:pt>
                <c:pt idx="18707">
                  <c:v>-385.447</c:v>
                </c:pt>
                <c:pt idx="18708">
                  <c:v>-385.48700000000002</c:v>
                </c:pt>
                <c:pt idx="18709">
                  <c:v>-385.52699999999999</c:v>
                </c:pt>
                <c:pt idx="18710">
                  <c:v>-385.56799999999998</c:v>
                </c:pt>
                <c:pt idx="18711">
                  <c:v>-385.608</c:v>
                </c:pt>
                <c:pt idx="18712">
                  <c:v>-385.64699999999999</c:v>
                </c:pt>
                <c:pt idx="18713">
                  <c:v>-385.68799999999999</c:v>
                </c:pt>
                <c:pt idx="18714">
                  <c:v>-385.72699999999998</c:v>
                </c:pt>
                <c:pt idx="18715">
                  <c:v>-385.767</c:v>
                </c:pt>
                <c:pt idx="18716">
                  <c:v>-385.80700000000002</c:v>
                </c:pt>
                <c:pt idx="18717">
                  <c:v>-385.84699999999998</c:v>
                </c:pt>
                <c:pt idx="18718">
                  <c:v>-385.887</c:v>
                </c:pt>
                <c:pt idx="18719">
                  <c:v>-385.92599999999999</c:v>
                </c:pt>
                <c:pt idx="18720">
                  <c:v>-385.96600000000001</c:v>
                </c:pt>
                <c:pt idx="18721">
                  <c:v>-386.00599999999997</c:v>
                </c:pt>
                <c:pt idx="18722">
                  <c:v>-386.04500000000002</c:v>
                </c:pt>
                <c:pt idx="18723">
                  <c:v>-386.08499999999998</c:v>
                </c:pt>
                <c:pt idx="18724">
                  <c:v>-386.12400000000002</c:v>
                </c:pt>
                <c:pt idx="18725">
                  <c:v>-386.16399999999999</c:v>
                </c:pt>
                <c:pt idx="18726">
                  <c:v>-386.20299999999997</c:v>
                </c:pt>
                <c:pt idx="18727">
                  <c:v>-386.24299999999999</c:v>
                </c:pt>
                <c:pt idx="18728">
                  <c:v>-386.28199999999998</c:v>
                </c:pt>
                <c:pt idx="18729">
                  <c:v>-386.32100000000003</c:v>
                </c:pt>
                <c:pt idx="18730">
                  <c:v>-386.36099999999999</c:v>
                </c:pt>
                <c:pt idx="18731">
                  <c:v>-386.4</c:v>
                </c:pt>
                <c:pt idx="18732">
                  <c:v>-386.43900000000002</c:v>
                </c:pt>
                <c:pt idx="18733">
                  <c:v>-386.47800000000001</c:v>
                </c:pt>
                <c:pt idx="18734">
                  <c:v>-386.517</c:v>
                </c:pt>
                <c:pt idx="18735">
                  <c:v>-386.55599999999998</c:v>
                </c:pt>
                <c:pt idx="18736">
                  <c:v>-386.59500000000003</c:v>
                </c:pt>
                <c:pt idx="18737">
                  <c:v>-386.63400000000001</c:v>
                </c:pt>
                <c:pt idx="18738">
                  <c:v>-386.673</c:v>
                </c:pt>
                <c:pt idx="18739">
                  <c:v>-386.71199999999999</c:v>
                </c:pt>
                <c:pt idx="18740">
                  <c:v>-386.75099999999998</c:v>
                </c:pt>
                <c:pt idx="18741">
                  <c:v>-386.79</c:v>
                </c:pt>
                <c:pt idx="18742">
                  <c:v>-386.82900000000001</c:v>
                </c:pt>
                <c:pt idx="18743">
                  <c:v>-386.86700000000002</c:v>
                </c:pt>
                <c:pt idx="18744">
                  <c:v>-386.90600000000001</c:v>
                </c:pt>
                <c:pt idx="18745">
                  <c:v>-386.94499999999999</c:v>
                </c:pt>
                <c:pt idx="18746">
                  <c:v>-386.983</c:v>
                </c:pt>
                <c:pt idx="18747">
                  <c:v>-387.02199999999999</c:v>
                </c:pt>
                <c:pt idx="18748">
                  <c:v>-387.06</c:v>
                </c:pt>
                <c:pt idx="18749">
                  <c:v>-387.09899999999999</c:v>
                </c:pt>
                <c:pt idx="18750">
                  <c:v>-387.137</c:v>
                </c:pt>
                <c:pt idx="18751">
                  <c:v>-387.17599999999999</c:v>
                </c:pt>
                <c:pt idx="18752">
                  <c:v>-387.214</c:v>
                </c:pt>
                <c:pt idx="18753">
                  <c:v>-387.25200000000001</c:v>
                </c:pt>
                <c:pt idx="18754">
                  <c:v>-387.291</c:v>
                </c:pt>
                <c:pt idx="18755">
                  <c:v>-387.32900000000001</c:v>
                </c:pt>
                <c:pt idx="18756">
                  <c:v>-387.36700000000002</c:v>
                </c:pt>
                <c:pt idx="18757">
                  <c:v>-387.40499999999997</c:v>
                </c:pt>
                <c:pt idx="18758">
                  <c:v>-387.44299999999998</c:v>
                </c:pt>
                <c:pt idx="18759">
                  <c:v>-387.48200000000003</c:v>
                </c:pt>
                <c:pt idx="18760">
                  <c:v>-387.52</c:v>
                </c:pt>
                <c:pt idx="18761">
                  <c:v>-387.55700000000002</c:v>
                </c:pt>
                <c:pt idx="18762">
                  <c:v>-387.596</c:v>
                </c:pt>
                <c:pt idx="18763">
                  <c:v>-387.63299999999998</c:v>
                </c:pt>
                <c:pt idx="18764">
                  <c:v>-387.67099999999999</c:v>
                </c:pt>
                <c:pt idx="18765">
                  <c:v>-387.709</c:v>
                </c:pt>
                <c:pt idx="18766">
                  <c:v>-387.74700000000001</c:v>
                </c:pt>
                <c:pt idx="18767">
                  <c:v>-387.78500000000003</c:v>
                </c:pt>
                <c:pt idx="18768">
                  <c:v>-387.822</c:v>
                </c:pt>
                <c:pt idx="18769">
                  <c:v>-387.86</c:v>
                </c:pt>
                <c:pt idx="18770">
                  <c:v>-387.89800000000002</c:v>
                </c:pt>
                <c:pt idx="18771">
                  <c:v>-387.935</c:v>
                </c:pt>
                <c:pt idx="18772">
                  <c:v>-387.97300000000001</c:v>
                </c:pt>
                <c:pt idx="18773">
                  <c:v>-388.01</c:v>
                </c:pt>
                <c:pt idx="18774">
                  <c:v>-388.048</c:v>
                </c:pt>
                <c:pt idx="18775">
                  <c:v>-388.08499999999998</c:v>
                </c:pt>
                <c:pt idx="18776">
                  <c:v>-388.12299999999999</c:v>
                </c:pt>
                <c:pt idx="18777">
                  <c:v>-388.16</c:v>
                </c:pt>
                <c:pt idx="18778">
                  <c:v>-388.197</c:v>
                </c:pt>
                <c:pt idx="18779">
                  <c:v>-388.23399999999998</c:v>
                </c:pt>
                <c:pt idx="18780">
                  <c:v>-388.27199999999999</c:v>
                </c:pt>
                <c:pt idx="18781">
                  <c:v>-388.30900000000003</c:v>
                </c:pt>
                <c:pt idx="18782">
                  <c:v>-388.346</c:v>
                </c:pt>
                <c:pt idx="18783">
                  <c:v>-388.38299999999998</c:v>
                </c:pt>
                <c:pt idx="18784">
                  <c:v>-388.42</c:v>
                </c:pt>
                <c:pt idx="18785">
                  <c:v>-388.45699999999999</c:v>
                </c:pt>
                <c:pt idx="18786">
                  <c:v>-388.49400000000003</c:v>
                </c:pt>
                <c:pt idx="18787">
                  <c:v>-388.53100000000001</c:v>
                </c:pt>
                <c:pt idx="18788">
                  <c:v>-388.56799999999998</c:v>
                </c:pt>
                <c:pt idx="18789">
                  <c:v>-388.60500000000002</c:v>
                </c:pt>
                <c:pt idx="18790">
                  <c:v>-388.64100000000002</c:v>
                </c:pt>
                <c:pt idx="18791">
                  <c:v>-388.678</c:v>
                </c:pt>
                <c:pt idx="18792">
                  <c:v>-388.71499999999997</c:v>
                </c:pt>
                <c:pt idx="18793">
                  <c:v>-388.75200000000001</c:v>
                </c:pt>
                <c:pt idx="18794">
                  <c:v>-388.78800000000001</c:v>
                </c:pt>
                <c:pt idx="18795">
                  <c:v>-388.82499999999999</c:v>
                </c:pt>
                <c:pt idx="18796">
                  <c:v>-388.86099999999999</c:v>
                </c:pt>
                <c:pt idx="18797">
                  <c:v>-388.89800000000002</c:v>
                </c:pt>
                <c:pt idx="18798">
                  <c:v>-388.93400000000003</c:v>
                </c:pt>
                <c:pt idx="18799">
                  <c:v>-388.971</c:v>
                </c:pt>
                <c:pt idx="18800">
                  <c:v>-389.00700000000001</c:v>
                </c:pt>
                <c:pt idx="18801">
                  <c:v>-389.04399999999998</c:v>
                </c:pt>
                <c:pt idx="18802">
                  <c:v>-389.08</c:v>
                </c:pt>
                <c:pt idx="18803">
                  <c:v>-389.11599999999999</c:v>
                </c:pt>
                <c:pt idx="18804">
                  <c:v>-389.15199999999999</c:v>
                </c:pt>
                <c:pt idx="18805">
                  <c:v>-389.18799999999999</c:v>
                </c:pt>
                <c:pt idx="18806">
                  <c:v>-389.22500000000002</c:v>
                </c:pt>
                <c:pt idx="18807">
                  <c:v>-389.26100000000002</c:v>
                </c:pt>
                <c:pt idx="18808">
                  <c:v>-389.29700000000003</c:v>
                </c:pt>
                <c:pt idx="18809">
                  <c:v>-389.33300000000003</c:v>
                </c:pt>
                <c:pt idx="18810">
                  <c:v>-389.36900000000003</c:v>
                </c:pt>
                <c:pt idx="18811">
                  <c:v>-389.40499999999997</c:v>
                </c:pt>
                <c:pt idx="18812">
                  <c:v>-389.44099999999997</c:v>
                </c:pt>
                <c:pt idx="18813">
                  <c:v>-389.476</c:v>
                </c:pt>
                <c:pt idx="18814">
                  <c:v>-389.512</c:v>
                </c:pt>
                <c:pt idx="18815">
                  <c:v>-389.548</c:v>
                </c:pt>
                <c:pt idx="18816">
                  <c:v>-389.584</c:v>
                </c:pt>
                <c:pt idx="18817">
                  <c:v>-389.61900000000003</c:v>
                </c:pt>
                <c:pt idx="18818">
                  <c:v>-389.65499999999997</c:v>
                </c:pt>
                <c:pt idx="18819">
                  <c:v>-389.69099999999997</c:v>
                </c:pt>
                <c:pt idx="18820">
                  <c:v>-389.726</c:v>
                </c:pt>
                <c:pt idx="18821">
                  <c:v>-389.762</c:v>
                </c:pt>
                <c:pt idx="18822">
                  <c:v>-389.79700000000003</c:v>
                </c:pt>
                <c:pt idx="18823">
                  <c:v>-389.83300000000003</c:v>
                </c:pt>
                <c:pt idx="18824">
                  <c:v>-389.86799999999999</c:v>
                </c:pt>
                <c:pt idx="18825">
                  <c:v>-389.90300000000002</c:v>
                </c:pt>
                <c:pt idx="18826">
                  <c:v>-389.93900000000002</c:v>
                </c:pt>
                <c:pt idx="18827">
                  <c:v>-389.97399999999999</c:v>
                </c:pt>
                <c:pt idx="18828">
                  <c:v>-390.00900000000001</c:v>
                </c:pt>
                <c:pt idx="18829">
                  <c:v>-390.04399999999998</c:v>
                </c:pt>
                <c:pt idx="18830">
                  <c:v>-390.07900000000001</c:v>
                </c:pt>
                <c:pt idx="18831">
                  <c:v>-390.11399999999998</c:v>
                </c:pt>
                <c:pt idx="18832">
                  <c:v>-390.149</c:v>
                </c:pt>
                <c:pt idx="18833">
                  <c:v>-390.18400000000003</c:v>
                </c:pt>
                <c:pt idx="18834">
                  <c:v>-390.22</c:v>
                </c:pt>
                <c:pt idx="18835">
                  <c:v>-390.255</c:v>
                </c:pt>
                <c:pt idx="18836">
                  <c:v>-390.28899999999999</c:v>
                </c:pt>
                <c:pt idx="18837">
                  <c:v>-390.32400000000001</c:v>
                </c:pt>
                <c:pt idx="18838">
                  <c:v>-390.35899999999998</c:v>
                </c:pt>
                <c:pt idx="18839">
                  <c:v>-390.39400000000001</c:v>
                </c:pt>
                <c:pt idx="18840">
                  <c:v>-390.428</c:v>
                </c:pt>
                <c:pt idx="18841">
                  <c:v>-390.46300000000002</c:v>
                </c:pt>
                <c:pt idx="18842">
                  <c:v>-390.49799999999999</c:v>
                </c:pt>
                <c:pt idx="18843">
                  <c:v>-390.53199999999998</c:v>
                </c:pt>
                <c:pt idx="18844">
                  <c:v>-390.56700000000001</c:v>
                </c:pt>
                <c:pt idx="18845">
                  <c:v>-390.601</c:v>
                </c:pt>
                <c:pt idx="18846">
                  <c:v>-390.63600000000002</c:v>
                </c:pt>
                <c:pt idx="18847">
                  <c:v>-390.67</c:v>
                </c:pt>
                <c:pt idx="18848">
                  <c:v>-390.70499999999998</c:v>
                </c:pt>
                <c:pt idx="18849">
                  <c:v>-390.73899999999998</c:v>
                </c:pt>
                <c:pt idx="18850">
                  <c:v>-390.77300000000002</c:v>
                </c:pt>
                <c:pt idx="18851">
                  <c:v>-390.80700000000002</c:v>
                </c:pt>
                <c:pt idx="18852">
                  <c:v>-390.84199999999998</c:v>
                </c:pt>
                <c:pt idx="18853">
                  <c:v>-390.87599999999998</c:v>
                </c:pt>
                <c:pt idx="18854">
                  <c:v>-390.91</c:v>
                </c:pt>
                <c:pt idx="18855">
                  <c:v>-390.94400000000002</c:v>
                </c:pt>
                <c:pt idx="18856">
                  <c:v>-390.97800000000001</c:v>
                </c:pt>
                <c:pt idx="18857">
                  <c:v>-391.012</c:v>
                </c:pt>
                <c:pt idx="18858">
                  <c:v>-391.04599999999999</c:v>
                </c:pt>
                <c:pt idx="18859">
                  <c:v>-391.08</c:v>
                </c:pt>
                <c:pt idx="18860">
                  <c:v>-391.11399999999998</c:v>
                </c:pt>
                <c:pt idx="18861">
                  <c:v>-391.14800000000002</c:v>
                </c:pt>
                <c:pt idx="18862">
                  <c:v>-391.18200000000002</c:v>
                </c:pt>
                <c:pt idx="18863">
                  <c:v>-391.21499999999997</c:v>
                </c:pt>
                <c:pt idx="18864">
                  <c:v>-391.24900000000002</c:v>
                </c:pt>
                <c:pt idx="18865">
                  <c:v>-391.28300000000002</c:v>
                </c:pt>
                <c:pt idx="18866">
                  <c:v>-391.31599999999997</c:v>
                </c:pt>
                <c:pt idx="18867">
                  <c:v>-391.35</c:v>
                </c:pt>
                <c:pt idx="18868">
                  <c:v>-391.38400000000001</c:v>
                </c:pt>
                <c:pt idx="18869">
                  <c:v>-391.41699999999997</c:v>
                </c:pt>
                <c:pt idx="18870">
                  <c:v>-391.45</c:v>
                </c:pt>
                <c:pt idx="18871">
                  <c:v>-391.48399999999998</c:v>
                </c:pt>
                <c:pt idx="18872">
                  <c:v>-391.517</c:v>
                </c:pt>
                <c:pt idx="18873">
                  <c:v>-391.55</c:v>
                </c:pt>
                <c:pt idx="18874">
                  <c:v>-391.584</c:v>
                </c:pt>
                <c:pt idx="18875">
                  <c:v>-391.61700000000002</c:v>
                </c:pt>
                <c:pt idx="18876">
                  <c:v>-391.65</c:v>
                </c:pt>
                <c:pt idx="18877">
                  <c:v>-391.68299999999999</c:v>
                </c:pt>
                <c:pt idx="18878">
                  <c:v>-391.71699999999998</c:v>
                </c:pt>
                <c:pt idx="18879">
                  <c:v>-391.75</c:v>
                </c:pt>
                <c:pt idx="18880">
                  <c:v>-391.78300000000002</c:v>
                </c:pt>
                <c:pt idx="18881">
                  <c:v>-391.81599999999997</c:v>
                </c:pt>
                <c:pt idx="18882">
                  <c:v>-391.84899999999999</c:v>
                </c:pt>
                <c:pt idx="18883">
                  <c:v>-391.88099999999997</c:v>
                </c:pt>
                <c:pt idx="18884">
                  <c:v>-391.91399999999999</c:v>
                </c:pt>
                <c:pt idx="18885">
                  <c:v>-391.947</c:v>
                </c:pt>
                <c:pt idx="18886">
                  <c:v>-391.98</c:v>
                </c:pt>
                <c:pt idx="18887">
                  <c:v>-392.01299999999998</c:v>
                </c:pt>
                <c:pt idx="18888">
                  <c:v>-392.04500000000002</c:v>
                </c:pt>
                <c:pt idx="18889">
                  <c:v>-392.07799999999997</c:v>
                </c:pt>
                <c:pt idx="18890">
                  <c:v>-392.11099999999999</c:v>
                </c:pt>
                <c:pt idx="18891">
                  <c:v>-392.14299999999997</c:v>
                </c:pt>
                <c:pt idx="18892">
                  <c:v>-392.17599999999999</c:v>
                </c:pt>
                <c:pt idx="18893">
                  <c:v>-392.20800000000003</c:v>
                </c:pt>
                <c:pt idx="18894">
                  <c:v>-392.24099999999999</c:v>
                </c:pt>
                <c:pt idx="18895">
                  <c:v>-392.27300000000002</c:v>
                </c:pt>
                <c:pt idx="18896">
                  <c:v>-392.30599999999998</c:v>
                </c:pt>
                <c:pt idx="18897">
                  <c:v>-392.33800000000002</c:v>
                </c:pt>
                <c:pt idx="18898">
                  <c:v>-392.37</c:v>
                </c:pt>
                <c:pt idx="18899">
                  <c:v>-392.40199999999999</c:v>
                </c:pt>
                <c:pt idx="18900">
                  <c:v>-392.435</c:v>
                </c:pt>
                <c:pt idx="18901">
                  <c:v>-392.46699999999998</c:v>
                </c:pt>
                <c:pt idx="18902">
                  <c:v>-392.49900000000002</c:v>
                </c:pt>
                <c:pt idx="18903">
                  <c:v>-392.53100000000001</c:v>
                </c:pt>
                <c:pt idx="18904">
                  <c:v>-392.56299999999999</c:v>
                </c:pt>
                <c:pt idx="18905">
                  <c:v>-392.59500000000003</c:v>
                </c:pt>
                <c:pt idx="18906">
                  <c:v>-392.62700000000001</c:v>
                </c:pt>
                <c:pt idx="18907">
                  <c:v>-392.65899999999999</c:v>
                </c:pt>
                <c:pt idx="18908">
                  <c:v>-392.69</c:v>
                </c:pt>
                <c:pt idx="18909">
                  <c:v>-392.72199999999998</c:v>
                </c:pt>
                <c:pt idx="18910">
                  <c:v>-392.75400000000002</c:v>
                </c:pt>
                <c:pt idx="18911">
                  <c:v>-392.786</c:v>
                </c:pt>
                <c:pt idx="18912">
                  <c:v>-392.81700000000001</c:v>
                </c:pt>
                <c:pt idx="18913">
                  <c:v>-392.84899999999999</c:v>
                </c:pt>
                <c:pt idx="18914">
                  <c:v>-392.88099999999997</c:v>
                </c:pt>
                <c:pt idx="18915">
                  <c:v>-392.91199999999998</c:v>
                </c:pt>
                <c:pt idx="18916">
                  <c:v>-392.94400000000002</c:v>
                </c:pt>
                <c:pt idx="18917">
                  <c:v>-392.97500000000002</c:v>
                </c:pt>
                <c:pt idx="18918">
                  <c:v>-393.00700000000001</c:v>
                </c:pt>
                <c:pt idx="18919">
                  <c:v>-393.03800000000001</c:v>
                </c:pt>
                <c:pt idx="18920">
                  <c:v>-393.06900000000002</c:v>
                </c:pt>
                <c:pt idx="18921">
                  <c:v>-393.101</c:v>
                </c:pt>
                <c:pt idx="18922">
                  <c:v>-393.13200000000001</c:v>
                </c:pt>
                <c:pt idx="18923">
                  <c:v>-393.16300000000001</c:v>
                </c:pt>
                <c:pt idx="18924">
                  <c:v>-393.19400000000002</c:v>
                </c:pt>
                <c:pt idx="18925">
                  <c:v>-393.22500000000002</c:v>
                </c:pt>
                <c:pt idx="18926">
                  <c:v>-393.25599999999997</c:v>
                </c:pt>
                <c:pt idx="18927">
                  <c:v>-393.28699999999998</c:v>
                </c:pt>
                <c:pt idx="18928">
                  <c:v>-393.31900000000002</c:v>
                </c:pt>
                <c:pt idx="18929">
                  <c:v>-393.34899999999999</c:v>
                </c:pt>
                <c:pt idx="18930">
                  <c:v>-393.38</c:v>
                </c:pt>
                <c:pt idx="18931">
                  <c:v>-393.411</c:v>
                </c:pt>
                <c:pt idx="18932">
                  <c:v>-393.44200000000001</c:v>
                </c:pt>
                <c:pt idx="18933">
                  <c:v>-393.47300000000001</c:v>
                </c:pt>
                <c:pt idx="18934">
                  <c:v>-393.50400000000002</c:v>
                </c:pt>
                <c:pt idx="18935">
                  <c:v>-393.53399999999999</c:v>
                </c:pt>
                <c:pt idx="18936">
                  <c:v>-393.565</c:v>
                </c:pt>
                <c:pt idx="18937">
                  <c:v>-393.596</c:v>
                </c:pt>
                <c:pt idx="18938">
                  <c:v>-393.62599999999998</c:v>
                </c:pt>
                <c:pt idx="18939">
                  <c:v>-393.65699999999998</c:v>
                </c:pt>
                <c:pt idx="18940">
                  <c:v>-393.68700000000001</c:v>
                </c:pt>
                <c:pt idx="18941">
                  <c:v>-393.71800000000002</c:v>
                </c:pt>
                <c:pt idx="18942">
                  <c:v>-393.74799999999999</c:v>
                </c:pt>
                <c:pt idx="18943">
                  <c:v>-393.77800000000002</c:v>
                </c:pt>
                <c:pt idx="18944">
                  <c:v>-393.80900000000003</c:v>
                </c:pt>
                <c:pt idx="18945">
                  <c:v>-393.839</c:v>
                </c:pt>
                <c:pt idx="18946">
                  <c:v>-393.86900000000003</c:v>
                </c:pt>
                <c:pt idx="18947">
                  <c:v>-393.899</c:v>
                </c:pt>
                <c:pt idx="18948">
                  <c:v>-393.92899999999997</c:v>
                </c:pt>
                <c:pt idx="18949">
                  <c:v>-393.96</c:v>
                </c:pt>
                <c:pt idx="18950">
                  <c:v>-393.99</c:v>
                </c:pt>
                <c:pt idx="18951">
                  <c:v>-394.02</c:v>
                </c:pt>
                <c:pt idx="18952">
                  <c:v>-394.05</c:v>
                </c:pt>
                <c:pt idx="18953">
                  <c:v>-394.08</c:v>
                </c:pt>
                <c:pt idx="18954">
                  <c:v>-394.10899999999998</c:v>
                </c:pt>
                <c:pt idx="18955">
                  <c:v>-394.13900000000001</c:v>
                </c:pt>
                <c:pt idx="18956">
                  <c:v>-394.16899999999998</c:v>
                </c:pt>
                <c:pt idx="18957">
                  <c:v>-394.19900000000001</c:v>
                </c:pt>
                <c:pt idx="18958">
                  <c:v>-394.22899999999998</c:v>
                </c:pt>
                <c:pt idx="18959">
                  <c:v>-394.25799999999998</c:v>
                </c:pt>
                <c:pt idx="18960">
                  <c:v>-394.28800000000001</c:v>
                </c:pt>
                <c:pt idx="18961">
                  <c:v>-394.31799999999998</c:v>
                </c:pt>
                <c:pt idx="18962">
                  <c:v>-394.34699999999998</c:v>
                </c:pt>
                <c:pt idx="18963">
                  <c:v>-394.37700000000001</c:v>
                </c:pt>
                <c:pt idx="18964">
                  <c:v>-394.40600000000001</c:v>
                </c:pt>
                <c:pt idx="18965">
                  <c:v>-394.43599999999998</c:v>
                </c:pt>
                <c:pt idx="18966">
                  <c:v>-394.46499999999997</c:v>
                </c:pt>
                <c:pt idx="18967">
                  <c:v>-394.49400000000003</c:v>
                </c:pt>
                <c:pt idx="18968">
                  <c:v>-394.52300000000002</c:v>
                </c:pt>
                <c:pt idx="18969">
                  <c:v>-394.553</c:v>
                </c:pt>
                <c:pt idx="18970">
                  <c:v>-394.58199999999999</c:v>
                </c:pt>
                <c:pt idx="18971">
                  <c:v>-394.61099999999999</c:v>
                </c:pt>
                <c:pt idx="18972">
                  <c:v>-394.64</c:v>
                </c:pt>
                <c:pt idx="18973">
                  <c:v>-394.66899999999998</c:v>
                </c:pt>
                <c:pt idx="18974">
                  <c:v>-394.69799999999998</c:v>
                </c:pt>
                <c:pt idx="18975">
                  <c:v>-394.72699999999998</c:v>
                </c:pt>
                <c:pt idx="18976">
                  <c:v>-394.75599999999997</c:v>
                </c:pt>
                <c:pt idx="18977">
                  <c:v>-394.78500000000003</c:v>
                </c:pt>
                <c:pt idx="18978">
                  <c:v>-394.81400000000002</c:v>
                </c:pt>
                <c:pt idx="18979">
                  <c:v>-394.84300000000002</c:v>
                </c:pt>
                <c:pt idx="18980">
                  <c:v>-394.87200000000001</c:v>
                </c:pt>
                <c:pt idx="18981">
                  <c:v>-394.9</c:v>
                </c:pt>
                <c:pt idx="18982">
                  <c:v>-394.92899999999997</c:v>
                </c:pt>
                <c:pt idx="18983">
                  <c:v>-394.95800000000003</c:v>
                </c:pt>
                <c:pt idx="18984">
                  <c:v>-394.98599999999999</c:v>
                </c:pt>
                <c:pt idx="18985">
                  <c:v>-395.01499999999999</c:v>
                </c:pt>
                <c:pt idx="18986">
                  <c:v>-395.04300000000001</c:v>
                </c:pt>
                <c:pt idx="18987">
                  <c:v>-395.072</c:v>
                </c:pt>
                <c:pt idx="18988">
                  <c:v>-395.1</c:v>
                </c:pt>
                <c:pt idx="18989">
                  <c:v>-395.12799999999999</c:v>
                </c:pt>
                <c:pt idx="18990">
                  <c:v>-395.15699999999998</c:v>
                </c:pt>
                <c:pt idx="18991">
                  <c:v>-395.185</c:v>
                </c:pt>
                <c:pt idx="18992">
                  <c:v>-395.21300000000002</c:v>
                </c:pt>
                <c:pt idx="18993">
                  <c:v>-395.24200000000002</c:v>
                </c:pt>
                <c:pt idx="18994">
                  <c:v>-395.27</c:v>
                </c:pt>
                <c:pt idx="18995">
                  <c:v>-395.298</c:v>
                </c:pt>
                <c:pt idx="18996">
                  <c:v>-395.32600000000002</c:v>
                </c:pt>
                <c:pt idx="18997">
                  <c:v>-395.35399999999998</c:v>
                </c:pt>
                <c:pt idx="18998">
                  <c:v>-395.38200000000001</c:v>
                </c:pt>
                <c:pt idx="18999">
                  <c:v>-395.41</c:v>
                </c:pt>
                <c:pt idx="19000">
                  <c:v>-395.43799999999999</c:v>
                </c:pt>
                <c:pt idx="19001">
                  <c:v>-395.46600000000001</c:v>
                </c:pt>
                <c:pt idx="19002">
                  <c:v>-395.49299999999999</c:v>
                </c:pt>
                <c:pt idx="19003">
                  <c:v>-395.52100000000002</c:v>
                </c:pt>
                <c:pt idx="19004">
                  <c:v>-395.54899999999998</c:v>
                </c:pt>
                <c:pt idx="19005">
                  <c:v>-395.577</c:v>
                </c:pt>
                <c:pt idx="19006">
                  <c:v>-395.60399999999998</c:v>
                </c:pt>
                <c:pt idx="19007">
                  <c:v>-395.63200000000001</c:v>
                </c:pt>
                <c:pt idx="19008">
                  <c:v>-395.65899999999999</c:v>
                </c:pt>
                <c:pt idx="19009">
                  <c:v>-395.68700000000001</c:v>
                </c:pt>
                <c:pt idx="19010">
                  <c:v>-395.714</c:v>
                </c:pt>
                <c:pt idx="19011">
                  <c:v>-395.74200000000002</c:v>
                </c:pt>
                <c:pt idx="19012">
                  <c:v>-395.76900000000001</c:v>
                </c:pt>
                <c:pt idx="19013">
                  <c:v>-395.79700000000003</c:v>
                </c:pt>
                <c:pt idx="19014">
                  <c:v>-395.82400000000001</c:v>
                </c:pt>
                <c:pt idx="19015">
                  <c:v>-395.851</c:v>
                </c:pt>
                <c:pt idx="19016">
                  <c:v>-395.87799999999999</c:v>
                </c:pt>
                <c:pt idx="19017">
                  <c:v>-395.90499999999997</c:v>
                </c:pt>
                <c:pt idx="19018">
                  <c:v>-395.93299999999999</c:v>
                </c:pt>
                <c:pt idx="19019">
                  <c:v>-395.959</c:v>
                </c:pt>
                <c:pt idx="19020">
                  <c:v>-395.98700000000002</c:v>
                </c:pt>
                <c:pt idx="19021">
                  <c:v>-396.01400000000001</c:v>
                </c:pt>
                <c:pt idx="19022">
                  <c:v>-396.041</c:v>
                </c:pt>
                <c:pt idx="19023">
                  <c:v>-396.06700000000001</c:v>
                </c:pt>
                <c:pt idx="19024">
                  <c:v>-396.09399999999999</c:v>
                </c:pt>
                <c:pt idx="19025">
                  <c:v>-396.12099999999998</c:v>
                </c:pt>
                <c:pt idx="19026">
                  <c:v>-396.14800000000002</c:v>
                </c:pt>
                <c:pt idx="19027">
                  <c:v>-396.17500000000001</c:v>
                </c:pt>
                <c:pt idx="19028">
                  <c:v>-396.20100000000002</c:v>
                </c:pt>
                <c:pt idx="19029">
                  <c:v>-396.22800000000001</c:v>
                </c:pt>
                <c:pt idx="19030">
                  <c:v>-396.255</c:v>
                </c:pt>
                <c:pt idx="19031">
                  <c:v>-396.28100000000001</c:v>
                </c:pt>
                <c:pt idx="19032">
                  <c:v>-396.30799999999999</c:v>
                </c:pt>
                <c:pt idx="19033">
                  <c:v>-396.334</c:v>
                </c:pt>
                <c:pt idx="19034">
                  <c:v>-396.36099999999999</c:v>
                </c:pt>
                <c:pt idx="19035">
                  <c:v>-396.387</c:v>
                </c:pt>
                <c:pt idx="19036">
                  <c:v>-396.41300000000001</c:v>
                </c:pt>
                <c:pt idx="19037">
                  <c:v>-396.44</c:v>
                </c:pt>
                <c:pt idx="19038">
                  <c:v>-396.46600000000001</c:v>
                </c:pt>
                <c:pt idx="19039">
                  <c:v>-396.49200000000002</c:v>
                </c:pt>
                <c:pt idx="19040">
                  <c:v>-396.51799999999997</c:v>
                </c:pt>
                <c:pt idx="19041">
                  <c:v>-396.54399999999998</c:v>
                </c:pt>
                <c:pt idx="19042">
                  <c:v>-396.57</c:v>
                </c:pt>
                <c:pt idx="19043">
                  <c:v>-396.596</c:v>
                </c:pt>
                <c:pt idx="19044">
                  <c:v>-396.62200000000001</c:v>
                </c:pt>
                <c:pt idx="19045">
                  <c:v>-396.64800000000002</c:v>
                </c:pt>
                <c:pt idx="19046">
                  <c:v>-396.67399999999998</c:v>
                </c:pt>
                <c:pt idx="19047">
                  <c:v>-396.7</c:v>
                </c:pt>
                <c:pt idx="19048">
                  <c:v>-396.726</c:v>
                </c:pt>
                <c:pt idx="19049">
                  <c:v>-396.75200000000001</c:v>
                </c:pt>
                <c:pt idx="19050">
                  <c:v>-396.77699999999999</c:v>
                </c:pt>
                <c:pt idx="19051">
                  <c:v>-396.803</c:v>
                </c:pt>
                <c:pt idx="19052">
                  <c:v>-396.82900000000001</c:v>
                </c:pt>
                <c:pt idx="19053">
                  <c:v>-396.85399999999998</c:v>
                </c:pt>
                <c:pt idx="19054">
                  <c:v>-396.88</c:v>
                </c:pt>
                <c:pt idx="19055">
                  <c:v>-396.90499999999997</c:v>
                </c:pt>
                <c:pt idx="19056">
                  <c:v>-396.93099999999998</c:v>
                </c:pt>
                <c:pt idx="19057">
                  <c:v>-396.95600000000002</c:v>
                </c:pt>
                <c:pt idx="19058">
                  <c:v>-396.98200000000003</c:v>
                </c:pt>
                <c:pt idx="19059">
                  <c:v>-397.00700000000001</c:v>
                </c:pt>
                <c:pt idx="19060">
                  <c:v>-397.03199999999998</c:v>
                </c:pt>
                <c:pt idx="19061">
                  <c:v>-397.05700000000002</c:v>
                </c:pt>
                <c:pt idx="19062">
                  <c:v>-397.08300000000003</c:v>
                </c:pt>
                <c:pt idx="19063">
                  <c:v>-397.108</c:v>
                </c:pt>
                <c:pt idx="19064">
                  <c:v>-397.13299999999998</c:v>
                </c:pt>
                <c:pt idx="19065">
                  <c:v>-397.15800000000002</c:v>
                </c:pt>
                <c:pt idx="19066">
                  <c:v>-397.18299999999999</c:v>
                </c:pt>
                <c:pt idx="19067">
                  <c:v>-397.20800000000003</c:v>
                </c:pt>
                <c:pt idx="19068">
                  <c:v>-397.233</c:v>
                </c:pt>
                <c:pt idx="19069">
                  <c:v>-397.25799999999998</c:v>
                </c:pt>
                <c:pt idx="19070">
                  <c:v>-397.28300000000002</c:v>
                </c:pt>
                <c:pt idx="19071">
                  <c:v>-397.30700000000002</c:v>
                </c:pt>
                <c:pt idx="19072">
                  <c:v>-397.33199999999999</c:v>
                </c:pt>
                <c:pt idx="19073">
                  <c:v>-397.35700000000003</c:v>
                </c:pt>
                <c:pt idx="19074">
                  <c:v>-397.38200000000001</c:v>
                </c:pt>
                <c:pt idx="19075">
                  <c:v>-397.40600000000001</c:v>
                </c:pt>
                <c:pt idx="19076">
                  <c:v>-397.43099999999998</c:v>
                </c:pt>
                <c:pt idx="19077">
                  <c:v>-397.45499999999998</c:v>
                </c:pt>
                <c:pt idx="19078">
                  <c:v>-397.48</c:v>
                </c:pt>
                <c:pt idx="19079">
                  <c:v>-397.50400000000002</c:v>
                </c:pt>
                <c:pt idx="19080">
                  <c:v>-397.529</c:v>
                </c:pt>
                <c:pt idx="19081">
                  <c:v>-397.553</c:v>
                </c:pt>
                <c:pt idx="19082">
                  <c:v>-397.57799999999997</c:v>
                </c:pt>
                <c:pt idx="19083">
                  <c:v>-397.60199999999998</c:v>
                </c:pt>
                <c:pt idx="19084">
                  <c:v>-397.62599999999998</c:v>
                </c:pt>
                <c:pt idx="19085">
                  <c:v>-397.65</c:v>
                </c:pt>
                <c:pt idx="19086">
                  <c:v>-397.67399999999998</c:v>
                </c:pt>
                <c:pt idx="19087">
                  <c:v>-397.69799999999998</c:v>
                </c:pt>
                <c:pt idx="19088">
                  <c:v>-397.72199999999998</c:v>
                </c:pt>
                <c:pt idx="19089">
                  <c:v>-397.74599999999998</c:v>
                </c:pt>
                <c:pt idx="19090">
                  <c:v>-397.77</c:v>
                </c:pt>
                <c:pt idx="19091">
                  <c:v>-397.79399999999998</c:v>
                </c:pt>
                <c:pt idx="19092">
                  <c:v>-397.81799999999998</c:v>
                </c:pt>
                <c:pt idx="19093">
                  <c:v>-397.84199999999998</c:v>
                </c:pt>
                <c:pt idx="19094">
                  <c:v>-397.86599999999999</c:v>
                </c:pt>
                <c:pt idx="19095">
                  <c:v>-397.89</c:v>
                </c:pt>
                <c:pt idx="19096">
                  <c:v>-397.91300000000001</c:v>
                </c:pt>
                <c:pt idx="19097">
                  <c:v>-397.93700000000001</c:v>
                </c:pt>
                <c:pt idx="19098">
                  <c:v>-397.96100000000001</c:v>
                </c:pt>
                <c:pt idx="19099">
                  <c:v>-397.98399999999998</c:v>
                </c:pt>
                <c:pt idx="19100">
                  <c:v>-398.00799999999998</c:v>
                </c:pt>
                <c:pt idx="19101">
                  <c:v>-398.03100000000001</c:v>
                </c:pt>
                <c:pt idx="19102">
                  <c:v>-398.05500000000001</c:v>
                </c:pt>
                <c:pt idx="19103">
                  <c:v>-398.07799999999997</c:v>
                </c:pt>
                <c:pt idx="19104">
                  <c:v>-398.101</c:v>
                </c:pt>
                <c:pt idx="19105">
                  <c:v>-398.125</c:v>
                </c:pt>
                <c:pt idx="19106">
                  <c:v>-398.14800000000002</c:v>
                </c:pt>
                <c:pt idx="19107">
                  <c:v>-398.17099999999999</c:v>
                </c:pt>
                <c:pt idx="19108">
                  <c:v>-398.19400000000002</c:v>
                </c:pt>
                <c:pt idx="19109">
                  <c:v>-398.21699999999998</c:v>
                </c:pt>
                <c:pt idx="19110">
                  <c:v>-398.24</c:v>
                </c:pt>
                <c:pt idx="19111">
                  <c:v>-398.26299999999998</c:v>
                </c:pt>
                <c:pt idx="19112">
                  <c:v>-398.286</c:v>
                </c:pt>
                <c:pt idx="19113">
                  <c:v>-398.30900000000003</c:v>
                </c:pt>
                <c:pt idx="19114">
                  <c:v>-398.33199999999999</c:v>
                </c:pt>
                <c:pt idx="19115">
                  <c:v>-398.35500000000002</c:v>
                </c:pt>
                <c:pt idx="19116">
                  <c:v>-398.37799999999999</c:v>
                </c:pt>
                <c:pt idx="19117">
                  <c:v>-398.40100000000001</c:v>
                </c:pt>
                <c:pt idx="19118">
                  <c:v>-398.42399999999998</c:v>
                </c:pt>
                <c:pt idx="19119">
                  <c:v>-398.44600000000003</c:v>
                </c:pt>
                <c:pt idx="19120">
                  <c:v>-398.46899999999999</c:v>
                </c:pt>
                <c:pt idx="19121">
                  <c:v>-398.49099999999999</c:v>
                </c:pt>
                <c:pt idx="19122">
                  <c:v>-398.51400000000001</c:v>
                </c:pt>
                <c:pt idx="19123">
                  <c:v>-398.536</c:v>
                </c:pt>
                <c:pt idx="19124">
                  <c:v>-398.55900000000003</c:v>
                </c:pt>
                <c:pt idx="19125">
                  <c:v>-398.58100000000002</c:v>
                </c:pt>
                <c:pt idx="19126">
                  <c:v>-398.60399999999998</c:v>
                </c:pt>
                <c:pt idx="19127">
                  <c:v>-398.62599999999998</c:v>
                </c:pt>
                <c:pt idx="19128">
                  <c:v>-398.64800000000002</c:v>
                </c:pt>
                <c:pt idx="19129">
                  <c:v>-398.67099999999999</c:v>
                </c:pt>
                <c:pt idx="19130">
                  <c:v>-398.69299999999998</c:v>
                </c:pt>
                <c:pt idx="19131">
                  <c:v>-398.71499999999997</c:v>
                </c:pt>
                <c:pt idx="19132">
                  <c:v>-398.73700000000002</c:v>
                </c:pt>
                <c:pt idx="19133">
                  <c:v>-398.75900000000001</c:v>
                </c:pt>
                <c:pt idx="19134">
                  <c:v>-398.78100000000001</c:v>
                </c:pt>
                <c:pt idx="19135">
                  <c:v>-398.803</c:v>
                </c:pt>
                <c:pt idx="19136">
                  <c:v>-398.82499999999999</c:v>
                </c:pt>
                <c:pt idx="19137">
                  <c:v>-398.84699999999998</c:v>
                </c:pt>
                <c:pt idx="19138">
                  <c:v>-398.86900000000003</c:v>
                </c:pt>
                <c:pt idx="19139">
                  <c:v>-398.89100000000002</c:v>
                </c:pt>
                <c:pt idx="19140">
                  <c:v>-398.91199999999998</c:v>
                </c:pt>
                <c:pt idx="19141">
                  <c:v>-398.93400000000003</c:v>
                </c:pt>
                <c:pt idx="19142">
                  <c:v>-398.95600000000002</c:v>
                </c:pt>
                <c:pt idx="19143">
                  <c:v>-398.97699999999998</c:v>
                </c:pt>
                <c:pt idx="19144">
                  <c:v>-398.99900000000002</c:v>
                </c:pt>
                <c:pt idx="19145">
                  <c:v>-399.02</c:v>
                </c:pt>
                <c:pt idx="19146">
                  <c:v>-399.04199999999997</c:v>
                </c:pt>
                <c:pt idx="19147">
                  <c:v>-399.06299999999999</c:v>
                </c:pt>
                <c:pt idx="19148">
                  <c:v>-399.08499999999998</c:v>
                </c:pt>
                <c:pt idx="19149">
                  <c:v>-399.10599999999999</c:v>
                </c:pt>
                <c:pt idx="19150">
                  <c:v>-399.12700000000001</c:v>
                </c:pt>
                <c:pt idx="19151">
                  <c:v>-399.149</c:v>
                </c:pt>
                <c:pt idx="19152">
                  <c:v>-399.17</c:v>
                </c:pt>
                <c:pt idx="19153">
                  <c:v>-399.19099999999997</c:v>
                </c:pt>
                <c:pt idx="19154">
                  <c:v>-399.21199999999999</c:v>
                </c:pt>
                <c:pt idx="19155">
                  <c:v>-399.233</c:v>
                </c:pt>
                <c:pt idx="19156">
                  <c:v>-399.25400000000002</c:v>
                </c:pt>
                <c:pt idx="19157">
                  <c:v>-399.27499999999998</c:v>
                </c:pt>
                <c:pt idx="19158">
                  <c:v>-399.29599999999999</c:v>
                </c:pt>
                <c:pt idx="19159">
                  <c:v>-399.31700000000001</c:v>
                </c:pt>
                <c:pt idx="19160">
                  <c:v>-399.33800000000002</c:v>
                </c:pt>
                <c:pt idx="19161">
                  <c:v>-399.35899999999998</c:v>
                </c:pt>
                <c:pt idx="19162">
                  <c:v>-399.38</c:v>
                </c:pt>
                <c:pt idx="19163">
                  <c:v>-399.4</c:v>
                </c:pt>
                <c:pt idx="19164">
                  <c:v>-399.42099999999999</c:v>
                </c:pt>
                <c:pt idx="19165">
                  <c:v>-399.44099999999997</c:v>
                </c:pt>
                <c:pt idx="19166">
                  <c:v>-399.46199999999999</c:v>
                </c:pt>
                <c:pt idx="19167">
                  <c:v>-399.483</c:v>
                </c:pt>
                <c:pt idx="19168">
                  <c:v>-399.50299999999999</c:v>
                </c:pt>
                <c:pt idx="19169">
                  <c:v>-399.524</c:v>
                </c:pt>
                <c:pt idx="19170">
                  <c:v>-399.54399999999998</c:v>
                </c:pt>
                <c:pt idx="19171">
                  <c:v>-399.56400000000002</c:v>
                </c:pt>
                <c:pt idx="19172">
                  <c:v>-399.584</c:v>
                </c:pt>
                <c:pt idx="19173">
                  <c:v>-399.60500000000002</c:v>
                </c:pt>
                <c:pt idx="19174">
                  <c:v>-399.625</c:v>
                </c:pt>
                <c:pt idx="19175">
                  <c:v>-399.64499999999998</c:v>
                </c:pt>
                <c:pt idx="19176">
                  <c:v>-399.66500000000002</c:v>
                </c:pt>
                <c:pt idx="19177">
                  <c:v>-399.68599999999998</c:v>
                </c:pt>
                <c:pt idx="19178">
                  <c:v>-399.70600000000002</c:v>
                </c:pt>
                <c:pt idx="19179">
                  <c:v>-399.72500000000002</c:v>
                </c:pt>
                <c:pt idx="19180">
                  <c:v>-399.745</c:v>
                </c:pt>
                <c:pt idx="19181">
                  <c:v>-399.76499999999999</c:v>
                </c:pt>
                <c:pt idx="19182">
                  <c:v>-399.78500000000003</c:v>
                </c:pt>
                <c:pt idx="19183">
                  <c:v>-399.80500000000001</c:v>
                </c:pt>
                <c:pt idx="19184">
                  <c:v>-399.82499999999999</c:v>
                </c:pt>
                <c:pt idx="19185">
                  <c:v>-399.84500000000003</c:v>
                </c:pt>
                <c:pt idx="19186">
                  <c:v>-399.86399999999998</c:v>
                </c:pt>
                <c:pt idx="19187">
                  <c:v>-399.88400000000001</c:v>
                </c:pt>
                <c:pt idx="19188">
                  <c:v>-399.90300000000002</c:v>
                </c:pt>
                <c:pt idx="19189">
                  <c:v>-399.923</c:v>
                </c:pt>
                <c:pt idx="19190">
                  <c:v>-399.94299999999998</c:v>
                </c:pt>
                <c:pt idx="19191">
                  <c:v>-399.96199999999999</c:v>
                </c:pt>
                <c:pt idx="19192">
                  <c:v>-399.98099999999999</c:v>
                </c:pt>
                <c:pt idx="19193">
                  <c:v>-400.00099999999998</c:v>
                </c:pt>
                <c:pt idx="19194">
                  <c:v>-400.02</c:v>
                </c:pt>
                <c:pt idx="19195">
                  <c:v>-400.03899999999999</c:v>
                </c:pt>
                <c:pt idx="19196">
                  <c:v>-400.05900000000003</c:v>
                </c:pt>
                <c:pt idx="19197">
                  <c:v>-400.07799999999997</c:v>
                </c:pt>
                <c:pt idx="19198">
                  <c:v>-400.09699999999998</c:v>
                </c:pt>
                <c:pt idx="19199">
                  <c:v>-400.11599999999999</c:v>
                </c:pt>
                <c:pt idx="19200">
                  <c:v>-400.13499999999999</c:v>
                </c:pt>
                <c:pt idx="19201">
                  <c:v>-400.154</c:v>
                </c:pt>
                <c:pt idx="19202">
                  <c:v>-400.173</c:v>
                </c:pt>
                <c:pt idx="19203">
                  <c:v>-400.19200000000001</c:v>
                </c:pt>
                <c:pt idx="19204">
                  <c:v>-400.21100000000001</c:v>
                </c:pt>
                <c:pt idx="19205">
                  <c:v>-400.23</c:v>
                </c:pt>
                <c:pt idx="19206">
                  <c:v>-400.24900000000002</c:v>
                </c:pt>
                <c:pt idx="19207">
                  <c:v>-400.267</c:v>
                </c:pt>
                <c:pt idx="19208">
                  <c:v>-400.286</c:v>
                </c:pt>
                <c:pt idx="19209">
                  <c:v>-400.30500000000001</c:v>
                </c:pt>
                <c:pt idx="19210">
                  <c:v>-400.32299999999998</c:v>
                </c:pt>
                <c:pt idx="19211">
                  <c:v>-400.34199999999998</c:v>
                </c:pt>
                <c:pt idx="19212">
                  <c:v>-400.36</c:v>
                </c:pt>
                <c:pt idx="19213">
                  <c:v>-400.37900000000002</c:v>
                </c:pt>
                <c:pt idx="19214">
                  <c:v>-400.39699999999999</c:v>
                </c:pt>
                <c:pt idx="19215">
                  <c:v>-400.416</c:v>
                </c:pt>
                <c:pt idx="19216">
                  <c:v>-400.43400000000003</c:v>
                </c:pt>
                <c:pt idx="19217">
                  <c:v>-400.452</c:v>
                </c:pt>
                <c:pt idx="19218">
                  <c:v>-400.471</c:v>
                </c:pt>
                <c:pt idx="19219">
                  <c:v>-400.48899999999998</c:v>
                </c:pt>
                <c:pt idx="19220">
                  <c:v>-400.50700000000001</c:v>
                </c:pt>
                <c:pt idx="19221">
                  <c:v>-400.52499999999998</c:v>
                </c:pt>
                <c:pt idx="19222">
                  <c:v>-400.54300000000001</c:v>
                </c:pt>
                <c:pt idx="19223">
                  <c:v>-400.56099999999998</c:v>
                </c:pt>
                <c:pt idx="19224">
                  <c:v>-400.57900000000001</c:v>
                </c:pt>
                <c:pt idx="19225">
                  <c:v>-400.59699999999998</c:v>
                </c:pt>
                <c:pt idx="19226">
                  <c:v>-400.61500000000001</c:v>
                </c:pt>
                <c:pt idx="19227">
                  <c:v>-400.63200000000001</c:v>
                </c:pt>
                <c:pt idx="19228">
                  <c:v>-400.65</c:v>
                </c:pt>
                <c:pt idx="19229">
                  <c:v>-400.66800000000001</c:v>
                </c:pt>
                <c:pt idx="19230">
                  <c:v>-400.68599999999998</c:v>
                </c:pt>
                <c:pt idx="19231">
                  <c:v>-400.70299999999997</c:v>
                </c:pt>
                <c:pt idx="19232">
                  <c:v>-400.721</c:v>
                </c:pt>
                <c:pt idx="19233">
                  <c:v>-400.73899999999998</c:v>
                </c:pt>
                <c:pt idx="19234">
                  <c:v>-400.75599999999997</c:v>
                </c:pt>
                <c:pt idx="19235">
                  <c:v>-400.774</c:v>
                </c:pt>
                <c:pt idx="19236">
                  <c:v>-400.791</c:v>
                </c:pt>
                <c:pt idx="19237">
                  <c:v>-400.80799999999999</c:v>
                </c:pt>
                <c:pt idx="19238">
                  <c:v>-400.82600000000002</c:v>
                </c:pt>
                <c:pt idx="19239">
                  <c:v>-400.84300000000002</c:v>
                </c:pt>
                <c:pt idx="19240">
                  <c:v>-400.86</c:v>
                </c:pt>
                <c:pt idx="19241">
                  <c:v>-400.87799999999999</c:v>
                </c:pt>
                <c:pt idx="19242">
                  <c:v>-400.89499999999998</c:v>
                </c:pt>
                <c:pt idx="19243">
                  <c:v>-400.91199999999998</c:v>
                </c:pt>
                <c:pt idx="19244">
                  <c:v>-400.92899999999997</c:v>
                </c:pt>
                <c:pt idx="19245">
                  <c:v>-400.94600000000003</c:v>
                </c:pt>
                <c:pt idx="19246">
                  <c:v>-400.96300000000002</c:v>
                </c:pt>
                <c:pt idx="19247">
                  <c:v>-400.98</c:v>
                </c:pt>
                <c:pt idx="19248">
                  <c:v>-400.99599999999998</c:v>
                </c:pt>
                <c:pt idx="19249">
                  <c:v>-401.01299999999998</c:v>
                </c:pt>
                <c:pt idx="19250">
                  <c:v>-401.03</c:v>
                </c:pt>
                <c:pt idx="19251">
                  <c:v>-401.04700000000003</c:v>
                </c:pt>
                <c:pt idx="19252">
                  <c:v>-401.06299999999999</c:v>
                </c:pt>
                <c:pt idx="19253">
                  <c:v>-401.08</c:v>
                </c:pt>
                <c:pt idx="19254">
                  <c:v>-401.09699999999998</c:v>
                </c:pt>
                <c:pt idx="19255">
                  <c:v>-401.113</c:v>
                </c:pt>
                <c:pt idx="19256">
                  <c:v>-401.13</c:v>
                </c:pt>
                <c:pt idx="19257">
                  <c:v>-401.14600000000002</c:v>
                </c:pt>
                <c:pt idx="19258">
                  <c:v>-401.16300000000001</c:v>
                </c:pt>
                <c:pt idx="19259">
                  <c:v>-401.17899999999997</c:v>
                </c:pt>
                <c:pt idx="19260">
                  <c:v>-401.19499999999999</c:v>
                </c:pt>
                <c:pt idx="19261">
                  <c:v>-401.21199999999999</c:v>
                </c:pt>
                <c:pt idx="19262">
                  <c:v>-401.22800000000001</c:v>
                </c:pt>
                <c:pt idx="19263">
                  <c:v>-401.24400000000003</c:v>
                </c:pt>
                <c:pt idx="19264">
                  <c:v>-401.26</c:v>
                </c:pt>
                <c:pt idx="19265">
                  <c:v>-401.27600000000001</c:v>
                </c:pt>
                <c:pt idx="19266">
                  <c:v>-401.29300000000001</c:v>
                </c:pt>
                <c:pt idx="19267">
                  <c:v>-401.30799999999999</c:v>
                </c:pt>
                <c:pt idx="19268">
                  <c:v>-401.32499999999999</c:v>
                </c:pt>
                <c:pt idx="19269">
                  <c:v>-401.34</c:v>
                </c:pt>
                <c:pt idx="19270">
                  <c:v>-401.35599999999999</c:v>
                </c:pt>
                <c:pt idx="19271">
                  <c:v>-401.37200000000001</c:v>
                </c:pt>
                <c:pt idx="19272">
                  <c:v>-401.38799999999998</c:v>
                </c:pt>
                <c:pt idx="19273">
                  <c:v>-401.40300000000002</c:v>
                </c:pt>
                <c:pt idx="19274">
                  <c:v>-401.41899999999998</c:v>
                </c:pt>
                <c:pt idx="19275">
                  <c:v>-401.435</c:v>
                </c:pt>
                <c:pt idx="19276">
                  <c:v>-401.45100000000002</c:v>
                </c:pt>
                <c:pt idx="19277">
                  <c:v>-401.46600000000001</c:v>
                </c:pt>
                <c:pt idx="19278">
                  <c:v>-401.48099999999999</c:v>
                </c:pt>
                <c:pt idx="19279">
                  <c:v>-401.49700000000001</c:v>
                </c:pt>
                <c:pt idx="19280">
                  <c:v>-401.512</c:v>
                </c:pt>
                <c:pt idx="19281">
                  <c:v>-401.52800000000002</c:v>
                </c:pt>
                <c:pt idx="19282">
                  <c:v>-401.54300000000001</c:v>
                </c:pt>
                <c:pt idx="19283">
                  <c:v>-401.55799999999999</c:v>
                </c:pt>
                <c:pt idx="19284">
                  <c:v>-401.57299999999998</c:v>
                </c:pt>
                <c:pt idx="19285">
                  <c:v>-401.589</c:v>
                </c:pt>
                <c:pt idx="19286">
                  <c:v>-401.60399999999998</c:v>
                </c:pt>
                <c:pt idx="19287">
                  <c:v>-401.61900000000003</c:v>
                </c:pt>
                <c:pt idx="19288">
                  <c:v>-401.63400000000001</c:v>
                </c:pt>
                <c:pt idx="19289">
                  <c:v>-401.649</c:v>
                </c:pt>
                <c:pt idx="19290">
                  <c:v>-401.66399999999999</c:v>
                </c:pt>
                <c:pt idx="19291">
                  <c:v>-401.67899999999997</c:v>
                </c:pt>
                <c:pt idx="19292">
                  <c:v>-401.69400000000002</c:v>
                </c:pt>
                <c:pt idx="19293">
                  <c:v>-401.709</c:v>
                </c:pt>
                <c:pt idx="19294">
                  <c:v>-401.72300000000001</c:v>
                </c:pt>
                <c:pt idx="19295">
                  <c:v>-401.738</c:v>
                </c:pt>
                <c:pt idx="19296">
                  <c:v>-401.75299999999999</c:v>
                </c:pt>
                <c:pt idx="19297">
                  <c:v>-401.767</c:v>
                </c:pt>
                <c:pt idx="19298">
                  <c:v>-401.78199999999998</c:v>
                </c:pt>
                <c:pt idx="19299">
                  <c:v>-401.79700000000003</c:v>
                </c:pt>
                <c:pt idx="19300">
                  <c:v>-401.81099999999998</c:v>
                </c:pt>
                <c:pt idx="19301">
                  <c:v>-401.82499999999999</c:v>
                </c:pt>
                <c:pt idx="19302">
                  <c:v>-401.84</c:v>
                </c:pt>
                <c:pt idx="19303">
                  <c:v>-401.85399999999998</c:v>
                </c:pt>
                <c:pt idx="19304">
                  <c:v>-401.86900000000003</c:v>
                </c:pt>
                <c:pt idx="19305">
                  <c:v>-401.88299999999998</c:v>
                </c:pt>
                <c:pt idx="19306">
                  <c:v>-401.89699999999999</c:v>
                </c:pt>
                <c:pt idx="19307">
                  <c:v>-401.911</c:v>
                </c:pt>
                <c:pt idx="19308">
                  <c:v>-401.92500000000001</c:v>
                </c:pt>
                <c:pt idx="19309">
                  <c:v>-401.93900000000002</c:v>
                </c:pt>
                <c:pt idx="19310">
                  <c:v>-401.95400000000001</c:v>
                </c:pt>
                <c:pt idx="19311">
                  <c:v>-401.96699999999998</c:v>
                </c:pt>
                <c:pt idx="19312">
                  <c:v>-401.98099999999999</c:v>
                </c:pt>
                <c:pt idx="19313">
                  <c:v>-401.995</c:v>
                </c:pt>
                <c:pt idx="19314">
                  <c:v>-402.00900000000001</c:v>
                </c:pt>
                <c:pt idx="19315">
                  <c:v>-402.02300000000002</c:v>
                </c:pt>
                <c:pt idx="19316">
                  <c:v>-402.03699999999998</c:v>
                </c:pt>
                <c:pt idx="19317">
                  <c:v>-402.05</c:v>
                </c:pt>
                <c:pt idx="19318">
                  <c:v>-402.06400000000002</c:v>
                </c:pt>
                <c:pt idx="19319">
                  <c:v>-402.07799999999997</c:v>
                </c:pt>
                <c:pt idx="19320">
                  <c:v>-402.09100000000001</c:v>
                </c:pt>
                <c:pt idx="19321">
                  <c:v>-402.10500000000002</c:v>
                </c:pt>
                <c:pt idx="19322">
                  <c:v>-402.11799999999999</c:v>
                </c:pt>
                <c:pt idx="19323">
                  <c:v>-402.13200000000001</c:v>
                </c:pt>
                <c:pt idx="19324">
                  <c:v>-402.14499999999998</c:v>
                </c:pt>
                <c:pt idx="19325">
                  <c:v>-402.15899999999999</c:v>
                </c:pt>
                <c:pt idx="19326">
                  <c:v>-402.17200000000003</c:v>
                </c:pt>
                <c:pt idx="19327">
                  <c:v>-402.185</c:v>
                </c:pt>
                <c:pt idx="19328">
                  <c:v>-402.19799999999998</c:v>
                </c:pt>
                <c:pt idx="19329">
                  <c:v>-402.21100000000001</c:v>
                </c:pt>
                <c:pt idx="19330">
                  <c:v>-402.22399999999999</c:v>
                </c:pt>
                <c:pt idx="19331">
                  <c:v>-402.238</c:v>
                </c:pt>
                <c:pt idx="19332">
                  <c:v>-402.25</c:v>
                </c:pt>
                <c:pt idx="19333">
                  <c:v>-402.26299999999998</c:v>
                </c:pt>
                <c:pt idx="19334">
                  <c:v>-402.27600000000001</c:v>
                </c:pt>
                <c:pt idx="19335">
                  <c:v>-402.28899999999999</c:v>
                </c:pt>
                <c:pt idx="19336">
                  <c:v>-402.30200000000002</c:v>
                </c:pt>
                <c:pt idx="19337">
                  <c:v>-402.315</c:v>
                </c:pt>
                <c:pt idx="19338">
                  <c:v>-402.32799999999997</c:v>
                </c:pt>
                <c:pt idx="19339">
                  <c:v>-402.34</c:v>
                </c:pt>
                <c:pt idx="19340">
                  <c:v>-402.35300000000001</c:v>
                </c:pt>
                <c:pt idx="19341">
                  <c:v>-402.36500000000001</c:v>
                </c:pt>
                <c:pt idx="19342">
                  <c:v>-402.37799999999999</c:v>
                </c:pt>
                <c:pt idx="19343">
                  <c:v>-402.39100000000002</c:v>
                </c:pt>
                <c:pt idx="19344">
                  <c:v>-402.40300000000002</c:v>
                </c:pt>
                <c:pt idx="19345">
                  <c:v>-402.416</c:v>
                </c:pt>
                <c:pt idx="19346">
                  <c:v>-402.428</c:v>
                </c:pt>
                <c:pt idx="19347">
                  <c:v>-402.44</c:v>
                </c:pt>
                <c:pt idx="19348">
                  <c:v>-402.452</c:v>
                </c:pt>
                <c:pt idx="19349">
                  <c:v>-402.46499999999997</c:v>
                </c:pt>
                <c:pt idx="19350">
                  <c:v>-402.47699999999998</c:v>
                </c:pt>
                <c:pt idx="19351">
                  <c:v>-402.48899999999998</c:v>
                </c:pt>
                <c:pt idx="19352">
                  <c:v>-402.50099999999998</c:v>
                </c:pt>
                <c:pt idx="19353">
                  <c:v>-402.51299999999998</c:v>
                </c:pt>
                <c:pt idx="19354">
                  <c:v>-402.52499999999998</c:v>
                </c:pt>
                <c:pt idx="19355">
                  <c:v>-402.53699999999998</c:v>
                </c:pt>
                <c:pt idx="19356">
                  <c:v>-402.54899999999998</c:v>
                </c:pt>
                <c:pt idx="19357">
                  <c:v>-402.56099999999998</c:v>
                </c:pt>
                <c:pt idx="19358">
                  <c:v>-402.57299999999998</c:v>
                </c:pt>
                <c:pt idx="19359">
                  <c:v>-402.584</c:v>
                </c:pt>
                <c:pt idx="19360">
                  <c:v>-402.596</c:v>
                </c:pt>
                <c:pt idx="19361">
                  <c:v>-402.608</c:v>
                </c:pt>
                <c:pt idx="19362">
                  <c:v>-402.61900000000003</c:v>
                </c:pt>
                <c:pt idx="19363">
                  <c:v>-402.63099999999997</c:v>
                </c:pt>
                <c:pt idx="19364">
                  <c:v>-402.642</c:v>
                </c:pt>
                <c:pt idx="19365">
                  <c:v>-402.654</c:v>
                </c:pt>
                <c:pt idx="19366">
                  <c:v>-402.66500000000002</c:v>
                </c:pt>
                <c:pt idx="19367">
                  <c:v>-402.67700000000002</c:v>
                </c:pt>
                <c:pt idx="19368">
                  <c:v>-402.68799999999999</c:v>
                </c:pt>
                <c:pt idx="19369">
                  <c:v>-402.69900000000001</c:v>
                </c:pt>
                <c:pt idx="19370">
                  <c:v>-402.71100000000001</c:v>
                </c:pt>
                <c:pt idx="19371">
                  <c:v>-402.72199999999998</c:v>
                </c:pt>
                <c:pt idx="19372">
                  <c:v>-402.733</c:v>
                </c:pt>
                <c:pt idx="19373">
                  <c:v>-402.74400000000003</c:v>
                </c:pt>
                <c:pt idx="19374">
                  <c:v>-402.755</c:v>
                </c:pt>
                <c:pt idx="19375">
                  <c:v>-402.76600000000002</c:v>
                </c:pt>
                <c:pt idx="19376">
                  <c:v>-402.77699999999999</c:v>
                </c:pt>
                <c:pt idx="19377">
                  <c:v>-402.78800000000001</c:v>
                </c:pt>
                <c:pt idx="19378">
                  <c:v>-402.79899999999998</c:v>
                </c:pt>
                <c:pt idx="19379">
                  <c:v>-402.81</c:v>
                </c:pt>
                <c:pt idx="19380">
                  <c:v>-402.82</c:v>
                </c:pt>
                <c:pt idx="19381">
                  <c:v>-402.83100000000002</c:v>
                </c:pt>
                <c:pt idx="19382">
                  <c:v>-402.84199999999998</c:v>
                </c:pt>
                <c:pt idx="19383">
                  <c:v>-402.85300000000001</c:v>
                </c:pt>
                <c:pt idx="19384">
                  <c:v>-402.863</c:v>
                </c:pt>
                <c:pt idx="19385">
                  <c:v>-402.87400000000002</c:v>
                </c:pt>
                <c:pt idx="19386">
                  <c:v>-402.88400000000001</c:v>
                </c:pt>
                <c:pt idx="19387">
                  <c:v>-402.89499999999998</c:v>
                </c:pt>
                <c:pt idx="19388">
                  <c:v>-402.90499999999997</c:v>
                </c:pt>
                <c:pt idx="19389">
                  <c:v>-402.916</c:v>
                </c:pt>
                <c:pt idx="19390">
                  <c:v>-402.92599999999999</c:v>
                </c:pt>
                <c:pt idx="19391">
                  <c:v>-402.93599999999998</c:v>
                </c:pt>
                <c:pt idx="19392">
                  <c:v>-402.94600000000003</c:v>
                </c:pt>
                <c:pt idx="19393">
                  <c:v>-402.95699999999999</c:v>
                </c:pt>
                <c:pt idx="19394">
                  <c:v>-402.96699999999998</c:v>
                </c:pt>
                <c:pt idx="19395">
                  <c:v>-402.976</c:v>
                </c:pt>
                <c:pt idx="19396">
                  <c:v>-402.98700000000002</c:v>
                </c:pt>
                <c:pt idx="19397">
                  <c:v>-402.99700000000001</c:v>
                </c:pt>
                <c:pt idx="19398">
                  <c:v>-403.00700000000001</c:v>
                </c:pt>
                <c:pt idx="19399">
                  <c:v>-403.01600000000002</c:v>
                </c:pt>
                <c:pt idx="19400">
                  <c:v>-403.02600000000001</c:v>
                </c:pt>
                <c:pt idx="19401">
                  <c:v>-403.036</c:v>
                </c:pt>
                <c:pt idx="19402">
                  <c:v>-403.04599999999999</c:v>
                </c:pt>
                <c:pt idx="19403">
                  <c:v>-403.05500000000001</c:v>
                </c:pt>
                <c:pt idx="19404">
                  <c:v>-403.065</c:v>
                </c:pt>
                <c:pt idx="19405">
                  <c:v>-403.07499999999999</c:v>
                </c:pt>
                <c:pt idx="19406">
                  <c:v>-403.084</c:v>
                </c:pt>
                <c:pt idx="19407">
                  <c:v>-403.09399999999999</c:v>
                </c:pt>
                <c:pt idx="19408">
                  <c:v>-403.10300000000001</c:v>
                </c:pt>
                <c:pt idx="19409">
                  <c:v>-403.113</c:v>
                </c:pt>
                <c:pt idx="19410">
                  <c:v>-403.12200000000001</c:v>
                </c:pt>
                <c:pt idx="19411">
                  <c:v>-403.13099999999997</c:v>
                </c:pt>
                <c:pt idx="19412">
                  <c:v>-403.14100000000002</c:v>
                </c:pt>
                <c:pt idx="19413">
                  <c:v>-403.15</c:v>
                </c:pt>
                <c:pt idx="19414">
                  <c:v>-403.15899999999999</c:v>
                </c:pt>
                <c:pt idx="19415">
                  <c:v>-403.16800000000001</c:v>
                </c:pt>
                <c:pt idx="19416">
                  <c:v>-403.17700000000002</c:v>
                </c:pt>
                <c:pt idx="19417">
                  <c:v>-403.18599999999998</c:v>
                </c:pt>
                <c:pt idx="19418">
                  <c:v>-403.19499999999999</c:v>
                </c:pt>
                <c:pt idx="19419">
                  <c:v>-403.20400000000001</c:v>
                </c:pt>
                <c:pt idx="19420">
                  <c:v>-403.21300000000002</c:v>
                </c:pt>
                <c:pt idx="19421">
                  <c:v>-403.22199999999998</c:v>
                </c:pt>
                <c:pt idx="19422">
                  <c:v>-403.23099999999999</c:v>
                </c:pt>
                <c:pt idx="19423">
                  <c:v>-403.24</c:v>
                </c:pt>
                <c:pt idx="19424">
                  <c:v>-403.24799999999999</c:v>
                </c:pt>
                <c:pt idx="19425">
                  <c:v>-403.25700000000001</c:v>
                </c:pt>
                <c:pt idx="19426">
                  <c:v>-403.26499999999999</c:v>
                </c:pt>
                <c:pt idx="19427">
                  <c:v>-403.274</c:v>
                </c:pt>
                <c:pt idx="19428">
                  <c:v>-403.28300000000002</c:v>
                </c:pt>
                <c:pt idx="19429">
                  <c:v>-403.291</c:v>
                </c:pt>
                <c:pt idx="19430">
                  <c:v>-403.3</c:v>
                </c:pt>
                <c:pt idx="19431">
                  <c:v>-403.30799999999999</c:v>
                </c:pt>
                <c:pt idx="19432">
                  <c:v>-403.31599999999997</c:v>
                </c:pt>
                <c:pt idx="19433">
                  <c:v>-403.32499999999999</c:v>
                </c:pt>
                <c:pt idx="19434">
                  <c:v>-403.33300000000003</c:v>
                </c:pt>
                <c:pt idx="19435">
                  <c:v>-403.34100000000001</c:v>
                </c:pt>
                <c:pt idx="19436">
                  <c:v>-403.34899999999999</c:v>
                </c:pt>
                <c:pt idx="19437">
                  <c:v>-403.35700000000003</c:v>
                </c:pt>
                <c:pt idx="19438">
                  <c:v>-403.36500000000001</c:v>
                </c:pt>
                <c:pt idx="19439">
                  <c:v>-403.37299999999999</c:v>
                </c:pt>
                <c:pt idx="19440">
                  <c:v>-403.38099999999997</c:v>
                </c:pt>
                <c:pt idx="19441">
                  <c:v>-403.38900000000001</c:v>
                </c:pt>
                <c:pt idx="19442">
                  <c:v>-403.39699999999999</c:v>
                </c:pt>
                <c:pt idx="19443">
                  <c:v>-403.40499999999997</c:v>
                </c:pt>
                <c:pt idx="19444">
                  <c:v>-403.41300000000001</c:v>
                </c:pt>
                <c:pt idx="19445">
                  <c:v>-403.42</c:v>
                </c:pt>
                <c:pt idx="19446">
                  <c:v>-403.428</c:v>
                </c:pt>
                <c:pt idx="19447">
                  <c:v>-403.43599999999998</c:v>
                </c:pt>
                <c:pt idx="19448">
                  <c:v>-403.44299999999998</c:v>
                </c:pt>
                <c:pt idx="19449">
                  <c:v>-403.45100000000002</c:v>
                </c:pt>
                <c:pt idx="19450">
                  <c:v>-403.45800000000003</c:v>
                </c:pt>
                <c:pt idx="19451">
                  <c:v>-403.46600000000001</c:v>
                </c:pt>
                <c:pt idx="19452">
                  <c:v>-403.47300000000001</c:v>
                </c:pt>
                <c:pt idx="19453">
                  <c:v>-403.48</c:v>
                </c:pt>
                <c:pt idx="19454">
                  <c:v>-403.488</c:v>
                </c:pt>
                <c:pt idx="19455">
                  <c:v>-403.495</c:v>
                </c:pt>
                <c:pt idx="19456">
                  <c:v>-403.50200000000001</c:v>
                </c:pt>
                <c:pt idx="19457">
                  <c:v>-403.50900000000001</c:v>
                </c:pt>
                <c:pt idx="19458">
                  <c:v>-403.51600000000002</c:v>
                </c:pt>
                <c:pt idx="19459">
                  <c:v>-403.524</c:v>
                </c:pt>
                <c:pt idx="19460">
                  <c:v>-403.53100000000001</c:v>
                </c:pt>
                <c:pt idx="19461">
                  <c:v>-403.53699999999998</c:v>
                </c:pt>
                <c:pt idx="19462">
                  <c:v>-403.54399999999998</c:v>
                </c:pt>
                <c:pt idx="19463">
                  <c:v>-403.55099999999999</c:v>
                </c:pt>
                <c:pt idx="19464">
                  <c:v>-403.55799999999999</c:v>
                </c:pt>
                <c:pt idx="19465">
                  <c:v>-403.565</c:v>
                </c:pt>
                <c:pt idx="19466">
                  <c:v>-403.57100000000003</c:v>
                </c:pt>
                <c:pt idx="19467">
                  <c:v>-403.57799999999997</c:v>
                </c:pt>
                <c:pt idx="19468">
                  <c:v>-403.58499999999998</c:v>
                </c:pt>
                <c:pt idx="19469">
                  <c:v>-403.59100000000001</c:v>
                </c:pt>
                <c:pt idx="19470">
                  <c:v>-403.59800000000001</c:v>
                </c:pt>
                <c:pt idx="19471">
                  <c:v>-403.60399999999998</c:v>
                </c:pt>
                <c:pt idx="19472">
                  <c:v>-403.61099999999999</c:v>
                </c:pt>
                <c:pt idx="19473">
                  <c:v>-403.61700000000002</c:v>
                </c:pt>
                <c:pt idx="19474">
                  <c:v>-403.62400000000002</c:v>
                </c:pt>
                <c:pt idx="19475">
                  <c:v>-403.63</c:v>
                </c:pt>
                <c:pt idx="19476">
                  <c:v>-403.63600000000002</c:v>
                </c:pt>
                <c:pt idx="19477">
                  <c:v>-403.642</c:v>
                </c:pt>
                <c:pt idx="19478">
                  <c:v>-403.64800000000002</c:v>
                </c:pt>
                <c:pt idx="19479">
                  <c:v>-403.65499999999997</c:v>
                </c:pt>
                <c:pt idx="19480">
                  <c:v>-403.661</c:v>
                </c:pt>
                <c:pt idx="19481">
                  <c:v>-403.66699999999997</c:v>
                </c:pt>
                <c:pt idx="19482">
                  <c:v>-403.673</c:v>
                </c:pt>
                <c:pt idx="19483">
                  <c:v>-403.678</c:v>
                </c:pt>
                <c:pt idx="19484">
                  <c:v>-403.68400000000003</c:v>
                </c:pt>
                <c:pt idx="19485">
                  <c:v>-403.69</c:v>
                </c:pt>
                <c:pt idx="19486">
                  <c:v>-403.69600000000003</c:v>
                </c:pt>
                <c:pt idx="19487">
                  <c:v>-403.702</c:v>
                </c:pt>
                <c:pt idx="19488">
                  <c:v>-403.70699999999999</c:v>
                </c:pt>
                <c:pt idx="19489">
                  <c:v>-403.71300000000002</c:v>
                </c:pt>
                <c:pt idx="19490">
                  <c:v>-403.71899999999999</c:v>
                </c:pt>
                <c:pt idx="19491">
                  <c:v>-403.72399999999999</c:v>
                </c:pt>
                <c:pt idx="19492">
                  <c:v>-403.73</c:v>
                </c:pt>
                <c:pt idx="19493">
                  <c:v>-403.73500000000001</c:v>
                </c:pt>
                <c:pt idx="19494">
                  <c:v>-403.74</c:v>
                </c:pt>
                <c:pt idx="19495">
                  <c:v>-403.74599999999998</c:v>
                </c:pt>
                <c:pt idx="19496">
                  <c:v>-403.75099999999998</c:v>
                </c:pt>
                <c:pt idx="19497">
                  <c:v>-403.75599999999997</c:v>
                </c:pt>
                <c:pt idx="19498">
                  <c:v>-403.76100000000002</c:v>
                </c:pt>
                <c:pt idx="19499">
                  <c:v>-403.76600000000002</c:v>
                </c:pt>
                <c:pt idx="19500">
                  <c:v>-403.77199999999999</c:v>
                </c:pt>
                <c:pt idx="19501">
                  <c:v>-403.77699999999999</c:v>
                </c:pt>
                <c:pt idx="19502">
                  <c:v>-403.78199999999998</c:v>
                </c:pt>
                <c:pt idx="19503">
                  <c:v>-403.78699999999998</c:v>
                </c:pt>
                <c:pt idx="19504">
                  <c:v>-403.79199999999997</c:v>
                </c:pt>
                <c:pt idx="19505">
                  <c:v>-403.79700000000003</c:v>
                </c:pt>
                <c:pt idx="19506">
                  <c:v>-403.80099999999999</c:v>
                </c:pt>
                <c:pt idx="19507">
                  <c:v>-403.80599999999998</c:v>
                </c:pt>
                <c:pt idx="19508">
                  <c:v>-403.81099999999998</c:v>
                </c:pt>
                <c:pt idx="19509">
                  <c:v>-403.815</c:v>
                </c:pt>
                <c:pt idx="19510">
                  <c:v>-403.82</c:v>
                </c:pt>
                <c:pt idx="19511">
                  <c:v>-403.82400000000001</c:v>
                </c:pt>
                <c:pt idx="19512">
                  <c:v>-403.82900000000001</c:v>
                </c:pt>
                <c:pt idx="19513">
                  <c:v>-403.83300000000003</c:v>
                </c:pt>
                <c:pt idx="19514">
                  <c:v>-403.83800000000002</c:v>
                </c:pt>
                <c:pt idx="19515">
                  <c:v>-403.84199999999998</c:v>
                </c:pt>
                <c:pt idx="19516">
                  <c:v>-403.84699999999998</c:v>
                </c:pt>
                <c:pt idx="19517">
                  <c:v>-403.851</c:v>
                </c:pt>
                <c:pt idx="19518">
                  <c:v>-403.85500000000002</c:v>
                </c:pt>
                <c:pt idx="19519">
                  <c:v>-403.85899999999998</c:v>
                </c:pt>
                <c:pt idx="19520">
                  <c:v>-403.86399999999998</c:v>
                </c:pt>
                <c:pt idx="19521">
                  <c:v>-403.86799999999999</c:v>
                </c:pt>
                <c:pt idx="19522">
                  <c:v>-403.87200000000001</c:v>
                </c:pt>
                <c:pt idx="19523">
                  <c:v>-403.87599999999998</c:v>
                </c:pt>
                <c:pt idx="19524">
                  <c:v>-403.88</c:v>
                </c:pt>
                <c:pt idx="19525">
                  <c:v>-403.88400000000001</c:v>
                </c:pt>
                <c:pt idx="19526">
                  <c:v>-403.887</c:v>
                </c:pt>
                <c:pt idx="19527">
                  <c:v>-403.89100000000002</c:v>
                </c:pt>
                <c:pt idx="19528">
                  <c:v>-403.89499999999998</c:v>
                </c:pt>
                <c:pt idx="19529">
                  <c:v>-403.899</c:v>
                </c:pt>
                <c:pt idx="19530">
                  <c:v>-403.90199999999999</c:v>
                </c:pt>
                <c:pt idx="19531">
                  <c:v>-403.90600000000001</c:v>
                </c:pt>
                <c:pt idx="19532">
                  <c:v>-403.90899999999999</c:v>
                </c:pt>
                <c:pt idx="19533">
                  <c:v>-403.91300000000001</c:v>
                </c:pt>
                <c:pt idx="19534">
                  <c:v>-403.916</c:v>
                </c:pt>
                <c:pt idx="19535">
                  <c:v>-403.92</c:v>
                </c:pt>
                <c:pt idx="19536">
                  <c:v>-403.923</c:v>
                </c:pt>
                <c:pt idx="19537">
                  <c:v>-403.92700000000002</c:v>
                </c:pt>
                <c:pt idx="19538">
                  <c:v>-403.93</c:v>
                </c:pt>
                <c:pt idx="19539">
                  <c:v>-403.93299999999999</c:v>
                </c:pt>
                <c:pt idx="19540">
                  <c:v>-403.93599999999998</c:v>
                </c:pt>
                <c:pt idx="19541">
                  <c:v>-403.93900000000002</c:v>
                </c:pt>
                <c:pt idx="19542">
                  <c:v>-403.94200000000001</c:v>
                </c:pt>
                <c:pt idx="19543">
                  <c:v>-403.94499999999999</c:v>
                </c:pt>
                <c:pt idx="19544">
                  <c:v>-403.94799999999998</c:v>
                </c:pt>
                <c:pt idx="19545">
                  <c:v>-403.95100000000002</c:v>
                </c:pt>
                <c:pt idx="19546">
                  <c:v>-403.95400000000001</c:v>
                </c:pt>
                <c:pt idx="19547">
                  <c:v>-403.95699999999999</c:v>
                </c:pt>
                <c:pt idx="19548">
                  <c:v>-403.96</c:v>
                </c:pt>
                <c:pt idx="19549">
                  <c:v>-403.96300000000002</c:v>
                </c:pt>
                <c:pt idx="19550">
                  <c:v>-403.96499999999997</c:v>
                </c:pt>
                <c:pt idx="19551">
                  <c:v>-403.96800000000002</c:v>
                </c:pt>
                <c:pt idx="19552">
                  <c:v>-403.971</c:v>
                </c:pt>
                <c:pt idx="19553">
                  <c:v>-403.97300000000001</c:v>
                </c:pt>
                <c:pt idx="19554">
                  <c:v>-403.976</c:v>
                </c:pt>
                <c:pt idx="19555">
                  <c:v>-403.97800000000001</c:v>
                </c:pt>
                <c:pt idx="19556">
                  <c:v>-403.98</c:v>
                </c:pt>
                <c:pt idx="19557">
                  <c:v>-403.983</c:v>
                </c:pt>
                <c:pt idx="19558">
                  <c:v>-403.98500000000001</c:v>
                </c:pt>
                <c:pt idx="19559">
                  <c:v>-403.98700000000002</c:v>
                </c:pt>
                <c:pt idx="19560">
                  <c:v>-403.99</c:v>
                </c:pt>
                <c:pt idx="19561">
                  <c:v>-403.99200000000002</c:v>
                </c:pt>
                <c:pt idx="19562">
                  <c:v>-403.99400000000003</c:v>
                </c:pt>
                <c:pt idx="19563">
                  <c:v>-403.99599999999998</c:v>
                </c:pt>
                <c:pt idx="19564">
                  <c:v>-403.99799999999999</c:v>
                </c:pt>
                <c:pt idx="19565">
                  <c:v>-404</c:v>
                </c:pt>
                <c:pt idx="19566">
                  <c:v>-404.00200000000001</c:v>
                </c:pt>
                <c:pt idx="19567">
                  <c:v>-404.00400000000002</c:v>
                </c:pt>
                <c:pt idx="19568">
                  <c:v>-404.005</c:v>
                </c:pt>
                <c:pt idx="19569">
                  <c:v>-404.00700000000001</c:v>
                </c:pt>
                <c:pt idx="19570">
                  <c:v>-404.00900000000001</c:v>
                </c:pt>
                <c:pt idx="19571">
                  <c:v>-404.01100000000002</c:v>
                </c:pt>
                <c:pt idx="19572">
                  <c:v>-404.012</c:v>
                </c:pt>
                <c:pt idx="19573">
                  <c:v>-404.01400000000001</c:v>
                </c:pt>
                <c:pt idx="19574">
                  <c:v>-404.01499999999999</c:v>
                </c:pt>
                <c:pt idx="19575">
                  <c:v>-404.017</c:v>
                </c:pt>
                <c:pt idx="19576">
                  <c:v>-404.01799999999997</c:v>
                </c:pt>
                <c:pt idx="19577">
                  <c:v>-404.02</c:v>
                </c:pt>
                <c:pt idx="19578">
                  <c:v>-404.02100000000002</c:v>
                </c:pt>
                <c:pt idx="19579">
                  <c:v>-404.02199999999999</c:v>
                </c:pt>
                <c:pt idx="19580">
                  <c:v>-404.02300000000002</c:v>
                </c:pt>
                <c:pt idx="19581">
                  <c:v>-404.02499999999998</c:v>
                </c:pt>
                <c:pt idx="19582">
                  <c:v>-404.02600000000001</c:v>
                </c:pt>
                <c:pt idx="19583">
                  <c:v>-404.02699999999999</c:v>
                </c:pt>
                <c:pt idx="19584">
                  <c:v>-404.02800000000002</c:v>
                </c:pt>
                <c:pt idx="19585">
                  <c:v>-404.029</c:v>
                </c:pt>
                <c:pt idx="19586">
                  <c:v>-404.03</c:v>
                </c:pt>
                <c:pt idx="19587">
                  <c:v>-404.03100000000001</c:v>
                </c:pt>
                <c:pt idx="19588">
                  <c:v>-404.03199999999998</c:v>
                </c:pt>
                <c:pt idx="19589">
                  <c:v>-404.03199999999998</c:v>
                </c:pt>
                <c:pt idx="19590">
                  <c:v>-404.03300000000002</c:v>
                </c:pt>
                <c:pt idx="19591">
                  <c:v>-404.03399999999999</c:v>
                </c:pt>
                <c:pt idx="19592">
                  <c:v>-404.03399999999999</c:v>
                </c:pt>
                <c:pt idx="19593">
                  <c:v>-404.03500000000003</c:v>
                </c:pt>
                <c:pt idx="19594">
                  <c:v>-404.036</c:v>
                </c:pt>
                <c:pt idx="19595">
                  <c:v>-404.036</c:v>
                </c:pt>
                <c:pt idx="19596">
                  <c:v>-404.03699999999998</c:v>
                </c:pt>
                <c:pt idx="19597">
                  <c:v>-404.03699999999998</c:v>
                </c:pt>
                <c:pt idx="19598">
                  <c:v>-404.03800000000001</c:v>
                </c:pt>
                <c:pt idx="19599">
                  <c:v>-404.03800000000001</c:v>
                </c:pt>
                <c:pt idx="19600">
                  <c:v>-404.03800000000001</c:v>
                </c:pt>
                <c:pt idx="19601">
                  <c:v>-404.03800000000001</c:v>
                </c:pt>
                <c:pt idx="19602">
                  <c:v>-404.03800000000001</c:v>
                </c:pt>
                <c:pt idx="19603">
                  <c:v>-404.03800000000001</c:v>
                </c:pt>
                <c:pt idx="19604">
                  <c:v>-404.03899999999999</c:v>
                </c:pt>
                <c:pt idx="19605">
                  <c:v>-404.03899999999999</c:v>
                </c:pt>
                <c:pt idx="19606">
                  <c:v>-404.03899999999999</c:v>
                </c:pt>
                <c:pt idx="19607">
                  <c:v>-404.03800000000001</c:v>
                </c:pt>
                <c:pt idx="19608">
                  <c:v>-404.03800000000001</c:v>
                </c:pt>
                <c:pt idx="19609">
                  <c:v>-404.03800000000001</c:v>
                </c:pt>
                <c:pt idx="19610">
                  <c:v>-404.03800000000001</c:v>
                </c:pt>
                <c:pt idx="19611">
                  <c:v>-404.03800000000001</c:v>
                </c:pt>
                <c:pt idx="19612">
                  <c:v>-404.03699999999998</c:v>
                </c:pt>
                <c:pt idx="19613">
                  <c:v>-404.03699999999998</c:v>
                </c:pt>
                <c:pt idx="19614">
                  <c:v>-404.036</c:v>
                </c:pt>
                <c:pt idx="19615">
                  <c:v>-404.036</c:v>
                </c:pt>
                <c:pt idx="19616">
                  <c:v>-404.036</c:v>
                </c:pt>
                <c:pt idx="19617">
                  <c:v>-404.03500000000003</c:v>
                </c:pt>
                <c:pt idx="19618">
                  <c:v>-404.03399999999999</c:v>
                </c:pt>
                <c:pt idx="19619">
                  <c:v>-404.03399999999999</c:v>
                </c:pt>
                <c:pt idx="19620">
                  <c:v>-404.03300000000002</c:v>
                </c:pt>
                <c:pt idx="19621">
                  <c:v>-404.03199999999998</c:v>
                </c:pt>
                <c:pt idx="19622">
                  <c:v>-404.03100000000001</c:v>
                </c:pt>
                <c:pt idx="19623">
                  <c:v>-404.03100000000001</c:v>
                </c:pt>
                <c:pt idx="19624">
                  <c:v>-404.03</c:v>
                </c:pt>
                <c:pt idx="19625">
                  <c:v>-404.029</c:v>
                </c:pt>
                <c:pt idx="19626">
                  <c:v>-404.02800000000002</c:v>
                </c:pt>
                <c:pt idx="19627">
                  <c:v>-404.02699999999999</c:v>
                </c:pt>
                <c:pt idx="19628">
                  <c:v>-404.02600000000001</c:v>
                </c:pt>
                <c:pt idx="19629">
                  <c:v>-404.02499999999998</c:v>
                </c:pt>
                <c:pt idx="19630">
                  <c:v>-404.02300000000002</c:v>
                </c:pt>
                <c:pt idx="19631">
                  <c:v>-404.02199999999999</c:v>
                </c:pt>
                <c:pt idx="19632">
                  <c:v>-404.02100000000002</c:v>
                </c:pt>
                <c:pt idx="19633">
                  <c:v>-404.01900000000001</c:v>
                </c:pt>
                <c:pt idx="19634">
                  <c:v>-404.01799999999997</c:v>
                </c:pt>
                <c:pt idx="19635">
                  <c:v>-404.01600000000002</c:v>
                </c:pt>
                <c:pt idx="19636">
                  <c:v>-404.01499999999999</c:v>
                </c:pt>
                <c:pt idx="19637">
                  <c:v>-404.01299999999998</c:v>
                </c:pt>
                <c:pt idx="19638">
                  <c:v>-404.012</c:v>
                </c:pt>
                <c:pt idx="19639">
                  <c:v>-404.01</c:v>
                </c:pt>
                <c:pt idx="19640">
                  <c:v>-404.00900000000001</c:v>
                </c:pt>
                <c:pt idx="19641">
                  <c:v>-404.00700000000001</c:v>
                </c:pt>
                <c:pt idx="19642">
                  <c:v>-404.005</c:v>
                </c:pt>
                <c:pt idx="19643">
                  <c:v>-404.00299999999999</c:v>
                </c:pt>
                <c:pt idx="19644">
                  <c:v>-404.00099999999998</c:v>
                </c:pt>
                <c:pt idx="19645">
                  <c:v>-403.99900000000002</c:v>
                </c:pt>
                <c:pt idx="19646">
                  <c:v>-403.99700000000001</c:v>
                </c:pt>
                <c:pt idx="19647">
                  <c:v>-403.995</c:v>
                </c:pt>
                <c:pt idx="19648">
                  <c:v>-403.99299999999999</c:v>
                </c:pt>
                <c:pt idx="19649">
                  <c:v>-403.99099999999999</c:v>
                </c:pt>
                <c:pt idx="19650">
                  <c:v>-403.98899999999998</c:v>
                </c:pt>
                <c:pt idx="19651">
                  <c:v>-403.98700000000002</c:v>
                </c:pt>
                <c:pt idx="19652">
                  <c:v>-403.98399999999998</c:v>
                </c:pt>
                <c:pt idx="19653">
                  <c:v>-403.98200000000003</c:v>
                </c:pt>
                <c:pt idx="19654">
                  <c:v>-403.98</c:v>
                </c:pt>
                <c:pt idx="19655">
                  <c:v>-403.97699999999998</c:v>
                </c:pt>
                <c:pt idx="19656">
                  <c:v>-403.97500000000002</c:v>
                </c:pt>
                <c:pt idx="19657">
                  <c:v>-403.97199999999998</c:v>
                </c:pt>
                <c:pt idx="19658">
                  <c:v>-403.96899999999999</c:v>
                </c:pt>
                <c:pt idx="19659">
                  <c:v>-403.96699999999998</c:v>
                </c:pt>
                <c:pt idx="19660">
                  <c:v>-403.964</c:v>
                </c:pt>
                <c:pt idx="19661">
                  <c:v>-403.96199999999999</c:v>
                </c:pt>
                <c:pt idx="19662">
                  <c:v>-403.95800000000003</c:v>
                </c:pt>
                <c:pt idx="19663">
                  <c:v>-403.95600000000002</c:v>
                </c:pt>
                <c:pt idx="19664">
                  <c:v>-403.95299999999997</c:v>
                </c:pt>
                <c:pt idx="19665">
                  <c:v>-403.95</c:v>
                </c:pt>
                <c:pt idx="19666">
                  <c:v>-403.947</c:v>
                </c:pt>
                <c:pt idx="19667">
                  <c:v>-403.94400000000002</c:v>
                </c:pt>
                <c:pt idx="19668">
                  <c:v>-403.94099999999997</c:v>
                </c:pt>
                <c:pt idx="19669">
                  <c:v>-403.93799999999999</c:v>
                </c:pt>
                <c:pt idx="19670">
                  <c:v>-403.935</c:v>
                </c:pt>
                <c:pt idx="19671">
                  <c:v>-403.93099999999998</c:v>
                </c:pt>
                <c:pt idx="19672">
                  <c:v>-403.928</c:v>
                </c:pt>
                <c:pt idx="19673">
                  <c:v>-403.92500000000001</c:v>
                </c:pt>
                <c:pt idx="19674">
                  <c:v>-403.92200000000003</c:v>
                </c:pt>
                <c:pt idx="19675">
                  <c:v>-403.91800000000001</c:v>
                </c:pt>
                <c:pt idx="19676">
                  <c:v>-403.91399999999999</c:v>
                </c:pt>
                <c:pt idx="19677">
                  <c:v>-403.911</c:v>
                </c:pt>
                <c:pt idx="19678">
                  <c:v>-403.90800000000002</c:v>
                </c:pt>
                <c:pt idx="19679">
                  <c:v>-403.904</c:v>
                </c:pt>
                <c:pt idx="19680">
                  <c:v>-403.9</c:v>
                </c:pt>
                <c:pt idx="19681">
                  <c:v>-403.89600000000002</c:v>
                </c:pt>
                <c:pt idx="19682">
                  <c:v>-403.89299999999997</c:v>
                </c:pt>
                <c:pt idx="19683">
                  <c:v>-403.88900000000001</c:v>
                </c:pt>
                <c:pt idx="19684">
                  <c:v>-403.88499999999999</c:v>
                </c:pt>
                <c:pt idx="19685">
                  <c:v>-403.88099999999997</c:v>
                </c:pt>
                <c:pt idx="19686">
                  <c:v>-403.87700000000001</c:v>
                </c:pt>
                <c:pt idx="19687">
                  <c:v>-403.87299999999999</c:v>
                </c:pt>
                <c:pt idx="19688">
                  <c:v>-403.86900000000003</c:v>
                </c:pt>
                <c:pt idx="19689">
                  <c:v>-403.86500000000001</c:v>
                </c:pt>
                <c:pt idx="19690">
                  <c:v>-403.86099999999999</c:v>
                </c:pt>
                <c:pt idx="19691">
                  <c:v>-403.85599999999999</c:v>
                </c:pt>
                <c:pt idx="19692">
                  <c:v>-403.85199999999998</c:v>
                </c:pt>
                <c:pt idx="19693">
                  <c:v>-403.84800000000001</c:v>
                </c:pt>
                <c:pt idx="19694">
                  <c:v>-403.84399999999999</c:v>
                </c:pt>
                <c:pt idx="19695">
                  <c:v>-403.839</c:v>
                </c:pt>
                <c:pt idx="19696">
                  <c:v>-403.83499999999998</c:v>
                </c:pt>
                <c:pt idx="19697">
                  <c:v>-403.83</c:v>
                </c:pt>
                <c:pt idx="19698">
                  <c:v>-403.82600000000002</c:v>
                </c:pt>
                <c:pt idx="19699">
                  <c:v>-403.82100000000003</c:v>
                </c:pt>
                <c:pt idx="19700">
                  <c:v>-403.81599999999997</c:v>
                </c:pt>
                <c:pt idx="19701">
                  <c:v>-403.81200000000001</c:v>
                </c:pt>
                <c:pt idx="19702">
                  <c:v>-403.80700000000002</c:v>
                </c:pt>
                <c:pt idx="19703">
                  <c:v>-403.80200000000002</c:v>
                </c:pt>
                <c:pt idx="19704">
                  <c:v>-403.79700000000003</c:v>
                </c:pt>
                <c:pt idx="19705">
                  <c:v>-403.79199999999997</c:v>
                </c:pt>
                <c:pt idx="19706">
                  <c:v>-403.78699999999998</c:v>
                </c:pt>
                <c:pt idx="19707">
                  <c:v>-403.78199999999998</c:v>
                </c:pt>
                <c:pt idx="19708">
                  <c:v>-403.77699999999999</c:v>
                </c:pt>
                <c:pt idx="19709">
                  <c:v>-403.77199999999999</c:v>
                </c:pt>
                <c:pt idx="19710">
                  <c:v>-403.767</c:v>
                </c:pt>
                <c:pt idx="19711">
                  <c:v>-403.762</c:v>
                </c:pt>
                <c:pt idx="19712">
                  <c:v>-403.75599999999997</c:v>
                </c:pt>
                <c:pt idx="19713">
                  <c:v>-403.75099999999998</c:v>
                </c:pt>
                <c:pt idx="19714">
                  <c:v>-403.74599999999998</c:v>
                </c:pt>
                <c:pt idx="19715">
                  <c:v>-403.74</c:v>
                </c:pt>
                <c:pt idx="19716">
                  <c:v>-403.73500000000001</c:v>
                </c:pt>
                <c:pt idx="19717">
                  <c:v>-403.72899999999998</c:v>
                </c:pt>
                <c:pt idx="19718">
                  <c:v>-403.72399999999999</c:v>
                </c:pt>
                <c:pt idx="19719">
                  <c:v>-403.71800000000002</c:v>
                </c:pt>
                <c:pt idx="19720">
                  <c:v>-403.71199999999999</c:v>
                </c:pt>
                <c:pt idx="19721">
                  <c:v>-403.70699999999999</c:v>
                </c:pt>
                <c:pt idx="19722">
                  <c:v>-403.70100000000002</c:v>
                </c:pt>
                <c:pt idx="19723">
                  <c:v>-403.69499999999999</c:v>
                </c:pt>
                <c:pt idx="19724">
                  <c:v>-403.69</c:v>
                </c:pt>
                <c:pt idx="19725">
                  <c:v>-403.68400000000003</c:v>
                </c:pt>
                <c:pt idx="19726">
                  <c:v>-403.678</c:v>
                </c:pt>
                <c:pt idx="19727">
                  <c:v>-403.67200000000003</c:v>
                </c:pt>
                <c:pt idx="19728">
                  <c:v>-403.666</c:v>
                </c:pt>
                <c:pt idx="19729">
                  <c:v>-403.65899999999999</c:v>
                </c:pt>
                <c:pt idx="19730">
                  <c:v>-403.65300000000002</c:v>
                </c:pt>
                <c:pt idx="19731">
                  <c:v>-403.64699999999999</c:v>
                </c:pt>
                <c:pt idx="19732">
                  <c:v>-403.64100000000002</c:v>
                </c:pt>
                <c:pt idx="19733">
                  <c:v>-403.63400000000001</c:v>
                </c:pt>
                <c:pt idx="19734">
                  <c:v>-403.62799999999999</c:v>
                </c:pt>
                <c:pt idx="19735">
                  <c:v>-403.62200000000001</c:v>
                </c:pt>
                <c:pt idx="19736">
                  <c:v>-403.61500000000001</c:v>
                </c:pt>
                <c:pt idx="19737">
                  <c:v>-403.60899999999998</c:v>
                </c:pt>
                <c:pt idx="19738">
                  <c:v>-403.60199999999998</c:v>
                </c:pt>
                <c:pt idx="19739">
                  <c:v>-403.596</c:v>
                </c:pt>
                <c:pt idx="19740">
                  <c:v>-403.589</c:v>
                </c:pt>
                <c:pt idx="19741">
                  <c:v>-403.58199999999999</c:v>
                </c:pt>
                <c:pt idx="19742">
                  <c:v>-403.57600000000002</c:v>
                </c:pt>
                <c:pt idx="19743">
                  <c:v>-403.56900000000002</c:v>
                </c:pt>
                <c:pt idx="19744">
                  <c:v>-403.56200000000001</c:v>
                </c:pt>
                <c:pt idx="19745">
                  <c:v>-403.55500000000001</c:v>
                </c:pt>
                <c:pt idx="19746">
                  <c:v>-403.548</c:v>
                </c:pt>
                <c:pt idx="19747">
                  <c:v>-403.541</c:v>
                </c:pt>
                <c:pt idx="19748">
                  <c:v>-403.53399999999999</c:v>
                </c:pt>
                <c:pt idx="19749">
                  <c:v>-403.52699999999999</c:v>
                </c:pt>
                <c:pt idx="19750">
                  <c:v>-403.52</c:v>
                </c:pt>
                <c:pt idx="19751">
                  <c:v>-403.512</c:v>
                </c:pt>
                <c:pt idx="19752">
                  <c:v>-403.505</c:v>
                </c:pt>
                <c:pt idx="19753">
                  <c:v>-403.49799999999999</c:v>
                </c:pt>
                <c:pt idx="19754">
                  <c:v>-403.49</c:v>
                </c:pt>
                <c:pt idx="19755">
                  <c:v>-403.483</c:v>
                </c:pt>
                <c:pt idx="19756">
                  <c:v>-403.476</c:v>
                </c:pt>
                <c:pt idx="19757">
                  <c:v>-403.46800000000002</c:v>
                </c:pt>
                <c:pt idx="19758">
                  <c:v>-403.46</c:v>
                </c:pt>
                <c:pt idx="19759">
                  <c:v>-403.45299999999997</c:v>
                </c:pt>
                <c:pt idx="19760">
                  <c:v>-403.44499999999999</c:v>
                </c:pt>
                <c:pt idx="19761">
                  <c:v>-403.43799999999999</c:v>
                </c:pt>
                <c:pt idx="19762">
                  <c:v>-403.43</c:v>
                </c:pt>
                <c:pt idx="19763">
                  <c:v>-403.42200000000003</c:v>
                </c:pt>
                <c:pt idx="19764">
                  <c:v>-403.41399999999999</c:v>
                </c:pt>
                <c:pt idx="19765">
                  <c:v>-403.40600000000001</c:v>
                </c:pt>
                <c:pt idx="19766">
                  <c:v>-403.39800000000002</c:v>
                </c:pt>
                <c:pt idx="19767">
                  <c:v>-403.39</c:v>
                </c:pt>
                <c:pt idx="19768">
                  <c:v>-403.38200000000001</c:v>
                </c:pt>
                <c:pt idx="19769">
                  <c:v>-403.37400000000002</c:v>
                </c:pt>
                <c:pt idx="19770">
                  <c:v>-403.36599999999999</c:v>
                </c:pt>
                <c:pt idx="19771">
                  <c:v>-403.358</c:v>
                </c:pt>
                <c:pt idx="19772">
                  <c:v>-403.34899999999999</c:v>
                </c:pt>
                <c:pt idx="19773">
                  <c:v>-403.34100000000001</c:v>
                </c:pt>
                <c:pt idx="19774">
                  <c:v>-403.33300000000003</c:v>
                </c:pt>
                <c:pt idx="19775">
                  <c:v>-403.32400000000001</c:v>
                </c:pt>
                <c:pt idx="19776">
                  <c:v>-403.31599999999997</c:v>
                </c:pt>
                <c:pt idx="19777">
                  <c:v>-403.30700000000002</c:v>
                </c:pt>
                <c:pt idx="19778">
                  <c:v>-403.29899999999998</c:v>
                </c:pt>
                <c:pt idx="19779">
                  <c:v>-403.29</c:v>
                </c:pt>
                <c:pt idx="19780">
                  <c:v>-403.28100000000001</c:v>
                </c:pt>
                <c:pt idx="19781">
                  <c:v>-403.27300000000002</c:v>
                </c:pt>
                <c:pt idx="19782">
                  <c:v>-403.26400000000001</c:v>
                </c:pt>
                <c:pt idx="19783">
                  <c:v>-403.255</c:v>
                </c:pt>
                <c:pt idx="19784">
                  <c:v>-403.24599999999998</c:v>
                </c:pt>
                <c:pt idx="19785">
                  <c:v>-403.23700000000002</c:v>
                </c:pt>
                <c:pt idx="19786">
                  <c:v>-403.22800000000001</c:v>
                </c:pt>
                <c:pt idx="19787">
                  <c:v>-403.21899999999999</c:v>
                </c:pt>
                <c:pt idx="19788">
                  <c:v>-403.21</c:v>
                </c:pt>
                <c:pt idx="19789">
                  <c:v>-403.20100000000002</c:v>
                </c:pt>
                <c:pt idx="19790">
                  <c:v>-403.19200000000001</c:v>
                </c:pt>
                <c:pt idx="19791">
                  <c:v>-403.18299999999999</c:v>
                </c:pt>
                <c:pt idx="19792">
                  <c:v>-403.173</c:v>
                </c:pt>
                <c:pt idx="19793">
                  <c:v>-403.16399999999999</c:v>
                </c:pt>
                <c:pt idx="19794">
                  <c:v>-403.15499999999997</c:v>
                </c:pt>
                <c:pt idx="19795">
                  <c:v>-403.14499999999998</c:v>
                </c:pt>
                <c:pt idx="19796">
                  <c:v>-403.13600000000002</c:v>
                </c:pt>
                <c:pt idx="19797">
                  <c:v>-403.12599999999998</c:v>
                </c:pt>
                <c:pt idx="19798">
                  <c:v>-403.11700000000002</c:v>
                </c:pt>
                <c:pt idx="19799">
                  <c:v>-403.10700000000003</c:v>
                </c:pt>
                <c:pt idx="19800">
                  <c:v>-403.09699999999998</c:v>
                </c:pt>
                <c:pt idx="19801">
                  <c:v>-403.08800000000002</c:v>
                </c:pt>
                <c:pt idx="19802">
                  <c:v>-403.07799999999997</c:v>
                </c:pt>
                <c:pt idx="19803">
                  <c:v>-403.06799999999998</c:v>
                </c:pt>
                <c:pt idx="19804">
                  <c:v>-403.05799999999999</c:v>
                </c:pt>
                <c:pt idx="19805">
                  <c:v>-403.048</c:v>
                </c:pt>
                <c:pt idx="19806">
                  <c:v>-403.03800000000001</c:v>
                </c:pt>
                <c:pt idx="19807">
                  <c:v>-403.02800000000002</c:v>
                </c:pt>
                <c:pt idx="19808">
                  <c:v>-403.01799999999997</c:v>
                </c:pt>
                <c:pt idx="19809">
                  <c:v>-403.00799999999998</c:v>
                </c:pt>
                <c:pt idx="19810">
                  <c:v>-402.99799999999999</c:v>
                </c:pt>
                <c:pt idx="19811">
                  <c:v>-402.988</c:v>
                </c:pt>
                <c:pt idx="19812">
                  <c:v>-402.97699999999998</c:v>
                </c:pt>
                <c:pt idx="19813">
                  <c:v>-402.96699999999998</c:v>
                </c:pt>
                <c:pt idx="19814">
                  <c:v>-402.95600000000002</c:v>
                </c:pt>
                <c:pt idx="19815">
                  <c:v>-402.94600000000003</c:v>
                </c:pt>
                <c:pt idx="19816">
                  <c:v>-402.93599999999998</c:v>
                </c:pt>
                <c:pt idx="19817">
                  <c:v>-402.92500000000001</c:v>
                </c:pt>
                <c:pt idx="19818">
                  <c:v>-402.91399999999999</c:v>
                </c:pt>
                <c:pt idx="19819">
                  <c:v>-402.904</c:v>
                </c:pt>
                <c:pt idx="19820">
                  <c:v>-402.89299999999997</c:v>
                </c:pt>
                <c:pt idx="19821">
                  <c:v>-402.88200000000001</c:v>
                </c:pt>
                <c:pt idx="19822">
                  <c:v>-402.87099999999998</c:v>
                </c:pt>
                <c:pt idx="19823">
                  <c:v>-402.86099999999999</c:v>
                </c:pt>
                <c:pt idx="19824">
                  <c:v>-402.85</c:v>
                </c:pt>
                <c:pt idx="19825">
                  <c:v>-402.839</c:v>
                </c:pt>
                <c:pt idx="19826">
                  <c:v>-402.82799999999997</c:v>
                </c:pt>
                <c:pt idx="19827">
                  <c:v>-402.81700000000001</c:v>
                </c:pt>
                <c:pt idx="19828">
                  <c:v>-402.80599999999998</c:v>
                </c:pt>
                <c:pt idx="19829">
                  <c:v>-402.79399999999998</c:v>
                </c:pt>
                <c:pt idx="19830">
                  <c:v>-402.78300000000002</c:v>
                </c:pt>
                <c:pt idx="19831">
                  <c:v>-402.77199999999999</c:v>
                </c:pt>
                <c:pt idx="19832">
                  <c:v>-402.76100000000002</c:v>
                </c:pt>
                <c:pt idx="19833">
                  <c:v>-402.74900000000002</c:v>
                </c:pt>
                <c:pt idx="19834">
                  <c:v>-402.738</c:v>
                </c:pt>
                <c:pt idx="19835">
                  <c:v>-402.72699999999998</c:v>
                </c:pt>
                <c:pt idx="19836">
                  <c:v>-402.71499999999997</c:v>
                </c:pt>
                <c:pt idx="19837">
                  <c:v>-402.70299999999997</c:v>
                </c:pt>
                <c:pt idx="19838">
                  <c:v>-402.69200000000001</c:v>
                </c:pt>
                <c:pt idx="19839">
                  <c:v>-402.68</c:v>
                </c:pt>
                <c:pt idx="19840">
                  <c:v>-402.66899999999998</c:v>
                </c:pt>
                <c:pt idx="19841">
                  <c:v>-402.65699999999998</c:v>
                </c:pt>
                <c:pt idx="19842">
                  <c:v>-402.64499999999998</c:v>
                </c:pt>
                <c:pt idx="19843">
                  <c:v>-402.63299999999998</c:v>
                </c:pt>
                <c:pt idx="19844">
                  <c:v>-402.62099999999998</c:v>
                </c:pt>
                <c:pt idx="19845">
                  <c:v>-402.60899999999998</c:v>
                </c:pt>
                <c:pt idx="19846">
                  <c:v>-402.59699999999998</c:v>
                </c:pt>
                <c:pt idx="19847">
                  <c:v>-402.58499999999998</c:v>
                </c:pt>
                <c:pt idx="19848">
                  <c:v>-402.57299999999998</c:v>
                </c:pt>
                <c:pt idx="19849">
                  <c:v>-402.56099999999998</c:v>
                </c:pt>
                <c:pt idx="19850">
                  <c:v>-402.54899999999998</c:v>
                </c:pt>
                <c:pt idx="19851">
                  <c:v>-402.536</c:v>
                </c:pt>
                <c:pt idx="19852">
                  <c:v>-402.524</c:v>
                </c:pt>
                <c:pt idx="19853">
                  <c:v>-402.512</c:v>
                </c:pt>
                <c:pt idx="19854">
                  <c:v>-402.49900000000002</c:v>
                </c:pt>
                <c:pt idx="19855">
                  <c:v>-402.48700000000002</c:v>
                </c:pt>
                <c:pt idx="19856">
                  <c:v>-402.47399999999999</c:v>
                </c:pt>
                <c:pt idx="19857">
                  <c:v>-402.46199999999999</c:v>
                </c:pt>
                <c:pt idx="19858">
                  <c:v>-402.44900000000001</c:v>
                </c:pt>
                <c:pt idx="19859">
                  <c:v>-402.43599999999998</c:v>
                </c:pt>
                <c:pt idx="19860">
                  <c:v>-402.423</c:v>
                </c:pt>
                <c:pt idx="19861">
                  <c:v>-402.411</c:v>
                </c:pt>
                <c:pt idx="19862">
                  <c:v>-402.39800000000002</c:v>
                </c:pt>
                <c:pt idx="19863">
                  <c:v>-402.38499999999999</c:v>
                </c:pt>
                <c:pt idx="19864">
                  <c:v>-402.37200000000001</c:v>
                </c:pt>
                <c:pt idx="19865">
                  <c:v>-402.35899999999998</c:v>
                </c:pt>
                <c:pt idx="19866">
                  <c:v>-402.346</c:v>
                </c:pt>
                <c:pt idx="19867">
                  <c:v>-402.33300000000003</c:v>
                </c:pt>
                <c:pt idx="19868">
                  <c:v>-402.32</c:v>
                </c:pt>
                <c:pt idx="19869">
                  <c:v>-402.30700000000002</c:v>
                </c:pt>
                <c:pt idx="19870">
                  <c:v>-402.29300000000001</c:v>
                </c:pt>
                <c:pt idx="19871">
                  <c:v>-402.28</c:v>
                </c:pt>
                <c:pt idx="19872">
                  <c:v>-402.267</c:v>
                </c:pt>
                <c:pt idx="19873">
                  <c:v>-402.25299999999999</c:v>
                </c:pt>
                <c:pt idx="19874">
                  <c:v>-402.24</c:v>
                </c:pt>
                <c:pt idx="19875">
                  <c:v>-402.226</c:v>
                </c:pt>
                <c:pt idx="19876">
                  <c:v>-402.21300000000002</c:v>
                </c:pt>
                <c:pt idx="19877">
                  <c:v>-402.19900000000001</c:v>
                </c:pt>
                <c:pt idx="19878">
                  <c:v>-402.185</c:v>
                </c:pt>
                <c:pt idx="19879">
                  <c:v>-402.17200000000003</c:v>
                </c:pt>
                <c:pt idx="19880">
                  <c:v>-402.15800000000002</c:v>
                </c:pt>
                <c:pt idx="19881">
                  <c:v>-402.14400000000001</c:v>
                </c:pt>
                <c:pt idx="19882">
                  <c:v>-402.13</c:v>
                </c:pt>
                <c:pt idx="19883">
                  <c:v>-402.11599999999999</c:v>
                </c:pt>
                <c:pt idx="19884">
                  <c:v>-402.10300000000001</c:v>
                </c:pt>
                <c:pt idx="19885">
                  <c:v>-402.08800000000002</c:v>
                </c:pt>
                <c:pt idx="19886">
                  <c:v>-402.07400000000001</c:v>
                </c:pt>
                <c:pt idx="19887">
                  <c:v>-402.06</c:v>
                </c:pt>
                <c:pt idx="19888">
                  <c:v>-402.04599999999999</c:v>
                </c:pt>
                <c:pt idx="19889">
                  <c:v>-402.03199999999998</c:v>
                </c:pt>
                <c:pt idx="19890">
                  <c:v>-402.01799999999997</c:v>
                </c:pt>
                <c:pt idx="19891">
                  <c:v>-402.00299999999999</c:v>
                </c:pt>
                <c:pt idx="19892">
                  <c:v>-401.98899999999998</c:v>
                </c:pt>
                <c:pt idx="19893">
                  <c:v>-401.97399999999999</c:v>
                </c:pt>
                <c:pt idx="19894">
                  <c:v>-401.96</c:v>
                </c:pt>
                <c:pt idx="19895">
                  <c:v>-401.94499999999999</c:v>
                </c:pt>
                <c:pt idx="19896">
                  <c:v>-401.93099999999998</c:v>
                </c:pt>
                <c:pt idx="19897">
                  <c:v>-401.916</c:v>
                </c:pt>
                <c:pt idx="19898">
                  <c:v>-401.90199999999999</c:v>
                </c:pt>
                <c:pt idx="19899">
                  <c:v>-401.887</c:v>
                </c:pt>
                <c:pt idx="19900">
                  <c:v>-401.87200000000001</c:v>
                </c:pt>
                <c:pt idx="19901">
                  <c:v>-401.85700000000003</c:v>
                </c:pt>
                <c:pt idx="19902">
                  <c:v>-401.84199999999998</c:v>
                </c:pt>
                <c:pt idx="19903">
                  <c:v>-401.827</c:v>
                </c:pt>
                <c:pt idx="19904">
                  <c:v>-401.81200000000001</c:v>
                </c:pt>
                <c:pt idx="19905">
                  <c:v>-401.79700000000003</c:v>
                </c:pt>
                <c:pt idx="19906">
                  <c:v>-401.78199999999998</c:v>
                </c:pt>
                <c:pt idx="19907">
                  <c:v>-401.767</c:v>
                </c:pt>
                <c:pt idx="19908">
                  <c:v>-401.75200000000001</c:v>
                </c:pt>
                <c:pt idx="19909">
                  <c:v>-401.73700000000002</c:v>
                </c:pt>
                <c:pt idx="19910">
                  <c:v>-401.721</c:v>
                </c:pt>
                <c:pt idx="19911">
                  <c:v>-401.70600000000002</c:v>
                </c:pt>
                <c:pt idx="19912">
                  <c:v>-401.69</c:v>
                </c:pt>
                <c:pt idx="19913">
                  <c:v>-401.67500000000001</c:v>
                </c:pt>
                <c:pt idx="19914">
                  <c:v>-401.66</c:v>
                </c:pt>
                <c:pt idx="19915">
                  <c:v>-401.64400000000001</c:v>
                </c:pt>
                <c:pt idx="19916">
                  <c:v>-401.62799999999999</c:v>
                </c:pt>
                <c:pt idx="19917">
                  <c:v>-401.613</c:v>
                </c:pt>
                <c:pt idx="19918">
                  <c:v>-401.59699999999998</c:v>
                </c:pt>
                <c:pt idx="19919">
                  <c:v>-401.58100000000002</c:v>
                </c:pt>
                <c:pt idx="19920">
                  <c:v>-401.565</c:v>
                </c:pt>
                <c:pt idx="19921">
                  <c:v>-401.54899999999998</c:v>
                </c:pt>
                <c:pt idx="19922">
                  <c:v>-401.53399999999999</c:v>
                </c:pt>
                <c:pt idx="19923">
                  <c:v>-401.517</c:v>
                </c:pt>
                <c:pt idx="19924">
                  <c:v>-401.50200000000001</c:v>
                </c:pt>
                <c:pt idx="19925">
                  <c:v>-401.48500000000001</c:v>
                </c:pt>
                <c:pt idx="19926">
                  <c:v>-401.46899999999999</c:v>
                </c:pt>
                <c:pt idx="19927">
                  <c:v>-401.45299999999997</c:v>
                </c:pt>
                <c:pt idx="19928">
                  <c:v>-401.43700000000001</c:v>
                </c:pt>
                <c:pt idx="19929">
                  <c:v>-401.42099999999999</c:v>
                </c:pt>
                <c:pt idx="19930">
                  <c:v>-401.404</c:v>
                </c:pt>
                <c:pt idx="19931">
                  <c:v>-401.38799999999998</c:v>
                </c:pt>
                <c:pt idx="19932">
                  <c:v>-401.37099999999998</c:v>
                </c:pt>
                <c:pt idx="19933">
                  <c:v>-401.35500000000002</c:v>
                </c:pt>
                <c:pt idx="19934">
                  <c:v>-401.339</c:v>
                </c:pt>
                <c:pt idx="19935">
                  <c:v>-401.322</c:v>
                </c:pt>
                <c:pt idx="19936">
                  <c:v>-401.30500000000001</c:v>
                </c:pt>
                <c:pt idx="19937">
                  <c:v>-401.28800000000001</c:v>
                </c:pt>
                <c:pt idx="19938">
                  <c:v>-401.27199999999999</c:v>
                </c:pt>
                <c:pt idx="19939">
                  <c:v>-401.255</c:v>
                </c:pt>
                <c:pt idx="19940">
                  <c:v>-401.238</c:v>
                </c:pt>
                <c:pt idx="19941">
                  <c:v>-401.221</c:v>
                </c:pt>
                <c:pt idx="19942">
                  <c:v>-401.20400000000001</c:v>
                </c:pt>
                <c:pt idx="19943">
                  <c:v>-401.18700000000001</c:v>
                </c:pt>
                <c:pt idx="19944">
                  <c:v>-401.17</c:v>
                </c:pt>
                <c:pt idx="19945">
                  <c:v>-401.15300000000002</c:v>
                </c:pt>
                <c:pt idx="19946">
                  <c:v>-401.13600000000002</c:v>
                </c:pt>
                <c:pt idx="19947">
                  <c:v>-401.11900000000003</c:v>
                </c:pt>
                <c:pt idx="19948">
                  <c:v>-401.101</c:v>
                </c:pt>
                <c:pt idx="19949">
                  <c:v>-401.084</c:v>
                </c:pt>
                <c:pt idx="19950">
                  <c:v>-401.06700000000001</c:v>
                </c:pt>
                <c:pt idx="19951">
                  <c:v>-401.04899999999998</c:v>
                </c:pt>
                <c:pt idx="19952">
                  <c:v>-401.03100000000001</c:v>
                </c:pt>
                <c:pt idx="19953">
                  <c:v>-401.01400000000001</c:v>
                </c:pt>
                <c:pt idx="19954">
                  <c:v>-400.99599999999998</c:v>
                </c:pt>
                <c:pt idx="19955">
                  <c:v>-400.97899999999998</c:v>
                </c:pt>
                <c:pt idx="19956">
                  <c:v>-400.96100000000001</c:v>
                </c:pt>
                <c:pt idx="19957">
                  <c:v>-400.94299999999998</c:v>
                </c:pt>
                <c:pt idx="19958">
                  <c:v>-400.92599999999999</c:v>
                </c:pt>
                <c:pt idx="19959">
                  <c:v>-400.90800000000002</c:v>
                </c:pt>
                <c:pt idx="19960">
                  <c:v>-400.89</c:v>
                </c:pt>
                <c:pt idx="19961">
                  <c:v>-400.87200000000001</c:v>
                </c:pt>
                <c:pt idx="19962">
                  <c:v>-400.85399999999998</c:v>
                </c:pt>
                <c:pt idx="19963">
                  <c:v>-400.83600000000001</c:v>
                </c:pt>
                <c:pt idx="19964">
                  <c:v>-400.81799999999998</c:v>
                </c:pt>
                <c:pt idx="19965">
                  <c:v>-400.8</c:v>
                </c:pt>
                <c:pt idx="19966">
                  <c:v>-400.78100000000001</c:v>
                </c:pt>
                <c:pt idx="19967">
                  <c:v>-400.76299999999998</c:v>
                </c:pt>
                <c:pt idx="19968">
                  <c:v>-400.745</c:v>
                </c:pt>
                <c:pt idx="19969">
                  <c:v>-400.72699999999998</c:v>
                </c:pt>
                <c:pt idx="19970">
                  <c:v>-400.70800000000003</c:v>
                </c:pt>
                <c:pt idx="19971">
                  <c:v>-400.68900000000002</c:v>
                </c:pt>
                <c:pt idx="19972">
                  <c:v>-400.67099999999999</c:v>
                </c:pt>
                <c:pt idx="19973">
                  <c:v>-400.65199999999999</c:v>
                </c:pt>
                <c:pt idx="19974">
                  <c:v>-400.63400000000001</c:v>
                </c:pt>
                <c:pt idx="19975">
                  <c:v>-400.61500000000001</c:v>
                </c:pt>
                <c:pt idx="19976">
                  <c:v>-400.59699999999998</c:v>
                </c:pt>
                <c:pt idx="19977">
                  <c:v>-400.57799999999997</c:v>
                </c:pt>
                <c:pt idx="19978">
                  <c:v>-400.55900000000003</c:v>
                </c:pt>
                <c:pt idx="19979">
                  <c:v>-400.54</c:v>
                </c:pt>
                <c:pt idx="19980">
                  <c:v>-400.52100000000002</c:v>
                </c:pt>
                <c:pt idx="19981">
                  <c:v>-400.50200000000001</c:v>
                </c:pt>
                <c:pt idx="19982">
                  <c:v>-400.483</c:v>
                </c:pt>
                <c:pt idx="19983">
                  <c:v>-400.464</c:v>
                </c:pt>
                <c:pt idx="19984">
                  <c:v>-400.44499999999999</c:v>
                </c:pt>
                <c:pt idx="19985">
                  <c:v>-400.42599999999999</c:v>
                </c:pt>
                <c:pt idx="19986">
                  <c:v>-400.40600000000001</c:v>
                </c:pt>
                <c:pt idx="19987">
                  <c:v>-400.387</c:v>
                </c:pt>
                <c:pt idx="19988">
                  <c:v>-400.36799999999999</c:v>
                </c:pt>
                <c:pt idx="19989">
                  <c:v>-400.34800000000001</c:v>
                </c:pt>
                <c:pt idx="19990">
                  <c:v>-400.32900000000001</c:v>
                </c:pt>
                <c:pt idx="19991">
                  <c:v>-400.30900000000003</c:v>
                </c:pt>
                <c:pt idx="19992">
                  <c:v>-400.29</c:v>
                </c:pt>
                <c:pt idx="19993">
                  <c:v>-400.27</c:v>
                </c:pt>
                <c:pt idx="19994">
                  <c:v>-400.25</c:v>
                </c:pt>
                <c:pt idx="19995">
                  <c:v>-400.23099999999999</c:v>
                </c:pt>
                <c:pt idx="19996">
                  <c:v>-400.21100000000001</c:v>
                </c:pt>
                <c:pt idx="19997">
                  <c:v>-400.19099999999997</c:v>
                </c:pt>
                <c:pt idx="19998">
                  <c:v>-400.17099999999999</c:v>
                </c:pt>
                <c:pt idx="19999">
                  <c:v>-400.15100000000001</c:v>
                </c:pt>
                <c:pt idx="20000">
                  <c:v>-400.13099999999997</c:v>
                </c:pt>
                <c:pt idx="20001">
                  <c:v>-400.11099999999999</c:v>
                </c:pt>
                <c:pt idx="20002">
                  <c:v>-400</c:v>
                </c:pt>
                <c:pt idx="20003">
                  <c:v>-399.98</c:v>
                </c:pt>
                <c:pt idx="20004">
                  <c:v>-399.959</c:v>
                </c:pt>
                <c:pt idx="20005">
                  <c:v>-399.93900000000002</c:v>
                </c:pt>
                <c:pt idx="20006">
                  <c:v>-399.91800000000001</c:v>
                </c:pt>
                <c:pt idx="20007">
                  <c:v>-399.89800000000002</c:v>
                </c:pt>
                <c:pt idx="20008">
                  <c:v>-399.87700000000001</c:v>
                </c:pt>
                <c:pt idx="20009">
                  <c:v>-399.85599999999999</c:v>
                </c:pt>
                <c:pt idx="20010">
                  <c:v>-399.83499999999998</c:v>
                </c:pt>
                <c:pt idx="20011">
                  <c:v>-399.815</c:v>
                </c:pt>
                <c:pt idx="20012">
                  <c:v>-399.79399999999998</c:v>
                </c:pt>
                <c:pt idx="20013">
                  <c:v>-399.77300000000002</c:v>
                </c:pt>
                <c:pt idx="20014">
                  <c:v>-399.75200000000001</c:v>
                </c:pt>
                <c:pt idx="20015">
                  <c:v>-399.73099999999999</c:v>
                </c:pt>
                <c:pt idx="20016">
                  <c:v>-399.71</c:v>
                </c:pt>
                <c:pt idx="20017">
                  <c:v>-399.68900000000002</c:v>
                </c:pt>
                <c:pt idx="20018">
                  <c:v>-399.66800000000001</c:v>
                </c:pt>
                <c:pt idx="20019">
                  <c:v>-399.64600000000002</c:v>
                </c:pt>
                <c:pt idx="20020">
                  <c:v>-399.625</c:v>
                </c:pt>
                <c:pt idx="20021">
                  <c:v>-399.60399999999998</c:v>
                </c:pt>
                <c:pt idx="20022">
                  <c:v>-399.58199999999999</c:v>
                </c:pt>
                <c:pt idx="20023">
                  <c:v>-399.56099999999998</c:v>
                </c:pt>
                <c:pt idx="20024">
                  <c:v>-399.53899999999999</c:v>
                </c:pt>
                <c:pt idx="20025">
                  <c:v>-399.51799999999997</c:v>
                </c:pt>
                <c:pt idx="20026">
                  <c:v>-399.49599999999998</c:v>
                </c:pt>
                <c:pt idx="20027">
                  <c:v>-399.47500000000002</c:v>
                </c:pt>
                <c:pt idx="20028">
                  <c:v>-399.45299999999997</c:v>
                </c:pt>
                <c:pt idx="20029">
                  <c:v>-399.43099999999998</c:v>
                </c:pt>
                <c:pt idx="20030">
                  <c:v>-399.40899999999999</c:v>
                </c:pt>
                <c:pt idx="20031">
                  <c:v>-399.38799999999998</c:v>
                </c:pt>
                <c:pt idx="20032">
                  <c:v>-399.36599999999999</c:v>
                </c:pt>
                <c:pt idx="20033">
                  <c:v>-399.34399999999999</c:v>
                </c:pt>
                <c:pt idx="20034">
                  <c:v>-399.322</c:v>
                </c:pt>
                <c:pt idx="20035">
                  <c:v>-399.3</c:v>
                </c:pt>
                <c:pt idx="20036">
                  <c:v>-399.27800000000002</c:v>
                </c:pt>
                <c:pt idx="20037">
                  <c:v>-399.255</c:v>
                </c:pt>
                <c:pt idx="20038">
                  <c:v>-399.233</c:v>
                </c:pt>
                <c:pt idx="20039">
                  <c:v>-399.21100000000001</c:v>
                </c:pt>
                <c:pt idx="20040">
                  <c:v>-399.18900000000002</c:v>
                </c:pt>
                <c:pt idx="20041">
                  <c:v>-399.166</c:v>
                </c:pt>
                <c:pt idx="20042">
                  <c:v>-399.14400000000001</c:v>
                </c:pt>
                <c:pt idx="20043">
                  <c:v>-399.12099999999998</c:v>
                </c:pt>
                <c:pt idx="20044">
                  <c:v>-399.09899999999999</c:v>
                </c:pt>
                <c:pt idx="20045">
                  <c:v>-399.07600000000002</c:v>
                </c:pt>
                <c:pt idx="20046">
                  <c:v>-399.05399999999997</c:v>
                </c:pt>
                <c:pt idx="20047">
                  <c:v>-399.03100000000001</c:v>
                </c:pt>
                <c:pt idx="20048">
                  <c:v>-399.00799999999998</c:v>
                </c:pt>
                <c:pt idx="20049">
                  <c:v>-398.98500000000001</c:v>
                </c:pt>
                <c:pt idx="20050">
                  <c:v>-398.96199999999999</c:v>
                </c:pt>
                <c:pt idx="20051">
                  <c:v>-398.94</c:v>
                </c:pt>
                <c:pt idx="20052">
                  <c:v>-398.91699999999997</c:v>
                </c:pt>
                <c:pt idx="20053">
                  <c:v>-398.89400000000001</c:v>
                </c:pt>
                <c:pt idx="20054">
                  <c:v>-398.87099999999998</c:v>
                </c:pt>
                <c:pt idx="20055">
                  <c:v>-398.84800000000001</c:v>
                </c:pt>
                <c:pt idx="20056">
                  <c:v>-398.82400000000001</c:v>
                </c:pt>
                <c:pt idx="20057">
                  <c:v>-398.80099999999999</c:v>
                </c:pt>
                <c:pt idx="20058">
                  <c:v>-398.77800000000002</c:v>
                </c:pt>
                <c:pt idx="20059">
                  <c:v>-398.755</c:v>
                </c:pt>
                <c:pt idx="20060">
                  <c:v>-398.73099999999999</c:v>
                </c:pt>
                <c:pt idx="20061">
                  <c:v>-398.70800000000003</c:v>
                </c:pt>
                <c:pt idx="20062">
                  <c:v>-398.68400000000003</c:v>
                </c:pt>
                <c:pt idx="20063">
                  <c:v>-398.661</c:v>
                </c:pt>
                <c:pt idx="20064">
                  <c:v>-398.637</c:v>
                </c:pt>
                <c:pt idx="20065">
                  <c:v>-398.61399999999998</c:v>
                </c:pt>
                <c:pt idx="20066">
                  <c:v>-398.59</c:v>
                </c:pt>
                <c:pt idx="20067">
                  <c:v>-398.56599999999997</c:v>
                </c:pt>
                <c:pt idx="20068">
                  <c:v>-398.54199999999997</c:v>
                </c:pt>
                <c:pt idx="20069">
                  <c:v>-398.51900000000001</c:v>
                </c:pt>
                <c:pt idx="20070">
                  <c:v>-398.495</c:v>
                </c:pt>
                <c:pt idx="20071">
                  <c:v>-398.471</c:v>
                </c:pt>
                <c:pt idx="20072">
                  <c:v>-398.447</c:v>
                </c:pt>
                <c:pt idx="20073">
                  <c:v>-398.423</c:v>
                </c:pt>
                <c:pt idx="20074">
                  <c:v>-398.399</c:v>
                </c:pt>
                <c:pt idx="20075">
                  <c:v>-398.375</c:v>
                </c:pt>
                <c:pt idx="20076">
                  <c:v>-398.35</c:v>
                </c:pt>
                <c:pt idx="20077">
                  <c:v>-398.32600000000002</c:v>
                </c:pt>
                <c:pt idx="20078">
                  <c:v>-398.30200000000002</c:v>
                </c:pt>
                <c:pt idx="20079">
                  <c:v>-398.27699999999999</c:v>
                </c:pt>
                <c:pt idx="20080">
                  <c:v>-398.25299999999999</c:v>
                </c:pt>
                <c:pt idx="20081">
                  <c:v>-398.22899999999998</c:v>
                </c:pt>
                <c:pt idx="20082">
                  <c:v>-398.20400000000001</c:v>
                </c:pt>
                <c:pt idx="20083">
                  <c:v>-398.18</c:v>
                </c:pt>
                <c:pt idx="20084">
                  <c:v>-398.15499999999997</c:v>
                </c:pt>
                <c:pt idx="20085">
                  <c:v>-398.13</c:v>
                </c:pt>
                <c:pt idx="20086">
                  <c:v>-398.10599999999999</c:v>
                </c:pt>
                <c:pt idx="20087">
                  <c:v>-398.08100000000002</c:v>
                </c:pt>
                <c:pt idx="20088">
                  <c:v>-398.05599999999998</c:v>
                </c:pt>
                <c:pt idx="20089">
                  <c:v>-398.03100000000001</c:v>
                </c:pt>
                <c:pt idx="20090">
                  <c:v>-398.00599999999997</c:v>
                </c:pt>
                <c:pt idx="20091">
                  <c:v>-397.98099999999999</c:v>
                </c:pt>
                <c:pt idx="20092">
                  <c:v>-397.95600000000002</c:v>
                </c:pt>
                <c:pt idx="20093">
                  <c:v>-397.93099999999998</c:v>
                </c:pt>
                <c:pt idx="20094">
                  <c:v>-397.90600000000001</c:v>
                </c:pt>
                <c:pt idx="20095">
                  <c:v>-397.88099999999997</c:v>
                </c:pt>
                <c:pt idx="20096">
                  <c:v>-397.85599999999999</c:v>
                </c:pt>
                <c:pt idx="20097">
                  <c:v>-397.83</c:v>
                </c:pt>
                <c:pt idx="20098">
                  <c:v>-397.80500000000001</c:v>
                </c:pt>
                <c:pt idx="20099">
                  <c:v>-397.78</c:v>
                </c:pt>
                <c:pt idx="20100">
                  <c:v>-397.75400000000002</c:v>
                </c:pt>
                <c:pt idx="20101">
                  <c:v>-397.72899999999998</c:v>
                </c:pt>
                <c:pt idx="20102">
                  <c:v>-397.70299999999997</c:v>
                </c:pt>
                <c:pt idx="20103">
                  <c:v>-397.678</c:v>
                </c:pt>
                <c:pt idx="20104">
                  <c:v>-397.65199999999999</c:v>
                </c:pt>
                <c:pt idx="20105">
                  <c:v>-397.62599999999998</c:v>
                </c:pt>
                <c:pt idx="20106">
                  <c:v>-397.601</c:v>
                </c:pt>
                <c:pt idx="20107">
                  <c:v>-397.57499999999999</c:v>
                </c:pt>
                <c:pt idx="20108">
                  <c:v>-397.54899999999998</c:v>
                </c:pt>
                <c:pt idx="20109">
                  <c:v>-397.52300000000002</c:v>
                </c:pt>
                <c:pt idx="20110">
                  <c:v>-397.49700000000001</c:v>
                </c:pt>
                <c:pt idx="20111">
                  <c:v>-397.471</c:v>
                </c:pt>
                <c:pt idx="20112">
                  <c:v>-397.44499999999999</c:v>
                </c:pt>
                <c:pt idx="20113">
                  <c:v>-397.41899999999998</c:v>
                </c:pt>
                <c:pt idx="20114">
                  <c:v>-397.39299999999997</c:v>
                </c:pt>
                <c:pt idx="20115">
                  <c:v>-397.36700000000002</c:v>
                </c:pt>
                <c:pt idx="20116">
                  <c:v>-397.34</c:v>
                </c:pt>
                <c:pt idx="20117">
                  <c:v>-397.31400000000002</c:v>
                </c:pt>
                <c:pt idx="20118">
                  <c:v>-397.28800000000001</c:v>
                </c:pt>
                <c:pt idx="20119">
                  <c:v>-397.26100000000002</c:v>
                </c:pt>
                <c:pt idx="20120">
                  <c:v>-397.23500000000001</c:v>
                </c:pt>
                <c:pt idx="20121">
                  <c:v>-397.20800000000003</c:v>
                </c:pt>
                <c:pt idx="20122">
                  <c:v>-397.18200000000002</c:v>
                </c:pt>
                <c:pt idx="20123">
                  <c:v>-397.15499999999997</c:v>
                </c:pt>
                <c:pt idx="20124">
                  <c:v>-397.12799999999999</c:v>
                </c:pt>
                <c:pt idx="20125">
                  <c:v>-397.10199999999998</c:v>
                </c:pt>
                <c:pt idx="20126">
                  <c:v>-397.07499999999999</c:v>
                </c:pt>
                <c:pt idx="20127">
                  <c:v>-397.048</c:v>
                </c:pt>
                <c:pt idx="20128">
                  <c:v>-397.02100000000002</c:v>
                </c:pt>
                <c:pt idx="20129">
                  <c:v>-396.99400000000003</c:v>
                </c:pt>
                <c:pt idx="20130">
                  <c:v>-396.96699999999998</c:v>
                </c:pt>
                <c:pt idx="20131">
                  <c:v>-396.94</c:v>
                </c:pt>
                <c:pt idx="20132">
                  <c:v>-396.91300000000001</c:v>
                </c:pt>
                <c:pt idx="20133">
                  <c:v>-396.88600000000002</c:v>
                </c:pt>
                <c:pt idx="20134">
                  <c:v>-396.85899999999998</c:v>
                </c:pt>
                <c:pt idx="20135">
                  <c:v>-396.83199999999999</c:v>
                </c:pt>
                <c:pt idx="20136">
                  <c:v>-396.80399999999997</c:v>
                </c:pt>
                <c:pt idx="20137">
                  <c:v>-396.77699999999999</c:v>
                </c:pt>
                <c:pt idx="20138">
                  <c:v>-396.75</c:v>
                </c:pt>
                <c:pt idx="20139">
                  <c:v>-396.72199999999998</c:v>
                </c:pt>
                <c:pt idx="20140">
                  <c:v>-396.69499999999999</c:v>
                </c:pt>
                <c:pt idx="20141">
                  <c:v>-396.66699999999997</c:v>
                </c:pt>
                <c:pt idx="20142">
                  <c:v>-396.64</c:v>
                </c:pt>
                <c:pt idx="20143">
                  <c:v>-396.61200000000002</c:v>
                </c:pt>
                <c:pt idx="20144">
                  <c:v>-396.584</c:v>
                </c:pt>
                <c:pt idx="20145">
                  <c:v>-396.55700000000002</c:v>
                </c:pt>
                <c:pt idx="20146">
                  <c:v>-396.529</c:v>
                </c:pt>
                <c:pt idx="20147">
                  <c:v>-396.50099999999998</c:v>
                </c:pt>
                <c:pt idx="20148">
                  <c:v>-396.47300000000001</c:v>
                </c:pt>
                <c:pt idx="20149">
                  <c:v>-396.44499999999999</c:v>
                </c:pt>
                <c:pt idx="20150">
                  <c:v>-396.41699999999997</c:v>
                </c:pt>
                <c:pt idx="20151">
                  <c:v>-396.38900000000001</c:v>
                </c:pt>
                <c:pt idx="20152">
                  <c:v>-396.36099999999999</c:v>
                </c:pt>
                <c:pt idx="20153">
                  <c:v>-396.33300000000003</c:v>
                </c:pt>
                <c:pt idx="20154">
                  <c:v>-396.30500000000001</c:v>
                </c:pt>
                <c:pt idx="20155">
                  <c:v>-396.27600000000001</c:v>
                </c:pt>
                <c:pt idx="20156">
                  <c:v>-396.24799999999999</c:v>
                </c:pt>
                <c:pt idx="20157">
                  <c:v>-396.22</c:v>
                </c:pt>
                <c:pt idx="20158">
                  <c:v>-396.19099999999997</c:v>
                </c:pt>
                <c:pt idx="20159">
                  <c:v>-396.16300000000001</c:v>
                </c:pt>
                <c:pt idx="20160">
                  <c:v>-396.13400000000001</c:v>
                </c:pt>
                <c:pt idx="20161">
                  <c:v>-396.10599999999999</c:v>
                </c:pt>
                <c:pt idx="20162">
                  <c:v>-396.077</c:v>
                </c:pt>
                <c:pt idx="20163">
                  <c:v>-396.04899999999998</c:v>
                </c:pt>
                <c:pt idx="20164">
                  <c:v>-396.02</c:v>
                </c:pt>
                <c:pt idx="20165">
                  <c:v>-395.99099999999999</c:v>
                </c:pt>
                <c:pt idx="20166">
                  <c:v>-395.96199999999999</c:v>
                </c:pt>
                <c:pt idx="20167">
                  <c:v>-395.93299999999999</c:v>
                </c:pt>
                <c:pt idx="20168">
                  <c:v>-395.904</c:v>
                </c:pt>
                <c:pt idx="20169">
                  <c:v>-395.875</c:v>
                </c:pt>
                <c:pt idx="20170">
                  <c:v>-395.846</c:v>
                </c:pt>
                <c:pt idx="20171">
                  <c:v>-395.81700000000001</c:v>
                </c:pt>
                <c:pt idx="20172">
                  <c:v>-395.78800000000001</c:v>
                </c:pt>
                <c:pt idx="20173">
                  <c:v>-395.75900000000001</c:v>
                </c:pt>
                <c:pt idx="20174">
                  <c:v>-395.73</c:v>
                </c:pt>
                <c:pt idx="20175">
                  <c:v>-395.70100000000002</c:v>
                </c:pt>
                <c:pt idx="20176">
                  <c:v>-395.67099999999999</c:v>
                </c:pt>
                <c:pt idx="20177">
                  <c:v>-395.642</c:v>
                </c:pt>
                <c:pt idx="20178">
                  <c:v>-395.61200000000002</c:v>
                </c:pt>
                <c:pt idx="20179">
                  <c:v>-395.58300000000003</c:v>
                </c:pt>
                <c:pt idx="20180">
                  <c:v>-395.553</c:v>
                </c:pt>
                <c:pt idx="20181">
                  <c:v>-395.524</c:v>
                </c:pt>
                <c:pt idx="20182">
                  <c:v>-395.49400000000003</c:v>
                </c:pt>
                <c:pt idx="20183">
                  <c:v>-395.46499999999997</c:v>
                </c:pt>
                <c:pt idx="20184">
                  <c:v>-395.435</c:v>
                </c:pt>
                <c:pt idx="20185">
                  <c:v>-395.40499999999997</c:v>
                </c:pt>
                <c:pt idx="20186">
                  <c:v>-395.375</c:v>
                </c:pt>
                <c:pt idx="20187">
                  <c:v>-395.34500000000003</c:v>
                </c:pt>
                <c:pt idx="20188">
                  <c:v>-395.315</c:v>
                </c:pt>
                <c:pt idx="20189">
                  <c:v>-395.28500000000003</c:v>
                </c:pt>
                <c:pt idx="20190">
                  <c:v>-395.255</c:v>
                </c:pt>
                <c:pt idx="20191">
                  <c:v>-395.22500000000002</c:v>
                </c:pt>
                <c:pt idx="20192">
                  <c:v>-395.19499999999999</c:v>
                </c:pt>
                <c:pt idx="20193">
                  <c:v>-395.16500000000002</c:v>
                </c:pt>
                <c:pt idx="20194">
                  <c:v>-395.13499999999999</c:v>
                </c:pt>
                <c:pt idx="20195">
                  <c:v>-395.10500000000002</c:v>
                </c:pt>
                <c:pt idx="20196">
                  <c:v>-395.07400000000001</c:v>
                </c:pt>
                <c:pt idx="20197">
                  <c:v>-395.04399999999998</c:v>
                </c:pt>
                <c:pt idx="20198">
                  <c:v>-395.01299999999998</c:v>
                </c:pt>
                <c:pt idx="20199">
                  <c:v>-394.983</c:v>
                </c:pt>
                <c:pt idx="20200">
                  <c:v>-394.952</c:v>
                </c:pt>
                <c:pt idx="20201">
                  <c:v>-394.92200000000003</c:v>
                </c:pt>
                <c:pt idx="20202">
                  <c:v>-394.89100000000002</c:v>
                </c:pt>
                <c:pt idx="20203">
                  <c:v>-394.86</c:v>
                </c:pt>
                <c:pt idx="20204">
                  <c:v>-394.83</c:v>
                </c:pt>
                <c:pt idx="20205">
                  <c:v>-394.79899999999998</c:v>
                </c:pt>
                <c:pt idx="20206">
                  <c:v>-394.76799999999997</c:v>
                </c:pt>
                <c:pt idx="20207">
                  <c:v>-394.73700000000002</c:v>
                </c:pt>
                <c:pt idx="20208">
                  <c:v>-394.70600000000002</c:v>
                </c:pt>
                <c:pt idx="20209">
                  <c:v>-394.67500000000001</c:v>
                </c:pt>
                <c:pt idx="20210">
                  <c:v>-394.64400000000001</c:v>
                </c:pt>
                <c:pt idx="20211">
                  <c:v>-394.613</c:v>
                </c:pt>
                <c:pt idx="20212">
                  <c:v>-394.58199999999999</c:v>
                </c:pt>
                <c:pt idx="20213">
                  <c:v>-394.55099999999999</c:v>
                </c:pt>
                <c:pt idx="20214">
                  <c:v>-394.52</c:v>
                </c:pt>
                <c:pt idx="20215">
                  <c:v>-394.488</c:v>
                </c:pt>
                <c:pt idx="20216">
                  <c:v>-394.45699999999999</c:v>
                </c:pt>
                <c:pt idx="20217">
                  <c:v>-394.42500000000001</c:v>
                </c:pt>
                <c:pt idx="20218">
                  <c:v>-394.39400000000001</c:v>
                </c:pt>
                <c:pt idx="20219">
                  <c:v>-394.363</c:v>
                </c:pt>
                <c:pt idx="20220">
                  <c:v>-394.33100000000002</c:v>
                </c:pt>
                <c:pt idx="20221">
                  <c:v>-394.29899999999998</c:v>
                </c:pt>
                <c:pt idx="20222">
                  <c:v>-394.26799999999997</c:v>
                </c:pt>
                <c:pt idx="20223">
                  <c:v>-394.23599999999999</c:v>
                </c:pt>
                <c:pt idx="20224">
                  <c:v>-394.20400000000001</c:v>
                </c:pt>
                <c:pt idx="20225">
                  <c:v>-394.17200000000003</c:v>
                </c:pt>
                <c:pt idx="20226">
                  <c:v>-394.14100000000002</c:v>
                </c:pt>
                <c:pt idx="20227">
                  <c:v>-394.10899999999998</c:v>
                </c:pt>
                <c:pt idx="20228">
                  <c:v>-394.077</c:v>
                </c:pt>
                <c:pt idx="20229">
                  <c:v>-394.04500000000002</c:v>
                </c:pt>
                <c:pt idx="20230">
                  <c:v>-394.01299999999998</c:v>
                </c:pt>
                <c:pt idx="20231">
                  <c:v>-393.98099999999999</c:v>
                </c:pt>
                <c:pt idx="20232">
                  <c:v>-393.94799999999998</c:v>
                </c:pt>
                <c:pt idx="20233">
                  <c:v>-393.916</c:v>
                </c:pt>
                <c:pt idx="20234">
                  <c:v>-393.88400000000001</c:v>
                </c:pt>
                <c:pt idx="20235">
                  <c:v>-393.85199999999998</c:v>
                </c:pt>
                <c:pt idx="20236">
                  <c:v>-393.81900000000002</c:v>
                </c:pt>
                <c:pt idx="20237">
                  <c:v>-393.78699999999998</c:v>
                </c:pt>
                <c:pt idx="20238">
                  <c:v>-393.755</c:v>
                </c:pt>
                <c:pt idx="20239">
                  <c:v>-393.72199999999998</c:v>
                </c:pt>
                <c:pt idx="20240">
                  <c:v>-393.68900000000002</c:v>
                </c:pt>
                <c:pt idx="20241">
                  <c:v>-393.65699999999998</c:v>
                </c:pt>
                <c:pt idx="20242">
                  <c:v>-393.62400000000002</c:v>
                </c:pt>
                <c:pt idx="20243">
                  <c:v>-393.59100000000001</c:v>
                </c:pt>
                <c:pt idx="20244">
                  <c:v>-393.55900000000003</c:v>
                </c:pt>
                <c:pt idx="20245">
                  <c:v>-393.52600000000001</c:v>
                </c:pt>
                <c:pt idx="20246">
                  <c:v>-393.49299999999999</c:v>
                </c:pt>
                <c:pt idx="20247">
                  <c:v>-393.46</c:v>
                </c:pt>
                <c:pt idx="20248">
                  <c:v>-393.42700000000002</c:v>
                </c:pt>
                <c:pt idx="20249">
                  <c:v>-393.39400000000001</c:v>
                </c:pt>
                <c:pt idx="20250">
                  <c:v>-393.36099999999999</c:v>
                </c:pt>
                <c:pt idx="20251">
                  <c:v>-393.32799999999997</c:v>
                </c:pt>
                <c:pt idx="20252">
                  <c:v>-393.29500000000002</c:v>
                </c:pt>
                <c:pt idx="20253">
                  <c:v>-393.262</c:v>
                </c:pt>
                <c:pt idx="20254">
                  <c:v>-393.22800000000001</c:v>
                </c:pt>
                <c:pt idx="20255">
                  <c:v>-393.19499999999999</c:v>
                </c:pt>
                <c:pt idx="20256">
                  <c:v>-393.16199999999998</c:v>
                </c:pt>
                <c:pt idx="20257">
                  <c:v>-393.12799999999999</c:v>
                </c:pt>
                <c:pt idx="20258">
                  <c:v>-393.09500000000003</c:v>
                </c:pt>
                <c:pt idx="20259">
                  <c:v>-393.06099999999998</c:v>
                </c:pt>
                <c:pt idx="20260">
                  <c:v>-393.02800000000002</c:v>
                </c:pt>
                <c:pt idx="20261">
                  <c:v>-392.99400000000003</c:v>
                </c:pt>
                <c:pt idx="20262">
                  <c:v>-392.96100000000001</c:v>
                </c:pt>
                <c:pt idx="20263">
                  <c:v>-392.92700000000002</c:v>
                </c:pt>
                <c:pt idx="20264">
                  <c:v>-392.89299999999997</c:v>
                </c:pt>
                <c:pt idx="20265">
                  <c:v>-392.85899999999998</c:v>
                </c:pt>
                <c:pt idx="20266">
                  <c:v>-392.82600000000002</c:v>
                </c:pt>
                <c:pt idx="20267">
                  <c:v>-392.79199999999997</c:v>
                </c:pt>
                <c:pt idx="20268">
                  <c:v>-392.75799999999998</c:v>
                </c:pt>
                <c:pt idx="20269">
                  <c:v>-392.72399999999999</c:v>
                </c:pt>
                <c:pt idx="20270">
                  <c:v>-392.69</c:v>
                </c:pt>
                <c:pt idx="20271">
                  <c:v>-392.65499999999997</c:v>
                </c:pt>
                <c:pt idx="20272">
                  <c:v>-392.62099999999998</c:v>
                </c:pt>
                <c:pt idx="20273">
                  <c:v>-392.58699999999999</c:v>
                </c:pt>
                <c:pt idx="20274">
                  <c:v>-392.553</c:v>
                </c:pt>
                <c:pt idx="20275">
                  <c:v>-392.51900000000001</c:v>
                </c:pt>
                <c:pt idx="20276">
                  <c:v>-392.48399999999998</c:v>
                </c:pt>
                <c:pt idx="20277">
                  <c:v>-392.45</c:v>
                </c:pt>
                <c:pt idx="20278">
                  <c:v>-392.41500000000002</c:v>
                </c:pt>
                <c:pt idx="20279">
                  <c:v>-392.38099999999997</c:v>
                </c:pt>
                <c:pt idx="20280">
                  <c:v>-392.346</c:v>
                </c:pt>
                <c:pt idx="20281">
                  <c:v>-392.31200000000001</c:v>
                </c:pt>
                <c:pt idx="20282">
                  <c:v>-392.27699999999999</c:v>
                </c:pt>
                <c:pt idx="20283">
                  <c:v>-392.24200000000002</c:v>
                </c:pt>
                <c:pt idx="20284">
                  <c:v>-392.20800000000003</c:v>
                </c:pt>
                <c:pt idx="20285">
                  <c:v>-392.173</c:v>
                </c:pt>
                <c:pt idx="20286">
                  <c:v>-392.13799999999998</c:v>
                </c:pt>
                <c:pt idx="20287">
                  <c:v>-392.10300000000001</c:v>
                </c:pt>
                <c:pt idx="20288">
                  <c:v>-392.06799999999998</c:v>
                </c:pt>
                <c:pt idx="20289">
                  <c:v>-392.03300000000002</c:v>
                </c:pt>
                <c:pt idx="20290">
                  <c:v>-391.99799999999999</c:v>
                </c:pt>
                <c:pt idx="20291">
                  <c:v>-391.96300000000002</c:v>
                </c:pt>
                <c:pt idx="20292">
                  <c:v>-391.928</c:v>
                </c:pt>
                <c:pt idx="20293">
                  <c:v>-391.89299999999997</c:v>
                </c:pt>
                <c:pt idx="20294">
                  <c:v>-391.85700000000003</c:v>
                </c:pt>
                <c:pt idx="20295">
                  <c:v>-391.822</c:v>
                </c:pt>
                <c:pt idx="20296">
                  <c:v>-391.78699999999998</c:v>
                </c:pt>
                <c:pt idx="20297">
                  <c:v>-391.75099999999998</c:v>
                </c:pt>
                <c:pt idx="20298">
                  <c:v>-391.71600000000001</c:v>
                </c:pt>
                <c:pt idx="20299">
                  <c:v>-391.68</c:v>
                </c:pt>
                <c:pt idx="20300">
                  <c:v>-391.64499999999998</c:v>
                </c:pt>
                <c:pt idx="20301">
                  <c:v>-391.60899999999998</c:v>
                </c:pt>
                <c:pt idx="20302">
                  <c:v>-391.57400000000001</c:v>
                </c:pt>
                <c:pt idx="20303">
                  <c:v>-391.53800000000001</c:v>
                </c:pt>
                <c:pt idx="20304">
                  <c:v>-391.50200000000001</c:v>
                </c:pt>
                <c:pt idx="20305">
                  <c:v>-391.46600000000001</c:v>
                </c:pt>
                <c:pt idx="20306">
                  <c:v>-391.43099999999998</c:v>
                </c:pt>
                <c:pt idx="20307">
                  <c:v>-391.39499999999998</c:v>
                </c:pt>
                <c:pt idx="20308">
                  <c:v>-391.35899999999998</c:v>
                </c:pt>
                <c:pt idx="20309">
                  <c:v>-391.32299999999998</c:v>
                </c:pt>
                <c:pt idx="20310">
                  <c:v>-391.28699999999998</c:v>
                </c:pt>
                <c:pt idx="20311">
                  <c:v>-391.25099999999998</c:v>
                </c:pt>
                <c:pt idx="20312">
                  <c:v>-391.214</c:v>
                </c:pt>
                <c:pt idx="20313">
                  <c:v>-391.178</c:v>
                </c:pt>
                <c:pt idx="20314">
                  <c:v>-391.142</c:v>
                </c:pt>
                <c:pt idx="20315">
                  <c:v>-391.10599999999999</c:v>
                </c:pt>
                <c:pt idx="20316">
                  <c:v>-391.06900000000002</c:v>
                </c:pt>
                <c:pt idx="20317">
                  <c:v>-391.03300000000002</c:v>
                </c:pt>
                <c:pt idx="20318">
                  <c:v>-390.99700000000001</c:v>
                </c:pt>
                <c:pt idx="20319">
                  <c:v>-390.96</c:v>
                </c:pt>
                <c:pt idx="20320">
                  <c:v>-390.92399999999998</c:v>
                </c:pt>
                <c:pt idx="20321">
                  <c:v>-390.887</c:v>
                </c:pt>
                <c:pt idx="20322">
                  <c:v>-390.85</c:v>
                </c:pt>
                <c:pt idx="20323">
                  <c:v>-390.81400000000002</c:v>
                </c:pt>
                <c:pt idx="20324">
                  <c:v>-390.77699999999999</c:v>
                </c:pt>
                <c:pt idx="20325">
                  <c:v>-390.74</c:v>
                </c:pt>
                <c:pt idx="20326">
                  <c:v>-390.70299999999997</c:v>
                </c:pt>
                <c:pt idx="20327">
                  <c:v>-390.666</c:v>
                </c:pt>
                <c:pt idx="20328">
                  <c:v>-390.62900000000002</c:v>
                </c:pt>
                <c:pt idx="20329">
                  <c:v>-390.59199999999998</c:v>
                </c:pt>
                <c:pt idx="20330">
                  <c:v>-390.55500000000001</c:v>
                </c:pt>
                <c:pt idx="20331">
                  <c:v>-390.51799999999997</c:v>
                </c:pt>
                <c:pt idx="20332">
                  <c:v>-390.48099999999999</c:v>
                </c:pt>
                <c:pt idx="20333">
                  <c:v>-390.44400000000002</c:v>
                </c:pt>
                <c:pt idx="20334">
                  <c:v>-390.40699999999998</c:v>
                </c:pt>
                <c:pt idx="20335">
                  <c:v>-390.37</c:v>
                </c:pt>
                <c:pt idx="20336">
                  <c:v>-390.33199999999999</c:v>
                </c:pt>
                <c:pt idx="20337">
                  <c:v>-390.29500000000002</c:v>
                </c:pt>
                <c:pt idx="20338">
                  <c:v>-390.25700000000001</c:v>
                </c:pt>
                <c:pt idx="20339">
                  <c:v>-390.22</c:v>
                </c:pt>
                <c:pt idx="20340">
                  <c:v>-390.18200000000002</c:v>
                </c:pt>
                <c:pt idx="20341">
                  <c:v>-390.14499999999998</c:v>
                </c:pt>
                <c:pt idx="20342">
                  <c:v>-390.10700000000003</c:v>
                </c:pt>
                <c:pt idx="20343">
                  <c:v>-390.07</c:v>
                </c:pt>
                <c:pt idx="20344">
                  <c:v>-390.03199999999998</c:v>
                </c:pt>
                <c:pt idx="20345">
                  <c:v>-389.99400000000003</c:v>
                </c:pt>
                <c:pt idx="20346">
                  <c:v>-389.95600000000002</c:v>
                </c:pt>
                <c:pt idx="20347">
                  <c:v>-389.91800000000001</c:v>
                </c:pt>
                <c:pt idx="20348">
                  <c:v>-389.88099999999997</c:v>
                </c:pt>
                <c:pt idx="20349">
                  <c:v>-389.84300000000002</c:v>
                </c:pt>
                <c:pt idx="20350">
                  <c:v>-389.80500000000001</c:v>
                </c:pt>
                <c:pt idx="20351">
                  <c:v>-389.767</c:v>
                </c:pt>
                <c:pt idx="20352">
                  <c:v>-389.72800000000001</c:v>
                </c:pt>
                <c:pt idx="20353">
                  <c:v>-389.69</c:v>
                </c:pt>
                <c:pt idx="20354">
                  <c:v>-389.65199999999999</c:v>
                </c:pt>
                <c:pt idx="20355">
                  <c:v>-389.61399999999998</c:v>
                </c:pt>
                <c:pt idx="20356">
                  <c:v>-389.57499999999999</c:v>
                </c:pt>
                <c:pt idx="20357">
                  <c:v>-389.53699999999998</c:v>
                </c:pt>
                <c:pt idx="20358">
                  <c:v>-389.49900000000002</c:v>
                </c:pt>
                <c:pt idx="20359">
                  <c:v>-389.46</c:v>
                </c:pt>
                <c:pt idx="20360">
                  <c:v>-389.42200000000003</c:v>
                </c:pt>
                <c:pt idx="20361">
                  <c:v>-389.38299999999998</c:v>
                </c:pt>
                <c:pt idx="20362">
                  <c:v>-389.34500000000003</c:v>
                </c:pt>
                <c:pt idx="20363">
                  <c:v>-389.30599999999998</c:v>
                </c:pt>
                <c:pt idx="20364">
                  <c:v>-389.267</c:v>
                </c:pt>
                <c:pt idx="20365">
                  <c:v>-389.22899999999998</c:v>
                </c:pt>
                <c:pt idx="20366">
                  <c:v>-389.19</c:v>
                </c:pt>
                <c:pt idx="20367">
                  <c:v>-389.15100000000001</c:v>
                </c:pt>
                <c:pt idx="20368">
                  <c:v>-389.11200000000002</c:v>
                </c:pt>
                <c:pt idx="20369">
                  <c:v>-389.07299999999998</c:v>
                </c:pt>
                <c:pt idx="20370">
                  <c:v>-389.03399999999999</c:v>
                </c:pt>
                <c:pt idx="20371">
                  <c:v>-388.995</c:v>
                </c:pt>
                <c:pt idx="20372">
                  <c:v>-388.95600000000002</c:v>
                </c:pt>
                <c:pt idx="20373">
                  <c:v>-388.91699999999997</c:v>
                </c:pt>
                <c:pt idx="20374">
                  <c:v>-388.87799999999999</c:v>
                </c:pt>
                <c:pt idx="20375">
                  <c:v>-388.83800000000002</c:v>
                </c:pt>
                <c:pt idx="20376">
                  <c:v>-388.79899999999998</c:v>
                </c:pt>
                <c:pt idx="20377">
                  <c:v>-388.76</c:v>
                </c:pt>
                <c:pt idx="20378">
                  <c:v>-388.72</c:v>
                </c:pt>
                <c:pt idx="20379">
                  <c:v>-388.68099999999998</c:v>
                </c:pt>
                <c:pt idx="20380">
                  <c:v>-388.64100000000002</c:v>
                </c:pt>
                <c:pt idx="20381">
                  <c:v>-388.60199999999998</c:v>
                </c:pt>
                <c:pt idx="20382">
                  <c:v>-388.56200000000001</c:v>
                </c:pt>
                <c:pt idx="20383">
                  <c:v>-388.52300000000002</c:v>
                </c:pt>
                <c:pt idx="20384">
                  <c:v>-388.483</c:v>
                </c:pt>
                <c:pt idx="20385">
                  <c:v>-388.44299999999998</c:v>
                </c:pt>
                <c:pt idx="20386">
                  <c:v>-388.404</c:v>
                </c:pt>
                <c:pt idx="20387">
                  <c:v>-388.36399999999998</c:v>
                </c:pt>
                <c:pt idx="20388">
                  <c:v>-388.32400000000001</c:v>
                </c:pt>
                <c:pt idx="20389">
                  <c:v>-388.28399999999999</c:v>
                </c:pt>
                <c:pt idx="20390">
                  <c:v>-388.24400000000003</c:v>
                </c:pt>
                <c:pt idx="20391">
                  <c:v>-388.20400000000001</c:v>
                </c:pt>
                <c:pt idx="20392">
                  <c:v>-388.16399999999999</c:v>
                </c:pt>
                <c:pt idx="20393">
                  <c:v>-388.12400000000002</c:v>
                </c:pt>
                <c:pt idx="20394">
                  <c:v>-388.084</c:v>
                </c:pt>
                <c:pt idx="20395">
                  <c:v>-388.04300000000001</c:v>
                </c:pt>
                <c:pt idx="20396">
                  <c:v>-388.00299999999999</c:v>
                </c:pt>
                <c:pt idx="20397">
                  <c:v>-387.96300000000002</c:v>
                </c:pt>
                <c:pt idx="20398">
                  <c:v>-387.92200000000003</c:v>
                </c:pt>
                <c:pt idx="20399">
                  <c:v>-387.88200000000001</c:v>
                </c:pt>
                <c:pt idx="20400">
                  <c:v>-387.84199999999998</c:v>
                </c:pt>
                <c:pt idx="20401">
                  <c:v>-387.80099999999999</c:v>
                </c:pt>
                <c:pt idx="20402">
                  <c:v>-387.76100000000002</c:v>
                </c:pt>
                <c:pt idx="20403">
                  <c:v>-387.72</c:v>
                </c:pt>
                <c:pt idx="20404">
                  <c:v>-387.67899999999997</c:v>
                </c:pt>
                <c:pt idx="20405">
                  <c:v>-387.63900000000001</c:v>
                </c:pt>
                <c:pt idx="20406">
                  <c:v>-387.59800000000001</c:v>
                </c:pt>
                <c:pt idx="20407">
                  <c:v>-387.55700000000002</c:v>
                </c:pt>
                <c:pt idx="20408">
                  <c:v>-387.51600000000002</c:v>
                </c:pt>
                <c:pt idx="20409">
                  <c:v>-387.47500000000002</c:v>
                </c:pt>
                <c:pt idx="20410">
                  <c:v>-387.43400000000003</c:v>
                </c:pt>
                <c:pt idx="20411">
                  <c:v>-387.39299999999997</c:v>
                </c:pt>
                <c:pt idx="20412">
                  <c:v>-387.35199999999998</c:v>
                </c:pt>
                <c:pt idx="20413">
                  <c:v>-387.31099999999998</c:v>
                </c:pt>
                <c:pt idx="20414">
                  <c:v>-387.27</c:v>
                </c:pt>
                <c:pt idx="20415">
                  <c:v>-387.22899999999998</c:v>
                </c:pt>
                <c:pt idx="20416">
                  <c:v>-387.18799999999999</c:v>
                </c:pt>
                <c:pt idx="20417">
                  <c:v>-387.14600000000002</c:v>
                </c:pt>
                <c:pt idx="20418">
                  <c:v>-387.10500000000002</c:v>
                </c:pt>
                <c:pt idx="20419">
                  <c:v>-387.06400000000002</c:v>
                </c:pt>
                <c:pt idx="20420">
                  <c:v>-387.02199999999999</c:v>
                </c:pt>
                <c:pt idx="20421">
                  <c:v>-386.98099999999999</c:v>
                </c:pt>
                <c:pt idx="20422">
                  <c:v>-386.93900000000002</c:v>
                </c:pt>
                <c:pt idx="20423">
                  <c:v>-386.89800000000002</c:v>
                </c:pt>
                <c:pt idx="20424">
                  <c:v>-386.85599999999999</c:v>
                </c:pt>
                <c:pt idx="20425">
                  <c:v>-386.815</c:v>
                </c:pt>
                <c:pt idx="20426">
                  <c:v>-386.77300000000002</c:v>
                </c:pt>
                <c:pt idx="20427">
                  <c:v>-386.73099999999999</c:v>
                </c:pt>
                <c:pt idx="20428">
                  <c:v>-386.68900000000002</c:v>
                </c:pt>
                <c:pt idx="20429">
                  <c:v>-386.64699999999999</c:v>
                </c:pt>
                <c:pt idx="20430">
                  <c:v>-386.60500000000002</c:v>
                </c:pt>
                <c:pt idx="20431">
                  <c:v>-386.56400000000002</c:v>
                </c:pt>
                <c:pt idx="20432">
                  <c:v>-386.52199999999999</c:v>
                </c:pt>
                <c:pt idx="20433">
                  <c:v>-386.47899999999998</c:v>
                </c:pt>
                <c:pt idx="20434">
                  <c:v>-386.43700000000001</c:v>
                </c:pt>
                <c:pt idx="20435">
                  <c:v>-386.39499999999998</c:v>
                </c:pt>
                <c:pt idx="20436">
                  <c:v>-386.35300000000001</c:v>
                </c:pt>
                <c:pt idx="20437">
                  <c:v>-386.31099999999998</c:v>
                </c:pt>
                <c:pt idx="20438">
                  <c:v>-386.26799999999997</c:v>
                </c:pt>
                <c:pt idx="20439">
                  <c:v>-386.226</c:v>
                </c:pt>
                <c:pt idx="20440">
                  <c:v>-386.18400000000003</c:v>
                </c:pt>
                <c:pt idx="20441">
                  <c:v>-386.14100000000002</c:v>
                </c:pt>
                <c:pt idx="20442">
                  <c:v>-386.09899999999999</c:v>
                </c:pt>
                <c:pt idx="20443">
                  <c:v>-386.05599999999998</c:v>
                </c:pt>
                <c:pt idx="20444">
                  <c:v>-386.01400000000001</c:v>
                </c:pt>
                <c:pt idx="20445">
                  <c:v>-385.971</c:v>
                </c:pt>
                <c:pt idx="20446">
                  <c:v>-385.928</c:v>
                </c:pt>
                <c:pt idx="20447">
                  <c:v>-385.88600000000002</c:v>
                </c:pt>
                <c:pt idx="20448">
                  <c:v>-385.84300000000002</c:v>
                </c:pt>
                <c:pt idx="20449">
                  <c:v>-385.8</c:v>
                </c:pt>
                <c:pt idx="20450">
                  <c:v>-385.75700000000001</c:v>
                </c:pt>
                <c:pt idx="20451">
                  <c:v>-385.714</c:v>
                </c:pt>
                <c:pt idx="20452">
                  <c:v>-385.67099999999999</c:v>
                </c:pt>
                <c:pt idx="20453">
                  <c:v>-385.62799999999999</c:v>
                </c:pt>
                <c:pt idx="20454">
                  <c:v>-385.58499999999998</c:v>
                </c:pt>
                <c:pt idx="20455">
                  <c:v>-385.54199999999997</c:v>
                </c:pt>
                <c:pt idx="20456">
                  <c:v>-385.49900000000002</c:v>
                </c:pt>
                <c:pt idx="20457">
                  <c:v>-385.45600000000002</c:v>
                </c:pt>
                <c:pt idx="20458">
                  <c:v>-385.41300000000001</c:v>
                </c:pt>
                <c:pt idx="20459">
                  <c:v>-385.36900000000003</c:v>
                </c:pt>
                <c:pt idx="20460">
                  <c:v>-385.32600000000002</c:v>
                </c:pt>
                <c:pt idx="20461">
                  <c:v>-385.28199999999998</c:v>
                </c:pt>
                <c:pt idx="20462">
                  <c:v>-385.23899999999998</c:v>
                </c:pt>
                <c:pt idx="20463">
                  <c:v>-385.19600000000003</c:v>
                </c:pt>
                <c:pt idx="20464">
                  <c:v>-385.15199999999999</c:v>
                </c:pt>
                <c:pt idx="20465">
                  <c:v>-385.108</c:v>
                </c:pt>
                <c:pt idx="20466">
                  <c:v>-385.065</c:v>
                </c:pt>
                <c:pt idx="20467">
                  <c:v>-385.02100000000002</c:v>
                </c:pt>
                <c:pt idx="20468">
                  <c:v>-384.97699999999998</c:v>
                </c:pt>
                <c:pt idx="20469">
                  <c:v>-384.93400000000003</c:v>
                </c:pt>
                <c:pt idx="20470">
                  <c:v>-384.89</c:v>
                </c:pt>
                <c:pt idx="20471">
                  <c:v>-384.846</c:v>
                </c:pt>
                <c:pt idx="20472">
                  <c:v>-384.80200000000002</c:v>
                </c:pt>
                <c:pt idx="20473">
                  <c:v>-384.75799999999998</c:v>
                </c:pt>
                <c:pt idx="20474">
                  <c:v>-384.714</c:v>
                </c:pt>
                <c:pt idx="20475">
                  <c:v>-384.67</c:v>
                </c:pt>
                <c:pt idx="20476">
                  <c:v>-384.62599999999998</c:v>
                </c:pt>
                <c:pt idx="20477">
                  <c:v>-384.58199999999999</c:v>
                </c:pt>
                <c:pt idx="20478">
                  <c:v>-384.53699999999998</c:v>
                </c:pt>
                <c:pt idx="20479">
                  <c:v>-384.49299999999999</c:v>
                </c:pt>
                <c:pt idx="20480">
                  <c:v>-384.44900000000001</c:v>
                </c:pt>
                <c:pt idx="20481">
                  <c:v>-384.404</c:v>
                </c:pt>
                <c:pt idx="20482">
                  <c:v>-384.36</c:v>
                </c:pt>
                <c:pt idx="20483">
                  <c:v>-384.31599999999997</c:v>
                </c:pt>
                <c:pt idx="20484">
                  <c:v>-384.27100000000002</c:v>
                </c:pt>
                <c:pt idx="20485">
                  <c:v>-384.22699999999998</c:v>
                </c:pt>
                <c:pt idx="20486">
                  <c:v>-384.18200000000002</c:v>
                </c:pt>
                <c:pt idx="20487">
                  <c:v>-384.137</c:v>
                </c:pt>
                <c:pt idx="20488">
                  <c:v>-384.09300000000002</c:v>
                </c:pt>
                <c:pt idx="20489">
                  <c:v>-384.048</c:v>
                </c:pt>
                <c:pt idx="20490">
                  <c:v>-384.00299999999999</c:v>
                </c:pt>
                <c:pt idx="20491">
                  <c:v>-383.95800000000003</c:v>
                </c:pt>
                <c:pt idx="20492">
                  <c:v>-383.91300000000001</c:v>
                </c:pt>
                <c:pt idx="20493">
                  <c:v>-383.86799999999999</c:v>
                </c:pt>
                <c:pt idx="20494">
                  <c:v>-383.82299999999998</c:v>
                </c:pt>
                <c:pt idx="20495">
                  <c:v>-383.77800000000002</c:v>
                </c:pt>
                <c:pt idx="20496">
                  <c:v>-383.733</c:v>
                </c:pt>
                <c:pt idx="20497">
                  <c:v>-383.68799999999999</c:v>
                </c:pt>
                <c:pt idx="20498">
                  <c:v>-383.64299999999997</c:v>
                </c:pt>
                <c:pt idx="20499">
                  <c:v>-383.59800000000001</c:v>
                </c:pt>
                <c:pt idx="20500">
                  <c:v>-383.553</c:v>
                </c:pt>
                <c:pt idx="20501">
                  <c:v>-383.50700000000001</c:v>
                </c:pt>
                <c:pt idx="20502">
                  <c:v>-383.46199999999999</c:v>
                </c:pt>
                <c:pt idx="20503">
                  <c:v>-383.41699999999997</c:v>
                </c:pt>
                <c:pt idx="20504">
                  <c:v>-383.37099999999998</c:v>
                </c:pt>
                <c:pt idx="20505">
                  <c:v>-383.32600000000002</c:v>
                </c:pt>
                <c:pt idx="20506">
                  <c:v>-383.28</c:v>
                </c:pt>
                <c:pt idx="20507">
                  <c:v>-383.23399999999998</c:v>
                </c:pt>
                <c:pt idx="20508">
                  <c:v>-383.18900000000002</c:v>
                </c:pt>
                <c:pt idx="20509">
                  <c:v>-383.14299999999997</c:v>
                </c:pt>
                <c:pt idx="20510">
                  <c:v>-383.09699999999998</c:v>
                </c:pt>
                <c:pt idx="20511">
                  <c:v>-383.05200000000002</c:v>
                </c:pt>
                <c:pt idx="20512">
                  <c:v>-383.00599999999997</c:v>
                </c:pt>
                <c:pt idx="20513">
                  <c:v>-382.96</c:v>
                </c:pt>
                <c:pt idx="20514">
                  <c:v>-382.91399999999999</c:v>
                </c:pt>
                <c:pt idx="20515">
                  <c:v>-382.86799999999999</c:v>
                </c:pt>
                <c:pt idx="20516">
                  <c:v>-382.822</c:v>
                </c:pt>
                <c:pt idx="20517">
                  <c:v>-382.77600000000001</c:v>
                </c:pt>
                <c:pt idx="20518">
                  <c:v>-382.73</c:v>
                </c:pt>
                <c:pt idx="20519">
                  <c:v>-382.68400000000003</c:v>
                </c:pt>
                <c:pt idx="20520">
                  <c:v>-382.637</c:v>
                </c:pt>
                <c:pt idx="20521">
                  <c:v>-382.59100000000001</c:v>
                </c:pt>
                <c:pt idx="20522">
                  <c:v>-382.54500000000002</c:v>
                </c:pt>
                <c:pt idx="20523">
                  <c:v>-382.49799999999999</c:v>
                </c:pt>
                <c:pt idx="20524">
                  <c:v>-382.452</c:v>
                </c:pt>
                <c:pt idx="20525">
                  <c:v>-382.40600000000001</c:v>
                </c:pt>
                <c:pt idx="20526">
                  <c:v>-382.35899999999998</c:v>
                </c:pt>
                <c:pt idx="20527">
                  <c:v>-382.31299999999999</c:v>
                </c:pt>
                <c:pt idx="20528">
                  <c:v>-382.26600000000002</c:v>
                </c:pt>
                <c:pt idx="20529">
                  <c:v>-382.21899999999999</c:v>
                </c:pt>
                <c:pt idx="20530">
                  <c:v>-382.173</c:v>
                </c:pt>
                <c:pt idx="20531">
                  <c:v>-382.12599999999998</c:v>
                </c:pt>
                <c:pt idx="20532">
                  <c:v>-382.07900000000001</c:v>
                </c:pt>
                <c:pt idx="20533">
                  <c:v>-382.03199999999998</c:v>
                </c:pt>
                <c:pt idx="20534">
                  <c:v>-381.98500000000001</c:v>
                </c:pt>
                <c:pt idx="20535">
                  <c:v>-381.93900000000002</c:v>
                </c:pt>
                <c:pt idx="20536">
                  <c:v>-381.892</c:v>
                </c:pt>
                <c:pt idx="20537">
                  <c:v>-381.84500000000003</c:v>
                </c:pt>
                <c:pt idx="20538">
                  <c:v>-381.79700000000003</c:v>
                </c:pt>
                <c:pt idx="20539">
                  <c:v>-381.75</c:v>
                </c:pt>
                <c:pt idx="20540">
                  <c:v>-381.70299999999997</c:v>
                </c:pt>
                <c:pt idx="20541">
                  <c:v>-381.65600000000001</c:v>
                </c:pt>
                <c:pt idx="20542">
                  <c:v>-381.60899999999998</c:v>
                </c:pt>
                <c:pt idx="20543">
                  <c:v>-381.56099999999998</c:v>
                </c:pt>
                <c:pt idx="20544">
                  <c:v>-381.51400000000001</c:v>
                </c:pt>
                <c:pt idx="20545">
                  <c:v>-381.46699999999998</c:v>
                </c:pt>
                <c:pt idx="20546">
                  <c:v>-381.41899999999998</c:v>
                </c:pt>
                <c:pt idx="20547">
                  <c:v>-381.37200000000001</c:v>
                </c:pt>
                <c:pt idx="20548">
                  <c:v>-381.32400000000001</c:v>
                </c:pt>
                <c:pt idx="20549">
                  <c:v>-381.27699999999999</c:v>
                </c:pt>
                <c:pt idx="20550">
                  <c:v>-381.22899999999998</c:v>
                </c:pt>
                <c:pt idx="20551">
                  <c:v>-381.18099999999998</c:v>
                </c:pt>
                <c:pt idx="20552">
                  <c:v>-381.13400000000001</c:v>
                </c:pt>
                <c:pt idx="20553">
                  <c:v>-381.08600000000001</c:v>
                </c:pt>
                <c:pt idx="20554">
                  <c:v>-381.03800000000001</c:v>
                </c:pt>
                <c:pt idx="20555">
                  <c:v>-380.99</c:v>
                </c:pt>
                <c:pt idx="20556">
                  <c:v>-380.94200000000001</c:v>
                </c:pt>
                <c:pt idx="20557">
                  <c:v>-380.89400000000001</c:v>
                </c:pt>
                <c:pt idx="20558">
                  <c:v>-380.846</c:v>
                </c:pt>
                <c:pt idx="20559">
                  <c:v>-380.798</c:v>
                </c:pt>
                <c:pt idx="20560">
                  <c:v>-380.75</c:v>
                </c:pt>
                <c:pt idx="20561">
                  <c:v>-380.702</c:v>
                </c:pt>
                <c:pt idx="20562">
                  <c:v>-380.654</c:v>
                </c:pt>
                <c:pt idx="20563">
                  <c:v>-380.60599999999999</c:v>
                </c:pt>
                <c:pt idx="20564">
                  <c:v>-380.55700000000002</c:v>
                </c:pt>
                <c:pt idx="20565">
                  <c:v>-380.50900000000001</c:v>
                </c:pt>
                <c:pt idx="20566">
                  <c:v>-380.46100000000001</c:v>
                </c:pt>
                <c:pt idx="20567">
                  <c:v>-380.41199999999998</c:v>
                </c:pt>
                <c:pt idx="20568">
                  <c:v>-380.36399999999998</c:v>
                </c:pt>
                <c:pt idx="20569">
                  <c:v>-380.315</c:v>
                </c:pt>
                <c:pt idx="20570">
                  <c:v>-380.267</c:v>
                </c:pt>
                <c:pt idx="20571">
                  <c:v>-380.21800000000002</c:v>
                </c:pt>
                <c:pt idx="20572">
                  <c:v>-380.16899999999998</c:v>
                </c:pt>
                <c:pt idx="20573">
                  <c:v>-380.12099999999998</c:v>
                </c:pt>
                <c:pt idx="20574">
                  <c:v>-380.072</c:v>
                </c:pt>
                <c:pt idx="20575">
                  <c:v>-380.02300000000002</c:v>
                </c:pt>
                <c:pt idx="20576">
                  <c:v>-379.97399999999999</c:v>
                </c:pt>
                <c:pt idx="20577">
                  <c:v>-379.92500000000001</c:v>
                </c:pt>
                <c:pt idx="20578">
                  <c:v>-379.87599999999998</c:v>
                </c:pt>
                <c:pt idx="20579">
                  <c:v>-379.827</c:v>
                </c:pt>
                <c:pt idx="20580">
                  <c:v>-379.77800000000002</c:v>
                </c:pt>
                <c:pt idx="20581">
                  <c:v>-379.72899999999998</c:v>
                </c:pt>
                <c:pt idx="20582">
                  <c:v>-379.68</c:v>
                </c:pt>
                <c:pt idx="20583">
                  <c:v>-379.63099999999997</c:v>
                </c:pt>
                <c:pt idx="20584">
                  <c:v>-379.58199999999999</c:v>
                </c:pt>
                <c:pt idx="20585">
                  <c:v>-379.53199999999998</c:v>
                </c:pt>
                <c:pt idx="20586">
                  <c:v>-379.483</c:v>
                </c:pt>
                <c:pt idx="20587">
                  <c:v>-379.43400000000003</c:v>
                </c:pt>
                <c:pt idx="20588">
                  <c:v>-379.38400000000001</c:v>
                </c:pt>
                <c:pt idx="20589">
                  <c:v>-379.33499999999998</c:v>
                </c:pt>
                <c:pt idx="20590">
                  <c:v>-379.28500000000003</c:v>
                </c:pt>
                <c:pt idx="20591">
                  <c:v>-379.23599999999999</c:v>
                </c:pt>
                <c:pt idx="20592">
                  <c:v>-379.18599999999998</c:v>
                </c:pt>
                <c:pt idx="20593">
                  <c:v>-379.137</c:v>
                </c:pt>
                <c:pt idx="20594">
                  <c:v>-379.08699999999999</c:v>
                </c:pt>
                <c:pt idx="20595">
                  <c:v>-379.03699999999998</c:v>
                </c:pt>
                <c:pt idx="20596">
                  <c:v>-378.98700000000002</c:v>
                </c:pt>
                <c:pt idx="20597">
                  <c:v>-378.93799999999999</c:v>
                </c:pt>
                <c:pt idx="20598">
                  <c:v>-378.88799999999998</c:v>
                </c:pt>
                <c:pt idx="20599">
                  <c:v>-378.83800000000002</c:v>
                </c:pt>
                <c:pt idx="20600">
                  <c:v>-378.78800000000001</c:v>
                </c:pt>
                <c:pt idx="20601">
                  <c:v>-378.738</c:v>
                </c:pt>
                <c:pt idx="20602">
                  <c:v>-378.68799999999999</c:v>
                </c:pt>
                <c:pt idx="20603">
                  <c:v>-378.63799999999998</c:v>
                </c:pt>
                <c:pt idx="20604">
                  <c:v>-378.58699999999999</c:v>
                </c:pt>
                <c:pt idx="20605">
                  <c:v>-378.53699999999998</c:v>
                </c:pt>
                <c:pt idx="20606">
                  <c:v>-378.48700000000002</c:v>
                </c:pt>
                <c:pt idx="20607">
                  <c:v>-378.43700000000001</c:v>
                </c:pt>
                <c:pt idx="20608">
                  <c:v>-378.38600000000002</c:v>
                </c:pt>
                <c:pt idx="20609">
                  <c:v>-378.33600000000001</c:v>
                </c:pt>
                <c:pt idx="20610">
                  <c:v>-378.28500000000003</c:v>
                </c:pt>
                <c:pt idx="20611">
                  <c:v>-378.23500000000001</c:v>
                </c:pt>
                <c:pt idx="20612">
                  <c:v>-378.18400000000003</c:v>
                </c:pt>
                <c:pt idx="20613">
                  <c:v>-378.13400000000001</c:v>
                </c:pt>
                <c:pt idx="20614">
                  <c:v>-378.08300000000003</c:v>
                </c:pt>
                <c:pt idx="20615">
                  <c:v>-378.03300000000002</c:v>
                </c:pt>
                <c:pt idx="20616">
                  <c:v>-377.98200000000003</c:v>
                </c:pt>
                <c:pt idx="20617">
                  <c:v>-377.93099999999998</c:v>
                </c:pt>
                <c:pt idx="20618">
                  <c:v>-377.88</c:v>
                </c:pt>
                <c:pt idx="20619">
                  <c:v>-377.82900000000001</c:v>
                </c:pt>
                <c:pt idx="20620">
                  <c:v>-377.779</c:v>
                </c:pt>
                <c:pt idx="20621">
                  <c:v>-377.72800000000001</c:v>
                </c:pt>
                <c:pt idx="20622">
                  <c:v>-377.67700000000002</c:v>
                </c:pt>
                <c:pt idx="20623">
                  <c:v>-377.62599999999998</c:v>
                </c:pt>
                <c:pt idx="20624">
                  <c:v>-377.57400000000001</c:v>
                </c:pt>
                <c:pt idx="20625">
                  <c:v>-377.52300000000002</c:v>
                </c:pt>
                <c:pt idx="20626">
                  <c:v>-377.47199999999998</c:v>
                </c:pt>
                <c:pt idx="20627">
                  <c:v>-377.42099999999999</c:v>
                </c:pt>
                <c:pt idx="20628">
                  <c:v>-377.37</c:v>
                </c:pt>
                <c:pt idx="20629">
                  <c:v>-377.31799999999998</c:v>
                </c:pt>
                <c:pt idx="20630">
                  <c:v>-377.267</c:v>
                </c:pt>
                <c:pt idx="20631">
                  <c:v>-377.21600000000001</c:v>
                </c:pt>
                <c:pt idx="20632">
                  <c:v>-377.16399999999999</c:v>
                </c:pt>
                <c:pt idx="20633">
                  <c:v>-377.113</c:v>
                </c:pt>
                <c:pt idx="20634">
                  <c:v>-377.06099999999998</c:v>
                </c:pt>
                <c:pt idx="20635">
                  <c:v>-377.00900000000001</c:v>
                </c:pt>
                <c:pt idx="20636">
                  <c:v>-376.95800000000003</c:v>
                </c:pt>
                <c:pt idx="20637">
                  <c:v>-376.90600000000001</c:v>
                </c:pt>
                <c:pt idx="20638">
                  <c:v>-376.85399999999998</c:v>
                </c:pt>
                <c:pt idx="20639">
                  <c:v>-376.803</c:v>
                </c:pt>
                <c:pt idx="20640">
                  <c:v>-376.75099999999998</c:v>
                </c:pt>
                <c:pt idx="20641">
                  <c:v>-376.69900000000001</c:v>
                </c:pt>
                <c:pt idx="20642">
                  <c:v>-376.64699999999999</c:v>
                </c:pt>
                <c:pt idx="20643">
                  <c:v>-376.59500000000003</c:v>
                </c:pt>
                <c:pt idx="20644">
                  <c:v>-376.54300000000001</c:v>
                </c:pt>
                <c:pt idx="20645">
                  <c:v>-376.49099999999999</c:v>
                </c:pt>
                <c:pt idx="20646">
                  <c:v>-376.43900000000002</c:v>
                </c:pt>
                <c:pt idx="20647">
                  <c:v>-376.387</c:v>
                </c:pt>
                <c:pt idx="20648">
                  <c:v>-376.33499999999998</c:v>
                </c:pt>
                <c:pt idx="20649">
                  <c:v>-376.28199999999998</c:v>
                </c:pt>
                <c:pt idx="20650">
                  <c:v>-376.23</c:v>
                </c:pt>
                <c:pt idx="20651">
                  <c:v>-376.178</c:v>
                </c:pt>
                <c:pt idx="20652">
                  <c:v>-376.125</c:v>
                </c:pt>
                <c:pt idx="20653">
                  <c:v>-376.07299999999998</c:v>
                </c:pt>
                <c:pt idx="20654">
                  <c:v>-376.02</c:v>
                </c:pt>
                <c:pt idx="20655">
                  <c:v>-375.96800000000002</c:v>
                </c:pt>
                <c:pt idx="20656">
                  <c:v>-375.91500000000002</c:v>
                </c:pt>
                <c:pt idx="20657">
                  <c:v>-375.863</c:v>
                </c:pt>
                <c:pt idx="20658">
                  <c:v>-375.81</c:v>
                </c:pt>
                <c:pt idx="20659">
                  <c:v>-375.75700000000001</c:v>
                </c:pt>
                <c:pt idx="20660">
                  <c:v>-375.70499999999998</c:v>
                </c:pt>
                <c:pt idx="20661">
                  <c:v>-375.65199999999999</c:v>
                </c:pt>
                <c:pt idx="20662">
                  <c:v>-375.59899999999999</c:v>
                </c:pt>
                <c:pt idx="20663">
                  <c:v>-375.54599999999999</c:v>
                </c:pt>
                <c:pt idx="20664">
                  <c:v>-375.49299999999999</c:v>
                </c:pt>
                <c:pt idx="20665">
                  <c:v>-375.44</c:v>
                </c:pt>
                <c:pt idx="20666">
                  <c:v>-375.387</c:v>
                </c:pt>
                <c:pt idx="20667">
                  <c:v>-375.334</c:v>
                </c:pt>
                <c:pt idx="20668">
                  <c:v>-375.28100000000001</c:v>
                </c:pt>
                <c:pt idx="20669">
                  <c:v>-375.22800000000001</c:v>
                </c:pt>
                <c:pt idx="20670">
                  <c:v>-375.17500000000001</c:v>
                </c:pt>
                <c:pt idx="20671">
                  <c:v>-375.12099999999998</c:v>
                </c:pt>
                <c:pt idx="20672">
                  <c:v>-375.06799999999998</c:v>
                </c:pt>
                <c:pt idx="20673">
                  <c:v>-375.01499999999999</c:v>
                </c:pt>
                <c:pt idx="20674">
                  <c:v>-374.96100000000001</c:v>
                </c:pt>
                <c:pt idx="20675">
                  <c:v>-374.90800000000002</c:v>
                </c:pt>
                <c:pt idx="20676">
                  <c:v>-374.85399999999998</c:v>
                </c:pt>
                <c:pt idx="20677">
                  <c:v>-374.80099999999999</c:v>
                </c:pt>
                <c:pt idx="20678">
                  <c:v>-374.74700000000001</c:v>
                </c:pt>
                <c:pt idx="20679">
                  <c:v>-374.69400000000002</c:v>
                </c:pt>
                <c:pt idx="20680">
                  <c:v>-374.64</c:v>
                </c:pt>
                <c:pt idx="20681">
                  <c:v>-374.58600000000001</c:v>
                </c:pt>
                <c:pt idx="20682">
                  <c:v>-374.53199999999998</c:v>
                </c:pt>
                <c:pt idx="20683">
                  <c:v>-374.47899999999998</c:v>
                </c:pt>
                <c:pt idx="20684">
                  <c:v>-374.42500000000001</c:v>
                </c:pt>
                <c:pt idx="20685">
                  <c:v>-374.37099999999998</c:v>
                </c:pt>
                <c:pt idx="20686">
                  <c:v>-374.31700000000001</c:v>
                </c:pt>
                <c:pt idx="20687">
                  <c:v>-374.26299999999998</c:v>
                </c:pt>
                <c:pt idx="20688">
                  <c:v>-374.209</c:v>
                </c:pt>
                <c:pt idx="20689">
                  <c:v>-374.15499999999997</c:v>
                </c:pt>
                <c:pt idx="20690">
                  <c:v>-374.101</c:v>
                </c:pt>
                <c:pt idx="20691">
                  <c:v>-374.04700000000003</c:v>
                </c:pt>
                <c:pt idx="20692">
                  <c:v>-373.99200000000002</c:v>
                </c:pt>
                <c:pt idx="20693">
                  <c:v>-373.93799999999999</c:v>
                </c:pt>
                <c:pt idx="20694">
                  <c:v>-373.88400000000001</c:v>
                </c:pt>
                <c:pt idx="20695">
                  <c:v>-373.82900000000001</c:v>
                </c:pt>
                <c:pt idx="20696">
                  <c:v>-373.77499999999998</c:v>
                </c:pt>
                <c:pt idx="20697">
                  <c:v>-373.721</c:v>
                </c:pt>
                <c:pt idx="20698">
                  <c:v>-373.666</c:v>
                </c:pt>
                <c:pt idx="20699">
                  <c:v>-373.61200000000002</c:v>
                </c:pt>
                <c:pt idx="20700">
                  <c:v>-373.55700000000002</c:v>
                </c:pt>
                <c:pt idx="20701">
                  <c:v>-373.50200000000001</c:v>
                </c:pt>
                <c:pt idx="20702">
                  <c:v>-373.44799999999998</c:v>
                </c:pt>
                <c:pt idx="20703">
                  <c:v>-373.39299999999997</c:v>
                </c:pt>
                <c:pt idx="20704">
                  <c:v>-373.33800000000002</c:v>
                </c:pt>
                <c:pt idx="20705">
                  <c:v>-373.28300000000002</c:v>
                </c:pt>
                <c:pt idx="20706">
                  <c:v>-373.22800000000001</c:v>
                </c:pt>
                <c:pt idx="20707">
                  <c:v>-373.17399999999998</c:v>
                </c:pt>
                <c:pt idx="20708">
                  <c:v>-373.11900000000003</c:v>
                </c:pt>
                <c:pt idx="20709">
                  <c:v>-373.06400000000002</c:v>
                </c:pt>
                <c:pt idx="20710">
                  <c:v>-373.00900000000001</c:v>
                </c:pt>
                <c:pt idx="20711">
                  <c:v>-372.95400000000001</c:v>
                </c:pt>
                <c:pt idx="20712">
                  <c:v>-372.89800000000002</c:v>
                </c:pt>
                <c:pt idx="20713">
                  <c:v>-372.84300000000002</c:v>
                </c:pt>
                <c:pt idx="20714">
                  <c:v>-372.78800000000001</c:v>
                </c:pt>
                <c:pt idx="20715">
                  <c:v>-372.733</c:v>
                </c:pt>
                <c:pt idx="20716">
                  <c:v>-372.67700000000002</c:v>
                </c:pt>
                <c:pt idx="20717">
                  <c:v>-372.62200000000001</c:v>
                </c:pt>
                <c:pt idx="20718">
                  <c:v>-372.56700000000001</c:v>
                </c:pt>
                <c:pt idx="20719">
                  <c:v>-372.51100000000002</c:v>
                </c:pt>
                <c:pt idx="20720">
                  <c:v>-372.45600000000002</c:v>
                </c:pt>
                <c:pt idx="20721">
                  <c:v>-372.4</c:v>
                </c:pt>
                <c:pt idx="20722">
                  <c:v>-372.34500000000003</c:v>
                </c:pt>
                <c:pt idx="20723">
                  <c:v>-372.28899999999999</c:v>
                </c:pt>
                <c:pt idx="20724">
                  <c:v>-372.233</c:v>
                </c:pt>
                <c:pt idx="20725">
                  <c:v>-372.178</c:v>
                </c:pt>
                <c:pt idx="20726">
                  <c:v>-372.12200000000001</c:v>
                </c:pt>
                <c:pt idx="20727">
                  <c:v>-372.06599999999997</c:v>
                </c:pt>
                <c:pt idx="20728">
                  <c:v>-372.01</c:v>
                </c:pt>
                <c:pt idx="20729">
                  <c:v>-371.95400000000001</c:v>
                </c:pt>
                <c:pt idx="20730">
                  <c:v>-371.89800000000002</c:v>
                </c:pt>
                <c:pt idx="20731">
                  <c:v>-371.84199999999998</c:v>
                </c:pt>
                <c:pt idx="20732">
                  <c:v>-371.786</c:v>
                </c:pt>
                <c:pt idx="20733">
                  <c:v>-371.73</c:v>
                </c:pt>
                <c:pt idx="20734">
                  <c:v>-371.67399999999998</c:v>
                </c:pt>
                <c:pt idx="20735">
                  <c:v>-371.61799999999999</c:v>
                </c:pt>
                <c:pt idx="20736">
                  <c:v>-371.56200000000001</c:v>
                </c:pt>
                <c:pt idx="20737">
                  <c:v>-371.505</c:v>
                </c:pt>
                <c:pt idx="20738">
                  <c:v>-371.44900000000001</c:v>
                </c:pt>
                <c:pt idx="20739">
                  <c:v>-371.39299999999997</c:v>
                </c:pt>
                <c:pt idx="20740">
                  <c:v>-371.33600000000001</c:v>
                </c:pt>
                <c:pt idx="20741">
                  <c:v>-371.28</c:v>
                </c:pt>
                <c:pt idx="20742">
                  <c:v>-371.22300000000001</c:v>
                </c:pt>
                <c:pt idx="20743">
                  <c:v>-371.16699999999997</c:v>
                </c:pt>
                <c:pt idx="20744">
                  <c:v>-371.11</c:v>
                </c:pt>
                <c:pt idx="20745">
                  <c:v>-371.05399999999997</c:v>
                </c:pt>
                <c:pt idx="20746">
                  <c:v>-370.99700000000001</c:v>
                </c:pt>
                <c:pt idx="20747">
                  <c:v>-370.94</c:v>
                </c:pt>
                <c:pt idx="20748">
                  <c:v>-370.88400000000001</c:v>
                </c:pt>
                <c:pt idx="20749">
                  <c:v>-370.827</c:v>
                </c:pt>
                <c:pt idx="20750">
                  <c:v>-370.77</c:v>
                </c:pt>
                <c:pt idx="20751">
                  <c:v>-370.71300000000002</c:v>
                </c:pt>
                <c:pt idx="20752">
                  <c:v>-370.65600000000001</c:v>
                </c:pt>
                <c:pt idx="20753">
                  <c:v>-370.59899999999999</c:v>
                </c:pt>
                <c:pt idx="20754">
                  <c:v>-370.54199999999997</c:v>
                </c:pt>
                <c:pt idx="20755">
                  <c:v>-370.48500000000001</c:v>
                </c:pt>
                <c:pt idx="20756">
                  <c:v>-370.428</c:v>
                </c:pt>
                <c:pt idx="20757">
                  <c:v>-370.37099999999998</c:v>
                </c:pt>
                <c:pt idx="20758">
                  <c:v>-370.31299999999999</c:v>
                </c:pt>
                <c:pt idx="20759">
                  <c:v>-370.25599999999997</c:v>
                </c:pt>
                <c:pt idx="20760">
                  <c:v>-370.19900000000001</c:v>
                </c:pt>
                <c:pt idx="20761">
                  <c:v>-370.142</c:v>
                </c:pt>
                <c:pt idx="20762">
                  <c:v>-370.084</c:v>
                </c:pt>
                <c:pt idx="20763">
                  <c:v>-370.02699999999999</c:v>
                </c:pt>
                <c:pt idx="20764">
                  <c:v>-369.96899999999999</c:v>
                </c:pt>
                <c:pt idx="20765">
                  <c:v>-369.91199999999998</c:v>
                </c:pt>
                <c:pt idx="20766">
                  <c:v>-369.85399999999998</c:v>
                </c:pt>
                <c:pt idx="20767">
                  <c:v>-369.79700000000003</c:v>
                </c:pt>
                <c:pt idx="20768">
                  <c:v>-369.73899999999998</c:v>
                </c:pt>
                <c:pt idx="20769">
                  <c:v>-369.68099999999998</c:v>
                </c:pt>
                <c:pt idx="20770">
                  <c:v>-369.62299999999999</c:v>
                </c:pt>
                <c:pt idx="20771">
                  <c:v>-369.56599999999997</c:v>
                </c:pt>
                <c:pt idx="20772">
                  <c:v>-369.50799999999998</c:v>
                </c:pt>
                <c:pt idx="20773">
                  <c:v>-369.45</c:v>
                </c:pt>
                <c:pt idx="20774">
                  <c:v>-369.392</c:v>
                </c:pt>
                <c:pt idx="20775">
                  <c:v>-369.334</c:v>
                </c:pt>
                <c:pt idx="20776">
                  <c:v>-369.27600000000001</c:v>
                </c:pt>
                <c:pt idx="20777">
                  <c:v>-369.21800000000002</c:v>
                </c:pt>
                <c:pt idx="20778">
                  <c:v>-369.16</c:v>
                </c:pt>
                <c:pt idx="20779">
                  <c:v>-369.10199999999998</c:v>
                </c:pt>
                <c:pt idx="20780">
                  <c:v>-369.04300000000001</c:v>
                </c:pt>
                <c:pt idx="20781">
                  <c:v>-368.98500000000001</c:v>
                </c:pt>
                <c:pt idx="20782">
                  <c:v>-368.92700000000002</c:v>
                </c:pt>
                <c:pt idx="20783">
                  <c:v>-368.86900000000003</c:v>
                </c:pt>
                <c:pt idx="20784">
                  <c:v>-368.81</c:v>
                </c:pt>
                <c:pt idx="20785">
                  <c:v>-368.75200000000001</c:v>
                </c:pt>
                <c:pt idx="20786">
                  <c:v>-368.69299999999998</c:v>
                </c:pt>
                <c:pt idx="20787">
                  <c:v>-368.63499999999999</c:v>
                </c:pt>
                <c:pt idx="20788">
                  <c:v>-368.57600000000002</c:v>
                </c:pt>
                <c:pt idx="20789">
                  <c:v>-368.51799999999997</c:v>
                </c:pt>
                <c:pt idx="20790">
                  <c:v>-368.459</c:v>
                </c:pt>
                <c:pt idx="20791">
                  <c:v>-368.4</c:v>
                </c:pt>
                <c:pt idx="20792">
                  <c:v>-368.34199999999998</c:v>
                </c:pt>
                <c:pt idx="20793">
                  <c:v>-368.28300000000002</c:v>
                </c:pt>
                <c:pt idx="20794">
                  <c:v>-368.22399999999999</c:v>
                </c:pt>
                <c:pt idx="20795">
                  <c:v>-368.16500000000002</c:v>
                </c:pt>
                <c:pt idx="20796">
                  <c:v>-368.10599999999999</c:v>
                </c:pt>
                <c:pt idx="20797">
                  <c:v>-368.04700000000003</c:v>
                </c:pt>
                <c:pt idx="20798">
                  <c:v>-367.988</c:v>
                </c:pt>
                <c:pt idx="20799">
                  <c:v>-367.92899999999997</c:v>
                </c:pt>
                <c:pt idx="20800">
                  <c:v>-367.87</c:v>
                </c:pt>
                <c:pt idx="20801">
                  <c:v>-367.81099999999998</c:v>
                </c:pt>
                <c:pt idx="20802">
                  <c:v>-367.75200000000001</c:v>
                </c:pt>
                <c:pt idx="20803">
                  <c:v>-367.69299999999998</c:v>
                </c:pt>
                <c:pt idx="20804">
                  <c:v>-367.63299999999998</c:v>
                </c:pt>
                <c:pt idx="20805">
                  <c:v>-367.57400000000001</c:v>
                </c:pt>
                <c:pt idx="20806">
                  <c:v>-367.51499999999999</c:v>
                </c:pt>
                <c:pt idx="20807">
                  <c:v>-367.45499999999998</c:v>
                </c:pt>
                <c:pt idx="20808">
                  <c:v>-367.39600000000002</c:v>
                </c:pt>
                <c:pt idx="20809">
                  <c:v>-367.33600000000001</c:v>
                </c:pt>
                <c:pt idx="20810">
                  <c:v>-367.27699999999999</c:v>
                </c:pt>
                <c:pt idx="20811">
                  <c:v>-367.21699999999998</c:v>
                </c:pt>
                <c:pt idx="20812">
                  <c:v>-367.15800000000002</c:v>
                </c:pt>
                <c:pt idx="20813">
                  <c:v>-367.09800000000001</c:v>
                </c:pt>
                <c:pt idx="20814">
                  <c:v>-367.03800000000001</c:v>
                </c:pt>
                <c:pt idx="20815">
                  <c:v>-366.97800000000001</c:v>
                </c:pt>
                <c:pt idx="20816">
                  <c:v>-366.91899999999998</c:v>
                </c:pt>
                <c:pt idx="20817">
                  <c:v>-366.85899999999998</c:v>
                </c:pt>
                <c:pt idx="20818">
                  <c:v>-366.79899999999998</c:v>
                </c:pt>
                <c:pt idx="20819">
                  <c:v>-366.73899999999998</c:v>
                </c:pt>
                <c:pt idx="20820">
                  <c:v>-366.67899999999997</c:v>
                </c:pt>
                <c:pt idx="20821">
                  <c:v>-366.61900000000003</c:v>
                </c:pt>
                <c:pt idx="20822">
                  <c:v>-366.55900000000003</c:v>
                </c:pt>
                <c:pt idx="20823">
                  <c:v>-366.49900000000002</c:v>
                </c:pt>
                <c:pt idx="20824">
                  <c:v>-366.43900000000002</c:v>
                </c:pt>
                <c:pt idx="20825">
                  <c:v>-366.37799999999999</c:v>
                </c:pt>
                <c:pt idx="20826">
                  <c:v>-366.31799999999998</c:v>
                </c:pt>
                <c:pt idx="20827">
                  <c:v>-366.25799999999998</c:v>
                </c:pt>
                <c:pt idx="20828">
                  <c:v>-366.197</c:v>
                </c:pt>
                <c:pt idx="20829">
                  <c:v>-366.137</c:v>
                </c:pt>
                <c:pt idx="20830">
                  <c:v>-366.077</c:v>
                </c:pt>
                <c:pt idx="20831">
                  <c:v>-366.01600000000002</c:v>
                </c:pt>
                <c:pt idx="20832">
                  <c:v>-365.95600000000002</c:v>
                </c:pt>
                <c:pt idx="20833">
                  <c:v>-365.89499999999998</c:v>
                </c:pt>
                <c:pt idx="20834">
                  <c:v>-365.834</c:v>
                </c:pt>
                <c:pt idx="20835">
                  <c:v>-365.774</c:v>
                </c:pt>
                <c:pt idx="20836">
                  <c:v>-365.71300000000002</c:v>
                </c:pt>
                <c:pt idx="20837">
                  <c:v>-365.65199999999999</c:v>
                </c:pt>
                <c:pt idx="20838">
                  <c:v>-365.59199999999998</c:v>
                </c:pt>
                <c:pt idx="20839">
                  <c:v>-365.53100000000001</c:v>
                </c:pt>
                <c:pt idx="20840">
                  <c:v>-365.47</c:v>
                </c:pt>
                <c:pt idx="20841">
                  <c:v>-365.40899999999999</c:v>
                </c:pt>
                <c:pt idx="20842">
                  <c:v>-365.34800000000001</c:v>
                </c:pt>
                <c:pt idx="20843">
                  <c:v>-365.28699999999998</c:v>
                </c:pt>
                <c:pt idx="20844">
                  <c:v>-365.226</c:v>
                </c:pt>
                <c:pt idx="20845">
                  <c:v>-365.16500000000002</c:v>
                </c:pt>
                <c:pt idx="20846">
                  <c:v>-365.10399999999998</c:v>
                </c:pt>
                <c:pt idx="20847">
                  <c:v>-365.04300000000001</c:v>
                </c:pt>
                <c:pt idx="20848">
                  <c:v>-364.98099999999999</c:v>
                </c:pt>
                <c:pt idx="20849">
                  <c:v>-364.92</c:v>
                </c:pt>
                <c:pt idx="20850">
                  <c:v>-364.85899999999998</c:v>
                </c:pt>
                <c:pt idx="20851">
                  <c:v>-364.79700000000003</c:v>
                </c:pt>
                <c:pt idx="20852">
                  <c:v>-364.73599999999999</c:v>
                </c:pt>
                <c:pt idx="20853">
                  <c:v>-364.67500000000001</c:v>
                </c:pt>
                <c:pt idx="20854">
                  <c:v>-364.613</c:v>
                </c:pt>
                <c:pt idx="20855">
                  <c:v>-364.55200000000002</c:v>
                </c:pt>
                <c:pt idx="20856">
                  <c:v>-364.49</c:v>
                </c:pt>
                <c:pt idx="20857">
                  <c:v>-364.428</c:v>
                </c:pt>
                <c:pt idx="20858">
                  <c:v>-364.36700000000002</c:v>
                </c:pt>
                <c:pt idx="20859">
                  <c:v>-364.30500000000001</c:v>
                </c:pt>
                <c:pt idx="20860">
                  <c:v>-364.24299999999999</c:v>
                </c:pt>
                <c:pt idx="20861">
                  <c:v>-364.18099999999998</c:v>
                </c:pt>
                <c:pt idx="20862">
                  <c:v>-364.12</c:v>
                </c:pt>
                <c:pt idx="20863">
                  <c:v>-364.05799999999999</c:v>
                </c:pt>
                <c:pt idx="20864">
                  <c:v>-363.99599999999998</c:v>
                </c:pt>
                <c:pt idx="20865">
                  <c:v>-363.93400000000003</c:v>
                </c:pt>
                <c:pt idx="20866">
                  <c:v>-363.87200000000001</c:v>
                </c:pt>
                <c:pt idx="20867">
                  <c:v>-363.81</c:v>
                </c:pt>
                <c:pt idx="20868">
                  <c:v>-363.74799999999999</c:v>
                </c:pt>
                <c:pt idx="20869">
                  <c:v>-363.685</c:v>
                </c:pt>
                <c:pt idx="20870">
                  <c:v>-363.62299999999999</c:v>
                </c:pt>
                <c:pt idx="20871">
                  <c:v>-363.56099999999998</c:v>
                </c:pt>
                <c:pt idx="20872">
                  <c:v>-363.49900000000002</c:v>
                </c:pt>
                <c:pt idx="20873">
                  <c:v>-363.43599999999998</c:v>
                </c:pt>
                <c:pt idx="20874">
                  <c:v>-363.37400000000002</c:v>
                </c:pt>
                <c:pt idx="20875">
                  <c:v>-363.31200000000001</c:v>
                </c:pt>
                <c:pt idx="20876">
                  <c:v>-363.24900000000002</c:v>
                </c:pt>
                <c:pt idx="20877">
                  <c:v>-363.18700000000001</c:v>
                </c:pt>
                <c:pt idx="20878">
                  <c:v>-363.12400000000002</c:v>
                </c:pt>
                <c:pt idx="20879">
                  <c:v>-363.06200000000001</c:v>
                </c:pt>
                <c:pt idx="20880">
                  <c:v>-362.99900000000002</c:v>
                </c:pt>
                <c:pt idx="20881">
                  <c:v>-362.93599999999998</c:v>
                </c:pt>
                <c:pt idx="20882">
                  <c:v>-362.87400000000002</c:v>
                </c:pt>
                <c:pt idx="20883">
                  <c:v>-362.81099999999998</c:v>
                </c:pt>
                <c:pt idx="20884">
                  <c:v>-362.74799999999999</c:v>
                </c:pt>
                <c:pt idx="20885">
                  <c:v>-362.685</c:v>
                </c:pt>
                <c:pt idx="20886">
                  <c:v>-362.62200000000001</c:v>
                </c:pt>
                <c:pt idx="20887">
                  <c:v>-362.55900000000003</c:v>
                </c:pt>
                <c:pt idx="20888">
                  <c:v>-362.49599999999998</c:v>
                </c:pt>
                <c:pt idx="20889">
                  <c:v>-362.43299999999999</c:v>
                </c:pt>
                <c:pt idx="20890">
                  <c:v>-362.37</c:v>
                </c:pt>
                <c:pt idx="20891">
                  <c:v>-362.30700000000002</c:v>
                </c:pt>
                <c:pt idx="20892">
                  <c:v>-362.24400000000003</c:v>
                </c:pt>
                <c:pt idx="20893">
                  <c:v>-362.18099999999998</c:v>
                </c:pt>
                <c:pt idx="20894">
                  <c:v>-362.11799999999999</c:v>
                </c:pt>
                <c:pt idx="20895">
                  <c:v>-362.05399999999997</c:v>
                </c:pt>
                <c:pt idx="20896">
                  <c:v>-361.99099999999999</c:v>
                </c:pt>
                <c:pt idx="20897">
                  <c:v>-361.928</c:v>
                </c:pt>
                <c:pt idx="20898">
                  <c:v>-361.86399999999998</c:v>
                </c:pt>
                <c:pt idx="20899">
                  <c:v>-361.80099999999999</c:v>
                </c:pt>
                <c:pt idx="20900">
                  <c:v>-361.73700000000002</c:v>
                </c:pt>
                <c:pt idx="20901">
                  <c:v>-361.67399999999998</c:v>
                </c:pt>
                <c:pt idx="20902">
                  <c:v>-361.61</c:v>
                </c:pt>
                <c:pt idx="20903">
                  <c:v>-361.54599999999999</c:v>
                </c:pt>
                <c:pt idx="20904">
                  <c:v>-361.483</c:v>
                </c:pt>
                <c:pt idx="20905">
                  <c:v>-361.41899999999998</c:v>
                </c:pt>
                <c:pt idx="20906">
                  <c:v>-361.35500000000002</c:v>
                </c:pt>
                <c:pt idx="20907">
                  <c:v>-361.291</c:v>
                </c:pt>
                <c:pt idx="20908">
                  <c:v>-361.22800000000001</c:v>
                </c:pt>
                <c:pt idx="20909">
                  <c:v>-361.16399999999999</c:v>
                </c:pt>
                <c:pt idx="20910">
                  <c:v>-361.1</c:v>
                </c:pt>
                <c:pt idx="20911">
                  <c:v>-361.036</c:v>
                </c:pt>
                <c:pt idx="20912">
                  <c:v>-360.97199999999998</c:v>
                </c:pt>
                <c:pt idx="20913">
                  <c:v>-360.90800000000002</c:v>
                </c:pt>
                <c:pt idx="20914">
                  <c:v>-360.84399999999999</c:v>
                </c:pt>
                <c:pt idx="20915">
                  <c:v>-360.779</c:v>
                </c:pt>
                <c:pt idx="20916">
                  <c:v>-360.71499999999997</c:v>
                </c:pt>
                <c:pt idx="20917">
                  <c:v>-360.65100000000001</c:v>
                </c:pt>
                <c:pt idx="20918">
                  <c:v>-360.58699999999999</c:v>
                </c:pt>
                <c:pt idx="20919">
                  <c:v>-360.52199999999999</c:v>
                </c:pt>
                <c:pt idx="20920">
                  <c:v>-360.45800000000003</c:v>
                </c:pt>
                <c:pt idx="20921">
                  <c:v>-360.39299999999997</c:v>
                </c:pt>
                <c:pt idx="20922">
                  <c:v>-360.32900000000001</c:v>
                </c:pt>
                <c:pt idx="20923">
                  <c:v>-360.26499999999999</c:v>
                </c:pt>
                <c:pt idx="20924">
                  <c:v>-360.2</c:v>
                </c:pt>
                <c:pt idx="20925">
                  <c:v>-360.13499999999999</c:v>
                </c:pt>
                <c:pt idx="20926">
                  <c:v>-360.07100000000003</c:v>
                </c:pt>
                <c:pt idx="20927">
                  <c:v>-360.00599999999997</c:v>
                </c:pt>
                <c:pt idx="20928">
                  <c:v>-359.94099999999997</c:v>
                </c:pt>
                <c:pt idx="20929">
                  <c:v>-359.87700000000001</c:v>
                </c:pt>
                <c:pt idx="20930">
                  <c:v>-359.81200000000001</c:v>
                </c:pt>
                <c:pt idx="20931">
                  <c:v>-359.74700000000001</c:v>
                </c:pt>
                <c:pt idx="20932">
                  <c:v>-359.68200000000002</c:v>
                </c:pt>
                <c:pt idx="20933">
                  <c:v>-359.61700000000002</c:v>
                </c:pt>
                <c:pt idx="20934">
                  <c:v>-359.55200000000002</c:v>
                </c:pt>
                <c:pt idx="20935">
                  <c:v>-359.48700000000002</c:v>
                </c:pt>
                <c:pt idx="20936">
                  <c:v>-359.42200000000003</c:v>
                </c:pt>
                <c:pt idx="20937">
                  <c:v>-359.35700000000003</c:v>
                </c:pt>
                <c:pt idx="20938">
                  <c:v>-359.29199999999997</c:v>
                </c:pt>
                <c:pt idx="20939">
                  <c:v>-359.22699999999998</c:v>
                </c:pt>
                <c:pt idx="20940">
                  <c:v>-359.161</c:v>
                </c:pt>
                <c:pt idx="20941">
                  <c:v>-359.096</c:v>
                </c:pt>
                <c:pt idx="20942">
                  <c:v>-359.03100000000001</c:v>
                </c:pt>
                <c:pt idx="20943">
                  <c:v>-358.96499999999997</c:v>
                </c:pt>
                <c:pt idx="20944">
                  <c:v>-358.9</c:v>
                </c:pt>
                <c:pt idx="20945">
                  <c:v>-358.834</c:v>
                </c:pt>
                <c:pt idx="20946">
                  <c:v>-358.76900000000001</c:v>
                </c:pt>
                <c:pt idx="20947">
                  <c:v>-358.70299999999997</c:v>
                </c:pt>
                <c:pt idx="20948">
                  <c:v>-358.63799999999998</c:v>
                </c:pt>
                <c:pt idx="20949">
                  <c:v>-358.572</c:v>
                </c:pt>
                <c:pt idx="20950">
                  <c:v>-358.50700000000001</c:v>
                </c:pt>
                <c:pt idx="20951">
                  <c:v>-358.44099999999997</c:v>
                </c:pt>
                <c:pt idx="20952">
                  <c:v>-358.375</c:v>
                </c:pt>
                <c:pt idx="20953">
                  <c:v>-358.30900000000003</c:v>
                </c:pt>
                <c:pt idx="20954">
                  <c:v>-358.24299999999999</c:v>
                </c:pt>
                <c:pt idx="20955">
                  <c:v>-358.17700000000002</c:v>
                </c:pt>
                <c:pt idx="20956">
                  <c:v>-358.11200000000002</c:v>
                </c:pt>
                <c:pt idx="20957">
                  <c:v>-358.04599999999999</c:v>
                </c:pt>
                <c:pt idx="20958">
                  <c:v>-357.98</c:v>
                </c:pt>
                <c:pt idx="20959">
                  <c:v>-357.91399999999999</c:v>
                </c:pt>
                <c:pt idx="20960">
                  <c:v>-357.84699999999998</c:v>
                </c:pt>
                <c:pt idx="20961">
                  <c:v>-357.78100000000001</c:v>
                </c:pt>
                <c:pt idx="20962">
                  <c:v>-357.71499999999997</c:v>
                </c:pt>
                <c:pt idx="20963">
                  <c:v>-357.649</c:v>
                </c:pt>
                <c:pt idx="20964">
                  <c:v>-357.58300000000003</c:v>
                </c:pt>
                <c:pt idx="20965">
                  <c:v>-357.51600000000002</c:v>
                </c:pt>
                <c:pt idx="20966">
                  <c:v>-357.45</c:v>
                </c:pt>
                <c:pt idx="20967">
                  <c:v>-357.38299999999998</c:v>
                </c:pt>
                <c:pt idx="20968">
                  <c:v>-357.31700000000001</c:v>
                </c:pt>
                <c:pt idx="20969">
                  <c:v>-357.25099999999998</c:v>
                </c:pt>
                <c:pt idx="20970">
                  <c:v>-357.18400000000003</c:v>
                </c:pt>
                <c:pt idx="20971">
                  <c:v>-357.11700000000002</c:v>
                </c:pt>
                <c:pt idx="20972">
                  <c:v>-357.05099999999999</c:v>
                </c:pt>
                <c:pt idx="20973">
                  <c:v>-356.98399999999998</c:v>
                </c:pt>
                <c:pt idx="20974">
                  <c:v>-356.91699999999997</c:v>
                </c:pt>
                <c:pt idx="20975">
                  <c:v>-356.851</c:v>
                </c:pt>
                <c:pt idx="20976">
                  <c:v>-356.78399999999999</c:v>
                </c:pt>
                <c:pt idx="20977">
                  <c:v>-356.71699999999998</c:v>
                </c:pt>
                <c:pt idx="20978">
                  <c:v>-356.65</c:v>
                </c:pt>
                <c:pt idx="20979">
                  <c:v>-356.58300000000003</c:v>
                </c:pt>
                <c:pt idx="20980">
                  <c:v>-356.51600000000002</c:v>
                </c:pt>
                <c:pt idx="20981">
                  <c:v>-356.44900000000001</c:v>
                </c:pt>
                <c:pt idx="20982">
                  <c:v>-356.38200000000001</c:v>
                </c:pt>
                <c:pt idx="20983">
                  <c:v>-356.315</c:v>
                </c:pt>
                <c:pt idx="20984">
                  <c:v>-356.24799999999999</c:v>
                </c:pt>
                <c:pt idx="20985">
                  <c:v>-356.18099999999998</c:v>
                </c:pt>
                <c:pt idx="20986">
                  <c:v>-356.11399999999998</c:v>
                </c:pt>
                <c:pt idx="20987">
                  <c:v>-356.04599999999999</c:v>
                </c:pt>
                <c:pt idx="20988">
                  <c:v>-355.97899999999998</c:v>
                </c:pt>
                <c:pt idx="20989">
                  <c:v>-355.91199999999998</c:v>
                </c:pt>
                <c:pt idx="20990">
                  <c:v>-355.84399999999999</c:v>
                </c:pt>
                <c:pt idx="20991">
                  <c:v>-355.77699999999999</c:v>
                </c:pt>
                <c:pt idx="20992">
                  <c:v>-355.709</c:v>
                </c:pt>
                <c:pt idx="20993">
                  <c:v>-355.642</c:v>
                </c:pt>
                <c:pt idx="20994">
                  <c:v>-355.57400000000001</c:v>
                </c:pt>
                <c:pt idx="20995">
                  <c:v>-355.50700000000001</c:v>
                </c:pt>
                <c:pt idx="20996">
                  <c:v>-355.43900000000002</c:v>
                </c:pt>
                <c:pt idx="20997">
                  <c:v>-355.37099999999998</c:v>
                </c:pt>
                <c:pt idx="20998">
                  <c:v>-355.30399999999997</c:v>
                </c:pt>
                <c:pt idx="20999">
                  <c:v>-355.23599999999999</c:v>
                </c:pt>
                <c:pt idx="21000">
                  <c:v>-355.16800000000001</c:v>
                </c:pt>
                <c:pt idx="21001">
                  <c:v>-355.1</c:v>
                </c:pt>
                <c:pt idx="21002">
                  <c:v>-355.03199999999998</c:v>
                </c:pt>
                <c:pt idx="21003">
                  <c:v>-354.964</c:v>
                </c:pt>
                <c:pt idx="21004">
                  <c:v>-354.89600000000002</c:v>
                </c:pt>
                <c:pt idx="21005">
                  <c:v>-354.82799999999997</c:v>
                </c:pt>
                <c:pt idx="21006">
                  <c:v>-354.76</c:v>
                </c:pt>
                <c:pt idx="21007">
                  <c:v>-354.69200000000001</c:v>
                </c:pt>
                <c:pt idx="21008">
                  <c:v>-354.62400000000002</c:v>
                </c:pt>
                <c:pt idx="21009">
                  <c:v>-354.55599999999998</c:v>
                </c:pt>
                <c:pt idx="21010">
                  <c:v>-354.488</c:v>
                </c:pt>
                <c:pt idx="21011">
                  <c:v>-354.41899999999998</c:v>
                </c:pt>
                <c:pt idx="21012">
                  <c:v>-354.351</c:v>
                </c:pt>
                <c:pt idx="21013">
                  <c:v>-354.28300000000002</c:v>
                </c:pt>
                <c:pt idx="21014">
                  <c:v>-354.214</c:v>
                </c:pt>
                <c:pt idx="21015">
                  <c:v>-354.14600000000002</c:v>
                </c:pt>
                <c:pt idx="21016">
                  <c:v>-354.077</c:v>
                </c:pt>
                <c:pt idx="21017">
                  <c:v>-354.00900000000001</c:v>
                </c:pt>
                <c:pt idx="21018">
                  <c:v>-353.94</c:v>
                </c:pt>
                <c:pt idx="21019">
                  <c:v>-353.87099999999998</c:v>
                </c:pt>
                <c:pt idx="21020">
                  <c:v>-353.803</c:v>
                </c:pt>
                <c:pt idx="21021">
                  <c:v>-353.73399999999998</c:v>
                </c:pt>
                <c:pt idx="21022">
                  <c:v>-353.66500000000002</c:v>
                </c:pt>
                <c:pt idx="21023">
                  <c:v>-353.596</c:v>
                </c:pt>
                <c:pt idx="21024">
                  <c:v>-353.52800000000002</c:v>
                </c:pt>
                <c:pt idx="21025">
                  <c:v>-353.459</c:v>
                </c:pt>
                <c:pt idx="21026">
                  <c:v>-353.39</c:v>
                </c:pt>
                <c:pt idx="21027">
                  <c:v>-353.32100000000003</c:v>
                </c:pt>
                <c:pt idx="21028">
                  <c:v>-353.25200000000001</c:v>
                </c:pt>
                <c:pt idx="21029">
                  <c:v>-353.18299999999999</c:v>
                </c:pt>
                <c:pt idx="21030">
                  <c:v>-353.11399999999998</c:v>
                </c:pt>
                <c:pt idx="21031">
                  <c:v>-353.04500000000002</c:v>
                </c:pt>
                <c:pt idx="21032">
                  <c:v>-352.97500000000002</c:v>
                </c:pt>
                <c:pt idx="21033">
                  <c:v>-352.90600000000001</c:v>
                </c:pt>
                <c:pt idx="21034">
                  <c:v>-352.83699999999999</c:v>
                </c:pt>
                <c:pt idx="21035">
                  <c:v>-352.76799999999997</c:v>
                </c:pt>
                <c:pt idx="21036">
                  <c:v>-352.69799999999998</c:v>
                </c:pt>
                <c:pt idx="21037">
                  <c:v>-352.62900000000002</c:v>
                </c:pt>
                <c:pt idx="21038">
                  <c:v>-352.55900000000003</c:v>
                </c:pt>
                <c:pt idx="21039">
                  <c:v>-352.49</c:v>
                </c:pt>
                <c:pt idx="21040">
                  <c:v>-352.42</c:v>
                </c:pt>
                <c:pt idx="21041">
                  <c:v>-352.351</c:v>
                </c:pt>
                <c:pt idx="21042">
                  <c:v>-352.28100000000001</c:v>
                </c:pt>
                <c:pt idx="21043">
                  <c:v>-352.21199999999999</c:v>
                </c:pt>
                <c:pt idx="21044">
                  <c:v>-352.142</c:v>
                </c:pt>
                <c:pt idx="21045">
                  <c:v>-352.072</c:v>
                </c:pt>
                <c:pt idx="21046">
                  <c:v>-352.00299999999999</c:v>
                </c:pt>
                <c:pt idx="21047">
                  <c:v>-351.93299999999999</c:v>
                </c:pt>
                <c:pt idx="21048">
                  <c:v>-351.863</c:v>
                </c:pt>
                <c:pt idx="21049">
                  <c:v>-351.79300000000001</c:v>
                </c:pt>
                <c:pt idx="21050">
                  <c:v>-351.72300000000001</c:v>
                </c:pt>
                <c:pt idx="21051">
                  <c:v>-351.65300000000002</c:v>
                </c:pt>
                <c:pt idx="21052">
                  <c:v>-351.58300000000003</c:v>
                </c:pt>
                <c:pt idx="21053">
                  <c:v>-351.51299999999998</c:v>
                </c:pt>
                <c:pt idx="21054">
                  <c:v>-351.44299999999998</c:v>
                </c:pt>
                <c:pt idx="21055">
                  <c:v>-351.37299999999999</c:v>
                </c:pt>
                <c:pt idx="21056">
                  <c:v>-351.30200000000002</c:v>
                </c:pt>
                <c:pt idx="21057">
                  <c:v>-351.23200000000003</c:v>
                </c:pt>
                <c:pt idx="21058">
                  <c:v>-351.16199999999998</c:v>
                </c:pt>
                <c:pt idx="21059">
                  <c:v>-351.09199999999998</c:v>
                </c:pt>
                <c:pt idx="21060">
                  <c:v>-351.02100000000002</c:v>
                </c:pt>
                <c:pt idx="21061">
                  <c:v>-350.95100000000002</c:v>
                </c:pt>
                <c:pt idx="21062">
                  <c:v>-350.88</c:v>
                </c:pt>
                <c:pt idx="21063">
                  <c:v>-350.81</c:v>
                </c:pt>
                <c:pt idx="21064">
                  <c:v>-350.73899999999998</c:v>
                </c:pt>
                <c:pt idx="21065">
                  <c:v>-350.66899999999998</c:v>
                </c:pt>
                <c:pt idx="21066">
                  <c:v>-350.59800000000001</c:v>
                </c:pt>
                <c:pt idx="21067">
                  <c:v>-350.52800000000002</c:v>
                </c:pt>
                <c:pt idx="21068">
                  <c:v>-350.45699999999999</c:v>
                </c:pt>
                <c:pt idx="21069">
                  <c:v>-350.38600000000002</c:v>
                </c:pt>
                <c:pt idx="21070">
                  <c:v>-350.315</c:v>
                </c:pt>
                <c:pt idx="21071">
                  <c:v>-350.245</c:v>
                </c:pt>
                <c:pt idx="21072">
                  <c:v>-350.17399999999998</c:v>
                </c:pt>
                <c:pt idx="21073">
                  <c:v>-350.10300000000001</c:v>
                </c:pt>
                <c:pt idx="21074">
                  <c:v>-350.03199999999998</c:v>
                </c:pt>
                <c:pt idx="21075">
                  <c:v>-349.96100000000001</c:v>
                </c:pt>
                <c:pt idx="21076">
                  <c:v>-349.89</c:v>
                </c:pt>
                <c:pt idx="21077">
                  <c:v>-349.81900000000002</c:v>
                </c:pt>
                <c:pt idx="21078">
                  <c:v>-349.74799999999999</c:v>
                </c:pt>
                <c:pt idx="21079">
                  <c:v>-349.67700000000002</c:v>
                </c:pt>
                <c:pt idx="21080">
                  <c:v>-349.60500000000002</c:v>
                </c:pt>
                <c:pt idx="21081">
                  <c:v>-349.53399999999999</c:v>
                </c:pt>
                <c:pt idx="21082">
                  <c:v>-349.46300000000002</c:v>
                </c:pt>
                <c:pt idx="21083">
                  <c:v>-349.392</c:v>
                </c:pt>
                <c:pt idx="21084">
                  <c:v>-349.32</c:v>
                </c:pt>
                <c:pt idx="21085">
                  <c:v>-349.24900000000002</c:v>
                </c:pt>
                <c:pt idx="21086">
                  <c:v>-349.17700000000002</c:v>
                </c:pt>
                <c:pt idx="21087">
                  <c:v>-349.10599999999999</c:v>
                </c:pt>
                <c:pt idx="21088">
                  <c:v>-349.03399999999999</c:v>
                </c:pt>
                <c:pt idx="21089">
                  <c:v>-348.96300000000002</c:v>
                </c:pt>
                <c:pt idx="21090">
                  <c:v>-348.89100000000002</c:v>
                </c:pt>
                <c:pt idx="21091">
                  <c:v>-348.81900000000002</c:v>
                </c:pt>
                <c:pt idx="21092">
                  <c:v>-348.74799999999999</c:v>
                </c:pt>
                <c:pt idx="21093">
                  <c:v>-348.67599999999999</c:v>
                </c:pt>
                <c:pt idx="21094">
                  <c:v>-348.60399999999998</c:v>
                </c:pt>
                <c:pt idx="21095">
                  <c:v>-348.53199999999998</c:v>
                </c:pt>
                <c:pt idx="21096">
                  <c:v>-348.46100000000001</c:v>
                </c:pt>
                <c:pt idx="21097">
                  <c:v>-348.38900000000001</c:v>
                </c:pt>
                <c:pt idx="21098">
                  <c:v>-348.31700000000001</c:v>
                </c:pt>
                <c:pt idx="21099">
                  <c:v>-348.245</c:v>
                </c:pt>
                <c:pt idx="21100">
                  <c:v>-348.173</c:v>
                </c:pt>
                <c:pt idx="21101">
                  <c:v>-348.101</c:v>
                </c:pt>
                <c:pt idx="21102">
                  <c:v>-348.02800000000002</c:v>
                </c:pt>
                <c:pt idx="21103">
                  <c:v>-347.95600000000002</c:v>
                </c:pt>
                <c:pt idx="21104">
                  <c:v>-347.88400000000001</c:v>
                </c:pt>
                <c:pt idx="21105">
                  <c:v>-347.81200000000001</c:v>
                </c:pt>
                <c:pt idx="21106">
                  <c:v>-347.74</c:v>
                </c:pt>
                <c:pt idx="21107">
                  <c:v>-347.66699999999997</c:v>
                </c:pt>
                <c:pt idx="21108">
                  <c:v>-347.59500000000003</c:v>
                </c:pt>
                <c:pt idx="21109">
                  <c:v>-347.52199999999999</c:v>
                </c:pt>
                <c:pt idx="21110">
                  <c:v>-347.45</c:v>
                </c:pt>
                <c:pt idx="21111">
                  <c:v>-347.37799999999999</c:v>
                </c:pt>
                <c:pt idx="21112">
                  <c:v>-347.30500000000001</c:v>
                </c:pt>
                <c:pt idx="21113">
                  <c:v>-347.23200000000003</c:v>
                </c:pt>
                <c:pt idx="21114">
                  <c:v>-347.16</c:v>
                </c:pt>
                <c:pt idx="21115">
                  <c:v>-347.08699999999999</c:v>
                </c:pt>
                <c:pt idx="21116">
                  <c:v>-347.01400000000001</c:v>
                </c:pt>
                <c:pt idx="21117">
                  <c:v>-346.94200000000001</c:v>
                </c:pt>
                <c:pt idx="21118">
                  <c:v>-346.86900000000003</c:v>
                </c:pt>
                <c:pt idx="21119">
                  <c:v>-346.79599999999999</c:v>
                </c:pt>
                <c:pt idx="21120">
                  <c:v>-346.72300000000001</c:v>
                </c:pt>
                <c:pt idx="21121">
                  <c:v>-346.65</c:v>
                </c:pt>
                <c:pt idx="21122">
                  <c:v>-346.577</c:v>
                </c:pt>
                <c:pt idx="21123">
                  <c:v>-346.50400000000002</c:v>
                </c:pt>
                <c:pt idx="21124">
                  <c:v>-346.43099999999998</c:v>
                </c:pt>
                <c:pt idx="21125">
                  <c:v>-346.358</c:v>
                </c:pt>
                <c:pt idx="21126">
                  <c:v>-346.28500000000003</c:v>
                </c:pt>
                <c:pt idx="21127">
                  <c:v>-346.21199999999999</c:v>
                </c:pt>
                <c:pt idx="21128">
                  <c:v>-346.13900000000001</c:v>
                </c:pt>
                <c:pt idx="21129">
                  <c:v>-346.06599999999997</c:v>
                </c:pt>
                <c:pt idx="21130">
                  <c:v>-345.99200000000002</c:v>
                </c:pt>
                <c:pt idx="21131">
                  <c:v>-345.91899999999998</c:v>
                </c:pt>
                <c:pt idx="21132">
                  <c:v>-345.846</c:v>
                </c:pt>
                <c:pt idx="21133">
                  <c:v>-345.77199999999999</c:v>
                </c:pt>
                <c:pt idx="21134">
                  <c:v>-345.69900000000001</c:v>
                </c:pt>
                <c:pt idx="21135">
                  <c:v>-345.625</c:v>
                </c:pt>
                <c:pt idx="21136">
                  <c:v>-345.55200000000002</c:v>
                </c:pt>
                <c:pt idx="21137">
                  <c:v>-345.47800000000001</c:v>
                </c:pt>
                <c:pt idx="21138">
                  <c:v>-345.40499999999997</c:v>
                </c:pt>
                <c:pt idx="21139">
                  <c:v>-345.33100000000002</c:v>
                </c:pt>
                <c:pt idx="21140">
                  <c:v>-345.25700000000001</c:v>
                </c:pt>
                <c:pt idx="21141">
                  <c:v>-345.18400000000003</c:v>
                </c:pt>
                <c:pt idx="21142">
                  <c:v>-345.11</c:v>
                </c:pt>
                <c:pt idx="21143">
                  <c:v>-345.036</c:v>
                </c:pt>
                <c:pt idx="21144">
                  <c:v>-344.96199999999999</c:v>
                </c:pt>
                <c:pt idx="21145">
                  <c:v>-344.88799999999998</c:v>
                </c:pt>
                <c:pt idx="21146">
                  <c:v>-344.81400000000002</c:v>
                </c:pt>
                <c:pt idx="21147">
                  <c:v>-344.74</c:v>
                </c:pt>
                <c:pt idx="21148">
                  <c:v>-344.666</c:v>
                </c:pt>
                <c:pt idx="21149">
                  <c:v>-344.59199999999998</c:v>
                </c:pt>
                <c:pt idx="21150">
                  <c:v>-344.51799999999997</c:v>
                </c:pt>
                <c:pt idx="21151">
                  <c:v>-344.44400000000002</c:v>
                </c:pt>
                <c:pt idx="21152">
                  <c:v>-344.37</c:v>
                </c:pt>
                <c:pt idx="21153">
                  <c:v>-344.29599999999999</c:v>
                </c:pt>
                <c:pt idx="21154">
                  <c:v>-344.221</c:v>
                </c:pt>
                <c:pt idx="21155">
                  <c:v>-344.14699999999999</c:v>
                </c:pt>
                <c:pt idx="21156">
                  <c:v>-344.07299999999998</c:v>
                </c:pt>
                <c:pt idx="21157">
                  <c:v>-343.99799999999999</c:v>
                </c:pt>
                <c:pt idx="21158">
                  <c:v>-343.92399999999998</c:v>
                </c:pt>
                <c:pt idx="21159">
                  <c:v>-343.84899999999999</c:v>
                </c:pt>
                <c:pt idx="21160">
                  <c:v>-343.77499999999998</c:v>
                </c:pt>
                <c:pt idx="21161">
                  <c:v>-343.7</c:v>
                </c:pt>
                <c:pt idx="21162">
                  <c:v>-343.62599999999998</c:v>
                </c:pt>
                <c:pt idx="21163">
                  <c:v>-343.55099999999999</c:v>
                </c:pt>
                <c:pt idx="21164">
                  <c:v>-343.476</c:v>
                </c:pt>
                <c:pt idx="21165">
                  <c:v>-343.40199999999999</c:v>
                </c:pt>
                <c:pt idx="21166">
                  <c:v>-343.327</c:v>
                </c:pt>
                <c:pt idx="21167">
                  <c:v>-343.25200000000001</c:v>
                </c:pt>
                <c:pt idx="21168">
                  <c:v>-343.17700000000002</c:v>
                </c:pt>
                <c:pt idx="21169">
                  <c:v>-343.10199999999998</c:v>
                </c:pt>
                <c:pt idx="21170">
                  <c:v>-343.02800000000002</c:v>
                </c:pt>
                <c:pt idx="21171">
                  <c:v>-342.95299999999997</c:v>
                </c:pt>
                <c:pt idx="21172">
                  <c:v>-342.87799999999999</c:v>
                </c:pt>
                <c:pt idx="21173">
                  <c:v>-342.803</c:v>
                </c:pt>
                <c:pt idx="21174">
                  <c:v>-342.72699999999998</c:v>
                </c:pt>
                <c:pt idx="21175">
                  <c:v>-342.65199999999999</c:v>
                </c:pt>
                <c:pt idx="21176">
                  <c:v>-342.577</c:v>
                </c:pt>
                <c:pt idx="21177">
                  <c:v>-342.50200000000001</c:v>
                </c:pt>
                <c:pt idx="21178">
                  <c:v>-342.42700000000002</c:v>
                </c:pt>
                <c:pt idx="21179">
                  <c:v>-342.351</c:v>
                </c:pt>
                <c:pt idx="21180">
                  <c:v>-342.27600000000001</c:v>
                </c:pt>
                <c:pt idx="21181">
                  <c:v>-342.20100000000002</c:v>
                </c:pt>
                <c:pt idx="21182">
                  <c:v>-342.125</c:v>
                </c:pt>
                <c:pt idx="21183">
                  <c:v>-342.05</c:v>
                </c:pt>
                <c:pt idx="21184">
                  <c:v>-341.97399999999999</c:v>
                </c:pt>
                <c:pt idx="21185">
                  <c:v>-341.899</c:v>
                </c:pt>
                <c:pt idx="21186">
                  <c:v>-341.82299999999998</c:v>
                </c:pt>
                <c:pt idx="21187">
                  <c:v>-341.74799999999999</c:v>
                </c:pt>
                <c:pt idx="21188">
                  <c:v>-341.67200000000003</c:v>
                </c:pt>
                <c:pt idx="21189">
                  <c:v>-341.596</c:v>
                </c:pt>
                <c:pt idx="21190">
                  <c:v>-341.52100000000002</c:v>
                </c:pt>
                <c:pt idx="21191">
                  <c:v>-341.44499999999999</c:v>
                </c:pt>
                <c:pt idx="21192">
                  <c:v>-341.36900000000003</c:v>
                </c:pt>
                <c:pt idx="21193">
                  <c:v>-341.29300000000001</c:v>
                </c:pt>
                <c:pt idx="21194">
                  <c:v>-341.21699999999998</c:v>
                </c:pt>
                <c:pt idx="21195">
                  <c:v>-341.14100000000002</c:v>
                </c:pt>
                <c:pt idx="21196">
                  <c:v>-341.065</c:v>
                </c:pt>
                <c:pt idx="21197">
                  <c:v>-340.98899999999998</c:v>
                </c:pt>
                <c:pt idx="21198">
                  <c:v>-340.91300000000001</c:v>
                </c:pt>
                <c:pt idx="21199">
                  <c:v>-340.83699999999999</c:v>
                </c:pt>
                <c:pt idx="21200">
                  <c:v>-340.76100000000002</c:v>
                </c:pt>
                <c:pt idx="21201">
                  <c:v>-340.685</c:v>
                </c:pt>
                <c:pt idx="21202">
                  <c:v>-340.608</c:v>
                </c:pt>
                <c:pt idx="21203">
                  <c:v>-340.53199999999998</c:v>
                </c:pt>
                <c:pt idx="21204">
                  <c:v>-340.45600000000002</c:v>
                </c:pt>
                <c:pt idx="21205">
                  <c:v>-340.38</c:v>
                </c:pt>
                <c:pt idx="21206">
                  <c:v>-340.303</c:v>
                </c:pt>
                <c:pt idx="21207">
                  <c:v>-340.22699999999998</c:v>
                </c:pt>
                <c:pt idx="21208">
                  <c:v>-340.15</c:v>
                </c:pt>
                <c:pt idx="21209">
                  <c:v>-340.07400000000001</c:v>
                </c:pt>
                <c:pt idx="21210">
                  <c:v>-339.99700000000001</c:v>
                </c:pt>
                <c:pt idx="21211">
                  <c:v>-339.92099999999999</c:v>
                </c:pt>
                <c:pt idx="21212">
                  <c:v>-339.84399999999999</c:v>
                </c:pt>
                <c:pt idx="21213">
                  <c:v>-339.767</c:v>
                </c:pt>
                <c:pt idx="21214">
                  <c:v>-339.69099999999997</c:v>
                </c:pt>
                <c:pt idx="21215">
                  <c:v>-339.61399999999998</c:v>
                </c:pt>
                <c:pt idx="21216">
                  <c:v>-339.53699999999998</c:v>
                </c:pt>
                <c:pt idx="21217">
                  <c:v>-339.46</c:v>
                </c:pt>
                <c:pt idx="21218">
                  <c:v>-339.38299999999998</c:v>
                </c:pt>
                <c:pt idx="21219">
                  <c:v>-339.30599999999998</c:v>
                </c:pt>
                <c:pt idx="21220">
                  <c:v>-339.22899999999998</c:v>
                </c:pt>
                <c:pt idx="21221">
                  <c:v>-339.15199999999999</c:v>
                </c:pt>
                <c:pt idx="21222">
                  <c:v>-339.07499999999999</c:v>
                </c:pt>
                <c:pt idx="21223">
                  <c:v>-338.99799999999999</c:v>
                </c:pt>
                <c:pt idx="21224">
                  <c:v>-338.92099999999999</c:v>
                </c:pt>
                <c:pt idx="21225">
                  <c:v>-338.84399999999999</c:v>
                </c:pt>
                <c:pt idx="21226">
                  <c:v>-338.767</c:v>
                </c:pt>
                <c:pt idx="21227">
                  <c:v>-338.69</c:v>
                </c:pt>
                <c:pt idx="21228">
                  <c:v>-338.61200000000002</c:v>
                </c:pt>
                <c:pt idx="21229">
                  <c:v>-338.53500000000003</c:v>
                </c:pt>
                <c:pt idx="21230">
                  <c:v>-338.45800000000003</c:v>
                </c:pt>
                <c:pt idx="21231">
                  <c:v>-338.38</c:v>
                </c:pt>
                <c:pt idx="21232">
                  <c:v>-338.303</c:v>
                </c:pt>
                <c:pt idx="21233">
                  <c:v>-338.22500000000002</c:v>
                </c:pt>
                <c:pt idx="21234">
                  <c:v>-338.14800000000002</c:v>
                </c:pt>
                <c:pt idx="21235">
                  <c:v>-338.07</c:v>
                </c:pt>
                <c:pt idx="21236">
                  <c:v>-337.99299999999999</c:v>
                </c:pt>
                <c:pt idx="21237">
                  <c:v>-337.91500000000002</c:v>
                </c:pt>
                <c:pt idx="21238">
                  <c:v>-337.83699999999999</c:v>
                </c:pt>
                <c:pt idx="21239">
                  <c:v>-337.76</c:v>
                </c:pt>
                <c:pt idx="21240">
                  <c:v>-337.68200000000002</c:v>
                </c:pt>
                <c:pt idx="21241">
                  <c:v>-337.60399999999998</c:v>
                </c:pt>
                <c:pt idx="21242">
                  <c:v>-337.52600000000001</c:v>
                </c:pt>
                <c:pt idx="21243">
                  <c:v>-337.44799999999998</c:v>
                </c:pt>
                <c:pt idx="21244">
                  <c:v>-337.37</c:v>
                </c:pt>
                <c:pt idx="21245">
                  <c:v>-337.29199999999997</c:v>
                </c:pt>
                <c:pt idx="21246">
                  <c:v>-337.214</c:v>
                </c:pt>
                <c:pt idx="21247">
                  <c:v>-337.13600000000002</c:v>
                </c:pt>
                <c:pt idx="21248">
                  <c:v>-337.05799999999999</c:v>
                </c:pt>
                <c:pt idx="21249">
                  <c:v>-336.98</c:v>
                </c:pt>
                <c:pt idx="21250">
                  <c:v>-336.90199999999999</c:v>
                </c:pt>
                <c:pt idx="21251">
                  <c:v>-336.82400000000001</c:v>
                </c:pt>
                <c:pt idx="21252">
                  <c:v>-336.74599999999998</c:v>
                </c:pt>
                <c:pt idx="21253">
                  <c:v>-336.66699999999997</c:v>
                </c:pt>
                <c:pt idx="21254">
                  <c:v>-336.589</c:v>
                </c:pt>
                <c:pt idx="21255">
                  <c:v>-336.51100000000002</c:v>
                </c:pt>
                <c:pt idx="21256">
                  <c:v>-336.43200000000002</c:v>
                </c:pt>
                <c:pt idx="21257">
                  <c:v>-336.35399999999998</c:v>
                </c:pt>
                <c:pt idx="21258">
                  <c:v>-336.27499999999998</c:v>
                </c:pt>
                <c:pt idx="21259">
                  <c:v>-336.197</c:v>
                </c:pt>
                <c:pt idx="21260">
                  <c:v>-336.11799999999999</c:v>
                </c:pt>
                <c:pt idx="21261">
                  <c:v>-336.04</c:v>
                </c:pt>
                <c:pt idx="21262">
                  <c:v>-335.96100000000001</c:v>
                </c:pt>
                <c:pt idx="21263">
                  <c:v>-335.88200000000001</c:v>
                </c:pt>
                <c:pt idx="21264">
                  <c:v>-335.803</c:v>
                </c:pt>
                <c:pt idx="21265">
                  <c:v>-335.72500000000002</c:v>
                </c:pt>
                <c:pt idx="21266">
                  <c:v>-335.64600000000002</c:v>
                </c:pt>
                <c:pt idx="21267">
                  <c:v>-335.56700000000001</c:v>
                </c:pt>
                <c:pt idx="21268">
                  <c:v>-335.488</c:v>
                </c:pt>
                <c:pt idx="21269">
                  <c:v>-335.40899999999999</c:v>
                </c:pt>
                <c:pt idx="21270">
                  <c:v>-335.33</c:v>
                </c:pt>
                <c:pt idx="21271">
                  <c:v>-335.25099999999998</c:v>
                </c:pt>
                <c:pt idx="21272">
                  <c:v>-335.17200000000003</c:v>
                </c:pt>
                <c:pt idx="21273">
                  <c:v>-335.09300000000002</c:v>
                </c:pt>
                <c:pt idx="21274">
                  <c:v>-335.01400000000001</c:v>
                </c:pt>
                <c:pt idx="21275">
                  <c:v>-334.935</c:v>
                </c:pt>
                <c:pt idx="21276">
                  <c:v>-334.85599999999999</c:v>
                </c:pt>
                <c:pt idx="21277">
                  <c:v>-334.77600000000001</c:v>
                </c:pt>
                <c:pt idx="21278">
                  <c:v>-334.697</c:v>
                </c:pt>
                <c:pt idx="21279">
                  <c:v>-334.61799999999999</c:v>
                </c:pt>
                <c:pt idx="21280">
                  <c:v>-334.53800000000001</c:v>
                </c:pt>
                <c:pt idx="21281">
                  <c:v>-334.459</c:v>
                </c:pt>
                <c:pt idx="21282">
                  <c:v>-334.38</c:v>
                </c:pt>
                <c:pt idx="21283">
                  <c:v>-334.3</c:v>
                </c:pt>
                <c:pt idx="21284">
                  <c:v>-334.221</c:v>
                </c:pt>
                <c:pt idx="21285">
                  <c:v>-334.14100000000002</c:v>
                </c:pt>
                <c:pt idx="21286">
                  <c:v>-334.06099999999998</c:v>
                </c:pt>
                <c:pt idx="21287">
                  <c:v>-333.98200000000003</c:v>
                </c:pt>
                <c:pt idx="21288">
                  <c:v>-333.90199999999999</c:v>
                </c:pt>
                <c:pt idx="21289">
                  <c:v>-333.822</c:v>
                </c:pt>
                <c:pt idx="21290">
                  <c:v>-333.74299999999999</c:v>
                </c:pt>
                <c:pt idx="21291">
                  <c:v>-333.66300000000001</c:v>
                </c:pt>
                <c:pt idx="21292">
                  <c:v>-333.58300000000003</c:v>
                </c:pt>
                <c:pt idx="21293">
                  <c:v>-333.50299999999999</c:v>
                </c:pt>
                <c:pt idx="21294">
                  <c:v>-333.423</c:v>
                </c:pt>
                <c:pt idx="21295">
                  <c:v>-333.34300000000002</c:v>
                </c:pt>
                <c:pt idx="21296">
                  <c:v>-333.26299999999998</c:v>
                </c:pt>
                <c:pt idx="21297">
                  <c:v>-333.18299999999999</c:v>
                </c:pt>
                <c:pt idx="21298">
                  <c:v>-333.10300000000001</c:v>
                </c:pt>
                <c:pt idx="21299">
                  <c:v>-333.02300000000002</c:v>
                </c:pt>
                <c:pt idx="21300">
                  <c:v>-332.94299999999998</c:v>
                </c:pt>
                <c:pt idx="21301">
                  <c:v>-332.863</c:v>
                </c:pt>
                <c:pt idx="21302">
                  <c:v>-332.78199999999998</c:v>
                </c:pt>
                <c:pt idx="21303">
                  <c:v>-332.702</c:v>
                </c:pt>
                <c:pt idx="21304">
                  <c:v>-332.62200000000001</c:v>
                </c:pt>
                <c:pt idx="21305">
                  <c:v>-332.541</c:v>
                </c:pt>
                <c:pt idx="21306">
                  <c:v>-332.46100000000001</c:v>
                </c:pt>
                <c:pt idx="21307">
                  <c:v>-332.38</c:v>
                </c:pt>
                <c:pt idx="21308">
                  <c:v>-332.3</c:v>
                </c:pt>
                <c:pt idx="21309">
                  <c:v>-332.21899999999999</c:v>
                </c:pt>
                <c:pt idx="21310">
                  <c:v>-332.13900000000001</c:v>
                </c:pt>
                <c:pt idx="21311">
                  <c:v>-332.05799999999999</c:v>
                </c:pt>
                <c:pt idx="21312">
                  <c:v>-331.97800000000001</c:v>
                </c:pt>
                <c:pt idx="21313">
                  <c:v>-331.89699999999999</c:v>
                </c:pt>
                <c:pt idx="21314">
                  <c:v>-331.81599999999997</c:v>
                </c:pt>
                <c:pt idx="21315">
                  <c:v>-331.73599999999999</c:v>
                </c:pt>
                <c:pt idx="21316">
                  <c:v>-331.65499999999997</c:v>
                </c:pt>
                <c:pt idx="21317">
                  <c:v>-331.57400000000001</c:v>
                </c:pt>
                <c:pt idx="21318">
                  <c:v>-331.49299999999999</c:v>
                </c:pt>
                <c:pt idx="21319">
                  <c:v>-331.41199999999998</c:v>
                </c:pt>
                <c:pt idx="21320">
                  <c:v>-331.33100000000002</c:v>
                </c:pt>
                <c:pt idx="21321">
                  <c:v>-331.25</c:v>
                </c:pt>
                <c:pt idx="21322">
                  <c:v>-331.16899999999998</c:v>
                </c:pt>
                <c:pt idx="21323">
                  <c:v>-331.08800000000002</c:v>
                </c:pt>
                <c:pt idx="21324">
                  <c:v>-331.00700000000001</c:v>
                </c:pt>
                <c:pt idx="21325">
                  <c:v>-330.92599999999999</c:v>
                </c:pt>
                <c:pt idx="21326">
                  <c:v>-330.84500000000003</c:v>
                </c:pt>
                <c:pt idx="21327">
                  <c:v>-330.76299999999998</c:v>
                </c:pt>
                <c:pt idx="21328">
                  <c:v>-330.68200000000002</c:v>
                </c:pt>
                <c:pt idx="21329">
                  <c:v>-330.601</c:v>
                </c:pt>
                <c:pt idx="21330">
                  <c:v>-330.52</c:v>
                </c:pt>
                <c:pt idx="21331">
                  <c:v>-330.43799999999999</c:v>
                </c:pt>
                <c:pt idx="21332">
                  <c:v>-330.35700000000003</c:v>
                </c:pt>
                <c:pt idx="21333">
                  <c:v>-330.27499999999998</c:v>
                </c:pt>
                <c:pt idx="21334">
                  <c:v>-330.19400000000002</c:v>
                </c:pt>
                <c:pt idx="21335">
                  <c:v>-330.11200000000002</c:v>
                </c:pt>
                <c:pt idx="21336">
                  <c:v>-330.03100000000001</c:v>
                </c:pt>
                <c:pt idx="21337">
                  <c:v>-329.94900000000001</c:v>
                </c:pt>
                <c:pt idx="21338">
                  <c:v>-329.86700000000002</c:v>
                </c:pt>
                <c:pt idx="21339">
                  <c:v>-329.786</c:v>
                </c:pt>
                <c:pt idx="21340">
                  <c:v>-329.70400000000001</c:v>
                </c:pt>
                <c:pt idx="21341">
                  <c:v>-329.62200000000001</c:v>
                </c:pt>
                <c:pt idx="21342">
                  <c:v>-329.54</c:v>
                </c:pt>
                <c:pt idx="21343">
                  <c:v>-329.45800000000003</c:v>
                </c:pt>
                <c:pt idx="21344">
                  <c:v>-329.37700000000001</c:v>
                </c:pt>
                <c:pt idx="21345">
                  <c:v>-329.29500000000002</c:v>
                </c:pt>
                <c:pt idx="21346">
                  <c:v>-329.21300000000002</c:v>
                </c:pt>
                <c:pt idx="21347">
                  <c:v>-329.13099999999997</c:v>
                </c:pt>
                <c:pt idx="21348">
                  <c:v>-329.04899999999998</c:v>
                </c:pt>
                <c:pt idx="21349">
                  <c:v>-328.96600000000001</c:v>
                </c:pt>
                <c:pt idx="21350">
                  <c:v>-328.88400000000001</c:v>
                </c:pt>
                <c:pt idx="21351">
                  <c:v>-328.80200000000002</c:v>
                </c:pt>
                <c:pt idx="21352">
                  <c:v>-328.72</c:v>
                </c:pt>
                <c:pt idx="21353">
                  <c:v>-328.63799999999998</c:v>
                </c:pt>
                <c:pt idx="21354">
                  <c:v>-328.55500000000001</c:v>
                </c:pt>
                <c:pt idx="21355">
                  <c:v>-328.47300000000001</c:v>
                </c:pt>
                <c:pt idx="21356">
                  <c:v>-328.39100000000002</c:v>
                </c:pt>
                <c:pt idx="21357">
                  <c:v>-328.30799999999999</c:v>
                </c:pt>
                <c:pt idx="21358">
                  <c:v>-328.226</c:v>
                </c:pt>
                <c:pt idx="21359">
                  <c:v>-328.14299999999997</c:v>
                </c:pt>
                <c:pt idx="21360">
                  <c:v>-328.06099999999998</c:v>
                </c:pt>
                <c:pt idx="21361">
                  <c:v>-327.97800000000001</c:v>
                </c:pt>
                <c:pt idx="21362">
                  <c:v>-327.89600000000002</c:v>
                </c:pt>
                <c:pt idx="21363">
                  <c:v>-327.81299999999999</c:v>
                </c:pt>
                <c:pt idx="21364">
                  <c:v>-327.73</c:v>
                </c:pt>
                <c:pt idx="21365">
                  <c:v>-327.64800000000002</c:v>
                </c:pt>
                <c:pt idx="21366">
                  <c:v>-327.565</c:v>
                </c:pt>
                <c:pt idx="21367">
                  <c:v>-327.48200000000003</c:v>
                </c:pt>
                <c:pt idx="21368">
                  <c:v>-327.399</c:v>
                </c:pt>
                <c:pt idx="21369">
                  <c:v>-327.31599999999997</c:v>
                </c:pt>
                <c:pt idx="21370">
                  <c:v>-327.233</c:v>
                </c:pt>
                <c:pt idx="21371">
                  <c:v>-327.15100000000001</c:v>
                </c:pt>
                <c:pt idx="21372">
                  <c:v>-327.06799999999998</c:v>
                </c:pt>
                <c:pt idx="21373">
                  <c:v>-326.98399999999998</c:v>
                </c:pt>
                <c:pt idx="21374">
                  <c:v>-326.90100000000001</c:v>
                </c:pt>
                <c:pt idx="21375">
                  <c:v>-326.81799999999998</c:v>
                </c:pt>
                <c:pt idx="21376">
                  <c:v>-326.73500000000001</c:v>
                </c:pt>
                <c:pt idx="21377">
                  <c:v>-326.65199999999999</c:v>
                </c:pt>
                <c:pt idx="21378">
                  <c:v>-326.56900000000002</c:v>
                </c:pt>
                <c:pt idx="21379">
                  <c:v>-326.48599999999999</c:v>
                </c:pt>
                <c:pt idx="21380">
                  <c:v>-326.40199999999999</c:v>
                </c:pt>
                <c:pt idx="21381">
                  <c:v>-326.31900000000002</c:v>
                </c:pt>
                <c:pt idx="21382">
                  <c:v>-326.23599999999999</c:v>
                </c:pt>
                <c:pt idx="21383">
                  <c:v>-326.15199999999999</c:v>
                </c:pt>
                <c:pt idx="21384">
                  <c:v>-326.06900000000002</c:v>
                </c:pt>
                <c:pt idx="21385">
                  <c:v>-325.98500000000001</c:v>
                </c:pt>
                <c:pt idx="21386">
                  <c:v>-325.90199999999999</c:v>
                </c:pt>
                <c:pt idx="21387">
                  <c:v>-325.81799999999998</c:v>
                </c:pt>
                <c:pt idx="21388">
                  <c:v>-325.73399999999998</c:v>
                </c:pt>
                <c:pt idx="21389">
                  <c:v>-325.65100000000001</c:v>
                </c:pt>
                <c:pt idx="21390">
                  <c:v>-325.56700000000001</c:v>
                </c:pt>
                <c:pt idx="21391">
                  <c:v>-325.483</c:v>
                </c:pt>
                <c:pt idx="21392">
                  <c:v>-325.39999999999998</c:v>
                </c:pt>
                <c:pt idx="21393">
                  <c:v>-325.31599999999997</c:v>
                </c:pt>
                <c:pt idx="21394">
                  <c:v>-325.23200000000003</c:v>
                </c:pt>
                <c:pt idx="21395">
                  <c:v>-325.14800000000002</c:v>
                </c:pt>
                <c:pt idx="21396">
                  <c:v>-325.06400000000002</c:v>
                </c:pt>
                <c:pt idx="21397">
                  <c:v>-324.98</c:v>
                </c:pt>
                <c:pt idx="21398">
                  <c:v>-324.89600000000002</c:v>
                </c:pt>
                <c:pt idx="21399">
                  <c:v>-324.81200000000001</c:v>
                </c:pt>
                <c:pt idx="21400">
                  <c:v>-324.72800000000001</c:v>
                </c:pt>
                <c:pt idx="21401">
                  <c:v>-324.64400000000001</c:v>
                </c:pt>
                <c:pt idx="21402">
                  <c:v>-324.56</c:v>
                </c:pt>
                <c:pt idx="21403">
                  <c:v>-324.476</c:v>
                </c:pt>
                <c:pt idx="21404">
                  <c:v>-324.39100000000002</c:v>
                </c:pt>
                <c:pt idx="21405">
                  <c:v>-324.30700000000002</c:v>
                </c:pt>
                <c:pt idx="21406">
                  <c:v>-324.22300000000001</c:v>
                </c:pt>
                <c:pt idx="21407">
                  <c:v>-324.13799999999998</c:v>
                </c:pt>
                <c:pt idx="21408">
                  <c:v>-324.05399999999997</c:v>
                </c:pt>
                <c:pt idx="21409">
                  <c:v>-323.97000000000003</c:v>
                </c:pt>
                <c:pt idx="21410">
                  <c:v>-323.88499999999999</c:v>
                </c:pt>
                <c:pt idx="21411">
                  <c:v>-323.80099999999999</c:v>
                </c:pt>
                <c:pt idx="21412">
                  <c:v>-323.71600000000001</c:v>
                </c:pt>
                <c:pt idx="21413">
                  <c:v>-323.63200000000001</c:v>
                </c:pt>
                <c:pt idx="21414">
                  <c:v>-323.54700000000003</c:v>
                </c:pt>
                <c:pt idx="21415">
                  <c:v>-323.46199999999999</c:v>
                </c:pt>
                <c:pt idx="21416">
                  <c:v>-323.37799999999999</c:v>
                </c:pt>
                <c:pt idx="21417">
                  <c:v>-323.29300000000001</c:v>
                </c:pt>
                <c:pt idx="21418">
                  <c:v>-323.20800000000003</c:v>
                </c:pt>
                <c:pt idx="21419">
                  <c:v>-323.12299999999999</c:v>
                </c:pt>
                <c:pt idx="21420">
                  <c:v>-323.03800000000001</c:v>
                </c:pt>
                <c:pt idx="21421">
                  <c:v>-322.95299999999997</c:v>
                </c:pt>
                <c:pt idx="21422">
                  <c:v>-322.86900000000003</c:v>
                </c:pt>
                <c:pt idx="21423">
                  <c:v>-322.78399999999999</c:v>
                </c:pt>
                <c:pt idx="21424">
                  <c:v>-322.69900000000001</c:v>
                </c:pt>
                <c:pt idx="21425">
                  <c:v>-322.61399999999998</c:v>
                </c:pt>
                <c:pt idx="21426">
                  <c:v>-322.529</c:v>
                </c:pt>
                <c:pt idx="21427">
                  <c:v>-322.44299999999998</c:v>
                </c:pt>
                <c:pt idx="21428">
                  <c:v>-322.358</c:v>
                </c:pt>
                <c:pt idx="21429">
                  <c:v>-322.27300000000002</c:v>
                </c:pt>
                <c:pt idx="21430">
                  <c:v>-322.18799999999999</c:v>
                </c:pt>
                <c:pt idx="21431">
                  <c:v>-322.10300000000001</c:v>
                </c:pt>
                <c:pt idx="21432">
                  <c:v>-322.017</c:v>
                </c:pt>
                <c:pt idx="21433">
                  <c:v>-321.93200000000002</c:v>
                </c:pt>
                <c:pt idx="21434">
                  <c:v>-321.846</c:v>
                </c:pt>
                <c:pt idx="21435">
                  <c:v>-321.76100000000002</c:v>
                </c:pt>
                <c:pt idx="21436">
                  <c:v>-321.67599999999999</c:v>
                </c:pt>
                <c:pt idx="21437">
                  <c:v>-321.58999999999997</c:v>
                </c:pt>
                <c:pt idx="21438">
                  <c:v>-321.505</c:v>
                </c:pt>
                <c:pt idx="21439">
                  <c:v>-321.41899999999998</c:v>
                </c:pt>
                <c:pt idx="21440">
                  <c:v>-321.33300000000003</c:v>
                </c:pt>
                <c:pt idx="21441">
                  <c:v>-321.24799999999999</c:v>
                </c:pt>
                <c:pt idx="21442">
                  <c:v>-321.16199999999998</c:v>
                </c:pt>
                <c:pt idx="21443">
                  <c:v>-321.07600000000002</c:v>
                </c:pt>
                <c:pt idx="21444">
                  <c:v>-320.99099999999999</c:v>
                </c:pt>
                <c:pt idx="21445">
                  <c:v>-320.90499999999997</c:v>
                </c:pt>
                <c:pt idx="21446">
                  <c:v>-320.81900000000002</c:v>
                </c:pt>
                <c:pt idx="21447">
                  <c:v>-320.733</c:v>
                </c:pt>
                <c:pt idx="21448">
                  <c:v>-320.64699999999999</c:v>
                </c:pt>
                <c:pt idx="21449">
                  <c:v>-320.56099999999998</c:v>
                </c:pt>
                <c:pt idx="21450">
                  <c:v>-320.47500000000002</c:v>
                </c:pt>
                <c:pt idx="21451">
                  <c:v>-320.38900000000001</c:v>
                </c:pt>
                <c:pt idx="21452">
                  <c:v>-320.303</c:v>
                </c:pt>
                <c:pt idx="21453">
                  <c:v>-320.21699999999998</c:v>
                </c:pt>
                <c:pt idx="21454">
                  <c:v>-320.13099999999997</c:v>
                </c:pt>
                <c:pt idx="21455">
                  <c:v>-320.04500000000002</c:v>
                </c:pt>
                <c:pt idx="21456">
                  <c:v>-319.95800000000003</c:v>
                </c:pt>
                <c:pt idx="21457">
                  <c:v>-319.87200000000001</c:v>
                </c:pt>
                <c:pt idx="21458">
                  <c:v>-319.786</c:v>
                </c:pt>
                <c:pt idx="21459">
                  <c:v>-319.69900000000001</c:v>
                </c:pt>
                <c:pt idx="21460">
                  <c:v>-319.613</c:v>
                </c:pt>
                <c:pt idx="21461">
                  <c:v>-319.52699999999999</c:v>
                </c:pt>
                <c:pt idx="21462">
                  <c:v>-319.44</c:v>
                </c:pt>
                <c:pt idx="21463">
                  <c:v>-319.35399999999998</c:v>
                </c:pt>
                <c:pt idx="21464">
                  <c:v>-319.267</c:v>
                </c:pt>
                <c:pt idx="21465">
                  <c:v>-319.18099999999998</c:v>
                </c:pt>
                <c:pt idx="21466">
                  <c:v>-319.09399999999999</c:v>
                </c:pt>
                <c:pt idx="21467">
                  <c:v>-319.00700000000001</c:v>
                </c:pt>
                <c:pt idx="21468">
                  <c:v>-318.92099999999999</c:v>
                </c:pt>
                <c:pt idx="21469">
                  <c:v>-318.834</c:v>
                </c:pt>
                <c:pt idx="21470">
                  <c:v>-318.74700000000001</c:v>
                </c:pt>
                <c:pt idx="21471">
                  <c:v>-318.66000000000003</c:v>
                </c:pt>
                <c:pt idx="21472">
                  <c:v>-318.57299999999998</c:v>
                </c:pt>
                <c:pt idx="21473">
                  <c:v>-318.48700000000002</c:v>
                </c:pt>
                <c:pt idx="21474">
                  <c:v>-318.39999999999998</c:v>
                </c:pt>
                <c:pt idx="21475">
                  <c:v>-318.31299999999999</c:v>
                </c:pt>
                <c:pt idx="21476">
                  <c:v>-318.226</c:v>
                </c:pt>
                <c:pt idx="21477">
                  <c:v>-318.13900000000001</c:v>
                </c:pt>
                <c:pt idx="21478">
                  <c:v>-318.05200000000002</c:v>
                </c:pt>
                <c:pt idx="21479">
                  <c:v>-317.96499999999997</c:v>
                </c:pt>
                <c:pt idx="21480">
                  <c:v>-317.87700000000001</c:v>
                </c:pt>
                <c:pt idx="21481">
                  <c:v>-317.79000000000002</c:v>
                </c:pt>
                <c:pt idx="21482">
                  <c:v>-317.70299999999997</c:v>
                </c:pt>
                <c:pt idx="21483">
                  <c:v>-317.61599999999999</c:v>
                </c:pt>
                <c:pt idx="21484">
                  <c:v>-317.529</c:v>
                </c:pt>
                <c:pt idx="21485">
                  <c:v>-317.44099999999997</c:v>
                </c:pt>
                <c:pt idx="21486">
                  <c:v>-317.35399999999998</c:v>
                </c:pt>
                <c:pt idx="21487">
                  <c:v>-317.26600000000002</c:v>
                </c:pt>
                <c:pt idx="21488">
                  <c:v>-317.17899999999997</c:v>
                </c:pt>
                <c:pt idx="21489">
                  <c:v>-317.09100000000001</c:v>
                </c:pt>
                <c:pt idx="21490">
                  <c:v>-317.00400000000002</c:v>
                </c:pt>
                <c:pt idx="21491">
                  <c:v>-316.916</c:v>
                </c:pt>
                <c:pt idx="21492">
                  <c:v>-316.82900000000001</c:v>
                </c:pt>
                <c:pt idx="21493">
                  <c:v>-316.74099999999999</c:v>
                </c:pt>
                <c:pt idx="21494">
                  <c:v>-316.654</c:v>
                </c:pt>
                <c:pt idx="21495">
                  <c:v>-316.56599999999997</c:v>
                </c:pt>
                <c:pt idx="21496">
                  <c:v>-316.47800000000001</c:v>
                </c:pt>
                <c:pt idx="21497">
                  <c:v>-316.39</c:v>
                </c:pt>
                <c:pt idx="21498">
                  <c:v>-316.30200000000002</c:v>
                </c:pt>
                <c:pt idx="21499">
                  <c:v>-316.21499999999997</c:v>
                </c:pt>
                <c:pt idx="21500">
                  <c:v>-316.12700000000001</c:v>
                </c:pt>
                <c:pt idx="21501">
                  <c:v>-316.03899999999999</c:v>
                </c:pt>
                <c:pt idx="21502">
                  <c:v>-315.95100000000002</c:v>
                </c:pt>
                <c:pt idx="21503">
                  <c:v>-315.863</c:v>
                </c:pt>
                <c:pt idx="21504">
                  <c:v>-315.77499999999998</c:v>
                </c:pt>
                <c:pt idx="21505">
                  <c:v>-315.68700000000001</c:v>
                </c:pt>
                <c:pt idx="21506">
                  <c:v>-315.59899999999999</c:v>
                </c:pt>
                <c:pt idx="21507">
                  <c:v>-315.51</c:v>
                </c:pt>
                <c:pt idx="21508">
                  <c:v>-315.42200000000003</c:v>
                </c:pt>
                <c:pt idx="21509">
                  <c:v>-315.334</c:v>
                </c:pt>
                <c:pt idx="21510">
                  <c:v>-315.24599999999998</c:v>
                </c:pt>
                <c:pt idx="21511">
                  <c:v>-315.15699999999998</c:v>
                </c:pt>
                <c:pt idx="21512">
                  <c:v>-315.06900000000002</c:v>
                </c:pt>
                <c:pt idx="21513">
                  <c:v>-314.98099999999999</c:v>
                </c:pt>
                <c:pt idx="21514">
                  <c:v>-314.892</c:v>
                </c:pt>
                <c:pt idx="21515">
                  <c:v>-314.80399999999997</c:v>
                </c:pt>
                <c:pt idx="21516">
                  <c:v>-314.71499999999997</c:v>
                </c:pt>
                <c:pt idx="21517">
                  <c:v>-314.62700000000001</c:v>
                </c:pt>
                <c:pt idx="21518">
                  <c:v>-314.53800000000001</c:v>
                </c:pt>
                <c:pt idx="21519">
                  <c:v>-314.45</c:v>
                </c:pt>
                <c:pt idx="21520">
                  <c:v>-314.36099999999999</c:v>
                </c:pt>
                <c:pt idx="21521">
                  <c:v>-314.27199999999999</c:v>
                </c:pt>
                <c:pt idx="21522">
                  <c:v>-314.18400000000003</c:v>
                </c:pt>
                <c:pt idx="21523">
                  <c:v>-314.09500000000003</c:v>
                </c:pt>
                <c:pt idx="21524">
                  <c:v>-314.00599999999997</c:v>
                </c:pt>
                <c:pt idx="21525">
                  <c:v>-313.91699999999997</c:v>
                </c:pt>
                <c:pt idx="21526">
                  <c:v>-313.82799999999997</c:v>
                </c:pt>
                <c:pt idx="21527">
                  <c:v>-313.73899999999998</c:v>
                </c:pt>
                <c:pt idx="21528">
                  <c:v>-313.64999999999998</c:v>
                </c:pt>
                <c:pt idx="21529">
                  <c:v>-313.56099999999998</c:v>
                </c:pt>
                <c:pt idx="21530">
                  <c:v>-313.47199999999998</c:v>
                </c:pt>
                <c:pt idx="21531">
                  <c:v>-313.38299999999998</c:v>
                </c:pt>
                <c:pt idx="21532">
                  <c:v>-313.29399999999998</c:v>
                </c:pt>
                <c:pt idx="21533">
                  <c:v>-313.20499999999998</c:v>
                </c:pt>
                <c:pt idx="21534">
                  <c:v>-313.11599999999999</c:v>
                </c:pt>
                <c:pt idx="21535">
                  <c:v>-313.02699999999999</c:v>
                </c:pt>
                <c:pt idx="21536">
                  <c:v>-312.93799999999999</c:v>
                </c:pt>
                <c:pt idx="21537">
                  <c:v>-312.84800000000001</c:v>
                </c:pt>
                <c:pt idx="21538">
                  <c:v>-312.75900000000001</c:v>
                </c:pt>
                <c:pt idx="21539">
                  <c:v>-312.67</c:v>
                </c:pt>
                <c:pt idx="21540">
                  <c:v>-312.58</c:v>
                </c:pt>
                <c:pt idx="21541">
                  <c:v>-312.49099999999999</c:v>
                </c:pt>
                <c:pt idx="21542">
                  <c:v>-312.40100000000001</c:v>
                </c:pt>
                <c:pt idx="21543">
                  <c:v>-312.31200000000001</c:v>
                </c:pt>
                <c:pt idx="21544">
                  <c:v>-312.22199999999998</c:v>
                </c:pt>
                <c:pt idx="21545">
                  <c:v>-312.13299999999998</c:v>
                </c:pt>
                <c:pt idx="21546">
                  <c:v>-312.04300000000001</c:v>
                </c:pt>
                <c:pt idx="21547">
                  <c:v>-311.95299999999997</c:v>
                </c:pt>
                <c:pt idx="21548">
                  <c:v>-311.86399999999998</c:v>
                </c:pt>
                <c:pt idx="21549">
                  <c:v>-311.774</c:v>
                </c:pt>
                <c:pt idx="21550">
                  <c:v>-311.68400000000003</c:v>
                </c:pt>
                <c:pt idx="21551">
                  <c:v>-311.59399999999999</c:v>
                </c:pt>
                <c:pt idx="21552">
                  <c:v>-311.505</c:v>
                </c:pt>
                <c:pt idx="21553">
                  <c:v>-311.41500000000002</c:v>
                </c:pt>
                <c:pt idx="21554">
                  <c:v>-311.32499999999999</c:v>
                </c:pt>
                <c:pt idx="21555">
                  <c:v>-311.23500000000001</c:v>
                </c:pt>
                <c:pt idx="21556">
                  <c:v>-311.14499999999998</c:v>
                </c:pt>
                <c:pt idx="21557">
                  <c:v>-311.05500000000001</c:v>
                </c:pt>
                <c:pt idx="21558">
                  <c:v>-310.96499999999997</c:v>
                </c:pt>
                <c:pt idx="21559">
                  <c:v>-310.875</c:v>
                </c:pt>
                <c:pt idx="21560">
                  <c:v>-310.78500000000003</c:v>
                </c:pt>
                <c:pt idx="21561">
                  <c:v>-310.69400000000002</c:v>
                </c:pt>
                <c:pt idx="21562">
                  <c:v>-310.60399999999998</c:v>
                </c:pt>
                <c:pt idx="21563">
                  <c:v>-310.51400000000001</c:v>
                </c:pt>
                <c:pt idx="21564">
                  <c:v>-310.42399999999998</c:v>
                </c:pt>
                <c:pt idx="21565">
                  <c:v>-310.33300000000003</c:v>
                </c:pt>
                <c:pt idx="21566">
                  <c:v>-310.24299999999999</c:v>
                </c:pt>
                <c:pt idx="21567">
                  <c:v>-310.15300000000002</c:v>
                </c:pt>
                <c:pt idx="21568">
                  <c:v>-310.06200000000001</c:v>
                </c:pt>
                <c:pt idx="21569">
                  <c:v>-309.97199999999998</c:v>
                </c:pt>
                <c:pt idx="21570">
                  <c:v>-309.88099999999997</c:v>
                </c:pt>
                <c:pt idx="21571">
                  <c:v>-309.791</c:v>
                </c:pt>
                <c:pt idx="21572">
                  <c:v>-309.7</c:v>
                </c:pt>
                <c:pt idx="21573">
                  <c:v>-309.60899999999998</c:v>
                </c:pt>
                <c:pt idx="21574">
                  <c:v>-309.51900000000001</c:v>
                </c:pt>
                <c:pt idx="21575">
                  <c:v>-309.428</c:v>
                </c:pt>
                <c:pt idx="21576">
                  <c:v>-309.33699999999999</c:v>
                </c:pt>
                <c:pt idx="21577">
                  <c:v>-309.24700000000001</c:v>
                </c:pt>
                <c:pt idx="21578">
                  <c:v>-309.15600000000001</c:v>
                </c:pt>
                <c:pt idx="21579">
                  <c:v>-309.065</c:v>
                </c:pt>
                <c:pt idx="21580">
                  <c:v>-308.97399999999999</c:v>
                </c:pt>
                <c:pt idx="21581">
                  <c:v>-308.88299999999998</c:v>
                </c:pt>
                <c:pt idx="21582">
                  <c:v>-308.79199999999997</c:v>
                </c:pt>
                <c:pt idx="21583">
                  <c:v>-308.70100000000002</c:v>
                </c:pt>
                <c:pt idx="21584">
                  <c:v>-308.61</c:v>
                </c:pt>
                <c:pt idx="21585">
                  <c:v>-308.51900000000001</c:v>
                </c:pt>
                <c:pt idx="21586">
                  <c:v>-308.428</c:v>
                </c:pt>
                <c:pt idx="21587">
                  <c:v>-308.33699999999999</c:v>
                </c:pt>
                <c:pt idx="21588">
                  <c:v>-308.24599999999998</c:v>
                </c:pt>
                <c:pt idx="21589">
                  <c:v>-308.154</c:v>
                </c:pt>
                <c:pt idx="21590">
                  <c:v>-308.06299999999999</c:v>
                </c:pt>
                <c:pt idx="21591">
                  <c:v>-307.97199999999998</c:v>
                </c:pt>
                <c:pt idx="21592">
                  <c:v>-307.88099999999997</c:v>
                </c:pt>
                <c:pt idx="21593">
                  <c:v>-307.78899999999999</c:v>
                </c:pt>
                <c:pt idx="21594">
                  <c:v>-307.69799999999998</c:v>
                </c:pt>
                <c:pt idx="21595">
                  <c:v>-307.60599999999999</c:v>
                </c:pt>
                <c:pt idx="21596">
                  <c:v>-307.51499999999999</c:v>
                </c:pt>
                <c:pt idx="21597">
                  <c:v>-307.42399999999998</c:v>
                </c:pt>
                <c:pt idx="21598">
                  <c:v>-307.33199999999999</c:v>
                </c:pt>
                <c:pt idx="21599">
                  <c:v>-307.24</c:v>
                </c:pt>
                <c:pt idx="21600">
                  <c:v>-307.149</c:v>
                </c:pt>
                <c:pt idx="21601">
                  <c:v>-307.05700000000002</c:v>
                </c:pt>
                <c:pt idx="21602">
                  <c:v>-306.96499999999997</c:v>
                </c:pt>
                <c:pt idx="21603">
                  <c:v>-306.87400000000002</c:v>
                </c:pt>
                <c:pt idx="21604">
                  <c:v>-306.78199999999998</c:v>
                </c:pt>
                <c:pt idx="21605">
                  <c:v>-306.69</c:v>
                </c:pt>
                <c:pt idx="21606">
                  <c:v>-306.59800000000001</c:v>
                </c:pt>
                <c:pt idx="21607">
                  <c:v>-306.50599999999997</c:v>
                </c:pt>
                <c:pt idx="21608">
                  <c:v>-306.41500000000002</c:v>
                </c:pt>
                <c:pt idx="21609">
                  <c:v>-306.32299999999998</c:v>
                </c:pt>
                <c:pt idx="21610">
                  <c:v>-306.23099999999999</c:v>
                </c:pt>
                <c:pt idx="21611">
                  <c:v>-306.13900000000001</c:v>
                </c:pt>
                <c:pt idx="21612">
                  <c:v>-306.04700000000003</c:v>
                </c:pt>
                <c:pt idx="21613">
                  <c:v>-305.95400000000001</c:v>
                </c:pt>
                <c:pt idx="21614">
                  <c:v>-305.86200000000002</c:v>
                </c:pt>
                <c:pt idx="21615">
                  <c:v>-305.77</c:v>
                </c:pt>
                <c:pt idx="21616">
                  <c:v>-305.678</c:v>
                </c:pt>
                <c:pt idx="21617">
                  <c:v>-305.58600000000001</c:v>
                </c:pt>
                <c:pt idx="21618">
                  <c:v>-305.49400000000003</c:v>
                </c:pt>
                <c:pt idx="21619">
                  <c:v>-305.40100000000001</c:v>
                </c:pt>
                <c:pt idx="21620">
                  <c:v>-305.30900000000003</c:v>
                </c:pt>
                <c:pt idx="21621">
                  <c:v>-305.21600000000001</c:v>
                </c:pt>
                <c:pt idx="21622">
                  <c:v>-305.12400000000002</c:v>
                </c:pt>
                <c:pt idx="21623">
                  <c:v>-305.03199999999998</c:v>
                </c:pt>
                <c:pt idx="21624">
                  <c:v>-304.93900000000002</c:v>
                </c:pt>
                <c:pt idx="21625">
                  <c:v>-304.84699999999998</c:v>
                </c:pt>
                <c:pt idx="21626">
                  <c:v>-304.75400000000002</c:v>
                </c:pt>
                <c:pt idx="21627">
                  <c:v>-304.661</c:v>
                </c:pt>
                <c:pt idx="21628">
                  <c:v>-304.56900000000002</c:v>
                </c:pt>
                <c:pt idx="21629">
                  <c:v>-304.476</c:v>
                </c:pt>
                <c:pt idx="21630">
                  <c:v>-304.38299999999998</c:v>
                </c:pt>
                <c:pt idx="21631">
                  <c:v>-304.291</c:v>
                </c:pt>
                <c:pt idx="21632">
                  <c:v>-304.19799999999998</c:v>
                </c:pt>
                <c:pt idx="21633">
                  <c:v>-304.10500000000002</c:v>
                </c:pt>
                <c:pt idx="21634">
                  <c:v>-304.012</c:v>
                </c:pt>
                <c:pt idx="21635">
                  <c:v>-303.91899999999998</c:v>
                </c:pt>
                <c:pt idx="21636">
                  <c:v>-303.82600000000002</c:v>
                </c:pt>
                <c:pt idx="21637">
                  <c:v>-303.733</c:v>
                </c:pt>
                <c:pt idx="21638">
                  <c:v>-303.64</c:v>
                </c:pt>
                <c:pt idx="21639">
                  <c:v>-303.54700000000003</c:v>
                </c:pt>
                <c:pt idx="21640">
                  <c:v>-303.45400000000001</c:v>
                </c:pt>
                <c:pt idx="21641">
                  <c:v>-303.36099999999999</c:v>
                </c:pt>
                <c:pt idx="21642">
                  <c:v>-303.26799999999997</c:v>
                </c:pt>
                <c:pt idx="21643">
                  <c:v>-303.17500000000001</c:v>
                </c:pt>
                <c:pt idx="21644">
                  <c:v>-303.08199999999999</c:v>
                </c:pt>
                <c:pt idx="21645">
                  <c:v>-302.988</c:v>
                </c:pt>
                <c:pt idx="21646">
                  <c:v>-302.89499999999998</c:v>
                </c:pt>
                <c:pt idx="21647">
                  <c:v>-302.80200000000002</c:v>
                </c:pt>
                <c:pt idx="21648">
                  <c:v>-302.70800000000003</c:v>
                </c:pt>
                <c:pt idx="21649">
                  <c:v>-302.61500000000001</c:v>
                </c:pt>
                <c:pt idx="21650">
                  <c:v>-302.52199999999999</c:v>
                </c:pt>
                <c:pt idx="21651">
                  <c:v>-302.428</c:v>
                </c:pt>
                <c:pt idx="21652">
                  <c:v>-302.33499999999998</c:v>
                </c:pt>
                <c:pt idx="21653">
                  <c:v>-302.24099999999999</c:v>
                </c:pt>
                <c:pt idx="21654">
                  <c:v>-302.14800000000002</c:v>
                </c:pt>
                <c:pt idx="21655">
                  <c:v>-302.05399999999997</c:v>
                </c:pt>
                <c:pt idx="21656">
                  <c:v>-301.95999999999998</c:v>
                </c:pt>
                <c:pt idx="21657">
                  <c:v>-301.86700000000002</c:v>
                </c:pt>
                <c:pt idx="21658">
                  <c:v>-301.77300000000002</c:v>
                </c:pt>
                <c:pt idx="21659">
                  <c:v>-301.67899999999997</c:v>
                </c:pt>
                <c:pt idx="21660">
                  <c:v>-301.58499999999998</c:v>
                </c:pt>
                <c:pt idx="21661">
                  <c:v>-301.49200000000002</c:v>
                </c:pt>
                <c:pt idx="21662">
                  <c:v>-301.39800000000002</c:v>
                </c:pt>
                <c:pt idx="21663">
                  <c:v>-301.30399999999997</c:v>
                </c:pt>
                <c:pt idx="21664">
                  <c:v>-301.20999999999998</c:v>
                </c:pt>
                <c:pt idx="21665">
                  <c:v>-301.11599999999999</c:v>
                </c:pt>
                <c:pt idx="21666">
                  <c:v>-301.02199999999999</c:v>
                </c:pt>
                <c:pt idx="21667">
                  <c:v>-300.928</c:v>
                </c:pt>
                <c:pt idx="21668">
                  <c:v>-300.834</c:v>
                </c:pt>
                <c:pt idx="21669">
                  <c:v>-300.74</c:v>
                </c:pt>
                <c:pt idx="21670">
                  <c:v>-300.64499999999998</c:v>
                </c:pt>
                <c:pt idx="21671">
                  <c:v>-300.55099999999999</c:v>
                </c:pt>
                <c:pt idx="21672">
                  <c:v>-300.45699999999999</c:v>
                </c:pt>
                <c:pt idx="21673">
                  <c:v>-300.363</c:v>
                </c:pt>
                <c:pt idx="21674">
                  <c:v>-300.26799999999997</c:v>
                </c:pt>
                <c:pt idx="21675">
                  <c:v>-300.17399999999998</c:v>
                </c:pt>
                <c:pt idx="21676">
                  <c:v>-300.08</c:v>
                </c:pt>
                <c:pt idx="21677">
                  <c:v>-299.98500000000001</c:v>
                </c:pt>
                <c:pt idx="21678">
                  <c:v>-299.89100000000002</c:v>
                </c:pt>
                <c:pt idx="21679">
                  <c:v>-299.79599999999999</c:v>
                </c:pt>
                <c:pt idx="21680">
                  <c:v>-299.702</c:v>
                </c:pt>
                <c:pt idx="21681">
                  <c:v>-299.60700000000003</c:v>
                </c:pt>
                <c:pt idx="21682">
                  <c:v>-299.51299999999998</c:v>
                </c:pt>
                <c:pt idx="21683">
                  <c:v>-299.41800000000001</c:v>
                </c:pt>
                <c:pt idx="21684">
                  <c:v>-299.32299999999998</c:v>
                </c:pt>
                <c:pt idx="21685">
                  <c:v>-299.22899999999998</c:v>
                </c:pt>
                <c:pt idx="21686">
                  <c:v>-299.13400000000001</c:v>
                </c:pt>
                <c:pt idx="21687">
                  <c:v>-299.03899999999999</c:v>
                </c:pt>
                <c:pt idx="21688">
                  <c:v>-298.94400000000002</c:v>
                </c:pt>
                <c:pt idx="21689">
                  <c:v>-298.85000000000002</c:v>
                </c:pt>
                <c:pt idx="21690">
                  <c:v>-298.755</c:v>
                </c:pt>
                <c:pt idx="21691">
                  <c:v>-298.66000000000003</c:v>
                </c:pt>
                <c:pt idx="21692">
                  <c:v>-298.565</c:v>
                </c:pt>
                <c:pt idx="21693">
                  <c:v>-298.47000000000003</c:v>
                </c:pt>
                <c:pt idx="21694">
                  <c:v>-298.375</c:v>
                </c:pt>
                <c:pt idx="21695">
                  <c:v>-298.27999999999997</c:v>
                </c:pt>
                <c:pt idx="21696">
                  <c:v>-298.185</c:v>
                </c:pt>
                <c:pt idx="21697">
                  <c:v>-298.08999999999997</c:v>
                </c:pt>
                <c:pt idx="21698">
                  <c:v>-297.995</c:v>
                </c:pt>
                <c:pt idx="21699">
                  <c:v>-297.899</c:v>
                </c:pt>
                <c:pt idx="21700">
                  <c:v>-297.80399999999997</c:v>
                </c:pt>
                <c:pt idx="21701">
                  <c:v>-297.709</c:v>
                </c:pt>
                <c:pt idx="21702">
                  <c:v>-297.61399999999998</c:v>
                </c:pt>
                <c:pt idx="21703">
                  <c:v>-297.51799999999997</c:v>
                </c:pt>
                <c:pt idx="21704">
                  <c:v>-297.423</c:v>
                </c:pt>
                <c:pt idx="21705">
                  <c:v>-297.327</c:v>
                </c:pt>
                <c:pt idx="21706">
                  <c:v>-297.23200000000003</c:v>
                </c:pt>
                <c:pt idx="21707">
                  <c:v>-297.13600000000002</c:v>
                </c:pt>
                <c:pt idx="21708">
                  <c:v>-297.041</c:v>
                </c:pt>
                <c:pt idx="21709">
                  <c:v>-296.94499999999999</c:v>
                </c:pt>
                <c:pt idx="21710">
                  <c:v>-296.85000000000002</c:v>
                </c:pt>
                <c:pt idx="21711">
                  <c:v>-296.75400000000002</c:v>
                </c:pt>
                <c:pt idx="21712">
                  <c:v>-296.65899999999999</c:v>
                </c:pt>
                <c:pt idx="21713">
                  <c:v>-296.56299999999999</c:v>
                </c:pt>
                <c:pt idx="21714">
                  <c:v>-296.46699999999998</c:v>
                </c:pt>
                <c:pt idx="21715">
                  <c:v>-296.37099999999998</c:v>
                </c:pt>
                <c:pt idx="21716">
                  <c:v>-296.27600000000001</c:v>
                </c:pt>
                <c:pt idx="21717">
                  <c:v>-296.18</c:v>
                </c:pt>
                <c:pt idx="21718">
                  <c:v>-296.084</c:v>
                </c:pt>
                <c:pt idx="21719">
                  <c:v>-295.988</c:v>
                </c:pt>
                <c:pt idx="21720">
                  <c:v>-295.892</c:v>
                </c:pt>
                <c:pt idx="21721">
                  <c:v>-295.79599999999999</c:v>
                </c:pt>
                <c:pt idx="21722">
                  <c:v>-295.7</c:v>
                </c:pt>
                <c:pt idx="21723">
                  <c:v>-295.60399999999998</c:v>
                </c:pt>
                <c:pt idx="21724">
                  <c:v>-295.50799999999998</c:v>
                </c:pt>
                <c:pt idx="21725">
                  <c:v>-295.41199999999998</c:v>
                </c:pt>
                <c:pt idx="21726">
                  <c:v>-295.31599999999997</c:v>
                </c:pt>
                <c:pt idx="21727">
                  <c:v>-295.21899999999999</c:v>
                </c:pt>
                <c:pt idx="21728">
                  <c:v>-295.12299999999999</c:v>
                </c:pt>
                <c:pt idx="21729">
                  <c:v>-295.02699999999999</c:v>
                </c:pt>
                <c:pt idx="21730">
                  <c:v>-294.93099999999998</c:v>
                </c:pt>
                <c:pt idx="21731">
                  <c:v>-294.834</c:v>
                </c:pt>
                <c:pt idx="21732">
                  <c:v>-294.738</c:v>
                </c:pt>
                <c:pt idx="21733">
                  <c:v>-294.642</c:v>
                </c:pt>
                <c:pt idx="21734">
                  <c:v>-294.54500000000002</c:v>
                </c:pt>
                <c:pt idx="21735">
                  <c:v>-294.44900000000001</c:v>
                </c:pt>
                <c:pt idx="21736">
                  <c:v>-294.35199999999998</c:v>
                </c:pt>
                <c:pt idx="21737">
                  <c:v>-294.25599999999997</c:v>
                </c:pt>
                <c:pt idx="21738">
                  <c:v>-294.15899999999999</c:v>
                </c:pt>
                <c:pt idx="21739">
                  <c:v>-294.06200000000001</c:v>
                </c:pt>
                <c:pt idx="21740">
                  <c:v>-293.96600000000001</c:v>
                </c:pt>
                <c:pt idx="21741">
                  <c:v>-293.86900000000003</c:v>
                </c:pt>
                <c:pt idx="21742">
                  <c:v>-293.77199999999999</c:v>
                </c:pt>
                <c:pt idx="21743">
                  <c:v>-293.67599999999999</c:v>
                </c:pt>
                <c:pt idx="21744">
                  <c:v>-293.57900000000001</c:v>
                </c:pt>
                <c:pt idx="21745">
                  <c:v>-293.48200000000003</c:v>
                </c:pt>
                <c:pt idx="21746">
                  <c:v>-293.38499999999999</c:v>
                </c:pt>
                <c:pt idx="21747">
                  <c:v>-293.28800000000001</c:v>
                </c:pt>
                <c:pt idx="21748">
                  <c:v>-293.19099999999997</c:v>
                </c:pt>
                <c:pt idx="21749">
                  <c:v>-293.09399999999999</c:v>
                </c:pt>
                <c:pt idx="21750">
                  <c:v>-292.99700000000001</c:v>
                </c:pt>
                <c:pt idx="21751">
                  <c:v>-292.89999999999998</c:v>
                </c:pt>
                <c:pt idx="21752">
                  <c:v>-292.803</c:v>
                </c:pt>
                <c:pt idx="21753">
                  <c:v>-292.70600000000002</c:v>
                </c:pt>
                <c:pt idx="21754">
                  <c:v>-292.60899999999998</c:v>
                </c:pt>
                <c:pt idx="21755">
                  <c:v>-292.512</c:v>
                </c:pt>
                <c:pt idx="21756">
                  <c:v>-292.41500000000002</c:v>
                </c:pt>
                <c:pt idx="21757">
                  <c:v>-292.31700000000001</c:v>
                </c:pt>
                <c:pt idx="21758">
                  <c:v>-292.22000000000003</c:v>
                </c:pt>
                <c:pt idx="21759">
                  <c:v>-292.12299999999999</c:v>
                </c:pt>
                <c:pt idx="21760">
                  <c:v>-292.02499999999998</c:v>
                </c:pt>
                <c:pt idx="21761">
                  <c:v>-291.928</c:v>
                </c:pt>
                <c:pt idx="21762">
                  <c:v>-291.83100000000002</c:v>
                </c:pt>
                <c:pt idx="21763">
                  <c:v>-291.733</c:v>
                </c:pt>
                <c:pt idx="21764">
                  <c:v>-291.63600000000002</c:v>
                </c:pt>
                <c:pt idx="21765">
                  <c:v>-291.53800000000001</c:v>
                </c:pt>
                <c:pt idx="21766">
                  <c:v>-291.44</c:v>
                </c:pt>
                <c:pt idx="21767">
                  <c:v>-291.34300000000002</c:v>
                </c:pt>
                <c:pt idx="21768">
                  <c:v>-291.245</c:v>
                </c:pt>
                <c:pt idx="21769">
                  <c:v>-291.14800000000002</c:v>
                </c:pt>
                <c:pt idx="21770">
                  <c:v>-291.05</c:v>
                </c:pt>
                <c:pt idx="21771">
                  <c:v>-290.952</c:v>
                </c:pt>
                <c:pt idx="21772">
                  <c:v>-290.85399999999998</c:v>
                </c:pt>
                <c:pt idx="21773">
                  <c:v>-290.75700000000001</c:v>
                </c:pt>
                <c:pt idx="21774">
                  <c:v>-290.65899999999999</c:v>
                </c:pt>
                <c:pt idx="21775">
                  <c:v>-290.56099999999998</c:v>
                </c:pt>
                <c:pt idx="21776">
                  <c:v>-290.46300000000002</c:v>
                </c:pt>
                <c:pt idx="21777">
                  <c:v>-290.36500000000001</c:v>
                </c:pt>
                <c:pt idx="21778">
                  <c:v>-290.267</c:v>
                </c:pt>
                <c:pt idx="21779">
                  <c:v>-290.16899999999998</c:v>
                </c:pt>
                <c:pt idx="21780">
                  <c:v>-290.07100000000003</c:v>
                </c:pt>
                <c:pt idx="21781">
                  <c:v>-289.97300000000001</c:v>
                </c:pt>
                <c:pt idx="21782">
                  <c:v>-289.875</c:v>
                </c:pt>
                <c:pt idx="21783">
                  <c:v>-289.77699999999999</c:v>
                </c:pt>
                <c:pt idx="21784">
                  <c:v>-289.678</c:v>
                </c:pt>
                <c:pt idx="21785">
                  <c:v>-289.58</c:v>
                </c:pt>
                <c:pt idx="21786">
                  <c:v>-289.48200000000003</c:v>
                </c:pt>
                <c:pt idx="21787">
                  <c:v>-289.38400000000001</c:v>
                </c:pt>
                <c:pt idx="21788">
                  <c:v>-289.28500000000003</c:v>
                </c:pt>
                <c:pt idx="21789">
                  <c:v>-289.18700000000001</c:v>
                </c:pt>
                <c:pt idx="21790">
                  <c:v>-289.08800000000002</c:v>
                </c:pt>
                <c:pt idx="21791">
                  <c:v>-288.99</c:v>
                </c:pt>
                <c:pt idx="21792">
                  <c:v>-288.892</c:v>
                </c:pt>
                <c:pt idx="21793">
                  <c:v>-288.79300000000001</c:v>
                </c:pt>
                <c:pt idx="21794">
                  <c:v>-288.69499999999999</c:v>
                </c:pt>
                <c:pt idx="21795">
                  <c:v>-288.596</c:v>
                </c:pt>
                <c:pt idx="21796">
                  <c:v>-288.49700000000001</c:v>
                </c:pt>
                <c:pt idx="21797">
                  <c:v>-288.399</c:v>
                </c:pt>
                <c:pt idx="21798">
                  <c:v>-288.3</c:v>
                </c:pt>
                <c:pt idx="21799">
                  <c:v>-288.20100000000002</c:v>
                </c:pt>
                <c:pt idx="21800">
                  <c:v>-288.10300000000001</c:v>
                </c:pt>
                <c:pt idx="21801">
                  <c:v>-288.00400000000002</c:v>
                </c:pt>
                <c:pt idx="21802">
                  <c:v>-287.90499999999997</c:v>
                </c:pt>
                <c:pt idx="21803">
                  <c:v>-287.80599999999998</c:v>
                </c:pt>
                <c:pt idx="21804">
                  <c:v>-287.70699999999999</c:v>
                </c:pt>
                <c:pt idx="21805">
                  <c:v>-287.608</c:v>
                </c:pt>
                <c:pt idx="21806">
                  <c:v>-287.50900000000001</c:v>
                </c:pt>
                <c:pt idx="21807">
                  <c:v>-287.41000000000003</c:v>
                </c:pt>
                <c:pt idx="21808">
                  <c:v>-287.31099999999998</c:v>
                </c:pt>
                <c:pt idx="21809">
                  <c:v>-287.21199999999999</c:v>
                </c:pt>
                <c:pt idx="21810">
                  <c:v>-287.113</c:v>
                </c:pt>
                <c:pt idx="21811">
                  <c:v>-287.01400000000001</c:v>
                </c:pt>
                <c:pt idx="21812">
                  <c:v>-286.91500000000002</c:v>
                </c:pt>
                <c:pt idx="21813">
                  <c:v>-286.81599999999997</c:v>
                </c:pt>
                <c:pt idx="21814">
                  <c:v>-286.71600000000001</c:v>
                </c:pt>
                <c:pt idx="21815">
                  <c:v>-286.61700000000002</c:v>
                </c:pt>
                <c:pt idx="21816">
                  <c:v>-286.51799999999997</c:v>
                </c:pt>
                <c:pt idx="21817">
                  <c:v>-286.41800000000001</c:v>
                </c:pt>
                <c:pt idx="21818">
                  <c:v>-286.31900000000002</c:v>
                </c:pt>
                <c:pt idx="21819">
                  <c:v>-286.22000000000003</c:v>
                </c:pt>
                <c:pt idx="21820">
                  <c:v>-286.12</c:v>
                </c:pt>
                <c:pt idx="21821">
                  <c:v>-286.02100000000002</c:v>
                </c:pt>
                <c:pt idx="21822">
                  <c:v>-285.92099999999999</c:v>
                </c:pt>
                <c:pt idx="21823">
                  <c:v>-285.822</c:v>
                </c:pt>
                <c:pt idx="21824">
                  <c:v>-285.72199999999998</c:v>
                </c:pt>
                <c:pt idx="21825">
                  <c:v>-285.62299999999999</c:v>
                </c:pt>
                <c:pt idx="21826">
                  <c:v>-285.52300000000002</c:v>
                </c:pt>
                <c:pt idx="21827">
                  <c:v>-285.423</c:v>
                </c:pt>
                <c:pt idx="21828">
                  <c:v>-285.32299999999998</c:v>
                </c:pt>
                <c:pt idx="21829">
                  <c:v>-285.22399999999999</c:v>
                </c:pt>
                <c:pt idx="21830">
                  <c:v>-285.12400000000002</c:v>
                </c:pt>
                <c:pt idx="21831">
                  <c:v>-285.024</c:v>
                </c:pt>
                <c:pt idx="21832">
                  <c:v>-284.92399999999998</c:v>
                </c:pt>
                <c:pt idx="21833">
                  <c:v>-284.82400000000001</c:v>
                </c:pt>
                <c:pt idx="21834">
                  <c:v>-284.72399999999999</c:v>
                </c:pt>
                <c:pt idx="21835">
                  <c:v>-284.625</c:v>
                </c:pt>
                <c:pt idx="21836">
                  <c:v>-284.52499999999998</c:v>
                </c:pt>
                <c:pt idx="21837">
                  <c:v>-284.42399999999998</c:v>
                </c:pt>
                <c:pt idx="21838">
                  <c:v>-284.32400000000001</c:v>
                </c:pt>
                <c:pt idx="21839">
                  <c:v>-284.22399999999999</c:v>
                </c:pt>
                <c:pt idx="21840">
                  <c:v>-284.12400000000002</c:v>
                </c:pt>
                <c:pt idx="21841">
                  <c:v>-284.024</c:v>
                </c:pt>
                <c:pt idx="21842">
                  <c:v>-283.92399999999998</c:v>
                </c:pt>
                <c:pt idx="21843">
                  <c:v>-283.82400000000001</c:v>
                </c:pt>
                <c:pt idx="21844">
                  <c:v>-283.72300000000001</c:v>
                </c:pt>
                <c:pt idx="21845">
                  <c:v>-283.62299999999999</c:v>
                </c:pt>
                <c:pt idx="21846">
                  <c:v>-283.52300000000002</c:v>
                </c:pt>
                <c:pt idx="21847">
                  <c:v>-283.42200000000003</c:v>
                </c:pt>
                <c:pt idx="21848">
                  <c:v>-283.322</c:v>
                </c:pt>
                <c:pt idx="21849">
                  <c:v>-283.221</c:v>
                </c:pt>
                <c:pt idx="21850">
                  <c:v>-283.12099999999998</c:v>
                </c:pt>
                <c:pt idx="21851">
                  <c:v>-283.02100000000002</c:v>
                </c:pt>
                <c:pt idx="21852">
                  <c:v>-282.92</c:v>
                </c:pt>
                <c:pt idx="21853">
                  <c:v>-282.81900000000002</c:v>
                </c:pt>
                <c:pt idx="21854">
                  <c:v>-282.71899999999999</c:v>
                </c:pt>
                <c:pt idx="21855">
                  <c:v>-282.61799999999999</c:v>
                </c:pt>
                <c:pt idx="21856">
                  <c:v>-282.517</c:v>
                </c:pt>
                <c:pt idx="21857">
                  <c:v>-282.41699999999997</c:v>
                </c:pt>
                <c:pt idx="21858">
                  <c:v>-282.31599999999997</c:v>
                </c:pt>
                <c:pt idx="21859">
                  <c:v>-282.21499999999997</c:v>
                </c:pt>
                <c:pt idx="21860">
                  <c:v>-282.11399999999998</c:v>
                </c:pt>
                <c:pt idx="21861">
                  <c:v>-282.01400000000001</c:v>
                </c:pt>
                <c:pt idx="21862">
                  <c:v>-281.91300000000001</c:v>
                </c:pt>
                <c:pt idx="21863">
                  <c:v>-281.81200000000001</c:v>
                </c:pt>
                <c:pt idx="21864">
                  <c:v>-281.71100000000001</c:v>
                </c:pt>
                <c:pt idx="21865">
                  <c:v>-281.61</c:v>
                </c:pt>
                <c:pt idx="21866">
                  <c:v>-281.50900000000001</c:v>
                </c:pt>
                <c:pt idx="21867">
                  <c:v>-281.40800000000002</c:v>
                </c:pt>
                <c:pt idx="21868">
                  <c:v>-281.30700000000002</c:v>
                </c:pt>
                <c:pt idx="21869">
                  <c:v>-281.20600000000002</c:v>
                </c:pt>
                <c:pt idx="21870">
                  <c:v>-281.10399999999998</c:v>
                </c:pt>
                <c:pt idx="21871">
                  <c:v>-281.00299999999999</c:v>
                </c:pt>
                <c:pt idx="21872">
                  <c:v>-280.90199999999999</c:v>
                </c:pt>
                <c:pt idx="21873">
                  <c:v>-280.80099999999999</c:v>
                </c:pt>
                <c:pt idx="21874">
                  <c:v>-280.69900000000001</c:v>
                </c:pt>
                <c:pt idx="21875">
                  <c:v>-280.59800000000001</c:v>
                </c:pt>
                <c:pt idx="21876">
                  <c:v>-280.49700000000001</c:v>
                </c:pt>
                <c:pt idx="21877">
                  <c:v>-280.39499999999998</c:v>
                </c:pt>
                <c:pt idx="21878">
                  <c:v>-280.29399999999998</c:v>
                </c:pt>
                <c:pt idx="21879">
                  <c:v>-280.19299999999998</c:v>
                </c:pt>
                <c:pt idx="21880">
                  <c:v>-280.09100000000001</c:v>
                </c:pt>
                <c:pt idx="21881">
                  <c:v>-279.99</c:v>
                </c:pt>
                <c:pt idx="21882">
                  <c:v>-279.88799999999998</c:v>
                </c:pt>
                <c:pt idx="21883">
                  <c:v>-279.786</c:v>
                </c:pt>
                <c:pt idx="21884">
                  <c:v>-279.685</c:v>
                </c:pt>
                <c:pt idx="21885">
                  <c:v>-279.58300000000003</c:v>
                </c:pt>
                <c:pt idx="21886">
                  <c:v>-279.48099999999999</c:v>
                </c:pt>
                <c:pt idx="21887">
                  <c:v>-279.38</c:v>
                </c:pt>
                <c:pt idx="21888">
                  <c:v>-279.27800000000002</c:v>
                </c:pt>
                <c:pt idx="21889">
                  <c:v>-279.17599999999999</c:v>
                </c:pt>
                <c:pt idx="21890">
                  <c:v>-279.07400000000001</c:v>
                </c:pt>
                <c:pt idx="21891">
                  <c:v>-278.97199999999998</c:v>
                </c:pt>
                <c:pt idx="21892">
                  <c:v>-278.87</c:v>
                </c:pt>
                <c:pt idx="21893">
                  <c:v>-278.76900000000001</c:v>
                </c:pt>
                <c:pt idx="21894">
                  <c:v>-278.66699999999997</c:v>
                </c:pt>
                <c:pt idx="21895">
                  <c:v>-278.565</c:v>
                </c:pt>
                <c:pt idx="21896">
                  <c:v>-278.46300000000002</c:v>
                </c:pt>
                <c:pt idx="21897">
                  <c:v>-278.36</c:v>
                </c:pt>
                <c:pt idx="21898">
                  <c:v>-278.25799999999998</c:v>
                </c:pt>
                <c:pt idx="21899">
                  <c:v>-278.15600000000001</c:v>
                </c:pt>
                <c:pt idx="21900">
                  <c:v>-278.05399999999997</c:v>
                </c:pt>
                <c:pt idx="21901">
                  <c:v>-277.952</c:v>
                </c:pt>
                <c:pt idx="21902">
                  <c:v>-277.85000000000002</c:v>
                </c:pt>
                <c:pt idx="21903">
                  <c:v>-277.74700000000001</c:v>
                </c:pt>
                <c:pt idx="21904">
                  <c:v>-277.64499999999998</c:v>
                </c:pt>
                <c:pt idx="21905">
                  <c:v>-277.54300000000001</c:v>
                </c:pt>
                <c:pt idx="21906">
                  <c:v>-277.44</c:v>
                </c:pt>
                <c:pt idx="21907">
                  <c:v>-277.33800000000002</c:v>
                </c:pt>
                <c:pt idx="21908">
                  <c:v>-277.23599999999999</c:v>
                </c:pt>
                <c:pt idx="21909">
                  <c:v>-277.13299999999998</c:v>
                </c:pt>
                <c:pt idx="21910">
                  <c:v>-277.03100000000001</c:v>
                </c:pt>
                <c:pt idx="21911">
                  <c:v>-276.928</c:v>
                </c:pt>
                <c:pt idx="21912">
                  <c:v>-276.82499999999999</c:v>
                </c:pt>
                <c:pt idx="21913">
                  <c:v>-276.72300000000001</c:v>
                </c:pt>
                <c:pt idx="21914">
                  <c:v>-276.62</c:v>
                </c:pt>
                <c:pt idx="21915">
                  <c:v>-276.517</c:v>
                </c:pt>
                <c:pt idx="21916">
                  <c:v>-276.41500000000002</c:v>
                </c:pt>
                <c:pt idx="21917">
                  <c:v>-276.31200000000001</c:v>
                </c:pt>
                <c:pt idx="21918">
                  <c:v>-276.209</c:v>
                </c:pt>
                <c:pt idx="21919">
                  <c:v>-276.10599999999999</c:v>
                </c:pt>
                <c:pt idx="21920">
                  <c:v>-276.00400000000002</c:v>
                </c:pt>
                <c:pt idx="21921">
                  <c:v>-275.90100000000001</c:v>
                </c:pt>
                <c:pt idx="21922">
                  <c:v>-275.798</c:v>
                </c:pt>
                <c:pt idx="21923">
                  <c:v>-275.69499999999999</c:v>
                </c:pt>
                <c:pt idx="21924">
                  <c:v>-275.59199999999998</c:v>
                </c:pt>
                <c:pt idx="21925">
                  <c:v>-275.48899999999998</c:v>
                </c:pt>
                <c:pt idx="21926">
                  <c:v>-275.38600000000002</c:v>
                </c:pt>
                <c:pt idx="21927">
                  <c:v>-275.28300000000002</c:v>
                </c:pt>
                <c:pt idx="21928">
                  <c:v>-275.18</c:v>
                </c:pt>
                <c:pt idx="21929">
                  <c:v>-275.077</c:v>
                </c:pt>
                <c:pt idx="21930">
                  <c:v>-274.97300000000001</c:v>
                </c:pt>
                <c:pt idx="21931">
                  <c:v>-274.87</c:v>
                </c:pt>
                <c:pt idx="21932">
                  <c:v>-274.767</c:v>
                </c:pt>
                <c:pt idx="21933">
                  <c:v>-274.66399999999999</c:v>
                </c:pt>
                <c:pt idx="21934">
                  <c:v>-274.56</c:v>
                </c:pt>
                <c:pt idx="21935">
                  <c:v>-274.45699999999999</c:v>
                </c:pt>
                <c:pt idx="21936">
                  <c:v>-274.35399999999998</c:v>
                </c:pt>
                <c:pt idx="21937">
                  <c:v>-274.25</c:v>
                </c:pt>
                <c:pt idx="21938">
                  <c:v>-274.14699999999999</c:v>
                </c:pt>
                <c:pt idx="21939">
                  <c:v>-274.04300000000001</c:v>
                </c:pt>
                <c:pt idx="21940">
                  <c:v>-273.94</c:v>
                </c:pt>
                <c:pt idx="21941">
                  <c:v>-273.83600000000001</c:v>
                </c:pt>
                <c:pt idx="21942">
                  <c:v>-273.733</c:v>
                </c:pt>
                <c:pt idx="21943">
                  <c:v>-273.62900000000002</c:v>
                </c:pt>
                <c:pt idx="21944">
                  <c:v>-273.52499999999998</c:v>
                </c:pt>
                <c:pt idx="21945">
                  <c:v>-273.42200000000003</c:v>
                </c:pt>
                <c:pt idx="21946">
                  <c:v>-273.31799999999998</c:v>
                </c:pt>
                <c:pt idx="21947">
                  <c:v>-273.214</c:v>
                </c:pt>
                <c:pt idx="21948">
                  <c:v>-273.11</c:v>
                </c:pt>
                <c:pt idx="21949">
                  <c:v>-273.00700000000001</c:v>
                </c:pt>
                <c:pt idx="21950">
                  <c:v>-272.90300000000002</c:v>
                </c:pt>
                <c:pt idx="21951">
                  <c:v>-272.79899999999998</c:v>
                </c:pt>
                <c:pt idx="21952">
                  <c:v>-272.69499999999999</c:v>
                </c:pt>
                <c:pt idx="21953">
                  <c:v>-272.59100000000001</c:v>
                </c:pt>
                <c:pt idx="21954">
                  <c:v>-272.48700000000002</c:v>
                </c:pt>
                <c:pt idx="21955">
                  <c:v>-272.38299999999998</c:v>
                </c:pt>
                <c:pt idx="21956">
                  <c:v>-272.279</c:v>
                </c:pt>
                <c:pt idx="21957">
                  <c:v>-272.17500000000001</c:v>
                </c:pt>
                <c:pt idx="21958">
                  <c:v>-272.07100000000003</c:v>
                </c:pt>
                <c:pt idx="21959">
                  <c:v>-271.96699999999998</c:v>
                </c:pt>
                <c:pt idx="21960">
                  <c:v>-271.863</c:v>
                </c:pt>
                <c:pt idx="21961">
                  <c:v>-271.75799999999998</c:v>
                </c:pt>
                <c:pt idx="21962">
                  <c:v>-271.654</c:v>
                </c:pt>
                <c:pt idx="21963">
                  <c:v>-271.55</c:v>
                </c:pt>
                <c:pt idx="21964">
                  <c:v>-271.44600000000003</c:v>
                </c:pt>
                <c:pt idx="21965">
                  <c:v>-271.34100000000001</c:v>
                </c:pt>
                <c:pt idx="21966">
                  <c:v>-271.23700000000002</c:v>
                </c:pt>
                <c:pt idx="21967">
                  <c:v>-271.13200000000001</c:v>
                </c:pt>
                <c:pt idx="21968">
                  <c:v>-271.02800000000002</c:v>
                </c:pt>
                <c:pt idx="21969">
                  <c:v>-270.92399999999998</c:v>
                </c:pt>
                <c:pt idx="21970">
                  <c:v>-270.81900000000002</c:v>
                </c:pt>
                <c:pt idx="21971">
                  <c:v>-270.714</c:v>
                </c:pt>
                <c:pt idx="21972">
                  <c:v>-270.61</c:v>
                </c:pt>
                <c:pt idx="21973">
                  <c:v>-270.505</c:v>
                </c:pt>
                <c:pt idx="21974">
                  <c:v>-270.40100000000001</c:v>
                </c:pt>
                <c:pt idx="21975">
                  <c:v>-270.29599999999999</c:v>
                </c:pt>
                <c:pt idx="21976">
                  <c:v>-270.19099999999997</c:v>
                </c:pt>
                <c:pt idx="21977">
                  <c:v>-270.08699999999999</c:v>
                </c:pt>
                <c:pt idx="21978">
                  <c:v>-269.98200000000003</c:v>
                </c:pt>
                <c:pt idx="21979">
                  <c:v>-269.87700000000001</c:v>
                </c:pt>
                <c:pt idx="21980">
                  <c:v>-269.77199999999999</c:v>
                </c:pt>
                <c:pt idx="21981">
                  <c:v>-269.66699999999997</c:v>
                </c:pt>
                <c:pt idx="21982">
                  <c:v>-269.56200000000001</c:v>
                </c:pt>
                <c:pt idx="21983">
                  <c:v>-269.45699999999999</c:v>
                </c:pt>
                <c:pt idx="21984">
                  <c:v>-269.35300000000001</c:v>
                </c:pt>
                <c:pt idx="21985">
                  <c:v>-269.24700000000001</c:v>
                </c:pt>
                <c:pt idx="21986">
                  <c:v>-269.142</c:v>
                </c:pt>
                <c:pt idx="21987">
                  <c:v>-269.03699999999998</c:v>
                </c:pt>
                <c:pt idx="21988">
                  <c:v>-268.93200000000002</c:v>
                </c:pt>
                <c:pt idx="21989">
                  <c:v>-268.827</c:v>
                </c:pt>
                <c:pt idx="21990">
                  <c:v>-268.72199999999998</c:v>
                </c:pt>
                <c:pt idx="21991">
                  <c:v>-268.61700000000002</c:v>
                </c:pt>
                <c:pt idx="21992">
                  <c:v>-268.512</c:v>
                </c:pt>
                <c:pt idx="21993">
                  <c:v>-268.40600000000001</c:v>
                </c:pt>
                <c:pt idx="21994">
                  <c:v>-268.30099999999999</c:v>
                </c:pt>
                <c:pt idx="21995">
                  <c:v>-268.19600000000003</c:v>
                </c:pt>
                <c:pt idx="21996">
                  <c:v>-268.08999999999997</c:v>
                </c:pt>
                <c:pt idx="21997">
                  <c:v>-267.98500000000001</c:v>
                </c:pt>
                <c:pt idx="21998">
                  <c:v>-267.88</c:v>
                </c:pt>
                <c:pt idx="21999">
                  <c:v>-267.774</c:v>
                </c:pt>
                <c:pt idx="22000">
                  <c:v>-267.66899999999998</c:v>
                </c:pt>
                <c:pt idx="22001">
                  <c:v>-267.56299999999999</c:v>
                </c:pt>
                <c:pt idx="22002">
                  <c:v>-267.45800000000003</c:v>
                </c:pt>
                <c:pt idx="22003">
                  <c:v>-267.35199999999998</c:v>
                </c:pt>
                <c:pt idx="22004">
                  <c:v>-267.24599999999998</c:v>
                </c:pt>
                <c:pt idx="22005">
                  <c:v>-267.14100000000002</c:v>
                </c:pt>
                <c:pt idx="22006">
                  <c:v>-267.03500000000003</c:v>
                </c:pt>
                <c:pt idx="22007">
                  <c:v>-266.92899999999997</c:v>
                </c:pt>
                <c:pt idx="22008">
                  <c:v>-266.82299999999998</c:v>
                </c:pt>
                <c:pt idx="22009">
                  <c:v>-266.71800000000002</c:v>
                </c:pt>
                <c:pt idx="22010">
                  <c:v>-266.61200000000002</c:v>
                </c:pt>
                <c:pt idx="22011">
                  <c:v>-266.50599999999997</c:v>
                </c:pt>
                <c:pt idx="22012">
                  <c:v>-266.39999999999998</c:v>
                </c:pt>
                <c:pt idx="22013">
                  <c:v>-266.29399999999998</c:v>
                </c:pt>
                <c:pt idx="22014">
                  <c:v>-266.18799999999999</c:v>
                </c:pt>
                <c:pt idx="22015">
                  <c:v>-266.08199999999999</c:v>
                </c:pt>
                <c:pt idx="22016">
                  <c:v>-265.976</c:v>
                </c:pt>
                <c:pt idx="22017">
                  <c:v>-265.87</c:v>
                </c:pt>
                <c:pt idx="22018">
                  <c:v>-265.76400000000001</c:v>
                </c:pt>
                <c:pt idx="22019">
                  <c:v>-265.65800000000002</c:v>
                </c:pt>
                <c:pt idx="22020">
                  <c:v>-265.55200000000002</c:v>
                </c:pt>
                <c:pt idx="22021">
                  <c:v>-265.44600000000003</c:v>
                </c:pt>
                <c:pt idx="22022">
                  <c:v>-265.33999999999997</c:v>
                </c:pt>
                <c:pt idx="22023">
                  <c:v>-265.233</c:v>
                </c:pt>
                <c:pt idx="22024">
                  <c:v>-265.12700000000001</c:v>
                </c:pt>
                <c:pt idx="22025">
                  <c:v>-265.02100000000002</c:v>
                </c:pt>
                <c:pt idx="22026">
                  <c:v>-264.91399999999999</c:v>
                </c:pt>
                <c:pt idx="22027">
                  <c:v>-264.80799999999999</c:v>
                </c:pt>
                <c:pt idx="22028">
                  <c:v>-264.702</c:v>
                </c:pt>
                <c:pt idx="22029">
                  <c:v>-264.59500000000003</c:v>
                </c:pt>
                <c:pt idx="22030">
                  <c:v>-264.48899999999998</c:v>
                </c:pt>
                <c:pt idx="22031">
                  <c:v>-264.38200000000001</c:v>
                </c:pt>
                <c:pt idx="22032">
                  <c:v>-264.27600000000001</c:v>
                </c:pt>
                <c:pt idx="22033">
                  <c:v>-264.16899999999998</c:v>
                </c:pt>
                <c:pt idx="22034">
                  <c:v>-264.06299999999999</c:v>
                </c:pt>
                <c:pt idx="22035">
                  <c:v>-263.95600000000002</c:v>
                </c:pt>
                <c:pt idx="22036">
                  <c:v>-263.84899999999999</c:v>
                </c:pt>
                <c:pt idx="22037">
                  <c:v>-263.74299999999999</c:v>
                </c:pt>
                <c:pt idx="22038">
                  <c:v>-263.63600000000002</c:v>
                </c:pt>
                <c:pt idx="22039">
                  <c:v>-263.529</c:v>
                </c:pt>
                <c:pt idx="22040">
                  <c:v>-263.42200000000003</c:v>
                </c:pt>
                <c:pt idx="22041">
                  <c:v>-263.315</c:v>
                </c:pt>
                <c:pt idx="22042">
                  <c:v>-263.209</c:v>
                </c:pt>
                <c:pt idx="22043">
                  <c:v>-263.10199999999998</c:v>
                </c:pt>
                <c:pt idx="22044">
                  <c:v>-262.995</c:v>
                </c:pt>
                <c:pt idx="22045">
                  <c:v>-262.88799999999998</c:v>
                </c:pt>
                <c:pt idx="22046">
                  <c:v>-262.78100000000001</c:v>
                </c:pt>
                <c:pt idx="22047">
                  <c:v>-262.67399999999998</c:v>
                </c:pt>
                <c:pt idx="22048">
                  <c:v>-262.56700000000001</c:v>
                </c:pt>
                <c:pt idx="22049">
                  <c:v>-262.45999999999998</c:v>
                </c:pt>
                <c:pt idx="22050">
                  <c:v>-262.35300000000001</c:v>
                </c:pt>
                <c:pt idx="22051">
                  <c:v>-262.245</c:v>
                </c:pt>
                <c:pt idx="22052">
                  <c:v>-262.13799999999998</c:v>
                </c:pt>
                <c:pt idx="22053">
                  <c:v>-262.03100000000001</c:v>
                </c:pt>
                <c:pt idx="22054">
                  <c:v>-261.92399999999998</c:v>
                </c:pt>
                <c:pt idx="22055">
                  <c:v>-261.81700000000001</c:v>
                </c:pt>
                <c:pt idx="22056">
                  <c:v>-261.709</c:v>
                </c:pt>
                <c:pt idx="22057">
                  <c:v>-261.60199999999998</c:v>
                </c:pt>
                <c:pt idx="22058">
                  <c:v>-261.495</c:v>
                </c:pt>
                <c:pt idx="22059">
                  <c:v>-261.387</c:v>
                </c:pt>
                <c:pt idx="22060">
                  <c:v>-261.27999999999997</c:v>
                </c:pt>
                <c:pt idx="22061">
                  <c:v>-261.17200000000003</c:v>
                </c:pt>
                <c:pt idx="22062">
                  <c:v>-261.065</c:v>
                </c:pt>
                <c:pt idx="22063">
                  <c:v>-260.95699999999999</c:v>
                </c:pt>
                <c:pt idx="22064">
                  <c:v>-260.85000000000002</c:v>
                </c:pt>
                <c:pt idx="22065">
                  <c:v>-260.74200000000002</c:v>
                </c:pt>
                <c:pt idx="22066">
                  <c:v>-260.63400000000001</c:v>
                </c:pt>
                <c:pt idx="22067">
                  <c:v>-260.52699999999999</c:v>
                </c:pt>
                <c:pt idx="22068">
                  <c:v>-260.41899999999998</c:v>
                </c:pt>
                <c:pt idx="22069">
                  <c:v>-260.31099999999998</c:v>
                </c:pt>
                <c:pt idx="22070">
                  <c:v>-260.20400000000001</c:v>
                </c:pt>
                <c:pt idx="22071">
                  <c:v>-260.096</c:v>
                </c:pt>
                <c:pt idx="22072">
                  <c:v>-259.988</c:v>
                </c:pt>
                <c:pt idx="22073">
                  <c:v>-259.88</c:v>
                </c:pt>
                <c:pt idx="22074">
                  <c:v>-259.77199999999999</c:v>
                </c:pt>
                <c:pt idx="22075">
                  <c:v>-259.66399999999999</c:v>
                </c:pt>
                <c:pt idx="22076">
                  <c:v>-259.55599999999998</c:v>
                </c:pt>
                <c:pt idx="22077">
                  <c:v>-259.44799999999998</c:v>
                </c:pt>
                <c:pt idx="22078">
                  <c:v>-259.33999999999997</c:v>
                </c:pt>
                <c:pt idx="22079">
                  <c:v>-259.23200000000003</c:v>
                </c:pt>
                <c:pt idx="22080">
                  <c:v>-259.12400000000002</c:v>
                </c:pt>
                <c:pt idx="22081">
                  <c:v>-259.01600000000002</c:v>
                </c:pt>
                <c:pt idx="22082">
                  <c:v>-258.90800000000002</c:v>
                </c:pt>
                <c:pt idx="22083">
                  <c:v>-258.8</c:v>
                </c:pt>
                <c:pt idx="22084">
                  <c:v>-258.69200000000001</c:v>
                </c:pt>
                <c:pt idx="22085">
                  <c:v>-258.58300000000003</c:v>
                </c:pt>
                <c:pt idx="22086">
                  <c:v>-258.47500000000002</c:v>
                </c:pt>
                <c:pt idx="22087">
                  <c:v>-258.36700000000002</c:v>
                </c:pt>
                <c:pt idx="22088">
                  <c:v>-258.25799999999998</c:v>
                </c:pt>
                <c:pt idx="22089">
                  <c:v>-258.14999999999998</c:v>
                </c:pt>
                <c:pt idx="22090">
                  <c:v>-258.04199999999997</c:v>
                </c:pt>
                <c:pt idx="22091">
                  <c:v>-257.93299999999999</c:v>
                </c:pt>
                <c:pt idx="22092">
                  <c:v>-257.82499999999999</c:v>
                </c:pt>
                <c:pt idx="22093">
                  <c:v>-257.71600000000001</c:v>
                </c:pt>
                <c:pt idx="22094">
                  <c:v>-257.608</c:v>
                </c:pt>
                <c:pt idx="22095">
                  <c:v>-257.49900000000002</c:v>
                </c:pt>
                <c:pt idx="22096">
                  <c:v>-257.39100000000002</c:v>
                </c:pt>
                <c:pt idx="22097">
                  <c:v>-257.28199999999998</c:v>
                </c:pt>
                <c:pt idx="22098">
                  <c:v>-257.173</c:v>
                </c:pt>
                <c:pt idx="22099">
                  <c:v>-257.065</c:v>
                </c:pt>
                <c:pt idx="22100">
                  <c:v>-256.95600000000002</c:v>
                </c:pt>
                <c:pt idx="22101">
                  <c:v>-256.84699999999998</c:v>
                </c:pt>
                <c:pt idx="22102">
                  <c:v>-256.73899999999998</c:v>
                </c:pt>
                <c:pt idx="22103">
                  <c:v>-256.63</c:v>
                </c:pt>
                <c:pt idx="22104">
                  <c:v>-256.52100000000002</c:v>
                </c:pt>
                <c:pt idx="22105">
                  <c:v>-256.41199999999998</c:v>
                </c:pt>
                <c:pt idx="22106">
                  <c:v>-256.303</c:v>
                </c:pt>
                <c:pt idx="22107">
                  <c:v>-256.19400000000002</c:v>
                </c:pt>
                <c:pt idx="22108">
                  <c:v>-256.08499999999998</c:v>
                </c:pt>
                <c:pt idx="22109">
                  <c:v>-255.976</c:v>
                </c:pt>
                <c:pt idx="22110">
                  <c:v>-255.86699999999999</c:v>
                </c:pt>
                <c:pt idx="22111">
                  <c:v>-255.75800000000001</c:v>
                </c:pt>
                <c:pt idx="22112">
                  <c:v>-255.649</c:v>
                </c:pt>
                <c:pt idx="22113">
                  <c:v>-255.54</c:v>
                </c:pt>
                <c:pt idx="22114">
                  <c:v>-255.43100000000001</c:v>
                </c:pt>
                <c:pt idx="22115">
                  <c:v>-255.322</c:v>
                </c:pt>
                <c:pt idx="22116">
                  <c:v>-255.21199999999999</c:v>
                </c:pt>
                <c:pt idx="22117">
                  <c:v>-255.10300000000001</c:v>
                </c:pt>
                <c:pt idx="22118">
                  <c:v>-254.994</c:v>
                </c:pt>
                <c:pt idx="22119">
                  <c:v>-254.88499999999999</c:v>
                </c:pt>
                <c:pt idx="22120">
                  <c:v>-254.77500000000001</c:v>
                </c:pt>
                <c:pt idx="22121">
                  <c:v>-254.666</c:v>
                </c:pt>
                <c:pt idx="22122">
                  <c:v>-254.55600000000001</c:v>
                </c:pt>
                <c:pt idx="22123">
                  <c:v>-254.447</c:v>
                </c:pt>
                <c:pt idx="22124">
                  <c:v>-254.33699999999999</c:v>
                </c:pt>
                <c:pt idx="22125">
                  <c:v>-254.22800000000001</c:v>
                </c:pt>
                <c:pt idx="22126">
                  <c:v>-254.11799999999999</c:v>
                </c:pt>
                <c:pt idx="22127">
                  <c:v>-254.00899999999999</c:v>
                </c:pt>
                <c:pt idx="22128">
                  <c:v>-253.899</c:v>
                </c:pt>
                <c:pt idx="22129">
                  <c:v>-253.79</c:v>
                </c:pt>
                <c:pt idx="22130">
                  <c:v>-253.68</c:v>
                </c:pt>
                <c:pt idx="22131">
                  <c:v>-253.57</c:v>
                </c:pt>
                <c:pt idx="22132">
                  <c:v>-253.46100000000001</c:v>
                </c:pt>
                <c:pt idx="22133">
                  <c:v>-253.351</c:v>
                </c:pt>
                <c:pt idx="22134">
                  <c:v>-253.24100000000001</c:v>
                </c:pt>
                <c:pt idx="22135">
                  <c:v>-253.131</c:v>
                </c:pt>
                <c:pt idx="22136">
                  <c:v>-253.02099999999999</c:v>
                </c:pt>
                <c:pt idx="22137">
                  <c:v>-252.911</c:v>
                </c:pt>
                <c:pt idx="22138">
                  <c:v>-252.80199999999999</c:v>
                </c:pt>
                <c:pt idx="22139">
                  <c:v>-252.69200000000001</c:v>
                </c:pt>
                <c:pt idx="22140">
                  <c:v>-252.58199999999999</c:v>
                </c:pt>
                <c:pt idx="22141">
                  <c:v>-252.47200000000001</c:v>
                </c:pt>
                <c:pt idx="22142">
                  <c:v>-252.36199999999999</c:v>
                </c:pt>
                <c:pt idx="22143">
                  <c:v>-252.25200000000001</c:v>
                </c:pt>
                <c:pt idx="22144">
                  <c:v>-252.14099999999999</c:v>
                </c:pt>
                <c:pt idx="22145">
                  <c:v>-252.03100000000001</c:v>
                </c:pt>
                <c:pt idx="22146">
                  <c:v>-251.92099999999999</c:v>
                </c:pt>
                <c:pt idx="22147">
                  <c:v>-251.81100000000001</c:v>
                </c:pt>
                <c:pt idx="22148">
                  <c:v>-251.70099999999999</c:v>
                </c:pt>
                <c:pt idx="22149">
                  <c:v>-251.59</c:v>
                </c:pt>
                <c:pt idx="22150">
                  <c:v>-251.48</c:v>
                </c:pt>
                <c:pt idx="22151">
                  <c:v>-251.37</c:v>
                </c:pt>
                <c:pt idx="22152">
                  <c:v>-251.26</c:v>
                </c:pt>
                <c:pt idx="22153">
                  <c:v>-251.149</c:v>
                </c:pt>
                <c:pt idx="22154">
                  <c:v>-251.03899999999999</c:v>
                </c:pt>
                <c:pt idx="22155">
                  <c:v>-250.928</c:v>
                </c:pt>
                <c:pt idx="22156">
                  <c:v>-250.81800000000001</c:v>
                </c:pt>
                <c:pt idx="22157">
                  <c:v>-250.70699999999999</c:v>
                </c:pt>
                <c:pt idx="22158">
                  <c:v>-250.59700000000001</c:v>
                </c:pt>
                <c:pt idx="22159">
                  <c:v>-250.48599999999999</c:v>
                </c:pt>
                <c:pt idx="22160">
                  <c:v>-250.376</c:v>
                </c:pt>
                <c:pt idx="22161">
                  <c:v>-250.26499999999999</c:v>
                </c:pt>
                <c:pt idx="22162">
                  <c:v>-250.154</c:v>
                </c:pt>
                <c:pt idx="22163">
                  <c:v>-250.04400000000001</c:v>
                </c:pt>
                <c:pt idx="22164">
                  <c:v>-249.93299999999999</c:v>
                </c:pt>
                <c:pt idx="22165">
                  <c:v>-249.822</c:v>
                </c:pt>
                <c:pt idx="22166">
                  <c:v>-249.71100000000001</c:v>
                </c:pt>
                <c:pt idx="22167">
                  <c:v>-249.601</c:v>
                </c:pt>
                <c:pt idx="22168">
                  <c:v>-249.49</c:v>
                </c:pt>
                <c:pt idx="22169">
                  <c:v>-249.37899999999999</c:v>
                </c:pt>
                <c:pt idx="22170">
                  <c:v>-249.268</c:v>
                </c:pt>
                <c:pt idx="22171">
                  <c:v>-249.15700000000001</c:v>
                </c:pt>
                <c:pt idx="22172">
                  <c:v>-249.04599999999999</c:v>
                </c:pt>
                <c:pt idx="22173">
                  <c:v>-248.935</c:v>
                </c:pt>
                <c:pt idx="22174">
                  <c:v>-248.82400000000001</c:v>
                </c:pt>
                <c:pt idx="22175">
                  <c:v>-248.71299999999999</c:v>
                </c:pt>
                <c:pt idx="22176">
                  <c:v>-248.602</c:v>
                </c:pt>
                <c:pt idx="22177">
                  <c:v>-248.49100000000001</c:v>
                </c:pt>
                <c:pt idx="22178">
                  <c:v>-248.38</c:v>
                </c:pt>
                <c:pt idx="22179">
                  <c:v>-248.268</c:v>
                </c:pt>
                <c:pt idx="22180">
                  <c:v>-248.15700000000001</c:v>
                </c:pt>
                <c:pt idx="22181">
                  <c:v>-248.04599999999999</c:v>
                </c:pt>
                <c:pt idx="22182">
                  <c:v>-247.935</c:v>
                </c:pt>
                <c:pt idx="22183">
                  <c:v>-247.82300000000001</c:v>
                </c:pt>
                <c:pt idx="22184">
                  <c:v>-247.71199999999999</c:v>
                </c:pt>
                <c:pt idx="22185">
                  <c:v>-247.601</c:v>
                </c:pt>
                <c:pt idx="22186">
                  <c:v>-247.489</c:v>
                </c:pt>
                <c:pt idx="22187">
                  <c:v>-247.37799999999999</c:v>
                </c:pt>
                <c:pt idx="22188">
                  <c:v>-247.26599999999999</c:v>
                </c:pt>
                <c:pt idx="22189">
                  <c:v>-247.155</c:v>
                </c:pt>
                <c:pt idx="22190">
                  <c:v>-247.04300000000001</c:v>
                </c:pt>
                <c:pt idx="22191">
                  <c:v>-246.93199999999999</c:v>
                </c:pt>
                <c:pt idx="22192">
                  <c:v>-246.82</c:v>
                </c:pt>
                <c:pt idx="22193">
                  <c:v>-246.709</c:v>
                </c:pt>
                <c:pt idx="22194">
                  <c:v>-246.59700000000001</c:v>
                </c:pt>
                <c:pt idx="22195">
                  <c:v>-246.48500000000001</c:v>
                </c:pt>
                <c:pt idx="22196">
                  <c:v>-246.37299999999999</c:v>
                </c:pt>
                <c:pt idx="22197">
                  <c:v>-246.262</c:v>
                </c:pt>
                <c:pt idx="22198">
                  <c:v>-246.15</c:v>
                </c:pt>
                <c:pt idx="22199">
                  <c:v>-246.03800000000001</c:v>
                </c:pt>
                <c:pt idx="22200">
                  <c:v>-245.92599999999999</c:v>
                </c:pt>
                <c:pt idx="22201">
                  <c:v>-245.81399999999999</c:v>
                </c:pt>
                <c:pt idx="22202">
                  <c:v>-245.703</c:v>
                </c:pt>
                <c:pt idx="22203">
                  <c:v>-245.59100000000001</c:v>
                </c:pt>
                <c:pt idx="22204">
                  <c:v>-245.47900000000001</c:v>
                </c:pt>
                <c:pt idx="22205">
                  <c:v>-245.36699999999999</c:v>
                </c:pt>
                <c:pt idx="22206">
                  <c:v>-245.255</c:v>
                </c:pt>
                <c:pt idx="22207">
                  <c:v>-245.143</c:v>
                </c:pt>
                <c:pt idx="22208">
                  <c:v>-245.03100000000001</c:v>
                </c:pt>
                <c:pt idx="22209">
                  <c:v>-244.91800000000001</c:v>
                </c:pt>
                <c:pt idx="22210">
                  <c:v>-244.80600000000001</c:v>
                </c:pt>
                <c:pt idx="22211">
                  <c:v>-244.69399999999999</c:v>
                </c:pt>
                <c:pt idx="22212">
                  <c:v>-244.58199999999999</c:v>
                </c:pt>
                <c:pt idx="22213">
                  <c:v>-244.47</c:v>
                </c:pt>
                <c:pt idx="22214">
                  <c:v>-244.357</c:v>
                </c:pt>
                <c:pt idx="22215">
                  <c:v>-244.245</c:v>
                </c:pt>
                <c:pt idx="22216">
                  <c:v>-244.13300000000001</c:v>
                </c:pt>
                <c:pt idx="22217">
                  <c:v>-244.02</c:v>
                </c:pt>
                <c:pt idx="22218">
                  <c:v>-243.90799999999999</c:v>
                </c:pt>
                <c:pt idx="22219">
                  <c:v>-243.79599999999999</c:v>
                </c:pt>
                <c:pt idx="22220">
                  <c:v>-243.68299999999999</c:v>
                </c:pt>
                <c:pt idx="22221">
                  <c:v>-243.571</c:v>
                </c:pt>
                <c:pt idx="22222">
                  <c:v>-243.458</c:v>
                </c:pt>
                <c:pt idx="22223">
                  <c:v>-243.346</c:v>
                </c:pt>
                <c:pt idx="22224">
                  <c:v>-243.233</c:v>
                </c:pt>
                <c:pt idx="22225">
                  <c:v>-243.12100000000001</c:v>
                </c:pt>
                <c:pt idx="22226">
                  <c:v>-243.00800000000001</c:v>
                </c:pt>
                <c:pt idx="22227">
                  <c:v>-242.89500000000001</c:v>
                </c:pt>
                <c:pt idx="22228">
                  <c:v>-242.78299999999999</c:v>
                </c:pt>
                <c:pt idx="22229">
                  <c:v>-242.67</c:v>
                </c:pt>
                <c:pt idx="22230">
                  <c:v>-242.55699999999999</c:v>
                </c:pt>
                <c:pt idx="22231">
                  <c:v>-242.44399999999999</c:v>
                </c:pt>
                <c:pt idx="22232">
                  <c:v>-242.33099999999999</c:v>
                </c:pt>
                <c:pt idx="22233">
                  <c:v>-242.21899999999999</c:v>
                </c:pt>
                <c:pt idx="22234">
                  <c:v>-242.10599999999999</c:v>
                </c:pt>
                <c:pt idx="22235">
                  <c:v>-241.99299999999999</c:v>
                </c:pt>
                <c:pt idx="22236">
                  <c:v>-241.88</c:v>
                </c:pt>
                <c:pt idx="22237">
                  <c:v>-241.767</c:v>
                </c:pt>
                <c:pt idx="22238">
                  <c:v>-241.654</c:v>
                </c:pt>
                <c:pt idx="22239">
                  <c:v>-241.541</c:v>
                </c:pt>
                <c:pt idx="22240">
                  <c:v>-241.428</c:v>
                </c:pt>
                <c:pt idx="22241">
                  <c:v>-241.315</c:v>
                </c:pt>
                <c:pt idx="22242">
                  <c:v>-241.202</c:v>
                </c:pt>
                <c:pt idx="22243">
                  <c:v>-241.089</c:v>
                </c:pt>
                <c:pt idx="22244">
                  <c:v>-240.97499999999999</c:v>
                </c:pt>
                <c:pt idx="22245">
                  <c:v>-240.86199999999999</c:v>
                </c:pt>
                <c:pt idx="22246">
                  <c:v>-240.749</c:v>
                </c:pt>
                <c:pt idx="22247">
                  <c:v>-240.636</c:v>
                </c:pt>
                <c:pt idx="22248">
                  <c:v>-240.52199999999999</c:v>
                </c:pt>
                <c:pt idx="22249">
                  <c:v>-240.40899999999999</c:v>
                </c:pt>
                <c:pt idx="22250">
                  <c:v>-240.29599999999999</c:v>
                </c:pt>
                <c:pt idx="22251">
                  <c:v>-240.18199999999999</c:v>
                </c:pt>
                <c:pt idx="22252">
                  <c:v>-240.06899999999999</c:v>
                </c:pt>
                <c:pt idx="22253">
                  <c:v>-239.95500000000001</c:v>
                </c:pt>
                <c:pt idx="22254">
                  <c:v>-239.84200000000001</c:v>
                </c:pt>
                <c:pt idx="22255">
                  <c:v>-239.72800000000001</c:v>
                </c:pt>
                <c:pt idx="22256">
                  <c:v>-239.61500000000001</c:v>
                </c:pt>
                <c:pt idx="22257">
                  <c:v>-239.501</c:v>
                </c:pt>
                <c:pt idx="22258">
                  <c:v>-239.38800000000001</c:v>
                </c:pt>
                <c:pt idx="22259">
                  <c:v>-239.274</c:v>
                </c:pt>
                <c:pt idx="22260">
                  <c:v>-239.16</c:v>
                </c:pt>
                <c:pt idx="22261">
                  <c:v>-239.047</c:v>
                </c:pt>
                <c:pt idx="22262">
                  <c:v>-238.93299999999999</c:v>
                </c:pt>
                <c:pt idx="22263">
                  <c:v>-238.81899999999999</c:v>
                </c:pt>
                <c:pt idx="22264">
                  <c:v>-238.70500000000001</c:v>
                </c:pt>
                <c:pt idx="22265">
                  <c:v>-238.59200000000001</c:v>
                </c:pt>
                <c:pt idx="22266">
                  <c:v>-238.47800000000001</c:v>
                </c:pt>
                <c:pt idx="22267">
                  <c:v>-238.364</c:v>
                </c:pt>
                <c:pt idx="22268">
                  <c:v>-238.25</c:v>
                </c:pt>
                <c:pt idx="22269">
                  <c:v>-238.136</c:v>
                </c:pt>
                <c:pt idx="22270">
                  <c:v>-238.02199999999999</c:v>
                </c:pt>
                <c:pt idx="22271">
                  <c:v>-237.90799999999999</c:v>
                </c:pt>
                <c:pt idx="22272">
                  <c:v>-237.79400000000001</c:v>
                </c:pt>
                <c:pt idx="22273">
                  <c:v>-237.68</c:v>
                </c:pt>
                <c:pt idx="22274">
                  <c:v>-237.566</c:v>
                </c:pt>
                <c:pt idx="22275">
                  <c:v>-237.452</c:v>
                </c:pt>
                <c:pt idx="22276">
                  <c:v>-237.33799999999999</c:v>
                </c:pt>
                <c:pt idx="22277">
                  <c:v>-237.22399999999999</c:v>
                </c:pt>
                <c:pt idx="22278">
                  <c:v>-237.10900000000001</c:v>
                </c:pt>
                <c:pt idx="22279">
                  <c:v>-236.995</c:v>
                </c:pt>
                <c:pt idx="22280">
                  <c:v>-236.881</c:v>
                </c:pt>
                <c:pt idx="22281">
                  <c:v>-236.767</c:v>
                </c:pt>
                <c:pt idx="22282">
                  <c:v>-236.65199999999999</c:v>
                </c:pt>
                <c:pt idx="22283">
                  <c:v>-236.53800000000001</c:v>
                </c:pt>
                <c:pt idx="22284">
                  <c:v>-236.42400000000001</c:v>
                </c:pt>
                <c:pt idx="22285">
                  <c:v>-236.309</c:v>
                </c:pt>
                <c:pt idx="22286">
                  <c:v>-236.19499999999999</c:v>
                </c:pt>
                <c:pt idx="22287">
                  <c:v>-236.08</c:v>
                </c:pt>
                <c:pt idx="22288">
                  <c:v>-235.96600000000001</c:v>
                </c:pt>
                <c:pt idx="22289">
                  <c:v>-235.851</c:v>
                </c:pt>
                <c:pt idx="22290">
                  <c:v>-235.73699999999999</c:v>
                </c:pt>
                <c:pt idx="22291">
                  <c:v>-235.62200000000001</c:v>
                </c:pt>
                <c:pt idx="22292">
                  <c:v>-235.50700000000001</c:v>
                </c:pt>
                <c:pt idx="22293">
                  <c:v>-235.393</c:v>
                </c:pt>
                <c:pt idx="22294">
                  <c:v>-235.27799999999999</c:v>
                </c:pt>
                <c:pt idx="22295">
                  <c:v>-235.16300000000001</c:v>
                </c:pt>
                <c:pt idx="22296">
                  <c:v>-235.04900000000001</c:v>
                </c:pt>
                <c:pt idx="22297">
                  <c:v>-234.934</c:v>
                </c:pt>
                <c:pt idx="22298">
                  <c:v>-234.81899999999999</c:v>
                </c:pt>
                <c:pt idx="22299">
                  <c:v>-234.70400000000001</c:v>
                </c:pt>
                <c:pt idx="22300">
                  <c:v>-234.589</c:v>
                </c:pt>
                <c:pt idx="22301">
                  <c:v>-234.47399999999999</c:v>
                </c:pt>
                <c:pt idx="22302">
                  <c:v>-234.36</c:v>
                </c:pt>
                <c:pt idx="22303">
                  <c:v>-234.245</c:v>
                </c:pt>
                <c:pt idx="22304">
                  <c:v>-234.13</c:v>
                </c:pt>
                <c:pt idx="22305">
                  <c:v>-234.01499999999999</c:v>
                </c:pt>
                <c:pt idx="22306">
                  <c:v>-233.9</c:v>
                </c:pt>
                <c:pt idx="22307">
                  <c:v>-233.785</c:v>
                </c:pt>
                <c:pt idx="22308">
                  <c:v>-233.66900000000001</c:v>
                </c:pt>
                <c:pt idx="22309">
                  <c:v>-233.554</c:v>
                </c:pt>
                <c:pt idx="22310">
                  <c:v>-233.43899999999999</c:v>
                </c:pt>
                <c:pt idx="22311">
                  <c:v>-233.32400000000001</c:v>
                </c:pt>
                <c:pt idx="22312">
                  <c:v>-233.209</c:v>
                </c:pt>
                <c:pt idx="22313">
                  <c:v>-233.09399999999999</c:v>
                </c:pt>
                <c:pt idx="22314">
                  <c:v>-232.97800000000001</c:v>
                </c:pt>
                <c:pt idx="22315">
                  <c:v>-232.863</c:v>
                </c:pt>
                <c:pt idx="22316">
                  <c:v>-232.74799999999999</c:v>
                </c:pt>
                <c:pt idx="22317">
                  <c:v>-232.63200000000001</c:v>
                </c:pt>
                <c:pt idx="22318">
                  <c:v>-232.517</c:v>
                </c:pt>
                <c:pt idx="22319">
                  <c:v>-232.40100000000001</c:v>
                </c:pt>
                <c:pt idx="22320">
                  <c:v>-232.286</c:v>
                </c:pt>
                <c:pt idx="22321">
                  <c:v>-232.17099999999999</c:v>
                </c:pt>
                <c:pt idx="22322">
                  <c:v>-232.05500000000001</c:v>
                </c:pt>
                <c:pt idx="22323">
                  <c:v>-231.93899999999999</c:v>
                </c:pt>
                <c:pt idx="22324">
                  <c:v>-231.82400000000001</c:v>
                </c:pt>
                <c:pt idx="22325">
                  <c:v>-231.708</c:v>
                </c:pt>
                <c:pt idx="22326">
                  <c:v>-231.59299999999999</c:v>
                </c:pt>
                <c:pt idx="22327">
                  <c:v>-231.477</c:v>
                </c:pt>
                <c:pt idx="22328">
                  <c:v>-231.36099999999999</c:v>
                </c:pt>
                <c:pt idx="22329">
                  <c:v>-231.24600000000001</c:v>
                </c:pt>
                <c:pt idx="22330">
                  <c:v>-231.13</c:v>
                </c:pt>
                <c:pt idx="22331">
                  <c:v>-231.01400000000001</c:v>
                </c:pt>
                <c:pt idx="22332">
                  <c:v>-230.898</c:v>
                </c:pt>
                <c:pt idx="22333">
                  <c:v>-230.78200000000001</c:v>
                </c:pt>
                <c:pt idx="22334">
                  <c:v>-230.667</c:v>
                </c:pt>
                <c:pt idx="22335">
                  <c:v>-230.55099999999999</c:v>
                </c:pt>
                <c:pt idx="22336">
                  <c:v>-230.435</c:v>
                </c:pt>
                <c:pt idx="22337">
                  <c:v>-230.31899999999999</c:v>
                </c:pt>
                <c:pt idx="22338">
                  <c:v>-230.203</c:v>
                </c:pt>
                <c:pt idx="22339">
                  <c:v>-230.08699999999999</c:v>
                </c:pt>
                <c:pt idx="22340">
                  <c:v>-229.971</c:v>
                </c:pt>
                <c:pt idx="22341">
                  <c:v>-229.85499999999999</c:v>
                </c:pt>
                <c:pt idx="22342">
                  <c:v>-229.739</c:v>
                </c:pt>
                <c:pt idx="22343">
                  <c:v>-229.62299999999999</c:v>
                </c:pt>
                <c:pt idx="22344">
                  <c:v>-229.506</c:v>
                </c:pt>
                <c:pt idx="22345">
                  <c:v>-229.39</c:v>
                </c:pt>
                <c:pt idx="22346">
                  <c:v>-229.274</c:v>
                </c:pt>
                <c:pt idx="22347">
                  <c:v>-229.15799999999999</c:v>
                </c:pt>
                <c:pt idx="22348">
                  <c:v>-229.041</c:v>
                </c:pt>
                <c:pt idx="22349">
                  <c:v>-228.92500000000001</c:v>
                </c:pt>
                <c:pt idx="22350">
                  <c:v>-228.809</c:v>
                </c:pt>
                <c:pt idx="22351">
                  <c:v>-228.69200000000001</c:v>
                </c:pt>
                <c:pt idx="22352">
                  <c:v>-228.57599999999999</c:v>
                </c:pt>
                <c:pt idx="22353">
                  <c:v>-228.46</c:v>
                </c:pt>
                <c:pt idx="22354">
                  <c:v>-228.34299999999999</c:v>
                </c:pt>
                <c:pt idx="22355">
                  <c:v>-228.227</c:v>
                </c:pt>
                <c:pt idx="22356">
                  <c:v>-228.11</c:v>
                </c:pt>
                <c:pt idx="22357">
                  <c:v>-227.994</c:v>
                </c:pt>
                <c:pt idx="22358">
                  <c:v>-227.87700000000001</c:v>
                </c:pt>
                <c:pt idx="22359">
                  <c:v>-227.76</c:v>
                </c:pt>
                <c:pt idx="22360">
                  <c:v>-227.64400000000001</c:v>
                </c:pt>
                <c:pt idx="22361">
                  <c:v>-227.52699999999999</c:v>
                </c:pt>
                <c:pt idx="22362">
                  <c:v>-227.411</c:v>
                </c:pt>
                <c:pt idx="22363">
                  <c:v>-227.29400000000001</c:v>
                </c:pt>
                <c:pt idx="22364">
                  <c:v>-227.17699999999999</c:v>
                </c:pt>
                <c:pt idx="22365">
                  <c:v>-227.06</c:v>
                </c:pt>
                <c:pt idx="22366">
                  <c:v>-226.94300000000001</c:v>
                </c:pt>
                <c:pt idx="22367">
                  <c:v>-226.827</c:v>
                </c:pt>
                <c:pt idx="22368">
                  <c:v>-226.71</c:v>
                </c:pt>
                <c:pt idx="22369">
                  <c:v>-226.59299999999999</c:v>
                </c:pt>
                <c:pt idx="22370">
                  <c:v>-226.476</c:v>
                </c:pt>
                <c:pt idx="22371">
                  <c:v>-226.35900000000001</c:v>
                </c:pt>
                <c:pt idx="22372">
                  <c:v>-226.24199999999999</c:v>
                </c:pt>
                <c:pt idx="22373">
                  <c:v>-226.125</c:v>
                </c:pt>
                <c:pt idx="22374">
                  <c:v>-226.00800000000001</c:v>
                </c:pt>
                <c:pt idx="22375">
                  <c:v>-225.89099999999999</c:v>
                </c:pt>
                <c:pt idx="22376">
                  <c:v>-225.774</c:v>
                </c:pt>
                <c:pt idx="22377">
                  <c:v>-225.65700000000001</c:v>
                </c:pt>
                <c:pt idx="22378">
                  <c:v>-225.54</c:v>
                </c:pt>
                <c:pt idx="22379">
                  <c:v>-225.422</c:v>
                </c:pt>
                <c:pt idx="22380">
                  <c:v>-225.30500000000001</c:v>
                </c:pt>
                <c:pt idx="22381">
                  <c:v>-225.18799999999999</c:v>
                </c:pt>
                <c:pt idx="22382">
                  <c:v>-225.071</c:v>
                </c:pt>
                <c:pt idx="22383">
                  <c:v>-224.953</c:v>
                </c:pt>
                <c:pt idx="22384">
                  <c:v>-224.83600000000001</c:v>
                </c:pt>
                <c:pt idx="22385">
                  <c:v>-224.71899999999999</c:v>
                </c:pt>
                <c:pt idx="22386">
                  <c:v>-224.601</c:v>
                </c:pt>
                <c:pt idx="22387">
                  <c:v>-224.48400000000001</c:v>
                </c:pt>
                <c:pt idx="22388">
                  <c:v>-224.36699999999999</c:v>
                </c:pt>
                <c:pt idx="22389">
                  <c:v>-224.249</c:v>
                </c:pt>
                <c:pt idx="22390">
                  <c:v>-224.13200000000001</c:v>
                </c:pt>
                <c:pt idx="22391">
                  <c:v>-224.01400000000001</c:v>
                </c:pt>
                <c:pt idx="22392">
                  <c:v>-223.89699999999999</c:v>
                </c:pt>
                <c:pt idx="22393">
                  <c:v>-223.779</c:v>
                </c:pt>
                <c:pt idx="22394">
                  <c:v>-223.661</c:v>
                </c:pt>
                <c:pt idx="22395">
                  <c:v>-223.54400000000001</c:v>
                </c:pt>
                <c:pt idx="22396">
                  <c:v>-223.42599999999999</c:v>
                </c:pt>
                <c:pt idx="22397">
                  <c:v>-223.30799999999999</c:v>
                </c:pt>
                <c:pt idx="22398">
                  <c:v>-223.191</c:v>
                </c:pt>
                <c:pt idx="22399">
                  <c:v>-223.07300000000001</c:v>
                </c:pt>
                <c:pt idx="22400">
                  <c:v>-222.95500000000001</c:v>
                </c:pt>
                <c:pt idx="22401">
                  <c:v>-222.83699999999999</c:v>
                </c:pt>
                <c:pt idx="22402">
                  <c:v>-222.71899999999999</c:v>
                </c:pt>
                <c:pt idx="22403">
                  <c:v>-222.602</c:v>
                </c:pt>
                <c:pt idx="22404">
                  <c:v>-222.48400000000001</c:v>
                </c:pt>
                <c:pt idx="22405">
                  <c:v>-222.36600000000001</c:v>
                </c:pt>
                <c:pt idx="22406">
                  <c:v>-222.24799999999999</c:v>
                </c:pt>
                <c:pt idx="22407">
                  <c:v>-222.13</c:v>
                </c:pt>
                <c:pt idx="22408">
                  <c:v>-222.012</c:v>
                </c:pt>
                <c:pt idx="22409">
                  <c:v>-221.89400000000001</c:v>
                </c:pt>
                <c:pt idx="22410">
                  <c:v>-221.77600000000001</c:v>
                </c:pt>
                <c:pt idx="22411">
                  <c:v>-221.65799999999999</c:v>
                </c:pt>
                <c:pt idx="22412">
                  <c:v>-221.54</c:v>
                </c:pt>
                <c:pt idx="22413">
                  <c:v>-221.42099999999999</c:v>
                </c:pt>
                <c:pt idx="22414">
                  <c:v>-221.303</c:v>
                </c:pt>
                <c:pt idx="22415">
                  <c:v>-221.185</c:v>
                </c:pt>
                <c:pt idx="22416">
                  <c:v>-221.06700000000001</c:v>
                </c:pt>
                <c:pt idx="22417">
                  <c:v>-220.94800000000001</c:v>
                </c:pt>
                <c:pt idx="22418">
                  <c:v>-220.83</c:v>
                </c:pt>
                <c:pt idx="22419">
                  <c:v>-220.71199999999999</c:v>
                </c:pt>
                <c:pt idx="22420">
                  <c:v>-220.59299999999999</c:v>
                </c:pt>
                <c:pt idx="22421">
                  <c:v>-220.47499999999999</c:v>
                </c:pt>
                <c:pt idx="22422">
                  <c:v>-220.357</c:v>
                </c:pt>
                <c:pt idx="22423">
                  <c:v>-220.238</c:v>
                </c:pt>
                <c:pt idx="22424">
                  <c:v>-220.12</c:v>
                </c:pt>
                <c:pt idx="22425">
                  <c:v>-220.001</c:v>
                </c:pt>
                <c:pt idx="22426">
                  <c:v>-219.88300000000001</c:v>
                </c:pt>
                <c:pt idx="22427">
                  <c:v>-219.76400000000001</c:v>
                </c:pt>
                <c:pt idx="22428">
                  <c:v>-219.64599999999999</c:v>
                </c:pt>
                <c:pt idx="22429">
                  <c:v>-219.52699999999999</c:v>
                </c:pt>
                <c:pt idx="22430">
                  <c:v>-219.40799999999999</c:v>
                </c:pt>
                <c:pt idx="22431">
                  <c:v>-219.29</c:v>
                </c:pt>
                <c:pt idx="22432">
                  <c:v>-219.17099999999999</c:v>
                </c:pt>
                <c:pt idx="22433">
                  <c:v>-219.05199999999999</c:v>
                </c:pt>
                <c:pt idx="22434">
                  <c:v>-218.934</c:v>
                </c:pt>
                <c:pt idx="22435">
                  <c:v>-218.815</c:v>
                </c:pt>
                <c:pt idx="22436">
                  <c:v>-218.696</c:v>
                </c:pt>
                <c:pt idx="22437">
                  <c:v>-218.577</c:v>
                </c:pt>
                <c:pt idx="22438">
                  <c:v>-218.458</c:v>
                </c:pt>
                <c:pt idx="22439">
                  <c:v>-218.339</c:v>
                </c:pt>
                <c:pt idx="22440">
                  <c:v>-218.22</c:v>
                </c:pt>
                <c:pt idx="22441">
                  <c:v>-218.101</c:v>
                </c:pt>
                <c:pt idx="22442">
                  <c:v>-217.982</c:v>
                </c:pt>
                <c:pt idx="22443">
                  <c:v>-217.863</c:v>
                </c:pt>
                <c:pt idx="22444">
                  <c:v>-217.744</c:v>
                </c:pt>
                <c:pt idx="22445">
                  <c:v>-217.625</c:v>
                </c:pt>
                <c:pt idx="22446">
                  <c:v>-217.506</c:v>
                </c:pt>
                <c:pt idx="22447">
                  <c:v>-217.387</c:v>
                </c:pt>
                <c:pt idx="22448">
                  <c:v>-217.268</c:v>
                </c:pt>
                <c:pt idx="22449">
                  <c:v>-217.149</c:v>
                </c:pt>
                <c:pt idx="22450">
                  <c:v>-217.03</c:v>
                </c:pt>
                <c:pt idx="22451">
                  <c:v>-216.91</c:v>
                </c:pt>
                <c:pt idx="22452">
                  <c:v>-216.791</c:v>
                </c:pt>
                <c:pt idx="22453">
                  <c:v>-216.672</c:v>
                </c:pt>
                <c:pt idx="22454">
                  <c:v>-216.55199999999999</c:v>
                </c:pt>
                <c:pt idx="22455">
                  <c:v>-216.43299999999999</c:v>
                </c:pt>
                <c:pt idx="22456">
                  <c:v>-216.31399999999999</c:v>
                </c:pt>
                <c:pt idx="22457">
                  <c:v>-216.19399999999999</c:v>
                </c:pt>
                <c:pt idx="22458">
                  <c:v>-216.07499999999999</c:v>
                </c:pt>
                <c:pt idx="22459">
                  <c:v>-215.95500000000001</c:v>
                </c:pt>
                <c:pt idx="22460">
                  <c:v>-215.83600000000001</c:v>
                </c:pt>
                <c:pt idx="22461">
                  <c:v>-215.71600000000001</c:v>
                </c:pt>
                <c:pt idx="22462">
                  <c:v>-215.59700000000001</c:v>
                </c:pt>
                <c:pt idx="22463">
                  <c:v>-215.477</c:v>
                </c:pt>
                <c:pt idx="22464">
                  <c:v>-215.358</c:v>
                </c:pt>
                <c:pt idx="22465">
                  <c:v>-215.238</c:v>
                </c:pt>
                <c:pt idx="22466">
                  <c:v>-215.11799999999999</c:v>
                </c:pt>
                <c:pt idx="22467">
                  <c:v>-214.999</c:v>
                </c:pt>
                <c:pt idx="22468">
                  <c:v>-214.87899999999999</c:v>
                </c:pt>
                <c:pt idx="22469">
                  <c:v>-214.75899999999999</c:v>
                </c:pt>
                <c:pt idx="22470">
                  <c:v>-214.64</c:v>
                </c:pt>
                <c:pt idx="22471">
                  <c:v>-214.52</c:v>
                </c:pt>
                <c:pt idx="22472">
                  <c:v>-214.4</c:v>
                </c:pt>
                <c:pt idx="22473">
                  <c:v>-214.28</c:v>
                </c:pt>
                <c:pt idx="22474">
                  <c:v>-214.16</c:v>
                </c:pt>
                <c:pt idx="22475">
                  <c:v>-214.04</c:v>
                </c:pt>
                <c:pt idx="22476">
                  <c:v>-213.92</c:v>
                </c:pt>
                <c:pt idx="22477">
                  <c:v>-213.8</c:v>
                </c:pt>
                <c:pt idx="22478">
                  <c:v>-213.68</c:v>
                </c:pt>
                <c:pt idx="22479">
                  <c:v>-213.56</c:v>
                </c:pt>
                <c:pt idx="22480">
                  <c:v>-213.44</c:v>
                </c:pt>
                <c:pt idx="22481">
                  <c:v>-213.32</c:v>
                </c:pt>
                <c:pt idx="22482">
                  <c:v>-213.2</c:v>
                </c:pt>
                <c:pt idx="22483">
                  <c:v>-213.08</c:v>
                </c:pt>
                <c:pt idx="22484">
                  <c:v>-212.96</c:v>
                </c:pt>
                <c:pt idx="22485">
                  <c:v>-212.84</c:v>
                </c:pt>
                <c:pt idx="22486">
                  <c:v>-212.71899999999999</c:v>
                </c:pt>
                <c:pt idx="22487">
                  <c:v>-212.59899999999999</c:v>
                </c:pt>
                <c:pt idx="22488">
                  <c:v>-212.47900000000001</c:v>
                </c:pt>
                <c:pt idx="22489">
                  <c:v>-212.35900000000001</c:v>
                </c:pt>
                <c:pt idx="22490">
                  <c:v>-212.238</c:v>
                </c:pt>
                <c:pt idx="22491">
                  <c:v>-212.11799999999999</c:v>
                </c:pt>
                <c:pt idx="22492">
                  <c:v>-211.99700000000001</c:v>
                </c:pt>
                <c:pt idx="22493">
                  <c:v>-211.87700000000001</c:v>
                </c:pt>
                <c:pt idx="22494">
                  <c:v>-211.75700000000001</c:v>
                </c:pt>
                <c:pt idx="22495">
                  <c:v>-211.636</c:v>
                </c:pt>
                <c:pt idx="22496">
                  <c:v>-211.51599999999999</c:v>
                </c:pt>
                <c:pt idx="22497">
                  <c:v>-211.39500000000001</c:v>
                </c:pt>
                <c:pt idx="22498">
                  <c:v>-211.27500000000001</c:v>
                </c:pt>
                <c:pt idx="22499">
                  <c:v>-211.154</c:v>
                </c:pt>
                <c:pt idx="22500">
                  <c:v>-211.03299999999999</c:v>
                </c:pt>
                <c:pt idx="22501">
                  <c:v>-210.91300000000001</c:v>
                </c:pt>
                <c:pt idx="22502">
                  <c:v>-210.792</c:v>
                </c:pt>
                <c:pt idx="22503">
                  <c:v>-210.67099999999999</c:v>
                </c:pt>
                <c:pt idx="22504">
                  <c:v>-210.55099999999999</c:v>
                </c:pt>
                <c:pt idx="22505">
                  <c:v>-210.43</c:v>
                </c:pt>
                <c:pt idx="22506">
                  <c:v>-210.309</c:v>
                </c:pt>
                <c:pt idx="22507">
                  <c:v>-210.18799999999999</c:v>
                </c:pt>
                <c:pt idx="22508">
                  <c:v>-210.06800000000001</c:v>
                </c:pt>
                <c:pt idx="22509">
                  <c:v>-209.947</c:v>
                </c:pt>
                <c:pt idx="22510">
                  <c:v>-209.82599999999999</c:v>
                </c:pt>
                <c:pt idx="22511">
                  <c:v>-209.70500000000001</c:v>
                </c:pt>
                <c:pt idx="22512">
                  <c:v>-209.584</c:v>
                </c:pt>
                <c:pt idx="22513">
                  <c:v>-209.46299999999999</c:v>
                </c:pt>
                <c:pt idx="22514">
                  <c:v>-209.34200000000001</c:v>
                </c:pt>
                <c:pt idx="22515">
                  <c:v>-209.221</c:v>
                </c:pt>
                <c:pt idx="22516">
                  <c:v>-209.1</c:v>
                </c:pt>
                <c:pt idx="22517">
                  <c:v>-208.97900000000001</c:v>
                </c:pt>
                <c:pt idx="22518">
                  <c:v>-208.858</c:v>
                </c:pt>
                <c:pt idx="22519">
                  <c:v>-208.73699999999999</c:v>
                </c:pt>
                <c:pt idx="22520">
                  <c:v>-208.61500000000001</c:v>
                </c:pt>
                <c:pt idx="22521">
                  <c:v>-208.494</c:v>
                </c:pt>
                <c:pt idx="22522">
                  <c:v>-208.37299999999999</c:v>
                </c:pt>
                <c:pt idx="22523">
                  <c:v>-208.25200000000001</c:v>
                </c:pt>
                <c:pt idx="22524">
                  <c:v>-208.131</c:v>
                </c:pt>
                <c:pt idx="22525">
                  <c:v>-208.00899999999999</c:v>
                </c:pt>
                <c:pt idx="22526">
                  <c:v>-207.88800000000001</c:v>
                </c:pt>
                <c:pt idx="22527">
                  <c:v>-207.767</c:v>
                </c:pt>
                <c:pt idx="22528">
                  <c:v>-207.64500000000001</c:v>
                </c:pt>
                <c:pt idx="22529">
                  <c:v>-207.524</c:v>
                </c:pt>
                <c:pt idx="22530">
                  <c:v>-207.40199999999999</c:v>
                </c:pt>
                <c:pt idx="22531">
                  <c:v>-207.28100000000001</c:v>
                </c:pt>
                <c:pt idx="22532">
                  <c:v>-207.15899999999999</c:v>
                </c:pt>
                <c:pt idx="22533">
                  <c:v>-207.03800000000001</c:v>
                </c:pt>
                <c:pt idx="22534">
                  <c:v>-206.916</c:v>
                </c:pt>
                <c:pt idx="22535">
                  <c:v>-206.79499999999999</c:v>
                </c:pt>
                <c:pt idx="22536">
                  <c:v>-206.673</c:v>
                </c:pt>
                <c:pt idx="22537">
                  <c:v>-206.55199999999999</c:v>
                </c:pt>
                <c:pt idx="22538">
                  <c:v>-206.43</c:v>
                </c:pt>
                <c:pt idx="22539">
                  <c:v>-206.30799999999999</c:v>
                </c:pt>
                <c:pt idx="22540">
                  <c:v>-206.18700000000001</c:v>
                </c:pt>
                <c:pt idx="22541">
                  <c:v>-206.065</c:v>
                </c:pt>
                <c:pt idx="22542">
                  <c:v>-205.94300000000001</c:v>
                </c:pt>
                <c:pt idx="22543">
                  <c:v>-205.821</c:v>
                </c:pt>
                <c:pt idx="22544">
                  <c:v>-205.69900000000001</c:v>
                </c:pt>
                <c:pt idx="22545">
                  <c:v>-205.578</c:v>
                </c:pt>
                <c:pt idx="22546">
                  <c:v>-205.45599999999999</c:v>
                </c:pt>
                <c:pt idx="22547">
                  <c:v>-205.334</c:v>
                </c:pt>
                <c:pt idx="22548">
                  <c:v>-205.21199999999999</c:v>
                </c:pt>
                <c:pt idx="22549">
                  <c:v>-205.09</c:v>
                </c:pt>
                <c:pt idx="22550">
                  <c:v>-204.96799999999999</c:v>
                </c:pt>
                <c:pt idx="22551">
                  <c:v>-204.846</c:v>
                </c:pt>
                <c:pt idx="22552">
                  <c:v>-204.72399999999999</c:v>
                </c:pt>
                <c:pt idx="22553">
                  <c:v>-204.602</c:v>
                </c:pt>
                <c:pt idx="22554">
                  <c:v>-204.48</c:v>
                </c:pt>
                <c:pt idx="22555">
                  <c:v>-204.358</c:v>
                </c:pt>
                <c:pt idx="22556">
                  <c:v>-204.23500000000001</c:v>
                </c:pt>
                <c:pt idx="22557">
                  <c:v>-204.113</c:v>
                </c:pt>
                <c:pt idx="22558">
                  <c:v>-203.99100000000001</c:v>
                </c:pt>
                <c:pt idx="22559">
                  <c:v>-203.869</c:v>
                </c:pt>
                <c:pt idx="22560">
                  <c:v>-203.74700000000001</c:v>
                </c:pt>
                <c:pt idx="22561">
                  <c:v>-203.624</c:v>
                </c:pt>
                <c:pt idx="22562">
                  <c:v>-203.50200000000001</c:v>
                </c:pt>
                <c:pt idx="22563">
                  <c:v>-203.38</c:v>
                </c:pt>
                <c:pt idx="22564">
                  <c:v>-203.25700000000001</c:v>
                </c:pt>
                <c:pt idx="22565">
                  <c:v>-203.13499999999999</c:v>
                </c:pt>
                <c:pt idx="22566">
                  <c:v>-203.012</c:v>
                </c:pt>
                <c:pt idx="22567">
                  <c:v>-202.89</c:v>
                </c:pt>
                <c:pt idx="22568">
                  <c:v>-202.768</c:v>
                </c:pt>
                <c:pt idx="22569">
                  <c:v>-202.64500000000001</c:v>
                </c:pt>
                <c:pt idx="22570">
                  <c:v>-202.523</c:v>
                </c:pt>
                <c:pt idx="22571">
                  <c:v>-202.4</c:v>
                </c:pt>
                <c:pt idx="22572">
                  <c:v>-202.27699999999999</c:v>
                </c:pt>
                <c:pt idx="22573">
                  <c:v>-202.155</c:v>
                </c:pt>
                <c:pt idx="22574">
                  <c:v>-202.03200000000001</c:v>
                </c:pt>
                <c:pt idx="22575">
                  <c:v>-201.91</c:v>
                </c:pt>
                <c:pt idx="22576">
                  <c:v>-201.78700000000001</c:v>
                </c:pt>
                <c:pt idx="22577">
                  <c:v>-201.66399999999999</c:v>
                </c:pt>
                <c:pt idx="22578">
                  <c:v>-201.541</c:v>
                </c:pt>
                <c:pt idx="22579">
                  <c:v>-201.41900000000001</c:v>
                </c:pt>
                <c:pt idx="22580">
                  <c:v>-201.29599999999999</c:v>
                </c:pt>
                <c:pt idx="22581">
                  <c:v>-201.173</c:v>
                </c:pt>
                <c:pt idx="22582">
                  <c:v>-201.05</c:v>
                </c:pt>
                <c:pt idx="22583">
                  <c:v>-200.92699999999999</c:v>
                </c:pt>
                <c:pt idx="22584">
                  <c:v>-200.804</c:v>
                </c:pt>
                <c:pt idx="22585">
                  <c:v>-200.68100000000001</c:v>
                </c:pt>
                <c:pt idx="22586">
                  <c:v>-200.55799999999999</c:v>
                </c:pt>
                <c:pt idx="22587">
                  <c:v>-200.435</c:v>
                </c:pt>
                <c:pt idx="22588">
                  <c:v>-200.31200000000001</c:v>
                </c:pt>
                <c:pt idx="22589">
                  <c:v>-200.18899999999999</c:v>
                </c:pt>
                <c:pt idx="22590">
                  <c:v>-200.066</c:v>
                </c:pt>
                <c:pt idx="22591">
                  <c:v>-199.94300000000001</c:v>
                </c:pt>
                <c:pt idx="22592">
                  <c:v>-199.82</c:v>
                </c:pt>
                <c:pt idx="22593">
                  <c:v>-199.697</c:v>
                </c:pt>
                <c:pt idx="22594">
                  <c:v>-199.57400000000001</c:v>
                </c:pt>
                <c:pt idx="22595">
                  <c:v>-199.45099999999999</c:v>
                </c:pt>
                <c:pt idx="22596">
                  <c:v>-199.327</c:v>
                </c:pt>
                <c:pt idx="22597">
                  <c:v>-199.20400000000001</c:v>
                </c:pt>
                <c:pt idx="22598">
                  <c:v>-199.08099999999999</c:v>
                </c:pt>
                <c:pt idx="22599">
                  <c:v>-198.958</c:v>
                </c:pt>
                <c:pt idx="22600">
                  <c:v>-198.834</c:v>
                </c:pt>
                <c:pt idx="22601">
                  <c:v>-198.71100000000001</c:v>
                </c:pt>
                <c:pt idx="22602">
                  <c:v>-198.58799999999999</c:v>
                </c:pt>
                <c:pt idx="22603">
                  <c:v>-198.464</c:v>
                </c:pt>
                <c:pt idx="22604">
                  <c:v>-198.34100000000001</c:v>
                </c:pt>
                <c:pt idx="22605">
                  <c:v>-198.21700000000001</c:v>
                </c:pt>
                <c:pt idx="22606">
                  <c:v>-198.09399999999999</c:v>
                </c:pt>
                <c:pt idx="22607">
                  <c:v>-197.97</c:v>
                </c:pt>
                <c:pt idx="22608">
                  <c:v>-197.84700000000001</c:v>
                </c:pt>
                <c:pt idx="22609">
                  <c:v>-197.72300000000001</c:v>
                </c:pt>
                <c:pt idx="22610">
                  <c:v>-197.59899999999999</c:v>
                </c:pt>
                <c:pt idx="22611">
                  <c:v>-197.476</c:v>
                </c:pt>
                <c:pt idx="22612">
                  <c:v>-197.352</c:v>
                </c:pt>
                <c:pt idx="22613">
                  <c:v>-197.22900000000001</c:v>
                </c:pt>
                <c:pt idx="22614">
                  <c:v>-197.10499999999999</c:v>
                </c:pt>
                <c:pt idx="22615">
                  <c:v>-196.98099999999999</c:v>
                </c:pt>
                <c:pt idx="22616">
                  <c:v>-196.857</c:v>
                </c:pt>
                <c:pt idx="22617">
                  <c:v>-196.73400000000001</c:v>
                </c:pt>
                <c:pt idx="22618">
                  <c:v>-196.61</c:v>
                </c:pt>
                <c:pt idx="22619">
                  <c:v>-196.48599999999999</c:v>
                </c:pt>
                <c:pt idx="22620">
                  <c:v>-196.36199999999999</c:v>
                </c:pt>
                <c:pt idx="22621">
                  <c:v>-196.238</c:v>
                </c:pt>
                <c:pt idx="22622">
                  <c:v>-196.114</c:v>
                </c:pt>
                <c:pt idx="22623">
                  <c:v>-195.99</c:v>
                </c:pt>
                <c:pt idx="22624">
                  <c:v>-195.86600000000001</c:v>
                </c:pt>
                <c:pt idx="22625">
                  <c:v>-195.74199999999999</c:v>
                </c:pt>
                <c:pt idx="22626">
                  <c:v>-195.61799999999999</c:v>
                </c:pt>
                <c:pt idx="22627">
                  <c:v>-195.494</c:v>
                </c:pt>
                <c:pt idx="22628">
                  <c:v>-195.37</c:v>
                </c:pt>
                <c:pt idx="22629">
                  <c:v>-195.24600000000001</c:v>
                </c:pt>
                <c:pt idx="22630">
                  <c:v>-195.12200000000001</c:v>
                </c:pt>
                <c:pt idx="22631">
                  <c:v>-194.99799999999999</c:v>
                </c:pt>
                <c:pt idx="22632">
                  <c:v>-194.874</c:v>
                </c:pt>
                <c:pt idx="22633">
                  <c:v>-194.749</c:v>
                </c:pt>
                <c:pt idx="22634">
                  <c:v>-194.625</c:v>
                </c:pt>
                <c:pt idx="22635">
                  <c:v>-194.501</c:v>
                </c:pt>
                <c:pt idx="22636">
                  <c:v>-194.37700000000001</c:v>
                </c:pt>
                <c:pt idx="22637">
                  <c:v>-194.25200000000001</c:v>
                </c:pt>
                <c:pt idx="22638">
                  <c:v>-194.12799999999999</c:v>
                </c:pt>
                <c:pt idx="22639">
                  <c:v>-194.00399999999999</c:v>
                </c:pt>
                <c:pt idx="22640">
                  <c:v>-193.87899999999999</c:v>
                </c:pt>
                <c:pt idx="22641">
                  <c:v>-193.755</c:v>
                </c:pt>
                <c:pt idx="22642">
                  <c:v>-193.63</c:v>
                </c:pt>
                <c:pt idx="22643">
                  <c:v>-193.506</c:v>
                </c:pt>
                <c:pt idx="22644">
                  <c:v>-193.381</c:v>
                </c:pt>
                <c:pt idx="22645">
                  <c:v>-193.25700000000001</c:v>
                </c:pt>
                <c:pt idx="22646">
                  <c:v>-193.13200000000001</c:v>
                </c:pt>
                <c:pt idx="22647">
                  <c:v>-193.00800000000001</c:v>
                </c:pt>
                <c:pt idx="22648">
                  <c:v>-192.88300000000001</c:v>
                </c:pt>
                <c:pt idx="22649">
                  <c:v>-192.75800000000001</c:v>
                </c:pt>
                <c:pt idx="22650">
                  <c:v>-192.63399999999999</c:v>
                </c:pt>
                <c:pt idx="22651">
                  <c:v>-192.50899999999999</c:v>
                </c:pt>
                <c:pt idx="22652">
                  <c:v>-192.38399999999999</c:v>
                </c:pt>
                <c:pt idx="22653">
                  <c:v>-192.26</c:v>
                </c:pt>
                <c:pt idx="22654">
                  <c:v>-192.13499999999999</c:v>
                </c:pt>
                <c:pt idx="22655">
                  <c:v>-192.01</c:v>
                </c:pt>
                <c:pt idx="22656">
                  <c:v>-191.88499999999999</c:v>
                </c:pt>
                <c:pt idx="22657">
                  <c:v>-191.76</c:v>
                </c:pt>
                <c:pt idx="22658">
                  <c:v>-191.636</c:v>
                </c:pt>
                <c:pt idx="22659">
                  <c:v>-191.511</c:v>
                </c:pt>
                <c:pt idx="22660">
                  <c:v>-191.386</c:v>
                </c:pt>
                <c:pt idx="22661">
                  <c:v>-191.261</c:v>
                </c:pt>
                <c:pt idx="22662">
                  <c:v>-191.136</c:v>
                </c:pt>
                <c:pt idx="22663">
                  <c:v>-191.011</c:v>
                </c:pt>
                <c:pt idx="22664">
                  <c:v>-190.886</c:v>
                </c:pt>
                <c:pt idx="22665">
                  <c:v>-190.761</c:v>
                </c:pt>
                <c:pt idx="22666">
                  <c:v>-190.636</c:v>
                </c:pt>
                <c:pt idx="22667">
                  <c:v>-190.511</c:v>
                </c:pt>
                <c:pt idx="22668">
                  <c:v>-190.38499999999999</c:v>
                </c:pt>
                <c:pt idx="22669">
                  <c:v>-190.26</c:v>
                </c:pt>
                <c:pt idx="22670">
                  <c:v>-190.13499999999999</c:v>
                </c:pt>
                <c:pt idx="22671">
                  <c:v>-190.01</c:v>
                </c:pt>
                <c:pt idx="22672">
                  <c:v>-189.88499999999999</c:v>
                </c:pt>
                <c:pt idx="22673">
                  <c:v>-189.75899999999999</c:v>
                </c:pt>
                <c:pt idx="22674">
                  <c:v>-189.63399999999999</c:v>
                </c:pt>
                <c:pt idx="22675">
                  <c:v>-189.50899999999999</c:v>
                </c:pt>
                <c:pt idx="22676">
                  <c:v>-189.38300000000001</c:v>
                </c:pt>
                <c:pt idx="22677">
                  <c:v>-189.25800000000001</c:v>
                </c:pt>
                <c:pt idx="22678">
                  <c:v>-189.13300000000001</c:v>
                </c:pt>
                <c:pt idx="22679">
                  <c:v>-189.00700000000001</c:v>
                </c:pt>
                <c:pt idx="22680">
                  <c:v>-188.88200000000001</c:v>
                </c:pt>
                <c:pt idx="22681">
                  <c:v>-188.756</c:v>
                </c:pt>
                <c:pt idx="22682">
                  <c:v>-188.631</c:v>
                </c:pt>
                <c:pt idx="22683">
                  <c:v>-188.505</c:v>
                </c:pt>
                <c:pt idx="22684">
                  <c:v>-188.38</c:v>
                </c:pt>
                <c:pt idx="22685">
                  <c:v>-188.25399999999999</c:v>
                </c:pt>
                <c:pt idx="22686">
                  <c:v>-188.12899999999999</c:v>
                </c:pt>
                <c:pt idx="22687">
                  <c:v>-188.00299999999999</c:v>
                </c:pt>
                <c:pt idx="22688">
                  <c:v>-187.87700000000001</c:v>
                </c:pt>
                <c:pt idx="22689">
                  <c:v>-187.75200000000001</c:v>
                </c:pt>
                <c:pt idx="22690">
                  <c:v>-187.626</c:v>
                </c:pt>
                <c:pt idx="22691">
                  <c:v>-187.5</c:v>
                </c:pt>
                <c:pt idx="22692">
                  <c:v>-187.374</c:v>
                </c:pt>
                <c:pt idx="22693">
                  <c:v>-187.249</c:v>
                </c:pt>
                <c:pt idx="22694">
                  <c:v>-187.12299999999999</c:v>
                </c:pt>
                <c:pt idx="22695">
                  <c:v>-186.99700000000001</c:v>
                </c:pt>
                <c:pt idx="22696">
                  <c:v>-186.87100000000001</c:v>
                </c:pt>
                <c:pt idx="22697">
                  <c:v>-186.745</c:v>
                </c:pt>
                <c:pt idx="22698">
                  <c:v>-186.619</c:v>
                </c:pt>
                <c:pt idx="22699">
                  <c:v>-186.49299999999999</c:v>
                </c:pt>
                <c:pt idx="22700">
                  <c:v>-186.36799999999999</c:v>
                </c:pt>
                <c:pt idx="22701">
                  <c:v>-186.24199999999999</c:v>
                </c:pt>
                <c:pt idx="22702">
                  <c:v>-186.11600000000001</c:v>
                </c:pt>
                <c:pt idx="22703">
                  <c:v>-185.99</c:v>
                </c:pt>
                <c:pt idx="22704">
                  <c:v>-185.863</c:v>
                </c:pt>
                <c:pt idx="22705">
                  <c:v>-185.73699999999999</c:v>
                </c:pt>
                <c:pt idx="22706">
                  <c:v>-185.61099999999999</c:v>
                </c:pt>
                <c:pt idx="22707">
                  <c:v>-185.48500000000001</c:v>
                </c:pt>
                <c:pt idx="22708">
                  <c:v>-185.35900000000001</c:v>
                </c:pt>
                <c:pt idx="22709">
                  <c:v>-185.233</c:v>
                </c:pt>
                <c:pt idx="22710">
                  <c:v>-185.107</c:v>
                </c:pt>
                <c:pt idx="22711">
                  <c:v>-184.98</c:v>
                </c:pt>
                <c:pt idx="22712">
                  <c:v>-184.85400000000001</c:v>
                </c:pt>
                <c:pt idx="22713">
                  <c:v>-184.72800000000001</c:v>
                </c:pt>
                <c:pt idx="22714">
                  <c:v>-184.601</c:v>
                </c:pt>
                <c:pt idx="22715">
                  <c:v>-184.47499999999999</c:v>
                </c:pt>
                <c:pt idx="22716">
                  <c:v>-184.34899999999999</c:v>
                </c:pt>
                <c:pt idx="22717">
                  <c:v>-184.22200000000001</c:v>
                </c:pt>
                <c:pt idx="22718">
                  <c:v>-184.096</c:v>
                </c:pt>
                <c:pt idx="22719">
                  <c:v>-183.96899999999999</c:v>
                </c:pt>
                <c:pt idx="22720">
                  <c:v>-183.84299999999999</c:v>
                </c:pt>
                <c:pt idx="22721">
                  <c:v>-183.71600000000001</c:v>
                </c:pt>
                <c:pt idx="22722">
                  <c:v>-183.59</c:v>
                </c:pt>
                <c:pt idx="22723">
                  <c:v>-183.46299999999999</c:v>
                </c:pt>
                <c:pt idx="22724">
                  <c:v>-183.33699999999999</c:v>
                </c:pt>
                <c:pt idx="22725">
                  <c:v>-183.21</c:v>
                </c:pt>
                <c:pt idx="22726">
                  <c:v>-183.084</c:v>
                </c:pt>
                <c:pt idx="22727">
                  <c:v>-182.95699999999999</c:v>
                </c:pt>
                <c:pt idx="22728">
                  <c:v>-182.83</c:v>
                </c:pt>
                <c:pt idx="22729">
                  <c:v>-182.70400000000001</c:v>
                </c:pt>
                <c:pt idx="22730">
                  <c:v>-182.577</c:v>
                </c:pt>
                <c:pt idx="22731">
                  <c:v>-182.45</c:v>
                </c:pt>
                <c:pt idx="22732">
                  <c:v>-182.32300000000001</c:v>
                </c:pt>
                <c:pt idx="22733">
                  <c:v>-182.196</c:v>
                </c:pt>
                <c:pt idx="22734">
                  <c:v>-182.07</c:v>
                </c:pt>
                <c:pt idx="22735">
                  <c:v>-181.94300000000001</c:v>
                </c:pt>
                <c:pt idx="22736">
                  <c:v>-181.816</c:v>
                </c:pt>
                <c:pt idx="22737">
                  <c:v>-181.68899999999999</c:v>
                </c:pt>
                <c:pt idx="22738">
                  <c:v>-181.56200000000001</c:v>
                </c:pt>
                <c:pt idx="22739">
                  <c:v>-181.435</c:v>
                </c:pt>
                <c:pt idx="22740">
                  <c:v>-181.30799999999999</c:v>
                </c:pt>
                <c:pt idx="22741">
                  <c:v>-181.18100000000001</c:v>
                </c:pt>
                <c:pt idx="22742">
                  <c:v>-181.054</c:v>
                </c:pt>
                <c:pt idx="22743">
                  <c:v>-180.92699999999999</c:v>
                </c:pt>
                <c:pt idx="22744">
                  <c:v>-180.8</c:v>
                </c:pt>
                <c:pt idx="22745">
                  <c:v>-180.673</c:v>
                </c:pt>
                <c:pt idx="22746">
                  <c:v>-180.54599999999999</c:v>
                </c:pt>
                <c:pt idx="22747">
                  <c:v>-180.41900000000001</c:v>
                </c:pt>
                <c:pt idx="22748">
                  <c:v>-180.291</c:v>
                </c:pt>
                <c:pt idx="22749">
                  <c:v>-180.16399999999999</c:v>
                </c:pt>
                <c:pt idx="22750">
                  <c:v>-180.03700000000001</c:v>
                </c:pt>
                <c:pt idx="22751">
                  <c:v>-179.91</c:v>
                </c:pt>
                <c:pt idx="22752">
                  <c:v>-179.78200000000001</c:v>
                </c:pt>
                <c:pt idx="22753">
                  <c:v>-179.655</c:v>
                </c:pt>
                <c:pt idx="22754">
                  <c:v>-179.52799999999999</c:v>
                </c:pt>
                <c:pt idx="22755">
                  <c:v>-179.4</c:v>
                </c:pt>
                <c:pt idx="22756">
                  <c:v>-179.273</c:v>
                </c:pt>
                <c:pt idx="22757">
                  <c:v>-179.14599999999999</c:v>
                </c:pt>
                <c:pt idx="22758">
                  <c:v>-179.018</c:v>
                </c:pt>
                <c:pt idx="22759">
                  <c:v>-178.89099999999999</c:v>
                </c:pt>
                <c:pt idx="22760">
                  <c:v>-178.76300000000001</c:v>
                </c:pt>
                <c:pt idx="22761">
                  <c:v>-178.636</c:v>
                </c:pt>
                <c:pt idx="22762">
                  <c:v>-178.50800000000001</c:v>
                </c:pt>
                <c:pt idx="22763">
                  <c:v>-178.381</c:v>
                </c:pt>
                <c:pt idx="22764">
                  <c:v>-178.25299999999999</c:v>
                </c:pt>
                <c:pt idx="22765">
                  <c:v>-178.125</c:v>
                </c:pt>
                <c:pt idx="22766">
                  <c:v>-177.99799999999999</c:v>
                </c:pt>
                <c:pt idx="22767">
                  <c:v>-177.87</c:v>
                </c:pt>
                <c:pt idx="22768">
                  <c:v>-177.74199999999999</c:v>
                </c:pt>
                <c:pt idx="22769">
                  <c:v>-177.61500000000001</c:v>
                </c:pt>
                <c:pt idx="22770">
                  <c:v>-177.48699999999999</c:v>
                </c:pt>
                <c:pt idx="22771">
                  <c:v>-177.35900000000001</c:v>
                </c:pt>
                <c:pt idx="22772">
                  <c:v>-177.23099999999999</c:v>
                </c:pt>
                <c:pt idx="22773">
                  <c:v>-177.10400000000001</c:v>
                </c:pt>
                <c:pt idx="22774">
                  <c:v>-176.976</c:v>
                </c:pt>
                <c:pt idx="22775">
                  <c:v>-176.84800000000001</c:v>
                </c:pt>
                <c:pt idx="22776">
                  <c:v>-176.72</c:v>
                </c:pt>
                <c:pt idx="22777">
                  <c:v>-176.59200000000001</c:v>
                </c:pt>
                <c:pt idx="22778">
                  <c:v>-176.464</c:v>
                </c:pt>
                <c:pt idx="22779">
                  <c:v>-176.33600000000001</c:v>
                </c:pt>
                <c:pt idx="22780">
                  <c:v>-176.208</c:v>
                </c:pt>
                <c:pt idx="22781">
                  <c:v>-176.08</c:v>
                </c:pt>
                <c:pt idx="22782">
                  <c:v>-175.952</c:v>
                </c:pt>
                <c:pt idx="22783">
                  <c:v>-175.82400000000001</c:v>
                </c:pt>
                <c:pt idx="22784">
                  <c:v>-175.696</c:v>
                </c:pt>
                <c:pt idx="22785">
                  <c:v>-175.56800000000001</c:v>
                </c:pt>
                <c:pt idx="22786">
                  <c:v>-175.44</c:v>
                </c:pt>
                <c:pt idx="22787">
                  <c:v>-175.31200000000001</c:v>
                </c:pt>
                <c:pt idx="22788">
                  <c:v>-175.18299999999999</c:v>
                </c:pt>
                <c:pt idx="22789">
                  <c:v>-175.05500000000001</c:v>
                </c:pt>
                <c:pt idx="22790">
                  <c:v>-174.92699999999999</c:v>
                </c:pt>
                <c:pt idx="22791">
                  <c:v>-174.79900000000001</c:v>
                </c:pt>
                <c:pt idx="22792">
                  <c:v>-174.67</c:v>
                </c:pt>
                <c:pt idx="22793">
                  <c:v>-174.542</c:v>
                </c:pt>
                <c:pt idx="22794">
                  <c:v>-174.41399999999999</c:v>
                </c:pt>
                <c:pt idx="22795">
                  <c:v>-174.285</c:v>
                </c:pt>
                <c:pt idx="22796">
                  <c:v>-174.15700000000001</c:v>
                </c:pt>
                <c:pt idx="22797">
                  <c:v>-174.029</c:v>
                </c:pt>
                <c:pt idx="22798">
                  <c:v>-173.9</c:v>
                </c:pt>
                <c:pt idx="22799">
                  <c:v>-173.77199999999999</c:v>
                </c:pt>
                <c:pt idx="22800">
                  <c:v>-173.643</c:v>
                </c:pt>
                <c:pt idx="22801">
                  <c:v>-173.51499999999999</c:v>
                </c:pt>
                <c:pt idx="22802">
                  <c:v>-173.386</c:v>
                </c:pt>
                <c:pt idx="22803">
                  <c:v>-173.25800000000001</c:v>
                </c:pt>
                <c:pt idx="22804">
                  <c:v>-173.12899999999999</c:v>
                </c:pt>
                <c:pt idx="22805">
                  <c:v>-173</c:v>
                </c:pt>
                <c:pt idx="22806">
                  <c:v>-172.87200000000001</c:v>
                </c:pt>
                <c:pt idx="22807">
                  <c:v>-172.74299999999999</c:v>
                </c:pt>
                <c:pt idx="22808">
                  <c:v>-172.614</c:v>
                </c:pt>
                <c:pt idx="22809">
                  <c:v>-172.48599999999999</c:v>
                </c:pt>
                <c:pt idx="22810">
                  <c:v>-172.357</c:v>
                </c:pt>
                <c:pt idx="22811">
                  <c:v>-172.22800000000001</c:v>
                </c:pt>
                <c:pt idx="22812">
                  <c:v>-172.09899999999999</c:v>
                </c:pt>
                <c:pt idx="22813">
                  <c:v>-171.971</c:v>
                </c:pt>
                <c:pt idx="22814">
                  <c:v>-171.84200000000001</c:v>
                </c:pt>
                <c:pt idx="22815">
                  <c:v>-171.71299999999999</c:v>
                </c:pt>
                <c:pt idx="22816">
                  <c:v>-171.584</c:v>
                </c:pt>
                <c:pt idx="22817">
                  <c:v>-171.45500000000001</c:v>
                </c:pt>
                <c:pt idx="22818">
                  <c:v>-171.32599999999999</c:v>
                </c:pt>
                <c:pt idx="22819">
                  <c:v>-171.197</c:v>
                </c:pt>
                <c:pt idx="22820">
                  <c:v>-171.06800000000001</c:v>
                </c:pt>
                <c:pt idx="22821">
                  <c:v>-170.93899999999999</c:v>
                </c:pt>
                <c:pt idx="22822">
                  <c:v>-170.81</c:v>
                </c:pt>
                <c:pt idx="22823">
                  <c:v>-170.68100000000001</c:v>
                </c:pt>
                <c:pt idx="22824">
                  <c:v>-170.55199999999999</c:v>
                </c:pt>
                <c:pt idx="22825">
                  <c:v>-170.423</c:v>
                </c:pt>
                <c:pt idx="22826">
                  <c:v>-170.29400000000001</c:v>
                </c:pt>
                <c:pt idx="22827">
                  <c:v>-170.16499999999999</c:v>
                </c:pt>
                <c:pt idx="22828">
                  <c:v>-170.036</c:v>
                </c:pt>
                <c:pt idx="22829">
                  <c:v>-169.90600000000001</c:v>
                </c:pt>
                <c:pt idx="22830">
                  <c:v>-169.77699999999999</c:v>
                </c:pt>
                <c:pt idx="22831">
                  <c:v>-169.648</c:v>
                </c:pt>
                <c:pt idx="22832">
                  <c:v>-169.51900000000001</c:v>
                </c:pt>
                <c:pt idx="22833">
                  <c:v>-169.38900000000001</c:v>
                </c:pt>
                <c:pt idx="22834">
                  <c:v>-169.26</c:v>
                </c:pt>
                <c:pt idx="22835">
                  <c:v>-169.131</c:v>
                </c:pt>
                <c:pt idx="22836">
                  <c:v>-169.001</c:v>
                </c:pt>
                <c:pt idx="22837">
                  <c:v>-168.87200000000001</c:v>
                </c:pt>
                <c:pt idx="22838">
                  <c:v>-168.74199999999999</c:v>
                </c:pt>
                <c:pt idx="22839">
                  <c:v>-168.613</c:v>
                </c:pt>
                <c:pt idx="22840">
                  <c:v>-168.483</c:v>
                </c:pt>
                <c:pt idx="22841">
                  <c:v>-168.35400000000001</c:v>
                </c:pt>
                <c:pt idx="22842">
                  <c:v>-168.22399999999999</c:v>
                </c:pt>
                <c:pt idx="22843">
                  <c:v>-168.095</c:v>
                </c:pt>
                <c:pt idx="22844">
                  <c:v>-167.965</c:v>
                </c:pt>
                <c:pt idx="22845">
                  <c:v>-167.83600000000001</c:v>
                </c:pt>
                <c:pt idx="22846">
                  <c:v>-167.70599999999999</c:v>
                </c:pt>
                <c:pt idx="22847">
                  <c:v>-167.577</c:v>
                </c:pt>
                <c:pt idx="22848">
                  <c:v>-167.447</c:v>
                </c:pt>
                <c:pt idx="22849">
                  <c:v>-167.31700000000001</c:v>
                </c:pt>
                <c:pt idx="22850">
                  <c:v>-167.18700000000001</c:v>
                </c:pt>
                <c:pt idx="22851">
                  <c:v>-167.05799999999999</c:v>
                </c:pt>
                <c:pt idx="22852">
                  <c:v>-166.928</c:v>
                </c:pt>
                <c:pt idx="22853">
                  <c:v>-166.798</c:v>
                </c:pt>
                <c:pt idx="22854">
                  <c:v>-166.66800000000001</c:v>
                </c:pt>
                <c:pt idx="22855">
                  <c:v>-166.53899999999999</c:v>
                </c:pt>
                <c:pt idx="22856">
                  <c:v>-166.40899999999999</c:v>
                </c:pt>
                <c:pt idx="22857">
                  <c:v>-166.279</c:v>
                </c:pt>
                <c:pt idx="22858">
                  <c:v>-166.149</c:v>
                </c:pt>
                <c:pt idx="22859">
                  <c:v>-166.01900000000001</c:v>
                </c:pt>
                <c:pt idx="22860">
                  <c:v>-165.88900000000001</c:v>
                </c:pt>
                <c:pt idx="22861">
                  <c:v>-165.75899999999999</c:v>
                </c:pt>
                <c:pt idx="22862">
                  <c:v>-165.62899999999999</c:v>
                </c:pt>
                <c:pt idx="22863">
                  <c:v>-165.499</c:v>
                </c:pt>
                <c:pt idx="22864">
                  <c:v>-165.369</c:v>
                </c:pt>
                <c:pt idx="22865">
                  <c:v>-165.239</c:v>
                </c:pt>
                <c:pt idx="22866">
                  <c:v>-165.10900000000001</c:v>
                </c:pt>
                <c:pt idx="22867">
                  <c:v>-164.97900000000001</c:v>
                </c:pt>
                <c:pt idx="22868">
                  <c:v>-164.84800000000001</c:v>
                </c:pt>
                <c:pt idx="22869">
                  <c:v>-164.71799999999999</c:v>
                </c:pt>
                <c:pt idx="22870">
                  <c:v>-164.58799999999999</c:v>
                </c:pt>
                <c:pt idx="22871">
                  <c:v>-164.458</c:v>
                </c:pt>
                <c:pt idx="22872">
                  <c:v>-164.328</c:v>
                </c:pt>
                <c:pt idx="22873">
                  <c:v>-164.197</c:v>
                </c:pt>
                <c:pt idx="22874">
                  <c:v>-164.06700000000001</c:v>
                </c:pt>
                <c:pt idx="22875">
                  <c:v>-163.93700000000001</c:v>
                </c:pt>
                <c:pt idx="22876">
                  <c:v>-163.80600000000001</c:v>
                </c:pt>
                <c:pt idx="22877">
                  <c:v>-163.67599999999999</c:v>
                </c:pt>
                <c:pt idx="22878">
                  <c:v>-163.54599999999999</c:v>
                </c:pt>
                <c:pt idx="22879">
                  <c:v>-163.41499999999999</c:v>
                </c:pt>
                <c:pt idx="22880">
                  <c:v>-163.285</c:v>
                </c:pt>
                <c:pt idx="22881">
                  <c:v>-163.154</c:v>
                </c:pt>
                <c:pt idx="22882">
                  <c:v>-163.024</c:v>
                </c:pt>
                <c:pt idx="22883">
                  <c:v>-162.893</c:v>
                </c:pt>
                <c:pt idx="22884">
                  <c:v>-162.76300000000001</c:v>
                </c:pt>
                <c:pt idx="22885">
                  <c:v>-162.63200000000001</c:v>
                </c:pt>
                <c:pt idx="22886">
                  <c:v>-162.50200000000001</c:v>
                </c:pt>
                <c:pt idx="22887">
                  <c:v>-162.37100000000001</c:v>
                </c:pt>
                <c:pt idx="22888">
                  <c:v>-162.24</c:v>
                </c:pt>
                <c:pt idx="22889">
                  <c:v>-162.11000000000001</c:v>
                </c:pt>
                <c:pt idx="22890">
                  <c:v>-161.97900000000001</c:v>
                </c:pt>
                <c:pt idx="22891">
                  <c:v>-161.84800000000001</c:v>
                </c:pt>
                <c:pt idx="22892">
                  <c:v>-161.71799999999999</c:v>
                </c:pt>
                <c:pt idx="22893">
                  <c:v>-161.58699999999999</c:v>
                </c:pt>
                <c:pt idx="22894">
                  <c:v>-161.45599999999999</c:v>
                </c:pt>
                <c:pt idx="22895">
                  <c:v>-161.32499999999999</c:v>
                </c:pt>
                <c:pt idx="22896">
                  <c:v>-161.19499999999999</c:v>
                </c:pt>
                <c:pt idx="22897">
                  <c:v>-161.06399999999999</c:v>
                </c:pt>
                <c:pt idx="22898">
                  <c:v>-160.93299999999999</c:v>
                </c:pt>
                <c:pt idx="22899">
                  <c:v>-160.80199999999999</c:v>
                </c:pt>
                <c:pt idx="22900">
                  <c:v>-160.67099999999999</c:v>
                </c:pt>
                <c:pt idx="22901">
                  <c:v>-160.54</c:v>
                </c:pt>
                <c:pt idx="22902">
                  <c:v>-160.40899999999999</c:v>
                </c:pt>
                <c:pt idx="22903">
                  <c:v>-160.27799999999999</c:v>
                </c:pt>
                <c:pt idx="22904">
                  <c:v>-160.14699999999999</c:v>
                </c:pt>
                <c:pt idx="22905">
                  <c:v>-160.01599999999999</c:v>
                </c:pt>
                <c:pt idx="22906">
                  <c:v>-159.88499999999999</c:v>
                </c:pt>
                <c:pt idx="22907">
                  <c:v>-159.75399999999999</c:v>
                </c:pt>
                <c:pt idx="22908">
                  <c:v>-159.62299999999999</c:v>
                </c:pt>
                <c:pt idx="22909">
                  <c:v>-159.49199999999999</c:v>
                </c:pt>
                <c:pt idx="22910">
                  <c:v>-159.36099999999999</c:v>
                </c:pt>
                <c:pt idx="22911">
                  <c:v>-159.22900000000001</c:v>
                </c:pt>
                <c:pt idx="22912">
                  <c:v>-159.09800000000001</c:v>
                </c:pt>
                <c:pt idx="22913">
                  <c:v>-158.96700000000001</c:v>
                </c:pt>
                <c:pt idx="22914">
                  <c:v>-158.83600000000001</c:v>
                </c:pt>
                <c:pt idx="22915">
                  <c:v>-158.70400000000001</c:v>
                </c:pt>
                <c:pt idx="22916">
                  <c:v>-158.57300000000001</c:v>
                </c:pt>
                <c:pt idx="22917">
                  <c:v>-158.44200000000001</c:v>
                </c:pt>
                <c:pt idx="22918">
                  <c:v>-158.31100000000001</c:v>
                </c:pt>
                <c:pt idx="22919">
                  <c:v>-158.179</c:v>
                </c:pt>
                <c:pt idx="22920">
                  <c:v>-158.048</c:v>
                </c:pt>
                <c:pt idx="22921">
                  <c:v>-157.916</c:v>
                </c:pt>
                <c:pt idx="22922">
                  <c:v>-157.785</c:v>
                </c:pt>
                <c:pt idx="22923">
                  <c:v>-157.65299999999999</c:v>
                </c:pt>
                <c:pt idx="22924">
                  <c:v>-157.52199999999999</c:v>
                </c:pt>
                <c:pt idx="22925">
                  <c:v>-157.38999999999999</c:v>
                </c:pt>
                <c:pt idx="22926">
                  <c:v>-157.25899999999999</c:v>
                </c:pt>
                <c:pt idx="22927">
                  <c:v>-157.12700000000001</c:v>
                </c:pt>
                <c:pt idx="22928">
                  <c:v>-156.99600000000001</c:v>
                </c:pt>
                <c:pt idx="22929">
                  <c:v>-156.864</c:v>
                </c:pt>
                <c:pt idx="22930">
                  <c:v>-156.733</c:v>
                </c:pt>
                <c:pt idx="22931">
                  <c:v>-156.601</c:v>
                </c:pt>
                <c:pt idx="22932">
                  <c:v>-156.46899999999999</c:v>
                </c:pt>
                <c:pt idx="22933">
                  <c:v>-156.33799999999999</c:v>
                </c:pt>
                <c:pt idx="22934">
                  <c:v>-156.20599999999999</c:v>
                </c:pt>
                <c:pt idx="22935">
                  <c:v>-156.07400000000001</c:v>
                </c:pt>
                <c:pt idx="22936">
                  <c:v>-155.94200000000001</c:v>
                </c:pt>
                <c:pt idx="22937">
                  <c:v>-155.81100000000001</c:v>
                </c:pt>
                <c:pt idx="22938">
                  <c:v>-155.679</c:v>
                </c:pt>
                <c:pt idx="22939">
                  <c:v>-155.547</c:v>
                </c:pt>
                <c:pt idx="22940">
                  <c:v>-155.41499999999999</c:v>
                </c:pt>
                <c:pt idx="22941">
                  <c:v>-155.28299999999999</c:v>
                </c:pt>
                <c:pt idx="22942">
                  <c:v>-155.15100000000001</c:v>
                </c:pt>
                <c:pt idx="22943">
                  <c:v>-155.01900000000001</c:v>
                </c:pt>
                <c:pt idx="22944">
                  <c:v>-154.887</c:v>
                </c:pt>
                <c:pt idx="22945">
                  <c:v>-154.755</c:v>
                </c:pt>
                <c:pt idx="22946">
                  <c:v>-154.62299999999999</c:v>
                </c:pt>
                <c:pt idx="22947">
                  <c:v>-154.49100000000001</c:v>
                </c:pt>
                <c:pt idx="22948">
                  <c:v>-154.35900000000001</c:v>
                </c:pt>
                <c:pt idx="22949">
                  <c:v>-154.227</c:v>
                </c:pt>
                <c:pt idx="22950">
                  <c:v>-154.095</c:v>
                </c:pt>
                <c:pt idx="22951">
                  <c:v>-153.96299999999999</c:v>
                </c:pt>
                <c:pt idx="22952">
                  <c:v>-153.83099999999999</c:v>
                </c:pt>
                <c:pt idx="22953">
                  <c:v>-153.69900000000001</c:v>
                </c:pt>
                <c:pt idx="22954">
                  <c:v>-153.56700000000001</c:v>
                </c:pt>
                <c:pt idx="22955">
                  <c:v>-153.434</c:v>
                </c:pt>
                <c:pt idx="22956">
                  <c:v>-153.30199999999999</c:v>
                </c:pt>
                <c:pt idx="22957">
                  <c:v>-153.16999999999999</c:v>
                </c:pt>
                <c:pt idx="22958">
                  <c:v>-153.03800000000001</c:v>
                </c:pt>
                <c:pt idx="22959">
                  <c:v>-152.905</c:v>
                </c:pt>
                <c:pt idx="22960">
                  <c:v>-152.773</c:v>
                </c:pt>
                <c:pt idx="22961">
                  <c:v>-152.64099999999999</c:v>
                </c:pt>
                <c:pt idx="22962">
                  <c:v>-152.50800000000001</c:v>
                </c:pt>
                <c:pt idx="22963">
                  <c:v>-152.376</c:v>
                </c:pt>
                <c:pt idx="22964">
                  <c:v>-152.24299999999999</c:v>
                </c:pt>
                <c:pt idx="22965">
                  <c:v>-152.11099999999999</c:v>
                </c:pt>
                <c:pt idx="22966">
                  <c:v>-151.97900000000001</c:v>
                </c:pt>
                <c:pt idx="22967">
                  <c:v>-151.846</c:v>
                </c:pt>
                <c:pt idx="22968">
                  <c:v>-151.714</c:v>
                </c:pt>
                <c:pt idx="22969">
                  <c:v>-151.58099999999999</c:v>
                </c:pt>
                <c:pt idx="22970">
                  <c:v>-151.44800000000001</c:v>
                </c:pt>
                <c:pt idx="22971">
                  <c:v>-151.316</c:v>
                </c:pt>
                <c:pt idx="22972">
                  <c:v>-151.18299999999999</c:v>
                </c:pt>
                <c:pt idx="22973">
                  <c:v>-151.05099999999999</c:v>
                </c:pt>
                <c:pt idx="22974">
                  <c:v>-150.91800000000001</c:v>
                </c:pt>
                <c:pt idx="22975">
                  <c:v>-150.785</c:v>
                </c:pt>
                <c:pt idx="22976">
                  <c:v>-150.65299999999999</c:v>
                </c:pt>
                <c:pt idx="22977">
                  <c:v>-150.52000000000001</c:v>
                </c:pt>
                <c:pt idx="22978">
                  <c:v>-150.387</c:v>
                </c:pt>
                <c:pt idx="22979">
                  <c:v>-150.25399999999999</c:v>
                </c:pt>
                <c:pt idx="22980">
                  <c:v>-150.12200000000001</c:v>
                </c:pt>
                <c:pt idx="22981">
                  <c:v>-149.989</c:v>
                </c:pt>
                <c:pt idx="22982">
                  <c:v>-149.85599999999999</c:v>
                </c:pt>
                <c:pt idx="22983">
                  <c:v>-149.72300000000001</c:v>
                </c:pt>
                <c:pt idx="22984">
                  <c:v>-149.59</c:v>
                </c:pt>
                <c:pt idx="22985">
                  <c:v>-149.45699999999999</c:v>
                </c:pt>
                <c:pt idx="22986">
                  <c:v>-149.32400000000001</c:v>
                </c:pt>
                <c:pt idx="22987">
                  <c:v>-149.19200000000001</c:v>
                </c:pt>
                <c:pt idx="22988">
                  <c:v>-149.059</c:v>
                </c:pt>
                <c:pt idx="22989">
                  <c:v>-148.92599999999999</c:v>
                </c:pt>
                <c:pt idx="22990">
                  <c:v>-148.79300000000001</c:v>
                </c:pt>
                <c:pt idx="22991">
                  <c:v>-148.66</c:v>
                </c:pt>
                <c:pt idx="22992">
                  <c:v>-148.52600000000001</c:v>
                </c:pt>
                <c:pt idx="22993">
                  <c:v>-148.393</c:v>
                </c:pt>
                <c:pt idx="22994">
                  <c:v>-148.26</c:v>
                </c:pt>
                <c:pt idx="22995">
                  <c:v>-148.12700000000001</c:v>
                </c:pt>
                <c:pt idx="22996">
                  <c:v>-147.994</c:v>
                </c:pt>
                <c:pt idx="22997">
                  <c:v>-147.86099999999999</c:v>
                </c:pt>
                <c:pt idx="22998">
                  <c:v>-147.72800000000001</c:v>
                </c:pt>
                <c:pt idx="22999">
                  <c:v>-147.59399999999999</c:v>
                </c:pt>
                <c:pt idx="23000">
                  <c:v>-147.46100000000001</c:v>
                </c:pt>
                <c:pt idx="23001">
                  <c:v>-147.328</c:v>
                </c:pt>
                <c:pt idx="23002">
                  <c:v>-147.19499999999999</c:v>
                </c:pt>
                <c:pt idx="23003">
                  <c:v>-147.06100000000001</c:v>
                </c:pt>
                <c:pt idx="23004">
                  <c:v>-146.928</c:v>
                </c:pt>
                <c:pt idx="23005">
                  <c:v>-146.79499999999999</c:v>
                </c:pt>
                <c:pt idx="23006">
                  <c:v>-146.661</c:v>
                </c:pt>
                <c:pt idx="23007">
                  <c:v>-146.52799999999999</c:v>
                </c:pt>
                <c:pt idx="23008">
                  <c:v>-146.39400000000001</c:v>
                </c:pt>
                <c:pt idx="23009">
                  <c:v>-146.261</c:v>
                </c:pt>
                <c:pt idx="23010">
                  <c:v>-146.12700000000001</c:v>
                </c:pt>
                <c:pt idx="23011">
                  <c:v>-145.994</c:v>
                </c:pt>
                <c:pt idx="23012">
                  <c:v>-145.86000000000001</c:v>
                </c:pt>
                <c:pt idx="23013">
                  <c:v>-145.727</c:v>
                </c:pt>
                <c:pt idx="23014">
                  <c:v>-145.59299999999999</c:v>
                </c:pt>
                <c:pt idx="23015">
                  <c:v>-145.46</c:v>
                </c:pt>
                <c:pt idx="23016">
                  <c:v>-145.32599999999999</c:v>
                </c:pt>
                <c:pt idx="23017">
                  <c:v>-145.19300000000001</c:v>
                </c:pt>
                <c:pt idx="23018">
                  <c:v>-145.059</c:v>
                </c:pt>
                <c:pt idx="23019">
                  <c:v>-144.92500000000001</c:v>
                </c:pt>
                <c:pt idx="23020">
                  <c:v>-144.791</c:v>
                </c:pt>
                <c:pt idx="23021">
                  <c:v>-144.65799999999999</c:v>
                </c:pt>
                <c:pt idx="23022">
                  <c:v>-144.524</c:v>
                </c:pt>
                <c:pt idx="23023">
                  <c:v>-144.38999999999999</c:v>
                </c:pt>
                <c:pt idx="23024">
                  <c:v>-144.256</c:v>
                </c:pt>
                <c:pt idx="23025">
                  <c:v>-144.12299999999999</c:v>
                </c:pt>
                <c:pt idx="23026">
                  <c:v>-143.989</c:v>
                </c:pt>
                <c:pt idx="23027">
                  <c:v>-143.85499999999999</c:v>
                </c:pt>
                <c:pt idx="23028">
                  <c:v>-143.721</c:v>
                </c:pt>
                <c:pt idx="23029">
                  <c:v>-143.58699999999999</c:v>
                </c:pt>
                <c:pt idx="23030">
                  <c:v>-143.453</c:v>
                </c:pt>
                <c:pt idx="23031">
                  <c:v>-143.31899999999999</c:v>
                </c:pt>
                <c:pt idx="23032">
                  <c:v>-143.185</c:v>
                </c:pt>
                <c:pt idx="23033">
                  <c:v>-143.05099999999999</c:v>
                </c:pt>
                <c:pt idx="23034">
                  <c:v>-142.917</c:v>
                </c:pt>
                <c:pt idx="23035">
                  <c:v>-142.78299999999999</c:v>
                </c:pt>
                <c:pt idx="23036">
                  <c:v>-142.649</c:v>
                </c:pt>
                <c:pt idx="23037">
                  <c:v>-142.51499999999999</c:v>
                </c:pt>
                <c:pt idx="23038">
                  <c:v>-142.381</c:v>
                </c:pt>
                <c:pt idx="23039">
                  <c:v>-142.24700000000001</c:v>
                </c:pt>
                <c:pt idx="23040">
                  <c:v>-142.113</c:v>
                </c:pt>
                <c:pt idx="23041">
                  <c:v>-141.97900000000001</c:v>
                </c:pt>
                <c:pt idx="23042">
                  <c:v>-141.84399999999999</c:v>
                </c:pt>
                <c:pt idx="23043">
                  <c:v>-141.71</c:v>
                </c:pt>
                <c:pt idx="23044">
                  <c:v>-141.57599999999999</c:v>
                </c:pt>
                <c:pt idx="23045">
                  <c:v>-141.44200000000001</c:v>
                </c:pt>
                <c:pt idx="23046">
                  <c:v>-141.30699999999999</c:v>
                </c:pt>
                <c:pt idx="23047">
                  <c:v>-141.173</c:v>
                </c:pt>
                <c:pt idx="23048">
                  <c:v>-141.03899999999999</c:v>
                </c:pt>
                <c:pt idx="23049">
                  <c:v>-140.904</c:v>
                </c:pt>
                <c:pt idx="23050">
                  <c:v>-140.77000000000001</c:v>
                </c:pt>
                <c:pt idx="23051">
                  <c:v>-140.636</c:v>
                </c:pt>
                <c:pt idx="23052">
                  <c:v>-140.501</c:v>
                </c:pt>
                <c:pt idx="23053">
                  <c:v>-140.36699999999999</c:v>
                </c:pt>
                <c:pt idx="23054">
                  <c:v>-140.232</c:v>
                </c:pt>
                <c:pt idx="23055">
                  <c:v>-140.09800000000001</c:v>
                </c:pt>
                <c:pt idx="23056">
                  <c:v>-139.96299999999999</c:v>
                </c:pt>
                <c:pt idx="23057">
                  <c:v>-139.82900000000001</c:v>
                </c:pt>
                <c:pt idx="23058">
                  <c:v>-139.69399999999999</c:v>
                </c:pt>
                <c:pt idx="23059">
                  <c:v>-139.56</c:v>
                </c:pt>
                <c:pt idx="23060">
                  <c:v>-139.42500000000001</c:v>
                </c:pt>
                <c:pt idx="23061">
                  <c:v>-139.291</c:v>
                </c:pt>
                <c:pt idx="23062">
                  <c:v>-139.15600000000001</c:v>
                </c:pt>
                <c:pt idx="23063">
                  <c:v>-139.02099999999999</c:v>
                </c:pt>
                <c:pt idx="23064">
                  <c:v>-138.887</c:v>
                </c:pt>
                <c:pt idx="23065">
                  <c:v>-138.75200000000001</c:v>
                </c:pt>
                <c:pt idx="23066">
                  <c:v>-138.61699999999999</c:v>
                </c:pt>
                <c:pt idx="23067">
                  <c:v>-138.482</c:v>
                </c:pt>
                <c:pt idx="23068">
                  <c:v>-138.34800000000001</c:v>
                </c:pt>
                <c:pt idx="23069">
                  <c:v>-138.21299999999999</c:v>
                </c:pt>
                <c:pt idx="23070">
                  <c:v>-138.078</c:v>
                </c:pt>
                <c:pt idx="23071">
                  <c:v>-137.94300000000001</c:v>
                </c:pt>
                <c:pt idx="23072">
                  <c:v>-137.80799999999999</c:v>
                </c:pt>
                <c:pt idx="23073">
                  <c:v>-137.673</c:v>
                </c:pt>
                <c:pt idx="23074">
                  <c:v>-137.53899999999999</c:v>
                </c:pt>
                <c:pt idx="23075">
                  <c:v>-137.404</c:v>
                </c:pt>
                <c:pt idx="23076">
                  <c:v>-137.26900000000001</c:v>
                </c:pt>
                <c:pt idx="23077">
                  <c:v>-137.13399999999999</c:v>
                </c:pt>
                <c:pt idx="23078">
                  <c:v>-136.999</c:v>
                </c:pt>
                <c:pt idx="23079">
                  <c:v>-136.864</c:v>
                </c:pt>
                <c:pt idx="23080">
                  <c:v>-136.72900000000001</c:v>
                </c:pt>
                <c:pt idx="23081">
                  <c:v>-136.59399999999999</c:v>
                </c:pt>
                <c:pt idx="23082">
                  <c:v>-136.458</c:v>
                </c:pt>
                <c:pt idx="23083">
                  <c:v>-136.32300000000001</c:v>
                </c:pt>
                <c:pt idx="23084">
                  <c:v>-136.18799999999999</c:v>
                </c:pt>
                <c:pt idx="23085">
                  <c:v>-136.053</c:v>
                </c:pt>
                <c:pt idx="23086">
                  <c:v>-135.91800000000001</c:v>
                </c:pt>
                <c:pt idx="23087">
                  <c:v>-135.78299999999999</c:v>
                </c:pt>
                <c:pt idx="23088">
                  <c:v>-135.648</c:v>
                </c:pt>
                <c:pt idx="23089">
                  <c:v>-135.512</c:v>
                </c:pt>
                <c:pt idx="23090">
                  <c:v>-135.37700000000001</c:v>
                </c:pt>
                <c:pt idx="23091">
                  <c:v>-135.24199999999999</c:v>
                </c:pt>
                <c:pt idx="23092">
                  <c:v>-135.107</c:v>
                </c:pt>
                <c:pt idx="23093">
                  <c:v>-134.971</c:v>
                </c:pt>
                <c:pt idx="23094">
                  <c:v>-134.83600000000001</c:v>
                </c:pt>
                <c:pt idx="23095">
                  <c:v>-134.69999999999999</c:v>
                </c:pt>
                <c:pt idx="23096">
                  <c:v>-134.565</c:v>
                </c:pt>
                <c:pt idx="23097">
                  <c:v>-134.43</c:v>
                </c:pt>
                <c:pt idx="23098">
                  <c:v>-134.29400000000001</c:v>
                </c:pt>
                <c:pt idx="23099">
                  <c:v>-134.15899999999999</c:v>
                </c:pt>
                <c:pt idx="23100">
                  <c:v>-134.023</c:v>
                </c:pt>
                <c:pt idx="23101">
                  <c:v>-133.88800000000001</c:v>
                </c:pt>
                <c:pt idx="23102">
                  <c:v>-133.75200000000001</c:v>
                </c:pt>
                <c:pt idx="23103">
                  <c:v>-133.61699999999999</c:v>
                </c:pt>
                <c:pt idx="23104">
                  <c:v>-133.48099999999999</c:v>
                </c:pt>
                <c:pt idx="23105">
                  <c:v>-133.346</c:v>
                </c:pt>
                <c:pt idx="23106">
                  <c:v>-133.21</c:v>
                </c:pt>
                <c:pt idx="23107">
                  <c:v>-133.07400000000001</c:v>
                </c:pt>
                <c:pt idx="23108">
                  <c:v>-132.93899999999999</c:v>
                </c:pt>
                <c:pt idx="23109">
                  <c:v>-132.803</c:v>
                </c:pt>
                <c:pt idx="23110">
                  <c:v>-132.667</c:v>
                </c:pt>
                <c:pt idx="23111">
                  <c:v>-132.53200000000001</c:v>
                </c:pt>
                <c:pt idx="23112">
                  <c:v>-132.39599999999999</c:v>
                </c:pt>
                <c:pt idx="23113">
                  <c:v>-132.26</c:v>
                </c:pt>
                <c:pt idx="23114">
                  <c:v>-132.124</c:v>
                </c:pt>
                <c:pt idx="23115">
                  <c:v>-131.989</c:v>
                </c:pt>
                <c:pt idx="23116">
                  <c:v>-131.85300000000001</c:v>
                </c:pt>
                <c:pt idx="23117">
                  <c:v>-131.71700000000001</c:v>
                </c:pt>
                <c:pt idx="23118">
                  <c:v>-131.58099999999999</c:v>
                </c:pt>
                <c:pt idx="23119">
                  <c:v>-131.44499999999999</c:v>
                </c:pt>
                <c:pt idx="23120">
                  <c:v>-131.309</c:v>
                </c:pt>
                <c:pt idx="23121">
                  <c:v>-131.173</c:v>
                </c:pt>
                <c:pt idx="23122">
                  <c:v>-131.03700000000001</c:v>
                </c:pt>
                <c:pt idx="23123">
                  <c:v>-130.90100000000001</c:v>
                </c:pt>
                <c:pt idx="23124">
                  <c:v>-130.76499999999999</c:v>
                </c:pt>
                <c:pt idx="23125">
                  <c:v>-130.62899999999999</c:v>
                </c:pt>
                <c:pt idx="23126">
                  <c:v>-130.49299999999999</c:v>
                </c:pt>
                <c:pt idx="23127">
                  <c:v>-130.357</c:v>
                </c:pt>
                <c:pt idx="23128">
                  <c:v>-130.221</c:v>
                </c:pt>
                <c:pt idx="23129">
                  <c:v>-130.08500000000001</c:v>
                </c:pt>
                <c:pt idx="23130">
                  <c:v>-129.94900000000001</c:v>
                </c:pt>
                <c:pt idx="23131">
                  <c:v>-129.81299999999999</c:v>
                </c:pt>
                <c:pt idx="23132">
                  <c:v>-129.67699999999999</c:v>
                </c:pt>
                <c:pt idx="23133">
                  <c:v>-129.541</c:v>
                </c:pt>
                <c:pt idx="23134">
                  <c:v>-129.404</c:v>
                </c:pt>
                <c:pt idx="23135">
                  <c:v>-129.268</c:v>
                </c:pt>
                <c:pt idx="23136">
                  <c:v>-129.13200000000001</c:v>
                </c:pt>
                <c:pt idx="23137">
                  <c:v>-128.99600000000001</c:v>
                </c:pt>
                <c:pt idx="23138">
                  <c:v>-128.85900000000001</c:v>
                </c:pt>
                <c:pt idx="23139">
                  <c:v>-128.72300000000001</c:v>
                </c:pt>
                <c:pt idx="23140">
                  <c:v>-128.58699999999999</c:v>
                </c:pt>
                <c:pt idx="23141">
                  <c:v>-128.44999999999999</c:v>
                </c:pt>
                <c:pt idx="23142">
                  <c:v>-128.31399999999999</c:v>
                </c:pt>
                <c:pt idx="23143">
                  <c:v>-128.17699999999999</c:v>
                </c:pt>
                <c:pt idx="23144">
                  <c:v>-128.041</c:v>
                </c:pt>
                <c:pt idx="23145">
                  <c:v>-127.905</c:v>
                </c:pt>
                <c:pt idx="23146">
                  <c:v>-127.768</c:v>
                </c:pt>
                <c:pt idx="23147">
                  <c:v>-127.63200000000001</c:v>
                </c:pt>
                <c:pt idx="23148">
                  <c:v>-127.495</c:v>
                </c:pt>
                <c:pt idx="23149">
                  <c:v>-127.35899999999999</c:v>
                </c:pt>
                <c:pt idx="23150">
                  <c:v>-127.22199999999999</c:v>
                </c:pt>
                <c:pt idx="23151">
                  <c:v>-127.08499999999999</c:v>
                </c:pt>
                <c:pt idx="23152">
                  <c:v>-126.949</c:v>
                </c:pt>
                <c:pt idx="23153">
                  <c:v>-126.812</c:v>
                </c:pt>
                <c:pt idx="23154">
                  <c:v>-126.676</c:v>
                </c:pt>
                <c:pt idx="23155">
                  <c:v>-126.539</c:v>
                </c:pt>
                <c:pt idx="23156">
                  <c:v>-126.402</c:v>
                </c:pt>
                <c:pt idx="23157">
                  <c:v>-126.26600000000001</c:v>
                </c:pt>
                <c:pt idx="23158">
                  <c:v>-126.129</c:v>
                </c:pt>
                <c:pt idx="23159">
                  <c:v>-125.992</c:v>
                </c:pt>
                <c:pt idx="23160">
                  <c:v>-125.855</c:v>
                </c:pt>
                <c:pt idx="23161">
                  <c:v>-125.71899999999999</c:v>
                </c:pt>
                <c:pt idx="23162">
                  <c:v>-125.58199999999999</c:v>
                </c:pt>
                <c:pt idx="23163">
                  <c:v>-125.44499999999999</c:v>
                </c:pt>
                <c:pt idx="23164">
                  <c:v>-125.30800000000001</c:v>
                </c:pt>
                <c:pt idx="23165">
                  <c:v>-125.17100000000001</c:v>
                </c:pt>
                <c:pt idx="23166">
                  <c:v>-125.03400000000001</c:v>
                </c:pt>
                <c:pt idx="23167">
                  <c:v>-124.89700000000001</c:v>
                </c:pt>
                <c:pt idx="23168">
                  <c:v>-124.761</c:v>
                </c:pt>
                <c:pt idx="23169">
                  <c:v>-124.624</c:v>
                </c:pt>
                <c:pt idx="23170">
                  <c:v>-124.48699999999999</c:v>
                </c:pt>
                <c:pt idx="23171">
                  <c:v>-124.35</c:v>
                </c:pt>
                <c:pt idx="23172">
                  <c:v>-124.21299999999999</c:v>
                </c:pt>
                <c:pt idx="23173">
                  <c:v>-124.07599999999999</c:v>
                </c:pt>
                <c:pt idx="23174">
                  <c:v>-123.938</c:v>
                </c:pt>
                <c:pt idx="23175">
                  <c:v>-123.801</c:v>
                </c:pt>
                <c:pt idx="23176">
                  <c:v>-123.664</c:v>
                </c:pt>
                <c:pt idx="23177">
                  <c:v>-123.527</c:v>
                </c:pt>
                <c:pt idx="23178">
                  <c:v>-123.39</c:v>
                </c:pt>
                <c:pt idx="23179">
                  <c:v>-123.253</c:v>
                </c:pt>
                <c:pt idx="23180">
                  <c:v>-123.116</c:v>
                </c:pt>
                <c:pt idx="23181">
                  <c:v>-122.97799999999999</c:v>
                </c:pt>
                <c:pt idx="23182">
                  <c:v>-122.84099999999999</c:v>
                </c:pt>
                <c:pt idx="23183">
                  <c:v>-122.70399999999999</c:v>
                </c:pt>
                <c:pt idx="23184">
                  <c:v>-122.56699999999999</c:v>
                </c:pt>
                <c:pt idx="23185">
                  <c:v>-122.429</c:v>
                </c:pt>
                <c:pt idx="23186">
                  <c:v>-122.292</c:v>
                </c:pt>
                <c:pt idx="23187">
                  <c:v>-122.155</c:v>
                </c:pt>
                <c:pt idx="23188">
                  <c:v>-122.017</c:v>
                </c:pt>
                <c:pt idx="23189">
                  <c:v>-121.88</c:v>
                </c:pt>
                <c:pt idx="23190">
                  <c:v>-121.74299999999999</c:v>
                </c:pt>
                <c:pt idx="23191">
                  <c:v>-121.605</c:v>
                </c:pt>
                <c:pt idx="23192">
                  <c:v>-121.468</c:v>
                </c:pt>
                <c:pt idx="23193">
                  <c:v>-121.33</c:v>
                </c:pt>
                <c:pt idx="23194">
                  <c:v>-121.193</c:v>
                </c:pt>
                <c:pt idx="23195">
                  <c:v>-121.05500000000001</c:v>
                </c:pt>
                <c:pt idx="23196">
                  <c:v>-120.91800000000001</c:v>
                </c:pt>
                <c:pt idx="23197">
                  <c:v>-120.78</c:v>
                </c:pt>
                <c:pt idx="23198">
                  <c:v>-120.643</c:v>
                </c:pt>
                <c:pt idx="23199">
                  <c:v>-120.505</c:v>
                </c:pt>
                <c:pt idx="23200">
                  <c:v>-120.36799999999999</c:v>
                </c:pt>
                <c:pt idx="23201">
                  <c:v>-120.23</c:v>
                </c:pt>
                <c:pt idx="23202">
                  <c:v>-120.092</c:v>
                </c:pt>
                <c:pt idx="23203">
                  <c:v>-119.955</c:v>
                </c:pt>
                <c:pt idx="23204">
                  <c:v>-119.81699999999999</c:v>
                </c:pt>
                <c:pt idx="23205">
                  <c:v>-119.679</c:v>
                </c:pt>
                <c:pt idx="23206">
                  <c:v>-119.542</c:v>
                </c:pt>
                <c:pt idx="23207">
                  <c:v>-119.404</c:v>
                </c:pt>
                <c:pt idx="23208">
                  <c:v>-119.26600000000001</c:v>
                </c:pt>
                <c:pt idx="23209">
                  <c:v>-119.128</c:v>
                </c:pt>
                <c:pt idx="23210">
                  <c:v>-118.99</c:v>
                </c:pt>
                <c:pt idx="23211">
                  <c:v>-118.85299999999999</c:v>
                </c:pt>
                <c:pt idx="23212">
                  <c:v>-118.715</c:v>
                </c:pt>
                <c:pt idx="23213">
                  <c:v>-118.577</c:v>
                </c:pt>
                <c:pt idx="23214">
                  <c:v>-118.43899999999999</c:v>
                </c:pt>
                <c:pt idx="23215">
                  <c:v>-118.301</c:v>
                </c:pt>
                <c:pt idx="23216">
                  <c:v>-118.163</c:v>
                </c:pt>
                <c:pt idx="23217">
                  <c:v>-118.02500000000001</c:v>
                </c:pt>
                <c:pt idx="23218">
                  <c:v>-117.887</c:v>
                </c:pt>
                <c:pt idx="23219">
                  <c:v>-117.749</c:v>
                </c:pt>
                <c:pt idx="23220">
                  <c:v>-117.611</c:v>
                </c:pt>
                <c:pt idx="23221">
                  <c:v>-117.473</c:v>
                </c:pt>
                <c:pt idx="23222">
                  <c:v>-117.33499999999999</c:v>
                </c:pt>
                <c:pt idx="23223">
                  <c:v>-117.197</c:v>
                </c:pt>
                <c:pt idx="23224">
                  <c:v>-117.059</c:v>
                </c:pt>
                <c:pt idx="23225">
                  <c:v>-116.92100000000001</c:v>
                </c:pt>
                <c:pt idx="23226">
                  <c:v>-116.783</c:v>
                </c:pt>
                <c:pt idx="23227">
                  <c:v>-116.64400000000001</c:v>
                </c:pt>
                <c:pt idx="23228">
                  <c:v>-116.506</c:v>
                </c:pt>
                <c:pt idx="23229">
                  <c:v>-116.36799999999999</c:v>
                </c:pt>
                <c:pt idx="23230">
                  <c:v>-116.23</c:v>
                </c:pt>
                <c:pt idx="23231">
                  <c:v>-116.092</c:v>
                </c:pt>
                <c:pt idx="23232">
                  <c:v>-115.953</c:v>
                </c:pt>
                <c:pt idx="23233">
                  <c:v>-115.815</c:v>
                </c:pt>
                <c:pt idx="23234">
                  <c:v>-115.67700000000001</c:v>
                </c:pt>
                <c:pt idx="23235">
                  <c:v>-115.538</c:v>
                </c:pt>
                <c:pt idx="23236">
                  <c:v>-115.4</c:v>
                </c:pt>
                <c:pt idx="23237">
                  <c:v>-115.262</c:v>
                </c:pt>
                <c:pt idx="23238">
                  <c:v>-115.123</c:v>
                </c:pt>
                <c:pt idx="23239">
                  <c:v>-114.985</c:v>
                </c:pt>
                <c:pt idx="23240">
                  <c:v>-114.846</c:v>
                </c:pt>
                <c:pt idx="23241">
                  <c:v>-114.708</c:v>
                </c:pt>
                <c:pt idx="23242">
                  <c:v>-114.57</c:v>
                </c:pt>
                <c:pt idx="23243">
                  <c:v>-114.431</c:v>
                </c:pt>
                <c:pt idx="23244">
                  <c:v>-114.292</c:v>
                </c:pt>
                <c:pt idx="23245">
                  <c:v>-114.154</c:v>
                </c:pt>
                <c:pt idx="23246">
                  <c:v>-114.015</c:v>
                </c:pt>
                <c:pt idx="23247">
                  <c:v>-113.877</c:v>
                </c:pt>
                <c:pt idx="23248">
                  <c:v>-113.738</c:v>
                </c:pt>
                <c:pt idx="23249">
                  <c:v>-113.6</c:v>
                </c:pt>
                <c:pt idx="23250">
                  <c:v>-113.461</c:v>
                </c:pt>
                <c:pt idx="23251">
                  <c:v>-113.322</c:v>
                </c:pt>
                <c:pt idx="23252">
                  <c:v>-113.184</c:v>
                </c:pt>
                <c:pt idx="23253">
                  <c:v>-113.045</c:v>
                </c:pt>
                <c:pt idx="23254">
                  <c:v>-112.90600000000001</c:v>
                </c:pt>
                <c:pt idx="23255">
                  <c:v>-112.768</c:v>
                </c:pt>
                <c:pt idx="23256">
                  <c:v>-112.629</c:v>
                </c:pt>
                <c:pt idx="23257">
                  <c:v>-112.49</c:v>
                </c:pt>
                <c:pt idx="23258">
                  <c:v>-112.351</c:v>
                </c:pt>
                <c:pt idx="23259">
                  <c:v>-112.212</c:v>
                </c:pt>
                <c:pt idx="23260">
                  <c:v>-112.074</c:v>
                </c:pt>
                <c:pt idx="23261">
                  <c:v>-111.935</c:v>
                </c:pt>
                <c:pt idx="23262">
                  <c:v>-111.79600000000001</c:v>
                </c:pt>
                <c:pt idx="23263">
                  <c:v>-111.657</c:v>
                </c:pt>
                <c:pt idx="23264">
                  <c:v>-111.518</c:v>
                </c:pt>
                <c:pt idx="23265">
                  <c:v>-111.379</c:v>
                </c:pt>
                <c:pt idx="23266">
                  <c:v>-111.24</c:v>
                </c:pt>
                <c:pt idx="23267">
                  <c:v>-111.101</c:v>
                </c:pt>
                <c:pt idx="23268">
                  <c:v>-110.962</c:v>
                </c:pt>
                <c:pt idx="23269">
                  <c:v>-110.82299999999999</c:v>
                </c:pt>
                <c:pt idx="23270">
                  <c:v>-110.684</c:v>
                </c:pt>
                <c:pt idx="23271">
                  <c:v>-110.545</c:v>
                </c:pt>
                <c:pt idx="23272">
                  <c:v>-110.40600000000001</c:v>
                </c:pt>
                <c:pt idx="23273">
                  <c:v>-110.267</c:v>
                </c:pt>
                <c:pt idx="23274">
                  <c:v>-110.128</c:v>
                </c:pt>
                <c:pt idx="23275">
                  <c:v>-109.989</c:v>
                </c:pt>
                <c:pt idx="23276">
                  <c:v>-109.849</c:v>
                </c:pt>
                <c:pt idx="23277">
                  <c:v>-109.71</c:v>
                </c:pt>
                <c:pt idx="23278">
                  <c:v>-109.571</c:v>
                </c:pt>
                <c:pt idx="23279">
                  <c:v>-109.432</c:v>
                </c:pt>
                <c:pt idx="23280">
                  <c:v>-109.29300000000001</c:v>
                </c:pt>
                <c:pt idx="23281">
                  <c:v>-109.15300000000001</c:v>
                </c:pt>
                <c:pt idx="23282">
                  <c:v>-109.014</c:v>
                </c:pt>
                <c:pt idx="23283">
                  <c:v>-108.875</c:v>
                </c:pt>
                <c:pt idx="23284">
                  <c:v>-108.736</c:v>
                </c:pt>
                <c:pt idx="23285">
                  <c:v>-108.596</c:v>
                </c:pt>
                <c:pt idx="23286">
                  <c:v>-108.45699999999999</c:v>
                </c:pt>
                <c:pt idx="23287">
                  <c:v>-108.31699999999999</c:v>
                </c:pt>
                <c:pt idx="23288">
                  <c:v>-108.178</c:v>
                </c:pt>
                <c:pt idx="23289">
                  <c:v>-108.039</c:v>
                </c:pt>
                <c:pt idx="23290">
                  <c:v>-107.899</c:v>
                </c:pt>
                <c:pt idx="23291">
                  <c:v>-107.76</c:v>
                </c:pt>
                <c:pt idx="23292">
                  <c:v>-107.62</c:v>
                </c:pt>
                <c:pt idx="23293">
                  <c:v>-107.48099999999999</c:v>
                </c:pt>
                <c:pt idx="23294">
                  <c:v>-107.34099999999999</c:v>
                </c:pt>
                <c:pt idx="23295">
                  <c:v>-107.202</c:v>
                </c:pt>
                <c:pt idx="23296">
                  <c:v>-107.062</c:v>
                </c:pt>
                <c:pt idx="23297">
                  <c:v>-106.923</c:v>
                </c:pt>
                <c:pt idx="23298">
                  <c:v>-106.783</c:v>
                </c:pt>
                <c:pt idx="23299">
                  <c:v>-106.643</c:v>
                </c:pt>
                <c:pt idx="23300">
                  <c:v>-106.504</c:v>
                </c:pt>
                <c:pt idx="23301">
                  <c:v>-106.364</c:v>
                </c:pt>
                <c:pt idx="23302">
                  <c:v>-106.224</c:v>
                </c:pt>
                <c:pt idx="23303">
                  <c:v>-106.08499999999999</c:v>
                </c:pt>
                <c:pt idx="23304">
                  <c:v>-105.94499999999999</c:v>
                </c:pt>
                <c:pt idx="23305">
                  <c:v>-105.80500000000001</c:v>
                </c:pt>
                <c:pt idx="23306">
                  <c:v>-105.66500000000001</c:v>
                </c:pt>
                <c:pt idx="23307">
                  <c:v>-105.526</c:v>
                </c:pt>
                <c:pt idx="23308">
                  <c:v>-105.386</c:v>
                </c:pt>
                <c:pt idx="23309">
                  <c:v>-105.246</c:v>
                </c:pt>
                <c:pt idx="23310">
                  <c:v>-105.10599999999999</c:v>
                </c:pt>
                <c:pt idx="23311">
                  <c:v>-104.96599999999999</c:v>
                </c:pt>
                <c:pt idx="23312">
                  <c:v>-104.827</c:v>
                </c:pt>
                <c:pt idx="23313">
                  <c:v>-104.687</c:v>
                </c:pt>
                <c:pt idx="23314">
                  <c:v>-104.547</c:v>
                </c:pt>
                <c:pt idx="23315">
                  <c:v>-104.407</c:v>
                </c:pt>
                <c:pt idx="23316">
                  <c:v>-104.267</c:v>
                </c:pt>
                <c:pt idx="23317">
                  <c:v>-104.127</c:v>
                </c:pt>
                <c:pt idx="23318">
                  <c:v>-103.98699999999999</c:v>
                </c:pt>
                <c:pt idx="23319">
                  <c:v>-103.84699999999999</c:v>
                </c:pt>
                <c:pt idx="23320">
                  <c:v>-103.70699999999999</c:v>
                </c:pt>
                <c:pt idx="23321">
                  <c:v>-103.56699999999999</c:v>
                </c:pt>
                <c:pt idx="23322">
                  <c:v>-103.42700000000001</c:v>
                </c:pt>
                <c:pt idx="23323">
                  <c:v>-103.28700000000001</c:v>
                </c:pt>
                <c:pt idx="23324">
                  <c:v>-103.14700000000001</c:v>
                </c:pt>
                <c:pt idx="23325">
                  <c:v>-103.006</c:v>
                </c:pt>
                <c:pt idx="23326">
                  <c:v>-102.866</c:v>
                </c:pt>
                <c:pt idx="23327">
                  <c:v>-102.726</c:v>
                </c:pt>
                <c:pt idx="23328">
                  <c:v>-102.586</c:v>
                </c:pt>
                <c:pt idx="23329">
                  <c:v>-102.446</c:v>
                </c:pt>
                <c:pt idx="23330">
                  <c:v>-102.30500000000001</c:v>
                </c:pt>
                <c:pt idx="23331">
                  <c:v>-102.16500000000001</c:v>
                </c:pt>
                <c:pt idx="23332">
                  <c:v>-102.02500000000001</c:v>
                </c:pt>
                <c:pt idx="23333">
                  <c:v>-101.88500000000001</c:v>
                </c:pt>
                <c:pt idx="23334">
                  <c:v>-101.744</c:v>
                </c:pt>
                <c:pt idx="23335">
                  <c:v>-101.604</c:v>
                </c:pt>
                <c:pt idx="23336">
                  <c:v>-101.464</c:v>
                </c:pt>
                <c:pt idx="23337">
                  <c:v>-101.32299999999999</c:v>
                </c:pt>
                <c:pt idx="23338">
                  <c:v>-101.18300000000001</c:v>
                </c:pt>
                <c:pt idx="23339">
                  <c:v>-101.04300000000001</c:v>
                </c:pt>
                <c:pt idx="23340">
                  <c:v>-100.902</c:v>
                </c:pt>
                <c:pt idx="23341">
                  <c:v>-100.762</c:v>
                </c:pt>
                <c:pt idx="23342">
                  <c:v>-100.621</c:v>
                </c:pt>
                <c:pt idx="23343">
                  <c:v>-100.48099999999999</c:v>
                </c:pt>
                <c:pt idx="23344">
                  <c:v>-100.34</c:v>
                </c:pt>
                <c:pt idx="23345">
                  <c:v>-100.2</c:v>
                </c:pt>
                <c:pt idx="23346">
                  <c:v>-100.059</c:v>
                </c:pt>
                <c:pt idx="23347">
                  <c:v>-99.918700000000001</c:v>
                </c:pt>
                <c:pt idx="23348">
                  <c:v>-99.778099999999995</c:v>
                </c:pt>
                <c:pt idx="23349">
                  <c:v>-99.637500000000003</c:v>
                </c:pt>
                <c:pt idx="23350">
                  <c:v>-99.496899999999997</c:v>
                </c:pt>
                <c:pt idx="23351">
                  <c:v>-99.356300000000005</c:v>
                </c:pt>
                <c:pt idx="23352">
                  <c:v>-99.215599999999995</c:v>
                </c:pt>
                <c:pt idx="23353">
                  <c:v>-99.0749</c:v>
                </c:pt>
                <c:pt idx="23354">
                  <c:v>-98.934200000000004</c:v>
                </c:pt>
                <c:pt idx="23355">
                  <c:v>-98.793499999999995</c:v>
                </c:pt>
                <c:pt idx="23356">
                  <c:v>-98.652799999999999</c:v>
                </c:pt>
                <c:pt idx="23357">
                  <c:v>-98.512100000000004</c:v>
                </c:pt>
                <c:pt idx="23358">
                  <c:v>-98.371300000000005</c:v>
                </c:pt>
                <c:pt idx="23359">
                  <c:v>-98.230500000000006</c:v>
                </c:pt>
                <c:pt idx="23360">
                  <c:v>-98.089699999999993</c:v>
                </c:pt>
                <c:pt idx="23361">
                  <c:v>-97.948899999999995</c:v>
                </c:pt>
                <c:pt idx="23362">
                  <c:v>-97.808000000000007</c:v>
                </c:pt>
                <c:pt idx="23363">
                  <c:v>-97.667100000000005</c:v>
                </c:pt>
                <c:pt idx="23364">
                  <c:v>-97.526200000000003</c:v>
                </c:pt>
                <c:pt idx="23365">
                  <c:v>-97.385400000000004</c:v>
                </c:pt>
                <c:pt idx="23366">
                  <c:v>-97.244399999999999</c:v>
                </c:pt>
                <c:pt idx="23367">
                  <c:v>-97.103499999999997</c:v>
                </c:pt>
                <c:pt idx="23368">
                  <c:v>-96.962500000000006</c:v>
                </c:pt>
                <c:pt idx="23369">
                  <c:v>-96.821600000000004</c:v>
                </c:pt>
                <c:pt idx="23370">
                  <c:v>-96.680599999999998</c:v>
                </c:pt>
                <c:pt idx="23371">
                  <c:v>-96.539500000000004</c:v>
                </c:pt>
                <c:pt idx="23372">
                  <c:v>-96.398499999999999</c:v>
                </c:pt>
                <c:pt idx="23373">
                  <c:v>-96.257400000000004</c:v>
                </c:pt>
                <c:pt idx="23374">
                  <c:v>-96.116399999999999</c:v>
                </c:pt>
                <c:pt idx="23375">
                  <c:v>-95.975300000000004</c:v>
                </c:pt>
                <c:pt idx="23376">
                  <c:v>-95.834199999999996</c:v>
                </c:pt>
                <c:pt idx="23377">
                  <c:v>-95.692999999999998</c:v>
                </c:pt>
                <c:pt idx="23378">
                  <c:v>-95.551900000000003</c:v>
                </c:pt>
                <c:pt idx="23379">
                  <c:v>-95.410700000000006</c:v>
                </c:pt>
                <c:pt idx="23380">
                  <c:v>-95.269499999999994</c:v>
                </c:pt>
                <c:pt idx="23381">
                  <c:v>-95.128299999999996</c:v>
                </c:pt>
                <c:pt idx="23382">
                  <c:v>-94.987099999999998</c:v>
                </c:pt>
                <c:pt idx="23383">
                  <c:v>-94.8459</c:v>
                </c:pt>
                <c:pt idx="23384">
                  <c:v>-94.704599999999999</c:v>
                </c:pt>
                <c:pt idx="23385">
                  <c:v>-94.563299999999998</c:v>
                </c:pt>
                <c:pt idx="23386">
                  <c:v>-94.421999999999997</c:v>
                </c:pt>
                <c:pt idx="23387">
                  <c:v>-94.280699999999996</c:v>
                </c:pt>
                <c:pt idx="23388">
                  <c:v>-94.139300000000006</c:v>
                </c:pt>
                <c:pt idx="23389">
                  <c:v>-93.997900000000001</c:v>
                </c:pt>
                <c:pt idx="23390">
                  <c:v>-93.8566</c:v>
                </c:pt>
                <c:pt idx="23391">
                  <c:v>-93.715199999999996</c:v>
                </c:pt>
                <c:pt idx="23392">
                  <c:v>-93.573800000000006</c:v>
                </c:pt>
                <c:pt idx="23393">
                  <c:v>-93.432299999999998</c:v>
                </c:pt>
                <c:pt idx="23394">
                  <c:v>-93.290899999999993</c:v>
                </c:pt>
                <c:pt idx="23395">
                  <c:v>-93.1494</c:v>
                </c:pt>
                <c:pt idx="23396">
                  <c:v>-93.007900000000006</c:v>
                </c:pt>
                <c:pt idx="23397">
                  <c:v>-92.866399999999999</c:v>
                </c:pt>
                <c:pt idx="23398">
                  <c:v>-92.724900000000005</c:v>
                </c:pt>
                <c:pt idx="23399">
                  <c:v>-92.583299999999994</c:v>
                </c:pt>
                <c:pt idx="23400">
                  <c:v>-92.441699999999997</c:v>
                </c:pt>
                <c:pt idx="23401">
                  <c:v>-92.3001</c:v>
                </c:pt>
                <c:pt idx="23402">
                  <c:v>-92.158500000000004</c:v>
                </c:pt>
                <c:pt idx="23403">
                  <c:v>-92.016900000000007</c:v>
                </c:pt>
                <c:pt idx="23404">
                  <c:v>-91.875299999999996</c:v>
                </c:pt>
                <c:pt idx="23405">
                  <c:v>-91.733599999999996</c:v>
                </c:pt>
                <c:pt idx="23406">
                  <c:v>-91.591899999999995</c:v>
                </c:pt>
                <c:pt idx="23407">
                  <c:v>-91.450299999999999</c:v>
                </c:pt>
                <c:pt idx="23408">
                  <c:v>-91.308499999999995</c:v>
                </c:pt>
                <c:pt idx="23409">
                  <c:v>-91.166799999999995</c:v>
                </c:pt>
                <c:pt idx="23410">
                  <c:v>-91.025000000000006</c:v>
                </c:pt>
                <c:pt idx="23411">
                  <c:v>-90.883300000000006</c:v>
                </c:pt>
                <c:pt idx="23412">
                  <c:v>-90.741500000000002</c:v>
                </c:pt>
                <c:pt idx="23413">
                  <c:v>-90.599699999999999</c:v>
                </c:pt>
                <c:pt idx="23414">
                  <c:v>-90.457800000000006</c:v>
                </c:pt>
                <c:pt idx="23415">
                  <c:v>-90.316000000000003</c:v>
                </c:pt>
                <c:pt idx="23416">
                  <c:v>-90.174099999999996</c:v>
                </c:pt>
                <c:pt idx="23417">
                  <c:v>-90.032200000000003</c:v>
                </c:pt>
                <c:pt idx="23418">
                  <c:v>-89.8904</c:v>
                </c:pt>
                <c:pt idx="23419">
                  <c:v>-89.748400000000004</c:v>
                </c:pt>
                <c:pt idx="23420">
                  <c:v>-89.606399999999994</c:v>
                </c:pt>
                <c:pt idx="23421">
                  <c:v>-89.464500000000001</c:v>
                </c:pt>
                <c:pt idx="23422">
                  <c:v>-89.322500000000005</c:v>
                </c:pt>
                <c:pt idx="23423">
                  <c:v>-89.180499999999995</c:v>
                </c:pt>
                <c:pt idx="23424">
                  <c:v>-89.038499999999999</c:v>
                </c:pt>
                <c:pt idx="23425">
                  <c:v>-88.896500000000003</c:v>
                </c:pt>
                <c:pt idx="23426">
                  <c:v>-88.754400000000004</c:v>
                </c:pt>
                <c:pt idx="23427">
                  <c:v>-88.612300000000005</c:v>
                </c:pt>
                <c:pt idx="23428">
                  <c:v>-88.470200000000006</c:v>
                </c:pt>
                <c:pt idx="23429">
                  <c:v>-88.328199999999995</c:v>
                </c:pt>
                <c:pt idx="23430">
                  <c:v>-88.186000000000007</c:v>
                </c:pt>
                <c:pt idx="23431">
                  <c:v>-88.043899999999994</c:v>
                </c:pt>
                <c:pt idx="23432">
                  <c:v>-87.901700000000005</c:v>
                </c:pt>
                <c:pt idx="23433">
                  <c:v>-87.759500000000003</c:v>
                </c:pt>
                <c:pt idx="23434">
                  <c:v>-87.6173</c:v>
                </c:pt>
                <c:pt idx="23435">
                  <c:v>-87.475099999999998</c:v>
                </c:pt>
                <c:pt idx="23436">
                  <c:v>-87.332899999999995</c:v>
                </c:pt>
                <c:pt idx="23437">
                  <c:v>-87.190600000000003</c:v>
                </c:pt>
                <c:pt idx="23438">
                  <c:v>-87.048299999999998</c:v>
                </c:pt>
                <c:pt idx="23439">
                  <c:v>-86.906000000000006</c:v>
                </c:pt>
                <c:pt idx="23440">
                  <c:v>-86.7637</c:v>
                </c:pt>
                <c:pt idx="23441">
                  <c:v>-86.621399999999994</c:v>
                </c:pt>
                <c:pt idx="23442">
                  <c:v>-86.478999999999999</c:v>
                </c:pt>
                <c:pt idx="23443">
                  <c:v>-86.336699999999993</c:v>
                </c:pt>
                <c:pt idx="23444">
                  <c:v>-86.194299999999998</c:v>
                </c:pt>
                <c:pt idx="23445">
                  <c:v>-86.0518</c:v>
                </c:pt>
                <c:pt idx="23446">
                  <c:v>-85.909400000000005</c:v>
                </c:pt>
                <c:pt idx="23447">
                  <c:v>-85.766999999999996</c:v>
                </c:pt>
                <c:pt idx="23448">
                  <c:v>-85.624499999999998</c:v>
                </c:pt>
                <c:pt idx="23449">
                  <c:v>-85.482100000000003</c:v>
                </c:pt>
                <c:pt idx="23450">
                  <c:v>-85.339600000000004</c:v>
                </c:pt>
                <c:pt idx="23451">
                  <c:v>-85.197100000000006</c:v>
                </c:pt>
                <c:pt idx="23452">
                  <c:v>-85.054500000000004</c:v>
                </c:pt>
                <c:pt idx="23453">
                  <c:v>-84.912000000000006</c:v>
                </c:pt>
                <c:pt idx="23454">
                  <c:v>-84.769400000000005</c:v>
                </c:pt>
                <c:pt idx="23455">
                  <c:v>-84.626800000000003</c:v>
                </c:pt>
                <c:pt idx="23456">
                  <c:v>-84.484200000000001</c:v>
                </c:pt>
                <c:pt idx="23457">
                  <c:v>-84.3416</c:v>
                </c:pt>
                <c:pt idx="23458">
                  <c:v>-84.198899999999995</c:v>
                </c:pt>
                <c:pt idx="23459">
                  <c:v>-84.056299999999993</c:v>
                </c:pt>
                <c:pt idx="23460">
                  <c:v>-83.913600000000002</c:v>
                </c:pt>
                <c:pt idx="23461">
                  <c:v>-83.770899999999997</c:v>
                </c:pt>
                <c:pt idx="23462">
                  <c:v>-83.628200000000007</c:v>
                </c:pt>
                <c:pt idx="23463">
                  <c:v>-83.485399999999998</c:v>
                </c:pt>
                <c:pt idx="23464">
                  <c:v>-83.342699999999994</c:v>
                </c:pt>
                <c:pt idx="23465">
                  <c:v>-83.1999</c:v>
                </c:pt>
                <c:pt idx="23466">
                  <c:v>-83.057100000000005</c:v>
                </c:pt>
                <c:pt idx="23467">
                  <c:v>-82.914299999999997</c:v>
                </c:pt>
                <c:pt idx="23468">
                  <c:v>-82.771500000000003</c:v>
                </c:pt>
                <c:pt idx="23469">
                  <c:v>-82.628699999999995</c:v>
                </c:pt>
                <c:pt idx="23470">
                  <c:v>-82.485799999999998</c:v>
                </c:pt>
                <c:pt idx="23471">
                  <c:v>-82.3429</c:v>
                </c:pt>
                <c:pt idx="23472">
                  <c:v>-82.2</c:v>
                </c:pt>
                <c:pt idx="23473">
                  <c:v>-82.057100000000005</c:v>
                </c:pt>
                <c:pt idx="23474">
                  <c:v>-81.914199999999994</c:v>
                </c:pt>
                <c:pt idx="23475">
                  <c:v>-81.771199999999993</c:v>
                </c:pt>
                <c:pt idx="23476">
                  <c:v>-81.628200000000007</c:v>
                </c:pt>
                <c:pt idx="23477">
                  <c:v>-81.485200000000006</c:v>
                </c:pt>
                <c:pt idx="23478">
                  <c:v>-81.342299999999994</c:v>
                </c:pt>
                <c:pt idx="23479">
                  <c:v>-81.199200000000005</c:v>
                </c:pt>
                <c:pt idx="23480">
                  <c:v>-81.056200000000004</c:v>
                </c:pt>
                <c:pt idx="23481">
                  <c:v>-80.9131</c:v>
                </c:pt>
                <c:pt idx="23482">
                  <c:v>-80.770099999999999</c:v>
                </c:pt>
                <c:pt idx="23483">
                  <c:v>-80.626900000000006</c:v>
                </c:pt>
                <c:pt idx="23484">
                  <c:v>-80.483800000000002</c:v>
                </c:pt>
                <c:pt idx="23485">
                  <c:v>-80.340699999999998</c:v>
                </c:pt>
                <c:pt idx="23486">
                  <c:v>-80.197599999999994</c:v>
                </c:pt>
                <c:pt idx="23487">
                  <c:v>-80.054400000000001</c:v>
                </c:pt>
                <c:pt idx="23488">
                  <c:v>-79.911199999999994</c:v>
                </c:pt>
                <c:pt idx="23489">
                  <c:v>-79.768000000000001</c:v>
                </c:pt>
                <c:pt idx="23490">
                  <c:v>-79.624799999999993</c:v>
                </c:pt>
                <c:pt idx="23491">
                  <c:v>-79.481499999999997</c:v>
                </c:pt>
                <c:pt idx="23492">
                  <c:v>-79.338300000000004</c:v>
                </c:pt>
                <c:pt idx="23493">
                  <c:v>-79.194999999999993</c:v>
                </c:pt>
                <c:pt idx="23494">
                  <c:v>-79.051699999999997</c:v>
                </c:pt>
                <c:pt idx="23495">
                  <c:v>-78.9084</c:v>
                </c:pt>
                <c:pt idx="23496">
                  <c:v>-78.765000000000001</c:v>
                </c:pt>
                <c:pt idx="23497">
                  <c:v>-78.621700000000004</c:v>
                </c:pt>
                <c:pt idx="23498">
                  <c:v>-78.478300000000004</c:v>
                </c:pt>
                <c:pt idx="23499">
                  <c:v>-78.334999999999994</c:v>
                </c:pt>
                <c:pt idx="23500">
                  <c:v>-78.191599999999994</c:v>
                </c:pt>
                <c:pt idx="23501">
                  <c:v>-78.048199999999994</c:v>
                </c:pt>
                <c:pt idx="23502">
                  <c:v>-77.904700000000005</c:v>
                </c:pt>
                <c:pt idx="23503">
                  <c:v>-77.761300000000006</c:v>
                </c:pt>
                <c:pt idx="23504">
                  <c:v>-77.617800000000003</c:v>
                </c:pt>
                <c:pt idx="23505">
                  <c:v>-77.474299999999999</c:v>
                </c:pt>
                <c:pt idx="23506">
                  <c:v>-77.330799999999996</c:v>
                </c:pt>
                <c:pt idx="23507">
                  <c:v>-77.187299999999993</c:v>
                </c:pt>
                <c:pt idx="23508">
                  <c:v>-77.043700000000001</c:v>
                </c:pt>
                <c:pt idx="23509">
                  <c:v>-76.900199999999998</c:v>
                </c:pt>
                <c:pt idx="23510">
                  <c:v>-76.756600000000006</c:v>
                </c:pt>
                <c:pt idx="23511">
                  <c:v>-76.613</c:v>
                </c:pt>
                <c:pt idx="23512">
                  <c:v>-76.469399999999993</c:v>
                </c:pt>
                <c:pt idx="23513">
                  <c:v>-76.325699999999998</c:v>
                </c:pt>
                <c:pt idx="23514">
                  <c:v>-76.182100000000005</c:v>
                </c:pt>
                <c:pt idx="23515">
                  <c:v>-76.038399999999996</c:v>
                </c:pt>
                <c:pt idx="23516">
                  <c:v>-75.8947</c:v>
                </c:pt>
                <c:pt idx="23517">
                  <c:v>-75.751000000000005</c:v>
                </c:pt>
                <c:pt idx="23518">
                  <c:v>-75.607299999999995</c:v>
                </c:pt>
                <c:pt idx="23519">
                  <c:v>-75.4636</c:v>
                </c:pt>
                <c:pt idx="23520">
                  <c:v>-75.319800000000001</c:v>
                </c:pt>
                <c:pt idx="23521">
                  <c:v>-75.176100000000005</c:v>
                </c:pt>
                <c:pt idx="23522">
                  <c:v>-75.032200000000003</c:v>
                </c:pt>
                <c:pt idx="23523">
                  <c:v>-74.888400000000004</c:v>
                </c:pt>
                <c:pt idx="23524">
                  <c:v>-74.744600000000005</c:v>
                </c:pt>
                <c:pt idx="23525">
                  <c:v>-74.600800000000007</c:v>
                </c:pt>
                <c:pt idx="23526">
                  <c:v>-74.456900000000005</c:v>
                </c:pt>
                <c:pt idx="23527">
                  <c:v>-74.313000000000002</c:v>
                </c:pt>
                <c:pt idx="23528">
                  <c:v>-74.1691</c:v>
                </c:pt>
                <c:pt idx="23529">
                  <c:v>-74.025199999999998</c:v>
                </c:pt>
                <c:pt idx="23530">
                  <c:v>-73.881299999999996</c:v>
                </c:pt>
                <c:pt idx="23531">
                  <c:v>-73.737300000000005</c:v>
                </c:pt>
                <c:pt idx="23532">
                  <c:v>-73.593400000000003</c:v>
                </c:pt>
                <c:pt idx="23533">
                  <c:v>-73.449399999999997</c:v>
                </c:pt>
                <c:pt idx="23534">
                  <c:v>-73.305400000000006</c:v>
                </c:pt>
                <c:pt idx="23535">
                  <c:v>-73.1614</c:v>
                </c:pt>
                <c:pt idx="23536">
                  <c:v>-73.017300000000006</c:v>
                </c:pt>
                <c:pt idx="23537">
                  <c:v>-72.8733</c:v>
                </c:pt>
                <c:pt idx="23538">
                  <c:v>-72.729200000000006</c:v>
                </c:pt>
                <c:pt idx="23539">
                  <c:v>-72.585099999999997</c:v>
                </c:pt>
                <c:pt idx="23540">
                  <c:v>-72.441000000000003</c:v>
                </c:pt>
                <c:pt idx="23541">
                  <c:v>-72.296899999999994</c:v>
                </c:pt>
                <c:pt idx="23542">
                  <c:v>-72.152699999999996</c:v>
                </c:pt>
                <c:pt idx="23543">
                  <c:v>-72.008600000000001</c:v>
                </c:pt>
                <c:pt idx="23544">
                  <c:v>-71.864400000000003</c:v>
                </c:pt>
                <c:pt idx="23545">
                  <c:v>-71.720200000000006</c:v>
                </c:pt>
                <c:pt idx="23546">
                  <c:v>-71.575999999999993</c:v>
                </c:pt>
                <c:pt idx="23547">
                  <c:v>-71.431799999999996</c:v>
                </c:pt>
                <c:pt idx="23548">
                  <c:v>-71.287499999999994</c:v>
                </c:pt>
                <c:pt idx="23549">
                  <c:v>-71.143199999999993</c:v>
                </c:pt>
                <c:pt idx="23550">
                  <c:v>-70.998999999999995</c:v>
                </c:pt>
                <c:pt idx="23551">
                  <c:v>-70.854699999999994</c:v>
                </c:pt>
                <c:pt idx="23552">
                  <c:v>-70.710400000000007</c:v>
                </c:pt>
                <c:pt idx="23553">
                  <c:v>-70.566000000000003</c:v>
                </c:pt>
                <c:pt idx="23554">
                  <c:v>-70.421700000000001</c:v>
                </c:pt>
                <c:pt idx="23555">
                  <c:v>-70.277299999999997</c:v>
                </c:pt>
                <c:pt idx="23556">
                  <c:v>-70.132999999999996</c:v>
                </c:pt>
                <c:pt idx="23557">
                  <c:v>-69.988500000000002</c:v>
                </c:pt>
                <c:pt idx="23558">
                  <c:v>-69.844099999999997</c:v>
                </c:pt>
                <c:pt idx="23559">
                  <c:v>-69.699700000000007</c:v>
                </c:pt>
                <c:pt idx="23560">
                  <c:v>-69.555300000000003</c:v>
                </c:pt>
                <c:pt idx="23561">
                  <c:v>-69.410700000000006</c:v>
                </c:pt>
                <c:pt idx="23562">
                  <c:v>-69.266300000000001</c:v>
                </c:pt>
                <c:pt idx="23563">
                  <c:v>-69.121799999999993</c:v>
                </c:pt>
                <c:pt idx="23564">
                  <c:v>-68.9773</c:v>
                </c:pt>
                <c:pt idx="23565">
                  <c:v>-68.832700000000003</c:v>
                </c:pt>
                <c:pt idx="23566">
                  <c:v>-68.688100000000006</c:v>
                </c:pt>
                <c:pt idx="23567">
                  <c:v>-68.543599999999998</c:v>
                </c:pt>
                <c:pt idx="23568">
                  <c:v>-68.399000000000001</c:v>
                </c:pt>
                <c:pt idx="23569">
                  <c:v>-68.254400000000004</c:v>
                </c:pt>
                <c:pt idx="23570">
                  <c:v>-68.109800000000007</c:v>
                </c:pt>
                <c:pt idx="23571">
                  <c:v>-67.965100000000007</c:v>
                </c:pt>
                <c:pt idx="23572">
                  <c:v>-67.820499999999996</c:v>
                </c:pt>
                <c:pt idx="23573">
                  <c:v>-67.675799999999995</c:v>
                </c:pt>
                <c:pt idx="23574">
                  <c:v>-67.531099999999995</c:v>
                </c:pt>
                <c:pt idx="23575">
                  <c:v>-67.386399999999995</c:v>
                </c:pt>
                <c:pt idx="23576">
                  <c:v>-67.241699999999994</c:v>
                </c:pt>
                <c:pt idx="23577">
                  <c:v>-67.096900000000005</c:v>
                </c:pt>
                <c:pt idx="23578">
                  <c:v>-66.952100000000002</c:v>
                </c:pt>
                <c:pt idx="23579">
                  <c:v>-66.807400000000001</c:v>
                </c:pt>
                <c:pt idx="23580">
                  <c:v>-66.662599999999998</c:v>
                </c:pt>
                <c:pt idx="23581">
                  <c:v>-66.517799999999994</c:v>
                </c:pt>
                <c:pt idx="23582">
                  <c:v>-66.372900000000001</c:v>
                </c:pt>
                <c:pt idx="23583">
                  <c:v>-66.228099999999998</c:v>
                </c:pt>
                <c:pt idx="23584">
                  <c:v>-66.083200000000005</c:v>
                </c:pt>
                <c:pt idx="23585">
                  <c:v>-65.938299999999998</c:v>
                </c:pt>
                <c:pt idx="23586">
                  <c:v>-65.793499999999995</c:v>
                </c:pt>
                <c:pt idx="23587">
                  <c:v>-65.648499999999999</c:v>
                </c:pt>
                <c:pt idx="23588">
                  <c:v>-65.503600000000006</c:v>
                </c:pt>
                <c:pt idx="23589">
                  <c:v>-65.358699999999999</c:v>
                </c:pt>
                <c:pt idx="23590">
                  <c:v>-65.213700000000003</c:v>
                </c:pt>
                <c:pt idx="23591">
                  <c:v>-65.068700000000007</c:v>
                </c:pt>
                <c:pt idx="23592">
                  <c:v>-64.923699999999997</c:v>
                </c:pt>
                <c:pt idx="23593">
                  <c:v>-64.778700000000001</c:v>
                </c:pt>
                <c:pt idx="23594">
                  <c:v>-64.633600000000001</c:v>
                </c:pt>
                <c:pt idx="23595">
                  <c:v>-64.488600000000005</c:v>
                </c:pt>
                <c:pt idx="23596">
                  <c:v>-64.343500000000006</c:v>
                </c:pt>
                <c:pt idx="23597">
                  <c:v>-64.198400000000007</c:v>
                </c:pt>
                <c:pt idx="23598">
                  <c:v>-64.053399999999996</c:v>
                </c:pt>
                <c:pt idx="23599">
                  <c:v>-63.908299999999997</c:v>
                </c:pt>
                <c:pt idx="23600">
                  <c:v>-63.763100000000001</c:v>
                </c:pt>
                <c:pt idx="23601">
                  <c:v>-63.618000000000002</c:v>
                </c:pt>
                <c:pt idx="23602">
                  <c:v>-63.472799999999999</c:v>
                </c:pt>
                <c:pt idx="23603">
                  <c:v>-63.327599999999997</c:v>
                </c:pt>
                <c:pt idx="23604">
                  <c:v>-63.182400000000001</c:v>
                </c:pt>
                <c:pt idx="23605">
                  <c:v>-63.037100000000002</c:v>
                </c:pt>
                <c:pt idx="23606">
                  <c:v>-62.8919</c:v>
                </c:pt>
                <c:pt idx="23607">
                  <c:v>-62.746699999999997</c:v>
                </c:pt>
                <c:pt idx="23608">
                  <c:v>-62.601399999999998</c:v>
                </c:pt>
                <c:pt idx="23609">
                  <c:v>-62.456099999999999</c:v>
                </c:pt>
                <c:pt idx="23610">
                  <c:v>-62.3108</c:v>
                </c:pt>
                <c:pt idx="23611">
                  <c:v>-62.165500000000002</c:v>
                </c:pt>
                <c:pt idx="23612">
                  <c:v>-62.020200000000003</c:v>
                </c:pt>
                <c:pt idx="23613">
                  <c:v>-61.8748</c:v>
                </c:pt>
                <c:pt idx="23614">
                  <c:v>-61.729399999999998</c:v>
                </c:pt>
                <c:pt idx="23615">
                  <c:v>-61.584000000000003</c:v>
                </c:pt>
                <c:pt idx="23616">
                  <c:v>-61.438699999999997</c:v>
                </c:pt>
                <c:pt idx="23617">
                  <c:v>-61.293199999999999</c:v>
                </c:pt>
                <c:pt idx="23618">
                  <c:v>-61.147799999999997</c:v>
                </c:pt>
                <c:pt idx="23619">
                  <c:v>-61.002299999999998</c:v>
                </c:pt>
                <c:pt idx="23620">
                  <c:v>-60.856900000000003</c:v>
                </c:pt>
                <c:pt idx="23621">
                  <c:v>-60.711399999999998</c:v>
                </c:pt>
                <c:pt idx="23622">
                  <c:v>-60.565899999999999</c:v>
                </c:pt>
                <c:pt idx="23623">
                  <c:v>-60.420299999999997</c:v>
                </c:pt>
                <c:pt idx="23624">
                  <c:v>-60.274799999999999</c:v>
                </c:pt>
                <c:pt idx="23625">
                  <c:v>-60.129300000000001</c:v>
                </c:pt>
                <c:pt idx="23626">
                  <c:v>-59.983699999999999</c:v>
                </c:pt>
                <c:pt idx="23627">
                  <c:v>-59.838099999999997</c:v>
                </c:pt>
                <c:pt idx="23628">
                  <c:v>-59.692500000000003</c:v>
                </c:pt>
                <c:pt idx="23629">
                  <c:v>-59.546900000000001</c:v>
                </c:pt>
                <c:pt idx="23630">
                  <c:v>-59.401200000000003</c:v>
                </c:pt>
                <c:pt idx="23631">
                  <c:v>-59.255600000000001</c:v>
                </c:pt>
                <c:pt idx="23632">
                  <c:v>-59.11</c:v>
                </c:pt>
                <c:pt idx="23633">
                  <c:v>-58.964300000000001</c:v>
                </c:pt>
                <c:pt idx="23634">
                  <c:v>-58.8185</c:v>
                </c:pt>
                <c:pt idx="23635">
                  <c:v>-58.672800000000002</c:v>
                </c:pt>
                <c:pt idx="23636">
                  <c:v>-58.527099999999997</c:v>
                </c:pt>
                <c:pt idx="23637">
                  <c:v>-58.381300000000003</c:v>
                </c:pt>
                <c:pt idx="23638">
                  <c:v>-58.235599999999998</c:v>
                </c:pt>
                <c:pt idx="23639">
                  <c:v>-58.089799999999997</c:v>
                </c:pt>
                <c:pt idx="23640">
                  <c:v>-57.944000000000003</c:v>
                </c:pt>
                <c:pt idx="23641">
                  <c:v>-57.798200000000001</c:v>
                </c:pt>
                <c:pt idx="23642">
                  <c:v>-57.652299999999997</c:v>
                </c:pt>
                <c:pt idx="23643">
                  <c:v>-57.506500000000003</c:v>
                </c:pt>
                <c:pt idx="23644">
                  <c:v>-57.360599999999998</c:v>
                </c:pt>
                <c:pt idx="23645">
                  <c:v>-57.214799999999997</c:v>
                </c:pt>
                <c:pt idx="23646">
                  <c:v>-57.068800000000003</c:v>
                </c:pt>
                <c:pt idx="23647">
                  <c:v>-56.922899999999998</c:v>
                </c:pt>
                <c:pt idx="23648">
                  <c:v>-56.777000000000001</c:v>
                </c:pt>
                <c:pt idx="23649">
                  <c:v>-56.631</c:v>
                </c:pt>
                <c:pt idx="23650">
                  <c:v>-56.485100000000003</c:v>
                </c:pt>
                <c:pt idx="23651">
                  <c:v>-56.339100000000002</c:v>
                </c:pt>
                <c:pt idx="23652">
                  <c:v>-56.193100000000001</c:v>
                </c:pt>
                <c:pt idx="23653">
                  <c:v>-56.0471</c:v>
                </c:pt>
                <c:pt idx="23654">
                  <c:v>-55.9011</c:v>
                </c:pt>
                <c:pt idx="23655">
                  <c:v>-55.755000000000003</c:v>
                </c:pt>
                <c:pt idx="23656">
                  <c:v>-55.608899999999998</c:v>
                </c:pt>
                <c:pt idx="23657">
                  <c:v>-55.462899999999998</c:v>
                </c:pt>
                <c:pt idx="23658">
                  <c:v>-55.316800000000001</c:v>
                </c:pt>
                <c:pt idx="23659">
                  <c:v>-55.170699999999997</c:v>
                </c:pt>
                <c:pt idx="23660">
                  <c:v>-55.024500000000003</c:v>
                </c:pt>
                <c:pt idx="23661">
                  <c:v>-54.878399999999999</c:v>
                </c:pt>
                <c:pt idx="23662">
                  <c:v>-54.732199999999999</c:v>
                </c:pt>
                <c:pt idx="23663">
                  <c:v>-54.586100000000002</c:v>
                </c:pt>
                <c:pt idx="23664">
                  <c:v>-54.439799999999998</c:v>
                </c:pt>
                <c:pt idx="23665">
                  <c:v>-54.293599999999998</c:v>
                </c:pt>
                <c:pt idx="23666">
                  <c:v>-54.147399999999998</c:v>
                </c:pt>
                <c:pt idx="23667">
                  <c:v>-54.001199999999997</c:v>
                </c:pt>
                <c:pt idx="23668">
                  <c:v>-53.854900000000001</c:v>
                </c:pt>
                <c:pt idx="23669">
                  <c:v>-53.7087</c:v>
                </c:pt>
                <c:pt idx="23670">
                  <c:v>-53.562399999999997</c:v>
                </c:pt>
                <c:pt idx="23671">
                  <c:v>-53.4161</c:v>
                </c:pt>
                <c:pt idx="23672">
                  <c:v>-53.269799999999996</c:v>
                </c:pt>
                <c:pt idx="23673">
                  <c:v>-53.123399999999997</c:v>
                </c:pt>
                <c:pt idx="23674">
                  <c:v>-52.9771</c:v>
                </c:pt>
                <c:pt idx="23675">
                  <c:v>-52.8307</c:v>
                </c:pt>
                <c:pt idx="23676">
                  <c:v>-52.6843</c:v>
                </c:pt>
                <c:pt idx="23677">
                  <c:v>-52.5379</c:v>
                </c:pt>
                <c:pt idx="23678">
                  <c:v>-52.391500000000001</c:v>
                </c:pt>
                <c:pt idx="23679">
                  <c:v>-52.245100000000001</c:v>
                </c:pt>
                <c:pt idx="23680">
                  <c:v>-52.098599999999998</c:v>
                </c:pt>
                <c:pt idx="23681">
                  <c:v>-51.952100000000002</c:v>
                </c:pt>
                <c:pt idx="23682">
                  <c:v>-51.805599999999998</c:v>
                </c:pt>
                <c:pt idx="23683">
                  <c:v>-51.659100000000002</c:v>
                </c:pt>
                <c:pt idx="23684">
                  <c:v>-51.512599999999999</c:v>
                </c:pt>
                <c:pt idx="23685">
                  <c:v>-51.366100000000003</c:v>
                </c:pt>
                <c:pt idx="23686">
                  <c:v>-51.219499999999996</c:v>
                </c:pt>
                <c:pt idx="23687">
                  <c:v>-51.073</c:v>
                </c:pt>
                <c:pt idx="23688">
                  <c:v>-50.926400000000001</c:v>
                </c:pt>
                <c:pt idx="23689">
                  <c:v>-50.779800000000002</c:v>
                </c:pt>
                <c:pt idx="23690">
                  <c:v>-50.633200000000002</c:v>
                </c:pt>
                <c:pt idx="23691">
                  <c:v>-50.486600000000003</c:v>
                </c:pt>
                <c:pt idx="23692">
                  <c:v>-50.34</c:v>
                </c:pt>
                <c:pt idx="23693">
                  <c:v>-50.193300000000001</c:v>
                </c:pt>
                <c:pt idx="23694">
                  <c:v>-50.046599999999998</c:v>
                </c:pt>
                <c:pt idx="23695">
                  <c:v>-49.899900000000002</c:v>
                </c:pt>
                <c:pt idx="23696">
                  <c:v>-49.7532</c:v>
                </c:pt>
                <c:pt idx="23697">
                  <c:v>-49.606499999999997</c:v>
                </c:pt>
                <c:pt idx="23698">
                  <c:v>-49.459699999999998</c:v>
                </c:pt>
                <c:pt idx="23699">
                  <c:v>-49.313000000000002</c:v>
                </c:pt>
                <c:pt idx="23700">
                  <c:v>-49.166200000000003</c:v>
                </c:pt>
                <c:pt idx="23701">
                  <c:v>-49.019399999999997</c:v>
                </c:pt>
                <c:pt idx="23702">
                  <c:v>-48.872700000000002</c:v>
                </c:pt>
                <c:pt idx="23703">
                  <c:v>-48.7258</c:v>
                </c:pt>
                <c:pt idx="23704">
                  <c:v>-48.579000000000001</c:v>
                </c:pt>
                <c:pt idx="23705">
                  <c:v>-48.432099999999998</c:v>
                </c:pt>
                <c:pt idx="23706">
                  <c:v>-48.285299999999999</c:v>
                </c:pt>
                <c:pt idx="23707">
                  <c:v>-48.138399999999997</c:v>
                </c:pt>
                <c:pt idx="23708">
                  <c:v>-47.991500000000002</c:v>
                </c:pt>
                <c:pt idx="23709">
                  <c:v>-47.8446</c:v>
                </c:pt>
                <c:pt idx="23710">
                  <c:v>-47.697699999999998</c:v>
                </c:pt>
                <c:pt idx="23711">
                  <c:v>-47.550699999999999</c:v>
                </c:pt>
                <c:pt idx="23712">
                  <c:v>-47.403799999999997</c:v>
                </c:pt>
                <c:pt idx="23713">
                  <c:v>-47.256799999999998</c:v>
                </c:pt>
                <c:pt idx="23714">
                  <c:v>-47.1098</c:v>
                </c:pt>
                <c:pt idx="23715">
                  <c:v>-46.962800000000001</c:v>
                </c:pt>
                <c:pt idx="23716">
                  <c:v>-46.815800000000003</c:v>
                </c:pt>
                <c:pt idx="23717">
                  <c:v>-46.668799999999997</c:v>
                </c:pt>
                <c:pt idx="23718">
                  <c:v>-46.521700000000003</c:v>
                </c:pt>
                <c:pt idx="23719">
                  <c:v>-46.374600000000001</c:v>
                </c:pt>
                <c:pt idx="23720">
                  <c:v>-46.227499999999999</c:v>
                </c:pt>
                <c:pt idx="23721">
                  <c:v>-46.080399999999997</c:v>
                </c:pt>
                <c:pt idx="23722">
                  <c:v>-45.933300000000003</c:v>
                </c:pt>
                <c:pt idx="23723">
                  <c:v>-45.786200000000001</c:v>
                </c:pt>
                <c:pt idx="23724">
                  <c:v>-45.639000000000003</c:v>
                </c:pt>
                <c:pt idx="23725">
                  <c:v>-45.491900000000001</c:v>
                </c:pt>
                <c:pt idx="23726">
                  <c:v>-45.344700000000003</c:v>
                </c:pt>
                <c:pt idx="23727">
                  <c:v>-45.197499999999998</c:v>
                </c:pt>
                <c:pt idx="23728">
                  <c:v>-45.0503</c:v>
                </c:pt>
                <c:pt idx="23729">
                  <c:v>-44.903100000000002</c:v>
                </c:pt>
                <c:pt idx="23730">
                  <c:v>-44.755800000000001</c:v>
                </c:pt>
                <c:pt idx="23731">
                  <c:v>-44.608600000000003</c:v>
                </c:pt>
                <c:pt idx="23732">
                  <c:v>-44.461300000000001</c:v>
                </c:pt>
                <c:pt idx="23733">
                  <c:v>-44.314</c:v>
                </c:pt>
                <c:pt idx="23734">
                  <c:v>-44.166699999999999</c:v>
                </c:pt>
                <c:pt idx="23735">
                  <c:v>-44.019399999999997</c:v>
                </c:pt>
                <c:pt idx="23736">
                  <c:v>-43.872100000000003</c:v>
                </c:pt>
                <c:pt idx="23737">
                  <c:v>-43.724699999999999</c:v>
                </c:pt>
                <c:pt idx="23738">
                  <c:v>-43.577300000000001</c:v>
                </c:pt>
                <c:pt idx="23739">
                  <c:v>-43.429900000000004</c:v>
                </c:pt>
                <c:pt idx="23740">
                  <c:v>-43.282499999999999</c:v>
                </c:pt>
                <c:pt idx="23741">
                  <c:v>-43.135199999999998</c:v>
                </c:pt>
                <c:pt idx="23742">
                  <c:v>-42.987699999999997</c:v>
                </c:pt>
                <c:pt idx="23743">
                  <c:v>-42.840299999999999</c:v>
                </c:pt>
                <c:pt idx="23744">
                  <c:v>-42.692799999999998</c:v>
                </c:pt>
                <c:pt idx="23745">
                  <c:v>-42.545299999999997</c:v>
                </c:pt>
                <c:pt idx="23746">
                  <c:v>-42.397799999999997</c:v>
                </c:pt>
                <c:pt idx="23747">
                  <c:v>-42.250399999999999</c:v>
                </c:pt>
                <c:pt idx="23748">
                  <c:v>-42.102800000000002</c:v>
                </c:pt>
                <c:pt idx="23749">
                  <c:v>-41.955300000000001</c:v>
                </c:pt>
                <c:pt idx="23750">
                  <c:v>-41.8078</c:v>
                </c:pt>
                <c:pt idx="23751">
                  <c:v>-41.660200000000003</c:v>
                </c:pt>
                <c:pt idx="23752">
                  <c:v>-41.512599999999999</c:v>
                </c:pt>
                <c:pt idx="23753">
                  <c:v>-41.365000000000002</c:v>
                </c:pt>
                <c:pt idx="23754">
                  <c:v>-41.217399999999998</c:v>
                </c:pt>
                <c:pt idx="23755">
                  <c:v>-41.069800000000001</c:v>
                </c:pt>
                <c:pt idx="23756">
                  <c:v>-40.9221</c:v>
                </c:pt>
                <c:pt idx="23757">
                  <c:v>-40.774500000000003</c:v>
                </c:pt>
                <c:pt idx="23758">
                  <c:v>-40.626800000000003</c:v>
                </c:pt>
                <c:pt idx="23759">
                  <c:v>-40.479100000000003</c:v>
                </c:pt>
                <c:pt idx="23760">
                  <c:v>-40.331400000000002</c:v>
                </c:pt>
                <c:pt idx="23761">
                  <c:v>-40.183700000000002</c:v>
                </c:pt>
                <c:pt idx="23762">
                  <c:v>-40.035899999999998</c:v>
                </c:pt>
                <c:pt idx="23763">
                  <c:v>-39.888199999999998</c:v>
                </c:pt>
                <c:pt idx="23764">
                  <c:v>-39.740499999999997</c:v>
                </c:pt>
                <c:pt idx="23765">
                  <c:v>-39.592700000000001</c:v>
                </c:pt>
                <c:pt idx="23766">
                  <c:v>-39.444899999999997</c:v>
                </c:pt>
                <c:pt idx="23767">
                  <c:v>-39.2971</c:v>
                </c:pt>
                <c:pt idx="23768">
                  <c:v>-39.1492</c:v>
                </c:pt>
                <c:pt idx="23769">
                  <c:v>-39.001399999999997</c:v>
                </c:pt>
                <c:pt idx="23770">
                  <c:v>-38.8536</c:v>
                </c:pt>
                <c:pt idx="23771">
                  <c:v>-38.7057</c:v>
                </c:pt>
                <c:pt idx="23772">
                  <c:v>-38.5578</c:v>
                </c:pt>
                <c:pt idx="23773">
                  <c:v>-38.4099</c:v>
                </c:pt>
                <c:pt idx="23774">
                  <c:v>-38.262</c:v>
                </c:pt>
                <c:pt idx="23775">
                  <c:v>-38.113999999999997</c:v>
                </c:pt>
                <c:pt idx="23776">
                  <c:v>-37.966099999999997</c:v>
                </c:pt>
                <c:pt idx="23777">
                  <c:v>-37.818100000000001</c:v>
                </c:pt>
                <c:pt idx="23778">
                  <c:v>-37.670200000000001</c:v>
                </c:pt>
                <c:pt idx="23779">
                  <c:v>-37.522199999999998</c:v>
                </c:pt>
                <c:pt idx="23780">
                  <c:v>-37.374200000000002</c:v>
                </c:pt>
                <c:pt idx="23781">
                  <c:v>-37.226100000000002</c:v>
                </c:pt>
                <c:pt idx="23782">
                  <c:v>-37.078099999999999</c:v>
                </c:pt>
                <c:pt idx="23783">
                  <c:v>-36.930100000000003</c:v>
                </c:pt>
                <c:pt idx="23784">
                  <c:v>-36.781999999999996</c:v>
                </c:pt>
                <c:pt idx="23785">
                  <c:v>-36.633899999999997</c:v>
                </c:pt>
                <c:pt idx="23786">
                  <c:v>-36.485799999999998</c:v>
                </c:pt>
                <c:pt idx="23787">
                  <c:v>-36.337699999999998</c:v>
                </c:pt>
                <c:pt idx="23788">
                  <c:v>-36.189599999999999</c:v>
                </c:pt>
                <c:pt idx="23789">
                  <c:v>-36.041400000000003</c:v>
                </c:pt>
                <c:pt idx="23790">
                  <c:v>-35.893300000000004</c:v>
                </c:pt>
                <c:pt idx="23791">
                  <c:v>-35.745100000000001</c:v>
                </c:pt>
                <c:pt idx="23792">
                  <c:v>-35.596899999999998</c:v>
                </c:pt>
                <c:pt idx="23793">
                  <c:v>-35.448799999999999</c:v>
                </c:pt>
                <c:pt idx="23794">
                  <c:v>-35.3005</c:v>
                </c:pt>
                <c:pt idx="23795">
                  <c:v>-35.152299999999997</c:v>
                </c:pt>
                <c:pt idx="23796">
                  <c:v>-35.003999999999998</c:v>
                </c:pt>
                <c:pt idx="23797">
                  <c:v>-34.855800000000002</c:v>
                </c:pt>
                <c:pt idx="23798">
                  <c:v>-34.707500000000003</c:v>
                </c:pt>
                <c:pt idx="23799">
                  <c:v>-34.559199999999997</c:v>
                </c:pt>
                <c:pt idx="23800">
                  <c:v>-34.410899999999998</c:v>
                </c:pt>
                <c:pt idx="23801">
                  <c:v>-34.262599999999999</c:v>
                </c:pt>
                <c:pt idx="23802">
                  <c:v>-34.114199999999997</c:v>
                </c:pt>
                <c:pt idx="23803">
                  <c:v>-33.965899999999998</c:v>
                </c:pt>
                <c:pt idx="23804">
                  <c:v>-33.817500000000003</c:v>
                </c:pt>
                <c:pt idx="23805">
                  <c:v>-33.669199999999996</c:v>
                </c:pt>
                <c:pt idx="23806">
                  <c:v>-33.520800000000001</c:v>
                </c:pt>
                <c:pt idx="23807">
                  <c:v>-33.372399999999999</c:v>
                </c:pt>
                <c:pt idx="23808">
                  <c:v>-33.2239</c:v>
                </c:pt>
                <c:pt idx="23809">
                  <c:v>-33.075499999999998</c:v>
                </c:pt>
                <c:pt idx="23810">
                  <c:v>-32.927100000000003</c:v>
                </c:pt>
                <c:pt idx="23811">
                  <c:v>-32.778500000000001</c:v>
                </c:pt>
                <c:pt idx="23812">
                  <c:v>-32.630099999999999</c:v>
                </c:pt>
                <c:pt idx="23813">
                  <c:v>-32.4816</c:v>
                </c:pt>
                <c:pt idx="23814">
                  <c:v>-32.333100000000002</c:v>
                </c:pt>
                <c:pt idx="23815">
                  <c:v>-32.1845</c:v>
                </c:pt>
                <c:pt idx="23816">
                  <c:v>-32.036000000000001</c:v>
                </c:pt>
                <c:pt idx="23817">
                  <c:v>-31.887499999999999</c:v>
                </c:pt>
                <c:pt idx="23818">
                  <c:v>-31.738900000000001</c:v>
                </c:pt>
                <c:pt idx="23819">
                  <c:v>-31.590299999999999</c:v>
                </c:pt>
                <c:pt idx="23820">
                  <c:v>-31.441700000000001</c:v>
                </c:pt>
                <c:pt idx="23821">
                  <c:v>-31.293099999999999</c:v>
                </c:pt>
                <c:pt idx="23822">
                  <c:v>-31.144500000000001</c:v>
                </c:pt>
                <c:pt idx="23823">
                  <c:v>-30.995799999999999</c:v>
                </c:pt>
                <c:pt idx="23824">
                  <c:v>-30.847100000000001</c:v>
                </c:pt>
                <c:pt idx="23825">
                  <c:v>-30.698499999999999</c:v>
                </c:pt>
                <c:pt idx="23826">
                  <c:v>-30.549800000000001</c:v>
                </c:pt>
                <c:pt idx="23827">
                  <c:v>-30.4011</c:v>
                </c:pt>
                <c:pt idx="23828">
                  <c:v>-30.252400000000002</c:v>
                </c:pt>
                <c:pt idx="23829">
                  <c:v>-30.1036</c:v>
                </c:pt>
                <c:pt idx="23830">
                  <c:v>-29.954899999999999</c:v>
                </c:pt>
                <c:pt idx="23831">
                  <c:v>-29.8062</c:v>
                </c:pt>
                <c:pt idx="23832">
                  <c:v>-29.657299999999999</c:v>
                </c:pt>
                <c:pt idx="23833">
                  <c:v>-29.508500000000002</c:v>
                </c:pt>
                <c:pt idx="23834">
                  <c:v>-29.3598</c:v>
                </c:pt>
                <c:pt idx="23835">
                  <c:v>-29.210999999999999</c:v>
                </c:pt>
                <c:pt idx="23836">
                  <c:v>-29.062100000000001</c:v>
                </c:pt>
                <c:pt idx="23837">
                  <c:v>-28.9132</c:v>
                </c:pt>
                <c:pt idx="23838">
                  <c:v>-28.764399999999998</c:v>
                </c:pt>
                <c:pt idx="23839">
                  <c:v>-28.615500000000001</c:v>
                </c:pt>
                <c:pt idx="23840">
                  <c:v>-28.4666</c:v>
                </c:pt>
                <c:pt idx="23841">
                  <c:v>-28.317699999999999</c:v>
                </c:pt>
                <c:pt idx="23842">
                  <c:v>-28.168800000000001</c:v>
                </c:pt>
                <c:pt idx="23843">
                  <c:v>-28.0199</c:v>
                </c:pt>
                <c:pt idx="23844">
                  <c:v>-27.870999999999999</c:v>
                </c:pt>
                <c:pt idx="23845">
                  <c:v>-27.722000000000001</c:v>
                </c:pt>
                <c:pt idx="23846">
                  <c:v>-27.573</c:v>
                </c:pt>
                <c:pt idx="23847">
                  <c:v>-27.423999999999999</c:v>
                </c:pt>
                <c:pt idx="23848">
                  <c:v>-27.274999999999999</c:v>
                </c:pt>
                <c:pt idx="23849">
                  <c:v>-27.126000000000001</c:v>
                </c:pt>
                <c:pt idx="23850">
                  <c:v>-26.976900000000001</c:v>
                </c:pt>
                <c:pt idx="23851">
                  <c:v>-26.8279</c:v>
                </c:pt>
                <c:pt idx="23852">
                  <c:v>-26.678799999999999</c:v>
                </c:pt>
                <c:pt idx="23853">
                  <c:v>-26.529800000000002</c:v>
                </c:pt>
                <c:pt idx="23854">
                  <c:v>-26.380600000000001</c:v>
                </c:pt>
                <c:pt idx="23855">
                  <c:v>-26.2315</c:v>
                </c:pt>
                <c:pt idx="23856">
                  <c:v>-26.0824</c:v>
                </c:pt>
                <c:pt idx="23857">
                  <c:v>-25.933299999999999</c:v>
                </c:pt>
                <c:pt idx="23858">
                  <c:v>-25.784099999999999</c:v>
                </c:pt>
                <c:pt idx="23859">
                  <c:v>-25.634899999999998</c:v>
                </c:pt>
                <c:pt idx="23860">
                  <c:v>-25.485800000000001</c:v>
                </c:pt>
                <c:pt idx="23861">
                  <c:v>-25.336600000000001</c:v>
                </c:pt>
                <c:pt idx="23862">
                  <c:v>-25.1874</c:v>
                </c:pt>
                <c:pt idx="23863">
                  <c:v>-25.0382</c:v>
                </c:pt>
                <c:pt idx="23864">
                  <c:v>-24.8889</c:v>
                </c:pt>
                <c:pt idx="23865">
                  <c:v>-24.739699999999999</c:v>
                </c:pt>
                <c:pt idx="23866">
                  <c:v>-24.590399999999999</c:v>
                </c:pt>
                <c:pt idx="23867">
                  <c:v>-24.441099999999999</c:v>
                </c:pt>
                <c:pt idx="23868">
                  <c:v>-24.291799999999999</c:v>
                </c:pt>
                <c:pt idx="23869">
                  <c:v>-24.142499999999998</c:v>
                </c:pt>
                <c:pt idx="23870">
                  <c:v>-23.993200000000002</c:v>
                </c:pt>
                <c:pt idx="23871">
                  <c:v>-23.843900000000001</c:v>
                </c:pt>
                <c:pt idx="23872">
                  <c:v>-23.694500000000001</c:v>
                </c:pt>
                <c:pt idx="23873">
                  <c:v>-23.545200000000001</c:v>
                </c:pt>
                <c:pt idx="23874">
                  <c:v>-23.395800000000001</c:v>
                </c:pt>
                <c:pt idx="23875">
                  <c:v>-23.246400000000001</c:v>
                </c:pt>
                <c:pt idx="23876">
                  <c:v>-23.097000000000001</c:v>
                </c:pt>
                <c:pt idx="23877">
                  <c:v>-22.947600000000001</c:v>
                </c:pt>
                <c:pt idx="23878">
                  <c:v>-22.798200000000001</c:v>
                </c:pt>
                <c:pt idx="23879">
                  <c:v>-22.648700000000002</c:v>
                </c:pt>
                <c:pt idx="23880">
                  <c:v>-22.499199999999998</c:v>
                </c:pt>
                <c:pt idx="23881">
                  <c:v>-22.349699999999999</c:v>
                </c:pt>
                <c:pt idx="23882">
                  <c:v>-22.200299999999999</c:v>
                </c:pt>
                <c:pt idx="23883">
                  <c:v>-22.050799999999999</c:v>
                </c:pt>
                <c:pt idx="23884">
                  <c:v>-21.901199999999999</c:v>
                </c:pt>
                <c:pt idx="23885">
                  <c:v>-21.7517</c:v>
                </c:pt>
                <c:pt idx="23886">
                  <c:v>-21.6022</c:v>
                </c:pt>
                <c:pt idx="23887">
                  <c:v>-21.4526</c:v>
                </c:pt>
                <c:pt idx="23888">
                  <c:v>-21.303000000000001</c:v>
                </c:pt>
                <c:pt idx="23889">
                  <c:v>-21.153400000000001</c:v>
                </c:pt>
                <c:pt idx="23890">
                  <c:v>-21.003799999999998</c:v>
                </c:pt>
                <c:pt idx="23891">
                  <c:v>-20.854199999999999</c:v>
                </c:pt>
                <c:pt idx="23892">
                  <c:v>-20.704599999999999</c:v>
                </c:pt>
                <c:pt idx="23893">
                  <c:v>-20.5549</c:v>
                </c:pt>
                <c:pt idx="23894">
                  <c:v>-20.4053</c:v>
                </c:pt>
                <c:pt idx="23895">
                  <c:v>-20.255600000000001</c:v>
                </c:pt>
                <c:pt idx="23896">
                  <c:v>-20.106000000000002</c:v>
                </c:pt>
                <c:pt idx="23897">
                  <c:v>-19.956199999999999</c:v>
                </c:pt>
                <c:pt idx="23898">
                  <c:v>-19.8065</c:v>
                </c:pt>
                <c:pt idx="23899">
                  <c:v>-19.6568</c:v>
                </c:pt>
                <c:pt idx="23900">
                  <c:v>-19.507100000000001</c:v>
                </c:pt>
                <c:pt idx="23901">
                  <c:v>-19.357299999999999</c:v>
                </c:pt>
                <c:pt idx="23902">
                  <c:v>-19.2075</c:v>
                </c:pt>
                <c:pt idx="23903">
                  <c:v>-19.0578</c:v>
                </c:pt>
                <c:pt idx="23904">
                  <c:v>-18.908000000000001</c:v>
                </c:pt>
                <c:pt idx="23905">
                  <c:v>-18.758099999999999</c:v>
                </c:pt>
                <c:pt idx="23906">
                  <c:v>-18.6083</c:v>
                </c:pt>
                <c:pt idx="23907">
                  <c:v>-18.458500000000001</c:v>
                </c:pt>
                <c:pt idx="23908">
                  <c:v>-18.308700000000002</c:v>
                </c:pt>
                <c:pt idx="23909">
                  <c:v>-18.158799999999999</c:v>
                </c:pt>
                <c:pt idx="23910">
                  <c:v>-18.008900000000001</c:v>
                </c:pt>
                <c:pt idx="23911">
                  <c:v>-17.858899999999998</c:v>
                </c:pt>
                <c:pt idx="23912">
                  <c:v>-17.709</c:v>
                </c:pt>
                <c:pt idx="23913">
                  <c:v>-17.559100000000001</c:v>
                </c:pt>
                <c:pt idx="23914">
                  <c:v>-17.409199999999998</c:v>
                </c:pt>
                <c:pt idx="23915">
                  <c:v>-17.2592</c:v>
                </c:pt>
                <c:pt idx="23916">
                  <c:v>-17.109300000000001</c:v>
                </c:pt>
                <c:pt idx="23917">
                  <c:v>-16.959399999999999</c:v>
                </c:pt>
                <c:pt idx="23918">
                  <c:v>-16.8094</c:v>
                </c:pt>
                <c:pt idx="23919">
                  <c:v>-16.659400000000002</c:v>
                </c:pt>
                <c:pt idx="23920">
                  <c:v>-16.5093</c:v>
                </c:pt>
                <c:pt idx="23921">
                  <c:v>-16.359300000000001</c:v>
                </c:pt>
                <c:pt idx="23922">
                  <c:v>-16.209299999999999</c:v>
                </c:pt>
                <c:pt idx="23923">
                  <c:v>-16.059200000000001</c:v>
                </c:pt>
                <c:pt idx="23924">
                  <c:v>-15.9091</c:v>
                </c:pt>
                <c:pt idx="23925">
                  <c:v>-15.759</c:v>
                </c:pt>
                <c:pt idx="23926">
                  <c:v>-15.6089</c:v>
                </c:pt>
                <c:pt idx="23927">
                  <c:v>-15.4588</c:v>
                </c:pt>
                <c:pt idx="23928">
                  <c:v>-15.3087</c:v>
                </c:pt>
                <c:pt idx="23929">
                  <c:v>-15.1586</c:v>
                </c:pt>
                <c:pt idx="23930">
                  <c:v>-15.0084</c:v>
                </c:pt>
                <c:pt idx="23931">
                  <c:v>-14.8582</c:v>
                </c:pt>
                <c:pt idx="23932">
                  <c:v>-14.7081</c:v>
                </c:pt>
                <c:pt idx="23933">
                  <c:v>-14.5579</c:v>
                </c:pt>
                <c:pt idx="23934">
                  <c:v>-14.4077</c:v>
                </c:pt>
                <c:pt idx="23935">
                  <c:v>-14.257400000000001</c:v>
                </c:pt>
                <c:pt idx="23936">
                  <c:v>-14.107200000000001</c:v>
                </c:pt>
                <c:pt idx="23937">
                  <c:v>-13.956899999999999</c:v>
                </c:pt>
                <c:pt idx="23938">
                  <c:v>-13.806699999999999</c:v>
                </c:pt>
                <c:pt idx="23939">
                  <c:v>-13.6564</c:v>
                </c:pt>
                <c:pt idx="23940">
                  <c:v>-13.5061</c:v>
                </c:pt>
                <c:pt idx="23941">
                  <c:v>-13.3558</c:v>
                </c:pt>
                <c:pt idx="23942">
                  <c:v>-13.205500000000001</c:v>
                </c:pt>
                <c:pt idx="23943">
                  <c:v>-13.055199999999999</c:v>
                </c:pt>
                <c:pt idx="23944">
                  <c:v>-12.9049</c:v>
                </c:pt>
                <c:pt idx="23945">
                  <c:v>-12.7545</c:v>
                </c:pt>
                <c:pt idx="23946">
                  <c:v>-12.604100000000001</c:v>
                </c:pt>
                <c:pt idx="23947">
                  <c:v>-12.4537</c:v>
                </c:pt>
                <c:pt idx="23948">
                  <c:v>-12.3034</c:v>
                </c:pt>
                <c:pt idx="23949">
                  <c:v>-12.152900000000001</c:v>
                </c:pt>
                <c:pt idx="23950">
                  <c:v>-12.0025</c:v>
                </c:pt>
                <c:pt idx="23951">
                  <c:v>-11.8521</c:v>
                </c:pt>
                <c:pt idx="23952">
                  <c:v>-11.701700000000001</c:v>
                </c:pt>
                <c:pt idx="23953">
                  <c:v>-11.5512</c:v>
                </c:pt>
                <c:pt idx="23954">
                  <c:v>-11.400700000000001</c:v>
                </c:pt>
                <c:pt idx="23955">
                  <c:v>-11.2502</c:v>
                </c:pt>
                <c:pt idx="23956">
                  <c:v>-11.0997</c:v>
                </c:pt>
                <c:pt idx="23957">
                  <c:v>-10.949199999999999</c:v>
                </c:pt>
                <c:pt idx="23958">
                  <c:v>-10.7987</c:v>
                </c:pt>
                <c:pt idx="23959">
                  <c:v>-10.648099999999999</c:v>
                </c:pt>
                <c:pt idx="23960">
                  <c:v>-10.4976</c:v>
                </c:pt>
                <c:pt idx="23961">
                  <c:v>-10.347</c:v>
                </c:pt>
                <c:pt idx="23962">
                  <c:v>-10.196400000000001</c:v>
                </c:pt>
                <c:pt idx="23963">
                  <c:v>-10.0458</c:v>
                </c:pt>
                <c:pt idx="23964">
                  <c:v>-9.8952299999999997</c:v>
                </c:pt>
                <c:pt idx="23965">
                  <c:v>-9.7446000000000002</c:v>
                </c:pt>
                <c:pt idx="23966">
                  <c:v>-9.5939599999999992</c:v>
                </c:pt>
                <c:pt idx="23967">
                  <c:v>-9.4433000000000007</c:v>
                </c:pt>
                <c:pt idx="23968">
                  <c:v>-9.2926599999999997</c:v>
                </c:pt>
                <c:pt idx="23969">
                  <c:v>-9.1419700000000006</c:v>
                </c:pt>
                <c:pt idx="23970">
                  <c:v>-8.9912700000000001</c:v>
                </c:pt>
                <c:pt idx="23971">
                  <c:v>-8.8405799999999992</c:v>
                </c:pt>
                <c:pt idx="23972">
                  <c:v>-8.6898800000000005</c:v>
                </c:pt>
                <c:pt idx="23973">
                  <c:v>-8.5391499999999994</c:v>
                </c:pt>
                <c:pt idx="23974">
                  <c:v>-8.3884299999999996</c:v>
                </c:pt>
                <c:pt idx="23975">
                  <c:v>-8.2376400000000007</c:v>
                </c:pt>
                <c:pt idx="23976">
                  <c:v>-8.0868800000000007</c:v>
                </c:pt>
                <c:pt idx="23977">
                  <c:v>-7.9361300000000004</c:v>
                </c:pt>
                <c:pt idx="23978">
                  <c:v>-7.7853399999999997</c:v>
                </c:pt>
                <c:pt idx="23979">
                  <c:v>-7.6344599999999998</c:v>
                </c:pt>
                <c:pt idx="23980">
                  <c:v>-7.4836999999999998</c:v>
                </c:pt>
                <c:pt idx="23981">
                  <c:v>-7.3328899999999999</c:v>
                </c:pt>
                <c:pt idx="23982">
                  <c:v>-7.1820399999999998</c:v>
                </c:pt>
                <c:pt idx="23983">
                  <c:v>-7.0311300000000001</c:v>
                </c:pt>
                <c:pt idx="23984">
                  <c:v>-6.88028</c:v>
                </c:pt>
                <c:pt idx="23985">
                  <c:v>-6.7294</c:v>
                </c:pt>
                <c:pt idx="23986">
                  <c:v>-6.5785200000000001</c:v>
                </c:pt>
                <c:pt idx="23987">
                  <c:v>-6.4276099999999996</c:v>
                </c:pt>
                <c:pt idx="23988">
                  <c:v>-6.2766400000000004</c:v>
                </c:pt>
                <c:pt idx="23989">
                  <c:v>-6.1257299999999999</c:v>
                </c:pt>
                <c:pt idx="23990">
                  <c:v>-5.9747899999999996</c:v>
                </c:pt>
                <c:pt idx="23991">
                  <c:v>-5.8238500000000002</c:v>
                </c:pt>
                <c:pt idx="23992">
                  <c:v>-5.6728500000000004</c:v>
                </c:pt>
                <c:pt idx="23993">
                  <c:v>-5.52182</c:v>
                </c:pt>
                <c:pt idx="23994">
                  <c:v>-5.3708499999999999</c:v>
                </c:pt>
                <c:pt idx="23995">
                  <c:v>-5.2198500000000001</c:v>
                </c:pt>
                <c:pt idx="23996">
                  <c:v>-5.0688199999999997</c:v>
                </c:pt>
                <c:pt idx="23997">
                  <c:v>-4.9177900000000001</c:v>
                </c:pt>
                <c:pt idx="23998">
                  <c:v>-4.7667200000000003</c:v>
                </c:pt>
                <c:pt idx="23999">
                  <c:v>-4.6156600000000001</c:v>
                </c:pt>
                <c:pt idx="24000">
                  <c:v>-4.4645999999999999</c:v>
                </c:pt>
                <c:pt idx="24001">
                  <c:v>-4.3134800000000002</c:v>
                </c:pt>
                <c:pt idx="24002">
                  <c:v>-4.1624100000000004</c:v>
                </c:pt>
                <c:pt idx="24003">
                  <c:v>-4.0112899999999998</c:v>
                </c:pt>
                <c:pt idx="24004">
                  <c:v>-3.8601700000000001</c:v>
                </c:pt>
                <c:pt idx="24005">
                  <c:v>-3.7089799999999999</c:v>
                </c:pt>
                <c:pt idx="24006">
                  <c:v>-3.55783</c:v>
                </c:pt>
                <c:pt idx="24007">
                  <c:v>-3.4066800000000002</c:v>
                </c:pt>
                <c:pt idx="24008">
                  <c:v>-3.25549</c:v>
                </c:pt>
                <c:pt idx="24009">
                  <c:v>-3.1043099999999999</c:v>
                </c:pt>
                <c:pt idx="24010">
                  <c:v>-2.95309</c:v>
                </c:pt>
                <c:pt idx="24011">
                  <c:v>-2.8018800000000001</c:v>
                </c:pt>
                <c:pt idx="24012">
                  <c:v>-2.6506699999999999</c:v>
                </c:pt>
                <c:pt idx="24013">
                  <c:v>-2.49939</c:v>
                </c:pt>
                <c:pt idx="24014">
                  <c:v>-2.3481399999999999</c:v>
                </c:pt>
                <c:pt idx="24015">
                  <c:v>-2.1968999999999999</c:v>
                </c:pt>
                <c:pt idx="24016">
                  <c:v>-2.0455899999999998</c:v>
                </c:pt>
                <c:pt idx="24017">
                  <c:v>-1.89432</c:v>
                </c:pt>
                <c:pt idx="24018">
                  <c:v>-1.74295</c:v>
                </c:pt>
                <c:pt idx="24019">
                  <c:v>-1.5916699999999999</c:v>
                </c:pt>
                <c:pt idx="24020">
                  <c:v>-1.44034</c:v>
                </c:pt>
                <c:pt idx="24021">
                  <c:v>-1.2889999999999999</c:v>
                </c:pt>
                <c:pt idx="24022">
                  <c:v>-1.1376299999999999</c:v>
                </c:pt>
                <c:pt idx="24023">
                  <c:v>-0.98623700000000003</c:v>
                </c:pt>
                <c:pt idx="24024">
                  <c:v>-0.83486899999999997</c:v>
                </c:pt>
                <c:pt idx="24025">
                  <c:v>-0.68347199999999997</c:v>
                </c:pt>
                <c:pt idx="24026">
                  <c:v>-0.53204300000000004</c:v>
                </c:pt>
                <c:pt idx="24027">
                  <c:v>-0.38061499999999998</c:v>
                </c:pt>
                <c:pt idx="24028">
                  <c:v>-0.229156</c:v>
                </c:pt>
                <c:pt idx="24029">
                  <c:v>-7.77283E-2</c:v>
                </c:pt>
                <c:pt idx="24030">
                  <c:v>7.3700000000000002E-2</c:v>
                </c:pt>
                <c:pt idx="24031">
                  <c:v>0.22522</c:v>
                </c:pt>
                <c:pt idx="24032">
                  <c:v>0.37667800000000001</c:v>
                </c:pt>
                <c:pt idx="24033">
                  <c:v>0.52816799999999997</c:v>
                </c:pt>
                <c:pt idx="24034">
                  <c:v>0.67965699999999996</c:v>
                </c:pt>
                <c:pt idx="24035">
                  <c:v>0.83120700000000003</c:v>
                </c:pt>
                <c:pt idx="24036">
                  <c:v>0.98272700000000002</c:v>
                </c:pt>
                <c:pt idx="24037">
                  <c:v>1.13428</c:v>
                </c:pt>
                <c:pt idx="24038">
                  <c:v>1.28589</c:v>
                </c:pt>
                <c:pt idx="24039">
                  <c:v>1.4374400000000001</c:v>
                </c:pt>
                <c:pt idx="24040">
                  <c:v>1.5890200000000001</c:v>
                </c:pt>
                <c:pt idx="24041">
                  <c:v>1.7406299999999999</c:v>
                </c:pt>
                <c:pt idx="24042">
                  <c:v>1.8922099999999999</c:v>
                </c:pt>
                <c:pt idx="24043">
                  <c:v>2.0438200000000002</c:v>
                </c:pt>
                <c:pt idx="24044">
                  <c:v>2.1954699999999998</c:v>
                </c:pt>
                <c:pt idx="24045">
                  <c:v>2.34714</c:v>
                </c:pt>
                <c:pt idx="24046">
                  <c:v>2.49878</c:v>
                </c:pt>
                <c:pt idx="24047">
                  <c:v>2.65042</c:v>
                </c:pt>
                <c:pt idx="24048">
                  <c:v>2.80219</c:v>
                </c:pt>
                <c:pt idx="24049">
                  <c:v>2.9538600000000002</c:v>
                </c:pt>
                <c:pt idx="24050">
                  <c:v>3.1055600000000001</c:v>
                </c:pt>
                <c:pt idx="24051">
                  <c:v>3.25726</c:v>
                </c:pt>
                <c:pt idx="24052">
                  <c:v>3.40903</c:v>
                </c:pt>
                <c:pt idx="24053">
                  <c:v>3.56073</c:v>
                </c:pt>
                <c:pt idx="24054">
                  <c:v>3.7124899999999998</c:v>
                </c:pt>
                <c:pt idx="24055">
                  <c:v>3.8642599999999998</c:v>
                </c:pt>
                <c:pt idx="24056">
                  <c:v>4.0160499999999999</c:v>
                </c:pt>
                <c:pt idx="24057">
                  <c:v>4.1678499999999996</c:v>
                </c:pt>
                <c:pt idx="24058">
                  <c:v>4.3196700000000003</c:v>
                </c:pt>
                <c:pt idx="24059">
                  <c:v>4.4714999999999998</c:v>
                </c:pt>
                <c:pt idx="24060">
                  <c:v>4.6232899999999999</c:v>
                </c:pt>
                <c:pt idx="24061">
                  <c:v>4.77515</c:v>
                </c:pt>
                <c:pt idx="24062">
                  <c:v>4.9270300000000002</c:v>
                </c:pt>
                <c:pt idx="24063">
                  <c:v>5.0789200000000001</c:v>
                </c:pt>
                <c:pt idx="24064">
                  <c:v>5.2307699999999997</c:v>
                </c:pt>
                <c:pt idx="24065">
                  <c:v>5.3826900000000002</c:v>
                </c:pt>
                <c:pt idx="24066">
                  <c:v>5.5345800000000001</c:v>
                </c:pt>
                <c:pt idx="24067">
                  <c:v>5.68649</c:v>
                </c:pt>
                <c:pt idx="24068">
                  <c:v>5.8384099999999997</c:v>
                </c:pt>
                <c:pt idx="24069">
                  <c:v>5.9903300000000002</c:v>
                </c:pt>
                <c:pt idx="24070">
                  <c:v>6.1423300000000003</c:v>
                </c:pt>
                <c:pt idx="24071">
                  <c:v>6.2943100000000003</c:v>
                </c:pt>
                <c:pt idx="24072">
                  <c:v>6.4462299999999999</c:v>
                </c:pt>
                <c:pt idx="24073">
                  <c:v>6.5982700000000003</c:v>
                </c:pt>
                <c:pt idx="24074">
                  <c:v>6.7503099999999998</c:v>
                </c:pt>
                <c:pt idx="24075">
                  <c:v>6.9022800000000002</c:v>
                </c:pt>
                <c:pt idx="24076">
                  <c:v>7.0543199999999997</c:v>
                </c:pt>
                <c:pt idx="24077">
                  <c:v>7.2063300000000003</c:v>
                </c:pt>
                <c:pt idx="24078">
                  <c:v>7.3584300000000002</c:v>
                </c:pt>
                <c:pt idx="24079">
                  <c:v>7.5104699999999998</c:v>
                </c:pt>
                <c:pt idx="24080">
                  <c:v>7.6625399999999999</c:v>
                </c:pt>
                <c:pt idx="24081">
                  <c:v>7.8146100000000001</c:v>
                </c:pt>
                <c:pt idx="24082">
                  <c:v>7.9668000000000001</c:v>
                </c:pt>
                <c:pt idx="24083">
                  <c:v>8.1188400000000005</c:v>
                </c:pt>
                <c:pt idx="24084">
                  <c:v>8.2709399999999995</c:v>
                </c:pt>
                <c:pt idx="24085">
                  <c:v>8.4231300000000005</c:v>
                </c:pt>
                <c:pt idx="24086">
                  <c:v>8.5752600000000001</c:v>
                </c:pt>
                <c:pt idx="24087">
                  <c:v>8.7274499999999993</c:v>
                </c:pt>
                <c:pt idx="24088">
                  <c:v>8.8796099999999996</c:v>
                </c:pt>
                <c:pt idx="24089">
                  <c:v>9.0317699999999999</c:v>
                </c:pt>
                <c:pt idx="24090">
                  <c:v>9.1839600000000008</c:v>
                </c:pt>
                <c:pt idx="24091">
                  <c:v>9.3362099999999995</c:v>
                </c:pt>
                <c:pt idx="24092">
                  <c:v>9.4884000000000004</c:v>
                </c:pt>
                <c:pt idx="24093">
                  <c:v>9.6406200000000002</c:v>
                </c:pt>
                <c:pt idx="24094">
                  <c:v>9.7928499999999996</c:v>
                </c:pt>
                <c:pt idx="24095">
                  <c:v>9.9451900000000002</c:v>
                </c:pt>
                <c:pt idx="24096">
                  <c:v>10.0974</c:v>
                </c:pt>
                <c:pt idx="24097">
                  <c:v>10.249700000000001</c:v>
                </c:pt>
                <c:pt idx="24098">
                  <c:v>10.401999999999999</c:v>
                </c:pt>
                <c:pt idx="24099">
                  <c:v>10.5543</c:v>
                </c:pt>
                <c:pt idx="24100">
                  <c:v>10.7066</c:v>
                </c:pt>
                <c:pt idx="24101">
                  <c:v>10.8589</c:v>
                </c:pt>
                <c:pt idx="24102">
                  <c:v>11.0113</c:v>
                </c:pt>
                <c:pt idx="24103">
                  <c:v>11.163600000000001</c:v>
                </c:pt>
                <c:pt idx="24104">
                  <c:v>11.316000000000001</c:v>
                </c:pt>
                <c:pt idx="24105">
                  <c:v>11.468400000000001</c:v>
                </c:pt>
                <c:pt idx="24106">
                  <c:v>11.620799999999999</c:v>
                </c:pt>
                <c:pt idx="24107">
                  <c:v>11.773099999999999</c:v>
                </c:pt>
                <c:pt idx="24108">
                  <c:v>11.925599999999999</c:v>
                </c:pt>
                <c:pt idx="24109">
                  <c:v>12.077999999999999</c:v>
                </c:pt>
                <c:pt idx="24110">
                  <c:v>12.230399999999999</c:v>
                </c:pt>
                <c:pt idx="24111">
                  <c:v>12.382899999999999</c:v>
                </c:pt>
                <c:pt idx="24112">
                  <c:v>12.535299999999999</c:v>
                </c:pt>
                <c:pt idx="24113">
                  <c:v>12.687799999999999</c:v>
                </c:pt>
                <c:pt idx="24114">
                  <c:v>12.840299999999999</c:v>
                </c:pt>
                <c:pt idx="24115">
                  <c:v>12.992800000000001</c:v>
                </c:pt>
                <c:pt idx="24116">
                  <c:v>13.145300000000001</c:v>
                </c:pt>
                <c:pt idx="24117">
                  <c:v>13.297800000000001</c:v>
                </c:pt>
                <c:pt idx="24118">
                  <c:v>13.4503</c:v>
                </c:pt>
                <c:pt idx="24119">
                  <c:v>13.6028</c:v>
                </c:pt>
                <c:pt idx="24120">
                  <c:v>13.7554</c:v>
                </c:pt>
                <c:pt idx="24121">
                  <c:v>13.907999999999999</c:v>
                </c:pt>
                <c:pt idx="24122">
                  <c:v>14.060499999999999</c:v>
                </c:pt>
                <c:pt idx="24123">
                  <c:v>14.213100000000001</c:v>
                </c:pt>
                <c:pt idx="24124">
                  <c:v>14.3658</c:v>
                </c:pt>
                <c:pt idx="24125">
                  <c:v>14.5183</c:v>
                </c:pt>
                <c:pt idx="24126">
                  <c:v>14.670999999999999</c:v>
                </c:pt>
                <c:pt idx="24127">
                  <c:v>14.823600000000001</c:v>
                </c:pt>
                <c:pt idx="24128">
                  <c:v>14.9763</c:v>
                </c:pt>
                <c:pt idx="24129">
                  <c:v>15.1288</c:v>
                </c:pt>
                <c:pt idx="24130">
                  <c:v>15.281599999999999</c:v>
                </c:pt>
                <c:pt idx="24131">
                  <c:v>15.4343</c:v>
                </c:pt>
                <c:pt idx="24132">
                  <c:v>15.5869</c:v>
                </c:pt>
                <c:pt idx="24133">
                  <c:v>15.739599999999999</c:v>
                </c:pt>
                <c:pt idx="24134">
                  <c:v>15.8924</c:v>
                </c:pt>
                <c:pt idx="24135">
                  <c:v>16.045100000000001</c:v>
                </c:pt>
                <c:pt idx="24136">
                  <c:v>16.197800000000001</c:v>
                </c:pt>
                <c:pt idx="24137">
                  <c:v>16.3506</c:v>
                </c:pt>
                <c:pt idx="24138">
                  <c:v>16.503299999999999</c:v>
                </c:pt>
                <c:pt idx="24139">
                  <c:v>16.656099999999999</c:v>
                </c:pt>
                <c:pt idx="24140">
                  <c:v>16.808900000000001</c:v>
                </c:pt>
                <c:pt idx="24141">
                  <c:v>16.9617</c:v>
                </c:pt>
                <c:pt idx="24142">
                  <c:v>17.1145</c:v>
                </c:pt>
                <c:pt idx="24143">
                  <c:v>17.267299999999999</c:v>
                </c:pt>
                <c:pt idx="24144">
                  <c:v>17.420200000000001</c:v>
                </c:pt>
                <c:pt idx="24145">
                  <c:v>17.573</c:v>
                </c:pt>
                <c:pt idx="24146">
                  <c:v>17.7258</c:v>
                </c:pt>
                <c:pt idx="24147">
                  <c:v>17.878699999999998</c:v>
                </c:pt>
                <c:pt idx="24148">
                  <c:v>18.031600000000001</c:v>
                </c:pt>
                <c:pt idx="24149">
                  <c:v>18.1844</c:v>
                </c:pt>
                <c:pt idx="24150">
                  <c:v>18.337299999999999</c:v>
                </c:pt>
                <c:pt idx="24151">
                  <c:v>18.490300000000001</c:v>
                </c:pt>
                <c:pt idx="24152">
                  <c:v>18.6432</c:v>
                </c:pt>
                <c:pt idx="24153">
                  <c:v>18.796099999999999</c:v>
                </c:pt>
                <c:pt idx="24154">
                  <c:v>18.949100000000001</c:v>
                </c:pt>
                <c:pt idx="24155">
                  <c:v>19.102</c:v>
                </c:pt>
                <c:pt idx="24156">
                  <c:v>19.254999999999999</c:v>
                </c:pt>
                <c:pt idx="24157">
                  <c:v>19.408000000000001</c:v>
                </c:pt>
                <c:pt idx="24158">
                  <c:v>19.5609</c:v>
                </c:pt>
                <c:pt idx="24159">
                  <c:v>19.713899999999999</c:v>
                </c:pt>
                <c:pt idx="24160">
                  <c:v>19.867000000000001</c:v>
                </c:pt>
                <c:pt idx="24161">
                  <c:v>20.02</c:v>
                </c:pt>
                <c:pt idx="24162">
                  <c:v>20.172999999999998</c:v>
                </c:pt>
                <c:pt idx="24163">
                  <c:v>20.326000000000001</c:v>
                </c:pt>
                <c:pt idx="24164">
                  <c:v>20.479099999999999</c:v>
                </c:pt>
                <c:pt idx="24165">
                  <c:v>20.632200000000001</c:v>
                </c:pt>
                <c:pt idx="24166">
                  <c:v>20.785299999999999</c:v>
                </c:pt>
                <c:pt idx="24167">
                  <c:v>20.938400000000001</c:v>
                </c:pt>
                <c:pt idx="24168">
                  <c:v>21.0915</c:v>
                </c:pt>
                <c:pt idx="24169">
                  <c:v>21.244599999999998</c:v>
                </c:pt>
                <c:pt idx="24170">
                  <c:v>21.3977</c:v>
                </c:pt>
                <c:pt idx="24171">
                  <c:v>21.550799999999999</c:v>
                </c:pt>
                <c:pt idx="24172">
                  <c:v>21.703900000000001</c:v>
                </c:pt>
                <c:pt idx="24173">
                  <c:v>21.857099999999999</c:v>
                </c:pt>
                <c:pt idx="24174">
                  <c:v>22.010300000000001</c:v>
                </c:pt>
                <c:pt idx="24175">
                  <c:v>22.163499999999999</c:v>
                </c:pt>
                <c:pt idx="24176">
                  <c:v>22.316700000000001</c:v>
                </c:pt>
                <c:pt idx="24177">
                  <c:v>22.469899999999999</c:v>
                </c:pt>
                <c:pt idx="24178">
                  <c:v>22.623100000000001</c:v>
                </c:pt>
                <c:pt idx="24179">
                  <c:v>22.776299999999999</c:v>
                </c:pt>
                <c:pt idx="24180">
                  <c:v>22.929600000000001</c:v>
                </c:pt>
                <c:pt idx="24181">
                  <c:v>23.082799999999999</c:v>
                </c:pt>
                <c:pt idx="24182">
                  <c:v>23.2361</c:v>
                </c:pt>
                <c:pt idx="24183">
                  <c:v>23.389299999999999</c:v>
                </c:pt>
                <c:pt idx="24184">
                  <c:v>23.5426</c:v>
                </c:pt>
                <c:pt idx="24185">
                  <c:v>23.695900000000002</c:v>
                </c:pt>
                <c:pt idx="24186">
                  <c:v>23.8492</c:v>
                </c:pt>
                <c:pt idx="24187">
                  <c:v>24.002500000000001</c:v>
                </c:pt>
                <c:pt idx="24188">
                  <c:v>24.155799999999999</c:v>
                </c:pt>
                <c:pt idx="24189">
                  <c:v>24.309100000000001</c:v>
                </c:pt>
                <c:pt idx="24190">
                  <c:v>24.462499999999999</c:v>
                </c:pt>
                <c:pt idx="24191">
                  <c:v>24.6159</c:v>
                </c:pt>
                <c:pt idx="24192">
                  <c:v>24.769200000000001</c:v>
                </c:pt>
                <c:pt idx="24193">
                  <c:v>24.922599999999999</c:v>
                </c:pt>
                <c:pt idx="24194">
                  <c:v>25.076000000000001</c:v>
                </c:pt>
                <c:pt idx="24195">
                  <c:v>25.229399999999998</c:v>
                </c:pt>
                <c:pt idx="24196">
                  <c:v>25.3828</c:v>
                </c:pt>
                <c:pt idx="24197">
                  <c:v>25.536200000000001</c:v>
                </c:pt>
                <c:pt idx="24198">
                  <c:v>25.689599999999999</c:v>
                </c:pt>
                <c:pt idx="24199">
                  <c:v>25.8431</c:v>
                </c:pt>
                <c:pt idx="24200">
                  <c:v>25.996600000000001</c:v>
                </c:pt>
                <c:pt idx="24201">
                  <c:v>26.15</c:v>
                </c:pt>
                <c:pt idx="24202">
                  <c:v>26.3035</c:v>
                </c:pt>
                <c:pt idx="24203">
                  <c:v>26.457000000000001</c:v>
                </c:pt>
                <c:pt idx="24204">
                  <c:v>26.610499999999998</c:v>
                </c:pt>
                <c:pt idx="24205">
                  <c:v>26.763999999999999</c:v>
                </c:pt>
                <c:pt idx="24206">
                  <c:v>26.9175</c:v>
                </c:pt>
                <c:pt idx="24207">
                  <c:v>27.071100000000001</c:v>
                </c:pt>
                <c:pt idx="24208">
                  <c:v>27.224599999999999</c:v>
                </c:pt>
                <c:pt idx="24209">
                  <c:v>27.3782</c:v>
                </c:pt>
                <c:pt idx="24210">
                  <c:v>27.531700000000001</c:v>
                </c:pt>
                <c:pt idx="24211">
                  <c:v>27.685300000000002</c:v>
                </c:pt>
                <c:pt idx="24212">
                  <c:v>27.838899999999999</c:v>
                </c:pt>
                <c:pt idx="24213">
                  <c:v>27.9925</c:v>
                </c:pt>
                <c:pt idx="24214">
                  <c:v>28.146100000000001</c:v>
                </c:pt>
                <c:pt idx="24215">
                  <c:v>28.299700000000001</c:v>
                </c:pt>
                <c:pt idx="24216">
                  <c:v>28.453299999999999</c:v>
                </c:pt>
                <c:pt idx="24217">
                  <c:v>28.606999999999999</c:v>
                </c:pt>
                <c:pt idx="24218">
                  <c:v>28.7606</c:v>
                </c:pt>
                <c:pt idx="24219">
                  <c:v>28.914200000000001</c:v>
                </c:pt>
                <c:pt idx="24220">
                  <c:v>29.067900000000002</c:v>
                </c:pt>
                <c:pt idx="24221">
                  <c:v>29.221599999999999</c:v>
                </c:pt>
                <c:pt idx="24222">
                  <c:v>29.375299999999999</c:v>
                </c:pt>
                <c:pt idx="24223">
                  <c:v>29.529</c:v>
                </c:pt>
                <c:pt idx="24224">
                  <c:v>29.682700000000001</c:v>
                </c:pt>
                <c:pt idx="24225">
                  <c:v>29.836500000000001</c:v>
                </c:pt>
                <c:pt idx="24226">
                  <c:v>29.990200000000002</c:v>
                </c:pt>
                <c:pt idx="24227">
                  <c:v>30.143899999999999</c:v>
                </c:pt>
                <c:pt idx="24228">
                  <c:v>30.297699999999999</c:v>
                </c:pt>
                <c:pt idx="24229">
                  <c:v>30.4514</c:v>
                </c:pt>
                <c:pt idx="24230">
                  <c:v>30.6052</c:v>
                </c:pt>
                <c:pt idx="24231">
                  <c:v>30.759</c:v>
                </c:pt>
                <c:pt idx="24232">
                  <c:v>30.912800000000001</c:v>
                </c:pt>
                <c:pt idx="24233">
                  <c:v>31.066700000000001</c:v>
                </c:pt>
                <c:pt idx="24234">
                  <c:v>31.220500000000001</c:v>
                </c:pt>
                <c:pt idx="24235">
                  <c:v>31.374300000000002</c:v>
                </c:pt>
                <c:pt idx="24236">
                  <c:v>31.528099999999998</c:v>
                </c:pt>
                <c:pt idx="24237">
                  <c:v>31.681899999999999</c:v>
                </c:pt>
                <c:pt idx="24238">
                  <c:v>31.835799999999999</c:v>
                </c:pt>
                <c:pt idx="24239">
                  <c:v>31.989699999999999</c:v>
                </c:pt>
                <c:pt idx="24240">
                  <c:v>32.143599999999999</c:v>
                </c:pt>
                <c:pt idx="24241">
                  <c:v>32.297499999999999</c:v>
                </c:pt>
                <c:pt idx="24242">
                  <c:v>32.4514</c:v>
                </c:pt>
                <c:pt idx="24243">
                  <c:v>32.6053</c:v>
                </c:pt>
                <c:pt idx="24244">
                  <c:v>32.7592</c:v>
                </c:pt>
                <c:pt idx="24245">
                  <c:v>32.913200000000003</c:v>
                </c:pt>
                <c:pt idx="24246">
                  <c:v>33.067100000000003</c:v>
                </c:pt>
                <c:pt idx="24247">
                  <c:v>33.2211</c:v>
                </c:pt>
                <c:pt idx="24248">
                  <c:v>33.375</c:v>
                </c:pt>
                <c:pt idx="24249">
                  <c:v>33.529000000000003</c:v>
                </c:pt>
                <c:pt idx="24250">
                  <c:v>33.683</c:v>
                </c:pt>
                <c:pt idx="24251">
                  <c:v>33.837000000000003</c:v>
                </c:pt>
                <c:pt idx="24252">
                  <c:v>33.991</c:v>
                </c:pt>
                <c:pt idx="24253">
                  <c:v>34.145000000000003</c:v>
                </c:pt>
                <c:pt idx="24254">
                  <c:v>34.298999999999999</c:v>
                </c:pt>
                <c:pt idx="24255">
                  <c:v>34.453099999999999</c:v>
                </c:pt>
                <c:pt idx="24256">
                  <c:v>34.607100000000003</c:v>
                </c:pt>
                <c:pt idx="24257">
                  <c:v>34.761200000000002</c:v>
                </c:pt>
                <c:pt idx="24258">
                  <c:v>34.915300000000002</c:v>
                </c:pt>
                <c:pt idx="24259">
                  <c:v>35.069299999999998</c:v>
                </c:pt>
                <c:pt idx="24260">
                  <c:v>35.223399999999998</c:v>
                </c:pt>
                <c:pt idx="24261">
                  <c:v>35.377499999999998</c:v>
                </c:pt>
                <c:pt idx="24262">
                  <c:v>35.531599999999997</c:v>
                </c:pt>
                <c:pt idx="24263">
                  <c:v>35.685699999999997</c:v>
                </c:pt>
                <c:pt idx="24264">
                  <c:v>35.8399</c:v>
                </c:pt>
                <c:pt idx="24265">
                  <c:v>35.994</c:v>
                </c:pt>
                <c:pt idx="24266">
                  <c:v>36.148200000000003</c:v>
                </c:pt>
                <c:pt idx="24267">
                  <c:v>36.302300000000002</c:v>
                </c:pt>
                <c:pt idx="24268">
                  <c:v>36.456499999999998</c:v>
                </c:pt>
                <c:pt idx="24269">
                  <c:v>36.610700000000001</c:v>
                </c:pt>
                <c:pt idx="24270">
                  <c:v>36.764899999999997</c:v>
                </c:pt>
                <c:pt idx="24271">
                  <c:v>36.9191</c:v>
                </c:pt>
                <c:pt idx="24272">
                  <c:v>37.073300000000003</c:v>
                </c:pt>
                <c:pt idx="24273">
                  <c:v>37.227499999999999</c:v>
                </c:pt>
                <c:pt idx="24274">
                  <c:v>37.381799999999998</c:v>
                </c:pt>
                <c:pt idx="24275">
                  <c:v>37.536000000000001</c:v>
                </c:pt>
                <c:pt idx="24276">
                  <c:v>37.690300000000001</c:v>
                </c:pt>
                <c:pt idx="24277">
                  <c:v>37.844499999999996</c:v>
                </c:pt>
                <c:pt idx="24278">
                  <c:v>37.998800000000003</c:v>
                </c:pt>
                <c:pt idx="24279">
                  <c:v>38.153100000000002</c:v>
                </c:pt>
                <c:pt idx="24280">
                  <c:v>38.307400000000001</c:v>
                </c:pt>
                <c:pt idx="24281">
                  <c:v>38.4617</c:v>
                </c:pt>
                <c:pt idx="24282">
                  <c:v>38.616</c:v>
                </c:pt>
                <c:pt idx="24283">
                  <c:v>38.770299999999999</c:v>
                </c:pt>
                <c:pt idx="24284">
                  <c:v>38.924700000000001</c:v>
                </c:pt>
                <c:pt idx="24285">
                  <c:v>39.079000000000001</c:v>
                </c:pt>
                <c:pt idx="24286">
                  <c:v>39.233400000000003</c:v>
                </c:pt>
                <c:pt idx="24287">
                  <c:v>39.387799999999999</c:v>
                </c:pt>
                <c:pt idx="24288">
                  <c:v>39.542099999999998</c:v>
                </c:pt>
                <c:pt idx="24289">
                  <c:v>39.6965</c:v>
                </c:pt>
                <c:pt idx="24290">
                  <c:v>39.850900000000003</c:v>
                </c:pt>
                <c:pt idx="24291">
                  <c:v>40.005299999999998</c:v>
                </c:pt>
                <c:pt idx="24292">
                  <c:v>40.159700000000001</c:v>
                </c:pt>
                <c:pt idx="24293">
                  <c:v>40.314100000000003</c:v>
                </c:pt>
                <c:pt idx="24294">
                  <c:v>40.468600000000002</c:v>
                </c:pt>
                <c:pt idx="24295">
                  <c:v>40.622999999999998</c:v>
                </c:pt>
                <c:pt idx="24296">
                  <c:v>40.777500000000003</c:v>
                </c:pt>
                <c:pt idx="24297">
                  <c:v>40.931899999999999</c:v>
                </c:pt>
                <c:pt idx="24298">
                  <c:v>41.086399999999998</c:v>
                </c:pt>
                <c:pt idx="24299">
                  <c:v>41.240900000000003</c:v>
                </c:pt>
                <c:pt idx="24300">
                  <c:v>41.395400000000002</c:v>
                </c:pt>
                <c:pt idx="24301">
                  <c:v>41.549900000000001</c:v>
                </c:pt>
                <c:pt idx="24302">
                  <c:v>41.7044</c:v>
                </c:pt>
                <c:pt idx="24303">
                  <c:v>41.858899999999998</c:v>
                </c:pt>
                <c:pt idx="24304">
                  <c:v>42.013500000000001</c:v>
                </c:pt>
                <c:pt idx="24305">
                  <c:v>42.167999999999999</c:v>
                </c:pt>
                <c:pt idx="24306">
                  <c:v>42.322499999999998</c:v>
                </c:pt>
                <c:pt idx="24307">
                  <c:v>42.4771</c:v>
                </c:pt>
                <c:pt idx="24308">
                  <c:v>42.631700000000002</c:v>
                </c:pt>
                <c:pt idx="24309">
                  <c:v>42.786299999999997</c:v>
                </c:pt>
                <c:pt idx="24310">
                  <c:v>42.940899999999999</c:v>
                </c:pt>
                <c:pt idx="24311">
                  <c:v>43.095500000000001</c:v>
                </c:pt>
                <c:pt idx="24312">
                  <c:v>43.250100000000003</c:v>
                </c:pt>
                <c:pt idx="24313">
                  <c:v>43.404699999999998</c:v>
                </c:pt>
                <c:pt idx="24314">
                  <c:v>43.559399999999997</c:v>
                </c:pt>
                <c:pt idx="24315">
                  <c:v>43.713999999999999</c:v>
                </c:pt>
                <c:pt idx="24316">
                  <c:v>43.868699999999997</c:v>
                </c:pt>
                <c:pt idx="24317">
                  <c:v>44.023299999999999</c:v>
                </c:pt>
                <c:pt idx="24318">
                  <c:v>44.177999999999997</c:v>
                </c:pt>
                <c:pt idx="24319">
                  <c:v>44.332599999999999</c:v>
                </c:pt>
                <c:pt idx="24320">
                  <c:v>44.487299999999998</c:v>
                </c:pt>
                <c:pt idx="24321">
                  <c:v>44.642099999999999</c:v>
                </c:pt>
                <c:pt idx="24322">
                  <c:v>44.796799999999998</c:v>
                </c:pt>
                <c:pt idx="24323">
                  <c:v>44.951500000000003</c:v>
                </c:pt>
                <c:pt idx="24324">
                  <c:v>45.106200000000001</c:v>
                </c:pt>
                <c:pt idx="24325">
                  <c:v>45.261000000000003</c:v>
                </c:pt>
                <c:pt idx="24326">
                  <c:v>45.415700000000001</c:v>
                </c:pt>
                <c:pt idx="24327">
                  <c:v>45.570399999999999</c:v>
                </c:pt>
                <c:pt idx="24328">
                  <c:v>45.725299999999997</c:v>
                </c:pt>
                <c:pt idx="24329">
                  <c:v>45.88</c:v>
                </c:pt>
                <c:pt idx="24330">
                  <c:v>46.034799999999997</c:v>
                </c:pt>
                <c:pt idx="24331">
                  <c:v>46.189599999999999</c:v>
                </c:pt>
                <c:pt idx="24332">
                  <c:v>46.3444</c:v>
                </c:pt>
                <c:pt idx="24333">
                  <c:v>46.499200000000002</c:v>
                </c:pt>
                <c:pt idx="24334">
                  <c:v>46.6541</c:v>
                </c:pt>
                <c:pt idx="24335">
                  <c:v>46.808799999999998</c:v>
                </c:pt>
                <c:pt idx="24336">
                  <c:v>46.963700000000003</c:v>
                </c:pt>
                <c:pt idx="24337">
                  <c:v>47.118600000000001</c:v>
                </c:pt>
                <c:pt idx="24338">
                  <c:v>47.273400000000002</c:v>
                </c:pt>
                <c:pt idx="24339">
                  <c:v>47.4283</c:v>
                </c:pt>
                <c:pt idx="24340">
                  <c:v>47.583199999999998</c:v>
                </c:pt>
                <c:pt idx="24341">
                  <c:v>47.738100000000003</c:v>
                </c:pt>
                <c:pt idx="24342">
                  <c:v>47.893000000000001</c:v>
                </c:pt>
                <c:pt idx="24343">
                  <c:v>48.047899999999998</c:v>
                </c:pt>
                <c:pt idx="24344">
                  <c:v>48.202800000000003</c:v>
                </c:pt>
                <c:pt idx="24345">
                  <c:v>48.357799999999997</c:v>
                </c:pt>
                <c:pt idx="24346">
                  <c:v>48.512599999999999</c:v>
                </c:pt>
                <c:pt idx="24347">
                  <c:v>48.6676</c:v>
                </c:pt>
                <c:pt idx="24348">
                  <c:v>48.822600000000001</c:v>
                </c:pt>
                <c:pt idx="24349">
                  <c:v>48.977499999999999</c:v>
                </c:pt>
                <c:pt idx="24350">
                  <c:v>49.1325</c:v>
                </c:pt>
                <c:pt idx="24351">
                  <c:v>49.287500000000001</c:v>
                </c:pt>
                <c:pt idx="24352">
                  <c:v>49.442500000000003</c:v>
                </c:pt>
                <c:pt idx="24353">
                  <c:v>49.597499999999997</c:v>
                </c:pt>
                <c:pt idx="24354">
                  <c:v>49.752499999999998</c:v>
                </c:pt>
                <c:pt idx="24355">
                  <c:v>49.907499999999999</c:v>
                </c:pt>
                <c:pt idx="24356">
                  <c:v>50.062600000000003</c:v>
                </c:pt>
                <c:pt idx="24357">
                  <c:v>50.217599999999997</c:v>
                </c:pt>
                <c:pt idx="24358">
                  <c:v>50.372700000000002</c:v>
                </c:pt>
                <c:pt idx="24359">
                  <c:v>50.527799999999999</c:v>
                </c:pt>
                <c:pt idx="24360">
                  <c:v>50.6828</c:v>
                </c:pt>
                <c:pt idx="24361">
                  <c:v>50.837899999999998</c:v>
                </c:pt>
                <c:pt idx="24362">
                  <c:v>50.993000000000002</c:v>
                </c:pt>
                <c:pt idx="24363">
                  <c:v>51.148099999999999</c:v>
                </c:pt>
                <c:pt idx="24364">
                  <c:v>51.303199999999997</c:v>
                </c:pt>
                <c:pt idx="24365">
                  <c:v>51.458300000000001</c:v>
                </c:pt>
                <c:pt idx="24366">
                  <c:v>51.613399999999999</c:v>
                </c:pt>
                <c:pt idx="24367">
                  <c:v>51.768599999999999</c:v>
                </c:pt>
                <c:pt idx="24368">
                  <c:v>51.923699999999997</c:v>
                </c:pt>
                <c:pt idx="24369">
                  <c:v>52.078899999999997</c:v>
                </c:pt>
                <c:pt idx="24370">
                  <c:v>52.234000000000002</c:v>
                </c:pt>
                <c:pt idx="24371">
                  <c:v>52.389200000000002</c:v>
                </c:pt>
                <c:pt idx="24372">
                  <c:v>52.544400000000003</c:v>
                </c:pt>
                <c:pt idx="24373">
                  <c:v>52.699599999999997</c:v>
                </c:pt>
                <c:pt idx="24374">
                  <c:v>52.854799999999997</c:v>
                </c:pt>
                <c:pt idx="24375">
                  <c:v>53.01</c:v>
                </c:pt>
                <c:pt idx="24376">
                  <c:v>53.165199999999999</c:v>
                </c:pt>
                <c:pt idx="24377">
                  <c:v>53.320399999999999</c:v>
                </c:pt>
                <c:pt idx="24378">
                  <c:v>53.475700000000003</c:v>
                </c:pt>
                <c:pt idx="24379">
                  <c:v>53.630899999999997</c:v>
                </c:pt>
                <c:pt idx="24380">
                  <c:v>53.786200000000001</c:v>
                </c:pt>
                <c:pt idx="24381">
                  <c:v>53.941400000000002</c:v>
                </c:pt>
                <c:pt idx="24382">
                  <c:v>54.096699999999998</c:v>
                </c:pt>
                <c:pt idx="24383">
                  <c:v>54.252000000000002</c:v>
                </c:pt>
                <c:pt idx="24384">
                  <c:v>54.407299999999999</c:v>
                </c:pt>
                <c:pt idx="24385">
                  <c:v>54.562600000000003</c:v>
                </c:pt>
                <c:pt idx="24386">
                  <c:v>54.7179</c:v>
                </c:pt>
                <c:pt idx="24387">
                  <c:v>54.873199999999997</c:v>
                </c:pt>
                <c:pt idx="24388">
                  <c:v>55.028500000000001</c:v>
                </c:pt>
                <c:pt idx="24389">
                  <c:v>55.183900000000001</c:v>
                </c:pt>
                <c:pt idx="24390">
                  <c:v>55.339199999999998</c:v>
                </c:pt>
                <c:pt idx="24391">
                  <c:v>55.494599999999998</c:v>
                </c:pt>
                <c:pt idx="24392">
                  <c:v>55.649900000000002</c:v>
                </c:pt>
                <c:pt idx="24393">
                  <c:v>55.805300000000003</c:v>
                </c:pt>
                <c:pt idx="24394">
                  <c:v>55.960700000000003</c:v>
                </c:pt>
                <c:pt idx="24395">
                  <c:v>56.116100000000003</c:v>
                </c:pt>
                <c:pt idx="24396">
                  <c:v>56.271500000000003</c:v>
                </c:pt>
                <c:pt idx="24397">
                  <c:v>56.426900000000003</c:v>
                </c:pt>
                <c:pt idx="24398">
                  <c:v>56.582299999999996</c:v>
                </c:pt>
                <c:pt idx="24399">
                  <c:v>56.737699999999997</c:v>
                </c:pt>
                <c:pt idx="24400">
                  <c:v>56.8932</c:v>
                </c:pt>
                <c:pt idx="24401">
                  <c:v>57.0486</c:v>
                </c:pt>
                <c:pt idx="24402">
                  <c:v>57.204099999999997</c:v>
                </c:pt>
                <c:pt idx="24403">
                  <c:v>57.359499999999997</c:v>
                </c:pt>
                <c:pt idx="24404">
                  <c:v>57.515000000000001</c:v>
                </c:pt>
                <c:pt idx="24405">
                  <c:v>57.670400000000001</c:v>
                </c:pt>
                <c:pt idx="24406">
                  <c:v>57.826000000000001</c:v>
                </c:pt>
                <c:pt idx="24407">
                  <c:v>57.981499999999997</c:v>
                </c:pt>
                <c:pt idx="24408">
                  <c:v>58.137</c:v>
                </c:pt>
                <c:pt idx="24409">
                  <c:v>58.292400000000001</c:v>
                </c:pt>
                <c:pt idx="24410">
                  <c:v>58.448</c:v>
                </c:pt>
                <c:pt idx="24411">
                  <c:v>58.603499999999997</c:v>
                </c:pt>
                <c:pt idx="24412">
                  <c:v>58.759</c:v>
                </c:pt>
                <c:pt idx="24413">
                  <c:v>58.9146</c:v>
                </c:pt>
                <c:pt idx="24414">
                  <c:v>59.0702</c:v>
                </c:pt>
                <c:pt idx="24415">
                  <c:v>59.2258</c:v>
                </c:pt>
                <c:pt idx="24416">
                  <c:v>59.381300000000003</c:v>
                </c:pt>
                <c:pt idx="24417">
                  <c:v>59.536900000000003</c:v>
                </c:pt>
                <c:pt idx="24418">
                  <c:v>59.692500000000003</c:v>
                </c:pt>
                <c:pt idx="24419">
                  <c:v>59.848100000000002</c:v>
                </c:pt>
                <c:pt idx="24420">
                  <c:v>60.003799999999998</c:v>
                </c:pt>
                <c:pt idx="24421">
                  <c:v>60.159300000000002</c:v>
                </c:pt>
                <c:pt idx="24422">
                  <c:v>60.314900000000002</c:v>
                </c:pt>
                <c:pt idx="24423">
                  <c:v>60.470599999999997</c:v>
                </c:pt>
                <c:pt idx="24424">
                  <c:v>60.626300000000001</c:v>
                </c:pt>
                <c:pt idx="24425">
                  <c:v>60.7819</c:v>
                </c:pt>
                <c:pt idx="24426">
                  <c:v>60.937600000000003</c:v>
                </c:pt>
                <c:pt idx="24427">
                  <c:v>61.093200000000003</c:v>
                </c:pt>
                <c:pt idx="24428">
                  <c:v>61.249000000000002</c:v>
                </c:pt>
                <c:pt idx="24429">
                  <c:v>61.404600000000002</c:v>
                </c:pt>
                <c:pt idx="24430">
                  <c:v>61.560299999999998</c:v>
                </c:pt>
                <c:pt idx="24431">
                  <c:v>61.716000000000001</c:v>
                </c:pt>
                <c:pt idx="24432">
                  <c:v>61.871699999999997</c:v>
                </c:pt>
                <c:pt idx="24433">
                  <c:v>62.0274</c:v>
                </c:pt>
                <c:pt idx="24434">
                  <c:v>62.183199999999999</c:v>
                </c:pt>
                <c:pt idx="24435">
                  <c:v>62.338900000000002</c:v>
                </c:pt>
                <c:pt idx="24436">
                  <c:v>62.494700000000002</c:v>
                </c:pt>
                <c:pt idx="24437">
                  <c:v>62.650500000000001</c:v>
                </c:pt>
                <c:pt idx="24438">
                  <c:v>62.806199999999997</c:v>
                </c:pt>
                <c:pt idx="24439">
                  <c:v>62.962000000000003</c:v>
                </c:pt>
                <c:pt idx="24440">
                  <c:v>63.117800000000003</c:v>
                </c:pt>
                <c:pt idx="24441">
                  <c:v>63.273600000000002</c:v>
                </c:pt>
                <c:pt idx="24442">
                  <c:v>63.429400000000001</c:v>
                </c:pt>
                <c:pt idx="24443">
                  <c:v>63.5852</c:v>
                </c:pt>
                <c:pt idx="24444">
                  <c:v>63.741</c:v>
                </c:pt>
                <c:pt idx="24445">
                  <c:v>63.896799999999999</c:v>
                </c:pt>
                <c:pt idx="24446">
                  <c:v>64.052599999999998</c:v>
                </c:pt>
                <c:pt idx="24447">
                  <c:v>64.208500000000001</c:v>
                </c:pt>
                <c:pt idx="24448">
                  <c:v>64.3643</c:v>
                </c:pt>
                <c:pt idx="24449">
                  <c:v>64.520200000000003</c:v>
                </c:pt>
                <c:pt idx="24450">
                  <c:v>64.676100000000005</c:v>
                </c:pt>
                <c:pt idx="24451">
                  <c:v>64.831900000000005</c:v>
                </c:pt>
                <c:pt idx="24452">
                  <c:v>64.987799999999993</c:v>
                </c:pt>
                <c:pt idx="24453">
                  <c:v>65.143799999999999</c:v>
                </c:pt>
                <c:pt idx="24454">
                  <c:v>65.299599999999998</c:v>
                </c:pt>
                <c:pt idx="24455">
                  <c:v>65.455500000000001</c:v>
                </c:pt>
                <c:pt idx="24456">
                  <c:v>65.611400000000003</c:v>
                </c:pt>
                <c:pt idx="24457">
                  <c:v>65.767399999999995</c:v>
                </c:pt>
                <c:pt idx="24458">
                  <c:v>65.923299999999998</c:v>
                </c:pt>
                <c:pt idx="24459">
                  <c:v>66.079300000000003</c:v>
                </c:pt>
                <c:pt idx="24460">
                  <c:v>66.235200000000006</c:v>
                </c:pt>
                <c:pt idx="24461">
                  <c:v>66.391099999999994</c:v>
                </c:pt>
                <c:pt idx="24462">
                  <c:v>66.5471</c:v>
                </c:pt>
                <c:pt idx="24463">
                  <c:v>66.703100000000006</c:v>
                </c:pt>
                <c:pt idx="24464">
                  <c:v>66.858999999999995</c:v>
                </c:pt>
                <c:pt idx="24465">
                  <c:v>67.015100000000004</c:v>
                </c:pt>
                <c:pt idx="24466">
                  <c:v>67.171099999999996</c:v>
                </c:pt>
                <c:pt idx="24467">
                  <c:v>67.327100000000002</c:v>
                </c:pt>
                <c:pt idx="24468">
                  <c:v>67.483099999999993</c:v>
                </c:pt>
                <c:pt idx="24469">
                  <c:v>67.639099999999999</c:v>
                </c:pt>
                <c:pt idx="24470">
                  <c:v>67.795199999999994</c:v>
                </c:pt>
                <c:pt idx="24471">
                  <c:v>67.9512</c:v>
                </c:pt>
                <c:pt idx="24472">
                  <c:v>68.107200000000006</c:v>
                </c:pt>
                <c:pt idx="24473">
                  <c:v>68.263300000000001</c:v>
                </c:pt>
                <c:pt idx="24474">
                  <c:v>68.419399999999996</c:v>
                </c:pt>
                <c:pt idx="24475">
                  <c:v>68.575500000000005</c:v>
                </c:pt>
                <c:pt idx="24476">
                  <c:v>68.7316</c:v>
                </c:pt>
                <c:pt idx="24477">
                  <c:v>68.887600000000006</c:v>
                </c:pt>
                <c:pt idx="24478">
                  <c:v>69.043800000000005</c:v>
                </c:pt>
                <c:pt idx="24479">
                  <c:v>69.199799999999996</c:v>
                </c:pt>
                <c:pt idx="24480">
                  <c:v>69.355999999999995</c:v>
                </c:pt>
                <c:pt idx="24481">
                  <c:v>69.512100000000004</c:v>
                </c:pt>
                <c:pt idx="24482">
                  <c:v>69.668199999999999</c:v>
                </c:pt>
                <c:pt idx="24483">
                  <c:v>69.824399999999997</c:v>
                </c:pt>
                <c:pt idx="24484">
                  <c:v>69.980500000000006</c:v>
                </c:pt>
                <c:pt idx="24485">
                  <c:v>70.136700000000005</c:v>
                </c:pt>
                <c:pt idx="24486">
                  <c:v>70.2928</c:v>
                </c:pt>
                <c:pt idx="24487">
                  <c:v>70.448999999999998</c:v>
                </c:pt>
                <c:pt idx="24488">
                  <c:v>70.605199999999996</c:v>
                </c:pt>
                <c:pt idx="24489">
                  <c:v>70.761399999999995</c:v>
                </c:pt>
                <c:pt idx="24490">
                  <c:v>70.917500000000004</c:v>
                </c:pt>
                <c:pt idx="24491">
                  <c:v>71.073700000000002</c:v>
                </c:pt>
                <c:pt idx="24492">
                  <c:v>71.229900000000001</c:v>
                </c:pt>
                <c:pt idx="24493">
                  <c:v>71.386200000000002</c:v>
                </c:pt>
                <c:pt idx="24494">
                  <c:v>71.542500000000004</c:v>
                </c:pt>
                <c:pt idx="24495">
                  <c:v>71.698700000000002</c:v>
                </c:pt>
                <c:pt idx="24496">
                  <c:v>71.854900000000001</c:v>
                </c:pt>
                <c:pt idx="24497">
                  <c:v>72.011200000000002</c:v>
                </c:pt>
                <c:pt idx="24498">
                  <c:v>72.167400000000001</c:v>
                </c:pt>
                <c:pt idx="24499">
                  <c:v>72.323700000000002</c:v>
                </c:pt>
                <c:pt idx="24500">
                  <c:v>72.479900000000001</c:v>
                </c:pt>
                <c:pt idx="24501">
                  <c:v>72.636300000000006</c:v>
                </c:pt>
                <c:pt idx="24502">
                  <c:v>72.792500000000004</c:v>
                </c:pt>
                <c:pt idx="24503">
                  <c:v>72.948800000000006</c:v>
                </c:pt>
                <c:pt idx="24504">
                  <c:v>73.105199999999996</c:v>
                </c:pt>
                <c:pt idx="24505">
                  <c:v>73.261499999999998</c:v>
                </c:pt>
                <c:pt idx="24506">
                  <c:v>73.4178</c:v>
                </c:pt>
                <c:pt idx="24507">
                  <c:v>73.574100000000001</c:v>
                </c:pt>
                <c:pt idx="24508">
                  <c:v>73.730400000000003</c:v>
                </c:pt>
                <c:pt idx="24509">
                  <c:v>73.886799999999994</c:v>
                </c:pt>
                <c:pt idx="24510">
                  <c:v>74.043199999999999</c:v>
                </c:pt>
                <c:pt idx="24511">
                  <c:v>74.1995</c:v>
                </c:pt>
                <c:pt idx="24512">
                  <c:v>74.355900000000005</c:v>
                </c:pt>
                <c:pt idx="24513">
                  <c:v>74.512299999999996</c:v>
                </c:pt>
                <c:pt idx="24514">
                  <c:v>74.668700000000001</c:v>
                </c:pt>
                <c:pt idx="24515">
                  <c:v>74.825000000000003</c:v>
                </c:pt>
                <c:pt idx="24516">
                  <c:v>74.981399999999994</c:v>
                </c:pt>
                <c:pt idx="24517">
                  <c:v>75.137799999999999</c:v>
                </c:pt>
                <c:pt idx="24518">
                  <c:v>75.294300000000007</c:v>
                </c:pt>
                <c:pt idx="24519">
                  <c:v>75.450699999999998</c:v>
                </c:pt>
                <c:pt idx="24520">
                  <c:v>75.607100000000003</c:v>
                </c:pt>
                <c:pt idx="24521">
                  <c:v>75.763499999999993</c:v>
                </c:pt>
                <c:pt idx="24522">
                  <c:v>75.92</c:v>
                </c:pt>
                <c:pt idx="24523">
                  <c:v>76.076400000000007</c:v>
                </c:pt>
                <c:pt idx="24524">
                  <c:v>76.232900000000001</c:v>
                </c:pt>
                <c:pt idx="24525">
                  <c:v>76.389399999999995</c:v>
                </c:pt>
                <c:pt idx="24526">
                  <c:v>76.545900000000003</c:v>
                </c:pt>
                <c:pt idx="24527">
                  <c:v>76.702399999999997</c:v>
                </c:pt>
                <c:pt idx="24528">
                  <c:v>76.858800000000002</c:v>
                </c:pt>
                <c:pt idx="24529">
                  <c:v>77.0154</c:v>
                </c:pt>
                <c:pt idx="24530">
                  <c:v>77.171899999999994</c:v>
                </c:pt>
                <c:pt idx="24531">
                  <c:v>77.328400000000002</c:v>
                </c:pt>
                <c:pt idx="24532">
                  <c:v>77.484899999999996</c:v>
                </c:pt>
                <c:pt idx="24533">
                  <c:v>77.641400000000004</c:v>
                </c:pt>
                <c:pt idx="24534">
                  <c:v>77.798000000000002</c:v>
                </c:pt>
                <c:pt idx="24535">
                  <c:v>77.954599999999999</c:v>
                </c:pt>
                <c:pt idx="24536">
                  <c:v>78.111099999999993</c:v>
                </c:pt>
                <c:pt idx="24537">
                  <c:v>78.267600000000002</c:v>
                </c:pt>
                <c:pt idx="24538">
                  <c:v>78.424199999999999</c:v>
                </c:pt>
                <c:pt idx="24539">
                  <c:v>78.580799999999996</c:v>
                </c:pt>
                <c:pt idx="24540">
                  <c:v>78.737399999999994</c:v>
                </c:pt>
                <c:pt idx="24541">
                  <c:v>78.894000000000005</c:v>
                </c:pt>
                <c:pt idx="24542">
                  <c:v>79.050600000000003</c:v>
                </c:pt>
                <c:pt idx="24543">
                  <c:v>79.2072</c:v>
                </c:pt>
                <c:pt idx="24544">
                  <c:v>79.363799999999998</c:v>
                </c:pt>
                <c:pt idx="24545">
                  <c:v>79.520399999999995</c:v>
                </c:pt>
                <c:pt idx="24546">
                  <c:v>79.677099999999996</c:v>
                </c:pt>
                <c:pt idx="24547">
                  <c:v>79.833699999999993</c:v>
                </c:pt>
                <c:pt idx="24548">
                  <c:v>79.990399999999994</c:v>
                </c:pt>
                <c:pt idx="24549">
                  <c:v>80.146900000000002</c:v>
                </c:pt>
                <c:pt idx="24550">
                  <c:v>80.303600000000003</c:v>
                </c:pt>
                <c:pt idx="24551">
                  <c:v>80.460300000000004</c:v>
                </c:pt>
                <c:pt idx="24552">
                  <c:v>80.617000000000004</c:v>
                </c:pt>
                <c:pt idx="24553">
                  <c:v>80.773700000000005</c:v>
                </c:pt>
                <c:pt idx="24554">
                  <c:v>80.930400000000006</c:v>
                </c:pt>
                <c:pt idx="24555">
                  <c:v>81.087000000000003</c:v>
                </c:pt>
                <c:pt idx="24556">
                  <c:v>81.243700000000004</c:v>
                </c:pt>
                <c:pt idx="24557">
                  <c:v>81.400499999999994</c:v>
                </c:pt>
                <c:pt idx="24558">
                  <c:v>81.557199999999995</c:v>
                </c:pt>
                <c:pt idx="24559">
                  <c:v>81.713899999999995</c:v>
                </c:pt>
                <c:pt idx="24560">
                  <c:v>81.870599999999996</c:v>
                </c:pt>
                <c:pt idx="24561">
                  <c:v>82.0274</c:v>
                </c:pt>
                <c:pt idx="24562">
                  <c:v>82.184100000000001</c:v>
                </c:pt>
                <c:pt idx="24563">
                  <c:v>82.340900000000005</c:v>
                </c:pt>
                <c:pt idx="24564">
                  <c:v>82.497600000000006</c:v>
                </c:pt>
                <c:pt idx="24565">
                  <c:v>82.654399999999995</c:v>
                </c:pt>
                <c:pt idx="24566">
                  <c:v>82.811199999999999</c:v>
                </c:pt>
                <c:pt idx="24567">
                  <c:v>82.968000000000004</c:v>
                </c:pt>
                <c:pt idx="24568">
                  <c:v>83.124799999999993</c:v>
                </c:pt>
                <c:pt idx="24569">
                  <c:v>83.281599999999997</c:v>
                </c:pt>
                <c:pt idx="24570">
                  <c:v>83.438400000000001</c:v>
                </c:pt>
                <c:pt idx="24571">
                  <c:v>83.595200000000006</c:v>
                </c:pt>
                <c:pt idx="24572">
                  <c:v>83.751999999999995</c:v>
                </c:pt>
                <c:pt idx="24573">
                  <c:v>83.908900000000003</c:v>
                </c:pt>
                <c:pt idx="24574">
                  <c:v>84.065700000000007</c:v>
                </c:pt>
                <c:pt idx="24575">
                  <c:v>84.222499999999997</c:v>
                </c:pt>
                <c:pt idx="24576">
                  <c:v>84.379400000000004</c:v>
                </c:pt>
                <c:pt idx="24577">
                  <c:v>84.536299999999997</c:v>
                </c:pt>
                <c:pt idx="24578">
                  <c:v>84.693100000000001</c:v>
                </c:pt>
                <c:pt idx="24579">
                  <c:v>84.85</c:v>
                </c:pt>
                <c:pt idx="24580">
                  <c:v>85.006799999999998</c:v>
                </c:pt>
                <c:pt idx="24581">
                  <c:v>85.163700000000006</c:v>
                </c:pt>
                <c:pt idx="24582">
                  <c:v>85.320599999999999</c:v>
                </c:pt>
                <c:pt idx="24583">
                  <c:v>85.477500000000006</c:v>
                </c:pt>
                <c:pt idx="24584">
                  <c:v>85.634399999999999</c:v>
                </c:pt>
                <c:pt idx="24585">
                  <c:v>85.791300000000007</c:v>
                </c:pt>
                <c:pt idx="24586">
                  <c:v>85.9482</c:v>
                </c:pt>
                <c:pt idx="24587">
                  <c:v>86.105199999999996</c:v>
                </c:pt>
                <c:pt idx="24588">
                  <c:v>86.262100000000004</c:v>
                </c:pt>
                <c:pt idx="24589">
                  <c:v>86.418999999999997</c:v>
                </c:pt>
                <c:pt idx="24590">
                  <c:v>86.575999999999993</c:v>
                </c:pt>
                <c:pt idx="24591">
                  <c:v>86.732900000000001</c:v>
                </c:pt>
                <c:pt idx="24592">
                  <c:v>86.89</c:v>
                </c:pt>
                <c:pt idx="24593">
                  <c:v>87.046899999999994</c:v>
                </c:pt>
                <c:pt idx="24594">
                  <c:v>87.203900000000004</c:v>
                </c:pt>
                <c:pt idx="24595">
                  <c:v>87.360900000000001</c:v>
                </c:pt>
                <c:pt idx="24596">
                  <c:v>87.517799999999994</c:v>
                </c:pt>
                <c:pt idx="24597">
                  <c:v>87.674899999999994</c:v>
                </c:pt>
                <c:pt idx="24598">
                  <c:v>87.831800000000001</c:v>
                </c:pt>
                <c:pt idx="24599">
                  <c:v>87.988900000000001</c:v>
                </c:pt>
                <c:pt idx="24600">
                  <c:v>88.145899999999997</c:v>
                </c:pt>
                <c:pt idx="24601">
                  <c:v>88.302899999999994</c:v>
                </c:pt>
                <c:pt idx="24602">
                  <c:v>88.459900000000005</c:v>
                </c:pt>
                <c:pt idx="24603">
                  <c:v>88.616900000000001</c:v>
                </c:pt>
                <c:pt idx="24604">
                  <c:v>88.774000000000001</c:v>
                </c:pt>
                <c:pt idx="24605">
                  <c:v>88.930999999999997</c:v>
                </c:pt>
                <c:pt idx="24606">
                  <c:v>89.088099999999997</c:v>
                </c:pt>
                <c:pt idx="24607">
                  <c:v>89.245199999999997</c:v>
                </c:pt>
                <c:pt idx="24608">
                  <c:v>89.402299999999997</c:v>
                </c:pt>
                <c:pt idx="24609">
                  <c:v>89.559299999999993</c:v>
                </c:pt>
                <c:pt idx="24610">
                  <c:v>89.716399999999993</c:v>
                </c:pt>
                <c:pt idx="24611">
                  <c:v>89.873500000000007</c:v>
                </c:pt>
                <c:pt idx="24612">
                  <c:v>90.030600000000007</c:v>
                </c:pt>
                <c:pt idx="24613">
                  <c:v>90.187700000000007</c:v>
                </c:pt>
                <c:pt idx="24614">
                  <c:v>90.344800000000006</c:v>
                </c:pt>
                <c:pt idx="24615">
                  <c:v>90.501999999999995</c:v>
                </c:pt>
                <c:pt idx="24616">
                  <c:v>90.659099999999995</c:v>
                </c:pt>
                <c:pt idx="24617">
                  <c:v>90.816299999999998</c:v>
                </c:pt>
                <c:pt idx="24618">
                  <c:v>90.973399999999998</c:v>
                </c:pt>
                <c:pt idx="24619">
                  <c:v>91.130499999999998</c:v>
                </c:pt>
                <c:pt idx="24620">
                  <c:v>91.287700000000001</c:v>
                </c:pt>
                <c:pt idx="24621">
                  <c:v>91.444900000000004</c:v>
                </c:pt>
                <c:pt idx="24622">
                  <c:v>91.602000000000004</c:v>
                </c:pt>
                <c:pt idx="24623">
                  <c:v>91.759200000000007</c:v>
                </c:pt>
                <c:pt idx="24624">
                  <c:v>91.916399999999996</c:v>
                </c:pt>
                <c:pt idx="24625">
                  <c:v>92.073499999999996</c:v>
                </c:pt>
                <c:pt idx="24626">
                  <c:v>92.230699999999999</c:v>
                </c:pt>
                <c:pt idx="24627">
                  <c:v>92.387900000000002</c:v>
                </c:pt>
                <c:pt idx="24628">
                  <c:v>92.545100000000005</c:v>
                </c:pt>
                <c:pt idx="24629">
                  <c:v>92.702299999999994</c:v>
                </c:pt>
                <c:pt idx="24630">
                  <c:v>92.8596</c:v>
                </c:pt>
                <c:pt idx="24631">
                  <c:v>93.016800000000003</c:v>
                </c:pt>
                <c:pt idx="24632">
                  <c:v>93.174099999999996</c:v>
                </c:pt>
                <c:pt idx="24633">
                  <c:v>93.331299999999999</c:v>
                </c:pt>
                <c:pt idx="24634">
                  <c:v>93.488500000000002</c:v>
                </c:pt>
                <c:pt idx="24635">
                  <c:v>93.645799999999994</c:v>
                </c:pt>
                <c:pt idx="24636">
                  <c:v>93.802999999999997</c:v>
                </c:pt>
                <c:pt idx="24637">
                  <c:v>93.960300000000004</c:v>
                </c:pt>
                <c:pt idx="24638">
                  <c:v>94.117599999999996</c:v>
                </c:pt>
                <c:pt idx="24639">
                  <c:v>94.274900000000002</c:v>
                </c:pt>
                <c:pt idx="24640">
                  <c:v>94.432100000000005</c:v>
                </c:pt>
                <c:pt idx="24641">
                  <c:v>94.589500000000001</c:v>
                </c:pt>
                <c:pt idx="24642">
                  <c:v>94.746700000000004</c:v>
                </c:pt>
                <c:pt idx="24643">
                  <c:v>94.9041</c:v>
                </c:pt>
                <c:pt idx="24644">
                  <c:v>95.061400000000006</c:v>
                </c:pt>
                <c:pt idx="24645">
                  <c:v>95.218699999999998</c:v>
                </c:pt>
                <c:pt idx="24646">
                  <c:v>95.376099999999994</c:v>
                </c:pt>
                <c:pt idx="24647">
                  <c:v>95.5334</c:v>
                </c:pt>
                <c:pt idx="24648">
                  <c:v>95.690700000000007</c:v>
                </c:pt>
                <c:pt idx="24649">
                  <c:v>95.847999999999999</c:v>
                </c:pt>
                <c:pt idx="24650">
                  <c:v>96.005399999999995</c:v>
                </c:pt>
                <c:pt idx="24651">
                  <c:v>96.162800000000004</c:v>
                </c:pt>
                <c:pt idx="24652">
                  <c:v>96.320099999999996</c:v>
                </c:pt>
                <c:pt idx="24653">
                  <c:v>96.477500000000006</c:v>
                </c:pt>
                <c:pt idx="24654">
                  <c:v>96.634900000000002</c:v>
                </c:pt>
                <c:pt idx="24655">
                  <c:v>96.792199999999994</c:v>
                </c:pt>
                <c:pt idx="24656">
                  <c:v>96.949700000000007</c:v>
                </c:pt>
                <c:pt idx="24657">
                  <c:v>97.106999999999999</c:v>
                </c:pt>
                <c:pt idx="24658">
                  <c:v>97.264399999999995</c:v>
                </c:pt>
                <c:pt idx="24659">
                  <c:v>97.421800000000005</c:v>
                </c:pt>
                <c:pt idx="24660">
                  <c:v>97.579300000000003</c:v>
                </c:pt>
                <c:pt idx="24661">
                  <c:v>97.736699999999999</c:v>
                </c:pt>
                <c:pt idx="24662">
                  <c:v>97.894099999999995</c:v>
                </c:pt>
                <c:pt idx="24663">
                  <c:v>98.051500000000004</c:v>
                </c:pt>
                <c:pt idx="24664">
                  <c:v>98.209000000000003</c:v>
                </c:pt>
                <c:pt idx="24665">
                  <c:v>98.366500000000002</c:v>
                </c:pt>
                <c:pt idx="24666">
                  <c:v>98.523899999999998</c:v>
                </c:pt>
                <c:pt idx="24667">
                  <c:v>98.681299999999993</c:v>
                </c:pt>
                <c:pt idx="24668">
                  <c:v>98.838800000000006</c:v>
                </c:pt>
                <c:pt idx="24669">
                  <c:v>98.996300000000005</c:v>
                </c:pt>
                <c:pt idx="24670">
                  <c:v>99.153700000000001</c:v>
                </c:pt>
                <c:pt idx="24671">
                  <c:v>99.311300000000003</c:v>
                </c:pt>
                <c:pt idx="24672">
                  <c:v>99.468699999999998</c:v>
                </c:pt>
                <c:pt idx="24673">
                  <c:v>99.626300000000001</c:v>
                </c:pt>
                <c:pt idx="24674">
                  <c:v>99.783799999999999</c:v>
                </c:pt>
                <c:pt idx="24675">
                  <c:v>99.941199999999995</c:v>
                </c:pt>
                <c:pt idx="24676">
                  <c:v>100.099</c:v>
                </c:pt>
                <c:pt idx="24677">
                  <c:v>100.256</c:v>
                </c:pt>
                <c:pt idx="24678">
                  <c:v>100.414</c:v>
                </c:pt>
                <c:pt idx="24679">
                  <c:v>100.571</c:v>
                </c:pt>
                <c:pt idx="24680">
                  <c:v>100.729</c:v>
                </c:pt>
                <c:pt idx="24681">
                  <c:v>100.886</c:v>
                </c:pt>
                <c:pt idx="24682">
                  <c:v>101.044</c:v>
                </c:pt>
                <c:pt idx="24683">
                  <c:v>101.202</c:v>
                </c:pt>
                <c:pt idx="24684">
                  <c:v>101.35899999999999</c:v>
                </c:pt>
                <c:pt idx="24685">
                  <c:v>101.517</c:v>
                </c:pt>
                <c:pt idx="24686">
                  <c:v>101.67400000000001</c:v>
                </c:pt>
                <c:pt idx="24687">
                  <c:v>101.83199999999999</c:v>
                </c:pt>
                <c:pt idx="24688">
                  <c:v>101.989</c:v>
                </c:pt>
                <c:pt idx="24689">
                  <c:v>102.14700000000001</c:v>
                </c:pt>
                <c:pt idx="24690">
                  <c:v>102.30500000000001</c:v>
                </c:pt>
                <c:pt idx="24691">
                  <c:v>102.462</c:v>
                </c:pt>
                <c:pt idx="24692">
                  <c:v>102.62</c:v>
                </c:pt>
                <c:pt idx="24693">
                  <c:v>102.777</c:v>
                </c:pt>
                <c:pt idx="24694">
                  <c:v>102.935</c:v>
                </c:pt>
                <c:pt idx="24695">
                  <c:v>103.093</c:v>
                </c:pt>
                <c:pt idx="24696">
                  <c:v>103.25</c:v>
                </c:pt>
                <c:pt idx="24697">
                  <c:v>103.408</c:v>
                </c:pt>
                <c:pt idx="24698">
                  <c:v>103.566</c:v>
                </c:pt>
                <c:pt idx="24699">
                  <c:v>103.723</c:v>
                </c:pt>
                <c:pt idx="24700">
                  <c:v>103.881</c:v>
                </c:pt>
                <c:pt idx="24701">
                  <c:v>104.039</c:v>
                </c:pt>
                <c:pt idx="24702">
                  <c:v>104.196</c:v>
                </c:pt>
                <c:pt idx="24703">
                  <c:v>104.354</c:v>
                </c:pt>
                <c:pt idx="24704">
                  <c:v>104.512</c:v>
                </c:pt>
                <c:pt idx="24705">
                  <c:v>104.669</c:v>
                </c:pt>
                <c:pt idx="24706">
                  <c:v>104.827</c:v>
                </c:pt>
                <c:pt idx="24707">
                  <c:v>104.985</c:v>
                </c:pt>
                <c:pt idx="24708">
                  <c:v>105.143</c:v>
                </c:pt>
                <c:pt idx="24709">
                  <c:v>105.3</c:v>
                </c:pt>
                <c:pt idx="24710">
                  <c:v>105.458</c:v>
                </c:pt>
                <c:pt idx="24711">
                  <c:v>105.616</c:v>
                </c:pt>
                <c:pt idx="24712">
                  <c:v>105.773</c:v>
                </c:pt>
                <c:pt idx="24713">
                  <c:v>105.931</c:v>
                </c:pt>
                <c:pt idx="24714">
                  <c:v>106.089</c:v>
                </c:pt>
                <c:pt idx="24715">
                  <c:v>106.247</c:v>
                </c:pt>
                <c:pt idx="24716">
                  <c:v>106.404</c:v>
                </c:pt>
                <c:pt idx="24717">
                  <c:v>106.562</c:v>
                </c:pt>
                <c:pt idx="24718">
                  <c:v>106.72</c:v>
                </c:pt>
                <c:pt idx="24719">
                  <c:v>106.878</c:v>
                </c:pt>
                <c:pt idx="24720">
                  <c:v>107.035</c:v>
                </c:pt>
                <c:pt idx="24721">
                  <c:v>107.193</c:v>
                </c:pt>
                <c:pt idx="24722">
                  <c:v>107.351</c:v>
                </c:pt>
                <c:pt idx="24723">
                  <c:v>107.509</c:v>
                </c:pt>
                <c:pt idx="24724">
                  <c:v>107.667</c:v>
                </c:pt>
                <c:pt idx="24725">
                  <c:v>107.824</c:v>
                </c:pt>
                <c:pt idx="24726">
                  <c:v>107.982</c:v>
                </c:pt>
                <c:pt idx="24727">
                  <c:v>108.14</c:v>
                </c:pt>
                <c:pt idx="24728">
                  <c:v>108.298</c:v>
                </c:pt>
                <c:pt idx="24729">
                  <c:v>108.456</c:v>
                </c:pt>
                <c:pt idx="24730">
                  <c:v>108.614</c:v>
                </c:pt>
                <c:pt idx="24731">
                  <c:v>108.771</c:v>
                </c:pt>
                <c:pt idx="24732">
                  <c:v>108.929</c:v>
                </c:pt>
                <c:pt idx="24733">
                  <c:v>109.087</c:v>
                </c:pt>
                <c:pt idx="24734">
                  <c:v>109.245</c:v>
                </c:pt>
                <c:pt idx="24735">
                  <c:v>109.40300000000001</c:v>
                </c:pt>
                <c:pt idx="24736">
                  <c:v>109.56100000000001</c:v>
                </c:pt>
                <c:pt idx="24737">
                  <c:v>109.718</c:v>
                </c:pt>
                <c:pt idx="24738">
                  <c:v>109.876</c:v>
                </c:pt>
                <c:pt idx="24739">
                  <c:v>110.03400000000001</c:v>
                </c:pt>
                <c:pt idx="24740">
                  <c:v>110.19199999999999</c:v>
                </c:pt>
                <c:pt idx="24741">
                  <c:v>110.35</c:v>
                </c:pt>
                <c:pt idx="24742">
                  <c:v>110.508</c:v>
                </c:pt>
                <c:pt idx="24743">
                  <c:v>110.666</c:v>
                </c:pt>
                <c:pt idx="24744">
                  <c:v>110.824</c:v>
                </c:pt>
                <c:pt idx="24745">
                  <c:v>110.982</c:v>
                </c:pt>
                <c:pt idx="24746">
                  <c:v>111.14</c:v>
                </c:pt>
                <c:pt idx="24747">
                  <c:v>111.298</c:v>
                </c:pt>
                <c:pt idx="24748">
                  <c:v>111.455</c:v>
                </c:pt>
                <c:pt idx="24749">
                  <c:v>111.613</c:v>
                </c:pt>
                <c:pt idx="24750">
                  <c:v>111.771</c:v>
                </c:pt>
                <c:pt idx="24751">
                  <c:v>111.929</c:v>
                </c:pt>
                <c:pt idx="24752">
                  <c:v>112.087</c:v>
                </c:pt>
                <c:pt idx="24753">
                  <c:v>112.245</c:v>
                </c:pt>
                <c:pt idx="24754">
                  <c:v>112.40300000000001</c:v>
                </c:pt>
                <c:pt idx="24755">
                  <c:v>112.56100000000001</c:v>
                </c:pt>
                <c:pt idx="24756">
                  <c:v>112.71899999999999</c:v>
                </c:pt>
                <c:pt idx="24757">
                  <c:v>112.877</c:v>
                </c:pt>
                <c:pt idx="24758">
                  <c:v>113.035</c:v>
                </c:pt>
                <c:pt idx="24759">
                  <c:v>113.193</c:v>
                </c:pt>
                <c:pt idx="24760">
                  <c:v>113.351</c:v>
                </c:pt>
                <c:pt idx="24761">
                  <c:v>113.509</c:v>
                </c:pt>
                <c:pt idx="24762">
                  <c:v>113.667</c:v>
                </c:pt>
                <c:pt idx="24763">
                  <c:v>113.825</c:v>
                </c:pt>
                <c:pt idx="24764">
                  <c:v>113.983</c:v>
                </c:pt>
                <c:pt idx="24765">
                  <c:v>114.14100000000001</c:v>
                </c:pt>
                <c:pt idx="24766">
                  <c:v>114.29900000000001</c:v>
                </c:pt>
                <c:pt idx="24767">
                  <c:v>114.45699999999999</c:v>
                </c:pt>
                <c:pt idx="24768">
                  <c:v>114.61499999999999</c:v>
                </c:pt>
                <c:pt idx="24769">
                  <c:v>114.773</c:v>
                </c:pt>
                <c:pt idx="24770">
                  <c:v>114.931</c:v>
                </c:pt>
                <c:pt idx="24771">
                  <c:v>115.089</c:v>
                </c:pt>
                <c:pt idx="24772">
                  <c:v>115.248</c:v>
                </c:pt>
                <c:pt idx="24773">
                  <c:v>115.40600000000001</c:v>
                </c:pt>
                <c:pt idx="24774">
                  <c:v>115.56399999999999</c:v>
                </c:pt>
                <c:pt idx="24775">
                  <c:v>115.72199999999999</c:v>
                </c:pt>
                <c:pt idx="24776">
                  <c:v>115.88</c:v>
                </c:pt>
                <c:pt idx="24777">
                  <c:v>116.038</c:v>
                </c:pt>
                <c:pt idx="24778">
                  <c:v>116.196</c:v>
                </c:pt>
                <c:pt idx="24779">
                  <c:v>116.354</c:v>
                </c:pt>
                <c:pt idx="24780">
                  <c:v>116.512</c:v>
                </c:pt>
                <c:pt idx="24781">
                  <c:v>116.67</c:v>
                </c:pt>
                <c:pt idx="24782">
                  <c:v>116.828</c:v>
                </c:pt>
                <c:pt idx="24783">
                  <c:v>116.98699999999999</c:v>
                </c:pt>
                <c:pt idx="24784">
                  <c:v>117.145</c:v>
                </c:pt>
                <c:pt idx="24785">
                  <c:v>117.303</c:v>
                </c:pt>
                <c:pt idx="24786">
                  <c:v>117.461</c:v>
                </c:pt>
                <c:pt idx="24787">
                  <c:v>117.619</c:v>
                </c:pt>
                <c:pt idx="24788">
                  <c:v>117.777</c:v>
                </c:pt>
                <c:pt idx="24789">
                  <c:v>117.935</c:v>
                </c:pt>
                <c:pt idx="24790">
                  <c:v>118.09399999999999</c:v>
                </c:pt>
                <c:pt idx="24791">
                  <c:v>118.252</c:v>
                </c:pt>
                <c:pt idx="24792">
                  <c:v>118.41</c:v>
                </c:pt>
                <c:pt idx="24793">
                  <c:v>118.568</c:v>
                </c:pt>
                <c:pt idx="24794">
                  <c:v>118.726</c:v>
                </c:pt>
                <c:pt idx="24795">
                  <c:v>118.884</c:v>
                </c:pt>
                <c:pt idx="24796">
                  <c:v>119.04300000000001</c:v>
                </c:pt>
                <c:pt idx="24797">
                  <c:v>119.20099999999999</c:v>
                </c:pt>
                <c:pt idx="24798">
                  <c:v>119.35899999999999</c:v>
                </c:pt>
                <c:pt idx="24799">
                  <c:v>119.517</c:v>
                </c:pt>
                <c:pt idx="24800">
                  <c:v>119.675</c:v>
                </c:pt>
                <c:pt idx="24801">
                  <c:v>119.834</c:v>
                </c:pt>
                <c:pt idx="24802">
                  <c:v>119.992</c:v>
                </c:pt>
                <c:pt idx="24803">
                  <c:v>120.15</c:v>
                </c:pt>
                <c:pt idx="24804">
                  <c:v>120.30800000000001</c:v>
                </c:pt>
                <c:pt idx="24805">
                  <c:v>120.46599999999999</c:v>
                </c:pt>
                <c:pt idx="24806">
                  <c:v>120.625</c:v>
                </c:pt>
                <c:pt idx="24807">
                  <c:v>120.783</c:v>
                </c:pt>
                <c:pt idx="24808">
                  <c:v>120.941</c:v>
                </c:pt>
                <c:pt idx="24809">
                  <c:v>121.099</c:v>
                </c:pt>
                <c:pt idx="24810">
                  <c:v>121.258</c:v>
                </c:pt>
                <c:pt idx="24811">
                  <c:v>121.416</c:v>
                </c:pt>
                <c:pt idx="24812">
                  <c:v>121.574</c:v>
                </c:pt>
                <c:pt idx="24813">
                  <c:v>121.732</c:v>
                </c:pt>
                <c:pt idx="24814">
                  <c:v>121.89100000000001</c:v>
                </c:pt>
                <c:pt idx="24815">
                  <c:v>122.04900000000001</c:v>
                </c:pt>
                <c:pt idx="24816">
                  <c:v>122.20699999999999</c:v>
                </c:pt>
                <c:pt idx="24817">
                  <c:v>122.366</c:v>
                </c:pt>
                <c:pt idx="24818">
                  <c:v>122.524</c:v>
                </c:pt>
                <c:pt idx="24819">
                  <c:v>122.682</c:v>
                </c:pt>
                <c:pt idx="24820">
                  <c:v>122.84</c:v>
                </c:pt>
                <c:pt idx="24821">
                  <c:v>122.999</c:v>
                </c:pt>
                <c:pt idx="24822">
                  <c:v>123.157</c:v>
                </c:pt>
                <c:pt idx="24823">
                  <c:v>123.315</c:v>
                </c:pt>
                <c:pt idx="24824">
                  <c:v>123.474</c:v>
                </c:pt>
                <c:pt idx="24825">
                  <c:v>123.63200000000001</c:v>
                </c:pt>
                <c:pt idx="24826">
                  <c:v>123.79</c:v>
                </c:pt>
                <c:pt idx="24827">
                  <c:v>123.949</c:v>
                </c:pt>
                <c:pt idx="24828">
                  <c:v>124.107</c:v>
                </c:pt>
                <c:pt idx="24829">
                  <c:v>124.265</c:v>
                </c:pt>
                <c:pt idx="24830">
                  <c:v>124.42400000000001</c:v>
                </c:pt>
                <c:pt idx="24831">
                  <c:v>124.58199999999999</c:v>
                </c:pt>
                <c:pt idx="24832">
                  <c:v>124.74</c:v>
                </c:pt>
                <c:pt idx="24833">
                  <c:v>124.899</c:v>
                </c:pt>
                <c:pt idx="24834">
                  <c:v>125.057</c:v>
                </c:pt>
                <c:pt idx="24835">
                  <c:v>125.21599999999999</c:v>
                </c:pt>
                <c:pt idx="24836">
                  <c:v>125.374</c:v>
                </c:pt>
                <c:pt idx="24837">
                  <c:v>125.532</c:v>
                </c:pt>
                <c:pt idx="24838">
                  <c:v>125.691</c:v>
                </c:pt>
                <c:pt idx="24839">
                  <c:v>125.849</c:v>
                </c:pt>
                <c:pt idx="24840">
                  <c:v>126.00700000000001</c:v>
                </c:pt>
                <c:pt idx="24841">
                  <c:v>126.166</c:v>
                </c:pt>
                <c:pt idx="24842">
                  <c:v>126.324</c:v>
                </c:pt>
                <c:pt idx="24843">
                  <c:v>126.483</c:v>
                </c:pt>
                <c:pt idx="24844">
                  <c:v>126.64100000000001</c:v>
                </c:pt>
                <c:pt idx="24845">
                  <c:v>126.8</c:v>
                </c:pt>
                <c:pt idx="24846">
                  <c:v>126.958</c:v>
                </c:pt>
                <c:pt idx="24847">
                  <c:v>127.116</c:v>
                </c:pt>
                <c:pt idx="24848">
                  <c:v>127.27500000000001</c:v>
                </c:pt>
                <c:pt idx="24849">
                  <c:v>127.43300000000001</c:v>
                </c:pt>
                <c:pt idx="24850">
                  <c:v>127.592</c:v>
                </c:pt>
                <c:pt idx="24851">
                  <c:v>127.75</c:v>
                </c:pt>
                <c:pt idx="24852">
                  <c:v>127.90900000000001</c:v>
                </c:pt>
                <c:pt idx="24853">
                  <c:v>128.06700000000001</c:v>
                </c:pt>
                <c:pt idx="24854">
                  <c:v>128.22499999999999</c:v>
                </c:pt>
                <c:pt idx="24855">
                  <c:v>128.38399999999999</c:v>
                </c:pt>
                <c:pt idx="24856">
                  <c:v>128.542</c:v>
                </c:pt>
                <c:pt idx="24857">
                  <c:v>128.70099999999999</c:v>
                </c:pt>
                <c:pt idx="24858">
                  <c:v>128.85900000000001</c:v>
                </c:pt>
                <c:pt idx="24859">
                  <c:v>129.018</c:v>
                </c:pt>
                <c:pt idx="24860">
                  <c:v>129.17599999999999</c:v>
                </c:pt>
                <c:pt idx="24861">
                  <c:v>129.33500000000001</c:v>
                </c:pt>
                <c:pt idx="24862">
                  <c:v>129.49299999999999</c:v>
                </c:pt>
                <c:pt idx="24863">
                  <c:v>129.65199999999999</c:v>
                </c:pt>
                <c:pt idx="24864">
                  <c:v>129.81</c:v>
                </c:pt>
                <c:pt idx="24865">
                  <c:v>129.96899999999999</c:v>
                </c:pt>
                <c:pt idx="24866">
                  <c:v>130.12700000000001</c:v>
                </c:pt>
                <c:pt idx="24867">
                  <c:v>130.286</c:v>
                </c:pt>
                <c:pt idx="24868">
                  <c:v>130.44399999999999</c:v>
                </c:pt>
                <c:pt idx="24869">
                  <c:v>130.60300000000001</c:v>
                </c:pt>
                <c:pt idx="24870">
                  <c:v>130.761</c:v>
                </c:pt>
                <c:pt idx="24871">
                  <c:v>130.91999999999999</c:v>
                </c:pt>
                <c:pt idx="24872">
                  <c:v>131.078</c:v>
                </c:pt>
                <c:pt idx="24873">
                  <c:v>131.23699999999999</c:v>
                </c:pt>
                <c:pt idx="24874">
                  <c:v>131.39500000000001</c:v>
                </c:pt>
                <c:pt idx="24875">
                  <c:v>131.554</c:v>
                </c:pt>
                <c:pt idx="24876">
                  <c:v>131.71299999999999</c:v>
                </c:pt>
                <c:pt idx="24877">
                  <c:v>131.87100000000001</c:v>
                </c:pt>
                <c:pt idx="24878">
                  <c:v>132.03</c:v>
                </c:pt>
                <c:pt idx="24879">
                  <c:v>132.18799999999999</c:v>
                </c:pt>
                <c:pt idx="24880">
                  <c:v>132.34700000000001</c:v>
                </c:pt>
                <c:pt idx="24881">
                  <c:v>132.505</c:v>
                </c:pt>
                <c:pt idx="24882">
                  <c:v>132.66399999999999</c:v>
                </c:pt>
                <c:pt idx="24883">
                  <c:v>132.82300000000001</c:v>
                </c:pt>
                <c:pt idx="24884">
                  <c:v>132.98099999999999</c:v>
                </c:pt>
                <c:pt idx="24885">
                  <c:v>133.13999999999999</c:v>
                </c:pt>
                <c:pt idx="24886">
                  <c:v>133.298</c:v>
                </c:pt>
                <c:pt idx="24887">
                  <c:v>133.45699999999999</c:v>
                </c:pt>
                <c:pt idx="24888">
                  <c:v>133.61500000000001</c:v>
                </c:pt>
                <c:pt idx="24889">
                  <c:v>133.774</c:v>
                </c:pt>
                <c:pt idx="24890">
                  <c:v>133.93299999999999</c:v>
                </c:pt>
                <c:pt idx="24891">
                  <c:v>134.09100000000001</c:v>
                </c:pt>
                <c:pt idx="24892">
                  <c:v>134.25</c:v>
                </c:pt>
                <c:pt idx="24893">
                  <c:v>134.40899999999999</c:v>
                </c:pt>
                <c:pt idx="24894">
                  <c:v>134.56700000000001</c:v>
                </c:pt>
                <c:pt idx="24895">
                  <c:v>134.726</c:v>
                </c:pt>
                <c:pt idx="24896">
                  <c:v>134.88499999999999</c:v>
                </c:pt>
                <c:pt idx="24897">
                  <c:v>135.04300000000001</c:v>
                </c:pt>
                <c:pt idx="24898">
                  <c:v>135.202</c:v>
                </c:pt>
                <c:pt idx="24899">
                  <c:v>135.36000000000001</c:v>
                </c:pt>
                <c:pt idx="24900">
                  <c:v>135.51900000000001</c:v>
                </c:pt>
                <c:pt idx="24901">
                  <c:v>135.678</c:v>
                </c:pt>
                <c:pt idx="24902">
                  <c:v>135.83600000000001</c:v>
                </c:pt>
                <c:pt idx="24903">
                  <c:v>135.995</c:v>
                </c:pt>
                <c:pt idx="24904">
                  <c:v>136.154</c:v>
                </c:pt>
                <c:pt idx="24905">
                  <c:v>136.31200000000001</c:v>
                </c:pt>
                <c:pt idx="24906">
                  <c:v>136.471</c:v>
                </c:pt>
                <c:pt idx="24907">
                  <c:v>136.63</c:v>
                </c:pt>
                <c:pt idx="24908">
                  <c:v>136.78800000000001</c:v>
                </c:pt>
                <c:pt idx="24909">
                  <c:v>136.947</c:v>
                </c:pt>
                <c:pt idx="24910">
                  <c:v>137.10599999999999</c:v>
                </c:pt>
                <c:pt idx="24911">
                  <c:v>137.26400000000001</c:v>
                </c:pt>
                <c:pt idx="24912">
                  <c:v>137.423</c:v>
                </c:pt>
                <c:pt idx="24913">
                  <c:v>137.58199999999999</c:v>
                </c:pt>
                <c:pt idx="24914">
                  <c:v>137.74100000000001</c:v>
                </c:pt>
                <c:pt idx="24915">
                  <c:v>137.899</c:v>
                </c:pt>
                <c:pt idx="24916">
                  <c:v>138.05799999999999</c:v>
                </c:pt>
                <c:pt idx="24917">
                  <c:v>138.21700000000001</c:v>
                </c:pt>
                <c:pt idx="24918">
                  <c:v>138.375</c:v>
                </c:pt>
                <c:pt idx="24919">
                  <c:v>138.53399999999999</c:v>
                </c:pt>
                <c:pt idx="24920">
                  <c:v>138.69300000000001</c:v>
                </c:pt>
                <c:pt idx="24921">
                  <c:v>138.852</c:v>
                </c:pt>
                <c:pt idx="24922">
                  <c:v>139.01</c:v>
                </c:pt>
                <c:pt idx="24923">
                  <c:v>139.16900000000001</c:v>
                </c:pt>
                <c:pt idx="24924">
                  <c:v>139.328</c:v>
                </c:pt>
                <c:pt idx="24925">
                  <c:v>139.48699999999999</c:v>
                </c:pt>
                <c:pt idx="24926">
                  <c:v>139.64500000000001</c:v>
                </c:pt>
                <c:pt idx="24927">
                  <c:v>139.804</c:v>
                </c:pt>
                <c:pt idx="24928">
                  <c:v>139.96299999999999</c:v>
                </c:pt>
                <c:pt idx="24929">
                  <c:v>140.12100000000001</c:v>
                </c:pt>
                <c:pt idx="24930">
                  <c:v>140.28</c:v>
                </c:pt>
                <c:pt idx="24931">
                  <c:v>140.43899999999999</c:v>
                </c:pt>
                <c:pt idx="24932">
                  <c:v>140.59800000000001</c:v>
                </c:pt>
                <c:pt idx="24933">
                  <c:v>140.75700000000001</c:v>
                </c:pt>
                <c:pt idx="24934">
                  <c:v>140.91499999999999</c:v>
                </c:pt>
                <c:pt idx="24935">
                  <c:v>141.07400000000001</c:v>
                </c:pt>
                <c:pt idx="24936">
                  <c:v>141.233</c:v>
                </c:pt>
                <c:pt idx="24937">
                  <c:v>141.392</c:v>
                </c:pt>
                <c:pt idx="24938">
                  <c:v>141.55099999999999</c:v>
                </c:pt>
                <c:pt idx="24939">
                  <c:v>141.709</c:v>
                </c:pt>
                <c:pt idx="24940">
                  <c:v>141.86799999999999</c:v>
                </c:pt>
                <c:pt idx="24941">
                  <c:v>142.02699999999999</c:v>
                </c:pt>
                <c:pt idx="24942">
                  <c:v>142.18600000000001</c:v>
                </c:pt>
                <c:pt idx="24943">
                  <c:v>142.345</c:v>
                </c:pt>
                <c:pt idx="24944">
                  <c:v>142.50299999999999</c:v>
                </c:pt>
                <c:pt idx="24945">
                  <c:v>142.66200000000001</c:v>
                </c:pt>
                <c:pt idx="24946">
                  <c:v>142.821</c:v>
                </c:pt>
                <c:pt idx="24947">
                  <c:v>142.97999999999999</c:v>
                </c:pt>
                <c:pt idx="24948">
                  <c:v>143.13900000000001</c:v>
                </c:pt>
                <c:pt idx="24949">
                  <c:v>143.297</c:v>
                </c:pt>
                <c:pt idx="24950">
                  <c:v>143.45599999999999</c:v>
                </c:pt>
                <c:pt idx="24951">
                  <c:v>143.61500000000001</c:v>
                </c:pt>
                <c:pt idx="24952">
                  <c:v>143.774</c:v>
                </c:pt>
                <c:pt idx="24953">
                  <c:v>143.93299999999999</c:v>
                </c:pt>
                <c:pt idx="24954">
                  <c:v>144.09200000000001</c:v>
                </c:pt>
                <c:pt idx="24955">
                  <c:v>144.251</c:v>
                </c:pt>
                <c:pt idx="24956">
                  <c:v>144.40899999999999</c:v>
                </c:pt>
                <c:pt idx="24957">
                  <c:v>144.56800000000001</c:v>
                </c:pt>
                <c:pt idx="24958">
                  <c:v>144.727</c:v>
                </c:pt>
                <c:pt idx="24959">
                  <c:v>144.886</c:v>
                </c:pt>
                <c:pt idx="24960">
                  <c:v>145.04499999999999</c:v>
                </c:pt>
                <c:pt idx="24961">
                  <c:v>145.20400000000001</c:v>
                </c:pt>
                <c:pt idx="24962">
                  <c:v>145.363</c:v>
                </c:pt>
                <c:pt idx="24963">
                  <c:v>145.52099999999999</c:v>
                </c:pt>
                <c:pt idx="24964">
                  <c:v>145.68</c:v>
                </c:pt>
                <c:pt idx="24965">
                  <c:v>145.839</c:v>
                </c:pt>
                <c:pt idx="24966">
                  <c:v>145.99799999999999</c:v>
                </c:pt>
                <c:pt idx="24967">
                  <c:v>146.15700000000001</c:v>
                </c:pt>
                <c:pt idx="24968">
                  <c:v>146.316</c:v>
                </c:pt>
                <c:pt idx="24969">
                  <c:v>146.47499999999999</c:v>
                </c:pt>
                <c:pt idx="24970">
                  <c:v>146.63399999999999</c:v>
                </c:pt>
                <c:pt idx="24971">
                  <c:v>146.79300000000001</c:v>
                </c:pt>
                <c:pt idx="24972">
                  <c:v>146.95099999999999</c:v>
                </c:pt>
                <c:pt idx="24973">
                  <c:v>147.11000000000001</c:v>
                </c:pt>
                <c:pt idx="24974">
                  <c:v>147.26900000000001</c:v>
                </c:pt>
                <c:pt idx="24975">
                  <c:v>147.428</c:v>
                </c:pt>
                <c:pt idx="24976">
                  <c:v>147.58699999999999</c:v>
                </c:pt>
                <c:pt idx="24977">
                  <c:v>147.74600000000001</c:v>
                </c:pt>
                <c:pt idx="24978">
                  <c:v>147.905</c:v>
                </c:pt>
                <c:pt idx="24979">
                  <c:v>148.06399999999999</c:v>
                </c:pt>
                <c:pt idx="24980">
                  <c:v>148.22300000000001</c:v>
                </c:pt>
                <c:pt idx="24981">
                  <c:v>148.38200000000001</c:v>
                </c:pt>
                <c:pt idx="24982">
                  <c:v>148.541</c:v>
                </c:pt>
                <c:pt idx="24983">
                  <c:v>148.69999999999999</c:v>
                </c:pt>
                <c:pt idx="24984">
                  <c:v>148.85900000000001</c:v>
                </c:pt>
                <c:pt idx="24985">
                  <c:v>149.018</c:v>
                </c:pt>
                <c:pt idx="24986">
                  <c:v>149.17699999999999</c:v>
                </c:pt>
                <c:pt idx="24987">
                  <c:v>149.33600000000001</c:v>
                </c:pt>
                <c:pt idx="24988">
                  <c:v>149.494</c:v>
                </c:pt>
                <c:pt idx="24989">
                  <c:v>149.65299999999999</c:v>
                </c:pt>
                <c:pt idx="24990">
                  <c:v>149.81200000000001</c:v>
                </c:pt>
                <c:pt idx="24991">
                  <c:v>149.971</c:v>
                </c:pt>
                <c:pt idx="24992">
                  <c:v>150.13</c:v>
                </c:pt>
                <c:pt idx="24993">
                  <c:v>150.28899999999999</c:v>
                </c:pt>
                <c:pt idx="24994">
                  <c:v>150.44800000000001</c:v>
                </c:pt>
                <c:pt idx="24995">
                  <c:v>150.607</c:v>
                </c:pt>
                <c:pt idx="24996">
                  <c:v>150.76599999999999</c:v>
                </c:pt>
                <c:pt idx="24997">
                  <c:v>150.92500000000001</c:v>
                </c:pt>
                <c:pt idx="24998">
                  <c:v>151.084</c:v>
                </c:pt>
                <c:pt idx="24999">
                  <c:v>151.24299999999999</c:v>
                </c:pt>
                <c:pt idx="25000">
                  <c:v>151.40199999999999</c:v>
                </c:pt>
                <c:pt idx="25001">
                  <c:v>151.56100000000001</c:v>
                </c:pt>
                <c:pt idx="25002">
                  <c:v>151.72</c:v>
                </c:pt>
                <c:pt idx="25003">
                  <c:v>151.87899999999999</c:v>
                </c:pt>
                <c:pt idx="25004">
                  <c:v>152.03800000000001</c:v>
                </c:pt>
                <c:pt idx="25005">
                  <c:v>152.197</c:v>
                </c:pt>
                <c:pt idx="25006">
                  <c:v>152.35599999999999</c:v>
                </c:pt>
                <c:pt idx="25007">
                  <c:v>152.51499999999999</c:v>
                </c:pt>
                <c:pt idx="25008">
                  <c:v>152.67400000000001</c:v>
                </c:pt>
                <c:pt idx="25009">
                  <c:v>152.833</c:v>
                </c:pt>
                <c:pt idx="25010">
                  <c:v>152.99199999999999</c:v>
                </c:pt>
                <c:pt idx="25011">
                  <c:v>153.15100000000001</c:v>
                </c:pt>
                <c:pt idx="25012">
                  <c:v>153.31</c:v>
                </c:pt>
                <c:pt idx="25013">
                  <c:v>153.46899999999999</c:v>
                </c:pt>
                <c:pt idx="25014">
                  <c:v>153.62799999999999</c:v>
                </c:pt>
                <c:pt idx="25015">
                  <c:v>153.78700000000001</c:v>
                </c:pt>
                <c:pt idx="25016">
                  <c:v>153.947</c:v>
                </c:pt>
                <c:pt idx="25017">
                  <c:v>154.10599999999999</c:v>
                </c:pt>
                <c:pt idx="25018">
                  <c:v>154.26499999999999</c:v>
                </c:pt>
                <c:pt idx="25019">
                  <c:v>154.42400000000001</c:v>
                </c:pt>
                <c:pt idx="25020">
                  <c:v>154.583</c:v>
                </c:pt>
                <c:pt idx="25021">
                  <c:v>154.74199999999999</c:v>
                </c:pt>
                <c:pt idx="25022">
                  <c:v>154.90100000000001</c:v>
                </c:pt>
                <c:pt idx="25023">
                  <c:v>155.06</c:v>
                </c:pt>
                <c:pt idx="25024">
                  <c:v>155.21899999999999</c:v>
                </c:pt>
                <c:pt idx="25025">
                  <c:v>155.37799999999999</c:v>
                </c:pt>
                <c:pt idx="25026">
                  <c:v>155.53700000000001</c:v>
                </c:pt>
                <c:pt idx="25027">
                  <c:v>155.696</c:v>
                </c:pt>
                <c:pt idx="25028">
                  <c:v>155.85499999999999</c:v>
                </c:pt>
                <c:pt idx="25029">
                  <c:v>156.01400000000001</c:v>
                </c:pt>
                <c:pt idx="25030">
                  <c:v>156.173</c:v>
                </c:pt>
                <c:pt idx="25031">
                  <c:v>156.33199999999999</c:v>
                </c:pt>
                <c:pt idx="25032">
                  <c:v>156.49100000000001</c:v>
                </c:pt>
                <c:pt idx="25033">
                  <c:v>156.65100000000001</c:v>
                </c:pt>
                <c:pt idx="25034">
                  <c:v>156.81</c:v>
                </c:pt>
                <c:pt idx="25035">
                  <c:v>156.96899999999999</c:v>
                </c:pt>
                <c:pt idx="25036">
                  <c:v>157.12799999999999</c:v>
                </c:pt>
                <c:pt idx="25037">
                  <c:v>157.28700000000001</c:v>
                </c:pt>
                <c:pt idx="25038">
                  <c:v>157.446</c:v>
                </c:pt>
                <c:pt idx="25039">
                  <c:v>157.60499999999999</c:v>
                </c:pt>
                <c:pt idx="25040">
                  <c:v>157.76400000000001</c:v>
                </c:pt>
                <c:pt idx="25041">
                  <c:v>157.923</c:v>
                </c:pt>
                <c:pt idx="25042">
                  <c:v>158.083</c:v>
                </c:pt>
                <c:pt idx="25043">
                  <c:v>158.24199999999999</c:v>
                </c:pt>
                <c:pt idx="25044">
                  <c:v>158.40100000000001</c:v>
                </c:pt>
                <c:pt idx="25045">
                  <c:v>158.56</c:v>
                </c:pt>
                <c:pt idx="25046">
                  <c:v>158.71899999999999</c:v>
                </c:pt>
                <c:pt idx="25047">
                  <c:v>158.87799999999999</c:v>
                </c:pt>
                <c:pt idx="25048">
                  <c:v>159.03700000000001</c:v>
                </c:pt>
                <c:pt idx="25049">
                  <c:v>159.196</c:v>
                </c:pt>
                <c:pt idx="25050">
                  <c:v>159.35499999999999</c:v>
                </c:pt>
                <c:pt idx="25051">
                  <c:v>159.51499999999999</c:v>
                </c:pt>
                <c:pt idx="25052">
                  <c:v>159.67400000000001</c:v>
                </c:pt>
                <c:pt idx="25053">
                  <c:v>159.833</c:v>
                </c:pt>
                <c:pt idx="25054">
                  <c:v>159.99199999999999</c:v>
                </c:pt>
                <c:pt idx="25055">
                  <c:v>160.15100000000001</c:v>
                </c:pt>
                <c:pt idx="25056">
                  <c:v>160.31</c:v>
                </c:pt>
                <c:pt idx="25057">
                  <c:v>160.46899999999999</c:v>
                </c:pt>
                <c:pt idx="25058">
                  <c:v>160.62899999999999</c:v>
                </c:pt>
                <c:pt idx="25059">
                  <c:v>160.78800000000001</c:v>
                </c:pt>
                <c:pt idx="25060">
                  <c:v>160.947</c:v>
                </c:pt>
                <c:pt idx="25061">
                  <c:v>161.10599999999999</c:v>
                </c:pt>
                <c:pt idx="25062">
                  <c:v>161.26499999999999</c:v>
                </c:pt>
                <c:pt idx="25063">
                  <c:v>161.42400000000001</c:v>
                </c:pt>
                <c:pt idx="25064">
                  <c:v>161.583</c:v>
                </c:pt>
                <c:pt idx="25065">
                  <c:v>161.74299999999999</c:v>
                </c:pt>
                <c:pt idx="25066">
                  <c:v>161.90199999999999</c:v>
                </c:pt>
                <c:pt idx="25067">
                  <c:v>162.06100000000001</c:v>
                </c:pt>
                <c:pt idx="25068">
                  <c:v>162.22</c:v>
                </c:pt>
                <c:pt idx="25069">
                  <c:v>162.37899999999999</c:v>
                </c:pt>
                <c:pt idx="25070">
                  <c:v>162.53899999999999</c:v>
                </c:pt>
                <c:pt idx="25071">
                  <c:v>162.69800000000001</c:v>
                </c:pt>
                <c:pt idx="25072">
                  <c:v>162.857</c:v>
                </c:pt>
                <c:pt idx="25073">
                  <c:v>163.01599999999999</c:v>
                </c:pt>
                <c:pt idx="25074">
                  <c:v>163.17500000000001</c:v>
                </c:pt>
                <c:pt idx="25075">
                  <c:v>163.334</c:v>
                </c:pt>
                <c:pt idx="25076">
                  <c:v>163.494</c:v>
                </c:pt>
                <c:pt idx="25077">
                  <c:v>163.65299999999999</c:v>
                </c:pt>
                <c:pt idx="25078">
                  <c:v>163.81200000000001</c:v>
                </c:pt>
                <c:pt idx="25079">
                  <c:v>163.971</c:v>
                </c:pt>
                <c:pt idx="25080">
                  <c:v>164.13</c:v>
                </c:pt>
                <c:pt idx="25081">
                  <c:v>164.29</c:v>
                </c:pt>
                <c:pt idx="25082">
                  <c:v>164.44900000000001</c:v>
                </c:pt>
                <c:pt idx="25083">
                  <c:v>164.608</c:v>
                </c:pt>
                <c:pt idx="25084">
                  <c:v>164.767</c:v>
                </c:pt>
                <c:pt idx="25085">
                  <c:v>164.92699999999999</c:v>
                </c:pt>
                <c:pt idx="25086">
                  <c:v>165.08600000000001</c:v>
                </c:pt>
                <c:pt idx="25087">
                  <c:v>165.245</c:v>
                </c:pt>
                <c:pt idx="25088">
                  <c:v>165.404</c:v>
                </c:pt>
                <c:pt idx="25089">
                  <c:v>165.56299999999999</c:v>
                </c:pt>
                <c:pt idx="25090">
                  <c:v>165.72300000000001</c:v>
                </c:pt>
                <c:pt idx="25091">
                  <c:v>165.88200000000001</c:v>
                </c:pt>
                <c:pt idx="25092">
                  <c:v>166.041</c:v>
                </c:pt>
                <c:pt idx="25093">
                  <c:v>166.2</c:v>
                </c:pt>
                <c:pt idx="25094">
                  <c:v>166.35900000000001</c:v>
                </c:pt>
                <c:pt idx="25095">
                  <c:v>166.51900000000001</c:v>
                </c:pt>
                <c:pt idx="25096">
                  <c:v>166.678</c:v>
                </c:pt>
                <c:pt idx="25097">
                  <c:v>166.83699999999999</c:v>
                </c:pt>
                <c:pt idx="25098">
                  <c:v>166.99600000000001</c:v>
                </c:pt>
                <c:pt idx="25099">
                  <c:v>167.15600000000001</c:v>
                </c:pt>
                <c:pt idx="25100">
                  <c:v>167.315</c:v>
                </c:pt>
                <c:pt idx="25101">
                  <c:v>167.47399999999999</c:v>
                </c:pt>
                <c:pt idx="25102">
                  <c:v>167.63300000000001</c:v>
                </c:pt>
                <c:pt idx="25103">
                  <c:v>167.79300000000001</c:v>
                </c:pt>
                <c:pt idx="25104">
                  <c:v>167.952</c:v>
                </c:pt>
                <c:pt idx="25105">
                  <c:v>168.11099999999999</c:v>
                </c:pt>
                <c:pt idx="25106">
                  <c:v>168.27</c:v>
                </c:pt>
                <c:pt idx="25107">
                  <c:v>168.43</c:v>
                </c:pt>
                <c:pt idx="25108">
                  <c:v>168.589</c:v>
                </c:pt>
                <c:pt idx="25109">
                  <c:v>168.74799999999999</c:v>
                </c:pt>
                <c:pt idx="25110">
                  <c:v>168.90700000000001</c:v>
                </c:pt>
                <c:pt idx="25111">
                  <c:v>169.06700000000001</c:v>
                </c:pt>
                <c:pt idx="25112">
                  <c:v>169.226</c:v>
                </c:pt>
                <c:pt idx="25113">
                  <c:v>169.38499999999999</c:v>
                </c:pt>
                <c:pt idx="25114">
                  <c:v>169.54400000000001</c:v>
                </c:pt>
                <c:pt idx="25115">
                  <c:v>169.70400000000001</c:v>
                </c:pt>
                <c:pt idx="25116">
                  <c:v>169.863</c:v>
                </c:pt>
                <c:pt idx="25117">
                  <c:v>170.02199999999999</c:v>
                </c:pt>
                <c:pt idx="25118">
                  <c:v>170.18100000000001</c:v>
                </c:pt>
                <c:pt idx="25119">
                  <c:v>170.34100000000001</c:v>
                </c:pt>
                <c:pt idx="25120">
                  <c:v>170.5</c:v>
                </c:pt>
                <c:pt idx="25121">
                  <c:v>170.65899999999999</c:v>
                </c:pt>
                <c:pt idx="25122">
                  <c:v>170.81899999999999</c:v>
                </c:pt>
                <c:pt idx="25123">
                  <c:v>170.97800000000001</c:v>
                </c:pt>
                <c:pt idx="25124">
                  <c:v>171.137</c:v>
                </c:pt>
                <c:pt idx="25125">
                  <c:v>171.29599999999999</c:v>
                </c:pt>
                <c:pt idx="25126">
                  <c:v>171.45599999999999</c:v>
                </c:pt>
                <c:pt idx="25127">
                  <c:v>171.61500000000001</c:v>
                </c:pt>
                <c:pt idx="25128">
                  <c:v>171.774</c:v>
                </c:pt>
                <c:pt idx="25129">
                  <c:v>171.934</c:v>
                </c:pt>
                <c:pt idx="25130">
                  <c:v>172.09299999999999</c:v>
                </c:pt>
                <c:pt idx="25131">
                  <c:v>172.25200000000001</c:v>
                </c:pt>
                <c:pt idx="25132">
                  <c:v>172.41200000000001</c:v>
                </c:pt>
                <c:pt idx="25133">
                  <c:v>172.571</c:v>
                </c:pt>
                <c:pt idx="25134">
                  <c:v>172.73</c:v>
                </c:pt>
                <c:pt idx="25135">
                  <c:v>172.88900000000001</c:v>
                </c:pt>
                <c:pt idx="25136">
                  <c:v>173.04900000000001</c:v>
                </c:pt>
                <c:pt idx="25137">
                  <c:v>173.208</c:v>
                </c:pt>
                <c:pt idx="25138">
                  <c:v>173.36699999999999</c:v>
                </c:pt>
                <c:pt idx="25139">
                  <c:v>173.52699999999999</c:v>
                </c:pt>
                <c:pt idx="25140">
                  <c:v>173.68600000000001</c:v>
                </c:pt>
                <c:pt idx="25141">
                  <c:v>173.845</c:v>
                </c:pt>
                <c:pt idx="25142">
                  <c:v>174.005</c:v>
                </c:pt>
                <c:pt idx="25143">
                  <c:v>174.16399999999999</c:v>
                </c:pt>
                <c:pt idx="25144">
                  <c:v>174.32300000000001</c:v>
                </c:pt>
                <c:pt idx="25145">
                  <c:v>174.483</c:v>
                </c:pt>
                <c:pt idx="25146">
                  <c:v>174.642</c:v>
                </c:pt>
                <c:pt idx="25147">
                  <c:v>174.80099999999999</c:v>
                </c:pt>
                <c:pt idx="25148">
                  <c:v>174.96100000000001</c:v>
                </c:pt>
                <c:pt idx="25149">
                  <c:v>175.12</c:v>
                </c:pt>
                <c:pt idx="25150">
                  <c:v>175.279</c:v>
                </c:pt>
                <c:pt idx="25151">
                  <c:v>175.43799999999999</c:v>
                </c:pt>
                <c:pt idx="25152">
                  <c:v>175.59800000000001</c:v>
                </c:pt>
                <c:pt idx="25153">
                  <c:v>175.75700000000001</c:v>
                </c:pt>
                <c:pt idx="25154">
                  <c:v>175.917</c:v>
                </c:pt>
                <c:pt idx="25155">
                  <c:v>176.07599999999999</c:v>
                </c:pt>
                <c:pt idx="25156">
                  <c:v>176.23500000000001</c:v>
                </c:pt>
                <c:pt idx="25157">
                  <c:v>176.39400000000001</c:v>
                </c:pt>
                <c:pt idx="25158">
                  <c:v>176.554</c:v>
                </c:pt>
                <c:pt idx="25159">
                  <c:v>176.71299999999999</c:v>
                </c:pt>
                <c:pt idx="25160">
                  <c:v>176.87200000000001</c:v>
                </c:pt>
                <c:pt idx="25161">
                  <c:v>177.03200000000001</c:v>
                </c:pt>
                <c:pt idx="25162">
                  <c:v>177.191</c:v>
                </c:pt>
                <c:pt idx="25163">
                  <c:v>177.351</c:v>
                </c:pt>
                <c:pt idx="25164">
                  <c:v>177.51</c:v>
                </c:pt>
                <c:pt idx="25165">
                  <c:v>177.66900000000001</c:v>
                </c:pt>
                <c:pt idx="25166">
                  <c:v>177.82900000000001</c:v>
                </c:pt>
                <c:pt idx="25167">
                  <c:v>177.988</c:v>
                </c:pt>
                <c:pt idx="25168">
                  <c:v>178.14699999999999</c:v>
                </c:pt>
                <c:pt idx="25169">
                  <c:v>178.30699999999999</c:v>
                </c:pt>
                <c:pt idx="25170">
                  <c:v>178.46600000000001</c:v>
                </c:pt>
                <c:pt idx="25171">
                  <c:v>178.625</c:v>
                </c:pt>
                <c:pt idx="25172">
                  <c:v>178.785</c:v>
                </c:pt>
                <c:pt idx="25173">
                  <c:v>178.94399999999999</c:v>
                </c:pt>
                <c:pt idx="25174">
                  <c:v>179.10300000000001</c:v>
                </c:pt>
                <c:pt idx="25175">
                  <c:v>179.26300000000001</c:v>
                </c:pt>
                <c:pt idx="25176">
                  <c:v>179.422</c:v>
                </c:pt>
                <c:pt idx="25177">
                  <c:v>179.58099999999999</c:v>
                </c:pt>
                <c:pt idx="25178">
                  <c:v>179.74100000000001</c:v>
                </c:pt>
                <c:pt idx="25179">
                  <c:v>179.9</c:v>
                </c:pt>
                <c:pt idx="25180">
                  <c:v>180.06</c:v>
                </c:pt>
                <c:pt idx="25181">
                  <c:v>180.21899999999999</c:v>
                </c:pt>
                <c:pt idx="25182">
                  <c:v>180.37799999999999</c:v>
                </c:pt>
                <c:pt idx="25183">
                  <c:v>180.53800000000001</c:v>
                </c:pt>
                <c:pt idx="25184">
                  <c:v>180.697</c:v>
                </c:pt>
                <c:pt idx="25185">
                  <c:v>180.85599999999999</c:v>
                </c:pt>
                <c:pt idx="25186">
                  <c:v>181.01599999999999</c:v>
                </c:pt>
                <c:pt idx="25187">
                  <c:v>181.17500000000001</c:v>
                </c:pt>
                <c:pt idx="25188">
                  <c:v>181.33500000000001</c:v>
                </c:pt>
                <c:pt idx="25189">
                  <c:v>181.494</c:v>
                </c:pt>
                <c:pt idx="25190">
                  <c:v>181.65299999999999</c:v>
                </c:pt>
                <c:pt idx="25191">
                  <c:v>181.81299999999999</c:v>
                </c:pt>
                <c:pt idx="25192">
                  <c:v>181.97200000000001</c:v>
                </c:pt>
                <c:pt idx="25193">
                  <c:v>182.131</c:v>
                </c:pt>
                <c:pt idx="25194">
                  <c:v>182.291</c:v>
                </c:pt>
                <c:pt idx="25195">
                  <c:v>182.45</c:v>
                </c:pt>
                <c:pt idx="25196">
                  <c:v>182.60900000000001</c:v>
                </c:pt>
                <c:pt idx="25197">
                  <c:v>182.76900000000001</c:v>
                </c:pt>
                <c:pt idx="25198">
                  <c:v>182.928</c:v>
                </c:pt>
                <c:pt idx="25199">
                  <c:v>183.08799999999999</c:v>
                </c:pt>
                <c:pt idx="25200">
                  <c:v>183.24700000000001</c:v>
                </c:pt>
                <c:pt idx="25201">
                  <c:v>183.40600000000001</c:v>
                </c:pt>
                <c:pt idx="25202">
                  <c:v>183.566</c:v>
                </c:pt>
                <c:pt idx="25203">
                  <c:v>183.72499999999999</c:v>
                </c:pt>
                <c:pt idx="25204">
                  <c:v>183.88499999999999</c:v>
                </c:pt>
                <c:pt idx="25205">
                  <c:v>184.04400000000001</c:v>
                </c:pt>
                <c:pt idx="25206">
                  <c:v>184.203</c:v>
                </c:pt>
                <c:pt idx="25207">
                  <c:v>184.363</c:v>
                </c:pt>
                <c:pt idx="25208">
                  <c:v>184.52199999999999</c:v>
                </c:pt>
                <c:pt idx="25209">
                  <c:v>184.68199999999999</c:v>
                </c:pt>
                <c:pt idx="25210">
                  <c:v>184.84100000000001</c:v>
                </c:pt>
                <c:pt idx="25211">
                  <c:v>185</c:v>
                </c:pt>
                <c:pt idx="25212">
                  <c:v>185.16</c:v>
                </c:pt>
                <c:pt idx="25213">
                  <c:v>185.31899999999999</c:v>
                </c:pt>
                <c:pt idx="25214">
                  <c:v>185.47900000000001</c:v>
                </c:pt>
                <c:pt idx="25215">
                  <c:v>185.63800000000001</c:v>
                </c:pt>
                <c:pt idx="25216">
                  <c:v>185.797</c:v>
                </c:pt>
                <c:pt idx="25217">
                  <c:v>185.95699999999999</c:v>
                </c:pt>
                <c:pt idx="25218">
                  <c:v>186.11600000000001</c:v>
                </c:pt>
                <c:pt idx="25219">
                  <c:v>186.27600000000001</c:v>
                </c:pt>
                <c:pt idx="25220">
                  <c:v>186.435</c:v>
                </c:pt>
                <c:pt idx="25221">
                  <c:v>186.59399999999999</c:v>
                </c:pt>
                <c:pt idx="25222">
                  <c:v>186.75399999999999</c:v>
                </c:pt>
                <c:pt idx="25223">
                  <c:v>186.91300000000001</c:v>
                </c:pt>
                <c:pt idx="25224">
                  <c:v>187.07300000000001</c:v>
                </c:pt>
                <c:pt idx="25225">
                  <c:v>187.232</c:v>
                </c:pt>
                <c:pt idx="25226">
                  <c:v>187.39099999999999</c:v>
                </c:pt>
                <c:pt idx="25227">
                  <c:v>187.55099999999999</c:v>
                </c:pt>
                <c:pt idx="25228">
                  <c:v>187.71</c:v>
                </c:pt>
                <c:pt idx="25229">
                  <c:v>187.87</c:v>
                </c:pt>
                <c:pt idx="25230">
                  <c:v>188.029</c:v>
                </c:pt>
                <c:pt idx="25231">
                  <c:v>188.18899999999999</c:v>
                </c:pt>
                <c:pt idx="25232">
                  <c:v>188.34800000000001</c:v>
                </c:pt>
                <c:pt idx="25233">
                  <c:v>188.50700000000001</c:v>
                </c:pt>
                <c:pt idx="25234">
                  <c:v>188.667</c:v>
                </c:pt>
                <c:pt idx="25235">
                  <c:v>188.82599999999999</c:v>
                </c:pt>
                <c:pt idx="25236">
                  <c:v>188.98599999999999</c:v>
                </c:pt>
                <c:pt idx="25237">
                  <c:v>189.14500000000001</c:v>
                </c:pt>
                <c:pt idx="25238">
                  <c:v>189.304</c:v>
                </c:pt>
                <c:pt idx="25239">
                  <c:v>189.464</c:v>
                </c:pt>
                <c:pt idx="25240">
                  <c:v>189.62299999999999</c:v>
                </c:pt>
                <c:pt idx="25241">
                  <c:v>189.78299999999999</c:v>
                </c:pt>
                <c:pt idx="25242">
                  <c:v>189.94200000000001</c:v>
                </c:pt>
                <c:pt idx="25243">
                  <c:v>190.102</c:v>
                </c:pt>
                <c:pt idx="25244">
                  <c:v>190.261</c:v>
                </c:pt>
                <c:pt idx="25245">
                  <c:v>190.42</c:v>
                </c:pt>
                <c:pt idx="25246">
                  <c:v>190.58</c:v>
                </c:pt>
                <c:pt idx="25247">
                  <c:v>190.739</c:v>
                </c:pt>
                <c:pt idx="25248">
                  <c:v>190.899</c:v>
                </c:pt>
                <c:pt idx="25249">
                  <c:v>191.05799999999999</c:v>
                </c:pt>
                <c:pt idx="25250">
                  <c:v>191.21799999999999</c:v>
                </c:pt>
                <c:pt idx="25251">
                  <c:v>191.37700000000001</c:v>
                </c:pt>
                <c:pt idx="25252">
                  <c:v>191.536</c:v>
                </c:pt>
                <c:pt idx="25253">
                  <c:v>191.696</c:v>
                </c:pt>
                <c:pt idx="25254">
                  <c:v>191.85499999999999</c:v>
                </c:pt>
                <c:pt idx="25255">
                  <c:v>192.01499999999999</c:v>
                </c:pt>
                <c:pt idx="25256">
                  <c:v>192.17400000000001</c:v>
                </c:pt>
                <c:pt idx="25257">
                  <c:v>192.333</c:v>
                </c:pt>
                <c:pt idx="25258">
                  <c:v>192.49299999999999</c:v>
                </c:pt>
                <c:pt idx="25259">
                  <c:v>192.65199999999999</c:v>
                </c:pt>
                <c:pt idx="25260">
                  <c:v>192.81200000000001</c:v>
                </c:pt>
                <c:pt idx="25261">
                  <c:v>192.971</c:v>
                </c:pt>
                <c:pt idx="25262">
                  <c:v>193.131</c:v>
                </c:pt>
                <c:pt idx="25263">
                  <c:v>193.29</c:v>
                </c:pt>
                <c:pt idx="25264">
                  <c:v>193.44900000000001</c:v>
                </c:pt>
                <c:pt idx="25265">
                  <c:v>193.60900000000001</c:v>
                </c:pt>
                <c:pt idx="25266">
                  <c:v>193.768</c:v>
                </c:pt>
                <c:pt idx="25267">
                  <c:v>193.928</c:v>
                </c:pt>
                <c:pt idx="25268">
                  <c:v>194.08699999999999</c:v>
                </c:pt>
                <c:pt idx="25269">
                  <c:v>194.24700000000001</c:v>
                </c:pt>
                <c:pt idx="25270">
                  <c:v>194.40600000000001</c:v>
                </c:pt>
                <c:pt idx="25271">
                  <c:v>194.565</c:v>
                </c:pt>
                <c:pt idx="25272">
                  <c:v>194.72499999999999</c:v>
                </c:pt>
                <c:pt idx="25273">
                  <c:v>194.88399999999999</c:v>
                </c:pt>
                <c:pt idx="25274">
                  <c:v>195.04400000000001</c:v>
                </c:pt>
                <c:pt idx="25275">
                  <c:v>195.203</c:v>
                </c:pt>
                <c:pt idx="25276">
                  <c:v>195.363</c:v>
                </c:pt>
                <c:pt idx="25277">
                  <c:v>195.52199999999999</c:v>
                </c:pt>
                <c:pt idx="25278">
                  <c:v>195.68199999999999</c:v>
                </c:pt>
                <c:pt idx="25279">
                  <c:v>195.84100000000001</c:v>
                </c:pt>
                <c:pt idx="25280">
                  <c:v>196</c:v>
                </c:pt>
                <c:pt idx="25281">
                  <c:v>196.16</c:v>
                </c:pt>
                <c:pt idx="25282">
                  <c:v>196.31899999999999</c:v>
                </c:pt>
                <c:pt idx="25283">
                  <c:v>196.47900000000001</c:v>
                </c:pt>
                <c:pt idx="25284">
                  <c:v>196.63800000000001</c:v>
                </c:pt>
                <c:pt idx="25285">
                  <c:v>196.798</c:v>
                </c:pt>
                <c:pt idx="25286">
                  <c:v>196.95699999999999</c:v>
                </c:pt>
                <c:pt idx="25287">
                  <c:v>197.11600000000001</c:v>
                </c:pt>
                <c:pt idx="25288">
                  <c:v>197.27600000000001</c:v>
                </c:pt>
                <c:pt idx="25289">
                  <c:v>197.435</c:v>
                </c:pt>
                <c:pt idx="25290">
                  <c:v>197.595</c:v>
                </c:pt>
                <c:pt idx="25291">
                  <c:v>197.75399999999999</c:v>
                </c:pt>
                <c:pt idx="25292">
                  <c:v>197.91399999999999</c:v>
                </c:pt>
                <c:pt idx="25293">
                  <c:v>198.07300000000001</c:v>
                </c:pt>
                <c:pt idx="25294">
                  <c:v>198.232</c:v>
                </c:pt>
                <c:pt idx="25295">
                  <c:v>198.392</c:v>
                </c:pt>
                <c:pt idx="25296">
                  <c:v>198.55099999999999</c:v>
                </c:pt>
                <c:pt idx="25297">
                  <c:v>198.71100000000001</c:v>
                </c:pt>
                <c:pt idx="25298">
                  <c:v>198.87</c:v>
                </c:pt>
                <c:pt idx="25299">
                  <c:v>199.03</c:v>
                </c:pt>
                <c:pt idx="25300">
                  <c:v>199.18899999999999</c:v>
                </c:pt>
                <c:pt idx="25301">
                  <c:v>199.34899999999999</c:v>
                </c:pt>
                <c:pt idx="25302">
                  <c:v>199.50800000000001</c:v>
                </c:pt>
                <c:pt idx="25303">
                  <c:v>199.667</c:v>
                </c:pt>
                <c:pt idx="25304">
                  <c:v>199.827</c:v>
                </c:pt>
                <c:pt idx="25305">
                  <c:v>199.98599999999999</c:v>
                </c:pt>
                <c:pt idx="25306">
                  <c:v>200.14599999999999</c:v>
                </c:pt>
                <c:pt idx="25307">
                  <c:v>200.30500000000001</c:v>
                </c:pt>
                <c:pt idx="25308">
                  <c:v>200.464</c:v>
                </c:pt>
                <c:pt idx="25309">
                  <c:v>200.624</c:v>
                </c:pt>
                <c:pt idx="25310">
                  <c:v>200.78299999999999</c:v>
                </c:pt>
                <c:pt idx="25311">
                  <c:v>200.94300000000001</c:v>
                </c:pt>
                <c:pt idx="25312">
                  <c:v>201.102</c:v>
                </c:pt>
                <c:pt idx="25313">
                  <c:v>201.262</c:v>
                </c:pt>
                <c:pt idx="25314">
                  <c:v>201.42099999999999</c:v>
                </c:pt>
                <c:pt idx="25315">
                  <c:v>201.58099999999999</c:v>
                </c:pt>
                <c:pt idx="25316">
                  <c:v>201.74</c:v>
                </c:pt>
                <c:pt idx="25317">
                  <c:v>201.899</c:v>
                </c:pt>
                <c:pt idx="25318">
                  <c:v>202.059</c:v>
                </c:pt>
                <c:pt idx="25319">
                  <c:v>202.21799999999999</c:v>
                </c:pt>
                <c:pt idx="25320">
                  <c:v>202.37799999999999</c:v>
                </c:pt>
                <c:pt idx="25321">
                  <c:v>202.53700000000001</c:v>
                </c:pt>
                <c:pt idx="25322">
                  <c:v>202.697</c:v>
                </c:pt>
                <c:pt idx="25323">
                  <c:v>202.85599999999999</c:v>
                </c:pt>
                <c:pt idx="25324">
                  <c:v>203.01499999999999</c:v>
                </c:pt>
                <c:pt idx="25325">
                  <c:v>203.17500000000001</c:v>
                </c:pt>
                <c:pt idx="25326">
                  <c:v>203.334</c:v>
                </c:pt>
                <c:pt idx="25327">
                  <c:v>203.494</c:v>
                </c:pt>
                <c:pt idx="25328">
                  <c:v>203.65299999999999</c:v>
                </c:pt>
                <c:pt idx="25329">
                  <c:v>203.81299999999999</c:v>
                </c:pt>
                <c:pt idx="25330">
                  <c:v>203.97200000000001</c:v>
                </c:pt>
                <c:pt idx="25331">
                  <c:v>204.131</c:v>
                </c:pt>
                <c:pt idx="25332">
                  <c:v>204.291</c:v>
                </c:pt>
                <c:pt idx="25333">
                  <c:v>204.45</c:v>
                </c:pt>
                <c:pt idx="25334">
                  <c:v>204.61</c:v>
                </c:pt>
                <c:pt idx="25335">
                  <c:v>204.76900000000001</c:v>
                </c:pt>
                <c:pt idx="25336">
                  <c:v>204.929</c:v>
                </c:pt>
                <c:pt idx="25337">
                  <c:v>205.08799999999999</c:v>
                </c:pt>
                <c:pt idx="25338">
                  <c:v>205.24700000000001</c:v>
                </c:pt>
                <c:pt idx="25339">
                  <c:v>205.40700000000001</c:v>
                </c:pt>
                <c:pt idx="25340">
                  <c:v>205.566</c:v>
                </c:pt>
                <c:pt idx="25341">
                  <c:v>205.726</c:v>
                </c:pt>
                <c:pt idx="25342">
                  <c:v>205.88499999999999</c:v>
                </c:pt>
                <c:pt idx="25343">
                  <c:v>206.04499999999999</c:v>
                </c:pt>
                <c:pt idx="25344">
                  <c:v>206.20400000000001</c:v>
                </c:pt>
                <c:pt idx="25345">
                  <c:v>206.364</c:v>
                </c:pt>
                <c:pt idx="25346">
                  <c:v>206.523</c:v>
                </c:pt>
                <c:pt idx="25347">
                  <c:v>206.68199999999999</c:v>
                </c:pt>
                <c:pt idx="25348">
                  <c:v>206.84200000000001</c:v>
                </c:pt>
                <c:pt idx="25349">
                  <c:v>207.001</c:v>
                </c:pt>
                <c:pt idx="25350">
                  <c:v>207.161</c:v>
                </c:pt>
                <c:pt idx="25351">
                  <c:v>207.32</c:v>
                </c:pt>
                <c:pt idx="25352">
                  <c:v>207.47900000000001</c:v>
                </c:pt>
                <c:pt idx="25353">
                  <c:v>207.63900000000001</c:v>
                </c:pt>
                <c:pt idx="25354">
                  <c:v>207.798</c:v>
                </c:pt>
                <c:pt idx="25355">
                  <c:v>207.958</c:v>
                </c:pt>
                <c:pt idx="25356">
                  <c:v>208.11699999999999</c:v>
                </c:pt>
                <c:pt idx="25357">
                  <c:v>208.27600000000001</c:v>
                </c:pt>
                <c:pt idx="25358">
                  <c:v>208.43600000000001</c:v>
                </c:pt>
                <c:pt idx="25359">
                  <c:v>208.595</c:v>
                </c:pt>
                <c:pt idx="25360">
                  <c:v>208.755</c:v>
                </c:pt>
                <c:pt idx="25361">
                  <c:v>208.91399999999999</c:v>
                </c:pt>
                <c:pt idx="25362">
                  <c:v>209.07400000000001</c:v>
                </c:pt>
                <c:pt idx="25363">
                  <c:v>209.233</c:v>
                </c:pt>
                <c:pt idx="25364">
                  <c:v>209.392</c:v>
                </c:pt>
                <c:pt idx="25365">
                  <c:v>209.55199999999999</c:v>
                </c:pt>
                <c:pt idx="25366">
                  <c:v>209.71100000000001</c:v>
                </c:pt>
                <c:pt idx="25367">
                  <c:v>209.87100000000001</c:v>
                </c:pt>
                <c:pt idx="25368">
                  <c:v>210.03</c:v>
                </c:pt>
                <c:pt idx="25369">
                  <c:v>210.18899999999999</c:v>
                </c:pt>
                <c:pt idx="25370">
                  <c:v>210.34899999999999</c:v>
                </c:pt>
                <c:pt idx="25371">
                  <c:v>210.50800000000001</c:v>
                </c:pt>
                <c:pt idx="25372">
                  <c:v>210.66800000000001</c:v>
                </c:pt>
                <c:pt idx="25373">
                  <c:v>210.827</c:v>
                </c:pt>
                <c:pt idx="25374">
                  <c:v>210.98599999999999</c:v>
                </c:pt>
                <c:pt idx="25375">
                  <c:v>211.14599999999999</c:v>
                </c:pt>
                <c:pt idx="25376">
                  <c:v>211.30500000000001</c:v>
                </c:pt>
                <c:pt idx="25377">
                  <c:v>211.465</c:v>
                </c:pt>
                <c:pt idx="25378">
                  <c:v>211.624</c:v>
                </c:pt>
                <c:pt idx="25379">
                  <c:v>211.78399999999999</c:v>
                </c:pt>
                <c:pt idx="25380">
                  <c:v>211.94300000000001</c:v>
                </c:pt>
                <c:pt idx="25381">
                  <c:v>212.102</c:v>
                </c:pt>
                <c:pt idx="25382">
                  <c:v>212.262</c:v>
                </c:pt>
                <c:pt idx="25383">
                  <c:v>212.42099999999999</c:v>
                </c:pt>
                <c:pt idx="25384">
                  <c:v>212.58099999999999</c:v>
                </c:pt>
                <c:pt idx="25385">
                  <c:v>212.74</c:v>
                </c:pt>
                <c:pt idx="25386">
                  <c:v>212.899</c:v>
                </c:pt>
                <c:pt idx="25387">
                  <c:v>213.059</c:v>
                </c:pt>
                <c:pt idx="25388">
                  <c:v>213.21799999999999</c:v>
                </c:pt>
                <c:pt idx="25389">
                  <c:v>213.37700000000001</c:v>
                </c:pt>
                <c:pt idx="25390">
                  <c:v>213.53700000000001</c:v>
                </c:pt>
                <c:pt idx="25391">
                  <c:v>213.696</c:v>
                </c:pt>
                <c:pt idx="25392">
                  <c:v>213.85599999999999</c:v>
                </c:pt>
                <c:pt idx="25393">
                  <c:v>214.01499999999999</c:v>
                </c:pt>
                <c:pt idx="25394">
                  <c:v>214.17400000000001</c:v>
                </c:pt>
                <c:pt idx="25395">
                  <c:v>214.334</c:v>
                </c:pt>
                <c:pt idx="25396">
                  <c:v>214.49299999999999</c:v>
                </c:pt>
                <c:pt idx="25397">
                  <c:v>214.65299999999999</c:v>
                </c:pt>
                <c:pt idx="25398">
                  <c:v>214.81200000000001</c:v>
                </c:pt>
                <c:pt idx="25399">
                  <c:v>214.971</c:v>
                </c:pt>
                <c:pt idx="25400">
                  <c:v>215.131</c:v>
                </c:pt>
                <c:pt idx="25401">
                  <c:v>215.29</c:v>
                </c:pt>
                <c:pt idx="25402">
                  <c:v>215.44900000000001</c:v>
                </c:pt>
                <c:pt idx="25403">
                  <c:v>215.60900000000001</c:v>
                </c:pt>
                <c:pt idx="25404">
                  <c:v>215.768</c:v>
                </c:pt>
                <c:pt idx="25405">
                  <c:v>215.928</c:v>
                </c:pt>
                <c:pt idx="25406">
                  <c:v>216.08699999999999</c:v>
                </c:pt>
                <c:pt idx="25407">
                  <c:v>216.24600000000001</c:v>
                </c:pt>
                <c:pt idx="25408">
                  <c:v>216.40600000000001</c:v>
                </c:pt>
                <c:pt idx="25409">
                  <c:v>216.565</c:v>
                </c:pt>
                <c:pt idx="25410">
                  <c:v>216.72399999999999</c:v>
                </c:pt>
                <c:pt idx="25411">
                  <c:v>216.88399999999999</c:v>
                </c:pt>
                <c:pt idx="25412">
                  <c:v>217.04300000000001</c:v>
                </c:pt>
                <c:pt idx="25413">
                  <c:v>217.203</c:v>
                </c:pt>
                <c:pt idx="25414">
                  <c:v>217.36199999999999</c:v>
                </c:pt>
                <c:pt idx="25415">
                  <c:v>217.52099999999999</c:v>
                </c:pt>
                <c:pt idx="25416">
                  <c:v>217.68100000000001</c:v>
                </c:pt>
                <c:pt idx="25417">
                  <c:v>217.84</c:v>
                </c:pt>
                <c:pt idx="25418">
                  <c:v>217.999</c:v>
                </c:pt>
                <c:pt idx="25419">
                  <c:v>218.15899999999999</c:v>
                </c:pt>
                <c:pt idx="25420">
                  <c:v>218.31800000000001</c:v>
                </c:pt>
                <c:pt idx="25421">
                  <c:v>218.47800000000001</c:v>
                </c:pt>
                <c:pt idx="25422">
                  <c:v>218.637</c:v>
                </c:pt>
                <c:pt idx="25423">
                  <c:v>218.79599999999999</c:v>
                </c:pt>
                <c:pt idx="25424">
                  <c:v>218.95599999999999</c:v>
                </c:pt>
                <c:pt idx="25425">
                  <c:v>219.11500000000001</c:v>
                </c:pt>
                <c:pt idx="25426">
                  <c:v>219.274</c:v>
                </c:pt>
                <c:pt idx="25427">
                  <c:v>219.434</c:v>
                </c:pt>
                <c:pt idx="25428">
                  <c:v>219.59299999999999</c:v>
                </c:pt>
                <c:pt idx="25429">
                  <c:v>219.75200000000001</c:v>
                </c:pt>
                <c:pt idx="25430">
                  <c:v>219.91200000000001</c:v>
                </c:pt>
                <c:pt idx="25431">
                  <c:v>220.071</c:v>
                </c:pt>
                <c:pt idx="25432">
                  <c:v>220.23</c:v>
                </c:pt>
                <c:pt idx="25433">
                  <c:v>220.39</c:v>
                </c:pt>
                <c:pt idx="25434">
                  <c:v>220.54900000000001</c:v>
                </c:pt>
                <c:pt idx="25435">
                  <c:v>220.708</c:v>
                </c:pt>
                <c:pt idx="25436">
                  <c:v>220.86799999999999</c:v>
                </c:pt>
                <c:pt idx="25437">
                  <c:v>221.02699999999999</c:v>
                </c:pt>
                <c:pt idx="25438">
                  <c:v>221.18600000000001</c:v>
                </c:pt>
                <c:pt idx="25439">
                  <c:v>221.346</c:v>
                </c:pt>
                <c:pt idx="25440">
                  <c:v>221.505</c:v>
                </c:pt>
                <c:pt idx="25441">
                  <c:v>221.66399999999999</c:v>
                </c:pt>
                <c:pt idx="25442">
                  <c:v>221.82400000000001</c:v>
                </c:pt>
                <c:pt idx="25443">
                  <c:v>221.983</c:v>
                </c:pt>
                <c:pt idx="25444">
                  <c:v>222.142</c:v>
                </c:pt>
                <c:pt idx="25445">
                  <c:v>222.30199999999999</c:v>
                </c:pt>
                <c:pt idx="25446">
                  <c:v>222.46100000000001</c:v>
                </c:pt>
                <c:pt idx="25447">
                  <c:v>222.62</c:v>
                </c:pt>
                <c:pt idx="25448">
                  <c:v>222.78</c:v>
                </c:pt>
                <c:pt idx="25449">
                  <c:v>222.93899999999999</c:v>
                </c:pt>
                <c:pt idx="25450">
                  <c:v>223.09800000000001</c:v>
                </c:pt>
                <c:pt idx="25451">
                  <c:v>223.25800000000001</c:v>
                </c:pt>
                <c:pt idx="25452">
                  <c:v>223.417</c:v>
                </c:pt>
                <c:pt idx="25453">
                  <c:v>223.57599999999999</c:v>
                </c:pt>
                <c:pt idx="25454">
                  <c:v>223.73599999999999</c:v>
                </c:pt>
                <c:pt idx="25455">
                  <c:v>223.89500000000001</c:v>
                </c:pt>
                <c:pt idx="25456">
                  <c:v>224.054</c:v>
                </c:pt>
                <c:pt idx="25457">
                  <c:v>224.214</c:v>
                </c:pt>
                <c:pt idx="25458">
                  <c:v>224.37299999999999</c:v>
                </c:pt>
                <c:pt idx="25459">
                  <c:v>224.53200000000001</c:v>
                </c:pt>
                <c:pt idx="25460">
                  <c:v>224.69200000000001</c:v>
                </c:pt>
                <c:pt idx="25461">
                  <c:v>224.851</c:v>
                </c:pt>
                <c:pt idx="25462">
                  <c:v>225.01</c:v>
                </c:pt>
                <c:pt idx="25463">
                  <c:v>225.16900000000001</c:v>
                </c:pt>
                <c:pt idx="25464">
                  <c:v>225.32900000000001</c:v>
                </c:pt>
                <c:pt idx="25465">
                  <c:v>225.488</c:v>
                </c:pt>
                <c:pt idx="25466">
                  <c:v>225.64699999999999</c:v>
                </c:pt>
                <c:pt idx="25467">
                  <c:v>225.80699999999999</c:v>
                </c:pt>
                <c:pt idx="25468">
                  <c:v>225.96600000000001</c:v>
                </c:pt>
                <c:pt idx="25469">
                  <c:v>226.125</c:v>
                </c:pt>
                <c:pt idx="25470">
                  <c:v>226.28399999999999</c:v>
                </c:pt>
                <c:pt idx="25471">
                  <c:v>226.44399999999999</c:v>
                </c:pt>
                <c:pt idx="25472">
                  <c:v>226.60300000000001</c:v>
                </c:pt>
                <c:pt idx="25473">
                  <c:v>226.762</c:v>
                </c:pt>
                <c:pt idx="25474">
                  <c:v>226.922</c:v>
                </c:pt>
                <c:pt idx="25475">
                  <c:v>227.08099999999999</c:v>
                </c:pt>
                <c:pt idx="25476">
                  <c:v>227.24</c:v>
                </c:pt>
                <c:pt idx="25477">
                  <c:v>227.399</c:v>
                </c:pt>
                <c:pt idx="25478">
                  <c:v>227.559</c:v>
                </c:pt>
                <c:pt idx="25479">
                  <c:v>227.71799999999999</c:v>
                </c:pt>
                <c:pt idx="25480">
                  <c:v>227.87700000000001</c:v>
                </c:pt>
                <c:pt idx="25481">
                  <c:v>228.036</c:v>
                </c:pt>
                <c:pt idx="25482">
                  <c:v>228.196</c:v>
                </c:pt>
                <c:pt idx="25483">
                  <c:v>228.35499999999999</c:v>
                </c:pt>
                <c:pt idx="25484">
                  <c:v>228.51400000000001</c:v>
                </c:pt>
                <c:pt idx="25485">
                  <c:v>228.67400000000001</c:v>
                </c:pt>
                <c:pt idx="25486">
                  <c:v>228.833</c:v>
                </c:pt>
                <c:pt idx="25487">
                  <c:v>228.99199999999999</c:v>
                </c:pt>
                <c:pt idx="25488">
                  <c:v>229.15100000000001</c:v>
                </c:pt>
                <c:pt idx="25489">
                  <c:v>229.31100000000001</c:v>
                </c:pt>
                <c:pt idx="25490">
                  <c:v>229.47</c:v>
                </c:pt>
                <c:pt idx="25491">
                  <c:v>229.62899999999999</c:v>
                </c:pt>
                <c:pt idx="25492">
                  <c:v>229.78800000000001</c:v>
                </c:pt>
                <c:pt idx="25493">
                  <c:v>229.94800000000001</c:v>
                </c:pt>
                <c:pt idx="25494">
                  <c:v>230.107</c:v>
                </c:pt>
                <c:pt idx="25495">
                  <c:v>230.26599999999999</c:v>
                </c:pt>
                <c:pt idx="25496">
                  <c:v>230.42500000000001</c:v>
                </c:pt>
                <c:pt idx="25497">
                  <c:v>230.584</c:v>
                </c:pt>
                <c:pt idx="25498">
                  <c:v>230.744</c:v>
                </c:pt>
                <c:pt idx="25499">
                  <c:v>230.90299999999999</c:v>
                </c:pt>
                <c:pt idx="25500">
                  <c:v>231.06200000000001</c:v>
                </c:pt>
                <c:pt idx="25501">
                  <c:v>231.221</c:v>
                </c:pt>
                <c:pt idx="25502">
                  <c:v>231.381</c:v>
                </c:pt>
                <c:pt idx="25503">
                  <c:v>231.54</c:v>
                </c:pt>
                <c:pt idx="25504">
                  <c:v>231.69900000000001</c:v>
                </c:pt>
                <c:pt idx="25505">
                  <c:v>231.858</c:v>
                </c:pt>
                <c:pt idx="25506">
                  <c:v>232.018</c:v>
                </c:pt>
                <c:pt idx="25507">
                  <c:v>232.17699999999999</c:v>
                </c:pt>
                <c:pt idx="25508">
                  <c:v>232.33600000000001</c:v>
                </c:pt>
                <c:pt idx="25509">
                  <c:v>232.495</c:v>
                </c:pt>
                <c:pt idx="25510">
                  <c:v>232.654</c:v>
                </c:pt>
                <c:pt idx="25511">
                  <c:v>232.81399999999999</c:v>
                </c:pt>
                <c:pt idx="25512">
                  <c:v>232.97300000000001</c:v>
                </c:pt>
                <c:pt idx="25513">
                  <c:v>233.13200000000001</c:v>
                </c:pt>
                <c:pt idx="25514">
                  <c:v>233.291</c:v>
                </c:pt>
                <c:pt idx="25515">
                  <c:v>233.45099999999999</c:v>
                </c:pt>
                <c:pt idx="25516">
                  <c:v>233.61</c:v>
                </c:pt>
                <c:pt idx="25517">
                  <c:v>233.76900000000001</c:v>
                </c:pt>
                <c:pt idx="25518">
                  <c:v>233.928</c:v>
                </c:pt>
                <c:pt idx="25519">
                  <c:v>234.08699999999999</c:v>
                </c:pt>
                <c:pt idx="25520">
                  <c:v>234.24600000000001</c:v>
                </c:pt>
                <c:pt idx="25521">
                  <c:v>234.40600000000001</c:v>
                </c:pt>
                <c:pt idx="25522">
                  <c:v>234.565</c:v>
                </c:pt>
                <c:pt idx="25523">
                  <c:v>234.72399999999999</c:v>
                </c:pt>
                <c:pt idx="25524">
                  <c:v>234.88300000000001</c:v>
                </c:pt>
                <c:pt idx="25525">
                  <c:v>235.042</c:v>
                </c:pt>
                <c:pt idx="25526">
                  <c:v>235.202</c:v>
                </c:pt>
                <c:pt idx="25527">
                  <c:v>235.36099999999999</c:v>
                </c:pt>
                <c:pt idx="25528">
                  <c:v>235.52</c:v>
                </c:pt>
                <c:pt idx="25529">
                  <c:v>235.679</c:v>
                </c:pt>
                <c:pt idx="25530">
                  <c:v>235.83799999999999</c:v>
                </c:pt>
                <c:pt idx="25531">
                  <c:v>235.99700000000001</c:v>
                </c:pt>
                <c:pt idx="25532">
                  <c:v>236.15700000000001</c:v>
                </c:pt>
                <c:pt idx="25533">
                  <c:v>236.316</c:v>
                </c:pt>
                <c:pt idx="25534">
                  <c:v>236.47499999999999</c:v>
                </c:pt>
                <c:pt idx="25535">
                  <c:v>236.63399999999999</c:v>
                </c:pt>
                <c:pt idx="25536">
                  <c:v>236.79300000000001</c:v>
                </c:pt>
                <c:pt idx="25537">
                  <c:v>236.952</c:v>
                </c:pt>
                <c:pt idx="25538">
                  <c:v>237.11099999999999</c:v>
                </c:pt>
                <c:pt idx="25539">
                  <c:v>237.27099999999999</c:v>
                </c:pt>
                <c:pt idx="25540">
                  <c:v>237.43</c:v>
                </c:pt>
                <c:pt idx="25541">
                  <c:v>237.589</c:v>
                </c:pt>
                <c:pt idx="25542">
                  <c:v>237.74799999999999</c:v>
                </c:pt>
                <c:pt idx="25543">
                  <c:v>237.90700000000001</c:v>
                </c:pt>
                <c:pt idx="25544">
                  <c:v>238.066</c:v>
                </c:pt>
                <c:pt idx="25545">
                  <c:v>238.22499999999999</c:v>
                </c:pt>
                <c:pt idx="25546">
                  <c:v>238.38499999999999</c:v>
                </c:pt>
                <c:pt idx="25547">
                  <c:v>238.54400000000001</c:v>
                </c:pt>
                <c:pt idx="25548">
                  <c:v>238.703</c:v>
                </c:pt>
                <c:pt idx="25549">
                  <c:v>238.86199999999999</c:v>
                </c:pt>
                <c:pt idx="25550">
                  <c:v>239.02099999999999</c:v>
                </c:pt>
                <c:pt idx="25551">
                  <c:v>239.18</c:v>
                </c:pt>
                <c:pt idx="25552">
                  <c:v>239.339</c:v>
                </c:pt>
                <c:pt idx="25553">
                  <c:v>239.499</c:v>
                </c:pt>
                <c:pt idx="25554">
                  <c:v>239.65799999999999</c:v>
                </c:pt>
                <c:pt idx="25555">
                  <c:v>239.81700000000001</c:v>
                </c:pt>
                <c:pt idx="25556">
                  <c:v>239.976</c:v>
                </c:pt>
                <c:pt idx="25557">
                  <c:v>240.13499999999999</c:v>
                </c:pt>
                <c:pt idx="25558">
                  <c:v>240.29400000000001</c:v>
                </c:pt>
                <c:pt idx="25559">
                  <c:v>240.453</c:v>
                </c:pt>
                <c:pt idx="25560">
                  <c:v>240.61199999999999</c:v>
                </c:pt>
                <c:pt idx="25561">
                  <c:v>240.77099999999999</c:v>
                </c:pt>
                <c:pt idx="25562">
                  <c:v>240.93</c:v>
                </c:pt>
                <c:pt idx="25563">
                  <c:v>241.089</c:v>
                </c:pt>
                <c:pt idx="25564">
                  <c:v>241.24799999999999</c:v>
                </c:pt>
                <c:pt idx="25565">
                  <c:v>241.40799999999999</c:v>
                </c:pt>
                <c:pt idx="25566">
                  <c:v>241.56700000000001</c:v>
                </c:pt>
                <c:pt idx="25567">
                  <c:v>241.726</c:v>
                </c:pt>
                <c:pt idx="25568">
                  <c:v>241.88499999999999</c:v>
                </c:pt>
                <c:pt idx="25569">
                  <c:v>242.04400000000001</c:v>
                </c:pt>
                <c:pt idx="25570">
                  <c:v>242.203</c:v>
                </c:pt>
                <c:pt idx="25571">
                  <c:v>242.36199999999999</c:v>
                </c:pt>
                <c:pt idx="25572">
                  <c:v>242.52099999999999</c:v>
                </c:pt>
                <c:pt idx="25573">
                  <c:v>242.68</c:v>
                </c:pt>
                <c:pt idx="25574">
                  <c:v>242.839</c:v>
                </c:pt>
                <c:pt idx="25575">
                  <c:v>242.99799999999999</c:v>
                </c:pt>
                <c:pt idx="25576">
                  <c:v>243.15700000000001</c:v>
                </c:pt>
                <c:pt idx="25577">
                  <c:v>243.316</c:v>
                </c:pt>
                <c:pt idx="25578">
                  <c:v>243.47499999999999</c:v>
                </c:pt>
                <c:pt idx="25579">
                  <c:v>243.63399999999999</c:v>
                </c:pt>
                <c:pt idx="25580">
                  <c:v>243.79400000000001</c:v>
                </c:pt>
                <c:pt idx="25581">
                  <c:v>243.953</c:v>
                </c:pt>
                <c:pt idx="25582">
                  <c:v>244.11199999999999</c:v>
                </c:pt>
                <c:pt idx="25583">
                  <c:v>244.27099999999999</c:v>
                </c:pt>
                <c:pt idx="25584">
                  <c:v>244.43</c:v>
                </c:pt>
                <c:pt idx="25585">
                  <c:v>244.589</c:v>
                </c:pt>
                <c:pt idx="25586">
                  <c:v>244.74799999999999</c:v>
                </c:pt>
                <c:pt idx="25587">
                  <c:v>244.90700000000001</c:v>
                </c:pt>
                <c:pt idx="25588">
                  <c:v>245.066</c:v>
                </c:pt>
                <c:pt idx="25589">
                  <c:v>245.22499999999999</c:v>
                </c:pt>
                <c:pt idx="25590">
                  <c:v>245.38399999999999</c:v>
                </c:pt>
                <c:pt idx="25591">
                  <c:v>245.54300000000001</c:v>
                </c:pt>
                <c:pt idx="25592">
                  <c:v>245.702</c:v>
                </c:pt>
                <c:pt idx="25593">
                  <c:v>245.86099999999999</c:v>
                </c:pt>
                <c:pt idx="25594">
                  <c:v>246.02</c:v>
                </c:pt>
                <c:pt idx="25595">
                  <c:v>246.179</c:v>
                </c:pt>
                <c:pt idx="25596">
                  <c:v>246.33799999999999</c:v>
                </c:pt>
                <c:pt idx="25597">
                  <c:v>246.49700000000001</c:v>
                </c:pt>
                <c:pt idx="25598">
                  <c:v>246.65600000000001</c:v>
                </c:pt>
                <c:pt idx="25599">
                  <c:v>246.815</c:v>
                </c:pt>
                <c:pt idx="25600">
                  <c:v>246.97399999999999</c:v>
                </c:pt>
                <c:pt idx="25601">
                  <c:v>247.13300000000001</c:v>
                </c:pt>
                <c:pt idx="25602">
                  <c:v>247.292</c:v>
                </c:pt>
                <c:pt idx="25603">
                  <c:v>247.45099999999999</c:v>
                </c:pt>
                <c:pt idx="25604">
                  <c:v>247.61</c:v>
                </c:pt>
                <c:pt idx="25605">
                  <c:v>247.76900000000001</c:v>
                </c:pt>
                <c:pt idx="25606">
                  <c:v>247.92699999999999</c:v>
                </c:pt>
                <c:pt idx="25607">
                  <c:v>248.08600000000001</c:v>
                </c:pt>
                <c:pt idx="25608">
                  <c:v>248.245</c:v>
                </c:pt>
                <c:pt idx="25609">
                  <c:v>248.404</c:v>
                </c:pt>
                <c:pt idx="25610">
                  <c:v>248.56299999999999</c:v>
                </c:pt>
                <c:pt idx="25611">
                  <c:v>248.72200000000001</c:v>
                </c:pt>
                <c:pt idx="25612">
                  <c:v>248.881</c:v>
                </c:pt>
                <c:pt idx="25613">
                  <c:v>249.04</c:v>
                </c:pt>
                <c:pt idx="25614">
                  <c:v>249.19900000000001</c:v>
                </c:pt>
                <c:pt idx="25615">
                  <c:v>249.358</c:v>
                </c:pt>
                <c:pt idx="25616">
                  <c:v>249.517</c:v>
                </c:pt>
                <c:pt idx="25617">
                  <c:v>249.67599999999999</c:v>
                </c:pt>
                <c:pt idx="25618">
                  <c:v>249.83500000000001</c:v>
                </c:pt>
                <c:pt idx="25619">
                  <c:v>249.994</c:v>
                </c:pt>
                <c:pt idx="25620">
                  <c:v>250.15299999999999</c:v>
                </c:pt>
                <c:pt idx="25621">
                  <c:v>250.31200000000001</c:v>
                </c:pt>
                <c:pt idx="25622">
                  <c:v>250.471</c:v>
                </c:pt>
                <c:pt idx="25623">
                  <c:v>250.62899999999999</c:v>
                </c:pt>
                <c:pt idx="25624">
                  <c:v>250.78800000000001</c:v>
                </c:pt>
                <c:pt idx="25625">
                  <c:v>250.947</c:v>
                </c:pt>
                <c:pt idx="25626">
                  <c:v>251.10599999999999</c:v>
                </c:pt>
                <c:pt idx="25627">
                  <c:v>251.26499999999999</c:v>
                </c:pt>
                <c:pt idx="25628">
                  <c:v>251.42400000000001</c:v>
                </c:pt>
                <c:pt idx="25629">
                  <c:v>251.583</c:v>
                </c:pt>
                <c:pt idx="25630">
                  <c:v>251.74199999999999</c:v>
                </c:pt>
                <c:pt idx="25631">
                  <c:v>251.90100000000001</c:v>
                </c:pt>
                <c:pt idx="25632">
                  <c:v>252.06</c:v>
                </c:pt>
                <c:pt idx="25633">
                  <c:v>252.21799999999999</c:v>
                </c:pt>
                <c:pt idx="25634">
                  <c:v>252.37700000000001</c:v>
                </c:pt>
                <c:pt idx="25635">
                  <c:v>252.536</c:v>
                </c:pt>
                <c:pt idx="25636">
                  <c:v>252.69499999999999</c:v>
                </c:pt>
                <c:pt idx="25637">
                  <c:v>252.85400000000001</c:v>
                </c:pt>
                <c:pt idx="25638">
                  <c:v>253.01300000000001</c:v>
                </c:pt>
                <c:pt idx="25639">
                  <c:v>253.172</c:v>
                </c:pt>
                <c:pt idx="25640">
                  <c:v>253.33</c:v>
                </c:pt>
                <c:pt idx="25641">
                  <c:v>253.489</c:v>
                </c:pt>
                <c:pt idx="25642">
                  <c:v>253.648</c:v>
                </c:pt>
                <c:pt idx="25643">
                  <c:v>253.80699999999999</c:v>
                </c:pt>
                <c:pt idx="25644">
                  <c:v>253.96600000000001</c:v>
                </c:pt>
                <c:pt idx="25645">
                  <c:v>254.125</c:v>
                </c:pt>
                <c:pt idx="25646">
                  <c:v>254.28399999999999</c:v>
                </c:pt>
                <c:pt idx="25647">
                  <c:v>254.44200000000001</c:v>
                </c:pt>
                <c:pt idx="25648">
                  <c:v>254.601</c:v>
                </c:pt>
                <c:pt idx="25649">
                  <c:v>254.76</c:v>
                </c:pt>
                <c:pt idx="25650">
                  <c:v>254.91900000000001</c:v>
                </c:pt>
                <c:pt idx="25651">
                  <c:v>255.078</c:v>
                </c:pt>
                <c:pt idx="25652">
                  <c:v>255.23599999999999</c:v>
                </c:pt>
                <c:pt idx="25653">
                  <c:v>255.39500000000001</c:v>
                </c:pt>
                <c:pt idx="25654">
                  <c:v>255.554</c:v>
                </c:pt>
                <c:pt idx="25655">
                  <c:v>255.71299999999999</c:v>
                </c:pt>
                <c:pt idx="25656">
                  <c:v>255.87200000000001</c:v>
                </c:pt>
                <c:pt idx="25657">
                  <c:v>256.02999999999997</c:v>
                </c:pt>
                <c:pt idx="25658">
                  <c:v>256.18900000000002</c:v>
                </c:pt>
                <c:pt idx="25659">
                  <c:v>256.34800000000001</c:v>
                </c:pt>
                <c:pt idx="25660">
                  <c:v>256.50700000000001</c:v>
                </c:pt>
                <c:pt idx="25661">
                  <c:v>256.666</c:v>
                </c:pt>
                <c:pt idx="25662">
                  <c:v>256.82400000000001</c:v>
                </c:pt>
                <c:pt idx="25663">
                  <c:v>256.983</c:v>
                </c:pt>
                <c:pt idx="25664">
                  <c:v>257.142</c:v>
                </c:pt>
                <c:pt idx="25665">
                  <c:v>257.30099999999999</c:v>
                </c:pt>
                <c:pt idx="25666">
                  <c:v>257.459</c:v>
                </c:pt>
                <c:pt idx="25667">
                  <c:v>257.61799999999999</c:v>
                </c:pt>
                <c:pt idx="25668">
                  <c:v>257.77699999999999</c:v>
                </c:pt>
                <c:pt idx="25669">
                  <c:v>257.93599999999998</c:v>
                </c:pt>
                <c:pt idx="25670">
                  <c:v>258.09399999999999</c:v>
                </c:pt>
                <c:pt idx="25671">
                  <c:v>258.25299999999999</c:v>
                </c:pt>
                <c:pt idx="25672">
                  <c:v>258.41199999999998</c:v>
                </c:pt>
                <c:pt idx="25673">
                  <c:v>258.57100000000003</c:v>
                </c:pt>
                <c:pt idx="25674">
                  <c:v>258.72899999999998</c:v>
                </c:pt>
                <c:pt idx="25675">
                  <c:v>258.88799999999998</c:v>
                </c:pt>
                <c:pt idx="25676">
                  <c:v>259.04700000000003</c:v>
                </c:pt>
                <c:pt idx="25677">
                  <c:v>259.20600000000002</c:v>
                </c:pt>
                <c:pt idx="25678">
                  <c:v>259.36399999999998</c:v>
                </c:pt>
                <c:pt idx="25679">
                  <c:v>259.52300000000002</c:v>
                </c:pt>
                <c:pt idx="25680">
                  <c:v>259.68200000000002</c:v>
                </c:pt>
                <c:pt idx="25681">
                  <c:v>259.84100000000001</c:v>
                </c:pt>
                <c:pt idx="25682">
                  <c:v>259.99900000000002</c:v>
                </c:pt>
                <c:pt idx="25683">
                  <c:v>260.15800000000002</c:v>
                </c:pt>
                <c:pt idx="25684">
                  <c:v>260.31700000000001</c:v>
                </c:pt>
                <c:pt idx="25685">
                  <c:v>260.47500000000002</c:v>
                </c:pt>
                <c:pt idx="25686">
                  <c:v>260.63400000000001</c:v>
                </c:pt>
                <c:pt idx="25687">
                  <c:v>260.79300000000001</c:v>
                </c:pt>
                <c:pt idx="25688">
                  <c:v>260.95100000000002</c:v>
                </c:pt>
                <c:pt idx="25689">
                  <c:v>261.11</c:v>
                </c:pt>
                <c:pt idx="25690">
                  <c:v>261.26900000000001</c:v>
                </c:pt>
                <c:pt idx="25691">
                  <c:v>261.42700000000002</c:v>
                </c:pt>
                <c:pt idx="25692">
                  <c:v>261.58600000000001</c:v>
                </c:pt>
                <c:pt idx="25693">
                  <c:v>261.745</c:v>
                </c:pt>
                <c:pt idx="25694">
                  <c:v>261.90300000000002</c:v>
                </c:pt>
                <c:pt idx="25695">
                  <c:v>262.06200000000001</c:v>
                </c:pt>
                <c:pt idx="25696">
                  <c:v>262.221</c:v>
                </c:pt>
                <c:pt idx="25697">
                  <c:v>262.37900000000002</c:v>
                </c:pt>
                <c:pt idx="25698">
                  <c:v>262.53800000000001</c:v>
                </c:pt>
                <c:pt idx="25699">
                  <c:v>262.697</c:v>
                </c:pt>
                <c:pt idx="25700">
                  <c:v>262.85500000000002</c:v>
                </c:pt>
                <c:pt idx="25701">
                  <c:v>263.01400000000001</c:v>
                </c:pt>
                <c:pt idx="25702">
                  <c:v>263.17200000000003</c:v>
                </c:pt>
                <c:pt idx="25703">
                  <c:v>263.33100000000002</c:v>
                </c:pt>
                <c:pt idx="25704">
                  <c:v>263.49</c:v>
                </c:pt>
                <c:pt idx="25705">
                  <c:v>263.64800000000002</c:v>
                </c:pt>
                <c:pt idx="25706">
                  <c:v>263.80700000000002</c:v>
                </c:pt>
                <c:pt idx="25707">
                  <c:v>263.96499999999997</c:v>
                </c:pt>
                <c:pt idx="25708">
                  <c:v>264.12400000000002</c:v>
                </c:pt>
                <c:pt idx="25709">
                  <c:v>264.28300000000002</c:v>
                </c:pt>
                <c:pt idx="25710">
                  <c:v>264.44099999999997</c:v>
                </c:pt>
                <c:pt idx="25711">
                  <c:v>264.60000000000002</c:v>
                </c:pt>
                <c:pt idx="25712">
                  <c:v>264.75799999999998</c:v>
                </c:pt>
                <c:pt idx="25713">
                  <c:v>264.91699999999997</c:v>
                </c:pt>
                <c:pt idx="25714">
                  <c:v>265.07600000000002</c:v>
                </c:pt>
                <c:pt idx="25715">
                  <c:v>265.23399999999998</c:v>
                </c:pt>
                <c:pt idx="25716">
                  <c:v>265.39299999999997</c:v>
                </c:pt>
                <c:pt idx="25717">
                  <c:v>265.55099999999999</c:v>
                </c:pt>
                <c:pt idx="25718">
                  <c:v>265.70999999999998</c:v>
                </c:pt>
                <c:pt idx="25719">
                  <c:v>265.86799999999999</c:v>
                </c:pt>
                <c:pt idx="25720">
                  <c:v>266.02699999999999</c:v>
                </c:pt>
                <c:pt idx="25721">
                  <c:v>266.185</c:v>
                </c:pt>
                <c:pt idx="25722">
                  <c:v>266.34399999999999</c:v>
                </c:pt>
                <c:pt idx="25723">
                  <c:v>266.50299999999999</c:v>
                </c:pt>
                <c:pt idx="25724">
                  <c:v>266.661</c:v>
                </c:pt>
                <c:pt idx="25725">
                  <c:v>266.82</c:v>
                </c:pt>
                <c:pt idx="25726">
                  <c:v>266.97800000000001</c:v>
                </c:pt>
                <c:pt idx="25727">
                  <c:v>267.137</c:v>
                </c:pt>
                <c:pt idx="25728">
                  <c:v>267.29500000000002</c:v>
                </c:pt>
                <c:pt idx="25729">
                  <c:v>267.45400000000001</c:v>
                </c:pt>
                <c:pt idx="25730">
                  <c:v>267.61200000000002</c:v>
                </c:pt>
                <c:pt idx="25731">
                  <c:v>267.77100000000002</c:v>
                </c:pt>
                <c:pt idx="25732">
                  <c:v>267.92899999999997</c:v>
                </c:pt>
                <c:pt idx="25733">
                  <c:v>268.08800000000002</c:v>
                </c:pt>
                <c:pt idx="25734">
                  <c:v>268.24599999999998</c:v>
                </c:pt>
                <c:pt idx="25735">
                  <c:v>268.40499999999997</c:v>
                </c:pt>
                <c:pt idx="25736">
                  <c:v>268.56299999999999</c:v>
                </c:pt>
                <c:pt idx="25737">
                  <c:v>268.72199999999998</c:v>
                </c:pt>
                <c:pt idx="25738">
                  <c:v>268.88</c:v>
                </c:pt>
                <c:pt idx="25739">
                  <c:v>269.03899999999999</c:v>
                </c:pt>
                <c:pt idx="25740">
                  <c:v>269.197</c:v>
                </c:pt>
                <c:pt idx="25741">
                  <c:v>269.35599999999999</c:v>
                </c:pt>
                <c:pt idx="25742">
                  <c:v>269.51400000000001</c:v>
                </c:pt>
                <c:pt idx="25743">
                  <c:v>269.673</c:v>
                </c:pt>
                <c:pt idx="25744">
                  <c:v>269.83100000000002</c:v>
                </c:pt>
                <c:pt idx="25745">
                  <c:v>269.98899999999998</c:v>
                </c:pt>
                <c:pt idx="25746">
                  <c:v>270.14800000000002</c:v>
                </c:pt>
                <c:pt idx="25747">
                  <c:v>270.30599999999998</c:v>
                </c:pt>
                <c:pt idx="25748">
                  <c:v>270.46499999999997</c:v>
                </c:pt>
                <c:pt idx="25749">
                  <c:v>270.62299999999999</c:v>
                </c:pt>
                <c:pt idx="25750">
                  <c:v>270.78199999999998</c:v>
                </c:pt>
                <c:pt idx="25751">
                  <c:v>270.94</c:v>
                </c:pt>
                <c:pt idx="25752">
                  <c:v>271.09800000000001</c:v>
                </c:pt>
                <c:pt idx="25753">
                  <c:v>271.25700000000001</c:v>
                </c:pt>
                <c:pt idx="25754">
                  <c:v>271.41500000000002</c:v>
                </c:pt>
                <c:pt idx="25755">
                  <c:v>271.57299999999998</c:v>
                </c:pt>
                <c:pt idx="25756">
                  <c:v>271.73200000000003</c:v>
                </c:pt>
                <c:pt idx="25757">
                  <c:v>271.89</c:v>
                </c:pt>
                <c:pt idx="25758">
                  <c:v>272.04899999999998</c:v>
                </c:pt>
                <c:pt idx="25759">
                  <c:v>272.20699999999999</c:v>
                </c:pt>
                <c:pt idx="25760">
                  <c:v>272.36500000000001</c:v>
                </c:pt>
                <c:pt idx="25761">
                  <c:v>272.524</c:v>
                </c:pt>
                <c:pt idx="25762">
                  <c:v>272.68200000000002</c:v>
                </c:pt>
                <c:pt idx="25763">
                  <c:v>272.84100000000001</c:v>
                </c:pt>
                <c:pt idx="25764">
                  <c:v>272.99900000000002</c:v>
                </c:pt>
                <c:pt idx="25765">
                  <c:v>273.15699999999998</c:v>
                </c:pt>
                <c:pt idx="25766">
                  <c:v>273.31599999999997</c:v>
                </c:pt>
                <c:pt idx="25767">
                  <c:v>273.47399999999999</c:v>
                </c:pt>
                <c:pt idx="25768">
                  <c:v>273.63200000000001</c:v>
                </c:pt>
                <c:pt idx="25769">
                  <c:v>273.791</c:v>
                </c:pt>
                <c:pt idx="25770">
                  <c:v>273.94900000000001</c:v>
                </c:pt>
                <c:pt idx="25771">
                  <c:v>274.10700000000003</c:v>
                </c:pt>
                <c:pt idx="25772">
                  <c:v>274.26600000000002</c:v>
                </c:pt>
                <c:pt idx="25773">
                  <c:v>274.42399999999998</c:v>
                </c:pt>
                <c:pt idx="25774">
                  <c:v>274.58199999999999</c:v>
                </c:pt>
                <c:pt idx="25775">
                  <c:v>274.74099999999999</c:v>
                </c:pt>
                <c:pt idx="25776">
                  <c:v>274.899</c:v>
                </c:pt>
                <c:pt idx="25777">
                  <c:v>275.05700000000002</c:v>
                </c:pt>
                <c:pt idx="25778">
                  <c:v>275.21600000000001</c:v>
                </c:pt>
                <c:pt idx="25779">
                  <c:v>275.37400000000002</c:v>
                </c:pt>
                <c:pt idx="25780">
                  <c:v>275.53199999999998</c:v>
                </c:pt>
                <c:pt idx="25781">
                  <c:v>275.69</c:v>
                </c:pt>
                <c:pt idx="25782">
                  <c:v>275.84899999999999</c:v>
                </c:pt>
                <c:pt idx="25783">
                  <c:v>276.00700000000001</c:v>
                </c:pt>
                <c:pt idx="25784">
                  <c:v>276.16500000000002</c:v>
                </c:pt>
                <c:pt idx="25785">
                  <c:v>276.32299999999998</c:v>
                </c:pt>
                <c:pt idx="25786">
                  <c:v>276.48200000000003</c:v>
                </c:pt>
                <c:pt idx="25787">
                  <c:v>276.64</c:v>
                </c:pt>
                <c:pt idx="25788">
                  <c:v>276.798</c:v>
                </c:pt>
                <c:pt idx="25789">
                  <c:v>276.95600000000002</c:v>
                </c:pt>
                <c:pt idx="25790">
                  <c:v>277.11500000000001</c:v>
                </c:pt>
                <c:pt idx="25791">
                  <c:v>277.27300000000002</c:v>
                </c:pt>
                <c:pt idx="25792">
                  <c:v>277.43099999999998</c:v>
                </c:pt>
                <c:pt idx="25793">
                  <c:v>277.589</c:v>
                </c:pt>
                <c:pt idx="25794">
                  <c:v>277.74700000000001</c:v>
                </c:pt>
                <c:pt idx="25795">
                  <c:v>277.90600000000001</c:v>
                </c:pt>
                <c:pt idx="25796">
                  <c:v>278.06400000000002</c:v>
                </c:pt>
                <c:pt idx="25797">
                  <c:v>278.22199999999998</c:v>
                </c:pt>
                <c:pt idx="25798">
                  <c:v>278.38</c:v>
                </c:pt>
                <c:pt idx="25799">
                  <c:v>278.53800000000001</c:v>
                </c:pt>
                <c:pt idx="25800">
                  <c:v>278.697</c:v>
                </c:pt>
                <c:pt idx="25801">
                  <c:v>278.85500000000002</c:v>
                </c:pt>
                <c:pt idx="25802">
                  <c:v>279.01299999999998</c:v>
                </c:pt>
                <c:pt idx="25803">
                  <c:v>279.17099999999999</c:v>
                </c:pt>
                <c:pt idx="25804">
                  <c:v>279.32900000000001</c:v>
                </c:pt>
                <c:pt idx="25805">
                  <c:v>279.488</c:v>
                </c:pt>
                <c:pt idx="25806">
                  <c:v>279.64600000000002</c:v>
                </c:pt>
                <c:pt idx="25807">
                  <c:v>279.80399999999997</c:v>
                </c:pt>
                <c:pt idx="25808">
                  <c:v>279.96199999999999</c:v>
                </c:pt>
                <c:pt idx="25809">
                  <c:v>280.12</c:v>
                </c:pt>
                <c:pt idx="25810">
                  <c:v>280.27800000000002</c:v>
                </c:pt>
                <c:pt idx="25811">
                  <c:v>280.43599999999998</c:v>
                </c:pt>
                <c:pt idx="25812">
                  <c:v>280.59500000000003</c:v>
                </c:pt>
                <c:pt idx="25813">
                  <c:v>280.75299999999999</c:v>
                </c:pt>
                <c:pt idx="25814">
                  <c:v>280.911</c:v>
                </c:pt>
                <c:pt idx="25815">
                  <c:v>281.06900000000002</c:v>
                </c:pt>
                <c:pt idx="25816">
                  <c:v>281.22699999999998</c:v>
                </c:pt>
                <c:pt idx="25817">
                  <c:v>281.38499999999999</c:v>
                </c:pt>
                <c:pt idx="25818">
                  <c:v>281.54300000000001</c:v>
                </c:pt>
                <c:pt idx="25819">
                  <c:v>281.70100000000002</c:v>
                </c:pt>
                <c:pt idx="25820">
                  <c:v>281.85899999999998</c:v>
                </c:pt>
                <c:pt idx="25821">
                  <c:v>282.017</c:v>
                </c:pt>
                <c:pt idx="25822">
                  <c:v>282.17500000000001</c:v>
                </c:pt>
                <c:pt idx="25823">
                  <c:v>282.33300000000003</c:v>
                </c:pt>
                <c:pt idx="25824">
                  <c:v>282.49200000000002</c:v>
                </c:pt>
                <c:pt idx="25825">
                  <c:v>282.64999999999998</c:v>
                </c:pt>
                <c:pt idx="25826">
                  <c:v>282.80799999999999</c:v>
                </c:pt>
                <c:pt idx="25827">
                  <c:v>282.96600000000001</c:v>
                </c:pt>
                <c:pt idx="25828">
                  <c:v>283.12400000000002</c:v>
                </c:pt>
                <c:pt idx="25829">
                  <c:v>283.28199999999998</c:v>
                </c:pt>
                <c:pt idx="25830">
                  <c:v>283.44</c:v>
                </c:pt>
                <c:pt idx="25831">
                  <c:v>283.59800000000001</c:v>
                </c:pt>
                <c:pt idx="25832">
                  <c:v>283.75599999999997</c:v>
                </c:pt>
                <c:pt idx="25833">
                  <c:v>283.91399999999999</c:v>
                </c:pt>
                <c:pt idx="25834">
                  <c:v>284.072</c:v>
                </c:pt>
                <c:pt idx="25835">
                  <c:v>284.23</c:v>
                </c:pt>
                <c:pt idx="25836">
                  <c:v>284.38799999999998</c:v>
                </c:pt>
                <c:pt idx="25837">
                  <c:v>284.54599999999999</c:v>
                </c:pt>
                <c:pt idx="25838">
                  <c:v>284.70400000000001</c:v>
                </c:pt>
                <c:pt idx="25839">
                  <c:v>284.86200000000002</c:v>
                </c:pt>
                <c:pt idx="25840">
                  <c:v>285.02</c:v>
                </c:pt>
                <c:pt idx="25841">
                  <c:v>285.178</c:v>
                </c:pt>
                <c:pt idx="25842">
                  <c:v>285.33600000000001</c:v>
                </c:pt>
                <c:pt idx="25843">
                  <c:v>285.49400000000003</c:v>
                </c:pt>
                <c:pt idx="25844">
                  <c:v>285.65199999999999</c:v>
                </c:pt>
                <c:pt idx="25845">
                  <c:v>285.81</c:v>
                </c:pt>
                <c:pt idx="25846">
                  <c:v>285.96800000000002</c:v>
                </c:pt>
                <c:pt idx="25847">
                  <c:v>286.12599999999998</c:v>
                </c:pt>
                <c:pt idx="25848">
                  <c:v>286.28399999999999</c:v>
                </c:pt>
                <c:pt idx="25849">
                  <c:v>286.44099999999997</c:v>
                </c:pt>
                <c:pt idx="25850">
                  <c:v>286.59899999999999</c:v>
                </c:pt>
                <c:pt idx="25851">
                  <c:v>286.75700000000001</c:v>
                </c:pt>
                <c:pt idx="25852">
                  <c:v>286.91500000000002</c:v>
                </c:pt>
                <c:pt idx="25853">
                  <c:v>287.07299999999998</c:v>
                </c:pt>
                <c:pt idx="25854">
                  <c:v>287.23099999999999</c:v>
                </c:pt>
                <c:pt idx="25855">
                  <c:v>287.38900000000001</c:v>
                </c:pt>
                <c:pt idx="25856">
                  <c:v>287.54700000000003</c:v>
                </c:pt>
                <c:pt idx="25857">
                  <c:v>287.70499999999998</c:v>
                </c:pt>
                <c:pt idx="25858">
                  <c:v>287.863</c:v>
                </c:pt>
                <c:pt idx="25859">
                  <c:v>288.02</c:v>
                </c:pt>
                <c:pt idx="25860">
                  <c:v>288.178</c:v>
                </c:pt>
                <c:pt idx="25861">
                  <c:v>288.33600000000001</c:v>
                </c:pt>
                <c:pt idx="25862">
                  <c:v>288.49400000000003</c:v>
                </c:pt>
                <c:pt idx="25863">
                  <c:v>288.65199999999999</c:v>
                </c:pt>
                <c:pt idx="25864">
                  <c:v>288.81</c:v>
                </c:pt>
                <c:pt idx="25865">
                  <c:v>288.96800000000002</c:v>
                </c:pt>
                <c:pt idx="25866">
                  <c:v>289.125</c:v>
                </c:pt>
                <c:pt idx="25867">
                  <c:v>289.28300000000002</c:v>
                </c:pt>
                <c:pt idx="25868">
                  <c:v>289.44099999999997</c:v>
                </c:pt>
                <c:pt idx="25869">
                  <c:v>289.59899999999999</c:v>
                </c:pt>
                <c:pt idx="25870">
                  <c:v>289.75700000000001</c:v>
                </c:pt>
                <c:pt idx="25871">
                  <c:v>289.91500000000002</c:v>
                </c:pt>
                <c:pt idx="25872">
                  <c:v>290.072</c:v>
                </c:pt>
                <c:pt idx="25873">
                  <c:v>290.23</c:v>
                </c:pt>
                <c:pt idx="25874">
                  <c:v>290.38799999999998</c:v>
                </c:pt>
                <c:pt idx="25875">
                  <c:v>290.54599999999999</c:v>
                </c:pt>
                <c:pt idx="25876">
                  <c:v>290.70299999999997</c:v>
                </c:pt>
                <c:pt idx="25877">
                  <c:v>290.86099999999999</c:v>
                </c:pt>
                <c:pt idx="25878">
                  <c:v>291.01900000000001</c:v>
                </c:pt>
                <c:pt idx="25879">
                  <c:v>291.17700000000002</c:v>
                </c:pt>
                <c:pt idx="25880">
                  <c:v>291.334</c:v>
                </c:pt>
                <c:pt idx="25881">
                  <c:v>291.49200000000002</c:v>
                </c:pt>
                <c:pt idx="25882">
                  <c:v>291.64999999999998</c:v>
                </c:pt>
                <c:pt idx="25883">
                  <c:v>291.80799999999999</c:v>
                </c:pt>
                <c:pt idx="25884">
                  <c:v>291.96600000000001</c:v>
                </c:pt>
                <c:pt idx="25885">
                  <c:v>292.12299999999999</c:v>
                </c:pt>
                <c:pt idx="25886">
                  <c:v>292.28100000000001</c:v>
                </c:pt>
                <c:pt idx="25887">
                  <c:v>292.43900000000002</c:v>
                </c:pt>
                <c:pt idx="25888">
                  <c:v>292.596</c:v>
                </c:pt>
                <c:pt idx="25889">
                  <c:v>292.75400000000002</c:v>
                </c:pt>
                <c:pt idx="25890">
                  <c:v>292.91199999999998</c:v>
                </c:pt>
                <c:pt idx="25891">
                  <c:v>293.06900000000002</c:v>
                </c:pt>
                <c:pt idx="25892">
                  <c:v>293.22699999999998</c:v>
                </c:pt>
                <c:pt idx="25893">
                  <c:v>293.38499999999999</c:v>
                </c:pt>
                <c:pt idx="25894">
                  <c:v>293.54199999999997</c:v>
                </c:pt>
                <c:pt idx="25895">
                  <c:v>293.7</c:v>
                </c:pt>
                <c:pt idx="25896">
                  <c:v>293.858</c:v>
                </c:pt>
                <c:pt idx="25897">
                  <c:v>294.01499999999999</c:v>
                </c:pt>
                <c:pt idx="25898">
                  <c:v>294.173</c:v>
                </c:pt>
                <c:pt idx="25899">
                  <c:v>294.33100000000002</c:v>
                </c:pt>
                <c:pt idx="25900">
                  <c:v>294.488</c:v>
                </c:pt>
                <c:pt idx="25901">
                  <c:v>294.64600000000002</c:v>
                </c:pt>
                <c:pt idx="25902">
                  <c:v>294.80399999999997</c:v>
                </c:pt>
                <c:pt idx="25903">
                  <c:v>294.96100000000001</c:v>
                </c:pt>
                <c:pt idx="25904">
                  <c:v>295.11900000000003</c:v>
                </c:pt>
                <c:pt idx="25905">
                  <c:v>295.27600000000001</c:v>
                </c:pt>
                <c:pt idx="25906">
                  <c:v>295.43400000000003</c:v>
                </c:pt>
                <c:pt idx="25907">
                  <c:v>295.59199999999998</c:v>
                </c:pt>
                <c:pt idx="25908">
                  <c:v>295.74900000000002</c:v>
                </c:pt>
                <c:pt idx="25909">
                  <c:v>295.90699999999998</c:v>
                </c:pt>
                <c:pt idx="25910">
                  <c:v>296.06400000000002</c:v>
                </c:pt>
                <c:pt idx="25911">
                  <c:v>296.22199999999998</c:v>
                </c:pt>
                <c:pt idx="25912">
                  <c:v>296.38</c:v>
                </c:pt>
                <c:pt idx="25913">
                  <c:v>296.53699999999998</c:v>
                </c:pt>
                <c:pt idx="25914">
                  <c:v>296.69499999999999</c:v>
                </c:pt>
                <c:pt idx="25915">
                  <c:v>296.85199999999998</c:v>
                </c:pt>
                <c:pt idx="25916">
                  <c:v>297.01</c:v>
                </c:pt>
                <c:pt idx="25917">
                  <c:v>297.16699999999997</c:v>
                </c:pt>
                <c:pt idx="25918">
                  <c:v>297.32499999999999</c:v>
                </c:pt>
                <c:pt idx="25919">
                  <c:v>297.48200000000003</c:v>
                </c:pt>
                <c:pt idx="25920">
                  <c:v>297.64</c:v>
                </c:pt>
                <c:pt idx="25921">
                  <c:v>297.79700000000003</c:v>
                </c:pt>
                <c:pt idx="25922">
                  <c:v>297.95499999999998</c:v>
                </c:pt>
                <c:pt idx="25923">
                  <c:v>298.11200000000002</c:v>
                </c:pt>
                <c:pt idx="25924">
                  <c:v>298.27</c:v>
                </c:pt>
                <c:pt idx="25925">
                  <c:v>298.42700000000002</c:v>
                </c:pt>
                <c:pt idx="25926">
                  <c:v>298.58499999999998</c:v>
                </c:pt>
                <c:pt idx="25927">
                  <c:v>298.74200000000002</c:v>
                </c:pt>
                <c:pt idx="25928">
                  <c:v>298.89999999999998</c:v>
                </c:pt>
                <c:pt idx="25929">
                  <c:v>299.05700000000002</c:v>
                </c:pt>
                <c:pt idx="25930">
                  <c:v>299.21499999999997</c:v>
                </c:pt>
                <c:pt idx="25931">
                  <c:v>299.37200000000001</c:v>
                </c:pt>
                <c:pt idx="25932">
                  <c:v>299.52999999999997</c:v>
                </c:pt>
                <c:pt idx="25933">
                  <c:v>299.68700000000001</c:v>
                </c:pt>
                <c:pt idx="25934">
                  <c:v>299.84399999999999</c:v>
                </c:pt>
                <c:pt idx="25935">
                  <c:v>300.00200000000001</c:v>
                </c:pt>
                <c:pt idx="25936">
                  <c:v>300.15899999999999</c:v>
                </c:pt>
                <c:pt idx="25937">
                  <c:v>300.31700000000001</c:v>
                </c:pt>
                <c:pt idx="25938">
                  <c:v>300.47399999999999</c:v>
                </c:pt>
                <c:pt idx="25939">
                  <c:v>300.63099999999997</c:v>
                </c:pt>
                <c:pt idx="25940">
                  <c:v>300.78899999999999</c:v>
                </c:pt>
                <c:pt idx="25941">
                  <c:v>300.94600000000003</c:v>
                </c:pt>
                <c:pt idx="25942">
                  <c:v>301.10399999999998</c:v>
                </c:pt>
                <c:pt idx="25943">
                  <c:v>301.26100000000002</c:v>
                </c:pt>
                <c:pt idx="25944">
                  <c:v>301.41800000000001</c:v>
                </c:pt>
                <c:pt idx="25945">
                  <c:v>301.57600000000002</c:v>
                </c:pt>
                <c:pt idx="25946">
                  <c:v>301.733</c:v>
                </c:pt>
                <c:pt idx="25947">
                  <c:v>301.89</c:v>
                </c:pt>
                <c:pt idx="25948">
                  <c:v>302.048</c:v>
                </c:pt>
                <c:pt idx="25949">
                  <c:v>302.20499999999998</c:v>
                </c:pt>
                <c:pt idx="25950">
                  <c:v>302.36200000000002</c:v>
                </c:pt>
                <c:pt idx="25951">
                  <c:v>302.52</c:v>
                </c:pt>
                <c:pt idx="25952">
                  <c:v>302.67700000000002</c:v>
                </c:pt>
                <c:pt idx="25953">
                  <c:v>302.834</c:v>
                </c:pt>
                <c:pt idx="25954">
                  <c:v>302.99200000000002</c:v>
                </c:pt>
                <c:pt idx="25955">
                  <c:v>303.149</c:v>
                </c:pt>
                <c:pt idx="25956">
                  <c:v>303.30599999999998</c:v>
                </c:pt>
                <c:pt idx="25957">
                  <c:v>303.464</c:v>
                </c:pt>
                <c:pt idx="25958">
                  <c:v>303.62099999999998</c:v>
                </c:pt>
                <c:pt idx="25959">
                  <c:v>303.77800000000002</c:v>
                </c:pt>
                <c:pt idx="25960">
                  <c:v>303.935</c:v>
                </c:pt>
                <c:pt idx="25961">
                  <c:v>304.09300000000002</c:v>
                </c:pt>
                <c:pt idx="25962">
                  <c:v>304.25</c:v>
                </c:pt>
                <c:pt idx="25963">
                  <c:v>304.40699999999998</c:v>
                </c:pt>
                <c:pt idx="25964">
                  <c:v>304.56400000000002</c:v>
                </c:pt>
                <c:pt idx="25965">
                  <c:v>304.72199999999998</c:v>
                </c:pt>
                <c:pt idx="25966">
                  <c:v>304.87900000000002</c:v>
                </c:pt>
                <c:pt idx="25967">
                  <c:v>305.036</c:v>
                </c:pt>
                <c:pt idx="25968">
                  <c:v>305.19299999999998</c:v>
                </c:pt>
                <c:pt idx="25969">
                  <c:v>305.35000000000002</c:v>
                </c:pt>
                <c:pt idx="25970">
                  <c:v>305.50799999999998</c:v>
                </c:pt>
                <c:pt idx="25971">
                  <c:v>305.66500000000002</c:v>
                </c:pt>
                <c:pt idx="25972">
                  <c:v>305.822</c:v>
                </c:pt>
                <c:pt idx="25973">
                  <c:v>305.97899999999998</c:v>
                </c:pt>
                <c:pt idx="25974">
                  <c:v>306.13600000000002</c:v>
                </c:pt>
                <c:pt idx="25975">
                  <c:v>306.29300000000001</c:v>
                </c:pt>
                <c:pt idx="25976">
                  <c:v>306.45100000000002</c:v>
                </c:pt>
                <c:pt idx="25977">
                  <c:v>306.608</c:v>
                </c:pt>
                <c:pt idx="25978">
                  <c:v>306.76499999999999</c:v>
                </c:pt>
                <c:pt idx="25979">
                  <c:v>306.92200000000003</c:v>
                </c:pt>
                <c:pt idx="25980">
                  <c:v>307.07900000000001</c:v>
                </c:pt>
                <c:pt idx="25981">
                  <c:v>307.23599999999999</c:v>
                </c:pt>
                <c:pt idx="25982">
                  <c:v>307.39299999999997</c:v>
                </c:pt>
                <c:pt idx="25983">
                  <c:v>307.55099999999999</c:v>
                </c:pt>
                <c:pt idx="25984">
                  <c:v>307.70800000000003</c:v>
                </c:pt>
                <c:pt idx="25985">
                  <c:v>307.86500000000001</c:v>
                </c:pt>
                <c:pt idx="25986">
                  <c:v>308.02199999999999</c:v>
                </c:pt>
                <c:pt idx="25987">
                  <c:v>308.17899999999997</c:v>
                </c:pt>
                <c:pt idx="25988">
                  <c:v>308.33600000000001</c:v>
                </c:pt>
                <c:pt idx="25989">
                  <c:v>308.49299999999999</c:v>
                </c:pt>
                <c:pt idx="25990">
                  <c:v>308.64999999999998</c:v>
                </c:pt>
                <c:pt idx="25991">
                  <c:v>308.80700000000002</c:v>
                </c:pt>
                <c:pt idx="25992">
                  <c:v>308.964</c:v>
                </c:pt>
                <c:pt idx="25993">
                  <c:v>309.12099999999998</c:v>
                </c:pt>
                <c:pt idx="25994">
                  <c:v>309.27800000000002</c:v>
                </c:pt>
                <c:pt idx="25995">
                  <c:v>309.435</c:v>
                </c:pt>
                <c:pt idx="25996">
                  <c:v>309.59199999999998</c:v>
                </c:pt>
                <c:pt idx="25997">
                  <c:v>309.74900000000002</c:v>
                </c:pt>
                <c:pt idx="25998">
                  <c:v>309.90600000000001</c:v>
                </c:pt>
                <c:pt idx="25999">
                  <c:v>310.06299999999999</c:v>
                </c:pt>
                <c:pt idx="26000">
                  <c:v>310.22000000000003</c:v>
                </c:pt>
                <c:pt idx="26001">
                  <c:v>310.37700000000001</c:v>
                </c:pt>
                <c:pt idx="26002">
                  <c:v>310.53399999999999</c:v>
                </c:pt>
                <c:pt idx="26003">
                  <c:v>310.69099999999997</c:v>
                </c:pt>
                <c:pt idx="26004">
                  <c:v>310.84800000000001</c:v>
                </c:pt>
                <c:pt idx="26005">
                  <c:v>311.005</c:v>
                </c:pt>
                <c:pt idx="26006">
                  <c:v>311.16199999999998</c:v>
                </c:pt>
                <c:pt idx="26007">
                  <c:v>311.31900000000002</c:v>
                </c:pt>
                <c:pt idx="26008">
                  <c:v>311.476</c:v>
                </c:pt>
                <c:pt idx="26009">
                  <c:v>311.63299999999998</c:v>
                </c:pt>
                <c:pt idx="26010">
                  <c:v>311.79000000000002</c:v>
                </c:pt>
                <c:pt idx="26011">
                  <c:v>311.947</c:v>
                </c:pt>
                <c:pt idx="26012">
                  <c:v>312.10399999999998</c:v>
                </c:pt>
                <c:pt idx="26013">
                  <c:v>312.26</c:v>
                </c:pt>
                <c:pt idx="26014">
                  <c:v>312.41699999999997</c:v>
                </c:pt>
                <c:pt idx="26015">
                  <c:v>312.57400000000001</c:v>
                </c:pt>
                <c:pt idx="26016">
                  <c:v>312.73099999999999</c:v>
                </c:pt>
                <c:pt idx="26017">
                  <c:v>312.88799999999998</c:v>
                </c:pt>
                <c:pt idx="26018">
                  <c:v>313.04500000000002</c:v>
                </c:pt>
                <c:pt idx="26019">
                  <c:v>313.202</c:v>
                </c:pt>
                <c:pt idx="26020">
                  <c:v>313.35899999999998</c:v>
                </c:pt>
                <c:pt idx="26021">
                  <c:v>313.51600000000002</c:v>
                </c:pt>
                <c:pt idx="26022">
                  <c:v>313.67200000000003</c:v>
                </c:pt>
                <c:pt idx="26023">
                  <c:v>313.82900000000001</c:v>
                </c:pt>
                <c:pt idx="26024">
                  <c:v>313.98599999999999</c:v>
                </c:pt>
                <c:pt idx="26025">
                  <c:v>314.14299999999997</c:v>
                </c:pt>
                <c:pt idx="26026">
                  <c:v>314.3</c:v>
                </c:pt>
                <c:pt idx="26027">
                  <c:v>314.45600000000002</c:v>
                </c:pt>
                <c:pt idx="26028">
                  <c:v>314.613</c:v>
                </c:pt>
                <c:pt idx="26029">
                  <c:v>314.77</c:v>
                </c:pt>
                <c:pt idx="26030">
                  <c:v>314.92700000000002</c:v>
                </c:pt>
                <c:pt idx="26031">
                  <c:v>315.08300000000003</c:v>
                </c:pt>
                <c:pt idx="26032">
                  <c:v>315.24</c:v>
                </c:pt>
                <c:pt idx="26033">
                  <c:v>315.39699999999999</c:v>
                </c:pt>
                <c:pt idx="26034">
                  <c:v>315.55399999999997</c:v>
                </c:pt>
                <c:pt idx="26035">
                  <c:v>315.71100000000001</c:v>
                </c:pt>
                <c:pt idx="26036">
                  <c:v>315.86700000000002</c:v>
                </c:pt>
                <c:pt idx="26037">
                  <c:v>316.024</c:v>
                </c:pt>
                <c:pt idx="26038">
                  <c:v>316.18099999999998</c:v>
                </c:pt>
                <c:pt idx="26039">
                  <c:v>316.33699999999999</c:v>
                </c:pt>
                <c:pt idx="26040">
                  <c:v>316.49400000000003</c:v>
                </c:pt>
                <c:pt idx="26041">
                  <c:v>316.65100000000001</c:v>
                </c:pt>
                <c:pt idx="26042">
                  <c:v>316.80799999999999</c:v>
                </c:pt>
                <c:pt idx="26043">
                  <c:v>316.964</c:v>
                </c:pt>
                <c:pt idx="26044">
                  <c:v>317.12099999999998</c:v>
                </c:pt>
                <c:pt idx="26045">
                  <c:v>317.27800000000002</c:v>
                </c:pt>
                <c:pt idx="26046">
                  <c:v>317.43400000000003</c:v>
                </c:pt>
                <c:pt idx="26047">
                  <c:v>317.59100000000001</c:v>
                </c:pt>
                <c:pt idx="26048">
                  <c:v>317.74700000000001</c:v>
                </c:pt>
                <c:pt idx="26049">
                  <c:v>317.904</c:v>
                </c:pt>
                <c:pt idx="26050">
                  <c:v>318.06099999999998</c:v>
                </c:pt>
                <c:pt idx="26051">
                  <c:v>318.21699999999998</c:v>
                </c:pt>
                <c:pt idx="26052">
                  <c:v>318.37400000000002</c:v>
                </c:pt>
                <c:pt idx="26053">
                  <c:v>318.53100000000001</c:v>
                </c:pt>
                <c:pt idx="26054">
                  <c:v>318.68700000000001</c:v>
                </c:pt>
                <c:pt idx="26055">
                  <c:v>318.84399999999999</c:v>
                </c:pt>
                <c:pt idx="26056">
                  <c:v>319</c:v>
                </c:pt>
                <c:pt idx="26057">
                  <c:v>319.15699999999998</c:v>
                </c:pt>
                <c:pt idx="26058">
                  <c:v>319.31299999999999</c:v>
                </c:pt>
                <c:pt idx="26059">
                  <c:v>319.47000000000003</c:v>
                </c:pt>
                <c:pt idx="26060">
                  <c:v>319.62700000000001</c:v>
                </c:pt>
                <c:pt idx="26061">
                  <c:v>319.78300000000002</c:v>
                </c:pt>
                <c:pt idx="26062">
                  <c:v>319.94</c:v>
                </c:pt>
                <c:pt idx="26063">
                  <c:v>320.096</c:v>
                </c:pt>
                <c:pt idx="26064">
                  <c:v>320.25299999999999</c:v>
                </c:pt>
                <c:pt idx="26065">
                  <c:v>320.40899999999999</c:v>
                </c:pt>
                <c:pt idx="26066">
                  <c:v>320.56599999999997</c:v>
                </c:pt>
                <c:pt idx="26067">
                  <c:v>320.72199999999998</c:v>
                </c:pt>
                <c:pt idx="26068">
                  <c:v>320.87900000000002</c:v>
                </c:pt>
                <c:pt idx="26069">
                  <c:v>321.03500000000003</c:v>
                </c:pt>
                <c:pt idx="26070">
                  <c:v>321.19200000000001</c:v>
                </c:pt>
                <c:pt idx="26071">
                  <c:v>321.34800000000001</c:v>
                </c:pt>
                <c:pt idx="26072">
                  <c:v>321.505</c:v>
                </c:pt>
                <c:pt idx="26073">
                  <c:v>321.661</c:v>
                </c:pt>
                <c:pt idx="26074">
                  <c:v>321.81799999999998</c:v>
                </c:pt>
                <c:pt idx="26075">
                  <c:v>321.97399999999999</c:v>
                </c:pt>
                <c:pt idx="26076">
                  <c:v>322.13099999999997</c:v>
                </c:pt>
                <c:pt idx="26077">
                  <c:v>322.28699999999998</c:v>
                </c:pt>
                <c:pt idx="26078">
                  <c:v>322.44299999999998</c:v>
                </c:pt>
                <c:pt idx="26079">
                  <c:v>322.60000000000002</c:v>
                </c:pt>
                <c:pt idx="26080">
                  <c:v>322.75599999999997</c:v>
                </c:pt>
                <c:pt idx="26081">
                  <c:v>322.91300000000001</c:v>
                </c:pt>
                <c:pt idx="26082">
                  <c:v>323.06900000000002</c:v>
                </c:pt>
                <c:pt idx="26083">
                  <c:v>323.22500000000002</c:v>
                </c:pt>
                <c:pt idx="26084">
                  <c:v>323.38200000000001</c:v>
                </c:pt>
                <c:pt idx="26085">
                  <c:v>323.53800000000001</c:v>
                </c:pt>
                <c:pt idx="26086">
                  <c:v>323.69400000000002</c:v>
                </c:pt>
                <c:pt idx="26087">
                  <c:v>323.851</c:v>
                </c:pt>
                <c:pt idx="26088">
                  <c:v>324.00700000000001</c:v>
                </c:pt>
                <c:pt idx="26089">
                  <c:v>324.16300000000001</c:v>
                </c:pt>
                <c:pt idx="26090">
                  <c:v>324.32</c:v>
                </c:pt>
                <c:pt idx="26091">
                  <c:v>324.476</c:v>
                </c:pt>
                <c:pt idx="26092">
                  <c:v>324.63200000000001</c:v>
                </c:pt>
                <c:pt idx="26093">
                  <c:v>324.78899999999999</c:v>
                </c:pt>
                <c:pt idx="26094">
                  <c:v>324.94499999999999</c:v>
                </c:pt>
                <c:pt idx="26095">
                  <c:v>325.101</c:v>
                </c:pt>
                <c:pt idx="26096">
                  <c:v>325.25799999999998</c:v>
                </c:pt>
                <c:pt idx="26097">
                  <c:v>325.41399999999999</c:v>
                </c:pt>
                <c:pt idx="26098">
                  <c:v>325.57</c:v>
                </c:pt>
                <c:pt idx="26099">
                  <c:v>325.726</c:v>
                </c:pt>
                <c:pt idx="26100">
                  <c:v>325.88299999999998</c:v>
                </c:pt>
                <c:pt idx="26101">
                  <c:v>326.03899999999999</c:v>
                </c:pt>
                <c:pt idx="26102">
                  <c:v>326.19499999999999</c:v>
                </c:pt>
                <c:pt idx="26103">
                  <c:v>326.351</c:v>
                </c:pt>
                <c:pt idx="26104">
                  <c:v>326.50700000000001</c:v>
                </c:pt>
                <c:pt idx="26105">
                  <c:v>326.66399999999999</c:v>
                </c:pt>
                <c:pt idx="26106">
                  <c:v>326.82</c:v>
                </c:pt>
                <c:pt idx="26107">
                  <c:v>326.976</c:v>
                </c:pt>
                <c:pt idx="26108">
                  <c:v>327.13200000000001</c:v>
                </c:pt>
                <c:pt idx="26109">
                  <c:v>327.28800000000001</c:v>
                </c:pt>
                <c:pt idx="26110">
                  <c:v>327.44400000000002</c:v>
                </c:pt>
                <c:pt idx="26111">
                  <c:v>327.601</c:v>
                </c:pt>
                <c:pt idx="26112">
                  <c:v>327.75700000000001</c:v>
                </c:pt>
                <c:pt idx="26113">
                  <c:v>327.91300000000001</c:v>
                </c:pt>
                <c:pt idx="26114">
                  <c:v>328.06900000000002</c:v>
                </c:pt>
                <c:pt idx="26115">
                  <c:v>328.22500000000002</c:v>
                </c:pt>
                <c:pt idx="26116">
                  <c:v>328.38099999999997</c:v>
                </c:pt>
                <c:pt idx="26117">
                  <c:v>328.53699999999998</c:v>
                </c:pt>
                <c:pt idx="26118">
                  <c:v>328.69400000000002</c:v>
                </c:pt>
                <c:pt idx="26119">
                  <c:v>328.85</c:v>
                </c:pt>
                <c:pt idx="26120">
                  <c:v>329.00599999999997</c:v>
                </c:pt>
                <c:pt idx="26121">
                  <c:v>329.16199999999998</c:v>
                </c:pt>
                <c:pt idx="26122">
                  <c:v>329.31799999999998</c:v>
                </c:pt>
                <c:pt idx="26123">
                  <c:v>329.47399999999999</c:v>
                </c:pt>
                <c:pt idx="26124">
                  <c:v>329.63</c:v>
                </c:pt>
                <c:pt idx="26125">
                  <c:v>329.786</c:v>
                </c:pt>
                <c:pt idx="26126">
                  <c:v>329.94200000000001</c:v>
                </c:pt>
                <c:pt idx="26127">
                  <c:v>330.09800000000001</c:v>
                </c:pt>
                <c:pt idx="26128">
                  <c:v>330.25400000000002</c:v>
                </c:pt>
                <c:pt idx="26129">
                  <c:v>330.41</c:v>
                </c:pt>
                <c:pt idx="26130">
                  <c:v>330.56599999999997</c:v>
                </c:pt>
                <c:pt idx="26131">
                  <c:v>330.72199999999998</c:v>
                </c:pt>
                <c:pt idx="26132">
                  <c:v>330.87799999999999</c:v>
                </c:pt>
                <c:pt idx="26133">
                  <c:v>331.03399999999999</c:v>
                </c:pt>
                <c:pt idx="26134">
                  <c:v>331.19</c:v>
                </c:pt>
                <c:pt idx="26135">
                  <c:v>331.346</c:v>
                </c:pt>
                <c:pt idx="26136">
                  <c:v>331.50200000000001</c:v>
                </c:pt>
                <c:pt idx="26137">
                  <c:v>331.65800000000002</c:v>
                </c:pt>
                <c:pt idx="26138">
                  <c:v>331.81400000000002</c:v>
                </c:pt>
                <c:pt idx="26139">
                  <c:v>331.97</c:v>
                </c:pt>
                <c:pt idx="26140">
                  <c:v>332.12599999999998</c:v>
                </c:pt>
                <c:pt idx="26141">
                  <c:v>332.28199999999998</c:v>
                </c:pt>
                <c:pt idx="26142">
                  <c:v>332.43799999999999</c:v>
                </c:pt>
                <c:pt idx="26143">
                  <c:v>332.59300000000002</c:v>
                </c:pt>
                <c:pt idx="26144">
                  <c:v>332.74900000000002</c:v>
                </c:pt>
                <c:pt idx="26145">
                  <c:v>332.90499999999997</c:v>
                </c:pt>
                <c:pt idx="26146">
                  <c:v>333.06099999999998</c:v>
                </c:pt>
                <c:pt idx="26147">
                  <c:v>333.21699999999998</c:v>
                </c:pt>
                <c:pt idx="26148">
                  <c:v>333.37299999999999</c:v>
                </c:pt>
                <c:pt idx="26149">
                  <c:v>333.529</c:v>
                </c:pt>
                <c:pt idx="26150">
                  <c:v>333.68400000000003</c:v>
                </c:pt>
                <c:pt idx="26151">
                  <c:v>333.84</c:v>
                </c:pt>
                <c:pt idx="26152">
                  <c:v>333.99599999999998</c:v>
                </c:pt>
                <c:pt idx="26153">
                  <c:v>334.15199999999999</c:v>
                </c:pt>
                <c:pt idx="26154">
                  <c:v>334.30799999999999</c:v>
                </c:pt>
                <c:pt idx="26155">
                  <c:v>334.464</c:v>
                </c:pt>
                <c:pt idx="26156">
                  <c:v>334.61900000000003</c:v>
                </c:pt>
                <c:pt idx="26157">
                  <c:v>334.77499999999998</c:v>
                </c:pt>
                <c:pt idx="26158">
                  <c:v>334.93099999999998</c:v>
                </c:pt>
                <c:pt idx="26159">
                  <c:v>335.08699999999999</c:v>
                </c:pt>
                <c:pt idx="26160">
                  <c:v>335.24200000000002</c:v>
                </c:pt>
                <c:pt idx="26161">
                  <c:v>335.39800000000002</c:v>
                </c:pt>
                <c:pt idx="26162">
                  <c:v>335.55399999999997</c:v>
                </c:pt>
                <c:pt idx="26163">
                  <c:v>335.71</c:v>
                </c:pt>
                <c:pt idx="26164">
                  <c:v>335.86500000000001</c:v>
                </c:pt>
                <c:pt idx="26165">
                  <c:v>336.02100000000002</c:v>
                </c:pt>
                <c:pt idx="26166">
                  <c:v>336.17700000000002</c:v>
                </c:pt>
                <c:pt idx="26167">
                  <c:v>336.33199999999999</c:v>
                </c:pt>
                <c:pt idx="26168">
                  <c:v>336.488</c:v>
                </c:pt>
                <c:pt idx="26169">
                  <c:v>336.64400000000001</c:v>
                </c:pt>
                <c:pt idx="26170">
                  <c:v>336.79899999999998</c:v>
                </c:pt>
                <c:pt idx="26171">
                  <c:v>336.95499999999998</c:v>
                </c:pt>
                <c:pt idx="26172">
                  <c:v>337.11099999999999</c:v>
                </c:pt>
                <c:pt idx="26173">
                  <c:v>337.26600000000002</c:v>
                </c:pt>
                <c:pt idx="26174">
                  <c:v>337.42200000000003</c:v>
                </c:pt>
                <c:pt idx="26175">
                  <c:v>337.57799999999997</c:v>
                </c:pt>
                <c:pt idx="26176">
                  <c:v>337.733</c:v>
                </c:pt>
                <c:pt idx="26177">
                  <c:v>337.88900000000001</c:v>
                </c:pt>
                <c:pt idx="26178">
                  <c:v>338.04399999999998</c:v>
                </c:pt>
                <c:pt idx="26179">
                  <c:v>338.2</c:v>
                </c:pt>
                <c:pt idx="26180">
                  <c:v>338.35599999999999</c:v>
                </c:pt>
                <c:pt idx="26181">
                  <c:v>338.51100000000002</c:v>
                </c:pt>
                <c:pt idx="26182">
                  <c:v>338.66699999999997</c:v>
                </c:pt>
                <c:pt idx="26183">
                  <c:v>338.822</c:v>
                </c:pt>
                <c:pt idx="26184">
                  <c:v>338.97800000000001</c:v>
                </c:pt>
                <c:pt idx="26185">
                  <c:v>339.13299999999998</c:v>
                </c:pt>
                <c:pt idx="26186">
                  <c:v>339.28899999999999</c:v>
                </c:pt>
                <c:pt idx="26187">
                  <c:v>339.44400000000002</c:v>
                </c:pt>
                <c:pt idx="26188">
                  <c:v>339.6</c:v>
                </c:pt>
                <c:pt idx="26189">
                  <c:v>339.755</c:v>
                </c:pt>
                <c:pt idx="26190">
                  <c:v>339.911</c:v>
                </c:pt>
                <c:pt idx="26191">
                  <c:v>340.06599999999997</c:v>
                </c:pt>
                <c:pt idx="26192">
                  <c:v>340.22199999999998</c:v>
                </c:pt>
                <c:pt idx="26193">
                  <c:v>340.37700000000001</c:v>
                </c:pt>
                <c:pt idx="26194">
                  <c:v>340.53300000000002</c:v>
                </c:pt>
                <c:pt idx="26195">
                  <c:v>340.68799999999999</c:v>
                </c:pt>
                <c:pt idx="26196">
                  <c:v>340.84399999999999</c:v>
                </c:pt>
                <c:pt idx="26197">
                  <c:v>340.99900000000002</c:v>
                </c:pt>
                <c:pt idx="26198">
                  <c:v>341.154</c:v>
                </c:pt>
                <c:pt idx="26199">
                  <c:v>341.31</c:v>
                </c:pt>
                <c:pt idx="26200">
                  <c:v>341.46499999999997</c:v>
                </c:pt>
                <c:pt idx="26201">
                  <c:v>341.62099999999998</c:v>
                </c:pt>
                <c:pt idx="26202">
                  <c:v>341.77600000000001</c:v>
                </c:pt>
                <c:pt idx="26203">
                  <c:v>341.93099999999998</c:v>
                </c:pt>
                <c:pt idx="26204">
                  <c:v>342.08699999999999</c:v>
                </c:pt>
                <c:pt idx="26205">
                  <c:v>342.24200000000002</c:v>
                </c:pt>
                <c:pt idx="26206">
                  <c:v>342.39699999999999</c:v>
                </c:pt>
                <c:pt idx="26207">
                  <c:v>342.553</c:v>
                </c:pt>
                <c:pt idx="26208">
                  <c:v>342.70800000000003</c:v>
                </c:pt>
                <c:pt idx="26209">
                  <c:v>342.863</c:v>
                </c:pt>
                <c:pt idx="26210">
                  <c:v>343.01900000000001</c:v>
                </c:pt>
                <c:pt idx="26211">
                  <c:v>343.17399999999998</c:v>
                </c:pt>
                <c:pt idx="26212">
                  <c:v>343.32900000000001</c:v>
                </c:pt>
                <c:pt idx="26213">
                  <c:v>343.48399999999998</c:v>
                </c:pt>
                <c:pt idx="26214">
                  <c:v>343.64</c:v>
                </c:pt>
                <c:pt idx="26215">
                  <c:v>343.79500000000002</c:v>
                </c:pt>
                <c:pt idx="26216">
                  <c:v>343.95</c:v>
                </c:pt>
                <c:pt idx="26217">
                  <c:v>344.10599999999999</c:v>
                </c:pt>
                <c:pt idx="26218">
                  <c:v>344.26100000000002</c:v>
                </c:pt>
                <c:pt idx="26219">
                  <c:v>344.416</c:v>
                </c:pt>
                <c:pt idx="26220">
                  <c:v>344.57100000000003</c:v>
                </c:pt>
                <c:pt idx="26221">
                  <c:v>344.72699999999998</c:v>
                </c:pt>
                <c:pt idx="26222">
                  <c:v>344.88200000000001</c:v>
                </c:pt>
                <c:pt idx="26223">
                  <c:v>345.03699999999998</c:v>
                </c:pt>
                <c:pt idx="26224">
                  <c:v>345.19200000000001</c:v>
                </c:pt>
                <c:pt idx="26225">
                  <c:v>345.34699999999998</c:v>
                </c:pt>
                <c:pt idx="26226">
                  <c:v>345.50299999999999</c:v>
                </c:pt>
                <c:pt idx="26227">
                  <c:v>345.65800000000002</c:v>
                </c:pt>
                <c:pt idx="26228">
                  <c:v>345.81299999999999</c:v>
                </c:pt>
                <c:pt idx="26229">
                  <c:v>345.96800000000002</c:v>
                </c:pt>
                <c:pt idx="26230">
                  <c:v>346.12299999999999</c:v>
                </c:pt>
                <c:pt idx="26231">
                  <c:v>346.27800000000002</c:v>
                </c:pt>
                <c:pt idx="26232">
                  <c:v>346.43299999999999</c:v>
                </c:pt>
                <c:pt idx="26233">
                  <c:v>346.58800000000002</c:v>
                </c:pt>
                <c:pt idx="26234">
                  <c:v>346.74299999999999</c:v>
                </c:pt>
                <c:pt idx="26235">
                  <c:v>346.89800000000002</c:v>
                </c:pt>
                <c:pt idx="26236">
                  <c:v>347.05399999999997</c:v>
                </c:pt>
                <c:pt idx="26237">
                  <c:v>347.209</c:v>
                </c:pt>
                <c:pt idx="26238">
                  <c:v>347.36399999999998</c:v>
                </c:pt>
                <c:pt idx="26239">
                  <c:v>347.51900000000001</c:v>
                </c:pt>
                <c:pt idx="26240">
                  <c:v>347.67399999999998</c:v>
                </c:pt>
                <c:pt idx="26241">
                  <c:v>347.82900000000001</c:v>
                </c:pt>
                <c:pt idx="26242">
                  <c:v>347.98399999999998</c:v>
                </c:pt>
                <c:pt idx="26243">
                  <c:v>348.13900000000001</c:v>
                </c:pt>
                <c:pt idx="26244">
                  <c:v>348.29399999999998</c:v>
                </c:pt>
                <c:pt idx="26245">
                  <c:v>348.44900000000001</c:v>
                </c:pt>
                <c:pt idx="26246">
                  <c:v>348.60399999999998</c:v>
                </c:pt>
                <c:pt idx="26247">
                  <c:v>348.75900000000001</c:v>
                </c:pt>
                <c:pt idx="26248">
                  <c:v>348.91399999999999</c:v>
                </c:pt>
                <c:pt idx="26249">
                  <c:v>349.06900000000002</c:v>
                </c:pt>
                <c:pt idx="26250">
                  <c:v>349.22399999999999</c:v>
                </c:pt>
                <c:pt idx="26251">
                  <c:v>349.37799999999999</c:v>
                </c:pt>
                <c:pt idx="26252">
                  <c:v>349.53300000000002</c:v>
                </c:pt>
                <c:pt idx="26253">
                  <c:v>349.68799999999999</c:v>
                </c:pt>
                <c:pt idx="26254">
                  <c:v>349.84300000000002</c:v>
                </c:pt>
                <c:pt idx="26255">
                  <c:v>349.99799999999999</c:v>
                </c:pt>
                <c:pt idx="26256">
                  <c:v>350.15300000000002</c:v>
                </c:pt>
                <c:pt idx="26257">
                  <c:v>350.30799999999999</c:v>
                </c:pt>
                <c:pt idx="26258">
                  <c:v>350.46300000000002</c:v>
                </c:pt>
                <c:pt idx="26259">
                  <c:v>350.61799999999999</c:v>
                </c:pt>
                <c:pt idx="26260">
                  <c:v>350.77300000000002</c:v>
                </c:pt>
                <c:pt idx="26261">
                  <c:v>350.92700000000002</c:v>
                </c:pt>
                <c:pt idx="26262">
                  <c:v>351.08199999999999</c:v>
                </c:pt>
                <c:pt idx="26263">
                  <c:v>351.23700000000002</c:v>
                </c:pt>
                <c:pt idx="26264">
                  <c:v>351.392</c:v>
                </c:pt>
                <c:pt idx="26265">
                  <c:v>351.54700000000003</c:v>
                </c:pt>
                <c:pt idx="26266">
                  <c:v>351.70100000000002</c:v>
                </c:pt>
                <c:pt idx="26267">
                  <c:v>351.85599999999999</c:v>
                </c:pt>
                <c:pt idx="26268">
                  <c:v>352.01100000000002</c:v>
                </c:pt>
                <c:pt idx="26269">
                  <c:v>352.166</c:v>
                </c:pt>
                <c:pt idx="26270">
                  <c:v>352.32</c:v>
                </c:pt>
                <c:pt idx="26271">
                  <c:v>352.47500000000002</c:v>
                </c:pt>
                <c:pt idx="26272">
                  <c:v>352.63</c:v>
                </c:pt>
                <c:pt idx="26273">
                  <c:v>352.78500000000003</c:v>
                </c:pt>
                <c:pt idx="26274">
                  <c:v>352.93900000000002</c:v>
                </c:pt>
                <c:pt idx="26275">
                  <c:v>353.09399999999999</c:v>
                </c:pt>
                <c:pt idx="26276">
                  <c:v>353.24900000000002</c:v>
                </c:pt>
                <c:pt idx="26277">
                  <c:v>353.40300000000002</c:v>
                </c:pt>
                <c:pt idx="26278">
                  <c:v>353.55799999999999</c:v>
                </c:pt>
                <c:pt idx="26279">
                  <c:v>353.71300000000002</c:v>
                </c:pt>
                <c:pt idx="26280">
                  <c:v>353.86700000000002</c:v>
                </c:pt>
                <c:pt idx="26281">
                  <c:v>354.02199999999999</c:v>
                </c:pt>
                <c:pt idx="26282">
                  <c:v>354.17700000000002</c:v>
                </c:pt>
                <c:pt idx="26283">
                  <c:v>354.33100000000002</c:v>
                </c:pt>
                <c:pt idx="26284">
                  <c:v>354.48599999999999</c:v>
                </c:pt>
                <c:pt idx="26285">
                  <c:v>354.64100000000002</c:v>
                </c:pt>
                <c:pt idx="26286">
                  <c:v>354.79500000000002</c:v>
                </c:pt>
                <c:pt idx="26287">
                  <c:v>354.95</c:v>
                </c:pt>
                <c:pt idx="26288">
                  <c:v>355.10399999999998</c:v>
                </c:pt>
                <c:pt idx="26289">
                  <c:v>355.25900000000001</c:v>
                </c:pt>
                <c:pt idx="26290">
                  <c:v>355.41300000000001</c:v>
                </c:pt>
                <c:pt idx="26291">
                  <c:v>355.56799999999998</c:v>
                </c:pt>
                <c:pt idx="26292">
                  <c:v>355.72199999999998</c:v>
                </c:pt>
                <c:pt idx="26293">
                  <c:v>355.87700000000001</c:v>
                </c:pt>
                <c:pt idx="26294">
                  <c:v>356.03100000000001</c:v>
                </c:pt>
                <c:pt idx="26295">
                  <c:v>356.18599999999998</c:v>
                </c:pt>
                <c:pt idx="26296">
                  <c:v>356.34100000000001</c:v>
                </c:pt>
                <c:pt idx="26297">
                  <c:v>356.495</c:v>
                </c:pt>
                <c:pt idx="26298">
                  <c:v>356.649</c:v>
                </c:pt>
                <c:pt idx="26299">
                  <c:v>356.80399999999997</c:v>
                </c:pt>
                <c:pt idx="26300">
                  <c:v>356.95800000000003</c:v>
                </c:pt>
                <c:pt idx="26301">
                  <c:v>357.113</c:v>
                </c:pt>
                <c:pt idx="26302">
                  <c:v>357.267</c:v>
                </c:pt>
                <c:pt idx="26303">
                  <c:v>357.42200000000003</c:v>
                </c:pt>
                <c:pt idx="26304">
                  <c:v>357.57600000000002</c:v>
                </c:pt>
                <c:pt idx="26305">
                  <c:v>357.73</c:v>
                </c:pt>
                <c:pt idx="26306">
                  <c:v>357.88499999999999</c:v>
                </c:pt>
                <c:pt idx="26307">
                  <c:v>358.03899999999999</c:v>
                </c:pt>
                <c:pt idx="26308">
                  <c:v>358.19400000000002</c:v>
                </c:pt>
                <c:pt idx="26309">
                  <c:v>358.34800000000001</c:v>
                </c:pt>
                <c:pt idx="26310">
                  <c:v>358.50200000000001</c:v>
                </c:pt>
                <c:pt idx="26311">
                  <c:v>358.65699999999998</c:v>
                </c:pt>
                <c:pt idx="26312">
                  <c:v>358.81099999999998</c:v>
                </c:pt>
                <c:pt idx="26313">
                  <c:v>358.96499999999997</c:v>
                </c:pt>
                <c:pt idx="26314">
                  <c:v>359.12</c:v>
                </c:pt>
                <c:pt idx="26315">
                  <c:v>359.274</c:v>
                </c:pt>
                <c:pt idx="26316">
                  <c:v>359.428</c:v>
                </c:pt>
                <c:pt idx="26317">
                  <c:v>359.58199999999999</c:v>
                </c:pt>
                <c:pt idx="26318">
                  <c:v>359.73700000000002</c:v>
                </c:pt>
                <c:pt idx="26319">
                  <c:v>359.89100000000002</c:v>
                </c:pt>
                <c:pt idx="26320">
                  <c:v>360.04500000000002</c:v>
                </c:pt>
                <c:pt idx="26321">
                  <c:v>360.2</c:v>
                </c:pt>
                <c:pt idx="26322">
                  <c:v>360.35399999999998</c:v>
                </c:pt>
                <c:pt idx="26323">
                  <c:v>360.50799999999998</c:v>
                </c:pt>
                <c:pt idx="26324">
                  <c:v>360.66199999999998</c:v>
                </c:pt>
                <c:pt idx="26325">
                  <c:v>360.81700000000001</c:v>
                </c:pt>
                <c:pt idx="26326">
                  <c:v>360.971</c:v>
                </c:pt>
                <c:pt idx="26327">
                  <c:v>361.125</c:v>
                </c:pt>
                <c:pt idx="26328">
                  <c:v>361.279</c:v>
                </c:pt>
                <c:pt idx="26329">
                  <c:v>361.43299999999999</c:v>
                </c:pt>
                <c:pt idx="26330">
                  <c:v>361.58699999999999</c:v>
                </c:pt>
                <c:pt idx="26331">
                  <c:v>361.74200000000002</c:v>
                </c:pt>
                <c:pt idx="26332">
                  <c:v>361.89600000000002</c:v>
                </c:pt>
                <c:pt idx="26333">
                  <c:v>362.05</c:v>
                </c:pt>
                <c:pt idx="26334">
                  <c:v>362.20400000000001</c:v>
                </c:pt>
                <c:pt idx="26335">
                  <c:v>362.358</c:v>
                </c:pt>
                <c:pt idx="26336">
                  <c:v>362.512</c:v>
                </c:pt>
                <c:pt idx="26337">
                  <c:v>362.666</c:v>
                </c:pt>
                <c:pt idx="26338">
                  <c:v>362.82</c:v>
                </c:pt>
                <c:pt idx="26339">
                  <c:v>362.97399999999999</c:v>
                </c:pt>
                <c:pt idx="26340">
                  <c:v>363.12799999999999</c:v>
                </c:pt>
                <c:pt idx="26341">
                  <c:v>363.28199999999998</c:v>
                </c:pt>
                <c:pt idx="26342">
                  <c:v>363.43599999999998</c:v>
                </c:pt>
                <c:pt idx="26343">
                  <c:v>363.59</c:v>
                </c:pt>
                <c:pt idx="26344">
                  <c:v>363.74400000000003</c:v>
                </c:pt>
                <c:pt idx="26345">
                  <c:v>363.89800000000002</c:v>
                </c:pt>
                <c:pt idx="26346">
                  <c:v>364.05200000000002</c:v>
                </c:pt>
                <c:pt idx="26347">
                  <c:v>364.20600000000002</c:v>
                </c:pt>
                <c:pt idx="26348">
                  <c:v>364.36</c:v>
                </c:pt>
                <c:pt idx="26349">
                  <c:v>364.51400000000001</c:v>
                </c:pt>
                <c:pt idx="26350">
                  <c:v>364.66800000000001</c:v>
                </c:pt>
                <c:pt idx="26351">
                  <c:v>364.822</c:v>
                </c:pt>
                <c:pt idx="26352">
                  <c:v>364.976</c:v>
                </c:pt>
                <c:pt idx="26353">
                  <c:v>365.13</c:v>
                </c:pt>
                <c:pt idx="26354">
                  <c:v>365.28399999999999</c:v>
                </c:pt>
                <c:pt idx="26355">
                  <c:v>365.43799999999999</c:v>
                </c:pt>
                <c:pt idx="26356">
                  <c:v>365.59199999999998</c:v>
                </c:pt>
                <c:pt idx="26357">
                  <c:v>365.74599999999998</c:v>
                </c:pt>
                <c:pt idx="26358">
                  <c:v>365.899</c:v>
                </c:pt>
                <c:pt idx="26359">
                  <c:v>366.053</c:v>
                </c:pt>
                <c:pt idx="26360">
                  <c:v>366.20699999999999</c:v>
                </c:pt>
                <c:pt idx="26361">
                  <c:v>366.36099999999999</c:v>
                </c:pt>
                <c:pt idx="26362">
                  <c:v>366.51499999999999</c:v>
                </c:pt>
                <c:pt idx="26363">
                  <c:v>366.66899999999998</c:v>
                </c:pt>
                <c:pt idx="26364">
                  <c:v>366.822</c:v>
                </c:pt>
                <c:pt idx="26365">
                  <c:v>366.976</c:v>
                </c:pt>
                <c:pt idx="26366">
                  <c:v>367.13</c:v>
                </c:pt>
                <c:pt idx="26367">
                  <c:v>367.28399999999999</c:v>
                </c:pt>
                <c:pt idx="26368">
                  <c:v>367.43799999999999</c:v>
                </c:pt>
                <c:pt idx="26369">
                  <c:v>367.59100000000001</c:v>
                </c:pt>
                <c:pt idx="26370">
                  <c:v>367.745</c:v>
                </c:pt>
                <c:pt idx="26371">
                  <c:v>367.899</c:v>
                </c:pt>
                <c:pt idx="26372">
                  <c:v>368.05200000000002</c:v>
                </c:pt>
                <c:pt idx="26373">
                  <c:v>368.20600000000002</c:v>
                </c:pt>
                <c:pt idx="26374">
                  <c:v>368.36</c:v>
                </c:pt>
                <c:pt idx="26375">
                  <c:v>368.51400000000001</c:v>
                </c:pt>
                <c:pt idx="26376">
                  <c:v>368.66699999999997</c:v>
                </c:pt>
                <c:pt idx="26377">
                  <c:v>368.82100000000003</c:v>
                </c:pt>
                <c:pt idx="26378">
                  <c:v>368.97500000000002</c:v>
                </c:pt>
                <c:pt idx="26379">
                  <c:v>369.12799999999999</c:v>
                </c:pt>
                <c:pt idx="26380">
                  <c:v>369.28199999999998</c:v>
                </c:pt>
                <c:pt idx="26381">
                  <c:v>369.435</c:v>
                </c:pt>
                <c:pt idx="26382">
                  <c:v>369.589</c:v>
                </c:pt>
                <c:pt idx="26383">
                  <c:v>369.74200000000002</c:v>
                </c:pt>
                <c:pt idx="26384">
                  <c:v>369.89600000000002</c:v>
                </c:pt>
                <c:pt idx="26385">
                  <c:v>370.05</c:v>
                </c:pt>
                <c:pt idx="26386">
                  <c:v>370.20299999999997</c:v>
                </c:pt>
                <c:pt idx="26387">
                  <c:v>370.35700000000003</c:v>
                </c:pt>
                <c:pt idx="26388">
                  <c:v>370.51100000000002</c:v>
                </c:pt>
                <c:pt idx="26389">
                  <c:v>370.66399999999999</c:v>
                </c:pt>
                <c:pt idx="26390">
                  <c:v>370.81799999999998</c:v>
                </c:pt>
                <c:pt idx="26391">
                  <c:v>370.971</c:v>
                </c:pt>
                <c:pt idx="26392">
                  <c:v>371.12400000000002</c:v>
                </c:pt>
                <c:pt idx="26393">
                  <c:v>371.27800000000002</c:v>
                </c:pt>
                <c:pt idx="26394">
                  <c:v>371.43099999999998</c:v>
                </c:pt>
                <c:pt idx="26395">
                  <c:v>371.58499999999998</c:v>
                </c:pt>
                <c:pt idx="26396">
                  <c:v>371.738</c:v>
                </c:pt>
                <c:pt idx="26397">
                  <c:v>371.892</c:v>
                </c:pt>
                <c:pt idx="26398">
                  <c:v>372.04500000000002</c:v>
                </c:pt>
                <c:pt idx="26399">
                  <c:v>372.19900000000001</c:v>
                </c:pt>
                <c:pt idx="26400">
                  <c:v>372.35199999999998</c:v>
                </c:pt>
                <c:pt idx="26401">
                  <c:v>372.50599999999997</c:v>
                </c:pt>
                <c:pt idx="26402">
                  <c:v>372.65899999999999</c:v>
                </c:pt>
                <c:pt idx="26403">
                  <c:v>372.81200000000001</c:v>
                </c:pt>
                <c:pt idx="26404">
                  <c:v>372.96600000000001</c:v>
                </c:pt>
                <c:pt idx="26405">
                  <c:v>373.11900000000003</c:v>
                </c:pt>
                <c:pt idx="26406">
                  <c:v>373.27199999999999</c:v>
                </c:pt>
                <c:pt idx="26407">
                  <c:v>373.42599999999999</c:v>
                </c:pt>
                <c:pt idx="26408">
                  <c:v>373.57900000000001</c:v>
                </c:pt>
                <c:pt idx="26409">
                  <c:v>373.73200000000003</c:v>
                </c:pt>
                <c:pt idx="26410">
                  <c:v>373.88600000000002</c:v>
                </c:pt>
                <c:pt idx="26411">
                  <c:v>374.03899999999999</c:v>
                </c:pt>
                <c:pt idx="26412">
                  <c:v>374.19200000000001</c:v>
                </c:pt>
                <c:pt idx="26413">
                  <c:v>374.34500000000003</c:v>
                </c:pt>
                <c:pt idx="26414">
                  <c:v>374.49900000000002</c:v>
                </c:pt>
                <c:pt idx="26415">
                  <c:v>374.65199999999999</c:v>
                </c:pt>
                <c:pt idx="26416">
                  <c:v>374.80500000000001</c:v>
                </c:pt>
                <c:pt idx="26417">
                  <c:v>374.95800000000003</c:v>
                </c:pt>
                <c:pt idx="26418">
                  <c:v>375.11200000000002</c:v>
                </c:pt>
                <c:pt idx="26419">
                  <c:v>375.26499999999999</c:v>
                </c:pt>
                <c:pt idx="26420">
                  <c:v>375.41800000000001</c:v>
                </c:pt>
                <c:pt idx="26421">
                  <c:v>375.57100000000003</c:v>
                </c:pt>
                <c:pt idx="26422">
                  <c:v>375.72399999999999</c:v>
                </c:pt>
                <c:pt idx="26423">
                  <c:v>375.87799999999999</c:v>
                </c:pt>
                <c:pt idx="26424">
                  <c:v>376.03100000000001</c:v>
                </c:pt>
                <c:pt idx="26425">
                  <c:v>376.18400000000003</c:v>
                </c:pt>
                <c:pt idx="26426">
                  <c:v>376.33699999999999</c:v>
                </c:pt>
                <c:pt idx="26427">
                  <c:v>376.49</c:v>
                </c:pt>
                <c:pt idx="26428">
                  <c:v>376.64299999999997</c:v>
                </c:pt>
                <c:pt idx="26429">
                  <c:v>376.79599999999999</c:v>
                </c:pt>
                <c:pt idx="26430">
                  <c:v>376.94900000000001</c:v>
                </c:pt>
                <c:pt idx="26431">
                  <c:v>377.10199999999998</c:v>
                </c:pt>
                <c:pt idx="26432">
                  <c:v>377.255</c:v>
                </c:pt>
                <c:pt idx="26433">
                  <c:v>377.40800000000002</c:v>
                </c:pt>
                <c:pt idx="26434">
                  <c:v>377.56200000000001</c:v>
                </c:pt>
                <c:pt idx="26435">
                  <c:v>377.71499999999997</c:v>
                </c:pt>
                <c:pt idx="26436">
                  <c:v>377.86799999999999</c:v>
                </c:pt>
                <c:pt idx="26437">
                  <c:v>378.02100000000002</c:v>
                </c:pt>
                <c:pt idx="26438">
                  <c:v>378.17399999999998</c:v>
                </c:pt>
                <c:pt idx="26439">
                  <c:v>378.327</c:v>
                </c:pt>
                <c:pt idx="26440">
                  <c:v>378.47899999999998</c:v>
                </c:pt>
                <c:pt idx="26441">
                  <c:v>378.63200000000001</c:v>
                </c:pt>
                <c:pt idx="26442">
                  <c:v>378.78500000000003</c:v>
                </c:pt>
                <c:pt idx="26443">
                  <c:v>378.93799999999999</c:v>
                </c:pt>
                <c:pt idx="26444">
                  <c:v>379.09100000000001</c:v>
                </c:pt>
                <c:pt idx="26445">
                  <c:v>379.24400000000003</c:v>
                </c:pt>
                <c:pt idx="26446">
                  <c:v>379.39699999999999</c:v>
                </c:pt>
                <c:pt idx="26447">
                  <c:v>379.55</c:v>
                </c:pt>
                <c:pt idx="26448">
                  <c:v>379.70299999999997</c:v>
                </c:pt>
                <c:pt idx="26449">
                  <c:v>379.85599999999999</c:v>
                </c:pt>
                <c:pt idx="26450">
                  <c:v>380.00900000000001</c:v>
                </c:pt>
                <c:pt idx="26451">
                  <c:v>380.161</c:v>
                </c:pt>
                <c:pt idx="26452">
                  <c:v>380.31400000000002</c:v>
                </c:pt>
                <c:pt idx="26453">
                  <c:v>380.46699999999998</c:v>
                </c:pt>
                <c:pt idx="26454">
                  <c:v>380.62</c:v>
                </c:pt>
                <c:pt idx="26455">
                  <c:v>380.77300000000002</c:v>
                </c:pt>
                <c:pt idx="26456">
                  <c:v>380.92500000000001</c:v>
                </c:pt>
                <c:pt idx="26457">
                  <c:v>381.07799999999997</c:v>
                </c:pt>
                <c:pt idx="26458">
                  <c:v>381.23099999999999</c:v>
                </c:pt>
                <c:pt idx="26459">
                  <c:v>381.38400000000001</c:v>
                </c:pt>
                <c:pt idx="26460">
                  <c:v>381.536</c:v>
                </c:pt>
                <c:pt idx="26461">
                  <c:v>381.68900000000002</c:v>
                </c:pt>
                <c:pt idx="26462">
                  <c:v>381.84199999999998</c:v>
                </c:pt>
                <c:pt idx="26463">
                  <c:v>381.995</c:v>
                </c:pt>
                <c:pt idx="26464">
                  <c:v>382.14699999999999</c:v>
                </c:pt>
                <c:pt idx="26465">
                  <c:v>382.3</c:v>
                </c:pt>
                <c:pt idx="26466">
                  <c:v>382.45299999999997</c:v>
                </c:pt>
                <c:pt idx="26467">
                  <c:v>382.60500000000002</c:v>
                </c:pt>
                <c:pt idx="26468">
                  <c:v>382.75799999999998</c:v>
                </c:pt>
                <c:pt idx="26469">
                  <c:v>382.911</c:v>
                </c:pt>
                <c:pt idx="26470">
                  <c:v>383.06299999999999</c:v>
                </c:pt>
                <c:pt idx="26471">
                  <c:v>383.21600000000001</c:v>
                </c:pt>
                <c:pt idx="26472">
                  <c:v>383.36799999999999</c:v>
                </c:pt>
                <c:pt idx="26473">
                  <c:v>383.52100000000002</c:v>
                </c:pt>
                <c:pt idx="26474">
                  <c:v>383.67399999999998</c:v>
                </c:pt>
                <c:pt idx="26475">
                  <c:v>383.82600000000002</c:v>
                </c:pt>
                <c:pt idx="26476">
                  <c:v>383.97899999999998</c:v>
                </c:pt>
                <c:pt idx="26477">
                  <c:v>384.13099999999997</c:v>
                </c:pt>
                <c:pt idx="26478">
                  <c:v>384.28399999999999</c:v>
                </c:pt>
                <c:pt idx="26479">
                  <c:v>384.43599999999998</c:v>
                </c:pt>
                <c:pt idx="26480">
                  <c:v>384.589</c:v>
                </c:pt>
                <c:pt idx="26481">
                  <c:v>384.74099999999999</c:v>
                </c:pt>
                <c:pt idx="26482">
                  <c:v>384.89400000000001</c:v>
                </c:pt>
                <c:pt idx="26483">
                  <c:v>385.04599999999999</c:v>
                </c:pt>
                <c:pt idx="26484">
                  <c:v>385.19900000000001</c:v>
                </c:pt>
                <c:pt idx="26485">
                  <c:v>385.351</c:v>
                </c:pt>
                <c:pt idx="26486">
                  <c:v>385.50400000000002</c:v>
                </c:pt>
                <c:pt idx="26487">
                  <c:v>385.65600000000001</c:v>
                </c:pt>
                <c:pt idx="26488">
                  <c:v>385.80799999999999</c:v>
                </c:pt>
                <c:pt idx="26489">
                  <c:v>385.96100000000001</c:v>
                </c:pt>
                <c:pt idx="26490">
                  <c:v>386.113</c:v>
                </c:pt>
                <c:pt idx="26491">
                  <c:v>386.26600000000002</c:v>
                </c:pt>
                <c:pt idx="26492">
                  <c:v>386.41800000000001</c:v>
                </c:pt>
                <c:pt idx="26493">
                  <c:v>386.57</c:v>
                </c:pt>
                <c:pt idx="26494">
                  <c:v>386.72300000000001</c:v>
                </c:pt>
                <c:pt idx="26495">
                  <c:v>386.875</c:v>
                </c:pt>
                <c:pt idx="26496">
                  <c:v>387.02699999999999</c:v>
                </c:pt>
                <c:pt idx="26497">
                  <c:v>387.18</c:v>
                </c:pt>
                <c:pt idx="26498">
                  <c:v>387.33199999999999</c:v>
                </c:pt>
                <c:pt idx="26499">
                  <c:v>387.48399999999998</c:v>
                </c:pt>
                <c:pt idx="26500">
                  <c:v>387.63600000000002</c:v>
                </c:pt>
                <c:pt idx="26501">
                  <c:v>387.78899999999999</c:v>
                </c:pt>
                <c:pt idx="26502">
                  <c:v>387.94099999999997</c:v>
                </c:pt>
                <c:pt idx="26503">
                  <c:v>388.09300000000002</c:v>
                </c:pt>
                <c:pt idx="26504">
                  <c:v>388.245</c:v>
                </c:pt>
                <c:pt idx="26505">
                  <c:v>388.39800000000002</c:v>
                </c:pt>
                <c:pt idx="26506">
                  <c:v>388.55</c:v>
                </c:pt>
                <c:pt idx="26507">
                  <c:v>388.702</c:v>
                </c:pt>
                <c:pt idx="26508">
                  <c:v>388.85399999999998</c:v>
                </c:pt>
                <c:pt idx="26509">
                  <c:v>389.00599999999997</c:v>
                </c:pt>
                <c:pt idx="26510">
                  <c:v>389.15800000000002</c:v>
                </c:pt>
                <c:pt idx="26511">
                  <c:v>389.31099999999998</c:v>
                </c:pt>
                <c:pt idx="26512">
                  <c:v>389.46300000000002</c:v>
                </c:pt>
                <c:pt idx="26513">
                  <c:v>389.61500000000001</c:v>
                </c:pt>
                <c:pt idx="26514">
                  <c:v>389.767</c:v>
                </c:pt>
                <c:pt idx="26515">
                  <c:v>389.91899999999998</c:v>
                </c:pt>
                <c:pt idx="26516">
                  <c:v>390.07100000000003</c:v>
                </c:pt>
                <c:pt idx="26517">
                  <c:v>390.22300000000001</c:v>
                </c:pt>
                <c:pt idx="26518">
                  <c:v>390.375</c:v>
                </c:pt>
                <c:pt idx="26519">
                  <c:v>390.52699999999999</c:v>
                </c:pt>
                <c:pt idx="26520">
                  <c:v>390.67899999999997</c:v>
                </c:pt>
                <c:pt idx="26521">
                  <c:v>390.83100000000002</c:v>
                </c:pt>
                <c:pt idx="26522">
                  <c:v>390.983</c:v>
                </c:pt>
                <c:pt idx="26523">
                  <c:v>391.13499999999999</c:v>
                </c:pt>
                <c:pt idx="26524">
                  <c:v>391.28699999999998</c:v>
                </c:pt>
                <c:pt idx="26525">
                  <c:v>391.43900000000002</c:v>
                </c:pt>
                <c:pt idx="26526">
                  <c:v>391.59100000000001</c:v>
                </c:pt>
                <c:pt idx="26527">
                  <c:v>391.74299999999999</c:v>
                </c:pt>
                <c:pt idx="26528">
                  <c:v>391.89499999999998</c:v>
                </c:pt>
                <c:pt idx="26529">
                  <c:v>392.04700000000003</c:v>
                </c:pt>
                <c:pt idx="26530">
                  <c:v>392.19900000000001</c:v>
                </c:pt>
                <c:pt idx="26531">
                  <c:v>392.351</c:v>
                </c:pt>
                <c:pt idx="26532">
                  <c:v>392.50299999999999</c:v>
                </c:pt>
                <c:pt idx="26533">
                  <c:v>392.65499999999997</c:v>
                </c:pt>
                <c:pt idx="26534">
                  <c:v>392.80700000000002</c:v>
                </c:pt>
                <c:pt idx="26535">
                  <c:v>392.95800000000003</c:v>
                </c:pt>
                <c:pt idx="26536">
                  <c:v>393.11</c:v>
                </c:pt>
                <c:pt idx="26537">
                  <c:v>393.262</c:v>
                </c:pt>
                <c:pt idx="26538">
                  <c:v>393.41399999999999</c:v>
                </c:pt>
                <c:pt idx="26539">
                  <c:v>393.56599999999997</c:v>
                </c:pt>
                <c:pt idx="26540">
                  <c:v>393.71699999999998</c:v>
                </c:pt>
                <c:pt idx="26541">
                  <c:v>393.86900000000003</c:v>
                </c:pt>
                <c:pt idx="26542">
                  <c:v>394.02100000000002</c:v>
                </c:pt>
                <c:pt idx="26543">
                  <c:v>394.173</c:v>
                </c:pt>
                <c:pt idx="26544">
                  <c:v>394.32400000000001</c:v>
                </c:pt>
                <c:pt idx="26545">
                  <c:v>394.476</c:v>
                </c:pt>
                <c:pt idx="26546">
                  <c:v>394.62799999999999</c:v>
                </c:pt>
                <c:pt idx="26547">
                  <c:v>394.779</c:v>
                </c:pt>
                <c:pt idx="26548">
                  <c:v>394.93099999999998</c:v>
                </c:pt>
                <c:pt idx="26549">
                  <c:v>395.08300000000003</c:v>
                </c:pt>
                <c:pt idx="26550">
                  <c:v>395.23500000000001</c:v>
                </c:pt>
                <c:pt idx="26551">
                  <c:v>395.38600000000002</c:v>
                </c:pt>
                <c:pt idx="26552">
                  <c:v>395.53800000000001</c:v>
                </c:pt>
                <c:pt idx="26553">
                  <c:v>395.68900000000002</c:v>
                </c:pt>
                <c:pt idx="26554">
                  <c:v>395.84100000000001</c:v>
                </c:pt>
                <c:pt idx="26555">
                  <c:v>395.99299999999999</c:v>
                </c:pt>
                <c:pt idx="26556">
                  <c:v>396.14400000000001</c:v>
                </c:pt>
                <c:pt idx="26557">
                  <c:v>396.29599999999999</c:v>
                </c:pt>
                <c:pt idx="26558">
                  <c:v>396.447</c:v>
                </c:pt>
                <c:pt idx="26559">
                  <c:v>396.59899999999999</c:v>
                </c:pt>
                <c:pt idx="26560">
                  <c:v>396.75</c:v>
                </c:pt>
                <c:pt idx="26561">
                  <c:v>396.90199999999999</c:v>
                </c:pt>
                <c:pt idx="26562">
                  <c:v>397.053</c:v>
                </c:pt>
                <c:pt idx="26563">
                  <c:v>397.20499999999998</c:v>
                </c:pt>
                <c:pt idx="26564">
                  <c:v>397.35599999999999</c:v>
                </c:pt>
                <c:pt idx="26565">
                  <c:v>397.50799999999998</c:v>
                </c:pt>
                <c:pt idx="26566">
                  <c:v>397.65899999999999</c:v>
                </c:pt>
                <c:pt idx="26567">
                  <c:v>397.81099999999998</c:v>
                </c:pt>
                <c:pt idx="26568">
                  <c:v>397.96199999999999</c:v>
                </c:pt>
                <c:pt idx="26569">
                  <c:v>398.11399999999998</c:v>
                </c:pt>
                <c:pt idx="26570">
                  <c:v>398.26499999999999</c:v>
                </c:pt>
                <c:pt idx="26571">
                  <c:v>398.41699999999997</c:v>
                </c:pt>
                <c:pt idx="26572">
                  <c:v>398.56799999999998</c:v>
                </c:pt>
                <c:pt idx="26573">
                  <c:v>398.71899999999999</c:v>
                </c:pt>
                <c:pt idx="26574">
                  <c:v>398.87099999999998</c:v>
                </c:pt>
                <c:pt idx="26575">
                  <c:v>399.02199999999999</c:v>
                </c:pt>
                <c:pt idx="26576">
                  <c:v>399.173</c:v>
                </c:pt>
                <c:pt idx="26577">
                  <c:v>399.32499999999999</c:v>
                </c:pt>
                <c:pt idx="26578">
                  <c:v>399.476</c:v>
                </c:pt>
                <c:pt idx="26579">
                  <c:v>399.62700000000001</c:v>
                </c:pt>
                <c:pt idx="26580">
                  <c:v>399.779</c:v>
                </c:pt>
                <c:pt idx="26581">
                  <c:v>399.93</c:v>
                </c:pt>
                <c:pt idx="26582">
                  <c:v>400.08100000000002</c:v>
                </c:pt>
                <c:pt idx="26583">
                  <c:v>400.23200000000003</c:v>
                </c:pt>
                <c:pt idx="26584">
                  <c:v>400.38299999999998</c:v>
                </c:pt>
                <c:pt idx="26585">
                  <c:v>400.53500000000003</c:v>
                </c:pt>
                <c:pt idx="26586">
                  <c:v>400.68599999999998</c:v>
                </c:pt>
                <c:pt idx="26587">
                  <c:v>400.83699999999999</c:v>
                </c:pt>
                <c:pt idx="26588">
                  <c:v>400.988</c:v>
                </c:pt>
                <c:pt idx="26589">
                  <c:v>401.14</c:v>
                </c:pt>
                <c:pt idx="26590">
                  <c:v>401.291</c:v>
                </c:pt>
                <c:pt idx="26591">
                  <c:v>401.44200000000001</c:v>
                </c:pt>
                <c:pt idx="26592">
                  <c:v>401.59300000000002</c:v>
                </c:pt>
                <c:pt idx="26593">
                  <c:v>401.74400000000003</c:v>
                </c:pt>
                <c:pt idx="26594">
                  <c:v>401.89499999999998</c:v>
                </c:pt>
                <c:pt idx="26595">
                  <c:v>402.04599999999999</c:v>
                </c:pt>
                <c:pt idx="26596">
                  <c:v>402.197</c:v>
                </c:pt>
                <c:pt idx="26597">
                  <c:v>402.34800000000001</c:v>
                </c:pt>
                <c:pt idx="26598">
                  <c:v>402.49900000000002</c:v>
                </c:pt>
                <c:pt idx="26599">
                  <c:v>402.65100000000001</c:v>
                </c:pt>
                <c:pt idx="26600">
                  <c:v>402.80200000000002</c:v>
                </c:pt>
                <c:pt idx="26601">
                  <c:v>402.95299999999997</c:v>
                </c:pt>
                <c:pt idx="26602">
                  <c:v>403.10399999999998</c:v>
                </c:pt>
                <c:pt idx="26603">
                  <c:v>403.255</c:v>
                </c:pt>
                <c:pt idx="26604">
                  <c:v>403.40600000000001</c:v>
                </c:pt>
                <c:pt idx="26605">
                  <c:v>403.55599999999998</c:v>
                </c:pt>
                <c:pt idx="26606">
                  <c:v>403.70699999999999</c:v>
                </c:pt>
                <c:pt idx="26607">
                  <c:v>403.858</c:v>
                </c:pt>
                <c:pt idx="26608">
                  <c:v>404.00900000000001</c:v>
                </c:pt>
                <c:pt idx="26609">
                  <c:v>404.16</c:v>
                </c:pt>
                <c:pt idx="26610">
                  <c:v>404.31099999999998</c:v>
                </c:pt>
                <c:pt idx="26611">
                  <c:v>404.46199999999999</c:v>
                </c:pt>
                <c:pt idx="26612">
                  <c:v>404.613</c:v>
                </c:pt>
                <c:pt idx="26613">
                  <c:v>404.76400000000001</c:v>
                </c:pt>
                <c:pt idx="26614">
                  <c:v>404.91500000000002</c:v>
                </c:pt>
                <c:pt idx="26615">
                  <c:v>405.065</c:v>
                </c:pt>
                <c:pt idx="26616">
                  <c:v>405.21600000000001</c:v>
                </c:pt>
                <c:pt idx="26617">
                  <c:v>405.36700000000002</c:v>
                </c:pt>
                <c:pt idx="26618">
                  <c:v>405.51799999999997</c:v>
                </c:pt>
                <c:pt idx="26619">
                  <c:v>405.66899999999998</c:v>
                </c:pt>
                <c:pt idx="26620">
                  <c:v>405.81900000000002</c:v>
                </c:pt>
                <c:pt idx="26621">
                  <c:v>405.97</c:v>
                </c:pt>
                <c:pt idx="26622">
                  <c:v>406.12099999999998</c:v>
                </c:pt>
                <c:pt idx="26623">
                  <c:v>406.27199999999999</c:v>
                </c:pt>
                <c:pt idx="26624">
                  <c:v>406.42200000000003</c:v>
                </c:pt>
                <c:pt idx="26625">
                  <c:v>406.57299999999998</c:v>
                </c:pt>
                <c:pt idx="26626">
                  <c:v>406.72399999999999</c:v>
                </c:pt>
                <c:pt idx="26627">
                  <c:v>406.87400000000002</c:v>
                </c:pt>
                <c:pt idx="26628">
                  <c:v>407.02499999999998</c:v>
                </c:pt>
                <c:pt idx="26629">
                  <c:v>407.17599999999999</c:v>
                </c:pt>
                <c:pt idx="26630">
                  <c:v>407.32600000000002</c:v>
                </c:pt>
                <c:pt idx="26631">
                  <c:v>407.47699999999998</c:v>
                </c:pt>
                <c:pt idx="26632">
                  <c:v>407.62799999999999</c:v>
                </c:pt>
                <c:pt idx="26633">
                  <c:v>407.77800000000002</c:v>
                </c:pt>
                <c:pt idx="26634">
                  <c:v>407.92899999999997</c:v>
                </c:pt>
                <c:pt idx="26635">
                  <c:v>408.07900000000001</c:v>
                </c:pt>
                <c:pt idx="26636">
                  <c:v>408.23</c:v>
                </c:pt>
                <c:pt idx="26637">
                  <c:v>408.38</c:v>
                </c:pt>
                <c:pt idx="26638">
                  <c:v>408.53100000000001</c:v>
                </c:pt>
                <c:pt idx="26639">
                  <c:v>408.68200000000002</c:v>
                </c:pt>
                <c:pt idx="26640">
                  <c:v>408.83199999999999</c:v>
                </c:pt>
                <c:pt idx="26641">
                  <c:v>408.98200000000003</c:v>
                </c:pt>
                <c:pt idx="26642">
                  <c:v>409.13299999999998</c:v>
                </c:pt>
                <c:pt idx="26643">
                  <c:v>409.28300000000002</c:v>
                </c:pt>
                <c:pt idx="26644">
                  <c:v>409.43400000000003</c:v>
                </c:pt>
                <c:pt idx="26645">
                  <c:v>409.584</c:v>
                </c:pt>
                <c:pt idx="26646">
                  <c:v>409.73500000000001</c:v>
                </c:pt>
                <c:pt idx="26647">
                  <c:v>409.88499999999999</c:v>
                </c:pt>
                <c:pt idx="26648">
                  <c:v>410.036</c:v>
                </c:pt>
                <c:pt idx="26649">
                  <c:v>410.18599999999998</c:v>
                </c:pt>
                <c:pt idx="26650">
                  <c:v>410.33600000000001</c:v>
                </c:pt>
                <c:pt idx="26651">
                  <c:v>410.48700000000002</c:v>
                </c:pt>
                <c:pt idx="26652">
                  <c:v>410.637</c:v>
                </c:pt>
                <c:pt idx="26653">
                  <c:v>410.78699999999998</c:v>
                </c:pt>
                <c:pt idx="26654">
                  <c:v>410.93799999999999</c:v>
                </c:pt>
                <c:pt idx="26655">
                  <c:v>411.08800000000002</c:v>
                </c:pt>
                <c:pt idx="26656">
                  <c:v>411.238</c:v>
                </c:pt>
                <c:pt idx="26657">
                  <c:v>411.38799999999998</c:v>
                </c:pt>
                <c:pt idx="26658">
                  <c:v>411.53899999999999</c:v>
                </c:pt>
                <c:pt idx="26659">
                  <c:v>411.68900000000002</c:v>
                </c:pt>
                <c:pt idx="26660">
                  <c:v>411.839</c:v>
                </c:pt>
                <c:pt idx="26661">
                  <c:v>411.98899999999998</c:v>
                </c:pt>
                <c:pt idx="26662">
                  <c:v>412.14</c:v>
                </c:pt>
                <c:pt idx="26663">
                  <c:v>412.29</c:v>
                </c:pt>
                <c:pt idx="26664">
                  <c:v>412.44</c:v>
                </c:pt>
                <c:pt idx="26665">
                  <c:v>412.59</c:v>
                </c:pt>
                <c:pt idx="26666">
                  <c:v>412.74</c:v>
                </c:pt>
                <c:pt idx="26667">
                  <c:v>412.89100000000002</c:v>
                </c:pt>
                <c:pt idx="26668">
                  <c:v>413.041</c:v>
                </c:pt>
                <c:pt idx="26669">
                  <c:v>413.19099999999997</c:v>
                </c:pt>
                <c:pt idx="26670">
                  <c:v>413.34100000000001</c:v>
                </c:pt>
                <c:pt idx="26671">
                  <c:v>413.49099999999999</c:v>
                </c:pt>
                <c:pt idx="26672">
                  <c:v>413.64100000000002</c:v>
                </c:pt>
                <c:pt idx="26673">
                  <c:v>413.791</c:v>
                </c:pt>
                <c:pt idx="26674">
                  <c:v>413.94099999999997</c:v>
                </c:pt>
                <c:pt idx="26675">
                  <c:v>414.09100000000001</c:v>
                </c:pt>
                <c:pt idx="26676">
                  <c:v>414.24099999999999</c:v>
                </c:pt>
                <c:pt idx="26677">
                  <c:v>414.39100000000002</c:v>
                </c:pt>
                <c:pt idx="26678">
                  <c:v>414.541</c:v>
                </c:pt>
                <c:pt idx="26679">
                  <c:v>414.69099999999997</c:v>
                </c:pt>
                <c:pt idx="26680">
                  <c:v>414.84100000000001</c:v>
                </c:pt>
                <c:pt idx="26681">
                  <c:v>414.99099999999999</c:v>
                </c:pt>
                <c:pt idx="26682">
                  <c:v>415.14100000000002</c:v>
                </c:pt>
                <c:pt idx="26683">
                  <c:v>415.291</c:v>
                </c:pt>
                <c:pt idx="26684">
                  <c:v>415.44099999999997</c:v>
                </c:pt>
                <c:pt idx="26685">
                  <c:v>415.59100000000001</c:v>
                </c:pt>
                <c:pt idx="26686">
                  <c:v>415.74099999999999</c:v>
                </c:pt>
                <c:pt idx="26687">
                  <c:v>415.89</c:v>
                </c:pt>
                <c:pt idx="26688">
                  <c:v>416.04</c:v>
                </c:pt>
                <c:pt idx="26689">
                  <c:v>416.19</c:v>
                </c:pt>
                <c:pt idx="26690">
                  <c:v>416.34</c:v>
                </c:pt>
                <c:pt idx="26691">
                  <c:v>416.49</c:v>
                </c:pt>
                <c:pt idx="26692">
                  <c:v>416.64</c:v>
                </c:pt>
                <c:pt idx="26693">
                  <c:v>416.78899999999999</c:v>
                </c:pt>
                <c:pt idx="26694">
                  <c:v>416.93900000000002</c:v>
                </c:pt>
                <c:pt idx="26695">
                  <c:v>417.089</c:v>
                </c:pt>
                <c:pt idx="26696">
                  <c:v>417.23899999999998</c:v>
                </c:pt>
                <c:pt idx="26697">
                  <c:v>417.38799999999998</c:v>
                </c:pt>
                <c:pt idx="26698">
                  <c:v>417.53800000000001</c:v>
                </c:pt>
                <c:pt idx="26699">
                  <c:v>417.68799999999999</c:v>
                </c:pt>
                <c:pt idx="26700">
                  <c:v>417.83699999999999</c:v>
                </c:pt>
                <c:pt idx="26701">
                  <c:v>417.98700000000002</c:v>
                </c:pt>
                <c:pt idx="26702">
                  <c:v>418.137</c:v>
                </c:pt>
                <c:pt idx="26703">
                  <c:v>418.286</c:v>
                </c:pt>
                <c:pt idx="26704">
                  <c:v>418.43599999999998</c:v>
                </c:pt>
                <c:pt idx="26705">
                  <c:v>418.58600000000001</c:v>
                </c:pt>
                <c:pt idx="26706">
                  <c:v>418.73500000000001</c:v>
                </c:pt>
                <c:pt idx="26707">
                  <c:v>418.88499999999999</c:v>
                </c:pt>
                <c:pt idx="26708">
                  <c:v>419.03399999999999</c:v>
                </c:pt>
                <c:pt idx="26709">
                  <c:v>419.18400000000003</c:v>
                </c:pt>
                <c:pt idx="26710">
                  <c:v>419.334</c:v>
                </c:pt>
                <c:pt idx="26711">
                  <c:v>419.483</c:v>
                </c:pt>
                <c:pt idx="26712">
                  <c:v>419.63299999999998</c:v>
                </c:pt>
                <c:pt idx="26713">
                  <c:v>419.78199999999998</c:v>
                </c:pt>
                <c:pt idx="26714">
                  <c:v>419.93200000000002</c:v>
                </c:pt>
                <c:pt idx="26715">
                  <c:v>420.08100000000002</c:v>
                </c:pt>
                <c:pt idx="26716">
                  <c:v>420.23099999999999</c:v>
                </c:pt>
                <c:pt idx="26717">
                  <c:v>420.38</c:v>
                </c:pt>
                <c:pt idx="26718">
                  <c:v>420.529</c:v>
                </c:pt>
                <c:pt idx="26719">
                  <c:v>420.67899999999997</c:v>
                </c:pt>
                <c:pt idx="26720">
                  <c:v>420.82799999999997</c:v>
                </c:pt>
                <c:pt idx="26721">
                  <c:v>420.97800000000001</c:v>
                </c:pt>
                <c:pt idx="26722">
                  <c:v>421.12700000000001</c:v>
                </c:pt>
                <c:pt idx="26723">
                  <c:v>421.27600000000001</c:v>
                </c:pt>
                <c:pt idx="26724">
                  <c:v>421.42599999999999</c:v>
                </c:pt>
                <c:pt idx="26725">
                  <c:v>421.57499999999999</c:v>
                </c:pt>
                <c:pt idx="26726">
                  <c:v>421.72399999999999</c:v>
                </c:pt>
                <c:pt idx="26727">
                  <c:v>421.87400000000002</c:v>
                </c:pt>
                <c:pt idx="26728">
                  <c:v>422.02300000000002</c:v>
                </c:pt>
                <c:pt idx="26729">
                  <c:v>422.17200000000003</c:v>
                </c:pt>
                <c:pt idx="26730">
                  <c:v>422.32100000000003</c:v>
                </c:pt>
                <c:pt idx="26731">
                  <c:v>422.471</c:v>
                </c:pt>
                <c:pt idx="26732">
                  <c:v>422.62</c:v>
                </c:pt>
                <c:pt idx="26733">
                  <c:v>422.76900000000001</c:v>
                </c:pt>
                <c:pt idx="26734">
                  <c:v>422.91800000000001</c:v>
                </c:pt>
                <c:pt idx="26735">
                  <c:v>423.06799999999998</c:v>
                </c:pt>
                <c:pt idx="26736">
                  <c:v>423.21699999999998</c:v>
                </c:pt>
                <c:pt idx="26737">
                  <c:v>423.36599999999999</c:v>
                </c:pt>
                <c:pt idx="26738">
                  <c:v>423.51499999999999</c:v>
                </c:pt>
                <c:pt idx="26739">
                  <c:v>423.66399999999999</c:v>
                </c:pt>
                <c:pt idx="26740">
                  <c:v>423.81299999999999</c:v>
                </c:pt>
                <c:pt idx="26741">
                  <c:v>423.96300000000002</c:v>
                </c:pt>
                <c:pt idx="26742">
                  <c:v>424.11200000000002</c:v>
                </c:pt>
                <c:pt idx="26743">
                  <c:v>424.26100000000002</c:v>
                </c:pt>
                <c:pt idx="26744">
                  <c:v>424.41</c:v>
                </c:pt>
                <c:pt idx="26745">
                  <c:v>424.55900000000003</c:v>
                </c:pt>
                <c:pt idx="26746">
                  <c:v>424.70800000000003</c:v>
                </c:pt>
                <c:pt idx="26747">
                  <c:v>424.85700000000003</c:v>
                </c:pt>
                <c:pt idx="26748">
                  <c:v>425.00599999999997</c:v>
                </c:pt>
                <c:pt idx="26749">
                  <c:v>425.15499999999997</c:v>
                </c:pt>
                <c:pt idx="26750">
                  <c:v>425.30399999999997</c:v>
                </c:pt>
                <c:pt idx="26751">
                  <c:v>425.45299999999997</c:v>
                </c:pt>
                <c:pt idx="26752">
                  <c:v>425.60199999999998</c:v>
                </c:pt>
                <c:pt idx="26753">
                  <c:v>425.75099999999998</c:v>
                </c:pt>
                <c:pt idx="26754">
                  <c:v>425.9</c:v>
                </c:pt>
                <c:pt idx="26755">
                  <c:v>426.048</c:v>
                </c:pt>
                <c:pt idx="26756">
                  <c:v>426.197</c:v>
                </c:pt>
                <c:pt idx="26757">
                  <c:v>426.346</c:v>
                </c:pt>
                <c:pt idx="26758">
                  <c:v>426.495</c:v>
                </c:pt>
                <c:pt idx="26759">
                  <c:v>426.64400000000001</c:v>
                </c:pt>
                <c:pt idx="26760">
                  <c:v>426.79300000000001</c:v>
                </c:pt>
                <c:pt idx="26761">
                  <c:v>426.94200000000001</c:v>
                </c:pt>
                <c:pt idx="26762">
                  <c:v>427.09</c:v>
                </c:pt>
                <c:pt idx="26763">
                  <c:v>427.23899999999998</c:v>
                </c:pt>
                <c:pt idx="26764">
                  <c:v>427.38799999999998</c:v>
                </c:pt>
                <c:pt idx="26765">
                  <c:v>427.53699999999998</c:v>
                </c:pt>
                <c:pt idx="26766">
                  <c:v>427.68599999999998</c:v>
                </c:pt>
                <c:pt idx="26767">
                  <c:v>427.834</c:v>
                </c:pt>
                <c:pt idx="26768">
                  <c:v>427.983</c:v>
                </c:pt>
                <c:pt idx="26769">
                  <c:v>428.13200000000001</c:v>
                </c:pt>
                <c:pt idx="26770">
                  <c:v>428.28</c:v>
                </c:pt>
                <c:pt idx="26771">
                  <c:v>428.42899999999997</c:v>
                </c:pt>
                <c:pt idx="26772">
                  <c:v>428.57799999999997</c:v>
                </c:pt>
                <c:pt idx="26773">
                  <c:v>428.726</c:v>
                </c:pt>
                <c:pt idx="26774">
                  <c:v>428.875</c:v>
                </c:pt>
                <c:pt idx="26775">
                  <c:v>429.024</c:v>
                </c:pt>
                <c:pt idx="26776">
                  <c:v>429.17200000000003</c:v>
                </c:pt>
                <c:pt idx="26777">
                  <c:v>429.32100000000003</c:v>
                </c:pt>
                <c:pt idx="26778">
                  <c:v>429.46899999999999</c:v>
                </c:pt>
                <c:pt idx="26779">
                  <c:v>429.61799999999999</c:v>
                </c:pt>
                <c:pt idx="26780">
                  <c:v>429.76600000000002</c:v>
                </c:pt>
                <c:pt idx="26781">
                  <c:v>429.91500000000002</c:v>
                </c:pt>
                <c:pt idx="26782">
                  <c:v>430.06400000000002</c:v>
                </c:pt>
                <c:pt idx="26783">
                  <c:v>430.21199999999999</c:v>
                </c:pt>
                <c:pt idx="26784">
                  <c:v>430.36099999999999</c:v>
                </c:pt>
                <c:pt idx="26785">
                  <c:v>430.50900000000001</c:v>
                </c:pt>
                <c:pt idx="26786">
                  <c:v>430.65699999999998</c:v>
                </c:pt>
                <c:pt idx="26787">
                  <c:v>430.80599999999998</c:v>
                </c:pt>
                <c:pt idx="26788">
                  <c:v>430.95400000000001</c:v>
                </c:pt>
                <c:pt idx="26789">
                  <c:v>431.10300000000001</c:v>
                </c:pt>
                <c:pt idx="26790">
                  <c:v>431.25099999999998</c:v>
                </c:pt>
                <c:pt idx="26791">
                  <c:v>431.399</c:v>
                </c:pt>
                <c:pt idx="26792">
                  <c:v>431.548</c:v>
                </c:pt>
                <c:pt idx="26793">
                  <c:v>431.69600000000003</c:v>
                </c:pt>
                <c:pt idx="26794">
                  <c:v>431.84500000000003</c:v>
                </c:pt>
                <c:pt idx="26795">
                  <c:v>431.99299999999999</c:v>
                </c:pt>
                <c:pt idx="26796">
                  <c:v>432.14100000000002</c:v>
                </c:pt>
                <c:pt idx="26797">
                  <c:v>432.28899999999999</c:v>
                </c:pt>
                <c:pt idx="26798">
                  <c:v>432.43799999999999</c:v>
                </c:pt>
                <c:pt idx="26799">
                  <c:v>432.58600000000001</c:v>
                </c:pt>
                <c:pt idx="26800">
                  <c:v>432.73399999999998</c:v>
                </c:pt>
                <c:pt idx="26801">
                  <c:v>432.88299999999998</c:v>
                </c:pt>
                <c:pt idx="26802">
                  <c:v>433.03100000000001</c:v>
                </c:pt>
                <c:pt idx="26803">
                  <c:v>433.17899999999997</c:v>
                </c:pt>
                <c:pt idx="26804">
                  <c:v>433.327</c:v>
                </c:pt>
                <c:pt idx="26805">
                  <c:v>433.47500000000002</c:v>
                </c:pt>
                <c:pt idx="26806">
                  <c:v>433.62299999999999</c:v>
                </c:pt>
                <c:pt idx="26807">
                  <c:v>433.77199999999999</c:v>
                </c:pt>
                <c:pt idx="26808">
                  <c:v>433.92</c:v>
                </c:pt>
                <c:pt idx="26809">
                  <c:v>434.06799999999998</c:v>
                </c:pt>
                <c:pt idx="26810">
                  <c:v>434.21600000000001</c:v>
                </c:pt>
                <c:pt idx="26811">
                  <c:v>434.36399999999998</c:v>
                </c:pt>
                <c:pt idx="26812">
                  <c:v>434.512</c:v>
                </c:pt>
                <c:pt idx="26813">
                  <c:v>434.66</c:v>
                </c:pt>
                <c:pt idx="26814">
                  <c:v>434.80799999999999</c:v>
                </c:pt>
                <c:pt idx="26815">
                  <c:v>434.95600000000002</c:v>
                </c:pt>
                <c:pt idx="26816">
                  <c:v>435.10399999999998</c:v>
                </c:pt>
                <c:pt idx="26817">
                  <c:v>435.25200000000001</c:v>
                </c:pt>
                <c:pt idx="26818">
                  <c:v>435.4</c:v>
                </c:pt>
                <c:pt idx="26819">
                  <c:v>435.548</c:v>
                </c:pt>
                <c:pt idx="26820">
                  <c:v>435.69600000000003</c:v>
                </c:pt>
                <c:pt idx="26821">
                  <c:v>435.84399999999999</c:v>
                </c:pt>
                <c:pt idx="26822">
                  <c:v>435.99200000000002</c:v>
                </c:pt>
                <c:pt idx="26823">
                  <c:v>436.14</c:v>
                </c:pt>
                <c:pt idx="26824">
                  <c:v>436.28800000000001</c:v>
                </c:pt>
                <c:pt idx="26825">
                  <c:v>436.435</c:v>
                </c:pt>
                <c:pt idx="26826">
                  <c:v>436.58300000000003</c:v>
                </c:pt>
                <c:pt idx="26827">
                  <c:v>436.73099999999999</c:v>
                </c:pt>
                <c:pt idx="26828">
                  <c:v>436.87900000000002</c:v>
                </c:pt>
                <c:pt idx="26829">
                  <c:v>437.02699999999999</c:v>
                </c:pt>
                <c:pt idx="26830">
                  <c:v>437.17500000000001</c:v>
                </c:pt>
                <c:pt idx="26831">
                  <c:v>437.322</c:v>
                </c:pt>
                <c:pt idx="26832">
                  <c:v>437.47</c:v>
                </c:pt>
                <c:pt idx="26833">
                  <c:v>437.61799999999999</c:v>
                </c:pt>
                <c:pt idx="26834">
                  <c:v>437.76600000000002</c:v>
                </c:pt>
                <c:pt idx="26835">
                  <c:v>437.91300000000001</c:v>
                </c:pt>
                <c:pt idx="26836">
                  <c:v>438.06099999999998</c:v>
                </c:pt>
                <c:pt idx="26837">
                  <c:v>438.209</c:v>
                </c:pt>
                <c:pt idx="26838">
                  <c:v>438.35599999999999</c:v>
                </c:pt>
                <c:pt idx="26839">
                  <c:v>438.50400000000002</c:v>
                </c:pt>
                <c:pt idx="26840">
                  <c:v>438.65199999999999</c:v>
                </c:pt>
                <c:pt idx="26841">
                  <c:v>438.79899999999998</c:v>
                </c:pt>
                <c:pt idx="26842">
                  <c:v>438.947</c:v>
                </c:pt>
                <c:pt idx="26843">
                  <c:v>439.09500000000003</c:v>
                </c:pt>
                <c:pt idx="26844">
                  <c:v>439.24200000000002</c:v>
                </c:pt>
                <c:pt idx="26845">
                  <c:v>439.39</c:v>
                </c:pt>
                <c:pt idx="26846">
                  <c:v>439.53699999999998</c:v>
                </c:pt>
                <c:pt idx="26847">
                  <c:v>439.685</c:v>
                </c:pt>
                <c:pt idx="26848">
                  <c:v>439.83199999999999</c:v>
                </c:pt>
                <c:pt idx="26849">
                  <c:v>439.98</c:v>
                </c:pt>
                <c:pt idx="26850">
                  <c:v>440.12700000000001</c:v>
                </c:pt>
                <c:pt idx="26851">
                  <c:v>440.27499999999998</c:v>
                </c:pt>
                <c:pt idx="26852">
                  <c:v>440.42200000000003</c:v>
                </c:pt>
                <c:pt idx="26853">
                  <c:v>440.57</c:v>
                </c:pt>
                <c:pt idx="26854">
                  <c:v>440.71699999999998</c:v>
                </c:pt>
                <c:pt idx="26855">
                  <c:v>440.86500000000001</c:v>
                </c:pt>
                <c:pt idx="26856">
                  <c:v>441.012</c:v>
                </c:pt>
                <c:pt idx="26857">
                  <c:v>441.15899999999999</c:v>
                </c:pt>
                <c:pt idx="26858">
                  <c:v>441.30700000000002</c:v>
                </c:pt>
                <c:pt idx="26859">
                  <c:v>441.45400000000001</c:v>
                </c:pt>
                <c:pt idx="26860">
                  <c:v>441.601</c:v>
                </c:pt>
                <c:pt idx="26861">
                  <c:v>441.74900000000002</c:v>
                </c:pt>
                <c:pt idx="26862">
                  <c:v>441.89600000000002</c:v>
                </c:pt>
                <c:pt idx="26863">
                  <c:v>442.04300000000001</c:v>
                </c:pt>
                <c:pt idx="26864">
                  <c:v>442.19099999999997</c:v>
                </c:pt>
                <c:pt idx="26865">
                  <c:v>442.33800000000002</c:v>
                </c:pt>
                <c:pt idx="26866">
                  <c:v>442.48500000000001</c:v>
                </c:pt>
                <c:pt idx="26867">
                  <c:v>442.63200000000001</c:v>
                </c:pt>
                <c:pt idx="26868">
                  <c:v>442.78</c:v>
                </c:pt>
                <c:pt idx="26869">
                  <c:v>442.92700000000002</c:v>
                </c:pt>
                <c:pt idx="26870">
                  <c:v>443.07400000000001</c:v>
                </c:pt>
                <c:pt idx="26871">
                  <c:v>443.221</c:v>
                </c:pt>
                <c:pt idx="26872">
                  <c:v>443.36799999999999</c:v>
                </c:pt>
                <c:pt idx="26873">
                  <c:v>443.51499999999999</c:v>
                </c:pt>
                <c:pt idx="26874">
                  <c:v>443.66199999999998</c:v>
                </c:pt>
                <c:pt idx="26875">
                  <c:v>443.81</c:v>
                </c:pt>
                <c:pt idx="26876">
                  <c:v>443.95699999999999</c:v>
                </c:pt>
                <c:pt idx="26877">
                  <c:v>444.10399999999998</c:v>
                </c:pt>
                <c:pt idx="26878">
                  <c:v>444.25099999999998</c:v>
                </c:pt>
                <c:pt idx="26879">
                  <c:v>444.39800000000002</c:v>
                </c:pt>
                <c:pt idx="26880">
                  <c:v>444.54500000000002</c:v>
                </c:pt>
                <c:pt idx="26881">
                  <c:v>444.69200000000001</c:v>
                </c:pt>
                <c:pt idx="26882">
                  <c:v>444.839</c:v>
                </c:pt>
                <c:pt idx="26883">
                  <c:v>444.98599999999999</c:v>
                </c:pt>
                <c:pt idx="26884">
                  <c:v>445.13299999999998</c:v>
                </c:pt>
                <c:pt idx="26885">
                  <c:v>445.28</c:v>
                </c:pt>
                <c:pt idx="26886">
                  <c:v>445.42700000000002</c:v>
                </c:pt>
                <c:pt idx="26887">
                  <c:v>445.57400000000001</c:v>
                </c:pt>
                <c:pt idx="26888">
                  <c:v>445.721</c:v>
                </c:pt>
                <c:pt idx="26889">
                  <c:v>445.86700000000002</c:v>
                </c:pt>
                <c:pt idx="26890">
                  <c:v>446.01400000000001</c:v>
                </c:pt>
                <c:pt idx="26891">
                  <c:v>446.161</c:v>
                </c:pt>
                <c:pt idx="26892">
                  <c:v>446.30799999999999</c:v>
                </c:pt>
                <c:pt idx="26893">
                  <c:v>446.45499999999998</c:v>
                </c:pt>
                <c:pt idx="26894">
                  <c:v>446.60199999999998</c:v>
                </c:pt>
                <c:pt idx="26895">
                  <c:v>446.74799999999999</c:v>
                </c:pt>
                <c:pt idx="26896">
                  <c:v>446.89499999999998</c:v>
                </c:pt>
                <c:pt idx="26897">
                  <c:v>447.04199999999997</c:v>
                </c:pt>
                <c:pt idx="26898">
                  <c:v>447.18900000000002</c:v>
                </c:pt>
                <c:pt idx="26899">
                  <c:v>447.33499999999998</c:v>
                </c:pt>
                <c:pt idx="26900">
                  <c:v>447.48200000000003</c:v>
                </c:pt>
                <c:pt idx="26901">
                  <c:v>447.62900000000002</c:v>
                </c:pt>
                <c:pt idx="26902">
                  <c:v>447.77499999999998</c:v>
                </c:pt>
                <c:pt idx="26903">
                  <c:v>447.92200000000003</c:v>
                </c:pt>
                <c:pt idx="26904">
                  <c:v>448.06900000000002</c:v>
                </c:pt>
                <c:pt idx="26905">
                  <c:v>448.21499999999997</c:v>
                </c:pt>
                <c:pt idx="26906">
                  <c:v>448.36200000000002</c:v>
                </c:pt>
                <c:pt idx="26907">
                  <c:v>448.50900000000001</c:v>
                </c:pt>
                <c:pt idx="26908">
                  <c:v>448.65499999999997</c:v>
                </c:pt>
                <c:pt idx="26909">
                  <c:v>448.80200000000002</c:v>
                </c:pt>
                <c:pt idx="26910">
                  <c:v>448.94799999999998</c:v>
                </c:pt>
                <c:pt idx="26911">
                  <c:v>449.09500000000003</c:v>
                </c:pt>
                <c:pt idx="26912">
                  <c:v>449.24099999999999</c:v>
                </c:pt>
                <c:pt idx="26913">
                  <c:v>449.38799999999998</c:v>
                </c:pt>
                <c:pt idx="26914">
                  <c:v>449.53399999999999</c:v>
                </c:pt>
                <c:pt idx="26915">
                  <c:v>449.68099999999998</c:v>
                </c:pt>
                <c:pt idx="26916">
                  <c:v>449.827</c:v>
                </c:pt>
                <c:pt idx="26917">
                  <c:v>449.97399999999999</c:v>
                </c:pt>
                <c:pt idx="26918">
                  <c:v>450.12</c:v>
                </c:pt>
                <c:pt idx="26919">
                  <c:v>450.26600000000002</c:v>
                </c:pt>
                <c:pt idx="26920">
                  <c:v>450.41300000000001</c:v>
                </c:pt>
                <c:pt idx="26921">
                  <c:v>450.55900000000003</c:v>
                </c:pt>
                <c:pt idx="26922">
                  <c:v>450.70600000000002</c:v>
                </c:pt>
                <c:pt idx="26923">
                  <c:v>450.85199999999998</c:v>
                </c:pt>
                <c:pt idx="26924">
                  <c:v>450.99799999999999</c:v>
                </c:pt>
                <c:pt idx="26925">
                  <c:v>451.14499999999998</c:v>
                </c:pt>
                <c:pt idx="26926">
                  <c:v>451.291</c:v>
                </c:pt>
                <c:pt idx="26927">
                  <c:v>451.43700000000001</c:v>
                </c:pt>
                <c:pt idx="26928">
                  <c:v>451.58300000000003</c:v>
                </c:pt>
                <c:pt idx="26929">
                  <c:v>451.72899999999998</c:v>
                </c:pt>
                <c:pt idx="26930">
                  <c:v>451.87599999999998</c:v>
                </c:pt>
                <c:pt idx="26931">
                  <c:v>452.02199999999999</c:v>
                </c:pt>
                <c:pt idx="26932">
                  <c:v>452.16800000000001</c:v>
                </c:pt>
                <c:pt idx="26933">
                  <c:v>452.31400000000002</c:v>
                </c:pt>
                <c:pt idx="26934">
                  <c:v>452.46100000000001</c:v>
                </c:pt>
                <c:pt idx="26935">
                  <c:v>452.60700000000003</c:v>
                </c:pt>
                <c:pt idx="26936">
                  <c:v>452.75299999999999</c:v>
                </c:pt>
                <c:pt idx="26937">
                  <c:v>452.899</c:v>
                </c:pt>
                <c:pt idx="26938">
                  <c:v>453.04500000000002</c:v>
                </c:pt>
                <c:pt idx="26939">
                  <c:v>453.19099999999997</c:v>
                </c:pt>
                <c:pt idx="26940">
                  <c:v>453.33699999999999</c:v>
                </c:pt>
                <c:pt idx="26941">
                  <c:v>453.483</c:v>
                </c:pt>
                <c:pt idx="26942">
                  <c:v>453.62900000000002</c:v>
                </c:pt>
                <c:pt idx="26943">
                  <c:v>453.77499999999998</c:v>
                </c:pt>
                <c:pt idx="26944">
                  <c:v>453.92099999999999</c:v>
                </c:pt>
                <c:pt idx="26945">
                  <c:v>454.06700000000001</c:v>
                </c:pt>
                <c:pt idx="26946">
                  <c:v>454.21300000000002</c:v>
                </c:pt>
                <c:pt idx="26947">
                  <c:v>454.35899999999998</c:v>
                </c:pt>
                <c:pt idx="26948">
                  <c:v>454.505</c:v>
                </c:pt>
                <c:pt idx="26949">
                  <c:v>454.65100000000001</c:v>
                </c:pt>
                <c:pt idx="26950">
                  <c:v>454.79700000000003</c:v>
                </c:pt>
                <c:pt idx="26951">
                  <c:v>454.94299999999998</c:v>
                </c:pt>
                <c:pt idx="26952">
                  <c:v>455.089</c:v>
                </c:pt>
                <c:pt idx="26953">
                  <c:v>455.23399999999998</c:v>
                </c:pt>
                <c:pt idx="26954">
                  <c:v>455.38</c:v>
                </c:pt>
                <c:pt idx="26955">
                  <c:v>455.52600000000001</c:v>
                </c:pt>
                <c:pt idx="26956">
                  <c:v>455.67200000000003</c:v>
                </c:pt>
                <c:pt idx="26957">
                  <c:v>455.81799999999998</c:v>
                </c:pt>
                <c:pt idx="26958">
                  <c:v>455.964</c:v>
                </c:pt>
                <c:pt idx="26959">
                  <c:v>456.10899999999998</c:v>
                </c:pt>
                <c:pt idx="26960">
                  <c:v>456.255</c:v>
                </c:pt>
                <c:pt idx="26961">
                  <c:v>456.40100000000001</c:v>
                </c:pt>
                <c:pt idx="26962">
                  <c:v>456.54599999999999</c:v>
                </c:pt>
                <c:pt idx="26963">
                  <c:v>456.69200000000001</c:v>
                </c:pt>
                <c:pt idx="26964">
                  <c:v>456.83800000000002</c:v>
                </c:pt>
                <c:pt idx="26965">
                  <c:v>456.983</c:v>
                </c:pt>
                <c:pt idx="26966">
                  <c:v>457.12900000000002</c:v>
                </c:pt>
                <c:pt idx="26967">
                  <c:v>457.27499999999998</c:v>
                </c:pt>
                <c:pt idx="26968">
                  <c:v>457.42</c:v>
                </c:pt>
                <c:pt idx="26969">
                  <c:v>457.56599999999997</c:v>
                </c:pt>
                <c:pt idx="26970">
                  <c:v>457.71100000000001</c:v>
                </c:pt>
                <c:pt idx="26971">
                  <c:v>457.85700000000003</c:v>
                </c:pt>
                <c:pt idx="26972">
                  <c:v>458.00299999999999</c:v>
                </c:pt>
                <c:pt idx="26973">
                  <c:v>458.14800000000002</c:v>
                </c:pt>
                <c:pt idx="26974">
                  <c:v>458.29399999999998</c:v>
                </c:pt>
                <c:pt idx="26975">
                  <c:v>458.43900000000002</c:v>
                </c:pt>
                <c:pt idx="26976">
                  <c:v>458.58499999999998</c:v>
                </c:pt>
                <c:pt idx="26977">
                  <c:v>458.73</c:v>
                </c:pt>
                <c:pt idx="26978">
                  <c:v>458.875</c:v>
                </c:pt>
                <c:pt idx="26979">
                  <c:v>459.02100000000002</c:v>
                </c:pt>
                <c:pt idx="26980">
                  <c:v>459.166</c:v>
                </c:pt>
                <c:pt idx="26981">
                  <c:v>459.31200000000001</c:v>
                </c:pt>
                <c:pt idx="26982">
                  <c:v>459.45699999999999</c:v>
                </c:pt>
                <c:pt idx="26983">
                  <c:v>459.60199999999998</c:v>
                </c:pt>
                <c:pt idx="26984">
                  <c:v>459.74799999999999</c:v>
                </c:pt>
                <c:pt idx="26985">
                  <c:v>459.89299999999997</c:v>
                </c:pt>
                <c:pt idx="26986">
                  <c:v>460.03800000000001</c:v>
                </c:pt>
                <c:pt idx="26987">
                  <c:v>460.18400000000003</c:v>
                </c:pt>
                <c:pt idx="26988">
                  <c:v>460.32900000000001</c:v>
                </c:pt>
                <c:pt idx="26989">
                  <c:v>460.47399999999999</c:v>
                </c:pt>
                <c:pt idx="26990">
                  <c:v>460.61900000000003</c:v>
                </c:pt>
                <c:pt idx="26991">
                  <c:v>460.76499999999999</c:v>
                </c:pt>
                <c:pt idx="26992">
                  <c:v>460.91</c:v>
                </c:pt>
                <c:pt idx="26993">
                  <c:v>461.05500000000001</c:v>
                </c:pt>
                <c:pt idx="26994">
                  <c:v>461.2</c:v>
                </c:pt>
                <c:pt idx="26995">
                  <c:v>461.34500000000003</c:v>
                </c:pt>
                <c:pt idx="26996">
                  <c:v>461.49</c:v>
                </c:pt>
                <c:pt idx="26997">
                  <c:v>461.63600000000002</c:v>
                </c:pt>
                <c:pt idx="26998">
                  <c:v>461.78100000000001</c:v>
                </c:pt>
                <c:pt idx="26999">
                  <c:v>461.92599999999999</c:v>
                </c:pt>
                <c:pt idx="27000">
                  <c:v>462.07100000000003</c:v>
                </c:pt>
                <c:pt idx="27001">
                  <c:v>462.21600000000001</c:v>
                </c:pt>
                <c:pt idx="27002">
                  <c:v>462.36099999999999</c:v>
                </c:pt>
                <c:pt idx="27003">
                  <c:v>462.50599999999997</c:v>
                </c:pt>
                <c:pt idx="27004">
                  <c:v>462.65100000000001</c:v>
                </c:pt>
                <c:pt idx="27005">
                  <c:v>462.79599999999999</c:v>
                </c:pt>
                <c:pt idx="27006">
                  <c:v>462.94099999999997</c:v>
                </c:pt>
                <c:pt idx="27007">
                  <c:v>463.08600000000001</c:v>
                </c:pt>
                <c:pt idx="27008">
                  <c:v>463.23099999999999</c:v>
                </c:pt>
                <c:pt idx="27009">
                  <c:v>463.37599999999998</c:v>
                </c:pt>
                <c:pt idx="27010">
                  <c:v>463.52100000000002</c:v>
                </c:pt>
                <c:pt idx="27011">
                  <c:v>463.66500000000002</c:v>
                </c:pt>
                <c:pt idx="27012">
                  <c:v>463.81</c:v>
                </c:pt>
                <c:pt idx="27013">
                  <c:v>463.95499999999998</c:v>
                </c:pt>
                <c:pt idx="27014">
                  <c:v>464.1</c:v>
                </c:pt>
                <c:pt idx="27015">
                  <c:v>464.245</c:v>
                </c:pt>
                <c:pt idx="27016">
                  <c:v>464.39</c:v>
                </c:pt>
                <c:pt idx="27017">
                  <c:v>464.53399999999999</c:v>
                </c:pt>
                <c:pt idx="27018">
                  <c:v>464.67899999999997</c:v>
                </c:pt>
                <c:pt idx="27019">
                  <c:v>464.82400000000001</c:v>
                </c:pt>
                <c:pt idx="27020">
                  <c:v>464.96899999999999</c:v>
                </c:pt>
                <c:pt idx="27021">
                  <c:v>465.113</c:v>
                </c:pt>
                <c:pt idx="27022">
                  <c:v>465.25799999999998</c:v>
                </c:pt>
                <c:pt idx="27023">
                  <c:v>465.40300000000002</c:v>
                </c:pt>
                <c:pt idx="27024">
                  <c:v>465.54700000000003</c:v>
                </c:pt>
                <c:pt idx="27025">
                  <c:v>465.69200000000001</c:v>
                </c:pt>
                <c:pt idx="27026">
                  <c:v>465.83699999999999</c:v>
                </c:pt>
                <c:pt idx="27027">
                  <c:v>465.98099999999999</c:v>
                </c:pt>
                <c:pt idx="27028">
                  <c:v>466.12599999999998</c:v>
                </c:pt>
                <c:pt idx="27029">
                  <c:v>466.27</c:v>
                </c:pt>
                <c:pt idx="27030">
                  <c:v>466.41500000000002</c:v>
                </c:pt>
                <c:pt idx="27031">
                  <c:v>466.56</c:v>
                </c:pt>
                <c:pt idx="27032">
                  <c:v>466.70400000000001</c:v>
                </c:pt>
                <c:pt idx="27033">
                  <c:v>466.84899999999999</c:v>
                </c:pt>
                <c:pt idx="27034">
                  <c:v>466.99299999999999</c:v>
                </c:pt>
                <c:pt idx="27035">
                  <c:v>467.13799999999998</c:v>
                </c:pt>
                <c:pt idx="27036">
                  <c:v>467.28199999999998</c:v>
                </c:pt>
                <c:pt idx="27037">
                  <c:v>467.42599999999999</c:v>
                </c:pt>
                <c:pt idx="27038">
                  <c:v>467.57100000000003</c:v>
                </c:pt>
                <c:pt idx="27039">
                  <c:v>467.71499999999997</c:v>
                </c:pt>
                <c:pt idx="27040">
                  <c:v>467.85899999999998</c:v>
                </c:pt>
                <c:pt idx="27041">
                  <c:v>468.00400000000002</c:v>
                </c:pt>
                <c:pt idx="27042">
                  <c:v>468.14800000000002</c:v>
                </c:pt>
                <c:pt idx="27043">
                  <c:v>468.29300000000001</c:v>
                </c:pt>
                <c:pt idx="27044">
                  <c:v>468.43700000000001</c:v>
                </c:pt>
                <c:pt idx="27045">
                  <c:v>468.58100000000002</c:v>
                </c:pt>
                <c:pt idx="27046">
                  <c:v>468.726</c:v>
                </c:pt>
                <c:pt idx="27047">
                  <c:v>468.87</c:v>
                </c:pt>
                <c:pt idx="27048">
                  <c:v>469.01400000000001</c:v>
                </c:pt>
                <c:pt idx="27049">
                  <c:v>469.15800000000002</c:v>
                </c:pt>
                <c:pt idx="27050">
                  <c:v>469.303</c:v>
                </c:pt>
                <c:pt idx="27051">
                  <c:v>469.447</c:v>
                </c:pt>
                <c:pt idx="27052">
                  <c:v>469.59100000000001</c:v>
                </c:pt>
                <c:pt idx="27053">
                  <c:v>469.73500000000001</c:v>
                </c:pt>
                <c:pt idx="27054">
                  <c:v>469.87900000000002</c:v>
                </c:pt>
                <c:pt idx="27055">
                  <c:v>470.02300000000002</c:v>
                </c:pt>
                <c:pt idx="27056">
                  <c:v>470.16699999999997</c:v>
                </c:pt>
                <c:pt idx="27057">
                  <c:v>470.31099999999998</c:v>
                </c:pt>
                <c:pt idx="27058">
                  <c:v>470.45600000000002</c:v>
                </c:pt>
                <c:pt idx="27059">
                  <c:v>470.6</c:v>
                </c:pt>
                <c:pt idx="27060">
                  <c:v>470.74400000000003</c:v>
                </c:pt>
                <c:pt idx="27061">
                  <c:v>470.88799999999998</c:v>
                </c:pt>
                <c:pt idx="27062">
                  <c:v>471.03199999999998</c:v>
                </c:pt>
                <c:pt idx="27063">
                  <c:v>471.17599999999999</c:v>
                </c:pt>
                <c:pt idx="27064">
                  <c:v>471.32</c:v>
                </c:pt>
                <c:pt idx="27065">
                  <c:v>471.464</c:v>
                </c:pt>
                <c:pt idx="27066">
                  <c:v>471.608</c:v>
                </c:pt>
                <c:pt idx="27067">
                  <c:v>471.75099999999998</c:v>
                </c:pt>
                <c:pt idx="27068">
                  <c:v>471.89499999999998</c:v>
                </c:pt>
                <c:pt idx="27069">
                  <c:v>472.03899999999999</c:v>
                </c:pt>
                <c:pt idx="27070">
                  <c:v>472.18299999999999</c:v>
                </c:pt>
                <c:pt idx="27071">
                  <c:v>472.327</c:v>
                </c:pt>
                <c:pt idx="27072">
                  <c:v>472.471</c:v>
                </c:pt>
                <c:pt idx="27073">
                  <c:v>472.61500000000001</c:v>
                </c:pt>
                <c:pt idx="27074">
                  <c:v>472.75799999999998</c:v>
                </c:pt>
                <c:pt idx="27075">
                  <c:v>472.90199999999999</c:v>
                </c:pt>
                <c:pt idx="27076">
                  <c:v>473.04599999999999</c:v>
                </c:pt>
                <c:pt idx="27077">
                  <c:v>473.19</c:v>
                </c:pt>
                <c:pt idx="27078">
                  <c:v>473.33300000000003</c:v>
                </c:pt>
                <c:pt idx="27079">
                  <c:v>473.47699999999998</c:v>
                </c:pt>
                <c:pt idx="27080">
                  <c:v>473.62099999999998</c:v>
                </c:pt>
                <c:pt idx="27081">
                  <c:v>473.76499999999999</c:v>
                </c:pt>
                <c:pt idx="27082">
                  <c:v>473.90800000000002</c:v>
                </c:pt>
                <c:pt idx="27083">
                  <c:v>474.05200000000002</c:v>
                </c:pt>
                <c:pt idx="27084">
                  <c:v>474.19499999999999</c:v>
                </c:pt>
                <c:pt idx="27085">
                  <c:v>474.339</c:v>
                </c:pt>
                <c:pt idx="27086">
                  <c:v>474.483</c:v>
                </c:pt>
                <c:pt idx="27087">
                  <c:v>474.62599999999998</c:v>
                </c:pt>
                <c:pt idx="27088">
                  <c:v>474.77</c:v>
                </c:pt>
                <c:pt idx="27089">
                  <c:v>474.91300000000001</c:v>
                </c:pt>
                <c:pt idx="27090">
                  <c:v>475.05700000000002</c:v>
                </c:pt>
                <c:pt idx="27091">
                  <c:v>475.2</c:v>
                </c:pt>
                <c:pt idx="27092">
                  <c:v>475.34399999999999</c:v>
                </c:pt>
                <c:pt idx="27093">
                  <c:v>475.48700000000002</c:v>
                </c:pt>
                <c:pt idx="27094">
                  <c:v>475.63099999999997</c:v>
                </c:pt>
                <c:pt idx="27095">
                  <c:v>475.774</c:v>
                </c:pt>
                <c:pt idx="27096">
                  <c:v>475.91699999999997</c:v>
                </c:pt>
                <c:pt idx="27097">
                  <c:v>476.06099999999998</c:v>
                </c:pt>
                <c:pt idx="27098">
                  <c:v>476.20400000000001</c:v>
                </c:pt>
                <c:pt idx="27099">
                  <c:v>476.34699999999998</c:v>
                </c:pt>
                <c:pt idx="27100">
                  <c:v>476.49099999999999</c:v>
                </c:pt>
                <c:pt idx="27101">
                  <c:v>476.63400000000001</c:v>
                </c:pt>
                <c:pt idx="27102">
                  <c:v>476.77699999999999</c:v>
                </c:pt>
                <c:pt idx="27103">
                  <c:v>476.92099999999999</c:v>
                </c:pt>
                <c:pt idx="27104">
                  <c:v>477.06400000000002</c:v>
                </c:pt>
                <c:pt idx="27105">
                  <c:v>477.20699999999999</c:v>
                </c:pt>
                <c:pt idx="27106">
                  <c:v>477.35</c:v>
                </c:pt>
                <c:pt idx="27107">
                  <c:v>477.49400000000003</c:v>
                </c:pt>
                <c:pt idx="27108">
                  <c:v>477.637</c:v>
                </c:pt>
                <c:pt idx="27109">
                  <c:v>477.78</c:v>
                </c:pt>
                <c:pt idx="27110">
                  <c:v>477.923</c:v>
                </c:pt>
                <c:pt idx="27111">
                  <c:v>478.06599999999997</c:v>
                </c:pt>
                <c:pt idx="27112">
                  <c:v>478.209</c:v>
                </c:pt>
                <c:pt idx="27113">
                  <c:v>478.35300000000001</c:v>
                </c:pt>
                <c:pt idx="27114">
                  <c:v>478.495</c:v>
                </c:pt>
                <c:pt idx="27115">
                  <c:v>478.63900000000001</c:v>
                </c:pt>
                <c:pt idx="27116">
                  <c:v>478.78199999999998</c:v>
                </c:pt>
                <c:pt idx="27117">
                  <c:v>478.92500000000001</c:v>
                </c:pt>
                <c:pt idx="27118">
                  <c:v>479.06799999999998</c:v>
                </c:pt>
                <c:pt idx="27119">
                  <c:v>479.21100000000001</c:v>
                </c:pt>
                <c:pt idx="27120">
                  <c:v>479.35399999999998</c:v>
                </c:pt>
                <c:pt idx="27121">
                  <c:v>479.49700000000001</c:v>
                </c:pt>
                <c:pt idx="27122">
                  <c:v>479.64</c:v>
                </c:pt>
                <c:pt idx="27123">
                  <c:v>479.78199999999998</c:v>
                </c:pt>
                <c:pt idx="27124">
                  <c:v>479.92500000000001</c:v>
                </c:pt>
                <c:pt idx="27125">
                  <c:v>480.06799999999998</c:v>
                </c:pt>
                <c:pt idx="27126">
                  <c:v>480.21100000000001</c:v>
                </c:pt>
                <c:pt idx="27127">
                  <c:v>480.35399999999998</c:v>
                </c:pt>
                <c:pt idx="27128">
                  <c:v>480.49700000000001</c:v>
                </c:pt>
                <c:pt idx="27129">
                  <c:v>480.64</c:v>
                </c:pt>
                <c:pt idx="27130">
                  <c:v>480.78199999999998</c:v>
                </c:pt>
                <c:pt idx="27131">
                  <c:v>480.92500000000001</c:v>
                </c:pt>
                <c:pt idx="27132">
                  <c:v>481.06799999999998</c:v>
                </c:pt>
                <c:pt idx="27133">
                  <c:v>481.21100000000001</c:v>
                </c:pt>
                <c:pt idx="27134">
                  <c:v>481.35300000000001</c:v>
                </c:pt>
                <c:pt idx="27135">
                  <c:v>481.49599999999998</c:v>
                </c:pt>
                <c:pt idx="27136">
                  <c:v>481.63900000000001</c:v>
                </c:pt>
                <c:pt idx="27137">
                  <c:v>481.78100000000001</c:v>
                </c:pt>
                <c:pt idx="27138">
                  <c:v>481.92399999999998</c:v>
                </c:pt>
                <c:pt idx="27139">
                  <c:v>482.06700000000001</c:v>
                </c:pt>
                <c:pt idx="27140">
                  <c:v>482.209</c:v>
                </c:pt>
                <c:pt idx="27141">
                  <c:v>482.35199999999998</c:v>
                </c:pt>
                <c:pt idx="27142">
                  <c:v>482.49400000000003</c:v>
                </c:pt>
                <c:pt idx="27143">
                  <c:v>482.637</c:v>
                </c:pt>
                <c:pt idx="27144">
                  <c:v>482.779</c:v>
                </c:pt>
                <c:pt idx="27145">
                  <c:v>482.92200000000003</c:v>
                </c:pt>
                <c:pt idx="27146">
                  <c:v>483.065</c:v>
                </c:pt>
                <c:pt idx="27147">
                  <c:v>483.20699999999999</c:v>
                </c:pt>
                <c:pt idx="27148">
                  <c:v>483.34899999999999</c:v>
                </c:pt>
                <c:pt idx="27149">
                  <c:v>483.49200000000002</c:v>
                </c:pt>
                <c:pt idx="27150">
                  <c:v>483.63400000000001</c:v>
                </c:pt>
                <c:pt idx="27151">
                  <c:v>483.77699999999999</c:v>
                </c:pt>
                <c:pt idx="27152">
                  <c:v>483.91899999999998</c:v>
                </c:pt>
                <c:pt idx="27153">
                  <c:v>484.06200000000001</c:v>
                </c:pt>
                <c:pt idx="27154">
                  <c:v>484.20400000000001</c:v>
                </c:pt>
                <c:pt idx="27155">
                  <c:v>484.346</c:v>
                </c:pt>
                <c:pt idx="27156">
                  <c:v>484.488</c:v>
                </c:pt>
                <c:pt idx="27157">
                  <c:v>484.63099999999997</c:v>
                </c:pt>
                <c:pt idx="27158">
                  <c:v>484.77300000000002</c:v>
                </c:pt>
                <c:pt idx="27159">
                  <c:v>484.91500000000002</c:v>
                </c:pt>
                <c:pt idx="27160">
                  <c:v>485.05700000000002</c:v>
                </c:pt>
                <c:pt idx="27161">
                  <c:v>485.2</c:v>
                </c:pt>
                <c:pt idx="27162">
                  <c:v>485.34199999999998</c:v>
                </c:pt>
                <c:pt idx="27163">
                  <c:v>485.48399999999998</c:v>
                </c:pt>
                <c:pt idx="27164">
                  <c:v>485.62599999999998</c:v>
                </c:pt>
                <c:pt idx="27165">
                  <c:v>485.76799999999997</c:v>
                </c:pt>
                <c:pt idx="27166">
                  <c:v>485.911</c:v>
                </c:pt>
                <c:pt idx="27167">
                  <c:v>486.053</c:v>
                </c:pt>
                <c:pt idx="27168">
                  <c:v>486.19499999999999</c:v>
                </c:pt>
                <c:pt idx="27169">
                  <c:v>486.33699999999999</c:v>
                </c:pt>
                <c:pt idx="27170">
                  <c:v>486.47899999999998</c:v>
                </c:pt>
                <c:pt idx="27171">
                  <c:v>486.62099999999998</c:v>
                </c:pt>
                <c:pt idx="27172">
                  <c:v>486.76299999999998</c:v>
                </c:pt>
                <c:pt idx="27173">
                  <c:v>486.90499999999997</c:v>
                </c:pt>
                <c:pt idx="27174">
                  <c:v>487.04700000000003</c:v>
                </c:pt>
                <c:pt idx="27175">
                  <c:v>487.18900000000002</c:v>
                </c:pt>
                <c:pt idx="27176">
                  <c:v>487.33100000000002</c:v>
                </c:pt>
                <c:pt idx="27177">
                  <c:v>487.47300000000001</c:v>
                </c:pt>
                <c:pt idx="27178">
                  <c:v>487.61500000000001</c:v>
                </c:pt>
                <c:pt idx="27179">
                  <c:v>487.75700000000001</c:v>
                </c:pt>
                <c:pt idx="27180">
                  <c:v>487.899</c:v>
                </c:pt>
                <c:pt idx="27181">
                  <c:v>488.04</c:v>
                </c:pt>
                <c:pt idx="27182">
                  <c:v>488.18200000000002</c:v>
                </c:pt>
                <c:pt idx="27183">
                  <c:v>488.32400000000001</c:v>
                </c:pt>
                <c:pt idx="27184">
                  <c:v>488.46600000000001</c:v>
                </c:pt>
                <c:pt idx="27185">
                  <c:v>488.608</c:v>
                </c:pt>
                <c:pt idx="27186">
                  <c:v>488.74900000000002</c:v>
                </c:pt>
                <c:pt idx="27187">
                  <c:v>488.89100000000002</c:v>
                </c:pt>
                <c:pt idx="27188">
                  <c:v>489.03300000000002</c:v>
                </c:pt>
                <c:pt idx="27189">
                  <c:v>489.17399999999998</c:v>
                </c:pt>
                <c:pt idx="27190">
                  <c:v>489.31599999999997</c:v>
                </c:pt>
                <c:pt idx="27191">
                  <c:v>489.45800000000003</c:v>
                </c:pt>
                <c:pt idx="27192">
                  <c:v>489.59899999999999</c:v>
                </c:pt>
                <c:pt idx="27193">
                  <c:v>489.74099999999999</c:v>
                </c:pt>
                <c:pt idx="27194">
                  <c:v>489.88299999999998</c:v>
                </c:pt>
                <c:pt idx="27195">
                  <c:v>490.024</c:v>
                </c:pt>
                <c:pt idx="27196">
                  <c:v>490.166</c:v>
                </c:pt>
                <c:pt idx="27197">
                  <c:v>490.30700000000002</c:v>
                </c:pt>
                <c:pt idx="27198">
                  <c:v>490.44900000000001</c:v>
                </c:pt>
                <c:pt idx="27199">
                  <c:v>490.59</c:v>
                </c:pt>
                <c:pt idx="27200">
                  <c:v>490.73200000000003</c:v>
                </c:pt>
                <c:pt idx="27201">
                  <c:v>490.87299999999999</c:v>
                </c:pt>
                <c:pt idx="27202">
                  <c:v>491.01499999999999</c:v>
                </c:pt>
                <c:pt idx="27203">
                  <c:v>491.15600000000001</c:v>
                </c:pt>
                <c:pt idx="27204">
                  <c:v>491.298</c:v>
                </c:pt>
                <c:pt idx="27205">
                  <c:v>491.43900000000002</c:v>
                </c:pt>
                <c:pt idx="27206">
                  <c:v>491.58100000000002</c:v>
                </c:pt>
                <c:pt idx="27207">
                  <c:v>491.72199999999998</c:v>
                </c:pt>
                <c:pt idx="27208">
                  <c:v>491.863</c:v>
                </c:pt>
                <c:pt idx="27209">
                  <c:v>492.005</c:v>
                </c:pt>
                <c:pt idx="27210">
                  <c:v>492.14600000000002</c:v>
                </c:pt>
                <c:pt idx="27211">
                  <c:v>492.28699999999998</c:v>
                </c:pt>
                <c:pt idx="27212">
                  <c:v>492.428</c:v>
                </c:pt>
                <c:pt idx="27213">
                  <c:v>492.57</c:v>
                </c:pt>
                <c:pt idx="27214">
                  <c:v>492.71100000000001</c:v>
                </c:pt>
                <c:pt idx="27215">
                  <c:v>492.85199999999998</c:v>
                </c:pt>
                <c:pt idx="27216">
                  <c:v>492.99299999999999</c:v>
                </c:pt>
                <c:pt idx="27217">
                  <c:v>493.13499999999999</c:v>
                </c:pt>
                <c:pt idx="27218">
                  <c:v>493.27600000000001</c:v>
                </c:pt>
                <c:pt idx="27219">
                  <c:v>493.41699999999997</c:v>
                </c:pt>
                <c:pt idx="27220">
                  <c:v>493.55799999999999</c:v>
                </c:pt>
                <c:pt idx="27221">
                  <c:v>493.69900000000001</c:v>
                </c:pt>
                <c:pt idx="27222">
                  <c:v>493.84</c:v>
                </c:pt>
                <c:pt idx="27223">
                  <c:v>493.98099999999999</c:v>
                </c:pt>
                <c:pt idx="27224">
                  <c:v>494.12200000000001</c:v>
                </c:pt>
                <c:pt idx="27225">
                  <c:v>494.26299999999998</c:v>
                </c:pt>
                <c:pt idx="27226">
                  <c:v>494.404</c:v>
                </c:pt>
                <c:pt idx="27227">
                  <c:v>494.54500000000002</c:v>
                </c:pt>
                <c:pt idx="27228">
                  <c:v>494.68599999999998</c:v>
                </c:pt>
                <c:pt idx="27229">
                  <c:v>494.827</c:v>
                </c:pt>
                <c:pt idx="27230">
                  <c:v>494.96800000000002</c:v>
                </c:pt>
                <c:pt idx="27231">
                  <c:v>495.10899999999998</c:v>
                </c:pt>
                <c:pt idx="27232">
                  <c:v>495.25</c:v>
                </c:pt>
                <c:pt idx="27233">
                  <c:v>495.39100000000002</c:v>
                </c:pt>
                <c:pt idx="27234">
                  <c:v>495.53100000000001</c:v>
                </c:pt>
                <c:pt idx="27235">
                  <c:v>495.67200000000003</c:v>
                </c:pt>
                <c:pt idx="27236">
                  <c:v>495.81299999999999</c:v>
                </c:pt>
                <c:pt idx="27237">
                  <c:v>495.95400000000001</c:v>
                </c:pt>
                <c:pt idx="27238">
                  <c:v>496.09500000000003</c:v>
                </c:pt>
                <c:pt idx="27239">
                  <c:v>496.23500000000001</c:v>
                </c:pt>
                <c:pt idx="27240">
                  <c:v>496.37599999999998</c:v>
                </c:pt>
                <c:pt idx="27241">
                  <c:v>496.517</c:v>
                </c:pt>
                <c:pt idx="27242">
                  <c:v>496.65800000000002</c:v>
                </c:pt>
                <c:pt idx="27243">
                  <c:v>496.798</c:v>
                </c:pt>
                <c:pt idx="27244">
                  <c:v>496.93900000000002</c:v>
                </c:pt>
                <c:pt idx="27245">
                  <c:v>497.08</c:v>
                </c:pt>
                <c:pt idx="27246">
                  <c:v>497.22</c:v>
                </c:pt>
                <c:pt idx="27247">
                  <c:v>497.36099999999999</c:v>
                </c:pt>
                <c:pt idx="27248">
                  <c:v>497.50099999999998</c:v>
                </c:pt>
                <c:pt idx="27249">
                  <c:v>497.642</c:v>
                </c:pt>
                <c:pt idx="27250">
                  <c:v>497.78199999999998</c:v>
                </c:pt>
                <c:pt idx="27251">
                  <c:v>497.923</c:v>
                </c:pt>
                <c:pt idx="27252">
                  <c:v>498.06299999999999</c:v>
                </c:pt>
                <c:pt idx="27253">
                  <c:v>498.20400000000001</c:v>
                </c:pt>
                <c:pt idx="27254">
                  <c:v>498.34399999999999</c:v>
                </c:pt>
                <c:pt idx="27255">
                  <c:v>498.48500000000001</c:v>
                </c:pt>
                <c:pt idx="27256">
                  <c:v>498.625</c:v>
                </c:pt>
                <c:pt idx="27257">
                  <c:v>498.76600000000002</c:v>
                </c:pt>
                <c:pt idx="27258">
                  <c:v>498.90600000000001</c:v>
                </c:pt>
                <c:pt idx="27259">
                  <c:v>499.04700000000003</c:v>
                </c:pt>
                <c:pt idx="27260">
                  <c:v>499.18700000000001</c:v>
                </c:pt>
                <c:pt idx="27261">
                  <c:v>499.327</c:v>
                </c:pt>
                <c:pt idx="27262">
                  <c:v>499.46699999999998</c:v>
                </c:pt>
                <c:pt idx="27263">
                  <c:v>499.608</c:v>
                </c:pt>
                <c:pt idx="27264">
                  <c:v>499.74799999999999</c:v>
                </c:pt>
                <c:pt idx="27265">
                  <c:v>499.88799999999998</c:v>
                </c:pt>
                <c:pt idx="27266">
                  <c:v>500.02800000000002</c:v>
                </c:pt>
                <c:pt idx="27267">
                  <c:v>500.16899999999998</c:v>
                </c:pt>
                <c:pt idx="27268">
                  <c:v>500.30900000000003</c:v>
                </c:pt>
                <c:pt idx="27269">
                  <c:v>500.44900000000001</c:v>
                </c:pt>
                <c:pt idx="27270">
                  <c:v>500.589</c:v>
                </c:pt>
                <c:pt idx="27271">
                  <c:v>500.72899999999998</c:v>
                </c:pt>
                <c:pt idx="27272">
                  <c:v>500.86900000000003</c:v>
                </c:pt>
                <c:pt idx="27273">
                  <c:v>501.00900000000001</c:v>
                </c:pt>
                <c:pt idx="27274">
                  <c:v>501.15</c:v>
                </c:pt>
                <c:pt idx="27275">
                  <c:v>501.29</c:v>
                </c:pt>
                <c:pt idx="27276">
                  <c:v>501.43</c:v>
                </c:pt>
                <c:pt idx="27277">
                  <c:v>501.57</c:v>
                </c:pt>
                <c:pt idx="27278">
                  <c:v>501.71</c:v>
                </c:pt>
                <c:pt idx="27279">
                  <c:v>501.84899999999999</c:v>
                </c:pt>
                <c:pt idx="27280">
                  <c:v>501.99</c:v>
                </c:pt>
                <c:pt idx="27281">
                  <c:v>502.12900000000002</c:v>
                </c:pt>
                <c:pt idx="27282">
                  <c:v>502.26900000000001</c:v>
                </c:pt>
                <c:pt idx="27283">
                  <c:v>502.40899999999999</c:v>
                </c:pt>
                <c:pt idx="27284">
                  <c:v>502.54899999999998</c:v>
                </c:pt>
                <c:pt idx="27285">
                  <c:v>502.68900000000002</c:v>
                </c:pt>
                <c:pt idx="27286">
                  <c:v>502.82900000000001</c:v>
                </c:pt>
                <c:pt idx="27287">
                  <c:v>502.96899999999999</c:v>
                </c:pt>
                <c:pt idx="27288">
                  <c:v>503.108</c:v>
                </c:pt>
                <c:pt idx="27289">
                  <c:v>503.24799999999999</c:v>
                </c:pt>
                <c:pt idx="27290">
                  <c:v>503.38799999999998</c:v>
                </c:pt>
                <c:pt idx="27291">
                  <c:v>503.52800000000002</c:v>
                </c:pt>
                <c:pt idx="27292">
                  <c:v>503.66699999999997</c:v>
                </c:pt>
                <c:pt idx="27293">
                  <c:v>503.80700000000002</c:v>
                </c:pt>
                <c:pt idx="27294">
                  <c:v>503.947</c:v>
                </c:pt>
                <c:pt idx="27295">
                  <c:v>504.08600000000001</c:v>
                </c:pt>
                <c:pt idx="27296">
                  <c:v>504.226</c:v>
                </c:pt>
                <c:pt idx="27297">
                  <c:v>504.36599999999999</c:v>
                </c:pt>
                <c:pt idx="27298">
                  <c:v>504.505</c:v>
                </c:pt>
                <c:pt idx="27299">
                  <c:v>504.64499999999998</c:v>
                </c:pt>
                <c:pt idx="27300">
                  <c:v>504.78500000000003</c:v>
                </c:pt>
                <c:pt idx="27301">
                  <c:v>504.92399999999998</c:v>
                </c:pt>
                <c:pt idx="27302">
                  <c:v>505.06400000000002</c:v>
                </c:pt>
                <c:pt idx="27303">
                  <c:v>505.20299999999997</c:v>
                </c:pt>
                <c:pt idx="27304">
                  <c:v>505.34300000000002</c:v>
                </c:pt>
                <c:pt idx="27305">
                  <c:v>505.48200000000003</c:v>
                </c:pt>
                <c:pt idx="27306">
                  <c:v>505.62099999999998</c:v>
                </c:pt>
                <c:pt idx="27307">
                  <c:v>505.76100000000002</c:v>
                </c:pt>
                <c:pt idx="27308">
                  <c:v>505.9</c:v>
                </c:pt>
                <c:pt idx="27309">
                  <c:v>506.04</c:v>
                </c:pt>
                <c:pt idx="27310">
                  <c:v>506.17899999999997</c:v>
                </c:pt>
                <c:pt idx="27311">
                  <c:v>506.31799999999998</c:v>
                </c:pt>
                <c:pt idx="27312">
                  <c:v>506.45800000000003</c:v>
                </c:pt>
                <c:pt idx="27313">
                  <c:v>506.59699999999998</c:v>
                </c:pt>
                <c:pt idx="27314">
                  <c:v>506.73599999999999</c:v>
                </c:pt>
                <c:pt idx="27315">
                  <c:v>506.875</c:v>
                </c:pt>
                <c:pt idx="27316">
                  <c:v>507.01499999999999</c:v>
                </c:pt>
                <c:pt idx="27317">
                  <c:v>507.154</c:v>
                </c:pt>
                <c:pt idx="27318">
                  <c:v>507.29300000000001</c:v>
                </c:pt>
                <c:pt idx="27319">
                  <c:v>507.43200000000002</c:v>
                </c:pt>
                <c:pt idx="27320">
                  <c:v>507.57100000000003</c:v>
                </c:pt>
                <c:pt idx="27321">
                  <c:v>507.71100000000001</c:v>
                </c:pt>
                <c:pt idx="27322">
                  <c:v>507.85</c:v>
                </c:pt>
                <c:pt idx="27323">
                  <c:v>507.98899999999998</c:v>
                </c:pt>
                <c:pt idx="27324">
                  <c:v>508.12799999999999</c:v>
                </c:pt>
                <c:pt idx="27325">
                  <c:v>508.267</c:v>
                </c:pt>
                <c:pt idx="27326">
                  <c:v>508.40600000000001</c:v>
                </c:pt>
                <c:pt idx="27327">
                  <c:v>508.54500000000002</c:v>
                </c:pt>
                <c:pt idx="27328">
                  <c:v>508.68400000000003</c:v>
                </c:pt>
                <c:pt idx="27329">
                  <c:v>508.82299999999998</c:v>
                </c:pt>
                <c:pt idx="27330">
                  <c:v>508.96199999999999</c:v>
                </c:pt>
                <c:pt idx="27331">
                  <c:v>509.101</c:v>
                </c:pt>
                <c:pt idx="27332">
                  <c:v>509.24</c:v>
                </c:pt>
                <c:pt idx="27333">
                  <c:v>509.37900000000002</c:v>
                </c:pt>
                <c:pt idx="27334">
                  <c:v>509.517</c:v>
                </c:pt>
                <c:pt idx="27335">
                  <c:v>509.65600000000001</c:v>
                </c:pt>
                <c:pt idx="27336">
                  <c:v>509.79500000000002</c:v>
                </c:pt>
                <c:pt idx="27337">
                  <c:v>509.93400000000003</c:v>
                </c:pt>
                <c:pt idx="27338">
                  <c:v>510.07299999999998</c:v>
                </c:pt>
                <c:pt idx="27339">
                  <c:v>510.21199999999999</c:v>
                </c:pt>
                <c:pt idx="27340">
                  <c:v>510.35</c:v>
                </c:pt>
                <c:pt idx="27341">
                  <c:v>510.48899999999998</c:v>
                </c:pt>
                <c:pt idx="27342">
                  <c:v>510.62799999999999</c:v>
                </c:pt>
                <c:pt idx="27343">
                  <c:v>510.767</c:v>
                </c:pt>
                <c:pt idx="27344">
                  <c:v>510.90499999999997</c:v>
                </c:pt>
                <c:pt idx="27345">
                  <c:v>511.04399999999998</c:v>
                </c:pt>
                <c:pt idx="27346">
                  <c:v>511.18200000000002</c:v>
                </c:pt>
                <c:pt idx="27347">
                  <c:v>511.32100000000003</c:v>
                </c:pt>
                <c:pt idx="27348">
                  <c:v>511.46</c:v>
                </c:pt>
                <c:pt idx="27349">
                  <c:v>511.59800000000001</c:v>
                </c:pt>
                <c:pt idx="27350">
                  <c:v>511.73700000000002</c:v>
                </c:pt>
                <c:pt idx="27351">
                  <c:v>511.875</c:v>
                </c:pt>
                <c:pt idx="27352">
                  <c:v>512.01400000000001</c:v>
                </c:pt>
                <c:pt idx="27353">
                  <c:v>512.15200000000004</c:v>
                </c:pt>
                <c:pt idx="27354">
                  <c:v>512.29100000000005</c:v>
                </c:pt>
                <c:pt idx="27355">
                  <c:v>512.42899999999997</c:v>
                </c:pt>
                <c:pt idx="27356">
                  <c:v>512.56799999999998</c:v>
                </c:pt>
                <c:pt idx="27357">
                  <c:v>512.70600000000002</c:v>
                </c:pt>
                <c:pt idx="27358">
                  <c:v>512.84500000000003</c:v>
                </c:pt>
                <c:pt idx="27359">
                  <c:v>512.98299999999995</c:v>
                </c:pt>
                <c:pt idx="27360">
                  <c:v>513.12099999999998</c:v>
                </c:pt>
                <c:pt idx="27361">
                  <c:v>513.26</c:v>
                </c:pt>
                <c:pt idx="27362">
                  <c:v>513.39800000000002</c:v>
                </c:pt>
                <c:pt idx="27363">
                  <c:v>513.53599999999994</c:v>
                </c:pt>
                <c:pt idx="27364">
                  <c:v>513.67399999999998</c:v>
                </c:pt>
                <c:pt idx="27365">
                  <c:v>513.81299999999999</c:v>
                </c:pt>
                <c:pt idx="27366">
                  <c:v>513.95100000000002</c:v>
                </c:pt>
                <c:pt idx="27367">
                  <c:v>514.08900000000006</c:v>
                </c:pt>
                <c:pt idx="27368">
                  <c:v>514.22699999999998</c:v>
                </c:pt>
                <c:pt idx="27369">
                  <c:v>514.36500000000001</c:v>
                </c:pt>
                <c:pt idx="27370">
                  <c:v>514.50400000000002</c:v>
                </c:pt>
                <c:pt idx="27371">
                  <c:v>514.64200000000005</c:v>
                </c:pt>
                <c:pt idx="27372">
                  <c:v>514.78</c:v>
                </c:pt>
                <c:pt idx="27373">
                  <c:v>514.91800000000001</c:v>
                </c:pt>
                <c:pt idx="27374">
                  <c:v>515.05600000000004</c:v>
                </c:pt>
                <c:pt idx="27375">
                  <c:v>515.19399999999996</c:v>
                </c:pt>
                <c:pt idx="27376">
                  <c:v>515.33199999999999</c:v>
                </c:pt>
                <c:pt idx="27377">
                  <c:v>515.47</c:v>
                </c:pt>
                <c:pt idx="27378">
                  <c:v>515.60799999999995</c:v>
                </c:pt>
                <c:pt idx="27379">
                  <c:v>515.74599999999998</c:v>
                </c:pt>
                <c:pt idx="27380">
                  <c:v>515.88400000000001</c:v>
                </c:pt>
                <c:pt idx="27381">
                  <c:v>516.02200000000005</c:v>
                </c:pt>
                <c:pt idx="27382">
                  <c:v>516.16</c:v>
                </c:pt>
                <c:pt idx="27383">
                  <c:v>516.298</c:v>
                </c:pt>
                <c:pt idx="27384">
                  <c:v>516.43499999999995</c:v>
                </c:pt>
                <c:pt idx="27385">
                  <c:v>516.57299999999998</c:v>
                </c:pt>
                <c:pt idx="27386">
                  <c:v>516.71100000000001</c:v>
                </c:pt>
                <c:pt idx="27387">
                  <c:v>516.84900000000005</c:v>
                </c:pt>
                <c:pt idx="27388">
                  <c:v>516.98699999999997</c:v>
                </c:pt>
                <c:pt idx="27389">
                  <c:v>517.12400000000002</c:v>
                </c:pt>
                <c:pt idx="27390">
                  <c:v>517.26199999999994</c:v>
                </c:pt>
                <c:pt idx="27391">
                  <c:v>517.4</c:v>
                </c:pt>
                <c:pt idx="27392">
                  <c:v>517.53700000000003</c:v>
                </c:pt>
                <c:pt idx="27393">
                  <c:v>517.67499999999995</c:v>
                </c:pt>
                <c:pt idx="27394">
                  <c:v>517.81299999999999</c:v>
                </c:pt>
                <c:pt idx="27395">
                  <c:v>517.95100000000002</c:v>
                </c:pt>
                <c:pt idx="27396">
                  <c:v>518.08799999999997</c:v>
                </c:pt>
                <c:pt idx="27397">
                  <c:v>518.226</c:v>
                </c:pt>
                <c:pt idx="27398">
                  <c:v>518.36300000000006</c:v>
                </c:pt>
                <c:pt idx="27399">
                  <c:v>518.50099999999998</c:v>
                </c:pt>
                <c:pt idx="27400">
                  <c:v>518.63800000000003</c:v>
                </c:pt>
                <c:pt idx="27401">
                  <c:v>518.77599999999995</c:v>
                </c:pt>
                <c:pt idx="27402">
                  <c:v>518.91300000000001</c:v>
                </c:pt>
                <c:pt idx="27403">
                  <c:v>519.05100000000004</c:v>
                </c:pt>
                <c:pt idx="27404">
                  <c:v>519.18799999999999</c:v>
                </c:pt>
                <c:pt idx="27405">
                  <c:v>519.32600000000002</c:v>
                </c:pt>
                <c:pt idx="27406">
                  <c:v>519.46299999999997</c:v>
                </c:pt>
                <c:pt idx="27407">
                  <c:v>519.6</c:v>
                </c:pt>
                <c:pt idx="27408">
                  <c:v>519.73800000000006</c:v>
                </c:pt>
                <c:pt idx="27409">
                  <c:v>519.875</c:v>
                </c:pt>
                <c:pt idx="27410">
                  <c:v>520.01199999999994</c:v>
                </c:pt>
                <c:pt idx="27411">
                  <c:v>520.15</c:v>
                </c:pt>
                <c:pt idx="27412">
                  <c:v>520.28700000000003</c:v>
                </c:pt>
                <c:pt idx="27413">
                  <c:v>520.42399999999998</c:v>
                </c:pt>
                <c:pt idx="27414">
                  <c:v>520.56200000000001</c:v>
                </c:pt>
                <c:pt idx="27415">
                  <c:v>520.69899999999996</c:v>
                </c:pt>
                <c:pt idx="27416">
                  <c:v>520.83600000000001</c:v>
                </c:pt>
                <c:pt idx="27417">
                  <c:v>520.97299999999996</c:v>
                </c:pt>
                <c:pt idx="27418">
                  <c:v>521.11</c:v>
                </c:pt>
                <c:pt idx="27419">
                  <c:v>521.24699999999996</c:v>
                </c:pt>
                <c:pt idx="27420">
                  <c:v>521.38400000000001</c:v>
                </c:pt>
                <c:pt idx="27421">
                  <c:v>521.52099999999996</c:v>
                </c:pt>
                <c:pt idx="27422">
                  <c:v>521.65899999999999</c:v>
                </c:pt>
                <c:pt idx="27423">
                  <c:v>521.79600000000005</c:v>
                </c:pt>
                <c:pt idx="27424">
                  <c:v>521.93299999999999</c:v>
                </c:pt>
                <c:pt idx="27425">
                  <c:v>522.07000000000005</c:v>
                </c:pt>
                <c:pt idx="27426">
                  <c:v>522.20600000000002</c:v>
                </c:pt>
                <c:pt idx="27427">
                  <c:v>522.34400000000005</c:v>
                </c:pt>
                <c:pt idx="27428">
                  <c:v>522.48</c:v>
                </c:pt>
                <c:pt idx="27429">
                  <c:v>522.61699999999996</c:v>
                </c:pt>
                <c:pt idx="27430">
                  <c:v>522.75400000000002</c:v>
                </c:pt>
                <c:pt idx="27431">
                  <c:v>522.89099999999996</c:v>
                </c:pt>
                <c:pt idx="27432">
                  <c:v>523.02800000000002</c:v>
                </c:pt>
                <c:pt idx="27433">
                  <c:v>523.16499999999996</c:v>
                </c:pt>
                <c:pt idx="27434">
                  <c:v>523.30200000000002</c:v>
                </c:pt>
                <c:pt idx="27435">
                  <c:v>523.43799999999999</c:v>
                </c:pt>
                <c:pt idx="27436">
                  <c:v>523.57500000000005</c:v>
                </c:pt>
                <c:pt idx="27437">
                  <c:v>523.71199999999999</c:v>
                </c:pt>
                <c:pt idx="27438">
                  <c:v>523.84900000000005</c:v>
                </c:pt>
                <c:pt idx="27439">
                  <c:v>523.98500000000001</c:v>
                </c:pt>
                <c:pt idx="27440">
                  <c:v>524.12199999999996</c:v>
                </c:pt>
                <c:pt idx="27441">
                  <c:v>524.25900000000001</c:v>
                </c:pt>
                <c:pt idx="27442">
                  <c:v>524.39499999999998</c:v>
                </c:pt>
                <c:pt idx="27443">
                  <c:v>524.53200000000004</c:v>
                </c:pt>
                <c:pt idx="27444">
                  <c:v>524.66899999999998</c:v>
                </c:pt>
                <c:pt idx="27445">
                  <c:v>524.80499999999995</c:v>
                </c:pt>
                <c:pt idx="27446">
                  <c:v>524.94200000000001</c:v>
                </c:pt>
                <c:pt idx="27447">
                  <c:v>525.07799999999997</c:v>
                </c:pt>
                <c:pt idx="27448">
                  <c:v>525.21500000000003</c:v>
                </c:pt>
                <c:pt idx="27449">
                  <c:v>525.351</c:v>
                </c:pt>
                <c:pt idx="27450">
                  <c:v>525.48800000000006</c:v>
                </c:pt>
                <c:pt idx="27451">
                  <c:v>525.62400000000002</c:v>
                </c:pt>
                <c:pt idx="27452">
                  <c:v>525.76</c:v>
                </c:pt>
                <c:pt idx="27453">
                  <c:v>525.89700000000005</c:v>
                </c:pt>
                <c:pt idx="27454">
                  <c:v>526.03300000000002</c:v>
                </c:pt>
                <c:pt idx="27455">
                  <c:v>526.16999999999996</c:v>
                </c:pt>
                <c:pt idx="27456">
                  <c:v>526.30600000000004</c:v>
                </c:pt>
                <c:pt idx="27457">
                  <c:v>526.44200000000001</c:v>
                </c:pt>
                <c:pt idx="27458">
                  <c:v>526.57899999999995</c:v>
                </c:pt>
                <c:pt idx="27459">
                  <c:v>526.71500000000003</c:v>
                </c:pt>
                <c:pt idx="27460">
                  <c:v>526.851</c:v>
                </c:pt>
                <c:pt idx="27461">
                  <c:v>526.98699999999997</c:v>
                </c:pt>
                <c:pt idx="27462">
                  <c:v>527.12400000000002</c:v>
                </c:pt>
                <c:pt idx="27463">
                  <c:v>527.26</c:v>
                </c:pt>
                <c:pt idx="27464">
                  <c:v>527.39599999999996</c:v>
                </c:pt>
                <c:pt idx="27465">
                  <c:v>527.53200000000004</c:v>
                </c:pt>
                <c:pt idx="27466">
                  <c:v>527.66800000000001</c:v>
                </c:pt>
                <c:pt idx="27467">
                  <c:v>527.80399999999997</c:v>
                </c:pt>
                <c:pt idx="27468">
                  <c:v>527.94000000000005</c:v>
                </c:pt>
                <c:pt idx="27469">
                  <c:v>528.07600000000002</c:v>
                </c:pt>
                <c:pt idx="27470">
                  <c:v>528.21199999999999</c:v>
                </c:pt>
                <c:pt idx="27471">
                  <c:v>528.34799999999996</c:v>
                </c:pt>
                <c:pt idx="27472">
                  <c:v>528.48400000000004</c:v>
                </c:pt>
                <c:pt idx="27473">
                  <c:v>528.62099999999998</c:v>
                </c:pt>
                <c:pt idx="27474">
                  <c:v>528.75599999999997</c:v>
                </c:pt>
                <c:pt idx="27475">
                  <c:v>528.89200000000005</c:v>
                </c:pt>
                <c:pt idx="27476">
                  <c:v>529.02800000000002</c:v>
                </c:pt>
                <c:pt idx="27477">
                  <c:v>529.16399999999999</c:v>
                </c:pt>
                <c:pt idx="27478">
                  <c:v>529.29999999999995</c:v>
                </c:pt>
                <c:pt idx="27479">
                  <c:v>529.43600000000004</c:v>
                </c:pt>
                <c:pt idx="27480">
                  <c:v>529.572</c:v>
                </c:pt>
                <c:pt idx="27481">
                  <c:v>529.70799999999997</c:v>
                </c:pt>
                <c:pt idx="27482">
                  <c:v>529.84299999999996</c:v>
                </c:pt>
                <c:pt idx="27483">
                  <c:v>529.97900000000004</c:v>
                </c:pt>
                <c:pt idx="27484">
                  <c:v>530.11500000000001</c:v>
                </c:pt>
                <c:pt idx="27485">
                  <c:v>530.25099999999998</c:v>
                </c:pt>
                <c:pt idx="27486">
                  <c:v>530.38599999999997</c:v>
                </c:pt>
                <c:pt idx="27487">
                  <c:v>530.52200000000005</c:v>
                </c:pt>
                <c:pt idx="27488">
                  <c:v>530.65700000000004</c:v>
                </c:pt>
                <c:pt idx="27489">
                  <c:v>530.79300000000001</c:v>
                </c:pt>
                <c:pt idx="27490">
                  <c:v>530.92899999999997</c:v>
                </c:pt>
                <c:pt idx="27491">
                  <c:v>531.06399999999996</c:v>
                </c:pt>
                <c:pt idx="27492">
                  <c:v>531.20000000000005</c:v>
                </c:pt>
                <c:pt idx="27493">
                  <c:v>531.33500000000004</c:v>
                </c:pt>
                <c:pt idx="27494">
                  <c:v>531.471</c:v>
                </c:pt>
                <c:pt idx="27495">
                  <c:v>531.60699999999997</c:v>
                </c:pt>
                <c:pt idx="27496">
                  <c:v>531.74199999999996</c:v>
                </c:pt>
                <c:pt idx="27497">
                  <c:v>531.87699999999995</c:v>
                </c:pt>
                <c:pt idx="27498">
                  <c:v>532.01300000000003</c:v>
                </c:pt>
                <c:pt idx="27499">
                  <c:v>532.14800000000002</c:v>
                </c:pt>
                <c:pt idx="27500">
                  <c:v>532.28399999999999</c:v>
                </c:pt>
                <c:pt idx="27501">
                  <c:v>532.41899999999998</c:v>
                </c:pt>
                <c:pt idx="27502">
                  <c:v>532.55399999999997</c:v>
                </c:pt>
                <c:pt idx="27503">
                  <c:v>532.69000000000005</c:v>
                </c:pt>
                <c:pt idx="27504">
                  <c:v>532.82500000000005</c:v>
                </c:pt>
                <c:pt idx="27505">
                  <c:v>532.96</c:v>
                </c:pt>
                <c:pt idx="27506">
                  <c:v>533.09500000000003</c:v>
                </c:pt>
                <c:pt idx="27507">
                  <c:v>533.23099999999999</c:v>
                </c:pt>
                <c:pt idx="27508">
                  <c:v>533.36599999999999</c:v>
                </c:pt>
                <c:pt idx="27509">
                  <c:v>533.50099999999998</c:v>
                </c:pt>
                <c:pt idx="27510">
                  <c:v>533.63599999999997</c:v>
                </c:pt>
                <c:pt idx="27511">
                  <c:v>533.77099999999996</c:v>
                </c:pt>
                <c:pt idx="27512">
                  <c:v>533.90700000000004</c:v>
                </c:pt>
                <c:pt idx="27513">
                  <c:v>534.04200000000003</c:v>
                </c:pt>
                <c:pt idx="27514">
                  <c:v>534.17700000000002</c:v>
                </c:pt>
                <c:pt idx="27515">
                  <c:v>534.31200000000001</c:v>
                </c:pt>
                <c:pt idx="27516">
                  <c:v>534.447</c:v>
                </c:pt>
                <c:pt idx="27517">
                  <c:v>534.58199999999999</c:v>
                </c:pt>
                <c:pt idx="27518">
                  <c:v>534.71699999999998</c:v>
                </c:pt>
                <c:pt idx="27519">
                  <c:v>534.85199999999998</c:v>
                </c:pt>
                <c:pt idx="27520">
                  <c:v>534.98699999999997</c:v>
                </c:pt>
                <c:pt idx="27521">
                  <c:v>535.12199999999996</c:v>
                </c:pt>
                <c:pt idx="27522">
                  <c:v>535.25699999999995</c:v>
                </c:pt>
                <c:pt idx="27523">
                  <c:v>535.39099999999996</c:v>
                </c:pt>
                <c:pt idx="27524">
                  <c:v>535.52599999999995</c:v>
                </c:pt>
                <c:pt idx="27525">
                  <c:v>535.66099999999994</c:v>
                </c:pt>
                <c:pt idx="27526">
                  <c:v>535.79600000000005</c:v>
                </c:pt>
                <c:pt idx="27527">
                  <c:v>535.93100000000004</c:v>
                </c:pt>
                <c:pt idx="27528">
                  <c:v>536.06600000000003</c:v>
                </c:pt>
                <c:pt idx="27529">
                  <c:v>536.20000000000005</c:v>
                </c:pt>
                <c:pt idx="27530">
                  <c:v>536.33500000000004</c:v>
                </c:pt>
                <c:pt idx="27531">
                  <c:v>536.47</c:v>
                </c:pt>
                <c:pt idx="27532">
                  <c:v>536.60400000000004</c:v>
                </c:pt>
                <c:pt idx="27533">
                  <c:v>536.73900000000003</c:v>
                </c:pt>
                <c:pt idx="27534">
                  <c:v>536.87400000000002</c:v>
                </c:pt>
                <c:pt idx="27535">
                  <c:v>537.00800000000004</c:v>
                </c:pt>
                <c:pt idx="27536">
                  <c:v>537.14300000000003</c:v>
                </c:pt>
                <c:pt idx="27537">
                  <c:v>537.27800000000002</c:v>
                </c:pt>
                <c:pt idx="27538">
                  <c:v>537.41200000000003</c:v>
                </c:pt>
                <c:pt idx="27539">
                  <c:v>537.54700000000003</c:v>
                </c:pt>
                <c:pt idx="27540">
                  <c:v>537.68100000000004</c:v>
                </c:pt>
                <c:pt idx="27541">
                  <c:v>537.81600000000003</c:v>
                </c:pt>
                <c:pt idx="27542">
                  <c:v>537.95000000000005</c:v>
                </c:pt>
                <c:pt idx="27543">
                  <c:v>538.08399999999995</c:v>
                </c:pt>
                <c:pt idx="27544">
                  <c:v>538.21900000000005</c:v>
                </c:pt>
                <c:pt idx="27545">
                  <c:v>538.35299999999995</c:v>
                </c:pt>
                <c:pt idx="27546">
                  <c:v>538.48800000000006</c:v>
                </c:pt>
                <c:pt idx="27547">
                  <c:v>538.62199999999996</c:v>
                </c:pt>
                <c:pt idx="27548">
                  <c:v>538.75599999999997</c:v>
                </c:pt>
                <c:pt idx="27549">
                  <c:v>538.89099999999996</c:v>
                </c:pt>
                <c:pt idx="27550">
                  <c:v>539.02499999999998</c:v>
                </c:pt>
                <c:pt idx="27551">
                  <c:v>539.15899999999999</c:v>
                </c:pt>
                <c:pt idx="27552">
                  <c:v>539.29300000000001</c:v>
                </c:pt>
                <c:pt idx="27553">
                  <c:v>539.428</c:v>
                </c:pt>
                <c:pt idx="27554">
                  <c:v>539.56200000000001</c:v>
                </c:pt>
                <c:pt idx="27555">
                  <c:v>539.69600000000003</c:v>
                </c:pt>
                <c:pt idx="27556">
                  <c:v>539.83000000000004</c:v>
                </c:pt>
                <c:pt idx="27557">
                  <c:v>539.96400000000006</c:v>
                </c:pt>
                <c:pt idx="27558">
                  <c:v>540.09799999999996</c:v>
                </c:pt>
                <c:pt idx="27559">
                  <c:v>540.23299999999995</c:v>
                </c:pt>
                <c:pt idx="27560">
                  <c:v>540.36699999999996</c:v>
                </c:pt>
                <c:pt idx="27561">
                  <c:v>540.50099999999998</c:v>
                </c:pt>
                <c:pt idx="27562">
                  <c:v>540.63499999999999</c:v>
                </c:pt>
                <c:pt idx="27563">
                  <c:v>540.76900000000001</c:v>
                </c:pt>
                <c:pt idx="27564">
                  <c:v>540.90300000000002</c:v>
                </c:pt>
                <c:pt idx="27565">
                  <c:v>541.03599999999994</c:v>
                </c:pt>
                <c:pt idx="27566">
                  <c:v>541.16999999999996</c:v>
                </c:pt>
                <c:pt idx="27567">
                  <c:v>541.30399999999997</c:v>
                </c:pt>
                <c:pt idx="27568">
                  <c:v>541.43799999999999</c:v>
                </c:pt>
                <c:pt idx="27569">
                  <c:v>541.572</c:v>
                </c:pt>
                <c:pt idx="27570">
                  <c:v>541.70600000000002</c:v>
                </c:pt>
                <c:pt idx="27571">
                  <c:v>541.84</c:v>
                </c:pt>
                <c:pt idx="27572">
                  <c:v>541.97400000000005</c:v>
                </c:pt>
                <c:pt idx="27573">
                  <c:v>542.10699999999997</c:v>
                </c:pt>
                <c:pt idx="27574">
                  <c:v>542.24099999999999</c:v>
                </c:pt>
                <c:pt idx="27575">
                  <c:v>542.375</c:v>
                </c:pt>
                <c:pt idx="27576">
                  <c:v>542.50900000000001</c:v>
                </c:pt>
                <c:pt idx="27577">
                  <c:v>542.64200000000005</c:v>
                </c:pt>
                <c:pt idx="27578">
                  <c:v>542.77599999999995</c:v>
                </c:pt>
                <c:pt idx="27579">
                  <c:v>542.90899999999999</c:v>
                </c:pt>
                <c:pt idx="27580">
                  <c:v>543.04300000000001</c:v>
                </c:pt>
                <c:pt idx="27581">
                  <c:v>543.17700000000002</c:v>
                </c:pt>
                <c:pt idx="27582">
                  <c:v>543.30999999999995</c:v>
                </c:pt>
                <c:pt idx="27583">
                  <c:v>543.44399999999996</c:v>
                </c:pt>
                <c:pt idx="27584">
                  <c:v>543.577</c:v>
                </c:pt>
                <c:pt idx="27585">
                  <c:v>543.71100000000001</c:v>
                </c:pt>
                <c:pt idx="27586">
                  <c:v>543.84400000000005</c:v>
                </c:pt>
                <c:pt idx="27587">
                  <c:v>543.97799999999995</c:v>
                </c:pt>
                <c:pt idx="27588">
                  <c:v>544.11099999999999</c:v>
                </c:pt>
                <c:pt idx="27589">
                  <c:v>544.245</c:v>
                </c:pt>
                <c:pt idx="27590">
                  <c:v>544.37800000000004</c:v>
                </c:pt>
                <c:pt idx="27591">
                  <c:v>544.51099999999997</c:v>
                </c:pt>
                <c:pt idx="27592">
                  <c:v>544.64499999999998</c:v>
                </c:pt>
                <c:pt idx="27593">
                  <c:v>544.77800000000002</c:v>
                </c:pt>
                <c:pt idx="27594">
                  <c:v>544.91099999999994</c:v>
                </c:pt>
                <c:pt idx="27595">
                  <c:v>545.04499999999996</c:v>
                </c:pt>
                <c:pt idx="27596">
                  <c:v>545.178</c:v>
                </c:pt>
                <c:pt idx="27597">
                  <c:v>545.31100000000004</c:v>
                </c:pt>
                <c:pt idx="27598">
                  <c:v>545.44399999999996</c:v>
                </c:pt>
                <c:pt idx="27599">
                  <c:v>545.577</c:v>
                </c:pt>
                <c:pt idx="27600">
                  <c:v>545.71100000000001</c:v>
                </c:pt>
                <c:pt idx="27601">
                  <c:v>545.84400000000005</c:v>
                </c:pt>
                <c:pt idx="27602">
                  <c:v>545.97699999999998</c:v>
                </c:pt>
                <c:pt idx="27603">
                  <c:v>546.11</c:v>
                </c:pt>
                <c:pt idx="27604">
                  <c:v>546.24300000000005</c:v>
                </c:pt>
                <c:pt idx="27605">
                  <c:v>546.37599999999998</c:v>
                </c:pt>
                <c:pt idx="27606">
                  <c:v>546.50900000000001</c:v>
                </c:pt>
                <c:pt idx="27607">
                  <c:v>546.64200000000005</c:v>
                </c:pt>
                <c:pt idx="27608">
                  <c:v>546.77499999999998</c:v>
                </c:pt>
                <c:pt idx="27609">
                  <c:v>546.90800000000002</c:v>
                </c:pt>
                <c:pt idx="27610">
                  <c:v>547.04100000000005</c:v>
                </c:pt>
                <c:pt idx="27611">
                  <c:v>547.17399999999998</c:v>
                </c:pt>
                <c:pt idx="27612">
                  <c:v>547.30700000000002</c:v>
                </c:pt>
                <c:pt idx="27613">
                  <c:v>547.43899999999996</c:v>
                </c:pt>
                <c:pt idx="27614">
                  <c:v>547.572</c:v>
                </c:pt>
                <c:pt idx="27615">
                  <c:v>547.70500000000004</c:v>
                </c:pt>
                <c:pt idx="27616">
                  <c:v>547.83799999999997</c:v>
                </c:pt>
                <c:pt idx="27617">
                  <c:v>547.971</c:v>
                </c:pt>
                <c:pt idx="27618">
                  <c:v>548.10299999999995</c:v>
                </c:pt>
                <c:pt idx="27619">
                  <c:v>548.23599999999999</c:v>
                </c:pt>
                <c:pt idx="27620">
                  <c:v>548.36900000000003</c:v>
                </c:pt>
                <c:pt idx="27621">
                  <c:v>548.50199999999995</c:v>
                </c:pt>
                <c:pt idx="27622">
                  <c:v>548.63400000000001</c:v>
                </c:pt>
                <c:pt idx="27623">
                  <c:v>548.76700000000005</c:v>
                </c:pt>
                <c:pt idx="27624">
                  <c:v>548.899</c:v>
                </c:pt>
                <c:pt idx="27625">
                  <c:v>549.03200000000004</c:v>
                </c:pt>
                <c:pt idx="27626">
                  <c:v>549.16399999999999</c:v>
                </c:pt>
                <c:pt idx="27627">
                  <c:v>549.29700000000003</c:v>
                </c:pt>
                <c:pt idx="27628">
                  <c:v>549.42999999999995</c:v>
                </c:pt>
                <c:pt idx="27629">
                  <c:v>549.56200000000001</c:v>
                </c:pt>
                <c:pt idx="27630">
                  <c:v>549.69399999999996</c:v>
                </c:pt>
                <c:pt idx="27631">
                  <c:v>549.827</c:v>
                </c:pt>
                <c:pt idx="27632">
                  <c:v>549.95899999999995</c:v>
                </c:pt>
                <c:pt idx="27633">
                  <c:v>550.09199999999998</c:v>
                </c:pt>
                <c:pt idx="27634">
                  <c:v>550.22400000000005</c:v>
                </c:pt>
                <c:pt idx="27635">
                  <c:v>550.35599999999999</c:v>
                </c:pt>
                <c:pt idx="27636">
                  <c:v>550.48900000000003</c:v>
                </c:pt>
                <c:pt idx="27637">
                  <c:v>550.62099999999998</c:v>
                </c:pt>
                <c:pt idx="27638">
                  <c:v>550.75300000000004</c:v>
                </c:pt>
                <c:pt idx="27639">
                  <c:v>550.88599999999997</c:v>
                </c:pt>
                <c:pt idx="27640">
                  <c:v>551.01800000000003</c:v>
                </c:pt>
                <c:pt idx="27641">
                  <c:v>551.15</c:v>
                </c:pt>
                <c:pt idx="27642">
                  <c:v>551.28200000000004</c:v>
                </c:pt>
                <c:pt idx="27643">
                  <c:v>551.41399999999999</c:v>
                </c:pt>
                <c:pt idx="27644">
                  <c:v>551.54700000000003</c:v>
                </c:pt>
                <c:pt idx="27645">
                  <c:v>551.67899999999997</c:v>
                </c:pt>
                <c:pt idx="27646">
                  <c:v>551.81100000000004</c:v>
                </c:pt>
                <c:pt idx="27647">
                  <c:v>551.94299999999998</c:v>
                </c:pt>
                <c:pt idx="27648">
                  <c:v>552.07500000000005</c:v>
                </c:pt>
                <c:pt idx="27649">
                  <c:v>552.20699999999999</c:v>
                </c:pt>
                <c:pt idx="27650">
                  <c:v>552.33900000000006</c:v>
                </c:pt>
                <c:pt idx="27651">
                  <c:v>552.471</c:v>
                </c:pt>
                <c:pt idx="27652">
                  <c:v>552.60299999999995</c:v>
                </c:pt>
                <c:pt idx="27653">
                  <c:v>552.73500000000001</c:v>
                </c:pt>
                <c:pt idx="27654">
                  <c:v>552.86699999999996</c:v>
                </c:pt>
                <c:pt idx="27655">
                  <c:v>552.99900000000002</c:v>
                </c:pt>
                <c:pt idx="27656">
                  <c:v>553.13</c:v>
                </c:pt>
                <c:pt idx="27657">
                  <c:v>553.26199999999994</c:v>
                </c:pt>
                <c:pt idx="27658">
                  <c:v>553.39400000000001</c:v>
                </c:pt>
                <c:pt idx="27659">
                  <c:v>553.52599999999995</c:v>
                </c:pt>
                <c:pt idx="27660">
                  <c:v>553.65800000000002</c:v>
                </c:pt>
                <c:pt idx="27661">
                  <c:v>553.78899999999999</c:v>
                </c:pt>
                <c:pt idx="27662">
                  <c:v>553.92100000000005</c:v>
                </c:pt>
                <c:pt idx="27663">
                  <c:v>554.053</c:v>
                </c:pt>
                <c:pt idx="27664">
                  <c:v>554.18399999999997</c:v>
                </c:pt>
                <c:pt idx="27665">
                  <c:v>554.31600000000003</c:v>
                </c:pt>
                <c:pt idx="27666">
                  <c:v>554.44799999999998</c:v>
                </c:pt>
                <c:pt idx="27667">
                  <c:v>554.57899999999995</c:v>
                </c:pt>
                <c:pt idx="27668">
                  <c:v>554.71100000000001</c:v>
                </c:pt>
                <c:pt idx="27669">
                  <c:v>554.84199999999998</c:v>
                </c:pt>
                <c:pt idx="27670">
                  <c:v>554.97400000000005</c:v>
                </c:pt>
                <c:pt idx="27671">
                  <c:v>555.10599999999999</c:v>
                </c:pt>
                <c:pt idx="27672">
                  <c:v>555.23699999999997</c:v>
                </c:pt>
                <c:pt idx="27673">
                  <c:v>555.36800000000005</c:v>
                </c:pt>
                <c:pt idx="27674">
                  <c:v>555.5</c:v>
                </c:pt>
                <c:pt idx="27675">
                  <c:v>555.63099999999997</c:v>
                </c:pt>
                <c:pt idx="27676">
                  <c:v>555.76300000000003</c:v>
                </c:pt>
                <c:pt idx="27677">
                  <c:v>555.89400000000001</c:v>
                </c:pt>
                <c:pt idx="27678">
                  <c:v>556.02499999999998</c:v>
                </c:pt>
                <c:pt idx="27679">
                  <c:v>556.15700000000004</c:v>
                </c:pt>
                <c:pt idx="27680">
                  <c:v>556.28800000000001</c:v>
                </c:pt>
                <c:pt idx="27681">
                  <c:v>556.41899999999998</c:v>
                </c:pt>
                <c:pt idx="27682">
                  <c:v>556.55100000000004</c:v>
                </c:pt>
                <c:pt idx="27683">
                  <c:v>556.68200000000002</c:v>
                </c:pt>
                <c:pt idx="27684">
                  <c:v>556.81299999999999</c:v>
                </c:pt>
                <c:pt idx="27685">
                  <c:v>556.94399999999996</c:v>
                </c:pt>
                <c:pt idx="27686">
                  <c:v>557.07500000000005</c:v>
                </c:pt>
                <c:pt idx="27687">
                  <c:v>557.20600000000002</c:v>
                </c:pt>
                <c:pt idx="27688">
                  <c:v>557.33799999999997</c:v>
                </c:pt>
                <c:pt idx="27689">
                  <c:v>557.46900000000005</c:v>
                </c:pt>
                <c:pt idx="27690">
                  <c:v>557.6</c:v>
                </c:pt>
                <c:pt idx="27691">
                  <c:v>557.73099999999999</c:v>
                </c:pt>
                <c:pt idx="27692">
                  <c:v>557.86199999999997</c:v>
                </c:pt>
                <c:pt idx="27693">
                  <c:v>557.99300000000005</c:v>
                </c:pt>
                <c:pt idx="27694">
                  <c:v>558.12400000000002</c:v>
                </c:pt>
                <c:pt idx="27695">
                  <c:v>558.255</c:v>
                </c:pt>
                <c:pt idx="27696">
                  <c:v>558.38499999999999</c:v>
                </c:pt>
                <c:pt idx="27697">
                  <c:v>558.51599999999996</c:v>
                </c:pt>
                <c:pt idx="27698">
                  <c:v>558.64700000000005</c:v>
                </c:pt>
                <c:pt idx="27699">
                  <c:v>558.77800000000002</c:v>
                </c:pt>
                <c:pt idx="27700">
                  <c:v>558.90899999999999</c:v>
                </c:pt>
                <c:pt idx="27701">
                  <c:v>559.04</c:v>
                </c:pt>
                <c:pt idx="27702">
                  <c:v>559.16999999999996</c:v>
                </c:pt>
                <c:pt idx="27703">
                  <c:v>559.30100000000004</c:v>
                </c:pt>
                <c:pt idx="27704">
                  <c:v>559.43200000000002</c:v>
                </c:pt>
                <c:pt idx="27705">
                  <c:v>559.56299999999999</c:v>
                </c:pt>
                <c:pt idx="27706">
                  <c:v>559.69299999999998</c:v>
                </c:pt>
                <c:pt idx="27707">
                  <c:v>559.82399999999996</c:v>
                </c:pt>
                <c:pt idx="27708">
                  <c:v>559.95500000000004</c:v>
                </c:pt>
                <c:pt idx="27709">
                  <c:v>560.08500000000004</c:v>
                </c:pt>
                <c:pt idx="27710">
                  <c:v>560.21600000000001</c:v>
                </c:pt>
                <c:pt idx="27711">
                  <c:v>560.346</c:v>
                </c:pt>
                <c:pt idx="27712">
                  <c:v>560.47699999999998</c:v>
                </c:pt>
                <c:pt idx="27713">
                  <c:v>560.60699999999997</c:v>
                </c:pt>
                <c:pt idx="27714">
                  <c:v>560.73800000000006</c:v>
                </c:pt>
                <c:pt idx="27715">
                  <c:v>560.86800000000005</c:v>
                </c:pt>
                <c:pt idx="27716">
                  <c:v>560.99900000000002</c:v>
                </c:pt>
                <c:pt idx="27717">
                  <c:v>561.12900000000002</c:v>
                </c:pt>
                <c:pt idx="27718">
                  <c:v>561.26</c:v>
                </c:pt>
                <c:pt idx="27719">
                  <c:v>561.39</c:v>
                </c:pt>
                <c:pt idx="27720">
                  <c:v>561.52</c:v>
                </c:pt>
                <c:pt idx="27721">
                  <c:v>561.65099999999995</c:v>
                </c:pt>
                <c:pt idx="27722">
                  <c:v>561.78099999999995</c:v>
                </c:pt>
                <c:pt idx="27723">
                  <c:v>561.91099999999994</c:v>
                </c:pt>
                <c:pt idx="27724">
                  <c:v>562.04200000000003</c:v>
                </c:pt>
                <c:pt idx="27725">
                  <c:v>562.17200000000003</c:v>
                </c:pt>
                <c:pt idx="27726">
                  <c:v>562.30200000000002</c:v>
                </c:pt>
                <c:pt idx="27727">
                  <c:v>562.43200000000002</c:v>
                </c:pt>
                <c:pt idx="27728">
                  <c:v>562.56200000000001</c:v>
                </c:pt>
                <c:pt idx="27729">
                  <c:v>562.69200000000001</c:v>
                </c:pt>
                <c:pt idx="27730">
                  <c:v>562.82299999999998</c:v>
                </c:pt>
                <c:pt idx="27731">
                  <c:v>562.95299999999997</c:v>
                </c:pt>
                <c:pt idx="27732">
                  <c:v>563.08299999999997</c:v>
                </c:pt>
                <c:pt idx="27733">
                  <c:v>563.21299999999997</c:v>
                </c:pt>
                <c:pt idx="27734">
                  <c:v>563.34299999999996</c:v>
                </c:pt>
                <c:pt idx="27735">
                  <c:v>563.47299999999996</c:v>
                </c:pt>
                <c:pt idx="27736">
                  <c:v>563.60199999999998</c:v>
                </c:pt>
                <c:pt idx="27737">
                  <c:v>563.73199999999997</c:v>
                </c:pt>
                <c:pt idx="27738">
                  <c:v>563.86199999999997</c:v>
                </c:pt>
                <c:pt idx="27739">
                  <c:v>563.99199999999996</c:v>
                </c:pt>
                <c:pt idx="27740">
                  <c:v>564.12199999999996</c:v>
                </c:pt>
                <c:pt idx="27741">
                  <c:v>564.25199999999995</c:v>
                </c:pt>
                <c:pt idx="27742">
                  <c:v>564.38199999999995</c:v>
                </c:pt>
                <c:pt idx="27743">
                  <c:v>564.51199999999994</c:v>
                </c:pt>
                <c:pt idx="27744">
                  <c:v>564.64099999999996</c:v>
                </c:pt>
                <c:pt idx="27745">
                  <c:v>564.77099999999996</c:v>
                </c:pt>
                <c:pt idx="27746">
                  <c:v>564.90099999999995</c:v>
                </c:pt>
                <c:pt idx="27747">
                  <c:v>565.03099999999995</c:v>
                </c:pt>
                <c:pt idx="27748">
                  <c:v>565.16</c:v>
                </c:pt>
                <c:pt idx="27749">
                  <c:v>565.29</c:v>
                </c:pt>
                <c:pt idx="27750">
                  <c:v>565.41899999999998</c:v>
                </c:pt>
                <c:pt idx="27751">
                  <c:v>565.54899999999998</c:v>
                </c:pt>
                <c:pt idx="27752">
                  <c:v>565.67899999999997</c:v>
                </c:pt>
                <c:pt idx="27753">
                  <c:v>565.80799999999999</c:v>
                </c:pt>
                <c:pt idx="27754">
                  <c:v>565.93799999999999</c:v>
                </c:pt>
                <c:pt idx="27755">
                  <c:v>566.06700000000001</c:v>
                </c:pt>
                <c:pt idx="27756">
                  <c:v>566.197</c:v>
                </c:pt>
                <c:pt idx="27757">
                  <c:v>566.32600000000002</c:v>
                </c:pt>
                <c:pt idx="27758">
                  <c:v>566.45600000000002</c:v>
                </c:pt>
                <c:pt idx="27759">
                  <c:v>566.58500000000004</c:v>
                </c:pt>
                <c:pt idx="27760">
                  <c:v>566.71400000000006</c:v>
                </c:pt>
                <c:pt idx="27761">
                  <c:v>566.84400000000005</c:v>
                </c:pt>
                <c:pt idx="27762">
                  <c:v>566.97299999999996</c:v>
                </c:pt>
                <c:pt idx="27763">
                  <c:v>567.10199999999998</c:v>
                </c:pt>
                <c:pt idx="27764">
                  <c:v>567.23199999999997</c:v>
                </c:pt>
                <c:pt idx="27765">
                  <c:v>567.36099999999999</c:v>
                </c:pt>
                <c:pt idx="27766">
                  <c:v>567.49</c:v>
                </c:pt>
                <c:pt idx="27767">
                  <c:v>567.61900000000003</c:v>
                </c:pt>
                <c:pt idx="27768">
                  <c:v>567.74800000000005</c:v>
                </c:pt>
                <c:pt idx="27769">
                  <c:v>567.87800000000004</c:v>
                </c:pt>
                <c:pt idx="27770">
                  <c:v>568.00699999999995</c:v>
                </c:pt>
                <c:pt idx="27771">
                  <c:v>568.13599999999997</c:v>
                </c:pt>
                <c:pt idx="27772">
                  <c:v>568.26499999999999</c:v>
                </c:pt>
                <c:pt idx="27773">
                  <c:v>568.39400000000001</c:v>
                </c:pt>
                <c:pt idx="27774">
                  <c:v>568.52300000000002</c:v>
                </c:pt>
                <c:pt idx="27775">
                  <c:v>568.65200000000004</c:v>
                </c:pt>
                <c:pt idx="27776">
                  <c:v>568.78099999999995</c:v>
                </c:pt>
                <c:pt idx="27777">
                  <c:v>568.91</c:v>
                </c:pt>
                <c:pt idx="27778">
                  <c:v>569.03899999999999</c:v>
                </c:pt>
                <c:pt idx="27779">
                  <c:v>569.16800000000001</c:v>
                </c:pt>
                <c:pt idx="27780">
                  <c:v>569.29700000000003</c:v>
                </c:pt>
                <c:pt idx="27781">
                  <c:v>569.42499999999995</c:v>
                </c:pt>
                <c:pt idx="27782">
                  <c:v>569.55399999999997</c:v>
                </c:pt>
                <c:pt idx="27783">
                  <c:v>569.68299999999999</c:v>
                </c:pt>
                <c:pt idx="27784">
                  <c:v>569.81200000000001</c:v>
                </c:pt>
                <c:pt idx="27785">
                  <c:v>569.94100000000003</c:v>
                </c:pt>
                <c:pt idx="27786">
                  <c:v>570.06899999999996</c:v>
                </c:pt>
                <c:pt idx="27787">
                  <c:v>570.19799999999998</c:v>
                </c:pt>
                <c:pt idx="27788">
                  <c:v>570.327</c:v>
                </c:pt>
                <c:pt idx="27789">
                  <c:v>570.45500000000004</c:v>
                </c:pt>
                <c:pt idx="27790">
                  <c:v>570.58399999999995</c:v>
                </c:pt>
                <c:pt idx="27791">
                  <c:v>570.71299999999997</c:v>
                </c:pt>
                <c:pt idx="27792">
                  <c:v>570.84100000000001</c:v>
                </c:pt>
                <c:pt idx="27793">
                  <c:v>570.97</c:v>
                </c:pt>
                <c:pt idx="27794">
                  <c:v>571.09799999999996</c:v>
                </c:pt>
                <c:pt idx="27795">
                  <c:v>571.22699999999998</c:v>
                </c:pt>
                <c:pt idx="27796">
                  <c:v>571.35500000000002</c:v>
                </c:pt>
                <c:pt idx="27797">
                  <c:v>571.48400000000004</c:v>
                </c:pt>
                <c:pt idx="27798">
                  <c:v>571.61199999999997</c:v>
                </c:pt>
                <c:pt idx="27799">
                  <c:v>571.74099999999999</c:v>
                </c:pt>
                <c:pt idx="27800">
                  <c:v>571.86900000000003</c:v>
                </c:pt>
                <c:pt idx="27801">
                  <c:v>571.99699999999996</c:v>
                </c:pt>
                <c:pt idx="27802">
                  <c:v>572.12599999999998</c:v>
                </c:pt>
                <c:pt idx="27803">
                  <c:v>572.25400000000002</c:v>
                </c:pt>
                <c:pt idx="27804">
                  <c:v>572.38199999999995</c:v>
                </c:pt>
                <c:pt idx="27805">
                  <c:v>572.51099999999997</c:v>
                </c:pt>
                <c:pt idx="27806">
                  <c:v>572.63900000000001</c:v>
                </c:pt>
                <c:pt idx="27807">
                  <c:v>572.76700000000005</c:v>
                </c:pt>
                <c:pt idx="27808">
                  <c:v>572.89499999999998</c:v>
                </c:pt>
                <c:pt idx="27809">
                  <c:v>573.024</c:v>
                </c:pt>
                <c:pt idx="27810">
                  <c:v>573.15200000000004</c:v>
                </c:pt>
                <c:pt idx="27811">
                  <c:v>573.28</c:v>
                </c:pt>
                <c:pt idx="27812">
                  <c:v>573.40800000000002</c:v>
                </c:pt>
                <c:pt idx="27813">
                  <c:v>573.53599999999994</c:v>
                </c:pt>
                <c:pt idx="27814">
                  <c:v>573.66399999999999</c:v>
                </c:pt>
                <c:pt idx="27815">
                  <c:v>573.79200000000003</c:v>
                </c:pt>
                <c:pt idx="27816">
                  <c:v>573.91999999999996</c:v>
                </c:pt>
                <c:pt idx="27817">
                  <c:v>574.048</c:v>
                </c:pt>
                <c:pt idx="27818">
                  <c:v>574.17600000000004</c:v>
                </c:pt>
                <c:pt idx="27819">
                  <c:v>574.30399999999997</c:v>
                </c:pt>
                <c:pt idx="27820">
                  <c:v>574.43200000000002</c:v>
                </c:pt>
                <c:pt idx="27821">
                  <c:v>574.55999999999995</c:v>
                </c:pt>
                <c:pt idx="27822">
                  <c:v>574.68799999999999</c:v>
                </c:pt>
                <c:pt idx="27823">
                  <c:v>574.81500000000005</c:v>
                </c:pt>
                <c:pt idx="27824">
                  <c:v>574.94299999999998</c:v>
                </c:pt>
                <c:pt idx="27825">
                  <c:v>575.07100000000003</c:v>
                </c:pt>
                <c:pt idx="27826">
                  <c:v>575.19899999999996</c:v>
                </c:pt>
                <c:pt idx="27827">
                  <c:v>575.32600000000002</c:v>
                </c:pt>
                <c:pt idx="27828">
                  <c:v>575.45399999999995</c:v>
                </c:pt>
                <c:pt idx="27829">
                  <c:v>575.58199999999999</c:v>
                </c:pt>
                <c:pt idx="27830">
                  <c:v>575.70899999999995</c:v>
                </c:pt>
                <c:pt idx="27831">
                  <c:v>575.83699999999999</c:v>
                </c:pt>
                <c:pt idx="27832">
                  <c:v>575.96400000000006</c:v>
                </c:pt>
                <c:pt idx="27833">
                  <c:v>576.09199999999998</c:v>
                </c:pt>
                <c:pt idx="27834">
                  <c:v>576.21900000000005</c:v>
                </c:pt>
                <c:pt idx="27835">
                  <c:v>576.34699999999998</c:v>
                </c:pt>
                <c:pt idx="27836">
                  <c:v>576.47500000000002</c:v>
                </c:pt>
                <c:pt idx="27837">
                  <c:v>576.60199999999998</c:v>
                </c:pt>
                <c:pt idx="27838">
                  <c:v>576.72900000000004</c:v>
                </c:pt>
                <c:pt idx="27839">
                  <c:v>576.85699999999997</c:v>
                </c:pt>
                <c:pt idx="27840">
                  <c:v>576.98400000000004</c:v>
                </c:pt>
                <c:pt idx="27841">
                  <c:v>577.11199999999997</c:v>
                </c:pt>
                <c:pt idx="27842">
                  <c:v>577.23900000000003</c:v>
                </c:pt>
                <c:pt idx="27843">
                  <c:v>577.36599999999999</c:v>
                </c:pt>
                <c:pt idx="27844">
                  <c:v>577.49400000000003</c:v>
                </c:pt>
                <c:pt idx="27845">
                  <c:v>577.62099999999998</c:v>
                </c:pt>
                <c:pt idx="27846">
                  <c:v>577.74800000000005</c:v>
                </c:pt>
                <c:pt idx="27847">
                  <c:v>577.875</c:v>
                </c:pt>
                <c:pt idx="27848">
                  <c:v>578.00199999999995</c:v>
                </c:pt>
                <c:pt idx="27849">
                  <c:v>578.13</c:v>
                </c:pt>
                <c:pt idx="27850">
                  <c:v>578.25699999999995</c:v>
                </c:pt>
                <c:pt idx="27851">
                  <c:v>578.38400000000001</c:v>
                </c:pt>
                <c:pt idx="27852">
                  <c:v>578.51099999999997</c:v>
                </c:pt>
                <c:pt idx="27853">
                  <c:v>578.63800000000003</c:v>
                </c:pt>
                <c:pt idx="27854">
                  <c:v>578.76499999999999</c:v>
                </c:pt>
                <c:pt idx="27855">
                  <c:v>578.89200000000005</c:v>
                </c:pt>
                <c:pt idx="27856">
                  <c:v>579.01900000000001</c:v>
                </c:pt>
                <c:pt idx="27857">
                  <c:v>579.14599999999996</c:v>
                </c:pt>
                <c:pt idx="27858">
                  <c:v>579.27300000000002</c:v>
                </c:pt>
                <c:pt idx="27859">
                  <c:v>579.4</c:v>
                </c:pt>
                <c:pt idx="27860">
                  <c:v>579.52700000000004</c:v>
                </c:pt>
                <c:pt idx="27861">
                  <c:v>579.654</c:v>
                </c:pt>
                <c:pt idx="27862">
                  <c:v>579.78</c:v>
                </c:pt>
                <c:pt idx="27863">
                  <c:v>579.90700000000004</c:v>
                </c:pt>
                <c:pt idx="27864">
                  <c:v>580.03399999999999</c:v>
                </c:pt>
                <c:pt idx="27865">
                  <c:v>580.16099999999994</c:v>
                </c:pt>
                <c:pt idx="27866">
                  <c:v>580.28700000000003</c:v>
                </c:pt>
                <c:pt idx="27867">
                  <c:v>580.41399999999999</c:v>
                </c:pt>
                <c:pt idx="27868">
                  <c:v>580.54100000000005</c:v>
                </c:pt>
                <c:pt idx="27869">
                  <c:v>580.66800000000001</c:v>
                </c:pt>
                <c:pt idx="27870">
                  <c:v>580.79399999999998</c:v>
                </c:pt>
                <c:pt idx="27871">
                  <c:v>580.92100000000005</c:v>
                </c:pt>
                <c:pt idx="27872">
                  <c:v>581.04700000000003</c:v>
                </c:pt>
                <c:pt idx="27873">
                  <c:v>581.17399999999998</c:v>
                </c:pt>
                <c:pt idx="27874">
                  <c:v>581.29999999999995</c:v>
                </c:pt>
                <c:pt idx="27875">
                  <c:v>581.42700000000002</c:v>
                </c:pt>
                <c:pt idx="27876">
                  <c:v>581.553</c:v>
                </c:pt>
                <c:pt idx="27877">
                  <c:v>581.67999999999995</c:v>
                </c:pt>
                <c:pt idx="27878">
                  <c:v>581.80600000000004</c:v>
                </c:pt>
                <c:pt idx="27879">
                  <c:v>581.93299999999999</c:v>
                </c:pt>
                <c:pt idx="27880">
                  <c:v>582.05899999999997</c:v>
                </c:pt>
                <c:pt idx="27881">
                  <c:v>582.18499999999995</c:v>
                </c:pt>
                <c:pt idx="27882">
                  <c:v>582.31200000000001</c:v>
                </c:pt>
                <c:pt idx="27883">
                  <c:v>582.43799999999999</c:v>
                </c:pt>
                <c:pt idx="27884">
                  <c:v>582.56399999999996</c:v>
                </c:pt>
                <c:pt idx="27885">
                  <c:v>582.69000000000005</c:v>
                </c:pt>
                <c:pt idx="27886">
                  <c:v>582.81700000000001</c:v>
                </c:pt>
                <c:pt idx="27887">
                  <c:v>582.94299999999998</c:v>
                </c:pt>
                <c:pt idx="27888">
                  <c:v>583.06899999999996</c:v>
                </c:pt>
                <c:pt idx="27889">
                  <c:v>583.19500000000005</c:v>
                </c:pt>
                <c:pt idx="27890">
                  <c:v>583.32100000000003</c:v>
                </c:pt>
                <c:pt idx="27891">
                  <c:v>583.447</c:v>
                </c:pt>
                <c:pt idx="27892">
                  <c:v>583.57299999999998</c:v>
                </c:pt>
                <c:pt idx="27893">
                  <c:v>583.69899999999996</c:v>
                </c:pt>
                <c:pt idx="27894">
                  <c:v>583.82600000000002</c:v>
                </c:pt>
                <c:pt idx="27895">
                  <c:v>583.952</c:v>
                </c:pt>
                <c:pt idx="27896">
                  <c:v>584.07799999999997</c:v>
                </c:pt>
                <c:pt idx="27897">
                  <c:v>584.20299999999997</c:v>
                </c:pt>
                <c:pt idx="27898">
                  <c:v>584.32899999999995</c:v>
                </c:pt>
                <c:pt idx="27899">
                  <c:v>584.45500000000004</c:v>
                </c:pt>
                <c:pt idx="27900">
                  <c:v>584.58100000000002</c:v>
                </c:pt>
                <c:pt idx="27901">
                  <c:v>584.70699999999999</c:v>
                </c:pt>
                <c:pt idx="27902">
                  <c:v>584.83299999999997</c:v>
                </c:pt>
                <c:pt idx="27903">
                  <c:v>584.95799999999997</c:v>
                </c:pt>
                <c:pt idx="27904">
                  <c:v>585.08399999999995</c:v>
                </c:pt>
                <c:pt idx="27905">
                  <c:v>585.21</c:v>
                </c:pt>
                <c:pt idx="27906">
                  <c:v>585.33600000000001</c:v>
                </c:pt>
                <c:pt idx="27907">
                  <c:v>585.46100000000001</c:v>
                </c:pt>
                <c:pt idx="27908">
                  <c:v>585.58699999999999</c:v>
                </c:pt>
                <c:pt idx="27909">
                  <c:v>585.71299999999997</c:v>
                </c:pt>
                <c:pt idx="27910">
                  <c:v>585.83799999999997</c:v>
                </c:pt>
                <c:pt idx="27911">
                  <c:v>585.96400000000006</c:v>
                </c:pt>
                <c:pt idx="27912">
                  <c:v>586.08900000000006</c:v>
                </c:pt>
                <c:pt idx="27913">
                  <c:v>586.21500000000003</c:v>
                </c:pt>
                <c:pt idx="27914">
                  <c:v>586.34</c:v>
                </c:pt>
                <c:pt idx="27915">
                  <c:v>586.46600000000001</c:v>
                </c:pt>
                <c:pt idx="27916">
                  <c:v>586.59100000000001</c:v>
                </c:pt>
                <c:pt idx="27917">
                  <c:v>586.71699999999998</c:v>
                </c:pt>
                <c:pt idx="27918">
                  <c:v>586.84199999999998</c:v>
                </c:pt>
                <c:pt idx="27919">
                  <c:v>586.96699999999998</c:v>
                </c:pt>
                <c:pt idx="27920">
                  <c:v>587.09299999999996</c:v>
                </c:pt>
                <c:pt idx="27921">
                  <c:v>587.21799999999996</c:v>
                </c:pt>
                <c:pt idx="27922">
                  <c:v>587.34400000000005</c:v>
                </c:pt>
                <c:pt idx="27923">
                  <c:v>587.46900000000005</c:v>
                </c:pt>
                <c:pt idx="27924">
                  <c:v>587.59400000000005</c:v>
                </c:pt>
                <c:pt idx="27925">
                  <c:v>587.71900000000005</c:v>
                </c:pt>
                <c:pt idx="27926">
                  <c:v>587.84400000000005</c:v>
                </c:pt>
                <c:pt idx="27927">
                  <c:v>587.96900000000005</c:v>
                </c:pt>
                <c:pt idx="27928">
                  <c:v>588.09500000000003</c:v>
                </c:pt>
                <c:pt idx="27929">
                  <c:v>588.22</c:v>
                </c:pt>
                <c:pt idx="27930">
                  <c:v>588.34500000000003</c:v>
                </c:pt>
                <c:pt idx="27931">
                  <c:v>588.47</c:v>
                </c:pt>
                <c:pt idx="27932">
                  <c:v>588.59500000000003</c:v>
                </c:pt>
                <c:pt idx="27933">
                  <c:v>588.72</c:v>
                </c:pt>
                <c:pt idx="27934">
                  <c:v>588.84500000000003</c:v>
                </c:pt>
                <c:pt idx="27935">
                  <c:v>588.97</c:v>
                </c:pt>
                <c:pt idx="27936">
                  <c:v>589.09500000000003</c:v>
                </c:pt>
                <c:pt idx="27937">
                  <c:v>589.22</c:v>
                </c:pt>
                <c:pt idx="27938">
                  <c:v>589.34400000000005</c:v>
                </c:pt>
                <c:pt idx="27939">
                  <c:v>589.46900000000005</c:v>
                </c:pt>
                <c:pt idx="27940">
                  <c:v>589.59400000000005</c:v>
                </c:pt>
                <c:pt idx="27941">
                  <c:v>589.71900000000005</c:v>
                </c:pt>
                <c:pt idx="27942">
                  <c:v>589.84400000000005</c:v>
                </c:pt>
                <c:pt idx="27943">
                  <c:v>589.96799999999996</c:v>
                </c:pt>
                <c:pt idx="27944">
                  <c:v>590.09299999999996</c:v>
                </c:pt>
                <c:pt idx="27945">
                  <c:v>590.21799999999996</c:v>
                </c:pt>
                <c:pt idx="27946">
                  <c:v>590.34199999999998</c:v>
                </c:pt>
                <c:pt idx="27947">
                  <c:v>590.46699999999998</c:v>
                </c:pt>
                <c:pt idx="27948">
                  <c:v>590.59199999999998</c:v>
                </c:pt>
                <c:pt idx="27949">
                  <c:v>590.71600000000001</c:v>
                </c:pt>
                <c:pt idx="27950">
                  <c:v>590.84100000000001</c:v>
                </c:pt>
                <c:pt idx="27951">
                  <c:v>590.96500000000003</c:v>
                </c:pt>
                <c:pt idx="27952">
                  <c:v>591.09</c:v>
                </c:pt>
                <c:pt idx="27953">
                  <c:v>591.21400000000006</c:v>
                </c:pt>
                <c:pt idx="27954">
                  <c:v>591.33900000000006</c:v>
                </c:pt>
                <c:pt idx="27955">
                  <c:v>591.46299999999997</c:v>
                </c:pt>
                <c:pt idx="27956">
                  <c:v>591.58799999999997</c:v>
                </c:pt>
                <c:pt idx="27957">
                  <c:v>591.71199999999999</c:v>
                </c:pt>
                <c:pt idx="27958">
                  <c:v>591.83600000000001</c:v>
                </c:pt>
                <c:pt idx="27959">
                  <c:v>591.96100000000001</c:v>
                </c:pt>
                <c:pt idx="27960">
                  <c:v>592.08500000000004</c:v>
                </c:pt>
                <c:pt idx="27961">
                  <c:v>592.20899999999995</c:v>
                </c:pt>
                <c:pt idx="27962">
                  <c:v>592.33299999999997</c:v>
                </c:pt>
                <c:pt idx="27963">
                  <c:v>592.45799999999997</c:v>
                </c:pt>
                <c:pt idx="27964">
                  <c:v>592.58199999999999</c:v>
                </c:pt>
                <c:pt idx="27965">
                  <c:v>592.70600000000002</c:v>
                </c:pt>
                <c:pt idx="27966">
                  <c:v>592.83000000000004</c:v>
                </c:pt>
                <c:pt idx="27967">
                  <c:v>592.95399999999995</c:v>
                </c:pt>
                <c:pt idx="27968">
                  <c:v>593.07799999999997</c:v>
                </c:pt>
                <c:pt idx="27969">
                  <c:v>593.202</c:v>
                </c:pt>
                <c:pt idx="27970">
                  <c:v>593.32600000000002</c:v>
                </c:pt>
                <c:pt idx="27971">
                  <c:v>593.45000000000005</c:v>
                </c:pt>
                <c:pt idx="27972">
                  <c:v>593.57399999999996</c:v>
                </c:pt>
                <c:pt idx="27973">
                  <c:v>593.69899999999996</c:v>
                </c:pt>
                <c:pt idx="27974">
                  <c:v>593.822</c:v>
                </c:pt>
                <c:pt idx="27975">
                  <c:v>593.94600000000003</c:v>
                </c:pt>
                <c:pt idx="27976">
                  <c:v>594.07000000000005</c:v>
                </c:pt>
                <c:pt idx="27977">
                  <c:v>594.19399999999996</c:v>
                </c:pt>
                <c:pt idx="27978">
                  <c:v>594.31799999999998</c:v>
                </c:pt>
                <c:pt idx="27979">
                  <c:v>594.44200000000001</c:v>
                </c:pt>
                <c:pt idx="27980">
                  <c:v>594.56500000000005</c:v>
                </c:pt>
                <c:pt idx="27981">
                  <c:v>594.68899999999996</c:v>
                </c:pt>
                <c:pt idx="27982">
                  <c:v>594.81299999999999</c:v>
                </c:pt>
                <c:pt idx="27983">
                  <c:v>594.93600000000004</c:v>
                </c:pt>
                <c:pt idx="27984">
                  <c:v>595.05999999999995</c:v>
                </c:pt>
                <c:pt idx="27985">
                  <c:v>595.18399999999997</c:v>
                </c:pt>
                <c:pt idx="27986">
                  <c:v>595.30700000000002</c:v>
                </c:pt>
                <c:pt idx="27987">
                  <c:v>595.43100000000004</c:v>
                </c:pt>
                <c:pt idx="27988">
                  <c:v>595.55399999999997</c:v>
                </c:pt>
                <c:pt idx="27989">
                  <c:v>595.678</c:v>
                </c:pt>
                <c:pt idx="27990">
                  <c:v>595.80100000000004</c:v>
                </c:pt>
                <c:pt idx="27991">
                  <c:v>595.92499999999995</c:v>
                </c:pt>
                <c:pt idx="27992">
                  <c:v>596.048</c:v>
                </c:pt>
                <c:pt idx="27993">
                  <c:v>596.17200000000003</c:v>
                </c:pt>
                <c:pt idx="27994">
                  <c:v>596.29499999999996</c:v>
                </c:pt>
                <c:pt idx="27995">
                  <c:v>596.41800000000001</c:v>
                </c:pt>
                <c:pt idx="27996">
                  <c:v>596.54200000000003</c:v>
                </c:pt>
                <c:pt idx="27997">
                  <c:v>596.66499999999996</c:v>
                </c:pt>
                <c:pt idx="27998">
                  <c:v>596.78800000000001</c:v>
                </c:pt>
                <c:pt idx="27999">
                  <c:v>596.91200000000003</c:v>
                </c:pt>
                <c:pt idx="28000">
                  <c:v>597.03499999999997</c:v>
                </c:pt>
                <c:pt idx="28001">
                  <c:v>597.15800000000002</c:v>
                </c:pt>
                <c:pt idx="28002">
                  <c:v>597.28099999999995</c:v>
                </c:pt>
                <c:pt idx="28003">
                  <c:v>597.404</c:v>
                </c:pt>
                <c:pt idx="28004">
                  <c:v>597.52700000000004</c:v>
                </c:pt>
                <c:pt idx="28005">
                  <c:v>597.65099999999995</c:v>
                </c:pt>
                <c:pt idx="28006">
                  <c:v>597.774</c:v>
                </c:pt>
                <c:pt idx="28007">
                  <c:v>597.89700000000005</c:v>
                </c:pt>
                <c:pt idx="28008">
                  <c:v>598.02</c:v>
                </c:pt>
                <c:pt idx="28009">
                  <c:v>598.14300000000003</c:v>
                </c:pt>
                <c:pt idx="28010">
                  <c:v>598.26599999999996</c:v>
                </c:pt>
                <c:pt idx="28011">
                  <c:v>598.38900000000001</c:v>
                </c:pt>
                <c:pt idx="28012">
                  <c:v>598.51199999999994</c:v>
                </c:pt>
                <c:pt idx="28013">
                  <c:v>598.63400000000001</c:v>
                </c:pt>
                <c:pt idx="28014">
                  <c:v>598.75699999999995</c:v>
                </c:pt>
                <c:pt idx="28015">
                  <c:v>598.88</c:v>
                </c:pt>
                <c:pt idx="28016">
                  <c:v>599.00300000000004</c:v>
                </c:pt>
                <c:pt idx="28017">
                  <c:v>599.12599999999998</c:v>
                </c:pt>
                <c:pt idx="28018">
                  <c:v>599.24800000000005</c:v>
                </c:pt>
                <c:pt idx="28019">
                  <c:v>599.37099999999998</c:v>
                </c:pt>
                <c:pt idx="28020">
                  <c:v>599.49400000000003</c:v>
                </c:pt>
                <c:pt idx="28021">
                  <c:v>599.61599999999999</c:v>
                </c:pt>
                <c:pt idx="28022">
                  <c:v>599.73900000000003</c:v>
                </c:pt>
                <c:pt idx="28023">
                  <c:v>599.86199999999997</c:v>
                </c:pt>
                <c:pt idx="28024">
                  <c:v>599.98400000000004</c:v>
                </c:pt>
                <c:pt idx="28025">
                  <c:v>600.10699999999997</c:v>
                </c:pt>
                <c:pt idx="28026">
                  <c:v>600.22900000000004</c:v>
                </c:pt>
                <c:pt idx="28027">
                  <c:v>600.35199999999998</c:v>
                </c:pt>
                <c:pt idx="28028">
                  <c:v>600.47400000000005</c:v>
                </c:pt>
                <c:pt idx="28029">
                  <c:v>600.59699999999998</c:v>
                </c:pt>
                <c:pt idx="28030">
                  <c:v>600.71900000000005</c:v>
                </c:pt>
                <c:pt idx="28031">
                  <c:v>600.84199999999998</c:v>
                </c:pt>
                <c:pt idx="28032">
                  <c:v>600.96400000000006</c:v>
                </c:pt>
                <c:pt idx="28033">
                  <c:v>601.08600000000001</c:v>
                </c:pt>
                <c:pt idx="28034">
                  <c:v>601.20899999999995</c:v>
                </c:pt>
                <c:pt idx="28035">
                  <c:v>601.33100000000002</c:v>
                </c:pt>
                <c:pt idx="28036">
                  <c:v>601.45299999999997</c:v>
                </c:pt>
                <c:pt idx="28037">
                  <c:v>601.57600000000002</c:v>
                </c:pt>
                <c:pt idx="28038">
                  <c:v>601.69799999999998</c:v>
                </c:pt>
                <c:pt idx="28039">
                  <c:v>601.82000000000005</c:v>
                </c:pt>
                <c:pt idx="28040">
                  <c:v>601.94200000000001</c:v>
                </c:pt>
                <c:pt idx="28041">
                  <c:v>602.06399999999996</c:v>
                </c:pt>
                <c:pt idx="28042">
                  <c:v>602.18600000000004</c:v>
                </c:pt>
                <c:pt idx="28043">
                  <c:v>602.30799999999999</c:v>
                </c:pt>
                <c:pt idx="28044">
                  <c:v>602.42999999999995</c:v>
                </c:pt>
                <c:pt idx="28045">
                  <c:v>602.55200000000002</c:v>
                </c:pt>
                <c:pt idx="28046">
                  <c:v>602.67399999999998</c:v>
                </c:pt>
                <c:pt idx="28047">
                  <c:v>602.79600000000005</c:v>
                </c:pt>
                <c:pt idx="28048">
                  <c:v>602.91800000000001</c:v>
                </c:pt>
                <c:pt idx="28049">
                  <c:v>603.04</c:v>
                </c:pt>
                <c:pt idx="28050">
                  <c:v>603.16200000000003</c:v>
                </c:pt>
                <c:pt idx="28051">
                  <c:v>603.28399999999999</c:v>
                </c:pt>
                <c:pt idx="28052">
                  <c:v>603.40599999999995</c:v>
                </c:pt>
                <c:pt idx="28053">
                  <c:v>603.52700000000004</c:v>
                </c:pt>
                <c:pt idx="28054">
                  <c:v>603.649</c:v>
                </c:pt>
                <c:pt idx="28055">
                  <c:v>603.77099999999996</c:v>
                </c:pt>
                <c:pt idx="28056">
                  <c:v>603.89300000000003</c:v>
                </c:pt>
                <c:pt idx="28057">
                  <c:v>604.01400000000001</c:v>
                </c:pt>
                <c:pt idx="28058">
                  <c:v>604.13599999999997</c:v>
                </c:pt>
                <c:pt idx="28059">
                  <c:v>604.25800000000004</c:v>
                </c:pt>
                <c:pt idx="28060">
                  <c:v>604.37900000000002</c:v>
                </c:pt>
                <c:pt idx="28061">
                  <c:v>604.50099999999998</c:v>
                </c:pt>
                <c:pt idx="28062">
                  <c:v>604.62199999999996</c:v>
                </c:pt>
                <c:pt idx="28063">
                  <c:v>604.74400000000003</c:v>
                </c:pt>
                <c:pt idx="28064">
                  <c:v>604.86500000000001</c:v>
                </c:pt>
                <c:pt idx="28065">
                  <c:v>604.98699999999997</c:v>
                </c:pt>
                <c:pt idx="28066">
                  <c:v>605.10799999999995</c:v>
                </c:pt>
                <c:pt idx="28067">
                  <c:v>605.23</c:v>
                </c:pt>
                <c:pt idx="28068">
                  <c:v>605.351</c:v>
                </c:pt>
                <c:pt idx="28069">
                  <c:v>605.47199999999998</c:v>
                </c:pt>
                <c:pt idx="28070">
                  <c:v>605.59400000000005</c:v>
                </c:pt>
                <c:pt idx="28071">
                  <c:v>605.71500000000003</c:v>
                </c:pt>
                <c:pt idx="28072">
                  <c:v>605.83600000000001</c:v>
                </c:pt>
                <c:pt idx="28073">
                  <c:v>605.95799999999997</c:v>
                </c:pt>
                <c:pt idx="28074">
                  <c:v>606.07899999999995</c:v>
                </c:pt>
                <c:pt idx="28075">
                  <c:v>606.20000000000005</c:v>
                </c:pt>
                <c:pt idx="28076">
                  <c:v>606.32100000000003</c:v>
                </c:pt>
                <c:pt idx="28077">
                  <c:v>606.44200000000001</c:v>
                </c:pt>
                <c:pt idx="28078">
                  <c:v>606.56299999999999</c:v>
                </c:pt>
                <c:pt idx="28079">
                  <c:v>606.68399999999997</c:v>
                </c:pt>
                <c:pt idx="28080">
                  <c:v>606.80600000000004</c:v>
                </c:pt>
                <c:pt idx="28081">
                  <c:v>606.92700000000002</c:v>
                </c:pt>
                <c:pt idx="28082">
                  <c:v>607.04700000000003</c:v>
                </c:pt>
                <c:pt idx="28083">
                  <c:v>607.16800000000001</c:v>
                </c:pt>
                <c:pt idx="28084">
                  <c:v>607.28899999999999</c:v>
                </c:pt>
                <c:pt idx="28085">
                  <c:v>607.41</c:v>
                </c:pt>
                <c:pt idx="28086">
                  <c:v>607.53099999999995</c:v>
                </c:pt>
                <c:pt idx="28087">
                  <c:v>607.65200000000004</c:v>
                </c:pt>
                <c:pt idx="28088">
                  <c:v>607.77300000000002</c:v>
                </c:pt>
                <c:pt idx="28089">
                  <c:v>607.89400000000001</c:v>
                </c:pt>
                <c:pt idx="28090">
                  <c:v>608.01400000000001</c:v>
                </c:pt>
                <c:pt idx="28091">
                  <c:v>608.13499999999999</c:v>
                </c:pt>
                <c:pt idx="28092">
                  <c:v>608.25599999999997</c:v>
                </c:pt>
                <c:pt idx="28093">
                  <c:v>608.37699999999995</c:v>
                </c:pt>
                <c:pt idx="28094">
                  <c:v>608.49699999999996</c:v>
                </c:pt>
                <c:pt idx="28095">
                  <c:v>608.61800000000005</c:v>
                </c:pt>
                <c:pt idx="28096">
                  <c:v>608.73900000000003</c:v>
                </c:pt>
                <c:pt idx="28097">
                  <c:v>608.85900000000004</c:v>
                </c:pt>
                <c:pt idx="28098">
                  <c:v>608.98</c:v>
                </c:pt>
                <c:pt idx="28099">
                  <c:v>609.1</c:v>
                </c:pt>
                <c:pt idx="28100">
                  <c:v>609.221</c:v>
                </c:pt>
                <c:pt idx="28101">
                  <c:v>609.34100000000001</c:v>
                </c:pt>
                <c:pt idx="28102">
                  <c:v>609.46199999999999</c:v>
                </c:pt>
                <c:pt idx="28103">
                  <c:v>609.58199999999999</c:v>
                </c:pt>
                <c:pt idx="28104">
                  <c:v>609.702</c:v>
                </c:pt>
                <c:pt idx="28105">
                  <c:v>609.82299999999998</c:v>
                </c:pt>
                <c:pt idx="28106">
                  <c:v>609.94299999999998</c:v>
                </c:pt>
                <c:pt idx="28107">
                  <c:v>610.06299999999999</c:v>
                </c:pt>
                <c:pt idx="28108">
                  <c:v>610.18399999999997</c:v>
                </c:pt>
                <c:pt idx="28109">
                  <c:v>610.30399999999997</c:v>
                </c:pt>
                <c:pt idx="28110">
                  <c:v>610.42399999999998</c:v>
                </c:pt>
                <c:pt idx="28111">
                  <c:v>610.54399999999998</c:v>
                </c:pt>
                <c:pt idx="28112">
                  <c:v>610.66499999999996</c:v>
                </c:pt>
                <c:pt idx="28113">
                  <c:v>610.78499999999997</c:v>
                </c:pt>
                <c:pt idx="28114">
                  <c:v>610.90499999999997</c:v>
                </c:pt>
                <c:pt idx="28115">
                  <c:v>611.02499999999998</c:v>
                </c:pt>
                <c:pt idx="28116">
                  <c:v>611.14499999999998</c:v>
                </c:pt>
                <c:pt idx="28117">
                  <c:v>611.26499999999999</c:v>
                </c:pt>
                <c:pt idx="28118">
                  <c:v>611.38499999999999</c:v>
                </c:pt>
                <c:pt idx="28119">
                  <c:v>611.505</c:v>
                </c:pt>
                <c:pt idx="28120">
                  <c:v>611.625</c:v>
                </c:pt>
                <c:pt idx="28121">
                  <c:v>611.745</c:v>
                </c:pt>
                <c:pt idx="28122">
                  <c:v>611.86500000000001</c:v>
                </c:pt>
                <c:pt idx="28123">
                  <c:v>611.98400000000004</c:v>
                </c:pt>
                <c:pt idx="28124">
                  <c:v>612.10400000000004</c:v>
                </c:pt>
                <c:pt idx="28125">
                  <c:v>612.22400000000005</c:v>
                </c:pt>
                <c:pt idx="28126">
                  <c:v>612.34400000000005</c:v>
                </c:pt>
                <c:pt idx="28127">
                  <c:v>612.46400000000006</c:v>
                </c:pt>
                <c:pt idx="28128">
                  <c:v>612.58299999999997</c:v>
                </c:pt>
                <c:pt idx="28129">
                  <c:v>612.70299999999997</c:v>
                </c:pt>
                <c:pt idx="28130">
                  <c:v>612.82299999999998</c:v>
                </c:pt>
                <c:pt idx="28131">
                  <c:v>612.94200000000001</c:v>
                </c:pt>
                <c:pt idx="28132">
                  <c:v>613.06200000000001</c:v>
                </c:pt>
                <c:pt idx="28133">
                  <c:v>613.18200000000002</c:v>
                </c:pt>
                <c:pt idx="28134">
                  <c:v>613.30100000000004</c:v>
                </c:pt>
                <c:pt idx="28135">
                  <c:v>613.42100000000005</c:v>
                </c:pt>
                <c:pt idx="28136">
                  <c:v>613.54</c:v>
                </c:pt>
                <c:pt idx="28137">
                  <c:v>613.66</c:v>
                </c:pt>
                <c:pt idx="28138">
                  <c:v>613.779</c:v>
                </c:pt>
                <c:pt idx="28139">
                  <c:v>613.89800000000002</c:v>
                </c:pt>
                <c:pt idx="28140">
                  <c:v>614.01800000000003</c:v>
                </c:pt>
                <c:pt idx="28141">
                  <c:v>614.13699999999994</c:v>
                </c:pt>
                <c:pt idx="28142">
                  <c:v>614.25599999999997</c:v>
                </c:pt>
                <c:pt idx="28143">
                  <c:v>614.37599999999998</c:v>
                </c:pt>
                <c:pt idx="28144">
                  <c:v>614.495</c:v>
                </c:pt>
                <c:pt idx="28145">
                  <c:v>614.61400000000003</c:v>
                </c:pt>
                <c:pt idx="28146">
                  <c:v>614.73400000000004</c:v>
                </c:pt>
                <c:pt idx="28147">
                  <c:v>614.85299999999995</c:v>
                </c:pt>
                <c:pt idx="28148">
                  <c:v>614.97199999999998</c:v>
                </c:pt>
                <c:pt idx="28149">
                  <c:v>615.09100000000001</c:v>
                </c:pt>
                <c:pt idx="28150">
                  <c:v>615.21</c:v>
                </c:pt>
                <c:pt idx="28151">
                  <c:v>615.32899999999995</c:v>
                </c:pt>
                <c:pt idx="28152">
                  <c:v>615.44799999999998</c:v>
                </c:pt>
                <c:pt idx="28153">
                  <c:v>615.56700000000001</c:v>
                </c:pt>
                <c:pt idx="28154">
                  <c:v>615.68600000000004</c:v>
                </c:pt>
                <c:pt idx="28155">
                  <c:v>615.80499999999995</c:v>
                </c:pt>
                <c:pt idx="28156">
                  <c:v>615.92399999999998</c:v>
                </c:pt>
                <c:pt idx="28157">
                  <c:v>616.04300000000001</c:v>
                </c:pt>
                <c:pt idx="28158">
                  <c:v>616.16200000000003</c:v>
                </c:pt>
                <c:pt idx="28159">
                  <c:v>616.28</c:v>
                </c:pt>
                <c:pt idx="28160">
                  <c:v>616.399</c:v>
                </c:pt>
                <c:pt idx="28161">
                  <c:v>616.51800000000003</c:v>
                </c:pt>
                <c:pt idx="28162">
                  <c:v>616.63699999999994</c:v>
                </c:pt>
                <c:pt idx="28163">
                  <c:v>616.75599999999997</c:v>
                </c:pt>
                <c:pt idx="28164">
                  <c:v>616.87400000000002</c:v>
                </c:pt>
                <c:pt idx="28165">
                  <c:v>616.99300000000005</c:v>
                </c:pt>
                <c:pt idx="28166">
                  <c:v>617.11199999999997</c:v>
                </c:pt>
                <c:pt idx="28167">
                  <c:v>617.23</c:v>
                </c:pt>
                <c:pt idx="28168">
                  <c:v>617.34900000000005</c:v>
                </c:pt>
                <c:pt idx="28169">
                  <c:v>617.46699999999998</c:v>
                </c:pt>
                <c:pt idx="28170">
                  <c:v>617.58600000000001</c:v>
                </c:pt>
                <c:pt idx="28171">
                  <c:v>617.70500000000004</c:v>
                </c:pt>
                <c:pt idx="28172">
                  <c:v>617.82299999999998</c:v>
                </c:pt>
                <c:pt idx="28173">
                  <c:v>617.94100000000003</c:v>
                </c:pt>
                <c:pt idx="28174">
                  <c:v>618.05999999999995</c:v>
                </c:pt>
                <c:pt idx="28175">
                  <c:v>618.178</c:v>
                </c:pt>
                <c:pt idx="28176">
                  <c:v>618.29700000000003</c:v>
                </c:pt>
                <c:pt idx="28177">
                  <c:v>618.41499999999996</c:v>
                </c:pt>
                <c:pt idx="28178">
                  <c:v>618.53300000000002</c:v>
                </c:pt>
                <c:pt idx="28179">
                  <c:v>618.65099999999995</c:v>
                </c:pt>
                <c:pt idx="28180">
                  <c:v>618.77</c:v>
                </c:pt>
                <c:pt idx="28181">
                  <c:v>618.88800000000003</c:v>
                </c:pt>
                <c:pt idx="28182">
                  <c:v>619.00599999999997</c:v>
                </c:pt>
                <c:pt idx="28183">
                  <c:v>619.12400000000002</c:v>
                </c:pt>
                <c:pt idx="28184">
                  <c:v>619.24199999999996</c:v>
                </c:pt>
                <c:pt idx="28185">
                  <c:v>619.36</c:v>
                </c:pt>
                <c:pt idx="28186">
                  <c:v>619.47799999999995</c:v>
                </c:pt>
                <c:pt idx="28187">
                  <c:v>619.59699999999998</c:v>
                </c:pt>
                <c:pt idx="28188">
                  <c:v>619.71500000000003</c:v>
                </c:pt>
                <c:pt idx="28189">
                  <c:v>619.83299999999997</c:v>
                </c:pt>
                <c:pt idx="28190">
                  <c:v>619.95100000000002</c:v>
                </c:pt>
                <c:pt idx="28191">
                  <c:v>620.06799999999998</c:v>
                </c:pt>
                <c:pt idx="28192">
                  <c:v>620.18600000000004</c:v>
                </c:pt>
                <c:pt idx="28193">
                  <c:v>620.30399999999997</c:v>
                </c:pt>
                <c:pt idx="28194">
                  <c:v>620.42200000000003</c:v>
                </c:pt>
                <c:pt idx="28195">
                  <c:v>620.54</c:v>
                </c:pt>
                <c:pt idx="28196">
                  <c:v>620.65800000000002</c:v>
                </c:pt>
                <c:pt idx="28197">
                  <c:v>620.77599999999995</c:v>
                </c:pt>
                <c:pt idx="28198">
                  <c:v>620.89300000000003</c:v>
                </c:pt>
                <c:pt idx="28199">
                  <c:v>621.01099999999997</c:v>
                </c:pt>
                <c:pt idx="28200">
                  <c:v>621.12800000000004</c:v>
                </c:pt>
                <c:pt idx="28201">
                  <c:v>621.24599999999998</c:v>
                </c:pt>
                <c:pt idx="28202">
                  <c:v>621.36400000000003</c:v>
                </c:pt>
                <c:pt idx="28203">
                  <c:v>621.48099999999999</c:v>
                </c:pt>
                <c:pt idx="28204">
                  <c:v>621.59900000000005</c:v>
                </c:pt>
                <c:pt idx="28205">
                  <c:v>621.71600000000001</c:v>
                </c:pt>
                <c:pt idx="28206">
                  <c:v>621.83399999999995</c:v>
                </c:pt>
                <c:pt idx="28207">
                  <c:v>621.952</c:v>
                </c:pt>
                <c:pt idx="28208">
                  <c:v>622.06899999999996</c:v>
                </c:pt>
                <c:pt idx="28209">
                  <c:v>622.18600000000004</c:v>
                </c:pt>
                <c:pt idx="28210">
                  <c:v>622.30399999999997</c:v>
                </c:pt>
                <c:pt idx="28211">
                  <c:v>622.42100000000005</c:v>
                </c:pt>
                <c:pt idx="28212">
                  <c:v>622.53800000000001</c:v>
                </c:pt>
                <c:pt idx="28213">
                  <c:v>622.65599999999995</c:v>
                </c:pt>
                <c:pt idx="28214">
                  <c:v>622.77300000000002</c:v>
                </c:pt>
                <c:pt idx="28215">
                  <c:v>622.89</c:v>
                </c:pt>
                <c:pt idx="28216">
                  <c:v>623.00699999999995</c:v>
                </c:pt>
                <c:pt idx="28217">
                  <c:v>623.12400000000002</c:v>
                </c:pt>
                <c:pt idx="28218">
                  <c:v>623.24199999999996</c:v>
                </c:pt>
                <c:pt idx="28219">
                  <c:v>623.35900000000004</c:v>
                </c:pt>
                <c:pt idx="28220">
                  <c:v>623.476</c:v>
                </c:pt>
                <c:pt idx="28221">
                  <c:v>623.59299999999996</c:v>
                </c:pt>
                <c:pt idx="28222">
                  <c:v>623.71</c:v>
                </c:pt>
                <c:pt idx="28223">
                  <c:v>623.827</c:v>
                </c:pt>
                <c:pt idx="28224">
                  <c:v>623.94399999999996</c:v>
                </c:pt>
                <c:pt idx="28225">
                  <c:v>624.06100000000004</c:v>
                </c:pt>
                <c:pt idx="28226">
                  <c:v>624.178</c:v>
                </c:pt>
                <c:pt idx="28227">
                  <c:v>624.29499999999996</c:v>
                </c:pt>
                <c:pt idx="28228">
                  <c:v>624.41099999999994</c:v>
                </c:pt>
                <c:pt idx="28229">
                  <c:v>624.52800000000002</c:v>
                </c:pt>
                <c:pt idx="28230">
                  <c:v>624.64499999999998</c:v>
                </c:pt>
                <c:pt idx="28231">
                  <c:v>624.76199999999994</c:v>
                </c:pt>
                <c:pt idx="28232">
                  <c:v>624.87900000000002</c:v>
                </c:pt>
                <c:pt idx="28233">
                  <c:v>624.995</c:v>
                </c:pt>
                <c:pt idx="28234">
                  <c:v>625.11199999999997</c:v>
                </c:pt>
                <c:pt idx="28235">
                  <c:v>625.22900000000004</c:v>
                </c:pt>
                <c:pt idx="28236">
                  <c:v>625.34500000000003</c:v>
                </c:pt>
                <c:pt idx="28237">
                  <c:v>625.46199999999999</c:v>
                </c:pt>
                <c:pt idx="28238">
                  <c:v>625.57799999999997</c:v>
                </c:pt>
                <c:pt idx="28239">
                  <c:v>625.69500000000005</c:v>
                </c:pt>
                <c:pt idx="28240">
                  <c:v>625.81200000000001</c:v>
                </c:pt>
                <c:pt idx="28241">
                  <c:v>625.928</c:v>
                </c:pt>
                <c:pt idx="28242">
                  <c:v>626.04399999999998</c:v>
                </c:pt>
                <c:pt idx="28243">
                  <c:v>626.16099999999994</c:v>
                </c:pt>
                <c:pt idx="28244">
                  <c:v>626.27700000000004</c:v>
                </c:pt>
                <c:pt idx="28245">
                  <c:v>626.39400000000001</c:v>
                </c:pt>
                <c:pt idx="28246">
                  <c:v>626.51</c:v>
                </c:pt>
                <c:pt idx="28247">
                  <c:v>626.62599999999998</c:v>
                </c:pt>
                <c:pt idx="28248">
                  <c:v>626.74300000000005</c:v>
                </c:pt>
                <c:pt idx="28249">
                  <c:v>626.85900000000004</c:v>
                </c:pt>
                <c:pt idx="28250">
                  <c:v>626.97500000000002</c:v>
                </c:pt>
                <c:pt idx="28251">
                  <c:v>627.09100000000001</c:v>
                </c:pt>
                <c:pt idx="28252">
                  <c:v>627.20699999999999</c:v>
                </c:pt>
                <c:pt idx="28253">
                  <c:v>627.32299999999998</c:v>
                </c:pt>
                <c:pt idx="28254">
                  <c:v>627.44000000000005</c:v>
                </c:pt>
                <c:pt idx="28255">
                  <c:v>627.55600000000004</c:v>
                </c:pt>
                <c:pt idx="28256">
                  <c:v>627.67200000000003</c:v>
                </c:pt>
                <c:pt idx="28257">
                  <c:v>627.78800000000001</c:v>
                </c:pt>
                <c:pt idx="28258">
                  <c:v>627.904</c:v>
                </c:pt>
                <c:pt idx="28259">
                  <c:v>628.02</c:v>
                </c:pt>
                <c:pt idx="28260">
                  <c:v>628.13599999999997</c:v>
                </c:pt>
                <c:pt idx="28261">
                  <c:v>628.25099999999998</c:v>
                </c:pt>
                <c:pt idx="28262">
                  <c:v>628.36699999999996</c:v>
                </c:pt>
                <c:pt idx="28263">
                  <c:v>628.48299999999995</c:v>
                </c:pt>
                <c:pt idx="28264">
                  <c:v>628.59900000000005</c:v>
                </c:pt>
                <c:pt idx="28265">
                  <c:v>628.71500000000003</c:v>
                </c:pt>
                <c:pt idx="28266">
                  <c:v>628.83100000000002</c:v>
                </c:pt>
                <c:pt idx="28267">
                  <c:v>628.94600000000003</c:v>
                </c:pt>
                <c:pt idx="28268">
                  <c:v>629.06200000000001</c:v>
                </c:pt>
                <c:pt idx="28269">
                  <c:v>629.178</c:v>
                </c:pt>
                <c:pt idx="28270">
                  <c:v>629.29300000000001</c:v>
                </c:pt>
                <c:pt idx="28271">
                  <c:v>629.40899999999999</c:v>
                </c:pt>
                <c:pt idx="28272">
                  <c:v>629.52499999999998</c:v>
                </c:pt>
                <c:pt idx="28273">
                  <c:v>629.64</c:v>
                </c:pt>
                <c:pt idx="28274">
                  <c:v>629.755</c:v>
                </c:pt>
                <c:pt idx="28275">
                  <c:v>629.87099999999998</c:v>
                </c:pt>
                <c:pt idx="28276">
                  <c:v>629.98599999999999</c:v>
                </c:pt>
                <c:pt idx="28277">
                  <c:v>630.10199999999998</c:v>
                </c:pt>
                <c:pt idx="28278">
                  <c:v>630.21699999999998</c:v>
                </c:pt>
                <c:pt idx="28279">
                  <c:v>630.33299999999997</c:v>
                </c:pt>
                <c:pt idx="28280">
                  <c:v>630.44799999999998</c:v>
                </c:pt>
                <c:pt idx="28281">
                  <c:v>630.56299999999999</c:v>
                </c:pt>
                <c:pt idx="28282">
                  <c:v>630.678</c:v>
                </c:pt>
                <c:pt idx="28283">
                  <c:v>630.79399999999998</c:v>
                </c:pt>
                <c:pt idx="28284">
                  <c:v>630.90899999999999</c:v>
                </c:pt>
                <c:pt idx="28285">
                  <c:v>631.024</c:v>
                </c:pt>
                <c:pt idx="28286">
                  <c:v>631.13900000000001</c:v>
                </c:pt>
                <c:pt idx="28287">
                  <c:v>631.25400000000002</c:v>
                </c:pt>
                <c:pt idx="28288">
                  <c:v>631.37</c:v>
                </c:pt>
                <c:pt idx="28289">
                  <c:v>631.48500000000001</c:v>
                </c:pt>
                <c:pt idx="28290">
                  <c:v>631.6</c:v>
                </c:pt>
                <c:pt idx="28291">
                  <c:v>631.71500000000003</c:v>
                </c:pt>
                <c:pt idx="28292">
                  <c:v>631.83000000000004</c:v>
                </c:pt>
                <c:pt idx="28293">
                  <c:v>631.94500000000005</c:v>
                </c:pt>
                <c:pt idx="28294">
                  <c:v>632.05999999999995</c:v>
                </c:pt>
                <c:pt idx="28295">
                  <c:v>632.17399999999998</c:v>
                </c:pt>
                <c:pt idx="28296">
                  <c:v>632.28899999999999</c:v>
                </c:pt>
                <c:pt idx="28297">
                  <c:v>632.404</c:v>
                </c:pt>
                <c:pt idx="28298">
                  <c:v>632.51900000000001</c:v>
                </c:pt>
                <c:pt idx="28299">
                  <c:v>632.63400000000001</c:v>
                </c:pt>
                <c:pt idx="28300">
                  <c:v>632.74900000000002</c:v>
                </c:pt>
                <c:pt idx="28301">
                  <c:v>632.86300000000006</c:v>
                </c:pt>
                <c:pt idx="28302">
                  <c:v>632.97799999999995</c:v>
                </c:pt>
                <c:pt idx="28303">
                  <c:v>633.09299999999996</c:v>
                </c:pt>
                <c:pt idx="28304">
                  <c:v>633.20699999999999</c:v>
                </c:pt>
                <c:pt idx="28305">
                  <c:v>633.322</c:v>
                </c:pt>
                <c:pt idx="28306">
                  <c:v>633.43600000000004</c:v>
                </c:pt>
                <c:pt idx="28307">
                  <c:v>633.55100000000004</c:v>
                </c:pt>
                <c:pt idx="28308">
                  <c:v>633.66499999999996</c:v>
                </c:pt>
                <c:pt idx="28309">
                  <c:v>633.78</c:v>
                </c:pt>
                <c:pt idx="28310">
                  <c:v>633.89400000000001</c:v>
                </c:pt>
                <c:pt idx="28311">
                  <c:v>634.00900000000001</c:v>
                </c:pt>
                <c:pt idx="28312">
                  <c:v>634.12300000000005</c:v>
                </c:pt>
                <c:pt idx="28313">
                  <c:v>634.23699999999997</c:v>
                </c:pt>
                <c:pt idx="28314">
                  <c:v>634.35199999999998</c:v>
                </c:pt>
                <c:pt idx="28315">
                  <c:v>634.46600000000001</c:v>
                </c:pt>
                <c:pt idx="28316">
                  <c:v>634.58000000000004</c:v>
                </c:pt>
                <c:pt idx="28317">
                  <c:v>634.69399999999996</c:v>
                </c:pt>
                <c:pt idx="28318">
                  <c:v>634.80899999999997</c:v>
                </c:pt>
                <c:pt idx="28319">
                  <c:v>634.923</c:v>
                </c:pt>
                <c:pt idx="28320">
                  <c:v>635.03700000000003</c:v>
                </c:pt>
                <c:pt idx="28321">
                  <c:v>635.15099999999995</c:v>
                </c:pt>
                <c:pt idx="28322">
                  <c:v>635.26499999999999</c:v>
                </c:pt>
                <c:pt idx="28323">
                  <c:v>635.37900000000002</c:v>
                </c:pt>
                <c:pt idx="28324">
                  <c:v>635.49300000000005</c:v>
                </c:pt>
                <c:pt idx="28325">
                  <c:v>635.60699999999997</c:v>
                </c:pt>
                <c:pt idx="28326">
                  <c:v>635.721</c:v>
                </c:pt>
                <c:pt idx="28327">
                  <c:v>635.83500000000004</c:v>
                </c:pt>
                <c:pt idx="28328">
                  <c:v>635.94899999999996</c:v>
                </c:pt>
                <c:pt idx="28329">
                  <c:v>636.06299999999999</c:v>
                </c:pt>
                <c:pt idx="28330">
                  <c:v>636.17700000000002</c:v>
                </c:pt>
                <c:pt idx="28331">
                  <c:v>636.29100000000005</c:v>
                </c:pt>
                <c:pt idx="28332">
                  <c:v>636.404</c:v>
                </c:pt>
                <c:pt idx="28333">
                  <c:v>636.51800000000003</c:v>
                </c:pt>
                <c:pt idx="28334">
                  <c:v>636.63199999999995</c:v>
                </c:pt>
                <c:pt idx="28335">
                  <c:v>636.74599999999998</c:v>
                </c:pt>
                <c:pt idx="28336">
                  <c:v>636.85900000000004</c:v>
                </c:pt>
                <c:pt idx="28337">
                  <c:v>636.97299999999996</c:v>
                </c:pt>
                <c:pt idx="28338">
                  <c:v>637.08699999999999</c:v>
                </c:pt>
                <c:pt idx="28339">
                  <c:v>637.20000000000005</c:v>
                </c:pt>
                <c:pt idx="28340">
                  <c:v>637.31299999999999</c:v>
                </c:pt>
                <c:pt idx="28341">
                  <c:v>637.42700000000002</c:v>
                </c:pt>
                <c:pt idx="28342">
                  <c:v>637.54100000000005</c:v>
                </c:pt>
                <c:pt idx="28343">
                  <c:v>637.654</c:v>
                </c:pt>
                <c:pt idx="28344">
                  <c:v>637.76700000000005</c:v>
                </c:pt>
                <c:pt idx="28345">
                  <c:v>637.88099999999997</c:v>
                </c:pt>
                <c:pt idx="28346">
                  <c:v>637.99400000000003</c:v>
                </c:pt>
                <c:pt idx="28347">
                  <c:v>638.10699999999997</c:v>
                </c:pt>
                <c:pt idx="28348">
                  <c:v>638.221</c:v>
                </c:pt>
                <c:pt idx="28349">
                  <c:v>638.33399999999995</c:v>
                </c:pt>
                <c:pt idx="28350">
                  <c:v>638.447</c:v>
                </c:pt>
                <c:pt idx="28351">
                  <c:v>638.55999999999995</c:v>
                </c:pt>
                <c:pt idx="28352">
                  <c:v>638.67399999999998</c:v>
                </c:pt>
                <c:pt idx="28353">
                  <c:v>638.78700000000003</c:v>
                </c:pt>
                <c:pt idx="28354">
                  <c:v>638.9</c:v>
                </c:pt>
                <c:pt idx="28355">
                  <c:v>639.01300000000003</c:v>
                </c:pt>
                <c:pt idx="28356">
                  <c:v>639.12599999999998</c:v>
                </c:pt>
                <c:pt idx="28357">
                  <c:v>639.23900000000003</c:v>
                </c:pt>
                <c:pt idx="28358">
                  <c:v>639.35199999999998</c:v>
                </c:pt>
                <c:pt idx="28359">
                  <c:v>639.46500000000003</c:v>
                </c:pt>
                <c:pt idx="28360">
                  <c:v>639.57799999999997</c:v>
                </c:pt>
                <c:pt idx="28361">
                  <c:v>639.69100000000003</c:v>
                </c:pt>
                <c:pt idx="28362">
                  <c:v>639.80399999999997</c:v>
                </c:pt>
                <c:pt idx="28363">
                  <c:v>639.91700000000003</c:v>
                </c:pt>
                <c:pt idx="28364">
                  <c:v>640.03</c:v>
                </c:pt>
                <c:pt idx="28365">
                  <c:v>640.14200000000005</c:v>
                </c:pt>
                <c:pt idx="28366">
                  <c:v>640.255</c:v>
                </c:pt>
                <c:pt idx="28367">
                  <c:v>640.36800000000005</c:v>
                </c:pt>
                <c:pt idx="28368">
                  <c:v>640.48</c:v>
                </c:pt>
                <c:pt idx="28369">
                  <c:v>640.59299999999996</c:v>
                </c:pt>
                <c:pt idx="28370">
                  <c:v>640.70600000000002</c:v>
                </c:pt>
                <c:pt idx="28371">
                  <c:v>640.81799999999998</c:v>
                </c:pt>
                <c:pt idx="28372">
                  <c:v>640.93100000000004</c:v>
                </c:pt>
                <c:pt idx="28373">
                  <c:v>641.04300000000001</c:v>
                </c:pt>
                <c:pt idx="28374">
                  <c:v>641.15599999999995</c:v>
                </c:pt>
                <c:pt idx="28375">
                  <c:v>641.26900000000001</c:v>
                </c:pt>
                <c:pt idx="28376">
                  <c:v>641.38099999999997</c:v>
                </c:pt>
                <c:pt idx="28377">
                  <c:v>641.49300000000005</c:v>
                </c:pt>
                <c:pt idx="28378">
                  <c:v>641.60599999999999</c:v>
                </c:pt>
                <c:pt idx="28379">
                  <c:v>641.71799999999996</c:v>
                </c:pt>
                <c:pt idx="28380">
                  <c:v>641.83000000000004</c:v>
                </c:pt>
                <c:pt idx="28381">
                  <c:v>641.94299999999998</c:v>
                </c:pt>
                <c:pt idx="28382">
                  <c:v>642.05499999999995</c:v>
                </c:pt>
                <c:pt idx="28383">
                  <c:v>642.16700000000003</c:v>
                </c:pt>
                <c:pt idx="28384">
                  <c:v>642.279</c:v>
                </c:pt>
                <c:pt idx="28385">
                  <c:v>642.39099999999996</c:v>
                </c:pt>
                <c:pt idx="28386">
                  <c:v>642.50400000000002</c:v>
                </c:pt>
                <c:pt idx="28387">
                  <c:v>642.61599999999999</c:v>
                </c:pt>
                <c:pt idx="28388">
                  <c:v>642.72799999999995</c:v>
                </c:pt>
                <c:pt idx="28389">
                  <c:v>642.84</c:v>
                </c:pt>
                <c:pt idx="28390">
                  <c:v>642.952</c:v>
                </c:pt>
                <c:pt idx="28391">
                  <c:v>643.06399999999996</c:v>
                </c:pt>
                <c:pt idx="28392">
                  <c:v>643.17600000000004</c:v>
                </c:pt>
                <c:pt idx="28393">
                  <c:v>643.28800000000001</c:v>
                </c:pt>
                <c:pt idx="28394">
                  <c:v>643.4</c:v>
                </c:pt>
                <c:pt idx="28395">
                  <c:v>643.51199999999994</c:v>
                </c:pt>
                <c:pt idx="28396">
                  <c:v>643.62400000000002</c:v>
                </c:pt>
                <c:pt idx="28397">
                  <c:v>643.73500000000001</c:v>
                </c:pt>
                <c:pt idx="28398">
                  <c:v>643.84699999999998</c:v>
                </c:pt>
                <c:pt idx="28399">
                  <c:v>643.95899999999995</c:v>
                </c:pt>
                <c:pt idx="28400">
                  <c:v>644.07000000000005</c:v>
                </c:pt>
                <c:pt idx="28401">
                  <c:v>644.18200000000002</c:v>
                </c:pt>
                <c:pt idx="28402">
                  <c:v>644.29399999999998</c:v>
                </c:pt>
                <c:pt idx="28403">
                  <c:v>644.40499999999997</c:v>
                </c:pt>
                <c:pt idx="28404">
                  <c:v>644.51700000000005</c:v>
                </c:pt>
                <c:pt idx="28405">
                  <c:v>644.62900000000002</c:v>
                </c:pt>
                <c:pt idx="28406">
                  <c:v>644.74</c:v>
                </c:pt>
                <c:pt idx="28407">
                  <c:v>644.85199999999998</c:v>
                </c:pt>
                <c:pt idx="28408">
                  <c:v>644.96299999999997</c:v>
                </c:pt>
                <c:pt idx="28409">
                  <c:v>645.07500000000005</c:v>
                </c:pt>
                <c:pt idx="28410">
                  <c:v>645.18600000000004</c:v>
                </c:pt>
                <c:pt idx="28411">
                  <c:v>645.29700000000003</c:v>
                </c:pt>
                <c:pt idx="28412">
                  <c:v>645.40899999999999</c:v>
                </c:pt>
                <c:pt idx="28413">
                  <c:v>645.52</c:v>
                </c:pt>
                <c:pt idx="28414">
                  <c:v>645.63099999999997</c:v>
                </c:pt>
                <c:pt idx="28415">
                  <c:v>645.74300000000005</c:v>
                </c:pt>
                <c:pt idx="28416">
                  <c:v>645.85400000000004</c:v>
                </c:pt>
                <c:pt idx="28417">
                  <c:v>645.96500000000003</c:v>
                </c:pt>
                <c:pt idx="28418">
                  <c:v>646.07600000000002</c:v>
                </c:pt>
                <c:pt idx="28419">
                  <c:v>646.18700000000001</c:v>
                </c:pt>
                <c:pt idx="28420">
                  <c:v>646.298</c:v>
                </c:pt>
                <c:pt idx="28421">
                  <c:v>646.40899999999999</c:v>
                </c:pt>
                <c:pt idx="28422">
                  <c:v>646.52099999999996</c:v>
                </c:pt>
                <c:pt idx="28423">
                  <c:v>646.63099999999997</c:v>
                </c:pt>
                <c:pt idx="28424">
                  <c:v>646.74199999999996</c:v>
                </c:pt>
                <c:pt idx="28425">
                  <c:v>646.85299999999995</c:v>
                </c:pt>
                <c:pt idx="28426">
                  <c:v>646.96400000000006</c:v>
                </c:pt>
                <c:pt idx="28427">
                  <c:v>647.07500000000005</c:v>
                </c:pt>
                <c:pt idx="28428">
                  <c:v>647.18600000000004</c:v>
                </c:pt>
                <c:pt idx="28429">
                  <c:v>647.29700000000003</c:v>
                </c:pt>
                <c:pt idx="28430">
                  <c:v>647.40800000000002</c:v>
                </c:pt>
                <c:pt idx="28431">
                  <c:v>647.51800000000003</c:v>
                </c:pt>
                <c:pt idx="28432">
                  <c:v>647.62900000000002</c:v>
                </c:pt>
                <c:pt idx="28433">
                  <c:v>647.74</c:v>
                </c:pt>
                <c:pt idx="28434">
                  <c:v>647.85</c:v>
                </c:pt>
                <c:pt idx="28435">
                  <c:v>647.96100000000001</c:v>
                </c:pt>
                <c:pt idx="28436">
                  <c:v>648.072</c:v>
                </c:pt>
                <c:pt idx="28437">
                  <c:v>648.18200000000002</c:v>
                </c:pt>
                <c:pt idx="28438">
                  <c:v>648.29300000000001</c:v>
                </c:pt>
                <c:pt idx="28439">
                  <c:v>648.40300000000002</c:v>
                </c:pt>
                <c:pt idx="28440">
                  <c:v>648.51400000000001</c:v>
                </c:pt>
                <c:pt idx="28441">
                  <c:v>648.62400000000002</c:v>
                </c:pt>
                <c:pt idx="28442">
                  <c:v>648.73500000000001</c:v>
                </c:pt>
                <c:pt idx="28443">
                  <c:v>648.84500000000003</c:v>
                </c:pt>
                <c:pt idx="28444">
                  <c:v>648.95500000000004</c:v>
                </c:pt>
                <c:pt idx="28445">
                  <c:v>649.06600000000003</c:v>
                </c:pt>
                <c:pt idx="28446">
                  <c:v>649.17600000000004</c:v>
                </c:pt>
                <c:pt idx="28447">
                  <c:v>649.28599999999994</c:v>
                </c:pt>
                <c:pt idx="28448">
                  <c:v>649.39599999999996</c:v>
                </c:pt>
                <c:pt idx="28449">
                  <c:v>649.50699999999995</c:v>
                </c:pt>
                <c:pt idx="28450">
                  <c:v>649.61699999999996</c:v>
                </c:pt>
                <c:pt idx="28451">
                  <c:v>649.72699999999998</c:v>
                </c:pt>
                <c:pt idx="28452">
                  <c:v>649.83699999999999</c:v>
                </c:pt>
                <c:pt idx="28453">
                  <c:v>649.947</c:v>
                </c:pt>
                <c:pt idx="28454">
                  <c:v>650.05700000000002</c:v>
                </c:pt>
                <c:pt idx="28455">
                  <c:v>650.16700000000003</c:v>
                </c:pt>
                <c:pt idx="28456">
                  <c:v>650.27700000000004</c:v>
                </c:pt>
                <c:pt idx="28457">
                  <c:v>650.38699999999994</c:v>
                </c:pt>
                <c:pt idx="28458">
                  <c:v>650.49699999999996</c:v>
                </c:pt>
                <c:pt idx="28459">
                  <c:v>650.60699999999997</c:v>
                </c:pt>
                <c:pt idx="28460">
                  <c:v>650.71699999999998</c:v>
                </c:pt>
                <c:pt idx="28461">
                  <c:v>650.82600000000002</c:v>
                </c:pt>
                <c:pt idx="28462">
                  <c:v>650.93600000000004</c:v>
                </c:pt>
                <c:pt idx="28463">
                  <c:v>651.04600000000005</c:v>
                </c:pt>
                <c:pt idx="28464">
                  <c:v>651.15599999999995</c:v>
                </c:pt>
                <c:pt idx="28465">
                  <c:v>651.26599999999996</c:v>
                </c:pt>
                <c:pt idx="28466">
                  <c:v>651.375</c:v>
                </c:pt>
                <c:pt idx="28467">
                  <c:v>651.48500000000001</c:v>
                </c:pt>
                <c:pt idx="28468">
                  <c:v>651.59400000000005</c:v>
                </c:pt>
                <c:pt idx="28469">
                  <c:v>651.70399999999995</c:v>
                </c:pt>
                <c:pt idx="28470">
                  <c:v>651.81299999999999</c:v>
                </c:pt>
                <c:pt idx="28471">
                  <c:v>651.923</c:v>
                </c:pt>
                <c:pt idx="28472">
                  <c:v>652.03200000000004</c:v>
                </c:pt>
                <c:pt idx="28473">
                  <c:v>652.14200000000005</c:v>
                </c:pt>
                <c:pt idx="28474">
                  <c:v>652.25099999999998</c:v>
                </c:pt>
                <c:pt idx="28475">
                  <c:v>652.36099999999999</c:v>
                </c:pt>
                <c:pt idx="28476">
                  <c:v>652.47</c:v>
                </c:pt>
                <c:pt idx="28477">
                  <c:v>652.57899999999995</c:v>
                </c:pt>
                <c:pt idx="28478">
                  <c:v>652.68899999999996</c:v>
                </c:pt>
                <c:pt idx="28479">
                  <c:v>652.798</c:v>
                </c:pt>
                <c:pt idx="28480">
                  <c:v>652.90700000000004</c:v>
                </c:pt>
                <c:pt idx="28481">
                  <c:v>653.01599999999996</c:v>
                </c:pt>
                <c:pt idx="28482">
                  <c:v>653.125</c:v>
                </c:pt>
                <c:pt idx="28483">
                  <c:v>653.23500000000001</c:v>
                </c:pt>
                <c:pt idx="28484">
                  <c:v>653.34400000000005</c:v>
                </c:pt>
                <c:pt idx="28485">
                  <c:v>653.45299999999997</c:v>
                </c:pt>
                <c:pt idx="28486">
                  <c:v>653.56200000000001</c:v>
                </c:pt>
                <c:pt idx="28487">
                  <c:v>653.67100000000005</c:v>
                </c:pt>
                <c:pt idx="28488">
                  <c:v>653.78</c:v>
                </c:pt>
                <c:pt idx="28489">
                  <c:v>653.88900000000001</c:v>
                </c:pt>
                <c:pt idx="28490">
                  <c:v>653.99800000000005</c:v>
                </c:pt>
                <c:pt idx="28491">
                  <c:v>654.10699999999997</c:v>
                </c:pt>
                <c:pt idx="28492">
                  <c:v>654.21500000000003</c:v>
                </c:pt>
                <c:pt idx="28493">
                  <c:v>654.32399999999996</c:v>
                </c:pt>
                <c:pt idx="28494">
                  <c:v>654.43299999999999</c:v>
                </c:pt>
                <c:pt idx="28495">
                  <c:v>654.54200000000003</c:v>
                </c:pt>
                <c:pt idx="28496">
                  <c:v>654.65</c:v>
                </c:pt>
                <c:pt idx="28497">
                  <c:v>654.75900000000001</c:v>
                </c:pt>
                <c:pt idx="28498">
                  <c:v>654.86800000000005</c:v>
                </c:pt>
                <c:pt idx="28499">
                  <c:v>654.976</c:v>
                </c:pt>
                <c:pt idx="28500">
                  <c:v>655.08500000000004</c:v>
                </c:pt>
                <c:pt idx="28501">
                  <c:v>655.19299999999998</c:v>
                </c:pt>
                <c:pt idx="28502">
                  <c:v>655.30200000000002</c:v>
                </c:pt>
                <c:pt idx="28503">
                  <c:v>655.41</c:v>
                </c:pt>
                <c:pt idx="28504">
                  <c:v>655.51900000000001</c:v>
                </c:pt>
                <c:pt idx="28505">
                  <c:v>655.62699999999995</c:v>
                </c:pt>
                <c:pt idx="28506">
                  <c:v>655.73599999999999</c:v>
                </c:pt>
                <c:pt idx="28507">
                  <c:v>655.84400000000005</c:v>
                </c:pt>
                <c:pt idx="28508">
                  <c:v>655.95299999999997</c:v>
                </c:pt>
                <c:pt idx="28509">
                  <c:v>656.06100000000004</c:v>
                </c:pt>
                <c:pt idx="28510">
                  <c:v>656.16899999999998</c:v>
                </c:pt>
                <c:pt idx="28511">
                  <c:v>656.27700000000004</c:v>
                </c:pt>
                <c:pt idx="28512">
                  <c:v>656.38499999999999</c:v>
                </c:pt>
                <c:pt idx="28513">
                  <c:v>656.49400000000003</c:v>
                </c:pt>
                <c:pt idx="28514">
                  <c:v>656.60199999999998</c:v>
                </c:pt>
                <c:pt idx="28515">
                  <c:v>656.71</c:v>
                </c:pt>
                <c:pt idx="28516">
                  <c:v>656.81799999999998</c:v>
                </c:pt>
                <c:pt idx="28517">
                  <c:v>656.92600000000004</c:v>
                </c:pt>
                <c:pt idx="28518">
                  <c:v>657.03399999999999</c:v>
                </c:pt>
                <c:pt idx="28519">
                  <c:v>657.14200000000005</c:v>
                </c:pt>
                <c:pt idx="28520">
                  <c:v>657.25</c:v>
                </c:pt>
                <c:pt idx="28521">
                  <c:v>657.35799999999995</c:v>
                </c:pt>
                <c:pt idx="28522">
                  <c:v>657.46600000000001</c:v>
                </c:pt>
                <c:pt idx="28523">
                  <c:v>657.57299999999998</c:v>
                </c:pt>
                <c:pt idx="28524">
                  <c:v>657.68100000000004</c:v>
                </c:pt>
                <c:pt idx="28525">
                  <c:v>657.78899999999999</c:v>
                </c:pt>
                <c:pt idx="28526">
                  <c:v>657.89700000000005</c:v>
                </c:pt>
                <c:pt idx="28527">
                  <c:v>658.005</c:v>
                </c:pt>
                <c:pt idx="28528">
                  <c:v>658.11199999999997</c:v>
                </c:pt>
                <c:pt idx="28529">
                  <c:v>658.22</c:v>
                </c:pt>
                <c:pt idx="28530">
                  <c:v>658.32799999999997</c:v>
                </c:pt>
                <c:pt idx="28531">
                  <c:v>658.43499999999995</c:v>
                </c:pt>
                <c:pt idx="28532">
                  <c:v>658.54300000000001</c:v>
                </c:pt>
                <c:pt idx="28533">
                  <c:v>658.65</c:v>
                </c:pt>
                <c:pt idx="28534">
                  <c:v>658.75800000000004</c:v>
                </c:pt>
                <c:pt idx="28535">
                  <c:v>658.86500000000001</c:v>
                </c:pt>
                <c:pt idx="28536">
                  <c:v>658.97299999999996</c:v>
                </c:pt>
                <c:pt idx="28537">
                  <c:v>659.08</c:v>
                </c:pt>
                <c:pt idx="28538">
                  <c:v>659.18799999999999</c:v>
                </c:pt>
                <c:pt idx="28539">
                  <c:v>659.29499999999996</c:v>
                </c:pt>
                <c:pt idx="28540">
                  <c:v>659.40200000000004</c:v>
                </c:pt>
                <c:pt idx="28541">
                  <c:v>659.50900000000001</c:v>
                </c:pt>
                <c:pt idx="28542">
                  <c:v>659.61699999999996</c:v>
                </c:pt>
                <c:pt idx="28543">
                  <c:v>659.72400000000005</c:v>
                </c:pt>
                <c:pt idx="28544">
                  <c:v>659.83100000000002</c:v>
                </c:pt>
                <c:pt idx="28545">
                  <c:v>659.93799999999999</c:v>
                </c:pt>
                <c:pt idx="28546">
                  <c:v>660.04499999999996</c:v>
                </c:pt>
                <c:pt idx="28547">
                  <c:v>660.15200000000004</c:v>
                </c:pt>
                <c:pt idx="28548">
                  <c:v>660.26</c:v>
                </c:pt>
                <c:pt idx="28549">
                  <c:v>660.36599999999999</c:v>
                </c:pt>
                <c:pt idx="28550">
                  <c:v>660.47400000000005</c:v>
                </c:pt>
                <c:pt idx="28551">
                  <c:v>660.58100000000002</c:v>
                </c:pt>
                <c:pt idx="28552">
                  <c:v>660.68799999999999</c:v>
                </c:pt>
                <c:pt idx="28553">
                  <c:v>660.79399999999998</c:v>
                </c:pt>
                <c:pt idx="28554">
                  <c:v>660.90099999999995</c:v>
                </c:pt>
                <c:pt idx="28555">
                  <c:v>661.00800000000004</c:v>
                </c:pt>
                <c:pt idx="28556">
                  <c:v>661.11500000000001</c:v>
                </c:pt>
                <c:pt idx="28557">
                  <c:v>661.22199999999998</c:v>
                </c:pt>
                <c:pt idx="28558">
                  <c:v>661.32799999999997</c:v>
                </c:pt>
                <c:pt idx="28559">
                  <c:v>661.43499999999995</c:v>
                </c:pt>
                <c:pt idx="28560">
                  <c:v>661.54200000000003</c:v>
                </c:pt>
                <c:pt idx="28561">
                  <c:v>661.64800000000002</c:v>
                </c:pt>
                <c:pt idx="28562">
                  <c:v>661.755</c:v>
                </c:pt>
                <c:pt idx="28563">
                  <c:v>661.86099999999999</c:v>
                </c:pt>
                <c:pt idx="28564">
                  <c:v>661.96799999999996</c:v>
                </c:pt>
                <c:pt idx="28565">
                  <c:v>662.07500000000005</c:v>
                </c:pt>
                <c:pt idx="28566">
                  <c:v>662.18100000000004</c:v>
                </c:pt>
                <c:pt idx="28567">
                  <c:v>662.28700000000003</c:v>
                </c:pt>
                <c:pt idx="28568">
                  <c:v>662.39400000000001</c:v>
                </c:pt>
                <c:pt idx="28569">
                  <c:v>662.5</c:v>
                </c:pt>
                <c:pt idx="28570">
                  <c:v>662.60699999999997</c:v>
                </c:pt>
                <c:pt idx="28571">
                  <c:v>662.71299999999997</c:v>
                </c:pt>
                <c:pt idx="28572">
                  <c:v>662.81899999999996</c:v>
                </c:pt>
                <c:pt idx="28573">
                  <c:v>662.92499999999995</c:v>
                </c:pt>
                <c:pt idx="28574">
                  <c:v>663.03200000000004</c:v>
                </c:pt>
                <c:pt idx="28575">
                  <c:v>663.13800000000003</c:v>
                </c:pt>
                <c:pt idx="28576">
                  <c:v>663.24400000000003</c:v>
                </c:pt>
                <c:pt idx="28577">
                  <c:v>663.35</c:v>
                </c:pt>
                <c:pt idx="28578">
                  <c:v>663.45600000000002</c:v>
                </c:pt>
                <c:pt idx="28579">
                  <c:v>663.56200000000001</c:v>
                </c:pt>
                <c:pt idx="28580">
                  <c:v>663.66800000000001</c:v>
                </c:pt>
                <c:pt idx="28581">
                  <c:v>663.774</c:v>
                </c:pt>
                <c:pt idx="28582">
                  <c:v>663.88</c:v>
                </c:pt>
                <c:pt idx="28583">
                  <c:v>663.98599999999999</c:v>
                </c:pt>
                <c:pt idx="28584">
                  <c:v>664.09199999999998</c:v>
                </c:pt>
                <c:pt idx="28585">
                  <c:v>664.19799999999998</c:v>
                </c:pt>
                <c:pt idx="28586">
                  <c:v>664.30399999999997</c:v>
                </c:pt>
                <c:pt idx="28587">
                  <c:v>664.41</c:v>
                </c:pt>
                <c:pt idx="28588">
                  <c:v>664.51499999999999</c:v>
                </c:pt>
                <c:pt idx="28589">
                  <c:v>664.62099999999998</c:v>
                </c:pt>
                <c:pt idx="28590">
                  <c:v>664.726</c:v>
                </c:pt>
                <c:pt idx="28591">
                  <c:v>664.83199999999999</c:v>
                </c:pt>
                <c:pt idx="28592">
                  <c:v>664.93799999999999</c:v>
                </c:pt>
                <c:pt idx="28593">
                  <c:v>665.04300000000001</c:v>
                </c:pt>
                <c:pt idx="28594">
                  <c:v>665.149</c:v>
                </c:pt>
                <c:pt idx="28595">
                  <c:v>665.255</c:v>
                </c:pt>
                <c:pt idx="28596">
                  <c:v>665.36</c:v>
                </c:pt>
                <c:pt idx="28597">
                  <c:v>665.46600000000001</c:v>
                </c:pt>
                <c:pt idx="28598">
                  <c:v>665.57100000000003</c:v>
                </c:pt>
                <c:pt idx="28599">
                  <c:v>665.67600000000004</c:v>
                </c:pt>
                <c:pt idx="28600">
                  <c:v>665.78099999999995</c:v>
                </c:pt>
                <c:pt idx="28601">
                  <c:v>665.88699999999994</c:v>
                </c:pt>
                <c:pt idx="28602">
                  <c:v>665.99199999999996</c:v>
                </c:pt>
                <c:pt idx="28603">
                  <c:v>666.09799999999996</c:v>
                </c:pt>
                <c:pt idx="28604">
                  <c:v>666.20299999999997</c:v>
                </c:pt>
                <c:pt idx="28605">
                  <c:v>666.30799999999999</c:v>
                </c:pt>
                <c:pt idx="28606">
                  <c:v>666.41300000000001</c:v>
                </c:pt>
                <c:pt idx="28607">
                  <c:v>666.51800000000003</c:v>
                </c:pt>
                <c:pt idx="28608">
                  <c:v>666.62300000000005</c:v>
                </c:pt>
                <c:pt idx="28609">
                  <c:v>666.72799999999995</c:v>
                </c:pt>
                <c:pt idx="28610">
                  <c:v>666.83299999999997</c:v>
                </c:pt>
                <c:pt idx="28611">
                  <c:v>666.93799999999999</c:v>
                </c:pt>
                <c:pt idx="28612">
                  <c:v>667.04300000000001</c:v>
                </c:pt>
                <c:pt idx="28613">
                  <c:v>667.14800000000002</c:v>
                </c:pt>
                <c:pt idx="28614">
                  <c:v>667.25300000000004</c:v>
                </c:pt>
                <c:pt idx="28615">
                  <c:v>667.35799999999995</c:v>
                </c:pt>
                <c:pt idx="28616">
                  <c:v>667.46299999999997</c:v>
                </c:pt>
                <c:pt idx="28617">
                  <c:v>667.56799999999998</c:v>
                </c:pt>
                <c:pt idx="28618">
                  <c:v>667.673</c:v>
                </c:pt>
                <c:pt idx="28619">
                  <c:v>667.77700000000004</c:v>
                </c:pt>
                <c:pt idx="28620">
                  <c:v>667.88199999999995</c:v>
                </c:pt>
                <c:pt idx="28621">
                  <c:v>667.98699999999997</c:v>
                </c:pt>
                <c:pt idx="28622">
                  <c:v>668.09100000000001</c:v>
                </c:pt>
                <c:pt idx="28623">
                  <c:v>668.19600000000003</c:v>
                </c:pt>
                <c:pt idx="28624">
                  <c:v>668.3</c:v>
                </c:pt>
                <c:pt idx="28625">
                  <c:v>668.40499999999997</c:v>
                </c:pt>
                <c:pt idx="28626">
                  <c:v>668.51</c:v>
                </c:pt>
                <c:pt idx="28627">
                  <c:v>668.61400000000003</c:v>
                </c:pt>
                <c:pt idx="28628">
                  <c:v>668.71799999999996</c:v>
                </c:pt>
                <c:pt idx="28629">
                  <c:v>668.82299999999998</c:v>
                </c:pt>
                <c:pt idx="28630">
                  <c:v>668.92700000000002</c:v>
                </c:pt>
                <c:pt idx="28631">
                  <c:v>669.03200000000004</c:v>
                </c:pt>
                <c:pt idx="28632">
                  <c:v>669.13599999999997</c:v>
                </c:pt>
                <c:pt idx="28633">
                  <c:v>669.24</c:v>
                </c:pt>
                <c:pt idx="28634">
                  <c:v>669.34400000000005</c:v>
                </c:pt>
                <c:pt idx="28635">
                  <c:v>669.44899999999996</c:v>
                </c:pt>
                <c:pt idx="28636">
                  <c:v>669.553</c:v>
                </c:pt>
                <c:pt idx="28637">
                  <c:v>669.65700000000004</c:v>
                </c:pt>
                <c:pt idx="28638">
                  <c:v>669.76099999999997</c:v>
                </c:pt>
                <c:pt idx="28639">
                  <c:v>669.86500000000001</c:v>
                </c:pt>
                <c:pt idx="28640">
                  <c:v>669.96900000000005</c:v>
                </c:pt>
                <c:pt idx="28641">
                  <c:v>670.07299999999998</c:v>
                </c:pt>
                <c:pt idx="28642">
                  <c:v>670.17700000000002</c:v>
                </c:pt>
                <c:pt idx="28643">
                  <c:v>670.28099999999995</c:v>
                </c:pt>
                <c:pt idx="28644">
                  <c:v>670.38499999999999</c:v>
                </c:pt>
                <c:pt idx="28645">
                  <c:v>670.48900000000003</c:v>
                </c:pt>
                <c:pt idx="28646">
                  <c:v>670.59299999999996</c:v>
                </c:pt>
                <c:pt idx="28647">
                  <c:v>670.697</c:v>
                </c:pt>
                <c:pt idx="28648">
                  <c:v>670.8</c:v>
                </c:pt>
                <c:pt idx="28649">
                  <c:v>670.904</c:v>
                </c:pt>
                <c:pt idx="28650">
                  <c:v>671.00800000000004</c:v>
                </c:pt>
                <c:pt idx="28651">
                  <c:v>671.11099999999999</c:v>
                </c:pt>
                <c:pt idx="28652">
                  <c:v>671.21500000000003</c:v>
                </c:pt>
                <c:pt idx="28653">
                  <c:v>671.31899999999996</c:v>
                </c:pt>
                <c:pt idx="28654">
                  <c:v>671.42200000000003</c:v>
                </c:pt>
                <c:pt idx="28655">
                  <c:v>671.52599999999995</c:v>
                </c:pt>
                <c:pt idx="28656">
                  <c:v>671.62900000000002</c:v>
                </c:pt>
                <c:pt idx="28657">
                  <c:v>671.73299999999995</c:v>
                </c:pt>
                <c:pt idx="28658">
                  <c:v>671.83600000000001</c:v>
                </c:pt>
                <c:pt idx="28659">
                  <c:v>671.94</c:v>
                </c:pt>
                <c:pt idx="28660">
                  <c:v>672.04300000000001</c:v>
                </c:pt>
                <c:pt idx="28661">
                  <c:v>672.14599999999996</c:v>
                </c:pt>
                <c:pt idx="28662">
                  <c:v>672.25</c:v>
                </c:pt>
                <c:pt idx="28663">
                  <c:v>672.35299999999995</c:v>
                </c:pt>
                <c:pt idx="28664">
                  <c:v>672.45600000000002</c:v>
                </c:pt>
                <c:pt idx="28665">
                  <c:v>672.55899999999997</c:v>
                </c:pt>
                <c:pt idx="28666">
                  <c:v>672.66300000000001</c:v>
                </c:pt>
                <c:pt idx="28667">
                  <c:v>672.76599999999996</c:v>
                </c:pt>
                <c:pt idx="28668">
                  <c:v>672.86900000000003</c:v>
                </c:pt>
                <c:pt idx="28669">
                  <c:v>672.97199999999998</c:v>
                </c:pt>
                <c:pt idx="28670">
                  <c:v>673.07500000000005</c:v>
                </c:pt>
                <c:pt idx="28671">
                  <c:v>673.178</c:v>
                </c:pt>
                <c:pt idx="28672">
                  <c:v>673.28099999999995</c:v>
                </c:pt>
                <c:pt idx="28673">
                  <c:v>673.38400000000001</c:v>
                </c:pt>
                <c:pt idx="28674">
                  <c:v>673.48699999999997</c:v>
                </c:pt>
                <c:pt idx="28675">
                  <c:v>673.59</c:v>
                </c:pt>
                <c:pt idx="28676">
                  <c:v>673.69299999999998</c:v>
                </c:pt>
                <c:pt idx="28677">
                  <c:v>673.79499999999996</c:v>
                </c:pt>
                <c:pt idx="28678">
                  <c:v>673.89800000000002</c:v>
                </c:pt>
                <c:pt idx="28679">
                  <c:v>674.00099999999998</c:v>
                </c:pt>
                <c:pt idx="28680">
                  <c:v>674.10400000000004</c:v>
                </c:pt>
                <c:pt idx="28681">
                  <c:v>674.20600000000002</c:v>
                </c:pt>
                <c:pt idx="28682">
                  <c:v>674.30899999999997</c:v>
                </c:pt>
                <c:pt idx="28683">
                  <c:v>674.41200000000003</c:v>
                </c:pt>
                <c:pt idx="28684">
                  <c:v>674.51400000000001</c:v>
                </c:pt>
                <c:pt idx="28685">
                  <c:v>674.61699999999996</c:v>
                </c:pt>
                <c:pt idx="28686">
                  <c:v>674.71900000000005</c:v>
                </c:pt>
                <c:pt idx="28687">
                  <c:v>674.822</c:v>
                </c:pt>
                <c:pt idx="28688">
                  <c:v>674.92399999999998</c:v>
                </c:pt>
                <c:pt idx="28689">
                  <c:v>675.02700000000004</c:v>
                </c:pt>
                <c:pt idx="28690">
                  <c:v>675.12900000000002</c:v>
                </c:pt>
                <c:pt idx="28691">
                  <c:v>675.23099999999999</c:v>
                </c:pt>
                <c:pt idx="28692">
                  <c:v>675.33299999999997</c:v>
                </c:pt>
                <c:pt idx="28693">
                  <c:v>675.43600000000004</c:v>
                </c:pt>
                <c:pt idx="28694">
                  <c:v>675.53800000000001</c:v>
                </c:pt>
                <c:pt idx="28695">
                  <c:v>675.64</c:v>
                </c:pt>
                <c:pt idx="28696">
                  <c:v>675.74199999999996</c:v>
                </c:pt>
                <c:pt idx="28697">
                  <c:v>675.84500000000003</c:v>
                </c:pt>
                <c:pt idx="28698">
                  <c:v>675.947</c:v>
                </c:pt>
                <c:pt idx="28699">
                  <c:v>676.04899999999998</c:v>
                </c:pt>
                <c:pt idx="28700">
                  <c:v>676.15099999999995</c:v>
                </c:pt>
                <c:pt idx="28701">
                  <c:v>676.25300000000004</c:v>
                </c:pt>
                <c:pt idx="28702">
                  <c:v>676.35500000000002</c:v>
                </c:pt>
                <c:pt idx="28703">
                  <c:v>676.45699999999999</c:v>
                </c:pt>
                <c:pt idx="28704">
                  <c:v>676.55799999999999</c:v>
                </c:pt>
                <c:pt idx="28705">
                  <c:v>676.66</c:v>
                </c:pt>
                <c:pt idx="28706">
                  <c:v>676.76199999999994</c:v>
                </c:pt>
                <c:pt idx="28707">
                  <c:v>676.86400000000003</c:v>
                </c:pt>
                <c:pt idx="28708">
                  <c:v>676.96600000000001</c:v>
                </c:pt>
                <c:pt idx="28709">
                  <c:v>677.06799999999998</c:v>
                </c:pt>
                <c:pt idx="28710">
                  <c:v>677.16899999999998</c:v>
                </c:pt>
                <c:pt idx="28711">
                  <c:v>677.27099999999996</c:v>
                </c:pt>
                <c:pt idx="28712">
                  <c:v>677.37199999999996</c:v>
                </c:pt>
                <c:pt idx="28713">
                  <c:v>677.47400000000005</c:v>
                </c:pt>
                <c:pt idx="28714">
                  <c:v>677.57600000000002</c:v>
                </c:pt>
                <c:pt idx="28715">
                  <c:v>677.67700000000002</c:v>
                </c:pt>
                <c:pt idx="28716">
                  <c:v>677.779</c:v>
                </c:pt>
                <c:pt idx="28717">
                  <c:v>677.88</c:v>
                </c:pt>
                <c:pt idx="28718">
                  <c:v>677.98199999999997</c:v>
                </c:pt>
                <c:pt idx="28719">
                  <c:v>678.08299999999997</c:v>
                </c:pt>
                <c:pt idx="28720">
                  <c:v>678.18399999999997</c:v>
                </c:pt>
                <c:pt idx="28721">
                  <c:v>678.28599999999994</c:v>
                </c:pt>
                <c:pt idx="28722">
                  <c:v>678.38699999999994</c:v>
                </c:pt>
                <c:pt idx="28723">
                  <c:v>678.48800000000006</c:v>
                </c:pt>
                <c:pt idx="28724">
                  <c:v>678.59</c:v>
                </c:pt>
                <c:pt idx="28725">
                  <c:v>678.69100000000003</c:v>
                </c:pt>
                <c:pt idx="28726">
                  <c:v>678.79200000000003</c:v>
                </c:pt>
                <c:pt idx="28727">
                  <c:v>678.89300000000003</c:v>
                </c:pt>
                <c:pt idx="28728">
                  <c:v>678.99400000000003</c:v>
                </c:pt>
                <c:pt idx="28729">
                  <c:v>679.09500000000003</c:v>
                </c:pt>
                <c:pt idx="28730">
                  <c:v>679.19600000000003</c:v>
                </c:pt>
                <c:pt idx="28731">
                  <c:v>679.29700000000003</c:v>
                </c:pt>
                <c:pt idx="28732">
                  <c:v>679.39800000000002</c:v>
                </c:pt>
                <c:pt idx="28733">
                  <c:v>679.49900000000002</c:v>
                </c:pt>
                <c:pt idx="28734">
                  <c:v>679.6</c:v>
                </c:pt>
                <c:pt idx="28735">
                  <c:v>679.70100000000002</c:v>
                </c:pt>
                <c:pt idx="28736">
                  <c:v>679.80200000000002</c:v>
                </c:pt>
                <c:pt idx="28737">
                  <c:v>679.90200000000004</c:v>
                </c:pt>
                <c:pt idx="28738">
                  <c:v>680.00300000000004</c:v>
                </c:pt>
                <c:pt idx="28739">
                  <c:v>680.10400000000004</c:v>
                </c:pt>
                <c:pt idx="28740">
                  <c:v>680.20500000000004</c:v>
                </c:pt>
                <c:pt idx="28741">
                  <c:v>680.30499999999995</c:v>
                </c:pt>
                <c:pt idx="28742">
                  <c:v>680.40599999999995</c:v>
                </c:pt>
                <c:pt idx="28743">
                  <c:v>680.50599999999997</c:v>
                </c:pt>
                <c:pt idx="28744">
                  <c:v>680.60699999999997</c:v>
                </c:pt>
                <c:pt idx="28745">
                  <c:v>680.70699999999999</c:v>
                </c:pt>
                <c:pt idx="28746">
                  <c:v>680.80799999999999</c:v>
                </c:pt>
                <c:pt idx="28747">
                  <c:v>680.90800000000002</c:v>
                </c:pt>
                <c:pt idx="28748">
                  <c:v>681.00900000000001</c:v>
                </c:pt>
                <c:pt idx="28749">
                  <c:v>681.10900000000004</c:v>
                </c:pt>
                <c:pt idx="28750">
                  <c:v>681.21</c:v>
                </c:pt>
                <c:pt idx="28751">
                  <c:v>681.31</c:v>
                </c:pt>
                <c:pt idx="28752">
                  <c:v>681.41</c:v>
                </c:pt>
                <c:pt idx="28753">
                  <c:v>681.51</c:v>
                </c:pt>
                <c:pt idx="28754">
                  <c:v>681.61</c:v>
                </c:pt>
                <c:pt idx="28755">
                  <c:v>681.71100000000001</c:v>
                </c:pt>
                <c:pt idx="28756">
                  <c:v>681.81100000000004</c:v>
                </c:pt>
                <c:pt idx="28757">
                  <c:v>681.91099999999994</c:v>
                </c:pt>
                <c:pt idx="28758">
                  <c:v>682.01099999999997</c:v>
                </c:pt>
                <c:pt idx="28759">
                  <c:v>682.11099999999999</c:v>
                </c:pt>
                <c:pt idx="28760">
                  <c:v>682.21100000000001</c:v>
                </c:pt>
                <c:pt idx="28761">
                  <c:v>682.31100000000004</c:v>
                </c:pt>
                <c:pt idx="28762">
                  <c:v>682.41099999999994</c:v>
                </c:pt>
                <c:pt idx="28763">
                  <c:v>682.51099999999997</c:v>
                </c:pt>
                <c:pt idx="28764">
                  <c:v>682.61</c:v>
                </c:pt>
                <c:pt idx="28765">
                  <c:v>682.71</c:v>
                </c:pt>
                <c:pt idx="28766">
                  <c:v>682.81</c:v>
                </c:pt>
                <c:pt idx="28767">
                  <c:v>682.91</c:v>
                </c:pt>
                <c:pt idx="28768">
                  <c:v>683.01</c:v>
                </c:pt>
                <c:pt idx="28769">
                  <c:v>683.10900000000004</c:v>
                </c:pt>
                <c:pt idx="28770">
                  <c:v>683.20899999999995</c:v>
                </c:pt>
                <c:pt idx="28771">
                  <c:v>683.30899999999997</c:v>
                </c:pt>
                <c:pt idx="28772">
                  <c:v>683.40800000000002</c:v>
                </c:pt>
                <c:pt idx="28773">
                  <c:v>683.50800000000004</c:v>
                </c:pt>
                <c:pt idx="28774">
                  <c:v>683.60699999999997</c:v>
                </c:pt>
                <c:pt idx="28775">
                  <c:v>683.70699999999999</c:v>
                </c:pt>
                <c:pt idx="28776">
                  <c:v>683.80600000000004</c:v>
                </c:pt>
                <c:pt idx="28777">
                  <c:v>683.90599999999995</c:v>
                </c:pt>
                <c:pt idx="28778">
                  <c:v>684.005</c:v>
                </c:pt>
                <c:pt idx="28779">
                  <c:v>684.10400000000004</c:v>
                </c:pt>
                <c:pt idx="28780">
                  <c:v>684.20399999999995</c:v>
                </c:pt>
                <c:pt idx="28781">
                  <c:v>684.303</c:v>
                </c:pt>
                <c:pt idx="28782">
                  <c:v>684.40200000000004</c:v>
                </c:pt>
                <c:pt idx="28783">
                  <c:v>684.50099999999998</c:v>
                </c:pt>
                <c:pt idx="28784">
                  <c:v>684.601</c:v>
                </c:pt>
                <c:pt idx="28785">
                  <c:v>684.7</c:v>
                </c:pt>
                <c:pt idx="28786">
                  <c:v>684.79899999999998</c:v>
                </c:pt>
                <c:pt idx="28787">
                  <c:v>684.89800000000002</c:v>
                </c:pt>
                <c:pt idx="28788">
                  <c:v>684.99699999999996</c:v>
                </c:pt>
                <c:pt idx="28789">
                  <c:v>685.096</c:v>
                </c:pt>
                <c:pt idx="28790">
                  <c:v>685.19500000000005</c:v>
                </c:pt>
                <c:pt idx="28791">
                  <c:v>685.29399999999998</c:v>
                </c:pt>
                <c:pt idx="28792">
                  <c:v>685.39300000000003</c:v>
                </c:pt>
                <c:pt idx="28793">
                  <c:v>685.49099999999999</c:v>
                </c:pt>
                <c:pt idx="28794">
                  <c:v>685.59</c:v>
                </c:pt>
                <c:pt idx="28795">
                  <c:v>685.68899999999996</c:v>
                </c:pt>
                <c:pt idx="28796">
                  <c:v>685.78800000000001</c:v>
                </c:pt>
                <c:pt idx="28797">
                  <c:v>685.88599999999997</c:v>
                </c:pt>
                <c:pt idx="28798">
                  <c:v>685.98500000000001</c:v>
                </c:pt>
                <c:pt idx="28799">
                  <c:v>686.08399999999995</c:v>
                </c:pt>
                <c:pt idx="28800">
                  <c:v>686.18200000000002</c:v>
                </c:pt>
                <c:pt idx="28801">
                  <c:v>686.28099999999995</c:v>
                </c:pt>
                <c:pt idx="28802">
                  <c:v>686.38</c:v>
                </c:pt>
                <c:pt idx="28803">
                  <c:v>686.47799999999995</c:v>
                </c:pt>
                <c:pt idx="28804">
                  <c:v>686.577</c:v>
                </c:pt>
                <c:pt idx="28805">
                  <c:v>686.67499999999995</c:v>
                </c:pt>
                <c:pt idx="28806">
                  <c:v>686.77300000000002</c:v>
                </c:pt>
                <c:pt idx="28807">
                  <c:v>686.87199999999996</c:v>
                </c:pt>
                <c:pt idx="28808">
                  <c:v>686.97</c:v>
                </c:pt>
                <c:pt idx="28809">
                  <c:v>687.06799999999998</c:v>
                </c:pt>
                <c:pt idx="28810">
                  <c:v>687.16700000000003</c:v>
                </c:pt>
                <c:pt idx="28811">
                  <c:v>687.26499999999999</c:v>
                </c:pt>
                <c:pt idx="28812">
                  <c:v>687.36300000000006</c:v>
                </c:pt>
                <c:pt idx="28813">
                  <c:v>687.46100000000001</c:v>
                </c:pt>
                <c:pt idx="28814">
                  <c:v>687.55899999999997</c:v>
                </c:pt>
                <c:pt idx="28815">
                  <c:v>687.65700000000004</c:v>
                </c:pt>
                <c:pt idx="28816">
                  <c:v>687.755</c:v>
                </c:pt>
                <c:pt idx="28817">
                  <c:v>687.85400000000004</c:v>
                </c:pt>
                <c:pt idx="28818">
                  <c:v>687.952</c:v>
                </c:pt>
                <c:pt idx="28819">
                  <c:v>688.05</c:v>
                </c:pt>
                <c:pt idx="28820">
                  <c:v>688.14700000000005</c:v>
                </c:pt>
                <c:pt idx="28821">
                  <c:v>688.245</c:v>
                </c:pt>
                <c:pt idx="28822">
                  <c:v>688.34299999999996</c:v>
                </c:pt>
                <c:pt idx="28823">
                  <c:v>688.44100000000003</c:v>
                </c:pt>
                <c:pt idx="28824">
                  <c:v>688.53899999999999</c:v>
                </c:pt>
                <c:pt idx="28825">
                  <c:v>688.63599999999997</c:v>
                </c:pt>
                <c:pt idx="28826">
                  <c:v>688.73400000000004</c:v>
                </c:pt>
                <c:pt idx="28827">
                  <c:v>688.83199999999999</c:v>
                </c:pt>
                <c:pt idx="28828">
                  <c:v>688.92899999999997</c:v>
                </c:pt>
                <c:pt idx="28829">
                  <c:v>689.02700000000004</c:v>
                </c:pt>
                <c:pt idx="28830">
                  <c:v>689.125</c:v>
                </c:pt>
                <c:pt idx="28831">
                  <c:v>689.22199999999998</c:v>
                </c:pt>
                <c:pt idx="28832">
                  <c:v>689.32</c:v>
                </c:pt>
                <c:pt idx="28833">
                  <c:v>689.41700000000003</c:v>
                </c:pt>
                <c:pt idx="28834">
                  <c:v>689.51499999999999</c:v>
                </c:pt>
                <c:pt idx="28835">
                  <c:v>689.61199999999997</c:v>
                </c:pt>
                <c:pt idx="28836">
                  <c:v>689.70899999999995</c:v>
                </c:pt>
                <c:pt idx="28837">
                  <c:v>689.80700000000002</c:v>
                </c:pt>
                <c:pt idx="28838">
                  <c:v>689.904</c:v>
                </c:pt>
                <c:pt idx="28839">
                  <c:v>690.00099999999998</c:v>
                </c:pt>
                <c:pt idx="28840">
                  <c:v>690.09799999999996</c:v>
                </c:pt>
                <c:pt idx="28841">
                  <c:v>690.19600000000003</c:v>
                </c:pt>
                <c:pt idx="28842">
                  <c:v>690.29300000000001</c:v>
                </c:pt>
                <c:pt idx="28843">
                  <c:v>690.39</c:v>
                </c:pt>
                <c:pt idx="28844">
                  <c:v>690.48699999999997</c:v>
                </c:pt>
                <c:pt idx="28845">
                  <c:v>690.58399999999995</c:v>
                </c:pt>
                <c:pt idx="28846">
                  <c:v>690.68100000000004</c:v>
                </c:pt>
                <c:pt idx="28847">
                  <c:v>690.77800000000002</c:v>
                </c:pt>
                <c:pt idx="28848">
                  <c:v>690.875</c:v>
                </c:pt>
                <c:pt idx="28849">
                  <c:v>690.97199999999998</c:v>
                </c:pt>
                <c:pt idx="28850">
                  <c:v>691.06799999999998</c:v>
                </c:pt>
                <c:pt idx="28851">
                  <c:v>691.16600000000005</c:v>
                </c:pt>
                <c:pt idx="28852">
                  <c:v>691.26199999999994</c:v>
                </c:pt>
                <c:pt idx="28853">
                  <c:v>691.35900000000004</c:v>
                </c:pt>
                <c:pt idx="28854">
                  <c:v>691.45600000000002</c:v>
                </c:pt>
                <c:pt idx="28855">
                  <c:v>691.55200000000002</c:v>
                </c:pt>
                <c:pt idx="28856">
                  <c:v>691.649</c:v>
                </c:pt>
                <c:pt idx="28857">
                  <c:v>691.74599999999998</c:v>
                </c:pt>
                <c:pt idx="28858">
                  <c:v>691.84199999999998</c:v>
                </c:pt>
                <c:pt idx="28859">
                  <c:v>691.93899999999996</c:v>
                </c:pt>
                <c:pt idx="28860">
                  <c:v>692.03499999999997</c:v>
                </c:pt>
                <c:pt idx="28861">
                  <c:v>692.13199999999995</c:v>
                </c:pt>
                <c:pt idx="28862">
                  <c:v>692.22799999999995</c:v>
                </c:pt>
                <c:pt idx="28863">
                  <c:v>692.32500000000005</c:v>
                </c:pt>
                <c:pt idx="28864">
                  <c:v>692.42100000000005</c:v>
                </c:pt>
                <c:pt idx="28865">
                  <c:v>692.51700000000005</c:v>
                </c:pt>
                <c:pt idx="28866">
                  <c:v>692.61400000000003</c:v>
                </c:pt>
                <c:pt idx="28867">
                  <c:v>692.71</c:v>
                </c:pt>
                <c:pt idx="28868">
                  <c:v>692.80600000000004</c:v>
                </c:pt>
                <c:pt idx="28869">
                  <c:v>692.90200000000004</c:v>
                </c:pt>
                <c:pt idx="28870">
                  <c:v>692.99900000000002</c:v>
                </c:pt>
                <c:pt idx="28871">
                  <c:v>693.09500000000003</c:v>
                </c:pt>
                <c:pt idx="28872">
                  <c:v>693.19100000000003</c:v>
                </c:pt>
                <c:pt idx="28873">
                  <c:v>693.28700000000003</c:v>
                </c:pt>
                <c:pt idx="28874">
                  <c:v>693.38300000000004</c:v>
                </c:pt>
                <c:pt idx="28875">
                  <c:v>693.47900000000004</c:v>
                </c:pt>
                <c:pt idx="28876">
                  <c:v>693.57500000000005</c:v>
                </c:pt>
                <c:pt idx="28877">
                  <c:v>693.67100000000005</c:v>
                </c:pt>
                <c:pt idx="28878">
                  <c:v>693.76599999999996</c:v>
                </c:pt>
                <c:pt idx="28879">
                  <c:v>693.86199999999997</c:v>
                </c:pt>
                <c:pt idx="28880">
                  <c:v>693.95799999999997</c:v>
                </c:pt>
                <c:pt idx="28881">
                  <c:v>694.05399999999997</c:v>
                </c:pt>
                <c:pt idx="28882">
                  <c:v>694.15</c:v>
                </c:pt>
                <c:pt idx="28883">
                  <c:v>694.245</c:v>
                </c:pt>
                <c:pt idx="28884">
                  <c:v>694.34100000000001</c:v>
                </c:pt>
                <c:pt idx="28885">
                  <c:v>694.43700000000001</c:v>
                </c:pt>
                <c:pt idx="28886">
                  <c:v>694.53200000000004</c:v>
                </c:pt>
                <c:pt idx="28887">
                  <c:v>694.62800000000004</c:v>
                </c:pt>
                <c:pt idx="28888">
                  <c:v>694.72299999999996</c:v>
                </c:pt>
                <c:pt idx="28889">
                  <c:v>694.81899999999996</c:v>
                </c:pt>
                <c:pt idx="28890">
                  <c:v>694.91399999999999</c:v>
                </c:pt>
                <c:pt idx="28891">
                  <c:v>695.00900000000001</c:v>
                </c:pt>
                <c:pt idx="28892">
                  <c:v>695.10500000000002</c:v>
                </c:pt>
                <c:pt idx="28893">
                  <c:v>695.2</c:v>
                </c:pt>
                <c:pt idx="28894">
                  <c:v>695.29600000000005</c:v>
                </c:pt>
                <c:pt idx="28895">
                  <c:v>695.39099999999996</c:v>
                </c:pt>
                <c:pt idx="28896">
                  <c:v>695.48599999999999</c:v>
                </c:pt>
                <c:pt idx="28897">
                  <c:v>695.58100000000002</c:v>
                </c:pt>
                <c:pt idx="28898">
                  <c:v>695.67700000000002</c:v>
                </c:pt>
                <c:pt idx="28899">
                  <c:v>695.77200000000005</c:v>
                </c:pt>
                <c:pt idx="28900">
                  <c:v>695.86699999999996</c:v>
                </c:pt>
                <c:pt idx="28901">
                  <c:v>695.96199999999999</c:v>
                </c:pt>
                <c:pt idx="28902">
                  <c:v>696.05700000000002</c:v>
                </c:pt>
                <c:pt idx="28903">
                  <c:v>696.15200000000004</c:v>
                </c:pt>
                <c:pt idx="28904">
                  <c:v>696.24699999999996</c:v>
                </c:pt>
                <c:pt idx="28905">
                  <c:v>696.34199999999998</c:v>
                </c:pt>
                <c:pt idx="28906">
                  <c:v>696.43600000000004</c:v>
                </c:pt>
                <c:pt idx="28907">
                  <c:v>696.53099999999995</c:v>
                </c:pt>
                <c:pt idx="28908">
                  <c:v>696.62599999999998</c:v>
                </c:pt>
                <c:pt idx="28909">
                  <c:v>696.721</c:v>
                </c:pt>
                <c:pt idx="28910">
                  <c:v>696.81600000000003</c:v>
                </c:pt>
                <c:pt idx="28911">
                  <c:v>696.91</c:v>
                </c:pt>
                <c:pt idx="28912">
                  <c:v>697.005</c:v>
                </c:pt>
                <c:pt idx="28913">
                  <c:v>697.1</c:v>
                </c:pt>
                <c:pt idx="28914">
                  <c:v>697.19399999999996</c:v>
                </c:pt>
                <c:pt idx="28915">
                  <c:v>697.28899999999999</c:v>
                </c:pt>
                <c:pt idx="28916">
                  <c:v>697.38300000000004</c:v>
                </c:pt>
                <c:pt idx="28917">
                  <c:v>697.47799999999995</c:v>
                </c:pt>
                <c:pt idx="28918">
                  <c:v>697.572</c:v>
                </c:pt>
                <c:pt idx="28919">
                  <c:v>697.66700000000003</c:v>
                </c:pt>
                <c:pt idx="28920">
                  <c:v>697.76099999999997</c:v>
                </c:pt>
                <c:pt idx="28921">
                  <c:v>697.85599999999999</c:v>
                </c:pt>
                <c:pt idx="28922">
                  <c:v>697.95</c:v>
                </c:pt>
                <c:pt idx="28923">
                  <c:v>698.04399999999998</c:v>
                </c:pt>
                <c:pt idx="28924">
                  <c:v>698.13800000000003</c:v>
                </c:pt>
                <c:pt idx="28925">
                  <c:v>698.23199999999997</c:v>
                </c:pt>
                <c:pt idx="28926">
                  <c:v>698.32600000000002</c:v>
                </c:pt>
                <c:pt idx="28927">
                  <c:v>698.42</c:v>
                </c:pt>
                <c:pt idx="28928">
                  <c:v>698.51499999999999</c:v>
                </c:pt>
                <c:pt idx="28929">
                  <c:v>698.60900000000004</c:v>
                </c:pt>
                <c:pt idx="28930">
                  <c:v>698.70299999999997</c:v>
                </c:pt>
                <c:pt idx="28931">
                  <c:v>698.79700000000003</c:v>
                </c:pt>
                <c:pt idx="28932">
                  <c:v>698.89099999999996</c:v>
                </c:pt>
                <c:pt idx="28933">
                  <c:v>698.98500000000001</c:v>
                </c:pt>
                <c:pt idx="28934">
                  <c:v>699.07799999999997</c:v>
                </c:pt>
                <c:pt idx="28935">
                  <c:v>699.17200000000003</c:v>
                </c:pt>
                <c:pt idx="28936">
                  <c:v>699.26599999999996</c:v>
                </c:pt>
                <c:pt idx="28937">
                  <c:v>699.36</c:v>
                </c:pt>
                <c:pt idx="28938">
                  <c:v>699.45399999999995</c:v>
                </c:pt>
                <c:pt idx="28939">
                  <c:v>699.54700000000003</c:v>
                </c:pt>
                <c:pt idx="28940">
                  <c:v>699.64099999999996</c:v>
                </c:pt>
                <c:pt idx="28941">
                  <c:v>699.73400000000004</c:v>
                </c:pt>
                <c:pt idx="28942">
                  <c:v>699.82799999999997</c:v>
                </c:pt>
                <c:pt idx="28943">
                  <c:v>699.92200000000003</c:v>
                </c:pt>
                <c:pt idx="28944">
                  <c:v>700.01499999999999</c:v>
                </c:pt>
                <c:pt idx="28945">
                  <c:v>700.10900000000004</c:v>
                </c:pt>
                <c:pt idx="28946">
                  <c:v>700.202</c:v>
                </c:pt>
                <c:pt idx="28947">
                  <c:v>700.29600000000005</c:v>
                </c:pt>
                <c:pt idx="28948">
                  <c:v>700.38900000000001</c:v>
                </c:pt>
                <c:pt idx="28949">
                  <c:v>700.48199999999997</c:v>
                </c:pt>
                <c:pt idx="28950">
                  <c:v>700.57600000000002</c:v>
                </c:pt>
                <c:pt idx="28951">
                  <c:v>700.66899999999998</c:v>
                </c:pt>
                <c:pt idx="28952">
                  <c:v>700.76199999999994</c:v>
                </c:pt>
                <c:pt idx="28953">
                  <c:v>700.85500000000002</c:v>
                </c:pt>
                <c:pt idx="28954">
                  <c:v>700.94799999999998</c:v>
                </c:pt>
                <c:pt idx="28955">
                  <c:v>701.04100000000005</c:v>
                </c:pt>
                <c:pt idx="28956">
                  <c:v>701.13400000000001</c:v>
                </c:pt>
                <c:pt idx="28957">
                  <c:v>701.22799999999995</c:v>
                </c:pt>
                <c:pt idx="28958">
                  <c:v>701.32100000000003</c:v>
                </c:pt>
                <c:pt idx="28959">
                  <c:v>701.41300000000001</c:v>
                </c:pt>
                <c:pt idx="28960">
                  <c:v>701.50699999999995</c:v>
                </c:pt>
                <c:pt idx="28961">
                  <c:v>701.59900000000005</c:v>
                </c:pt>
                <c:pt idx="28962">
                  <c:v>701.69200000000001</c:v>
                </c:pt>
                <c:pt idx="28963">
                  <c:v>701.78499999999997</c:v>
                </c:pt>
                <c:pt idx="28964">
                  <c:v>701.87800000000004</c:v>
                </c:pt>
                <c:pt idx="28965">
                  <c:v>701.971</c:v>
                </c:pt>
                <c:pt idx="28966">
                  <c:v>702.06299999999999</c:v>
                </c:pt>
                <c:pt idx="28967">
                  <c:v>702.15599999999995</c:v>
                </c:pt>
                <c:pt idx="28968">
                  <c:v>702.24900000000002</c:v>
                </c:pt>
                <c:pt idx="28969">
                  <c:v>702.34100000000001</c:v>
                </c:pt>
                <c:pt idx="28970">
                  <c:v>702.43399999999997</c:v>
                </c:pt>
                <c:pt idx="28971">
                  <c:v>702.52599999999995</c:v>
                </c:pt>
                <c:pt idx="28972">
                  <c:v>702.61900000000003</c:v>
                </c:pt>
                <c:pt idx="28973">
                  <c:v>702.71100000000001</c:v>
                </c:pt>
                <c:pt idx="28974">
                  <c:v>702.80399999999997</c:v>
                </c:pt>
                <c:pt idx="28975">
                  <c:v>702.89599999999996</c:v>
                </c:pt>
                <c:pt idx="28976">
                  <c:v>702.98800000000006</c:v>
                </c:pt>
                <c:pt idx="28977">
                  <c:v>703.08100000000002</c:v>
                </c:pt>
                <c:pt idx="28978">
                  <c:v>703.173</c:v>
                </c:pt>
                <c:pt idx="28979">
                  <c:v>703.26499999999999</c:v>
                </c:pt>
                <c:pt idx="28980">
                  <c:v>703.35699999999997</c:v>
                </c:pt>
                <c:pt idx="28981">
                  <c:v>703.45</c:v>
                </c:pt>
                <c:pt idx="28982">
                  <c:v>703.54200000000003</c:v>
                </c:pt>
                <c:pt idx="28983">
                  <c:v>703.63400000000001</c:v>
                </c:pt>
                <c:pt idx="28984">
                  <c:v>703.726</c:v>
                </c:pt>
                <c:pt idx="28985">
                  <c:v>703.81799999999998</c:v>
                </c:pt>
                <c:pt idx="28986">
                  <c:v>703.91</c:v>
                </c:pt>
                <c:pt idx="28987">
                  <c:v>704.00199999999995</c:v>
                </c:pt>
                <c:pt idx="28988">
                  <c:v>704.09400000000005</c:v>
                </c:pt>
                <c:pt idx="28989">
                  <c:v>704.18499999999995</c:v>
                </c:pt>
                <c:pt idx="28990">
                  <c:v>704.27700000000004</c:v>
                </c:pt>
                <c:pt idx="28991">
                  <c:v>704.36900000000003</c:v>
                </c:pt>
                <c:pt idx="28992">
                  <c:v>704.46100000000001</c:v>
                </c:pt>
                <c:pt idx="28993">
                  <c:v>704.553</c:v>
                </c:pt>
                <c:pt idx="28994">
                  <c:v>704.64400000000001</c:v>
                </c:pt>
                <c:pt idx="28995">
                  <c:v>704.73599999999999</c:v>
                </c:pt>
                <c:pt idx="28996">
                  <c:v>704.82799999999997</c:v>
                </c:pt>
                <c:pt idx="28997">
                  <c:v>704.91899999999998</c:v>
                </c:pt>
                <c:pt idx="28998">
                  <c:v>705.01099999999997</c:v>
                </c:pt>
                <c:pt idx="28999">
                  <c:v>705.10199999999998</c:v>
                </c:pt>
                <c:pt idx="29000">
                  <c:v>705.19399999999996</c:v>
                </c:pt>
                <c:pt idx="29001">
                  <c:v>705.28499999999997</c:v>
                </c:pt>
                <c:pt idx="29002">
                  <c:v>705.37599999999998</c:v>
                </c:pt>
                <c:pt idx="29003">
                  <c:v>705.46799999999996</c:v>
                </c:pt>
                <c:pt idx="29004">
                  <c:v>705.55899999999997</c:v>
                </c:pt>
                <c:pt idx="29005">
                  <c:v>705.65</c:v>
                </c:pt>
                <c:pt idx="29006">
                  <c:v>705.74199999999996</c:v>
                </c:pt>
                <c:pt idx="29007">
                  <c:v>705.83299999999997</c:v>
                </c:pt>
                <c:pt idx="29008">
                  <c:v>705.92399999999998</c:v>
                </c:pt>
                <c:pt idx="29009">
                  <c:v>706.01499999999999</c:v>
                </c:pt>
                <c:pt idx="29010">
                  <c:v>706.10599999999999</c:v>
                </c:pt>
                <c:pt idx="29011">
                  <c:v>706.19799999999998</c:v>
                </c:pt>
                <c:pt idx="29012">
                  <c:v>706.28800000000001</c:v>
                </c:pt>
                <c:pt idx="29013">
                  <c:v>706.38</c:v>
                </c:pt>
                <c:pt idx="29014">
                  <c:v>706.47</c:v>
                </c:pt>
                <c:pt idx="29015">
                  <c:v>706.56100000000004</c:v>
                </c:pt>
                <c:pt idx="29016">
                  <c:v>706.65200000000004</c:v>
                </c:pt>
                <c:pt idx="29017">
                  <c:v>706.74300000000005</c:v>
                </c:pt>
                <c:pt idx="29018">
                  <c:v>706.83399999999995</c:v>
                </c:pt>
                <c:pt idx="29019">
                  <c:v>706.92499999999995</c:v>
                </c:pt>
                <c:pt idx="29020">
                  <c:v>707.01499999999999</c:v>
                </c:pt>
                <c:pt idx="29021">
                  <c:v>707.10599999999999</c:v>
                </c:pt>
                <c:pt idx="29022">
                  <c:v>707.197</c:v>
                </c:pt>
                <c:pt idx="29023">
                  <c:v>707.28700000000003</c:v>
                </c:pt>
                <c:pt idx="29024">
                  <c:v>707.37800000000004</c:v>
                </c:pt>
                <c:pt idx="29025">
                  <c:v>707.46900000000005</c:v>
                </c:pt>
                <c:pt idx="29026">
                  <c:v>707.55899999999997</c:v>
                </c:pt>
                <c:pt idx="29027">
                  <c:v>707.649</c:v>
                </c:pt>
                <c:pt idx="29028">
                  <c:v>707.74</c:v>
                </c:pt>
                <c:pt idx="29029">
                  <c:v>707.83</c:v>
                </c:pt>
                <c:pt idx="29030">
                  <c:v>707.92100000000005</c:v>
                </c:pt>
                <c:pt idx="29031">
                  <c:v>708.01099999999997</c:v>
                </c:pt>
                <c:pt idx="29032">
                  <c:v>708.101</c:v>
                </c:pt>
                <c:pt idx="29033">
                  <c:v>708.19200000000001</c:v>
                </c:pt>
                <c:pt idx="29034">
                  <c:v>708.28200000000004</c:v>
                </c:pt>
                <c:pt idx="29035">
                  <c:v>708.37199999999996</c:v>
                </c:pt>
                <c:pt idx="29036">
                  <c:v>708.46199999999999</c:v>
                </c:pt>
                <c:pt idx="29037">
                  <c:v>708.55200000000002</c:v>
                </c:pt>
                <c:pt idx="29038">
                  <c:v>708.64200000000005</c:v>
                </c:pt>
                <c:pt idx="29039">
                  <c:v>708.73199999999997</c:v>
                </c:pt>
                <c:pt idx="29040">
                  <c:v>708.822</c:v>
                </c:pt>
                <c:pt idx="29041">
                  <c:v>708.91200000000003</c:v>
                </c:pt>
                <c:pt idx="29042">
                  <c:v>709.00199999999995</c:v>
                </c:pt>
                <c:pt idx="29043">
                  <c:v>709.09199999999998</c:v>
                </c:pt>
                <c:pt idx="29044">
                  <c:v>709.18200000000002</c:v>
                </c:pt>
                <c:pt idx="29045">
                  <c:v>709.27200000000005</c:v>
                </c:pt>
                <c:pt idx="29046">
                  <c:v>709.36099999999999</c:v>
                </c:pt>
                <c:pt idx="29047">
                  <c:v>709.45100000000002</c:v>
                </c:pt>
                <c:pt idx="29048">
                  <c:v>709.54100000000005</c:v>
                </c:pt>
                <c:pt idx="29049">
                  <c:v>709.63</c:v>
                </c:pt>
                <c:pt idx="29050">
                  <c:v>709.72</c:v>
                </c:pt>
                <c:pt idx="29051">
                  <c:v>709.81</c:v>
                </c:pt>
                <c:pt idx="29052">
                  <c:v>709.899</c:v>
                </c:pt>
                <c:pt idx="29053">
                  <c:v>709.98900000000003</c:v>
                </c:pt>
                <c:pt idx="29054">
                  <c:v>710.07799999999997</c:v>
                </c:pt>
                <c:pt idx="29055">
                  <c:v>710.16800000000001</c:v>
                </c:pt>
                <c:pt idx="29056">
                  <c:v>710.25699999999995</c:v>
                </c:pt>
                <c:pt idx="29057">
                  <c:v>710.346</c:v>
                </c:pt>
                <c:pt idx="29058">
                  <c:v>710.43600000000004</c:v>
                </c:pt>
                <c:pt idx="29059">
                  <c:v>710.52499999999998</c:v>
                </c:pt>
                <c:pt idx="29060">
                  <c:v>710.61400000000003</c:v>
                </c:pt>
                <c:pt idx="29061">
                  <c:v>710.70299999999997</c:v>
                </c:pt>
                <c:pt idx="29062">
                  <c:v>710.79200000000003</c:v>
                </c:pt>
                <c:pt idx="29063">
                  <c:v>710.88199999999995</c:v>
                </c:pt>
                <c:pt idx="29064">
                  <c:v>710.971</c:v>
                </c:pt>
                <c:pt idx="29065">
                  <c:v>711.06</c:v>
                </c:pt>
                <c:pt idx="29066">
                  <c:v>711.149</c:v>
                </c:pt>
                <c:pt idx="29067">
                  <c:v>711.23800000000006</c:v>
                </c:pt>
                <c:pt idx="29068">
                  <c:v>711.327</c:v>
                </c:pt>
                <c:pt idx="29069">
                  <c:v>711.41600000000005</c:v>
                </c:pt>
                <c:pt idx="29070">
                  <c:v>711.505</c:v>
                </c:pt>
                <c:pt idx="29071">
                  <c:v>711.59299999999996</c:v>
                </c:pt>
                <c:pt idx="29072">
                  <c:v>711.68200000000002</c:v>
                </c:pt>
                <c:pt idx="29073">
                  <c:v>711.77099999999996</c:v>
                </c:pt>
                <c:pt idx="29074">
                  <c:v>711.86</c:v>
                </c:pt>
                <c:pt idx="29075">
                  <c:v>711.94799999999998</c:v>
                </c:pt>
                <c:pt idx="29076">
                  <c:v>712.03700000000003</c:v>
                </c:pt>
                <c:pt idx="29077">
                  <c:v>712.12599999999998</c:v>
                </c:pt>
                <c:pt idx="29078">
                  <c:v>712.21400000000006</c:v>
                </c:pt>
                <c:pt idx="29079">
                  <c:v>712.303</c:v>
                </c:pt>
                <c:pt idx="29080">
                  <c:v>712.39099999999996</c:v>
                </c:pt>
                <c:pt idx="29081">
                  <c:v>712.48</c:v>
                </c:pt>
                <c:pt idx="29082">
                  <c:v>712.56799999999998</c:v>
                </c:pt>
                <c:pt idx="29083">
                  <c:v>712.65599999999995</c:v>
                </c:pt>
                <c:pt idx="29084">
                  <c:v>712.745</c:v>
                </c:pt>
                <c:pt idx="29085">
                  <c:v>712.83299999999997</c:v>
                </c:pt>
                <c:pt idx="29086">
                  <c:v>712.92200000000003</c:v>
                </c:pt>
                <c:pt idx="29087">
                  <c:v>713.01</c:v>
                </c:pt>
                <c:pt idx="29088">
                  <c:v>713.09799999999996</c:v>
                </c:pt>
                <c:pt idx="29089">
                  <c:v>713.18600000000004</c:v>
                </c:pt>
                <c:pt idx="29090">
                  <c:v>713.274</c:v>
                </c:pt>
                <c:pt idx="29091">
                  <c:v>713.36199999999997</c:v>
                </c:pt>
                <c:pt idx="29092">
                  <c:v>713.45</c:v>
                </c:pt>
                <c:pt idx="29093">
                  <c:v>713.53800000000001</c:v>
                </c:pt>
                <c:pt idx="29094">
                  <c:v>713.62599999999998</c:v>
                </c:pt>
                <c:pt idx="29095">
                  <c:v>713.71400000000006</c:v>
                </c:pt>
                <c:pt idx="29096">
                  <c:v>713.80200000000002</c:v>
                </c:pt>
                <c:pt idx="29097">
                  <c:v>713.89</c:v>
                </c:pt>
                <c:pt idx="29098">
                  <c:v>713.97799999999995</c:v>
                </c:pt>
                <c:pt idx="29099">
                  <c:v>714.06600000000003</c:v>
                </c:pt>
                <c:pt idx="29100">
                  <c:v>714.15300000000002</c:v>
                </c:pt>
                <c:pt idx="29101">
                  <c:v>714.24099999999999</c:v>
                </c:pt>
                <c:pt idx="29102">
                  <c:v>714.32899999999995</c:v>
                </c:pt>
                <c:pt idx="29103">
                  <c:v>714.41700000000003</c:v>
                </c:pt>
                <c:pt idx="29104">
                  <c:v>714.50400000000002</c:v>
                </c:pt>
                <c:pt idx="29105">
                  <c:v>714.59199999999998</c:v>
                </c:pt>
                <c:pt idx="29106">
                  <c:v>714.67899999999997</c:v>
                </c:pt>
                <c:pt idx="29107">
                  <c:v>714.76599999999996</c:v>
                </c:pt>
                <c:pt idx="29108">
                  <c:v>714.85400000000004</c:v>
                </c:pt>
                <c:pt idx="29109">
                  <c:v>714.94100000000003</c:v>
                </c:pt>
                <c:pt idx="29110">
                  <c:v>715.029</c:v>
                </c:pt>
                <c:pt idx="29111">
                  <c:v>715.11599999999999</c:v>
                </c:pt>
                <c:pt idx="29112">
                  <c:v>715.20299999999997</c:v>
                </c:pt>
                <c:pt idx="29113">
                  <c:v>715.29100000000005</c:v>
                </c:pt>
                <c:pt idx="29114">
                  <c:v>715.37800000000004</c:v>
                </c:pt>
                <c:pt idx="29115">
                  <c:v>715.46500000000003</c:v>
                </c:pt>
                <c:pt idx="29116">
                  <c:v>715.55200000000002</c:v>
                </c:pt>
                <c:pt idx="29117">
                  <c:v>715.63900000000001</c:v>
                </c:pt>
                <c:pt idx="29118">
                  <c:v>715.726</c:v>
                </c:pt>
                <c:pt idx="29119">
                  <c:v>715.81299999999999</c:v>
                </c:pt>
                <c:pt idx="29120">
                  <c:v>715.90099999999995</c:v>
                </c:pt>
                <c:pt idx="29121">
                  <c:v>715.98699999999997</c:v>
                </c:pt>
                <c:pt idx="29122">
                  <c:v>716.07399999999996</c:v>
                </c:pt>
                <c:pt idx="29123">
                  <c:v>716.16099999999994</c:v>
                </c:pt>
                <c:pt idx="29124">
                  <c:v>716.24800000000005</c:v>
                </c:pt>
                <c:pt idx="29125">
                  <c:v>716.33500000000004</c:v>
                </c:pt>
                <c:pt idx="29126">
                  <c:v>716.42100000000005</c:v>
                </c:pt>
                <c:pt idx="29127">
                  <c:v>716.50800000000004</c:v>
                </c:pt>
                <c:pt idx="29128">
                  <c:v>716.59500000000003</c:v>
                </c:pt>
                <c:pt idx="29129">
                  <c:v>716.68200000000002</c:v>
                </c:pt>
                <c:pt idx="29130">
                  <c:v>716.76800000000003</c:v>
                </c:pt>
                <c:pt idx="29131">
                  <c:v>716.85500000000002</c:v>
                </c:pt>
                <c:pt idx="29132">
                  <c:v>716.94100000000003</c:v>
                </c:pt>
                <c:pt idx="29133">
                  <c:v>717.02800000000002</c:v>
                </c:pt>
                <c:pt idx="29134">
                  <c:v>717.11400000000003</c:v>
                </c:pt>
                <c:pt idx="29135">
                  <c:v>717.20100000000002</c:v>
                </c:pt>
                <c:pt idx="29136">
                  <c:v>717.28700000000003</c:v>
                </c:pt>
                <c:pt idx="29137">
                  <c:v>717.37400000000002</c:v>
                </c:pt>
                <c:pt idx="29138">
                  <c:v>717.46</c:v>
                </c:pt>
                <c:pt idx="29139">
                  <c:v>717.54600000000005</c:v>
                </c:pt>
                <c:pt idx="29140">
                  <c:v>717.63199999999995</c:v>
                </c:pt>
                <c:pt idx="29141">
                  <c:v>717.71900000000005</c:v>
                </c:pt>
                <c:pt idx="29142">
                  <c:v>717.80499999999995</c:v>
                </c:pt>
                <c:pt idx="29143">
                  <c:v>717.89099999999996</c:v>
                </c:pt>
                <c:pt idx="29144">
                  <c:v>717.97699999999998</c:v>
                </c:pt>
                <c:pt idx="29145">
                  <c:v>718.06299999999999</c:v>
                </c:pt>
                <c:pt idx="29146">
                  <c:v>718.149</c:v>
                </c:pt>
                <c:pt idx="29147">
                  <c:v>718.23500000000001</c:v>
                </c:pt>
                <c:pt idx="29148">
                  <c:v>718.32100000000003</c:v>
                </c:pt>
                <c:pt idx="29149">
                  <c:v>718.40700000000004</c:v>
                </c:pt>
                <c:pt idx="29150">
                  <c:v>718.49199999999996</c:v>
                </c:pt>
                <c:pt idx="29151">
                  <c:v>718.57799999999997</c:v>
                </c:pt>
                <c:pt idx="29152">
                  <c:v>718.66399999999999</c:v>
                </c:pt>
                <c:pt idx="29153">
                  <c:v>718.75</c:v>
                </c:pt>
                <c:pt idx="29154">
                  <c:v>718.83500000000004</c:v>
                </c:pt>
                <c:pt idx="29155">
                  <c:v>718.92100000000005</c:v>
                </c:pt>
                <c:pt idx="29156">
                  <c:v>719.00699999999995</c:v>
                </c:pt>
                <c:pt idx="29157">
                  <c:v>719.09199999999998</c:v>
                </c:pt>
                <c:pt idx="29158">
                  <c:v>719.178</c:v>
                </c:pt>
                <c:pt idx="29159">
                  <c:v>719.26300000000003</c:v>
                </c:pt>
                <c:pt idx="29160">
                  <c:v>719.34900000000005</c:v>
                </c:pt>
                <c:pt idx="29161">
                  <c:v>719.43399999999997</c:v>
                </c:pt>
                <c:pt idx="29162">
                  <c:v>719.52</c:v>
                </c:pt>
                <c:pt idx="29163">
                  <c:v>719.60500000000002</c:v>
                </c:pt>
                <c:pt idx="29164">
                  <c:v>719.69</c:v>
                </c:pt>
                <c:pt idx="29165">
                  <c:v>719.77599999999995</c:v>
                </c:pt>
                <c:pt idx="29166">
                  <c:v>719.86099999999999</c:v>
                </c:pt>
                <c:pt idx="29167">
                  <c:v>719.94600000000003</c:v>
                </c:pt>
                <c:pt idx="29168">
                  <c:v>720.03099999999995</c:v>
                </c:pt>
                <c:pt idx="29169">
                  <c:v>720.11599999999999</c:v>
                </c:pt>
                <c:pt idx="29170">
                  <c:v>720.20100000000002</c:v>
                </c:pt>
                <c:pt idx="29171">
                  <c:v>720.28599999999994</c:v>
                </c:pt>
                <c:pt idx="29172">
                  <c:v>720.37099999999998</c:v>
                </c:pt>
                <c:pt idx="29173">
                  <c:v>720.45600000000002</c:v>
                </c:pt>
                <c:pt idx="29174">
                  <c:v>720.54100000000005</c:v>
                </c:pt>
                <c:pt idx="29175">
                  <c:v>720.62599999999998</c:v>
                </c:pt>
                <c:pt idx="29176">
                  <c:v>720.71100000000001</c:v>
                </c:pt>
                <c:pt idx="29177">
                  <c:v>720.79600000000005</c:v>
                </c:pt>
                <c:pt idx="29178">
                  <c:v>720.88099999999997</c:v>
                </c:pt>
                <c:pt idx="29179">
                  <c:v>720.96500000000003</c:v>
                </c:pt>
                <c:pt idx="29180">
                  <c:v>721.05</c:v>
                </c:pt>
                <c:pt idx="29181">
                  <c:v>721.13499999999999</c:v>
                </c:pt>
                <c:pt idx="29182">
                  <c:v>721.21900000000005</c:v>
                </c:pt>
                <c:pt idx="29183">
                  <c:v>721.30399999999997</c:v>
                </c:pt>
                <c:pt idx="29184">
                  <c:v>721.38800000000003</c:v>
                </c:pt>
                <c:pt idx="29185">
                  <c:v>721.47299999999996</c:v>
                </c:pt>
                <c:pt idx="29186">
                  <c:v>721.55700000000002</c:v>
                </c:pt>
                <c:pt idx="29187">
                  <c:v>721.64200000000005</c:v>
                </c:pt>
                <c:pt idx="29188">
                  <c:v>721.726</c:v>
                </c:pt>
                <c:pt idx="29189">
                  <c:v>721.81100000000004</c:v>
                </c:pt>
                <c:pt idx="29190">
                  <c:v>721.89499999999998</c:v>
                </c:pt>
                <c:pt idx="29191">
                  <c:v>721.97900000000004</c:v>
                </c:pt>
                <c:pt idx="29192">
                  <c:v>722.06299999999999</c:v>
                </c:pt>
                <c:pt idx="29193">
                  <c:v>722.14800000000002</c:v>
                </c:pt>
                <c:pt idx="29194">
                  <c:v>722.23199999999997</c:v>
                </c:pt>
                <c:pt idx="29195">
                  <c:v>722.31600000000003</c:v>
                </c:pt>
                <c:pt idx="29196">
                  <c:v>722.4</c:v>
                </c:pt>
                <c:pt idx="29197">
                  <c:v>722.48400000000004</c:v>
                </c:pt>
                <c:pt idx="29198">
                  <c:v>722.56799999999998</c:v>
                </c:pt>
                <c:pt idx="29199">
                  <c:v>722.65200000000004</c:v>
                </c:pt>
                <c:pt idx="29200">
                  <c:v>722.73599999999999</c:v>
                </c:pt>
                <c:pt idx="29201">
                  <c:v>722.82</c:v>
                </c:pt>
                <c:pt idx="29202">
                  <c:v>722.904</c:v>
                </c:pt>
                <c:pt idx="29203">
                  <c:v>722.98800000000006</c:v>
                </c:pt>
                <c:pt idx="29204">
                  <c:v>723.07100000000003</c:v>
                </c:pt>
                <c:pt idx="29205">
                  <c:v>723.15499999999997</c:v>
                </c:pt>
                <c:pt idx="29206">
                  <c:v>723.23900000000003</c:v>
                </c:pt>
                <c:pt idx="29207">
                  <c:v>723.322</c:v>
                </c:pt>
                <c:pt idx="29208">
                  <c:v>723.40599999999995</c:v>
                </c:pt>
                <c:pt idx="29209">
                  <c:v>723.49</c:v>
                </c:pt>
                <c:pt idx="29210">
                  <c:v>723.57299999999998</c:v>
                </c:pt>
                <c:pt idx="29211">
                  <c:v>723.65599999999995</c:v>
                </c:pt>
                <c:pt idx="29212">
                  <c:v>723.74</c:v>
                </c:pt>
                <c:pt idx="29213">
                  <c:v>723.82299999999998</c:v>
                </c:pt>
                <c:pt idx="29214">
                  <c:v>723.90700000000004</c:v>
                </c:pt>
                <c:pt idx="29215">
                  <c:v>723.99</c:v>
                </c:pt>
                <c:pt idx="29216">
                  <c:v>724.07299999999998</c:v>
                </c:pt>
                <c:pt idx="29217">
                  <c:v>724.15700000000004</c:v>
                </c:pt>
                <c:pt idx="29218">
                  <c:v>724.24</c:v>
                </c:pt>
                <c:pt idx="29219">
                  <c:v>724.32299999999998</c:v>
                </c:pt>
                <c:pt idx="29220">
                  <c:v>724.40599999999995</c:v>
                </c:pt>
                <c:pt idx="29221">
                  <c:v>724.48900000000003</c:v>
                </c:pt>
                <c:pt idx="29222">
                  <c:v>724.572</c:v>
                </c:pt>
                <c:pt idx="29223">
                  <c:v>724.65599999999995</c:v>
                </c:pt>
                <c:pt idx="29224">
                  <c:v>724.73900000000003</c:v>
                </c:pt>
                <c:pt idx="29225">
                  <c:v>724.82100000000003</c:v>
                </c:pt>
                <c:pt idx="29226">
                  <c:v>724.904</c:v>
                </c:pt>
                <c:pt idx="29227">
                  <c:v>724.98699999999997</c:v>
                </c:pt>
                <c:pt idx="29228">
                  <c:v>725.07</c:v>
                </c:pt>
                <c:pt idx="29229">
                  <c:v>725.15300000000002</c:v>
                </c:pt>
                <c:pt idx="29230">
                  <c:v>725.23599999999999</c:v>
                </c:pt>
                <c:pt idx="29231">
                  <c:v>725.31799999999998</c:v>
                </c:pt>
                <c:pt idx="29232">
                  <c:v>725.40099999999995</c:v>
                </c:pt>
                <c:pt idx="29233">
                  <c:v>725.48400000000004</c:v>
                </c:pt>
                <c:pt idx="29234">
                  <c:v>725.56700000000001</c:v>
                </c:pt>
                <c:pt idx="29235">
                  <c:v>725.649</c:v>
                </c:pt>
                <c:pt idx="29236">
                  <c:v>725.73099999999999</c:v>
                </c:pt>
                <c:pt idx="29237">
                  <c:v>725.81399999999996</c:v>
                </c:pt>
                <c:pt idx="29238">
                  <c:v>725.89599999999996</c:v>
                </c:pt>
                <c:pt idx="29239">
                  <c:v>725.97900000000004</c:v>
                </c:pt>
                <c:pt idx="29240">
                  <c:v>726.06100000000004</c:v>
                </c:pt>
                <c:pt idx="29241">
                  <c:v>726.14400000000001</c:v>
                </c:pt>
                <c:pt idx="29242">
                  <c:v>726.226</c:v>
                </c:pt>
                <c:pt idx="29243">
                  <c:v>726.30799999999999</c:v>
                </c:pt>
                <c:pt idx="29244">
                  <c:v>726.39</c:v>
                </c:pt>
                <c:pt idx="29245">
                  <c:v>726.47199999999998</c:v>
                </c:pt>
                <c:pt idx="29246">
                  <c:v>726.55499999999995</c:v>
                </c:pt>
                <c:pt idx="29247">
                  <c:v>726.63699999999994</c:v>
                </c:pt>
                <c:pt idx="29248">
                  <c:v>726.71900000000005</c:v>
                </c:pt>
                <c:pt idx="29249">
                  <c:v>726.80100000000004</c:v>
                </c:pt>
                <c:pt idx="29250">
                  <c:v>726.88300000000004</c:v>
                </c:pt>
                <c:pt idx="29251">
                  <c:v>726.96500000000003</c:v>
                </c:pt>
                <c:pt idx="29252">
                  <c:v>727.04700000000003</c:v>
                </c:pt>
                <c:pt idx="29253">
                  <c:v>727.12800000000004</c:v>
                </c:pt>
                <c:pt idx="29254">
                  <c:v>727.21</c:v>
                </c:pt>
                <c:pt idx="29255">
                  <c:v>727.29200000000003</c:v>
                </c:pt>
                <c:pt idx="29256">
                  <c:v>727.37400000000002</c:v>
                </c:pt>
                <c:pt idx="29257">
                  <c:v>727.45500000000004</c:v>
                </c:pt>
                <c:pt idx="29258">
                  <c:v>727.53700000000003</c:v>
                </c:pt>
                <c:pt idx="29259">
                  <c:v>727.61900000000003</c:v>
                </c:pt>
                <c:pt idx="29260">
                  <c:v>727.7</c:v>
                </c:pt>
                <c:pt idx="29261">
                  <c:v>727.78200000000004</c:v>
                </c:pt>
                <c:pt idx="29262">
                  <c:v>727.86300000000006</c:v>
                </c:pt>
                <c:pt idx="29263">
                  <c:v>727.94500000000005</c:v>
                </c:pt>
                <c:pt idx="29264">
                  <c:v>728.02599999999995</c:v>
                </c:pt>
                <c:pt idx="29265">
                  <c:v>728.10799999999995</c:v>
                </c:pt>
                <c:pt idx="29266">
                  <c:v>728.18899999999996</c:v>
                </c:pt>
                <c:pt idx="29267">
                  <c:v>728.27</c:v>
                </c:pt>
                <c:pt idx="29268">
                  <c:v>728.35199999999998</c:v>
                </c:pt>
                <c:pt idx="29269">
                  <c:v>728.43299999999999</c:v>
                </c:pt>
                <c:pt idx="29270">
                  <c:v>728.51400000000001</c:v>
                </c:pt>
                <c:pt idx="29271">
                  <c:v>728.59500000000003</c:v>
                </c:pt>
                <c:pt idx="29272">
                  <c:v>728.67600000000004</c:v>
                </c:pt>
                <c:pt idx="29273">
                  <c:v>728.75699999999995</c:v>
                </c:pt>
                <c:pt idx="29274">
                  <c:v>728.83799999999997</c:v>
                </c:pt>
                <c:pt idx="29275">
                  <c:v>728.91899999999998</c:v>
                </c:pt>
                <c:pt idx="29276">
                  <c:v>729</c:v>
                </c:pt>
                <c:pt idx="29277">
                  <c:v>729.08100000000002</c:v>
                </c:pt>
                <c:pt idx="29278">
                  <c:v>729.16200000000003</c:v>
                </c:pt>
                <c:pt idx="29279">
                  <c:v>729.24300000000005</c:v>
                </c:pt>
                <c:pt idx="29280">
                  <c:v>729.32399999999996</c:v>
                </c:pt>
                <c:pt idx="29281">
                  <c:v>729.40499999999997</c:v>
                </c:pt>
                <c:pt idx="29282">
                  <c:v>729.48500000000001</c:v>
                </c:pt>
                <c:pt idx="29283">
                  <c:v>729.56600000000003</c:v>
                </c:pt>
                <c:pt idx="29284">
                  <c:v>729.64599999999996</c:v>
                </c:pt>
                <c:pt idx="29285">
                  <c:v>729.72699999999998</c:v>
                </c:pt>
                <c:pt idx="29286">
                  <c:v>729.80700000000002</c:v>
                </c:pt>
                <c:pt idx="29287">
                  <c:v>729.88800000000003</c:v>
                </c:pt>
                <c:pt idx="29288">
                  <c:v>729.96900000000005</c:v>
                </c:pt>
                <c:pt idx="29289">
                  <c:v>730.04899999999998</c:v>
                </c:pt>
                <c:pt idx="29290">
                  <c:v>730.13</c:v>
                </c:pt>
                <c:pt idx="29291">
                  <c:v>730.21</c:v>
                </c:pt>
                <c:pt idx="29292">
                  <c:v>730.29</c:v>
                </c:pt>
                <c:pt idx="29293">
                  <c:v>730.37099999999998</c:v>
                </c:pt>
                <c:pt idx="29294">
                  <c:v>730.45100000000002</c:v>
                </c:pt>
                <c:pt idx="29295">
                  <c:v>730.53099999999995</c:v>
                </c:pt>
                <c:pt idx="29296">
                  <c:v>730.61099999999999</c:v>
                </c:pt>
                <c:pt idx="29297">
                  <c:v>730.69100000000003</c:v>
                </c:pt>
                <c:pt idx="29298">
                  <c:v>730.77099999999996</c:v>
                </c:pt>
                <c:pt idx="29299">
                  <c:v>730.851</c:v>
                </c:pt>
                <c:pt idx="29300">
                  <c:v>730.93200000000002</c:v>
                </c:pt>
                <c:pt idx="29301">
                  <c:v>731.01099999999997</c:v>
                </c:pt>
                <c:pt idx="29302">
                  <c:v>731.09100000000001</c:v>
                </c:pt>
                <c:pt idx="29303">
                  <c:v>731.17100000000005</c:v>
                </c:pt>
                <c:pt idx="29304">
                  <c:v>731.25099999999998</c:v>
                </c:pt>
                <c:pt idx="29305">
                  <c:v>731.33100000000002</c:v>
                </c:pt>
                <c:pt idx="29306">
                  <c:v>731.41099999999994</c:v>
                </c:pt>
                <c:pt idx="29307">
                  <c:v>731.49</c:v>
                </c:pt>
                <c:pt idx="29308">
                  <c:v>731.57</c:v>
                </c:pt>
                <c:pt idx="29309">
                  <c:v>731.65</c:v>
                </c:pt>
                <c:pt idx="29310">
                  <c:v>731.72900000000004</c:v>
                </c:pt>
                <c:pt idx="29311">
                  <c:v>731.80899999999997</c:v>
                </c:pt>
                <c:pt idx="29312">
                  <c:v>731.88800000000003</c:v>
                </c:pt>
                <c:pt idx="29313">
                  <c:v>731.96799999999996</c:v>
                </c:pt>
                <c:pt idx="29314">
                  <c:v>732.04700000000003</c:v>
                </c:pt>
                <c:pt idx="29315">
                  <c:v>732.12699999999995</c:v>
                </c:pt>
                <c:pt idx="29316">
                  <c:v>732.20600000000002</c:v>
                </c:pt>
                <c:pt idx="29317">
                  <c:v>732.28499999999997</c:v>
                </c:pt>
                <c:pt idx="29318">
                  <c:v>732.36500000000001</c:v>
                </c:pt>
                <c:pt idx="29319">
                  <c:v>732.44399999999996</c:v>
                </c:pt>
                <c:pt idx="29320">
                  <c:v>732.52300000000002</c:v>
                </c:pt>
                <c:pt idx="29321">
                  <c:v>732.60199999999998</c:v>
                </c:pt>
                <c:pt idx="29322">
                  <c:v>732.68200000000002</c:v>
                </c:pt>
                <c:pt idx="29323">
                  <c:v>732.76</c:v>
                </c:pt>
                <c:pt idx="29324">
                  <c:v>732.83900000000006</c:v>
                </c:pt>
                <c:pt idx="29325">
                  <c:v>732.91800000000001</c:v>
                </c:pt>
                <c:pt idx="29326">
                  <c:v>732.99800000000005</c:v>
                </c:pt>
                <c:pt idx="29327">
                  <c:v>733.077</c:v>
                </c:pt>
                <c:pt idx="29328">
                  <c:v>733.15499999999997</c:v>
                </c:pt>
                <c:pt idx="29329">
                  <c:v>733.23400000000004</c:v>
                </c:pt>
                <c:pt idx="29330">
                  <c:v>733.31299999999999</c:v>
                </c:pt>
                <c:pt idx="29331">
                  <c:v>733.39200000000005</c:v>
                </c:pt>
                <c:pt idx="29332">
                  <c:v>733.47</c:v>
                </c:pt>
                <c:pt idx="29333">
                  <c:v>733.54899999999998</c:v>
                </c:pt>
                <c:pt idx="29334">
                  <c:v>733.62800000000004</c:v>
                </c:pt>
                <c:pt idx="29335">
                  <c:v>733.70600000000002</c:v>
                </c:pt>
                <c:pt idx="29336">
                  <c:v>733.78499999999997</c:v>
                </c:pt>
                <c:pt idx="29337">
                  <c:v>733.86400000000003</c:v>
                </c:pt>
                <c:pt idx="29338">
                  <c:v>733.94200000000001</c:v>
                </c:pt>
                <c:pt idx="29339">
                  <c:v>734.02099999999996</c:v>
                </c:pt>
                <c:pt idx="29340">
                  <c:v>734.09900000000005</c:v>
                </c:pt>
                <c:pt idx="29341">
                  <c:v>734.17700000000002</c:v>
                </c:pt>
                <c:pt idx="29342">
                  <c:v>734.25599999999997</c:v>
                </c:pt>
                <c:pt idx="29343">
                  <c:v>734.33399999999995</c:v>
                </c:pt>
                <c:pt idx="29344">
                  <c:v>734.41200000000003</c:v>
                </c:pt>
                <c:pt idx="29345">
                  <c:v>734.49099999999999</c:v>
                </c:pt>
                <c:pt idx="29346">
                  <c:v>734.56899999999996</c:v>
                </c:pt>
                <c:pt idx="29347">
                  <c:v>734.64700000000005</c:v>
                </c:pt>
                <c:pt idx="29348">
                  <c:v>734.72500000000002</c:v>
                </c:pt>
                <c:pt idx="29349">
                  <c:v>734.803</c:v>
                </c:pt>
                <c:pt idx="29350">
                  <c:v>734.88099999999997</c:v>
                </c:pt>
                <c:pt idx="29351">
                  <c:v>734.95899999999995</c:v>
                </c:pt>
                <c:pt idx="29352">
                  <c:v>735.03700000000003</c:v>
                </c:pt>
                <c:pt idx="29353">
                  <c:v>735.11500000000001</c:v>
                </c:pt>
                <c:pt idx="29354">
                  <c:v>735.19200000000001</c:v>
                </c:pt>
                <c:pt idx="29355">
                  <c:v>735.27</c:v>
                </c:pt>
                <c:pt idx="29356">
                  <c:v>735.34799999999996</c:v>
                </c:pt>
                <c:pt idx="29357">
                  <c:v>735.42600000000004</c:v>
                </c:pt>
                <c:pt idx="29358">
                  <c:v>735.50300000000004</c:v>
                </c:pt>
                <c:pt idx="29359">
                  <c:v>735.58100000000002</c:v>
                </c:pt>
                <c:pt idx="29360">
                  <c:v>735.65899999999999</c:v>
                </c:pt>
                <c:pt idx="29361">
                  <c:v>735.73599999999999</c:v>
                </c:pt>
                <c:pt idx="29362">
                  <c:v>735.81399999999996</c:v>
                </c:pt>
                <c:pt idx="29363">
                  <c:v>735.89099999999996</c:v>
                </c:pt>
                <c:pt idx="29364">
                  <c:v>735.96900000000005</c:v>
                </c:pt>
                <c:pt idx="29365">
                  <c:v>736.04600000000005</c:v>
                </c:pt>
                <c:pt idx="29366">
                  <c:v>736.12300000000005</c:v>
                </c:pt>
                <c:pt idx="29367">
                  <c:v>736.20100000000002</c:v>
                </c:pt>
                <c:pt idx="29368">
                  <c:v>736.27800000000002</c:v>
                </c:pt>
                <c:pt idx="29369">
                  <c:v>736.35500000000002</c:v>
                </c:pt>
                <c:pt idx="29370">
                  <c:v>736.43299999999999</c:v>
                </c:pt>
                <c:pt idx="29371">
                  <c:v>736.51</c:v>
                </c:pt>
                <c:pt idx="29372">
                  <c:v>736.58699999999999</c:v>
                </c:pt>
                <c:pt idx="29373">
                  <c:v>736.66399999999999</c:v>
                </c:pt>
                <c:pt idx="29374">
                  <c:v>736.74099999999999</c:v>
                </c:pt>
                <c:pt idx="29375">
                  <c:v>736.81799999999998</c:v>
                </c:pt>
                <c:pt idx="29376">
                  <c:v>736.89499999999998</c:v>
                </c:pt>
                <c:pt idx="29377">
                  <c:v>736.97199999999998</c:v>
                </c:pt>
                <c:pt idx="29378">
                  <c:v>737.04899999999998</c:v>
                </c:pt>
                <c:pt idx="29379">
                  <c:v>737.12599999999998</c:v>
                </c:pt>
                <c:pt idx="29380">
                  <c:v>737.202</c:v>
                </c:pt>
                <c:pt idx="29381">
                  <c:v>737.279</c:v>
                </c:pt>
                <c:pt idx="29382">
                  <c:v>737.35599999999999</c:v>
                </c:pt>
                <c:pt idx="29383">
                  <c:v>737.43200000000002</c:v>
                </c:pt>
                <c:pt idx="29384">
                  <c:v>737.50900000000001</c:v>
                </c:pt>
                <c:pt idx="29385">
                  <c:v>737.58600000000001</c:v>
                </c:pt>
                <c:pt idx="29386">
                  <c:v>737.66200000000003</c:v>
                </c:pt>
                <c:pt idx="29387">
                  <c:v>737.73900000000003</c:v>
                </c:pt>
                <c:pt idx="29388">
                  <c:v>737.81500000000005</c:v>
                </c:pt>
                <c:pt idx="29389">
                  <c:v>737.89200000000005</c:v>
                </c:pt>
                <c:pt idx="29390">
                  <c:v>737.96799999999996</c:v>
                </c:pt>
                <c:pt idx="29391">
                  <c:v>738.04399999999998</c:v>
                </c:pt>
                <c:pt idx="29392">
                  <c:v>738.12099999999998</c:v>
                </c:pt>
                <c:pt idx="29393">
                  <c:v>738.197</c:v>
                </c:pt>
                <c:pt idx="29394">
                  <c:v>738.27300000000002</c:v>
                </c:pt>
                <c:pt idx="29395">
                  <c:v>738.35</c:v>
                </c:pt>
                <c:pt idx="29396">
                  <c:v>738.42600000000004</c:v>
                </c:pt>
                <c:pt idx="29397">
                  <c:v>738.50199999999995</c:v>
                </c:pt>
                <c:pt idx="29398">
                  <c:v>738.57799999999997</c:v>
                </c:pt>
                <c:pt idx="29399">
                  <c:v>738.654</c:v>
                </c:pt>
                <c:pt idx="29400">
                  <c:v>738.73</c:v>
                </c:pt>
                <c:pt idx="29401">
                  <c:v>738.80600000000004</c:v>
                </c:pt>
                <c:pt idx="29402">
                  <c:v>738.88199999999995</c:v>
                </c:pt>
                <c:pt idx="29403">
                  <c:v>738.95799999999997</c:v>
                </c:pt>
                <c:pt idx="29404">
                  <c:v>739.03300000000002</c:v>
                </c:pt>
                <c:pt idx="29405">
                  <c:v>739.10900000000004</c:v>
                </c:pt>
                <c:pt idx="29406">
                  <c:v>739.18499999999995</c:v>
                </c:pt>
                <c:pt idx="29407">
                  <c:v>739.26099999999997</c:v>
                </c:pt>
                <c:pt idx="29408">
                  <c:v>739.33600000000001</c:v>
                </c:pt>
                <c:pt idx="29409">
                  <c:v>739.41200000000003</c:v>
                </c:pt>
                <c:pt idx="29410">
                  <c:v>739.48699999999997</c:v>
                </c:pt>
                <c:pt idx="29411">
                  <c:v>739.56299999999999</c:v>
                </c:pt>
                <c:pt idx="29412">
                  <c:v>739.63900000000001</c:v>
                </c:pt>
                <c:pt idx="29413">
                  <c:v>739.71400000000006</c:v>
                </c:pt>
                <c:pt idx="29414">
                  <c:v>739.79</c:v>
                </c:pt>
                <c:pt idx="29415">
                  <c:v>739.86500000000001</c:v>
                </c:pt>
                <c:pt idx="29416">
                  <c:v>739.94</c:v>
                </c:pt>
                <c:pt idx="29417">
                  <c:v>740.01499999999999</c:v>
                </c:pt>
                <c:pt idx="29418">
                  <c:v>740.09100000000001</c:v>
                </c:pt>
                <c:pt idx="29419">
                  <c:v>740.16600000000005</c:v>
                </c:pt>
                <c:pt idx="29420">
                  <c:v>740.24099999999999</c:v>
                </c:pt>
                <c:pt idx="29421">
                  <c:v>740.31600000000003</c:v>
                </c:pt>
                <c:pt idx="29422">
                  <c:v>740.39099999999996</c:v>
                </c:pt>
                <c:pt idx="29423">
                  <c:v>740.46600000000001</c:v>
                </c:pt>
                <c:pt idx="29424">
                  <c:v>740.54200000000003</c:v>
                </c:pt>
                <c:pt idx="29425">
                  <c:v>740.61599999999999</c:v>
                </c:pt>
                <c:pt idx="29426">
                  <c:v>740.69100000000003</c:v>
                </c:pt>
                <c:pt idx="29427">
                  <c:v>740.76599999999996</c:v>
                </c:pt>
                <c:pt idx="29428">
                  <c:v>740.84100000000001</c:v>
                </c:pt>
                <c:pt idx="29429">
                  <c:v>740.91600000000005</c:v>
                </c:pt>
                <c:pt idx="29430">
                  <c:v>740.99</c:v>
                </c:pt>
                <c:pt idx="29431">
                  <c:v>741.06500000000005</c:v>
                </c:pt>
                <c:pt idx="29432">
                  <c:v>741.14</c:v>
                </c:pt>
                <c:pt idx="29433">
                  <c:v>741.21400000000006</c:v>
                </c:pt>
                <c:pt idx="29434">
                  <c:v>741.28899999999999</c:v>
                </c:pt>
                <c:pt idx="29435">
                  <c:v>741.36400000000003</c:v>
                </c:pt>
                <c:pt idx="29436">
                  <c:v>741.43799999999999</c:v>
                </c:pt>
                <c:pt idx="29437">
                  <c:v>741.51300000000003</c:v>
                </c:pt>
                <c:pt idx="29438">
                  <c:v>741.58699999999999</c:v>
                </c:pt>
                <c:pt idx="29439">
                  <c:v>741.66200000000003</c:v>
                </c:pt>
                <c:pt idx="29440">
                  <c:v>741.73599999999999</c:v>
                </c:pt>
                <c:pt idx="29441">
                  <c:v>741.81</c:v>
                </c:pt>
                <c:pt idx="29442">
                  <c:v>741.88400000000001</c:v>
                </c:pt>
                <c:pt idx="29443">
                  <c:v>741.95899999999995</c:v>
                </c:pt>
                <c:pt idx="29444">
                  <c:v>742.03300000000002</c:v>
                </c:pt>
                <c:pt idx="29445">
                  <c:v>742.10699999999997</c:v>
                </c:pt>
                <c:pt idx="29446">
                  <c:v>742.18100000000004</c:v>
                </c:pt>
                <c:pt idx="29447">
                  <c:v>742.255</c:v>
                </c:pt>
                <c:pt idx="29448">
                  <c:v>742.32899999999995</c:v>
                </c:pt>
                <c:pt idx="29449">
                  <c:v>742.40300000000002</c:v>
                </c:pt>
                <c:pt idx="29450">
                  <c:v>742.47699999999998</c:v>
                </c:pt>
                <c:pt idx="29451">
                  <c:v>742.55100000000004</c:v>
                </c:pt>
                <c:pt idx="29452">
                  <c:v>742.625</c:v>
                </c:pt>
                <c:pt idx="29453">
                  <c:v>742.69799999999998</c:v>
                </c:pt>
                <c:pt idx="29454">
                  <c:v>742.77200000000005</c:v>
                </c:pt>
                <c:pt idx="29455">
                  <c:v>742.846</c:v>
                </c:pt>
                <c:pt idx="29456">
                  <c:v>742.92</c:v>
                </c:pt>
                <c:pt idx="29457">
                  <c:v>742.99400000000003</c:v>
                </c:pt>
                <c:pt idx="29458">
                  <c:v>743.06700000000001</c:v>
                </c:pt>
                <c:pt idx="29459">
                  <c:v>743.14099999999996</c:v>
                </c:pt>
                <c:pt idx="29460">
                  <c:v>743.21400000000006</c:v>
                </c:pt>
                <c:pt idx="29461">
                  <c:v>743.28800000000001</c:v>
                </c:pt>
                <c:pt idx="29462">
                  <c:v>743.36099999999999</c:v>
                </c:pt>
                <c:pt idx="29463">
                  <c:v>743.43399999999997</c:v>
                </c:pt>
                <c:pt idx="29464">
                  <c:v>743.50800000000004</c:v>
                </c:pt>
                <c:pt idx="29465">
                  <c:v>743.58100000000002</c:v>
                </c:pt>
                <c:pt idx="29466">
                  <c:v>743.654</c:v>
                </c:pt>
                <c:pt idx="29467">
                  <c:v>743.72799999999995</c:v>
                </c:pt>
                <c:pt idx="29468">
                  <c:v>743.80100000000004</c:v>
                </c:pt>
                <c:pt idx="29469">
                  <c:v>743.87400000000002</c:v>
                </c:pt>
                <c:pt idx="29470">
                  <c:v>743.947</c:v>
                </c:pt>
                <c:pt idx="29471">
                  <c:v>744.02</c:v>
                </c:pt>
                <c:pt idx="29472">
                  <c:v>744.09299999999996</c:v>
                </c:pt>
                <c:pt idx="29473">
                  <c:v>744.16600000000005</c:v>
                </c:pt>
                <c:pt idx="29474">
                  <c:v>744.23900000000003</c:v>
                </c:pt>
                <c:pt idx="29475">
                  <c:v>744.31200000000001</c:v>
                </c:pt>
                <c:pt idx="29476">
                  <c:v>744.38499999999999</c:v>
                </c:pt>
                <c:pt idx="29477">
                  <c:v>744.45799999999997</c:v>
                </c:pt>
                <c:pt idx="29478">
                  <c:v>744.53099999999995</c:v>
                </c:pt>
                <c:pt idx="29479">
                  <c:v>744.60299999999995</c:v>
                </c:pt>
                <c:pt idx="29480">
                  <c:v>744.67600000000004</c:v>
                </c:pt>
                <c:pt idx="29481">
                  <c:v>744.74900000000002</c:v>
                </c:pt>
                <c:pt idx="29482">
                  <c:v>744.822</c:v>
                </c:pt>
                <c:pt idx="29483">
                  <c:v>744.89400000000001</c:v>
                </c:pt>
                <c:pt idx="29484">
                  <c:v>744.96699999999998</c:v>
                </c:pt>
                <c:pt idx="29485">
                  <c:v>745.03899999999999</c:v>
                </c:pt>
                <c:pt idx="29486">
                  <c:v>745.11199999999997</c:v>
                </c:pt>
                <c:pt idx="29487">
                  <c:v>745.18399999999997</c:v>
                </c:pt>
                <c:pt idx="29488">
                  <c:v>745.25599999999997</c:v>
                </c:pt>
                <c:pt idx="29489">
                  <c:v>745.32799999999997</c:v>
                </c:pt>
                <c:pt idx="29490">
                  <c:v>745.40099999999995</c:v>
                </c:pt>
                <c:pt idx="29491">
                  <c:v>745.47299999999996</c:v>
                </c:pt>
                <c:pt idx="29492">
                  <c:v>745.54499999999996</c:v>
                </c:pt>
                <c:pt idx="29493">
                  <c:v>745.61699999999996</c:v>
                </c:pt>
                <c:pt idx="29494">
                  <c:v>745.68899999999996</c:v>
                </c:pt>
                <c:pt idx="29495">
                  <c:v>745.76199999999994</c:v>
                </c:pt>
                <c:pt idx="29496">
                  <c:v>745.83399999999995</c:v>
                </c:pt>
                <c:pt idx="29497">
                  <c:v>745.90599999999995</c:v>
                </c:pt>
                <c:pt idx="29498">
                  <c:v>745.97699999999998</c:v>
                </c:pt>
                <c:pt idx="29499">
                  <c:v>746.05</c:v>
                </c:pt>
                <c:pt idx="29500">
                  <c:v>746.12099999999998</c:v>
                </c:pt>
                <c:pt idx="29501">
                  <c:v>746.19299999999998</c:v>
                </c:pt>
                <c:pt idx="29502">
                  <c:v>746.26499999999999</c:v>
                </c:pt>
                <c:pt idx="29503">
                  <c:v>746.33699999999999</c:v>
                </c:pt>
                <c:pt idx="29504">
                  <c:v>746.40800000000002</c:v>
                </c:pt>
                <c:pt idx="29505">
                  <c:v>746.48</c:v>
                </c:pt>
                <c:pt idx="29506">
                  <c:v>746.55200000000002</c:v>
                </c:pt>
                <c:pt idx="29507">
                  <c:v>746.62300000000005</c:v>
                </c:pt>
                <c:pt idx="29508">
                  <c:v>746.69500000000005</c:v>
                </c:pt>
                <c:pt idx="29509">
                  <c:v>746.76599999999996</c:v>
                </c:pt>
                <c:pt idx="29510">
                  <c:v>746.83799999999997</c:v>
                </c:pt>
                <c:pt idx="29511">
                  <c:v>746.90899999999999</c:v>
                </c:pt>
                <c:pt idx="29512">
                  <c:v>746.98</c:v>
                </c:pt>
                <c:pt idx="29513">
                  <c:v>747.05200000000002</c:v>
                </c:pt>
                <c:pt idx="29514">
                  <c:v>747.12300000000005</c:v>
                </c:pt>
                <c:pt idx="29515">
                  <c:v>747.19399999999996</c:v>
                </c:pt>
                <c:pt idx="29516">
                  <c:v>747.26599999999996</c:v>
                </c:pt>
                <c:pt idx="29517">
                  <c:v>747.33699999999999</c:v>
                </c:pt>
                <c:pt idx="29518">
                  <c:v>747.40800000000002</c:v>
                </c:pt>
                <c:pt idx="29519">
                  <c:v>747.47900000000004</c:v>
                </c:pt>
                <c:pt idx="29520">
                  <c:v>747.55</c:v>
                </c:pt>
                <c:pt idx="29521">
                  <c:v>747.62099999999998</c:v>
                </c:pt>
                <c:pt idx="29522">
                  <c:v>747.69200000000001</c:v>
                </c:pt>
                <c:pt idx="29523">
                  <c:v>747.76300000000003</c:v>
                </c:pt>
                <c:pt idx="29524">
                  <c:v>747.83399999999995</c:v>
                </c:pt>
                <c:pt idx="29525">
                  <c:v>747.904</c:v>
                </c:pt>
                <c:pt idx="29526">
                  <c:v>747.97500000000002</c:v>
                </c:pt>
                <c:pt idx="29527">
                  <c:v>748.04600000000005</c:v>
                </c:pt>
                <c:pt idx="29528">
                  <c:v>748.11699999999996</c:v>
                </c:pt>
                <c:pt idx="29529">
                  <c:v>748.18700000000001</c:v>
                </c:pt>
                <c:pt idx="29530">
                  <c:v>748.25800000000004</c:v>
                </c:pt>
                <c:pt idx="29531">
                  <c:v>748.32899999999995</c:v>
                </c:pt>
                <c:pt idx="29532">
                  <c:v>748.399</c:v>
                </c:pt>
                <c:pt idx="29533">
                  <c:v>748.47</c:v>
                </c:pt>
                <c:pt idx="29534">
                  <c:v>748.54</c:v>
                </c:pt>
                <c:pt idx="29535">
                  <c:v>748.61</c:v>
                </c:pt>
                <c:pt idx="29536">
                  <c:v>748.68100000000004</c:v>
                </c:pt>
                <c:pt idx="29537">
                  <c:v>748.75099999999998</c:v>
                </c:pt>
                <c:pt idx="29538">
                  <c:v>748.822</c:v>
                </c:pt>
                <c:pt idx="29539">
                  <c:v>748.89200000000005</c:v>
                </c:pt>
                <c:pt idx="29540">
                  <c:v>748.96199999999999</c:v>
                </c:pt>
                <c:pt idx="29541">
                  <c:v>749.03200000000004</c:v>
                </c:pt>
                <c:pt idx="29542">
                  <c:v>749.10199999999998</c:v>
                </c:pt>
                <c:pt idx="29543">
                  <c:v>749.17200000000003</c:v>
                </c:pt>
                <c:pt idx="29544">
                  <c:v>749.24199999999996</c:v>
                </c:pt>
                <c:pt idx="29545">
                  <c:v>749.31200000000001</c:v>
                </c:pt>
                <c:pt idx="29546">
                  <c:v>749.38199999999995</c:v>
                </c:pt>
                <c:pt idx="29547">
                  <c:v>749.452</c:v>
                </c:pt>
                <c:pt idx="29548">
                  <c:v>749.52200000000005</c:v>
                </c:pt>
                <c:pt idx="29549">
                  <c:v>749.59199999999998</c:v>
                </c:pt>
                <c:pt idx="29550">
                  <c:v>749.66099999999994</c:v>
                </c:pt>
                <c:pt idx="29551">
                  <c:v>749.73099999999999</c:v>
                </c:pt>
                <c:pt idx="29552">
                  <c:v>749.80100000000004</c:v>
                </c:pt>
                <c:pt idx="29553">
                  <c:v>749.87</c:v>
                </c:pt>
                <c:pt idx="29554">
                  <c:v>749.94</c:v>
                </c:pt>
                <c:pt idx="29555">
                  <c:v>750.01</c:v>
                </c:pt>
                <c:pt idx="29556">
                  <c:v>750.07899999999995</c:v>
                </c:pt>
                <c:pt idx="29557">
                  <c:v>750.149</c:v>
                </c:pt>
                <c:pt idx="29558">
                  <c:v>750.21799999999996</c:v>
                </c:pt>
                <c:pt idx="29559">
                  <c:v>750.28700000000003</c:v>
                </c:pt>
                <c:pt idx="29560">
                  <c:v>750.35699999999997</c:v>
                </c:pt>
                <c:pt idx="29561">
                  <c:v>750.42600000000004</c:v>
                </c:pt>
                <c:pt idx="29562">
                  <c:v>750.495</c:v>
                </c:pt>
                <c:pt idx="29563">
                  <c:v>750.56500000000005</c:v>
                </c:pt>
                <c:pt idx="29564">
                  <c:v>750.63400000000001</c:v>
                </c:pt>
                <c:pt idx="29565">
                  <c:v>750.70299999999997</c:v>
                </c:pt>
                <c:pt idx="29566">
                  <c:v>750.77200000000005</c:v>
                </c:pt>
                <c:pt idx="29567">
                  <c:v>750.84100000000001</c:v>
                </c:pt>
                <c:pt idx="29568">
                  <c:v>750.91</c:v>
                </c:pt>
                <c:pt idx="29569">
                  <c:v>750.97900000000004</c:v>
                </c:pt>
                <c:pt idx="29570">
                  <c:v>751.048</c:v>
                </c:pt>
                <c:pt idx="29571">
                  <c:v>751.11699999999996</c:v>
                </c:pt>
                <c:pt idx="29572">
                  <c:v>751.18600000000004</c:v>
                </c:pt>
                <c:pt idx="29573">
                  <c:v>751.255</c:v>
                </c:pt>
                <c:pt idx="29574">
                  <c:v>751.32299999999998</c:v>
                </c:pt>
                <c:pt idx="29575">
                  <c:v>751.39200000000005</c:v>
                </c:pt>
                <c:pt idx="29576">
                  <c:v>751.46100000000001</c:v>
                </c:pt>
                <c:pt idx="29577">
                  <c:v>751.53</c:v>
                </c:pt>
                <c:pt idx="29578">
                  <c:v>751.59799999999996</c:v>
                </c:pt>
                <c:pt idx="29579">
                  <c:v>751.66700000000003</c:v>
                </c:pt>
                <c:pt idx="29580">
                  <c:v>751.73500000000001</c:v>
                </c:pt>
                <c:pt idx="29581">
                  <c:v>751.803</c:v>
                </c:pt>
                <c:pt idx="29582">
                  <c:v>751.87199999999996</c:v>
                </c:pt>
                <c:pt idx="29583">
                  <c:v>751.94</c:v>
                </c:pt>
                <c:pt idx="29584">
                  <c:v>752.00900000000001</c:v>
                </c:pt>
                <c:pt idx="29585">
                  <c:v>752.077</c:v>
                </c:pt>
                <c:pt idx="29586">
                  <c:v>752.14499999999998</c:v>
                </c:pt>
                <c:pt idx="29587">
                  <c:v>752.21400000000006</c:v>
                </c:pt>
                <c:pt idx="29588">
                  <c:v>752.28099999999995</c:v>
                </c:pt>
                <c:pt idx="29589">
                  <c:v>752.34900000000005</c:v>
                </c:pt>
                <c:pt idx="29590">
                  <c:v>752.41800000000001</c:v>
                </c:pt>
                <c:pt idx="29591">
                  <c:v>752.48599999999999</c:v>
                </c:pt>
                <c:pt idx="29592">
                  <c:v>752.55399999999997</c:v>
                </c:pt>
                <c:pt idx="29593">
                  <c:v>752.62099999999998</c:v>
                </c:pt>
                <c:pt idx="29594">
                  <c:v>752.69</c:v>
                </c:pt>
                <c:pt idx="29595">
                  <c:v>752.75699999999995</c:v>
                </c:pt>
                <c:pt idx="29596">
                  <c:v>752.82500000000005</c:v>
                </c:pt>
                <c:pt idx="29597">
                  <c:v>752.89300000000003</c:v>
                </c:pt>
                <c:pt idx="29598">
                  <c:v>752.96100000000001</c:v>
                </c:pt>
                <c:pt idx="29599">
                  <c:v>753.02800000000002</c:v>
                </c:pt>
                <c:pt idx="29600">
                  <c:v>753.096</c:v>
                </c:pt>
                <c:pt idx="29601">
                  <c:v>753.16399999999999</c:v>
                </c:pt>
                <c:pt idx="29602">
                  <c:v>753.23099999999999</c:v>
                </c:pt>
                <c:pt idx="29603">
                  <c:v>753.29899999999998</c:v>
                </c:pt>
                <c:pt idx="29604">
                  <c:v>753.36599999999999</c:v>
                </c:pt>
                <c:pt idx="29605">
                  <c:v>753.43399999999997</c:v>
                </c:pt>
                <c:pt idx="29606">
                  <c:v>753.50099999999998</c:v>
                </c:pt>
                <c:pt idx="29607">
                  <c:v>753.56799999999998</c:v>
                </c:pt>
                <c:pt idx="29608">
                  <c:v>753.63599999999997</c:v>
                </c:pt>
                <c:pt idx="29609">
                  <c:v>753.70299999999997</c:v>
                </c:pt>
                <c:pt idx="29610">
                  <c:v>753.77</c:v>
                </c:pt>
                <c:pt idx="29611">
                  <c:v>753.83799999999997</c:v>
                </c:pt>
                <c:pt idx="29612">
                  <c:v>753.904</c:v>
                </c:pt>
                <c:pt idx="29613">
                  <c:v>753.97199999999998</c:v>
                </c:pt>
                <c:pt idx="29614">
                  <c:v>754.03899999999999</c:v>
                </c:pt>
                <c:pt idx="29615">
                  <c:v>754.10599999999999</c:v>
                </c:pt>
                <c:pt idx="29616">
                  <c:v>754.173</c:v>
                </c:pt>
                <c:pt idx="29617">
                  <c:v>754.24</c:v>
                </c:pt>
                <c:pt idx="29618">
                  <c:v>754.30700000000002</c:v>
                </c:pt>
                <c:pt idx="29619">
                  <c:v>754.37300000000005</c:v>
                </c:pt>
                <c:pt idx="29620">
                  <c:v>754.44</c:v>
                </c:pt>
                <c:pt idx="29621">
                  <c:v>754.50699999999995</c:v>
                </c:pt>
                <c:pt idx="29622">
                  <c:v>754.57299999999998</c:v>
                </c:pt>
                <c:pt idx="29623">
                  <c:v>754.64</c:v>
                </c:pt>
                <c:pt idx="29624">
                  <c:v>754.70699999999999</c:v>
                </c:pt>
                <c:pt idx="29625">
                  <c:v>754.77300000000002</c:v>
                </c:pt>
                <c:pt idx="29626">
                  <c:v>754.84</c:v>
                </c:pt>
                <c:pt idx="29627">
                  <c:v>754.90599999999995</c:v>
                </c:pt>
                <c:pt idx="29628">
                  <c:v>754.97299999999996</c:v>
                </c:pt>
                <c:pt idx="29629">
                  <c:v>755.03899999999999</c:v>
                </c:pt>
                <c:pt idx="29630">
                  <c:v>755.10599999999999</c:v>
                </c:pt>
                <c:pt idx="29631">
                  <c:v>755.17200000000003</c:v>
                </c:pt>
                <c:pt idx="29632">
                  <c:v>755.23800000000006</c:v>
                </c:pt>
                <c:pt idx="29633">
                  <c:v>755.30399999999997</c:v>
                </c:pt>
                <c:pt idx="29634">
                  <c:v>755.37099999999998</c:v>
                </c:pt>
                <c:pt idx="29635">
                  <c:v>755.43700000000001</c:v>
                </c:pt>
                <c:pt idx="29636">
                  <c:v>755.50300000000004</c:v>
                </c:pt>
                <c:pt idx="29637">
                  <c:v>755.56899999999996</c:v>
                </c:pt>
                <c:pt idx="29638">
                  <c:v>755.63499999999999</c:v>
                </c:pt>
                <c:pt idx="29639">
                  <c:v>755.70100000000002</c:v>
                </c:pt>
                <c:pt idx="29640">
                  <c:v>755.76700000000005</c:v>
                </c:pt>
                <c:pt idx="29641">
                  <c:v>755.83299999999997</c:v>
                </c:pt>
                <c:pt idx="29642">
                  <c:v>755.899</c:v>
                </c:pt>
                <c:pt idx="29643">
                  <c:v>755.96400000000006</c:v>
                </c:pt>
                <c:pt idx="29644">
                  <c:v>756.03</c:v>
                </c:pt>
                <c:pt idx="29645">
                  <c:v>756.096</c:v>
                </c:pt>
                <c:pt idx="29646">
                  <c:v>756.16200000000003</c:v>
                </c:pt>
                <c:pt idx="29647">
                  <c:v>756.22699999999998</c:v>
                </c:pt>
                <c:pt idx="29648">
                  <c:v>756.29300000000001</c:v>
                </c:pt>
                <c:pt idx="29649">
                  <c:v>756.35799999999995</c:v>
                </c:pt>
                <c:pt idx="29650">
                  <c:v>756.42399999999998</c:v>
                </c:pt>
                <c:pt idx="29651">
                  <c:v>756.48900000000003</c:v>
                </c:pt>
                <c:pt idx="29652">
                  <c:v>756.55499999999995</c:v>
                </c:pt>
                <c:pt idx="29653">
                  <c:v>756.62</c:v>
                </c:pt>
                <c:pt idx="29654">
                  <c:v>756.68499999999995</c:v>
                </c:pt>
                <c:pt idx="29655">
                  <c:v>756.75099999999998</c:v>
                </c:pt>
                <c:pt idx="29656">
                  <c:v>756.81600000000003</c:v>
                </c:pt>
                <c:pt idx="29657">
                  <c:v>756.88099999999997</c:v>
                </c:pt>
                <c:pt idx="29658">
                  <c:v>756.94600000000003</c:v>
                </c:pt>
                <c:pt idx="29659">
                  <c:v>757.01199999999994</c:v>
                </c:pt>
                <c:pt idx="29660">
                  <c:v>757.077</c:v>
                </c:pt>
                <c:pt idx="29661">
                  <c:v>757.14200000000005</c:v>
                </c:pt>
                <c:pt idx="29662">
                  <c:v>757.20699999999999</c:v>
                </c:pt>
                <c:pt idx="29663">
                  <c:v>757.27200000000005</c:v>
                </c:pt>
                <c:pt idx="29664">
                  <c:v>757.33699999999999</c:v>
                </c:pt>
                <c:pt idx="29665">
                  <c:v>757.40099999999995</c:v>
                </c:pt>
                <c:pt idx="29666">
                  <c:v>757.46600000000001</c:v>
                </c:pt>
                <c:pt idx="29667">
                  <c:v>757.53099999999995</c:v>
                </c:pt>
                <c:pt idx="29668">
                  <c:v>757.596</c:v>
                </c:pt>
                <c:pt idx="29669">
                  <c:v>757.66</c:v>
                </c:pt>
                <c:pt idx="29670">
                  <c:v>757.72500000000002</c:v>
                </c:pt>
                <c:pt idx="29671">
                  <c:v>757.79</c:v>
                </c:pt>
                <c:pt idx="29672">
                  <c:v>757.85400000000004</c:v>
                </c:pt>
                <c:pt idx="29673">
                  <c:v>757.91899999999998</c:v>
                </c:pt>
                <c:pt idx="29674">
                  <c:v>757.98299999999995</c:v>
                </c:pt>
                <c:pt idx="29675">
                  <c:v>758.04700000000003</c:v>
                </c:pt>
                <c:pt idx="29676">
                  <c:v>758.11199999999997</c:v>
                </c:pt>
                <c:pt idx="29677">
                  <c:v>758.17600000000004</c:v>
                </c:pt>
                <c:pt idx="29678">
                  <c:v>758.24</c:v>
                </c:pt>
                <c:pt idx="29679">
                  <c:v>758.30499999999995</c:v>
                </c:pt>
                <c:pt idx="29680">
                  <c:v>758.36900000000003</c:v>
                </c:pt>
                <c:pt idx="29681">
                  <c:v>758.43299999999999</c:v>
                </c:pt>
                <c:pt idx="29682">
                  <c:v>758.49699999999996</c:v>
                </c:pt>
                <c:pt idx="29683">
                  <c:v>758.56200000000001</c:v>
                </c:pt>
                <c:pt idx="29684">
                  <c:v>758.625</c:v>
                </c:pt>
                <c:pt idx="29685">
                  <c:v>758.68899999999996</c:v>
                </c:pt>
                <c:pt idx="29686">
                  <c:v>758.75300000000004</c:v>
                </c:pt>
                <c:pt idx="29687">
                  <c:v>758.81700000000001</c:v>
                </c:pt>
                <c:pt idx="29688">
                  <c:v>758.88099999999997</c:v>
                </c:pt>
                <c:pt idx="29689">
                  <c:v>758.94500000000005</c:v>
                </c:pt>
                <c:pt idx="29690">
                  <c:v>759.00900000000001</c:v>
                </c:pt>
                <c:pt idx="29691">
                  <c:v>759.07299999999998</c:v>
                </c:pt>
                <c:pt idx="29692">
                  <c:v>759.13599999999997</c:v>
                </c:pt>
                <c:pt idx="29693">
                  <c:v>759.2</c:v>
                </c:pt>
                <c:pt idx="29694">
                  <c:v>759.26300000000003</c:v>
                </c:pt>
                <c:pt idx="29695">
                  <c:v>759.327</c:v>
                </c:pt>
                <c:pt idx="29696">
                  <c:v>759.39</c:v>
                </c:pt>
                <c:pt idx="29697">
                  <c:v>759.45399999999995</c:v>
                </c:pt>
                <c:pt idx="29698">
                  <c:v>759.51700000000005</c:v>
                </c:pt>
                <c:pt idx="29699">
                  <c:v>759.58100000000002</c:v>
                </c:pt>
                <c:pt idx="29700">
                  <c:v>759.64400000000001</c:v>
                </c:pt>
                <c:pt idx="29701">
                  <c:v>759.70799999999997</c:v>
                </c:pt>
                <c:pt idx="29702">
                  <c:v>759.77099999999996</c:v>
                </c:pt>
                <c:pt idx="29703">
                  <c:v>759.83299999999997</c:v>
                </c:pt>
                <c:pt idx="29704">
                  <c:v>759.89700000000005</c:v>
                </c:pt>
                <c:pt idx="29705">
                  <c:v>759.96</c:v>
                </c:pt>
                <c:pt idx="29706">
                  <c:v>760.02300000000002</c:v>
                </c:pt>
                <c:pt idx="29707">
                  <c:v>760.08600000000001</c:v>
                </c:pt>
                <c:pt idx="29708">
                  <c:v>760.149</c:v>
                </c:pt>
                <c:pt idx="29709">
                  <c:v>760.21199999999999</c:v>
                </c:pt>
                <c:pt idx="29710">
                  <c:v>760.27499999999998</c:v>
                </c:pt>
                <c:pt idx="29711">
                  <c:v>760.33799999999997</c:v>
                </c:pt>
                <c:pt idx="29712">
                  <c:v>760.40099999999995</c:v>
                </c:pt>
                <c:pt idx="29713">
                  <c:v>760.46299999999997</c:v>
                </c:pt>
                <c:pt idx="29714">
                  <c:v>760.52599999999995</c:v>
                </c:pt>
                <c:pt idx="29715">
                  <c:v>760.58900000000006</c:v>
                </c:pt>
                <c:pt idx="29716">
                  <c:v>760.65099999999995</c:v>
                </c:pt>
                <c:pt idx="29717">
                  <c:v>760.71400000000006</c:v>
                </c:pt>
                <c:pt idx="29718">
                  <c:v>760.77700000000004</c:v>
                </c:pt>
                <c:pt idx="29719">
                  <c:v>760.83900000000006</c:v>
                </c:pt>
                <c:pt idx="29720">
                  <c:v>760.90099999999995</c:v>
                </c:pt>
                <c:pt idx="29721">
                  <c:v>760.96400000000006</c:v>
                </c:pt>
                <c:pt idx="29722">
                  <c:v>761.02599999999995</c:v>
                </c:pt>
                <c:pt idx="29723">
                  <c:v>761.08900000000006</c:v>
                </c:pt>
                <c:pt idx="29724">
                  <c:v>761.15099999999995</c:v>
                </c:pt>
                <c:pt idx="29725">
                  <c:v>761.21299999999997</c:v>
                </c:pt>
                <c:pt idx="29726">
                  <c:v>761.27499999999998</c:v>
                </c:pt>
                <c:pt idx="29727">
                  <c:v>761.33799999999997</c:v>
                </c:pt>
                <c:pt idx="29728">
                  <c:v>761.4</c:v>
                </c:pt>
                <c:pt idx="29729">
                  <c:v>761.46199999999999</c:v>
                </c:pt>
                <c:pt idx="29730">
                  <c:v>761.524</c:v>
                </c:pt>
                <c:pt idx="29731">
                  <c:v>761.58600000000001</c:v>
                </c:pt>
                <c:pt idx="29732">
                  <c:v>761.64800000000002</c:v>
                </c:pt>
                <c:pt idx="29733">
                  <c:v>761.70899999999995</c:v>
                </c:pt>
                <c:pt idx="29734">
                  <c:v>761.77099999999996</c:v>
                </c:pt>
                <c:pt idx="29735">
                  <c:v>761.83299999999997</c:v>
                </c:pt>
                <c:pt idx="29736">
                  <c:v>761.89499999999998</c:v>
                </c:pt>
                <c:pt idx="29737">
                  <c:v>761.95699999999999</c:v>
                </c:pt>
                <c:pt idx="29738">
                  <c:v>762.01800000000003</c:v>
                </c:pt>
                <c:pt idx="29739">
                  <c:v>762.08</c:v>
                </c:pt>
                <c:pt idx="29740">
                  <c:v>762.14099999999996</c:v>
                </c:pt>
                <c:pt idx="29741">
                  <c:v>762.20299999999997</c:v>
                </c:pt>
                <c:pt idx="29742">
                  <c:v>762.26499999999999</c:v>
                </c:pt>
                <c:pt idx="29743">
                  <c:v>762.32600000000002</c:v>
                </c:pt>
                <c:pt idx="29744">
                  <c:v>762.38800000000003</c:v>
                </c:pt>
                <c:pt idx="29745">
                  <c:v>762.44899999999996</c:v>
                </c:pt>
                <c:pt idx="29746">
                  <c:v>762.51</c:v>
                </c:pt>
                <c:pt idx="29747">
                  <c:v>762.57100000000003</c:v>
                </c:pt>
                <c:pt idx="29748">
                  <c:v>762.63199999999995</c:v>
                </c:pt>
                <c:pt idx="29749">
                  <c:v>762.69399999999996</c:v>
                </c:pt>
                <c:pt idx="29750">
                  <c:v>762.755</c:v>
                </c:pt>
                <c:pt idx="29751">
                  <c:v>762.81600000000003</c:v>
                </c:pt>
                <c:pt idx="29752">
                  <c:v>762.87699999999995</c:v>
                </c:pt>
                <c:pt idx="29753">
                  <c:v>762.93799999999999</c:v>
                </c:pt>
                <c:pt idx="29754">
                  <c:v>762.99900000000002</c:v>
                </c:pt>
                <c:pt idx="29755">
                  <c:v>763.06</c:v>
                </c:pt>
                <c:pt idx="29756">
                  <c:v>763.12099999999998</c:v>
                </c:pt>
                <c:pt idx="29757">
                  <c:v>763.18200000000002</c:v>
                </c:pt>
                <c:pt idx="29758">
                  <c:v>763.24199999999996</c:v>
                </c:pt>
                <c:pt idx="29759">
                  <c:v>763.303</c:v>
                </c:pt>
                <c:pt idx="29760">
                  <c:v>763.36400000000003</c:v>
                </c:pt>
                <c:pt idx="29761">
                  <c:v>763.42399999999998</c:v>
                </c:pt>
                <c:pt idx="29762">
                  <c:v>763.48500000000001</c:v>
                </c:pt>
                <c:pt idx="29763">
                  <c:v>763.54600000000005</c:v>
                </c:pt>
                <c:pt idx="29764">
                  <c:v>763.60599999999999</c:v>
                </c:pt>
                <c:pt idx="29765">
                  <c:v>763.66700000000003</c:v>
                </c:pt>
                <c:pt idx="29766">
                  <c:v>763.72699999999998</c:v>
                </c:pt>
                <c:pt idx="29767">
                  <c:v>763.78700000000003</c:v>
                </c:pt>
                <c:pt idx="29768">
                  <c:v>763.84799999999996</c:v>
                </c:pt>
                <c:pt idx="29769">
                  <c:v>763.90800000000002</c:v>
                </c:pt>
                <c:pt idx="29770">
                  <c:v>763.96900000000005</c:v>
                </c:pt>
                <c:pt idx="29771">
                  <c:v>764.029</c:v>
                </c:pt>
                <c:pt idx="29772">
                  <c:v>764.08900000000006</c:v>
                </c:pt>
                <c:pt idx="29773">
                  <c:v>764.149</c:v>
                </c:pt>
                <c:pt idx="29774">
                  <c:v>764.20899999999995</c:v>
                </c:pt>
                <c:pt idx="29775">
                  <c:v>764.26900000000001</c:v>
                </c:pt>
                <c:pt idx="29776">
                  <c:v>764.32899999999995</c:v>
                </c:pt>
                <c:pt idx="29777">
                  <c:v>764.38900000000001</c:v>
                </c:pt>
                <c:pt idx="29778">
                  <c:v>764.44899999999996</c:v>
                </c:pt>
                <c:pt idx="29779">
                  <c:v>764.50900000000001</c:v>
                </c:pt>
                <c:pt idx="29780">
                  <c:v>764.56799999999998</c:v>
                </c:pt>
                <c:pt idx="29781">
                  <c:v>764.62800000000004</c:v>
                </c:pt>
                <c:pt idx="29782">
                  <c:v>764.68799999999999</c:v>
                </c:pt>
                <c:pt idx="29783">
                  <c:v>764.74699999999996</c:v>
                </c:pt>
                <c:pt idx="29784">
                  <c:v>764.80700000000002</c:v>
                </c:pt>
                <c:pt idx="29785">
                  <c:v>764.86699999999996</c:v>
                </c:pt>
                <c:pt idx="29786">
                  <c:v>764.92600000000004</c:v>
                </c:pt>
                <c:pt idx="29787">
                  <c:v>764.98599999999999</c:v>
                </c:pt>
                <c:pt idx="29788">
                  <c:v>765.04600000000005</c:v>
                </c:pt>
                <c:pt idx="29789">
                  <c:v>765.10500000000002</c:v>
                </c:pt>
                <c:pt idx="29790">
                  <c:v>765.16399999999999</c:v>
                </c:pt>
                <c:pt idx="29791">
                  <c:v>765.22400000000005</c:v>
                </c:pt>
                <c:pt idx="29792">
                  <c:v>765.28300000000002</c:v>
                </c:pt>
                <c:pt idx="29793">
                  <c:v>765.34199999999998</c:v>
                </c:pt>
                <c:pt idx="29794">
                  <c:v>765.40099999999995</c:v>
                </c:pt>
                <c:pt idx="29795">
                  <c:v>765.46</c:v>
                </c:pt>
                <c:pt idx="29796">
                  <c:v>765.51900000000001</c:v>
                </c:pt>
                <c:pt idx="29797">
                  <c:v>765.57799999999997</c:v>
                </c:pt>
                <c:pt idx="29798">
                  <c:v>765.63699999999994</c:v>
                </c:pt>
                <c:pt idx="29799">
                  <c:v>765.69600000000003</c:v>
                </c:pt>
                <c:pt idx="29800">
                  <c:v>765.755</c:v>
                </c:pt>
                <c:pt idx="29801">
                  <c:v>765.81399999999996</c:v>
                </c:pt>
                <c:pt idx="29802">
                  <c:v>765.87300000000005</c:v>
                </c:pt>
                <c:pt idx="29803">
                  <c:v>765.93200000000002</c:v>
                </c:pt>
                <c:pt idx="29804">
                  <c:v>765.99</c:v>
                </c:pt>
                <c:pt idx="29805">
                  <c:v>766.04899999999998</c:v>
                </c:pt>
                <c:pt idx="29806">
                  <c:v>766.10799999999995</c:v>
                </c:pt>
                <c:pt idx="29807">
                  <c:v>766.16700000000003</c:v>
                </c:pt>
                <c:pt idx="29808">
                  <c:v>766.22500000000002</c:v>
                </c:pt>
                <c:pt idx="29809">
                  <c:v>766.28399999999999</c:v>
                </c:pt>
                <c:pt idx="29810">
                  <c:v>766.34199999999998</c:v>
                </c:pt>
                <c:pt idx="29811">
                  <c:v>766.40099999999995</c:v>
                </c:pt>
                <c:pt idx="29812">
                  <c:v>766.45899999999995</c:v>
                </c:pt>
                <c:pt idx="29813">
                  <c:v>766.51700000000005</c:v>
                </c:pt>
                <c:pt idx="29814">
                  <c:v>766.57600000000002</c:v>
                </c:pt>
                <c:pt idx="29815">
                  <c:v>766.63400000000001</c:v>
                </c:pt>
                <c:pt idx="29816">
                  <c:v>766.69200000000001</c:v>
                </c:pt>
                <c:pt idx="29817">
                  <c:v>766.75</c:v>
                </c:pt>
                <c:pt idx="29818">
                  <c:v>766.80799999999999</c:v>
                </c:pt>
                <c:pt idx="29819">
                  <c:v>766.86599999999999</c:v>
                </c:pt>
                <c:pt idx="29820">
                  <c:v>766.92399999999998</c:v>
                </c:pt>
                <c:pt idx="29821">
                  <c:v>766.98199999999997</c:v>
                </c:pt>
                <c:pt idx="29822">
                  <c:v>767.04</c:v>
                </c:pt>
                <c:pt idx="29823">
                  <c:v>767.09799999999996</c:v>
                </c:pt>
                <c:pt idx="29824">
                  <c:v>767.15599999999995</c:v>
                </c:pt>
                <c:pt idx="29825">
                  <c:v>767.21400000000006</c:v>
                </c:pt>
                <c:pt idx="29826">
                  <c:v>767.27200000000005</c:v>
                </c:pt>
                <c:pt idx="29827">
                  <c:v>767.32899999999995</c:v>
                </c:pt>
                <c:pt idx="29828">
                  <c:v>767.38699999999994</c:v>
                </c:pt>
                <c:pt idx="29829">
                  <c:v>767.44500000000005</c:v>
                </c:pt>
                <c:pt idx="29830">
                  <c:v>767.50199999999995</c:v>
                </c:pt>
                <c:pt idx="29831">
                  <c:v>767.56</c:v>
                </c:pt>
                <c:pt idx="29832">
                  <c:v>767.61699999999996</c:v>
                </c:pt>
                <c:pt idx="29833">
                  <c:v>767.67499999999995</c:v>
                </c:pt>
                <c:pt idx="29834">
                  <c:v>767.73199999999997</c:v>
                </c:pt>
                <c:pt idx="29835">
                  <c:v>767.78899999999999</c:v>
                </c:pt>
                <c:pt idx="29836">
                  <c:v>767.84699999999998</c:v>
                </c:pt>
                <c:pt idx="29837">
                  <c:v>767.904</c:v>
                </c:pt>
                <c:pt idx="29838">
                  <c:v>767.96100000000001</c:v>
                </c:pt>
                <c:pt idx="29839">
                  <c:v>768.01800000000003</c:v>
                </c:pt>
                <c:pt idx="29840">
                  <c:v>768.07500000000005</c:v>
                </c:pt>
                <c:pt idx="29841">
                  <c:v>768.13300000000004</c:v>
                </c:pt>
                <c:pt idx="29842">
                  <c:v>768.19</c:v>
                </c:pt>
                <c:pt idx="29843">
                  <c:v>768.24599999999998</c:v>
                </c:pt>
                <c:pt idx="29844">
                  <c:v>768.303</c:v>
                </c:pt>
                <c:pt idx="29845">
                  <c:v>768.36</c:v>
                </c:pt>
                <c:pt idx="29846">
                  <c:v>768.41700000000003</c:v>
                </c:pt>
                <c:pt idx="29847">
                  <c:v>768.47400000000005</c:v>
                </c:pt>
                <c:pt idx="29848">
                  <c:v>768.53099999999995</c:v>
                </c:pt>
                <c:pt idx="29849">
                  <c:v>768.58699999999999</c:v>
                </c:pt>
                <c:pt idx="29850">
                  <c:v>768.64400000000001</c:v>
                </c:pt>
                <c:pt idx="29851">
                  <c:v>768.7</c:v>
                </c:pt>
                <c:pt idx="29852">
                  <c:v>768.75699999999995</c:v>
                </c:pt>
                <c:pt idx="29853">
                  <c:v>768.81399999999996</c:v>
                </c:pt>
                <c:pt idx="29854">
                  <c:v>768.87</c:v>
                </c:pt>
                <c:pt idx="29855">
                  <c:v>768.92700000000002</c:v>
                </c:pt>
                <c:pt idx="29856">
                  <c:v>768.98299999999995</c:v>
                </c:pt>
                <c:pt idx="29857">
                  <c:v>769.04</c:v>
                </c:pt>
                <c:pt idx="29858">
                  <c:v>769.096</c:v>
                </c:pt>
                <c:pt idx="29859">
                  <c:v>769.15200000000004</c:v>
                </c:pt>
                <c:pt idx="29860">
                  <c:v>769.20799999999997</c:v>
                </c:pt>
                <c:pt idx="29861">
                  <c:v>769.26499999999999</c:v>
                </c:pt>
                <c:pt idx="29862">
                  <c:v>769.32100000000003</c:v>
                </c:pt>
                <c:pt idx="29863">
                  <c:v>769.37699999999995</c:v>
                </c:pt>
                <c:pt idx="29864">
                  <c:v>769.43299999999999</c:v>
                </c:pt>
                <c:pt idx="29865">
                  <c:v>769.48900000000003</c:v>
                </c:pt>
                <c:pt idx="29866">
                  <c:v>769.54499999999996</c:v>
                </c:pt>
                <c:pt idx="29867">
                  <c:v>769.6</c:v>
                </c:pt>
                <c:pt idx="29868">
                  <c:v>769.65599999999995</c:v>
                </c:pt>
                <c:pt idx="29869">
                  <c:v>769.71199999999999</c:v>
                </c:pt>
                <c:pt idx="29870">
                  <c:v>769.76800000000003</c:v>
                </c:pt>
                <c:pt idx="29871">
                  <c:v>769.82399999999996</c:v>
                </c:pt>
                <c:pt idx="29872">
                  <c:v>769.87900000000002</c:v>
                </c:pt>
                <c:pt idx="29873">
                  <c:v>769.93499999999995</c:v>
                </c:pt>
                <c:pt idx="29874">
                  <c:v>769.99099999999999</c:v>
                </c:pt>
                <c:pt idx="29875">
                  <c:v>770.04600000000005</c:v>
                </c:pt>
                <c:pt idx="29876">
                  <c:v>770.10199999999998</c:v>
                </c:pt>
                <c:pt idx="29877">
                  <c:v>770.15700000000004</c:v>
                </c:pt>
                <c:pt idx="29878">
                  <c:v>770.21299999999997</c:v>
                </c:pt>
                <c:pt idx="29879">
                  <c:v>770.26800000000003</c:v>
                </c:pt>
                <c:pt idx="29880">
                  <c:v>770.32299999999998</c:v>
                </c:pt>
                <c:pt idx="29881">
                  <c:v>770.37900000000002</c:v>
                </c:pt>
                <c:pt idx="29882">
                  <c:v>770.43399999999997</c:v>
                </c:pt>
                <c:pt idx="29883">
                  <c:v>770.48900000000003</c:v>
                </c:pt>
                <c:pt idx="29884">
                  <c:v>770.54399999999998</c:v>
                </c:pt>
                <c:pt idx="29885">
                  <c:v>770.59900000000005</c:v>
                </c:pt>
                <c:pt idx="29886">
                  <c:v>770.654</c:v>
                </c:pt>
                <c:pt idx="29887">
                  <c:v>770.70899999999995</c:v>
                </c:pt>
                <c:pt idx="29888">
                  <c:v>770.76400000000001</c:v>
                </c:pt>
                <c:pt idx="29889">
                  <c:v>770.81899999999996</c:v>
                </c:pt>
                <c:pt idx="29890">
                  <c:v>770.87400000000002</c:v>
                </c:pt>
                <c:pt idx="29891">
                  <c:v>770.92899999999997</c:v>
                </c:pt>
                <c:pt idx="29892">
                  <c:v>770.98400000000004</c:v>
                </c:pt>
                <c:pt idx="29893">
                  <c:v>771.03800000000001</c:v>
                </c:pt>
                <c:pt idx="29894">
                  <c:v>771.09299999999996</c:v>
                </c:pt>
                <c:pt idx="29895">
                  <c:v>771.14800000000002</c:v>
                </c:pt>
                <c:pt idx="29896">
                  <c:v>771.202</c:v>
                </c:pt>
                <c:pt idx="29897">
                  <c:v>771.25699999999995</c:v>
                </c:pt>
                <c:pt idx="29898">
                  <c:v>771.31100000000004</c:v>
                </c:pt>
                <c:pt idx="29899">
                  <c:v>771.36500000000001</c:v>
                </c:pt>
                <c:pt idx="29900">
                  <c:v>771.42</c:v>
                </c:pt>
                <c:pt idx="29901">
                  <c:v>771.47400000000005</c:v>
                </c:pt>
                <c:pt idx="29902">
                  <c:v>771.529</c:v>
                </c:pt>
                <c:pt idx="29903">
                  <c:v>771.58299999999997</c:v>
                </c:pt>
                <c:pt idx="29904">
                  <c:v>771.63699999999994</c:v>
                </c:pt>
                <c:pt idx="29905">
                  <c:v>771.69100000000003</c:v>
                </c:pt>
                <c:pt idx="29906">
                  <c:v>771.745</c:v>
                </c:pt>
                <c:pt idx="29907">
                  <c:v>771.79899999999998</c:v>
                </c:pt>
                <c:pt idx="29908">
                  <c:v>771.85400000000004</c:v>
                </c:pt>
                <c:pt idx="29909">
                  <c:v>771.90800000000002</c:v>
                </c:pt>
                <c:pt idx="29910">
                  <c:v>771.96199999999999</c:v>
                </c:pt>
                <c:pt idx="29911">
                  <c:v>772.01599999999996</c:v>
                </c:pt>
                <c:pt idx="29912">
                  <c:v>772.07</c:v>
                </c:pt>
                <c:pt idx="29913">
                  <c:v>772.12300000000005</c:v>
                </c:pt>
                <c:pt idx="29914">
                  <c:v>772.17700000000002</c:v>
                </c:pt>
                <c:pt idx="29915">
                  <c:v>772.23099999999999</c:v>
                </c:pt>
                <c:pt idx="29916">
                  <c:v>772.28399999999999</c:v>
                </c:pt>
                <c:pt idx="29917">
                  <c:v>772.33799999999997</c:v>
                </c:pt>
                <c:pt idx="29918">
                  <c:v>772.39099999999996</c:v>
                </c:pt>
                <c:pt idx="29919">
                  <c:v>772.44500000000005</c:v>
                </c:pt>
                <c:pt idx="29920">
                  <c:v>772.49900000000002</c:v>
                </c:pt>
                <c:pt idx="29921">
                  <c:v>772.55200000000002</c:v>
                </c:pt>
                <c:pt idx="29922">
                  <c:v>772.60500000000002</c:v>
                </c:pt>
                <c:pt idx="29923">
                  <c:v>772.65899999999999</c:v>
                </c:pt>
                <c:pt idx="29924">
                  <c:v>772.71199999999999</c:v>
                </c:pt>
                <c:pt idx="29925">
                  <c:v>772.76499999999999</c:v>
                </c:pt>
                <c:pt idx="29926">
                  <c:v>772.81799999999998</c:v>
                </c:pt>
                <c:pt idx="29927">
                  <c:v>772.87099999999998</c:v>
                </c:pt>
                <c:pt idx="29928">
                  <c:v>772.92499999999995</c:v>
                </c:pt>
                <c:pt idx="29929">
                  <c:v>772.97799999999995</c:v>
                </c:pt>
                <c:pt idx="29930">
                  <c:v>773.03099999999995</c:v>
                </c:pt>
                <c:pt idx="29931">
                  <c:v>773.08399999999995</c:v>
                </c:pt>
                <c:pt idx="29932">
                  <c:v>773.13699999999994</c:v>
                </c:pt>
                <c:pt idx="29933">
                  <c:v>773.19</c:v>
                </c:pt>
                <c:pt idx="29934">
                  <c:v>773.24199999999996</c:v>
                </c:pt>
                <c:pt idx="29935">
                  <c:v>773.29499999999996</c:v>
                </c:pt>
                <c:pt idx="29936">
                  <c:v>773.34799999999996</c:v>
                </c:pt>
                <c:pt idx="29937">
                  <c:v>773.40099999999995</c:v>
                </c:pt>
                <c:pt idx="29938">
                  <c:v>773.45299999999997</c:v>
                </c:pt>
                <c:pt idx="29939">
                  <c:v>773.50599999999997</c:v>
                </c:pt>
                <c:pt idx="29940">
                  <c:v>773.55799999999999</c:v>
                </c:pt>
                <c:pt idx="29941">
                  <c:v>773.61099999999999</c:v>
                </c:pt>
                <c:pt idx="29942">
                  <c:v>773.66300000000001</c:v>
                </c:pt>
                <c:pt idx="29943">
                  <c:v>773.71600000000001</c:v>
                </c:pt>
                <c:pt idx="29944">
                  <c:v>773.76900000000001</c:v>
                </c:pt>
                <c:pt idx="29945">
                  <c:v>773.82100000000003</c:v>
                </c:pt>
                <c:pt idx="29946">
                  <c:v>773.87300000000005</c:v>
                </c:pt>
                <c:pt idx="29947">
                  <c:v>773.92600000000004</c:v>
                </c:pt>
                <c:pt idx="29948">
                  <c:v>773.97699999999998</c:v>
                </c:pt>
                <c:pt idx="29949">
                  <c:v>774.029</c:v>
                </c:pt>
                <c:pt idx="29950">
                  <c:v>774.08199999999999</c:v>
                </c:pt>
                <c:pt idx="29951">
                  <c:v>774.13400000000001</c:v>
                </c:pt>
                <c:pt idx="29952">
                  <c:v>774.18600000000004</c:v>
                </c:pt>
                <c:pt idx="29953">
                  <c:v>774.23800000000006</c:v>
                </c:pt>
                <c:pt idx="29954">
                  <c:v>774.29</c:v>
                </c:pt>
                <c:pt idx="29955">
                  <c:v>774.34199999999998</c:v>
                </c:pt>
                <c:pt idx="29956">
                  <c:v>774.39400000000001</c:v>
                </c:pt>
                <c:pt idx="29957">
                  <c:v>774.44500000000005</c:v>
                </c:pt>
                <c:pt idx="29958">
                  <c:v>774.49699999999996</c:v>
                </c:pt>
                <c:pt idx="29959">
                  <c:v>774.54899999999998</c:v>
                </c:pt>
                <c:pt idx="29960">
                  <c:v>774.6</c:v>
                </c:pt>
                <c:pt idx="29961">
                  <c:v>774.65200000000004</c:v>
                </c:pt>
                <c:pt idx="29962">
                  <c:v>774.70399999999995</c:v>
                </c:pt>
                <c:pt idx="29963">
                  <c:v>774.755</c:v>
                </c:pt>
                <c:pt idx="29964">
                  <c:v>774.80700000000002</c:v>
                </c:pt>
                <c:pt idx="29965">
                  <c:v>774.85799999999995</c:v>
                </c:pt>
                <c:pt idx="29966">
                  <c:v>774.90899999999999</c:v>
                </c:pt>
                <c:pt idx="29967">
                  <c:v>774.96</c:v>
                </c:pt>
                <c:pt idx="29968">
                  <c:v>775.01199999999994</c:v>
                </c:pt>
                <c:pt idx="29969">
                  <c:v>775.06299999999999</c:v>
                </c:pt>
                <c:pt idx="29970">
                  <c:v>775.11400000000003</c:v>
                </c:pt>
                <c:pt idx="29971">
                  <c:v>775.16499999999996</c:v>
                </c:pt>
                <c:pt idx="29972">
                  <c:v>775.21600000000001</c:v>
                </c:pt>
                <c:pt idx="29973">
                  <c:v>775.26700000000005</c:v>
                </c:pt>
                <c:pt idx="29974">
                  <c:v>775.31799999999998</c:v>
                </c:pt>
                <c:pt idx="29975">
                  <c:v>775.36900000000003</c:v>
                </c:pt>
                <c:pt idx="29976">
                  <c:v>775.42</c:v>
                </c:pt>
                <c:pt idx="29977">
                  <c:v>775.471</c:v>
                </c:pt>
                <c:pt idx="29978">
                  <c:v>775.52200000000005</c:v>
                </c:pt>
                <c:pt idx="29979">
                  <c:v>775.57299999999998</c:v>
                </c:pt>
                <c:pt idx="29980">
                  <c:v>775.62400000000002</c:v>
                </c:pt>
                <c:pt idx="29981">
                  <c:v>775.67399999999998</c:v>
                </c:pt>
                <c:pt idx="29982">
                  <c:v>775.72500000000002</c:v>
                </c:pt>
                <c:pt idx="29983">
                  <c:v>775.77499999999998</c:v>
                </c:pt>
                <c:pt idx="29984">
                  <c:v>775.82600000000002</c:v>
                </c:pt>
                <c:pt idx="29985">
                  <c:v>775.87599999999998</c:v>
                </c:pt>
                <c:pt idx="29986">
                  <c:v>775.92700000000002</c:v>
                </c:pt>
                <c:pt idx="29987">
                  <c:v>775.97699999999998</c:v>
                </c:pt>
                <c:pt idx="29988">
                  <c:v>776.02800000000002</c:v>
                </c:pt>
                <c:pt idx="29989">
                  <c:v>776.07799999999997</c:v>
                </c:pt>
                <c:pt idx="29990">
                  <c:v>776.12800000000004</c:v>
                </c:pt>
                <c:pt idx="29991">
                  <c:v>776.178</c:v>
                </c:pt>
                <c:pt idx="29992">
                  <c:v>776.22799999999995</c:v>
                </c:pt>
                <c:pt idx="29993">
                  <c:v>776.279</c:v>
                </c:pt>
                <c:pt idx="29994">
                  <c:v>776.32899999999995</c:v>
                </c:pt>
                <c:pt idx="29995">
                  <c:v>776.37900000000002</c:v>
                </c:pt>
                <c:pt idx="29996">
                  <c:v>776.42899999999997</c:v>
                </c:pt>
                <c:pt idx="29997">
                  <c:v>776.47900000000004</c:v>
                </c:pt>
                <c:pt idx="29998">
                  <c:v>776.529</c:v>
                </c:pt>
                <c:pt idx="29999">
                  <c:v>776.57799999999997</c:v>
                </c:pt>
                <c:pt idx="30000">
                  <c:v>776.62800000000004</c:v>
                </c:pt>
                <c:pt idx="30001">
                  <c:v>776.678</c:v>
                </c:pt>
                <c:pt idx="30002">
                  <c:v>776.72799999999995</c:v>
                </c:pt>
                <c:pt idx="30003">
                  <c:v>777</c:v>
                </c:pt>
                <c:pt idx="30004">
                  <c:v>777.04899999999998</c:v>
                </c:pt>
                <c:pt idx="30005">
                  <c:v>777.09900000000005</c:v>
                </c:pt>
                <c:pt idx="30006">
                  <c:v>777.14800000000002</c:v>
                </c:pt>
                <c:pt idx="30007">
                  <c:v>777.197</c:v>
                </c:pt>
                <c:pt idx="30008">
                  <c:v>777.24699999999996</c:v>
                </c:pt>
                <c:pt idx="30009">
                  <c:v>777.29600000000005</c:v>
                </c:pt>
                <c:pt idx="30010">
                  <c:v>777.34500000000003</c:v>
                </c:pt>
                <c:pt idx="30011">
                  <c:v>777.39400000000001</c:v>
                </c:pt>
                <c:pt idx="30012">
                  <c:v>777.44299999999998</c:v>
                </c:pt>
                <c:pt idx="30013">
                  <c:v>777.49199999999996</c:v>
                </c:pt>
                <c:pt idx="30014">
                  <c:v>777.54100000000005</c:v>
                </c:pt>
                <c:pt idx="30015">
                  <c:v>777.59</c:v>
                </c:pt>
                <c:pt idx="30016">
                  <c:v>777.63800000000003</c:v>
                </c:pt>
                <c:pt idx="30017">
                  <c:v>777.68700000000001</c:v>
                </c:pt>
                <c:pt idx="30018">
                  <c:v>777.73599999999999</c:v>
                </c:pt>
                <c:pt idx="30019">
                  <c:v>777.78499999999997</c:v>
                </c:pt>
                <c:pt idx="30020">
                  <c:v>777.83299999999997</c:v>
                </c:pt>
                <c:pt idx="30021">
                  <c:v>777.88199999999995</c:v>
                </c:pt>
                <c:pt idx="30022">
                  <c:v>777.93</c:v>
                </c:pt>
                <c:pt idx="30023">
                  <c:v>777.97900000000004</c:v>
                </c:pt>
                <c:pt idx="30024">
                  <c:v>778.02700000000004</c:v>
                </c:pt>
                <c:pt idx="30025">
                  <c:v>778.07600000000002</c:v>
                </c:pt>
                <c:pt idx="30026">
                  <c:v>778.12400000000002</c:v>
                </c:pt>
                <c:pt idx="30027">
                  <c:v>778.173</c:v>
                </c:pt>
                <c:pt idx="30028">
                  <c:v>778.221</c:v>
                </c:pt>
                <c:pt idx="30029">
                  <c:v>778.26900000000001</c:v>
                </c:pt>
                <c:pt idx="30030">
                  <c:v>778.31700000000001</c:v>
                </c:pt>
                <c:pt idx="30031">
                  <c:v>778.36500000000001</c:v>
                </c:pt>
                <c:pt idx="30032">
                  <c:v>778.41300000000001</c:v>
                </c:pt>
                <c:pt idx="30033">
                  <c:v>778.46100000000001</c:v>
                </c:pt>
                <c:pt idx="30034">
                  <c:v>778.51</c:v>
                </c:pt>
                <c:pt idx="30035">
                  <c:v>778.55700000000002</c:v>
                </c:pt>
                <c:pt idx="30036">
                  <c:v>778.60500000000002</c:v>
                </c:pt>
                <c:pt idx="30037">
                  <c:v>778.65300000000002</c:v>
                </c:pt>
                <c:pt idx="30038">
                  <c:v>778.70100000000002</c:v>
                </c:pt>
                <c:pt idx="30039">
                  <c:v>778.74900000000002</c:v>
                </c:pt>
                <c:pt idx="30040">
                  <c:v>778.79700000000003</c:v>
                </c:pt>
                <c:pt idx="30041">
                  <c:v>778.84400000000005</c:v>
                </c:pt>
                <c:pt idx="30042">
                  <c:v>778.89200000000005</c:v>
                </c:pt>
                <c:pt idx="30043">
                  <c:v>778.93899999999996</c:v>
                </c:pt>
                <c:pt idx="30044">
                  <c:v>778.98699999999997</c:v>
                </c:pt>
                <c:pt idx="30045">
                  <c:v>779.03399999999999</c:v>
                </c:pt>
                <c:pt idx="30046">
                  <c:v>779.08199999999999</c:v>
                </c:pt>
                <c:pt idx="30047">
                  <c:v>779.12900000000002</c:v>
                </c:pt>
                <c:pt idx="30048">
                  <c:v>779.17700000000002</c:v>
                </c:pt>
                <c:pt idx="30049">
                  <c:v>779.22400000000005</c:v>
                </c:pt>
                <c:pt idx="30050">
                  <c:v>779.27099999999996</c:v>
                </c:pt>
                <c:pt idx="30051">
                  <c:v>779.31799999999998</c:v>
                </c:pt>
                <c:pt idx="30052">
                  <c:v>779.36500000000001</c:v>
                </c:pt>
                <c:pt idx="30053">
                  <c:v>779.41300000000001</c:v>
                </c:pt>
                <c:pt idx="30054">
                  <c:v>779.46</c:v>
                </c:pt>
                <c:pt idx="30055">
                  <c:v>779.50699999999995</c:v>
                </c:pt>
                <c:pt idx="30056">
                  <c:v>779.55399999999997</c:v>
                </c:pt>
                <c:pt idx="30057">
                  <c:v>779.601</c:v>
                </c:pt>
                <c:pt idx="30058">
                  <c:v>779.64700000000005</c:v>
                </c:pt>
                <c:pt idx="30059">
                  <c:v>779.69399999999996</c:v>
                </c:pt>
                <c:pt idx="30060">
                  <c:v>779.74099999999999</c:v>
                </c:pt>
                <c:pt idx="30061">
                  <c:v>779.78800000000001</c:v>
                </c:pt>
                <c:pt idx="30062">
                  <c:v>779.83500000000004</c:v>
                </c:pt>
                <c:pt idx="30063">
                  <c:v>779.88099999999997</c:v>
                </c:pt>
                <c:pt idx="30064">
                  <c:v>779.928</c:v>
                </c:pt>
                <c:pt idx="30065">
                  <c:v>779.97400000000005</c:v>
                </c:pt>
                <c:pt idx="30066">
                  <c:v>780.02099999999996</c:v>
                </c:pt>
                <c:pt idx="30067">
                  <c:v>780.06700000000001</c:v>
                </c:pt>
                <c:pt idx="30068">
                  <c:v>780.11400000000003</c:v>
                </c:pt>
                <c:pt idx="30069">
                  <c:v>780.16</c:v>
                </c:pt>
                <c:pt idx="30070">
                  <c:v>780.20600000000002</c:v>
                </c:pt>
                <c:pt idx="30071">
                  <c:v>780.25300000000004</c:v>
                </c:pt>
                <c:pt idx="30072">
                  <c:v>780.29899999999998</c:v>
                </c:pt>
                <c:pt idx="30073">
                  <c:v>780.34500000000003</c:v>
                </c:pt>
                <c:pt idx="30074">
                  <c:v>780.39099999999996</c:v>
                </c:pt>
                <c:pt idx="30075">
                  <c:v>780.43700000000001</c:v>
                </c:pt>
                <c:pt idx="30076">
                  <c:v>780.48299999999995</c:v>
                </c:pt>
                <c:pt idx="30077">
                  <c:v>780.529</c:v>
                </c:pt>
                <c:pt idx="30078">
                  <c:v>780.57500000000005</c:v>
                </c:pt>
                <c:pt idx="30079">
                  <c:v>780.62099999999998</c:v>
                </c:pt>
                <c:pt idx="30080">
                  <c:v>780.66700000000003</c:v>
                </c:pt>
                <c:pt idx="30081">
                  <c:v>780.71299999999997</c:v>
                </c:pt>
                <c:pt idx="30082">
                  <c:v>780.75900000000001</c:v>
                </c:pt>
                <c:pt idx="30083">
                  <c:v>780.80499999999995</c:v>
                </c:pt>
                <c:pt idx="30084">
                  <c:v>780.85</c:v>
                </c:pt>
                <c:pt idx="30085">
                  <c:v>780.89599999999996</c:v>
                </c:pt>
                <c:pt idx="30086">
                  <c:v>780.94100000000003</c:v>
                </c:pt>
                <c:pt idx="30087">
                  <c:v>780.98699999999997</c:v>
                </c:pt>
                <c:pt idx="30088">
                  <c:v>781.03200000000004</c:v>
                </c:pt>
                <c:pt idx="30089">
                  <c:v>781.07799999999997</c:v>
                </c:pt>
                <c:pt idx="30090">
                  <c:v>781.12300000000005</c:v>
                </c:pt>
                <c:pt idx="30091">
                  <c:v>781.16899999999998</c:v>
                </c:pt>
                <c:pt idx="30092">
                  <c:v>781.21400000000006</c:v>
                </c:pt>
                <c:pt idx="30093">
                  <c:v>781.25900000000001</c:v>
                </c:pt>
                <c:pt idx="30094">
                  <c:v>781.30399999999997</c:v>
                </c:pt>
                <c:pt idx="30095">
                  <c:v>781.35</c:v>
                </c:pt>
                <c:pt idx="30096">
                  <c:v>781.39499999999998</c:v>
                </c:pt>
                <c:pt idx="30097">
                  <c:v>781.44</c:v>
                </c:pt>
                <c:pt idx="30098">
                  <c:v>781.48500000000001</c:v>
                </c:pt>
                <c:pt idx="30099">
                  <c:v>781.53</c:v>
                </c:pt>
                <c:pt idx="30100">
                  <c:v>781.57500000000005</c:v>
                </c:pt>
                <c:pt idx="30101">
                  <c:v>781.62</c:v>
                </c:pt>
                <c:pt idx="30102">
                  <c:v>781.66499999999996</c:v>
                </c:pt>
                <c:pt idx="30103">
                  <c:v>781.70899999999995</c:v>
                </c:pt>
                <c:pt idx="30104">
                  <c:v>781.75400000000002</c:v>
                </c:pt>
                <c:pt idx="30105">
                  <c:v>781.79899999999998</c:v>
                </c:pt>
                <c:pt idx="30106">
                  <c:v>781.84400000000005</c:v>
                </c:pt>
                <c:pt idx="30107">
                  <c:v>781.88800000000003</c:v>
                </c:pt>
                <c:pt idx="30108">
                  <c:v>781.93299999999999</c:v>
                </c:pt>
                <c:pt idx="30109">
                  <c:v>781.97699999999998</c:v>
                </c:pt>
                <c:pt idx="30110">
                  <c:v>782.02200000000005</c:v>
                </c:pt>
                <c:pt idx="30111">
                  <c:v>782.06600000000003</c:v>
                </c:pt>
                <c:pt idx="30112">
                  <c:v>782.11099999999999</c:v>
                </c:pt>
                <c:pt idx="30113">
                  <c:v>782.15499999999997</c:v>
                </c:pt>
                <c:pt idx="30114">
                  <c:v>782.19899999999996</c:v>
                </c:pt>
                <c:pt idx="30115">
                  <c:v>782.24300000000005</c:v>
                </c:pt>
                <c:pt idx="30116">
                  <c:v>782.28800000000001</c:v>
                </c:pt>
                <c:pt idx="30117">
                  <c:v>782.33199999999999</c:v>
                </c:pt>
                <c:pt idx="30118">
                  <c:v>782.37599999999998</c:v>
                </c:pt>
                <c:pt idx="30119">
                  <c:v>782.42</c:v>
                </c:pt>
                <c:pt idx="30120">
                  <c:v>782.46400000000006</c:v>
                </c:pt>
                <c:pt idx="30121">
                  <c:v>782.50800000000004</c:v>
                </c:pt>
                <c:pt idx="30122">
                  <c:v>782.55200000000002</c:v>
                </c:pt>
                <c:pt idx="30123">
                  <c:v>782.596</c:v>
                </c:pt>
                <c:pt idx="30124">
                  <c:v>782.64</c:v>
                </c:pt>
                <c:pt idx="30125">
                  <c:v>782.68399999999997</c:v>
                </c:pt>
                <c:pt idx="30126">
                  <c:v>782.72699999999998</c:v>
                </c:pt>
                <c:pt idx="30127">
                  <c:v>782.77099999999996</c:v>
                </c:pt>
                <c:pt idx="30128">
                  <c:v>782.81500000000005</c:v>
                </c:pt>
                <c:pt idx="30129">
                  <c:v>782.85799999999995</c:v>
                </c:pt>
                <c:pt idx="30130">
                  <c:v>782.90200000000004</c:v>
                </c:pt>
                <c:pt idx="30131">
                  <c:v>782.94500000000005</c:v>
                </c:pt>
                <c:pt idx="30132">
                  <c:v>782.98900000000003</c:v>
                </c:pt>
                <c:pt idx="30133">
                  <c:v>783.03200000000004</c:v>
                </c:pt>
                <c:pt idx="30134">
                  <c:v>783.07600000000002</c:v>
                </c:pt>
                <c:pt idx="30135">
                  <c:v>783.11900000000003</c:v>
                </c:pt>
                <c:pt idx="30136">
                  <c:v>783.16200000000003</c:v>
                </c:pt>
                <c:pt idx="30137">
                  <c:v>783.20600000000002</c:v>
                </c:pt>
                <c:pt idx="30138">
                  <c:v>783.24900000000002</c:v>
                </c:pt>
                <c:pt idx="30139">
                  <c:v>783.29200000000003</c:v>
                </c:pt>
                <c:pt idx="30140">
                  <c:v>783.33500000000004</c:v>
                </c:pt>
                <c:pt idx="30141">
                  <c:v>783.37800000000004</c:v>
                </c:pt>
                <c:pt idx="30142">
                  <c:v>783.42100000000005</c:v>
                </c:pt>
                <c:pt idx="30143">
                  <c:v>783.46400000000006</c:v>
                </c:pt>
                <c:pt idx="30144">
                  <c:v>783.50699999999995</c:v>
                </c:pt>
                <c:pt idx="30145">
                  <c:v>783.55</c:v>
                </c:pt>
                <c:pt idx="30146">
                  <c:v>783.59299999999996</c:v>
                </c:pt>
                <c:pt idx="30147">
                  <c:v>783.63599999999997</c:v>
                </c:pt>
                <c:pt idx="30148">
                  <c:v>783.678</c:v>
                </c:pt>
                <c:pt idx="30149">
                  <c:v>783.721</c:v>
                </c:pt>
                <c:pt idx="30150">
                  <c:v>783.76400000000001</c:v>
                </c:pt>
                <c:pt idx="30151">
                  <c:v>783.80600000000004</c:v>
                </c:pt>
                <c:pt idx="30152">
                  <c:v>783.84900000000005</c:v>
                </c:pt>
                <c:pt idx="30153">
                  <c:v>783.89099999999996</c:v>
                </c:pt>
                <c:pt idx="30154">
                  <c:v>783.93399999999997</c:v>
                </c:pt>
                <c:pt idx="30155">
                  <c:v>783.976</c:v>
                </c:pt>
                <c:pt idx="30156">
                  <c:v>784.01900000000001</c:v>
                </c:pt>
                <c:pt idx="30157">
                  <c:v>784.06100000000004</c:v>
                </c:pt>
                <c:pt idx="30158">
                  <c:v>784.10299999999995</c:v>
                </c:pt>
                <c:pt idx="30159">
                  <c:v>784.14599999999996</c:v>
                </c:pt>
                <c:pt idx="30160">
                  <c:v>784.18799999999999</c:v>
                </c:pt>
                <c:pt idx="30161">
                  <c:v>784.23</c:v>
                </c:pt>
                <c:pt idx="30162">
                  <c:v>784.27200000000005</c:v>
                </c:pt>
                <c:pt idx="30163">
                  <c:v>784.31399999999996</c:v>
                </c:pt>
                <c:pt idx="30164">
                  <c:v>784.35599999999999</c:v>
                </c:pt>
                <c:pt idx="30165">
                  <c:v>784.39800000000002</c:v>
                </c:pt>
                <c:pt idx="30166">
                  <c:v>784.44</c:v>
                </c:pt>
                <c:pt idx="30167">
                  <c:v>784.48199999999997</c:v>
                </c:pt>
                <c:pt idx="30168">
                  <c:v>784.524</c:v>
                </c:pt>
                <c:pt idx="30169">
                  <c:v>784.56600000000003</c:v>
                </c:pt>
                <c:pt idx="30170">
                  <c:v>784.60699999999997</c:v>
                </c:pt>
                <c:pt idx="30171">
                  <c:v>784.649</c:v>
                </c:pt>
                <c:pt idx="30172">
                  <c:v>784.69100000000003</c:v>
                </c:pt>
                <c:pt idx="30173">
                  <c:v>784.73199999999997</c:v>
                </c:pt>
                <c:pt idx="30174">
                  <c:v>784.774</c:v>
                </c:pt>
                <c:pt idx="30175">
                  <c:v>784.81500000000005</c:v>
                </c:pt>
                <c:pt idx="30176">
                  <c:v>784.85699999999997</c:v>
                </c:pt>
                <c:pt idx="30177">
                  <c:v>784.89800000000002</c:v>
                </c:pt>
                <c:pt idx="30178">
                  <c:v>784.94</c:v>
                </c:pt>
                <c:pt idx="30179">
                  <c:v>784.98099999999999</c:v>
                </c:pt>
                <c:pt idx="30180">
                  <c:v>785.02200000000005</c:v>
                </c:pt>
                <c:pt idx="30181">
                  <c:v>785.06399999999996</c:v>
                </c:pt>
                <c:pt idx="30182">
                  <c:v>785.10500000000002</c:v>
                </c:pt>
                <c:pt idx="30183">
                  <c:v>785.14599999999996</c:v>
                </c:pt>
                <c:pt idx="30184">
                  <c:v>785.18700000000001</c:v>
                </c:pt>
                <c:pt idx="30185">
                  <c:v>785.22799999999995</c:v>
                </c:pt>
                <c:pt idx="30186">
                  <c:v>785.26900000000001</c:v>
                </c:pt>
                <c:pt idx="30187">
                  <c:v>785.31</c:v>
                </c:pt>
                <c:pt idx="30188">
                  <c:v>785.351</c:v>
                </c:pt>
                <c:pt idx="30189">
                  <c:v>785.39200000000005</c:v>
                </c:pt>
                <c:pt idx="30190">
                  <c:v>785.43299999999999</c:v>
                </c:pt>
                <c:pt idx="30191">
                  <c:v>785.47400000000005</c:v>
                </c:pt>
                <c:pt idx="30192">
                  <c:v>785.51400000000001</c:v>
                </c:pt>
                <c:pt idx="30193">
                  <c:v>785.55499999999995</c:v>
                </c:pt>
                <c:pt idx="30194">
                  <c:v>785.596</c:v>
                </c:pt>
                <c:pt idx="30195">
                  <c:v>785.63599999999997</c:v>
                </c:pt>
                <c:pt idx="30196">
                  <c:v>785.67700000000002</c:v>
                </c:pt>
                <c:pt idx="30197">
                  <c:v>785.71699999999998</c:v>
                </c:pt>
                <c:pt idx="30198">
                  <c:v>785.75800000000004</c:v>
                </c:pt>
                <c:pt idx="30199">
                  <c:v>785.798</c:v>
                </c:pt>
                <c:pt idx="30200">
                  <c:v>785.83900000000006</c:v>
                </c:pt>
                <c:pt idx="30201">
                  <c:v>785.87900000000002</c:v>
                </c:pt>
                <c:pt idx="30202">
                  <c:v>785.91899999999998</c:v>
                </c:pt>
                <c:pt idx="30203">
                  <c:v>785.96</c:v>
                </c:pt>
                <c:pt idx="30204">
                  <c:v>786</c:v>
                </c:pt>
                <c:pt idx="30205">
                  <c:v>786.04</c:v>
                </c:pt>
                <c:pt idx="30206">
                  <c:v>786.08</c:v>
                </c:pt>
                <c:pt idx="30207">
                  <c:v>786.12</c:v>
                </c:pt>
                <c:pt idx="30208">
                  <c:v>786.16</c:v>
                </c:pt>
                <c:pt idx="30209">
                  <c:v>786.2</c:v>
                </c:pt>
                <c:pt idx="30210">
                  <c:v>786.24</c:v>
                </c:pt>
                <c:pt idx="30211">
                  <c:v>786.28</c:v>
                </c:pt>
                <c:pt idx="30212">
                  <c:v>786.32</c:v>
                </c:pt>
                <c:pt idx="30213">
                  <c:v>786.36</c:v>
                </c:pt>
                <c:pt idx="30214">
                  <c:v>786.399</c:v>
                </c:pt>
                <c:pt idx="30215">
                  <c:v>786.43899999999996</c:v>
                </c:pt>
                <c:pt idx="30216">
                  <c:v>786.47900000000004</c:v>
                </c:pt>
                <c:pt idx="30217">
                  <c:v>786.51800000000003</c:v>
                </c:pt>
                <c:pt idx="30218">
                  <c:v>786.55799999999999</c:v>
                </c:pt>
                <c:pt idx="30219">
                  <c:v>786.59799999999996</c:v>
                </c:pt>
                <c:pt idx="30220">
                  <c:v>786.63699999999994</c:v>
                </c:pt>
                <c:pt idx="30221">
                  <c:v>786.67700000000002</c:v>
                </c:pt>
                <c:pt idx="30222">
                  <c:v>786.71600000000001</c:v>
                </c:pt>
                <c:pt idx="30223">
                  <c:v>786.755</c:v>
                </c:pt>
                <c:pt idx="30224">
                  <c:v>786.79499999999996</c:v>
                </c:pt>
                <c:pt idx="30225">
                  <c:v>786.83399999999995</c:v>
                </c:pt>
                <c:pt idx="30226">
                  <c:v>786.87300000000005</c:v>
                </c:pt>
                <c:pt idx="30227">
                  <c:v>786.91200000000003</c:v>
                </c:pt>
                <c:pt idx="30228">
                  <c:v>786.95100000000002</c:v>
                </c:pt>
                <c:pt idx="30229">
                  <c:v>786.99</c:v>
                </c:pt>
                <c:pt idx="30230">
                  <c:v>787.029</c:v>
                </c:pt>
                <c:pt idx="30231">
                  <c:v>787.06799999999998</c:v>
                </c:pt>
                <c:pt idx="30232">
                  <c:v>787.10699999999997</c:v>
                </c:pt>
                <c:pt idx="30233">
                  <c:v>787.14599999999996</c:v>
                </c:pt>
                <c:pt idx="30234">
                  <c:v>787.18499999999995</c:v>
                </c:pt>
                <c:pt idx="30235">
                  <c:v>787.22400000000005</c:v>
                </c:pt>
                <c:pt idx="30236">
                  <c:v>787.26300000000003</c:v>
                </c:pt>
                <c:pt idx="30237">
                  <c:v>787.30200000000002</c:v>
                </c:pt>
                <c:pt idx="30238">
                  <c:v>787.34</c:v>
                </c:pt>
                <c:pt idx="30239">
                  <c:v>787.37900000000002</c:v>
                </c:pt>
                <c:pt idx="30240">
                  <c:v>787.41700000000003</c:v>
                </c:pt>
                <c:pt idx="30241">
                  <c:v>787.45600000000002</c:v>
                </c:pt>
                <c:pt idx="30242">
                  <c:v>787.49400000000003</c:v>
                </c:pt>
                <c:pt idx="30243">
                  <c:v>787.53300000000002</c:v>
                </c:pt>
                <c:pt idx="30244">
                  <c:v>787.57100000000003</c:v>
                </c:pt>
                <c:pt idx="30245">
                  <c:v>787.61</c:v>
                </c:pt>
                <c:pt idx="30246">
                  <c:v>787.64800000000002</c:v>
                </c:pt>
                <c:pt idx="30247">
                  <c:v>787.68600000000004</c:v>
                </c:pt>
                <c:pt idx="30248">
                  <c:v>787.72500000000002</c:v>
                </c:pt>
                <c:pt idx="30249">
                  <c:v>787.76300000000003</c:v>
                </c:pt>
                <c:pt idx="30250">
                  <c:v>787.80100000000004</c:v>
                </c:pt>
                <c:pt idx="30251">
                  <c:v>787.83900000000006</c:v>
                </c:pt>
                <c:pt idx="30252">
                  <c:v>787.87699999999995</c:v>
                </c:pt>
                <c:pt idx="30253">
                  <c:v>787.91499999999996</c:v>
                </c:pt>
                <c:pt idx="30254">
                  <c:v>787.95299999999997</c:v>
                </c:pt>
                <c:pt idx="30255">
                  <c:v>787.99099999999999</c:v>
                </c:pt>
                <c:pt idx="30256">
                  <c:v>788.029</c:v>
                </c:pt>
                <c:pt idx="30257">
                  <c:v>788.06700000000001</c:v>
                </c:pt>
                <c:pt idx="30258">
                  <c:v>788.10400000000004</c:v>
                </c:pt>
                <c:pt idx="30259">
                  <c:v>788.14200000000005</c:v>
                </c:pt>
                <c:pt idx="30260">
                  <c:v>788.18</c:v>
                </c:pt>
                <c:pt idx="30261">
                  <c:v>788.21799999999996</c:v>
                </c:pt>
                <c:pt idx="30262">
                  <c:v>788.255</c:v>
                </c:pt>
                <c:pt idx="30263">
                  <c:v>788.29300000000001</c:v>
                </c:pt>
                <c:pt idx="30264">
                  <c:v>788.33</c:v>
                </c:pt>
                <c:pt idx="30265">
                  <c:v>788.36800000000005</c:v>
                </c:pt>
                <c:pt idx="30266">
                  <c:v>788.40499999999997</c:v>
                </c:pt>
                <c:pt idx="30267">
                  <c:v>788.44299999999998</c:v>
                </c:pt>
                <c:pt idx="30268">
                  <c:v>788.48</c:v>
                </c:pt>
                <c:pt idx="30269">
                  <c:v>788.51700000000005</c:v>
                </c:pt>
                <c:pt idx="30270">
                  <c:v>788.55399999999997</c:v>
                </c:pt>
                <c:pt idx="30271">
                  <c:v>788.59199999999998</c:v>
                </c:pt>
                <c:pt idx="30272">
                  <c:v>788.62900000000002</c:v>
                </c:pt>
                <c:pt idx="30273">
                  <c:v>788.66600000000005</c:v>
                </c:pt>
                <c:pt idx="30274">
                  <c:v>788.70299999999997</c:v>
                </c:pt>
                <c:pt idx="30275">
                  <c:v>788.74</c:v>
                </c:pt>
                <c:pt idx="30276">
                  <c:v>788.77700000000004</c:v>
                </c:pt>
                <c:pt idx="30277">
                  <c:v>788.81399999999996</c:v>
                </c:pt>
                <c:pt idx="30278">
                  <c:v>788.851</c:v>
                </c:pt>
                <c:pt idx="30279">
                  <c:v>788.88800000000003</c:v>
                </c:pt>
                <c:pt idx="30280">
                  <c:v>788.92399999999998</c:v>
                </c:pt>
                <c:pt idx="30281">
                  <c:v>788.96100000000001</c:v>
                </c:pt>
                <c:pt idx="30282">
                  <c:v>788.99800000000005</c:v>
                </c:pt>
                <c:pt idx="30283">
                  <c:v>789.03499999999997</c:v>
                </c:pt>
                <c:pt idx="30284">
                  <c:v>789.07100000000003</c:v>
                </c:pt>
                <c:pt idx="30285">
                  <c:v>789.10799999999995</c:v>
                </c:pt>
                <c:pt idx="30286">
                  <c:v>789.14400000000001</c:v>
                </c:pt>
                <c:pt idx="30287">
                  <c:v>789.18100000000004</c:v>
                </c:pt>
                <c:pt idx="30288">
                  <c:v>789.21699999999998</c:v>
                </c:pt>
                <c:pt idx="30289">
                  <c:v>789.25400000000002</c:v>
                </c:pt>
                <c:pt idx="30290">
                  <c:v>789.29</c:v>
                </c:pt>
                <c:pt idx="30291">
                  <c:v>789.32600000000002</c:v>
                </c:pt>
                <c:pt idx="30292">
                  <c:v>789.36300000000006</c:v>
                </c:pt>
                <c:pt idx="30293">
                  <c:v>789.399</c:v>
                </c:pt>
                <c:pt idx="30294">
                  <c:v>789.43499999999995</c:v>
                </c:pt>
                <c:pt idx="30295">
                  <c:v>789.471</c:v>
                </c:pt>
                <c:pt idx="30296">
                  <c:v>789.50699999999995</c:v>
                </c:pt>
                <c:pt idx="30297">
                  <c:v>789.54300000000001</c:v>
                </c:pt>
                <c:pt idx="30298">
                  <c:v>789.57899999999995</c:v>
                </c:pt>
                <c:pt idx="30299">
                  <c:v>789.61500000000001</c:v>
                </c:pt>
                <c:pt idx="30300">
                  <c:v>789.65099999999995</c:v>
                </c:pt>
                <c:pt idx="30301">
                  <c:v>789.68700000000001</c:v>
                </c:pt>
                <c:pt idx="30302">
                  <c:v>789.72299999999996</c:v>
                </c:pt>
                <c:pt idx="30303">
                  <c:v>789.75900000000001</c:v>
                </c:pt>
                <c:pt idx="30304">
                  <c:v>789.79399999999998</c:v>
                </c:pt>
                <c:pt idx="30305">
                  <c:v>789.83</c:v>
                </c:pt>
                <c:pt idx="30306">
                  <c:v>789.86599999999999</c:v>
                </c:pt>
                <c:pt idx="30307">
                  <c:v>789.90099999999995</c:v>
                </c:pt>
                <c:pt idx="30308">
                  <c:v>789.93700000000001</c:v>
                </c:pt>
                <c:pt idx="30309">
                  <c:v>789.97199999999998</c:v>
                </c:pt>
                <c:pt idx="30310">
                  <c:v>790.00800000000004</c:v>
                </c:pt>
                <c:pt idx="30311">
                  <c:v>790.04300000000001</c:v>
                </c:pt>
                <c:pt idx="30312">
                  <c:v>790.07899999999995</c:v>
                </c:pt>
                <c:pt idx="30313">
                  <c:v>790.11400000000003</c:v>
                </c:pt>
                <c:pt idx="30314">
                  <c:v>790.149</c:v>
                </c:pt>
                <c:pt idx="30315">
                  <c:v>790.18499999999995</c:v>
                </c:pt>
                <c:pt idx="30316">
                  <c:v>790.22</c:v>
                </c:pt>
                <c:pt idx="30317">
                  <c:v>790.255</c:v>
                </c:pt>
                <c:pt idx="30318">
                  <c:v>790.29</c:v>
                </c:pt>
                <c:pt idx="30319">
                  <c:v>790.32500000000005</c:v>
                </c:pt>
                <c:pt idx="30320">
                  <c:v>790.36</c:v>
                </c:pt>
                <c:pt idx="30321">
                  <c:v>790.39499999999998</c:v>
                </c:pt>
                <c:pt idx="30322">
                  <c:v>790.43</c:v>
                </c:pt>
                <c:pt idx="30323">
                  <c:v>790.46500000000003</c:v>
                </c:pt>
                <c:pt idx="30324">
                  <c:v>790.5</c:v>
                </c:pt>
                <c:pt idx="30325">
                  <c:v>790.53499999999997</c:v>
                </c:pt>
                <c:pt idx="30326">
                  <c:v>790.57</c:v>
                </c:pt>
                <c:pt idx="30327">
                  <c:v>790.60400000000004</c:v>
                </c:pt>
                <c:pt idx="30328">
                  <c:v>790.63900000000001</c:v>
                </c:pt>
                <c:pt idx="30329">
                  <c:v>790.67399999999998</c:v>
                </c:pt>
                <c:pt idx="30330">
                  <c:v>790.70799999999997</c:v>
                </c:pt>
                <c:pt idx="30331">
                  <c:v>790.74300000000005</c:v>
                </c:pt>
                <c:pt idx="30332">
                  <c:v>790.77700000000004</c:v>
                </c:pt>
                <c:pt idx="30333">
                  <c:v>790.81200000000001</c:v>
                </c:pt>
                <c:pt idx="30334">
                  <c:v>790.846</c:v>
                </c:pt>
                <c:pt idx="30335">
                  <c:v>790.88</c:v>
                </c:pt>
                <c:pt idx="30336">
                  <c:v>790.91499999999996</c:v>
                </c:pt>
                <c:pt idx="30337">
                  <c:v>790.94899999999996</c:v>
                </c:pt>
                <c:pt idx="30338">
                  <c:v>790.98299999999995</c:v>
                </c:pt>
                <c:pt idx="30339">
                  <c:v>791.01800000000003</c:v>
                </c:pt>
                <c:pt idx="30340">
                  <c:v>791.05200000000002</c:v>
                </c:pt>
                <c:pt idx="30341">
                  <c:v>791.08600000000001</c:v>
                </c:pt>
                <c:pt idx="30342">
                  <c:v>791.12</c:v>
                </c:pt>
                <c:pt idx="30343">
                  <c:v>791.154</c:v>
                </c:pt>
                <c:pt idx="30344">
                  <c:v>791.18799999999999</c:v>
                </c:pt>
                <c:pt idx="30345">
                  <c:v>791.22199999999998</c:v>
                </c:pt>
                <c:pt idx="30346">
                  <c:v>791.25599999999997</c:v>
                </c:pt>
                <c:pt idx="30347">
                  <c:v>791.28899999999999</c:v>
                </c:pt>
                <c:pt idx="30348">
                  <c:v>791.32299999999998</c:v>
                </c:pt>
                <c:pt idx="30349">
                  <c:v>791.35699999999997</c:v>
                </c:pt>
                <c:pt idx="30350">
                  <c:v>791.39099999999996</c:v>
                </c:pt>
                <c:pt idx="30351">
                  <c:v>791.42399999999998</c:v>
                </c:pt>
                <c:pt idx="30352">
                  <c:v>791.45799999999997</c:v>
                </c:pt>
                <c:pt idx="30353">
                  <c:v>791.49199999999996</c:v>
                </c:pt>
                <c:pt idx="30354">
                  <c:v>791.52499999999998</c:v>
                </c:pt>
                <c:pt idx="30355">
                  <c:v>791.55899999999997</c:v>
                </c:pt>
                <c:pt idx="30356">
                  <c:v>791.59199999999998</c:v>
                </c:pt>
                <c:pt idx="30357">
                  <c:v>791.625</c:v>
                </c:pt>
                <c:pt idx="30358">
                  <c:v>791.65899999999999</c:v>
                </c:pt>
                <c:pt idx="30359">
                  <c:v>791.69200000000001</c:v>
                </c:pt>
                <c:pt idx="30360">
                  <c:v>791.72500000000002</c:v>
                </c:pt>
                <c:pt idx="30361">
                  <c:v>791.75900000000001</c:v>
                </c:pt>
                <c:pt idx="30362">
                  <c:v>791.79200000000003</c:v>
                </c:pt>
                <c:pt idx="30363">
                  <c:v>791.82500000000005</c:v>
                </c:pt>
                <c:pt idx="30364">
                  <c:v>791.85799999999995</c:v>
                </c:pt>
                <c:pt idx="30365">
                  <c:v>791.89099999999996</c:v>
                </c:pt>
                <c:pt idx="30366">
                  <c:v>791.92399999999998</c:v>
                </c:pt>
                <c:pt idx="30367">
                  <c:v>791.95699999999999</c:v>
                </c:pt>
                <c:pt idx="30368">
                  <c:v>791.99</c:v>
                </c:pt>
                <c:pt idx="30369">
                  <c:v>792.02300000000002</c:v>
                </c:pt>
                <c:pt idx="30370">
                  <c:v>792.05600000000004</c:v>
                </c:pt>
                <c:pt idx="30371">
                  <c:v>792.08900000000006</c:v>
                </c:pt>
                <c:pt idx="30372">
                  <c:v>792.12099999999998</c:v>
                </c:pt>
                <c:pt idx="30373">
                  <c:v>792.154</c:v>
                </c:pt>
                <c:pt idx="30374">
                  <c:v>792.18700000000001</c:v>
                </c:pt>
                <c:pt idx="30375">
                  <c:v>792.21900000000005</c:v>
                </c:pt>
                <c:pt idx="30376">
                  <c:v>792.25199999999995</c:v>
                </c:pt>
                <c:pt idx="30377">
                  <c:v>792.28399999999999</c:v>
                </c:pt>
                <c:pt idx="30378">
                  <c:v>792.31700000000001</c:v>
                </c:pt>
                <c:pt idx="30379">
                  <c:v>792.34900000000005</c:v>
                </c:pt>
                <c:pt idx="30380">
                  <c:v>792.38199999999995</c:v>
                </c:pt>
                <c:pt idx="30381">
                  <c:v>792.41399999999999</c:v>
                </c:pt>
                <c:pt idx="30382">
                  <c:v>792.44600000000003</c:v>
                </c:pt>
                <c:pt idx="30383">
                  <c:v>792.47900000000004</c:v>
                </c:pt>
                <c:pt idx="30384">
                  <c:v>792.51099999999997</c:v>
                </c:pt>
                <c:pt idx="30385">
                  <c:v>792.54300000000001</c:v>
                </c:pt>
                <c:pt idx="30386">
                  <c:v>792.57500000000005</c:v>
                </c:pt>
                <c:pt idx="30387">
                  <c:v>792.60699999999997</c:v>
                </c:pt>
                <c:pt idx="30388">
                  <c:v>792.63900000000001</c:v>
                </c:pt>
                <c:pt idx="30389">
                  <c:v>792.67100000000005</c:v>
                </c:pt>
                <c:pt idx="30390">
                  <c:v>792.70299999999997</c:v>
                </c:pt>
                <c:pt idx="30391">
                  <c:v>792.73500000000001</c:v>
                </c:pt>
                <c:pt idx="30392">
                  <c:v>792.76700000000005</c:v>
                </c:pt>
                <c:pt idx="30393">
                  <c:v>792.79899999999998</c:v>
                </c:pt>
                <c:pt idx="30394">
                  <c:v>792.83100000000002</c:v>
                </c:pt>
                <c:pt idx="30395">
                  <c:v>792.86199999999997</c:v>
                </c:pt>
                <c:pt idx="30396">
                  <c:v>792.89400000000001</c:v>
                </c:pt>
                <c:pt idx="30397">
                  <c:v>792.92600000000004</c:v>
                </c:pt>
                <c:pt idx="30398">
                  <c:v>792.95699999999999</c:v>
                </c:pt>
                <c:pt idx="30399">
                  <c:v>792.98900000000003</c:v>
                </c:pt>
                <c:pt idx="30400">
                  <c:v>793.02</c:v>
                </c:pt>
                <c:pt idx="30401">
                  <c:v>793.05200000000002</c:v>
                </c:pt>
                <c:pt idx="30402">
                  <c:v>793.08299999999997</c:v>
                </c:pt>
                <c:pt idx="30403">
                  <c:v>793.11500000000001</c:v>
                </c:pt>
                <c:pt idx="30404">
                  <c:v>793.14599999999996</c:v>
                </c:pt>
                <c:pt idx="30405">
                  <c:v>793.17700000000002</c:v>
                </c:pt>
                <c:pt idx="30406">
                  <c:v>793.20899999999995</c:v>
                </c:pt>
                <c:pt idx="30407">
                  <c:v>793.24</c:v>
                </c:pt>
                <c:pt idx="30408">
                  <c:v>793.27099999999996</c:v>
                </c:pt>
                <c:pt idx="30409">
                  <c:v>793.30200000000002</c:v>
                </c:pt>
                <c:pt idx="30410">
                  <c:v>793.33299999999997</c:v>
                </c:pt>
                <c:pt idx="30411">
                  <c:v>793.36400000000003</c:v>
                </c:pt>
                <c:pt idx="30412">
                  <c:v>793.39499999999998</c:v>
                </c:pt>
                <c:pt idx="30413">
                  <c:v>793.42600000000004</c:v>
                </c:pt>
                <c:pt idx="30414">
                  <c:v>793.45699999999999</c:v>
                </c:pt>
                <c:pt idx="30415">
                  <c:v>793.48800000000006</c:v>
                </c:pt>
                <c:pt idx="30416">
                  <c:v>793.51900000000001</c:v>
                </c:pt>
                <c:pt idx="30417">
                  <c:v>793.55</c:v>
                </c:pt>
                <c:pt idx="30418">
                  <c:v>793.58</c:v>
                </c:pt>
                <c:pt idx="30419">
                  <c:v>793.61099999999999</c:v>
                </c:pt>
                <c:pt idx="30420">
                  <c:v>793.64200000000005</c:v>
                </c:pt>
                <c:pt idx="30421">
                  <c:v>793.67200000000003</c:v>
                </c:pt>
                <c:pt idx="30422">
                  <c:v>793.70299999999997</c:v>
                </c:pt>
                <c:pt idx="30423">
                  <c:v>793.73299999999995</c:v>
                </c:pt>
                <c:pt idx="30424">
                  <c:v>793.76400000000001</c:v>
                </c:pt>
                <c:pt idx="30425">
                  <c:v>793.79399999999998</c:v>
                </c:pt>
                <c:pt idx="30426">
                  <c:v>793.82500000000005</c:v>
                </c:pt>
                <c:pt idx="30427">
                  <c:v>793.85500000000002</c:v>
                </c:pt>
                <c:pt idx="30428">
                  <c:v>793.88499999999999</c:v>
                </c:pt>
                <c:pt idx="30429">
                  <c:v>793.91600000000005</c:v>
                </c:pt>
                <c:pt idx="30430">
                  <c:v>793.94600000000003</c:v>
                </c:pt>
                <c:pt idx="30431">
                  <c:v>793.976</c:v>
                </c:pt>
                <c:pt idx="30432">
                  <c:v>794.00599999999997</c:v>
                </c:pt>
                <c:pt idx="30433">
                  <c:v>794.03599999999994</c:v>
                </c:pt>
                <c:pt idx="30434">
                  <c:v>794.06600000000003</c:v>
                </c:pt>
                <c:pt idx="30435">
                  <c:v>794.096</c:v>
                </c:pt>
                <c:pt idx="30436">
                  <c:v>794.12599999999998</c:v>
                </c:pt>
                <c:pt idx="30437">
                  <c:v>794.15599999999995</c:v>
                </c:pt>
                <c:pt idx="30438">
                  <c:v>794.18600000000004</c:v>
                </c:pt>
                <c:pt idx="30439">
                  <c:v>794.21600000000001</c:v>
                </c:pt>
                <c:pt idx="30440">
                  <c:v>794.24599999999998</c:v>
                </c:pt>
                <c:pt idx="30441">
                  <c:v>794.27599999999995</c:v>
                </c:pt>
                <c:pt idx="30442">
                  <c:v>794.30499999999995</c:v>
                </c:pt>
                <c:pt idx="30443">
                  <c:v>794.33500000000004</c:v>
                </c:pt>
                <c:pt idx="30444">
                  <c:v>794.36500000000001</c:v>
                </c:pt>
                <c:pt idx="30445">
                  <c:v>794.39400000000001</c:v>
                </c:pt>
                <c:pt idx="30446">
                  <c:v>794.42399999999998</c:v>
                </c:pt>
                <c:pt idx="30447">
                  <c:v>794.45299999999997</c:v>
                </c:pt>
                <c:pt idx="30448">
                  <c:v>794.48299999999995</c:v>
                </c:pt>
                <c:pt idx="30449">
                  <c:v>794.51199999999994</c:v>
                </c:pt>
                <c:pt idx="30450">
                  <c:v>794.54100000000005</c:v>
                </c:pt>
                <c:pt idx="30451">
                  <c:v>794.57100000000003</c:v>
                </c:pt>
                <c:pt idx="30452">
                  <c:v>794.6</c:v>
                </c:pt>
                <c:pt idx="30453">
                  <c:v>794.62900000000002</c:v>
                </c:pt>
                <c:pt idx="30454">
                  <c:v>794.65800000000002</c:v>
                </c:pt>
                <c:pt idx="30455">
                  <c:v>794.68700000000001</c:v>
                </c:pt>
                <c:pt idx="30456">
                  <c:v>794.71699999999998</c:v>
                </c:pt>
                <c:pt idx="30457">
                  <c:v>794.74599999999998</c:v>
                </c:pt>
                <c:pt idx="30458">
                  <c:v>794.77499999999998</c:v>
                </c:pt>
                <c:pt idx="30459">
                  <c:v>794.80399999999997</c:v>
                </c:pt>
                <c:pt idx="30460">
                  <c:v>794.83299999999997</c:v>
                </c:pt>
                <c:pt idx="30461">
                  <c:v>794.86099999999999</c:v>
                </c:pt>
                <c:pt idx="30462">
                  <c:v>794.89</c:v>
                </c:pt>
                <c:pt idx="30463">
                  <c:v>794.91899999999998</c:v>
                </c:pt>
                <c:pt idx="30464">
                  <c:v>794.94799999999998</c:v>
                </c:pt>
                <c:pt idx="30465">
                  <c:v>794.97699999999998</c:v>
                </c:pt>
                <c:pt idx="30466">
                  <c:v>795.005</c:v>
                </c:pt>
                <c:pt idx="30467">
                  <c:v>795.03399999999999</c:v>
                </c:pt>
                <c:pt idx="30468">
                  <c:v>795.06200000000001</c:v>
                </c:pt>
                <c:pt idx="30469">
                  <c:v>795.09100000000001</c:v>
                </c:pt>
                <c:pt idx="30470">
                  <c:v>795.11900000000003</c:v>
                </c:pt>
                <c:pt idx="30471">
                  <c:v>795.14800000000002</c:v>
                </c:pt>
                <c:pt idx="30472">
                  <c:v>795.17600000000004</c:v>
                </c:pt>
                <c:pt idx="30473">
                  <c:v>795.20500000000004</c:v>
                </c:pt>
                <c:pt idx="30474">
                  <c:v>795.23299999999995</c:v>
                </c:pt>
                <c:pt idx="30475">
                  <c:v>795.26099999999997</c:v>
                </c:pt>
                <c:pt idx="30476">
                  <c:v>795.28899999999999</c:v>
                </c:pt>
                <c:pt idx="30477">
                  <c:v>795.31799999999998</c:v>
                </c:pt>
                <c:pt idx="30478">
                  <c:v>795.346</c:v>
                </c:pt>
                <c:pt idx="30479">
                  <c:v>795.37400000000002</c:v>
                </c:pt>
                <c:pt idx="30480">
                  <c:v>795.40200000000004</c:v>
                </c:pt>
                <c:pt idx="30481">
                  <c:v>795.43</c:v>
                </c:pt>
                <c:pt idx="30482">
                  <c:v>795.45799999999997</c:v>
                </c:pt>
                <c:pt idx="30483">
                  <c:v>795.48599999999999</c:v>
                </c:pt>
                <c:pt idx="30484">
                  <c:v>795.51400000000001</c:v>
                </c:pt>
                <c:pt idx="30485">
                  <c:v>795.54200000000003</c:v>
                </c:pt>
                <c:pt idx="30486">
                  <c:v>795.57</c:v>
                </c:pt>
                <c:pt idx="30487">
                  <c:v>795.59699999999998</c:v>
                </c:pt>
                <c:pt idx="30488">
                  <c:v>795.625</c:v>
                </c:pt>
                <c:pt idx="30489">
                  <c:v>795.65300000000002</c:v>
                </c:pt>
                <c:pt idx="30490">
                  <c:v>795.68</c:v>
                </c:pt>
                <c:pt idx="30491">
                  <c:v>795.70799999999997</c:v>
                </c:pt>
                <c:pt idx="30492">
                  <c:v>795.73500000000001</c:v>
                </c:pt>
                <c:pt idx="30493">
                  <c:v>795.76300000000003</c:v>
                </c:pt>
                <c:pt idx="30494">
                  <c:v>795.79</c:v>
                </c:pt>
                <c:pt idx="30495">
                  <c:v>795.81799999999998</c:v>
                </c:pt>
                <c:pt idx="30496">
                  <c:v>795.84500000000003</c:v>
                </c:pt>
                <c:pt idx="30497">
                  <c:v>795.87300000000005</c:v>
                </c:pt>
                <c:pt idx="30498">
                  <c:v>795.9</c:v>
                </c:pt>
                <c:pt idx="30499">
                  <c:v>795.92700000000002</c:v>
                </c:pt>
                <c:pt idx="30500">
                  <c:v>795.95399999999995</c:v>
                </c:pt>
                <c:pt idx="30501">
                  <c:v>795.98199999999997</c:v>
                </c:pt>
                <c:pt idx="30502">
                  <c:v>796.00900000000001</c:v>
                </c:pt>
                <c:pt idx="30503">
                  <c:v>796.03599999999994</c:v>
                </c:pt>
                <c:pt idx="30504">
                  <c:v>796.06299999999999</c:v>
                </c:pt>
                <c:pt idx="30505">
                  <c:v>796.09</c:v>
                </c:pt>
                <c:pt idx="30506">
                  <c:v>796.11699999999996</c:v>
                </c:pt>
                <c:pt idx="30507">
                  <c:v>796.14400000000001</c:v>
                </c:pt>
                <c:pt idx="30508">
                  <c:v>796.17</c:v>
                </c:pt>
                <c:pt idx="30509">
                  <c:v>796.197</c:v>
                </c:pt>
                <c:pt idx="30510">
                  <c:v>796.22400000000005</c:v>
                </c:pt>
                <c:pt idx="30511">
                  <c:v>796.25099999999998</c:v>
                </c:pt>
                <c:pt idx="30512">
                  <c:v>796.27800000000002</c:v>
                </c:pt>
                <c:pt idx="30513">
                  <c:v>796.30399999999997</c:v>
                </c:pt>
                <c:pt idx="30514">
                  <c:v>796.33100000000002</c:v>
                </c:pt>
                <c:pt idx="30515">
                  <c:v>796.35699999999997</c:v>
                </c:pt>
                <c:pt idx="30516">
                  <c:v>796.38400000000001</c:v>
                </c:pt>
                <c:pt idx="30517">
                  <c:v>796.41</c:v>
                </c:pt>
                <c:pt idx="30518">
                  <c:v>796.43700000000001</c:v>
                </c:pt>
                <c:pt idx="30519">
                  <c:v>796.46299999999997</c:v>
                </c:pt>
                <c:pt idx="30520">
                  <c:v>796.49</c:v>
                </c:pt>
                <c:pt idx="30521">
                  <c:v>796.51599999999996</c:v>
                </c:pt>
                <c:pt idx="30522">
                  <c:v>796.54200000000003</c:v>
                </c:pt>
                <c:pt idx="30523">
                  <c:v>796.56799999999998</c:v>
                </c:pt>
                <c:pt idx="30524">
                  <c:v>796.59500000000003</c:v>
                </c:pt>
                <c:pt idx="30525">
                  <c:v>796.62099999999998</c:v>
                </c:pt>
                <c:pt idx="30526">
                  <c:v>796.64700000000005</c:v>
                </c:pt>
                <c:pt idx="30527">
                  <c:v>796.673</c:v>
                </c:pt>
                <c:pt idx="30528">
                  <c:v>796.69899999999996</c:v>
                </c:pt>
                <c:pt idx="30529">
                  <c:v>796.72500000000002</c:v>
                </c:pt>
                <c:pt idx="30530">
                  <c:v>796.75099999999998</c:v>
                </c:pt>
                <c:pt idx="30531">
                  <c:v>796.77700000000004</c:v>
                </c:pt>
                <c:pt idx="30532">
                  <c:v>796.803</c:v>
                </c:pt>
                <c:pt idx="30533">
                  <c:v>796.82799999999997</c:v>
                </c:pt>
                <c:pt idx="30534">
                  <c:v>796.85400000000004</c:v>
                </c:pt>
                <c:pt idx="30535">
                  <c:v>796.88</c:v>
                </c:pt>
                <c:pt idx="30536">
                  <c:v>796.90599999999995</c:v>
                </c:pt>
                <c:pt idx="30537">
                  <c:v>796.93100000000004</c:v>
                </c:pt>
                <c:pt idx="30538">
                  <c:v>796.95699999999999</c:v>
                </c:pt>
                <c:pt idx="30539">
                  <c:v>796.98199999999997</c:v>
                </c:pt>
                <c:pt idx="30540">
                  <c:v>797.00800000000004</c:v>
                </c:pt>
                <c:pt idx="30541">
                  <c:v>797.03300000000002</c:v>
                </c:pt>
                <c:pt idx="30542">
                  <c:v>797.05899999999997</c:v>
                </c:pt>
                <c:pt idx="30543">
                  <c:v>797.08399999999995</c:v>
                </c:pt>
                <c:pt idx="30544">
                  <c:v>797.10900000000004</c:v>
                </c:pt>
                <c:pt idx="30545">
                  <c:v>797.13499999999999</c:v>
                </c:pt>
                <c:pt idx="30546">
                  <c:v>797.16</c:v>
                </c:pt>
                <c:pt idx="30547">
                  <c:v>797.18499999999995</c:v>
                </c:pt>
                <c:pt idx="30548">
                  <c:v>797.21</c:v>
                </c:pt>
                <c:pt idx="30549">
                  <c:v>797.23500000000001</c:v>
                </c:pt>
                <c:pt idx="30550">
                  <c:v>797.26099999999997</c:v>
                </c:pt>
                <c:pt idx="30551">
                  <c:v>797.28599999999994</c:v>
                </c:pt>
                <c:pt idx="30552">
                  <c:v>797.31100000000004</c:v>
                </c:pt>
                <c:pt idx="30553">
                  <c:v>797.33600000000001</c:v>
                </c:pt>
                <c:pt idx="30554">
                  <c:v>797.36</c:v>
                </c:pt>
                <c:pt idx="30555">
                  <c:v>797.38499999999999</c:v>
                </c:pt>
                <c:pt idx="30556">
                  <c:v>797.41</c:v>
                </c:pt>
                <c:pt idx="30557">
                  <c:v>797.43499999999995</c:v>
                </c:pt>
                <c:pt idx="30558">
                  <c:v>797.46</c:v>
                </c:pt>
                <c:pt idx="30559">
                  <c:v>797.48400000000004</c:v>
                </c:pt>
                <c:pt idx="30560">
                  <c:v>797.50900000000001</c:v>
                </c:pt>
                <c:pt idx="30561">
                  <c:v>797.53399999999999</c:v>
                </c:pt>
                <c:pt idx="30562">
                  <c:v>797.55799999999999</c:v>
                </c:pt>
                <c:pt idx="30563">
                  <c:v>797.58299999999997</c:v>
                </c:pt>
                <c:pt idx="30564">
                  <c:v>797.60699999999997</c:v>
                </c:pt>
                <c:pt idx="30565">
                  <c:v>797.63199999999995</c:v>
                </c:pt>
                <c:pt idx="30566">
                  <c:v>797.65599999999995</c:v>
                </c:pt>
                <c:pt idx="30567">
                  <c:v>797.68100000000004</c:v>
                </c:pt>
                <c:pt idx="30568">
                  <c:v>797.70500000000004</c:v>
                </c:pt>
                <c:pt idx="30569">
                  <c:v>797.72900000000004</c:v>
                </c:pt>
                <c:pt idx="30570">
                  <c:v>797.75300000000004</c:v>
                </c:pt>
                <c:pt idx="30571">
                  <c:v>797.77800000000002</c:v>
                </c:pt>
                <c:pt idx="30572">
                  <c:v>797.80200000000002</c:v>
                </c:pt>
                <c:pt idx="30573">
                  <c:v>797.82600000000002</c:v>
                </c:pt>
                <c:pt idx="30574">
                  <c:v>797.85</c:v>
                </c:pt>
                <c:pt idx="30575">
                  <c:v>797.87400000000002</c:v>
                </c:pt>
                <c:pt idx="30576">
                  <c:v>797.89800000000002</c:v>
                </c:pt>
                <c:pt idx="30577">
                  <c:v>797.92200000000003</c:v>
                </c:pt>
                <c:pt idx="30578">
                  <c:v>797.94600000000003</c:v>
                </c:pt>
                <c:pt idx="30579">
                  <c:v>797.97</c:v>
                </c:pt>
                <c:pt idx="30580">
                  <c:v>797.99300000000005</c:v>
                </c:pt>
                <c:pt idx="30581">
                  <c:v>798.01700000000005</c:v>
                </c:pt>
                <c:pt idx="30582">
                  <c:v>798.04100000000005</c:v>
                </c:pt>
                <c:pt idx="30583">
                  <c:v>798.06500000000005</c:v>
                </c:pt>
                <c:pt idx="30584">
                  <c:v>798.08799999999997</c:v>
                </c:pt>
                <c:pt idx="30585">
                  <c:v>798.11199999999997</c:v>
                </c:pt>
                <c:pt idx="30586">
                  <c:v>798.13499999999999</c:v>
                </c:pt>
                <c:pt idx="30587">
                  <c:v>798.15899999999999</c:v>
                </c:pt>
                <c:pt idx="30588">
                  <c:v>798.18200000000002</c:v>
                </c:pt>
                <c:pt idx="30589">
                  <c:v>798.20600000000002</c:v>
                </c:pt>
                <c:pt idx="30590">
                  <c:v>798.22900000000004</c:v>
                </c:pt>
                <c:pt idx="30591">
                  <c:v>798.25300000000004</c:v>
                </c:pt>
                <c:pt idx="30592">
                  <c:v>798.27599999999995</c:v>
                </c:pt>
                <c:pt idx="30593">
                  <c:v>798.29899999999998</c:v>
                </c:pt>
                <c:pt idx="30594">
                  <c:v>798.32299999999998</c:v>
                </c:pt>
                <c:pt idx="30595">
                  <c:v>798.346</c:v>
                </c:pt>
                <c:pt idx="30596">
                  <c:v>798.36900000000003</c:v>
                </c:pt>
                <c:pt idx="30597">
                  <c:v>798.39200000000005</c:v>
                </c:pt>
                <c:pt idx="30598">
                  <c:v>798.41499999999996</c:v>
                </c:pt>
                <c:pt idx="30599">
                  <c:v>798.43799999999999</c:v>
                </c:pt>
                <c:pt idx="30600">
                  <c:v>798.46100000000001</c:v>
                </c:pt>
                <c:pt idx="30601">
                  <c:v>798.48400000000004</c:v>
                </c:pt>
                <c:pt idx="30602">
                  <c:v>798.50699999999995</c:v>
                </c:pt>
                <c:pt idx="30603">
                  <c:v>798.53</c:v>
                </c:pt>
                <c:pt idx="30604">
                  <c:v>798.55200000000002</c:v>
                </c:pt>
                <c:pt idx="30605">
                  <c:v>798.57500000000005</c:v>
                </c:pt>
                <c:pt idx="30606">
                  <c:v>798.59799999999996</c:v>
                </c:pt>
                <c:pt idx="30607">
                  <c:v>798.62099999999998</c:v>
                </c:pt>
                <c:pt idx="30608">
                  <c:v>798.64300000000003</c:v>
                </c:pt>
                <c:pt idx="30609">
                  <c:v>798.66600000000005</c:v>
                </c:pt>
                <c:pt idx="30610">
                  <c:v>798.68799999999999</c:v>
                </c:pt>
                <c:pt idx="30611">
                  <c:v>798.71100000000001</c:v>
                </c:pt>
                <c:pt idx="30612">
                  <c:v>798.73299999999995</c:v>
                </c:pt>
                <c:pt idx="30613">
                  <c:v>798.75599999999997</c:v>
                </c:pt>
                <c:pt idx="30614">
                  <c:v>798.77800000000002</c:v>
                </c:pt>
                <c:pt idx="30615">
                  <c:v>798.80100000000004</c:v>
                </c:pt>
                <c:pt idx="30616">
                  <c:v>798.82299999999998</c:v>
                </c:pt>
                <c:pt idx="30617">
                  <c:v>798.84500000000003</c:v>
                </c:pt>
                <c:pt idx="30618">
                  <c:v>798.86699999999996</c:v>
                </c:pt>
                <c:pt idx="30619">
                  <c:v>798.89</c:v>
                </c:pt>
                <c:pt idx="30620">
                  <c:v>798.91200000000003</c:v>
                </c:pt>
                <c:pt idx="30621">
                  <c:v>798.93399999999997</c:v>
                </c:pt>
                <c:pt idx="30622">
                  <c:v>798.95600000000002</c:v>
                </c:pt>
                <c:pt idx="30623">
                  <c:v>798.97799999999995</c:v>
                </c:pt>
                <c:pt idx="30624">
                  <c:v>799</c:v>
                </c:pt>
                <c:pt idx="30625">
                  <c:v>799.02200000000005</c:v>
                </c:pt>
                <c:pt idx="30626">
                  <c:v>799.04399999999998</c:v>
                </c:pt>
                <c:pt idx="30627">
                  <c:v>799.06600000000003</c:v>
                </c:pt>
                <c:pt idx="30628">
                  <c:v>799.08699999999999</c:v>
                </c:pt>
                <c:pt idx="30629">
                  <c:v>799.10900000000004</c:v>
                </c:pt>
                <c:pt idx="30630">
                  <c:v>799.13099999999997</c:v>
                </c:pt>
                <c:pt idx="30631">
                  <c:v>799.15300000000002</c:v>
                </c:pt>
                <c:pt idx="30632">
                  <c:v>799.17399999999998</c:v>
                </c:pt>
                <c:pt idx="30633">
                  <c:v>799.19600000000003</c:v>
                </c:pt>
                <c:pt idx="30634">
                  <c:v>799.21699999999998</c:v>
                </c:pt>
                <c:pt idx="30635">
                  <c:v>799.23900000000003</c:v>
                </c:pt>
                <c:pt idx="30636">
                  <c:v>799.26</c:v>
                </c:pt>
                <c:pt idx="30637">
                  <c:v>799.28200000000004</c:v>
                </c:pt>
                <c:pt idx="30638">
                  <c:v>799.303</c:v>
                </c:pt>
                <c:pt idx="30639">
                  <c:v>799.32500000000005</c:v>
                </c:pt>
                <c:pt idx="30640">
                  <c:v>799.346</c:v>
                </c:pt>
                <c:pt idx="30641">
                  <c:v>799.36699999999996</c:v>
                </c:pt>
                <c:pt idx="30642">
                  <c:v>799.38800000000003</c:v>
                </c:pt>
                <c:pt idx="30643">
                  <c:v>799.40899999999999</c:v>
                </c:pt>
                <c:pt idx="30644">
                  <c:v>799.43100000000004</c:v>
                </c:pt>
                <c:pt idx="30645">
                  <c:v>799.452</c:v>
                </c:pt>
                <c:pt idx="30646">
                  <c:v>799.47299999999996</c:v>
                </c:pt>
                <c:pt idx="30647">
                  <c:v>799.49400000000003</c:v>
                </c:pt>
                <c:pt idx="30648">
                  <c:v>799.51499999999999</c:v>
                </c:pt>
                <c:pt idx="30649">
                  <c:v>799.53599999999994</c:v>
                </c:pt>
                <c:pt idx="30650">
                  <c:v>799.55700000000002</c:v>
                </c:pt>
                <c:pt idx="30651">
                  <c:v>799.577</c:v>
                </c:pt>
                <c:pt idx="30652">
                  <c:v>799.59799999999996</c:v>
                </c:pt>
                <c:pt idx="30653">
                  <c:v>799.61900000000003</c:v>
                </c:pt>
                <c:pt idx="30654">
                  <c:v>799.64</c:v>
                </c:pt>
                <c:pt idx="30655">
                  <c:v>799.66</c:v>
                </c:pt>
                <c:pt idx="30656">
                  <c:v>799.68100000000004</c:v>
                </c:pt>
                <c:pt idx="30657">
                  <c:v>799.702</c:v>
                </c:pt>
                <c:pt idx="30658">
                  <c:v>799.72199999999998</c:v>
                </c:pt>
                <c:pt idx="30659">
                  <c:v>799.74300000000005</c:v>
                </c:pt>
                <c:pt idx="30660">
                  <c:v>799.76300000000003</c:v>
                </c:pt>
                <c:pt idx="30661">
                  <c:v>799.78399999999999</c:v>
                </c:pt>
                <c:pt idx="30662">
                  <c:v>799.80399999999997</c:v>
                </c:pt>
                <c:pt idx="30663">
                  <c:v>799.82399999999996</c:v>
                </c:pt>
                <c:pt idx="30664">
                  <c:v>799.84500000000003</c:v>
                </c:pt>
                <c:pt idx="30665">
                  <c:v>799.86500000000001</c:v>
                </c:pt>
                <c:pt idx="30666">
                  <c:v>799.88499999999999</c:v>
                </c:pt>
                <c:pt idx="30667">
                  <c:v>799.90499999999997</c:v>
                </c:pt>
                <c:pt idx="30668">
                  <c:v>799.92600000000004</c:v>
                </c:pt>
                <c:pt idx="30669">
                  <c:v>799.94600000000003</c:v>
                </c:pt>
                <c:pt idx="30670">
                  <c:v>799.96600000000001</c:v>
                </c:pt>
                <c:pt idx="30671">
                  <c:v>799.98599999999999</c:v>
                </c:pt>
                <c:pt idx="30672">
                  <c:v>800.00599999999997</c:v>
                </c:pt>
                <c:pt idx="30673">
                  <c:v>800.02599999999995</c:v>
                </c:pt>
                <c:pt idx="30674">
                  <c:v>800.04600000000005</c:v>
                </c:pt>
                <c:pt idx="30675">
                  <c:v>800.06500000000005</c:v>
                </c:pt>
                <c:pt idx="30676">
                  <c:v>800.08500000000004</c:v>
                </c:pt>
                <c:pt idx="30677">
                  <c:v>800.10500000000002</c:v>
                </c:pt>
                <c:pt idx="30678">
                  <c:v>800.125</c:v>
                </c:pt>
                <c:pt idx="30679">
                  <c:v>800.14400000000001</c:v>
                </c:pt>
                <c:pt idx="30680">
                  <c:v>800.16399999999999</c:v>
                </c:pt>
                <c:pt idx="30681">
                  <c:v>800.18399999999997</c:v>
                </c:pt>
                <c:pt idx="30682">
                  <c:v>800.20299999999997</c:v>
                </c:pt>
                <c:pt idx="30683">
                  <c:v>800.22299999999996</c:v>
                </c:pt>
                <c:pt idx="30684">
                  <c:v>800.24199999999996</c:v>
                </c:pt>
                <c:pt idx="30685">
                  <c:v>800.26199999999994</c:v>
                </c:pt>
                <c:pt idx="30686">
                  <c:v>800.28099999999995</c:v>
                </c:pt>
                <c:pt idx="30687">
                  <c:v>800.3</c:v>
                </c:pt>
                <c:pt idx="30688">
                  <c:v>800.32</c:v>
                </c:pt>
                <c:pt idx="30689">
                  <c:v>800.33900000000006</c:v>
                </c:pt>
                <c:pt idx="30690">
                  <c:v>800.35799999999995</c:v>
                </c:pt>
                <c:pt idx="30691">
                  <c:v>800.37800000000004</c:v>
                </c:pt>
                <c:pt idx="30692">
                  <c:v>800.39700000000005</c:v>
                </c:pt>
                <c:pt idx="30693">
                  <c:v>800.41600000000005</c:v>
                </c:pt>
                <c:pt idx="30694">
                  <c:v>800.43499999999995</c:v>
                </c:pt>
                <c:pt idx="30695">
                  <c:v>800.45399999999995</c:v>
                </c:pt>
                <c:pt idx="30696">
                  <c:v>800.47299999999996</c:v>
                </c:pt>
                <c:pt idx="30697">
                  <c:v>800.49199999999996</c:v>
                </c:pt>
                <c:pt idx="30698">
                  <c:v>800.51099999999997</c:v>
                </c:pt>
                <c:pt idx="30699">
                  <c:v>800.53</c:v>
                </c:pt>
                <c:pt idx="30700">
                  <c:v>800.548</c:v>
                </c:pt>
                <c:pt idx="30701">
                  <c:v>800.56700000000001</c:v>
                </c:pt>
                <c:pt idx="30702">
                  <c:v>800.58600000000001</c:v>
                </c:pt>
                <c:pt idx="30703">
                  <c:v>800.60500000000002</c:v>
                </c:pt>
                <c:pt idx="30704">
                  <c:v>800.62300000000005</c:v>
                </c:pt>
                <c:pt idx="30705">
                  <c:v>800.64200000000005</c:v>
                </c:pt>
                <c:pt idx="30706">
                  <c:v>800.66099999999994</c:v>
                </c:pt>
                <c:pt idx="30707">
                  <c:v>800.67899999999997</c:v>
                </c:pt>
                <c:pt idx="30708">
                  <c:v>800.69799999999998</c:v>
                </c:pt>
                <c:pt idx="30709">
                  <c:v>800.71600000000001</c:v>
                </c:pt>
                <c:pt idx="30710">
                  <c:v>800.73400000000004</c:v>
                </c:pt>
                <c:pt idx="30711">
                  <c:v>800.75300000000004</c:v>
                </c:pt>
                <c:pt idx="30712">
                  <c:v>800.77099999999996</c:v>
                </c:pt>
                <c:pt idx="30713">
                  <c:v>800.78899999999999</c:v>
                </c:pt>
                <c:pt idx="30714">
                  <c:v>800.80799999999999</c:v>
                </c:pt>
                <c:pt idx="30715">
                  <c:v>800.82600000000002</c:v>
                </c:pt>
                <c:pt idx="30716">
                  <c:v>800.84400000000005</c:v>
                </c:pt>
                <c:pt idx="30717">
                  <c:v>800.86199999999997</c:v>
                </c:pt>
                <c:pt idx="30718">
                  <c:v>800.88</c:v>
                </c:pt>
                <c:pt idx="30719">
                  <c:v>800.89800000000002</c:v>
                </c:pt>
                <c:pt idx="30720">
                  <c:v>800.91600000000005</c:v>
                </c:pt>
                <c:pt idx="30721">
                  <c:v>800.93399999999997</c:v>
                </c:pt>
                <c:pt idx="30722">
                  <c:v>800.952</c:v>
                </c:pt>
                <c:pt idx="30723">
                  <c:v>800.97</c:v>
                </c:pt>
                <c:pt idx="30724">
                  <c:v>800.98800000000006</c:v>
                </c:pt>
                <c:pt idx="30725">
                  <c:v>801.00599999999997</c:v>
                </c:pt>
                <c:pt idx="30726">
                  <c:v>801.02300000000002</c:v>
                </c:pt>
                <c:pt idx="30727">
                  <c:v>801.04100000000005</c:v>
                </c:pt>
                <c:pt idx="30728">
                  <c:v>801.05899999999997</c:v>
                </c:pt>
                <c:pt idx="30729">
                  <c:v>801.077</c:v>
                </c:pt>
                <c:pt idx="30730">
                  <c:v>801.09400000000005</c:v>
                </c:pt>
                <c:pt idx="30731">
                  <c:v>801.11199999999997</c:v>
                </c:pt>
                <c:pt idx="30732">
                  <c:v>801.12900000000002</c:v>
                </c:pt>
                <c:pt idx="30733">
                  <c:v>801.14700000000005</c:v>
                </c:pt>
                <c:pt idx="30734">
                  <c:v>801.16399999999999</c:v>
                </c:pt>
                <c:pt idx="30735">
                  <c:v>801.18100000000004</c:v>
                </c:pt>
                <c:pt idx="30736">
                  <c:v>801.19899999999996</c:v>
                </c:pt>
                <c:pt idx="30737">
                  <c:v>801.21600000000001</c:v>
                </c:pt>
                <c:pt idx="30738">
                  <c:v>801.23299999999995</c:v>
                </c:pt>
                <c:pt idx="30739">
                  <c:v>801.25099999999998</c:v>
                </c:pt>
                <c:pt idx="30740">
                  <c:v>801.26800000000003</c:v>
                </c:pt>
                <c:pt idx="30741">
                  <c:v>801.28499999999997</c:v>
                </c:pt>
                <c:pt idx="30742">
                  <c:v>801.30200000000002</c:v>
                </c:pt>
                <c:pt idx="30743">
                  <c:v>801.31899999999996</c:v>
                </c:pt>
                <c:pt idx="30744">
                  <c:v>801.33600000000001</c:v>
                </c:pt>
                <c:pt idx="30745">
                  <c:v>801.35299999999995</c:v>
                </c:pt>
                <c:pt idx="30746">
                  <c:v>801.37</c:v>
                </c:pt>
                <c:pt idx="30747">
                  <c:v>801.38699999999994</c:v>
                </c:pt>
                <c:pt idx="30748">
                  <c:v>801.404</c:v>
                </c:pt>
                <c:pt idx="30749">
                  <c:v>801.42100000000005</c:v>
                </c:pt>
                <c:pt idx="30750">
                  <c:v>801.43700000000001</c:v>
                </c:pt>
                <c:pt idx="30751">
                  <c:v>801.45399999999995</c:v>
                </c:pt>
                <c:pt idx="30752">
                  <c:v>801.471</c:v>
                </c:pt>
                <c:pt idx="30753">
                  <c:v>801.48800000000006</c:v>
                </c:pt>
                <c:pt idx="30754">
                  <c:v>801.50400000000002</c:v>
                </c:pt>
                <c:pt idx="30755">
                  <c:v>801.52099999999996</c:v>
                </c:pt>
                <c:pt idx="30756">
                  <c:v>801.53700000000003</c:v>
                </c:pt>
                <c:pt idx="30757">
                  <c:v>801.55399999999997</c:v>
                </c:pt>
                <c:pt idx="30758">
                  <c:v>801.57</c:v>
                </c:pt>
                <c:pt idx="30759">
                  <c:v>801.58699999999999</c:v>
                </c:pt>
                <c:pt idx="30760">
                  <c:v>801.60299999999995</c:v>
                </c:pt>
                <c:pt idx="30761">
                  <c:v>801.61900000000003</c:v>
                </c:pt>
                <c:pt idx="30762">
                  <c:v>801.63599999999997</c:v>
                </c:pt>
                <c:pt idx="30763">
                  <c:v>801.65200000000004</c:v>
                </c:pt>
                <c:pt idx="30764">
                  <c:v>801.66800000000001</c:v>
                </c:pt>
                <c:pt idx="30765">
                  <c:v>801.68399999999997</c:v>
                </c:pt>
                <c:pt idx="30766">
                  <c:v>801.7</c:v>
                </c:pt>
                <c:pt idx="30767">
                  <c:v>801.71600000000001</c:v>
                </c:pt>
                <c:pt idx="30768">
                  <c:v>801.73299999999995</c:v>
                </c:pt>
                <c:pt idx="30769">
                  <c:v>801.74900000000002</c:v>
                </c:pt>
                <c:pt idx="30770">
                  <c:v>801.76400000000001</c:v>
                </c:pt>
                <c:pt idx="30771">
                  <c:v>801.78</c:v>
                </c:pt>
                <c:pt idx="30772">
                  <c:v>801.79600000000005</c:v>
                </c:pt>
                <c:pt idx="30773">
                  <c:v>801.81200000000001</c:v>
                </c:pt>
                <c:pt idx="30774">
                  <c:v>801.82799999999997</c:v>
                </c:pt>
                <c:pt idx="30775">
                  <c:v>801.84400000000005</c:v>
                </c:pt>
                <c:pt idx="30776">
                  <c:v>801.85900000000004</c:v>
                </c:pt>
                <c:pt idx="30777">
                  <c:v>801.875</c:v>
                </c:pt>
                <c:pt idx="30778">
                  <c:v>801.89099999999996</c:v>
                </c:pt>
                <c:pt idx="30779">
                  <c:v>801.90599999999995</c:v>
                </c:pt>
                <c:pt idx="30780">
                  <c:v>801.92200000000003</c:v>
                </c:pt>
                <c:pt idx="30781">
                  <c:v>801.93700000000001</c:v>
                </c:pt>
                <c:pt idx="30782">
                  <c:v>801.95299999999997</c:v>
                </c:pt>
                <c:pt idx="30783">
                  <c:v>801.96799999999996</c:v>
                </c:pt>
                <c:pt idx="30784">
                  <c:v>801.98400000000004</c:v>
                </c:pt>
                <c:pt idx="30785">
                  <c:v>801.99900000000002</c:v>
                </c:pt>
                <c:pt idx="30786">
                  <c:v>802.01400000000001</c:v>
                </c:pt>
                <c:pt idx="30787">
                  <c:v>802.03</c:v>
                </c:pt>
                <c:pt idx="30788">
                  <c:v>802.04499999999996</c:v>
                </c:pt>
                <c:pt idx="30789">
                  <c:v>802.06</c:v>
                </c:pt>
                <c:pt idx="30790">
                  <c:v>802.07500000000005</c:v>
                </c:pt>
                <c:pt idx="30791">
                  <c:v>802.09</c:v>
                </c:pt>
                <c:pt idx="30792">
                  <c:v>802.10599999999999</c:v>
                </c:pt>
                <c:pt idx="30793">
                  <c:v>802.12099999999998</c:v>
                </c:pt>
                <c:pt idx="30794">
                  <c:v>802.13599999999997</c:v>
                </c:pt>
                <c:pt idx="30795">
                  <c:v>802.15099999999995</c:v>
                </c:pt>
                <c:pt idx="30796">
                  <c:v>802.16499999999996</c:v>
                </c:pt>
                <c:pt idx="30797">
                  <c:v>802.18</c:v>
                </c:pt>
                <c:pt idx="30798">
                  <c:v>802.19500000000005</c:v>
                </c:pt>
                <c:pt idx="30799">
                  <c:v>802.21</c:v>
                </c:pt>
                <c:pt idx="30800">
                  <c:v>802.22500000000002</c:v>
                </c:pt>
                <c:pt idx="30801">
                  <c:v>802.23900000000003</c:v>
                </c:pt>
                <c:pt idx="30802">
                  <c:v>802.25400000000002</c:v>
                </c:pt>
                <c:pt idx="30803">
                  <c:v>802.26900000000001</c:v>
                </c:pt>
                <c:pt idx="30804">
                  <c:v>802.28300000000002</c:v>
                </c:pt>
                <c:pt idx="30805">
                  <c:v>802.298</c:v>
                </c:pt>
                <c:pt idx="30806">
                  <c:v>802.31200000000001</c:v>
                </c:pt>
                <c:pt idx="30807">
                  <c:v>802.327</c:v>
                </c:pt>
                <c:pt idx="30808">
                  <c:v>802.34100000000001</c:v>
                </c:pt>
                <c:pt idx="30809">
                  <c:v>802.35599999999999</c:v>
                </c:pt>
                <c:pt idx="30810">
                  <c:v>802.37</c:v>
                </c:pt>
                <c:pt idx="30811">
                  <c:v>802.38400000000001</c:v>
                </c:pt>
                <c:pt idx="30812">
                  <c:v>802.399</c:v>
                </c:pt>
                <c:pt idx="30813">
                  <c:v>802.41300000000001</c:v>
                </c:pt>
                <c:pt idx="30814">
                  <c:v>802.42700000000002</c:v>
                </c:pt>
                <c:pt idx="30815">
                  <c:v>802.44100000000003</c:v>
                </c:pt>
                <c:pt idx="30816">
                  <c:v>802.45500000000004</c:v>
                </c:pt>
                <c:pt idx="30817">
                  <c:v>802.46900000000005</c:v>
                </c:pt>
                <c:pt idx="30818">
                  <c:v>802.48299999999995</c:v>
                </c:pt>
                <c:pt idx="30819">
                  <c:v>802.49699999999996</c:v>
                </c:pt>
                <c:pt idx="30820">
                  <c:v>802.51099999999997</c:v>
                </c:pt>
                <c:pt idx="30821">
                  <c:v>802.52499999999998</c:v>
                </c:pt>
                <c:pt idx="30822">
                  <c:v>802.53899999999999</c:v>
                </c:pt>
                <c:pt idx="30823">
                  <c:v>802.553</c:v>
                </c:pt>
                <c:pt idx="30824">
                  <c:v>802.56700000000001</c:v>
                </c:pt>
                <c:pt idx="30825">
                  <c:v>802.58</c:v>
                </c:pt>
                <c:pt idx="30826">
                  <c:v>802.59400000000005</c:v>
                </c:pt>
                <c:pt idx="30827">
                  <c:v>802.60799999999995</c:v>
                </c:pt>
                <c:pt idx="30828">
                  <c:v>802.62099999999998</c:v>
                </c:pt>
                <c:pt idx="30829">
                  <c:v>802.63499999999999</c:v>
                </c:pt>
                <c:pt idx="30830">
                  <c:v>802.649</c:v>
                </c:pt>
                <c:pt idx="30831">
                  <c:v>802.66200000000003</c:v>
                </c:pt>
                <c:pt idx="30832">
                  <c:v>802.67600000000004</c:v>
                </c:pt>
                <c:pt idx="30833">
                  <c:v>802.68899999999996</c:v>
                </c:pt>
                <c:pt idx="30834">
                  <c:v>802.702</c:v>
                </c:pt>
                <c:pt idx="30835">
                  <c:v>802.71600000000001</c:v>
                </c:pt>
                <c:pt idx="30836">
                  <c:v>802.72900000000004</c:v>
                </c:pt>
                <c:pt idx="30837">
                  <c:v>802.74199999999996</c:v>
                </c:pt>
                <c:pt idx="30838">
                  <c:v>802.755</c:v>
                </c:pt>
                <c:pt idx="30839">
                  <c:v>802.76900000000001</c:v>
                </c:pt>
                <c:pt idx="30840">
                  <c:v>802.78200000000004</c:v>
                </c:pt>
                <c:pt idx="30841">
                  <c:v>802.79499999999996</c:v>
                </c:pt>
                <c:pt idx="30842">
                  <c:v>802.80799999999999</c:v>
                </c:pt>
                <c:pt idx="30843">
                  <c:v>802.82100000000003</c:v>
                </c:pt>
                <c:pt idx="30844">
                  <c:v>802.83399999999995</c:v>
                </c:pt>
                <c:pt idx="30845">
                  <c:v>802.84699999999998</c:v>
                </c:pt>
                <c:pt idx="30846">
                  <c:v>802.86</c:v>
                </c:pt>
                <c:pt idx="30847">
                  <c:v>802.87300000000005</c:v>
                </c:pt>
                <c:pt idx="30848">
                  <c:v>802.88599999999997</c:v>
                </c:pt>
                <c:pt idx="30849">
                  <c:v>802.89800000000002</c:v>
                </c:pt>
                <c:pt idx="30850">
                  <c:v>802.91099999999994</c:v>
                </c:pt>
                <c:pt idx="30851">
                  <c:v>802.92399999999998</c:v>
                </c:pt>
                <c:pt idx="30852">
                  <c:v>802.93600000000004</c:v>
                </c:pt>
                <c:pt idx="30853">
                  <c:v>802.94899999999996</c:v>
                </c:pt>
                <c:pt idx="30854">
                  <c:v>802.96199999999999</c:v>
                </c:pt>
                <c:pt idx="30855">
                  <c:v>802.97400000000005</c:v>
                </c:pt>
                <c:pt idx="30856">
                  <c:v>802.98699999999997</c:v>
                </c:pt>
                <c:pt idx="30857">
                  <c:v>802.99900000000002</c:v>
                </c:pt>
                <c:pt idx="30858">
                  <c:v>803.01199999999994</c:v>
                </c:pt>
                <c:pt idx="30859">
                  <c:v>803.024</c:v>
                </c:pt>
                <c:pt idx="30860">
                  <c:v>803.03599999999994</c:v>
                </c:pt>
                <c:pt idx="30861">
                  <c:v>803.04899999999998</c:v>
                </c:pt>
                <c:pt idx="30862">
                  <c:v>803.06100000000004</c:v>
                </c:pt>
                <c:pt idx="30863">
                  <c:v>803.07299999999998</c:v>
                </c:pt>
                <c:pt idx="30864">
                  <c:v>803.08500000000004</c:v>
                </c:pt>
                <c:pt idx="30865">
                  <c:v>803.09799999999996</c:v>
                </c:pt>
                <c:pt idx="30866">
                  <c:v>803.11</c:v>
                </c:pt>
                <c:pt idx="30867">
                  <c:v>803.12199999999996</c:v>
                </c:pt>
                <c:pt idx="30868">
                  <c:v>803.13400000000001</c:v>
                </c:pt>
                <c:pt idx="30869">
                  <c:v>803.14599999999996</c:v>
                </c:pt>
                <c:pt idx="30870">
                  <c:v>803.15800000000002</c:v>
                </c:pt>
                <c:pt idx="30871">
                  <c:v>803.17</c:v>
                </c:pt>
                <c:pt idx="30872">
                  <c:v>803.18100000000004</c:v>
                </c:pt>
                <c:pt idx="30873">
                  <c:v>803.19299999999998</c:v>
                </c:pt>
                <c:pt idx="30874">
                  <c:v>803.20500000000004</c:v>
                </c:pt>
                <c:pt idx="30875">
                  <c:v>803.21699999999998</c:v>
                </c:pt>
                <c:pt idx="30876">
                  <c:v>803.22900000000004</c:v>
                </c:pt>
                <c:pt idx="30877">
                  <c:v>803.24</c:v>
                </c:pt>
                <c:pt idx="30878">
                  <c:v>803.25199999999995</c:v>
                </c:pt>
                <c:pt idx="30879">
                  <c:v>803.26300000000003</c:v>
                </c:pt>
                <c:pt idx="30880">
                  <c:v>803.27499999999998</c:v>
                </c:pt>
                <c:pt idx="30881">
                  <c:v>803.28599999999994</c:v>
                </c:pt>
                <c:pt idx="30882">
                  <c:v>803.298</c:v>
                </c:pt>
                <c:pt idx="30883">
                  <c:v>803.30899999999997</c:v>
                </c:pt>
                <c:pt idx="30884">
                  <c:v>803.32100000000003</c:v>
                </c:pt>
                <c:pt idx="30885">
                  <c:v>803.33199999999999</c:v>
                </c:pt>
                <c:pt idx="30886">
                  <c:v>803.34299999999996</c:v>
                </c:pt>
                <c:pt idx="30887">
                  <c:v>803.35500000000002</c:v>
                </c:pt>
                <c:pt idx="30888">
                  <c:v>803.36599999999999</c:v>
                </c:pt>
                <c:pt idx="30889">
                  <c:v>803.37699999999995</c:v>
                </c:pt>
                <c:pt idx="30890">
                  <c:v>803.38800000000003</c:v>
                </c:pt>
                <c:pt idx="30891">
                  <c:v>803.399</c:v>
                </c:pt>
                <c:pt idx="30892">
                  <c:v>803.41099999999994</c:v>
                </c:pt>
                <c:pt idx="30893">
                  <c:v>803.42200000000003</c:v>
                </c:pt>
                <c:pt idx="30894">
                  <c:v>803.43299999999999</c:v>
                </c:pt>
                <c:pt idx="30895">
                  <c:v>803.44399999999996</c:v>
                </c:pt>
                <c:pt idx="30896">
                  <c:v>803.45399999999995</c:v>
                </c:pt>
                <c:pt idx="30897">
                  <c:v>803.46500000000003</c:v>
                </c:pt>
                <c:pt idx="30898">
                  <c:v>803.476</c:v>
                </c:pt>
                <c:pt idx="30899">
                  <c:v>803.48699999999997</c:v>
                </c:pt>
                <c:pt idx="30900">
                  <c:v>803.49800000000005</c:v>
                </c:pt>
                <c:pt idx="30901">
                  <c:v>803.50800000000004</c:v>
                </c:pt>
                <c:pt idx="30902">
                  <c:v>803.51900000000001</c:v>
                </c:pt>
                <c:pt idx="30903">
                  <c:v>803.53</c:v>
                </c:pt>
                <c:pt idx="30904">
                  <c:v>803.54</c:v>
                </c:pt>
                <c:pt idx="30905">
                  <c:v>803.55100000000004</c:v>
                </c:pt>
                <c:pt idx="30906">
                  <c:v>803.56100000000004</c:v>
                </c:pt>
                <c:pt idx="30907">
                  <c:v>803.572</c:v>
                </c:pt>
                <c:pt idx="30908">
                  <c:v>803.58199999999999</c:v>
                </c:pt>
                <c:pt idx="30909">
                  <c:v>803.59299999999996</c:v>
                </c:pt>
                <c:pt idx="30910">
                  <c:v>803.60299999999995</c:v>
                </c:pt>
                <c:pt idx="30911">
                  <c:v>803.61400000000003</c:v>
                </c:pt>
                <c:pt idx="30912">
                  <c:v>803.62400000000002</c:v>
                </c:pt>
                <c:pt idx="30913">
                  <c:v>803.63400000000001</c:v>
                </c:pt>
                <c:pt idx="30914">
                  <c:v>803.64400000000001</c:v>
                </c:pt>
                <c:pt idx="30915">
                  <c:v>803.654</c:v>
                </c:pt>
                <c:pt idx="30916">
                  <c:v>803.66499999999996</c:v>
                </c:pt>
                <c:pt idx="30917">
                  <c:v>803.67499999999995</c:v>
                </c:pt>
                <c:pt idx="30918">
                  <c:v>803.68499999999995</c:v>
                </c:pt>
                <c:pt idx="30919">
                  <c:v>803.69500000000005</c:v>
                </c:pt>
                <c:pt idx="30920">
                  <c:v>803.70500000000004</c:v>
                </c:pt>
                <c:pt idx="30921">
                  <c:v>803.71500000000003</c:v>
                </c:pt>
                <c:pt idx="30922">
                  <c:v>803.72400000000005</c:v>
                </c:pt>
                <c:pt idx="30923">
                  <c:v>803.73400000000004</c:v>
                </c:pt>
                <c:pt idx="30924">
                  <c:v>803.74400000000003</c:v>
                </c:pt>
                <c:pt idx="30925">
                  <c:v>803.75400000000002</c:v>
                </c:pt>
                <c:pt idx="30926">
                  <c:v>803.76400000000001</c:v>
                </c:pt>
                <c:pt idx="30927">
                  <c:v>803.77300000000002</c:v>
                </c:pt>
                <c:pt idx="30928">
                  <c:v>803.78300000000002</c:v>
                </c:pt>
                <c:pt idx="30929">
                  <c:v>803.79300000000001</c:v>
                </c:pt>
                <c:pt idx="30930">
                  <c:v>803.80200000000002</c:v>
                </c:pt>
                <c:pt idx="30931">
                  <c:v>803.81200000000001</c:v>
                </c:pt>
                <c:pt idx="30932">
                  <c:v>803.82100000000003</c:v>
                </c:pt>
                <c:pt idx="30933">
                  <c:v>803.83100000000002</c:v>
                </c:pt>
                <c:pt idx="30934">
                  <c:v>803.84</c:v>
                </c:pt>
                <c:pt idx="30935">
                  <c:v>803.85</c:v>
                </c:pt>
                <c:pt idx="30936">
                  <c:v>803.85900000000004</c:v>
                </c:pt>
                <c:pt idx="30937">
                  <c:v>803.86800000000005</c:v>
                </c:pt>
                <c:pt idx="30938">
                  <c:v>803.87699999999995</c:v>
                </c:pt>
                <c:pt idx="30939">
                  <c:v>803.88699999999994</c:v>
                </c:pt>
                <c:pt idx="30940">
                  <c:v>803.89599999999996</c:v>
                </c:pt>
                <c:pt idx="30941">
                  <c:v>803.90499999999997</c:v>
                </c:pt>
                <c:pt idx="30942">
                  <c:v>803.91399999999999</c:v>
                </c:pt>
                <c:pt idx="30943">
                  <c:v>803.923</c:v>
                </c:pt>
                <c:pt idx="30944">
                  <c:v>803.93200000000002</c:v>
                </c:pt>
                <c:pt idx="30945">
                  <c:v>803.94100000000003</c:v>
                </c:pt>
                <c:pt idx="30946">
                  <c:v>803.95</c:v>
                </c:pt>
                <c:pt idx="30947">
                  <c:v>803.95899999999995</c:v>
                </c:pt>
                <c:pt idx="30948">
                  <c:v>803.96799999999996</c:v>
                </c:pt>
                <c:pt idx="30949">
                  <c:v>803.97699999999998</c:v>
                </c:pt>
                <c:pt idx="30950">
                  <c:v>803.98599999999999</c:v>
                </c:pt>
                <c:pt idx="30951">
                  <c:v>803.99400000000003</c:v>
                </c:pt>
                <c:pt idx="30952">
                  <c:v>804.00300000000004</c:v>
                </c:pt>
                <c:pt idx="30953">
                  <c:v>804.01199999999994</c:v>
                </c:pt>
                <c:pt idx="30954">
                  <c:v>804.02</c:v>
                </c:pt>
                <c:pt idx="30955">
                  <c:v>804.029</c:v>
                </c:pt>
                <c:pt idx="30956">
                  <c:v>804.03800000000001</c:v>
                </c:pt>
                <c:pt idx="30957">
                  <c:v>804.04600000000005</c:v>
                </c:pt>
                <c:pt idx="30958">
                  <c:v>804.05499999999995</c:v>
                </c:pt>
                <c:pt idx="30959">
                  <c:v>804.06299999999999</c:v>
                </c:pt>
                <c:pt idx="30960">
                  <c:v>804.07100000000003</c:v>
                </c:pt>
                <c:pt idx="30961">
                  <c:v>804.08</c:v>
                </c:pt>
                <c:pt idx="30962">
                  <c:v>804.08799999999997</c:v>
                </c:pt>
                <c:pt idx="30963">
                  <c:v>804.096</c:v>
                </c:pt>
                <c:pt idx="30964">
                  <c:v>804.10500000000002</c:v>
                </c:pt>
                <c:pt idx="30965">
                  <c:v>804.11300000000006</c:v>
                </c:pt>
                <c:pt idx="30966">
                  <c:v>804.12099999999998</c:v>
                </c:pt>
                <c:pt idx="30967">
                  <c:v>804.12900000000002</c:v>
                </c:pt>
                <c:pt idx="30968">
                  <c:v>804.13699999999994</c:v>
                </c:pt>
                <c:pt idx="30969">
                  <c:v>804.14499999999998</c:v>
                </c:pt>
                <c:pt idx="30970">
                  <c:v>804.15300000000002</c:v>
                </c:pt>
                <c:pt idx="30971">
                  <c:v>804.16099999999994</c:v>
                </c:pt>
                <c:pt idx="30972">
                  <c:v>804.16899999999998</c:v>
                </c:pt>
                <c:pt idx="30973">
                  <c:v>804.17700000000002</c:v>
                </c:pt>
                <c:pt idx="30974">
                  <c:v>804.18499999999995</c:v>
                </c:pt>
                <c:pt idx="30975">
                  <c:v>804.19299999999998</c:v>
                </c:pt>
                <c:pt idx="30976">
                  <c:v>804.20100000000002</c:v>
                </c:pt>
                <c:pt idx="30977">
                  <c:v>804.20799999999997</c:v>
                </c:pt>
                <c:pt idx="30978">
                  <c:v>804.21600000000001</c:v>
                </c:pt>
                <c:pt idx="30979">
                  <c:v>804.22400000000005</c:v>
                </c:pt>
                <c:pt idx="30980">
                  <c:v>804.23099999999999</c:v>
                </c:pt>
                <c:pt idx="30981">
                  <c:v>804.23900000000003</c:v>
                </c:pt>
                <c:pt idx="30982">
                  <c:v>804.24599999999998</c:v>
                </c:pt>
                <c:pt idx="30983">
                  <c:v>804.25400000000002</c:v>
                </c:pt>
                <c:pt idx="30984">
                  <c:v>804.26099999999997</c:v>
                </c:pt>
                <c:pt idx="30985">
                  <c:v>804.26900000000001</c:v>
                </c:pt>
                <c:pt idx="30986">
                  <c:v>804.27599999999995</c:v>
                </c:pt>
                <c:pt idx="30987">
                  <c:v>804.28399999999999</c:v>
                </c:pt>
                <c:pt idx="30988">
                  <c:v>804.29100000000005</c:v>
                </c:pt>
                <c:pt idx="30989">
                  <c:v>804.298</c:v>
                </c:pt>
                <c:pt idx="30990">
                  <c:v>804.30499999999995</c:v>
                </c:pt>
                <c:pt idx="30991">
                  <c:v>804.31299999999999</c:v>
                </c:pt>
                <c:pt idx="30992">
                  <c:v>804.32</c:v>
                </c:pt>
                <c:pt idx="30993">
                  <c:v>804.327</c:v>
                </c:pt>
                <c:pt idx="30994">
                  <c:v>804.33399999999995</c:v>
                </c:pt>
                <c:pt idx="30995">
                  <c:v>804.34100000000001</c:v>
                </c:pt>
                <c:pt idx="30996">
                  <c:v>804.34799999999996</c:v>
                </c:pt>
                <c:pt idx="30997">
                  <c:v>804.35500000000002</c:v>
                </c:pt>
                <c:pt idx="30998">
                  <c:v>804.36199999999997</c:v>
                </c:pt>
                <c:pt idx="30999">
                  <c:v>804.36900000000003</c:v>
                </c:pt>
                <c:pt idx="31000">
                  <c:v>804.37599999999998</c:v>
                </c:pt>
                <c:pt idx="31001">
                  <c:v>804.38300000000004</c:v>
                </c:pt>
                <c:pt idx="31002">
                  <c:v>804.38900000000001</c:v>
                </c:pt>
                <c:pt idx="31003">
                  <c:v>804.39599999999996</c:v>
                </c:pt>
                <c:pt idx="31004">
                  <c:v>804.40300000000002</c:v>
                </c:pt>
                <c:pt idx="31005">
                  <c:v>804.40899999999999</c:v>
                </c:pt>
                <c:pt idx="31006">
                  <c:v>804.41600000000005</c:v>
                </c:pt>
                <c:pt idx="31007">
                  <c:v>804.423</c:v>
                </c:pt>
                <c:pt idx="31008">
                  <c:v>804.42899999999997</c:v>
                </c:pt>
                <c:pt idx="31009">
                  <c:v>804.43600000000004</c:v>
                </c:pt>
                <c:pt idx="31010">
                  <c:v>804.44200000000001</c:v>
                </c:pt>
                <c:pt idx="31011">
                  <c:v>804.44799999999998</c:v>
                </c:pt>
                <c:pt idx="31012">
                  <c:v>804.45500000000004</c:v>
                </c:pt>
                <c:pt idx="31013">
                  <c:v>804.46100000000001</c:v>
                </c:pt>
                <c:pt idx="31014">
                  <c:v>804.46799999999996</c:v>
                </c:pt>
                <c:pt idx="31015">
                  <c:v>804.47400000000005</c:v>
                </c:pt>
                <c:pt idx="31016">
                  <c:v>804.48</c:v>
                </c:pt>
                <c:pt idx="31017">
                  <c:v>804.48599999999999</c:v>
                </c:pt>
                <c:pt idx="31018">
                  <c:v>804.49199999999996</c:v>
                </c:pt>
                <c:pt idx="31019">
                  <c:v>804.49800000000005</c:v>
                </c:pt>
                <c:pt idx="31020">
                  <c:v>804.505</c:v>
                </c:pt>
                <c:pt idx="31021">
                  <c:v>804.51099999999997</c:v>
                </c:pt>
                <c:pt idx="31022">
                  <c:v>804.51700000000005</c:v>
                </c:pt>
                <c:pt idx="31023">
                  <c:v>804.52300000000002</c:v>
                </c:pt>
                <c:pt idx="31024">
                  <c:v>804.52800000000002</c:v>
                </c:pt>
                <c:pt idx="31025">
                  <c:v>804.53399999999999</c:v>
                </c:pt>
                <c:pt idx="31026">
                  <c:v>804.54</c:v>
                </c:pt>
                <c:pt idx="31027">
                  <c:v>804.54600000000005</c:v>
                </c:pt>
                <c:pt idx="31028">
                  <c:v>804.55200000000002</c:v>
                </c:pt>
                <c:pt idx="31029">
                  <c:v>804.55700000000002</c:v>
                </c:pt>
                <c:pt idx="31030">
                  <c:v>804.56299999999999</c:v>
                </c:pt>
                <c:pt idx="31031">
                  <c:v>804.56899999999996</c:v>
                </c:pt>
                <c:pt idx="31032">
                  <c:v>804.57399999999996</c:v>
                </c:pt>
                <c:pt idx="31033">
                  <c:v>804.58</c:v>
                </c:pt>
                <c:pt idx="31034">
                  <c:v>804.58600000000001</c:v>
                </c:pt>
                <c:pt idx="31035">
                  <c:v>804.59100000000001</c:v>
                </c:pt>
                <c:pt idx="31036">
                  <c:v>804.59699999999998</c:v>
                </c:pt>
                <c:pt idx="31037">
                  <c:v>804.60199999999998</c:v>
                </c:pt>
                <c:pt idx="31038">
                  <c:v>804.60699999999997</c:v>
                </c:pt>
                <c:pt idx="31039">
                  <c:v>804.61300000000006</c:v>
                </c:pt>
                <c:pt idx="31040">
                  <c:v>804.61800000000005</c:v>
                </c:pt>
                <c:pt idx="31041">
                  <c:v>804.62300000000005</c:v>
                </c:pt>
                <c:pt idx="31042">
                  <c:v>804.62800000000004</c:v>
                </c:pt>
                <c:pt idx="31043">
                  <c:v>804.63400000000001</c:v>
                </c:pt>
                <c:pt idx="31044">
                  <c:v>804.63900000000001</c:v>
                </c:pt>
                <c:pt idx="31045">
                  <c:v>804.64400000000001</c:v>
                </c:pt>
                <c:pt idx="31046">
                  <c:v>804.649</c:v>
                </c:pt>
                <c:pt idx="31047">
                  <c:v>804.654</c:v>
                </c:pt>
                <c:pt idx="31048">
                  <c:v>804.65899999999999</c:v>
                </c:pt>
                <c:pt idx="31049">
                  <c:v>804.66399999999999</c:v>
                </c:pt>
                <c:pt idx="31050">
                  <c:v>804.66899999999998</c:v>
                </c:pt>
                <c:pt idx="31051">
                  <c:v>804.67399999999998</c:v>
                </c:pt>
                <c:pt idx="31052">
                  <c:v>804.67899999999997</c:v>
                </c:pt>
                <c:pt idx="31053">
                  <c:v>804.68399999999997</c:v>
                </c:pt>
                <c:pt idx="31054">
                  <c:v>804.68799999999999</c:v>
                </c:pt>
                <c:pt idx="31055">
                  <c:v>804.69299999999998</c:v>
                </c:pt>
                <c:pt idx="31056">
                  <c:v>804.69799999999998</c:v>
                </c:pt>
                <c:pt idx="31057">
                  <c:v>804.702</c:v>
                </c:pt>
                <c:pt idx="31058">
                  <c:v>804.70699999999999</c:v>
                </c:pt>
                <c:pt idx="31059">
                  <c:v>804.71199999999999</c:v>
                </c:pt>
                <c:pt idx="31060">
                  <c:v>804.71600000000001</c:v>
                </c:pt>
                <c:pt idx="31061">
                  <c:v>804.721</c:v>
                </c:pt>
                <c:pt idx="31062">
                  <c:v>804.72500000000002</c:v>
                </c:pt>
                <c:pt idx="31063">
                  <c:v>804.72900000000004</c:v>
                </c:pt>
                <c:pt idx="31064">
                  <c:v>804.73400000000004</c:v>
                </c:pt>
                <c:pt idx="31065">
                  <c:v>804.73800000000006</c:v>
                </c:pt>
                <c:pt idx="31066">
                  <c:v>804.74300000000005</c:v>
                </c:pt>
                <c:pt idx="31067">
                  <c:v>804.74699999999996</c:v>
                </c:pt>
                <c:pt idx="31068">
                  <c:v>804.75099999999998</c:v>
                </c:pt>
                <c:pt idx="31069">
                  <c:v>804.755</c:v>
                </c:pt>
                <c:pt idx="31070">
                  <c:v>804.75900000000001</c:v>
                </c:pt>
                <c:pt idx="31071">
                  <c:v>804.76400000000001</c:v>
                </c:pt>
                <c:pt idx="31072">
                  <c:v>804.76800000000003</c:v>
                </c:pt>
                <c:pt idx="31073">
                  <c:v>804.77200000000005</c:v>
                </c:pt>
                <c:pt idx="31074">
                  <c:v>804.77599999999995</c:v>
                </c:pt>
                <c:pt idx="31075">
                  <c:v>804.78</c:v>
                </c:pt>
                <c:pt idx="31076">
                  <c:v>804.78399999999999</c:v>
                </c:pt>
                <c:pt idx="31077">
                  <c:v>804.78700000000003</c:v>
                </c:pt>
                <c:pt idx="31078">
                  <c:v>804.79100000000005</c:v>
                </c:pt>
                <c:pt idx="31079">
                  <c:v>804.79499999999996</c:v>
                </c:pt>
                <c:pt idx="31080">
                  <c:v>804.79899999999998</c:v>
                </c:pt>
                <c:pt idx="31081">
                  <c:v>804.803</c:v>
                </c:pt>
                <c:pt idx="31082">
                  <c:v>804.80600000000004</c:v>
                </c:pt>
                <c:pt idx="31083">
                  <c:v>804.81</c:v>
                </c:pt>
                <c:pt idx="31084">
                  <c:v>804.81399999999996</c:v>
                </c:pt>
                <c:pt idx="31085">
                  <c:v>804.81700000000001</c:v>
                </c:pt>
                <c:pt idx="31086">
                  <c:v>804.82100000000003</c:v>
                </c:pt>
                <c:pt idx="31087">
                  <c:v>804.82399999999996</c:v>
                </c:pt>
                <c:pt idx="31088">
                  <c:v>804.82799999999997</c:v>
                </c:pt>
                <c:pt idx="31089">
                  <c:v>804.83100000000002</c:v>
                </c:pt>
                <c:pt idx="31090">
                  <c:v>804.83500000000004</c:v>
                </c:pt>
                <c:pt idx="31091">
                  <c:v>804.83799999999997</c:v>
                </c:pt>
                <c:pt idx="31092">
                  <c:v>804.84100000000001</c:v>
                </c:pt>
                <c:pt idx="31093">
                  <c:v>804.84500000000003</c:v>
                </c:pt>
                <c:pt idx="31094">
                  <c:v>804.84799999999996</c:v>
                </c:pt>
                <c:pt idx="31095">
                  <c:v>804.851</c:v>
                </c:pt>
                <c:pt idx="31096">
                  <c:v>804.85400000000004</c:v>
                </c:pt>
                <c:pt idx="31097">
                  <c:v>804.85699999999997</c:v>
                </c:pt>
                <c:pt idx="31098">
                  <c:v>804.86</c:v>
                </c:pt>
                <c:pt idx="31099">
                  <c:v>804.86300000000006</c:v>
                </c:pt>
                <c:pt idx="31100">
                  <c:v>804.86699999999996</c:v>
                </c:pt>
                <c:pt idx="31101">
                  <c:v>804.87</c:v>
                </c:pt>
                <c:pt idx="31102">
                  <c:v>804.87199999999996</c:v>
                </c:pt>
                <c:pt idx="31103">
                  <c:v>804.875</c:v>
                </c:pt>
                <c:pt idx="31104">
                  <c:v>804.87800000000004</c:v>
                </c:pt>
                <c:pt idx="31105">
                  <c:v>804.88099999999997</c:v>
                </c:pt>
                <c:pt idx="31106">
                  <c:v>804.88400000000001</c:v>
                </c:pt>
                <c:pt idx="31107">
                  <c:v>804.88699999999994</c:v>
                </c:pt>
                <c:pt idx="31108">
                  <c:v>804.88900000000001</c:v>
                </c:pt>
                <c:pt idx="31109">
                  <c:v>804.89200000000005</c:v>
                </c:pt>
                <c:pt idx="31110">
                  <c:v>804.89499999999998</c:v>
                </c:pt>
                <c:pt idx="31111">
                  <c:v>804.89700000000005</c:v>
                </c:pt>
                <c:pt idx="31112">
                  <c:v>804.9</c:v>
                </c:pt>
                <c:pt idx="31113">
                  <c:v>804.90200000000004</c:v>
                </c:pt>
                <c:pt idx="31114">
                  <c:v>804.90499999999997</c:v>
                </c:pt>
                <c:pt idx="31115">
                  <c:v>804.90700000000004</c:v>
                </c:pt>
                <c:pt idx="31116">
                  <c:v>804.91</c:v>
                </c:pt>
                <c:pt idx="31117">
                  <c:v>804.91200000000003</c:v>
                </c:pt>
                <c:pt idx="31118">
                  <c:v>804.91399999999999</c:v>
                </c:pt>
                <c:pt idx="31119">
                  <c:v>804.91700000000003</c:v>
                </c:pt>
                <c:pt idx="31120">
                  <c:v>804.91899999999998</c:v>
                </c:pt>
                <c:pt idx="31121">
                  <c:v>804.92100000000005</c:v>
                </c:pt>
                <c:pt idx="31122">
                  <c:v>804.923</c:v>
                </c:pt>
                <c:pt idx="31123">
                  <c:v>804.92499999999995</c:v>
                </c:pt>
                <c:pt idx="31124">
                  <c:v>804.928</c:v>
                </c:pt>
                <c:pt idx="31125">
                  <c:v>804.93</c:v>
                </c:pt>
                <c:pt idx="31126">
                  <c:v>804.93200000000002</c:v>
                </c:pt>
                <c:pt idx="31127">
                  <c:v>804.93399999999997</c:v>
                </c:pt>
                <c:pt idx="31128">
                  <c:v>804.93600000000004</c:v>
                </c:pt>
                <c:pt idx="31129">
                  <c:v>804.93799999999999</c:v>
                </c:pt>
                <c:pt idx="31130">
                  <c:v>804.93899999999996</c:v>
                </c:pt>
                <c:pt idx="31131">
                  <c:v>804.94100000000003</c:v>
                </c:pt>
                <c:pt idx="31132">
                  <c:v>804.94299999999998</c:v>
                </c:pt>
                <c:pt idx="31133">
                  <c:v>804.94500000000005</c:v>
                </c:pt>
                <c:pt idx="31134">
                  <c:v>804.947</c:v>
                </c:pt>
                <c:pt idx="31135">
                  <c:v>804.94799999999998</c:v>
                </c:pt>
                <c:pt idx="31136">
                  <c:v>804.95</c:v>
                </c:pt>
                <c:pt idx="31137">
                  <c:v>804.952</c:v>
                </c:pt>
                <c:pt idx="31138">
                  <c:v>804.95299999999997</c:v>
                </c:pt>
                <c:pt idx="31139">
                  <c:v>804.95500000000004</c:v>
                </c:pt>
                <c:pt idx="31140">
                  <c:v>804.95600000000002</c:v>
                </c:pt>
                <c:pt idx="31141">
                  <c:v>804.95799999999997</c:v>
                </c:pt>
                <c:pt idx="31142">
                  <c:v>804.95899999999995</c:v>
                </c:pt>
                <c:pt idx="31143">
                  <c:v>804.96100000000001</c:v>
                </c:pt>
                <c:pt idx="31144">
                  <c:v>804.96199999999999</c:v>
                </c:pt>
                <c:pt idx="31145">
                  <c:v>804.96299999999997</c:v>
                </c:pt>
                <c:pt idx="31146">
                  <c:v>804.96400000000006</c:v>
                </c:pt>
                <c:pt idx="31147">
                  <c:v>804.96600000000001</c:v>
                </c:pt>
                <c:pt idx="31148">
                  <c:v>804.96699999999998</c:v>
                </c:pt>
                <c:pt idx="31149">
                  <c:v>804.96799999999996</c:v>
                </c:pt>
                <c:pt idx="31150">
                  <c:v>804.96900000000005</c:v>
                </c:pt>
                <c:pt idx="31151">
                  <c:v>804.97</c:v>
                </c:pt>
                <c:pt idx="31152">
                  <c:v>804.971</c:v>
                </c:pt>
                <c:pt idx="31153">
                  <c:v>804.97199999999998</c:v>
                </c:pt>
                <c:pt idx="31154">
                  <c:v>804.97299999999996</c:v>
                </c:pt>
                <c:pt idx="31155">
                  <c:v>804.97400000000005</c:v>
                </c:pt>
                <c:pt idx="31156">
                  <c:v>804.97500000000002</c:v>
                </c:pt>
                <c:pt idx="31157">
                  <c:v>804.976</c:v>
                </c:pt>
                <c:pt idx="31158">
                  <c:v>804.97699999999998</c:v>
                </c:pt>
                <c:pt idx="31159">
                  <c:v>804.97799999999995</c:v>
                </c:pt>
                <c:pt idx="31160">
                  <c:v>804.97900000000004</c:v>
                </c:pt>
                <c:pt idx="31161">
                  <c:v>804.97900000000004</c:v>
                </c:pt>
                <c:pt idx="31162">
                  <c:v>804.98</c:v>
                </c:pt>
                <c:pt idx="31163">
                  <c:v>804.98099999999999</c:v>
                </c:pt>
                <c:pt idx="31164">
                  <c:v>804.98099999999999</c:v>
                </c:pt>
                <c:pt idx="31165">
                  <c:v>804.98199999999997</c:v>
                </c:pt>
                <c:pt idx="31166">
                  <c:v>804.98199999999997</c:v>
                </c:pt>
                <c:pt idx="31167">
                  <c:v>804.98299999999995</c:v>
                </c:pt>
                <c:pt idx="31168">
                  <c:v>804.98299999999995</c:v>
                </c:pt>
                <c:pt idx="31169">
                  <c:v>804.98400000000004</c:v>
                </c:pt>
                <c:pt idx="31170">
                  <c:v>804.98400000000004</c:v>
                </c:pt>
                <c:pt idx="31171">
                  <c:v>804.98400000000004</c:v>
                </c:pt>
                <c:pt idx="31172">
                  <c:v>804.98500000000001</c:v>
                </c:pt>
                <c:pt idx="31173">
                  <c:v>804.98500000000001</c:v>
                </c:pt>
                <c:pt idx="31174">
                  <c:v>804.98500000000001</c:v>
                </c:pt>
                <c:pt idx="31175">
                  <c:v>804.98500000000001</c:v>
                </c:pt>
                <c:pt idx="31176">
                  <c:v>804.98599999999999</c:v>
                </c:pt>
                <c:pt idx="31177">
                  <c:v>804.98599999999999</c:v>
                </c:pt>
                <c:pt idx="31178">
                  <c:v>804.98599999999999</c:v>
                </c:pt>
                <c:pt idx="31179">
                  <c:v>804.98599999999999</c:v>
                </c:pt>
                <c:pt idx="31180">
                  <c:v>804.98599999999999</c:v>
                </c:pt>
                <c:pt idx="31181">
                  <c:v>804.98599999999999</c:v>
                </c:pt>
                <c:pt idx="31182">
                  <c:v>804.98599999999999</c:v>
                </c:pt>
                <c:pt idx="31183">
                  <c:v>804.98599999999999</c:v>
                </c:pt>
                <c:pt idx="31184">
                  <c:v>804.98599999999999</c:v>
                </c:pt>
                <c:pt idx="31185">
                  <c:v>804.98500000000001</c:v>
                </c:pt>
                <c:pt idx="31186">
                  <c:v>804.98500000000001</c:v>
                </c:pt>
                <c:pt idx="31187">
                  <c:v>804.98500000000001</c:v>
                </c:pt>
                <c:pt idx="31188">
                  <c:v>804.98500000000001</c:v>
                </c:pt>
                <c:pt idx="31189">
                  <c:v>804.98400000000004</c:v>
                </c:pt>
                <c:pt idx="31190">
                  <c:v>804.98400000000004</c:v>
                </c:pt>
                <c:pt idx="31191">
                  <c:v>804.98400000000004</c:v>
                </c:pt>
                <c:pt idx="31192">
                  <c:v>804.98299999999995</c:v>
                </c:pt>
                <c:pt idx="31193">
                  <c:v>804.98299999999995</c:v>
                </c:pt>
                <c:pt idx="31194">
                  <c:v>804.98199999999997</c:v>
                </c:pt>
                <c:pt idx="31195">
                  <c:v>804.98199999999997</c:v>
                </c:pt>
                <c:pt idx="31196">
                  <c:v>804.98099999999999</c:v>
                </c:pt>
                <c:pt idx="31197">
                  <c:v>804.98</c:v>
                </c:pt>
                <c:pt idx="31198">
                  <c:v>804.98</c:v>
                </c:pt>
                <c:pt idx="31199">
                  <c:v>804.97900000000004</c:v>
                </c:pt>
                <c:pt idx="31200">
                  <c:v>804.97799999999995</c:v>
                </c:pt>
                <c:pt idx="31201">
                  <c:v>804.97699999999998</c:v>
                </c:pt>
                <c:pt idx="31202">
                  <c:v>804.97699999999998</c:v>
                </c:pt>
                <c:pt idx="31203">
                  <c:v>804.976</c:v>
                </c:pt>
                <c:pt idx="31204">
                  <c:v>804.97500000000002</c:v>
                </c:pt>
                <c:pt idx="31205">
                  <c:v>804.97400000000005</c:v>
                </c:pt>
                <c:pt idx="31206">
                  <c:v>804.97299999999996</c:v>
                </c:pt>
                <c:pt idx="31207">
                  <c:v>804.97199999999998</c:v>
                </c:pt>
                <c:pt idx="31208">
                  <c:v>804.971</c:v>
                </c:pt>
                <c:pt idx="31209">
                  <c:v>804.97</c:v>
                </c:pt>
                <c:pt idx="31210">
                  <c:v>804.96900000000005</c:v>
                </c:pt>
                <c:pt idx="31211">
                  <c:v>804.96799999999996</c:v>
                </c:pt>
                <c:pt idx="31212">
                  <c:v>804.96699999999998</c:v>
                </c:pt>
                <c:pt idx="31213">
                  <c:v>804.96500000000003</c:v>
                </c:pt>
                <c:pt idx="31214">
                  <c:v>804.96400000000006</c:v>
                </c:pt>
                <c:pt idx="31215">
                  <c:v>804.96299999999997</c:v>
                </c:pt>
                <c:pt idx="31216">
                  <c:v>804.96100000000001</c:v>
                </c:pt>
                <c:pt idx="31217">
                  <c:v>804.96</c:v>
                </c:pt>
                <c:pt idx="31218">
                  <c:v>804.95899999999995</c:v>
                </c:pt>
                <c:pt idx="31219">
                  <c:v>804.95699999999999</c:v>
                </c:pt>
                <c:pt idx="31220">
                  <c:v>804.95600000000002</c:v>
                </c:pt>
                <c:pt idx="31221">
                  <c:v>804.95399999999995</c:v>
                </c:pt>
                <c:pt idx="31222">
                  <c:v>804.95299999999997</c:v>
                </c:pt>
                <c:pt idx="31223">
                  <c:v>804.95100000000002</c:v>
                </c:pt>
                <c:pt idx="31224">
                  <c:v>804.95</c:v>
                </c:pt>
                <c:pt idx="31225">
                  <c:v>804.94799999999998</c:v>
                </c:pt>
                <c:pt idx="31226">
                  <c:v>804.94600000000003</c:v>
                </c:pt>
                <c:pt idx="31227">
                  <c:v>804.94399999999996</c:v>
                </c:pt>
                <c:pt idx="31228">
                  <c:v>804.94299999999998</c:v>
                </c:pt>
                <c:pt idx="31229">
                  <c:v>804.94100000000003</c:v>
                </c:pt>
                <c:pt idx="31230">
                  <c:v>804.93899999999996</c:v>
                </c:pt>
                <c:pt idx="31231">
                  <c:v>804.93700000000001</c:v>
                </c:pt>
                <c:pt idx="31232">
                  <c:v>804.93499999999995</c:v>
                </c:pt>
                <c:pt idx="31233">
                  <c:v>804.93299999999999</c:v>
                </c:pt>
                <c:pt idx="31234">
                  <c:v>804.93100000000004</c:v>
                </c:pt>
                <c:pt idx="31235">
                  <c:v>804.92899999999997</c:v>
                </c:pt>
                <c:pt idx="31236">
                  <c:v>804.92700000000002</c:v>
                </c:pt>
                <c:pt idx="31237">
                  <c:v>804.92499999999995</c:v>
                </c:pt>
                <c:pt idx="31238">
                  <c:v>804.923</c:v>
                </c:pt>
                <c:pt idx="31239">
                  <c:v>804.92100000000005</c:v>
                </c:pt>
                <c:pt idx="31240">
                  <c:v>804.91899999999998</c:v>
                </c:pt>
                <c:pt idx="31241">
                  <c:v>804.91600000000005</c:v>
                </c:pt>
                <c:pt idx="31242">
                  <c:v>804.91399999999999</c:v>
                </c:pt>
                <c:pt idx="31243">
                  <c:v>804.91200000000003</c:v>
                </c:pt>
                <c:pt idx="31244">
                  <c:v>804.90899999999999</c:v>
                </c:pt>
                <c:pt idx="31245">
                  <c:v>804.90700000000004</c:v>
                </c:pt>
                <c:pt idx="31246">
                  <c:v>804.90499999999997</c:v>
                </c:pt>
                <c:pt idx="31247">
                  <c:v>804.90200000000004</c:v>
                </c:pt>
                <c:pt idx="31248">
                  <c:v>804.9</c:v>
                </c:pt>
                <c:pt idx="31249">
                  <c:v>804.89700000000005</c:v>
                </c:pt>
                <c:pt idx="31250">
                  <c:v>804.89400000000001</c:v>
                </c:pt>
                <c:pt idx="31251">
                  <c:v>804.89200000000005</c:v>
                </c:pt>
                <c:pt idx="31252">
                  <c:v>804.88900000000001</c:v>
                </c:pt>
                <c:pt idx="31253">
                  <c:v>804.88699999999994</c:v>
                </c:pt>
                <c:pt idx="31254">
                  <c:v>804.88400000000001</c:v>
                </c:pt>
                <c:pt idx="31255">
                  <c:v>804.88099999999997</c:v>
                </c:pt>
                <c:pt idx="31256">
                  <c:v>804.87800000000004</c:v>
                </c:pt>
                <c:pt idx="31257">
                  <c:v>804.875</c:v>
                </c:pt>
                <c:pt idx="31258">
                  <c:v>804.87300000000005</c:v>
                </c:pt>
                <c:pt idx="31259">
                  <c:v>804.87</c:v>
                </c:pt>
                <c:pt idx="31260">
                  <c:v>804.86699999999996</c:v>
                </c:pt>
                <c:pt idx="31261">
                  <c:v>804.86400000000003</c:v>
                </c:pt>
                <c:pt idx="31262">
                  <c:v>804.86099999999999</c:v>
                </c:pt>
                <c:pt idx="31263">
                  <c:v>804.85799999999995</c:v>
                </c:pt>
                <c:pt idx="31264">
                  <c:v>804.85500000000002</c:v>
                </c:pt>
                <c:pt idx="31265">
                  <c:v>804.851</c:v>
                </c:pt>
                <c:pt idx="31266">
                  <c:v>804.84799999999996</c:v>
                </c:pt>
                <c:pt idx="31267">
                  <c:v>804.84500000000003</c:v>
                </c:pt>
                <c:pt idx="31268">
                  <c:v>804.84199999999998</c:v>
                </c:pt>
                <c:pt idx="31269">
                  <c:v>804.83900000000006</c:v>
                </c:pt>
                <c:pt idx="31270">
                  <c:v>804.83500000000004</c:v>
                </c:pt>
                <c:pt idx="31271">
                  <c:v>804.83199999999999</c:v>
                </c:pt>
                <c:pt idx="31272">
                  <c:v>804.82799999999997</c:v>
                </c:pt>
                <c:pt idx="31273">
                  <c:v>804.82500000000005</c:v>
                </c:pt>
                <c:pt idx="31274">
                  <c:v>804.822</c:v>
                </c:pt>
                <c:pt idx="31275">
                  <c:v>804.81799999999998</c:v>
                </c:pt>
                <c:pt idx="31276">
                  <c:v>804.81500000000005</c:v>
                </c:pt>
                <c:pt idx="31277">
                  <c:v>804.81100000000004</c:v>
                </c:pt>
                <c:pt idx="31278">
                  <c:v>804.80700000000002</c:v>
                </c:pt>
                <c:pt idx="31279">
                  <c:v>804.80399999999997</c:v>
                </c:pt>
                <c:pt idx="31280">
                  <c:v>804.8</c:v>
                </c:pt>
                <c:pt idx="31281">
                  <c:v>804.79600000000005</c:v>
                </c:pt>
                <c:pt idx="31282">
                  <c:v>804.79300000000001</c:v>
                </c:pt>
                <c:pt idx="31283">
                  <c:v>804.78899999999999</c:v>
                </c:pt>
                <c:pt idx="31284">
                  <c:v>804.78499999999997</c:v>
                </c:pt>
                <c:pt idx="31285">
                  <c:v>804.78099999999995</c:v>
                </c:pt>
                <c:pt idx="31286">
                  <c:v>804.77700000000004</c:v>
                </c:pt>
                <c:pt idx="31287">
                  <c:v>804.77300000000002</c:v>
                </c:pt>
                <c:pt idx="31288">
                  <c:v>804.76900000000001</c:v>
                </c:pt>
                <c:pt idx="31289">
                  <c:v>804.76499999999999</c:v>
                </c:pt>
                <c:pt idx="31290">
                  <c:v>804.76099999999997</c:v>
                </c:pt>
                <c:pt idx="31291">
                  <c:v>804.75699999999995</c:v>
                </c:pt>
                <c:pt idx="31292">
                  <c:v>804.75300000000004</c:v>
                </c:pt>
                <c:pt idx="31293">
                  <c:v>804.74900000000002</c:v>
                </c:pt>
                <c:pt idx="31294">
                  <c:v>804.745</c:v>
                </c:pt>
                <c:pt idx="31295">
                  <c:v>804.74099999999999</c:v>
                </c:pt>
                <c:pt idx="31296">
                  <c:v>804.73599999999999</c:v>
                </c:pt>
                <c:pt idx="31297">
                  <c:v>804.73199999999997</c:v>
                </c:pt>
                <c:pt idx="31298">
                  <c:v>804.72799999999995</c:v>
                </c:pt>
                <c:pt idx="31299">
                  <c:v>804.72299999999996</c:v>
                </c:pt>
                <c:pt idx="31300">
                  <c:v>804.71900000000005</c:v>
                </c:pt>
                <c:pt idx="31301">
                  <c:v>804.71500000000003</c:v>
                </c:pt>
                <c:pt idx="31302">
                  <c:v>804.71</c:v>
                </c:pt>
                <c:pt idx="31303">
                  <c:v>804.70600000000002</c:v>
                </c:pt>
                <c:pt idx="31304">
                  <c:v>804.70100000000002</c:v>
                </c:pt>
                <c:pt idx="31305">
                  <c:v>804.69600000000003</c:v>
                </c:pt>
                <c:pt idx="31306">
                  <c:v>804.69200000000001</c:v>
                </c:pt>
                <c:pt idx="31307">
                  <c:v>804.68700000000001</c:v>
                </c:pt>
                <c:pt idx="31308">
                  <c:v>804.68200000000002</c:v>
                </c:pt>
                <c:pt idx="31309">
                  <c:v>804.678</c:v>
                </c:pt>
                <c:pt idx="31310">
                  <c:v>804.673</c:v>
                </c:pt>
                <c:pt idx="31311">
                  <c:v>804.66800000000001</c:v>
                </c:pt>
                <c:pt idx="31312">
                  <c:v>804.66300000000001</c:v>
                </c:pt>
                <c:pt idx="31313">
                  <c:v>804.65800000000002</c:v>
                </c:pt>
                <c:pt idx="31314">
                  <c:v>804.654</c:v>
                </c:pt>
                <c:pt idx="31315">
                  <c:v>804.649</c:v>
                </c:pt>
                <c:pt idx="31316">
                  <c:v>804.64400000000001</c:v>
                </c:pt>
                <c:pt idx="31317">
                  <c:v>804.63900000000001</c:v>
                </c:pt>
                <c:pt idx="31318">
                  <c:v>804.63400000000001</c:v>
                </c:pt>
                <c:pt idx="31319">
                  <c:v>804.62800000000004</c:v>
                </c:pt>
                <c:pt idx="31320">
                  <c:v>804.62300000000005</c:v>
                </c:pt>
                <c:pt idx="31321">
                  <c:v>804.61800000000005</c:v>
                </c:pt>
                <c:pt idx="31322">
                  <c:v>804.61300000000006</c:v>
                </c:pt>
                <c:pt idx="31323">
                  <c:v>804.60799999999995</c:v>
                </c:pt>
                <c:pt idx="31324">
                  <c:v>804.60199999999998</c:v>
                </c:pt>
                <c:pt idx="31325">
                  <c:v>804.59699999999998</c:v>
                </c:pt>
                <c:pt idx="31326">
                  <c:v>804.59199999999998</c:v>
                </c:pt>
                <c:pt idx="31327">
                  <c:v>804.58600000000001</c:v>
                </c:pt>
                <c:pt idx="31328">
                  <c:v>804.58100000000002</c:v>
                </c:pt>
                <c:pt idx="31329">
                  <c:v>804.57600000000002</c:v>
                </c:pt>
                <c:pt idx="31330">
                  <c:v>804.57</c:v>
                </c:pt>
                <c:pt idx="31331">
                  <c:v>804.56500000000005</c:v>
                </c:pt>
                <c:pt idx="31332">
                  <c:v>804.55899999999997</c:v>
                </c:pt>
                <c:pt idx="31333">
                  <c:v>804.553</c:v>
                </c:pt>
                <c:pt idx="31334">
                  <c:v>804.548</c:v>
                </c:pt>
                <c:pt idx="31335">
                  <c:v>804.54200000000003</c:v>
                </c:pt>
                <c:pt idx="31336">
                  <c:v>804.53599999999994</c:v>
                </c:pt>
                <c:pt idx="31337">
                  <c:v>804.53099999999995</c:v>
                </c:pt>
                <c:pt idx="31338">
                  <c:v>804.52499999999998</c:v>
                </c:pt>
                <c:pt idx="31339">
                  <c:v>804.51900000000001</c:v>
                </c:pt>
                <c:pt idx="31340">
                  <c:v>804.51300000000003</c:v>
                </c:pt>
                <c:pt idx="31341">
                  <c:v>804.50699999999995</c:v>
                </c:pt>
                <c:pt idx="31342">
                  <c:v>804.50099999999998</c:v>
                </c:pt>
                <c:pt idx="31343">
                  <c:v>804.495</c:v>
                </c:pt>
                <c:pt idx="31344">
                  <c:v>804.48900000000003</c:v>
                </c:pt>
                <c:pt idx="31345">
                  <c:v>804.48299999999995</c:v>
                </c:pt>
                <c:pt idx="31346">
                  <c:v>804.47699999999998</c:v>
                </c:pt>
                <c:pt idx="31347">
                  <c:v>804.471</c:v>
                </c:pt>
                <c:pt idx="31348">
                  <c:v>804.46500000000003</c:v>
                </c:pt>
                <c:pt idx="31349">
                  <c:v>804.45899999999995</c:v>
                </c:pt>
                <c:pt idx="31350">
                  <c:v>804.45299999999997</c:v>
                </c:pt>
                <c:pt idx="31351">
                  <c:v>804.44600000000003</c:v>
                </c:pt>
                <c:pt idx="31352">
                  <c:v>804.44</c:v>
                </c:pt>
                <c:pt idx="31353">
                  <c:v>804.43399999999997</c:v>
                </c:pt>
                <c:pt idx="31354">
                  <c:v>804.42700000000002</c:v>
                </c:pt>
                <c:pt idx="31355">
                  <c:v>804.42100000000005</c:v>
                </c:pt>
                <c:pt idx="31356">
                  <c:v>804.41499999999996</c:v>
                </c:pt>
                <c:pt idx="31357">
                  <c:v>804.40800000000002</c:v>
                </c:pt>
                <c:pt idx="31358">
                  <c:v>804.40200000000004</c:v>
                </c:pt>
                <c:pt idx="31359">
                  <c:v>804.39499999999998</c:v>
                </c:pt>
                <c:pt idx="31360">
                  <c:v>804.38900000000001</c:v>
                </c:pt>
                <c:pt idx="31361">
                  <c:v>804.38199999999995</c:v>
                </c:pt>
                <c:pt idx="31362">
                  <c:v>804.375</c:v>
                </c:pt>
                <c:pt idx="31363">
                  <c:v>804.36900000000003</c:v>
                </c:pt>
                <c:pt idx="31364">
                  <c:v>804.36199999999997</c:v>
                </c:pt>
                <c:pt idx="31365">
                  <c:v>804.35500000000002</c:v>
                </c:pt>
                <c:pt idx="31366">
                  <c:v>804.34900000000005</c:v>
                </c:pt>
                <c:pt idx="31367">
                  <c:v>804.34199999999998</c:v>
                </c:pt>
                <c:pt idx="31368">
                  <c:v>804.33500000000004</c:v>
                </c:pt>
                <c:pt idx="31369">
                  <c:v>804.32799999999997</c:v>
                </c:pt>
                <c:pt idx="31370">
                  <c:v>804.32100000000003</c:v>
                </c:pt>
                <c:pt idx="31371">
                  <c:v>804.31399999999996</c:v>
                </c:pt>
                <c:pt idx="31372">
                  <c:v>804.30700000000002</c:v>
                </c:pt>
                <c:pt idx="31373">
                  <c:v>804.3</c:v>
                </c:pt>
                <c:pt idx="31374">
                  <c:v>804.29300000000001</c:v>
                </c:pt>
                <c:pt idx="31375">
                  <c:v>804.28599999999994</c:v>
                </c:pt>
                <c:pt idx="31376">
                  <c:v>804.279</c:v>
                </c:pt>
                <c:pt idx="31377">
                  <c:v>804.27200000000005</c:v>
                </c:pt>
                <c:pt idx="31378">
                  <c:v>804.26400000000001</c:v>
                </c:pt>
                <c:pt idx="31379">
                  <c:v>804.25699999999995</c:v>
                </c:pt>
                <c:pt idx="31380">
                  <c:v>804.25</c:v>
                </c:pt>
                <c:pt idx="31381">
                  <c:v>804.24199999999996</c:v>
                </c:pt>
                <c:pt idx="31382">
                  <c:v>804.23500000000001</c:v>
                </c:pt>
                <c:pt idx="31383">
                  <c:v>804.22799999999995</c:v>
                </c:pt>
                <c:pt idx="31384">
                  <c:v>804.22</c:v>
                </c:pt>
                <c:pt idx="31385">
                  <c:v>804.21299999999997</c:v>
                </c:pt>
                <c:pt idx="31386">
                  <c:v>804.20500000000004</c:v>
                </c:pt>
                <c:pt idx="31387">
                  <c:v>804.19799999999998</c:v>
                </c:pt>
                <c:pt idx="31388">
                  <c:v>804.19</c:v>
                </c:pt>
                <c:pt idx="31389">
                  <c:v>804.18299999999999</c:v>
                </c:pt>
                <c:pt idx="31390">
                  <c:v>804.17499999999995</c:v>
                </c:pt>
                <c:pt idx="31391">
                  <c:v>804.16700000000003</c:v>
                </c:pt>
                <c:pt idx="31392">
                  <c:v>804.16</c:v>
                </c:pt>
                <c:pt idx="31393">
                  <c:v>804.15200000000004</c:v>
                </c:pt>
                <c:pt idx="31394">
                  <c:v>804.14400000000001</c:v>
                </c:pt>
                <c:pt idx="31395">
                  <c:v>804.13599999999997</c:v>
                </c:pt>
                <c:pt idx="31396">
                  <c:v>804.12800000000004</c:v>
                </c:pt>
                <c:pt idx="31397">
                  <c:v>804.12099999999998</c:v>
                </c:pt>
                <c:pt idx="31398">
                  <c:v>804.11300000000006</c:v>
                </c:pt>
                <c:pt idx="31399">
                  <c:v>804.10500000000002</c:v>
                </c:pt>
                <c:pt idx="31400">
                  <c:v>804.09699999999998</c:v>
                </c:pt>
                <c:pt idx="31401">
                  <c:v>804.08900000000006</c:v>
                </c:pt>
                <c:pt idx="31402">
                  <c:v>804.08100000000002</c:v>
                </c:pt>
                <c:pt idx="31403">
                  <c:v>804.07299999999998</c:v>
                </c:pt>
                <c:pt idx="31404">
                  <c:v>804.06399999999996</c:v>
                </c:pt>
                <c:pt idx="31405">
                  <c:v>804.05600000000004</c:v>
                </c:pt>
                <c:pt idx="31406">
                  <c:v>804.048</c:v>
                </c:pt>
                <c:pt idx="31407">
                  <c:v>804.04</c:v>
                </c:pt>
                <c:pt idx="31408">
                  <c:v>804.03099999999995</c:v>
                </c:pt>
                <c:pt idx="31409">
                  <c:v>804.02300000000002</c:v>
                </c:pt>
                <c:pt idx="31410">
                  <c:v>804.01499999999999</c:v>
                </c:pt>
                <c:pt idx="31411">
                  <c:v>804.00599999999997</c:v>
                </c:pt>
                <c:pt idx="31412">
                  <c:v>803.99800000000005</c:v>
                </c:pt>
                <c:pt idx="31413">
                  <c:v>803.99</c:v>
                </c:pt>
                <c:pt idx="31414">
                  <c:v>803.98099999999999</c:v>
                </c:pt>
                <c:pt idx="31415">
                  <c:v>803.97299999999996</c:v>
                </c:pt>
                <c:pt idx="31416">
                  <c:v>803.96400000000006</c:v>
                </c:pt>
                <c:pt idx="31417">
                  <c:v>803.95500000000004</c:v>
                </c:pt>
                <c:pt idx="31418">
                  <c:v>803.947</c:v>
                </c:pt>
                <c:pt idx="31419">
                  <c:v>803.93799999999999</c:v>
                </c:pt>
                <c:pt idx="31420">
                  <c:v>803.92899999999997</c:v>
                </c:pt>
                <c:pt idx="31421">
                  <c:v>803.92100000000005</c:v>
                </c:pt>
                <c:pt idx="31422">
                  <c:v>803.91200000000003</c:v>
                </c:pt>
                <c:pt idx="31423">
                  <c:v>803.90300000000002</c:v>
                </c:pt>
                <c:pt idx="31424">
                  <c:v>803.89400000000001</c:v>
                </c:pt>
                <c:pt idx="31425">
                  <c:v>803.88499999999999</c:v>
                </c:pt>
                <c:pt idx="31426">
                  <c:v>803.87599999999998</c:v>
                </c:pt>
                <c:pt idx="31427">
                  <c:v>803.86699999999996</c:v>
                </c:pt>
                <c:pt idx="31428">
                  <c:v>803.85900000000004</c:v>
                </c:pt>
                <c:pt idx="31429">
                  <c:v>803.84900000000005</c:v>
                </c:pt>
                <c:pt idx="31430">
                  <c:v>803.84</c:v>
                </c:pt>
                <c:pt idx="31431">
                  <c:v>803.83100000000002</c:v>
                </c:pt>
                <c:pt idx="31432">
                  <c:v>803.822</c:v>
                </c:pt>
                <c:pt idx="31433">
                  <c:v>803.81299999999999</c:v>
                </c:pt>
                <c:pt idx="31434">
                  <c:v>803.80399999999997</c:v>
                </c:pt>
                <c:pt idx="31435">
                  <c:v>803.79499999999996</c:v>
                </c:pt>
                <c:pt idx="31436">
                  <c:v>803.78499999999997</c:v>
                </c:pt>
                <c:pt idx="31437">
                  <c:v>803.77599999999995</c:v>
                </c:pt>
                <c:pt idx="31438">
                  <c:v>803.76700000000005</c:v>
                </c:pt>
                <c:pt idx="31439">
                  <c:v>803.75699999999995</c:v>
                </c:pt>
                <c:pt idx="31440">
                  <c:v>803.74800000000005</c:v>
                </c:pt>
                <c:pt idx="31441">
                  <c:v>803.73800000000006</c:v>
                </c:pt>
                <c:pt idx="31442">
                  <c:v>803.72900000000004</c:v>
                </c:pt>
                <c:pt idx="31443">
                  <c:v>803.71900000000005</c:v>
                </c:pt>
                <c:pt idx="31444">
                  <c:v>803.71</c:v>
                </c:pt>
                <c:pt idx="31445">
                  <c:v>803.7</c:v>
                </c:pt>
                <c:pt idx="31446">
                  <c:v>803.69100000000003</c:v>
                </c:pt>
                <c:pt idx="31447">
                  <c:v>803.68100000000004</c:v>
                </c:pt>
                <c:pt idx="31448">
                  <c:v>803.67100000000005</c:v>
                </c:pt>
                <c:pt idx="31449">
                  <c:v>803.66200000000003</c:v>
                </c:pt>
                <c:pt idx="31450">
                  <c:v>803.65200000000004</c:v>
                </c:pt>
                <c:pt idx="31451">
                  <c:v>803.64200000000005</c:v>
                </c:pt>
                <c:pt idx="31452">
                  <c:v>803.63199999999995</c:v>
                </c:pt>
                <c:pt idx="31453">
                  <c:v>803.62199999999996</c:v>
                </c:pt>
                <c:pt idx="31454">
                  <c:v>803.61300000000006</c:v>
                </c:pt>
                <c:pt idx="31455">
                  <c:v>803.60299999999995</c:v>
                </c:pt>
                <c:pt idx="31456">
                  <c:v>803.59299999999996</c:v>
                </c:pt>
                <c:pt idx="31457">
                  <c:v>803.58299999999997</c:v>
                </c:pt>
                <c:pt idx="31458">
                  <c:v>803.57299999999998</c:v>
                </c:pt>
                <c:pt idx="31459">
                  <c:v>803.56200000000001</c:v>
                </c:pt>
                <c:pt idx="31460">
                  <c:v>803.55200000000002</c:v>
                </c:pt>
                <c:pt idx="31461">
                  <c:v>803.54200000000003</c:v>
                </c:pt>
                <c:pt idx="31462">
                  <c:v>803.53200000000004</c:v>
                </c:pt>
                <c:pt idx="31463">
                  <c:v>803.52200000000005</c:v>
                </c:pt>
                <c:pt idx="31464">
                  <c:v>803.51199999999994</c:v>
                </c:pt>
                <c:pt idx="31465">
                  <c:v>803.50099999999998</c:v>
                </c:pt>
                <c:pt idx="31466">
                  <c:v>803.49099999999999</c:v>
                </c:pt>
                <c:pt idx="31467">
                  <c:v>803.48099999999999</c:v>
                </c:pt>
                <c:pt idx="31468">
                  <c:v>803.47</c:v>
                </c:pt>
                <c:pt idx="31469">
                  <c:v>803.46</c:v>
                </c:pt>
                <c:pt idx="31470">
                  <c:v>803.44899999999996</c:v>
                </c:pt>
                <c:pt idx="31471">
                  <c:v>803.43899999999996</c:v>
                </c:pt>
                <c:pt idx="31472">
                  <c:v>803.428</c:v>
                </c:pt>
                <c:pt idx="31473">
                  <c:v>803.41800000000001</c:v>
                </c:pt>
                <c:pt idx="31474">
                  <c:v>803.40700000000004</c:v>
                </c:pt>
                <c:pt idx="31475">
                  <c:v>803.39700000000005</c:v>
                </c:pt>
                <c:pt idx="31476">
                  <c:v>803.38599999999997</c:v>
                </c:pt>
                <c:pt idx="31477">
                  <c:v>803.375</c:v>
                </c:pt>
                <c:pt idx="31478">
                  <c:v>803.36500000000001</c:v>
                </c:pt>
                <c:pt idx="31479">
                  <c:v>803.35400000000004</c:v>
                </c:pt>
                <c:pt idx="31480">
                  <c:v>803.34299999999996</c:v>
                </c:pt>
                <c:pt idx="31481">
                  <c:v>803.33199999999999</c:v>
                </c:pt>
                <c:pt idx="31482">
                  <c:v>803.32100000000003</c:v>
                </c:pt>
                <c:pt idx="31483">
                  <c:v>803.31</c:v>
                </c:pt>
                <c:pt idx="31484">
                  <c:v>803.29899999999998</c:v>
                </c:pt>
                <c:pt idx="31485">
                  <c:v>803.28800000000001</c:v>
                </c:pt>
                <c:pt idx="31486">
                  <c:v>803.27700000000004</c:v>
                </c:pt>
                <c:pt idx="31487">
                  <c:v>803.26599999999996</c:v>
                </c:pt>
                <c:pt idx="31488">
                  <c:v>803.255</c:v>
                </c:pt>
                <c:pt idx="31489">
                  <c:v>803.24400000000003</c:v>
                </c:pt>
                <c:pt idx="31490">
                  <c:v>803.23299999999995</c:v>
                </c:pt>
                <c:pt idx="31491">
                  <c:v>803.22199999999998</c:v>
                </c:pt>
                <c:pt idx="31492">
                  <c:v>803.21</c:v>
                </c:pt>
                <c:pt idx="31493">
                  <c:v>803.19899999999996</c:v>
                </c:pt>
                <c:pt idx="31494">
                  <c:v>803.18799999999999</c:v>
                </c:pt>
                <c:pt idx="31495">
                  <c:v>803.17700000000002</c:v>
                </c:pt>
                <c:pt idx="31496">
                  <c:v>803.16499999999996</c:v>
                </c:pt>
                <c:pt idx="31497">
                  <c:v>803.154</c:v>
                </c:pt>
                <c:pt idx="31498">
                  <c:v>803.14200000000005</c:v>
                </c:pt>
                <c:pt idx="31499">
                  <c:v>803.13099999999997</c:v>
                </c:pt>
                <c:pt idx="31500">
                  <c:v>803.11900000000003</c:v>
                </c:pt>
                <c:pt idx="31501">
                  <c:v>803.10799999999995</c:v>
                </c:pt>
                <c:pt idx="31502">
                  <c:v>803.096</c:v>
                </c:pt>
                <c:pt idx="31503">
                  <c:v>803.08500000000004</c:v>
                </c:pt>
                <c:pt idx="31504">
                  <c:v>803.07299999999998</c:v>
                </c:pt>
                <c:pt idx="31505">
                  <c:v>803.06100000000004</c:v>
                </c:pt>
                <c:pt idx="31506">
                  <c:v>803.05</c:v>
                </c:pt>
                <c:pt idx="31507">
                  <c:v>803.03800000000001</c:v>
                </c:pt>
                <c:pt idx="31508">
                  <c:v>803.02599999999995</c:v>
                </c:pt>
                <c:pt idx="31509">
                  <c:v>803.01400000000001</c:v>
                </c:pt>
                <c:pt idx="31510">
                  <c:v>803.00300000000004</c:v>
                </c:pt>
                <c:pt idx="31511">
                  <c:v>802.99099999999999</c:v>
                </c:pt>
                <c:pt idx="31512">
                  <c:v>802.97900000000004</c:v>
                </c:pt>
                <c:pt idx="31513">
                  <c:v>802.96699999999998</c:v>
                </c:pt>
                <c:pt idx="31514">
                  <c:v>802.95500000000004</c:v>
                </c:pt>
                <c:pt idx="31515">
                  <c:v>802.94299999999998</c:v>
                </c:pt>
                <c:pt idx="31516">
                  <c:v>802.93100000000004</c:v>
                </c:pt>
                <c:pt idx="31517">
                  <c:v>802.91899999999998</c:v>
                </c:pt>
                <c:pt idx="31518">
                  <c:v>802.90599999999995</c:v>
                </c:pt>
                <c:pt idx="31519">
                  <c:v>802.89400000000001</c:v>
                </c:pt>
                <c:pt idx="31520">
                  <c:v>802.88199999999995</c:v>
                </c:pt>
                <c:pt idx="31521">
                  <c:v>802.87</c:v>
                </c:pt>
                <c:pt idx="31522">
                  <c:v>802.85799999999995</c:v>
                </c:pt>
                <c:pt idx="31523">
                  <c:v>802.84500000000003</c:v>
                </c:pt>
                <c:pt idx="31524">
                  <c:v>802.83299999999997</c:v>
                </c:pt>
                <c:pt idx="31525">
                  <c:v>802.82100000000003</c:v>
                </c:pt>
                <c:pt idx="31526">
                  <c:v>802.80799999999999</c:v>
                </c:pt>
                <c:pt idx="31527">
                  <c:v>802.79600000000005</c:v>
                </c:pt>
                <c:pt idx="31528">
                  <c:v>802.78300000000002</c:v>
                </c:pt>
                <c:pt idx="31529">
                  <c:v>802.77099999999996</c:v>
                </c:pt>
                <c:pt idx="31530">
                  <c:v>802.75800000000004</c:v>
                </c:pt>
                <c:pt idx="31531">
                  <c:v>802.74599999999998</c:v>
                </c:pt>
                <c:pt idx="31532">
                  <c:v>802.73299999999995</c:v>
                </c:pt>
                <c:pt idx="31533">
                  <c:v>802.72</c:v>
                </c:pt>
                <c:pt idx="31534">
                  <c:v>802.70799999999997</c:v>
                </c:pt>
                <c:pt idx="31535">
                  <c:v>802.69500000000005</c:v>
                </c:pt>
                <c:pt idx="31536">
                  <c:v>802.68200000000002</c:v>
                </c:pt>
                <c:pt idx="31537">
                  <c:v>802.66899999999998</c:v>
                </c:pt>
                <c:pt idx="31538">
                  <c:v>802.65700000000004</c:v>
                </c:pt>
                <c:pt idx="31539">
                  <c:v>802.64400000000001</c:v>
                </c:pt>
                <c:pt idx="31540">
                  <c:v>802.63099999999997</c:v>
                </c:pt>
                <c:pt idx="31541">
                  <c:v>802.61800000000005</c:v>
                </c:pt>
                <c:pt idx="31542">
                  <c:v>802.60500000000002</c:v>
                </c:pt>
                <c:pt idx="31543">
                  <c:v>802.59199999999998</c:v>
                </c:pt>
                <c:pt idx="31544">
                  <c:v>802.57899999999995</c:v>
                </c:pt>
                <c:pt idx="31545">
                  <c:v>802.56600000000003</c:v>
                </c:pt>
                <c:pt idx="31546">
                  <c:v>802.553</c:v>
                </c:pt>
                <c:pt idx="31547">
                  <c:v>802.54</c:v>
                </c:pt>
                <c:pt idx="31548">
                  <c:v>802.52700000000004</c:v>
                </c:pt>
                <c:pt idx="31549">
                  <c:v>802.51300000000003</c:v>
                </c:pt>
                <c:pt idx="31550">
                  <c:v>802.5</c:v>
                </c:pt>
                <c:pt idx="31551">
                  <c:v>802.48699999999997</c:v>
                </c:pt>
                <c:pt idx="31552">
                  <c:v>802.47400000000005</c:v>
                </c:pt>
                <c:pt idx="31553">
                  <c:v>802.46</c:v>
                </c:pt>
                <c:pt idx="31554">
                  <c:v>802.447</c:v>
                </c:pt>
                <c:pt idx="31555">
                  <c:v>802.43399999999997</c:v>
                </c:pt>
                <c:pt idx="31556">
                  <c:v>802.42</c:v>
                </c:pt>
                <c:pt idx="31557">
                  <c:v>802.40700000000004</c:v>
                </c:pt>
                <c:pt idx="31558">
                  <c:v>802.39300000000003</c:v>
                </c:pt>
                <c:pt idx="31559">
                  <c:v>802.38</c:v>
                </c:pt>
                <c:pt idx="31560">
                  <c:v>802.36599999999999</c:v>
                </c:pt>
                <c:pt idx="31561">
                  <c:v>802.35199999999998</c:v>
                </c:pt>
                <c:pt idx="31562">
                  <c:v>802.33900000000006</c:v>
                </c:pt>
                <c:pt idx="31563">
                  <c:v>802.32500000000005</c:v>
                </c:pt>
                <c:pt idx="31564">
                  <c:v>802.31100000000004</c:v>
                </c:pt>
                <c:pt idx="31565">
                  <c:v>802.298</c:v>
                </c:pt>
                <c:pt idx="31566">
                  <c:v>802.28399999999999</c:v>
                </c:pt>
                <c:pt idx="31567">
                  <c:v>802.27</c:v>
                </c:pt>
                <c:pt idx="31568">
                  <c:v>802.25599999999997</c:v>
                </c:pt>
                <c:pt idx="31569">
                  <c:v>802.24199999999996</c:v>
                </c:pt>
                <c:pt idx="31570">
                  <c:v>802.22799999999995</c:v>
                </c:pt>
                <c:pt idx="31571">
                  <c:v>802.21400000000006</c:v>
                </c:pt>
                <c:pt idx="31572">
                  <c:v>802.20100000000002</c:v>
                </c:pt>
                <c:pt idx="31573">
                  <c:v>802.18600000000004</c:v>
                </c:pt>
                <c:pt idx="31574">
                  <c:v>802.17200000000003</c:v>
                </c:pt>
                <c:pt idx="31575">
                  <c:v>802.15800000000002</c:v>
                </c:pt>
                <c:pt idx="31576">
                  <c:v>802.14400000000001</c:v>
                </c:pt>
                <c:pt idx="31577">
                  <c:v>802.13</c:v>
                </c:pt>
                <c:pt idx="31578">
                  <c:v>802.11599999999999</c:v>
                </c:pt>
                <c:pt idx="31579">
                  <c:v>802.10199999999998</c:v>
                </c:pt>
                <c:pt idx="31580">
                  <c:v>802.08699999999999</c:v>
                </c:pt>
                <c:pt idx="31581">
                  <c:v>802.07299999999998</c:v>
                </c:pt>
                <c:pt idx="31582">
                  <c:v>802.05899999999997</c:v>
                </c:pt>
                <c:pt idx="31583">
                  <c:v>802.04399999999998</c:v>
                </c:pt>
                <c:pt idx="31584">
                  <c:v>802.03</c:v>
                </c:pt>
                <c:pt idx="31585">
                  <c:v>802.01599999999996</c:v>
                </c:pt>
                <c:pt idx="31586">
                  <c:v>802.00099999999998</c:v>
                </c:pt>
                <c:pt idx="31587">
                  <c:v>801.98699999999997</c:v>
                </c:pt>
                <c:pt idx="31588">
                  <c:v>801.97199999999998</c:v>
                </c:pt>
                <c:pt idx="31589">
                  <c:v>801.95799999999997</c:v>
                </c:pt>
                <c:pt idx="31590">
                  <c:v>801.94299999999998</c:v>
                </c:pt>
                <c:pt idx="31591">
                  <c:v>801.928</c:v>
                </c:pt>
                <c:pt idx="31592">
                  <c:v>801.91399999999999</c:v>
                </c:pt>
                <c:pt idx="31593">
                  <c:v>801.899</c:v>
                </c:pt>
                <c:pt idx="31594">
                  <c:v>801.88400000000001</c:v>
                </c:pt>
                <c:pt idx="31595">
                  <c:v>801.87</c:v>
                </c:pt>
                <c:pt idx="31596">
                  <c:v>801.85500000000002</c:v>
                </c:pt>
                <c:pt idx="31597">
                  <c:v>801.84</c:v>
                </c:pt>
                <c:pt idx="31598">
                  <c:v>801.82500000000005</c:v>
                </c:pt>
                <c:pt idx="31599">
                  <c:v>801.81</c:v>
                </c:pt>
                <c:pt idx="31600">
                  <c:v>801.79499999999996</c:v>
                </c:pt>
                <c:pt idx="31601">
                  <c:v>801.78</c:v>
                </c:pt>
                <c:pt idx="31602">
                  <c:v>801.76499999999999</c:v>
                </c:pt>
                <c:pt idx="31603">
                  <c:v>801.75</c:v>
                </c:pt>
                <c:pt idx="31604">
                  <c:v>801.73500000000001</c:v>
                </c:pt>
                <c:pt idx="31605">
                  <c:v>801.72</c:v>
                </c:pt>
                <c:pt idx="31606">
                  <c:v>801.70500000000004</c:v>
                </c:pt>
                <c:pt idx="31607">
                  <c:v>801.69</c:v>
                </c:pt>
                <c:pt idx="31608">
                  <c:v>801.67499999999995</c:v>
                </c:pt>
                <c:pt idx="31609">
                  <c:v>801.65899999999999</c:v>
                </c:pt>
                <c:pt idx="31610">
                  <c:v>801.64400000000001</c:v>
                </c:pt>
                <c:pt idx="31611">
                  <c:v>801.62900000000002</c:v>
                </c:pt>
                <c:pt idx="31612">
                  <c:v>801.61300000000006</c:v>
                </c:pt>
                <c:pt idx="31613">
                  <c:v>801.59799999999996</c:v>
                </c:pt>
                <c:pt idx="31614">
                  <c:v>801.58299999999997</c:v>
                </c:pt>
                <c:pt idx="31615">
                  <c:v>801.56700000000001</c:v>
                </c:pt>
                <c:pt idx="31616">
                  <c:v>801.55200000000002</c:v>
                </c:pt>
                <c:pt idx="31617">
                  <c:v>801.53599999999994</c:v>
                </c:pt>
                <c:pt idx="31618">
                  <c:v>801.52099999999996</c:v>
                </c:pt>
                <c:pt idx="31619">
                  <c:v>801.505</c:v>
                </c:pt>
                <c:pt idx="31620">
                  <c:v>801.48900000000003</c:v>
                </c:pt>
                <c:pt idx="31621">
                  <c:v>801.47400000000005</c:v>
                </c:pt>
                <c:pt idx="31622">
                  <c:v>801.45799999999997</c:v>
                </c:pt>
                <c:pt idx="31623">
                  <c:v>801.44200000000001</c:v>
                </c:pt>
                <c:pt idx="31624">
                  <c:v>801.42700000000002</c:v>
                </c:pt>
                <c:pt idx="31625">
                  <c:v>801.41099999999994</c:v>
                </c:pt>
                <c:pt idx="31626">
                  <c:v>801.39499999999998</c:v>
                </c:pt>
                <c:pt idx="31627">
                  <c:v>801.37900000000002</c:v>
                </c:pt>
                <c:pt idx="31628">
                  <c:v>801.36300000000006</c:v>
                </c:pt>
                <c:pt idx="31629">
                  <c:v>801.34699999999998</c:v>
                </c:pt>
                <c:pt idx="31630">
                  <c:v>801.33100000000002</c:v>
                </c:pt>
                <c:pt idx="31631">
                  <c:v>801.31500000000005</c:v>
                </c:pt>
                <c:pt idx="31632">
                  <c:v>801.29899999999998</c:v>
                </c:pt>
                <c:pt idx="31633">
                  <c:v>801.28300000000002</c:v>
                </c:pt>
                <c:pt idx="31634">
                  <c:v>801.26700000000005</c:v>
                </c:pt>
                <c:pt idx="31635">
                  <c:v>801.25099999999998</c:v>
                </c:pt>
                <c:pt idx="31636">
                  <c:v>801.23500000000001</c:v>
                </c:pt>
                <c:pt idx="31637">
                  <c:v>801.21900000000005</c:v>
                </c:pt>
                <c:pt idx="31638">
                  <c:v>801.20299999999997</c:v>
                </c:pt>
                <c:pt idx="31639">
                  <c:v>801.18600000000004</c:v>
                </c:pt>
                <c:pt idx="31640">
                  <c:v>801.17</c:v>
                </c:pt>
                <c:pt idx="31641">
                  <c:v>801.154</c:v>
                </c:pt>
                <c:pt idx="31642">
                  <c:v>801.13800000000003</c:v>
                </c:pt>
                <c:pt idx="31643">
                  <c:v>801.12099999999998</c:v>
                </c:pt>
                <c:pt idx="31644">
                  <c:v>801.10500000000002</c:v>
                </c:pt>
                <c:pt idx="31645">
                  <c:v>801.08799999999997</c:v>
                </c:pt>
                <c:pt idx="31646">
                  <c:v>801.072</c:v>
                </c:pt>
                <c:pt idx="31647">
                  <c:v>801.05499999999995</c:v>
                </c:pt>
                <c:pt idx="31648">
                  <c:v>801.03899999999999</c:v>
                </c:pt>
                <c:pt idx="31649">
                  <c:v>801.02200000000005</c:v>
                </c:pt>
                <c:pt idx="31650">
                  <c:v>801.005</c:v>
                </c:pt>
                <c:pt idx="31651">
                  <c:v>800.98900000000003</c:v>
                </c:pt>
                <c:pt idx="31652">
                  <c:v>800.97199999999998</c:v>
                </c:pt>
                <c:pt idx="31653">
                  <c:v>800.95500000000004</c:v>
                </c:pt>
                <c:pt idx="31654">
                  <c:v>800.93899999999996</c:v>
                </c:pt>
                <c:pt idx="31655">
                  <c:v>800.92200000000003</c:v>
                </c:pt>
                <c:pt idx="31656">
                  <c:v>800.90499999999997</c:v>
                </c:pt>
                <c:pt idx="31657">
                  <c:v>800.88800000000003</c:v>
                </c:pt>
                <c:pt idx="31658">
                  <c:v>800.87099999999998</c:v>
                </c:pt>
                <c:pt idx="31659">
                  <c:v>800.85400000000004</c:v>
                </c:pt>
                <c:pt idx="31660">
                  <c:v>800.83799999999997</c:v>
                </c:pt>
                <c:pt idx="31661">
                  <c:v>800.82</c:v>
                </c:pt>
                <c:pt idx="31662">
                  <c:v>800.803</c:v>
                </c:pt>
                <c:pt idx="31663">
                  <c:v>800.78599999999994</c:v>
                </c:pt>
                <c:pt idx="31664">
                  <c:v>800.76900000000001</c:v>
                </c:pt>
                <c:pt idx="31665">
                  <c:v>800.75199999999995</c:v>
                </c:pt>
                <c:pt idx="31666">
                  <c:v>800.73500000000001</c:v>
                </c:pt>
                <c:pt idx="31667">
                  <c:v>800.71799999999996</c:v>
                </c:pt>
                <c:pt idx="31668">
                  <c:v>800.70100000000002</c:v>
                </c:pt>
                <c:pt idx="31669">
                  <c:v>800.68299999999999</c:v>
                </c:pt>
                <c:pt idx="31670">
                  <c:v>800.66600000000005</c:v>
                </c:pt>
                <c:pt idx="31671">
                  <c:v>800.649</c:v>
                </c:pt>
                <c:pt idx="31672">
                  <c:v>800.63099999999997</c:v>
                </c:pt>
                <c:pt idx="31673">
                  <c:v>800.61400000000003</c:v>
                </c:pt>
                <c:pt idx="31674">
                  <c:v>800.59699999999998</c:v>
                </c:pt>
                <c:pt idx="31675">
                  <c:v>800.57899999999995</c:v>
                </c:pt>
                <c:pt idx="31676">
                  <c:v>800.56200000000001</c:v>
                </c:pt>
                <c:pt idx="31677">
                  <c:v>800.54399999999998</c:v>
                </c:pt>
                <c:pt idx="31678">
                  <c:v>800.52700000000004</c:v>
                </c:pt>
                <c:pt idx="31679">
                  <c:v>800.50900000000001</c:v>
                </c:pt>
                <c:pt idx="31680">
                  <c:v>800.49099999999999</c:v>
                </c:pt>
                <c:pt idx="31681">
                  <c:v>800.47400000000005</c:v>
                </c:pt>
                <c:pt idx="31682">
                  <c:v>800.45600000000002</c:v>
                </c:pt>
                <c:pt idx="31683">
                  <c:v>800.43799999999999</c:v>
                </c:pt>
                <c:pt idx="31684">
                  <c:v>800.42100000000005</c:v>
                </c:pt>
                <c:pt idx="31685">
                  <c:v>800.40300000000002</c:v>
                </c:pt>
                <c:pt idx="31686">
                  <c:v>800.38499999999999</c:v>
                </c:pt>
                <c:pt idx="31687">
                  <c:v>800.36699999999996</c:v>
                </c:pt>
                <c:pt idx="31688">
                  <c:v>800.34900000000005</c:v>
                </c:pt>
                <c:pt idx="31689">
                  <c:v>800.33100000000002</c:v>
                </c:pt>
                <c:pt idx="31690">
                  <c:v>800.31299999999999</c:v>
                </c:pt>
                <c:pt idx="31691">
                  <c:v>800.29499999999996</c:v>
                </c:pt>
                <c:pt idx="31692">
                  <c:v>800.27700000000004</c:v>
                </c:pt>
                <c:pt idx="31693">
                  <c:v>800.25900000000001</c:v>
                </c:pt>
                <c:pt idx="31694">
                  <c:v>800.24099999999999</c:v>
                </c:pt>
                <c:pt idx="31695">
                  <c:v>800.22299999999996</c:v>
                </c:pt>
                <c:pt idx="31696">
                  <c:v>800.20500000000004</c:v>
                </c:pt>
                <c:pt idx="31697">
                  <c:v>800.18700000000001</c:v>
                </c:pt>
                <c:pt idx="31698">
                  <c:v>800.16899999999998</c:v>
                </c:pt>
                <c:pt idx="31699">
                  <c:v>800.15</c:v>
                </c:pt>
                <c:pt idx="31700">
                  <c:v>800.13199999999995</c:v>
                </c:pt>
                <c:pt idx="31701">
                  <c:v>800.11400000000003</c:v>
                </c:pt>
                <c:pt idx="31702">
                  <c:v>800.09500000000003</c:v>
                </c:pt>
                <c:pt idx="31703">
                  <c:v>800.077</c:v>
                </c:pt>
                <c:pt idx="31704">
                  <c:v>800.05899999999997</c:v>
                </c:pt>
                <c:pt idx="31705">
                  <c:v>800.04</c:v>
                </c:pt>
                <c:pt idx="31706">
                  <c:v>800.02200000000005</c:v>
                </c:pt>
                <c:pt idx="31707">
                  <c:v>800.00300000000004</c:v>
                </c:pt>
                <c:pt idx="31708">
                  <c:v>799.98500000000001</c:v>
                </c:pt>
                <c:pt idx="31709">
                  <c:v>799.96600000000001</c:v>
                </c:pt>
                <c:pt idx="31710">
                  <c:v>799.947</c:v>
                </c:pt>
                <c:pt idx="31711">
                  <c:v>799.92899999999997</c:v>
                </c:pt>
                <c:pt idx="31712">
                  <c:v>799.91</c:v>
                </c:pt>
                <c:pt idx="31713">
                  <c:v>799.89099999999996</c:v>
                </c:pt>
                <c:pt idx="31714">
                  <c:v>799.87300000000005</c:v>
                </c:pt>
                <c:pt idx="31715">
                  <c:v>799.85400000000004</c:v>
                </c:pt>
                <c:pt idx="31716">
                  <c:v>799.83500000000004</c:v>
                </c:pt>
                <c:pt idx="31717">
                  <c:v>799.81600000000003</c:v>
                </c:pt>
                <c:pt idx="31718">
                  <c:v>799.79700000000003</c:v>
                </c:pt>
                <c:pt idx="31719">
                  <c:v>799.77800000000002</c:v>
                </c:pt>
                <c:pt idx="31720">
                  <c:v>799.76</c:v>
                </c:pt>
                <c:pt idx="31721">
                  <c:v>799.74099999999999</c:v>
                </c:pt>
                <c:pt idx="31722">
                  <c:v>799.721</c:v>
                </c:pt>
                <c:pt idx="31723">
                  <c:v>799.702</c:v>
                </c:pt>
                <c:pt idx="31724">
                  <c:v>799.68299999999999</c:v>
                </c:pt>
                <c:pt idx="31725">
                  <c:v>799.66399999999999</c:v>
                </c:pt>
                <c:pt idx="31726">
                  <c:v>799.64499999999998</c:v>
                </c:pt>
                <c:pt idx="31727">
                  <c:v>799.62599999999998</c:v>
                </c:pt>
                <c:pt idx="31728">
                  <c:v>799.60699999999997</c:v>
                </c:pt>
                <c:pt idx="31729">
                  <c:v>799.58799999999997</c:v>
                </c:pt>
                <c:pt idx="31730">
                  <c:v>799.56799999999998</c:v>
                </c:pt>
                <c:pt idx="31731">
                  <c:v>799.54899999999998</c:v>
                </c:pt>
                <c:pt idx="31732">
                  <c:v>799.53</c:v>
                </c:pt>
                <c:pt idx="31733">
                  <c:v>799.51</c:v>
                </c:pt>
                <c:pt idx="31734">
                  <c:v>799.49099999999999</c:v>
                </c:pt>
                <c:pt idx="31735">
                  <c:v>799.471</c:v>
                </c:pt>
                <c:pt idx="31736">
                  <c:v>799.452</c:v>
                </c:pt>
                <c:pt idx="31737">
                  <c:v>799.43200000000002</c:v>
                </c:pt>
                <c:pt idx="31738">
                  <c:v>799.41300000000001</c:v>
                </c:pt>
                <c:pt idx="31739">
                  <c:v>799.39300000000003</c:v>
                </c:pt>
                <c:pt idx="31740">
                  <c:v>799.37400000000002</c:v>
                </c:pt>
                <c:pt idx="31741">
                  <c:v>799.35400000000004</c:v>
                </c:pt>
                <c:pt idx="31742">
                  <c:v>799.33399999999995</c:v>
                </c:pt>
                <c:pt idx="31743">
                  <c:v>799.31500000000005</c:v>
                </c:pt>
                <c:pt idx="31744">
                  <c:v>799.29499999999996</c:v>
                </c:pt>
                <c:pt idx="31745">
                  <c:v>799.27499999999998</c:v>
                </c:pt>
                <c:pt idx="31746">
                  <c:v>799.255</c:v>
                </c:pt>
                <c:pt idx="31747">
                  <c:v>799.23599999999999</c:v>
                </c:pt>
                <c:pt idx="31748">
                  <c:v>799.21600000000001</c:v>
                </c:pt>
                <c:pt idx="31749">
                  <c:v>799.19600000000003</c:v>
                </c:pt>
                <c:pt idx="31750">
                  <c:v>799.17600000000004</c:v>
                </c:pt>
                <c:pt idx="31751">
                  <c:v>799.15599999999995</c:v>
                </c:pt>
                <c:pt idx="31752">
                  <c:v>799.13599999999997</c:v>
                </c:pt>
                <c:pt idx="31753">
                  <c:v>799.11599999999999</c:v>
                </c:pt>
                <c:pt idx="31754">
                  <c:v>799.096</c:v>
                </c:pt>
                <c:pt idx="31755">
                  <c:v>799.07600000000002</c:v>
                </c:pt>
                <c:pt idx="31756">
                  <c:v>799.05600000000004</c:v>
                </c:pt>
                <c:pt idx="31757">
                  <c:v>799.03599999999994</c:v>
                </c:pt>
                <c:pt idx="31758">
                  <c:v>799.01499999999999</c:v>
                </c:pt>
                <c:pt idx="31759">
                  <c:v>798.995</c:v>
                </c:pt>
                <c:pt idx="31760">
                  <c:v>798.97500000000002</c:v>
                </c:pt>
                <c:pt idx="31761">
                  <c:v>798.95500000000004</c:v>
                </c:pt>
                <c:pt idx="31762">
                  <c:v>798.93399999999997</c:v>
                </c:pt>
                <c:pt idx="31763">
                  <c:v>798.91399999999999</c:v>
                </c:pt>
                <c:pt idx="31764">
                  <c:v>798.89400000000001</c:v>
                </c:pt>
                <c:pt idx="31765">
                  <c:v>798.87300000000005</c:v>
                </c:pt>
                <c:pt idx="31766">
                  <c:v>798.85299999999995</c:v>
                </c:pt>
                <c:pt idx="31767">
                  <c:v>798.83199999999999</c:v>
                </c:pt>
                <c:pt idx="31768">
                  <c:v>798.81200000000001</c:v>
                </c:pt>
                <c:pt idx="31769">
                  <c:v>798.79100000000005</c:v>
                </c:pt>
                <c:pt idx="31770">
                  <c:v>798.77099999999996</c:v>
                </c:pt>
                <c:pt idx="31771">
                  <c:v>798.75</c:v>
                </c:pt>
                <c:pt idx="31772">
                  <c:v>798.72900000000004</c:v>
                </c:pt>
                <c:pt idx="31773">
                  <c:v>798.70899999999995</c:v>
                </c:pt>
                <c:pt idx="31774">
                  <c:v>798.68799999999999</c:v>
                </c:pt>
                <c:pt idx="31775">
                  <c:v>798.66700000000003</c:v>
                </c:pt>
                <c:pt idx="31776">
                  <c:v>798.64599999999996</c:v>
                </c:pt>
                <c:pt idx="31777">
                  <c:v>798.62599999999998</c:v>
                </c:pt>
                <c:pt idx="31778">
                  <c:v>798.60500000000002</c:v>
                </c:pt>
                <c:pt idx="31779">
                  <c:v>798.58399999999995</c:v>
                </c:pt>
                <c:pt idx="31780">
                  <c:v>798.56299999999999</c:v>
                </c:pt>
                <c:pt idx="31781">
                  <c:v>798.54200000000003</c:v>
                </c:pt>
                <c:pt idx="31782">
                  <c:v>798.52099999999996</c:v>
                </c:pt>
                <c:pt idx="31783">
                  <c:v>798.5</c:v>
                </c:pt>
                <c:pt idx="31784">
                  <c:v>798.47900000000004</c:v>
                </c:pt>
                <c:pt idx="31785">
                  <c:v>798.45799999999997</c:v>
                </c:pt>
                <c:pt idx="31786">
                  <c:v>798.43700000000001</c:v>
                </c:pt>
                <c:pt idx="31787">
                  <c:v>798.41600000000005</c:v>
                </c:pt>
                <c:pt idx="31788">
                  <c:v>798.39499999999998</c:v>
                </c:pt>
                <c:pt idx="31789">
                  <c:v>798.37300000000005</c:v>
                </c:pt>
                <c:pt idx="31790">
                  <c:v>798.35199999999998</c:v>
                </c:pt>
                <c:pt idx="31791">
                  <c:v>798.33100000000002</c:v>
                </c:pt>
                <c:pt idx="31792">
                  <c:v>798.31</c:v>
                </c:pt>
                <c:pt idx="31793">
                  <c:v>798.28800000000001</c:v>
                </c:pt>
                <c:pt idx="31794">
                  <c:v>798.26700000000005</c:v>
                </c:pt>
                <c:pt idx="31795">
                  <c:v>798.245</c:v>
                </c:pt>
                <c:pt idx="31796">
                  <c:v>798.22400000000005</c:v>
                </c:pt>
                <c:pt idx="31797">
                  <c:v>798.20299999999997</c:v>
                </c:pt>
                <c:pt idx="31798">
                  <c:v>798.18100000000004</c:v>
                </c:pt>
                <c:pt idx="31799">
                  <c:v>798.16</c:v>
                </c:pt>
                <c:pt idx="31800">
                  <c:v>798.13800000000003</c:v>
                </c:pt>
                <c:pt idx="31801">
                  <c:v>798.11699999999996</c:v>
                </c:pt>
                <c:pt idx="31802">
                  <c:v>798.09500000000003</c:v>
                </c:pt>
                <c:pt idx="31803">
                  <c:v>798.07299999999998</c:v>
                </c:pt>
                <c:pt idx="31804">
                  <c:v>798.05200000000002</c:v>
                </c:pt>
                <c:pt idx="31805">
                  <c:v>798.03</c:v>
                </c:pt>
                <c:pt idx="31806">
                  <c:v>798.00800000000004</c:v>
                </c:pt>
                <c:pt idx="31807">
                  <c:v>797.98599999999999</c:v>
                </c:pt>
                <c:pt idx="31808">
                  <c:v>797.96400000000006</c:v>
                </c:pt>
                <c:pt idx="31809">
                  <c:v>797.94299999999998</c:v>
                </c:pt>
                <c:pt idx="31810">
                  <c:v>797.92100000000005</c:v>
                </c:pt>
                <c:pt idx="31811">
                  <c:v>797.899</c:v>
                </c:pt>
                <c:pt idx="31812">
                  <c:v>797.87699999999995</c:v>
                </c:pt>
                <c:pt idx="31813">
                  <c:v>797.85500000000002</c:v>
                </c:pt>
                <c:pt idx="31814">
                  <c:v>797.83299999999997</c:v>
                </c:pt>
                <c:pt idx="31815">
                  <c:v>797.81100000000004</c:v>
                </c:pt>
                <c:pt idx="31816">
                  <c:v>797.78899999999999</c:v>
                </c:pt>
                <c:pt idx="31817">
                  <c:v>797.76700000000005</c:v>
                </c:pt>
                <c:pt idx="31818">
                  <c:v>797.745</c:v>
                </c:pt>
                <c:pt idx="31819">
                  <c:v>797.72199999999998</c:v>
                </c:pt>
                <c:pt idx="31820">
                  <c:v>797.7</c:v>
                </c:pt>
                <c:pt idx="31821">
                  <c:v>797.678</c:v>
                </c:pt>
                <c:pt idx="31822">
                  <c:v>797.65599999999995</c:v>
                </c:pt>
                <c:pt idx="31823">
                  <c:v>797.63300000000004</c:v>
                </c:pt>
                <c:pt idx="31824">
                  <c:v>797.61099999999999</c:v>
                </c:pt>
                <c:pt idx="31825">
                  <c:v>797.58900000000006</c:v>
                </c:pt>
                <c:pt idx="31826">
                  <c:v>797.56600000000003</c:v>
                </c:pt>
                <c:pt idx="31827">
                  <c:v>797.54399999999998</c:v>
                </c:pt>
                <c:pt idx="31828">
                  <c:v>797.52200000000005</c:v>
                </c:pt>
                <c:pt idx="31829">
                  <c:v>797.49900000000002</c:v>
                </c:pt>
                <c:pt idx="31830">
                  <c:v>797.47699999999998</c:v>
                </c:pt>
                <c:pt idx="31831">
                  <c:v>797.45399999999995</c:v>
                </c:pt>
                <c:pt idx="31832">
                  <c:v>797.43100000000004</c:v>
                </c:pt>
                <c:pt idx="31833">
                  <c:v>797.40899999999999</c:v>
                </c:pt>
                <c:pt idx="31834">
                  <c:v>797.38599999999997</c:v>
                </c:pt>
                <c:pt idx="31835">
                  <c:v>797.36300000000006</c:v>
                </c:pt>
                <c:pt idx="31836">
                  <c:v>797.34100000000001</c:v>
                </c:pt>
                <c:pt idx="31837">
                  <c:v>797.31799999999998</c:v>
                </c:pt>
                <c:pt idx="31838">
                  <c:v>797.29499999999996</c:v>
                </c:pt>
                <c:pt idx="31839">
                  <c:v>797.27200000000005</c:v>
                </c:pt>
                <c:pt idx="31840">
                  <c:v>797.25</c:v>
                </c:pt>
                <c:pt idx="31841">
                  <c:v>797.22699999999998</c:v>
                </c:pt>
                <c:pt idx="31842">
                  <c:v>797.20399999999995</c:v>
                </c:pt>
                <c:pt idx="31843">
                  <c:v>797.18100000000004</c:v>
                </c:pt>
                <c:pt idx="31844">
                  <c:v>797.15800000000002</c:v>
                </c:pt>
                <c:pt idx="31845">
                  <c:v>797.13499999999999</c:v>
                </c:pt>
                <c:pt idx="31846">
                  <c:v>797.11199999999997</c:v>
                </c:pt>
                <c:pt idx="31847">
                  <c:v>797.08900000000006</c:v>
                </c:pt>
                <c:pt idx="31848">
                  <c:v>797.06600000000003</c:v>
                </c:pt>
                <c:pt idx="31849">
                  <c:v>797.04300000000001</c:v>
                </c:pt>
                <c:pt idx="31850">
                  <c:v>797.01900000000001</c:v>
                </c:pt>
                <c:pt idx="31851">
                  <c:v>796.99599999999998</c:v>
                </c:pt>
                <c:pt idx="31852">
                  <c:v>796.97299999999996</c:v>
                </c:pt>
                <c:pt idx="31853">
                  <c:v>796.95</c:v>
                </c:pt>
                <c:pt idx="31854">
                  <c:v>796.92700000000002</c:v>
                </c:pt>
                <c:pt idx="31855">
                  <c:v>796.90300000000002</c:v>
                </c:pt>
                <c:pt idx="31856">
                  <c:v>796.88</c:v>
                </c:pt>
                <c:pt idx="31857">
                  <c:v>796.85699999999997</c:v>
                </c:pt>
                <c:pt idx="31858">
                  <c:v>796.83299999999997</c:v>
                </c:pt>
                <c:pt idx="31859">
                  <c:v>796.81</c:v>
                </c:pt>
                <c:pt idx="31860">
                  <c:v>796.78599999999994</c:v>
                </c:pt>
                <c:pt idx="31861">
                  <c:v>796.76300000000003</c:v>
                </c:pt>
                <c:pt idx="31862">
                  <c:v>796.73900000000003</c:v>
                </c:pt>
                <c:pt idx="31863">
                  <c:v>796.71600000000001</c:v>
                </c:pt>
                <c:pt idx="31864">
                  <c:v>796.69200000000001</c:v>
                </c:pt>
                <c:pt idx="31865">
                  <c:v>796.66800000000001</c:v>
                </c:pt>
                <c:pt idx="31866">
                  <c:v>796.64499999999998</c:v>
                </c:pt>
                <c:pt idx="31867">
                  <c:v>796.62099999999998</c:v>
                </c:pt>
                <c:pt idx="31868">
                  <c:v>796.59699999999998</c:v>
                </c:pt>
                <c:pt idx="31869">
                  <c:v>796.57299999999998</c:v>
                </c:pt>
                <c:pt idx="31870">
                  <c:v>796.55</c:v>
                </c:pt>
                <c:pt idx="31871">
                  <c:v>796.52599999999995</c:v>
                </c:pt>
                <c:pt idx="31872">
                  <c:v>796.50199999999995</c:v>
                </c:pt>
                <c:pt idx="31873">
                  <c:v>796.47799999999995</c:v>
                </c:pt>
                <c:pt idx="31874">
                  <c:v>796.45399999999995</c:v>
                </c:pt>
                <c:pt idx="31875">
                  <c:v>796.43</c:v>
                </c:pt>
                <c:pt idx="31876">
                  <c:v>796.40599999999995</c:v>
                </c:pt>
                <c:pt idx="31877">
                  <c:v>796.38199999999995</c:v>
                </c:pt>
                <c:pt idx="31878">
                  <c:v>796.35799999999995</c:v>
                </c:pt>
                <c:pt idx="31879">
                  <c:v>796.33399999999995</c:v>
                </c:pt>
                <c:pt idx="31880">
                  <c:v>796.31</c:v>
                </c:pt>
                <c:pt idx="31881">
                  <c:v>796.28599999999994</c:v>
                </c:pt>
                <c:pt idx="31882">
                  <c:v>796.26199999999994</c:v>
                </c:pt>
                <c:pt idx="31883">
                  <c:v>796.23699999999997</c:v>
                </c:pt>
                <c:pt idx="31884">
                  <c:v>796.21299999999997</c:v>
                </c:pt>
                <c:pt idx="31885">
                  <c:v>796.18899999999996</c:v>
                </c:pt>
                <c:pt idx="31886">
                  <c:v>796.16499999999996</c:v>
                </c:pt>
                <c:pt idx="31887">
                  <c:v>796.14</c:v>
                </c:pt>
                <c:pt idx="31888">
                  <c:v>796.11599999999999</c:v>
                </c:pt>
                <c:pt idx="31889">
                  <c:v>796.09199999999998</c:v>
                </c:pt>
                <c:pt idx="31890">
                  <c:v>796.06700000000001</c:v>
                </c:pt>
                <c:pt idx="31891">
                  <c:v>796.04300000000001</c:v>
                </c:pt>
                <c:pt idx="31892">
                  <c:v>796.01800000000003</c:v>
                </c:pt>
                <c:pt idx="31893">
                  <c:v>795.99400000000003</c:v>
                </c:pt>
                <c:pt idx="31894">
                  <c:v>795.96900000000005</c:v>
                </c:pt>
                <c:pt idx="31895">
                  <c:v>795.94500000000005</c:v>
                </c:pt>
                <c:pt idx="31896">
                  <c:v>795.92</c:v>
                </c:pt>
                <c:pt idx="31897">
                  <c:v>795.89499999999998</c:v>
                </c:pt>
                <c:pt idx="31898">
                  <c:v>795.87099999999998</c:v>
                </c:pt>
                <c:pt idx="31899">
                  <c:v>795.846</c:v>
                </c:pt>
                <c:pt idx="31900">
                  <c:v>795.82100000000003</c:v>
                </c:pt>
                <c:pt idx="31901">
                  <c:v>795.79600000000005</c:v>
                </c:pt>
                <c:pt idx="31902">
                  <c:v>795.77200000000005</c:v>
                </c:pt>
                <c:pt idx="31903">
                  <c:v>795.74699999999996</c:v>
                </c:pt>
                <c:pt idx="31904">
                  <c:v>795.72199999999998</c:v>
                </c:pt>
                <c:pt idx="31905">
                  <c:v>795.697</c:v>
                </c:pt>
                <c:pt idx="31906">
                  <c:v>795.67200000000003</c:v>
                </c:pt>
                <c:pt idx="31907">
                  <c:v>795.64700000000005</c:v>
                </c:pt>
                <c:pt idx="31908">
                  <c:v>795.62199999999996</c:v>
                </c:pt>
                <c:pt idx="31909">
                  <c:v>795.59699999999998</c:v>
                </c:pt>
                <c:pt idx="31910">
                  <c:v>795.572</c:v>
                </c:pt>
                <c:pt idx="31911">
                  <c:v>795.54700000000003</c:v>
                </c:pt>
                <c:pt idx="31912">
                  <c:v>795.52200000000005</c:v>
                </c:pt>
                <c:pt idx="31913">
                  <c:v>795.49699999999996</c:v>
                </c:pt>
                <c:pt idx="31914">
                  <c:v>795.47199999999998</c:v>
                </c:pt>
                <c:pt idx="31915">
                  <c:v>795.44600000000003</c:v>
                </c:pt>
                <c:pt idx="31916">
                  <c:v>795.42100000000005</c:v>
                </c:pt>
                <c:pt idx="31917">
                  <c:v>795.39599999999996</c:v>
                </c:pt>
                <c:pt idx="31918">
                  <c:v>795.37</c:v>
                </c:pt>
                <c:pt idx="31919">
                  <c:v>795.34500000000003</c:v>
                </c:pt>
                <c:pt idx="31920">
                  <c:v>795.32</c:v>
                </c:pt>
                <c:pt idx="31921">
                  <c:v>795.29399999999998</c:v>
                </c:pt>
                <c:pt idx="31922">
                  <c:v>795.26900000000001</c:v>
                </c:pt>
                <c:pt idx="31923">
                  <c:v>795.24400000000003</c:v>
                </c:pt>
                <c:pt idx="31924">
                  <c:v>795.21799999999996</c:v>
                </c:pt>
                <c:pt idx="31925">
                  <c:v>795.19299999999998</c:v>
                </c:pt>
                <c:pt idx="31926">
                  <c:v>795.16700000000003</c:v>
                </c:pt>
                <c:pt idx="31927">
                  <c:v>795.14099999999996</c:v>
                </c:pt>
                <c:pt idx="31928">
                  <c:v>795.11599999999999</c:v>
                </c:pt>
                <c:pt idx="31929">
                  <c:v>795.09</c:v>
                </c:pt>
                <c:pt idx="31930">
                  <c:v>795.06399999999996</c:v>
                </c:pt>
                <c:pt idx="31931">
                  <c:v>795.03899999999999</c:v>
                </c:pt>
                <c:pt idx="31932">
                  <c:v>795.01300000000003</c:v>
                </c:pt>
                <c:pt idx="31933">
                  <c:v>794.98699999999997</c:v>
                </c:pt>
                <c:pt idx="31934">
                  <c:v>794.96100000000001</c:v>
                </c:pt>
                <c:pt idx="31935">
                  <c:v>794.93600000000004</c:v>
                </c:pt>
                <c:pt idx="31936">
                  <c:v>794.91</c:v>
                </c:pt>
                <c:pt idx="31937">
                  <c:v>794.88400000000001</c:v>
                </c:pt>
                <c:pt idx="31938">
                  <c:v>794.85799999999995</c:v>
                </c:pt>
                <c:pt idx="31939">
                  <c:v>794.83199999999999</c:v>
                </c:pt>
                <c:pt idx="31940">
                  <c:v>794.80600000000004</c:v>
                </c:pt>
                <c:pt idx="31941">
                  <c:v>794.78</c:v>
                </c:pt>
                <c:pt idx="31942">
                  <c:v>794.75400000000002</c:v>
                </c:pt>
                <c:pt idx="31943">
                  <c:v>794.72799999999995</c:v>
                </c:pt>
                <c:pt idx="31944">
                  <c:v>794.702</c:v>
                </c:pt>
                <c:pt idx="31945">
                  <c:v>794.67499999999995</c:v>
                </c:pt>
                <c:pt idx="31946">
                  <c:v>794.649</c:v>
                </c:pt>
                <c:pt idx="31947">
                  <c:v>794.62300000000005</c:v>
                </c:pt>
                <c:pt idx="31948">
                  <c:v>794.59699999999998</c:v>
                </c:pt>
                <c:pt idx="31949">
                  <c:v>794.57100000000003</c:v>
                </c:pt>
                <c:pt idx="31950">
                  <c:v>794.54399999999998</c:v>
                </c:pt>
                <c:pt idx="31951">
                  <c:v>794.51800000000003</c:v>
                </c:pt>
                <c:pt idx="31952">
                  <c:v>794.49199999999996</c:v>
                </c:pt>
                <c:pt idx="31953">
                  <c:v>794.46500000000003</c:v>
                </c:pt>
                <c:pt idx="31954">
                  <c:v>794.43899999999996</c:v>
                </c:pt>
                <c:pt idx="31955">
                  <c:v>794.41200000000003</c:v>
                </c:pt>
                <c:pt idx="31956">
                  <c:v>794.38599999999997</c:v>
                </c:pt>
                <c:pt idx="31957">
                  <c:v>794.35900000000004</c:v>
                </c:pt>
                <c:pt idx="31958">
                  <c:v>794.33299999999997</c:v>
                </c:pt>
                <c:pt idx="31959">
                  <c:v>794.30600000000004</c:v>
                </c:pt>
                <c:pt idx="31960">
                  <c:v>794.279</c:v>
                </c:pt>
                <c:pt idx="31961">
                  <c:v>794.25300000000004</c:v>
                </c:pt>
                <c:pt idx="31962">
                  <c:v>794.226</c:v>
                </c:pt>
                <c:pt idx="31963">
                  <c:v>794.19899999999996</c:v>
                </c:pt>
                <c:pt idx="31964">
                  <c:v>794.173</c:v>
                </c:pt>
                <c:pt idx="31965">
                  <c:v>794.14599999999996</c:v>
                </c:pt>
                <c:pt idx="31966">
                  <c:v>794.11900000000003</c:v>
                </c:pt>
                <c:pt idx="31967">
                  <c:v>794.09199999999998</c:v>
                </c:pt>
                <c:pt idx="31968">
                  <c:v>794.06500000000005</c:v>
                </c:pt>
                <c:pt idx="31969">
                  <c:v>794.03899999999999</c:v>
                </c:pt>
                <c:pt idx="31970">
                  <c:v>794.01199999999994</c:v>
                </c:pt>
                <c:pt idx="31971">
                  <c:v>793.98500000000001</c:v>
                </c:pt>
                <c:pt idx="31972">
                  <c:v>793.95799999999997</c:v>
                </c:pt>
                <c:pt idx="31973">
                  <c:v>793.93100000000004</c:v>
                </c:pt>
                <c:pt idx="31974">
                  <c:v>793.904</c:v>
                </c:pt>
                <c:pt idx="31975">
                  <c:v>793.87699999999995</c:v>
                </c:pt>
                <c:pt idx="31976">
                  <c:v>793.84900000000005</c:v>
                </c:pt>
                <c:pt idx="31977">
                  <c:v>793.822</c:v>
                </c:pt>
                <c:pt idx="31978">
                  <c:v>793.79499999999996</c:v>
                </c:pt>
                <c:pt idx="31979">
                  <c:v>793.76800000000003</c:v>
                </c:pt>
                <c:pt idx="31980">
                  <c:v>793.74099999999999</c:v>
                </c:pt>
                <c:pt idx="31981">
                  <c:v>793.71299999999997</c:v>
                </c:pt>
                <c:pt idx="31982">
                  <c:v>793.68600000000004</c:v>
                </c:pt>
                <c:pt idx="31983">
                  <c:v>793.65899999999999</c:v>
                </c:pt>
                <c:pt idx="31984">
                  <c:v>793.63099999999997</c:v>
                </c:pt>
                <c:pt idx="31985">
                  <c:v>793.60400000000004</c:v>
                </c:pt>
                <c:pt idx="31986">
                  <c:v>793.577</c:v>
                </c:pt>
                <c:pt idx="31987">
                  <c:v>793.54899999999998</c:v>
                </c:pt>
                <c:pt idx="31988">
                  <c:v>793.52200000000005</c:v>
                </c:pt>
                <c:pt idx="31989">
                  <c:v>793.49400000000003</c:v>
                </c:pt>
                <c:pt idx="31990">
                  <c:v>793.46699999999998</c:v>
                </c:pt>
                <c:pt idx="31991">
                  <c:v>793.43899999999996</c:v>
                </c:pt>
                <c:pt idx="31992">
                  <c:v>793.41099999999994</c:v>
                </c:pt>
                <c:pt idx="31993">
                  <c:v>793.38400000000001</c:v>
                </c:pt>
                <c:pt idx="31994">
                  <c:v>793.35599999999999</c:v>
                </c:pt>
                <c:pt idx="31995">
                  <c:v>793.32799999999997</c:v>
                </c:pt>
                <c:pt idx="31996">
                  <c:v>793.30100000000004</c:v>
                </c:pt>
                <c:pt idx="31997">
                  <c:v>793.27300000000002</c:v>
                </c:pt>
                <c:pt idx="31998">
                  <c:v>793.245</c:v>
                </c:pt>
                <c:pt idx="31999">
                  <c:v>793.21699999999998</c:v>
                </c:pt>
                <c:pt idx="32000">
                  <c:v>793.19</c:v>
                </c:pt>
                <c:pt idx="32001">
                  <c:v>793.16200000000003</c:v>
                </c:pt>
                <c:pt idx="32002">
                  <c:v>793.13400000000001</c:v>
                </c:pt>
                <c:pt idx="32003">
                  <c:v>793.10599999999999</c:v>
                </c:pt>
                <c:pt idx="32004">
                  <c:v>793.07799999999997</c:v>
                </c:pt>
                <c:pt idx="32005">
                  <c:v>793.05</c:v>
                </c:pt>
                <c:pt idx="32006">
                  <c:v>793.02200000000005</c:v>
                </c:pt>
                <c:pt idx="32007">
                  <c:v>792.99400000000003</c:v>
                </c:pt>
                <c:pt idx="32008">
                  <c:v>792.96600000000001</c:v>
                </c:pt>
                <c:pt idx="32009">
                  <c:v>792.93799999999999</c:v>
                </c:pt>
                <c:pt idx="32010">
                  <c:v>792.90899999999999</c:v>
                </c:pt>
                <c:pt idx="32011">
                  <c:v>792.88099999999997</c:v>
                </c:pt>
                <c:pt idx="32012">
                  <c:v>792.85299999999995</c:v>
                </c:pt>
                <c:pt idx="32013">
                  <c:v>792.82500000000005</c:v>
                </c:pt>
                <c:pt idx="32014">
                  <c:v>792.79600000000005</c:v>
                </c:pt>
                <c:pt idx="32015">
                  <c:v>792.76800000000003</c:v>
                </c:pt>
                <c:pt idx="32016">
                  <c:v>792.74</c:v>
                </c:pt>
                <c:pt idx="32017">
                  <c:v>792.71100000000001</c:v>
                </c:pt>
                <c:pt idx="32018">
                  <c:v>792.68299999999999</c:v>
                </c:pt>
                <c:pt idx="32019">
                  <c:v>792.65499999999997</c:v>
                </c:pt>
                <c:pt idx="32020">
                  <c:v>792.62599999999998</c:v>
                </c:pt>
                <c:pt idx="32021">
                  <c:v>792.59799999999996</c:v>
                </c:pt>
                <c:pt idx="32022">
                  <c:v>792.56899999999996</c:v>
                </c:pt>
                <c:pt idx="32023">
                  <c:v>792.54100000000005</c:v>
                </c:pt>
                <c:pt idx="32024">
                  <c:v>792.51199999999994</c:v>
                </c:pt>
                <c:pt idx="32025">
                  <c:v>792.48299999999995</c:v>
                </c:pt>
                <c:pt idx="32026">
                  <c:v>792.45500000000004</c:v>
                </c:pt>
                <c:pt idx="32027">
                  <c:v>792.42600000000004</c:v>
                </c:pt>
                <c:pt idx="32028">
                  <c:v>792.39700000000005</c:v>
                </c:pt>
                <c:pt idx="32029">
                  <c:v>792.36900000000003</c:v>
                </c:pt>
                <c:pt idx="32030">
                  <c:v>792.34</c:v>
                </c:pt>
                <c:pt idx="32031">
                  <c:v>792.31100000000004</c:v>
                </c:pt>
                <c:pt idx="32032">
                  <c:v>792.28200000000004</c:v>
                </c:pt>
                <c:pt idx="32033">
                  <c:v>792.25300000000004</c:v>
                </c:pt>
                <c:pt idx="32034">
                  <c:v>792.22400000000005</c:v>
                </c:pt>
                <c:pt idx="32035">
                  <c:v>792.19600000000003</c:v>
                </c:pt>
                <c:pt idx="32036">
                  <c:v>792.16700000000003</c:v>
                </c:pt>
                <c:pt idx="32037">
                  <c:v>792.13800000000003</c:v>
                </c:pt>
                <c:pt idx="32038">
                  <c:v>792.10900000000004</c:v>
                </c:pt>
                <c:pt idx="32039">
                  <c:v>792.08</c:v>
                </c:pt>
                <c:pt idx="32040">
                  <c:v>792.05</c:v>
                </c:pt>
                <c:pt idx="32041">
                  <c:v>792.02099999999996</c:v>
                </c:pt>
                <c:pt idx="32042">
                  <c:v>791.99199999999996</c:v>
                </c:pt>
                <c:pt idx="32043">
                  <c:v>791.96299999999997</c:v>
                </c:pt>
                <c:pt idx="32044">
                  <c:v>791.93399999999997</c:v>
                </c:pt>
                <c:pt idx="32045">
                  <c:v>791.90499999999997</c:v>
                </c:pt>
                <c:pt idx="32046">
                  <c:v>791.875</c:v>
                </c:pt>
                <c:pt idx="32047">
                  <c:v>791.846</c:v>
                </c:pt>
                <c:pt idx="32048">
                  <c:v>791.81700000000001</c:v>
                </c:pt>
                <c:pt idx="32049">
                  <c:v>791.78800000000001</c:v>
                </c:pt>
                <c:pt idx="32050">
                  <c:v>791.75800000000004</c:v>
                </c:pt>
                <c:pt idx="32051">
                  <c:v>791.72900000000004</c:v>
                </c:pt>
                <c:pt idx="32052">
                  <c:v>791.69899999999996</c:v>
                </c:pt>
                <c:pt idx="32053">
                  <c:v>791.67</c:v>
                </c:pt>
                <c:pt idx="32054">
                  <c:v>791.64</c:v>
                </c:pt>
                <c:pt idx="32055">
                  <c:v>791.61099999999999</c:v>
                </c:pt>
                <c:pt idx="32056">
                  <c:v>791.58100000000002</c:v>
                </c:pt>
                <c:pt idx="32057">
                  <c:v>791.55200000000002</c:v>
                </c:pt>
                <c:pt idx="32058">
                  <c:v>791.52200000000005</c:v>
                </c:pt>
                <c:pt idx="32059">
                  <c:v>791.49199999999996</c:v>
                </c:pt>
                <c:pt idx="32060">
                  <c:v>791.46299999999997</c:v>
                </c:pt>
                <c:pt idx="32061">
                  <c:v>791.43299999999999</c:v>
                </c:pt>
                <c:pt idx="32062">
                  <c:v>791.40300000000002</c:v>
                </c:pt>
                <c:pt idx="32063">
                  <c:v>791.37400000000002</c:v>
                </c:pt>
                <c:pt idx="32064">
                  <c:v>791.34400000000005</c:v>
                </c:pt>
                <c:pt idx="32065">
                  <c:v>791.31399999999996</c:v>
                </c:pt>
                <c:pt idx="32066">
                  <c:v>791.28399999999999</c:v>
                </c:pt>
                <c:pt idx="32067">
                  <c:v>791.25400000000002</c:v>
                </c:pt>
                <c:pt idx="32068">
                  <c:v>791.22400000000005</c:v>
                </c:pt>
                <c:pt idx="32069">
                  <c:v>791.19399999999996</c:v>
                </c:pt>
                <c:pt idx="32070">
                  <c:v>791.16399999999999</c:v>
                </c:pt>
                <c:pt idx="32071">
                  <c:v>791.13400000000001</c:v>
                </c:pt>
                <c:pt idx="32072">
                  <c:v>791.10400000000004</c:v>
                </c:pt>
                <c:pt idx="32073">
                  <c:v>791.07399999999996</c:v>
                </c:pt>
                <c:pt idx="32074">
                  <c:v>791.04399999999998</c:v>
                </c:pt>
                <c:pt idx="32075">
                  <c:v>791.01400000000001</c:v>
                </c:pt>
                <c:pt idx="32076">
                  <c:v>790.98400000000004</c:v>
                </c:pt>
                <c:pt idx="32077">
                  <c:v>790.95399999999995</c:v>
                </c:pt>
                <c:pt idx="32078">
                  <c:v>790.923</c:v>
                </c:pt>
                <c:pt idx="32079">
                  <c:v>790.89300000000003</c:v>
                </c:pt>
                <c:pt idx="32080">
                  <c:v>790.86300000000006</c:v>
                </c:pt>
                <c:pt idx="32081">
                  <c:v>790.83299999999997</c:v>
                </c:pt>
                <c:pt idx="32082">
                  <c:v>790.80200000000002</c:v>
                </c:pt>
                <c:pt idx="32083">
                  <c:v>790.77200000000005</c:v>
                </c:pt>
                <c:pt idx="32084">
                  <c:v>790.74199999999996</c:v>
                </c:pt>
                <c:pt idx="32085">
                  <c:v>790.71100000000001</c:v>
                </c:pt>
                <c:pt idx="32086">
                  <c:v>790.68100000000004</c:v>
                </c:pt>
                <c:pt idx="32087">
                  <c:v>790.65</c:v>
                </c:pt>
                <c:pt idx="32088">
                  <c:v>790.62</c:v>
                </c:pt>
                <c:pt idx="32089">
                  <c:v>790.58900000000006</c:v>
                </c:pt>
                <c:pt idx="32090">
                  <c:v>790.55799999999999</c:v>
                </c:pt>
                <c:pt idx="32091">
                  <c:v>790.52800000000002</c:v>
                </c:pt>
                <c:pt idx="32092">
                  <c:v>790.49699999999996</c:v>
                </c:pt>
                <c:pt idx="32093">
                  <c:v>790.46699999999998</c:v>
                </c:pt>
                <c:pt idx="32094">
                  <c:v>790.43600000000004</c:v>
                </c:pt>
                <c:pt idx="32095">
                  <c:v>790.40499999999997</c:v>
                </c:pt>
                <c:pt idx="32096">
                  <c:v>790.37400000000002</c:v>
                </c:pt>
                <c:pt idx="32097">
                  <c:v>790.34400000000005</c:v>
                </c:pt>
                <c:pt idx="32098">
                  <c:v>790.31299999999999</c:v>
                </c:pt>
                <c:pt idx="32099">
                  <c:v>790.28200000000004</c:v>
                </c:pt>
                <c:pt idx="32100">
                  <c:v>790.25099999999998</c:v>
                </c:pt>
                <c:pt idx="32101">
                  <c:v>790.22</c:v>
                </c:pt>
                <c:pt idx="32102">
                  <c:v>790.18899999999996</c:v>
                </c:pt>
                <c:pt idx="32103">
                  <c:v>790.15800000000002</c:v>
                </c:pt>
                <c:pt idx="32104">
                  <c:v>790.12699999999995</c:v>
                </c:pt>
                <c:pt idx="32105">
                  <c:v>790.096</c:v>
                </c:pt>
                <c:pt idx="32106">
                  <c:v>790.06500000000005</c:v>
                </c:pt>
                <c:pt idx="32107">
                  <c:v>790.03399999999999</c:v>
                </c:pt>
                <c:pt idx="32108">
                  <c:v>790.00300000000004</c:v>
                </c:pt>
                <c:pt idx="32109">
                  <c:v>789.97199999999998</c:v>
                </c:pt>
                <c:pt idx="32110">
                  <c:v>789.94100000000003</c:v>
                </c:pt>
                <c:pt idx="32111">
                  <c:v>789.90899999999999</c:v>
                </c:pt>
                <c:pt idx="32112">
                  <c:v>789.87800000000004</c:v>
                </c:pt>
                <c:pt idx="32113">
                  <c:v>789.84699999999998</c:v>
                </c:pt>
                <c:pt idx="32114">
                  <c:v>789.81600000000003</c:v>
                </c:pt>
                <c:pt idx="32115">
                  <c:v>789.78399999999999</c:v>
                </c:pt>
                <c:pt idx="32116">
                  <c:v>789.75300000000004</c:v>
                </c:pt>
                <c:pt idx="32117">
                  <c:v>789.72199999999998</c:v>
                </c:pt>
                <c:pt idx="32118">
                  <c:v>789.69</c:v>
                </c:pt>
                <c:pt idx="32119">
                  <c:v>789.65899999999999</c:v>
                </c:pt>
                <c:pt idx="32120">
                  <c:v>789.62699999999995</c:v>
                </c:pt>
                <c:pt idx="32121">
                  <c:v>789.596</c:v>
                </c:pt>
                <c:pt idx="32122">
                  <c:v>789.56399999999996</c:v>
                </c:pt>
                <c:pt idx="32123">
                  <c:v>789.53300000000002</c:v>
                </c:pt>
                <c:pt idx="32124">
                  <c:v>789.50099999999998</c:v>
                </c:pt>
                <c:pt idx="32125">
                  <c:v>789.46900000000005</c:v>
                </c:pt>
                <c:pt idx="32126">
                  <c:v>789.43799999999999</c:v>
                </c:pt>
                <c:pt idx="32127">
                  <c:v>789.40599999999995</c:v>
                </c:pt>
                <c:pt idx="32128">
                  <c:v>789.37400000000002</c:v>
                </c:pt>
                <c:pt idx="32129">
                  <c:v>789.34299999999996</c:v>
                </c:pt>
                <c:pt idx="32130">
                  <c:v>789.31100000000004</c:v>
                </c:pt>
                <c:pt idx="32131">
                  <c:v>789.279</c:v>
                </c:pt>
                <c:pt idx="32132">
                  <c:v>789.24699999999996</c:v>
                </c:pt>
                <c:pt idx="32133">
                  <c:v>789.21500000000003</c:v>
                </c:pt>
                <c:pt idx="32134">
                  <c:v>789.18399999999997</c:v>
                </c:pt>
                <c:pt idx="32135">
                  <c:v>789.15200000000004</c:v>
                </c:pt>
                <c:pt idx="32136">
                  <c:v>789.12</c:v>
                </c:pt>
                <c:pt idx="32137">
                  <c:v>789.08799999999997</c:v>
                </c:pt>
                <c:pt idx="32138">
                  <c:v>789.05600000000004</c:v>
                </c:pt>
                <c:pt idx="32139">
                  <c:v>789.024</c:v>
                </c:pt>
                <c:pt idx="32140">
                  <c:v>788.99199999999996</c:v>
                </c:pt>
                <c:pt idx="32141">
                  <c:v>788.95899999999995</c:v>
                </c:pt>
                <c:pt idx="32142">
                  <c:v>788.92700000000002</c:v>
                </c:pt>
                <c:pt idx="32143">
                  <c:v>788.89499999999998</c:v>
                </c:pt>
                <c:pt idx="32144">
                  <c:v>788.86300000000006</c:v>
                </c:pt>
                <c:pt idx="32145">
                  <c:v>788.83100000000002</c:v>
                </c:pt>
                <c:pt idx="32146">
                  <c:v>788.79899999999998</c:v>
                </c:pt>
                <c:pt idx="32147">
                  <c:v>788.76599999999996</c:v>
                </c:pt>
                <c:pt idx="32148">
                  <c:v>788.73400000000004</c:v>
                </c:pt>
                <c:pt idx="32149">
                  <c:v>788.702</c:v>
                </c:pt>
                <c:pt idx="32150">
                  <c:v>788.66899999999998</c:v>
                </c:pt>
                <c:pt idx="32151">
                  <c:v>788.63699999999994</c:v>
                </c:pt>
                <c:pt idx="32152">
                  <c:v>788.60400000000004</c:v>
                </c:pt>
                <c:pt idx="32153">
                  <c:v>788.572</c:v>
                </c:pt>
                <c:pt idx="32154">
                  <c:v>788.54</c:v>
                </c:pt>
                <c:pt idx="32155">
                  <c:v>788.50699999999995</c:v>
                </c:pt>
                <c:pt idx="32156">
                  <c:v>788.47400000000005</c:v>
                </c:pt>
                <c:pt idx="32157">
                  <c:v>788.44200000000001</c:v>
                </c:pt>
                <c:pt idx="32158">
                  <c:v>788.40899999999999</c:v>
                </c:pt>
                <c:pt idx="32159">
                  <c:v>788.37699999999995</c:v>
                </c:pt>
                <c:pt idx="32160">
                  <c:v>788.34400000000005</c:v>
                </c:pt>
                <c:pt idx="32161">
                  <c:v>788.31100000000004</c:v>
                </c:pt>
                <c:pt idx="32162">
                  <c:v>788.279</c:v>
                </c:pt>
                <c:pt idx="32163">
                  <c:v>788.24599999999998</c:v>
                </c:pt>
                <c:pt idx="32164">
                  <c:v>788.21299999999997</c:v>
                </c:pt>
                <c:pt idx="32165">
                  <c:v>788.18</c:v>
                </c:pt>
                <c:pt idx="32166">
                  <c:v>788.14800000000002</c:v>
                </c:pt>
                <c:pt idx="32167">
                  <c:v>788.11500000000001</c:v>
                </c:pt>
                <c:pt idx="32168">
                  <c:v>788.08199999999999</c:v>
                </c:pt>
                <c:pt idx="32169">
                  <c:v>788.04899999999998</c:v>
                </c:pt>
                <c:pt idx="32170">
                  <c:v>788.01599999999996</c:v>
                </c:pt>
                <c:pt idx="32171">
                  <c:v>787.98299999999995</c:v>
                </c:pt>
                <c:pt idx="32172">
                  <c:v>787.95</c:v>
                </c:pt>
                <c:pt idx="32173">
                  <c:v>787.91700000000003</c:v>
                </c:pt>
                <c:pt idx="32174">
                  <c:v>787.88400000000001</c:v>
                </c:pt>
                <c:pt idx="32175">
                  <c:v>787.851</c:v>
                </c:pt>
                <c:pt idx="32176">
                  <c:v>787.81799999999998</c:v>
                </c:pt>
                <c:pt idx="32177">
                  <c:v>787.78399999999999</c:v>
                </c:pt>
                <c:pt idx="32178">
                  <c:v>787.75099999999998</c:v>
                </c:pt>
                <c:pt idx="32179">
                  <c:v>787.71799999999996</c:v>
                </c:pt>
                <c:pt idx="32180">
                  <c:v>787.68499999999995</c:v>
                </c:pt>
                <c:pt idx="32181">
                  <c:v>787.65099999999995</c:v>
                </c:pt>
                <c:pt idx="32182">
                  <c:v>787.61800000000005</c:v>
                </c:pt>
                <c:pt idx="32183">
                  <c:v>787.58500000000004</c:v>
                </c:pt>
                <c:pt idx="32184">
                  <c:v>787.55200000000002</c:v>
                </c:pt>
                <c:pt idx="32185">
                  <c:v>787.51800000000003</c:v>
                </c:pt>
                <c:pt idx="32186">
                  <c:v>787.48500000000001</c:v>
                </c:pt>
                <c:pt idx="32187">
                  <c:v>787.45100000000002</c:v>
                </c:pt>
                <c:pt idx="32188">
                  <c:v>787.41800000000001</c:v>
                </c:pt>
                <c:pt idx="32189">
                  <c:v>787.38400000000001</c:v>
                </c:pt>
                <c:pt idx="32190">
                  <c:v>787.351</c:v>
                </c:pt>
                <c:pt idx="32191">
                  <c:v>787.31700000000001</c:v>
                </c:pt>
                <c:pt idx="32192">
                  <c:v>787.28399999999999</c:v>
                </c:pt>
                <c:pt idx="32193">
                  <c:v>787.25</c:v>
                </c:pt>
                <c:pt idx="32194">
                  <c:v>787.21600000000001</c:v>
                </c:pt>
                <c:pt idx="32195">
                  <c:v>787.18299999999999</c:v>
                </c:pt>
                <c:pt idx="32196">
                  <c:v>787.149</c:v>
                </c:pt>
                <c:pt idx="32197">
                  <c:v>787.11500000000001</c:v>
                </c:pt>
                <c:pt idx="32198">
                  <c:v>787.08100000000002</c:v>
                </c:pt>
                <c:pt idx="32199">
                  <c:v>787.048</c:v>
                </c:pt>
                <c:pt idx="32200">
                  <c:v>787.01400000000001</c:v>
                </c:pt>
                <c:pt idx="32201">
                  <c:v>786.98</c:v>
                </c:pt>
                <c:pt idx="32202">
                  <c:v>786.94600000000003</c:v>
                </c:pt>
                <c:pt idx="32203">
                  <c:v>786.91200000000003</c:v>
                </c:pt>
                <c:pt idx="32204">
                  <c:v>786.87800000000004</c:v>
                </c:pt>
                <c:pt idx="32205">
                  <c:v>786.84400000000005</c:v>
                </c:pt>
                <c:pt idx="32206">
                  <c:v>786.81</c:v>
                </c:pt>
                <c:pt idx="32207">
                  <c:v>786.77599999999995</c:v>
                </c:pt>
                <c:pt idx="32208">
                  <c:v>786.74199999999996</c:v>
                </c:pt>
                <c:pt idx="32209">
                  <c:v>786.70799999999997</c:v>
                </c:pt>
                <c:pt idx="32210">
                  <c:v>786.67399999999998</c:v>
                </c:pt>
                <c:pt idx="32211">
                  <c:v>786.64</c:v>
                </c:pt>
                <c:pt idx="32212">
                  <c:v>786.60599999999999</c:v>
                </c:pt>
                <c:pt idx="32213">
                  <c:v>786.57100000000003</c:v>
                </c:pt>
                <c:pt idx="32214">
                  <c:v>786.53700000000003</c:v>
                </c:pt>
                <c:pt idx="32215">
                  <c:v>786.50300000000004</c:v>
                </c:pt>
                <c:pt idx="32216">
                  <c:v>786.46900000000005</c:v>
                </c:pt>
                <c:pt idx="32217">
                  <c:v>786.43399999999997</c:v>
                </c:pt>
                <c:pt idx="32218">
                  <c:v>786.4</c:v>
                </c:pt>
                <c:pt idx="32219">
                  <c:v>786.36599999999999</c:v>
                </c:pt>
                <c:pt idx="32220">
                  <c:v>786.33100000000002</c:v>
                </c:pt>
                <c:pt idx="32221">
                  <c:v>786.29700000000003</c:v>
                </c:pt>
                <c:pt idx="32222">
                  <c:v>786.26199999999994</c:v>
                </c:pt>
                <c:pt idx="32223">
                  <c:v>786.22799999999995</c:v>
                </c:pt>
                <c:pt idx="32224">
                  <c:v>786.19299999999998</c:v>
                </c:pt>
                <c:pt idx="32225">
                  <c:v>786.15899999999999</c:v>
                </c:pt>
                <c:pt idx="32226">
                  <c:v>786.12400000000002</c:v>
                </c:pt>
                <c:pt idx="32227">
                  <c:v>786.09</c:v>
                </c:pt>
                <c:pt idx="32228">
                  <c:v>786.05499999999995</c:v>
                </c:pt>
                <c:pt idx="32229">
                  <c:v>786.02</c:v>
                </c:pt>
                <c:pt idx="32230">
                  <c:v>785.98599999999999</c:v>
                </c:pt>
                <c:pt idx="32231">
                  <c:v>785.95100000000002</c:v>
                </c:pt>
                <c:pt idx="32232">
                  <c:v>785.91600000000005</c:v>
                </c:pt>
                <c:pt idx="32233">
                  <c:v>785.88099999999997</c:v>
                </c:pt>
                <c:pt idx="32234">
                  <c:v>785.84699999999998</c:v>
                </c:pt>
                <c:pt idx="32235">
                  <c:v>785.81200000000001</c:v>
                </c:pt>
                <c:pt idx="32236">
                  <c:v>785.77700000000004</c:v>
                </c:pt>
                <c:pt idx="32237">
                  <c:v>785.74199999999996</c:v>
                </c:pt>
                <c:pt idx="32238">
                  <c:v>785.70699999999999</c:v>
                </c:pt>
                <c:pt idx="32239">
                  <c:v>785.67200000000003</c:v>
                </c:pt>
                <c:pt idx="32240">
                  <c:v>785.63699999999994</c:v>
                </c:pt>
                <c:pt idx="32241">
                  <c:v>785.60199999999998</c:v>
                </c:pt>
                <c:pt idx="32242">
                  <c:v>785.56700000000001</c:v>
                </c:pt>
                <c:pt idx="32243">
                  <c:v>785.53200000000004</c:v>
                </c:pt>
                <c:pt idx="32244">
                  <c:v>785.49699999999996</c:v>
                </c:pt>
                <c:pt idx="32245">
                  <c:v>785.46199999999999</c:v>
                </c:pt>
                <c:pt idx="32246">
                  <c:v>785.42700000000002</c:v>
                </c:pt>
                <c:pt idx="32247">
                  <c:v>785.39099999999996</c:v>
                </c:pt>
                <c:pt idx="32248">
                  <c:v>785.35599999999999</c:v>
                </c:pt>
                <c:pt idx="32249">
                  <c:v>785.32100000000003</c:v>
                </c:pt>
                <c:pt idx="32250">
                  <c:v>785.28599999999994</c:v>
                </c:pt>
                <c:pt idx="32251">
                  <c:v>785.25</c:v>
                </c:pt>
                <c:pt idx="32252">
                  <c:v>785.21500000000003</c:v>
                </c:pt>
                <c:pt idx="32253">
                  <c:v>785.18</c:v>
                </c:pt>
                <c:pt idx="32254">
                  <c:v>785.14400000000001</c:v>
                </c:pt>
                <c:pt idx="32255">
                  <c:v>785.10900000000004</c:v>
                </c:pt>
                <c:pt idx="32256">
                  <c:v>785.07299999999998</c:v>
                </c:pt>
                <c:pt idx="32257">
                  <c:v>785.03800000000001</c:v>
                </c:pt>
                <c:pt idx="32258">
                  <c:v>785.00300000000004</c:v>
                </c:pt>
                <c:pt idx="32259">
                  <c:v>784.96699999999998</c:v>
                </c:pt>
                <c:pt idx="32260">
                  <c:v>784.93100000000004</c:v>
                </c:pt>
                <c:pt idx="32261">
                  <c:v>784.89599999999996</c:v>
                </c:pt>
                <c:pt idx="32262">
                  <c:v>784.86</c:v>
                </c:pt>
                <c:pt idx="32263">
                  <c:v>784.82500000000005</c:v>
                </c:pt>
                <c:pt idx="32264">
                  <c:v>784.78899999999999</c:v>
                </c:pt>
                <c:pt idx="32265">
                  <c:v>784.75300000000004</c:v>
                </c:pt>
                <c:pt idx="32266">
                  <c:v>784.71699999999998</c:v>
                </c:pt>
                <c:pt idx="32267">
                  <c:v>784.68200000000002</c:v>
                </c:pt>
                <c:pt idx="32268">
                  <c:v>784.64599999999996</c:v>
                </c:pt>
                <c:pt idx="32269">
                  <c:v>784.61</c:v>
                </c:pt>
                <c:pt idx="32270">
                  <c:v>784.57399999999996</c:v>
                </c:pt>
                <c:pt idx="32271">
                  <c:v>784.53800000000001</c:v>
                </c:pt>
                <c:pt idx="32272">
                  <c:v>784.50300000000004</c:v>
                </c:pt>
                <c:pt idx="32273">
                  <c:v>784.46699999999998</c:v>
                </c:pt>
                <c:pt idx="32274">
                  <c:v>784.43100000000004</c:v>
                </c:pt>
                <c:pt idx="32275">
                  <c:v>784.39499999999998</c:v>
                </c:pt>
                <c:pt idx="32276">
                  <c:v>784.35900000000004</c:v>
                </c:pt>
                <c:pt idx="32277">
                  <c:v>784.32299999999998</c:v>
                </c:pt>
                <c:pt idx="32278">
                  <c:v>784.28700000000003</c:v>
                </c:pt>
                <c:pt idx="32279">
                  <c:v>784.25</c:v>
                </c:pt>
                <c:pt idx="32280">
                  <c:v>784.21400000000006</c:v>
                </c:pt>
                <c:pt idx="32281">
                  <c:v>784.178</c:v>
                </c:pt>
                <c:pt idx="32282">
                  <c:v>784.14200000000005</c:v>
                </c:pt>
                <c:pt idx="32283">
                  <c:v>784.10599999999999</c:v>
                </c:pt>
                <c:pt idx="32284">
                  <c:v>784.07</c:v>
                </c:pt>
                <c:pt idx="32285">
                  <c:v>784.03300000000002</c:v>
                </c:pt>
                <c:pt idx="32286">
                  <c:v>783.99699999999996</c:v>
                </c:pt>
                <c:pt idx="32287">
                  <c:v>783.96100000000001</c:v>
                </c:pt>
                <c:pt idx="32288">
                  <c:v>783.92399999999998</c:v>
                </c:pt>
                <c:pt idx="32289">
                  <c:v>783.88800000000003</c:v>
                </c:pt>
                <c:pt idx="32290">
                  <c:v>783.85199999999998</c:v>
                </c:pt>
                <c:pt idx="32291">
                  <c:v>783.81500000000005</c:v>
                </c:pt>
                <c:pt idx="32292">
                  <c:v>783.779</c:v>
                </c:pt>
                <c:pt idx="32293">
                  <c:v>783.74199999999996</c:v>
                </c:pt>
                <c:pt idx="32294">
                  <c:v>783.70600000000002</c:v>
                </c:pt>
                <c:pt idx="32295">
                  <c:v>783.66899999999998</c:v>
                </c:pt>
                <c:pt idx="32296">
                  <c:v>783.63199999999995</c:v>
                </c:pt>
                <c:pt idx="32297">
                  <c:v>783.596</c:v>
                </c:pt>
                <c:pt idx="32298">
                  <c:v>783.55899999999997</c:v>
                </c:pt>
                <c:pt idx="32299">
                  <c:v>783.52300000000002</c:v>
                </c:pt>
                <c:pt idx="32300">
                  <c:v>783.48599999999999</c:v>
                </c:pt>
                <c:pt idx="32301">
                  <c:v>783.44899999999996</c:v>
                </c:pt>
                <c:pt idx="32302">
                  <c:v>783.41200000000003</c:v>
                </c:pt>
                <c:pt idx="32303">
                  <c:v>783.37599999999998</c:v>
                </c:pt>
                <c:pt idx="32304">
                  <c:v>783.33900000000006</c:v>
                </c:pt>
                <c:pt idx="32305">
                  <c:v>783.30200000000002</c:v>
                </c:pt>
                <c:pt idx="32306">
                  <c:v>783.26499999999999</c:v>
                </c:pt>
                <c:pt idx="32307">
                  <c:v>783.22799999999995</c:v>
                </c:pt>
                <c:pt idx="32308">
                  <c:v>783.19100000000003</c:v>
                </c:pt>
                <c:pt idx="32309">
                  <c:v>783.154</c:v>
                </c:pt>
                <c:pt idx="32310">
                  <c:v>783.11699999999996</c:v>
                </c:pt>
                <c:pt idx="32311">
                  <c:v>783.08</c:v>
                </c:pt>
                <c:pt idx="32312">
                  <c:v>783.04300000000001</c:v>
                </c:pt>
                <c:pt idx="32313">
                  <c:v>783.00599999999997</c:v>
                </c:pt>
                <c:pt idx="32314">
                  <c:v>782.96900000000005</c:v>
                </c:pt>
                <c:pt idx="32315">
                  <c:v>782.93200000000002</c:v>
                </c:pt>
                <c:pt idx="32316">
                  <c:v>782.89499999999998</c:v>
                </c:pt>
                <c:pt idx="32317">
                  <c:v>782.85799999999995</c:v>
                </c:pt>
                <c:pt idx="32318">
                  <c:v>782.82100000000003</c:v>
                </c:pt>
                <c:pt idx="32319">
                  <c:v>782.78300000000002</c:v>
                </c:pt>
                <c:pt idx="32320">
                  <c:v>782.74599999999998</c:v>
                </c:pt>
                <c:pt idx="32321">
                  <c:v>782.70899999999995</c:v>
                </c:pt>
                <c:pt idx="32322">
                  <c:v>782.67200000000003</c:v>
                </c:pt>
                <c:pt idx="32323">
                  <c:v>782.63400000000001</c:v>
                </c:pt>
                <c:pt idx="32324">
                  <c:v>782.59699999999998</c:v>
                </c:pt>
                <c:pt idx="32325">
                  <c:v>782.55899999999997</c:v>
                </c:pt>
                <c:pt idx="32326">
                  <c:v>782.52200000000005</c:v>
                </c:pt>
                <c:pt idx="32327">
                  <c:v>782.48400000000004</c:v>
                </c:pt>
                <c:pt idx="32328">
                  <c:v>782.447</c:v>
                </c:pt>
                <c:pt idx="32329">
                  <c:v>782.41</c:v>
                </c:pt>
                <c:pt idx="32330">
                  <c:v>782.37199999999996</c:v>
                </c:pt>
                <c:pt idx="32331">
                  <c:v>782.33399999999995</c:v>
                </c:pt>
                <c:pt idx="32332">
                  <c:v>782.29700000000003</c:v>
                </c:pt>
                <c:pt idx="32333">
                  <c:v>782.25900000000001</c:v>
                </c:pt>
                <c:pt idx="32334">
                  <c:v>782.22199999999998</c:v>
                </c:pt>
                <c:pt idx="32335">
                  <c:v>782.18399999999997</c:v>
                </c:pt>
                <c:pt idx="32336">
                  <c:v>782.14599999999996</c:v>
                </c:pt>
                <c:pt idx="32337">
                  <c:v>782.10799999999995</c:v>
                </c:pt>
                <c:pt idx="32338">
                  <c:v>782.07100000000003</c:v>
                </c:pt>
                <c:pt idx="32339">
                  <c:v>782.03300000000002</c:v>
                </c:pt>
                <c:pt idx="32340">
                  <c:v>781.995</c:v>
                </c:pt>
                <c:pt idx="32341">
                  <c:v>781.95699999999999</c:v>
                </c:pt>
                <c:pt idx="32342">
                  <c:v>781.91899999999998</c:v>
                </c:pt>
                <c:pt idx="32343">
                  <c:v>781.88099999999997</c:v>
                </c:pt>
                <c:pt idx="32344">
                  <c:v>781.84400000000005</c:v>
                </c:pt>
                <c:pt idx="32345">
                  <c:v>781.80600000000004</c:v>
                </c:pt>
                <c:pt idx="32346">
                  <c:v>781.76800000000003</c:v>
                </c:pt>
                <c:pt idx="32347">
                  <c:v>781.73</c:v>
                </c:pt>
                <c:pt idx="32348">
                  <c:v>781.69200000000001</c:v>
                </c:pt>
                <c:pt idx="32349">
                  <c:v>781.65300000000002</c:v>
                </c:pt>
                <c:pt idx="32350">
                  <c:v>781.61500000000001</c:v>
                </c:pt>
                <c:pt idx="32351">
                  <c:v>781.577</c:v>
                </c:pt>
                <c:pt idx="32352">
                  <c:v>781.53899999999999</c:v>
                </c:pt>
                <c:pt idx="32353">
                  <c:v>781.50099999999998</c:v>
                </c:pt>
                <c:pt idx="32354">
                  <c:v>781.46299999999997</c:v>
                </c:pt>
                <c:pt idx="32355">
                  <c:v>781.42399999999998</c:v>
                </c:pt>
                <c:pt idx="32356">
                  <c:v>781.38599999999997</c:v>
                </c:pt>
                <c:pt idx="32357">
                  <c:v>781.34799999999996</c:v>
                </c:pt>
                <c:pt idx="32358">
                  <c:v>781.31</c:v>
                </c:pt>
                <c:pt idx="32359">
                  <c:v>781.27099999999996</c:v>
                </c:pt>
                <c:pt idx="32360">
                  <c:v>781.23299999999995</c:v>
                </c:pt>
                <c:pt idx="32361">
                  <c:v>781.19399999999996</c:v>
                </c:pt>
                <c:pt idx="32362">
                  <c:v>781.15599999999995</c:v>
                </c:pt>
                <c:pt idx="32363">
                  <c:v>781.11800000000005</c:v>
                </c:pt>
                <c:pt idx="32364">
                  <c:v>781.07899999999995</c:v>
                </c:pt>
                <c:pt idx="32365">
                  <c:v>781.04100000000005</c:v>
                </c:pt>
                <c:pt idx="32366">
                  <c:v>781.00199999999995</c:v>
                </c:pt>
                <c:pt idx="32367">
                  <c:v>780.96400000000006</c:v>
                </c:pt>
                <c:pt idx="32368">
                  <c:v>780.92499999999995</c:v>
                </c:pt>
                <c:pt idx="32369">
                  <c:v>780.88599999999997</c:v>
                </c:pt>
                <c:pt idx="32370">
                  <c:v>780.84799999999996</c:v>
                </c:pt>
                <c:pt idx="32371">
                  <c:v>780.80899999999997</c:v>
                </c:pt>
                <c:pt idx="32372">
                  <c:v>780.77</c:v>
                </c:pt>
                <c:pt idx="32373">
                  <c:v>780.73199999999997</c:v>
                </c:pt>
                <c:pt idx="32374">
                  <c:v>780.69299999999998</c:v>
                </c:pt>
                <c:pt idx="32375">
                  <c:v>780.654</c:v>
                </c:pt>
                <c:pt idx="32376">
                  <c:v>780.61500000000001</c:v>
                </c:pt>
                <c:pt idx="32377">
                  <c:v>780.57600000000002</c:v>
                </c:pt>
                <c:pt idx="32378">
                  <c:v>780.53700000000003</c:v>
                </c:pt>
                <c:pt idx="32379">
                  <c:v>780.49900000000002</c:v>
                </c:pt>
                <c:pt idx="32380">
                  <c:v>780.46</c:v>
                </c:pt>
                <c:pt idx="32381">
                  <c:v>780.42100000000005</c:v>
                </c:pt>
                <c:pt idx="32382">
                  <c:v>780.38199999999995</c:v>
                </c:pt>
                <c:pt idx="32383">
                  <c:v>780.34299999999996</c:v>
                </c:pt>
                <c:pt idx="32384">
                  <c:v>780.30399999999997</c:v>
                </c:pt>
                <c:pt idx="32385">
                  <c:v>780.26499999999999</c:v>
                </c:pt>
                <c:pt idx="32386">
                  <c:v>780.22500000000002</c:v>
                </c:pt>
                <c:pt idx="32387">
                  <c:v>780.18600000000004</c:v>
                </c:pt>
                <c:pt idx="32388">
                  <c:v>780.14700000000005</c:v>
                </c:pt>
                <c:pt idx="32389">
                  <c:v>780.10799999999995</c:v>
                </c:pt>
                <c:pt idx="32390">
                  <c:v>780.06899999999996</c:v>
                </c:pt>
                <c:pt idx="32391">
                  <c:v>780.03</c:v>
                </c:pt>
                <c:pt idx="32392">
                  <c:v>779.99</c:v>
                </c:pt>
                <c:pt idx="32393">
                  <c:v>779.95100000000002</c:v>
                </c:pt>
                <c:pt idx="32394">
                  <c:v>779.91200000000003</c:v>
                </c:pt>
                <c:pt idx="32395">
                  <c:v>779.87199999999996</c:v>
                </c:pt>
                <c:pt idx="32396">
                  <c:v>779.83299999999997</c:v>
                </c:pt>
                <c:pt idx="32397">
                  <c:v>779.79399999999998</c:v>
                </c:pt>
                <c:pt idx="32398">
                  <c:v>779.75400000000002</c:v>
                </c:pt>
                <c:pt idx="32399">
                  <c:v>779.71500000000003</c:v>
                </c:pt>
                <c:pt idx="32400">
                  <c:v>779.67499999999995</c:v>
                </c:pt>
                <c:pt idx="32401">
                  <c:v>779.63599999999997</c:v>
                </c:pt>
                <c:pt idx="32402">
                  <c:v>779.596</c:v>
                </c:pt>
                <c:pt idx="32403">
                  <c:v>779.55700000000002</c:v>
                </c:pt>
                <c:pt idx="32404">
                  <c:v>779.51700000000005</c:v>
                </c:pt>
                <c:pt idx="32405">
                  <c:v>779.47699999999998</c:v>
                </c:pt>
                <c:pt idx="32406">
                  <c:v>779.43799999999999</c:v>
                </c:pt>
                <c:pt idx="32407">
                  <c:v>779.39800000000002</c:v>
                </c:pt>
                <c:pt idx="32408">
                  <c:v>779.35799999999995</c:v>
                </c:pt>
                <c:pt idx="32409">
                  <c:v>779.31899999999996</c:v>
                </c:pt>
                <c:pt idx="32410">
                  <c:v>779.279</c:v>
                </c:pt>
                <c:pt idx="32411">
                  <c:v>779.23900000000003</c:v>
                </c:pt>
                <c:pt idx="32412">
                  <c:v>779.19899999999996</c:v>
                </c:pt>
                <c:pt idx="32413">
                  <c:v>779.15899999999999</c:v>
                </c:pt>
                <c:pt idx="32414">
                  <c:v>779.12</c:v>
                </c:pt>
                <c:pt idx="32415">
                  <c:v>779.08</c:v>
                </c:pt>
                <c:pt idx="32416">
                  <c:v>779.04</c:v>
                </c:pt>
                <c:pt idx="32417">
                  <c:v>779</c:v>
                </c:pt>
                <c:pt idx="32418">
                  <c:v>778.96</c:v>
                </c:pt>
                <c:pt idx="32419">
                  <c:v>778.92</c:v>
                </c:pt>
                <c:pt idx="32420">
                  <c:v>778.88</c:v>
                </c:pt>
                <c:pt idx="32421">
                  <c:v>778.84</c:v>
                </c:pt>
                <c:pt idx="32422">
                  <c:v>778.8</c:v>
                </c:pt>
                <c:pt idx="32423">
                  <c:v>778.76</c:v>
                </c:pt>
                <c:pt idx="32424">
                  <c:v>778.71900000000005</c:v>
                </c:pt>
                <c:pt idx="32425">
                  <c:v>778.67899999999997</c:v>
                </c:pt>
                <c:pt idx="32426">
                  <c:v>778.63900000000001</c:v>
                </c:pt>
                <c:pt idx="32427">
                  <c:v>778.59900000000005</c:v>
                </c:pt>
                <c:pt idx="32428">
                  <c:v>778.55899999999997</c:v>
                </c:pt>
                <c:pt idx="32429">
                  <c:v>778.51800000000003</c:v>
                </c:pt>
                <c:pt idx="32430">
                  <c:v>778.47799999999995</c:v>
                </c:pt>
                <c:pt idx="32431">
                  <c:v>778.43799999999999</c:v>
                </c:pt>
                <c:pt idx="32432">
                  <c:v>778.39700000000005</c:v>
                </c:pt>
                <c:pt idx="32433">
                  <c:v>778.35699999999997</c:v>
                </c:pt>
                <c:pt idx="32434">
                  <c:v>778.31700000000001</c:v>
                </c:pt>
                <c:pt idx="32435">
                  <c:v>778.27599999999995</c:v>
                </c:pt>
                <c:pt idx="32436">
                  <c:v>778.23599999999999</c:v>
                </c:pt>
                <c:pt idx="32437">
                  <c:v>778.19500000000005</c:v>
                </c:pt>
                <c:pt idx="32438">
                  <c:v>778.15499999999997</c:v>
                </c:pt>
                <c:pt idx="32439">
                  <c:v>778.11400000000003</c:v>
                </c:pt>
                <c:pt idx="32440">
                  <c:v>778.07399999999996</c:v>
                </c:pt>
                <c:pt idx="32441">
                  <c:v>778.03300000000002</c:v>
                </c:pt>
                <c:pt idx="32442">
                  <c:v>777.99199999999996</c:v>
                </c:pt>
                <c:pt idx="32443">
                  <c:v>777.952</c:v>
                </c:pt>
                <c:pt idx="32444">
                  <c:v>777.91099999999994</c:v>
                </c:pt>
                <c:pt idx="32445">
                  <c:v>777.87</c:v>
                </c:pt>
                <c:pt idx="32446">
                  <c:v>777.83</c:v>
                </c:pt>
                <c:pt idx="32447">
                  <c:v>777.78899999999999</c:v>
                </c:pt>
                <c:pt idx="32448">
                  <c:v>777.74800000000005</c:v>
                </c:pt>
                <c:pt idx="32449">
                  <c:v>777.70699999999999</c:v>
                </c:pt>
                <c:pt idx="32450">
                  <c:v>777.66600000000005</c:v>
                </c:pt>
                <c:pt idx="32451">
                  <c:v>777.625</c:v>
                </c:pt>
                <c:pt idx="32452">
                  <c:v>777.58500000000004</c:v>
                </c:pt>
                <c:pt idx="32453">
                  <c:v>777.54399999999998</c:v>
                </c:pt>
                <c:pt idx="32454">
                  <c:v>777.50300000000004</c:v>
                </c:pt>
                <c:pt idx="32455">
                  <c:v>777.46199999999999</c:v>
                </c:pt>
                <c:pt idx="32456">
                  <c:v>777.42100000000005</c:v>
                </c:pt>
                <c:pt idx="32457">
                  <c:v>777.38</c:v>
                </c:pt>
                <c:pt idx="32458">
                  <c:v>777.33900000000006</c:v>
                </c:pt>
                <c:pt idx="32459">
                  <c:v>777.298</c:v>
                </c:pt>
                <c:pt idx="32460">
                  <c:v>777.25599999999997</c:v>
                </c:pt>
                <c:pt idx="32461">
                  <c:v>777.21500000000003</c:v>
                </c:pt>
                <c:pt idx="32462">
                  <c:v>777.17399999999998</c:v>
                </c:pt>
                <c:pt idx="32463">
                  <c:v>777.13300000000004</c:v>
                </c:pt>
                <c:pt idx="32464">
                  <c:v>777.09199999999998</c:v>
                </c:pt>
                <c:pt idx="32465">
                  <c:v>777.05100000000004</c:v>
                </c:pt>
                <c:pt idx="32466">
                  <c:v>777.00900000000001</c:v>
                </c:pt>
                <c:pt idx="32467">
                  <c:v>776.96799999999996</c:v>
                </c:pt>
                <c:pt idx="32468">
                  <c:v>776.92700000000002</c:v>
                </c:pt>
                <c:pt idx="32469">
                  <c:v>776.88499999999999</c:v>
                </c:pt>
                <c:pt idx="32470">
                  <c:v>776.84400000000005</c:v>
                </c:pt>
                <c:pt idx="32471">
                  <c:v>776.80200000000002</c:v>
                </c:pt>
                <c:pt idx="32472">
                  <c:v>776.76099999999997</c:v>
                </c:pt>
                <c:pt idx="32473">
                  <c:v>776.72</c:v>
                </c:pt>
                <c:pt idx="32474">
                  <c:v>776.678</c:v>
                </c:pt>
                <c:pt idx="32475">
                  <c:v>776.63699999999994</c:v>
                </c:pt>
                <c:pt idx="32476">
                  <c:v>776.59500000000003</c:v>
                </c:pt>
                <c:pt idx="32477">
                  <c:v>776.553</c:v>
                </c:pt>
                <c:pt idx="32478">
                  <c:v>776.51199999999994</c:v>
                </c:pt>
                <c:pt idx="32479">
                  <c:v>776.47</c:v>
                </c:pt>
                <c:pt idx="32480">
                  <c:v>776.42899999999997</c:v>
                </c:pt>
                <c:pt idx="32481">
                  <c:v>776.38699999999994</c:v>
                </c:pt>
                <c:pt idx="32482">
                  <c:v>776.34500000000003</c:v>
                </c:pt>
                <c:pt idx="32483">
                  <c:v>776.303</c:v>
                </c:pt>
                <c:pt idx="32484">
                  <c:v>776.26199999999994</c:v>
                </c:pt>
                <c:pt idx="32485">
                  <c:v>776.22</c:v>
                </c:pt>
                <c:pt idx="32486">
                  <c:v>776.178</c:v>
                </c:pt>
                <c:pt idx="32487">
                  <c:v>776.13599999999997</c:v>
                </c:pt>
                <c:pt idx="32488">
                  <c:v>776.09400000000005</c:v>
                </c:pt>
                <c:pt idx="32489">
                  <c:v>776.05200000000002</c:v>
                </c:pt>
                <c:pt idx="32490">
                  <c:v>776.01099999999997</c:v>
                </c:pt>
                <c:pt idx="32491">
                  <c:v>775.96900000000005</c:v>
                </c:pt>
                <c:pt idx="32492">
                  <c:v>775.92700000000002</c:v>
                </c:pt>
                <c:pt idx="32493">
                  <c:v>775.88499999999999</c:v>
                </c:pt>
                <c:pt idx="32494">
                  <c:v>775.84299999999996</c:v>
                </c:pt>
                <c:pt idx="32495">
                  <c:v>775.80100000000004</c:v>
                </c:pt>
                <c:pt idx="32496">
                  <c:v>775.75800000000004</c:v>
                </c:pt>
                <c:pt idx="32497">
                  <c:v>775.71600000000001</c:v>
                </c:pt>
                <c:pt idx="32498">
                  <c:v>775.67399999999998</c:v>
                </c:pt>
                <c:pt idx="32499">
                  <c:v>775.63199999999995</c:v>
                </c:pt>
                <c:pt idx="32500">
                  <c:v>775.59</c:v>
                </c:pt>
                <c:pt idx="32501">
                  <c:v>775.548</c:v>
                </c:pt>
                <c:pt idx="32502">
                  <c:v>775.505</c:v>
                </c:pt>
                <c:pt idx="32503">
                  <c:v>775.46299999999997</c:v>
                </c:pt>
                <c:pt idx="32504">
                  <c:v>775.42100000000005</c:v>
                </c:pt>
                <c:pt idx="32505">
                  <c:v>775.37900000000002</c:v>
                </c:pt>
                <c:pt idx="32506">
                  <c:v>775.33600000000001</c:v>
                </c:pt>
                <c:pt idx="32507">
                  <c:v>775.29399999999998</c:v>
                </c:pt>
                <c:pt idx="32508">
                  <c:v>775.25099999999998</c:v>
                </c:pt>
                <c:pt idx="32509">
                  <c:v>775.20899999999995</c:v>
                </c:pt>
                <c:pt idx="32510">
                  <c:v>775.16700000000003</c:v>
                </c:pt>
                <c:pt idx="32511">
                  <c:v>775.12400000000002</c:v>
                </c:pt>
                <c:pt idx="32512">
                  <c:v>775.08199999999999</c:v>
                </c:pt>
                <c:pt idx="32513">
                  <c:v>775.03899999999999</c:v>
                </c:pt>
                <c:pt idx="32514">
                  <c:v>774.99599999999998</c:v>
                </c:pt>
                <c:pt idx="32515">
                  <c:v>774.95399999999995</c:v>
                </c:pt>
                <c:pt idx="32516">
                  <c:v>774.91099999999994</c:v>
                </c:pt>
                <c:pt idx="32517">
                  <c:v>774.86900000000003</c:v>
                </c:pt>
                <c:pt idx="32518">
                  <c:v>774.82600000000002</c:v>
                </c:pt>
                <c:pt idx="32519">
                  <c:v>774.78300000000002</c:v>
                </c:pt>
                <c:pt idx="32520">
                  <c:v>774.74099999999999</c:v>
                </c:pt>
                <c:pt idx="32521">
                  <c:v>774.69799999999998</c:v>
                </c:pt>
                <c:pt idx="32522">
                  <c:v>774.65499999999997</c:v>
                </c:pt>
                <c:pt idx="32523">
                  <c:v>774.61199999999997</c:v>
                </c:pt>
                <c:pt idx="32524">
                  <c:v>774.56899999999996</c:v>
                </c:pt>
                <c:pt idx="32525">
                  <c:v>774.52700000000004</c:v>
                </c:pt>
                <c:pt idx="32526">
                  <c:v>774.48400000000004</c:v>
                </c:pt>
                <c:pt idx="32527">
                  <c:v>774.44100000000003</c:v>
                </c:pt>
                <c:pt idx="32528">
                  <c:v>774.39800000000002</c:v>
                </c:pt>
                <c:pt idx="32529">
                  <c:v>774.35500000000002</c:v>
                </c:pt>
                <c:pt idx="32530">
                  <c:v>774.31200000000001</c:v>
                </c:pt>
                <c:pt idx="32531">
                  <c:v>774.26900000000001</c:v>
                </c:pt>
                <c:pt idx="32532">
                  <c:v>774.226</c:v>
                </c:pt>
                <c:pt idx="32533">
                  <c:v>774.18299999999999</c:v>
                </c:pt>
                <c:pt idx="32534">
                  <c:v>774.14</c:v>
                </c:pt>
                <c:pt idx="32535">
                  <c:v>774.09699999999998</c:v>
                </c:pt>
                <c:pt idx="32536">
                  <c:v>774.053</c:v>
                </c:pt>
                <c:pt idx="32537">
                  <c:v>774.01</c:v>
                </c:pt>
                <c:pt idx="32538">
                  <c:v>773.96699999999998</c:v>
                </c:pt>
                <c:pt idx="32539">
                  <c:v>773.92399999999998</c:v>
                </c:pt>
                <c:pt idx="32540">
                  <c:v>773.88099999999997</c:v>
                </c:pt>
                <c:pt idx="32541">
                  <c:v>773.83699999999999</c:v>
                </c:pt>
                <c:pt idx="32542">
                  <c:v>773.79399999999998</c:v>
                </c:pt>
                <c:pt idx="32543">
                  <c:v>773.75099999999998</c:v>
                </c:pt>
                <c:pt idx="32544">
                  <c:v>773.70699999999999</c:v>
                </c:pt>
                <c:pt idx="32545">
                  <c:v>773.66399999999999</c:v>
                </c:pt>
                <c:pt idx="32546">
                  <c:v>773.62099999999998</c:v>
                </c:pt>
                <c:pt idx="32547">
                  <c:v>773.577</c:v>
                </c:pt>
                <c:pt idx="32548">
                  <c:v>773.53399999999999</c:v>
                </c:pt>
                <c:pt idx="32549">
                  <c:v>773.49</c:v>
                </c:pt>
                <c:pt idx="32550">
                  <c:v>773.447</c:v>
                </c:pt>
                <c:pt idx="32551">
                  <c:v>773.40300000000002</c:v>
                </c:pt>
                <c:pt idx="32552">
                  <c:v>773.36</c:v>
                </c:pt>
                <c:pt idx="32553">
                  <c:v>773.31600000000003</c:v>
                </c:pt>
                <c:pt idx="32554">
                  <c:v>773.27200000000005</c:v>
                </c:pt>
                <c:pt idx="32555">
                  <c:v>773.22900000000004</c:v>
                </c:pt>
                <c:pt idx="32556">
                  <c:v>773.18499999999995</c:v>
                </c:pt>
                <c:pt idx="32557">
                  <c:v>773.14099999999996</c:v>
                </c:pt>
                <c:pt idx="32558">
                  <c:v>773.09799999999996</c:v>
                </c:pt>
                <c:pt idx="32559">
                  <c:v>773.05399999999997</c:v>
                </c:pt>
                <c:pt idx="32560">
                  <c:v>773.01</c:v>
                </c:pt>
                <c:pt idx="32561">
                  <c:v>772.96600000000001</c:v>
                </c:pt>
                <c:pt idx="32562">
                  <c:v>772.923</c:v>
                </c:pt>
                <c:pt idx="32563">
                  <c:v>772.87900000000002</c:v>
                </c:pt>
                <c:pt idx="32564">
                  <c:v>772.83500000000004</c:v>
                </c:pt>
                <c:pt idx="32565">
                  <c:v>772.79100000000005</c:v>
                </c:pt>
                <c:pt idx="32566">
                  <c:v>772.74699999999996</c:v>
                </c:pt>
                <c:pt idx="32567">
                  <c:v>772.70299999999997</c:v>
                </c:pt>
                <c:pt idx="32568">
                  <c:v>772.65899999999999</c:v>
                </c:pt>
                <c:pt idx="32569">
                  <c:v>772.61500000000001</c:v>
                </c:pt>
                <c:pt idx="32570">
                  <c:v>772.57100000000003</c:v>
                </c:pt>
                <c:pt idx="32571">
                  <c:v>772.52700000000004</c:v>
                </c:pt>
                <c:pt idx="32572">
                  <c:v>772.48299999999995</c:v>
                </c:pt>
                <c:pt idx="32573">
                  <c:v>772.43899999999996</c:v>
                </c:pt>
                <c:pt idx="32574">
                  <c:v>772.39499999999998</c:v>
                </c:pt>
                <c:pt idx="32575">
                  <c:v>772.35</c:v>
                </c:pt>
                <c:pt idx="32576">
                  <c:v>772.30600000000004</c:v>
                </c:pt>
                <c:pt idx="32577">
                  <c:v>772.26199999999994</c:v>
                </c:pt>
                <c:pt idx="32578">
                  <c:v>772.21799999999996</c:v>
                </c:pt>
                <c:pt idx="32579">
                  <c:v>772.17399999999998</c:v>
                </c:pt>
                <c:pt idx="32580">
                  <c:v>772.12900000000002</c:v>
                </c:pt>
                <c:pt idx="32581">
                  <c:v>772.08500000000004</c:v>
                </c:pt>
                <c:pt idx="32582">
                  <c:v>772.04100000000005</c:v>
                </c:pt>
                <c:pt idx="32583">
                  <c:v>771.99599999999998</c:v>
                </c:pt>
                <c:pt idx="32584">
                  <c:v>771.952</c:v>
                </c:pt>
                <c:pt idx="32585">
                  <c:v>771.90700000000004</c:v>
                </c:pt>
                <c:pt idx="32586">
                  <c:v>771.86300000000006</c:v>
                </c:pt>
                <c:pt idx="32587">
                  <c:v>771.81799999999998</c:v>
                </c:pt>
                <c:pt idx="32588">
                  <c:v>771.774</c:v>
                </c:pt>
                <c:pt idx="32589">
                  <c:v>771.72900000000004</c:v>
                </c:pt>
                <c:pt idx="32590">
                  <c:v>771.68499999999995</c:v>
                </c:pt>
                <c:pt idx="32591">
                  <c:v>771.64</c:v>
                </c:pt>
                <c:pt idx="32592">
                  <c:v>771.596</c:v>
                </c:pt>
                <c:pt idx="32593">
                  <c:v>771.55100000000004</c:v>
                </c:pt>
                <c:pt idx="32594">
                  <c:v>771.50599999999997</c:v>
                </c:pt>
                <c:pt idx="32595">
                  <c:v>771.46199999999999</c:v>
                </c:pt>
                <c:pt idx="32596">
                  <c:v>771.41700000000003</c:v>
                </c:pt>
                <c:pt idx="32597">
                  <c:v>771.37199999999996</c:v>
                </c:pt>
                <c:pt idx="32598">
                  <c:v>771.32799999999997</c:v>
                </c:pt>
                <c:pt idx="32599">
                  <c:v>771.28300000000002</c:v>
                </c:pt>
                <c:pt idx="32600">
                  <c:v>771.23800000000006</c:v>
                </c:pt>
                <c:pt idx="32601">
                  <c:v>771.19299999999998</c:v>
                </c:pt>
                <c:pt idx="32602">
                  <c:v>771.14800000000002</c:v>
                </c:pt>
                <c:pt idx="32603">
                  <c:v>771.10299999999995</c:v>
                </c:pt>
                <c:pt idx="32604">
                  <c:v>771.05799999999999</c:v>
                </c:pt>
                <c:pt idx="32605">
                  <c:v>771.01300000000003</c:v>
                </c:pt>
                <c:pt idx="32606">
                  <c:v>770.96900000000005</c:v>
                </c:pt>
                <c:pt idx="32607">
                  <c:v>770.92399999999998</c:v>
                </c:pt>
                <c:pt idx="32608">
                  <c:v>770.87800000000004</c:v>
                </c:pt>
                <c:pt idx="32609">
                  <c:v>770.83299999999997</c:v>
                </c:pt>
                <c:pt idx="32610">
                  <c:v>770.78800000000001</c:v>
                </c:pt>
                <c:pt idx="32611">
                  <c:v>770.74300000000005</c:v>
                </c:pt>
                <c:pt idx="32612">
                  <c:v>770.69799999999998</c:v>
                </c:pt>
                <c:pt idx="32613">
                  <c:v>770.65300000000002</c:v>
                </c:pt>
                <c:pt idx="32614">
                  <c:v>770.60799999999995</c:v>
                </c:pt>
                <c:pt idx="32615">
                  <c:v>770.56299999999999</c:v>
                </c:pt>
                <c:pt idx="32616">
                  <c:v>770.51700000000005</c:v>
                </c:pt>
                <c:pt idx="32617">
                  <c:v>770.47199999999998</c:v>
                </c:pt>
                <c:pt idx="32618">
                  <c:v>770.42700000000002</c:v>
                </c:pt>
                <c:pt idx="32619">
                  <c:v>770.38199999999995</c:v>
                </c:pt>
                <c:pt idx="32620">
                  <c:v>770.33600000000001</c:v>
                </c:pt>
                <c:pt idx="32621">
                  <c:v>770.29100000000005</c:v>
                </c:pt>
                <c:pt idx="32622">
                  <c:v>770.24599999999998</c:v>
                </c:pt>
                <c:pt idx="32623">
                  <c:v>770.2</c:v>
                </c:pt>
                <c:pt idx="32624">
                  <c:v>770.15499999999997</c:v>
                </c:pt>
                <c:pt idx="32625">
                  <c:v>770.10900000000004</c:v>
                </c:pt>
                <c:pt idx="32626">
                  <c:v>770.06399999999996</c:v>
                </c:pt>
                <c:pt idx="32627">
                  <c:v>770.01800000000003</c:v>
                </c:pt>
                <c:pt idx="32628">
                  <c:v>769.97299999999996</c:v>
                </c:pt>
                <c:pt idx="32629">
                  <c:v>769.92700000000002</c:v>
                </c:pt>
                <c:pt idx="32630">
                  <c:v>769.88199999999995</c:v>
                </c:pt>
                <c:pt idx="32631">
                  <c:v>769.83600000000001</c:v>
                </c:pt>
                <c:pt idx="32632">
                  <c:v>769.79</c:v>
                </c:pt>
                <c:pt idx="32633">
                  <c:v>769.745</c:v>
                </c:pt>
                <c:pt idx="32634">
                  <c:v>769.69899999999996</c:v>
                </c:pt>
                <c:pt idx="32635">
                  <c:v>769.65300000000002</c:v>
                </c:pt>
                <c:pt idx="32636">
                  <c:v>769.60699999999997</c:v>
                </c:pt>
                <c:pt idx="32637">
                  <c:v>769.56200000000001</c:v>
                </c:pt>
                <c:pt idx="32638">
                  <c:v>769.51599999999996</c:v>
                </c:pt>
                <c:pt idx="32639">
                  <c:v>769.47</c:v>
                </c:pt>
                <c:pt idx="32640">
                  <c:v>769.42399999999998</c:v>
                </c:pt>
                <c:pt idx="32641">
                  <c:v>769.37800000000004</c:v>
                </c:pt>
                <c:pt idx="32642">
                  <c:v>769.33299999999997</c:v>
                </c:pt>
                <c:pt idx="32643">
                  <c:v>769.28700000000003</c:v>
                </c:pt>
                <c:pt idx="32644">
                  <c:v>769.24099999999999</c:v>
                </c:pt>
                <c:pt idx="32645">
                  <c:v>769.19500000000005</c:v>
                </c:pt>
                <c:pt idx="32646">
                  <c:v>769.149</c:v>
                </c:pt>
                <c:pt idx="32647">
                  <c:v>769.10299999999995</c:v>
                </c:pt>
                <c:pt idx="32648">
                  <c:v>769.05700000000002</c:v>
                </c:pt>
                <c:pt idx="32649">
                  <c:v>769.01099999999997</c:v>
                </c:pt>
                <c:pt idx="32650">
                  <c:v>768.96400000000006</c:v>
                </c:pt>
                <c:pt idx="32651">
                  <c:v>768.91800000000001</c:v>
                </c:pt>
                <c:pt idx="32652">
                  <c:v>768.87199999999996</c:v>
                </c:pt>
                <c:pt idx="32653">
                  <c:v>768.82600000000002</c:v>
                </c:pt>
                <c:pt idx="32654">
                  <c:v>768.78</c:v>
                </c:pt>
                <c:pt idx="32655">
                  <c:v>768.73400000000004</c:v>
                </c:pt>
                <c:pt idx="32656">
                  <c:v>768.68700000000001</c:v>
                </c:pt>
                <c:pt idx="32657">
                  <c:v>768.64099999999996</c:v>
                </c:pt>
                <c:pt idx="32658">
                  <c:v>768.59500000000003</c:v>
                </c:pt>
                <c:pt idx="32659">
                  <c:v>768.548</c:v>
                </c:pt>
                <c:pt idx="32660">
                  <c:v>768.50199999999995</c:v>
                </c:pt>
                <c:pt idx="32661">
                  <c:v>768.45600000000002</c:v>
                </c:pt>
                <c:pt idx="32662">
                  <c:v>768.40899999999999</c:v>
                </c:pt>
                <c:pt idx="32663">
                  <c:v>768.36300000000006</c:v>
                </c:pt>
                <c:pt idx="32664">
                  <c:v>768.31600000000003</c:v>
                </c:pt>
                <c:pt idx="32665">
                  <c:v>768.27</c:v>
                </c:pt>
                <c:pt idx="32666">
                  <c:v>768.22400000000005</c:v>
                </c:pt>
                <c:pt idx="32667">
                  <c:v>768.17700000000002</c:v>
                </c:pt>
                <c:pt idx="32668">
                  <c:v>768.13</c:v>
                </c:pt>
                <c:pt idx="32669">
                  <c:v>768.08399999999995</c:v>
                </c:pt>
                <c:pt idx="32670">
                  <c:v>768.03700000000003</c:v>
                </c:pt>
                <c:pt idx="32671">
                  <c:v>767.99099999999999</c:v>
                </c:pt>
                <c:pt idx="32672">
                  <c:v>767.94399999999996</c:v>
                </c:pt>
                <c:pt idx="32673">
                  <c:v>767.89700000000005</c:v>
                </c:pt>
                <c:pt idx="32674">
                  <c:v>767.851</c:v>
                </c:pt>
                <c:pt idx="32675">
                  <c:v>767.80399999999997</c:v>
                </c:pt>
                <c:pt idx="32676">
                  <c:v>767.75699999999995</c:v>
                </c:pt>
                <c:pt idx="32677">
                  <c:v>767.71</c:v>
                </c:pt>
                <c:pt idx="32678">
                  <c:v>767.66399999999999</c:v>
                </c:pt>
                <c:pt idx="32679">
                  <c:v>767.61699999999996</c:v>
                </c:pt>
                <c:pt idx="32680">
                  <c:v>767.57</c:v>
                </c:pt>
                <c:pt idx="32681">
                  <c:v>767.52300000000002</c:v>
                </c:pt>
                <c:pt idx="32682">
                  <c:v>767.476</c:v>
                </c:pt>
                <c:pt idx="32683">
                  <c:v>767.42899999999997</c:v>
                </c:pt>
                <c:pt idx="32684">
                  <c:v>767.38199999999995</c:v>
                </c:pt>
                <c:pt idx="32685">
                  <c:v>767.33500000000004</c:v>
                </c:pt>
                <c:pt idx="32686">
                  <c:v>767.28800000000001</c:v>
                </c:pt>
                <c:pt idx="32687">
                  <c:v>767.24099999999999</c:v>
                </c:pt>
                <c:pt idx="32688">
                  <c:v>767.19399999999996</c:v>
                </c:pt>
                <c:pt idx="32689">
                  <c:v>767.14700000000005</c:v>
                </c:pt>
                <c:pt idx="32690">
                  <c:v>767.1</c:v>
                </c:pt>
                <c:pt idx="32691">
                  <c:v>767.053</c:v>
                </c:pt>
                <c:pt idx="32692">
                  <c:v>767.00599999999997</c:v>
                </c:pt>
                <c:pt idx="32693">
                  <c:v>766.95799999999997</c:v>
                </c:pt>
                <c:pt idx="32694">
                  <c:v>766.91099999999994</c:v>
                </c:pt>
                <c:pt idx="32695">
                  <c:v>766.86400000000003</c:v>
                </c:pt>
                <c:pt idx="32696">
                  <c:v>766.81700000000001</c:v>
                </c:pt>
                <c:pt idx="32697">
                  <c:v>766.76900000000001</c:v>
                </c:pt>
                <c:pt idx="32698">
                  <c:v>766.72199999999998</c:v>
                </c:pt>
                <c:pt idx="32699">
                  <c:v>766.67499999999995</c:v>
                </c:pt>
                <c:pt idx="32700">
                  <c:v>766.62699999999995</c:v>
                </c:pt>
                <c:pt idx="32701">
                  <c:v>766.58</c:v>
                </c:pt>
                <c:pt idx="32702">
                  <c:v>766.53300000000002</c:v>
                </c:pt>
                <c:pt idx="32703">
                  <c:v>766.48500000000001</c:v>
                </c:pt>
                <c:pt idx="32704">
                  <c:v>766.43799999999999</c:v>
                </c:pt>
                <c:pt idx="32705">
                  <c:v>766.39</c:v>
                </c:pt>
                <c:pt idx="32706">
                  <c:v>766.34299999999996</c:v>
                </c:pt>
                <c:pt idx="32707">
                  <c:v>766.29499999999996</c:v>
                </c:pt>
                <c:pt idx="32708">
                  <c:v>766.24800000000005</c:v>
                </c:pt>
                <c:pt idx="32709">
                  <c:v>766.2</c:v>
                </c:pt>
                <c:pt idx="32710">
                  <c:v>766.15200000000004</c:v>
                </c:pt>
                <c:pt idx="32711">
                  <c:v>766.10500000000002</c:v>
                </c:pt>
                <c:pt idx="32712">
                  <c:v>766.05700000000002</c:v>
                </c:pt>
                <c:pt idx="32713">
                  <c:v>766.00900000000001</c:v>
                </c:pt>
                <c:pt idx="32714">
                  <c:v>765.96199999999999</c:v>
                </c:pt>
                <c:pt idx="32715">
                  <c:v>765.91399999999999</c:v>
                </c:pt>
                <c:pt idx="32716">
                  <c:v>765.86599999999999</c:v>
                </c:pt>
                <c:pt idx="32717">
                  <c:v>765.81799999999998</c:v>
                </c:pt>
                <c:pt idx="32718">
                  <c:v>765.77099999999996</c:v>
                </c:pt>
                <c:pt idx="32719">
                  <c:v>765.72299999999996</c:v>
                </c:pt>
                <c:pt idx="32720">
                  <c:v>765.67499999999995</c:v>
                </c:pt>
                <c:pt idx="32721">
                  <c:v>765.62699999999995</c:v>
                </c:pt>
                <c:pt idx="32722">
                  <c:v>765.57899999999995</c:v>
                </c:pt>
                <c:pt idx="32723">
                  <c:v>765.53099999999995</c:v>
                </c:pt>
                <c:pt idx="32724">
                  <c:v>765.48299999999995</c:v>
                </c:pt>
                <c:pt idx="32725">
                  <c:v>765.43499999999995</c:v>
                </c:pt>
                <c:pt idx="32726">
                  <c:v>765.38699999999994</c:v>
                </c:pt>
                <c:pt idx="32727">
                  <c:v>765.33900000000006</c:v>
                </c:pt>
                <c:pt idx="32728">
                  <c:v>765.29100000000005</c:v>
                </c:pt>
                <c:pt idx="32729">
                  <c:v>765.24300000000005</c:v>
                </c:pt>
                <c:pt idx="32730">
                  <c:v>765.19500000000005</c:v>
                </c:pt>
                <c:pt idx="32731">
                  <c:v>765.14700000000005</c:v>
                </c:pt>
                <c:pt idx="32732">
                  <c:v>765.09900000000005</c:v>
                </c:pt>
                <c:pt idx="32733">
                  <c:v>765.05100000000004</c:v>
                </c:pt>
                <c:pt idx="32734">
                  <c:v>765.00199999999995</c:v>
                </c:pt>
                <c:pt idx="32735">
                  <c:v>764.95399999999995</c:v>
                </c:pt>
                <c:pt idx="32736">
                  <c:v>764.90599999999995</c:v>
                </c:pt>
                <c:pt idx="32737">
                  <c:v>764.85799999999995</c:v>
                </c:pt>
                <c:pt idx="32738">
                  <c:v>764.80899999999997</c:v>
                </c:pt>
                <c:pt idx="32739">
                  <c:v>764.76099999999997</c:v>
                </c:pt>
                <c:pt idx="32740">
                  <c:v>764.71299999999997</c:v>
                </c:pt>
                <c:pt idx="32741">
                  <c:v>764.66399999999999</c:v>
                </c:pt>
                <c:pt idx="32742">
                  <c:v>764.61599999999999</c:v>
                </c:pt>
                <c:pt idx="32743">
                  <c:v>764.56700000000001</c:v>
                </c:pt>
                <c:pt idx="32744">
                  <c:v>764.51900000000001</c:v>
                </c:pt>
                <c:pt idx="32745">
                  <c:v>764.47</c:v>
                </c:pt>
                <c:pt idx="32746">
                  <c:v>764.42200000000003</c:v>
                </c:pt>
                <c:pt idx="32747">
                  <c:v>764.37300000000005</c:v>
                </c:pt>
                <c:pt idx="32748">
                  <c:v>764.32500000000005</c:v>
                </c:pt>
                <c:pt idx="32749">
                  <c:v>764.27599999999995</c:v>
                </c:pt>
                <c:pt idx="32750">
                  <c:v>764.22799999999995</c:v>
                </c:pt>
                <c:pt idx="32751">
                  <c:v>764.17899999999997</c:v>
                </c:pt>
                <c:pt idx="32752">
                  <c:v>764.13</c:v>
                </c:pt>
                <c:pt idx="32753">
                  <c:v>764.08199999999999</c:v>
                </c:pt>
                <c:pt idx="32754">
                  <c:v>764.03300000000002</c:v>
                </c:pt>
                <c:pt idx="32755">
                  <c:v>763.98400000000004</c:v>
                </c:pt>
                <c:pt idx="32756">
                  <c:v>763.93600000000004</c:v>
                </c:pt>
                <c:pt idx="32757">
                  <c:v>763.88699999999994</c:v>
                </c:pt>
                <c:pt idx="32758">
                  <c:v>763.83799999999997</c:v>
                </c:pt>
                <c:pt idx="32759">
                  <c:v>763.78899999999999</c:v>
                </c:pt>
                <c:pt idx="32760">
                  <c:v>763.74</c:v>
                </c:pt>
                <c:pt idx="32761">
                  <c:v>763.69100000000003</c:v>
                </c:pt>
                <c:pt idx="32762">
                  <c:v>763.64200000000005</c:v>
                </c:pt>
                <c:pt idx="32763">
                  <c:v>763.59400000000005</c:v>
                </c:pt>
                <c:pt idx="32764">
                  <c:v>763.54499999999996</c:v>
                </c:pt>
                <c:pt idx="32765">
                  <c:v>763.49599999999998</c:v>
                </c:pt>
                <c:pt idx="32766">
                  <c:v>763.447</c:v>
                </c:pt>
                <c:pt idx="32767">
                  <c:v>763.39800000000002</c:v>
                </c:pt>
                <c:pt idx="32768">
                  <c:v>763.34900000000005</c:v>
                </c:pt>
                <c:pt idx="32769">
                  <c:v>763.3</c:v>
                </c:pt>
                <c:pt idx="32770">
                  <c:v>763.25</c:v>
                </c:pt>
                <c:pt idx="32771">
                  <c:v>763.20100000000002</c:v>
                </c:pt>
                <c:pt idx="32772">
                  <c:v>763.15200000000004</c:v>
                </c:pt>
                <c:pt idx="32773">
                  <c:v>763.10299999999995</c:v>
                </c:pt>
                <c:pt idx="32774">
                  <c:v>763.05399999999997</c:v>
                </c:pt>
                <c:pt idx="32775">
                  <c:v>763.005</c:v>
                </c:pt>
                <c:pt idx="32776">
                  <c:v>762.95500000000004</c:v>
                </c:pt>
                <c:pt idx="32777">
                  <c:v>762.90599999999995</c:v>
                </c:pt>
                <c:pt idx="32778">
                  <c:v>762.85699999999997</c:v>
                </c:pt>
                <c:pt idx="32779">
                  <c:v>762.80700000000002</c:v>
                </c:pt>
                <c:pt idx="32780">
                  <c:v>762.75800000000004</c:v>
                </c:pt>
                <c:pt idx="32781">
                  <c:v>762.70899999999995</c:v>
                </c:pt>
                <c:pt idx="32782">
                  <c:v>762.65899999999999</c:v>
                </c:pt>
                <c:pt idx="32783">
                  <c:v>762.61</c:v>
                </c:pt>
                <c:pt idx="32784">
                  <c:v>762.56100000000004</c:v>
                </c:pt>
                <c:pt idx="32785">
                  <c:v>762.51099999999997</c:v>
                </c:pt>
                <c:pt idx="32786">
                  <c:v>762.46199999999999</c:v>
                </c:pt>
                <c:pt idx="32787">
                  <c:v>762.41200000000003</c:v>
                </c:pt>
                <c:pt idx="32788">
                  <c:v>762.36300000000006</c:v>
                </c:pt>
                <c:pt idx="32789">
                  <c:v>762.31299999999999</c:v>
                </c:pt>
                <c:pt idx="32790">
                  <c:v>762.26300000000003</c:v>
                </c:pt>
                <c:pt idx="32791">
                  <c:v>762.21400000000006</c:v>
                </c:pt>
                <c:pt idx="32792">
                  <c:v>762.16399999999999</c:v>
                </c:pt>
                <c:pt idx="32793">
                  <c:v>762.11500000000001</c:v>
                </c:pt>
                <c:pt idx="32794">
                  <c:v>762.06500000000005</c:v>
                </c:pt>
                <c:pt idx="32795">
                  <c:v>762.01499999999999</c:v>
                </c:pt>
                <c:pt idx="32796">
                  <c:v>761.96500000000003</c:v>
                </c:pt>
                <c:pt idx="32797">
                  <c:v>761.91600000000005</c:v>
                </c:pt>
                <c:pt idx="32798">
                  <c:v>761.86599999999999</c:v>
                </c:pt>
                <c:pt idx="32799">
                  <c:v>761.81600000000003</c:v>
                </c:pt>
                <c:pt idx="32800">
                  <c:v>761.76599999999996</c:v>
                </c:pt>
                <c:pt idx="32801">
                  <c:v>761.71600000000001</c:v>
                </c:pt>
                <c:pt idx="32802">
                  <c:v>761.66700000000003</c:v>
                </c:pt>
                <c:pt idx="32803">
                  <c:v>761.61699999999996</c:v>
                </c:pt>
                <c:pt idx="32804">
                  <c:v>761.56700000000001</c:v>
                </c:pt>
                <c:pt idx="32805">
                  <c:v>761.51700000000005</c:v>
                </c:pt>
                <c:pt idx="32806">
                  <c:v>761.46699999999998</c:v>
                </c:pt>
                <c:pt idx="32807">
                  <c:v>761.41700000000003</c:v>
                </c:pt>
                <c:pt idx="32808">
                  <c:v>761.36699999999996</c:v>
                </c:pt>
                <c:pt idx="32809">
                  <c:v>761.31700000000001</c:v>
                </c:pt>
                <c:pt idx="32810">
                  <c:v>761.26700000000005</c:v>
                </c:pt>
                <c:pt idx="32811">
                  <c:v>761.21699999999998</c:v>
                </c:pt>
                <c:pt idx="32812">
                  <c:v>761.16700000000003</c:v>
                </c:pt>
                <c:pt idx="32813">
                  <c:v>761.11599999999999</c:v>
                </c:pt>
                <c:pt idx="32814">
                  <c:v>761.06600000000003</c:v>
                </c:pt>
                <c:pt idx="32815">
                  <c:v>761.01599999999996</c:v>
                </c:pt>
                <c:pt idx="32816">
                  <c:v>760.96600000000001</c:v>
                </c:pt>
                <c:pt idx="32817">
                  <c:v>760.91600000000005</c:v>
                </c:pt>
                <c:pt idx="32818">
                  <c:v>760.86500000000001</c:v>
                </c:pt>
                <c:pt idx="32819">
                  <c:v>760.81500000000005</c:v>
                </c:pt>
                <c:pt idx="32820">
                  <c:v>760.76499999999999</c:v>
                </c:pt>
                <c:pt idx="32821">
                  <c:v>760.71400000000006</c:v>
                </c:pt>
                <c:pt idx="32822">
                  <c:v>760.66399999999999</c:v>
                </c:pt>
                <c:pt idx="32823">
                  <c:v>760.61400000000003</c:v>
                </c:pt>
                <c:pt idx="32824">
                  <c:v>760.56299999999999</c:v>
                </c:pt>
                <c:pt idx="32825">
                  <c:v>760.51300000000003</c:v>
                </c:pt>
                <c:pt idx="32826">
                  <c:v>760.46199999999999</c:v>
                </c:pt>
                <c:pt idx="32827">
                  <c:v>760.41200000000003</c:v>
                </c:pt>
                <c:pt idx="32828">
                  <c:v>760.36099999999999</c:v>
                </c:pt>
                <c:pt idx="32829">
                  <c:v>760.31100000000004</c:v>
                </c:pt>
                <c:pt idx="32830">
                  <c:v>760.26</c:v>
                </c:pt>
                <c:pt idx="32831">
                  <c:v>760.21</c:v>
                </c:pt>
                <c:pt idx="32832">
                  <c:v>760.15899999999999</c:v>
                </c:pt>
                <c:pt idx="32833">
                  <c:v>760.10799999999995</c:v>
                </c:pt>
                <c:pt idx="32834">
                  <c:v>760.05799999999999</c:v>
                </c:pt>
                <c:pt idx="32835">
                  <c:v>760.00699999999995</c:v>
                </c:pt>
                <c:pt idx="32836">
                  <c:v>759.95600000000002</c:v>
                </c:pt>
                <c:pt idx="32837">
                  <c:v>759.90599999999995</c:v>
                </c:pt>
                <c:pt idx="32838">
                  <c:v>759.85500000000002</c:v>
                </c:pt>
                <c:pt idx="32839">
                  <c:v>759.80399999999997</c:v>
                </c:pt>
                <c:pt idx="32840">
                  <c:v>759.75300000000004</c:v>
                </c:pt>
                <c:pt idx="32841">
                  <c:v>759.70299999999997</c:v>
                </c:pt>
                <c:pt idx="32842">
                  <c:v>759.65200000000004</c:v>
                </c:pt>
                <c:pt idx="32843">
                  <c:v>759.601</c:v>
                </c:pt>
                <c:pt idx="32844">
                  <c:v>759.55</c:v>
                </c:pt>
                <c:pt idx="32845">
                  <c:v>759.49900000000002</c:v>
                </c:pt>
                <c:pt idx="32846">
                  <c:v>759.44799999999998</c:v>
                </c:pt>
                <c:pt idx="32847">
                  <c:v>759.39700000000005</c:v>
                </c:pt>
                <c:pt idx="32848">
                  <c:v>759.346</c:v>
                </c:pt>
                <c:pt idx="32849">
                  <c:v>759.29499999999996</c:v>
                </c:pt>
                <c:pt idx="32850">
                  <c:v>759.24400000000003</c:v>
                </c:pt>
                <c:pt idx="32851">
                  <c:v>759.19299999999998</c:v>
                </c:pt>
                <c:pt idx="32852">
                  <c:v>759.14200000000005</c:v>
                </c:pt>
                <c:pt idx="32853">
                  <c:v>759.09100000000001</c:v>
                </c:pt>
                <c:pt idx="32854">
                  <c:v>759.04</c:v>
                </c:pt>
                <c:pt idx="32855">
                  <c:v>758.98900000000003</c:v>
                </c:pt>
                <c:pt idx="32856">
                  <c:v>758.93799999999999</c:v>
                </c:pt>
                <c:pt idx="32857">
                  <c:v>758.88599999999997</c:v>
                </c:pt>
                <c:pt idx="32858">
                  <c:v>758.83500000000004</c:v>
                </c:pt>
                <c:pt idx="32859">
                  <c:v>758.78399999999999</c:v>
                </c:pt>
                <c:pt idx="32860">
                  <c:v>758.73299999999995</c:v>
                </c:pt>
                <c:pt idx="32861">
                  <c:v>758.68100000000004</c:v>
                </c:pt>
                <c:pt idx="32862">
                  <c:v>758.63</c:v>
                </c:pt>
                <c:pt idx="32863">
                  <c:v>758.57899999999995</c:v>
                </c:pt>
                <c:pt idx="32864">
                  <c:v>758.52700000000004</c:v>
                </c:pt>
                <c:pt idx="32865">
                  <c:v>758.476</c:v>
                </c:pt>
                <c:pt idx="32866">
                  <c:v>758.42499999999995</c:v>
                </c:pt>
                <c:pt idx="32867">
                  <c:v>758.37300000000005</c:v>
                </c:pt>
                <c:pt idx="32868">
                  <c:v>758.322</c:v>
                </c:pt>
                <c:pt idx="32869">
                  <c:v>758.27</c:v>
                </c:pt>
                <c:pt idx="32870">
                  <c:v>758.21900000000005</c:v>
                </c:pt>
                <c:pt idx="32871">
                  <c:v>758.16700000000003</c:v>
                </c:pt>
                <c:pt idx="32872">
                  <c:v>758.11599999999999</c:v>
                </c:pt>
                <c:pt idx="32873">
                  <c:v>758.06399999999996</c:v>
                </c:pt>
                <c:pt idx="32874">
                  <c:v>758.01199999999994</c:v>
                </c:pt>
                <c:pt idx="32875">
                  <c:v>757.96100000000001</c:v>
                </c:pt>
                <c:pt idx="32876">
                  <c:v>757.90899999999999</c:v>
                </c:pt>
                <c:pt idx="32877">
                  <c:v>757.85699999999997</c:v>
                </c:pt>
                <c:pt idx="32878">
                  <c:v>757.80600000000004</c:v>
                </c:pt>
                <c:pt idx="32879">
                  <c:v>757.75400000000002</c:v>
                </c:pt>
                <c:pt idx="32880">
                  <c:v>757.702</c:v>
                </c:pt>
                <c:pt idx="32881">
                  <c:v>757.65099999999995</c:v>
                </c:pt>
                <c:pt idx="32882">
                  <c:v>757.59900000000005</c:v>
                </c:pt>
                <c:pt idx="32883">
                  <c:v>757.54700000000003</c:v>
                </c:pt>
                <c:pt idx="32884">
                  <c:v>757.495</c:v>
                </c:pt>
                <c:pt idx="32885">
                  <c:v>757.44299999999998</c:v>
                </c:pt>
                <c:pt idx="32886">
                  <c:v>757.39099999999996</c:v>
                </c:pt>
                <c:pt idx="32887">
                  <c:v>757.33900000000006</c:v>
                </c:pt>
                <c:pt idx="32888">
                  <c:v>757.28800000000001</c:v>
                </c:pt>
                <c:pt idx="32889">
                  <c:v>757.23599999999999</c:v>
                </c:pt>
                <c:pt idx="32890">
                  <c:v>757.18399999999997</c:v>
                </c:pt>
                <c:pt idx="32891">
                  <c:v>757.13199999999995</c:v>
                </c:pt>
                <c:pt idx="32892">
                  <c:v>757.08</c:v>
                </c:pt>
                <c:pt idx="32893">
                  <c:v>757.02800000000002</c:v>
                </c:pt>
                <c:pt idx="32894">
                  <c:v>756.976</c:v>
                </c:pt>
                <c:pt idx="32895">
                  <c:v>756.923</c:v>
                </c:pt>
                <c:pt idx="32896">
                  <c:v>756.87099999999998</c:v>
                </c:pt>
                <c:pt idx="32897">
                  <c:v>756.81899999999996</c:v>
                </c:pt>
                <c:pt idx="32898">
                  <c:v>756.76700000000005</c:v>
                </c:pt>
                <c:pt idx="32899">
                  <c:v>756.71500000000003</c:v>
                </c:pt>
                <c:pt idx="32900">
                  <c:v>756.66300000000001</c:v>
                </c:pt>
                <c:pt idx="32901">
                  <c:v>756.61</c:v>
                </c:pt>
                <c:pt idx="32902">
                  <c:v>756.55799999999999</c:v>
                </c:pt>
                <c:pt idx="32903">
                  <c:v>756.50599999999997</c:v>
                </c:pt>
                <c:pt idx="32904">
                  <c:v>756.45299999999997</c:v>
                </c:pt>
                <c:pt idx="32905">
                  <c:v>756.40099999999995</c:v>
                </c:pt>
                <c:pt idx="32906">
                  <c:v>756.34900000000005</c:v>
                </c:pt>
                <c:pt idx="32907">
                  <c:v>756.29700000000003</c:v>
                </c:pt>
                <c:pt idx="32908">
                  <c:v>756.24400000000003</c:v>
                </c:pt>
                <c:pt idx="32909">
                  <c:v>756.19200000000001</c:v>
                </c:pt>
                <c:pt idx="32910">
                  <c:v>756.13900000000001</c:v>
                </c:pt>
                <c:pt idx="32911">
                  <c:v>756.08699999999999</c:v>
                </c:pt>
                <c:pt idx="32912">
                  <c:v>756.03399999999999</c:v>
                </c:pt>
                <c:pt idx="32913">
                  <c:v>755.98199999999997</c:v>
                </c:pt>
                <c:pt idx="32914">
                  <c:v>755.92899999999997</c:v>
                </c:pt>
                <c:pt idx="32915">
                  <c:v>755.87699999999995</c:v>
                </c:pt>
                <c:pt idx="32916">
                  <c:v>755.82399999999996</c:v>
                </c:pt>
                <c:pt idx="32917">
                  <c:v>755.77099999999996</c:v>
                </c:pt>
                <c:pt idx="32918">
                  <c:v>755.71900000000005</c:v>
                </c:pt>
                <c:pt idx="32919">
                  <c:v>755.66600000000005</c:v>
                </c:pt>
                <c:pt idx="32920">
                  <c:v>755.61300000000006</c:v>
                </c:pt>
                <c:pt idx="32921">
                  <c:v>755.56100000000004</c:v>
                </c:pt>
                <c:pt idx="32922">
                  <c:v>755.50800000000004</c:v>
                </c:pt>
                <c:pt idx="32923">
                  <c:v>755.45500000000004</c:v>
                </c:pt>
                <c:pt idx="32924">
                  <c:v>755.40200000000004</c:v>
                </c:pt>
                <c:pt idx="32925">
                  <c:v>755.35</c:v>
                </c:pt>
                <c:pt idx="32926">
                  <c:v>755.29700000000003</c:v>
                </c:pt>
                <c:pt idx="32927">
                  <c:v>755.24400000000003</c:v>
                </c:pt>
                <c:pt idx="32928">
                  <c:v>755.19100000000003</c:v>
                </c:pt>
                <c:pt idx="32929">
                  <c:v>755.13800000000003</c:v>
                </c:pt>
                <c:pt idx="32930">
                  <c:v>755.08500000000004</c:v>
                </c:pt>
                <c:pt idx="32931">
                  <c:v>755.03200000000004</c:v>
                </c:pt>
                <c:pt idx="32932">
                  <c:v>754.97900000000004</c:v>
                </c:pt>
                <c:pt idx="32933">
                  <c:v>754.92700000000002</c:v>
                </c:pt>
                <c:pt idx="32934">
                  <c:v>754.87400000000002</c:v>
                </c:pt>
                <c:pt idx="32935">
                  <c:v>754.82</c:v>
                </c:pt>
                <c:pt idx="32936">
                  <c:v>754.76700000000005</c:v>
                </c:pt>
                <c:pt idx="32937">
                  <c:v>754.71400000000006</c:v>
                </c:pt>
                <c:pt idx="32938">
                  <c:v>754.66099999999994</c:v>
                </c:pt>
                <c:pt idx="32939">
                  <c:v>754.60799999999995</c:v>
                </c:pt>
                <c:pt idx="32940">
                  <c:v>754.55499999999995</c:v>
                </c:pt>
                <c:pt idx="32941">
                  <c:v>754.50199999999995</c:v>
                </c:pt>
                <c:pt idx="32942">
                  <c:v>754.44899999999996</c:v>
                </c:pt>
                <c:pt idx="32943">
                  <c:v>754.39599999999996</c:v>
                </c:pt>
                <c:pt idx="32944">
                  <c:v>754.34199999999998</c:v>
                </c:pt>
                <c:pt idx="32945">
                  <c:v>754.28899999999999</c:v>
                </c:pt>
                <c:pt idx="32946">
                  <c:v>754.23599999999999</c:v>
                </c:pt>
                <c:pt idx="32947">
                  <c:v>754.18200000000002</c:v>
                </c:pt>
                <c:pt idx="32948">
                  <c:v>754.12900000000002</c:v>
                </c:pt>
                <c:pt idx="32949">
                  <c:v>754.07600000000002</c:v>
                </c:pt>
                <c:pt idx="32950">
                  <c:v>754.02200000000005</c:v>
                </c:pt>
                <c:pt idx="32951">
                  <c:v>753.96900000000005</c:v>
                </c:pt>
                <c:pt idx="32952">
                  <c:v>753.91600000000005</c:v>
                </c:pt>
                <c:pt idx="32953">
                  <c:v>753.86199999999997</c:v>
                </c:pt>
                <c:pt idx="32954">
                  <c:v>753.80899999999997</c:v>
                </c:pt>
                <c:pt idx="32955">
                  <c:v>753.755</c:v>
                </c:pt>
                <c:pt idx="32956">
                  <c:v>753.702</c:v>
                </c:pt>
                <c:pt idx="32957">
                  <c:v>753.64800000000002</c:v>
                </c:pt>
                <c:pt idx="32958">
                  <c:v>753.59400000000005</c:v>
                </c:pt>
                <c:pt idx="32959">
                  <c:v>753.54100000000005</c:v>
                </c:pt>
                <c:pt idx="32960">
                  <c:v>753.48699999999997</c:v>
                </c:pt>
                <c:pt idx="32961">
                  <c:v>753.43399999999997</c:v>
                </c:pt>
                <c:pt idx="32962">
                  <c:v>753.38</c:v>
                </c:pt>
                <c:pt idx="32963">
                  <c:v>753.32600000000002</c:v>
                </c:pt>
                <c:pt idx="32964">
                  <c:v>753.27300000000002</c:v>
                </c:pt>
                <c:pt idx="32965">
                  <c:v>753.21900000000005</c:v>
                </c:pt>
                <c:pt idx="32966">
                  <c:v>753.16499999999996</c:v>
                </c:pt>
                <c:pt idx="32967">
                  <c:v>753.11099999999999</c:v>
                </c:pt>
                <c:pt idx="32968">
                  <c:v>753.05799999999999</c:v>
                </c:pt>
                <c:pt idx="32969">
                  <c:v>753.00400000000002</c:v>
                </c:pt>
                <c:pt idx="32970">
                  <c:v>752.95</c:v>
                </c:pt>
                <c:pt idx="32971">
                  <c:v>752.89599999999996</c:v>
                </c:pt>
                <c:pt idx="32972">
                  <c:v>752.84199999999998</c:v>
                </c:pt>
                <c:pt idx="32973">
                  <c:v>752.78800000000001</c:v>
                </c:pt>
                <c:pt idx="32974">
                  <c:v>752.73400000000004</c:v>
                </c:pt>
                <c:pt idx="32975">
                  <c:v>752.68100000000004</c:v>
                </c:pt>
                <c:pt idx="32976">
                  <c:v>752.62699999999995</c:v>
                </c:pt>
                <c:pt idx="32977">
                  <c:v>752.57299999999998</c:v>
                </c:pt>
                <c:pt idx="32978">
                  <c:v>752.51900000000001</c:v>
                </c:pt>
                <c:pt idx="32979">
                  <c:v>752.46400000000006</c:v>
                </c:pt>
                <c:pt idx="32980">
                  <c:v>752.41</c:v>
                </c:pt>
                <c:pt idx="32981">
                  <c:v>752.35599999999999</c:v>
                </c:pt>
                <c:pt idx="32982">
                  <c:v>752.30200000000002</c:v>
                </c:pt>
                <c:pt idx="32983">
                  <c:v>752.24800000000005</c:v>
                </c:pt>
                <c:pt idx="32984">
                  <c:v>752.19399999999996</c:v>
                </c:pt>
                <c:pt idx="32985">
                  <c:v>752.14</c:v>
                </c:pt>
                <c:pt idx="32986">
                  <c:v>752.08600000000001</c:v>
                </c:pt>
                <c:pt idx="32987">
                  <c:v>752.03099999999995</c:v>
                </c:pt>
                <c:pt idx="32988">
                  <c:v>751.97699999999998</c:v>
                </c:pt>
                <c:pt idx="32989">
                  <c:v>751.923</c:v>
                </c:pt>
                <c:pt idx="32990">
                  <c:v>751.86900000000003</c:v>
                </c:pt>
                <c:pt idx="32991">
                  <c:v>751.81399999999996</c:v>
                </c:pt>
                <c:pt idx="32992">
                  <c:v>751.76</c:v>
                </c:pt>
                <c:pt idx="32993">
                  <c:v>751.70600000000002</c:v>
                </c:pt>
                <c:pt idx="32994">
                  <c:v>751.65099999999995</c:v>
                </c:pt>
                <c:pt idx="32995">
                  <c:v>751.59699999999998</c:v>
                </c:pt>
                <c:pt idx="32996">
                  <c:v>751.54200000000003</c:v>
                </c:pt>
                <c:pt idx="32997">
                  <c:v>751.48800000000006</c:v>
                </c:pt>
                <c:pt idx="32998">
                  <c:v>751.43299999999999</c:v>
                </c:pt>
                <c:pt idx="32999">
                  <c:v>751.37900000000002</c:v>
                </c:pt>
                <c:pt idx="33000">
                  <c:v>751.32399999999996</c:v>
                </c:pt>
                <c:pt idx="33001">
                  <c:v>751.27</c:v>
                </c:pt>
                <c:pt idx="33002">
                  <c:v>751.21500000000003</c:v>
                </c:pt>
                <c:pt idx="33003">
                  <c:v>751.16099999999994</c:v>
                </c:pt>
                <c:pt idx="33004">
                  <c:v>751.10599999999999</c:v>
                </c:pt>
                <c:pt idx="33005">
                  <c:v>751.05200000000002</c:v>
                </c:pt>
                <c:pt idx="33006">
                  <c:v>750.99699999999996</c:v>
                </c:pt>
                <c:pt idx="33007">
                  <c:v>750.94200000000001</c:v>
                </c:pt>
                <c:pt idx="33008">
                  <c:v>750.88699999999994</c:v>
                </c:pt>
                <c:pt idx="33009">
                  <c:v>750.83299999999997</c:v>
                </c:pt>
                <c:pt idx="33010">
                  <c:v>750.77800000000002</c:v>
                </c:pt>
                <c:pt idx="33011">
                  <c:v>750.72299999999996</c:v>
                </c:pt>
                <c:pt idx="33012">
                  <c:v>750.66800000000001</c:v>
                </c:pt>
                <c:pt idx="33013">
                  <c:v>750.61400000000003</c:v>
                </c:pt>
                <c:pt idx="33014">
                  <c:v>750.55899999999997</c:v>
                </c:pt>
                <c:pt idx="33015">
                  <c:v>750.50400000000002</c:v>
                </c:pt>
                <c:pt idx="33016">
                  <c:v>750.44899999999996</c:v>
                </c:pt>
                <c:pt idx="33017">
                  <c:v>750.39400000000001</c:v>
                </c:pt>
                <c:pt idx="33018">
                  <c:v>750.33900000000006</c:v>
                </c:pt>
                <c:pt idx="33019">
                  <c:v>750.28399999999999</c:v>
                </c:pt>
                <c:pt idx="33020">
                  <c:v>750.22900000000004</c:v>
                </c:pt>
                <c:pt idx="33021">
                  <c:v>750.17399999999998</c:v>
                </c:pt>
                <c:pt idx="33022">
                  <c:v>750.11900000000003</c:v>
                </c:pt>
                <c:pt idx="33023">
                  <c:v>750.06399999999996</c:v>
                </c:pt>
                <c:pt idx="33024">
                  <c:v>750.00900000000001</c:v>
                </c:pt>
                <c:pt idx="33025">
                  <c:v>749.95399999999995</c:v>
                </c:pt>
                <c:pt idx="33026">
                  <c:v>749.899</c:v>
                </c:pt>
                <c:pt idx="33027">
                  <c:v>749.84400000000005</c:v>
                </c:pt>
                <c:pt idx="33028">
                  <c:v>749.78899999999999</c:v>
                </c:pt>
                <c:pt idx="33029">
                  <c:v>749.73400000000004</c:v>
                </c:pt>
                <c:pt idx="33030">
                  <c:v>749.678</c:v>
                </c:pt>
                <c:pt idx="33031">
                  <c:v>749.62300000000005</c:v>
                </c:pt>
                <c:pt idx="33032">
                  <c:v>749.56799999999998</c:v>
                </c:pt>
                <c:pt idx="33033">
                  <c:v>749.51300000000003</c:v>
                </c:pt>
                <c:pt idx="33034">
                  <c:v>749.45699999999999</c:v>
                </c:pt>
                <c:pt idx="33035">
                  <c:v>749.40200000000004</c:v>
                </c:pt>
                <c:pt idx="33036">
                  <c:v>749.34699999999998</c:v>
                </c:pt>
                <c:pt idx="33037">
                  <c:v>749.29200000000003</c:v>
                </c:pt>
                <c:pt idx="33038">
                  <c:v>749.23599999999999</c:v>
                </c:pt>
                <c:pt idx="33039">
                  <c:v>749.18100000000004</c:v>
                </c:pt>
                <c:pt idx="33040">
                  <c:v>749.125</c:v>
                </c:pt>
                <c:pt idx="33041">
                  <c:v>749.07</c:v>
                </c:pt>
                <c:pt idx="33042">
                  <c:v>749.01400000000001</c:v>
                </c:pt>
                <c:pt idx="33043">
                  <c:v>748.95899999999995</c:v>
                </c:pt>
                <c:pt idx="33044">
                  <c:v>748.90300000000002</c:v>
                </c:pt>
                <c:pt idx="33045">
                  <c:v>748.84799999999996</c:v>
                </c:pt>
                <c:pt idx="33046">
                  <c:v>748.79200000000003</c:v>
                </c:pt>
                <c:pt idx="33047">
                  <c:v>748.73699999999997</c:v>
                </c:pt>
                <c:pt idx="33048">
                  <c:v>748.68100000000004</c:v>
                </c:pt>
                <c:pt idx="33049">
                  <c:v>748.62599999999998</c:v>
                </c:pt>
                <c:pt idx="33050">
                  <c:v>748.57</c:v>
                </c:pt>
                <c:pt idx="33051">
                  <c:v>748.51400000000001</c:v>
                </c:pt>
                <c:pt idx="33052">
                  <c:v>748.45899999999995</c:v>
                </c:pt>
                <c:pt idx="33053">
                  <c:v>748.40300000000002</c:v>
                </c:pt>
                <c:pt idx="33054">
                  <c:v>748.34699999999998</c:v>
                </c:pt>
                <c:pt idx="33055">
                  <c:v>748.29100000000005</c:v>
                </c:pt>
                <c:pt idx="33056">
                  <c:v>748.23599999999999</c:v>
                </c:pt>
                <c:pt idx="33057">
                  <c:v>748.18</c:v>
                </c:pt>
                <c:pt idx="33058">
                  <c:v>748.12400000000002</c:v>
                </c:pt>
                <c:pt idx="33059">
                  <c:v>748.06799999999998</c:v>
                </c:pt>
                <c:pt idx="33060">
                  <c:v>748.01199999999994</c:v>
                </c:pt>
                <c:pt idx="33061">
                  <c:v>747.95600000000002</c:v>
                </c:pt>
                <c:pt idx="33062">
                  <c:v>747.90099999999995</c:v>
                </c:pt>
                <c:pt idx="33063">
                  <c:v>747.84500000000003</c:v>
                </c:pt>
                <c:pt idx="33064">
                  <c:v>747.78899999999999</c:v>
                </c:pt>
                <c:pt idx="33065">
                  <c:v>747.73299999999995</c:v>
                </c:pt>
                <c:pt idx="33066">
                  <c:v>747.67700000000002</c:v>
                </c:pt>
                <c:pt idx="33067">
                  <c:v>747.62099999999998</c:v>
                </c:pt>
                <c:pt idx="33068">
                  <c:v>747.56500000000005</c:v>
                </c:pt>
                <c:pt idx="33069">
                  <c:v>747.50900000000001</c:v>
                </c:pt>
                <c:pt idx="33070">
                  <c:v>747.45299999999997</c:v>
                </c:pt>
                <c:pt idx="33071">
                  <c:v>747.39599999999996</c:v>
                </c:pt>
                <c:pt idx="33072">
                  <c:v>747.34</c:v>
                </c:pt>
                <c:pt idx="33073">
                  <c:v>747.28399999999999</c:v>
                </c:pt>
                <c:pt idx="33074">
                  <c:v>747.22799999999995</c:v>
                </c:pt>
                <c:pt idx="33075">
                  <c:v>747.17200000000003</c:v>
                </c:pt>
                <c:pt idx="33076">
                  <c:v>747.11599999999999</c:v>
                </c:pt>
                <c:pt idx="33077">
                  <c:v>747.05899999999997</c:v>
                </c:pt>
                <c:pt idx="33078">
                  <c:v>747.00300000000004</c:v>
                </c:pt>
                <c:pt idx="33079">
                  <c:v>746.947</c:v>
                </c:pt>
                <c:pt idx="33080">
                  <c:v>746.89</c:v>
                </c:pt>
                <c:pt idx="33081">
                  <c:v>746.83399999999995</c:v>
                </c:pt>
                <c:pt idx="33082">
                  <c:v>746.77800000000002</c:v>
                </c:pt>
                <c:pt idx="33083">
                  <c:v>746.721</c:v>
                </c:pt>
                <c:pt idx="33084">
                  <c:v>746.66499999999996</c:v>
                </c:pt>
                <c:pt idx="33085">
                  <c:v>746.60900000000004</c:v>
                </c:pt>
                <c:pt idx="33086">
                  <c:v>746.55200000000002</c:v>
                </c:pt>
                <c:pt idx="33087">
                  <c:v>746.49599999999998</c:v>
                </c:pt>
                <c:pt idx="33088">
                  <c:v>746.43899999999996</c:v>
                </c:pt>
                <c:pt idx="33089">
                  <c:v>746.38300000000004</c:v>
                </c:pt>
                <c:pt idx="33090">
                  <c:v>746.32600000000002</c:v>
                </c:pt>
                <c:pt idx="33091">
                  <c:v>746.27</c:v>
                </c:pt>
                <c:pt idx="33092">
                  <c:v>746.21299999999997</c:v>
                </c:pt>
                <c:pt idx="33093">
                  <c:v>746.15599999999995</c:v>
                </c:pt>
                <c:pt idx="33094">
                  <c:v>746.1</c:v>
                </c:pt>
                <c:pt idx="33095">
                  <c:v>746.04300000000001</c:v>
                </c:pt>
                <c:pt idx="33096">
                  <c:v>745.98699999999997</c:v>
                </c:pt>
                <c:pt idx="33097">
                  <c:v>745.93</c:v>
                </c:pt>
                <c:pt idx="33098">
                  <c:v>745.87300000000005</c:v>
                </c:pt>
                <c:pt idx="33099">
                  <c:v>745.81700000000001</c:v>
                </c:pt>
                <c:pt idx="33100">
                  <c:v>745.76</c:v>
                </c:pt>
                <c:pt idx="33101">
                  <c:v>745.70299999999997</c:v>
                </c:pt>
                <c:pt idx="33102">
                  <c:v>745.64599999999996</c:v>
                </c:pt>
                <c:pt idx="33103">
                  <c:v>745.58900000000006</c:v>
                </c:pt>
                <c:pt idx="33104">
                  <c:v>745.53300000000002</c:v>
                </c:pt>
                <c:pt idx="33105">
                  <c:v>745.476</c:v>
                </c:pt>
                <c:pt idx="33106">
                  <c:v>745.41899999999998</c:v>
                </c:pt>
                <c:pt idx="33107">
                  <c:v>745.36199999999997</c:v>
                </c:pt>
                <c:pt idx="33108">
                  <c:v>745.30499999999995</c:v>
                </c:pt>
                <c:pt idx="33109">
                  <c:v>745.24800000000005</c:v>
                </c:pt>
                <c:pt idx="33110">
                  <c:v>745.19100000000003</c:v>
                </c:pt>
                <c:pt idx="33111">
                  <c:v>745.13400000000001</c:v>
                </c:pt>
                <c:pt idx="33112">
                  <c:v>745.077</c:v>
                </c:pt>
                <c:pt idx="33113">
                  <c:v>745.02</c:v>
                </c:pt>
                <c:pt idx="33114">
                  <c:v>744.96299999999997</c:v>
                </c:pt>
                <c:pt idx="33115">
                  <c:v>744.90599999999995</c:v>
                </c:pt>
                <c:pt idx="33116">
                  <c:v>744.84900000000005</c:v>
                </c:pt>
                <c:pt idx="33117">
                  <c:v>744.79200000000003</c:v>
                </c:pt>
                <c:pt idx="33118">
                  <c:v>744.73500000000001</c:v>
                </c:pt>
                <c:pt idx="33119">
                  <c:v>744.678</c:v>
                </c:pt>
                <c:pt idx="33120">
                  <c:v>744.62</c:v>
                </c:pt>
                <c:pt idx="33121">
                  <c:v>744.56299999999999</c:v>
                </c:pt>
                <c:pt idx="33122">
                  <c:v>744.50599999999997</c:v>
                </c:pt>
                <c:pt idx="33123">
                  <c:v>744.44899999999996</c:v>
                </c:pt>
                <c:pt idx="33124">
                  <c:v>744.39099999999996</c:v>
                </c:pt>
                <c:pt idx="33125">
                  <c:v>744.33399999999995</c:v>
                </c:pt>
                <c:pt idx="33126">
                  <c:v>744.27700000000004</c:v>
                </c:pt>
                <c:pt idx="33127">
                  <c:v>744.22</c:v>
                </c:pt>
                <c:pt idx="33128">
                  <c:v>744.16200000000003</c:v>
                </c:pt>
                <c:pt idx="33129">
                  <c:v>744.10500000000002</c:v>
                </c:pt>
                <c:pt idx="33130">
                  <c:v>744.04700000000003</c:v>
                </c:pt>
                <c:pt idx="33131">
                  <c:v>743.99</c:v>
                </c:pt>
                <c:pt idx="33132">
                  <c:v>743.93299999999999</c:v>
                </c:pt>
                <c:pt idx="33133">
                  <c:v>743.875</c:v>
                </c:pt>
                <c:pt idx="33134">
                  <c:v>743.81799999999998</c:v>
                </c:pt>
                <c:pt idx="33135">
                  <c:v>743.76</c:v>
                </c:pt>
                <c:pt idx="33136">
                  <c:v>743.70299999999997</c:v>
                </c:pt>
                <c:pt idx="33137">
                  <c:v>743.64499999999998</c:v>
                </c:pt>
                <c:pt idx="33138">
                  <c:v>743.58799999999997</c:v>
                </c:pt>
                <c:pt idx="33139">
                  <c:v>743.53</c:v>
                </c:pt>
                <c:pt idx="33140">
                  <c:v>743.47199999999998</c:v>
                </c:pt>
                <c:pt idx="33141">
                  <c:v>743.41499999999996</c:v>
                </c:pt>
                <c:pt idx="33142">
                  <c:v>743.35699999999997</c:v>
                </c:pt>
                <c:pt idx="33143">
                  <c:v>743.29899999999998</c:v>
                </c:pt>
                <c:pt idx="33144">
                  <c:v>743.24199999999996</c:v>
                </c:pt>
                <c:pt idx="33145">
                  <c:v>743.18399999999997</c:v>
                </c:pt>
                <c:pt idx="33146">
                  <c:v>743.12599999999998</c:v>
                </c:pt>
                <c:pt idx="33147">
                  <c:v>743.06799999999998</c:v>
                </c:pt>
                <c:pt idx="33148">
                  <c:v>743.01099999999997</c:v>
                </c:pt>
                <c:pt idx="33149">
                  <c:v>742.95299999999997</c:v>
                </c:pt>
                <c:pt idx="33150">
                  <c:v>742.89499999999998</c:v>
                </c:pt>
                <c:pt idx="33151">
                  <c:v>742.83699999999999</c:v>
                </c:pt>
                <c:pt idx="33152">
                  <c:v>742.779</c:v>
                </c:pt>
                <c:pt idx="33153">
                  <c:v>742.721</c:v>
                </c:pt>
                <c:pt idx="33154">
                  <c:v>742.66399999999999</c:v>
                </c:pt>
                <c:pt idx="33155">
                  <c:v>742.60599999999999</c:v>
                </c:pt>
                <c:pt idx="33156">
                  <c:v>742.548</c:v>
                </c:pt>
                <c:pt idx="33157">
                  <c:v>742.49</c:v>
                </c:pt>
                <c:pt idx="33158">
                  <c:v>742.43200000000002</c:v>
                </c:pt>
                <c:pt idx="33159">
                  <c:v>742.37400000000002</c:v>
                </c:pt>
                <c:pt idx="33160">
                  <c:v>742.31600000000003</c:v>
                </c:pt>
                <c:pt idx="33161">
                  <c:v>742.25800000000004</c:v>
                </c:pt>
                <c:pt idx="33162">
                  <c:v>742.19899999999996</c:v>
                </c:pt>
                <c:pt idx="33163">
                  <c:v>742.14099999999996</c:v>
                </c:pt>
                <c:pt idx="33164">
                  <c:v>742.08299999999997</c:v>
                </c:pt>
                <c:pt idx="33165">
                  <c:v>742.02499999999998</c:v>
                </c:pt>
                <c:pt idx="33166">
                  <c:v>741.96699999999998</c:v>
                </c:pt>
                <c:pt idx="33167">
                  <c:v>741.90899999999999</c:v>
                </c:pt>
                <c:pt idx="33168">
                  <c:v>741.851</c:v>
                </c:pt>
                <c:pt idx="33169">
                  <c:v>741.79200000000003</c:v>
                </c:pt>
                <c:pt idx="33170">
                  <c:v>741.73400000000004</c:v>
                </c:pt>
                <c:pt idx="33171">
                  <c:v>741.67600000000004</c:v>
                </c:pt>
                <c:pt idx="33172">
                  <c:v>741.61699999999996</c:v>
                </c:pt>
                <c:pt idx="33173">
                  <c:v>741.55899999999997</c:v>
                </c:pt>
                <c:pt idx="33174">
                  <c:v>741.50099999999998</c:v>
                </c:pt>
                <c:pt idx="33175">
                  <c:v>741.44299999999998</c:v>
                </c:pt>
                <c:pt idx="33176">
                  <c:v>741.38400000000001</c:v>
                </c:pt>
                <c:pt idx="33177">
                  <c:v>741.32600000000002</c:v>
                </c:pt>
                <c:pt idx="33178">
                  <c:v>741.26700000000005</c:v>
                </c:pt>
                <c:pt idx="33179">
                  <c:v>741.20899999999995</c:v>
                </c:pt>
                <c:pt idx="33180">
                  <c:v>741.15</c:v>
                </c:pt>
                <c:pt idx="33181">
                  <c:v>741.09199999999998</c:v>
                </c:pt>
                <c:pt idx="33182">
                  <c:v>741.03300000000002</c:v>
                </c:pt>
                <c:pt idx="33183">
                  <c:v>740.97500000000002</c:v>
                </c:pt>
                <c:pt idx="33184">
                  <c:v>740.91600000000005</c:v>
                </c:pt>
                <c:pt idx="33185">
                  <c:v>740.85799999999995</c:v>
                </c:pt>
                <c:pt idx="33186">
                  <c:v>740.79899999999998</c:v>
                </c:pt>
                <c:pt idx="33187">
                  <c:v>740.74099999999999</c:v>
                </c:pt>
                <c:pt idx="33188">
                  <c:v>740.68200000000002</c:v>
                </c:pt>
                <c:pt idx="33189">
                  <c:v>740.62300000000005</c:v>
                </c:pt>
                <c:pt idx="33190">
                  <c:v>740.56500000000005</c:v>
                </c:pt>
                <c:pt idx="33191">
                  <c:v>740.50599999999997</c:v>
                </c:pt>
                <c:pt idx="33192">
                  <c:v>740.447</c:v>
                </c:pt>
                <c:pt idx="33193">
                  <c:v>740.38800000000003</c:v>
                </c:pt>
                <c:pt idx="33194">
                  <c:v>740.33</c:v>
                </c:pt>
                <c:pt idx="33195">
                  <c:v>740.27099999999996</c:v>
                </c:pt>
                <c:pt idx="33196">
                  <c:v>740.21199999999999</c:v>
                </c:pt>
                <c:pt idx="33197">
                  <c:v>740.15300000000002</c:v>
                </c:pt>
                <c:pt idx="33198">
                  <c:v>740.09400000000005</c:v>
                </c:pt>
                <c:pt idx="33199">
                  <c:v>740.03599999999994</c:v>
                </c:pt>
                <c:pt idx="33200">
                  <c:v>739.97699999999998</c:v>
                </c:pt>
                <c:pt idx="33201">
                  <c:v>739.91800000000001</c:v>
                </c:pt>
                <c:pt idx="33202">
                  <c:v>739.85900000000004</c:v>
                </c:pt>
                <c:pt idx="33203">
                  <c:v>739.8</c:v>
                </c:pt>
                <c:pt idx="33204">
                  <c:v>739.74099999999999</c:v>
                </c:pt>
                <c:pt idx="33205">
                  <c:v>739.68200000000002</c:v>
                </c:pt>
                <c:pt idx="33206">
                  <c:v>739.62300000000005</c:v>
                </c:pt>
                <c:pt idx="33207">
                  <c:v>739.56399999999996</c:v>
                </c:pt>
                <c:pt idx="33208">
                  <c:v>739.505</c:v>
                </c:pt>
                <c:pt idx="33209">
                  <c:v>739.44600000000003</c:v>
                </c:pt>
                <c:pt idx="33210">
                  <c:v>739.38699999999994</c:v>
                </c:pt>
                <c:pt idx="33211">
                  <c:v>739.32799999999997</c:v>
                </c:pt>
                <c:pt idx="33212">
                  <c:v>739.26800000000003</c:v>
                </c:pt>
                <c:pt idx="33213">
                  <c:v>739.20899999999995</c:v>
                </c:pt>
                <c:pt idx="33214">
                  <c:v>739.15</c:v>
                </c:pt>
                <c:pt idx="33215">
                  <c:v>739.09100000000001</c:v>
                </c:pt>
                <c:pt idx="33216">
                  <c:v>739.03200000000004</c:v>
                </c:pt>
                <c:pt idx="33217">
                  <c:v>738.97199999999998</c:v>
                </c:pt>
                <c:pt idx="33218">
                  <c:v>738.91300000000001</c:v>
                </c:pt>
                <c:pt idx="33219">
                  <c:v>738.85400000000004</c:v>
                </c:pt>
                <c:pt idx="33220">
                  <c:v>738.79499999999996</c:v>
                </c:pt>
                <c:pt idx="33221">
                  <c:v>738.73500000000001</c:v>
                </c:pt>
                <c:pt idx="33222">
                  <c:v>738.67600000000004</c:v>
                </c:pt>
                <c:pt idx="33223">
                  <c:v>738.61699999999996</c:v>
                </c:pt>
                <c:pt idx="33224">
                  <c:v>738.55700000000002</c:v>
                </c:pt>
                <c:pt idx="33225">
                  <c:v>738.49800000000005</c:v>
                </c:pt>
                <c:pt idx="33226">
                  <c:v>738.43799999999999</c:v>
                </c:pt>
                <c:pt idx="33227">
                  <c:v>738.37900000000002</c:v>
                </c:pt>
                <c:pt idx="33228">
                  <c:v>738.31899999999996</c:v>
                </c:pt>
                <c:pt idx="33229">
                  <c:v>738.26</c:v>
                </c:pt>
                <c:pt idx="33230">
                  <c:v>738.2</c:v>
                </c:pt>
                <c:pt idx="33231">
                  <c:v>738.14099999999996</c:v>
                </c:pt>
                <c:pt idx="33232">
                  <c:v>738.08100000000002</c:v>
                </c:pt>
                <c:pt idx="33233">
                  <c:v>738.02200000000005</c:v>
                </c:pt>
                <c:pt idx="33234">
                  <c:v>737.96199999999999</c:v>
                </c:pt>
                <c:pt idx="33235">
                  <c:v>737.90200000000004</c:v>
                </c:pt>
                <c:pt idx="33236">
                  <c:v>737.84299999999996</c:v>
                </c:pt>
                <c:pt idx="33237">
                  <c:v>737.78300000000002</c:v>
                </c:pt>
                <c:pt idx="33238">
                  <c:v>737.72400000000005</c:v>
                </c:pt>
                <c:pt idx="33239">
                  <c:v>737.66399999999999</c:v>
                </c:pt>
                <c:pt idx="33240">
                  <c:v>737.60400000000004</c:v>
                </c:pt>
                <c:pt idx="33241">
                  <c:v>737.54399999999998</c:v>
                </c:pt>
                <c:pt idx="33242">
                  <c:v>737.48500000000001</c:v>
                </c:pt>
                <c:pt idx="33243">
                  <c:v>737.42499999999995</c:v>
                </c:pt>
                <c:pt idx="33244">
                  <c:v>737.36500000000001</c:v>
                </c:pt>
                <c:pt idx="33245">
                  <c:v>737.30499999999995</c:v>
                </c:pt>
                <c:pt idx="33246">
                  <c:v>737.245</c:v>
                </c:pt>
                <c:pt idx="33247">
                  <c:v>737.18499999999995</c:v>
                </c:pt>
                <c:pt idx="33248">
                  <c:v>737.12599999999998</c:v>
                </c:pt>
                <c:pt idx="33249">
                  <c:v>737.06600000000003</c:v>
                </c:pt>
                <c:pt idx="33250">
                  <c:v>737.00599999999997</c:v>
                </c:pt>
                <c:pt idx="33251">
                  <c:v>736.94600000000003</c:v>
                </c:pt>
                <c:pt idx="33252">
                  <c:v>736.88599999999997</c:v>
                </c:pt>
                <c:pt idx="33253">
                  <c:v>736.82600000000002</c:v>
                </c:pt>
                <c:pt idx="33254">
                  <c:v>736.76599999999996</c:v>
                </c:pt>
                <c:pt idx="33255">
                  <c:v>736.70600000000002</c:v>
                </c:pt>
                <c:pt idx="33256">
                  <c:v>736.64599999999996</c:v>
                </c:pt>
                <c:pt idx="33257">
                  <c:v>736.58600000000001</c:v>
                </c:pt>
                <c:pt idx="33258">
                  <c:v>736.52599999999995</c:v>
                </c:pt>
                <c:pt idx="33259">
                  <c:v>736.46500000000003</c:v>
                </c:pt>
                <c:pt idx="33260">
                  <c:v>736.40499999999997</c:v>
                </c:pt>
                <c:pt idx="33261">
                  <c:v>736.34500000000003</c:v>
                </c:pt>
                <c:pt idx="33262">
                  <c:v>736.28499999999997</c:v>
                </c:pt>
                <c:pt idx="33263">
                  <c:v>736.22500000000002</c:v>
                </c:pt>
                <c:pt idx="33264">
                  <c:v>736.16499999999996</c:v>
                </c:pt>
                <c:pt idx="33265">
                  <c:v>736.10400000000004</c:v>
                </c:pt>
                <c:pt idx="33266">
                  <c:v>736.04399999999998</c:v>
                </c:pt>
                <c:pt idx="33267">
                  <c:v>735.98400000000004</c:v>
                </c:pt>
                <c:pt idx="33268">
                  <c:v>735.92399999999998</c:v>
                </c:pt>
                <c:pt idx="33269">
                  <c:v>735.86300000000006</c:v>
                </c:pt>
                <c:pt idx="33270">
                  <c:v>735.803</c:v>
                </c:pt>
                <c:pt idx="33271">
                  <c:v>735.74199999999996</c:v>
                </c:pt>
                <c:pt idx="33272">
                  <c:v>735.68200000000002</c:v>
                </c:pt>
                <c:pt idx="33273">
                  <c:v>735.62199999999996</c:v>
                </c:pt>
                <c:pt idx="33274">
                  <c:v>735.56100000000004</c:v>
                </c:pt>
                <c:pt idx="33275">
                  <c:v>735.50099999999998</c:v>
                </c:pt>
                <c:pt idx="33276">
                  <c:v>735.44</c:v>
                </c:pt>
                <c:pt idx="33277">
                  <c:v>735.38</c:v>
                </c:pt>
                <c:pt idx="33278">
                  <c:v>735.31899999999996</c:v>
                </c:pt>
                <c:pt idx="33279">
                  <c:v>735.25900000000001</c:v>
                </c:pt>
                <c:pt idx="33280">
                  <c:v>735.19799999999998</c:v>
                </c:pt>
                <c:pt idx="33281">
                  <c:v>735.13800000000003</c:v>
                </c:pt>
                <c:pt idx="33282">
                  <c:v>735.077</c:v>
                </c:pt>
                <c:pt idx="33283">
                  <c:v>735.01700000000005</c:v>
                </c:pt>
                <c:pt idx="33284">
                  <c:v>734.95600000000002</c:v>
                </c:pt>
                <c:pt idx="33285">
                  <c:v>734.89499999999998</c:v>
                </c:pt>
                <c:pt idx="33286">
                  <c:v>734.83500000000004</c:v>
                </c:pt>
                <c:pt idx="33287">
                  <c:v>734.774</c:v>
                </c:pt>
                <c:pt idx="33288">
                  <c:v>734.71299999999997</c:v>
                </c:pt>
                <c:pt idx="33289">
                  <c:v>734.65300000000002</c:v>
                </c:pt>
                <c:pt idx="33290">
                  <c:v>734.59199999999998</c:v>
                </c:pt>
                <c:pt idx="33291">
                  <c:v>734.53099999999995</c:v>
                </c:pt>
                <c:pt idx="33292">
                  <c:v>734.47</c:v>
                </c:pt>
                <c:pt idx="33293">
                  <c:v>734.40899999999999</c:v>
                </c:pt>
                <c:pt idx="33294">
                  <c:v>734.34900000000005</c:v>
                </c:pt>
                <c:pt idx="33295">
                  <c:v>734.28800000000001</c:v>
                </c:pt>
                <c:pt idx="33296">
                  <c:v>734.22699999999998</c:v>
                </c:pt>
                <c:pt idx="33297">
                  <c:v>734.16600000000005</c:v>
                </c:pt>
                <c:pt idx="33298">
                  <c:v>734.10500000000002</c:v>
                </c:pt>
                <c:pt idx="33299">
                  <c:v>734.04399999999998</c:v>
                </c:pt>
                <c:pt idx="33300">
                  <c:v>733.98299999999995</c:v>
                </c:pt>
                <c:pt idx="33301">
                  <c:v>733.92200000000003</c:v>
                </c:pt>
                <c:pt idx="33302">
                  <c:v>733.86099999999999</c:v>
                </c:pt>
                <c:pt idx="33303">
                  <c:v>733.8</c:v>
                </c:pt>
                <c:pt idx="33304">
                  <c:v>733.73900000000003</c:v>
                </c:pt>
                <c:pt idx="33305">
                  <c:v>733.678</c:v>
                </c:pt>
                <c:pt idx="33306">
                  <c:v>733.61699999999996</c:v>
                </c:pt>
                <c:pt idx="33307">
                  <c:v>733.55600000000004</c:v>
                </c:pt>
                <c:pt idx="33308">
                  <c:v>733.495</c:v>
                </c:pt>
                <c:pt idx="33309">
                  <c:v>733.43399999999997</c:v>
                </c:pt>
                <c:pt idx="33310">
                  <c:v>733.37300000000005</c:v>
                </c:pt>
                <c:pt idx="33311">
                  <c:v>733.31100000000004</c:v>
                </c:pt>
                <c:pt idx="33312">
                  <c:v>733.25</c:v>
                </c:pt>
                <c:pt idx="33313">
                  <c:v>733.18899999999996</c:v>
                </c:pt>
                <c:pt idx="33314">
                  <c:v>733.12800000000004</c:v>
                </c:pt>
                <c:pt idx="33315">
                  <c:v>733.06700000000001</c:v>
                </c:pt>
                <c:pt idx="33316">
                  <c:v>733.005</c:v>
                </c:pt>
                <c:pt idx="33317">
                  <c:v>732.94399999999996</c:v>
                </c:pt>
                <c:pt idx="33318">
                  <c:v>732.88300000000004</c:v>
                </c:pt>
                <c:pt idx="33319">
                  <c:v>732.82100000000003</c:v>
                </c:pt>
                <c:pt idx="33320">
                  <c:v>732.76</c:v>
                </c:pt>
                <c:pt idx="33321">
                  <c:v>732.69899999999996</c:v>
                </c:pt>
                <c:pt idx="33322">
                  <c:v>732.63699999999994</c:v>
                </c:pt>
                <c:pt idx="33323">
                  <c:v>732.57600000000002</c:v>
                </c:pt>
                <c:pt idx="33324">
                  <c:v>732.51400000000001</c:v>
                </c:pt>
                <c:pt idx="33325">
                  <c:v>732.45299999999997</c:v>
                </c:pt>
                <c:pt idx="33326">
                  <c:v>732.39099999999996</c:v>
                </c:pt>
                <c:pt idx="33327">
                  <c:v>732.33</c:v>
                </c:pt>
                <c:pt idx="33328">
                  <c:v>732.26800000000003</c:v>
                </c:pt>
                <c:pt idx="33329">
                  <c:v>732.20699999999999</c:v>
                </c:pt>
                <c:pt idx="33330">
                  <c:v>732.14499999999998</c:v>
                </c:pt>
                <c:pt idx="33331">
                  <c:v>732.08399999999995</c:v>
                </c:pt>
                <c:pt idx="33332">
                  <c:v>732.02200000000005</c:v>
                </c:pt>
                <c:pt idx="33333">
                  <c:v>731.96100000000001</c:v>
                </c:pt>
                <c:pt idx="33334">
                  <c:v>731.899</c:v>
                </c:pt>
                <c:pt idx="33335">
                  <c:v>731.83699999999999</c:v>
                </c:pt>
                <c:pt idx="33336">
                  <c:v>731.77599999999995</c:v>
                </c:pt>
                <c:pt idx="33337">
                  <c:v>731.71400000000006</c:v>
                </c:pt>
                <c:pt idx="33338">
                  <c:v>731.65200000000004</c:v>
                </c:pt>
                <c:pt idx="33339">
                  <c:v>731.59</c:v>
                </c:pt>
                <c:pt idx="33340">
                  <c:v>731.529</c:v>
                </c:pt>
                <c:pt idx="33341">
                  <c:v>731.46699999999998</c:v>
                </c:pt>
                <c:pt idx="33342">
                  <c:v>731.40499999999997</c:v>
                </c:pt>
                <c:pt idx="33343">
                  <c:v>731.34299999999996</c:v>
                </c:pt>
                <c:pt idx="33344">
                  <c:v>731.28099999999995</c:v>
                </c:pt>
                <c:pt idx="33345">
                  <c:v>731.22</c:v>
                </c:pt>
                <c:pt idx="33346">
                  <c:v>731.15800000000002</c:v>
                </c:pt>
                <c:pt idx="33347">
                  <c:v>731.096</c:v>
                </c:pt>
                <c:pt idx="33348">
                  <c:v>731.03399999999999</c:v>
                </c:pt>
                <c:pt idx="33349">
                  <c:v>730.97199999999998</c:v>
                </c:pt>
                <c:pt idx="33350">
                  <c:v>730.91</c:v>
                </c:pt>
                <c:pt idx="33351">
                  <c:v>730.84799999999996</c:v>
                </c:pt>
                <c:pt idx="33352">
                  <c:v>730.78599999999994</c:v>
                </c:pt>
                <c:pt idx="33353">
                  <c:v>730.72400000000005</c:v>
                </c:pt>
                <c:pt idx="33354">
                  <c:v>730.66200000000003</c:v>
                </c:pt>
                <c:pt idx="33355">
                  <c:v>730.6</c:v>
                </c:pt>
                <c:pt idx="33356">
                  <c:v>730.53800000000001</c:v>
                </c:pt>
                <c:pt idx="33357">
                  <c:v>730.476</c:v>
                </c:pt>
                <c:pt idx="33358">
                  <c:v>730.41399999999999</c:v>
                </c:pt>
                <c:pt idx="33359">
                  <c:v>730.35199999999998</c:v>
                </c:pt>
                <c:pt idx="33360">
                  <c:v>730.28899999999999</c:v>
                </c:pt>
                <c:pt idx="33361">
                  <c:v>730.22699999999998</c:v>
                </c:pt>
                <c:pt idx="33362">
                  <c:v>730.16499999999996</c:v>
                </c:pt>
                <c:pt idx="33363">
                  <c:v>730.10299999999995</c:v>
                </c:pt>
                <c:pt idx="33364">
                  <c:v>730.04100000000005</c:v>
                </c:pt>
                <c:pt idx="33365">
                  <c:v>729.97799999999995</c:v>
                </c:pt>
                <c:pt idx="33366">
                  <c:v>729.91600000000005</c:v>
                </c:pt>
                <c:pt idx="33367">
                  <c:v>729.85400000000004</c:v>
                </c:pt>
                <c:pt idx="33368">
                  <c:v>729.79200000000003</c:v>
                </c:pt>
                <c:pt idx="33369">
                  <c:v>729.72900000000004</c:v>
                </c:pt>
                <c:pt idx="33370">
                  <c:v>729.66700000000003</c:v>
                </c:pt>
                <c:pt idx="33371">
                  <c:v>729.60400000000004</c:v>
                </c:pt>
                <c:pt idx="33372">
                  <c:v>729.54200000000003</c:v>
                </c:pt>
                <c:pt idx="33373">
                  <c:v>729.48</c:v>
                </c:pt>
                <c:pt idx="33374">
                  <c:v>729.41700000000003</c:v>
                </c:pt>
                <c:pt idx="33375">
                  <c:v>729.35500000000002</c:v>
                </c:pt>
                <c:pt idx="33376">
                  <c:v>729.29200000000003</c:v>
                </c:pt>
                <c:pt idx="33377">
                  <c:v>729.23</c:v>
                </c:pt>
                <c:pt idx="33378">
                  <c:v>729.16700000000003</c:v>
                </c:pt>
                <c:pt idx="33379">
                  <c:v>729.10500000000002</c:v>
                </c:pt>
                <c:pt idx="33380">
                  <c:v>729.04200000000003</c:v>
                </c:pt>
                <c:pt idx="33381">
                  <c:v>728.98</c:v>
                </c:pt>
                <c:pt idx="33382">
                  <c:v>728.91700000000003</c:v>
                </c:pt>
                <c:pt idx="33383">
                  <c:v>728.85400000000004</c:v>
                </c:pt>
                <c:pt idx="33384">
                  <c:v>728.79200000000003</c:v>
                </c:pt>
                <c:pt idx="33385">
                  <c:v>728.72900000000004</c:v>
                </c:pt>
                <c:pt idx="33386">
                  <c:v>728.66700000000003</c:v>
                </c:pt>
                <c:pt idx="33387">
                  <c:v>728.60400000000004</c:v>
                </c:pt>
                <c:pt idx="33388">
                  <c:v>728.54100000000005</c:v>
                </c:pt>
                <c:pt idx="33389">
                  <c:v>728.47900000000004</c:v>
                </c:pt>
                <c:pt idx="33390">
                  <c:v>728.41600000000005</c:v>
                </c:pt>
                <c:pt idx="33391">
                  <c:v>728.35299999999995</c:v>
                </c:pt>
                <c:pt idx="33392">
                  <c:v>728.29</c:v>
                </c:pt>
                <c:pt idx="33393">
                  <c:v>728.22699999999998</c:v>
                </c:pt>
                <c:pt idx="33394">
                  <c:v>728.16499999999996</c:v>
                </c:pt>
                <c:pt idx="33395">
                  <c:v>728.10199999999998</c:v>
                </c:pt>
                <c:pt idx="33396">
                  <c:v>728.03899999999999</c:v>
                </c:pt>
                <c:pt idx="33397">
                  <c:v>727.976</c:v>
                </c:pt>
                <c:pt idx="33398">
                  <c:v>727.91300000000001</c:v>
                </c:pt>
                <c:pt idx="33399">
                  <c:v>727.85</c:v>
                </c:pt>
                <c:pt idx="33400">
                  <c:v>727.78700000000003</c:v>
                </c:pt>
                <c:pt idx="33401">
                  <c:v>727.72400000000005</c:v>
                </c:pt>
                <c:pt idx="33402">
                  <c:v>727.66099999999994</c:v>
                </c:pt>
                <c:pt idx="33403">
                  <c:v>727.59799999999996</c:v>
                </c:pt>
                <c:pt idx="33404">
                  <c:v>727.53499999999997</c:v>
                </c:pt>
                <c:pt idx="33405">
                  <c:v>727.47199999999998</c:v>
                </c:pt>
                <c:pt idx="33406">
                  <c:v>727.40899999999999</c:v>
                </c:pt>
                <c:pt idx="33407">
                  <c:v>727.346</c:v>
                </c:pt>
                <c:pt idx="33408">
                  <c:v>727.28300000000002</c:v>
                </c:pt>
                <c:pt idx="33409">
                  <c:v>727.22</c:v>
                </c:pt>
                <c:pt idx="33410">
                  <c:v>727.15700000000004</c:v>
                </c:pt>
                <c:pt idx="33411">
                  <c:v>727.09400000000005</c:v>
                </c:pt>
                <c:pt idx="33412">
                  <c:v>727.03099999999995</c:v>
                </c:pt>
                <c:pt idx="33413">
                  <c:v>726.96699999999998</c:v>
                </c:pt>
                <c:pt idx="33414">
                  <c:v>726.904</c:v>
                </c:pt>
                <c:pt idx="33415">
                  <c:v>726.84100000000001</c:v>
                </c:pt>
                <c:pt idx="33416">
                  <c:v>726.77800000000002</c:v>
                </c:pt>
                <c:pt idx="33417">
                  <c:v>726.71400000000006</c:v>
                </c:pt>
                <c:pt idx="33418">
                  <c:v>726.65099999999995</c:v>
                </c:pt>
                <c:pt idx="33419">
                  <c:v>726.58799999999997</c:v>
                </c:pt>
                <c:pt idx="33420">
                  <c:v>726.52499999999998</c:v>
                </c:pt>
                <c:pt idx="33421">
                  <c:v>726.46100000000001</c:v>
                </c:pt>
                <c:pt idx="33422">
                  <c:v>726.39800000000002</c:v>
                </c:pt>
                <c:pt idx="33423">
                  <c:v>726.33399999999995</c:v>
                </c:pt>
                <c:pt idx="33424">
                  <c:v>726.27099999999996</c:v>
                </c:pt>
                <c:pt idx="33425">
                  <c:v>726.20799999999997</c:v>
                </c:pt>
                <c:pt idx="33426">
                  <c:v>726.14400000000001</c:v>
                </c:pt>
                <c:pt idx="33427">
                  <c:v>726.08100000000002</c:v>
                </c:pt>
                <c:pt idx="33428">
                  <c:v>726.01700000000005</c:v>
                </c:pt>
                <c:pt idx="33429">
                  <c:v>725.95399999999995</c:v>
                </c:pt>
                <c:pt idx="33430">
                  <c:v>725.89</c:v>
                </c:pt>
                <c:pt idx="33431">
                  <c:v>725.827</c:v>
                </c:pt>
                <c:pt idx="33432">
                  <c:v>725.76300000000003</c:v>
                </c:pt>
                <c:pt idx="33433">
                  <c:v>725.7</c:v>
                </c:pt>
                <c:pt idx="33434">
                  <c:v>725.63599999999997</c:v>
                </c:pt>
                <c:pt idx="33435">
                  <c:v>725.572</c:v>
                </c:pt>
                <c:pt idx="33436">
                  <c:v>725.50900000000001</c:v>
                </c:pt>
                <c:pt idx="33437">
                  <c:v>725.44500000000005</c:v>
                </c:pt>
                <c:pt idx="33438">
                  <c:v>725.38099999999997</c:v>
                </c:pt>
                <c:pt idx="33439">
                  <c:v>725.31799999999998</c:v>
                </c:pt>
                <c:pt idx="33440">
                  <c:v>725.25400000000002</c:v>
                </c:pt>
                <c:pt idx="33441">
                  <c:v>725.19</c:v>
                </c:pt>
                <c:pt idx="33442">
                  <c:v>725.12699999999995</c:v>
                </c:pt>
                <c:pt idx="33443">
                  <c:v>725.06299999999999</c:v>
                </c:pt>
                <c:pt idx="33444">
                  <c:v>724.99900000000002</c:v>
                </c:pt>
                <c:pt idx="33445">
                  <c:v>724.93499999999995</c:v>
                </c:pt>
                <c:pt idx="33446">
                  <c:v>724.87099999999998</c:v>
                </c:pt>
                <c:pt idx="33447">
                  <c:v>724.80799999999999</c:v>
                </c:pt>
                <c:pt idx="33448">
                  <c:v>724.74400000000003</c:v>
                </c:pt>
                <c:pt idx="33449">
                  <c:v>724.68</c:v>
                </c:pt>
                <c:pt idx="33450">
                  <c:v>724.61599999999999</c:v>
                </c:pt>
                <c:pt idx="33451">
                  <c:v>724.55200000000002</c:v>
                </c:pt>
                <c:pt idx="33452">
                  <c:v>724.48800000000006</c:v>
                </c:pt>
                <c:pt idx="33453">
                  <c:v>724.42399999999998</c:v>
                </c:pt>
                <c:pt idx="33454">
                  <c:v>724.36</c:v>
                </c:pt>
                <c:pt idx="33455">
                  <c:v>724.29600000000005</c:v>
                </c:pt>
                <c:pt idx="33456">
                  <c:v>724.23199999999997</c:v>
                </c:pt>
                <c:pt idx="33457">
                  <c:v>724.16800000000001</c:v>
                </c:pt>
                <c:pt idx="33458">
                  <c:v>724.10400000000004</c:v>
                </c:pt>
                <c:pt idx="33459">
                  <c:v>724.04</c:v>
                </c:pt>
                <c:pt idx="33460">
                  <c:v>723.976</c:v>
                </c:pt>
                <c:pt idx="33461">
                  <c:v>723.91200000000003</c:v>
                </c:pt>
                <c:pt idx="33462">
                  <c:v>723.84799999999996</c:v>
                </c:pt>
                <c:pt idx="33463">
                  <c:v>723.78399999999999</c:v>
                </c:pt>
                <c:pt idx="33464">
                  <c:v>723.71900000000005</c:v>
                </c:pt>
                <c:pt idx="33465">
                  <c:v>723.65499999999997</c:v>
                </c:pt>
                <c:pt idx="33466">
                  <c:v>723.59100000000001</c:v>
                </c:pt>
                <c:pt idx="33467">
                  <c:v>723.52700000000004</c:v>
                </c:pt>
                <c:pt idx="33468">
                  <c:v>723.46299999999997</c:v>
                </c:pt>
                <c:pt idx="33469">
                  <c:v>723.39800000000002</c:v>
                </c:pt>
                <c:pt idx="33470">
                  <c:v>723.33399999999995</c:v>
                </c:pt>
                <c:pt idx="33471">
                  <c:v>723.27</c:v>
                </c:pt>
                <c:pt idx="33472">
                  <c:v>723.20500000000004</c:v>
                </c:pt>
                <c:pt idx="33473">
                  <c:v>723.14099999999996</c:v>
                </c:pt>
                <c:pt idx="33474">
                  <c:v>723.077</c:v>
                </c:pt>
                <c:pt idx="33475">
                  <c:v>723.01199999999994</c:v>
                </c:pt>
                <c:pt idx="33476">
                  <c:v>722.94799999999998</c:v>
                </c:pt>
                <c:pt idx="33477">
                  <c:v>722.88400000000001</c:v>
                </c:pt>
                <c:pt idx="33478">
                  <c:v>722.81899999999996</c:v>
                </c:pt>
                <c:pt idx="33479">
                  <c:v>722.755</c:v>
                </c:pt>
                <c:pt idx="33480">
                  <c:v>722.69</c:v>
                </c:pt>
                <c:pt idx="33481">
                  <c:v>722.62599999999998</c:v>
                </c:pt>
                <c:pt idx="33482">
                  <c:v>722.56100000000004</c:v>
                </c:pt>
                <c:pt idx="33483">
                  <c:v>722.49699999999996</c:v>
                </c:pt>
                <c:pt idx="33484">
                  <c:v>722.43200000000002</c:v>
                </c:pt>
                <c:pt idx="33485">
                  <c:v>722.36800000000005</c:v>
                </c:pt>
                <c:pt idx="33486">
                  <c:v>722.303</c:v>
                </c:pt>
                <c:pt idx="33487">
                  <c:v>722.23800000000006</c:v>
                </c:pt>
                <c:pt idx="33488">
                  <c:v>722.17399999999998</c:v>
                </c:pt>
                <c:pt idx="33489">
                  <c:v>722.10900000000004</c:v>
                </c:pt>
                <c:pt idx="33490">
                  <c:v>722.04499999999996</c:v>
                </c:pt>
                <c:pt idx="33491">
                  <c:v>721.98</c:v>
                </c:pt>
                <c:pt idx="33492">
                  <c:v>721.91499999999996</c:v>
                </c:pt>
                <c:pt idx="33493">
                  <c:v>721.851</c:v>
                </c:pt>
                <c:pt idx="33494">
                  <c:v>721.78599999999994</c:v>
                </c:pt>
                <c:pt idx="33495">
                  <c:v>721.721</c:v>
                </c:pt>
                <c:pt idx="33496">
                  <c:v>721.65599999999995</c:v>
                </c:pt>
                <c:pt idx="33497">
                  <c:v>721.59199999999998</c:v>
                </c:pt>
                <c:pt idx="33498">
                  <c:v>721.52700000000004</c:v>
                </c:pt>
                <c:pt idx="33499">
                  <c:v>721.46199999999999</c:v>
                </c:pt>
                <c:pt idx="33500">
                  <c:v>721.39700000000005</c:v>
                </c:pt>
                <c:pt idx="33501">
                  <c:v>721.33199999999999</c:v>
                </c:pt>
                <c:pt idx="33502">
                  <c:v>721.26700000000005</c:v>
                </c:pt>
                <c:pt idx="33503">
                  <c:v>721.202</c:v>
                </c:pt>
                <c:pt idx="33504">
                  <c:v>721.13800000000003</c:v>
                </c:pt>
                <c:pt idx="33505">
                  <c:v>721.07299999999998</c:v>
                </c:pt>
                <c:pt idx="33506">
                  <c:v>721.00800000000004</c:v>
                </c:pt>
                <c:pt idx="33507">
                  <c:v>720.94299999999998</c:v>
                </c:pt>
                <c:pt idx="33508">
                  <c:v>720.87800000000004</c:v>
                </c:pt>
                <c:pt idx="33509">
                  <c:v>720.81299999999999</c:v>
                </c:pt>
                <c:pt idx="33510">
                  <c:v>720.74800000000005</c:v>
                </c:pt>
                <c:pt idx="33511">
                  <c:v>720.68299999999999</c:v>
                </c:pt>
                <c:pt idx="33512">
                  <c:v>720.61800000000005</c:v>
                </c:pt>
                <c:pt idx="33513">
                  <c:v>720.55200000000002</c:v>
                </c:pt>
                <c:pt idx="33514">
                  <c:v>720.48699999999997</c:v>
                </c:pt>
                <c:pt idx="33515">
                  <c:v>720.42200000000003</c:v>
                </c:pt>
                <c:pt idx="33516">
                  <c:v>720.35699999999997</c:v>
                </c:pt>
                <c:pt idx="33517">
                  <c:v>720.29200000000003</c:v>
                </c:pt>
                <c:pt idx="33518">
                  <c:v>720.22699999999998</c:v>
                </c:pt>
                <c:pt idx="33519">
                  <c:v>720.16200000000003</c:v>
                </c:pt>
                <c:pt idx="33520">
                  <c:v>720.096</c:v>
                </c:pt>
                <c:pt idx="33521">
                  <c:v>720.03099999999995</c:v>
                </c:pt>
                <c:pt idx="33522">
                  <c:v>719.96600000000001</c:v>
                </c:pt>
                <c:pt idx="33523">
                  <c:v>719.90099999999995</c:v>
                </c:pt>
                <c:pt idx="33524">
                  <c:v>719.83500000000004</c:v>
                </c:pt>
                <c:pt idx="33525">
                  <c:v>719.77</c:v>
                </c:pt>
                <c:pt idx="33526">
                  <c:v>719.70500000000004</c:v>
                </c:pt>
                <c:pt idx="33527">
                  <c:v>719.63900000000001</c:v>
                </c:pt>
                <c:pt idx="33528">
                  <c:v>719.57399999999996</c:v>
                </c:pt>
                <c:pt idx="33529">
                  <c:v>719.50900000000001</c:v>
                </c:pt>
                <c:pt idx="33530">
                  <c:v>719.44299999999998</c:v>
                </c:pt>
                <c:pt idx="33531">
                  <c:v>719.37800000000004</c:v>
                </c:pt>
                <c:pt idx="33532">
                  <c:v>719.31200000000001</c:v>
                </c:pt>
                <c:pt idx="33533">
                  <c:v>719.24699999999996</c:v>
                </c:pt>
                <c:pt idx="33534">
                  <c:v>719.18200000000002</c:v>
                </c:pt>
                <c:pt idx="33535">
                  <c:v>719.11599999999999</c:v>
                </c:pt>
                <c:pt idx="33536">
                  <c:v>719.05100000000004</c:v>
                </c:pt>
                <c:pt idx="33537">
                  <c:v>718.98500000000001</c:v>
                </c:pt>
                <c:pt idx="33538">
                  <c:v>718.91899999999998</c:v>
                </c:pt>
                <c:pt idx="33539">
                  <c:v>718.85400000000004</c:v>
                </c:pt>
                <c:pt idx="33540">
                  <c:v>718.78800000000001</c:v>
                </c:pt>
                <c:pt idx="33541">
                  <c:v>718.72299999999996</c:v>
                </c:pt>
                <c:pt idx="33542">
                  <c:v>718.65700000000004</c:v>
                </c:pt>
                <c:pt idx="33543">
                  <c:v>718.59100000000001</c:v>
                </c:pt>
                <c:pt idx="33544">
                  <c:v>718.52599999999995</c:v>
                </c:pt>
                <c:pt idx="33545">
                  <c:v>718.46</c:v>
                </c:pt>
                <c:pt idx="33546">
                  <c:v>718.39400000000001</c:v>
                </c:pt>
                <c:pt idx="33547">
                  <c:v>718.32899999999995</c:v>
                </c:pt>
                <c:pt idx="33548">
                  <c:v>718.26300000000003</c:v>
                </c:pt>
                <c:pt idx="33549">
                  <c:v>718.197</c:v>
                </c:pt>
                <c:pt idx="33550">
                  <c:v>718.13199999999995</c:v>
                </c:pt>
                <c:pt idx="33551">
                  <c:v>718.06600000000003</c:v>
                </c:pt>
                <c:pt idx="33552">
                  <c:v>718</c:v>
                </c:pt>
                <c:pt idx="33553">
                  <c:v>717.93399999999997</c:v>
                </c:pt>
                <c:pt idx="33554">
                  <c:v>717.86800000000005</c:v>
                </c:pt>
                <c:pt idx="33555">
                  <c:v>717.80200000000002</c:v>
                </c:pt>
                <c:pt idx="33556">
                  <c:v>717.73699999999997</c:v>
                </c:pt>
                <c:pt idx="33557">
                  <c:v>717.67100000000005</c:v>
                </c:pt>
                <c:pt idx="33558">
                  <c:v>717.60500000000002</c:v>
                </c:pt>
                <c:pt idx="33559">
                  <c:v>717.53899999999999</c:v>
                </c:pt>
                <c:pt idx="33560">
                  <c:v>717.47299999999996</c:v>
                </c:pt>
                <c:pt idx="33561">
                  <c:v>717.40700000000004</c:v>
                </c:pt>
                <c:pt idx="33562">
                  <c:v>717.34100000000001</c:v>
                </c:pt>
                <c:pt idx="33563">
                  <c:v>717.27499999999998</c:v>
                </c:pt>
                <c:pt idx="33564">
                  <c:v>717.20899999999995</c:v>
                </c:pt>
                <c:pt idx="33565">
                  <c:v>717.14300000000003</c:v>
                </c:pt>
                <c:pt idx="33566">
                  <c:v>717.077</c:v>
                </c:pt>
                <c:pt idx="33567">
                  <c:v>717.01099999999997</c:v>
                </c:pt>
                <c:pt idx="33568">
                  <c:v>716.94500000000005</c:v>
                </c:pt>
                <c:pt idx="33569">
                  <c:v>716.87900000000002</c:v>
                </c:pt>
                <c:pt idx="33570">
                  <c:v>716.81200000000001</c:v>
                </c:pt>
                <c:pt idx="33571">
                  <c:v>716.74599999999998</c:v>
                </c:pt>
                <c:pt idx="33572">
                  <c:v>716.68</c:v>
                </c:pt>
                <c:pt idx="33573">
                  <c:v>716.61400000000003</c:v>
                </c:pt>
                <c:pt idx="33574">
                  <c:v>716.548</c:v>
                </c:pt>
                <c:pt idx="33575">
                  <c:v>716.48199999999997</c:v>
                </c:pt>
                <c:pt idx="33576">
                  <c:v>716.41499999999996</c:v>
                </c:pt>
                <c:pt idx="33577">
                  <c:v>716.34900000000005</c:v>
                </c:pt>
                <c:pt idx="33578">
                  <c:v>716.28300000000002</c:v>
                </c:pt>
                <c:pt idx="33579">
                  <c:v>716.21699999999998</c:v>
                </c:pt>
                <c:pt idx="33580">
                  <c:v>716.15</c:v>
                </c:pt>
                <c:pt idx="33581">
                  <c:v>716.08399999999995</c:v>
                </c:pt>
                <c:pt idx="33582">
                  <c:v>716.01800000000003</c:v>
                </c:pt>
                <c:pt idx="33583">
                  <c:v>715.95100000000002</c:v>
                </c:pt>
                <c:pt idx="33584">
                  <c:v>715.88499999999999</c:v>
                </c:pt>
                <c:pt idx="33585">
                  <c:v>715.81799999999998</c:v>
                </c:pt>
                <c:pt idx="33586">
                  <c:v>715.75199999999995</c:v>
                </c:pt>
                <c:pt idx="33587">
                  <c:v>715.68600000000004</c:v>
                </c:pt>
                <c:pt idx="33588">
                  <c:v>715.61900000000003</c:v>
                </c:pt>
                <c:pt idx="33589">
                  <c:v>715.553</c:v>
                </c:pt>
                <c:pt idx="33590">
                  <c:v>715.48599999999999</c:v>
                </c:pt>
                <c:pt idx="33591">
                  <c:v>715.42</c:v>
                </c:pt>
                <c:pt idx="33592">
                  <c:v>715.35299999999995</c:v>
                </c:pt>
                <c:pt idx="33593">
                  <c:v>715.28700000000003</c:v>
                </c:pt>
                <c:pt idx="33594">
                  <c:v>715.22</c:v>
                </c:pt>
                <c:pt idx="33595">
                  <c:v>715.154</c:v>
                </c:pt>
                <c:pt idx="33596">
                  <c:v>715.08699999999999</c:v>
                </c:pt>
                <c:pt idx="33597">
                  <c:v>715.02</c:v>
                </c:pt>
                <c:pt idx="33598">
                  <c:v>714.95399999999995</c:v>
                </c:pt>
                <c:pt idx="33599">
                  <c:v>714.88699999999994</c:v>
                </c:pt>
                <c:pt idx="33600">
                  <c:v>714.82</c:v>
                </c:pt>
                <c:pt idx="33601">
                  <c:v>714.75400000000002</c:v>
                </c:pt>
                <c:pt idx="33602">
                  <c:v>714.68700000000001</c:v>
                </c:pt>
                <c:pt idx="33603">
                  <c:v>714.62</c:v>
                </c:pt>
                <c:pt idx="33604">
                  <c:v>714.55399999999997</c:v>
                </c:pt>
                <c:pt idx="33605">
                  <c:v>714.48699999999997</c:v>
                </c:pt>
                <c:pt idx="33606">
                  <c:v>714.42</c:v>
                </c:pt>
                <c:pt idx="33607">
                  <c:v>714.35299999999995</c:v>
                </c:pt>
                <c:pt idx="33608">
                  <c:v>714.28700000000003</c:v>
                </c:pt>
                <c:pt idx="33609">
                  <c:v>714.22</c:v>
                </c:pt>
                <c:pt idx="33610">
                  <c:v>714.15300000000002</c:v>
                </c:pt>
                <c:pt idx="33611">
                  <c:v>714.08600000000001</c:v>
                </c:pt>
                <c:pt idx="33612">
                  <c:v>714.01900000000001</c:v>
                </c:pt>
                <c:pt idx="33613">
                  <c:v>713.952</c:v>
                </c:pt>
                <c:pt idx="33614">
                  <c:v>713.88499999999999</c:v>
                </c:pt>
                <c:pt idx="33615">
                  <c:v>713.81799999999998</c:v>
                </c:pt>
                <c:pt idx="33616">
                  <c:v>713.75199999999995</c:v>
                </c:pt>
                <c:pt idx="33617">
                  <c:v>713.68499999999995</c:v>
                </c:pt>
                <c:pt idx="33618">
                  <c:v>713.61800000000005</c:v>
                </c:pt>
                <c:pt idx="33619">
                  <c:v>713.55100000000004</c:v>
                </c:pt>
                <c:pt idx="33620">
                  <c:v>713.48400000000004</c:v>
                </c:pt>
                <c:pt idx="33621">
                  <c:v>713.41700000000003</c:v>
                </c:pt>
                <c:pt idx="33622">
                  <c:v>713.34900000000005</c:v>
                </c:pt>
                <c:pt idx="33623">
                  <c:v>713.28200000000004</c:v>
                </c:pt>
                <c:pt idx="33624">
                  <c:v>713.21500000000003</c:v>
                </c:pt>
                <c:pt idx="33625">
                  <c:v>713.14800000000002</c:v>
                </c:pt>
                <c:pt idx="33626">
                  <c:v>713.08100000000002</c:v>
                </c:pt>
                <c:pt idx="33627">
                  <c:v>713.01400000000001</c:v>
                </c:pt>
                <c:pt idx="33628">
                  <c:v>712.947</c:v>
                </c:pt>
                <c:pt idx="33629">
                  <c:v>712.88</c:v>
                </c:pt>
                <c:pt idx="33630">
                  <c:v>712.81200000000001</c:v>
                </c:pt>
                <c:pt idx="33631">
                  <c:v>712.745</c:v>
                </c:pt>
                <c:pt idx="33632">
                  <c:v>712.678</c:v>
                </c:pt>
                <c:pt idx="33633">
                  <c:v>712.61099999999999</c:v>
                </c:pt>
                <c:pt idx="33634">
                  <c:v>712.54300000000001</c:v>
                </c:pt>
                <c:pt idx="33635">
                  <c:v>712.476</c:v>
                </c:pt>
                <c:pt idx="33636">
                  <c:v>712.40899999999999</c:v>
                </c:pt>
                <c:pt idx="33637">
                  <c:v>712.34199999999998</c:v>
                </c:pt>
                <c:pt idx="33638">
                  <c:v>712.274</c:v>
                </c:pt>
                <c:pt idx="33639">
                  <c:v>712.20699999999999</c:v>
                </c:pt>
                <c:pt idx="33640">
                  <c:v>712.14</c:v>
                </c:pt>
                <c:pt idx="33641">
                  <c:v>712.072</c:v>
                </c:pt>
                <c:pt idx="33642">
                  <c:v>712.005</c:v>
                </c:pt>
                <c:pt idx="33643">
                  <c:v>711.93700000000001</c:v>
                </c:pt>
                <c:pt idx="33644">
                  <c:v>711.87</c:v>
                </c:pt>
                <c:pt idx="33645">
                  <c:v>711.80200000000002</c:v>
                </c:pt>
                <c:pt idx="33646">
                  <c:v>711.73500000000001</c:v>
                </c:pt>
                <c:pt idx="33647">
                  <c:v>711.66700000000003</c:v>
                </c:pt>
                <c:pt idx="33648">
                  <c:v>711.6</c:v>
                </c:pt>
                <c:pt idx="33649">
                  <c:v>711.53200000000004</c:v>
                </c:pt>
                <c:pt idx="33650">
                  <c:v>711.46500000000003</c:v>
                </c:pt>
                <c:pt idx="33651">
                  <c:v>711.39700000000005</c:v>
                </c:pt>
                <c:pt idx="33652">
                  <c:v>711.33</c:v>
                </c:pt>
                <c:pt idx="33653">
                  <c:v>711.26199999999994</c:v>
                </c:pt>
                <c:pt idx="33654">
                  <c:v>711.19399999999996</c:v>
                </c:pt>
                <c:pt idx="33655">
                  <c:v>711.12699999999995</c:v>
                </c:pt>
                <c:pt idx="33656">
                  <c:v>711.05899999999997</c:v>
                </c:pt>
                <c:pt idx="33657">
                  <c:v>710.99199999999996</c:v>
                </c:pt>
                <c:pt idx="33658">
                  <c:v>710.92399999999998</c:v>
                </c:pt>
                <c:pt idx="33659">
                  <c:v>710.85599999999999</c:v>
                </c:pt>
                <c:pt idx="33660">
                  <c:v>710.78800000000001</c:v>
                </c:pt>
                <c:pt idx="33661">
                  <c:v>710.721</c:v>
                </c:pt>
                <c:pt idx="33662">
                  <c:v>710.65300000000002</c:v>
                </c:pt>
                <c:pt idx="33663">
                  <c:v>710.58500000000004</c:v>
                </c:pt>
                <c:pt idx="33664">
                  <c:v>710.51700000000005</c:v>
                </c:pt>
                <c:pt idx="33665">
                  <c:v>710.45</c:v>
                </c:pt>
                <c:pt idx="33666">
                  <c:v>710.38199999999995</c:v>
                </c:pt>
                <c:pt idx="33667">
                  <c:v>710.31399999999996</c:v>
                </c:pt>
                <c:pt idx="33668">
                  <c:v>710.24599999999998</c:v>
                </c:pt>
                <c:pt idx="33669">
                  <c:v>710.178</c:v>
                </c:pt>
                <c:pt idx="33670">
                  <c:v>710.11</c:v>
                </c:pt>
                <c:pt idx="33671">
                  <c:v>710.04200000000003</c:v>
                </c:pt>
                <c:pt idx="33672">
                  <c:v>709.97400000000005</c:v>
                </c:pt>
                <c:pt idx="33673">
                  <c:v>709.90700000000004</c:v>
                </c:pt>
                <c:pt idx="33674">
                  <c:v>709.83900000000006</c:v>
                </c:pt>
                <c:pt idx="33675">
                  <c:v>709.77099999999996</c:v>
                </c:pt>
                <c:pt idx="33676">
                  <c:v>709.70299999999997</c:v>
                </c:pt>
                <c:pt idx="33677">
                  <c:v>709.63499999999999</c:v>
                </c:pt>
                <c:pt idx="33678">
                  <c:v>709.56700000000001</c:v>
                </c:pt>
                <c:pt idx="33679">
                  <c:v>709.49900000000002</c:v>
                </c:pt>
                <c:pt idx="33680">
                  <c:v>709.43</c:v>
                </c:pt>
                <c:pt idx="33681">
                  <c:v>709.36199999999997</c:v>
                </c:pt>
                <c:pt idx="33682">
                  <c:v>709.29399999999998</c:v>
                </c:pt>
                <c:pt idx="33683">
                  <c:v>709.226</c:v>
                </c:pt>
                <c:pt idx="33684">
                  <c:v>709.15800000000002</c:v>
                </c:pt>
                <c:pt idx="33685">
                  <c:v>709.09</c:v>
                </c:pt>
                <c:pt idx="33686">
                  <c:v>709.02200000000005</c:v>
                </c:pt>
                <c:pt idx="33687">
                  <c:v>708.95399999999995</c:v>
                </c:pt>
                <c:pt idx="33688">
                  <c:v>708.88499999999999</c:v>
                </c:pt>
                <c:pt idx="33689">
                  <c:v>708.81700000000001</c:v>
                </c:pt>
                <c:pt idx="33690">
                  <c:v>708.74900000000002</c:v>
                </c:pt>
                <c:pt idx="33691">
                  <c:v>708.68100000000004</c:v>
                </c:pt>
                <c:pt idx="33692">
                  <c:v>708.61199999999997</c:v>
                </c:pt>
                <c:pt idx="33693">
                  <c:v>708.54399999999998</c:v>
                </c:pt>
                <c:pt idx="33694">
                  <c:v>708.476</c:v>
                </c:pt>
                <c:pt idx="33695">
                  <c:v>708.40700000000004</c:v>
                </c:pt>
                <c:pt idx="33696">
                  <c:v>708.33900000000006</c:v>
                </c:pt>
                <c:pt idx="33697">
                  <c:v>708.27099999999996</c:v>
                </c:pt>
                <c:pt idx="33698">
                  <c:v>708.202</c:v>
                </c:pt>
                <c:pt idx="33699">
                  <c:v>708.13400000000001</c:v>
                </c:pt>
                <c:pt idx="33700">
                  <c:v>708.06600000000003</c:v>
                </c:pt>
                <c:pt idx="33701">
                  <c:v>707.99699999999996</c:v>
                </c:pt>
                <c:pt idx="33702">
                  <c:v>707.92899999999997</c:v>
                </c:pt>
                <c:pt idx="33703">
                  <c:v>707.86</c:v>
                </c:pt>
                <c:pt idx="33704">
                  <c:v>707.79200000000003</c:v>
                </c:pt>
                <c:pt idx="33705">
                  <c:v>707.72299999999996</c:v>
                </c:pt>
                <c:pt idx="33706">
                  <c:v>707.65499999999997</c:v>
                </c:pt>
                <c:pt idx="33707">
                  <c:v>707.58600000000001</c:v>
                </c:pt>
                <c:pt idx="33708">
                  <c:v>707.51800000000003</c:v>
                </c:pt>
                <c:pt idx="33709">
                  <c:v>707.44899999999996</c:v>
                </c:pt>
                <c:pt idx="33710">
                  <c:v>707.38099999999997</c:v>
                </c:pt>
                <c:pt idx="33711">
                  <c:v>707.31200000000001</c:v>
                </c:pt>
                <c:pt idx="33712">
                  <c:v>707.24300000000005</c:v>
                </c:pt>
                <c:pt idx="33713">
                  <c:v>707.17499999999995</c:v>
                </c:pt>
                <c:pt idx="33714">
                  <c:v>707.10599999999999</c:v>
                </c:pt>
                <c:pt idx="33715">
                  <c:v>707.03700000000003</c:v>
                </c:pt>
                <c:pt idx="33716">
                  <c:v>706.96900000000005</c:v>
                </c:pt>
                <c:pt idx="33717">
                  <c:v>706.9</c:v>
                </c:pt>
                <c:pt idx="33718">
                  <c:v>706.83100000000002</c:v>
                </c:pt>
                <c:pt idx="33719">
                  <c:v>706.76300000000003</c:v>
                </c:pt>
                <c:pt idx="33720">
                  <c:v>706.69399999999996</c:v>
                </c:pt>
                <c:pt idx="33721">
                  <c:v>706.625</c:v>
                </c:pt>
                <c:pt idx="33722">
                  <c:v>706.55600000000004</c:v>
                </c:pt>
                <c:pt idx="33723">
                  <c:v>706.48800000000006</c:v>
                </c:pt>
                <c:pt idx="33724">
                  <c:v>706.41899999999998</c:v>
                </c:pt>
                <c:pt idx="33725">
                  <c:v>706.35</c:v>
                </c:pt>
                <c:pt idx="33726">
                  <c:v>706.28099999999995</c:v>
                </c:pt>
                <c:pt idx="33727">
                  <c:v>706.21199999999999</c:v>
                </c:pt>
                <c:pt idx="33728">
                  <c:v>706.14300000000003</c:v>
                </c:pt>
                <c:pt idx="33729">
                  <c:v>706.07500000000005</c:v>
                </c:pt>
                <c:pt idx="33730">
                  <c:v>706.00599999999997</c:v>
                </c:pt>
                <c:pt idx="33731">
                  <c:v>705.93700000000001</c:v>
                </c:pt>
                <c:pt idx="33732">
                  <c:v>705.86800000000005</c:v>
                </c:pt>
                <c:pt idx="33733">
                  <c:v>705.79899999999998</c:v>
                </c:pt>
                <c:pt idx="33734">
                  <c:v>705.73</c:v>
                </c:pt>
                <c:pt idx="33735">
                  <c:v>705.66099999999994</c:v>
                </c:pt>
                <c:pt idx="33736">
                  <c:v>705.59199999999998</c:v>
                </c:pt>
                <c:pt idx="33737">
                  <c:v>705.52300000000002</c:v>
                </c:pt>
                <c:pt idx="33738">
                  <c:v>705.45399999999995</c:v>
                </c:pt>
                <c:pt idx="33739">
                  <c:v>705.38499999999999</c:v>
                </c:pt>
                <c:pt idx="33740">
                  <c:v>705.31600000000003</c:v>
                </c:pt>
                <c:pt idx="33741">
                  <c:v>705.24599999999998</c:v>
                </c:pt>
                <c:pt idx="33742">
                  <c:v>705.17700000000002</c:v>
                </c:pt>
                <c:pt idx="33743">
                  <c:v>705.10799999999995</c:v>
                </c:pt>
                <c:pt idx="33744">
                  <c:v>705.03899999999999</c:v>
                </c:pt>
                <c:pt idx="33745">
                  <c:v>704.97</c:v>
                </c:pt>
                <c:pt idx="33746">
                  <c:v>704.90099999999995</c:v>
                </c:pt>
                <c:pt idx="33747">
                  <c:v>704.83199999999999</c:v>
                </c:pt>
                <c:pt idx="33748">
                  <c:v>704.76199999999994</c:v>
                </c:pt>
                <c:pt idx="33749">
                  <c:v>704.69299999999998</c:v>
                </c:pt>
                <c:pt idx="33750">
                  <c:v>704.62400000000002</c:v>
                </c:pt>
                <c:pt idx="33751">
                  <c:v>704.55499999999995</c:v>
                </c:pt>
                <c:pt idx="33752">
                  <c:v>704.48500000000001</c:v>
                </c:pt>
                <c:pt idx="33753">
                  <c:v>704.41600000000005</c:v>
                </c:pt>
                <c:pt idx="33754">
                  <c:v>704.34699999999998</c:v>
                </c:pt>
                <c:pt idx="33755">
                  <c:v>704.27700000000004</c:v>
                </c:pt>
                <c:pt idx="33756">
                  <c:v>704.20799999999997</c:v>
                </c:pt>
                <c:pt idx="33757">
                  <c:v>704.13900000000001</c:v>
                </c:pt>
                <c:pt idx="33758">
                  <c:v>704.06899999999996</c:v>
                </c:pt>
                <c:pt idx="33759">
                  <c:v>704</c:v>
                </c:pt>
                <c:pt idx="33760">
                  <c:v>703.93</c:v>
                </c:pt>
                <c:pt idx="33761">
                  <c:v>703.86099999999999</c:v>
                </c:pt>
                <c:pt idx="33762">
                  <c:v>703.79200000000003</c:v>
                </c:pt>
                <c:pt idx="33763">
                  <c:v>703.72199999999998</c:v>
                </c:pt>
                <c:pt idx="33764">
                  <c:v>703.65300000000002</c:v>
                </c:pt>
                <c:pt idx="33765">
                  <c:v>703.58299999999997</c:v>
                </c:pt>
                <c:pt idx="33766">
                  <c:v>703.51400000000001</c:v>
                </c:pt>
                <c:pt idx="33767">
                  <c:v>703.44399999999996</c:v>
                </c:pt>
                <c:pt idx="33768">
                  <c:v>703.375</c:v>
                </c:pt>
                <c:pt idx="33769">
                  <c:v>703.30499999999995</c:v>
                </c:pt>
                <c:pt idx="33770">
                  <c:v>703.23500000000001</c:v>
                </c:pt>
                <c:pt idx="33771">
                  <c:v>703.16600000000005</c:v>
                </c:pt>
                <c:pt idx="33772">
                  <c:v>703.096</c:v>
                </c:pt>
                <c:pt idx="33773">
                  <c:v>703.02700000000004</c:v>
                </c:pt>
                <c:pt idx="33774">
                  <c:v>702.95699999999999</c:v>
                </c:pt>
                <c:pt idx="33775">
                  <c:v>702.88699999999994</c:v>
                </c:pt>
                <c:pt idx="33776">
                  <c:v>702.81799999999998</c:v>
                </c:pt>
                <c:pt idx="33777">
                  <c:v>702.74800000000005</c:v>
                </c:pt>
                <c:pt idx="33778">
                  <c:v>702.678</c:v>
                </c:pt>
                <c:pt idx="33779">
                  <c:v>702.60900000000004</c:v>
                </c:pt>
                <c:pt idx="33780">
                  <c:v>702.53899999999999</c:v>
                </c:pt>
                <c:pt idx="33781">
                  <c:v>702.46900000000005</c:v>
                </c:pt>
                <c:pt idx="33782">
                  <c:v>702.399</c:v>
                </c:pt>
                <c:pt idx="33783">
                  <c:v>702.32899999999995</c:v>
                </c:pt>
                <c:pt idx="33784">
                  <c:v>702.26</c:v>
                </c:pt>
                <c:pt idx="33785">
                  <c:v>702.19</c:v>
                </c:pt>
                <c:pt idx="33786">
                  <c:v>702.12</c:v>
                </c:pt>
                <c:pt idx="33787">
                  <c:v>702.05</c:v>
                </c:pt>
                <c:pt idx="33788">
                  <c:v>701.98</c:v>
                </c:pt>
                <c:pt idx="33789">
                  <c:v>701.91</c:v>
                </c:pt>
                <c:pt idx="33790">
                  <c:v>701.84</c:v>
                </c:pt>
                <c:pt idx="33791">
                  <c:v>701.77099999999996</c:v>
                </c:pt>
                <c:pt idx="33792">
                  <c:v>701.70100000000002</c:v>
                </c:pt>
                <c:pt idx="33793">
                  <c:v>701.63099999999997</c:v>
                </c:pt>
                <c:pt idx="33794">
                  <c:v>701.56100000000004</c:v>
                </c:pt>
                <c:pt idx="33795">
                  <c:v>701.49099999999999</c:v>
                </c:pt>
                <c:pt idx="33796">
                  <c:v>701.42100000000005</c:v>
                </c:pt>
                <c:pt idx="33797">
                  <c:v>701.351</c:v>
                </c:pt>
                <c:pt idx="33798">
                  <c:v>701.28099999999995</c:v>
                </c:pt>
                <c:pt idx="33799">
                  <c:v>701.21100000000001</c:v>
                </c:pt>
                <c:pt idx="33800">
                  <c:v>701.14099999999996</c:v>
                </c:pt>
                <c:pt idx="33801">
                  <c:v>701.07</c:v>
                </c:pt>
                <c:pt idx="33802">
                  <c:v>701</c:v>
                </c:pt>
                <c:pt idx="33803">
                  <c:v>700.93</c:v>
                </c:pt>
                <c:pt idx="33804">
                  <c:v>700.86</c:v>
                </c:pt>
                <c:pt idx="33805">
                  <c:v>700.79</c:v>
                </c:pt>
                <c:pt idx="33806">
                  <c:v>700.72</c:v>
                </c:pt>
                <c:pt idx="33807">
                  <c:v>700.65</c:v>
                </c:pt>
                <c:pt idx="33808">
                  <c:v>700.57899999999995</c:v>
                </c:pt>
                <c:pt idx="33809">
                  <c:v>700.50900000000001</c:v>
                </c:pt>
                <c:pt idx="33810">
                  <c:v>700.43899999999996</c:v>
                </c:pt>
                <c:pt idx="33811">
                  <c:v>700.36900000000003</c:v>
                </c:pt>
                <c:pt idx="33812">
                  <c:v>700.298</c:v>
                </c:pt>
                <c:pt idx="33813">
                  <c:v>700.22799999999995</c:v>
                </c:pt>
                <c:pt idx="33814">
                  <c:v>700.15800000000002</c:v>
                </c:pt>
                <c:pt idx="33815">
                  <c:v>700.08799999999997</c:v>
                </c:pt>
                <c:pt idx="33816">
                  <c:v>700.01700000000005</c:v>
                </c:pt>
                <c:pt idx="33817">
                  <c:v>699.947</c:v>
                </c:pt>
                <c:pt idx="33818">
                  <c:v>699.87699999999995</c:v>
                </c:pt>
                <c:pt idx="33819">
                  <c:v>699.80600000000004</c:v>
                </c:pt>
                <c:pt idx="33820">
                  <c:v>699.73599999999999</c:v>
                </c:pt>
                <c:pt idx="33821">
                  <c:v>699.66499999999996</c:v>
                </c:pt>
                <c:pt idx="33822">
                  <c:v>699.59500000000003</c:v>
                </c:pt>
                <c:pt idx="33823">
                  <c:v>699.524</c:v>
                </c:pt>
                <c:pt idx="33824">
                  <c:v>699.45399999999995</c:v>
                </c:pt>
                <c:pt idx="33825">
                  <c:v>699.38400000000001</c:v>
                </c:pt>
                <c:pt idx="33826">
                  <c:v>699.31299999999999</c:v>
                </c:pt>
                <c:pt idx="33827">
                  <c:v>699.24300000000005</c:v>
                </c:pt>
                <c:pt idx="33828">
                  <c:v>699.17200000000003</c:v>
                </c:pt>
                <c:pt idx="33829">
                  <c:v>699.10199999999998</c:v>
                </c:pt>
                <c:pt idx="33830">
                  <c:v>699.03099999999995</c:v>
                </c:pt>
                <c:pt idx="33831">
                  <c:v>698.96</c:v>
                </c:pt>
                <c:pt idx="33832">
                  <c:v>698.89</c:v>
                </c:pt>
                <c:pt idx="33833">
                  <c:v>698.81899999999996</c:v>
                </c:pt>
                <c:pt idx="33834">
                  <c:v>698.74900000000002</c:v>
                </c:pt>
                <c:pt idx="33835">
                  <c:v>698.678</c:v>
                </c:pt>
                <c:pt idx="33836">
                  <c:v>698.60699999999997</c:v>
                </c:pt>
                <c:pt idx="33837">
                  <c:v>698.53700000000003</c:v>
                </c:pt>
                <c:pt idx="33838">
                  <c:v>698.46600000000001</c:v>
                </c:pt>
                <c:pt idx="33839">
                  <c:v>698.39499999999998</c:v>
                </c:pt>
                <c:pt idx="33840">
                  <c:v>698.32500000000005</c:v>
                </c:pt>
                <c:pt idx="33841">
                  <c:v>698.25400000000002</c:v>
                </c:pt>
                <c:pt idx="33842">
                  <c:v>698.18299999999999</c:v>
                </c:pt>
                <c:pt idx="33843">
                  <c:v>698.11199999999997</c:v>
                </c:pt>
                <c:pt idx="33844">
                  <c:v>698.04200000000003</c:v>
                </c:pt>
                <c:pt idx="33845">
                  <c:v>697.971</c:v>
                </c:pt>
                <c:pt idx="33846">
                  <c:v>697.9</c:v>
                </c:pt>
                <c:pt idx="33847">
                  <c:v>697.82899999999995</c:v>
                </c:pt>
                <c:pt idx="33848">
                  <c:v>697.75800000000004</c:v>
                </c:pt>
                <c:pt idx="33849">
                  <c:v>697.68799999999999</c:v>
                </c:pt>
                <c:pt idx="33850">
                  <c:v>697.61699999999996</c:v>
                </c:pt>
                <c:pt idx="33851">
                  <c:v>697.54600000000005</c:v>
                </c:pt>
                <c:pt idx="33852">
                  <c:v>697.47500000000002</c:v>
                </c:pt>
                <c:pt idx="33853">
                  <c:v>697.404</c:v>
                </c:pt>
                <c:pt idx="33854">
                  <c:v>697.33299999999997</c:v>
                </c:pt>
                <c:pt idx="33855">
                  <c:v>697.26199999999994</c:v>
                </c:pt>
                <c:pt idx="33856">
                  <c:v>697.19100000000003</c:v>
                </c:pt>
                <c:pt idx="33857">
                  <c:v>697.12</c:v>
                </c:pt>
                <c:pt idx="33858">
                  <c:v>697.04899999999998</c:v>
                </c:pt>
                <c:pt idx="33859">
                  <c:v>696.97799999999995</c:v>
                </c:pt>
                <c:pt idx="33860">
                  <c:v>696.90700000000004</c:v>
                </c:pt>
                <c:pt idx="33861">
                  <c:v>696.83600000000001</c:v>
                </c:pt>
                <c:pt idx="33862">
                  <c:v>696.76499999999999</c:v>
                </c:pt>
                <c:pt idx="33863">
                  <c:v>696.69399999999996</c:v>
                </c:pt>
                <c:pt idx="33864">
                  <c:v>696.62300000000005</c:v>
                </c:pt>
                <c:pt idx="33865">
                  <c:v>696.55200000000002</c:v>
                </c:pt>
                <c:pt idx="33866">
                  <c:v>696.48099999999999</c:v>
                </c:pt>
                <c:pt idx="33867">
                  <c:v>696.40899999999999</c:v>
                </c:pt>
                <c:pt idx="33868">
                  <c:v>696.33799999999997</c:v>
                </c:pt>
                <c:pt idx="33869">
                  <c:v>696.26700000000005</c:v>
                </c:pt>
                <c:pt idx="33870">
                  <c:v>696.19600000000003</c:v>
                </c:pt>
                <c:pt idx="33871">
                  <c:v>696.125</c:v>
                </c:pt>
                <c:pt idx="33872">
                  <c:v>696.05399999999997</c:v>
                </c:pt>
                <c:pt idx="33873">
                  <c:v>695.98199999999997</c:v>
                </c:pt>
                <c:pt idx="33874">
                  <c:v>695.91099999999994</c:v>
                </c:pt>
                <c:pt idx="33875">
                  <c:v>695.84</c:v>
                </c:pt>
                <c:pt idx="33876">
                  <c:v>695.76800000000003</c:v>
                </c:pt>
                <c:pt idx="33877">
                  <c:v>695.697</c:v>
                </c:pt>
                <c:pt idx="33878">
                  <c:v>695.62599999999998</c:v>
                </c:pt>
                <c:pt idx="33879">
                  <c:v>695.55499999999995</c:v>
                </c:pt>
                <c:pt idx="33880">
                  <c:v>695.48299999999995</c:v>
                </c:pt>
                <c:pt idx="33881">
                  <c:v>695.41200000000003</c:v>
                </c:pt>
                <c:pt idx="33882">
                  <c:v>695.34100000000001</c:v>
                </c:pt>
                <c:pt idx="33883">
                  <c:v>695.26900000000001</c:v>
                </c:pt>
                <c:pt idx="33884">
                  <c:v>695.19799999999998</c:v>
                </c:pt>
                <c:pt idx="33885">
                  <c:v>695.12599999999998</c:v>
                </c:pt>
                <c:pt idx="33886">
                  <c:v>695.05499999999995</c:v>
                </c:pt>
                <c:pt idx="33887">
                  <c:v>694.98299999999995</c:v>
                </c:pt>
                <c:pt idx="33888">
                  <c:v>694.91200000000003</c:v>
                </c:pt>
                <c:pt idx="33889">
                  <c:v>694.84100000000001</c:v>
                </c:pt>
                <c:pt idx="33890">
                  <c:v>694.76900000000001</c:v>
                </c:pt>
                <c:pt idx="33891">
                  <c:v>694.69799999999998</c:v>
                </c:pt>
                <c:pt idx="33892">
                  <c:v>694.62599999999998</c:v>
                </c:pt>
                <c:pt idx="33893">
                  <c:v>694.55399999999997</c:v>
                </c:pt>
                <c:pt idx="33894">
                  <c:v>694.48299999999995</c:v>
                </c:pt>
                <c:pt idx="33895">
                  <c:v>694.41099999999994</c:v>
                </c:pt>
                <c:pt idx="33896">
                  <c:v>694.34</c:v>
                </c:pt>
                <c:pt idx="33897">
                  <c:v>694.26800000000003</c:v>
                </c:pt>
                <c:pt idx="33898">
                  <c:v>694.19600000000003</c:v>
                </c:pt>
                <c:pt idx="33899">
                  <c:v>694.125</c:v>
                </c:pt>
                <c:pt idx="33900">
                  <c:v>694.053</c:v>
                </c:pt>
                <c:pt idx="33901">
                  <c:v>693.98199999999997</c:v>
                </c:pt>
                <c:pt idx="33902">
                  <c:v>693.91</c:v>
                </c:pt>
                <c:pt idx="33903">
                  <c:v>693.83799999999997</c:v>
                </c:pt>
                <c:pt idx="33904">
                  <c:v>693.76599999999996</c:v>
                </c:pt>
                <c:pt idx="33905">
                  <c:v>693.69500000000005</c:v>
                </c:pt>
                <c:pt idx="33906">
                  <c:v>693.62300000000005</c:v>
                </c:pt>
                <c:pt idx="33907">
                  <c:v>693.55100000000004</c:v>
                </c:pt>
                <c:pt idx="33908">
                  <c:v>693.47900000000004</c:v>
                </c:pt>
                <c:pt idx="33909">
                  <c:v>693.40800000000002</c:v>
                </c:pt>
                <c:pt idx="33910">
                  <c:v>693.33600000000001</c:v>
                </c:pt>
                <c:pt idx="33911">
                  <c:v>693.26400000000001</c:v>
                </c:pt>
                <c:pt idx="33912">
                  <c:v>693.19200000000001</c:v>
                </c:pt>
                <c:pt idx="33913">
                  <c:v>693.12</c:v>
                </c:pt>
                <c:pt idx="33914">
                  <c:v>693.04899999999998</c:v>
                </c:pt>
                <c:pt idx="33915">
                  <c:v>692.97699999999998</c:v>
                </c:pt>
                <c:pt idx="33916">
                  <c:v>692.90499999999997</c:v>
                </c:pt>
                <c:pt idx="33917">
                  <c:v>692.83299999999997</c:v>
                </c:pt>
                <c:pt idx="33918">
                  <c:v>692.76099999999997</c:v>
                </c:pt>
                <c:pt idx="33919">
                  <c:v>692.68899999999996</c:v>
                </c:pt>
                <c:pt idx="33920">
                  <c:v>692.61699999999996</c:v>
                </c:pt>
                <c:pt idx="33921">
                  <c:v>692.54499999999996</c:v>
                </c:pt>
                <c:pt idx="33922">
                  <c:v>692.47299999999996</c:v>
                </c:pt>
                <c:pt idx="33923">
                  <c:v>692.40099999999995</c:v>
                </c:pt>
                <c:pt idx="33924">
                  <c:v>692.32899999999995</c:v>
                </c:pt>
                <c:pt idx="33925">
                  <c:v>692.25699999999995</c:v>
                </c:pt>
                <c:pt idx="33926">
                  <c:v>692.18499999999995</c:v>
                </c:pt>
                <c:pt idx="33927">
                  <c:v>692.11300000000006</c:v>
                </c:pt>
                <c:pt idx="33928">
                  <c:v>692.04100000000005</c:v>
                </c:pt>
                <c:pt idx="33929">
                  <c:v>691.96900000000005</c:v>
                </c:pt>
                <c:pt idx="33930">
                  <c:v>691.89700000000005</c:v>
                </c:pt>
                <c:pt idx="33931">
                  <c:v>691.82399999999996</c:v>
                </c:pt>
                <c:pt idx="33932">
                  <c:v>691.75199999999995</c:v>
                </c:pt>
                <c:pt idx="33933">
                  <c:v>691.68</c:v>
                </c:pt>
                <c:pt idx="33934">
                  <c:v>691.60799999999995</c:v>
                </c:pt>
                <c:pt idx="33935">
                  <c:v>691.53599999999994</c:v>
                </c:pt>
                <c:pt idx="33936">
                  <c:v>691.46400000000006</c:v>
                </c:pt>
                <c:pt idx="33937">
                  <c:v>691.39099999999996</c:v>
                </c:pt>
                <c:pt idx="33938">
                  <c:v>691.31899999999996</c:v>
                </c:pt>
                <c:pt idx="33939">
                  <c:v>691.24699999999996</c:v>
                </c:pt>
                <c:pt idx="33940">
                  <c:v>691.17499999999995</c:v>
                </c:pt>
                <c:pt idx="33941">
                  <c:v>691.10199999999998</c:v>
                </c:pt>
                <c:pt idx="33942">
                  <c:v>691.03</c:v>
                </c:pt>
                <c:pt idx="33943">
                  <c:v>690.95799999999997</c:v>
                </c:pt>
                <c:pt idx="33944">
                  <c:v>690.88499999999999</c:v>
                </c:pt>
                <c:pt idx="33945">
                  <c:v>690.81299999999999</c:v>
                </c:pt>
                <c:pt idx="33946">
                  <c:v>690.74099999999999</c:v>
                </c:pt>
                <c:pt idx="33947">
                  <c:v>690.66800000000001</c:v>
                </c:pt>
                <c:pt idx="33948">
                  <c:v>690.596</c:v>
                </c:pt>
                <c:pt idx="33949">
                  <c:v>690.524</c:v>
                </c:pt>
                <c:pt idx="33950">
                  <c:v>690.45100000000002</c:v>
                </c:pt>
                <c:pt idx="33951">
                  <c:v>690.37900000000002</c:v>
                </c:pt>
                <c:pt idx="33952">
                  <c:v>690.30600000000004</c:v>
                </c:pt>
                <c:pt idx="33953">
                  <c:v>690.23400000000004</c:v>
                </c:pt>
                <c:pt idx="33954">
                  <c:v>690.16099999999994</c:v>
                </c:pt>
                <c:pt idx="33955">
                  <c:v>690.08900000000006</c:v>
                </c:pt>
                <c:pt idx="33956">
                  <c:v>690.01599999999996</c:v>
                </c:pt>
                <c:pt idx="33957">
                  <c:v>689.94399999999996</c:v>
                </c:pt>
                <c:pt idx="33958">
                  <c:v>689.87099999999998</c:v>
                </c:pt>
                <c:pt idx="33959">
                  <c:v>689.79899999999998</c:v>
                </c:pt>
                <c:pt idx="33960">
                  <c:v>689.726</c:v>
                </c:pt>
                <c:pt idx="33961">
                  <c:v>689.654</c:v>
                </c:pt>
                <c:pt idx="33962">
                  <c:v>689.58100000000002</c:v>
                </c:pt>
                <c:pt idx="33963">
                  <c:v>689.50800000000004</c:v>
                </c:pt>
                <c:pt idx="33964">
                  <c:v>689.43600000000004</c:v>
                </c:pt>
                <c:pt idx="33965">
                  <c:v>689.36300000000006</c:v>
                </c:pt>
                <c:pt idx="33966">
                  <c:v>689.29100000000005</c:v>
                </c:pt>
                <c:pt idx="33967">
                  <c:v>689.21799999999996</c:v>
                </c:pt>
                <c:pt idx="33968">
                  <c:v>689.14499999999998</c:v>
                </c:pt>
                <c:pt idx="33969">
                  <c:v>689.07299999999998</c:v>
                </c:pt>
                <c:pt idx="33970">
                  <c:v>689</c:v>
                </c:pt>
                <c:pt idx="33971">
                  <c:v>688.92700000000002</c:v>
                </c:pt>
                <c:pt idx="33972">
                  <c:v>688.85400000000004</c:v>
                </c:pt>
                <c:pt idx="33973">
                  <c:v>688.78200000000004</c:v>
                </c:pt>
                <c:pt idx="33974">
                  <c:v>688.70899999999995</c:v>
                </c:pt>
                <c:pt idx="33975">
                  <c:v>688.63599999999997</c:v>
                </c:pt>
                <c:pt idx="33976">
                  <c:v>688.56299999999999</c:v>
                </c:pt>
                <c:pt idx="33977">
                  <c:v>688.49</c:v>
                </c:pt>
                <c:pt idx="33978">
                  <c:v>688.41800000000001</c:v>
                </c:pt>
                <c:pt idx="33979">
                  <c:v>688.34500000000003</c:v>
                </c:pt>
                <c:pt idx="33980">
                  <c:v>688.27200000000005</c:v>
                </c:pt>
                <c:pt idx="33981">
                  <c:v>688.19899999999996</c:v>
                </c:pt>
                <c:pt idx="33982">
                  <c:v>688.12599999999998</c:v>
                </c:pt>
                <c:pt idx="33983">
                  <c:v>688.053</c:v>
                </c:pt>
                <c:pt idx="33984">
                  <c:v>687.98</c:v>
                </c:pt>
                <c:pt idx="33985">
                  <c:v>687.90700000000004</c:v>
                </c:pt>
                <c:pt idx="33986">
                  <c:v>687.83399999999995</c:v>
                </c:pt>
                <c:pt idx="33987">
                  <c:v>687.76099999999997</c:v>
                </c:pt>
                <c:pt idx="33988">
                  <c:v>687.68899999999996</c:v>
                </c:pt>
                <c:pt idx="33989">
                  <c:v>687.61599999999999</c:v>
                </c:pt>
                <c:pt idx="33990">
                  <c:v>687.54300000000001</c:v>
                </c:pt>
                <c:pt idx="33991">
                  <c:v>687.47</c:v>
                </c:pt>
                <c:pt idx="33992">
                  <c:v>687.39599999999996</c:v>
                </c:pt>
                <c:pt idx="33993">
                  <c:v>687.32299999999998</c:v>
                </c:pt>
                <c:pt idx="33994">
                  <c:v>687.25</c:v>
                </c:pt>
                <c:pt idx="33995">
                  <c:v>687.17700000000002</c:v>
                </c:pt>
                <c:pt idx="33996">
                  <c:v>687.10400000000004</c:v>
                </c:pt>
                <c:pt idx="33997">
                  <c:v>687.03099999999995</c:v>
                </c:pt>
                <c:pt idx="33998">
                  <c:v>686.95799999999997</c:v>
                </c:pt>
                <c:pt idx="33999">
                  <c:v>686.88499999999999</c:v>
                </c:pt>
                <c:pt idx="34000">
                  <c:v>686.81200000000001</c:v>
                </c:pt>
                <c:pt idx="34001">
                  <c:v>686.73900000000003</c:v>
                </c:pt>
                <c:pt idx="34002">
                  <c:v>686.66499999999996</c:v>
                </c:pt>
                <c:pt idx="34003">
                  <c:v>686.59199999999998</c:v>
                </c:pt>
                <c:pt idx="34004">
                  <c:v>686.51900000000001</c:v>
                </c:pt>
                <c:pt idx="34005">
                  <c:v>686.44600000000003</c:v>
                </c:pt>
                <c:pt idx="34006">
                  <c:v>686.37199999999996</c:v>
                </c:pt>
                <c:pt idx="34007">
                  <c:v>686.29899999999998</c:v>
                </c:pt>
                <c:pt idx="34008">
                  <c:v>686.226</c:v>
                </c:pt>
                <c:pt idx="34009">
                  <c:v>686.15300000000002</c:v>
                </c:pt>
                <c:pt idx="34010">
                  <c:v>686.07899999999995</c:v>
                </c:pt>
                <c:pt idx="34011">
                  <c:v>686.00599999999997</c:v>
                </c:pt>
                <c:pt idx="34012">
                  <c:v>685.93299999999999</c:v>
                </c:pt>
                <c:pt idx="34013">
                  <c:v>685.85900000000004</c:v>
                </c:pt>
                <c:pt idx="34014">
                  <c:v>685.78599999999994</c:v>
                </c:pt>
                <c:pt idx="34015">
                  <c:v>685.71299999999997</c:v>
                </c:pt>
                <c:pt idx="34016">
                  <c:v>685.63900000000001</c:v>
                </c:pt>
                <c:pt idx="34017">
                  <c:v>685.56600000000003</c:v>
                </c:pt>
                <c:pt idx="34018">
                  <c:v>685.49199999999996</c:v>
                </c:pt>
                <c:pt idx="34019">
                  <c:v>685.41899999999998</c:v>
                </c:pt>
                <c:pt idx="34020">
                  <c:v>685.346</c:v>
                </c:pt>
                <c:pt idx="34021">
                  <c:v>685.27200000000005</c:v>
                </c:pt>
                <c:pt idx="34022">
                  <c:v>685.19899999999996</c:v>
                </c:pt>
                <c:pt idx="34023">
                  <c:v>685.125</c:v>
                </c:pt>
                <c:pt idx="34024">
                  <c:v>685.05200000000002</c:v>
                </c:pt>
                <c:pt idx="34025">
                  <c:v>684.97799999999995</c:v>
                </c:pt>
                <c:pt idx="34026">
                  <c:v>684.90499999999997</c:v>
                </c:pt>
                <c:pt idx="34027">
                  <c:v>684.83100000000002</c:v>
                </c:pt>
                <c:pt idx="34028">
                  <c:v>684.75800000000004</c:v>
                </c:pt>
                <c:pt idx="34029">
                  <c:v>684.68399999999997</c:v>
                </c:pt>
                <c:pt idx="34030">
                  <c:v>684.61</c:v>
                </c:pt>
                <c:pt idx="34031">
                  <c:v>684.53700000000003</c:v>
                </c:pt>
                <c:pt idx="34032">
                  <c:v>684.46299999999997</c:v>
                </c:pt>
                <c:pt idx="34033">
                  <c:v>684.38900000000001</c:v>
                </c:pt>
                <c:pt idx="34034">
                  <c:v>684.31600000000003</c:v>
                </c:pt>
                <c:pt idx="34035">
                  <c:v>684.24199999999996</c:v>
                </c:pt>
                <c:pt idx="34036">
                  <c:v>684.16899999999998</c:v>
                </c:pt>
                <c:pt idx="34037">
                  <c:v>684.09500000000003</c:v>
                </c:pt>
                <c:pt idx="34038">
                  <c:v>684.02099999999996</c:v>
                </c:pt>
                <c:pt idx="34039">
                  <c:v>683.947</c:v>
                </c:pt>
                <c:pt idx="34040">
                  <c:v>683.87400000000002</c:v>
                </c:pt>
                <c:pt idx="34041">
                  <c:v>683.8</c:v>
                </c:pt>
                <c:pt idx="34042">
                  <c:v>683.726</c:v>
                </c:pt>
                <c:pt idx="34043">
                  <c:v>683.65200000000004</c:v>
                </c:pt>
                <c:pt idx="34044">
                  <c:v>683.57899999999995</c:v>
                </c:pt>
                <c:pt idx="34045">
                  <c:v>683.505</c:v>
                </c:pt>
                <c:pt idx="34046">
                  <c:v>683.43100000000004</c:v>
                </c:pt>
                <c:pt idx="34047">
                  <c:v>683.35699999999997</c:v>
                </c:pt>
                <c:pt idx="34048">
                  <c:v>683.28300000000002</c:v>
                </c:pt>
                <c:pt idx="34049">
                  <c:v>683.20899999999995</c:v>
                </c:pt>
                <c:pt idx="34050">
                  <c:v>683.13599999999997</c:v>
                </c:pt>
                <c:pt idx="34051">
                  <c:v>683.06200000000001</c:v>
                </c:pt>
                <c:pt idx="34052">
                  <c:v>682.98800000000006</c:v>
                </c:pt>
                <c:pt idx="34053">
                  <c:v>682.91399999999999</c:v>
                </c:pt>
                <c:pt idx="34054">
                  <c:v>682.84</c:v>
                </c:pt>
                <c:pt idx="34055">
                  <c:v>682.76599999999996</c:v>
                </c:pt>
                <c:pt idx="34056">
                  <c:v>682.69200000000001</c:v>
                </c:pt>
                <c:pt idx="34057">
                  <c:v>682.61800000000005</c:v>
                </c:pt>
                <c:pt idx="34058">
                  <c:v>682.54399999999998</c:v>
                </c:pt>
                <c:pt idx="34059">
                  <c:v>682.47</c:v>
                </c:pt>
                <c:pt idx="34060">
                  <c:v>682.39599999999996</c:v>
                </c:pt>
                <c:pt idx="34061">
                  <c:v>682.322</c:v>
                </c:pt>
                <c:pt idx="34062">
                  <c:v>682.24800000000005</c:v>
                </c:pt>
                <c:pt idx="34063">
                  <c:v>682.17399999999998</c:v>
                </c:pt>
                <c:pt idx="34064">
                  <c:v>682.1</c:v>
                </c:pt>
                <c:pt idx="34065">
                  <c:v>682.02599999999995</c:v>
                </c:pt>
                <c:pt idx="34066">
                  <c:v>681.952</c:v>
                </c:pt>
                <c:pt idx="34067">
                  <c:v>681.87800000000004</c:v>
                </c:pt>
                <c:pt idx="34068">
                  <c:v>681.803</c:v>
                </c:pt>
                <c:pt idx="34069">
                  <c:v>681.72900000000004</c:v>
                </c:pt>
                <c:pt idx="34070">
                  <c:v>681.65499999999997</c:v>
                </c:pt>
                <c:pt idx="34071">
                  <c:v>681.58100000000002</c:v>
                </c:pt>
                <c:pt idx="34072">
                  <c:v>681.50699999999995</c:v>
                </c:pt>
                <c:pt idx="34073">
                  <c:v>681.43299999999999</c:v>
                </c:pt>
                <c:pt idx="34074">
                  <c:v>681.35799999999995</c:v>
                </c:pt>
                <c:pt idx="34075">
                  <c:v>681.28399999999999</c:v>
                </c:pt>
                <c:pt idx="34076">
                  <c:v>681.21</c:v>
                </c:pt>
                <c:pt idx="34077">
                  <c:v>681.13599999999997</c:v>
                </c:pt>
                <c:pt idx="34078">
                  <c:v>681.06100000000004</c:v>
                </c:pt>
                <c:pt idx="34079">
                  <c:v>680.98699999999997</c:v>
                </c:pt>
                <c:pt idx="34080">
                  <c:v>680.91300000000001</c:v>
                </c:pt>
                <c:pt idx="34081">
                  <c:v>680.83900000000006</c:v>
                </c:pt>
                <c:pt idx="34082">
                  <c:v>680.76400000000001</c:v>
                </c:pt>
                <c:pt idx="34083">
                  <c:v>680.69</c:v>
                </c:pt>
                <c:pt idx="34084">
                  <c:v>680.61599999999999</c:v>
                </c:pt>
                <c:pt idx="34085">
                  <c:v>680.54100000000005</c:v>
                </c:pt>
                <c:pt idx="34086">
                  <c:v>680.46699999999998</c:v>
                </c:pt>
                <c:pt idx="34087">
                  <c:v>680.39200000000005</c:v>
                </c:pt>
                <c:pt idx="34088">
                  <c:v>680.31799999999998</c:v>
                </c:pt>
                <c:pt idx="34089">
                  <c:v>680.24400000000003</c:v>
                </c:pt>
                <c:pt idx="34090">
                  <c:v>680.16899999999998</c:v>
                </c:pt>
                <c:pt idx="34091">
                  <c:v>680.09500000000003</c:v>
                </c:pt>
                <c:pt idx="34092">
                  <c:v>680.02</c:v>
                </c:pt>
                <c:pt idx="34093">
                  <c:v>679.94600000000003</c:v>
                </c:pt>
                <c:pt idx="34094">
                  <c:v>679.87099999999998</c:v>
                </c:pt>
                <c:pt idx="34095">
                  <c:v>679.79700000000003</c:v>
                </c:pt>
                <c:pt idx="34096">
                  <c:v>679.72199999999998</c:v>
                </c:pt>
                <c:pt idx="34097">
                  <c:v>679.64800000000002</c:v>
                </c:pt>
                <c:pt idx="34098">
                  <c:v>679.57299999999998</c:v>
                </c:pt>
                <c:pt idx="34099">
                  <c:v>679.49900000000002</c:v>
                </c:pt>
                <c:pt idx="34100">
                  <c:v>679.42399999999998</c:v>
                </c:pt>
                <c:pt idx="34101">
                  <c:v>679.34900000000005</c:v>
                </c:pt>
                <c:pt idx="34102">
                  <c:v>679.27499999999998</c:v>
                </c:pt>
                <c:pt idx="34103">
                  <c:v>679.2</c:v>
                </c:pt>
                <c:pt idx="34104">
                  <c:v>679.12599999999998</c:v>
                </c:pt>
                <c:pt idx="34105">
                  <c:v>679.05100000000004</c:v>
                </c:pt>
                <c:pt idx="34106">
                  <c:v>678.976</c:v>
                </c:pt>
                <c:pt idx="34107">
                  <c:v>678.90200000000004</c:v>
                </c:pt>
                <c:pt idx="34108">
                  <c:v>678.827</c:v>
                </c:pt>
                <c:pt idx="34109">
                  <c:v>678.75199999999995</c:v>
                </c:pt>
                <c:pt idx="34110">
                  <c:v>678.67700000000002</c:v>
                </c:pt>
                <c:pt idx="34111">
                  <c:v>678.60299999999995</c:v>
                </c:pt>
                <c:pt idx="34112">
                  <c:v>678.52800000000002</c:v>
                </c:pt>
                <c:pt idx="34113">
                  <c:v>678.45299999999997</c:v>
                </c:pt>
                <c:pt idx="34114">
                  <c:v>678.37800000000004</c:v>
                </c:pt>
                <c:pt idx="34115">
                  <c:v>678.30399999999997</c:v>
                </c:pt>
                <c:pt idx="34116">
                  <c:v>678.22900000000004</c:v>
                </c:pt>
                <c:pt idx="34117">
                  <c:v>678.154</c:v>
                </c:pt>
                <c:pt idx="34118">
                  <c:v>678.07899999999995</c:v>
                </c:pt>
                <c:pt idx="34119">
                  <c:v>678.00400000000002</c:v>
                </c:pt>
                <c:pt idx="34120">
                  <c:v>677.93</c:v>
                </c:pt>
                <c:pt idx="34121">
                  <c:v>677.85500000000002</c:v>
                </c:pt>
                <c:pt idx="34122">
                  <c:v>677.78</c:v>
                </c:pt>
                <c:pt idx="34123">
                  <c:v>677.70500000000004</c:v>
                </c:pt>
                <c:pt idx="34124">
                  <c:v>677.63</c:v>
                </c:pt>
                <c:pt idx="34125">
                  <c:v>677.55499999999995</c:v>
                </c:pt>
                <c:pt idx="34126">
                  <c:v>677.48</c:v>
                </c:pt>
                <c:pt idx="34127">
                  <c:v>677.40499999999997</c:v>
                </c:pt>
                <c:pt idx="34128">
                  <c:v>677.33</c:v>
                </c:pt>
                <c:pt idx="34129">
                  <c:v>677.255</c:v>
                </c:pt>
                <c:pt idx="34130">
                  <c:v>677.18</c:v>
                </c:pt>
                <c:pt idx="34131">
                  <c:v>677.10500000000002</c:v>
                </c:pt>
                <c:pt idx="34132">
                  <c:v>677.03</c:v>
                </c:pt>
                <c:pt idx="34133">
                  <c:v>676.95500000000004</c:v>
                </c:pt>
                <c:pt idx="34134">
                  <c:v>676.88</c:v>
                </c:pt>
                <c:pt idx="34135">
                  <c:v>676.80499999999995</c:v>
                </c:pt>
                <c:pt idx="34136">
                  <c:v>676.73</c:v>
                </c:pt>
                <c:pt idx="34137">
                  <c:v>676.65499999999997</c:v>
                </c:pt>
                <c:pt idx="34138">
                  <c:v>676.58</c:v>
                </c:pt>
                <c:pt idx="34139">
                  <c:v>676.505</c:v>
                </c:pt>
                <c:pt idx="34140">
                  <c:v>676.43</c:v>
                </c:pt>
                <c:pt idx="34141">
                  <c:v>676.35500000000002</c:v>
                </c:pt>
                <c:pt idx="34142">
                  <c:v>676.28</c:v>
                </c:pt>
                <c:pt idx="34143">
                  <c:v>676.20399999999995</c:v>
                </c:pt>
                <c:pt idx="34144">
                  <c:v>676.12900000000002</c:v>
                </c:pt>
                <c:pt idx="34145">
                  <c:v>676.05399999999997</c:v>
                </c:pt>
                <c:pt idx="34146">
                  <c:v>675.97900000000004</c:v>
                </c:pt>
                <c:pt idx="34147">
                  <c:v>675.904</c:v>
                </c:pt>
                <c:pt idx="34148">
                  <c:v>675.82799999999997</c:v>
                </c:pt>
                <c:pt idx="34149">
                  <c:v>675.75300000000004</c:v>
                </c:pt>
                <c:pt idx="34150">
                  <c:v>675.678</c:v>
                </c:pt>
                <c:pt idx="34151">
                  <c:v>675.60299999999995</c:v>
                </c:pt>
                <c:pt idx="34152">
                  <c:v>675.52700000000004</c:v>
                </c:pt>
                <c:pt idx="34153">
                  <c:v>675.452</c:v>
                </c:pt>
                <c:pt idx="34154">
                  <c:v>675.37699999999995</c:v>
                </c:pt>
                <c:pt idx="34155">
                  <c:v>675.30100000000004</c:v>
                </c:pt>
                <c:pt idx="34156">
                  <c:v>675.226</c:v>
                </c:pt>
                <c:pt idx="34157">
                  <c:v>675.15099999999995</c:v>
                </c:pt>
                <c:pt idx="34158">
                  <c:v>675.07500000000005</c:v>
                </c:pt>
                <c:pt idx="34159">
                  <c:v>675</c:v>
                </c:pt>
                <c:pt idx="34160">
                  <c:v>674.92499999999995</c:v>
                </c:pt>
                <c:pt idx="34161">
                  <c:v>674.84900000000005</c:v>
                </c:pt>
                <c:pt idx="34162">
                  <c:v>674.774</c:v>
                </c:pt>
                <c:pt idx="34163">
                  <c:v>674.69799999999998</c:v>
                </c:pt>
                <c:pt idx="34164">
                  <c:v>674.62300000000005</c:v>
                </c:pt>
                <c:pt idx="34165">
                  <c:v>674.54700000000003</c:v>
                </c:pt>
                <c:pt idx="34166">
                  <c:v>674.47199999999998</c:v>
                </c:pt>
                <c:pt idx="34167">
                  <c:v>674.39599999999996</c:v>
                </c:pt>
                <c:pt idx="34168">
                  <c:v>674.32100000000003</c:v>
                </c:pt>
                <c:pt idx="34169">
                  <c:v>674.245</c:v>
                </c:pt>
                <c:pt idx="34170">
                  <c:v>674.17</c:v>
                </c:pt>
                <c:pt idx="34171">
                  <c:v>674.09400000000005</c:v>
                </c:pt>
                <c:pt idx="34172">
                  <c:v>674.01900000000001</c:v>
                </c:pt>
                <c:pt idx="34173">
                  <c:v>673.94299999999998</c:v>
                </c:pt>
                <c:pt idx="34174">
                  <c:v>673.86800000000005</c:v>
                </c:pt>
                <c:pt idx="34175">
                  <c:v>673.79200000000003</c:v>
                </c:pt>
                <c:pt idx="34176">
                  <c:v>673.71699999999998</c:v>
                </c:pt>
                <c:pt idx="34177">
                  <c:v>673.64099999999996</c:v>
                </c:pt>
                <c:pt idx="34178">
                  <c:v>673.56500000000005</c:v>
                </c:pt>
                <c:pt idx="34179">
                  <c:v>673.49</c:v>
                </c:pt>
                <c:pt idx="34180">
                  <c:v>673.41399999999999</c:v>
                </c:pt>
                <c:pt idx="34181">
                  <c:v>673.33799999999997</c:v>
                </c:pt>
                <c:pt idx="34182">
                  <c:v>673.26300000000003</c:v>
                </c:pt>
                <c:pt idx="34183">
                  <c:v>673.18700000000001</c:v>
                </c:pt>
                <c:pt idx="34184">
                  <c:v>673.11099999999999</c:v>
                </c:pt>
                <c:pt idx="34185">
                  <c:v>673.03599999999994</c:v>
                </c:pt>
                <c:pt idx="34186">
                  <c:v>672.96</c:v>
                </c:pt>
                <c:pt idx="34187">
                  <c:v>672.88400000000001</c:v>
                </c:pt>
                <c:pt idx="34188">
                  <c:v>672.80799999999999</c:v>
                </c:pt>
                <c:pt idx="34189">
                  <c:v>672.73199999999997</c:v>
                </c:pt>
                <c:pt idx="34190">
                  <c:v>672.65700000000004</c:v>
                </c:pt>
                <c:pt idx="34191">
                  <c:v>672.58100000000002</c:v>
                </c:pt>
                <c:pt idx="34192">
                  <c:v>672.505</c:v>
                </c:pt>
                <c:pt idx="34193">
                  <c:v>672.42899999999997</c:v>
                </c:pt>
                <c:pt idx="34194">
                  <c:v>672.35299999999995</c:v>
                </c:pt>
                <c:pt idx="34195">
                  <c:v>672.27800000000002</c:v>
                </c:pt>
                <c:pt idx="34196">
                  <c:v>672.202</c:v>
                </c:pt>
                <c:pt idx="34197">
                  <c:v>672.12599999999998</c:v>
                </c:pt>
                <c:pt idx="34198">
                  <c:v>672.05</c:v>
                </c:pt>
                <c:pt idx="34199">
                  <c:v>671.97400000000005</c:v>
                </c:pt>
                <c:pt idx="34200">
                  <c:v>671.89800000000002</c:v>
                </c:pt>
                <c:pt idx="34201">
                  <c:v>671.822</c:v>
                </c:pt>
                <c:pt idx="34202">
                  <c:v>671.74599999999998</c:v>
                </c:pt>
                <c:pt idx="34203">
                  <c:v>671.67</c:v>
                </c:pt>
                <c:pt idx="34204">
                  <c:v>671.59400000000005</c:v>
                </c:pt>
                <c:pt idx="34205">
                  <c:v>671.51800000000003</c:v>
                </c:pt>
                <c:pt idx="34206">
                  <c:v>671.44200000000001</c:v>
                </c:pt>
                <c:pt idx="34207">
                  <c:v>671.36599999999999</c:v>
                </c:pt>
                <c:pt idx="34208">
                  <c:v>671.29</c:v>
                </c:pt>
                <c:pt idx="34209">
                  <c:v>671.21400000000006</c:v>
                </c:pt>
                <c:pt idx="34210">
                  <c:v>671.13800000000003</c:v>
                </c:pt>
                <c:pt idx="34211">
                  <c:v>671.06200000000001</c:v>
                </c:pt>
                <c:pt idx="34212">
                  <c:v>670.98599999999999</c:v>
                </c:pt>
                <c:pt idx="34213">
                  <c:v>670.91</c:v>
                </c:pt>
                <c:pt idx="34214">
                  <c:v>670.83399999999995</c:v>
                </c:pt>
                <c:pt idx="34215">
                  <c:v>670.75800000000004</c:v>
                </c:pt>
                <c:pt idx="34216">
                  <c:v>670.68200000000002</c:v>
                </c:pt>
                <c:pt idx="34217">
                  <c:v>670.60599999999999</c:v>
                </c:pt>
                <c:pt idx="34218">
                  <c:v>670.529</c:v>
                </c:pt>
                <c:pt idx="34219">
                  <c:v>670.45299999999997</c:v>
                </c:pt>
                <c:pt idx="34220">
                  <c:v>670.37699999999995</c:v>
                </c:pt>
                <c:pt idx="34221">
                  <c:v>670.30100000000004</c:v>
                </c:pt>
                <c:pt idx="34222">
                  <c:v>670.22500000000002</c:v>
                </c:pt>
                <c:pt idx="34223">
                  <c:v>670.149</c:v>
                </c:pt>
                <c:pt idx="34224">
                  <c:v>670.072</c:v>
                </c:pt>
                <c:pt idx="34225">
                  <c:v>669.99599999999998</c:v>
                </c:pt>
                <c:pt idx="34226">
                  <c:v>669.92</c:v>
                </c:pt>
                <c:pt idx="34227">
                  <c:v>669.84400000000005</c:v>
                </c:pt>
                <c:pt idx="34228">
                  <c:v>669.76700000000005</c:v>
                </c:pt>
                <c:pt idx="34229">
                  <c:v>669.69100000000003</c:v>
                </c:pt>
                <c:pt idx="34230">
                  <c:v>669.61500000000001</c:v>
                </c:pt>
                <c:pt idx="34231">
                  <c:v>669.53800000000001</c:v>
                </c:pt>
                <c:pt idx="34232">
                  <c:v>669.46199999999999</c:v>
                </c:pt>
                <c:pt idx="34233">
                  <c:v>669.38599999999997</c:v>
                </c:pt>
                <c:pt idx="34234">
                  <c:v>669.30899999999997</c:v>
                </c:pt>
                <c:pt idx="34235">
                  <c:v>669.23299999999995</c:v>
                </c:pt>
                <c:pt idx="34236">
                  <c:v>669.15700000000004</c:v>
                </c:pt>
                <c:pt idx="34237">
                  <c:v>669.08</c:v>
                </c:pt>
                <c:pt idx="34238">
                  <c:v>669.00400000000002</c:v>
                </c:pt>
                <c:pt idx="34239">
                  <c:v>668.92700000000002</c:v>
                </c:pt>
                <c:pt idx="34240">
                  <c:v>668.851</c:v>
                </c:pt>
                <c:pt idx="34241">
                  <c:v>668.774</c:v>
                </c:pt>
                <c:pt idx="34242">
                  <c:v>668.69799999999998</c:v>
                </c:pt>
                <c:pt idx="34243">
                  <c:v>668.62199999999996</c:v>
                </c:pt>
                <c:pt idx="34244">
                  <c:v>668.54499999999996</c:v>
                </c:pt>
                <c:pt idx="34245">
                  <c:v>668.46900000000005</c:v>
                </c:pt>
                <c:pt idx="34246">
                  <c:v>668.39200000000005</c:v>
                </c:pt>
                <c:pt idx="34247">
                  <c:v>668.31600000000003</c:v>
                </c:pt>
                <c:pt idx="34248">
                  <c:v>668.23900000000003</c:v>
                </c:pt>
                <c:pt idx="34249">
                  <c:v>668.16200000000003</c:v>
                </c:pt>
                <c:pt idx="34250">
                  <c:v>668.08600000000001</c:v>
                </c:pt>
                <c:pt idx="34251">
                  <c:v>668.00900000000001</c:v>
                </c:pt>
                <c:pt idx="34252">
                  <c:v>667.93299999999999</c:v>
                </c:pt>
                <c:pt idx="34253">
                  <c:v>667.85599999999999</c:v>
                </c:pt>
                <c:pt idx="34254">
                  <c:v>667.78</c:v>
                </c:pt>
                <c:pt idx="34255">
                  <c:v>667.70299999999997</c:v>
                </c:pt>
                <c:pt idx="34256">
                  <c:v>667.62599999999998</c:v>
                </c:pt>
                <c:pt idx="34257">
                  <c:v>667.55</c:v>
                </c:pt>
                <c:pt idx="34258">
                  <c:v>667.47299999999996</c:v>
                </c:pt>
                <c:pt idx="34259">
                  <c:v>667.39599999999996</c:v>
                </c:pt>
                <c:pt idx="34260">
                  <c:v>667.32</c:v>
                </c:pt>
                <c:pt idx="34261">
                  <c:v>667.24300000000005</c:v>
                </c:pt>
                <c:pt idx="34262">
                  <c:v>667.16600000000005</c:v>
                </c:pt>
                <c:pt idx="34263">
                  <c:v>667.09</c:v>
                </c:pt>
                <c:pt idx="34264">
                  <c:v>667.01300000000003</c:v>
                </c:pt>
                <c:pt idx="34265">
                  <c:v>666.93600000000004</c:v>
                </c:pt>
                <c:pt idx="34266">
                  <c:v>666.85900000000004</c:v>
                </c:pt>
                <c:pt idx="34267">
                  <c:v>666.78300000000002</c:v>
                </c:pt>
                <c:pt idx="34268">
                  <c:v>666.70600000000002</c:v>
                </c:pt>
                <c:pt idx="34269">
                  <c:v>666.62900000000002</c:v>
                </c:pt>
                <c:pt idx="34270">
                  <c:v>666.55200000000002</c:v>
                </c:pt>
                <c:pt idx="34271">
                  <c:v>666.47500000000002</c:v>
                </c:pt>
                <c:pt idx="34272">
                  <c:v>666.399</c:v>
                </c:pt>
                <c:pt idx="34273">
                  <c:v>666.322</c:v>
                </c:pt>
                <c:pt idx="34274">
                  <c:v>666.245</c:v>
                </c:pt>
                <c:pt idx="34275">
                  <c:v>666.16800000000001</c:v>
                </c:pt>
                <c:pt idx="34276">
                  <c:v>666.09100000000001</c:v>
                </c:pt>
                <c:pt idx="34277">
                  <c:v>666.01400000000001</c:v>
                </c:pt>
                <c:pt idx="34278">
                  <c:v>665.93700000000001</c:v>
                </c:pt>
                <c:pt idx="34279">
                  <c:v>665.86</c:v>
                </c:pt>
                <c:pt idx="34280">
                  <c:v>665.78300000000002</c:v>
                </c:pt>
                <c:pt idx="34281">
                  <c:v>665.70600000000002</c:v>
                </c:pt>
                <c:pt idx="34282">
                  <c:v>665.63</c:v>
                </c:pt>
                <c:pt idx="34283">
                  <c:v>665.553</c:v>
                </c:pt>
                <c:pt idx="34284">
                  <c:v>665.476</c:v>
                </c:pt>
                <c:pt idx="34285">
                  <c:v>665.399</c:v>
                </c:pt>
                <c:pt idx="34286">
                  <c:v>665.322</c:v>
                </c:pt>
                <c:pt idx="34287">
                  <c:v>665.245</c:v>
                </c:pt>
                <c:pt idx="34288">
                  <c:v>665.16800000000001</c:v>
                </c:pt>
                <c:pt idx="34289">
                  <c:v>665.09100000000001</c:v>
                </c:pt>
                <c:pt idx="34290">
                  <c:v>665.01300000000003</c:v>
                </c:pt>
                <c:pt idx="34291">
                  <c:v>664.93600000000004</c:v>
                </c:pt>
                <c:pt idx="34292">
                  <c:v>664.85900000000004</c:v>
                </c:pt>
                <c:pt idx="34293">
                  <c:v>664.78200000000004</c:v>
                </c:pt>
                <c:pt idx="34294">
                  <c:v>664.70500000000004</c:v>
                </c:pt>
                <c:pt idx="34295">
                  <c:v>664.62800000000004</c:v>
                </c:pt>
                <c:pt idx="34296">
                  <c:v>664.55100000000004</c:v>
                </c:pt>
                <c:pt idx="34297">
                  <c:v>664.47400000000005</c:v>
                </c:pt>
                <c:pt idx="34298">
                  <c:v>664.39700000000005</c:v>
                </c:pt>
                <c:pt idx="34299">
                  <c:v>664.31899999999996</c:v>
                </c:pt>
                <c:pt idx="34300">
                  <c:v>664.24199999999996</c:v>
                </c:pt>
                <c:pt idx="34301">
                  <c:v>664.16499999999996</c:v>
                </c:pt>
                <c:pt idx="34302">
                  <c:v>664.08799999999997</c:v>
                </c:pt>
                <c:pt idx="34303">
                  <c:v>664.01099999999997</c:v>
                </c:pt>
                <c:pt idx="34304">
                  <c:v>663.93299999999999</c:v>
                </c:pt>
                <c:pt idx="34305">
                  <c:v>663.85599999999999</c:v>
                </c:pt>
                <c:pt idx="34306">
                  <c:v>663.779</c:v>
                </c:pt>
                <c:pt idx="34307">
                  <c:v>663.702</c:v>
                </c:pt>
                <c:pt idx="34308">
                  <c:v>663.62400000000002</c:v>
                </c:pt>
                <c:pt idx="34309">
                  <c:v>663.54700000000003</c:v>
                </c:pt>
                <c:pt idx="34310">
                  <c:v>663.47</c:v>
                </c:pt>
                <c:pt idx="34311">
                  <c:v>663.39200000000005</c:v>
                </c:pt>
                <c:pt idx="34312">
                  <c:v>663.31500000000005</c:v>
                </c:pt>
                <c:pt idx="34313">
                  <c:v>663.23800000000006</c:v>
                </c:pt>
                <c:pt idx="34314">
                  <c:v>663.16099999999994</c:v>
                </c:pt>
                <c:pt idx="34315">
                  <c:v>663.08299999999997</c:v>
                </c:pt>
                <c:pt idx="34316">
                  <c:v>663.00599999999997</c:v>
                </c:pt>
                <c:pt idx="34317">
                  <c:v>662.928</c:v>
                </c:pt>
                <c:pt idx="34318">
                  <c:v>662.851</c:v>
                </c:pt>
                <c:pt idx="34319">
                  <c:v>662.774</c:v>
                </c:pt>
                <c:pt idx="34320">
                  <c:v>662.69600000000003</c:v>
                </c:pt>
                <c:pt idx="34321">
                  <c:v>662.61900000000003</c:v>
                </c:pt>
                <c:pt idx="34322">
                  <c:v>662.54100000000005</c:v>
                </c:pt>
                <c:pt idx="34323">
                  <c:v>662.46400000000006</c:v>
                </c:pt>
                <c:pt idx="34324">
                  <c:v>662.38599999999997</c:v>
                </c:pt>
                <c:pt idx="34325">
                  <c:v>662.30899999999997</c:v>
                </c:pt>
                <c:pt idx="34326">
                  <c:v>662.23099999999999</c:v>
                </c:pt>
                <c:pt idx="34327">
                  <c:v>662.154</c:v>
                </c:pt>
                <c:pt idx="34328">
                  <c:v>662.07600000000002</c:v>
                </c:pt>
                <c:pt idx="34329">
                  <c:v>661.99900000000002</c:v>
                </c:pt>
                <c:pt idx="34330">
                  <c:v>661.92100000000005</c:v>
                </c:pt>
                <c:pt idx="34331">
                  <c:v>661.84400000000005</c:v>
                </c:pt>
                <c:pt idx="34332">
                  <c:v>661.76599999999996</c:v>
                </c:pt>
                <c:pt idx="34333">
                  <c:v>661.68899999999996</c:v>
                </c:pt>
                <c:pt idx="34334">
                  <c:v>661.61099999999999</c:v>
                </c:pt>
                <c:pt idx="34335">
                  <c:v>661.53300000000002</c:v>
                </c:pt>
                <c:pt idx="34336">
                  <c:v>661.45600000000002</c:v>
                </c:pt>
                <c:pt idx="34337">
                  <c:v>661.37800000000004</c:v>
                </c:pt>
                <c:pt idx="34338">
                  <c:v>661.30100000000004</c:v>
                </c:pt>
                <c:pt idx="34339">
                  <c:v>661.22299999999996</c:v>
                </c:pt>
                <c:pt idx="34340">
                  <c:v>661.14499999999998</c:v>
                </c:pt>
                <c:pt idx="34341">
                  <c:v>661.06799999999998</c:v>
                </c:pt>
                <c:pt idx="34342">
                  <c:v>660.99</c:v>
                </c:pt>
                <c:pt idx="34343">
                  <c:v>660.91200000000003</c:v>
                </c:pt>
                <c:pt idx="34344">
                  <c:v>660.83399999999995</c:v>
                </c:pt>
                <c:pt idx="34345">
                  <c:v>660.75699999999995</c:v>
                </c:pt>
                <c:pt idx="34346">
                  <c:v>660.67899999999997</c:v>
                </c:pt>
                <c:pt idx="34347">
                  <c:v>660.601</c:v>
                </c:pt>
                <c:pt idx="34348">
                  <c:v>660.524</c:v>
                </c:pt>
                <c:pt idx="34349">
                  <c:v>660.44600000000003</c:v>
                </c:pt>
                <c:pt idx="34350">
                  <c:v>660.36800000000005</c:v>
                </c:pt>
                <c:pt idx="34351">
                  <c:v>660.29</c:v>
                </c:pt>
                <c:pt idx="34352">
                  <c:v>660.21199999999999</c:v>
                </c:pt>
                <c:pt idx="34353">
                  <c:v>660.13499999999999</c:v>
                </c:pt>
                <c:pt idx="34354">
                  <c:v>660.05700000000002</c:v>
                </c:pt>
                <c:pt idx="34355">
                  <c:v>659.97900000000004</c:v>
                </c:pt>
                <c:pt idx="34356">
                  <c:v>659.90099999999995</c:v>
                </c:pt>
                <c:pt idx="34357">
                  <c:v>659.82299999999998</c:v>
                </c:pt>
                <c:pt idx="34358">
                  <c:v>659.745</c:v>
                </c:pt>
                <c:pt idx="34359">
                  <c:v>659.66700000000003</c:v>
                </c:pt>
                <c:pt idx="34360">
                  <c:v>659.59</c:v>
                </c:pt>
                <c:pt idx="34361">
                  <c:v>659.51199999999994</c:v>
                </c:pt>
                <c:pt idx="34362">
                  <c:v>659.43399999999997</c:v>
                </c:pt>
                <c:pt idx="34363">
                  <c:v>659.35599999999999</c:v>
                </c:pt>
                <c:pt idx="34364">
                  <c:v>659.27800000000002</c:v>
                </c:pt>
                <c:pt idx="34365">
                  <c:v>659.2</c:v>
                </c:pt>
                <c:pt idx="34366">
                  <c:v>659.12199999999996</c:v>
                </c:pt>
                <c:pt idx="34367">
                  <c:v>659.04399999999998</c:v>
                </c:pt>
                <c:pt idx="34368">
                  <c:v>658.96600000000001</c:v>
                </c:pt>
                <c:pt idx="34369">
                  <c:v>658.88800000000003</c:v>
                </c:pt>
                <c:pt idx="34370">
                  <c:v>658.81</c:v>
                </c:pt>
                <c:pt idx="34371">
                  <c:v>658.73199999999997</c:v>
                </c:pt>
                <c:pt idx="34372">
                  <c:v>658.654</c:v>
                </c:pt>
                <c:pt idx="34373">
                  <c:v>658.57600000000002</c:v>
                </c:pt>
                <c:pt idx="34374">
                  <c:v>658.49800000000005</c:v>
                </c:pt>
                <c:pt idx="34375">
                  <c:v>658.42</c:v>
                </c:pt>
                <c:pt idx="34376">
                  <c:v>658.34199999999998</c:v>
                </c:pt>
                <c:pt idx="34377">
                  <c:v>658.26400000000001</c:v>
                </c:pt>
                <c:pt idx="34378">
                  <c:v>658.18499999999995</c:v>
                </c:pt>
                <c:pt idx="34379">
                  <c:v>658.10699999999997</c:v>
                </c:pt>
                <c:pt idx="34380">
                  <c:v>658.029</c:v>
                </c:pt>
                <c:pt idx="34381">
                  <c:v>657.95100000000002</c:v>
                </c:pt>
                <c:pt idx="34382">
                  <c:v>657.87300000000005</c:v>
                </c:pt>
                <c:pt idx="34383">
                  <c:v>657.79499999999996</c:v>
                </c:pt>
                <c:pt idx="34384">
                  <c:v>657.71699999999998</c:v>
                </c:pt>
                <c:pt idx="34385">
                  <c:v>657.63800000000003</c:v>
                </c:pt>
                <c:pt idx="34386">
                  <c:v>657.56</c:v>
                </c:pt>
                <c:pt idx="34387">
                  <c:v>657.48199999999997</c:v>
                </c:pt>
                <c:pt idx="34388">
                  <c:v>657.404</c:v>
                </c:pt>
                <c:pt idx="34389">
                  <c:v>657.32600000000002</c:v>
                </c:pt>
                <c:pt idx="34390">
                  <c:v>657.24699999999996</c:v>
                </c:pt>
                <c:pt idx="34391">
                  <c:v>657.16899999999998</c:v>
                </c:pt>
                <c:pt idx="34392">
                  <c:v>657.09100000000001</c:v>
                </c:pt>
                <c:pt idx="34393">
                  <c:v>657.01300000000003</c:v>
                </c:pt>
                <c:pt idx="34394">
                  <c:v>656.93399999999997</c:v>
                </c:pt>
                <c:pt idx="34395">
                  <c:v>656.85599999999999</c:v>
                </c:pt>
                <c:pt idx="34396">
                  <c:v>656.77800000000002</c:v>
                </c:pt>
                <c:pt idx="34397">
                  <c:v>656.69899999999996</c:v>
                </c:pt>
                <c:pt idx="34398">
                  <c:v>656.62099999999998</c:v>
                </c:pt>
                <c:pt idx="34399">
                  <c:v>656.54300000000001</c:v>
                </c:pt>
                <c:pt idx="34400">
                  <c:v>656.46400000000006</c:v>
                </c:pt>
                <c:pt idx="34401">
                  <c:v>656.38599999999997</c:v>
                </c:pt>
                <c:pt idx="34402">
                  <c:v>656.30700000000002</c:v>
                </c:pt>
                <c:pt idx="34403">
                  <c:v>656.22900000000004</c:v>
                </c:pt>
                <c:pt idx="34404">
                  <c:v>656.15099999999995</c:v>
                </c:pt>
                <c:pt idx="34405">
                  <c:v>656.072</c:v>
                </c:pt>
                <c:pt idx="34406">
                  <c:v>655.99400000000003</c:v>
                </c:pt>
                <c:pt idx="34407">
                  <c:v>655.91499999999996</c:v>
                </c:pt>
                <c:pt idx="34408">
                  <c:v>655.83699999999999</c:v>
                </c:pt>
                <c:pt idx="34409">
                  <c:v>655.75900000000001</c:v>
                </c:pt>
                <c:pt idx="34410">
                  <c:v>655.68</c:v>
                </c:pt>
                <c:pt idx="34411">
                  <c:v>655.60199999999998</c:v>
                </c:pt>
                <c:pt idx="34412">
                  <c:v>655.52300000000002</c:v>
                </c:pt>
                <c:pt idx="34413">
                  <c:v>655.44500000000005</c:v>
                </c:pt>
                <c:pt idx="34414">
                  <c:v>655.36599999999999</c:v>
                </c:pt>
                <c:pt idx="34415">
                  <c:v>655.28800000000001</c:v>
                </c:pt>
                <c:pt idx="34416">
                  <c:v>655.20899999999995</c:v>
                </c:pt>
                <c:pt idx="34417">
                  <c:v>655.13</c:v>
                </c:pt>
                <c:pt idx="34418">
                  <c:v>655.05200000000002</c:v>
                </c:pt>
                <c:pt idx="34419">
                  <c:v>654.97299999999996</c:v>
                </c:pt>
                <c:pt idx="34420">
                  <c:v>654.89499999999998</c:v>
                </c:pt>
                <c:pt idx="34421">
                  <c:v>654.81600000000003</c:v>
                </c:pt>
                <c:pt idx="34422">
                  <c:v>654.73699999999997</c:v>
                </c:pt>
                <c:pt idx="34423">
                  <c:v>654.65899999999999</c:v>
                </c:pt>
                <c:pt idx="34424">
                  <c:v>654.58000000000004</c:v>
                </c:pt>
                <c:pt idx="34425">
                  <c:v>654.50199999999995</c:v>
                </c:pt>
                <c:pt idx="34426">
                  <c:v>654.423</c:v>
                </c:pt>
                <c:pt idx="34427">
                  <c:v>654.34400000000005</c:v>
                </c:pt>
                <c:pt idx="34428">
                  <c:v>654.26599999999996</c:v>
                </c:pt>
                <c:pt idx="34429">
                  <c:v>654.18700000000001</c:v>
                </c:pt>
                <c:pt idx="34430">
                  <c:v>654.10799999999995</c:v>
                </c:pt>
                <c:pt idx="34431">
                  <c:v>654.03</c:v>
                </c:pt>
                <c:pt idx="34432">
                  <c:v>653.95100000000002</c:v>
                </c:pt>
                <c:pt idx="34433">
                  <c:v>653.87199999999996</c:v>
                </c:pt>
                <c:pt idx="34434">
                  <c:v>653.79300000000001</c:v>
                </c:pt>
                <c:pt idx="34435">
                  <c:v>653.71500000000003</c:v>
                </c:pt>
                <c:pt idx="34436">
                  <c:v>653.63599999999997</c:v>
                </c:pt>
                <c:pt idx="34437">
                  <c:v>653.55700000000002</c:v>
                </c:pt>
                <c:pt idx="34438">
                  <c:v>653.47799999999995</c:v>
                </c:pt>
                <c:pt idx="34439">
                  <c:v>653.399</c:v>
                </c:pt>
                <c:pt idx="34440">
                  <c:v>653.32100000000003</c:v>
                </c:pt>
                <c:pt idx="34441">
                  <c:v>653.24199999999996</c:v>
                </c:pt>
                <c:pt idx="34442">
                  <c:v>653.16300000000001</c:v>
                </c:pt>
                <c:pt idx="34443">
                  <c:v>653.08399999999995</c:v>
                </c:pt>
                <c:pt idx="34444">
                  <c:v>653.005</c:v>
                </c:pt>
                <c:pt idx="34445">
                  <c:v>652.92600000000004</c:v>
                </c:pt>
                <c:pt idx="34446">
                  <c:v>652.84799999999996</c:v>
                </c:pt>
                <c:pt idx="34447">
                  <c:v>652.76900000000001</c:v>
                </c:pt>
                <c:pt idx="34448">
                  <c:v>652.69000000000005</c:v>
                </c:pt>
                <c:pt idx="34449">
                  <c:v>652.61099999999999</c:v>
                </c:pt>
                <c:pt idx="34450">
                  <c:v>652.53200000000004</c:v>
                </c:pt>
                <c:pt idx="34451">
                  <c:v>652.45299999999997</c:v>
                </c:pt>
                <c:pt idx="34452">
                  <c:v>652.37400000000002</c:v>
                </c:pt>
                <c:pt idx="34453">
                  <c:v>652.29499999999996</c:v>
                </c:pt>
                <c:pt idx="34454">
                  <c:v>652.21600000000001</c:v>
                </c:pt>
                <c:pt idx="34455">
                  <c:v>652.13699999999994</c:v>
                </c:pt>
                <c:pt idx="34456">
                  <c:v>652.05799999999999</c:v>
                </c:pt>
                <c:pt idx="34457">
                  <c:v>651.97900000000004</c:v>
                </c:pt>
                <c:pt idx="34458">
                  <c:v>651.9</c:v>
                </c:pt>
                <c:pt idx="34459">
                  <c:v>651.82100000000003</c:v>
                </c:pt>
                <c:pt idx="34460">
                  <c:v>651.74199999999996</c:v>
                </c:pt>
                <c:pt idx="34461">
                  <c:v>651.66300000000001</c:v>
                </c:pt>
                <c:pt idx="34462">
                  <c:v>651.58399999999995</c:v>
                </c:pt>
                <c:pt idx="34463">
                  <c:v>651.505</c:v>
                </c:pt>
                <c:pt idx="34464">
                  <c:v>651.42600000000004</c:v>
                </c:pt>
                <c:pt idx="34465">
                  <c:v>651.34699999999998</c:v>
                </c:pt>
                <c:pt idx="34466">
                  <c:v>651.26800000000003</c:v>
                </c:pt>
                <c:pt idx="34467">
                  <c:v>651.18899999999996</c:v>
                </c:pt>
                <c:pt idx="34468">
                  <c:v>651.11</c:v>
                </c:pt>
                <c:pt idx="34469">
                  <c:v>651.03</c:v>
                </c:pt>
                <c:pt idx="34470">
                  <c:v>650.95100000000002</c:v>
                </c:pt>
                <c:pt idx="34471">
                  <c:v>650.87199999999996</c:v>
                </c:pt>
                <c:pt idx="34472">
                  <c:v>650.79300000000001</c:v>
                </c:pt>
                <c:pt idx="34473">
                  <c:v>650.71400000000006</c:v>
                </c:pt>
                <c:pt idx="34474">
                  <c:v>650.63499999999999</c:v>
                </c:pt>
                <c:pt idx="34475">
                  <c:v>650.55499999999995</c:v>
                </c:pt>
                <c:pt idx="34476">
                  <c:v>650.476</c:v>
                </c:pt>
                <c:pt idx="34477">
                  <c:v>650.39700000000005</c:v>
                </c:pt>
                <c:pt idx="34478">
                  <c:v>650.31799999999998</c:v>
                </c:pt>
                <c:pt idx="34479">
                  <c:v>650.23900000000003</c:v>
                </c:pt>
                <c:pt idx="34480">
                  <c:v>650.15899999999999</c:v>
                </c:pt>
                <c:pt idx="34481">
                  <c:v>650.08000000000004</c:v>
                </c:pt>
                <c:pt idx="34482">
                  <c:v>650.00099999999998</c:v>
                </c:pt>
                <c:pt idx="34483">
                  <c:v>649.92200000000003</c:v>
                </c:pt>
                <c:pt idx="34484">
                  <c:v>649.84199999999998</c:v>
                </c:pt>
                <c:pt idx="34485">
                  <c:v>649.76300000000003</c:v>
                </c:pt>
                <c:pt idx="34486">
                  <c:v>649.68399999999997</c:v>
                </c:pt>
                <c:pt idx="34487">
                  <c:v>649.60400000000004</c:v>
                </c:pt>
                <c:pt idx="34488">
                  <c:v>649.52499999999998</c:v>
                </c:pt>
                <c:pt idx="34489">
                  <c:v>649.44600000000003</c:v>
                </c:pt>
                <c:pt idx="34490">
                  <c:v>649.36599999999999</c:v>
                </c:pt>
                <c:pt idx="34491">
                  <c:v>649.28700000000003</c:v>
                </c:pt>
                <c:pt idx="34492">
                  <c:v>649.20799999999997</c:v>
                </c:pt>
                <c:pt idx="34493">
                  <c:v>649.12800000000004</c:v>
                </c:pt>
                <c:pt idx="34494">
                  <c:v>649.04899999999998</c:v>
                </c:pt>
                <c:pt idx="34495">
                  <c:v>648.96900000000005</c:v>
                </c:pt>
                <c:pt idx="34496">
                  <c:v>648.89</c:v>
                </c:pt>
                <c:pt idx="34497">
                  <c:v>648.81100000000004</c:v>
                </c:pt>
                <c:pt idx="34498">
                  <c:v>648.73099999999999</c:v>
                </c:pt>
                <c:pt idx="34499">
                  <c:v>648.65200000000004</c:v>
                </c:pt>
                <c:pt idx="34500">
                  <c:v>648.572</c:v>
                </c:pt>
                <c:pt idx="34501">
                  <c:v>648.49300000000005</c:v>
                </c:pt>
                <c:pt idx="34502">
                  <c:v>648.41300000000001</c:v>
                </c:pt>
                <c:pt idx="34503">
                  <c:v>648.33399999999995</c:v>
                </c:pt>
                <c:pt idx="34504">
                  <c:v>648.25400000000002</c:v>
                </c:pt>
                <c:pt idx="34505">
                  <c:v>648.17499999999995</c:v>
                </c:pt>
                <c:pt idx="34506">
                  <c:v>648.09500000000003</c:v>
                </c:pt>
                <c:pt idx="34507">
                  <c:v>648.01599999999996</c:v>
                </c:pt>
                <c:pt idx="34508">
                  <c:v>647.93600000000004</c:v>
                </c:pt>
                <c:pt idx="34509">
                  <c:v>647.85699999999997</c:v>
                </c:pt>
                <c:pt idx="34510">
                  <c:v>647.77700000000004</c:v>
                </c:pt>
                <c:pt idx="34511">
                  <c:v>647.697</c:v>
                </c:pt>
                <c:pt idx="34512">
                  <c:v>647.61800000000005</c:v>
                </c:pt>
                <c:pt idx="34513">
                  <c:v>647.53800000000001</c:v>
                </c:pt>
                <c:pt idx="34514">
                  <c:v>647.45899999999995</c:v>
                </c:pt>
                <c:pt idx="34515">
                  <c:v>647.37900000000002</c:v>
                </c:pt>
                <c:pt idx="34516">
                  <c:v>647.29899999999998</c:v>
                </c:pt>
                <c:pt idx="34517">
                  <c:v>647.22</c:v>
                </c:pt>
                <c:pt idx="34518">
                  <c:v>647.14</c:v>
                </c:pt>
                <c:pt idx="34519">
                  <c:v>647.05999999999995</c:v>
                </c:pt>
                <c:pt idx="34520">
                  <c:v>646.98099999999999</c:v>
                </c:pt>
                <c:pt idx="34521">
                  <c:v>646.90099999999995</c:v>
                </c:pt>
                <c:pt idx="34522">
                  <c:v>646.82100000000003</c:v>
                </c:pt>
                <c:pt idx="34523">
                  <c:v>646.74199999999996</c:v>
                </c:pt>
                <c:pt idx="34524">
                  <c:v>646.66200000000003</c:v>
                </c:pt>
                <c:pt idx="34525">
                  <c:v>646.58199999999999</c:v>
                </c:pt>
                <c:pt idx="34526">
                  <c:v>646.50300000000004</c:v>
                </c:pt>
                <c:pt idx="34527">
                  <c:v>646.423</c:v>
                </c:pt>
                <c:pt idx="34528">
                  <c:v>646.34299999999996</c:v>
                </c:pt>
                <c:pt idx="34529">
                  <c:v>646.26300000000003</c:v>
                </c:pt>
                <c:pt idx="34530">
                  <c:v>646.18399999999997</c:v>
                </c:pt>
                <c:pt idx="34531">
                  <c:v>646.10400000000004</c:v>
                </c:pt>
                <c:pt idx="34532">
                  <c:v>646.024</c:v>
                </c:pt>
                <c:pt idx="34533">
                  <c:v>645.94399999999996</c:v>
                </c:pt>
                <c:pt idx="34534">
                  <c:v>645.86400000000003</c:v>
                </c:pt>
                <c:pt idx="34535">
                  <c:v>645.78499999999997</c:v>
                </c:pt>
                <c:pt idx="34536">
                  <c:v>645.70500000000004</c:v>
                </c:pt>
                <c:pt idx="34537">
                  <c:v>645.625</c:v>
                </c:pt>
                <c:pt idx="34538">
                  <c:v>645.54499999999996</c:v>
                </c:pt>
                <c:pt idx="34539">
                  <c:v>645.46500000000003</c:v>
                </c:pt>
                <c:pt idx="34540">
                  <c:v>645.38499999999999</c:v>
                </c:pt>
                <c:pt idx="34541">
                  <c:v>645.30499999999995</c:v>
                </c:pt>
                <c:pt idx="34542">
                  <c:v>645.22500000000002</c:v>
                </c:pt>
                <c:pt idx="34543">
                  <c:v>645.14599999999996</c:v>
                </c:pt>
                <c:pt idx="34544">
                  <c:v>645.06600000000003</c:v>
                </c:pt>
                <c:pt idx="34545">
                  <c:v>644.98599999999999</c:v>
                </c:pt>
                <c:pt idx="34546">
                  <c:v>644.90599999999995</c:v>
                </c:pt>
                <c:pt idx="34547">
                  <c:v>644.82600000000002</c:v>
                </c:pt>
                <c:pt idx="34548">
                  <c:v>644.74599999999998</c:v>
                </c:pt>
                <c:pt idx="34549">
                  <c:v>644.66600000000005</c:v>
                </c:pt>
                <c:pt idx="34550">
                  <c:v>644.58600000000001</c:v>
                </c:pt>
                <c:pt idx="34551">
                  <c:v>644.50599999999997</c:v>
                </c:pt>
                <c:pt idx="34552">
                  <c:v>644.42600000000004</c:v>
                </c:pt>
                <c:pt idx="34553">
                  <c:v>644.346</c:v>
                </c:pt>
                <c:pt idx="34554">
                  <c:v>644.26599999999996</c:v>
                </c:pt>
                <c:pt idx="34555">
                  <c:v>644.18600000000004</c:v>
                </c:pt>
                <c:pt idx="34556">
                  <c:v>644.10599999999999</c:v>
                </c:pt>
                <c:pt idx="34557">
                  <c:v>644.02599999999995</c:v>
                </c:pt>
                <c:pt idx="34558">
                  <c:v>643.94600000000003</c:v>
                </c:pt>
                <c:pt idx="34559">
                  <c:v>643.86599999999999</c:v>
                </c:pt>
                <c:pt idx="34560">
                  <c:v>643.78599999999994</c:v>
                </c:pt>
                <c:pt idx="34561">
                  <c:v>643.70500000000004</c:v>
                </c:pt>
                <c:pt idx="34562">
                  <c:v>643.625</c:v>
                </c:pt>
                <c:pt idx="34563">
                  <c:v>643.54499999999996</c:v>
                </c:pt>
                <c:pt idx="34564">
                  <c:v>643.46500000000003</c:v>
                </c:pt>
                <c:pt idx="34565">
                  <c:v>643.38499999999999</c:v>
                </c:pt>
                <c:pt idx="34566">
                  <c:v>643.30499999999995</c:v>
                </c:pt>
                <c:pt idx="34567">
                  <c:v>643.22500000000002</c:v>
                </c:pt>
                <c:pt idx="34568">
                  <c:v>643.14499999999998</c:v>
                </c:pt>
                <c:pt idx="34569">
                  <c:v>643.06399999999996</c:v>
                </c:pt>
                <c:pt idx="34570">
                  <c:v>642.98400000000004</c:v>
                </c:pt>
                <c:pt idx="34571">
                  <c:v>642.904</c:v>
                </c:pt>
                <c:pt idx="34572">
                  <c:v>642.82399999999996</c:v>
                </c:pt>
                <c:pt idx="34573">
                  <c:v>642.74400000000003</c:v>
                </c:pt>
                <c:pt idx="34574">
                  <c:v>642.66300000000001</c:v>
                </c:pt>
                <c:pt idx="34575">
                  <c:v>642.58299999999997</c:v>
                </c:pt>
                <c:pt idx="34576">
                  <c:v>642.50300000000004</c:v>
                </c:pt>
                <c:pt idx="34577">
                  <c:v>642.423</c:v>
                </c:pt>
                <c:pt idx="34578">
                  <c:v>642.34199999999998</c:v>
                </c:pt>
                <c:pt idx="34579">
                  <c:v>642.26199999999994</c:v>
                </c:pt>
                <c:pt idx="34580">
                  <c:v>642.18200000000002</c:v>
                </c:pt>
                <c:pt idx="34581">
                  <c:v>642.10199999999998</c:v>
                </c:pt>
                <c:pt idx="34582">
                  <c:v>642.02099999999996</c:v>
                </c:pt>
                <c:pt idx="34583">
                  <c:v>641.94100000000003</c:v>
                </c:pt>
                <c:pt idx="34584">
                  <c:v>641.86099999999999</c:v>
                </c:pt>
                <c:pt idx="34585">
                  <c:v>641.78</c:v>
                </c:pt>
                <c:pt idx="34586">
                  <c:v>641.70000000000005</c:v>
                </c:pt>
                <c:pt idx="34587">
                  <c:v>641.62</c:v>
                </c:pt>
                <c:pt idx="34588">
                  <c:v>641.53899999999999</c:v>
                </c:pt>
                <c:pt idx="34589">
                  <c:v>641.45899999999995</c:v>
                </c:pt>
                <c:pt idx="34590">
                  <c:v>641.37900000000002</c:v>
                </c:pt>
                <c:pt idx="34591">
                  <c:v>641.298</c:v>
                </c:pt>
                <c:pt idx="34592">
                  <c:v>641.21799999999996</c:v>
                </c:pt>
                <c:pt idx="34593">
                  <c:v>641.13699999999994</c:v>
                </c:pt>
                <c:pt idx="34594">
                  <c:v>641.05700000000002</c:v>
                </c:pt>
                <c:pt idx="34595">
                  <c:v>640.976</c:v>
                </c:pt>
                <c:pt idx="34596">
                  <c:v>640.89599999999996</c:v>
                </c:pt>
                <c:pt idx="34597">
                  <c:v>640.81600000000003</c:v>
                </c:pt>
                <c:pt idx="34598">
                  <c:v>640.73500000000001</c:v>
                </c:pt>
                <c:pt idx="34599">
                  <c:v>640.65499999999997</c:v>
                </c:pt>
                <c:pt idx="34600">
                  <c:v>640.57399999999996</c:v>
                </c:pt>
                <c:pt idx="34601">
                  <c:v>640.49400000000003</c:v>
                </c:pt>
                <c:pt idx="34602">
                  <c:v>640.41300000000001</c:v>
                </c:pt>
                <c:pt idx="34603">
                  <c:v>640.33299999999997</c:v>
                </c:pt>
                <c:pt idx="34604">
                  <c:v>640.25199999999995</c:v>
                </c:pt>
                <c:pt idx="34605">
                  <c:v>640.17200000000003</c:v>
                </c:pt>
                <c:pt idx="34606">
                  <c:v>640.09100000000001</c:v>
                </c:pt>
                <c:pt idx="34607">
                  <c:v>640.01</c:v>
                </c:pt>
                <c:pt idx="34608">
                  <c:v>639.92999999999995</c:v>
                </c:pt>
                <c:pt idx="34609">
                  <c:v>639.84900000000005</c:v>
                </c:pt>
                <c:pt idx="34610">
                  <c:v>639.76900000000001</c:v>
                </c:pt>
                <c:pt idx="34611">
                  <c:v>639.68799999999999</c:v>
                </c:pt>
                <c:pt idx="34612">
                  <c:v>639.60799999999995</c:v>
                </c:pt>
                <c:pt idx="34613">
                  <c:v>639.52700000000004</c:v>
                </c:pt>
                <c:pt idx="34614">
                  <c:v>639.44600000000003</c:v>
                </c:pt>
                <c:pt idx="34615">
                  <c:v>639.36599999999999</c:v>
                </c:pt>
                <c:pt idx="34616">
                  <c:v>639.28499999999997</c:v>
                </c:pt>
                <c:pt idx="34617">
                  <c:v>639.20500000000004</c:v>
                </c:pt>
                <c:pt idx="34618">
                  <c:v>639.12400000000002</c:v>
                </c:pt>
                <c:pt idx="34619">
                  <c:v>639.04300000000001</c:v>
                </c:pt>
                <c:pt idx="34620">
                  <c:v>638.96299999999997</c:v>
                </c:pt>
                <c:pt idx="34621">
                  <c:v>638.88199999999995</c:v>
                </c:pt>
                <c:pt idx="34622">
                  <c:v>638.80100000000004</c:v>
                </c:pt>
                <c:pt idx="34623">
                  <c:v>638.72</c:v>
                </c:pt>
                <c:pt idx="34624">
                  <c:v>638.64</c:v>
                </c:pt>
                <c:pt idx="34625">
                  <c:v>638.55899999999997</c:v>
                </c:pt>
                <c:pt idx="34626">
                  <c:v>638.47799999999995</c:v>
                </c:pt>
                <c:pt idx="34627">
                  <c:v>638.39800000000002</c:v>
                </c:pt>
                <c:pt idx="34628">
                  <c:v>638.31700000000001</c:v>
                </c:pt>
                <c:pt idx="34629">
                  <c:v>638.23599999999999</c:v>
                </c:pt>
                <c:pt idx="34630">
                  <c:v>638.15499999999997</c:v>
                </c:pt>
                <c:pt idx="34631">
                  <c:v>638.07500000000005</c:v>
                </c:pt>
                <c:pt idx="34632">
                  <c:v>637.99400000000003</c:v>
                </c:pt>
                <c:pt idx="34633">
                  <c:v>637.91300000000001</c:v>
                </c:pt>
                <c:pt idx="34634">
                  <c:v>637.83199999999999</c:v>
                </c:pt>
                <c:pt idx="34635">
                  <c:v>637.75099999999998</c:v>
                </c:pt>
                <c:pt idx="34636">
                  <c:v>637.66999999999996</c:v>
                </c:pt>
                <c:pt idx="34637">
                  <c:v>637.59</c:v>
                </c:pt>
                <c:pt idx="34638">
                  <c:v>637.50900000000001</c:v>
                </c:pt>
                <c:pt idx="34639">
                  <c:v>637.428</c:v>
                </c:pt>
                <c:pt idx="34640">
                  <c:v>637.34699999999998</c:v>
                </c:pt>
                <c:pt idx="34641">
                  <c:v>637.26599999999996</c:v>
                </c:pt>
                <c:pt idx="34642">
                  <c:v>637.18499999999995</c:v>
                </c:pt>
                <c:pt idx="34643">
                  <c:v>637.10400000000004</c:v>
                </c:pt>
                <c:pt idx="34644">
                  <c:v>637.02300000000002</c:v>
                </c:pt>
                <c:pt idx="34645">
                  <c:v>636.94299999999998</c:v>
                </c:pt>
                <c:pt idx="34646">
                  <c:v>636.86199999999997</c:v>
                </c:pt>
                <c:pt idx="34647">
                  <c:v>636.78099999999995</c:v>
                </c:pt>
                <c:pt idx="34648">
                  <c:v>636.70000000000005</c:v>
                </c:pt>
                <c:pt idx="34649">
                  <c:v>636.61900000000003</c:v>
                </c:pt>
                <c:pt idx="34650">
                  <c:v>636.53800000000001</c:v>
                </c:pt>
                <c:pt idx="34651">
                  <c:v>636.45699999999999</c:v>
                </c:pt>
                <c:pt idx="34652">
                  <c:v>636.37599999999998</c:v>
                </c:pt>
                <c:pt idx="34653">
                  <c:v>636.29499999999996</c:v>
                </c:pt>
                <c:pt idx="34654">
                  <c:v>636.21400000000006</c:v>
                </c:pt>
                <c:pt idx="34655">
                  <c:v>636.13300000000004</c:v>
                </c:pt>
                <c:pt idx="34656">
                  <c:v>636.05200000000002</c:v>
                </c:pt>
                <c:pt idx="34657">
                  <c:v>635.971</c:v>
                </c:pt>
                <c:pt idx="34658">
                  <c:v>635.89</c:v>
                </c:pt>
                <c:pt idx="34659">
                  <c:v>635.80899999999997</c:v>
                </c:pt>
                <c:pt idx="34660">
                  <c:v>635.72799999999995</c:v>
                </c:pt>
                <c:pt idx="34661">
                  <c:v>635.64700000000005</c:v>
                </c:pt>
                <c:pt idx="34662">
                  <c:v>635.56600000000003</c:v>
                </c:pt>
                <c:pt idx="34663">
                  <c:v>635.48500000000001</c:v>
                </c:pt>
                <c:pt idx="34664">
                  <c:v>635.404</c:v>
                </c:pt>
                <c:pt idx="34665">
                  <c:v>635.322</c:v>
                </c:pt>
                <c:pt idx="34666">
                  <c:v>635.24099999999999</c:v>
                </c:pt>
                <c:pt idx="34667">
                  <c:v>635.16</c:v>
                </c:pt>
                <c:pt idx="34668">
                  <c:v>635.07899999999995</c:v>
                </c:pt>
                <c:pt idx="34669">
                  <c:v>634.99800000000005</c:v>
                </c:pt>
                <c:pt idx="34670">
                  <c:v>634.91700000000003</c:v>
                </c:pt>
                <c:pt idx="34671">
                  <c:v>634.83600000000001</c:v>
                </c:pt>
                <c:pt idx="34672">
                  <c:v>634.75400000000002</c:v>
                </c:pt>
                <c:pt idx="34673">
                  <c:v>634.673</c:v>
                </c:pt>
                <c:pt idx="34674">
                  <c:v>634.59199999999998</c:v>
                </c:pt>
                <c:pt idx="34675">
                  <c:v>634.51099999999997</c:v>
                </c:pt>
                <c:pt idx="34676">
                  <c:v>634.42999999999995</c:v>
                </c:pt>
                <c:pt idx="34677">
                  <c:v>634.34900000000005</c:v>
                </c:pt>
                <c:pt idx="34678">
                  <c:v>634.26700000000005</c:v>
                </c:pt>
                <c:pt idx="34679">
                  <c:v>634.18600000000004</c:v>
                </c:pt>
                <c:pt idx="34680">
                  <c:v>634.10500000000002</c:v>
                </c:pt>
                <c:pt idx="34681">
                  <c:v>634.024</c:v>
                </c:pt>
                <c:pt idx="34682">
                  <c:v>633.94200000000001</c:v>
                </c:pt>
                <c:pt idx="34683">
                  <c:v>633.86099999999999</c:v>
                </c:pt>
                <c:pt idx="34684">
                  <c:v>633.78</c:v>
                </c:pt>
                <c:pt idx="34685">
                  <c:v>633.69799999999998</c:v>
                </c:pt>
                <c:pt idx="34686">
                  <c:v>633.61699999999996</c:v>
                </c:pt>
                <c:pt idx="34687">
                  <c:v>633.53599999999994</c:v>
                </c:pt>
                <c:pt idx="34688">
                  <c:v>633.45500000000004</c:v>
                </c:pt>
                <c:pt idx="34689">
                  <c:v>633.37300000000005</c:v>
                </c:pt>
                <c:pt idx="34690">
                  <c:v>633.29200000000003</c:v>
                </c:pt>
                <c:pt idx="34691">
                  <c:v>633.21100000000001</c:v>
                </c:pt>
                <c:pt idx="34692">
                  <c:v>633.12900000000002</c:v>
                </c:pt>
                <c:pt idx="34693">
                  <c:v>633.048</c:v>
                </c:pt>
                <c:pt idx="34694">
                  <c:v>632.96699999999998</c:v>
                </c:pt>
                <c:pt idx="34695">
                  <c:v>632.88499999999999</c:v>
                </c:pt>
                <c:pt idx="34696">
                  <c:v>632.80399999999997</c:v>
                </c:pt>
                <c:pt idx="34697">
                  <c:v>632.72199999999998</c:v>
                </c:pt>
                <c:pt idx="34698">
                  <c:v>632.64099999999996</c:v>
                </c:pt>
                <c:pt idx="34699">
                  <c:v>632.55999999999995</c:v>
                </c:pt>
                <c:pt idx="34700">
                  <c:v>632.47799999999995</c:v>
                </c:pt>
                <c:pt idx="34701">
                  <c:v>632.39700000000005</c:v>
                </c:pt>
                <c:pt idx="34702">
                  <c:v>632.31500000000005</c:v>
                </c:pt>
                <c:pt idx="34703">
                  <c:v>632.23400000000004</c:v>
                </c:pt>
                <c:pt idx="34704">
                  <c:v>632.15200000000004</c:v>
                </c:pt>
                <c:pt idx="34705">
                  <c:v>632.07100000000003</c:v>
                </c:pt>
                <c:pt idx="34706">
                  <c:v>631.99</c:v>
                </c:pt>
                <c:pt idx="34707">
                  <c:v>631.90800000000002</c:v>
                </c:pt>
                <c:pt idx="34708">
                  <c:v>631.82600000000002</c:v>
                </c:pt>
                <c:pt idx="34709">
                  <c:v>631.745</c:v>
                </c:pt>
                <c:pt idx="34710">
                  <c:v>631.66399999999999</c:v>
                </c:pt>
                <c:pt idx="34711">
                  <c:v>631.58199999999999</c:v>
                </c:pt>
                <c:pt idx="34712">
                  <c:v>631.5</c:v>
                </c:pt>
                <c:pt idx="34713">
                  <c:v>631.41899999999998</c:v>
                </c:pt>
                <c:pt idx="34714">
                  <c:v>631.33699999999999</c:v>
                </c:pt>
                <c:pt idx="34715">
                  <c:v>631.25599999999997</c:v>
                </c:pt>
                <c:pt idx="34716">
                  <c:v>631.17399999999998</c:v>
                </c:pt>
                <c:pt idx="34717">
                  <c:v>631.09299999999996</c:v>
                </c:pt>
                <c:pt idx="34718">
                  <c:v>631.01099999999997</c:v>
                </c:pt>
                <c:pt idx="34719">
                  <c:v>630.92999999999995</c:v>
                </c:pt>
                <c:pt idx="34720">
                  <c:v>630.84799999999996</c:v>
                </c:pt>
                <c:pt idx="34721">
                  <c:v>630.76599999999996</c:v>
                </c:pt>
                <c:pt idx="34722">
                  <c:v>630.68499999999995</c:v>
                </c:pt>
                <c:pt idx="34723">
                  <c:v>630.60299999999995</c:v>
                </c:pt>
                <c:pt idx="34724">
                  <c:v>630.52099999999996</c:v>
                </c:pt>
                <c:pt idx="34725">
                  <c:v>630.44000000000005</c:v>
                </c:pt>
                <c:pt idx="34726">
                  <c:v>630.35799999999995</c:v>
                </c:pt>
                <c:pt idx="34727">
                  <c:v>630.27599999999995</c:v>
                </c:pt>
                <c:pt idx="34728">
                  <c:v>630.19500000000005</c:v>
                </c:pt>
                <c:pt idx="34729">
                  <c:v>630.11300000000006</c:v>
                </c:pt>
                <c:pt idx="34730">
                  <c:v>630.03099999999995</c:v>
                </c:pt>
                <c:pt idx="34731">
                  <c:v>629.95000000000005</c:v>
                </c:pt>
                <c:pt idx="34732">
                  <c:v>629.86800000000005</c:v>
                </c:pt>
                <c:pt idx="34733">
                  <c:v>629.78599999999994</c:v>
                </c:pt>
                <c:pt idx="34734">
                  <c:v>629.70500000000004</c:v>
                </c:pt>
                <c:pt idx="34735">
                  <c:v>629.62300000000005</c:v>
                </c:pt>
                <c:pt idx="34736">
                  <c:v>629.54100000000005</c:v>
                </c:pt>
                <c:pt idx="34737">
                  <c:v>629.45899999999995</c:v>
                </c:pt>
                <c:pt idx="34738">
                  <c:v>629.37800000000004</c:v>
                </c:pt>
                <c:pt idx="34739">
                  <c:v>629.29600000000005</c:v>
                </c:pt>
                <c:pt idx="34740">
                  <c:v>629.21400000000006</c:v>
                </c:pt>
                <c:pt idx="34741">
                  <c:v>629.13199999999995</c:v>
                </c:pt>
                <c:pt idx="34742">
                  <c:v>629.05100000000004</c:v>
                </c:pt>
                <c:pt idx="34743">
                  <c:v>628.96900000000005</c:v>
                </c:pt>
                <c:pt idx="34744">
                  <c:v>628.88699999999994</c:v>
                </c:pt>
                <c:pt idx="34745">
                  <c:v>628.80499999999995</c:v>
                </c:pt>
                <c:pt idx="34746">
                  <c:v>628.72299999999996</c:v>
                </c:pt>
                <c:pt idx="34747">
                  <c:v>628.64099999999996</c:v>
                </c:pt>
                <c:pt idx="34748">
                  <c:v>628.55999999999995</c:v>
                </c:pt>
                <c:pt idx="34749">
                  <c:v>628.47799999999995</c:v>
                </c:pt>
                <c:pt idx="34750">
                  <c:v>628.39599999999996</c:v>
                </c:pt>
                <c:pt idx="34751">
                  <c:v>628.31399999999996</c:v>
                </c:pt>
                <c:pt idx="34752">
                  <c:v>628.23199999999997</c:v>
                </c:pt>
                <c:pt idx="34753">
                  <c:v>628.15</c:v>
                </c:pt>
                <c:pt idx="34754">
                  <c:v>628.06799999999998</c:v>
                </c:pt>
                <c:pt idx="34755">
                  <c:v>627.98699999999997</c:v>
                </c:pt>
                <c:pt idx="34756">
                  <c:v>627.90499999999997</c:v>
                </c:pt>
                <c:pt idx="34757">
                  <c:v>627.82299999999998</c:v>
                </c:pt>
                <c:pt idx="34758">
                  <c:v>627.74099999999999</c:v>
                </c:pt>
                <c:pt idx="34759">
                  <c:v>627.65899999999999</c:v>
                </c:pt>
                <c:pt idx="34760">
                  <c:v>627.577</c:v>
                </c:pt>
                <c:pt idx="34761">
                  <c:v>627.495</c:v>
                </c:pt>
                <c:pt idx="34762">
                  <c:v>627.41300000000001</c:v>
                </c:pt>
                <c:pt idx="34763">
                  <c:v>627.33100000000002</c:v>
                </c:pt>
                <c:pt idx="34764">
                  <c:v>627.24900000000002</c:v>
                </c:pt>
                <c:pt idx="34765">
                  <c:v>627.16700000000003</c:v>
                </c:pt>
                <c:pt idx="34766">
                  <c:v>627.08500000000004</c:v>
                </c:pt>
                <c:pt idx="34767">
                  <c:v>627.00300000000004</c:v>
                </c:pt>
                <c:pt idx="34768">
                  <c:v>626.92100000000005</c:v>
                </c:pt>
                <c:pt idx="34769">
                  <c:v>626.83900000000006</c:v>
                </c:pt>
                <c:pt idx="34770">
                  <c:v>626.75699999999995</c:v>
                </c:pt>
                <c:pt idx="34771">
                  <c:v>626.67499999999995</c:v>
                </c:pt>
                <c:pt idx="34772">
                  <c:v>626.59299999999996</c:v>
                </c:pt>
                <c:pt idx="34773">
                  <c:v>626.51099999999997</c:v>
                </c:pt>
                <c:pt idx="34774">
                  <c:v>626.42899999999997</c:v>
                </c:pt>
                <c:pt idx="34775">
                  <c:v>626.34699999999998</c:v>
                </c:pt>
                <c:pt idx="34776">
                  <c:v>626.26499999999999</c:v>
                </c:pt>
                <c:pt idx="34777">
                  <c:v>626.18200000000002</c:v>
                </c:pt>
                <c:pt idx="34778">
                  <c:v>626.1</c:v>
                </c:pt>
                <c:pt idx="34779">
                  <c:v>626.01800000000003</c:v>
                </c:pt>
                <c:pt idx="34780">
                  <c:v>625.93600000000004</c:v>
                </c:pt>
                <c:pt idx="34781">
                  <c:v>625.85400000000004</c:v>
                </c:pt>
                <c:pt idx="34782">
                  <c:v>625.77200000000005</c:v>
                </c:pt>
                <c:pt idx="34783">
                  <c:v>625.69000000000005</c:v>
                </c:pt>
                <c:pt idx="34784">
                  <c:v>625.60799999999995</c:v>
                </c:pt>
                <c:pt idx="34785">
                  <c:v>625.52599999999995</c:v>
                </c:pt>
                <c:pt idx="34786">
                  <c:v>625.44299999999998</c:v>
                </c:pt>
                <c:pt idx="34787">
                  <c:v>625.36099999999999</c:v>
                </c:pt>
                <c:pt idx="34788">
                  <c:v>625.279</c:v>
                </c:pt>
                <c:pt idx="34789">
                  <c:v>625.197</c:v>
                </c:pt>
                <c:pt idx="34790">
                  <c:v>625.11500000000001</c:v>
                </c:pt>
                <c:pt idx="34791">
                  <c:v>625.03200000000004</c:v>
                </c:pt>
                <c:pt idx="34792">
                  <c:v>624.95000000000005</c:v>
                </c:pt>
                <c:pt idx="34793">
                  <c:v>624.86800000000005</c:v>
                </c:pt>
                <c:pt idx="34794">
                  <c:v>624.78599999999994</c:v>
                </c:pt>
                <c:pt idx="34795">
                  <c:v>624.70299999999997</c:v>
                </c:pt>
                <c:pt idx="34796">
                  <c:v>624.62099999999998</c:v>
                </c:pt>
                <c:pt idx="34797">
                  <c:v>624.53899999999999</c:v>
                </c:pt>
                <c:pt idx="34798">
                  <c:v>624.45699999999999</c:v>
                </c:pt>
                <c:pt idx="34799">
                  <c:v>624.375</c:v>
                </c:pt>
                <c:pt idx="34800">
                  <c:v>624.29200000000003</c:v>
                </c:pt>
                <c:pt idx="34801">
                  <c:v>624.21</c:v>
                </c:pt>
                <c:pt idx="34802">
                  <c:v>624.12800000000004</c:v>
                </c:pt>
                <c:pt idx="34803">
                  <c:v>624.04499999999996</c:v>
                </c:pt>
                <c:pt idx="34804">
                  <c:v>623.96299999999997</c:v>
                </c:pt>
                <c:pt idx="34805">
                  <c:v>623.88099999999997</c:v>
                </c:pt>
                <c:pt idx="34806">
                  <c:v>623.798</c:v>
                </c:pt>
                <c:pt idx="34807">
                  <c:v>623.71600000000001</c:v>
                </c:pt>
                <c:pt idx="34808">
                  <c:v>623.63400000000001</c:v>
                </c:pt>
                <c:pt idx="34809">
                  <c:v>623.55100000000004</c:v>
                </c:pt>
                <c:pt idx="34810">
                  <c:v>623.46900000000005</c:v>
                </c:pt>
                <c:pt idx="34811">
                  <c:v>623.38699999999994</c:v>
                </c:pt>
                <c:pt idx="34812">
                  <c:v>623.30399999999997</c:v>
                </c:pt>
                <c:pt idx="34813">
                  <c:v>623.22199999999998</c:v>
                </c:pt>
                <c:pt idx="34814">
                  <c:v>623.13900000000001</c:v>
                </c:pt>
                <c:pt idx="34815">
                  <c:v>623.05700000000002</c:v>
                </c:pt>
                <c:pt idx="34816">
                  <c:v>622.97500000000002</c:v>
                </c:pt>
                <c:pt idx="34817">
                  <c:v>622.89200000000005</c:v>
                </c:pt>
                <c:pt idx="34818">
                  <c:v>622.80999999999995</c:v>
                </c:pt>
                <c:pt idx="34819">
                  <c:v>622.72699999999998</c:v>
                </c:pt>
                <c:pt idx="34820">
                  <c:v>622.64499999999998</c:v>
                </c:pt>
                <c:pt idx="34821">
                  <c:v>622.56200000000001</c:v>
                </c:pt>
                <c:pt idx="34822">
                  <c:v>622.48</c:v>
                </c:pt>
                <c:pt idx="34823">
                  <c:v>622.39800000000002</c:v>
                </c:pt>
                <c:pt idx="34824">
                  <c:v>622.31500000000005</c:v>
                </c:pt>
                <c:pt idx="34825">
                  <c:v>622.23299999999995</c:v>
                </c:pt>
                <c:pt idx="34826">
                  <c:v>622.15</c:v>
                </c:pt>
                <c:pt idx="34827">
                  <c:v>622.06799999999998</c:v>
                </c:pt>
                <c:pt idx="34828">
                  <c:v>621.98500000000001</c:v>
                </c:pt>
                <c:pt idx="34829">
                  <c:v>621.90300000000002</c:v>
                </c:pt>
                <c:pt idx="34830">
                  <c:v>621.82000000000005</c:v>
                </c:pt>
                <c:pt idx="34831">
                  <c:v>621.73800000000006</c:v>
                </c:pt>
                <c:pt idx="34832">
                  <c:v>621.65499999999997</c:v>
                </c:pt>
                <c:pt idx="34833">
                  <c:v>621.572</c:v>
                </c:pt>
                <c:pt idx="34834">
                  <c:v>621.49</c:v>
                </c:pt>
                <c:pt idx="34835">
                  <c:v>621.40700000000004</c:v>
                </c:pt>
                <c:pt idx="34836">
                  <c:v>621.32500000000005</c:v>
                </c:pt>
                <c:pt idx="34837">
                  <c:v>621.24199999999996</c:v>
                </c:pt>
                <c:pt idx="34838">
                  <c:v>621.16</c:v>
                </c:pt>
                <c:pt idx="34839">
                  <c:v>621.077</c:v>
                </c:pt>
                <c:pt idx="34840">
                  <c:v>620.99400000000003</c:v>
                </c:pt>
                <c:pt idx="34841">
                  <c:v>620.91200000000003</c:v>
                </c:pt>
                <c:pt idx="34842">
                  <c:v>620.82899999999995</c:v>
                </c:pt>
                <c:pt idx="34843">
                  <c:v>620.74699999999996</c:v>
                </c:pt>
                <c:pt idx="34844">
                  <c:v>620.66399999999999</c:v>
                </c:pt>
                <c:pt idx="34845">
                  <c:v>620.58100000000002</c:v>
                </c:pt>
                <c:pt idx="34846">
                  <c:v>620.49900000000002</c:v>
                </c:pt>
                <c:pt idx="34847">
                  <c:v>620.41600000000005</c:v>
                </c:pt>
                <c:pt idx="34848">
                  <c:v>620.33299999999997</c:v>
                </c:pt>
                <c:pt idx="34849">
                  <c:v>620.25099999999998</c:v>
                </c:pt>
                <c:pt idx="34850">
                  <c:v>620.16800000000001</c:v>
                </c:pt>
                <c:pt idx="34851">
                  <c:v>620.08500000000004</c:v>
                </c:pt>
                <c:pt idx="34852">
                  <c:v>620.00300000000004</c:v>
                </c:pt>
                <c:pt idx="34853">
                  <c:v>619.91999999999996</c:v>
                </c:pt>
                <c:pt idx="34854">
                  <c:v>619.83699999999999</c:v>
                </c:pt>
                <c:pt idx="34855">
                  <c:v>619.755</c:v>
                </c:pt>
                <c:pt idx="34856">
                  <c:v>619.67200000000003</c:v>
                </c:pt>
                <c:pt idx="34857">
                  <c:v>619.58900000000006</c:v>
                </c:pt>
                <c:pt idx="34858">
                  <c:v>619.50599999999997</c:v>
                </c:pt>
                <c:pt idx="34859">
                  <c:v>619.42399999999998</c:v>
                </c:pt>
                <c:pt idx="34860">
                  <c:v>619.34100000000001</c:v>
                </c:pt>
                <c:pt idx="34861">
                  <c:v>619.25800000000004</c:v>
                </c:pt>
                <c:pt idx="34862">
                  <c:v>619.17499999999995</c:v>
                </c:pt>
                <c:pt idx="34863">
                  <c:v>619.09199999999998</c:v>
                </c:pt>
                <c:pt idx="34864">
                  <c:v>619.01</c:v>
                </c:pt>
                <c:pt idx="34865">
                  <c:v>618.92700000000002</c:v>
                </c:pt>
                <c:pt idx="34866">
                  <c:v>618.84400000000005</c:v>
                </c:pt>
                <c:pt idx="34867">
                  <c:v>618.76099999999997</c:v>
                </c:pt>
                <c:pt idx="34868">
                  <c:v>618.678</c:v>
                </c:pt>
                <c:pt idx="34869">
                  <c:v>618.596</c:v>
                </c:pt>
                <c:pt idx="34870">
                  <c:v>618.51300000000003</c:v>
                </c:pt>
                <c:pt idx="34871">
                  <c:v>618.42999999999995</c:v>
                </c:pt>
                <c:pt idx="34872">
                  <c:v>618.34699999999998</c:v>
                </c:pt>
                <c:pt idx="34873">
                  <c:v>618.26400000000001</c:v>
                </c:pt>
                <c:pt idx="34874">
                  <c:v>618.18100000000004</c:v>
                </c:pt>
                <c:pt idx="34875">
                  <c:v>618.09900000000005</c:v>
                </c:pt>
                <c:pt idx="34876">
                  <c:v>618.01599999999996</c:v>
                </c:pt>
                <c:pt idx="34877">
                  <c:v>617.93299999999999</c:v>
                </c:pt>
                <c:pt idx="34878">
                  <c:v>617.85</c:v>
                </c:pt>
                <c:pt idx="34879">
                  <c:v>617.76700000000005</c:v>
                </c:pt>
                <c:pt idx="34880">
                  <c:v>617.68399999999997</c:v>
                </c:pt>
                <c:pt idx="34881">
                  <c:v>617.601</c:v>
                </c:pt>
                <c:pt idx="34882">
                  <c:v>617.51800000000003</c:v>
                </c:pt>
                <c:pt idx="34883">
                  <c:v>617.43499999999995</c:v>
                </c:pt>
                <c:pt idx="34884">
                  <c:v>617.35199999999998</c:v>
                </c:pt>
                <c:pt idx="34885">
                  <c:v>617.26900000000001</c:v>
                </c:pt>
                <c:pt idx="34886">
                  <c:v>617.18600000000004</c:v>
                </c:pt>
                <c:pt idx="34887">
                  <c:v>617.10299999999995</c:v>
                </c:pt>
                <c:pt idx="34888">
                  <c:v>617.02099999999996</c:v>
                </c:pt>
                <c:pt idx="34889">
                  <c:v>616.93799999999999</c:v>
                </c:pt>
                <c:pt idx="34890">
                  <c:v>616.85500000000002</c:v>
                </c:pt>
                <c:pt idx="34891">
                  <c:v>616.77200000000005</c:v>
                </c:pt>
                <c:pt idx="34892">
                  <c:v>616.68899999999996</c:v>
                </c:pt>
                <c:pt idx="34893">
                  <c:v>616.60599999999999</c:v>
                </c:pt>
                <c:pt idx="34894">
                  <c:v>616.52300000000002</c:v>
                </c:pt>
                <c:pt idx="34895">
                  <c:v>616.44000000000005</c:v>
                </c:pt>
                <c:pt idx="34896">
                  <c:v>616.35599999999999</c:v>
                </c:pt>
                <c:pt idx="34897">
                  <c:v>616.27300000000002</c:v>
                </c:pt>
                <c:pt idx="34898">
                  <c:v>616.19000000000005</c:v>
                </c:pt>
                <c:pt idx="34899">
                  <c:v>616.10699999999997</c:v>
                </c:pt>
                <c:pt idx="34900">
                  <c:v>616.024</c:v>
                </c:pt>
                <c:pt idx="34901">
                  <c:v>615.94100000000003</c:v>
                </c:pt>
                <c:pt idx="34902">
                  <c:v>615.85799999999995</c:v>
                </c:pt>
                <c:pt idx="34903">
                  <c:v>615.77499999999998</c:v>
                </c:pt>
                <c:pt idx="34904">
                  <c:v>615.69200000000001</c:v>
                </c:pt>
                <c:pt idx="34905">
                  <c:v>615.60900000000004</c:v>
                </c:pt>
                <c:pt idx="34906">
                  <c:v>615.52599999999995</c:v>
                </c:pt>
                <c:pt idx="34907">
                  <c:v>615.44299999999998</c:v>
                </c:pt>
                <c:pt idx="34908">
                  <c:v>615.36</c:v>
                </c:pt>
                <c:pt idx="34909">
                  <c:v>615.27599999999995</c:v>
                </c:pt>
                <c:pt idx="34910">
                  <c:v>615.19299999999998</c:v>
                </c:pt>
                <c:pt idx="34911">
                  <c:v>615.11</c:v>
                </c:pt>
                <c:pt idx="34912">
                  <c:v>615.02700000000004</c:v>
                </c:pt>
                <c:pt idx="34913">
                  <c:v>614.94399999999996</c:v>
                </c:pt>
                <c:pt idx="34914">
                  <c:v>614.86099999999999</c:v>
                </c:pt>
                <c:pt idx="34915">
                  <c:v>614.77800000000002</c:v>
                </c:pt>
                <c:pt idx="34916">
                  <c:v>614.69399999999996</c:v>
                </c:pt>
                <c:pt idx="34917">
                  <c:v>614.61099999999999</c:v>
                </c:pt>
                <c:pt idx="34918">
                  <c:v>614.52800000000002</c:v>
                </c:pt>
                <c:pt idx="34919">
                  <c:v>614.44500000000005</c:v>
                </c:pt>
                <c:pt idx="34920">
                  <c:v>614.36199999999997</c:v>
                </c:pt>
                <c:pt idx="34921">
                  <c:v>614.27800000000002</c:v>
                </c:pt>
                <c:pt idx="34922">
                  <c:v>614.19500000000005</c:v>
                </c:pt>
                <c:pt idx="34923">
                  <c:v>614.11199999999997</c:v>
                </c:pt>
                <c:pt idx="34924">
                  <c:v>614.029</c:v>
                </c:pt>
                <c:pt idx="34925">
                  <c:v>613.94500000000005</c:v>
                </c:pt>
                <c:pt idx="34926">
                  <c:v>613.86199999999997</c:v>
                </c:pt>
                <c:pt idx="34927">
                  <c:v>613.779</c:v>
                </c:pt>
                <c:pt idx="34928">
                  <c:v>613.69600000000003</c:v>
                </c:pt>
                <c:pt idx="34929">
                  <c:v>613.61199999999997</c:v>
                </c:pt>
                <c:pt idx="34930">
                  <c:v>613.529</c:v>
                </c:pt>
                <c:pt idx="34931">
                  <c:v>613.44600000000003</c:v>
                </c:pt>
                <c:pt idx="34932">
                  <c:v>613.36300000000006</c:v>
                </c:pt>
                <c:pt idx="34933">
                  <c:v>613.279</c:v>
                </c:pt>
                <c:pt idx="34934">
                  <c:v>613.19600000000003</c:v>
                </c:pt>
                <c:pt idx="34935">
                  <c:v>613.11300000000006</c:v>
                </c:pt>
                <c:pt idx="34936">
                  <c:v>613.029</c:v>
                </c:pt>
                <c:pt idx="34937">
                  <c:v>612.94600000000003</c:v>
                </c:pt>
                <c:pt idx="34938">
                  <c:v>612.86300000000006</c:v>
                </c:pt>
                <c:pt idx="34939">
                  <c:v>612.779</c:v>
                </c:pt>
                <c:pt idx="34940">
                  <c:v>612.69600000000003</c:v>
                </c:pt>
                <c:pt idx="34941">
                  <c:v>612.61300000000006</c:v>
                </c:pt>
                <c:pt idx="34942">
                  <c:v>612.529</c:v>
                </c:pt>
                <c:pt idx="34943">
                  <c:v>612.44600000000003</c:v>
                </c:pt>
                <c:pt idx="34944">
                  <c:v>612.36300000000006</c:v>
                </c:pt>
                <c:pt idx="34945">
                  <c:v>612.279</c:v>
                </c:pt>
                <c:pt idx="34946">
                  <c:v>612.19600000000003</c:v>
                </c:pt>
                <c:pt idx="34947">
                  <c:v>612.11199999999997</c:v>
                </c:pt>
                <c:pt idx="34948">
                  <c:v>612.029</c:v>
                </c:pt>
                <c:pt idx="34949">
                  <c:v>611.94600000000003</c:v>
                </c:pt>
                <c:pt idx="34950">
                  <c:v>611.86199999999997</c:v>
                </c:pt>
                <c:pt idx="34951">
                  <c:v>611.779</c:v>
                </c:pt>
                <c:pt idx="34952">
                  <c:v>611.69500000000005</c:v>
                </c:pt>
                <c:pt idx="34953">
                  <c:v>611.61199999999997</c:v>
                </c:pt>
                <c:pt idx="34954">
                  <c:v>611.52800000000002</c:v>
                </c:pt>
                <c:pt idx="34955">
                  <c:v>611.44500000000005</c:v>
                </c:pt>
                <c:pt idx="34956">
                  <c:v>611.36199999999997</c:v>
                </c:pt>
                <c:pt idx="34957">
                  <c:v>611.27800000000002</c:v>
                </c:pt>
                <c:pt idx="34958">
                  <c:v>611.19500000000005</c:v>
                </c:pt>
                <c:pt idx="34959">
                  <c:v>611.11099999999999</c:v>
                </c:pt>
                <c:pt idx="34960">
                  <c:v>611.02800000000002</c:v>
                </c:pt>
                <c:pt idx="34961">
                  <c:v>610.94399999999996</c:v>
                </c:pt>
                <c:pt idx="34962">
                  <c:v>610.86099999999999</c:v>
                </c:pt>
                <c:pt idx="34963">
                  <c:v>610.77700000000004</c:v>
                </c:pt>
                <c:pt idx="34964">
                  <c:v>610.69399999999996</c:v>
                </c:pt>
                <c:pt idx="34965">
                  <c:v>610.61</c:v>
                </c:pt>
                <c:pt idx="34966">
                  <c:v>610.52700000000004</c:v>
                </c:pt>
                <c:pt idx="34967">
                  <c:v>610.44299999999998</c:v>
                </c:pt>
                <c:pt idx="34968">
                  <c:v>610.35900000000004</c:v>
                </c:pt>
                <c:pt idx="34969">
                  <c:v>610.27599999999995</c:v>
                </c:pt>
                <c:pt idx="34970">
                  <c:v>610.19200000000001</c:v>
                </c:pt>
                <c:pt idx="34971">
                  <c:v>610.10900000000004</c:v>
                </c:pt>
                <c:pt idx="34972">
                  <c:v>610.02499999999998</c:v>
                </c:pt>
                <c:pt idx="34973">
                  <c:v>609.94200000000001</c:v>
                </c:pt>
                <c:pt idx="34974">
                  <c:v>609.85799999999995</c:v>
                </c:pt>
                <c:pt idx="34975">
                  <c:v>609.774</c:v>
                </c:pt>
                <c:pt idx="34976">
                  <c:v>609.69100000000003</c:v>
                </c:pt>
                <c:pt idx="34977">
                  <c:v>609.60699999999997</c:v>
                </c:pt>
                <c:pt idx="34978">
                  <c:v>609.524</c:v>
                </c:pt>
                <c:pt idx="34979">
                  <c:v>609.44000000000005</c:v>
                </c:pt>
                <c:pt idx="34980">
                  <c:v>609.35599999999999</c:v>
                </c:pt>
                <c:pt idx="34981">
                  <c:v>609.27300000000002</c:v>
                </c:pt>
                <c:pt idx="34982">
                  <c:v>609.18899999999996</c:v>
                </c:pt>
                <c:pt idx="34983">
                  <c:v>609.10599999999999</c:v>
                </c:pt>
                <c:pt idx="34984">
                  <c:v>609.02200000000005</c:v>
                </c:pt>
                <c:pt idx="34985">
                  <c:v>608.93799999999999</c:v>
                </c:pt>
                <c:pt idx="34986">
                  <c:v>608.85500000000002</c:v>
                </c:pt>
                <c:pt idx="34987">
                  <c:v>608.77099999999996</c:v>
                </c:pt>
                <c:pt idx="34988">
                  <c:v>608.68700000000001</c:v>
                </c:pt>
                <c:pt idx="34989">
                  <c:v>608.60400000000004</c:v>
                </c:pt>
                <c:pt idx="34990">
                  <c:v>608.52</c:v>
                </c:pt>
                <c:pt idx="34991">
                  <c:v>608.43600000000004</c:v>
                </c:pt>
                <c:pt idx="34992">
                  <c:v>608.35199999999998</c:v>
                </c:pt>
                <c:pt idx="34993">
                  <c:v>608.26900000000001</c:v>
                </c:pt>
                <c:pt idx="34994">
                  <c:v>608.18499999999995</c:v>
                </c:pt>
                <c:pt idx="34995">
                  <c:v>608.101</c:v>
                </c:pt>
                <c:pt idx="34996">
                  <c:v>608.01800000000003</c:v>
                </c:pt>
                <c:pt idx="34997">
                  <c:v>607.93399999999997</c:v>
                </c:pt>
                <c:pt idx="34998">
                  <c:v>607.85</c:v>
                </c:pt>
                <c:pt idx="34999">
                  <c:v>607.76599999999996</c:v>
                </c:pt>
                <c:pt idx="35000">
                  <c:v>607.68200000000002</c:v>
                </c:pt>
                <c:pt idx="35001">
                  <c:v>607.59900000000005</c:v>
                </c:pt>
                <c:pt idx="35002">
                  <c:v>607.51499999999999</c:v>
                </c:pt>
                <c:pt idx="35003">
                  <c:v>607.43100000000004</c:v>
                </c:pt>
                <c:pt idx="35004">
                  <c:v>607.34699999999998</c:v>
                </c:pt>
                <c:pt idx="35005">
                  <c:v>607.26400000000001</c:v>
                </c:pt>
                <c:pt idx="35006">
                  <c:v>607.17999999999995</c:v>
                </c:pt>
                <c:pt idx="35007">
                  <c:v>607.096</c:v>
                </c:pt>
                <c:pt idx="35008">
                  <c:v>607.01199999999994</c:v>
                </c:pt>
                <c:pt idx="35009">
                  <c:v>606.928</c:v>
                </c:pt>
                <c:pt idx="35010">
                  <c:v>606.84500000000003</c:v>
                </c:pt>
                <c:pt idx="35011">
                  <c:v>606.76099999999997</c:v>
                </c:pt>
                <c:pt idx="35012">
                  <c:v>606.67700000000002</c:v>
                </c:pt>
                <c:pt idx="35013">
                  <c:v>606.59299999999996</c:v>
                </c:pt>
                <c:pt idx="35014">
                  <c:v>606.50900000000001</c:v>
                </c:pt>
                <c:pt idx="35015">
                  <c:v>606.42499999999995</c:v>
                </c:pt>
                <c:pt idx="35016">
                  <c:v>606.34199999999998</c:v>
                </c:pt>
                <c:pt idx="35017">
                  <c:v>606.25800000000004</c:v>
                </c:pt>
                <c:pt idx="35018">
                  <c:v>606.17399999999998</c:v>
                </c:pt>
                <c:pt idx="35019">
                  <c:v>606.09</c:v>
                </c:pt>
                <c:pt idx="35020">
                  <c:v>606.00599999999997</c:v>
                </c:pt>
                <c:pt idx="35021">
                  <c:v>605.92200000000003</c:v>
                </c:pt>
                <c:pt idx="35022">
                  <c:v>605.83799999999997</c:v>
                </c:pt>
                <c:pt idx="35023">
                  <c:v>605.75400000000002</c:v>
                </c:pt>
                <c:pt idx="35024">
                  <c:v>605.66999999999996</c:v>
                </c:pt>
                <c:pt idx="35025">
                  <c:v>605.58600000000001</c:v>
                </c:pt>
                <c:pt idx="35026">
                  <c:v>605.50300000000004</c:v>
                </c:pt>
                <c:pt idx="35027">
                  <c:v>605.41899999999998</c:v>
                </c:pt>
                <c:pt idx="35028">
                  <c:v>605.33500000000004</c:v>
                </c:pt>
                <c:pt idx="35029">
                  <c:v>605.25099999999998</c:v>
                </c:pt>
                <c:pt idx="35030">
                  <c:v>605.16700000000003</c:v>
                </c:pt>
                <c:pt idx="35031">
                  <c:v>605.08299999999997</c:v>
                </c:pt>
                <c:pt idx="35032">
                  <c:v>604.99900000000002</c:v>
                </c:pt>
                <c:pt idx="35033">
                  <c:v>604.91499999999996</c:v>
                </c:pt>
                <c:pt idx="35034">
                  <c:v>604.83100000000002</c:v>
                </c:pt>
                <c:pt idx="35035">
                  <c:v>604.74699999999996</c:v>
                </c:pt>
                <c:pt idx="35036">
                  <c:v>604.66300000000001</c:v>
                </c:pt>
                <c:pt idx="35037">
                  <c:v>604.57899999999995</c:v>
                </c:pt>
                <c:pt idx="35038">
                  <c:v>604.495</c:v>
                </c:pt>
                <c:pt idx="35039">
                  <c:v>604.41099999999994</c:v>
                </c:pt>
                <c:pt idx="35040">
                  <c:v>604.327</c:v>
                </c:pt>
                <c:pt idx="35041">
                  <c:v>604.24300000000005</c:v>
                </c:pt>
                <c:pt idx="35042">
                  <c:v>604.15899999999999</c:v>
                </c:pt>
                <c:pt idx="35043">
                  <c:v>604.07500000000005</c:v>
                </c:pt>
                <c:pt idx="35044">
                  <c:v>603.99099999999999</c:v>
                </c:pt>
                <c:pt idx="35045">
                  <c:v>603.90700000000004</c:v>
                </c:pt>
                <c:pt idx="35046">
                  <c:v>603.82299999999998</c:v>
                </c:pt>
                <c:pt idx="35047">
                  <c:v>603.73900000000003</c:v>
                </c:pt>
                <c:pt idx="35048">
                  <c:v>603.65499999999997</c:v>
                </c:pt>
                <c:pt idx="35049">
                  <c:v>603.57100000000003</c:v>
                </c:pt>
                <c:pt idx="35050">
                  <c:v>603.48699999999997</c:v>
                </c:pt>
                <c:pt idx="35051">
                  <c:v>603.40200000000004</c:v>
                </c:pt>
                <c:pt idx="35052">
                  <c:v>603.31799999999998</c:v>
                </c:pt>
                <c:pt idx="35053">
                  <c:v>603.23400000000004</c:v>
                </c:pt>
                <c:pt idx="35054">
                  <c:v>603.15</c:v>
                </c:pt>
                <c:pt idx="35055">
                  <c:v>603.06600000000003</c:v>
                </c:pt>
                <c:pt idx="35056">
                  <c:v>602.98199999999997</c:v>
                </c:pt>
                <c:pt idx="35057">
                  <c:v>602.89800000000002</c:v>
                </c:pt>
                <c:pt idx="35058">
                  <c:v>602.81399999999996</c:v>
                </c:pt>
                <c:pt idx="35059">
                  <c:v>602.72900000000004</c:v>
                </c:pt>
                <c:pt idx="35060">
                  <c:v>602.64499999999998</c:v>
                </c:pt>
                <c:pt idx="35061">
                  <c:v>602.56100000000004</c:v>
                </c:pt>
                <c:pt idx="35062">
                  <c:v>602.47699999999998</c:v>
                </c:pt>
                <c:pt idx="35063">
                  <c:v>602.39300000000003</c:v>
                </c:pt>
                <c:pt idx="35064">
                  <c:v>602.30899999999997</c:v>
                </c:pt>
                <c:pt idx="35065">
                  <c:v>602.22500000000002</c:v>
                </c:pt>
                <c:pt idx="35066">
                  <c:v>602.14</c:v>
                </c:pt>
                <c:pt idx="35067">
                  <c:v>602.05600000000004</c:v>
                </c:pt>
                <c:pt idx="35068">
                  <c:v>601.97199999999998</c:v>
                </c:pt>
                <c:pt idx="35069">
                  <c:v>601.88800000000003</c:v>
                </c:pt>
                <c:pt idx="35070">
                  <c:v>601.80399999999997</c:v>
                </c:pt>
                <c:pt idx="35071">
                  <c:v>601.71900000000005</c:v>
                </c:pt>
                <c:pt idx="35072">
                  <c:v>601.63499999999999</c:v>
                </c:pt>
                <c:pt idx="35073">
                  <c:v>601.55100000000004</c:v>
                </c:pt>
                <c:pt idx="35074">
                  <c:v>601.46699999999998</c:v>
                </c:pt>
                <c:pt idx="35075">
                  <c:v>601.38300000000004</c:v>
                </c:pt>
                <c:pt idx="35076">
                  <c:v>601.298</c:v>
                </c:pt>
                <c:pt idx="35077">
                  <c:v>601.21400000000006</c:v>
                </c:pt>
                <c:pt idx="35078">
                  <c:v>601.13</c:v>
                </c:pt>
                <c:pt idx="35079">
                  <c:v>601.04600000000005</c:v>
                </c:pt>
                <c:pt idx="35080">
                  <c:v>600.96100000000001</c:v>
                </c:pt>
                <c:pt idx="35081">
                  <c:v>600.87699999999995</c:v>
                </c:pt>
                <c:pt idx="35082">
                  <c:v>600.79300000000001</c:v>
                </c:pt>
                <c:pt idx="35083">
                  <c:v>600.70899999999995</c:v>
                </c:pt>
                <c:pt idx="35084">
                  <c:v>600.62400000000002</c:v>
                </c:pt>
                <c:pt idx="35085">
                  <c:v>600.54</c:v>
                </c:pt>
                <c:pt idx="35086">
                  <c:v>600.45600000000002</c:v>
                </c:pt>
                <c:pt idx="35087">
                  <c:v>600.37099999999998</c:v>
                </c:pt>
                <c:pt idx="35088">
                  <c:v>600.28700000000003</c:v>
                </c:pt>
                <c:pt idx="35089">
                  <c:v>600.20299999999997</c:v>
                </c:pt>
                <c:pt idx="35090">
                  <c:v>600.11800000000005</c:v>
                </c:pt>
                <c:pt idx="35091">
                  <c:v>600.03399999999999</c:v>
                </c:pt>
                <c:pt idx="35092">
                  <c:v>599.95000000000005</c:v>
                </c:pt>
                <c:pt idx="35093">
                  <c:v>599.86500000000001</c:v>
                </c:pt>
                <c:pt idx="35094">
                  <c:v>599.78099999999995</c:v>
                </c:pt>
                <c:pt idx="35095">
                  <c:v>599.697</c:v>
                </c:pt>
                <c:pt idx="35096">
                  <c:v>599.61199999999997</c:v>
                </c:pt>
                <c:pt idx="35097">
                  <c:v>599.52800000000002</c:v>
                </c:pt>
                <c:pt idx="35098">
                  <c:v>599.44399999999996</c:v>
                </c:pt>
                <c:pt idx="35099">
                  <c:v>599.35900000000004</c:v>
                </c:pt>
                <c:pt idx="35100">
                  <c:v>599.27499999999998</c:v>
                </c:pt>
                <c:pt idx="35101">
                  <c:v>599.19100000000003</c:v>
                </c:pt>
                <c:pt idx="35102">
                  <c:v>599.10599999999999</c:v>
                </c:pt>
                <c:pt idx="35103">
                  <c:v>599.02200000000005</c:v>
                </c:pt>
                <c:pt idx="35104">
                  <c:v>598.93700000000001</c:v>
                </c:pt>
                <c:pt idx="35105">
                  <c:v>598.85299999999995</c:v>
                </c:pt>
                <c:pt idx="35106">
                  <c:v>598.76900000000001</c:v>
                </c:pt>
                <c:pt idx="35107">
                  <c:v>598.68399999999997</c:v>
                </c:pt>
                <c:pt idx="35108">
                  <c:v>598.6</c:v>
                </c:pt>
                <c:pt idx="35109">
                  <c:v>598.51499999999999</c:v>
                </c:pt>
                <c:pt idx="35110">
                  <c:v>598.43100000000004</c:v>
                </c:pt>
                <c:pt idx="35111">
                  <c:v>598.346</c:v>
                </c:pt>
                <c:pt idx="35112">
                  <c:v>598.26199999999994</c:v>
                </c:pt>
                <c:pt idx="35113">
                  <c:v>598.178</c:v>
                </c:pt>
                <c:pt idx="35114">
                  <c:v>598.09299999999996</c:v>
                </c:pt>
                <c:pt idx="35115">
                  <c:v>598.00900000000001</c:v>
                </c:pt>
                <c:pt idx="35116">
                  <c:v>597.92399999999998</c:v>
                </c:pt>
                <c:pt idx="35117">
                  <c:v>597.84</c:v>
                </c:pt>
                <c:pt idx="35118">
                  <c:v>597.755</c:v>
                </c:pt>
                <c:pt idx="35119">
                  <c:v>597.67100000000005</c:v>
                </c:pt>
                <c:pt idx="35120">
                  <c:v>597.58600000000001</c:v>
                </c:pt>
                <c:pt idx="35121">
                  <c:v>597.50199999999995</c:v>
                </c:pt>
                <c:pt idx="35122">
                  <c:v>597.41700000000003</c:v>
                </c:pt>
                <c:pt idx="35123">
                  <c:v>597.33299999999997</c:v>
                </c:pt>
                <c:pt idx="35124">
                  <c:v>597.24800000000005</c:v>
                </c:pt>
                <c:pt idx="35125">
                  <c:v>597.16399999999999</c:v>
                </c:pt>
                <c:pt idx="35126">
                  <c:v>597.07899999999995</c:v>
                </c:pt>
                <c:pt idx="35127">
                  <c:v>596.995</c:v>
                </c:pt>
                <c:pt idx="35128">
                  <c:v>596.91</c:v>
                </c:pt>
                <c:pt idx="35129">
                  <c:v>596.82600000000002</c:v>
                </c:pt>
                <c:pt idx="35130">
                  <c:v>596.74099999999999</c:v>
                </c:pt>
                <c:pt idx="35131">
                  <c:v>596.65599999999995</c:v>
                </c:pt>
                <c:pt idx="35132">
                  <c:v>596.572</c:v>
                </c:pt>
                <c:pt idx="35133">
                  <c:v>596.48699999999997</c:v>
                </c:pt>
                <c:pt idx="35134">
                  <c:v>596.40300000000002</c:v>
                </c:pt>
                <c:pt idx="35135">
                  <c:v>596.31799999999998</c:v>
                </c:pt>
                <c:pt idx="35136">
                  <c:v>596.23400000000004</c:v>
                </c:pt>
                <c:pt idx="35137">
                  <c:v>596.149</c:v>
                </c:pt>
                <c:pt idx="35138">
                  <c:v>596.06399999999996</c:v>
                </c:pt>
                <c:pt idx="35139">
                  <c:v>595.98</c:v>
                </c:pt>
                <c:pt idx="35140">
                  <c:v>595.89499999999998</c:v>
                </c:pt>
                <c:pt idx="35141">
                  <c:v>595.81100000000004</c:v>
                </c:pt>
                <c:pt idx="35142">
                  <c:v>595.726</c:v>
                </c:pt>
                <c:pt idx="35143">
                  <c:v>595.64099999999996</c:v>
                </c:pt>
                <c:pt idx="35144">
                  <c:v>595.55700000000002</c:v>
                </c:pt>
                <c:pt idx="35145">
                  <c:v>595.47199999999998</c:v>
                </c:pt>
                <c:pt idx="35146">
                  <c:v>595.38800000000003</c:v>
                </c:pt>
                <c:pt idx="35147">
                  <c:v>595.303</c:v>
                </c:pt>
                <c:pt idx="35148">
                  <c:v>595.21799999999996</c:v>
                </c:pt>
                <c:pt idx="35149">
                  <c:v>595.13400000000001</c:v>
                </c:pt>
                <c:pt idx="35150">
                  <c:v>595.04899999999998</c:v>
                </c:pt>
                <c:pt idx="35151">
                  <c:v>594.96400000000006</c:v>
                </c:pt>
                <c:pt idx="35152">
                  <c:v>594.88</c:v>
                </c:pt>
                <c:pt idx="35153">
                  <c:v>594.79499999999996</c:v>
                </c:pt>
                <c:pt idx="35154">
                  <c:v>594.71</c:v>
                </c:pt>
                <c:pt idx="35155">
                  <c:v>594.62599999999998</c:v>
                </c:pt>
                <c:pt idx="35156">
                  <c:v>594.54100000000005</c:v>
                </c:pt>
                <c:pt idx="35157">
                  <c:v>594.45600000000002</c:v>
                </c:pt>
                <c:pt idx="35158">
                  <c:v>594.37199999999996</c:v>
                </c:pt>
                <c:pt idx="35159">
                  <c:v>594.28700000000003</c:v>
                </c:pt>
                <c:pt idx="35160">
                  <c:v>594.202</c:v>
                </c:pt>
                <c:pt idx="35161">
                  <c:v>594.11699999999996</c:v>
                </c:pt>
                <c:pt idx="35162">
                  <c:v>594.03300000000002</c:v>
                </c:pt>
                <c:pt idx="35163">
                  <c:v>593.94799999999998</c:v>
                </c:pt>
                <c:pt idx="35164">
                  <c:v>593.86300000000006</c:v>
                </c:pt>
                <c:pt idx="35165">
                  <c:v>593.779</c:v>
                </c:pt>
                <c:pt idx="35166">
                  <c:v>593.69399999999996</c:v>
                </c:pt>
                <c:pt idx="35167">
                  <c:v>593.60900000000004</c:v>
                </c:pt>
                <c:pt idx="35168">
                  <c:v>593.524</c:v>
                </c:pt>
                <c:pt idx="35169">
                  <c:v>593.44000000000005</c:v>
                </c:pt>
                <c:pt idx="35170">
                  <c:v>593.35500000000002</c:v>
                </c:pt>
                <c:pt idx="35171">
                  <c:v>593.27</c:v>
                </c:pt>
                <c:pt idx="35172">
                  <c:v>593.18499999999995</c:v>
                </c:pt>
                <c:pt idx="35173">
                  <c:v>593.1</c:v>
                </c:pt>
                <c:pt idx="35174">
                  <c:v>593.01599999999996</c:v>
                </c:pt>
                <c:pt idx="35175">
                  <c:v>592.93100000000004</c:v>
                </c:pt>
                <c:pt idx="35176">
                  <c:v>592.846</c:v>
                </c:pt>
                <c:pt idx="35177">
                  <c:v>592.76099999999997</c:v>
                </c:pt>
                <c:pt idx="35178">
                  <c:v>592.67700000000002</c:v>
                </c:pt>
                <c:pt idx="35179">
                  <c:v>592.59199999999998</c:v>
                </c:pt>
                <c:pt idx="35180">
                  <c:v>592.50699999999995</c:v>
                </c:pt>
                <c:pt idx="35181">
                  <c:v>592.42200000000003</c:v>
                </c:pt>
                <c:pt idx="35182">
                  <c:v>592.33699999999999</c:v>
                </c:pt>
                <c:pt idx="35183">
                  <c:v>592.25199999999995</c:v>
                </c:pt>
                <c:pt idx="35184">
                  <c:v>592.16700000000003</c:v>
                </c:pt>
                <c:pt idx="35185">
                  <c:v>592.08299999999997</c:v>
                </c:pt>
                <c:pt idx="35186">
                  <c:v>591.99800000000005</c:v>
                </c:pt>
                <c:pt idx="35187">
                  <c:v>591.91300000000001</c:v>
                </c:pt>
                <c:pt idx="35188">
                  <c:v>591.82799999999997</c:v>
                </c:pt>
                <c:pt idx="35189">
                  <c:v>591.74300000000005</c:v>
                </c:pt>
                <c:pt idx="35190">
                  <c:v>591.65800000000002</c:v>
                </c:pt>
                <c:pt idx="35191">
                  <c:v>591.57399999999996</c:v>
                </c:pt>
                <c:pt idx="35192">
                  <c:v>591.48900000000003</c:v>
                </c:pt>
                <c:pt idx="35193">
                  <c:v>591.404</c:v>
                </c:pt>
                <c:pt idx="35194">
                  <c:v>591.31899999999996</c:v>
                </c:pt>
                <c:pt idx="35195">
                  <c:v>591.23400000000004</c:v>
                </c:pt>
                <c:pt idx="35196">
                  <c:v>591.149</c:v>
                </c:pt>
                <c:pt idx="35197">
                  <c:v>591.06399999999996</c:v>
                </c:pt>
                <c:pt idx="35198">
                  <c:v>590.97900000000004</c:v>
                </c:pt>
                <c:pt idx="35199">
                  <c:v>590.89400000000001</c:v>
                </c:pt>
                <c:pt idx="35200">
                  <c:v>590.80999999999995</c:v>
                </c:pt>
                <c:pt idx="35201">
                  <c:v>590.72500000000002</c:v>
                </c:pt>
                <c:pt idx="35202">
                  <c:v>590.64</c:v>
                </c:pt>
                <c:pt idx="35203">
                  <c:v>590.55499999999995</c:v>
                </c:pt>
                <c:pt idx="35204">
                  <c:v>590.47</c:v>
                </c:pt>
                <c:pt idx="35205">
                  <c:v>590.38499999999999</c:v>
                </c:pt>
                <c:pt idx="35206">
                  <c:v>590.29999999999995</c:v>
                </c:pt>
                <c:pt idx="35207">
                  <c:v>590.21500000000003</c:v>
                </c:pt>
                <c:pt idx="35208">
                  <c:v>590.13</c:v>
                </c:pt>
                <c:pt idx="35209">
                  <c:v>590.04499999999996</c:v>
                </c:pt>
                <c:pt idx="35210">
                  <c:v>589.96</c:v>
                </c:pt>
                <c:pt idx="35211">
                  <c:v>589.875</c:v>
                </c:pt>
                <c:pt idx="35212">
                  <c:v>589.79</c:v>
                </c:pt>
                <c:pt idx="35213">
                  <c:v>589.70500000000004</c:v>
                </c:pt>
                <c:pt idx="35214">
                  <c:v>589.62</c:v>
                </c:pt>
                <c:pt idx="35215">
                  <c:v>589.53499999999997</c:v>
                </c:pt>
                <c:pt idx="35216">
                  <c:v>589.45000000000005</c:v>
                </c:pt>
                <c:pt idx="35217">
                  <c:v>589.36500000000001</c:v>
                </c:pt>
                <c:pt idx="35218">
                  <c:v>589.28</c:v>
                </c:pt>
                <c:pt idx="35219">
                  <c:v>589.19500000000005</c:v>
                </c:pt>
                <c:pt idx="35220">
                  <c:v>589.11</c:v>
                </c:pt>
                <c:pt idx="35221">
                  <c:v>589.02499999999998</c:v>
                </c:pt>
                <c:pt idx="35222">
                  <c:v>588.94000000000005</c:v>
                </c:pt>
                <c:pt idx="35223">
                  <c:v>588.85500000000002</c:v>
                </c:pt>
                <c:pt idx="35224">
                  <c:v>588.77</c:v>
                </c:pt>
                <c:pt idx="35225">
                  <c:v>588.68499999999995</c:v>
                </c:pt>
                <c:pt idx="35226">
                  <c:v>588.6</c:v>
                </c:pt>
                <c:pt idx="35227">
                  <c:v>588.51499999999999</c:v>
                </c:pt>
                <c:pt idx="35228">
                  <c:v>588.42999999999995</c:v>
                </c:pt>
                <c:pt idx="35229">
                  <c:v>588.34500000000003</c:v>
                </c:pt>
                <c:pt idx="35230">
                  <c:v>588.26</c:v>
                </c:pt>
                <c:pt idx="35231">
                  <c:v>588.17499999999995</c:v>
                </c:pt>
                <c:pt idx="35232">
                  <c:v>588.09</c:v>
                </c:pt>
                <c:pt idx="35233">
                  <c:v>588.005</c:v>
                </c:pt>
                <c:pt idx="35234">
                  <c:v>587.91999999999996</c:v>
                </c:pt>
                <c:pt idx="35235">
                  <c:v>587.83399999999995</c:v>
                </c:pt>
                <c:pt idx="35236">
                  <c:v>587.74900000000002</c:v>
                </c:pt>
                <c:pt idx="35237">
                  <c:v>587.66399999999999</c:v>
                </c:pt>
                <c:pt idx="35238">
                  <c:v>587.57899999999995</c:v>
                </c:pt>
                <c:pt idx="35239">
                  <c:v>587.49400000000003</c:v>
                </c:pt>
                <c:pt idx="35240">
                  <c:v>587.40899999999999</c:v>
                </c:pt>
                <c:pt idx="35241">
                  <c:v>587.32399999999996</c:v>
                </c:pt>
                <c:pt idx="35242">
                  <c:v>587.23900000000003</c:v>
                </c:pt>
                <c:pt idx="35243">
                  <c:v>587.154</c:v>
                </c:pt>
                <c:pt idx="35244">
                  <c:v>587.06899999999996</c:v>
                </c:pt>
                <c:pt idx="35245">
                  <c:v>586.98299999999995</c:v>
                </c:pt>
                <c:pt idx="35246">
                  <c:v>586.89800000000002</c:v>
                </c:pt>
                <c:pt idx="35247">
                  <c:v>586.81299999999999</c:v>
                </c:pt>
                <c:pt idx="35248">
                  <c:v>586.72799999999995</c:v>
                </c:pt>
                <c:pt idx="35249">
                  <c:v>586.64300000000003</c:v>
                </c:pt>
                <c:pt idx="35250">
                  <c:v>586.55799999999999</c:v>
                </c:pt>
                <c:pt idx="35251">
                  <c:v>586.47199999999998</c:v>
                </c:pt>
                <c:pt idx="35252">
                  <c:v>586.38699999999994</c:v>
                </c:pt>
                <c:pt idx="35253">
                  <c:v>586.30200000000002</c:v>
                </c:pt>
                <c:pt idx="35254">
                  <c:v>586.21699999999998</c:v>
                </c:pt>
                <c:pt idx="35255">
                  <c:v>586.13199999999995</c:v>
                </c:pt>
                <c:pt idx="35256">
                  <c:v>586.04700000000003</c:v>
                </c:pt>
                <c:pt idx="35257">
                  <c:v>585.96100000000001</c:v>
                </c:pt>
                <c:pt idx="35258">
                  <c:v>585.87599999999998</c:v>
                </c:pt>
                <c:pt idx="35259">
                  <c:v>585.79100000000005</c:v>
                </c:pt>
                <c:pt idx="35260">
                  <c:v>585.70600000000002</c:v>
                </c:pt>
                <c:pt idx="35261">
                  <c:v>585.62099999999998</c:v>
                </c:pt>
                <c:pt idx="35262">
                  <c:v>585.53499999999997</c:v>
                </c:pt>
                <c:pt idx="35263">
                  <c:v>585.45000000000005</c:v>
                </c:pt>
                <c:pt idx="35264">
                  <c:v>585.36500000000001</c:v>
                </c:pt>
                <c:pt idx="35265">
                  <c:v>585.28</c:v>
                </c:pt>
                <c:pt idx="35266">
                  <c:v>585.19500000000005</c:v>
                </c:pt>
                <c:pt idx="35267">
                  <c:v>585.10900000000004</c:v>
                </c:pt>
                <c:pt idx="35268">
                  <c:v>585.024</c:v>
                </c:pt>
                <c:pt idx="35269">
                  <c:v>584.93899999999996</c:v>
                </c:pt>
                <c:pt idx="35270">
                  <c:v>584.85400000000004</c:v>
                </c:pt>
                <c:pt idx="35271">
                  <c:v>584.76800000000003</c:v>
                </c:pt>
                <c:pt idx="35272">
                  <c:v>584.68299999999999</c:v>
                </c:pt>
                <c:pt idx="35273">
                  <c:v>584.59799999999996</c:v>
                </c:pt>
                <c:pt idx="35274">
                  <c:v>584.51300000000003</c:v>
                </c:pt>
                <c:pt idx="35275">
                  <c:v>584.42700000000002</c:v>
                </c:pt>
                <c:pt idx="35276">
                  <c:v>584.34199999999998</c:v>
                </c:pt>
                <c:pt idx="35277">
                  <c:v>584.25699999999995</c:v>
                </c:pt>
                <c:pt idx="35278">
                  <c:v>584.17200000000003</c:v>
                </c:pt>
                <c:pt idx="35279">
                  <c:v>584.08600000000001</c:v>
                </c:pt>
                <c:pt idx="35280">
                  <c:v>584.00099999999998</c:v>
                </c:pt>
                <c:pt idx="35281">
                  <c:v>583.91600000000005</c:v>
                </c:pt>
                <c:pt idx="35282">
                  <c:v>583.83000000000004</c:v>
                </c:pt>
                <c:pt idx="35283">
                  <c:v>583.745</c:v>
                </c:pt>
                <c:pt idx="35284">
                  <c:v>583.66</c:v>
                </c:pt>
                <c:pt idx="35285">
                  <c:v>583.57399999999996</c:v>
                </c:pt>
                <c:pt idx="35286">
                  <c:v>583.48900000000003</c:v>
                </c:pt>
                <c:pt idx="35287">
                  <c:v>583.404</c:v>
                </c:pt>
                <c:pt idx="35288">
                  <c:v>583.31799999999998</c:v>
                </c:pt>
                <c:pt idx="35289">
                  <c:v>583.23299999999995</c:v>
                </c:pt>
                <c:pt idx="35290">
                  <c:v>583.14800000000002</c:v>
                </c:pt>
                <c:pt idx="35291">
                  <c:v>583.06200000000001</c:v>
                </c:pt>
                <c:pt idx="35292">
                  <c:v>582.97699999999998</c:v>
                </c:pt>
                <c:pt idx="35293">
                  <c:v>582.89200000000005</c:v>
                </c:pt>
                <c:pt idx="35294">
                  <c:v>582.80700000000002</c:v>
                </c:pt>
                <c:pt idx="35295">
                  <c:v>582.721</c:v>
                </c:pt>
                <c:pt idx="35296">
                  <c:v>582.63599999999997</c:v>
                </c:pt>
                <c:pt idx="35297">
                  <c:v>582.54999999999995</c:v>
                </c:pt>
                <c:pt idx="35298">
                  <c:v>582.46500000000003</c:v>
                </c:pt>
                <c:pt idx="35299">
                  <c:v>582.38</c:v>
                </c:pt>
                <c:pt idx="35300">
                  <c:v>582.29399999999998</c:v>
                </c:pt>
                <c:pt idx="35301">
                  <c:v>582.20899999999995</c:v>
                </c:pt>
                <c:pt idx="35302">
                  <c:v>582.12400000000002</c:v>
                </c:pt>
                <c:pt idx="35303">
                  <c:v>582.03800000000001</c:v>
                </c:pt>
                <c:pt idx="35304">
                  <c:v>581.95299999999997</c:v>
                </c:pt>
                <c:pt idx="35305">
                  <c:v>581.86699999999996</c:v>
                </c:pt>
                <c:pt idx="35306">
                  <c:v>581.78200000000004</c:v>
                </c:pt>
                <c:pt idx="35307">
                  <c:v>581.697</c:v>
                </c:pt>
                <c:pt idx="35308">
                  <c:v>581.61099999999999</c:v>
                </c:pt>
                <c:pt idx="35309">
                  <c:v>581.52599999999995</c:v>
                </c:pt>
                <c:pt idx="35310">
                  <c:v>581.44000000000005</c:v>
                </c:pt>
                <c:pt idx="35311">
                  <c:v>581.35500000000002</c:v>
                </c:pt>
                <c:pt idx="35312">
                  <c:v>581.26900000000001</c:v>
                </c:pt>
                <c:pt idx="35313">
                  <c:v>581.18399999999997</c:v>
                </c:pt>
                <c:pt idx="35314">
                  <c:v>581.09900000000005</c:v>
                </c:pt>
                <c:pt idx="35315">
                  <c:v>581.01300000000003</c:v>
                </c:pt>
                <c:pt idx="35316">
                  <c:v>580.928</c:v>
                </c:pt>
                <c:pt idx="35317">
                  <c:v>580.84199999999998</c:v>
                </c:pt>
                <c:pt idx="35318">
                  <c:v>580.75699999999995</c:v>
                </c:pt>
                <c:pt idx="35319">
                  <c:v>580.67200000000003</c:v>
                </c:pt>
                <c:pt idx="35320">
                  <c:v>580.58600000000001</c:v>
                </c:pt>
                <c:pt idx="35321">
                  <c:v>580.5</c:v>
                </c:pt>
                <c:pt idx="35322">
                  <c:v>580.41499999999996</c:v>
                </c:pt>
                <c:pt idx="35323">
                  <c:v>580.33000000000004</c:v>
                </c:pt>
                <c:pt idx="35324">
                  <c:v>580.24400000000003</c:v>
                </c:pt>
                <c:pt idx="35325">
                  <c:v>580.15899999999999</c:v>
                </c:pt>
                <c:pt idx="35326">
                  <c:v>580.07299999999998</c:v>
                </c:pt>
                <c:pt idx="35327">
                  <c:v>579.98800000000006</c:v>
                </c:pt>
                <c:pt idx="35328">
                  <c:v>579.90200000000004</c:v>
                </c:pt>
                <c:pt idx="35329">
                  <c:v>579.81700000000001</c:v>
                </c:pt>
                <c:pt idx="35330">
                  <c:v>579.73099999999999</c:v>
                </c:pt>
                <c:pt idx="35331">
                  <c:v>579.64599999999996</c:v>
                </c:pt>
                <c:pt idx="35332">
                  <c:v>579.55999999999995</c:v>
                </c:pt>
                <c:pt idx="35333">
                  <c:v>579.47500000000002</c:v>
                </c:pt>
                <c:pt idx="35334">
                  <c:v>579.38900000000001</c:v>
                </c:pt>
                <c:pt idx="35335">
                  <c:v>579.30399999999997</c:v>
                </c:pt>
                <c:pt idx="35336">
                  <c:v>579.21799999999996</c:v>
                </c:pt>
                <c:pt idx="35337">
                  <c:v>579.13300000000004</c:v>
                </c:pt>
                <c:pt idx="35338">
                  <c:v>579.04700000000003</c:v>
                </c:pt>
                <c:pt idx="35339">
                  <c:v>578.96199999999999</c:v>
                </c:pt>
                <c:pt idx="35340">
                  <c:v>578.87599999999998</c:v>
                </c:pt>
                <c:pt idx="35341">
                  <c:v>578.79100000000005</c:v>
                </c:pt>
                <c:pt idx="35342">
                  <c:v>578.70500000000004</c:v>
                </c:pt>
                <c:pt idx="35343">
                  <c:v>578.62</c:v>
                </c:pt>
                <c:pt idx="35344">
                  <c:v>578.53399999999999</c:v>
                </c:pt>
                <c:pt idx="35345">
                  <c:v>578.44799999999998</c:v>
                </c:pt>
                <c:pt idx="35346">
                  <c:v>578.36300000000006</c:v>
                </c:pt>
                <c:pt idx="35347">
                  <c:v>578.27700000000004</c:v>
                </c:pt>
                <c:pt idx="35348">
                  <c:v>578.19200000000001</c:v>
                </c:pt>
                <c:pt idx="35349">
                  <c:v>578.10599999999999</c:v>
                </c:pt>
                <c:pt idx="35350">
                  <c:v>578.02099999999996</c:v>
                </c:pt>
                <c:pt idx="35351">
                  <c:v>577.93499999999995</c:v>
                </c:pt>
                <c:pt idx="35352">
                  <c:v>577.84900000000005</c:v>
                </c:pt>
                <c:pt idx="35353">
                  <c:v>577.76400000000001</c:v>
                </c:pt>
                <c:pt idx="35354">
                  <c:v>577.678</c:v>
                </c:pt>
                <c:pt idx="35355">
                  <c:v>577.59299999999996</c:v>
                </c:pt>
                <c:pt idx="35356">
                  <c:v>577.50699999999995</c:v>
                </c:pt>
                <c:pt idx="35357">
                  <c:v>577.42100000000005</c:v>
                </c:pt>
                <c:pt idx="35358">
                  <c:v>577.33600000000001</c:v>
                </c:pt>
                <c:pt idx="35359">
                  <c:v>577.25</c:v>
                </c:pt>
                <c:pt idx="35360">
                  <c:v>577.16499999999996</c:v>
                </c:pt>
                <c:pt idx="35361">
                  <c:v>577.07899999999995</c:v>
                </c:pt>
                <c:pt idx="35362">
                  <c:v>576.99300000000005</c:v>
                </c:pt>
                <c:pt idx="35363">
                  <c:v>576.90800000000002</c:v>
                </c:pt>
                <c:pt idx="35364">
                  <c:v>576.822</c:v>
                </c:pt>
                <c:pt idx="35365">
                  <c:v>576.73599999999999</c:v>
                </c:pt>
                <c:pt idx="35366">
                  <c:v>576.65099999999995</c:v>
                </c:pt>
                <c:pt idx="35367">
                  <c:v>576.56500000000005</c:v>
                </c:pt>
                <c:pt idx="35368">
                  <c:v>576.48</c:v>
                </c:pt>
                <c:pt idx="35369">
                  <c:v>576.39400000000001</c:v>
                </c:pt>
                <c:pt idx="35370">
                  <c:v>576.30799999999999</c:v>
                </c:pt>
                <c:pt idx="35371">
                  <c:v>576.22299999999996</c:v>
                </c:pt>
                <c:pt idx="35372">
                  <c:v>576.13699999999994</c:v>
                </c:pt>
                <c:pt idx="35373">
                  <c:v>576.05100000000004</c:v>
                </c:pt>
                <c:pt idx="35374">
                  <c:v>575.96600000000001</c:v>
                </c:pt>
                <c:pt idx="35375">
                  <c:v>575.88</c:v>
                </c:pt>
                <c:pt idx="35376">
                  <c:v>575.79399999999998</c:v>
                </c:pt>
                <c:pt idx="35377">
                  <c:v>575.70899999999995</c:v>
                </c:pt>
                <c:pt idx="35378">
                  <c:v>575.62300000000005</c:v>
                </c:pt>
                <c:pt idx="35379">
                  <c:v>575.53700000000003</c:v>
                </c:pt>
                <c:pt idx="35380">
                  <c:v>575.452</c:v>
                </c:pt>
                <c:pt idx="35381">
                  <c:v>575.36599999999999</c:v>
                </c:pt>
                <c:pt idx="35382">
                  <c:v>575.28</c:v>
                </c:pt>
                <c:pt idx="35383">
                  <c:v>575.19500000000005</c:v>
                </c:pt>
                <c:pt idx="35384">
                  <c:v>575.10900000000004</c:v>
                </c:pt>
                <c:pt idx="35385">
                  <c:v>575.02300000000002</c:v>
                </c:pt>
                <c:pt idx="35386">
                  <c:v>574.93799999999999</c:v>
                </c:pt>
                <c:pt idx="35387">
                  <c:v>574.85199999999998</c:v>
                </c:pt>
                <c:pt idx="35388">
                  <c:v>574.76599999999996</c:v>
                </c:pt>
                <c:pt idx="35389">
                  <c:v>574.67999999999995</c:v>
                </c:pt>
                <c:pt idx="35390">
                  <c:v>574.59500000000003</c:v>
                </c:pt>
                <c:pt idx="35391">
                  <c:v>574.50900000000001</c:v>
                </c:pt>
                <c:pt idx="35392">
                  <c:v>574.423</c:v>
                </c:pt>
                <c:pt idx="35393">
                  <c:v>574.33799999999997</c:v>
                </c:pt>
                <c:pt idx="35394">
                  <c:v>574.25199999999995</c:v>
                </c:pt>
                <c:pt idx="35395">
                  <c:v>574.16600000000005</c:v>
                </c:pt>
                <c:pt idx="35396">
                  <c:v>574.08000000000004</c:v>
                </c:pt>
                <c:pt idx="35397">
                  <c:v>573.995</c:v>
                </c:pt>
                <c:pt idx="35398">
                  <c:v>573.90899999999999</c:v>
                </c:pt>
                <c:pt idx="35399">
                  <c:v>573.82299999999998</c:v>
                </c:pt>
                <c:pt idx="35400">
                  <c:v>573.73699999999997</c:v>
                </c:pt>
                <c:pt idx="35401">
                  <c:v>573.65200000000004</c:v>
                </c:pt>
                <c:pt idx="35402">
                  <c:v>573.56600000000003</c:v>
                </c:pt>
                <c:pt idx="35403">
                  <c:v>573.48</c:v>
                </c:pt>
                <c:pt idx="35404">
                  <c:v>573.39400000000001</c:v>
                </c:pt>
                <c:pt idx="35405">
                  <c:v>573.30899999999997</c:v>
                </c:pt>
                <c:pt idx="35406">
                  <c:v>573.22299999999996</c:v>
                </c:pt>
                <c:pt idx="35407">
                  <c:v>573.13699999999994</c:v>
                </c:pt>
                <c:pt idx="35408">
                  <c:v>573.05100000000004</c:v>
                </c:pt>
                <c:pt idx="35409">
                  <c:v>572.96500000000003</c:v>
                </c:pt>
                <c:pt idx="35410">
                  <c:v>572.88</c:v>
                </c:pt>
                <c:pt idx="35411">
                  <c:v>572.79399999999998</c:v>
                </c:pt>
                <c:pt idx="35412">
                  <c:v>572.70799999999997</c:v>
                </c:pt>
                <c:pt idx="35413">
                  <c:v>572.62199999999996</c:v>
                </c:pt>
                <c:pt idx="35414">
                  <c:v>572.53599999999994</c:v>
                </c:pt>
                <c:pt idx="35415">
                  <c:v>572.45100000000002</c:v>
                </c:pt>
                <c:pt idx="35416">
                  <c:v>572.36500000000001</c:v>
                </c:pt>
                <c:pt idx="35417">
                  <c:v>572.279</c:v>
                </c:pt>
                <c:pt idx="35418">
                  <c:v>572.19299999999998</c:v>
                </c:pt>
                <c:pt idx="35419">
                  <c:v>572.10699999999997</c:v>
                </c:pt>
                <c:pt idx="35420">
                  <c:v>572.02200000000005</c:v>
                </c:pt>
                <c:pt idx="35421">
                  <c:v>571.93600000000004</c:v>
                </c:pt>
                <c:pt idx="35422">
                  <c:v>571.85</c:v>
                </c:pt>
                <c:pt idx="35423">
                  <c:v>571.76400000000001</c:v>
                </c:pt>
                <c:pt idx="35424">
                  <c:v>571.678</c:v>
                </c:pt>
                <c:pt idx="35425">
                  <c:v>571.59299999999996</c:v>
                </c:pt>
                <c:pt idx="35426">
                  <c:v>571.50699999999995</c:v>
                </c:pt>
                <c:pt idx="35427">
                  <c:v>571.42100000000005</c:v>
                </c:pt>
                <c:pt idx="35428">
                  <c:v>571.33500000000004</c:v>
                </c:pt>
                <c:pt idx="35429">
                  <c:v>571.24900000000002</c:v>
                </c:pt>
                <c:pt idx="35430">
                  <c:v>571.16300000000001</c:v>
                </c:pt>
                <c:pt idx="35431">
                  <c:v>571.07799999999997</c:v>
                </c:pt>
                <c:pt idx="35432">
                  <c:v>570.99199999999996</c:v>
                </c:pt>
                <c:pt idx="35433">
                  <c:v>570.90599999999995</c:v>
                </c:pt>
                <c:pt idx="35434">
                  <c:v>570.82000000000005</c:v>
                </c:pt>
                <c:pt idx="35435">
                  <c:v>570.73400000000004</c:v>
                </c:pt>
                <c:pt idx="35436">
                  <c:v>570.64800000000002</c:v>
                </c:pt>
                <c:pt idx="35437">
                  <c:v>570.56200000000001</c:v>
                </c:pt>
                <c:pt idx="35438">
                  <c:v>570.476</c:v>
                </c:pt>
                <c:pt idx="35439">
                  <c:v>570.39099999999996</c:v>
                </c:pt>
                <c:pt idx="35440">
                  <c:v>570.30499999999995</c:v>
                </c:pt>
                <c:pt idx="35441">
                  <c:v>570.21900000000005</c:v>
                </c:pt>
                <c:pt idx="35442">
                  <c:v>570.13300000000004</c:v>
                </c:pt>
                <c:pt idx="35443">
                  <c:v>570.04700000000003</c:v>
                </c:pt>
                <c:pt idx="35444">
                  <c:v>569.96100000000001</c:v>
                </c:pt>
                <c:pt idx="35445">
                  <c:v>569.875</c:v>
                </c:pt>
                <c:pt idx="35446">
                  <c:v>569.78899999999999</c:v>
                </c:pt>
                <c:pt idx="35447">
                  <c:v>569.70299999999997</c:v>
                </c:pt>
                <c:pt idx="35448">
                  <c:v>569.61699999999996</c:v>
                </c:pt>
                <c:pt idx="35449">
                  <c:v>569.53200000000004</c:v>
                </c:pt>
                <c:pt idx="35450">
                  <c:v>569.44600000000003</c:v>
                </c:pt>
                <c:pt idx="35451">
                  <c:v>569.36</c:v>
                </c:pt>
                <c:pt idx="35452">
                  <c:v>569.274</c:v>
                </c:pt>
                <c:pt idx="35453">
                  <c:v>569.18799999999999</c:v>
                </c:pt>
                <c:pt idx="35454">
                  <c:v>569.10199999999998</c:v>
                </c:pt>
                <c:pt idx="35455">
                  <c:v>569.01599999999996</c:v>
                </c:pt>
                <c:pt idx="35456">
                  <c:v>568.92999999999995</c:v>
                </c:pt>
                <c:pt idx="35457">
                  <c:v>568.84400000000005</c:v>
                </c:pt>
                <c:pt idx="35458">
                  <c:v>568.75800000000004</c:v>
                </c:pt>
                <c:pt idx="35459">
                  <c:v>568.67200000000003</c:v>
                </c:pt>
                <c:pt idx="35460">
                  <c:v>568.58600000000001</c:v>
                </c:pt>
                <c:pt idx="35461">
                  <c:v>568.5</c:v>
                </c:pt>
                <c:pt idx="35462">
                  <c:v>568.41499999999996</c:v>
                </c:pt>
                <c:pt idx="35463">
                  <c:v>568.32899999999995</c:v>
                </c:pt>
                <c:pt idx="35464">
                  <c:v>568.24300000000005</c:v>
                </c:pt>
                <c:pt idx="35465">
                  <c:v>568.15700000000004</c:v>
                </c:pt>
                <c:pt idx="35466">
                  <c:v>568.07100000000003</c:v>
                </c:pt>
                <c:pt idx="35467">
                  <c:v>567.98500000000001</c:v>
                </c:pt>
                <c:pt idx="35468">
                  <c:v>567.899</c:v>
                </c:pt>
                <c:pt idx="35469">
                  <c:v>567.81299999999999</c:v>
                </c:pt>
                <c:pt idx="35470">
                  <c:v>567.72699999999998</c:v>
                </c:pt>
                <c:pt idx="35471">
                  <c:v>567.64099999999996</c:v>
                </c:pt>
                <c:pt idx="35472">
                  <c:v>567.55499999999995</c:v>
                </c:pt>
                <c:pt idx="35473">
                  <c:v>567.46900000000005</c:v>
                </c:pt>
                <c:pt idx="35474">
                  <c:v>567.38300000000004</c:v>
                </c:pt>
                <c:pt idx="35475">
                  <c:v>567.29700000000003</c:v>
                </c:pt>
                <c:pt idx="35476">
                  <c:v>567.21100000000001</c:v>
                </c:pt>
                <c:pt idx="35477">
                  <c:v>567.125</c:v>
                </c:pt>
                <c:pt idx="35478">
                  <c:v>567.03899999999999</c:v>
                </c:pt>
                <c:pt idx="35479">
                  <c:v>566.95299999999997</c:v>
                </c:pt>
                <c:pt idx="35480">
                  <c:v>566.86699999999996</c:v>
                </c:pt>
                <c:pt idx="35481">
                  <c:v>566.78099999999995</c:v>
                </c:pt>
                <c:pt idx="35482">
                  <c:v>566.69500000000005</c:v>
                </c:pt>
                <c:pt idx="35483">
                  <c:v>566.60900000000004</c:v>
                </c:pt>
                <c:pt idx="35484">
                  <c:v>566.52300000000002</c:v>
                </c:pt>
                <c:pt idx="35485">
                  <c:v>566.43700000000001</c:v>
                </c:pt>
                <c:pt idx="35486">
                  <c:v>566.351</c:v>
                </c:pt>
                <c:pt idx="35487">
                  <c:v>566.26499999999999</c:v>
                </c:pt>
                <c:pt idx="35488">
                  <c:v>566.17899999999997</c:v>
                </c:pt>
                <c:pt idx="35489">
                  <c:v>566.09299999999996</c:v>
                </c:pt>
                <c:pt idx="35490">
                  <c:v>566.00699999999995</c:v>
                </c:pt>
                <c:pt idx="35491">
                  <c:v>565.92100000000005</c:v>
                </c:pt>
                <c:pt idx="35492">
                  <c:v>565.83500000000004</c:v>
                </c:pt>
                <c:pt idx="35493">
                  <c:v>565.74900000000002</c:v>
                </c:pt>
                <c:pt idx="35494">
                  <c:v>565.66300000000001</c:v>
                </c:pt>
                <c:pt idx="35495">
                  <c:v>565.577</c:v>
                </c:pt>
                <c:pt idx="35496">
                  <c:v>565.49099999999999</c:v>
                </c:pt>
                <c:pt idx="35497">
                  <c:v>565.40499999999997</c:v>
                </c:pt>
                <c:pt idx="35498">
                  <c:v>565.31899999999996</c:v>
                </c:pt>
                <c:pt idx="35499">
                  <c:v>565.23299999999995</c:v>
                </c:pt>
                <c:pt idx="35500">
                  <c:v>565.14700000000005</c:v>
                </c:pt>
                <c:pt idx="35501">
                  <c:v>565.06100000000004</c:v>
                </c:pt>
                <c:pt idx="35502">
                  <c:v>564.97500000000002</c:v>
                </c:pt>
                <c:pt idx="35503">
                  <c:v>564.88800000000003</c:v>
                </c:pt>
                <c:pt idx="35504">
                  <c:v>564.80200000000002</c:v>
                </c:pt>
                <c:pt idx="35505">
                  <c:v>564.71600000000001</c:v>
                </c:pt>
                <c:pt idx="35506">
                  <c:v>564.63</c:v>
                </c:pt>
                <c:pt idx="35507">
                  <c:v>564.54399999999998</c:v>
                </c:pt>
                <c:pt idx="35508">
                  <c:v>564.45799999999997</c:v>
                </c:pt>
                <c:pt idx="35509">
                  <c:v>564.37199999999996</c:v>
                </c:pt>
                <c:pt idx="35510">
                  <c:v>564.28599999999994</c:v>
                </c:pt>
                <c:pt idx="35511">
                  <c:v>564.20000000000005</c:v>
                </c:pt>
                <c:pt idx="35512">
                  <c:v>564.11400000000003</c:v>
                </c:pt>
                <c:pt idx="35513">
                  <c:v>564.02800000000002</c:v>
                </c:pt>
                <c:pt idx="35514">
                  <c:v>563.94200000000001</c:v>
                </c:pt>
                <c:pt idx="35515">
                  <c:v>563.85599999999999</c:v>
                </c:pt>
                <c:pt idx="35516">
                  <c:v>563.77</c:v>
                </c:pt>
                <c:pt idx="35517">
                  <c:v>563.68299999999999</c:v>
                </c:pt>
                <c:pt idx="35518">
                  <c:v>563.59699999999998</c:v>
                </c:pt>
                <c:pt idx="35519">
                  <c:v>563.51099999999997</c:v>
                </c:pt>
                <c:pt idx="35520">
                  <c:v>563.42499999999995</c:v>
                </c:pt>
                <c:pt idx="35521">
                  <c:v>563.33900000000006</c:v>
                </c:pt>
                <c:pt idx="35522">
                  <c:v>563.25300000000004</c:v>
                </c:pt>
                <c:pt idx="35523">
                  <c:v>563.16700000000003</c:v>
                </c:pt>
                <c:pt idx="35524">
                  <c:v>563.08100000000002</c:v>
                </c:pt>
                <c:pt idx="35525">
                  <c:v>562.995</c:v>
                </c:pt>
                <c:pt idx="35526">
                  <c:v>562.90800000000002</c:v>
                </c:pt>
                <c:pt idx="35527">
                  <c:v>562.82299999999998</c:v>
                </c:pt>
                <c:pt idx="35528">
                  <c:v>562.73599999999999</c:v>
                </c:pt>
                <c:pt idx="35529">
                  <c:v>562.65</c:v>
                </c:pt>
                <c:pt idx="35530">
                  <c:v>562.56399999999996</c:v>
                </c:pt>
                <c:pt idx="35531">
                  <c:v>562.47799999999995</c:v>
                </c:pt>
                <c:pt idx="35532">
                  <c:v>562.39200000000005</c:v>
                </c:pt>
                <c:pt idx="35533">
                  <c:v>562.30600000000004</c:v>
                </c:pt>
                <c:pt idx="35534">
                  <c:v>562.22</c:v>
                </c:pt>
                <c:pt idx="35535">
                  <c:v>562.13300000000004</c:v>
                </c:pt>
                <c:pt idx="35536">
                  <c:v>562.04700000000003</c:v>
                </c:pt>
                <c:pt idx="35537">
                  <c:v>561.96100000000001</c:v>
                </c:pt>
                <c:pt idx="35538">
                  <c:v>561.875</c:v>
                </c:pt>
                <c:pt idx="35539">
                  <c:v>561.78899999999999</c:v>
                </c:pt>
                <c:pt idx="35540">
                  <c:v>561.70299999999997</c:v>
                </c:pt>
                <c:pt idx="35541">
                  <c:v>561.61699999999996</c:v>
                </c:pt>
                <c:pt idx="35542">
                  <c:v>561.53</c:v>
                </c:pt>
                <c:pt idx="35543">
                  <c:v>561.44399999999996</c:v>
                </c:pt>
                <c:pt idx="35544">
                  <c:v>561.35799999999995</c:v>
                </c:pt>
                <c:pt idx="35545">
                  <c:v>561.27200000000005</c:v>
                </c:pt>
                <c:pt idx="35546">
                  <c:v>561.18600000000004</c:v>
                </c:pt>
                <c:pt idx="35547">
                  <c:v>561.1</c:v>
                </c:pt>
                <c:pt idx="35548">
                  <c:v>561.01300000000003</c:v>
                </c:pt>
                <c:pt idx="35549">
                  <c:v>560.92700000000002</c:v>
                </c:pt>
                <c:pt idx="35550">
                  <c:v>560.84100000000001</c:v>
                </c:pt>
                <c:pt idx="35551">
                  <c:v>560.755</c:v>
                </c:pt>
                <c:pt idx="35552">
                  <c:v>560.66899999999998</c:v>
                </c:pt>
                <c:pt idx="35553">
                  <c:v>560.58299999999997</c:v>
                </c:pt>
                <c:pt idx="35554">
                  <c:v>560.49599999999998</c:v>
                </c:pt>
                <c:pt idx="35555">
                  <c:v>560.41</c:v>
                </c:pt>
                <c:pt idx="35556">
                  <c:v>560.32399999999996</c:v>
                </c:pt>
                <c:pt idx="35557">
                  <c:v>560.23800000000006</c:v>
                </c:pt>
                <c:pt idx="35558">
                  <c:v>560.15200000000004</c:v>
                </c:pt>
                <c:pt idx="35559">
                  <c:v>560.06600000000003</c:v>
                </c:pt>
                <c:pt idx="35560">
                  <c:v>559.97900000000004</c:v>
                </c:pt>
                <c:pt idx="35561">
                  <c:v>559.89300000000003</c:v>
                </c:pt>
                <c:pt idx="35562">
                  <c:v>559.80700000000002</c:v>
                </c:pt>
                <c:pt idx="35563">
                  <c:v>559.721</c:v>
                </c:pt>
                <c:pt idx="35564">
                  <c:v>559.63499999999999</c:v>
                </c:pt>
                <c:pt idx="35565">
                  <c:v>559.548</c:v>
                </c:pt>
                <c:pt idx="35566">
                  <c:v>559.46199999999999</c:v>
                </c:pt>
                <c:pt idx="35567">
                  <c:v>559.37599999999998</c:v>
                </c:pt>
                <c:pt idx="35568">
                  <c:v>559.29</c:v>
                </c:pt>
                <c:pt idx="35569">
                  <c:v>559.20399999999995</c:v>
                </c:pt>
                <c:pt idx="35570">
                  <c:v>559.11699999999996</c:v>
                </c:pt>
                <c:pt idx="35571">
                  <c:v>559.03099999999995</c:v>
                </c:pt>
                <c:pt idx="35572">
                  <c:v>558.94500000000005</c:v>
                </c:pt>
                <c:pt idx="35573">
                  <c:v>558.85900000000004</c:v>
                </c:pt>
                <c:pt idx="35574">
                  <c:v>558.77300000000002</c:v>
                </c:pt>
                <c:pt idx="35575">
                  <c:v>558.68600000000004</c:v>
                </c:pt>
                <c:pt idx="35576">
                  <c:v>558.6</c:v>
                </c:pt>
                <c:pt idx="35577">
                  <c:v>558.51400000000001</c:v>
                </c:pt>
                <c:pt idx="35578">
                  <c:v>558.428</c:v>
                </c:pt>
                <c:pt idx="35579">
                  <c:v>558.34100000000001</c:v>
                </c:pt>
                <c:pt idx="35580">
                  <c:v>558.255</c:v>
                </c:pt>
                <c:pt idx="35581">
                  <c:v>558.16899999999998</c:v>
                </c:pt>
                <c:pt idx="35582">
                  <c:v>558.08299999999997</c:v>
                </c:pt>
                <c:pt idx="35583">
                  <c:v>557.99599999999998</c:v>
                </c:pt>
                <c:pt idx="35584">
                  <c:v>557.91</c:v>
                </c:pt>
                <c:pt idx="35585">
                  <c:v>557.82399999999996</c:v>
                </c:pt>
                <c:pt idx="35586">
                  <c:v>557.73800000000006</c:v>
                </c:pt>
                <c:pt idx="35587">
                  <c:v>557.65200000000004</c:v>
                </c:pt>
                <c:pt idx="35588">
                  <c:v>557.56500000000005</c:v>
                </c:pt>
                <c:pt idx="35589">
                  <c:v>557.47900000000004</c:v>
                </c:pt>
                <c:pt idx="35590">
                  <c:v>557.39300000000003</c:v>
                </c:pt>
                <c:pt idx="35591">
                  <c:v>557.30700000000002</c:v>
                </c:pt>
                <c:pt idx="35592">
                  <c:v>557.22</c:v>
                </c:pt>
                <c:pt idx="35593">
                  <c:v>557.13400000000001</c:v>
                </c:pt>
                <c:pt idx="35594">
                  <c:v>557.048</c:v>
                </c:pt>
                <c:pt idx="35595">
                  <c:v>556.96199999999999</c:v>
                </c:pt>
                <c:pt idx="35596">
                  <c:v>556.875</c:v>
                </c:pt>
                <c:pt idx="35597">
                  <c:v>556.78899999999999</c:v>
                </c:pt>
                <c:pt idx="35598">
                  <c:v>556.70299999999997</c:v>
                </c:pt>
                <c:pt idx="35599">
                  <c:v>556.61699999999996</c:v>
                </c:pt>
                <c:pt idx="35600">
                  <c:v>556.53</c:v>
                </c:pt>
                <c:pt idx="35601">
                  <c:v>556.44399999999996</c:v>
                </c:pt>
                <c:pt idx="35602">
                  <c:v>556.35799999999995</c:v>
                </c:pt>
                <c:pt idx="35603">
                  <c:v>556.27099999999996</c:v>
                </c:pt>
                <c:pt idx="35604">
                  <c:v>556.18499999999995</c:v>
                </c:pt>
                <c:pt idx="35605">
                  <c:v>556.09900000000005</c:v>
                </c:pt>
                <c:pt idx="35606">
                  <c:v>556.01300000000003</c:v>
                </c:pt>
                <c:pt idx="35607">
                  <c:v>555.92600000000004</c:v>
                </c:pt>
                <c:pt idx="35608">
                  <c:v>555.84</c:v>
                </c:pt>
                <c:pt idx="35609">
                  <c:v>555.75400000000002</c:v>
                </c:pt>
                <c:pt idx="35610">
                  <c:v>555.66700000000003</c:v>
                </c:pt>
                <c:pt idx="35611">
                  <c:v>555.58100000000002</c:v>
                </c:pt>
                <c:pt idx="35612">
                  <c:v>555.495</c:v>
                </c:pt>
                <c:pt idx="35613">
                  <c:v>555.40899999999999</c:v>
                </c:pt>
                <c:pt idx="35614">
                  <c:v>555.322</c:v>
                </c:pt>
                <c:pt idx="35615">
                  <c:v>555.23599999999999</c:v>
                </c:pt>
                <c:pt idx="35616">
                  <c:v>555.15</c:v>
                </c:pt>
                <c:pt idx="35617">
                  <c:v>555.06299999999999</c:v>
                </c:pt>
                <c:pt idx="35618">
                  <c:v>554.97699999999998</c:v>
                </c:pt>
                <c:pt idx="35619">
                  <c:v>554.89099999999996</c:v>
                </c:pt>
                <c:pt idx="35620">
                  <c:v>554.80499999999995</c:v>
                </c:pt>
                <c:pt idx="35621">
                  <c:v>554.71799999999996</c:v>
                </c:pt>
                <c:pt idx="35622">
                  <c:v>554.63199999999995</c:v>
                </c:pt>
                <c:pt idx="35623">
                  <c:v>554.54600000000005</c:v>
                </c:pt>
                <c:pt idx="35624">
                  <c:v>554.45899999999995</c:v>
                </c:pt>
                <c:pt idx="35625">
                  <c:v>554.37300000000005</c:v>
                </c:pt>
                <c:pt idx="35626">
                  <c:v>554.28700000000003</c:v>
                </c:pt>
                <c:pt idx="35627">
                  <c:v>554.20100000000002</c:v>
                </c:pt>
                <c:pt idx="35628">
                  <c:v>554.11400000000003</c:v>
                </c:pt>
                <c:pt idx="35629">
                  <c:v>554.02800000000002</c:v>
                </c:pt>
                <c:pt idx="35630">
                  <c:v>553.94200000000001</c:v>
                </c:pt>
                <c:pt idx="35631">
                  <c:v>553.85500000000002</c:v>
                </c:pt>
                <c:pt idx="35632">
                  <c:v>553.76900000000001</c:v>
                </c:pt>
                <c:pt idx="35633">
                  <c:v>553.68299999999999</c:v>
                </c:pt>
                <c:pt idx="35634">
                  <c:v>553.596</c:v>
                </c:pt>
                <c:pt idx="35635">
                  <c:v>553.51</c:v>
                </c:pt>
                <c:pt idx="35636">
                  <c:v>553.42399999999998</c:v>
                </c:pt>
                <c:pt idx="35637">
                  <c:v>553.33699999999999</c:v>
                </c:pt>
                <c:pt idx="35638">
                  <c:v>553.25099999999998</c:v>
                </c:pt>
                <c:pt idx="35639">
                  <c:v>553.16499999999996</c:v>
                </c:pt>
                <c:pt idx="35640">
                  <c:v>553.07799999999997</c:v>
                </c:pt>
                <c:pt idx="35641">
                  <c:v>552.99199999999996</c:v>
                </c:pt>
                <c:pt idx="35642">
                  <c:v>552.90599999999995</c:v>
                </c:pt>
                <c:pt idx="35643">
                  <c:v>552.81899999999996</c:v>
                </c:pt>
                <c:pt idx="35644">
                  <c:v>552.73299999999995</c:v>
                </c:pt>
                <c:pt idx="35645">
                  <c:v>552.64700000000005</c:v>
                </c:pt>
                <c:pt idx="35646">
                  <c:v>552.55999999999995</c:v>
                </c:pt>
                <c:pt idx="35647">
                  <c:v>552.47400000000005</c:v>
                </c:pt>
                <c:pt idx="35648">
                  <c:v>552.38800000000003</c:v>
                </c:pt>
                <c:pt idx="35649">
                  <c:v>552.30100000000004</c:v>
                </c:pt>
                <c:pt idx="35650">
                  <c:v>552.21500000000003</c:v>
                </c:pt>
                <c:pt idx="35651">
                  <c:v>552.12900000000002</c:v>
                </c:pt>
                <c:pt idx="35652">
                  <c:v>552.04200000000003</c:v>
                </c:pt>
                <c:pt idx="35653">
                  <c:v>551.95600000000002</c:v>
                </c:pt>
                <c:pt idx="35654">
                  <c:v>551.87</c:v>
                </c:pt>
                <c:pt idx="35655">
                  <c:v>551.78300000000002</c:v>
                </c:pt>
                <c:pt idx="35656">
                  <c:v>551.697</c:v>
                </c:pt>
                <c:pt idx="35657">
                  <c:v>551.61099999999999</c:v>
                </c:pt>
                <c:pt idx="35658">
                  <c:v>551.524</c:v>
                </c:pt>
                <c:pt idx="35659">
                  <c:v>551.43799999999999</c:v>
                </c:pt>
                <c:pt idx="35660">
                  <c:v>551.351</c:v>
                </c:pt>
                <c:pt idx="35661">
                  <c:v>551.26499999999999</c:v>
                </c:pt>
                <c:pt idx="35662">
                  <c:v>551.17899999999997</c:v>
                </c:pt>
                <c:pt idx="35663">
                  <c:v>551.09199999999998</c:v>
                </c:pt>
                <c:pt idx="35664">
                  <c:v>551.00599999999997</c:v>
                </c:pt>
                <c:pt idx="35665">
                  <c:v>550.91999999999996</c:v>
                </c:pt>
                <c:pt idx="35666">
                  <c:v>550.83299999999997</c:v>
                </c:pt>
                <c:pt idx="35667">
                  <c:v>550.74699999999996</c:v>
                </c:pt>
                <c:pt idx="35668">
                  <c:v>550.66099999999994</c:v>
                </c:pt>
                <c:pt idx="35669">
                  <c:v>550.57399999999996</c:v>
                </c:pt>
                <c:pt idx="35670">
                  <c:v>550.48800000000006</c:v>
                </c:pt>
                <c:pt idx="35671">
                  <c:v>550.40099999999995</c:v>
                </c:pt>
                <c:pt idx="35672">
                  <c:v>550.31500000000005</c:v>
                </c:pt>
                <c:pt idx="35673">
                  <c:v>550.22900000000004</c:v>
                </c:pt>
                <c:pt idx="35674">
                  <c:v>550.14200000000005</c:v>
                </c:pt>
                <c:pt idx="35675">
                  <c:v>550.05600000000004</c:v>
                </c:pt>
                <c:pt idx="35676">
                  <c:v>549.97</c:v>
                </c:pt>
                <c:pt idx="35677">
                  <c:v>549.88300000000004</c:v>
                </c:pt>
                <c:pt idx="35678">
                  <c:v>549.79700000000003</c:v>
                </c:pt>
                <c:pt idx="35679">
                  <c:v>549.71</c:v>
                </c:pt>
                <c:pt idx="35680">
                  <c:v>549.62400000000002</c:v>
                </c:pt>
                <c:pt idx="35681">
                  <c:v>549.53800000000001</c:v>
                </c:pt>
                <c:pt idx="35682">
                  <c:v>549.45100000000002</c:v>
                </c:pt>
                <c:pt idx="35683">
                  <c:v>549.36500000000001</c:v>
                </c:pt>
                <c:pt idx="35684">
                  <c:v>549.279</c:v>
                </c:pt>
                <c:pt idx="35685">
                  <c:v>549.19200000000001</c:v>
                </c:pt>
                <c:pt idx="35686">
                  <c:v>549.10599999999999</c:v>
                </c:pt>
                <c:pt idx="35687">
                  <c:v>549.01900000000001</c:v>
                </c:pt>
                <c:pt idx="35688">
                  <c:v>548.93299999999999</c:v>
                </c:pt>
                <c:pt idx="35689">
                  <c:v>548.84699999999998</c:v>
                </c:pt>
                <c:pt idx="35690">
                  <c:v>548.76</c:v>
                </c:pt>
                <c:pt idx="35691">
                  <c:v>548.67399999999998</c:v>
                </c:pt>
                <c:pt idx="35692">
                  <c:v>548.58699999999999</c:v>
                </c:pt>
                <c:pt idx="35693">
                  <c:v>548.50099999999998</c:v>
                </c:pt>
                <c:pt idx="35694">
                  <c:v>548.41499999999996</c:v>
                </c:pt>
                <c:pt idx="35695">
                  <c:v>548.32799999999997</c:v>
                </c:pt>
                <c:pt idx="35696">
                  <c:v>548.24199999999996</c:v>
                </c:pt>
                <c:pt idx="35697">
                  <c:v>548.15499999999997</c:v>
                </c:pt>
                <c:pt idx="35698">
                  <c:v>548.06899999999996</c:v>
                </c:pt>
                <c:pt idx="35699">
                  <c:v>547.98299999999995</c:v>
                </c:pt>
                <c:pt idx="35700">
                  <c:v>547.89599999999996</c:v>
                </c:pt>
                <c:pt idx="35701">
                  <c:v>547.80999999999995</c:v>
                </c:pt>
                <c:pt idx="35702">
                  <c:v>547.72299999999996</c:v>
                </c:pt>
                <c:pt idx="35703">
                  <c:v>547.63699999999994</c:v>
                </c:pt>
                <c:pt idx="35704">
                  <c:v>547.55100000000004</c:v>
                </c:pt>
                <c:pt idx="35705">
                  <c:v>547.46400000000006</c:v>
                </c:pt>
                <c:pt idx="35706">
                  <c:v>547.37800000000004</c:v>
                </c:pt>
                <c:pt idx="35707">
                  <c:v>547.29100000000005</c:v>
                </c:pt>
                <c:pt idx="35708">
                  <c:v>547.20500000000004</c:v>
                </c:pt>
                <c:pt idx="35709">
                  <c:v>547.11900000000003</c:v>
                </c:pt>
                <c:pt idx="35710">
                  <c:v>547.03200000000004</c:v>
                </c:pt>
                <c:pt idx="35711">
                  <c:v>546.94600000000003</c:v>
                </c:pt>
                <c:pt idx="35712">
                  <c:v>546.85900000000004</c:v>
                </c:pt>
                <c:pt idx="35713">
                  <c:v>546.77300000000002</c:v>
                </c:pt>
                <c:pt idx="35714">
                  <c:v>546.68600000000004</c:v>
                </c:pt>
                <c:pt idx="35715">
                  <c:v>546.6</c:v>
                </c:pt>
                <c:pt idx="35716">
                  <c:v>546.51400000000001</c:v>
                </c:pt>
                <c:pt idx="35717">
                  <c:v>546.42700000000002</c:v>
                </c:pt>
                <c:pt idx="35718">
                  <c:v>546.34100000000001</c:v>
                </c:pt>
                <c:pt idx="35719">
                  <c:v>546.25400000000002</c:v>
                </c:pt>
                <c:pt idx="35720">
                  <c:v>546.16800000000001</c:v>
                </c:pt>
                <c:pt idx="35721">
                  <c:v>546.08199999999999</c:v>
                </c:pt>
                <c:pt idx="35722">
                  <c:v>545.995</c:v>
                </c:pt>
                <c:pt idx="35723">
                  <c:v>545.90899999999999</c:v>
                </c:pt>
                <c:pt idx="35724">
                  <c:v>545.822</c:v>
                </c:pt>
                <c:pt idx="35725">
                  <c:v>545.73599999999999</c:v>
                </c:pt>
                <c:pt idx="35726">
                  <c:v>545.649</c:v>
                </c:pt>
                <c:pt idx="35727">
                  <c:v>545.56299999999999</c:v>
                </c:pt>
                <c:pt idx="35728">
                  <c:v>545.47699999999998</c:v>
                </c:pt>
                <c:pt idx="35729">
                  <c:v>545.39</c:v>
                </c:pt>
                <c:pt idx="35730">
                  <c:v>545.30399999999997</c:v>
                </c:pt>
                <c:pt idx="35731">
                  <c:v>545.21699999999998</c:v>
                </c:pt>
                <c:pt idx="35732">
                  <c:v>545.13099999999997</c:v>
                </c:pt>
                <c:pt idx="35733">
                  <c:v>545.04399999999998</c:v>
                </c:pt>
                <c:pt idx="35734">
                  <c:v>544.95799999999997</c:v>
                </c:pt>
                <c:pt idx="35735">
                  <c:v>544.87199999999996</c:v>
                </c:pt>
                <c:pt idx="35736">
                  <c:v>544.78499999999997</c:v>
                </c:pt>
                <c:pt idx="35737">
                  <c:v>544.69899999999996</c:v>
                </c:pt>
                <c:pt idx="35738">
                  <c:v>544.61199999999997</c:v>
                </c:pt>
                <c:pt idx="35739">
                  <c:v>544.52599999999995</c:v>
                </c:pt>
                <c:pt idx="35740">
                  <c:v>544.43899999999996</c:v>
                </c:pt>
                <c:pt idx="35741">
                  <c:v>544.35299999999995</c:v>
                </c:pt>
                <c:pt idx="35742">
                  <c:v>544.26700000000005</c:v>
                </c:pt>
                <c:pt idx="35743">
                  <c:v>544.17999999999995</c:v>
                </c:pt>
                <c:pt idx="35744">
                  <c:v>544.09400000000005</c:v>
                </c:pt>
                <c:pt idx="35745">
                  <c:v>544.00699999999995</c:v>
                </c:pt>
                <c:pt idx="35746">
                  <c:v>543.92100000000005</c:v>
                </c:pt>
                <c:pt idx="35747">
                  <c:v>543.83399999999995</c:v>
                </c:pt>
                <c:pt idx="35748">
                  <c:v>543.74800000000005</c:v>
                </c:pt>
                <c:pt idx="35749">
                  <c:v>543.66099999999994</c:v>
                </c:pt>
                <c:pt idx="35750">
                  <c:v>543.57500000000005</c:v>
                </c:pt>
                <c:pt idx="35751">
                  <c:v>543.48900000000003</c:v>
                </c:pt>
                <c:pt idx="35752">
                  <c:v>543.40200000000004</c:v>
                </c:pt>
                <c:pt idx="35753">
                  <c:v>543.31600000000003</c:v>
                </c:pt>
                <c:pt idx="35754">
                  <c:v>543.22900000000004</c:v>
                </c:pt>
                <c:pt idx="35755">
                  <c:v>543.14300000000003</c:v>
                </c:pt>
                <c:pt idx="35756">
                  <c:v>543.05600000000004</c:v>
                </c:pt>
                <c:pt idx="35757">
                  <c:v>542.97</c:v>
                </c:pt>
                <c:pt idx="35758">
                  <c:v>542.88400000000001</c:v>
                </c:pt>
                <c:pt idx="35759">
                  <c:v>542.79700000000003</c:v>
                </c:pt>
                <c:pt idx="35760">
                  <c:v>542.71100000000001</c:v>
                </c:pt>
                <c:pt idx="35761">
                  <c:v>542.62400000000002</c:v>
                </c:pt>
                <c:pt idx="35762">
                  <c:v>542.53800000000001</c:v>
                </c:pt>
                <c:pt idx="35763">
                  <c:v>542.45100000000002</c:v>
                </c:pt>
                <c:pt idx="35764">
                  <c:v>542.36500000000001</c:v>
                </c:pt>
                <c:pt idx="35765">
                  <c:v>542.27800000000002</c:v>
                </c:pt>
                <c:pt idx="35766">
                  <c:v>542.19200000000001</c:v>
                </c:pt>
                <c:pt idx="35767">
                  <c:v>542.10500000000002</c:v>
                </c:pt>
                <c:pt idx="35768">
                  <c:v>542.01900000000001</c:v>
                </c:pt>
                <c:pt idx="35769">
                  <c:v>541.93299999999999</c:v>
                </c:pt>
                <c:pt idx="35770">
                  <c:v>541.846</c:v>
                </c:pt>
                <c:pt idx="35771">
                  <c:v>541.76</c:v>
                </c:pt>
                <c:pt idx="35772">
                  <c:v>541.673</c:v>
                </c:pt>
                <c:pt idx="35773">
                  <c:v>541.58699999999999</c:v>
                </c:pt>
                <c:pt idx="35774">
                  <c:v>541.5</c:v>
                </c:pt>
                <c:pt idx="35775">
                  <c:v>541.41399999999999</c:v>
                </c:pt>
                <c:pt idx="35776">
                  <c:v>541.327</c:v>
                </c:pt>
                <c:pt idx="35777">
                  <c:v>541.24099999999999</c:v>
                </c:pt>
                <c:pt idx="35778">
                  <c:v>541.15499999999997</c:v>
                </c:pt>
                <c:pt idx="35779">
                  <c:v>541.06799999999998</c:v>
                </c:pt>
                <c:pt idx="35780">
                  <c:v>540.98199999999997</c:v>
                </c:pt>
                <c:pt idx="35781">
                  <c:v>540.89499999999998</c:v>
                </c:pt>
                <c:pt idx="35782">
                  <c:v>540.80899999999997</c:v>
                </c:pt>
                <c:pt idx="35783">
                  <c:v>540.72199999999998</c:v>
                </c:pt>
                <c:pt idx="35784">
                  <c:v>540.63599999999997</c:v>
                </c:pt>
                <c:pt idx="35785">
                  <c:v>540.54899999999998</c:v>
                </c:pt>
                <c:pt idx="35786">
                  <c:v>540.46299999999997</c:v>
                </c:pt>
                <c:pt idx="35787">
                  <c:v>540.37599999999998</c:v>
                </c:pt>
                <c:pt idx="35788">
                  <c:v>540.29</c:v>
                </c:pt>
                <c:pt idx="35789">
                  <c:v>540.20299999999997</c:v>
                </c:pt>
                <c:pt idx="35790">
                  <c:v>540.11699999999996</c:v>
                </c:pt>
                <c:pt idx="35791">
                  <c:v>540.03099999999995</c:v>
                </c:pt>
                <c:pt idx="35792">
                  <c:v>539.94399999999996</c:v>
                </c:pt>
                <c:pt idx="35793">
                  <c:v>539.85799999999995</c:v>
                </c:pt>
                <c:pt idx="35794">
                  <c:v>539.77099999999996</c:v>
                </c:pt>
                <c:pt idx="35795">
                  <c:v>539.68499999999995</c:v>
                </c:pt>
                <c:pt idx="35796">
                  <c:v>539.59799999999996</c:v>
                </c:pt>
                <c:pt idx="35797">
                  <c:v>539.51199999999994</c:v>
                </c:pt>
                <c:pt idx="35798">
                  <c:v>539.42499999999995</c:v>
                </c:pt>
                <c:pt idx="35799">
                  <c:v>539.33900000000006</c:v>
                </c:pt>
                <c:pt idx="35800">
                  <c:v>539.25300000000004</c:v>
                </c:pt>
                <c:pt idx="35801">
                  <c:v>539.16600000000005</c:v>
                </c:pt>
                <c:pt idx="35802">
                  <c:v>539.08000000000004</c:v>
                </c:pt>
                <c:pt idx="35803">
                  <c:v>538.99300000000005</c:v>
                </c:pt>
                <c:pt idx="35804">
                  <c:v>538.90700000000004</c:v>
                </c:pt>
                <c:pt idx="35805">
                  <c:v>538.82000000000005</c:v>
                </c:pt>
                <c:pt idx="35806">
                  <c:v>538.73400000000004</c:v>
                </c:pt>
                <c:pt idx="35807">
                  <c:v>538.64700000000005</c:v>
                </c:pt>
                <c:pt idx="35808">
                  <c:v>538.56100000000004</c:v>
                </c:pt>
                <c:pt idx="35809">
                  <c:v>538.47400000000005</c:v>
                </c:pt>
                <c:pt idx="35810">
                  <c:v>538.38800000000003</c:v>
                </c:pt>
                <c:pt idx="35811">
                  <c:v>538.30200000000002</c:v>
                </c:pt>
                <c:pt idx="35812">
                  <c:v>538.21500000000003</c:v>
                </c:pt>
                <c:pt idx="35813">
                  <c:v>538.12900000000002</c:v>
                </c:pt>
                <c:pt idx="35814">
                  <c:v>538.04200000000003</c:v>
                </c:pt>
                <c:pt idx="35815">
                  <c:v>537.95600000000002</c:v>
                </c:pt>
                <c:pt idx="35816">
                  <c:v>537.86900000000003</c:v>
                </c:pt>
                <c:pt idx="35817">
                  <c:v>537.78300000000002</c:v>
                </c:pt>
                <c:pt idx="35818">
                  <c:v>537.69600000000003</c:v>
                </c:pt>
                <c:pt idx="35819">
                  <c:v>537.61</c:v>
                </c:pt>
                <c:pt idx="35820">
                  <c:v>537.52300000000002</c:v>
                </c:pt>
                <c:pt idx="35821">
                  <c:v>537.43700000000001</c:v>
                </c:pt>
                <c:pt idx="35822">
                  <c:v>537.35</c:v>
                </c:pt>
                <c:pt idx="35823">
                  <c:v>537.26400000000001</c:v>
                </c:pt>
                <c:pt idx="35824">
                  <c:v>537.178</c:v>
                </c:pt>
                <c:pt idx="35825">
                  <c:v>537.09100000000001</c:v>
                </c:pt>
                <c:pt idx="35826">
                  <c:v>537.005</c:v>
                </c:pt>
                <c:pt idx="35827">
                  <c:v>536.91800000000001</c:v>
                </c:pt>
                <c:pt idx="35828">
                  <c:v>536.83199999999999</c:v>
                </c:pt>
                <c:pt idx="35829">
                  <c:v>536.745</c:v>
                </c:pt>
                <c:pt idx="35830">
                  <c:v>536.65899999999999</c:v>
                </c:pt>
                <c:pt idx="35831">
                  <c:v>536.572</c:v>
                </c:pt>
                <c:pt idx="35832">
                  <c:v>536.48599999999999</c:v>
                </c:pt>
                <c:pt idx="35833">
                  <c:v>536.399</c:v>
                </c:pt>
                <c:pt idx="35834">
                  <c:v>536.31299999999999</c:v>
                </c:pt>
                <c:pt idx="35835">
                  <c:v>536.226</c:v>
                </c:pt>
                <c:pt idx="35836">
                  <c:v>536.14</c:v>
                </c:pt>
                <c:pt idx="35837">
                  <c:v>536.05399999999997</c:v>
                </c:pt>
                <c:pt idx="35838">
                  <c:v>535.96699999999998</c:v>
                </c:pt>
                <c:pt idx="35839">
                  <c:v>535.88099999999997</c:v>
                </c:pt>
                <c:pt idx="35840">
                  <c:v>535.79399999999998</c:v>
                </c:pt>
                <c:pt idx="35841">
                  <c:v>535.70799999999997</c:v>
                </c:pt>
                <c:pt idx="35842">
                  <c:v>535.62099999999998</c:v>
                </c:pt>
                <c:pt idx="35843">
                  <c:v>535.53499999999997</c:v>
                </c:pt>
                <c:pt idx="35844">
                  <c:v>535.44799999999998</c:v>
                </c:pt>
                <c:pt idx="35845">
                  <c:v>535.36199999999997</c:v>
                </c:pt>
                <c:pt idx="35846">
                  <c:v>535.27499999999998</c:v>
                </c:pt>
                <c:pt idx="35847">
                  <c:v>535.18899999999996</c:v>
                </c:pt>
                <c:pt idx="35848">
                  <c:v>535.10199999999998</c:v>
                </c:pt>
                <c:pt idx="35849">
                  <c:v>535.01599999999996</c:v>
                </c:pt>
                <c:pt idx="35850">
                  <c:v>534.92999999999995</c:v>
                </c:pt>
                <c:pt idx="35851">
                  <c:v>534.84299999999996</c:v>
                </c:pt>
                <c:pt idx="35852">
                  <c:v>534.75699999999995</c:v>
                </c:pt>
                <c:pt idx="35853">
                  <c:v>534.66999999999996</c:v>
                </c:pt>
                <c:pt idx="35854">
                  <c:v>534.58399999999995</c:v>
                </c:pt>
                <c:pt idx="35855">
                  <c:v>534.49699999999996</c:v>
                </c:pt>
                <c:pt idx="35856">
                  <c:v>534.41099999999994</c:v>
                </c:pt>
                <c:pt idx="35857">
                  <c:v>534.32399999999996</c:v>
                </c:pt>
                <c:pt idx="35858">
                  <c:v>534.23800000000006</c:v>
                </c:pt>
                <c:pt idx="35859">
                  <c:v>534.15099999999995</c:v>
                </c:pt>
                <c:pt idx="35860">
                  <c:v>534.06500000000005</c:v>
                </c:pt>
                <c:pt idx="35861">
                  <c:v>533.97900000000004</c:v>
                </c:pt>
                <c:pt idx="35862">
                  <c:v>533.89200000000005</c:v>
                </c:pt>
                <c:pt idx="35863">
                  <c:v>533.80600000000004</c:v>
                </c:pt>
                <c:pt idx="35864">
                  <c:v>533.71900000000005</c:v>
                </c:pt>
                <c:pt idx="35865">
                  <c:v>533.63300000000004</c:v>
                </c:pt>
                <c:pt idx="35866">
                  <c:v>533.54600000000005</c:v>
                </c:pt>
                <c:pt idx="35867">
                  <c:v>533.46</c:v>
                </c:pt>
                <c:pt idx="35868">
                  <c:v>533.37300000000005</c:v>
                </c:pt>
                <c:pt idx="35869">
                  <c:v>533.28700000000003</c:v>
                </c:pt>
                <c:pt idx="35870">
                  <c:v>533.20100000000002</c:v>
                </c:pt>
                <c:pt idx="35871">
                  <c:v>533.11400000000003</c:v>
                </c:pt>
                <c:pt idx="35872">
                  <c:v>533.02800000000002</c:v>
                </c:pt>
                <c:pt idx="35873">
                  <c:v>532.94100000000003</c:v>
                </c:pt>
                <c:pt idx="35874">
                  <c:v>532.85500000000002</c:v>
                </c:pt>
                <c:pt idx="35875">
                  <c:v>532.76800000000003</c:v>
                </c:pt>
                <c:pt idx="35876">
                  <c:v>532.68200000000002</c:v>
                </c:pt>
                <c:pt idx="35877">
                  <c:v>532.59500000000003</c:v>
                </c:pt>
                <c:pt idx="35878">
                  <c:v>532.50900000000001</c:v>
                </c:pt>
                <c:pt idx="35879">
                  <c:v>532.42200000000003</c:v>
                </c:pt>
                <c:pt idx="35880">
                  <c:v>532.33600000000001</c:v>
                </c:pt>
                <c:pt idx="35881">
                  <c:v>532.25</c:v>
                </c:pt>
                <c:pt idx="35882">
                  <c:v>532.16300000000001</c:v>
                </c:pt>
                <c:pt idx="35883">
                  <c:v>532.077</c:v>
                </c:pt>
                <c:pt idx="35884">
                  <c:v>531.99</c:v>
                </c:pt>
                <c:pt idx="35885">
                  <c:v>531.904</c:v>
                </c:pt>
                <c:pt idx="35886">
                  <c:v>531.81700000000001</c:v>
                </c:pt>
                <c:pt idx="35887">
                  <c:v>531.73099999999999</c:v>
                </c:pt>
                <c:pt idx="35888">
                  <c:v>531.64499999999998</c:v>
                </c:pt>
                <c:pt idx="35889">
                  <c:v>531.55799999999999</c:v>
                </c:pt>
                <c:pt idx="35890">
                  <c:v>531.47199999999998</c:v>
                </c:pt>
                <c:pt idx="35891">
                  <c:v>531.38499999999999</c:v>
                </c:pt>
                <c:pt idx="35892">
                  <c:v>531.29899999999998</c:v>
                </c:pt>
                <c:pt idx="35893">
                  <c:v>531.21199999999999</c:v>
                </c:pt>
                <c:pt idx="35894">
                  <c:v>531.12599999999998</c:v>
                </c:pt>
                <c:pt idx="35895">
                  <c:v>531.03899999999999</c:v>
                </c:pt>
                <c:pt idx="35896">
                  <c:v>530.95299999999997</c:v>
                </c:pt>
                <c:pt idx="35897">
                  <c:v>530.86699999999996</c:v>
                </c:pt>
                <c:pt idx="35898">
                  <c:v>530.78</c:v>
                </c:pt>
                <c:pt idx="35899">
                  <c:v>530.69399999999996</c:v>
                </c:pt>
                <c:pt idx="35900">
                  <c:v>530.60699999999997</c:v>
                </c:pt>
                <c:pt idx="35901">
                  <c:v>530.52099999999996</c:v>
                </c:pt>
                <c:pt idx="35902">
                  <c:v>530.43399999999997</c:v>
                </c:pt>
                <c:pt idx="35903">
                  <c:v>530.34799999999996</c:v>
                </c:pt>
                <c:pt idx="35904">
                  <c:v>530.26099999999997</c:v>
                </c:pt>
                <c:pt idx="35905">
                  <c:v>530.17499999999995</c:v>
                </c:pt>
                <c:pt idx="35906">
                  <c:v>530.08900000000006</c:v>
                </c:pt>
                <c:pt idx="35907">
                  <c:v>530.00199999999995</c:v>
                </c:pt>
                <c:pt idx="35908">
                  <c:v>529.91600000000005</c:v>
                </c:pt>
                <c:pt idx="35909">
                  <c:v>529.82899999999995</c:v>
                </c:pt>
                <c:pt idx="35910">
                  <c:v>529.74300000000005</c:v>
                </c:pt>
                <c:pt idx="35911">
                  <c:v>529.65700000000004</c:v>
                </c:pt>
                <c:pt idx="35912">
                  <c:v>529.57000000000005</c:v>
                </c:pt>
                <c:pt idx="35913">
                  <c:v>529.48400000000004</c:v>
                </c:pt>
                <c:pt idx="35914">
                  <c:v>529.39700000000005</c:v>
                </c:pt>
                <c:pt idx="35915">
                  <c:v>529.31100000000004</c:v>
                </c:pt>
                <c:pt idx="35916">
                  <c:v>529.22400000000005</c:v>
                </c:pt>
                <c:pt idx="35917">
                  <c:v>529.13800000000003</c:v>
                </c:pt>
                <c:pt idx="35918">
                  <c:v>529.05200000000002</c:v>
                </c:pt>
                <c:pt idx="35919">
                  <c:v>528.96500000000003</c:v>
                </c:pt>
                <c:pt idx="35920">
                  <c:v>528.87900000000002</c:v>
                </c:pt>
                <c:pt idx="35921">
                  <c:v>528.79200000000003</c:v>
                </c:pt>
                <c:pt idx="35922">
                  <c:v>528.70600000000002</c:v>
                </c:pt>
                <c:pt idx="35923">
                  <c:v>528.61900000000003</c:v>
                </c:pt>
                <c:pt idx="35924">
                  <c:v>528.53300000000002</c:v>
                </c:pt>
                <c:pt idx="35925">
                  <c:v>528.447</c:v>
                </c:pt>
                <c:pt idx="35926">
                  <c:v>528.36</c:v>
                </c:pt>
                <c:pt idx="35927">
                  <c:v>528.274</c:v>
                </c:pt>
                <c:pt idx="35928">
                  <c:v>528.18700000000001</c:v>
                </c:pt>
                <c:pt idx="35929">
                  <c:v>528.101</c:v>
                </c:pt>
                <c:pt idx="35930">
                  <c:v>528.01499999999999</c:v>
                </c:pt>
                <c:pt idx="35931">
                  <c:v>527.928</c:v>
                </c:pt>
                <c:pt idx="35932">
                  <c:v>527.84199999999998</c:v>
                </c:pt>
                <c:pt idx="35933">
                  <c:v>527.755</c:v>
                </c:pt>
                <c:pt idx="35934">
                  <c:v>527.66899999999998</c:v>
                </c:pt>
                <c:pt idx="35935">
                  <c:v>527.58199999999999</c:v>
                </c:pt>
                <c:pt idx="35936">
                  <c:v>527.49599999999998</c:v>
                </c:pt>
                <c:pt idx="35937">
                  <c:v>527.41</c:v>
                </c:pt>
                <c:pt idx="35938">
                  <c:v>527.32299999999998</c:v>
                </c:pt>
                <c:pt idx="35939">
                  <c:v>527.23699999999997</c:v>
                </c:pt>
                <c:pt idx="35940">
                  <c:v>527.15099999999995</c:v>
                </c:pt>
                <c:pt idx="35941">
                  <c:v>527.06399999999996</c:v>
                </c:pt>
                <c:pt idx="35942">
                  <c:v>526.97799999999995</c:v>
                </c:pt>
                <c:pt idx="35943">
                  <c:v>526.89099999999996</c:v>
                </c:pt>
                <c:pt idx="35944">
                  <c:v>526.80499999999995</c:v>
                </c:pt>
                <c:pt idx="35945">
                  <c:v>526.71799999999996</c:v>
                </c:pt>
                <c:pt idx="35946">
                  <c:v>526.63199999999995</c:v>
                </c:pt>
                <c:pt idx="35947">
                  <c:v>526.54600000000005</c:v>
                </c:pt>
                <c:pt idx="35948">
                  <c:v>526.45899999999995</c:v>
                </c:pt>
                <c:pt idx="35949">
                  <c:v>526.37300000000005</c:v>
                </c:pt>
                <c:pt idx="35950">
                  <c:v>526.28700000000003</c:v>
                </c:pt>
                <c:pt idx="35951">
                  <c:v>526.20000000000005</c:v>
                </c:pt>
                <c:pt idx="35952">
                  <c:v>526.11400000000003</c:v>
                </c:pt>
                <c:pt idx="35953">
                  <c:v>526.02700000000004</c:v>
                </c:pt>
                <c:pt idx="35954">
                  <c:v>525.94100000000003</c:v>
                </c:pt>
                <c:pt idx="35955">
                  <c:v>525.85500000000002</c:v>
                </c:pt>
                <c:pt idx="35956">
                  <c:v>525.76800000000003</c:v>
                </c:pt>
                <c:pt idx="35957">
                  <c:v>525.68200000000002</c:v>
                </c:pt>
                <c:pt idx="35958">
                  <c:v>525.59500000000003</c:v>
                </c:pt>
                <c:pt idx="35959">
                  <c:v>525.50900000000001</c:v>
                </c:pt>
                <c:pt idx="35960">
                  <c:v>525.423</c:v>
                </c:pt>
                <c:pt idx="35961">
                  <c:v>525.33600000000001</c:v>
                </c:pt>
                <c:pt idx="35962">
                  <c:v>525.25</c:v>
                </c:pt>
                <c:pt idx="35963">
                  <c:v>525.16300000000001</c:v>
                </c:pt>
                <c:pt idx="35964">
                  <c:v>525.077</c:v>
                </c:pt>
                <c:pt idx="35965">
                  <c:v>524.99099999999999</c:v>
                </c:pt>
                <c:pt idx="35966">
                  <c:v>524.904</c:v>
                </c:pt>
                <c:pt idx="35967">
                  <c:v>524.81799999999998</c:v>
                </c:pt>
                <c:pt idx="35968">
                  <c:v>524.73199999999997</c:v>
                </c:pt>
                <c:pt idx="35969">
                  <c:v>524.64499999999998</c:v>
                </c:pt>
                <c:pt idx="35970">
                  <c:v>524.55899999999997</c:v>
                </c:pt>
                <c:pt idx="35971">
                  <c:v>524.47199999999998</c:v>
                </c:pt>
                <c:pt idx="35972">
                  <c:v>524.38599999999997</c:v>
                </c:pt>
                <c:pt idx="35973">
                  <c:v>524.29999999999995</c:v>
                </c:pt>
                <c:pt idx="35974">
                  <c:v>524.21299999999997</c:v>
                </c:pt>
                <c:pt idx="35975">
                  <c:v>524.12699999999995</c:v>
                </c:pt>
                <c:pt idx="35976">
                  <c:v>524.04100000000005</c:v>
                </c:pt>
                <c:pt idx="35977">
                  <c:v>523.95399999999995</c:v>
                </c:pt>
                <c:pt idx="35978">
                  <c:v>523.86800000000005</c:v>
                </c:pt>
                <c:pt idx="35979">
                  <c:v>523.78200000000004</c:v>
                </c:pt>
                <c:pt idx="35980">
                  <c:v>523.69500000000005</c:v>
                </c:pt>
                <c:pt idx="35981">
                  <c:v>523.60900000000004</c:v>
                </c:pt>
                <c:pt idx="35982">
                  <c:v>523.52300000000002</c:v>
                </c:pt>
                <c:pt idx="35983">
                  <c:v>523.43600000000004</c:v>
                </c:pt>
                <c:pt idx="35984">
                  <c:v>523.35</c:v>
                </c:pt>
                <c:pt idx="35985">
                  <c:v>523.26300000000003</c:v>
                </c:pt>
                <c:pt idx="35986">
                  <c:v>523.17700000000002</c:v>
                </c:pt>
                <c:pt idx="35987">
                  <c:v>523.09100000000001</c:v>
                </c:pt>
                <c:pt idx="35988">
                  <c:v>523.00400000000002</c:v>
                </c:pt>
                <c:pt idx="35989">
                  <c:v>522.91800000000001</c:v>
                </c:pt>
                <c:pt idx="35990">
                  <c:v>522.83199999999999</c:v>
                </c:pt>
                <c:pt idx="35991">
                  <c:v>522.745</c:v>
                </c:pt>
                <c:pt idx="35992">
                  <c:v>522.65899999999999</c:v>
                </c:pt>
                <c:pt idx="35993">
                  <c:v>522.57299999999998</c:v>
                </c:pt>
                <c:pt idx="35994">
                  <c:v>522.48599999999999</c:v>
                </c:pt>
                <c:pt idx="35995">
                  <c:v>522.4</c:v>
                </c:pt>
                <c:pt idx="35996">
                  <c:v>522.31399999999996</c:v>
                </c:pt>
                <c:pt idx="35997">
                  <c:v>522.22699999999998</c:v>
                </c:pt>
                <c:pt idx="35998">
                  <c:v>522.14099999999996</c:v>
                </c:pt>
                <c:pt idx="35999">
                  <c:v>522.05499999999995</c:v>
                </c:pt>
                <c:pt idx="36000">
                  <c:v>521.96799999999996</c:v>
                </c:pt>
                <c:pt idx="36001">
                  <c:v>521.88199999999995</c:v>
                </c:pt>
                <c:pt idx="36002">
                  <c:v>521.79600000000005</c:v>
                </c:pt>
                <c:pt idx="36003">
                  <c:v>521.70899999999995</c:v>
                </c:pt>
                <c:pt idx="36004">
                  <c:v>521.62300000000005</c:v>
                </c:pt>
                <c:pt idx="36005">
                  <c:v>521.53700000000003</c:v>
                </c:pt>
                <c:pt idx="36006">
                  <c:v>521.45000000000005</c:v>
                </c:pt>
                <c:pt idx="36007">
                  <c:v>521.36400000000003</c:v>
                </c:pt>
                <c:pt idx="36008">
                  <c:v>521.27800000000002</c:v>
                </c:pt>
                <c:pt idx="36009">
                  <c:v>521.19200000000001</c:v>
                </c:pt>
                <c:pt idx="36010">
                  <c:v>521.10500000000002</c:v>
                </c:pt>
                <c:pt idx="36011">
                  <c:v>521.01900000000001</c:v>
                </c:pt>
                <c:pt idx="36012">
                  <c:v>520.93299999999999</c:v>
                </c:pt>
                <c:pt idx="36013">
                  <c:v>520.846</c:v>
                </c:pt>
                <c:pt idx="36014">
                  <c:v>520.76</c:v>
                </c:pt>
                <c:pt idx="36015">
                  <c:v>520.67399999999998</c:v>
                </c:pt>
                <c:pt idx="36016">
                  <c:v>520.58699999999999</c:v>
                </c:pt>
                <c:pt idx="36017">
                  <c:v>520.50099999999998</c:v>
                </c:pt>
                <c:pt idx="36018">
                  <c:v>520.41499999999996</c:v>
                </c:pt>
                <c:pt idx="36019">
                  <c:v>520.32799999999997</c:v>
                </c:pt>
                <c:pt idx="36020">
                  <c:v>520.24199999999996</c:v>
                </c:pt>
                <c:pt idx="36021">
                  <c:v>520.15599999999995</c:v>
                </c:pt>
                <c:pt idx="36022">
                  <c:v>520.06899999999996</c:v>
                </c:pt>
                <c:pt idx="36023">
                  <c:v>519.98299999999995</c:v>
                </c:pt>
                <c:pt idx="36024">
                  <c:v>519.89700000000005</c:v>
                </c:pt>
                <c:pt idx="36025">
                  <c:v>519.81100000000004</c:v>
                </c:pt>
                <c:pt idx="36026">
                  <c:v>519.72400000000005</c:v>
                </c:pt>
                <c:pt idx="36027">
                  <c:v>519.63800000000003</c:v>
                </c:pt>
                <c:pt idx="36028">
                  <c:v>519.55200000000002</c:v>
                </c:pt>
                <c:pt idx="36029">
                  <c:v>519.46500000000003</c:v>
                </c:pt>
                <c:pt idx="36030">
                  <c:v>519.37900000000002</c:v>
                </c:pt>
                <c:pt idx="36031">
                  <c:v>519.29300000000001</c:v>
                </c:pt>
                <c:pt idx="36032">
                  <c:v>519.20699999999999</c:v>
                </c:pt>
                <c:pt idx="36033">
                  <c:v>519.12</c:v>
                </c:pt>
                <c:pt idx="36034">
                  <c:v>519.03399999999999</c:v>
                </c:pt>
                <c:pt idx="36035">
                  <c:v>518.94799999999998</c:v>
                </c:pt>
                <c:pt idx="36036">
                  <c:v>518.86199999999997</c:v>
                </c:pt>
                <c:pt idx="36037">
                  <c:v>518.77499999999998</c:v>
                </c:pt>
                <c:pt idx="36038">
                  <c:v>518.68899999999996</c:v>
                </c:pt>
                <c:pt idx="36039">
                  <c:v>518.60299999999995</c:v>
                </c:pt>
                <c:pt idx="36040">
                  <c:v>518.51599999999996</c:v>
                </c:pt>
                <c:pt idx="36041">
                  <c:v>518.42999999999995</c:v>
                </c:pt>
                <c:pt idx="36042">
                  <c:v>518.34400000000005</c:v>
                </c:pt>
                <c:pt idx="36043">
                  <c:v>518.25800000000004</c:v>
                </c:pt>
                <c:pt idx="36044">
                  <c:v>518.17100000000005</c:v>
                </c:pt>
                <c:pt idx="36045">
                  <c:v>518.08500000000004</c:v>
                </c:pt>
                <c:pt idx="36046">
                  <c:v>517.99900000000002</c:v>
                </c:pt>
                <c:pt idx="36047">
                  <c:v>517.91300000000001</c:v>
                </c:pt>
                <c:pt idx="36048">
                  <c:v>517.82600000000002</c:v>
                </c:pt>
                <c:pt idx="36049">
                  <c:v>517.74</c:v>
                </c:pt>
                <c:pt idx="36050">
                  <c:v>517.654</c:v>
                </c:pt>
                <c:pt idx="36051">
                  <c:v>517.56799999999998</c:v>
                </c:pt>
                <c:pt idx="36052">
                  <c:v>517.48099999999999</c:v>
                </c:pt>
                <c:pt idx="36053">
                  <c:v>517.39499999999998</c:v>
                </c:pt>
                <c:pt idx="36054">
                  <c:v>517.30899999999997</c:v>
                </c:pt>
                <c:pt idx="36055">
                  <c:v>517.22299999999996</c:v>
                </c:pt>
                <c:pt idx="36056">
                  <c:v>517.13599999999997</c:v>
                </c:pt>
                <c:pt idx="36057">
                  <c:v>517.04999999999995</c:v>
                </c:pt>
                <c:pt idx="36058">
                  <c:v>516.96400000000006</c:v>
                </c:pt>
                <c:pt idx="36059">
                  <c:v>516.87800000000004</c:v>
                </c:pt>
                <c:pt idx="36060">
                  <c:v>516.79100000000005</c:v>
                </c:pt>
                <c:pt idx="36061">
                  <c:v>516.70500000000004</c:v>
                </c:pt>
                <c:pt idx="36062">
                  <c:v>516.61900000000003</c:v>
                </c:pt>
                <c:pt idx="36063">
                  <c:v>516.53300000000002</c:v>
                </c:pt>
                <c:pt idx="36064">
                  <c:v>516.447</c:v>
                </c:pt>
                <c:pt idx="36065">
                  <c:v>516.36</c:v>
                </c:pt>
                <c:pt idx="36066">
                  <c:v>516.274</c:v>
                </c:pt>
                <c:pt idx="36067">
                  <c:v>516.18799999999999</c:v>
                </c:pt>
                <c:pt idx="36068">
                  <c:v>516.10199999999998</c:v>
                </c:pt>
                <c:pt idx="36069">
                  <c:v>516.01599999999996</c:v>
                </c:pt>
                <c:pt idx="36070">
                  <c:v>515.92899999999997</c:v>
                </c:pt>
                <c:pt idx="36071">
                  <c:v>515.84299999999996</c:v>
                </c:pt>
                <c:pt idx="36072">
                  <c:v>515.75699999999995</c:v>
                </c:pt>
                <c:pt idx="36073">
                  <c:v>515.67100000000005</c:v>
                </c:pt>
                <c:pt idx="36074">
                  <c:v>515.58500000000004</c:v>
                </c:pt>
                <c:pt idx="36075">
                  <c:v>515.49800000000005</c:v>
                </c:pt>
                <c:pt idx="36076">
                  <c:v>515.41200000000003</c:v>
                </c:pt>
                <c:pt idx="36077">
                  <c:v>515.32600000000002</c:v>
                </c:pt>
                <c:pt idx="36078">
                  <c:v>515.24</c:v>
                </c:pt>
                <c:pt idx="36079">
                  <c:v>515.15300000000002</c:v>
                </c:pt>
                <c:pt idx="36080">
                  <c:v>515.06700000000001</c:v>
                </c:pt>
                <c:pt idx="36081">
                  <c:v>514.98099999999999</c:v>
                </c:pt>
                <c:pt idx="36082">
                  <c:v>514.89499999999998</c:v>
                </c:pt>
                <c:pt idx="36083">
                  <c:v>514.80899999999997</c:v>
                </c:pt>
                <c:pt idx="36084">
                  <c:v>514.72299999999996</c:v>
                </c:pt>
                <c:pt idx="36085">
                  <c:v>514.63599999999997</c:v>
                </c:pt>
                <c:pt idx="36086">
                  <c:v>514.54999999999995</c:v>
                </c:pt>
                <c:pt idx="36087">
                  <c:v>514.46400000000006</c:v>
                </c:pt>
                <c:pt idx="36088">
                  <c:v>514.37800000000004</c:v>
                </c:pt>
                <c:pt idx="36089">
                  <c:v>514.29200000000003</c:v>
                </c:pt>
                <c:pt idx="36090">
                  <c:v>514.20600000000002</c:v>
                </c:pt>
                <c:pt idx="36091">
                  <c:v>514.11900000000003</c:v>
                </c:pt>
                <c:pt idx="36092">
                  <c:v>514.03300000000002</c:v>
                </c:pt>
                <c:pt idx="36093">
                  <c:v>513.947</c:v>
                </c:pt>
                <c:pt idx="36094">
                  <c:v>513.86099999999999</c:v>
                </c:pt>
                <c:pt idx="36095">
                  <c:v>513.77499999999998</c:v>
                </c:pt>
                <c:pt idx="36096">
                  <c:v>513.68899999999996</c:v>
                </c:pt>
                <c:pt idx="36097">
                  <c:v>513.60199999999998</c:v>
                </c:pt>
                <c:pt idx="36098">
                  <c:v>513.51599999999996</c:v>
                </c:pt>
                <c:pt idx="36099">
                  <c:v>513.42999999999995</c:v>
                </c:pt>
                <c:pt idx="36100">
                  <c:v>513.34400000000005</c:v>
                </c:pt>
                <c:pt idx="36101">
                  <c:v>513.25800000000004</c:v>
                </c:pt>
                <c:pt idx="36102">
                  <c:v>513.17200000000003</c:v>
                </c:pt>
                <c:pt idx="36103">
                  <c:v>513.08600000000001</c:v>
                </c:pt>
                <c:pt idx="36104">
                  <c:v>512.99900000000002</c:v>
                </c:pt>
                <c:pt idx="36105">
                  <c:v>512.91300000000001</c:v>
                </c:pt>
                <c:pt idx="36106">
                  <c:v>512.827</c:v>
                </c:pt>
                <c:pt idx="36107">
                  <c:v>512.74099999999999</c:v>
                </c:pt>
                <c:pt idx="36108">
                  <c:v>512.65499999999997</c:v>
                </c:pt>
                <c:pt idx="36109">
                  <c:v>512.56899999999996</c:v>
                </c:pt>
                <c:pt idx="36110">
                  <c:v>512.48299999999995</c:v>
                </c:pt>
                <c:pt idx="36111">
                  <c:v>512.39700000000005</c:v>
                </c:pt>
                <c:pt idx="36112">
                  <c:v>512.30999999999995</c:v>
                </c:pt>
                <c:pt idx="36113">
                  <c:v>512.22400000000005</c:v>
                </c:pt>
                <c:pt idx="36114">
                  <c:v>512.13800000000003</c:v>
                </c:pt>
                <c:pt idx="36115">
                  <c:v>512.05200000000002</c:v>
                </c:pt>
                <c:pt idx="36116">
                  <c:v>511.96600000000001</c:v>
                </c:pt>
                <c:pt idx="36117">
                  <c:v>511.88</c:v>
                </c:pt>
                <c:pt idx="36118">
                  <c:v>511.79399999999998</c:v>
                </c:pt>
                <c:pt idx="36119">
                  <c:v>511.70800000000003</c:v>
                </c:pt>
                <c:pt idx="36120">
                  <c:v>511.62200000000001</c:v>
                </c:pt>
                <c:pt idx="36121">
                  <c:v>511.53500000000003</c:v>
                </c:pt>
                <c:pt idx="36122">
                  <c:v>511.44900000000001</c:v>
                </c:pt>
                <c:pt idx="36123">
                  <c:v>511.363</c:v>
                </c:pt>
                <c:pt idx="36124">
                  <c:v>511.27699999999999</c:v>
                </c:pt>
                <c:pt idx="36125">
                  <c:v>511.19099999999997</c:v>
                </c:pt>
                <c:pt idx="36126">
                  <c:v>511.10500000000002</c:v>
                </c:pt>
                <c:pt idx="36127">
                  <c:v>511.01900000000001</c:v>
                </c:pt>
                <c:pt idx="36128">
                  <c:v>510.93299999999999</c:v>
                </c:pt>
                <c:pt idx="36129">
                  <c:v>510.84699999999998</c:v>
                </c:pt>
                <c:pt idx="36130">
                  <c:v>510.76100000000002</c:v>
                </c:pt>
                <c:pt idx="36131">
                  <c:v>510.67500000000001</c:v>
                </c:pt>
                <c:pt idx="36132">
                  <c:v>510.589</c:v>
                </c:pt>
                <c:pt idx="36133">
                  <c:v>510.50299999999999</c:v>
                </c:pt>
                <c:pt idx="36134">
                  <c:v>510.416</c:v>
                </c:pt>
                <c:pt idx="36135">
                  <c:v>510.33</c:v>
                </c:pt>
                <c:pt idx="36136">
                  <c:v>510.24400000000003</c:v>
                </c:pt>
                <c:pt idx="36137">
                  <c:v>510.15800000000002</c:v>
                </c:pt>
                <c:pt idx="36138">
                  <c:v>510.072</c:v>
                </c:pt>
                <c:pt idx="36139">
                  <c:v>509.98599999999999</c:v>
                </c:pt>
                <c:pt idx="36140">
                  <c:v>509.9</c:v>
                </c:pt>
                <c:pt idx="36141">
                  <c:v>509.81400000000002</c:v>
                </c:pt>
                <c:pt idx="36142">
                  <c:v>509.72800000000001</c:v>
                </c:pt>
                <c:pt idx="36143">
                  <c:v>509.642</c:v>
                </c:pt>
                <c:pt idx="36144">
                  <c:v>509.55599999999998</c:v>
                </c:pt>
                <c:pt idx="36145">
                  <c:v>509.47</c:v>
                </c:pt>
                <c:pt idx="36146">
                  <c:v>509.38400000000001</c:v>
                </c:pt>
                <c:pt idx="36147">
                  <c:v>509.298</c:v>
                </c:pt>
                <c:pt idx="36148">
                  <c:v>509.21199999999999</c:v>
                </c:pt>
                <c:pt idx="36149">
                  <c:v>509.12599999999998</c:v>
                </c:pt>
                <c:pt idx="36150">
                  <c:v>509.04</c:v>
                </c:pt>
                <c:pt idx="36151">
                  <c:v>508.95400000000001</c:v>
                </c:pt>
                <c:pt idx="36152">
                  <c:v>508.86799999999999</c:v>
                </c:pt>
                <c:pt idx="36153">
                  <c:v>508.78199999999998</c:v>
                </c:pt>
                <c:pt idx="36154">
                  <c:v>508.69600000000003</c:v>
                </c:pt>
                <c:pt idx="36155">
                  <c:v>508.61</c:v>
                </c:pt>
                <c:pt idx="36156">
                  <c:v>508.524</c:v>
                </c:pt>
                <c:pt idx="36157">
                  <c:v>508.43799999999999</c:v>
                </c:pt>
                <c:pt idx="36158">
                  <c:v>508.35199999999998</c:v>
                </c:pt>
                <c:pt idx="36159">
                  <c:v>508.26600000000002</c:v>
                </c:pt>
                <c:pt idx="36160">
                  <c:v>508.18</c:v>
                </c:pt>
                <c:pt idx="36161">
                  <c:v>508.09399999999999</c:v>
                </c:pt>
                <c:pt idx="36162">
                  <c:v>508.00799999999998</c:v>
                </c:pt>
                <c:pt idx="36163">
                  <c:v>507.92200000000003</c:v>
                </c:pt>
                <c:pt idx="36164">
                  <c:v>507.83600000000001</c:v>
                </c:pt>
                <c:pt idx="36165">
                  <c:v>507.75</c:v>
                </c:pt>
                <c:pt idx="36166">
                  <c:v>507.66399999999999</c:v>
                </c:pt>
                <c:pt idx="36167">
                  <c:v>507.57799999999997</c:v>
                </c:pt>
                <c:pt idx="36168">
                  <c:v>507.49200000000002</c:v>
                </c:pt>
                <c:pt idx="36169">
                  <c:v>507.40600000000001</c:v>
                </c:pt>
                <c:pt idx="36170">
                  <c:v>507.32</c:v>
                </c:pt>
                <c:pt idx="36171">
                  <c:v>507.23399999999998</c:v>
                </c:pt>
                <c:pt idx="36172">
                  <c:v>507.14800000000002</c:v>
                </c:pt>
                <c:pt idx="36173">
                  <c:v>507.06200000000001</c:v>
                </c:pt>
                <c:pt idx="36174">
                  <c:v>506.976</c:v>
                </c:pt>
                <c:pt idx="36175">
                  <c:v>506.89</c:v>
                </c:pt>
                <c:pt idx="36176">
                  <c:v>506.80399999999997</c:v>
                </c:pt>
                <c:pt idx="36177">
                  <c:v>506.71800000000002</c:v>
                </c:pt>
                <c:pt idx="36178">
                  <c:v>506.63200000000001</c:v>
                </c:pt>
                <c:pt idx="36179">
                  <c:v>506.54599999999999</c:v>
                </c:pt>
                <c:pt idx="36180">
                  <c:v>506.46</c:v>
                </c:pt>
                <c:pt idx="36181">
                  <c:v>506.37400000000002</c:v>
                </c:pt>
                <c:pt idx="36182">
                  <c:v>506.28800000000001</c:v>
                </c:pt>
                <c:pt idx="36183">
                  <c:v>506.202</c:v>
                </c:pt>
                <c:pt idx="36184">
                  <c:v>506.11700000000002</c:v>
                </c:pt>
                <c:pt idx="36185">
                  <c:v>506.03100000000001</c:v>
                </c:pt>
                <c:pt idx="36186">
                  <c:v>505.94499999999999</c:v>
                </c:pt>
                <c:pt idx="36187">
                  <c:v>505.85899999999998</c:v>
                </c:pt>
                <c:pt idx="36188">
                  <c:v>505.77300000000002</c:v>
                </c:pt>
                <c:pt idx="36189">
                  <c:v>505.68700000000001</c:v>
                </c:pt>
                <c:pt idx="36190">
                  <c:v>505.601</c:v>
                </c:pt>
                <c:pt idx="36191">
                  <c:v>505.51499999999999</c:v>
                </c:pt>
                <c:pt idx="36192">
                  <c:v>505.42899999999997</c:v>
                </c:pt>
                <c:pt idx="36193">
                  <c:v>505.34300000000002</c:v>
                </c:pt>
                <c:pt idx="36194">
                  <c:v>505.25700000000001</c:v>
                </c:pt>
                <c:pt idx="36195">
                  <c:v>505.17200000000003</c:v>
                </c:pt>
                <c:pt idx="36196">
                  <c:v>505.08600000000001</c:v>
                </c:pt>
                <c:pt idx="36197">
                  <c:v>505</c:v>
                </c:pt>
                <c:pt idx="36198">
                  <c:v>504.91399999999999</c:v>
                </c:pt>
                <c:pt idx="36199">
                  <c:v>504.82799999999997</c:v>
                </c:pt>
                <c:pt idx="36200">
                  <c:v>504.74200000000002</c:v>
                </c:pt>
                <c:pt idx="36201">
                  <c:v>504.65600000000001</c:v>
                </c:pt>
                <c:pt idx="36202">
                  <c:v>504.57</c:v>
                </c:pt>
                <c:pt idx="36203">
                  <c:v>504.48500000000001</c:v>
                </c:pt>
                <c:pt idx="36204">
                  <c:v>504.399</c:v>
                </c:pt>
                <c:pt idx="36205">
                  <c:v>504.31299999999999</c:v>
                </c:pt>
                <c:pt idx="36206">
                  <c:v>504.22699999999998</c:v>
                </c:pt>
                <c:pt idx="36207">
                  <c:v>504.14100000000002</c:v>
                </c:pt>
                <c:pt idx="36208">
                  <c:v>504.05500000000001</c:v>
                </c:pt>
                <c:pt idx="36209">
                  <c:v>503.96899999999999</c:v>
                </c:pt>
                <c:pt idx="36210">
                  <c:v>503.88299999999998</c:v>
                </c:pt>
                <c:pt idx="36211">
                  <c:v>503.798</c:v>
                </c:pt>
                <c:pt idx="36212">
                  <c:v>503.71199999999999</c:v>
                </c:pt>
                <c:pt idx="36213">
                  <c:v>503.62599999999998</c:v>
                </c:pt>
                <c:pt idx="36214">
                  <c:v>503.54</c:v>
                </c:pt>
                <c:pt idx="36215">
                  <c:v>503.45400000000001</c:v>
                </c:pt>
                <c:pt idx="36216">
                  <c:v>503.36799999999999</c:v>
                </c:pt>
                <c:pt idx="36217">
                  <c:v>503.28300000000002</c:v>
                </c:pt>
                <c:pt idx="36218">
                  <c:v>503.197</c:v>
                </c:pt>
                <c:pt idx="36219">
                  <c:v>503.11099999999999</c:v>
                </c:pt>
                <c:pt idx="36220">
                  <c:v>503.02499999999998</c:v>
                </c:pt>
                <c:pt idx="36221">
                  <c:v>502.93900000000002</c:v>
                </c:pt>
                <c:pt idx="36222">
                  <c:v>502.85300000000001</c:v>
                </c:pt>
                <c:pt idx="36223">
                  <c:v>502.76799999999997</c:v>
                </c:pt>
                <c:pt idx="36224">
                  <c:v>502.68200000000002</c:v>
                </c:pt>
                <c:pt idx="36225">
                  <c:v>502.596</c:v>
                </c:pt>
                <c:pt idx="36226">
                  <c:v>502.51</c:v>
                </c:pt>
                <c:pt idx="36227">
                  <c:v>502.42500000000001</c:v>
                </c:pt>
                <c:pt idx="36228">
                  <c:v>502.339</c:v>
                </c:pt>
                <c:pt idx="36229">
                  <c:v>502.25299999999999</c:v>
                </c:pt>
                <c:pt idx="36230">
                  <c:v>502.16699999999997</c:v>
                </c:pt>
                <c:pt idx="36231">
                  <c:v>502.08100000000002</c:v>
                </c:pt>
                <c:pt idx="36232">
                  <c:v>501.99599999999998</c:v>
                </c:pt>
                <c:pt idx="36233">
                  <c:v>501.91</c:v>
                </c:pt>
                <c:pt idx="36234">
                  <c:v>501.82400000000001</c:v>
                </c:pt>
                <c:pt idx="36235">
                  <c:v>501.738</c:v>
                </c:pt>
                <c:pt idx="36236">
                  <c:v>501.65199999999999</c:v>
                </c:pt>
                <c:pt idx="36237">
                  <c:v>501.56700000000001</c:v>
                </c:pt>
                <c:pt idx="36238">
                  <c:v>501.48099999999999</c:v>
                </c:pt>
                <c:pt idx="36239">
                  <c:v>501.39499999999998</c:v>
                </c:pt>
                <c:pt idx="36240">
                  <c:v>501.30900000000003</c:v>
                </c:pt>
                <c:pt idx="36241">
                  <c:v>501.22399999999999</c:v>
                </c:pt>
                <c:pt idx="36242">
                  <c:v>501.13799999999998</c:v>
                </c:pt>
                <c:pt idx="36243">
                  <c:v>501.05200000000002</c:v>
                </c:pt>
                <c:pt idx="36244">
                  <c:v>500.96699999999998</c:v>
                </c:pt>
                <c:pt idx="36245">
                  <c:v>500.88099999999997</c:v>
                </c:pt>
                <c:pt idx="36246">
                  <c:v>500.79500000000002</c:v>
                </c:pt>
                <c:pt idx="36247">
                  <c:v>500.709</c:v>
                </c:pt>
                <c:pt idx="36248">
                  <c:v>500.62400000000002</c:v>
                </c:pt>
                <c:pt idx="36249">
                  <c:v>500.53800000000001</c:v>
                </c:pt>
                <c:pt idx="36250">
                  <c:v>500.452</c:v>
                </c:pt>
                <c:pt idx="36251">
                  <c:v>500.36599999999999</c:v>
                </c:pt>
                <c:pt idx="36252">
                  <c:v>500.28100000000001</c:v>
                </c:pt>
                <c:pt idx="36253">
                  <c:v>500.19499999999999</c:v>
                </c:pt>
                <c:pt idx="36254">
                  <c:v>500.10899999999998</c:v>
                </c:pt>
                <c:pt idx="36255">
                  <c:v>500.024</c:v>
                </c:pt>
                <c:pt idx="36256">
                  <c:v>499.93799999999999</c:v>
                </c:pt>
                <c:pt idx="36257">
                  <c:v>499.85199999999998</c:v>
                </c:pt>
                <c:pt idx="36258">
                  <c:v>499.767</c:v>
                </c:pt>
                <c:pt idx="36259">
                  <c:v>499.68099999999998</c:v>
                </c:pt>
                <c:pt idx="36260">
                  <c:v>499.59500000000003</c:v>
                </c:pt>
                <c:pt idx="36261">
                  <c:v>499.50900000000001</c:v>
                </c:pt>
                <c:pt idx="36262">
                  <c:v>499.42399999999998</c:v>
                </c:pt>
                <c:pt idx="36263">
                  <c:v>499.33800000000002</c:v>
                </c:pt>
                <c:pt idx="36264">
                  <c:v>499.25200000000001</c:v>
                </c:pt>
                <c:pt idx="36265">
                  <c:v>499.16699999999997</c:v>
                </c:pt>
                <c:pt idx="36266">
                  <c:v>499.08100000000002</c:v>
                </c:pt>
                <c:pt idx="36267">
                  <c:v>498.995</c:v>
                </c:pt>
                <c:pt idx="36268">
                  <c:v>498.91</c:v>
                </c:pt>
                <c:pt idx="36269">
                  <c:v>498.82400000000001</c:v>
                </c:pt>
                <c:pt idx="36270">
                  <c:v>498.73899999999998</c:v>
                </c:pt>
                <c:pt idx="36271">
                  <c:v>498.65300000000002</c:v>
                </c:pt>
                <c:pt idx="36272">
                  <c:v>498.56700000000001</c:v>
                </c:pt>
                <c:pt idx="36273">
                  <c:v>498.48200000000003</c:v>
                </c:pt>
                <c:pt idx="36274">
                  <c:v>498.39600000000002</c:v>
                </c:pt>
                <c:pt idx="36275">
                  <c:v>498.31</c:v>
                </c:pt>
                <c:pt idx="36276">
                  <c:v>498.22500000000002</c:v>
                </c:pt>
                <c:pt idx="36277">
                  <c:v>498.13900000000001</c:v>
                </c:pt>
                <c:pt idx="36278">
                  <c:v>498.053</c:v>
                </c:pt>
                <c:pt idx="36279">
                  <c:v>497.96800000000002</c:v>
                </c:pt>
                <c:pt idx="36280">
                  <c:v>497.88200000000001</c:v>
                </c:pt>
                <c:pt idx="36281">
                  <c:v>497.79700000000003</c:v>
                </c:pt>
                <c:pt idx="36282">
                  <c:v>497.71100000000001</c:v>
                </c:pt>
                <c:pt idx="36283">
                  <c:v>497.625</c:v>
                </c:pt>
                <c:pt idx="36284">
                  <c:v>497.54</c:v>
                </c:pt>
                <c:pt idx="36285">
                  <c:v>497.45400000000001</c:v>
                </c:pt>
                <c:pt idx="36286">
                  <c:v>497.36900000000003</c:v>
                </c:pt>
                <c:pt idx="36287">
                  <c:v>497.28300000000002</c:v>
                </c:pt>
                <c:pt idx="36288">
                  <c:v>497.197</c:v>
                </c:pt>
                <c:pt idx="36289">
                  <c:v>497.11200000000002</c:v>
                </c:pt>
                <c:pt idx="36290">
                  <c:v>497.02600000000001</c:v>
                </c:pt>
                <c:pt idx="36291">
                  <c:v>496.94099999999997</c:v>
                </c:pt>
                <c:pt idx="36292">
                  <c:v>496.85500000000002</c:v>
                </c:pt>
                <c:pt idx="36293">
                  <c:v>496.77</c:v>
                </c:pt>
                <c:pt idx="36294">
                  <c:v>496.68400000000003</c:v>
                </c:pt>
                <c:pt idx="36295">
                  <c:v>496.59800000000001</c:v>
                </c:pt>
                <c:pt idx="36296">
                  <c:v>496.51299999999998</c:v>
                </c:pt>
                <c:pt idx="36297">
                  <c:v>496.42700000000002</c:v>
                </c:pt>
                <c:pt idx="36298">
                  <c:v>496.34199999999998</c:v>
                </c:pt>
                <c:pt idx="36299">
                  <c:v>496.25599999999997</c:v>
                </c:pt>
                <c:pt idx="36300">
                  <c:v>496.17099999999999</c:v>
                </c:pt>
                <c:pt idx="36301">
                  <c:v>496.08499999999998</c:v>
                </c:pt>
                <c:pt idx="36302">
                  <c:v>496</c:v>
                </c:pt>
                <c:pt idx="36303">
                  <c:v>495.91399999999999</c:v>
                </c:pt>
                <c:pt idx="36304">
                  <c:v>495.82900000000001</c:v>
                </c:pt>
                <c:pt idx="36305">
                  <c:v>495.74299999999999</c:v>
                </c:pt>
                <c:pt idx="36306">
                  <c:v>495.65800000000002</c:v>
                </c:pt>
                <c:pt idx="36307">
                  <c:v>495.572</c:v>
                </c:pt>
                <c:pt idx="36308">
                  <c:v>495.48700000000002</c:v>
                </c:pt>
                <c:pt idx="36309">
                  <c:v>495.40100000000001</c:v>
                </c:pt>
                <c:pt idx="36310">
                  <c:v>495.31599999999997</c:v>
                </c:pt>
                <c:pt idx="36311">
                  <c:v>495.23</c:v>
                </c:pt>
                <c:pt idx="36312">
                  <c:v>495.14499999999998</c:v>
                </c:pt>
                <c:pt idx="36313">
                  <c:v>495.05900000000003</c:v>
                </c:pt>
                <c:pt idx="36314">
                  <c:v>494.97399999999999</c:v>
                </c:pt>
                <c:pt idx="36315">
                  <c:v>494.88799999999998</c:v>
                </c:pt>
                <c:pt idx="36316">
                  <c:v>494.803</c:v>
                </c:pt>
                <c:pt idx="36317">
                  <c:v>494.71699999999998</c:v>
                </c:pt>
                <c:pt idx="36318">
                  <c:v>494.63200000000001</c:v>
                </c:pt>
                <c:pt idx="36319">
                  <c:v>494.54599999999999</c:v>
                </c:pt>
                <c:pt idx="36320">
                  <c:v>494.46100000000001</c:v>
                </c:pt>
                <c:pt idx="36321">
                  <c:v>494.375</c:v>
                </c:pt>
                <c:pt idx="36322">
                  <c:v>494.29</c:v>
                </c:pt>
                <c:pt idx="36323">
                  <c:v>494.20499999999998</c:v>
                </c:pt>
                <c:pt idx="36324">
                  <c:v>494.11900000000003</c:v>
                </c:pt>
                <c:pt idx="36325">
                  <c:v>494.03399999999999</c:v>
                </c:pt>
                <c:pt idx="36326">
                  <c:v>493.94799999999998</c:v>
                </c:pt>
                <c:pt idx="36327">
                  <c:v>493.863</c:v>
                </c:pt>
                <c:pt idx="36328">
                  <c:v>493.77699999999999</c:v>
                </c:pt>
                <c:pt idx="36329">
                  <c:v>493.69200000000001</c:v>
                </c:pt>
                <c:pt idx="36330">
                  <c:v>493.60700000000003</c:v>
                </c:pt>
                <c:pt idx="36331">
                  <c:v>493.52100000000002</c:v>
                </c:pt>
                <c:pt idx="36332">
                  <c:v>493.43599999999998</c:v>
                </c:pt>
                <c:pt idx="36333">
                  <c:v>493.35</c:v>
                </c:pt>
                <c:pt idx="36334">
                  <c:v>493.26499999999999</c:v>
                </c:pt>
                <c:pt idx="36335">
                  <c:v>493.17899999999997</c:v>
                </c:pt>
                <c:pt idx="36336">
                  <c:v>493.09399999999999</c:v>
                </c:pt>
                <c:pt idx="36337">
                  <c:v>493.00900000000001</c:v>
                </c:pt>
                <c:pt idx="36338">
                  <c:v>492.923</c:v>
                </c:pt>
                <c:pt idx="36339">
                  <c:v>492.83800000000002</c:v>
                </c:pt>
                <c:pt idx="36340">
                  <c:v>492.75299999999999</c:v>
                </c:pt>
                <c:pt idx="36341">
                  <c:v>492.66699999999997</c:v>
                </c:pt>
                <c:pt idx="36342">
                  <c:v>492.58199999999999</c:v>
                </c:pt>
                <c:pt idx="36343">
                  <c:v>492.49599999999998</c:v>
                </c:pt>
                <c:pt idx="36344">
                  <c:v>492.411</c:v>
                </c:pt>
                <c:pt idx="36345">
                  <c:v>492.32600000000002</c:v>
                </c:pt>
                <c:pt idx="36346">
                  <c:v>492.24</c:v>
                </c:pt>
                <c:pt idx="36347">
                  <c:v>492.15499999999997</c:v>
                </c:pt>
                <c:pt idx="36348">
                  <c:v>492.07</c:v>
                </c:pt>
                <c:pt idx="36349">
                  <c:v>491.98399999999998</c:v>
                </c:pt>
                <c:pt idx="36350">
                  <c:v>491.899</c:v>
                </c:pt>
                <c:pt idx="36351">
                  <c:v>491.81400000000002</c:v>
                </c:pt>
                <c:pt idx="36352">
                  <c:v>491.72800000000001</c:v>
                </c:pt>
                <c:pt idx="36353">
                  <c:v>491.64299999999997</c:v>
                </c:pt>
                <c:pt idx="36354">
                  <c:v>491.55799999999999</c:v>
                </c:pt>
                <c:pt idx="36355">
                  <c:v>491.47199999999998</c:v>
                </c:pt>
                <c:pt idx="36356">
                  <c:v>491.387</c:v>
                </c:pt>
                <c:pt idx="36357">
                  <c:v>491.30200000000002</c:v>
                </c:pt>
                <c:pt idx="36358">
                  <c:v>491.21699999999998</c:v>
                </c:pt>
                <c:pt idx="36359">
                  <c:v>491.13099999999997</c:v>
                </c:pt>
                <c:pt idx="36360">
                  <c:v>491.04599999999999</c:v>
                </c:pt>
                <c:pt idx="36361">
                  <c:v>490.96100000000001</c:v>
                </c:pt>
                <c:pt idx="36362">
                  <c:v>490.875</c:v>
                </c:pt>
                <c:pt idx="36363">
                  <c:v>490.79</c:v>
                </c:pt>
                <c:pt idx="36364">
                  <c:v>490.70499999999998</c:v>
                </c:pt>
                <c:pt idx="36365">
                  <c:v>490.62</c:v>
                </c:pt>
                <c:pt idx="36366">
                  <c:v>490.53399999999999</c:v>
                </c:pt>
                <c:pt idx="36367">
                  <c:v>490.44900000000001</c:v>
                </c:pt>
                <c:pt idx="36368">
                  <c:v>490.36399999999998</c:v>
                </c:pt>
                <c:pt idx="36369">
                  <c:v>490.27800000000002</c:v>
                </c:pt>
                <c:pt idx="36370">
                  <c:v>490.19299999999998</c:v>
                </c:pt>
                <c:pt idx="36371">
                  <c:v>490.108</c:v>
                </c:pt>
                <c:pt idx="36372">
                  <c:v>490.02300000000002</c:v>
                </c:pt>
                <c:pt idx="36373">
                  <c:v>489.93799999999999</c:v>
                </c:pt>
                <c:pt idx="36374">
                  <c:v>489.85199999999998</c:v>
                </c:pt>
                <c:pt idx="36375">
                  <c:v>489.767</c:v>
                </c:pt>
                <c:pt idx="36376">
                  <c:v>489.68200000000002</c:v>
                </c:pt>
                <c:pt idx="36377">
                  <c:v>489.59699999999998</c:v>
                </c:pt>
                <c:pt idx="36378">
                  <c:v>489.51100000000002</c:v>
                </c:pt>
                <c:pt idx="36379">
                  <c:v>489.42599999999999</c:v>
                </c:pt>
                <c:pt idx="36380">
                  <c:v>489.34100000000001</c:v>
                </c:pt>
                <c:pt idx="36381">
                  <c:v>489.25599999999997</c:v>
                </c:pt>
                <c:pt idx="36382">
                  <c:v>489.17099999999999</c:v>
                </c:pt>
                <c:pt idx="36383">
                  <c:v>489.08499999999998</c:v>
                </c:pt>
                <c:pt idx="36384">
                  <c:v>489</c:v>
                </c:pt>
                <c:pt idx="36385">
                  <c:v>488.91500000000002</c:v>
                </c:pt>
                <c:pt idx="36386">
                  <c:v>488.83</c:v>
                </c:pt>
                <c:pt idx="36387">
                  <c:v>488.745</c:v>
                </c:pt>
                <c:pt idx="36388">
                  <c:v>488.66</c:v>
                </c:pt>
                <c:pt idx="36389">
                  <c:v>488.57400000000001</c:v>
                </c:pt>
                <c:pt idx="36390">
                  <c:v>488.48899999999998</c:v>
                </c:pt>
                <c:pt idx="36391">
                  <c:v>488.404</c:v>
                </c:pt>
                <c:pt idx="36392">
                  <c:v>488.31900000000002</c:v>
                </c:pt>
                <c:pt idx="36393">
                  <c:v>488.23399999999998</c:v>
                </c:pt>
                <c:pt idx="36394">
                  <c:v>488.149</c:v>
                </c:pt>
                <c:pt idx="36395">
                  <c:v>488.06400000000002</c:v>
                </c:pt>
                <c:pt idx="36396">
                  <c:v>487.97800000000001</c:v>
                </c:pt>
                <c:pt idx="36397">
                  <c:v>487.89299999999997</c:v>
                </c:pt>
                <c:pt idx="36398">
                  <c:v>487.80799999999999</c:v>
                </c:pt>
                <c:pt idx="36399">
                  <c:v>487.72300000000001</c:v>
                </c:pt>
                <c:pt idx="36400">
                  <c:v>487.63799999999998</c:v>
                </c:pt>
                <c:pt idx="36401">
                  <c:v>487.553</c:v>
                </c:pt>
                <c:pt idx="36402">
                  <c:v>487.46800000000002</c:v>
                </c:pt>
                <c:pt idx="36403">
                  <c:v>487.38299999999998</c:v>
                </c:pt>
                <c:pt idx="36404">
                  <c:v>487.29700000000003</c:v>
                </c:pt>
                <c:pt idx="36405">
                  <c:v>487.21199999999999</c:v>
                </c:pt>
                <c:pt idx="36406">
                  <c:v>487.12700000000001</c:v>
                </c:pt>
                <c:pt idx="36407">
                  <c:v>487.04199999999997</c:v>
                </c:pt>
                <c:pt idx="36408">
                  <c:v>486.95699999999999</c:v>
                </c:pt>
                <c:pt idx="36409">
                  <c:v>486.87200000000001</c:v>
                </c:pt>
                <c:pt idx="36410">
                  <c:v>486.78699999999998</c:v>
                </c:pt>
                <c:pt idx="36411">
                  <c:v>486.702</c:v>
                </c:pt>
                <c:pt idx="36412">
                  <c:v>486.61700000000002</c:v>
                </c:pt>
                <c:pt idx="36413">
                  <c:v>486.53199999999998</c:v>
                </c:pt>
                <c:pt idx="36414">
                  <c:v>486.447</c:v>
                </c:pt>
                <c:pt idx="36415">
                  <c:v>486.36200000000002</c:v>
                </c:pt>
                <c:pt idx="36416">
                  <c:v>486.27699999999999</c:v>
                </c:pt>
                <c:pt idx="36417">
                  <c:v>486.19200000000001</c:v>
                </c:pt>
                <c:pt idx="36418">
                  <c:v>486.10700000000003</c:v>
                </c:pt>
                <c:pt idx="36419">
                  <c:v>486.02199999999999</c:v>
                </c:pt>
                <c:pt idx="36420">
                  <c:v>485.93700000000001</c:v>
                </c:pt>
                <c:pt idx="36421">
                  <c:v>485.85199999999998</c:v>
                </c:pt>
                <c:pt idx="36422">
                  <c:v>485.767</c:v>
                </c:pt>
                <c:pt idx="36423">
                  <c:v>485.68200000000002</c:v>
                </c:pt>
                <c:pt idx="36424">
                  <c:v>485.59699999999998</c:v>
                </c:pt>
                <c:pt idx="36425">
                  <c:v>485.512</c:v>
                </c:pt>
                <c:pt idx="36426">
                  <c:v>485.42700000000002</c:v>
                </c:pt>
                <c:pt idx="36427">
                  <c:v>485.34199999999998</c:v>
                </c:pt>
                <c:pt idx="36428">
                  <c:v>485.25700000000001</c:v>
                </c:pt>
                <c:pt idx="36429">
                  <c:v>485.17200000000003</c:v>
                </c:pt>
                <c:pt idx="36430">
                  <c:v>485.08699999999999</c:v>
                </c:pt>
                <c:pt idx="36431">
                  <c:v>485.00200000000001</c:v>
                </c:pt>
                <c:pt idx="36432">
                  <c:v>484.91699999999997</c:v>
                </c:pt>
                <c:pt idx="36433">
                  <c:v>484.83199999999999</c:v>
                </c:pt>
                <c:pt idx="36434">
                  <c:v>484.74700000000001</c:v>
                </c:pt>
                <c:pt idx="36435">
                  <c:v>484.66199999999998</c:v>
                </c:pt>
                <c:pt idx="36436">
                  <c:v>484.577</c:v>
                </c:pt>
                <c:pt idx="36437">
                  <c:v>484.49200000000002</c:v>
                </c:pt>
                <c:pt idx="36438">
                  <c:v>484.40699999999998</c:v>
                </c:pt>
                <c:pt idx="36439">
                  <c:v>484.322</c:v>
                </c:pt>
                <c:pt idx="36440">
                  <c:v>484.23700000000002</c:v>
                </c:pt>
                <c:pt idx="36441">
                  <c:v>484.15199999999999</c:v>
                </c:pt>
                <c:pt idx="36442">
                  <c:v>484.06799999999998</c:v>
                </c:pt>
                <c:pt idx="36443">
                  <c:v>483.983</c:v>
                </c:pt>
                <c:pt idx="36444">
                  <c:v>483.89800000000002</c:v>
                </c:pt>
                <c:pt idx="36445">
                  <c:v>483.81299999999999</c:v>
                </c:pt>
                <c:pt idx="36446">
                  <c:v>483.72800000000001</c:v>
                </c:pt>
                <c:pt idx="36447">
                  <c:v>483.64299999999997</c:v>
                </c:pt>
                <c:pt idx="36448">
                  <c:v>483.55799999999999</c:v>
                </c:pt>
                <c:pt idx="36449">
                  <c:v>483.47300000000001</c:v>
                </c:pt>
                <c:pt idx="36450">
                  <c:v>483.38799999999998</c:v>
                </c:pt>
                <c:pt idx="36451">
                  <c:v>483.30399999999997</c:v>
                </c:pt>
                <c:pt idx="36452">
                  <c:v>483.21899999999999</c:v>
                </c:pt>
                <c:pt idx="36453">
                  <c:v>483.13400000000001</c:v>
                </c:pt>
                <c:pt idx="36454">
                  <c:v>483.04899999999998</c:v>
                </c:pt>
                <c:pt idx="36455">
                  <c:v>482.964</c:v>
                </c:pt>
                <c:pt idx="36456">
                  <c:v>482.87900000000002</c:v>
                </c:pt>
                <c:pt idx="36457">
                  <c:v>482.79500000000002</c:v>
                </c:pt>
                <c:pt idx="36458">
                  <c:v>482.71</c:v>
                </c:pt>
                <c:pt idx="36459">
                  <c:v>482.625</c:v>
                </c:pt>
                <c:pt idx="36460">
                  <c:v>482.54</c:v>
                </c:pt>
                <c:pt idx="36461">
                  <c:v>482.45499999999998</c:v>
                </c:pt>
                <c:pt idx="36462">
                  <c:v>482.37</c:v>
                </c:pt>
                <c:pt idx="36463">
                  <c:v>482.286</c:v>
                </c:pt>
                <c:pt idx="36464">
                  <c:v>482.20100000000002</c:v>
                </c:pt>
                <c:pt idx="36465">
                  <c:v>482.11599999999999</c:v>
                </c:pt>
                <c:pt idx="36466">
                  <c:v>482.03100000000001</c:v>
                </c:pt>
                <c:pt idx="36467">
                  <c:v>481.947</c:v>
                </c:pt>
                <c:pt idx="36468">
                  <c:v>481.86200000000002</c:v>
                </c:pt>
                <c:pt idx="36469">
                  <c:v>481.77699999999999</c:v>
                </c:pt>
                <c:pt idx="36470">
                  <c:v>481.69200000000001</c:v>
                </c:pt>
                <c:pt idx="36471">
                  <c:v>481.60700000000003</c:v>
                </c:pt>
                <c:pt idx="36472">
                  <c:v>481.52300000000002</c:v>
                </c:pt>
                <c:pt idx="36473">
                  <c:v>481.43799999999999</c:v>
                </c:pt>
                <c:pt idx="36474">
                  <c:v>481.35300000000001</c:v>
                </c:pt>
                <c:pt idx="36475">
                  <c:v>481.26799999999997</c:v>
                </c:pt>
                <c:pt idx="36476">
                  <c:v>481.18400000000003</c:v>
                </c:pt>
                <c:pt idx="36477">
                  <c:v>481.09899999999999</c:v>
                </c:pt>
                <c:pt idx="36478">
                  <c:v>481.01400000000001</c:v>
                </c:pt>
                <c:pt idx="36479">
                  <c:v>480.93</c:v>
                </c:pt>
                <c:pt idx="36480">
                  <c:v>480.84500000000003</c:v>
                </c:pt>
                <c:pt idx="36481">
                  <c:v>480.76</c:v>
                </c:pt>
                <c:pt idx="36482">
                  <c:v>480.67500000000001</c:v>
                </c:pt>
                <c:pt idx="36483">
                  <c:v>480.59100000000001</c:v>
                </c:pt>
                <c:pt idx="36484">
                  <c:v>480.50599999999997</c:v>
                </c:pt>
                <c:pt idx="36485">
                  <c:v>480.42099999999999</c:v>
                </c:pt>
                <c:pt idx="36486">
                  <c:v>480.33699999999999</c:v>
                </c:pt>
                <c:pt idx="36487">
                  <c:v>480.25200000000001</c:v>
                </c:pt>
                <c:pt idx="36488">
                  <c:v>480.16699999999997</c:v>
                </c:pt>
                <c:pt idx="36489">
                  <c:v>480.08300000000003</c:v>
                </c:pt>
                <c:pt idx="36490">
                  <c:v>479.99799999999999</c:v>
                </c:pt>
                <c:pt idx="36491">
                  <c:v>479.91300000000001</c:v>
                </c:pt>
                <c:pt idx="36492">
                  <c:v>479.82900000000001</c:v>
                </c:pt>
                <c:pt idx="36493">
                  <c:v>479.74400000000003</c:v>
                </c:pt>
                <c:pt idx="36494">
                  <c:v>479.65899999999999</c:v>
                </c:pt>
                <c:pt idx="36495">
                  <c:v>479.57499999999999</c:v>
                </c:pt>
                <c:pt idx="36496">
                  <c:v>479.49</c:v>
                </c:pt>
                <c:pt idx="36497">
                  <c:v>479.40600000000001</c:v>
                </c:pt>
                <c:pt idx="36498">
                  <c:v>479.32100000000003</c:v>
                </c:pt>
                <c:pt idx="36499">
                  <c:v>479.23599999999999</c:v>
                </c:pt>
                <c:pt idx="36500">
                  <c:v>479.15199999999999</c:v>
                </c:pt>
                <c:pt idx="36501">
                  <c:v>479.06700000000001</c:v>
                </c:pt>
                <c:pt idx="36502">
                  <c:v>478.98200000000003</c:v>
                </c:pt>
                <c:pt idx="36503">
                  <c:v>478.89800000000002</c:v>
                </c:pt>
                <c:pt idx="36504">
                  <c:v>478.81299999999999</c:v>
                </c:pt>
                <c:pt idx="36505">
                  <c:v>478.72899999999998</c:v>
                </c:pt>
                <c:pt idx="36506">
                  <c:v>478.64400000000001</c:v>
                </c:pt>
                <c:pt idx="36507">
                  <c:v>478.56</c:v>
                </c:pt>
                <c:pt idx="36508">
                  <c:v>478.47500000000002</c:v>
                </c:pt>
                <c:pt idx="36509">
                  <c:v>478.39</c:v>
                </c:pt>
                <c:pt idx="36510">
                  <c:v>478.30599999999998</c:v>
                </c:pt>
                <c:pt idx="36511">
                  <c:v>478.221</c:v>
                </c:pt>
                <c:pt idx="36512">
                  <c:v>478.137</c:v>
                </c:pt>
                <c:pt idx="36513">
                  <c:v>478.05200000000002</c:v>
                </c:pt>
                <c:pt idx="36514">
                  <c:v>477.96800000000002</c:v>
                </c:pt>
                <c:pt idx="36515">
                  <c:v>477.88299999999998</c:v>
                </c:pt>
                <c:pt idx="36516">
                  <c:v>477.79899999999998</c:v>
                </c:pt>
                <c:pt idx="36517">
                  <c:v>477.714</c:v>
                </c:pt>
                <c:pt idx="36518">
                  <c:v>477.63</c:v>
                </c:pt>
                <c:pt idx="36519">
                  <c:v>477.54500000000002</c:v>
                </c:pt>
                <c:pt idx="36520">
                  <c:v>477.46100000000001</c:v>
                </c:pt>
                <c:pt idx="36521">
                  <c:v>477.37599999999998</c:v>
                </c:pt>
                <c:pt idx="36522">
                  <c:v>477.29199999999997</c:v>
                </c:pt>
                <c:pt idx="36523">
                  <c:v>477.20699999999999</c:v>
                </c:pt>
                <c:pt idx="36524">
                  <c:v>477.12299999999999</c:v>
                </c:pt>
                <c:pt idx="36525">
                  <c:v>477.03800000000001</c:v>
                </c:pt>
                <c:pt idx="36526">
                  <c:v>476.95400000000001</c:v>
                </c:pt>
                <c:pt idx="36527">
                  <c:v>476.86900000000003</c:v>
                </c:pt>
                <c:pt idx="36528">
                  <c:v>476.78500000000003</c:v>
                </c:pt>
                <c:pt idx="36529">
                  <c:v>476.70100000000002</c:v>
                </c:pt>
                <c:pt idx="36530">
                  <c:v>476.61599999999999</c:v>
                </c:pt>
                <c:pt idx="36531">
                  <c:v>476.53199999999998</c:v>
                </c:pt>
                <c:pt idx="36532">
                  <c:v>476.447</c:v>
                </c:pt>
                <c:pt idx="36533">
                  <c:v>476.363</c:v>
                </c:pt>
                <c:pt idx="36534">
                  <c:v>476.27800000000002</c:v>
                </c:pt>
                <c:pt idx="36535">
                  <c:v>476.19400000000002</c:v>
                </c:pt>
                <c:pt idx="36536">
                  <c:v>476.11</c:v>
                </c:pt>
                <c:pt idx="36537">
                  <c:v>476.02499999999998</c:v>
                </c:pt>
                <c:pt idx="36538">
                  <c:v>475.94099999999997</c:v>
                </c:pt>
                <c:pt idx="36539">
                  <c:v>475.85599999999999</c:v>
                </c:pt>
                <c:pt idx="36540">
                  <c:v>475.77199999999999</c:v>
                </c:pt>
                <c:pt idx="36541">
                  <c:v>475.68799999999999</c:v>
                </c:pt>
                <c:pt idx="36542">
                  <c:v>475.60300000000001</c:v>
                </c:pt>
                <c:pt idx="36543">
                  <c:v>475.51900000000001</c:v>
                </c:pt>
                <c:pt idx="36544">
                  <c:v>475.435</c:v>
                </c:pt>
                <c:pt idx="36545">
                  <c:v>475.35</c:v>
                </c:pt>
                <c:pt idx="36546">
                  <c:v>475.26600000000002</c:v>
                </c:pt>
                <c:pt idx="36547">
                  <c:v>475.18200000000002</c:v>
                </c:pt>
                <c:pt idx="36548">
                  <c:v>475.09699999999998</c:v>
                </c:pt>
                <c:pt idx="36549">
                  <c:v>475.01299999999998</c:v>
                </c:pt>
                <c:pt idx="36550">
                  <c:v>474.92899999999997</c:v>
                </c:pt>
                <c:pt idx="36551">
                  <c:v>474.84399999999999</c:v>
                </c:pt>
                <c:pt idx="36552">
                  <c:v>474.76</c:v>
                </c:pt>
                <c:pt idx="36553">
                  <c:v>474.67599999999999</c:v>
                </c:pt>
                <c:pt idx="36554">
                  <c:v>474.59100000000001</c:v>
                </c:pt>
                <c:pt idx="36555">
                  <c:v>474.50700000000001</c:v>
                </c:pt>
                <c:pt idx="36556">
                  <c:v>474.423</c:v>
                </c:pt>
                <c:pt idx="36557">
                  <c:v>474.339</c:v>
                </c:pt>
                <c:pt idx="36558">
                  <c:v>474.25400000000002</c:v>
                </c:pt>
                <c:pt idx="36559">
                  <c:v>474.17</c:v>
                </c:pt>
                <c:pt idx="36560">
                  <c:v>474.08600000000001</c:v>
                </c:pt>
                <c:pt idx="36561">
                  <c:v>474.00099999999998</c:v>
                </c:pt>
                <c:pt idx="36562">
                  <c:v>473.91699999999997</c:v>
                </c:pt>
                <c:pt idx="36563">
                  <c:v>473.83300000000003</c:v>
                </c:pt>
                <c:pt idx="36564">
                  <c:v>473.74900000000002</c:v>
                </c:pt>
                <c:pt idx="36565">
                  <c:v>473.66399999999999</c:v>
                </c:pt>
                <c:pt idx="36566">
                  <c:v>473.58</c:v>
                </c:pt>
                <c:pt idx="36567">
                  <c:v>473.49599999999998</c:v>
                </c:pt>
                <c:pt idx="36568">
                  <c:v>473.41199999999998</c:v>
                </c:pt>
                <c:pt idx="36569">
                  <c:v>473.32799999999997</c:v>
                </c:pt>
                <c:pt idx="36570">
                  <c:v>473.24299999999999</c:v>
                </c:pt>
                <c:pt idx="36571">
                  <c:v>473.15899999999999</c:v>
                </c:pt>
                <c:pt idx="36572">
                  <c:v>473.07499999999999</c:v>
                </c:pt>
                <c:pt idx="36573">
                  <c:v>472.99099999999999</c:v>
                </c:pt>
                <c:pt idx="36574">
                  <c:v>472.90699999999998</c:v>
                </c:pt>
                <c:pt idx="36575">
                  <c:v>472.822</c:v>
                </c:pt>
                <c:pt idx="36576">
                  <c:v>472.738</c:v>
                </c:pt>
                <c:pt idx="36577">
                  <c:v>472.654</c:v>
                </c:pt>
                <c:pt idx="36578">
                  <c:v>472.57</c:v>
                </c:pt>
                <c:pt idx="36579">
                  <c:v>472.48599999999999</c:v>
                </c:pt>
                <c:pt idx="36580">
                  <c:v>472.40199999999999</c:v>
                </c:pt>
                <c:pt idx="36581">
                  <c:v>472.31799999999998</c:v>
                </c:pt>
                <c:pt idx="36582">
                  <c:v>472.233</c:v>
                </c:pt>
                <c:pt idx="36583">
                  <c:v>472.149</c:v>
                </c:pt>
                <c:pt idx="36584">
                  <c:v>472.065</c:v>
                </c:pt>
                <c:pt idx="36585">
                  <c:v>471.98099999999999</c:v>
                </c:pt>
                <c:pt idx="36586">
                  <c:v>471.89699999999999</c:v>
                </c:pt>
                <c:pt idx="36587">
                  <c:v>471.81299999999999</c:v>
                </c:pt>
                <c:pt idx="36588">
                  <c:v>471.72899999999998</c:v>
                </c:pt>
                <c:pt idx="36589">
                  <c:v>471.64499999999998</c:v>
                </c:pt>
                <c:pt idx="36590">
                  <c:v>471.56099999999998</c:v>
                </c:pt>
                <c:pt idx="36591">
                  <c:v>471.476</c:v>
                </c:pt>
                <c:pt idx="36592">
                  <c:v>471.392</c:v>
                </c:pt>
                <c:pt idx="36593">
                  <c:v>471.30799999999999</c:v>
                </c:pt>
                <c:pt idx="36594">
                  <c:v>471.22399999999999</c:v>
                </c:pt>
                <c:pt idx="36595">
                  <c:v>471.14</c:v>
                </c:pt>
                <c:pt idx="36596">
                  <c:v>471.05599999999998</c:v>
                </c:pt>
                <c:pt idx="36597">
                  <c:v>470.97199999999998</c:v>
                </c:pt>
                <c:pt idx="36598">
                  <c:v>470.88799999999998</c:v>
                </c:pt>
                <c:pt idx="36599">
                  <c:v>470.80399999999997</c:v>
                </c:pt>
                <c:pt idx="36600">
                  <c:v>470.72</c:v>
                </c:pt>
                <c:pt idx="36601">
                  <c:v>470.63600000000002</c:v>
                </c:pt>
                <c:pt idx="36602">
                  <c:v>470.55200000000002</c:v>
                </c:pt>
                <c:pt idx="36603">
                  <c:v>470.46800000000002</c:v>
                </c:pt>
                <c:pt idx="36604">
                  <c:v>470.38400000000001</c:v>
                </c:pt>
                <c:pt idx="36605">
                  <c:v>470.3</c:v>
                </c:pt>
                <c:pt idx="36606">
                  <c:v>470.21600000000001</c:v>
                </c:pt>
                <c:pt idx="36607">
                  <c:v>470.13200000000001</c:v>
                </c:pt>
                <c:pt idx="36608">
                  <c:v>470.048</c:v>
                </c:pt>
                <c:pt idx="36609">
                  <c:v>469.964</c:v>
                </c:pt>
                <c:pt idx="36610">
                  <c:v>469.88</c:v>
                </c:pt>
                <c:pt idx="36611">
                  <c:v>469.79599999999999</c:v>
                </c:pt>
                <c:pt idx="36612">
                  <c:v>469.71199999999999</c:v>
                </c:pt>
                <c:pt idx="36613">
                  <c:v>469.62799999999999</c:v>
                </c:pt>
                <c:pt idx="36614">
                  <c:v>469.54500000000002</c:v>
                </c:pt>
                <c:pt idx="36615">
                  <c:v>469.46100000000001</c:v>
                </c:pt>
                <c:pt idx="36616">
                  <c:v>469.37700000000001</c:v>
                </c:pt>
                <c:pt idx="36617">
                  <c:v>469.29300000000001</c:v>
                </c:pt>
                <c:pt idx="36618">
                  <c:v>469.209</c:v>
                </c:pt>
                <c:pt idx="36619">
                  <c:v>469.125</c:v>
                </c:pt>
                <c:pt idx="36620">
                  <c:v>469.041</c:v>
                </c:pt>
                <c:pt idx="36621">
                  <c:v>468.95699999999999</c:v>
                </c:pt>
                <c:pt idx="36622">
                  <c:v>468.87299999999999</c:v>
                </c:pt>
                <c:pt idx="36623">
                  <c:v>468.78899999999999</c:v>
                </c:pt>
                <c:pt idx="36624">
                  <c:v>468.70600000000002</c:v>
                </c:pt>
                <c:pt idx="36625">
                  <c:v>468.62200000000001</c:v>
                </c:pt>
                <c:pt idx="36626">
                  <c:v>468.53800000000001</c:v>
                </c:pt>
                <c:pt idx="36627">
                  <c:v>468.45400000000001</c:v>
                </c:pt>
                <c:pt idx="36628">
                  <c:v>468.37</c:v>
                </c:pt>
                <c:pt idx="36629">
                  <c:v>468.286</c:v>
                </c:pt>
                <c:pt idx="36630">
                  <c:v>468.202</c:v>
                </c:pt>
                <c:pt idx="36631">
                  <c:v>468.11900000000003</c:v>
                </c:pt>
                <c:pt idx="36632">
                  <c:v>468.03500000000003</c:v>
                </c:pt>
                <c:pt idx="36633">
                  <c:v>467.95100000000002</c:v>
                </c:pt>
                <c:pt idx="36634">
                  <c:v>467.86700000000002</c:v>
                </c:pt>
                <c:pt idx="36635">
                  <c:v>467.78300000000002</c:v>
                </c:pt>
                <c:pt idx="36636">
                  <c:v>467.7</c:v>
                </c:pt>
                <c:pt idx="36637">
                  <c:v>467.61599999999999</c:v>
                </c:pt>
                <c:pt idx="36638">
                  <c:v>467.53199999999998</c:v>
                </c:pt>
                <c:pt idx="36639">
                  <c:v>467.44799999999998</c:v>
                </c:pt>
                <c:pt idx="36640">
                  <c:v>467.36500000000001</c:v>
                </c:pt>
                <c:pt idx="36641">
                  <c:v>467.28100000000001</c:v>
                </c:pt>
                <c:pt idx="36642">
                  <c:v>467.197</c:v>
                </c:pt>
                <c:pt idx="36643">
                  <c:v>467.113</c:v>
                </c:pt>
                <c:pt idx="36644">
                  <c:v>467.029</c:v>
                </c:pt>
                <c:pt idx="36645">
                  <c:v>466.94600000000003</c:v>
                </c:pt>
                <c:pt idx="36646">
                  <c:v>466.86200000000002</c:v>
                </c:pt>
                <c:pt idx="36647">
                  <c:v>466.77800000000002</c:v>
                </c:pt>
                <c:pt idx="36648">
                  <c:v>466.69499999999999</c:v>
                </c:pt>
                <c:pt idx="36649">
                  <c:v>466.61099999999999</c:v>
                </c:pt>
                <c:pt idx="36650">
                  <c:v>466.52699999999999</c:v>
                </c:pt>
                <c:pt idx="36651">
                  <c:v>466.44400000000002</c:v>
                </c:pt>
                <c:pt idx="36652">
                  <c:v>466.36</c:v>
                </c:pt>
                <c:pt idx="36653">
                  <c:v>466.27600000000001</c:v>
                </c:pt>
                <c:pt idx="36654">
                  <c:v>466.19299999999998</c:v>
                </c:pt>
                <c:pt idx="36655">
                  <c:v>466.10899999999998</c:v>
                </c:pt>
                <c:pt idx="36656">
                  <c:v>466.02499999999998</c:v>
                </c:pt>
                <c:pt idx="36657">
                  <c:v>465.94200000000001</c:v>
                </c:pt>
                <c:pt idx="36658">
                  <c:v>465.858</c:v>
                </c:pt>
                <c:pt idx="36659">
                  <c:v>465.774</c:v>
                </c:pt>
                <c:pt idx="36660">
                  <c:v>465.69099999999997</c:v>
                </c:pt>
                <c:pt idx="36661">
                  <c:v>465.60700000000003</c:v>
                </c:pt>
                <c:pt idx="36662">
                  <c:v>465.52300000000002</c:v>
                </c:pt>
                <c:pt idx="36663">
                  <c:v>465.44</c:v>
                </c:pt>
                <c:pt idx="36664">
                  <c:v>465.35599999999999</c:v>
                </c:pt>
                <c:pt idx="36665">
                  <c:v>465.27300000000002</c:v>
                </c:pt>
                <c:pt idx="36666">
                  <c:v>465.18900000000002</c:v>
                </c:pt>
                <c:pt idx="36667">
                  <c:v>465.10500000000002</c:v>
                </c:pt>
                <c:pt idx="36668">
                  <c:v>465.02199999999999</c:v>
                </c:pt>
                <c:pt idx="36669">
                  <c:v>464.93799999999999</c:v>
                </c:pt>
                <c:pt idx="36670">
                  <c:v>464.85500000000002</c:v>
                </c:pt>
                <c:pt idx="36671">
                  <c:v>464.77100000000002</c:v>
                </c:pt>
                <c:pt idx="36672">
                  <c:v>464.68799999999999</c:v>
                </c:pt>
                <c:pt idx="36673">
                  <c:v>464.60399999999998</c:v>
                </c:pt>
                <c:pt idx="36674">
                  <c:v>464.52100000000002</c:v>
                </c:pt>
                <c:pt idx="36675">
                  <c:v>464.43700000000001</c:v>
                </c:pt>
                <c:pt idx="36676">
                  <c:v>464.35399999999998</c:v>
                </c:pt>
                <c:pt idx="36677">
                  <c:v>464.27</c:v>
                </c:pt>
                <c:pt idx="36678">
                  <c:v>464.18700000000001</c:v>
                </c:pt>
                <c:pt idx="36679">
                  <c:v>464.10300000000001</c:v>
                </c:pt>
                <c:pt idx="36680">
                  <c:v>464.02</c:v>
                </c:pt>
                <c:pt idx="36681">
                  <c:v>463.93599999999998</c:v>
                </c:pt>
                <c:pt idx="36682">
                  <c:v>463.85300000000001</c:v>
                </c:pt>
                <c:pt idx="36683">
                  <c:v>463.76900000000001</c:v>
                </c:pt>
                <c:pt idx="36684">
                  <c:v>463.68599999999998</c:v>
                </c:pt>
                <c:pt idx="36685">
                  <c:v>463.60199999999998</c:v>
                </c:pt>
                <c:pt idx="36686">
                  <c:v>463.51900000000001</c:v>
                </c:pt>
                <c:pt idx="36687">
                  <c:v>463.435</c:v>
                </c:pt>
                <c:pt idx="36688">
                  <c:v>463.35199999999998</c:v>
                </c:pt>
                <c:pt idx="36689">
                  <c:v>463.26799999999997</c:v>
                </c:pt>
                <c:pt idx="36690">
                  <c:v>463.185</c:v>
                </c:pt>
                <c:pt idx="36691">
                  <c:v>463.10199999999998</c:v>
                </c:pt>
                <c:pt idx="36692">
                  <c:v>463.01799999999997</c:v>
                </c:pt>
                <c:pt idx="36693">
                  <c:v>462.935</c:v>
                </c:pt>
                <c:pt idx="36694">
                  <c:v>462.851</c:v>
                </c:pt>
                <c:pt idx="36695">
                  <c:v>462.76799999999997</c:v>
                </c:pt>
                <c:pt idx="36696">
                  <c:v>462.685</c:v>
                </c:pt>
                <c:pt idx="36697">
                  <c:v>462.601</c:v>
                </c:pt>
                <c:pt idx="36698">
                  <c:v>462.51799999999997</c:v>
                </c:pt>
                <c:pt idx="36699">
                  <c:v>462.43400000000003</c:v>
                </c:pt>
                <c:pt idx="36700">
                  <c:v>462.351</c:v>
                </c:pt>
                <c:pt idx="36701">
                  <c:v>462.26799999999997</c:v>
                </c:pt>
                <c:pt idx="36702">
                  <c:v>462.185</c:v>
                </c:pt>
                <c:pt idx="36703">
                  <c:v>462.101</c:v>
                </c:pt>
                <c:pt idx="36704">
                  <c:v>462.01799999999997</c:v>
                </c:pt>
                <c:pt idx="36705">
                  <c:v>461.935</c:v>
                </c:pt>
                <c:pt idx="36706">
                  <c:v>461.851</c:v>
                </c:pt>
                <c:pt idx="36707">
                  <c:v>461.76799999999997</c:v>
                </c:pt>
                <c:pt idx="36708">
                  <c:v>461.685</c:v>
                </c:pt>
                <c:pt idx="36709">
                  <c:v>461.601</c:v>
                </c:pt>
                <c:pt idx="36710">
                  <c:v>461.51799999999997</c:v>
                </c:pt>
                <c:pt idx="36711">
                  <c:v>461.435</c:v>
                </c:pt>
                <c:pt idx="36712">
                  <c:v>461.351</c:v>
                </c:pt>
                <c:pt idx="36713">
                  <c:v>461.26799999999997</c:v>
                </c:pt>
                <c:pt idx="36714">
                  <c:v>461.185</c:v>
                </c:pt>
                <c:pt idx="36715">
                  <c:v>461.10199999999998</c:v>
                </c:pt>
                <c:pt idx="36716">
                  <c:v>461.01799999999997</c:v>
                </c:pt>
                <c:pt idx="36717">
                  <c:v>460.935</c:v>
                </c:pt>
                <c:pt idx="36718">
                  <c:v>460.85199999999998</c:v>
                </c:pt>
                <c:pt idx="36719">
                  <c:v>460.76900000000001</c:v>
                </c:pt>
                <c:pt idx="36720">
                  <c:v>460.68599999999998</c:v>
                </c:pt>
                <c:pt idx="36721">
                  <c:v>460.60199999999998</c:v>
                </c:pt>
                <c:pt idx="36722">
                  <c:v>460.51900000000001</c:v>
                </c:pt>
                <c:pt idx="36723">
                  <c:v>460.43599999999998</c:v>
                </c:pt>
                <c:pt idx="36724">
                  <c:v>460.35300000000001</c:v>
                </c:pt>
                <c:pt idx="36725">
                  <c:v>460.27</c:v>
                </c:pt>
                <c:pt idx="36726">
                  <c:v>460.18599999999998</c:v>
                </c:pt>
                <c:pt idx="36727">
                  <c:v>460.10300000000001</c:v>
                </c:pt>
                <c:pt idx="36728">
                  <c:v>460.02</c:v>
                </c:pt>
                <c:pt idx="36729">
                  <c:v>459.93700000000001</c:v>
                </c:pt>
                <c:pt idx="36730">
                  <c:v>459.85399999999998</c:v>
                </c:pt>
                <c:pt idx="36731">
                  <c:v>459.77100000000002</c:v>
                </c:pt>
                <c:pt idx="36732">
                  <c:v>459.68799999999999</c:v>
                </c:pt>
                <c:pt idx="36733">
                  <c:v>459.60500000000002</c:v>
                </c:pt>
                <c:pt idx="36734">
                  <c:v>459.52100000000002</c:v>
                </c:pt>
                <c:pt idx="36735">
                  <c:v>459.43799999999999</c:v>
                </c:pt>
                <c:pt idx="36736">
                  <c:v>459.35500000000002</c:v>
                </c:pt>
                <c:pt idx="36737">
                  <c:v>459.27199999999999</c:v>
                </c:pt>
                <c:pt idx="36738">
                  <c:v>459.18900000000002</c:v>
                </c:pt>
                <c:pt idx="36739">
                  <c:v>459.10599999999999</c:v>
                </c:pt>
                <c:pt idx="36740">
                  <c:v>459.02300000000002</c:v>
                </c:pt>
                <c:pt idx="36741">
                  <c:v>458.94</c:v>
                </c:pt>
                <c:pt idx="36742">
                  <c:v>458.85700000000003</c:v>
                </c:pt>
                <c:pt idx="36743">
                  <c:v>458.774</c:v>
                </c:pt>
                <c:pt idx="36744">
                  <c:v>458.69099999999997</c:v>
                </c:pt>
                <c:pt idx="36745">
                  <c:v>458.608</c:v>
                </c:pt>
                <c:pt idx="36746">
                  <c:v>458.52499999999998</c:v>
                </c:pt>
                <c:pt idx="36747">
                  <c:v>458.44200000000001</c:v>
                </c:pt>
                <c:pt idx="36748">
                  <c:v>458.35899999999998</c:v>
                </c:pt>
                <c:pt idx="36749">
                  <c:v>458.27600000000001</c:v>
                </c:pt>
                <c:pt idx="36750">
                  <c:v>458.19299999999998</c:v>
                </c:pt>
                <c:pt idx="36751">
                  <c:v>458.11</c:v>
                </c:pt>
                <c:pt idx="36752">
                  <c:v>458.02699999999999</c:v>
                </c:pt>
                <c:pt idx="36753">
                  <c:v>457.94400000000002</c:v>
                </c:pt>
                <c:pt idx="36754">
                  <c:v>457.86099999999999</c:v>
                </c:pt>
                <c:pt idx="36755">
                  <c:v>457.77800000000002</c:v>
                </c:pt>
                <c:pt idx="36756">
                  <c:v>457.69499999999999</c:v>
                </c:pt>
                <c:pt idx="36757">
                  <c:v>457.61200000000002</c:v>
                </c:pt>
                <c:pt idx="36758">
                  <c:v>457.529</c:v>
                </c:pt>
                <c:pt idx="36759">
                  <c:v>457.44600000000003</c:v>
                </c:pt>
                <c:pt idx="36760">
                  <c:v>457.363</c:v>
                </c:pt>
                <c:pt idx="36761">
                  <c:v>457.28</c:v>
                </c:pt>
                <c:pt idx="36762">
                  <c:v>457.197</c:v>
                </c:pt>
                <c:pt idx="36763">
                  <c:v>457.11399999999998</c:v>
                </c:pt>
                <c:pt idx="36764">
                  <c:v>457.03199999999998</c:v>
                </c:pt>
                <c:pt idx="36765">
                  <c:v>456.94900000000001</c:v>
                </c:pt>
                <c:pt idx="36766">
                  <c:v>456.86599999999999</c:v>
                </c:pt>
                <c:pt idx="36767">
                  <c:v>456.78300000000002</c:v>
                </c:pt>
                <c:pt idx="36768">
                  <c:v>456.7</c:v>
                </c:pt>
                <c:pt idx="36769">
                  <c:v>456.61700000000002</c:v>
                </c:pt>
                <c:pt idx="36770">
                  <c:v>456.53399999999999</c:v>
                </c:pt>
                <c:pt idx="36771">
                  <c:v>456.452</c:v>
                </c:pt>
                <c:pt idx="36772">
                  <c:v>456.36900000000003</c:v>
                </c:pt>
                <c:pt idx="36773">
                  <c:v>456.286</c:v>
                </c:pt>
                <c:pt idx="36774">
                  <c:v>456.20299999999997</c:v>
                </c:pt>
                <c:pt idx="36775">
                  <c:v>456.12</c:v>
                </c:pt>
                <c:pt idx="36776">
                  <c:v>456.03800000000001</c:v>
                </c:pt>
                <c:pt idx="36777">
                  <c:v>455.95499999999998</c:v>
                </c:pt>
                <c:pt idx="36778">
                  <c:v>455.87200000000001</c:v>
                </c:pt>
                <c:pt idx="36779">
                  <c:v>455.78899999999999</c:v>
                </c:pt>
                <c:pt idx="36780">
                  <c:v>455.70699999999999</c:v>
                </c:pt>
                <c:pt idx="36781">
                  <c:v>455.62400000000002</c:v>
                </c:pt>
                <c:pt idx="36782">
                  <c:v>455.541</c:v>
                </c:pt>
                <c:pt idx="36783">
                  <c:v>455.45800000000003</c:v>
                </c:pt>
                <c:pt idx="36784">
                  <c:v>455.37599999999998</c:v>
                </c:pt>
                <c:pt idx="36785">
                  <c:v>455.29300000000001</c:v>
                </c:pt>
                <c:pt idx="36786">
                  <c:v>455.21</c:v>
                </c:pt>
                <c:pt idx="36787">
                  <c:v>455.12700000000001</c:v>
                </c:pt>
                <c:pt idx="36788">
                  <c:v>455.04500000000002</c:v>
                </c:pt>
                <c:pt idx="36789">
                  <c:v>454.96199999999999</c:v>
                </c:pt>
                <c:pt idx="36790">
                  <c:v>454.87900000000002</c:v>
                </c:pt>
                <c:pt idx="36791">
                  <c:v>454.79700000000003</c:v>
                </c:pt>
                <c:pt idx="36792">
                  <c:v>454.714</c:v>
                </c:pt>
                <c:pt idx="36793">
                  <c:v>454.63099999999997</c:v>
                </c:pt>
                <c:pt idx="36794">
                  <c:v>454.54899999999998</c:v>
                </c:pt>
                <c:pt idx="36795">
                  <c:v>454.46600000000001</c:v>
                </c:pt>
                <c:pt idx="36796">
                  <c:v>454.38299999999998</c:v>
                </c:pt>
                <c:pt idx="36797">
                  <c:v>454.30099999999999</c:v>
                </c:pt>
                <c:pt idx="36798">
                  <c:v>454.21800000000002</c:v>
                </c:pt>
                <c:pt idx="36799">
                  <c:v>454.13499999999999</c:v>
                </c:pt>
                <c:pt idx="36800">
                  <c:v>454.053</c:v>
                </c:pt>
                <c:pt idx="36801">
                  <c:v>453.97</c:v>
                </c:pt>
                <c:pt idx="36802">
                  <c:v>453.88799999999998</c:v>
                </c:pt>
                <c:pt idx="36803">
                  <c:v>453.80500000000001</c:v>
                </c:pt>
                <c:pt idx="36804">
                  <c:v>453.72199999999998</c:v>
                </c:pt>
                <c:pt idx="36805">
                  <c:v>453.64</c:v>
                </c:pt>
                <c:pt idx="36806">
                  <c:v>453.55700000000002</c:v>
                </c:pt>
                <c:pt idx="36807">
                  <c:v>453.47500000000002</c:v>
                </c:pt>
                <c:pt idx="36808">
                  <c:v>453.392</c:v>
                </c:pt>
                <c:pt idx="36809">
                  <c:v>453.31</c:v>
                </c:pt>
                <c:pt idx="36810">
                  <c:v>453.22699999999998</c:v>
                </c:pt>
                <c:pt idx="36811">
                  <c:v>453.14499999999998</c:v>
                </c:pt>
                <c:pt idx="36812">
                  <c:v>453.06200000000001</c:v>
                </c:pt>
                <c:pt idx="36813">
                  <c:v>452.98</c:v>
                </c:pt>
                <c:pt idx="36814">
                  <c:v>452.89699999999999</c:v>
                </c:pt>
                <c:pt idx="36815">
                  <c:v>452.815</c:v>
                </c:pt>
                <c:pt idx="36816">
                  <c:v>452.73200000000003</c:v>
                </c:pt>
                <c:pt idx="36817">
                  <c:v>452.65</c:v>
                </c:pt>
                <c:pt idx="36818">
                  <c:v>452.56700000000001</c:v>
                </c:pt>
                <c:pt idx="36819">
                  <c:v>452.48500000000001</c:v>
                </c:pt>
                <c:pt idx="36820">
                  <c:v>452.40199999999999</c:v>
                </c:pt>
                <c:pt idx="36821">
                  <c:v>452.32</c:v>
                </c:pt>
                <c:pt idx="36822">
                  <c:v>452.23700000000002</c:v>
                </c:pt>
                <c:pt idx="36823">
                  <c:v>452.15499999999997</c:v>
                </c:pt>
                <c:pt idx="36824">
                  <c:v>452.07299999999998</c:v>
                </c:pt>
                <c:pt idx="36825">
                  <c:v>451.99</c:v>
                </c:pt>
                <c:pt idx="36826">
                  <c:v>451.90800000000002</c:v>
                </c:pt>
                <c:pt idx="36827">
                  <c:v>451.82499999999999</c:v>
                </c:pt>
                <c:pt idx="36828">
                  <c:v>451.74299999999999</c:v>
                </c:pt>
                <c:pt idx="36829">
                  <c:v>451.661</c:v>
                </c:pt>
                <c:pt idx="36830">
                  <c:v>451.57799999999997</c:v>
                </c:pt>
                <c:pt idx="36831">
                  <c:v>451.49599999999998</c:v>
                </c:pt>
                <c:pt idx="36832">
                  <c:v>451.41399999999999</c:v>
                </c:pt>
                <c:pt idx="36833">
                  <c:v>451.33100000000002</c:v>
                </c:pt>
                <c:pt idx="36834">
                  <c:v>451.24900000000002</c:v>
                </c:pt>
                <c:pt idx="36835">
                  <c:v>451.16699999999997</c:v>
                </c:pt>
                <c:pt idx="36836">
                  <c:v>451.084</c:v>
                </c:pt>
                <c:pt idx="36837">
                  <c:v>451.00200000000001</c:v>
                </c:pt>
                <c:pt idx="36838">
                  <c:v>450.92</c:v>
                </c:pt>
                <c:pt idx="36839">
                  <c:v>450.83800000000002</c:v>
                </c:pt>
                <c:pt idx="36840">
                  <c:v>450.755</c:v>
                </c:pt>
                <c:pt idx="36841">
                  <c:v>450.673</c:v>
                </c:pt>
                <c:pt idx="36842">
                  <c:v>450.59100000000001</c:v>
                </c:pt>
                <c:pt idx="36843">
                  <c:v>450.50799999999998</c:v>
                </c:pt>
                <c:pt idx="36844">
                  <c:v>450.42599999999999</c:v>
                </c:pt>
                <c:pt idx="36845">
                  <c:v>450.34399999999999</c:v>
                </c:pt>
                <c:pt idx="36846">
                  <c:v>450.262</c:v>
                </c:pt>
                <c:pt idx="36847">
                  <c:v>450.17899999999997</c:v>
                </c:pt>
                <c:pt idx="36848">
                  <c:v>450.09699999999998</c:v>
                </c:pt>
                <c:pt idx="36849">
                  <c:v>450.01499999999999</c:v>
                </c:pt>
                <c:pt idx="36850">
                  <c:v>449.93299999999999</c:v>
                </c:pt>
                <c:pt idx="36851">
                  <c:v>449.851</c:v>
                </c:pt>
                <c:pt idx="36852">
                  <c:v>449.76799999999997</c:v>
                </c:pt>
                <c:pt idx="36853">
                  <c:v>449.68599999999998</c:v>
                </c:pt>
                <c:pt idx="36854">
                  <c:v>449.60399999999998</c:v>
                </c:pt>
                <c:pt idx="36855">
                  <c:v>449.52199999999999</c:v>
                </c:pt>
                <c:pt idx="36856">
                  <c:v>449.44</c:v>
                </c:pt>
                <c:pt idx="36857">
                  <c:v>449.358</c:v>
                </c:pt>
                <c:pt idx="36858">
                  <c:v>449.27499999999998</c:v>
                </c:pt>
                <c:pt idx="36859">
                  <c:v>449.19299999999998</c:v>
                </c:pt>
                <c:pt idx="36860">
                  <c:v>449.11099999999999</c:v>
                </c:pt>
                <c:pt idx="36861">
                  <c:v>449.029</c:v>
                </c:pt>
                <c:pt idx="36862">
                  <c:v>448.947</c:v>
                </c:pt>
                <c:pt idx="36863">
                  <c:v>448.86500000000001</c:v>
                </c:pt>
                <c:pt idx="36864">
                  <c:v>448.78300000000002</c:v>
                </c:pt>
                <c:pt idx="36865">
                  <c:v>448.70100000000002</c:v>
                </c:pt>
                <c:pt idx="36866">
                  <c:v>448.61900000000003</c:v>
                </c:pt>
                <c:pt idx="36867">
                  <c:v>448.53699999999998</c:v>
                </c:pt>
                <c:pt idx="36868">
                  <c:v>448.45499999999998</c:v>
                </c:pt>
                <c:pt idx="36869">
                  <c:v>448.37200000000001</c:v>
                </c:pt>
                <c:pt idx="36870">
                  <c:v>448.29</c:v>
                </c:pt>
                <c:pt idx="36871">
                  <c:v>448.20800000000003</c:v>
                </c:pt>
                <c:pt idx="36872">
                  <c:v>448.12599999999998</c:v>
                </c:pt>
                <c:pt idx="36873">
                  <c:v>448.04399999999998</c:v>
                </c:pt>
                <c:pt idx="36874">
                  <c:v>447.96199999999999</c:v>
                </c:pt>
                <c:pt idx="36875">
                  <c:v>447.88</c:v>
                </c:pt>
                <c:pt idx="36876">
                  <c:v>447.798</c:v>
                </c:pt>
                <c:pt idx="36877">
                  <c:v>447.71600000000001</c:v>
                </c:pt>
                <c:pt idx="36878">
                  <c:v>447.63400000000001</c:v>
                </c:pt>
                <c:pt idx="36879">
                  <c:v>447.55200000000002</c:v>
                </c:pt>
                <c:pt idx="36880">
                  <c:v>447.471</c:v>
                </c:pt>
                <c:pt idx="36881">
                  <c:v>447.38900000000001</c:v>
                </c:pt>
                <c:pt idx="36882">
                  <c:v>447.30700000000002</c:v>
                </c:pt>
                <c:pt idx="36883">
                  <c:v>447.22500000000002</c:v>
                </c:pt>
                <c:pt idx="36884">
                  <c:v>447.14299999999997</c:v>
                </c:pt>
                <c:pt idx="36885">
                  <c:v>447.06099999999998</c:v>
                </c:pt>
                <c:pt idx="36886">
                  <c:v>446.97899999999998</c:v>
                </c:pt>
                <c:pt idx="36887">
                  <c:v>446.89699999999999</c:v>
                </c:pt>
                <c:pt idx="36888">
                  <c:v>446.815</c:v>
                </c:pt>
                <c:pt idx="36889">
                  <c:v>446.733</c:v>
                </c:pt>
                <c:pt idx="36890">
                  <c:v>446.65100000000001</c:v>
                </c:pt>
                <c:pt idx="36891">
                  <c:v>446.57</c:v>
                </c:pt>
                <c:pt idx="36892">
                  <c:v>446.488</c:v>
                </c:pt>
                <c:pt idx="36893">
                  <c:v>446.40600000000001</c:v>
                </c:pt>
                <c:pt idx="36894">
                  <c:v>446.32400000000001</c:v>
                </c:pt>
                <c:pt idx="36895">
                  <c:v>446.24200000000002</c:v>
                </c:pt>
                <c:pt idx="36896">
                  <c:v>446.16</c:v>
                </c:pt>
                <c:pt idx="36897">
                  <c:v>446.07900000000001</c:v>
                </c:pt>
                <c:pt idx="36898">
                  <c:v>445.99700000000001</c:v>
                </c:pt>
                <c:pt idx="36899">
                  <c:v>445.91500000000002</c:v>
                </c:pt>
                <c:pt idx="36900">
                  <c:v>445.83300000000003</c:v>
                </c:pt>
                <c:pt idx="36901">
                  <c:v>445.75200000000001</c:v>
                </c:pt>
                <c:pt idx="36902">
                  <c:v>445.67</c:v>
                </c:pt>
                <c:pt idx="36903">
                  <c:v>445.58800000000002</c:v>
                </c:pt>
                <c:pt idx="36904">
                  <c:v>445.50599999999997</c:v>
                </c:pt>
                <c:pt idx="36905">
                  <c:v>445.42500000000001</c:v>
                </c:pt>
                <c:pt idx="36906">
                  <c:v>445.34300000000002</c:v>
                </c:pt>
                <c:pt idx="36907">
                  <c:v>445.26100000000002</c:v>
                </c:pt>
                <c:pt idx="36908">
                  <c:v>445.17899999999997</c:v>
                </c:pt>
                <c:pt idx="36909">
                  <c:v>445.09800000000001</c:v>
                </c:pt>
                <c:pt idx="36910">
                  <c:v>445.01600000000002</c:v>
                </c:pt>
                <c:pt idx="36911">
                  <c:v>444.93400000000003</c:v>
                </c:pt>
                <c:pt idx="36912">
                  <c:v>444.85300000000001</c:v>
                </c:pt>
                <c:pt idx="36913">
                  <c:v>444.77100000000002</c:v>
                </c:pt>
                <c:pt idx="36914">
                  <c:v>444.68900000000002</c:v>
                </c:pt>
                <c:pt idx="36915">
                  <c:v>444.608</c:v>
                </c:pt>
                <c:pt idx="36916">
                  <c:v>444.52600000000001</c:v>
                </c:pt>
                <c:pt idx="36917">
                  <c:v>444.44400000000002</c:v>
                </c:pt>
                <c:pt idx="36918">
                  <c:v>444.363</c:v>
                </c:pt>
                <c:pt idx="36919">
                  <c:v>444.28100000000001</c:v>
                </c:pt>
                <c:pt idx="36920">
                  <c:v>444.2</c:v>
                </c:pt>
                <c:pt idx="36921">
                  <c:v>444.11799999999999</c:v>
                </c:pt>
                <c:pt idx="36922">
                  <c:v>444.036</c:v>
                </c:pt>
                <c:pt idx="36923">
                  <c:v>443.95499999999998</c:v>
                </c:pt>
                <c:pt idx="36924">
                  <c:v>443.87299999999999</c:v>
                </c:pt>
                <c:pt idx="36925">
                  <c:v>443.79199999999997</c:v>
                </c:pt>
                <c:pt idx="36926">
                  <c:v>443.71</c:v>
                </c:pt>
                <c:pt idx="36927">
                  <c:v>443.62900000000002</c:v>
                </c:pt>
                <c:pt idx="36928">
                  <c:v>443.54700000000003</c:v>
                </c:pt>
                <c:pt idx="36929">
                  <c:v>443.46600000000001</c:v>
                </c:pt>
                <c:pt idx="36930">
                  <c:v>443.38400000000001</c:v>
                </c:pt>
                <c:pt idx="36931">
                  <c:v>443.30200000000002</c:v>
                </c:pt>
                <c:pt idx="36932">
                  <c:v>443.221</c:v>
                </c:pt>
                <c:pt idx="36933">
                  <c:v>443.14</c:v>
                </c:pt>
                <c:pt idx="36934">
                  <c:v>443.05799999999999</c:v>
                </c:pt>
                <c:pt idx="36935">
                  <c:v>442.97699999999998</c:v>
                </c:pt>
                <c:pt idx="36936">
                  <c:v>442.89499999999998</c:v>
                </c:pt>
                <c:pt idx="36937">
                  <c:v>442.81400000000002</c:v>
                </c:pt>
                <c:pt idx="36938">
                  <c:v>442.73200000000003</c:v>
                </c:pt>
                <c:pt idx="36939">
                  <c:v>442.65100000000001</c:v>
                </c:pt>
                <c:pt idx="36940">
                  <c:v>442.56900000000002</c:v>
                </c:pt>
                <c:pt idx="36941">
                  <c:v>442.488</c:v>
                </c:pt>
                <c:pt idx="36942">
                  <c:v>442.40699999999998</c:v>
                </c:pt>
                <c:pt idx="36943">
                  <c:v>442.32499999999999</c:v>
                </c:pt>
                <c:pt idx="36944">
                  <c:v>442.24400000000003</c:v>
                </c:pt>
                <c:pt idx="36945">
                  <c:v>442.16199999999998</c:v>
                </c:pt>
                <c:pt idx="36946">
                  <c:v>442.08100000000002</c:v>
                </c:pt>
                <c:pt idx="36947">
                  <c:v>442</c:v>
                </c:pt>
                <c:pt idx="36948">
                  <c:v>441.91800000000001</c:v>
                </c:pt>
                <c:pt idx="36949">
                  <c:v>441.83699999999999</c:v>
                </c:pt>
                <c:pt idx="36950">
                  <c:v>441.75599999999997</c:v>
                </c:pt>
                <c:pt idx="36951">
                  <c:v>441.67399999999998</c:v>
                </c:pt>
                <c:pt idx="36952">
                  <c:v>441.59300000000002</c:v>
                </c:pt>
                <c:pt idx="36953">
                  <c:v>441.512</c:v>
                </c:pt>
                <c:pt idx="36954">
                  <c:v>441.43</c:v>
                </c:pt>
                <c:pt idx="36955">
                  <c:v>441.34899999999999</c:v>
                </c:pt>
                <c:pt idx="36956">
                  <c:v>441.26799999999997</c:v>
                </c:pt>
                <c:pt idx="36957">
                  <c:v>441.18599999999998</c:v>
                </c:pt>
                <c:pt idx="36958">
                  <c:v>441.10500000000002</c:v>
                </c:pt>
                <c:pt idx="36959">
                  <c:v>441.024</c:v>
                </c:pt>
                <c:pt idx="36960">
                  <c:v>440.94299999999998</c:v>
                </c:pt>
                <c:pt idx="36961">
                  <c:v>440.86200000000002</c:v>
                </c:pt>
                <c:pt idx="36962">
                  <c:v>440.78</c:v>
                </c:pt>
                <c:pt idx="36963">
                  <c:v>440.69900000000001</c:v>
                </c:pt>
                <c:pt idx="36964">
                  <c:v>440.61799999999999</c:v>
                </c:pt>
                <c:pt idx="36965">
                  <c:v>440.53699999999998</c:v>
                </c:pt>
                <c:pt idx="36966">
                  <c:v>440.45600000000002</c:v>
                </c:pt>
                <c:pt idx="36967">
                  <c:v>440.37400000000002</c:v>
                </c:pt>
                <c:pt idx="36968">
                  <c:v>440.29300000000001</c:v>
                </c:pt>
                <c:pt idx="36969">
                  <c:v>440.21199999999999</c:v>
                </c:pt>
                <c:pt idx="36970">
                  <c:v>440.13099999999997</c:v>
                </c:pt>
                <c:pt idx="36971">
                  <c:v>440.05</c:v>
                </c:pt>
                <c:pt idx="36972">
                  <c:v>439.96800000000002</c:v>
                </c:pt>
                <c:pt idx="36973">
                  <c:v>439.887</c:v>
                </c:pt>
                <c:pt idx="36974">
                  <c:v>439.80599999999998</c:v>
                </c:pt>
                <c:pt idx="36975">
                  <c:v>439.72500000000002</c:v>
                </c:pt>
                <c:pt idx="36976">
                  <c:v>439.64400000000001</c:v>
                </c:pt>
                <c:pt idx="36977">
                  <c:v>439.56299999999999</c:v>
                </c:pt>
                <c:pt idx="36978">
                  <c:v>439.48200000000003</c:v>
                </c:pt>
                <c:pt idx="36979">
                  <c:v>439.40100000000001</c:v>
                </c:pt>
                <c:pt idx="36980">
                  <c:v>439.32</c:v>
                </c:pt>
                <c:pt idx="36981">
                  <c:v>439.23899999999998</c:v>
                </c:pt>
                <c:pt idx="36982">
                  <c:v>439.15800000000002</c:v>
                </c:pt>
                <c:pt idx="36983">
                  <c:v>439.077</c:v>
                </c:pt>
                <c:pt idx="36984">
                  <c:v>438.99599999999998</c:v>
                </c:pt>
                <c:pt idx="36985">
                  <c:v>438.91500000000002</c:v>
                </c:pt>
                <c:pt idx="36986">
                  <c:v>438.834</c:v>
                </c:pt>
                <c:pt idx="36987">
                  <c:v>438.75299999999999</c:v>
                </c:pt>
                <c:pt idx="36988">
                  <c:v>438.67200000000003</c:v>
                </c:pt>
                <c:pt idx="36989">
                  <c:v>438.59100000000001</c:v>
                </c:pt>
                <c:pt idx="36990">
                  <c:v>438.51</c:v>
                </c:pt>
                <c:pt idx="36991">
                  <c:v>438.42899999999997</c:v>
                </c:pt>
                <c:pt idx="36992">
                  <c:v>438.34800000000001</c:v>
                </c:pt>
                <c:pt idx="36993">
                  <c:v>438.267</c:v>
                </c:pt>
                <c:pt idx="36994">
                  <c:v>438.18599999999998</c:v>
                </c:pt>
                <c:pt idx="36995">
                  <c:v>438.10500000000002</c:v>
                </c:pt>
                <c:pt idx="36996">
                  <c:v>438.024</c:v>
                </c:pt>
                <c:pt idx="36997">
                  <c:v>437.94299999999998</c:v>
                </c:pt>
                <c:pt idx="36998">
                  <c:v>437.86200000000002</c:v>
                </c:pt>
                <c:pt idx="36999">
                  <c:v>437.78100000000001</c:v>
                </c:pt>
                <c:pt idx="37000">
                  <c:v>437.7</c:v>
                </c:pt>
                <c:pt idx="37001">
                  <c:v>437.62</c:v>
                </c:pt>
                <c:pt idx="37002">
                  <c:v>437.53899999999999</c:v>
                </c:pt>
                <c:pt idx="37003">
                  <c:v>437.45800000000003</c:v>
                </c:pt>
                <c:pt idx="37004">
                  <c:v>437.37700000000001</c:v>
                </c:pt>
                <c:pt idx="37005">
                  <c:v>437.29599999999999</c:v>
                </c:pt>
                <c:pt idx="37006">
                  <c:v>437.21600000000001</c:v>
                </c:pt>
                <c:pt idx="37007">
                  <c:v>437.13499999999999</c:v>
                </c:pt>
                <c:pt idx="37008">
                  <c:v>437.05399999999997</c:v>
                </c:pt>
                <c:pt idx="37009">
                  <c:v>436.97300000000001</c:v>
                </c:pt>
                <c:pt idx="37010">
                  <c:v>436.892</c:v>
                </c:pt>
                <c:pt idx="37011">
                  <c:v>436.81200000000001</c:v>
                </c:pt>
                <c:pt idx="37012">
                  <c:v>436.73099999999999</c:v>
                </c:pt>
                <c:pt idx="37013">
                  <c:v>436.65</c:v>
                </c:pt>
                <c:pt idx="37014">
                  <c:v>436.56900000000002</c:v>
                </c:pt>
                <c:pt idx="37015">
                  <c:v>436.488</c:v>
                </c:pt>
                <c:pt idx="37016">
                  <c:v>436.40800000000002</c:v>
                </c:pt>
                <c:pt idx="37017">
                  <c:v>436.327</c:v>
                </c:pt>
                <c:pt idx="37018">
                  <c:v>436.24599999999998</c:v>
                </c:pt>
                <c:pt idx="37019">
                  <c:v>436.166</c:v>
                </c:pt>
                <c:pt idx="37020">
                  <c:v>436.08499999999998</c:v>
                </c:pt>
                <c:pt idx="37021">
                  <c:v>436.00400000000002</c:v>
                </c:pt>
                <c:pt idx="37022">
                  <c:v>435.92399999999998</c:v>
                </c:pt>
                <c:pt idx="37023">
                  <c:v>435.84300000000002</c:v>
                </c:pt>
                <c:pt idx="37024">
                  <c:v>435.762</c:v>
                </c:pt>
                <c:pt idx="37025">
                  <c:v>435.68200000000002</c:v>
                </c:pt>
                <c:pt idx="37026">
                  <c:v>435.601</c:v>
                </c:pt>
                <c:pt idx="37027">
                  <c:v>435.52100000000002</c:v>
                </c:pt>
                <c:pt idx="37028">
                  <c:v>435.44</c:v>
                </c:pt>
                <c:pt idx="37029">
                  <c:v>435.35899999999998</c:v>
                </c:pt>
                <c:pt idx="37030">
                  <c:v>435.279</c:v>
                </c:pt>
                <c:pt idx="37031">
                  <c:v>435.19799999999998</c:v>
                </c:pt>
                <c:pt idx="37032">
                  <c:v>435.11799999999999</c:v>
                </c:pt>
                <c:pt idx="37033">
                  <c:v>435.03699999999998</c:v>
                </c:pt>
                <c:pt idx="37034">
                  <c:v>434.95600000000002</c:v>
                </c:pt>
                <c:pt idx="37035">
                  <c:v>434.87599999999998</c:v>
                </c:pt>
                <c:pt idx="37036">
                  <c:v>434.79500000000002</c:v>
                </c:pt>
                <c:pt idx="37037">
                  <c:v>434.71499999999997</c:v>
                </c:pt>
                <c:pt idx="37038">
                  <c:v>434.63400000000001</c:v>
                </c:pt>
                <c:pt idx="37039">
                  <c:v>434.55399999999997</c:v>
                </c:pt>
                <c:pt idx="37040">
                  <c:v>434.47399999999999</c:v>
                </c:pt>
                <c:pt idx="37041">
                  <c:v>434.39299999999997</c:v>
                </c:pt>
                <c:pt idx="37042">
                  <c:v>434.31299999999999</c:v>
                </c:pt>
                <c:pt idx="37043">
                  <c:v>434.23200000000003</c:v>
                </c:pt>
                <c:pt idx="37044">
                  <c:v>434.15199999999999</c:v>
                </c:pt>
                <c:pt idx="37045">
                  <c:v>434.07100000000003</c:v>
                </c:pt>
                <c:pt idx="37046">
                  <c:v>433.99099999999999</c:v>
                </c:pt>
                <c:pt idx="37047">
                  <c:v>433.91</c:v>
                </c:pt>
                <c:pt idx="37048">
                  <c:v>433.83</c:v>
                </c:pt>
                <c:pt idx="37049">
                  <c:v>433.74900000000002</c:v>
                </c:pt>
                <c:pt idx="37050">
                  <c:v>433.66899999999998</c:v>
                </c:pt>
                <c:pt idx="37051">
                  <c:v>433.589</c:v>
                </c:pt>
                <c:pt idx="37052">
                  <c:v>433.50799999999998</c:v>
                </c:pt>
                <c:pt idx="37053">
                  <c:v>433.428</c:v>
                </c:pt>
                <c:pt idx="37054">
                  <c:v>433.34800000000001</c:v>
                </c:pt>
                <c:pt idx="37055">
                  <c:v>433.267</c:v>
                </c:pt>
                <c:pt idx="37056">
                  <c:v>433.18700000000001</c:v>
                </c:pt>
                <c:pt idx="37057">
                  <c:v>433.10700000000003</c:v>
                </c:pt>
                <c:pt idx="37058">
                  <c:v>433.02600000000001</c:v>
                </c:pt>
                <c:pt idx="37059">
                  <c:v>432.94600000000003</c:v>
                </c:pt>
                <c:pt idx="37060">
                  <c:v>432.86599999999999</c:v>
                </c:pt>
                <c:pt idx="37061">
                  <c:v>432.786</c:v>
                </c:pt>
                <c:pt idx="37062">
                  <c:v>432.70499999999998</c:v>
                </c:pt>
                <c:pt idx="37063">
                  <c:v>432.625</c:v>
                </c:pt>
                <c:pt idx="37064">
                  <c:v>432.54500000000002</c:v>
                </c:pt>
                <c:pt idx="37065">
                  <c:v>432.464</c:v>
                </c:pt>
                <c:pt idx="37066">
                  <c:v>432.38400000000001</c:v>
                </c:pt>
                <c:pt idx="37067">
                  <c:v>432.30399999999997</c:v>
                </c:pt>
                <c:pt idx="37068">
                  <c:v>432.22399999999999</c:v>
                </c:pt>
                <c:pt idx="37069">
                  <c:v>432.14400000000001</c:v>
                </c:pt>
                <c:pt idx="37070">
                  <c:v>432.06299999999999</c:v>
                </c:pt>
                <c:pt idx="37071">
                  <c:v>431.983</c:v>
                </c:pt>
                <c:pt idx="37072">
                  <c:v>431.90300000000002</c:v>
                </c:pt>
                <c:pt idx="37073">
                  <c:v>431.82299999999998</c:v>
                </c:pt>
                <c:pt idx="37074">
                  <c:v>431.74299999999999</c:v>
                </c:pt>
                <c:pt idx="37075">
                  <c:v>431.66300000000001</c:v>
                </c:pt>
                <c:pt idx="37076">
                  <c:v>431.58199999999999</c:v>
                </c:pt>
                <c:pt idx="37077">
                  <c:v>431.50200000000001</c:v>
                </c:pt>
                <c:pt idx="37078">
                  <c:v>431.42200000000003</c:v>
                </c:pt>
                <c:pt idx="37079">
                  <c:v>431.34199999999998</c:v>
                </c:pt>
                <c:pt idx="37080">
                  <c:v>431.262</c:v>
                </c:pt>
                <c:pt idx="37081">
                  <c:v>431.18200000000002</c:v>
                </c:pt>
                <c:pt idx="37082">
                  <c:v>431.10199999999998</c:v>
                </c:pt>
                <c:pt idx="37083">
                  <c:v>431.02199999999999</c:v>
                </c:pt>
                <c:pt idx="37084">
                  <c:v>430.94200000000001</c:v>
                </c:pt>
                <c:pt idx="37085">
                  <c:v>430.86200000000002</c:v>
                </c:pt>
                <c:pt idx="37086">
                  <c:v>430.78199999999998</c:v>
                </c:pt>
                <c:pt idx="37087">
                  <c:v>430.702</c:v>
                </c:pt>
                <c:pt idx="37088">
                  <c:v>430.62200000000001</c:v>
                </c:pt>
                <c:pt idx="37089">
                  <c:v>430.54199999999997</c:v>
                </c:pt>
                <c:pt idx="37090">
                  <c:v>430.46199999999999</c:v>
                </c:pt>
                <c:pt idx="37091">
                  <c:v>430.38200000000001</c:v>
                </c:pt>
                <c:pt idx="37092">
                  <c:v>430.30200000000002</c:v>
                </c:pt>
                <c:pt idx="37093">
                  <c:v>430.22199999999998</c:v>
                </c:pt>
                <c:pt idx="37094">
                  <c:v>430.142</c:v>
                </c:pt>
                <c:pt idx="37095">
                  <c:v>430.06200000000001</c:v>
                </c:pt>
                <c:pt idx="37096">
                  <c:v>429.98200000000003</c:v>
                </c:pt>
                <c:pt idx="37097">
                  <c:v>429.90199999999999</c:v>
                </c:pt>
                <c:pt idx="37098">
                  <c:v>429.822</c:v>
                </c:pt>
                <c:pt idx="37099">
                  <c:v>429.74200000000002</c:v>
                </c:pt>
                <c:pt idx="37100">
                  <c:v>429.66199999999998</c:v>
                </c:pt>
                <c:pt idx="37101">
                  <c:v>429.58300000000003</c:v>
                </c:pt>
                <c:pt idx="37102">
                  <c:v>429.50299999999999</c:v>
                </c:pt>
                <c:pt idx="37103">
                  <c:v>429.423</c:v>
                </c:pt>
                <c:pt idx="37104">
                  <c:v>429.34300000000002</c:v>
                </c:pt>
                <c:pt idx="37105">
                  <c:v>429.26299999999998</c:v>
                </c:pt>
                <c:pt idx="37106">
                  <c:v>429.18299999999999</c:v>
                </c:pt>
                <c:pt idx="37107">
                  <c:v>429.10399999999998</c:v>
                </c:pt>
                <c:pt idx="37108">
                  <c:v>429.024</c:v>
                </c:pt>
                <c:pt idx="37109">
                  <c:v>428.94400000000002</c:v>
                </c:pt>
                <c:pt idx="37110">
                  <c:v>428.86399999999998</c:v>
                </c:pt>
                <c:pt idx="37111">
                  <c:v>428.78399999999999</c:v>
                </c:pt>
                <c:pt idx="37112">
                  <c:v>428.70499999999998</c:v>
                </c:pt>
                <c:pt idx="37113">
                  <c:v>428.625</c:v>
                </c:pt>
                <c:pt idx="37114">
                  <c:v>428.54500000000002</c:v>
                </c:pt>
                <c:pt idx="37115">
                  <c:v>428.46499999999997</c:v>
                </c:pt>
                <c:pt idx="37116">
                  <c:v>428.38600000000002</c:v>
                </c:pt>
                <c:pt idx="37117">
                  <c:v>428.30599999999998</c:v>
                </c:pt>
                <c:pt idx="37118">
                  <c:v>428.226</c:v>
                </c:pt>
                <c:pt idx="37119">
                  <c:v>428.14699999999999</c:v>
                </c:pt>
                <c:pt idx="37120">
                  <c:v>428.06700000000001</c:v>
                </c:pt>
                <c:pt idx="37121">
                  <c:v>427.98700000000002</c:v>
                </c:pt>
                <c:pt idx="37122">
                  <c:v>427.90800000000002</c:v>
                </c:pt>
                <c:pt idx="37123">
                  <c:v>427.82799999999997</c:v>
                </c:pt>
                <c:pt idx="37124">
                  <c:v>427.74799999999999</c:v>
                </c:pt>
                <c:pt idx="37125">
                  <c:v>427.66899999999998</c:v>
                </c:pt>
                <c:pt idx="37126">
                  <c:v>427.589</c:v>
                </c:pt>
                <c:pt idx="37127">
                  <c:v>427.50900000000001</c:v>
                </c:pt>
                <c:pt idx="37128">
                  <c:v>427.43</c:v>
                </c:pt>
                <c:pt idx="37129">
                  <c:v>427.35</c:v>
                </c:pt>
                <c:pt idx="37130">
                  <c:v>427.27100000000002</c:v>
                </c:pt>
                <c:pt idx="37131">
                  <c:v>427.19099999999997</c:v>
                </c:pt>
                <c:pt idx="37132">
                  <c:v>427.11200000000002</c:v>
                </c:pt>
                <c:pt idx="37133">
                  <c:v>427.03199999999998</c:v>
                </c:pt>
                <c:pt idx="37134">
                  <c:v>426.95299999999997</c:v>
                </c:pt>
                <c:pt idx="37135">
                  <c:v>426.87299999999999</c:v>
                </c:pt>
                <c:pt idx="37136">
                  <c:v>426.79399999999998</c:v>
                </c:pt>
                <c:pt idx="37137">
                  <c:v>426.714</c:v>
                </c:pt>
                <c:pt idx="37138">
                  <c:v>426.63499999999999</c:v>
                </c:pt>
                <c:pt idx="37139">
                  <c:v>426.55500000000001</c:v>
                </c:pt>
                <c:pt idx="37140">
                  <c:v>426.476</c:v>
                </c:pt>
                <c:pt idx="37141">
                  <c:v>426.39600000000002</c:v>
                </c:pt>
                <c:pt idx="37142">
                  <c:v>426.31700000000001</c:v>
                </c:pt>
                <c:pt idx="37143">
                  <c:v>426.23700000000002</c:v>
                </c:pt>
                <c:pt idx="37144">
                  <c:v>426.15800000000002</c:v>
                </c:pt>
                <c:pt idx="37145">
                  <c:v>426.07799999999997</c:v>
                </c:pt>
                <c:pt idx="37146">
                  <c:v>425.99900000000002</c:v>
                </c:pt>
                <c:pt idx="37147">
                  <c:v>425.92</c:v>
                </c:pt>
                <c:pt idx="37148">
                  <c:v>425.84</c:v>
                </c:pt>
                <c:pt idx="37149">
                  <c:v>425.76100000000002</c:v>
                </c:pt>
                <c:pt idx="37150">
                  <c:v>425.68099999999998</c:v>
                </c:pt>
                <c:pt idx="37151">
                  <c:v>425.60199999999998</c:v>
                </c:pt>
                <c:pt idx="37152">
                  <c:v>425.52300000000002</c:v>
                </c:pt>
                <c:pt idx="37153">
                  <c:v>425.44299999999998</c:v>
                </c:pt>
                <c:pt idx="37154">
                  <c:v>425.36399999999998</c:v>
                </c:pt>
                <c:pt idx="37155">
                  <c:v>425.28500000000003</c:v>
                </c:pt>
                <c:pt idx="37156">
                  <c:v>425.20600000000002</c:v>
                </c:pt>
                <c:pt idx="37157">
                  <c:v>425.12599999999998</c:v>
                </c:pt>
                <c:pt idx="37158">
                  <c:v>425.04700000000003</c:v>
                </c:pt>
                <c:pt idx="37159">
                  <c:v>424.96800000000002</c:v>
                </c:pt>
                <c:pt idx="37160">
                  <c:v>424.88799999999998</c:v>
                </c:pt>
                <c:pt idx="37161">
                  <c:v>424.80900000000003</c:v>
                </c:pt>
                <c:pt idx="37162">
                  <c:v>424.73</c:v>
                </c:pt>
                <c:pt idx="37163">
                  <c:v>424.65100000000001</c:v>
                </c:pt>
                <c:pt idx="37164">
                  <c:v>424.572</c:v>
                </c:pt>
                <c:pt idx="37165">
                  <c:v>424.49200000000002</c:v>
                </c:pt>
                <c:pt idx="37166">
                  <c:v>424.41300000000001</c:v>
                </c:pt>
                <c:pt idx="37167">
                  <c:v>424.334</c:v>
                </c:pt>
                <c:pt idx="37168">
                  <c:v>424.255</c:v>
                </c:pt>
                <c:pt idx="37169">
                  <c:v>424.17599999999999</c:v>
                </c:pt>
                <c:pt idx="37170">
                  <c:v>424.096</c:v>
                </c:pt>
                <c:pt idx="37171">
                  <c:v>424.017</c:v>
                </c:pt>
                <c:pt idx="37172">
                  <c:v>423.93799999999999</c:v>
                </c:pt>
                <c:pt idx="37173">
                  <c:v>423.85899999999998</c:v>
                </c:pt>
                <c:pt idx="37174">
                  <c:v>423.78</c:v>
                </c:pt>
                <c:pt idx="37175">
                  <c:v>423.70100000000002</c:v>
                </c:pt>
                <c:pt idx="37176">
                  <c:v>423.62200000000001</c:v>
                </c:pt>
                <c:pt idx="37177">
                  <c:v>423.54300000000001</c:v>
                </c:pt>
                <c:pt idx="37178">
                  <c:v>423.464</c:v>
                </c:pt>
                <c:pt idx="37179">
                  <c:v>423.38499999999999</c:v>
                </c:pt>
                <c:pt idx="37180">
                  <c:v>423.30599999999998</c:v>
                </c:pt>
                <c:pt idx="37181">
                  <c:v>423.22699999999998</c:v>
                </c:pt>
                <c:pt idx="37182">
                  <c:v>423.14800000000002</c:v>
                </c:pt>
                <c:pt idx="37183">
                  <c:v>423.06900000000002</c:v>
                </c:pt>
                <c:pt idx="37184">
                  <c:v>422.99</c:v>
                </c:pt>
                <c:pt idx="37185">
                  <c:v>422.911</c:v>
                </c:pt>
                <c:pt idx="37186">
                  <c:v>422.83199999999999</c:v>
                </c:pt>
                <c:pt idx="37187">
                  <c:v>422.75299999999999</c:v>
                </c:pt>
                <c:pt idx="37188">
                  <c:v>422.67399999999998</c:v>
                </c:pt>
                <c:pt idx="37189">
                  <c:v>422.59500000000003</c:v>
                </c:pt>
                <c:pt idx="37190">
                  <c:v>422.51600000000002</c:v>
                </c:pt>
                <c:pt idx="37191">
                  <c:v>422.43700000000001</c:v>
                </c:pt>
                <c:pt idx="37192">
                  <c:v>422.358</c:v>
                </c:pt>
                <c:pt idx="37193">
                  <c:v>422.279</c:v>
                </c:pt>
                <c:pt idx="37194">
                  <c:v>422.2</c:v>
                </c:pt>
                <c:pt idx="37195">
                  <c:v>422.12099999999998</c:v>
                </c:pt>
                <c:pt idx="37196">
                  <c:v>422.04300000000001</c:v>
                </c:pt>
                <c:pt idx="37197">
                  <c:v>421.964</c:v>
                </c:pt>
                <c:pt idx="37198">
                  <c:v>421.88499999999999</c:v>
                </c:pt>
                <c:pt idx="37199">
                  <c:v>421.80599999999998</c:v>
                </c:pt>
                <c:pt idx="37200">
                  <c:v>421.72699999999998</c:v>
                </c:pt>
                <c:pt idx="37201">
                  <c:v>421.64800000000002</c:v>
                </c:pt>
                <c:pt idx="37202">
                  <c:v>421.57</c:v>
                </c:pt>
                <c:pt idx="37203">
                  <c:v>421.49099999999999</c:v>
                </c:pt>
                <c:pt idx="37204">
                  <c:v>421.41199999999998</c:v>
                </c:pt>
                <c:pt idx="37205">
                  <c:v>421.33300000000003</c:v>
                </c:pt>
                <c:pt idx="37206">
                  <c:v>421.255</c:v>
                </c:pt>
                <c:pt idx="37207">
                  <c:v>421.17599999999999</c:v>
                </c:pt>
                <c:pt idx="37208">
                  <c:v>421.09699999999998</c:v>
                </c:pt>
                <c:pt idx="37209">
                  <c:v>421.01799999999997</c:v>
                </c:pt>
                <c:pt idx="37210">
                  <c:v>420.94</c:v>
                </c:pt>
                <c:pt idx="37211">
                  <c:v>420.86099999999999</c:v>
                </c:pt>
                <c:pt idx="37212">
                  <c:v>420.78199999999998</c:v>
                </c:pt>
                <c:pt idx="37213">
                  <c:v>420.70400000000001</c:v>
                </c:pt>
                <c:pt idx="37214">
                  <c:v>420.625</c:v>
                </c:pt>
                <c:pt idx="37215">
                  <c:v>420.54599999999999</c:v>
                </c:pt>
                <c:pt idx="37216">
                  <c:v>420.46800000000002</c:v>
                </c:pt>
                <c:pt idx="37217">
                  <c:v>420.38900000000001</c:v>
                </c:pt>
                <c:pt idx="37218">
                  <c:v>420.31</c:v>
                </c:pt>
                <c:pt idx="37219">
                  <c:v>420.23200000000003</c:v>
                </c:pt>
                <c:pt idx="37220">
                  <c:v>420.15300000000002</c:v>
                </c:pt>
                <c:pt idx="37221">
                  <c:v>420.07499999999999</c:v>
                </c:pt>
                <c:pt idx="37222">
                  <c:v>419.99599999999998</c:v>
                </c:pt>
                <c:pt idx="37223">
                  <c:v>419.91800000000001</c:v>
                </c:pt>
                <c:pt idx="37224">
                  <c:v>419.839</c:v>
                </c:pt>
                <c:pt idx="37225">
                  <c:v>419.76</c:v>
                </c:pt>
                <c:pt idx="37226">
                  <c:v>419.68200000000002</c:v>
                </c:pt>
                <c:pt idx="37227">
                  <c:v>419.60300000000001</c:v>
                </c:pt>
                <c:pt idx="37228">
                  <c:v>419.52499999999998</c:v>
                </c:pt>
                <c:pt idx="37229">
                  <c:v>419.44600000000003</c:v>
                </c:pt>
                <c:pt idx="37230">
                  <c:v>419.36799999999999</c:v>
                </c:pt>
                <c:pt idx="37231">
                  <c:v>419.28899999999999</c:v>
                </c:pt>
                <c:pt idx="37232">
                  <c:v>419.21100000000001</c:v>
                </c:pt>
                <c:pt idx="37233">
                  <c:v>419.13200000000001</c:v>
                </c:pt>
                <c:pt idx="37234">
                  <c:v>419.05399999999997</c:v>
                </c:pt>
                <c:pt idx="37235">
                  <c:v>418.976</c:v>
                </c:pt>
                <c:pt idx="37236">
                  <c:v>418.89699999999999</c:v>
                </c:pt>
                <c:pt idx="37237">
                  <c:v>418.81900000000002</c:v>
                </c:pt>
                <c:pt idx="37238">
                  <c:v>418.74</c:v>
                </c:pt>
                <c:pt idx="37239">
                  <c:v>418.66199999999998</c:v>
                </c:pt>
                <c:pt idx="37240">
                  <c:v>418.584</c:v>
                </c:pt>
                <c:pt idx="37241">
                  <c:v>418.505</c:v>
                </c:pt>
                <c:pt idx="37242">
                  <c:v>418.42700000000002</c:v>
                </c:pt>
                <c:pt idx="37243">
                  <c:v>418.34899999999999</c:v>
                </c:pt>
                <c:pt idx="37244">
                  <c:v>418.27</c:v>
                </c:pt>
                <c:pt idx="37245">
                  <c:v>418.19200000000001</c:v>
                </c:pt>
                <c:pt idx="37246">
                  <c:v>418.11399999999998</c:v>
                </c:pt>
                <c:pt idx="37247">
                  <c:v>418.03500000000003</c:v>
                </c:pt>
                <c:pt idx="37248">
                  <c:v>417.95699999999999</c:v>
                </c:pt>
                <c:pt idx="37249">
                  <c:v>417.87900000000002</c:v>
                </c:pt>
                <c:pt idx="37250">
                  <c:v>417.80099999999999</c:v>
                </c:pt>
                <c:pt idx="37251">
                  <c:v>417.72199999999998</c:v>
                </c:pt>
                <c:pt idx="37252">
                  <c:v>417.64400000000001</c:v>
                </c:pt>
                <c:pt idx="37253">
                  <c:v>417.56599999999997</c:v>
                </c:pt>
                <c:pt idx="37254">
                  <c:v>417.488</c:v>
                </c:pt>
                <c:pt idx="37255">
                  <c:v>417.41</c:v>
                </c:pt>
                <c:pt idx="37256">
                  <c:v>417.33100000000002</c:v>
                </c:pt>
                <c:pt idx="37257">
                  <c:v>417.25299999999999</c:v>
                </c:pt>
                <c:pt idx="37258">
                  <c:v>417.17500000000001</c:v>
                </c:pt>
                <c:pt idx="37259">
                  <c:v>417.09699999999998</c:v>
                </c:pt>
                <c:pt idx="37260">
                  <c:v>417.01900000000001</c:v>
                </c:pt>
                <c:pt idx="37261">
                  <c:v>416.94099999999997</c:v>
                </c:pt>
                <c:pt idx="37262">
                  <c:v>416.86200000000002</c:v>
                </c:pt>
                <c:pt idx="37263">
                  <c:v>416.78399999999999</c:v>
                </c:pt>
                <c:pt idx="37264">
                  <c:v>416.70600000000002</c:v>
                </c:pt>
                <c:pt idx="37265">
                  <c:v>416.62799999999999</c:v>
                </c:pt>
                <c:pt idx="37266">
                  <c:v>416.55</c:v>
                </c:pt>
                <c:pt idx="37267">
                  <c:v>416.47199999999998</c:v>
                </c:pt>
                <c:pt idx="37268">
                  <c:v>416.39400000000001</c:v>
                </c:pt>
                <c:pt idx="37269">
                  <c:v>416.31599999999997</c:v>
                </c:pt>
                <c:pt idx="37270">
                  <c:v>416.238</c:v>
                </c:pt>
                <c:pt idx="37271">
                  <c:v>416.16</c:v>
                </c:pt>
                <c:pt idx="37272">
                  <c:v>416.08199999999999</c:v>
                </c:pt>
                <c:pt idx="37273">
                  <c:v>416.00400000000002</c:v>
                </c:pt>
                <c:pt idx="37274">
                  <c:v>415.92599999999999</c:v>
                </c:pt>
                <c:pt idx="37275">
                  <c:v>415.84800000000001</c:v>
                </c:pt>
                <c:pt idx="37276">
                  <c:v>415.77</c:v>
                </c:pt>
                <c:pt idx="37277">
                  <c:v>415.69200000000001</c:v>
                </c:pt>
                <c:pt idx="37278">
                  <c:v>415.61399999999998</c:v>
                </c:pt>
                <c:pt idx="37279">
                  <c:v>415.536</c:v>
                </c:pt>
                <c:pt idx="37280">
                  <c:v>415.45800000000003</c:v>
                </c:pt>
                <c:pt idx="37281">
                  <c:v>415.38099999999997</c:v>
                </c:pt>
                <c:pt idx="37282">
                  <c:v>415.303</c:v>
                </c:pt>
                <c:pt idx="37283">
                  <c:v>415.22500000000002</c:v>
                </c:pt>
                <c:pt idx="37284">
                  <c:v>415.14699999999999</c:v>
                </c:pt>
                <c:pt idx="37285">
                  <c:v>415.06900000000002</c:v>
                </c:pt>
                <c:pt idx="37286">
                  <c:v>414.99099999999999</c:v>
                </c:pt>
                <c:pt idx="37287">
                  <c:v>414.91300000000001</c:v>
                </c:pt>
                <c:pt idx="37288">
                  <c:v>414.83600000000001</c:v>
                </c:pt>
                <c:pt idx="37289">
                  <c:v>414.75799999999998</c:v>
                </c:pt>
                <c:pt idx="37290">
                  <c:v>414.68</c:v>
                </c:pt>
                <c:pt idx="37291">
                  <c:v>414.60199999999998</c:v>
                </c:pt>
                <c:pt idx="37292">
                  <c:v>414.52499999999998</c:v>
                </c:pt>
                <c:pt idx="37293">
                  <c:v>414.447</c:v>
                </c:pt>
                <c:pt idx="37294">
                  <c:v>414.36900000000003</c:v>
                </c:pt>
                <c:pt idx="37295">
                  <c:v>414.291</c:v>
                </c:pt>
                <c:pt idx="37296">
                  <c:v>414.214</c:v>
                </c:pt>
                <c:pt idx="37297">
                  <c:v>414.13600000000002</c:v>
                </c:pt>
                <c:pt idx="37298">
                  <c:v>414.05799999999999</c:v>
                </c:pt>
                <c:pt idx="37299">
                  <c:v>413.98</c:v>
                </c:pt>
                <c:pt idx="37300">
                  <c:v>413.90300000000002</c:v>
                </c:pt>
                <c:pt idx="37301">
                  <c:v>413.82499999999999</c:v>
                </c:pt>
                <c:pt idx="37302">
                  <c:v>413.74700000000001</c:v>
                </c:pt>
                <c:pt idx="37303">
                  <c:v>413.67</c:v>
                </c:pt>
                <c:pt idx="37304">
                  <c:v>413.59199999999998</c:v>
                </c:pt>
                <c:pt idx="37305">
                  <c:v>413.51499999999999</c:v>
                </c:pt>
                <c:pt idx="37306">
                  <c:v>413.43700000000001</c:v>
                </c:pt>
                <c:pt idx="37307">
                  <c:v>413.36</c:v>
                </c:pt>
                <c:pt idx="37308">
                  <c:v>413.28199999999998</c:v>
                </c:pt>
                <c:pt idx="37309">
                  <c:v>413.20400000000001</c:v>
                </c:pt>
                <c:pt idx="37310">
                  <c:v>413.12700000000001</c:v>
                </c:pt>
                <c:pt idx="37311">
                  <c:v>413.04899999999998</c:v>
                </c:pt>
                <c:pt idx="37312">
                  <c:v>412.97199999999998</c:v>
                </c:pt>
                <c:pt idx="37313">
                  <c:v>412.89400000000001</c:v>
                </c:pt>
                <c:pt idx="37314">
                  <c:v>412.81700000000001</c:v>
                </c:pt>
                <c:pt idx="37315">
                  <c:v>412.73899999999998</c:v>
                </c:pt>
                <c:pt idx="37316">
                  <c:v>412.66199999999998</c:v>
                </c:pt>
                <c:pt idx="37317">
                  <c:v>412.584</c:v>
                </c:pt>
                <c:pt idx="37318">
                  <c:v>412.50700000000001</c:v>
                </c:pt>
                <c:pt idx="37319">
                  <c:v>412.42899999999997</c:v>
                </c:pt>
                <c:pt idx="37320">
                  <c:v>412.35199999999998</c:v>
                </c:pt>
                <c:pt idx="37321">
                  <c:v>412.274</c:v>
                </c:pt>
                <c:pt idx="37322">
                  <c:v>412.197</c:v>
                </c:pt>
                <c:pt idx="37323">
                  <c:v>412.12</c:v>
                </c:pt>
                <c:pt idx="37324">
                  <c:v>412.04199999999997</c:v>
                </c:pt>
                <c:pt idx="37325">
                  <c:v>411.96499999999997</c:v>
                </c:pt>
                <c:pt idx="37326">
                  <c:v>411.88799999999998</c:v>
                </c:pt>
                <c:pt idx="37327">
                  <c:v>411.81</c:v>
                </c:pt>
                <c:pt idx="37328">
                  <c:v>411.733</c:v>
                </c:pt>
                <c:pt idx="37329">
                  <c:v>411.65600000000001</c:v>
                </c:pt>
                <c:pt idx="37330">
                  <c:v>411.57799999999997</c:v>
                </c:pt>
                <c:pt idx="37331">
                  <c:v>411.50099999999998</c:v>
                </c:pt>
                <c:pt idx="37332">
                  <c:v>411.42399999999998</c:v>
                </c:pt>
                <c:pt idx="37333">
                  <c:v>411.346</c:v>
                </c:pt>
                <c:pt idx="37334">
                  <c:v>411.26900000000001</c:v>
                </c:pt>
                <c:pt idx="37335">
                  <c:v>411.19200000000001</c:v>
                </c:pt>
                <c:pt idx="37336">
                  <c:v>411.11500000000001</c:v>
                </c:pt>
                <c:pt idx="37337">
                  <c:v>411.03699999999998</c:v>
                </c:pt>
                <c:pt idx="37338">
                  <c:v>410.96</c:v>
                </c:pt>
                <c:pt idx="37339">
                  <c:v>410.88299999999998</c:v>
                </c:pt>
                <c:pt idx="37340">
                  <c:v>410.80599999999998</c:v>
                </c:pt>
                <c:pt idx="37341">
                  <c:v>410.72899999999998</c:v>
                </c:pt>
                <c:pt idx="37342">
                  <c:v>410.65199999999999</c:v>
                </c:pt>
                <c:pt idx="37343">
                  <c:v>410.57400000000001</c:v>
                </c:pt>
                <c:pt idx="37344">
                  <c:v>410.49700000000001</c:v>
                </c:pt>
                <c:pt idx="37345">
                  <c:v>410.42</c:v>
                </c:pt>
                <c:pt idx="37346">
                  <c:v>410.34300000000002</c:v>
                </c:pt>
                <c:pt idx="37347">
                  <c:v>410.26600000000002</c:v>
                </c:pt>
                <c:pt idx="37348">
                  <c:v>410.18900000000002</c:v>
                </c:pt>
                <c:pt idx="37349">
                  <c:v>410.11200000000002</c:v>
                </c:pt>
                <c:pt idx="37350">
                  <c:v>410.03500000000003</c:v>
                </c:pt>
                <c:pt idx="37351">
                  <c:v>409.95800000000003</c:v>
                </c:pt>
                <c:pt idx="37352">
                  <c:v>409.88099999999997</c:v>
                </c:pt>
                <c:pt idx="37353">
                  <c:v>409.80399999999997</c:v>
                </c:pt>
                <c:pt idx="37354">
                  <c:v>409.72699999999998</c:v>
                </c:pt>
                <c:pt idx="37355">
                  <c:v>409.65</c:v>
                </c:pt>
                <c:pt idx="37356">
                  <c:v>409.572</c:v>
                </c:pt>
                <c:pt idx="37357">
                  <c:v>409.49599999999998</c:v>
                </c:pt>
                <c:pt idx="37358">
                  <c:v>409.41899999999998</c:v>
                </c:pt>
                <c:pt idx="37359">
                  <c:v>409.34199999999998</c:v>
                </c:pt>
                <c:pt idx="37360">
                  <c:v>409.26499999999999</c:v>
                </c:pt>
                <c:pt idx="37361">
                  <c:v>409.18799999999999</c:v>
                </c:pt>
                <c:pt idx="37362">
                  <c:v>409.11099999999999</c:v>
                </c:pt>
                <c:pt idx="37363">
                  <c:v>409.03399999999999</c:v>
                </c:pt>
                <c:pt idx="37364">
                  <c:v>408.95699999999999</c:v>
                </c:pt>
                <c:pt idx="37365">
                  <c:v>408.88</c:v>
                </c:pt>
                <c:pt idx="37366">
                  <c:v>408.803</c:v>
                </c:pt>
                <c:pt idx="37367">
                  <c:v>408.72699999999998</c:v>
                </c:pt>
                <c:pt idx="37368">
                  <c:v>408.65</c:v>
                </c:pt>
                <c:pt idx="37369">
                  <c:v>408.57299999999998</c:v>
                </c:pt>
                <c:pt idx="37370">
                  <c:v>408.49599999999998</c:v>
                </c:pt>
                <c:pt idx="37371">
                  <c:v>408.41899999999998</c:v>
                </c:pt>
                <c:pt idx="37372">
                  <c:v>408.34199999999998</c:v>
                </c:pt>
                <c:pt idx="37373">
                  <c:v>408.26600000000002</c:v>
                </c:pt>
                <c:pt idx="37374">
                  <c:v>408.18900000000002</c:v>
                </c:pt>
                <c:pt idx="37375">
                  <c:v>408.11200000000002</c:v>
                </c:pt>
                <c:pt idx="37376">
                  <c:v>408.03500000000003</c:v>
                </c:pt>
                <c:pt idx="37377">
                  <c:v>407.959</c:v>
                </c:pt>
                <c:pt idx="37378">
                  <c:v>407.88200000000001</c:v>
                </c:pt>
                <c:pt idx="37379">
                  <c:v>407.80500000000001</c:v>
                </c:pt>
                <c:pt idx="37380">
                  <c:v>407.72899999999998</c:v>
                </c:pt>
                <c:pt idx="37381">
                  <c:v>407.65199999999999</c:v>
                </c:pt>
                <c:pt idx="37382">
                  <c:v>407.57499999999999</c:v>
                </c:pt>
                <c:pt idx="37383">
                  <c:v>407.49799999999999</c:v>
                </c:pt>
                <c:pt idx="37384">
                  <c:v>407.42200000000003</c:v>
                </c:pt>
                <c:pt idx="37385">
                  <c:v>407.34500000000003</c:v>
                </c:pt>
                <c:pt idx="37386">
                  <c:v>407.26900000000001</c:v>
                </c:pt>
                <c:pt idx="37387">
                  <c:v>407.19200000000001</c:v>
                </c:pt>
                <c:pt idx="37388">
                  <c:v>407.11500000000001</c:v>
                </c:pt>
                <c:pt idx="37389">
                  <c:v>407.03899999999999</c:v>
                </c:pt>
                <c:pt idx="37390">
                  <c:v>406.96199999999999</c:v>
                </c:pt>
                <c:pt idx="37391">
                  <c:v>406.88600000000002</c:v>
                </c:pt>
                <c:pt idx="37392">
                  <c:v>406.80900000000003</c:v>
                </c:pt>
                <c:pt idx="37393">
                  <c:v>406.733</c:v>
                </c:pt>
                <c:pt idx="37394">
                  <c:v>406.65600000000001</c:v>
                </c:pt>
                <c:pt idx="37395">
                  <c:v>406.58</c:v>
                </c:pt>
                <c:pt idx="37396">
                  <c:v>406.50299999999999</c:v>
                </c:pt>
                <c:pt idx="37397">
                  <c:v>406.42700000000002</c:v>
                </c:pt>
                <c:pt idx="37398">
                  <c:v>406.35</c:v>
                </c:pt>
                <c:pt idx="37399">
                  <c:v>406.274</c:v>
                </c:pt>
                <c:pt idx="37400">
                  <c:v>406.197</c:v>
                </c:pt>
                <c:pt idx="37401">
                  <c:v>406.12099999999998</c:v>
                </c:pt>
                <c:pt idx="37402">
                  <c:v>406.04399999999998</c:v>
                </c:pt>
                <c:pt idx="37403">
                  <c:v>405.96800000000002</c:v>
                </c:pt>
                <c:pt idx="37404">
                  <c:v>405.892</c:v>
                </c:pt>
                <c:pt idx="37405">
                  <c:v>405.815</c:v>
                </c:pt>
                <c:pt idx="37406">
                  <c:v>405.73899999999998</c:v>
                </c:pt>
                <c:pt idx="37407">
                  <c:v>405.66300000000001</c:v>
                </c:pt>
                <c:pt idx="37408">
                  <c:v>405.58600000000001</c:v>
                </c:pt>
                <c:pt idx="37409">
                  <c:v>405.51</c:v>
                </c:pt>
                <c:pt idx="37410">
                  <c:v>405.43400000000003</c:v>
                </c:pt>
                <c:pt idx="37411">
                  <c:v>405.35700000000003</c:v>
                </c:pt>
                <c:pt idx="37412">
                  <c:v>405.28100000000001</c:v>
                </c:pt>
                <c:pt idx="37413">
                  <c:v>405.20499999999998</c:v>
                </c:pt>
                <c:pt idx="37414">
                  <c:v>405.12799999999999</c:v>
                </c:pt>
                <c:pt idx="37415">
                  <c:v>405.05200000000002</c:v>
                </c:pt>
                <c:pt idx="37416">
                  <c:v>404.976</c:v>
                </c:pt>
                <c:pt idx="37417">
                  <c:v>404.9</c:v>
                </c:pt>
                <c:pt idx="37418">
                  <c:v>404.82400000000001</c:v>
                </c:pt>
                <c:pt idx="37419">
                  <c:v>404.74700000000001</c:v>
                </c:pt>
                <c:pt idx="37420">
                  <c:v>404.67099999999999</c:v>
                </c:pt>
                <c:pt idx="37421">
                  <c:v>404.59500000000003</c:v>
                </c:pt>
                <c:pt idx="37422">
                  <c:v>404.51900000000001</c:v>
                </c:pt>
                <c:pt idx="37423">
                  <c:v>404.44299999999998</c:v>
                </c:pt>
                <c:pt idx="37424">
                  <c:v>404.36599999999999</c:v>
                </c:pt>
                <c:pt idx="37425">
                  <c:v>404.291</c:v>
                </c:pt>
                <c:pt idx="37426">
                  <c:v>404.214</c:v>
                </c:pt>
                <c:pt idx="37427">
                  <c:v>404.13799999999998</c:v>
                </c:pt>
                <c:pt idx="37428">
                  <c:v>404.06200000000001</c:v>
                </c:pt>
                <c:pt idx="37429">
                  <c:v>403.98599999999999</c:v>
                </c:pt>
                <c:pt idx="37430">
                  <c:v>403.91</c:v>
                </c:pt>
                <c:pt idx="37431">
                  <c:v>403.834</c:v>
                </c:pt>
                <c:pt idx="37432">
                  <c:v>403.75799999999998</c:v>
                </c:pt>
                <c:pt idx="37433">
                  <c:v>403.68200000000002</c:v>
                </c:pt>
                <c:pt idx="37434">
                  <c:v>403.60599999999999</c:v>
                </c:pt>
                <c:pt idx="37435">
                  <c:v>403.53</c:v>
                </c:pt>
                <c:pt idx="37436">
                  <c:v>403.45400000000001</c:v>
                </c:pt>
                <c:pt idx="37437">
                  <c:v>403.37799999999999</c:v>
                </c:pt>
                <c:pt idx="37438">
                  <c:v>403.30200000000002</c:v>
                </c:pt>
                <c:pt idx="37439">
                  <c:v>403.226</c:v>
                </c:pt>
                <c:pt idx="37440">
                  <c:v>403.15</c:v>
                </c:pt>
                <c:pt idx="37441">
                  <c:v>403.07400000000001</c:v>
                </c:pt>
                <c:pt idx="37442">
                  <c:v>402.99799999999999</c:v>
                </c:pt>
                <c:pt idx="37443">
                  <c:v>402.92200000000003</c:v>
                </c:pt>
                <c:pt idx="37444">
                  <c:v>402.84699999999998</c:v>
                </c:pt>
                <c:pt idx="37445">
                  <c:v>402.77100000000002</c:v>
                </c:pt>
                <c:pt idx="37446">
                  <c:v>402.69499999999999</c:v>
                </c:pt>
                <c:pt idx="37447">
                  <c:v>402.61900000000003</c:v>
                </c:pt>
                <c:pt idx="37448">
                  <c:v>402.54300000000001</c:v>
                </c:pt>
                <c:pt idx="37449">
                  <c:v>402.46699999999998</c:v>
                </c:pt>
                <c:pt idx="37450">
                  <c:v>402.392</c:v>
                </c:pt>
                <c:pt idx="37451">
                  <c:v>402.31599999999997</c:v>
                </c:pt>
                <c:pt idx="37452">
                  <c:v>402.24</c:v>
                </c:pt>
                <c:pt idx="37453">
                  <c:v>402.16399999999999</c:v>
                </c:pt>
                <c:pt idx="37454">
                  <c:v>402.089</c:v>
                </c:pt>
                <c:pt idx="37455">
                  <c:v>402.01299999999998</c:v>
                </c:pt>
                <c:pt idx="37456">
                  <c:v>401.93700000000001</c:v>
                </c:pt>
                <c:pt idx="37457">
                  <c:v>401.86099999999999</c:v>
                </c:pt>
                <c:pt idx="37458">
                  <c:v>401.786</c:v>
                </c:pt>
                <c:pt idx="37459">
                  <c:v>401.71</c:v>
                </c:pt>
                <c:pt idx="37460">
                  <c:v>401.63400000000001</c:v>
                </c:pt>
                <c:pt idx="37461">
                  <c:v>401.55900000000003</c:v>
                </c:pt>
                <c:pt idx="37462">
                  <c:v>401.483</c:v>
                </c:pt>
                <c:pt idx="37463">
                  <c:v>401.40699999999998</c:v>
                </c:pt>
                <c:pt idx="37464">
                  <c:v>401.33199999999999</c:v>
                </c:pt>
                <c:pt idx="37465">
                  <c:v>401.25599999999997</c:v>
                </c:pt>
                <c:pt idx="37466">
                  <c:v>401.18099999999998</c:v>
                </c:pt>
                <c:pt idx="37467">
                  <c:v>401.10500000000002</c:v>
                </c:pt>
                <c:pt idx="37468">
                  <c:v>401.029</c:v>
                </c:pt>
                <c:pt idx="37469">
                  <c:v>400.95400000000001</c:v>
                </c:pt>
                <c:pt idx="37470">
                  <c:v>400.87900000000002</c:v>
                </c:pt>
                <c:pt idx="37471">
                  <c:v>400.803</c:v>
                </c:pt>
                <c:pt idx="37472">
                  <c:v>400.72699999999998</c:v>
                </c:pt>
                <c:pt idx="37473">
                  <c:v>400.65199999999999</c:v>
                </c:pt>
                <c:pt idx="37474">
                  <c:v>400.57600000000002</c:v>
                </c:pt>
                <c:pt idx="37475">
                  <c:v>400.50099999999998</c:v>
                </c:pt>
                <c:pt idx="37476">
                  <c:v>400.42599999999999</c:v>
                </c:pt>
                <c:pt idx="37477">
                  <c:v>400.35</c:v>
                </c:pt>
                <c:pt idx="37478">
                  <c:v>400.27499999999998</c:v>
                </c:pt>
                <c:pt idx="37479">
                  <c:v>400.19900000000001</c:v>
                </c:pt>
                <c:pt idx="37480">
                  <c:v>400.12400000000002</c:v>
                </c:pt>
                <c:pt idx="37481">
                  <c:v>400.048</c:v>
                </c:pt>
                <c:pt idx="37482">
                  <c:v>399.97300000000001</c:v>
                </c:pt>
                <c:pt idx="37483">
                  <c:v>399.89800000000002</c:v>
                </c:pt>
                <c:pt idx="37484">
                  <c:v>399.822</c:v>
                </c:pt>
                <c:pt idx="37485">
                  <c:v>399.74700000000001</c:v>
                </c:pt>
                <c:pt idx="37486">
                  <c:v>399.67200000000003</c:v>
                </c:pt>
                <c:pt idx="37487">
                  <c:v>399.596</c:v>
                </c:pt>
                <c:pt idx="37488">
                  <c:v>399.52100000000002</c:v>
                </c:pt>
                <c:pt idx="37489">
                  <c:v>399.44600000000003</c:v>
                </c:pt>
                <c:pt idx="37490">
                  <c:v>399.37099999999998</c:v>
                </c:pt>
                <c:pt idx="37491">
                  <c:v>399.29500000000002</c:v>
                </c:pt>
                <c:pt idx="37492">
                  <c:v>399.22</c:v>
                </c:pt>
                <c:pt idx="37493">
                  <c:v>399.14499999999998</c:v>
                </c:pt>
                <c:pt idx="37494">
                  <c:v>399.07</c:v>
                </c:pt>
                <c:pt idx="37495">
                  <c:v>398.995</c:v>
                </c:pt>
                <c:pt idx="37496">
                  <c:v>398.91899999999998</c:v>
                </c:pt>
                <c:pt idx="37497">
                  <c:v>398.84399999999999</c:v>
                </c:pt>
                <c:pt idx="37498">
                  <c:v>398.76900000000001</c:v>
                </c:pt>
                <c:pt idx="37499">
                  <c:v>398.69400000000002</c:v>
                </c:pt>
                <c:pt idx="37500">
                  <c:v>398.61900000000003</c:v>
                </c:pt>
                <c:pt idx="37501">
                  <c:v>398.54399999999998</c:v>
                </c:pt>
                <c:pt idx="37502">
                  <c:v>398.46800000000002</c:v>
                </c:pt>
                <c:pt idx="37503">
                  <c:v>398.39299999999997</c:v>
                </c:pt>
                <c:pt idx="37504">
                  <c:v>398.31799999999998</c:v>
                </c:pt>
                <c:pt idx="37505">
                  <c:v>398.24299999999999</c:v>
                </c:pt>
                <c:pt idx="37506">
                  <c:v>398.16800000000001</c:v>
                </c:pt>
                <c:pt idx="37507">
                  <c:v>398.09300000000002</c:v>
                </c:pt>
                <c:pt idx="37508">
                  <c:v>398.01799999999997</c:v>
                </c:pt>
                <c:pt idx="37509">
                  <c:v>397.94299999999998</c:v>
                </c:pt>
                <c:pt idx="37510">
                  <c:v>397.86799999999999</c:v>
                </c:pt>
                <c:pt idx="37511">
                  <c:v>397.79300000000001</c:v>
                </c:pt>
                <c:pt idx="37512">
                  <c:v>397.71800000000002</c:v>
                </c:pt>
                <c:pt idx="37513">
                  <c:v>397.64299999999997</c:v>
                </c:pt>
                <c:pt idx="37514">
                  <c:v>397.56799999999998</c:v>
                </c:pt>
                <c:pt idx="37515">
                  <c:v>397.49299999999999</c:v>
                </c:pt>
                <c:pt idx="37516">
                  <c:v>397.41800000000001</c:v>
                </c:pt>
                <c:pt idx="37517">
                  <c:v>397.34399999999999</c:v>
                </c:pt>
                <c:pt idx="37518">
                  <c:v>397.26900000000001</c:v>
                </c:pt>
                <c:pt idx="37519">
                  <c:v>397.19400000000002</c:v>
                </c:pt>
                <c:pt idx="37520">
                  <c:v>397.11900000000003</c:v>
                </c:pt>
                <c:pt idx="37521">
                  <c:v>397.04399999999998</c:v>
                </c:pt>
                <c:pt idx="37522">
                  <c:v>396.96899999999999</c:v>
                </c:pt>
                <c:pt idx="37523">
                  <c:v>396.89400000000001</c:v>
                </c:pt>
                <c:pt idx="37524">
                  <c:v>396.81900000000002</c:v>
                </c:pt>
                <c:pt idx="37525">
                  <c:v>396.745</c:v>
                </c:pt>
                <c:pt idx="37526">
                  <c:v>396.67</c:v>
                </c:pt>
                <c:pt idx="37527">
                  <c:v>396.59500000000003</c:v>
                </c:pt>
                <c:pt idx="37528">
                  <c:v>396.52100000000002</c:v>
                </c:pt>
                <c:pt idx="37529">
                  <c:v>396.44600000000003</c:v>
                </c:pt>
                <c:pt idx="37530">
                  <c:v>396.37099999999998</c:v>
                </c:pt>
                <c:pt idx="37531">
                  <c:v>396.29599999999999</c:v>
                </c:pt>
                <c:pt idx="37532">
                  <c:v>396.22199999999998</c:v>
                </c:pt>
                <c:pt idx="37533">
                  <c:v>396.14699999999999</c:v>
                </c:pt>
                <c:pt idx="37534">
                  <c:v>396.072</c:v>
                </c:pt>
                <c:pt idx="37535">
                  <c:v>395.99799999999999</c:v>
                </c:pt>
                <c:pt idx="37536">
                  <c:v>395.923</c:v>
                </c:pt>
                <c:pt idx="37537">
                  <c:v>395.84800000000001</c:v>
                </c:pt>
                <c:pt idx="37538">
                  <c:v>395.774</c:v>
                </c:pt>
                <c:pt idx="37539">
                  <c:v>395.69900000000001</c:v>
                </c:pt>
                <c:pt idx="37540">
                  <c:v>395.62400000000002</c:v>
                </c:pt>
                <c:pt idx="37541">
                  <c:v>395.55</c:v>
                </c:pt>
                <c:pt idx="37542">
                  <c:v>395.47500000000002</c:v>
                </c:pt>
                <c:pt idx="37543">
                  <c:v>395.40100000000001</c:v>
                </c:pt>
                <c:pt idx="37544">
                  <c:v>395.32600000000002</c:v>
                </c:pt>
                <c:pt idx="37545">
                  <c:v>395.25200000000001</c:v>
                </c:pt>
                <c:pt idx="37546">
                  <c:v>395.17700000000002</c:v>
                </c:pt>
                <c:pt idx="37547">
                  <c:v>395.10300000000001</c:v>
                </c:pt>
                <c:pt idx="37548">
                  <c:v>395.02800000000002</c:v>
                </c:pt>
                <c:pt idx="37549">
                  <c:v>394.95400000000001</c:v>
                </c:pt>
                <c:pt idx="37550">
                  <c:v>394.87900000000002</c:v>
                </c:pt>
                <c:pt idx="37551">
                  <c:v>394.80500000000001</c:v>
                </c:pt>
                <c:pt idx="37552">
                  <c:v>394.73099999999999</c:v>
                </c:pt>
                <c:pt idx="37553">
                  <c:v>394.65600000000001</c:v>
                </c:pt>
                <c:pt idx="37554">
                  <c:v>394.58199999999999</c:v>
                </c:pt>
                <c:pt idx="37555">
                  <c:v>394.50700000000001</c:v>
                </c:pt>
                <c:pt idx="37556">
                  <c:v>394.43299999999999</c:v>
                </c:pt>
                <c:pt idx="37557">
                  <c:v>394.35899999999998</c:v>
                </c:pt>
                <c:pt idx="37558">
                  <c:v>394.28399999999999</c:v>
                </c:pt>
                <c:pt idx="37559">
                  <c:v>394.21</c:v>
                </c:pt>
                <c:pt idx="37560">
                  <c:v>394.13600000000002</c:v>
                </c:pt>
                <c:pt idx="37561">
                  <c:v>394.06099999999998</c:v>
                </c:pt>
                <c:pt idx="37562">
                  <c:v>393.98700000000002</c:v>
                </c:pt>
                <c:pt idx="37563">
                  <c:v>393.91300000000001</c:v>
                </c:pt>
                <c:pt idx="37564">
                  <c:v>393.839</c:v>
                </c:pt>
                <c:pt idx="37565">
                  <c:v>393.76400000000001</c:v>
                </c:pt>
                <c:pt idx="37566">
                  <c:v>393.69</c:v>
                </c:pt>
                <c:pt idx="37567">
                  <c:v>393.61599999999999</c:v>
                </c:pt>
                <c:pt idx="37568">
                  <c:v>393.54199999999997</c:v>
                </c:pt>
                <c:pt idx="37569">
                  <c:v>393.46800000000002</c:v>
                </c:pt>
                <c:pt idx="37570">
                  <c:v>393.39299999999997</c:v>
                </c:pt>
                <c:pt idx="37571">
                  <c:v>393.31900000000002</c:v>
                </c:pt>
                <c:pt idx="37572">
                  <c:v>393.245</c:v>
                </c:pt>
                <c:pt idx="37573">
                  <c:v>393.17099999999999</c:v>
                </c:pt>
                <c:pt idx="37574">
                  <c:v>393.09699999999998</c:v>
                </c:pt>
                <c:pt idx="37575">
                  <c:v>393.02300000000002</c:v>
                </c:pt>
                <c:pt idx="37576">
                  <c:v>392.94900000000001</c:v>
                </c:pt>
                <c:pt idx="37577">
                  <c:v>392.875</c:v>
                </c:pt>
                <c:pt idx="37578">
                  <c:v>392.80099999999999</c:v>
                </c:pt>
                <c:pt idx="37579">
                  <c:v>392.72699999999998</c:v>
                </c:pt>
                <c:pt idx="37580">
                  <c:v>392.65300000000002</c:v>
                </c:pt>
                <c:pt idx="37581">
                  <c:v>392.57799999999997</c:v>
                </c:pt>
                <c:pt idx="37582">
                  <c:v>392.505</c:v>
                </c:pt>
                <c:pt idx="37583">
                  <c:v>392.43099999999998</c:v>
                </c:pt>
                <c:pt idx="37584">
                  <c:v>392.35599999999999</c:v>
                </c:pt>
                <c:pt idx="37585">
                  <c:v>392.28300000000002</c:v>
                </c:pt>
                <c:pt idx="37586">
                  <c:v>392.209</c:v>
                </c:pt>
                <c:pt idx="37587">
                  <c:v>392.13499999999999</c:v>
                </c:pt>
                <c:pt idx="37588">
                  <c:v>392.06099999999998</c:v>
                </c:pt>
                <c:pt idx="37589">
                  <c:v>391.98700000000002</c:v>
                </c:pt>
                <c:pt idx="37590">
                  <c:v>391.91300000000001</c:v>
                </c:pt>
                <c:pt idx="37591">
                  <c:v>391.839</c:v>
                </c:pt>
                <c:pt idx="37592">
                  <c:v>391.76499999999999</c:v>
                </c:pt>
                <c:pt idx="37593">
                  <c:v>391.69099999999997</c:v>
                </c:pt>
                <c:pt idx="37594">
                  <c:v>391.61799999999999</c:v>
                </c:pt>
                <c:pt idx="37595">
                  <c:v>391.54399999999998</c:v>
                </c:pt>
                <c:pt idx="37596">
                  <c:v>391.47</c:v>
                </c:pt>
                <c:pt idx="37597">
                  <c:v>391.39600000000002</c:v>
                </c:pt>
                <c:pt idx="37598">
                  <c:v>391.322</c:v>
                </c:pt>
                <c:pt idx="37599">
                  <c:v>391.24900000000002</c:v>
                </c:pt>
                <c:pt idx="37600">
                  <c:v>391.17500000000001</c:v>
                </c:pt>
                <c:pt idx="37601">
                  <c:v>391.101</c:v>
                </c:pt>
                <c:pt idx="37602">
                  <c:v>391.02699999999999</c:v>
                </c:pt>
                <c:pt idx="37603">
                  <c:v>390.95400000000001</c:v>
                </c:pt>
                <c:pt idx="37604">
                  <c:v>390.88</c:v>
                </c:pt>
                <c:pt idx="37605">
                  <c:v>390.80599999999998</c:v>
                </c:pt>
                <c:pt idx="37606">
                  <c:v>390.733</c:v>
                </c:pt>
                <c:pt idx="37607">
                  <c:v>390.65899999999999</c:v>
                </c:pt>
                <c:pt idx="37608">
                  <c:v>390.58600000000001</c:v>
                </c:pt>
                <c:pt idx="37609">
                  <c:v>390.512</c:v>
                </c:pt>
                <c:pt idx="37610">
                  <c:v>390.43799999999999</c:v>
                </c:pt>
                <c:pt idx="37611">
                  <c:v>390.36500000000001</c:v>
                </c:pt>
                <c:pt idx="37612">
                  <c:v>390.291</c:v>
                </c:pt>
                <c:pt idx="37613">
                  <c:v>390.21800000000002</c:v>
                </c:pt>
                <c:pt idx="37614">
                  <c:v>390.14400000000001</c:v>
                </c:pt>
                <c:pt idx="37615">
                  <c:v>390.07100000000003</c:v>
                </c:pt>
                <c:pt idx="37616">
                  <c:v>389.99700000000001</c:v>
                </c:pt>
                <c:pt idx="37617">
                  <c:v>389.92399999999998</c:v>
                </c:pt>
                <c:pt idx="37618">
                  <c:v>389.85</c:v>
                </c:pt>
                <c:pt idx="37619">
                  <c:v>389.77699999999999</c:v>
                </c:pt>
                <c:pt idx="37620">
                  <c:v>389.70299999999997</c:v>
                </c:pt>
                <c:pt idx="37621">
                  <c:v>389.63</c:v>
                </c:pt>
                <c:pt idx="37622">
                  <c:v>389.55599999999998</c:v>
                </c:pt>
                <c:pt idx="37623">
                  <c:v>389.483</c:v>
                </c:pt>
                <c:pt idx="37624">
                  <c:v>389.40899999999999</c:v>
                </c:pt>
                <c:pt idx="37625">
                  <c:v>389.33600000000001</c:v>
                </c:pt>
                <c:pt idx="37626">
                  <c:v>389.26299999999998</c:v>
                </c:pt>
                <c:pt idx="37627">
                  <c:v>389.18900000000002</c:v>
                </c:pt>
                <c:pt idx="37628">
                  <c:v>389.11599999999999</c:v>
                </c:pt>
                <c:pt idx="37629">
                  <c:v>389.04300000000001</c:v>
                </c:pt>
                <c:pt idx="37630">
                  <c:v>388.96899999999999</c:v>
                </c:pt>
                <c:pt idx="37631">
                  <c:v>388.89600000000002</c:v>
                </c:pt>
                <c:pt idx="37632">
                  <c:v>388.82299999999998</c:v>
                </c:pt>
                <c:pt idx="37633">
                  <c:v>388.74900000000002</c:v>
                </c:pt>
                <c:pt idx="37634">
                  <c:v>388.67599999999999</c:v>
                </c:pt>
                <c:pt idx="37635">
                  <c:v>388.60300000000001</c:v>
                </c:pt>
                <c:pt idx="37636">
                  <c:v>388.53</c:v>
                </c:pt>
                <c:pt idx="37637">
                  <c:v>388.45699999999999</c:v>
                </c:pt>
                <c:pt idx="37638">
                  <c:v>388.38299999999998</c:v>
                </c:pt>
                <c:pt idx="37639">
                  <c:v>388.31</c:v>
                </c:pt>
                <c:pt idx="37640">
                  <c:v>388.23700000000002</c:v>
                </c:pt>
                <c:pt idx="37641">
                  <c:v>388.16399999999999</c:v>
                </c:pt>
                <c:pt idx="37642">
                  <c:v>388.09100000000001</c:v>
                </c:pt>
                <c:pt idx="37643">
                  <c:v>388.01799999999997</c:v>
                </c:pt>
                <c:pt idx="37644">
                  <c:v>387.94499999999999</c:v>
                </c:pt>
                <c:pt idx="37645">
                  <c:v>387.87099999999998</c:v>
                </c:pt>
                <c:pt idx="37646">
                  <c:v>387.798</c:v>
                </c:pt>
                <c:pt idx="37647">
                  <c:v>387.72500000000002</c:v>
                </c:pt>
                <c:pt idx="37648">
                  <c:v>387.65199999999999</c:v>
                </c:pt>
                <c:pt idx="37649">
                  <c:v>387.57900000000001</c:v>
                </c:pt>
                <c:pt idx="37650">
                  <c:v>387.50599999999997</c:v>
                </c:pt>
                <c:pt idx="37651">
                  <c:v>387.43299999999999</c:v>
                </c:pt>
                <c:pt idx="37652">
                  <c:v>387.36</c:v>
                </c:pt>
                <c:pt idx="37653">
                  <c:v>387.28699999999998</c:v>
                </c:pt>
                <c:pt idx="37654">
                  <c:v>387.214</c:v>
                </c:pt>
                <c:pt idx="37655">
                  <c:v>387.14100000000002</c:v>
                </c:pt>
                <c:pt idx="37656">
                  <c:v>387.06900000000002</c:v>
                </c:pt>
                <c:pt idx="37657">
                  <c:v>386.99599999999998</c:v>
                </c:pt>
                <c:pt idx="37658">
                  <c:v>386.923</c:v>
                </c:pt>
                <c:pt idx="37659">
                  <c:v>386.85</c:v>
                </c:pt>
                <c:pt idx="37660">
                  <c:v>386.77699999999999</c:v>
                </c:pt>
                <c:pt idx="37661">
                  <c:v>386.70400000000001</c:v>
                </c:pt>
                <c:pt idx="37662">
                  <c:v>386.63099999999997</c:v>
                </c:pt>
                <c:pt idx="37663">
                  <c:v>386.55799999999999</c:v>
                </c:pt>
                <c:pt idx="37664">
                  <c:v>386.48599999999999</c:v>
                </c:pt>
                <c:pt idx="37665">
                  <c:v>386.41300000000001</c:v>
                </c:pt>
                <c:pt idx="37666">
                  <c:v>386.34</c:v>
                </c:pt>
                <c:pt idx="37667">
                  <c:v>386.267</c:v>
                </c:pt>
                <c:pt idx="37668">
                  <c:v>386.19400000000002</c:v>
                </c:pt>
                <c:pt idx="37669">
                  <c:v>386.12200000000001</c:v>
                </c:pt>
                <c:pt idx="37670">
                  <c:v>386.04899999999998</c:v>
                </c:pt>
                <c:pt idx="37671">
                  <c:v>385.976</c:v>
                </c:pt>
                <c:pt idx="37672">
                  <c:v>385.904</c:v>
                </c:pt>
                <c:pt idx="37673">
                  <c:v>385.83100000000002</c:v>
                </c:pt>
                <c:pt idx="37674">
                  <c:v>385.75799999999998</c:v>
                </c:pt>
                <c:pt idx="37675">
                  <c:v>385.68599999999998</c:v>
                </c:pt>
                <c:pt idx="37676">
                  <c:v>385.613</c:v>
                </c:pt>
                <c:pt idx="37677">
                  <c:v>385.54</c:v>
                </c:pt>
                <c:pt idx="37678">
                  <c:v>385.46800000000002</c:v>
                </c:pt>
                <c:pt idx="37679">
                  <c:v>385.39499999999998</c:v>
                </c:pt>
                <c:pt idx="37680">
                  <c:v>385.322</c:v>
                </c:pt>
                <c:pt idx="37681">
                  <c:v>385.25</c:v>
                </c:pt>
                <c:pt idx="37682">
                  <c:v>385.178</c:v>
                </c:pt>
                <c:pt idx="37683">
                  <c:v>385.10500000000002</c:v>
                </c:pt>
                <c:pt idx="37684">
                  <c:v>385.03300000000002</c:v>
                </c:pt>
                <c:pt idx="37685">
                  <c:v>384.96</c:v>
                </c:pt>
                <c:pt idx="37686">
                  <c:v>384.887</c:v>
                </c:pt>
                <c:pt idx="37687">
                  <c:v>384.815</c:v>
                </c:pt>
                <c:pt idx="37688">
                  <c:v>384.74299999999999</c:v>
                </c:pt>
                <c:pt idx="37689">
                  <c:v>384.67</c:v>
                </c:pt>
                <c:pt idx="37690">
                  <c:v>384.59800000000001</c:v>
                </c:pt>
                <c:pt idx="37691">
                  <c:v>384.52499999999998</c:v>
                </c:pt>
                <c:pt idx="37692">
                  <c:v>384.45299999999997</c:v>
                </c:pt>
                <c:pt idx="37693">
                  <c:v>384.38</c:v>
                </c:pt>
                <c:pt idx="37694">
                  <c:v>384.30799999999999</c:v>
                </c:pt>
                <c:pt idx="37695">
                  <c:v>384.23599999999999</c:v>
                </c:pt>
                <c:pt idx="37696">
                  <c:v>384.16300000000001</c:v>
                </c:pt>
                <c:pt idx="37697">
                  <c:v>384.09100000000001</c:v>
                </c:pt>
                <c:pt idx="37698">
                  <c:v>384.01900000000001</c:v>
                </c:pt>
                <c:pt idx="37699">
                  <c:v>383.947</c:v>
                </c:pt>
                <c:pt idx="37700">
                  <c:v>383.87400000000002</c:v>
                </c:pt>
                <c:pt idx="37701">
                  <c:v>383.80200000000002</c:v>
                </c:pt>
                <c:pt idx="37702">
                  <c:v>383.73</c:v>
                </c:pt>
                <c:pt idx="37703">
                  <c:v>383.65800000000002</c:v>
                </c:pt>
                <c:pt idx="37704">
                  <c:v>383.58499999999998</c:v>
                </c:pt>
                <c:pt idx="37705">
                  <c:v>383.51299999999998</c:v>
                </c:pt>
                <c:pt idx="37706">
                  <c:v>383.44099999999997</c:v>
                </c:pt>
                <c:pt idx="37707">
                  <c:v>383.36900000000003</c:v>
                </c:pt>
                <c:pt idx="37708">
                  <c:v>383.29700000000003</c:v>
                </c:pt>
                <c:pt idx="37709">
                  <c:v>383.22399999999999</c:v>
                </c:pt>
                <c:pt idx="37710">
                  <c:v>383.15199999999999</c:v>
                </c:pt>
                <c:pt idx="37711">
                  <c:v>383.08</c:v>
                </c:pt>
                <c:pt idx="37712">
                  <c:v>383.00799999999998</c:v>
                </c:pt>
                <c:pt idx="37713">
                  <c:v>382.93599999999998</c:v>
                </c:pt>
                <c:pt idx="37714">
                  <c:v>382.86399999999998</c:v>
                </c:pt>
                <c:pt idx="37715">
                  <c:v>382.79199999999997</c:v>
                </c:pt>
                <c:pt idx="37716">
                  <c:v>382.72</c:v>
                </c:pt>
                <c:pt idx="37717">
                  <c:v>382.64800000000002</c:v>
                </c:pt>
                <c:pt idx="37718">
                  <c:v>382.57600000000002</c:v>
                </c:pt>
                <c:pt idx="37719">
                  <c:v>382.50400000000002</c:v>
                </c:pt>
                <c:pt idx="37720">
                  <c:v>382.43200000000002</c:v>
                </c:pt>
                <c:pt idx="37721">
                  <c:v>382.36</c:v>
                </c:pt>
                <c:pt idx="37722">
                  <c:v>382.28800000000001</c:v>
                </c:pt>
                <c:pt idx="37723">
                  <c:v>382.21600000000001</c:v>
                </c:pt>
                <c:pt idx="37724">
                  <c:v>382.14400000000001</c:v>
                </c:pt>
                <c:pt idx="37725">
                  <c:v>382.072</c:v>
                </c:pt>
                <c:pt idx="37726">
                  <c:v>382.00099999999998</c:v>
                </c:pt>
                <c:pt idx="37727">
                  <c:v>381.92899999999997</c:v>
                </c:pt>
                <c:pt idx="37728">
                  <c:v>381.85700000000003</c:v>
                </c:pt>
                <c:pt idx="37729">
                  <c:v>381.78500000000003</c:v>
                </c:pt>
                <c:pt idx="37730">
                  <c:v>381.71300000000002</c:v>
                </c:pt>
                <c:pt idx="37731">
                  <c:v>381.64100000000002</c:v>
                </c:pt>
                <c:pt idx="37732">
                  <c:v>381.56900000000002</c:v>
                </c:pt>
                <c:pt idx="37733">
                  <c:v>381.49799999999999</c:v>
                </c:pt>
                <c:pt idx="37734">
                  <c:v>381.42599999999999</c:v>
                </c:pt>
                <c:pt idx="37735">
                  <c:v>381.35399999999998</c:v>
                </c:pt>
                <c:pt idx="37736">
                  <c:v>381.28300000000002</c:v>
                </c:pt>
                <c:pt idx="37737">
                  <c:v>381.21100000000001</c:v>
                </c:pt>
                <c:pt idx="37738">
                  <c:v>381.13900000000001</c:v>
                </c:pt>
                <c:pt idx="37739">
                  <c:v>381.06700000000001</c:v>
                </c:pt>
                <c:pt idx="37740">
                  <c:v>380.99599999999998</c:v>
                </c:pt>
                <c:pt idx="37741">
                  <c:v>380.92399999999998</c:v>
                </c:pt>
                <c:pt idx="37742">
                  <c:v>380.85300000000001</c:v>
                </c:pt>
                <c:pt idx="37743">
                  <c:v>380.78100000000001</c:v>
                </c:pt>
                <c:pt idx="37744">
                  <c:v>380.709</c:v>
                </c:pt>
                <c:pt idx="37745">
                  <c:v>380.63799999999998</c:v>
                </c:pt>
                <c:pt idx="37746">
                  <c:v>380.56599999999997</c:v>
                </c:pt>
                <c:pt idx="37747">
                  <c:v>380.495</c:v>
                </c:pt>
                <c:pt idx="37748">
                  <c:v>380.423</c:v>
                </c:pt>
                <c:pt idx="37749">
                  <c:v>380.351</c:v>
                </c:pt>
                <c:pt idx="37750">
                  <c:v>380.28</c:v>
                </c:pt>
                <c:pt idx="37751">
                  <c:v>380.20800000000003</c:v>
                </c:pt>
                <c:pt idx="37752">
                  <c:v>380.137</c:v>
                </c:pt>
                <c:pt idx="37753">
                  <c:v>380.06599999999997</c:v>
                </c:pt>
                <c:pt idx="37754">
                  <c:v>379.99400000000003</c:v>
                </c:pt>
                <c:pt idx="37755">
                  <c:v>379.923</c:v>
                </c:pt>
                <c:pt idx="37756">
                  <c:v>379.851</c:v>
                </c:pt>
                <c:pt idx="37757">
                  <c:v>379.78</c:v>
                </c:pt>
                <c:pt idx="37758">
                  <c:v>379.70800000000003</c:v>
                </c:pt>
                <c:pt idx="37759">
                  <c:v>379.637</c:v>
                </c:pt>
                <c:pt idx="37760">
                  <c:v>379.56599999999997</c:v>
                </c:pt>
                <c:pt idx="37761">
                  <c:v>379.49400000000003</c:v>
                </c:pt>
                <c:pt idx="37762">
                  <c:v>379.423</c:v>
                </c:pt>
                <c:pt idx="37763">
                  <c:v>379.35199999999998</c:v>
                </c:pt>
                <c:pt idx="37764">
                  <c:v>379.28100000000001</c:v>
                </c:pt>
                <c:pt idx="37765">
                  <c:v>379.209</c:v>
                </c:pt>
                <c:pt idx="37766">
                  <c:v>379.13799999999998</c:v>
                </c:pt>
                <c:pt idx="37767">
                  <c:v>379.06700000000001</c:v>
                </c:pt>
                <c:pt idx="37768">
                  <c:v>378.99599999999998</c:v>
                </c:pt>
                <c:pt idx="37769">
                  <c:v>378.92399999999998</c:v>
                </c:pt>
                <c:pt idx="37770">
                  <c:v>378.85300000000001</c:v>
                </c:pt>
                <c:pt idx="37771">
                  <c:v>378.78199999999998</c:v>
                </c:pt>
                <c:pt idx="37772">
                  <c:v>378.71100000000001</c:v>
                </c:pt>
                <c:pt idx="37773">
                  <c:v>378.64</c:v>
                </c:pt>
                <c:pt idx="37774">
                  <c:v>378.56799999999998</c:v>
                </c:pt>
                <c:pt idx="37775">
                  <c:v>378.49700000000001</c:v>
                </c:pt>
                <c:pt idx="37776">
                  <c:v>378.42599999999999</c:v>
                </c:pt>
                <c:pt idx="37777">
                  <c:v>378.35500000000002</c:v>
                </c:pt>
                <c:pt idx="37778">
                  <c:v>378.28399999999999</c:v>
                </c:pt>
                <c:pt idx="37779">
                  <c:v>378.21300000000002</c:v>
                </c:pt>
                <c:pt idx="37780">
                  <c:v>378.142</c:v>
                </c:pt>
                <c:pt idx="37781">
                  <c:v>378.07100000000003</c:v>
                </c:pt>
                <c:pt idx="37782">
                  <c:v>378</c:v>
                </c:pt>
                <c:pt idx="37783">
                  <c:v>377.92899999999997</c:v>
                </c:pt>
                <c:pt idx="37784">
                  <c:v>377.858</c:v>
                </c:pt>
                <c:pt idx="37785">
                  <c:v>377.78699999999998</c:v>
                </c:pt>
                <c:pt idx="37786">
                  <c:v>377.71600000000001</c:v>
                </c:pt>
                <c:pt idx="37787">
                  <c:v>377.64499999999998</c:v>
                </c:pt>
                <c:pt idx="37788">
                  <c:v>377.57400000000001</c:v>
                </c:pt>
                <c:pt idx="37789">
                  <c:v>377.50299999999999</c:v>
                </c:pt>
                <c:pt idx="37790">
                  <c:v>377.43200000000002</c:v>
                </c:pt>
                <c:pt idx="37791">
                  <c:v>377.36200000000002</c:v>
                </c:pt>
                <c:pt idx="37792">
                  <c:v>377.291</c:v>
                </c:pt>
                <c:pt idx="37793">
                  <c:v>377.22</c:v>
                </c:pt>
                <c:pt idx="37794">
                  <c:v>377.149</c:v>
                </c:pt>
                <c:pt idx="37795">
                  <c:v>377.07799999999997</c:v>
                </c:pt>
                <c:pt idx="37796">
                  <c:v>377.00700000000001</c:v>
                </c:pt>
                <c:pt idx="37797">
                  <c:v>376.93700000000001</c:v>
                </c:pt>
                <c:pt idx="37798">
                  <c:v>376.86599999999999</c:v>
                </c:pt>
                <c:pt idx="37799">
                  <c:v>376.79500000000002</c:v>
                </c:pt>
                <c:pt idx="37800">
                  <c:v>376.72500000000002</c:v>
                </c:pt>
                <c:pt idx="37801">
                  <c:v>376.654</c:v>
                </c:pt>
                <c:pt idx="37802">
                  <c:v>376.58300000000003</c:v>
                </c:pt>
                <c:pt idx="37803">
                  <c:v>376.512</c:v>
                </c:pt>
                <c:pt idx="37804">
                  <c:v>376.44200000000001</c:v>
                </c:pt>
                <c:pt idx="37805">
                  <c:v>376.37099999999998</c:v>
                </c:pt>
                <c:pt idx="37806">
                  <c:v>376.30099999999999</c:v>
                </c:pt>
                <c:pt idx="37807">
                  <c:v>376.23</c:v>
                </c:pt>
                <c:pt idx="37808">
                  <c:v>376.15899999999999</c:v>
                </c:pt>
                <c:pt idx="37809">
                  <c:v>376.089</c:v>
                </c:pt>
                <c:pt idx="37810">
                  <c:v>376.01799999999997</c:v>
                </c:pt>
                <c:pt idx="37811">
                  <c:v>375.94799999999998</c:v>
                </c:pt>
                <c:pt idx="37812">
                  <c:v>375.87700000000001</c:v>
                </c:pt>
                <c:pt idx="37813">
                  <c:v>375.80700000000002</c:v>
                </c:pt>
                <c:pt idx="37814">
                  <c:v>375.73599999999999</c:v>
                </c:pt>
                <c:pt idx="37815">
                  <c:v>375.66500000000002</c:v>
                </c:pt>
                <c:pt idx="37816">
                  <c:v>375.59500000000003</c:v>
                </c:pt>
                <c:pt idx="37817">
                  <c:v>375.52499999999998</c:v>
                </c:pt>
                <c:pt idx="37818">
                  <c:v>375.45400000000001</c:v>
                </c:pt>
                <c:pt idx="37819">
                  <c:v>375.38400000000001</c:v>
                </c:pt>
                <c:pt idx="37820">
                  <c:v>375.31299999999999</c:v>
                </c:pt>
                <c:pt idx="37821">
                  <c:v>375.24299999999999</c:v>
                </c:pt>
                <c:pt idx="37822">
                  <c:v>375.173</c:v>
                </c:pt>
                <c:pt idx="37823">
                  <c:v>375.10199999999998</c:v>
                </c:pt>
                <c:pt idx="37824">
                  <c:v>375.03199999999998</c:v>
                </c:pt>
                <c:pt idx="37825">
                  <c:v>374.96199999999999</c:v>
                </c:pt>
                <c:pt idx="37826">
                  <c:v>374.89100000000002</c:v>
                </c:pt>
                <c:pt idx="37827">
                  <c:v>374.82100000000003</c:v>
                </c:pt>
                <c:pt idx="37828">
                  <c:v>374.75099999999998</c:v>
                </c:pt>
                <c:pt idx="37829">
                  <c:v>374.68</c:v>
                </c:pt>
                <c:pt idx="37830">
                  <c:v>374.61</c:v>
                </c:pt>
                <c:pt idx="37831">
                  <c:v>374.54</c:v>
                </c:pt>
                <c:pt idx="37832">
                  <c:v>374.47</c:v>
                </c:pt>
                <c:pt idx="37833">
                  <c:v>374.4</c:v>
                </c:pt>
                <c:pt idx="37834">
                  <c:v>374.32900000000001</c:v>
                </c:pt>
                <c:pt idx="37835">
                  <c:v>374.25900000000001</c:v>
                </c:pt>
                <c:pt idx="37836">
                  <c:v>374.18900000000002</c:v>
                </c:pt>
                <c:pt idx="37837">
                  <c:v>374.11900000000003</c:v>
                </c:pt>
                <c:pt idx="37838">
                  <c:v>374.04899999999998</c:v>
                </c:pt>
                <c:pt idx="37839">
                  <c:v>373.97899999999998</c:v>
                </c:pt>
                <c:pt idx="37840">
                  <c:v>373.90899999999999</c:v>
                </c:pt>
                <c:pt idx="37841">
                  <c:v>373.839</c:v>
                </c:pt>
                <c:pt idx="37842">
                  <c:v>373.76799999999997</c:v>
                </c:pt>
                <c:pt idx="37843">
                  <c:v>373.69799999999998</c:v>
                </c:pt>
                <c:pt idx="37844">
                  <c:v>373.62900000000002</c:v>
                </c:pt>
                <c:pt idx="37845">
                  <c:v>373.55900000000003</c:v>
                </c:pt>
                <c:pt idx="37846">
                  <c:v>373.48899999999998</c:v>
                </c:pt>
                <c:pt idx="37847">
                  <c:v>373.41899999999998</c:v>
                </c:pt>
                <c:pt idx="37848">
                  <c:v>373.34899999999999</c:v>
                </c:pt>
                <c:pt idx="37849">
                  <c:v>373.279</c:v>
                </c:pt>
                <c:pt idx="37850">
                  <c:v>373.209</c:v>
                </c:pt>
                <c:pt idx="37851">
                  <c:v>373.13900000000001</c:v>
                </c:pt>
                <c:pt idx="37852">
                  <c:v>373.06900000000002</c:v>
                </c:pt>
                <c:pt idx="37853">
                  <c:v>372.99900000000002</c:v>
                </c:pt>
                <c:pt idx="37854">
                  <c:v>372.92899999999997</c:v>
                </c:pt>
                <c:pt idx="37855">
                  <c:v>372.85899999999998</c:v>
                </c:pt>
                <c:pt idx="37856">
                  <c:v>372.79</c:v>
                </c:pt>
                <c:pt idx="37857">
                  <c:v>372.72</c:v>
                </c:pt>
                <c:pt idx="37858">
                  <c:v>372.65</c:v>
                </c:pt>
                <c:pt idx="37859">
                  <c:v>372.58</c:v>
                </c:pt>
                <c:pt idx="37860">
                  <c:v>372.51100000000002</c:v>
                </c:pt>
                <c:pt idx="37861">
                  <c:v>372.44099999999997</c:v>
                </c:pt>
                <c:pt idx="37862">
                  <c:v>372.37099999999998</c:v>
                </c:pt>
                <c:pt idx="37863">
                  <c:v>372.30099999999999</c:v>
                </c:pt>
                <c:pt idx="37864">
                  <c:v>372.23200000000003</c:v>
                </c:pt>
                <c:pt idx="37865">
                  <c:v>372.16199999999998</c:v>
                </c:pt>
                <c:pt idx="37866">
                  <c:v>372.09199999999998</c:v>
                </c:pt>
                <c:pt idx="37867">
                  <c:v>372.02300000000002</c:v>
                </c:pt>
                <c:pt idx="37868">
                  <c:v>371.95299999999997</c:v>
                </c:pt>
                <c:pt idx="37869">
                  <c:v>371.88400000000001</c:v>
                </c:pt>
                <c:pt idx="37870">
                  <c:v>371.81400000000002</c:v>
                </c:pt>
                <c:pt idx="37871">
                  <c:v>371.74400000000003</c:v>
                </c:pt>
                <c:pt idx="37872">
                  <c:v>371.67500000000001</c:v>
                </c:pt>
                <c:pt idx="37873">
                  <c:v>371.60500000000002</c:v>
                </c:pt>
                <c:pt idx="37874">
                  <c:v>371.536</c:v>
                </c:pt>
                <c:pt idx="37875">
                  <c:v>371.46600000000001</c:v>
                </c:pt>
                <c:pt idx="37876">
                  <c:v>371.39699999999999</c:v>
                </c:pt>
                <c:pt idx="37877">
                  <c:v>371.327</c:v>
                </c:pt>
                <c:pt idx="37878">
                  <c:v>371.25799999999998</c:v>
                </c:pt>
                <c:pt idx="37879">
                  <c:v>371.18799999999999</c:v>
                </c:pt>
                <c:pt idx="37880">
                  <c:v>371.11900000000003</c:v>
                </c:pt>
                <c:pt idx="37881">
                  <c:v>371.04899999999998</c:v>
                </c:pt>
                <c:pt idx="37882">
                  <c:v>370.98</c:v>
                </c:pt>
                <c:pt idx="37883">
                  <c:v>370.911</c:v>
                </c:pt>
                <c:pt idx="37884">
                  <c:v>370.84100000000001</c:v>
                </c:pt>
                <c:pt idx="37885">
                  <c:v>370.77199999999999</c:v>
                </c:pt>
                <c:pt idx="37886">
                  <c:v>370.70299999999997</c:v>
                </c:pt>
                <c:pt idx="37887">
                  <c:v>370.63299999999998</c:v>
                </c:pt>
                <c:pt idx="37888">
                  <c:v>370.56400000000002</c:v>
                </c:pt>
                <c:pt idx="37889">
                  <c:v>370.495</c:v>
                </c:pt>
                <c:pt idx="37890">
                  <c:v>370.42599999999999</c:v>
                </c:pt>
                <c:pt idx="37891">
                  <c:v>370.35599999999999</c:v>
                </c:pt>
                <c:pt idx="37892">
                  <c:v>370.28699999999998</c:v>
                </c:pt>
                <c:pt idx="37893">
                  <c:v>370.21800000000002</c:v>
                </c:pt>
                <c:pt idx="37894">
                  <c:v>370.149</c:v>
                </c:pt>
                <c:pt idx="37895">
                  <c:v>370.07900000000001</c:v>
                </c:pt>
                <c:pt idx="37896">
                  <c:v>370.01</c:v>
                </c:pt>
                <c:pt idx="37897">
                  <c:v>369.94099999999997</c:v>
                </c:pt>
                <c:pt idx="37898">
                  <c:v>369.87200000000001</c:v>
                </c:pt>
                <c:pt idx="37899">
                  <c:v>369.803</c:v>
                </c:pt>
                <c:pt idx="37900">
                  <c:v>369.73399999999998</c:v>
                </c:pt>
                <c:pt idx="37901">
                  <c:v>369.66500000000002</c:v>
                </c:pt>
                <c:pt idx="37902">
                  <c:v>369.596</c:v>
                </c:pt>
                <c:pt idx="37903">
                  <c:v>369.52699999999999</c:v>
                </c:pt>
                <c:pt idx="37904">
                  <c:v>369.45800000000003</c:v>
                </c:pt>
                <c:pt idx="37905">
                  <c:v>369.38900000000001</c:v>
                </c:pt>
                <c:pt idx="37906">
                  <c:v>369.32</c:v>
                </c:pt>
                <c:pt idx="37907">
                  <c:v>369.25099999999998</c:v>
                </c:pt>
                <c:pt idx="37908">
                  <c:v>369.18200000000002</c:v>
                </c:pt>
                <c:pt idx="37909">
                  <c:v>369.113</c:v>
                </c:pt>
                <c:pt idx="37910">
                  <c:v>369.04399999999998</c:v>
                </c:pt>
                <c:pt idx="37911">
                  <c:v>368.97500000000002</c:v>
                </c:pt>
                <c:pt idx="37912">
                  <c:v>368.90600000000001</c:v>
                </c:pt>
                <c:pt idx="37913">
                  <c:v>368.83699999999999</c:v>
                </c:pt>
                <c:pt idx="37914">
                  <c:v>368.76799999999997</c:v>
                </c:pt>
                <c:pt idx="37915">
                  <c:v>368.69900000000001</c:v>
                </c:pt>
                <c:pt idx="37916">
                  <c:v>368.63099999999997</c:v>
                </c:pt>
                <c:pt idx="37917">
                  <c:v>368.56200000000001</c:v>
                </c:pt>
                <c:pt idx="37918">
                  <c:v>368.49299999999999</c:v>
                </c:pt>
                <c:pt idx="37919">
                  <c:v>368.42399999999998</c:v>
                </c:pt>
                <c:pt idx="37920">
                  <c:v>368.35500000000002</c:v>
                </c:pt>
                <c:pt idx="37921">
                  <c:v>368.28699999999998</c:v>
                </c:pt>
                <c:pt idx="37922">
                  <c:v>368.21800000000002</c:v>
                </c:pt>
                <c:pt idx="37923">
                  <c:v>368.149</c:v>
                </c:pt>
                <c:pt idx="37924">
                  <c:v>368.08100000000002</c:v>
                </c:pt>
                <c:pt idx="37925">
                  <c:v>368.012</c:v>
                </c:pt>
                <c:pt idx="37926">
                  <c:v>367.94299999999998</c:v>
                </c:pt>
                <c:pt idx="37927">
                  <c:v>367.875</c:v>
                </c:pt>
                <c:pt idx="37928">
                  <c:v>367.80599999999998</c:v>
                </c:pt>
                <c:pt idx="37929">
                  <c:v>367.73700000000002</c:v>
                </c:pt>
                <c:pt idx="37930">
                  <c:v>367.66899999999998</c:v>
                </c:pt>
                <c:pt idx="37931">
                  <c:v>367.6</c:v>
                </c:pt>
                <c:pt idx="37932">
                  <c:v>367.53199999999998</c:v>
                </c:pt>
                <c:pt idx="37933">
                  <c:v>367.46300000000002</c:v>
                </c:pt>
                <c:pt idx="37934">
                  <c:v>367.39499999999998</c:v>
                </c:pt>
                <c:pt idx="37935">
                  <c:v>367.32600000000002</c:v>
                </c:pt>
                <c:pt idx="37936">
                  <c:v>367.25799999999998</c:v>
                </c:pt>
                <c:pt idx="37937">
                  <c:v>367.18900000000002</c:v>
                </c:pt>
                <c:pt idx="37938">
                  <c:v>367.12099999999998</c:v>
                </c:pt>
                <c:pt idx="37939">
                  <c:v>367.05200000000002</c:v>
                </c:pt>
                <c:pt idx="37940">
                  <c:v>366.98399999999998</c:v>
                </c:pt>
                <c:pt idx="37941">
                  <c:v>366.91500000000002</c:v>
                </c:pt>
                <c:pt idx="37942">
                  <c:v>366.84699999999998</c:v>
                </c:pt>
                <c:pt idx="37943">
                  <c:v>366.779</c:v>
                </c:pt>
                <c:pt idx="37944">
                  <c:v>366.71</c:v>
                </c:pt>
                <c:pt idx="37945">
                  <c:v>366.642</c:v>
                </c:pt>
                <c:pt idx="37946">
                  <c:v>366.57400000000001</c:v>
                </c:pt>
                <c:pt idx="37947">
                  <c:v>366.505</c:v>
                </c:pt>
                <c:pt idx="37948">
                  <c:v>366.43700000000001</c:v>
                </c:pt>
                <c:pt idx="37949">
                  <c:v>366.36900000000003</c:v>
                </c:pt>
                <c:pt idx="37950">
                  <c:v>366.30099999999999</c:v>
                </c:pt>
                <c:pt idx="37951">
                  <c:v>366.23200000000003</c:v>
                </c:pt>
                <c:pt idx="37952">
                  <c:v>366.16399999999999</c:v>
                </c:pt>
                <c:pt idx="37953">
                  <c:v>366.096</c:v>
                </c:pt>
                <c:pt idx="37954">
                  <c:v>366.02800000000002</c:v>
                </c:pt>
                <c:pt idx="37955">
                  <c:v>365.96</c:v>
                </c:pt>
                <c:pt idx="37956">
                  <c:v>365.89100000000002</c:v>
                </c:pt>
                <c:pt idx="37957">
                  <c:v>365.82299999999998</c:v>
                </c:pt>
                <c:pt idx="37958">
                  <c:v>365.755</c:v>
                </c:pt>
                <c:pt idx="37959">
                  <c:v>365.68700000000001</c:v>
                </c:pt>
                <c:pt idx="37960">
                  <c:v>365.61900000000003</c:v>
                </c:pt>
                <c:pt idx="37961">
                  <c:v>365.55099999999999</c:v>
                </c:pt>
                <c:pt idx="37962">
                  <c:v>365.483</c:v>
                </c:pt>
                <c:pt idx="37963">
                  <c:v>365.41500000000002</c:v>
                </c:pt>
                <c:pt idx="37964">
                  <c:v>365.34699999999998</c:v>
                </c:pt>
                <c:pt idx="37965">
                  <c:v>365.279</c:v>
                </c:pt>
                <c:pt idx="37966">
                  <c:v>365.21100000000001</c:v>
                </c:pt>
                <c:pt idx="37967">
                  <c:v>365.14299999999997</c:v>
                </c:pt>
                <c:pt idx="37968">
                  <c:v>365.07499999999999</c:v>
                </c:pt>
                <c:pt idx="37969">
                  <c:v>365.00700000000001</c:v>
                </c:pt>
                <c:pt idx="37970">
                  <c:v>364.93900000000002</c:v>
                </c:pt>
                <c:pt idx="37971">
                  <c:v>364.87099999999998</c:v>
                </c:pt>
                <c:pt idx="37972">
                  <c:v>364.803</c:v>
                </c:pt>
                <c:pt idx="37973">
                  <c:v>364.73599999999999</c:v>
                </c:pt>
                <c:pt idx="37974">
                  <c:v>364.66800000000001</c:v>
                </c:pt>
                <c:pt idx="37975">
                  <c:v>364.6</c:v>
                </c:pt>
                <c:pt idx="37976">
                  <c:v>364.53199999999998</c:v>
                </c:pt>
                <c:pt idx="37977">
                  <c:v>364.464</c:v>
                </c:pt>
                <c:pt idx="37978">
                  <c:v>364.39699999999999</c:v>
                </c:pt>
                <c:pt idx="37979">
                  <c:v>364.32900000000001</c:v>
                </c:pt>
                <c:pt idx="37980">
                  <c:v>364.26100000000002</c:v>
                </c:pt>
                <c:pt idx="37981">
                  <c:v>364.19299999999998</c:v>
                </c:pt>
                <c:pt idx="37982">
                  <c:v>364.12599999999998</c:v>
                </c:pt>
                <c:pt idx="37983">
                  <c:v>364.05799999999999</c:v>
                </c:pt>
                <c:pt idx="37984">
                  <c:v>363.99</c:v>
                </c:pt>
                <c:pt idx="37985">
                  <c:v>363.923</c:v>
                </c:pt>
                <c:pt idx="37986">
                  <c:v>363.85500000000002</c:v>
                </c:pt>
                <c:pt idx="37987">
                  <c:v>363.78800000000001</c:v>
                </c:pt>
                <c:pt idx="37988">
                  <c:v>363.72</c:v>
                </c:pt>
                <c:pt idx="37989">
                  <c:v>363.65199999999999</c:v>
                </c:pt>
                <c:pt idx="37990">
                  <c:v>363.58499999999998</c:v>
                </c:pt>
                <c:pt idx="37991">
                  <c:v>363.517</c:v>
                </c:pt>
                <c:pt idx="37992">
                  <c:v>363.45</c:v>
                </c:pt>
                <c:pt idx="37993">
                  <c:v>363.38200000000001</c:v>
                </c:pt>
                <c:pt idx="37994">
                  <c:v>363.315</c:v>
                </c:pt>
                <c:pt idx="37995">
                  <c:v>363.24700000000001</c:v>
                </c:pt>
                <c:pt idx="37996">
                  <c:v>363.18</c:v>
                </c:pt>
                <c:pt idx="37997">
                  <c:v>363.11200000000002</c:v>
                </c:pt>
                <c:pt idx="37998">
                  <c:v>363.04500000000002</c:v>
                </c:pt>
                <c:pt idx="37999">
                  <c:v>362.97699999999998</c:v>
                </c:pt>
                <c:pt idx="38000">
                  <c:v>362.91</c:v>
                </c:pt>
                <c:pt idx="38001">
                  <c:v>362.84300000000002</c:v>
                </c:pt>
                <c:pt idx="38002">
                  <c:v>362.77499999999998</c:v>
                </c:pt>
                <c:pt idx="38003">
                  <c:v>362.70800000000003</c:v>
                </c:pt>
                <c:pt idx="38004">
                  <c:v>362.64100000000002</c:v>
                </c:pt>
                <c:pt idx="38005">
                  <c:v>362.57299999999998</c:v>
                </c:pt>
                <c:pt idx="38006">
                  <c:v>362.50599999999997</c:v>
                </c:pt>
                <c:pt idx="38007">
                  <c:v>362.43900000000002</c:v>
                </c:pt>
                <c:pt idx="38008">
                  <c:v>362.37200000000001</c:v>
                </c:pt>
                <c:pt idx="38009">
                  <c:v>362.30399999999997</c:v>
                </c:pt>
                <c:pt idx="38010">
                  <c:v>362.23700000000002</c:v>
                </c:pt>
                <c:pt idx="38011">
                  <c:v>362.17</c:v>
                </c:pt>
                <c:pt idx="38012">
                  <c:v>362.10300000000001</c:v>
                </c:pt>
                <c:pt idx="38013">
                  <c:v>362.036</c:v>
                </c:pt>
                <c:pt idx="38014">
                  <c:v>361.96899999999999</c:v>
                </c:pt>
                <c:pt idx="38015">
                  <c:v>361.90100000000001</c:v>
                </c:pt>
                <c:pt idx="38016">
                  <c:v>361.834</c:v>
                </c:pt>
                <c:pt idx="38017">
                  <c:v>361.767</c:v>
                </c:pt>
                <c:pt idx="38018">
                  <c:v>361.7</c:v>
                </c:pt>
                <c:pt idx="38019">
                  <c:v>361.63299999999998</c:v>
                </c:pt>
                <c:pt idx="38020">
                  <c:v>361.56599999999997</c:v>
                </c:pt>
                <c:pt idx="38021">
                  <c:v>361.49900000000002</c:v>
                </c:pt>
                <c:pt idx="38022">
                  <c:v>361.43200000000002</c:v>
                </c:pt>
                <c:pt idx="38023">
                  <c:v>361.36500000000001</c:v>
                </c:pt>
                <c:pt idx="38024">
                  <c:v>361.298</c:v>
                </c:pt>
                <c:pt idx="38025">
                  <c:v>361.23099999999999</c:v>
                </c:pt>
                <c:pt idx="38026">
                  <c:v>361.16399999999999</c:v>
                </c:pt>
                <c:pt idx="38027">
                  <c:v>361.09699999999998</c:v>
                </c:pt>
                <c:pt idx="38028">
                  <c:v>361.03100000000001</c:v>
                </c:pt>
                <c:pt idx="38029">
                  <c:v>360.964</c:v>
                </c:pt>
                <c:pt idx="38030">
                  <c:v>360.89699999999999</c:v>
                </c:pt>
                <c:pt idx="38031">
                  <c:v>360.83</c:v>
                </c:pt>
                <c:pt idx="38032">
                  <c:v>360.76299999999998</c:v>
                </c:pt>
                <c:pt idx="38033">
                  <c:v>360.69600000000003</c:v>
                </c:pt>
                <c:pt idx="38034">
                  <c:v>360.63</c:v>
                </c:pt>
                <c:pt idx="38035">
                  <c:v>360.56299999999999</c:v>
                </c:pt>
                <c:pt idx="38036">
                  <c:v>360.49599999999998</c:v>
                </c:pt>
                <c:pt idx="38037">
                  <c:v>360.42899999999997</c:v>
                </c:pt>
                <c:pt idx="38038">
                  <c:v>360.363</c:v>
                </c:pt>
                <c:pt idx="38039">
                  <c:v>360.29599999999999</c:v>
                </c:pt>
                <c:pt idx="38040">
                  <c:v>360.22899999999998</c:v>
                </c:pt>
                <c:pt idx="38041">
                  <c:v>360.16300000000001</c:v>
                </c:pt>
                <c:pt idx="38042">
                  <c:v>360.096</c:v>
                </c:pt>
                <c:pt idx="38043">
                  <c:v>360.029</c:v>
                </c:pt>
                <c:pt idx="38044">
                  <c:v>359.96300000000002</c:v>
                </c:pt>
                <c:pt idx="38045">
                  <c:v>359.89600000000002</c:v>
                </c:pt>
                <c:pt idx="38046">
                  <c:v>359.82900000000001</c:v>
                </c:pt>
                <c:pt idx="38047">
                  <c:v>359.76299999999998</c:v>
                </c:pt>
                <c:pt idx="38048">
                  <c:v>359.69600000000003</c:v>
                </c:pt>
                <c:pt idx="38049">
                  <c:v>359.63</c:v>
                </c:pt>
                <c:pt idx="38050">
                  <c:v>359.56299999999999</c:v>
                </c:pt>
                <c:pt idx="38051">
                  <c:v>359.49700000000001</c:v>
                </c:pt>
                <c:pt idx="38052">
                  <c:v>359.43099999999998</c:v>
                </c:pt>
                <c:pt idx="38053">
                  <c:v>359.36399999999998</c:v>
                </c:pt>
                <c:pt idx="38054">
                  <c:v>359.298</c:v>
                </c:pt>
                <c:pt idx="38055">
                  <c:v>359.23099999999999</c:v>
                </c:pt>
                <c:pt idx="38056">
                  <c:v>359.16500000000002</c:v>
                </c:pt>
                <c:pt idx="38057">
                  <c:v>359.09899999999999</c:v>
                </c:pt>
                <c:pt idx="38058">
                  <c:v>359.03199999999998</c:v>
                </c:pt>
                <c:pt idx="38059">
                  <c:v>358.96600000000001</c:v>
                </c:pt>
                <c:pt idx="38060">
                  <c:v>358.899</c:v>
                </c:pt>
                <c:pt idx="38061">
                  <c:v>358.83300000000003</c:v>
                </c:pt>
                <c:pt idx="38062">
                  <c:v>358.767</c:v>
                </c:pt>
                <c:pt idx="38063">
                  <c:v>358.70100000000002</c:v>
                </c:pt>
                <c:pt idx="38064">
                  <c:v>358.63400000000001</c:v>
                </c:pt>
                <c:pt idx="38065">
                  <c:v>358.56799999999998</c:v>
                </c:pt>
                <c:pt idx="38066">
                  <c:v>358.50200000000001</c:v>
                </c:pt>
                <c:pt idx="38067">
                  <c:v>358.43599999999998</c:v>
                </c:pt>
                <c:pt idx="38068">
                  <c:v>358.37</c:v>
                </c:pt>
                <c:pt idx="38069">
                  <c:v>358.303</c:v>
                </c:pt>
                <c:pt idx="38070">
                  <c:v>358.23700000000002</c:v>
                </c:pt>
                <c:pt idx="38071">
                  <c:v>358.17099999999999</c:v>
                </c:pt>
                <c:pt idx="38072">
                  <c:v>358.10500000000002</c:v>
                </c:pt>
                <c:pt idx="38073">
                  <c:v>358.03899999999999</c:v>
                </c:pt>
                <c:pt idx="38074">
                  <c:v>357.97300000000001</c:v>
                </c:pt>
                <c:pt idx="38075">
                  <c:v>357.90699999999998</c:v>
                </c:pt>
                <c:pt idx="38076">
                  <c:v>357.84100000000001</c:v>
                </c:pt>
                <c:pt idx="38077">
                  <c:v>357.77499999999998</c:v>
                </c:pt>
                <c:pt idx="38078">
                  <c:v>357.709</c:v>
                </c:pt>
                <c:pt idx="38079">
                  <c:v>357.64299999999997</c:v>
                </c:pt>
                <c:pt idx="38080">
                  <c:v>357.577</c:v>
                </c:pt>
                <c:pt idx="38081">
                  <c:v>357.51100000000002</c:v>
                </c:pt>
                <c:pt idx="38082">
                  <c:v>357.44499999999999</c:v>
                </c:pt>
                <c:pt idx="38083">
                  <c:v>357.37900000000002</c:v>
                </c:pt>
                <c:pt idx="38084">
                  <c:v>357.31299999999999</c:v>
                </c:pt>
                <c:pt idx="38085">
                  <c:v>357.24700000000001</c:v>
                </c:pt>
                <c:pt idx="38086">
                  <c:v>357.18099999999998</c:v>
                </c:pt>
                <c:pt idx="38087">
                  <c:v>357.11599999999999</c:v>
                </c:pt>
                <c:pt idx="38088">
                  <c:v>357.05</c:v>
                </c:pt>
                <c:pt idx="38089">
                  <c:v>356.98399999999998</c:v>
                </c:pt>
                <c:pt idx="38090">
                  <c:v>356.91800000000001</c:v>
                </c:pt>
                <c:pt idx="38091">
                  <c:v>356.85300000000001</c:v>
                </c:pt>
                <c:pt idx="38092">
                  <c:v>356.78699999999998</c:v>
                </c:pt>
                <c:pt idx="38093">
                  <c:v>356.721</c:v>
                </c:pt>
                <c:pt idx="38094">
                  <c:v>356.65499999999997</c:v>
                </c:pt>
                <c:pt idx="38095">
                  <c:v>356.59</c:v>
                </c:pt>
                <c:pt idx="38096">
                  <c:v>356.524</c:v>
                </c:pt>
                <c:pt idx="38097">
                  <c:v>356.45800000000003</c:v>
                </c:pt>
                <c:pt idx="38098">
                  <c:v>356.39299999999997</c:v>
                </c:pt>
                <c:pt idx="38099">
                  <c:v>356.327</c:v>
                </c:pt>
                <c:pt idx="38100">
                  <c:v>356.262</c:v>
                </c:pt>
                <c:pt idx="38101">
                  <c:v>356.19600000000003</c:v>
                </c:pt>
                <c:pt idx="38102">
                  <c:v>356.13</c:v>
                </c:pt>
                <c:pt idx="38103">
                  <c:v>356.065</c:v>
                </c:pt>
                <c:pt idx="38104">
                  <c:v>355.99900000000002</c:v>
                </c:pt>
                <c:pt idx="38105">
                  <c:v>355.93400000000003</c:v>
                </c:pt>
                <c:pt idx="38106">
                  <c:v>355.86799999999999</c:v>
                </c:pt>
                <c:pt idx="38107">
                  <c:v>355.803</c:v>
                </c:pt>
                <c:pt idx="38108">
                  <c:v>355.738</c:v>
                </c:pt>
                <c:pt idx="38109">
                  <c:v>355.67200000000003</c:v>
                </c:pt>
                <c:pt idx="38110">
                  <c:v>355.60700000000003</c:v>
                </c:pt>
                <c:pt idx="38111">
                  <c:v>355.541</c:v>
                </c:pt>
                <c:pt idx="38112">
                  <c:v>355.476</c:v>
                </c:pt>
                <c:pt idx="38113">
                  <c:v>355.411</c:v>
                </c:pt>
                <c:pt idx="38114">
                  <c:v>355.34500000000003</c:v>
                </c:pt>
                <c:pt idx="38115">
                  <c:v>355.28</c:v>
                </c:pt>
                <c:pt idx="38116">
                  <c:v>355.21499999999997</c:v>
                </c:pt>
                <c:pt idx="38117">
                  <c:v>355.149</c:v>
                </c:pt>
                <c:pt idx="38118">
                  <c:v>355.084</c:v>
                </c:pt>
                <c:pt idx="38119">
                  <c:v>355.01900000000001</c:v>
                </c:pt>
                <c:pt idx="38120">
                  <c:v>354.95400000000001</c:v>
                </c:pt>
                <c:pt idx="38121">
                  <c:v>354.88799999999998</c:v>
                </c:pt>
                <c:pt idx="38122">
                  <c:v>354.82299999999998</c:v>
                </c:pt>
                <c:pt idx="38123">
                  <c:v>354.75799999999998</c:v>
                </c:pt>
                <c:pt idx="38124">
                  <c:v>354.69299999999998</c:v>
                </c:pt>
                <c:pt idx="38125">
                  <c:v>354.62799999999999</c:v>
                </c:pt>
                <c:pt idx="38126">
                  <c:v>354.56299999999999</c:v>
                </c:pt>
                <c:pt idx="38127">
                  <c:v>354.49700000000001</c:v>
                </c:pt>
                <c:pt idx="38128">
                  <c:v>354.43200000000002</c:v>
                </c:pt>
                <c:pt idx="38129">
                  <c:v>354.36700000000002</c:v>
                </c:pt>
                <c:pt idx="38130">
                  <c:v>354.30200000000002</c:v>
                </c:pt>
                <c:pt idx="38131">
                  <c:v>354.23700000000002</c:v>
                </c:pt>
                <c:pt idx="38132">
                  <c:v>354.17200000000003</c:v>
                </c:pt>
                <c:pt idx="38133">
                  <c:v>354.10700000000003</c:v>
                </c:pt>
                <c:pt idx="38134">
                  <c:v>354.04300000000001</c:v>
                </c:pt>
                <c:pt idx="38135">
                  <c:v>353.97699999999998</c:v>
                </c:pt>
                <c:pt idx="38136">
                  <c:v>353.91199999999998</c:v>
                </c:pt>
                <c:pt idx="38137">
                  <c:v>353.84800000000001</c:v>
                </c:pt>
                <c:pt idx="38138">
                  <c:v>353.78300000000002</c:v>
                </c:pt>
                <c:pt idx="38139">
                  <c:v>353.71800000000002</c:v>
                </c:pt>
                <c:pt idx="38140">
                  <c:v>353.65300000000002</c:v>
                </c:pt>
                <c:pt idx="38141">
                  <c:v>353.58800000000002</c:v>
                </c:pt>
                <c:pt idx="38142">
                  <c:v>353.52300000000002</c:v>
                </c:pt>
                <c:pt idx="38143">
                  <c:v>353.459</c:v>
                </c:pt>
                <c:pt idx="38144">
                  <c:v>353.39400000000001</c:v>
                </c:pt>
                <c:pt idx="38145">
                  <c:v>353.32900000000001</c:v>
                </c:pt>
                <c:pt idx="38146">
                  <c:v>353.26400000000001</c:v>
                </c:pt>
                <c:pt idx="38147">
                  <c:v>353.2</c:v>
                </c:pt>
                <c:pt idx="38148">
                  <c:v>353.13499999999999</c:v>
                </c:pt>
                <c:pt idx="38149">
                  <c:v>353.07</c:v>
                </c:pt>
                <c:pt idx="38150">
                  <c:v>353.005</c:v>
                </c:pt>
                <c:pt idx="38151">
                  <c:v>352.94099999999997</c:v>
                </c:pt>
                <c:pt idx="38152">
                  <c:v>352.87599999999998</c:v>
                </c:pt>
                <c:pt idx="38153">
                  <c:v>352.81200000000001</c:v>
                </c:pt>
                <c:pt idx="38154">
                  <c:v>352.74700000000001</c:v>
                </c:pt>
                <c:pt idx="38155">
                  <c:v>352.68200000000002</c:v>
                </c:pt>
                <c:pt idx="38156">
                  <c:v>352.61799999999999</c:v>
                </c:pt>
                <c:pt idx="38157">
                  <c:v>352.553</c:v>
                </c:pt>
                <c:pt idx="38158">
                  <c:v>352.48899999999998</c:v>
                </c:pt>
                <c:pt idx="38159">
                  <c:v>352.42399999999998</c:v>
                </c:pt>
                <c:pt idx="38160">
                  <c:v>352.36</c:v>
                </c:pt>
                <c:pt idx="38161">
                  <c:v>352.29500000000002</c:v>
                </c:pt>
                <c:pt idx="38162">
                  <c:v>352.23099999999999</c:v>
                </c:pt>
                <c:pt idx="38163">
                  <c:v>352.16699999999997</c:v>
                </c:pt>
                <c:pt idx="38164">
                  <c:v>352.10199999999998</c:v>
                </c:pt>
                <c:pt idx="38165">
                  <c:v>352.03800000000001</c:v>
                </c:pt>
                <c:pt idx="38166">
                  <c:v>351.97300000000001</c:v>
                </c:pt>
                <c:pt idx="38167">
                  <c:v>351.90899999999999</c:v>
                </c:pt>
                <c:pt idx="38168">
                  <c:v>351.84500000000003</c:v>
                </c:pt>
                <c:pt idx="38169">
                  <c:v>351.78</c:v>
                </c:pt>
                <c:pt idx="38170">
                  <c:v>351.71600000000001</c:v>
                </c:pt>
                <c:pt idx="38171">
                  <c:v>351.65199999999999</c:v>
                </c:pt>
                <c:pt idx="38172">
                  <c:v>351.58699999999999</c:v>
                </c:pt>
                <c:pt idx="38173">
                  <c:v>351.52300000000002</c:v>
                </c:pt>
                <c:pt idx="38174">
                  <c:v>351.459</c:v>
                </c:pt>
                <c:pt idx="38175">
                  <c:v>351.39499999999998</c:v>
                </c:pt>
                <c:pt idx="38176">
                  <c:v>351.33100000000002</c:v>
                </c:pt>
                <c:pt idx="38177">
                  <c:v>351.26600000000002</c:v>
                </c:pt>
                <c:pt idx="38178">
                  <c:v>351.202</c:v>
                </c:pt>
                <c:pt idx="38179">
                  <c:v>351.13799999999998</c:v>
                </c:pt>
                <c:pt idx="38180">
                  <c:v>351.07400000000001</c:v>
                </c:pt>
                <c:pt idx="38181">
                  <c:v>351.01</c:v>
                </c:pt>
                <c:pt idx="38182">
                  <c:v>350.94600000000003</c:v>
                </c:pt>
                <c:pt idx="38183">
                  <c:v>350.88200000000001</c:v>
                </c:pt>
                <c:pt idx="38184">
                  <c:v>350.81799999999998</c:v>
                </c:pt>
                <c:pt idx="38185">
                  <c:v>350.75400000000002</c:v>
                </c:pt>
                <c:pt idx="38186">
                  <c:v>350.69</c:v>
                </c:pt>
                <c:pt idx="38187">
                  <c:v>350.62599999999998</c:v>
                </c:pt>
                <c:pt idx="38188">
                  <c:v>350.56200000000001</c:v>
                </c:pt>
                <c:pt idx="38189">
                  <c:v>350.49799999999999</c:v>
                </c:pt>
                <c:pt idx="38190">
                  <c:v>350.43400000000003</c:v>
                </c:pt>
                <c:pt idx="38191">
                  <c:v>350.37</c:v>
                </c:pt>
                <c:pt idx="38192">
                  <c:v>350.30599999999998</c:v>
                </c:pt>
                <c:pt idx="38193">
                  <c:v>350.24299999999999</c:v>
                </c:pt>
                <c:pt idx="38194">
                  <c:v>350.17899999999997</c:v>
                </c:pt>
                <c:pt idx="38195">
                  <c:v>350.11500000000001</c:v>
                </c:pt>
                <c:pt idx="38196">
                  <c:v>350.05099999999999</c:v>
                </c:pt>
                <c:pt idx="38197">
                  <c:v>349.98700000000002</c:v>
                </c:pt>
                <c:pt idx="38198">
                  <c:v>349.92399999999998</c:v>
                </c:pt>
                <c:pt idx="38199">
                  <c:v>349.86</c:v>
                </c:pt>
                <c:pt idx="38200">
                  <c:v>349.79599999999999</c:v>
                </c:pt>
                <c:pt idx="38201">
                  <c:v>349.73200000000003</c:v>
                </c:pt>
                <c:pt idx="38202">
                  <c:v>349.66899999999998</c:v>
                </c:pt>
                <c:pt idx="38203">
                  <c:v>349.60500000000002</c:v>
                </c:pt>
                <c:pt idx="38204">
                  <c:v>349.541</c:v>
                </c:pt>
                <c:pt idx="38205">
                  <c:v>349.47800000000001</c:v>
                </c:pt>
                <c:pt idx="38206">
                  <c:v>349.41399999999999</c:v>
                </c:pt>
                <c:pt idx="38207">
                  <c:v>349.351</c:v>
                </c:pt>
                <c:pt idx="38208">
                  <c:v>349.28699999999998</c:v>
                </c:pt>
                <c:pt idx="38209">
                  <c:v>349.22399999999999</c:v>
                </c:pt>
                <c:pt idx="38210">
                  <c:v>349.16</c:v>
                </c:pt>
                <c:pt idx="38211">
                  <c:v>349.096</c:v>
                </c:pt>
                <c:pt idx="38212">
                  <c:v>349.03300000000002</c:v>
                </c:pt>
                <c:pt idx="38213">
                  <c:v>348.97</c:v>
                </c:pt>
                <c:pt idx="38214">
                  <c:v>348.90600000000001</c:v>
                </c:pt>
                <c:pt idx="38215">
                  <c:v>348.84300000000002</c:v>
                </c:pt>
                <c:pt idx="38216">
                  <c:v>348.779</c:v>
                </c:pt>
                <c:pt idx="38217">
                  <c:v>348.71600000000001</c:v>
                </c:pt>
                <c:pt idx="38218">
                  <c:v>348.65199999999999</c:v>
                </c:pt>
                <c:pt idx="38219">
                  <c:v>348.589</c:v>
                </c:pt>
                <c:pt idx="38220">
                  <c:v>348.52600000000001</c:v>
                </c:pt>
                <c:pt idx="38221">
                  <c:v>348.46199999999999</c:v>
                </c:pt>
                <c:pt idx="38222">
                  <c:v>348.399</c:v>
                </c:pt>
                <c:pt idx="38223">
                  <c:v>348.33600000000001</c:v>
                </c:pt>
                <c:pt idx="38224">
                  <c:v>348.27300000000002</c:v>
                </c:pt>
                <c:pt idx="38225">
                  <c:v>348.209</c:v>
                </c:pt>
                <c:pt idx="38226">
                  <c:v>348.14600000000002</c:v>
                </c:pt>
                <c:pt idx="38227">
                  <c:v>348.08300000000003</c:v>
                </c:pt>
                <c:pt idx="38228">
                  <c:v>348.02</c:v>
                </c:pt>
                <c:pt idx="38229">
                  <c:v>347.95699999999999</c:v>
                </c:pt>
                <c:pt idx="38230">
                  <c:v>347.89299999999997</c:v>
                </c:pt>
                <c:pt idx="38231">
                  <c:v>347.83</c:v>
                </c:pt>
                <c:pt idx="38232">
                  <c:v>347.767</c:v>
                </c:pt>
                <c:pt idx="38233">
                  <c:v>347.70400000000001</c:v>
                </c:pt>
                <c:pt idx="38234">
                  <c:v>347.64100000000002</c:v>
                </c:pt>
                <c:pt idx="38235">
                  <c:v>347.57799999999997</c:v>
                </c:pt>
                <c:pt idx="38236">
                  <c:v>347.51499999999999</c:v>
                </c:pt>
                <c:pt idx="38237">
                  <c:v>347.452</c:v>
                </c:pt>
                <c:pt idx="38238">
                  <c:v>347.38900000000001</c:v>
                </c:pt>
                <c:pt idx="38239">
                  <c:v>347.32600000000002</c:v>
                </c:pt>
                <c:pt idx="38240">
                  <c:v>347.26299999999998</c:v>
                </c:pt>
                <c:pt idx="38241">
                  <c:v>347.2</c:v>
                </c:pt>
                <c:pt idx="38242">
                  <c:v>347.137</c:v>
                </c:pt>
                <c:pt idx="38243">
                  <c:v>347.07400000000001</c:v>
                </c:pt>
                <c:pt idx="38244">
                  <c:v>347.012</c:v>
                </c:pt>
                <c:pt idx="38245">
                  <c:v>346.94900000000001</c:v>
                </c:pt>
                <c:pt idx="38246">
                  <c:v>346.88600000000002</c:v>
                </c:pt>
                <c:pt idx="38247">
                  <c:v>346.82299999999998</c:v>
                </c:pt>
                <c:pt idx="38248">
                  <c:v>346.76</c:v>
                </c:pt>
                <c:pt idx="38249">
                  <c:v>346.697</c:v>
                </c:pt>
                <c:pt idx="38250">
                  <c:v>346.63499999999999</c:v>
                </c:pt>
                <c:pt idx="38251">
                  <c:v>346.572</c:v>
                </c:pt>
                <c:pt idx="38252">
                  <c:v>346.50900000000001</c:v>
                </c:pt>
                <c:pt idx="38253">
                  <c:v>346.44600000000003</c:v>
                </c:pt>
                <c:pt idx="38254">
                  <c:v>346.38400000000001</c:v>
                </c:pt>
                <c:pt idx="38255">
                  <c:v>346.32100000000003</c:v>
                </c:pt>
                <c:pt idx="38256">
                  <c:v>346.25799999999998</c:v>
                </c:pt>
                <c:pt idx="38257">
                  <c:v>346.19600000000003</c:v>
                </c:pt>
                <c:pt idx="38258">
                  <c:v>346.13299999999998</c:v>
                </c:pt>
                <c:pt idx="38259">
                  <c:v>346.07100000000003</c:v>
                </c:pt>
                <c:pt idx="38260">
                  <c:v>346.00799999999998</c:v>
                </c:pt>
                <c:pt idx="38261">
                  <c:v>345.94600000000003</c:v>
                </c:pt>
                <c:pt idx="38262">
                  <c:v>345.88299999999998</c:v>
                </c:pt>
                <c:pt idx="38263">
                  <c:v>345.82100000000003</c:v>
                </c:pt>
                <c:pt idx="38264">
                  <c:v>345.75799999999998</c:v>
                </c:pt>
                <c:pt idx="38265">
                  <c:v>345.69600000000003</c:v>
                </c:pt>
                <c:pt idx="38266">
                  <c:v>345.63299999999998</c:v>
                </c:pt>
                <c:pt idx="38267">
                  <c:v>345.57100000000003</c:v>
                </c:pt>
                <c:pt idx="38268">
                  <c:v>345.50799999999998</c:v>
                </c:pt>
                <c:pt idx="38269">
                  <c:v>345.44600000000003</c:v>
                </c:pt>
                <c:pt idx="38270">
                  <c:v>345.38400000000001</c:v>
                </c:pt>
                <c:pt idx="38271">
                  <c:v>345.32100000000003</c:v>
                </c:pt>
                <c:pt idx="38272">
                  <c:v>345.25900000000001</c:v>
                </c:pt>
                <c:pt idx="38273">
                  <c:v>345.197</c:v>
                </c:pt>
                <c:pt idx="38274">
                  <c:v>345.13400000000001</c:v>
                </c:pt>
                <c:pt idx="38275">
                  <c:v>345.072</c:v>
                </c:pt>
                <c:pt idx="38276">
                  <c:v>345.01</c:v>
                </c:pt>
                <c:pt idx="38277">
                  <c:v>344.94799999999998</c:v>
                </c:pt>
                <c:pt idx="38278">
                  <c:v>344.88499999999999</c:v>
                </c:pt>
                <c:pt idx="38279">
                  <c:v>344.82299999999998</c:v>
                </c:pt>
                <c:pt idx="38280">
                  <c:v>344.76100000000002</c:v>
                </c:pt>
                <c:pt idx="38281">
                  <c:v>344.69900000000001</c:v>
                </c:pt>
                <c:pt idx="38282">
                  <c:v>344.637</c:v>
                </c:pt>
                <c:pt idx="38283">
                  <c:v>344.57499999999999</c:v>
                </c:pt>
                <c:pt idx="38284">
                  <c:v>344.51299999999998</c:v>
                </c:pt>
                <c:pt idx="38285">
                  <c:v>344.45</c:v>
                </c:pt>
                <c:pt idx="38286">
                  <c:v>344.38799999999998</c:v>
                </c:pt>
                <c:pt idx="38287">
                  <c:v>344.32600000000002</c:v>
                </c:pt>
                <c:pt idx="38288">
                  <c:v>344.26400000000001</c:v>
                </c:pt>
                <c:pt idx="38289">
                  <c:v>344.202</c:v>
                </c:pt>
                <c:pt idx="38290">
                  <c:v>344.14</c:v>
                </c:pt>
                <c:pt idx="38291">
                  <c:v>344.07799999999997</c:v>
                </c:pt>
                <c:pt idx="38292">
                  <c:v>344.017</c:v>
                </c:pt>
                <c:pt idx="38293">
                  <c:v>343.95499999999998</c:v>
                </c:pt>
                <c:pt idx="38294">
                  <c:v>343.89299999999997</c:v>
                </c:pt>
                <c:pt idx="38295">
                  <c:v>343.83100000000002</c:v>
                </c:pt>
                <c:pt idx="38296">
                  <c:v>343.76900000000001</c:v>
                </c:pt>
                <c:pt idx="38297">
                  <c:v>343.70699999999999</c:v>
                </c:pt>
                <c:pt idx="38298">
                  <c:v>343.64499999999998</c:v>
                </c:pt>
                <c:pt idx="38299">
                  <c:v>343.584</c:v>
                </c:pt>
                <c:pt idx="38300">
                  <c:v>343.52199999999999</c:v>
                </c:pt>
                <c:pt idx="38301">
                  <c:v>343.46</c:v>
                </c:pt>
                <c:pt idx="38302">
                  <c:v>343.39800000000002</c:v>
                </c:pt>
                <c:pt idx="38303">
                  <c:v>343.33699999999999</c:v>
                </c:pt>
                <c:pt idx="38304">
                  <c:v>343.27499999999998</c:v>
                </c:pt>
                <c:pt idx="38305">
                  <c:v>343.21300000000002</c:v>
                </c:pt>
                <c:pt idx="38306">
                  <c:v>343.15199999999999</c:v>
                </c:pt>
                <c:pt idx="38307">
                  <c:v>343.09</c:v>
                </c:pt>
                <c:pt idx="38308">
                  <c:v>343.02800000000002</c:v>
                </c:pt>
                <c:pt idx="38309">
                  <c:v>342.96699999999998</c:v>
                </c:pt>
                <c:pt idx="38310">
                  <c:v>342.90499999999997</c:v>
                </c:pt>
                <c:pt idx="38311">
                  <c:v>342.84399999999999</c:v>
                </c:pt>
                <c:pt idx="38312">
                  <c:v>342.78199999999998</c:v>
                </c:pt>
                <c:pt idx="38313">
                  <c:v>342.721</c:v>
                </c:pt>
                <c:pt idx="38314">
                  <c:v>342.65899999999999</c:v>
                </c:pt>
                <c:pt idx="38315">
                  <c:v>342.59800000000001</c:v>
                </c:pt>
                <c:pt idx="38316">
                  <c:v>342.536</c:v>
                </c:pt>
                <c:pt idx="38317">
                  <c:v>342.47500000000002</c:v>
                </c:pt>
                <c:pt idx="38318">
                  <c:v>342.41300000000001</c:v>
                </c:pt>
                <c:pt idx="38319">
                  <c:v>342.35199999999998</c:v>
                </c:pt>
                <c:pt idx="38320">
                  <c:v>342.291</c:v>
                </c:pt>
                <c:pt idx="38321">
                  <c:v>342.22899999999998</c:v>
                </c:pt>
                <c:pt idx="38322">
                  <c:v>342.16800000000001</c:v>
                </c:pt>
                <c:pt idx="38323">
                  <c:v>342.10700000000003</c:v>
                </c:pt>
                <c:pt idx="38324">
                  <c:v>342.04599999999999</c:v>
                </c:pt>
                <c:pt idx="38325">
                  <c:v>341.98399999999998</c:v>
                </c:pt>
                <c:pt idx="38326">
                  <c:v>341.923</c:v>
                </c:pt>
                <c:pt idx="38327">
                  <c:v>341.86200000000002</c:v>
                </c:pt>
                <c:pt idx="38328">
                  <c:v>341.8</c:v>
                </c:pt>
                <c:pt idx="38329">
                  <c:v>341.73899999999998</c:v>
                </c:pt>
                <c:pt idx="38330">
                  <c:v>341.678</c:v>
                </c:pt>
                <c:pt idx="38331">
                  <c:v>341.61700000000002</c:v>
                </c:pt>
                <c:pt idx="38332">
                  <c:v>341.55599999999998</c:v>
                </c:pt>
                <c:pt idx="38333">
                  <c:v>341.495</c:v>
                </c:pt>
                <c:pt idx="38334">
                  <c:v>341.43400000000003</c:v>
                </c:pt>
                <c:pt idx="38335">
                  <c:v>341.37200000000001</c:v>
                </c:pt>
                <c:pt idx="38336">
                  <c:v>341.31099999999998</c:v>
                </c:pt>
                <c:pt idx="38337">
                  <c:v>341.25</c:v>
                </c:pt>
                <c:pt idx="38338">
                  <c:v>341.18900000000002</c:v>
                </c:pt>
                <c:pt idx="38339">
                  <c:v>341.12799999999999</c:v>
                </c:pt>
                <c:pt idx="38340">
                  <c:v>341.06700000000001</c:v>
                </c:pt>
                <c:pt idx="38341">
                  <c:v>341.00700000000001</c:v>
                </c:pt>
                <c:pt idx="38342">
                  <c:v>340.94600000000003</c:v>
                </c:pt>
                <c:pt idx="38343">
                  <c:v>340.88499999999999</c:v>
                </c:pt>
                <c:pt idx="38344">
                  <c:v>340.82400000000001</c:v>
                </c:pt>
                <c:pt idx="38345">
                  <c:v>340.76299999999998</c:v>
                </c:pt>
                <c:pt idx="38346">
                  <c:v>340.702</c:v>
                </c:pt>
                <c:pt idx="38347">
                  <c:v>340.64100000000002</c:v>
                </c:pt>
                <c:pt idx="38348">
                  <c:v>340.58</c:v>
                </c:pt>
                <c:pt idx="38349">
                  <c:v>340.52</c:v>
                </c:pt>
                <c:pt idx="38350">
                  <c:v>340.459</c:v>
                </c:pt>
                <c:pt idx="38351">
                  <c:v>340.39800000000002</c:v>
                </c:pt>
                <c:pt idx="38352">
                  <c:v>340.33699999999999</c:v>
                </c:pt>
                <c:pt idx="38353">
                  <c:v>340.27699999999999</c:v>
                </c:pt>
                <c:pt idx="38354">
                  <c:v>340.21600000000001</c:v>
                </c:pt>
                <c:pt idx="38355">
                  <c:v>340.15499999999997</c:v>
                </c:pt>
                <c:pt idx="38356">
                  <c:v>340.09500000000003</c:v>
                </c:pt>
                <c:pt idx="38357">
                  <c:v>340.03399999999999</c:v>
                </c:pt>
                <c:pt idx="38358">
                  <c:v>339.97399999999999</c:v>
                </c:pt>
                <c:pt idx="38359">
                  <c:v>339.91300000000001</c:v>
                </c:pt>
                <c:pt idx="38360">
                  <c:v>339.85199999999998</c:v>
                </c:pt>
                <c:pt idx="38361">
                  <c:v>339.79199999999997</c:v>
                </c:pt>
                <c:pt idx="38362">
                  <c:v>339.73099999999999</c:v>
                </c:pt>
                <c:pt idx="38363">
                  <c:v>339.67099999999999</c:v>
                </c:pt>
                <c:pt idx="38364">
                  <c:v>339.61</c:v>
                </c:pt>
                <c:pt idx="38365">
                  <c:v>339.55</c:v>
                </c:pt>
                <c:pt idx="38366">
                  <c:v>339.49</c:v>
                </c:pt>
                <c:pt idx="38367">
                  <c:v>339.42899999999997</c:v>
                </c:pt>
                <c:pt idx="38368">
                  <c:v>339.36900000000003</c:v>
                </c:pt>
                <c:pt idx="38369">
                  <c:v>339.30799999999999</c:v>
                </c:pt>
                <c:pt idx="38370">
                  <c:v>339.24799999999999</c:v>
                </c:pt>
                <c:pt idx="38371">
                  <c:v>339.18799999999999</c:v>
                </c:pt>
                <c:pt idx="38372">
                  <c:v>339.12700000000001</c:v>
                </c:pt>
                <c:pt idx="38373">
                  <c:v>339.06700000000001</c:v>
                </c:pt>
                <c:pt idx="38374">
                  <c:v>339.00700000000001</c:v>
                </c:pt>
                <c:pt idx="38375">
                  <c:v>338.94600000000003</c:v>
                </c:pt>
                <c:pt idx="38376">
                  <c:v>338.88600000000002</c:v>
                </c:pt>
                <c:pt idx="38377">
                  <c:v>338.82600000000002</c:v>
                </c:pt>
                <c:pt idx="38378">
                  <c:v>338.76600000000002</c:v>
                </c:pt>
                <c:pt idx="38379">
                  <c:v>338.70600000000002</c:v>
                </c:pt>
                <c:pt idx="38380">
                  <c:v>338.64499999999998</c:v>
                </c:pt>
                <c:pt idx="38381">
                  <c:v>338.58499999999998</c:v>
                </c:pt>
                <c:pt idx="38382">
                  <c:v>338.52499999999998</c:v>
                </c:pt>
                <c:pt idx="38383">
                  <c:v>338.46499999999997</c:v>
                </c:pt>
                <c:pt idx="38384">
                  <c:v>338.40499999999997</c:v>
                </c:pt>
                <c:pt idx="38385">
                  <c:v>338.34500000000003</c:v>
                </c:pt>
                <c:pt idx="38386">
                  <c:v>338.28500000000003</c:v>
                </c:pt>
                <c:pt idx="38387">
                  <c:v>338.22500000000002</c:v>
                </c:pt>
                <c:pt idx="38388">
                  <c:v>338.16500000000002</c:v>
                </c:pt>
                <c:pt idx="38389">
                  <c:v>338.10500000000002</c:v>
                </c:pt>
                <c:pt idx="38390">
                  <c:v>338.04500000000002</c:v>
                </c:pt>
                <c:pt idx="38391">
                  <c:v>337.98500000000001</c:v>
                </c:pt>
                <c:pt idx="38392">
                  <c:v>337.92500000000001</c:v>
                </c:pt>
                <c:pt idx="38393">
                  <c:v>337.86500000000001</c:v>
                </c:pt>
                <c:pt idx="38394">
                  <c:v>337.80599999999998</c:v>
                </c:pt>
                <c:pt idx="38395">
                  <c:v>337.74599999999998</c:v>
                </c:pt>
                <c:pt idx="38396">
                  <c:v>337.68599999999998</c:v>
                </c:pt>
                <c:pt idx="38397">
                  <c:v>337.62599999999998</c:v>
                </c:pt>
                <c:pt idx="38398">
                  <c:v>337.56599999999997</c:v>
                </c:pt>
                <c:pt idx="38399">
                  <c:v>337.50700000000001</c:v>
                </c:pt>
                <c:pt idx="38400">
                  <c:v>337.447</c:v>
                </c:pt>
                <c:pt idx="38401">
                  <c:v>337.387</c:v>
                </c:pt>
                <c:pt idx="38402">
                  <c:v>337.327</c:v>
                </c:pt>
                <c:pt idx="38403">
                  <c:v>337.26799999999997</c:v>
                </c:pt>
                <c:pt idx="38404">
                  <c:v>337.20800000000003</c:v>
                </c:pt>
                <c:pt idx="38405">
                  <c:v>337.14800000000002</c:v>
                </c:pt>
                <c:pt idx="38406">
                  <c:v>337.089</c:v>
                </c:pt>
                <c:pt idx="38407">
                  <c:v>337.029</c:v>
                </c:pt>
                <c:pt idx="38408">
                  <c:v>336.97</c:v>
                </c:pt>
                <c:pt idx="38409">
                  <c:v>336.91</c:v>
                </c:pt>
                <c:pt idx="38410">
                  <c:v>336.851</c:v>
                </c:pt>
                <c:pt idx="38411">
                  <c:v>336.791</c:v>
                </c:pt>
                <c:pt idx="38412">
                  <c:v>336.73200000000003</c:v>
                </c:pt>
                <c:pt idx="38413">
                  <c:v>336.67200000000003</c:v>
                </c:pt>
                <c:pt idx="38414">
                  <c:v>336.61200000000002</c:v>
                </c:pt>
                <c:pt idx="38415">
                  <c:v>336.553</c:v>
                </c:pt>
                <c:pt idx="38416">
                  <c:v>336.49400000000003</c:v>
                </c:pt>
                <c:pt idx="38417">
                  <c:v>336.43400000000003</c:v>
                </c:pt>
                <c:pt idx="38418">
                  <c:v>336.375</c:v>
                </c:pt>
                <c:pt idx="38419">
                  <c:v>336.31599999999997</c:v>
                </c:pt>
                <c:pt idx="38420">
                  <c:v>336.25599999999997</c:v>
                </c:pt>
                <c:pt idx="38421">
                  <c:v>336.197</c:v>
                </c:pt>
                <c:pt idx="38422">
                  <c:v>336.13799999999998</c:v>
                </c:pt>
                <c:pt idx="38423">
                  <c:v>336.07799999999997</c:v>
                </c:pt>
                <c:pt idx="38424">
                  <c:v>336.01900000000001</c:v>
                </c:pt>
                <c:pt idx="38425">
                  <c:v>335.96</c:v>
                </c:pt>
                <c:pt idx="38426">
                  <c:v>335.90100000000001</c:v>
                </c:pt>
                <c:pt idx="38427">
                  <c:v>335.84199999999998</c:v>
                </c:pt>
                <c:pt idx="38428">
                  <c:v>335.78300000000002</c:v>
                </c:pt>
                <c:pt idx="38429">
                  <c:v>335.72300000000001</c:v>
                </c:pt>
                <c:pt idx="38430">
                  <c:v>335.66399999999999</c:v>
                </c:pt>
                <c:pt idx="38431">
                  <c:v>335.60500000000002</c:v>
                </c:pt>
                <c:pt idx="38432">
                  <c:v>335.54599999999999</c:v>
                </c:pt>
                <c:pt idx="38433">
                  <c:v>335.48700000000002</c:v>
                </c:pt>
                <c:pt idx="38434">
                  <c:v>335.428</c:v>
                </c:pt>
                <c:pt idx="38435">
                  <c:v>335.36900000000003</c:v>
                </c:pt>
                <c:pt idx="38436">
                  <c:v>335.31</c:v>
                </c:pt>
                <c:pt idx="38437">
                  <c:v>335.25099999999998</c:v>
                </c:pt>
                <c:pt idx="38438">
                  <c:v>335.19200000000001</c:v>
                </c:pt>
                <c:pt idx="38439">
                  <c:v>335.13299999999998</c:v>
                </c:pt>
                <c:pt idx="38440">
                  <c:v>335.07400000000001</c:v>
                </c:pt>
                <c:pt idx="38441">
                  <c:v>335.01499999999999</c:v>
                </c:pt>
                <c:pt idx="38442">
                  <c:v>334.95600000000002</c:v>
                </c:pt>
                <c:pt idx="38443">
                  <c:v>334.89800000000002</c:v>
                </c:pt>
                <c:pt idx="38444">
                  <c:v>334.839</c:v>
                </c:pt>
                <c:pt idx="38445">
                  <c:v>334.78</c:v>
                </c:pt>
                <c:pt idx="38446">
                  <c:v>334.721</c:v>
                </c:pt>
                <c:pt idx="38447">
                  <c:v>334.66300000000001</c:v>
                </c:pt>
                <c:pt idx="38448">
                  <c:v>334.60399999999998</c:v>
                </c:pt>
                <c:pt idx="38449">
                  <c:v>334.54500000000002</c:v>
                </c:pt>
                <c:pt idx="38450">
                  <c:v>334.48599999999999</c:v>
                </c:pt>
                <c:pt idx="38451">
                  <c:v>334.428</c:v>
                </c:pt>
                <c:pt idx="38452">
                  <c:v>334.36900000000003</c:v>
                </c:pt>
                <c:pt idx="38453">
                  <c:v>334.31</c:v>
                </c:pt>
                <c:pt idx="38454">
                  <c:v>334.25200000000001</c:v>
                </c:pt>
                <c:pt idx="38455">
                  <c:v>334.19299999999998</c:v>
                </c:pt>
                <c:pt idx="38456">
                  <c:v>334.13499999999999</c:v>
                </c:pt>
                <c:pt idx="38457">
                  <c:v>334.07600000000002</c:v>
                </c:pt>
                <c:pt idx="38458">
                  <c:v>334.017</c:v>
                </c:pt>
                <c:pt idx="38459">
                  <c:v>333.959</c:v>
                </c:pt>
                <c:pt idx="38460">
                  <c:v>333.90100000000001</c:v>
                </c:pt>
                <c:pt idx="38461">
                  <c:v>333.84199999999998</c:v>
                </c:pt>
                <c:pt idx="38462">
                  <c:v>333.78399999999999</c:v>
                </c:pt>
                <c:pt idx="38463">
                  <c:v>333.72500000000002</c:v>
                </c:pt>
                <c:pt idx="38464">
                  <c:v>333.66699999999997</c:v>
                </c:pt>
                <c:pt idx="38465">
                  <c:v>333.60899999999998</c:v>
                </c:pt>
                <c:pt idx="38466">
                  <c:v>333.55</c:v>
                </c:pt>
                <c:pt idx="38467">
                  <c:v>333.49200000000002</c:v>
                </c:pt>
                <c:pt idx="38468">
                  <c:v>333.43400000000003</c:v>
                </c:pt>
                <c:pt idx="38469">
                  <c:v>333.375</c:v>
                </c:pt>
                <c:pt idx="38470">
                  <c:v>333.31700000000001</c:v>
                </c:pt>
                <c:pt idx="38471">
                  <c:v>333.25900000000001</c:v>
                </c:pt>
                <c:pt idx="38472">
                  <c:v>333.20100000000002</c:v>
                </c:pt>
                <c:pt idx="38473">
                  <c:v>333.142</c:v>
                </c:pt>
                <c:pt idx="38474">
                  <c:v>333.084</c:v>
                </c:pt>
                <c:pt idx="38475">
                  <c:v>333.02600000000001</c:v>
                </c:pt>
                <c:pt idx="38476">
                  <c:v>332.96800000000002</c:v>
                </c:pt>
                <c:pt idx="38477">
                  <c:v>332.91</c:v>
                </c:pt>
                <c:pt idx="38478">
                  <c:v>332.85199999999998</c:v>
                </c:pt>
                <c:pt idx="38479">
                  <c:v>332.79300000000001</c:v>
                </c:pt>
                <c:pt idx="38480">
                  <c:v>332.73599999999999</c:v>
                </c:pt>
                <c:pt idx="38481">
                  <c:v>332.67700000000002</c:v>
                </c:pt>
                <c:pt idx="38482">
                  <c:v>332.61900000000003</c:v>
                </c:pt>
                <c:pt idx="38483">
                  <c:v>332.56099999999998</c:v>
                </c:pt>
                <c:pt idx="38484">
                  <c:v>332.50299999999999</c:v>
                </c:pt>
                <c:pt idx="38485">
                  <c:v>332.44499999999999</c:v>
                </c:pt>
                <c:pt idx="38486">
                  <c:v>332.38799999999998</c:v>
                </c:pt>
                <c:pt idx="38487">
                  <c:v>332.33</c:v>
                </c:pt>
                <c:pt idx="38488">
                  <c:v>332.27199999999999</c:v>
                </c:pt>
                <c:pt idx="38489">
                  <c:v>332.214</c:v>
                </c:pt>
                <c:pt idx="38490">
                  <c:v>332.15600000000001</c:v>
                </c:pt>
                <c:pt idx="38491">
                  <c:v>332.09800000000001</c:v>
                </c:pt>
                <c:pt idx="38492">
                  <c:v>332.04</c:v>
                </c:pt>
                <c:pt idx="38493">
                  <c:v>331.983</c:v>
                </c:pt>
                <c:pt idx="38494">
                  <c:v>331.92500000000001</c:v>
                </c:pt>
                <c:pt idx="38495">
                  <c:v>331.86700000000002</c:v>
                </c:pt>
                <c:pt idx="38496">
                  <c:v>331.81</c:v>
                </c:pt>
                <c:pt idx="38497">
                  <c:v>331.75200000000001</c:v>
                </c:pt>
                <c:pt idx="38498">
                  <c:v>331.69400000000002</c:v>
                </c:pt>
                <c:pt idx="38499">
                  <c:v>331.637</c:v>
                </c:pt>
                <c:pt idx="38500">
                  <c:v>331.57900000000001</c:v>
                </c:pt>
                <c:pt idx="38501">
                  <c:v>331.52100000000002</c:v>
                </c:pt>
                <c:pt idx="38502">
                  <c:v>331.464</c:v>
                </c:pt>
                <c:pt idx="38503">
                  <c:v>331.40600000000001</c:v>
                </c:pt>
                <c:pt idx="38504">
                  <c:v>331.34800000000001</c:v>
                </c:pt>
                <c:pt idx="38505">
                  <c:v>331.291</c:v>
                </c:pt>
                <c:pt idx="38506">
                  <c:v>331.23399999999998</c:v>
                </c:pt>
                <c:pt idx="38507">
                  <c:v>331.17599999999999</c:v>
                </c:pt>
                <c:pt idx="38508">
                  <c:v>331.11900000000003</c:v>
                </c:pt>
                <c:pt idx="38509">
                  <c:v>331.06099999999998</c:v>
                </c:pt>
                <c:pt idx="38510">
                  <c:v>331.00400000000002</c:v>
                </c:pt>
                <c:pt idx="38511">
                  <c:v>330.94600000000003</c:v>
                </c:pt>
                <c:pt idx="38512">
                  <c:v>330.88900000000001</c:v>
                </c:pt>
                <c:pt idx="38513">
                  <c:v>330.83199999999999</c:v>
                </c:pt>
                <c:pt idx="38514">
                  <c:v>330.774</c:v>
                </c:pt>
                <c:pt idx="38515">
                  <c:v>330.71699999999998</c:v>
                </c:pt>
                <c:pt idx="38516">
                  <c:v>330.66</c:v>
                </c:pt>
                <c:pt idx="38517">
                  <c:v>330.60199999999998</c:v>
                </c:pt>
                <c:pt idx="38518">
                  <c:v>330.54500000000002</c:v>
                </c:pt>
                <c:pt idx="38519">
                  <c:v>330.488</c:v>
                </c:pt>
                <c:pt idx="38520">
                  <c:v>330.43099999999998</c:v>
                </c:pt>
                <c:pt idx="38521">
                  <c:v>330.37400000000002</c:v>
                </c:pt>
                <c:pt idx="38522">
                  <c:v>330.31700000000001</c:v>
                </c:pt>
                <c:pt idx="38523">
                  <c:v>330.25900000000001</c:v>
                </c:pt>
                <c:pt idx="38524">
                  <c:v>330.202</c:v>
                </c:pt>
                <c:pt idx="38525">
                  <c:v>330.14499999999998</c:v>
                </c:pt>
                <c:pt idx="38526">
                  <c:v>330.08800000000002</c:v>
                </c:pt>
                <c:pt idx="38527">
                  <c:v>330.03100000000001</c:v>
                </c:pt>
                <c:pt idx="38528">
                  <c:v>329.97399999999999</c:v>
                </c:pt>
                <c:pt idx="38529">
                  <c:v>329.91699999999997</c:v>
                </c:pt>
                <c:pt idx="38530">
                  <c:v>329.86</c:v>
                </c:pt>
                <c:pt idx="38531">
                  <c:v>329.803</c:v>
                </c:pt>
                <c:pt idx="38532">
                  <c:v>329.74599999999998</c:v>
                </c:pt>
                <c:pt idx="38533">
                  <c:v>329.68900000000002</c:v>
                </c:pt>
                <c:pt idx="38534">
                  <c:v>329.63200000000001</c:v>
                </c:pt>
                <c:pt idx="38535">
                  <c:v>329.57600000000002</c:v>
                </c:pt>
                <c:pt idx="38536">
                  <c:v>329.51900000000001</c:v>
                </c:pt>
                <c:pt idx="38537">
                  <c:v>329.46199999999999</c:v>
                </c:pt>
                <c:pt idx="38538">
                  <c:v>329.40499999999997</c:v>
                </c:pt>
                <c:pt idx="38539">
                  <c:v>329.34800000000001</c:v>
                </c:pt>
                <c:pt idx="38540">
                  <c:v>329.29199999999997</c:v>
                </c:pt>
                <c:pt idx="38541">
                  <c:v>329.23500000000001</c:v>
                </c:pt>
                <c:pt idx="38542">
                  <c:v>329.178</c:v>
                </c:pt>
                <c:pt idx="38543">
                  <c:v>329.12099999999998</c:v>
                </c:pt>
                <c:pt idx="38544">
                  <c:v>329.065</c:v>
                </c:pt>
                <c:pt idx="38545">
                  <c:v>329.00799999999998</c:v>
                </c:pt>
                <c:pt idx="38546">
                  <c:v>328.95100000000002</c:v>
                </c:pt>
                <c:pt idx="38547">
                  <c:v>328.89499999999998</c:v>
                </c:pt>
                <c:pt idx="38548">
                  <c:v>328.83800000000002</c:v>
                </c:pt>
                <c:pt idx="38549">
                  <c:v>328.78199999999998</c:v>
                </c:pt>
                <c:pt idx="38550">
                  <c:v>328.72500000000002</c:v>
                </c:pt>
                <c:pt idx="38551">
                  <c:v>328.66899999999998</c:v>
                </c:pt>
                <c:pt idx="38552">
                  <c:v>328.61200000000002</c:v>
                </c:pt>
                <c:pt idx="38553">
                  <c:v>328.55599999999998</c:v>
                </c:pt>
                <c:pt idx="38554">
                  <c:v>328.49900000000002</c:v>
                </c:pt>
                <c:pt idx="38555">
                  <c:v>328.44299999999998</c:v>
                </c:pt>
                <c:pt idx="38556">
                  <c:v>328.38600000000002</c:v>
                </c:pt>
                <c:pt idx="38557">
                  <c:v>328.33</c:v>
                </c:pt>
                <c:pt idx="38558">
                  <c:v>328.274</c:v>
                </c:pt>
                <c:pt idx="38559">
                  <c:v>328.21699999999998</c:v>
                </c:pt>
                <c:pt idx="38560">
                  <c:v>328.161</c:v>
                </c:pt>
                <c:pt idx="38561">
                  <c:v>328.10500000000002</c:v>
                </c:pt>
                <c:pt idx="38562">
                  <c:v>328.048</c:v>
                </c:pt>
                <c:pt idx="38563">
                  <c:v>327.99200000000002</c:v>
                </c:pt>
                <c:pt idx="38564">
                  <c:v>327.93599999999998</c:v>
                </c:pt>
                <c:pt idx="38565">
                  <c:v>327.88</c:v>
                </c:pt>
                <c:pt idx="38566">
                  <c:v>327.82299999999998</c:v>
                </c:pt>
                <c:pt idx="38567">
                  <c:v>327.767</c:v>
                </c:pt>
                <c:pt idx="38568">
                  <c:v>327.71100000000001</c:v>
                </c:pt>
                <c:pt idx="38569">
                  <c:v>327.65499999999997</c:v>
                </c:pt>
                <c:pt idx="38570">
                  <c:v>327.59899999999999</c:v>
                </c:pt>
                <c:pt idx="38571">
                  <c:v>327.54300000000001</c:v>
                </c:pt>
                <c:pt idx="38572">
                  <c:v>327.48700000000002</c:v>
                </c:pt>
                <c:pt idx="38573">
                  <c:v>327.43099999999998</c:v>
                </c:pt>
                <c:pt idx="38574">
                  <c:v>327.375</c:v>
                </c:pt>
                <c:pt idx="38575">
                  <c:v>327.31900000000002</c:v>
                </c:pt>
                <c:pt idx="38576">
                  <c:v>327.26299999999998</c:v>
                </c:pt>
                <c:pt idx="38577">
                  <c:v>327.20699999999999</c:v>
                </c:pt>
                <c:pt idx="38578">
                  <c:v>327.15100000000001</c:v>
                </c:pt>
                <c:pt idx="38579">
                  <c:v>327.09500000000003</c:v>
                </c:pt>
                <c:pt idx="38580">
                  <c:v>327.03899999999999</c:v>
                </c:pt>
                <c:pt idx="38581">
                  <c:v>326.983</c:v>
                </c:pt>
                <c:pt idx="38582">
                  <c:v>326.92700000000002</c:v>
                </c:pt>
                <c:pt idx="38583">
                  <c:v>326.87200000000001</c:v>
                </c:pt>
                <c:pt idx="38584">
                  <c:v>326.81599999999997</c:v>
                </c:pt>
                <c:pt idx="38585">
                  <c:v>326.76</c:v>
                </c:pt>
                <c:pt idx="38586">
                  <c:v>326.70400000000001</c:v>
                </c:pt>
                <c:pt idx="38587">
                  <c:v>326.649</c:v>
                </c:pt>
                <c:pt idx="38588">
                  <c:v>326.59300000000002</c:v>
                </c:pt>
                <c:pt idx="38589">
                  <c:v>326.53699999999998</c:v>
                </c:pt>
                <c:pt idx="38590">
                  <c:v>326.48200000000003</c:v>
                </c:pt>
                <c:pt idx="38591">
                  <c:v>326.42599999999999</c:v>
                </c:pt>
                <c:pt idx="38592">
                  <c:v>326.37</c:v>
                </c:pt>
                <c:pt idx="38593">
                  <c:v>326.315</c:v>
                </c:pt>
                <c:pt idx="38594">
                  <c:v>326.25900000000001</c:v>
                </c:pt>
                <c:pt idx="38595">
                  <c:v>326.20400000000001</c:v>
                </c:pt>
                <c:pt idx="38596">
                  <c:v>326.14800000000002</c:v>
                </c:pt>
                <c:pt idx="38597">
                  <c:v>326.09300000000002</c:v>
                </c:pt>
                <c:pt idx="38598">
                  <c:v>326.03699999999998</c:v>
                </c:pt>
                <c:pt idx="38599">
                  <c:v>325.98200000000003</c:v>
                </c:pt>
                <c:pt idx="38600">
                  <c:v>325.92599999999999</c:v>
                </c:pt>
                <c:pt idx="38601">
                  <c:v>325.87099999999998</c:v>
                </c:pt>
                <c:pt idx="38602">
                  <c:v>325.81599999999997</c:v>
                </c:pt>
                <c:pt idx="38603">
                  <c:v>325.76</c:v>
                </c:pt>
                <c:pt idx="38604">
                  <c:v>325.70499999999998</c:v>
                </c:pt>
                <c:pt idx="38605">
                  <c:v>325.649</c:v>
                </c:pt>
                <c:pt idx="38606">
                  <c:v>325.59399999999999</c:v>
                </c:pt>
                <c:pt idx="38607">
                  <c:v>325.53899999999999</c:v>
                </c:pt>
                <c:pt idx="38608">
                  <c:v>325.48399999999998</c:v>
                </c:pt>
                <c:pt idx="38609">
                  <c:v>325.428</c:v>
                </c:pt>
                <c:pt idx="38610">
                  <c:v>325.37299999999999</c:v>
                </c:pt>
                <c:pt idx="38611">
                  <c:v>325.31799999999998</c:v>
                </c:pt>
                <c:pt idx="38612">
                  <c:v>325.26299999999998</c:v>
                </c:pt>
                <c:pt idx="38613">
                  <c:v>325.20800000000003</c:v>
                </c:pt>
                <c:pt idx="38614">
                  <c:v>325.15199999999999</c:v>
                </c:pt>
                <c:pt idx="38615">
                  <c:v>325.09699999999998</c:v>
                </c:pt>
                <c:pt idx="38616">
                  <c:v>325.04199999999997</c:v>
                </c:pt>
                <c:pt idx="38617">
                  <c:v>324.98700000000002</c:v>
                </c:pt>
                <c:pt idx="38618">
                  <c:v>324.93200000000002</c:v>
                </c:pt>
                <c:pt idx="38619">
                  <c:v>324.87700000000001</c:v>
                </c:pt>
                <c:pt idx="38620">
                  <c:v>324.822</c:v>
                </c:pt>
                <c:pt idx="38621">
                  <c:v>324.767</c:v>
                </c:pt>
                <c:pt idx="38622">
                  <c:v>324.71199999999999</c:v>
                </c:pt>
                <c:pt idx="38623">
                  <c:v>324.65699999999998</c:v>
                </c:pt>
                <c:pt idx="38624">
                  <c:v>324.60300000000001</c:v>
                </c:pt>
                <c:pt idx="38625">
                  <c:v>324.548</c:v>
                </c:pt>
                <c:pt idx="38626">
                  <c:v>324.49299999999999</c:v>
                </c:pt>
                <c:pt idx="38627">
                  <c:v>324.43799999999999</c:v>
                </c:pt>
                <c:pt idx="38628">
                  <c:v>324.38299999999998</c:v>
                </c:pt>
                <c:pt idx="38629">
                  <c:v>324.32799999999997</c:v>
                </c:pt>
                <c:pt idx="38630">
                  <c:v>324.274</c:v>
                </c:pt>
                <c:pt idx="38631">
                  <c:v>324.21899999999999</c:v>
                </c:pt>
                <c:pt idx="38632">
                  <c:v>324.16399999999999</c:v>
                </c:pt>
                <c:pt idx="38633">
                  <c:v>324.10899999999998</c:v>
                </c:pt>
                <c:pt idx="38634">
                  <c:v>324.05500000000001</c:v>
                </c:pt>
                <c:pt idx="38635">
                  <c:v>324</c:v>
                </c:pt>
                <c:pt idx="38636">
                  <c:v>323.94499999999999</c:v>
                </c:pt>
                <c:pt idx="38637">
                  <c:v>323.89100000000002</c:v>
                </c:pt>
                <c:pt idx="38638">
                  <c:v>323.83600000000001</c:v>
                </c:pt>
                <c:pt idx="38639">
                  <c:v>323.78199999999998</c:v>
                </c:pt>
                <c:pt idx="38640">
                  <c:v>323.72699999999998</c:v>
                </c:pt>
                <c:pt idx="38641">
                  <c:v>323.673</c:v>
                </c:pt>
                <c:pt idx="38642">
                  <c:v>323.61799999999999</c:v>
                </c:pt>
                <c:pt idx="38643">
                  <c:v>323.56400000000002</c:v>
                </c:pt>
                <c:pt idx="38644">
                  <c:v>323.50900000000001</c:v>
                </c:pt>
                <c:pt idx="38645">
                  <c:v>323.45499999999998</c:v>
                </c:pt>
                <c:pt idx="38646">
                  <c:v>323.40100000000001</c:v>
                </c:pt>
                <c:pt idx="38647">
                  <c:v>323.346</c:v>
                </c:pt>
                <c:pt idx="38648">
                  <c:v>323.29199999999997</c:v>
                </c:pt>
                <c:pt idx="38649">
                  <c:v>323.23700000000002</c:v>
                </c:pt>
                <c:pt idx="38650">
                  <c:v>323.18299999999999</c:v>
                </c:pt>
                <c:pt idx="38651">
                  <c:v>323.12900000000002</c:v>
                </c:pt>
                <c:pt idx="38652">
                  <c:v>323.07499999999999</c:v>
                </c:pt>
                <c:pt idx="38653">
                  <c:v>323.02</c:v>
                </c:pt>
                <c:pt idx="38654">
                  <c:v>322.96600000000001</c:v>
                </c:pt>
                <c:pt idx="38655">
                  <c:v>322.91199999999998</c:v>
                </c:pt>
                <c:pt idx="38656">
                  <c:v>322.858</c:v>
                </c:pt>
                <c:pt idx="38657">
                  <c:v>322.80399999999997</c:v>
                </c:pt>
                <c:pt idx="38658">
                  <c:v>322.74900000000002</c:v>
                </c:pt>
                <c:pt idx="38659">
                  <c:v>322.69499999999999</c:v>
                </c:pt>
                <c:pt idx="38660">
                  <c:v>322.64100000000002</c:v>
                </c:pt>
                <c:pt idx="38661">
                  <c:v>322.58699999999999</c:v>
                </c:pt>
                <c:pt idx="38662">
                  <c:v>322.53300000000002</c:v>
                </c:pt>
                <c:pt idx="38663">
                  <c:v>322.47899999999998</c:v>
                </c:pt>
                <c:pt idx="38664">
                  <c:v>322.42500000000001</c:v>
                </c:pt>
                <c:pt idx="38665">
                  <c:v>322.37099999999998</c:v>
                </c:pt>
                <c:pt idx="38666">
                  <c:v>322.31700000000001</c:v>
                </c:pt>
                <c:pt idx="38667">
                  <c:v>322.26299999999998</c:v>
                </c:pt>
                <c:pt idx="38668">
                  <c:v>322.20999999999998</c:v>
                </c:pt>
                <c:pt idx="38669">
                  <c:v>322.15600000000001</c:v>
                </c:pt>
                <c:pt idx="38670">
                  <c:v>322.10199999999998</c:v>
                </c:pt>
                <c:pt idx="38671">
                  <c:v>322.048</c:v>
                </c:pt>
                <c:pt idx="38672">
                  <c:v>321.99400000000003</c:v>
                </c:pt>
                <c:pt idx="38673">
                  <c:v>321.94</c:v>
                </c:pt>
                <c:pt idx="38674">
                  <c:v>321.887</c:v>
                </c:pt>
                <c:pt idx="38675">
                  <c:v>321.83300000000003</c:v>
                </c:pt>
                <c:pt idx="38676">
                  <c:v>321.779</c:v>
                </c:pt>
                <c:pt idx="38677">
                  <c:v>321.72500000000002</c:v>
                </c:pt>
                <c:pt idx="38678">
                  <c:v>321.67200000000003</c:v>
                </c:pt>
                <c:pt idx="38679">
                  <c:v>321.61799999999999</c:v>
                </c:pt>
                <c:pt idx="38680">
                  <c:v>321.565</c:v>
                </c:pt>
                <c:pt idx="38681">
                  <c:v>321.51100000000002</c:v>
                </c:pt>
                <c:pt idx="38682">
                  <c:v>321.45699999999999</c:v>
                </c:pt>
                <c:pt idx="38683">
                  <c:v>321.404</c:v>
                </c:pt>
                <c:pt idx="38684">
                  <c:v>321.35000000000002</c:v>
                </c:pt>
                <c:pt idx="38685">
                  <c:v>321.29700000000003</c:v>
                </c:pt>
                <c:pt idx="38686">
                  <c:v>321.24299999999999</c:v>
                </c:pt>
                <c:pt idx="38687">
                  <c:v>321.19</c:v>
                </c:pt>
                <c:pt idx="38688">
                  <c:v>321.13600000000002</c:v>
                </c:pt>
                <c:pt idx="38689">
                  <c:v>321.08300000000003</c:v>
                </c:pt>
                <c:pt idx="38690">
                  <c:v>321.02999999999997</c:v>
                </c:pt>
                <c:pt idx="38691">
                  <c:v>320.976</c:v>
                </c:pt>
                <c:pt idx="38692">
                  <c:v>320.923</c:v>
                </c:pt>
                <c:pt idx="38693">
                  <c:v>320.86900000000003</c:v>
                </c:pt>
                <c:pt idx="38694">
                  <c:v>320.81599999999997</c:v>
                </c:pt>
                <c:pt idx="38695">
                  <c:v>320.76299999999998</c:v>
                </c:pt>
                <c:pt idx="38696">
                  <c:v>320.70999999999998</c:v>
                </c:pt>
                <c:pt idx="38697">
                  <c:v>320.65600000000001</c:v>
                </c:pt>
                <c:pt idx="38698">
                  <c:v>320.60300000000001</c:v>
                </c:pt>
                <c:pt idx="38699">
                  <c:v>320.55</c:v>
                </c:pt>
                <c:pt idx="38700">
                  <c:v>320.49700000000001</c:v>
                </c:pt>
                <c:pt idx="38701">
                  <c:v>320.44400000000002</c:v>
                </c:pt>
                <c:pt idx="38702">
                  <c:v>320.39100000000002</c:v>
                </c:pt>
                <c:pt idx="38703">
                  <c:v>320.33699999999999</c:v>
                </c:pt>
                <c:pt idx="38704">
                  <c:v>320.28399999999999</c:v>
                </c:pt>
                <c:pt idx="38705">
                  <c:v>320.23099999999999</c:v>
                </c:pt>
                <c:pt idx="38706">
                  <c:v>320.178</c:v>
                </c:pt>
                <c:pt idx="38707">
                  <c:v>320.125</c:v>
                </c:pt>
                <c:pt idx="38708">
                  <c:v>320.072</c:v>
                </c:pt>
                <c:pt idx="38709">
                  <c:v>320.01900000000001</c:v>
                </c:pt>
                <c:pt idx="38710">
                  <c:v>319.96600000000001</c:v>
                </c:pt>
                <c:pt idx="38711">
                  <c:v>319.91399999999999</c:v>
                </c:pt>
                <c:pt idx="38712">
                  <c:v>319.86099999999999</c:v>
                </c:pt>
                <c:pt idx="38713">
                  <c:v>319.80799999999999</c:v>
                </c:pt>
                <c:pt idx="38714">
                  <c:v>319.755</c:v>
                </c:pt>
                <c:pt idx="38715">
                  <c:v>319.702</c:v>
                </c:pt>
                <c:pt idx="38716">
                  <c:v>319.649</c:v>
                </c:pt>
                <c:pt idx="38717">
                  <c:v>319.596</c:v>
                </c:pt>
                <c:pt idx="38718">
                  <c:v>319.54399999999998</c:v>
                </c:pt>
                <c:pt idx="38719">
                  <c:v>319.49099999999999</c:v>
                </c:pt>
                <c:pt idx="38720">
                  <c:v>319.43799999999999</c:v>
                </c:pt>
                <c:pt idx="38721">
                  <c:v>319.38600000000002</c:v>
                </c:pt>
                <c:pt idx="38722">
                  <c:v>319.33300000000003</c:v>
                </c:pt>
                <c:pt idx="38723">
                  <c:v>319.27999999999997</c:v>
                </c:pt>
                <c:pt idx="38724">
                  <c:v>319.22800000000001</c:v>
                </c:pt>
                <c:pt idx="38725">
                  <c:v>319.17500000000001</c:v>
                </c:pt>
                <c:pt idx="38726">
                  <c:v>319.12299999999999</c:v>
                </c:pt>
                <c:pt idx="38727">
                  <c:v>319.07</c:v>
                </c:pt>
                <c:pt idx="38728">
                  <c:v>319.01799999999997</c:v>
                </c:pt>
                <c:pt idx="38729">
                  <c:v>318.96499999999997</c:v>
                </c:pt>
                <c:pt idx="38730">
                  <c:v>318.91300000000001</c:v>
                </c:pt>
                <c:pt idx="38731">
                  <c:v>318.86</c:v>
                </c:pt>
                <c:pt idx="38732">
                  <c:v>318.80799999999999</c:v>
                </c:pt>
                <c:pt idx="38733">
                  <c:v>318.755</c:v>
                </c:pt>
                <c:pt idx="38734">
                  <c:v>318.70299999999997</c:v>
                </c:pt>
                <c:pt idx="38735">
                  <c:v>318.65100000000001</c:v>
                </c:pt>
                <c:pt idx="38736">
                  <c:v>318.59899999999999</c:v>
                </c:pt>
                <c:pt idx="38737">
                  <c:v>318.54599999999999</c:v>
                </c:pt>
                <c:pt idx="38738">
                  <c:v>318.49400000000003</c:v>
                </c:pt>
                <c:pt idx="38739">
                  <c:v>318.44200000000001</c:v>
                </c:pt>
                <c:pt idx="38740">
                  <c:v>318.38900000000001</c:v>
                </c:pt>
                <c:pt idx="38741">
                  <c:v>318.33699999999999</c:v>
                </c:pt>
                <c:pt idx="38742">
                  <c:v>318.28500000000003</c:v>
                </c:pt>
                <c:pt idx="38743">
                  <c:v>318.233</c:v>
                </c:pt>
                <c:pt idx="38744">
                  <c:v>318.18099999999998</c:v>
                </c:pt>
                <c:pt idx="38745">
                  <c:v>318.12799999999999</c:v>
                </c:pt>
                <c:pt idx="38746">
                  <c:v>318.077</c:v>
                </c:pt>
                <c:pt idx="38747">
                  <c:v>318.02499999999998</c:v>
                </c:pt>
                <c:pt idx="38748">
                  <c:v>317.97199999999998</c:v>
                </c:pt>
                <c:pt idx="38749">
                  <c:v>317.92</c:v>
                </c:pt>
                <c:pt idx="38750">
                  <c:v>317.86799999999999</c:v>
                </c:pt>
                <c:pt idx="38751">
                  <c:v>317.81599999999997</c:v>
                </c:pt>
                <c:pt idx="38752">
                  <c:v>317.76400000000001</c:v>
                </c:pt>
                <c:pt idx="38753">
                  <c:v>317.71199999999999</c:v>
                </c:pt>
                <c:pt idx="38754">
                  <c:v>317.661</c:v>
                </c:pt>
                <c:pt idx="38755">
                  <c:v>317.60899999999998</c:v>
                </c:pt>
                <c:pt idx="38756">
                  <c:v>317.55700000000002</c:v>
                </c:pt>
                <c:pt idx="38757">
                  <c:v>317.505</c:v>
                </c:pt>
                <c:pt idx="38758">
                  <c:v>317.45299999999997</c:v>
                </c:pt>
                <c:pt idx="38759">
                  <c:v>317.40199999999999</c:v>
                </c:pt>
                <c:pt idx="38760">
                  <c:v>317.35000000000002</c:v>
                </c:pt>
                <c:pt idx="38761">
                  <c:v>317.298</c:v>
                </c:pt>
                <c:pt idx="38762">
                  <c:v>317.24599999999998</c:v>
                </c:pt>
                <c:pt idx="38763">
                  <c:v>317.19499999999999</c:v>
                </c:pt>
                <c:pt idx="38764">
                  <c:v>317.14299999999997</c:v>
                </c:pt>
                <c:pt idx="38765">
                  <c:v>317.09100000000001</c:v>
                </c:pt>
                <c:pt idx="38766">
                  <c:v>317.04000000000002</c:v>
                </c:pt>
                <c:pt idx="38767">
                  <c:v>316.988</c:v>
                </c:pt>
                <c:pt idx="38768">
                  <c:v>316.93700000000001</c:v>
                </c:pt>
                <c:pt idx="38769">
                  <c:v>316.88499999999999</c:v>
                </c:pt>
                <c:pt idx="38770">
                  <c:v>316.83300000000003</c:v>
                </c:pt>
                <c:pt idx="38771">
                  <c:v>316.78199999999998</c:v>
                </c:pt>
                <c:pt idx="38772">
                  <c:v>316.73</c:v>
                </c:pt>
                <c:pt idx="38773">
                  <c:v>316.67899999999997</c:v>
                </c:pt>
                <c:pt idx="38774">
                  <c:v>316.62799999999999</c:v>
                </c:pt>
                <c:pt idx="38775">
                  <c:v>316.57600000000002</c:v>
                </c:pt>
                <c:pt idx="38776">
                  <c:v>316.52499999999998</c:v>
                </c:pt>
                <c:pt idx="38777">
                  <c:v>316.47300000000001</c:v>
                </c:pt>
                <c:pt idx="38778">
                  <c:v>316.42200000000003</c:v>
                </c:pt>
                <c:pt idx="38779">
                  <c:v>316.37099999999998</c:v>
                </c:pt>
                <c:pt idx="38780">
                  <c:v>316.32</c:v>
                </c:pt>
                <c:pt idx="38781">
                  <c:v>316.26799999999997</c:v>
                </c:pt>
                <c:pt idx="38782">
                  <c:v>316.21699999999998</c:v>
                </c:pt>
                <c:pt idx="38783">
                  <c:v>316.166</c:v>
                </c:pt>
                <c:pt idx="38784">
                  <c:v>316.11500000000001</c:v>
                </c:pt>
                <c:pt idx="38785">
                  <c:v>316.06299999999999</c:v>
                </c:pt>
                <c:pt idx="38786">
                  <c:v>316.012</c:v>
                </c:pt>
                <c:pt idx="38787">
                  <c:v>315.96100000000001</c:v>
                </c:pt>
                <c:pt idx="38788">
                  <c:v>315.91000000000003</c:v>
                </c:pt>
                <c:pt idx="38789">
                  <c:v>315.85899999999998</c:v>
                </c:pt>
                <c:pt idx="38790">
                  <c:v>315.80799999999999</c:v>
                </c:pt>
                <c:pt idx="38791">
                  <c:v>315.75700000000001</c:v>
                </c:pt>
                <c:pt idx="38792">
                  <c:v>315.70600000000002</c:v>
                </c:pt>
                <c:pt idx="38793">
                  <c:v>315.65499999999997</c:v>
                </c:pt>
                <c:pt idx="38794">
                  <c:v>315.60399999999998</c:v>
                </c:pt>
                <c:pt idx="38795">
                  <c:v>315.553</c:v>
                </c:pt>
                <c:pt idx="38796">
                  <c:v>315.50200000000001</c:v>
                </c:pt>
                <c:pt idx="38797">
                  <c:v>315.45100000000002</c:v>
                </c:pt>
                <c:pt idx="38798">
                  <c:v>315.39999999999998</c:v>
                </c:pt>
                <c:pt idx="38799">
                  <c:v>315.35000000000002</c:v>
                </c:pt>
                <c:pt idx="38800">
                  <c:v>315.29899999999998</c:v>
                </c:pt>
                <c:pt idx="38801">
                  <c:v>315.24799999999999</c:v>
                </c:pt>
                <c:pt idx="38802">
                  <c:v>315.197</c:v>
                </c:pt>
                <c:pt idx="38803">
                  <c:v>315.14600000000002</c:v>
                </c:pt>
                <c:pt idx="38804">
                  <c:v>315.096</c:v>
                </c:pt>
                <c:pt idx="38805">
                  <c:v>315.04500000000002</c:v>
                </c:pt>
                <c:pt idx="38806">
                  <c:v>314.99400000000003</c:v>
                </c:pt>
                <c:pt idx="38807">
                  <c:v>314.94400000000002</c:v>
                </c:pt>
                <c:pt idx="38808">
                  <c:v>314.89299999999997</c:v>
                </c:pt>
                <c:pt idx="38809">
                  <c:v>314.84300000000002</c:v>
                </c:pt>
                <c:pt idx="38810">
                  <c:v>314.79199999999997</c:v>
                </c:pt>
                <c:pt idx="38811">
                  <c:v>314.74200000000002</c:v>
                </c:pt>
                <c:pt idx="38812">
                  <c:v>314.69099999999997</c:v>
                </c:pt>
                <c:pt idx="38813">
                  <c:v>314.64</c:v>
                </c:pt>
                <c:pt idx="38814">
                  <c:v>314.58999999999997</c:v>
                </c:pt>
                <c:pt idx="38815">
                  <c:v>314.54000000000002</c:v>
                </c:pt>
                <c:pt idx="38816">
                  <c:v>314.48899999999998</c:v>
                </c:pt>
                <c:pt idx="38817">
                  <c:v>314.43900000000002</c:v>
                </c:pt>
                <c:pt idx="38818">
                  <c:v>314.38799999999998</c:v>
                </c:pt>
                <c:pt idx="38819">
                  <c:v>314.33800000000002</c:v>
                </c:pt>
                <c:pt idx="38820">
                  <c:v>314.28699999999998</c:v>
                </c:pt>
                <c:pt idx="38821">
                  <c:v>314.23700000000002</c:v>
                </c:pt>
                <c:pt idx="38822">
                  <c:v>314.18700000000001</c:v>
                </c:pt>
                <c:pt idx="38823">
                  <c:v>314.137</c:v>
                </c:pt>
                <c:pt idx="38824">
                  <c:v>314.08699999999999</c:v>
                </c:pt>
                <c:pt idx="38825">
                  <c:v>314.036</c:v>
                </c:pt>
                <c:pt idx="38826">
                  <c:v>313.98599999999999</c:v>
                </c:pt>
                <c:pt idx="38827">
                  <c:v>313.93599999999998</c:v>
                </c:pt>
                <c:pt idx="38828">
                  <c:v>313.88600000000002</c:v>
                </c:pt>
                <c:pt idx="38829">
                  <c:v>313.83600000000001</c:v>
                </c:pt>
                <c:pt idx="38830">
                  <c:v>313.786</c:v>
                </c:pt>
                <c:pt idx="38831">
                  <c:v>313.73599999999999</c:v>
                </c:pt>
                <c:pt idx="38832">
                  <c:v>313.68599999999998</c:v>
                </c:pt>
                <c:pt idx="38833">
                  <c:v>313.63600000000002</c:v>
                </c:pt>
                <c:pt idx="38834">
                  <c:v>313.58600000000001</c:v>
                </c:pt>
                <c:pt idx="38835">
                  <c:v>313.53500000000003</c:v>
                </c:pt>
                <c:pt idx="38836">
                  <c:v>313.48599999999999</c:v>
                </c:pt>
                <c:pt idx="38837">
                  <c:v>313.43599999999998</c:v>
                </c:pt>
                <c:pt idx="38838">
                  <c:v>313.38600000000002</c:v>
                </c:pt>
                <c:pt idx="38839">
                  <c:v>313.33600000000001</c:v>
                </c:pt>
                <c:pt idx="38840">
                  <c:v>313.286</c:v>
                </c:pt>
                <c:pt idx="38841">
                  <c:v>313.23599999999999</c:v>
                </c:pt>
                <c:pt idx="38842">
                  <c:v>313.18599999999998</c:v>
                </c:pt>
                <c:pt idx="38843">
                  <c:v>313.137</c:v>
                </c:pt>
                <c:pt idx="38844">
                  <c:v>313.08699999999999</c:v>
                </c:pt>
                <c:pt idx="38845">
                  <c:v>313.03699999999998</c:v>
                </c:pt>
                <c:pt idx="38846">
                  <c:v>312.988</c:v>
                </c:pt>
                <c:pt idx="38847">
                  <c:v>312.93799999999999</c:v>
                </c:pt>
                <c:pt idx="38848">
                  <c:v>312.88799999999998</c:v>
                </c:pt>
                <c:pt idx="38849">
                  <c:v>312.839</c:v>
                </c:pt>
                <c:pt idx="38850">
                  <c:v>312.78899999999999</c:v>
                </c:pt>
                <c:pt idx="38851">
                  <c:v>312.73899999999998</c:v>
                </c:pt>
                <c:pt idx="38852">
                  <c:v>312.69</c:v>
                </c:pt>
                <c:pt idx="38853">
                  <c:v>312.64</c:v>
                </c:pt>
                <c:pt idx="38854">
                  <c:v>312.59100000000001</c:v>
                </c:pt>
                <c:pt idx="38855">
                  <c:v>312.541</c:v>
                </c:pt>
                <c:pt idx="38856">
                  <c:v>312.49200000000002</c:v>
                </c:pt>
                <c:pt idx="38857">
                  <c:v>312.44200000000001</c:v>
                </c:pt>
                <c:pt idx="38858">
                  <c:v>312.39299999999997</c:v>
                </c:pt>
                <c:pt idx="38859">
                  <c:v>312.34399999999999</c:v>
                </c:pt>
                <c:pt idx="38860">
                  <c:v>312.29399999999998</c:v>
                </c:pt>
                <c:pt idx="38861">
                  <c:v>312.245</c:v>
                </c:pt>
                <c:pt idx="38862">
                  <c:v>312.19600000000003</c:v>
                </c:pt>
                <c:pt idx="38863">
                  <c:v>312.14600000000002</c:v>
                </c:pt>
                <c:pt idx="38864">
                  <c:v>312.09699999999998</c:v>
                </c:pt>
                <c:pt idx="38865">
                  <c:v>312.048</c:v>
                </c:pt>
                <c:pt idx="38866">
                  <c:v>311.99900000000002</c:v>
                </c:pt>
                <c:pt idx="38867">
                  <c:v>311.94900000000001</c:v>
                </c:pt>
                <c:pt idx="38868">
                  <c:v>311.89999999999998</c:v>
                </c:pt>
                <c:pt idx="38869">
                  <c:v>311.851</c:v>
                </c:pt>
                <c:pt idx="38870">
                  <c:v>311.80200000000002</c:v>
                </c:pt>
                <c:pt idx="38871">
                  <c:v>311.75299999999999</c:v>
                </c:pt>
                <c:pt idx="38872">
                  <c:v>311.70400000000001</c:v>
                </c:pt>
                <c:pt idx="38873">
                  <c:v>311.65499999999997</c:v>
                </c:pt>
                <c:pt idx="38874">
                  <c:v>311.60599999999999</c:v>
                </c:pt>
                <c:pt idx="38875">
                  <c:v>311.55700000000002</c:v>
                </c:pt>
                <c:pt idx="38876">
                  <c:v>311.50799999999998</c:v>
                </c:pt>
                <c:pt idx="38877">
                  <c:v>311.459</c:v>
                </c:pt>
                <c:pt idx="38878">
                  <c:v>311.41000000000003</c:v>
                </c:pt>
                <c:pt idx="38879">
                  <c:v>311.36099999999999</c:v>
                </c:pt>
                <c:pt idx="38880">
                  <c:v>311.31200000000001</c:v>
                </c:pt>
                <c:pt idx="38881">
                  <c:v>311.26299999999998</c:v>
                </c:pt>
                <c:pt idx="38882">
                  <c:v>311.214</c:v>
                </c:pt>
                <c:pt idx="38883">
                  <c:v>311.166</c:v>
                </c:pt>
                <c:pt idx="38884">
                  <c:v>311.11700000000002</c:v>
                </c:pt>
                <c:pt idx="38885">
                  <c:v>311.06799999999998</c:v>
                </c:pt>
                <c:pt idx="38886">
                  <c:v>311.02</c:v>
                </c:pt>
                <c:pt idx="38887">
                  <c:v>310.971</c:v>
                </c:pt>
                <c:pt idx="38888">
                  <c:v>310.92200000000003</c:v>
                </c:pt>
                <c:pt idx="38889">
                  <c:v>310.87400000000002</c:v>
                </c:pt>
                <c:pt idx="38890">
                  <c:v>310.82499999999999</c:v>
                </c:pt>
                <c:pt idx="38891">
                  <c:v>310.77600000000001</c:v>
                </c:pt>
                <c:pt idx="38892">
                  <c:v>310.72800000000001</c:v>
                </c:pt>
                <c:pt idx="38893">
                  <c:v>310.67899999999997</c:v>
                </c:pt>
                <c:pt idx="38894">
                  <c:v>310.63099999999997</c:v>
                </c:pt>
                <c:pt idx="38895">
                  <c:v>310.58199999999999</c:v>
                </c:pt>
                <c:pt idx="38896">
                  <c:v>310.53399999999999</c:v>
                </c:pt>
                <c:pt idx="38897">
                  <c:v>310.48500000000001</c:v>
                </c:pt>
                <c:pt idx="38898">
                  <c:v>310.43700000000001</c:v>
                </c:pt>
                <c:pt idx="38899">
                  <c:v>310.38799999999998</c:v>
                </c:pt>
                <c:pt idx="38900">
                  <c:v>310.33999999999997</c:v>
                </c:pt>
                <c:pt idx="38901">
                  <c:v>310.29199999999997</c:v>
                </c:pt>
                <c:pt idx="38902">
                  <c:v>310.24299999999999</c:v>
                </c:pt>
                <c:pt idx="38903">
                  <c:v>310.19499999999999</c:v>
                </c:pt>
                <c:pt idx="38904">
                  <c:v>310.14699999999999</c:v>
                </c:pt>
                <c:pt idx="38905">
                  <c:v>310.09899999999999</c:v>
                </c:pt>
                <c:pt idx="38906">
                  <c:v>310.05</c:v>
                </c:pt>
                <c:pt idx="38907">
                  <c:v>310.00200000000001</c:v>
                </c:pt>
                <c:pt idx="38908">
                  <c:v>309.95400000000001</c:v>
                </c:pt>
                <c:pt idx="38909">
                  <c:v>309.90600000000001</c:v>
                </c:pt>
                <c:pt idx="38910">
                  <c:v>309.858</c:v>
                </c:pt>
                <c:pt idx="38911">
                  <c:v>309.81</c:v>
                </c:pt>
                <c:pt idx="38912">
                  <c:v>309.762</c:v>
                </c:pt>
                <c:pt idx="38913">
                  <c:v>309.71300000000002</c:v>
                </c:pt>
                <c:pt idx="38914">
                  <c:v>309.66500000000002</c:v>
                </c:pt>
                <c:pt idx="38915">
                  <c:v>309.61700000000002</c:v>
                </c:pt>
                <c:pt idx="38916">
                  <c:v>309.56900000000002</c:v>
                </c:pt>
                <c:pt idx="38917">
                  <c:v>309.52199999999999</c:v>
                </c:pt>
                <c:pt idx="38918">
                  <c:v>309.47300000000001</c:v>
                </c:pt>
                <c:pt idx="38919">
                  <c:v>309.42599999999999</c:v>
                </c:pt>
                <c:pt idx="38920">
                  <c:v>309.37799999999999</c:v>
                </c:pt>
                <c:pt idx="38921">
                  <c:v>309.33</c:v>
                </c:pt>
                <c:pt idx="38922">
                  <c:v>309.28199999999998</c:v>
                </c:pt>
                <c:pt idx="38923">
                  <c:v>309.23399999999998</c:v>
                </c:pt>
                <c:pt idx="38924">
                  <c:v>309.18599999999998</c:v>
                </c:pt>
                <c:pt idx="38925">
                  <c:v>309.13900000000001</c:v>
                </c:pt>
                <c:pt idx="38926">
                  <c:v>309.09100000000001</c:v>
                </c:pt>
                <c:pt idx="38927">
                  <c:v>309.04300000000001</c:v>
                </c:pt>
                <c:pt idx="38928">
                  <c:v>308.99599999999998</c:v>
                </c:pt>
                <c:pt idx="38929">
                  <c:v>308.94799999999998</c:v>
                </c:pt>
                <c:pt idx="38930">
                  <c:v>308.89999999999998</c:v>
                </c:pt>
                <c:pt idx="38931">
                  <c:v>308.85300000000001</c:v>
                </c:pt>
                <c:pt idx="38932">
                  <c:v>308.80500000000001</c:v>
                </c:pt>
                <c:pt idx="38933">
                  <c:v>308.75799999999998</c:v>
                </c:pt>
                <c:pt idx="38934">
                  <c:v>308.70999999999998</c:v>
                </c:pt>
                <c:pt idx="38935">
                  <c:v>308.66199999999998</c:v>
                </c:pt>
                <c:pt idx="38936">
                  <c:v>308.61500000000001</c:v>
                </c:pt>
                <c:pt idx="38937">
                  <c:v>308.56799999999998</c:v>
                </c:pt>
                <c:pt idx="38938">
                  <c:v>308.52</c:v>
                </c:pt>
                <c:pt idx="38939">
                  <c:v>308.47300000000001</c:v>
                </c:pt>
                <c:pt idx="38940">
                  <c:v>308.42500000000001</c:v>
                </c:pt>
                <c:pt idx="38941">
                  <c:v>308.37799999999999</c:v>
                </c:pt>
                <c:pt idx="38942">
                  <c:v>308.33100000000002</c:v>
                </c:pt>
                <c:pt idx="38943">
                  <c:v>308.28300000000002</c:v>
                </c:pt>
                <c:pt idx="38944">
                  <c:v>308.23599999999999</c:v>
                </c:pt>
                <c:pt idx="38945">
                  <c:v>308.18900000000002</c:v>
                </c:pt>
                <c:pt idx="38946">
                  <c:v>308.142</c:v>
                </c:pt>
                <c:pt idx="38947">
                  <c:v>308.09399999999999</c:v>
                </c:pt>
                <c:pt idx="38948">
                  <c:v>308.04700000000003</c:v>
                </c:pt>
                <c:pt idx="38949">
                  <c:v>308</c:v>
                </c:pt>
                <c:pt idx="38950">
                  <c:v>307.95299999999997</c:v>
                </c:pt>
                <c:pt idx="38951">
                  <c:v>307.90600000000001</c:v>
                </c:pt>
                <c:pt idx="38952">
                  <c:v>307.85899999999998</c:v>
                </c:pt>
                <c:pt idx="38953">
                  <c:v>307.81200000000001</c:v>
                </c:pt>
                <c:pt idx="38954">
                  <c:v>307.76499999999999</c:v>
                </c:pt>
                <c:pt idx="38955">
                  <c:v>307.71800000000002</c:v>
                </c:pt>
                <c:pt idx="38956">
                  <c:v>307.67099999999999</c:v>
                </c:pt>
                <c:pt idx="38957">
                  <c:v>307.62400000000002</c:v>
                </c:pt>
                <c:pt idx="38958">
                  <c:v>307.577</c:v>
                </c:pt>
                <c:pt idx="38959">
                  <c:v>307.52999999999997</c:v>
                </c:pt>
                <c:pt idx="38960">
                  <c:v>307.483</c:v>
                </c:pt>
                <c:pt idx="38961">
                  <c:v>307.43599999999998</c:v>
                </c:pt>
                <c:pt idx="38962">
                  <c:v>307.38900000000001</c:v>
                </c:pt>
                <c:pt idx="38963">
                  <c:v>307.34300000000002</c:v>
                </c:pt>
                <c:pt idx="38964">
                  <c:v>307.29599999999999</c:v>
                </c:pt>
                <c:pt idx="38965">
                  <c:v>307.24900000000002</c:v>
                </c:pt>
                <c:pt idx="38966">
                  <c:v>307.202</c:v>
                </c:pt>
                <c:pt idx="38967">
                  <c:v>307.15600000000001</c:v>
                </c:pt>
                <c:pt idx="38968">
                  <c:v>307.10899999999998</c:v>
                </c:pt>
                <c:pt idx="38969">
                  <c:v>307.06200000000001</c:v>
                </c:pt>
                <c:pt idx="38970">
                  <c:v>307.01499999999999</c:v>
                </c:pt>
                <c:pt idx="38971">
                  <c:v>306.96899999999999</c:v>
                </c:pt>
                <c:pt idx="38972">
                  <c:v>306.92200000000003</c:v>
                </c:pt>
                <c:pt idx="38973">
                  <c:v>306.87599999999998</c:v>
                </c:pt>
                <c:pt idx="38974">
                  <c:v>306.82900000000001</c:v>
                </c:pt>
                <c:pt idx="38975">
                  <c:v>306.78300000000002</c:v>
                </c:pt>
                <c:pt idx="38976">
                  <c:v>306.73599999999999</c:v>
                </c:pt>
                <c:pt idx="38977">
                  <c:v>306.69</c:v>
                </c:pt>
                <c:pt idx="38978">
                  <c:v>306.64299999999997</c:v>
                </c:pt>
                <c:pt idx="38979">
                  <c:v>306.59699999999998</c:v>
                </c:pt>
                <c:pt idx="38980">
                  <c:v>306.55099999999999</c:v>
                </c:pt>
                <c:pt idx="38981">
                  <c:v>306.50400000000002</c:v>
                </c:pt>
                <c:pt idx="38982">
                  <c:v>306.45800000000003</c:v>
                </c:pt>
                <c:pt idx="38983">
                  <c:v>306.41199999999998</c:v>
                </c:pt>
                <c:pt idx="38984">
                  <c:v>306.36599999999999</c:v>
                </c:pt>
                <c:pt idx="38985">
                  <c:v>306.31900000000002</c:v>
                </c:pt>
                <c:pt idx="38986">
                  <c:v>306.27300000000002</c:v>
                </c:pt>
                <c:pt idx="38987">
                  <c:v>306.22699999999998</c:v>
                </c:pt>
                <c:pt idx="38988">
                  <c:v>306.18099999999998</c:v>
                </c:pt>
                <c:pt idx="38989">
                  <c:v>306.13499999999999</c:v>
                </c:pt>
                <c:pt idx="38990">
                  <c:v>306.08800000000002</c:v>
                </c:pt>
                <c:pt idx="38991">
                  <c:v>306.04199999999997</c:v>
                </c:pt>
                <c:pt idx="38992">
                  <c:v>305.99599999999998</c:v>
                </c:pt>
                <c:pt idx="38993">
                  <c:v>305.95</c:v>
                </c:pt>
                <c:pt idx="38994">
                  <c:v>305.904</c:v>
                </c:pt>
                <c:pt idx="38995">
                  <c:v>305.858</c:v>
                </c:pt>
                <c:pt idx="38996">
                  <c:v>305.81200000000001</c:v>
                </c:pt>
                <c:pt idx="38997">
                  <c:v>305.76600000000002</c:v>
                </c:pt>
                <c:pt idx="38998">
                  <c:v>305.72000000000003</c:v>
                </c:pt>
                <c:pt idx="38999">
                  <c:v>305.67500000000001</c:v>
                </c:pt>
                <c:pt idx="39000">
                  <c:v>305.62900000000002</c:v>
                </c:pt>
                <c:pt idx="39001">
                  <c:v>305.58300000000003</c:v>
                </c:pt>
                <c:pt idx="39002">
                  <c:v>305.53699999999998</c:v>
                </c:pt>
                <c:pt idx="39003">
                  <c:v>305.49099999999999</c:v>
                </c:pt>
                <c:pt idx="39004">
                  <c:v>305.44499999999999</c:v>
                </c:pt>
                <c:pt idx="39005">
                  <c:v>305.39999999999998</c:v>
                </c:pt>
                <c:pt idx="39006">
                  <c:v>305.35399999999998</c:v>
                </c:pt>
                <c:pt idx="39007">
                  <c:v>305.30799999999999</c:v>
                </c:pt>
                <c:pt idx="39008">
                  <c:v>305.26299999999998</c:v>
                </c:pt>
                <c:pt idx="39009">
                  <c:v>305.21699999999998</c:v>
                </c:pt>
                <c:pt idx="39010">
                  <c:v>305.17099999999999</c:v>
                </c:pt>
                <c:pt idx="39011">
                  <c:v>305.12599999999998</c:v>
                </c:pt>
                <c:pt idx="39012">
                  <c:v>305.08</c:v>
                </c:pt>
                <c:pt idx="39013">
                  <c:v>305.03500000000003</c:v>
                </c:pt>
                <c:pt idx="39014">
                  <c:v>304.98899999999998</c:v>
                </c:pt>
                <c:pt idx="39015">
                  <c:v>304.94400000000002</c:v>
                </c:pt>
                <c:pt idx="39016">
                  <c:v>304.89800000000002</c:v>
                </c:pt>
                <c:pt idx="39017">
                  <c:v>304.85300000000001</c:v>
                </c:pt>
                <c:pt idx="39018">
                  <c:v>304.80799999999999</c:v>
                </c:pt>
                <c:pt idx="39019">
                  <c:v>304.762</c:v>
                </c:pt>
                <c:pt idx="39020">
                  <c:v>304.71699999999998</c:v>
                </c:pt>
                <c:pt idx="39021">
                  <c:v>304.67200000000003</c:v>
                </c:pt>
                <c:pt idx="39022">
                  <c:v>304.62599999999998</c:v>
                </c:pt>
                <c:pt idx="39023">
                  <c:v>304.58100000000002</c:v>
                </c:pt>
                <c:pt idx="39024">
                  <c:v>304.536</c:v>
                </c:pt>
                <c:pt idx="39025">
                  <c:v>304.49</c:v>
                </c:pt>
                <c:pt idx="39026">
                  <c:v>304.44499999999999</c:v>
                </c:pt>
                <c:pt idx="39027">
                  <c:v>304.39999999999998</c:v>
                </c:pt>
                <c:pt idx="39028">
                  <c:v>304.35500000000002</c:v>
                </c:pt>
                <c:pt idx="39029">
                  <c:v>304.31</c:v>
                </c:pt>
                <c:pt idx="39030">
                  <c:v>304.26499999999999</c:v>
                </c:pt>
                <c:pt idx="39031">
                  <c:v>304.22000000000003</c:v>
                </c:pt>
                <c:pt idx="39032">
                  <c:v>304.17500000000001</c:v>
                </c:pt>
                <c:pt idx="39033">
                  <c:v>304.13</c:v>
                </c:pt>
                <c:pt idx="39034">
                  <c:v>304.08499999999998</c:v>
                </c:pt>
                <c:pt idx="39035">
                  <c:v>304.04000000000002</c:v>
                </c:pt>
                <c:pt idx="39036">
                  <c:v>303.995</c:v>
                </c:pt>
                <c:pt idx="39037">
                  <c:v>303.95</c:v>
                </c:pt>
                <c:pt idx="39038">
                  <c:v>303.90499999999997</c:v>
                </c:pt>
                <c:pt idx="39039">
                  <c:v>303.86</c:v>
                </c:pt>
                <c:pt idx="39040">
                  <c:v>303.815</c:v>
                </c:pt>
                <c:pt idx="39041">
                  <c:v>303.77</c:v>
                </c:pt>
                <c:pt idx="39042">
                  <c:v>303.726</c:v>
                </c:pt>
                <c:pt idx="39043">
                  <c:v>303.68099999999998</c:v>
                </c:pt>
                <c:pt idx="39044">
                  <c:v>303.63600000000002</c:v>
                </c:pt>
                <c:pt idx="39045">
                  <c:v>303.59100000000001</c:v>
                </c:pt>
                <c:pt idx="39046">
                  <c:v>303.54700000000003</c:v>
                </c:pt>
                <c:pt idx="39047">
                  <c:v>303.50200000000001</c:v>
                </c:pt>
                <c:pt idx="39048">
                  <c:v>303.45699999999999</c:v>
                </c:pt>
                <c:pt idx="39049">
                  <c:v>303.41300000000001</c:v>
                </c:pt>
                <c:pt idx="39050">
                  <c:v>303.36799999999999</c:v>
                </c:pt>
                <c:pt idx="39051">
                  <c:v>303.32400000000001</c:v>
                </c:pt>
                <c:pt idx="39052">
                  <c:v>303.279</c:v>
                </c:pt>
                <c:pt idx="39053">
                  <c:v>303.23500000000001</c:v>
                </c:pt>
                <c:pt idx="39054">
                  <c:v>303.19</c:v>
                </c:pt>
                <c:pt idx="39055">
                  <c:v>303.14600000000002</c:v>
                </c:pt>
                <c:pt idx="39056">
                  <c:v>303.101</c:v>
                </c:pt>
                <c:pt idx="39057">
                  <c:v>303.05700000000002</c:v>
                </c:pt>
                <c:pt idx="39058">
                  <c:v>303.01299999999998</c:v>
                </c:pt>
                <c:pt idx="39059">
                  <c:v>302.96800000000002</c:v>
                </c:pt>
                <c:pt idx="39060">
                  <c:v>302.92399999999998</c:v>
                </c:pt>
                <c:pt idx="39061">
                  <c:v>302.88</c:v>
                </c:pt>
                <c:pt idx="39062">
                  <c:v>302.83499999999998</c:v>
                </c:pt>
                <c:pt idx="39063">
                  <c:v>302.791</c:v>
                </c:pt>
                <c:pt idx="39064">
                  <c:v>302.74700000000001</c:v>
                </c:pt>
                <c:pt idx="39065">
                  <c:v>302.70299999999997</c:v>
                </c:pt>
                <c:pt idx="39066">
                  <c:v>302.65899999999999</c:v>
                </c:pt>
                <c:pt idx="39067">
                  <c:v>302.61500000000001</c:v>
                </c:pt>
                <c:pt idx="39068">
                  <c:v>302.57</c:v>
                </c:pt>
                <c:pt idx="39069">
                  <c:v>302.52600000000001</c:v>
                </c:pt>
                <c:pt idx="39070">
                  <c:v>302.48200000000003</c:v>
                </c:pt>
                <c:pt idx="39071">
                  <c:v>302.43799999999999</c:v>
                </c:pt>
                <c:pt idx="39072">
                  <c:v>302.39400000000001</c:v>
                </c:pt>
                <c:pt idx="39073">
                  <c:v>302.35000000000002</c:v>
                </c:pt>
                <c:pt idx="39074">
                  <c:v>302.30599999999998</c:v>
                </c:pt>
                <c:pt idx="39075">
                  <c:v>302.262</c:v>
                </c:pt>
                <c:pt idx="39076">
                  <c:v>302.21800000000002</c:v>
                </c:pt>
                <c:pt idx="39077">
                  <c:v>302.17500000000001</c:v>
                </c:pt>
                <c:pt idx="39078">
                  <c:v>302.13099999999997</c:v>
                </c:pt>
                <c:pt idx="39079">
                  <c:v>302.08699999999999</c:v>
                </c:pt>
                <c:pt idx="39080">
                  <c:v>302.04300000000001</c:v>
                </c:pt>
                <c:pt idx="39081">
                  <c:v>301.99900000000002</c:v>
                </c:pt>
                <c:pt idx="39082">
                  <c:v>301.95499999999998</c:v>
                </c:pt>
                <c:pt idx="39083">
                  <c:v>301.91199999999998</c:v>
                </c:pt>
                <c:pt idx="39084">
                  <c:v>301.86799999999999</c:v>
                </c:pt>
                <c:pt idx="39085">
                  <c:v>301.82499999999999</c:v>
                </c:pt>
                <c:pt idx="39086">
                  <c:v>301.78100000000001</c:v>
                </c:pt>
                <c:pt idx="39087">
                  <c:v>301.73700000000002</c:v>
                </c:pt>
                <c:pt idx="39088">
                  <c:v>301.69400000000002</c:v>
                </c:pt>
                <c:pt idx="39089">
                  <c:v>301.64999999999998</c:v>
                </c:pt>
                <c:pt idx="39090">
                  <c:v>301.60700000000003</c:v>
                </c:pt>
                <c:pt idx="39091">
                  <c:v>301.56299999999999</c:v>
                </c:pt>
                <c:pt idx="39092">
                  <c:v>301.52</c:v>
                </c:pt>
                <c:pt idx="39093">
                  <c:v>301.476</c:v>
                </c:pt>
                <c:pt idx="39094">
                  <c:v>301.43299999999999</c:v>
                </c:pt>
                <c:pt idx="39095">
                  <c:v>301.38900000000001</c:v>
                </c:pt>
                <c:pt idx="39096">
                  <c:v>301.346</c:v>
                </c:pt>
                <c:pt idx="39097">
                  <c:v>301.303</c:v>
                </c:pt>
                <c:pt idx="39098">
                  <c:v>301.25900000000001</c:v>
                </c:pt>
                <c:pt idx="39099">
                  <c:v>301.21600000000001</c:v>
                </c:pt>
                <c:pt idx="39100">
                  <c:v>301.173</c:v>
                </c:pt>
                <c:pt idx="39101">
                  <c:v>301.12900000000002</c:v>
                </c:pt>
                <c:pt idx="39102">
                  <c:v>301.08600000000001</c:v>
                </c:pt>
                <c:pt idx="39103">
                  <c:v>301.04300000000001</c:v>
                </c:pt>
                <c:pt idx="39104">
                  <c:v>301</c:v>
                </c:pt>
                <c:pt idx="39105">
                  <c:v>300.95699999999999</c:v>
                </c:pt>
                <c:pt idx="39106">
                  <c:v>300.91399999999999</c:v>
                </c:pt>
                <c:pt idx="39107">
                  <c:v>300.87</c:v>
                </c:pt>
                <c:pt idx="39108">
                  <c:v>300.827</c:v>
                </c:pt>
                <c:pt idx="39109">
                  <c:v>300.78399999999999</c:v>
                </c:pt>
                <c:pt idx="39110">
                  <c:v>300.74099999999999</c:v>
                </c:pt>
                <c:pt idx="39111">
                  <c:v>300.69900000000001</c:v>
                </c:pt>
                <c:pt idx="39112">
                  <c:v>300.65600000000001</c:v>
                </c:pt>
                <c:pt idx="39113">
                  <c:v>300.613</c:v>
                </c:pt>
                <c:pt idx="39114">
                  <c:v>300.57</c:v>
                </c:pt>
                <c:pt idx="39115">
                  <c:v>300.52699999999999</c:v>
                </c:pt>
                <c:pt idx="39116">
                  <c:v>300.48399999999998</c:v>
                </c:pt>
                <c:pt idx="39117">
                  <c:v>300.44099999999997</c:v>
                </c:pt>
                <c:pt idx="39118">
                  <c:v>300.39800000000002</c:v>
                </c:pt>
                <c:pt idx="39119">
                  <c:v>300.35599999999999</c:v>
                </c:pt>
                <c:pt idx="39120">
                  <c:v>300.31299999999999</c:v>
                </c:pt>
                <c:pt idx="39121">
                  <c:v>300.27</c:v>
                </c:pt>
                <c:pt idx="39122">
                  <c:v>300.22699999999998</c:v>
                </c:pt>
                <c:pt idx="39123">
                  <c:v>300.185</c:v>
                </c:pt>
                <c:pt idx="39124">
                  <c:v>300.142</c:v>
                </c:pt>
                <c:pt idx="39125">
                  <c:v>300.10000000000002</c:v>
                </c:pt>
                <c:pt idx="39126">
                  <c:v>300.05700000000002</c:v>
                </c:pt>
                <c:pt idx="39127">
                  <c:v>300.01400000000001</c:v>
                </c:pt>
                <c:pt idx="39128">
                  <c:v>299.97199999999998</c:v>
                </c:pt>
                <c:pt idx="39129">
                  <c:v>299.92899999999997</c:v>
                </c:pt>
                <c:pt idx="39130">
                  <c:v>299.887</c:v>
                </c:pt>
                <c:pt idx="39131">
                  <c:v>299.84500000000003</c:v>
                </c:pt>
                <c:pt idx="39132">
                  <c:v>299.80200000000002</c:v>
                </c:pt>
                <c:pt idx="39133">
                  <c:v>299.76</c:v>
                </c:pt>
                <c:pt idx="39134">
                  <c:v>299.71699999999998</c:v>
                </c:pt>
                <c:pt idx="39135">
                  <c:v>299.67500000000001</c:v>
                </c:pt>
                <c:pt idx="39136">
                  <c:v>299.63299999999998</c:v>
                </c:pt>
                <c:pt idx="39137">
                  <c:v>299.58999999999997</c:v>
                </c:pt>
                <c:pt idx="39138">
                  <c:v>299.548</c:v>
                </c:pt>
                <c:pt idx="39139">
                  <c:v>299.50599999999997</c:v>
                </c:pt>
                <c:pt idx="39140">
                  <c:v>299.464</c:v>
                </c:pt>
                <c:pt idx="39141">
                  <c:v>299.42099999999999</c:v>
                </c:pt>
                <c:pt idx="39142">
                  <c:v>299.37900000000002</c:v>
                </c:pt>
                <c:pt idx="39143">
                  <c:v>299.33699999999999</c:v>
                </c:pt>
                <c:pt idx="39144">
                  <c:v>299.29500000000002</c:v>
                </c:pt>
                <c:pt idx="39145">
                  <c:v>299.25299999999999</c:v>
                </c:pt>
                <c:pt idx="39146">
                  <c:v>299.21100000000001</c:v>
                </c:pt>
                <c:pt idx="39147">
                  <c:v>299.16899999999998</c:v>
                </c:pt>
                <c:pt idx="39148">
                  <c:v>299.12700000000001</c:v>
                </c:pt>
                <c:pt idx="39149">
                  <c:v>299.08499999999998</c:v>
                </c:pt>
                <c:pt idx="39150">
                  <c:v>299.04300000000001</c:v>
                </c:pt>
                <c:pt idx="39151">
                  <c:v>299.00099999999998</c:v>
                </c:pt>
                <c:pt idx="39152">
                  <c:v>298.959</c:v>
                </c:pt>
                <c:pt idx="39153">
                  <c:v>298.91699999999997</c:v>
                </c:pt>
                <c:pt idx="39154">
                  <c:v>298.87599999999998</c:v>
                </c:pt>
                <c:pt idx="39155">
                  <c:v>298.834</c:v>
                </c:pt>
                <c:pt idx="39156">
                  <c:v>298.79199999999997</c:v>
                </c:pt>
                <c:pt idx="39157">
                  <c:v>298.75</c:v>
                </c:pt>
                <c:pt idx="39158">
                  <c:v>298.709</c:v>
                </c:pt>
                <c:pt idx="39159">
                  <c:v>298.66699999999997</c:v>
                </c:pt>
                <c:pt idx="39160">
                  <c:v>298.625</c:v>
                </c:pt>
                <c:pt idx="39161">
                  <c:v>298.58300000000003</c:v>
                </c:pt>
                <c:pt idx="39162">
                  <c:v>298.54199999999997</c:v>
                </c:pt>
                <c:pt idx="39163">
                  <c:v>298.5</c:v>
                </c:pt>
                <c:pt idx="39164">
                  <c:v>298.459</c:v>
                </c:pt>
                <c:pt idx="39165">
                  <c:v>298.41699999999997</c:v>
                </c:pt>
                <c:pt idx="39166">
                  <c:v>298.37599999999998</c:v>
                </c:pt>
                <c:pt idx="39167">
                  <c:v>298.334</c:v>
                </c:pt>
                <c:pt idx="39168">
                  <c:v>298.29300000000001</c:v>
                </c:pt>
                <c:pt idx="39169">
                  <c:v>298.25099999999998</c:v>
                </c:pt>
                <c:pt idx="39170">
                  <c:v>298.20999999999998</c:v>
                </c:pt>
                <c:pt idx="39171">
                  <c:v>298.16800000000001</c:v>
                </c:pt>
                <c:pt idx="39172">
                  <c:v>298.12700000000001</c:v>
                </c:pt>
                <c:pt idx="39173">
                  <c:v>298.08600000000001</c:v>
                </c:pt>
                <c:pt idx="39174">
                  <c:v>298.04399999999998</c:v>
                </c:pt>
                <c:pt idx="39175">
                  <c:v>298.00299999999999</c:v>
                </c:pt>
                <c:pt idx="39176">
                  <c:v>297.96199999999999</c:v>
                </c:pt>
                <c:pt idx="39177">
                  <c:v>297.92099999999999</c:v>
                </c:pt>
                <c:pt idx="39178">
                  <c:v>297.87900000000002</c:v>
                </c:pt>
                <c:pt idx="39179">
                  <c:v>297.83800000000002</c:v>
                </c:pt>
                <c:pt idx="39180">
                  <c:v>297.79700000000003</c:v>
                </c:pt>
                <c:pt idx="39181">
                  <c:v>297.75599999999997</c:v>
                </c:pt>
                <c:pt idx="39182">
                  <c:v>297.71499999999997</c:v>
                </c:pt>
                <c:pt idx="39183">
                  <c:v>297.67399999999998</c:v>
                </c:pt>
                <c:pt idx="39184">
                  <c:v>297.63299999999998</c:v>
                </c:pt>
                <c:pt idx="39185">
                  <c:v>297.59199999999998</c:v>
                </c:pt>
                <c:pt idx="39186">
                  <c:v>297.55099999999999</c:v>
                </c:pt>
                <c:pt idx="39187">
                  <c:v>297.51</c:v>
                </c:pt>
                <c:pt idx="39188">
                  <c:v>297.46899999999999</c:v>
                </c:pt>
                <c:pt idx="39189">
                  <c:v>297.428</c:v>
                </c:pt>
                <c:pt idx="39190">
                  <c:v>297.387</c:v>
                </c:pt>
                <c:pt idx="39191">
                  <c:v>297.346</c:v>
                </c:pt>
                <c:pt idx="39192">
                  <c:v>297.30599999999998</c:v>
                </c:pt>
                <c:pt idx="39193">
                  <c:v>297.26499999999999</c:v>
                </c:pt>
                <c:pt idx="39194">
                  <c:v>297.22399999999999</c:v>
                </c:pt>
                <c:pt idx="39195">
                  <c:v>297.18400000000003</c:v>
                </c:pt>
                <c:pt idx="39196">
                  <c:v>297.14299999999997</c:v>
                </c:pt>
                <c:pt idx="39197">
                  <c:v>297.10199999999998</c:v>
                </c:pt>
                <c:pt idx="39198">
                  <c:v>297.06099999999998</c:v>
                </c:pt>
                <c:pt idx="39199">
                  <c:v>297.02100000000002</c:v>
                </c:pt>
                <c:pt idx="39200">
                  <c:v>296.98</c:v>
                </c:pt>
                <c:pt idx="39201">
                  <c:v>296.94</c:v>
                </c:pt>
                <c:pt idx="39202">
                  <c:v>296.899</c:v>
                </c:pt>
                <c:pt idx="39203">
                  <c:v>296.85899999999998</c:v>
                </c:pt>
                <c:pt idx="39204">
                  <c:v>296.81799999999998</c:v>
                </c:pt>
                <c:pt idx="39205">
                  <c:v>296.77800000000002</c:v>
                </c:pt>
                <c:pt idx="39206">
                  <c:v>296.73700000000002</c:v>
                </c:pt>
                <c:pt idx="39207">
                  <c:v>296.697</c:v>
                </c:pt>
                <c:pt idx="39208">
                  <c:v>296.65600000000001</c:v>
                </c:pt>
                <c:pt idx="39209">
                  <c:v>296.61599999999999</c:v>
                </c:pt>
                <c:pt idx="39210">
                  <c:v>296.57600000000002</c:v>
                </c:pt>
                <c:pt idx="39211">
                  <c:v>296.53500000000003</c:v>
                </c:pt>
                <c:pt idx="39212">
                  <c:v>296.495</c:v>
                </c:pt>
                <c:pt idx="39213">
                  <c:v>296.45499999999998</c:v>
                </c:pt>
                <c:pt idx="39214">
                  <c:v>296.41500000000002</c:v>
                </c:pt>
                <c:pt idx="39215">
                  <c:v>296.37400000000002</c:v>
                </c:pt>
                <c:pt idx="39216">
                  <c:v>296.334</c:v>
                </c:pt>
                <c:pt idx="39217">
                  <c:v>296.29399999999998</c:v>
                </c:pt>
                <c:pt idx="39218">
                  <c:v>296.25400000000002</c:v>
                </c:pt>
                <c:pt idx="39219">
                  <c:v>296.214</c:v>
                </c:pt>
                <c:pt idx="39220">
                  <c:v>296.17399999999998</c:v>
                </c:pt>
                <c:pt idx="39221">
                  <c:v>296.13400000000001</c:v>
                </c:pt>
                <c:pt idx="39222">
                  <c:v>296.09399999999999</c:v>
                </c:pt>
                <c:pt idx="39223">
                  <c:v>296.05399999999997</c:v>
                </c:pt>
                <c:pt idx="39224">
                  <c:v>296.01400000000001</c:v>
                </c:pt>
                <c:pt idx="39225">
                  <c:v>295.97399999999999</c:v>
                </c:pt>
                <c:pt idx="39226">
                  <c:v>295.93400000000003</c:v>
                </c:pt>
                <c:pt idx="39227">
                  <c:v>295.89499999999998</c:v>
                </c:pt>
                <c:pt idx="39228">
                  <c:v>295.85500000000002</c:v>
                </c:pt>
                <c:pt idx="39229">
                  <c:v>295.815</c:v>
                </c:pt>
                <c:pt idx="39230">
                  <c:v>295.77499999999998</c:v>
                </c:pt>
                <c:pt idx="39231">
                  <c:v>295.73500000000001</c:v>
                </c:pt>
                <c:pt idx="39232">
                  <c:v>295.69600000000003</c:v>
                </c:pt>
                <c:pt idx="39233">
                  <c:v>295.65600000000001</c:v>
                </c:pt>
                <c:pt idx="39234">
                  <c:v>295.61599999999999</c:v>
                </c:pt>
                <c:pt idx="39235">
                  <c:v>295.57600000000002</c:v>
                </c:pt>
                <c:pt idx="39236">
                  <c:v>295.53699999999998</c:v>
                </c:pt>
                <c:pt idx="39237">
                  <c:v>295.49700000000001</c:v>
                </c:pt>
                <c:pt idx="39238">
                  <c:v>295.45800000000003</c:v>
                </c:pt>
                <c:pt idx="39239">
                  <c:v>295.41800000000001</c:v>
                </c:pt>
                <c:pt idx="39240">
                  <c:v>295.37900000000002</c:v>
                </c:pt>
                <c:pt idx="39241">
                  <c:v>295.339</c:v>
                </c:pt>
                <c:pt idx="39242">
                  <c:v>295.3</c:v>
                </c:pt>
                <c:pt idx="39243">
                  <c:v>295.26</c:v>
                </c:pt>
                <c:pt idx="39244">
                  <c:v>295.221</c:v>
                </c:pt>
                <c:pt idx="39245">
                  <c:v>295.18200000000002</c:v>
                </c:pt>
                <c:pt idx="39246">
                  <c:v>295.142</c:v>
                </c:pt>
                <c:pt idx="39247">
                  <c:v>295.10300000000001</c:v>
                </c:pt>
                <c:pt idx="39248">
                  <c:v>295.06400000000002</c:v>
                </c:pt>
                <c:pt idx="39249">
                  <c:v>295.02499999999998</c:v>
                </c:pt>
                <c:pt idx="39250">
                  <c:v>294.98500000000001</c:v>
                </c:pt>
                <c:pt idx="39251">
                  <c:v>294.94600000000003</c:v>
                </c:pt>
                <c:pt idx="39252">
                  <c:v>294.90699999999998</c:v>
                </c:pt>
                <c:pt idx="39253">
                  <c:v>294.86799999999999</c:v>
                </c:pt>
                <c:pt idx="39254">
                  <c:v>294.82799999999997</c:v>
                </c:pt>
                <c:pt idx="39255">
                  <c:v>294.78899999999999</c:v>
                </c:pt>
                <c:pt idx="39256">
                  <c:v>294.75</c:v>
                </c:pt>
                <c:pt idx="39257">
                  <c:v>294.71100000000001</c:v>
                </c:pt>
                <c:pt idx="39258">
                  <c:v>294.67200000000003</c:v>
                </c:pt>
                <c:pt idx="39259">
                  <c:v>294.63400000000001</c:v>
                </c:pt>
                <c:pt idx="39260">
                  <c:v>294.59399999999999</c:v>
                </c:pt>
                <c:pt idx="39261">
                  <c:v>294.55599999999998</c:v>
                </c:pt>
                <c:pt idx="39262">
                  <c:v>294.517</c:v>
                </c:pt>
                <c:pt idx="39263">
                  <c:v>294.47800000000001</c:v>
                </c:pt>
                <c:pt idx="39264">
                  <c:v>294.43900000000002</c:v>
                </c:pt>
                <c:pt idx="39265">
                  <c:v>294.39999999999998</c:v>
                </c:pt>
                <c:pt idx="39266">
                  <c:v>294.36099999999999</c:v>
                </c:pt>
                <c:pt idx="39267">
                  <c:v>294.32299999999998</c:v>
                </c:pt>
                <c:pt idx="39268">
                  <c:v>294.28399999999999</c:v>
                </c:pt>
                <c:pt idx="39269">
                  <c:v>294.245</c:v>
                </c:pt>
                <c:pt idx="39270">
                  <c:v>294.20699999999999</c:v>
                </c:pt>
                <c:pt idx="39271">
                  <c:v>294.16800000000001</c:v>
                </c:pt>
                <c:pt idx="39272">
                  <c:v>294.12900000000002</c:v>
                </c:pt>
                <c:pt idx="39273">
                  <c:v>294.09100000000001</c:v>
                </c:pt>
                <c:pt idx="39274">
                  <c:v>294.05200000000002</c:v>
                </c:pt>
                <c:pt idx="39275">
                  <c:v>294.01400000000001</c:v>
                </c:pt>
                <c:pt idx="39276">
                  <c:v>293.97500000000002</c:v>
                </c:pt>
                <c:pt idx="39277">
                  <c:v>293.93700000000001</c:v>
                </c:pt>
                <c:pt idx="39278">
                  <c:v>293.89800000000002</c:v>
                </c:pt>
                <c:pt idx="39279">
                  <c:v>293.86</c:v>
                </c:pt>
                <c:pt idx="39280">
                  <c:v>293.82100000000003</c:v>
                </c:pt>
                <c:pt idx="39281">
                  <c:v>293.78300000000002</c:v>
                </c:pt>
                <c:pt idx="39282">
                  <c:v>293.74400000000003</c:v>
                </c:pt>
                <c:pt idx="39283">
                  <c:v>293.70600000000002</c:v>
                </c:pt>
                <c:pt idx="39284">
                  <c:v>293.66800000000001</c:v>
                </c:pt>
                <c:pt idx="39285">
                  <c:v>293.63</c:v>
                </c:pt>
                <c:pt idx="39286">
                  <c:v>293.59199999999998</c:v>
                </c:pt>
                <c:pt idx="39287">
                  <c:v>293.553</c:v>
                </c:pt>
                <c:pt idx="39288">
                  <c:v>293.51499999999999</c:v>
                </c:pt>
                <c:pt idx="39289">
                  <c:v>293.47699999999998</c:v>
                </c:pt>
                <c:pt idx="39290">
                  <c:v>293.43900000000002</c:v>
                </c:pt>
                <c:pt idx="39291">
                  <c:v>293.40100000000001</c:v>
                </c:pt>
                <c:pt idx="39292">
                  <c:v>293.363</c:v>
                </c:pt>
                <c:pt idx="39293">
                  <c:v>293.32499999999999</c:v>
                </c:pt>
                <c:pt idx="39294">
                  <c:v>293.28699999999998</c:v>
                </c:pt>
                <c:pt idx="39295">
                  <c:v>293.24900000000002</c:v>
                </c:pt>
                <c:pt idx="39296">
                  <c:v>293.21100000000001</c:v>
                </c:pt>
                <c:pt idx="39297">
                  <c:v>293.173</c:v>
                </c:pt>
                <c:pt idx="39298">
                  <c:v>293.13499999999999</c:v>
                </c:pt>
                <c:pt idx="39299">
                  <c:v>293.09699999999998</c:v>
                </c:pt>
                <c:pt idx="39300">
                  <c:v>293.05900000000003</c:v>
                </c:pt>
                <c:pt idx="39301">
                  <c:v>293.02199999999999</c:v>
                </c:pt>
                <c:pt idx="39302">
                  <c:v>292.98399999999998</c:v>
                </c:pt>
                <c:pt idx="39303">
                  <c:v>292.94600000000003</c:v>
                </c:pt>
                <c:pt idx="39304">
                  <c:v>292.90800000000002</c:v>
                </c:pt>
                <c:pt idx="39305">
                  <c:v>292.87</c:v>
                </c:pt>
                <c:pt idx="39306">
                  <c:v>292.83300000000003</c:v>
                </c:pt>
                <c:pt idx="39307">
                  <c:v>292.79500000000002</c:v>
                </c:pt>
                <c:pt idx="39308">
                  <c:v>292.75700000000001</c:v>
                </c:pt>
                <c:pt idx="39309">
                  <c:v>292.72000000000003</c:v>
                </c:pt>
                <c:pt idx="39310">
                  <c:v>292.68200000000002</c:v>
                </c:pt>
                <c:pt idx="39311">
                  <c:v>292.64499999999998</c:v>
                </c:pt>
                <c:pt idx="39312">
                  <c:v>292.60700000000003</c:v>
                </c:pt>
                <c:pt idx="39313">
                  <c:v>292.57</c:v>
                </c:pt>
                <c:pt idx="39314">
                  <c:v>292.53199999999998</c:v>
                </c:pt>
                <c:pt idx="39315">
                  <c:v>292.495</c:v>
                </c:pt>
                <c:pt idx="39316">
                  <c:v>292.45699999999999</c:v>
                </c:pt>
                <c:pt idx="39317">
                  <c:v>292.42</c:v>
                </c:pt>
                <c:pt idx="39318">
                  <c:v>292.38299999999998</c:v>
                </c:pt>
                <c:pt idx="39319">
                  <c:v>292.34500000000003</c:v>
                </c:pt>
                <c:pt idx="39320">
                  <c:v>292.30799999999999</c:v>
                </c:pt>
                <c:pt idx="39321">
                  <c:v>292.27100000000002</c:v>
                </c:pt>
                <c:pt idx="39322">
                  <c:v>292.23399999999998</c:v>
                </c:pt>
                <c:pt idx="39323">
                  <c:v>292.197</c:v>
                </c:pt>
                <c:pt idx="39324">
                  <c:v>292.15899999999999</c:v>
                </c:pt>
                <c:pt idx="39325">
                  <c:v>292.12200000000001</c:v>
                </c:pt>
                <c:pt idx="39326">
                  <c:v>292.08499999999998</c:v>
                </c:pt>
                <c:pt idx="39327">
                  <c:v>292.048</c:v>
                </c:pt>
                <c:pt idx="39328">
                  <c:v>292.01100000000002</c:v>
                </c:pt>
                <c:pt idx="39329">
                  <c:v>291.97399999999999</c:v>
                </c:pt>
                <c:pt idx="39330">
                  <c:v>291.93700000000001</c:v>
                </c:pt>
                <c:pt idx="39331">
                  <c:v>291.89999999999998</c:v>
                </c:pt>
                <c:pt idx="39332">
                  <c:v>291.863</c:v>
                </c:pt>
                <c:pt idx="39333">
                  <c:v>291.82600000000002</c:v>
                </c:pt>
                <c:pt idx="39334">
                  <c:v>291.78899999999999</c:v>
                </c:pt>
                <c:pt idx="39335">
                  <c:v>291.75200000000001</c:v>
                </c:pt>
                <c:pt idx="39336">
                  <c:v>291.71600000000001</c:v>
                </c:pt>
                <c:pt idx="39337">
                  <c:v>291.67899999999997</c:v>
                </c:pt>
                <c:pt idx="39338">
                  <c:v>291.642</c:v>
                </c:pt>
                <c:pt idx="39339">
                  <c:v>291.60500000000002</c:v>
                </c:pt>
                <c:pt idx="39340">
                  <c:v>291.56799999999998</c:v>
                </c:pt>
                <c:pt idx="39341">
                  <c:v>291.53199999999998</c:v>
                </c:pt>
                <c:pt idx="39342">
                  <c:v>291.495</c:v>
                </c:pt>
                <c:pt idx="39343">
                  <c:v>291.459</c:v>
                </c:pt>
                <c:pt idx="39344">
                  <c:v>291.42200000000003</c:v>
                </c:pt>
                <c:pt idx="39345">
                  <c:v>291.38499999999999</c:v>
                </c:pt>
                <c:pt idx="39346">
                  <c:v>291.34899999999999</c:v>
                </c:pt>
                <c:pt idx="39347">
                  <c:v>291.31200000000001</c:v>
                </c:pt>
                <c:pt idx="39348">
                  <c:v>291.27600000000001</c:v>
                </c:pt>
                <c:pt idx="39349">
                  <c:v>291.23899999999998</c:v>
                </c:pt>
                <c:pt idx="39350">
                  <c:v>291.20299999999997</c:v>
                </c:pt>
                <c:pt idx="39351">
                  <c:v>291.16699999999997</c:v>
                </c:pt>
                <c:pt idx="39352">
                  <c:v>291.13</c:v>
                </c:pt>
                <c:pt idx="39353">
                  <c:v>291.09399999999999</c:v>
                </c:pt>
                <c:pt idx="39354">
                  <c:v>291.05700000000002</c:v>
                </c:pt>
                <c:pt idx="39355">
                  <c:v>291.02100000000002</c:v>
                </c:pt>
                <c:pt idx="39356">
                  <c:v>290.98500000000001</c:v>
                </c:pt>
                <c:pt idx="39357">
                  <c:v>290.94900000000001</c:v>
                </c:pt>
                <c:pt idx="39358">
                  <c:v>290.91199999999998</c:v>
                </c:pt>
                <c:pt idx="39359">
                  <c:v>290.87599999999998</c:v>
                </c:pt>
                <c:pt idx="39360">
                  <c:v>290.83999999999997</c:v>
                </c:pt>
                <c:pt idx="39361">
                  <c:v>290.80399999999997</c:v>
                </c:pt>
                <c:pt idx="39362">
                  <c:v>290.76799999999997</c:v>
                </c:pt>
                <c:pt idx="39363">
                  <c:v>290.73200000000003</c:v>
                </c:pt>
                <c:pt idx="39364">
                  <c:v>290.69600000000003</c:v>
                </c:pt>
                <c:pt idx="39365">
                  <c:v>290.66000000000003</c:v>
                </c:pt>
                <c:pt idx="39366">
                  <c:v>290.62400000000002</c:v>
                </c:pt>
                <c:pt idx="39367">
                  <c:v>290.58800000000002</c:v>
                </c:pt>
                <c:pt idx="39368">
                  <c:v>290.55200000000002</c:v>
                </c:pt>
                <c:pt idx="39369">
                  <c:v>290.51600000000002</c:v>
                </c:pt>
                <c:pt idx="39370">
                  <c:v>290.48</c:v>
                </c:pt>
                <c:pt idx="39371">
                  <c:v>290.44400000000002</c:v>
                </c:pt>
                <c:pt idx="39372">
                  <c:v>290.40800000000002</c:v>
                </c:pt>
                <c:pt idx="39373">
                  <c:v>290.37299999999999</c:v>
                </c:pt>
                <c:pt idx="39374">
                  <c:v>290.33699999999999</c:v>
                </c:pt>
                <c:pt idx="39375">
                  <c:v>290.30099999999999</c:v>
                </c:pt>
                <c:pt idx="39376">
                  <c:v>290.26600000000002</c:v>
                </c:pt>
                <c:pt idx="39377">
                  <c:v>290.23</c:v>
                </c:pt>
                <c:pt idx="39378">
                  <c:v>290.19400000000002</c:v>
                </c:pt>
                <c:pt idx="39379">
                  <c:v>290.15899999999999</c:v>
                </c:pt>
                <c:pt idx="39380">
                  <c:v>290.12299999999999</c:v>
                </c:pt>
                <c:pt idx="39381">
                  <c:v>290.08699999999999</c:v>
                </c:pt>
                <c:pt idx="39382">
                  <c:v>290.05200000000002</c:v>
                </c:pt>
                <c:pt idx="39383">
                  <c:v>290.017</c:v>
                </c:pt>
                <c:pt idx="39384">
                  <c:v>289.98099999999999</c:v>
                </c:pt>
                <c:pt idx="39385">
                  <c:v>289.94600000000003</c:v>
                </c:pt>
                <c:pt idx="39386">
                  <c:v>289.91000000000003</c:v>
                </c:pt>
                <c:pt idx="39387">
                  <c:v>289.875</c:v>
                </c:pt>
                <c:pt idx="39388">
                  <c:v>289.83999999999997</c:v>
                </c:pt>
                <c:pt idx="39389">
                  <c:v>289.80399999999997</c:v>
                </c:pt>
                <c:pt idx="39390">
                  <c:v>289.76900000000001</c:v>
                </c:pt>
                <c:pt idx="39391">
                  <c:v>289.733</c:v>
                </c:pt>
                <c:pt idx="39392">
                  <c:v>289.69799999999998</c:v>
                </c:pt>
                <c:pt idx="39393">
                  <c:v>289.66300000000001</c:v>
                </c:pt>
                <c:pt idx="39394">
                  <c:v>289.62799999999999</c:v>
                </c:pt>
                <c:pt idx="39395">
                  <c:v>289.59300000000002</c:v>
                </c:pt>
                <c:pt idx="39396">
                  <c:v>289.55799999999999</c:v>
                </c:pt>
                <c:pt idx="39397">
                  <c:v>289.52300000000002</c:v>
                </c:pt>
                <c:pt idx="39398">
                  <c:v>289.488</c:v>
                </c:pt>
                <c:pt idx="39399">
                  <c:v>289.45299999999997</c:v>
                </c:pt>
                <c:pt idx="39400">
                  <c:v>289.41800000000001</c:v>
                </c:pt>
                <c:pt idx="39401">
                  <c:v>289.38299999999998</c:v>
                </c:pt>
                <c:pt idx="39402">
                  <c:v>289.34800000000001</c:v>
                </c:pt>
                <c:pt idx="39403">
                  <c:v>289.31299999999999</c:v>
                </c:pt>
                <c:pt idx="39404">
                  <c:v>289.27800000000002</c:v>
                </c:pt>
                <c:pt idx="39405">
                  <c:v>289.24299999999999</c:v>
                </c:pt>
                <c:pt idx="39406">
                  <c:v>289.20800000000003</c:v>
                </c:pt>
                <c:pt idx="39407">
                  <c:v>289.173</c:v>
                </c:pt>
                <c:pt idx="39408">
                  <c:v>289.13900000000001</c:v>
                </c:pt>
                <c:pt idx="39409">
                  <c:v>289.10399999999998</c:v>
                </c:pt>
                <c:pt idx="39410">
                  <c:v>289.06900000000002</c:v>
                </c:pt>
                <c:pt idx="39411">
                  <c:v>289.03500000000003</c:v>
                </c:pt>
                <c:pt idx="39412">
                  <c:v>289</c:v>
                </c:pt>
                <c:pt idx="39413">
                  <c:v>288.96499999999997</c:v>
                </c:pt>
                <c:pt idx="39414">
                  <c:v>288.93099999999998</c:v>
                </c:pt>
                <c:pt idx="39415">
                  <c:v>288.89600000000002</c:v>
                </c:pt>
                <c:pt idx="39416">
                  <c:v>288.86099999999999</c:v>
                </c:pt>
                <c:pt idx="39417">
                  <c:v>288.827</c:v>
                </c:pt>
                <c:pt idx="39418">
                  <c:v>288.79199999999997</c:v>
                </c:pt>
                <c:pt idx="39419">
                  <c:v>288.75799999999998</c:v>
                </c:pt>
                <c:pt idx="39420">
                  <c:v>288.72399999999999</c:v>
                </c:pt>
                <c:pt idx="39421">
                  <c:v>288.68900000000002</c:v>
                </c:pt>
                <c:pt idx="39422">
                  <c:v>288.65499999999997</c:v>
                </c:pt>
                <c:pt idx="39423">
                  <c:v>288.62</c:v>
                </c:pt>
                <c:pt idx="39424">
                  <c:v>288.58600000000001</c:v>
                </c:pt>
                <c:pt idx="39425">
                  <c:v>288.55200000000002</c:v>
                </c:pt>
                <c:pt idx="39426">
                  <c:v>288.517</c:v>
                </c:pt>
                <c:pt idx="39427">
                  <c:v>288.483</c:v>
                </c:pt>
                <c:pt idx="39428">
                  <c:v>288.44900000000001</c:v>
                </c:pt>
                <c:pt idx="39429">
                  <c:v>288.41500000000002</c:v>
                </c:pt>
                <c:pt idx="39430">
                  <c:v>288.38099999999997</c:v>
                </c:pt>
                <c:pt idx="39431">
                  <c:v>288.34699999999998</c:v>
                </c:pt>
                <c:pt idx="39432">
                  <c:v>288.31299999999999</c:v>
                </c:pt>
                <c:pt idx="39433">
                  <c:v>288.279</c:v>
                </c:pt>
                <c:pt idx="39434">
                  <c:v>288.24400000000003</c:v>
                </c:pt>
                <c:pt idx="39435">
                  <c:v>288.21100000000001</c:v>
                </c:pt>
                <c:pt idx="39436">
                  <c:v>288.17700000000002</c:v>
                </c:pt>
                <c:pt idx="39437">
                  <c:v>288.14299999999997</c:v>
                </c:pt>
                <c:pt idx="39438">
                  <c:v>288.10899999999998</c:v>
                </c:pt>
                <c:pt idx="39439">
                  <c:v>288.07499999999999</c:v>
                </c:pt>
                <c:pt idx="39440">
                  <c:v>288.041</c:v>
                </c:pt>
                <c:pt idx="39441">
                  <c:v>288.00700000000001</c:v>
                </c:pt>
                <c:pt idx="39442">
                  <c:v>287.97399999999999</c:v>
                </c:pt>
                <c:pt idx="39443">
                  <c:v>287.94</c:v>
                </c:pt>
                <c:pt idx="39444">
                  <c:v>287.90600000000001</c:v>
                </c:pt>
                <c:pt idx="39445">
                  <c:v>287.87200000000001</c:v>
                </c:pt>
                <c:pt idx="39446">
                  <c:v>287.83800000000002</c:v>
                </c:pt>
                <c:pt idx="39447">
                  <c:v>287.80500000000001</c:v>
                </c:pt>
                <c:pt idx="39448">
                  <c:v>287.77100000000002</c:v>
                </c:pt>
                <c:pt idx="39449">
                  <c:v>287.738</c:v>
                </c:pt>
                <c:pt idx="39450">
                  <c:v>287.70400000000001</c:v>
                </c:pt>
                <c:pt idx="39451">
                  <c:v>287.67099999999999</c:v>
                </c:pt>
                <c:pt idx="39452">
                  <c:v>287.637</c:v>
                </c:pt>
                <c:pt idx="39453">
                  <c:v>287.60399999999998</c:v>
                </c:pt>
                <c:pt idx="39454">
                  <c:v>287.57</c:v>
                </c:pt>
                <c:pt idx="39455">
                  <c:v>287.53699999999998</c:v>
                </c:pt>
                <c:pt idx="39456">
                  <c:v>287.50299999999999</c:v>
                </c:pt>
                <c:pt idx="39457">
                  <c:v>287.47000000000003</c:v>
                </c:pt>
                <c:pt idx="39458">
                  <c:v>287.43700000000001</c:v>
                </c:pt>
                <c:pt idx="39459">
                  <c:v>287.40300000000002</c:v>
                </c:pt>
                <c:pt idx="39460">
                  <c:v>287.37</c:v>
                </c:pt>
                <c:pt idx="39461">
                  <c:v>287.33699999999999</c:v>
                </c:pt>
                <c:pt idx="39462">
                  <c:v>287.30399999999997</c:v>
                </c:pt>
                <c:pt idx="39463">
                  <c:v>287.27</c:v>
                </c:pt>
                <c:pt idx="39464">
                  <c:v>287.23700000000002</c:v>
                </c:pt>
                <c:pt idx="39465">
                  <c:v>287.20400000000001</c:v>
                </c:pt>
                <c:pt idx="39466">
                  <c:v>287.17099999999999</c:v>
                </c:pt>
                <c:pt idx="39467">
                  <c:v>287.13799999999998</c:v>
                </c:pt>
                <c:pt idx="39468">
                  <c:v>287.10500000000002</c:v>
                </c:pt>
                <c:pt idx="39469">
                  <c:v>287.072</c:v>
                </c:pt>
                <c:pt idx="39470">
                  <c:v>287.03899999999999</c:v>
                </c:pt>
                <c:pt idx="39471">
                  <c:v>287.00599999999997</c:v>
                </c:pt>
                <c:pt idx="39472">
                  <c:v>286.97300000000001</c:v>
                </c:pt>
                <c:pt idx="39473">
                  <c:v>286.94099999999997</c:v>
                </c:pt>
                <c:pt idx="39474">
                  <c:v>286.90699999999998</c:v>
                </c:pt>
                <c:pt idx="39475">
                  <c:v>286.875</c:v>
                </c:pt>
                <c:pt idx="39476">
                  <c:v>286.84199999999998</c:v>
                </c:pt>
                <c:pt idx="39477">
                  <c:v>286.80900000000003</c:v>
                </c:pt>
                <c:pt idx="39478">
                  <c:v>286.77600000000001</c:v>
                </c:pt>
                <c:pt idx="39479">
                  <c:v>286.74400000000003</c:v>
                </c:pt>
                <c:pt idx="39480">
                  <c:v>286.71100000000001</c:v>
                </c:pt>
                <c:pt idx="39481">
                  <c:v>286.678</c:v>
                </c:pt>
                <c:pt idx="39482">
                  <c:v>286.64600000000002</c:v>
                </c:pt>
                <c:pt idx="39483">
                  <c:v>286.613</c:v>
                </c:pt>
                <c:pt idx="39484">
                  <c:v>286.58100000000002</c:v>
                </c:pt>
                <c:pt idx="39485">
                  <c:v>286.548</c:v>
                </c:pt>
                <c:pt idx="39486">
                  <c:v>286.51600000000002</c:v>
                </c:pt>
                <c:pt idx="39487">
                  <c:v>286.483</c:v>
                </c:pt>
                <c:pt idx="39488">
                  <c:v>286.45100000000002</c:v>
                </c:pt>
                <c:pt idx="39489">
                  <c:v>286.41800000000001</c:v>
                </c:pt>
                <c:pt idx="39490">
                  <c:v>286.38600000000002</c:v>
                </c:pt>
                <c:pt idx="39491">
                  <c:v>286.35300000000001</c:v>
                </c:pt>
                <c:pt idx="39492">
                  <c:v>286.32100000000003</c:v>
                </c:pt>
                <c:pt idx="39493">
                  <c:v>286.28899999999999</c:v>
                </c:pt>
                <c:pt idx="39494">
                  <c:v>286.25599999999997</c:v>
                </c:pt>
                <c:pt idx="39495">
                  <c:v>286.22399999999999</c:v>
                </c:pt>
                <c:pt idx="39496">
                  <c:v>286.19200000000001</c:v>
                </c:pt>
                <c:pt idx="39497">
                  <c:v>286.16000000000003</c:v>
                </c:pt>
                <c:pt idx="39498">
                  <c:v>286.12799999999999</c:v>
                </c:pt>
                <c:pt idx="39499">
                  <c:v>286.096</c:v>
                </c:pt>
                <c:pt idx="39500">
                  <c:v>286.06400000000002</c:v>
                </c:pt>
                <c:pt idx="39501">
                  <c:v>286.03199999999998</c:v>
                </c:pt>
                <c:pt idx="39502">
                  <c:v>285.99900000000002</c:v>
                </c:pt>
                <c:pt idx="39503">
                  <c:v>285.96699999999998</c:v>
                </c:pt>
                <c:pt idx="39504">
                  <c:v>285.93599999999998</c:v>
                </c:pt>
                <c:pt idx="39505">
                  <c:v>285.904</c:v>
                </c:pt>
                <c:pt idx="39506">
                  <c:v>285.87200000000001</c:v>
                </c:pt>
                <c:pt idx="39507">
                  <c:v>285.83999999999997</c:v>
                </c:pt>
                <c:pt idx="39508">
                  <c:v>285.80799999999999</c:v>
                </c:pt>
                <c:pt idx="39509">
                  <c:v>285.77600000000001</c:v>
                </c:pt>
                <c:pt idx="39510">
                  <c:v>285.74400000000003</c:v>
                </c:pt>
                <c:pt idx="39511">
                  <c:v>285.71199999999999</c:v>
                </c:pt>
                <c:pt idx="39512">
                  <c:v>285.68099999999998</c:v>
                </c:pt>
                <c:pt idx="39513">
                  <c:v>285.649</c:v>
                </c:pt>
                <c:pt idx="39514">
                  <c:v>285.61700000000002</c:v>
                </c:pt>
                <c:pt idx="39515">
                  <c:v>285.58600000000001</c:v>
                </c:pt>
                <c:pt idx="39516">
                  <c:v>285.55399999999997</c:v>
                </c:pt>
                <c:pt idx="39517">
                  <c:v>285.52300000000002</c:v>
                </c:pt>
                <c:pt idx="39518">
                  <c:v>285.49099999999999</c:v>
                </c:pt>
                <c:pt idx="39519">
                  <c:v>285.45999999999998</c:v>
                </c:pt>
                <c:pt idx="39520">
                  <c:v>285.428</c:v>
                </c:pt>
                <c:pt idx="39521">
                  <c:v>285.39699999999999</c:v>
                </c:pt>
                <c:pt idx="39522">
                  <c:v>285.36500000000001</c:v>
                </c:pt>
                <c:pt idx="39523">
                  <c:v>285.334</c:v>
                </c:pt>
                <c:pt idx="39524">
                  <c:v>285.30200000000002</c:v>
                </c:pt>
                <c:pt idx="39525">
                  <c:v>285.27100000000002</c:v>
                </c:pt>
                <c:pt idx="39526">
                  <c:v>285.24</c:v>
                </c:pt>
                <c:pt idx="39527">
                  <c:v>285.20800000000003</c:v>
                </c:pt>
                <c:pt idx="39528">
                  <c:v>285.17700000000002</c:v>
                </c:pt>
                <c:pt idx="39529">
                  <c:v>285.14600000000002</c:v>
                </c:pt>
                <c:pt idx="39530">
                  <c:v>285.11500000000001</c:v>
                </c:pt>
                <c:pt idx="39531">
                  <c:v>285.08300000000003</c:v>
                </c:pt>
                <c:pt idx="39532">
                  <c:v>285.05200000000002</c:v>
                </c:pt>
                <c:pt idx="39533">
                  <c:v>285.02100000000002</c:v>
                </c:pt>
                <c:pt idx="39534">
                  <c:v>284.99</c:v>
                </c:pt>
                <c:pt idx="39535">
                  <c:v>284.959</c:v>
                </c:pt>
                <c:pt idx="39536">
                  <c:v>284.928</c:v>
                </c:pt>
                <c:pt idx="39537">
                  <c:v>284.89699999999999</c:v>
                </c:pt>
                <c:pt idx="39538">
                  <c:v>284.86599999999999</c:v>
                </c:pt>
                <c:pt idx="39539">
                  <c:v>284.83499999999998</c:v>
                </c:pt>
                <c:pt idx="39540">
                  <c:v>284.80399999999997</c:v>
                </c:pt>
                <c:pt idx="39541">
                  <c:v>284.77300000000002</c:v>
                </c:pt>
                <c:pt idx="39542">
                  <c:v>284.74200000000002</c:v>
                </c:pt>
                <c:pt idx="39543">
                  <c:v>284.71199999999999</c:v>
                </c:pt>
                <c:pt idx="39544">
                  <c:v>284.68099999999998</c:v>
                </c:pt>
                <c:pt idx="39545">
                  <c:v>284.64999999999998</c:v>
                </c:pt>
                <c:pt idx="39546">
                  <c:v>284.61900000000003</c:v>
                </c:pt>
                <c:pt idx="39547">
                  <c:v>284.589</c:v>
                </c:pt>
                <c:pt idx="39548">
                  <c:v>284.55799999999999</c:v>
                </c:pt>
                <c:pt idx="39549">
                  <c:v>284.52699999999999</c:v>
                </c:pt>
                <c:pt idx="39550">
                  <c:v>284.49700000000001</c:v>
                </c:pt>
                <c:pt idx="39551">
                  <c:v>284.46600000000001</c:v>
                </c:pt>
                <c:pt idx="39552">
                  <c:v>284.43599999999998</c:v>
                </c:pt>
                <c:pt idx="39553">
                  <c:v>284.40499999999997</c:v>
                </c:pt>
                <c:pt idx="39554">
                  <c:v>284.375</c:v>
                </c:pt>
                <c:pt idx="39555">
                  <c:v>284.34399999999999</c:v>
                </c:pt>
                <c:pt idx="39556">
                  <c:v>284.31400000000002</c:v>
                </c:pt>
                <c:pt idx="39557">
                  <c:v>284.28399999999999</c:v>
                </c:pt>
                <c:pt idx="39558">
                  <c:v>284.25299999999999</c:v>
                </c:pt>
                <c:pt idx="39559">
                  <c:v>284.22300000000001</c:v>
                </c:pt>
                <c:pt idx="39560">
                  <c:v>284.19200000000001</c:v>
                </c:pt>
                <c:pt idx="39561">
                  <c:v>284.16199999999998</c:v>
                </c:pt>
                <c:pt idx="39562">
                  <c:v>284.13200000000001</c:v>
                </c:pt>
                <c:pt idx="39563">
                  <c:v>284.10199999999998</c:v>
                </c:pt>
                <c:pt idx="39564">
                  <c:v>284.072</c:v>
                </c:pt>
                <c:pt idx="39565">
                  <c:v>284.04199999999997</c:v>
                </c:pt>
                <c:pt idx="39566">
                  <c:v>284.01100000000002</c:v>
                </c:pt>
                <c:pt idx="39567">
                  <c:v>283.98099999999999</c:v>
                </c:pt>
                <c:pt idx="39568">
                  <c:v>283.95100000000002</c:v>
                </c:pt>
                <c:pt idx="39569">
                  <c:v>283.92099999999999</c:v>
                </c:pt>
                <c:pt idx="39570">
                  <c:v>283.89100000000002</c:v>
                </c:pt>
                <c:pt idx="39571">
                  <c:v>283.86099999999999</c:v>
                </c:pt>
                <c:pt idx="39572">
                  <c:v>283.83100000000002</c:v>
                </c:pt>
                <c:pt idx="39573">
                  <c:v>283.80099999999999</c:v>
                </c:pt>
                <c:pt idx="39574">
                  <c:v>283.77100000000002</c:v>
                </c:pt>
                <c:pt idx="39575">
                  <c:v>283.74099999999999</c:v>
                </c:pt>
                <c:pt idx="39576">
                  <c:v>283.71199999999999</c:v>
                </c:pt>
                <c:pt idx="39577">
                  <c:v>283.68200000000002</c:v>
                </c:pt>
                <c:pt idx="39578">
                  <c:v>283.65199999999999</c:v>
                </c:pt>
                <c:pt idx="39579">
                  <c:v>283.62299999999999</c:v>
                </c:pt>
                <c:pt idx="39580">
                  <c:v>283.59300000000002</c:v>
                </c:pt>
                <c:pt idx="39581">
                  <c:v>283.56299999999999</c:v>
                </c:pt>
                <c:pt idx="39582">
                  <c:v>283.53399999999999</c:v>
                </c:pt>
                <c:pt idx="39583">
                  <c:v>283.50400000000002</c:v>
                </c:pt>
                <c:pt idx="39584">
                  <c:v>283.47399999999999</c:v>
                </c:pt>
                <c:pt idx="39585">
                  <c:v>283.44400000000002</c:v>
                </c:pt>
                <c:pt idx="39586">
                  <c:v>283.41500000000002</c:v>
                </c:pt>
                <c:pt idx="39587">
                  <c:v>283.38600000000002</c:v>
                </c:pt>
                <c:pt idx="39588">
                  <c:v>283.35599999999999</c:v>
                </c:pt>
                <c:pt idx="39589">
                  <c:v>283.327</c:v>
                </c:pt>
                <c:pt idx="39590">
                  <c:v>283.29700000000003</c:v>
                </c:pt>
                <c:pt idx="39591">
                  <c:v>283.26799999999997</c:v>
                </c:pt>
                <c:pt idx="39592">
                  <c:v>283.23899999999998</c:v>
                </c:pt>
                <c:pt idx="39593">
                  <c:v>283.209</c:v>
                </c:pt>
                <c:pt idx="39594">
                  <c:v>283.18</c:v>
                </c:pt>
                <c:pt idx="39595">
                  <c:v>283.15100000000001</c:v>
                </c:pt>
                <c:pt idx="39596">
                  <c:v>283.12200000000001</c:v>
                </c:pt>
                <c:pt idx="39597">
                  <c:v>283.09199999999998</c:v>
                </c:pt>
                <c:pt idx="39598">
                  <c:v>283.06299999999999</c:v>
                </c:pt>
                <c:pt idx="39599">
                  <c:v>283.03399999999999</c:v>
                </c:pt>
                <c:pt idx="39600">
                  <c:v>283.005</c:v>
                </c:pt>
                <c:pt idx="39601">
                  <c:v>282.976</c:v>
                </c:pt>
                <c:pt idx="39602">
                  <c:v>282.947</c:v>
                </c:pt>
                <c:pt idx="39603">
                  <c:v>282.91800000000001</c:v>
                </c:pt>
                <c:pt idx="39604">
                  <c:v>282.88900000000001</c:v>
                </c:pt>
                <c:pt idx="39605">
                  <c:v>282.86</c:v>
                </c:pt>
                <c:pt idx="39606">
                  <c:v>282.83100000000002</c:v>
                </c:pt>
                <c:pt idx="39607">
                  <c:v>282.80200000000002</c:v>
                </c:pt>
                <c:pt idx="39608">
                  <c:v>282.77300000000002</c:v>
                </c:pt>
                <c:pt idx="39609">
                  <c:v>282.74400000000003</c:v>
                </c:pt>
                <c:pt idx="39610">
                  <c:v>282.71600000000001</c:v>
                </c:pt>
                <c:pt idx="39611">
                  <c:v>282.68700000000001</c:v>
                </c:pt>
                <c:pt idx="39612">
                  <c:v>282.65800000000002</c:v>
                </c:pt>
                <c:pt idx="39613">
                  <c:v>282.63</c:v>
                </c:pt>
                <c:pt idx="39614">
                  <c:v>282.601</c:v>
                </c:pt>
                <c:pt idx="39615">
                  <c:v>282.572</c:v>
                </c:pt>
                <c:pt idx="39616">
                  <c:v>282.54399999999998</c:v>
                </c:pt>
                <c:pt idx="39617">
                  <c:v>282.51499999999999</c:v>
                </c:pt>
                <c:pt idx="39618">
                  <c:v>282.48700000000002</c:v>
                </c:pt>
                <c:pt idx="39619">
                  <c:v>282.45800000000003</c:v>
                </c:pt>
                <c:pt idx="39620">
                  <c:v>282.43</c:v>
                </c:pt>
                <c:pt idx="39621">
                  <c:v>282.40100000000001</c:v>
                </c:pt>
                <c:pt idx="39622">
                  <c:v>282.37299999999999</c:v>
                </c:pt>
                <c:pt idx="39623">
                  <c:v>282.34399999999999</c:v>
                </c:pt>
                <c:pt idx="39624">
                  <c:v>282.31599999999997</c:v>
                </c:pt>
                <c:pt idx="39625">
                  <c:v>282.28800000000001</c:v>
                </c:pt>
                <c:pt idx="39626">
                  <c:v>282.25900000000001</c:v>
                </c:pt>
                <c:pt idx="39627">
                  <c:v>282.23099999999999</c:v>
                </c:pt>
                <c:pt idx="39628">
                  <c:v>282.20299999999997</c:v>
                </c:pt>
                <c:pt idx="39629">
                  <c:v>282.17500000000001</c:v>
                </c:pt>
                <c:pt idx="39630">
                  <c:v>282.14600000000002</c:v>
                </c:pt>
                <c:pt idx="39631">
                  <c:v>282.11799999999999</c:v>
                </c:pt>
                <c:pt idx="39632">
                  <c:v>282.08999999999997</c:v>
                </c:pt>
                <c:pt idx="39633">
                  <c:v>282.06200000000001</c:v>
                </c:pt>
                <c:pt idx="39634">
                  <c:v>282.03399999999999</c:v>
                </c:pt>
                <c:pt idx="39635">
                  <c:v>282.00599999999997</c:v>
                </c:pt>
                <c:pt idx="39636">
                  <c:v>281.97800000000001</c:v>
                </c:pt>
                <c:pt idx="39637">
                  <c:v>281.95</c:v>
                </c:pt>
                <c:pt idx="39638">
                  <c:v>281.92200000000003</c:v>
                </c:pt>
                <c:pt idx="39639">
                  <c:v>281.89400000000001</c:v>
                </c:pt>
                <c:pt idx="39640">
                  <c:v>281.86599999999999</c:v>
                </c:pt>
                <c:pt idx="39641">
                  <c:v>281.83800000000002</c:v>
                </c:pt>
                <c:pt idx="39642">
                  <c:v>281.81099999999998</c:v>
                </c:pt>
                <c:pt idx="39643">
                  <c:v>281.78300000000002</c:v>
                </c:pt>
                <c:pt idx="39644">
                  <c:v>281.755</c:v>
                </c:pt>
                <c:pt idx="39645">
                  <c:v>281.72699999999998</c:v>
                </c:pt>
                <c:pt idx="39646">
                  <c:v>281.7</c:v>
                </c:pt>
                <c:pt idx="39647">
                  <c:v>281.67200000000003</c:v>
                </c:pt>
                <c:pt idx="39648">
                  <c:v>281.64499999999998</c:v>
                </c:pt>
                <c:pt idx="39649">
                  <c:v>281.61700000000002</c:v>
                </c:pt>
                <c:pt idx="39650">
                  <c:v>281.589</c:v>
                </c:pt>
                <c:pt idx="39651">
                  <c:v>281.56200000000001</c:v>
                </c:pt>
                <c:pt idx="39652">
                  <c:v>281.53399999999999</c:v>
                </c:pt>
                <c:pt idx="39653">
                  <c:v>281.50700000000001</c:v>
                </c:pt>
                <c:pt idx="39654">
                  <c:v>281.47899999999998</c:v>
                </c:pt>
                <c:pt idx="39655">
                  <c:v>281.452</c:v>
                </c:pt>
                <c:pt idx="39656">
                  <c:v>281.42399999999998</c:v>
                </c:pt>
                <c:pt idx="39657">
                  <c:v>281.39699999999999</c:v>
                </c:pt>
                <c:pt idx="39658">
                  <c:v>281.37</c:v>
                </c:pt>
                <c:pt idx="39659">
                  <c:v>281.34199999999998</c:v>
                </c:pt>
                <c:pt idx="39660">
                  <c:v>281.315</c:v>
                </c:pt>
                <c:pt idx="39661">
                  <c:v>281.28800000000001</c:v>
                </c:pt>
                <c:pt idx="39662">
                  <c:v>281.26100000000002</c:v>
                </c:pt>
                <c:pt idx="39663">
                  <c:v>281.233</c:v>
                </c:pt>
                <c:pt idx="39664">
                  <c:v>281.20600000000002</c:v>
                </c:pt>
                <c:pt idx="39665">
                  <c:v>281.17899999999997</c:v>
                </c:pt>
                <c:pt idx="39666">
                  <c:v>281.15199999999999</c:v>
                </c:pt>
                <c:pt idx="39667">
                  <c:v>281.125</c:v>
                </c:pt>
                <c:pt idx="39668">
                  <c:v>281.09800000000001</c:v>
                </c:pt>
                <c:pt idx="39669">
                  <c:v>281.07100000000003</c:v>
                </c:pt>
                <c:pt idx="39670">
                  <c:v>281.04399999999998</c:v>
                </c:pt>
                <c:pt idx="39671">
                  <c:v>281.017</c:v>
                </c:pt>
                <c:pt idx="39672">
                  <c:v>280.99</c:v>
                </c:pt>
                <c:pt idx="39673">
                  <c:v>280.964</c:v>
                </c:pt>
                <c:pt idx="39674">
                  <c:v>280.93700000000001</c:v>
                </c:pt>
                <c:pt idx="39675">
                  <c:v>280.91000000000003</c:v>
                </c:pt>
                <c:pt idx="39676">
                  <c:v>280.88299999999998</c:v>
                </c:pt>
                <c:pt idx="39677">
                  <c:v>280.85700000000003</c:v>
                </c:pt>
                <c:pt idx="39678">
                  <c:v>280.83</c:v>
                </c:pt>
                <c:pt idx="39679">
                  <c:v>280.803</c:v>
                </c:pt>
                <c:pt idx="39680">
                  <c:v>280.77600000000001</c:v>
                </c:pt>
                <c:pt idx="39681">
                  <c:v>280.75</c:v>
                </c:pt>
                <c:pt idx="39682">
                  <c:v>280.72300000000001</c:v>
                </c:pt>
                <c:pt idx="39683">
                  <c:v>280.697</c:v>
                </c:pt>
                <c:pt idx="39684">
                  <c:v>280.67</c:v>
                </c:pt>
                <c:pt idx="39685">
                  <c:v>280.64400000000001</c:v>
                </c:pt>
                <c:pt idx="39686">
                  <c:v>280.61700000000002</c:v>
                </c:pt>
                <c:pt idx="39687">
                  <c:v>280.59100000000001</c:v>
                </c:pt>
                <c:pt idx="39688">
                  <c:v>280.56400000000002</c:v>
                </c:pt>
                <c:pt idx="39689">
                  <c:v>280.53800000000001</c:v>
                </c:pt>
                <c:pt idx="39690">
                  <c:v>280.512</c:v>
                </c:pt>
                <c:pt idx="39691">
                  <c:v>280.48500000000001</c:v>
                </c:pt>
                <c:pt idx="39692">
                  <c:v>280.459</c:v>
                </c:pt>
                <c:pt idx="39693">
                  <c:v>280.43299999999999</c:v>
                </c:pt>
                <c:pt idx="39694">
                  <c:v>280.40699999999998</c:v>
                </c:pt>
                <c:pt idx="39695">
                  <c:v>280.38099999999997</c:v>
                </c:pt>
                <c:pt idx="39696">
                  <c:v>280.35399999999998</c:v>
                </c:pt>
                <c:pt idx="39697">
                  <c:v>280.32799999999997</c:v>
                </c:pt>
                <c:pt idx="39698">
                  <c:v>280.30200000000002</c:v>
                </c:pt>
                <c:pt idx="39699">
                  <c:v>280.27600000000001</c:v>
                </c:pt>
                <c:pt idx="39700">
                  <c:v>280.25</c:v>
                </c:pt>
                <c:pt idx="39701">
                  <c:v>280.22399999999999</c:v>
                </c:pt>
                <c:pt idx="39702">
                  <c:v>280.19799999999998</c:v>
                </c:pt>
                <c:pt idx="39703">
                  <c:v>280.17200000000003</c:v>
                </c:pt>
                <c:pt idx="39704">
                  <c:v>280.14600000000002</c:v>
                </c:pt>
                <c:pt idx="39705">
                  <c:v>280.12</c:v>
                </c:pt>
                <c:pt idx="39706">
                  <c:v>280.09500000000003</c:v>
                </c:pt>
                <c:pt idx="39707">
                  <c:v>280.06900000000002</c:v>
                </c:pt>
                <c:pt idx="39708">
                  <c:v>280.04300000000001</c:v>
                </c:pt>
                <c:pt idx="39709">
                  <c:v>280.017</c:v>
                </c:pt>
                <c:pt idx="39710">
                  <c:v>279.99200000000002</c:v>
                </c:pt>
                <c:pt idx="39711">
                  <c:v>279.96600000000001</c:v>
                </c:pt>
                <c:pt idx="39712">
                  <c:v>279.94</c:v>
                </c:pt>
                <c:pt idx="39713">
                  <c:v>279.91500000000002</c:v>
                </c:pt>
                <c:pt idx="39714">
                  <c:v>279.88900000000001</c:v>
                </c:pt>
                <c:pt idx="39715">
                  <c:v>279.86399999999998</c:v>
                </c:pt>
                <c:pt idx="39716">
                  <c:v>279.83800000000002</c:v>
                </c:pt>
                <c:pt idx="39717">
                  <c:v>279.81299999999999</c:v>
                </c:pt>
                <c:pt idx="39718">
                  <c:v>279.78699999999998</c:v>
                </c:pt>
                <c:pt idx="39719">
                  <c:v>279.762</c:v>
                </c:pt>
                <c:pt idx="39720">
                  <c:v>279.73599999999999</c:v>
                </c:pt>
                <c:pt idx="39721">
                  <c:v>279.71100000000001</c:v>
                </c:pt>
                <c:pt idx="39722">
                  <c:v>279.68599999999998</c:v>
                </c:pt>
                <c:pt idx="39723">
                  <c:v>279.66000000000003</c:v>
                </c:pt>
                <c:pt idx="39724">
                  <c:v>279.63499999999999</c:v>
                </c:pt>
                <c:pt idx="39725">
                  <c:v>279.61</c:v>
                </c:pt>
                <c:pt idx="39726">
                  <c:v>279.58499999999998</c:v>
                </c:pt>
                <c:pt idx="39727">
                  <c:v>279.55900000000003</c:v>
                </c:pt>
                <c:pt idx="39728">
                  <c:v>279.53399999999999</c:v>
                </c:pt>
                <c:pt idx="39729">
                  <c:v>279.50900000000001</c:v>
                </c:pt>
                <c:pt idx="39730">
                  <c:v>279.48399999999998</c:v>
                </c:pt>
                <c:pt idx="39731">
                  <c:v>279.459</c:v>
                </c:pt>
                <c:pt idx="39732">
                  <c:v>279.43400000000003</c:v>
                </c:pt>
                <c:pt idx="39733">
                  <c:v>279.40899999999999</c:v>
                </c:pt>
                <c:pt idx="39734">
                  <c:v>279.38400000000001</c:v>
                </c:pt>
                <c:pt idx="39735">
                  <c:v>279.35899999999998</c:v>
                </c:pt>
                <c:pt idx="39736">
                  <c:v>279.334</c:v>
                </c:pt>
                <c:pt idx="39737">
                  <c:v>279.31</c:v>
                </c:pt>
                <c:pt idx="39738">
                  <c:v>279.28500000000003</c:v>
                </c:pt>
                <c:pt idx="39739">
                  <c:v>279.26</c:v>
                </c:pt>
                <c:pt idx="39740">
                  <c:v>279.23500000000001</c:v>
                </c:pt>
                <c:pt idx="39741">
                  <c:v>279.20999999999998</c:v>
                </c:pt>
                <c:pt idx="39742">
                  <c:v>279.18599999999998</c:v>
                </c:pt>
                <c:pt idx="39743">
                  <c:v>279.161</c:v>
                </c:pt>
                <c:pt idx="39744">
                  <c:v>279.13600000000002</c:v>
                </c:pt>
                <c:pt idx="39745">
                  <c:v>279.11200000000002</c:v>
                </c:pt>
                <c:pt idx="39746">
                  <c:v>279.08699999999999</c:v>
                </c:pt>
                <c:pt idx="39747">
                  <c:v>279.06200000000001</c:v>
                </c:pt>
                <c:pt idx="39748">
                  <c:v>279.03800000000001</c:v>
                </c:pt>
                <c:pt idx="39749">
                  <c:v>279.01299999999998</c:v>
                </c:pt>
                <c:pt idx="39750">
                  <c:v>278.98899999999998</c:v>
                </c:pt>
                <c:pt idx="39751">
                  <c:v>278.96499999999997</c:v>
                </c:pt>
                <c:pt idx="39752">
                  <c:v>278.94</c:v>
                </c:pt>
                <c:pt idx="39753">
                  <c:v>278.916</c:v>
                </c:pt>
                <c:pt idx="39754">
                  <c:v>278.892</c:v>
                </c:pt>
                <c:pt idx="39755">
                  <c:v>278.86700000000002</c:v>
                </c:pt>
                <c:pt idx="39756">
                  <c:v>278.84300000000002</c:v>
                </c:pt>
                <c:pt idx="39757">
                  <c:v>278.81900000000002</c:v>
                </c:pt>
                <c:pt idx="39758">
                  <c:v>278.79500000000002</c:v>
                </c:pt>
                <c:pt idx="39759">
                  <c:v>278.77</c:v>
                </c:pt>
                <c:pt idx="39760">
                  <c:v>278.74599999999998</c:v>
                </c:pt>
                <c:pt idx="39761">
                  <c:v>278.72199999999998</c:v>
                </c:pt>
                <c:pt idx="39762">
                  <c:v>278.69799999999998</c:v>
                </c:pt>
                <c:pt idx="39763">
                  <c:v>278.67399999999998</c:v>
                </c:pt>
                <c:pt idx="39764">
                  <c:v>278.64999999999998</c:v>
                </c:pt>
                <c:pt idx="39765">
                  <c:v>278.62599999999998</c:v>
                </c:pt>
                <c:pt idx="39766">
                  <c:v>278.60199999999998</c:v>
                </c:pt>
                <c:pt idx="39767">
                  <c:v>278.57799999999997</c:v>
                </c:pt>
                <c:pt idx="39768">
                  <c:v>278.55399999999997</c:v>
                </c:pt>
                <c:pt idx="39769">
                  <c:v>278.53100000000001</c:v>
                </c:pt>
                <c:pt idx="39770">
                  <c:v>278.50700000000001</c:v>
                </c:pt>
                <c:pt idx="39771">
                  <c:v>278.483</c:v>
                </c:pt>
                <c:pt idx="39772">
                  <c:v>278.459</c:v>
                </c:pt>
                <c:pt idx="39773">
                  <c:v>278.43599999999998</c:v>
                </c:pt>
                <c:pt idx="39774">
                  <c:v>278.41199999999998</c:v>
                </c:pt>
                <c:pt idx="39775">
                  <c:v>278.38799999999998</c:v>
                </c:pt>
                <c:pt idx="39776">
                  <c:v>278.36399999999998</c:v>
                </c:pt>
                <c:pt idx="39777">
                  <c:v>278.34100000000001</c:v>
                </c:pt>
                <c:pt idx="39778">
                  <c:v>278.31700000000001</c:v>
                </c:pt>
                <c:pt idx="39779">
                  <c:v>278.29399999999998</c:v>
                </c:pt>
                <c:pt idx="39780">
                  <c:v>278.27</c:v>
                </c:pt>
                <c:pt idx="39781">
                  <c:v>278.24700000000001</c:v>
                </c:pt>
                <c:pt idx="39782">
                  <c:v>278.22300000000001</c:v>
                </c:pt>
                <c:pt idx="39783">
                  <c:v>278.2</c:v>
                </c:pt>
                <c:pt idx="39784">
                  <c:v>278.17700000000002</c:v>
                </c:pt>
                <c:pt idx="39785">
                  <c:v>278.15300000000002</c:v>
                </c:pt>
                <c:pt idx="39786">
                  <c:v>278.13</c:v>
                </c:pt>
                <c:pt idx="39787">
                  <c:v>278.10700000000003</c:v>
                </c:pt>
                <c:pt idx="39788">
                  <c:v>278.084</c:v>
                </c:pt>
                <c:pt idx="39789">
                  <c:v>278.06</c:v>
                </c:pt>
                <c:pt idx="39790">
                  <c:v>278.03699999999998</c:v>
                </c:pt>
                <c:pt idx="39791">
                  <c:v>278.01400000000001</c:v>
                </c:pt>
                <c:pt idx="39792">
                  <c:v>277.99099999999999</c:v>
                </c:pt>
                <c:pt idx="39793">
                  <c:v>277.96800000000002</c:v>
                </c:pt>
                <c:pt idx="39794">
                  <c:v>277.94499999999999</c:v>
                </c:pt>
                <c:pt idx="39795">
                  <c:v>277.92099999999999</c:v>
                </c:pt>
                <c:pt idx="39796">
                  <c:v>277.899</c:v>
                </c:pt>
                <c:pt idx="39797">
                  <c:v>277.87599999999998</c:v>
                </c:pt>
                <c:pt idx="39798">
                  <c:v>277.85300000000001</c:v>
                </c:pt>
                <c:pt idx="39799">
                  <c:v>277.83</c:v>
                </c:pt>
                <c:pt idx="39800">
                  <c:v>277.80700000000002</c:v>
                </c:pt>
                <c:pt idx="39801">
                  <c:v>277.78399999999999</c:v>
                </c:pt>
                <c:pt idx="39802">
                  <c:v>277.76100000000002</c:v>
                </c:pt>
                <c:pt idx="39803">
                  <c:v>277.73899999999998</c:v>
                </c:pt>
                <c:pt idx="39804">
                  <c:v>277.71600000000001</c:v>
                </c:pt>
                <c:pt idx="39805">
                  <c:v>277.69299999999998</c:v>
                </c:pt>
                <c:pt idx="39806">
                  <c:v>277.67</c:v>
                </c:pt>
                <c:pt idx="39807">
                  <c:v>277.64800000000002</c:v>
                </c:pt>
                <c:pt idx="39808">
                  <c:v>277.625</c:v>
                </c:pt>
                <c:pt idx="39809">
                  <c:v>277.60199999999998</c:v>
                </c:pt>
                <c:pt idx="39810">
                  <c:v>277.58</c:v>
                </c:pt>
                <c:pt idx="39811">
                  <c:v>277.55799999999999</c:v>
                </c:pt>
                <c:pt idx="39812">
                  <c:v>277.53500000000003</c:v>
                </c:pt>
                <c:pt idx="39813">
                  <c:v>277.51299999999998</c:v>
                </c:pt>
                <c:pt idx="39814">
                  <c:v>277.49</c:v>
                </c:pt>
                <c:pt idx="39815">
                  <c:v>277.46800000000002</c:v>
                </c:pt>
                <c:pt idx="39816">
                  <c:v>277.44499999999999</c:v>
                </c:pt>
                <c:pt idx="39817">
                  <c:v>277.423</c:v>
                </c:pt>
                <c:pt idx="39818">
                  <c:v>277.40100000000001</c:v>
                </c:pt>
                <c:pt idx="39819">
                  <c:v>277.37799999999999</c:v>
                </c:pt>
                <c:pt idx="39820">
                  <c:v>277.35599999999999</c:v>
                </c:pt>
                <c:pt idx="39821">
                  <c:v>277.334</c:v>
                </c:pt>
                <c:pt idx="39822">
                  <c:v>277.31200000000001</c:v>
                </c:pt>
                <c:pt idx="39823">
                  <c:v>277.29000000000002</c:v>
                </c:pt>
                <c:pt idx="39824">
                  <c:v>277.26799999999997</c:v>
                </c:pt>
                <c:pt idx="39825">
                  <c:v>277.24599999999998</c:v>
                </c:pt>
                <c:pt idx="39826">
                  <c:v>277.22399999999999</c:v>
                </c:pt>
                <c:pt idx="39827">
                  <c:v>277.202</c:v>
                </c:pt>
                <c:pt idx="39828">
                  <c:v>277.18</c:v>
                </c:pt>
                <c:pt idx="39829">
                  <c:v>277.15800000000002</c:v>
                </c:pt>
                <c:pt idx="39830">
                  <c:v>277.13600000000002</c:v>
                </c:pt>
                <c:pt idx="39831">
                  <c:v>277.11399999999998</c:v>
                </c:pt>
                <c:pt idx="39832">
                  <c:v>277.09199999999998</c:v>
                </c:pt>
                <c:pt idx="39833">
                  <c:v>277.07</c:v>
                </c:pt>
                <c:pt idx="39834">
                  <c:v>277.04899999999998</c:v>
                </c:pt>
                <c:pt idx="39835">
                  <c:v>277.02699999999999</c:v>
                </c:pt>
                <c:pt idx="39836">
                  <c:v>277.005</c:v>
                </c:pt>
                <c:pt idx="39837">
                  <c:v>276.983</c:v>
                </c:pt>
                <c:pt idx="39838">
                  <c:v>276.96199999999999</c:v>
                </c:pt>
                <c:pt idx="39839">
                  <c:v>276.94</c:v>
                </c:pt>
                <c:pt idx="39840">
                  <c:v>276.91899999999998</c:v>
                </c:pt>
                <c:pt idx="39841">
                  <c:v>276.89699999999999</c:v>
                </c:pt>
                <c:pt idx="39842">
                  <c:v>276.87599999999998</c:v>
                </c:pt>
                <c:pt idx="39843">
                  <c:v>276.85399999999998</c:v>
                </c:pt>
                <c:pt idx="39844">
                  <c:v>276.83300000000003</c:v>
                </c:pt>
                <c:pt idx="39845">
                  <c:v>276.81099999999998</c:v>
                </c:pt>
                <c:pt idx="39846">
                  <c:v>276.79000000000002</c:v>
                </c:pt>
                <c:pt idx="39847">
                  <c:v>276.76900000000001</c:v>
                </c:pt>
                <c:pt idx="39848">
                  <c:v>276.74700000000001</c:v>
                </c:pt>
                <c:pt idx="39849">
                  <c:v>276.726</c:v>
                </c:pt>
                <c:pt idx="39850">
                  <c:v>276.70499999999998</c:v>
                </c:pt>
                <c:pt idx="39851">
                  <c:v>276.68400000000003</c:v>
                </c:pt>
                <c:pt idx="39852">
                  <c:v>276.66199999999998</c:v>
                </c:pt>
                <c:pt idx="39853">
                  <c:v>276.64100000000002</c:v>
                </c:pt>
                <c:pt idx="39854">
                  <c:v>276.62</c:v>
                </c:pt>
                <c:pt idx="39855">
                  <c:v>276.59899999999999</c:v>
                </c:pt>
                <c:pt idx="39856">
                  <c:v>276.57799999999997</c:v>
                </c:pt>
                <c:pt idx="39857">
                  <c:v>276.55700000000002</c:v>
                </c:pt>
                <c:pt idx="39858">
                  <c:v>276.536</c:v>
                </c:pt>
                <c:pt idx="39859">
                  <c:v>276.51499999999999</c:v>
                </c:pt>
                <c:pt idx="39860">
                  <c:v>276.49400000000003</c:v>
                </c:pt>
                <c:pt idx="39861">
                  <c:v>276.47300000000001</c:v>
                </c:pt>
                <c:pt idx="39862">
                  <c:v>276.452</c:v>
                </c:pt>
                <c:pt idx="39863">
                  <c:v>276.43099999999998</c:v>
                </c:pt>
                <c:pt idx="39864">
                  <c:v>276.41000000000003</c:v>
                </c:pt>
                <c:pt idx="39865">
                  <c:v>276.39</c:v>
                </c:pt>
                <c:pt idx="39866">
                  <c:v>276.36900000000003</c:v>
                </c:pt>
                <c:pt idx="39867">
                  <c:v>276.34800000000001</c:v>
                </c:pt>
                <c:pt idx="39868">
                  <c:v>276.32799999999997</c:v>
                </c:pt>
                <c:pt idx="39869">
                  <c:v>276.30700000000002</c:v>
                </c:pt>
                <c:pt idx="39870">
                  <c:v>276.286</c:v>
                </c:pt>
                <c:pt idx="39871">
                  <c:v>276.26600000000002</c:v>
                </c:pt>
                <c:pt idx="39872">
                  <c:v>276.245</c:v>
                </c:pt>
                <c:pt idx="39873">
                  <c:v>276.22500000000002</c:v>
                </c:pt>
                <c:pt idx="39874">
                  <c:v>276.20400000000001</c:v>
                </c:pt>
                <c:pt idx="39875">
                  <c:v>276.18400000000003</c:v>
                </c:pt>
                <c:pt idx="39876">
                  <c:v>276.16300000000001</c:v>
                </c:pt>
                <c:pt idx="39877">
                  <c:v>276.14299999999997</c:v>
                </c:pt>
                <c:pt idx="39878">
                  <c:v>276.12299999999999</c:v>
                </c:pt>
                <c:pt idx="39879">
                  <c:v>276.10199999999998</c:v>
                </c:pt>
                <c:pt idx="39880">
                  <c:v>276.08199999999999</c:v>
                </c:pt>
                <c:pt idx="39881">
                  <c:v>276.06200000000001</c:v>
                </c:pt>
                <c:pt idx="39882">
                  <c:v>276.04199999999997</c:v>
                </c:pt>
                <c:pt idx="39883">
                  <c:v>276.02100000000002</c:v>
                </c:pt>
                <c:pt idx="39884">
                  <c:v>276.00099999999998</c:v>
                </c:pt>
                <c:pt idx="39885">
                  <c:v>275.98099999999999</c:v>
                </c:pt>
                <c:pt idx="39886">
                  <c:v>275.96100000000001</c:v>
                </c:pt>
                <c:pt idx="39887">
                  <c:v>275.94099999999997</c:v>
                </c:pt>
                <c:pt idx="39888">
                  <c:v>275.92099999999999</c:v>
                </c:pt>
                <c:pt idx="39889">
                  <c:v>275.90100000000001</c:v>
                </c:pt>
                <c:pt idx="39890">
                  <c:v>275.88099999999997</c:v>
                </c:pt>
                <c:pt idx="39891">
                  <c:v>275.86099999999999</c:v>
                </c:pt>
                <c:pt idx="39892">
                  <c:v>275.84100000000001</c:v>
                </c:pt>
                <c:pt idx="39893">
                  <c:v>275.82100000000003</c:v>
                </c:pt>
                <c:pt idx="39894">
                  <c:v>275.80099999999999</c:v>
                </c:pt>
                <c:pt idx="39895">
                  <c:v>275.78199999999998</c:v>
                </c:pt>
                <c:pt idx="39896">
                  <c:v>275.762</c:v>
                </c:pt>
                <c:pt idx="39897">
                  <c:v>275.74200000000002</c:v>
                </c:pt>
                <c:pt idx="39898">
                  <c:v>275.72300000000001</c:v>
                </c:pt>
                <c:pt idx="39899">
                  <c:v>275.70299999999997</c:v>
                </c:pt>
                <c:pt idx="39900">
                  <c:v>275.68299999999999</c:v>
                </c:pt>
                <c:pt idx="39901">
                  <c:v>275.66399999999999</c:v>
                </c:pt>
                <c:pt idx="39902">
                  <c:v>275.64400000000001</c:v>
                </c:pt>
                <c:pt idx="39903">
                  <c:v>275.625</c:v>
                </c:pt>
                <c:pt idx="39904">
                  <c:v>275.60500000000002</c:v>
                </c:pt>
                <c:pt idx="39905">
                  <c:v>275.58600000000001</c:v>
                </c:pt>
                <c:pt idx="39906">
                  <c:v>275.56599999999997</c:v>
                </c:pt>
                <c:pt idx="39907">
                  <c:v>275.54700000000003</c:v>
                </c:pt>
                <c:pt idx="39908">
                  <c:v>275.52699999999999</c:v>
                </c:pt>
                <c:pt idx="39909">
                  <c:v>275.50799999999998</c:v>
                </c:pt>
                <c:pt idx="39910">
                  <c:v>275.48899999999998</c:v>
                </c:pt>
                <c:pt idx="39911">
                  <c:v>275.46899999999999</c:v>
                </c:pt>
                <c:pt idx="39912">
                  <c:v>275.45</c:v>
                </c:pt>
                <c:pt idx="39913">
                  <c:v>275.43099999999998</c:v>
                </c:pt>
                <c:pt idx="39914">
                  <c:v>275.41199999999998</c:v>
                </c:pt>
                <c:pt idx="39915">
                  <c:v>275.39299999999997</c:v>
                </c:pt>
                <c:pt idx="39916">
                  <c:v>275.37400000000002</c:v>
                </c:pt>
                <c:pt idx="39917">
                  <c:v>275.35500000000002</c:v>
                </c:pt>
                <c:pt idx="39918">
                  <c:v>275.33600000000001</c:v>
                </c:pt>
                <c:pt idx="39919">
                  <c:v>275.31599999999997</c:v>
                </c:pt>
                <c:pt idx="39920">
                  <c:v>275.298</c:v>
                </c:pt>
                <c:pt idx="39921">
                  <c:v>275.279</c:v>
                </c:pt>
                <c:pt idx="39922">
                  <c:v>275.26</c:v>
                </c:pt>
                <c:pt idx="39923">
                  <c:v>275.24099999999999</c:v>
                </c:pt>
                <c:pt idx="39924">
                  <c:v>275.22199999999998</c:v>
                </c:pt>
                <c:pt idx="39925">
                  <c:v>275.20299999999997</c:v>
                </c:pt>
                <c:pt idx="39926">
                  <c:v>275.185</c:v>
                </c:pt>
                <c:pt idx="39927">
                  <c:v>275.166</c:v>
                </c:pt>
                <c:pt idx="39928">
                  <c:v>275.14699999999999</c:v>
                </c:pt>
                <c:pt idx="39929">
                  <c:v>275.12799999999999</c:v>
                </c:pt>
                <c:pt idx="39930">
                  <c:v>275.11</c:v>
                </c:pt>
                <c:pt idx="39931">
                  <c:v>275.09100000000001</c:v>
                </c:pt>
                <c:pt idx="39932">
                  <c:v>275.07299999999998</c:v>
                </c:pt>
                <c:pt idx="39933">
                  <c:v>275.05399999999997</c:v>
                </c:pt>
                <c:pt idx="39934">
                  <c:v>275.036</c:v>
                </c:pt>
                <c:pt idx="39935">
                  <c:v>275.017</c:v>
                </c:pt>
                <c:pt idx="39936">
                  <c:v>274.99900000000002</c:v>
                </c:pt>
                <c:pt idx="39937">
                  <c:v>274.98</c:v>
                </c:pt>
                <c:pt idx="39938">
                  <c:v>274.96199999999999</c:v>
                </c:pt>
                <c:pt idx="39939">
                  <c:v>274.94299999999998</c:v>
                </c:pt>
                <c:pt idx="39940">
                  <c:v>274.92500000000001</c:v>
                </c:pt>
                <c:pt idx="39941">
                  <c:v>274.90699999999998</c:v>
                </c:pt>
                <c:pt idx="39942">
                  <c:v>274.88900000000001</c:v>
                </c:pt>
                <c:pt idx="39943">
                  <c:v>274.87</c:v>
                </c:pt>
                <c:pt idx="39944">
                  <c:v>274.85199999999998</c:v>
                </c:pt>
                <c:pt idx="39945">
                  <c:v>274.834</c:v>
                </c:pt>
                <c:pt idx="39946">
                  <c:v>274.81599999999997</c:v>
                </c:pt>
                <c:pt idx="39947">
                  <c:v>274.798</c:v>
                </c:pt>
                <c:pt idx="39948">
                  <c:v>274.77999999999997</c:v>
                </c:pt>
                <c:pt idx="39949">
                  <c:v>274.762</c:v>
                </c:pt>
                <c:pt idx="39950">
                  <c:v>274.74400000000003</c:v>
                </c:pt>
                <c:pt idx="39951">
                  <c:v>274.726</c:v>
                </c:pt>
                <c:pt idx="39952">
                  <c:v>274.70800000000003</c:v>
                </c:pt>
                <c:pt idx="39953">
                  <c:v>274.69</c:v>
                </c:pt>
                <c:pt idx="39954">
                  <c:v>274.67200000000003</c:v>
                </c:pt>
                <c:pt idx="39955">
                  <c:v>274.65499999999997</c:v>
                </c:pt>
                <c:pt idx="39956">
                  <c:v>274.637</c:v>
                </c:pt>
                <c:pt idx="39957">
                  <c:v>274.61900000000003</c:v>
                </c:pt>
                <c:pt idx="39958">
                  <c:v>274.601</c:v>
                </c:pt>
                <c:pt idx="39959">
                  <c:v>274.58300000000003</c:v>
                </c:pt>
                <c:pt idx="39960">
                  <c:v>274.56599999999997</c:v>
                </c:pt>
                <c:pt idx="39961">
                  <c:v>274.548</c:v>
                </c:pt>
                <c:pt idx="39962">
                  <c:v>274.53100000000001</c:v>
                </c:pt>
                <c:pt idx="39963">
                  <c:v>274.51299999999998</c:v>
                </c:pt>
                <c:pt idx="39964">
                  <c:v>274.49599999999998</c:v>
                </c:pt>
                <c:pt idx="39965">
                  <c:v>274.47800000000001</c:v>
                </c:pt>
                <c:pt idx="39966">
                  <c:v>274.46100000000001</c:v>
                </c:pt>
                <c:pt idx="39967">
                  <c:v>274.44299999999998</c:v>
                </c:pt>
                <c:pt idx="39968">
                  <c:v>274.42599999999999</c:v>
                </c:pt>
                <c:pt idx="39969">
                  <c:v>274.40899999999999</c:v>
                </c:pt>
                <c:pt idx="39970">
                  <c:v>274.39100000000002</c:v>
                </c:pt>
                <c:pt idx="39971">
                  <c:v>274.37400000000002</c:v>
                </c:pt>
                <c:pt idx="39972">
                  <c:v>274.35700000000003</c:v>
                </c:pt>
                <c:pt idx="39973">
                  <c:v>274.33999999999997</c:v>
                </c:pt>
                <c:pt idx="39974">
                  <c:v>274.322</c:v>
                </c:pt>
                <c:pt idx="39975">
                  <c:v>274.30500000000001</c:v>
                </c:pt>
                <c:pt idx="39976">
                  <c:v>274.28800000000001</c:v>
                </c:pt>
                <c:pt idx="39977">
                  <c:v>274.27100000000002</c:v>
                </c:pt>
                <c:pt idx="39978">
                  <c:v>274.25400000000002</c:v>
                </c:pt>
                <c:pt idx="39979">
                  <c:v>274.23700000000002</c:v>
                </c:pt>
                <c:pt idx="39980">
                  <c:v>274.22000000000003</c:v>
                </c:pt>
                <c:pt idx="39981">
                  <c:v>274.20299999999997</c:v>
                </c:pt>
                <c:pt idx="39982">
                  <c:v>274.18599999999998</c:v>
                </c:pt>
                <c:pt idx="39983">
                  <c:v>274.16899999999998</c:v>
                </c:pt>
                <c:pt idx="39984">
                  <c:v>274.15199999999999</c:v>
                </c:pt>
                <c:pt idx="39985">
                  <c:v>274.13600000000002</c:v>
                </c:pt>
                <c:pt idx="39986">
                  <c:v>274.11900000000003</c:v>
                </c:pt>
                <c:pt idx="39987">
                  <c:v>274.10199999999998</c:v>
                </c:pt>
                <c:pt idx="39988">
                  <c:v>274.08499999999998</c:v>
                </c:pt>
                <c:pt idx="39989">
                  <c:v>274.06900000000002</c:v>
                </c:pt>
                <c:pt idx="39990">
                  <c:v>274.05200000000002</c:v>
                </c:pt>
                <c:pt idx="39991">
                  <c:v>274.03500000000003</c:v>
                </c:pt>
                <c:pt idx="39992">
                  <c:v>274.01900000000001</c:v>
                </c:pt>
                <c:pt idx="39993">
                  <c:v>274.00200000000001</c:v>
                </c:pt>
                <c:pt idx="39994">
                  <c:v>273.98599999999999</c:v>
                </c:pt>
                <c:pt idx="39995">
                  <c:v>273.96899999999999</c:v>
                </c:pt>
                <c:pt idx="39996">
                  <c:v>273.95299999999997</c:v>
                </c:pt>
                <c:pt idx="39997">
                  <c:v>273.93599999999998</c:v>
                </c:pt>
                <c:pt idx="39998">
                  <c:v>273.92</c:v>
                </c:pt>
                <c:pt idx="39999">
                  <c:v>273.904</c:v>
                </c:pt>
                <c:pt idx="40000">
                  <c:v>273.887</c:v>
                </c:pt>
                <c:pt idx="40001">
                  <c:v>273.87099999999998</c:v>
                </c:pt>
                <c:pt idx="40002">
                  <c:v>273.85500000000002</c:v>
                </c:pt>
                <c:pt idx="40003">
                  <c:v>273.83800000000002</c:v>
                </c:pt>
                <c:pt idx="40004">
                  <c:v>273.75</c:v>
                </c:pt>
                <c:pt idx="40005">
                  <c:v>273.73399999999998</c:v>
                </c:pt>
                <c:pt idx="40006">
                  <c:v>273.71800000000002</c:v>
                </c:pt>
                <c:pt idx="40007">
                  <c:v>273.702</c:v>
                </c:pt>
                <c:pt idx="40008">
                  <c:v>273.68599999999998</c:v>
                </c:pt>
                <c:pt idx="40009">
                  <c:v>273.67</c:v>
                </c:pt>
                <c:pt idx="40010">
                  <c:v>273.65499999999997</c:v>
                </c:pt>
                <c:pt idx="40011">
                  <c:v>273.63900000000001</c:v>
                </c:pt>
                <c:pt idx="40012">
                  <c:v>273.62299999999999</c:v>
                </c:pt>
                <c:pt idx="40013">
                  <c:v>273.60700000000003</c:v>
                </c:pt>
                <c:pt idx="40014">
                  <c:v>273.59199999999998</c:v>
                </c:pt>
                <c:pt idx="40015">
                  <c:v>273.57600000000002</c:v>
                </c:pt>
                <c:pt idx="40016">
                  <c:v>273.56</c:v>
                </c:pt>
                <c:pt idx="40017">
                  <c:v>273.54500000000002</c:v>
                </c:pt>
                <c:pt idx="40018">
                  <c:v>273.529</c:v>
                </c:pt>
                <c:pt idx="40019">
                  <c:v>273.51400000000001</c:v>
                </c:pt>
                <c:pt idx="40020">
                  <c:v>273.49799999999999</c:v>
                </c:pt>
                <c:pt idx="40021">
                  <c:v>273.483</c:v>
                </c:pt>
                <c:pt idx="40022">
                  <c:v>273.46699999999998</c:v>
                </c:pt>
                <c:pt idx="40023">
                  <c:v>273.452</c:v>
                </c:pt>
                <c:pt idx="40024">
                  <c:v>273.43700000000001</c:v>
                </c:pt>
                <c:pt idx="40025">
                  <c:v>273.42099999999999</c:v>
                </c:pt>
                <c:pt idx="40026">
                  <c:v>273.40600000000001</c:v>
                </c:pt>
                <c:pt idx="40027">
                  <c:v>273.39100000000002</c:v>
                </c:pt>
                <c:pt idx="40028">
                  <c:v>273.375</c:v>
                </c:pt>
                <c:pt idx="40029">
                  <c:v>273.36</c:v>
                </c:pt>
                <c:pt idx="40030">
                  <c:v>273.34500000000003</c:v>
                </c:pt>
                <c:pt idx="40031">
                  <c:v>273.33</c:v>
                </c:pt>
                <c:pt idx="40032">
                  <c:v>273.315</c:v>
                </c:pt>
                <c:pt idx="40033">
                  <c:v>273.3</c:v>
                </c:pt>
                <c:pt idx="40034">
                  <c:v>273.28500000000003</c:v>
                </c:pt>
                <c:pt idx="40035">
                  <c:v>273.27</c:v>
                </c:pt>
                <c:pt idx="40036">
                  <c:v>273.255</c:v>
                </c:pt>
                <c:pt idx="40037">
                  <c:v>273.24</c:v>
                </c:pt>
                <c:pt idx="40038">
                  <c:v>273.22500000000002</c:v>
                </c:pt>
                <c:pt idx="40039">
                  <c:v>273.20999999999998</c:v>
                </c:pt>
                <c:pt idx="40040">
                  <c:v>273.19499999999999</c:v>
                </c:pt>
                <c:pt idx="40041">
                  <c:v>273.18099999999998</c:v>
                </c:pt>
                <c:pt idx="40042">
                  <c:v>273.166</c:v>
                </c:pt>
                <c:pt idx="40043">
                  <c:v>273.15100000000001</c:v>
                </c:pt>
                <c:pt idx="40044">
                  <c:v>273.137</c:v>
                </c:pt>
                <c:pt idx="40045">
                  <c:v>273.12200000000001</c:v>
                </c:pt>
                <c:pt idx="40046">
                  <c:v>273.10700000000003</c:v>
                </c:pt>
                <c:pt idx="40047">
                  <c:v>273.09300000000002</c:v>
                </c:pt>
                <c:pt idx="40048">
                  <c:v>273.07799999999997</c:v>
                </c:pt>
                <c:pt idx="40049">
                  <c:v>273.06400000000002</c:v>
                </c:pt>
                <c:pt idx="40050">
                  <c:v>273.04899999999998</c:v>
                </c:pt>
                <c:pt idx="40051">
                  <c:v>273.03500000000003</c:v>
                </c:pt>
                <c:pt idx="40052">
                  <c:v>273.02</c:v>
                </c:pt>
                <c:pt idx="40053">
                  <c:v>273.00599999999997</c:v>
                </c:pt>
                <c:pt idx="40054">
                  <c:v>272.99099999999999</c:v>
                </c:pt>
                <c:pt idx="40055">
                  <c:v>272.97699999999998</c:v>
                </c:pt>
                <c:pt idx="40056">
                  <c:v>272.96300000000002</c:v>
                </c:pt>
                <c:pt idx="40057">
                  <c:v>272.94900000000001</c:v>
                </c:pt>
                <c:pt idx="40058">
                  <c:v>272.93400000000003</c:v>
                </c:pt>
                <c:pt idx="40059">
                  <c:v>272.92</c:v>
                </c:pt>
                <c:pt idx="40060">
                  <c:v>272.90600000000001</c:v>
                </c:pt>
                <c:pt idx="40061">
                  <c:v>272.892</c:v>
                </c:pt>
                <c:pt idx="40062">
                  <c:v>272.87799999999999</c:v>
                </c:pt>
                <c:pt idx="40063">
                  <c:v>272.86399999999998</c:v>
                </c:pt>
                <c:pt idx="40064">
                  <c:v>272.85000000000002</c:v>
                </c:pt>
                <c:pt idx="40065">
                  <c:v>272.83600000000001</c:v>
                </c:pt>
                <c:pt idx="40066">
                  <c:v>272.822</c:v>
                </c:pt>
                <c:pt idx="40067">
                  <c:v>272.80799999999999</c:v>
                </c:pt>
                <c:pt idx="40068">
                  <c:v>272.79399999999998</c:v>
                </c:pt>
                <c:pt idx="40069">
                  <c:v>272.77999999999997</c:v>
                </c:pt>
                <c:pt idx="40070">
                  <c:v>272.76600000000002</c:v>
                </c:pt>
                <c:pt idx="40071">
                  <c:v>272.75299999999999</c:v>
                </c:pt>
                <c:pt idx="40072">
                  <c:v>272.73899999999998</c:v>
                </c:pt>
                <c:pt idx="40073">
                  <c:v>272.72500000000002</c:v>
                </c:pt>
                <c:pt idx="40074">
                  <c:v>272.71100000000001</c:v>
                </c:pt>
                <c:pt idx="40075">
                  <c:v>272.69799999999998</c:v>
                </c:pt>
                <c:pt idx="40076">
                  <c:v>272.68400000000003</c:v>
                </c:pt>
                <c:pt idx="40077">
                  <c:v>272.67099999999999</c:v>
                </c:pt>
                <c:pt idx="40078">
                  <c:v>272.65699999999998</c:v>
                </c:pt>
                <c:pt idx="40079">
                  <c:v>272.64400000000001</c:v>
                </c:pt>
                <c:pt idx="40080">
                  <c:v>272.63</c:v>
                </c:pt>
                <c:pt idx="40081">
                  <c:v>272.61700000000002</c:v>
                </c:pt>
                <c:pt idx="40082">
                  <c:v>272.60300000000001</c:v>
                </c:pt>
                <c:pt idx="40083">
                  <c:v>272.58999999999997</c:v>
                </c:pt>
                <c:pt idx="40084">
                  <c:v>272.57600000000002</c:v>
                </c:pt>
                <c:pt idx="40085">
                  <c:v>272.56299999999999</c:v>
                </c:pt>
                <c:pt idx="40086">
                  <c:v>272.55</c:v>
                </c:pt>
                <c:pt idx="40087">
                  <c:v>272.53699999999998</c:v>
                </c:pt>
                <c:pt idx="40088">
                  <c:v>272.52300000000002</c:v>
                </c:pt>
                <c:pt idx="40089">
                  <c:v>272.51</c:v>
                </c:pt>
                <c:pt idx="40090">
                  <c:v>272.49700000000001</c:v>
                </c:pt>
                <c:pt idx="40091">
                  <c:v>272.48399999999998</c:v>
                </c:pt>
                <c:pt idx="40092">
                  <c:v>272.471</c:v>
                </c:pt>
                <c:pt idx="40093">
                  <c:v>272.45800000000003</c:v>
                </c:pt>
                <c:pt idx="40094">
                  <c:v>272.44499999999999</c:v>
                </c:pt>
                <c:pt idx="40095">
                  <c:v>272.43200000000002</c:v>
                </c:pt>
                <c:pt idx="40096">
                  <c:v>272.41899999999998</c:v>
                </c:pt>
                <c:pt idx="40097">
                  <c:v>272.40600000000001</c:v>
                </c:pt>
                <c:pt idx="40098">
                  <c:v>272.39299999999997</c:v>
                </c:pt>
                <c:pt idx="40099">
                  <c:v>272.38</c:v>
                </c:pt>
                <c:pt idx="40100">
                  <c:v>272.36700000000002</c:v>
                </c:pt>
                <c:pt idx="40101">
                  <c:v>272.35500000000002</c:v>
                </c:pt>
                <c:pt idx="40102">
                  <c:v>272.34199999999998</c:v>
                </c:pt>
                <c:pt idx="40103">
                  <c:v>272.32900000000001</c:v>
                </c:pt>
                <c:pt idx="40104">
                  <c:v>272.31599999999997</c:v>
                </c:pt>
                <c:pt idx="40105">
                  <c:v>272.30399999999997</c:v>
                </c:pt>
                <c:pt idx="40106">
                  <c:v>272.291</c:v>
                </c:pt>
                <c:pt idx="40107">
                  <c:v>272.279</c:v>
                </c:pt>
                <c:pt idx="40108">
                  <c:v>272.26600000000002</c:v>
                </c:pt>
                <c:pt idx="40109">
                  <c:v>272.25299999999999</c:v>
                </c:pt>
                <c:pt idx="40110">
                  <c:v>272.24099999999999</c:v>
                </c:pt>
                <c:pt idx="40111">
                  <c:v>272.22800000000001</c:v>
                </c:pt>
                <c:pt idx="40112">
                  <c:v>272.21600000000001</c:v>
                </c:pt>
                <c:pt idx="40113">
                  <c:v>272.20400000000001</c:v>
                </c:pt>
                <c:pt idx="40114">
                  <c:v>272.19099999999997</c:v>
                </c:pt>
                <c:pt idx="40115">
                  <c:v>272.17899999999997</c:v>
                </c:pt>
                <c:pt idx="40116">
                  <c:v>272.16699999999997</c:v>
                </c:pt>
                <c:pt idx="40117">
                  <c:v>272.154</c:v>
                </c:pt>
                <c:pt idx="40118">
                  <c:v>272.142</c:v>
                </c:pt>
                <c:pt idx="40119">
                  <c:v>272.13</c:v>
                </c:pt>
                <c:pt idx="40120">
                  <c:v>272.11799999999999</c:v>
                </c:pt>
                <c:pt idx="40121">
                  <c:v>272.10599999999999</c:v>
                </c:pt>
                <c:pt idx="40122">
                  <c:v>272.09399999999999</c:v>
                </c:pt>
                <c:pt idx="40123">
                  <c:v>272.08199999999999</c:v>
                </c:pt>
                <c:pt idx="40124">
                  <c:v>272.07</c:v>
                </c:pt>
                <c:pt idx="40125">
                  <c:v>272.05799999999999</c:v>
                </c:pt>
                <c:pt idx="40126">
                  <c:v>272.04599999999999</c:v>
                </c:pt>
                <c:pt idx="40127">
                  <c:v>272.03399999999999</c:v>
                </c:pt>
                <c:pt idx="40128">
                  <c:v>272.02199999999999</c:v>
                </c:pt>
                <c:pt idx="40129">
                  <c:v>272.01</c:v>
                </c:pt>
                <c:pt idx="40130">
                  <c:v>271.99799999999999</c:v>
                </c:pt>
                <c:pt idx="40131">
                  <c:v>271.98599999999999</c:v>
                </c:pt>
                <c:pt idx="40132">
                  <c:v>271.97399999999999</c:v>
                </c:pt>
                <c:pt idx="40133">
                  <c:v>271.96300000000002</c:v>
                </c:pt>
                <c:pt idx="40134">
                  <c:v>271.95100000000002</c:v>
                </c:pt>
                <c:pt idx="40135">
                  <c:v>271.93900000000002</c:v>
                </c:pt>
                <c:pt idx="40136">
                  <c:v>271.928</c:v>
                </c:pt>
                <c:pt idx="40137">
                  <c:v>271.916</c:v>
                </c:pt>
                <c:pt idx="40138">
                  <c:v>271.90499999999997</c:v>
                </c:pt>
                <c:pt idx="40139">
                  <c:v>271.89299999999997</c:v>
                </c:pt>
                <c:pt idx="40140">
                  <c:v>271.88200000000001</c:v>
                </c:pt>
                <c:pt idx="40141">
                  <c:v>271.87</c:v>
                </c:pt>
                <c:pt idx="40142">
                  <c:v>271.85899999999998</c:v>
                </c:pt>
                <c:pt idx="40143">
                  <c:v>271.84699999999998</c:v>
                </c:pt>
                <c:pt idx="40144">
                  <c:v>271.83600000000001</c:v>
                </c:pt>
                <c:pt idx="40145">
                  <c:v>271.82400000000001</c:v>
                </c:pt>
                <c:pt idx="40146">
                  <c:v>271.81299999999999</c:v>
                </c:pt>
                <c:pt idx="40147">
                  <c:v>271.80200000000002</c:v>
                </c:pt>
                <c:pt idx="40148">
                  <c:v>271.791</c:v>
                </c:pt>
                <c:pt idx="40149">
                  <c:v>271.779</c:v>
                </c:pt>
                <c:pt idx="40150">
                  <c:v>271.76799999999997</c:v>
                </c:pt>
                <c:pt idx="40151">
                  <c:v>271.75700000000001</c:v>
                </c:pt>
                <c:pt idx="40152">
                  <c:v>271.74599999999998</c:v>
                </c:pt>
                <c:pt idx="40153">
                  <c:v>271.73500000000001</c:v>
                </c:pt>
                <c:pt idx="40154">
                  <c:v>271.72399999999999</c:v>
                </c:pt>
                <c:pt idx="40155">
                  <c:v>271.71300000000002</c:v>
                </c:pt>
                <c:pt idx="40156">
                  <c:v>271.702</c:v>
                </c:pt>
                <c:pt idx="40157">
                  <c:v>271.69099999999997</c:v>
                </c:pt>
                <c:pt idx="40158">
                  <c:v>271.68</c:v>
                </c:pt>
                <c:pt idx="40159">
                  <c:v>271.66899999999998</c:v>
                </c:pt>
                <c:pt idx="40160">
                  <c:v>271.65800000000002</c:v>
                </c:pt>
                <c:pt idx="40161">
                  <c:v>271.64800000000002</c:v>
                </c:pt>
                <c:pt idx="40162">
                  <c:v>271.637</c:v>
                </c:pt>
                <c:pt idx="40163">
                  <c:v>271.62599999999998</c:v>
                </c:pt>
                <c:pt idx="40164">
                  <c:v>271.61500000000001</c:v>
                </c:pt>
                <c:pt idx="40165">
                  <c:v>271.60500000000002</c:v>
                </c:pt>
                <c:pt idx="40166">
                  <c:v>271.59399999999999</c:v>
                </c:pt>
                <c:pt idx="40167">
                  <c:v>271.58300000000003</c:v>
                </c:pt>
                <c:pt idx="40168">
                  <c:v>271.57299999999998</c:v>
                </c:pt>
                <c:pt idx="40169">
                  <c:v>271.56200000000001</c:v>
                </c:pt>
                <c:pt idx="40170">
                  <c:v>271.55200000000002</c:v>
                </c:pt>
                <c:pt idx="40171">
                  <c:v>271.541</c:v>
                </c:pt>
                <c:pt idx="40172">
                  <c:v>271.53100000000001</c:v>
                </c:pt>
                <c:pt idx="40173">
                  <c:v>271.52</c:v>
                </c:pt>
                <c:pt idx="40174">
                  <c:v>271.51</c:v>
                </c:pt>
                <c:pt idx="40175">
                  <c:v>271.5</c:v>
                </c:pt>
                <c:pt idx="40176">
                  <c:v>271.48899999999998</c:v>
                </c:pt>
                <c:pt idx="40177">
                  <c:v>271.47899999999998</c:v>
                </c:pt>
                <c:pt idx="40178">
                  <c:v>271.46899999999999</c:v>
                </c:pt>
                <c:pt idx="40179">
                  <c:v>271.45800000000003</c:v>
                </c:pt>
                <c:pt idx="40180">
                  <c:v>271.44799999999998</c:v>
                </c:pt>
                <c:pt idx="40181">
                  <c:v>271.43799999999999</c:v>
                </c:pt>
                <c:pt idx="40182">
                  <c:v>271.428</c:v>
                </c:pt>
                <c:pt idx="40183">
                  <c:v>271.41800000000001</c:v>
                </c:pt>
                <c:pt idx="40184">
                  <c:v>271.40800000000002</c:v>
                </c:pt>
                <c:pt idx="40185">
                  <c:v>271.39800000000002</c:v>
                </c:pt>
                <c:pt idx="40186">
                  <c:v>271.38799999999998</c:v>
                </c:pt>
                <c:pt idx="40187">
                  <c:v>271.37799999999999</c:v>
                </c:pt>
                <c:pt idx="40188">
                  <c:v>271.36799999999999</c:v>
                </c:pt>
                <c:pt idx="40189">
                  <c:v>271.358</c:v>
                </c:pt>
                <c:pt idx="40190">
                  <c:v>271.34800000000001</c:v>
                </c:pt>
                <c:pt idx="40191">
                  <c:v>271.33800000000002</c:v>
                </c:pt>
                <c:pt idx="40192">
                  <c:v>271.32799999999997</c:v>
                </c:pt>
                <c:pt idx="40193">
                  <c:v>271.31900000000002</c:v>
                </c:pt>
                <c:pt idx="40194">
                  <c:v>271.30900000000003</c:v>
                </c:pt>
                <c:pt idx="40195">
                  <c:v>271.29899999999998</c:v>
                </c:pt>
                <c:pt idx="40196">
                  <c:v>271.29000000000002</c:v>
                </c:pt>
                <c:pt idx="40197">
                  <c:v>271.27999999999997</c:v>
                </c:pt>
                <c:pt idx="40198">
                  <c:v>271.27</c:v>
                </c:pt>
                <c:pt idx="40199">
                  <c:v>271.26100000000002</c:v>
                </c:pt>
                <c:pt idx="40200">
                  <c:v>271.25099999999998</c:v>
                </c:pt>
                <c:pt idx="40201">
                  <c:v>271.24200000000002</c:v>
                </c:pt>
                <c:pt idx="40202">
                  <c:v>271.23200000000003</c:v>
                </c:pt>
                <c:pt idx="40203">
                  <c:v>271.22300000000001</c:v>
                </c:pt>
                <c:pt idx="40204">
                  <c:v>271.21300000000002</c:v>
                </c:pt>
                <c:pt idx="40205">
                  <c:v>271.20400000000001</c:v>
                </c:pt>
                <c:pt idx="40206">
                  <c:v>271.19499999999999</c:v>
                </c:pt>
                <c:pt idx="40207">
                  <c:v>271.185</c:v>
                </c:pt>
                <c:pt idx="40208">
                  <c:v>271.17599999999999</c:v>
                </c:pt>
                <c:pt idx="40209">
                  <c:v>271.16699999999997</c:v>
                </c:pt>
                <c:pt idx="40210">
                  <c:v>271.15800000000002</c:v>
                </c:pt>
                <c:pt idx="40211">
                  <c:v>271.14800000000002</c:v>
                </c:pt>
                <c:pt idx="40212">
                  <c:v>271.13900000000001</c:v>
                </c:pt>
                <c:pt idx="40213">
                  <c:v>271.13</c:v>
                </c:pt>
                <c:pt idx="40214">
                  <c:v>271.12099999999998</c:v>
                </c:pt>
                <c:pt idx="40215">
                  <c:v>271.11200000000002</c:v>
                </c:pt>
                <c:pt idx="40216">
                  <c:v>271.10300000000001</c:v>
                </c:pt>
                <c:pt idx="40217">
                  <c:v>271.09399999999999</c:v>
                </c:pt>
                <c:pt idx="40218">
                  <c:v>271.08499999999998</c:v>
                </c:pt>
                <c:pt idx="40219">
                  <c:v>271.07600000000002</c:v>
                </c:pt>
                <c:pt idx="40220">
                  <c:v>271.06700000000001</c:v>
                </c:pt>
                <c:pt idx="40221">
                  <c:v>271.05799999999999</c:v>
                </c:pt>
                <c:pt idx="40222">
                  <c:v>271.04899999999998</c:v>
                </c:pt>
                <c:pt idx="40223">
                  <c:v>271.041</c:v>
                </c:pt>
                <c:pt idx="40224">
                  <c:v>271.03199999999998</c:v>
                </c:pt>
                <c:pt idx="40225">
                  <c:v>271.02300000000002</c:v>
                </c:pt>
                <c:pt idx="40226">
                  <c:v>271.01499999999999</c:v>
                </c:pt>
                <c:pt idx="40227">
                  <c:v>271.00599999999997</c:v>
                </c:pt>
                <c:pt idx="40228">
                  <c:v>270.99700000000001</c:v>
                </c:pt>
                <c:pt idx="40229">
                  <c:v>270.98899999999998</c:v>
                </c:pt>
                <c:pt idx="40230">
                  <c:v>270.98</c:v>
                </c:pt>
                <c:pt idx="40231">
                  <c:v>270.971</c:v>
                </c:pt>
                <c:pt idx="40232">
                  <c:v>270.96300000000002</c:v>
                </c:pt>
                <c:pt idx="40233">
                  <c:v>270.95499999999998</c:v>
                </c:pt>
                <c:pt idx="40234">
                  <c:v>270.94600000000003</c:v>
                </c:pt>
                <c:pt idx="40235">
                  <c:v>270.93799999999999</c:v>
                </c:pt>
                <c:pt idx="40236">
                  <c:v>270.92899999999997</c:v>
                </c:pt>
                <c:pt idx="40237">
                  <c:v>270.92099999999999</c:v>
                </c:pt>
                <c:pt idx="40238">
                  <c:v>270.91300000000001</c:v>
                </c:pt>
                <c:pt idx="40239">
                  <c:v>270.904</c:v>
                </c:pt>
                <c:pt idx="40240">
                  <c:v>270.89600000000002</c:v>
                </c:pt>
                <c:pt idx="40241">
                  <c:v>270.88799999999998</c:v>
                </c:pt>
                <c:pt idx="40242">
                  <c:v>270.88</c:v>
                </c:pt>
                <c:pt idx="40243">
                  <c:v>270.87200000000001</c:v>
                </c:pt>
                <c:pt idx="40244">
                  <c:v>270.863</c:v>
                </c:pt>
                <c:pt idx="40245">
                  <c:v>270.85500000000002</c:v>
                </c:pt>
                <c:pt idx="40246">
                  <c:v>270.84699999999998</c:v>
                </c:pt>
                <c:pt idx="40247">
                  <c:v>270.839</c:v>
                </c:pt>
                <c:pt idx="40248">
                  <c:v>270.83100000000002</c:v>
                </c:pt>
                <c:pt idx="40249">
                  <c:v>270.82299999999998</c:v>
                </c:pt>
                <c:pt idx="40250">
                  <c:v>270.815</c:v>
                </c:pt>
                <c:pt idx="40251">
                  <c:v>270.80799999999999</c:v>
                </c:pt>
                <c:pt idx="40252">
                  <c:v>270.8</c:v>
                </c:pt>
                <c:pt idx="40253">
                  <c:v>270.79199999999997</c:v>
                </c:pt>
                <c:pt idx="40254">
                  <c:v>270.78399999999999</c:v>
                </c:pt>
                <c:pt idx="40255">
                  <c:v>270.77600000000001</c:v>
                </c:pt>
                <c:pt idx="40256">
                  <c:v>270.76900000000001</c:v>
                </c:pt>
                <c:pt idx="40257">
                  <c:v>270.76100000000002</c:v>
                </c:pt>
                <c:pt idx="40258">
                  <c:v>270.75299999999999</c:v>
                </c:pt>
                <c:pt idx="40259">
                  <c:v>270.74599999999998</c:v>
                </c:pt>
                <c:pt idx="40260">
                  <c:v>270.738</c:v>
                </c:pt>
                <c:pt idx="40261">
                  <c:v>270.73</c:v>
                </c:pt>
                <c:pt idx="40262">
                  <c:v>270.72300000000001</c:v>
                </c:pt>
                <c:pt idx="40263">
                  <c:v>270.71499999999997</c:v>
                </c:pt>
                <c:pt idx="40264">
                  <c:v>270.70800000000003</c:v>
                </c:pt>
                <c:pt idx="40265">
                  <c:v>270.7</c:v>
                </c:pt>
                <c:pt idx="40266">
                  <c:v>270.69299999999998</c:v>
                </c:pt>
                <c:pt idx="40267">
                  <c:v>270.68599999999998</c:v>
                </c:pt>
                <c:pt idx="40268">
                  <c:v>270.678</c:v>
                </c:pt>
                <c:pt idx="40269">
                  <c:v>270.67099999999999</c:v>
                </c:pt>
                <c:pt idx="40270">
                  <c:v>270.66399999999999</c:v>
                </c:pt>
                <c:pt idx="40271">
                  <c:v>270.65600000000001</c:v>
                </c:pt>
                <c:pt idx="40272">
                  <c:v>270.649</c:v>
                </c:pt>
                <c:pt idx="40273">
                  <c:v>270.642</c:v>
                </c:pt>
                <c:pt idx="40274">
                  <c:v>270.63499999999999</c:v>
                </c:pt>
                <c:pt idx="40275">
                  <c:v>270.62799999999999</c:v>
                </c:pt>
                <c:pt idx="40276">
                  <c:v>270.62099999999998</c:v>
                </c:pt>
                <c:pt idx="40277">
                  <c:v>270.61399999999998</c:v>
                </c:pt>
                <c:pt idx="40278">
                  <c:v>270.60700000000003</c:v>
                </c:pt>
                <c:pt idx="40279">
                  <c:v>270.60000000000002</c:v>
                </c:pt>
                <c:pt idx="40280">
                  <c:v>270.59300000000002</c:v>
                </c:pt>
                <c:pt idx="40281">
                  <c:v>270.58600000000001</c:v>
                </c:pt>
                <c:pt idx="40282">
                  <c:v>270.57900000000001</c:v>
                </c:pt>
                <c:pt idx="40283">
                  <c:v>270.572</c:v>
                </c:pt>
                <c:pt idx="40284">
                  <c:v>270.565</c:v>
                </c:pt>
                <c:pt idx="40285">
                  <c:v>270.55799999999999</c:v>
                </c:pt>
                <c:pt idx="40286">
                  <c:v>270.55200000000002</c:v>
                </c:pt>
                <c:pt idx="40287">
                  <c:v>270.54500000000002</c:v>
                </c:pt>
                <c:pt idx="40288">
                  <c:v>270.53800000000001</c:v>
                </c:pt>
                <c:pt idx="40289">
                  <c:v>270.53100000000001</c:v>
                </c:pt>
                <c:pt idx="40290">
                  <c:v>270.52499999999998</c:v>
                </c:pt>
                <c:pt idx="40291">
                  <c:v>270.51799999999997</c:v>
                </c:pt>
                <c:pt idx="40292">
                  <c:v>270.512</c:v>
                </c:pt>
                <c:pt idx="40293">
                  <c:v>270.505</c:v>
                </c:pt>
                <c:pt idx="40294">
                  <c:v>270.49900000000002</c:v>
                </c:pt>
                <c:pt idx="40295">
                  <c:v>270.49200000000002</c:v>
                </c:pt>
                <c:pt idx="40296">
                  <c:v>270.48599999999999</c:v>
                </c:pt>
                <c:pt idx="40297">
                  <c:v>270.47899999999998</c:v>
                </c:pt>
                <c:pt idx="40298">
                  <c:v>270.47300000000001</c:v>
                </c:pt>
                <c:pt idx="40299">
                  <c:v>270.46699999999998</c:v>
                </c:pt>
                <c:pt idx="40300">
                  <c:v>270.45999999999998</c:v>
                </c:pt>
                <c:pt idx="40301">
                  <c:v>270.45400000000001</c:v>
                </c:pt>
                <c:pt idx="40302">
                  <c:v>270.44799999999998</c:v>
                </c:pt>
                <c:pt idx="40303">
                  <c:v>270.44099999999997</c:v>
                </c:pt>
                <c:pt idx="40304">
                  <c:v>270.435</c:v>
                </c:pt>
                <c:pt idx="40305">
                  <c:v>270.42899999999997</c:v>
                </c:pt>
                <c:pt idx="40306">
                  <c:v>270.423</c:v>
                </c:pt>
                <c:pt idx="40307">
                  <c:v>270.41699999999997</c:v>
                </c:pt>
                <c:pt idx="40308">
                  <c:v>270.411</c:v>
                </c:pt>
                <c:pt idx="40309">
                  <c:v>270.40499999999997</c:v>
                </c:pt>
                <c:pt idx="40310">
                  <c:v>270.399</c:v>
                </c:pt>
                <c:pt idx="40311">
                  <c:v>270.39299999999997</c:v>
                </c:pt>
                <c:pt idx="40312">
                  <c:v>270.387</c:v>
                </c:pt>
                <c:pt idx="40313">
                  <c:v>270.38099999999997</c:v>
                </c:pt>
                <c:pt idx="40314">
                  <c:v>270.375</c:v>
                </c:pt>
                <c:pt idx="40315">
                  <c:v>270.36900000000003</c:v>
                </c:pt>
                <c:pt idx="40316">
                  <c:v>270.363</c:v>
                </c:pt>
                <c:pt idx="40317">
                  <c:v>270.358</c:v>
                </c:pt>
                <c:pt idx="40318">
                  <c:v>270.35199999999998</c:v>
                </c:pt>
                <c:pt idx="40319">
                  <c:v>270.346</c:v>
                </c:pt>
                <c:pt idx="40320">
                  <c:v>270.33999999999997</c:v>
                </c:pt>
                <c:pt idx="40321">
                  <c:v>270.33499999999998</c:v>
                </c:pt>
                <c:pt idx="40322">
                  <c:v>270.32900000000001</c:v>
                </c:pt>
                <c:pt idx="40323">
                  <c:v>270.32400000000001</c:v>
                </c:pt>
                <c:pt idx="40324">
                  <c:v>270.31799999999998</c:v>
                </c:pt>
                <c:pt idx="40325">
                  <c:v>270.31299999999999</c:v>
                </c:pt>
                <c:pt idx="40326">
                  <c:v>270.30700000000002</c:v>
                </c:pt>
                <c:pt idx="40327">
                  <c:v>270.30200000000002</c:v>
                </c:pt>
                <c:pt idx="40328">
                  <c:v>270.29599999999999</c:v>
                </c:pt>
                <c:pt idx="40329">
                  <c:v>270.291</c:v>
                </c:pt>
                <c:pt idx="40330">
                  <c:v>270.28500000000003</c:v>
                </c:pt>
                <c:pt idx="40331">
                  <c:v>270.27999999999997</c:v>
                </c:pt>
                <c:pt idx="40332">
                  <c:v>270.27499999999998</c:v>
                </c:pt>
                <c:pt idx="40333">
                  <c:v>270.27</c:v>
                </c:pt>
                <c:pt idx="40334">
                  <c:v>270.26400000000001</c:v>
                </c:pt>
                <c:pt idx="40335">
                  <c:v>270.25900000000001</c:v>
                </c:pt>
                <c:pt idx="40336">
                  <c:v>270.25400000000002</c:v>
                </c:pt>
                <c:pt idx="40337">
                  <c:v>270.24900000000002</c:v>
                </c:pt>
                <c:pt idx="40338">
                  <c:v>270.24400000000003</c:v>
                </c:pt>
                <c:pt idx="40339">
                  <c:v>270.23899999999998</c:v>
                </c:pt>
                <c:pt idx="40340">
                  <c:v>270.23399999999998</c:v>
                </c:pt>
                <c:pt idx="40341">
                  <c:v>270.22899999999998</c:v>
                </c:pt>
                <c:pt idx="40342">
                  <c:v>270.22399999999999</c:v>
                </c:pt>
                <c:pt idx="40343">
                  <c:v>270.21899999999999</c:v>
                </c:pt>
                <c:pt idx="40344">
                  <c:v>270.214</c:v>
                </c:pt>
                <c:pt idx="40345">
                  <c:v>270.209</c:v>
                </c:pt>
                <c:pt idx="40346">
                  <c:v>270.20400000000001</c:v>
                </c:pt>
                <c:pt idx="40347">
                  <c:v>270.19900000000001</c:v>
                </c:pt>
                <c:pt idx="40348">
                  <c:v>270.19400000000002</c:v>
                </c:pt>
                <c:pt idx="40349">
                  <c:v>270.19</c:v>
                </c:pt>
                <c:pt idx="40350">
                  <c:v>270.185</c:v>
                </c:pt>
                <c:pt idx="40351">
                  <c:v>270.18</c:v>
                </c:pt>
                <c:pt idx="40352">
                  <c:v>270.17500000000001</c:v>
                </c:pt>
                <c:pt idx="40353">
                  <c:v>270.17099999999999</c:v>
                </c:pt>
                <c:pt idx="40354">
                  <c:v>270.166</c:v>
                </c:pt>
                <c:pt idx="40355">
                  <c:v>270.16199999999998</c:v>
                </c:pt>
                <c:pt idx="40356">
                  <c:v>270.15699999999998</c:v>
                </c:pt>
                <c:pt idx="40357">
                  <c:v>270.15300000000002</c:v>
                </c:pt>
                <c:pt idx="40358">
                  <c:v>270.14800000000002</c:v>
                </c:pt>
                <c:pt idx="40359">
                  <c:v>270.14400000000001</c:v>
                </c:pt>
                <c:pt idx="40360">
                  <c:v>270.13900000000001</c:v>
                </c:pt>
                <c:pt idx="40361">
                  <c:v>270.13499999999999</c:v>
                </c:pt>
                <c:pt idx="40362">
                  <c:v>270.13</c:v>
                </c:pt>
                <c:pt idx="40363">
                  <c:v>270.12599999999998</c:v>
                </c:pt>
                <c:pt idx="40364">
                  <c:v>270.12200000000001</c:v>
                </c:pt>
                <c:pt idx="40365">
                  <c:v>270.11799999999999</c:v>
                </c:pt>
                <c:pt idx="40366">
                  <c:v>270.113</c:v>
                </c:pt>
                <c:pt idx="40367">
                  <c:v>270.10899999999998</c:v>
                </c:pt>
                <c:pt idx="40368">
                  <c:v>270.10500000000002</c:v>
                </c:pt>
                <c:pt idx="40369">
                  <c:v>270.101</c:v>
                </c:pt>
                <c:pt idx="40370">
                  <c:v>270.09699999999998</c:v>
                </c:pt>
                <c:pt idx="40371">
                  <c:v>270.09300000000002</c:v>
                </c:pt>
                <c:pt idx="40372">
                  <c:v>270.089</c:v>
                </c:pt>
                <c:pt idx="40373">
                  <c:v>270.08499999999998</c:v>
                </c:pt>
                <c:pt idx="40374">
                  <c:v>270.08100000000002</c:v>
                </c:pt>
                <c:pt idx="40375">
                  <c:v>270.077</c:v>
                </c:pt>
                <c:pt idx="40376">
                  <c:v>270.07299999999998</c:v>
                </c:pt>
                <c:pt idx="40377">
                  <c:v>270.06900000000002</c:v>
                </c:pt>
                <c:pt idx="40378">
                  <c:v>270.065</c:v>
                </c:pt>
                <c:pt idx="40379">
                  <c:v>270.06099999999998</c:v>
                </c:pt>
                <c:pt idx="40380">
                  <c:v>270.05799999999999</c:v>
                </c:pt>
                <c:pt idx="40381">
                  <c:v>270.05399999999997</c:v>
                </c:pt>
                <c:pt idx="40382">
                  <c:v>270.05</c:v>
                </c:pt>
                <c:pt idx="40383">
                  <c:v>270.04599999999999</c:v>
                </c:pt>
                <c:pt idx="40384">
                  <c:v>270.04300000000001</c:v>
                </c:pt>
                <c:pt idx="40385">
                  <c:v>270.03899999999999</c:v>
                </c:pt>
                <c:pt idx="40386">
                  <c:v>270.036</c:v>
                </c:pt>
                <c:pt idx="40387">
                  <c:v>270.03199999999998</c:v>
                </c:pt>
                <c:pt idx="40388">
                  <c:v>270.02800000000002</c:v>
                </c:pt>
                <c:pt idx="40389">
                  <c:v>270.02499999999998</c:v>
                </c:pt>
                <c:pt idx="40390">
                  <c:v>270.02100000000002</c:v>
                </c:pt>
                <c:pt idx="40391">
                  <c:v>270.01799999999997</c:v>
                </c:pt>
                <c:pt idx="40392">
                  <c:v>270.01499999999999</c:v>
                </c:pt>
                <c:pt idx="40393">
                  <c:v>270.01100000000002</c:v>
                </c:pt>
                <c:pt idx="40394">
                  <c:v>270.00799999999998</c:v>
                </c:pt>
                <c:pt idx="40395">
                  <c:v>270.005</c:v>
                </c:pt>
                <c:pt idx="40396">
                  <c:v>270.00099999999998</c:v>
                </c:pt>
                <c:pt idx="40397">
                  <c:v>269.99799999999999</c:v>
                </c:pt>
                <c:pt idx="40398">
                  <c:v>269.995</c:v>
                </c:pt>
                <c:pt idx="40399">
                  <c:v>269.99200000000002</c:v>
                </c:pt>
                <c:pt idx="40400">
                  <c:v>269.988</c:v>
                </c:pt>
                <c:pt idx="40401">
                  <c:v>269.98500000000001</c:v>
                </c:pt>
                <c:pt idx="40402">
                  <c:v>269.98200000000003</c:v>
                </c:pt>
                <c:pt idx="40403">
                  <c:v>269.97899999999998</c:v>
                </c:pt>
                <c:pt idx="40404">
                  <c:v>269.976</c:v>
                </c:pt>
                <c:pt idx="40405">
                  <c:v>269.97300000000001</c:v>
                </c:pt>
                <c:pt idx="40406">
                  <c:v>269.97000000000003</c:v>
                </c:pt>
                <c:pt idx="40407">
                  <c:v>269.96699999999998</c:v>
                </c:pt>
                <c:pt idx="40408">
                  <c:v>269.964</c:v>
                </c:pt>
                <c:pt idx="40409">
                  <c:v>269.96199999999999</c:v>
                </c:pt>
                <c:pt idx="40410">
                  <c:v>269.959</c:v>
                </c:pt>
                <c:pt idx="40411">
                  <c:v>269.95600000000002</c:v>
                </c:pt>
                <c:pt idx="40412">
                  <c:v>269.95299999999997</c:v>
                </c:pt>
                <c:pt idx="40413">
                  <c:v>269.95</c:v>
                </c:pt>
                <c:pt idx="40414">
                  <c:v>269.94799999999998</c:v>
                </c:pt>
                <c:pt idx="40415">
                  <c:v>269.94499999999999</c:v>
                </c:pt>
                <c:pt idx="40416">
                  <c:v>269.94200000000001</c:v>
                </c:pt>
                <c:pt idx="40417">
                  <c:v>269.94</c:v>
                </c:pt>
                <c:pt idx="40418">
                  <c:v>269.93700000000001</c:v>
                </c:pt>
                <c:pt idx="40419">
                  <c:v>269.935</c:v>
                </c:pt>
                <c:pt idx="40420">
                  <c:v>269.93200000000002</c:v>
                </c:pt>
                <c:pt idx="40421">
                  <c:v>269.92899999999997</c:v>
                </c:pt>
                <c:pt idx="40422">
                  <c:v>269.92700000000002</c:v>
                </c:pt>
                <c:pt idx="40423">
                  <c:v>269.92500000000001</c:v>
                </c:pt>
                <c:pt idx="40424">
                  <c:v>269.92200000000003</c:v>
                </c:pt>
                <c:pt idx="40425">
                  <c:v>269.92</c:v>
                </c:pt>
                <c:pt idx="40426">
                  <c:v>269.91699999999997</c:v>
                </c:pt>
                <c:pt idx="40427">
                  <c:v>269.91500000000002</c:v>
                </c:pt>
                <c:pt idx="40428">
                  <c:v>269.91300000000001</c:v>
                </c:pt>
                <c:pt idx="40429">
                  <c:v>269.911</c:v>
                </c:pt>
                <c:pt idx="40430">
                  <c:v>269.90800000000002</c:v>
                </c:pt>
                <c:pt idx="40431">
                  <c:v>269.90600000000001</c:v>
                </c:pt>
                <c:pt idx="40432">
                  <c:v>269.904</c:v>
                </c:pt>
                <c:pt idx="40433">
                  <c:v>269.90199999999999</c:v>
                </c:pt>
                <c:pt idx="40434">
                  <c:v>269.89999999999998</c:v>
                </c:pt>
                <c:pt idx="40435">
                  <c:v>269.89800000000002</c:v>
                </c:pt>
                <c:pt idx="40436">
                  <c:v>269.89600000000002</c:v>
                </c:pt>
                <c:pt idx="40437">
                  <c:v>269.89400000000001</c:v>
                </c:pt>
                <c:pt idx="40438">
                  <c:v>269.892</c:v>
                </c:pt>
                <c:pt idx="40439">
                  <c:v>269.89</c:v>
                </c:pt>
                <c:pt idx="40440">
                  <c:v>269.88799999999998</c:v>
                </c:pt>
                <c:pt idx="40441">
                  <c:v>269.88600000000002</c:v>
                </c:pt>
                <c:pt idx="40442">
                  <c:v>269.88400000000001</c:v>
                </c:pt>
                <c:pt idx="40443">
                  <c:v>269.88200000000001</c:v>
                </c:pt>
                <c:pt idx="40444">
                  <c:v>269.88099999999997</c:v>
                </c:pt>
                <c:pt idx="40445">
                  <c:v>269.87900000000002</c:v>
                </c:pt>
                <c:pt idx="40446">
                  <c:v>269.87700000000001</c:v>
                </c:pt>
                <c:pt idx="40447">
                  <c:v>269.875</c:v>
                </c:pt>
                <c:pt idx="40448">
                  <c:v>269.87400000000002</c:v>
                </c:pt>
                <c:pt idx="40449">
                  <c:v>269.87200000000001</c:v>
                </c:pt>
                <c:pt idx="40450">
                  <c:v>269.87099999999998</c:v>
                </c:pt>
                <c:pt idx="40451">
                  <c:v>269.86900000000003</c:v>
                </c:pt>
                <c:pt idx="40452">
                  <c:v>269.86700000000002</c:v>
                </c:pt>
                <c:pt idx="40453">
                  <c:v>269.86599999999999</c:v>
                </c:pt>
                <c:pt idx="40454">
                  <c:v>269.86500000000001</c:v>
                </c:pt>
                <c:pt idx="40455">
                  <c:v>269.863</c:v>
                </c:pt>
                <c:pt idx="40456">
                  <c:v>269.86200000000002</c:v>
                </c:pt>
                <c:pt idx="40457">
                  <c:v>269.86</c:v>
                </c:pt>
                <c:pt idx="40458">
                  <c:v>269.85899999999998</c:v>
                </c:pt>
                <c:pt idx="40459">
                  <c:v>269.858</c:v>
                </c:pt>
                <c:pt idx="40460">
                  <c:v>269.85599999999999</c:v>
                </c:pt>
                <c:pt idx="40461">
                  <c:v>269.85500000000002</c:v>
                </c:pt>
                <c:pt idx="40462">
                  <c:v>269.85399999999998</c:v>
                </c:pt>
                <c:pt idx="40463">
                  <c:v>269.85300000000001</c:v>
                </c:pt>
                <c:pt idx="40464">
                  <c:v>269.85199999999998</c:v>
                </c:pt>
                <c:pt idx="40465">
                  <c:v>269.85000000000002</c:v>
                </c:pt>
                <c:pt idx="40466">
                  <c:v>269.84899999999999</c:v>
                </c:pt>
                <c:pt idx="40467">
                  <c:v>269.84800000000001</c:v>
                </c:pt>
                <c:pt idx="40468">
                  <c:v>269.84699999999998</c:v>
                </c:pt>
                <c:pt idx="40469">
                  <c:v>269.846</c:v>
                </c:pt>
                <c:pt idx="40470">
                  <c:v>269.84500000000003</c:v>
                </c:pt>
                <c:pt idx="40471">
                  <c:v>269.84399999999999</c:v>
                </c:pt>
                <c:pt idx="40472">
                  <c:v>269.84300000000002</c:v>
                </c:pt>
                <c:pt idx="40473">
                  <c:v>269.84199999999998</c:v>
                </c:pt>
                <c:pt idx="40474">
                  <c:v>269.84199999999998</c:v>
                </c:pt>
                <c:pt idx="40475">
                  <c:v>269.84100000000001</c:v>
                </c:pt>
                <c:pt idx="40476">
                  <c:v>269.83999999999997</c:v>
                </c:pt>
                <c:pt idx="40477">
                  <c:v>269.839</c:v>
                </c:pt>
                <c:pt idx="40478">
                  <c:v>269.839</c:v>
                </c:pt>
                <c:pt idx="40479">
                  <c:v>269.83800000000002</c:v>
                </c:pt>
                <c:pt idx="40480">
                  <c:v>269.83699999999999</c:v>
                </c:pt>
                <c:pt idx="40481">
                  <c:v>269.83699999999999</c:v>
                </c:pt>
                <c:pt idx="40482">
                  <c:v>269.83600000000001</c:v>
                </c:pt>
                <c:pt idx="40483">
                  <c:v>269.83499999999998</c:v>
                </c:pt>
                <c:pt idx="40484">
                  <c:v>269.83499999999998</c:v>
                </c:pt>
                <c:pt idx="40485">
                  <c:v>269.834</c:v>
                </c:pt>
                <c:pt idx="40486">
                  <c:v>269.834</c:v>
                </c:pt>
                <c:pt idx="40487">
                  <c:v>269.83300000000003</c:v>
                </c:pt>
                <c:pt idx="40488">
                  <c:v>269.83300000000003</c:v>
                </c:pt>
                <c:pt idx="40489">
                  <c:v>269.83300000000003</c:v>
                </c:pt>
                <c:pt idx="40490">
                  <c:v>269.83199999999999</c:v>
                </c:pt>
                <c:pt idx="40491">
                  <c:v>269.83199999999999</c:v>
                </c:pt>
                <c:pt idx="40492">
                  <c:v>269.83199999999999</c:v>
                </c:pt>
                <c:pt idx="40493">
                  <c:v>269.83100000000002</c:v>
                </c:pt>
                <c:pt idx="40494">
                  <c:v>269.83100000000002</c:v>
                </c:pt>
                <c:pt idx="40495">
                  <c:v>269.83100000000002</c:v>
                </c:pt>
                <c:pt idx="40496">
                  <c:v>269.83100000000002</c:v>
                </c:pt>
                <c:pt idx="40497">
                  <c:v>269.83100000000002</c:v>
                </c:pt>
                <c:pt idx="40498">
                  <c:v>269.83100000000002</c:v>
                </c:pt>
                <c:pt idx="40499">
                  <c:v>269.83</c:v>
                </c:pt>
                <c:pt idx="40500">
                  <c:v>269.83</c:v>
                </c:pt>
                <c:pt idx="40501">
                  <c:v>269.83</c:v>
                </c:pt>
                <c:pt idx="40502">
                  <c:v>269.83</c:v>
                </c:pt>
                <c:pt idx="40503">
                  <c:v>269.83</c:v>
                </c:pt>
                <c:pt idx="40504">
                  <c:v>269.83</c:v>
                </c:pt>
                <c:pt idx="40505">
                  <c:v>269.83100000000002</c:v>
                </c:pt>
                <c:pt idx="40506">
                  <c:v>269.83100000000002</c:v>
                </c:pt>
                <c:pt idx="40507">
                  <c:v>269.83100000000002</c:v>
                </c:pt>
                <c:pt idx="40508">
                  <c:v>269.83100000000002</c:v>
                </c:pt>
                <c:pt idx="40509">
                  <c:v>269.83100000000002</c:v>
                </c:pt>
                <c:pt idx="40510">
                  <c:v>269.83199999999999</c:v>
                </c:pt>
                <c:pt idx="40511">
                  <c:v>269.83199999999999</c:v>
                </c:pt>
                <c:pt idx="40512">
                  <c:v>269.83199999999999</c:v>
                </c:pt>
                <c:pt idx="40513">
                  <c:v>269.83300000000003</c:v>
                </c:pt>
                <c:pt idx="40514">
                  <c:v>269.83300000000003</c:v>
                </c:pt>
                <c:pt idx="40515">
                  <c:v>269.83300000000003</c:v>
                </c:pt>
                <c:pt idx="40516">
                  <c:v>269.834</c:v>
                </c:pt>
                <c:pt idx="40517">
                  <c:v>269.834</c:v>
                </c:pt>
                <c:pt idx="40518">
                  <c:v>269.83499999999998</c:v>
                </c:pt>
                <c:pt idx="40519">
                  <c:v>269.83499999999998</c:v>
                </c:pt>
                <c:pt idx="40520">
                  <c:v>269.83600000000001</c:v>
                </c:pt>
                <c:pt idx="40521">
                  <c:v>269.83600000000001</c:v>
                </c:pt>
                <c:pt idx="40522">
                  <c:v>269.83699999999999</c:v>
                </c:pt>
                <c:pt idx="40523">
                  <c:v>269.83800000000002</c:v>
                </c:pt>
                <c:pt idx="40524">
                  <c:v>269.83800000000002</c:v>
                </c:pt>
                <c:pt idx="40525">
                  <c:v>269.839</c:v>
                </c:pt>
                <c:pt idx="40526">
                  <c:v>269.83999999999997</c:v>
                </c:pt>
                <c:pt idx="40527">
                  <c:v>269.84100000000001</c:v>
                </c:pt>
                <c:pt idx="40528">
                  <c:v>269.84100000000001</c:v>
                </c:pt>
                <c:pt idx="40529">
                  <c:v>269.84199999999998</c:v>
                </c:pt>
                <c:pt idx="40530">
                  <c:v>269.84300000000002</c:v>
                </c:pt>
                <c:pt idx="40531">
                  <c:v>269.84399999999999</c:v>
                </c:pt>
                <c:pt idx="40532">
                  <c:v>269.84500000000003</c:v>
                </c:pt>
                <c:pt idx="40533">
                  <c:v>269.846</c:v>
                </c:pt>
                <c:pt idx="40534">
                  <c:v>269.84699999999998</c:v>
                </c:pt>
                <c:pt idx="40535">
                  <c:v>269.84800000000001</c:v>
                </c:pt>
                <c:pt idx="40536">
                  <c:v>269.84899999999999</c:v>
                </c:pt>
                <c:pt idx="40537">
                  <c:v>269.85000000000002</c:v>
                </c:pt>
                <c:pt idx="40538">
                  <c:v>269.851</c:v>
                </c:pt>
                <c:pt idx="40539">
                  <c:v>269.85199999999998</c:v>
                </c:pt>
                <c:pt idx="40540">
                  <c:v>269.85399999999998</c:v>
                </c:pt>
                <c:pt idx="40541">
                  <c:v>269.85500000000002</c:v>
                </c:pt>
                <c:pt idx="40542">
                  <c:v>269.85599999999999</c:v>
                </c:pt>
                <c:pt idx="40543">
                  <c:v>269.85700000000003</c:v>
                </c:pt>
                <c:pt idx="40544">
                  <c:v>269.85899999999998</c:v>
                </c:pt>
                <c:pt idx="40545">
                  <c:v>269.86</c:v>
                </c:pt>
                <c:pt idx="40546">
                  <c:v>269.86099999999999</c:v>
                </c:pt>
                <c:pt idx="40547">
                  <c:v>269.863</c:v>
                </c:pt>
                <c:pt idx="40548">
                  <c:v>269.86399999999998</c:v>
                </c:pt>
                <c:pt idx="40549">
                  <c:v>269.86599999999999</c:v>
                </c:pt>
                <c:pt idx="40550">
                  <c:v>269.86700000000002</c:v>
                </c:pt>
                <c:pt idx="40551">
                  <c:v>269.86900000000003</c:v>
                </c:pt>
                <c:pt idx="40552">
                  <c:v>269.87</c:v>
                </c:pt>
                <c:pt idx="40553">
                  <c:v>269.87200000000001</c:v>
                </c:pt>
                <c:pt idx="40554">
                  <c:v>269.87299999999999</c:v>
                </c:pt>
                <c:pt idx="40555">
                  <c:v>269.875</c:v>
                </c:pt>
                <c:pt idx="40556">
                  <c:v>269.87700000000001</c:v>
                </c:pt>
                <c:pt idx="40557">
                  <c:v>269.87799999999999</c:v>
                </c:pt>
                <c:pt idx="40558">
                  <c:v>269.88</c:v>
                </c:pt>
                <c:pt idx="40559">
                  <c:v>269.88200000000001</c:v>
                </c:pt>
                <c:pt idx="40560">
                  <c:v>269.88400000000001</c:v>
                </c:pt>
                <c:pt idx="40561">
                  <c:v>269.88499999999999</c:v>
                </c:pt>
                <c:pt idx="40562">
                  <c:v>269.887</c:v>
                </c:pt>
                <c:pt idx="40563">
                  <c:v>269.88900000000001</c:v>
                </c:pt>
                <c:pt idx="40564">
                  <c:v>269.89100000000002</c:v>
                </c:pt>
                <c:pt idx="40565">
                  <c:v>269.89299999999997</c:v>
                </c:pt>
                <c:pt idx="40566">
                  <c:v>269.89499999999998</c:v>
                </c:pt>
                <c:pt idx="40567">
                  <c:v>269.89699999999999</c:v>
                </c:pt>
                <c:pt idx="40568">
                  <c:v>269.899</c:v>
                </c:pt>
                <c:pt idx="40569">
                  <c:v>269.90100000000001</c:v>
                </c:pt>
                <c:pt idx="40570">
                  <c:v>269.90300000000002</c:v>
                </c:pt>
                <c:pt idx="40571">
                  <c:v>269.90499999999997</c:v>
                </c:pt>
                <c:pt idx="40572">
                  <c:v>269.90699999999998</c:v>
                </c:pt>
                <c:pt idx="40573">
                  <c:v>269.91000000000003</c:v>
                </c:pt>
                <c:pt idx="40574">
                  <c:v>269.91199999999998</c:v>
                </c:pt>
                <c:pt idx="40575">
                  <c:v>269.91399999999999</c:v>
                </c:pt>
                <c:pt idx="40576">
                  <c:v>269.916</c:v>
                </c:pt>
                <c:pt idx="40577">
                  <c:v>269.91899999999998</c:v>
                </c:pt>
                <c:pt idx="40578">
                  <c:v>269.92099999999999</c:v>
                </c:pt>
                <c:pt idx="40579">
                  <c:v>269.923</c:v>
                </c:pt>
                <c:pt idx="40580">
                  <c:v>269.92599999999999</c:v>
                </c:pt>
                <c:pt idx="40581">
                  <c:v>269.928</c:v>
                </c:pt>
                <c:pt idx="40582">
                  <c:v>269.93099999999998</c:v>
                </c:pt>
                <c:pt idx="40583">
                  <c:v>269.93299999999999</c:v>
                </c:pt>
                <c:pt idx="40584">
                  <c:v>269.93599999999998</c:v>
                </c:pt>
                <c:pt idx="40585">
                  <c:v>269.93799999999999</c:v>
                </c:pt>
                <c:pt idx="40586">
                  <c:v>269.94099999999997</c:v>
                </c:pt>
                <c:pt idx="40587">
                  <c:v>269.94299999999998</c:v>
                </c:pt>
                <c:pt idx="40588">
                  <c:v>269.94600000000003</c:v>
                </c:pt>
                <c:pt idx="40589">
                  <c:v>269.94900000000001</c:v>
                </c:pt>
                <c:pt idx="40590">
                  <c:v>269.95100000000002</c:v>
                </c:pt>
                <c:pt idx="40591">
                  <c:v>269.95400000000001</c:v>
                </c:pt>
                <c:pt idx="40592">
                  <c:v>269.95699999999999</c:v>
                </c:pt>
                <c:pt idx="40593">
                  <c:v>269.95999999999998</c:v>
                </c:pt>
                <c:pt idx="40594">
                  <c:v>269.96199999999999</c:v>
                </c:pt>
                <c:pt idx="40595">
                  <c:v>269.96499999999997</c:v>
                </c:pt>
                <c:pt idx="40596">
                  <c:v>269.96800000000002</c:v>
                </c:pt>
                <c:pt idx="40597">
                  <c:v>269.971</c:v>
                </c:pt>
                <c:pt idx="40598">
                  <c:v>269.97399999999999</c:v>
                </c:pt>
                <c:pt idx="40599">
                  <c:v>269.97699999999998</c:v>
                </c:pt>
                <c:pt idx="40600">
                  <c:v>269.98</c:v>
                </c:pt>
                <c:pt idx="40601">
                  <c:v>269.983</c:v>
                </c:pt>
                <c:pt idx="40602">
                  <c:v>269.98599999999999</c:v>
                </c:pt>
                <c:pt idx="40603">
                  <c:v>269.98899999999998</c:v>
                </c:pt>
                <c:pt idx="40604">
                  <c:v>269.99200000000002</c:v>
                </c:pt>
                <c:pt idx="40605">
                  <c:v>269.995</c:v>
                </c:pt>
                <c:pt idx="40606">
                  <c:v>269.99900000000002</c:v>
                </c:pt>
                <c:pt idx="40607">
                  <c:v>270.00200000000001</c:v>
                </c:pt>
                <c:pt idx="40608">
                  <c:v>270.005</c:v>
                </c:pt>
                <c:pt idx="40609">
                  <c:v>270.00799999999998</c:v>
                </c:pt>
                <c:pt idx="40610">
                  <c:v>270.012</c:v>
                </c:pt>
                <c:pt idx="40611">
                  <c:v>270.01499999999999</c:v>
                </c:pt>
                <c:pt idx="40612">
                  <c:v>270.01799999999997</c:v>
                </c:pt>
                <c:pt idx="40613">
                  <c:v>270.02199999999999</c:v>
                </c:pt>
                <c:pt idx="40614">
                  <c:v>270.02499999999998</c:v>
                </c:pt>
                <c:pt idx="40615">
                  <c:v>270.029</c:v>
                </c:pt>
                <c:pt idx="40616">
                  <c:v>270.03199999999998</c:v>
                </c:pt>
                <c:pt idx="40617">
                  <c:v>270.036</c:v>
                </c:pt>
                <c:pt idx="40618">
                  <c:v>270.03899999999999</c:v>
                </c:pt>
                <c:pt idx="40619">
                  <c:v>270.04300000000001</c:v>
                </c:pt>
                <c:pt idx="40620">
                  <c:v>270.04599999999999</c:v>
                </c:pt>
                <c:pt idx="40621">
                  <c:v>270.05</c:v>
                </c:pt>
                <c:pt idx="40622">
                  <c:v>270.05399999999997</c:v>
                </c:pt>
                <c:pt idx="40623">
                  <c:v>270.05700000000002</c:v>
                </c:pt>
                <c:pt idx="40624">
                  <c:v>270.06099999999998</c:v>
                </c:pt>
                <c:pt idx="40625">
                  <c:v>270.065</c:v>
                </c:pt>
                <c:pt idx="40626">
                  <c:v>270.06900000000002</c:v>
                </c:pt>
                <c:pt idx="40627">
                  <c:v>270.072</c:v>
                </c:pt>
                <c:pt idx="40628">
                  <c:v>270.07600000000002</c:v>
                </c:pt>
                <c:pt idx="40629">
                  <c:v>270.08</c:v>
                </c:pt>
                <c:pt idx="40630">
                  <c:v>270.084</c:v>
                </c:pt>
                <c:pt idx="40631">
                  <c:v>270.08800000000002</c:v>
                </c:pt>
                <c:pt idx="40632">
                  <c:v>270.09199999999998</c:v>
                </c:pt>
                <c:pt idx="40633">
                  <c:v>270.096</c:v>
                </c:pt>
                <c:pt idx="40634">
                  <c:v>270.10000000000002</c:v>
                </c:pt>
                <c:pt idx="40635">
                  <c:v>270.10399999999998</c:v>
                </c:pt>
                <c:pt idx="40636">
                  <c:v>270.108</c:v>
                </c:pt>
                <c:pt idx="40637">
                  <c:v>270.11200000000002</c:v>
                </c:pt>
                <c:pt idx="40638">
                  <c:v>270.11599999999999</c:v>
                </c:pt>
                <c:pt idx="40639">
                  <c:v>270.12099999999998</c:v>
                </c:pt>
                <c:pt idx="40640">
                  <c:v>270.125</c:v>
                </c:pt>
                <c:pt idx="40641">
                  <c:v>270.12900000000002</c:v>
                </c:pt>
                <c:pt idx="40642">
                  <c:v>270.13299999999998</c:v>
                </c:pt>
                <c:pt idx="40643">
                  <c:v>270.13799999999998</c:v>
                </c:pt>
                <c:pt idx="40644">
                  <c:v>270.142</c:v>
                </c:pt>
                <c:pt idx="40645">
                  <c:v>270.14600000000002</c:v>
                </c:pt>
                <c:pt idx="40646">
                  <c:v>270.15100000000001</c:v>
                </c:pt>
                <c:pt idx="40647">
                  <c:v>270.15499999999997</c:v>
                </c:pt>
                <c:pt idx="40648">
                  <c:v>270.15899999999999</c:v>
                </c:pt>
                <c:pt idx="40649">
                  <c:v>270.16399999999999</c:v>
                </c:pt>
                <c:pt idx="40650">
                  <c:v>270.16800000000001</c:v>
                </c:pt>
                <c:pt idx="40651">
                  <c:v>270.173</c:v>
                </c:pt>
                <c:pt idx="40652">
                  <c:v>270.178</c:v>
                </c:pt>
                <c:pt idx="40653">
                  <c:v>270.18200000000002</c:v>
                </c:pt>
                <c:pt idx="40654">
                  <c:v>270.18700000000001</c:v>
                </c:pt>
                <c:pt idx="40655">
                  <c:v>270.19099999999997</c:v>
                </c:pt>
                <c:pt idx="40656">
                  <c:v>270.19600000000003</c:v>
                </c:pt>
                <c:pt idx="40657">
                  <c:v>270.20100000000002</c:v>
                </c:pt>
                <c:pt idx="40658">
                  <c:v>270.20600000000002</c:v>
                </c:pt>
                <c:pt idx="40659">
                  <c:v>270.20999999999998</c:v>
                </c:pt>
                <c:pt idx="40660">
                  <c:v>270.21499999999997</c:v>
                </c:pt>
                <c:pt idx="40661">
                  <c:v>270.22000000000003</c:v>
                </c:pt>
                <c:pt idx="40662">
                  <c:v>270.22500000000002</c:v>
                </c:pt>
                <c:pt idx="40663">
                  <c:v>270.23</c:v>
                </c:pt>
                <c:pt idx="40664">
                  <c:v>270.23500000000001</c:v>
                </c:pt>
                <c:pt idx="40665">
                  <c:v>270.24</c:v>
                </c:pt>
                <c:pt idx="40666">
                  <c:v>270.245</c:v>
                </c:pt>
                <c:pt idx="40667">
                  <c:v>270.25</c:v>
                </c:pt>
                <c:pt idx="40668">
                  <c:v>270.255</c:v>
                </c:pt>
                <c:pt idx="40669">
                  <c:v>270.26</c:v>
                </c:pt>
                <c:pt idx="40670">
                  <c:v>270.26499999999999</c:v>
                </c:pt>
                <c:pt idx="40671">
                  <c:v>270.27</c:v>
                </c:pt>
                <c:pt idx="40672">
                  <c:v>270.27499999999998</c:v>
                </c:pt>
                <c:pt idx="40673">
                  <c:v>270.27999999999997</c:v>
                </c:pt>
                <c:pt idx="40674">
                  <c:v>270.286</c:v>
                </c:pt>
                <c:pt idx="40675">
                  <c:v>270.291</c:v>
                </c:pt>
                <c:pt idx="40676">
                  <c:v>270.29599999999999</c:v>
                </c:pt>
                <c:pt idx="40677">
                  <c:v>270.30099999999999</c:v>
                </c:pt>
                <c:pt idx="40678">
                  <c:v>270.30700000000002</c:v>
                </c:pt>
                <c:pt idx="40679">
                  <c:v>270.31200000000001</c:v>
                </c:pt>
                <c:pt idx="40680">
                  <c:v>270.31700000000001</c:v>
                </c:pt>
                <c:pt idx="40681">
                  <c:v>270.32299999999998</c:v>
                </c:pt>
                <c:pt idx="40682">
                  <c:v>270.32799999999997</c:v>
                </c:pt>
                <c:pt idx="40683">
                  <c:v>270.334</c:v>
                </c:pt>
                <c:pt idx="40684">
                  <c:v>270.339</c:v>
                </c:pt>
                <c:pt idx="40685">
                  <c:v>270.34500000000003</c:v>
                </c:pt>
                <c:pt idx="40686">
                  <c:v>270.35000000000002</c:v>
                </c:pt>
                <c:pt idx="40687">
                  <c:v>270.35599999999999</c:v>
                </c:pt>
                <c:pt idx="40688">
                  <c:v>270.36200000000002</c:v>
                </c:pt>
                <c:pt idx="40689">
                  <c:v>270.36700000000002</c:v>
                </c:pt>
                <c:pt idx="40690">
                  <c:v>270.37299999999999</c:v>
                </c:pt>
                <c:pt idx="40691">
                  <c:v>270.37900000000002</c:v>
                </c:pt>
                <c:pt idx="40692">
                  <c:v>270.38499999999999</c:v>
                </c:pt>
                <c:pt idx="40693">
                  <c:v>270.39</c:v>
                </c:pt>
                <c:pt idx="40694">
                  <c:v>270.39600000000002</c:v>
                </c:pt>
                <c:pt idx="40695">
                  <c:v>270.40199999999999</c:v>
                </c:pt>
                <c:pt idx="40696">
                  <c:v>270.40800000000002</c:v>
                </c:pt>
                <c:pt idx="40697">
                  <c:v>270.41399999999999</c:v>
                </c:pt>
                <c:pt idx="40698">
                  <c:v>270.42</c:v>
                </c:pt>
                <c:pt idx="40699">
                  <c:v>270.42599999999999</c:v>
                </c:pt>
                <c:pt idx="40700">
                  <c:v>270.43200000000002</c:v>
                </c:pt>
                <c:pt idx="40701">
                  <c:v>270.43799999999999</c:v>
                </c:pt>
                <c:pt idx="40702">
                  <c:v>270.44400000000002</c:v>
                </c:pt>
                <c:pt idx="40703">
                  <c:v>270.45</c:v>
                </c:pt>
                <c:pt idx="40704">
                  <c:v>270.45600000000002</c:v>
                </c:pt>
                <c:pt idx="40705">
                  <c:v>270.46199999999999</c:v>
                </c:pt>
                <c:pt idx="40706">
                  <c:v>270.46800000000002</c:v>
                </c:pt>
                <c:pt idx="40707">
                  <c:v>270.47399999999999</c:v>
                </c:pt>
                <c:pt idx="40708">
                  <c:v>270.48099999999999</c:v>
                </c:pt>
                <c:pt idx="40709">
                  <c:v>270.48700000000002</c:v>
                </c:pt>
                <c:pt idx="40710">
                  <c:v>270.49299999999999</c:v>
                </c:pt>
                <c:pt idx="40711">
                  <c:v>270.5</c:v>
                </c:pt>
                <c:pt idx="40712">
                  <c:v>270.50599999999997</c:v>
                </c:pt>
                <c:pt idx="40713">
                  <c:v>270.512</c:v>
                </c:pt>
                <c:pt idx="40714">
                  <c:v>270.51900000000001</c:v>
                </c:pt>
                <c:pt idx="40715">
                  <c:v>270.52499999999998</c:v>
                </c:pt>
                <c:pt idx="40716">
                  <c:v>270.53199999999998</c:v>
                </c:pt>
                <c:pt idx="40717">
                  <c:v>270.53800000000001</c:v>
                </c:pt>
                <c:pt idx="40718">
                  <c:v>270.54500000000002</c:v>
                </c:pt>
                <c:pt idx="40719">
                  <c:v>270.55099999999999</c:v>
                </c:pt>
                <c:pt idx="40720">
                  <c:v>270.55799999999999</c:v>
                </c:pt>
                <c:pt idx="40721">
                  <c:v>270.56400000000002</c:v>
                </c:pt>
                <c:pt idx="40722">
                  <c:v>270.57100000000003</c:v>
                </c:pt>
                <c:pt idx="40723">
                  <c:v>270.57799999999997</c:v>
                </c:pt>
                <c:pt idx="40724">
                  <c:v>270.584</c:v>
                </c:pt>
                <c:pt idx="40725">
                  <c:v>270.59100000000001</c:v>
                </c:pt>
                <c:pt idx="40726">
                  <c:v>270.59800000000001</c:v>
                </c:pt>
                <c:pt idx="40727">
                  <c:v>270.60500000000002</c:v>
                </c:pt>
                <c:pt idx="40728">
                  <c:v>270.61099999999999</c:v>
                </c:pt>
                <c:pt idx="40729">
                  <c:v>270.61799999999999</c:v>
                </c:pt>
                <c:pt idx="40730">
                  <c:v>270.625</c:v>
                </c:pt>
                <c:pt idx="40731">
                  <c:v>270.63200000000001</c:v>
                </c:pt>
                <c:pt idx="40732">
                  <c:v>270.63900000000001</c:v>
                </c:pt>
                <c:pt idx="40733">
                  <c:v>270.64600000000002</c:v>
                </c:pt>
                <c:pt idx="40734">
                  <c:v>270.65300000000002</c:v>
                </c:pt>
                <c:pt idx="40735">
                  <c:v>270.66000000000003</c:v>
                </c:pt>
                <c:pt idx="40736">
                  <c:v>270.66699999999997</c:v>
                </c:pt>
                <c:pt idx="40737">
                  <c:v>270.67399999999998</c:v>
                </c:pt>
                <c:pt idx="40738">
                  <c:v>270.68099999999998</c:v>
                </c:pt>
                <c:pt idx="40739">
                  <c:v>270.68799999999999</c:v>
                </c:pt>
                <c:pt idx="40740">
                  <c:v>270.69600000000003</c:v>
                </c:pt>
                <c:pt idx="40741">
                  <c:v>270.70299999999997</c:v>
                </c:pt>
                <c:pt idx="40742">
                  <c:v>270.70999999999998</c:v>
                </c:pt>
                <c:pt idx="40743">
                  <c:v>270.71699999999998</c:v>
                </c:pt>
                <c:pt idx="40744">
                  <c:v>270.72500000000002</c:v>
                </c:pt>
                <c:pt idx="40745">
                  <c:v>270.73200000000003</c:v>
                </c:pt>
                <c:pt idx="40746">
                  <c:v>270.73899999999998</c:v>
                </c:pt>
                <c:pt idx="40747">
                  <c:v>270.74700000000001</c:v>
                </c:pt>
                <c:pt idx="40748">
                  <c:v>270.75400000000002</c:v>
                </c:pt>
                <c:pt idx="40749">
                  <c:v>270.762</c:v>
                </c:pt>
                <c:pt idx="40750">
                  <c:v>270.76900000000001</c:v>
                </c:pt>
                <c:pt idx="40751">
                  <c:v>270.77600000000001</c:v>
                </c:pt>
                <c:pt idx="40752">
                  <c:v>270.78399999999999</c:v>
                </c:pt>
                <c:pt idx="40753">
                  <c:v>270.79199999999997</c:v>
                </c:pt>
                <c:pt idx="40754">
                  <c:v>270.79899999999998</c:v>
                </c:pt>
                <c:pt idx="40755">
                  <c:v>270.80700000000002</c:v>
                </c:pt>
                <c:pt idx="40756">
                  <c:v>270.81400000000002</c:v>
                </c:pt>
                <c:pt idx="40757">
                  <c:v>270.822</c:v>
                </c:pt>
                <c:pt idx="40758">
                  <c:v>270.83</c:v>
                </c:pt>
                <c:pt idx="40759">
                  <c:v>270.83699999999999</c:v>
                </c:pt>
                <c:pt idx="40760">
                  <c:v>270.84500000000003</c:v>
                </c:pt>
                <c:pt idx="40761">
                  <c:v>270.85300000000001</c:v>
                </c:pt>
                <c:pt idx="40762">
                  <c:v>270.86099999999999</c:v>
                </c:pt>
                <c:pt idx="40763">
                  <c:v>270.86900000000003</c:v>
                </c:pt>
                <c:pt idx="40764">
                  <c:v>270.87700000000001</c:v>
                </c:pt>
                <c:pt idx="40765">
                  <c:v>270.88400000000001</c:v>
                </c:pt>
                <c:pt idx="40766">
                  <c:v>270.892</c:v>
                </c:pt>
                <c:pt idx="40767">
                  <c:v>270.89999999999998</c:v>
                </c:pt>
                <c:pt idx="40768">
                  <c:v>270.90800000000002</c:v>
                </c:pt>
                <c:pt idx="40769">
                  <c:v>270.916</c:v>
                </c:pt>
                <c:pt idx="40770">
                  <c:v>270.92399999999998</c:v>
                </c:pt>
                <c:pt idx="40771">
                  <c:v>270.93299999999999</c:v>
                </c:pt>
                <c:pt idx="40772">
                  <c:v>270.94099999999997</c:v>
                </c:pt>
                <c:pt idx="40773">
                  <c:v>270.94900000000001</c:v>
                </c:pt>
                <c:pt idx="40774">
                  <c:v>270.95699999999999</c:v>
                </c:pt>
                <c:pt idx="40775">
                  <c:v>270.96499999999997</c:v>
                </c:pt>
                <c:pt idx="40776">
                  <c:v>270.97300000000001</c:v>
                </c:pt>
                <c:pt idx="40777">
                  <c:v>270.98200000000003</c:v>
                </c:pt>
                <c:pt idx="40778">
                  <c:v>270.99</c:v>
                </c:pt>
                <c:pt idx="40779">
                  <c:v>270.99799999999999</c:v>
                </c:pt>
                <c:pt idx="40780">
                  <c:v>271.00700000000001</c:v>
                </c:pt>
                <c:pt idx="40781">
                  <c:v>271.01499999999999</c:v>
                </c:pt>
                <c:pt idx="40782">
                  <c:v>271.02300000000002</c:v>
                </c:pt>
                <c:pt idx="40783">
                  <c:v>271.03199999999998</c:v>
                </c:pt>
                <c:pt idx="40784">
                  <c:v>271.04000000000002</c:v>
                </c:pt>
                <c:pt idx="40785">
                  <c:v>271.04899999999998</c:v>
                </c:pt>
                <c:pt idx="40786">
                  <c:v>271.05700000000002</c:v>
                </c:pt>
                <c:pt idx="40787">
                  <c:v>271.06599999999997</c:v>
                </c:pt>
                <c:pt idx="40788">
                  <c:v>271.07400000000001</c:v>
                </c:pt>
                <c:pt idx="40789">
                  <c:v>271.08300000000003</c:v>
                </c:pt>
                <c:pt idx="40790">
                  <c:v>271.09199999999998</c:v>
                </c:pt>
                <c:pt idx="40791">
                  <c:v>271.10000000000002</c:v>
                </c:pt>
                <c:pt idx="40792">
                  <c:v>271.10899999999998</c:v>
                </c:pt>
                <c:pt idx="40793">
                  <c:v>271.11799999999999</c:v>
                </c:pt>
                <c:pt idx="40794">
                  <c:v>271.12599999999998</c:v>
                </c:pt>
                <c:pt idx="40795">
                  <c:v>271.13499999999999</c:v>
                </c:pt>
                <c:pt idx="40796">
                  <c:v>271.14400000000001</c:v>
                </c:pt>
                <c:pt idx="40797">
                  <c:v>271.15300000000002</c:v>
                </c:pt>
                <c:pt idx="40798">
                  <c:v>271.16199999999998</c:v>
                </c:pt>
                <c:pt idx="40799">
                  <c:v>271.17099999999999</c:v>
                </c:pt>
                <c:pt idx="40800">
                  <c:v>271.18</c:v>
                </c:pt>
                <c:pt idx="40801">
                  <c:v>271.18900000000002</c:v>
                </c:pt>
                <c:pt idx="40802">
                  <c:v>271.19799999999998</c:v>
                </c:pt>
                <c:pt idx="40803">
                  <c:v>271.20699999999999</c:v>
                </c:pt>
                <c:pt idx="40804">
                  <c:v>271.21600000000001</c:v>
                </c:pt>
                <c:pt idx="40805">
                  <c:v>271.22500000000002</c:v>
                </c:pt>
                <c:pt idx="40806">
                  <c:v>271.23399999999998</c:v>
                </c:pt>
                <c:pt idx="40807">
                  <c:v>271.24299999999999</c:v>
                </c:pt>
                <c:pt idx="40808">
                  <c:v>271.25200000000001</c:v>
                </c:pt>
                <c:pt idx="40809">
                  <c:v>271.26100000000002</c:v>
                </c:pt>
                <c:pt idx="40810">
                  <c:v>271.27</c:v>
                </c:pt>
                <c:pt idx="40811">
                  <c:v>271.27999999999997</c:v>
                </c:pt>
                <c:pt idx="40812">
                  <c:v>271.28899999999999</c:v>
                </c:pt>
                <c:pt idx="40813">
                  <c:v>271.298</c:v>
                </c:pt>
                <c:pt idx="40814">
                  <c:v>271.30799999999999</c:v>
                </c:pt>
                <c:pt idx="40815">
                  <c:v>271.31700000000001</c:v>
                </c:pt>
                <c:pt idx="40816">
                  <c:v>271.32600000000002</c:v>
                </c:pt>
                <c:pt idx="40817">
                  <c:v>271.33600000000001</c:v>
                </c:pt>
                <c:pt idx="40818">
                  <c:v>271.34500000000003</c:v>
                </c:pt>
                <c:pt idx="40819">
                  <c:v>271.35500000000002</c:v>
                </c:pt>
                <c:pt idx="40820">
                  <c:v>271.36399999999998</c:v>
                </c:pt>
                <c:pt idx="40821">
                  <c:v>271.37400000000002</c:v>
                </c:pt>
                <c:pt idx="40822">
                  <c:v>271.38299999999998</c:v>
                </c:pt>
                <c:pt idx="40823">
                  <c:v>271.39299999999997</c:v>
                </c:pt>
                <c:pt idx="40824">
                  <c:v>271.40300000000002</c:v>
                </c:pt>
                <c:pt idx="40825">
                  <c:v>271.41199999999998</c:v>
                </c:pt>
                <c:pt idx="40826">
                  <c:v>271.42200000000003</c:v>
                </c:pt>
                <c:pt idx="40827">
                  <c:v>271.43200000000002</c:v>
                </c:pt>
                <c:pt idx="40828">
                  <c:v>271.44099999999997</c:v>
                </c:pt>
                <c:pt idx="40829">
                  <c:v>271.45100000000002</c:v>
                </c:pt>
                <c:pt idx="40830">
                  <c:v>271.46100000000001</c:v>
                </c:pt>
                <c:pt idx="40831">
                  <c:v>271.471</c:v>
                </c:pt>
                <c:pt idx="40832">
                  <c:v>271.48099999999999</c:v>
                </c:pt>
                <c:pt idx="40833">
                  <c:v>271.49</c:v>
                </c:pt>
                <c:pt idx="40834">
                  <c:v>271.5</c:v>
                </c:pt>
                <c:pt idx="40835">
                  <c:v>271.51</c:v>
                </c:pt>
                <c:pt idx="40836">
                  <c:v>271.52</c:v>
                </c:pt>
                <c:pt idx="40837">
                  <c:v>271.52999999999997</c:v>
                </c:pt>
                <c:pt idx="40838">
                  <c:v>271.54000000000002</c:v>
                </c:pt>
                <c:pt idx="40839">
                  <c:v>271.55</c:v>
                </c:pt>
                <c:pt idx="40840">
                  <c:v>271.56</c:v>
                </c:pt>
                <c:pt idx="40841">
                  <c:v>271.57100000000003</c:v>
                </c:pt>
                <c:pt idx="40842">
                  <c:v>271.58100000000002</c:v>
                </c:pt>
                <c:pt idx="40843">
                  <c:v>271.59100000000001</c:v>
                </c:pt>
                <c:pt idx="40844">
                  <c:v>271.601</c:v>
                </c:pt>
                <c:pt idx="40845">
                  <c:v>271.61099999999999</c:v>
                </c:pt>
                <c:pt idx="40846">
                  <c:v>271.62200000000001</c:v>
                </c:pt>
                <c:pt idx="40847">
                  <c:v>271.63200000000001</c:v>
                </c:pt>
                <c:pt idx="40848">
                  <c:v>271.642</c:v>
                </c:pt>
                <c:pt idx="40849">
                  <c:v>271.65199999999999</c:v>
                </c:pt>
                <c:pt idx="40850">
                  <c:v>271.66300000000001</c:v>
                </c:pt>
                <c:pt idx="40851">
                  <c:v>271.673</c:v>
                </c:pt>
                <c:pt idx="40852">
                  <c:v>271.68400000000003</c:v>
                </c:pt>
                <c:pt idx="40853">
                  <c:v>271.69400000000002</c:v>
                </c:pt>
                <c:pt idx="40854">
                  <c:v>271.70499999999998</c:v>
                </c:pt>
                <c:pt idx="40855">
                  <c:v>271.71499999999997</c:v>
                </c:pt>
                <c:pt idx="40856">
                  <c:v>271.726</c:v>
                </c:pt>
                <c:pt idx="40857">
                  <c:v>271.73599999999999</c:v>
                </c:pt>
                <c:pt idx="40858">
                  <c:v>271.74700000000001</c:v>
                </c:pt>
                <c:pt idx="40859">
                  <c:v>271.75799999999998</c:v>
                </c:pt>
                <c:pt idx="40860">
                  <c:v>271.76799999999997</c:v>
                </c:pt>
                <c:pt idx="40861">
                  <c:v>271.779</c:v>
                </c:pt>
                <c:pt idx="40862">
                  <c:v>271.79000000000002</c:v>
                </c:pt>
                <c:pt idx="40863">
                  <c:v>271.8</c:v>
                </c:pt>
                <c:pt idx="40864">
                  <c:v>271.81099999999998</c:v>
                </c:pt>
                <c:pt idx="40865">
                  <c:v>271.822</c:v>
                </c:pt>
                <c:pt idx="40866">
                  <c:v>271.83300000000003</c:v>
                </c:pt>
                <c:pt idx="40867">
                  <c:v>271.84399999999999</c:v>
                </c:pt>
                <c:pt idx="40868">
                  <c:v>271.85399999999998</c:v>
                </c:pt>
                <c:pt idx="40869">
                  <c:v>271.86500000000001</c:v>
                </c:pt>
                <c:pt idx="40870">
                  <c:v>271.87599999999998</c:v>
                </c:pt>
                <c:pt idx="40871">
                  <c:v>271.887</c:v>
                </c:pt>
                <c:pt idx="40872">
                  <c:v>271.89800000000002</c:v>
                </c:pt>
                <c:pt idx="40873">
                  <c:v>271.90899999999999</c:v>
                </c:pt>
                <c:pt idx="40874">
                  <c:v>271.92</c:v>
                </c:pt>
                <c:pt idx="40875">
                  <c:v>271.93099999999998</c:v>
                </c:pt>
                <c:pt idx="40876">
                  <c:v>271.94299999999998</c:v>
                </c:pt>
                <c:pt idx="40877">
                  <c:v>271.95400000000001</c:v>
                </c:pt>
                <c:pt idx="40878">
                  <c:v>271.96499999999997</c:v>
                </c:pt>
                <c:pt idx="40879">
                  <c:v>271.976</c:v>
                </c:pt>
                <c:pt idx="40880">
                  <c:v>271.98700000000002</c:v>
                </c:pt>
                <c:pt idx="40881">
                  <c:v>271.99900000000002</c:v>
                </c:pt>
                <c:pt idx="40882">
                  <c:v>272.01</c:v>
                </c:pt>
                <c:pt idx="40883">
                  <c:v>272.02100000000002</c:v>
                </c:pt>
                <c:pt idx="40884">
                  <c:v>272.03300000000002</c:v>
                </c:pt>
                <c:pt idx="40885">
                  <c:v>272.04399999999998</c:v>
                </c:pt>
                <c:pt idx="40886">
                  <c:v>272.05500000000001</c:v>
                </c:pt>
                <c:pt idx="40887">
                  <c:v>272.06700000000001</c:v>
                </c:pt>
                <c:pt idx="40888">
                  <c:v>272.07799999999997</c:v>
                </c:pt>
                <c:pt idx="40889">
                  <c:v>272.08999999999997</c:v>
                </c:pt>
                <c:pt idx="40890">
                  <c:v>272.101</c:v>
                </c:pt>
                <c:pt idx="40891">
                  <c:v>272.113</c:v>
                </c:pt>
                <c:pt idx="40892">
                  <c:v>272.12400000000002</c:v>
                </c:pt>
                <c:pt idx="40893">
                  <c:v>272.13600000000002</c:v>
                </c:pt>
                <c:pt idx="40894">
                  <c:v>272.14800000000002</c:v>
                </c:pt>
                <c:pt idx="40895">
                  <c:v>272.15899999999999</c:v>
                </c:pt>
                <c:pt idx="40896">
                  <c:v>272.17099999999999</c:v>
                </c:pt>
                <c:pt idx="40897">
                  <c:v>272.18299999999999</c:v>
                </c:pt>
                <c:pt idx="40898">
                  <c:v>272.19400000000002</c:v>
                </c:pt>
                <c:pt idx="40899">
                  <c:v>272.20600000000002</c:v>
                </c:pt>
                <c:pt idx="40900">
                  <c:v>272.21800000000002</c:v>
                </c:pt>
                <c:pt idx="40901">
                  <c:v>272.23</c:v>
                </c:pt>
                <c:pt idx="40902">
                  <c:v>272.24200000000002</c:v>
                </c:pt>
                <c:pt idx="40903">
                  <c:v>272.25400000000002</c:v>
                </c:pt>
                <c:pt idx="40904">
                  <c:v>272.26600000000002</c:v>
                </c:pt>
                <c:pt idx="40905">
                  <c:v>272.27699999999999</c:v>
                </c:pt>
                <c:pt idx="40906">
                  <c:v>272.28899999999999</c:v>
                </c:pt>
                <c:pt idx="40907">
                  <c:v>272.30099999999999</c:v>
                </c:pt>
                <c:pt idx="40908">
                  <c:v>272.31299999999999</c:v>
                </c:pt>
                <c:pt idx="40909">
                  <c:v>272.32600000000002</c:v>
                </c:pt>
                <c:pt idx="40910">
                  <c:v>272.33800000000002</c:v>
                </c:pt>
                <c:pt idx="40911">
                  <c:v>272.35000000000002</c:v>
                </c:pt>
                <c:pt idx="40912">
                  <c:v>272.36200000000002</c:v>
                </c:pt>
                <c:pt idx="40913">
                  <c:v>272.37400000000002</c:v>
                </c:pt>
                <c:pt idx="40914">
                  <c:v>272.38600000000002</c:v>
                </c:pt>
                <c:pt idx="40915">
                  <c:v>272.39800000000002</c:v>
                </c:pt>
                <c:pt idx="40916">
                  <c:v>272.411</c:v>
                </c:pt>
                <c:pt idx="40917">
                  <c:v>272.423</c:v>
                </c:pt>
                <c:pt idx="40918">
                  <c:v>272.435</c:v>
                </c:pt>
                <c:pt idx="40919">
                  <c:v>272.44799999999998</c:v>
                </c:pt>
                <c:pt idx="40920">
                  <c:v>272.45999999999998</c:v>
                </c:pt>
                <c:pt idx="40921">
                  <c:v>272.47199999999998</c:v>
                </c:pt>
                <c:pt idx="40922">
                  <c:v>272.48500000000001</c:v>
                </c:pt>
                <c:pt idx="40923">
                  <c:v>272.49700000000001</c:v>
                </c:pt>
                <c:pt idx="40924">
                  <c:v>272.51</c:v>
                </c:pt>
                <c:pt idx="40925">
                  <c:v>272.52199999999999</c:v>
                </c:pt>
                <c:pt idx="40926">
                  <c:v>272.53500000000003</c:v>
                </c:pt>
                <c:pt idx="40927">
                  <c:v>272.54700000000003</c:v>
                </c:pt>
                <c:pt idx="40928">
                  <c:v>272.56</c:v>
                </c:pt>
                <c:pt idx="40929">
                  <c:v>272.57299999999998</c:v>
                </c:pt>
                <c:pt idx="40930">
                  <c:v>272.58499999999998</c:v>
                </c:pt>
                <c:pt idx="40931">
                  <c:v>272.59800000000001</c:v>
                </c:pt>
                <c:pt idx="40932">
                  <c:v>272.61099999999999</c:v>
                </c:pt>
                <c:pt idx="40933">
                  <c:v>272.62299999999999</c:v>
                </c:pt>
                <c:pt idx="40934">
                  <c:v>272.63600000000002</c:v>
                </c:pt>
                <c:pt idx="40935">
                  <c:v>272.649</c:v>
                </c:pt>
                <c:pt idx="40936">
                  <c:v>272.66199999999998</c:v>
                </c:pt>
                <c:pt idx="40937">
                  <c:v>272.67500000000001</c:v>
                </c:pt>
                <c:pt idx="40938">
                  <c:v>272.68799999999999</c:v>
                </c:pt>
                <c:pt idx="40939">
                  <c:v>272.7</c:v>
                </c:pt>
                <c:pt idx="40940">
                  <c:v>272.71300000000002</c:v>
                </c:pt>
                <c:pt idx="40941">
                  <c:v>272.726</c:v>
                </c:pt>
                <c:pt idx="40942">
                  <c:v>272.73899999999998</c:v>
                </c:pt>
                <c:pt idx="40943">
                  <c:v>272.75200000000001</c:v>
                </c:pt>
                <c:pt idx="40944">
                  <c:v>272.76499999999999</c:v>
                </c:pt>
                <c:pt idx="40945">
                  <c:v>272.779</c:v>
                </c:pt>
                <c:pt idx="40946">
                  <c:v>272.79199999999997</c:v>
                </c:pt>
                <c:pt idx="40947">
                  <c:v>272.80500000000001</c:v>
                </c:pt>
                <c:pt idx="40948">
                  <c:v>272.81799999999998</c:v>
                </c:pt>
                <c:pt idx="40949">
                  <c:v>272.83100000000002</c:v>
                </c:pt>
                <c:pt idx="40950">
                  <c:v>272.84399999999999</c:v>
                </c:pt>
                <c:pt idx="40951">
                  <c:v>272.858</c:v>
                </c:pt>
                <c:pt idx="40952">
                  <c:v>272.87099999999998</c:v>
                </c:pt>
                <c:pt idx="40953">
                  <c:v>272.88400000000001</c:v>
                </c:pt>
                <c:pt idx="40954">
                  <c:v>272.89699999999999</c:v>
                </c:pt>
                <c:pt idx="40955">
                  <c:v>272.911</c:v>
                </c:pt>
                <c:pt idx="40956">
                  <c:v>272.92399999999998</c:v>
                </c:pt>
                <c:pt idx="40957">
                  <c:v>272.93799999999999</c:v>
                </c:pt>
                <c:pt idx="40958">
                  <c:v>272.95100000000002</c:v>
                </c:pt>
                <c:pt idx="40959">
                  <c:v>272.96499999999997</c:v>
                </c:pt>
                <c:pt idx="40960">
                  <c:v>272.97800000000001</c:v>
                </c:pt>
                <c:pt idx="40961">
                  <c:v>272.99200000000002</c:v>
                </c:pt>
                <c:pt idx="40962">
                  <c:v>273.005</c:v>
                </c:pt>
                <c:pt idx="40963">
                  <c:v>273.01900000000001</c:v>
                </c:pt>
                <c:pt idx="40964">
                  <c:v>273.03199999999998</c:v>
                </c:pt>
                <c:pt idx="40965">
                  <c:v>273.04599999999999</c:v>
                </c:pt>
                <c:pt idx="40966">
                  <c:v>273.06</c:v>
                </c:pt>
                <c:pt idx="40967">
                  <c:v>273.07299999999998</c:v>
                </c:pt>
                <c:pt idx="40968">
                  <c:v>273.08699999999999</c:v>
                </c:pt>
                <c:pt idx="40969">
                  <c:v>273.101</c:v>
                </c:pt>
                <c:pt idx="40970">
                  <c:v>273.11500000000001</c:v>
                </c:pt>
                <c:pt idx="40971">
                  <c:v>273.12799999999999</c:v>
                </c:pt>
                <c:pt idx="40972">
                  <c:v>273.142</c:v>
                </c:pt>
                <c:pt idx="40973">
                  <c:v>273.15600000000001</c:v>
                </c:pt>
                <c:pt idx="40974">
                  <c:v>273.17</c:v>
                </c:pt>
                <c:pt idx="40975">
                  <c:v>273.18400000000003</c:v>
                </c:pt>
                <c:pt idx="40976">
                  <c:v>273.19799999999998</c:v>
                </c:pt>
                <c:pt idx="40977">
                  <c:v>273.21199999999999</c:v>
                </c:pt>
                <c:pt idx="40978">
                  <c:v>273.226</c:v>
                </c:pt>
                <c:pt idx="40979">
                  <c:v>273.24</c:v>
                </c:pt>
                <c:pt idx="40980">
                  <c:v>273.25400000000002</c:v>
                </c:pt>
                <c:pt idx="40981">
                  <c:v>273.26799999999997</c:v>
                </c:pt>
                <c:pt idx="40982">
                  <c:v>273.28199999999998</c:v>
                </c:pt>
                <c:pt idx="40983">
                  <c:v>273.29599999999999</c:v>
                </c:pt>
                <c:pt idx="40984">
                  <c:v>273.31099999999998</c:v>
                </c:pt>
                <c:pt idx="40985">
                  <c:v>273.32499999999999</c:v>
                </c:pt>
                <c:pt idx="40986">
                  <c:v>273.339</c:v>
                </c:pt>
                <c:pt idx="40987">
                  <c:v>273.35300000000001</c:v>
                </c:pt>
                <c:pt idx="40988">
                  <c:v>273.36700000000002</c:v>
                </c:pt>
                <c:pt idx="40989">
                  <c:v>273.38200000000001</c:v>
                </c:pt>
                <c:pt idx="40990">
                  <c:v>273.39600000000002</c:v>
                </c:pt>
                <c:pt idx="40991">
                  <c:v>273.411</c:v>
                </c:pt>
                <c:pt idx="40992">
                  <c:v>273.42500000000001</c:v>
                </c:pt>
                <c:pt idx="40993">
                  <c:v>273.43900000000002</c:v>
                </c:pt>
                <c:pt idx="40994">
                  <c:v>273.45400000000001</c:v>
                </c:pt>
                <c:pt idx="40995">
                  <c:v>273.46800000000002</c:v>
                </c:pt>
                <c:pt idx="40996">
                  <c:v>273.483</c:v>
                </c:pt>
                <c:pt idx="40997">
                  <c:v>273.49700000000001</c:v>
                </c:pt>
                <c:pt idx="40998">
                  <c:v>273.512</c:v>
                </c:pt>
                <c:pt idx="40999">
                  <c:v>273.52600000000001</c:v>
                </c:pt>
                <c:pt idx="41000">
                  <c:v>273.541</c:v>
                </c:pt>
                <c:pt idx="41001">
                  <c:v>273.55599999999998</c:v>
                </c:pt>
                <c:pt idx="41002">
                  <c:v>273.57</c:v>
                </c:pt>
                <c:pt idx="41003">
                  <c:v>273.58499999999998</c:v>
                </c:pt>
                <c:pt idx="41004">
                  <c:v>273.60000000000002</c:v>
                </c:pt>
                <c:pt idx="41005">
                  <c:v>273.61500000000001</c:v>
                </c:pt>
                <c:pt idx="41006">
                  <c:v>273.62900000000002</c:v>
                </c:pt>
                <c:pt idx="41007">
                  <c:v>273.64400000000001</c:v>
                </c:pt>
                <c:pt idx="41008">
                  <c:v>273.65899999999999</c:v>
                </c:pt>
                <c:pt idx="41009">
                  <c:v>273.67399999999998</c:v>
                </c:pt>
                <c:pt idx="41010">
                  <c:v>273.68900000000002</c:v>
                </c:pt>
                <c:pt idx="41011">
                  <c:v>273.70400000000001</c:v>
                </c:pt>
                <c:pt idx="41012">
                  <c:v>273.71899999999999</c:v>
                </c:pt>
                <c:pt idx="41013">
                  <c:v>273.73399999999998</c:v>
                </c:pt>
                <c:pt idx="41014">
                  <c:v>273.74900000000002</c:v>
                </c:pt>
                <c:pt idx="41015">
                  <c:v>273.76400000000001</c:v>
                </c:pt>
                <c:pt idx="41016">
                  <c:v>273.779</c:v>
                </c:pt>
                <c:pt idx="41017">
                  <c:v>273.79399999999998</c:v>
                </c:pt>
                <c:pt idx="41018">
                  <c:v>273.80900000000003</c:v>
                </c:pt>
                <c:pt idx="41019">
                  <c:v>273.82400000000001</c:v>
                </c:pt>
                <c:pt idx="41020">
                  <c:v>273.839</c:v>
                </c:pt>
                <c:pt idx="41021">
                  <c:v>273.85500000000002</c:v>
                </c:pt>
                <c:pt idx="41022">
                  <c:v>273.87</c:v>
                </c:pt>
                <c:pt idx="41023">
                  <c:v>273.88499999999999</c:v>
                </c:pt>
                <c:pt idx="41024">
                  <c:v>273.89999999999998</c:v>
                </c:pt>
                <c:pt idx="41025">
                  <c:v>273.916</c:v>
                </c:pt>
                <c:pt idx="41026">
                  <c:v>273.93099999999998</c:v>
                </c:pt>
                <c:pt idx="41027">
                  <c:v>273.94600000000003</c:v>
                </c:pt>
                <c:pt idx="41028">
                  <c:v>273.96199999999999</c:v>
                </c:pt>
                <c:pt idx="41029">
                  <c:v>273.97699999999998</c:v>
                </c:pt>
                <c:pt idx="41030">
                  <c:v>273.99299999999999</c:v>
                </c:pt>
                <c:pt idx="41031">
                  <c:v>274.00799999999998</c:v>
                </c:pt>
                <c:pt idx="41032">
                  <c:v>274.024</c:v>
                </c:pt>
                <c:pt idx="41033">
                  <c:v>274.03899999999999</c:v>
                </c:pt>
                <c:pt idx="41034">
                  <c:v>274.05500000000001</c:v>
                </c:pt>
                <c:pt idx="41035">
                  <c:v>274.07</c:v>
                </c:pt>
                <c:pt idx="41036">
                  <c:v>274.08600000000001</c:v>
                </c:pt>
                <c:pt idx="41037">
                  <c:v>274.10199999999998</c:v>
                </c:pt>
                <c:pt idx="41038">
                  <c:v>274.11700000000002</c:v>
                </c:pt>
                <c:pt idx="41039">
                  <c:v>274.13299999999998</c:v>
                </c:pt>
                <c:pt idx="41040">
                  <c:v>274.149</c:v>
                </c:pt>
                <c:pt idx="41041">
                  <c:v>274.16500000000002</c:v>
                </c:pt>
                <c:pt idx="41042">
                  <c:v>274.18</c:v>
                </c:pt>
                <c:pt idx="41043">
                  <c:v>274.19600000000003</c:v>
                </c:pt>
                <c:pt idx="41044">
                  <c:v>274.21199999999999</c:v>
                </c:pt>
                <c:pt idx="41045">
                  <c:v>274.22800000000001</c:v>
                </c:pt>
                <c:pt idx="41046">
                  <c:v>274.24400000000003</c:v>
                </c:pt>
                <c:pt idx="41047">
                  <c:v>274.26</c:v>
                </c:pt>
                <c:pt idx="41048">
                  <c:v>274.27600000000001</c:v>
                </c:pt>
                <c:pt idx="41049">
                  <c:v>274.29199999999997</c:v>
                </c:pt>
                <c:pt idx="41050">
                  <c:v>274.30799999999999</c:v>
                </c:pt>
                <c:pt idx="41051">
                  <c:v>274.32400000000001</c:v>
                </c:pt>
                <c:pt idx="41052">
                  <c:v>274.33999999999997</c:v>
                </c:pt>
                <c:pt idx="41053">
                  <c:v>274.35599999999999</c:v>
                </c:pt>
                <c:pt idx="41054">
                  <c:v>274.37200000000001</c:v>
                </c:pt>
                <c:pt idx="41055">
                  <c:v>274.38799999999998</c:v>
                </c:pt>
                <c:pt idx="41056">
                  <c:v>274.404</c:v>
                </c:pt>
                <c:pt idx="41057">
                  <c:v>274.42099999999999</c:v>
                </c:pt>
                <c:pt idx="41058">
                  <c:v>274.43700000000001</c:v>
                </c:pt>
                <c:pt idx="41059">
                  <c:v>274.45299999999997</c:v>
                </c:pt>
                <c:pt idx="41060">
                  <c:v>274.46899999999999</c:v>
                </c:pt>
                <c:pt idx="41061">
                  <c:v>274.48599999999999</c:v>
                </c:pt>
                <c:pt idx="41062">
                  <c:v>274.50200000000001</c:v>
                </c:pt>
                <c:pt idx="41063">
                  <c:v>274.51799999999997</c:v>
                </c:pt>
                <c:pt idx="41064">
                  <c:v>274.53500000000003</c:v>
                </c:pt>
                <c:pt idx="41065">
                  <c:v>274.55099999999999</c:v>
                </c:pt>
                <c:pt idx="41066">
                  <c:v>274.56799999999998</c:v>
                </c:pt>
                <c:pt idx="41067">
                  <c:v>274.584</c:v>
                </c:pt>
                <c:pt idx="41068">
                  <c:v>274.601</c:v>
                </c:pt>
                <c:pt idx="41069">
                  <c:v>274.61700000000002</c:v>
                </c:pt>
                <c:pt idx="41070">
                  <c:v>274.63400000000001</c:v>
                </c:pt>
                <c:pt idx="41071">
                  <c:v>274.64999999999998</c:v>
                </c:pt>
                <c:pt idx="41072">
                  <c:v>274.66699999999997</c:v>
                </c:pt>
                <c:pt idx="41073">
                  <c:v>274.68299999999999</c:v>
                </c:pt>
                <c:pt idx="41074">
                  <c:v>274.7</c:v>
                </c:pt>
                <c:pt idx="41075">
                  <c:v>274.71699999999998</c:v>
                </c:pt>
                <c:pt idx="41076">
                  <c:v>274.73399999999998</c:v>
                </c:pt>
                <c:pt idx="41077">
                  <c:v>274.75</c:v>
                </c:pt>
                <c:pt idx="41078">
                  <c:v>274.767</c:v>
                </c:pt>
                <c:pt idx="41079">
                  <c:v>274.78399999999999</c:v>
                </c:pt>
                <c:pt idx="41080">
                  <c:v>274.80099999999999</c:v>
                </c:pt>
                <c:pt idx="41081">
                  <c:v>274.81799999999998</c:v>
                </c:pt>
                <c:pt idx="41082">
                  <c:v>274.83499999999998</c:v>
                </c:pt>
                <c:pt idx="41083">
                  <c:v>274.851</c:v>
                </c:pt>
                <c:pt idx="41084">
                  <c:v>274.86799999999999</c:v>
                </c:pt>
                <c:pt idx="41085">
                  <c:v>274.88499999999999</c:v>
                </c:pt>
                <c:pt idx="41086">
                  <c:v>274.90199999999999</c:v>
                </c:pt>
                <c:pt idx="41087">
                  <c:v>274.91899999999998</c:v>
                </c:pt>
                <c:pt idx="41088">
                  <c:v>274.93599999999998</c:v>
                </c:pt>
                <c:pt idx="41089">
                  <c:v>274.95299999999997</c:v>
                </c:pt>
                <c:pt idx="41090">
                  <c:v>274.971</c:v>
                </c:pt>
                <c:pt idx="41091">
                  <c:v>274.988</c:v>
                </c:pt>
                <c:pt idx="41092">
                  <c:v>275.005</c:v>
                </c:pt>
                <c:pt idx="41093">
                  <c:v>275.02199999999999</c:v>
                </c:pt>
                <c:pt idx="41094">
                  <c:v>275.03899999999999</c:v>
                </c:pt>
                <c:pt idx="41095">
                  <c:v>275.05700000000002</c:v>
                </c:pt>
                <c:pt idx="41096">
                  <c:v>275.07400000000001</c:v>
                </c:pt>
                <c:pt idx="41097">
                  <c:v>275.09100000000001</c:v>
                </c:pt>
                <c:pt idx="41098">
                  <c:v>275.108</c:v>
                </c:pt>
                <c:pt idx="41099">
                  <c:v>275.12599999999998</c:v>
                </c:pt>
                <c:pt idx="41100">
                  <c:v>275.14299999999997</c:v>
                </c:pt>
                <c:pt idx="41101">
                  <c:v>275.161</c:v>
                </c:pt>
                <c:pt idx="41102">
                  <c:v>275.178</c:v>
                </c:pt>
                <c:pt idx="41103">
                  <c:v>275.19499999999999</c:v>
                </c:pt>
                <c:pt idx="41104">
                  <c:v>275.21300000000002</c:v>
                </c:pt>
                <c:pt idx="41105">
                  <c:v>275.23099999999999</c:v>
                </c:pt>
                <c:pt idx="41106">
                  <c:v>275.24799999999999</c:v>
                </c:pt>
                <c:pt idx="41107">
                  <c:v>275.26600000000002</c:v>
                </c:pt>
                <c:pt idx="41108">
                  <c:v>275.28300000000002</c:v>
                </c:pt>
                <c:pt idx="41109">
                  <c:v>275.30099999999999</c:v>
                </c:pt>
                <c:pt idx="41110">
                  <c:v>275.31900000000002</c:v>
                </c:pt>
                <c:pt idx="41111">
                  <c:v>275.33600000000001</c:v>
                </c:pt>
                <c:pt idx="41112">
                  <c:v>275.35399999999998</c:v>
                </c:pt>
                <c:pt idx="41113">
                  <c:v>275.37200000000001</c:v>
                </c:pt>
                <c:pt idx="41114">
                  <c:v>275.38900000000001</c:v>
                </c:pt>
                <c:pt idx="41115">
                  <c:v>275.40699999999998</c:v>
                </c:pt>
                <c:pt idx="41116">
                  <c:v>275.42500000000001</c:v>
                </c:pt>
                <c:pt idx="41117">
                  <c:v>275.44299999999998</c:v>
                </c:pt>
                <c:pt idx="41118">
                  <c:v>275.46100000000001</c:v>
                </c:pt>
                <c:pt idx="41119">
                  <c:v>275.47899999999998</c:v>
                </c:pt>
                <c:pt idx="41120">
                  <c:v>275.49700000000001</c:v>
                </c:pt>
                <c:pt idx="41121">
                  <c:v>275.51499999999999</c:v>
                </c:pt>
                <c:pt idx="41122">
                  <c:v>275.53300000000002</c:v>
                </c:pt>
                <c:pt idx="41123">
                  <c:v>275.55099999999999</c:v>
                </c:pt>
                <c:pt idx="41124">
                  <c:v>275.56900000000002</c:v>
                </c:pt>
                <c:pt idx="41125">
                  <c:v>275.58699999999999</c:v>
                </c:pt>
                <c:pt idx="41126">
                  <c:v>275.60500000000002</c:v>
                </c:pt>
                <c:pt idx="41127">
                  <c:v>275.62299999999999</c:v>
                </c:pt>
                <c:pt idx="41128">
                  <c:v>275.64100000000002</c:v>
                </c:pt>
                <c:pt idx="41129">
                  <c:v>275.65899999999999</c:v>
                </c:pt>
                <c:pt idx="41130">
                  <c:v>275.67700000000002</c:v>
                </c:pt>
                <c:pt idx="41131">
                  <c:v>275.69600000000003</c:v>
                </c:pt>
                <c:pt idx="41132">
                  <c:v>275.714</c:v>
                </c:pt>
                <c:pt idx="41133">
                  <c:v>275.73200000000003</c:v>
                </c:pt>
                <c:pt idx="41134">
                  <c:v>275.75</c:v>
                </c:pt>
                <c:pt idx="41135">
                  <c:v>275.76900000000001</c:v>
                </c:pt>
                <c:pt idx="41136">
                  <c:v>275.78699999999998</c:v>
                </c:pt>
                <c:pt idx="41137">
                  <c:v>275.80599999999998</c:v>
                </c:pt>
                <c:pt idx="41138">
                  <c:v>275.82400000000001</c:v>
                </c:pt>
                <c:pt idx="41139">
                  <c:v>275.84199999999998</c:v>
                </c:pt>
                <c:pt idx="41140">
                  <c:v>275.86099999999999</c:v>
                </c:pt>
                <c:pt idx="41141">
                  <c:v>275.87900000000002</c:v>
                </c:pt>
                <c:pt idx="41142">
                  <c:v>275.89800000000002</c:v>
                </c:pt>
                <c:pt idx="41143">
                  <c:v>275.916</c:v>
                </c:pt>
                <c:pt idx="41144">
                  <c:v>275.935</c:v>
                </c:pt>
                <c:pt idx="41145">
                  <c:v>275.95400000000001</c:v>
                </c:pt>
                <c:pt idx="41146">
                  <c:v>275.97199999999998</c:v>
                </c:pt>
                <c:pt idx="41147">
                  <c:v>275.99099999999999</c:v>
                </c:pt>
                <c:pt idx="41148">
                  <c:v>276.01</c:v>
                </c:pt>
                <c:pt idx="41149">
                  <c:v>276.02800000000002</c:v>
                </c:pt>
                <c:pt idx="41150">
                  <c:v>276.04700000000003</c:v>
                </c:pt>
                <c:pt idx="41151">
                  <c:v>276.06599999999997</c:v>
                </c:pt>
                <c:pt idx="41152">
                  <c:v>276.08499999999998</c:v>
                </c:pt>
                <c:pt idx="41153">
                  <c:v>276.10300000000001</c:v>
                </c:pt>
                <c:pt idx="41154">
                  <c:v>276.12200000000001</c:v>
                </c:pt>
                <c:pt idx="41155">
                  <c:v>276.14100000000002</c:v>
                </c:pt>
                <c:pt idx="41156">
                  <c:v>276.16000000000003</c:v>
                </c:pt>
                <c:pt idx="41157">
                  <c:v>276.17899999999997</c:v>
                </c:pt>
                <c:pt idx="41158">
                  <c:v>276.19799999999998</c:v>
                </c:pt>
                <c:pt idx="41159">
                  <c:v>276.21699999999998</c:v>
                </c:pt>
                <c:pt idx="41160">
                  <c:v>276.23599999999999</c:v>
                </c:pt>
                <c:pt idx="41161">
                  <c:v>276.255</c:v>
                </c:pt>
                <c:pt idx="41162">
                  <c:v>276.274</c:v>
                </c:pt>
                <c:pt idx="41163">
                  <c:v>276.29300000000001</c:v>
                </c:pt>
                <c:pt idx="41164">
                  <c:v>276.31200000000001</c:v>
                </c:pt>
                <c:pt idx="41165">
                  <c:v>276.33100000000002</c:v>
                </c:pt>
                <c:pt idx="41166">
                  <c:v>276.351</c:v>
                </c:pt>
                <c:pt idx="41167">
                  <c:v>276.37</c:v>
                </c:pt>
                <c:pt idx="41168">
                  <c:v>276.38900000000001</c:v>
                </c:pt>
                <c:pt idx="41169">
                  <c:v>276.40800000000002</c:v>
                </c:pt>
                <c:pt idx="41170">
                  <c:v>276.428</c:v>
                </c:pt>
                <c:pt idx="41171">
                  <c:v>276.447</c:v>
                </c:pt>
                <c:pt idx="41172">
                  <c:v>276.46600000000001</c:v>
                </c:pt>
                <c:pt idx="41173">
                  <c:v>276.48599999999999</c:v>
                </c:pt>
                <c:pt idx="41174">
                  <c:v>276.505</c:v>
                </c:pt>
                <c:pt idx="41175">
                  <c:v>276.524</c:v>
                </c:pt>
                <c:pt idx="41176">
                  <c:v>276.54399999999998</c:v>
                </c:pt>
                <c:pt idx="41177">
                  <c:v>276.56299999999999</c:v>
                </c:pt>
                <c:pt idx="41178">
                  <c:v>276.58300000000003</c:v>
                </c:pt>
                <c:pt idx="41179">
                  <c:v>276.60199999999998</c:v>
                </c:pt>
                <c:pt idx="41180">
                  <c:v>276.62200000000001</c:v>
                </c:pt>
                <c:pt idx="41181">
                  <c:v>276.64100000000002</c:v>
                </c:pt>
                <c:pt idx="41182">
                  <c:v>276.661</c:v>
                </c:pt>
                <c:pt idx="41183">
                  <c:v>276.68099999999998</c:v>
                </c:pt>
                <c:pt idx="41184">
                  <c:v>276.7</c:v>
                </c:pt>
                <c:pt idx="41185">
                  <c:v>276.72000000000003</c:v>
                </c:pt>
                <c:pt idx="41186">
                  <c:v>276.74</c:v>
                </c:pt>
                <c:pt idx="41187">
                  <c:v>276.75900000000001</c:v>
                </c:pt>
                <c:pt idx="41188">
                  <c:v>276.779</c:v>
                </c:pt>
                <c:pt idx="41189">
                  <c:v>276.79899999999998</c:v>
                </c:pt>
                <c:pt idx="41190">
                  <c:v>276.81900000000002</c:v>
                </c:pt>
                <c:pt idx="41191">
                  <c:v>276.839</c:v>
                </c:pt>
                <c:pt idx="41192">
                  <c:v>276.85899999999998</c:v>
                </c:pt>
                <c:pt idx="41193">
                  <c:v>276.87799999999999</c:v>
                </c:pt>
                <c:pt idx="41194">
                  <c:v>276.89800000000002</c:v>
                </c:pt>
                <c:pt idx="41195">
                  <c:v>276.91800000000001</c:v>
                </c:pt>
                <c:pt idx="41196">
                  <c:v>276.93799999999999</c:v>
                </c:pt>
                <c:pt idx="41197">
                  <c:v>276.95800000000003</c:v>
                </c:pt>
                <c:pt idx="41198">
                  <c:v>276.97800000000001</c:v>
                </c:pt>
                <c:pt idx="41199">
                  <c:v>276.99799999999999</c:v>
                </c:pt>
                <c:pt idx="41200">
                  <c:v>277.01799999999997</c:v>
                </c:pt>
                <c:pt idx="41201">
                  <c:v>277.03899999999999</c:v>
                </c:pt>
                <c:pt idx="41202">
                  <c:v>277.05900000000003</c:v>
                </c:pt>
                <c:pt idx="41203">
                  <c:v>277.07900000000001</c:v>
                </c:pt>
                <c:pt idx="41204">
                  <c:v>277.09899999999999</c:v>
                </c:pt>
                <c:pt idx="41205">
                  <c:v>277.11900000000003</c:v>
                </c:pt>
                <c:pt idx="41206">
                  <c:v>277.14</c:v>
                </c:pt>
                <c:pt idx="41207">
                  <c:v>277.16000000000003</c:v>
                </c:pt>
                <c:pt idx="41208">
                  <c:v>277.18</c:v>
                </c:pt>
                <c:pt idx="41209">
                  <c:v>277.2</c:v>
                </c:pt>
                <c:pt idx="41210">
                  <c:v>277.221</c:v>
                </c:pt>
                <c:pt idx="41211">
                  <c:v>277.24099999999999</c:v>
                </c:pt>
                <c:pt idx="41212">
                  <c:v>277.262</c:v>
                </c:pt>
                <c:pt idx="41213">
                  <c:v>277.28199999999998</c:v>
                </c:pt>
                <c:pt idx="41214">
                  <c:v>277.30200000000002</c:v>
                </c:pt>
                <c:pt idx="41215">
                  <c:v>277.32299999999998</c:v>
                </c:pt>
                <c:pt idx="41216">
                  <c:v>277.34300000000002</c:v>
                </c:pt>
                <c:pt idx="41217">
                  <c:v>277.36399999999998</c:v>
                </c:pt>
                <c:pt idx="41218">
                  <c:v>277.38499999999999</c:v>
                </c:pt>
                <c:pt idx="41219">
                  <c:v>277.40499999999997</c:v>
                </c:pt>
                <c:pt idx="41220">
                  <c:v>277.42599999999999</c:v>
                </c:pt>
                <c:pt idx="41221">
                  <c:v>277.44600000000003</c:v>
                </c:pt>
                <c:pt idx="41222">
                  <c:v>277.46699999999998</c:v>
                </c:pt>
                <c:pt idx="41223">
                  <c:v>277.488</c:v>
                </c:pt>
                <c:pt idx="41224">
                  <c:v>277.50900000000001</c:v>
                </c:pt>
                <c:pt idx="41225">
                  <c:v>277.529</c:v>
                </c:pt>
                <c:pt idx="41226">
                  <c:v>277.55</c:v>
                </c:pt>
                <c:pt idx="41227">
                  <c:v>277.57100000000003</c:v>
                </c:pt>
                <c:pt idx="41228">
                  <c:v>277.59199999999998</c:v>
                </c:pt>
                <c:pt idx="41229">
                  <c:v>277.613</c:v>
                </c:pt>
                <c:pt idx="41230">
                  <c:v>277.63299999999998</c:v>
                </c:pt>
                <c:pt idx="41231">
                  <c:v>277.654</c:v>
                </c:pt>
                <c:pt idx="41232">
                  <c:v>277.67500000000001</c:v>
                </c:pt>
                <c:pt idx="41233">
                  <c:v>277.69600000000003</c:v>
                </c:pt>
                <c:pt idx="41234">
                  <c:v>277.71699999999998</c:v>
                </c:pt>
                <c:pt idx="41235">
                  <c:v>277.738</c:v>
                </c:pt>
                <c:pt idx="41236">
                  <c:v>277.75900000000001</c:v>
                </c:pt>
                <c:pt idx="41237">
                  <c:v>277.77999999999997</c:v>
                </c:pt>
                <c:pt idx="41238">
                  <c:v>277.80099999999999</c:v>
                </c:pt>
                <c:pt idx="41239">
                  <c:v>277.82299999999998</c:v>
                </c:pt>
                <c:pt idx="41240">
                  <c:v>277.84399999999999</c:v>
                </c:pt>
                <c:pt idx="41241">
                  <c:v>277.86500000000001</c:v>
                </c:pt>
                <c:pt idx="41242">
                  <c:v>277.88600000000002</c:v>
                </c:pt>
                <c:pt idx="41243">
                  <c:v>277.90699999999998</c:v>
                </c:pt>
                <c:pt idx="41244">
                  <c:v>277.92899999999997</c:v>
                </c:pt>
                <c:pt idx="41245">
                  <c:v>277.95</c:v>
                </c:pt>
                <c:pt idx="41246">
                  <c:v>277.971</c:v>
                </c:pt>
                <c:pt idx="41247">
                  <c:v>277.99299999999999</c:v>
                </c:pt>
                <c:pt idx="41248">
                  <c:v>278.01400000000001</c:v>
                </c:pt>
                <c:pt idx="41249">
                  <c:v>278.03500000000003</c:v>
                </c:pt>
                <c:pt idx="41250">
                  <c:v>278.05700000000002</c:v>
                </c:pt>
                <c:pt idx="41251">
                  <c:v>278.07799999999997</c:v>
                </c:pt>
                <c:pt idx="41252">
                  <c:v>278.10000000000002</c:v>
                </c:pt>
                <c:pt idx="41253">
                  <c:v>278.12099999999998</c:v>
                </c:pt>
                <c:pt idx="41254">
                  <c:v>278.14299999999997</c:v>
                </c:pt>
                <c:pt idx="41255">
                  <c:v>278.16399999999999</c:v>
                </c:pt>
                <c:pt idx="41256">
                  <c:v>278.18599999999998</c:v>
                </c:pt>
                <c:pt idx="41257">
                  <c:v>278.20699999999999</c:v>
                </c:pt>
                <c:pt idx="41258">
                  <c:v>278.22899999999998</c:v>
                </c:pt>
                <c:pt idx="41259">
                  <c:v>278.25099999999998</c:v>
                </c:pt>
                <c:pt idx="41260">
                  <c:v>278.27199999999999</c:v>
                </c:pt>
                <c:pt idx="41261">
                  <c:v>278.29399999999998</c:v>
                </c:pt>
                <c:pt idx="41262">
                  <c:v>278.31599999999997</c:v>
                </c:pt>
                <c:pt idx="41263">
                  <c:v>278.33800000000002</c:v>
                </c:pt>
                <c:pt idx="41264">
                  <c:v>278.35899999999998</c:v>
                </c:pt>
                <c:pt idx="41265">
                  <c:v>278.38099999999997</c:v>
                </c:pt>
                <c:pt idx="41266">
                  <c:v>278.40300000000002</c:v>
                </c:pt>
                <c:pt idx="41267">
                  <c:v>278.42500000000001</c:v>
                </c:pt>
                <c:pt idx="41268">
                  <c:v>278.447</c:v>
                </c:pt>
                <c:pt idx="41269">
                  <c:v>278.46899999999999</c:v>
                </c:pt>
                <c:pt idx="41270">
                  <c:v>278.49099999999999</c:v>
                </c:pt>
                <c:pt idx="41271">
                  <c:v>278.51299999999998</c:v>
                </c:pt>
                <c:pt idx="41272">
                  <c:v>278.53500000000003</c:v>
                </c:pt>
                <c:pt idx="41273">
                  <c:v>278.55700000000002</c:v>
                </c:pt>
                <c:pt idx="41274">
                  <c:v>278.57900000000001</c:v>
                </c:pt>
                <c:pt idx="41275">
                  <c:v>278.601</c:v>
                </c:pt>
                <c:pt idx="41276">
                  <c:v>278.62299999999999</c:v>
                </c:pt>
                <c:pt idx="41277">
                  <c:v>278.64499999999998</c:v>
                </c:pt>
                <c:pt idx="41278">
                  <c:v>278.66699999999997</c:v>
                </c:pt>
                <c:pt idx="41279">
                  <c:v>278.68900000000002</c:v>
                </c:pt>
                <c:pt idx="41280">
                  <c:v>278.71100000000001</c:v>
                </c:pt>
                <c:pt idx="41281">
                  <c:v>278.73399999999998</c:v>
                </c:pt>
                <c:pt idx="41282">
                  <c:v>278.75599999999997</c:v>
                </c:pt>
                <c:pt idx="41283">
                  <c:v>278.77800000000002</c:v>
                </c:pt>
                <c:pt idx="41284">
                  <c:v>278.80099999999999</c:v>
                </c:pt>
                <c:pt idx="41285">
                  <c:v>278.82299999999998</c:v>
                </c:pt>
                <c:pt idx="41286">
                  <c:v>278.84500000000003</c:v>
                </c:pt>
                <c:pt idx="41287">
                  <c:v>278.86799999999999</c:v>
                </c:pt>
                <c:pt idx="41288">
                  <c:v>278.89</c:v>
                </c:pt>
                <c:pt idx="41289">
                  <c:v>278.91300000000001</c:v>
                </c:pt>
                <c:pt idx="41290">
                  <c:v>278.935</c:v>
                </c:pt>
                <c:pt idx="41291">
                  <c:v>278.95699999999999</c:v>
                </c:pt>
                <c:pt idx="41292">
                  <c:v>278.98</c:v>
                </c:pt>
                <c:pt idx="41293">
                  <c:v>279.00299999999999</c:v>
                </c:pt>
                <c:pt idx="41294">
                  <c:v>279.02499999999998</c:v>
                </c:pt>
                <c:pt idx="41295">
                  <c:v>279.048</c:v>
                </c:pt>
                <c:pt idx="41296">
                  <c:v>279.07</c:v>
                </c:pt>
                <c:pt idx="41297">
                  <c:v>279.09300000000002</c:v>
                </c:pt>
                <c:pt idx="41298">
                  <c:v>279.11599999999999</c:v>
                </c:pt>
                <c:pt idx="41299">
                  <c:v>279.13799999999998</c:v>
                </c:pt>
                <c:pt idx="41300">
                  <c:v>279.161</c:v>
                </c:pt>
                <c:pt idx="41301">
                  <c:v>279.18400000000003</c:v>
                </c:pt>
                <c:pt idx="41302">
                  <c:v>279.20699999999999</c:v>
                </c:pt>
                <c:pt idx="41303">
                  <c:v>279.22899999999998</c:v>
                </c:pt>
                <c:pt idx="41304">
                  <c:v>279.25200000000001</c:v>
                </c:pt>
                <c:pt idx="41305">
                  <c:v>279.27499999999998</c:v>
                </c:pt>
                <c:pt idx="41306">
                  <c:v>279.298</c:v>
                </c:pt>
                <c:pt idx="41307">
                  <c:v>279.32100000000003</c:v>
                </c:pt>
                <c:pt idx="41308">
                  <c:v>279.34399999999999</c:v>
                </c:pt>
                <c:pt idx="41309">
                  <c:v>279.36700000000002</c:v>
                </c:pt>
                <c:pt idx="41310">
                  <c:v>279.39</c:v>
                </c:pt>
                <c:pt idx="41311">
                  <c:v>279.41300000000001</c:v>
                </c:pt>
                <c:pt idx="41312">
                  <c:v>279.43599999999998</c:v>
                </c:pt>
                <c:pt idx="41313">
                  <c:v>279.459</c:v>
                </c:pt>
                <c:pt idx="41314">
                  <c:v>279.48200000000003</c:v>
                </c:pt>
                <c:pt idx="41315">
                  <c:v>279.505</c:v>
                </c:pt>
                <c:pt idx="41316">
                  <c:v>279.52800000000002</c:v>
                </c:pt>
                <c:pt idx="41317">
                  <c:v>279.55200000000002</c:v>
                </c:pt>
                <c:pt idx="41318">
                  <c:v>279.57499999999999</c:v>
                </c:pt>
                <c:pt idx="41319">
                  <c:v>279.59800000000001</c:v>
                </c:pt>
                <c:pt idx="41320">
                  <c:v>279.62099999999998</c:v>
                </c:pt>
                <c:pt idx="41321">
                  <c:v>279.64499999999998</c:v>
                </c:pt>
                <c:pt idx="41322">
                  <c:v>279.66800000000001</c:v>
                </c:pt>
                <c:pt idx="41323">
                  <c:v>279.69099999999997</c:v>
                </c:pt>
                <c:pt idx="41324">
                  <c:v>279.714</c:v>
                </c:pt>
                <c:pt idx="41325">
                  <c:v>279.738</c:v>
                </c:pt>
                <c:pt idx="41326">
                  <c:v>279.76100000000002</c:v>
                </c:pt>
                <c:pt idx="41327">
                  <c:v>279.78500000000003</c:v>
                </c:pt>
                <c:pt idx="41328">
                  <c:v>279.80799999999999</c:v>
                </c:pt>
                <c:pt idx="41329">
                  <c:v>279.83199999999999</c:v>
                </c:pt>
                <c:pt idx="41330">
                  <c:v>279.85500000000002</c:v>
                </c:pt>
                <c:pt idx="41331">
                  <c:v>279.87900000000002</c:v>
                </c:pt>
                <c:pt idx="41332">
                  <c:v>279.90199999999999</c:v>
                </c:pt>
                <c:pt idx="41333">
                  <c:v>279.92599999999999</c:v>
                </c:pt>
                <c:pt idx="41334">
                  <c:v>279.94900000000001</c:v>
                </c:pt>
                <c:pt idx="41335">
                  <c:v>279.97300000000001</c:v>
                </c:pt>
                <c:pt idx="41336">
                  <c:v>279.99700000000001</c:v>
                </c:pt>
                <c:pt idx="41337">
                  <c:v>280.02100000000002</c:v>
                </c:pt>
                <c:pt idx="41338">
                  <c:v>280.04399999999998</c:v>
                </c:pt>
                <c:pt idx="41339">
                  <c:v>280.06799999999998</c:v>
                </c:pt>
                <c:pt idx="41340">
                  <c:v>280.09199999999998</c:v>
                </c:pt>
                <c:pt idx="41341">
                  <c:v>280.11599999999999</c:v>
                </c:pt>
                <c:pt idx="41342">
                  <c:v>280.13900000000001</c:v>
                </c:pt>
                <c:pt idx="41343">
                  <c:v>280.16300000000001</c:v>
                </c:pt>
                <c:pt idx="41344">
                  <c:v>280.18700000000001</c:v>
                </c:pt>
                <c:pt idx="41345">
                  <c:v>280.21100000000001</c:v>
                </c:pt>
                <c:pt idx="41346">
                  <c:v>280.23500000000001</c:v>
                </c:pt>
                <c:pt idx="41347">
                  <c:v>280.25900000000001</c:v>
                </c:pt>
                <c:pt idx="41348">
                  <c:v>280.28300000000002</c:v>
                </c:pt>
                <c:pt idx="41349">
                  <c:v>280.30700000000002</c:v>
                </c:pt>
                <c:pt idx="41350">
                  <c:v>280.33100000000002</c:v>
                </c:pt>
                <c:pt idx="41351">
                  <c:v>280.35500000000002</c:v>
                </c:pt>
                <c:pt idx="41352">
                  <c:v>280.37900000000002</c:v>
                </c:pt>
                <c:pt idx="41353">
                  <c:v>280.40300000000002</c:v>
                </c:pt>
                <c:pt idx="41354">
                  <c:v>280.42700000000002</c:v>
                </c:pt>
                <c:pt idx="41355">
                  <c:v>280.45100000000002</c:v>
                </c:pt>
                <c:pt idx="41356">
                  <c:v>280.476</c:v>
                </c:pt>
                <c:pt idx="41357">
                  <c:v>280.5</c:v>
                </c:pt>
                <c:pt idx="41358">
                  <c:v>280.524</c:v>
                </c:pt>
                <c:pt idx="41359">
                  <c:v>280.548</c:v>
                </c:pt>
                <c:pt idx="41360">
                  <c:v>280.57299999999998</c:v>
                </c:pt>
                <c:pt idx="41361">
                  <c:v>280.59699999999998</c:v>
                </c:pt>
                <c:pt idx="41362">
                  <c:v>280.62099999999998</c:v>
                </c:pt>
                <c:pt idx="41363">
                  <c:v>280.64600000000002</c:v>
                </c:pt>
                <c:pt idx="41364">
                  <c:v>280.67</c:v>
                </c:pt>
                <c:pt idx="41365">
                  <c:v>280.69499999999999</c:v>
                </c:pt>
                <c:pt idx="41366">
                  <c:v>280.71899999999999</c:v>
                </c:pt>
                <c:pt idx="41367">
                  <c:v>280.74299999999999</c:v>
                </c:pt>
                <c:pt idx="41368">
                  <c:v>280.76799999999997</c:v>
                </c:pt>
                <c:pt idx="41369">
                  <c:v>280.79199999999997</c:v>
                </c:pt>
                <c:pt idx="41370">
                  <c:v>280.81700000000001</c:v>
                </c:pt>
                <c:pt idx="41371">
                  <c:v>280.84199999999998</c:v>
                </c:pt>
                <c:pt idx="41372">
                  <c:v>280.86599999999999</c:v>
                </c:pt>
                <c:pt idx="41373">
                  <c:v>280.89100000000002</c:v>
                </c:pt>
                <c:pt idx="41374">
                  <c:v>280.91500000000002</c:v>
                </c:pt>
                <c:pt idx="41375">
                  <c:v>280.94</c:v>
                </c:pt>
                <c:pt idx="41376">
                  <c:v>280.96499999999997</c:v>
                </c:pt>
                <c:pt idx="41377">
                  <c:v>280.99</c:v>
                </c:pt>
                <c:pt idx="41378">
                  <c:v>281.01400000000001</c:v>
                </c:pt>
                <c:pt idx="41379">
                  <c:v>281.03899999999999</c:v>
                </c:pt>
                <c:pt idx="41380">
                  <c:v>281.06400000000002</c:v>
                </c:pt>
                <c:pt idx="41381">
                  <c:v>281.089</c:v>
                </c:pt>
                <c:pt idx="41382">
                  <c:v>281.11399999999998</c:v>
                </c:pt>
                <c:pt idx="41383">
                  <c:v>281.13799999999998</c:v>
                </c:pt>
                <c:pt idx="41384">
                  <c:v>281.16300000000001</c:v>
                </c:pt>
                <c:pt idx="41385">
                  <c:v>281.18799999999999</c:v>
                </c:pt>
                <c:pt idx="41386">
                  <c:v>281.21300000000002</c:v>
                </c:pt>
                <c:pt idx="41387">
                  <c:v>281.238</c:v>
                </c:pt>
                <c:pt idx="41388">
                  <c:v>281.26299999999998</c:v>
                </c:pt>
                <c:pt idx="41389">
                  <c:v>281.28800000000001</c:v>
                </c:pt>
                <c:pt idx="41390">
                  <c:v>281.31299999999999</c:v>
                </c:pt>
                <c:pt idx="41391">
                  <c:v>281.33800000000002</c:v>
                </c:pt>
                <c:pt idx="41392">
                  <c:v>281.36399999999998</c:v>
                </c:pt>
                <c:pt idx="41393">
                  <c:v>281.38900000000001</c:v>
                </c:pt>
                <c:pt idx="41394">
                  <c:v>281.41399999999999</c:v>
                </c:pt>
                <c:pt idx="41395">
                  <c:v>281.43900000000002</c:v>
                </c:pt>
                <c:pt idx="41396">
                  <c:v>281.464</c:v>
                </c:pt>
                <c:pt idx="41397">
                  <c:v>281.49</c:v>
                </c:pt>
                <c:pt idx="41398">
                  <c:v>281.51499999999999</c:v>
                </c:pt>
                <c:pt idx="41399">
                  <c:v>281.54000000000002</c:v>
                </c:pt>
                <c:pt idx="41400">
                  <c:v>281.565</c:v>
                </c:pt>
                <c:pt idx="41401">
                  <c:v>281.59100000000001</c:v>
                </c:pt>
                <c:pt idx="41402">
                  <c:v>281.61599999999999</c:v>
                </c:pt>
                <c:pt idx="41403">
                  <c:v>281.642</c:v>
                </c:pt>
                <c:pt idx="41404">
                  <c:v>281.66699999999997</c:v>
                </c:pt>
                <c:pt idx="41405">
                  <c:v>281.69200000000001</c:v>
                </c:pt>
                <c:pt idx="41406">
                  <c:v>281.71800000000002</c:v>
                </c:pt>
                <c:pt idx="41407">
                  <c:v>281.74299999999999</c:v>
                </c:pt>
                <c:pt idx="41408">
                  <c:v>281.76900000000001</c:v>
                </c:pt>
                <c:pt idx="41409">
                  <c:v>281.79399999999998</c:v>
                </c:pt>
                <c:pt idx="41410">
                  <c:v>281.82</c:v>
                </c:pt>
                <c:pt idx="41411">
                  <c:v>281.846</c:v>
                </c:pt>
                <c:pt idx="41412">
                  <c:v>281.87099999999998</c:v>
                </c:pt>
                <c:pt idx="41413">
                  <c:v>281.89699999999999</c:v>
                </c:pt>
                <c:pt idx="41414">
                  <c:v>281.923</c:v>
                </c:pt>
                <c:pt idx="41415">
                  <c:v>281.94799999999998</c:v>
                </c:pt>
                <c:pt idx="41416">
                  <c:v>281.97399999999999</c:v>
                </c:pt>
                <c:pt idx="41417">
                  <c:v>282</c:v>
                </c:pt>
                <c:pt idx="41418">
                  <c:v>282.02600000000001</c:v>
                </c:pt>
                <c:pt idx="41419">
                  <c:v>282.05099999999999</c:v>
                </c:pt>
                <c:pt idx="41420">
                  <c:v>282.077</c:v>
                </c:pt>
                <c:pt idx="41421">
                  <c:v>282.10300000000001</c:v>
                </c:pt>
                <c:pt idx="41422">
                  <c:v>282.12900000000002</c:v>
                </c:pt>
                <c:pt idx="41423">
                  <c:v>282.15499999999997</c:v>
                </c:pt>
                <c:pt idx="41424">
                  <c:v>282.18099999999998</c:v>
                </c:pt>
                <c:pt idx="41425">
                  <c:v>282.20699999999999</c:v>
                </c:pt>
                <c:pt idx="41426">
                  <c:v>282.233</c:v>
                </c:pt>
                <c:pt idx="41427">
                  <c:v>282.25900000000001</c:v>
                </c:pt>
                <c:pt idx="41428">
                  <c:v>282.28500000000003</c:v>
                </c:pt>
                <c:pt idx="41429">
                  <c:v>282.31099999999998</c:v>
                </c:pt>
                <c:pt idx="41430">
                  <c:v>282.33699999999999</c:v>
                </c:pt>
                <c:pt idx="41431">
                  <c:v>282.363</c:v>
                </c:pt>
                <c:pt idx="41432">
                  <c:v>282.38900000000001</c:v>
                </c:pt>
                <c:pt idx="41433">
                  <c:v>282.41500000000002</c:v>
                </c:pt>
                <c:pt idx="41434">
                  <c:v>282.44099999999997</c:v>
                </c:pt>
                <c:pt idx="41435">
                  <c:v>282.46800000000002</c:v>
                </c:pt>
                <c:pt idx="41436">
                  <c:v>282.49400000000003</c:v>
                </c:pt>
                <c:pt idx="41437">
                  <c:v>282.52</c:v>
                </c:pt>
                <c:pt idx="41438">
                  <c:v>282.54599999999999</c:v>
                </c:pt>
                <c:pt idx="41439">
                  <c:v>282.57299999999998</c:v>
                </c:pt>
                <c:pt idx="41440">
                  <c:v>282.59899999999999</c:v>
                </c:pt>
                <c:pt idx="41441">
                  <c:v>282.625</c:v>
                </c:pt>
                <c:pt idx="41442">
                  <c:v>282.65199999999999</c:v>
                </c:pt>
                <c:pt idx="41443">
                  <c:v>282.678</c:v>
                </c:pt>
                <c:pt idx="41444">
                  <c:v>282.70499999999998</c:v>
                </c:pt>
                <c:pt idx="41445">
                  <c:v>282.73099999999999</c:v>
                </c:pt>
                <c:pt idx="41446">
                  <c:v>282.75799999999998</c:v>
                </c:pt>
                <c:pt idx="41447">
                  <c:v>282.78399999999999</c:v>
                </c:pt>
                <c:pt idx="41448">
                  <c:v>282.81099999999998</c:v>
                </c:pt>
                <c:pt idx="41449">
                  <c:v>282.83699999999999</c:v>
                </c:pt>
                <c:pt idx="41450">
                  <c:v>282.86399999999998</c:v>
                </c:pt>
                <c:pt idx="41451">
                  <c:v>282.89100000000002</c:v>
                </c:pt>
                <c:pt idx="41452">
                  <c:v>282.91699999999997</c:v>
                </c:pt>
                <c:pt idx="41453">
                  <c:v>282.94400000000002</c:v>
                </c:pt>
                <c:pt idx="41454">
                  <c:v>282.97000000000003</c:v>
                </c:pt>
                <c:pt idx="41455">
                  <c:v>282.99700000000001</c:v>
                </c:pt>
                <c:pt idx="41456">
                  <c:v>283.024</c:v>
                </c:pt>
                <c:pt idx="41457">
                  <c:v>283.05099999999999</c:v>
                </c:pt>
                <c:pt idx="41458">
                  <c:v>283.07799999999997</c:v>
                </c:pt>
                <c:pt idx="41459">
                  <c:v>283.10399999999998</c:v>
                </c:pt>
                <c:pt idx="41460">
                  <c:v>283.13099999999997</c:v>
                </c:pt>
                <c:pt idx="41461">
                  <c:v>283.15800000000002</c:v>
                </c:pt>
                <c:pt idx="41462">
                  <c:v>283.185</c:v>
                </c:pt>
                <c:pt idx="41463">
                  <c:v>283.21199999999999</c:v>
                </c:pt>
                <c:pt idx="41464">
                  <c:v>283.23899999999998</c:v>
                </c:pt>
                <c:pt idx="41465">
                  <c:v>283.26600000000002</c:v>
                </c:pt>
                <c:pt idx="41466">
                  <c:v>283.29300000000001</c:v>
                </c:pt>
                <c:pt idx="41467">
                  <c:v>283.32</c:v>
                </c:pt>
                <c:pt idx="41468">
                  <c:v>283.34699999999998</c:v>
                </c:pt>
                <c:pt idx="41469">
                  <c:v>283.37400000000002</c:v>
                </c:pt>
                <c:pt idx="41470">
                  <c:v>283.40100000000001</c:v>
                </c:pt>
                <c:pt idx="41471">
                  <c:v>283.428</c:v>
                </c:pt>
                <c:pt idx="41472">
                  <c:v>283.45499999999998</c:v>
                </c:pt>
                <c:pt idx="41473">
                  <c:v>283.48200000000003</c:v>
                </c:pt>
                <c:pt idx="41474">
                  <c:v>283.51</c:v>
                </c:pt>
                <c:pt idx="41475">
                  <c:v>283.53699999999998</c:v>
                </c:pt>
                <c:pt idx="41476">
                  <c:v>283.56400000000002</c:v>
                </c:pt>
                <c:pt idx="41477">
                  <c:v>283.59100000000001</c:v>
                </c:pt>
                <c:pt idx="41478">
                  <c:v>283.61900000000003</c:v>
                </c:pt>
                <c:pt idx="41479">
                  <c:v>283.64600000000002</c:v>
                </c:pt>
                <c:pt idx="41480">
                  <c:v>283.673</c:v>
                </c:pt>
                <c:pt idx="41481">
                  <c:v>283.70100000000002</c:v>
                </c:pt>
                <c:pt idx="41482">
                  <c:v>283.72800000000001</c:v>
                </c:pt>
                <c:pt idx="41483">
                  <c:v>283.75599999999997</c:v>
                </c:pt>
                <c:pt idx="41484">
                  <c:v>283.78300000000002</c:v>
                </c:pt>
                <c:pt idx="41485">
                  <c:v>283.81</c:v>
                </c:pt>
                <c:pt idx="41486">
                  <c:v>283.83800000000002</c:v>
                </c:pt>
                <c:pt idx="41487">
                  <c:v>283.86599999999999</c:v>
                </c:pt>
                <c:pt idx="41488">
                  <c:v>283.89299999999997</c:v>
                </c:pt>
                <c:pt idx="41489">
                  <c:v>283.92099999999999</c:v>
                </c:pt>
                <c:pt idx="41490">
                  <c:v>283.94799999999998</c:v>
                </c:pt>
                <c:pt idx="41491">
                  <c:v>283.976</c:v>
                </c:pt>
                <c:pt idx="41492">
                  <c:v>284.00400000000002</c:v>
                </c:pt>
                <c:pt idx="41493">
                  <c:v>284.03100000000001</c:v>
                </c:pt>
                <c:pt idx="41494">
                  <c:v>284.05900000000003</c:v>
                </c:pt>
                <c:pt idx="41495">
                  <c:v>284.08699999999999</c:v>
                </c:pt>
                <c:pt idx="41496">
                  <c:v>284.11399999999998</c:v>
                </c:pt>
                <c:pt idx="41497">
                  <c:v>284.142</c:v>
                </c:pt>
                <c:pt idx="41498">
                  <c:v>284.17</c:v>
                </c:pt>
                <c:pt idx="41499">
                  <c:v>284.19799999999998</c:v>
                </c:pt>
                <c:pt idx="41500">
                  <c:v>284.226</c:v>
                </c:pt>
                <c:pt idx="41501">
                  <c:v>284.25299999999999</c:v>
                </c:pt>
                <c:pt idx="41502">
                  <c:v>284.28100000000001</c:v>
                </c:pt>
                <c:pt idx="41503">
                  <c:v>284.30900000000003</c:v>
                </c:pt>
                <c:pt idx="41504">
                  <c:v>284.33699999999999</c:v>
                </c:pt>
                <c:pt idx="41505">
                  <c:v>284.36500000000001</c:v>
                </c:pt>
                <c:pt idx="41506">
                  <c:v>284.39299999999997</c:v>
                </c:pt>
                <c:pt idx="41507">
                  <c:v>284.42099999999999</c:v>
                </c:pt>
                <c:pt idx="41508">
                  <c:v>284.44900000000001</c:v>
                </c:pt>
                <c:pt idx="41509">
                  <c:v>284.47699999999998</c:v>
                </c:pt>
                <c:pt idx="41510">
                  <c:v>284.505</c:v>
                </c:pt>
                <c:pt idx="41511">
                  <c:v>284.53399999999999</c:v>
                </c:pt>
                <c:pt idx="41512">
                  <c:v>284.56200000000001</c:v>
                </c:pt>
                <c:pt idx="41513">
                  <c:v>284.58999999999997</c:v>
                </c:pt>
                <c:pt idx="41514">
                  <c:v>284.61799999999999</c:v>
                </c:pt>
                <c:pt idx="41515">
                  <c:v>284.64600000000002</c:v>
                </c:pt>
                <c:pt idx="41516">
                  <c:v>284.67500000000001</c:v>
                </c:pt>
                <c:pt idx="41517">
                  <c:v>284.70299999999997</c:v>
                </c:pt>
                <c:pt idx="41518">
                  <c:v>284.73099999999999</c:v>
                </c:pt>
                <c:pt idx="41519">
                  <c:v>284.75900000000001</c:v>
                </c:pt>
                <c:pt idx="41520">
                  <c:v>284.78800000000001</c:v>
                </c:pt>
                <c:pt idx="41521">
                  <c:v>284.81599999999997</c:v>
                </c:pt>
                <c:pt idx="41522">
                  <c:v>284.84500000000003</c:v>
                </c:pt>
                <c:pt idx="41523">
                  <c:v>284.87299999999999</c:v>
                </c:pt>
                <c:pt idx="41524">
                  <c:v>284.90100000000001</c:v>
                </c:pt>
                <c:pt idx="41525">
                  <c:v>284.93</c:v>
                </c:pt>
                <c:pt idx="41526">
                  <c:v>284.95800000000003</c:v>
                </c:pt>
                <c:pt idx="41527">
                  <c:v>284.98700000000002</c:v>
                </c:pt>
                <c:pt idx="41528">
                  <c:v>285.01600000000002</c:v>
                </c:pt>
                <c:pt idx="41529">
                  <c:v>285.04399999999998</c:v>
                </c:pt>
                <c:pt idx="41530">
                  <c:v>285.07299999999998</c:v>
                </c:pt>
                <c:pt idx="41531">
                  <c:v>285.101</c:v>
                </c:pt>
                <c:pt idx="41532">
                  <c:v>285.13</c:v>
                </c:pt>
                <c:pt idx="41533">
                  <c:v>285.15899999999999</c:v>
                </c:pt>
                <c:pt idx="41534">
                  <c:v>285.18700000000001</c:v>
                </c:pt>
                <c:pt idx="41535">
                  <c:v>285.21600000000001</c:v>
                </c:pt>
                <c:pt idx="41536">
                  <c:v>285.245</c:v>
                </c:pt>
                <c:pt idx="41537">
                  <c:v>285.274</c:v>
                </c:pt>
                <c:pt idx="41538">
                  <c:v>285.30200000000002</c:v>
                </c:pt>
                <c:pt idx="41539">
                  <c:v>285.33100000000002</c:v>
                </c:pt>
                <c:pt idx="41540">
                  <c:v>285.36</c:v>
                </c:pt>
                <c:pt idx="41541">
                  <c:v>285.38900000000001</c:v>
                </c:pt>
                <c:pt idx="41542">
                  <c:v>285.41800000000001</c:v>
                </c:pt>
                <c:pt idx="41543">
                  <c:v>285.447</c:v>
                </c:pt>
                <c:pt idx="41544">
                  <c:v>285.476</c:v>
                </c:pt>
                <c:pt idx="41545">
                  <c:v>285.505</c:v>
                </c:pt>
                <c:pt idx="41546">
                  <c:v>285.53399999999999</c:v>
                </c:pt>
                <c:pt idx="41547">
                  <c:v>285.56299999999999</c:v>
                </c:pt>
                <c:pt idx="41548">
                  <c:v>285.59199999999998</c:v>
                </c:pt>
                <c:pt idx="41549">
                  <c:v>285.62099999999998</c:v>
                </c:pt>
                <c:pt idx="41550">
                  <c:v>285.64999999999998</c:v>
                </c:pt>
                <c:pt idx="41551">
                  <c:v>285.67899999999997</c:v>
                </c:pt>
                <c:pt idx="41552">
                  <c:v>285.70800000000003</c:v>
                </c:pt>
                <c:pt idx="41553">
                  <c:v>285.73700000000002</c:v>
                </c:pt>
                <c:pt idx="41554">
                  <c:v>285.76600000000002</c:v>
                </c:pt>
                <c:pt idx="41555">
                  <c:v>285.79599999999999</c:v>
                </c:pt>
                <c:pt idx="41556">
                  <c:v>285.82499999999999</c:v>
                </c:pt>
                <c:pt idx="41557">
                  <c:v>285.85399999999998</c:v>
                </c:pt>
                <c:pt idx="41558">
                  <c:v>285.88299999999998</c:v>
                </c:pt>
                <c:pt idx="41559">
                  <c:v>285.91300000000001</c:v>
                </c:pt>
                <c:pt idx="41560">
                  <c:v>285.94200000000001</c:v>
                </c:pt>
                <c:pt idx="41561">
                  <c:v>285.971</c:v>
                </c:pt>
                <c:pt idx="41562">
                  <c:v>286.00099999999998</c:v>
                </c:pt>
                <c:pt idx="41563">
                  <c:v>286.02999999999997</c:v>
                </c:pt>
                <c:pt idx="41564">
                  <c:v>286.06</c:v>
                </c:pt>
                <c:pt idx="41565">
                  <c:v>286.089</c:v>
                </c:pt>
                <c:pt idx="41566">
                  <c:v>286.11900000000003</c:v>
                </c:pt>
                <c:pt idx="41567">
                  <c:v>286.14800000000002</c:v>
                </c:pt>
                <c:pt idx="41568">
                  <c:v>286.178</c:v>
                </c:pt>
                <c:pt idx="41569">
                  <c:v>286.20699999999999</c:v>
                </c:pt>
                <c:pt idx="41570">
                  <c:v>286.23700000000002</c:v>
                </c:pt>
                <c:pt idx="41571">
                  <c:v>286.26600000000002</c:v>
                </c:pt>
                <c:pt idx="41572">
                  <c:v>286.29599999999999</c:v>
                </c:pt>
                <c:pt idx="41573">
                  <c:v>286.32600000000002</c:v>
                </c:pt>
                <c:pt idx="41574">
                  <c:v>286.35500000000002</c:v>
                </c:pt>
                <c:pt idx="41575">
                  <c:v>286.38499999999999</c:v>
                </c:pt>
                <c:pt idx="41576">
                  <c:v>286.41500000000002</c:v>
                </c:pt>
                <c:pt idx="41577">
                  <c:v>286.44499999999999</c:v>
                </c:pt>
                <c:pt idx="41578">
                  <c:v>286.47399999999999</c:v>
                </c:pt>
                <c:pt idx="41579">
                  <c:v>286.50400000000002</c:v>
                </c:pt>
                <c:pt idx="41580">
                  <c:v>286.53399999999999</c:v>
                </c:pt>
                <c:pt idx="41581">
                  <c:v>286.56400000000002</c:v>
                </c:pt>
                <c:pt idx="41582">
                  <c:v>286.59399999999999</c:v>
                </c:pt>
                <c:pt idx="41583">
                  <c:v>286.62400000000002</c:v>
                </c:pt>
                <c:pt idx="41584">
                  <c:v>286.654</c:v>
                </c:pt>
                <c:pt idx="41585">
                  <c:v>286.68400000000003</c:v>
                </c:pt>
                <c:pt idx="41586">
                  <c:v>286.714</c:v>
                </c:pt>
                <c:pt idx="41587">
                  <c:v>286.74400000000003</c:v>
                </c:pt>
                <c:pt idx="41588">
                  <c:v>286.774</c:v>
                </c:pt>
                <c:pt idx="41589">
                  <c:v>286.80399999999997</c:v>
                </c:pt>
                <c:pt idx="41590">
                  <c:v>286.834</c:v>
                </c:pt>
                <c:pt idx="41591">
                  <c:v>286.86399999999998</c:v>
                </c:pt>
                <c:pt idx="41592">
                  <c:v>286.89400000000001</c:v>
                </c:pt>
                <c:pt idx="41593">
                  <c:v>286.92399999999998</c:v>
                </c:pt>
                <c:pt idx="41594">
                  <c:v>286.95400000000001</c:v>
                </c:pt>
                <c:pt idx="41595">
                  <c:v>286.98500000000001</c:v>
                </c:pt>
                <c:pt idx="41596">
                  <c:v>287.01499999999999</c:v>
                </c:pt>
                <c:pt idx="41597">
                  <c:v>287.04500000000002</c:v>
                </c:pt>
                <c:pt idx="41598">
                  <c:v>287.07499999999999</c:v>
                </c:pt>
                <c:pt idx="41599">
                  <c:v>287.10599999999999</c:v>
                </c:pt>
                <c:pt idx="41600">
                  <c:v>287.13600000000002</c:v>
                </c:pt>
                <c:pt idx="41601">
                  <c:v>287.166</c:v>
                </c:pt>
                <c:pt idx="41602">
                  <c:v>287.197</c:v>
                </c:pt>
                <c:pt idx="41603">
                  <c:v>287.22699999999998</c:v>
                </c:pt>
                <c:pt idx="41604">
                  <c:v>287.25700000000001</c:v>
                </c:pt>
                <c:pt idx="41605">
                  <c:v>287.28800000000001</c:v>
                </c:pt>
                <c:pt idx="41606">
                  <c:v>287.31799999999998</c:v>
                </c:pt>
                <c:pt idx="41607">
                  <c:v>287.34899999999999</c:v>
                </c:pt>
                <c:pt idx="41608">
                  <c:v>287.37900000000002</c:v>
                </c:pt>
                <c:pt idx="41609">
                  <c:v>287.41000000000003</c:v>
                </c:pt>
                <c:pt idx="41610">
                  <c:v>287.44</c:v>
                </c:pt>
                <c:pt idx="41611">
                  <c:v>287.471</c:v>
                </c:pt>
                <c:pt idx="41612">
                  <c:v>287.50200000000001</c:v>
                </c:pt>
                <c:pt idx="41613">
                  <c:v>287.53199999999998</c:v>
                </c:pt>
                <c:pt idx="41614">
                  <c:v>287.56299999999999</c:v>
                </c:pt>
                <c:pt idx="41615">
                  <c:v>287.59399999999999</c:v>
                </c:pt>
                <c:pt idx="41616">
                  <c:v>287.62400000000002</c:v>
                </c:pt>
                <c:pt idx="41617">
                  <c:v>287.65499999999997</c:v>
                </c:pt>
                <c:pt idx="41618">
                  <c:v>287.68599999999998</c:v>
                </c:pt>
                <c:pt idx="41619">
                  <c:v>287.71699999999998</c:v>
                </c:pt>
                <c:pt idx="41620">
                  <c:v>287.74700000000001</c:v>
                </c:pt>
                <c:pt idx="41621">
                  <c:v>287.77800000000002</c:v>
                </c:pt>
                <c:pt idx="41622">
                  <c:v>287.80900000000003</c:v>
                </c:pt>
                <c:pt idx="41623">
                  <c:v>287.83999999999997</c:v>
                </c:pt>
                <c:pt idx="41624">
                  <c:v>287.87099999999998</c:v>
                </c:pt>
                <c:pt idx="41625">
                  <c:v>287.90199999999999</c:v>
                </c:pt>
                <c:pt idx="41626">
                  <c:v>287.93299999999999</c:v>
                </c:pt>
                <c:pt idx="41627">
                  <c:v>287.964</c:v>
                </c:pt>
                <c:pt idx="41628">
                  <c:v>287.995</c:v>
                </c:pt>
                <c:pt idx="41629">
                  <c:v>288.02600000000001</c:v>
                </c:pt>
                <c:pt idx="41630">
                  <c:v>288.05700000000002</c:v>
                </c:pt>
                <c:pt idx="41631">
                  <c:v>288.08800000000002</c:v>
                </c:pt>
                <c:pt idx="41632">
                  <c:v>288.11900000000003</c:v>
                </c:pt>
                <c:pt idx="41633">
                  <c:v>288.14999999999998</c:v>
                </c:pt>
                <c:pt idx="41634">
                  <c:v>288.18099999999998</c:v>
                </c:pt>
                <c:pt idx="41635">
                  <c:v>288.21199999999999</c:v>
                </c:pt>
                <c:pt idx="41636">
                  <c:v>288.24400000000003</c:v>
                </c:pt>
                <c:pt idx="41637">
                  <c:v>288.27499999999998</c:v>
                </c:pt>
                <c:pt idx="41638">
                  <c:v>288.30599999999998</c:v>
                </c:pt>
                <c:pt idx="41639">
                  <c:v>288.33699999999999</c:v>
                </c:pt>
                <c:pt idx="41640">
                  <c:v>288.36900000000003</c:v>
                </c:pt>
                <c:pt idx="41641">
                  <c:v>288.39999999999998</c:v>
                </c:pt>
                <c:pt idx="41642">
                  <c:v>288.43099999999998</c:v>
                </c:pt>
                <c:pt idx="41643">
                  <c:v>288.46300000000002</c:v>
                </c:pt>
                <c:pt idx="41644">
                  <c:v>288.49400000000003</c:v>
                </c:pt>
                <c:pt idx="41645">
                  <c:v>288.52600000000001</c:v>
                </c:pt>
                <c:pt idx="41646">
                  <c:v>288.55700000000002</c:v>
                </c:pt>
                <c:pt idx="41647">
                  <c:v>288.58800000000002</c:v>
                </c:pt>
                <c:pt idx="41648">
                  <c:v>288.62</c:v>
                </c:pt>
                <c:pt idx="41649">
                  <c:v>288.65100000000001</c:v>
                </c:pt>
                <c:pt idx="41650">
                  <c:v>288.68299999999999</c:v>
                </c:pt>
                <c:pt idx="41651">
                  <c:v>288.71499999999997</c:v>
                </c:pt>
                <c:pt idx="41652">
                  <c:v>288.74599999999998</c:v>
                </c:pt>
                <c:pt idx="41653">
                  <c:v>288.77800000000002</c:v>
                </c:pt>
                <c:pt idx="41654">
                  <c:v>288.80900000000003</c:v>
                </c:pt>
                <c:pt idx="41655">
                  <c:v>288.84100000000001</c:v>
                </c:pt>
                <c:pt idx="41656">
                  <c:v>288.87299999999999</c:v>
                </c:pt>
                <c:pt idx="41657">
                  <c:v>288.904</c:v>
                </c:pt>
                <c:pt idx="41658">
                  <c:v>288.93599999999998</c:v>
                </c:pt>
                <c:pt idx="41659">
                  <c:v>288.96800000000002</c:v>
                </c:pt>
                <c:pt idx="41660">
                  <c:v>289</c:v>
                </c:pt>
                <c:pt idx="41661">
                  <c:v>289.03100000000001</c:v>
                </c:pt>
                <c:pt idx="41662">
                  <c:v>289.06299999999999</c:v>
                </c:pt>
                <c:pt idx="41663">
                  <c:v>289.09500000000003</c:v>
                </c:pt>
                <c:pt idx="41664">
                  <c:v>289.12700000000001</c:v>
                </c:pt>
                <c:pt idx="41665">
                  <c:v>289.15899999999999</c:v>
                </c:pt>
                <c:pt idx="41666">
                  <c:v>289.19099999999997</c:v>
                </c:pt>
                <c:pt idx="41667">
                  <c:v>289.22300000000001</c:v>
                </c:pt>
                <c:pt idx="41668">
                  <c:v>289.255</c:v>
                </c:pt>
                <c:pt idx="41669">
                  <c:v>289.28699999999998</c:v>
                </c:pt>
                <c:pt idx="41670">
                  <c:v>289.31900000000002</c:v>
                </c:pt>
                <c:pt idx="41671">
                  <c:v>289.351</c:v>
                </c:pt>
                <c:pt idx="41672">
                  <c:v>289.38299999999998</c:v>
                </c:pt>
                <c:pt idx="41673">
                  <c:v>289.41500000000002</c:v>
                </c:pt>
                <c:pt idx="41674">
                  <c:v>289.447</c:v>
                </c:pt>
                <c:pt idx="41675">
                  <c:v>289.47899999999998</c:v>
                </c:pt>
                <c:pt idx="41676">
                  <c:v>289.51100000000002</c:v>
                </c:pt>
                <c:pt idx="41677">
                  <c:v>289.54399999999998</c:v>
                </c:pt>
                <c:pt idx="41678">
                  <c:v>289.57600000000002</c:v>
                </c:pt>
                <c:pt idx="41679">
                  <c:v>289.608</c:v>
                </c:pt>
                <c:pt idx="41680">
                  <c:v>289.64</c:v>
                </c:pt>
                <c:pt idx="41681">
                  <c:v>289.673</c:v>
                </c:pt>
                <c:pt idx="41682">
                  <c:v>289.70499999999998</c:v>
                </c:pt>
                <c:pt idx="41683">
                  <c:v>289.73700000000002</c:v>
                </c:pt>
                <c:pt idx="41684">
                  <c:v>289.77</c:v>
                </c:pt>
                <c:pt idx="41685">
                  <c:v>289.80200000000002</c:v>
                </c:pt>
                <c:pt idx="41686">
                  <c:v>289.834</c:v>
                </c:pt>
                <c:pt idx="41687">
                  <c:v>289.86700000000002</c:v>
                </c:pt>
                <c:pt idx="41688">
                  <c:v>289.899</c:v>
                </c:pt>
                <c:pt idx="41689">
                  <c:v>289.93200000000002</c:v>
                </c:pt>
                <c:pt idx="41690">
                  <c:v>289.964</c:v>
                </c:pt>
                <c:pt idx="41691">
                  <c:v>289.99700000000001</c:v>
                </c:pt>
                <c:pt idx="41692">
                  <c:v>290.029</c:v>
                </c:pt>
                <c:pt idx="41693">
                  <c:v>290.06200000000001</c:v>
                </c:pt>
                <c:pt idx="41694">
                  <c:v>290.09399999999999</c:v>
                </c:pt>
                <c:pt idx="41695">
                  <c:v>290.12700000000001</c:v>
                </c:pt>
                <c:pt idx="41696">
                  <c:v>290.16000000000003</c:v>
                </c:pt>
                <c:pt idx="41697">
                  <c:v>290.19200000000001</c:v>
                </c:pt>
                <c:pt idx="41698">
                  <c:v>290.22500000000002</c:v>
                </c:pt>
                <c:pt idx="41699">
                  <c:v>290.25799999999998</c:v>
                </c:pt>
                <c:pt idx="41700">
                  <c:v>290.291</c:v>
                </c:pt>
                <c:pt idx="41701">
                  <c:v>290.32299999999998</c:v>
                </c:pt>
                <c:pt idx="41702">
                  <c:v>290.35599999999999</c:v>
                </c:pt>
                <c:pt idx="41703">
                  <c:v>290.38900000000001</c:v>
                </c:pt>
                <c:pt idx="41704">
                  <c:v>290.42200000000003</c:v>
                </c:pt>
                <c:pt idx="41705">
                  <c:v>290.45499999999998</c:v>
                </c:pt>
                <c:pt idx="41706">
                  <c:v>290.48700000000002</c:v>
                </c:pt>
                <c:pt idx="41707">
                  <c:v>290.52</c:v>
                </c:pt>
                <c:pt idx="41708">
                  <c:v>290.553</c:v>
                </c:pt>
                <c:pt idx="41709">
                  <c:v>290.58600000000001</c:v>
                </c:pt>
                <c:pt idx="41710">
                  <c:v>290.61900000000003</c:v>
                </c:pt>
                <c:pt idx="41711">
                  <c:v>290.65199999999999</c:v>
                </c:pt>
                <c:pt idx="41712">
                  <c:v>290.685</c:v>
                </c:pt>
                <c:pt idx="41713">
                  <c:v>290.71800000000002</c:v>
                </c:pt>
                <c:pt idx="41714">
                  <c:v>290.75099999999998</c:v>
                </c:pt>
                <c:pt idx="41715">
                  <c:v>290.78399999999999</c:v>
                </c:pt>
                <c:pt idx="41716">
                  <c:v>290.81799999999998</c:v>
                </c:pt>
                <c:pt idx="41717">
                  <c:v>290.851</c:v>
                </c:pt>
                <c:pt idx="41718">
                  <c:v>290.88400000000001</c:v>
                </c:pt>
                <c:pt idx="41719">
                  <c:v>290.91699999999997</c:v>
                </c:pt>
                <c:pt idx="41720">
                  <c:v>290.95</c:v>
                </c:pt>
                <c:pt idx="41721">
                  <c:v>290.983</c:v>
                </c:pt>
                <c:pt idx="41722">
                  <c:v>291.017</c:v>
                </c:pt>
                <c:pt idx="41723">
                  <c:v>291.05</c:v>
                </c:pt>
                <c:pt idx="41724">
                  <c:v>291.08300000000003</c:v>
                </c:pt>
                <c:pt idx="41725">
                  <c:v>291.11700000000002</c:v>
                </c:pt>
                <c:pt idx="41726">
                  <c:v>291.14999999999998</c:v>
                </c:pt>
                <c:pt idx="41727">
                  <c:v>291.18299999999999</c:v>
                </c:pt>
                <c:pt idx="41728">
                  <c:v>291.21699999999998</c:v>
                </c:pt>
                <c:pt idx="41729">
                  <c:v>291.25</c:v>
                </c:pt>
                <c:pt idx="41730">
                  <c:v>291.28399999999999</c:v>
                </c:pt>
                <c:pt idx="41731">
                  <c:v>291.31700000000001</c:v>
                </c:pt>
                <c:pt idx="41732">
                  <c:v>291.351</c:v>
                </c:pt>
                <c:pt idx="41733">
                  <c:v>291.38400000000001</c:v>
                </c:pt>
                <c:pt idx="41734">
                  <c:v>291.41800000000001</c:v>
                </c:pt>
                <c:pt idx="41735">
                  <c:v>291.45100000000002</c:v>
                </c:pt>
                <c:pt idx="41736">
                  <c:v>291.48500000000001</c:v>
                </c:pt>
                <c:pt idx="41737">
                  <c:v>291.51799999999997</c:v>
                </c:pt>
                <c:pt idx="41738">
                  <c:v>291.55200000000002</c:v>
                </c:pt>
                <c:pt idx="41739">
                  <c:v>291.58600000000001</c:v>
                </c:pt>
                <c:pt idx="41740">
                  <c:v>291.62</c:v>
                </c:pt>
                <c:pt idx="41741">
                  <c:v>291.65300000000002</c:v>
                </c:pt>
                <c:pt idx="41742">
                  <c:v>291.68700000000001</c:v>
                </c:pt>
                <c:pt idx="41743">
                  <c:v>291.721</c:v>
                </c:pt>
                <c:pt idx="41744">
                  <c:v>291.75400000000002</c:v>
                </c:pt>
                <c:pt idx="41745">
                  <c:v>291.78800000000001</c:v>
                </c:pt>
                <c:pt idx="41746">
                  <c:v>291.822</c:v>
                </c:pt>
                <c:pt idx="41747">
                  <c:v>291.85599999999999</c:v>
                </c:pt>
                <c:pt idx="41748">
                  <c:v>291.89</c:v>
                </c:pt>
                <c:pt idx="41749">
                  <c:v>291.92399999999998</c:v>
                </c:pt>
                <c:pt idx="41750">
                  <c:v>291.95800000000003</c:v>
                </c:pt>
                <c:pt idx="41751">
                  <c:v>291.99200000000002</c:v>
                </c:pt>
                <c:pt idx="41752">
                  <c:v>292.02600000000001</c:v>
                </c:pt>
                <c:pt idx="41753">
                  <c:v>292.06</c:v>
                </c:pt>
                <c:pt idx="41754">
                  <c:v>292.09399999999999</c:v>
                </c:pt>
                <c:pt idx="41755">
                  <c:v>292.12799999999999</c:v>
                </c:pt>
                <c:pt idx="41756">
                  <c:v>292.16199999999998</c:v>
                </c:pt>
                <c:pt idx="41757">
                  <c:v>292.19600000000003</c:v>
                </c:pt>
                <c:pt idx="41758">
                  <c:v>292.23</c:v>
                </c:pt>
                <c:pt idx="41759">
                  <c:v>292.26400000000001</c:v>
                </c:pt>
                <c:pt idx="41760">
                  <c:v>292.298</c:v>
                </c:pt>
                <c:pt idx="41761">
                  <c:v>292.33199999999999</c:v>
                </c:pt>
                <c:pt idx="41762">
                  <c:v>292.36700000000002</c:v>
                </c:pt>
                <c:pt idx="41763">
                  <c:v>292.40100000000001</c:v>
                </c:pt>
                <c:pt idx="41764">
                  <c:v>292.435</c:v>
                </c:pt>
                <c:pt idx="41765">
                  <c:v>292.46899999999999</c:v>
                </c:pt>
                <c:pt idx="41766">
                  <c:v>292.50400000000002</c:v>
                </c:pt>
                <c:pt idx="41767">
                  <c:v>292.53800000000001</c:v>
                </c:pt>
                <c:pt idx="41768">
                  <c:v>292.572</c:v>
                </c:pt>
                <c:pt idx="41769">
                  <c:v>292.60700000000003</c:v>
                </c:pt>
                <c:pt idx="41770">
                  <c:v>292.64100000000002</c:v>
                </c:pt>
                <c:pt idx="41771">
                  <c:v>292.67500000000001</c:v>
                </c:pt>
                <c:pt idx="41772">
                  <c:v>292.70999999999998</c:v>
                </c:pt>
                <c:pt idx="41773">
                  <c:v>292.74400000000003</c:v>
                </c:pt>
                <c:pt idx="41774">
                  <c:v>292.779</c:v>
                </c:pt>
                <c:pt idx="41775">
                  <c:v>292.81299999999999</c:v>
                </c:pt>
                <c:pt idx="41776">
                  <c:v>292.84800000000001</c:v>
                </c:pt>
                <c:pt idx="41777">
                  <c:v>292.88200000000001</c:v>
                </c:pt>
                <c:pt idx="41778">
                  <c:v>292.91699999999997</c:v>
                </c:pt>
                <c:pt idx="41779">
                  <c:v>292.952</c:v>
                </c:pt>
                <c:pt idx="41780">
                  <c:v>292.98599999999999</c:v>
                </c:pt>
                <c:pt idx="41781">
                  <c:v>293.02100000000002</c:v>
                </c:pt>
                <c:pt idx="41782">
                  <c:v>293.05599999999998</c:v>
                </c:pt>
                <c:pt idx="41783">
                  <c:v>293.08999999999997</c:v>
                </c:pt>
                <c:pt idx="41784">
                  <c:v>293.125</c:v>
                </c:pt>
                <c:pt idx="41785">
                  <c:v>293.16000000000003</c:v>
                </c:pt>
                <c:pt idx="41786">
                  <c:v>293.19499999999999</c:v>
                </c:pt>
                <c:pt idx="41787">
                  <c:v>293.22899999999998</c:v>
                </c:pt>
                <c:pt idx="41788">
                  <c:v>293.26400000000001</c:v>
                </c:pt>
                <c:pt idx="41789">
                  <c:v>293.29899999999998</c:v>
                </c:pt>
                <c:pt idx="41790">
                  <c:v>293.334</c:v>
                </c:pt>
                <c:pt idx="41791">
                  <c:v>293.36900000000003</c:v>
                </c:pt>
                <c:pt idx="41792">
                  <c:v>293.404</c:v>
                </c:pt>
                <c:pt idx="41793">
                  <c:v>293.43900000000002</c:v>
                </c:pt>
                <c:pt idx="41794">
                  <c:v>293.47399999999999</c:v>
                </c:pt>
                <c:pt idx="41795">
                  <c:v>293.50799999999998</c:v>
                </c:pt>
                <c:pt idx="41796">
                  <c:v>293.54300000000001</c:v>
                </c:pt>
                <c:pt idx="41797">
                  <c:v>293.57799999999997</c:v>
                </c:pt>
                <c:pt idx="41798">
                  <c:v>293.61399999999998</c:v>
                </c:pt>
                <c:pt idx="41799">
                  <c:v>293.649</c:v>
                </c:pt>
                <c:pt idx="41800">
                  <c:v>293.68400000000003</c:v>
                </c:pt>
                <c:pt idx="41801">
                  <c:v>293.71899999999999</c:v>
                </c:pt>
                <c:pt idx="41802">
                  <c:v>293.75400000000002</c:v>
                </c:pt>
                <c:pt idx="41803">
                  <c:v>293.78899999999999</c:v>
                </c:pt>
                <c:pt idx="41804">
                  <c:v>293.82400000000001</c:v>
                </c:pt>
                <c:pt idx="41805">
                  <c:v>293.86</c:v>
                </c:pt>
                <c:pt idx="41806">
                  <c:v>293.89499999999998</c:v>
                </c:pt>
                <c:pt idx="41807">
                  <c:v>293.93</c:v>
                </c:pt>
                <c:pt idx="41808">
                  <c:v>293.96499999999997</c:v>
                </c:pt>
                <c:pt idx="41809">
                  <c:v>294.00099999999998</c:v>
                </c:pt>
                <c:pt idx="41810">
                  <c:v>294.036</c:v>
                </c:pt>
                <c:pt idx="41811">
                  <c:v>294.07100000000003</c:v>
                </c:pt>
                <c:pt idx="41812">
                  <c:v>294.10700000000003</c:v>
                </c:pt>
                <c:pt idx="41813">
                  <c:v>294.142</c:v>
                </c:pt>
                <c:pt idx="41814">
                  <c:v>294.17700000000002</c:v>
                </c:pt>
                <c:pt idx="41815">
                  <c:v>294.21300000000002</c:v>
                </c:pt>
                <c:pt idx="41816">
                  <c:v>294.24799999999999</c:v>
                </c:pt>
                <c:pt idx="41817">
                  <c:v>294.28399999999999</c:v>
                </c:pt>
                <c:pt idx="41818">
                  <c:v>294.31900000000002</c:v>
                </c:pt>
                <c:pt idx="41819">
                  <c:v>294.35500000000002</c:v>
                </c:pt>
                <c:pt idx="41820">
                  <c:v>294.39</c:v>
                </c:pt>
                <c:pt idx="41821">
                  <c:v>294.42599999999999</c:v>
                </c:pt>
                <c:pt idx="41822">
                  <c:v>294.46199999999999</c:v>
                </c:pt>
                <c:pt idx="41823">
                  <c:v>294.49700000000001</c:v>
                </c:pt>
                <c:pt idx="41824">
                  <c:v>294.53300000000002</c:v>
                </c:pt>
                <c:pt idx="41825">
                  <c:v>294.56900000000002</c:v>
                </c:pt>
                <c:pt idx="41826">
                  <c:v>294.60399999999998</c:v>
                </c:pt>
                <c:pt idx="41827">
                  <c:v>294.64</c:v>
                </c:pt>
                <c:pt idx="41828">
                  <c:v>294.67599999999999</c:v>
                </c:pt>
                <c:pt idx="41829">
                  <c:v>294.71199999999999</c:v>
                </c:pt>
                <c:pt idx="41830">
                  <c:v>294.74700000000001</c:v>
                </c:pt>
                <c:pt idx="41831">
                  <c:v>294.78300000000002</c:v>
                </c:pt>
                <c:pt idx="41832">
                  <c:v>294.81900000000002</c:v>
                </c:pt>
                <c:pt idx="41833">
                  <c:v>294.85500000000002</c:v>
                </c:pt>
                <c:pt idx="41834">
                  <c:v>294.89100000000002</c:v>
                </c:pt>
                <c:pt idx="41835">
                  <c:v>294.92700000000002</c:v>
                </c:pt>
                <c:pt idx="41836">
                  <c:v>294.96300000000002</c:v>
                </c:pt>
                <c:pt idx="41837">
                  <c:v>294.99900000000002</c:v>
                </c:pt>
                <c:pt idx="41838">
                  <c:v>295.03399999999999</c:v>
                </c:pt>
                <c:pt idx="41839">
                  <c:v>295.07</c:v>
                </c:pt>
                <c:pt idx="41840">
                  <c:v>295.10700000000003</c:v>
                </c:pt>
                <c:pt idx="41841">
                  <c:v>295.14299999999997</c:v>
                </c:pt>
                <c:pt idx="41842">
                  <c:v>295.17899999999997</c:v>
                </c:pt>
                <c:pt idx="41843">
                  <c:v>295.21499999999997</c:v>
                </c:pt>
                <c:pt idx="41844">
                  <c:v>295.25099999999998</c:v>
                </c:pt>
                <c:pt idx="41845">
                  <c:v>295.28699999999998</c:v>
                </c:pt>
                <c:pt idx="41846">
                  <c:v>295.32299999999998</c:v>
                </c:pt>
                <c:pt idx="41847">
                  <c:v>295.35899999999998</c:v>
                </c:pt>
                <c:pt idx="41848">
                  <c:v>295.39600000000002</c:v>
                </c:pt>
                <c:pt idx="41849">
                  <c:v>295.43200000000002</c:v>
                </c:pt>
                <c:pt idx="41850">
                  <c:v>295.46800000000002</c:v>
                </c:pt>
                <c:pt idx="41851">
                  <c:v>295.50400000000002</c:v>
                </c:pt>
                <c:pt idx="41852">
                  <c:v>295.541</c:v>
                </c:pt>
                <c:pt idx="41853">
                  <c:v>295.577</c:v>
                </c:pt>
                <c:pt idx="41854">
                  <c:v>295.613</c:v>
                </c:pt>
                <c:pt idx="41855">
                  <c:v>295.64999999999998</c:v>
                </c:pt>
                <c:pt idx="41856">
                  <c:v>295.68599999999998</c:v>
                </c:pt>
                <c:pt idx="41857">
                  <c:v>295.72199999999998</c:v>
                </c:pt>
                <c:pt idx="41858">
                  <c:v>295.75900000000001</c:v>
                </c:pt>
                <c:pt idx="41859">
                  <c:v>295.79500000000002</c:v>
                </c:pt>
                <c:pt idx="41860">
                  <c:v>295.83199999999999</c:v>
                </c:pt>
                <c:pt idx="41861">
                  <c:v>295.86799999999999</c:v>
                </c:pt>
                <c:pt idx="41862">
                  <c:v>295.90499999999997</c:v>
                </c:pt>
                <c:pt idx="41863">
                  <c:v>295.94099999999997</c:v>
                </c:pt>
                <c:pt idx="41864">
                  <c:v>295.97800000000001</c:v>
                </c:pt>
                <c:pt idx="41865">
                  <c:v>296.01400000000001</c:v>
                </c:pt>
                <c:pt idx="41866">
                  <c:v>296.05099999999999</c:v>
                </c:pt>
                <c:pt idx="41867">
                  <c:v>296.08800000000002</c:v>
                </c:pt>
                <c:pt idx="41868">
                  <c:v>296.12400000000002</c:v>
                </c:pt>
                <c:pt idx="41869">
                  <c:v>296.161</c:v>
                </c:pt>
                <c:pt idx="41870">
                  <c:v>296.19799999999998</c:v>
                </c:pt>
                <c:pt idx="41871">
                  <c:v>296.23500000000001</c:v>
                </c:pt>
                <c:pt idx="41872">
                  <c:v>296.27100000000002</c:v>
                </c:pt>
                <c:pt idx="41873">
                  <c:v>296.30799999999999</c:v>
                </c:pt>
                <c:pt idx="41874">
                  <c:v>296.34500000000003</c:v>
                </c:pt>
                <c:pt idx="41875">
                  <c:v>296.38200000000001</c:v>
                </c:pt>
                <c:pt idx="41876">
                  <c:v>296.41899999999998</c:v>
                </c:pt>
                <c:pt idx="41877">
                  <c:v>296.45499999999998</c:v>
                </c:pt>
                <c:pt idx="41878">
                  <c:v>296.49200000000002</c:v>
                </c:pt>
                <c:pt idx="41879">
                  <c:v>296.529</c:v>
                </c:pt>
                <c:pt idx="41880">
                  <c:v>296.56599999999997</c:v>
                </c:pt>
                <c:pt idx="41881">
                  <c:v>296.60300000000001</c:v>
                </c:pt>
                <c:pt idx="41882">
                  <c:v>296.64</c:v>
                </c:pt>
                <c:pt idx="41883">
                  <c:v>296.67700000000002</c:v>
                </c:pt>
                <c:pt idx="41884">
                  <c:v>296.714</c:v>
                </c:pt>
                <c:pt idx="41885">
                  <c:v>296.75099999999998</c:v>
                </c:pt>
                <c:pt idx="41886">
                  <c:v>296.78800000000001</c:v>
                </c:pt>
                <c:pt idx="41887">
                  <c:v>296.82499999999999</c:v>
                </c:pt>
                <c:pt idx="41888">
                  <c:v>296.863</c:v>
                </c:pt>
                <c:pt idx="41889">
                  <c:v>296.89999999999998</c:v>
                </c:pt>
                <c:pt idx="41890">
                  <c:v>296.93700000000001</c:v>
                </c:pt>
                <c:pt idx="41891">
                  <c:v>296.97399999999999</c:v>
                </c:pt>
                <c:pt idx="41892">
                  <c:v>297.01100000000002</c:v>
                </c:pt>
                <c:pt idx="41893">
                  <c:v>297.048</c:v>
                </c:pt>
                <c:pt idx="41894">
                  <c:v>297.08600000000001</c:v>
                </c:pt>
                <c:pt idx="41895">
                  <c:v>297.12299999999999</c:v>
                </c:pt>
                <c:pt idx="41896">
                  <c:v>297.16000000000003</c:v>
                </c:pt>
                <c:pt idx="41897">
                  <c:v>297.19799999999998</c:v>
                </c:pt>
                <c:pt idx="41898">
                  <c:v>297.23500000000001</c:v>
                </c:pt>
                <c:pt idx="41899">
                  <c:v>297.27199999999999</c:v>
                </c:pt>
                <c:pt idx="41900">
                  <c:v>297.31</c:v>
                </c:pt>
                <c:pt idx="41901">
                  <c:v>297.34699999999998</c:v>
                </c:pt>
                <c:pt idx="41902">
                  <c:v>297.38499999999999</c:v>
                </c:pt>
                <c:pt idx="41903">
                  <c:v>297.42200000000003</c:v>
                </c:pt>
                <c:pt idx="41904">
                  <c:v>297.45999999999998</c:v>
                </c:pt>
                <c:pt idx="41905">
                  <c:v>297.49700000000001</c:v>
                </c:pt>
                <c:pt idx="41906">
                  <c:v>297.53500000000003</c:v>
                </c:pt>
                <c:pt idx="41907">
                  <c:v>297.572</c:v>
                </c:pt>
                <c:pt idx="41908">
                  <c:v>297.61</c:v>
                </c:pt>
                <c:pt idx="41909">
                  <c:v>297.64699999999999</c:v>
                </c:pt>
                <c:pt idx="41910">
                  <c:v>297.685</c:v>
                </c:pt>
                <c:pt idx="41911">
                  <c:v>297.72300000000001</c:v>
                </c:pt>
                <c:pt idx="41912">
                  <c:v>297.76</c:v>
                </c:pt>
                <c:pt idx="41913">
                  <c:v>297.798</c:v>
                </c:pt>
                <c:pt idx="41914">
                  <c:v>297.83600000000001</c:v>
                </c:pt>
                <c:pt idx="41915">
                  <c:v>297.87299999999999</c:v>
                </c:pt>
                <c:pt idx="41916">
                  <c:v>297.911</c:v>
                </c:pt>
                <c:pt idx="41917">
                  <c:v>297.94900000000001</c:v>
                </c:pt>
                <c:pt idx="41918">
                  <c:v>297.98700000000002</c:v>
                </c:pt>
                <c:pt idx="41919">
                  <c:v>298.02499999999998</c:v>
                </c:pt>
                <c:pt idx="41920">
                  <c:v>298.06200000000001</c:v>
                </c:pt>
                <c:pt idx="41921">
                  <c:v>298.10000000000002</c:v>
                </c:pt>
                <c:pt idx="41922">
                  <c:v>298.13799999999998</c:v>
                </c:pt>
                <c:pt idx="41923">
                  <c:v>298.17599999999999</c:v>
                </c:pt>
                <c:pt idx="41924">
                  <c:v>298.214</c:v>
                </c:pt>
                <c:pt idx="41925">
                  <c:v>298.25200000000001</c:v>
                </c:pt>
                <c:pt idx="41926">
                  <c:v>298.29000000000002</c:v>
                </c:pt>
                <c:pt idx="41927">
                  <c:v>298.32799999999997</c:v>
                </c:pt>
                <c:pt idx="41928">
                  <c:v>298.36599999999999</c:v>
                </c:pt>
                <c:pt idx="41929">
                  <c:v>298.404</c:v>
                </c:pt>
                <c:pt idx="41930">
                  <c:v>298.44200000000001</c:v>
                </c:pt>
                <c:pt idx="41931">
                  <c:v>298.48</c:v>
                </c:pt>
                <c:pt idx="41932">
                  <c:v>298.51799999999997</c:v>
                </c:pt>
                <c:pt idx="41933">
                  <c:v>298.55599999999998</c:v>
                </c:pt>
                <c:pt idx="41934">
                  <c:v>298.59500000000003</c:v>
                </c:pt>
                <c:pt idx="41935">
                  <c:v>298.63299999999998</c:v>
                </c:pt>
                <c:pt idx="41936">
                  <c:v>298.67099999999999</c:v>
                </c:pt>
                <c:pt idx="41937">
                  <c:v>298.709</c:v>
                </c:pt>
                <c:pt idx="41938">
                  <c:v>298.74700000000001</c:v>
                </c:pt>
                <c:pt idx="41939">
                  <c:v>298.786</c:v>
                </c:pt>
                <c:pt idx="41940">
                  <c:v>298.82400000000001</c:v>
                </c:pt>
                <c:pt idx="41941">
                  <c:v>298.86200000000002</c:v>
                </c:pt>
                <c:pt idx="41942">
                  <c:v>298.90100000000001</c:v>
                </c:pt>
                <c:pt idx="41943">
                  <c:v>298.93900000000002</c:v>
                </c:pt>
                <c:pt idx="41944">
                  <c:v>298.97699999999998</c:v>
                </c:pt>
                <c:pt idx="41945">
                  <c:v>299.01600000000002</c:v>
                </c:pt>
                <c:pt idx="41946">
                  <c:v>299.05399999999997</c:v>
                </c:pt>
                <c:pt idx="41947">
                  <c:v>299.09300000000002</c:v>
                </c:pt>
                <c:pt idx="41948">
                  <c:v>299.13099999999997</c:v>
                </c:pt>
                <c:pt idx="41949">
                  <c:v>299.17</c:v>
                </c:pt>
                <c:pt idx="41950">
                  <c:v>299.20800000000003</c:v>
                </c:pt>
                <c:pt idx="41951">
                  <c:v>299.24700000000001</c:v>
                </c:pt>
                <c:pt idx="41952">
                  <c:v>299.28500000000003</c:v>
                </c:pt>
                <c:pt idx="41953">
                  <c:v>299.32400000000001</c:v>
                </c:pt>
                <c:pt idx="41954">
                  <c:v>299.363</c:v>
                </c:pt>
                <c:pt idx="41955">
                  <c:v>299.40100000000001</c:v>
                </c:pt>
                <c:pt idx="41956">
                  <c:v>299.44</c:v>
                </c:pt>
                <c:pt idx="41957">
                  <c:v>299.47899999999998</c:v>
                </c:pt>
                <c:pt idx="41958">
                  <c:v>299.517</c:v>
                </c:pt>
                <c:pt idx="41959">
                  <c:v>299.55599999999998</c:v>
                </c:pt>
                <c:pt idx="41960">
                  <c:v>299.59500000000003</c:v>
                </c:pt>
                <c:pt idx="41961">
                  <c:v>299.63299999999998</c:v>
                </c:pt>
                <c:pt idx="41962">
                  <c:v>299.67200000000003</c:v>
                </c:pt>
                <c:pt idx="41963">
                  <c:v>299.71100000000001</c:v>
                </c:pt>
                <c:pt idx="41964">
                  <c:v>299.75</c:v>
                </c:pt>
                <c:pt idx="41965">
                  <c:v>299.78899999999999</c:v>
                </c:pt>
                <c:pt idx="41966">
                  <c:v>299.82799999999997</c:v>
                </c:pt>
                <c:pt idx="41967">
                  <c:v>299.86700000000002</c:v>
                </c:pt>
                <c:pt idx="41968">
                  <c:v>299.90499999999997</c:v>
                </c:pt>
                <c:pt idx="41969">
                  <c:v>299.94400000000002</c:v>
                </c:pt>
                <c:pt idx="41970">
                  <c:v>299.983</c:v>
                </c:pt>
                <c:pt idx="41971">
                  <c:v>300.02199999999999</c:v>
                </c:pt>
                <c:pt idx="41972">
                  <c:v>300.06099999999998</c:v>
                </c:pt>
                <c:pt idx="41973">
                  <c:v>300.10000000000002</c:v>
                </c:pt>
                <c:pt idx="41974">
                  <c:v>300.13900000000001</c:v>
                </c:pt>
                <c:pt idx="41975">
                  <c:v>300.17899999999997</c:v>
                </c:pt>
                <c:pt idx="41976">
                  <c:v>300.21800000000002</c:v>
                </c:pt>
                <c:pt idx="41977">
                  <c:v>300.25700000000001</c:v>
                </c:pt>
                <c:pt idx="41978">
                  <c:v>300.29599999999999</c:v>
                </c:pt>
                <c:pt idx="41979">
                  <c:v>300.33499999999998</c:v>
                </c:pt>
                <c:pt idx="41980">
                  <c:v>300.37400000000002</c:v>
                </c:pt>
                <c:pt idx="41981">
                  <c:v>300.41300000000001</c:v>
                </c:pt>
                <c:pt idx="41982">
                  <c:v>300.45299999999997</c:v>
                </c:pt>
                <c:pt idx="41983">
                  <c:v>300.49200000000002</c:v>
                </c:pt>
                <c:pt idx="41984">
                  <c:v>300.53100000000001</c:v>
                </c:pt>
                <c:pt idx="41985">
                  <c:v>300.57100000000003</c:v>
                </c:pt>
                <c:pt idx="41986">
                  <c:v>300.61</c:v>
                </c:pt>
                <c:pt idx="41987">
                  <c:v>300.649</c:v>
                </c:pt>
                <c:pt idx="41988">
                  <c:v>300.68900000000002</c:v>
                </c:pt>
                <c:pt idx="41989">
                  <c:v>300.72800000000001</c:v>
                </c:pt>
                <c:pt idx="41990">
                  <c:v>300.767</c:v>
                </c:pt>
                <c:pt idx="41991">
                  <c:v>300.80700000000002</c:v>
                </c:pt>
                <c:pt idx="41992">
                  <c:v>300.846</c:v>
                </c:pt>
                <c:pt idx="41993">
                  <c:v>300.88600000000002</c:v>
                </c:pt>
                <c:pt idx="41994">
                  <c:v>300.92500000000001</c:v>
                </c:pt>
                <c:pt idx="41995">
                  <c:v>300.96499999999997</c:v>
                </c:pt>
                <c:pt idx="41996">
                  <c:v>301.00400000000002</c:v>
                </c:pt>
                <c:pt idx="41997">
                  <c:v>301.04399999999998</c:v>
                </c:pt>
                <c:pt idx="41998">
                  <c:v>301.084</c:v>
                </c:pt>
                <c:pt idx="41999">
                  <c:v>301.12299999999999</c:v>
                </c:pt>
                <c:pt idx="42000">
                  <c:v>301.16300000000001</c:v>
                </c:pt>
                <c:pt idx="42001">
                  <c:v>301.202</c:v>
                </c:pt>
                <c:pt idx="42002">
                  <c:v>301.24200000000002</c:v>
                </c:pt>
                <c:pt idx="42003">
                  <c:v>301.28199999999998</c:v>
                </c:pt>
                <c:pt idx="42004">
                  <c:v>301.322</c:v>
                </c:pt>
                <c:pt idx="42005">
                  <c:v>301.36099999999999</c:v>
                </c:pt>
                <c:pt idx="42006">
                  <c:v>301.40100000000001</c:v>
                </c:pt>
                <c:pt idx="42007">
                  <c:v>301.44099999999997</c:v>
                </c:pt>
                <c:pt idx="42008">
                  <c:v>301.48099999999999</c:v>
                </c:pt>
                <c:pt idx="42009">
                  <c:v>301.52</c:v>
                </c:pt>
                <c:pt idx="42010">
                  <c:v>301.56</c:v>
                </c:pt>
                <c:pt idx="42011">
                  <c:v>301.60000000000002</c:v>
                </c:pt>
                <c:pt idx="42012">
                  <c:v>301.64</c:v>
                </c:pt>
                <c:pt idx="42013">
                  <c:v>301.68</c:v>
                </c:pt>
                <c:pt idx="42014">
                  <c:v>301.72000000000003</c:v>
                </c:pt>
                <c:pt idx="42015">
                  <c:v>301.76</c:v>
                </c:pt>
                <c:pt idx="42016">
                  <c:v>301.8</c:v>
                </c:pt>
                <c:pt idx="42017">
                  <c:v>301.83999999999997</c:v>
                </c:pt>
                <c:pt idx="42018">
                  <c:v>301.88</c:v>
                </c:pt>
                <c:pt idx="42019">
                  <c:v>301.92</c:v>
                </c:pt>
                <c:pt idx="42020">
                  <c:v>301.95999999999998</c:v>
                </c:pt>
                <c:pt idx="42021">
                  <c:v>302</c:v>
                </c:pt>
                <c:pt idx="42022">
                  <c:v>302.04000000000002</c:v>
                </c:pt>
                <c:pt idx="42023">
                  <c:v>302.08</c:v>
                </c:pt>
                <c:pt idx="42024">
                  <c:v>302.12099999999998</c:v>
                </c:pt>
                <c:pt idx="42025">
                  <c:v>302.161</c:v>
                </c:pt>
                <c:pt idx="42026">
                  <c:v>302.20100000000002</c:v>
                </c:pt>
                <c:pt idx="42027">
                  <c:v>302.24099999999999</c:v>
                </c:pt>
                <c:pt idx="42028">
                  <c:v>302.28199999999998</c:v>
                </c:pt>
                <c:pt idx="42029">
                  <c:v>302.322</c:v>
                </c:pt>
                <c:pt idx="42030">
                  <c:v>302.36200000000002</c:v>
                </c:pt>
                <c:pt idx="42031">
                  <c:v>302.40199999999999</c:v>
                </c:pt>
                <c:pt idx="42032">
                  <c:v>302.44299999999998</c:v>
                </c:pt>
                <c:pt idx="42033">
                  <c:v>302.483</c:v>
                </c:pt>
                <c:pt idx="42034">
                  <c:v>302.52300000000002</c:v>
                </c:pt>
                <c:pt idx="42035">
                  <c:v>302.56400000000002</c:v>
                </c:pt>
                <c:pt idx="42036">
                  <c:v>302.60399999999998</c:v>
                </c:pt>
                <c:pt idx="42037">
                  <c:v>302.64499999999998</c:v>
                </c:pt>
                <c:pt idx="42038">
                  <c:v>302.685</c:v>
                </c:pt>
                <c:pt idx="42039">
                  <c:v>302.726</c:v>
                </c:pt>
                <c:pt idx="42040">
                  <c:v>302.76600000000002</c:v>
                </c:pt>
                <c:pt idx="42041">
                  <c:v>302.80700000000002</c:v>
                </c:pt>
                <c:pt idx="42042">
                  <c:v>302.84699999999998</c:v>
                </c:pt>
                <c:pt idx="42043">
                  <c:v>302.88799999999998</c:v>
                </c:pt>
                <c:pt idx="42044">
                  <c:v>302.92899999999997</c:v>
                </c:pt>
                <c:pt idx="42045">
                  <c:v>302.96899999999999</c:v>
                </c:pt>
                <c:pt idx="42046">
                  <c:v>303.01</c:v>
                </c:pt>
                <c:pt idx="42047">
                  <c:v>303.05099999999999</c:v>
                </c:pt>
                <c:pt idx="42048">
                  <c:v>303.09100000000001</c:v>
                </c:pt>
                <c:pt idx="42049">
                  <c:v>303.13200000000001</c:v>
                </c:pt>
                <c:pt idx="42050">
                  <c:v>303.173</c:v>
                </c:pt>
                <c:pt idx="42051">
                  <c:v>303.21300000000002</c:v>
                </c:pt>
                <c:pt idx="42052">
                  <c:v>303.25400000000002</c:v>
                </c:pt>
                <c:pt idx="42053">
                  <c:v>303.29500000000002</c:v>
                </c:pt>
                <c:pt idx="42054">
                  <c:v>303.33600000000001</c:v>
                </c:pt>
                <c:pt idx="42055">
                  <c:v>303.37700000000001</c:v>
                </c:pt>
                <c:pt idx="42056">
                  <c:v>303.41800000000001</c:v>
                </c:pt>
                <c:pt idx="42057">
                  <c:v>303.45800000000003</c:v>
                </c:pt>
                <c:pt idx="42058">
                  <c:v>303.49900000000002</c:v>
                </c:pt>
                <c:pt idx="42059">
                  <c:v>303.54000000000002</c:v>
                </c:pt>
                <c:pt idx="42060">
                  <c:v>303.58100000000002</c:v>
                </c:pt>
                <c:pt idx="42061">
                  <c:v>303.62200000000001</c:v>
                </c:pt>
                <c:pt idx="42062">
                  <c:v>303.66300000000001</c:v>
                </c:pt>
                <c:pt idx="42063">
                  <c:v>303.70400000000001</c:v>
                </c:pt>
                <c:pt idx="42064">
                  <c:v>303.745</c:v>
                </c:pt>
                <c:pt idx="42065">
                  <c:v>303.786</c:v>
                </c:pt>
                <c:pt idx="42066">
                  <c:v>303.827</c:v>
                </c:pt>
                <c:pt idx="42067">
                  <c:v>303.86799999999999</c:v>
                </c:pt>
                <c:pt idx="42068">
                  <c:v>303.91000000000003</c:v>
                </c:pt>
                <c:pt idx="42069">
                  <c:v>303.95100000000002</c:v>
                </c:pt>
                <c:pt idx="42070">
                  <c:v>303.99200000000002</c:v>
                </c:pt>
                <c:pt idx="42071">
                  <c:v>304.03300000000002</c:v>
                </c:pt>
                <c:pt idx="42072">
                  <c:v>304.07400000000001</c:v>
                </c:pt>
                <c:pt idx="42073">
                  <c:v>304.11599999999999</c:v>
                </c:pt>
                <c:pt idx="42074">
                  <c:v>304.15699999999998</c:v>
                </c:pt>
                <c:pt idx="42075">
                  <c:v>304.19799999999998</c:v>
                </c:pt>
                <c:pt idx="42076">
                  <c:v>304.23899999999998</c:v>
                </c:pt>
                <c:pt idx="42077">
                  <c:v>304.28100000000001</c:v>
                </c:pt>
                <c:pt idx="42078">
                  <c:v>304.322</c:v>
                </c:pt>
                <c:pt idx="42079">
                  <c:v>304.363</c:v>
                </c:pt>
                <c:pt idx="42080">
                  <c:v>304.40499999999997</c:v>
                </c:pt>
                <c:pt idx="42081">
                  <c:v>304.44600000000003</c:v>
                </c:pt>
                <c:pt idx="42082">
                  <c:v>304.488</c:v>
                </c:pt>
                <c:pt idx="42083">
                  <c:v>304.529</c:v>
                </c:pt>
                <c:pt idx="42084">
                  <c:v>304.57100000000003</c:v>
                </c:pt>
                <c:pt idx="42085">
                  <c:v>304.61200000000002</c:v>
                </c:pt>
                <c:pt idx="42086">
                  <c:v>304.654</c:v>
                </c:pt>
                <c:pt idx="42087">
                  <c:v>304.69499999999999</c:v>
                </c:pt>
                <c:pt idx="42088">
                  <c:v>304.73700000000002</c:v>
                </c:pt>
                <c:pt idx="42089">
                  <c:v>304.77800000000002</c:v>
                </c:pt>
                <c:pt idx="42090">
                  <c:v>304.82</c:v>
                </c:pt>
                <c:pt idx="42091">
                  <c:v>304.86200000000002</c:v>
                </c:pt>
                <c:pt idx="42092">
                  <c:v>304.90300000000002</c:v>
                </c:pt>
                <c:pt idx="42093">
                  <c:v>304.94499999999999</c:v>
                </c:pt>
                <c:pt idx="42094">
                  <c:v>304.98700000000002</c:v>
                </c:pt>
                <c:pt idx="42095">
                  <c:v>305.02800000000002</c:v>
                </c:pt>
                <c:pt idx="42096">
                  <c:v>305.07</c:v>
                </c:pt>
                <c:pt idx="42097">
                  <c:v>305.11200000000002</c:v>
                </c:pt>
                <c:pt idx="42098">
                  <c:v>305.15300000000002</c:v>
                </c:pt>
                <c:pt idx="42099">
                  <c:v>305.19499999999999</c:v>
                </c:pt>
                <c:pt idx="42100">
                  <c:v>305.23700000000002</c:v>
                </c:pt>
                <c:pt idx="42101">
                  <c:v>305.279</c:v>
                </c:pt>
                <c:pt idx="42102">
                  <c:v>305.32100000000003</c:v>
                </c:pt>
                <c:pt idx="42103">
                  <c:v>305.363</c:v>
                </c:pt>
                <c:pt idx="42104">
                  <c:v>305.40499999999997</c:v>
                </c:pt>
                <c:pt idx="42105">
                  <c:v>305.447</c:v>
                </c:pt>
                <c:pt idx="42106">
                  <c:v>305.488</c:v>
                </c:pt>
                <c:pt idx="42107">
                  <c:v>305.52999999999997</c:v>
                </c:pt>
                <c:pt idx="42108">
                  <c:v>305.572</c:v>
                </c:pt>
                <c:pt idx="42109">
                  <c:v>305.61399999999998</c:v>
                </c:pt>
                <c:pt idx="42110">
                  <c:v>305.65600000000001</c:v>
                </c:pt>
                <c:pt idx="42111">
                  <c:v>305.69900000000001</c:v>
                </c:pt>
                <c:pt idx="42112">
                  <c:v>305.74099999999999</c:v>
                </c:pt>
                <c:pt idx="42113">
                  <c:v>305.78300000000002</c:v>
                </c:pt>
                <c:pt idx="42114">
                  <c:v>305.82499999999999</c:v>
                </c:pt>
                <c:pt idx="42115">
                  <c:v>305.86700000000002</c:v>
                </c:pt>
                <c:pt idx="42116">
                  <c:v>305.90899999999999</c:v>
                </c:pt>
                <c:pt idx="42117">
                  <c:v>305.95100000000002</c:v>
                </c:pt>
                <c:pt idx="42118">
                  <c:v>305.99400000000003</c:v>
                </c:pt>
                <c:pt idx="42119">
                  <c:v>306.036</c:v>
                </c:pt>
                <c:pt idx="42120">
                  <c:v>306.07799999999997</c:v>
                </c:pt>
                <c:pt idx="42121">
                  <c:v>306.12</c:v>
                </c:pt>
                <c:pt idx="42122">
                  <c:v>306.16300000000001</c:v>
                </c:pt>
                <c:pt idx="42123">
                  <c:v>306.20499999999998</c:v>
                </c:pt>
                <c:pt idx="42124">
                  <c:v>306.24700000000001</c:v>
                </c:pt>
                <c:pt idx="42125">
                  <c:v>306.29000000000002</c:v>
                </c:pt>
                <c:pt idx="42126">
                  <c:v>306.33199999999999</c:v>
                </c:pt>
                <c:pt idx="42127">
                  <c:v>306.37400000000002</c:v>
                </c:pt>
                <c:pt idx="42128">
                  <c:v>306.41699999999997</c:v>
                </c:pt>
                <c:pt idx="42129">
                  <c:v>306.459</c:v>
                </c:pt>
                <c:pt idx="42130">
                  <c:v>306.50200000000001</c:v>
                </c:pt>
                <c:pt idx="42131">
                  <c:v>306.54399999999998</c:v>
                </c:pt>
                <c:pt idx="42132">
                  <c:v>306.58699999999999</c:v>
                </c:pt>
                <c:pt idx="42133">
                  <c:v>306.62900000000002</c:v>
                </c:pt>
                <c:pt idx="42134">
                  <c:v>306.67200000000003</c:v>
                </c:pt>
                <c:pt idx="42135">
                  <c:v>306.714</c:v>
                </c:pt>
                <c:pt idx="42136">
                  <c:v>306.75700000000001</c:v>
                </c:pt>
                <c:pt idx="42137">
                  <c:v>306.79899999999998</c:v>
                </c:pt>
                <c:pt idx="42138">
                  <c:v>306.84199999999998</c:v>
                </c:pt>
                <c:pt idx="42139">
                  <c:v>306.88499999999999</c:v>
                </c:pt>
                <c:pt idx="42140">
                  <c:v>306.92700000000002</c:v>
                </c:pt>
                <c:pt idx="42141">
                  <c:v>306.97000000000003</c:v>
                </c:pt>
                <c:pt idx="42142">
                  <c:v>307.01299999999998</c:v>
                </c:pt>
                <c:pt idx="42143">
                  <c:v>307.05599999999998</c:v>
                </c:pt>
                <c:pt idx="42144">
                  <c:v>307.09800000000001</c:v>
                </c:pt>
                <c:pt idx="42145">
                  <c:v>307.14100000000002</c:v>
                </c:pt>
                <c:pt idx="42146">
                  <c:v>307.18400000000003</c:v>
                </c:pt>
                <c:pt idx="42147">
                  <c:v>307.22699999999998</c:v>
                </c:pt>
                <c:pt idx="42148">
                  <c:v>307.27</c:v>
                </c:pt>
                <c:pt idx="42149">
                  <c:v>307.31299999999999</c:v>
                </c:pt>
                <c:pt idx="42150">
                  <c:v>307.35500000000002</c:v>
                </c:pt>
                <c:pt idx="42151">
                  <c:v>307.39800000000002</c:v>
                </c:pt>
                <c:pt idx="42152">
                  <c:v>307.44099999999997</c:v>
                </c:pt>
                <c:pt idx="42153">
                  <c:v>307.48399999999998</c:v>
                </c:pt>
                <c:pt idx="42154">
                  <c:v>307.52699999999999</c:v>
                </c:pt>
                <c:pt idx="42155">
                  <c:v>307.57</c:v>
                </c:pt>
                <c:pt idx="42156">
                  <c:v>307.613</c:v>
                </c:pt>
                <c:pt idx="42157">
                  <c:v>307.65600000000001</c:v>
                </c:pt>
                <c:pt idx="42158">
                  <c:v>307.69900000000001</c:v>
                </c:pt>
                <c:pt idx="42159">
                  <c:v>307.74200000000002</c:v>
                </c:pt>
                <c:pt idx="42160">
                  <c:v>307.78500000000003</c:v>
                </c:pt>
                <c:pt idx="42161">
                  <c:v>307.82900000000001</c:v>
                </c:pt>
                <c:pt idx="42162">
                  <c:v>307.87200000000001</c:v>
                </c:pt>
                <c:pt idx="42163">
                  <c:v>307.91500000000002</c:v>
                </c:pt>
                <c:pt idx="42164">
                  <c:v>307.95800000000003</c:v>
                </c:pt>
                <c:pt idx="42165">
                  <c:v>308.00099999999998</c:v>
                </c:pt>
                <c:pt idx="42166">
                  <c:v>308.04500000000002</c:v>
                </c:pt>
                <c:pt idx="42167">
                  <c:v>308.08800000000002</c:v>
                </c:pt>
                <c:pt idx="42168">
                  <c:v>308.13099999999997</c:v>
                </c:pt>
                <c:pt idx="42169">
                  <c:v>308.17399999999998</c:v>
                </c:pt>
                <c:pt idx="42170">
                  <c:v>308.21800000000002</c:v>
                </c:pt>
                <c:pt idx="42171">
                  <c:v>308.26100000000002</c:v>
                </c:pt>
                <c:pt idx="42172">
                  <c:v>308.30399999999997</c:v>
                </c:pt>
                <c:pt idx="42173">
                  <c:v>308.34800000000001</c:v>
                </c:pt>
                <c:pt idx="42174">
                  <c:v>308.39100000000002</c:v>
                </c:pt>
                <c:pt idx="42175">
                  <c:v>308.435</c:v>
                </c:pt>
                <c:pt idx="42176">
                  <c:v>308.47800000000001</c:v>
                </c:pt>
                <c:pt idx="42177">
                  <c:v>308.52100000000002</c:v>
                </c:pt>
                <c:pt idx="42178">
                  <c:v>308.565</c:v>
                </c:pt>
                <c:pt idx="42179">
                  <c:v>308.608</c:v>
                </c:pt>
                <c:pt idx="42180">
                  <c:v>308.65199999999999</c:v>
                </c:pt>
                <c:pt idx="42181">
                  <c:v>308.69600000000003</c:v>
                </c:pt>
                <c:pt idx="42182">
                  <c:v>308.73899999999998</c:v>
                </c:pt>
                <c:pt idx="42183">
                  <c:v>308.78300000000002</c:v>
                </c:pt>
                <c:pt idx="42184">
                  <c:v>308.82600000000002</c:v>
                </c:pt>
                <c:pt idx="42185">
                  <c:v>308.87</c:v>
                </c:pt>
                <c:pt idx="42186">
                  <c:v>308.91399999999999</c:v>
                </c:pt>
                <c:pt idx="42187">
                  <c:v>308.95699999999999</c:v>
                </c:pt>
                <c:pt idx="42188">
                  <c:v>309.00099999999998</c:v>
                </c:pt>
                <c:pt idx="42189">
                  <c:v>309.04500000000002</c:v>
                </c:pt>
                <c:pt idx="42190">
                  <c:v>309.08800000000002</c:v>
                </c:pt>
                <c:pt idx="42191">
                  <c:v>309.13200000000001</c:v>
                </c:pt>
                <c:pt idx="42192">
                  <c:v>309.17599999999999</c:v>
                </c:pt>
                <c:pt idx="42193">
                  <c:v>309.22000000000003</c:v>
                </c:pt>
                <c:pt idx="42194">
                  <c:v>309.26400000000001</c:v>
                </c:pt>
                <c:pt idx="42195">
                  <c:v>309.30700000000002</c:v>
                </c:pt>
                <c:pt idx="42196">
                  <c:v>309.351</c:v>
                </c:pt>
                <c:pt idx="42197">
                  <c:v>309.39499999999998</c:v>
                </c:pt>
                <c:pt idx="42198">
                  <c:v>309.43900000000002</c:v>
                </c:pt>
                <c:pt idx="42199">
                  <c:v>309.483</c:v>
                </c:pt>
                <c:pt idx="42200">
                  <c:v>309.52699999999999</c:v>
                </c:pt>
                <c:pt idx="42201">
                  <c:v>309.57100000000003</c:v>
                </c:pt>
                <c:pt idx="42202">
                  <c:v>309.61500000000001</c:v>
                </c:pt>
                <c:pt idx="42203">
                  <c:v>309.65899999999999</c:v>
                </c:pt>
                <c:pt idx="42204">
                  <c:v>309.70299999999997</c:v>
                </c:pt>
                <c:pt idx="42205">
                  <c:v>309.74700000000001</c:v>
                </c:pt>
                <c:pt idx="42206">
                  <c:v>309.791</c:v>
                </c:pt>
                <c:pt idx="42207">
                  <c:v>309.83499999999998</c:v>
                </c:pt>
                <c:pt idx="42208">
                  <c:v>309.87900000000002</c:v>
                </c:pt>
                <c:pt idx="42209">
                  <c:v>309.923</c:v>
                </c:pt>
                <c:pt idx="42210">
                  <c:v>309.96800000000002</c:v>
                </c:pt>
                <c:pt idx="42211">
                  <c:v>310.012</c:v>
                </c:pt>
                <c:pt idx="42212">
                  <c:v>310.05599999999998</c:v>
                </c:pt>
                <c:pt idx="42213">
                  <c:v>310.10000000000002</c:v>
                </c:pt>
                <c:pt idx="42214">
                  <c:v>310.14400000000001</c:v>
                </c:pt>
                <c:pt idx="42215">
                  <c:v>310.18900000000002</c:v>
                </c:pt>
                <c:pt idx="42216">
                  <c:v>310.233</c:v>
                </c:pt>
                <c:pt idx="42217">
                  <c:v>310.27699999999999</c:v>
                </c:pt>
                <c:pt idx="42218">
                  <c:v>310.322</c:v>
                </c:pt>
                <c:pt idx="42219">
                  <c:v>310.36599999999999</c:v>
                </c:pt>
                <c:pt idx="42220">
                  <c:v>310.41000000000003</c:v>
                </c:pt>
                <c:pt idx="42221">
                  <c:v>310.45499999999998</c:v>
                </c:pt>
                <c:pt idx="42222">
                  <c:v>310.49900000000002</c:v>
                </c:pt>
                <c:pt idx="42223">
                  <c:v>310.54300000000001</c:v>
                </c:pt>
                <c:pt idx="42224">
                  <c:v>310.58800000000002</c:v>
                </c:pt>
                <c:pt idx="42225">
                  <c:v>310.63200000000001</c:v>
                </c:pt>
                <c:pt idx="42226">
                  <c:v>310.67700000000002</c:v>
                </c:pt>
                <c:pt idx="42227">
                  <c:v>310.721</c:v>
                </c:pt>
                <c:pt idx="42228">
                  <c:v>310.76600000000002</c:v>
                </c:pt>
                <c:pt idx="42229">
                  <c:v>310.81</c:v>
                </c:pt>
                <c:pt idx="42230">
                  <c:v>310.85500000000002</c:v>
                </c:pt>
                <c:pt idx="42231">
                  <c:v>310.89999999999998</c:v>
                </c:pt>
                <c:pt idx="42232">
                  <c:v>310.94400000000002</c:v>
                </c:pt>
                <c:pt idx="42233">
                  <c:v>310.98899999999998</c:v>
                </c:pt>
                <c:pt idx="42234">
                  <c:v>311.03399999999999</c:v>
                </c:pt>
                <c:pt idx="42235">
                  <c:v>311.07799999999997</c:v>
                </c:pt>
                <c:pt idx="42236">
                  <c:v>311.12299999999999</c:v>
                </c:pt>
                <c:pt idx="42237">
                  <c:v>311.16800000000001</c:v>
                </c:pt>
                <c:pt idx="42238">
                  <c:v>311.21199999999999</c:v>
                </c:pt>
                <c:pt idx="42239">
                  <c:v>311.25700000000001</c:v>
                </c:pt>
                <c:pt idx="42240">
                  <c:v>311.30200000000002</c:v>
                </c:pt>
                <c:pt idx="42241">
                  <c:v>311.34699999999998</c:v>
                </c:pt>
                <c:pt idx="42242">
                  <c:v>311.392</c:v>
                </c:pt>
                <c:pt idx="42243">
                  <c:v>311.43599999999998</c:v>
                </c:pt>
                <c:pt idx="42244">
                  <c:v>311.48099999999999</c:v>
                </c:pt>
                <c:pt idx="42245">
                  <c:v>311.52600000000001</c:v>
                </c:pt>
                <c:pt idx="42246">
                  <c:v>311.57100000000003</c:v>
                </c:pt>
                <c:pt idx="42247">
                  <c:v>311.61599999999999</c:v>
                </c:pt>
                <c:pt idx="42248">
                  <c:v>311.661</c:v>
                </c:pt>
                <c:pt idx="42249">
                  <c:v>311.70600000000002</c:v>
                </c:pt>
                <c:pt idx="42250">
                  <c:v>311.75099999999998</c:v>
                </c:pt>
                <c:pt idx="42251">
                  <c:v>311.79599999999999</c:v>
                </c:pt>
                <c:pt idx="42252">
                  <c:v>311.84100000000001</c:v>
                </c:pt>
                <c:pt idx="42253">
                  <c:v>311.88600000000002</c:v>
                </c:pt>
                <c:pt idx="42254">
                  <c:v>311.93099999999998</c:v>
                </c:pt>
                <c:pt idx="42255">
                  <c:v>311.976</c:v>
                </c:pt>
                <c:pt idx="42256">
                  <c:v>312.02100000000002</c:v>
                </c:pt>
                <c:pt idx="42257">
                  <c:v>312.06599999999997</c:v>
                </c:pt>
                <c:pt idx="42258">
                  <c:v>312.11099999999999</c:v>
                </c:pt>
                <c:pt idx="42259">
                  <c:v>312.15699999999998</c:v>
                </c:pt>
                <c:pt idx="42260">
                  <c:v>312.202</c:v>
                </c:pt>
                <c:pt idx="42261">
                  <c:v>312.24700000000001</c:v>
                </c:pt>
                <c:pt idx="42262">
                  <c:v>312.29199999999997</c:v>
                </c:pt>
                <c:pt idx="42263">
                  <c:v>312.33800000000002</c:v>
                </c:pt>
                <c:pt idx="42264">
                  <c:v>312.38299999999998</c:v>
                </c:pt>
                <c:pt idx="42265">
                  <c:v>312.428</c:v>
                </c:pt>
                <c:pt idx="42266">
                  <c:v>312.47300000000001</c:v>
                </c:pt>
                <c:pt idx="42267">
                  <c:v>312.51900000000001</c:v>
                </c:pt>
                <c:pt idx="42268">
                  <c:v>312.56400000000002</c:v>
                </c:pt>
                <c:pt idx="42269">
                  <c:v>312.60899999999998</c:v>
                </c:pt>
                <c:pt idx="42270">
                  <c:v>312.65499999999997</c:v>
                </c:pt>
                <c:pt idx="42271">
                  <c:v>312.7</c:v>
                </c:pt>
                <c:pt idx="42272">
                  <c:v>312.74599999999998</c:v>
                </c:pt>
                <c:pt idx="42273">
                  <c:v>312.791</c:v>
                </c:pt>
                <c:pt idx="42274">
                  <c:v>312.83699999999999</c:v>
                </c:pt>
                <c:pt idx="42275">
                  <c:v>312.88200000000001</c:v>
                </c:pt>
                <c:pt idx="42276">
                  <c:v>312.928</c:v>
                </c:pt>
                <c:pt idx="42277">
                  <c:v>312.97300000000001</c:v>
                </c:pt>
                <c:pt idx="42278">
                  <c:v>313.01900000000001</c:v>
                </c:pt>
                <c:pt idx="42279">
                  <c:v>313.06400000000002</c:v>
                </c:pt>
                <c:pt idx="42280">
                  <c:v>313.11</c:v>
                </c:pt>
                <c:pt idx="42281">
                  <c:v>313.15600000000001</c:v>
                </c:pt>
                <c:pt idx="42282">
                  <c:v>313.20100000000002</c:v>
                </c:pt>
                <c:pt idx="42283">
                  <c:v>313.24700000000001</c:v>
                </c:pt>
                <c:pt idx="42284">
                  <c:v>313.29300000000001</c:v>
                </c:pt>
                <c:pt idx="42285">
                  <c:v>313.33800000000002</c:v>
                </c:pt>
                <c:pt idx="42286">
                  <c:v>313.38400000000001</c:v>
                </c:pt>
                <c:pt idx="42287">
                  <c:v>313.43</c:v>
                </c:pt>
                <c:pt idx="42288">
                  <c:v>313.476</c:v>
                </c:pt>
                <c:pt idx="42289">
                  <c:v>313.52100000000002</c:v>
                </c:pt>
                <c:pt idx="42290">
                  <c:v>313.56700000000001</c:v>
                </c:pt>
                <c:pt idx="42291">
                  <c:v>313.613</c:v>
                </c:pt>
                <c:pt idx="42292">
                  <c:v>313.65899999999999</c:v>
                </c:pt>
                <c:pt idx="42293">
                  <c:v>313.70499999999998</c:v>
                </c:pt>
                <c:pt idx="42294">
                  <c:v>313.75099999999998</c:v>
                </c:pt>
                <c:pt idx="42295">
                  <c:v>313.79700000000003</c:v>
                </c:pt>
                <c:pt idx="42296">
                  <c:v>313.84300000000002</c:v>
                </c:pt>
                <c:pt idx="42297">
                  <c:v>313.88799999999998</c:v>
                </c:pt>
                <c:pt idx="42298">
                  <c:v>313.93400000000003</c:v>
                </c:pt>
                <c:pt idx="42299">
                  <c:v>313.98</c:v>
                </c:pt>
                <c:pt idx="42300">
                  <c:v>314.02600000000001</c:v>
                </c:pt>
                <c:pt idx="42301">
                  <c:v>314.072</c:v>
                </c:pt>
                <c:pt idx="42302">
                  <c:v>314.11900000000003</c:v>
                </c:pt>
                <c:pt idx="42303">
                  <c:v>314.16500000000002</c:v>
                </c:pt>
                <c:pt idx="42304">
                  <c:v>314.21100000000001</c:v>
                </c:pt>
                <c:pt idx="42305">
                  <c:v>314.25700000000001</c:v>
                </c:pt>
                <c:pt idx="42306">
                  <c:v>314.303</c:v>
                </c:pt>
                <c:pt idx="42307">
                  <c:v>314.34899999999999</c:v>
                </c:pt>
                <c:pt idx="42308">
                  <c:v>314.39499999999998</c:v>
                </c:pt>
                <c:pt idx="42309">
                  <c:v>314.44099999999997</c:v>
                </c:pt>
                <c:pt idx="42310">
                  <c:v>314.488</c:v>
                </c:pt>
                <c:pt idx="42311">
                  <c:v>314.53399999999999</c:v>
                </c:pt>
                <c:pt idx="42312">
                  <c:v>314.58</c:v>
                </c:pt>
                <c:pt idx="42313">
                  <c:v>314.62599999999998</c:v>
                </c:pt>
                <c:pt idx="42314">
                  <c:v>314.673</c:v>
                </c:pt>
                <c:pt idx="42315">
                  <c:v>314.71899999999999</c:v>
                </c:pt>
                <c:pt idx="42316">
                  <c:v>314.76499999999999</c:v>
                </c:pt>
                <c:pt idx="42317">
                  <c:v>314.81200000000001</c:v>
                </c:pt>
                <c:pt idx="42318">
                  <c:v>314.858</c:v>
                </c:pt>
                <c:pt idx="42319">
                  <c:v>314.90499999999997</c:v>
                </c:pt>
                <c:pt idx="42320">
                  <c:v>314.95100000000002</c:v>
                </c:pt>
                <c:pt idx="42321">
                  <c:v>314.99700000000001</c:v>
                </c:pt>
                <c:pt idx="42322">
                  <c:v>315.04399999999998</c:v>
                </c:pt>
                <c:pt idx="42323">
                  <c:v>315.08999999999997</c:v>
                </c:pt>
                <c:pt idx="42324">
                  <c:v>315.137</c:v>
                </c:pt>
                <c:pt idx="42325">
                  <c:v>315.18299999999999</c:v>
                </c:pt>
                <c:pt idx="42326">
                  <c:v>315.23</c:v>
                </c:pt>
                <c:pt idx="42327">
                  <c:v>315.27699999999999</c:v>
                </c:pt>
                <c:pt idx="42328">
                  <c:v>315.32299999999998</c:v>
                </c:pt>
                <c:pt idx="42329">
                  <c:v>315.37</c:v>
                </c:pt>
                <c:pt idx="42330">
                  <c:v>315.416</c:v>
                </c:pt>
                <c:pt idx="42331">
                  <c:v>315.46300000000002</c:v>
                </c:pt>
                <c:pt idx="42332">
                  <c:v>315.51</c:v>
                </c:pt>
                <c:pt idx="42333">
                  <c:v>315.55599999999998</c:v>
                </c:pt>
                <c:pt idx="42334">
                  <c:v>315.60300000000001</c:v>
                </c:pt>
                <c:pt idx="42335">
                  <c:v>315.64999999999998</c:v>
                </c:pt>
                <c:pt idx="42336">
                  <c:v>315.697</c:v>
                </c:pt>
                <c:pt idx="42337">
                  <c:v>315.74299999999999</c:v>
                </c:pt>
                <c:pt idx="42338">
                  <c:v>315.79000000000002</c:v>
                </c:pt>
                <c:pt idx="42339">
                  <c:v>315.83699999999999</c:v>
                </c:pt>
                <c:pt idx="42340">
                  <c:v>315.88400000000001</c:v>
                </c:pt>
                <c:pt idx="42341">
                  <c:v>315.93099999999998</c:v>
                </c:pt>
                <c:pt idx="42342">
                  <c:v>315.97699999999998</c:v>
                </c:pt>
                <c:pt idx="42343">
                  <c:v>316.024</c:v>
                </c:pt>
                <c:pt idx="42344">
                  <c:v>316.07100000000003</c:v>
                </c:pt>
                <c:pt idx="42345">
                  <c:v>316.11799999999999</c:v>
                </c:pt>
                <c:pt idx="42346">
                  <c:v>316.16500000000002</c:v>
                </c:pt>
                <c:pt idx="42347">
                  <c:v>316.21199999999999</c:v>
                </c:pt>
                <c:pt idx="42348">
                  <c:v>316.25900000000001</c:v>
                </c:pt>
                <c:pt idx="42349">
                  <c:v>316.30599999999998</c:v>
                </c:pt>
                <c:pt idx="42350">
                  <c:v>316.35300000000001</c:v>
                </c:pt>
                <c:pt idx="42351">
                  <c:v>316.39999999999998</c:v>
                </c:pt>
                <c:pt idx="42352">
                  <c:v>316.447</c:v>
                </c:pt>
                <c:pt idx="42353">
                  <c:v>316.49400000000003</c:v>
                </c:pt>
                <c:pt idx="42354">
                  <c:v>316.541</c:v>
                </c:pt>
                <c:pt idx="42355">
                  <c:v>316.589</c:v>
                </c:pt>
                <c:pt idx="42356">
                  <c:v>316.63600000000002</c:v>
                </c:pt>
                <c:pt idx="42357">
                  <c:v>316.68299999999999</c:v>
                </c:pt>
                <c:pt idx="42358">
                  <c:v>316.73</c:v>
                </c:pt>
                <c:pt idx="42359">
                  <c:v>316.77699999999999</c:v>
                </c:pt>
                <c:pt idx="42360">
                  <c:v>316.82400000000001</c:v>
                </c:pt>
                <c:pt idx="42361">
                  <c:v>316.87200000000001</c:v>
                </c:pt>
                <c:pt idx="42362">
                  <c:v>316.91899999999998</c:v>
                </c:pt>
                <c:pt idx="42363">
                  <c:v>316.96600000000001</c:v>
                </c:pt>
                <c:pt idx="42364">
                  <c:v>317.01400000000001</c:v>
                </c:pt>
                <c:pt idx="42365">
                  <c:v>317.06099999999998</c:v>
                </c:pt>
                <c:pt idx="42366">
                  <c:v>317.108</c:v>
                </c:pt>
                <c:pt idx="42367">
                  <c:v>317.15600000000001</c:v>
                </c:pt>
                <c:pt idx="42368">
                  <c:v>317.20299999999997</c:v>
                </c:pt>
                <c:pt idx="42369">
                  <c:v>317.25</c:v>
                </c:pt>
                <c:pt idx="42370">
                  <c:v>317.298</c:v>
                </c:pt>
                <c:pt idx="42371">
                  <c:v>317.34500000000003</c:v>
                </c:pt>
                <c:pt idx="42372">
                  <c:v>317.39299999999997</c:v>
                </c:pt>
                <c:pt idx="42373">
                  <c:v>317.44</c:v>
                </c:pt>
                <c:pt idx="42374">
                  <c:v>317.488</c:v>
                </c:pt>
                <c:pt idx="42375">
                  <c:v>317.53500000000003</c:v>
                </c:pt>
                <c:pt idx="42376">
                  <c:v>317.58300000000003</c:v>
                </c:pt>
                <c:pt idx="42377">
                  <c:v>317.63</c:v>
                </c:pt>
                <c:pt idx="42378">
                  <c:v>317.678</c:v>
                </c:pt>
                <c:pt idx="42379">
                  <c:v>317.726</c:v>
                </c:pt>
                <c:pt idx="42380">
                  <c:v>317.77300000000002</c:v>
                </c:pt>
                <c:pt idx="42381">
                  <c:v>317.82100000000003</c:v>
                </c:pt>
                <c:pt idx="42382">
                  <c:v>317.86900000000003</c:v>
                </c:pt>
                <c:pt idx="42383">
                  <c:v>317.916</c:v>
                </c:pt>
                <c:pt idx="42384">
                  <c:v>317.964</c:v>
                </c:pt>
                <c:pt idx="42385">
                  <c:v>318.012</c:v>
                </c:pt>
                <c:pt idx="42386">
                  <c:v>318.05900000000003</c:v>
                </c:pt>
                <c:pt idx="42387">
                  <c:v>318.10700000000003</c:v>
                </c:pt>
                <c:pt idx="42388">
                  <c:v>318.15499999999997</c:v>
                </c:pt>
                <c:pt idx="42389">
                  <c:v>318.20299999999997</c:v>
                </c:pt>
                <c:pt idx="42390">
                  <c:v>318.25099999999998</c:v>
                </c:pt>
                <c:pt idx="42391">
                  <c:v>318.298</c:v>
                </c:pt>
                <c:pt idx="42392">
                  <c:v>318.346</c:v>
                </c:pt>
                <c:pt idx="42393">
                  <c:v>318.39400000000001</c:v>
                </c:pt>
                <c:pt idx="42394">
                  <c:v>318.44200000000001</c:v>
                </c:pt>
                <c:pt idx="42395">
                  <c:v>318.49</c:v>
                </c:pt>
                <c:pt idx="42396">
                  <c:v>318.53800000000001</c:v>
                </c:pt>
                <c:pt idx="42397">
                  <c:v>318.58600000000001</c:v>
                </c:pt>
                <c:pt idx="42398">
                  <c:v>318.63400000000001</c:v>
                </c:pt>
                <c:pt idx="42399">
                  <c:v>318.68200000000002</c:v>
                </c:pt>
                <c:pt idx="42400">
                  <c:v>318.73</c:v>
                </c:pt>
                <c:pt idx="42401">
                  <c:v>318.77800000000002</c:v>
                </c:pt>
                <c:pt idx="42402">
                  <c:v>318.82600000000002</c:v>
                </c:pt>
                <c:pt idx="42403">
                  <c:v>318.87400000000002</c:v>
                </c:pt>
                <c:pt idx="42404">
                  <c:v>318.92200000000003</c:v>
                </c:pt>
                <c:pt idx="42405">
                  <c:v>318.97000000000003</c:v>
                </c:pt>
                <c:pt idx="42406">
                  <c:v>319.01900000000001</c:v>
                </c:pt>
                <c:pt idx="42407">
                  <c:v>319.06700000000001</c:v>
                </c:pt>
                <c:pt idx="42408">
                  <c:v>319.11500000000001</c:v>
                </c:pt>
                <c:pt idx="42409">
                  <c:v>319.16300000000001</c:v>
                </c:pt>
                <c:pt idx="42410">
                  <c:v>319.21100000000001</c:v>
                </c:pt>
                <c:pt idx="42411">
                  <c:v>319.26</c:v>
                </c:pt>
                <c:pt idx="42412">
                  <c:v>319.30799999999999</c:v>
                </c:pt>
                <c:pt idx="42413">
                  <c:v>319.35599999999999</c:v>
                </c:pt>
                <c:pt idx="42414">
                  <c:v>319.404</c:v>
                </c:pt>
                <c:pt idx="42415">
                  <c:v>319.45299999999997</c:v>
                </c:pt>
                <c:pt idx="42416">
                  <c:v>319.50099999999998</c:v>
                </c:pt>
                <c:pt idx="42417">
                  <c:v>319.54899999999998</c:v>
                </c:pt>
                <c:pt idx="42418">
                  <c:v>319.59800000000001</c:v>
                </c:pt>
                <c:pt idx="42419">
                  <c:v>319.64600000000002</c:v>
                </c:pt>
                <c:pt idx="42420">
                  <c:v>319.69499999999999</c:v>
                </c:pt>
                <c:pt idx="42421">
                  <c:v>319.74299999999999</c:v>
                </c:pt>
                <c:pt idx="42422">
                  <c:v>319.79199999999997</c:v>
                </c:pt>
                <c:pt idx="42423">
                  <c:v>319.83999999999997</c:v>
                </c:pt>
                <c:pt idx="42424">
                  <c:v>319.88900000000001</c:v>
                </c:pt>
                <c:pt idx="42425">
                  <c:v>319.93700000000001</c:v>
                </c:pt>
                <c:pt idx="42426">
                  <c:v>319.98599999999999</c:v>
                </c:pt>
                <c:pt idx="42427">
                  <c:v>320.03399999999999</c:v>
                </c:pt>
                <c:pt idx="42428">
                  <c:v>320.08300000000003</c:v>
                </c:pt>
                <c:pt idx="42429">
                  <c:v>320.13099999999997</c:v>
                </c:pt>
                <c:pt idx="42430">
                  <c:v>320.18</c:v>
                </c:pt>
                <c:pt idx="42431">
                  <c:v>320.22899999999998</c:v>
                </c:pt>
                <c:pt idx="42432">
                  <c:v>320.27699999999999</c:v>
                </c:pt>
                <c:pt idx="42433">
                  <c:v>320.32600000000002</c:v>
                </c:pt>
                <c:pt idx="42434">
                  <c:v>320.375</c:v>
                </c:pt>
                <c:pt idx="42435">
                  <c:v>320.423</c:v>
                </c:pt>
                <c:pt idx="42436">
                  <c:v>320.47199999999998</c:v>
                </c:pt>
                <c:pt idx="42437">
                  <c:v>320.52100000000002</c:v>
                </c:pt>
                <c:pt idx="42438">
                  <c:v>320.57</c:v>
                </c:pt>
                <c:pt idx="42439">
                  <c:v>320.61799999999999</c:v>
                </c:pt>
                <c:pt idx="42440">
                  <c:v>320.66699999999997</c:v>
                </c:pt>
                <c:pt idx="42441">
                  <c:v>320.71600000000001</c:v>
                </c:pt>
                <c:pt idx="42442">
                  <c:v>320.76499999999999</c:v>
                </c:pt>
                <c:pt idx="42443">
                  <c:v>320.81400000000002</c:v>
                </c:pt>
                <c:pt idx="42444">
                  <c:v>320.863</c:v>
                </c:pt>
                <c:pt idx="42445">
                  <c:v>320.91199999999998</c:v>
                </c:pt>
                <c:pt idx="42446">
                  <c:v>320.95999999999998</c:v>
                </c:pt>
                <c:pt idx="42447">
                  <c:v>321.00900000000001</c:v>
                </c:pt>
                <c:pt idx="42448">
                  <c:v>321.05799999999999</c:v>
                </c:pt>
                <c:pt idx="42449">
                  <c:v>321.10700000000003</c:v>
                </c:pt>
                <c:pt idx="42450">
                  <c:v>321.15600000000001</c:v>
                </c:pt>
                <c:pt idx="42451">
                  <c:v>321.20499999999998</c:v>
                </c:pt>
                <c:pt idx="42452">
                  <c:v>321.25400000000002</c:v>
                </c:pt>
                <c:pt idx="42453">
                  <c:v>321.30399999999997</c:v>
                </c:pt>
                <c:pt idx="42454">
                  <c:v>321.35300000000001</c:v>
                </c:pt>
                <c:pt idx="42455">
                  <c:v>321.40199999999999</c:v>
                </c:pt>
                <c:pt idx="42456">
                  <c:v>321.45100000000002</c:v>
                </c:pt>
                <c:pt idx="42457">
                  <c:v>321.5</c:v>
                </c:pt>
                <c:pt idx="42458">
                  <c:v>321.54899999999998</c:v>
                </c:pt>
                <c:pt idx="42459">
                  <c:v>321.59800000000001</c:v>
                </c:pt>
                <c:pt idx="42460">
                  <c:v>321.64800000000002</c:v>
                </c:pt>
                <c:pt idx="42461">
                  <c:v>321.697</c:v>
                </c:pt>
                <c:pt idx="42462">
                  <c:v>321.74599999999998</c:v>
                </c:pt>
                <c:pt idx="42463">
                  <c:v>321.79500000000002</c:v>
                </c:pt>
                <c:pt idx="42464">
                  <c:v>321.84500000000003</c:v>
                </c:pt>
                <c:pt idx="42465">
                  <c:v>321.89400000000001</c:v>
                </c:pt>
                <c:pt idx="42466">
                  <c:v>321.94299999999998</c:v>
                </c:pt>
                <c:pt idx="42467">
                  <c:v>321.99299999999999</c:v>
                </c:pt>
                <c:pt idx="42468">
                  <c:v>322.04199999999997</c:v>
                </c:pt>
                <c:pt idx="42469">
                  <c:v>322.09100000000001</c:v>
                </c:pt>
                <c:pt idx="42470">
                  <c:v>322.14100000000002</c:v>
                </c:pt>
                <c:pt idx="42471">
                  <c:v>322.19</c:v>
                </c:pt>
                <c:pt idx="42472">
                  <c:v>322.24</c:v>
                </c:pt>
                <c:pt idx="42473">
                  <c:v>322.28899999999999</c:v>
                </c:pt>
                <c:pt idx="42474">
                  <c:v>322.339</c:v>
                </c:pt>
                <c:pt idx="42475">
                  <c:v>322.38799999999998</c:v>
                </c:pt>
                <c:pt idx="42476">
                  <c:v>322.43799999999999</c:v>
                </c:pt>
                <c:pt idx="42477">
                  <c:v>322.48700000000002</c:v>
                </c:pt>
                <c:pt idx="42478">
                  <c:v>322.53699999999998</c:v>
                </c:pt>
                <c:pt idx="42479">
                  <c:v>322.58600000000001</c:v>
                </c:pt>
                <c:pt idx="42480">
                  <c:v>322.63600000000002</c:v>
                </c:pt>
                <c:pt idx="42481">
                  <c:v>322.685</c:v>
                </c:pt>
                <c:pt idx="42482">
                  <c:v>322.73500000000001</c:v>
                </c:pt>
                <c:pt idx="42483">
                  <c:v>322.78500000000003</c:v>
                </c:pt>
                <c:pt idx="42484">
                  <c:v>322.834</c:v>
                </c:pt>
                <c:pt idx="42485">
                  <c:v>322.88400000000001</c:v>
                </c:pt>
                <c:pt idx="42486">
                  <c:v>322.93400000000003</c:v>
                </c:pt>
                <c:pt idx="42487">
                  <c:v>322.983</c:v>
                </c:pt>
                <c:pt idx="42488">
                  <c:v>323.03300000000002</c:v>
                </c:pt>
                <c:pt idx="42489">
                  <c:v>323.08300000000003</c:v>
                </c:pt>
                <c:pt idx="42490">
                  <c:v>323.13299999999998</c:v>
                </c:pt>
                <c:pt idx="42491">
                  <c:v>323.18299999999999</c:v>
                </c:pt>
                <c:pt idx="42492">
                  <c:v>323.23200000000003</c:v>
                </c:pt>
                <c:pt idx="42493">
                  <c:v>323.28199999999998</c:v>
                </c:pt>
                <c:pt idx="42494">
                  <c:v>323.33199999999999</c:v>
                </c:pt>
                <c:pt idx="42495">
                  <c:v>323.38200000000001</c:v>
                </c:pt>
                <c:pt idx="42496">
                  <c:v>323.43200000000002</c:v>
                </c:pt>
                <c:pt idx="42497">
                  <c:v>323.48200000000003</c:v>
                </c:pt>
                <c:pt idx="42498">
                  <c:v>323.53199999999998</c:v>
                </c:pt>
                <c:pt idx="42499">
                  <c:v>323.58199999999999</c:v>
                </c:pt>
                <c:pt idx="42500">
                  <c:v>323.63200000000001</c:v>
                </c:pt>
                <c:pt idx="42501">
                  <c:v>323.68200000000002</c:v>
                </c:pt>
                <c:pt idx="42502">
                  <c:v>323.73200000000003</c:v>
                </c:pt>
                <c:pt idx="42503">
                  <c:v>323.78199999999998</c:v>
                </c:pt>
                <c:pt idx="42504">
                  <c:v>323.83199999999999</c:v>
                </c:pt>
                <c:pt idx="42505">
                  <c:v>323.88200000000001</c:v>
                </c:pt>
                <c:pt idx="42506">
                  <c:v>323.93200000000002</c:v>
                </c:pt>
                <c:pt idx="42507">
                  <c:v>323.98200000000003</c:v>
                </c:pt>
                <c:pt idx="42508">
                  <c:v>324.03199999999998</c:v>
                </c:pt>
                <c:pt idx="42509">
                  <c:v>324.08199999999999</c:v>
                </c:pt>
                <c:pt idx="42510">
                  <c:v>324.13299999999998</c:v>
                </c:pt>
                <c:pt idx="42511">
                  <c:v>324.18299999999999</c:v>
                </c:pt>
                <c:pt idx="42512">
                  <c:v>324.233</c:v>
                </c:pt>
                <c:pt idx="42513">
                  <c:v>324.28300000000002</c:v>
                </c:pt>
                <c:pt idx="42514">
                  <c:v>324.33300000000003</c:v>
                </c:pt>
                <c:pt idx="42515">
                  <c:v>324.38400000000001</c:v>
                </c:pt>
                <c:pt idx="42516">
                  <c:v>324.43400000000003</c:v>
                </c:pt>
                <c:pt idx="42517">
                  <c:v>324.48399999999998</c:v>
                </c:pt>
                <c:pt idx="42518">
                  <c:v>324.53500000000003</c:v>
                </c:pt>
                <c:pt idx="42519">
                  <c:v>324.58499999999998</c:v>
                </c:pt>
                <c:pt idx="42520">
                  <c:v>324.63499999999999</c:v>
                </c:pt>
                <c:pt idx="42521">
                  <c:v>324.68599999999998</c:v>
                </c:pt>
                <c:pt idx="42522">
                  <c:v>324.73599999999999</c:v>
                </c:pt>
                <c:pt idx="42523">
                  <c:v>324.786</c:v>
                </c:pt>
                <c:pt idx="42524">
                  <c:v>324.83699999999999</c:v>
                </c:pt>
                <c:pt idx="42525">
                  <c:v>324.887</c:v>
                </c:pt>
                <c:pt idx="42526">
                  <c:v>324.93799999999999</c:v>
                </c:pt>
                <c:pt idx="42527">
                  <c:v>324.988</c:v>
                </c:pt>
                <c:pt idx="42528">
                  <c:v>325.03899999999999</c:v>
                </c:pt>
                <c:pt idx="42529">
                  <c:v>325.089</c:v>
                </c:pt>
                <c:pt idx="42530">
                  <c:v>325.14</c:v>
                </c:pt>
                <c:pt idx="42531">
                  <c:v>325.19099999999997</c:v>
                </c:pt>
                <c:pt idx="42532">
                  <c:v>325.24099999999999</c:v>
                </c:pt>
                <c:pt idx="42533">
                  <c:v>325.29199999999997</c:v>
                </c:pt>
                <c:pt idx="42534">
                  <c:v>325.34199999999998</c:v>
                </c:pt>
                <c:pt idx="42535">
                  <c:v>325.39299999999997</c:v>
                </c:pt>
                <c:pt idx="42536">
                  <c:v>325.44400000000002</c:v>
                </c:pt>
                <c:pt idx="42537">
                  <c:v>325.49400000000003</c:v>
                </c:pt>
                <c:pt idx="42538">
                  <c:v>325.54500000000002</c:v>
                </c:pt>
                <c:pt idx="42539">
                  <c:v>325.596</c:v>
                </c:pt>
                <c:pt idx="42540">
                  <c:v>325.64699999999999</c:v>
                </c:pt>
                <c:pt idx="42541">
                  <c:v>325.697</c:v>
                </c:pt>
                <c:pt idx="42542">
                  <c:v>325.74799999999999</c:v>
                </c:pt>
                <c:pt idx="42543">
                  <c:v>325.79899999999998</c:v>
                </c:pt>
                <c:pt idx="42544">
                  <c:v>325.85000000000002</c:v>
                </c:pt>
                <c:pt idx="42545">
                  <c:v>325.90100000000001</c:v>
                </c:pt>
                <c:pt idx="42546">
                  <c:v>325.95100000000002</c:v>
                </c:pt>
                <c:pt idx="42547">
                  <c:v>326.00200000000001</c:v>
                </c:pt>
                <c:pt idx="42548">
                  <c:v>326.053</c:v>
                </c:pt>
                <c:pt idx="42549">
                  <c:v>326.10399999999998</c:v>
                </c:pt>
                <c:pt idx="42550">
                  <c:v>326.15499999999997</c:v>
                </c:pt>
                <c:pt idx="42551">
                  <c:v>326.20600000000002</c:v>
                </c:pt>
                <c:pt idx="42552">
                  <c:v>326.25700000000001</c:v>
                </c:pt>
                <c:pt idx="42553">
                  <c:v>326.30799999999999</c:v>
                </c:pt>
                <c:pt idx="42554">
                  <c:v>326.35899999999998</c:v>
                </c:pt>
                <c:pt idx="42555">
                  <c:v>326.41000000000003</c:v>
                </c:pt>
                <c:pt idx="42556">
                  <c:v>326.46100000000001</c:v>
                </c:pt>
                <c:pt idx="42557">
                  <c:v>326.512</c:v>
                </c:pt>
                <c:pt idx="42558">
                  <c:v>326.56299999999999</c:v>
                </c:pt>
                <c:pt idx="42559">
                  <c:v>326.61399999999998</c:v>
                </c:pt>
                <c:pt idx="42560">
                  <c:v>326.66500000000002</c:v>
                </c:pt>
                <c:pt idx="42561">
                  <c:v>326.71699999999998</c:v>
                </c:pt>
                <c:pt idx="42562">
                  <c:v>326.76799999999997</c:v>
                </c:pt>
                <c:pt idx="42563">
                  <c:v>326.81900000000002</c:v>
                </c:pt>
                <c:pt idx="42564">
                  <c:v>326.87</c:v>
                </c:pt>
                <c:pt idx="42565">
                  <c:v>326.92099999999999</c:v>
                </c:pt>
                <c:pt idx="42566">
                  <c:v>326.97300000000001</c:v>
                </c:pt>
                <c:pt idx="42567">
                  <c:v>327.024</c:v>
                </c:pt>
                <c:pt idx="42568">
                  <c:v>327.07499999999999</c:v>
                </c:pt>
                <c:pt idx="42569">
                  <c:v>327.12599999999998</c:v>
                </c:pt>
                <c:pt idx="42570">
                  <c:v>327.178</c:v>
                </c:pt>
                <c:pt idx="42571">
                  <c:v>327.22899999999998</c:v>
                </c:pt>
                <c:pt idx="42572">
                  <c:v>327.27999999999997</c:v>
                </c:pt>
                <c:pt idx="42573">
                  <c:v>327.33199999999999</c:v>
                </c:pt>
                <c:pt idx="42574">
                  <c:v>327.38299999999998</c:v>
                </c:pt>
                <c:pt idx="42575">
                  <c:v>327.435</c:v>
                </c:pt>
                <c:pt idx="42576">
                  <c:v>327.48599999999999</c:v>
                </c:pt>
                <c:pt idx="42577">
                  <c:v>327.53699999999998</c:v>
                </c:pt>
                <c:pt idx="42578">
                  <c:v>327.589</c:v>
                </c:pt>
                <c:pt idx="42579">
                  <c:v>327.64</c:v>
                </c:pt>
                <c:pt idx="42580">
                  <c:v>327.69200000000001</c:v>
                </c:pt>
                <c:pt idx="42581">
                  <c:v>327.74299999999999</c:v>
                </c:pt>
                <c:pt idx="42582">
                  <c:v>327.79500000000002</c:v>
                </c:pt>
                <c:pt idx="42583">
                  <c:v>327.846</c:v>
                </c:pt>
                <c:pt idx="42584">
                  <c:v>327.89800000000002</c:v>
                </c:pt>
                <c:pt idx="42585">
                  <c:v>327.95</c:v>
                </c:pt>
                <c:pt idx="42586">
                  <c:v>328.00099999999998</c:v>
                </c:pt>
                <c:pt idx="42587">
                  <c:v>328.053</c:v>
                </c:pt>
                <c:pt idx="42588">
                  <c:v>328.10500000000002</c:v>
                </c:pt>
                <c:pt idx="42589">
                  <c:v>328.15600000000001</c:v>
                </c:pt>
                <c:pt idx="42590">
                  <c:v>328.20800000000003</c:v>
                </c:pt>
                <c:pt idx="42591">
                  <c:v>328.26</c:v>
                </c:pt>
                <c:pt idx="42592">
                  <c:v>328.31099999999998</c:v>
                </c:pt>
                <c:pt idx="42593">
                  <c:v>328.363</c:v>
                </c:pt>
                <c:pt idx="42594">
                  <c:v>328.41500000000002</c:v>
                </c:pt>
                <c:pt idx="42595">
                  <c:v>328.46699999999998</c:v>
                </c:pt>
                <c:pt idx="42596">
                  <c:v>328.51799999999997</c:v>
                </c:pt>
                <c:pt idx="42597">
                  <c:v>328.57</c:v>
                </c:pt>
                <c:pt idx="42598">
                  <c:v>328.62200000000001</c:v>
                </c:pt>
                <c:pt idx="42599">
                  <c:v>328.67399999999998</c:v>
                </c:pt>
                <c:pt idx="42600">
                  <c:v>328.726</c:v>
                </c:pt>
                <c:pt idx="42601">
                  <c:v>328.77800000000002</c:v>
                </c:pt>
                <c:pt idx="42602">
                  <c:v>328.83</c:v>
                </c:pt>
                <c:pt idx="42603">
                  <c:v>328.88200000000001</c:v>
                </c:pt>
                <c:pt idx="42604">
                  <c:v>328.93400000000003</c:v>
                </c:pt>
                <c:pt idx="42605">
                  <c:v>328.98500000000001</c:v>
                </c:pt>
                <c:pt idx="42606">
                  <c:v>329.03699999999998</c:v>
                </c:pt>
                <c:pt idx="42607">
                  <c:v>329.089</c:v>
                </c:pt>
                <c:pt idx="42608">
                  <c:v>329.14100000000002</c:v>
                </c:pt>
                <c:pt idx="42609">
                  <c:v>329.19400000000002</c:v>
                </c:pt>
                <c:pt idx="42610">
                  <c:v>329.24599999999998</c:v>
                </c:pt>
                <c:pt idx="42611">
                  <c:v>329.298</c:v>
                </c:pt>
                <c:pt idx="42612">
                  <c:v>329.35</c:v>
                </c:pt>
                <c:pt idx="42613">
                  <c:v>329.40199999999999</c:v>
                </c:pt>
                <c:pt idx="42614">
                  <c:v>329.45400000000001</c:v>
                </c:pt>
                <c:pt idx="42615">
                  <c:v>329.50599999999997</c:v>
                </c:pt>
                <c:pt idx="42616">
                  <c:v>329.55799999999999</c:v>
                </c:pt>
                <c:pt idx="42617">
                  <c:v>329.61099999999999</c:v>
                </c:pt>
                <c:pt idx="42618">
                  <c:v>329.66300000000001</c:v>
                </c:pt>
                <c:pt idx="42619">
                  <c:v>329.71499999999997</c:v>
                </c:pt>
                <c:pt idx="42620">
                  <c:v>329.767</c:v>
                </c:pt>
                <c:pt idx="42621">
                  <c:v>329.81900000000002</c:v>
                </c:pt>
                <c:pt idx="42622">
                  <c:v>329.87200000000001</c:v>
                </c:pt>
                <c:pt idx="42623">
                  <c:v>329.92399999999998</c:v>
                </c:pt>
                <c:pt idx="42624">
                  <c:v>329.976</c:v>
                </c:pt>
                <c:pt idx="42625">
                  <c:v>330.029</c:v>
                </c:pt>
                <c:pt idx="42626">
                  <c:v>330.08100000000002</c:v>
                </c:pt>
                <c:pt idx="42627">
                  <c:v>330.13299999999998</c:v>
                </c:pt>
                <c:pt idx="42628">
                  <c:v>330.18599999999998</c:v>
                </c:pt>
                <c:pt idx="42629">
                  <c:v>330.238</c:v>
                </c:pt>
                <c:pt idx="42630">
                  <c:v>330.291</c:v>
                </c:pt>
                <c:pt idx="42631">
                  <c:v>330.34300000000002</c:v>
                </c:pt>
                <c:pt idx="42632">
                  <c:v>330.39600000000002</c:v>
                </c:pt>
                <c:pt idx="42633">
                  <c:v>330.44799999999998</c:v>
                </c:pt>
                <c:pt idx="42634">
                  <c:v>330.50099999999998</c:v>
                </c:pt>
                <c:pt idx="42635">
                  <c:v>330.553</c:v>
                </c:pt>
                <c:pt idx="42636">
                  <c:v>330.60599999999999</c:v>
                </c:pt>
                <c:pt idx="42637">
                  <c:v>330.65800000000002</c:v>
                </c:pt>
                <c:pt idx="42638">
                  <c:v>330.71100000000001</c:v>
                </c:pt>
                <c:pt idx="42639">
                  <c:v>330.76299999999998</c:v>
                </c:pt>
                <c:pt idx="42640">
                  <c:v>330.81599999999997</c:v>
                </c:pt>
                <c:pt idx="42641">
                  <c:v>330.86900000000003</c:v>
                </c:pt>
                <c:pt idx="42642">
                  <c:v>330.92099999999999</c:v>
                </c:pt>
                <c:pt idx="42643">
                  <c:v>330.97399999999999</c:v>
                </c:pt>
                <c:pt idx="42644">
                  <c:v>331.02699999999999</c:v>
                </c:pt>
                <c:pt idx="42645">
                  <c:v>331.07900000000001</c:v>
                </c:pt>
                <c:pt idx="42646">
                  <c:v>331.13200000000001</c:v>
                </c:pt>
                <c:pt idx="42647">
                  <c:v>331.185</c:v>
                </c:pt>
                <c:pt idx="42648">
                  <c:v>331.238</c:v>
                </c:pt>
                <c:pt idx="42649">
                  <c:v>331.29</c:v>
                </c:pt>
                <c:pt idx="42650">
                  <c:v>331.34300000000002</c:v>
                </c:pt>
                <c:pt idx="42651">
                  <c:v>331.39600000000002</c:v>
                </c:pt>
                <c:pt idx="42652">
                  <c:v>331.44900000000001</c:v>
                </c:pt>
                <c:pt idx="42653">
                  <c:v>331.50200000000001</c:v>
                </c:pt>
                <c:pt idx="42654">
                  <c:v>331.55500000000001</c:v>
                </c:pt>
                <c:pt idx="42655">
                  <c:v>331.608</c:v>
                </c:pt>
                <c:pt idx="42656">
                  <c:v>331.66</c:v>
                </c:pt>
                <c:pt idx="42657">
                  <c:v>331.71300000000002</c:v>
                </c:pt>
                <c:pt idx="42658">
                  <c:v>331.76600000000002</c:v>
                </c:pt>
                <c:pt idx="42659">
                  <c:v>331.81900000000002</c:v>
                </c:pt>
                <c:pt idx="42660">
                  <c:v>331.87200000000001</c:v>
                </c:pt>
                <c:pt idx="42661">
                  <c:v>331.92500000000001</c:v>
                </c:pt>
                <c:pt idx="42662">
                  <c:v>331.97800000000001</c:v>
                </c:pt>
                <c:pt idx="42663">
                  <c:v>332.03100000000001</c:v>
                </c:pt>
                <c:pt idx="42664">
                  <c:v>332.084</c:v>
                </c:pt>
                <c:pt idx="42665">
                  <c:v>332.137</c:v>
                </c:pt>
                <c:pt idx="42666">
                  <c:v>332.19099999999997</c:v>
                </c:pt>
                <c:pt idx="42667">
                  <c:v>332.24400000000003</c:v>
                </c:pt>
                <c:pt idx="42668">
                  <c:v>332.29700000000003</c:v>
                </c:pt>
                <c:pt idx="42669">
                  <c:v>332.35</c:v>
                </c:pt>
                <c:pt idx="42670">
                  <c:v>332.40300000000002</c:v>
                </c:pt>
                <c:pt idx="42671">
                  <c:v>332.45600000000002</c:v>
                </c:pt>
                <c:pt idx="42672">
                  <c:v>332.51</c:v>
                </c:pt>
                <c:pt idx="42673">
                  <c:v>332.56299999999999</c:v>
                </c:pt>
                <c:pt idx="42674">
                  <c:v>332.61599999999999</c:v>
                </c:pt>
                <c:pt idx="42675">
                  <c:v>332.66899999999998</c:v>
                </c:pt>
                <c:pt idx="42676">
                  <c:v>332.72300000000001</c:v>
                </c:pt>
                <c:pt idx="42677">
                  <c:v>332.77600000000001</c:v>
                </c:pt>
                <c:pt idx="42678">
                  <c:v>332.82900000000001</c:v>
                </c:pt>
                <c:pt idx="42679">
                  <c:v>332.88200000000001</c:v>
                </c:pt>
                <c:pt idx="42680">
                  <c:v>332.93599999999998</c:v>
                </c:pt>
                <c:pt idx="42681">
                  <c:v>332.98899999999998</c:v>
                </c:pt>
                <c:pt idx="42682">
                  <c:v>333.04300000000001</c:v>
                </c:pt>
                <c:pt idx="42683">
                  <c:v>333.096</c:v>
                </c:pt>
                <c:pt idx="42684">
                  <c:v>333.149</c:v>
                </c:pt>
                <c:pt idx="42685">
                  <c:v>333.20299999999997</c:v>
                </c:pt>
                <c:pt idx="42686">
                  <c:v>333.25599999999997</c:v>
                </c:pt>
                <c:pt idx="42687">
                  <c:v>333.31</c:v>
                </c:pt>
                <c:pt idx="42688">
                  <c:v>333.363</c:v>
                </c:pt>
                <c:pt idx="42689">
                  <c:v>333.41699999999997</c:v>
                </c:pt>
                <c:pt idx="42690">
                  <c:v>333.47</c:v>
                </c:pt>
                <c:pt idx="42691">
                  <c:v>333.524</c:v>
                </c:pt>
                <c:pt idx="42692">
                  <c:v>333.577</c:v>
                </c:pt>
                <c:pt idx="42693">
                  <c:v>333.63099999999997</c:v>
                </c:pt>
                <c:pt idx="42694">
                  <c:v>333.685</c:v>
                </c:pt>
                <c:pt idx="42695">
                  <c:v>333.738</c:v>
                </c:pt>
                <c:pt idx="42696">
                  <c:v>333.79199999999997</c:v>
                </c:pt>
                <c:pt idx="42697">
                  <c:v>333.846</c:v>
                </c:pt>
                <c:pt idx="42698">
                  <c:v>333.899</c:v>
                </c:pt>
                <c:pt idx="42699">
                  <c:v>333.95299999999997</c:v>
                </c:pt>
                <c:pt idx="42700">
                  <c:v>334.00700000000001</c:v>
                </c:pt>
                <c:pt idx="42701">
                  <c:v>334.06</c:v>
                </c:pt>
                <c:pt idx="42702">
                  <c:v>334.11399999999998</c:v>
                </c:pt>
                <c:pt idx="42703">
                  <c:v>334.16800000000001</c:v>
                </c:pt>
                <c:pt idx="42704">
                  <c:v>334.22199999999998</c:v>
                </c:pt>
                <c:pt idx="42705">
                  <c:v>334.27499999999998</c:v>
                </c:pt>
                <c:pt idx="42706">
                  <c:v>334.32900000000001</c:v>
                </c:pt>
                <c:pt idx="42707">
                  <c:v>334.38299999999998</c:v>
                </c:pt>
                <c:pt idx="42708">
                  <c:v>334.43700000000001</c:v>
                </c:pt>
                <c:pt idx="42709">
                  <c:v>334.49099999999999</c:v>
                </c:pt>
                <c:pt idx="42710">
                  <c:v>334.54500000000002</c:v>
                </c:pt>
                <c:pt idx="42711">
                  <c:v>334.59899999999999</c:v>
                </c:pt>
                <c:pt idx="42712">
                  <c:v>334.65300000000002</c:v>
                </c:pt>
                <c:pt idx="42713">
                  <c:v>334.70699999999999</c:v>
                </c:pt>
                <c:pt idx="42714">
                  <c:v>334.76</c:v>
                </c:pt>
                <c:pt idx="42715">
                  <c:v>334.81400000000002</c:v>
                </c:pt>
                <c:pt idx="42716">
                  <c:v>334.86799999999999</c:v>
                </c:pt>
                <c:pt idx="42717">
                  <c:v>334.923</c:v>
                </c:pt>
                <c:pt idx="42718">
                  <c:v>334.97699999999998</c:v>
                </c:pt>
                <c:pt idx="42719">
                  <c:v>335.03100000000001</c:v>
                </c:pt>
                <c:pt idx="42720">
                  <c:v>335.08499999999998</c:v>
                </c:pt>
                <c:pt idx="42721">
                  <c:v>335.13900000000001</c:v>
                </c:pt>
                <c:pt idx="42722">
                  <c:v>335.19299999999998</c:v>
                </c:pt>
                <c:pt idx="42723">
                  <c:v>335.24700000000001</c:v>
                </c:pt>
                <c:pt idx="42724">
                  <c:v>335.30099999999999</c:v>
                </c:pt>
                <c:pt idx="42725">
                  <c:v>335.35500000000002</c:v>
                </c:pt>
                <c:pt idx="42726">
                  <c:v>335.41</c:v>
                </c:pt>
                <c:pt idx="42727">
                  <c:v>335.464</c:v>
                </c:pt>
                <c:pt idx="42728">
                  <c:v>335.51799999999997</c:v>
                </c:pt>
                <c:pt idx="42729">
                  <c:v>335.572</c:v>
                </c:pt>
                <c:pt idx="42730">
                  <c:v>335.62599999999998</c:v>
                </c:pt>
                <c:pt idx="42731">
                  <c:v>335.68099999999998</c:v>
                </c:pt>
                <c:pt idx="42732">
                  <c:v>335.73500000000001</c:v>
                </c:pt>
                <c:pt idx="42733">
                  <c:v>335.78899999999999</c:v>
                </c:pt>
                <c:pt idx="42734">
                  <c:v>335.84399999999999</c:v>
                </c:pt>
                <c:pt idx="42735">
                  <c:v>335.89800000000002</c:v>
                </c:pt>
                <c:pt idx="42736">
                  <c:v>335.952</c:v>
                </c:pt>
                <c:pt idx="42737">
                  <c:v>336.00700000000001</c:v>
                </c:pt>
                <c:pt idx="42738">
                  <c:v>336.06099999999998</c:v>
                </c:pt>
                <c:pt idx="42739">
                  <c:v>336.11500000000001</c:v>
                </c:pt>
                <c:pt idx="42740">
                  <c:v>336.17</c:v>
                </c:pt>
                <c:pt idx="42741">
                  <c:v>336.22399999999999</c:v>
                </c:pt>
                <c:pt idx="42742">
                  <c:v>336.279</c:v>
                </c:pt>
                <c:pt idx="42743">
                  <c:v>336.33300000000003</c:v>
                </c:pt>
                <c:pt idx="42744">
                  <c:v>336.38799999999998</c:v>
                </c:pt>
                <c:pt idx="42745">
                  <c:v>336.44200000000001</c:v>
                </c:pt>
                <c:pt idx="42746">
                  <c:v>336.49700000000001</c:v>
                </c:pt>
                <c:pt idx="42747">
                  <c:v>336.55099999999999</c:v>
                </c:pt>
                <c:pt idx="42748">
                  <c:v>336.60599999999999</c:v>
                </c:pt>
                <c:pt idx="42749">
                  <c:v>336.661</c:v>
                </c:pt>
                <c:pt idx="42750">
                  <c:v>336.71499999999997</c:v>
                </c:pt>
                <c:pt idx="42751">
                  <c:v>336.77</c:v>
                </c:pt>
                <c:pt idx="42752">
                  <c:v>336.82400000000001</c:v>
                </c:pt>
                <c:pt idx="42753">
                  <c:v>336.87900000000002</c:v>
                </c:pt>
                <c:pt idx="42754">
                  <c:v>336.93400000000003</c:v>
                </c:pt>
                <c:pt idx="42755">
                  <c:v>336.98899999999998</c:v>
                </c:pt>
                <c:pt idx="42756">
                  <c:v>337.04300000000001</c:v>
                </c:pt>
                <c:pt idx="42757">
                  <c:v>337.09800000000001</c:v>
                </c:pt>
                <c:pt idx="42758">
                  <c:v>337.15300000000002</c:v>
                </c:pt>
                <c:pt idx="42759">
                  <c:v>337.20800000000003</c:v>
                </c:pt>
                <c:pt idx="42760">
                  <c:v>337.262</c:v>
                </c:pt>
                <c:pt idx="42761">
                  <c:v>337.31700000000001</c:v>
                </c:pt>
                <c:pt idx="42762">
                  <c:v>337.37200000000001</c:v>
                </c:pt>
                <c:pt idx="42763">
                  <c:v>337.42700000000002</c:v>
                </c:pt>
                <c:pt idx="42764">
                  <c:v>337.48200000000003</c:v>
                </c:pt>
                <c:pt idx="42765">
                  <c:v>337.536</c:v>
                </c:pt>
                <c:pt idx="42766">
                  <c:v>337.59100000000001</c:v>
                </c:pt>
                <c:pt idx="42767">
                  <c:v>337.64600000000002</c:v>
                </c:pt>
                <c:pt idx="42768">
                  <c:v>337.70100000000002</c:v>
                </c:pt>
                <c:pt idx="42769">
                  <c:v>337.75599999999997</c:v>
                </c:pt>
                <c:pt idx="42770">
                  <c:v>337.81099999999998</c:v>
                </c:pt>
                <c:pt idx="42771">
                  <c:v>337.86599999999999</c:v>
                </c:pt>
                <c:pt idx="42772">
                  <c:v>337.92099999999999</c:v>
                </c:pt>
                <c:pt idx="42773">
                  <c:v>337.976</c:v>
                </c:pt>
                <c:pt idx="42774">
                  <c:v>338.03100000000001</c:v>
                </c:pt>
                <c:pt idx="42775">
                  <c:v>338.08600000000001</c:v>
                </c:pt>
                <c:pt idx="42776">
                  <c:v>338.14100000000002</c:v>
                </c:pt>
                <c:pt idx="42777">
                  <c:v>338.19600000000003</c:v>
                </c:pt>
                <c:pt idx="42778">
                  <c:v>338.25200000000001</c:v>
                </c:pt>
                <c:pt idx="42779">
                  <c:v>338.30700000000002</c:v>
                </c:pt>
                <c:pt idx="42780">
                  <c:v>338.36200000000002</c:v>
                </c:pt>
                <c:pt idx="42781">
                  <c:v>338.41699999999997</c:v>
                </c:pt>
                <c:pt idx="42782">
                  <c:v>338.47199999999998</c:v>
                </c:pt>
                <c:pt idx="42783">
                  <c:v>338.52699999999999</c:v>
                </c:pt>
                <c:pt idx="42784">
                  <c:v>338.58300000000003</c:v>
                </c:pt>
                <c:pt idx="42785">
                  <c:v>338.63799999999998</c:v>
                </c:pt>
                <c:pt idx="42786">
                  <c:v>338.69299999999998</c:v>
                </c:pt>
                <c:pt idx="42787">
                  <c:v>338.74799999999999</c:v>
                </c:pt>
                <c:pt idx="42788">
                  <c:v>338.80399999999997</c:v>
                </c:pt>
                <c:pt idx="42789">
                  <c:v>338.85899999999998</c:v>
                </c:pt>
                <c:pt idx="42790">
                  <c:v>338.91399999999999</c:v>
                </c:pt>
                <c:pt idx="42791">
                  <c:v>338.97</c:v>
                </c:pt>
                <c:pt idx="42792">
                  <c:v>339.02499999999998</c:v>
                </c:pt>
                <c:pt idx="42793">
                  <c:v>339.08</c:v>
                </c:pt>
                <c:pt idx="42794">
                  <c:v>339.13600000000002</c:v>
                </c:pt>
                <c:pt idx="42795">
                  <c:v>339.19099999999997</c:v>
                </c:pt>
                <c:pt idx="42796">
                  <c:v>339.24599999999998</c:v>
                </c:pt>
                <c:pt idx="42797">
                  <c:v>339.30200000000002</c:v>
                </c:pt>
                <c:pt idx="42798">
                  <c:v>339.35700000000003</c:v>
                </c:pt>
                <c:pt idx="42799">
                  <c:v>339.41300000000001</c:v>
                </c:pt>
                <c:pt idx="42800">
                  <c:v>339.46800000000002</c:v>
                </c:pt>
                <c:pt idx="42801">
                  <c:v>339.524</c:v>
                </c:pt>
                <c:pt idx="42802">
                  <c:v>339.57900000000001</c:v>
                </c:pt>
                <c:pt idx="42803">
                  <c:v>339.63499999999999</c:v>
                </c:pt>
                <c:pt idx="42804">
                  <c:v>339.69</c:v>
                </c:pt>
                <c:pt idx="42805">
                  <c:v>339.74599999999998</c:v>
                </c:pt>
                <c:pt idx="42806">
                  <c:v>339.80200000000002</c:v>
                </c:pt>
                <c:pt idx="42807">
                  <c:v>339.85700000000003</c:v>
                </c:pt>
                <c:pt idx="42808">
                  <c:v>339.91300000000001</c:v>
                </c:pt>
                <c:pt idx="42809">
                  <c:v>339.96899999999999</c:v>
                </c:pt>
                <c:pt idx="42810">
                  <c:v>340.024</c:v>
                </c:pt>
                <c:pt idx="42811">
                  <c:v>340.08</c:v>
                </c:pt>
                <c:pt idx="42812">
                  <c:v>340.13600000000002</c:v>
                </c:pt>
                <c:pt idx="42813">
                  <c:v>340.19099999999997</c:v>
                </c:pt>
                <c:pt idx="42814">
                  <c:v>340.24700000000001</c:v>
                </c:pt>
                <c:pt idx="42815">
                  <c:v>340.303</c:v>
                </c:pt>
                <c:pt idx="42816">
                  <c:v>340.35899999999998</c:v>
                </c:pt>
                <c:pt idx="42817">
                  <c:v>340.41399999999999</c:v>
                </c:pt>
                <c:pt idx="42818">
                  <c:v>340.47</c:v>
                </c:pt>
                <c:pt idx="42819">
                  <c:v>340.52600000000001</c:v>
                </c:pt>
                <c:pt idx="42820">
                  <c:v>340.58199999999999</c:v>
                </c:pt>
                <c:pt idx="42821">
                  <c:v>340.63799999999998</c:v>
                </c:pt>
                <c:pt idx="42822">
                  <c:v>340.69400000000002</c:v>
                </c:pt>
                <c:pt idx="42823">
                  <c:v>340.74900000000002</c:v>
                </c:pt>
                <c:pt idx="42824">
                  <c:v>340.80500000000001</c:v>
                </c:pt>
                <c:pt idx="42825">
                  <c:v>340.86099999999999</c:v>
                </c:pt>
                <c:pt idx="42826">
                  <c:v>340.91699999999997</c:v>
                </c:pt>
                <c:pt idx="42827">
                  <c:v>340.97300000000001</c:v>
                </c:pt>
                <c:pt idx="42828">
                  <c:v>341.029</c:v>
                </c:pt>
                <c:pt idx="42829">
                  <c:v>341.08499999999998</c:v>
                </c:pt>
                <c:pt idx="42830">
                  <c:v>341.14100000000002</c:v>
                </c:pt>
                <c:pt idx="42831">
                  <c:v>341.197</c:v>
                </c:pt>
                <c:pt idx="42832">
                  <c:v>341.25299999999999</c:v>
                </c:pt>
                <c:pt idx="42833">
                  <c:v>341.30900000000003</c:v>
                </c:pt>
                <c:pt idx="42834">
                  <c:v>341.36500000000001</c:v>
                </c:pt>
                <c:pt idx="42835">
                  <c:v>341.42200000000003</c:v>
                </c:pt>
                <c:pt idx="42836">
                  <c:v>341.47800000000001</c:v>
                </c:pt>
                <c:pt idx="42837">
                  <c:v>341.53399999999999</c:v>
                </c:pt>
                <c:pt idx="42838">
                  <c:v>341.59</c:v>
                </c:pt>
                <c:pt idx="42839">
                  <c:v>341.64600000000002</c:v>
                </c:pt>
                <c:pt idx="42840">
                  <c:v>341.702</c:v>
                </c:pt>
                <c:pt idx="42841">
                  <c:v>341.75900000000001</c:v>
                </c:pt>
                <c:pt idx="42842">
                  <c:v>341.815</c:v>
                </c:pt>
                <c:pt idx="42843">
                  <c:v>341.87099999999998</c:v>
                </c:pt>
                <c:pt idx="42844">
                  <c:v>341.92700000000002</c:v>
                </c:pt>
                <c:pt idx="42845">
                  <c:v>341.98399999999998</c:v>
                </c:pt>
                <c:pt idx="42846">
                  <c:v>342.04</c:v>
                </c:pt>
                <c:pt idx="42847">
                  <c:v>342.096</c:v>
                </c:pt>
                <c:pt idx="42848">
                  <c:v>342.15199999999999</c:v>
                </c:pt>
                <c:pt idx="42849">
                  <c:v>342.209</c:v>
                </c:pt>
                <c:pt idx="42850">
                  <c:v>342.26499999999999</c:v>
                </c:pt>
                <c:pt idx="42851">
                  <c:v>342.322</c:v>
                </c:pt>
                <c:pt idx="42852">
                  <c:v>342.37799999999999</c:v>
                </c:pt>
                <c:pt idx="42853">
                  <c:v>342.43400000000003</c:v>
                </c:pt>
                <c:pt idx="42854">
                  <c:v>342.49099999999999</c:v>
                </c:pt>
                <c:pt idx="42855">
                  <c:v>342.54700000000003</c:v>
                </c:pt>
                <c:pt idx="42856">
                  <c:v>342.60399999999998</c:v>
                </c:pt>
                <c:pt idx="42857">
                  <c:v>342.66</c:v>
                </c:pt>
                <c:pt idx="42858">
                  <c:v>342.71699999999998</c:v>
                </c:pt>
                <c:pt idx="42859">
                  <c:v>342.77300000000002</c:v>
                </c:pt>
                <c:pt idx="42860">
                  <c:v>342.83</c:v>
                </c:pt>
                <c:pt idx="42861">
                  <c:v>342.88600000000002</c:v>
                </c:pt>
                <c:pt idx="42862">
                  <c:v>342.94299999999998</c:v>
                </c:pt>
                <c:pt idx="42863">
                  <c:v>342.99900000000002</c:v>
                </c:pt>
                <c:pt idx="42864">
                  <c:v>343.05599999999998</c:v>
                </c:pt>
                <c:pt idx="42865">
                  <c:v>343.113</c:v>
                </c:pt>
                <c:pt idx="42866">
                  <c:v>343.16899999999998</c:v>
                </c:pt>
                <c:pt idx="42867">
                  <c:v>343.226</c:v>
                </c:pt>
                <c:pt idx="42868">
                  <c:v>343.28300000000002</c:v>
                </c:pt>
                <c:pt idx="42869">
                  <c:v>343.339</c:v>
                </c:pt>
                <c:pt idx="42870">
                  <c:v>343.39600000000002</c:v>
                </c:pt>
                <c:pt idx="42871">
                  <c:v>343.45299999999997</c:v>
                </c:pt>
                <c:pt idx="42872">
                  <c:v>343.51</c:v>
                </c:pt>
                <c:pt idx="42873">
                  <c:v>343.56599999999997</c:v>
                </c:pt>
                <c:pt idx="42874">
                  <c:v>343.62299999999999</c:v>
                </c:pt>
                <c:pt idx="42875">
                  <c:v>343.68</c:v>
                </c:pt>
                <c:pt idx="42876">
                  <c:v>343.73700000000002</c:v>
                </c:pt>
                <c:pt idx="42877">
                  <c:v>343.79300000000001</c:v>
                </c:pt>
                <c:pt idx="42878">
                  <c:v>343.85</c:v>
                </c:pt>
                <c:pt idx="42879">
                  <c:v>343.90699999999998</c:v>
                </c:pt>
                <c:pt idx="42880">
                  <c:v>343.964</c:v>
                </c:pt>
                <c:pt idx="42881">
                  <c:v>344.02100000000002</c:v>
                </c:pt>
                <c:pt idx="42882">
                  <c:v>344.07799999999997</c:v>
                </c:pt>
                <c:pt idx="42883">
                  <c:v>344.13499999999999</c:v>
                </c:pt>
                <c:pt idx="42884">
                  <c:v>344.19200000000001</c:v>
                </c:pt>
                <c:pt idx="42885">
                  <c:v>344.24900000000002</c:v>
                </c:pt>
                <c:pt idx="42886">
                  <c:v>344.30599999999998</c:v>
                </c:pt>
                <c:pt idx="42887">
                  <c:v>344.363</c:v>
                </c:pt>
                <c:pt idx="42888">
                  <c:v>344.42</c:v>
                </c:pt>
                <c:pt idx="42889">
                  <c:v>344.47699999999998</c:v>
                </c:pt>
                <c:pt idx="42890">
                  <c:v>344.53399999999999</c:v>
                </c:pt>
                <c:pt idx="42891">
                  <c:v>344.59100000000001</c:v>
                </c:pt>
                <c:pt idx="42892">
                  <c:v>344.64800000000002</c:v>
                </c:pt>
                <c:pt idx="42893">
                  <c:v>344.70499999999998</c:v>
                </c:pt>
                <c:pt idx="42894">
                  <c:v>344.762</c:v>
                </c:pt>
                <c:pt idx="42895">
                  <c:v>344.81900000000002</c:v>
                </c:pt>
                <c:pt idx="42896">
                  <c:v>344.87599999999998</c:v>
                </c:pt>
                <c:pt idx="42897">
                  <c:v>344.93400000000003</c:v>
                </c:pt>
                <c:pt idx="42898">
                  <c:v>344.99099999999999</c:v>
                </c:pt>
                <c:pt idx="42899">
                  <c:v>345.048</c:v>
                </c:pt>
                <c:pt idx="42900">
                  <c:v>345.10500000000002</c:v>
                </c:pt>
                <c:pt idx="42901">
                  <c:v>345.16199999999998</c:v>
                </c:pt>
                <c:pt idx="42902">
                  <c:v>345.22</c:v>
                </c:pt>
                <c:pt idx="42903">
                  <c:v>345.27699999999999</c:v>
                </c:pt>
                <c:pt idx="42904">
                  <c:v>345.334</c:v>
                </c:pt>
                <c:pt idx="42905">
                  <c:v>345.39100000000002</c:v>
                </c:pt>
                <c:pt idx="42906">
                  <c:v>345.44900000000001</c:v>
                </c:pt>
                <c:pt idx="42907">
                  <c:v>345.50599999999997</c:v>
                </c:pt>
                <c:pt idx="42908">
                  <c:v>345.56299999999999</c:v>
                </c:pt>
                <c:pt idx="42909">
                  <c:v>345.62099999999998</c:v>
                </c:pt>
                <c:pt idx="42910">
                  <c:v>345.678</c:v>
                </c:pt>
                <c:pt idx="42911">
                  <c:v>345.73599999999999</c:v>
                </c:pt>
                <c:pt idx="42912">
                  <c:v>345.79300000000001</c:v>
                </c:pt>
                <c:pt idx="42913">
                  <c:v>345.85</c:v>
                </c:pt>
                <c:pt idx="42914">
                  <c:v>345.90800000000002</c:v>
                </c:pt>
                <c:pt idx="42915">
                  <c:v>345.96499999999997</c:v>
                </c:pt>
                <c:pt idx="42916">
                  <c:v>346.02300000000002</c:v>
                </c:pt>
                <c:pt idx="42917">
                  <c:v>346.08</c:v>
                </c:pt>
                <c:pt idx="42918">
                  <c:v>346.13799999999998</c:v>
                </c:pt>
                <c:pt idx="42919">
                  <c:v>346.19499999999999</c:v>
                </c:pt>
                <c:pt idx="42920">
                  <c:v>346.25299999999999</c:v>
                </c:pt>
                <c:pt idx="42921">
                  <c:v>346.31099999999998</c:v>
                </c:pt>
                <c:pt idx="42922">
                  <c:v>346.36799999999999</c:v>
                </c:pt>
                <c:pt idx="42923">
                  <c:v>346.42599999999999</c:v>
                </c:pt>
                <c:pt idx="42924">
                  <c:v>346.483</c:v>
                </c:pt>
                <c:pt idx="42925">
                  <c:v>346.541</c:v>
                </c:pt>
                <c:pt idx="42926">
                  <c:v>346.59899999999999</c:v>
                </c:pt>
                <c:pt idx="42927">
                  <c:v>346.65600000000001</c:v>
                </c:pt>
                <c:pt idx="42928">
                  <c:v>346.714</c:v>
                </c:pt>
                <c:pt idx="42929">
                  <c:v>346.77199999999999</c:v>
                </c:pt>
                <c:pt idx="42930">
                  <c:v>346.82900000000001</c:v>
                </c:pt>
                <c:pt idx="42931">
                  <c:v>346.887</c:v>
                </c:pt>
                <c:pt idx="42932">
                  <c:v>346.94499999999999</c:v>
                </c:pt>
                <c:pt idx="42933">
                  <c:v>347.00299999999999</c:v>
                </c:pt>
                <c:pt idx="42934">
                  <c:v>347.06099999999998</c:v>
                </c:pt>
                <c:pt idx="42935">
                  <c:v>347.11799999999999</c:v>
                </c:pt>
                <c:pt idx="42936">
                  <c:v>347.17599999999999</c:v>
                </c:pt>
                <c:pt idx="42937">
                  <c:v>347.23399999999998</c:v>
                </c:pt>
                <c:pt idx="42938">
                  <c:v>347.29199999999997</c:v>
                </c:pt>
                <c:pt idx="42939">
                  <c:v>347.35</c:v>
                </c:pt>
                <c:pt idx="42940">
                  <c:v>347.40800000000002</c:v>
                </c:pt>
                <c:pt idx="42941">
                  <c:v>347.46600000000001</c:v>
                </c:pt>
                <c:pt idx="42942">
                  <c:v>347.52300000000002</c:v>
                </c:pt>
                <c:pt idx="42943">
                  <c:v>347.58100000000002</c:v>
                </c:pt>
                <c:pt idx="42944">
                  <c:v>347.63900000000001</c:v>
                </c:pt>
                <c:pt idx="42945">
                  <c:v>347.697</c:v>
                </c:pt>
                <c:pt idx="42946">
                  <c:v>347.755</c:v>
                </c:pt>
                <c:pt idx="42947">
                  <c:v>347.81299999999999</c:v>
                </c:pt>
                <c:pt idx="42948">
                  <c:v>347.87099999999998</c:v>
                </c:pt>
                <c:pt idx="42949">
                  <c:v>347.92899999999997</c:v>
                </c:pt>
                <c:pt idx="42950">
                  <c:v>347.98700000000002</c:v>
                </c:pt>
                <c:pt idx="42951">
                  <c:v>348.04500000000002</c:v>
                </c:pt>
                <c:pt idx="42952">
                  <c:v>348.10399999999998</c:v>
                </c:pt>
                <c:pt idx="42953">
                  <c:v>348.16199999999998</c:v>
                </c:pt>
                <c:pt idx="42954">
                  <c:v>348.22</c:v>
                </c:pt>
                <c:pt idx="42955">
                  <c:v>348.27800000000002</c:v>
                </c:pt>
                <c:pt idx="42956">
                  <c:v>348.33600000000001</c:v>
                </c:pt>
                <c:pt idx="42957">
                  <c:v>348.39400000000001</c:v>
                </c:pt>
                <c:pt idx="42958">
                  <c:v>348.452</c:v>
                </c:pt>
                <c:pt idx="42959">
                  <c:v>348.51100000000002</c:v>
                </c:pt>
                <c:pt idx="42960">
                  <c:v>348.56900000000002</c:v>
                </c:pt>
                <c:pt idx="42961">
                  <c:v>348.62700000000001</c:v>
                </c:pt>
                <c:pt idx="42962">
                  <c:v>348.685</c:v>
                </c:pt>
                <c:pt idx="42963">
                  <c:v>348.74400000000003</c:v>
                </c:pt>
                <c:pt idx="42964">
                  <c:v>348.80200000000002</c:v>
                </c:pt>
                <c:pt idx="42965">
                  <c:v>348.86</c:v>
                </c:pt>
                <c:pt idx="42966">
                  <c:v>348.91899999999998</c:v>
                </c:pt>
                <c:pt idx="42967">
                  <c:v>348.97699999999998</c:v>
                </c:pt>
                <c:pt idx="42968">
                  <c:v>349.03500000000003</c:v>
                </c:pt>
                <c:pt idx="42969">
                  <c:v>349.09399999999999</c:v>
                </c:pt>
                <c:pt idx="42970">
                  <c:v>349.15199999999999</c:v>
                </c:pt>
                <c:pt idx="42971">
                  <c:v>349.21</c:v>
                </c:pt>
                <c:pt idx="42972">
                  <c:v>349.26900000000001</c:v>
                </c:pt>
                <c:pt idx="42973">
                  <c:v>349.327</c:v>
                </c:pt>
                <c:pt idx="42974">
                  <c:v>349.38600000000002</c:v>
                </c:pt>
                <c:pt idx="42975">
                  <c:v>349.44400000000002</c:v>
                </c:pt>
                <c:pt idx="42976">
                  <c:v>349.50299999999999</c:v>
                </c:pt>
                <c:pt idx="42977">
                  <c:v>349.56099999999998</c:v>
                </c:pt>
                <c:pt idx="42978">
                  <c:v>349.62</c:v>
                </c:pt>
                <c:pt idx="42979">
                  <c:v>349.678</c:v>
                </c:pt>
                <c:pt idx="42980">
                  <c:v>349.73700000000002</c:v>
                </c:pt>
                <c:pt idx="42981">
                  <c:v>349.79500000000002</c:v>
                </c:pt>
                <c:pt idx="42982">
                  <c:v>349.85399999999998</c:v>
                </c:pt>
                <c:pt idx="42983">
                  <c:v>349.91300000000001</c:v>
                </c:pt>
                <c:pt idx="42984">
                  <c:v>349.971</c:v>
                </c:pt>
                <c:pt idx="42985">
                  <c:v>350.03</c:v>
                </c:pt>
                <c:pt idx="42986">
                  <c:v>350.08800000000002</c:v>
                </c:pt>
                <c:pt idx="42987">
                  <c:v>350.14699999999999</c:v>
                </c:pt>
                <c:pt idx="42988">
                  <c:v>350.20600000000002</c:v>
                </c:pt>
                <c:pt idx="42989">
                  <c:v>350.26499999999999</c:v>
                </c:pt>
                <c:pt idx="42990">
                  <c:v>350.32299999999998</c:v>
                </c:pt>
                <c:pt idx="42991">
                  <c:v>350.38200000000001</c:v>
                </c:pt>
                <c:pt idx="42992">
                  <c:v>350.44099999999997</c:v>
                </c:pt>
                <c:pt idx="42993">
                  <c:v>350.5</c:v>
                </c:pt>
                <c:pt idx="42994">
                  <c:v>350.55799999999999</c:v>
                </c:pt>
                <c:pt idx="42995">
                  <c:v>350.61700000000002</c:v>
                </c:pt>
                <c:pt idx="42996">
                  <c:v>350.67599999999999</c:v>
                </c:pt>
                <c:pt idx="42997">
                  <c:v>350.73500000000001</c:v>
                </c:pt>
                <c:pt idx="42998">
                  <c:v>350.79399999999998</c:v>
                </c:pt>
                <c:pt idx="42999">
                  <c:v>350.85199999999998</c:v>
                </c:pt>
                <c:pt idx="43000">
                  <c:v>350.911</c:v>
                </c:pt>
                <c:pt idx="43001">
                  <c:v>350.97</c:v>
                </c:pt>
                <c:pt idx="43002">
                  <c:v>351.029</c:v>
                </c:pt>
                <c:pt idx="43003">
                  <c:v>351.08800000000002</c:v>
                </c:pt>
                <c:pt idx="43004">
                  <c:v>351.14699999999999</c:v>
                </c:pt>
                <c:pt idx="43005">
                  <c:v>351.20600000000002</c:v>
                </c:pt>
                <c:pt idx="43006">
                  <c:v>351.26499999999999</c:v>
                </c:pt>
                <c:pt idx="43007">
                  <c:v>351.32400000000001</c:v>
                </c:pt>
                <c:pt idx="43008">
                  <c:v>351.38299999999998</c:v>
                </c:pt>
                <c:pt idx="43009">
                  <c:v>351.44200000000001</c:v>
                </c:pt>
                <c:pt idx="43010">
                  <c:v>351.50099999999998</c:v>
                </c:pt>
                <c:pt idx="43011">
                  <c:v>351.56</c:v>
                </c:pt>
                <c:pt idx="43012">
                  <c:v>351.61900000000003</c:v>
                </c:pt>
                <c:pt idx="43013">
                  <c:v>351.678</c:v>
                </c:pt>
                <c:pt idx="43014">
                  <c:v>351.73700000000002</c:v>
                </c:pt>
                <c:pt idx="43015">
                  <c:v>351.79599999999999</c:v>
                </c:pt>
                <c:pt idx="43016">
                  <c:v>351.85599999999999</c:v>
                </c:pt>
                <c:pt idx="43017">
                  <c:v>351.91500000000002</c:v>
                </c:pt>
                <c:pt idx="43018">
                  <c:v>351.97399999999999</c:v>
                </c:pt>
                <c:pt idx="43019">
                  <c:v>352.03300000000002</c:v>
                </c:pt>
                <c:pt idx="43020">
                  <c:v>352.09199999999998</c:v>
                </c:pt>
                <c:pt idx="43021">
                  <c:v>352.15199999999999</c:v>
                </c:pt>
                <c:pt idx="43022">
                  <c:v>352.21100000000001</c:v>
                </c:pt>
                <c:pt idx="43023">
                  <c:v>352.27</c:v>
                </c:pt>
                <c:pt idx="43024">
                  <c:v>352.32900000000001</c:v>
                </c:pt>
                <c:pt idx="43025">
                  <c:v>352.38900000000001</c:v>
                </c:pt>
                <c:pt idx="43026">
                  <c:v>352.44799999999998</c:v>
                </c:pt>
                <c:pt idx="43027">
                  <c:v>352.50700000000001</c:v>
                </c:pt>
                <c:pt idx="43028">
                  <c:v>352.56700000000001</c:v>
                </c:pt>
                <c:pt idx="43029">
                  <c:v>352.62599999999998</c:v>
                </c:pt>
                <c:pt idx="43030">
                  <c:v>352.685</c:v>
                </c:pt>
                <c:pt idx="43031">
                  <c:v>352.745</c:v>
                </c:pt>
                <c:pt idx="43032">
                  <c:v>352.80399999999997</c:v>
                </c:pt>
                <c:pt idx="43033">
                  <c:v>352.86399999999998</c:v>
                </c:pt>
                <c:pt idx="43034">
                  <c:v>352.923</c:v>
                </c:pt>
                <c:pt idx="43035">
                  <c:v>352.98200000000003</c:v>
                </c:pt>
                <c:pt idx="43036">
                  <c:v>353.04199999999997</c:v>
                </c:pt>
                <c:pt idx="43037">
                  <c:v>353.101</c:v>
                </c:pt>
                <c:pt idx="43038">
                  <c:v>353.161</c:v>
                </c:pt>
                <c:pt idx="43039">
                  <c:v>353.22</c:v>
                </c:pt>
                <c:pt idx="43040">
                  <c:v>353.28</c:v>
                </c:pt>
                <c:pt idx="43041">
                  <c:v>353.339</c:v>
                </c:pt>
                <c:pt idx="43042">
                  <c:v>353.399</c:v>
                </c:pt>
                <c:pt idx="43043">
                  <c:v>353.459</c:v>
                </c:pt>
                <c:pt idx="43044">
                  <c:v>353.51799999999997</c:v>
                </c:pt>
                <c:pt idx="43045">
                  <c:v>353.57799999999997</c:v>
                </c:pt>
                <c:pt idx="43046">
                  <c:v>353.637</c:v>
                </c:pt>
                <c:pt idx="43047">
                  <c:v>353.697</c:v>
                </c:pt>
                <c:pt idx="43048">
                  <c:v>353.75700000000001</c:v>
                </c:pt>
                <c:pt idx="43049">
                  <c:v>353.81599999999997</c:v>
                </c:pt>
                <c:pt idx="43050">
                  <c:v>353.87599999999998</c:v>
                </c:pt>
                <c:pt idx="43051">
                  <c:v>353.93599999999998</c:v>
                </c:pt>
                <c:pt idx="43052">
                  <c:v>353.99599999999998</c:v>
                </c:pt>
                <c:pt idx="43053">
                  <c:v>354.05500000000001</c:v>
                </c:pt>
                <c:pt idx="43054">
                  <c:v>354.11500000000001</c:v>
                </c:pt>
                <c:pt idx="43055">
                  <c:v>354.17500000000001</c:v>
                </c:pt>
                <c:pt idx="43056">
                  <c:v>354.23500000000001</c:v>
                </c:pt>
                <c:pt idx="43057">
                  <c:v>354.29399999999998</c:v>
                </c:pt>
                <c:pt idx="43058">
                  <c:v>354.35399999999998</c:v>
                </c:pt>
                <c:pt idx="43059">
                  <c:v>354.41399999999999</c:v>
                </c:pt>
                <c:pt idx="43060">
                  <c:v>354.47399999999999</c:v>
                </c:pt>
                <c:pt idx="43061">
                  <c:v>354.53399999999999</c:v>
                </c:pt>
                <c:pt idx="43062">
                  <c:v>354.59399999999999</c:v>
                </c:pt>
                <c:pt idx="43063">
                  <c:v>354.654</c:v>
                </c:pt>
                <c:pt idx="43064">
                  <c:v>354.714</c:v>
                </c:pt>
                <c:pt idx="43065">
                  <c:v>354.77300000000002</c:v>
                </c:pt>
                <c:pt idx="43066">
                  <c:v>354.83300000000003</c:v>
                </c:pt>
                <c:pt idx="43067">
                  <c:v>354.89299999999997</c:v>
                </c:pt>
                <c:pt idx="43068">
                  <c:v>354.95299999999997</c:v>
                </c:pt>
                <c:pt idx="43069">
                  <c:v>355.01299999999998</c:v>
                </c:pt>
                <c:pt idx="43070">
                  <c:v>355.07299999999998</c:v>
                </c:pt>
                <c:pt idx="43071">
                  <c:v>355.13299999999998</c:v>
                </c:pt>
                <c:pt idx="43072">
                  <c:v>355.19299999999998</c:v>
                </c:pt>
                <c:pt idx="43073">
                  <c:v>355.25299999999999</c:v>
                </c:pt>
                <c:pt idx="43074">
                  <c:v>355.31400000000002</c:v>
                </c:pt>
                <c:pt idx="43075">
                  <c:v>355.37400000000002</c:v>
                </c:pt>
                <c:pt idx="43076">
                  <c:v>355.43400000000003</c:v>
                </c:pt>
                <c:pt idx="43077">
                  <c:v>355.49400000000003</c:v>
                </c:pt>
                <c:pt idx="43078">
                  <c:v>355.55399999999997</c:v>
                </c:pt>
                <c:pt idx="43079">
                  <c:v>355.61399999999998</c:v>
                </c:pt>
                <c:pt idx="43080">
                  <c:v>355.67399999999998</c:v>
                </c:pt>
                <c:pt idx="43081">
                  <c:v>355.73399999999998</c:v>
                </c:pt>
                <c:pt idx="43082">
                  <c:v>355.79500000000002</c:v>
                </c:pt>
                <c:pt idx="43083">
                  <c:v>355.85500000000002</c:v>
                </c:pt>
                <c:pt idx="43084">
                  <c:v>355.91500000000002</c:v>
                </c:pt>
                <c:pt idx="43085">
                  <c:v>355.97500000000002</c:v>
                </c:pt>
                <c:pt idx="43086">
                  <c:v>356.036</c:v>
                </c:pt>
                <c:pt idx="43087">
                  <c:v>356.096</c:v>
                </c:pt>
                <c:pt idx="43088">
                  <c:v>356.15600000000001</c:v>
                </c:pt>
                <c:pt idx="43089">
                  <c:v>356.21699999999998</c:v>
                </c:pt>
                <c:pt idx="43090">
                  <c:v>356.27699999999999</c:v>
                </c:pt>
                <c:pt idx="43091">
                  <c:v>356.33699999999999</c:v>
                </c:pt>
                <c:pt idx="43092">
                  <c:v>356.39800000000002</c:v>
                </c:pt>
                <c:pt idx="43093">
                  <c:v>356.45800000000003</c:v>
                </c:pt>
                <c:pt idx="43094">
                  <c:v>356.51799999999997</c:v>
                </c:pt>
                <c:pt idx="43095">
                  <c:v>356.57900000000001</c:v>
                </c:pt>
                <c:pt idx="43096">
                  <c:v>356.63900000000001</c:v>
                </c:pt>
                <c:pt idx="43097">
                  <c:v>356.7</c:v>
                </c:pt>
                <c:pt idx="43098">
                  <c:v>356.76</c:v>
                </c:pt>
                <c:pt idx="43099">
                  <c:v>356.82100000000003</c:v>
                </c:pt>
                <c:pt idx="43100">
                  <c:v>356.88099999999997</c:v>
                </c:pt>
                <c:pt idx="43101">
                  <c:v>356.94200000000001</c:v>
                </c:pt>
                <c:pt idx="43102">
                  <c:v>357.00200000000001</c:v>
                </c:pt>
                <c:pt idx="43103">
                  <c:v>357.06299999999999</c:v>
                </c:pt>
                <c:pt idx="43104">
                  <c:v>357.12299999999999</c:v>
                </c:pt>
                <c:pt idx="43105">
                  <c:v>357.18400000000003</c:v>
                </c:pt>
                <c:pt idx="43106">
                  <c:v>357.24400000000003</c:v>
                </c:pt>
                <c:pt idx="43107">
                  <c:v>357.30500000000001</c:v>
                </c:pt>
                <c:pt idx="43108">
                  <c:v>357.36599999999999</c:v>
                </c:pt>
                <c:pt idx="43109">
                  <c:v>357.42599999999999</c:v>
                </c:pt>
                <c:pt idx="43110">
                  <c:v>357.48700000000002</c:v>
                </c:pt>
                <c:pt idx="43111">
                  <c:v>357.548</c:v>
                </c:pt>
                <c:pt idx="43112">
                  <c:v>357.608</c:v>
                </c:pt>
                <c:pt idx="43113">
                  <c:v>357.66899999999998</c:v>
                </c:pt>
                <c:pt idx="43114">
                  <c:v>357.73</c:v>
                </c:pt>
                <c:pt idx="43115">
                  <c:v>357.79</c:v>
                </c:pt>
                <c:pt idx="43116">
                  <c:v>357.851</c:v>
                </c:pt>
                <c:pt idx="43117">
                  <c:v>357.91199999999998</c:v>
                </c:pt>
                <c:pt idx="43118">
                  <c:v>357.97300000000001</c:v>
                </c:pt>
                <c:pt idx="43119">
                  <c:v>358.03300000000002</c:v>
                </c:pt>
                <c:pt idx="43120">
                  <c:v>358.09399999999999</c:v>
                </c:pt>
                <c:pt idx="43121">
                  <c:v>358.15499999999997</c:v>
                </c:pt>
                <c:pt idx="43122">
                  <c:v>358.21600000000001</c:v>
                </c:pt>
                <c:pt idx="43123">
                  <c:v>358.27699999999999</c:v>
                </c:pt>
                <c:pt idx="43124">
                  <c:v>358.33800000000002</c:v>
                </c:pt>
                <c:pt idx="43125">
                  <c:v>358.39800000000002</c:v>
                </c:pt>
                <c:pt idx="43126">
                  <c:v>358.459</c:v>
                </c:pt>
                <c:pt idx="43127">
                  <c:v>358.52</c:v>
                </c:pt>
                <c:pt idx="43128">
                  <c:v>358.58100000000002</c:v>
                </c:pt>
                <c:pt idx="43129">
                  <c:v>358.642</c:v>
                </c:pt>
                <c:pt idx="43130">
                  <c:v>358.70299999999997</c:v>
                </c:pt>
                <c:pt idx="43131">
                  <c:v>358.76400000000001</c:v>
                </c:pt>
                <c:pt idx="43132">
                  <c:v>358.82499999999999</c:v>
                </c:pt>
                <c:pt idx="43133">
                  <c:v>358.88600000000002</c:v>
                </c:pt>
                <c:pt idx="43134">
                  <c:v>358.947</c:v>
                </c:pt>
                <c:pt idx="43135">
                  <c:v>359.00799999999998</c:v>
                </c:pt>
                <c:pt idx="43136">
                  <c:v>359.06900000000002</c:v>
                </c:pt>
                <c:pt idx="43137">
                  <c:v>359.13</c:v>
                </c:pt>
                <c:pt idx="43138">
                  <c:v>359.19099999999997</c:v>
                </c:pt>
                <c:pt idx="43139">
                  <c:v>359.25200000000001</c:v>
                </c:pt>
                <c:pt idx="43140">
                  <c:v>359.31299999999999</c:v>
                </c:pt>
                <c:pt idx="43141">
                  <c:v>359.375</c:v>
                </c:pt>
                <c:pt idx="43142">
                  <c:v>359.43599999999998</c:v>
                </c:pt>
                <c:pt idx="43143">
                  <c:v>359.49700000000001</c:v>
                </c:pt>
                <c:pt idx="43144">
                  <c:v>359.55799999999999</c:v>
                </c:pt>
                <c:pt idx="43145">
                  <c:v>359.61900000000003</c:v>
                </c:pt>
                <c:pt idx="43146">
                  <c:v>359.68099999999998</c:v>
                </c:pt>
                <c:pt idx="43147">
                  <c:v>359.74200000000002</c:v>
                </c:pt>
                <c:pt idx="43148">
                  <c:v>359.803</c:v>
                </c:pt>
                <c:pt idx="43149">
                  <c:v>359.86399999999998</c:v>
                </c:pt>
                <c:pt idx="43150">
                  <c:v>359.92599999999999</c:v>
                </c:pt>
                <c:pt idx="43151">
                  <c:v>359.98700000000002</c:v>
                </c:pt>
                <c:pt idx="43152">
                  <c:v>360.048</c:v>
                </c:pt>
                <c:pt idx="43153">
                  <c:v>360.10899999999998</c:v>
                </c:pt>
                <c:pt idx="43154">
                  <c:v>360.17099999999999</c:v>
                </c:pt>
                <c:pt idx="43155">
                  <c:v>360.23200000000003</c:v>
                </c:pt>
                <c:pt idx="43156">
                  <c:v>360.29300000000001</c:v>
                </c:pt>
                <c:pt idx="43157">
                  <c:v>360.35500000000002</c:v>
                </c:pt>
                <c:pt idx="43158">
                  <c:v>360.416</c:v>
                </c:pt>
                <c:pt idx="43159">
                  <c:v>360.47800000000001</c:v>
                </c:pt>
                <c:pt idx="43160">
                  <c:v>360.53899999999999</c:v>
                </c:pt>
                <c:pt idx="43161">
                  <c:v>360.601</c:v>
                </c:pt>
                <c:pt idx="43162">
                  <c:v>360.66199999999998</c:v>
                </c:pt>
                <c:pt idx="43163">
                  <c:v>360.72300000000001</c:v>
                </c:pt>
                <c:pt idx="43164">
                  <c:v>360.78500000000003</c:v>
                </c:pt>
                <c:pt idx="43165">
                  <c:v>360.846</c:v>
                </c:pt>
                <c:pt idx="43166">
                  <c:v>360.90800000000002</c:v>
                </c:pt>
                <c:pt idx="43167">
                  <c:v>360.96899999999999</c:v>
                </c:pt>
                <c:pt idx="43168">
                  <c:v>361.03100000000001</c:v>
                </c:pt>
                <c:pt idx="43169">
                  <c:v>361.09300000000002</c:v>
                </c:pt>
                <c:pt idx="43170">
                  <c:v>361.154</c:v>
                </c:pt>
                <c:pt idx="43171">
                  <c:v>361.21600000000001</c:v>
                </c:pt>
                <c:pt idx="43172">
                  <c:v>361.27699999999999</c:v>
                </c:pt>
                <c:pt idx="43173">
                  <c:v>361.339</c:v>
                </c:pt>
                <c:pt idx="43174">
                  <c:v>361.40100000000001</c:v>
                </c:pt>
                <c:pt idx="43175">
                  <c:v>361.46199999999999</c:v>
                </c:pt>
                <c:pt idx="43176">
                  <c:v>361.524</c:v>
                </c:pt>
                <c:pt idx="43177">
                  <c:v>361.58600000000001</c:v>
                </c:pt>
                <c:pt idx="43178">
                  <c:v>361.64699999999999</c:v>
                </c:pt>
                <c:pt idx="43179">
                  <c:v>361.709</c:v>
                </c:pt>
                <c:pt idx="43180">
                  <c:v>361.77100000000002</c:v>
                </c:pt>
                <c:pt idx="43181">
                  <c:v>361.83300000000003</c:v>
                </c:pt>
                <c:pt idx="43182">
                  <c:v>361.89400000000001</c:v>
                </c:pt>
                <c:pt idx="43183">
                  <c:v>361.95600000000002</c:v>
                </c:pt>
                <c:pt idx="43184">
                  <c:v>362.01799999999997</c:v>
                </c:pt>
                <c:pt idx="43185">
                  <c:v>362.08</c:v>
                </c:pt>
                <c:pt idx="43186">
                  <c:v>362.142</c:v>
                </c:pt>
                <c:pt idx="43187">
                  <c:v>362.20299999999997</c:v>
                </c:pt>
                <c:pt idx="43188">
                  <c:v>362.26499999999999</c:v>
                </c:pt>
                <c:pt idx="43189">
                  <c:v>362.327</c:v>
                </c:pt>
                <c:pt idx="43190">
                  <c:v>362.38900000000001</c:v>
                </c:pt>
                <c:pt idx="43191">
                  <c:v>362.45100000000002</c:v>
                </c:pt>
                <c:pt idx="43192">
                  <c:v>362.51299999999998</c:v>
                </c:pt>
                <c:pt idx="43193">
                  <c:v>362.57499999999999</c:v>
                </c:pt>
                <c:pt idx="43194">
                  <c:v>362.637</c:v>
                </c:pt>
                <c:pt idx="43195">
                  <c:v>362.69900000000001</c:v>
                </c:pt>
                <c:pt idx="43196">
                  <c:v>362.76100000000002</c:v>
                </c:pt>
                <c:pt idx="43197">
                  <c:v>362.82299999999998</c:v>
                </c:pt>
                <c:pt idx="43198">
                  <c:v>362.88499999999999</c:v>
                </c:pt>
                <c:pt idx="43199">
                  <c:v>362.947</c:v>
                </c:pt>
                <c:pt idx="43200">
                  <c:v>363.00900000000001</c:v>
                </c:pt>
                <c:pt idx="43201">
                  <c:v>363.07100000000003</c:v>
                </c:pt>
                <c:pt idx="43202">
                  <c:v>363.13299999999998</c:v>
                </c:pt>
                <c:pt idx="43203">
                  <c:v>363.19499999999999</c:v>
                </c:pt>
                <c:pt idx="43204">
                  <c:v>363.25700000000001</c:v>
                </c:pt>
                <c:pt idx="43205">
                  <c:v>363.31900000000002</c:v>
                </c:pt>
                <c:pt idx="43206">
                  <c:v>363.38099999999997</c:v>
                </c:pt>
                <c:pt idx="43207">
                  <c:v>363.44299999999998</c:v>
                </c:pt>
                <c:pt idx="43208">
                  <c:v>363.505</c:v>
                </c:pt>
                <c:pt idx="43209">
                  <c:v>363.56799999999998</c:v>
                </c:pt>
                <c:pt idx="43210">
                  <c:v>363.63</c:v>
                </c:pt>
                <c:pt idx="43211">
                  <c:v>363.69200000000001</c:v>
                </c:pt>
                <c:pt idx="43212">
                  <c:v>363.75400000000002</c:v>
                </c:pt>
                <c:pt idx="43213">
                  <c:v>363.81700000000001</c:v>
                </c:pt>
                <c:pt idx="43214">
                  <c:v>363.87900000000002</c:v>
                </c:pt>
                <c:pt idx="43215">
                  <c:v>363.94099999999997</c:v>
                </c:pt>
                <c:pt idx="43216">
                  <c:v>364.00299999999999</c:v>
                </c:pt>
                <c:pt idx="43217">
                  <c:v>364.06599999999997</c:v>
                </c:pt>
                <c:pt idx="43218">
                  <c:v>364.12799999999999</c:v>
                </c:pt>
                <c:pt idx="43219">
                  <c:v>364.19</c:v>
                </c:pt>
                <c:pt idx="43220">
                  <c:v>364.25299999999999</c:v>
                </c:pt>
                <c:pt idx="43221">
                  <c:v>364.315</c:v>
                </c:pt>
                <c:pt idx="43222">
                  <c:v>364.37700000000001</c:v>
                </c:pt>
                <c:pt idx="43223">
                  <c:v>364.44</c:v>
                </c:pt>
                <c:pt idx="43224">
                  <c:v>364.50200000000001</c:v>
                </c:pt>
                <c:pt idx="43225">
                  <c:v>364.565</c:v>
                </c:pt>
                <c:pt idx="43226">
                  <c:v>364.62700000000001</c:v>
                </c:pt>
                <c:pt idx="43227">
                  <c:v>364.68900000000002</c:v>
                </c:pt>
                <c:pt idx="43228">
                  <c:v>364.75200000000001</c:v>
                </c:pt>
                <c:pt idx="43229">
                  <c:v>364.81400000000002</c:v>
                </c:pt>
                <c:pt idx="43230">
                  <c:v>364.87700000000001</c:v>
                </c:pt>
                <c:pt idx="43231">
                  <c:v>364.93900000000002</c:v>
                </c:pt>
                <c:pt idx="43232">
                  <c:v>365.00200000000001</c:v>
                </c:pt>
                <c:pt idx="43233">
                  <c:v>365.06400000000002</c:v>
                </c:pt>
                <c:pt idx="43234">
                  <c:v>365.12700000000001</c:v>
                </c:pt>
                <c:pt idx="43235">
                  <c:v>365.19</c:v>
                </c:pt>
                <c:pt idx="43236">
                  <c:v>365.25200000000001</c:v>
                </c:pt>
                <c:pt idx="43237">
                  <c:v>365.315</c:v>
                </c:pt>
                <c:pt idx="43238">
                  <c:v>365.37700000000001</c:v>
                </c:pt>
                <c:pt idx="43239">
                  <c:v>365.44</c:v>
                </c:pt>
                <c:pt idx="43240">
                  <c:v>365.50299999999999</c:v>
                </c:pt>
                <c:pt idx="43241">
                  <c:v>365.565</c:v>
                </c:pt>
                <c:pt idx="43242">
                  <c:v>365.62799999999999</c:v>
                </c:pt>
                <c:pt idx="43243">
                  <c:v>365.69099999999997</c:v>
                </c:pt>
                <c:pt idx="43244">
                  <c:v>365.75299999999999</c:v>
                </c:pt>
                <c:pt idx="43245">
                  <c:v>365.81599999999997</c:v>
                </c:pt>
                <c:pt idx="43246">
                  <c:v>365.87900000000002</c:v>
                </c:pt>
                <c:pt idx="43247">
                  <c:v>365.94200000000001</c:v>
                </c:pt>
                <c:pt idx="43248">
                  <c:v>366.00400000000002</c:v>
                </c:pt>
                <c:pt idx="43249">
                  <c:v>366.06700000000001</c:v>
                </c:pt>
                <c:pt idx="43250">
                  <c:v>366.13</c:v>
                </c:pt>
                <c:pt idx="43251">
                  <c:v>366.19299999999998</c:v>
                </c:pt>
                <c:pt idx="43252">
                  <c:v>366.255</c:v>
                </c:pt>
                <c:pt idx="43253">
                  <c:v>366.31799999999998</c:v>
                </c:pt>
                <c:pt idx="43254">
                  <c:v>366.38099999999997</c:v>
                </c:pt>
                <c:pt idx="43255">
                  <c:v>366.44400000000002</c:v>
                </c:pt>
                <c:pt idx="43256">
                  <c:v>366.50700000000001</c:v>
                </c:pt>
                <c:pt idx="43257">
                  <c:v>366.57</c:v>
                </c:pt>
                <c:pt idx="43258">
                  <c:v>366.63299999999998</c:v>
                </c:pt>
                <c:pt idx="43259">
                  <c:v>366.69600000000003</c:v>
                </c:pt>
                <c:pt idx="43260">
                  <c:v>366.75900000000001</c:v>
                </c:pt>
                <c:pt idx="43261">
                  <c:v>366.822</c:v>
                </c:pt>
                <c:pt idx="43262">
                  <c:v>366.88499999999999</c:v>
                </c:pt>
                <c:pt idx="43263">
                  <c:v>366.94799999999998</c:v>
                </c:pt>
                <c:pt idx="43264">
                  <c:v>367.01</c:v>
                </c:pt>
                <c:pt idx="43265">
                  <c:v>367.07299999999998</c:v>
                </c:pt>
                <c:pt idx="43266">
                  <c:v>367.137</c:v>
                </c:pt>
                <c:pt idx="43267">
                  <c:v>367.2</c:v>
                </c:pt>
                <c:pt idx="43268">
                  <c:v>367.26299999999998</c:v>
                </c:pt>
                <c:pt idx="43269">
                  <c:v>367.32600000000002</c:v>
                </c:pt>
                <c:pt idx="43270">
                  <c:v>367.38900000000001</c:v>
                </c:pt>
                <c:pt idx="43271">
                  <c:v>367.452</c:v>
                </c:pt>
                <c:pt idx="43272">
                  <c:v>367.51499999999999</c:v>
                </c:pt>
                <c:pt idx="43273">
                  <c:v>367.57799999999997</c:v>
                </c:pt>
                <c:pt idx="43274">
                  <c:v>367.64100000000002</c:v>
                </c:pt>
                <c:pt idx="43275">
                  <c:v>367.70400000000001</c:v>
                </c:pt>
                <c:pt idx="43276">
                  <c:v>367.76799999999997</c:v>
                </c:pt>
                <c:pt idx="43277">
                  <c:v>367.83100000000002</c:v>
                </c:pt>
                <c:pt idx="43278">
                  <c:v>367.89400000000001</c:v>
                </c:pt>
                <c:pt idx="43279">
                  <c:v>367.95699999999999</c:v>
                </c:pt>
                <c:pt idx="43280">
                  <c:v>368.02</c:v>
                </c:pt>
                <c:pt idx="43281">
                  <c:v>368.084</c:v>
                </c:pt>
                <c:pt idx="43282">
                  <c:v>368.14699999999999</c:v>
                </c:pt>
                <c:pt idx="43283">
                  <c:v>368.21</c:v>
                </c:pt>
                <c:pt idx="43284">
                  <c:v>368.274</c:v>
                </c:pt>
                <c:pt idx="43285">
                  <c:v>368.33699999999999</c:v>
                </c:pt>
                <c:pt idx="43286">
                  <c:v>368.4</c:v>
                </c:pt>
                <c:pt idx="43287">
                  <c:v>368.464</c:v>
                </c:pt>
                <c:pt idx="43288">
                  <c:v>368.52699999999999</c:v>
                </c:pt>
                <c:pt idx="43289">
                  <c:v>368.59</c:v>
                </c:pt>
                <c:pt idx="43290">
                  <c:v>368.654</c:v>
                </c:pt>
                <c:pt idx="43291">
                  <c:v>368.71699999999998</c:v>
                </c:pt>
                <c:pt idx="43292">
                  <c:v>368.78</c:v>
                </c:pt>
                <c:pt idx="43293">
                  <c:v>368.84399999999999</c:v>
                </c:pt>
                <c:pt idx="43294">
                  <c:v>368.90699999999998</c:v>
                </c:pt>
                <c:pt idx="43295">
                  <c:v>368.971</c:v>
                </c:pt>
                <c:pt idx="43296">
                  <c:v>369.03399999999999</c:v>
                </c:pt>
                <c:pt idx="43297">
                  <c:v>369.09800000000001</c:v>
                </c:pt>
                <c:pt idx="43298">
                  <c:v>369.161</c:v>
                </c:pt>
                <c:pt idx="43299">
                  <c:v>369.22500000000002</c:v>
                </c:pt>
                <c:pt idx="43300">
                  <c:v>369.28800000000001</c:v>
                </c:pt>
                <c:pt idx="43301">
                  <c:v>369.35199999999998</c:v>
                </c:pt>
                <c:pt idx="43302">
                  <c:v>369.41500000000002</c:v>
                </c:pt>
                <c:pt idx="43303">
                  <c:v>369.47899999999998</c:v>
                </c:pt>
                <c:pt idx="43304">
                  <c:v>369.54300000000001</c:v>
                </c:pt>
                <c:pt idx="43305">
                  <c:v>369.60599999999999</c:v>
                </c:pt>
                <c:pt idx="43306">
                  <c:v>369.67</c:v>
                </c:pt>
                <c:pt idx="43307">
                  <c:v>369.733</c:v>
                </c:pt>
                <c:pt idx="43308">
                  <c:v>369.79700000000003</c:v>
                </c:pt>
                <c:pt idx="43309">
                  <c:v>369.86099999999999</c:v>
                </c:pt>
                <c:pt idx="43310">
                  <c:v>369.92399999999998</c:v>
                </c:pt>
                <c:pt idx="43311">
                  <c:v>369.988</c:v>
                </c:pt>
                <c:pt idx="43312">
                  <c:v>370.05200000000002</c:v>
                </c:pt>
                <c:pt idx="43313">
                  <c:v>370.11599999999999</c:v>
                </c:pt>
                <c:pt idx="43314">
                  <c:v>370.17899999999997</c:v>
                </c:pt>
                <c:pt idx="43315">
                  <c:v>370.24299999999999</c:v>
                </c:pt>
                <c:pt idx="43316">
                  <c:v>370.30700000000002</c:v>
                </c:pt>
                <c:pt idx="43317">
                  <c:v>370.37099999999998</c:v>
                </c:pt>
                <c:pt idx="43318">
                  <c:v>370.43400000000003</c:v>
                </c:pt>
                <c:pt idx="43319">
                  <c:v>370.49799999999999</c:v>
                </c:pt>
                <c:pt idx="43320">
                  <c:v>370.56200000000001</c:v>
                </c:pt>
                <c:pt idx="43321">
                  <c:v>370.62599999999998</c:v>
                </c:pt>
                <c:pt idx="43322">
                  <c:v>370.69</c:v>
                </c:pt>
                <c:pt idx="43323">
                  <c:v>370.75400000000002</c:v>
                </c:pt>
                <c:pt idx="43324">
                  <c:v>370.81700000000001</c:v>
                </c:pt>
                <c:pt idx="43325">
                  <c:v>370.88099999999997</c:v>
                </c:pt>
                <c:pt idx="43326">
                  <c:v>370.94499999999999</c:v>
                </c:pt>
                <c:pt idx="43327">
                  <c:v>371.00900000000001</c:v>
                </c:pt>
                <c:pt idx="43328">
                  <c:v>371.07299999999998</c:v>
                </c:pt>
                <c:pt idx="43329">
                  <c:v>371.137</c:v>
                </c:pt>
                <c:pt idx="43330">
                  <c:v>371.20100000000002</c:v>
                </c:pt>
                <c:pt idx="43331">
                  <c:v>371.26499999999999</c:v>
                </c:pt>
                <c:pt idx="43332">
                  <c:v>371.32900000000001</c:v>
                </c:pt>
                <c:pt idx="43333">
                  <c:v>371.39299999999997</c:v>
                </c:pt>
                <c:pt idx="43334">
                  <c:v>371.45699999999999</c:v>
                </c:pt>
                <c:pt idx="43335">
                  <c:v>371.52100000000002</c:v>
                </c:pt>
                <c:pt idx="43336">
                  <c:v>371.58499999999998</c:v>
                </c:pt>
                <c:pt idx="43337">
                  <c:v>371.649</c:v>
                </c:pt>
                <c:pt idx="43338">
                  <c:v>371.71300000000002</c:v>
                </c:pt>
                <c:pt idx="43339">
                  <c:v>371.77699999999999</c:v>
                </c:pt>
                <c:pt idx="43340">
                  <c:v>371.84100000000001</c:v>
                </c:pt>
                <c:pt idx="43341">
                  <c:v>371.90600000000001</c:v>
                </c:pt>
                <c:pt idx="43342">
                  <c:v>371.97</c:v>
                </c:pt>
                <c:pt idx="43343">
                  <c:v>372.03399999999999</c:v>
                </c:pt>
                <c:pt idx="43344">
                  <c:v>372.09800000000001</c:v>
                </c:pt>
                <c:pt idx="43345">
                  <c:v>372.16199999999998</c:v>
                </c:pt>
                <c:pt idx="43346">
                  <c:v>372.226</c:v>
                </c:pt>
                <c:pt idx="43347">
                  <c:v>372.291</c:v>
                </c:pt>
                <c:pt idx="43348">
                  <c:v>372.35500000000002</c:v>
                </c:pt>
                <c:pt idx="43349">
                  <c:v>372.41899999999998</c:v>
                </c:pt>
                <c:pt idx="43350">
                  <c:v>372.483</c:v>
                </c:pt>
                <c:pt idx="43351">
                  <c:v>372.548</c:v>
                </c:pt>
                <c:pt idx="43352">
                  <c:v>372.61200000000002</c:v>
                </c:pt>
                <c:pt idx="43353">
                  <c:v>372.67599999999999</c:v>
                </c:pt>
                <c:pt idx="43354">
                  <c:v>372.74099999999999</c:v>
                </c:pt>
                <c:pt idx="43355">
                  <c:v>372.80500000000001</c:v>
                </c:pt>
                <c:pt idx="43356">
                  <c:v>372.86900000000003</c:v>
                </c:pt>
                <c:pt idx="43357">
                  <c:v>372.93400000000003</c:v>
                </c:pt>
                <c:pt idx="43358">
                  <c:v>372.99799999999999</c:v>
                </c:pt>
                <c:pt idx="43359">
                  <c:v>373.06200000000001</c:v>
                </c:pt>
                <c:pt idx="43360">
                  <c:v>373.12700000000001</c:v>
                </c:pt>
                <c:pt idx="43361">
                  <c:v>373.19099999999997</c:v>
                </c:pt>
                <c:pt idx="43362">
                  <c:v>373.25599999999997</c:v>
                </c:pt>
                <c:pt idx="43363">
                  <c:v>373.32</c:v>
                </c:pt>
                <c:pt idx="43364">
                  <c:v>373.38400000000001</c:v>
                </c:pt>
                <c:pt idx="43365">
                  <c:v>373.44900000000001</c:v>
                </c:pt>
                <c:pt idx="43366">
                  <c:v>373.51299999999998</c:v>
                </c:pt>
                <c:pt idx="43367">
                  <c:v>373.57799999999997</c:v>
                </c:pt>
                <c:pt idx="43368">
                  <c:v>373.642</c:v>
                </c:pt>
                <c:pt idx="43369">
                  <c:v>373.70699999999999</c:v>
                </c:pt>
                <c:pt idx="43370">
                  <c:v>373.77100000000002</c:v>
                </c:pt>
                <c:pt idx="43371">
                  <c:v>373.83600000000001</c:v>
                </c:pt>
                <c:pt idx="43372">
                  <c:v>373.90100000000001</c:v>
                </c:pt>
                <c:pt idx="43373">
                  <c:v>373.96499999999997</c:v>
                </c:pt>
                <c:pt idx="43374">
                  <c:v>374.03</c:v>
                </c:pt>
                <c:pt idx="43375">
                  <c:v>374.09399999999999</c:v>
                </c:pt>
                <c:pt idx="43376">
                  <c:v>374.15899999999999</c:v>
                </c:pt>
                <c:pt idx="43377">
                  <c:v>374.22399999999999</c:v>
                </c:pt>
                <c:pt idx="43378">
                  <c:v>374.28800000000001</c:v>
                </c:pt>
                <c:pt idx="43379">
                  <c:v>374.35300000000001</c:v>
                </c:pt>
                <c:pt idx="43380">
                  <c:v>374.41800000000001</c:v>
                </c:pt>
                <c:pt idx="43381">
                  <c:v>374.48200000000003</c:v>
                </c:pt>
                <c:pt idx="43382">
                  <c:v>374.54700000000003</c:v>
                </c:pt>
                <c:pt idx="43383">
                  <c:v>374.61200000000002</c:v>
                </c:pt>
                <c:pt idx="43384">
                  <c:v>374.67700000000002</c:v>
                </c:pt>
                <c:pt idx="43385">
                  <c:v>374.74099999999999</c:v>
                </c:pt>
                <c:pt idx="43386">
                  <c:v>374.80599999999998</c:v>
                </c:pt>
                <c:pt idx="43387">
                  <c:v>374.87099999999998</c:v>
                </c:pt>
                <c:pt idx="43388">
                  <c:v>374.93599999999998</c:v>
                </c:pt>
                <c:pt idx="43389">
                  <c:v>375</c:v>
                </c:pt>
                <c:pt idx="43390">
                  <c:v>375.065</c:v>
                </c:pt>
                <c:pt idx="43391">
                  <c:v>375.13</c:v>
                </c:pt>
                <c:pt idx="43392">
                  <c:v>375.19499999999999</c:v>
                </c:pt>
                <c:pt idx="43393">
                  <c:v>375.26</c:v>
                </c:pt>
                <c:pt idx="43394">
                  <c:v>375.32499999999999</c:v>
                </c:pt>
                <c:pt idx="43395">
                  <c:v>375.39</c:v>
                </c:pt>
                <c:pt idx="43396">
                  <c:v>375.45400000000001</c:v>
                </c:pt>
                <c:pt idx="43397">
                  <c:v>375.51900000000001</c:v>
                </c:pt>
                <c:pt idx="43398">
                  <c:v>375.584</c:v>
                </c:pt>
                <c:pt idx="43399">
                  <c:v>375.649</c:v>
                </c:pt>
                <c:pt idx="43400">
                  <c:v>375.714</c:v>
                </c:pt>
                <c:pt idx="43401">
                  <c:v>375.779</c:v>
                </c:pt>
                <c:pt idx="43402">
                  <c:v>375.84399999999999</c:v>
                </c:pt>
                <c:pt idx="43403">
                  <c:v>375.90899999999999</c:v>
                </c:pt>
                <c:pt idx="43404">
                  <c:v>375.97399999999999</c:v>
                </c:pt>
                <c:pt idx="43405">
                  <c:v>376.03899999999999</c:v>
                </c:pt>
                <c:pt idx="43406">
                  <c:v>376.10399999999998</c:v>
                </c:pt>
                <c:pt idx="43407">
                  <c:v>376.16899999999998</c:v>
                </c:pt>
                <c:pt idx="43408">
                  <c:v>376.23399999999998</c:v>
                </c:pt>
                <c:pt idx="43409">
                  <c:v>376.3</c:v>
                </c:pt>
                <c:pt idx="43410">
                  <c:v>376.36500000000001</c:v>
                </c:pt>
                <c:pt idx="43411">
                  <c:v>376.43</c:v>
                </c:pt>
                <c:pt idx="43412">
                  <c:v>376.495</c:v>
                </c:pt>
                <c:pt idx="43413">
                  <c:v>376.56</c:v>
                </c:pt>
                <c:pt idx="43414">
                  <c:v>376.625</c:v>
                </c:pt>
                <c:pt idx="43415">
                  <c:v>376.69</c:v>
                </c:pt>
                <c:pt idx="43416">
                  <c:v>376.75599999999997</c:v>
                </c:pt>
                <c:pt idx="43417">
                  <c:v>376.82100000000003</c:v>
                </c:pt>
                <c:pt idx="43418">
                  <c:v>376.88600000000002</c:v>
                </c:pt>
                <c:pt idx="43419">
                  <c:v>376.95100000000002</c:v>
                </c:pt>
                <c:pt idx="43420">
                  <c:v>377.01600000000002</c:v>
                </c:pt>
                <c:pt idx="43421">
                  <c:v>377.08199999999999</c:v>
                </c:pt>
                <c:pt idx="43422">
                  <c:v>377.14699999999999</c:v>
                </c:pt>
                <c:pt idx="43423">
                  <c:v>377.21199999999999</c:v>
                </c:pt>
                <c:pt idx="43424">
                  <c:v>377.27800000000002</c:v>
                </c:pt>
                <c:pt idx="43425">
                  <c:v>377.34300000000002</c:v>
                </c:pt>
                <c:pt idx="43426">
                  <c:v>377.40800000000002</c:v>
                </c:pt>
                <c:pt idx="43427">
                  <c:v>377.47399999999999</c:v>
                </c:pt>
                <c:pt idx="43428">
                  <c:v>377.53899999999999</c:v>
                </c:pt>
                <c:pt idx="43429">
                  <c:v>377.60399999999998</c:v>
                </c:pt>
                <c:pt idx="43430">
                  <c:v>377.67</c:v>
                </c:pt>
                <c:pt idx="43431">
                  <c:v>377.73500000000001</c:v>
                </c:pt>
                <c:pt idx="43432">
                  <c:v>377.8</c:v>
                </c:pt>
                <c:pt idx="43433">
                  <c:v>377.86599999999999</c:v>
                </c:pt>
                <c:pt idx="43434">
                  <c:v>377.93099999999998</c:v>
                </c:pt>
                <c:pt idx="43435">
                  <c:v>377.99700000000001</c:v>
                </c:pt>
                <c:pt idx="43436">
                  <c:v>378.06200000000001</c:v>
                </c:pt>
                <c:pt idx="43437">
                  <c:v>378.12799999999999</c:v>
                </c:pt>
                <c:pt idx="43438">
                  <c:v>378.19299999999998</c:v>
                </c:pt>
                <c:pt idx="43439">
                  <c:v>378.25900000000001</c:v>
                </c:pt>
                <c:pt idx="43440">
                  <c:v>378.32400000000001</c:v>
                </c:pt>
                <c:pt idx="43441">
                  <c:v>378.39</c:v>
                </c:pt>
                <c:pt idx="43442">
                  <c:v>378.45499999999998</c:v>
                </c:pt>
                <c:pt idx="43443">
                  <c:v>378.52100000000002</c:v>
                </c:pt>
                <c:pt idx="43444">
                  <c:v>378.58600000000001</c:v>
                </c:pt>
                <c:pt idx="43445">
                  <c:v>378.65199999999999</c:v>
                </c:pt>
                <c:pt idx="43446">
                  <c:v>378.71800000000002</c:v>
                </c:pt>
                <c:pt idx="43447">
                  <c:v>378.78300000000002</c:v>
                </c:pt>
                <c:pt idx="43448">
                  <c:v>378.84899999999999</c:v>
                </c:pt>
                <c:pt idx="43449">
                  <c:v>378.91500000000002</c:v>
                </c:pt>
                <c:pt idx="43450">
                  <c:v>378.98</c:v>
                </c:pt>
                <c:pt idx="43451">
                  <c:v>379.04599999999999</c:v>
                </c:pt>
                <c:pt idx="43452">
                  <c:v>379.11200000000002</c:v>
                </c:pt>
                <c:pt idx="43453">
                  <c:v>379.17700000000002</c:v>
                </c:pt>
                <c:pt idx="43454">
                  <c:v>379.24299999999999</c:v>
                </c:pt>
                <c:pt idx="43455">
                  <c:v>379.30900000000003</c:v>
                </c:pt>
                <c:pt idx="43456">
                  <c:v>379.375</c:v>
                </c:pt>
                <c:pt idx="43457">
                  <c:v>379.44</c:v>
                </c:pt>
                <c:pt idx="43458">
                  <c:v>379.50599999999997</c:v>
                </c:pt>
                <c:pt idx="43459">
                  <c:v>379.572</c:v>
                </c:pt>
                <c:pt idx="43460">
                  <c:v>379.63799999999998</c:v>
                </c:pt>
                <c:pt idx="43461">
                  <c:v>379.70299999999997</c:v>
                </c:pt>
                <c:pt idx="43462">
                  <c:v>379.76900000000001</c:v>
                </c:pt>
                <c:pt idx="43463">
                  <c:v>379.83499999999998</c:v>
                </c:pt>
                <c:pt idx="43464">
                  <c:v>379.90100000000001</c:v>
                </c:pt>
                <c:pt idx="43465">
                  <c:v>379.96699999999998</c:v>
                </c:pt>
                <c:pt idx="43466">
                  <c:v>380.03300000000002</c:v>
                </c:pt>
                <c:pt idx="43467">
                  <c:v>380.09899999999999</c:v>
                </c:pt>
                <c:pt idx="43468">
                  <c:v>380.16399999999999</c:v>
                </c:pt>
                <c:pt idx="43469">
                  <c:v>380.23</c:v>
                </c:pt>
                <c:pt idx="43470">
                  <c:v>380.29599999999999</c:v>
                </c:pt>
                <c:pt idx="43471">
                  <c:v>380.36200000000002</c:v>
                </c:pt>
                <c:pt idx="43472">
                  <c:v>380.428</c:v>
                </c:pt>
                <c:pt idx="43473">
                  <c:v>380.49400000000003</c:v>
                </c:pt>
                <c:pt idx="43474">
                  <c:v>380.56</c:v>
                </c:pt>
                <c:pt idx="43475">
                  <c:v>380.62599999999998</c:v>
                </c:pt>
                <c:pt idx="43476">
                  <c:v>380.69200000000001</c:v>
                </c:pt>
                <c:pt idx="43477">
                  <c:v>380.75799999999998</c:v>
                </c:pt>
                <c:pt idx="43478">
                  <c:v>380.82400000000001</c:v>
                </c:pt>
                <c:pt idx="43479">
                  <c:v>380.89</c:v>
                </c:pt>
                <c:pt idx="43480">
                  <c:v>380.95600000000002</c:v>
                </c:pt>
                <c:pt idx="43481">
                  <c:v>381.02300000000002</c:v>
                </c:pt>
                <c:pt idx="43482">
                  <c:v>381.089</c:v>
                </c:pt>
                <c:pt idx="43483">
                  <c:v>381.15499999999997</c:v>
                </c:pt>
                <c:pt idx="43484">
                  <c:v>381.221</c:v>
                </c:pt>
                <c:pt idx="43485">
                  <c:v>381.28699999999998</c:v>
                </c:pt>
                <c:pt idx="43486">
                  <c:v>381.35300000000001</c:v>
                </c:pt>
                <c:pt idx="43487">
                  <c:v>381.41899999999998</c:v>
                </c:pt>
                <c:pt idx="43488">
                  <c:v>381.48500000000001</c:v>
                </c:pt>
                <c:pt idx="43489">
                  <c:v>381.55200000000002</c:v>
                </c:pt>
                <c:pt idx="43490">
                  <c:v>381.61799999999999</c:v>
                </c:pt>
                <c:pt idx="43491">
                  <c:v>381.68400000000003</c:v>
                </c:pt>
                <c:pt idx="43492">
                  <c:v>381.75</c:v>
                </c:pt>
                <c:pt idx="43493">
                  <c:v>381.81700000000001</c:v>
                </c:pt>
                <c:pt idx="43494">
                  <c:v>381.88299999999998</c:v>
                </c:pt>
                <c:pt idx="43495">
                  <c:v>381.94900000000001</c:v>
                </c:pt>
                <c:pt idx="43496">
                  <c:v>382.01499999999999</c:v>
                </c:pt>
                <c:pt idx="43497">
                  <c:v>382.08199999999999</c:v>
                </c:pt>
                <c:pt idx="43498">
                  <c:v>382.14800000000002</c:v>
                </c:pt>
                <c:pt idx="43499">
                  <c:v>382.214</c:v>
                </c:pt>
                <c:pt idx="43500">
                  <c:v>382.28100000000001</c:v>
                </c:pt>
                <c:pt idx="43501">
                  <c:v>382.34699999999998</c:v>
                </c:pt>
                <c:pt idx="43502">
                  <c:v>382.41300000000001</c:v>
                </c:pt>
                <c:pt idx="43503">
                  <c:v>382.48</c:v>
                </c:pt>
                <c:pt idx="43504">
                  <c:v>382.54599999999999</c:v>
                </c:pt>
                <c:pt idx="43505">
                  <c:v>382.613</c:v>
                </c:pt>
                <c:pt idx="43506">
                  <c:v>382.67899999999997</c:v>
                </c:pt>
                <c:pt idx="43507">
                  <c:v>382.745</c:v>
                </c:pt>
                <c:pt idx="43508">
                  <c:v>382.81200000000001</c:v>
                </c:pt>
                <c:pt idx="43509">
                  <c:v>382.87799999999999</c:v>
                </c:pt>
                <c:pt idx="43510">
                  <c:v>382.94499999999999</c:v>
                </c:pt>
                <c:pt idx="43511">
                  <c:v>383.01100000000002</c:v>
                </c:pt>
                <c:pt idx="43512">
                  <c:v>383.07799999999997</c:v>
                </c:pt>
                <c:pt idx="43513">
                  <c:v>383.14400000000001</c:v>
                </c:pt>
                <c:pt idx="43514">
                  <c:v>383.21100000000001</c:v>
                </c:pt>
                <c:pt idx="43515">
                  <c:v>383.27699999999999</c:v>
                </c:pt>
                <c:pt idx="43516">
                  <c:v>383.34399999999999</c:v>
                </c:pt>
                <c:pt idx="43517">
                  <c:v>383.411</c:v>
                </c:pt>
                <c:pt idx="43518">
                  <c:v>383.47699999999998</c:v>
                </c:pt>
                <c:pt idx="43519">
                  <c:v>383.54399999999998</c:v>
                </c:pt>
                <c:pt idx="43520">
                  <c:v>383.61</c:v>
                </c:pt>
                <c:pt idx="43521">
                  <c:v>383.67700000000002</c:v>
                </c:pt>
                <c:pt idx="43522">
                  <c:v>383.74400000000003</c:v>
                </c:pt>
                <c:pt idx="43523">
                  <c:v>383.81</c:v>
                </c:pt>
                <c:pt idx="43524">
                  <c:v>383.87700000000001</c:v>
                </c:pt>
                <c:pt idx="43525">
                  <c:v>383.94400000000002</c:v>
                </c:pt>
                <c:pt idx="43526">
                  <c:v>384.01</c:v>
                </c:pt>
                <c:pt idx="43527">
                  <c:v>384.077</c:v>
                </c:pt>
                <c:pt idx="43528">
                  <c:v>384.14400000000001</c:v>
                </c:pt>
                <c:pt idx="43529">
                  <c:v>384.21</c:v>
                </c:pt>
                <c:pt idx="43530">
                  <c:v>384.27699999999999</c:v>
                </c:pt>
                <c:pt idx="43531">
                  <c:v>384.34399999999999</c:v>
                </c:pt>
                <c:pt idx="43532">
                  <c:v>384.411</c:v>
                </c:pt>
                <c:pt idx="43533">
                  <c:v>384.47699999999998</c:v>
                </c:pt>
                <c:pt idx="43534">
                  <c:v>384.54399999999998</c:v>
                </c:pt>
                <c:pt idx="43535">
                  <c:v>384.61099999999999</c:v>
                </c:pt>
                <c:pt idx="43536">
                  <c:v>384.678</c:v>
                </c:pt>
                <c:pt idx="43537">
                  <c:v>384.745</c:v>
                </c:pt>
                <c:pt idx="43538">
                  <c:v>384.81200000000001</c:v>
                </c:pt>
                <c:pt idx="43539">
                  <c:v>384.87799999999999</c:v>
                </c:pt>
                <c:pt idx="43540">
                  <c:v>384.94499999999999</c:v>
                </c:pt>
                <c:pt idx="43541">
                  <c:v>385.012</c:v>
                </c:pt>
                <c:pt idx="43542">
                  <c:v>385.07900000000001</c:v>
                </c:pt>
                <c:pt idx="43543">
                  <c:v>385.14600000000002</c:v>
                </c:pt>
                <c:pt idx="43544">
                  <c:v>385.21300000000002</c:v>
                </c:pt>
                <c:pt idx="43545">
                  <c:v>385.28</c:v>
                </c:pt>
                <c:pt idx="43546">
                  <c:v>385.34699999999998</c:v>
                </c:pt>
                <c:pt idx="43547">
                  <c:v>385.41399999999999</c:v>
                </c:pt>
                <c:pt idx="43548">
                  <c:v>385.48099999999999</c:v>
                </c:pt>
                <c:pt idx="43549">
                  <c:v>385.548</c:v>
                </c:pt>
                <c:pt idx="43550">
                  <c:v>385.61500000000001</c:v>
                </c:pt>
                <c:pt idx="43551">
                  <c:v>385.68200000000002</c:v>
                </c:pt>
                <c:pt idx="43552">
                  <c:v>385.74900000000002</c:v>
                </c:pt>
                <c:pt idx="43553">
                  <c:v>385.81599999999997</c:v>
                </c:pt>
                <c:pt idx="43554">
                  <c:v>385.88299999999998</c:v>
                </c:pt>
                <c:pt idx="43555">
                  <c:v>385.95</c:v>
                </c:pt>
                <c:pt idx="43556">
                  <c:v>386.017</c:v>
                </c:pt>
                <c:pt idx="43557">
                  <c:v>386.084</c:v>
                </c:pt>
                <c:pt idx="43558">
                  <c:v>386.15100000000001</c:v>
                </c:pt>
                <c:pt idx="43559">
                  <c:v>386.21800000000002</c:v>
                </c:pt>
                <c:pt idx="43560">
                  <c:v>386.286</c:v>
                </c:pt>
                <c:pt idx="43561">
                  <c:v>386.35300000000001</c:v>
                </c:pt>
                <c:pt idx="43562">
                  <c:v>386.42</c:v>
                </c:pt>
                <c:pt idx="43563">
                  <c:v>386.48700000000002</c:v>
                </c:pt>
                <c:pt idx="43564">
                  <c:v>386.55399999999997</c:v>
                </c:pt>
                <c:pt idx="43565">
                  <c:v>386.62099999999998</c:v>
                </c:pt>
                <c:pt idx="43566">
                  <c:v>386.68900000000002</c:v>
                </c:pt>
                <c:pt idx="43567">
                  <c:v>386.75599999999997</c:v>
                </c:pt>
                <c:pt idx="43568">
                  <c:v>386.82299999999998</c:v>
                </c:pt>
                <c:pt idx="43569">
                  <c:v>386.89</c:v>
                </c:pt>
                <c:pt idx="43570">
                  <c:v>386.95800000000003</c:v>
                </c:pt>
                <c:pt idx="43571">
                  <c:v>387.02499999999998</c:v>
                </c:pt>
                <c:pt idx="43572">
                  <c:v>387.09199999999998</c:v>
                </c:pt>
                <c:pt idx="43573">
                  <c:v>387.16</c:v>
                </c:pt>
                <c:pt idx="43574">
                  <c:v>387.22699999999998</c:v>
                </c:pt>
                <c:pt idx="43575">
                  <c:v>387.29399999999998</c:v>
                </c:pt>
                <c:pt idx="43576">
                  <c:v>387.36200000000002</c:v>
                </c:pt>
                <c:pt idx="43577">
                  <c:v>387.42899999999997</c:v>
                </c:pt>
                <c:pt idx="43578">
                  <c:v>387.49599999999998</c:v>
                </c:pt>
                <c:pt idx="43579">
                  <c:v>387.56400000000002</c:v>
                </c:pt>
                <c:pt idx="43580">
                  <c:v>387.63099999999997</c:v>
                </c:pt>
                <c:pt idx="43581">
                  <c:v>387.69900000000001</c:v>
                </c:pt>
                <c:pt idx="43582">
                  <c:v>387.76600000000002</c:v>
                </c:pt>
                <c:pt idx="43583">
                  <c:v>387.83300000000003</c:v>
                </c:pt>
                <c:pt idx="43584">
                  <c:v>387.90100000000001</c:v>
                </c:pt>
                <c:pt idx="43585">
                  <c:v>387.96800000000002</c:v>
                </c:pt>
                <c:pt idx="43586">
                  <c:v>388.036</c:v>
                </c:pt>
                <c:pt idx="43587">
                  <c:v>388.10300000000001</c:v>
                </c:pt>
                <c:pt idx="43588">
                  <c:v>388.17099999999999</c:v>
                </c:pt>
                <c:pt idx="43589">
                  <c:v>388.238</c:v>
                </c:pt>
                <c:pt idx="43590">
                  <c:v>388.30599999999998</c:v>
                </c:pt>
                <c:pt idx="43591">
                  <c:v>388.37299999999999</c:v>
                </c:pt>
                <c:pt idx="43592">
                  <c:v>388.44099999999997</c:v>
                </c:pt>
                <c:pt idx="43593">
                  <c:v>388.50900000000001</c:v>
                </c:pt>
                <c:pt idx="43594">
                  <c:v>388.57600000000002</c:v>
                </c:pt>
                <c:pt idx="43595">
                  <c:v>388.64400000000001</c:v>
                </c:pt>
                <c:pt idx="43596">
                  <c:v>388.71100000000001</c:v>
                </c:pt>
                <c:pt idx="43597">
                  <c:v>388.779</c:v>
                </c:pt>
                <c:pt idx="43598">
                  <c:v>388.84699999999998</c:v>
                </c:pt>
                <c:pt idx="43599">
                  <c:v>388.91399999999999</c:v>
                </c:pt>
                <c:pt idx="43600">
                  <c:v>388.98200000000003</c:v>
                </c:pt>
                <c:pt idx="43601">
                  <c:v>389.05</c:v>
                </c:pt>
                <c:pt idx="43602">
                  <c:v>389.11700000000002</c:v>
                </c:pt>
                <c:pt idx="43603">
                  <c:v>389.185</c:v>
                </c:pt>
                <c:pt idx="43604">
                  <c:v>389.25299999999999</c:v>
                </c:pt>
                <c:pt idx="43605">
                  <c:v>389.32</c:v>
                </c:pt>
                <c:pt idx="43606">
                  <c:v>389.38799999999998</c:v>
                </c:pt>
                <c:pt idx="43607">
                  <c:v>389.45600000000002</c:v>
                </c:pt>
                <c:pt idx="43608">
                  <c:v>389.524</c:v>
                </c:pt>
                <c:pt idx="43609">
                  <c:v>389.59100000000001</c:v>
                </c:pt>
                <c:pt idx="43610">
                  <c:v>389.65899999999999</c:v>
                </c:pt>
                <c:pt idx="43611">
                  <c:v>389.72699999999998</c:v>
                </c:pt>
                <c:pt idx="43612">
                  <c:v>389.79500000000002</c:v>
                </c:pt>
                <c:pt idx="43613">
                  <c:v>389.863</c:v>
                </c:pt>
                <c:pt idx="43614">
                  <c:v>389.93</c:v>
                </c:pt>
                <c:pt idx="43615">
                  <c:v>389.99799999999999</c:v>
                </c:pt>
                <c:pt idx="43616">
                  <c:v>390.06599999999997</c:v>
                </c:pt>
                <c:pt idx="43617">
                  <c:v>390.13400000000001</c:v>
                </c:pt>
                <c:pt idx="43618">
                  <c:v>390.202</c:v>
                </c:pt>
                <c:pt idx="43619">
                  <c:v>390.27</c:v>
                </c:pt>
                <c:pt idx="43620">
                  <c:v>390.33800000000002</c:v>
                </c:pt>
                <c:pt idx="43621">
                  <c:v>390.40600000000001</c:v>
                </c:pt>
                <c:pt idx="43622">
                  <c:v>390.47399999999999</c:v>
                </c:pt>
                <c:pt idx="43623">
                  <c:v>390.54199999999997</c:v>
                </c:pt>
                <c:pt idx="43624">
                  <c:v>390.61</c:v>
                </c:pt>
                <c:pt idx="43625">
                  <c:v>390.678</c:v>
                </c:pt>
                <c:pt idx="43626">
                  <c:v>390.74599999999998</c:v>
                </c:pt>
                <c:pt idx="43627">
                  <c:v>390.81400000000002</c:v>
                </c:pt>
                <c:pt idx="43628">
                  <c:v>390.88200000000001</c:v>
                </c:pt>
                <c:pt idx="43629">
                  <c:v>390.95</c:v>
                </c:pt>
                <c:pt idx="43630">
                  <c:v>391.01799999999997</c:v>
                </c:pt>
                <c:pt idx="43631">
                  <c:v>391.08600000000001</c:v>
                </c:pt>
                <c:pt idx="43632">
                  <c:v>391.154</c:v>
                </c:pt>
                <c:pt idx="43633">
                  <c:v>391.22199999999998</c:v>
                </c:pt>
                <c:pt idx="43634">
                  <c:v>391.29</c:v>
                </c:pt>
                <c:pt idx="43635">
                  <c:v>391.358</c:v>
                </c:pt>
                <c:pt idx="43636">
                  <c:v>391.42599999999999</c:v>
                </c:pt>
                <c:pt idx="43637">
                  <c:v>391.49400000000003</c:v>
                </c:pt>
                <c:pt idx="43638">
                  <c:v>391.56200000000001</c:v>
                </c:pt>
                <c:pt idx="43639">
                  <c:v>391.63099999999997</c:v>
                </c:pt>
                <c:pt idx="43640">
                  <c:v>391.69900000000001</c:v>
                </c:pt>
                <c:pt idx="43641">
                  <c:v>391.767</c:v>
                </c:pt>
                <c:pt idx="43642">
                  <c:v>391.83499999999998</c:v>
                </c:pt>
                <c:pt idx="43643">
                  <c:v>391.90300000000002</c:v>
                </c:pt>
                <c:pt idx="43644">
                  <c:v>391.97199999999998</c:v>
                </c:pt>
                <c:pt idx="43645">
                  <c:v>392.04</c:v>
                </c:pt>
                <c:pt idx="43646">
                  <c:v>392.108</c:v>
                </c:pt>
                <c:pt idx="43647">
                  <c:v>392.17599999999999</c:v>
                </c:pt>
                <c:pt idx="43648">
                  <c:v>392.245</c:v>
                </c:pt>
                <c:pt idx="43649">
                  <c:v>392.31299999999999</c:v>
                </c:pt>
                <c:pt idx="43650">
                  <c:v>392.38099999999997</c:v>
                </c:pt>
                <c:pt idx="43651">
                  <c:v>392.45</c:v>
                </c:pt>
                <c:pt idx="43652">
                  <c:v>392.51799999999997</c:v>
                </c:pt>
                <c:pt idx="43653">
                  <c:v>392.58600000000001</c:v>
                </c:pt>
                <c:pt idx="43654">
                  <c:v>392.65499999999997</c:v>
                </c:pt>
                <c:pt idx="43655">
                  <c:v>392.72300000000001</c:v>
                </c:pt>
                <c:pt idx="43656">
                  <c:v>392.791</c:v>
                </c:pt>
                <c:pt idx="43657">
                  <c:v>392.86</c:v>
                </c:pt>
                <c:pt idx="43658">
                  <c:v>392.928</c:v>
                </c:pt>
                <c:pt idx="43659">
                  <c:v>392.99599999999998</c:v>
                </c:pt>
                <c:pt idx="43660">
                  <c:v>393.065</c:v>
                </c:pt>
                <c:pt idx="43661">
                  <c:v>393.13299999999998</c:v>
                </c:pt>
                <c:pt idx="43662">
                  <c:v>393.202</c:v>
                </c:pt>
                <c:pt idx="43663">
                  <c:v>393.27</c:v>
                </c:pt>
                <c:pt idx="43664">
                  <c:v>393.339</c:v>
                </c:pt>
                <c:pt idx="43665">
                  <c:v>393.40699999999998</c:v>
                </c:pt>
                <c:pt idx="43666">
                  <c:v>393.476</c:v>
                </c:pt>
                <c:pt idx="43667">
                  <c:v>393.54399999999998</c:v>
                </c:pt>
                <c:pt idx="43668">
                  <c:v>393.613</c:v>
                </c:pt>
                <c:pt idx="43669">
                  <c:v>393.68099999999998</c:v>
                </c:pt>
                <c:pt idx="43670">
                  <c:v>393.75</c:v>
                </c:pt>
                <c:pt idx="43671">
                  <c:v>393.81799999999998</c:v>
                </c:pt>
                <c:pt idx="43672">
                  <c:v>393.887</c:v>
                </c:pt>
                <c:pt idx="43673">
                  <c:v>393.95600000000002</c:v>
                </c:pt>
                <c:pt idx="43674">
                  <c:v>394.024</c:v>
                </c:pt>
                <c:pt idx="43675">
                  <c:v>394.09300000000002</c:v>
                </c:pt>
                <c:pt idx="43676">
                  <c:v>394.161</c:v>
                </c:pt>
                <c:pt idx="43677">
                  <c:v>394.23</c:v>
                </c:pt>
                <c:pt idx="43678">
                  <c:v>394.29899999999998</c:v>
                </c:pt>
                <c:pt idx="43679">
                  <c:v>394.36700000000002</c:v>
                </c:pt>
                <c:pt idx="43680">
                  <c:v>394.43599999999998</c:v>
                </c:pt>
                <c:pt idx="43681">
                  <c:v>394.505</c:v>
                </c:pt>
                <c:pt idx="43682">
                  <c:v>394.57299999999998</c:v>
                </c:pt>
                <c:pt idx="43683">
                  <c:v>394.642</c:v>
                </c:pt>
                <c:pt idx="43684">
                  <c:v>394.71100000000001</c:v>
                </c:pt>
                <c:pt idx="43685">
                  <c:v>394.78</c:v>
                </c:pt>
                <c:pt idx="43686">
                  <c:v>394.84800000000001</c:v>
                </c:pt>
                <c:pt idx="43687">
                  <c:v>394.91699999999997</c:v>
                </c:pt>
                <c:pt idx="43688">
                  <c:v>394.98599999999999</c:v>
                </c:pt>
                <c:pt idx="43689">
                  <c:v>395.05500000000001</c:v>
                </c:pt>
                <c:pt idx="43690">
                  <c:v>395.12299999999999</c:v>
                </c:pt>
                <c:pt idx="43691">
                  <c:v>395.19200000000001</c:v>
                </c:pt>
                <c:pt idx="43692">
                  <c:v>395.26100000000002</c:v>
                </c:pt>
                <c:pt idx="43693">
                  <c:v>395.33</c:v>
                </c:pt>
                <c:pt idx="43694">
                  <c:v>395.399</c:v>
                </c:pt>
                <c:pt idx="43695">
                  <c:v>395.46800000000002</c:v>
                </c:pt>
                <c:pt idx="43696">
                  <c:v>395.536</c:v>
                </c:pt>
                <c:pt idx="43697">
                  <c:v>395.60500000000002</c:v>
                </c:pt>
                <c:pt idx="43698">
                  <c:v>395.67399999999998</c:v>
                </c:pt>
                <c:pt idx="43699">
                  <c:v>395.74299999999999</c:v>
                </c:pt>
                <c:pt idx="43700">
                  <c:v>395.81200000000001</c:v>
                </c:pt>
                <c:pt idx="43701">
                  <c:v>395.88099999999997</c:v>
                </c:pt>
                <c:pt idx="43702">
                  <c:v>395.95</c:v>
                </c:pt>
                <c:pt idx="43703">
                  <c:v>396.01900000000001</c:v>
                </c:pt>
                <c:pt idx="43704">
                  <c:v>396.08800000000002</c:v>
                </c:pt>
                <c:pt idx="43705">
                  <c:v>396.15699999999998</c:v>
                </c:pt>
                <c:pt idx="43706">
                  <c:v>396.226</c:v>
                </c:pt>
                <c:pt idx="43707">
                  <c:v>396.29500000000002</c:v>
                </c:pt>
                <c:pt idx="43708">
                  <c:v>396.36399999999998</c:v>
                </c:pt>
                <c:pt idx="43709">
                  <c:v>396.43299999999999</c:v>
                </c:pt>
                <c:pt idx="43710">
                  <c:v>396.50200000000001</c:v>
                </c:pt>
                <c:pt idx="43711">
                  <c:v>396.57100000000003</c:v>
                </c:pt>
                <c:pt idx="43712">
                  <c:v>396.64</c:v>
                </c:pt>
                <c:pt idx="43713">
                  <c:v>396.709</c:v>
                </c:pt>
                <c:pt idx="43714">
                  <c:v>396.77800000000002</c:v>
                </c:pt>
                <c:pt idx="43715">
                  <c:v>396.84699999999998</c:v>
                </c:pt>
                <c:pt idx="43716">
                  <c:v>396.916</c:v>
                </c:pt>
                <c:pt idx="43717">
                  <c:v>396.98599999999999</c:v>
                </c:pt>
                <c:pt idx="43718">
                  <c:v>397.05500000000001</c:v>
                </c:pt>
                <c:pt idx="43719">
                  <c:v>397.12400000000002</c:v>
                </c:pt>
                <c:pt idx="43720">
                  <c:v>397.19299999999998</c:v>
                </c:pt>
                <c:pt idx="43721">
                  <c:v>397.262</c:v>
                </c:pt>
                <c:pt idx="43722">
                  <c:v>397.33100000000002</c:v>
                </c:pt>
                <c:pt idx="43723">
                  <c:v>397.40100000000001</c:v>
                </c:pt>
                <c:pt idx="43724">
                  <c:v>397.47</c:v>
                </c:pt>
                <c:pt idx="43725">
                  <c:v>397.53899999999999</c:v>
                </c:pt>
                <c:pt idx="43726">
                  <c:v>397.608</c:v>
                </c:pt>
                <c:pt idx="43727">
                  <c:v>397.678</c:v>
                </c:pt>
                <c:pt idx="43728">
                  <c:v>397.74700000000001</c:v>
                </c:pt>
                <c:pt idx="43729">
                  <c:v>397.81599999999997</c:v>
                </c:pt>
                <c:pt idx="43730">
                  <c:v>397.88499999999999</c:v>
                </c:pt>
                <c:pt idx="43731">
                  <c:v>397.95499999999998</c:v>
                </c:pt>
                <c:pt idx="43732">
                  <c:v>398.024</c:v>
                </c:pt>
                <c:pt idx="43733">
                  <c:v>398.09300000000002</c:v>
                </c:pt>
                <c:pt idx="43734">
                  <c:v>398.16300000000001</c:v>
                </c:pt>
                <c:pt idx="43735">
                  <c:v>398.23200000000003</c:v>
                </c:pt>
                <c:pt idx="43736">
                  <c:v>398.30099999999999</c:v>
                </c:pt>
                <c:pt idx="43737">
                  <c:v>398.37099999999998</c:v>
                </c:pt>
                <c:pt idx="43738">
                  <c:v>398.44</c:v>
                </c:pt>
                <c:pt idx="43739">
                  <c:v>398.51</c:v>
                </c:pt>
                <c:pt idx="43740">
                  <c:v>398.57900000000001</c:v>
                </c:pt>
                <c:pt idx="43741">
                  <c:v>398.64800000000002</c:v>
                </c:pt>
                <c:pt idx="43742">
                  <c:v>398.71800000000002</c:v>
                </c:pt>
                <c:pt idx="43743">
                  <c:v>398.78699999999998</c:v>
                </c:pt>
                <c:pt idx="43744">
                  <c:v>398.85700000000003</c:v>
                </c:pt>
                <c:pt idx="43745">
                  <c:v>398.92599999999999</c:v>
                </c:pt>
                <c:pt idx="43746">
                  <c:v>398.99599999999998</c:v>
                </c:pt>
                <c:pt idx="43747">
                  <c:v>399.065</c:v>
                </c:pt>
                <c:pt idx="43748">
                  <c:v>399.13499999999999</c:v>
                </c:pt>
                <c:pt idx="43749">
                  <c:v>399.20400000000001</c:v>
                </c:pt>
                <c:pt idx="43750">
                  <c:v>399.274</c:v>
                </c:pt>
                <c:pt idx="43751">
                  <c:v>399.34300000000002</c:v>
                </c:pt>
                <c:pt idx="43752">
                  <c:v>399.41300000000001</c:v>
                </c:pt>
                <c:pt idx="43753">
                  <c:v>399.48200000000003</c:v>
                </c:pt>
                <c:pt idx="43754">
                  <c:v>399.55200000000002</c:v>
                </c:pt>
                <c:pt idx="43755">
                  <c:v>399.62200000000001</c:v>
                </c:pt>
                <c:pt idx="43756">
                  <c:v>399.69099999999997</c:v>
                </c:pt>
                <c:pt idx="43757">
                  <c:v>399.76100000000002</c:v>
                </c:pt>
                <c:pt idx="43758">
                  <c:v>399.83</c:v>
                </c:pt>
                <c:pt idx="43759">
                  <c:v>399.9</c:v>
                </c:pt>
                <c:pt idx="43760">
                  <c:v>399.97</c:v>
                </c:pt>
                <c:pt idx="43761">
                  <c:v>400.03899999999999</c:v>
                </c:pt>
                <c:pt idx="43762">
                  <c:v>400.10899999999998</c:v>
                </c:pt>
                <c:pt idx="43763">
                  <c:v>400.17899999999997</c:v>
                </c:pt>
                <c:pt idx="43764">
                  <c:v>400.24799999999999</c:v>
                </c:pt>
                <c:pt idx="43765">
                  <c:v>400.31799999999998</c:v>
                </c:pt>
                <c:pt idx="43766">
                  <c:v>400.38799999999998</c:v>
                </c:pt>
                <c:pt idx="43767">
                  <c:v>400.45800000000003</c:v>
                </c:pt>
                <c:pt idx="43768">
                  <c:v>400.52699999999999</c:v>
                </c:pt>
                <c:pt idx="43769">
                  <c:v>400.59699999999998</c:v>
                </c:pt>
                <c:pt idx="43770">
                  <c:v>400.66699999999997</c:v>
                </c:pt>
                <c:pt idx="43771">
                  <c:v>400.73700000000002</c:v>
                </c:pt>
                <c:pt idx="43772">
                  <c:v>400.80599999999998</c:v>
                </c:pt>
                <c:pt idx="43773">
                  <c:v>400.87599999999998</c:v>
                </c:pt>
                <c:pt idx="43774">
                  <c:v>400.94600000000003</c:v>
                </c:pt>
                <c:pt idx="43775">
                  <c:v>401.01600000000002</c:v>
                </c:pt>
                <c:pt idx="43776">
                  <c:v>401.08600000000001</c:v>
                </c:pt>
                <c:pt idx="43777">
                  <c:v>401.15600000000001</c:v>
                </c:pt>
                <c:pt idx="43778">
                  <c:v>401.22500000000002</c:v>
                </c:pt>
                <c:pt idx="43779">
                  <c:v>401.29500000000002</c:v>
                </c:pt>
                <c:pt idx="43780">
                  <c:v>401.36500000000001</c:v>
                </c:pt>
                <c:pt idx="43781">
                  <c:v>401.435</c:v>
                </c:pt>
                <c:pt idx="43782">
                  <c:v>401.505</c:v>
                </c:pt>
                <c:pt idx="43783">
                  <c:v>401.57499999999999</c:v>
                </c:pt>
                <c:pt idx="43784">
                  <c:v>401.64499999999998</c:v>
                </c:pt>
                <c:pt idx="43785">
                  <c:v>401.71499999999997</c:v>
                </c:pt>
                <c:pt idx="43786">
                  <c:v>401.78500000000003</c:v>
                </c:pt>
                <c:pt idx="43787">
                  <c:v>401.85500000000002</c:v>
                </c:pt>
                <c:pt idx="43788">
                  <c:v>401.92500000000001</c:v>
                </c:pt>
                <c:pt idx="43789">
                  <c:v>401.995</c:v>
                </c:pt>
                <c:pt idx="43790">
                  <c:v>402.065</c:v>
                </c:pt>
                <c:pt idx="43791">
                  <c:v>402.13499999999999</c:v>
                </c:pt>
                <c:pt idx="43792">
                  <c:v>402.20499999999998</c:v>
                </c:pt>
                <c:pt idx="43793">
                  <c:v>402.27499999999998</c:v>
                </c:pt>
                <c:pt idx="43794">
                  <c:v>402.34500000000003</c:v>
                </c:pt>
                <c:pt idx="43795">
                  <c:v>402.41500000000002</c:v>
                </c:pt>
                <c:pt idx="43796">
                  <c:v>402.48500000000001</c:v>
                </c:pt>
                <c:pt idx="43797">
                  <c:v>402.55500000000001</c:v>
                </c:pt>
                <c:pt idx="43798">
                  <c:v>402.625</c:v>
                </c:pt>
                <c:pt idx="43799">
                  <c:v>402.69499999999999</c:v>
                </c:pt>
                <c:pt idx="43800">
                  <c:v>402.76499999999999</c:v>
                </c:pt>
                <c:pt idx="43801">
                  <c:v>402.83600000000001</c:v>
                </c:pt>
                <c:pt idx="43802">
                  <c:v>402.90600000000001</c:v>
                </c:pt>
                <c:pt idx="43803">
                  <c:v>402.976</c:v>
                </c:pt>
                <c:pt idx="43804">
                  <c:v>403.04599999999999</c:v>
                </c:pt>
                <c:pt idx="43805">
                  <c:v>403.11599999999999</c:v>
                </c:pt>
                <c:pt idx="43806">
                  <c:v>403.18599999999998</c:v>
                </c:pt>
                <c:pt idx="43807">
                  <c:v>403.25700000000001</c:v>
                </c:pt>
                <c:pt idx="43808">
                  <c:v>403.327</c:v>
                </c:pt>
                <c:pt idx="43809">
                  <c:v>403.39699999999999</c:v>
                </c:pt>
                <c:pt idx="43810">
                  <c:v>403.46699999999998</c:v>
                </c:pt>
                <c:pt idx="43811">
                  <c:v>403.53800000000001</c:v>
                </c:pt>
                <c:pt idx="43812">
                  <c:v>403.608</c:v>
                </c:pt>
                <c:pt idx="43813">
                  <c:v>403.678</c:v>
                </c:pt>
                <c:pt idx="43814">
                  <c:v>403.74799999999999</c:v>
                </c:pt>
                <c:pt idx="43815">
                  <c:v>403.81900000000002</c:v>
                </c:pt>
                <c:pt idx="43816">
                  <c:v>403.88900000000001</c:v>
                </c:pt>
                <c:pt idx="43817">
                  <c:v>403.959</c:v>
                </c:pt>
                <c:pt idx="43818">
                  <c:v>404.03</c:v>
                </c:pt>
                <c:pt idx="43819">
                  <c:v>404.1</c:v>
                </c:pt>
                <c:pt idx="43820">
                  <c:v>404.17</c:v>
                </c:pt>
                <c:pt idx="43821">
                  <c:v>404.24099999999999</c:v>
                </c:pt>
                <c:pt idx="43822">
                  <c:v>404.31099999999998</c:v>
                </c:pt>
                <c:pt idx="43823">
                  <c:v>404.38200000000001</c:v>
                </c:pt>
                <c:pt idx="43824">
                  <c:v>404.452</c:v>
                </c:pt>
                <c:pt idx="43825">
                  <c:v>404.52199999999999</c:v>
                </c:pt>
                <c:pt idx="43826">
                  <c:v>404.59300000000002</c:v>
                </c:pt>
                <c:pt idx="43827">
                  <c:v>404.66300000000001</c:v>
                </c:pt>
                <c:pt idx="43828">
                  <c:v>404.73399999999998</c:v>
                </c:pt>
                <c:pt idx="43829">
                  <c:v>404.80399999999997</c:v>
                </c:pt>
                <c:pt idx="43830">
                  <c:v>404.875</c:v>
                </c:pt>
                <c:pt idx="43831">
                  <c:v>404.94499999999999</c:v>
                </c:pt>
                <c:pt idx="43832">
                  <c:v>405.01600000000002</c:v>
                </c:pt>
                <c:pt idx="43833">
                  <c:v>405.08600000000001</c:v>
                </c:pt>
                <c:pt idx="43834">
                  <c:v>405.15699999999998</c:v>
                </c:pt>
                <c:pt idx="43835">
                  <c:v>405.22699999999998</c:v>
                </c:pt>
                <c:pt idx="43836">
                  <c:v>405.298</c:v>
                </c:pt>
                <c:pt idx="43837">
                  <c:v>405.36799999999999</c:v>
                </c:pt>
                <c:pt idx="43838">
                  <c:v>405.43900000000002</c:v>
                </c:pt>
                <c:pt idx="43839">
                  <c:v>405.50900000000001</c:v>
                </c:pt>
                <c:pt idx="43840">
                  <c:v>405.58</c:v>
                </c:pt>
                <c:pt idx="43841">
                  <c:v>405.65100000000001</c:v>
                </c:pt>
                <c:pt idx="43842">
                  <c:v>405.721</c:v>
                </c:pt>
                <c:pt idx="43843">
                  <c:v>405.79199999999997</c:v>
                </c:pt>
                <c:pt idx="43844">
                  <c:v>405.86200000000002</c:v>
                </c:pt>
                <c:pt idx="43845">
                  <c:v>405.93299999999999</c:v>
                </c:pt>
                <c:pt idx="43846">
                  <c:v>406.00400000000002</c:v>
                </c:pt>
                <c:pt idx="43847">
                  <c:v>406.07400000000001</c:v>
                </c:pt>
                <c:pt idx="43848">
                  <c:v>406.14499999999998</c:v>
                </c:pt>
                <c:pt idx="43849">
                  <c:v>406.21600000000001</c:v>
                </c:pt>
                <c:pt idx="43850">
                  <c:v>406.28699999999998</c:v>
                </c:pt>
                <c:pt idx="43851">
                  <c:v>406.35700000000003</c:v>
                </c:pt>
                <c:pt idx="43852">
                  <c:v>406.428</c:v>
                </c:pt>
                <c:pt idx="43853">
                  <c:v>406.49900000000002</c:v>
                </c:pt>
                <c:pt idx="43854">
                  <c:v>406.56900000000002</c:v>
                </c:pt>
                <c:pt idx="43855">
                  <c:v>406.64</c:v>
                </c:pt>
                <c:pt idx="43856">
                  <c:v>406.71100000000001</c:v>
                </c:pt>
                <c:pt idx="43857">
                  <c:v>406.78199999999998</c:v>
                </c:pt>
                <c:pt idx="43858">
                  <c:v>406.85300000000001</c:v>
                </c:pt>
                <c:pt idx="43859">
                  <c:v>406.923</c:v>
                </c:pt>
                <c:pt idx="43860">
                  <c:v>406.99400000000003</c:v>
                </c:pt>
                <c:pt idx="43861">
                  <c:v>407.065</c:v>
                </c:pt>
                <c:pt idx="43862">
                  <c:v>407.13600000000002</c:v>
                </c:pt>
                <c:pt idx="43863">
                  <c:v>407.20699999999999</c:v>
                </c:pt>
                <c:pt idx="43864">
                  <c:v>407.27800000000002</c:v>
                </c:pt>
                <c:pt idx="43865">
                  <c:v>407.34800000000001</c:v>
                </c:pt>
                <c:pt idx="43866">
                  <c:v>407.41899999999998</c:v>
                </c:pt>
                <c:pt idx="43867">
                  <c:v>407.49</c:v>
                </c:pt>
                <c:pt idx="43868">
                  <c:v>407.56099999999998</c:v>
                </c:pt>
                <c:pt idx="43869">
                  <c:v>407.63200000000001</c:v>
                </c:pt>
                <c:pt idx="43870">
                  <c:v>407.70299999999997</c:v>
                </c:pt>
                <c:pt idx="43871">
                  <c:v>407.774</c:v>
                </c:pt>
                <c:pt idx="43872">
                  <c:v>407.84500000000003</c:v>
                </c:pt>
                <c:pt idx="43873">
                  <c:v>407.916</c:v>
                </c:pt>
                <c:pt idx="43874">
                  <c:v>407.98700000000002</c:v>
                </c:pt>
                <c:pt idx="43875">
                  <c:v>408.05799999999999</c:v>
                </c:pt>
                <c:pt idx="43876">
                  <c:v>408.12900000000002</c:v>
                </c:pt>
                <c:pt idx="43877">
                  <c:v>408.2</c:v>
                </c:pt>
                <c:pt idx="43878">
                  <c:v>408.27100000000002</c:v>
                </c:pt>
                <c:pt idx="43879">
                  <c:v>408.34199999999998</c:v>
                </c:pt>
                <c:pt idx="43880">
                  <c:v>408.41300000000001</c:v>
                </c:pt>
                <c:pt idx="43881">
                  <c:v>408.48399999999998</c:v>
                </c:pt>
                <c:pt idx="43882">
                  <c:v>408.55500000000001</c:v>
                </c:pt>
                <c:pt idx="43883">
                  <c:v>408.62599999999998</c:v>
                </c:pt>
                <c:pt idx="43884">
                  <c:v>408.697</c:v>
                </c:pt>
                <c:pt idx="43885">
                  <c:v>408.76799999999997</c:v>
                </c:pt>
                <c:pt idx="43886">
                  <c:v>408.839</c:v>
                </c:pt>
                <c:pt idx="43887">
                  <c:v>408.911</c:v>
                </c:pt>
                <c:pt idx="43888">
                  <c:v>408.98200000000003</c:v>
                </c:pt>
                <c:pt idx="43889">
                  <c:v>409.053</c:v>
                </c:pt>
                <c:pt idx="43890">
                  <c:v>409.12400000000002</c:v>
                </c:pt>
                <c:pt idx="43891">
                  <c:v>409.19499999999999</c:v>
                </c:pt>
                <c:pt idx="43892">
                  <c:v>409.26600000000002</c:v>
                </c:pt>
                <c:pt idx="43893">
                  <c:v>409.33800000000002</c:v>
                </c:pt>
                <c:pt idx="43894">
                  <c:v>409.40899999999999</c:v>
                </c:pt>
                <c:pt idx="43895">
                  <c:v>409.48</c:v>
                </c:pt>
                <c:pt idx="43896">
                  <c:v>409.55099999999999</c:v>
                </c:pt>
                <c:pt idx="43897">
                  <c:v>409.62200000000001</c:v>
                </c:pt>
                <c:pt idx="43898">
                  <c:v>409.69400000000002</c:v>
                </c:pt>
                <c:pt idx="43899">
                  <c:v>409.76499999999999</c:v>
                </c:pt>
                <c:pt idx="43900">
                  <c:v>409.83600000000001</c:v>
                </c:pt>
                <c:pt idx="43901">
                  <c:v>409.90800000000002</c:v>
                </c:pt>
                <c:pt idx="43902">
                  <c:v>409.97899999999998</c:v>
                </c:pt>
                <c:pt idx="43903">
                  <c:v>410.05</c:v>
                </c:pt>
                <c:pt idx="43904">
                  <c:v>410.12099999999998</c:v>
                </c:pt>
                <c:pt idx="43905">
                  <c:v>410.19299999999998</c:v>
                </c:pt>
                <c:pt idx="43906">
                  <c:v>410.26400000000001</c:v>
                </c:pt>
                <c:pt idx="43907">
                  <c:v>410.33499999999998</c:v>
                </c:pt>
                <c:pt idx="43908">
                  <c:v>410.40699999999998</c:v>
                </c:pt>
                <c:pt idx="43909">
                  <c:v>410.47800000000001</c:v>
                </c:pt>
                <c:pt idx="43910">
                  <c:v>410.55</c:v>
                </c:pt>
                <c:pt idx="43911">
                  <c:v>410.62099999999998</c:v>
                </c:pt>
                <c:pt idx="43912">
                  <c:v>410.69200000000001</c:v>
                </c:pt>
                <c:pt idx="43913">
                  <c:v>410.76400000000001</c:v>
                </c:pt>
                <c:pt idx="43914">
                  <c:v>410.83499999999998</c:v>
                </c:pt>
                <c:pt idx="43915">
                  <c:v>410.90699999999998</c:v>
                </c:pt>
                <c:pt idx="43916">
                  <c:v>410.97800000000001</c:v>
                </c:pt>
                <c:pt idx="43917">
                  <c:v>411.05</c:v>
                </c:pt>
                <c:pt idx="43918">
                  <c:v>411.12099999999998</c:v>
                </c:pt>
                <c:pt idx="43919">
                  <c:v>411.19299999999998</c:v>
                </c:pt>
                <c:pt idx="43920">
                  <c:v>411.26400000000001</c:v>
                </c:pt>
                <c:pt idx="43921">
                  <c:v>411.33600000000001</c:v>
                </c:pt>
                <c:pt idx="43922">
                  <c:v>411.40699999999998</c:v>
                </c:pt>
                <c:pt idx="43923">
                  <c:v>411.47899999999998</c:v>
                </c:pt>
                <c:pt idx="43924">
                  <c:v>411.55</c:v>
                </c:pt>
                <c:pt idx="43925">
                  <c:v>411.62200000000001</c:v>
                </c:pt>
                <c:pt idx="43926">
                  <c:v>411.69299999999998</c:v>
                </c:pt>
                <c:pt idx="43927">
                  <c:v>411.76499999999999</c:v>
                </c:pt>
                <c:pt idx="43928">
                  <c:v>411.83600000000001</c:v>
                </c:pt>
                <c:pt idx="43929">
                  <c:v>411.90800000000002</c:v>
                </c:pt>
                <c:pt idx="43930">
                  <c:v>411.98</c:v>
                </c:pt>
                <c:pt idx="43931">
                  <c:v>412.05099999999999</c:v>
                </c:pt>
                <c:pt idx="43932">
                  <c:v>412.12299999999999</c:v>
                </c:pt>
                <c:pt idx="43933">
                  <c:v>412.19400000000002</c:v>
                </c:pt>
                <c:pt idx="43934">
                  <c:v>412.26600000000002</c:v>
                </c:pt>
                <c:pt idx="43935">
                  <c:v>412.33800000000002</c:v>
                </c:pt>
                <c:pt idx="43936">
                  <c:v>412.40899999999999</c:v>
                </c:pt>
                <c:pt idx="43937">
                  <c:v>412.48099999999999</c:v>
                </c:pt>
                <c:pt idx="43938">
                  <c:v>412.553</c:v>
                </c:pt>
                <c:pt idx="43939">
                  <c:v>412.625</c:v>
                </c:pt>
                <c:pt idx="43940">
                  <c:v>412.69600000000003</c:v>
                </c:pt>
                <c:pt idx="43941">
                  <c:v>412.76799999999997</c:v>
                </c:pt>
                <c:pt idx="43942">
                  <c:v>412.84</c:v>
                </c:pt>
                <c:pt idx="43943">
                  <c:v>412.911</c:v>
                </c:pt>
                <c:pt idx="43944">
                  <c:v>412.983</c:v>
                </c:pt>
                <c:pt idx="43945">
                  <c:v>413.05500000000001</c:v>
                </c:pt>
                <c:pt idx="43946">
                  <c:v>413.12700000000001</c:v>
                </c:pt>
                <c:pt idx="43947">
                  <c:v>413.19799999999998</c:v>
                </c:pt>
                <c:pt idx="43948">
                  <c:v>413.27</c:v>
                </c:pt>
                <c:pt idx="43949">
                  <c:v>413.34199999999998</c:v>
                </c:pt>
                <c:pt idx="43950">
                  <c:v>413.41399999999999</c:v>
                </c:pt>
                <c:pt idx="43951">
                  <c:v>413.48599999999999</c:v>
                </c:pt>
                <c:pt idx="43952">
                  <c:v>413.55799999999999</c:v>
                </c:pt>
                <c:pt idx="43953">
                  <c:v>413.62900000000002</c:v>
                </c:pt>
                <c:pt idx="43954">
                  <c:v>413.70100000000002</c:v>
                </c:pt>
                <c:pt idx="43955">
                  <c:v>413.77300000000002</c:v>
                </c:pt>
                <c:pt idx="43956">
                  <c:v>413.84500000000003</c:v>
                </c:pt>
                <c:pt idx="43957">
                  <c:v>413.91699999999997</c:v>
                </c:pt>
                <c:pt idx="43958">
                  <c:v>413.98899999999998</c:v>
                </c:pt>
                <c:pt idx="43959">
                  <c:v>414.06099999999998</c:v>
                </c:pt>
                <c:pt idx="43960">
                  <c:v>414.13299999999998</c:v>
                </c:pt>
                <c:pt idx="43961">
                  <c:v>414.20499999999998</c:v>
                </c:pt>
                <c:pt idx="43962">
                  <c:v>414.27699999999999</c:v>
                </c:pt>
                <c:pt idx="43963">
                  <c:v>414.34899999999999</c:v>
                </c:pt>
                <c:pt idx="43964">
                  <c:v>414.42099999999999</c:v>
                </c:pt>
                <c:pt idx="43965">
                  <c:v>414.49299999999999</c:v>
                </c:pt>
                <c:pt idx="43966">
                  <c:v>414.565</c:v>
                </c:pt>
                <c:pt idx="43967">
                  <c:v>414.637</c:v>
                </c:pt>
                <c:pt idx="43968">
                  <c:v>414.709</c:v>
                </c:pt>
                <c:pt idx="43969">
                  <c:v>414.78100000000001</c:v>
                </c:pt>
                <c:pt idx="43970">
                  <c:v>414.85300000000001</c:v>
                </c:pt>
                <c:pt idx="43971">
                  <c:v>414.92500000000001</c:v>
                </c:pt>
                <c:pt idx="43972">
                  <c:v>414.99700000000001</c:v>
                </c:pt>
                <c:pt idx="43973">
                  <c:v>415.06900000000002</c:v>
                </c:pt>
                <c:pt idx="43974">
                  <c:v>415.14100000000002</c:v>
                </c:pt>
                <c:pt idx="43975">
                  <c:v>415.21300000000002</c:v>
                </c:pt>
                <c:pt idx="43976">
                  <c:v>415.28500000000003</c:v>
                </c:pt>
                <c:pt idx="43977">
                  <c:v>415.35700000000003</c:v>
                </c:pt>
                <c:pt idx="43978">
                  <c:v>415.42899999999997</c:v>
                </c:pt>
                <c:pt idx="43979">
                  <c:v>415.50099999999998</c:v>
                </c:pt>
                <c:pt idx="43980">
                  <c:v>415.57400000000001</c:v>
                </c:pt>
                <c:pt idx="43981">
                  <c:v>415.64600000000002</c:v>
                </c:pt>
                <c:pt idx="43982">
                  <c:v>415.71800000000002</c:v>
                </c:pt>
                <c:pt idx="43983">
                  <c:v>415.79</c:v>
                </c:pt>
                <c:pt idx="43984">
                  <c:v>415.86200000000002</c:v>
                </c:pt>
                <c:pt idx="43985">
                  <c:v>415.935</c:v>
                </c:pt>
                <c:pt idx="43986">
                  <c:v>416.00700000000001</c:v>
                </c:pt>
                <c:pt idx="43987">
                  <c:v>416.07900000000001</c:v>
                </c:pt>
                <c:pt idx="43988">
                  <c:v>416.15100000000001</c:v>
                </c:pt>
                <c:pt idx="43989">
                  <c:v>416.22300000000001</c:v>
                </c:pt>
                <c:pt idx="43990">
                  <c:v>416.29599999999999</c:v>
                </c:pt>
                <c:pt idx="43991">
                  <c:v>416.36799999999999</c:v>
                </c:pt>
                <c:pt idx="43992">
                  <c:v>416.44</c:v>
                </c:pt>
                <c:pt idx="43993">
                  <c:v>416.51299999999998</c:v>
                </c:pt>
                <c:pt idx="43994">
                  <c:v>416.58499999999998</c:v>
                </c:pt>
                <c:pt idx="43995">
                  <c:v>416.65699999999998</c:v>
                </c:pt>
                <c:pt idx="43996">
                  <c:v>416.72899999999998</c:v>
                </c:pt>
                <c:pt idx="43997">
                  <c:v>416.80200000000002</c:v>
                </c:pt>
                <c:pt idx="43998">
                  <c:v>416.87400000000002</c:v>
                </c:pt>
                <c:pt idx="43999">
                  <c:v>416.94600000000003</c:v>
                </c:pt>
                <c:pt idx="44000">
                  <c:v>417.01900000000001</c:v>
                </c:pt>
                <c:pt idx="44001">
                  <c:v>417.09100000000001</c:v>
                </c:pt>
                <c:pt idx="44002">
                  <c:v>417.16399999999999</c:v>
                </c:pt>
                <c:pt idx="44003">
                  <c:v>417.23599999999999</c:v>
                </c:pt>
                <c:pt idx="44004">
                  <c:v>417.30799999999999</c:v>
                </c:pt>
                <c:pt idx="44005">
                  <c:v>417.38099999999997</c:v>
                </c:pt>
                <c:pt idx="44006">
                  <c:v>417.45299999999997</c:v>
                </c:pt>
                <c:pt idx="44007">
                  <c:v>417.52600000000001</c:v>
                </c:pt>
                <c:pt idx="44008">
                  <c:v>417.59800000000001</c:v>
                </c:pt>
                <c:pt idx="44009">
                  <c:v>417.67099999999999</c:v>
                </c:pt>
                <c:pt idx="44010">
                  <c:v>417.74299999999999</c:v>
                </c:pt>
                <c:pt idx="44011">
                  <c:v>417.815</c:v>
                </c:pt>
                <c:pt idx="44012">
                  <c:v>417.88799999999998</c:v>
                </c:pt>
                <c:pt idx="44013">
                  <c:v>417.96</c:v>
                </c:pt>
                <c:pt idx="44014">
                  <c:v>418.03300000000002</c:v>
                </c:pt>
                <c:pt idx="44015">
                  <c:v>418.10500000000002</c:v>
                </c:pt>
                <c:pt idx="44016">
                  <c:v>418.178</c:v>
                </c:pt>
                <c:pt idx="44017">
                  <c:v>418.25099999999998</c:v>
                </c:pt>
                <c:pt idx="44018">
                  <c:v>418.32299999999998</c:v>
                </c:pt>
                <c:pt idx="44019">
                  <c:v>418.39600000000002</c:v>
                </c:pt>
                <c:pt idx="44020">
                  <c:v>418.46800000000002</c:v>
                </c:pt>
                <c:pt idx="44021">
                  <c:v>418.541</c:v>
                </c:pt>
                <c:pt idx="44022">
                  <c:v>418.613</c:v>
                </c:pt>
                <c:pt idx="44023">
                  <c:v>418.68599999999998</c:v>
                </c:pt>
                <c:pt idx="44024">
                  <c:v>418.75900000000001</c:v>
                </c:pt>
                <c:pt idx="44025">
                  <c:v>418.83100000000002</c:v>
                </c:pt>
                <c:pt idx="44026">
                  <c:v>418.904</c:v>
                </c:pt>
                <c:pt idx="44027">
                  <c:v>418.976</c:v>
                </c:pt>
                <c:pt idx="44028">
                  <c:v>419.04899999999998</c:v>
                </c:pt>
                <c:pt idx="44029">
                  <c:v>419.12200000000001</c:v>
                </c:pt>
                <c:pt idx="44030">
                  <c:v>419.19400000000002</c:v>
                </c:pt>
                <c:pt idx="44031">
                  <c:v>419.267</c:v>
                </c:pt>
                <c:pt idx="44032">
                  <c:v>419.34</c:v>
                </c:pt>
                <c:pt idx="44033">
                  <c:v>419.41300000000001</c:v>
                </c:pt>
                <c:pt idx="44034">
                  <c:v>419.48500000000001</c:v>
                </c:pt>
                <c:pt idx="44035">
                  <c:v>419.55799999999999</c:v>
                </c:pt>
                <c:pt idx="44036">
                  <c:v>419.63099999999997</c:v>
                </c:pt>
                <c:pt idx="44037">
                  <c:v>419.70299999999997</c:v>
                </c:pt>
                <c:pt idx="44038">
                  <c:v>419.77600000000001</c:v>
                </c:pt>
                <c:pt idx="44039">
                  <c:v>419.84899999999999</c:v>
                </c:pt>
                <c:pt idx="44040">
                  <c:v>419.92200000000003</c:v>
                </c:pt>
                <c:pt idx="44041">
                  <c:v>419.995</c:v>
                </c:pt>
                <c:pt idx="44042">
                  <c:v>420.06700000000001</c:v>
                </c:pt>
                <c:pt idx="44043">
                  <c:v>420.14</c:v>
                </c:pt>
                <c:pt idx="44044">
                  <c:v>420.21300000000002</c:v>
                </c:pt>
                <c:pt idx="44045">
                  <c:v>420.286</c:v>
                </c:pt>
                <c:pt idx="44046">
                  <c:v>420.35899999999998</c:v>
                </c:pt>
                <c:pt idx="44047">
                  <c:v>420.43200000000002</c:v>
                </c:pt>
                <c:pt idx="44048">
                  <c:v>420.50400000000002</c:v>
                </c:pt>
                <c:pt idx="44049">
                  <c:v>420.577</c:v>
                </c:pt>
                <c:pt idx="44050">
                  <c:v>420.65</c:v>
                </c:pt>
                <c:pt idx="44051">
                  <c:v>420.72300000000001</c:v>
                </c:pt>
                <c:pt idx="44052">
                  <c:v>420.79599999999999</c:v>
                </c:pt>
                <c:pt idx="44053">
                  <c:v>420.86900000000003</c:v>
                </c:pt>
                <c:pt idx="44054">
                  <c:v>420.94200000000001</c:v>
                </c:pt>
                <c:pt idx="44055">
                  <c:v>421.01499999999999</c:v>
                </c:pt>
                <c:pt idx="44056">
                  <c:v>421.08800000000002</c:v>
                </c:pt>
                <c:pt idx="44057">
                  <c:v>421.161</c:v>
                </c:pt>
                <c:pt idx="44058">
                  <c:v>421.23399999999998</c:v>
                </c:pt>
                <c:pt idx="44059">
                  <c:v>421.30599999999998</c:v>
                </c:pt>
                <c:pt idx="44060">
                  <c:v>421.38</c:v>
                </c:pt>
                <c:pt idx="44061">
                  <c:v>421.452</c:v>
                </c:pt>
                <c:pt idx="44062">
                  <c:v>421.52499999999998</c:v>
                </c:pt>
                <c:pt idx="44063">
                  <c:v>421.59899999999999</c:v>
                </c:pt>
                <c:pt idx="44064">
                  <c:v>421.67200000000003</c:v>
                </c:pt>
                <c:pt idx="44065">
                  <c:v>421.745</c:v>
                </c:pt>
                <c:pt idx="44066">
                  <c:v>421.81799999999998</c:v>
                </c:pt>
                <c:pt idx="44067">
                  <c:v>421.89100000000002</c:v>
                </c:pt>
                <c:pt idx="44068">
                  <c:v>421.964</c:v>
                </c:pt>
                <c:pt idx="44069">
                  <c:v>422.03699999999998</c:v>
                </c:pt>
                <c:pt idx="44070">
                  <c:v>422.11</c:v>
                </c:pt>
                <c:pt idx="44071">
                  <c:v>422.18299999999999</c:v>
                </c:pt>
                <c:pt idx="44072">
                  <c:v>422.25599999999997</c:v>
                </c:pt>
                <c:pt idx="44073">
                  <c:v>422.32900000000001</c:v>
                </c:pt>
                <c:pt idx="44074">
                  <c:v>422.40199999999999</c:v>
                </c:pt>
                <c:pt idx="44075">
                  <c:v>422.47500000000002</c:v>
                </c:pt>
                <c:pt idx="44076">
                  <c:v>422.54899999999998</c:v>
                </c:pt>
                <c:pt idx="44077">
                  <c:v>422.62200000000001</c:v>
                </c:pt>
                <c:pt idx="44078">
                  <c:v>422.69499999999999</c:v>
                </c:pt>
                <c:pt idx="44079">
                  <c:v>422.76799999999997</c:v>
                </c:pt>
                <c:pt idx="44080">
                  <c:v>422.84100000000001</c:v>
                </c:pt>
                <c:pt idx="44081">
                  <c:v>422.91500000000002</c:v>
                </c:pt>
                <c:pt idx="44082">
                  <c:v>422.988</c:v>
                </c:pt>
                <c:pt idx="44083">
                  <c:v>423.06099999999998</c:v>
                </c:pt>
                <c:pt idx="44084">
                  <c:v>423.13400000000001</c:v>
                </c:pt>
                <c:pt idx="44085">
                  <c:v>423.20699999999999</c:v>
                </c:pt>
                <c:pt idx="44086">
                  <c:v>423.28100000000001</c:v>
                </c:pt>
                <c:pt idx="44087">
                  <c:v>423.35399999999998</c:v>
                </c:pt>
                <c:pt idx="44088">
                  <c:v>423.42700000000002</c:v>
                </c:pt>
                <c:pt idx="44089">
                  <c:v>423.5</c:v>
                </c:pt>
                <c:pt idx="44090">
                  <c:v>423.57400000000001</c:v>
                </c:pt>
                <c:pt idx="44091">
                  <c:v>423.64699999999999</c:v>
                </c:pt>
                <c:pt idx="44092">
                  <c:v>423.72</c:v>
                </c:pt>
                <c:pt idx="44093">
                  <c:v>423.79399999999998</c:v>
                </c:pt>
                <c:pt idx="44094">
                  <c:v>423.86700000000002</c:v>
                </c:pt>
                <c:pt idx="44095">
                  <c:v>423.94</c:v>
                </c:pt>
                <c:pt idx="44096">
                  <c:v>424.01400000000001</c:v>
                </c:pt>
                <c:pt idx="44097">
                  <c:v>424.08699999999999</c:v>
                </c:pt>
                <c:pt idx="44098">
                  <c:v>424.16</c:v>
                </c:pt>
                <c:pt idx="44099">
                  <c:v>424.23399999999998</c:v>
                </c:pt>
                <c:pt idx="44100">
                  <c:v>424.30700000000002</c:v>
                </c:pt>
                <c:pt idx="44101">
                  <c:v>424.38099999999997</c:v>
                </c:pt>
                <c:pt idx="44102">
                  <c:v>424.45400000000001</c:v>
                </c:pt>
                <c:pt idx="44103">
                  <c:v>424.52699999999999</c:v>
                </c:pt>
                <c:pt idx="44104">
                  <c:v>424.601</c:v>
                </c:pt>
                <c:pt idx="44105">
                  <c:v>424.67399999999998</c:v>
                </c:pt>
                <c:pt idx="44106">
                  <c:v>424.74799999999999</c:v>
                </c:pt>
                <c:pt idx="44107">
                  <c:v>424.82100000000003</c:v>
                </c:pt>
                <c:pt idx="44108">
                  <c:v>424.89499999999998</c:v>
                </c:pt>
                <c:pt idx="44109">
                  <c:v>424.96800000000002</c:v>
                </c:pt>
                <c:pt idx="44110">
                  <c:v>425.04199999999997</c:v>
                </c:pt>
                <c:pt idx="44111">
                  <c:v>425.11500000000001</c:v>
                </c:pt>
                <c:pt idx="44112">
                  <c:v>425.18900000000002</c:v>
                </c:pt>
                <c:pt idx="44113">
                  <c:v>425.262</c:v>
                </c:pt>
                <c:pt idx="44114">
                  <c:v>425.33600000000001</c:v>
                </c:pt>
                <c:pt idx="44115">
                  <c:v>425.40899999999999</c:v>
                </c:pt>
                <c:pt idx="44116">
                  <c:v>425.483</c:v>
                </c:pt>
                <c:pt idx="44117">
                  <c:v>425.55599999999998</c:v>
                </c:pt>
                <c:pt idx="44118">
                  <c:v>425.63</c:v>
                </c:pt>
                <c:pt idx="44119">
                  <c:v>425.70299999999997</c:v>
                </c:pt>
                <c:pt idx="44120">
                  <c:v>425.77699999999999</c:v>
                </c:pt>
                <c:pt idx="44121">
                  <c:v>425.851</c:v>
                </c:pt>
                <c:pt idx="44122">
                  <c:v>425.92399999999998</c:v>
                </c:pt>
                <c:pt idx="44123">
                  <c:v>425.99799999999999</c:v>
                </c:pt>
                <c:pt idx="44124">
                  <c:v>426.072</c:v>
                </c:pt>
                <c:pt idx="44125">
                  <c:v>426.14499999999998</c:v>
                </c:pt>
                <c:pt idx="44126">
                  <c:v>426.21899999999999</c:v>
                </c:pt>
                <c:pt idx="44127">
                  <c:v>426.29199999999997</c:v>
                </c:pt>
                <c:pt idx="44128">
                  <c:v>426.36599999999999</c:v>
                </c:pt>
                <c:pt idx="44129">
                  <c:v>426.44</c:v>
                </c:pt>
                <c:pt idx="44130">
                  <c:v>426.51400000000001</c:v>
                </c:pt>
                <c:pt idx="44131">
                  <c:v>426.58699999999999</c:v>
                </c:pt>
                <c:pt idx="44132">
                  <c:v>426.661</c:v>
                </c:pt>
                <c:pt idx="44133">
                  <c:v>426.73500000000001</c:v>
                </c:pt>
                <c:pt idx="44134">
                  <c:v>426.80799999999999</c:v>
                </c:pt>
                <c:pt idx="44135">
                  <c:v>426.88200000000001</c:v>
                </c:pt>
                <c:pt idx="44136">
                  <c:v>426.95600000000002</c:v>
                </c:pt>
                <c:pt idx="44137">
                  <c:v>427.03</c:v>
                </c:pt>
                <c:pt idx="44138">
                  <c:v>427.10300000000001</c:v>
                </c:pt>
                <c:pt idx="44139">
                  <c:v>427.17700000000002</c:v>
                </c:pt>
                <c:pt idx="44140">
                  <c:v>427.25099999999998</c:v>
                </c:pt>
                <c:pt idx="44141">
                  <c:v>427.32499999999999</c:v>
                </c:pt>
                <c:pt idx="44142">
                  <c:v>427.399</c:v>
                </c:pt>
                <c:pt idx="44143">
                  <c:v>427.47199999999998</c:v>
                </c:pt>
                <c:pt idx="44144">
                  <c:v>427.54599999999999</c:v>
                </c:pt>
                <c:pt idx="44145">
                  <c:v>427.62</c:v>
                </c:pt>
                <c:pt idx="44146">
                  <c:v>427.69400000000002</c:v>
                </c:pt>
                <c:pt idx="44147">
                  <c:v>427.76799999999997</c:v>
                </c:pt>
                <c:pt idx="44148">
                  <c:v>427.84199999999998</c:v>
                </c:pt>
                <c:pt idx="44149">
                  <c:v>427.91500000000002</c:v>
                </c:pt>
                <c:pt idx="44150">
                  <c:v>427.98899999999998</c:v>
                </c:pt>
                <c:pt idx="44151">
                  <c:v>428.06299999999999</c:v>
                </c:pt>
                <c:pt idx="44152">
                  <c:v>428.137</c:v>
                </c:pt>
                <c:pt idx="44153">
                  <c:v>428.21100000000001</c:v>
                </c:pt>
                <c:pt idx="44154">
                  <c:v>428.28500000000003</c:v>
                </c:pt>
                <c:pt idx="44155">
                  <c:v>428.35899999999998</c:v>
                </c:pt>
                <c:pt idx="44156">
                  <c:v>428.43299999999999</c:v>
                </c:pt>
                <c:pt idx="44157">
                  <c:v>428.50700000000001</c:v>
                </c:pt>
                <c:pt idx="44158">
                  <c:v>428.58100000000002</c:v>
                </c:pt>
                <c:pt idx="44159">
                  <c:v>428.65499999999997</c:v>
                </c:pt>
                <c:pt idx="44160">
                  <c:v>428.72899999999998</c:v>
                </c:pt>
                <c:pt idx="44161">
                  <c:v>428.803</c:v>
                </c:pt>
                <c:pt idx="44162">
                  <c:v>428.87700000000001</c:v>
                </c:pt>
                <c:pt idx="44163">
                  <c:v>428.95100000000002</c:v>
                </c:pt>
                <c:pt idx="44164">
                  <c:v>429.02499999999998</c:v>
                </c:pt>
                <c:pt idx="44165">
                  <c:v>429.09899999999999</c:v>
                </c:pt>
                <c:pt idx="44166">
                  <c:v>429.173</c:v>
                </c:pt>
                <c:pt idx="44167">
                  <c:v>429.24700000000001</c:v>
                </c:pt>
                <c:pt idx="44168">
                  <c:v>429.32100000000003</c:v>
                </c:pt>
                <c:pt idx="44169">
                  <c:v>429.39499999999998</c:v>
                </c:pt>
                <c:pt idx="44170">
                  <c:v>429.46899999999999</c:v>
                </c:pt>
                <c:pt idx="44171">
                  <c:v>429.54300000000001</c:v>
                </c:pt>
                <c:pt idx="44172">
                  <c:v>429.61700000000002</c:v>
                </c:pt>
                <c:pt idx="44173">
                  <c:v>429.69099999999997</c:v>
                </c:pt>
                <c:pt idx="44174">
                  <c:v>429.76499999999999</c:v>
                </c:pt>
                <c:pt idx="44175">
                  <c:v>429.84</c:v>
                </c:pt>
                <c:pt idx="44176">
                  <c:v>429.91399999999999</c:v>
                </c:pt>
                <c:pt idx="44177">
                  <c:v>429.988</c:v>
                </c:pt>
                <c:pt idx="44178">
                  <c:v>430.06200000000001</c:v>
                </c:pt>
                <c:pt idx="44179">
                  <c:v>430.13600000000002</c:v>
                </c:pt>
                <c:pt idx="44180">
                  <c:v>430.21</c:v>
                </c:pt>
                <c:pt idx="44181">
                  <c:v>430.28399999999999</c:v>
                </c:pt>
                <c:pt idx="44182">
                  <c:v>430.35899999999998</c:v>
                </c:pt>
                <c:pt idx="44183">
                  <c:v>430.43299999999999</c:v>
                </c:pt>
                <c:pt idx="44184">
                  <c:v>430.50700000000001</c:v>
                </c:pt>
                <c:pt idx="44185">
                  <c:v>430.58100000000002</c:v>
                </c:pt>
                <c:pt idx="44186">
                  <c:v>430.65600000000001</c:v>
                </c:pt>
                <c:pt idx="44187">
                  <c:v>430.73</c:v>
                </c:pt>
                <c:pt idx="44188">
                  <c:v>430.80399999999997</c:v>
                </c:pt>
                <c:pt idx="44189">
                  <c:v>430.87799999999999</c:v>
                </c:pt>
                <c:pt idx="44190">
                  <c:v>430.95299999999997</c:v>
                </c:pt>
                <c:pt idx="44191">
                  <c:v>431.02699999999999</c:v>
                </c:pt>
                <c:pt idx="44192">
                  <c:v>431.101</c:v>
                </c:pt>
                <c:pt idx="44193">
                  <c:v>431.17500000000001</c:v>
                </c:pt>
                <c:pt idx="44194">
                  <c:v>431.25</c:v>
                </c:pt>
                <c:pt idx="44195">
                  <c:v>431.32400000000001</c:v>
                </c:pt>
                <c:pt idx="44196">
                  <c:v>431.39800000000002</c:v>
                </c:pt>
                <c:pt idx="44197">
                  <c:v>431.47300000000001</c:v>
                </c:pt>
                <c:pt idx="44198">
                  <c:v>431.54700000000003</c:v>
                </c:pt>
                <c:pt idx="44199">
                  <c:v>431.62099999999998</c:v>
                </c:pt>
                <c:pt idx="44200">
                  <c:v>431.69600000000003</c:v>
                </c:pt>
                <c:pt idx="44201">
                  <c:v>431.77</c:v>
                </c:pt>
                <c:pt idx="44202">
                  <c:v>431.84500000000003</c:v>
                </c:pt>
                <c:pt idx="44203">
                  <c:v>431.91899999999998</c:v>
                </c:pt>
                <c:pt idx="44204">
                  <c:v>431.99299999999999</c:v>
                </c:pt>
                <c:pt idx="44205">
                  <c:v>432.06799999999998</c:v>
                </c:pt>
                <c:pt idx="44206">
                  <c:v>432.142</c:v>
                </c:pt>
                <c:pt idx="44207">
                  <c:v>432.21699999999998</c:v>
                </c:pt>
                <c:pt idx="44208">
                  <c:v>432.291</c:v>
                </c:pt>
                <c:pt idx="44209">
                  <c:v>432.36500000000001</c:v>
                </c:pt>
                <c:pt idx="44210">
                  <c:v>432.44</c:v>
                </c:pt>
                <c:pt idx="44211">
                  <c:v>432.51400000000001</c:v>
                </c:pt>
                <c:pt idx="44212">
                  <c:v>432.589</c:v>
                </c:pt>
                <c:pt idx="44213">
                  <c:v>432.66300000000001</c:v>
                </c:pt>
                <c:pt idx="44214">
                  <c:v>432.738</c:v>
                </c:pt>
                <c:pt idx="44215">
                  <c:v>432.81200000000001</c:v>
                </c:pt>
                <c:pt idx="44216">
                  <c:v>432.887</c:v>
                </c:pt>
                <c:pt idx="44217">
                  <c:v>432.96100000000001</c:v>
                </c:pt>
                <c:pt idx="44218">
                  <c:v>433.036</c:v>
                </c:pt>
                <c:pt idx="44219">
                  <c:v>433.11</c:v>
                </c:pt>
                <c:pt idx="44220">
                  <c:v>433.185</c:v>
                </c:pt>
                <c:pt idx="44221">
                  <c:v>433.26</c:v>
                </c:pt>
                <c:pt idx="44222">
                  <c:v>433.334</c:v>
                </c:pt>
                <c:pt idx="44223">
                  <c:v>433.40899999999999</c:v>
                </c:pt>
                <c:pt idx="44224">
                  <c:v>433.483</c:v>
                </c:pt>
                <c:pt idx="44225">
                  <c:v>433.55799999999999</c:v>
                </c:pt>
                <c:pt idx="44226">
                  <c:v>433.63200000000001</c:v>
                </c:pt>
                <c:pt idx="44227">
                  <c:v>433.70699999999999</c:v>
                </c:pt>
                <c:pt idx="44228">
                  <c:v>433.78199999999998</c:v>
                </c:pt>
                <c:pt idx="44229">
                  <c:v>433.85599999999999</c:v>
                </c:pt>
                <c:pt idx="44230">
                  <c:v>433.93099999999998</c:v>
                </c:pt>
                <c:pt idx="44231">
                  <c:v>434.00599999999997</c:v>
                </c:pt>
                <c:pt idx="44232">
                  <c:v>434.08</c:v>
                </c:pt>
                <c:pt idx="44233">
                  <c:v>434.15499999999997</c:v>
                </c:pt>
                <c:pt idx="44234">
                  <c:v>434.23</c:v>
                </c:pt>
                <c:pt idx="44235">
                  <c:v>434.30399999999997</c:v>
                </c:pt>
                <c:pt idx="44236">
                  <c:v>434.37900000000002</c:v>
                </c:pt>
                <c:pt idx="44237">
                  <c:v>434.45400000000001</c:v>
                </c:pt>
                <c:pt idx="44238">
                  <c:v>434.52800000000002</c:v>
                </c:pt>
                <c:pt idx="44239">
                  <c:v>434.60300000000001</c:v>
                </c:pt>
                <c:pt idx="44240">
                  <c:v>434.678</c:v>
                </c:pt>
                <c:pt idx="44241">
                  <c:v>434.75299999999999</c:v>
                </c:pt>
                <c:pt idx="44242">
                  <c:v>434.827</c:v>
                </c:pt>
                <c:pt idx="44243">
                  <c:v>434.90199999999999</c:v>
                </c:pt>
                <c:pt idx="44244">
                  <c:v>434.97699999999998</c:v>
                </c:pt>
                <c:pt idx="44245">
                  <c:v>435.05200000000002</c:v>
                </c:pt>
                <c:pt idx="44246">
                  <c:v>435.12700000000001</c:v>
                </c:pt>
                <c:pt idx="44247">
                  <c:v>435.20100000000002</c:v>
                </c:pt>
                <c:pt idx="44248">
                  <c:v>435.27600000000001</c:v>
                </c:pt>
                <c:pt idx="44249">
                  <c:v>435.351</c:v>
                </c:pt>
                <c:pt idx="44250">
                  <c:v>435.42599999999999</c:v>
                </c:pt>
                <c:pt idx="44251">
                  <c:v>435.50099999999998</c:v>
                </c:pt>
                <c:pt idx="44252">
                  <c:v>435.57600000000002</c:v>
                </c:pt>
                <c:pt idx="44253">
                  <c:v>435.65</c:v>
                </c:pt>
                <c:pt idx="44254">
                  <c:v>435.72500000000002</c:v>
                </c:pt>
                <c:pt idx="44255">
                  <c:v>435.8</c:v>
                </c:pt>
                <c:pt idx="44256">
                  <c:v>435.875</c:v>
                </c:pt>
                <c:pt idx="44257">
                  <c:v>435.95</c:v>
                </c:pt>
                <c:pt idx="44258">
                  <c:v>436.02499999999998</c:v>
                </c:pt>
                <c:pt idx="44259">
                  <c:v>436.1</c:v>
                </c:pt>
                <c:pt idx="44260">
                  <c:v>436.17500000000001</c:v>
                </c:pt>
                <c:pt idx="44261">
                  <c:v>436.25</c:v>
                </c:pt>
                <c:pt idx="44262">
                  <c:v>436.32400000000001</c:v>
                </c:pt>
                <c:pt idx="44263">
                  <c:v>436.399</c:v>
                </c:pt>
                <c:pt idx="44264">
                  <c:v>436.47399999999999</c:v>
                </c:pt>
                <c:pt idx="44265">
                  <c:v>436.54899999999998</c:v>
                </c:pt>
                <c:pt idx="44266">
                  <c:v>436.62400000000002</c:v>
                </c:pt>
                <c:pt idx="44267">
                  <c:v>436.69900000000001</c:v>
                </c:pt>
                <c:pt idx="44268">
                  <c:v>436.774</c:v>
                </c:pt>
                <c:pt idx="44269">
                  <c:v>436.84899999999999</c:v>
                </c:pt>
                <c:pt idx="44270">
                  <c:v>436.92399999999998</c:v>
                </c:pt>
                <c:pt idx="44271">
                  <c:v>436.99900000000002</c:v>
                </c:pt>
                <c:pt idx="44272">
                  <c:v>437.07400000000001</c:v>
                </c:pt>
                <c:pt idx="44273">
                  <c:v>437.149</c:v>
                </c:pt>
                <c:pt idx="44274">
                  <c:v>437.22399999999999</c:v>
                </c:pt>
                <c:pt idx="44275">
                  <c:v>437.29899999999998</c:v>
                </c:pt>
                <c:pt idx="44276">
                  <c:v>437.375</c:v>
                </c:pt>
                <c:pt idx="44277">
                  <c:v>437.45</c:v>
                </c:pt>
                <c:pt idx="44278">
                  <c:v>437.52499999999998</c:v>
                </c:pt>
                <c:pt idx="44279">
                  <c:v>437.6</c:v>
                </c:pt>
                <c:pt idx="44280">
                  <c:v>437.67500000000001</c:v>
                </c:pt>
                <c:pt idx="44281">
                  <c:v>437.75</c:v>
                </c:pt>
                <c:pt idx="44282">
                  <c:v>437.82499999999999</c:v>
                </c:pt>
                <c:pt idx="44283">
                  <c:v>437.9</c:v>
                </c:pt>
                <c:pt idx="44284">
                  <c:v>437.97500000000002</c:v>
                </c:pt>
                <c:pt idx="44285">
                  <c:v>438.05</c:v>
                </c:pt>
                <c:pt idx="44286">
                  <c:v>438.12599999999998</c:v>
                </c:pt>
                <c:pt idx="44287">
                  <c:v>438.20100000000002</c:v>
                </c:pt>
                <c:pt idx="44288">
                  <c:v>438.27600000000001</c:v>
                </c:pt>
                <c:pt idx="44289">
                  <c:v>438.351</c:v>
                </c:pt>
                <c:pt idx="44290">
                  <c:v>438.42599999999999</c:v>
                </c:pt>
                <c:pt idx="44291">
                  <c:v>438.50200000000001</c:v>
                </c:pt>
                <c:pt idx="44292">
                  <c:v>438.577</c:v>
                </c:pt>
                <c:pt idx="44293">
                  <c:v>438.65199999999999</c:v>
                </c:pt>
                <c:pt idx="44294">
                  <c:v>438.72699999999998</c:v>
                </c:pt>
                <c:pt idx="44295">
                  <c:v>438.80200000000002</c:v>
                </c:pt>
                <c:pt idx="44296">
                  <c:v>438.87799999999999</c:v>
                </c:pt>
                <c:pt idx="44297">
                  <c:v>438.95299999999997</c:v>
                </c:pt>
                <c:pt idx="44298">
                  <c:v>439.02800000000002</c:v>
                </c:pt>
                <c:pt idx="44299">
                  <c:v>439.10300000000001</c:v>
                </c:pt>
                <c:pt idx="44300">
                  <c:v>439.17899999999997</c:v>
                </c:pt>
                <c:pt idx="44301">
                  <c:v>439.25400000000002</c:v>
                </c:pt>
                <c:pt idx="44302">
                  <c:v>439.32900000000001</c:v>
                </c:pt>
                <c:pt idx="44303">
                  <c:v>439.40499999999997</c:v>
                </c:pt>
                <c:pt idx="44304">
                  <c:v>439.48</c:v>
                </c:pt>
                <c:pt idx="44305">
                  <c:v>439.55500000000001</c:v>
                </c:pt>
                <c:pt idx="44306">
                  <c:v>439.63099999999997</c:v>
                </c:pt>
                <c:pt idx="44307">
                  <c:v>439.70600000000002</c:v>
                </c:pt>
                <c:pt idx="44308">
                  <c:v>439.78100000000001</c:v>
                </c:pt>
                <c:pt idx="44309">
                  <c:v>439.85700000000003</c:v>
                </c:pt>
                <c:pt idx="44310">
                  <c:v>439.93200000000002</c:v>
                </c:pt>
                <c:pt idx="44311">
                  <c:v>440.00700000000001</c:v>
                </c:pt>
                <c:pt idx="44312">
                  <c:v>440.08300000000003</c:v>
                </c:pt>
                <c:pt idx="44313">
                  <c:v>440.15800000000002</c:v>
                </c:pt>
                <c:pt idx="44314">
                  <c:v>440.23399999999998</c:v>
                </c:pt>
                <c:pt idx="44315">
                  <c:v>440.30900000000003</c:v>
                </c:pt>
                <c:pt idx="44316">
                  <c:v>440.38400000000001</c:v>
                </c:pt>
                <c:pt idx="44317">
                  <c:v>440.46</c:v>
                </c:pt>
                <c:pt idx="44318">
                  <c:v>440.53500000000003</c:v>
                </c:pt>
                <c:pt idx="44319">
                  <c:v>440.61099999999999</c:v>
                </c:pt>
                <c:pt idx="44320">
                  <c:v>440.68599999999998</c:v>
                </c:pt>
                <c:pt idx="44321">
                  <c:v>440.762</c:v>
                </c:pt>
                <c:pt idx="44322">
                  <c:v>440.83699999999999</c:v>
                </c:pt>
                <c:pt idx="44323">
                  <c:v>440.91300000000001</c:v>
                </c:pt>
                <c:pt idx="44324">
                  <c:v>440.988</c:v>
                </c:pt>
                <c:pt idx="44325">
                  <c:v>441.06400000000002</c:v>
                </c:pt>
                <c:pt idx="44326">
                  <c:v>441.13900000000001</c:v>
                </c:pt>
                <c:pt idx="44327">
                  <c:v>441.21499999999997</c:v>
                </c:pt>
                <c:pt idx="44328">
                  <c:v>441.29</c:v>
                </c:pt>
                <c:pt idx="44329">
                  <c:v>441.36599999999999</c:v>
                </c:pt>
                <c:pt idx="44330">
                  <c:v>441.44099999999997</c:v>
                </c:pt>
                <c:pt idx="44331">
                  <c:v>441.517</c:v>
                </c:pt>
                <c:pt idx="44332">
                  <c:v>441.59199999999998</c:v>
                </c:pt>
                <c:pt idx="44333">
                  <c:v>441.66800000000001</c:v>
                </c:pt>
                <c:pt idx="44334">
                  <c:v>441.74299999999999</c:v>
                </c:pt>
                <c:pt idx="44335">
                  <c:v>441.81900000000002</c:v>
                </c:pt>
                <c:pt idx="44336">
                  <c:v>441.89499999999998</c:v>
                </c:pt>
                <c:pt idx="44337">
                  <c:v>441.97</c:v>
                </c:pt>
                <c:pt idx="44338">
                  <c:v>442.04599999999999</c:v>
                </c:pt>
                <c:pt idx="44339">
                  <c:v>442.12099999999998</c:v>
                </c:pt>
                <c:pt idx="44340">
                  <c:v>442.197</c:v>
                </c:pt>
                <c:pt idx="44341">
                  <c:v>442.27300000000002</c:v>
                </c:pt>
                <c:pt idx="44342">
                  <c:v>442.34800000000001</c:v>
                </c:pt>
                <c:pt idx="44343">
                  <c:v>442.42399999999998</c:v>
                </c:pt>
                <c:pt idx="44344">
                  <c:v>442.5</c:v>
                </c:pt>
                <c:pt idx="44345">
                  <c:v>442.57499999999999</c:v>
                </c:pt>
                <c:pt idx="44346">
                  <c:v>442.65100000000001</c:v>
                </c:pt>
                <c:pt idx="44347">
                  <c:v>442.72699999999998</c:v>
                </c:pt>
                <c:pt idx="44348">
                  <c:v>442.80200000000002</c:v>
                </c:pt>
                <c:pt idx="44349">
                  <c:v>442.87799999999999</c:v>
                </c:pt>
                <c:pt idx="44350">
                  <c:v>442.95400000000001</c:v>
                </c:pt>
                <c:pt idx="44351">
                  <c:v>443.029</c:v>
                </c:pt>
                <c:pt idx="44352">
                  <c:v>443.10500000000002</c:v>
                </c:pt>
                <c:pt idx="44353">
                  <c:v>443.18099999999998</c:v>
                </c:pt>
                <c:pt idx="44354">
                  <c:v>443.25700000000001</c:v>
                </c:pt>
                <c:pt idx="44355">
                  <c:v>443.33199999999999</c:v>
                </c:pt>
                <c:pt idx="44356">
                  <c:v>443.40800000000002</c:v>
                </c:pt>
                <c:pt idx="44357">
                  <c:v>443.48399999999998</c:v>
                </c:pt>
                <c:pt idx="44358">
                  <c:v>443.56</c:v>
                </c:pt>
                <c:pt idx="44359">
                  <c:v>443.63600000000002</c:v>
                </c:pt>
                <c:pt idx="44360">
                  <c:v>443.71100000000001</c:v>
                </c:pt>
                <c:pt idx="44361">
                  <c:v>443.78699999999998</c:v>
                </c:pt>
                <c:pt idx="44362">
                  <c:v>443.863</c:v>
                </c:pt>
                <c:pt idx="44363">
                  <c:v>443.93900000000002</c:v>
                </c:pt>
                <c:pt idx="44364">
                  <c:v>444.01499999999999</c:v>
                </c:pt>
                <c:pt idx="44365">
                  <c:v>444.09</c:v>
                </c:pt>
                <c:pt idx="44366">
                  <c:v>444.166</c:v>
                </c:pt>
                <c:pt idx="44367">
                  <c:v>444.24200000000002</c:v>
                </c:pt>
                <c:pt idx="44368">
                  <c:v>444.31799999999998</c:v>
                </c:pt>
                <c:pt idx="44369">
                  <c:v>444.39400000000001</c:v>
                </c:pt>
                <c:pt idx="44370">
                  <c:v>444.47</c:v>
                </c:pt>
                <c:pt idx="44371">
                  <c:v>444.54599999999999</c:v>
                </c:pt>
                <c:pt idx="44372">
                  <c:v>444.62200000000001</c:v>
                </c:pt>
                <c:pt idx="44373">
                  <c:v>444.69799999999998</c:v>
                </c:pt>
                <c:pt idx="44374">
                  <c:v>444.77300000000002</c:v>
                </c:pt>
                <c:pt idx="44375">
                  <c:v>444.84899999999999</c:v>
                </c:pt>
                <c:pt idx="44376">
                  <c:v>444.92500000000001</c:v>
                </c:pt>
                <c:pt idx="44377">
                  <c:v>445.00099999999998</c:v>
                </c:pt>
                <c:pt idx="44378">
                  <c:v>445.077</c:v>
                </c:pt>
                <c:pt idx="44379">
                  <c:v>445.15300000000002</c:v>
                </c:pt>
                <c:pt idx="44380">
                  <c:v>445.22899999999998</c:v>
                </c:pt>
                <c:pt idx="44381">
                  <c:v>445.30500000000001</c:v>
                </c:pt>
                <c:pt idx="44382">
                  <c:v>445.38099999999997</c:v>
                </c:pt>
                <c:pt idx="44383">
                  <c:v>445.45699999999999</c:v>
                </c:pt>
                <c:pt idx="44384">
                  <c:v>445.53300000000002</c:v>
                </c:pt>
                <c:pt idx="44385">
                  <c:v>445.60899999999998</c:v>
                </c:pt>
                <c:pt idx="44386">
                  <c:v>445.685</c:v>
                </c:pt>
                <c:pt idx="44387">
                  <c:v>445.76100000000002</c:v>
                </c:pt>
                <c:pt idx="44388">
                  <c:v>445.83699999999999</c:v>
                </c:pt>
                <c:pt idx="44389">
                  <c:v>445.91300000000001</c:v>
                </c:pt>
                <c:pt idx="44390">
                  <c:v>445.98899999999998</c:v>
                </c:pt>
                <c:pt idx="44391">
                  <c:v>446.065</c:v>
                </c:pt>
                <c:pt idx="44392">
                  <c:v>446.14100000000002</c:v>
                </c:pt>
                <c:pt idx="44393">
                  <c:v>446.21699999999998</c:v>
                </c:pt>
                <c:pt idx="44394">
                  <c:v>446.29399999999998</c:v>
                </c:pt>
                <c:pt idx="44395">
                  <c:v>446.37</c:v>
                </c:pt>
                <c:pt idx="44396">
                  <c:v>446.44600000000003</c:v>
                </c:pt>
                <c:pt idx="44397">
                  <c:v>446.52199999999999</c:v>
                </c:pt>
                <c:pt idx="44398">
                  <c:v>446.59800000000001</c:v>
                </c:pt>
                <c:pt idx="44399">
                  <c:v>446.67399999999998</c:v>
                </c:pt>
                <c:pt idx="44400">
                  <c:v>446.75</c:v>
                </c:pt>
                <c:pt idx="44401">
                  <c:v>446.82600000000002</c:v>
                </c:pt>
                <c:pt idx="44402">
                  <c:v>446.90300000000002</c:v>
                </c:pt>
                <c:pt idx="44403">
                  <c:v>446.97899999999998</c:v>
                </c:pt>
                <c:pt idx="44404">
                  <c:v>447.05500000000001</c:v>
                </c:pt>
                <c:pt idx="44405">
                  <c:v>447.13099999999997</c:v>
                </c:pt>
                <c:pt idx="44406">
                  <c:v>447.20699999999999</c:v>
                </c:pt>
                <c:pt idx="44407">
                  <c:v>447.28300000000002</c:v>
                </c:pt>
                <c:pt idx="44408">
                  <c:v>447.36</c:v>
                </c:pt>
                <c:pt idx="44409">
                  <c:v>447.43599999999998</c:v>
                </c:pt>
                <c:pt idx="44410">
                  <c:v>447.512</c:v>
                </c:pt>
                <c:pt idx="44411">
                  <c:v>447.58800000000002</c:v>
                </c:pt>
                <c:pt idx="44412">
                  <c:v>447.66399999999999</c:v>
                </c:pt>
                <c:pt idx="44413">
                  <c:v>447.74099999999999</c:v>
                </c:pt>
                <c:pt idx="44414">
                  <c:v>447.81700000000001</c:v>
                </c:pt>
                <c:pt idx="44415">
                  <c:v>447.89299999999997</c:v>
                </c:pt>
                <c:pt idx="44416">
                  <c:v>447.97</c:v>
                </c:pt>
                <c:pt idx="44417">
                  <c:v>448.04599999999999</c:v>
                </c:pt>
                <c:pt idx="44418">
                  <c:v>448.12200000000001</c:v>
                </c:pt>
                <c:pt idx="44419">
                  <c:v>448.19799999999998</c:v>
                </c:pt>
                <c:pt idx="44420">
                  <c:v>448.27499999999998</c:v>
                </c:pt>
                <c:pt idx="44421">
                  <c:v>448.351</c:v>
                </c:pt>
                <c:pt idx="44422">
                  <c:v>448.42700000000002</c:v>
                </c:pt>
                <c:pt idx="44423">
                  <c:v>448.50400000000002</c:v>
                </c:pt>
                <c:pt idx="44424">
                  <c:v>448.58</c:v>
                </c:pt>
                <c:pt idx="44425">
                  <c:v>448.65600000000001</c:v>
                </c:pt>
                <c:pt idx="44426">
                  <c:v>448.733</c:v>
                </c:pt>
                <c:pt idx="44427">
                  <c:v>448.80900000000003</c:v>
                </c:pt>
                <c:pt idx="44428">
                  <c:v>448.88499999999999</c:v>
                </c:pt>
                <c:pt idx="44429">
                  <c:v>448.96199999999999</c:v>
                </c:pt>
                <c:pt idx="44430">
                  <c:v>449.03800000000001</c:v>
                </c:pt>
                <c:pt idx="44431">
                  <c:v>449.11500000000001</c:v>
                </c:pt>
                <c:pt idx="44432">
                  <c:v>449.19099999999997</c:v>
                </c:pt>
                <c:pt idx="44433">
                  <c:v>449.267</c:v>
                </c:pt>
                <c:pt idx="44434">
                  <c:v>449.34399999999999</c:v>
                </c:pt>
                <c:pt idx="44435">
                  <c:v>449.42</c:v>
                </c:pt>
                <c:pt idx="44436">
                  <c:v>449.49700000000001</c:v>
                </c:pt>
                <c:pt idx="44437">
                  <c:v>449.57299999999998</c:v>
                </c:pt>
                <c:pt idx="44438">
                  <c:v>449.649</c:v>
                </c:pt>
                <c:pt idx="44439">
                  <c:v>449.726</c:v>
                </c:pt>
                <c:pt idx="44440">
                  <c:v>449.80200000000002</c:v>
                </c:pt>
                <c:pt idx="44441">
                  <c:v>449.87900000000002</c:v>
                </c:pt>
                <c:pt idx="44442">
                  <c:v>449.95499999999998</c:v>
                </c:pt>
                <c:pt idx="44443">
                  <c:v>450.03199999999998</c:v>
                </c:pt>
                <c:pt idx="44444">
                  <c:v>450.108</c:v>
                </c:pt>
                <c:pt idx="44445">
                  <c:v>450.185</c:v>
                </c:pt>
                <c:pt idx="44446">
                  <c:v>450.26100000000002</c:v>
                </c:pt>
                <c:pt idx="44447">
                  <c:v>450.33800000000002</c:v>
                </c:pt>
                <c:pt idx="44448">
                  <c:v>450.41399999999999</c:v>
                </c:pt>
                <c:pt idx="44449">
                  <c:v>450.49099999999999</c:v>
                </c:pt>
                <c:pt idx="44450">
                  <c:v>450.56700000000001</c:v>
                </c:pt>
                <c:pt idx="44451">
                  <c:v>450.64400000000001</c:v>
                </c:pt>
                <c:pt idx="44452">
                  <c:v>450.721</c:v>
                </c:pt>
                <c:pt idx="44453">
                  <c:v>450.79700000000003</c:v>
                </c:pt>
                <c:pt idx="44454">
                  <c:v>450.87400000000002</c:v>
                </c:pt>
                <c:pt idx="44455">
                  <c:v>450.95</c:v>
                </c:pt>
                <c:pt idx="44456">
                  <c:v>451.02699999999999</c:v>
                </c:pt>
                <c:pt idx="44457">
                  <c:v>451.10300000000001</c:v>
                </c:pt>
                <c:pt idx="44458">
                  <c:v>451.18</c:v>
                </c:pt>
                <c:pt idx="44459">
                  <c:v>451.25700000000001</c:v>
                </c:pt>
                <c:pt idx="44460">
                  <c:v>451.33300000000003</c:v>
                </c:pt>
                <c:pt idx="44461">
                  <c:v>451.41</c:v>
                </c:pt>
                <c:pt idx="44462">
                  <c:v>451.48700000000002</c:v>
                </c:pt>
                <c:pt idx="44463">
                  <c:v>451.56299999999999</c:v>
                </c:pt>
                <c:pt idx="44464">
                  <c:v>451.64</c:v>
                </c:pt>
                <c:pt idx="44465">
                  <c:v>451.71699999999998</c:v>
                </c:pt>
                <c:pt idx="44466">
                  <c:v>451.79300000000001</c:v>
                </c:pt>
                <c:pt idx="44467">
                  <c:v>451.87</c:v>
                </c:pt>
                <c:pt idx="44468">
                  <c:v>451.947</c:v>
                </c:pt>
                <c:pt idx="44469">
                  <c:v>452.02300000000002</c:v>
                </c:pt>
                <c:pt idx="44470">
                  <c:v>452.1</c:v>
                </c:pt>
                <c:pt idx="44471">
                  <c:v>452.17700000000002</c:v>
                </c:pt>
                <c:pt idx="44472">
                  <c:v>452.25299999999999</c:v>
                </c:pt>
                <c:pt idx="44473">
                  <c:v>452.33</c:v>
                </c:pt>
                <c:pt idx="44474">
                  <c:v>452.40699999999998</c:v>
                </c:pt>
                <c:pt idx="44475">
                  <c:v>452.48399999999998</c:v>
                </c:pt>
                <c:pt idx="44476">
                  <c:v>452.56</c:v>
                </c:pt>
                <c:pt idx="44477">
                  <c:v>452.637</c:v>
                </c:pt>
                <c:pt idx="44478">
                  <c:v>452.714</c:v>
                </c:pt>
                <c:pt idx="44479">
                  <c:v>452.791</c:v>
                </c:pt>
                <c:pt idx="44480">
                  <c:v>452.86700000000002</c:v>
                </c:pt>
                <c:pt idx="44481">
                  <c:v>452.94400000000002</c:v>
                </c:pt>
                <c:pt idx="44482">
                  <c:v>453.02100000000002</c:v>
                </c:pt>
                <c:pt idx="44483">
                  <c:v>453.09800000000001</c:v>
                </c:pt>
                <c:pt idx="44484">
                  <c:v>453.17500000000001</c:v>
                </c:pt>
                <c:pt idx="44485">
                  <c:v>453.25099999999998</c:v>
                </c:pt>
                <c:pt idx="44486">
                  <c:v>453.32799999999997</c:v>
                </c:pt>
                <c:pt idx="44487">
                  <c:v>453.40499999999997</c:v>
                </c:pt>
                <c:pt idx="44488">
                  <c:v>453.48200000000003</c:v>
                </c:pt>
                <c:pt idx="44489">
                  <c:v>453.55900000000003</c:v>
                </c:pt>
                <c:pt idx="44490">
                  <c:v>453.63600000000002</c:v>
                </c:pt>
                <c:pt idx="44491">
                  <c:v>453.71199999999999</c:v>
                </c:pt>
                <c:pt idx="44492">
                  <c:v>453.78899999999999</c:v>
                </c:pt>
                <c:pt idx="44493">
                  <c:v>453.86599999999999</c:v>
                </c:pt>
                <c:pt idx="44494">
                  <c:v>453.94299999999998</c:v>
                </c:pt>
                <c:pt idx="44495">
                  <c:v>454.02</c:v>
                </c:pt>
                <c:pt idx="44496">
                  <c:v>454.09699999999998</c:v>
                </c:pt>
                <c:pt idx="44497">
                  <c:v>454.17399999999998</c:v>
                </c:pt>
                <c:pt idx="44498">
                  <c:v>454.25099999999998</c:v>
                </c:pt>
                <c:pt idx="44499">
                  <c:v>454.32799999999997</c:v>
                </c:pt>
                <c:pt idx="44500">
                  <c:v>454.40499999999997</c:v>
                </c:pt>
                <c:pt idx="44501">
                  <c:v>454.48200000000003</c:v>
                </c:pt>
                <c:pt idx="44502">
                  <c:v>454.55900000000003</c:v>
                </c:pt>
                <c:pt idx="44503">
                  <c:v>454.63499999999999</c:v>
                </c:pt>
                <c:pt idx="44504">
                  <c:v>454.71199999999999</c:v>
                </c:pt>
                <c:pt idx="44505">
                  <c:v>454.78899999999999</c:v>
                </c:pt>
                <c:pt idx="44506">
                  <c:v>454.86599999999999</c:v>
                </c:pt>
                <c:pt idx="44507">
                  <c:v>454.94299999999998</c:v>
                </c:pt>
                <c:pt idx="44508">
                  <c:v>455.02</c:v>
                </c:pt>
                <c:pt idx="44509">
                  <c:v>455.09699999999998</c:v>
                </c:pt>
                <c:pt idx="44510">
                  <c:v>455.17399999999998</c:v>
                </c:pt>
                <c:pt idx="44511">
                  <c:v>455.25099999999998</c:v>
                </c:pt>
                <c:pt idx="44512">
                  <c:v>455.32799999999997</c:v>
                </c:pt>
                <c:pt idx="44513">
                  <c:v>455.40600000000001</c:v>
                </c:pt>
                <c:pt idx="44514">
                  <c:v>455.483</c:v>
                </c:pt>
                <c:pt idx="44515">
                  <c:v>455.56</c:v>
                </c:pt>
                <c:pt idx="44516">
                  <c:v>455.637</c:v>
                </c:pt>
                <c:pt idx="44517">
                  <c:v>455.714</c:v>
                </c:pt>
                <c:pt idx="44518">
                  <c:v>455.791</c:v>
                </c:pt>
                <c:pt idx="44519">
                  <c:v>455.86799999999999</c:v>
                </c:pt>
                <c:pt idx="44520">
                  <c:v>455.94499999999999</c:v>
                </c:pt>
                <c:pt idx="44521">
                  <c:v>456.02199999999999</c:v>
                </c:pt>
                <c:pt idx="44522">
                  <c:v>456.09899999999999</c:v>
                </c:pt>
                <c:pt idx="44523">
                  <c:v>456.17599999999999</c:v>
                </c:pt>
                <c:pt idx="44524">
                  <c:v>456.25299999999999</c:v>
                </c:pt>
                <c:pt idx="44525">
                  <c:v>456.33100000000002</c:v>
                </c:pt>
                <c:pt idx="44526">
                  <c:v>456.40800000000002</c:v>
                </c:pt>
                <c:pt idx="44527">
                  <c:v>456.48500000000001</c:v>
                </c:pt>
                <c:pt idx="44528">
                  <c:v>456.56200000000001</c:v>
                </c:pt>
                <c:pt idx="44529">
                  <c:v>456.63900000000001</c:v>
                </c:pt>
                <c:pt idx="44530">
                  <c:v>456.71600000000001</c:v>
                </c:pt>
                <c:pt idx="44531">
                  <c:v>456.79300000000001</c:v>
                </c:pt>
                <c:pt idx="44532">
                  <c:v>456.87099999999998</c:v>
                </c:pt>
                <c:pt idx="44533">
                  <c:v>456.94799999999998</c:v>
                </c:pt>
                <c:pt idx="44534">
                  <c:v>457.02499999999998</c:v>
                </c:pt>
                <c:pt idx="44535">
                  <c:v>457.10199999999998</c:v>
                </c:pt>
                <c:pt idx="44536">
                  <c:v>457.17899999999997</c:v>
                </c:pt>
                <c:pt idx="44537">
                  <c:v>457.25700000000001</c:v>
                </c:pt>
                <c:pt idx="44538">
                  <c:v>457.334</c:v>
                </c:pt>
                <c:pt idx="44539">
                  <c:v>457.411</c:v>
                </c:pt>
                <c:pt idx="44540">
                  <c:v>457.488</c:v>
                </c:pt>
                <c:pt idx="44541">
                  <c:v>457.56599999999997</c:v>
                </c:pt>
                <c:pt idx="44542">
                  <c:v>457.64299999999997</c:v>
                </c:pt>
                <c:pt idx="44543">
                  <c:v>457.72</c:v>
                </c:pt>
                <c:pt idx="44544">
                  <c:v>457.79700000000003</c:v>
                </c:pt>
                <c:pt idx="44545">
                  <c:v>457.875</c:v>
                </c:pt>
                <c:pt idx="44546">
                  <c:v>457.952</c:v>
                </c:pt>
                <c:pt idx="44547">
                  <c:v>458.029</c:v>
                </c:pt>
                <c:pt idx="44548">
                  <c:v>458.10599999999999</c:v>
                </c:pt>
                <c:pt idx="44549">
                  <c:v>458.18400000000003</c:v>
                </c:pt>
                <c:pt idx="44550">
                  <c:v>458.26100000000002</c:v>
                </c:pt>
                <c:pt idx="44551">
                  <c:v>458.33800000000002</c:v>
                </c:pt>
                <c:pt idx="44552">
                  <c:v>458.416</c:v>
                </c:pt>
                <c:pt idx="44553">
                  <c:v>458.49299999999999</c:v>
                </c:pt>
                <c:pt idx="44554">
                  <c:v>458.57</c:v>
                </c:pt>
                <c:pt idx="44555">
                  <c:v>458.64800000000002</c:v>
                </c:pt>
                <c:pt idx="44556">
                  <c:v>458.72500000000002</c:v>
                </c:pt>
                <c:pt idx="44557">
                  <c:v>458.80200000000002</c:v>
                </c:pt>
                <c:pt idx="44558">
                  <c:v>458.88</c:v>
                </c:pt>
                <c:pt idx="44559">
                  <c:v>458.95699999999999</c:v>
                </c:pt>
                <c:pt idx="44560">
                  <c:v>459.03500000000003</c:v>
                </c:pt>
                <c:pt idx="44561">
                  <c:v>459.11200000000002</c:v>
                </c:pt>
                <c:pt idx="44562">
                  <c:v>459.18900000000002</c:v>
                </c:pt>
                <c:pt idx="44563">
                  <c:v>459.267</c:v>
                </c:pt>
                <c:pt idx="44564">
                  <c:v>459.34399999999999</c:v>
                </c:pt>
                <c:pt idx="44565">
                  <c:v>459.42200000000003</c:v>
                </c:pt>
                <c:pt idx="44566">
                  <c:v>459.49900000000002</c:v>
                </c:pt>
                <c:pt idx="44567">
                  <c:v>459.577</c:v>
                </c:pt>
                <c:pt idx="44568">
                  <c:v>459.654</c:v>
                </c:pt>
                <c:pt idx="44569">
                  <c:v>459.73099999999999</c:v>
                </c:pt>
                <c:pt idx="44570">
                  <c:v>459.80900000000003</c:v>
                </c:pt>
                <c:pt idx="44571">
                  <c:v>459.88600000000002</c:v>
                </c:pt>
                <c:pt idx="44572">
                  <c:v>459.964</c:v>
                </c:pt>
                <c:pt idx="44573">
                  <c:v>460.041</c:v>
                </c:pt>
                <c:pt idx="44574">
                  <c:v>460.11900000000003</c:v>
                </c:pt>
                <c:pt idx="44575">
                  <c:v>460.19600000000003</c:v>
                </c:pt>
                <c:pt idx="44576">
                  <c:v>460.274</c:v>
                </c:pt>
                <c:pt idx="44577">
                  <c:v>460.351</c:v>
                </c:pt>
                <c:pt idx="44578">
                  <c:v>460.42899999999997</c:v>
                </c:pt>
                <c:pt idx="44579">
                  <c:v>460.50599999999997</c:v>
                </c:pt>
                <c:pt idx="44580">
                  <c:v>460.584</c:v>
                </c:pt>
                <c:pt idx="44581">
                  <c:v>460.661</c:v>
                </c:pt>
                <c:pt idx="44582">
                  <c:v>460.73899999999998</c:v>
                </c:pt>
                <c:pt idx="44583">
                  <c:v>460.81700000000001</c:v>
                </c:pt>
                <c:pt idx="44584">
                  <c:v>460.89400000000001</c:v>
                </c:pt>
                <c:pt idx="44585">
                  <c:v>460.97199999999998</c:v>
                </c:pt>
                <c:pt idx="44586">
                  <c:v>461.04899999999998</c:v>
                </c:pt>
                <c:pt idx="44587">
                  <c:v>461.12700000000001</c:v>
                </c:pt>
                <c:pt idx="44588">
                  <c:v>461.20400000000001</c:v>
                </c:pt>
                <c:pt idx="44589">
                  <c:v>461.28199999999998</c:v>
                </c:pt>
                <c:pt idx="44590">
                  <c:v>461.36</c:v>
                </c:pt>
                <c:pt idx="44591">
                  <c:v>461.43700000000001</c:v>
                </c:pt>
                <c:pt idx="44592">
                  <c:v>461.51499999999999</c:v>
                </c:pt>
                <c:pt idx="44593">
                  <c:v>461.59300000000002</c:v>
                </c:pt>
                <c:pt idx="44594">
                  <c:v>461.67</c:v>
                </c:pt>
                <c:pt idx="44595">
                  <c:v>461.74799999999999</c:v>
                </c:pt>
                <c:pt idx="44596">
                  <c:v>461.82499999999999</c:v>
                </c:pt>
                <c:pt idx="44597">
                  <c:v>461.90300000000002</c:v>
                </c:pt>
                <c:pt idx="44598">
                  <c:v>461.98099999999999</c:v>
                </c:pt>
                <c:pt idx="44599">
                  <c:v>462.05799999999999</c:v>
                </c:pt>
                <c:pt idx="44600">
                  <c:v>462.13600000000002</c:v>
                </c:pt>
                <c:pt idx="44601">
                  <c:v>462.214</c:v>
                </c:pt>
                <c:pt idx="44602">
                  <c:v>462.291</c:v>
                </c:pt>
                <c:pt idx="44603">
                  <c:v>462.36900000000003</c:v>
                </c:pt>
                <c:pt idx="44604">
                  <c:v>462.447</c:v>
                </c:pt>
                <c:pt idx="44605">
                  <c:v>462.52499999999998</c:v>
                </c:pt>
                <c:pt idx="44606">
                  <c:v>462.60199999999998</c:v>
                </c:pt>
                <c:pt idx="44607">
                  <c:v>462.68</c:v>
                </c:pt>
                <c:pt idx="44608">
                  <c:v>462.75799999999998</c:v>
                </c:pt>
                <c:pt idx="44609">
                  <c:v>462.83600000000001</c:v>
                </c:pt>
                <c:pt idx="44610">
                  <c:v>462.91300000000001</c:v>
                </c:pt>
                <c:pt idx="44611">
                  <c:v>462.99099999999999</c:v>
                </c:pt>
                <c:pt idx="44612">
                  <c:v>463.06900000000002</c:v>
                </c:pt>
                <c:pt idx="44613">
                  <c:v>463.14699999999999</c:v>
                </c:pt>
                <c:pt idx="44614">
                  <c:v>463.22399999999999</c:v>
                </c:pt>
                <c:pt idx="44615">
                  <c:v>463.30200000000002</c:v>
                </c:pt>
                <c:pt idx="44616">
                  <c:v>463.38</c:v>
                </c:pt>
                <c:pt idx="44617">
                  <c:v>463.45800000000003</c:v>
                </c:pt>
                <c:pt idx="44618">
                  <c:v>463.53500000000003</c:v>
                </c:pt>
                <c:pt idx="44619">
                  <c:v>463.613</c:v>
                </c:pt>
                <c:pt idx="44620">
                  <c:v>463.69099999999997</c:v>
                </c:pt>
                <c:pt idx="44621">
                  <c:v>463.76900000000001</c:v>
                </c:pt>
                <c:pt idx="44622">
                  <c:v>463.84699999999998</c:v>
                </c:pt>
                <c:pt idx="44623">
                  <c:v>463.92500000000001</c:v>
                </c:pt>
                <c:pt idx="44624">
                  <c:v>464.00200000000001</c:v>
                </c:pt>
                <c:pt idx="44625">
                  <c:v>464.08</c:v>
                </c:pt>
                <c:pt idx="44626">
                  <c:v>464.15800000000002</c:v>
                </c:pt>
                <c:pt idx="44627">
                  <c:v>464.23599999999999</c:v>
                </c:pt>
                <c:pt idx="44628">
                  <c:v>464.31400000000002</c:v>
                </c:pt>
                <c:pt idx="44629">
                  <c:v>464.392</c:v>
                </c:pt>
                <c:pt idx="44630">
                  <c:v>464.47</c:v>
                </c:pt>
                <c:pt idx="44631">
                  <c:v>464.548</c:v>
                </c:pt>
                <c:pt idx="44632">
                  <c:v>464.625</c:v>
                </c:pt>
                <c:pt idx="44633">
                  <c:v>464.70299999999997</c:v>
                </c:pt>
                <c:pt idx="44634">
                  <c:v>464.78100000000001</c:v>
                </c:pt>
                <c:pt idx="44635">
                  <c:v>464.85899999999998</c:v>
                </c:pt>
                <c:pt idx="44636">
                  <c:v>464.93700000000001</c:v>
                </c:pt>
                <c:pt idx="44637">
                  <c:v>465.01499999999999</c:v>
                </c:pt>
                <c:pt idx="44638">
                  <c:v>465.09300000000002</c:v>
                </c:pt>
                <c:pt idx="44639">
                  <c:v>465.17099999999999</c:v>
                </c:pt>
                <c:pt idx="44640">
                  <c:v>465.24900000000002</c:v>
                </c:pt>
                <c:pt idx="44641">
                  <c:v>465.327</c:v>
                </c:pt>
                <c:pt idx="44642">
                  <c:v>465.40499999999997</c:v>
                </c:pt>
                <c:pt idx="44643">
                  <c:v>465.483</c:v>
                </c:pt>
                <c:pt idx="44644">
                  <c:v>465.56099999999998</c:v>
                </c:pt>
                <c:pt idx="44645">
                  <c:v>465.63900000000001</c:v>
                </c:pt>
                <c:pt idx="44646">
                  <c:v>465.71699999999998</c:v>
                </c:pt>
                <c:pt idx="44647">
                  <c:v>465.79500000000002</c:v>
                </c:pt>
                <c:pt idx="44648">
                  <c:v>465.87299999999999</c:v>
                </c:pt>
                <c:pt idx="44649">
                  <c:v>465.95100000000002</c:v>
                </c:pt>
                <c:pt idx="44650">
                  <c:v>466.029</c:v>
                </c:pt>
                <c:pt idx="44651">
                  <c:v>466.10700000000003</c:v>
                </c:pt>
                <c:pt idx="44652">
                  <c:v>466.185</c:v>
                </c:pt>
                <c:pt idx="44653">
                  <c:v>466.26299999999998</c:v>
                </c:pt>
                <c:pt idx="44654">
                  <c:v>466.34100000000001</c:v>
                </c:pt>
                <c:pt idx="44655">
                  <c:v>466.41899999999998</c:v>
                </c:pt>
                <c:pt idx="44656">
                  <c:v>466.49700000000001</c:v>
                </c:pt>
                <c:pt idx="44657">
                  <c:v>466.57499999999999</c:v>
                </c:pt>
                <c:pt idx="44658">
                  <c:v>466.65300000000002</c:v>
                </c:pt>
                <c:pt idx="44659">
                  <c:v>466.73200000000003</c:v>
                </c:pt>
                <c:pt idx="44660">
                  <c:v>466.81</c:v>
                </c:pt>
                <c:pt idx="44661">
                  <c:v>466.88799999999998</c:v>
                </c:pt>
                <c:pt idx="44662">
                  <c:v>466.96600000000001</c:v>
                </c:pt>
                <c:pt idx="44663">
                  <c:v>467.04399999999998</c:v>
                </c:pt>
                <c:pt idx="44664">
                  <c:v>467.12200000000001</c:v>
                </c:pt>
                <c:pt idx="44665">
                  <c:v>467.2</c:v>
                </c:pt>
                <c:pt idx="44666">
                  <c:v>467.27800000000002</c:v>
                </c:pt>
                <c:pt idx="44667">
                  <c:v>467.35599999999999</c:v>
                </c:pt>
                <c:pt idx="44668">
                  <c:v>467.435</c:v>
                </c:pt>
                <c:pt idx="44669">
                  <c:v>467.51299999999998</c:v>
                </c:pt>
                <c:pt idx="44670">
                  <c:v>467.59100000000001</c:v>
                </c:pt>
                <c:pt idx="44671">
                  <c:v>467.66899999999998</c:v>
                </c:pt>
                <c:pt idx="44672">
                  <c:v>467.74700000000001</c:v>
                </c:pt>
                <c:pt idx="44673">
                  <c:v>467.82499999999999</c:v>
                </c:pt>
                <c:pt idx="44674">
                  <c:v>467.904</c:v>
                </c:pt>
                <c:pt idx="44675">
                  <c:v>467.98200000000003</c:v>
                </c:pt>
                <c:pt idx="44676">
                  <c:v>468.06</c:v>
                </c:pt>
                <c:pt idx="44677">
                  <c:v>468.13799999999998</c:v>
                </c:pt>
                <c:pt idx="44678">
                  <c:v>468.21600000000001</c:v>
                </c:pt>
                <c:pt idx="44679">
                  <c:v>468.29500000000002</c:v>
                </c:pt>
                <c:pt idx="44680">
                  <c:v>468.37299999999999</c:v>
                </c:pt>
                <c:pt idx="44681">
                  <c:v>468.45100000000002</c:v>
                </c:pt>
                <c:pt idx="44682">
                  <c:v>468.529</c:v>
                </c:pt>
                <c:pt idx="44683">
                  <c:v>468.608</c:v>
                </c:pt>
                <c:pt idx="44684">
                  <c:v>468.68599999999998</c:v>
                </c:pt>
                <c:pt idx="44685">
                  <c:v>468.76400000000001</c:v>
                </c:pt>
                <c:pt idx="44686">
                  <c:v>468.84199999999998</c:v>
                </c:pt>
                <c:pt idx="44687">
                  <c:v>468.92099999999999</c:v>
                </c:pt>
                <c:pt idx="44688">
                  <c:v>468.99900000000002</c:v>
                </c:pt>
                <c:pt idx="44689">
                  <c:v>469.077</c:v>
                </c:pt>
                <c:pt idx="44690">
                  <c:v>469.15600000000001</c:v>
                </c:pt>
                <c:pt idx="44691">
                  <c:v>469.23399999999998</c:v>
                </c:pt>
                <c:pt idx="44692">
                  <c:v>469.31200000000001</c:v>
                </c:pt>
                <c:pt idx="44693">
                  <c:v>469.39</c:v>
                </c:pt>
                <c:pt idx="44694">
                  <c:v>469.46899999999999</c:v>
                </c:pt>
                <c:pt idx="44695">
                  <c:v>469.54700000000003</c:v>
                </c:pt>
                <c:pt idx="44696">
                  <c:v>469.625</c:v>
                </c:pt>
                <c:pt idx="44697">
                  <c:v>469.70400000000001</c:v>
                </c:pt>
                <c:pt idx="44698">
                  <c:v>469.78199999999998</c:v>
                </c:pt>
                <c:pt idx="44699">
                  <c:v>469.86099999999999</c:v>
                </c:pt>
                <c:pt idx="44700">
                  <c:v>469.93900000000002</c:v>
                </c:pt>
                <c:pt idx="44701">
                  <c:v>470.017</c:v>
                </c:pt>
                <c:pt idx="44702">
                  <c:v>470.096</c:v>
                </c:pt>
                <c:pt idx="44703">
                  <c:v>470.17399999999998</c:v>
                </c:pt>
                <c:pt idx="44704">
                  <c:v>470.25200000000001</c:v>
                </c:pt>
                <c:pt idx="44705">
                  <c:v>470.33100000000002</c:v>
                </c:pt>
                <c:pt idx="44706">
                  <c:v>470.40899999999999</c:v>
                </c:pt>
                <c:pt idx="44707">
                  <c:v>470.488</c:v>
                </c:pt>
                <c:pt idx="44708">
                  <c:v>470.56599999999997</c:v>
                </c:pt>
                <c:pt idx="44709">
                  <c:v>470.64400000000001</c:v>
                </c:pt>
                <c:pt idx="44710">
                  <c:v>470.72300000000001</c:v>
                </c:pt>
                <c:pt idx="44711">
                  <c:v>470.80099999999999</c:v>
                </c:pt>
                <c:pt idx="44712">
                  <c:v>470.88</c:v>
                </c:pt>
                <c:pt idx="44713">
                  <c:v>470.95800000000003</c:v>
                </c:pt>
                <c:pt idx="44714">
                  <c:v>471.03699999999998</c:v>
                </c:pt>
                <c:pt idx="44715">
                  <c:v>471.11500000000001</c:v>
                </c:pt>
                <c:pt idx="44716">
                  <c:v>471.19400000000002</c:v>
                </c:pt>
                <c:pt idx="44717">
                  <c:v>471.27199999999999</c:v>
                </c:pt>
                <c:pt idx="44718">
                  <c:v>471.35</c:v>
                </c:pt>
                <c:pt idx="44719">
                  <c:v>471.42899999999997</c:v>
                </c:pt>
                <c:pt idx="44720">
                  <c:v>471.50700000000001</c:v>
                </c:pt>
                <c:pt idx="44721">
                  <c:v>471.58600000000001</c:v>
                </c:pt>
                <c:pt idx="44722">
                  <c:v>471.66399999999999</c:v>
                </c:pt>
                <c:pt idx="44723">
                  <c:v>471.74299999999999</c:v>
                </c:pt>
                <c:pt idx="44724">
                  <c:v>471.82100000000003</c:v>
                </c:pt>
                <c:pt idx="44725">
                  <c:v>471.9</c:v>
                </c:pt>
                <c:pt idx="44726">
                  <c:v>471.97899999999998</c:v>
                </c:pt>
                <c:pt idx="44727">
                  <c:v>472.05700000000002</c:v>
                </c:pt>
                <c:pt idx="44728">
                  <c:v>472.13600000000002</c:v>
                </c:pt>
                <c:pt idx="44729">
                  <c:v>472.214</c:v>
                </c:pt>
                <c:pt idx="44730">
                  <c:v>472.29300000000001</c:v>
                </c:pt>
                <c:pt idx="44731">
                  <c:v>472.37099999999998</c:v>
                </c:pt>
                <c:pt idx="44732">
                  <c:v>472.45</c:v>
                </c:pt>
                <c:pt idx="44733">
                  <c:v>472.52800000000002</c:v>
                </c:pt>
                <c:pt idx="44734">
                  <c:v>472.60700000000003</c:v>
                </c:pt>
                <c:pt idx="44735">
                  <c:v>472.68599999999998</c:v>
                </c:pt>
                <c:pt idx="44736">
                  <c:v>472.76400000000001</c:v>
                </c:pt>
                <c:pt idx="44737">
                  <c:v>472.84300000000002</c:v>
                </c:pt>
                <c:pt idx="44738">
                  <c:v>472.92099999999999</c:v>
                </c:pt>
                <c:pt idx="44739">
                  <c:v>473</c:v>
                </c:pt>
                <c:pt idx="44740">
                  <c:v>473.07900000000001</c:v>
                </c:pt>
                <c:pt idx="44741">
                  <c:v>473.15699999999998</c:v>
                </c:pt>
                <c:pt idx="44742">
                  <c:v>473.23599999999999</c:v>
                </c:pt>
                <c:pt idx="44743">
                  <c:v>473.315</c:v>
                </c:pt>
                <c:pt idx="44744">
                  <c:v>473.39299999999997</c:v>
                </c:pt>
                <c:pt idx="44745">
                  <c:v>473.47199999999998</c:v>
                </c:pt>
                <c:pt idx="44746">
                  <c:v>473.55</c:v>
                </c:pt>
                <c:pt idx="44747">
                  <c:v>473.62900000000002</c:v>
                </c:pt>
                <c:pt idx="44748">
                  <c:v>473.70800000000003</c:v>
                </c:pt>
                <c:pt idx="44749">
                  <c:v>473.786</c:v>
                </c:pt>
                <c:pt idx="44750">
                  <c:v>473.86500000000001</c:v>
                </c:pt>
                <c:pt idx="44751">
                  <c:v>473.94400000000002</c:v>
                </c:pt>
                <c:pt idx="44752">
                  <c:v>474.02300000000002</c:v>
                </c:pt>
                <c:pt idx="44753">
                  <c:v>474.101</c:v>
                </c:pt>
                <c:pt idx="44754">
                  <c:v>474.18</c:v>
                </c:pt>
                <c:pt idx="44755">
                  <c:v>474.25900000000001</c:v>
                </c:pt>
                <c:pt idx="44756">
                  <c:v>474.33699999999999</c:v>
                </c:pt>
                <c:pt idx="44757">
                  <c:v>474.416</c:v>
                </c:pt>
                <c:pt idx="44758">
                  <c:v>474.495</c:v>
                </c:pt>
                <c:pt idx="44759">
                  <c:v>474.57400000000001</c:v>
                </c:pt>
                <c:pt idx="44760">
                  <c:v>474.65199999999999</c:v>
                </c:pt>
                <c:pt idx="44761">
                  <c:v>474.73099999999999</c:v>
                </c:pt>
                <c:pt idx="44762">
                  <c:v>474.81</c:v>
                </c:pt>
                <c:pt idx="44763">
                  <c:v>474.88900000000001</c:v>
                </c:pt>
                <c:pt idx="44764">
                  <c:v>474.96699999999998</c:v>
                </c:pt>
                <c:pt idx="44765">
                  <c:v>475.04599999999999</c:v>
                </c:pt>
                <c:pt idx="44766">
                  <c:v>475.125</c:v>
                </c:pt>
                <c:pt idx="44767">
                  <c:v>475.20400000000001</c:v>
                </c:pt>
                <c:pt idx="44768">
                  <c:v>475.28300000000002</c:v>
                </c:pt>
                <c:pt idx="44769">
                  <c:v>475.36099999999999</c:v>
                </c:pt>
                <c:pt idx="44770">
                  <c:v>475.44</c:v>
                </c:pt>
                <c:pt idx="44771">
                  <c:v>475.51900000000001</c:v>
                </c:pt>
                <c:pt idx="44772">
                  <c:v>475.59800000000001</c:v>
                </c:pt>
                <c:pt idx="44773">
                  <c:v>475.67700000000002</c:v>
                </c:pt>
                <c:pt idx="44774">
                  <c:v>475.755</c:v>
                </c:pt>
                <c:pt idx="44775">
                  <c:v>475.834</c:v>
                </c:pt>
                <c:pt idx="44776">
                  <c:v>475.91300000000001</c:v>
                </c:pt>
                <c:pt idx="44777">
                  <c:v>475.99200000000002</c:v>
                </c:pt>
                <c:pt idx="44778">
                  <c:v>476.07100000000003</c:v>
                </c:pt>
                <c:pt idx="44779">
                  <c:v>476.15</c:v>
                </c:pt>
                <c:pt idx="44780">
                  <c:v>476.22899999999998</c:v>
                </c:pt>
                <c:pt idx="44781">
                  <c:v>476.30700000000002</c:v>
                </c:pt>
                <c:pt idx="44782">
                  <c:v>476.38600000000002</c:v>
                </c:pt>
                <c:pt idx="44783">
                  <c:v>476.46499999999997</c:v>
                </c:pt>
                <c:pt idx="44784">
                  <c:v>476.54399999999998</c:v>
                </c:pt>
                <c:pt idx="44785">
                  <c:v>476.62299999999999</c:v>
                </c:pt>
                <c:pt idx="44786">
                  <c:v>476.702</c:v>
                </c:pt>
                <c:pt idx="44787">
                  <c:v>476.78100000000001</c:v>
                </c:pt>
                <c:pt idx="44788">
                  <c:v>476.86</c:v>
                </c:pt>
                <c:pt idx="44789">
                  <c:v>476.93900000000002</c:v>
                </c:pt>
                <c:pt idx="44790">
                  <c:v>477.01799999999997</c:v>
                </c:pt>
                <c:pt idx="44791">
                  <c:v>477.096</c:v>
                </c:pt>
                <c:pt idx="44792">
                  <c:v>477.17500000000001</c:v>
                </c:pt>
                <c:pt idx="44793">
                  <c:v>477.25400000000002</c:v>
                </c:pt>
                <c:pt idx="44794">
                  <c:v>477.33300000000003</c:v>
                </c:pt>
                <c:pt idx="44795">
                  <c:v>477.41199999999998</c:v>
                </c:pt>
                <c:pt idx="44796">
                  <c:v>477.49099999999999</c:v>
                </c:pt>
                <c:pt idx="44797">
                  <c:v>477.57</c:v>
                </c:pt>
                <c:pt idx="44798">
                  <c:v>477.649</c:v>
                </c:pt>
                <c:pt idx="44799">
                  <c:v>477.72800000000001</c:v>
                </c:pt>
                <c:pt idx="44800">
                  <c:v>477.80700000000002</c:v>
                </c:pt>
                <c:pt idx="44801">
                  <c:v>477.88600000000002</c:v>
                </c:pt>
                <c:pt idx="44802">
                  <c:v>477.96499999999997</c:v>
                </c:pt>
                <c:pt idx="44803">
                  <c:v>478.04399999999998</c:v>
                </c:pt>
                <c:pt idx="44804">
                  <c:v>478.12299999999999</c:v>
                </c:pt>
                <c:pt idx="44805">
                  <c:v>478.202</c:v>
                </c:pt>
                <c:pt idx="44806">
                  <c:v>478.28100000000001</c:v>
                </c:pt>
                <c:pt idx="44807">
                  <c:v>478.36</c:v>
                </c:pt>
                <c:pt idx="44808">
                  <c:v>478.43900000000002</c:v>
                </c:pt>
                <c:pt idx="44809">
                  <c:v>478.51799999999997</c:v>
                </c:pt>
                <c:pt idx="44810">
                  <c:v>478.59699999999998</c:v>
                </c:pt>
                <c:pt idx="44811">
                  <c:v>478.67599999999999</c:v>
                </c:pt>
                <c:pt idx="44812">
                  <c:v>478.755</c:v>
                </c:pt>
                <c:pt idx="44813">
                  <c:v>478.83499999999998</c:v>
                </c:pt>
                <c:pt idx="44814">
                  <c:v>478.91399999999999</c:v>
                </c:pt>
                <c:pt idx="44815">
                  <c:v>478.99299999999999</c:v>
                </c:pt>
                <c:pt idx="44816">
                  <c:v>479.072</c:v>
                </c:pt>
                <c:pt idx="44817">
                  <c:v>479.15100000000001</c:v>
                </c:pt>
                <c:pt idx="44818">
                  <c:v>479.23</c:v>
                </c:pt>
                <c:pt idx="44819">
                  <c:v>479.30900000000003</c:v>
                </c:pt>
                <c:pt idx="44820">
                  <c:v>479.38799999999998</c:v>
                </c:pt>
                <c:pt idx="44821">
                  <c:v>479.46699999999998</c:v>
                </c:pt>
                <c:pt idx="44822">
                  <c:v>479.54599999999999</c:v>
                </c:pt>
                <c:pt idx="44823">
                  <c:v>479.62599999999998</c:v>
                </c:pt>
                <c:pt idx="44824">
                  <c:v>479.70499999999998</c:v>
                </c:pt>
                <c:pt idx="44825">
                  <c:v>479.78399999999999</c:v>
                </c:pt>
                <c:pt idx="44826">
                  <c:v>479.863</c:v>
                </c:pt>
                <c:pt idx="44827">
                  <c:v>479.94200000000001</c:v>
                </c:pt>
                <c:pt idx="44828">
                  <c:v>480.02100000000002</c:v>
                </c:pt>
                <c:pt idx="44829">
                  <c:v>480.1</c:v>
                </c:pt>
                <c:pt idx="44830">
                  <c:v>480.18</c:v>
                </c:pt>
                <c:pt idx="44831">
                  <c:v>480.25900000000001</c:v>
                </c:pt>
                <c:pt idx="44832">
                  <c:v>480.33800000000002</c:v>
                </c:pt>
                <c:pt idx="44833">
                  <c:v>480.41699999999997</c:v>
                </c:pt>
                <c:pt idx="44834">
                  <c:v>480.49599999999998</c:v>
                </c:pt>
                <c:pt idx="44835">
                  <c:v>480.57499999999999</c:v>
                </c:pt>
                <c:pt idx="44836">
                  <c:v>480.65499999999997</c:v>
                </c:pt>
                <c:pt idx="44837">
                  <c:v>480.73399999999998</c:v>
                </c:pt>
                <c:pt idx="44838">
                  <c:v>480.81299999999999</c:v>
                </c:pt>
                <c:pt idx="44839">
                  <c:v>480.892</c:v>
                </c:pt>
                <c:pt idx="44840">
                  <c:v>480.971</c:v>
                </c:pt>
                <c:pt idx="44841">
                  <c:v>481.05099999999999</c:v>
                </c:pt>
                <c:pt idx="44842">
                  <c:v>481.13</c:v>
                </c:pt>
                <c:pt idx="44843">
                  <c:v>481.209</c:v>
                </c:pt>
                <c:pt idx="44844">
                  <c:v>481.28800000000001</c:v>
                </c:pt>
                <c:pt idx="44845">
                  <c:v>481.36799999999999</c:v>
                </c:pt>
                <c:pt idx="44846">
                  <c:v>481.447</c:v>
                </c:pt>
                <c:pt idx="44847">
                  <c:v>481.52600000000001</c:v>
                </c:pt>
                <c:pt idx="44848">
                  <c:v>481.60500000000002</c:v>
                </c:pt>
                <c:pt idx="44849">
                  <c:v>481.685</c:v>
                </c:pt>
                <c:pt idx="44850">
                  <c:v>481.76400000000001</c:v>
                </c:pt>
                <c:pt idx="44851">
                  <c:v>481.84300000000002</c:v>
                </c:pt>
                <c:pt idx="44852">
                  <c:v>481.923</c:v>
                </c:pt>
                <c:pt idx="44853">
                  <c:v>482.00200000000001</c:v>
                </c:pt>
                <c:pt idx="44854">
                  <c:v>482.08100000000002</c:v>
                </c:pt>
                <c:pt idx="44855">
                  <c:v>482.161</c:v>
                </c:pt>
                <c:pt idx="44856">
                  <c:v>482.24</c:v>
                </c:pt>
                <c:pt idx="44857">
                  <c:v>482.31900000000002</c:v>
                </c:pt>
                <c:pt idx="44858">
                  <c:v>482.399</c:v>
                </c:pt>
                <c:pt idx="44859">
                  <c:v>482.47800000000001</c:v>
                </c:pt>
                <c:pt idx="44860">
                  <c:v>482.55700000000002</c:v>
                </c:pt>
                <c:pt idx="44861">
                  <c:v>482.637</c:v>
                </c:pt>
                <c:pt idx="44862">
                  <c:v>482.71600000000001</c:v>
                </c:pt>
                <c:pt idx="44863">
                  <c:v>482.79500000000002</c:v>
                </c:pt>
                <c:pt idx="44864">
                  <c:v>482.875</c:v>
                </c:pt>
                <c:pt idx="44865">
                  <c:v>482.95400000000001</c:v>
                </c:pt>
                <c:pt idx="44866">
                  <c:v>483.03300000000002</c:v>
                </c:pt>
                <c:pt idx="44867">
                  <c:v>483.113</c:v>
                </c:pt>
                <c:pt idx="44868">
                  <c:v>483.19200000000001</c:v>
                </c:pt>
                <c:pt idx="44869">
                  <c:v>483.27100000000002</c:v>
                </c:pt>
                <c:pt idx="44870">
                  <c:v>483.351</c:v>
                </c:pt>
                <c:pt idx="44871">
                  <c:v>483.43</c:v>
                </c:pt>
                <c:pt idx="44872">
                  <c:v>483.51</c:v>
                </c:pt>
                <c:pt idx="44873">
                  <c:v>483.589</c:v>
                </c:pt>
                <c:pt idx="44874">
                  <c:v>483.66800000000001</c:v>
                </c:pt>
                <c:pt idx="44875">
                  <c:v>483.74799999999999</c:v>
                </c:pt>
                <c:pt idx="44876">
                  <c:v>483.827</c:v>
                </c:pt>
                <c:pt idx="44877">
                  <c:v>483.90699999999998</c:v>
                </c:pt>
                <c:pt idx="44878">
                  <c:v>483.98599999999999</c:v>
                </c:pt>
                <c:pt idx="44879">
                  <c:v>484.06599999999997</c:v>
                </c:pt>
                <c:pt idx="44880">
                  <c:v>484.14499999999998</c:v>
                </c:pt>
                <c:pt idx="44881">
                  <c:v>484.22500000000002</c:v>
                </c:pt>
                <c:pt idx="44882">
                  <c:v>484.30399999999997</c:v>
                </c:pt>
                <c:pt idx="44883">
                  <c:v>484.38299999999998</c:v>
                </c:pt>
                <c:pt idx="44884">
                  <c:v>484.46300000000002</c:v>
                </c:pt>
                <c:pt idx="44885">
                  <c:v>484.54199999999997</c:v>
                </c:pt>
                <c:pt idx="44886">
                  <c:v>484.62200000000001</c:v>
                </c:pt>
                <c:pt idx="44887">
                  <c:v>484.70100000000002</c:v>
                </c:pt>
                <c:pt idx="44888">
                  <c:v>484.78100000000001</c:v>
                </c:pt>
                <c:pt idx="44889">
                  <c:v>484.86</c:v>
                </c:pt>
                <c:pt idx="44890">
                  <c:v>484.94</c:v>
                </c:pt>
                <c:pt idx="44891">
                  <c:v>485.01900000000001</c:v>
                </c:pt>
                <c:pt idx="44892">
                  <c:v>485.09899999999999</c:v>
                </c:pt>
                <c:pt idx="44893">
                  <c:v>485.178</c:v>
                </c:pt>
                <c:pt idx="44894">
                  <c:v>485.25799999999998</c:v>
                </c:pt>
                <c:pt idx="44895">
                  <c:v>485.33699999999999</c:v>
                </c:pt>
                <c:pt idx="44896">
                  <c:v>485.41699999999997</c:v>
                </c:pt>
                <c:pt idx="44897">
                  <c:v>485.49700000000001</c:v>
                </c:pt>
                <c:pt idx="44898">
                  <c:v>485.57600000000002</c:v>
                </c:pt>
                <c:pt idx="44899">
                  <c:v>485.65600000000001</c:v>
                </c:pt>
                <c:pt idx="44900">
                  <c:v>485.73500000000001</c:v>
                </c:pt>
                <c:pt idx="44901">
                  <c:v>485.815</c:v>
                </c:pt>
                <c:pt idx="44902">
                  <c:v>485.89400000000001</c:v>
                </c:pt>
                <c:pt idx="44903">
                  <c:v>485.97399999999999</c:v>
                </c:pt>
                <c:pt idx="44904">
                  <c:v>486.053</c:v>
                </c:pt>
                <c:pt idx="44905">
                  <c:v>486.13299999999998</c:v>
                </c:pt>
                <c:pt idx="44906">
                  <c:v>486.21300000000002</c:v>
                </c:pt>
                <c:pt idx="44907">
                  <c:v>486.29199999999997</c:v>
                </c:pt>
                <c:pt idx="44908">
                  <c:v>486.37200000000001</c:v>
                </c:pt>
                <c:pt idx="44909">
                  <c:v>486.45100000000002</c:v>
                </c:pt>
                <c:pt idx="44910">
                  <c:v>486.53100000000001</c:v>
                </c:pt>
                <c:pt idx="44911">
                  <c:v>486.61099999999999</c:v>
                </c:pt>
                <c:pt idx="44912">
                  <c:v>486.69</c:v>
                </c:pt>
                <c:pt idx="44913">
                  <c:v>486.77</c:v>
                </c:pt>
                <c:pt idx="44914">
                  <c:v>486.85</c:v>
                </c:pt>
                <c:pt idx="44915">
                  <c:v>486.92899999999997</c:v>
                </c:pt>
                <c:pt idx="44916">
                  <c:v>487.00900000000001</c:v>
                </c:pt>
                <c:pt idx="44917">
                  <c:v>487.089</c:v>
                </c:pt>
                <c:pt idx="44918">
                  <c:v>487.16800000000001</c:v>
                </c:pt>
                <c:pt idx="44919">
                  <c:v>487.24799999999999</c:v>
                </c:pt>
                <c:pt idx="44920">
                  <c:v>487.327</c:v>
                </c:pt>
                <c:pt idx="44921">
                  <c:v>487.40699999999998</c:v>
                </c:pt>
                <c:pt idx="44922">
                  <c:v>487.48700000000002</c:v>
                </c:pt>
                <c:pt idx="44923">
                  <c:v>487.56599999999997</c:v>
                </c:pt>
                <c:pt idx="44924">
                  <c:v>487.64600000000002</c:v>
                </c:pt>
                <c:pt idx="44925">
                  <c:v>487.726</c:v>
                </c:pt>
                <c:pt idx="44926">
                  <c:v>487.80599999999998</c:v>
                </c:pt>
                <c:pt idx="44927">
                  <c:v>487.88499999999999</c:v>
                </c:pt>
                <c:pt idx="44928">
                  <c:v>487.96499999999997</c:v>
                </c:pt>
                <c:pt idx="44929">
                  <c:v>488.04500000000002</c:v>
                </c:pt>
                <c:pt idx="44930">
                  <c:v>488.12400000000002</c:v>
                </c:pt>
                <c:pt idx="44931">
                  <c:v>488.20400000000001</c:v>
                </c:pt>
                <c:pt idx="44932">
                  <c:v>488.28399999999999</c:v>
                </c:pt>
                <c:pt idx="44933">
                  <c:v>488.36399999999998</c:v>
                </c:pt>
                <c:pt idx="44934">
                  <c:v>488.44299999999998</c:v>
                </c:pt>
                <c:pt idx="44935">
                  <c:v>488.52300000000002</c:v>
                </c:pt>
                <c:pt idx="44936">
                  <c:v>488.60300000000001</c:v>
                </c:pt>
                <c:pt idx="44937">
                  <c:v>488.68299999999999</c:v>
                </c:pt>
                <c:pt idx="44938">
                  <c:v>488.762</c:v>
                </c:pt>
                <c:pt idx="44939">
                  <c:v>488.84199999999998</c:v>
                </c:pt>
                <c:pt idx="44940">
                  <c:v>488.92200000000003</c:v>
                </c:pt>
                <c:pt idx="44941">
                  <c:v>489.00200000000001</c:v>
                </c:pt>
                <c:pt idx="44942">
                  <c:v>489.08100000000002</c:v>
                </c:pt>
                <c:pt idx="44943">
                  <c:v>489.161</c:v>
                </c:pt>
                <c:pt idx="44944">
                  <c:v>489.24099999999999</c:v>
                </c:pt>
                <c:pt idx="44945">
                  <c:v>489.32100000000003</c:v>
                </c:pt>
                <c:pt idx="44946">
                  <c:v>489.40100000000001</c:v>
                </c:pt>
                <c:pt idx="44947">
                  <c:v>489.48</c:v>
                </c:pt>
                <c:pt idx="44948">
                  <c:v>489.56</c:v>
                </c:pt>
                <c:pt idx="44949">
                  <c:v>489.64</c:v>
                </c:pt>
                <c:pt idx="44950">
                  <c:v>489.72</c:v>
                </c:pt>
                <c:pt idx="44951">
                  <c:v>489.8</c:v>
                </c:pt>
                <c:pt idx="44952">
                  <c:v>489.88</c:v>
                </c:pt>
                <c:pt idx="44953">
                  <c:v>489.959</c:v>
                </c:pt>
                <c:pt idx="44954">
                  <c:v>490.03899999999999</c:v>
                </c:pt>
                <c:pt idx="44955">
                  <c:v>490.11900000000003</c:v>
                </c:pt>
                <c:pt idx="44956">
                  <c:v>490.19900000000001</c:v>
                </c:pt>
                <c:pt idx="44957">
                  <c:v>490.279</c:v>
                </c:pt>
                <c:pt idx="44958">
                  <c:v>490.35899999999998</c:v>
                </c:pt>
                <c:pt idx="44959">
                  <c:v>490.43799999999999</c:v>
                </c:pt>
                <c:pt idx="44960">
                  <c:v>490.51799999999997</c:v>
                </c:pt>
                <c:pt idx="44961">
                  <c:v>490.59800000000001</c:v>
                </c:pt>
                <c:pt idx="44962">
                  <c:v>490.678</c:v>
                </c:pt>
                <c:pt idx="44963">
                  <c:v>490.75799999999998</c:v>
                </c:pt>
                <c:pt idx="44964">
                  <c:v>490.83800000000002</c:v>
                </c:pt>
                <c:pt idx="44965">
                  <c:v>490.91800000000001</c:v>
                </c:pt>
                <c:pt idx="44966">
                  <c:v>490.99799999999999</c:v>
                </c:pt>
                <c:pt idx="44967">
                  <c:v>491.07799999999997</c:v>
                </c:pt>
                <c:pt idx="44968">
                  <c:v>491.15699999999998</c:v>
                </c:pt>
                <c:pt idx="44969">
                  <c:v>491.23700000000002</c:v>
                </c:pt>
                <c:pt idx="44970">
                  <c:v>491.31700000000001</c:v>
                </c:pt>
                <c:pt idx="44971">
                  <c:v>491.39699999999999</c:v>
                </c:pt>
                <c:pt idx="44972">
                  <c:v>491.47699999999998</c:v>
                </c:pt>
                <c:pt idx="44973">
                  <c:v>491.55700000000002</c:v>
                </c:pt>
                <c:pt idx="44974">
                  <c:v>491.637</c:v>
                </c:pt>
                <c:pt idx="44975">
                  <c:v>491.71699999999998</c:v>
                </c:pt>
                <c:pt idx="44976">
                  <c:v>491.79700000000003</c:v>
                </c:pt>
                <c:pt idx="44977">
                  <c:v>491.87700000000001</c:v>
                </c:pt>
                <c:pt idx="44978">
                  <c:v>491.95699999999999</c:v>
                </c:pt>
                <c:pt idx="44979">
                  <c:v>492.03699999999998</c:v>
                </c:pt>
                <c:pt idx="44980">
                  <c:v>492.11700000000002</c:v>
                </c:pt>
                <c:pt idx="44981">
                  <c:v>492.197</c:v>
                </c:pt>
                <c:pt idx="44982">
                  <c:v>492.27699999999999</c:v>
                </c:pt>
                <c:pt idx="44983">
                  <c:v>492.35700000000003</c:v>
                </c:pt>
                <c:pt idx="44984">
                  <c:v>492.43700000000001</c:v>
                </c:pt>
                <c:pt idx="44985">
                  <c:v>492.517</c:v>
                </c:pt>
                <c:pt idx="44986">
                  <c:v>492.59699999999998</c:v>
                </c:pt>
                <c:pt idx="44987">
                  <c:v>492.67700000000002</c:v>
                </c:pt>
                <c:pt idx="44988">
                  <c:v>492.75700000000001</c:v>
                </c:pt>
                <c:pt idx="44989">
                  <c:v>492.83699999999999</c:v>
                </c:pt>
                <c:pt idx="44990">
                  <c:v>492.91699999999997</c:v>
                </c:pt>
                <c:pt idx="44991">
                  <c:v>492.99700000000001</c:v>
                </c:pt>
                <c:pt idx="44992">
                  <c:v>493.077</c:v>
                </c:pt>
                <c:pt idx="44993">
                  <c:v>493.15699999999998</c:v>
                </c:pt>
                <c:pt idx="44994">
                  <c:v>493.23700000000002</c:v>
                </c:pt>
                <c:pt idx="44995">
                  <c:v>493.31700000000001</c:v>
                </c:pt>
                <c:pt idx="44996">
                  <c:v>493.39699999999999</c:v>
                </c:pt>
                <c:pt idx="44997">
                  <c:v>493.47699999999998</c:v>
                </c:pt>
                <c:pt idx="44998">
                  <c:v>493.55700000000002</c:v>
                </c:pt>
                <c:pt idx="44999">
                  <c:v>493.637</c:v>
                </c:pt>
                <c:pt idx="45000">
                  <c:v>493.71699999999998</c:v>
                </c:pt>
                <c:pt idx="45001">
                  <c:v>493.79700000000003</c:v>
                </c:pt>
                <c:pt idx="45002">
                  <c:v>493.87700000000001</c:v>
                </c:pt>
                <c:pt idx="45003">
                  <c:v>493.95699999999999</c:v>
                </c:pt>
                <c:pt idx="45004">
                  <c:v>494.03800000000001</c:v>
                </c:pt>
                <c:pt idx="45005">
                  <c:v>494.11799999999999</c:v>
                </c:pt>
                <c:pt idx="45006">
                  <c:v>494.19799999999998</c:v>
                </c:pt>
                <c:pt idx="45007">
                  <c:v>494.27800000000002</c:v>
                </c:pt>
                <c:pt idx="45008">
                  <c:v>494.358</c:v>
                </c:pt>
                <c:pt idx="45009">
                  <c:v>494.43799999999999</c:v>
                </c:pt>
                <c:pt idx="45010">
                  <c:v>494.51799999999997</c:v>
                </c:pt>
                <c:pt idx="45011">
                  <c:v>494.59800000000001</c:v>
                </c:pt>
                <c:pt idx="45012">
                  <c:v>494.678</c:v>
                </c:pt>
                <c:pt idx="45013">
                  <c:v>494.75900000000001</c:v>
                </c:pt>
                <c:pt idx="45014">
                  <c:v>494.839</c:v>
                </c:pt>
                <c:pt idx="45015">
                  <c:v>494.91899999999998</c:v>
                </c:pt>
                <c:pt idx="45016">
                  <c:v>494.99900000000002</c:v>
                </c:pt>
                <c:pt idx="45017">
                  <c:v>495.07900000000001</c:v>
                </c:pt>
                <c:pt idx="45018">
                  <c:v>495.15899999999999</c:v>
                </c:pt>
                <c:pt idx="45019">
                  <c:v>495.23899999999998</c:v>
                </c:pt>
                <c:pt idx="45020">
                  <c:v>495.32</c:v>
                </c:pt>
                <c:pt idx="45021">
                  <c:v>495.4</c:v>
                </c:pt>
                <c:pt idx="45022">
                  <c:v>495.48</c:v>
                </c:pt>
                <c:pt idx="45023">
                  <c:v>495.56</c:v>
                </c:pt>
                <c:pt idx="45024">
                  <c:v>495.64</c:v>
                </c:pt>
                <c:pt idx="45025">
                  <c:v>495.721</c:v>
                </c:pt>
                <c:pt idx="45026">
                  <c:v>495.80099999999999</c:v>
                </c:pt>
                <c:pt idx="45027">
                  <c:v>495.88099999999997</c:v>
                </c:pt>
                <c:pt idx="45028">
                  <c:v>495.96100000000001</c:v>
                </c:pt>
                <c:pt idx="45029">
                  <c:v>496.041</c:v>
                </c:pt>
                <c:pt idx="45030">
                  <c:v>496.12200000000001</c:v>
                </c:pt>
                <c:pt idx="45031">
                  <c:v>496.202</c:v>
                </c:pt>
                <c:pt idx="45032">
                  <c:v>496.28199999999998</c:v>
                </c:pt>
                <c:pt idx="45033">
                  <c:v>496.36200000000002</c:v>
                </c:pt>
                <c:pt idx="45034">
                  <c:v>496.44200000000001</c:v>
                </c:pt>
                <c:pt idx="45035">
                  <c:v>496.52300000000002</c:v>
                </c:pt>
                <c:pt idx="45036">
                  <c:v>496.60300000000001</c:v>
                </c:pt>
                <c:pt idx="45037">
                  <c:v>496.68299999999999</c:v>
                </c:pt>
                <c:pt idx="45038">
                  <c:v>496.76299999999998</c:v>
                </c:pt>
                <c:pt idx="45039">
                  <c:v>496.84399999999999</c:v>
                </c:pt>
                <c:pt idx="45040">
                  <c:v>496.92399999999998</c:v>
                </c:pt>
                <c:pt idx="45041">
                  <c:v>497.00400000000002</c:v>
                </c:pt>
                <c:pt idx="45042">
                  <c:v>497.084</c:v>
                </c:pt>
                <c:pt idx="45043">
                  <c:v>497.16500000000002</c:v>
                </c:pt>
                <c:pt idx="45044">
                  <c:v>497.245</c:v>
                </c:pt>
                <c:pt idx="45045">
                  <c:v>497.32499999999999</c:v>
                </c:pt>
                <c:pt idx="45046">
                  <c:v>497.40600000000001</c:v>
                </c:pt>
                <c:pt idx="45047">
                  <c:v>497.48599999999999</c:v>
                </c:pt>
                <c:pt idx="45048">
                  <c:v>497.56599999999997</c:v>
                </c:pt>
                <c:pt idx="45049">
                  <c:v>497.64600000000002</c:v>
                </c:pt>
                <c:pt idx="45050">
                  <c:v>497.72699999999998</c:v>
                </c:pt>
                <c:pt idx="45051">
                  <c:v>497.80700000000002</c:v>
                </c:pt>
                <c:pt idx="45052">
                  <c:v>497.887</c:v>
                </c:pt>
                <c:pt idx="45053">
                  <c:v>497.96800000000002</c:v>
                </c:pt>
                <c:pt idx="45054">
                  <c:v>498.048</c:v>
                </c:pt>
                <c:pt idx="45055">
                  <c:v>498.12799999999999</c:v>
                </c:pt>
                <c:pt idx="45056">
                  <c:v>498.209</c:v>
                </c:pt>
                <c:pt idx="45057">
                  <c:v>498.28899999999999</c:v>
                </c:pt>
                <c:pt idx="45058">
                  <c:v>498.36900000000003</c:v>
                </c:pt>
                <c:pt idx="45059">
                  <c:v>498.45</c:v>
                </c:pt>
                <c:pt idx="45060">
                  <c:v>498.53</c:v>
                </c:pt>
                <c:pt idx="45061">
                  <c:v>498.61</c:v>
                </c:pt>
                <c:pt idx="45062">
                  <c:v>498.69099999999997</c:v>
                </c:pt>
                <c:pt idx="45063">
                  <c:v>498.77100000000002</c:v>
                </c:pt>
                <c:pt idx="45064">
                  <c:v>498.851</c:v>
                </c:pt>
                <c:pt idx="45065">
                  <c:v>498.93200000000002</c:v>
                </c:pt>
                <c:pt idx="45066">
                  <c:v>499.012</c:v>
                </c:pt>
                <c:pt idx="45067">
                  <c:v>499.09300000000002</c:v>
                </c:pt>
                <c:pt idx="45068">
                  <c:v>499.173</c:v>
                </c:pt>
                <c:pt idx="45069">
                  <c:v>499.25299999999999</c:v>
                </c:pt>
                <c:pt idx="45070">
                  <c:v>499.334</c:v>
                </c:pt>
                <c:pt idx="45071">
                  <c:v>499.41399999999999</c:v>
                </c:pt>
                <c:pt idx="45072">
                  <c:v>499.495</c:v>
                </c:pt>
                <c:pt idx="45073">
                  <c:v>499.57499999999999</c:v>
                </c:pt>
                <c:pt idx="45074">
                  <c:v>499.65499999999997</c:v>
                </c:pt>
                <c:pt idx="45075">
                  <c:v>499.73599999999999</c:v>
                </c:pt>
                <c:pt idx="45076">
                  <c:v>499.81599999999997</c:v>
                </c:pt>
                <c:pt idx="45077">
                  <c:v>499.89699999999999</c:v>
                </c:pt>
                <c:pt idx="45078">
                  <c:v>499.97699999999998</c:v>
                </c:pt>
                <c:pt idx="45079">
                  <c:v>500.05700000000002</c:v>
                </c:pt>
                <c:pt idx="45080">
                  <c:v>500.13799999999998</c:v>
                </c:pt>
                <c:pt idx="45081">
                  <c:v>500.21800000000002</c:v>
                </c:pt>
                <c:pt idx="45082">
                  <c:v>500.29899999999998</c:v>
                </c:pt>
                <c:pt idx="45083">
                  <c:v>500.37900000000002</c:v>
                </c:pt>
                <c:pt idx="45084">
                  <c:v>500.46</c:v>
                </c:pt>
                <c:pt idx="45085">
                  <c:v>500.54</c:v>
                </c:pt>
                <c:pt idx="45086">
                  <c:v>500.62099999999998</c:v>
                </c:pt>
                <c:pt idx="45087">
                  <c:v>500.70100000000002</c:v>
                </c:pt>
                <c:pt idx="45088">
                  <c:v>500.78199999999998</c:v>
                </c:pt>
                <c:pt idx="45089">
                  <c:v>500.86200000000002</c:v>
                </c:pt>
                <c:pt idx="45090">
                  <c:v>500.94299999999998</c:v>
                </c:pt>
                <c:pt idx="45091">
                  <c:v>501.02300000000002</c:v>
                </c:pt>
                <c:pt idx="45092">
                  <c:v>501.10300000000001</c:v>
                </c:pt>
                <c:pt idx="45093">
                  <c:v>501.18400000000003</c:v>
                </c:pt>
                <c:pt idx="45094">
                  <c:v>501.26400000000001</c:v>
                </c:pt>
                <c:pt idx="45095">
                  <c:v>501.34500000000003</c:v>
                </c:pt>
                <c:pt idx="45096">
                  <c:v>501.42500000000001</c:v>
                </c:pt>
                <c:pt idx="45097">
                  <c:v>501.50599999999997</c:v>
                </c:pt>
                <c:pt idx="45098">
                  <c:v>501.58600000000001</c:v>
                </c:pt>
                <c:pt idx="45099">
                  <c:v>501.66699999999997</c:v>
                </c:pt>
                <c:pt idx="45100">
                  <c:v>501.74799999999999</c:v>
                </c:pt>
                <c:pt idx="45101">
                  <c:v>501.82799999999997</c:v>
                </c:pt>
                <c:pt idx="45102">
                  <c:v>501.90899999999999</c:v>
                </c:pt>
                <c:pt idx="45103">
                  <c:v>501.98899999999998</c:v>
                </c:pt>
                <c:pt idx="45104">
                  <c:v>502.07</c:v>
                </c:pt>
                <c:pt idx="45105">
                  <c:v>502.15</c:v>
                </c:pt>
                <c:pt idx="45106">
                  <c:v>502.23099999999999</c:v>
                </c:pt>
                <c:pt idx="45107">
                  <c:v>502.31099999999998</c:v>
                </c:pt>
                <c:pt idx="45108">
                  <c:v>502.392</c:v>
                </c:pt>
                <c:pt idx="45109">
                  <c:v>502.47199999999998</c:v>
                </c:pt>
                <c:pt idx="45110">
                  <c:v>502.553</c:v>
                </c:pt>
                <c:pt idx="45111">
                  <c:v>502.63400000000001</c:v>
                </c:pt>
                <c:pt idx="45112">
                  <c:v>502.714</c:v>
                </c:pt>
                <c:pt idx="45113">
                  <c:v>502.79500000000002</c:v>
                </c:pt>
                <c:pt idx="45114">
                  <c:v>502.875</c:v>
                </c:pt>
                <c:pt idx="45115">
                  <c:v>502.95600000000002</c:v>
                </c:pt>
                <c:pt idx="45116">
                  <c:v>503.036</c:v>
                </c:pt>
                <c:pt idx="45117">
                  <c:v>503.11700000000002</c:v>
                </c:pt>
                <c:pt idx="45118">
                  <c:v>503.19799999999998</c:v>
                </c:pt>
                <c:pt idx="45119">
                  <c:v>503.27800000000002</c:v>
                </c:pt>
                <c:pt idx="45120">
                  <c:v>503.35899999999998</c:v>
                </c:pt>
                <c:pt idx="45121">
                  <c:v>503.43900000000002</c:v>
                </c:pt>
                <c:pt idx="45122">
                  <c:v>503.52</c:v>
                </c:pt>
                <c:pt idx="45123">
                  <c:v>503.601</c:v>
                </c:pt>
                <c:pt idx="45124">
                  <c:v>503.68099999999998</c:v>
                </c:pt>
                <c:pt idx="45125">
                  <c:v>503.762</c:v>
                </c:pt>
                <c:pt idx="45126">
                  <c:v>503.84300000000002</c:v>
                </c:pt>
                <c:pt idx="45127">
                  <c:v>503.923</c:v>
                </c:pt>
                <c:pt idx="45128">
                  <c:v>504.00400000000002</c:v>
                </c:pt>
                <c:pt idx="45129">
                  <c:v>504.08499999999998</c:v>
                </c:pt>
                <c:pt idx="45130">
                  <c:v>504.16500000000002</c:v>
                </c:pt>
                <c:pt idx="45131">
                  <c:v>504.24599999999998</c:v>
                </c:pt>
                <c:pt idx="45132">
                  <c:v>504.32600000000002</c:v>
                </c:pt>
                <c:pt idx="45133">
                  <c:v>504.40699999999998</c:v>
                </c:pt>
                <c:pt idx="45134">
                  <c:v>504.488</c:v>
                </c:pt>
                <c:pt idx="45135">
                  <c:v>504.56799999999998</c:v>
                </c:pt>
                <c:pt idx="45136">
                  <c:v>504.649</c:v>
                </c:pt>
                <c:pt idx="45137">
                  <c:v>504.73</c:v>
                </c:pt>
                <c:pt idx="45138">
                  <c:v>504.81</c:v>
                </c:pt>
                <c:pt idx="45139">
                  <c:v>504.89100000000002</c:v>
                </c:pt>
                <c:pt idx="45140">
                  <c:v>504.97199999999998</c:v>
                </c:pt>
                <c:pt idx="45141">
                  <c:v>505.053</c:v>
                </c:pt>
                <c:pt idx="45142">
                  <c:v>505.13299999999998</c:v>
                </c:pt>
                <c:pt idx="45143">
                  <c:v>505.214</c:v>
                </c:pt>
                <c:pt idx="45144">
                  <c:v>505.29500000000002</c:v>
                </c:pt>
                <c:pt idx="45145">
                  <c:v>505.375</c:v>
                </c:pt>
                <c:pt idx="45146">
                  <c:v>505.45600000000002</c:v>
                </c:pt>
                <c:pt idx="45147">
                  <c:v>505.53699999999998</c:v>
                </c:pt>
                <c:pt idx="45148">
                  <c:v>505.61799999999999</c:v>
                </c:pt>
                <c:pt idx="45149">
                  <c:v>505.69799999999998</c:v>
                </c:pt>
                <c:pt idx="45150">
                  <c:v>505.779</c:v>
                </c:pt>
                <c:pt idx="45151">
                  <c:v>505.86</c:v>
                </c:pt>
                <c:pt idx="45152">
                  <c:v>505.94</c:v>
                </c:pt>
                <c:pt idx="45153">
                  <c:v>506.02100000000002</c:v>
                </c:pt>
                <c:pt idx="45154">
                  <c:v>506.10199999999998</c:v>
                </c:pt>
                <c:pt idx="45155">
                  <c:v>506.18299999999999</c:v>
                </c:pt>
                <c:pt idx="45156">
                  <c:v>506.26299999999998</c:v>
                </c:pt>
                <c:pt idx="45157">
                  <c:v>506.34399999999999</c:v>
                </c:pt>
                <c:pt idx="45158">
                  <c:v>506.42500000000001</c:v>
                </c:pt>
                <c:pt idx="45159">
                  <c:v>506.50599999999997</c:v>
                </c:pt>
                <c:pt idx="45160">
                  <c:v>506.58600000000001</c:v>
                </c:pt>
                <c:pt idx="45161">
                  <c:v>506.66699999999997</c:v>
                </c:pt>
                <c:pt idx="45162">
                  <c:v>506.74799999999999</c:v>
                </c:pt>
                <c:pt idx="45163">
                  <c:v>506.82900000000001</c:v>
                </c:pt>
                <c:pt idx="45164">
                  <c:v>506.91</c:v>
                </c:pt>
                <c:pt idx="45165">
                  <c:v>506.99</c:v>
                </c:pt>
                <c:pt idx="45166">
                  <c:v>507.07100000000003</c:v>
                </c:pt>
                <c:pt idx="45167">
                  <c:v>507.15199999999999</c:v>
                </c:pt>
                <c:pt idx="45168">
                  <c:v>507.233</c:v>
                </c:pt>
                <c:pt idx="45169">
                  <c:v>507.31400000000002</c:v>
                </c:pt>
                <c:pt idx="45170">
                  <c:v>507.39400000000001</c:v>
                </c:pt>
                <c:pt idx="45171">
                  <c:v>507.47500000000002</c:v>
                </c:pt>
                <c:pt idx="45172">
                  <c:v>507.55599999999998</c:v>
                </c:pt>
                <c:pt idx="45173">
                  <c:v>507.637</c:v>
                </c:pt>
                <c:pt idx="45174">
                  <c:v>507.71800000000002</c:v>
                </c:pt>
                <c:pt idx="45175">
                  <c:v>507.798</c:v>
                </c:pt>
                <c:pt idx="45176">
                  <c:v>507.87900000000002</c:v>
                </c:pt>
                <c:pt idx="45177">
                  <c:v>507.96</c:v>
                </c:pt>
                <c:pt idx="45178">
                  <c:v>508.041</c:v>
                </c:pt>
                <c:pt idx="45179">
                  <c:v>508.12200000000001</c:v>
                </c:pt>
                <c:pt idx="45180">
                  <c:v>508.20299999999997</c:v>
                </c:pt>
                <c:pt idx="45181">
                  <c:v>508.28300000000002</c:v>
                </c:pt>
                <c:pt idx="45182">
                  <c:v>508.36399999999998</c:v>
                </c:pt>
                <c:pt idx="45183">
                  <c:v>508.44499999999999</c:v>
                </c:pt>
                <c:pt idx="45184">
                  <c:v>508.52600000000001</c:v>
                </c:pt>
                <c:pt idx="45185">
                  <c:v>508.60700000000003</c:v>
                </c:pt>
                <c:pt idx="45186">
                  <c:v>508.68799999999999</c:v>
                </c:pt>
                <c:pt idx="45187">
                  <c:v>508.76900000000001</c:v>
                </c:pt>
                <c:pt idx="45188">
                  <c:v>508.84899999999999</c:v>
                </c:pt>
                <c:pt idx="45189">
                  <c:v>508.93</c:v>
                </c:pt>
                <c:pt idx="45190">
                  <c:v>509.01100000000002</c:v>
                </c:pt>
                <c:pt idx="45191">
                  <c:v>509.09199999999998</c:v>
                </c:pt>
                <c:pt idx="45192">
                  <c:v>509.173</c:v>
                </c:pt>
                <c:pt idx="45193">
                  <c:v>509.25400000000002</c:v>
                </c:pt>
                <c:pt idx="45194">
                  <c:v>509.33499999999998</c:v>
                </c:pt>
                <c:pt idx="45195">
                  <c:v>509.416</c:v>
                </c:pt>
                <c:pt idx="45196">
                  <c:v>509.49700000000001</c:v>
                </c:pt>
                <c:pt idx="45197">
                  <c:v>509.57799999999997</c:v>
                </c:pt>
                <c:pt idx="45198">
                  <c:v>509.65800000000002</c:v>
                </c:pt>
                <c:pt idx="45199">
                  <c:v>509.73899999999998</c:v>
                </c:pt>
                <c:pt idx="45200">
                  <c:v>509.82</c:v>
                </c:pt>
                <c:pt idx="45201">
                  <c:v>509.90100000000001</c:v>
                </c:pt>
                <c:pt idx="45202">
                  <c:v>509.98200000000003</c:v>
                </c:pt>
                <c:pt idx="45203">
                  <c:v>510.06299999999999</c:v>
                </c:pt>
                <c:pt idx="45204">
                  <c:v>510.14400000000001</c:v>
                </c:pt>
                <c:pt idx="45205">
                  <c:v>510.22500000000002</c:v>
                </c:pt>
                <c:pt idx="45206">
                  <c:v>510.30599999999998</c:v>
                </c:pt>
                <c:pt idx="45207">
                  <c:v>510.387</c:v>
                </c:pt>
                <c:pt idx="45208">
                  <c:v>510.46800000000002</c:v>
                </c:pt>
                <c:pt idx="45209">
                  <c:v>510.54899999999998</c:v>
                </c:pt>
                <c:pt idx="45210">
                  <c:v>510.63</c:v>
                </c:pt>
                <c:pt idx="45211">
                  <c:v>510.71100000000001</c:v>
                </c:pt>
                <c:pt idx="45212">
                  <c:v>510.79199999999997</c:v>
                </c:pt>
                <c:pt idx="45213">
                  <c:v>510.87299999999999</c:v>
                </c:pt>
                <c:pt idx="45214">
                  <c:v>510.95400000000001</c:v>
                </c:pt>
                <c:pt idx="45215">
                  <c:v>511.03399999999999</c:v>
                </c:pt>
                <c:pt idx="45216">
                  <c:v>511.11599999999999</c:v>
                </c:pt>
                <c:pt idx="45217">
                  <c:v>511.19600000000003</c:v>
                </c:pt>
                <c:pt idx="45218">
                  <c:v>511.27699999999999</c:v>
                </c:pt>
                <c:pt idx="45219">
                  <c:v>511.358</c:v>
                </c:pt>
                <c:pt idx="45220">
                  <c:v>511.43900000000002</c:v>
                </c:pt>
                <c:pt idx="45221">
                  <c:v>511.52</c:v>
                </c:pt>
                <c:pt idx="45222">
                  <c:v>511.601</c:v>
                </c:pt>
                <c:pt idx="45223">
                  <c:v>511.68200000000002</c:v>
                </c:pt>
                <c:pt idx="45224">
                  <c:v>511.76299999999998</c:v>
                </c:pt>
                <c:pt idx="45225">
                  <c:v>511.84399999999999</c:v>
                </c:pt>
                <c:pt idx="45226">
                  <c:v>511.92500000000001</c:v>
                </c:pt>
                <c:pt idx="45227">
                  <c:v>512.00599999999997</c:v>
                </c:pt>
                <c:pt idx="45228">
                  <c:v>512.08799999999997</c:v>
                </c:pt>
                <c:pt idx="45229">
                  <c:v>512.16899999999998</c:v>
                </c:pt>
                <c:pt idx="45230">
                  <c:v>512.25</c:v>
                </c:pt>
                <c:pt idx="45231">
                  <c:v>512.33100000000002</c:v>
                </c:pt>
                <c:pt idx="45232">
                  <c:v>512.41200000000003</c:v>
                </c:pt>
                <c:pt idx="45233">
                  <c:v>512.49300000000005</c:v>
                </c:pt>
                <c:pt idx="45234">
                  <c:v>512.57399999999996</c:v>
                </c:pt>
                <c:pt idx="45235">
                  <c:v>512.65499999999997</c:v>
                </c:pt>
                <c:pt idx="45236">
                  <c:v>512.73599999999999</c:v>
                </c:pt>
                <c:pt idx="45237">
                  <c:v>512.81700000000001</c:v>
                </c:pt>
                <c:pt idx="45238">
                  <c:v>512.89800000000002</c:v>
                </c:pt>
                <c:pt idx="45239">
                  <c:v>512.97900000000004</c:v>
                </c:pt>
                <c:pt idx="45240">
                  <c:v>513.05999999999995</c:v>
                </c:pt>
                <c:pt idx="45241">
                  <c:v>513.14099999999996</c:v>
                </c:pt>
                <c:pt idx="45242">
                  <c:v>513.22199999999998</c:v>
                </c:pt>
                <c:pt idx="45243">
                  <c:v>513.303</c:v>
                </c:pt>
                <c:pt idx="45244">
                  <c:v>513.38400000000001</c:v>
                </c:pt>
                <c:pt idx="45245">
                  <c:v>513.46500000000003</c:v>
                </c:pt>
                <c:pt idx="45246">
                  <c:v>513.54600000000005</c:v>
                </c:pt>
                <c:pt idx="45247">
                  <c:v>513.62800000000004</c:v>
                </c:pt>
                <c:pt idx="45248">
                  <c:v>513.70899999999995</c:v>
                </c:pt>
                <c:pt idx="45249">
                  <c:v>513.79</c:v>
                </c:pt>
                <c:pt idx="45250">
                  <c:v>513.87099999999998</c:v>
                </c:pt>
                <c:pt idx="45251">
                  <c:v>513.952</c:v>
                </c:pt>
                <c:pt idx="45252">
                  <c:v>514.03300000000002</c:v>
                </c:pt>
                <c:pt idx="45253">
                  <c:v>514.11400000000003</c:v>
                </c:pt>
                <c:pt idx="45254">
                  <c:v>514.19500000000005</c:v>
                </c:pt>
                <c:pt idx="45255">
                  <c:v>514.27599999999995</c:v>
                </c:pt>
                <c:pt idx="45256">
                  <c:v>514.35699999999997</c:v>
                </c:pt>
                <c:pt idx="45257">
                  <c:v>514.43799999999999</c:v>
                </c:pt>
                <c:pt idx="45258">
                  <c:v>514.52</c:v>
                </c:pt>
                <c:pt idx="45259">
                  <c:v>514.601</c:v>
                </c:pt>
                <c:pt idx="45260">
                  <c:v>514.68200000000002</c:v>
                </c:pt>
                <c:pt idx="45261">
                  <c:v>514.76300000000003</c:v>
                </c:pt>
                <c:pt idx="45262">
                  <c:v>514.84400000000005</c:v>
                </c:pt>
                <c:pt idx="45263">
                  <c:v>514.92499999999995</c:v>
                </c:pt>
                <c:pt idx="45264">
                  <c:v>515.00599999999997</c:v>
                </c:pt>
                <c:pt idx="45265">
                  <c:v>515.08799999999997</c:v>
                </c:pt>
                <c:pt idx="45266">
                  <c:v>515.16899999999998</c:v>
                </c:pt>
                <c:pt idx="45267">
                  <c:v>515.25</c:v>
                </c:pt>
                <c:pt idx="45268">
                  <c:v>515.33100000000002</c:v>
                </c:pt>
                <c:pt idx="45269">
                  <c:v>515.41200000000003</c:v>
                </c:pt>
                <c:pt idx="45270">
                  <c:v>515.49300000000005</c:v>
                </c:pt>
                <c:pt idx="45271">
                  <c:v>515.57500000000005</c:v>
                </c:pt>
                <c:pt idx="45272">
                  <c:v>515.65599999999995</c:v>
                </c:pt>
                <c:pt idx="45273">
                  <c:v>515.73699999999997</c:v>
                </c:pt>
                <c:pt idx="45274">
                  <c:v>515.81799999999998</c:v>
                </c:pt>
                <c:pt idx="45275">
                  <c:v>515.899</c:v>
                </c:pt>
                <c:pt idx="45276">
                  <c:v>515.98</c:v>
                </c:pt>
                <c:pt idx="45277">
                  <c:v>516.06200000000001</c:v>
                </c:pt>
                <c:pt idx="45278">
                  <c:v>516.14300000000003</c:v>
                </c:pt>
                <c:pt idx="45279">
                  <c:v>516.22400000000005</c:v>
                </c:pt>
                <c:pt idx="45280">
                  <c:v>516.30499999999995</c:v>
                </c:pt>
                <c:pt idx="45281">
                  <c:v>516.38599999999997</c:v>
                </c:pt>
                <c:pt idx="45282">
                  <c:v>516.46799999999996</c:v>
                </c:pt>
                <c:pt idx="45283">
                  <c:v>516.54899999999998</c:v>
                </c:pt>
                <c:pt idx="45284">
                  <c:v>516.63</c:v>
                </c:pt>
                <c:pt idx="45285">
                  <c:v>516.71100000000001</c:v>
                </c:pt>
                <c:pt idx="45286">
                  <c:v>516.79200000000003</c:v>
                </c:pt>
                <c:pt idx="45287">
                  <c:v>516.87400000000002</c:v>
                </c:pt>
                <c:pt idx="45288">
                  <c:v>516.95500000000004</c:v>
                </c:pt>
                <c:pt idx="45289">
                  <c:v>517.03599999999994</c:v>
                </c:pt>
                <c:pt idx="45290">
                  <c:v>517.11699999999996</c:v>
                </c:pt>
                <c:pt idx="45291">
                  <c:v>517.19799999999998</c:v>
                </c:pt>
                <c:pt idx="45292">
                  <c:v>517.28</c:v>
                </c:pt>
                <c:pt idx="45293">
                  <c:v>517.36099999999999</c:v>
                </c:pt>
                <c:pt idx="45294">
                  <c:v>517.44200000000001</c:v>
                </c:pt>
                <c:pt idx="45295">
                  <c:v>517.52300000000002</c:v>
                </c:pt>
                <c:pt idx="45296">
                  <c:v>517.60500000000002</c:v>
                </c:pt>
                <c:pt idx="45297">
                  <c:v>517.68600000000004</c:v>
                </c:pt>
                <c:pt idx="45298">
                  <c:v>517.76700000000005</c:v>
                </c:pt>
                <c:pt idx="45299">
                  <c:v>517.84900000000005</c:v>
                </c:pt>
                <c:pt idx="45300">
                  <c:v>517.92999999999995</c:v>
                </c:pt>
                <c:pt idx="45301">
                  <c:v>518.01099999999997</c:v>
                </c:pt>
                <c:pt idx="45302">
                  <c:v>518.09199999999998</c:v>
                </c:pt>
                <c:pt idx="45303">
                  <c:v>518.17399999999998</c:v>
                </c:pt>
                <c:pt idx="45304">
                  <c:v>518.255</c:v>
                </c:pt>
                <c:pt idx="45305">
                  <c:v>518.33600000000001</c:v>
                </c:pt>
                <c:pt idx="45306">
                  <c:v>518.41700000000003</c:v>
                </c:pt>
                <c:pt idx="45307">
                  <c:v>518.49900000000002</c:v>
                </c:pt>
                <c:pt idx="45308">
                  <c:v>518.58000000000004</c:v>
                </c:pt>
                <c:pt idx="45309">
                  <c:v>518.66099999999994</c:v>
                </c:pt>
                <c:pt idx="45310">
                  <c:v>518.74199999999996</c:v>
                </c:pt>
                <c:pt idx="45311">
                  <c:v>518.82399999999996</c:v>
                </c:pt>
                <c:pt idx="45312">
                  <c:v>518.90499999999997</c:v>
                </c:pt>
                <c:pt idx="45313">
                  <c:v>518.98599999999999</c:v>
                </c:pt>
                <c:pt idx="45314">
                  <c:v>519.06799999999998</c:v>
                </c:pt>
                <c:pt idx="45315">
                  <c:v>519.149</c:v>
                </c:pt>
                <c:pt idx="45316">
                  <c:v>519.23</c:v>
                </c:pt>
                <c:pt idx="45317">
                  <c:v>519.31200000000001</c:v>
                </c:pt>
                <c:pt idx="45318">
                  <c:v>519.39300000000003</c:v>
                </c:pt>
                <c:pt idx="45319">
                  <c:v>519.47400000000005</c:v>
                </c:pt>
                <c:pt idx="45320">
                  <c:v>519.55499999999995</c:v>
                </c:pt>
                <c:pt idx="45321">
                  <c:v>519.63699999999994</c:v>
                </c:pt>
                <c:pt idx="45322">
                  <c:v>519.71799999999996</c:v>
                </c:pt>
                <c:pt idx="45323">
                  <c:v>519.79899999999998</c:v>
                </c:pt>
                <c:pt idx="45324">
                  <c:v>519.88099999999997</c:v>
                </c:pt>
                <c:pt idx="45325">
                  <c:v>519.96199999999999</c:v>
                </c:pt>
                <c:pt idx="45326">
                  <c:v>520.04300000000001</c:v>
                </c:pt>
                <c:pt idx="45327">
                  <c:v>520.125</c:v>
                </c:pt>
                <c:pt idx="45328">
                  <c:v>520.20600000000002</c:v>
                </c:pt>
                <c:pt idx="45329">
                  <c:v>520.28700000000003</c:v>
                </c:pt>
                <c:pt idx="45330">
                  <c:v>520.36900000000003</c:v>
                </c:pt>
                <c:pt idx="45331">
                  <c:v>520.45000000000005</c:v>
                </c:pt>
                <c:pt idx="45332">
                  <c:v>520.53200000000004</c:v>
                </c:pt>
                <c:pt idx="45333">
                  <c:v>520.61300000000006</c:v>
                </c:pt>
                <c:pt idx="45334">
                  <c:v>520.69399999999996</c:v>
                </c:pt>
                <c:pt idx="45335">
                  <c:v>520.77599999999995</c:v>
                </c:pt>
                <c:pt idx="45336">
                  <c:v>520.85699999999997</c:v>
                </c:pt>
                <c:pt idx="45337">
                  <c:v>520.93799999999999</c:v>
                </c:pt>
                <c:pt idx="45338">
                  <c:v>521.02</c:v>
                </c:pt>
                <c:pt idx="45339">
                  <c:v>521.101</c:v>
                </c:pt>
                <c:pt idx="45340">
                  <c:v>521.18200000000002</c:v>
                </c:pt>
                <c:pt idx="45341">
                  <c:v>521.26400000000001</c:v>
                </c:pt>
                <c:pt idx="45342">
                  <c:v>521.34500000000003</c:v>
                </c:pt>
                <c:pt idx="45343">
                  <c:v>521.42700000000002</c:v>
                </c:pt>
                <c:pt idx="45344">
                  <c:v>521.50800000000004</c:v>
                </c:pt>
                <c:pt idx="45345">
                  <c:v>521.58900000000006</c:v>
                </c:pt>
                <c:pt idx="45346">
                  <c:v>521.67100000000005</c:v>
                </c:pt>
                <c:pt idx="45347">
                  <c:v>521.75199999999995</c:v>
                </c:pt>
                <c:pt idx="45348">
                  <c:v>521.83399999999995</c:v>
                </c:pt>
                <c:pt idx="45349">
                  <c:v>521.91499999999996</c:v>
                </c:pt>
                <c:pt idx="45350">
                  <c:v>521.99599999999998</c:v>
                </c:pt>
                <c:pt idx="45351">
                  <c:v>522.07799999999997</c:v>
                </c:pt>
                <c:pt idx="45352">
                  <c:v>522.15899999999999</c:v>
                </c:pt>
                <c:pt idx="45353">
                  <c:v>522.24099999999999</c:v>
                </c:pt>
                <c:pt idx="45354">
                  <c:v>522.322</c:v>
                </c:pt>
                <c:pt idx="45355">
                  <c:v>522.40300000000002</c:v>
                </c:pt>
                <c:pt idx="45356">
                  <c:v>522.48500000000001</c:v>
                </c:pt>
                <c:pt idx="45357">
                  <c:v>522.56600000000003</c:v>
                </c:pt>
                <c:pt idx="45358">
                  <c:v>522.64800000000002</c:v>
                </c:pt>
                <c:pt idx="45359">
                  <c:v>522.72900000000004</c:v>
                </c:pt>
                <c:pt idx="45360">
                  <c:v>522.81100000000004</c:v>
                </c:pt>
                <c:pt idx="45361">
                  <c:v>522.89200000000005</c:v>
                </c:pt>
                <c:pt idx="45362">
                  <c:v>522.97400000000005</c:v>
                </c:pt>
                <c:pt idx="45363">
                  <c:v>523.05499999999995</c:v>
                </c:pt>
                <c:pt idx="45364">
                  <c:v>523.13599999999997</c:v>
                </c:pt>
                <c:pt idx="45365">
                  <c:v>523.21799999999996</c:v>
                </c:pt>
                <c:pt idx="45366">
                  <c:v>523.29899999999998</c:v>
                </c:pt>
                <c:pt idx="45367">
                  <c:v>523.38099999999997</c:v>
                </c:pt>
                <c:pt idx="45368">
                  <c:v>523.46199999999999</c:v>
                </c:pt>
                <c:pt idx="45369">
                  <c:v>523.54399999999998</c:v>
                </c:pt>
                <c:pt idx="45370">
                  <c:v>523.625</c:v>
                </c:pt>
                <c:pt idx="45371">
                  <c:v>523.70699999999999</c:v>
                </c:pt>
                <c:pt idx="45372">
                  <c:v>523.78800000000001</c:v>
                </c:pt>
                <c:pt idx="45373">
                  <c:v>523.87</c:v>
                </c:pt>
                <c:pt idx="45374">
                  <c:v>523.95100000000002</c:v>
                </c:pt>
                <c:pt idx="45375">
                  <c:v>524.03200000000004</c:v>
                </c:pt>
                <c:pt idx="45376">
                  <c:v>524.11400000000003</c:v>
                </c:pt>
                <c:pt idx="45377">
                  <c:v>524.19500000000005</c:v>
                </c:pt>
                <c:pt idx="45378">
                  <c:v>524.27700000000004</c:v>
                </c:pt>
                <c:pt idx="45379">
                  <c:v>524.35799999999995</c:v>
                </c:pt>
                <c:pt idx="45380">
                  <c:v>524.44000000000005</c:v>
                </c:pt>
                <c:pt idx="45381">
                  <c:v>524.52099999999996</c:v>
                </c:pt>
                <c:pt idx="45382">
                  <c:v>524.60299999999995</c:v>
                </c:pt>
                <c:pt idx="45383">
                  <c:v>524.68399999999997</c:v>
                </c:pt>
                <c:pt idx="45384">
                  <c:v>524.76599999999996</c:v>
                </c:pt>
                <c:pt idx="45385">
                  <c:v>524.84699999999998</c:v>
                </c:pt>
                <c:pt idx="45386">
                  <c:v>524.92899999999997</c:v>
                </c:pt>
                <c:pt idx="45387">
                  <c:v>525.01</c:v>
                </c:pt>
                <c:pt idx="45388">
                  <c:v>525.09199999999998</c:v>
                </c:pt>
                <c:pt idx="45389">
                  <c:v>525.173</c:v>
                </c:pt>
                <c:pt idx="45390">
                  <c:v>525.255</c:v>
                </c:pt>
                <c:pt idx="45391">
                  <c:v>525.33600000000001</c:v>
                </c:pt>
                <c:pt idx="45392">
                  <c:v>525.41800000000001</c:v>
                </c:pt>
                <c:pt idx="45393">
                  <c:v>525.49900000000002</c:v>
                </c:pt>
                <c:pt idx="45394">
                  <c:v>525.58100000000002</c:v>
                </c:pt>
                <c:pt idx="45395">
                  <c:v>525.66200000000003</c:v>
                </c:pt>
                <c:pt idx="45396">
                  <c:v>525.74400000000003</c:v>
                </c:pt>
                <c:pt idx="45397">
                  <c:v>525.82600000000002</c:v>
                </c:pt>
                <c:pt idx="45398">
                  <c:v>525.90700000000004</c:v>
                </c:pt>
                <c:pt idx="45399">
                  <c:v>525.98900000000003</c:v>
                </c:pt>
                <c:pt idx="45400">
                  <c:v>526.07000000000005</c:v>
                </c:pt>
                <c:pt idx="45401">
                  <c:v>526.15200000000004</c:v>
                </c:pt>
                <c:pt idx="45402">
                  <c:v>526.23299999999995</c:v>
                </c:pt>
                <c:pt idx="45403">
                  <c:v>526.31500000000005</c:v>
                </c:pt>
                <c:pt idx="45404">
                  <c:v>526.39599999999996</c:v>
                </c:pt>
                <c:pt idx="45405">
                  <c:v>526.47799999999995</c:v>
                </c:pt>
                <c:pt idx="45406">
                  <c:v>526.55899999999997</c:v>
                </c:pt>
                <c:pt idx="45407">
                  <c:v>526.64099999999996</c:v>
                </c:pt>
                <c:pt idx="45408">
                  <c:v>526.72299999999996</c:v>
                </c:pt>
                <c:pt idx="45409">
                  <c:v>526.80399999999997</c:v>
                </c:pt>
                <c:pt idx="45410">
                  <c:v>526.88599999999997</c:v>
                </c:pt>
                <c:pt idx="45411">
                  <c:v>526.96699999999998</c:v>
                </c:pt>
                <c:pt idx="45412">
                  <c:v>527.04899999999998</c:v>
                </c:pt>
                <c:pt idx="45413">
                  <c:v>527.13</c:v>
                </c:pt>
                <c:pt idx="45414">
                  <c:v>527.21199999999999</c:v>
                </c:pt>
                <c:pt idx="45415">
                  <c:v>527.29300000000001</c:v>
                </c:pt>
                <c:pt idx="45416">
                  <c:v>527.375</c:v>
                </c:pt>
                <c:pt idx="45417">
                  <c:v>527.45699999999999</c:v>
                </c:pt>
                <c:pt idx="45418">
                  <c:v>527.53800000000001</c:v>
                </c:pt>
                <c:pt idx="45419">
                  <c:v>527.62</c:v>
                </c:pt>
                <c:pt idx="45420">
                  <c:v>527.70100000000002</c:v>
                </c:pt>
                <c:pt idx="45421">
                  <c:v>527.78300000000002</c:v>
                </c:pt>
                <c:pt idx="45422">
                  <c:v>527.86500000000001</c:v>
                </c:pt>
                <c:pt idx="45423">
                  <c:v>527.94600000000003</c:v>
                </c:pt>
                <c:pt idx="45424">
                  <c:v>528.02800000000002</c:v>
                </c:pt>
                <c:pt idx="45425">
                  <c:v>528.10900000000004</c:v>
                </c:pt>
                <c:pt idx="45426">
                  <c:v>528.19100000000003</c:v>
                </c:pt>
                <c:pt idx="45427">
                  <c:v>528.27300000000002</c:v>
                </c:pt>
                <c:pt idx="45428">
                  <c:v>528.35400000000004</c:v>
                </c:pt>
                <c:pt idx="45429">
                  <c:v>528.43600000000004</c:v>
                </c:pt>
                <c:pt idx="45430">
                  <c:v>528.51700000000005</c:v>
                </c:pt>
                <c:pt idx="45431">
                  <c:v>528.59900000000005</c:v>
                </c:pt>
                <c:pt idx="45432">
                  <c:v>528.68100000000004</c:v>
                </c:pt>
                <c:pt idx="45433">
                  <c:v>528.76199999999994</c:v>
                </c:pt>
                <c:pt idx="45434">
                  <c:v>528.84400000000005</c:v>
                </c:pt>
                <c:pt idx="45435">
                  <c:v>528.92499999999995</c:v>
                </c:pt>
                <c:pt idx="45436">
                  <c:v>529.00699999999995</c:v>
                </c:pt>
                <c:pt idx="45437">
                  <c:v>529.08900000000006</c:v>
                </c:pt>
                <c:pt idx="45438">
                  <c:v>529.16999999999996</c:v>
                </c:pt>
                <c:pt idx="45439">
                  <c:v>529.25199999999995</c:v>
                </c:pt>
                <c:pt idx="45440">
                  <c:v>529.33399999999995</c:v>
                </c:pt>
                <c:pt idx="45441">
                  <c:v>529.41499999999996</c:v>
                </c:pt>
                <c:pt idx="45442">
                  <c:v>529.49699999999996</c:v>
                </c:pt>
                <c:pt idx="45443">
                  <c:v>529.57799999999997</c:v>
                </c:pt>
                <c:pt idx="45444">
                  <c:v>529.66</c:v>
                </c:pt>
                <c:pt idx="45445">
                  <c:v>529.74199999999996</c:v>
                </c:pt>
                <c:pt idx="45446">
                  <c:v>529.82299999999998</c:v>
                </c:pt>
                <c:pt idx="45447">
                  <c:v>529.90499999999997</c:v>
                </c:pt>
                <c:pt idx="45448">
                  <c:v>529.98699999999997</c:v>
                </c:pt>
                <c:pt idx="45449">
                  <c:v>530.06799999999998</c:v>
                </c:pt>
                <c:pt idx="45450">
                  <c:v>530.15</c:v>
                </c:pt>
                <c:pt idx="45451">
                  <c:v>530.23199999999997</c:v>
                </c:pt>
                <c:pt idx="45452">
                  <c:v>530.31299999999999</c:v>
                </c:pt>
                <c:pt idx="45453">
                  <c:v>530.39499999999998</c:v>
                </c:pt>
                <c:pt idx="45454">
                  <c:v>530.47699999999998</c:v>
                </c:pt>
                <c:pt idx="45455">
                  <c:v>530.55799999999999</c:v>
                </c:pt>
                <c:pt idx="45456">
                  <c:v>530.64</c:v>
                </c:pt>
                <c:pt idx="45457">
                  <c:v>530.72199999999998</c:v>
                </c:pt>
                <c:pt idx="45458">
                  <c:v>530.803</c:v>
                </c:pt>
                <c:pt idx="45459">
                  <c:v>530.88499999999999</c:v>
                </c:pt>
                <c:pt idx="45460">
                  <c:v>530.96699999999998</c:v>
                </c:pt>
                <c:pt idx="45461">
                  <c:v>531.048</c:v>
                </c:pt>
                <c:pt idx="45462">
                  <c:v>531.13</c:v>
                </c:pt>
                <c:pt idx="45463">
                  <c:v>531.21199999999999</c:v>
                </c:pt>
                <c:pt idx="45464">
                  <c:v>531.29399999999998</c:v>
                </c:pt>
                <c:pt idx="45465">
                  <c:v>531.375</c:v>
                </c:pt>
                <c:pt idx="45466">
                  <c:v>531.45699999999999</c:v>
                </c:pt>
                <c:pt idx="45467">
                  <c:v>531.53899999999999</c:v>
                </c:pt>
                <c:pt idx="45468">
                  <c:v>531.62</c:v>
                </c:pt>
                <c:pt idx="45469">
                  <c:v>531.702</c:v>
                </c:pt>
                <c:pt idx="45470">
                  <c:v>531.78399999999999</c:v>
                </c:pt>
                <c:pt idx="45471">
                  <c:v>531.86500000000001</c:v>
                </c:pt>
                <c:pt idx="45472">
                  <c:v>531.947</c:v>
                </c:pt>
                <c:pt idx="45473">
                  <c:v>532.029</c:v>
                </c:pt>
                <c:pt idx="45474">
                  <c:v>532.11</c:v>
                </c:pt>
                <c:pt idx="45475">
                  <c:v>532.19200000000001</c:v>
                </c:pt>
                <c:pt idx="45476">
                  <c:v>532.274</c:v>
                </c:pt>
                <c:pt idx="45477">
                  <c:v>532.35599999999999</c:v>
                </c:pt>
                <c:pt idx="45478">
                  <c:v>532.43700000000001</c:v>
                </c:pt>
                <c:pt idx="45479">
                  <c:v>532.51900000000001</c:v>
                </c:pt>
                <c:pt idx="45480">
                  <c:v>532.601</c:v>
                </c:pt>
                <c:pt idx="45481">
                  <c:v>532.68200000000002</c:v>
                </c:pt>
                <c:pt idx="45482">
                  <c:v>532.76400000000001</c:v>
                </c:pt>
                <c:pt idx="45483">
                  <c:v>532.846</c:v>
                </c:pt>
                <c:pt idx="45484">
                  <c:v>532.928</c:v>
                </c:pt>
                <c:pt idx="45485">
                  <c:v>533.00900000000001</c:v>
                </c:pt>
                <c:pt idx="45486">
                  <c:v>533.09100000000001</c:v>
                </c:pt>
                <c:pt idx="45487">
                  <c:v>533.173</c:v>
                </c:pt>
                <c:pt idx="45488">
                  <c:v>533.255</c:v>
                </c:pt>
                <c:pt idx="45489">
                  <c:v>533.33600000000001</c:v>
                </c:pt>
                <c:pt idx="45490">
                  <c:v>533.41800000000001</c:v>
                </c:pt>
                <c:pt idx="45491">
                  <c:v>533.5</c:v>
                </c:pt>
                <c:pt idx="45492">
                  <c:v>533.58199999999999</c:v>
                </c:pt>
                <c:pt idx="45493">
                  <c:v>533.66300000000001</c:v>
                </c:pt>
                <c:pt idx="45494">
                  <c:v>533.745</c:v>
                </c:pt>
                <c:pt idx="45495">
                  <c:v>533.827</c:v>
                </c:pt>
                <c:pt idx="45496">
                  <c:v>533.90899999999999</c:v>
                </c:pt>
                <c:pt idx="45497">
                  <c:v>533.99</c:v>
                </c:pt>
                <c:pt idx="45498">
                  <c:v>534.072</c:v>
                </c:pt>
                <c:pt idx="45499">
                  <c:v>534.154</c:v>
                </c:pt>
                <c:pt idx="45500">
                  <c:v>534.23599999999999</c:v>
                </c:pt>
                <c:pt idx="45501">
                  <c:v>534.31700000000001</c:v>
                </c:pt>
                <c:pt idx="45502">
                  <c:v>534.399</c:v>
                </c:pt>
                <c:pt idx="45503">
                  <c:v>534.48099999999999</c:v>
                </c:pt>
                <c:pt idx="45504">
                  <c:v>534.56299999999999</c:v>
                </c:pt>
                <c:pt idx="45505">
                  <c:v>534.64400000000001</c:v>
                </c:pt>
                <c:pt idx="45506">
                  <c:v>534.726</c:v>
                </c:pt>
                <c:pt idx="45507">
                  <c:v>534.80799999999999</c:v>
                </c:pt>
                <c:pt idx="45508">
                  <c:v>534.89</c:v>
                </c:pt>
                <c:pt idx="45509">
                  <c:v>534.97199999999998</c:v>
                </c:pt>
                <c:pt idx="45510">
                  <c:v>535.053</c:v>
                </c:pt>
                <c:pt idx="45511">
                  <c:v>535.13499999999999</c:v>
                </c:pt>
                <c:pt idx="45512">
                  <c:v>535.21699999999998</c:v>
                </c:pt>
                <c:pt idx="45513">
                  <c:v>535.29899999999998</c:v>
                </c:pt>
                <c:pt idx="45514">
                  <c:v>535.38</c:v>
                </c:pt>
                <c:pt idx="45515">
                  <c:v>535.46199999999999</c:v>
                </c:pt>
                <c:pt idx="45516">
                  <c:v>535.54399999999998</c:v>
                </c:pt>
                <c:pt idx="45517">
                  <c:v>535.62599999999998</c:v>
                </c:pt>
                <c:pt idx="45518">
                  <c:v>535.70799999999997</c:v>
                </c:pt>
                <c:pt idx="45519">
                  <c:v>535.78899999999999</c:v>
                </c:pt>
                <c:pt idx="45520">
                  <c:v>535.87099999999998</c:v>
                </c:pt>
                <c:pt idx="45521">
                  <c:v>535.95299999999997</c:v>
                </c:pt>
                <c:pt idx="45522">
                  <c:v>536.03499999999997</c:v>
                </c:pt>
                <c:pt idx="45523">
                  <c:v>536.11699999999996</c:v>
                </c:pt>
                <c:pt idx="45524">
                  <c:v>536.19799999999998</c:v>
                </c:pt>
                <c:pt idx="45525">
                  <c:v>536.28</c:v>
                </c:pt>
                <c:pt idx="45526">
                  <c:v>536.36199999999997</c:v>
                </c:pt>
                <c:pt idx="45527">
                  <c:v>536.44399999999996</c:v>
                </c:pt>
                <c:pt idx="45528">
                  <c:v>536.52599999999995</c:v>
                </c:pt>
                <c:pt idx="45529">
                  <c:v>536.60799999999995</c:v>
                </c:pt>
                <c:pt idx="45530">
                  <c:v>536.68899999999996</c:v>
                </c:pt>
                <c:pt idx="45531">
                  <c:v>536.77099999999996</c:v>
                </c:pt>
                <c:pt idx="45532">
                  <c:v>536.85299999999995</c:v>
                </c:pt>
                <c:pt idx="45533">
                  <c:v>536.93499999999995</c:v>
                </c:pt>
                <c:pt idx="45534">
                  <c:v>537.01700000000005</c:v>
                </c:pt>
                <c:pt idx="45535">
                  <c:v>537.09799999999996</c:v>
                </c:pt>
                <c:pt idx="45536">
                  <c:v>537.17999999999995</c:v>
                </c:pt>
                <c:pt idx="45537">
                  <c:v>537.26199999999994</c:v>
                </c:pt>
                <c:pt idx="45538">
                  <c:v>537.34400000000005</c:v>
                </c:pt>
                <c:pt idx="45539">
                  <c:v>537.42600000000004</c:v>
                </c:pt>
                <c:pt idx="45540">
                  <c:v>537.50800000000004</c:v>
                </c:pt>
                <c:pt idx="45541">
                  <c:v>537.58900000000006</c:v>
                </c:pt>
                <c:pt idx="45542">
                  <c:v>537.67100000000005</c:v>
                </c:pt>
                <c:pt idx="45543">
                  <c:v>537.75300000000004</c:v>
                </c:pt>
                <c:pt idx="45544">
                  <c:v>537.83500000000004</c:v>
                </c:pt>
                <c:pt idx="45545">
                  <c:v>537.91700000000003</c:v>
                </c:pt>
                <c:pt idx="45546">
                  <c:v>537.99900000000002</c:v>
                </c:pt>
                <c:pt idx="45547">
                  <c:v>538.08000000000004</c:v>
                </c:pt>
                <c:pt idx="45548">
                  <c:v>538.16200000000003</c:v>
                </c:pt>
                <c:pt idx="45549">
                  <c:v>538.24400000000003</c:v>
                </c:pt>
                <c:pt idx="45550">
                  <c:v>538.32600000000002</c:v>
                </c:pt>
                <c:pt idx="45551">
                  <c:v>538.40800000000002</c:v>
                </c:pt>
                <c:pt idx="45552">
                  <c:v>538.49</c:v>
                </c:pt>
                <c:pt idx="45553">
                  <c:v>538.572</c:v>
                </c:pt>
                <c:pt idx="45554">
                  <c:v>538.65300000000002</c:v>
                </c:pt>
                <c:pt idx="45555">
                  <c:v>538.73500000000001</c:v>
                </c:pt>
                <c:pt idx="45556">
                  <c:v>538.81700000000001</c:v>
                </c:pt>
                <c:pt idx="45557">
                  <c:v>538.899</c:v>
                </c:pt>
                <c:pt idx="45558">
                  <c:v>538.98099999999999</c:v>
                </c:pt>
                <c:pt idx="45559">
                  <c:v>539.06299999999999</c:v>
                </c:pt>
                <c:pt idx="45560">
                  <c:v>539.14499999999998</c:v>
                </c:pt>
                <c:pt idx="45561">
                  <c:v>539.22699999999998</c:v>
                </c:pt>
                <c:pt idx="45562">
                  <c:v>539.30799999999999</c:v>
                </c:pt>
                <c:pt idx="45563">
                  <c:v>539.39</c:v>
                </c:pt>
                <c:pt idx="45564">
                  <c:v>539.47199999999998</c:v>
                </c:pt>
                <c:pt idx="45565">
                  <c:v>539.55399999999997</c:v>
                </c:pt>
                <c:pt idx="45566">
                  <c:v>539.63599999999997</c:v>
                </c:pt>
                <c:pt idx="45567">
                  <c:v>539.71799999999996</c:v>
                </c:pt>
                <c:pt idx="45568">
                  <c:v>539.79999999999995</c:v>
                </c:pt>
                <c:pt idx="45569">
                  <c:v>539.88099999999997</c:v>
                </c:pt>
                <c:pt idx="45570">
                  <c:v>539.96299999999997</c:v>
                </c:pt>
                <c:pt idx="45571">
                  <c:v>540.04499999999996</c:v>
                </c:pt>
                <c:pt idx="45572">
                  <c:v>540.12699999999995</c:v>
                </c:pt>
                <c:pt idx="45573">
                  <c:v>540.20899999999995</c:v>
                </c:pt>
                <c:pt idx="45574">
                  <c:v>540.29100000000005</c:v>
                </c:pt>
                <c:pt idx="45575">
                  <c:v>540.37300000000005</c:v>
                </c:pt>
                <c:pt idx="45576">
                  <c:v>540.45500000000004</c:v>
                </c:pt>
                <c:pt idx="45577">
                  <c:v>540.53700000000003</c:v>
                </c:pt>
                <c:pt idx="45578">
                  <c:v>540.61900000000003</c:v>
                </c:pt>
                <c:pt idx="45579">
                  <c:v>540.70000000000005</c:v>
                </c:pt>
                <c:pt idx="45580">
                  <c:v>540.78200000000004</c:v>
                </c:pt>
                <c:pt idx="45581">
                  <c:v>540.86400000000003</c:v>
                </c:pt>
                <c:pt idx="45582">
                  <c:v>540.94600000000003</c:v>
                </c:pt>
                <c:pt idx="45583">
                  <c:v>541.02800000000002</c:v>
                </c:pt>
                <c:pt idx="45584">
                  <c:v>541.11</c:v>
                </c:pt>
                <c:pt idx="45585">
                  <c:v>541.19200000000001</c:v>
                </c:pt>
                <c:pt idx="45586">
                  <c:v>541.274</c:v>
                </c:pt>
                <c:pt idx="45587">
                  <c:v>541.35599999999999</c:v>
                </c:pt>
                <c:pt idx="45588">
                  <c:v>541.43799999999999</c:v>
                </c:pt>
                <c:pt idx="45589">
                  <c:v>541.51900000000001</c:v>
                </c:pt>
                <c:pt idx="45590">
                  <c:v>541.601</c:v>
                </c:pt>
                <c:pt idx="45591">
                  <c:v>541.68299999999999</c:v>
                </c:pt>
                <c:pt idx="45592">
                  <c:v>541.76499999999999</c:v>
                </c:pt>
                <c:pt idx="45593">
                  <c:v>541.84699999999998</c:v>
                </c:pt>
                <c:pt idx="45594">
                  <c:v>541.92899999999997</c:v>
                </c:pt>
                <c:pt idx="45595">
                  <c:v>542.01099999999997</c:v>
                </c:pt>
                <c:pt idx="45596">
                  <c:v>542.09299999999996</c:v>
                </c:pt>
                <c:pt idx="45597">
                  <c:v>542.17499999999995</c:v>
                </c:pt>
                <c:pt idx="45598">
                  <c:v>542.25699999999995</c:v>
                </c:pt>
                <c:pt idx="45599">
                  <c:v>542.33900000000006</c:v>
                </c:pt>
                <c:pt idx="45600">
                  <c:v>542.42100000000005</c:v>
                </c:pt>
                <c:pt idx="45601">
                  <c:v>542.50199999999995</c:v>
                </c:pt>
                <c:pt idx="45602">
                  <c:v>542.58399999999995</c:v>
                </c:pt>
                <c:pt idx="45603">
                  <c:v>542.66600000000005</c:v>
                </c:pt>
                <c:pt idx="45604">
                  <c:v>542.74800000000005</c:v>
                </c:pt>
                <c:pt idx="45605">
                  <c:v>542.83000000000004</c:v>
                </c:pt>
                <c:pt idx="45606">
                  <c:v>542.91200000000003</c:v>
                </c:pt>
                <c:pt idx="45607">
                  <c:v>542.99400000000003</c:v>
                </c:pt>
                <c:pt idx="45608">
                  <c:v>543.07600000000002</c:v>
                </c:pt>
                <c:pt idx="45609">
                  <c:v>543.15800000000002</c:v>
                </c:pt>
                <c:pt idx="45610">
                  <c:v>543.24</c:v>
                </c:pt>
                <c:pt idx="45611">
                  <c:v>543.322</c:v>
                </c:pt>
                <c:pt idx="45612">
                  <c:v>543.404</c:v>
                </c:pt>
                <c:pt idx="45613">
                  <c:v>543.48599999999999</c:v>
                </c:pt>
                <c:pt idx="45614">
                  <c:v>543.56799999999998</c:v>
                </c:pt>
                <c:pt idx="45615">
                  <c:v>543.65</c:v>
                </c:pt>
                <c:pt idx="45616">
                  <c:v>543.73199999999997</c:v>
                </c:pt>
                <c:pt idx="45617">
                  <c:v>543.81399999999996</c:v>
                </c:pt>
                <c:pt idx="45618">
                  <c:v>543.89599999999996</c:v>
                </c:pt>
                <c:pt idx="45619">
                  <c:v>543.97699999999998</c:v>
                </c:pt>
                <c:pt idx="45620">
                  <c:v>544.05899999999997</c:v>
                </c:pt>
                <c:pt idx="45621">
                  <c:v>544.14099999999996</c:v>
                </c:pt>
                <c:pt idx="45622">
                  <c:v>544.22299999999996</c:v>
                </c:pt>
                <c:pt idx="45623">
                  <c:v>544.30499999999995</c:v>
                </c:pt>
                <c:pt idx="45624">
                  <c:v>544.38699999999994</c:v>
                </c:pt>
                <c:pt idx="45625">
                  <c:v>544.46900000000005</c:v>
                </c:pt>
                <c:pt idx="45626">
                  <c:v>544.55100000000004</c:v>
                </c:pt>
                <c:pt idx="45627">
                  <c:v>544.63300000000004</c:v>
                </c:pt>
                <c:pt idx="45628">
                  <c:v>544.71500000000003</c:v>
                </c:pt>
                <c:pt idx="45629">
                  <c:v>544.79700000000003</c:v>
                </c:pt>
                <c:pt idx="45630">
                  <c:v>544.87900000000002</c:v>
                </c:pt>
                <c:pt idx="45631">
                  <c:v>544.96100000000001</c:v>
                </c:pt>
                <c:pt idx="45632">
                  <c:v>545.04300000000001</c:v>
                </c:pt>
                <c:pt idx="45633">
                  <c:v>545.125</c:v>
                </c:pt>
                <c:pt idx="45634">
                  <c:v>545.20699999999999</c:v>
                </c:pt>
                <c:pt idx="45635">
                  <c:v>545.28899999999999</c:v>
                </c:pt>
                <c:pt idx="45636">
                  <c:v>545.37099999999998</c:v>
                </c:pt>
                <c:pt idx="45637">
                  <c:v>545.45299999999997</c:v>
                </c:pt>
                <c:pt idx="45638">
                  <c:v>545.53499999999997</c:v>
                </c:pt>
                <c:pt idx="45639">
                  <c:v>545.61699999999996</c:v>
                </c:pt>
                <c:pt idx="45640">
                  <c:v>545.69899999999996</c:v>
                </c:pt>
                <c:pt idx="45641">
                  <c:v>545.78099999999995</c:v>
                </c:pt>
                <c:pt idx="45642">
                  <c:v>545.86300000000006</c:v>
                </c:pt>
                <c:pt idx="45643">
                  <c:v>545.94500000000005</c:v>
                </c:pt>
                <c:pt idx="45644">
                  <c:v>546.02700000000004</c:v>
                </c:pt>
                <c:pt idx="45645">
                  <c:v>546.10900000000004</c:v>
                </c:pt>
                <c:pt idx="45646">
                  <c:v>546.19100000000003</c:v>
                </c:pt>
                <c:pt idx="45647">
                  <c:v>546.27300000000002</c:v>
                </c:pt>
                <c:pt idx="45648">
                  <c:v>546.35400000000004</c:v>
                </c:pt>
                <c:pt idx="45649">
                  <c:v>546.43600000000004</c:v>
                </c:pt>
                <c:pt idx="45650">
                  <c:v>546.51800000000003</c:v>
                </c:pt>
                <c:pt idx="45651">
                  <c:v>546.6</c:v>
                </c:pt>
                <c:pt idx="45652">
                  <c:v>546.68200000000002</c:v>
                </c:pt>
                <c:pt idx="45653">
                  <c:v>546.76400000000001</c:v>
                </c:pt>
                <c:pt idx="45654">
                  <c:v>546.846</c:v>
                </c:pt>
                <c:pt idx="45655">
                  <c:v>546.928</c:v>
                </c:pt>
                <c:pt idx="45656">
                  <c:v>547.01</c:v>
                </c:pt>
                <c:pt idx="45657">
                  <c:v>547.09199999999998</c:v>
                </c:pt>
                <c:pt idx="45658">
                  <c:v>547.17399999999998</c:v>
                </c:pt>
                <c:pt idx="45659">
                  <c:v>547.25599999999997</c:v>
                </c:pt>
                <c:pt idx="45660">
                  <c:v>547.33799999999997</c:v>
                </c:pt>
                <c:pt idx="45661">
                  <c:v>547.41999999999996</c:v>
                </c:pt>
                <c:pt idx="45662">
                  <c:v>547.50199999999995</c:v>
                </c:pt>
                <c:pt idx="45663">
                  <c:v>547.58399999999995</c:v>
                </c:pt>
                <c:pt idx="45664">
                  <c:v>547.66600000000005</c:v>
                </c:pt>
                <c:pt idx="45665">
                  <c:v>547.74800000000005</c:v>
                </c:pt>
                <c:pt idx="45666">
                  <c:v>547.83000000000004</c:v>
                </c:pt>
                <c:pt idx="45667">
                  <c:v>547.91200000000003</c:v>
                </c:pt>
                <c:pt idx="45668">
                  <c:v>547.99400000000003</c:v>
                </c:pt>
                <c:pt idx="45669">
                  <c:v>548.07600000000002</c:v>
                </c:pt>
                <c:pt idx="45670">
                  <c:v>548.15800000000002</c:v>
                </c:pt>
                <c:pt idx="45671">
                  <c:v>548.24</c:v>
                </c:pt>
                <c:pt idx="45672">
                  <c:v>548.322</c:v>
                </c:pt>
                <c:pt idx="45673">
                  <c:v>548.404</c:v>
                </c:pt>
                <c:pt idx="45674">
                  <c:v>548.48599999999999</c:v>
                </c:pt>
                <c:pt idx="45675">
                  <c:v>548.56799999999998</c:v>
                </c:pt>
                <c:pt idx="45676">
                  <c:v>548.65099999999995</c:v>
                </c:pt>
                <c:pt idx="45677">
                  <c:v>548.73299999999995</c:v>
                </c:pt>
                <c:pt idx="45678">
                  <c:v>548.81500000000005</c:v>
                </c:pt>
                <c:pt idx="45679">
                  <c:v>548.89599999999996</c:v>
                </c:pt>
                <c:pt idx="45680">
                  <c:v>548.97900000000004</c:v>
                </c:pt>
                <c:pt idx="45681">
                  <c:v>549.06100000000004</c:v>
                </c:pt>
                <c:pt idx="45682">
                  <c:v>549.14300000000003</c:v>
                </c:pt>
                <c:pt idx="45683">
                  <c:v>549.22500000000002</c:v>
                </c:pt>
                <c:pt idx="45684">
                  <c:v>549.30700000000002</c:v>
                </c:pt>
                <c:pt idx="45685">
                  <c:v>549.38900000000001</c:v>
                </c:pt>
                <c:pt idx="45686">
                  <c:v>549.471</c:v>
                </c:pt>
                <c:pt idx="45687">
                  <c:v>549.553</c:v>
                </c:pt>
                <c:pt idx="45688">
                  <c:v>549.63499999999999</c:v>
                </c:pt>
                <c:pt idx="45689">
                  <c:v>549.71699999999998</c:v>
                </c:pt>
                <c:pt idx="45690">
                  <c:v>549.79899999999998</c:v>
                </c:pt>
                <c:pt idx="45691">
                  <c:v>549.88099999999997</c:v>
                </c:pt>
                <c:pt idx="45692">
                  <c:v>549.96299999999997</c:v>
                </c:pt>
                <c:pt idx="45693">
                  <c:v>550.04499999999996</c:v>
                </c:pt>
                <c:pt idx="45694">
                  <c:v>550.12699999999995</c:v>
                </c:pt>
                <c:pt idx="45695">
                  <c:v>550.20899999999995</c:v>
                </c:pt>
                <c:pt idx="45696">
                  <c:v>550.29100000000005</c:v>
                </c:pt>
                <c:pt idx="45697">
                  <c:v>550.37300000000005</c:v>
                </c:pt>
                <c:pt idx="45698">
                  <c:v>550.45500000000004</c:v>
                </c:pt>
                <c:pt idx="45699">
                  <c:v>550.53700000000003</c:v>
                </c:pt>
                <c:pt idx="45700">
                  <c:v>550.61900000000003</c:v>
                </c:pt>
                <c:pt idx="45701">
                  <c:v>550.70100000000002</c:v>
                </c:pt>
                <c:pt idx="45702">
                  <c:v>550.78300000000002</c:v>
                </c:pt>
                <c:pt idx="45703">
                  <c:v>550.86500000000001</c:v>
                </c:pt>
                <c:pt idx="45704">
                  <c:v>550.947</c:v>
                </c:pt>
                <c:pt idx="45705">
                  <c:v>551.029</c:v>
                </c:pt>
                <c:pt idx="45706">
                  <c:v>551.11099999999999</c:v>
                </c:pt>
                <c:pt idx="45707">
                  <c:v>551.19299999999998</c:v>
                </c:pt>
                <c:pt idx="45708">
                  <c:v>551.27499999999998</c:v>
                </c:pt>
                <c:pt idx="45709">
                  <c:v>551.35699999999997</c:v>
                </c:pt>
                <c:pt idx="45710">
                  <c:v>551.43899999999996</c:v>
                </c:pt>
                <c:pt idx="45711">
                  <c:v>551.52099999999996</c:v>
                </c:pt>
                <c:pt idx="45712">
                  <c:v>551.60400000000004</c:v>
                </c:pt>
                <c:pt idx="45713">
                  <c:v>551.68600000000004</c:v>
                </c:pt>
                <c:pt idx="45714">
                  <c:v>551.76800000000003</c:v>
                </c:pt>
                <c:pt idx="45715">
                  <c:v>551.85</c:v>
                </c:pt>
                <c:pt idx="45716">
                  <c:v>551.93200000000002</c:v>
                </c:pt>
                <c:pt idx="45717">
                  <c:v>552.01400000000001</c:v>
                </c:pt>
                <c:pt idx="45718">
                  <c:v>552.096</c:v>
                </c:pt>
                <c:pt idx="45719">
                  <c:v>552.178</c:v>
                </c:pt>
                <c:pt idx="45720">
                  <c:v>552.26</c:v>
                </c:pt>
                <c:pt idx="45721">
                  <c:v>552.34199999999998</c:v>
                </c:pt>
                <c:pt idx="45722">
                  <c:v>552.42399999999998</c:v>
                </c:pt>
                <c:pt idx="45723">
                  <c:v>552.50599999999997</c:v>
                </c:pt>
                <c:pt idx="45724">
                  <c:v>552.58799999999997</c:v>
                </c:pt>
                <c:pt idx="45725">
                  <c:v>552.66999999999996</c:v>
                </c:pt>
                <c:pt idx="45726">
                  <c:v>552.75199999999995</c:v>
                </c:pt>
                <c:pt idx="45727">
                  <c:v>552.83399999999995</c:v>
                </c:pt>
                <c:pt idx="45728">
                  <c:v>552.91600000000005</c:v>
                </c:pt>
                <c:pt idx="45729">
                  <c:v>552.99800000000005</c:v>
                </c:pt>
                <c:pt idx="45730">
                  <c:v>553.08000000000004</c:v>
                </c:pt>
                <c:pt idx="45731">
                  <c:v>553.16300000000001</c:v>
                </c:pt>
                <c:pt idx="45732">
                  <c:v>553.245</c:v>
                </c:pt>
                <c:pt idx="45733">
                  <c:v>553.327</c:v>
                </c:pt>
                <c:pt idx="45734">
                  <c:v>553.40899999999999</c:v>
                </c:pt>
                <c:pt idx="45735">
                  <c:v>553.49099999999999</c:v>
                </c:pt>
                <c:pt idx="45736">
                  <c:v>553.57299999999998</c:v>
                </c:pt>
                <c:pt idx="45737">
                  <c:v>553.65499999999997</c:v>
                </c:pt>
                <c:pt idx="45738">
                  <c:v>553.73699999999997</c:v>
                </c:pt>
                <c:pt idx="45739">
                  <c:v>553.81899999999996</c:v>
                </c:pt>
                <c:pt idx="45740">
                  <c:v>553.90099999999995</c:v>
                </c:pt>
                <c:pt idx="45741">
                  <c:v>553.98299999999995</c:v>
                </c:pt>
                <c:pt idx="45742">
                  <c:v>554.06500000000005</c:v>
                </c:pt>
                <c:pt idx="45743">
                  <c:v>554.14700000000005</c:v>
                </c:pt>
                <c:pt idx="45744">
                  <c:v>554.22900000000004</c:v>
                </c:pt>
                <c:pt idx="45745">
                  <c:v>554.31100000000004</c:v>
                </c:pt>
                <c:pt idx="45746">
                  <c:v>554.39300000000003</c:v>
                </c:pt>
                <c:pt idx="45747">
                  <c:v>554.476</c:v>
                </c:pt>
                <c:pt idx="45748">
                  <c:v>554.55799999999999</c:v>
                </c:pt>
                <c:pt idx="45749">
                  <c:v>554.64</c:v>
                </c:pt>
                <c:pt idx="45750">
                  <c:v>554.72199999999998</c:v>
                </c:pt>
                <c:pt idx="45751">
                  <c:v>554.80399999999997</c:v>
                </c:pt>
                <c:pt idx="45752">
                  <c:v>554.88599999999997</c:v>
                </c:pt>
                <c:pt idx="45753">
                  <c:v>554.96799999999996</c:v>
                </c:pt>
                <c:pt idx="45754">
                  <c:v>555.04999999999995</c:v>
                </c:pt>
                <c:pt idx="45755">
                  <c:v>555.13199999999995</c:v>
                </c:pt>
                <c:pt idx="45756">
                  <c:v>555.21400000000006</c:v>
                </c:pt>
                <c:pt idx="45757">
                  <c:v>555.29600000000005</c:v>
                </c:pt>
                <c:pt idx="45758">
                  <c:v>555.37800000000004</c:v>
                </c:pt>
                <c:pt idx="45759">
                  <c:v>555.46</c:v>
                </c:pt>
                <c:pt idx="45760">
                  <c:v>555.54200000000003</c:v>
                </c:pt>
                <c:pt idx="45761">
                  <c:v>555.62400000000002</c:v>
                </c:pt>
                <c:pt idx="45762">
                  <c:v>555.70600000000002</c:v>
                </c:pt>
                <c:pt idx="45763">
                  <c:v>555.78899999999999</c:v>
                </c:pt>
                <c:pt idx="45764">
                  <c:v>555.87099999999998</c:v>
                </c:pt>
                <c:pt idx="45765">
                  <c:v>555.95299999999997</c:v>
                </c:pt>
                <c:pt idx="45766">
                  <c:v>556.03499999999997</c:v>
                </c:pt>
                <c:pt idx="45767">
                  <c:v>556.11699999999996</c:v>
                </c:pt>
                <c:pt idx="45768">
                  <c:v>556.19899999999996</c:v>
                </c:pt>
                <c:pt idx="45769">
                  <c:v>556.28099999999995</c:v>
                </c:pt>
                <c:pt idx="45770">
                  <c:v>556.36300000000006</c:v>
                </c:pt>
                <c:pt idx="45771">
                  <c:v>556.44500000000005</c:v>
                </c:pt>
                <c:pt idx="45772">
                  <c:v>556.52700000000004</c:v>
                </c:pt>
                <c:pt idx="45773">
                  <c:v>556.60900000000004</c:v>
                </c:pt>
                <c:pt idx="45774">
                  <c:v>556.69100000000003</c:v>
                </c:pt>
                <c:pt idx="45775">
                  <c:v>556.77300000000002</c:v>
                </c:pt>
                <c:pt idx="45776">
                  <c:v>556.85599999999999</c:v>
                </c:pt>
                <c:pt idx="45777">
                  <c:v>556.93799999999999</c:v>
                </c:pt>
                <c:pt idx="45778">
                  <c:v>557.02</c:v>
                </c:pt>
                <c:pt idx="45779">
                  <c:v>557.10199999999998</c:v>
                </c:pt>
                <c:pt idx="45780">
                  <c:v>557.18399999999997</c:v>
                </c:pt>
                <c:pt idx="45781">
                  <c:v>557.26599999999996</c:v>
                </c:pt>
                <c:pt idx="45782">
                  <c:v>557.34799999999996</c:v>
                </c:pt>
                <c:pt idx="45783">
                  <c:v>557.42999999999995</c:v>
                </c:pt>
                <c:pt idx="45784">
                  <c:v>557.51199999999994</c:v>
                </c:pt>
                <c:pt idx="45785">
                  <c:v>557.59400000000005</c:v>
                </c:pt>
                <c:pt idx="45786">
                  <c:v>557.67600000000004</c:v>
                </c:pt>
                <c:pt idx="45787">
                  <c:v>557.75800000000004</c:v>
                </c:pt>
                <c:pt idx="45788">
                  <c:v>557.84</c:v>
                </c:pt>
                <c:pt idx="45789">
                  <c:v>557.923</c:v>
                </c:pt>
                <c:pt idx="45790">
                  <c:v>558.005</c:v>
                </c:pt>
                <c:pt idx="45791">
                  <c:v>558.08699999999999</c:v>
                </c:pt>
                <c:pt idx="45792">
                  <c:v>558.16899999999998</c:v>
                </c:pt>
                <c:pt idx="45793">
                  <c:v>558.25099999999998</c:v>
                </c:pt>
                <c:pt idx="45794">
                  <c:v>558.33299999999997</c:v>
                </c:pt>
                <c:pt idx="45795">
                  <c:v>558.41499999999996</c:v>
                </c:pt>
                <c:pt idx="45796">
                  <c:v>558.49699999999996</c:v>
                </c:pt>
                <c:pt idx="45797">
                  <c:v>558.57899999999995</c:v>
                </c:pt>
                <c:pt idx="45798">
                  <c:v>558.66099999999994</c:v>
                </c:pt>
                <c:pt idx="45799">
                  <c:v>558.74300000000005</c:v>
                </c:pt>
                <c:pt idx="45800">
                  <c:v>558.82600000000002</c:v>
                </c:pt>
                <c:pt idx="45801">
                  <c:v>558.90800000000002</c:v>
                </c:pt>
                <c:pt idx="45802">
                  <c:v>558.99</c:v>
                </c:pt>
                <c:pt idx="45803">
                  <c:v>559.072</c:v>
                </c:pt>
                <c:pt idx="45804">
                  <c:v>559.154</c:v>
                </c:pt>
                <c:pt idx="45805">
                  <c:v>559.23599999999999</c:v>
                </c:pt>
                <c:pt idx="45806">
                  <c:v>559.31799999999998</c:v>
                </c:pt>
                <c:pt idx="45807">
                  <c:v>559.4</c:v>
                </c:pt>
                <c:pt idx="45808">
                  <c:v>559.48199999999997</c:v>
                </c:pt>
                <c:pt idx="45809">
                  <c:v>559.56399999999996</c:v>
                </c:pt>
                <c:pt idx="45810">
                  <c:v>559.64599999999996</c:v>
                </c:pt>
                <c:pt idx="45811">
                  <c:v>559.72799999999995</c:v>
                </c:pt>
                <c:pt idx="45812">
                  <c:v>559.80999999999995</c:v>
                </c:pt>
                <c:pt idx="45813">
                  <c:v>559.89300000000003</c:v>
                </c:pt>
                <c:pt idx="45814">
                  <c:v>559.97500000000002</c:v>
                </c:pt>
                <c:pt idx="45815">
                  <c:v>560.05700000000002</c:v>
                </c:pt>
                <c:pt idx="45816">
                  <c:v>560.13900000000001</c:v>
                </c:pt>
                <c:pt idx="45817">
                  <c:v>560.221</c:v>
                </c:pt>
                <c:pt idx="45818">
                  <c:v>560.303</c:v>
                </c:pt>
                <c:pt idx="45819">
                  <c:v>560.38499999999999</c:v>
                </c:pt>
                <c:pt idx="45820">
                  <c:v>560.46699999999998</c:v>
                </c:pt>
                <c:pt idx="45821">
                  <c:v>560.54899999999998</c:v>
                </c:pt>
                <c:pt idx="45822">
                  <c:v>560.63099999999997</c:v>
                </c:pt>
                <c:pt idx="45823">
                  <c:v>560.71299999999997</c:v>
                </c:pt>
                <c:pt idx="45824">
                  <c:v>560.79600000000005</c:v>
                </c:pt>
                <c:pt idx="45825">
                  <c:v>560.87800000000004</c:v>
                </c:pt>
                <c:pt idx="45826">
                  <c:v>560.96</c:v>
                </c:pt>
                <c:pt idx="45827">
                  <c:v>561.04200000000003</c:v>
                </c:pt>
                <c:pt idx="45828">
                  <c:v>561.12400000000002</c:v>
                </c:pt>
                <c:pt idx="45829">
                  <c:v>561.20600000000002</c:v>
                </c:pt>
                <c:pt idx="45830">
                  <c:v>561.28800000000001</c:v>
                </c:pt>
                <c:pt idx="45831">
                  <c:v>561.37</c:v>
                </c:pt>
                <c:pt idx="45832">
                  <c:v>561.452</c:v>
                </c:pt>
                <c:pt idx="45833">
                  <c:v>561.53399999999999</c:v>
                </c:pt>
                <c:pt idx="45834">
                  <c:v>561.61599999999999</c:v>
                </c:pt>
                <c:pt idx="45835">
                  <c:v>561.69799999999998</c:v>
                </c:pt>
                <c:pt idx="45836">
                  <c:v>561.78099999999995</c:v>
                </c:pt>
                <c:pt idx="45837">
                  <c:v>561.86300000000006</c:v>
                </c:pt>
                <c:pt idx="45838">
                  <c:v>561.94500000000005</c:v>
                </c:pt>
                <c:pt idx="45839">
                  <c:v>562.02700000000004</c:v>
                </c:pt>
                <c:pt idx="45840">
                  <c:v>562.10900000000004</c:v>
                </c:pt>
                <c:pt idx="45841">
                  <c:v>562.19100000000003</c:v>
                </c:pt>
                <c:pt idx="45842">
                  <c:v>562.27300000000002</c:v>
                </c:pt>
                <c:pt idx="45843">
                  <c:v>562.35500000000002</c:v>
                </c:pt>
                <c:pt idx="45844">
                  <c:v>562.43700000000001</c:v>
                </c:pt>
                <c:pt idx="45845">
                  <c:v>562.51900000000001</c:v>
                </c:pt>
                <c:pt idx="45846">
                  <c:v>562.601</c:v>
                </c:pt>
                <c:pt idx="45847">
                  <c:v>562.68399999999997</c:v>
                </c:pt>
                <c:pt idx="45848">
                  <c:v>562.76599999999996</c:v>
                </c:pt>
                <c:pt idx="45849">
                  <c:v>562.84799999999996</c:v>
                </c:pt>
                <c:pt idx="45850">
                  <c:v>562.92999999999995</c:v>
                </c:pt>
                <c:pt idx="45851">
                  <c:v>563.01199999999994</c:v>
                </c:pt>
                <c:pt idx="45852">
                  <c:v>563.09400000000005</c:v>
                </c:pt>
                <c:pt idx="45853">
                  <c:v>563.17600000000004</c:v>
                </c:pt>
                <c:pt idx="45854">
                  <c:v>563.25800000000004</c:v>
                </c:pt>
                <c:pt idx="45855">
                  <c:v>563.34</c:v>
                </c:pt>
                <c:pt idx="45856">
                  <c:v>563.42200000000003</c:v>
                </c:pt>
                <c:pt idx="45857">
                  <c:v>563.50400000000002</c:v>
                </c:pt>
                <c:pt idx="45858">
                  <c:v>563.58699999999999</c:v>
                </c:pt>
                <c:pt idx="45859">
                  <c:v>563.66899999999998</c:v>
                </c:pt>
                <c:pt idx="45860">
                  <c:v>563.75099999999998</c:v>
                </c:pt>
                <c:pt idx="45861">
                  <c:v>563.83299999999997</c:v>
                </c:pt>
                <c:pt idx="45862">
                  <c:v>563.91499999999996</c:v>
                </c:pt>
                <c:pt idx="45863">
                  <c:v>563.99699999999996</c:v>
                </c:pt>
                <c:pt idx="45864">
                  <c:v>564.07899999999995</c:v>
                </c:pt>
                <c:pt idx="45865">
                  <c:v>564.16099999999994</c:v>
                </c:pt>
                <c:pt idx="45866">
                  <c:v>564.24300000000005</c:v>
                </c:pt>
                <c:pt idx="45867">
                  <c:v>564.32500000000005</c:v>
                </c:pt>
                <c:pt idx="45868">
                  <c:v>564.40700000000004</c:v>
                </c:pt>
                <c:pt idx="45869">
                  <c:v>564.49</c:v>
                </c:pt>
                <c:pt idx="45870">
                  <c:v>564.572</c:v>
                </c:pt>
                <c:pt idx="45871">
                  <c:v>564.654</c:v>
                </c:pt>
                <c:pt idx="45872">
                  <c:v>564.73599999999999</c:v>
                </c:pt>
                <c:pt idx="45873">
                  <c:v>564.81799999999998</c:v>
                </c:pt>
                <c:pt idx="45874">
                  <c:v>564.9</c:v>
                </c:pt>
                <c:pt idx="45875">
                  <c:v>564.98199999999997</c:v>
                </c:pt>
                <c:pt idx="45876">
                  <c:v>565.06399999999996</c:v>
                </c:pt>
                <c:pt idx="45877">
                  <c:v>565.14599999999996</c:v>
                </c:pt>
                <c:pt idx="45878">
                  <c:v>565.22799999999995</c:v>
                </c:pt>
                <c:pt idx="45879">
                  <c:v>565.30999999999995</c:v>
                </c:pt>
                <c:pt idx="45880">
                  <c:v>565.39200000000005</c:v>
                </c:pt>
                <c:pt idx="45881">
                  <c:v>565.47400000000005</c:v>
                </c:pt>
                <c:pt idx="45882">
                  <c:v>565.55700000000002</c:v>
                </c:pt>
                <c:pt idx="45883">
                  <c:v>565.63900000000001</c:v>
                </c:pt>
                <c:pt idx="45884">
                  <c:v>565.721</c:v>
                </c:pt>
                <c:pt idx="45885">
                  <c:v>565.803</c:v>
                </c:pt>
                <c:pt idx="45886">
                  <c:v>565.88499999999999</c:v>
                </c:pt>
                <c:pt idx="45887">
                  <c:v>565.96699999999998</c:v>
                </c:pt>
                <c:pt idx="45888">
                  <c:v>566.04899999999998</c:v>
                </c:pt>
                <c:pt idx="45889">
                  <c:v>566.13099999999997</c:v>
                </c:pt>
                <c:pt idx="45890">
                  <c:v>566.21299999999997</c:v>
                </c:pt>
                <c:pt idx="45891">
                  <c:v>566.29499999999996</c:v>
                </c:pt>
                <c:pt idx="45892">
                  <c:v>566.37699999999995</c:v>
                </c:pt>
                <c:pt idx="45893">
                  <c:v>566.45899999999995</c:v>
                </c:pt>
                <c:pt idx="45894">
                  <c:v>566.54200000000003</c:v>
                </c:pt>
                <c:pt idx="45895">
                  <c:v>566.62400000000002</c:v>
                </c:pt>
                <c:pt idx="45896">
                  <c:v>566.70600000000002</c:v>
                </c:pt>
                <c:pt idx="45897">
                  <c:v>566.78800000000001</c:v>
                </c:pt>
                <c:pt idx="45898">
                  <c:v>566.87</c:v>
                </c:pt>
                <c:pt idx="45899">
                  <c:v>566.952</c:v>
                </c:pt>
                <c:pt idx="45900">
                  <c:v>567.03399999999999</c:v>
                </c:pt>
                <c:pt idx="45901">
                  <c:v>567.11599999999999</c:v>
                </c:pt>
                <c:pt idx="45902">
                  <c:v>567.19799999999998</c:v>
                </c:pt>
                <c:pt idx="45903">
                  <c:v>567.28</c:v>
                </c:pt>
                <c:pt idx="45904">
                  <c:v>567.36199999999997</c:v>
                </c:pt>
                <c:pt idx="45905">
                  <c:v>567.44399999999996</c:v>
                </c:pt>
                <c:pt idx="45906">
                  <c:v>567.52599999999995</c:v>
                </c:pt>
                <c:pt idx="45907">
                  <c:v>567.60799999999995</c:v>
                </c:pt>
                <c:pt idx="45908">
                  <c:v>567.69100000000003</c:v>
                </c:pt>
                <c:pt idx="45909">
                  <c:v>567.77300000000002</c:v>
                </c:pt>
                <c:pt idx="45910">
                  <c:v>567.85500000000002</c:v>
                </c:pt>
                <c:pt idx="45911">
                  <c:v>567.93700000000001</c:v>
                </c:pt>
                <c:pt idx="45912">
                  <c:v>568.01900000000001</c:v>
                </c:pt>
                <c:pt idx="45913">
                  <c:v>568.101</c:v>
                </c:pt>
                <c:pt idx="45914">
                  <c:v>568.18299999999999</c:v>
                </c:pt>
                <c:pt idx="45915">
                  <c:v>568.26499999999999</c:v>
                </c:pt>
                <c:pt idx="45916">
                  <c:v>568.34699999999998</c:v>
                </c:pt>
                <c:pt idx="45917">
                  <c:v>568.42899999999997</c:v>
                </c:pt>
                <c:pt idx="45918">
                  <c:v>568.51099999999997</c:v>
                </c:pt>
                <c:pt idx="45919">
                  <c:v>568.59299999999996</c:v>
                </c:pt>
                <c:pt idx="45920">
                  <c:v>568.67499999999995</c:v>
                </c:pt>
                <c:pt idx="45921">
                  <c:v>568.75699999999995</c:v>
                </c:pt>
                <c:pt idx="45922">
                  <c:v>568.83900000000006</c:v>
                </c:pt>
                <c:pt idx="45923">
                  <c:v>568.92200000000003</c:v>
                </c:pt>
                <c:pt idx="45924">
                  <c:v>569.00400000000002</c:v>
                </c:pt>
                <c:pt idx="45925">
                  <c:v>569.08600000000001</c:v>
                </c:pt>
                <c:pt idx="45926">
                  <c:v>569.16800000000001</c:v>
                </c:pt>
                <c:pt idx="45927">
                  <c:v>569.25</c:v>
                </c:pt>
                <c:pt idx="45928">
                  <c:v>569.33199999999999</c:v>
                </c:pt>
                <c:pt idx="45929">
                  <c:v>569.41399999999999</c:v>
                </c:pt>
                <c:pt idx="45930">
                  <c:v>569.49599999999998</c:v>
                </c:pt>
                <c:pt idx="45931">
                  <c:v>569.57799999999997</c:v>
                </c:pt>
                <c:pt idx="45932">
                  <c:v>569.66</c:v>
                </c:pt>
                <c:pt idx="45933">
                  <c:v>569.74199999999996</c:v>
                </c:pt>
                <c:pt idx="45934">
                  <c:v>569.82399999999996</c:v>
                </c:pt>
                <c:pt idx="45935">
                  <c:v>569.90599999999995</c:v>
                </c:pt>
                <c:pt idx="45936">
                  <c:v>569.98800000000006</c:v>
                </c:pt>
                <c:pt idx="45937">
                  <c:v>570.07000000000005</c:v>
                </c:pt>
                <c:pt idx="45938">
                  <c:v>570.15200000000004</c:v>
                </c:pt>
                <c:pt idx="45939">
                  <c:v>570.23500000000001</c:v>
                </c:pt>
                <c:pt idx="45940">
                  <c:v>570.31700000000001</c:v>
                </c:pt>
                <c:pt idx="45941">
                  <c:v>570.399</c:v>
                </c:pt>
                <c:pt idx="45942">
                  <c:v>570.48099999999999</c:v>
                </c:pt>
                <c:pt idx="45943">
                  <c:v>570.56299999999999</c:v>
                </c:pt>
                <c:pt idx="45944">
                  <c:v>570.64499999999998</c:v>
                </c:pt>
                <c:pt idx="45945">
                  <c:v>570.72699999999998</c:v>
                </c:pt>
                <c:pt idx="45946">
                  <c:v>570.80899999999997</c:v>
                </c:pt>
                <c:pt idx="45947">
                  <c:v>570.89099999999996</c:v>
                </c:pt>
                <c:pt idx="45948">
                  <c:v>570.97299999999996</c:v>
                </c:pt>
                <c:pt idx="45949">
                  <c:v>571.05499999999995</c:v>
                </c:pt>
                <c:pt idx="45950">
                  <c:v>571.13699999999994</c:v>
                </c:pt>
                <c:pt idx="45951">
                  <c:v>571.21900000000005</c:v>
                </c:pt>
                <c:pt idx="45952">
                  <c:v>571.30100000000004</c:v>
                </c:pt>
                <c:pt idx="45953">
                  <c:v>571.38300000000004</c:v>
                </c:pt>
                <c:pt idx="45954">
                  <c:v>571.46500000000003</c:v>
                </c:pt>
                <c:pt idx="45955">
                  <c:v>571.54700000000003</c:v>
                </c:pt>
                <c:pt idx="45956">
                  <c:v>571.63</c:v>
                </c:pt>
                <c:pt idx="45957">
                  <c:v>571.71199999999999</c:v>
                </c:pt>
                <c:pt idx="45958">
                  <c:v>571.79399999999998</c:v>
                </c:pt>
                <c:pt idx="45959">
                  <c:v>571.87599999999998</c:v>
                </c:pt>
                <c:pt idx="45960">
                  <c:v>571.95799999999997</c:v>
                </c:pt>
                <c:pt idx="45961">
                  <c:v>572.04</c:v>
                </c:pt>
                <c:pt idx="45962">
                  <c:v>572.12199999999996</c:v>
                </c:pt>
                <c:pt idx="45963">
                  <c:v>572.20399999999995</c:v>
                </c:pt>
                <c:pt idx="45964">
                  <c:v>572.28599999999994</c:v>
                </c:pt>
                <c:pt idx="45965">
                  <c:v>572.36800000000005</c:v>
                </c:pt>
                <c:pt idx="45966">
                  <c:v>572.45000000000005</c:v>
                </c:pt>
                <c:pt idx="45967">
                  <c:v>572.53200000000004</c:v>
                </c:pt>
                <c:pt idx="45968">
                  <c:v>572.61400000000003</c:v>
                </c:pt>
                <c:pt idx="45969">
                  <c:v>572.69600000000003</c:v>
                </c:pt>
                <c:pt idx="45970">
                  <c:v>572.77800000000002</c:v>
                </c:pt>
                <c:pt idx="45971">
                  <c:v>572.86</c:v>
                </c:pt>
                <c:pt idx="45972">
                  <c:v>572.94200000000001</c:v>
                </c:pt>
                <c:pt idx="45973">
                  <c:v>573.024</c:v>
                </c:pt>
                <c:pt idx="45974">
                  <c:v>573.10599999999999</c:v>
                </c:pt>
                <c:pt idx="45975">
                  <c:v>573.18799999999999</c:v>
                </c:pt>
                <c:pt idx="45976">
                  <c:v>573.27</c:v>
                </c:pt>
                <c:pt idx="45977">
                  <c:v>573.35199999999998</c:v>
                </c:pt>
                <c:pt idx="45978">
                  <c:v>573.43399999999997</c:v>
                </c:pt>
                <c:pt idx="45979">
                  <c:v>573.51599999999996</c:v>
                </c:pt>
                <c:pt idx="45980">
                  <c:v>573.59799999999996</c:v>
                </c:pt>
                <c:pt idx="45981">
                  <c:v>573.67999999999995</c:v>
                </c:pt>
                <c:pt idx="45982">
                  <c:v>573.76199999999994</c:v>
                </c:pt>
                <c:pt idx="45983">
                  <c:v>573.84400000000005</c:v>
                </c:pt>
                <c:pt idx="45984">
                  <c:v>573.92700000000002</c:v>
                </c:pt>
                <c:pt idx="45985">
                  <c:v>574.00900000000001</c:v>
                </c:pt>
                <c:pt idx="45986">
                  <c:v>574.09100000000001</c:v>
                </c:pt>
                <c:pt idx="45987">
                  <c:v>574.17200000000003</c:v>
                </c:pt>
                <c:pt idx="45988">
                  <c:v>574.255</c:v>
                </c:pt>
                <c:pt idx="45989">
                  <c:v>574.33699999999999</c:v>
                </c:pt>
                <c:pt idx="45990">
                  <c:v>574.41899999999998</c:v>
                </c:pt>
                <c:pt idx="45991">
                  <c:v>574.50099999999998</c:v>
                </c:pt>
                <c:pt idx="45992">
                  <c:v>574.58299999999997</c:v>
                </c:pt>
                <c:pt idx="45993">
                  <c:v>574.66499999999996</c:v>
                </c:pt>
                <c:pt idx="45994">
                  <c:v>574.74699999999996</c:v>
                </c:pt>
                <c:pt idx="45995">
                  <c:v>574.82899999999995</c:v>
                </c:pt>
                <c:pt idx="45996">
                  <c:v>574.91099999999994</c:v>
                </c:pt>
                <c:pt idx="45997">
                  <c:v>574.99300000000005</c:v>
                </c:pt>
                <c:pt idx="45998">
                  <c:v>575.07500000000005</c:v>
                </c:pt>
                <c:pt idx="45999">
                  <c:v>575.15700000000004</c:v>
                </c:pt>
                <c:pt idx="46000">
                  <c:v>575.23900000000003</c:v>
                </c:pt>
                <c:pt idx="46001">
                  <c:v>575.32100000000003</c:v>
                </c:pt>
                <c:pt idx="46002">
                  <c:v>575.40300000000002</c:v>
                </c:pt>
                <c:pt idx="46003">
                  <c:v>575.48500000000001</c:v>
                </c:pt>
                <c:pt idx="46004">
                  <c:v>575.56700000000001</c:v>
                </c:pt>
                <c:pt idx="46005">
                  <c:v>575.649</c:v>
                </c:pt>
                <c:pt idx="46006">
                  <c:v>575.73099999999999</c:v>
                </c:pt>
                <c:pt idx="46007">
                  <c:v>575.81299999999999</c:v>
                </c:pt>
                <c:pt idx="46008">
                  <c:v>575.89499999999998</c:v>
                </c:pt>
                <c:pt idx="46009">
                  <c:v>575.97699999999998</c:v>
                </c:pt>
                <c:pt idx="46010">
                  <c:v>576.05899999999997</c:v>
                </c:pt>
                <c:pt idx="46011">
                  <c:v>576.14099999999996</c:v>
                </c:pt>
                <c:pt idx="46012">
                  <c:v>576.22299999999996</c:v>
                </c:pt>
                <c:pt idx="46013">
                  <c:v>576.30499999999995</c:v>
                </c:pt>
                <c:pt idx="46014">
                  <c:v>576.38699999999994</c:v>
                </c:pt>
                <c:pt idx="46015">
                  <c:v>576.46900000000005</c:v>
                </c:pt>
                <c:pt idx="46016">
                  <c:v>576.55100000000004</c:v>
                </c:pt>
                <c:pt idx="46017">
                  <c:v>576.63300000000004</c:v>
                </c:pt>
                <c:pt idx="46018">
                  <c:v>576.71500000000003</c:v>
                </c:pt>
                <c:pt idx="46019">
                  <c:v>576.79700000000003</c:v>
                </c:pt>
                <c:pt idx="46020">
                  <c:v>576.87900000000002</c:v>
                </c:pt>
                <c:pt idx="46021">
                  <c:v>576.96100000000001</c:v>
                </c:pt>
                <c:pt idx="46022">
                  <c:v>577.04300000000001</c:v>
                </c:pt>
                <c:pt idx="46023">
                  <c:v>577.125</c:v>
                </c:pt>
                <c:pt idx="46024">
                  <c:v>577.20699999999999</c:v>
                </c:pt>
                <c:pt idx="46025">
                  <c:v>577.28899999999999</c:v>
                </c:pt>
                <c:pt idx="46026">
                  <c:v>577.37099999999998</c:v>
                </c:pt>
                <c:pt idx="46027">
                  <c:v>577.45299999999997</c:v>
                </c:pt>
                <c:pt idx="46028">
                  <c:v>577.53499999999997</c:v>
                </c:pt>
                <c:pt idx="46029">
                  <c:v>577.61699999999996</c:v>
                </c:pt>
                <c:pt idx="46030">
                  <c:v>577.69899999999996</c:v>
                </c:pt>
                <c:pt idx="46031">
                  <c:v>577.78099999999995</c:v>
                </c:pt>
                <c:pt idx="46032">
                  <c:v>577.86300000000006</c:v>
                </c:pt>
                <c:pt idx="46033">
                  <c:v>577.94500000000005</c:v>
                </c:pt>
                <c:pt idx="46034">
                  <c:v>578.02599999999995</c:v>
                </c:pt>
                <c:pt idx="46035">
                  <c:v>578.10900000000004</c:v>
                </c:pt>
                <c:pt idx="46036">
                  <c:v>578.19000000000005</c:v>
                </c:pt>
                <c:pt idx="46037">
                  <c:v>578.27200000000005</c:v>
                </c:pt>
                <c:pt idx="46038">
                  <c:v>578.35400000000004</c:v>
                </c:pt>
                <c:pt idx="46039">
                  <c:v>578.43600000000004</c:v>
                </c:pt>
                <c:pt idx="46040">
                  <c:v>578.51800000000003</c:v>
                </c:pt>
                <c:pt idx="46041">
                  <c:v>578.6</c:v>
                </c:pt>
                <c:pt idx="46042">
                  <c:v>578.68200000000002</c:v>
                </c:pt>
                <c:pt idx="46043">
                  <c:v>578.76400000000001</c:v>
                </c:pt>
                <c:pt idx="46044">
                  <c:v>578.846</c:v>
                </c:pt>
                <c:pt idx="46045">
                  <c:v>578.928</c:v>
                </c:pt>
                <c:pt idx="46046">
                  <c:v>579.01</c:v>
                </c:pt>
                <c:pt idx="46047">
                  <c:v>579.09199999999998</c:v>
                </c:pt>
                <c:pt idx="46048">
                  <c:v>579.17399999999998</c:v>
                </c:pt>
                <c:pt idx="46049">
                  <c:v>579.25599999999997</c:v>
                </c:pt>
                <c:pt idx="46050">
                  <c:v>579.33799999999997</c:v>
                </c:pt>
                <c:pt idx="46051">
                  <c:v>579.41999999999996</c:v>
                </c:pt>
                <c:pt idx="46052">
                  <c:v>579.50199999999995</c:v>
                </c:pt>
                <c:pt idx="46053">
                  <c:v>579.58399999999995</c:v>
                </c:pt>
                <c:pt idx="46054">
                  <c:v>579.66600000000005</c:v>
                </c:pt>
                <c:pt idx="46055">
                  <c:v>579.74800000000005</c:v>
                </c:pt>
                <c:pt idx="46056">
                  <c:v>579.83000000000004</c:v>
                </c:pt>
                <c:pt idx="46057">
                  <c:v>579.91200000000003</c:v>
                </c:pt>
                <c:pt idx="46058">
                  <c:v>579.99400000000003</c:v>
                </c:pt>
                <c:pt idx="46059">
                  <c:v>580.07600000000002</c:v>
                </c:pt>
                <c:pt idx="46060">
                  <c:v>580.15700000000004</c:v>
                </c:pt>
                <c:pt idx="46061">
                  <c:v>580.23900000000003</c:v>
                </c:pt>
                <c:pt idx="46062">
                  <c:v>580.32100000000003</c:v>
                </c:pt>
                <c:pt idx="46063">
                  <c:v>580.40300000000002</c:v>
                </c:pt>
                <c:pt idx="46064">
                  <c:v>580.48500000000001</c:v>
                </c:pt>
                <c:pt idx="46065">
                  <c:v>580.56700000000001</c:v>
                </c:pt>
                <c:pt idx="46066">
                  <c:v>580.649</c:v>
                </c:pt>
                <c:pt idx="46067">
                  <c:v>580.73099999999999</c:v>
                </c:pt>
                <c:pt idx="46068">
                  <c:v>580.81299999999999</c:v>
                </c:pt>
                <c:pt idx="46069">
                  <c:v>580.89499999999998</c:v>
                </c:pt>
                <c:pt idx="46070">
                  <c:v>580.97699999999998</c:v>
                </c:pt>
                <c:pt idx="46071">
                  <c:v>581.05899999999997</c:v>
                </c:pt>
                <c:pt idx="46072">
                  <c:v>581.14099999999996</c:v>
                </c:pt>
                <c:pt idx="46073">
                  <c:v>581.22299999999996</c:v>
                </c:pt>
                <c:pt idx="46074">
                  <c:v>581.30499999999995</c:v>
                </c:pt>
                <c:pt idx="46075">
                  <c:v>581.38599999999997</c:v>
                </c:pt>
                <c:pt idx="46076">
                  <c:v>581.46799999999996</c:v>
                </c:pt>
                <c:pt idx="46077">
                  <c:v>581.54999999999995</c:v>
                </c:pt>
                <c:pt idx="46078">
                  <c:v>581.63199999999995</c:v>
                </c:pt>
                <c:pt idx="46079">
                  <c:v>581.71400000000006</c:v>
                </c:pt>
                <c:pt idx="46080">
                  <c:v>581.79600000000005</c:v>
                </c:pt>
                <c:pt idx="46081">
                  <c:v>581.87800000000004</c:v>
                </c:pt>
                <c:pt idx="46082">
                  <c:v>581.96</c:v>
                </c:pt>
                <c:pt idx="46083">
                  <c:v>582.04200000000003</c:v>
                </c:pt>
                <c:pt idx="46084">
                  <c:v>582.12400000000002</c:v>
                </c:pt>
                <c:pt idx="46085">
                  <c:v>582.20600000000002</c:v>
                </c:pt>
                <c:pt idx="46086">
                  <c:v>582.28800000000001</c:v>
                </c:pt>
                <c:pt idx="46087">
                  <c:v>582.36900000000003</c:v>
                </c:pt>
                <c:pt idx="46088">
                  <c:v>582.45100000000002</c:v>
                </c:pt>
                <c:pt idx="46089">
                  <c:v>582.53300000000002</c:v>
                </c:pt>
                <c:pt idx="46090">
                  <c:v>582.61500000000001</c:v>
                </c:pt>
                <c:pt idx="46091">
                  <c:v>582.697</c:v>
                </c:pt>
                <c:pt idx="46092">
                  <c:v>582.779</c:v>
                </c:pt>
                <c:pt idx="46093">
                  <c:v>582.86099999999999</c:v>
                </c:pt>
                <c:pt idx="46094">
                  <c:v>582.94299999999998</c:v>
                </c:pt>
                <c:pt idx="46095">
                  <c:v>583.02499999999998</c:v>
                </c:pt>
                <c:pt idx="46096">
                  <c:v>583.10699999999997</c:v>
                </c:pt>
                <c:pt idx="46097">
                  <c:v>583.18799999999999</c:v>
                </c:pt>
                <c:pt idx="46098">
                  <c:v>583.27</c:v>
                </c:pt>
                <c:pt idx="46099">
                  <c:v>583.35199999999998</c:v>
                </c:pt>
                <c:pt idx="46100">
                  <c:v>583.43399999999997</c:v>
                </c:pt>
                <c:pt idx="46101">
                  <c:v>583.51599999999996</c:v>
                </c:pt>
                <c:pt idx="46102">
                  <c:v>583.59799999999996</c:v>
                </c:pt>
                <c:pt idx="46103">
                  <c:v>583.67999999999995</c:v>
                </c:pt>
                <c:pt idx="46104">
                  <c:v>583.76199999999994</c:v>
                </c:pt>
                <c:pt idx="46105">
                  <c:v>583.84400000000005</c:v>
                </c:pt>
                <c:pt idx="46106">
                  <c:v>583.92499999999995</c:v>
                </c:pt>
                <c:pt idx="46107">
                  <c:v>584.00699999999995</c:v>
                </c:pt>
                <c:pt idx="46108">
                  <c:v>584.08900000000006</c:v>
                </c:pt>
                <c:pt idx="46109">
                  <c:v>584.17100000000005</c:v>
                </c:pt>
                <c:pt idx="46110">
                  <c:v>584.25300000000004</c:v>
                </c:pt>
                <c:pt idx="46111">
                  <c:v>584.33500000000004</c:v>
                </c:pt>
                <c:pt idx="46112">
                  <c:v>584.41700000000003</c:v>
                </c:pt>
                <c:pt idx="46113">
                  <c:v>584.49900000000002</c:v>
                </c:pt>
                <c:pt idx="46114">
                  <c:v>584.58000000000004</c:v>
                </c:pt>
                <c:pt idx="46115">
                  <c:v>584.66200000000003</c:v>
                </c:pt>
                <c:pt idx="46116">
                  <c:v>584.74400000000003</c:v>
                </c:pt>
                <c:pt idx="46117">
                  <c:v>584.82600000000002</c:v>
                </c:pt>
                <c:pt idx="46118">
                  <c:v>584.90800000000002</c:v>
                </c:pt>
                <c:pt idx="46119">
                  <c:v>584.99</c:v>
                </c:pt>
                <c:pt idx="46120">
                  <c:v>585.072</c:v>
                </c:pt>
                <c:pt idx="46121">
                  <c:v>585.15300000000002</c:v>
                </c:pt>
                <c:pt idx="46122">
                  <c:v>585.23500000000001</c:v>
                </c:pt>
                <c:pt idx="46123">
                  <c:v>585.31700000000001</c:v>
                </c:pt>
                <c:pt idx="46124">
                  <c:v>585.399</c:v>
                </c:pt>
                <c:pt idx="46125">
                  <c:v>585.48099999999999</c:v>
                </c:pt>
                <c:pt idx="46126">
                  <c:v>585.56299999999999</c:v>
                </c:pt>
                <c:pt idx="46127">
                  <c:v>585.64499999999998</c:v>
                </c:pt>
                <c:pt idx="46128">
                  <c:v>585.726</c:v>
                </c:pt>
                <c:pt idx="46129">
                  <c:v>585.80799999999999</c:v>
                </c:pt>
                <c:pt idx="46130">
                  <c:v>585.89</c:v>
                </c:pt>
                <c:pt idx="46131">
                  <c:v>585.97199999999998</c:v>
                </c:pt>
                <c:pt idx="46132">
                  <c:v>586.05399999999997</c:v>
                </c:pt>
                <c:pt idx="46133">
                  <c:v>586.13599999999997</c:v>
                </c:pt>
                <c:pt idx="46134">
                  <c:v>586.21699999999998</c:v>
                </c:pt>
                <c:pt idx="46135">
                  <c:v>586.29899999999998</c:v>
                </c:pt>
                <c:pt idx="46136">
                  <c:v>586.38099999999997</c:v>
                </c:pt>
                <c:pt idx="46137">
                  <c:v>586.46299999999997</c:v>
                </c:pt>
                <c:pt idx="46138">
                  <c:v>586.54499999999996</c:v>
                </c:pt>
                <c:pt idx="46139">
                  <c:v>586.62599999999998</c:v>
                </c:pt>
                <c:pt idx="46140">
                  <c:v>586.70799999999997</c:v>
                </c:pt>
                <c:pt idx="46141">
                  <c:v>586.79</c:v>
                </c:pt>
                <c:pt idx="46142">
                  <c:v>586.87199999999996</c:v>
                </c:pt>
                <c:pt idx="46143">
                  <c:v>586.95399999999995</c:v>
                </c:pt>
                <c:pt idx="46144">
                  <c:v>587.03599999999994</c:v>
                </c:pt>
                <c:pt idx="46145">
                  <c:v>587.11699999999996</c:v>
                </c:pt>
                <c:pt idx="46146">
                  <c:v>587.19899999999996</c:v>
                </c:pt>
                <c:pt idx="46147">
                  <c:v>587.28099999999995</c:v>
                </c:pt>
                <c:pt idx="46148">
                  <c:v>587.36300000000006</c:v>
                </c:pt>
                <c:pt idx="46149">
                  <c:v>587.44500000000005</c:v>
                </c:pt>
                <c:pt idx="46150">
                  <c:v>587.52599999999995</c:v>
                </c:pt>
                <c:pt idx="46151">
                  <c:v>587.60799999999995</c:v>
                </c:pt>
                <c:pt idx="46152">
                  <c:v>587.69000000000005</c:v>
                </c:pt>
                <c:pt idx="46153">
                  <c:v>587.77200000000005</c:v>
                </c:pt>
                <c:pt idx="46154">
                  <c:v>587.85400000000004</c:v>
                </c:pt>
                <c:pt idx="46155">
                  <c:v>587.93499999999995</c:v>
                </c:pt>
                <c:pt idx="46156">
                  <c:v>588.01700000000005</c:v>
                </c:pt>
                <c:pt idx="46157">
                  <c:v>588.09900000000005</c:v>
                </c:pt>
                <c:pt idx="46158">
                  <c:v>588.18100000000004</c:v>
                </c:pt>
                <c:pt idx="46159">
                  <c:v>588.26300000000003</c:v>
                </c:pt>
                <c:pt idx="46160">
                  <c:v>588.34400000000005</c:v>
                </c:pt>
                <c:pt idx="46161">
                  <c:v>588.42600000000004</c:v>
                </c:pt>
                <c:pt idx="46162">
                  <c:v>588.50800000000004</c:v>
                </c:pt>
                <c:pt idx="46163">
                  <c:v>588.59</c:v>
                </c:pt>
                <c:pt idx="46164">
                  <c:v>588.67200000000003</c:v>
                </c:pt>
                <c:pt idx="46165">
                  <c:v>588.75300000000004</c:v>
                </c:pt>
                <c:pt idx="46166">
                  <c:v>588.83500000000004</c:v>
                </c:pt>
                <c:pt idx="46167">
                  <c:v>588.91700000000003</c:v>
                </c:pt>
                <c:pt idx="46168">
                  <c:v>588.99900000000002</c:v>
                </c:pt>
                <c:pt idx="46169">
                  <c:v>589.08000000000004</c:v>
                </c:pt>
                <c:pt idx="46170">
                  <c:v>589.16200000000003</c:v>
                </c:pt>
                <c:pt idx="46171">
                  <c:v>589.24400000000003</c:v>
                </c:pt>
                <c:pt idx="46172">
                  <c:v>589.32600000000002</c:v>
                </c:pt>
                <c:pt idx="46173">
                  <c:v>589.40700000000004</c:v>
                </c:pt>
                <c:pt idx="46174">
                  <c:v>589.48900000000003</c:v>
                </c:pt>
                <c:pt idx="46175">
                  <c:v>589.57100000000003</c:v>
                </c:pt>
                <c:pt idx="46176">
                  <c:v>589.65300000000002</c:v>
                </c:pt>
                <c:pt idx="46177">
                  <c:v>589.73400000000004</c:v>
                </c:pt>
                <c:pt idx="46178">
                  <c:v>589.81600000000003</c:v>
                </c:pt>
                <c:pt idx="46179">
                  <c:v>589.89800000000002</c:v>
                </c:pt>
                <c:pt idx="46180">
                  <c:v>589.98</c:v>
                </c:pt>
                <c:pt idx="46181">
                  <c:v>590.06100000000004</c:v>
                </c:pt>
                <c:pt idx="46182">
                  <c:v>590.14300000000003</c:v>
                </c:pt>
                <c:pt idx="46183">
                  <c:v>590.22500000000002</c:v>
                </c:pt>
                <c:pt idx="46184">
                  <c:v>590.30700000000002</c:v>
                </c:pt>
                <c:pt idx="46185">
                  <c:v>590.38800000000003</c:v>
                </c:pt>
                <c:pt idx="46186">
                  <c:v>590.47</c:v>
                </c:pt>
                <c:pt idx="46187">
                  <c:v>590.55200000000002</c:v>
                </c:pt>
                <c:pt idx="46188">
                  <c:v>590.63400000000001</c:v>
                </c:pt>
                <c:pt idx="46189">
                  <c:v>590.71500000000003</c:v>
                </c:pt>
                <c:pt idx="46190">
                  <c:v>590.79700000000003</c:v>
                </c:pt>
                <c:pt idx="46191">
                  <c:v>590.87900000000002</c:v>
                </c:pt>
                <c:pt idx="46192">
                  <c:v>590.96100000000001</c:v>
                </c:pt>
                <c:pt idx="46193">
                  <c:v>591.04200000000003</c:v>
                </c:pt>
                <c:pt idx="46194">
                  <c:v>591.12400000000002</c:v>
                </c:pt>
                <c:pt idx="46195">
                  <c:v>591.20600000000002</c:v>
                </c:pt>
                <c:pt idx="46196">
                  <c:v>591.28700000000003</c:v>
                </c:pt>
                <c:pt idx="46197">
                  <c:v>591.36900000000003</c:v>
                </c:pt>
                <c:pt idx="46198">
                  <c:v>591.45100000000002</c:v>
                </c:pt>
                <c:pt idx="46199">
                  <c:v>591.53200000000004</c:v>
                </c:pt>
                <c:pt idx="46200">
                  <c:v>591.61400000000003</c:v>
                </c:pt>
                <c:pt idx="46201">
                  <c:v>591.69600000000003</c:v>
                </c:pt>
                <c:pt idx="46202">
                  <c:v>591.77800000000002</c:v>
                </c:pt>
                <c:pt idx="46203">
                  <c:v>591.85900000000004</c:v>
                </c:pt>
                <c:pt idx="46204">
                  <c:v>591.94100000000003</c:v>
                </c:pt>
                <c:pt idx="46205">
                  <c:v>592.02300000000002</c:v>
                </c:pt>
                <c:pt idx="46206">
                  <c:v>592.10400000000004</c:v>
                </c:pt>
                <c:pt idx="46207">
                  <c:v>592.18600000000004</c:v>
                </c:pt>
                <c:pt idx="46208">
                  <c:v>592.26800000000003</c:v>
                </c:pt>
                <c:pt idx="46209">
                  <c:v>592.35</c:v>
                </c:pt>
                <c:pt idx="46210">
                  <c:v>592.43100000000004</c:v>
                </c:pt>
                <c:pt idx="46211">
                  <c:v>592.51300000000003</c:v>
                </c:pt>
                <c:pt idx="46212">
                  <c:v>592.59500000000003</c:v>
                </c:pt>
                <c:pt idx="46213">
                  <c:v>592.67600000000004</c:v>
                </c:pt>
                <c:pt idx="46214">
                  <c:v>592.75800000000004</c:v>
                </c:pt>
                <c:pt idx="46215">
                  <c:v>592.84</c:v>
                </c:pt>
                <c:pt idx="46216">
                  <c:v>592.92100000000005</c:v>
                </c:pt>
                <c:pt idx="46217">
                  <c:v>593.00300000000004</c:v>
                </c:pt>
                <c:pt idx="46218">
                  <c:v>593.08500000000004</c:v>
                </c:pt>
                <c:pt idx="46219">
                  <c:v>593.16600000000005</c:v>
                </c:pt>
                <c:pt idx="46220">
                  <c:v>593.24800000000005</c:v>
                </c:pt>
                <c:pt idx="46221">
                  <c:v>593.33000000000004</c:v>
                </c:pt>
                <c:pt idx="46222">
                  <c:v>593.41099999999994</c:v>
                </c:pt>
                <c:pt idx="46223">
                  <c:v>593.49300000000005</c:v>
                </c:pt>
                <c:pt idx="46224">
                  <c:v>593.57500000000005</c:v>
                </c:pt>
                <c:pt idx="46225">
                  <c:v>593.65599999999995</c:v>
                </c:pt>
                <c:pt idx="46226">
                  <c:v>593.73800000000006</c:v>
                </c:pt>
                <c:pt idx="46227">
                  <c:v>593.82000000000005</c:v>
                </c:pt>
                <c:pt idx="46228">
                  <c:v>593.90099999999995</c:v>
                </c:pt>
                <c:pt idx="46229">
                  <c:v>593.98299999999995</c:v>
                </c:pt>
                <c:pt idx="46230">
                  <c:v>594.06399999999996</c:v>
                </c:pt>
                <c:pt idx="46231">
                  <c:v>594.14599999999996</c:v>
                </c:pt>
                <c:pt idx="46232">
                  <c:v>594.22799999999995</c:v>
                </c:pt>
                <c:pt idx="46233">
                  <c:v>594.30899999999997</c:v>
                </c:pt>
                <c:pt idx="46234">
                  <c:v>594.39099999999996</c:v>
                </c:pt>
                <c:pt idx="46235">
                  <c:v>594.47299999999996</c:v>
                </c:pt>
                <c:pt idx="46236">
                  <c:v>594.55399999999997</c:v>
                </c:pt>
                <c:pt idx="46237">
                  <c:v>594.63599999999997</c:v>
                </c:pt>
                <c:pt idx="46238">
                  <c:v>594.71799999999996</c:v>
                </c:pt>
                <c:pt idx="46239">
                  <c:v>594.79899999999998</c:v>
                </c:pt>
                <c:pt idx="46240">
                  <c:v>594.88099999999997</c:v>
                </c:pt>
                <c:pt idx="46241">
                  <c:v>594.96199999999999</c:v>
                </c:pt>
                <c:pt idx="46242">
                  <c:v>595.04399999999998</c:v>
                </c:pt>
                <c:pt idx="46243">
                  <c:v>595.12599999999998</c:v>
                </c:pt>
                <c:pt idx="46244">
                  <c:v>595.20699999999999</c:v>
                </c:pt>
                <c:pt idx="46245">
                  <c:v>595.28899999999999</c:v>
                </c:pt>
                <c:pt idx="46246">
                  <c:v>595.37</c:v>
                </c:pt>
                <c:pt idx="46247">
                  <c:v>595.452</c:v>
                </c:pt>
                <c:pt idx="46248">
                  <c:v>595.53399999999999</c:v>
                </c:pt>
                <c:pt idx="46249">
                  <c:v>595.61500000000001</c:v>
                </c:pt>
                <c:pt idx="46250">
                  <c:v>595.697</c:v>
                </c:pt>
                <c:pt idx="46251">
                  <c:v>595.77800000000002</c:v>
                </c:pt>
                <c:pt idx="46252">
                  <c:v>595.86</c:v>
                </c:pt>
                <c:pt idx="46253">
                  <c:v>595.94200000000001</c:v>
                </c:pt>
                <c:pt idx="46254">
                  <c:v>596.02300000000002</c:v>
                </c:pt>
                <c:pt idx="46255">
                  <c:v>596.10500000000002</c:v>
                </c:pt>
                <c:pt idx="46256">
                  <c:v>596.18600000000004</c:v>
                </c:pt>
                <c:pt idx="46257">
                  <c:v>596.26800000000003</c:v>
                </c:pt>
                <c:pt idx="46258">
                  <c:v>596.34900000000005</c:v>
                </c:pt>
                <c:pt idx="46259">
                  <c:v>596.43100000000004</c:v>
                </c:pt>
                <c:pt idx="46260">
                  <c:v>596.51300000000003</c:v>
                </c:pt>
                <c:pt idx="46261">
                  <c:v>596.59400000000005</c:v>
                </c:pt>
                <c:pt idx="46262">
                  <c:v>596.67600000000004</c:v>
                </c:pt>
                <c:pt idx="46263">
                  <c:v>596.75699999999995</c:v>
                </c:pt>
                <c:pt idx="46264">
                  <c:v>596.83900000000006</c:v>
                </c:pt>
                <c:pt idx="46265">
                  <c:v>596.91999999999996</c:v>
                </c:pt>
                <c:pt idx="46266">
                  <c:v>597.00199999999995</c:v>
                </c:pt>
                <c:pt idx="46267">
                  <c:v>597.08399999999995</c:v>
                </c:pt>
                <c:pt idx="46268">
                  <c:v>597.16499999999996</c:v>
                </c:pt>
                <c:pt idx="46269">
                  <c:v>597.24699999999996</c:v>
                </c:pt>
                <c:pt idx="46270">
                  <c:v>597.32799999999997</c:v>
                </c:pt>
                <c:pt idx="46271">
                  <c:v>597.41</c:v>
                </c:pt>
                <c:pt idx="46272">
                  <c:v>597.49099999999999</c:v>
                </c:pt>
                <c:pt idx="46273">
                  <c:v>597.57299999999998</c:v>
                </c:pt>
                <c:pt idx="46274">
                  <c:v>597.654</c:v>
                </c:pt>
                <c:pt idx="46275">
                  <c:v>597.73599999999999</c:v>
                </c:pt>
                <c:pt idx="46276">
                  <c:v>597.81700000000001</c:v>
                </c:pt>
                <c:pt idx="46277">
                  <c:v>597.899</c:v>
                </c:pt>
                <c:pt idx="46278">
                  <c:v>597.98</c:v>
                </c:pt>
                <c:pt idx="46279">
                  <c:v>598.06200000000001</c:v>
                </c:pt>
                <c:pt idx="46280">
                  <c:v>598.14300000000003</c:v>
                </c:pt>
                <c:pt idx="46281">
                  <c:v>598.22500000000002</c:v>
                </c:pt>
                <c:pt idx="46282">
                  <c:v>598.30700000000002</c:v>
                </c:pt>
                <c:pt idx="46283">
                  <c:v>598.38800000000003</c:v>
                </c:pt>
                <c:pt idx="46284">
                  <c:v>598.47</c:v>
                </c:pt>
                <c:pt idx="46285">
                  <c:v>598.55100000000004</c:v>
                </c:pt>
                <c:pt idx="46286">
                  <c:v>598.63300000000004</c:v>
                </c:pt>
                <c:pt idx="46287">
                  <c:v>598.71400000000006</c:v>
                </c:pt>
                <c:pt idx="46288">
                  <c:v>598.79600000000005</c:v>
                </c:pt>
                <c:pt idx="46289">
                  <c:v>598.87699999999995</c:v>
                </c:pt>
                <c:pt idx="46290">
                  <c:v>598.95899999999995</c:v>
                </c:pt>
                <c:pt idx="46291">
                  <c:v>599.04</c:v>
                </c:pt>
                <c:pt idx="46292">
                  <c:v>599.12199999999996</c:v>
                </c:pt>
                <c:pt idx="46293">
                  <c:v>599.20299999999997</c:v>
                </c:pt>
                <c:pt idx="46294">
                  <c:v>599.28499999999997</c:v>
                </c:pt>
                <c:pt idx="46295">
                  <c:v>599.36599999999999</c:v>
                </c:pt>
                <c:pt idx="46296">
                  <c:v>599.44799999999998</c:v>
                </c:pt>
                <c:pt idx="46297">
                  <c:v>599.529</c:v>
                </c:pt>
                <c:pt idx="46298">
                  <c:v>599.61</c:v>
                </c:pt>
                <c:pt idx="46299">
                  <c:v>599.69200000000001</c:v>
                </c:pt>
                <c:pt idx="46300">
                  <c:v>599.77300000000002</c:v>
                </c:pt>
                <c:pt idx="46301">
                  <c:v>599.85500000000002</c:v>
                </c:pt>
                <c:pt idx="46302">
                  <c:v>599.93600000000004</c:v>
                </c:pt>
                <c:pt idx="46303">
                  <c:v>600.01800000000003</c:v>
                </c:pt>
                <c:pt idx="46304">
                  <c:v>600.09900000000005</c:v>
                </c:pt>
                <c:pt idx="46305">
                  <c:v>600.18100000000004</c:v>
                </c:pt>
                <c:pt idx="46306">
                  <c:v>600.26199999999994</c:v>
                </c:pt>
                <c:pt idx="46307">
                  <c:v>600.34400000000005</c:v>
                </c:pt>
                <c:pt idx="46308">
                  <c:v>600.42499999999995</c:v>
                </c:pt>
                <c:pt idx="46309">
                  <c:v>600.50699999999995</c:v>
                </c:pt>
                <c:pt idx="46310">
                  <c:v>600.58799999999997</c:v>
                </c:pt>
                <c:pt idx="46311">
                  <c:v>600.66899999999998</c:v>
                </c:pt>
                <c:pt idx="46312">
                  <c:v>600.75099999999998</c:v>
                </c:pt>
                <c:pt idx="46313">
                  <c:v>600.83199999999999</c:v>
                </c:pt>
                <c:pt idx="46314">
                  <c:v>600.91399999999999</c:v>
                </c:pt>
                <c:pt idx="46315">
                  <c:v>600.995</c:v>
                </c:pt>
                <c:pt idx="46316">
                  <c:v>601.077</c:v>
                </c:pt>
                <c:pt idx="46317">
                  <c:v>601.15800000000002</c:v>
                </c:pt>
                <c:pt idx="46318">
                  <c:v>601.23900000000003</c:v>
                </c:pt>
                <c:pt idx="46319">
                  <c:v>601.32100000000003</c:v>
                </c:pt>
                <c:pt idx="46320">
                  <c:v>601.40200000000004</c:v>
                </c:pt>
                <c:pt idx="46321">
                  <c:v>601.48400000000004</c:v>
                </c:pt>
                <c:pt idx="46322">
                  <c:v>601.56500000000005</c:v>
                </c:pt>
                <c:pt idx="46323">
                  <c:v>601.64599999999996</c:v>
                </c:pt>
                <c:pt idx="46324">
                  <c:v>601.72799999999995</c:v>
                </c:pt>
                <c:pt idx="46325">
                  <c:v>601.80899999999997</c:v>
                </c:pt>
                <c:pt idx="46326">
                  <c:v>601.89099999999996</c:v>
                </c:pt>
                <c:pt idx="46327">
                  <c:v>601.97199999999998</c:v>
                </c:pt>
                <c:pt idx="46328">
                  <c:v>602.053</c:v>
                </c:pt>
                <c:pt idx="46329">
                  <c:v>602.13499999999999</c:v>
                </c:pt>
                <c:pt idx="46330">
                  <c:v>602.21600000000001</c:v>
                </c:pt>
                <c:pt idx="46331">
                  <c:v>602.298</c:v>
                </c:pt>
                <c:pt idx="46332">
                  <c:v>602.37900000000002</c:v>
                </c:pt>
                <c:pt idx="46333">
                  <c:v>602.46</c:v>
                </c:pt>
                <c:pt idx="46334">
                  <c:v>602.54200000000003</c:v>
                </c:pt>
                <c:pt idx="46335">
                  <c:v>602.62300000000005</c:v>
                </c:pt>
                <c:pt idx="46336">
                  <c:v>602.70399999999995</c:v>
                </c:pt>
                <c:pt idx="46337">
                  <c:v>602.78599999999994</c:v>
                </c:pt>
                <c:pt idx="46338">
                  <c:v>602.86699999999996</c:v>
                </c:pt>
                <c:pt idx="46339">
                  <c:v>602.94799999999998</c:v>
                </c:pt>
                <c:pt idx="46340">
                  <c:v>603.03</c:v>
                </c:pt>
                <c:pt idx="46341">
                  <c:v>603.11099999999999</c:v>
                </c:pt>
                <c:pt idx="46342">
                  <c:v>603.19299999999998</c:v>
                </c:pt>
                <c:pt idx="46343">
                  <c:v>603.274</c:v>
                </c:pt>
                <c:pt idx="46344">
                  <c:v>603.35500000000002</c:v>
                </c:pt>
                <c:pt idx="46345">
                  <c:v>603.43700000000001</c:v>
                </c:pt>
                <c:pt idx="46346">
                  <c:v>603.51800000000003</c:v>
                </c:pt>
                <c:pt idx="46347">
                  <c:v>603.59900000000005</c:v>
                </c:pt>
                <c:pt idx="46348">
                  <c:v>603.68100000000004</c:v>
                </c:pt>
                <c:pt idx="46349">
                  <c:v>603.76199999999994</c:v>
                </c:pt>
                <c:pt idx="46350">
                  <c:v>603.84299999999996</c:v>
                </c:pt>
                <c:pt idx="46351">
                  <c:v>603.92499999999995</c:v>
                </c:pt>
                <c:pt idx="46352">
                  <c:v>604.00599999999997</c:v>
                </c:pt>
                <c:pt idx="46353">
                  <c:v>604.08699999999999</c:v>
                </c:pt>
                <c:pt idx="46354">
                  <c:v>604.16899999999998</c:v>
                </c:pt>
                <c:pt idx="46355">
                  <c:v>604.25</c:v>
                </c:pt>
                <c:pt idx="46356">
                  <c:v>604.33100000000002</c:v>
                </c:pt>
                <c:pt idx="46357">
                  <c:v>604.41300000000001</c:v>
                </c:pt>
                <c:pt idx="46358">
                  <c:v>604.49400000000003</c:v>
                </c:pt>
                <c:pt idx="46359">
                  <c:v>604.57500000000005</c:v>
                </c:pt>
                <c:pt idx="46360">
                  <c:v>604.65599999999995</c:v>
                </c:pt>
                <c:pt idx="46361">
                  <c:v>604.73800000000006</c:v>
                </c:pt>
                <c:pt idx="46362">
                  <c:v>604.81899999999996</c:v>
                </c:pt>
                <c:pt idx="46363">
                  <c:v>604.9</c:v>
                </c:pt>
                <c:pt idx="46364">
                  <c:v>604.98199999999997</c:v>
                </c:pt>
                <c:pt idx="46365">
                  <c:v>605.06299999999999</c:v>
                </c:pt>
                <c:pt idx="46366">
                  <c:v>605.14400000000001</c:v>
                </c:pt>
                <c:pt idx="46367">
                  <c:v>605.22500000000002</c:v>
                </c:pt>
                <c:pt idx="46368">
                  <c:v>605.30700000000002</c:v>
                </c:pt>
                <c:pt idx="46369">
                  <c:v>605.38800000000003</c:v>
                </c:pt>
                <c:pt idx="46370">
                  <c:v>605.46900000000005</c:v>
                </c:pt>
                <c:pt idx="46371">
                  <c:v>605.55100000000004</c:v>
                </c:pt>
                <c:pt idx="46372">
                  <c:v>605.63199999999995</c:v>
                </c:pt>
                <c:pt idx="46373">
                  <c:v>605.71299999999997</c:v>
                </c:pt>
                <c:pt idx="46374">
                  <c:v>605.79399999999998</c:v>
                </c:pt>
                <c:pt idx="46375">
                  <c:v>605.87599999999998</c:v>
                </c:pt>
                <c:pt idx="46376">
                  <c:v>605.95699999999999</c:v>
                </c:pt>
                <c:pt idx="46377">
                  <c:v>606.03800000000001</c:v>
                </c:pt>
                <c:pt idx="46378">
                  <c:v>606.11900000000003</c:v>
                </c:pt>
                <c:pt idx="46379">
                  <c:v>606.20100000000002</c:v>
                </c:pt>
                <c:pt idx="46380">
                  <c:v>606.28200000000004</c:v>
                </c:pt>
                <c:pt idx="46381">
                  <c:v>606.36300000000006</c:v>
                </c:pt>
                <c:pt idx="46382">
                  <c:v>606.44399999999996</c:v>
                </c:pt>
                <c:pt idx="46383">
                  <c:v>606.52499999999998</c:v>
                </c:pt>
                <c:pt idx="46384">
                  <c:v>606.60699999999997</c:v>
                </c:pt>
                <c:pt idx="46385">
                  <c:v>606.68799999999999</c:v>
                </c:pt>
                <c:pt idx="46386">
                  <c:v>606.76900000000001</c:v>
                </c:pt>
                <c:pt idx="46387">
                  <c:v>606.85</c:v>
                </c:pt>
                <c:pt idx="46388">
                  <c:v>606.93200000000002</c:v>
                </c:pt>
                <c:pt idx="46389">
                  <c:v>607.01300000000003</c:v>
                </c:pt>
                <c:pt idx="46390">
                  <c:v>607.09400000000005</c:v>
                </c:pt>
                <c:pt idx="46391">
                  <c:v>607.17499999999995</c:v>
                </c:pt>
                <c:pt idx="46392">
                  <c:v>607.25599999999997</c:v>
                </c:pt>
                <c:pt idx="46393">
                  <c:v>607.33799999999997</c:v>
                </c:pt>
                <c:pt idx="46394">
                  <c:v>607.41899999999998</c:v>
                </c:pt>
                <c:pt idx="46395">
                  <c:v>607.5</c:v>
                </c:pt>
                <c:pt idx="46396">
                  <c:v>607.58100000000002</c:v>
                </c:pt>
                <c:pt idx="46397">
                  <c:v>607.66200000000003</c:v>
                </c:pt>
                <c:pt idx="46398">
                  <c:v>607.74400000000003</c:v>
                </c:pt>
                <c:pt idx="46399">
                  <c:v>607.82500000000005</c:v>
                </c:pt>
                <c:pt idx="46400">
                  <c:v>607.90599999999995</c:v>
                </c:pt>
                <c:pt idx="46401">
                  <c:v>607.98699999999997</c:v>
                </c:pt>
                <c:pt idx="46402">
                  <c:v>608.06799999999998</c:v>
                </c:pt>
                <c:pt idx="46403">
                  <c:v>608.149</c:v>
                </c:pt>
                <c:pt idx="46404">
                  <c:v>608.23</c:v>
                </c:pt>
                <c:pt idx="46405">
                  <c:v>608.31200000000001</c:v>
                </c:pt>
                <c:pt idx="46406">
                  <c:v>608.39300000000003</c:v>
                </c:pt>
                <c:pt idx="46407">
                  <c:v>608.47400000000005</c:v>
                </c:pt>
                <c:pt idx="46408">
                  <c:v>608.55499999999995</c:v>
                </c:pt>
                <c:pt idx="46409">
                  <c:v>608.63599999999997</c:v>
                </c:pt>
                <c:pt idx="46410">
                  <c:v>608.71699999999998</c:v>
                </c:pt>
                <c:pt idx="46411">
                  <c:v>608.798</c:v>
                </c:pt>
                <c:pt idx="46412">
                  <c:v>608.88</c:v>
                </c:pt>
                <c:pt idx="46413">
                  <c:v>608.96100000000001</c:v>
                </c:pt>
                <c:pt idx="46414">
                  <c:v>609.04200000000003</c:v>
                </c:pt>
                <c:pt idx="46415">
                  <c:v>609.12300000000005</c:v>
                </c:pt>
                <c:pt idx="46416">
                  <c:v>609.20399999999995</c:v>
                </c:pt>
                <c:pt idx="46417">
                  <c:v>609.28499999999997</c:v>
                </c:pt>
                <c:pt idx="46418">
                  <c:v>609.36599999999999</c:v>
                </c:pt>
                <c:pt idx="46419">
                  <c:v>609.44799999999998</c:v>
                </c:pt>
                <c:pt idx="46420">
                  <c:v>609.529</c:v>
                </c:pt>
                <c:pt idx="46421">
                  <c:v>609.61</c:v>
                </c:pt>
                <c:pt idx="46422">
                  <c:v>609.69100000000003</c:v>
                </c:pt>
                <c:pt idx="46423">
                  <c:v>609.77200000000005</c:v>
                </c:pt>
                <c:pt idx="46424">
                  <c:v>609.85299999999995</c:v>
                </c:pt>
                <c:pt idx="46425">
                  <c:v>609.93399999999997</c:v>
                </c:pt>
                <c:pt idx="46426">
                  <c:v>610.01499999999999</c:v>
                </c:pt>
                <c:pt idx="46427">
                  <c:v>610.096</c:v>
                </c:pt>
                <c:pt idx="46428">
                  <c:v>610.17700000000002</c:v>
                </c:pt>
                <c:pt idx="46429">
                  <c:v>610.25800000000004</c:v>
                </c:pt>
                <c:pt idx="46430">
                  <c:v>610.33900000000006</c:v>
                </c:pt>
                <c:pt idx="46431">
                  <c:v>610.42100000000005</c:v>
                </c:pt>
                <c:pt idx="46432">
                  <c:v>610.50199999999995</c:v>
                </c:pt>
                <c:pt idx="46433">
                  <c:v>610.58299999999997</c:v>
                </c:pt>
                <c:pt idx="46434">
                  <c:v>610.66399999999999</c:v>
                </c:pt>
                <c:pt idx="46435">
                  <c:v>610.745</c:v>
                </c:pt>
                <c:pt idx="46436">
                  <c:v>610.82600000000002</c:v>
                </c:pt>
                <c:pt idx="46437">
                  <c:v>610.90700000000004</c:v>
                </c:pt>
                <c:pt idx="46438">
                  <c:v>610.98800000000006</c:v>
                </c:pt>
                <c:pt idx="46439">
                  <c:v>611.06899999999996</c:v>
                </c:pt>
                <c:pt idx="46440">
                  <c:v>611.15</c:v>
                </c:pt>
                <c:pt idx="46441">
                  <c:v>611.23099999999999</c:v>
                </c:pt>
                <c:pt idx="46442">
                  <c:v>611.31200000000001</c:v>
                </c:pt>
                <c:pt idx="46443">
                  <c:v>611.39300000000003</c:v>
                </c:pt>
                <c:pt idx="46444">
                  <c:v>611.47400000000005</c:v>
                </c:pt>
                <c:pt idx="46445">
                  <c:v>611.55499999999995</c:v>
                </c:pt>
                <c:pt idx="46446">
                  <c:v>611.63599999999997</c:v>
                </c:pt>
                <c:pt idx="46447">
                  <c:v>611.71699999999998</c:v>
                </c:pt>
                <c:pt idx="46448">
                  <c:v>611.798</c:v>
                </c:pt>
                <c:pt idx="46449">
                  <c:v>611.87900000000002</c:v>
                </c:pt>
                <c:pt idx="46450">
                  <c:v>611.96</c:v>
                </c:pt>
                <c:pt idx="46451">
                  <c:v>612.04100000000005</c:v>
                </c:pt>
                <c:pt idx="46452">
                  <c:v>612.12199999999996</c:v>
                </c:pt>
                <c:pt idx="46453">
                  <c:v>612.20299999999997</c:v>
                </c:pt>
                <c:pt idx="46454">
                  <c:v>612.28399999999999</c:v>
                </c:pt>
                <c:pt idx="46455">
                  <c:v>612.36500000000001</c:v>
                </c:pt>
                <c:pt idx="46456">
                  <c:v>612.44600000000003</c:v>
                </c:pt>
                <c:pt idx="46457">
                  <c:v>612.52700000000004</c:v>
                </c:pt>
                <c:pt idx="46458">
                  <c:v>612.60799999999995</c:v>
                </c:pt>
                <c:pt idx="46459">
                  <c:v>612.68899999999996</c:v>
                </c:pt>
                <c:pt idx="46460">
                  <c:v>612.77</c:v>
                </c:pt>
                <c:pt idx="46461">
                  <c:v>612.851</c:v>
                </c:pt>
                <c:pt idx="46462">
                  <c:v>612.93200000000002</c:v>
                </c:pt>
                <c:pt idx="46463">
                  <c:v>613.01300000000003</c:v>
                </c:pt>
                <c:pt idx="46464">
                  <c:v>613.09400000000005</c:v>
                </c:pt>
                <c:pt idx="46465">
                  <c:v>613.17499999999995</c:v>
                </c:pt>
                <c:pt idx="46466">
                  <c:v>613.25599999999997</c:v>
                </c:pt>
                <c:pt idx="46467">
                  <c:v>613.33699999999999</c:v>
                </c:pt>
                <c:pt idx="46468">
                  <c:v>613.41800000000001</c:v>
                </c:pt>
                <c:pt idx="46469">
                  <c:v>613.49900000000002</c:v>
                </c:pt>
                <c:pt idx="46470">
                  <c:v>613.57899999999995</c:v>
                </c:pt>
                <c:pt idx="46471">
                  <c:v>613.66</c:v>
                </c:pt>
                <c:pt idx="46472">
                  <c:v>613.74099999999999</c:v>
                </c:pt>
                <c:pt idx="46473">
                  <c:v>613.822</c:v>
                </c:pt>
                <c:pt idx="46474">
                  <c:v>613.90300000000002</c:v>
                </c:pt>
                <c:pt idx="46475">
                  <c:v>613.98400000000004</c:v>
                </c:pt>
                <c:pt idx="46476">
                  <c:v>614.06500000000005</c:v>
                </c:pt>
                <c:pt idx="46477">
                  <c:v>614.14599999999996</c:v>
                </c:pt>
                <c:pt idx="46478">
                  <c:v>614.22699999999998</c:v>
                </c:pt>
                <c:pt idx="46479">
                  <c:v>614.30799999999999</c:v>
                </c:pt>
                <c:pt idx="46480">
                  <c:v>614.38900000000001</c:v>
                </c:pt>
                <c:pt idx="46481">
                  <c:v>614.46900000000005</c:v>
                </c:pt>
                <c:pt idx="46482">
                  <c:v>614.54999999999995</c:v>
                </c:pt>
                <c:pt idx="46483">
                  <c:v>614.63099999999997</c:v>
                </c:pt>
                <c:pt idx="46484">
                  <c:v>614.71199999999999</c:v>
                </c:pt>
                <c:pt idx="46485">
                  <c:v>614.79300000000001</c:v>
                </c:pt>
                <c:pt idx="46486">
                  <c:v>614.87400000000002</c:v>
                </c:pt>
                <c:pt idx="46487">
                  <c:v>614.95500000000004</c:v>
                </c:pt>
                <c:pt idx="46488">
                  <c:v>615.03599999999994</c:v>
                </c:pt>
                <c:pt idx="46489">
                  <c:v>615.11599999999999</c:v>
                </c:pt>
                <c:pt idx="46490">
                  <c:v>615.197</c:v>
                </c:pt>
                <c:pt idx="46491">
                  <c:v>615.27800000000002</c:v>
                </c:pt>
                <c:pt idx="46492">
                  <c:v>615.35900000000004</c:v>
                </c:pt>
                <c:pt idx="46493">
                  <c:v>615.44000000000005</c:v>
                </c:pt>
                <c:pt idx="46494">
                  <c:v>615.52099999999996</c:v>
                </c:pt>
                <c:pt idx="46495">
                  <c:v>615.60199999999998</c:v>
                </c:pt>
                <c:pt idx="46496">
                  <c:v>615.68200000000002</c:v>
                </c:pt>
                <c:pt idx="46497">
                  <c:v>615.76300000000003</c:v>
                </c:pt>
                <c:pt idx="46498">
                  <c:v>615.84400000000005</c:v>
                </c:pt>
                <c:pt idx="46499">
                  <c:v>615.92499999999995</c:v>
                </c:pt>
                <c:pt idx="46500">
                  <c:v>616.00599999999997</c:v>
                </c:pt>
                <c:pt idx="46501">
                  <c:v>616.08699999999999</c:v>
                </c:pt>
                <c:pt idx="46502">
                  <c:v>616.16700000000003</c:v>
                </c:pt>
                <c:pt idx="46503">
                  <c:v>616.24800000000005</c:v>
                </c:pt>
                <c:pt idx="46504">
                  <c:v>616.32899999999995</c:v>
                </c:pt>
                <c:pt idx="46505">
                  <c:v>616.41</c:v>
                </c:pt>
                <c:pt idx="46506">
                  <c:v>616.49099999999999</c:v>
                </c:pt>
                <c:pt idx="46507">
                  <c:v>616.57100000000003</c:v>
                </c:pt>
                <c:pt idx="46508">
                  <c:v>616.65200000000004</c:v>
                </c:pt>
                <c:pt idx="46509">
                  <c:v>616.73299999999995</c:v>
                </c:pt>
                <c:pt idx="46510">
                  <c:v>616.81399999999996</c:v>
                </c:pt>
                <c:pt idx="46511">
                  <c:v>616.89400000000001</c:v>
                </c:pt>
                <c:pt idx="46512">
                  <c:v>616.97500000000002</c:v>
                </c:pt>
                <c:pt idx="46513">
                  <c:v>617.05600000000004</c:v>
                </c:pt>
                <c:pt idx="46514">
                  <c:v>617.13699999999994</c:v>
                </c:pt>
                <c:pt idx="46515">
                  <c:v>617.21699999999998</c:v>
                </c:pt>
                <c:pt idx="46516">
                  <c:v>617.298</c:v>
                </c:pt>
                <c:pt idx="46517">
                  <c:v>617.37900000000002</c:v>
                </c:pt>
                <c:pt idx="46518">
                  <c:v>617.46</c:v>
                </c:pt>
                <c:pt idx="46519">
                  <c:v>617.54100000000005</c:v>
                </c:pt>
                <c:pt idx="46520">
                  <c:v>617.62099999999998</c:v>
                </c:pt>
                <c:pt idx="46521">
                  <c:v>617.702</c:v>
                </c:pt>
                <c:pt idx="46522">
                  <c:v>617.78300000000002</c:v>
                </c:pt>
                <c:pt idx="46523">
                  <c:v>617.86300000000006</c:v>
                </c:pt>
                <c:pt idx="46524">
                  <c:v>617.94399999999996</c:v>
                </c:pt>
                <c:pt idx="46525">
                  <c:v>618.02499999999998</c:v>
                </c:pt>
                <c:pt idx="46526">
                  <c:v>618.10599999999999</c:v>
                </c:pt>
                <c:pt idx="46527">
                  <c:v>618.18600000000004</c:v>
                </c:pt>
                <c:pt idx="46528">
                  <c:v>618.26700000000005</c:v>
                </c:pt>
                <c:pt idx="46529">
                  <c:v>618.34799999999996</c:v>
                </c:pt>
                <c:pt idx="46530">
                  <c:v>618.428</c:v>
                </c:pt>
                <c:pt idx="46531">
                  <c:v>618.50900000000001</c:v>
                </c:pt>
                <c:pt idx="46532">
                  <c:v>618.59</c:v>
                </c:pt>
                <c:pt idx="46533">
                  <c:v>618.67100000000005</c:v>
                </c:pt>
                <c:pt idx="46534">
                  <c:v>618.75099999999998</c:v>
                </c:pt>
                <c:pt idx="46535">
                  <c:v>618.83199999999999</c:v>
                </c:pt>
                <c:pt idx="46536">
                  <c:v>618.91300000000001</c:v>
                </c:pt>
                <c:pt idx="46537">
                  <c:v>618.99300000000005</c:v>
                </c:pt>
                <c:pt idx="46538">
                  <c:v>619.07399999999996</c:v>
                </c:pt>
                <c:pt idx="46539">
                  <c:v>619.15499999999997</c:v>
                </c:pt>
                <c:pt idx="46540">
                  <c:v>619.23500000000001</c:v>
                </c:pt>
                <c:pt idx="46541">
                  <c:v>619.31600000000003</c:v>
                </c:pt>
                <c:pt idx="46542">
                  <c:v>619.39700000000005</c:v>
                </c:pt>
                <c:pt idx="46543">
                  <c:v>619.47699999999998</c:v>
                </c:pt>
                <c:pt idx="46544">
                  <c:v>619.55799999999999</c:v>
                </c:pt>
                <c:pt idx="46545">
                  <c:v>619.63800000000003</c:v>
                </c:pt>
                <c:pt idx="46546">
                  <c:v>619.71900000000005</c:v>
                </c:pt>
                <c:pt idx="46547">
                  <c:v>619.79999999999995</c:v>
                </c:pt>
                <c:pt idx="46548">
                  <c:v>619.88</c:v>
                </c:pt>
                <c:pt idx="46549">
                  <c:v>619.96100000000001</c:v>
                </c:pt>
                <c:pt idx="46550">
                  <c:v>620.04200000000003</c:v>
                </c:pt>
                <c:pt idx="46551">
                  <c:v>620.12199999999996</c:v>
                </c:pt>
                <c:pt idx="46552">
                  <c:v>620.20299999999997</c:v>
                </c:pt>
                <c:pt idx="46553">
                  <c:v>620.28300000000002</c:v>
                </c:pt>
                <c:pt idx="46554">
                  <c:v>620.36400000000003</c:v>
                </c:pt>
                <c:pt idx="46555">
                  <c:v>620.44500000000005</c:v>
                </c:pt>
                <c:pt idx="46556">
                  <c:v>620.52499999999998</c:v>
                </c:pt>
                <c:pt idx="46557">
                  <c:v>620.60599999999999</c:v>
                </c:pt>
                <c:pt idx="46558">
                  <c:v>620.68600000000004</c:v>
                </c:pt>
                <c:pt idx="46559">
                  <c:v>620.76700000000005</c:v>
                </c:pt>
                <c:pt idx="46560">
                  <c:v>620.84799999999996</c:v>
                </c:pt>
                <c:pt idx="46561">
                  <c:v>620.928</c:v>
                </c:pt>
                <c:pt idx="46562">
                  <c:v>621.00900000000001</c:v>
                </c:pt>
                <c:pt idx="46563">
                  <c:v>621.08900000000006</c:v>
                </c:pt>
                <c:pt idx="46564">
                  <c:v>621.16999999999996</c:v>
                </c:pt>
                <c:pt idx="46565">
                  <c:v>621.25</c:v>
                </c:pt>
                <c:pt idx="46566">
                  <c:v>621.33100000000002</c:v>
                </c:pt>
                <c:pt idx="46567">
                  <c:v>621.41099999999994</c:v>
                </c:pt>
                <c:pt idx="46568">
                  <c:v>621.49199999999996</c:v>
                </c:pt>
                <c:pt idx="46569">
                  <c:v>621.57299999999998</c:v>
                </c:pt>
                <c:pt idx="46570">
                  <c:v>621.65300000000002</c:v>
                </c:pt>
                <c:pt idx="46571">
                  <c:v>621.73400000000004</c:v>
                </c:pt>
                <c:pt idx="46572">
                  <c:v>621.81399999999996</c:v>
                </c:pt>
                <c:pt idx="46573">
                  <c:v>621.89499999999998</c:v>
                </c:pt>
                <c:pt idx="46574">
                  <c:v>621.97500000000002</c:v>
                </c:pt>
                <c:pt idx="46575">
                  <c:v>622.05600000000004</c:v>
                </c:pt>
                <c:pt idx="46576">
                  <c:v>622.13599999999997</c:v>
                </c:pt>
                <c:pt idx="46577">
                  <c:v>622.21699999999998</c:v>
                </c:pt>
                <c:pt idx="46578">
                  <c:v>622.29700000000003</c:v>
                </c:pt>
                <c:pt idx="46579">
                  <c:v>622.37800000000004</c:v>
                </c:pt>
                <c:pt idx="46580">
                  <c:v>622.45799999999997</c:v>
                </c:pt>
                <c:pt idx="46581">
                  <c:v>622.53899999999999</c:v>
                </c:pt>
                <c:pt idx="46582">
                  <c:v>622.61900000000003</c:v>
                </c:pt>
                <c:pt idx="46583">
                  <c:v>622.70000000000005</c:v>
                </c:pt>
                <c:pt idx="46584">
                  <c:v>622.78</c:v>
                </c:pt>
                <c:pt idx="46585">
                  <c:v>622.86099999999999</c:v>
                </c:pt>
                <c:pt idx="46586">
                  <c:v>622.94100000000003</c:v>
                </c:pt>
                <c:pt idx="46587">
                  <c:v>623.02200000000005</c:v>
                </c:pt>
                <c:pt idx="46588">
                  <c:v>623.10199999999998</c:v>
                </c:pt>
                <c:pt idx="46589">
                  <c:v>623.18299999999999</c:v>
                </c:pt>
                <c:pt idx="46590">
                  <c:v>623.26300000000003</c:v>
                </c:pt>
                <c:pt idx="46591">
                  <c:v>623.34400000000005</c:v>
                </c:pt>
                <c:pt idx="46592">
                  <c:v>623.42399999999998</c:v>
                </c:pt>
                <c:pt idx="46593">
                  <c:v>623.50400000000002</c:v>
                </c:pt>
                <c:pt idx="46594">
                  <c:v>623.58500000000004</c:v>
                </c:pt>
                <c:pt idx="46595">
                  <c:v>623.66499999999996</c:v>
                </c:pt>
                <c:pt idx="46596">
                  <c:v>623.74599999999998</c:v>
                </c:pt>
                <c:pt idx="46597">
                  <c:v>623.82600000000002</c:v>
                </c:pt>
                <c:pt idx="46598">
                  <c:v>623.90599999999995</c:v>
                </c:pt>
                <c:pt idx="46599">
                  <c:v>623.98699999999997</c:v>
                </c:pt>
                <c:pt idx="46600">
                  <c:v>624.06700000000001</c:v>
                </c:pt>
                <c:pt idx="46601">
                  <c:v>624.14800000000002</c:v>
                </c:pt>
                <c:pt idx="46602">
                  <c:v>624.22799999999995</c:v>
                </c:pt>
                <c:pt idx="46603">
                  <c:v>624.30799999999999</c:v>
                </c:pt>
                <c:pt idx="46604">
                  <c:v>624.38900000000001</c:v>
                </c:pt>
                <c:pt idx="46605">
                  <c:v>624.46900000000005</c:v>
                </c:pt>
                <c:pt idx="46606">
                  <c:v>624.54999999999995</c:v>
                </c:pt>
                <c:pt idx="46607">
                  <c:v>624.63</c:v>
                </c:pt>
                <c:pt idx="46608">
                  <c:v>624.71</c:v>
                </c:pt>
                <c:pt idx="46609">
                  <c:v>624.79100000000005</c:v>
                </c:pt>
                <c:pt idx="46610">
                  <c:v>624.87099999999998</c:v>
                </c:pt>
                <c:pt idx="46611">
                  <c:v>624.95100000000002</c:v>
                </c:pt>
                <c:pt idx="46612">
                  <c:v>625.03200000000004</c:v>
                </c:pt>
                <c:pt idx="46613">
                  <c:v>625.11199999999997</c:v>
                </c:pt>
                <c:pt idx="46614">
                  <c:v>625.19299999999998</c:v>
                </c:pt>
                <c:pt idx="46615">
                  <c:v>625.27300000000002</c:v>
                </c:pt>
                <c:pt idx="46616">
                  <c:v>625.35299999999995</c:v>
                </c:pt>
                <c:pt idx="46617">
                  <c:v>625.43399999999997</c:v>
                </c:pt>
                <c:pt idx="46618">
                  <c:v>625.51400000000001</c:v>
                </c:pt>
                <c:pt idx="46619">
                  <c:v>625.59400000000005</c:v>
                </c:pt>
                <c:pt idx="46620">
                  <c:v>625.67399999999998</c:v>
                </c:pt>
                <c:pt idx="46621">
                  <c:v>625.755</c:v>
                </c:pt>
                <c:pt idx="46622">
                  <c:v>625.83500000000004</c:v>
                </c:pt>
                <c:pt idx="46623">
                  <c:v>625.91499999999996</c:v>
                </c:pt>
                <c:pt idx="46624">
                  <c:v>625.99599999999998</c:v>
                </c:pt>
                <c:pt idx="46625">
                  <c:v>626.07600000000002</c:v>
                </c:pt>
                <c:pt idx="46626">
                  <c:v>626.15599999999995</c:v>
                </c:pt>
                <c:pt idx="46627">
                  <c:v>626.23699999999997</c:v>
                </c:pt>
                <c:pt idx="46628">
                  <c:v>626.31700000000001</c:v>
                </c:pt>
                <c:pt idx="46629">
                  <c:v>626.39700000000005</c:v>
                </c:pt>
                <c:pt idx="46630">
                  <c:v>626.47699999999998</c:v>
                </c:pt>
                <c:pt idx="46631">
                  <c:v>626.55799999999999</c:v>
                </c:pt>
                <c:pt idx="46632">
                  <c:v>626.63800000000003</c:v>
                </c:pt>
                <c:pt idx="46633">
                  <c:v>626.71799999999996</c:v>
                </c:pt>
                <c:pt idx="46634">
                  <c:v>626.798</c:v>
                </c:pt>
                <c:pt idx="46635">
                  <c:v>626.87900000000002</c:v>
                </c:pt>
                <c:pt idx="46636">
                  <c:v>626.95899999999995</c:v>
                </c:pt>
                <c:pt idx="46637">
                  <c:v>627.03899999999999</c:v>
                </c:pt>
                <c:pt idx="46638">
                  <c:v>627.11900000000003</c:v>
                </c:pt>
                <c:pt idx="46639">
                  <c:v>627.20000000000005</c:v>
                </c:pt>
                <c:pt idx="46640">
                  <c:v>627.28</c:v>
                </c:pt>
                <c:pt idx="46641">
                  <c:v>627.36</c:v>
                </c:pt>
                <c:pt idx="46642">
                  <c:v>627.44000000000005</c:v>
                </c:pt>
                <c:pt idx="46643">
                  <c:v>627.52099999999996</c:v>
                </c:pt>
                <c:pt idx="46644">
                  <c:v>627.601</c:v>
                </c:pt>
                <c:pt idx="46645">
                  <c:v>627.68100000000004</c:v>
                </c:pt>
                <c:pt idx="46646">
                  <c:v>627.76099999999997</c:v>
                </c:pt>
                <c:pt idx="46647">
                  <c:v>627.84100000000001</c:v>
                </c:pt>
                <c:pt idx="46648">
                  <c:v>627.92200000000003</c:v>
                </c:pt>
                <c:pt idx="46649">
                  <c:v>628.00199999999995</c:v>
                </c:pt>
                <c:pt idx="46650">
                  <c:v>628.08199999999999</c:v>
                </c:pt>
                <c:pt idx="46651">
                  <c:v>628.16200000000003</c:v>
                </c:pt>
                <c:pt idx="46652">
                  <c:v>628.24199999999996</c:v>
                </c:pt>
                <c:pt idx="46653">
                  <c:v>628.322</c:v>
                </c:pt>
                <c:pt idx="46654">
                  <c:v>628.40300000000002</c:v>
                </c:pt>
                <c:pt idx="46655">
                  <c:v>628.48299999999995</c:v>
                </c:pt>
                <c:pt idx="46656">
                  <c:v>628.56299999999999</c:v>
                </c:pt>
                <c:pt idx="46657">
                  <c:v>628.64300000000003</c:v>
                </c:pt>
                <c:pt idx="46658">
                  <c:v>628.72299999999996</c:v>
                </c:pt>
                <c:pt idx="46659">
                  <c:v>628.803</c:v>
                </c:pt>
                <c:pt idx="46660">
                  <c:v>628.88300000000004</c:v>
                </c:pt>
                <c:pt idx="46661">
                  <c:v>628.96400000000006</c:v>
                </c:pt>
                <c:pt idx="46662">
                  <c:v>629.04399999999998</c:v>
                </c:pt>
                <c:pt idx="46663">
                  <c:v>629.12400000000002</c:v>
                </c:pt>
                <c:pt idx="46664">
                  <c:v>629.20399999999995</c:v>
                </c:pt>
                <c:pt idx="46665">
                  <c:v>629.28399999999999</c:v>
                </c:pt>
                <c:pt idx="46666">
                  <c:v>629.36400000000003</c:v>
                </c:pt>
                <c:pt idx="46667">
                  <c:v>629.44399999999996</c:v>
                </c:pt>
                <c:pt idx="46668">
                  <c:v>629.524</c:v>
                </c:pt>
                <c:pt idx="46669">
                  <c:v>629.60400000000004</c:v>
                </c:pt>
                <c:pt idx="46670">
                  <c:v>629.68499999999995</c:v>
                </c:pt>
                <c:pt idx="46671">
                  <c:v>629.76499999999999</c:v>
                </c:pt>
                <c:pt idx="46672">
                  <c:v>629.84500000000003</c:v>
                </c:pt>
                <c:pt idx="46673">
                  <c:v>629.92499999999995</c:v>
                </c:pt>
                <c:pt idx="46674">
                  <c:v>630.005</c:v>
                </c:pt>
                <c:pt idx="46675">
                  <c:v>630.08500000000004</c:v>
                </c:pt>
                <c:pt idx="46676">
                  <c:v>630.16499999999996</c:v>
                </c:pt>
                <c:pt idx="46677">
                  <c:v>630.245</c:v>
                </c:pt>
                <c:pt idx="46678">
                  <c:v>630.32500000000005</c:v>
                </c:pt>
                <c:pt idx="46679">
                  <c:v>630.40499999999997</c:v>
                </c:pt>
                <c:pt idx="46680">
                  <c:v>630.48500000000001</c:v>
                </c:pt>
                <c:pt idx="46681">
                  <c:v>630.56500000000005</c:v>
                </c:pt>
                <c:pt idx="46682">
                  <c:v>630.64499999999998</c:v>
                </c:pt>
                <c:pt idx="46683">
                  <c:v>630.72500000000002</c:v>
                </c:pt>
                <c:pt idx="46684">
                  <c:v>630.80499999999995</c:v>
                </c:pt>
                <c:pt idx="46685">
                  <c:v>630.88499999999999</c:v>
                </c:pt>
                <c:pt idx="46686">
                  <c:v>630.96500000000003</c:v>
                </c:pt>
                <c:pt idx="46687">
                  <c:v>631.04499999999996</c:v>
                </c:pt>
                <c:pt idx="46688">
                  <c:v>631.125</c:v>
                </c:pt>
                <c:pt idx="46689">
                  <c:v>631.20500000000004</c:v>
                </c:pt>
                <c:pt idx="46690">
                  <c:v>631.28499999999997</c:v>
                </c:pt>
                <c:pt idx="46691">
                  <c:v>631.36500000000001</c:v>
                </c:pt>
                <c:pt idx="46692">
                  <c:v>631.44500000000005</c:v>
                </c:pt>
                <c:pt idx="46693">
                  <c:v>631.52499999999998</c:v>
                </c:pt>
                <c:pt idx="46694">
                  <c:v>631.60500000000002</c:v>
                </c:pt>
                <c:pt idx="46695">
                  <c:v>631.68499999999995</c:v>
                </c:pt>
                <c:pt idx="46696">
                  <c:v>631.76499999999999</c:v>
                </c:pt>
                <c:pt idx="46697">
                  <c:v>631.84500000000003</c:v>
                </c:pt>
                <c:pt idx="46698">
                  <c:v>631.92499999999995</c:v>
                </c:pt>
                <c:pt idx="46699">
                  <c:v>632.005</c:v>
                </c:pt>
                <c:pt idx="46700">
                  <c:v>632.08500000000004</c:v>
                </c:pt>
                <c:pt idx="46701">
                  <c:v>632.16499999999996</c:v>
                </c:pt>
                <c:pt idx="46702">
                  <c:v>632.245</c:v>
                </c:pt>
                <c:pt idx="46703">
                  <c:v>632.32500000000005</c:v>
                </c:pt>
                <c:pt idx="46704">
                  <c:v>632.40499999999997</c:v>
                </c:pt>
                <c:pt idx="46705">
                  <c:v>632.48400000000004</c:v>
                </c:pt>
                <c:pt idx="46706">
                  <c:v>632.56399999999996</c:v>
                </c:pt>
                <c:pt idx="46707">
                  <c:v>632.64400000000001</c:v>
                </c:pt>
                <c:pt idx="46708">
                  <c:v>632.72400000000005</c:v>
                </c:pt>
                <c:pt idx="46709">
                  <c:v>632.80399999999997</c:v>
                </c:pt>
                <c:pt idx="46710">
                  <c:v>632.88400000000001</c:v>
                </c:pt>
                <c:pt idx="46711">
                  <c:v>632.96400000000006</c:v>
                </c:pt>
                <c:pt idx="46712">
                  <c:v>633.04399999999998</c:v>
                </c:pt>
                <c:pt idx="46713">
                  <c:v>633.12400000000002</c:v>
                </c:pt>
                <c:pt idx="46714">
                  <c:v>633.20299999999997</c:v>
                </c:pt>
                <c:pt idx="46715">
                  <c:v>633.28300000000002</c:v>
                </c:pt>
                <c:pt idx="46716">
                  <c:v>633.36300000000006</c:v>
                </c:pt>
                <c:pt idx="46717">
                  <c:v>633.44299999999998</c:v>
                </c:pt>
                <c:pt idx="46718">
                  <c:v>633.52300000000002</c:v>
                </c:pt>
                <c:pt idx="46719">
                  <c:v>633.60299999999995</c:v>
                </c:pt>
                <c:pt idx="46720">
                  <c:v>633.68200000000002</c:v>
                </c:pt>
                <c:pt idx="46721">
                  <c:v>633.76199999999994</c:v>
                </c:pt>
                <c:pt idx="46722">
                  <c:v>633.84199999999998</c:v>
                </c:pt>
                <c:pt idx="46723">
                  <c:v>633.92200000000003</c:v>
                </c:pt>
                <c:pt idx="46724">
                  <c:v>634.00199999999995</c:v>
                </c:pt>
                <c:pt idx="46725">
                  <c:v>634.08199999999999</c:v>
                </c:pt>
                <c:pt idx="46726">
                  <c:v>634.16099999999994</c:v>
                </c:pt>
                <c:pt idx="46727">
                  <c:v>634.24099999999999</c:v>
                </c:pt>
                <c:pt idx="46728">
                  <c:v>634.32100000000003</c:v>
                </c:pt>
                <c:pt idx="46729">
                  <c:v>634.40099999999995</c:v>
                </c:pt>
                <c:pt idx="46730">
                  <c:v>634.48099999999999</c:v>
                </c:pt>
                <c:pt idx="46731">
                  <c:v>634.55999999999995</c:v>
                </c:pt>
                <c:pt idx="46732">
                  <c:v>634.64</c:v>
                </c:pt>
                <c:pt idx="46733">
                  <c:v>634.72</c:v>
                </c:pt>
                <c:pt idx="46734">
                  <c:v>634.79999999999995</c:v>
                </c:pt>
                <c:pt idx="46735">
                  <c:v>634.87900000000002</c:v>
                </c:pt>
                <c:pt idx="46736">
                  <c:v>634.95899999999995</c:v>
                </c:pt>
                <c:pt idx="46737">
                  <c:v>635.03899999999999</c:v>
                </c:pt>
                <c:pt idx="46738">
                  <c:v>635.11900000000003</c:v>
                </c:pt>
                <c:pt idx="46739">
                  <c:v>635.19799999999998</c:v>
                </c:pt>
                <c:pt idx="46740">
                  <c:v>635.27800000000002</c:v>
                </c:pt>
                <c:pt idx="46741">
                  <c:v>635.35799999999995</c:v>
                </c:pt>
                <c:pt idx="46742">
                  <c:v>635.43799999999999</c:v>
                </c:pt>
                <c:pt idx="46743">
                  <c:v>635.51700000000005</c:v>
                </c:pt>
                <c:pt idx="46744">
                  <c:v>635.59699999999998</c:v>
                </c:pt>
                <c:pt idx="46745">
                  <c:v>635.67700000000002</c:v>
                </c:pt>
                <c:pt idx="46746">
                  <c:v>635.75599999999997</c:v>
                </c:pt>
                <c:pt idx="46747">
                  <c:v>635.83600000000001</c:v>
                </c:pt>
                <c:pt idx="46748">
                  <c:v>635.91600000000005</c:v>
                </c:pt>
                <c:pt idx="46749">
                  <c:v>635.99599999999998</c:v>
                </c:pt>
                <c:pt idx="46750">
                  <c:v>636.07500000000005</c:v>
                </c:pt>
                <c:pt idx="46751">
                  <c:v>636.15499999999997</c:v>
                </c:pt>
                <c:pt idx="46752">
                  <c:v>636.23500000000001</c:v>
                </c:pt>
                <c:pt idx="46753">
                  <c:v>636.31399999999996</c:v>
                </c:pt>
                <c:pt idx="46754">
                  <c:v>636.39400000000001</c:v>
                </c:pt>
                <c:pt idx="46755">
                  <c:v>636.47400000000005</c:v>
                </c:pt>
                <c:pt idx="46756">
                  <c:v>636.553</c:v>
                </c:pt>
                <c:pt idx="46757">
                  <c:v>636.63300000000004</c:v>
                </c:pt>
                <c:pt idx="46758">
                  <c:v>636.71299999999997</c:v>
                </c:pt>
                <c:pt idx="46759">
                  <c:v>636.79200000000003</c:v>
                </c:pt>
                <c:pt idx="46760">
                  <c:v>636.87199999999996</c:v>
                </c:pt>
                <c:pt idx="46761">
                  <c:v>636.95100000000002</c:v>
                </c:pt>
                <c:pt idx="46762">
                  <c:v>637.03099999999995</c:v>
                </c:pt>
                <c:pt idx="46763">
                  <c:v>637.11099999999999</c:v>
                </c:pt>
                <c:pt idx="46764">
                  <c:v>637.19000000000005</c:v>
                </c:pt>
                <c:pt idx="46765">
                  <c:v>637.27</c:v>
                </c:pt>
                <c:pt idx="46766">
                  <c:v>637.34900000000005</c:v>
                </c:pt>
                <c:pt idx="46767">
                  <c:v>637.42899999999997</c:v>
                </c:pt>
                <c:pt idx="46768">
                  <c:v>637.50900000000001</c:v>
                </c:pt>
                <c:pt idx="46769">
                  <c:v>637.58799999999997</c:v>
                </c:pt>
                <c:pt idx="46770">
                  <c:v>637.66800000000001</c:v>
                </c:pt>
                <c:pt idx="46771">
                  <c:v>637.74699999999996</c:v>
                </c:pt>
                <c:pt idx="46772">
                  <c:v>637.827</c:v>
                </c:pt>
                <c:pt idx="46773">
                  <c:v>637.90599999999995</c:v>
                </c:pt>
                <c:pt idx="46774">
                  <c:v>637.98599999999999</c:v>
                </c:pt>
                <c:pt idx="46775">
                  <c:v>638.06600000000003</c:v>
                </c:pt>
                <c:pt idx="46776">
                  <c:v>638.14499999999998</c:v>
                </c:pt>
                <c:pt idx="46777">
                  <c:v>638.22500000000002</c:v>
                </c:pt>
                <c:pt idx="46778">
                  <c:v>638.30399999999997</c:v>
                </c:pt>
                <c:pt idx="46779">
                  <c:v>638.38400000000001</c:v>
                </c:pt>
                <c:pt idx="46780">
                  <c:v>638.46299999999997</c:v>
                </c:pt>
                <c:pt idx="46781">
                  <c:v>638.54300000000001</c:v>
                </c:pt>
                <c:pt idx="46782">
                  <c:v>638.62199999999996</c:v>
                </c:pt>
                <c:pt idx="46783">
                  <c:v>638.702</c:v>
                </c:pt>
                <c:pt idx="46784">
                  <c:v>638.78099999999995</c:v>
                </c:pt>
                <c:pt idx="46785">
                  <c:v>638.86099999999999</c:v>
                </c:pt>
                <c:pt idx="46786">
                  <c:v>638.94000000000005</c:v>
                </c:pt>
                <c:pt idx="46787">
                  <c:v>639.02</c:v>
                </c:pt>
                <c:pt idx="46788">
                  <c:v>639.09900000000005</c:v>
                </c:pt>
                <c:pt idx="46789">
                  <c:v>639.17899999999997</c:v>
                </c:pt>
                <c:pt idx="46790">
                  <c:v>639.25800000000004</c:v>
                </c:pt>
                <c:pt idx="46791">
                  <c:v>639.33799999999997</c:v>
                </c:pt>
                <c:pt idx="46792">
                  <c:v>639.41700000000003</c:v>
                </c:pt>
                <c:pt idx="46793">
                  <c:v>639.49699999999996</c:v>
                </c:pt>
                <c:pt idx="46794">
                  <c:v>639.57600000000002</c:v>
                </c:pt>
                <c:pt idx="46795">
                  <c:v>639.65499999999997</c:v>
                </c:pt>
                <c:pt idx="46796">
                  <c:v>639.73500000000001</c:v>
                </c:pt>
                <c:pt idx="46797">
                  <c:v>639.81399999999996</c:v>
                </c:pt>
                <c:pt idx="46798">
                  <c:v>639.89400000000001</c:v>
                </c:pt>
                <c:pt idx="46799">
                  <c:v>639.97299999999996</c:v>
                </c:pt>
                <c:pt idx="46800">
                  <c:v>640.05200000000002</c:v>
                </c:pt>
                <c:pt idx="46801">
                  <c:v>640.13199999999995</c:v>
                </c:pt>
                <c:pt idx="46802">
                  <c:v>640.21100000000001</c:v>
                </c:pt>
                <c:pt idx="46803">
                  <c:v>640.29100000000005</c:v>
                </c:pt>
                <c:pt idx="46804">
                  <c:v>640.37</c:v>
                </c:pt>
                <c:pt idx="46805">
                  <c:v>640.44899999999996</c:v>
                </c:pt>
                <c:pt idx="46806">
                  <c:v>640.529</c:v>
                </c:pt>
                <c:pt idx="46807">
                  <c:v>640.60799999999995</c:v>
                </c:pt>
                <c:pt idx="46808">
                  <c:v>640.68799999999999</c:v>
                </c:pt>
                <c:pt idx="46809">
                  <c:v>640.76700000000005</c:v>
                </c:pt>
                <c:pt idx="46810">
                  <c:v>640.846</c:v>
                </c:pt>
                <c:pt idx="46811">
                  <c:v>640.92600000000004</c:v>
                </c:pt>
                <c:pt idx="46812">
                  <c:v>641.005</c:v>
                </c:pt>
                <c:pt idx="46813">
                  <c:v>641.08399999999995</c:v>
                </c:pt>
                <c:pt idx="46814">
                  <c:v>641.16399999999999</c:v>
                </c:pt>
                <c:pt idx="46815">
                  <c:v>641.24300000000005</c:v>
                </c:pt>
                <c:pt idx="46816">
                  <c:v>641.322</c:v>
                </c:pt>
                <c:pt idx="46817">
                  <c:v>641.40200000000004</c:v>
                </c:pt>
                <c:pt idx="46818">
                  <c:v>641.48099999999999</c:v>
                </c:pt>
                <c:pt idx="46819">
                  <c:v>641.55999999999995</c:v>
                </c:pt>
                <c:pt idx="46820">
                  <c:v>641.64</c:v>
                </c:pt>
                <c:pt idx="46821">
                  <c:v>641.71900000000005</c:v>
                </c:pt>
                <c:pt idx="46822">
                  <c:v>641.798</c:v>
                </c:pt>
                <c:pt idx="46823">
                  <c:v>641.87699999999995</c:v>
                </c:pt>
                <c:pt idx="46824">
                  <c:v>641.95699999999999</c:v>
                </c:pt>
                <c:pt idx="46825">
                  <c:v>642.03599999999994</c:v>
                </c:pt>
                <c:pt idx="46826">
                  <c:v>642.11500000000001</c:v>
                </c:pt>
                <c:pt idx="46827">
                  <c:v>642.19500000000005</c:v>
                </c:pt>
                <c:pt idx="46828">
                  <c:v>642.274</c:v>
                </c:pt>
                <c:pt idx="46829">
                  <c:v>642.35299999999995</c:v>
                </c:pt>
                <c:pt idx="46830">
                  <c:v>642.43200000000002</c:v>
                </c:pt>
                <c:pt idx="46831">
                  <c:v>642.51099999999997</c:v>
                </c:pt>
                <c:pt idx="46832">
                  <c:v>642.59100000000001</c:v>
                </c:pt>
                <c:pt idx="46833">
                  <c:v>642.66999999999996</c:v>
                </c:pt>
                <c:pt idx="46834">
                  <c:v>642.74900000000002</c:v>
                </c:pt>
                <c:pt idx="46835">
                  <c:v>642.82799999999997</c:v>
                </c:pt>
                <c:pt idx="46836">
                  <c:v>642.90800000000002</c:v>
                </c:pt>
                <c:pt idx="46837">
                  <c:v>642.98699999999997</c:v>
                </c:pt>
                <c:pt idx="46838">
                  <c:v>643.06600000000003</c:v>
                </c:pt>
                <c:pt idx="46839">
                  <c:v>643.14499999999998</c:v>
                </c:pt>
                <c:pt idx="46840">
                  <c:v>643.22400000000005</c:v>
                </c:pt>
                <c:pt idx="46841">
                  <c:v>643.30399999999997</c:v>
                </c:pt>
                <c:pt idx="46842">
                  <c:v>643.38300000000004</c:v>
                </c:pt>
                <c:pt idx="46843">
                  <c:v>643.46199999999999</c:v>
                </c:pt>
                <c:pt idx="46844">
                  <c:v>643.54100000000005</c:v>
                </c:pt>
                <c:pt idx="46845">
                  <c:v>643.62</c:v>
                </c:pt>
                <c:pt idx="46846">
                  <c:v>643.69899999999996</c:v>
                </c:pt>
                <c:pt idx="46847">
                  <c:v>643.77800000000002</c:v>
                </c:pt>
                <c:pt idx="46848">
                  <c:v>643.85799999999995</c:v>
                </c:pt>
                <c:pt idx="46849">
                  <c:v>643.93700000000001</c:v>
                </c:pt>
                <c:pt idx="46850">
                  <c:v>644.01599999999996</c:v>
                </c:pt>
                <c:pt idx="46851">
                  <c:v>644.09500000000003</c:v>
                </c:pt>
                <c:pt idx="46852">
                  <c:v>644.17399999999998</c:v>
                </c:pt>
                <c:pt idx="46853">
                  <c:v>644.25300000000004</c:v>
                </c:pt>
                <c:pt idx="46854">
                  <c:v>644.33199999999999</c:v>
                </c:pt>
                <c:pt idx="46855">
                  <c:v>644.41099999999994</c:v>
                </c:pt>
                <c:pt idx="46856">
                  <c:v>644.49099999999999</c:v>
                </c:pt>
                <c:pt idx="46857">
                  <c:v>644.57000000000005</c:v>
                </c:pt>
                <c:pt idx="46858">
                  <c:v>644.649</c:v>
                </c:pt>
                <c:pt idx="46859">
                  <c:v>644.72799999999995</c:v>
                </c:pt>
                <c:pt idx="46860">
                  <c:v>644.80700000000002</c:v>
                </c:pt>
                <c:pt idx="46861">
                  <c:v>644.88599999999997</c:v>
                </c:pt>
                <c:pt idx="46862">
                  <c:v>644.96500000000003</c:v>
                </c:pt>
                <c:pt idx="46863">
                  <c:v>645.04399999999998</c:v>
                </c:pt>
                <c:pt idx="46864">
                  <c:v>645.12300000000005</c:v>
                </c:pt>
                <c:pt idx="46865">
                  <c:v>645.202</c:v>
                </c:pt>
                <c:pt idx="46866">
                  <c:v>645.28099999999995</c:v>
                </c:pt>
                <c:pt idx="46867">
                  <c:v>645.36</c:v>
                </c:pt>
                <c:pt idx="46868">
                  <c:v>645.43899999999996</c:v>
                </c:pt>
                <c:pt idx="46869">
                  <c:v>645.51800000000003</c:v>
                </c:pt>
                <c:pt idx="46870">
                  <c:v>645.59699999999998</c:v>
                </c:pt>
                <c:pt idx="46871">
                  <c:v>645.67600000000004</c:v>
                </c:pt>
                <c:pt idx="46872">
                  <c:v>645.755</c:v>
                </c:pt>
                <c:pt idx="46873">
                  <c:v>645.83399999999995</c:v>
                </c:pt>
                <c:pt idx="46874">
                  <c:v>645.91300000000001</c:v>
                </c:pt>
                <c:pt idx="46875">
                  <c:v>645.99199999999996</c:v>
                </c:pt>
                <c:pt idx="46876">
                  <c:v>646.07100000000003</c:v>
                </c:pt>
                <c:pt idx="46877">
                  <c:v>646.15</c:v>
                </c:pt>
                <c:pt idx="46878">
                  <c:v>646.22900000000004</c:v>
                </c:pt>
                <c:pt idx="46879">
                  <c:v>646.30799999999999</c:v>
                </c:pt>
                <c:pt idx="46880">
                  <c:v>646.38699999999994</c:v>
                </c:pt>
                <c:pt idx="46881">
                  <c:v>646.46600000000001</c:v>
                </c:pt>
                <c:pt idx="46882">
                  <c:v>646.54499999999996</c:v>
                </c:pt>
                <c:pt idx="46883">
                  <c:v>646.62400000000002</c:v>
                </c:pt>
                <c:pt idx="46884">
                  <c:v>646.70299999999997</c:v>
                </c:pt>
                <c:pt idx="46885">
                  <c:v>646.78200000000004</c:v>
                </c:pt>
                <c:pt idx="46886">
                  <c:v>646.86099999999999</c:v>
                </c:pt>
                <c:pt idx="46887">
                  <c:v>646.93899999999996</c:v>
                </c:pt>
                <c:pt idx="46888">
                  <c:v>647.01800000000003</c:v>
                </c:pt>
                <c:pt idx="46889">
                  <c:v>647.09699999999998</c:v>
                </c:pt>
                <c:pt idx="46890">
                  <c:v>647.17600000000004</c:v>
                </c:pt>
                <c:pt idx="46891">
                  <c:v>647.255</c:v>
                </c:pt>
                <c:pt idx="46892">
                  <c:v>647.33399999999995</c:v>
                </c:pt>
                <c:pt idx="46893">
                  <c:v>647.41300000000001</c:v>
                </c:pt>
                <c:pt idx="46894">
                  <c:v>647.49199999999996</c:v>
                </c:pt>
                <c:pt idx="46895">
                  <c:v>647.57000000000005</c:v>
                </c:pt>
                <c:pt idx="46896">
                  <c:v>647.649</c:v>
                </c:pt>
                <c:pt idx="46897">
                  <c:v>647.72799999999995</c:v>
                </c:pt>
                <c:pt idx="46898">
                  <c:v>647.80700000000002</c:v>
                </c:pt>
                <c:pt idx="46899">
                  <c:v>647.88599999999997</c:v>
                </c:pt>
                <c:pt idx="46900">
                  <c:v>647.96500000000003</c:v>
                </c:pt>
                <c:pt idx="46901">
                  <c:v>648.04300000000001</c:v>
                </c:pt>
                <c:pt idx="46902">
                  <c:v>648.12199999999996</c:v>
                </c:pt>
                <c:pt idx="46903">
                  <c:v>648.20100000000002</c:v>
                </c:pt>
                <c:pt idx="46904">
                  <c:v>648.28</c:v>
                </c:pt>
                <c:pt idx="46905">
                  <c:v>648.35900000000004</c:v>
                </c:pt>
                <c:pt idx="46906">
                  <c:v>648.43700000000001</c:v>
                </c:pt>
                <c:pt idx="46907">
                  <c:v>648.51599999999996</c:v>
                </c:pt>
                <c:pt idx="46908">
                  <c:v>648.59500000000003</c:v>
                </c:pt>
                <c:pt idx="46909">
                  <c:v>648.67399999999998</c:v>
                </c:pt>
                <c:pt idx="46910">
                  <c:v>648.75300000000004</c:v>
                </c:pt>
                <c:pt idx="46911">
                  <c:v>648.83100000000002</c:v>
                </c:pt>
                <c:pt idx="46912">
                  <c:v>648.91</c:v>
                </c:pt>
                <c:pt idx="46913">
                  <c:v>648.98900000000003</c:v>
                </c:pt>
                <c:pt idx="46914">
                  <c:v>649.06799999999998</c:v>
                </c:pt>
                <c:pt idx="46915">
                  <c:v>649.14599999999996</c:v>
                </c:pt>
                <c:pt idx="46916">
                  <c:v>649.22500000000002</c:v>
                </c:pt>
                <c:pt idx="46917">
                  <c:v>649.30399999999997</c:v>
                </c:pt>
                <c:pt idx="46918">
                  <c:v>649.38300000000004</c:v>
                </c:pt>
                <c:pt idx="46919">
                  <c:v>649.46100000000001</c:v>
                </c:pt>
                <c:pt idx="46920">
                  <c:v>649.54</c:v>
                </c:pt>
                <c:pt idx="46921">
                  <c:v>649.61900000000003</c:v>
                </c:pt>
                <c:pt idx="46922">
                  <c:v>649.697</c:v>
                </c:pt>
                <c:pt idx="46923">
                  <c:v>649.77599999999995</c:v>
                </c:pt>
                <c:pt idx="46924">
                  <c:v>649.85500000000002</c:v>
                </c:pt>
                <c:pt idx="46925">
                  <c:v>649.93299999999999</c:v>
                </c:pt>
                <c:pt idx="46926">
                  <c:v>650.01199999999994</c:v>
                </c:pt>
                <c:pt idx="46927">
                  <c:v>650.09100000000001</c:v>
                </c:pt>
                <c:pt idx="46928">
                  <c:v>650.16899999999998</c:v>
                </c:pt>
                <c:pt idx="46929">
                  <c:v>650.24800000000005</c:v>
                </c:pt>
                <c:pt idx="46930">
                  <c:v>650.327</c:v>
                </c:pt>
                <c:pt idx="46931">
                  <c:v>650.40499999999997</c:v>
                </c:pt>
                <c:pt idx="46932">
                  <c:v>650.48400000000004</c:v>
                </c:pt>
                <c:pt idx="46933">
                  <c:v>650.56200000000001</c:v>
                </c:pt>
                <c:pt idx="46934">
                  <c:v>650.64099999999996</c:v>
                </c:pt>
                <c:pt idx="46935">
                  <c:v>650.72</c:v>
                </c:pt>
                <c:pt idx="46936">
                  <c:v>650.798</c:v>
                </c:pt>
                <c:pt idx="46937">
                  <c:v>650.87699999999995</c:v>
                </c:pt>
                <c:pt idx="46938">
                  <c:v>650.95500000000004</c:v>
                </c:pt>
                <c:pt idx="46939">
                  <c:v>651.03399999999999</c:v>
                </c:pt>
                <c:pt idx="46940">
                  <c:v>651.11300000000006</c:v>
                </c:pt>
                <c:pt idx="46941">
                  <c:v>651.19100000000003</c:v>
                </c:pt>
                <c:pt idx="46942">
                  <c:v>651.27</c:v>
                </c:pt>
                <c:pt idx="46943">
                  <c:v>651.34799999999996</c:v>
                </c:pt>
                <c:pt idx="46944">
                  <c:v>651.42700000000002</c:v>
                </c:pt>
                <c:pt idx="46945">
                  <c:v>651.505</c:v>
                </c:pt>
                <c:pt idx="46946">
                  <c:v>651.58399999999995</c:v>
                </c:pt>
                <c:pt idx="46947">
                  <c:v>651.66200000000003</c:v>
                </c:pt>
                <c:pt idx="46948">
                  <c:v>651.74099999999999</c:v>
                </c:pt>
                <c:pt idx="46949">
                  <c:v>651.81899999999996</c:v>
                </c:pt>
                <c:pt idx="46950">
                  <c:v>651.89800000000002</c:v>
                </c:pt>
                <c:pt idx="46951">
                  <c:v>651.97699999999998</c:v>
                </c:pt>
                <c:pt idx="46952">
                  <c:v>652.05499999999995</c:v>
                </c:pt>
                <c:pt idx="46953">
                  <c:v>652.13400000000001</c:v>
                </c:pt>
                <c:pt idx="46954">
                  <c:v>652.21199999999999</c:v>
                </c:pt>
                <c:pt idx="46955">
                  <c:v>652.29100000000005</c:v>
                </c:pt>
                <c:pt idx="46956">
                  <c:v>652.36900000000003</c:v>
                </c:pt>
                <c:pt idx="46957">
                  <c:v>652.447</c:v>
                </c:pt>
                <c:pt idx="46958">
                  <c:v>652.52599999999995</c:v>
                </c:pt>
                <c:pt idx="46959">
                  <c:v>652.60400000000004</c:v>
                </c:pt>
                <c:pt idx="46960">
                  <c:v>652.68299999999999</c:v>
                </c:pt>
                <c:pt idx="46961">
                  <c:v>652.76099999999997</c:v>
                </c:pt>
                <c:pt idx="46962">
                  <c:v>652.84</c:v>
                </c:pt>
                <c:pt idx="46963">
                  <c:v>652.91800000000001</c:v>
                </c:pt>
                <c:pt idx="46964">
                  <c:v>652.99699999999996</c:v>
                </c:pt>
                <c:pt idx="46965">
                  <c:v>653.07500000000005</c:v>
                </c:pt>
                <c:pt idx="46966">
                  <c:v>653.15300000000002</c:v>
                </c:pt>
                <c:pt idx="46967">
                  <c:v>653.23199999999997</c:v>
                </c:pt>
                <c:pt idx="46968">
                  <c:v>653.30999999999995</c:v>
                </c:pt>
                <c:pt idx="46969">
                  <c:v>653.38900000000001</c:v>
                </c:pt>
                <c:pt idx="46970">
                  <c:v>653.46699999999998</c:v>
                </c:pt>
                <c:pt idx="46971">
                  <c:v>653.54499999999996</c:v>
                </c:pt>
                <c:pt idx="46972">
                  <c:v>653.62400000000002</c:v>
                </c:pt>
                <c:pt idx="46973">
                  <c:v>653.702</c:v>
                </c:pt>
                <c:pt idx="46974">
                  <c:v>653.78</c:v>
                </c:pt>
                <c:pt idx="46975">
                  <c:v>653.85900000000004</c:v>
                </c:pt>
                <c:pt idx="46976">
                  <c:v>653.93700000000001</c:v>
                </c:pt>
                <c:pt idx="46977">
                  <c:v>654.01499999999999</c:v>
                </c:pt>
                <c:pt idx="46978">
                  <c:v>654.09400000000005</c:v>
                </c:pt>
                <c:pt idx="46979">
                  <c:v>654.17200000000003</c:v>
                </c:pt>
                <c:pt idx="46980">
                  <c:v>654.25</c:v>
                </c:pt>
                <c:pt idx="46981">
                  <c:v>654.32899999999995</c:v>
                </c:pt>
                <c:pt idx="46982">
                  <c:v>654.40700000000004</c:v>
                </c:pt>
                <c:pt idx="46983">
                  <c:v>654.48500000000001</c:v>
                </c:pt>
                <c:pt idx="46984">
                  <c:v>654.56399999999996</c:v>
                </c:pt>
                <c:pt idx="46985">
                  <c:v>654.64200000000005</c:v>
                </c:pt>
                <c:pt idx="46986">
                  <c:v>654.72</c:v>
                </c:pt>
                <c:pt idx="46987">
                  <c:v>654.798</c:v>
                </c:pt>
                <c:pt idx="46988">
                  <c:v>654.87699999999995</c:v>
                </c:pt>
                <c:pt idx="46989">
                  <c:v>654.95500000000004</c:v>
                </c:pt>
                <c:pt idx="46990">
                  <c:v>655.03300000000002</c:v>
                </c:pt>
                <c:pt idx="46991">
                  <c:v>655.11099999999999</c:v>
                </c:pt>
                <c:pt idx="46992">
                  <c:v>655.19000000000005</c:v>
                </c:pt>
                <c:pt idx="46993">
                  <c:v>655.26800000000003</c:v>
                </c:pt>
                <c:pt idx="46994">
                  <c:v>655.346</c:v>
                </c:pt>
                <c:pt idx="46995">
                  <c:v>655.42399999999998</c:v>
                </c:pt>
                <c:pt idx="46996">
                  <c:v>655.50300000000004</c:v>
                </c:pt>
                <c:pt idx="46997">
                  <c:v>655.58100000000002</c:v>
                </c:pt>
                <c:pt idx="46998">
                  <c:v>655.65899999999999</c:v>
                </c:pt>
                <c:pt idx="46999">
                  <c:v>655.73699999999997</c:v>
                </c:pt>
                <c:pt idx="47000">
                  <c:v>655.81500000000005</c:v>
                </c:pt>
                <c:pt idx="47001">
                  <c:v>655.89400000000001</c:v>
                </c:pt>
                <c:pt idx="47002">
                  <c:v>655.97199999999998</c:v>
                </c:pt>
                <c:pt idx="47003">
                  <c:v>656.05</c:v>
                </c:pt>
                <c:pt idx="47004">
                  <c:v>656.12800000000004</c:v>
                </c:pt>
                <c:pt idx="47005">
                  <c:v>656.20600000000002</c:v>
                </c:pt>
                <c:pt idx="47006">
                  <c:v>656.28399999999999</c:v>
                </c:pt>
                <c:pt idx="47007">
                  <c:v>656.36199999999997</c:v>
                </c:pt>
                <c:pt idx="47008">
                  <c:v>656.44100000000003</c:v>
                </c:pt>
                <c:pt idx="47009">
                  <c:v>656.51900000000001</c:v>
                </c:pt>
                <c:pt idx="47010">
                  <c:v>656.59699999999998</c:v>
                </c:pt>
                <c:pt idx="47011">
                  <c:v>656.67499999999995</c:v>
                </c:pt>
                <c:pt idx="47012">
                  <c:v>656.75300000000004</c:v>
                </c:pt>
                <c:pt idx="47013">
                  <c:v>656.83100000000002</c:v>
                </c:pt>
                <c:pt idx="47014">
                  <c:v>656.90899999999999</c:v>
                </c:pt>
                <c:pt idx="47015">
                  <c:v>656.98699999999997</c:v>
                </c:pt>
                <c:pt idx="47016">
                  <c:v>657.06500000000005</c:v>
                </c:pt>
                <c:pt idx="47017">
                  <c:v>657.14300000000003</c:v>
                </c:pt>
                <c:pt idx="47018">
                  <c:v>657.221</c:v>
                </c:pt>
                <c:pt idx="47019">
                  <c:v>657.3</c:v>
                </c:pt>
                <c:pt idx="47020">
                  <c:v>657.37800000000004</c:v>
                </c:pt>
                <c:pt idx="47021">
                  <c:v>657.45600000000002</c:v>
                </c:pt>
                <c:pt idx="47022">
                  <c:v>657.53399999999999</c:v>
                </c:pt>
                <c:pt idx="47023">
                  <c:v>657.61199999999997</c:v>
                </c:pt>
                <c:pt idx="47024">
                  <c:v>657.69</c:v>
                </c:pt>
                <c:pt idx="47025">
                  <c:v>657.76800000000003</c:v>
                </c:pt>
                <c:pt idx="47026">
                  <c:v>657.846</c:v>
                </c:pt>
                <c:pt idx="47027">
                  <c:v>657.92399999999998</c:v>
                </c:pt>
                <c:pt idx="47028">
                  <c:v>658.00199999999995</c:v>
                </c:pt>
                <c:pt idx="47029">
                  <c:v>658.08</c:v>
                </c:pt>
                <c:pt idx="47030">
                  <c:v>658.15800000000002</c:v>
                </c:pt>
                <c:pt idx="47031">
                  <c:v>658.23599999999999</c:v>
                </c:pt>
                <c:pt idx="47032">
                  <c:v>658.31399999999996</c:v>
                </c:pt>
                <c:pt idx="47033">
                  <c:v>658.39200000000005</c:v>
                </c:pt>
                <c:pt idx="47034">
                  <c:v>658.47</c:v>
                </c:pt>
                <c:pt idx="47035">
                  <c:v>658.548</c:v>
                </c:pt>
                <c:pt idx="47036">
                  <c:v>658.625</c:v>
                </c:pt>
                <c:pt idx="47037">
                  <c:v>658.70299999999997</c:v>
                </c:pt>
                <c:pt idx="47038">
                  <c:v>658.78099999999995</c:v>
                </c:pt>
                <c:pt idx="47039">
                  <c:v>658.85900000000004</c:v>
                </c:pt>
                <c:pt idx="47040">
                  <c:v>658.93700000000001</c:v>
                </c:pt>
                <c:pt idx="47041">
                  <c:v>659.01499999999999</c:v>
                </c:pt>
                <c:pt idx="47042">
                  <c:v>659.09299999999996</c:v>
                </c:pt>
                <c:pt idx="47043">
                  <c:v>659.17100000000005</c:v>
                </c:pt>
                <c:pt idx="47044">
                  <c:v>659.24900000000002</c:v>
                </c:pt>
                <c:pt idx="47045">
                  <c:v>659.327</c:v>
                </c:pt>
                <c:pt idx="47046">
                  <c:v>659.404</c:v>
                </c:pt>
                <c:pt idx="47047">
                  <c:v>659.48199999999997</c:v>
                </c:pt>
                <c:pt idx="47048">
                  <c:v>659.56</c:v>
                </c:pt>
                <c:pt idx="47049">
                  <c:v>659.63800000000003</c:v>
                </c:pt>
                <c:pt idx="47050">
                  <c:v>659.71600000000001</c:v>
                </c:pt>
                <c:pt idx="47051">
                  <c:v>659.79399999999998</c:v>
                </c:pt>
                <c:pt idx="47052">
                  <c:v>659.87199999999996</c:v>
                </c:pt>
                <c:pt idx="47053">
                  <c:v>659.94899999999996</c:v>
                </c:pt>
                <c:pt idx="47054">
                  <c:v>660.02700000000004</c:v>
                </c:pt>
                <c:pt idx="47055">
                  <c:v>660.10500000000002</c:v>
                </c:pt>
                <c:pt idx="47056">
                  <c:v>660.18299999999999</c:v>
                </c:pt>
                <c:pt idx="47057">
                  <c:v>660.26099999999997</c:v>
                </c:pt>
                <c:pt idx="47058">
                  <c:v>660.33799999999997</c:v>
                </c:pt>
                <c:pt idx="47059">
                  <c:v>660.41600000000005</c:v>
                </c:pt>
                <c:pt idx="47060">
                  <c:v>660.49400000000003</c:v>
                </c:pt>
                <c:pt idx="47061">
                  <c:v>660.572</c:v>
                </c:pt>
                <c:pt idx="47062">
                  <c:v>660.649</c:v>
                </c:pt>
                <c:pt idx="47063">
                  <c:v>660.72699999999998</c:v>
                </c:pt>
                <c:pt idx="47064">
                  <c:v>660.80499999999995</c:v>
                </c:pt>
                <c:pt idx="47065">
                  <c:v>660.88300000000004</c:v>
                </c:pt>
                <c:pt idx="47066">
                  <c:v>660.96100000000001</c:v>
                </c:pt>
                <c:pt idx="47067">
                  <c:v>661.03800000000001</c:v>
                </c:pt>
                <c:pt idx="47068">
                  <c:v>661.11599999999999</c:v>
                </c:pt>
                <c:pt idx="47069">
                  <c:v>661.19399999999996</c:v>
                </c:pt>
                <c:pt idx="47070">
                  <c:v>661.27099999999996</c:v>
                </c:pt>
                <c:pt idx="47071">
                  <c:v>661.34900000000005</c:v>
                </c:pt>
                <c:pt idx="47072">
                  <c:v>661.42700000000002</c:v>
                </c:pt>
                <c:pt idx="47073">
                  <c:v>661.50400000000002</c:v>
                </c:pt>
                <c:pt idx="47074">
                  <c:v>661.58199999999999</c:v>
                </c:pt>
                <c:pt idx="47075">
                  <c:v>661.66</c:v>
                </c:pt>
                <c:pt idx="47076">
                  <c:v>661.73699999999997</c:v>
                </c:pt>
                <c:pt idx="47077">
                  <c:v>661.81500000000005</c:v>
                </c:pt>
                <c:pt idx="47078">
                  <c:v>661.89300000000003</c:v>
                </c:pt>
                <c:pt idx="47079">
                  <c:v>661.97</c:v>
                </c:pt>
                <c:pt idx="47080">
                  <c:v>662.048</c:v>
                </c:pt>
                <c:pt idx="47081">
                  <c:v>662.12599999999998</c:v>
                </c:pt>
                <c:pt idx="47082">
                  <c:v>662.20299999999997</c:v>
                </c:pt>
                <c:pt idx="47083">
                  <c:v>662.28099999999995</c:v>
                </c:pt>
                <c:pt idx="47084">
                  <c:v>662.35799999999995</c:v>
                </c:pt>
                <c:pt idx="47085">
                  <c:v>662.43600000000004</c:v>
                </c:pt>
                <c:pt idx="47086">
                  <c:v>662.51400000000001</c:v>
                </c:pt>
                <c:pt idx="47087">
                  <c:v>662.59100000000001</c:v>
                </c:pt>
                <c:pt idx="47088">
                  <c:v>662.66899999999998</c:v>
                </c:pt>
                <c:pt idx="47089">
                  <c:v>662.74599999999998</c:v>
                </c:pt>
                <c:pt idx="47090">
                  <c:v>662.82399999999996</c:v>
                </c:pt>
                <c:pt idx="47091">
                  <c:v>662.90099999999995</c:v>
                </c:pt>
                <c:pt idx="47092">
                  <c:v>662.97900000000004</c:v>
                </c:pt>
                <c:pt idx="47093">
                  <c:v>663.05700000000002</c:v>
                </c:pt>
                <c:pt idx="47094">
                  <c:v>663.13400000000001</c:v>
                </c:pt>
                <c:pt idx="47095">
                  <c:v>663.21100000000001</c:v>
                </c:pt>
                <c:pt idx="47096">
                  <c:v>663.28899999999999</c:v>
                </c:pt>
                <c:pt idx="47097">
                  <c:v>663.36699999999996</c:v>
                </c:pt>
                <c:pt idx="47098">
                  <c:v>663.44399999999996</c:v>
                </c:pt>
                <c:pt idx="47099">
                  <c:v>663.52099999999996</c:v>
                </c:pt>
                <c:pt idx="47100">
                  <c:v>663.59900000000005</c:v>
                </c:pt>
                <c:pt idx="47101">
                  <c:v>663.67700000000002</c:v>
                </c:pt>
                <c:pt idx="47102">
                  <c:v>663.75400000000002</c:v>
                </c:pt>
                <c:pt idx="47103">
                  <c:v>663.83100000000002</c:v>
                </c:pt>
                <c:pt idx="47104">
                  <c:v>663.90899999999999</c:v>
                </c:pt>
                <c:pt idx="47105">
                  <c:v>663.98599999999999</c:v>
                </c:pt>
                <c:pt idx="47106">
                  <c:v>664.06399999999996</c:v>
                </c:pt>
                <c:pt idx="47107">
                  <c:v>664.14099999999996</c:v>
                </c:pt>
                <c:pt idx="47108">
                  <c:v>664.21900000000005</c:v>
                </c:pt>
                <c:pt idx="47109">
                  <c:v>664.29600000000005</c:v>
                </c:pt>
                <c:pt idx="47110">
                  <c:v>664.37300000000005</c:v>
                </c:pt>
                <c:pt idx="47111">
                  <c:v>664.45100000000002</c:v>
                </c:pt>
                <c:pt idx="47112">
                  <c:v>664.52800000000002</c:v>
                </c:pt>
                <c:pt idx="47113">
                  <c:v>664.60599999999999</c:v>
                </c:pt>
                <c:pt idx="47114">
                  <c:v>664.68299999999999</c:v>
                </c:pt>
                <c:pt idx="47115">
                  <c:v>664.76</c:v>
                </c:pt>
                <c:pt idx="47116">
                  <c:v>664.83799999999997</c:v>
                </c:pt>
                <c:pt idx="47117">
                  <c:v>664.91499999999996</c:v>
                </c:pt>
                <c:pt idx="47118">
                  <c:v>664.99199999999996</c:v>
                </c:pt>
                <c:pt idx="47119">
                  <c:v>665.07</c:v>
                </c:pt>
                <c:pt idx="47120">
                  <c:v>665.14700000000005</c:v>
                </c:pt>
                <c:pt idx="47121">
                  <c:v>665.22400000000005</c:v>
                </c:pt>
                <c:pt idx="47122">
                  <c:v>665.30200000000002</c:v>
                </c:pt>
                <c:pt idx="47123">
                  <c:v>665.37900000000002</c:v>
                </c:pt>
                <c:pt idx="47124">
                  <c:v>665.45600000000002</c:v>
                </c:pt>
                <c:pt idx="47125">
                  <c:v>665.53399999999999</c:v>
                </c:pt>
                <c:pt idx="47126">
                  <c:v>665.61099999999999</c:v>
                </c:pt>
                <c:pt idx="47127">
                  <c:v>665.68799999999999</c:v>
                </c:pt>
                <c:pt idx="47128">
                  <c:v>665.76599999999996</c:v>
                </c:pt>
                <c:pt idx="47129">
                  <c:v>665.84299999999996</c:v>
                </c:pt>
                <c:pt idx="47130">
                  <c:v>665.92</c:v>
                </c:pt>
                <c:pt idx="47131">
                  <c:v>665.99699999999996</c:v>
                </c:pt>
                <c:pt idx="47132">
                  <c:v>666.07500000000005</c:v>
                </c:pt>
                <c:pt idx="47133">
                  <c:v>666.15200000000004</c:v>
                </c:pt>
                <c:pt idx="47134">
                  <c:v>666.22900000000004</c:v>
                </c:pt>
                <c:pt idx="47135">
                  <c:v>666.30600000000004</c:v>
                </c:pt>
                <c:pt idx="47136">
                  <c:v>666.38400000000001</c:v>
                </c:pt>
                <c:pt idx="47137">
                  <c:v>666.46100000000001</c:v>
                </c:pt>
                <c:pt idx="47138">
                  <c:v>666.53800000000001</c:v>
                </c:pt>
                <c:pt idx="47139">
                  <c:v>666.61500000000001</c:v>
                </c:pt>
                <c:pt idx="47140">
                  <c:v>666.69200000000001</c:v>
                </c:pt>
                <c:pt idx="47141">
                  <c:v>666.77</c:v>
                </c:pt>
                <c:pt idx="47142">
                  <c:v>666.84699999999998</c:v>
                </c:pt>
                <c:pt idx="47143">
                  <c:v>666.92399999999998</c:v>
                </c:pt>
                <c:pt idx="47144">
                  <c:v>667.00099999999998</c:v>
                </c:pt>
                <c:pt idx="47145">
                  <c:v>667.07799999999997</c:v>
                </c:pt>
                <c:pt idx="47146">
                  <c:v>667.15499999999997</c:v>
                </c:pt>
                <c:pt idx="47147">
                  <c:v>667.23199999999997</c:v>
                </c:pt>
                <c:pt idx="47148">
                  <c:v>667.31</c:v>
                </c:pt>
                <c:pt idx="47149">
                  <c:v>667.38699999999994</c:v>
                </c:pt>
                <c:pt idx="47150">
                  <c:v>667.46400000000006</c:v>
                </c:pt>
                <c:pt idx="47151">
                  <c:v>667.54100000000005</c:v>
                </c:pt>
                <c:pt idx="47152">
                  <c:v>667.61800000000005</c:v>
                </c:pt>
                <c:pt idx="47153">
                  <c:v>667.69500000000005</c:v>
                </c:pt>
                <c:pt idx="47154">
                  <c:v>667.77200000000005</c:v>
                </c:pt>
                <c:pt idx="47155">
                  <c:v>667.84900000000005</c:v>
                </c:pt>
                <c:pt idx="47156">
                  <c:v>667.92600000000004</c:v>
                </c:pt>
                <c:pt idx="47157">
                  <c:v>668.00300000000004</c:v>
                </c:pt>
                <c:pt idx="47158">
                  <c:v>668.08</c:v>
                </c:pt>
                <c:pt idx="47159">
                  <c:v>668.15700000000004</c:v>
                </c:pt>
                <c:pt idx="47160">
                  <c:v>668.23500000000001</c:v>
                </c:pt>
                <c:pt idx="47161">
                  <c:v>668.31200000000001</c:v>
                </c:pt>
                <c:pt idx="47162">
                  <c:v>668.38900000000001</c:v>
                </c:pt>
                <c:pt idx="47163">
                  <c:v>668.46600000000001</c:v>
                </c:pt>
                <c:pt idx="47164">
                  <c:v>668.54300000000001</c:v>
                </c:pt>
                <c:pt idx="47165">
                  <c:v>668.62</c:v>
                </c:pt>
                <c:pt idx="47166">
                  <c:v>668.697</c:v>
                </c:pt>
                <c:pt idx="47167">
                  <c:v>668.774</c:v>
                </c:pt>
                <c:pt idx="47168">
                  <c:v>668.851</c:v>
                </c:pt>
                <c:pt idx="47169">
                  <c:v>668.928</c:v>
                </c:pt>
                <c:pt idx="47170">
                  <c:v>669.005</c:v>
                </c:pt>
                <c:pt idx="47171">
                  <c:v>669.08100000000002</c:v>
                </c:pt>
                <c:pt idx="47172">
                  <c:v>669.15800000000002</c:v>
                </c:pt>
                <c:pt idx="47173">
                  <c:v>669.23500000000001</c:v>
                </c:pt>
                <c:pt idx="47174">
                  <c:v>669.31200000000001</c:v>
                </c:pt>
                <c:pt idx="47175">
                  <c:v>669.38900000000001</c:v>
                </c:pt>
                <c:pt idx="47176">
                  <c:v>669.46600000000001</c:v>
                </c:pt>
                <c:pt idx="47177">
                  <c:v>669.54300000000001</c:v>
                </c:pt>
                <c:pt idx="47178">
                  <c:v>669.62</c:v>
                </c:pt>
                <c:pt idx="47179">
                  <c:v>669.697</c:v>
                </c:pt>
                <c:pt idx="47180">
                  <c:v>669.774</c:v>
                </c:pt>
                <c:pt idx="47181">
                  <c:v>669.851</c:v>
                </c:pt>
                <c:pt idx="47182">
                  <c:v>669.92700000000002</c:v>
                </c:pt>
                <c:pt idx="47183">
                  <c:v>670.00400000000002</c:v>
                </c:pt>
                <c:pt idx="47184">
                  <c:v>670.08100000000002</c:v>
                </c:pt>
                <c:pt idx="47185">
                  <c:v>670.15800000000002</c:v>
                </c:pt>
                <c:pt idx="47186">
                  <c:v>670.23500000000001</c:v>
                </c:pt>
                <c:pt idx="47187">
                  <c:v>670.31200000000001</c:v>
                </c:pt>
                <c:pt idx="47188">
                  <c:v>670.38800000000003</c:v>
                </c:pt>
                <c:pt idx="47189">
                  <c:v>670.46500000000003</c:v>
                </c:pt>
                <c:pt idx="47190">
                  <c:v>670.54200000000003</c:v>
                </c:pt>
                <c:pt idx="47191">
                  <c:v>670.61900000000003</c:v>
                </c:pt>
                <c:pt idx="47192">
                  <c:v>670.69600000000003</c:v>
                </c:pt>
                <c:pt idx="47193">
                  <c:v>670.77300000000002</c:v>
                </c:pt>
                <c:pt idx="47194">
                  <c:v>670.84900000000005</c:v>
                </c:pt>
                <c:pt idx="47195">
                  <c:v>670.92600000000004</c:v>
                </c:pt>
                <c:pt idx="47196">
                  <c:v>671.00300000000004</c:v>
                </c:pt>
                <c:pt idx="47197">
                  <c:v>671.07899999999995</c:v>
                </c:pt>
                <c:pt idx="47198">
                  <c:v>671.15599999999995</c:v>
                </c:pt>
                <c:pt idx="47199">
                  <c:v>671.23299999999995</c:v>
                </c:pt>
                <c:pt idx="47200">
                  <c:v>671.31</c:v>
                </c:pt>
                <c:pt idx="47201">
                  <c:v>671.38599999999997</c:v>
                </c:pt>
                <c:pt idx="47202">
                  <c:v>671.46299999999997</c:v>
                </c:pt>
                <c:pt idx="47203">
                  <c:v>671.54</c:v>
                </c:pt>
                <c:pt idx="47204">
                  <c:v>671.61599999999999</c:v>
                </c:pt>
                <c:pt idx="47205">
                  <c:v>671.69299999999998</c:v>
                </c:pt>
                <c:pt idx="47206">
                  <c:v>671.77</c:v>
                </c:pt>
                <c:pt idx="47207">
                  <c:v>671.84699999999998</c:v>
                </c:pt>
                <c:pt idx="47208">
                  <c:v>671.923</c:v>
                </c:pt>
                <c:pt idx="47209">
                  <c:v>672</c:v>
                </c:pt>
                <c:pt idx="47210">
                  <c:v>672.077</c:v>
                </c:pt>
                <c:pt idx="47211">
                  <c:v>672.15300000000002</c:v>
                </c:pt>
                <c:pt idx="47212">
                  <c:v>672.23</c:v>
                </c:pt>
                <c:pt idx="47213">
                  <c:v>672.30700000000002</c:v>
                </c:pt>
                <c:pt idx="47214">
                  <c:v>672.38300000000004</c:v>
                </c:pt>
                <c:pt idx="47215">
                  <c:v>672.46</c:v>
                </c:pt>
                <c:pt idx="47216">
                  <c:v>672.53599999999994</c:v>
                </c:pt>
                <c:pt idx="47217">
                  <c:v>672.61300000000006</c:v>
                </c:pt>
                <c:pt idx="47218">
                  <c:v>672.68899999999996</c:v>
                </c:pt>
                <c:pt idx="47219">
                  <c:v>672.76599999999996</c:v>
                </c:pt>
                <c:pt idx="47220">
                  <c:v>672.84299999999996</c:v>
                </c:pt>
                <c:pt idx="47221">
                  <c:v>672.91899999999998</c:v>
                </c:pt>
                <c:pt idx="47222">
                  <c:v>672.99599999999998</c:v>
                </c:pt>
                <c:pt idx="47223">
                  <c:v>673.072</c:v>
                </c:pt>
                <c:pt idx="47224">
                  <c:v>673.149</c:v>
                </c:pt>
                <c:pt idx="47225">
                  <c:v>673.22500000000002</c:v>
                </c:pt>
                <c:pt idx="47226">
                  <c:v>673.30200000000002</c:v>
                </c:pt>
                <c:pt idx="47227">
                  <c:v>673.37800000000004</c:v>
                </c:pt>
                <c:pt idx="47228">
                  <c:v>673.45500000000004</c:v>
                </c:pt>
                <c:pt idx="47229">
                  <c:v>673.53099999999995</c:v>
                </c:pt>
                <c:pt idx="47230">
                  <c:v>673.60799999999995</c:v>
                </c:pt>
                <c:pt idx="47231">
                  <c:v>673.68399999999997</c:v>
                </c:pt>
                <c:pt idx="47232">
                  <c:v>673.76099999999997</c:v>
                </c:pt>
                <c:pt idx="47233">
                  <c:v>673.83699999999999</c:v>
                </c:pt>
                <c:pt idx="47234">
                  <c:v>673.91399999999999</c:v>
                </c:pt>
                <c:pt idx="47235">
                  <c:v>673.99</c:v>
                </c:pt>
                <c:pt idx="47236">
                  <c:v>674.06700000000001</c:v>
                </c:pt>
                <c:pt idx="47237">
                  <c:v>674.14300000000003</c:v>
                </c:pt>
                <c:pt idx="47238">
                  <c:v>674.21900000000005</c:v>
                </c:pt>
                <c:pt idx="47239">
                  <c:v>674.29600000000005</c:v>
                </c:pt>
                <c:pt idx="47240">
                  <c:v>674.37199999999996</c:v>
                </c:pt>
                <c:pt idx="47241">
                  <c:v>674.44899999999996</c:v>
                </c:pt>
                <c:pt idx="47242">
                  <c:v>674.52499999999998</c:v>
                </c:pt>
                <c:pt idx="47243">
                  <c:v>674.60199999999998</c:v>
                </c:pt>
                <c:pt idx="47244">
                  <c:v>674.678</c:v>
                </c:pt>
                <c:pt idx="47245">
                  <c:v>674.75400000000002</c:v>
                </c:pt>
                <c:pt idx="47246">
                  <c:v>674.83100000000002</c:v>
                </c:pt>
                <c:pt idx="47247">
                  <c:v>674.90700000000004</c:v>
                </c:pt>
                <c:pt idx="47248">
                  <c:v>674.98299999999995</c:v>
                </c:pt>
                <c:pt idx="47249">
                  <c:v>675.06</c:v>
                </c:pt>
                <c:pt idx="47250">
                  <c:v>675.13599999999997</c:v>
                </c:pt>
                <c:pt idx="47251">
                  <c:v>675.21199999999999</c:v>
                </c:pt>
                <c:pt idx="47252">
                  <c:v>675.28899999999999</c:v>
                </c:pt>
                <c:pt idx="47253">
                  <c:v>675.36500000000001</c:v>
                </c:pt>
                <c:pt idx="47254">
                  <c:v>675.44100000000003</c:v>
                </c:pt>
                <c:pt idx="47255">
                  <c:v>675.51700000000005</c:v>
                </c:pt>
                <c:pt idx="47256">
                  <c:v>675.59400000000005</c:v>
                </c:pt>
                <c:pt idx="47257">
                  <c:v>675.67</c:v>
                </c:pt>
                <c:pt idx="47258">
                  <c:v>675.74599999999998</c:v>
                </c:pt>
                <c:pt idx="47259">
                  <c:v>675.82299999999998</c:v>
                </c:pt>
                <c:pt idx="47260">
                  <c:v>675.899</c:v>
                </c:pt>
                <c:pt idx="47261">
                  <c:v>675.97500000000002</c:v>
                </c:pt>
                <c:pt idx="47262">
                  <c:v>676.05100000000004</c:v>
                </c:pt>
                <c:pt idx="47263">
                  <c:v>676.12699999999995</c:v>
                </c:pt>
                <c:pt idx="47264">
                  <c:v>676.20399999999995</c:v>
                </c:pt>
                <c:pt idx="47265">
                  <c:v>676.28</c:v>
                </c:pt>
                <c:pt idx="47266">
                  <c:v>676.35599999999999</c:v>
                </c:pt>
                <c:pt idx="47267">
                  <c:v>676.43200000000002</c:v>
                </c:pt>
                <c:pt idx="47268">
                  <c:v>676.50800000000004</c:v>
                </c:pt>
                <c:pt idx="47269">
                  <c:v>676.58500000000004</c:v>
                </c:pt>
                <c:pt idx="47270">
                  <c:v>676.66099999999994</c:v>
                </c:pt>
                <c:pt idx="47271">
                  <c:v>676.73699999999997</c:v>
                </c:pt>
                <c:pt idx="47272">
                  <c:v>676.81299999999999</c:v>
                </c:pt>
                <c:pt idx="47273">
                  <c:v>676.88900000000001</c:v>
                </c:pt>
                <c:pt idx="47274">
                  <c:v>676.96500000000003</c:v>
                </c:pt>
                <c:pt idx="47275">
                  <c:v>677.04200000000003</c:v>
                </c:pt>
                <c:pt idx="47276">
                  <c:v>677.11800000000005</c:v>
                </c:pt>
                <c:pt idx="47277">
                  <c:v>677.19399999999996</c:v>
                </c:pt>
                <c:pt idx="47278">
                  <c:v>677.27</c:v>
                </c:pt>
                <c:pt idx="47279">
                  <c:v>677.346</c:v>
                </c:pt>
                <c:pt idx="47280">
                  <c:v>677.42200000000003</c:v>
                </c:pt>
                <c:pt idx="47281">
                  <c:v>677.49800000000005</c:v>
                </c:pt>
                <c:pt idx="47282">
                  <c:v>677.57399999999996</c:v>
                </c:pt>
                <c:pt idx="47283">
                  <c:v>677.65</c:v>
                </c:pt>
                <c:pt idx="47284">
                  <c:v>677.726</c:v>
                </c:pt>
                <c:pt idx="47285">
                  <c:v>677.80200000000002</c:v>
                </c:pt>
                <c:pt idx="47286">
                  <c:v>677.87800000000004</c:v>
                </c:pt>
                <c:pt idx="47287">
                  <c:v>677.95399999999995</c:v>
                </c:pt>
                <c:pt idx="47288">
                  <c:v>678.03</c:v>
                </c:pt>
                <c:pt idx="47289">
                  <c:v>678.10599999999999</c:v>
                </c:pt>
                <c:pt idx="47290">
                  <c:v>678.18200000000002</c:v>
                </c:pt>
                <c:pt idx="47291">
                  <c:v>678.25800000000004</c:v>
                </c:pt>
                <c:pt idx="47292">
                  <c:v>678.33399999999995</c:v>
                </c:pt>
                <c:pt idx="47293">
                  <c:v>678.41</c:v>
                </c:pt>
                <c:pt idx="47294">
                  <c:v>678.48599999999999</c:v>
                </c:pt>
                <c:pt idx="47295">
                  <c:v>678.56200000000001</c:v>
                </c:pt>
                <c:pt idx="47296">
                  <c:v>678.63800000000003</c:v>
                </c:pt>
                <c:pt idx="47297">
                  <c:v>678.71400000000006</c:v>
                </c:pt>
                <c:pt idx="47298">
                  <c:v>678.79</c:v>
                </c:pt>
                <c:pt idx="47299">
                  <c:v>678.86599999999999</c:v>
                </c:pt>
                <c:pt idx="47300">
                  <c:v>678.94200000000001</c:v>
                </c:pt>
                <c:pt idx="47301">
                  <c:v>679.01800000000003</c:v>
                </c:pt>
                <c:pt idx="47302">
                  <c:v>679.09400000000005</c:v>
                </c:pt>
                <c:pt idx="47303">
                  <c:v>679.16899999999998</c:v>
                </c:pt>
                <c:pt idx="47304">
                  <c:v>679.245</c:v>
                </c:pt>
                <c:pt idx="47305">
                  <c:v>679.32100000000003</c:v>
                </c:pt>
                <c:pt idx="47306">
                  <c:v>679.39700000000005</c:v>
                </c:pt>
                <c:pt idx="47307">
                  <c:v>679.47299999999996</c:v>
                </c:pt>
                <c:pt idx="47308">
                  <c:v>679.54899999999998</c:v>
                </c:pt>
                <c:pt idx="47309">
                  <c:v>679.625</c:v>
                </c:pt>
                <c:pt idx="47310">
                  <c:v>679.7</c:v>
                </c:pt>
                <c:pt idx="47311">
                  <c:v>679.77599999999995</c:v>
                </c:pt>
                <c:pt idx="47312">
                  <c:v>679.85199999999998</c:v>
                </c:pt>
                <c:pt idx="47313">
                  <c:v>679.928</c:v>
                </c:pt>
                <c:pt idx="47314">
                  <c:v>680.00400000000002</c:v>
                </c:pt>
                <c:pt idx="47315">
                  <c:v>680.07899999999995</c:v>
                </c:pt>
                <c:pt idx="47316">
                  <c:v>680.15499999999997</c:v>
                </c:pt>
                <c:pt idx="47317">
                  <c:v>680.23099999999999</c:v>
                </c:pt>
                <c:pt idx="47318">
                  <c:v>680.30700000000002</c:v>
                </c:pt>
                <c:pt idx="47319">
                  <c:v>680.38300000000004</c:v>
                </c:pt>
                <c:pt idx="47320">
                  <c:v>680.45799999999997</c:v>
                </c:pt>
                <c:pt idx="47321">
                  <c:v>680.53399999999999</c:v>
                </c:pt>
                <c:pt idx="47322">
                  <c:v>680.61</c:v>
                </c:pt>
                <c:pt idx="47323">
                  <c:v>680.68499999999995</c:v>
                </c:pt>
                <c:pt idx="47324">
                  <c:v>680.76099999999997</c:v>
                </c:pt>
                <c:pt idx="47325">
                  <c:v>680.83699999999999</c:v>
                </c:pt>
                <c:pt idx="47326">
                  <c:v>680.91300000000001</c:v>
                </c:pt>
                <c:pt idx="47327">
                  <c:v>680.98800000000006</c:v>
                </c:pt>
                <c:pt idx="47328">
                  <c:v>681.06399999999996</c:v>
                </c:pt>
                <c:pt idx="47329">
                  <c:v>681.14</c:v>
                </c:pt>
                <c:pt idx="47330">
                  <c:v>681.21500000000003</c:v>
                </c:pt>
                <c:pt idx="47331">
                  <c:v>681.29100000000005</c:v>
                </c:pt>
                <c:pt idx="47332">
                  <c:v>681.36699999999996</c:v>
                </c:pt>
                <c:pt idx="47333">
                  <c:v>681.44200000000001</c:v>
                </c:pt>
                <c:pt idx="47334">
                  <c:v>681.51800000000003</c:v>
                </c:pt>
                <c:pt idx="47335">
                  <c:v>681.59299999999996</c:v>
                </c:pt>
                <c:pt idx="47336">
                  <c:v>681.66899999999998</c:v>
                </c:pt>
                <c:pt idx="47337">
                  <c:v>681.745</c:v>
                </c:pt>
                <c:pt idx="47338">
                  <c:v>681.82</c:v>
                </c:pt>
                <c:pt idx="47339">
                  <c:v>681.89599999999996</c:v>
                </c:pt>
                <c:pt idx="47340">
                  <c:v>681.971</c:v>
                </c:pt>
                <c:pt idx="47341">
                  <c:v>682.04700000000003</c:v>
                </c:pt>
                <c:pt idx="47342">
                  <c:v>682.12199999999996</c:v>
                </c:pt>
                <c:pt idx="47343">
                  <c:v>682.19799999999998</c:v>
                </c:pt>
                <c:pt idx="47344">
                  <c:v>682.274</c:v>
                </c:pt>
                <c:pt idx="47345">
                  <c:v>682.34900000000005</c:v>
                </c:pt>
                <c:pt idx="47346">
                  <c:v>682.42499999999995</c:v>
                </c:pt>
                <c:pt idx="47347">
                  <c:v>682.5</c:v>
                </c:pt>
                <c:pt idx="47348">
                  <c:v>682.57600000000002</c:v>
                </c:pt>
                <c:pt idx="47349">
                  <c:v>682.65099999999995</c:v>
                </c:pt>
                <c:pt idx="47350">
                  <c:v>682.72699999999998</c:v>
                </c:pt>
                <c:pt idx="47351">
                  <c:v>682.80200000000002</c:v>
                </c:pt>
                <c:pt idx="47352">
                  <c:v>682.87699999999995</c:v>
                </c:pt>
                <c:pt idx="47353">
                  <c:v>682.95299999999997</c:v>
                </c:pt>
                <c:pt idx="47354">
                  <c:v>683.02800000000002</c:v>
                </c:pt>
                <c:pt idx="47355">
                  <c:v>683.10400000000004</c:v>
                </c:pt>
                <c:pt idx="47356">
                  <c:v>683.17899999999997</c:v>
                </c:pt>
                <c:pt idx="47357">
                  <c:v>683.255</c:v>
                </c:pt>
                <c:pt idx="47358">
                  <c:v>683.33</c:v>
                </c:pt>
                <c:pt idx="47359">
                  <c:v>683.40599999999995</c:v>
                </c:pt>
                <c:pt idx="47360">
                  <c:v>683.48099999999999</c:v>
                </c:pt>
                <c:pt idx="47361">
                  <c:v>683.55600000000004</c:v>
                </c:pt>
                <c:pt idx="47362">
                  <c:v>683.63199999999995</c:v>
                </c:pt>
                <c:pt idx="47363">
                  <c:v>683.70699999999999</c:v>
                </c:pt>
                <c:pt idx="47364">
                  <c:v>683.78200000000004</c:v>
                </c:pt>
                <c:pt idx="47365">
                  <c:v>683.85799999999995</c:v>
                </c:pt>
                <c:pt idx="47366">
                  <c:v>683.93299999999999</c:v>
                </c:pt>
                <c:pt idx="47367">
                  <c:v>684.00800000000004</c:v>
                </c:pt>
                <c:pt idx="47368">
                  <c:v>684.08399999999995</c:v>
                </c:pt>
                <c:pt idx="47369">
                  <c:v>684.15899999999999</c:v>
                </c:pt>
                <c:pt idx="47370">
                  <c:v>684.23400000000004</c:v>
                </c:pt>
                <c:pt idx="47371">
                  <c:v>684.31</c:v>
                </c:pt>
                <c:pt idx="47372">
                  <c:v>684.38499999999999</c:v>
                </c:pt>
                <c:pt idx="47373">
                  <c:v>684.46</c:v>
                </c:pt>
                <c:pt idx="47374">
                  <c:v>684.53599999999994</c:v>
                </c:pt>
                <c:pt idx="47375">
                  <c:v>684.61099999999999</c:v>
                </c:pt>
                <c:pt idx="47376">
                  <c:v>684.68600000000004</c:v>
                </c:pt>
                <c:pt idx="47377">
                  <c:v>684.76099999999997</c:v>
                </c:pt>
                <c:pt idx="47378">
                  <c:v>684.83699999999999</c:v>
                </c:pt>
                <c:pt idx="47379">
                  <c:v>684.91200000000003</c:v>
                </c:pt>
                <c:pt idx="47380">
                  <c:v>684.98699999999997</c:v>
                </c:pt>
                <c:pt idx="47381">
                  <c:v>685.06200000000001</c:v>
                </c:pt>
                <c:pt idx="47382">
                  <c:v>685.13699999999994</c:v>
                </c:pt>
                <c:pt idx="47383">
                  <c:v>685.21299999999997</c:v>
                </c:pt>
                <c:pt idx="47384">
                  <c:v>685.28800000000001</c:v>
                </c:pt>
                <c:pt idx="47385">
                  <c:v>685.36300000000006</c:v>
                </c:pt>
                <c:pt idx="47386">
                  <c:v>685.43799999999999</c:v>
                </c:pt>
                <c:pt idx="47387">
                  <c:v>685.51300000000003</c:v>
                </c:pt>
                <c:pt idx="47388">
                  <c:v>685.58799999999997</c:v>
                </c:pt>
                <c:pt idx="47389">
                  <c:v>685.66300000000001</c:v>
                </c:pt>
                <c:pt idx="47390">
                  <c:v>685.73900000000003</c:v>
                </c:pt>
                <c:pt idx="47391">
                  <c:v>685.81399999999996</c:v>
                </c:pt>
                <c:pt idx="47392">
                  <c:v>685.88900000000001</c:v>
                </c:pt>
                <c:pt idx="47393">
                  <c:v>685.96400000000006</c:v>
                </c:pt>
                <c:pt idx="47394">
                  <c:v>686.03899999999999</c:v>
                </c:pt>
                <c:pt idx="47395">
                  <c:v>686.11400000000003</c:v>
                </c:pt>
                <c:pt idx="47396">
                  <c:v>686.18899999999996</c:v>
                </c:pt>
                <c:pt idx="47397">
                  <c:v>686.26400000000001</c:v>
                </c:pt>
                <c:pt idx="47398">
                  <c:v>686.33900000000006</c:v>
                </c:pt>
                <c:pt idx="47399">
                  <c:v>686.41399999999999</c:v>
                </c:pt>
                <c:pt idx="47400">
                  <c:v>686.49</c:v>
                </c:pt>
                <c:pt idx="47401">
                  <c:v>686.56399999999996</c:v>
                </c:pt>
                <c:pt idx="47402">
                  <c:v>686.64</c:v>
                </c:pt>
                <c:pt idx="47403">
                  <c:v>686.71400000000006</c:v>
                </c:pt>
                <c:pt idx="47404">
                  <c:v>686.78899999999999</c:v>
                </c:pt>
                <c:pt idx="47405">
                  <c:v>686.86500000000001</c:v>
                </c:pt>
                <c:pt idx="47406">
                  <c:v>686.93899999999996</c:v>
                </c:pt>
                <c:pt idx="47407">
                  <c:v>687.01400000000001</c:v>
                </c:pt>
                <c:pt idx="47408">
                  <c:v>687.08900000000006</c:v>
                </c:pt>
                <c:pt idx="47409">
                  <c:v>687.16399999999999</c:v>
                </c:pt>
                <c:pt idx="47410">
                  <c:v>687.23900000000003</c:v>
                </c:pt>
                <c:pt idx="47411">
                  <c:v>687.31399999999996</c:v>
                </c:pt>
                <c:pt idx="47412">
                  <c:v>687.38900000000001</c:v>
                </c:pt>
                <c:pt idx="47413">
                  <c:v>687.46400000000006</c:v>
                </c:pt>
                <c:pt idx="47414">
                  <c:v>687.53899999999999</c:v>
                </c:pt>
                <c:pt idx="47415">
                  <c:v>687.61400000000003</c:v>
                </c:pt>
                <c:pt idx="47416">
                  <c:v>687.68899999999996</c:v>
                </c:pt>
                <c:pt idx="47417">
                  <c:v>687.76400000000001</c:v>
                </c:pt>
                <c:pt idx="47418">
                  <c:v>687.83900000000006</c:v>
                </c:pt>
                <c:pt idx="47419">
                  <c:v>687.91300000000001</c:v>
                </c:pt>
                <c:pt idx="47420">
                  <c:v>687.98800000000006</c:v>
                </c:pt>
                <c:pt idx="47421">
                  <c:v>688.06299999999999</c:v>
                </c:pt>
                <c:pt idx="47422">
                  <c:v>688.13800000000003</c:v>
                </c:pt>
                <c:pt idx="47423">
                  <c:v>688.21299999999997</c:v>
                </c:pt>
                <c:pt idx="47424">
                  <c:v>688.28800000000001</c:v>
                </c:pt>
                <c:pt idx="47425">
                  <c:v>688.36199999999997</c:v>
                </c:pt>
                <c:pt idx="47426">
                  <c:v>688.43700000000001</c:v>
                </c:pt>
                <c:pt idx="47427">
                  <c:v>688.51199999999994</c:v>
                </c:pt>
                <c:pt idx="47428">
                  <c:v>688.58699999999999</c:v>
                </c:pt>
                <c:pt idx="47429">
                  <c:v>688.66200000000003</c:v>
                </c:pt>
                <c:pt idx="47430">
                  <c:v>688.73599999999999</c:v>
                </c:pt>
                <c:pt idx="47431">
                  <c:v>688.81100000000004</c:v>
                </c:pt>
                <c:pt idx="47432">
                  <c:v>688.88599999999997</c:v>
                </c:pt>
                <c:pt idx="47433">
                  <c:v>688.96100000000001</c:v>
                </c:pt>
                <c:pt idx="47434">
                  <c:v>689.03499999999997</c:v>
                </c:pt>
                <c:pt idx="47435">
                  <c:v>689.11</c:v>
                </c:pt>
                <c:pt idx="47436">
                  <c:v>689.18499999999995</c:v>
                </c:pt>
                <c:pt idx="47437">
                  <c:v>689.26</c:v>
                </c:pt>
                <c:pt idx="47438">
                  <c:v>689.33399999999995</c:v>
                </c:pt>
                <c:pt idx="47439">
                  <c:v>689.40899999999999</c:v>
                </c:pt>
                <c:pt idx="47440">
                  <c:v>689.48400000000004</c:v>
                </c:pt>
                <c:pt idx="47441">
                  <c:v>689.55799999999999</c:v>
                </c:pt>
                <c:pt idx="47442">
                  <c:v>689.63300000000004</c:v>
                </c:pt>
                <c:pt idx="47443">
                  <c:v>689.70799999999997</c:v>
                </c:pt>
                <c:pt idx="47444">
                  <c:v>689.78200000000004</c:v>
                </c:pt>
                <c:pt idx="47445">
                  <c:v>689.85699999999997</c:v>
                </c:pt>
                <c:pt idx="47446">
                  <c:v>689.93100000000004</c:v>
                </c:pt>
                <c:pt idx="47447">
                  <c:v>690.00599999999997</c:v>
                </c:pt>
                <c:pt idx="47448">
                  <c:v>690.08100000000002</c:v>
                </c:pt>
                <c:pt idx="47449">
                  <c:v>690.15499999999997</c:v>
                </c:pt>
                <c:pt idx="47450">
                  <c:v>690.23</c:v>
                </c:pt>
                <c:pt idx="47451">
                  <c:v>690.30399999999997</c:v>
                </c:pt>
                <c:pt idx="47452">
                  <c:v>690.37900000000002</c:v>
                </c:pt>
                <c:pt idx="47453">
                  <c:v>690.45299999999997</c:v>
                </c:pt>
                <c:pt idx="47454">
                  <c:v>690.52800000000002</c:v>
                </c:pt>
                <c:pt idx="47455">
                  <c:v>690.60299999999995</c:v>
                </c:pt>
                <c:pt idx="47456">
                  <c:v>690.67700000000002</c:v>
                </c:pt>
                <c:pt idx="47457">
                  <c:v>690.75199999999995</c:v>
                </c:pt>
                <c:pt idx="47458">
                  <c:v>690.82600000000002</c:v>
                </c:pt>
                <c:pt idx="47459">
                  <c:v>690.90099999999995</c:v>
                </c:pt>
                <c:pt idx="47460">
                  <c:v>690.97500000000002</c:v>
                </c:pt>
                <c:pt idx="47461">
                  <c:v>691.05</c:v>
                </c:pt>
                <c:pt idx="47462">
                  <c:v>691.12400000000002</c:v>
                </c:pt>
                <c:pt idx="47463">
                  <c:v>691.19799999999998</c:v>
                </c:pt>
                <c:pt idx="47464">
                  <c:v>691.27300000000002</c:v>
                </c:pt>
                <c:pt idx="47465">
                  <c:v>691.34699999999998</c:v>
                </c:pt>
                <c:pt idx="47466">
                  <c:v>691.42200000000003</c:v>
                </c:pt>
                <c:pt idx="47467">
                  <c:v>691.49599999999998</c:v>
                </c:pt>
                <c:pt idx="47468">
                  <c:v>691.57100000000003</c:v>
                </c:pt>
                <c:pt idx="47469">
                  <c:v>691.64499999999998</c:v>
                </c:pt>
                <c:pt idx="47470">
                  <c:v>691.71900000000005</c:v>
                </c:pt>
                <c:pt idx="47471">
                  <c:v>691.79399999999998</c:v>
                </c:pt>
                <c:pt idx="47472">
                  <c:v>691.86800000000005</c:v>
                </c:pt>
                <c:pt idx="47473">
                  <c:v>691.94299999999998</c:v>
                </c:pt>
                <c:pt idx="47474">
                  <c:v>692.01700000000005</c:v>
                </c:pt>
                <c:pt idx="47475">
                  <c:v>692.09100000000001</c:v>
                </c:pt>
                <c:pt idx="47476">
                  <c:v>692.16600000000005</c:v>
                </c:pt>
                <c:pt idx="47477">
                  <c:v>692.24</c:v>
                </c:pt>
                <c:pt idx="47478">
                  <c:v>692.31399999999996</c:v>
                </c:pt>
                <c:pt idx="47479">
                  <c:v>692.38900000000001</c:v>
                </c:pt>
                <c:pt idx="47480">
                  <c:v>692.46299999999997</c:v>
                </c:pt>
                <c:pt idx="47481">
                  <c:v>692.53700000000003</c:v>
                </c:pt>
                <c:pt idx="47482">
                  <c:v>692.61099999999999</c:v>
                </c:pt>
                <c:pt idx="47483">
                  <c:v>692.68600000000004</c:v>
                </c:pt>
                <c:pt idx="47484">
                  <c:v>692.76</c:v>
                </c:pt>
                <c:pt idx="47485">
                  <c:v>692.83399999999995</c:v>
                </c:pt>
                <c:pt idx="47486">
                  <c:v>692.90800000000002</c:v>
                </c:pt>
                <c:pt idx="47487">
                  <c:v>692.98299999999995</c:v>
                </c:pt>
                <c:pt idx="47488">
                  <c:v>693.05700000000002</c:v>
                </c:pt>
                <c:pt idx="47489">
                  <c:v>693.13099999999997</c:v>
                </c:pt>
                <c:pt idx="47490">
                  <c:v>693.20500000000004</c:v>
                </c:pt>
                <c:pt idx="47491">
                  <c:v>693.28</c:v>
                </c:pt>
                <c:pt idx="47492">
                  <c:v>693.35400000000004</c:v>
                </c:pt>
                <c:pt idx="47493">
                  <c:v>693.428</c:v>
                </c:pt>
                <c:pt idx="47494">
                  <c:v>693.50199999999995</c:v>
                </c:pt>
                <c:pt idx="47495">
                  <c:v>693.57600000000002</c:v>
                </c:pt>
                <c:pt idx="47496">
                  <c:v>693.65</c:v>
                </c:pt>
                <c:pt idx="47497">
                  <c:v>693.72400000000005</c:v>
                </c:pt>
                <c:pt idx="47498">
                  <c:v>693.79899999999998</c:v>
                </c:pt>
                <c:pt idx="47499">
                  <c:v>693.87300000000005</c:v>
                </c:pt>
                <c:pt idx="47500">
                  <c:v>693.947</c:v>
                </c:pt>
                <c:pt idx="47501">
                  <c:v>694.02099999999996</c:v>
                </c:pt>
                <c:pt idx="47502">
                  <c:v>694.09500000000003</c:v>
                </c:pt>
                <c:pt idx="47503">
                  <c:v>694.16899999999998</c:v>
                </c:pt>
                <c:pt idx="47504">
                  <c:v>694.24300000000005</c:v>
                </c:pt>
                <c:pt idx="47505">
                  <c:v>694.31700000000001</c:v>
                </c:pt>
                <c:pt idx="47506">
                  <c:v>694.39099999999996</c:v>
                </c:pt>
                <c:pt idx="47507">
                  <c:v>694.46500000000003</c:v>
                </c:pt>
                <c:pt idx="47508">
                  <c:v>694.53899999999999</c:v>
                </c:pt>
                <c:pt idx="47509">
                  <c:v>694.61300000000006</c:v>
                </c:pt>
                <c:pt idx="47510">
                  <c:v>694.68700000000001</c:v>
                </c:pt>
                <c:pt idx="47511">
                  <c:v>694.76099999999997</c:v>
                </c:pt>
                <c:pt idx="47512">
                  <c:v>694.83500000000004</c:v>
                </c:pt>
                <c:pt idx="47513">
                  <c:v>694.90899999999999</c:v>
                </c:pt>
                <c:pt idx="47514">
                  <c:v>694.98299999999995</c:v>
                </c:pt>
                <c:pt idx="47515">
                  <c:v>695.05700000000002</c:v>
                </c:pt>
                <c:pt idx="47516">
                  <c:v>695.13099999999997</c:v>
                </c:pt>
                <c:pt idx="47517">
                  <c:v>695.20500000000004</c:v>
                </c:pt>
                <c:pt idx="47518">
                  <c:v>695.279</c:v>
                </c:pt>
                <c:pt idx="47519">
                  <c:v>695.35299999999995</c:v>
                </c:pt>
                <c:pt idx="47520">
                  <c:v>695.42700000000002</c:v>
                </c:pt>
                <c:pt idx="47521">
                  <c:v>695.50099999999998</c:v>
                </c:pt>
                <c:pt idx="47522">
                  <c:v>695.57500000000005</c:v>
                </c:pt>
                <c:pt idx="47523">
                  <c:v>695.649</c:v>
                </c:pt>
                <c:pt idx="47524">
                  <c:v>695.72299999999996</c:v>
                </c:pt>
                <c:pt idx="47525">
                  <c:v>695.79700000000003</c:v>
                </c:pt>
                <c:pt idx="47526">
                  <c:v>695.87</c:v>
                </c:pt>
                <c:pt idx="47527">
                  <c:v>695.94399999999996</c:v>
                </c:pt>
                <c:pt idx="47528">
                  <c:v>696.01800000000003</c:v>
                </c:pt>
                <c:pt idx="47529">
                  <c:v>696.09199999999998</c:v>
                </c:pt>
                <c:pt idx="47530">
                  <c:v>696.16600000000005</c:v>
                </c:pt>
                <c:pt idx="47531">
                  <c:v>696.24</c:v>
                </c:pt>
                <c:pt idx="47532">
                  <c:v>696.31299999999999</c:v>
                </c:pt>
                <c:pt idx="47533">
                  <c:v>696.38699999999994</c:v>
                </c:pt>
                <c:pt idx="47534">
                  <c:v>696.46100000000001</c:v>
                </c:pt>
                <c:pt idx="47535">
                  <c:v>696.53499999999997</c:v>
                </c:pt>
                <c:pt idx="47536">
                  <c:v>696.60799999999995</c:v>
                </c:pt>
                <c:pt idx="47537">
                  <c:v>696.68200000000002</c:v>
                </c:pt>
                <c:pt idx="47538">
                  <c:v>696.75599999999997</c:v>
                </c:pt>
                <c:pt idx="47539">
                  <c:v>696.83</c:v>
                </c:pt>
                <c:pt idx="47540">
                  <c:v>696.90300000000002</c:v>
                </c:pt>
                <c:pt idx="47541">
                  <c:v>696.97699999999998</c:v>
                </c:pt>
                <c:pt idx="47542">
                  <c:v>697.05100000000004</c:v>
                </c:pt>
                <c:pt idx="47543">
                  <c:v>697.125</c:v>
                </c:pt>
                <c:pt idx="47544">
                  <c:v>697.19799999999998</c:v>
                </c:pt>
                <c:pt idx="47545">
                  <c:v>697.27200000000005</c:v>
                </c:pt>
                <c:pt idx="47546">
                  <c:v>697.34500000000003</c:v>
                </c:pt>
                <c:pt idx="47547">
                  <c:v>697.41899999999998</c:v>
                </c:pt>
                <c:pt idx="47548">
                  <c:v>697.49300000000005</c:v>
                </c:pt>
                <c:pt idx="47549">
                  <c:v>697.56600000000003</c:v>
                </c:pt>
                <c:pt idx="47550">
                  <c:v>697.64</c:v>
                </c:pt>
                <c:pt idx="47551">
                  <c:v>697.71400000000006</c:v>
                </c:pt>
                <c:pt idx="47552">
                  <c:v>697.78700000000003</c:v>
                </c:pt>
                <c:pt idx="47553">
                  <c:v>697.86099999999999</c:v>
                </c:pt>
                <c:pt idx="47554">
                  <c:v>697.93399999999997</c:v>
                </c:pt>
                <c:pt idx="47555">
                  <c:v>698.00800000000004</c:v>
                </c:pt>
                <c:pt idx="47556">
                  <c:v>698.08199999999999</c:v>
                </c:pt>
                <c:pt idx="47557">
                  <c:v>698.15499999999997</c:v>
                </c:pt>
                <c:pt idx="47558">
                  <c:v>698.22900000000004</c:v>
                </c:pt>
                <c:pt idx="47559">
                  <c:v>698.30200000000002</c:v>
                </c:pt>
                <c:pt idx="47560">
                  <c:v>698.37599999999998</c:v>
                </c:pt>
                <c:pt idx="47561">
                  <c:v>698.44899999999996</c:v>
                </c:pt>
                <c:pt idx="47562">
                  <c:v>698.52300000000002</c:v>
                </c:pt>
                <c:pt idx="47563">
                  <c:v>698.596</c:v>
                </c:pt>
                <c:pt idx="47564">
                  <c:v>698.67</c:v>
                </c:pt>
                <c:pt idx="47565">
                  <c:v>698.74300000000005</c:v>
                </c:pt>
                <c:pt idx="47566">
                  <c:v>698.81700000000001</c:v>
                </c:pt>
                <c:pt idx="47567">
                  <c:v>698.89</c:v>
                </c:pt>
                <c:pt idx="47568">
                  <c:v>698.96299999999997</c:v>
                </c:pt>
                <c:pt idx="47569">
                  <c:v>699.03700000000003</c:v>
                </c:pt>
                <c:pt idx="47570">
                  <c:v>699.11</c:v>
                </c:pt>
                <c:pt idx="47571">
                  <c:v>699.18399999999997</c:v>
                </c:pt>
                <c:pt idx="47572">
                  <c:v>699.25699999999995</c:v>
                </c:pt>
                <c:pt idx="47573">
                  <c:v>699.33100000000002</c:v>
                </c:pt>
                <c:pt idx="47574">
                  <c:v>699.404</c:v>
                </c:pt>
                <c:pt idx="47575">
                  <c:v>699.47699999999998</c:v>
                </c:pt>
                <c:pt idx="47576">
                  <c:v>699.55100000000004</c:v>
                </c:pt>
                <c:pt idx="47577">
                  <c:v>699.62400000000002</c:v>
                </c:pt>
                <c:pt idx="47578">
                  <c:v>699.697</c:v>
                </c:pt>
                <c:pt idx="47579">
                  <c:v>699.77099999999996</c:v>
                </c:pt>
                <c:pt idx="47580">
                  <c:v>699.84400000000005</c:v>
                </c:pt>
                <c:pt idx="47581">
                  <c:v>699.91700000000003</c:v>
                </c:pt>
                <c:pt idx="47582">
                  <c:v>699.99099999999999</c:v>
                </c:pt>
                <c:pt idx="47583">
                  <c:v>700.06399999999996</c:v>
                </c:pt>
                <c:pt idx="47584">
                  <c:v>700.13699999999994</c:v>
                </c:pt>
                <c:pt idx="47585">
                  <c:v>700.21</c:v>
                </c:pt>
                <c:pt idx="47586">
                  <c:v>700.28399999999999</c:v>
                </c:pt>
                <c:pt idx="47587">
                  <c:v>700.35699999999997</c:v>
                </c:pt>
                <c:pt idx="47588">
                  <c:v>700.43</c:v>
                </c:pt>
                <c:pt idx="47589">
                  <c:v>700.50300000000004</c:v>
                </c:pt>
                <c:pt idx="47590">
                  <c:v>700.577</c:v>
                </c:pt>
                <c:pt idx="47591">
                  <c:v>700.65</c:v>
                </c:pt>
                <c:pt idx="47592">
                  <c:v>700.72299999999996</c:v>
                </c:pt>
                <c:pt idx="47593">
                  <c:v>700.79600000000005</c:v>
                </c:pt>
                <c:pt idx="47594">
                  <c:v>700.87</c:v>
                </c:pt>
                <c:pt idx="47595">
                  <c:v>700.94299999999998</c:v>
                </c:pt>
                <c:pt idx="47596">
                  <c:v>701.01599999999996</c:v>
                </c:pt>
                <c:pt idx="47597">
                  <c:v>701.08900000000006</c:v>
                </c:pt>
                <c:pt idx="47598">
                  <c:v>701.16200000000003</c:v>
                </c:pt>
                <c:pt idx="47599">
                  <c:v>701.23500000000001</c:v>
                </c:pt>
                <c:pt idx="47600">
                  <c:v>701.30799999999999</c:v>
                </c:pt>
                <c:pt idx="47601">
                  <c:v>701.38099999999997</c:v>
                </c:pt>
                <c:pt idx="47602">
                  <c:v>701.45500000000004</c:v>
                </c:pt>
                <c:pt idx="47603">
                  <c:v>701.52800000000002</c:v>
                </c:pt>
                <c:pt idx="47604">
                  <c:v>701.601</c:v>
                </c:pt>
                <c:pt idx="47605">
                  <c:v>701.67399999999998</c:v>
                </c:pt>
                <c:pt idx="47606">
                  <c:v>701.74699999999996</c:v>
                </c:pt>
                <c:pt idx="47607">
                  <c:v>701.82</c:v>
                </c:pt>
                <c:pt idx="47608">
                  <c:v>701.89300000000003</c:v>
                </c:pt>
                <c:pt idx="47609">
                  <c:v>701.96600000000001</c:v>
                </c:pt>
                <c:pt idx="47610">
                  <c:v>702.03899999999999</c:v>
                </c:pt>
                <c:pt idx="47611">
                  <c:v>702.11199999999997</c:v>
                </c:pt>
                <c:pt idx="47612">
                  <c:v>702.18499999999995</c:v>
                </c:pt>
                <c:pt idx="47613">
                  <c:v>702.25800000000004</c:v>
                </c:pt>
                <c:pt idx="47614">
                  <c:v>702.33100000000002</c:v>
                </c:pt>
                <c:pt idx="47615">
                  <c:v>702.404</c:v>
                </c:pt>
                <c:pt idx="47616">
                  <c:v>702.47699999999998</c:v>
                </c:pt>
                <c:pt idx="47617">
                  <c:v>702.55</c:v>
                </c:pt>
                <c:pt idx="47618">
                  <c:v>702.62300000000005</c:v>
                </c:pt>
                <c:pt idx="47619">
                  <c:v>702.69600000000003</c:v>
                </c:pt>
                <c:pt idx="47620">
                  <c:v>702.76900000000001</c:v>
                </c:pt>
                <c:pt idx="47621">
                  <c:v>702.84100000000001</c:v>
                </c:pt>
                <c:pt idx="47622">
                  <c:v>702.91399999999999</c:v>
                </c:pt>
                <c:pt idx="47623">
                  <c:v>702.98699999999997</c:v>
                </c:pt>
                <c:pt idx="47624">
                  <c:v>703.06</c:v>
                </c:pt>
                <c:pt idx="47625">
                  <c:v>703.13300000000004</c:v>
                </c:pt>
                <c:pt idx="47626">
                  <c:v>703.20600000000002</c:v>
                </c:pt>
                <c:pt idx="47627">
                  <c:v>703.279</c:v>
                </c:pt>
                <c:pt idx="47628">
                  <c:v>703.35199999999998</c:v>
                </c:pt>
                <c:pt idx="47629">
                  <c:v>703.42399999999998</c:v>
                </c:pt>
                <c:pt idx="47630">
                  <c:v>703.49699999999996</c:v>
                </c:pt>
                <c:pt idx="47631">
                  <c:v>703.57</c:v>
                </c:pt>
                <c:pt idx="47632">
                  <c:v>703.64300000000003</c:v>
                </c:pt>
                <c:pt idx="47633">
                  <c:v>703.71600000000001</c:v>
                </c:pt>
                <c:pt idx="47634">
                  <c:v>703.78800000000001</c:v>
                </c:pt>
                <c:pt idx="47635">
                  <c:v>703.86099999999999</c:v>
                </c:pt>
                <c:pt idx="47636">
                  <c:v>703.93399999999997</c:v>
                </c:pt>
                <c:pt idx="47637">
                  <c:v>704.00699999999995</c:v>
                </c:pt>
                <c:pt idx="47638">
                  <c:v>704.07899999999995</c:v>
                </c:pt>
                <c:pt idx="47639">
                  <c:v>704.15200000000004</c:v>
                </c:pt>
                <c:pt idx="47640">
                  <c:v>704.22500000000002</c:v>
                </c:pt>
                <c:pt idx="47641">
                  <c:v>704.298</c:v>
                </c:pt>
                <c:pt idx="47642">
                  <c:v>704.37</c:v>
                </c:pt>
                <c:pt idx="47643">
                  <c:v>704.44299999999998</c:v>
                </c:pt>
                <c:pt idx="47644">
                  <c:v>704.51499999999999</c:v>
                </c:pt>
                <c:pt idx="47645">
                  <c:v>704.58799999999997</c:v>
                </c:pt>
                <c:pt idx="47646">
                  <c:v>704.66099999999994</c:v>
                </c:pt>
                <c:pt idx="47647">
                  <c:v>704.73299999999995</c:v>
                </c:pt>
                <c:pt idx="47648">
                  <c:v>704.80600000000004</c:v>
                </c:pt>
                <c:pt idx="47649">
                  <c:v>704.87900000000002</c:v>
                </c:pt>
                <c:pt idx="47650">
                  <c:v>704.95100000000002</c:v>
                </c:pt>
                <c:pt idx="47651">
                  <c:v>705.024</c:v>
                </c:pt>
                <c:pt idx="47652">
                  <c:v>705.09699999999998</c:v>
                </c:pt>
                <c:pt idx="47653">
                  <c:v>705.16899999999998</c:v>
                </c:pt>
                <c:pt idx="47654">
                  <c:v>705.24199999999996</c:v>
                </c:pt>
                <c:pt idx="47655">
                  <c:v>705.31399999999996</c:v>
                </c:pt>
                <c:pt idx="47656">
                  <c:v>705.38699999999994</c:v>
                </c:pt>
                <c:pt idx="47657">
                  <c:v>705.45899999999995</c:v>
                </c:pt>
                <c:pt idx="47658">
                  <c:v>705.53200000000004</c:v>
                </c:pt>
                <c:pt idx="47659">
                  <c:v>705.60400000000004</c:v>
                </c:pt>
                <c:pt idx="47660">
                  <c:v>705.67700000000002</c:v>
                </c:pt>
                <c:pt idx="47661">
                  <c:v>705.74900000000002</c:v>
                </c:pt>
                <c:pt idx="47662">
                  <c:v>705.822</c:v>
                </c:pt>
                <c:pt idx="47663">
                  <c:v>705.89400000000001</c:v>
                </c:pt>
                <c:pt idx="47664">
                  <c:v>705.96699999999998</c:v>
                </c:pt>
                <c:pt idx="47665">
                  <c:v>706.03899999999999</c:v>
                </c:pt>
                <c:pt idx="47666">
                  <c:v>706.11099999999999</c:v>
                </c:pt>
                <c:pt idx="47667">
                  <c:v>706.18399999999997</c:v>
                </c:pt>
                <c:pt idx="47668">
                  <c:v>706.25599999999997</c:v>
                </c:pt>
                <c:pt idx="47669">
                  <c:v>706.32899999999995</c:v>
                </c:pt>
                <c:pt idx="47670">
                  <c:v>706.40099999999995</c:v>
                </c:pt>
                <c:pt idx="47671">
                  <c:v>706.47400000000005</c:v>
                </c:pt>
                <c:pt idx="47672">
                  <c:v>706.54600000000005</c:v>
                </c:pt>
                <c:pt idx="47673">
                  <c:v>706.61800000000005</c:v>
                </c:pt>
                <c:pt idx="47674">
                  <c:v>706.69100000000003</c:v>
                </c:pt>
                <c:pt idx="47675">
                  <c:v>706.76300000000003</c:v>
                </c:pt>
                <c:pt idx="47676">
                  <c:v>706.83500000000004</c:v>
                </c:pt>
                <c:pt idx="47677">
                  <c:v>706.90800000000002</c:v>
                </c:pt>
                <c:pt idx="47678">
                  <c:v>706.98</c:v>
                </c:pt>
                <c:pt idx="47679">
                  <c:v>707.05200000000002</c:v>
                </c:pt>
                <c:pt idx="47680">
                  <c:v>707.125</c:v>
                </c:pt>
                <c:pt idx="47681">
                  <c:v>707.197</c:v>
                </c:pt>
                <c:pt idx="47682">
                  <c:v>707.26900000000001</c:v>
                </c:pt>
                <c:pt idx="47683">
                  <c:v>707.34100000000001</c:v>
                </c:pt>
                <c:pt idx="47684">
                  <c:v>707.41399999999999</c:v>
                </c:pt>
                <c:pt idx="47685">
                  <c:v>707.48599999999999</c:v>
                </c:pt>
                <c:pt idx="47686">
                  <c:v>707.55799999999999</c:v>
                </c:pt>
                <c:pt idx="47687">
                  <c:v>707.63</c:v>
                </c:pt>
                <c:pt idx="47688">
                  <c:v>707.702</c:v>
                </c:pt>
                <c:pt idx="47689">
                  <c:v>707.77499999999998</c:v>
                </c:pt>
                <c:pt idx="47690">
                  <c:v>707.84699999999998</c:v>
                </c:pt>
                <c:pt idx="47691">
                  <c:v>707.91899999999998</c:v>
                </c:pt>
                <c:pt idx="47692">
                  <c:v>707.99099999999999</c:v>
                </c:pt>
                <c:pt idx="47693">
                  <c:v>708.06299999999999</c:v>
                </c:pt>
                <c:pt idx="47694">
                  <c:v>708.13499999999999</c:v>
                </c:pt>
                <c:pt idx="47695">
                  <c:v>708.20799999999997</c:v>
                </c:pt>
                <c:pt idx="47696">
                  <c:v>708.28</c:v>
                </c:pt>
                <c:pt idx="47697">
                  <c:v>708.35199999999998</c:v>
                </c:pt>
                <c:pt idx="47698">
                  <c:v>708.42399999999998</c:v>
                </c:pt>
                <c:pt idx="47699">
                  <c:v>708.49599999999998</c:v>
                </c:pt>
                <c:pt idx="47700">
                  <c:v>708.56799999999998</c:v>
                </c:pt>
                <c:pt idx="47701">
                  <c:v>708.64</c:v>
                </c:pt>
                <c:pt idx="47702">
                  <c:v>708.71199999999999</c:v>
                </c:pt>
                <c:pt idx="47703">
                  <c:v>708.78399999999999</c:v>
                </c:pt>
                <c:pt idx="47704">
                  <c:v>708.85599999999999</c:v>
                </c:pt>
                <c:pt idx="47705">
                  <c:v>708.928</c:v>
                </c:pt>
                <c:pt idx="47706">
                  <c:v>709</c:v>
                </c:pt>
                <c:pt idx="47707">
                  <c:v>709.072</c:v>
                </c:pt>
                <c:pt idx="47708">
                  <c:v>709.14400000000001</c:v>
                </c:pt>
                <c:pt idx="47709">
                  <c:v>709.21600000000001</c:v>
                </c:pt>
                <c:pt idx="47710">
                  <c:v>709.28800000000001</c:v>
                </c:pt>
                <c:pt idx="47711">
                  <c:v>709.36</c:v>
                </c:pt>
                <c:pt idx="47712">
                  <c:v>709.43200000000002</c:v>
                </c:pt>
                <c:pt idx="47713">
                  <c:v>709.50400000000002</c:v>
                </c:pt>
                <c:pt idx="47714">
                  <c:v>709.57600000000002</c:v>
                </c:pt>
                <c:pt idx="47715">
                  <c:v>709.64800000000002</c:v>
                </c:pt>
                <c:pt idx="47716">
                  <c:v>709.72</c:v>
                </c:pt>
                <c:pt idx="47717">
                  <c:v>709.79200000000003</c:v>
                </c:pt>
                <c:pt idx="47718">
                  <c:v>709.86400000000003</c:v>
                </c:pt>
                <c:pt idx="47719">
                  <c:v>709.93499999999995</c:v>
                </c:pt>
                <c:pt idx="47720">
                  <c:v>710.00699999999995</c:v>
                </c:pt>
                <c:pt idx="47721">
                  <c:v>710.07899999999995</c:v>
                </c:pt>
                <c:pt idx="47722">
                  <c:v>710.15099999999995</c:v>
                </c:pt>
                <c:pt idx="47723">
                  <c:v>710.22299999999996</c:v>
                </c:pt>
                <c:pt idx="47724">
                  <c:v>710.29499999999996</c:v>
                </c:pt>
                <c:pt idx="47725">
                  <c:v>710.36599999999999</c:v>
                </c:pt>
                <c:pt idx="47726">
                  <c:v>710.43799999999999</c:v>
                </c:pt>
                <c:pt idx="47727">
                  <c:v>710.51</c:v>
                </c:pt>
                <c:pt idx="47728">
                  <c:v>710.58199999999999</c:v>
                </c:pt>
                <c:pt idx="47729">
                  <c:v>710.654</c:v>
                </c:pt>
                <c:pt idx="47730">
                  <c:v>710.72500000000002</c:v>
                </c:pt>
                <c:pt idx="47731">
                  <c:v>710.79700000000003</c:v>
                </c:pt>
                <c:pt idx="47732">
                  <c:v>710.86900000000003</c:v>
                </c:pt>
                <c:pt idx="47733">
                  <c:v>710.94</c:v>
                </c:pt>
                <c:pt idx="47734">
                  <c:v>711.01199999999994</c:v>
                </c:pt>
                <c:pt idx="47735">
                  <c:v>711.08399999999995</c:v>
                </c:pt>
                <c:pt idx="47736">
                  <c:v>711.15599999999995</c:v>
                </c:pt>
                <c:pt idx="47737">
                  <c:v>711.22699999999998</c:v>
                </c:pt>
                <c:pt idx="47738">
                  <c:v>711.29899999999998</c:v>
                </c:pt>
                <c:pt idx="47739">
                  <c:v>711.37099999999998</c:v>
                </c:pt>
                <c:pt idx="47740">
                  <c:v>711.44200000000001</c:v>
                </c:pt>
                <c:pt idx="47741">
                  <c:v>711.51400000000001</c:v>
                </c:pt>
                <c:pt idx="47742">
                  <c:v>711.58500000000004</c:v>
                </c:pt>
                <c:pt idx="47743">
                  <c:v>711.65700000000004</c:v>
                </c:pt>
                <c:pt idx="47744">
                  <c:v>711.72900000000004</c:v>
                </c:pt>
                <c:pt idx="47745">
                  <c:v>711.8</c:v>
                </c:pt>
                <c:pt idx="47746">
                  <c:v>711.87199999999996</c:v>
                </c:pt>
                <c:pt idx="47747">
                  <c:v>711.94299999999998</c:v>
                </c:pt>
                <c:pt idx="47748">
                  <c:v>712.01499999999999</c:v>
                </c:pt>
                <c:pt idx="47749">
                  <c:v>712.08600000000001</c:v>
                </c:pt>
                <c:pt idx="47750">
                  <c:v>712.15800000000002</c:v>
                </c:pt>
                <c:pt idx="47751">
                  <c:v>712.22900000000004</c:v>
                </c:pt>
                <c:pt idx="47752">
                  <c:v>712.30100000000004</c:v>
                </c:pt>
                <c:pt idx="47753">
                  <c:v>712.37300000000005</c:v>
                </c:pt>
                <c:pt idx="47754">
                  <c:v>712.44399999999996</c:v>
                </c:pt>
                <c:pt idx="47755">
                  <c:v>712.51599999999996</c:v>
                </c:pt>
                <c:pt idx="47756">
                  <c:v>712.58699999999999</c:v>
                </c:pt>
                <c:pt idx="47757">
                  <c:v>712.65800000000002</c:v>
                </c:pt>
                <c:pt idx="47758">
                  <c:v>712.73</c:v>
                </c:pt>
                <c:pt idx="47759">
                  <c:v>712.80100000000004</c:v>
                </c:pt>
                <c:pt idx="47760">
                  <c:v>712.87300000000005</c:v>
                </c:pt>
                <c:pt idx="47761">
                  <c:v>712.94399999999996</c:v>
                </c:pt>
                <c:pt idx="47762">
                  <c:v>713.01499999999999</c:v>
                </c:pt>
                <c:pt idx="47763">
                  <c:v>713.08699999999999</c:v>
                </c:pt>
                <c:pt idx="47764">
                  <c:v>713.15800000000002</c:v>
                </c:pt>
                <c:pt idx="47765">
                  <c:v>713.23</c:v>
                </c:pt>
                <c:pt idx="47766">
                  <c:v>713.30100000000004</c:v>
                </c:pt>
                <c:pt idx="47767">
                  <c:v>713.37199999999996</c:v>
                </c:pt>
                <c:pt idx="47768">
                  <c:v>713.44399999999996</c:v>
                </c:pt>
                <c:pt idx="47769">
                  <c:v>713.51499999999999</c:v>
                </c:pt>
                <c:pt idx="47770">
                  <c:v>713.58600000000001</c:v>
                </c:pt>
                <c:pt idx="47771">
                  <c:v>713.65800000000002</c:v>
                </c:pt>
                <c:pt idx="47772">
                  <c:v>713.72900000000004</c:v>
                </c:pt>
                <c:pt idx="47773">
                  <c:v>713.8</c:v>
                </c:pt>
                <c:pt idx="47774">
                  <c:v>713.87099999999998</c:v>
                </c:pt>
                <c:pt idx="47775">
                  <c:v>713.94299999999998</c:v>
                </c:pt>
                <c:pt idx="47776">
                  <c:v>714.01400000000001</c:v>
                </c:pt>
                <c:pt idx="47777">
                  <c:v>714.08500000000004</c:v>
                </c:pt>
                <c:pt idx="47778">
                  <c:v>714.15599999999995</c:v>
                </c:pt>
                <c:pt idx="47779">
                  <c:v>714.22799999999995</c:v>
                </c:pt>
                <c:pt idx="47780">
                  <c:v>714.29899999999998</c:v>
                </c:pt>
                <c:pt idx="47781">
                  <c:v>714.37</c:v>
                </c:pt>
                <c:pt idx="47782">
                  <c:v>714.44100000000003</c:v>
                </c:pt>
                <c:pt idx="47783">
                  <c:v>714.51199999999994</c:v>
                </c:pt>
                <c:pt idx="47784">
                  <c:v>714.58299999999997</c:v>
                </c:pt>
                <c:pt idx="47785">
                  <c:v>714.65499999999997</c:v>
                </c:pt>
                <c:pt idx="47786">
                  <c:v>714.726</c:v>
                </c:pt>
                <c:pt idx="47787">
                  <c:v>714.79700000000003</c:v>
                </c:pt>
                <c:pt idx="47788">
                  <c:v>714.86800000000005</c:v>
                </c:pt>
                <c:pt idx="47789">
                  <c:v>714.93899999999996</c:v>
                </c:pt>
                <c:pt idx="47790">
                  <c:v>715.01</c:v>
                </c:pt>
                <c:pt idx="47791">
                  <c:v>715.08100000000002</c:v>
                </c:pt>
                <c:pt idx="47792">
                  <c:v>715.15200000000004</c:v>
                </c:pt>
                <c:pt idx="47793">
                  <c:v>715.22299999999996</c:v>
                </c:pt>
                <c:pt idx="47794">
                  <c:v>715.29399999999998</c:v>
                </c:pt>
                <c:pt idx="47795">
                  <c:v>715.36500000000001</c:v>
                </c:pt>
                <c:pt idx="47796">
                  <c:v>715.43600000000004</c:v>
                </c:pt>
                <c:pt idx="47797">
                  <c:v>715.50699999999995</c:v>
                </c:pt>
                <c:pt idx="47798">
                  <c:v>715.57799999999997</c:v>
                </c:pt>
                <c:pt idx="47799">
                  <c:v>715.649</c:v>
                </c:pt>
                <c:pt idx="47800">
                  <c:v>715.72</c:v>
                </c:pt>
                <c:pt idx="47801">
                  <c:v>715.79100000000005</c:v>
                </c:pt>
                <c:pt idx="47802">
                  <c:v>715.86199999999997</c:v>
                </c:pt>
                <c:pt idx="47803">
                  <c:v>715.93299999999999</c:v>
                </c:pt>
                <c:pt idx="47804">
                  <c:v>716.00400000000002</c:v>
                </c:pt>
                <c:pt idx="47805">
                  <c:v>716.07500000000005</c:v>
                </c:pt>
                <c:pt idx="47806">
                  <c:v>716.14599999999996</c:v>
                </c:pt>
                <c:pt idx="47807">
                  <c:v>716.21699999999998</c:v>
                </c:pt>
                <c:pt idx="47808">
                  <c:v>716.28800000000001</c:v>
                </c:pt>
                <c:pt idx="47809">
                  <c:v>716.35900000000004</c:v>
                </c:pt>
                <c:pt idx="47810">
                  <c:v>716.42899999999997</c:v>
                </c:pt>
                <c:pt idx="47811">
                  <c:v>716.5</c:v>
                </c:pt>
                <c:pt idx="47812">
                  <c:v>716.57100000000003</c:v>
                </c:pt>
                <c:pt idx="47813">
                  <c:v>716.64200000000005</c:v>
                </c:pt>
                <c:pt idx="47814">
                  <c:v>716.71299999999997</c:v>
                </c:pt>
                <c:pt idx="47815">
                  <c:v>716.78399999999999</c:v>
                </c:pt>
                <c:pt idx="47816">
                  <c:v>716.85400000000004</c:v>
                </c:pt>
                <c:pt idx="47817">
                  <c:v>716.92499999999995</c:v>
                </c:pt>
                <c:pt idx="47818">
                  <c:v>716.99599999999998</c:v>
                </c:pt>
                <c:pt idx="47819">
                  <c:v>717.06700000000001</c:v>
                </c:pt>
                <c:pt idx="47820">
                  <c:v>717.13699999999994</c:v>
                </c:pt>
                <c:pt idx="47821">
                  <c:v>717.20799999999997</c:v>
                </c:pt>
                <c:pt idx="47822">
                  <c:v>717.279</c:v>
                </c:pt>
                <c:pt idx="47823">
                  <c:v>717.35</c:v>
                </c:pt>
                <c:pt idx="47824">
                  <c:v>717.42</c:v>
                </c:pt>
                <c:pt idx="47825">
                  <c:v>717.49099999999999</c:v>
                </c:pt>
                <c:pt idx="47826">
                  <c:v>717.56100000000004</c:v>
                </c:pt>
                <c:pt idx="47827">
                  <c:v>717.63199999999995</c:v>
                </c:pt>
                <c:pt idx="47828">
                  <c:v>717.70299999999997</c:v>
                </c:pt>
                <c:pt idx="47829">
                  <c:v>717.77300000000002</c:v>
                </c:pt>
                <c:pt idx="47830">
                  <c:v>717.84400000000005</c:v>
                </c:pt>
                <c:pt idx="47831">
                  <c:v>717.91499999999996</c:v>
                </c:pt>
                <c:pt idx="47832">
                  <c:v>717.98500000000001</c:v>
                </c:pt>
                <c:pt idx="47833">
                  <c:v>718.05600000000004</c:v>
                </c:pt>
                <c:pt idx="47834">
                  <c:v>718.12699999999995</c:v>
                </c:pt>
                <c:pt idx="47835">
                  <c:v>718.197</c:v>
                </c:pt>
                <c:pt idx="47836">
                  <c:v>718.26800000000003</c:v>
                </c:pt>
                <c:pt idx="47837">
                  <c:v>718.33799999999997</c:v>
                </c:pt>
                <c:pt idx="47838">
                  <c:v>718.40899999999999</c:v>
                </c:pt>
                <c:pt idx="47839">
                  <c:v>718.47900000000004</c:v>
                </c:pt>
                <c:pt idx="47840">
                  <c:v>718.55</c:v>
                </c:pt>
                <c:pt idx="47841">
                  <c:v>718.62</c:v>
                </c:pt>
                <c:pt idx="47842">
                  <c:v>718.69100000000003</c:v>
                </c:pt>
                <c:pt idx="47843">
                  <c:v>718.76099999999997</c:v>
                </c:pt>
                <c:pt idx="47844">
                  <c:v>718.83199999999999</c:v>
                </c:pt>
                <c:pt idx="47845">
                  <c:v>718.90200000000004</c:v>
                </c:pt>
                <c:pt idx="47846">
                  <c:v>718.97299999999996</c:v>
                </c:pt>
                <c:pt idx="47847">
                  <c:v>719.04300000000001</c:v>
                </c:pt>
                <c:pt idx="47848">
                  <c:v>719.11300000000006</c:v>
                </c:pt>
                <c:pt idx="47849">
                  <c:v>719.18399999999997</c:v>
                </c:pt>
                <c:pt idx="47850">
                  <c:v>719.25400000000002</c:v>
                </c:pt>
                <c:pt idx="47851">
                  <c:v>719.32500000000005</c:v>
                </c:pt>
                <c:pt idx="47852">
                  <c:v>719.39499999999998</c:v>
                </c:pt>
                <c:pt idx="47853">
                  <c:v>719.46500000000003</c:v>
                </c:pt>
                <c:pt idx="47854">
                  <c:v>719.53599999999994</c:v>
                </c:pt>
                <c:pt idx="47855">
                  <c:v>719.60599999999999</c:v>
                </c:pt>
                <c:pt idx="47856">
                  <c:v>719.67700000000002</c:v>
                </c:pt>
                <c:pt idx="47857">
                  <c:v>719.74699999999996</c:v>
                </c:pt>
                <c:pt idx="47858">
                  <c:v>719.81700000000001</c:v>
                </c:pt>
                <c:pt idx="47859">
                  <c:v>719.88699999999994</c:v>
                </c:pt>
                <c:pt idx="47860">
                  <c:v>719.95799999999997</c:v>
                </c:pt>
                <c:pt idx="47861">
                  <c:v>720.02800000000002</c:v>
                </c:pt>
                <c:pt idx="47862">
                  <c:v>720.09799999999996</c:v>
                </c:pt>
                <c:pt idx="47863">
                  <c:v>720.16800000000001</c:v>
                </c:pt>
                <c:pt idx="47864">
                  <c:v>720.23900000000003</c:v>
                </c:pt>
                <c:pt idx="47865">
                  <c:v>720.30899999999997</c:v>
                </c:pt>
                <c:pt idx="47866">
                  <c:v>720.37900000000002</c:v>
                </c:pt>
                <c:pt idx="47867">
                  <c:v>720.44899999999996</c:v>
                </c:pt>
                <c:pt idx="47868">
                  <c:v>720.52</c:v>
                </c:pt>
                <c:pt idx="47869">
                  <c:v>720.59</c:v>
                </c:pt>
                <c:pt idx="47870">
                  <c:v>720.66</c:v>
                </c:pt>
                <c:pt idx="47871">
                  <c:v>720.73</c:v>
                </c:pt>
                <c:pt idx="47872">
                  <c:v>720.8</c:v>
                </c:pt>
                <c:pt idx="47873">
                  <c:v>720.87</c:v>
                </c:pt>
                <c:pt idx="47874">
                  <c:v>720.94</c:v>
                </c:pt>
                <c:pt idx="47875">
                  <c:v>721.01</c:v>
                </c:pt>
                <c:pt idx="47876">
                  <c:v>721.08100000000002</c:v>
                </c:pt>
                <c:pt idx="47877">
                  <c:v>721.15099999999995</c:v>
                </c:pt>
                <c:pt idx="47878">
                  <c:v>721.221</c:v>
                </c:pt>
                <c:pt idx="47879">
                  <c:v>721.29100000000005</c:v>
                </c:pt>
                <c:pt idx="47880">
                  <c:v>721.36099999999999</c:v>
                </c:pt>
                <c:pt idx="47881">
                  <c:v>721.43100000000004</c:v>
                </c:pt>
                <c:pt idx="47882">
                  <c:v>721.50099999999998</c:v>
                </c:pt>
                <c:pt idx="47883">
                  <c:v>721.57100000000003</c:v>
                </c:pt>
                <c:pt idx="47884">
                  <c:v>721.64099999999996</c:v>
                </c:pt>
                <c:pt idx="47885">
                  <c:v>721.71100000000001</c:v>
                </c:pt>
                <c:pt idx="47886">
                  <c:v>721.78099999999995</c:v>
                </c:pt>
                <c:pt idx="47887">
                  <c:v>721.851</c:v>
                </c:pt>
                <c:pt idx="47888">
                  <c:v>721.92100000000005</c:v>
                </c:pt>
                <c:pt idx="47889">
                  <c:v>721.99099999999999</c:v>
                </c:pt>
                <c:pt idx="47890">
                  <c:v>722.06100000000004</c:v>
                </c:pt>
                <c:pt idx="47891">
                  <c:v>722.13099999999997</c:v>
                </c:pt>
                <c:pt idx="47892">
                  <c:v>722.2</c:v>
                </c:pt>
                <c:pt idx="47893">
                  <c:v>722.27</c:v>
                </c:pt>
                <c:pt idx="47894">
                  <c:v>722.34</c:v>
                </c:pt>
                <c:pt idx="47895">
                  <c:v>722.41</c:v>
                </c:pt>
                <c:pt idx="47896">
                  <c:v>722.48</c:v>
                </c:pt>
                <c:pt idx="47897">
                  <c:v>722.55</c:v>
                </c:pt>
                <c:pt idx="47898">
                  <c:v>722.62</c:v>
                </c:pt>
                <c:pt idx="47899">
                  <c:v>722.68899999999996</c:v>
                </c:pt>
                <c:pt idx="47900">
                  <c:v>722.75900000000001</c:v>
                </c:pt>
                <c:pt idx="47901">
                  <c:v>722.82899999999995</c:v>
                </c:pt>
                <c:pt idx="47902">
                  <c:v>722.899</c:v>
                </c:pt>
                <c:pt idx="47903">
                  <c:v>722.96900000000005</c:v>
                </c:pt>
                <c:pt idx="47904">
                  <c:v>723.03800000000001</c:v>
                </c:pt>
                <c:pt idx="47905">
                  <c:v>723.10799999999995</c:v>
                </c:pt>
                <c:pt idx="47906">
                  <c:v>723.178</c:v>
                </c:pt>
                <c:pt idx="47907">
                  <c:v>723.24800000000005</c:v>
                </c:pt>
                <c:pt idx="47908">
                  <c:v>723.31700000000001</c:v>
                </c:pt>
                <c:pt idx="47909">
                  <c:v>723.38699999999994</c:v>
                </c:pt>
                <c:pt idx="47910">
                  <c:v>723.45699999999999</c:v>
                </c:pt>
                <c:pt idx="47911">
                  <c:v>723.52599999999995</c:v>
                </c:pt>
                <c:pt idx="47912">
                  <c:v>723.596</c:v>
                </c:pt>
                <c:pt idx="47913">
                  <c:v>723.66600000000005</c:v>
                </c:pt>
                <c:pt idx="47914">
                  <c:v>723.73500000000001</c:v>
                </c:pt>
                <c:pt idx="47915">
                  <c:v>723.80499999999995</c:v>
                </c:pt>
                <c:pt idx="47916">
                  <c:v>723.875</c:v>
                </c:pt>
                <c:pt idx="47917">
                  <c:v>723.94399999999996</c:v>
                </c:pt>
                <c:pt idx="47918">
                  <c:v>724.01400000000001</c:v>
                </c:pt>
                <c:pt idx="47919">
                  <c:v>724.08299999999997</c:v>
                </c:pt>
                <c:pt idx="47920">
                  <c:v>724.15300000000002</c:v>
                </c:pt>
                <c:pt idx="47921">
                  <c:v>724.22299999999996</c:v>
                </c:pt>
                <c:pt idx="47922">
                  <c:v>724.29200000000003</c:v>
                </c:pt>
                <c:pt idx="47923">
                  <c:v>724.36199999999997</c:v>
                </c:pt>
                <c:pt idx="47924">
                  <c:v>724.43100000000004</c:v>
                </c:pt>
                <c:pt idx="47925">
                  <c:v>724.50099999999998</c:v>
                </c:pt>
                <c:pt idx="47926">
                  <c:v>724.57</c:v>
                </c:pt>
                <c:pt idx="47927">
                  <c:v>724.64</c:v>
                </c:pt>
                <c:pt idx="47928">
                  <c:v>724.70899999999995</c:v>
                </c:pt>
                <c:pt idx="47929">
                  <c:v>724.779</c:v>
                </c:pt>
                <c:pt idx="47930">
                  <c:v>724.84799999999996</c:v>
                </c:pt>
                <c:pt idx="47931">
                  <c:v>724.91700000000003</c:v>
                </c:pt>
                <c:pt idx="47932">
                  <c:v>724.98699999999997</c:v>
                </c:pt>
                <c:pt idx="47933">
                  <c:v>725.05600000000004</c:v>
                </c:pt>
                <c:pt idx="47934">
                  <c:v>725.12599999999998</c:v>
                </c:pt>
                <c:pt idx="47935">
                  <c:v>725.19500000000005</c:v>
                </c:pt>
                <c:pt idx="47936">
                  <c:v>725.26400000000001</c:v>
                </c:pt>
                <c:pt idx="47937">
                  <c:v>725.33399999999995</c:v>
                </c:pt>
                <c:pt idx="47938">
                  <c:v>725.40300000000002</c:v>
                </c:pt>
                <c:pt idx="47939">
                  <c:v>725.47199999999998</c:v>
                </c:pt>
                <c:pt idx="47940">
                  <c:v>725.54200000000003</c:v>
                </c:pt>
                <c:pt idx="47941">
                  <c:v>725.61099999999999</c:v>
                </c:pt>
                <c:pt idx="47942">
                  <c:v>725.68</c:v>
                </c:pt>
                <c:pt idx="47943">
                  <c:v>725.75</c:v>
                </c:pt>
                <c:pt idx="47944">
                  <c:v>725.81899999999996</c:v>
                </c:pt>
                <c:pt idx="47945">
                  <c:v>725.88800000000003</c:v>
                </c:pt>
                <c:pt idx="47946">
                  <c:v>725.95799999999997</c:v>
                </c:pt>
                <c:pt idx="47947">
                  <c:v>726.02700000000004</c:v>
                </c:pt>
                <c:pt idx="47948">
                  <c:v>726.096</c:v>
                </c:pt>
                <c:pt idx="47949">
                  <c:v>726.16499999999996</c:v>
                </c:pt>
                <c:pt idx="47950">
                  <c:v>726.23400000000004</c:v>
                </c:pt>
                <c:pt idx="47951">
                  <c:v>726.30399999999997</c:v>
                </c:pt>
                <c:pt idx="47952">
                  <c:v>726.37300000000005</c:v>
                </c:pt>
                <c:pt idx="47953">
                  <c:v>726.44200000000001</c:v>
                </c:pt>
                <c:pt idx="47954">
                  <c:v>726.51099999999997</c:v>
                </c:pt>
                <c:pt idx="47955">
                  <c:v>726.58</c:v>
                </c:pt>
                <c:pt idx="47956">
                  <c:v>726.649</c:v>
                </c:pt>
                <c:pt idx="47957">
                  <c:v>726.71900000000005</c:v>
                </c:pt>
                <c:pt idx="47958">
                  <c:v>726.78800000000001</c:v>
                </c:pt>
                <c:pt idx="47959">
                  <c:v>726.85699999999997</c:v>
                </c:pt>
                <c:pt idx="47960">
                  <c:v>726.92600000000004</c:v>
                </c:pt>
                <c:pt idx="47961">
                  <c:v>726.995</c:v>
                </c:pt>
                <c:pt idx="47962">
                  <c:v>727.06399999999996</c:v>
                </c:pt>
                <c:pt idx="47963">
                  <c:v>727.13300000000004</c:v>
                </c:pt>
                <c:pt idx="47964">
                  <c:v>727.202</c:v>
                </c:pt>
                <c:pt idx="47965">
                  <c:v>727.27099999999996</c:v>
                </c:pt>
                <c:pt idx="47966">
                  <c:v>727.34</c:v>
                </c:pt>
                <c:pt idx="47967">
                  <c:v>727.40899999999999</c:v>
                </c:pt>
                <c:pt idx="47968">
                  <c:v>727.47799999999995</c:v>
                </c:pt>
                <c:pt idx="47969">
                  <c:v>727.54700000000003</c:v>
                </c:pt>
                <c:pt idx="47970">
                  <c:v>727.61599999999999</c:v>
                </c:pt>
                <c:pt idx="47971">
                  <c:v>727.68499999999995</c:v>
                </c:pt>
                <c:pt idx="47972">
                  <c:v>727.75400000000002</c:v>
                </c:pt>
                <c:pt idx="47973">
                  <c:v>727.82299999999998</c:v>
                </c:pt>
                <c:pt idx="47974">
                  <c:v>727.89200000000005</c:v>
                </c:pt>
                <c:pt idx="47975">
                  <c:v>727.96100000000001</c:v>
                </c:pt>
                <c:pt idx="47976">
                  <c:v>728.03</c:v>
                </c:pt>
                <c:pt idx="47977">
                  <c:v>728.09900000000005</c:v>
                </c:pt>
                <c:pt idx="47978">
                  <c:v>728.16700000000003</c:v>
                </c:pt>
                <c:pt idx="47979">
                  <c:v>728.23599999999999</c:v>
                </c:pt>
                <c:pt idx="47980">
                  <c:v>728.30499999999995</c:v>
                </c:pt>
                <c:pt idx="47981">
                  <c:v>728.37400000000002</c:v>
                </c:pt>
                <c:pt idx="47982">
                  <c:v>728.44299999999998</c:v>
                </c:pt>
                <c:pt idx="47983">
                  <c:v>728.51099999999997</c:v>
                </c:pt>
                <c:pt idx="47984">
                  <c:v>728.58</c:v>
                </c:pt>
                <c:pt idx="47985">
                  <c:v>728.649</c:v>
                </c:pt>
                <c:pt idx="47986">
                  <c:v>728.71799999999996</c:v>
                </c:pt>
                <c:pt idx="47987">
                  <c:v>728.78599999999994</c:v>
                </c:pt>
                <c:pt idx="47988">
                  <c:v>728.85500000000002</c:v>
                </c:pt>
                <c:pt idx="47989">
                  <c:v>728.92399999999998</c:v>
                </c:pt>
                <c:pt idx="47990">
                  <c:v>728.99300000000005</c:v>
                </c:pt>
                <c:pt idx="47991">
                  <c:v>729.06100000000004</c:v>
                </c:pt>
                <c:pt idx="47992">
                  <c:v>729.13</c:v>
                </c:pt>
                <c:pt idx="47993">
                  <c:v>729.19899999999996</c:v>
                </c:pt>
                <c:pt idx="47994">
                  <c:v>729.26700000000005</c:v>
                </c:pt>
                <c:pt idx="47995">
                  <c:v>729.33600000000001</c:v>
                </c:pt>
                <c:pt idx="47996">
                  <c:v>729.40499999999997</c:v>
                </c:pt>
                <c:pt idx="47997">
                  <c:v>729.47299999999996</c:v>
                </c:pt>
                <c:pt idx="47998">
                  <c:v>729.54200000000003</c:v>
                </c:pt>
                <c:pt idx="47999">
                  <c:v>729.61099999999999</c:v>
                </c:pt>
                <c:pt idx="48000">
                  <c:v>729.67899999999997</c:v>
                </c:pt>
                <c:pt idx="48001">
                  <c:v>729.74800000000005</c:v>
                </c:pt>
                <c:pt idx="48002">
                  <c:v>729.81600000000003</c:v>
                </c:pt>
                <c:pt idx="48003">
                  <c:v>729.88499999999999</c:v>
                </c:pt>
                <c:pt idx="48004">
                  <c:v>729.95299999999997</c:v>
                </c:pt>
                <c:pt idx="48005">
                  <c:v>730.02200000000005</c:v>
                </c:pt>
                <c:pt idx="48006">
                  <c:v>730.09</c:v>
                </c:pt>
                <c:pt idx="48007">
                  <c:v>730.15899999999999</c:v>
                </c:pt>
                <c:pt idx="48008">
                  <c:v>730.22699999999998</c:v>
                </c:pt>
                <c:pt idx="48009">
                  <c:v>730.29600000000005</c:v>
                </c:pt>
                <c:pt idx="48010">
                  <c:v>730.36400000000003</c:v>
                </c:pt>
                <c:pt idx="48011">
                  <c:v>730.43299999999999</c:v>
                </c:pt>
                <c:pt idx="48012">
                  <c:v>730.50099999999998</c:v>
                </c:pt>
                <c:pt idx="48013">
                  <c:v>730.57</c:v>
                </c:pt>
                <c:pt idx="48014">
                  <c:v>730.63800000000003</c:v>
                </c:pt>
                <c:pt idx="48015">
                  <c:v>730.70699999999999</c:v>
                </c:pt>
                <c:pt idx="48016">
                  <c:v>730.77499999999998</c:v>
                </c:pt>
                <c:pt idx="48017">
                  <c:v>730.84299999999996</c:v>
                </c:pt>
                <c:pt idx="48018">
                  <c:v>730.91200000000003</c:v>
                </c:pt>
                <c:pt idx="48019">
                  <c:v>730.98</c:v>
                </c:pt>
                <c:pt idx="48020">
                  <c:v>731.048</c:v>
                </c:pt>
                <c:pt idx="48021">
                  <c:v>731.11699999999996</c:v>
                </c:pt>
                <c:pt idx="48022">
                  <c:v>731.18499999999995</c:v>
                </c:pt>
                <c:pt idx="48023">
                  <c:v>731.25300000000004</c:v>
                </c:pt>
                <c:pt idx="48024">
                  <c:v>731.322</c:v>
                </c:pt>
                <c:pt idx="48025">
                  <c:v>731.39</c:v>
                </c:pt>
                <c:pt idx="48026">
                  <c:v>731.45799999999997</c:v>
                </c:pt>
                <c:pt idx="48027">
                  <c:v>731.52599999999995</c:v>
                </c:pt>
                <c:pt idx="48028">
                  <c:v>731.59500000000003</c:v>
                </c:pt>
                <c:pt idx="48029">
                  <c:v>731.66300000000001</c:v>
                </c:pt>
                <c:pt idx="48030">
                  <c:v>731.73099999999999</c:v>
                </c:pt>
                <c:pt idx="48031">
                  <c:v>731.79899999999998</c:v>
                </c:pt>
                <c:pt idx="48032">
                  <c:v>731.86699999999996</c:v>
                </c:pt>
                <c:pt idx="48033">
                  <c:v>731.93600000000004</c:v>
                </c:pt>
                <c:pt idx="48034">
                  <c:v>732.00400000000002</c:v>
                </c:pt>
                <c:pt idx="48035">
                  <c:v>732.072</c:v>
                </c:pt>
                <c:pt idx="48036">
                  <c:v>732.14</c:v>
                </c:pt>
                <c:pt idx="48037">
                  <c:v>732.20799999999997</c:v>
                </c:pt>
                <c:pt idx="48038">
                  <c:v>732.27599999999995</c:v>
                </c:pt>
                <c:pt idx="48039">
                  <c:v>732.34400000000005</c:v>
                </c:pt>
                <c:pt idx="48040">
                  <c:v>732.41200000000003</c:v>
                </c:pt>
                <c:pt idx="48041">
                  <c:v>732.48099999999999</c:v>
                </c:pt>
                <c:pt idx="48042">
                  <c:v>732.54899999999998</c:v>
                </c:pt>
                <c:pt idx="48043">
                  <c:v>732.61699999999996</c:v>
                </c:pt>
                <c:pt idx="48044">
                  <c:v>732.68499999999995</c:v>
                </c:pt>
                <c:pt idx="48045">
                  <c:v>732.75300000000004</c:v>
                </c:pt>
                <c:pt idx="48046">
                  <c:v>732.82100000000003</c:v>
                </c:pt>
                <c:pt idx="48047">
                  <c:v>732.88900000000001</c:v>
                </c:pt>
                <c:pt idx="48048">
                  <c:v>732.95699999999999</c:v>
                </c:pt>
                <c:pt idx="48049">
                  <c:v>733.02499999999998</c:v>
                </c:pt>
                <c:pt idx="48050">
                  <c:v>733.09299999999996</c:v>
                </c:pt>
                <c:pt idx="48051">
                  <c:v>733.16</c:v>
                </c:pt>
                <c:pt idx="48052">
                  <c:v>733.22799999999995</c:v>
                </c:pt>
                <c:pt idx="48053">
                  <c:v>733.29600000000005</c:v>
                </c:pt>
                <c:pt idx="48054">
                  <c:v>733.36400000000003</c:v>
                </c:pt>
                <c:pt idx="48055">
                  <c:v>733.43200000000002</c:v>
                </c:pt>
                <c:pt idx="48056">
                  <c:v>733.5</c:v>
                </c:pt>
                <c:pt idx="48057">
                  <c:v>733.56799999999998</c:v>
                </c:pt>
                <c:pt idx="48058">
                  <c:v>733.63599999999997</c:v>
                </c:pt>
                <c:pt idx="48059">
                  <c:v>733.70399999999995</c:v>
                </c:pt>
                <c:pt idx="48060">
                  <c:v>733.77200000000005</c:v>
                </c:pt>
                <c:pt idx="48061">
                  <c:v>733.83900000000006</c:v>
                </c:pt>
                <c:pt idx="48062">
                  <c:v>733.90700000000004</c:v>
                </c:pt>
                <c:pt idx="48063">
                  <c:v>733.97500000000002</c:v>
                </c:pt>
                <c:pt idx="48064">
                  <c:v>734.04300000000001</c:v>
                </c:pt>
                <c:pt idx="48065">
                  <c:v>734.11</c:v>
                </c:pt>
                <c:pt idx="48066">
                  <c:v>734.178</c:v>
                </c:pt>
                <c:pt idx="48067">
                  <c:v>734.24599999999998</c:v>
                </c:pt>
                <c:pt idx="48068">
                  <c:v>734.31399999999996</c:v>
                </c:pt>
                <c:pt idx="48069">
                  <c:v>734.38099999999997</c:v>
                </c:pt>
                <c:pt idx="48070">
                  <c:v>734.44899999999996</c:v>
                </c:pt>
                <c:pt idx="48071">
                  <c:v>734.51700000000005</c:v>
                </c:pt>
                <c:pt idx="48072">
                  <c:v>734.58500000000004</c:v>
                </c:pt>
                <c:pt idx="48073">
                  <c:v>734.65200000000004</c:v>
                </c:pt>
                <c:pt idx="48074">
                  <c:v>734.72</c:v>
                </c:pt>
                <c:pt idx="48075">
                  <c:v>734.78700000000003</c:v>
                </c:pt>
                <c:pt idx="48076">
                  <c:v>734.85500000000002</c:v>
                </c:pt>
                <c:pt idx="48077">
                  <c:v>734.923</c:v>
                </c:pt>
                <c:pt idx="48078">
                  <c:v>734.99</c:v>
                </c:pt>
                <c:pt idx="48079">
                  <c:v>735.05799999999999</c:v>
                </c:pt>
                <c:pt idx="48080">
                  <c:v>735.125</c:v>
                </c:pt>
                <c:pt idx="48081">
                  <c:v>735.19299999999998</c:v>
                </c:pt>
                <c:pt idx="48082">
                  <c:v>735.26099999999997</c:v>
                </c:pt>
                <c:pt idx="48083">
                  <c:v>735.32799999999997</c:v>
                </c:pt>
                <c:pt idx="48084">
                  <c:v>735.39599999999996</c:v>
                </c:pt>
                <c:pt idx="48085">
                  <c:v>735.46299999999997</c:v>
                </c:pt>
                <c:pt idx="48086">
                  <c:v>735.53099999999995</c:v>
                </c:pt>
                <c:pt idx="48087">
                  <c:v>735.59799999999996</c:v>
                </c:pt>
                <c:pt idx="48088">
                  <c:v>735.66600000000005</c:v>
                </c:pt>
                <c:pt idx="48089">
                  <c:v>735.73299999999995</c:v>
                </c:pt>
                <c:pt idx="48090">
                  <c:v>735.80100000000004</c:v>
                </c:pt>
                <c:pt idx="48091">
                  <c:v>735.86800000000005</c:v>
                </c:pt>
                <c:pt idx="48092">
                  <c:v>735.93499999999995</c:v>
                </c:pt>
                <c:pt idx="48093">
                  <c:v>736.00300000000004</c:v>
                </c:pt>
                <c:pt idx="48094">
                  <c:v>736.07</c:v>
                </c:pt>
                <c:pt idx="48095">
                  <c:v>736.13800000000003</c:v>
                </c:pt>
                <c:pt idx="48096">
                  <c:v>736.20500000000004</c:v>
                </c:pt>
                <c:pt idx="48097">
                  <c:v>736.27200000000005</c:v>
                </c:pt>
                <c:pt idx="48098">
                  <c:v>736.34</c:v>
                </c:pt>
                <c:pt idx="48099">
                  <c:v>736.40700000000004</c:v>
                </c:pt>
                <c:pt idx="48100">
                  <c:v>736.47400000000005</c:v>
                </c:pt>
                <c:pt idx="48101">
                  <c:v>736.54200000000003</c:v>
                </c:pt>
                <c:pt idx="48102">
                  <c:v>736.60900000000004</c:v>
                </c:pt>
                <c:pt idx="48103">
                  <c:v>736.67600000000004</c:v>
                </c:pt>
                <c:pt idx="48104">
                  <c:v>736.74300000000005</c:v>
                </c:pt>
                <c:pt idx="48105">
                  <c:v>736.81100000000004</c:v>
                </c:pt>
                <c:pt idx="48106">
                  <c:v>736.87800000000004</c:v>
                </c:pt>
                <c:pt idx="48107">
                  <c:v>736.94500000000005</c:v>
                </c:pt>
                <c:pt idx="48108">
                  <c:v>737.01199999999994</c:v>
                </c:pt>
                <c:pt idx="48109">
                  <c:v>737.07899999999995</c:v>
                </c:pt>
                <c:pt idx="48110">
                  <c:v>737.14700000000005</c:v>
                </c:pt>
                <c:pt idx="48111">
                  <c:v>737.21400000000006</c:v>
                </c:pt>
                <c:pt idx="48112">
                  <c:v>737.28099999999995</c:v>
                </c:pt>
                <c:pt idx="48113">
                  <c:v>737.34799999999996</c:v>
                </c:pt>
                <c:pt idx="48114">
                  <c:v>737.41499999999996</c:v>
                </c:pt>
                <c:pt idx="48115">
                  <c:v>737.48199999999997</c:v>
                </c:pt>
                <c:pt idx="48116">
                  <c:v>737.55</c:v>
                </c:pt>
                <c:pt idx="48117">
                  <c:v>737.61699999999996</c:v>
                </c:pt>
                <c:pt idx="48118">
                  <c:v>737.68399999999997</c:v>
                </c:pt>
                <c:pt idx="48119">
                  <c:v>737.75099999999998</c:v>
                </c:pt>
                <c:pt idx="48120">
                  <c:v>737.81799999999998</c:v>
                </c:pt>
                <c:pt idx="48121">
                  <c:v>737.88499999999999</c:v>
                </c:pt>
                <c:pt idx="48122">
                  <c:v>737.952</c:v>
                </c:pt>
                <c:pt idx="48123">
                  <c:v>738.01900000000001</c:v>
                </c:pt>
                <c:pt idx="48124">
                  <c:v>738.08600000000001</c:v>
                </c:pt>
                <c:pt idx="48125">
                  <c:v>738.15300000000002</c:v>
                </c:pt>
                <c:pt idx="48126">
                  <c:v>738.22</c:v>
                </c:pt>
                <c:pt idx="48127">
                  <c:v>738.28700000000003</c:v>
                </c:pt>
                <c:pt idx="48128">
                  <c:v>738.35400000000004</c:v>
                </c:pt>
                <c:pt idx="48129">
                  <c:v>738.42100000000005</c:v>
                </c:pt>
                <c:pt idx="48130">
                  <c:v>738.48800000000006</c:v>
                </c:pt>
                <c:pt idx="48131">
                  <c:v>738.55399999999997</c:v>
                </c:pt>
                <c:pt idx="48132">
                  <c:v>738.62099999999998</c:v>
                </c:pt>
                <c:pt idx="48133">
                  <c:v>738.68799999999999</c:v>
                </c:pt>
                <c:pt idx="48134">
                  <c:v>738.755</c:v>
                </c:pt>
                <c:pt idx="48135">
                  <c:v>738.822</c:v>
                </c:pt>
                <c:pt idx="48136">
                  <c:v>738.88900000000001</c:v>
                </c:pt>
                <c:pt idx="48137">
                  <c:v>738.95600000000002</c:v>
                </c:pt>
                <c:pt idx="48138">
                  <c:v>739.02200000000005</c:v>
                </c:pt>
                <c:pt idx="48139">
                  <c:v>739.08900000000006</c:v>
                </c:pt>
                <c:pt idx="48140">
                  <c:v>739.15599999999995</c:v>
                </c:pt>
                <c:pt idx="48141">
                  <c:v>739.22299999999996</c:v>
                </c:pt>
                <c:pt idx="48142">
                  <c:v>739.29</c:v>
                </c:pt>
                <c:pt idx="48143">
                  <c:v>739.35599999999999</c:v>
                </c:pt>
                <c:pt idx="48144">
                  <c:v>739.423</c:v>
                </c:pt>
                <c:pt idx="48145">
                  <c:v>739.49</c:v>
                </c:pt>
                <c:pt idx="48146">
                  <c:v>739.55600000000004</c:v>
                </c:pt>
                <c:pt idx="48147">
                  <c:v>739.62300000000005</c:v>
                </c:pt>
                <c:pt idx="48148">
                  <c:v>739.69</c:v>
                </c:pt>
                <c:pt idx="48149">
                  <c:v>739.75699999999995</c:v>
                </c:pt>
                <c:pt idx="48150">
                  <c:v>739.82299999999998</c:v>
                </c:pt>
                <c:pt idx="48151">
                  <c:v>739.89</c:v>
                </c:pt>
                <c:pt idx="48152">
                  <c:v>739.95600000000002</c:v>
                </c:pt>
                <c:pt idx="48153">
                  <c:v>740.02300000000002</c:v>
                </c:pt>
                <c:pt idx="48154">
                  <c:v>740.09</c:v>
                </c:pt>
                <c:pt idx="48155">
                  <c:v>740.15599999999995</c:v>
                </c:pt>
                <c:pt idx="48156">
                  <c:v>740.22299999999996</c:v>
                </c:pt>
                <c:pt idx="48157">
                  <c:v>740.28899999999999</c:v>
                </c:pt>
                <c:pt idx="48158">
                  <c:v>740.35599999999999</c:v>
                </c:pt>
                <c:pt idx="48159">
                  <c:v>740.42200000000003</c:v>
                </c:pt>
                <c:pt idx="48160">
                  <c:v>740.48900000000003</c:v>
                </c:pt>
                <c:pt idx="48161">
                  <c:v>740.55499999999995</c:v>
                </c:pt>
                <c:pt idx="48162">
                  <c:v>740.62199999999996</c:v>
                </c:pt>
                <c:pt idx="48163">
                  <c:v>740.68899999999996</c:v>
                </c:pt>
                <c:pt idx="48164">
                  <c:v>740.755</c:v>
                </c:pt>
                <c:pt idx="48165">
                  <c:v>740.82100000000003</c:v>
                </c:pt>
                <c:pt idx="48166">
                  <c:v>740.88800000000003</c:v>
                </c:pt>
                <c:pt idx="48167">
                  <c:v>740.95399999999995</c:v>
                </c:pt>
                <c:pt idx="48168">
                  <c:v>741.02099999999996</c:v>
                </c:pt>
                <c:pt idx="48169">
                  <c:v>741.08699999999999</c:v>
                </c:pt>
                <c:pt idx="48170">
                  <c:v>741.15300000000002</c:v>
                </c:pt>
                <c:pt idx="48171">
                  <c:v>741.22</c:v>
                </c:pt>
                <c:pt idx="48172">
                  <c:v>741.28599999999994</c:v>
                </c:pt>
                <c:pt idx="48173">
                  <c:v>741.35299999999995</c:v>
                </c:pt>
                <c:pt idx="48174">
                  <c:v>741.41899999999998</c:v>
                </c:pt>
                <c:pt idx="48175">
                  <c:v>741.48500000000001</c:v>
                </c:pt>
                <c:pt idx="48176">
                  <c:v>741.55200000000002</c:v>
                </c:pt>
                <c:pt idx="48177">
                  <c:v>741.61800000000005</c:v>
                </c:pt>
                <c:pt idx="48178">
                  <c:v>741.68399999999997</c:v>
                </c:pt>
                <c:pt idx="48179">
                  <c:v>741.75</c:v>
                </c:pt>
                <c:pt idx="48180">
                  <c:v>741.81700000000001</c:v>
                </c:pt>
                <c:pt idx="48181">
                  <c:v>741.88300000000004</c:v>
                </c:pt>
                <c:pt idx="48182">
                  <c:v>741.94899999999996</c:v>
                </c:pt>
                <c:pt idx="48183">
                  <c:v>742.01499999999999</c:v>
                </c:pt>
                <c:pt idx="48184">
                  <c:v>742.08199999999999</c:v>
                </c:pt>
                <c:pt idx="48185">
                  <c:v>742.14800000000002</c:v>
                </c:pt>
                <c:pt idx="48186">
                  <c:v>742.21400000000006</c:v>
                </c:pt>
                <c:pt idx="48187">
                  <c:v>742.28</c:v>
                </c:pt>
                <c:pt idx="48188">
                  <c:v>742.346</c:v>
                </c:pt>
                <c:pt idx="48189">
                  <c:v>742.41200000000003</c:v>
                </c:pt>
                <c:pt idx="48190">
                  <c:v>742.47799999999995</c:v>
                </c:pt>
                <c:pt idx="48191">
                  <c:v>742.54399999999998</c:v>
                </c:pt>
                <c:pt idx="48192">
                  <c:v>742.61099999999999</c:v>
                </c:pt>
                <c:pt idx="48193">
                  <c:v>742.67700000000002</c:v>
                </c:pt>
                <c:pt idx="48194">
                  <c:v>742.74300000000005</c:v>
                </c:pt>
                <c:pt idx="48195">
                  <c:v>742.80899999999997</c:v>
                </c:pt>
                <c:pt idx="48196">
                  <c:v>742.875</c:v>
                </c:pt>
                <c:pt idx="48197">
                  <c:v>742.94100000000003</c:v>
                </c:pt>
                <c:pt idx="48198">
                  <c:v>743.00699999999995</c:v>
                </c:pt>
                <c:pt idx="48199">
                  <c:v>743.07299999999998</c:v>
                </c:pt>
                <c:pt idx="48200">
                  <c:v>743.13900000000001</c:v>
                </c:pt>
                <c:pt idx="48201">
                  <c:v>743.20500000000004</c:v>
                </c:pt>
                <c:pt idx="48202">
                  <c:v>743.27099999999996</c:v>
                </c:pt>
                <c:pt idx="48203">
                  <c:v>743.33699999999999</c:v>
                </c:pt>
                <c:pt idx="48204">
                  <c:v>743.40300000000002</c:v>
                </c:pt>
                <c:pt idx="48205">
                  <c:v>743.46900000000005</c:v>
                </c:pt>
                <c:pt idx="48206">
                  <c:v>743.53399999999999</c:v>
                </c:pt>
                <c:pt idx="48207">
                  <c:v>743.6</c:v>
                </c:pt>
                <c:pt idx="48208">
                  <c:v>743.66600000000005</c:v>
                </c:pt>
                <c:pt idx="48209">
                  <c:v>743.73199999999997</c:v>
                </c:pt>
                <c:pt idx="48210">
                  <c:v>743.798</c:v>
                </c:pt>
                <c:pt idx="48211">
                  <c:v>743.86400000000003</c:v>
                </c:pt>
                <c:pt idx="48212">
                  <c:v>743.92899999999997</c:v>
                </c:pt>
                <c:pt idx="48213">
                  <c:v>743.995</c:v>
                </c:pt>
                <c:pt idx="48214">
                  <c:v>744.06100000000004</c:v>
                </c:pt>
                <c:pt idx="48215">
                  <c:v>744.12699999999995</c:v>
                </c:pt>
                <c:pt idx="48216">
                  <c:v>744.19299999999998</c:v>
                </c:pt>
                <c:pt idx="48217">
                  <c:v>744.25800000000004</c:v>
                </c:pt>
                <c:pt idx="48218">
                  <c:v>744.32399999999996</c:v>
                </c:pt>
                <c:pt idx="48219">
                  <c:v>744.39</c:v>
                </c:pt>
                <c:pt idx="48220">
                  <c:v>744.45500000000004</c:v>
                </c:pt>
                <c:pt idx="48221">
                  <c:v>744.52099999999996</c:v>
                </c:pt>
                <c:pt idx="48222">
                  <c:v>744.58699999999999</c:v>
                </c:pt>
                <c:pt idx="48223">
                  <c:v>744.65300000000002</c:v>
                </c:pt>
                <c:pt idx="48224">
                  <c:v>744.71799999999996</c:v>
                </c:pt>
                <c:pt idx="48225">
                  <c:v>744.78399999999999</c:v>
                </c:pt>
                <c:pt idx="48226">
                  <c:v>744.84900000000005</c:v>
                </c:pt>
                <c:pt idx="48227">
                  <c:v>744.91499999999996</c:v>
                </c:pt>
                <c:pt idx="48228">
                  <c:v>744.98099999999999</c:v>
                </c:pt>
                <c:pt idx="48229">
                  <c:v>745.04600000000005</c:v>
                </c:pt>
                <c:pt idx="48230">
                  <c:v>745.11199999999997</c:v>
                </c:pt>
                <c:pt idx="48231">
                  <c:v>745.17700000000002</c:v>
                </c:pt>
                <c:pt idx="48232">
                  <c:v>745.24300000000005</c:v>
                </c:pt>
                <c:pt idx="48233">
                  <c:v>745.30799999999999</c:v>
                </c:pt>
                <c:pt idx="48234">
                  <c:v>745.37400000000002</c:v>
                </c:pt>
                <c:pt idx="48235">
                  <c:v>745.43899999999996</c:v>
                </c:pt>
                <c:pt idx="48236">
                  <c:v>745.505</c:v>
                </c:pt>
                <c:pt idx="48237">
                  <c:v>745.57</c:v>
                </c:pt>
                <c:pt idx="48238">
                  <c:v>745.63599999999997</c:v>
                </c:pt>
                <c:pt idx="48239">
                  <c:v>745.70100000000002</c:v>
                </c:pt>
                <c:pt idx="48240">
                  <c:v>745.76700000000005</c:v>
                </c:pt>
                <c:pt idx="48241">
                  <c:v>745.83199999999999</c:v>
                </c:pt>
                <c:pt idx="48242">
                  <c:v>745.89800000000002</c:v>
                </c:pt>
                <c:pt idx="48243">
                  <c:v>745.96299999999997</c:v>
                </c:pt>
                <c:pt idx="48244">
                  <c:v>746.02800000000002</c:v>
                </c:pt>
                <c:pt idx="48245">
                  <c:v>746.09400000000005</c:v>
                </c:pt>
                <c:pt idx="48246">
                  <c:v>746.15899999999999</c:v>
                </c:pt>
                <c:pt idx="48247">
                  <c:v>746.22400000000005</c:v>
                </c:pt>
                <c:pt idx="48248">
                  <c:v>746.29</c:v>
                </c:pt>
                <c:pt idx="48249">
                  <c:v>746.35500000000002</c:v>
                </c:pt>
                <c:pt idx="48250">
                  <c:v>746.42</c:v>
                </c:pt>
                <c:pt idx="48251">
                  <c:v>746.48599999999999</c:v>
                </c:pt>
                <c:pt idx="48252">
                  <c:v>746.55100000000004</c:v>
                </c:pt>
                <c:pt idx="48253">
                  <c:v>746.61599999999999</c:v>
                </c:pt>
                <c:pt idx="48254">
                  <c:v>746.68100000000004</c:v>
                </c:pt>
                <c:pt idx="48255">
                  <c:v>746.74699999999996</c:v>
                </c:pt>
                <c:pt idx="48256">
                  <c:v>746.81200000000001</c:v>
                </c:pt>
                <c:pt idx="48257">
                  <c:v>746.87699999999995</c:v>
                </c:pt>
                <c:pt idx="48258">
                  <c:v>746.94200000000001</c:v>
                </c:pt>
                <c:pt idx="48259">
                  <c:v>747.00699999999995</c:v>
                </c:pt>
                <c:pt idx="48260">
                  <c:v>747.07299999999998</c:v>
                </c:pt>
                <c:pt idx="48261">
                  <c:v>747.13800000000003</c:v>
                </c:pt>
                <c:pt idx="48262">
                  <c:v>747.20299999999997</c:v>
                </c:pt>
                <c:pt idx="48263">
                  <c:v>747.26800000000003</c:v>
                </c:pt>
                <c:pt idx="48264">
                  <c:v>747.33299999999997</c:v>
                </c:pt>
                <c:pt idx="48265">
                  <c:v>747.39800000000002</c:v>
                </c:pt>
                <c:pt idx="48266">
                  <c:v>747.46299999999997</c:v>
                </c:pt>
                <c:pt idx="48267">
                  <c:v>747.52800000000002</c:v>
                </c:pt>
                <c:pt idx="48268">
                  <c:v>747.59299999999996</c:v>
                </c:pt>
                <c:pt idx="48269">
                  <c:v>747.65800000000002</c:v>
                </c:pt>
                <c:pt idx="48270">
                  <c:v>747.72299999999996</c:v>
                </c:pt>
                <c:pt idx="48271">
                  <c:v>747.78800000000001</c:v>
                </c:pt>
                <c:pt idx="48272">
                  <c:v>747.85299999999995</c:v>
                </c:pt>
                <c:pt idx="48273">
                  <c:v>747.91800000000001</c:v>
                </c:pt>
                <c:pt idx="48274">
                  <c:v>747.98299999999995</c:v>
                </c:pt>
                <c:pt idx="48275">
                  <c:v>748.048</c:v>
                </c:pt>
                <c:pt idx="48276">
                  <c:v>748.11300000000006</c:v>
                </c:pt>
                <c:pt idx="48277">
                  <c:v>748.178</c:v>
                </c:pt>
                <c:pt idx="48278">
                  <c:v>748.24300000000005</c:v>
                </c:pt>
                <c:pt idx="48279">
                  <c:v>748.30799999999999</c:v>
                </c:pt>
                <c:pt idx="48280">
                  <c:v>748.37199999999996</c:v>
                </c:pt>
                <c:pt idx="48281">
                  <c:v>748.43700000000001</c:v>
                </c:pt>
                <c:pt idx="48282">
                  <c:v>748.50199999999995</c:v>
                </c:pt>
                <c:pt idx="48283">
                  <c:v>748.56700000000001</c:v>
                </c:pt>
                <c:pt idx="48284">
                  <c:v>748.63199999999995</c:v>
                </c:pt>
                <c:pt idx="48285">
                  <c:v>748.697</c:v>
                </c:pt>
                <c:pt idx="48286">
                  <c:v>748.76099999999997</c:v>
                </c:pt>
                <c:pt idx="48287">
                  <c:v>748.82600000000002</c:v>
                </c:pt>
                <c:pt idx="48288">
                  <c:v>748.89099999999996</c:v>
                </c:pt>
                <c:pt idx="48289">
                  <c:v>748.95600000000002</c:v>
                </c:pt>
                <c:pt idx="48290">
                  <c:v>749.02</c:v>
                </c:pt>
                <c:pt idx="48291">
                  <c:v>749.08500000000004</c:v>
                </c:pt>
                <c:pt idx="48292">
                  <c:v>749.15</c:v>
                </c:pt>
                <c:pt idx="48293">
                  <c:v>749.21500000000003</c:v>
                </c:pt>
                <c:pt idx="48294">
                  <c:v>749.279</c:v>
                </c:pt>
                <c:pt idx="48295">
                  <c:v>749.34400000000005</c:v>
                </c:pt>
                <c:pt idx="48296">
                  <c:v>749.40899999999999</c:v>
                </c:pt>
                <c:pt idx="48297">
                  <c:v>749.47299999999996</c:v>
                </c:pt>
                <c:pt idx="48298">
                  <c:v>749.53800000000001</c:v>
                </c:pt>
                <c:pt idx="48299">
                  <c:v>749.60199999999998</c:v>
                </c:pt>
                <c:pt idx="48300">
                  <c:v>749.66700000000003</c:v>
                </c:pt>
                <c:pt idx="48301">
                  <c:v>749.73099999999999</c:v>
                </c:pt>
                <c:pt idx="48302">
                  <c:v>749.79600000000005</c:v>
                </c:pt>
                <c:pt idx="48303">
                  <c:v>749.86099999999999</c:v>
                </c:pt>
                <c:pt idx="48304">
                  <c:v>749.92499999999995</c:v>
                </c:pt>
                <c:pt idx="48305">
                  <c:v>749.99</c:v>
                </c:pt>
                <c:pt idx="48306">
                  <c:v>750.05399999999997</c:v>
                </c:pt>
                <c:pt idx="48307">
                  <c:v>750.11900000000003</c:v>
                </c:pt>
                <c:pt idx="48308">
                  <c:v>750.18299999999999</c:v>
                </c:pt>
                <c:pt idx="48309">
                  <c:v>750.24800000000005</c:v>
                </c:pt>
                <c:pt idx="48310">
                  <c:v>750.31200000000001</c:v>
                </c:pt>
                <c:pt idx="48311">
                  <c:v>750.37599999999998</c:v>
                </c:pt>
                <c:pt idx="48312">
                  <c:v>750.44100000000003</c:v>
                </c:pt>
                <c:pt idx="48313">
                  <c:v>750.505</c:v>
                </c:pt>
                <c:pt idx="48314">
                  <c:v>750.57</c:v>
                </c:pt>
                <c:pt idx="48315">
                  <c:v>750.63400000000001</c:v>
                </c:pt>
                <c:pt idx="48316">
                  <c:v>750.69799999999998</c:v>
                </c:pt>
                <c:pt idx="48317">
                  <c:v>750.76300000000003</c:v>
                </c:pt>
                <c:pt idx="48318">
                  <c:v>750.827</c:v>
                </c:pt>
                <c:pt idx="48319">
                  <c:v>750.89099999999996</c:v>
                </c:pt>
                <c:pt idx="48320">
                  <c:v>750.95600000000002</c:v>
                </c:pt>
                <c:pt idx="48321">
                  <c:v>751.02</c:v>
                </c:pt>
                <c:pt idx="48322">
                  <c:v>751.08399999999995</c:v>
                </c:pt>
                <c:pt idx="48323">
                  <c:v>751.149</c:v>
                </c:pt>
                <c:pt idx="48324">
                  <c:v>751.21299999999997</c:v>
                </c:pt>
                <c:pt idx="48325">
                  <c:v>751.27700000000004</c:v>
                </c:pt>
                <c:pt idx="48326">
                  <c:v>751.34100000000001</c:v>
                </c:pt>
                <c:pt idx="48327">
                  <c:v>751.40599999999995</c:v>
                </c:pt>
                <c:pt idx="48328">
                  <c:v>751.47</c:v>
                </c:pt>
                <c:pt idx="48329">
                  <c:v>751.53399999999999</c:v>
                </c:pt>
                <c:pt idx="48330">
                  <c:v>751.59799999999996</c:v>
                </c:pt>
                <c:pt idx="48331">
                  <c:v>751.66200000000003</c:v>
                </c:pt>
                <c:pt idx="48332">
                  <c:v>751.726</c:v>
                </c:pt>
                <c:pt idx="48333">
                  <c:v>751.79</c:v>
                </c:pt>
                <c:pt idx="48334">
                  <c:v>751.85400000000004</c:v>
                </c:pt>
                <c:pt idx="48335">
                  <c:v>751.91800000000001</c:v>
                </c:pt>
                <c:pt idx="48336">
                  <c:v>751.98299999999995</c:v>
                </c:pt>
                <c:pt idx="48337">
                  <c:v>752.04700000000003</c:v>
                </c:pt>
                <c:pt idx="48338">
                  <c:v>752.11099999999999</c:v>
                </c:pt>
                <c:pt idx="48339">
                  <c:v>752.17499999999995</c:v>
                </c:pt>
                <c:pt idx="48340">
                  <c:v>752.23900000000003</c:v>
                </c:pt>
                <c:pt idx="48341">
                  <c:v>752.303</c:v>
                </c:pt>
                <c:pt idx="48342">
                  <c:v>752.36699999999996</c:v>
                </c:pt>
                <c:pt idx="48343">
                  <c:v>752.43100000000004</c:v>
                </c:pt>
                <c:pt idx="48344">
                  <c:v>752.495</c:v>
                </c:pt>
                <c:pt idx="48345">
                  <c:v>752.55899999999997</c:v>
                </c:pt>
                <c:pt idx="48346">
                  <c:v>752.62199999999996</c:v>
                </c:pt>
                <c:pt idx="48347">
                  <c:v>752.68600000000004</c:v>
                </c:pt>
                <c:pt idx="48348">
                  <c:v>752.75</c:v>
                </c:pt>
                <c:pt idx="48349">
                  <c:v>752.81399999999996</c:v>
                </c:pt>
                <c:pt idx="48350">
                  <c:v>752.87800000000004</c:v>
                </c:pt>
                <c:pt idx="48351">
                  <c:v>752.94200000000001</c:v>
                </c:pt>
                <c:pt idx="48352">
                  <c:v>753.00599999999997</c:v>
                </c:pt>
                <c:pt idx="48353">
                  <c:v>753.07</c:v>
                </c:pt>
                <c:pt idx="48354">
                  <c:v>753.13300000000004</c:v>
                </c:pt>
                <c:pt idx="48355">
                  <c:v>753.197</c:v>
                </c:pt>
                <c:pt idx="48356">
                  <c:v>753.26099999999997</c:v>
                </c:pt>
                <c:pt idx="48357">
                  <c:v>753.32500000000005</c:v>
                </c:pt>
                <c:pt idx="48358">
                  <c:v>753.38800000000003</c:v>
                </c:pt>
                <c:pt idx="48359">
                  <c:v>753.452</c:v>
                </c:pt>
                <c:pt idx="48360">
                  <c:v>753.51599999999996</c:v>
                </c:pt>
                <c:pt idx="48361">
                  <c:v>753.58</c:v>
                </c:pt>
                <c:pt idx="48362">
                  <c:v>753.64300000000003</c:v>
                </c:pt>
                <c:pt idx="48363">
                  <c:v>753.70699999999999</c:v>
                </c:pt>
                <c:pt idx="48364">
                  <c:v>753.77099999999996</c:v>
                </c:pt>
                <c:pt idx="48365">
                  <c:v>753.83500000000004</c:v>
                </c:pt>
                <c:pt idx="48366">
                  <c:v>753.89800000000002</c:v>
                </c:pt>
                <c:pt idx="48367">
                  <c:v>753.96199999999999</c:v>
                </c:pt>
                <c:pt idx="48368">
                  <c:v>754.02499999999998</c:v>
                </c:pt>
                <c:pt idx="48369">
                  <c:v>754.08900000000006</c:v>
                </c:pt>
                <c:pt idx="48370">
                  <c:v>754.15200000000004</c:v>
                </c:pt>
                <c:pt idx="48371">
                  <c:v>754.21600000000001</c:v>
                </c:pt>
                <c:pt idx="48372">
                  <c:v>754.28</c:v>
                </c:pt>
                <c:pt idx="48373">
                  <c:v>754.34299999999996</c:v>
                </c:pt>
                <c:pt idx="48374">
                  <c:v>754.40700000000004</c:v>
                </c:pt>
                <c:pt idx="48375">
                  <c:v>754.47</c:v>
                </c:pt>
                <c:pt idx="48376">
                  <c:v>754.53399999999999</c:v>
                </c:pt>
                <c:pt idx="48377">
                  <c:v>754.59699999999998</c:v>
                </c:pt>
                <c:pt idx="48378">
                  <c:v>754.66099999999994</c:v>
                </c:pt>
                <c:pt idx="48379">
                  <c:v>754.72400000000005</c:v>
                </c:pt>
                <c:pt idx="48380">
                  <c:v>754.78700000000003</c:v>
                </c:pt>
                <c:pt idx="48381">
                  <c:v>754.851</c:v>
                </c:pt>
                <c:pt idx="48382">
                  <c:v>754.91399999999999</c:v>
                </c:pt>
                <c:pt idx="48383">
                  <c:v>754.97799999999995</c:v>
                </c:pt>
                <c:pt idx="48384">
                  <c:v>755.04100000000005</c:v>
                </c:pt>
                <c:pt idx="48385">
                  <c:v>755.10400000000004</c:v>
                </c:pt>
                <c:pt idx="48386">
                  <c:v>755.16800000000001</c:v>
                </c:pt>
                <c:pt idx="48387">
                  <c:v>755.23099999999999</c:v>
                </c:pt>
                <c:pt idx="48388">
                  <c:v>755.29399999999998</c:v>
                </c:pt>
                <c:pt idx="48389">
                  <c:v>755.35799999999995</c:v>
                </c:pt>
                <c:pt idx="48390">
                  <c:v>755.42100000000005</c:v>
                </c:pt>
                <c:pt idx="48391">
                  <c:v>755.48400000000004</c:v>
                </c:pt>
                <c:pt idx="48392">
                  <c:v>755.54700000000003</c:v>
                </c:pt>
                <c:pt idx="48393">
                  <c:v>755.61099999999999</c:v>
                </c:pt>
                <c:pt idx="48394">
                  <c:v>755.67399999999998</c:v>
                </c:pt>
                <c:pt idx="48395">
                  <c:v>755.73699999999997</c:v>
                </c:pt>
                <c:pt idx="48396">
                  <c:v>755.8</c:v>
                </c:pt>
                <c:pt idx="48397">
                  <c:v>755.86400000000003</c:v>
                </c:pt>
                <c:pt idx="48398">
                  <c:v>755.92700000000002</c:v>
                </c:pt>
                <c:pt idx="48399">
                  <c:v>755.99</c:v>
                </c:pt>
                <c:pt idx="48400">
                  <c:v>756.053</c:v>
                </c:pt>
                <c:pt idx="48401">
                  <c:v>756.11599999999999</c:v>
                </c:pt>
                <c:pt idx="48402">
                  <c:v>756.17899999999997</c:v>
                </c:pt>
                <c:pt idx="48403">
                  <c:v>756.24199999999996</c:v>
                </c:pt>
                <c:pt idx="48404">
                  <c:v>756.30499999999995</c:v>
                </c:pt>
                <c:pt idx="48405">
                  <c:v>756.36800000000005</c:v>
                </c:pt>
                <c:pt idx="48406">
                  <c:v>756.43200000000002</c:v>
                </c:pt>
                <c:pt idx="48407">
                  <c:v>756.495</c:v>
                </c:pt>
                <c:pt idx="48408">
                  <c:v>756.55799999999999</c:v>
                </c:pt>
                <c:pt idx="48409">
                  <c:v>756.62099999999998</c:v>
                </c:pt>
                <c:pt idx="48410">
                  <c:v>756.68399999999997</c:v>
                </c:pt>
                <c:pt idx="48411">
                  <c:v>756.74699999999996</c:v>
                </c:pt>
                <c:pt idx="48412">
                  <c:v>756.81</c:v>
                </c:pt>
                <c:pt idx="48413">
                  <c:v>756.87199999999996</c:v>
                </c:pt>
                <c:pt idx="48414">
                  <c:v>756.93499999999995</c:v>
                </c:pt>
                <c:pt idx="48415">
                  <c:v>756.99800000000005</c:v>
                </c:pt>
                <c:pt idx="48416">
                  <c:v>757.06100000000004</c:v>
                </c:pt>
                <c:pt idx="48417">
                  <c:v>757.12400000000002</c:v>
                </c:pt>
                <c:pt idx="48418">
                  <c:v>757.18700000000001</c:v>
                </c:pt>
                <c:pt idx="48419">
                  <c:v>757.25</c:v>
                </c:pt>
                <c:pt idx="48420">
                  <c:v>757.31299999999999</c:v>
                </c:pt>
                <c:pt idx="48421">
                  <c:v>757.37599999999998</c:v>
                </c:pt>
                <c:pt idx="48422">
                  <c:v>757.43799999999999</c:v>
                </c:pt>
                <c:pt idx="48423">
                  <c:v>757.50099999999998</c:v>
                </c:pt>
                <c:pt idx="48424">
                  <c:v>757.56399999999996</c:v>
                </c:pt>
                <c:pt idx="48425">
                  <c:v>757.62699999999995</c:v>
                </c:pt>
                <c:pt idx="48426">
                  <c:v>757.68899999999996</c:v>
                </c:pt>
                <c:pt idx="48427">
                  <c:v>757.75199999999995</c:v>
                </c:pt>
                <c:pt idx="48428">
                  <c:v>757.81500000000005</c:v>
                </c:pt>
                <c:pt idx="48429">
                  <c:v>757.87800000000004</c:v>
                </c:pt>
                <c:pt idx="48430">
                  <c:v>757.94</c:v>
                </c:pt>
                <c:pt idx="48431">
                  <c:v>758.00300000000004</c:v>
                </c:pt>
                <c:pt idx="48432">
                  <c:v>758.06600000000003</c:v>
                </c:pt>
                <c:pt idx="48433">
                  <c:v>758.12800000000004</c:v>
                </c:pt>
                <c:pt idx="48434">
                  <c:v>758.19100000000003</c:v>
                </c:pt>
                <c:pt idx="48435">
                  <c:v>758.25400000000002</c:v>
                </c:pt>
                <c:pt idx="48436">
                  <c:v>758.31600000000003</c:v>
                </c:pt>
                <c:pt idx="48437">
                  <c:v>758.37900000000002</c:v>
                </c:pt>
                <c:pt idx="48438">
                  <c:v>758.44100000000003</c:v>
                </c:pt>
                <c:pt idx="48439">
                  <c:v>758.50400000000002</c:v>
                </c:pt>
                <c:pt idx="48440">
                  <c:v>758.56600000000003</c:v>
                </c:pt>
                <c:pt idx="48441">
                  <c:v>758.62900000000002</c:v>
                </c:pt>
                <c:pt idx="48442">
                  <c:v>758.69100000000003</c:v>
                </c:pt>
                <c:pt idx="48443">
                  <c:v>758.75400000000002</c:v>
                </c:pt>
                <c:pt idx="48444">
                  <c:v>758.81600000000003</c:v>
                </c:pt>
                <c:pt idx="48445">
                  <c:v>758.87900000000002</c:v>
                </c:pt>
                <c:pt idx="48446">
                  <c:v>758.94100000000003</c:v>
                </c:pt>
                <c:pt idx="48447">
                  <c:v>759.00400000000002</c:v>
                </c:pt>
                <c:pt idx="48448">
                  <c:v>759.06600000000003</c:v>
                </c:pt>
                <c:pt idx="48449">
                  <c:v>759.12900000000002</c:v>
                </c:pt>
                <c:pt idx="48450">
                  <c:v>759.19100000000003</c:v>
                </c:pt>
                <c:pt idx="48451">
                  <c:v>759.25300000000004</c:v>
                </c:pt>
                <c:pt idx="48452">
                  <c:v>759.31600000000003</c:v>
                </c:pt>
                <c:pt idx="48453">
                  <c:v>759.37800000000004</c:v>
                </c:pt>
                <c:pt idx="48454">
                  <c:v>759.44</c:v>
                </c:pt>
                <c:pt idx="48455">
                  <c:v>759.50300000000004</c:v>
                </c:pt>
                <c:pt idx="48456">
                  <c:v>759.56500000000005</c:v>
                </c:pt>
                <c:pt idx="48457">
                  <c:v>759.62699999999995</c:v>
                </c:pt>
                <c:pt idx="48458">
                  <c:v>759.69</c:v>
                </c:pt>
                <c:pt idx="48459">
                  <c:v>759.75199999999995</c:v>
                </c:pt>
                <c:pt idx="48460">
                  <c:v>759.81399999999996</c:v>
                </c:pt>
                <c:pt idx="48461">
                  <c:v>759.87599999999998</c:v>
                </c:pt>
                <c:pt idx="48462">
                  <c:v>759.93899999999996</c:v>
                </c:pt>
                <c:pt idx="48463">
                  <c:v>760.00099999999998</c:v>
                </c:pt>
                <c:pt idx="48464">
                  <c:v>760.06299999999999</c:v>
                </c:pt>
                <c:pt idx="48465">
                  <c:v>760.125</c:v>
                </c:pt>
                <c:pt idx="48466">
                  <c:v>760.18700000000001</c:v>
                </c:pt>
                <c:pt idx="48467">
                  <c:v>760.24900000000002</c:v>
                </c:pt>
                <c:pt idx="48468">
                  <c:v>760.31100000000004</c:v>
                </c:pt>
                <c:pt idx="48469">
                  <c:v>760.37400000000002</c:v>
                </c:pt>
                <c:pt idx="48470">
                  <c:v>760.43600000000004</c:v>
                </c:pt>
                <c:pt idx="48471">
                  <c:v>760.49800000000005</c:v>
                </c:pt>
                <c:pt idx="48472">
                  <c:v>760.56</c:v>
                </c:pt>
                <c:pt idx="48473">
                  <c:v>760.62199999999996</c:v>
                </c:pt>
                <c:pt idx="48474">
                  <c:v>760.68399999999997</c:v>
                </c:pt>
                <c:pt idx="48475">
                  <c:v>760.74599999999998</c:v>
                </c:pt>
                <c:pt idx="48476">
                  <c:v>760.80799999999999</c:v>
                </c:pt>
                <c:pt idx="48477">
                  <c:v>760.87</c:v>
                </c:pt>
                <c:pt idx="48478">
                  <c:v>760.93200000000002</c:v>
                </c:pt>
                <c:pt idx="48479">
                  <c:v>760.99400000000003</c:v>
                </c:pt>
                <c:pt idx="48480">
                  <c:v>761.05600000000004</c:v>
                </c:pt>
                <c:pt idx="48481">
                  <c:v>761.11800000000005</c:v>
                </c:pt>
                <c:pt idx="48482">
                  <c:v>761.17899999999997</c:v>
                </c:pt>
                <c:pt idx="48483">
                  <c:v>761.24099999999999</c:v>
                </c:pt>
                <c:pt idx="48484">
                  <c:v>761.303</c:v>
                </c:pt>
                <c:pt idx="48485">
                  <c:v>761.36500000000001</c:v>
                </c:pt>
                <c:pt idx="48486">
                  <c:v>761.42700000000002</c:v>
                </c:pt>
                <c:pt idx="48487">
                  <c:v>761.48900000000003</c:v>
                </c:pt>
                <c:pt idx="48488">
                  <c:v>761.55100000000004</c:v>
                </c:pt>
                <c:pt idx="48489">
                  <c:v>761.61199999999997</c:v>
                </c:pt>
                <c:pt idx="48490">
                  <c:v>761.67399999999998</c:v>
                </c:pt>
                <c:pt idx="48491">
                  <c:v>761.73599999999999</c:v>
                </c:pt>
                <c:pt idx="48492">
                  <c:v>761.798</c:v>
                </c:pt>
                <c:pt idx="48493">
                  <c:v>761.86</c:v>
                </c:pt>
                <c:pt idx="48494">
                  <c:v>761.92100000000005</c:v>
                </c:pt>
                <c:pt idx="48495">
                  <c:v>761.98299999999995</c:v>
                </c:pt>
                <c:pt idx="48496">
                  <c:v>762.04499999999996</c:v>
                </c:pt>
                <c:pt idx="48497">
                  <c:v>762.10599999999999</c:v>
                </c:pt>
                <c:pt idx="48498">
                  <c:v>762.16800000000001</c:v>
                </c:pt>
                <c:pt idx="48499">
                  <c:v>762.23</c:v>
                </c:pt>
                <c:pt idx="48500">
                  <c:v>762.29100000000005</c:v>
                </c:pt>
                <c:pt idx="48501">
                  <c:v>762.35299999999995</c:v>
                </c:pt>
                <c:pt idx="48502">
                  <c:v>762.41499999999996</c:v>
                </c:pt>
                <c:pt idx="48503">
                  <c:v>762.476</c:v>
                </c:pt>
                <c:pt idx="48504">
                  <c:v>762.53800000000001</c:v>
                </c:pt>
                <c:pt idx="48505">
                  <c:v>762.59900000000005</c:v>
                </c:pt>
                <c:pt idx="48506">
                  <c:v>762.66099999999994</c:v>
                </c:pt>
                <c:pt idx="48507">
                  <c:v>762.72199999999998</c:v>
                </c:pt>
                <c:pt idx="48508">
                  <c:v>762.78399999999999</c:v>
                </c:pt>
                <c:pt idx="48509">
                  <c:v>762.84500000000003</c:v>
                </c:pt>
                <c:pt idx="48510">
                  <c:v>762.90700000000004</c:v>
                </c:pt>
                <c:pt idx="48511">
                  <c:v>762.96799999999996</c:v>
                </c:pt>
                <c:pt idx="48512">
                  <c:v>763.03</c:v>
                </c:pt>
                <c:pt idx="48513">
                  <c:v>763.09100000000001</c:v>
                </c:pt>
                <c:pt idx="48514">
                  <c:v>763.15200000000004</c:v>
                </c:pt>
                <c:pt idx="48515">
                  <c:v>763.21400000000006</c:v>
                </c:pt>
                <c:pt idx="48516">
                  <c:v>763.27499999999998</c:v>
                </c:pt>
                <c:pt idx="48517">
                  <c:v>763.33600000000001</c:v>
                </c:pt>
                <c:pt idx="48518">
                  <c:v>763.39800000000002</c:v>
                </c:pt>
                <c:pt idx="48519">
                  <c:v>763.45899999999995</c:v>
                </c:pt>
                <c:pt idx="48520">
                  <c:v>763.52099999999996</c:v>
                </c:pt>
                <c:pt idx="48521">
                  <c:v>763.58199999999999</c:v>
                </c:pt>
                <c:pt idx="48522">
                  <c:v>763.64300000000003</c:v>
                </c:pt>
                <c:pt idx="48523">
                  <c:v>763.70399999999995</c:v>
                </c:pt>
                <c:pt idx="48524">
                  <c:v>763.76599999999996</c:v>
                </c:pt>
                <c:pt idx="48525">
                  <c:v>763.827</c:v>
                </c:pt>
                <c:pt idx="48526">
                  <c:v>763.88800000000003</c:v>
                </c:pt>
                <c:pt idx="48527">
                  <c:v>763.94899999999996</c:v>
                </c:pt>
                <c:pt idx="48528">
                  <c:v>764.01099999999997</c:v>
                </c:pt>
                <c:pt idx="48529">
                  <c:v>764.072</c:v>
                </c:pt>
                <c:pt idx="48530">
                  <c:v>764.13300000000004</c:v>
                </c:pt>
                <c:pt idx="48531">
                  <c:v>764.19399999999996</c:v>
                </c:pt>
                <c:pt idx="48532">
                  <c:v>764.255</c:v>
                </c:pt>
                <c:pt idx="48533">
                  <c:v>764.31600000000003</c:v>
                </c:pt>
                <c:pt idx="48534">
                  <c:v>764.37800000000004</c:v>
                </c:pt>
                <c:pt idx="48535">
                  <c:v>764.43899999999996</c:v>
                </c:pt>
                <c:pt idx="48536">
                  <c:v>764.5</c:v>
                </c:pt>
                <c:pt idx="48537">
                  <c:v>764.56100000000004</c:v>
                </c:pt>
                <c:pt idx="48538">
                  <c:v>764.62199999999996</c:v>
                </c:pt>
                <c:pt idx="48539">
                  <c:v>764.68299999999999</c:v>
                </c:pt>
                <c:pt idx="48540">
                  <c:v>764.74400000000003</c:v>
                </c:pt>
                <c:pt idx="48541">
                  <c:v>764.80499999999995</c:v>
                </c:pt>
                <c:pt idx="48542">
                  <c:v>764.86599999999999</c:v>
                </c:pt>
                <c:pt idx="48543">
                  <c:v>764.92700000000002</c:v>
                </c:pt>
                <c:pt idx="48544">
                  <c:v>764.98800000000006</c:v>
                </c:pt>
                <c:pt idx="48545">
                  <c:v>765.04899999999998</c:v>
                </c:pt>
                <c:pt idx="48546">
                  <c:v>765.11</c:v>
                </c:pt>
                <c:pt idx="48547">
                  <c:v>765.17100000000005</c:v>
                </c:pt>
                <c:pt idx="48548">
                  <c:v>765.23099999999999</c:v>
                </c:pt>
                <c:pt idx="48549">
                  <c:v>765.29200000000003</c:v>
                </c:pt>
                <c:pt idx="48550">
                  <c:v>765.35299999999995</c:v>
                </c:pt>
                <c:pt idx="48551">
                  <c:v>765.41399999999999</c:v>
                </c:pt>
                <c:pt idx="48552">
                  <c:v>765.47500000000002</c:v>
                </c:pt>
                <c:pt idx="48553">
                  <c:v>765.53599999999994</c:v>
                </c:pt>
                <c:pt idx="48554">
                  <c:v>765.596</c:v>
                </c:pt>
                <c:pt idx="48555">
                  <c:v>765.65700000000004</c:v>
                </c:pt>
                <c:pt idx="48556">
                  <c:v>765.71799999999996</c:v>
                </c:pt>
                <c:pt idx="48557">
                  <c:v>765.779</c:v>
                </c:pt>
                <c:pt idx="48558">
                  <c:v>765.83900000000006</c:v>
                </c:pt>
                <c:pt idx="48559">
                  <c:v>765.9</c:v>
                </c:pt>
                <c:pt idx="48560">
                  <c:v>765.96100000000001</c:v>
                </c:pt>
                <c:pt idx="48561">
                  <c:v>766.02099999999996</c:v>
                </c:pt>
                <c:pt idx="48562">
                  <c:v>766.08199999999999</c:v>
                </c:pt>
                <c:pt idx="48563">
                  <c:v>766.14300000000003</c:v>
                </c:pt>
                <c:pt idx="48564">
                  <c:v>766.20299999999997</c:v>
                </c:pt>
                <c:pt idx="48565">
                  <c:v>766.26400000000001</c:v>
                </c:pt>
                <c:pt idx="48566">
                  <c:v>766.32500000000005</c:v>
                </c:pt>
                <c:pt idx="48567">
                  <c:v>766.38499999999999</c:v>
                </c:pt>
                <c:pt idx="48568">
                  <c:v>766.44600000000003</c:v>
                </c:pt>
                <c:pt idx="48569">
                  <c:v>766.50599999999997</c:v>
                </c:pt>
                <c:pt idx="48570">
                  <c:v>766.56700000000001</c:v>
                </c:pt>
                <c:pt idx="48571">
                  <c:v>766.62699999999995</c:v>
                </c:pt>
                <c:pt idx="48572">
                  <c:v>766.68799999999999</c:v>
                </c:pt>
                <c:pt idx="48573">
                  <c:v>766.74800000000005</c:v>
                </c:pt>
                <c:pt idx="48574">
                  <c:v>766.80899999999997</c:v>
                </c:pt>
                <c:pt idx="48575">
                  <c:v>766.86900000000003</c:v>
                </c:pt>
                <c:pt idx="48576">
                  <c:v>766.93</c:v>
                </c:pt>
                <c:pt idx="48577">
                  <c:v>766.99</c:v>
                </c:pt>
                <c:pt idx="48578">
                  <c:v>767.05100000000004</c:v>
                </c:pt>
                <c:pt idx="48579">
                  <c:v>767.11099999999999</c:v>
                </c:pt>
                <c:pt idx="48580">
                  <c:v>767.17100000000005</c:v>
                </c:pt>
                <c:pt idx="48581">
                  <c:v>767.23199999999997</c:v>
                </c:pt>
                <c:pt idx="48582">
                  <c:v>767.29200000000003</c:v>
                </c:pt>
                <c:pt idx="48583">
                  <c:v>767.35299999999995</c:v>
                </c:pt>
                <c:pt idx="48584">
                  <c:v>767.41300000000001</c:v>
                </c:pt>
                <c:pt idx="48585">
                  <c:v>767.47299999999996</c:v>
                </c:pt>
                <c:pt idx="48586">
                  <c:v>767.53300000000002</c:v>
                </c:pt>
                <c:pt idx="48587">
                  <c:v>767.59400000000005</c:v>
                </c:pt>
                <c:pt idx="48588">
                  <c:v>767.654</c:v>
                </c:pt>
                <c:pt idx="48589">
                  <c:v>767.71400000000006</c:v>
                </c:pt>
                <c:pt idx="48590">
                  <c:v>767.774</c:v>
                </c:pt>
                <c:pt idx="48591">
                  <c:v>767.83500000000004</c:v>
                </c:pt>
                <c:pt idx="48592">
                  <c:v>767.89499999999998</c:v>
                </c:pt>
                <c:pt idx="48593">
                  <c:v>767.95500000000004</c:v>
                </c:pt>
                <c:pt idx="48594">
                  <c:v>768.01499999999999</c:v>
                </c:pt>
                <c:pt idx="48595">
                  <c:v>768.07500000000005</c:v>
                </c:pt>
                <c:pt idx="48596">
                  <c:v>768.13499999999999</c:v>
                </c:pt>
                <c:pt idx="48597">
                  <c:v>768.19500000000005</c:v>
                </c:pt>
                <c:pt idx="48598">
                  <c:v>768.25599999999997</c:v>
                </c:pt>
                <c:pt idx="48599">
                  <c:v>768.31600000000003</c:v>
                </c:pt>
                <c:pt idx="48600">
                  <c:v>768.37599999999998</c:v>
                </c:pt>
                <c:pt idx="48601">
                  <c:v>768.43600000000004</c:v>
                </c:pt>
                <c:pt idx="48602">
                  <c:v>768.49599999999998</c:v>
                </c:pt>
                <c:pt idx="48603">
                  <c:v>768.55600000000004</c:v>
                </c:pt>
                <c:pt idx="48604">
                  <c:v>768.61599999999999</c:v>
                </c:pt>
                <c:pt idx="48605">
                  <c:v>768.67600000000004</c:v>
                </c:pt>
                <c:pt idx="48606">
                  <c:v>768.73599999999999</c:v>
                </c:pt>
                <c:pt idx="48607">
                  <c:v>768.79600000000005</c:v>
                </c:pt>
                <c:pt idx="48608">
                  <c:v>768.85599999999999</c:v>
                </c:pt>
                <c:pt idx="48609">
                  <c:v>768.91600000000005</c:v>
                </c:pt>
                <c:pt idx="48610">
                  <c:v>768.976</c:v>
                </c:pt>
                <c:pt idx="48611">
                  <c:v>769.03599999999994</c:v>
                </c:pt>
                <c:pt idx="48612">
                  <c:v>769.09500000000003</c:v>
                </c:pt>
                <c:pt idx="48613">
                  <c:v>769.15499999999997</c:v>
                </c:pt>
                <c:pt idx="48614">
                  <c:v>769.21500000000003</c:v>
                </c:pt>
                <c:pt idx="48615">
                  <c:v>769.27499999999998</c:v>
                </c:pt>
                <c:pt idx="48616">
                  <c:v>769.33500000000004</c:v>
                </c:pt>
                <c:pt idx="48617">
                  <c:v>769.39400000000001</c:v>
                </c:pt>
                <c:pt idx="48618">
                  <c:v>769.45399999999995</c:v>
                </c:pt>
                <c:pt idx="48619">
                  <c:v>769.51400000000001</c:v>
                </c:pt>
                <c:pt idx="48620">
                  <c:v>769.57399999999996</c:v>
                </c:pt>
                <c:pt idx="48621">
                  <c:v>769.63400000000001</c:v>
                </c:pt>
                <c:pt idx="48622">
                  <c:v>769.69299999999998</c:v>
                </c:pt>
                <c:pt idx="48623">
                  <c:v>769.75300000000004</c:v>
                </c:pt>
                <c:pt idx="48624">
                  <c:v>769.81299999999999</c:v>
                </c:pt>
                <c:pt idx="48625">
                  <c:v>769.87199999999996</c:v>
                </c:pt>
                <c:pt idx="48626">
                  <c:v>769.93200000000002</c:v>
                </c:pt>
                <c:pt idx="48627">
                  <c:v>769.99199999999996</c:v>
                </c:pt>
                <c:pt idx="48628">
                  <c:v>770.05100000000004</c:v>
                </c:pt>
                <c:pt idx="48629">
                  <c:v>770.11099999999999</c:v>
                </c:pt>
                <c:pt idx="48630">
                  <c:v>770.17</c:v>
                </c:pt>
                <c:pt idx="48631">
                  <c:v>770.23</c:v>
                </c:pt>
                <c:pt idx="48632">
                  <c:v>770.28899999999999</c:v>
                </c:pt>
                <c:pt idx="48633">
                  <c:v>770.34900000000005</c:v>
                </c:pt>
                <c:pt idx="48634">
                  <c:v>770.40800000000002</c:v>
                </c:pt>
                <c:pt idx="48635">
                  <c:v>770.46799999999996</c:v>
                </c:pt>
                <c:pt idx="48636">
                  <c:v>770.52800000000002</c:v>
                </c:pt>
                <c:pt idx="48637">
                  <c:v>770.58699999999999</c:v>
                </c:pt>
                <c:pt idx="48638">
                  <c:v>770.64700000000005</c:v>
                </c:pt>
                <c:pt idx="48639">
                  <c:v>770.70600000000002</c:v>
                </c:pt>
                <c:pt idx="48640">
                  <c:v>770.76499999999999</c:v>
                </c:pt>
                <c:pt idx="48641">
                  <c:v>770.82500000000005</c:v>
                </c:pt>
                <c:pt idx="48642">
                  <c:v>770.88400000000001</c:v>
                </c:pt>
                <c:pt idx="48643">
                  <c:v>770.94299999999998</c:v>
                </c:pt>
                <c:pt idx="48644">
                  <c:v>771.00300000000004</c:v>
                </c:pt>
                <c:pt idx="48645">
                  <c:v>771.06200000000001</c:v>
                </c:pt>
                <c:pt idx="48646">
                  <c:v>771.12199999999996</c:v>
                </c:pt>
                <c:pt idx="48647">
                  <c:v>771.18100000000004</c:v>
                </c:pt>
                <c:pt idx="48648">
                  <c:v>771.24</c:v>
                </c:pt>
                <c:pt idx="48649">
                  <c:v>771.29899999999998</c:v>
                </c:pt>
                <c:pt idx="48650">
                  <c:v>771.35900000000004</c:v>
                </c:pt>
                <c:pt idx="48651">
                  <c:v>771.41800000000001</c:v>
                </c:pt>
                <c:pt idx="48652">
                  <c:v>771.47699999999998</c:v>
                </c:pt>
                <c:pt idx="48653">
                  <c:v>771.53599999999994</c:v>
                </c:pt>
                <c:pt idx="48654">
                  <c:v>771.596</c:v>
                </c:pt>
                <c:pt idx="48655">
                  <c:v>771.65499999999997</c:v>
                </c:pt>
                <c:pt idx="48656">
                  <c:v>771.71400000000006</c:v>
                </c:pt>
                <c:pt idx="48657">
                  <c:v>771.77300000000002</c:v>
                </c:pt>
                <c:pt idx="48658">
                  <c:v>771.83199999999999</c:v>
                </c:pt>
                <c:pt idx="48659">
                  <c:v>771.89099999999996</c:v>
                </c:pt>
                <c:pt idx="48660">
                  <c:v>771.95</c:v>
                </c:pt>
                <c:pt idx="48661">
                  <c:v>772.00900000000001</c:v>
                </c:pt>
                <c:pt idx="48662">
                  <c:v>772.06799999999998</c:v>
                </c:pt>
                <c:pt idx="48663">
                  <c:v>772.12699999999995</c:v>
                </c:pt>
                <c:pt idx="48664">
                  <c:v>772.18700000000001</c:v>
                </c:pt>
                <c:pt idx="48665">
                  <c:v>772.245</c:v>
                </c:pt>
                <c:pt idx="48666">
                  <c:v>772.30499999999995</c:v>
                </c:pt>
                <c:pt idx="48667">
                  <c:v>772.36400000000003</c:v>
                </c:pt>
                <c:pt idx="48668">
                  <c:v>772.423</c:v>
                </c:pt>
                <c:pt idx="48669">
                  <c:v>772.48199999999997</c:v>
                </c:pt>
                <c:pt idx="48670">
                  <c:v>772.54100000000005</c:v>
                </c:pt>
                <c:pt idx="48671">
                  <c:v>772.59900000000005</c:v>
                </c:pt>
                <c:pt idx="48672">
                  <c:v>772.65800000000002</c:v>
                </c:pt>
                <c:pt idx="48673">
                  <c:v>772.71699999999998</c:v>
                </c:pt>
                <c:pt idx="48674">
                  <c:v>772.77599999999995</c:v>
                </c:pt>
                <c:pt idx="48675">
                  <c:v>772.83500000000004</c:v>
                </c:pt>
                <c:pt idx="48676">
                  <c:v>772.89400000000001</c:v>
                </c:pt>
                <c:pt idx="48677">
                  <c:v>772.95299999999997</c:v>
                </c:pt>
                <c:pt idx="48678">
                  <c:v>773.01099999999997</c:v>
                </c:pt>
                <c:pt idx="48679">
                  <c:v>773.07</c:v>
                </c:pt>
                <c:pt idx="48680">
                  <c:v>773.12900000000002</c:v>
                </c:pt>
                <c:pt idx="48681">
                  <c:v>773.18799999999999</c:v>
                </c:pt>
                <c:pt idx="48682">
                  <c:v>773.24599999999998</c:v>
                </c:pt>
                <c:pt idx="48683">
                  <c:v>773.30499999999995</c:v>
                </c:pt>
                <c:pt idx="48684">
                  <c:v>773.36400000000003</c:v>
                </c:pt>
                <c:pt idx="48685">
                  <c:v>773.423</c:v>
                </c:pt>
                <c:pt idx="48686">
                  <c:v>773.48099999999999</c:v>
                </c:pt>
                <c:pt idx="48687">
                  <c:v>773.54</c:v>
                </c:pt>
                <c:pt idx="48688">
                  <c:v>773.59900000000005</c:v>
                </c:pt>
                <c:pt idx="48689">
                  <c:v>773.65700000000004</c:v>
                </c:pt>
                <c:pt idx="48690">
                  <c:v>773.71600000000001</c:v>
                </c:pt>
                <c:pt idx="48691">
                  <c:v>773.774</c:v>
                </c:pt>
                <c:pt idx="48692">
                  <c:v>773.83299999999997</c:v>
                </c:pt>
                <c:pt idx="48693">
                  <c:v>773.89200000000005</c:v>
                </c:pt>
                <c:pt idx="48694">
                  <c:v>773.95</c:v>
                </c:pt>
                <c:pt idx="48695">
                  <c:v>774.00900000000001</c:v>
                </c:pt>
                <c:pt idx="48696">
                  <c:v>774.06700000000001</c:v>
                </c:pt>
                <c:pt idx="48697">
                  <c:v>774.125</c:v>
                </c:pt>
                <c:pt idx="48698">
                  <c:v>774.18399999999997</c:v>
                </c:pt>
                <c:pt idx="48699">
                  <c:v>774.24199999999996</c:v>
                </c:pt>
                <c:pt idx="48700">
                  <c:v>774.30100000000004</c:v>
                </c:pt>
                <c:pt idx="48701">
                  <c:v>774.35900000000004</c:v>
                </c:pt>
                <c:pt idx="48702">
                  <c:v>774.41800000000001</c:v>
                </c:pt>
                <c:pt idx="48703">
                  <c:v>774.476</c:v>
                </c:pt>
                <c:pt idx="48704">
                  <c:v>774.53399999999999</c:v>
                </c:pt>
                <c:pt idx="48705">
                  <c:v>774.59299999999996</c:v>
                </c:pt>
                <c:pt idx="48706">
                  <c:v>774.65099999999995</c:v>
                </c:pt>
                <c:pt idx="48707">
                  <c:v>774.70899999999995</c:v>
                </c:pt>
                <c:pt idx="48708">
                  <c:v>774.76800000000003</c:v>
                </c:pt>
                <c:pt idx="48709">
                  <c:v>774.82600000000002</c:v>
                </c:pt>
                <c:pt idx="48710">
                  <c:v>774.88400000000001</c:v>
                </c:pt>
                <c:pt idx="48711">
                  <c:v>774.94299999999998</c:v>
                </c:pt>
                <c:pt idx="48712">
                  <c:v>775.00099999999998</c:v>
                </c:pt>
                <c:pt idx="48713">
                  <c:v>775.05899999999997</c:v>
                </c:pt>
                <c:pt idx="48714">
                  <c:v>775.11699999999996</c:v>
                </c:pt>
                <c:pt idx="48715">
                  <c:v>775.17600000000004</c:v>
                </c:pt>
                <c:pt idx="48716">
                  <c:v>775.23400000000004</c:v>
                </c:pt>
                <c:pt idx="48717">
                  <c:v>775.29200000000003</c:v>
                </c:pt>
                <c:pt idx="48718">
                  <c:v>775.35</c:v>
                </c:pt>
                <c:pt idx="48719">
                  <c:v>775.40800000000002</c:v>
                </c:pt>
                <c:pt idx="48720">
                  <c:v>775.46600000000001</c:v>
                </c:pt>
                <c:pt idx="48721">
                  <c:v>775.524</c:v>
                </c:pt>
                <c:pt idx="48722">
                  <c:v>775.58199999999999</c:v>
                </c:pt>
                <c:pt idx="48723">
                  <c:v>775.64099999999996</c:v>
                </c:pt>
                <c:pt idx="48724">
                  <c:v>775.69899999999996</c:v>
                </c:pt>
                <c:pt idx="48725">
                  <c:v>775.75699999999995</c:v>
                </c:pt>
                <c:pt idx="48726">
                  <c:v>775.81500000000005</c:v>
                </c:pt>
                <c:pt idx="48727">
                  <c:v>775.87300000000005</c:v>
                </c:pt>
                <c:pt idx="48728">
                  <c:v>775.93100000000004</c:v>
                </c:pt>
                <c:pt idx="48729">
                  <c:v>775.98900000000003</c:v>
                </c:pt>
                <c:pt idx="48730">
                  <c:v>776.04700000000003</c:v>
                </c:pt>
                <c:pt idx="48731">
                  <c:v>776.10400000000004</c:v>
                </c:pt>
                <c:pt idx="48732">
                  <c:v>776.16200000000003</c:v>
                </c:pt>
                <c:pt idx="48733">
                  <c:v>776.22</c:v>
                </c:pt>
                <c:pt idx="48734">
                  <c:v>776.27800000000002</c:v>
                </c:pt>
                <c:pt idx="48735">
                  <c:v>776.33600000000001</c:v>
                </c:pt>
                <c:pt idx="48736">
                  <c:v>776.39400000000001</c:v>
                </c:pt>
                <c:pt idx="48737">
                  <c:v>776.452</c:v>
                </c:pt>
                <c:pt idx="48738">
                  <c:v>776.50900000000001</c:v>
                </c:pt>
                <c:pt idx="48739">
                  <c:v>776.56700000000001</c:v>
                </c:pt>
                <c:pt idx="48740">
                  <c:v>776.625</c:v>
                </c:pt>
                <c:pt idx="48741">
                  <c:v>776.68299999999999</c:v>
                </c:pt>
                <c:pt idx="48742">
                  <c:v>776.74</c:v>
                </c:pt>
                <c:pt idx="48743">
                  <c:v>776.798</c:v>
                </c:pt>
                <c:pt idx="48744">
                  <c:v>776.85599999999999</c:v>
                </c:pt>
                <c:pt idx="48745">
                  <c:v>776.91399999999999</c:v>
                </c:pt>
                <c:pt idx="48746">
                  <c:v>776.971</c:v>
                </c:pt>
                <c:pt idx="48747">
                  <c:v>777.029</c:v>
                </c:pt>
                <c:pt idx="48748">
                  <c:v>777.08699999999999</c:v>
                </c:pt>
                <c:pt idx="48749">
                  <c:v>777.14400000000001</c:v>
                </c:pt>
                <c:pt idx="48750">
                  <c:v>777.202</c:v>
                </c:pt>
                <c:pt idx="48751">
                  <c:v>777.26</c:v>
                </c:pt>
                <c:pt idx="48752">
                  <c:v>777.31700000000001</c:v>
                </c:pt>
                <c:pt idx="48753">
                  <c:v>777.375</c:v>
                </c:pt>
                <c:pt idx="48754">
                  <c:v>777.43200000000002</c:v>
                </c:pt>
                <c:pt idx="48755">
                  <c:v>777.49</c:v>
                </c:pt>
                <c:pt idx="48756">
                  <c:v>777.54700000000003</c:v>
                </c:pt>
                <c:pt idx="48757">
                  <c:v>777.60500000000002</c:v>
                </c:pt>
                <c:pt idx="48758">
                  <c:v>777.66200000000003</c:v>
                </c:pt>
                <c:pt idx="48759">
                  <c:v>777.72</c:v>
                </c:pt>
                <c:pt idx="48760">
                  <c:v>777.77700000000004</c:v>
                </c:pt>
                <c:pt idx="48761">
                  <c:v>777.83500000000004</c:v>
                </c:pt>
                <c:pt idx="48762">
                  <c:v>777.89200000000005</c:v>
                </c:pt>
                <c:pt idx="48763">
                  <c:v>777.94899999999996</c:v>
                </c:pt>
                <c:pt idx="48764">
                  <c:v>778.00699999999995</c:v>
                </c:pt>
                <c:pt idx="48765">
                  <c:v>778.06399999999996</c:v>
                </c:pt>
                <c:pt idx="48766">
                  <c:v>778.12099999999998</c:v>
                </c:pt>
                <c:pt idx="48767">
                  <c:v>778.17899999999997</c:v>
                </c:pt>
                <c:pt idx="48768">
                  <c:v>778.23599999999999</c:v>
                </c:pt>
                <c:pt idx="48769">
                  <c:v>778.29300000000001</c:v>
                </c:pt>
                <c:pt idx="48770">
                  <c:v>778.351</c:v>
                </c:pt>
                <c:pt idx="48771">
                  <c:v>778.40800000000002</c:v>
                </c:pt>
                <c:pt idx="48772">
                  <c:v>778.46500000000003</c:v>
                </c:pt>
                <c:pt idx="48773">
                  <c:v>778.52200000000005</c:v>
                </c:pt>
                <c:pt idx="48774">
                  <c:v>778.58</c:v>
                </c:pt>
                <c:pt idx="48775">
                  <c:v>778.63699999999994</c:v>
                </c:pt>
                <c:pt idx="48776">
                  <c:v>778.69399999999996</c:v>
                </c:pt>
                <c:pt idx="48777">
                  <c:v>778.75099999999998</c:v>
                </c:pt>
                <c:pt idx="48778">
                  <c:v>778.80799999999999</c:v>
                </c:pt>
                <c:pt idx="48779">
                  <c:v>778.86500000000001</c:v>
                </c:pt>
                <c:pt idx="48780">
                  <c:v>778.92200000000003</c:v>
                </c:pt>
                <c:pt idx="48781">
                  <c:v>778.97900000000004</c:v>
                </c:pt>
                <c:pt idx="48782">
                  <c:v>779.03700000000003</c:v>
                </c:pt>
                <c:pt idx="48783">
                  <c:v>779.09400000000005</c:v>
                </c:pt>
                <c:pt idx="48784">
                  <c:v>779.15099999999995</c:v>
                </c:pt>
                <c:pt idx="48785">
                  <c:v>779.20799999999997</c:v>
                </c:pt>
                <c:pt idx="48786">
                  <c:v>779.26499999999999</c:v>
                </c:pt>
                <c:pt idx="48787">
                  <c:v>779.322</c:v>
                </c:pt>
                <c:pt idx="48788">
                  <c:v>779.37800000000004</c:v>
                </c:pt>
                <c:pt idx="48789">
                  <c:v>779.43499999999995</c:v>
                </c:pt>
                <c:pt idx="48790">
                  <c:v>779.49199999999996</c:v>
                </c:pt>
                <c:pt idx="48791">
                  <c:v>779.54899999999998</c:v>
                </c:pt>
                <c:pt idx="48792">
                  <c:v>779.60599999999999</c:v>
                </c:pt>
                <c:pt idx="48793">
                  <c:v>779.66300000000001</c:v>
                </c:pt>
                <c:pt idx="48794">
                  <c:v>779.72</c:v>
                </c:pt>
                <c:pt idx="48795">
                  <c:v>779.77700000000004</c:v>
                </c:pt>
                <c:pt idx="48796">
                  <c:v>779.83399999999995</c:v>
                </c:pt>
                <c:pt idx="48797">
                  <c:v>779.89099999999996</c:v>
                </c:pt>
                <c:pt idx="48798">
                  <c:v>779.947</c:v>
                </c:pt>
                <c:pt idx="48799">
                  <c:v>780.00400000000002</c:v>
                </c:pt>
                <c:pt idx="48800">
                  <c:v>780.06100000000004</c:v>
                </c:pt>
                <c:pt idx="48801">
                  <c:v>780.11699999999996</c:v>
                </c:pt>
                <c:pt idx="48802">
                  <c:v>780.17399999999998</c:v>
                </c:pt>
                <c:pt idx="48803">
                  <c:v>780.23099999999999</c:v>
                </c:pt>
                <c:pt idx="48804">
                  <c:v>780.28800000000001</c:v>
                </c:pt>
                <c:pt idx="48805">
                  <c:v>780.34400000000005</c:v>
                </c:pt>
                <c:pt idx="48806">
                  <c:v>780.40099999999995</c:v>
                </c:pt>
                <c:pt idx="48807">
                  <c:v>780.45799999999997</c:v>
                </c:pt>
                <c:pt idx="48808">
                  <c:v>780.51400000000001</c:v>
                </c:pt>
                <c:pt idx="48809">
                  <c:v>780.57100000000003</c:v>
                </c:pt>
                <c:pt idx="48810">
                  <c:v>780.62800000000004</c:v>
                </c:pt>
                <c:pt idx="48811">
                  <c:v>780.68399999999997</c:v>
                </c:pt>
                <c:pt idx="48812">
                  <c:v>780.74099999999999</c:v>
                </c:pt>
                <c:pt idx="48813">
                  <c:v>780.79700000000003</c:v>
                </c:pt>
                <c:pt idx="48814">
                  <c:v>780.85400000000004</c:v>
                </c:pt>
                <c:pt idx="48815">
                  <c:v>780.91</c:v>
                </c:pt>
                <c:pt idx="48816">
                  <c:v>780.96699999999998</c:v>
                </c:pt>
                <c:pt idx="48817">
                  <c:v>781.02300000000002</c:v>
                </c:pt>
                <c:pt idx="48818">
                  <c:v>781.08</c:v>
                </c:pt>
                <c:pt idx="48819">
                  <c:v>781.13599999999997</c:v>
                </c:pt>
                <c:pt idx="48820">
                  <c:v>781.19200000000001</c:v>
                </c:pt>
                <c:pt idx="48821">
                  <c:v>781.24900000000002</c:v>
                </c:pt>
                <c:pt idx="48822">
                  <c:v>781.30499999999995</c:v>
                </c:pt>
                <c:pt idx="48823">
                  <c:v>781.36199999999997</c:v>
                </c:pt>
                <c:pt idx="48824">
                  <c:v>781.41800000000001</c:v>
                </c:pt>
                <c:pt idx="48825">
                  <c:v>781.47400000000005</c:v>
                </c:pt>
                <c:pt idx="48826">
                  <c:v>781.53099999999995</c:v>
                </c:pt>
                <c:pt idx="48827">
                  <c:v>781.58699999999999</c:v>
                </c:pt>
                <c:pt idx="48828">
                  <c:v>781.64300000000003</c:v>
                </c:pt>
                <c:pt idx="48829">
                  <c:v>781.7</c:v>
                </c:pt>
                <c:pt idx="48830">
                  <c:v>781.75599999999997</c:v>
                </c:pt>
                <c:pt idx="48831">
                  <c:v>781.81200000000001</c:v>
                </c:pt>
                <c:pt idx="48832">
                  <c:v>781.86800000000005</c:v>
                </c:pt>
                <c:pt idx="48833">
                  <c:v>781.92399999999998</c:v>
                </c:pt>
                <c:pt idx="48834">
                  <c:v>781.98099999999999</c:v>
                </c:pt>
                <c:pt idx="48835">
                  <c:v>782.03700000000003</c:v>
                </c:pt>
                <c:pt idx="48836">
                  <c:v>782.09299999999996</c:v>
                </c:pt>
                <c:pt idx="48837">
                  <c:v>782.149</c:v>
                </c:pt>
                <c:pt idx="48838">
                  <c:v>782.20500000000004</c:v>
                </c:pt>
                <c:pt idx="48839">
                  <c:v>782.26099999999997</c:v>
                </c:pt>
                <c:pt idx="48840">
                  <c:v>782.31700000000001</c:v>
                </c:pt>
                <c:pt idx="48841">
                  <c:v>782.37300000000005</c:v>
                </c:pt>
                <c:pt idx="48842">
                  <c:v>782.42899999999997</c:v>
                </c:pt>
                <c:pt idx="48843">
                  <c:v>782.48500000000001</c:v>
                </c:pt>
                <c:pt idx="48844">
                  <c:v>782.54100000000005</c:v>
                </c:pt>
                <c:pt idx="48845">
                  <c:v>782.59699999999998</c:v>
                </c:pt>
                <c:pt idx="48846">
                  <c:v>782.65300000000002</c:v>
                </c:pt>
                <c:pt idx="48847">
                  <c:v>782.70899999999995</c:v>
                </c:pt>
                <c:pt idx="48848">
                  <c:v>782.76499999999999</c:v>
                </c:pt>
                <c:pt idx="48849">
                  <c:v>782.82100000000003</c:v>
                </c:pt>
                <c:pt idx="48850">
                  <c:v>782.87699999999995</c:v>
                </c:pt>
                <c:pt idx="48851">
                  <c:v>782.93299999999999</c:v>
                </c:pt>
                <c:pt idx="48852">
                  <c:v>782.98900000000003</c:v>
                </c:pt>
                <c:pt idx="48853">
                  <c:v>783.04499999999996</c:v>
                </c:pt>
                <c:pt idx="48854">
                  <c:v>783.1</c:v>
                </c:pt>
                <c:pt idx="48855">
                  <c:v>783.15599999999995</c:v>
                </c:pt>
                <c:pt idx="48856">
                  <c:v>783.21199999999999</c:v>
                </c:pt>
                <c:pt idx="48857">
                  <c:v>783.26800000000003</c:v>
                </c:pt>
                <c:pt idx="48858">
                  <c:v>783.32399999999996</c:v>
                </c:pt>
                <c:pt idx="48859">
                  <c:v>783.37900000000002</c:v>
                </c:pt>
                <c:pt idx="48860">
                  <c:v>783.43499999999995</c:v>
                </c:pt>
                <c:pt idx="48861">
                  <c:v>783.49099999999999</c:v>
                </c:pt>
                <c:pt idx="48862">
                  <c:v>783.54700000000003</c:v>
                </c:pt>
                <c:pt idx="48863">
                  <c:v>783.60199999999998</c:v>
                </c:pt>
                <c:pt idx="48864">
                  <c:v>783.65800000000002</c:v>
                </c:pt>
                <c:pt idx="48865">
                  <c:v>783.71400000000006</c:v>
                </c:pt>
                <c:pt idx="48866">
                  <c:v>783.76900000000001</c:v>
                </c:pt>
                <c:pt idx="48867">
                  <c:v>783.82500000000005</c:v>
                </c:pt>
                <c:pt idx="48868">
                  <c:v>783.88</c:v>
                </c:pt>
                <c:pt idx="48869">
                  <c:v>783.93600000000004</c:v>
                </c:pt>
                <c:pt idx="48870">
                  <c:v>783.99199999999996</c:v>
                </c:pt>
                <c:pt idx="48871">
                  <c:v>784.04700000000003</c:v>
                </c:pt>
                <c:pt idx="48872">
                  <c:v>784.10199999999998</c:v>
                </c:pt>
                <c:pt idx="48873">
                  <c:v>784.15800000000002</c:v>
                </c:pt>
                <c:pt idx="48874">
                  <c:v>784.21299999999997</c:v>
                </c:pt>
                <c:pt idx="48875">
                  <c:v>784.26900000000001</c:v>
                </c:pt>
                <c:pt idx="48876">
                  <c:v>784.32500000000005</c:v>
                </c:pt>
                <c:pt idx="48877">
                  <c:v>784.38</c:v>
                </c:pt>
                <c:pt idx="48878">
                  <c:v>784.43499999999995</c:v>
                </c:pt>
                <c:pt idx="48879">
                  <c:v>784.49099999999999</c:v>
                </c:pt>
                <c:pt idx="48880">
                  <c:v>784.54600000000005</c:v>
                </c:pt>
                <c:pt idx="48881">
                  <c:v>784.601</c:v>
                </c:pt>
                <c:pt idx="48882">
                  <c:v>784.65700000000004</c:v>
                </c:pt>
                <c:pt idx="48883">
                  <c:v>784.71199999999999</c:v>
                </c:pt>
                <c:pt idx="48884">
                  <c:v>784.76700000000005</c:v>
                </c:pt>
                <c:pt idx="48885">
                  <c:v>784.82299999999998</c:v>
                </c:pt>
                <c:pt idx="48886">
                  <c:v>784.87800000000004</c:v>
                </c:pt>
                <c:pt idx="48887">
                  <c:v>784.93299999999999</c:v>
                </c:pt>
                <c:pt idx="48888">
                  <c:v>784.98800000000006</c:v>
                </c:pt>
                <c:pt idx="48889">
                  <c:v>785.04399999999998</c:v>
                </c:pt>
                <c:pt idx="48890">
                  <c:v>785.09900000000005</c:v>
                </c:pt>
                <c:pt idx="48891">
                  <c:v>785.154</c:v>
                </c:pt>
                <c:pt idx="48892">
                  <c:v>785.20899999999995</c:v>
                </c:pt>
                <c:pt idx="48893">
                  <c:v>785.26400000000001</c:v>
                </c:pt>
                <c:pt idx="48894">
                  <c:v>785.31899999999996</c:v>
                </c:pt>
                <c:pt idx="48895">
                  <c:v>785.37400000000002</c:v>
                </c:pt>
                <c:pt idx="48896">
                  <c:v>785.43</c:v>
                </c:pt>
                <c:pt idx="48897">
                  <c:v>785.48500000000001</c:v>
                </c:pt>
                <c:pt idx="48898">
                  <c:v>785.54</c:v>
                </c:pt>
                <c:pt idx="48899">
                  <c:v>785.59500000000003</c:v>
                </c:pt>
                <c:pt idx="48900">
                  <c:v>785.65</c:v>
                </c:pt>
                <c:pt idx="48901">
                  <c:v>785.70500000000004</c:v>
                </c:pt>
                <c:pt idx="48902">
                  <c:v>785.76</c:v>
                </c:pt>
                <c:pt idx="48903">
                  <c:v>785.81500000000005</c:v>
                </c:pt>
                <c:pt idx="48904">
                  <c:v>785.87</c:v>
                </c:pt>
                <c:pt idx="48905">
                  <c:v>785.92499999999995</c:v>
                </c:pt>
                <c:pt idx="48906">
                  <c:v>785.98</c:v>
                </c:pt>
                <c:pt idx="48907">
                  <c:v>786.03499999999997</c:v>
                </c:pt>
                <c:pt idx="48908">
                  <c:v>786.08900000000006</c:v>
                </c:pt>
                <c:pt idx="48909">
                  <c:v>786.14400000000001</c:v>
                </c:pt>
                <c:pt idx="48910">
                  <c:v>786.19899999999996</c:v>
                </c:pt>
                <c:pt idx="48911">
                  <c:v>786.25400000000002</c:v>
                </c:pt>
                <c:pt idx="48912">
                  <c:v>786.30899999999997</c:v>
                </c:pt>
                <c:pt idx="48913">
                  <c:v>786.36300000000006</c:v>
                </c:pt>
                <c:pt idx="48914">
                  <c:v>786.41800000000001</c:v>
                </c:pt>
                <c:pt idx="48915">
                  <c:v>786.47299999999996</c:v>
                </c:pt>
                <c:pt idx="48916">
                  <c:v>786.52800000000002</c:v>
                </c:pt>
                <c:pt idx="48917">
                  <c:v>786.58199999999999</c:v>
                </c:pt>
                <c:pt idx="48918">
                  <c:v>786.63699999999994</c:v>
                </c:pt>
                <c:pt idx="48919">
                  <c:v>786.69200000000001</c:v>
                </c:pt>
                <c:pt idx="48920">
                  <c:v>786.74699999999996</c:v>
                </c:pt>
                <c:pt idx="48921">
                  <c:v>786.80100000000004</c:v>
                </c:pt>
                <c:pt idx="48922">
                  <c:v>786.85599999999999</c:v>
                </c:pt>
                <c:pt idx="48923">
                  <c:v>786.91099999999994</c:v>
                </c:pt>
                <c:pt idx="48924">
                  <c:v>786.96500000000003</c:v>
                </c:pt>
                <c:pt idx="48925">
                  <c:v>787.02</c:v>
                </c:pt>
                <c:pt idx="48926">
                  <c:v>787.07399999999996</c:v>
                </c:pt>
                <c:pt idx="48927">
                  <c:v>787.12900000000002</c:v>
                </c:pt>
                <c:pt idx="48928">
                  <c:v>787.18299999999999</c:v>
                </c:pt>
                <c:pt idx="48929">
                  <c:v>787.23800000000006</c:v>
                </c:pt>
                <c:pt idx="48930">
                  <c:v>787.29200000000003</c:v>
                </c:pt>
                <c:pt idx="48931">
                  <c:v>787.34699999999998</c:v>
                </c:pt>
                <c:pt idx="48932">
                  <c:v>787.40099999999995</c:v>
                </c:pt>
                <c:pt idx="48933">
                  <c:v>787.45600000000002</c:v>
                </c:pt>
                <c:pt idx="48934">
                  <c:v>787.51</c:v>
                </c:pt>
                <c:pt idx="48935">
                  <c:v>787.56399999999996</c:v>
                </c:pt>
                <c:pt idx="48936">
                  <c:v>787.61900000000003</c:v>
                </c:pt>
                <c:pt idx="48937">
                  <c:v>787.673</c:v>
                </c:pt>
                <c:pt idx="48938">
                  <c:v>787.72799999999995</c:v>
                </c:pt>
                <c:pt idx="48939">
                  <c:v>787.78200000000004</c:v>
                </c:pt>
                <c:pt idx="48940">
                  <c:v>787.83600000000001</c:v>
                </c:pt>
                <c:pt idx="48941">
                  <c:v>787.89099999999996</c:v>
                </c:pt>
                <c:pt idx="48942">
                  <c:v>787.94500000000005</c:v>
                </c:pt>
                <c:pt idx="48943">
                  <c:v>787.99900000000002</c:v>
                </c:pt>
                <c:pt idx="48944">
                  <c:v>788.053</c:v>
                </c:pt>
                <c:pt idx="48945">
                  <c:v>788.10799999999995</c:v>
                </c:pt>
                <c:pt idx="48946">
                  <c:v>788.16200000000003</c:v>
                </c:pt>
                <c:pt idx="48947">
                  <c:v>788.21600000000001</c:v>
                </c:pt>
                <c:pt idx="48948">
                  <c:v>788.27</c:v>
                </c:pt>
                <c:pt idx="48949">
                  <c:v>788.32399999999996</c:v>
                </c:pt>
                <c:pt idx="48950">
                  <c:v>788.37800000000004</c:v>
                </c:pt>
                <c:pt idx="48951">
                  <c:v>788.43299999999999</c:v>
                </c:pt>
                <c:pt idx="48952">
                  <c:v>788.48699999999997</c:v>
                </c:pt>
                <c:pt idx="48953">
                  <c:v>788.54100000000005</c:v>
                </c:pt>
                <c:pt idx="48954">
                  <c:v>788.59500000000003</c:v>
                </c:pt>
                <c:pt idx="48955">
                  <c:v>788.649</c:v>
                </c:pt>
                <c:pt idx="48956">
                  <c:v>788.70299999999997</c:v>
                </c:pt>
                <c:pt idx="48957">
                  <c:v>788.75699999999995</c:v>
                </c:pt>
                <c:pt idx="48958">
                  <c:v>788.81100000000004</c:v>
                </c:pt>
                <c:pt idx="48959">
                  <c:v>788.86500000000001</c:v>
                </c:pt>
                <c:pt idx="48960">
                  <c:v>788.91899999999998</c:v>
                </c:pt>
                <c:pt idx="48961">
                  <c:v>788.97299999999996</c:v>
                </c:pt>
                <c:pt idx="48962">
                  <c:v>789.02700000000004</c:v>
                </c:pt>
                <c:pt idx="48963">
                  <c:v>789.08100000000002</c:v>
                </c:pt>
                <c:pt idx="48964">
                  <c:v>789.13400000000001</c:v>
                </c:pt>
                <c:pt idx="48965">
                  <c:v>789.18799999999999</c:v>
                </c:pt>
                <c:pt idx="48966">
                  <c:v>789.24199999999996</c:v>
                </c:pt>
                <c:pt idx="48967">
                  <c:v>789.29600000000005</c:v>
                </c:pt>
                <c:pt idx="48968">
                  <c:v>789.35</c:v>
                </c:pt>
                <c:pt idx="48969">
                  <c:v>789.404</c:v>
                </c:pt>
                <c:pt idx="48970">
                  <c:v>789.45699999999999</c:v>
                </c:pt>
                <c:pt idx="48971">
                  <c:v>789.51099999999997</c:v>
                </c:pt>
                <c:pt idx="48972">
                  <c:v>789.56500000000005</c:v>
                </c:pt>
                <c:pt idx="48973">
                  <c:v>789.61800000000005</c:v>
                </c:pt>
                <c:pt idx="48974">
                  <c:v>789.67200000000003</c:v>
                </c:pt>
                <c:pt idx="48975">
                  <c:v>789.726</c:v>
                </c:pt>
                <c:pt idx="48976">
                  <c:v>789.78</c:v>
                </c:pt>
                <c:pt idx="48977">
                  <c:v>789.83299999999997</c:v>
                </c:pt>
                <c:pt idx="48978">
                  <c:v>789.88699999999994</c:v>
                </c:pt>
                <c:pt idx="48979">
                  <c:v>789.94</c:v>
                </c:pt>
                <c:pt idx="48980">
                  <c:v>789.99400000000003</c:v>
                </c:pt>
                <c:pt idx="48981">
                  <c:v>790.048</c:v>
                </c:pt>
                <c:pt idx="48982">
                  <c:v>790.101</c:v>
                </c:pt>
                <c:pt idx="48983">
                  <c:v>790.15499999999997</c:v>
                </c:pt>
                <c:pt idx="48984">
                  <c:v>790.20799999999997</c:v>
                </c:pt>
                <c:pt idx="48985">
                  <c:v>790.26199999999994</c:v>
                </c:pt>
                <c:pt idx="48986">
                  <c:v>790.31500000000005</c:v>
                </c:pt>
                <c:pt idx="48987">
                  <c:v>790.36900000000003</c:v>
                </c:pt>
                <c:pt idx="48988">
                  <c:v>790.42200000000003</c:v>
                </c:pt>
                <c:pt idx="48989">
                  <c:v>790.476</c:v>
                </c:pt>
                <c:pt idx="48990">
                  <c:v>790.529</c:v>
                </c:pt>
                <c:pt idx="48991">
                  <c:v>790.58199999999999</c:v>
                </c:pt>
                <c:pt idx="48992">
                  <c:v>790.63599999999997</c:v>
                </c:pt>
                <c:pt idx="48993">
                  <c:v>790.68899999999996</c:v>
                </c:pt>
                <c:pt idx="48994">
                  <c:v>790.74199999999996</c:v>
                </c:pt>
                <c:pt idx="48995">
                  <c:v>790.79600000000005</c:v>
                </c:pt>
                <c:pt idx="48996">
                  <c:v>790.84900000000005</c:v>
                </c:pt>
                <c:pt idx="48997">
                  <c:v>790.90200000000004</c:v>
                </c:pt>
                <c:pt idx="48998">
                  <c:v>790.95600000000002</c:v>
                </c:pt>
                <c:pt idx="48999">
                  <c:v>791.00900000000001</c:v>
                </c:pt>
                <c:pt idx="49000">
                  <c:v>791.06200000000001</c:v>
                </c:pt>
                <c:pt idx="49001">
                  <c:v>791.11500000000001</c:v>
                </c:pt>
                <c:pt idx="49002">
                  <c:v>791.16800000000001</c:v>
                </c:pt>
                <c:pt idx="49003">
                  <c:v>791.22199999999998</c:v>
                </c:pt>
                <c:pt idx="49004">
                  <c:v>791.27499999999998</c:v>
                </c:pt>
                <c:pt idx="49005">
                  <c:v>791.32799999999997</c:v>
                </c:pt>
                <c:pt idx="49006">
                  <c:v>791.38099999999997</c:v>
                </c:pt>
                <c:pt idx="49007">
                  <c:v>791.43399999999997</c:v>
                </c:pt>
                <c:pt idx="49008">
                  <c:v>791.48699999999997</c:v>
                </c:pt>
                <c:pt idx="49009">
                  <c:v>791.54</c:v>
                </c:pt>
                <c:pt idx="49010">
                  <c:v>791.59299999999996</c:v>
                </c:pt>
                <c:pt idx="49011">
                  <c:v>791.64599999999996</c:v>
                </c:pt>
                <c:pt idx="49012">
                  <c:v>791.7</c:v>
                </c:pt>
                <c:pt idx="49013">
                  <c:v>791.75199999999995</c:v>
                </c:pt>
                <c:pt idx="49014">
                  <c:v>791.80499999999995</c:v>
                </c:pt>
                <c:pt idx="49015">
                  <c:v>791.85799999999995</c:v>
                </c:pt>
                <c:pt idx="49016">
                  <c:v>791.91099999999994</c:v>
                </c:pt>
                <c:pt idx="49017">
                  <c:v>791.96400000000006</c:v>
                </c:pt>
                <c:pt idx="49018">
                  <c:v>792.01700000000005</c:v>
                </c:pt>
                <c:pt idx="49019">
                  <c:v>792.07</c:v>
                </c:pt>
                <c:pt idx="49020">
                  <c:v>792.12300000000005</c:v>
                </c:pt>
                <c:pt idx="49021">
                  <c:v>792.17600000000004</c:v>
                </c:pt>
                <c:pt idx="49022">
                  <c:v>792.22900000000004</c:v>
                </c:pt>
                <c:pt idx="49023">
                  <c:v>792.28099999999995</c:v>
                </c:pt>
                <c:pt idx="49024">
                  <c:v>792.33399999999995</c:v>
                </c:pt>
                <c:pt idx="49025">
                  <c:v>792.38699999999994</c:v>
                </c:pt>
                <c:pt idx="49026">
                  <c:v>792.44</c:v>
                </c:pt>
                <c:pt idx="49027">
                  <c:v>792.49199999999996</c:v>
                </c:pt>
                <c:pt idx="49028">
                  <c:v>792.54499999999996</c:v>
                </c:pt>
                <c:pt idx="49029">
                  <c:v>792.59799999999996</c:v>
                </c:pt>
                <c:pt idx="49030">
                  <c:v>792.65099999999995</c:v>
                </c:pt>
                <c:pt idx="49031">
                  <c:v>792.70299999999997</c:v>
                </c:pt>
                <c:pt idx="49032">
                  <c:v>792.75599999999997</c:v>
                </c:pt>
                <c:pt idx="49033">
                  <c:v>792.80799999999999</c:v>
                </c:pt>
                <c:pt idx="49034">
                  <c:v>792.86099999999999</c:v>
                </c:pt>
                <c:pt idx="49035">
                  <c:v>792.91399999999999</c:v>
                </c:pt>
                <c:pt idx="49036">
                  <c:v>792.96600000000001</c:v>
                </c:pt>
                <c:pt idx="49037">
                  <c:v>793.01900000000001</c:v>
                </c:pt>
                <c:pt idx="49038">
                  <c:v>793.07100000000003</c:v>
                </c:pt>
                <c:pt idx="49039">
                  <c:v>793.12400000000002</c:v>
                </c:pt>
                <c:pt idx="49040">
                  <c:v>793.17600000000004</c:v>
                </c:pt>
                <c:pt idx="49041">
                  <c:v>793.22900000000004</c:v>
                </c:pt>
                <c:pt idx="49042">
                  <c:v>793.28099999999995</c:v>
                </c:pt>
                <c:pt idx="49043">
                  <c:v>793.33399999999995</c:v>
                </c:pt>
                <c:pt idx="49044">
                  <c:v>793.38599999999997</c:v>
                </c:pt>
                <c:pt idx="49045">
                  <c:v>793.43799999999999</c:v>
                </c:pt>
                <c:pt idx="49046">
                  <c:v>793.49099999999999</c:v>
                </c:pt>
                <c:pt idx="49047">
                  <c:v>793.54300000000001</c:v>
                </c:pt>
                <c:pt idx="49048">
                  <c:v>793.59500000000003</c:v>
                </c:pt>
                <c:pt idx="49049">
                  <c:v>793.64800000000002</c:v>
                </c:pt>
                <c:pt idx="49050">
                  <c:v>793.7</c:v>
                </c:pt>
                <c:pt idx="49051">
                  <c:v>793.75300000000004</c:v>
                </c:pt>
                <c:pt idx="49052">
                  <c:v>793.80499999999995</c:v>
                </c:pt>
                <c:pt idx="49053">
                  <c:v>793.85699999999997</c:v>
                </c:pt>
                <c:pt idx="49054">
                  <c:v>793.90899999999999</c:v>
                </c:pt>
                <c:pt idx="49055">
                  <c:v>793.96100000000001</c:v>
                </c:pt>
                <c:pt idx="49056">
                  <c:v>794.01400000000001</c:v>
                </c:pt>
                <c:pt idx="49057">
                  <c:v>794.06600000000003</c:v>
                </c:pt>
                <c:pt idx="49058">
                  <c:v>794.11800000000005</c:v>
                </c:pt>
                <c:pt idx="49059">
                  <c:v>794.17</c:v>
                </c:pt>
                <c:pt idx="49060">
                  <c:v>794.22199999999998</c:v>
                </c:pt>
                <c:pt idx="49061">
                  <c:v>794.274</c:v>
                </c:pt>
                <c:pt idx="49062">
                  <c:v>794.327</c:v>
                </c:pt>
                <c:pt idx="49063">
                  <c:v>794.37800000000004</c:v>
                </c:pt>
                <c:pt idx="49064">
                  <c:v>794.43100000000004</c:v>
                </c:pt>
                <c:pt idx="49065">
                  <c:v>794.48299999999995</c:v>
                </c:pt>
                <c:pt idx="49066">
                  <c:v>794.53499999999997</c:v>
                </c:pt>
                <c:pt idx="49067">
                  <c:v>794.58699999999999</c:v>
                </c:pt>
                <c:pt idx="49068">
                  <c:v>794.63900000000001</c:v>
                </c:pt>
                <c:pt idx="49069">
                  <c:v>794.69100000000003</c:v>
                </c:pt>
                <c:pt idx="49070">
                  <c:v>794.74199999999996</c:v>
                </c:pt>
                <c:pt idx="49071">
                  <c:v>794.79399999999998</c:v>
                </c:pt>
                <c:pt idx="49072">
                  <c:v>794.846</c:v>
                </c:pt>
                <c:pt idx="49073">
                  <c:v>794.89800000000002</c:v>
                </c:pt>
                <c:pt idx="49074">
                  <c:v>794.95</c:v>
                </c:pt>
                <c:pt idx="49075">
                  <c:v>795.00199999999995</c:v>
                </c:pt>
                <c:pt idx="49076">
                  <c:v>795.05399999999997</c:v>
                </c:pt>
                <c:pt idx="49077">
                  <c:v>795.10599999999999</c:v>
                </c:pt>
                <c:pt idx="49078">
                  <c:v>795.15700000000004</c:v>
                </c:pt>
                <c:pt idx="49079">
                  <c:v>795.20899999999995</c:v>
                </c:pt>
                <c:pt idx="49080">
                  <c:v>795.26099999999997</c:v>
                </c:pt>
                <c:pt idx="49081">
                  <c:v>795.31200000000001</c:v>
                </c:pt>
                <c:pt idx="49082">
                  <c:v>795.36400000000003</c:v>
                </c:pt>
                <c:pt idx="49083">
                  <c:v>795.41600000000005</c:v>
                </c:pt>
                <c:pt idx="49084">
                  <c:v>795.46799999999996</c:v>
                </c:pt>
                <c:pt idx="49085">
                  <c:v>795.51900000000001</c:v>
                </c:pt>
                <c:pt idx="49086">
                  <c:v>795.57100000000003</c:v>
                </c:pt>
                <c:pt idx="49087">
                  <c:v>795.62300000000005</c:v>
                </c:pt>
                <c:pt idx="49088">
                  <c:v>795.67399999999998</c:v>
                </c:pt>
                <c:pt idx="49089">
                  <c:v>795.726</c:v>
                </c:pt>
                <c:pt idx="49090">
                  <c:v>795.77700000000004</c:v>
                </c:pt>
                <c:pt idx="49091">
                  <c:v>795.82899999999995</c:v>
                </c:pt>
                <c:pt idx="49092">
                  <c:v>795.88</c:v>
                </c:pt>
                <c:pt idx="49093">
                  <c:v>795.93200000000002</c:v>
                </c:pt>
                <c:pt idx="49094">
                  <c:v>795.98299999999995</c:v>
                </c:pt>
                <c:pt idx="49095">
                  <c:v>796.03499999999997</c:v>
                </c:pt>
                <c:pt idx="49096">
                  <c:v>796.08600000000001</c:v>
                </c:pt>
                <c:pt idx="49097">
                  <c:v>796.13800000000003</c:v>
                </c:pt>
                <c:pt idx="49098">
                  <c:v>796.18899999999996</c:v>
                </c:pt>
                <c:pt idx="49099">
                  <c:v>796.24099999999999</c:v>
                </c:pt>
                <c:pt idx="49100">
                  <c:v>796.29200000000003</c:v>
                </c:pt>
                <c:pt idx="49101">
                  <c:v>796.34299999999996</c:v>
                </c:pt>
                <c:pt idx="49102">
                  <c:v>796.39499999999998</c:v>
                </c:pt>
                <c:pt idx="49103">
                  <c:v>796.44600000000003</c:v>
                </c:pt>
                <c:pt idx="49104">
                  <c:v>796.49699999999996</c:v>
                </c:pt>
                <c:pt idx="49105">
                  <c:v>796.548</c:v>
                </c:pt>
                <c:pt idx="49106">
                  <c:v>796.6</c:v>
                </c:pt>
                <c:pt idx="49107">
                  <c:v>796.65099999999995</c:v>
                </c:pt>
                <c:pt idx="49108">
                  <c:v>796.702</c:v>
                </c:pt>
                <c:pt idx="49109">
                  <c:v>796.75300000000004</c:v>
                </c:pt>
                <c:pt idx="49110">
                  <c:v>796.80499999999995</c:v>
                </c:pt>
                <c:pt idx="49111">
                  <c:v>796.85599999999999</c:v>
                </c:pt>
                <c:pt idx="49112">
                  <c:v>796.90700000000004</c:v>
                </c:pt>
                <c:pt idx="49113">
                  <c:v>796.95799999999997</c:v>
                </c:pt>
                <c:pt idx="49114">
                  <c:v>797.00900000000001</c:v>
                </c:pt>
                <c:pt idx="49115">
                  <c:v>797.06</c:v>
                </c:pt>
                <c:pt idx="49116">
                  <c:v>797.11099999999999</c:v>
                </c:pt>
                <c:pt idx="49117">
                  <c:v>797.16200000000003</c:v>
                </c:pt>
                <c:pt idx="49118">
                  <c:v>797.21299999999997</c:v>
                </c:pt>
                <c:pt idx="49119">
                  <c:v>797.26400000000001</c:v>
                </c:pt>
                <c:pt idx="49120">
                  <c:v>797.31500000000005</c:v>
                </c:pt>
                <c:pt idx="49121">
                  <c:v>797.36599999999999</c:v>
                </c:pt>
                <c:pt idx="49122">
                  <c:v>797.41700000000003</c:v>
                </c:pt>
                <c:pt idx="49123">
                  <c:v>797.46799999999996</c:v>
                </c:pt>
                <c:pt idx="49124">
                  <c:v>797.51900000000001</c:v>
                </c:pt>
                <c:pt idx="49125">
                  <c:v>797.57</c:v>
                </c:pt>
                <c:pt idx="49126">
                  <c:v>797.62099999999998</c:v>
                </c:pt>
                <c:pt idx="49127">
                  <c:v>797.67200000000003</c:v>
                </c:pt>
                <c:pt idx="49128">
                  <c:v>797.72299999999996</c:v>
                </c:pt>
                <c:pt idx="49129">
                  <c:v>797.774</c:v>
                </c:pt>
                <c:pt idx="49130">
                  <c:v>797.82399999999996</c:v>
                </c:pt>
                <c:pt idx="49131">
                  <c:v>797.875</c:v>
                </c:pt>
                <c:pt idx="49132">
                  <c:v>797.92600000000004</c:v>
                </c:pt>
                <c:pt idx="49133">
                  <c:v>797.97699999999998</c:v>
                </c:pt>
                <c:pt idx="49134">
                  <c:v>798.02700000000004</c:v>
                </c:pt>
                <c:pt idx="49135">
                  <c:v>798.07799999999997</c:v>
                </c:pt>
                <c:pt idx="49136">
                  <c:v>798.12900000000002</c:v>
                </c:pt>
                <c:pt idx="49137">
                  <c:v>798.18</c:v>
                </c:pt>
                <c:pt idx="49138">
                  <c:v>798.23</c:v>
                </c:pt>
                <c:pt idx="49139">
                  <c:v>798.28099999999995</c:v>
                </c:pt>
                <c:pt idx="49140">
                  <c:v>798.33100000000002</c:v>
                </c:pt>
                <c:pt idx="49141">
                  <c:v>798.38199999999995</c:v>
                </c:pt>
                <c:pt idx="49142">
                  <c:v>798.43299999999999</c:v>
                </c:pt>
                <c:pt idx="49143">
                  <c:v>798.48299999999995</c:v>
                </c:pt>
                <c:pt idx="49144">
                  <c:v>798.53399999999999</c:v>
                </c:pt>
                <c:pt idx="49145">
                  <c:v>798.58399999999995</c:v>
                </c:pt>
                <c:pt idx="49146">
                  <c:v>798.63499999999999</c:v>
                </c:pt>
                <c:pt idx="49147">
                  <c:v>798.68499999999995</c:v>
                </c:pt>
                <c:pt idx="49148">
                  <c:v>798.73599999999999</c:v>
                </c:pt>
                <c:pt idx="49149">
                  <c:v>798.78599999999994</c:v>
                </c:pt>
                <c:pt idx="49150">
                  <c:v>798.83699999999999</c:v>
                </c:pt>
                <c:pt idx="49151">
                  <c:v>798.88699999999994</c:v>
                </c:pt>
                <c:pt idx="49152">
                  <c:v>798.93700000000001</c:v>
                </c:pt>
                <c:pt idx="49153">
                  <c:v>798.98800000000006</c:v>
                </c:pt>
                <c:pt idx="49154">
                  <c:v>799.03800000000001</c:v>
                </c:pt>
                <c:pt idx="49155">
                  <c:v>799.08799999999997</c:v>
                </c:pt>
                <c:pt idx="49156">
                  <c:v>799.13900000000001</c:v>
                </c:pt>
                <c:pt idx="49157">
                  <c:v>799.18899999999996</c:v>
                </c:pt>
                <c:pt idx="49158">
                  <c:v>799.23900000000003</c:v>
                </c:pt>
                <c:pt idx="49159">
                  <c:v>799.29</c:v>
                </c:pt>
                <c:pt idx="49160">
                  <c:v>799.34</c:v>
                </c:pt>
                <c:pt idx="49161">
                  <c:v>799.39</c:v>
                </c:pt>
                <c:pt idx="49162">
                  <c:v>799.44</c:v>
                </c:pt>
                <c:pt idx="49163">
                  <c:v>799.49</c:v>
                </c:pt>
                <c:pt idx="49164">
                  <c:v>799.54</c:v>
                </c:pt>
                <c:pt idx="49165">
                  <c:v>799.59100000000001</c:v>
                </c:pt>
                <c:pt idx="49166">
                  <c:v>799.64099999999996</c:v>
                </c:pt>
                <c:pt idx="49167">
                  <c:v>799.69100000000003</c:v>
                </c:pt>
                <c:pt idx="49168">
                  <c:v>799.74099999999999</c:v>
                </c:pt>
                <c:pt idx="49169">
                  <c:v>799.79100000000005</c:v>
                </c:pt>
                <c:pt idx="49170">
                  <c:v>799.84100000000001</c:v>
                </c:pt>
                <c:pt idx="49171">
                  <c:v>799.89099999999996</c:v>
                </c:pt>
                <c:pt idx="49172">
                  <c:v>799.94100000000003</c:v>
                </c:pt>
                <c:pt idx="49173">
                  <c:v>799.99099999999999</c:v>
                </c:pt>
                <c:pt idx="49174">
                  <c:v>800.04100000000005</c:v>
                </c:pt>
                <c:pt idx="49175">
                  <c:v>800.09100000000001</c:v>
                </c:pt>
                <c:pt idx="49176">
                  <c:v>800.14099999999996</c:v>
                </c:pt>
                <c:pt idx="49177">
                  <c:v>800.19100000000003</c:v>
                </c:pt>
                <c:pt idx="49178">
                  <c:v>800.24099999999999</c:v>
                </c:pt>
                <c:pt idx="49179">
                  <c:v>800.29100000000005</c:v>
                </c:pt>
                <c:pt idx="49180">
                  <c:v>800.34</c:v>
                </c:pt>
                <c:pt idx="49181">
                  <c:v>800.39</c:v>
                </c:pt>
                <c:pt idx="49182">
                  <c:v>800.44</c:v>
                </c:pt>
                <c:pt idx="49183">
                  <c:v>800.49</c:v>
                </c:pt>
                <c:pt idx="49184">
                  <c:v>800.54</c:v>
                </c:pt>
                <c:pt idx="49185">
                  <c:v>800.58900000000006</c:v>
                </c:pt>
                <c:pt idx="49186">
                  <c:v>800.63900000000001</c:v>
                </c:pt>
                <c:pt idx="49187">
                  <c:v>800.68899999999996</c:v>
                </c:pt>
                <c:pt idx="49188">
                  <c:v>800.73900000000003</c:v>
                </c:pt>
                <c:pt idx="49189">
                  <c:v>800.78800000000001</c:v>
                </c:pt>
                <c:pt idx="49190">
                  <c:v>800.83799999999997</c:v>
                </c:pt>
                <c:pt idx="49191">
                  <c:v>800.88800000000003</c:v>
                </c:pt>
                <c:pt idx="49192">
                  <c:v>800.93700000000001</c:v>
                </c:pt>
                <c:pt idx="49193">
                  <c:v>800.98699999999997</c:v>
                </c:pt>
                <c:pt idx="49194">
                  <c:v>801.03599999999994</c:v>
                </c:pt>
                <c:pt idx="49195">
                  <c:v>801.08600000000001</c:v>
                </c:pt>
                <c:pt idx="49196">
                  <c:v>801.13499999999999</c:v>
                </c:pt>
                <c:pt idx="49197">
                  <c:v>801.18499999999995</c:v>
                </c:pt>
                <c:pt idx="49198">
                  <c:v>801.23400000000004</c:v>
                </c:pt>
                <c:pt idx="49199">
                  <c:v>801.28399999999999</c:v>
                </c:pt>
                <c:pt idx="49200">
                  <c:v>801.33299999999997</c:v>
                </c:pt>
                <c:pt idx="49201">
                  <c:v>801.38300000000004</c:v>
                </c:pt>
                <c:pt idx="49202">
                  <c:v>801.43200000000002</c:v>
                </c:pt>
                <c:pt idx="49203">
                  <c:v>801.48199999999997</c:v>
                </c:pt>
                <c:pt idx="49204">
                  <c:v>801.53099999999995</c:v>
                </c:pt>
                <c:pt idx="49205">
                  <c:v>801.58100000000002</c:v>
                </c:pt>
                <c:pt idx="49206">
                  <c:v>801.63</c:v>
                </c:pt>
                <c:pt idx="49207">
                  <c:v>801.67899999999997</c:v>
                </c:pt>
                <c:pt idx="49208">
                  <c:v>801.72799999999995</c:v>
                </c:pt>
                <c:pt idx="49209">
                  <c:v>801.77800000000002</c:v>
                </c:pt>
                <c:pt idx="49210">
                  <c:v>801.827</c:v>
                </c:pt>
                <c:pt idx="49211">
                  <c:v>801.87599999999998</c:v>
                </c:pt>
                <c:pt idx="49212">
                  <c:v>801.92600000000004</c:v>
                </c:pt>
                <c:pt idx="49213">
                  <c:v>801.97500000000002</c:v>
                </c:pt>
                <c:pt idx="49214">
                  <c:v>802.024</c:v>
                </c:pt>
                <c:pt idx="49215">
                  <c:v>802.07299999999998</c:v>
                </c:pt>
                <c:pt idx="49216">
                  <c:v>802.12199999999996</c:v>
                </c:pt>
                <c:pt idx="49217">
                  <c:v>802.17100000000005</c:v>
                </c:pt>
                <c:pt idx="49218">
                  <c:v>802.22</c:v>
                </c:pt>
                <c:pt idx="49219">
                  <c:v>802.27</c:v>
                </c:pt>
                <c:pt idx="49220">
                  <c:v>802.31899999999996</c:v>
                </c:pt>
                <c:pt idx="49221">
                  <c:v>802.36800000000005</c:v>
                </c:pt>
                <c:pt idx="49222">
                  <c:v>802.41700000000003</c:v>
                </c:pt>
                <c:pt idx="49223">
                  <c:v>802.46600000000001</c:v>
                </c:pt>
                <c:pt idx="49224">
                  <c:v>802.51499999999999</c:v>
                </c:pt>
                <c:pt idx="49225">
                  <c:v>802.56399999999996</c:v>
                </c:pt>
                <c:pt idx="49226">
                  <c:v>802.61300000000006</c:v>
                </c:pt>
                <c:pt idx="49227">
                  <c:v>802.66200000000003</c:v>
                </c:pt>
                <c:pt idx="49228">
                  <c:v>802.71100000000001</c:v>
                </c:pt>
                <c:pt idx="49229">
                  <c:v>802.75900000000001</c:v>
                </c:pt>
                <c:pt idx="49230">
                  <c:v>802.80799999999999</c:v>
                </c:pt>
                <c:pt idx="49231">
                  <c:v>802.85699999999997</c:v>
                </c:pt>
                <c:pt idx="49232">
                  <c:v>802.90599999999995</c:v>
                </c:pt>
                <c:pt idx="49233">
                  <c:v>802.95500000000004</c:v>
                </c:pt>
                <c:pt idx="49234">
                  <c:v>803.00400000000002</c:v>
                </c:pt>
                <c:pt idx="49235">
                  <c:v>803.05200000000002</c:v>
                </c:pt>
                <c:pt idx="49236">
                  <c:v>803.101</c:v>
                </c:pt>
                <c:pt idx="49237">
                  <c:v>803.15</c:v>
                </c:pt>
                <c:pt idx="49238">
                  <c:v>803.19899999999996</c:v>
                </c:pt>
                <c:pt idx="49239">
                  <c:v>803.24699999999996</c:v>
                </c:pt>
                <c:pt idx="49240">
                  <c:v>803.29600000000005</c:v>
                </c:pt>
                <c:pt idx="49241">
                  <c:v>803.34500000000003</c:v>
                </c:pt>
                <c:pt idx="49242">
                  <c:v>803.39300000000003</c:v>
                </c:pt>
                <c:pt idx="49243">
                  <c:v>803.44200000000001</c:v>
                </c:pt>
                <c:pt idx="49244">
                  <c:v>803.49099999999999</c:v>
                </c:pt>
                <c:pt idx="49245">
                  <c:v>803.53899999999999</c:v>
                </c:pt>
                <c:pt idx="49246">
                  <c:v>803.58799999999997</c:v>
                </c:pt>
                <c:pt idx="49247">
                  <c:v>803.63599999999997</c:v>
                </c:pt>
                <c:pt idx="49248">
                  <c:v>803.68499999999995</c:v>
                </c:pt>
                <c:pt idx="49249">
                  <c:v>803.73299999999995</c:v>
                </c:pt>
                <c:pt idx="49250">
                  <c:v>803.78200000000004</c:v>
                </c:pt>
                <c:pt idx="49251">
                  <c:v>803.83</c:v>
                </c:pt>
                <c:pt idx="49252">
                  <c:v>803.87900000000002</c:v>
                </c:pt>
                <c:pt idx="49253">
                  <c:v>803.92700000000002</c:v>
                </c:pt>
                <c:pt idx="49254">
                  <c:v>803.976</c:v>
                </c:pt>
                <c:pt idx="49255">
                  <c:v>804.024</c:v>
                </c:pt>
                <c:pt idx="49256">
                  <c:v>804.072</c:v>
                </c:pt>
                <c:pt idx="49257">
                  <c:v>804.12099999999998</c:v>
                </c:pt>
                <c:pt idx="49258">
                  <c:v>804.16899999999998</c:v>
                </c:pt>
                <c:pt idx="49259">
                  <c:v>804.21699999999998</c:v>
                </c:pt>
                <c:pt idx="49260">
                  <c:v>804.26599999999996</c:v>
                </c:pt>
                <c:pt idx="49261">
                  <c:v>804.31399999999996</c:v>
                </c:pt>
                <c:pt idx="49262">
                  <c:v>804.36199999999997</c:v>
                </c:pt>
                <c:pt idx="49263">
                  <c:v>804.41</c:v>
                </c:pt>
                <c:pt idx="49264">
                  <c:v>804.45899999999995</c:v>
                </c:pt>
                <c:pt idx="49265">
                  <c:v>804.50699999999995</c:v>
                </c:pt>
                <c:pt idx="49266">
                  <c:v>804.55499999999995</c:v>
                </c:pt>
                <c:pt idx="49267">
                  <c:v>804.60299999999995</c:v>
                </c:pt>
                <c:pt idx="49268">
                  <c:v>804.65099999999995</c:v>
                </c:pt>
                <c:pt idx="49269">
                  <c:v>804.69899999999996</c:v>
                </c:pt>
                <c:pt idx="49270">
                  <c:v>804.74699999999996</c:v>
                </c:pt>
                <c:pt idx="49271">
                  <c:v>804.79600000000005</c:v>
                </c:pt>
                <c:pt idx="49272">
                  <c:v>804.84400000000005</c:v>
                </c:pt>
                <c:pt idx="49273">
                  <c:v>804.89099999999996</c:v>
                </c:pt>
                <c:pt idx="49274">
                  <c:v>804.94</c:v>
                </c:pt>
                <c:pt idx="49275">
                  <c:v>804.98800000000006</c:v>
                </c:pt>
                <c:pt idx="49276">
                  <c:v>805.03599999999994</c:v>
                </c:pt>
                <c:pt idx="49277">
                  <c:v>805.08299999999997</c:v>
                </c:pt>
                <c:pt idx="49278">
                  <c:v>805.13099999999997</c:v>
                </c:pt>
                <c:pt idx="49279">
                  <c:v>805.17899999999997</c:v>
                </c:pt>
                <c:pt idx="49280">
                  <c:v>805.22699999999998</c:v>
                </c:pt>
                <c:pt idx="49281">
                  <c:v>805.27499999999998</c:v>
                </c:pt>
                <c:pt idx="49282">
                  <c:v>805.32299999999998</c:v>
                </c:pt>
                <c:pt idx="49283">
                  <c:v>805.37099999999998</c:v>
                </c:pt>
                <c:pt idx="49284">
                  <c:v>805.41899999999998</c:v>
                </c:pt>
                <c:pt idx="49285">
                  <c:v>805.46600000000001</c:v>
                </c:pt>
                <c:pt idx="49286">
                  <c:v>805.51400000000001</c:v>
                </c:pt>
                <c:pt idx="49287">
                  <c:v>805.56200000000001</c:v>
                </c:pt>
                <c:pt idx="49288">
                  <c:v>805.61</c:v>
                </c:pt>
                <c:pt idx="49289">
                  <c:v>805.65700000000004</c:v>
                </c:pt>
                <c:pt idx="49290">
                  <c:v>805.70500000000004</c:v>
                </c:pt>
                <c:pt idx="49291">
                  <c:v>805.75300000000004</c:v>
                </c:pt>
                <c:pt idx="49292">
                  <c:v>805.80100000000004</c:v>
                </c:pt>
                <c:pt idx="49293">
                  <c:v>805.84799999999996</c:v>
                </c:pt>
                <c:pt idx="49294">
                  <c:v>805.89599999999996</c:v>
                </c:pt>
                <c:pt idx="49295">
                  <c:v>805.94299999999998</c:v>
                </c:pt>
                <c:pt idx="49296">
                  <c:v>805.99099999999999</c:v>
                </c:pt>
                <c:pt idx="49297">
                  <c:v>806.03800000000001</c:v>
                </c:pt>
                <c:pt idx="49298">
                  <c:v>806.08600000000001</c:v>
                </c:pt>
                <c:pt idx="49299">
                  <c:v>806.13300000000004</c:v>
                </c:pt>
                <c:pt idx="49300">
                  <c:v>806.18100000000004</c:v>
                </c:pt>
                <c:pt idx="49301">
                  <c:v>806.22900000000004</c:v>
                </c:pt>
                <c:pt idx="49302">
                  <c:v>806.27599999999995</c:v>
                </c:pt>
                <c:pt idx="49303">
                  <c:v>806.32299999999998</c:v>
                </c:pt>
                <c:pt idx="49304">
                  <c:v>806.37099999999998</c:v>
                </c:pt>
                <c:pt idx="49305">
                  <c:v>806.41800000000001</c:v>
                </c:pt>
                <c:pt idx="49306">
                  <c:v>806.46600000000001</c:v>
                </c:pt>
                <c:pt idx="49307">
                  <c:v>806.51300000000003</c:v>
                </c:pt>
                <c:pt idx="49308">
                  <c:v>806.56</c:v>
                </c:pt>
                <c:pt idx="49309">
                  <c:v>806.60699999999997</c:v>
                </c:pt>
                <c:pt idx="49310">
                  <c:v>806.65499999999997</c:v>
                </c:pt>
                <c:pt idx="49311">
                  <c:v>806.702</c:v>
                </c:pt>
                <c:pt idx="49312">
                  <c:v>806.74900000000002</c:v>
                </c:pt>
                <c:pt idx="49313">
                  <c:v>806.79700000000003</c:v>
                </c:pt>
                <c:pt idx="49314">
                  <c:v>806.84400000000005</c:v>
                </c:pt>
                <c:pt idx="49315">
                  <c:v>806.89099999999996</c:v>
                </c:pt>
                <c:pt idx="49316">
                  <c:v>806.93799999999999</c:v>
                </c:pt>
                <c:pt idx="49317">
                  <c:v>806.98500000000001</c:v>
                </c:pt>
                <c:pt idx="49318">
                  <c:v>807.03200000000004</c:v>
                </c:pt>
                <c:pt idx="49319">
                  <c:v>807.08</c:v>
                </c:pt>
                <c:pt idx="49320">
                  <c:v>807.12699999999995</c:v>
                </c:pt>
                <c:pt idx="49321">
                  <c:v>807.17399999999998</c:v>
                </c:pt>
                <c:pt idx="49322">
                  <c:v>807.221</c:v>
                </c:pt>
                <c:pt idx="49323">
                  <c:v>807.26800000000003</c:v>
                </c:pt>
                <c:pt idx="49324">
                  <c:v>807.31500000000005</c:v>
                </c:pt>
                <c:pt idx="49325">
                  <c:v>807.36199999999997</c:v>
                </c:pt>
                <c:pt idx="49326">
                  <c:v>807.40899999999999</c:v>
                </c:pt>
                <c:pt idx="49327">
                  <c:v>807.45600000000002</c:v>
                </c:pt>
                <c:pt idx="49328">
                  <c:v>807.50300000000004</c:v>
                </c:pt>
                <c:pt idx="49329">
                  <c:v>807.55</c:v>
                </c:pt>
                <c:pt idx="49330">
                  <c:v>807.596</c:v>
                </c:pt>
                <c:pt idx="49331">
                  <c:v>807.64300000000003</c:v>
                </c:pt>
                <c:pt idx="49332">
                  <c:v>807.69</c:v>
                </c:pt>
                <c:pt idx="49333">
                  <c:v>807.73699999999997</c:v>
                </c:pt>
                <c:pt idx="49334">
                  <c:v>807.78399999999999</c:v>
                </c:pt>
                <c:pt idx="49335">
                  <c:v>807.83100000000002</c:v>
                </c:pt>
                <c:pt idx="49336">
                  <c:v>807.87699999999995</c:v>
                </c:pt>
                <c:pt idx="49337">
                  <c:v>807.92399999999998</c:v>
                </c:pt>
                <c:pt idx="49338">
                  <c:v>807.971</c:v>
                </c:pt>
                <c:pt idx="49339">
                  <c:v>808.01800000000003</c:v>
                </c:pt>
                <c:pt idx="49340">
                  <c:v>808.06399999999996</c:v>
                </c:pt>
                <c:pt idx="49341">
                  <c:v>808.11099999999999</c:v>
                </c:pt>
                <c:pt idx="49342">
                  <c:v>808.15800000000002</c:v>
                </c:pt>
                <c:pt idx="49343">
                  <c:v>808.20399999999995</c:v>
                </c:pt>
                <c:pt idx="49344">
                  <c:v>808.25099999999998</c:v>
                </c:pt>
                <c:pt idx="49345">
                  <c:v>808.29700000000003</c:v>
                </c:pt>
                <c:pt idx="49346">
                  <c:v>808.34400000000005</c:v>
                </c:pt>
                <c:pt idx="49347">
                  <c:v>808.39099999999996</c:v>
                </c:pt>
                <c:pt idx="49348">
                  <c:v>808.43700000000001</c:v>
                </c:pt>
                <c:pt idx="49349">
                  <c:v>808.48400000000004</c:v>
                </c:pt>
                <c:pt idx="49350">
                  <c:v>808.53</c:v>
                </c:pt>
                <c:pt idx="49351">
                  <c:v>808.577</c:v>
                </c:pt>
                <c:pt idx="49352">
                  <c:v>808.62300000000005</c:v>
                </c:pt>
                <c:pt idx="49353">
                  <c:v>808.66899999999998</c:v>
                </c:pt>
                <c:pt idx="49354">
                  <c:v>808.71600000000001</c:v>
                </c:pt>
                <c:pt idx="49355">
                  <c:v>808.76199999999994</c:v>
                </c:pt>
                <c:pt idx="49356">
                  <c:v>808.80899999999997</c:v>
                </c:pt>
                <c:pt idx="49357">
                  <c:v>808.85500000000002</c:v>
                </c:pt>
                <c:pt idx="49358">
                  <c:v>808.90099999999995</c:v>
                </c:pt>
                <c:pt idx="49359">
                  <c:v>808.94799999999998</c:v>
                </c:pt>
                <c:pt idx="49360">
                  <c:v>808.99400000000003</c:v>
                </c:pt>
                <c:pt idx="49361">
                  <c:v>809.04</c:v>
                </c:pt>
                <c:pt idx="49362">
                  <c:v>809.08600000000001</c:v>
                </c:pt>
                <c:pt idx="49363">
                  <c:v>809.13300000000004</c:v>
                </c:pt>
                <c:pt idx="49364">
                  <c:v>809.17899999999997</c:v>
                </c:pt>
                <c:pt idx="49365">
                  <c:v>809.22500000000002</c:v>
                </c:pt>
                <c:pt idx="49366">
                  <c:v>809.27099999999996</c:v>
                </c:pt>
                <c:pt idx="49367">
                  <c:v>809.31700000000001</c:v>
                </c:pt>
                <c:pt idx="49368">
                  <c:v>809.36300000000006</c:v>
                </c:pt>
                <c:pt idx="49369">
                  <c:v>809.41</c:v>
                </c:pt>
                <c:pt idx="49370">
                  <c:v>809.45600000000002</c:v>
                </c:pt>
                <c:pt idx="49371">
                  <c:v>809.50199999999995</c:v>
                </c:pt>
                <c:pt idx="49372">
                  <c:v>809.548</c:v>
                </c:pt>
                <c:pt idx="49373">
                  <c:v>809.59400000000005</c:v>
                </c:pt>
                <c:pt idx="49374">
                  <c:v>809.64</c:v>
                </c:pt>
                <c:pt idx="49375">
                  <c:v>809.68600000000004</c:v>
                </c:pt>
                <c:pt idx="49376">
                  <c:v>809.73199999999997</c:v>
                </c:pt>
                <c:pt idx="49377">
                  <c:v>809.77800000000002</c:v>
                </c:pt>
                <c:pt idx="49378">
                  <c:v>809.82299999999998</c:v>
                </c:pt>
                <c:pt idx="49379">
                  <c:v>809.86900000000003</c:v>
                </c:pt>
                <c:pt idx="49380">
                  <c:v>809.91499999999996</c:v>
                </c:pt>
                <c:pt idx="49381">
                  <c:v>809.96100000000001</c:v>
                </c:pt>
                <c:pt idx="49382">
                  <c:v>810.00699999999995</c:v>
                </c:pt>
                <c:pt idx="49383">
                  <c:v>810.053</c:v>
                </c:pt>
                <c:pt idx="49384">
                  <c:v>810.09900000000005</c:v>
                </c:pt>
                <c:pt idx="49385">
                  <c:v>810.14499999999998</c:v>
                </c:pt>
                <c:pt idx="49386">
                  <c:v>810.19</c:v>
                </c:pt>
                <c:pt idx="49387">
                  <c:v>810.23599999999999</c:v>
                </c:pt>
                <c:pt idx="49388">
                  <c:v>810.28200000000004</c:v>
                </c:pt>
                <c:pt idx="49389">
                  <c:v>810.327</c:v>
                </c:pt>
                <c:pt idx="49390">
                  <c:v>810.37300000000005</c:v>
                </c:pt>
                <c:pt idx="49391">
                  <c:v>810.41899999999998</c:v>
                </c:pt>
                <c:pt idx="49392">
                  <c:v>810.46400000000006</c:v>
                </c:pt>
                <c:pt idx="49393">
                  <c:v>810.51</c:v>
                </c:pt>
                <c:pt idx="49394">
                  <c:v>810.55600000000004</c:v>
                </c:pt>
                <c:pt idx="49395">
                  <c:v>810.601</c:v>
                </c:pt>
                <c:pt idx="49396">
                  <c:v>810.64700000000005</c:v>
                </c:pt>
                <c:pt idx="49397">
                  <c:v>810.69200000000001</c:v>
                </c:pt>
                <c:pt idx="49398">
                  <c:v>810.73800000000006</c:v>
                </c:pt>
                <c:pt idx="49399">
                  <c:v>810.78300000000002</c:v>
                </c:pt>
                <c:pt idx="49400">
                  <c:v>810.82899999999995</c:v>
                </c:pt>
                <c:pt idx="49401">
                  <c:v>810.87400000000002</c:v>
                </c:pt>
                <c:pt idx="49402">
                  <c:v>810.92</c:v>
                </c:pt>
                <c:pt idx="49403">
                  <c:v>810.96500000000003</c:v>
                </c:pt>
                <c:pt idx="49404">
                  <c:v>811.01</c:v>
                </c:pt>
                <c:pt idx="49405">
                  <c:v>811.05600000000004</c:v>
                </c:pt>
                <c:pt idx="49406">
                  <c:v>811.101</c:v>
                </c:pt>
                <c:pt idx="49407">
                  <c:v>811.14599999999996</c:v>
                </c:pt>
                <c:pt idx="49408">
                  <c:v>811.19200000000001</c:v>
                </c:pt>
                <c:pt idx="49409">
                  <c:v>811.23699999999997</c:v>
                </c:pt>
                <c:pt idx="49410">
                  <c:v>811.28200000000004</c:v>
                </c:pt>
                <c:pt idx="49411">
                  <c:v>811.327</c:v>
                </c:pt>
                <c:pt idx="49412">
                  <c:v>811.37300000000005</c:v>
                </c:pt>
                <c:pt idx="49413">
                  <c:v>811.41800000000001</c:v>
                </c:pt>
                <c:pt idx="49414">
                  <c:v>811.46299999999997</c:v>
                </c:pt>
                <c:pt idx="49415">
                  <c:v>811.50800000000004</c:v>
                </c:pt>
                <c:pt idx="49416">
                  <c:v>811.553</c:v>
                </c:pt>
                <c:pt idx="49417">
                  <c:v>811.59799999999996</c:v>
                </c:pt>
                <c:pt idx="49418">
                  <c:v>811.64400000000001</c:v>
                </c:pt>
                <c:pt idx="49419">
                  <c:v>811.68899999999996</c:v>
                </c:pt>
                <c:pt idx="49420">
                  <c:v>811.73400000000004</c:v>
                </c:pt>
                <c:pt idx="49421">
                  <c:v>811.779</c:v>
                </c:pt>
                <c:pt idx="49422">
                  <c:v>811.82399999999996</c:v>
                </c:pt>
                <c:pt idx="49423">
                  <c:v>811.86900000000003</c:v>
                </c:pt>
                <c:pt idx="49424">
                  <c:v>811.91399999999999</c:v>
                </c:pt>
                <c:pt idx="49425">
                  <c:v>811.95899999999995</c:v>
                </c:pt>
                <c:pt idx="49426">
                  <c:v>812.00400000000002</c:v>
                </c:pt>
                <c:pt idx="49427">
                  <c:v>812.04899999999998</c:v>
                </c:pt>
                <c:pt idx="49428">
                  <c:v>812.09400000000005</c:v>
                </c:pt>
                <c:pt idx="49429">
                  <c:v>812.13800000000003</c:v>
                </c:pt>
                <c:pt idx="49430">
                  <c:v>812.18299999999999</c:v>
                </c:pt>
                <c:pt idx="49431">
                  <c:v>812.22799999999995</c:v>
                </c:pt>
                <c:pt idx="49432">
                  <c:v>812.27300000000002</c:v>
                </c:pt>
                <c:pt idx="49433">
                  <c:v>812.31799999999998</c:v>
                </c:pt>
                <c:pt idx="49434">
                  <c:v>812.36199999999997</c:v>
                </c:pt>
                <c:pt idx="49435">
                  <c:v>812.40700000000004</c:v>
                </c:pt>
                <c:pt idx="49436">
                  <c:v>812.452</c:v>
                </c:pt>
                <c:pt idx="49437">
                  <c:v>812.49699999999996</c:v>
                </c:pt>
                <c:pt idx="49438">
                  <c:v>812.54100000000005</c:v>
                </c:pt>
                <c:pt idx="49439">
                  <c:v>812.58600000000001</c:v>
                </c:pt>
                <c:pt idx="49440">
                  <c:v>812.63</c:v>
                </c:pt>
                <c:pt idx="49441">
                  <c:v>812.67499999999995</c:v>
                </c:pt>
                <c:pt idx="49442">
                  <c:v>812.72</c:v>
                </c:pt>
                <c:pt idx="49443">
                  <c:v>812.76400000000001</c:v>
                </c:pt>
                <c:pt idx="49444">
                  <c:v>812.80899999999997</c:v>
                </c:pt>
                <c:pt idx="49445">
                  <c:v>812.85299999999995</c:v>
                </c:pt>
                <c:pt idx="49446">
                  <c:v>812.89800000000002</c:v>
                </c:pt>
                <c:pt idx="49447">
                  <c:v>812.94299999999998</c:v>
                </c:pt>
                <c:pt idx="49448">
                  <c:v>812.98699999999997</c:v>
                </c:pt>
                <c:pt idx="49449">
                  <c:v>813.03099999999995</c:v>
                </c:pt>
                <c:pt idx="49450">
                  <c:v>813.07600000000002</c:v>
                </c:pt>
                <c:pt idx="49451">
                  <c:v>813.12</c:v>
                </c:pt>
                <c:pt idx="49452">
                  <c:v>813.16499999999996</c:v>
                </c:pt>
                <c:pt idx="49453">
                  <c:v>813.20899999999995</c:v>
                </c:pt>
                <c:pt idx="49454">
                  <c:v>813.25300000000004</c:v>
                </c:pt>
                <c:pt idx="49455">
                  <c:v>813.298</c:v>
                </c:pt>
                <c:pt idx="49456">
                  <c:v>813.34199999999998</c:v>
                </c:pt>
                <c:pt idx="49457">
                  <c:v>813.38599999999997</c:v>
                </c:pt>
                <c:pt idx="49458">
                  <c:v>813.43</c:v>
                </c:pt>
                <c:pt idx="49459">
                  <c:v>813.47500000000002</c:v>
                </c:pt>
                <c:pt idx="49460">
                  <c:v>813.51900000000001</c:v>
                </c:pt>
                <c:pt idx="49461">
                  <c:v>813.56299999999999</c:v>
                </c:pt>
                <c:pt idx="49462">
                  <c:v>813.60699999999997</c:v>
                </c:pt>
                <c:pt idx="49463">
                  <c:v>813.65200000000004</c:v>
                </c:pt>
                <c:pt idx="49464">
                  <c:v>813.69600000000003</c:v>
                </c:pt>
                <c:pt idx="49465">
                  <c:v>813.74</c:v>
                </c:pt>
                <c:pt idx="49466">
                  <c:v>813.78399999999999</c:v>
                </c:pt>
                <c:pt idx="49467">
                  <c:v>813.82799999999997</c:v>
                </c:pt>
                <c:pt idx="49468">
                  <c:v>813.87199999999996</c:v>
                </c:pt>
                <c:pt idx="49469">
                  <c:v>813.91600000000005</c:v>
                </c:pt>
                <c:pt idx="49470">
                  <c:v>813.96</c:v>
                </c:pt>
                <c:pt idx="49471">
                  <c:v>814.00400000000002</c:v>
                </c:pt>
                <c:pt idx="49472">
                  <c:v>814.048</c:v>
                </c:pt>
                <c:pt idx="49473">
                  <c:v>814.09199999999998</c:v>
                </c:pt>
                <c:pt idx="49474">
                  <c:v>814.13599999999997</c:v>
                </c:pt>
                <c:pt idx="49475">
                  <c:v>814.18</c:v>
                </c:pt>
                <c:pt idx="49476">
                  <c:v>814.22400000000005</c:v>
                </c:pt>
                <c:pt idx="49477">
                  <c:v>814.26800000000003</c:v>
                </c:pt>
                <c:pt idx="49478">
                  <c:v>814.31100000000004</c:v>
                </c:pt>
                <c:pt idx="49479">
                  <c:v>814.35500000000002</c:v>
                </c:pt>
                <c:pt idx="49480">
                  <c:v>814.399</c:v>
                </c:pt>
                <c:pt idx="49481">
                  <c:v>814.44299999999998</c:v>
                </c:pt>
                <c:pt idx="49482">
                  <c:v>814.48699999999997</c:v>
                </c:pt>
                <c:pt idx="49483">
                  <c:v>814.53</c:v>
                </c:pt>
                <c:pt idx="49484">
                  <c:v>814.57399999999996</c:v>
                </c:pt>
                <c:pt idx="49485">
                  <c:v>814.61800000000005</c:v>
                </c:pt>
                <c:pt idx="49486">
                  <c:v>814.66099999999994</c:v>
                </c:pt>
                <c:pt idx="49487">
                  <c:v>814.70500000000004</c:v>
                </c:pt>
                <c:pt idx="49488">
                  <c:v>814.74900000000002</c:v>
                </c:pt>
                <c:pt idx="49489">
                  <c:v>814.79200000000003</c:v>
                </c:pt>
                <c:pt idx="49490">
                  <c:v>814.83600000000001</c:v>
                </c:pt>
                <c:pt idx="49491">
                  <c:v>814.88</c:v>
                </c:pt>
                <c:pt idx="49492">
                  <c:v>814.923</c:v>
                </c:pt>
                <c:pt idx="49493">
                  <c:v>814.96699999999998</c:v>
                </c:pt>
                <c:pt idx="49494">
                  <c:v>815.01</c:v>
                </c:pt>
                <c:pt idx="49495">
                  <c:v>815.05399999999997</c:v>
                </c:pt>
                <c:pt idx="49496">
                  <c:v>815.09699999999998</c:v>
                </c:pt>
                <c:pt idx="49497">
                  <c:v>815.14099999999996</c:v>
                </c:pt>
                <c:pt idx="49498">
                  <c:v>815.18399999999997</c:v>
                </c:pt>
                <c:pt idx="49499">
                  <c:v>815.22799999999995</c:v>
                </c:pt>
                <c:pt idx="49500">
                  <c:v>815.27099999999996</c:v>
                </c:pt>
                <c:pt idx="49501">
                  <c:v>815.31399999999996</c:v>
                </c:pt>
                <c:pt idx="49502">
                  <c:v>815.35699999999997</c:v>
                </c:pt>
                <c:pt idx="49503">
                  <c:v>815.40099999999995</c:v>
                </c:pt>
                <c:pt idx="49504">
                  <c:v>815.44399999999996</c:v>
                </c:pt>
                <c:pt idx="49505">
                  <c:v>815.48699999999997</c:v>
                </c:pt>
                <c:pt idx="49506">
                  <c:v>815.53099999999995</c:v>
                </c:pt>
                <c:pt idx="49507">
                  <c:v>815.57399999999996</c:v>
                </c:pt>
                <c:pt idx="49508">
                  <c:v>815.61699999999996</c:v>
                </c:pt>
                <c:pt idx="49509">
                  <c:v>815.66</c:v>
                </c:pt>
                <c:pt idx="49510">
                  <c:v>815.70399999999995</c:v>
                </c:pt>
                <c:pt idx="49511">
                  <c:v>815.74699999999996</c:v>
                </c:pt>
                <c:pt idx="49512">
                  <c:v>815.79</c:v>
                </c:pt>
                <c:pt idx="49513">
                  <c:v>815.83299999999997</c:v>
                </c:pt>
                <c:pt idx="49514">
                  <c:v>815.87599999999998</c:v>
                </c:pt>
                <c:pt idx="49515">
                  <c:v>815.91899999999998</c:v>
                </c:pt>
                <c:pt idx="49516">
                  <c:v>815.96199999999999</c:v>
                </c:pt>
                <c:pt idx="49517">
                  <c:v>816.005</c:v>
                </c:pt>
                <c:pt idx="49518">
                  <c:v>816.048</c:v>
                </c:pt>
                <c:pt idx="49519">
                  <c:v>816.09100000000001</c:v>
                </c:pt>
                <c:pt idx="49520">
                  <c:v>816.13400000000001</c:v>
                </c:pt>
                <c:pt idx="49521">
                  <c:v>816.17700000000002</c:v>
                </c:pt>
                <c:pt idx="49522">
                  <c:v>816.22</c:v>
                </c:pt>
                <c:pt idx="49523">
                  <c:v>816.26300000000003</c:v>
                </c:pt>
                <c:pt idx="49524">
                  <c:v>816.30600000000004</c:v>
                </c:pt>
                <c:pt idx="49525">
                  <c:v>816.34900000000005</c:v>
                </c:pt>
                <c:pt idx="49526">
                  <c:v>816.39099999999996</c:v>
                </c:pt>
                <c:pt idx="49527">
                  <c:v>816.43399999999997</c:v>
                </c:pt>
                <c:pt idx="49528">
                  <c:v>816.47699999999998</c:v>
                </c:pt>
                <c:pt idx="49529">
                  <c:v>816.52</c:v>
                </c:pt>
                <c:pt idx="49530">
                  <c:v>816.56299999999999</c:v>
                </c:pt>
                <c:pt idx="49531">
                  <c:v>816.60500000000002</c:v>
                </c:pt>
                <c:pt idx="49532">
                  <c:v>816.64800000000002</c:v>
                </c:pt>
                <c:pt idx="49533">
                  <c:v>816.69100000000003</c:v>
                </c:pt>
                <c:pt idx="49534">
                  <c:v>816.73299999999995</c:v>
                </c:pt>
                <c:pt idx="49535">
                  <c:v>816.77599999999995</c:v>
                </c:pt>
                <c:pt idx="49536">
                  <c:v>816.81899999999996</c:v>
                </c:pt>
                <c:pt idx="49537">
                  <c:v>816.86099999999999</c:v>
                </c:pt>
                <c:pt idx="49538">
                  <c:v>816.904</c:v>
                </c:pt>
                <c:pt idx="49539">
                  <c:v>816.94600000000003</c:v>
                </c:pt>
                <c:pt idx="49540">
                  <c:v>816.98900000000003</c:v>
                </c:pt>
                <c:pt idx="49541">
                  <c:v>817.03099999999995</c:v>
                </c:pt>
                <c:pt idx="49542">
                  <c:v>817.07399999999996</c:v>
                </c:pt>
                <c:pt idx="49543">
                  <c:v>817.11599999999999</c:v>
                </c:pt>
                <c:pt idx="49544">
                  <c:v>817.15899999999999</c:v>
                </c:pt>
                <c:pt idx="49545">
                  <c:v>817.20100000000002</c:v>
                </c:pt>
                <c:pt idx="49546">
                  <c:v>817.24400000000003</c:v>
                </c:pt>
                <c:pt idx="49547">
                  <c:v>817.28599999999994</c:v>
                </c:pt>
                <c:pt idx="49548">
                  <c:v>817.32799999999997</c:v>
                </c:pt>
                <c:pt idx="49549">
                  <c:v>817.37099999999998</c:v>
                </c:pt>
                <c:pt idx="49550">
                  <c:v>817.41300000000001</c:v>
                </c:pt>
                <c:pt idx="49551">
                  <c:v>817.45500000000004</c:v>
                </c:pt>
                <c:pt idx="49552">
                  <c:v>817.49800000000005</c:v>
                </c:pt>
                <c:pt idx="49553">
                  <c:v>817.54</c:v>
                </c:pt>
                <c:pt idx="49554">
                  <c:v>817.58199999999999</c:v>
                </c:pt>
                <c:pt idx="49555">
                  <c:v>817.62400000000002</c:v>
                </c:pt>
                <c:pt idx="49556">
                  <c:v>817.66700000000003</c:v>
                </c:pt>
                <c:pt idx="49557">
                  <c:v>817.70899999999995</c:v>
                </c:pt>
                <c:pt idx="49558">
                  <c:v>817.75099999999998</c:v>
                </c:pt>
                <c:pt idx="49559">
                  <c:v>817.79300000000001</c:v>
                </c:pt>
                <c:pt idx="49560">
                  <c:v>817.83500000000004</c:v>
                </c:pt>
                <c:pt idx="49561">
                  <c:v>817.87699999999995</c:v>
                </c:pt>
                <c:pt idx="49562">
                  <c:v>817.91899999999998</c:v>
                </c:pt>
                <c:pt idx="49563">
                  <c:v>817.96100000000001</c:v>
                </c:pt>
                <c:pt idx="49564">
                  <c:v>818.00300000000004</c:v>
                </c:pt>
                <c:pt idx="49565">
                  <c:v>818.04499999999996</c:v>
                </c:pt>
                <c:pt idx="49566">
                  <c:v>818.08699999999999</c:v>
                </c:pt>
                <c:pt idx="49567">
                  <c:v>818.12900000000002</c:v>
                </c:pt>
                <c:pt idx="49568">
                  <c:v>818.17100000000005</c:v>
                </c:pt>
                <c:pt idx="49569">
                  <c:v>818.21299999999997</c:v>
                </c:pt>
                <c:pt idx="49570">
                  <c:v>818.255</c:v>
                </c:pt>
                <c:pt idx="49571">
                  <c:v>818.29700000000003</c:v>
                </c:pt>
                <c:pt idx="49572">
                  <c:v>818.33900000000006</c:v>
                </c:pt>
                <c:pt idx="49573">
                  <c:v>818.38</c:v>
                </c:pt>
                <c:pt idx="49574">
                  <c:v>818.42200000000003</c:v>
                </c:pt>
                <c:pt idx="49575">
                  <c:v>818.46400000000006</c:v>
                </c:pt>
                <c:pt idx="49576">
                  <c:v>818.50599999999997</c:v>
                </c:pt>
                <c:pt idx="49577">
                  <c:v>818.548</c:v>
                </c:pt>
                <c:pt idx="49578">
                  <c:v>818.58900000000006</c:v>
                </c:pt>
                <c:pt idx="49579">
                  <c:v>818.63099999999997</c:v>
                </c:pt>
                <c:pt idx="49580">
                  <c:v>818.673</c:v>
                </c:pt>
                <c:pt idx="49581">
                  <c:v>818.71400000000006</c:v>
                </c:pt>
                <c:pt idx="49582">
                  <c:v>818.75599999999997</c:v>
                </c:pt>
                <c:pt idx="49583">
                  <c:v>818.798</c:v>
                </c:pt>
                <c:pt idx="49584">
                  <c:v>818.83900000000006</c:v>
                </c:pt>
                <c:pt idx="49585">
                  <c:v>818.88099999999997</c:v>
                </c:pt>
                <c:pt idx="49586">
                  <c:v>818.92200000000003</c:v>
                </c:pt>
                <c:pt idx="49587">
                  <c:v>818.96400000000006</c:v>
                </c:pt>
                <c:pt idx="49588">
                  <c:v>819.005</c:v>
                </c:pt>
                <c:pt idx="49589">
                  <c:v>819.04700000000003</c:v>
                </c:pt>
                <c:pt idx="49590">
                  <c:v>819.08799999999997</c:v>
                </c:pt>
                <c:pt idx="49591">
                  <c:v>819.13</c:v>
                </c:pt>
                <c:pt idx="49592">
                  <c:v>819.17100000000005</c:v>
                </c:pt>
                <c:pt idx="49593">
                  <c:v>819.21299999999997</c:v>
                </c:pt>
                <c:pt idx="49594">
                  <c:v>819.25400000000002</c:v>
                </c:pt>
                <c:pt idx="49595">
                  <c:v>819.29499999999996</c:v>
                </c:pt>
                <c:pt idx="49596">
                  <c:v>819.33699999999999</c:v>
                </c:pt>
                <c:pt idx="49597">
                  <c:v>819.37800000000004</c:v>
                </c:pt>
                <c:pt idx="49598">
                  <c:v>819.41899999999998</c:v>
                </c:pt>
                <c:pt idx="49599">
                  <c:v>819.46</c:v>
                </c:pt>
                <c:pt idx="49600">
                  <c:v>819.50199999999995</c:v>
                </c:pt>
                <c:pt idx="49601">
                  <c:v>819.54300000000001</c:v>
                </c:pt>
                <c:pt idx="49602">
                  <c:v>819.58399999999995</c:v>
                </c:pt>
                <c:pt idx="49603">
                  <c:v>819.625</c:v>
                </c:pt>
                <c:pt idx="49604">
                  <c:v>819.66600000000005</c:v>
                </c:pt>
                <c:pt idx="49605">
                  <c:v>819.70799999999997</c:v>
                </c:pt>
                <c:pt idx="49606">
                  <c:v>819.74900000000002</c:v>
                </c:pt>
                <c:pt idx="49607">
                  <c:v>819.79</c:v>
                </c:pt>
                <c:pt idx="49608">
                  <c:v>819.83100000000002</c:v>
                </c:pt>
                <c:pt idx="49609">
                  <c:v>819.87199999999996</c:v>
                </c:pt>
                <c:pt idx="49610">
                  <c:v>819.91300000000001</c:v>
                </c:pt>
                <c:pt idx="49611">
                  <c:v>819.95399999999995</c:v>
                </c:pt>
                <c:pt idx="49612">
                  <c:v>819.995</c:v>
                </c:pt>
                <c:pt idx="49613">
                  <c:v>820.03599999999994</c:v>
                </c:pt>
                <c:pt idx="49614">
                  <c:v>820.077</c:v>
                </c:pt>
                <c:pt idx="49615">
                  <c:v>820.11800000000005</c:v>
                </c:pt>
                <c:pt idx="49616">
                  <c:v>820.15899999999999</c:v>
                </c:pt>
                <c:pt idx="49617">
                  <c:v>820.19899999999996</c:v>
                </c:pt>
                <c:pt idx="49618">
                  <c:v>820.24</c:v>
                </c:pt>
                <c:pt idx="49619">
                  <c:v>820.28099999999995</c:v>
                </c:pt>
                <c:pt idx="49620">
                  <c:v>820.322</c:v>
                </c:pt>
                <c:pt idx="49621">
                  <c:v>820.36300000000006</c:v>
                </c:pt>
                <c:pt idx="49622">
                  <c:v>820.404</c:v>
                </c:pt>
                <c:pt idx="49623">
                  <c:v>820.44399999999996</c:v>
                </c:pt>
                <c:pt idx="49624">
                  <c:v>820.48500000000001</c:v>
                </c:pt>
                <c:pt idx="49625">
                  <c:v>820.52599999999995</c:v>
                </c:pt>
                <c:pt idx="49626">
                  <c:v>820.56600000000003</c:v>
                </c:pt>
                <c:pt idx="49627">
                  <c:v>820.60699999999997</c:v>
                </c:pt>
                <c:pt idx="49628">
                  <c:v>820.64800000000002</c:v>
                </c:pt>
                <c:pt idx="49629">
                  <c:v>820.68799999999999</c:v>
                </c:pt>
                <c:pt idx="49630">
                  <c:v>820.72900000000004</c:v>
                </c:pt>
                <c:pt idx="49631">
                  <c:v>820.76900000000001</c:v>
                </c:pt>
                <c:pt idx="49632">
                  <c:v>820.81</c:v>
                </c:pt>
                <c:pt idx="49633">
                  <c:v>820.851</c:v>
                </c:pt>
                <c:pt idx="49634">
                  <c:v>820.89099999999996</c:v>
                </c:pt>
                <c:pt idx="49635">
                  <c:v>820.93200000000002</c:v>
                </c:pt>
                <c:pt idx="49636">
                  <c:v>820.97199999999998</c:v>
                </c:pt>
                <c:pt idx="49637">
                  <c:v>821.01199999999994</c:v>
                </c:pt>
                <c:pt idx="49638">
                  <c:v>821.053</c:v>
                </c:pt>
                <c:pt idx="49639">
                  <c:v>821.09299999999996</c:v>
                </c:pt>
                <c:pt idx="49640">
                  <c:v>821.13400000000001</c:v>
                </c:pt>
                <c:pt idx="49641">
                  <c:v>821.17399999999998</c:v>
                </c:pt>
                <c:pt idx="49642">
                  <c:v>821.21400000000006</c:v>
                </c:pt>
                <c:pt idx="49643">
                  <c:v>821.255</c:v>
                </c:pt>
                <c:pt idx="49644">
                  <c:v>821.29499999999996</c:v>
                </c:pt>
                <c:pt idx="49645">
                  <c:v>821.33500000000004</c:v>
                </c:pt>
                <c:pt idx="49646">
                  <c:v>821.375</c:v>
                </c:pt>
                <c:pt idx="49647">
                  <c:v>821.41600000000005</c:v>
                </c:pt>
                <c:pt idx="49648">
                  <c:v>821.45600000000002</c:v>
                </c:pt>
                <c:pt idx="49649">
                  <c:v>821.49599999999998</c:v>
                </c:pt>
                <c:pt idx="49650">
                  <c:v>821.53599999999994</c:v>
                </c:pt>
                <c:pt idx="49651">
                  <c:v>821.57600000000002</c:v>
                </c:pt>
                <c:pt idx="49652">
                  <c:v>821.61599999999999</c:v>
                </c:pt>
                <c:pt idx="49653">
                  <c:v>821.65599999999995</c:v>
                </c:pt>
                <c:pt idx="49654">
                  <c:v>821.697</c:v>
                </c:pt>
                <c:pt idx="49655">
                  <c:v>821.73599999999999</c:v>
                </c:pt>
                <c:pt idx="49656">
                  <c:v>821.77599999999995</c:v>
                </c:pt>
                <c:pt idx="49657">
                  <c:v>821.81600000000003</c:v>
                </c:pt>
                <c:pt idx="49658">
                  <c:v>821.85599999999999</c:v>
                </c:pt>
                <c:pt idx="49659">
                  <c:v>821.89599999999996</c:v>
                </c:pt>
                <c:pt idx="49660">
                  <c:v>821.93600000000004</c:v>
                </c:pt>
                <c:pt idx="49661">
                  <c:v>821.976</c:v>
                </c:pt>
                <c:pt idx="49662">
                  <c:v>822.01599999999996</c:v>
                </c:pt>
                <c:pt idx="49663">
                  <c:v>822.05600000000004</c:v>
                </c:pt>
                <c:pt idx="49664">
                  <c:v>822.096</c:v>
                </c:pt>
                <c:pt idx="49665">
                  <c:v>822.13599999999997</c:v>
                </c:pt>
                <c:pt idx="49666">
                  <c:v>822.17499999999995</c:v>
                </c:pt>
                <c:pt idx="49667">
                  <c:v>822.21500000000003</c:v>
                </c:pt>
                <c:pt idx="49668">
                  <c:v>822.255</c:v>
                </c:pt>
                <c:pt idx="49669">
                  <c:v>822.29499999999996</c:v>
                </c:pt>
                <c:pt idx="49670">
                  <c:v>822.33399999999995</c:v>
                </c:pt>
                <c:pt idx="49671">
                  <c:v>822.37400000000002</c:v>
                </c:pt>
                <c:pt idx="49672">
                  <c:v>822.41399999999999</c:v>
                </c:pt>
                <c:pt idx="49673">
                  <c:v>822.45299999999997</c:v>
                </c:pt>
                <c:pt idx="49674">
                  <c:v>822.49300000000005</c:v>
                </c:pt>
                <c:pt idx="49675">
                  <c:v>822.53300000000002</c:v>
                </c:pt>
                <c:pt idx="49676">
                  <c:v>822.572</c:v>
                </c:pt>
                <c:pt idx="49677">
                  <c:v>822.61199999999997</c:v>
                </c:pt>
                <c:pt idx="49678">
                  <c:v>822.65099999999995</c:v>
                </c:pt>
                <c:pt idx="49679">
                  <c:v>822.69100000000003</c:v>
                </c:pt>
                <c:pt idx="49680">
                  <c:v>822.73</c:v>
                </c:pt>
                <c:pt idx="49681">
                  <c:v>822.77</c:v>
                </c:pt>
                <c:pt idx="49682">
                  <c:v>822.80899999999997</c:v>
                </c:pt>
                <c:pt idx="49683">
                  <c:v>822.84900000000005</c:v>
                </c:pt>
                <c:pt idx="49684">
                  <c:v>822.88800000000003</c:v>
                </c:pt>
                <c:pt idx="49685">
                  <c:v>822.928</c:v>
                </c:pt>
                <c:pt idx="49686">
                  <c:v>822.96699999999998</c:v>
                </c:pt>
                <c:pt idx="49687">
                  <c:v>823.00599999999997</c:v>
                </c:pt>
                <c:pt idx="49688">
                  <c:v>823.04499999999996</c:v>
                </c:pt>
                <c:pt idx="49689">
                  <c:v>823.08500000000004</c:v>
                </c:pt>
                <c:pt idx="49690">
                  <c:v>823.12400000000002</c:v>
                </c:pt>
                <c:pt idx="49691">
                  <c:v>823.16300000000001</c:v>
                </c:pt>
                <c:pt idx="49692">
                  <c:v>823.202</c:v>
                </c:pt>
                <c:pt idx="49693">
                  <c:v>823.24199999999996</c:v>
                </c:pt>
                <c:pt idx="49694">
                  <c:v>823.28099999999995</c:v>
                </c:pt>
                <c:pt idx="49695">
                  <c:v>823.32</c:v>
                </c:pt>
                <c:pt idx="49696">
                  <c:v>823.35900000000004</c:v>
                </c:pt>
                <c:pt idx="49697">
                  <c:v>823.39800000000002</c:v>
                </c:pt>
                <c:pt idx="49698">
                  <c:v>823.43700000000001</c:v>
                </c:pt>
                <c:pt idx="49699">
                  <c:v>823.476</c:v>
                </c:pt>
                <c:pt idx="49700">
                  <c:v>823.51599999999996</c:v>
                </c:pt>
                <c:pt idx="49701">
                  <c:v>823.55399999999997</c:v>
                </c:pt>
                <c:pt idx="49702">
                  <c:v>823.59299999999996</c:v>
                </c:pt>
                <c:pt idx="49703">
                  <c:v>823.63199999999995</c:v>
                </c:pt>
                <c:pt idx="49704">
                  <c:v>823.67100000000005</c:v>
                </c:pt>
                <c:pt idx="49705">
                  <c:v>823.71</c:v>
                </c:pt>
                <c:pt idx="49706">
                  <c:v>823.74900000000002</c:v>
                </c:pt>
                <c:pt idx="49707">
                  <c:v>823.78800000000001</c:v>
                </c:pt>
                <c:pt idx="49708">
                  <c:v>823.827</c:v>
                </c:pt>
                <c:pt idx="49709">
                  <c:v>823.86599999999999</c:v>
                </c:pt>
                <c:pt idx="49710">
                  <c:v>823.90499999999997</c:v>
                </c:pt>
                <c:pt idx="49711">
                  <c:v>823.94299999999998</c:v>
                </c:pt>
                <c:pt idx="49712">
                  <c:v>823.98199999999997</c:v>
                </c:pt>
                <c:pt idx="49713">
                  <c:v>824.02099999999996</c:v>
                </c:pt>
                <c:pt idx="49714">
                  <c:v>824.06</c:v>
                </c:pt>
                <c:pt idx="49715">
                  <c:v>824.09799999999996</c:v>
                </c:pt>
                <c:pt idx="49716">
                  <c:v>824.13699999999994</c:v>
                </c:pt>
                <c:pt idx="49717">
                  <c:v>824.17600000000004</c:v>
                </c:pt>
                <c:pt idx="49718">
                  <c:v>824.21400000000006</c:v>
                </c:pt>
                <c:pt idx="49719">
                  <c:v>824.25300000000004</c:v>
                </c:pt>
                <c:pt idx="49720">
                  <c:v>824.29200000000003</c:v>
                </c:pt>
                <c:pt idx="49721">
                  <c:v>824.33</c:v>
                </c:pt>
                <c:pt idx="49722">
                  <c:v>824.36900000000003</c:v>
                </c:pt>
                <c:pt idx="49723">
                  <c:v>824.40700000000004</c:v>
                </c:pt>
                <c:pt idx="49724">
                  <c:v>824.44600000000003</c:v>
                </c:pt>
                <c:pt idx="49725">
                  <c:v>824.48400000000004</c:v>
                </c:pt>
                <c:pt idx="49726">
                  <c:v>824.52300000000002</c:v>
                </c:pt>
                <c:pt idx="49727">
                  <c:v>824.56100000000004</c:v>
                </c:pt>
                <c:pt idx="49728">
                  <c:v>824.59900000000005</c:v>
                </c:pt>
                <c:pt idx="49729">
                  <c:v>824.63800000000003</c:v>
                </c:pt>
                <c:pt idx="49730">
                  <c:v>824.67600000000004</c:v>
                </c:pt>
                <c:pt idx="49731">
                  <c:v>824.71500000000003</c:v>
                </c:pt>
                <c:pt idx="49732">
                  <c:v>824.75300000000004</c:v>
                </c:pt>
                <c:pt idx="49733">
                  <c:v>824.79100000000005</c:v>
                </c:pt>
                <c:pt idx="49734">
                  <c:v>824.83</c:v>
                </c:pt>
                <c:pt idx="49735">
                  <c:v>824.86800000000005</c:v>
                </c:pt>
                <c:pt idx="49736">
                  <c:v>824.90599999999995</c:v>
                </c:pt>
                <c:pt idx="49737">
                  <c:v>824.94399999999996</c:v>
                </c:pt>
                <c:pt idx="49738">
                  <c:v>824.98299999999995</c:v>
                </c:pt>
                <c:pt idx="49739">
                  <c:v>825.02099999999996</c:v>
                </c:pt>
                <c:pt idx="49740">
                  <c:v>825.05899999999997</c:v>
                </c:pt>
                <c:pt idx="49741">
                  <c:v>825.09699999999998</c:v>
                </c:pt>
                <c:pt idx="49742">
                  <c:v>825.13499999999999</c:v>
                </c:pt>
                <c:pt idx="49743">
                  <c:v>825.173</c:v>
                </c:pt>
                <c:pt idx="49744">
                  <c:v>825.21100000000001</c:v>
                </c:pt>
                <c:pt idx="49745">
                  <c:v>825.24900000000002</c:v>
                </c:pt>
                <c:pt idx="49746">
                  <c:v>825.28700000000003</c:v>
                </c:pt>
                <c:pt idx="49747">
                  <c:v>825.32500000000005</c:v>
                </c:pt>
                <c:pt idx="49748">
                  <c:v>825.36300000000006</c:v>
                </c:pt>
                <c:pt idx="49749">
                  <c:v>825.40099999999995</c:v>
                </c:pt>
                <c:pt idx="49750">
                  <c:v>825.43899999999996</c:v>
                </c:pt>
                <c:pt idx="49751">
                  <c:v>825.47699999999998</c:v>
                </c:pt>
                <c:pt idx="49752">
                  <c:v>825.51499999999999</c:v>
                </c:pt>
                <c:pt idx="49753">
                  <c:v>825.553</c:v>
                </c:pt>
                <c:pt idx="49754">
                  <c:v>825.59100000000001</c:v>
                </c:pt>
                <c:pt idx="49755">
                  <c:v>825.62800000000004</c:v>
                </c:pt>
                <c:pt idx="49756">
                  <c:v>825.66600000000005</c:v>
                </c:pt>
                <c:pt idx="49757">
                  <c:v>825.70399999999995</c:v>
                </c:pt>
                <c:pt idx="49758">
                  <c:v>825.74199999999996</c:v>
                </c:pt>
                <c:pt idx="49759">
                  <c:v>825.779</c:v>
                </c:pt>
                <c:pt idx="49760">
                  <c:v>825.81700000000001</c:v>
                </c:pt>
                <c:pt idx="49761">
                  <c:v>825.85500000000002</c:v>
                </c:pt>
                <c:pt idx="49762">
                  <c:v>825.89200000000005</c:v>
                </c:pt>
                <c:pt idx="49763">
                  <c:v>825.93</c:v>
                </c:pt>
                <c:pt idx="49764">
                  <c:v>825.96799999999996</c:v>
                </c:pt>
                <c:pt idx="49765">
                  <c:v>826.005</c:v>
                </c:pt>
                <c:pt idx="49766">
                  <c:v>826.04300000000001</c:v>
                </c:pt>
                <c:pt idx="49767">
                  <c:v>826.08</c:v>
                </c:pt>
                <c:pt idx="49768">
                  <c:v>826.11800000000005</c:v>
                </c:pt>
                <c:pt idx="49769">
                  <c:v>826.15499999999997</c:v>
                </c:pt>
                <c:pt idx="49770">
                  <c:v>826.19299999999998</c:v>
                </c:pt>
                <c:pt idx="49771">
                  <c:v>826.23</c:v>
                </c:pt>
                <c:pt idx="49772">
                  <c:v>826.26700000000005</c:v>
                </c:pt>
                <c:pt idx="49773">
                  <c:v>826.30499999999995</c:v>
                </c:pt>
                <c:pt idx="49774">
                  <c:v>826.34199999999998</c:v>
                </c:pt>
                <c:pt idx="49775">
                  <c:v>826.38</c:v>
                </c:pt>
                <c:pt idx="49776">
                  <c:v>826.41700000000003</c:v>
                </c:pt>
                <c:pt idx="49777">
                  <c:v>826.45399999999995</c:v>
                </c:pt>
                <c:pt idx="49778">
                  <c:v>826.49199999999996</c:v>
                </c:pt>
                <c:pt idx="49779">
                  <c:v>826.529</c:v>
                </c:pt>
                <c:pt idx="49780">
                  <c:v>826.56600000000003</c:v>
                </c:pt>
                <c:pt idx="49781">
                  <c:v>826.60299999999995</c:v>
                </c:pt>
                <c:pt idx="49782">
                  <c:v>826.64099999999996</c:v>
                </c:pt>
                <c:pt idx="49783">
                  <c:v>826.678</c:v>
                </c:pt>
                <c:pt idx="49784">
                  <c:v>826.71500000000003</c:v>
                </c:pt>
                <c:pt idx="49785">
                  <c:v>826.75199999999995</c:v>
                </c:pt>
                <c:pt idx="49786">
                  <c:v>826.78899999999999</c:v>
                </c:pt>
                <c:pt idx="49787">
                  <c:v>826.82600000000002</c:v>
                </c:pt>
                <c:pt idx="49788">
                  <c:v>826.86300000000006</c:v>
                </c:pt>
                <c:pt idx="49789">
                  <c:v>826.9</c:v>
                </c:pt>
                <c:pt idx="49790">
                  <c:v>826.93700000000001</c:v>
                </c:pt>
                <c:pt idx="49791">
                  <c:v>826.97400000000005</c:v>
                </c:pt>
                <c:pt idx="49792">
                  <c:v>827.01099999999997</c:v>
                </c:pt>
                <c:pt idx="49793">
                  <c:v>827.048</c:v>
                </c:pt>
                <c:pt idx="49794">
                  <c:v>827.08500000000004</c:v>
                </c:pt>
                <c:pt idx="49795">
                  <c:v>827.12199999999996</c:v>
                </c:pt>
                <c:pt idx="49796">
                  <c:v>827.15899999999999</c:v>
                </c:pt>
                <c:pt idx="49797">
                  <c:v>827.19600000000003</c:v>
                </c:pt>
                <c:pt idx="49798">
                  <c:v>827.23299999999995</c:v>
                </c:pt>
                <c:pt idx="49799">
                  <c:v>827.26900000000001</c:v>
                </c:pt>
                <c:pt idx="49800">
                  <c:v>827.30600000000004</c:v>
                </c:pt>
                <c:pt idx="49801">
                  <c:v>827.34299999999996</c:v>
                </c:pt>
                <c:pt idx="49802">
                  <c:v>827.38</c:v>
                </c:pt>
                <c:pt idx="49803">
                  <c:v>827.41700000000003</c:v>
                </c:pt>
                <c:pt idx="49804">
                  <c:v>827.45299999999997</c:v>
                </c:pt>
                <c:pt idx="49805">
                  <c:v>827.49</c:v>
                </c:pt>
                <c:pt idx="49806">
                  <c:v>827.52599999999995</c:v>
                </c:pt>
                <c:pt idx="49807">
                  <c:v>827.56299999999999</c:v>
                </c:pt>
                <c:pt idx="49808">
                  <c:v>827.6</c:v>
                </c:pt>
                <c:pt idx="49809">
                  <c:v>827.63599999999997</c:v>
                </c:pt>
                <c:pt idx="49810">
                  <c:v>827.673</c:v>
                </c:pt>
                <c:pt idx="49811">
                  <c:v>827.70899999999995</c:v>
                </c:pt>
                <c:pt idx="49812">
                  <c:v>827.74599999999998</c:v>
                </c:pt>
                <c:pt idx="49813">
                  <c:v>827.78200000000004</c:v>
                </c:pt>
                <c:pt idx="49814">
                  <c:v>827.81899999999996</c:v>
                </c:pt>
                <c:pt idx="49815">
                  <c:v>827.85500000000002</c:v>
                </c:pt>
                <c:pt idx="49816">
                  <c:v>827.89200000000005</c:v>
                </c:pt>
                <c:pt idx="49817">
                  <c:v>827.928</c:v>
                </c:pt>
                <c:pt idx="49818">
                  <c:v>827.96400000000006</c:v>
                </c:pt>
                <c:pt idx="49819">
                  <c:v>828.00099999999998</c:v>
                </c:pt>
                <c:pt idx="49820">
                  <c:v>828.03700000000003</c:v>
                </c:pt>
                <c:pt idx="49821">
                  <c:v>828.07299999999998</c:v>
                </c:pt>
                <c:pt idx="49822">
                  <c:v>828.11</c:v>
                </c:pt>
                <c:pt idx="49823">
                  <c:v>828.14599999999996</c:v>
                </c:pt>
                <c:pt idx="49824">
                  <c:v>828.18200000000002</c:v>
                </c:pt>
                <c:pt idx="49825">
                  <c:v>828.21799999999996</c:v>
                </c:pt>
                <c:pt idx="49826">
                  <c:v>828.255</c:v>
                </c:pt>
                <c:pt idx="49827">
                  <c:v>828.29100000000005</c:v>
                </c:pt>
                <c:pt idx="49828">
                  <c:v>828.327</c:v>
                </c:pt>
                <c:pt idx="49829">
                  <c:v>828.36300000000006</c:v>
                </c:pt>
                <c:pt idx="49830">
                  <c:v>828.399</c:v>
                </c:pt>
                <c:pt idx="49831">
                  <c:v>828.43499999999995</c:v>
                </c:pt>
                <c:pt idx="49832">
                  <c:v>828.471</c:v>
                </c:pt>
                <c:pt idx="49833">
                  <c:v>828.50699999999995</c:v>
                </c:pt>
                <c:pt idx="49834">
                  <c:v>828.54300000000001</c:v>
                </c:pt>
                <c:pt idx="49835">
                  <c:v>828.57899999999995</c:v>
                </c:pt>
                <c:pt idx="49836">
                  <c:v>828.61500000000001</c:v>
                </c:pt>
                <c:pt idx="49837">
                  <c:v>828.65099999999995</c:v>
                </c:pt>
                <c:pt idx="49838">
                  <c:v>828.68700000000001</c:v>
                </c:pt>
                <c:pt idx="49839">
                  <c:v>828.72299999999996</c:v>
                </c:pt>
                <c:pt idx="49840">
                  <c:v>828.75900000000001</c:v>
                </c:pt>
                <c:pt idx="49841">
                  <c:v>828.79499999999996</c:v>
                </c:pt>
                <c:pt idx="49842">
                  <c:v>828.83100000000002</c:v>
                </c:pt>
                <c:pt idx="49843">
                  <c:v>828.86599999999999</c:v>
                </c:pt>
                <c:pt idx="49844">
                  <c:v>828.90200000000004</c:v>
                </c:pt>
                <c:pt idx="49845">
                  <c:v>828.93799999999999</c:v>
                </c:pt>
                <c:pt idx="49846">
                  <c:v>828.97400000000005</c:v>
                </c:pt>
                <c:pt idx="49847">
                  <c:v>829.00900000000001</c:v>
                </c:pt>
                <c:pt idx="49848">
                  <c:v>829.04499999999996</c:v>
                </c:pt>
                <c:pt idx="49849">
                  <c:v>829.08100000000002</c:v>
                </c:pt>
                <c:pt idx="49850">
                  <c:v>829.11599999999999</c:v>
                </c:pt>
                <c:pt idx="49851">
                  <c:v>829.15200000000004</c:v>
                </c:pt>
                <c:pt idx="49852">
                  <c:v>829.18799999999999</c:v>
                </c:pt>
                <c:pt idx="49853">
                  <c:v>829.22299999999996</c:v>
                </c:pt>
                <c:pt idx="49854">
                  <c:v>829.25900000000001</c:v>
                </c:pt>
                <c:pt idx="49855">
                  <c:v>829.29399999999998</c:v>
                </c:pt>
                <c:pt idx="49856">
                  <c:v>829.33</c:v>
                </c:pt>
                <c:pt idx="49857">
                  <c:v>829.36500000000001</c:v>
                </c:pt>
                <c:pt idx="49858">
                  <c:v>829.40099999999995</c:v>
                </c:pt>
                <c:pt idx="49859">
                  <c:v>829.43600000000004</c:v>
                </c:pt>
                <c:pt idx="49860">
                  <c:v>829.47199999999998</c:v>
                </c:pt>
                <c:pt idx="49861">
                  <c:v>829.50699999999995</c:v>
                </c:pt>
                <c:pt idx="49862">
                  <c:v>829.54200000000003</c:v>
                </c:pt>
                <c:pt idx="49863">
                  <c:v>829.577</c:v>
                </c:pt>
                <c:pt idx="49864">
                  <c:v>829.61300000000006</c:v>
                </c:pt>
                <c:pt idx="49865">
                  <c:v>829.64800000000002</c:v>
                </c:pt>
                <c:pt idx="49866">
                  <c:v>829.68299999999999</c:v>
                </c:pt>
                <c:pt idx="49867">
                  <c:v>829.71900000000005</c:v>
                </c:pt>
                <c:pt idx="49868">
                  <c:v>829.75400000000002</c:v>
                </c:pt>
                <c:pt idx="49869">
                  <c:v>829.78899999999999</c:v>
                </c:pt>
                <c:pt idx="49870">
                  <c:v>829.82399999999996</c:v>
                </c:pt>
                <c:pt idx="49871">
                  <c:v>829.85900000000004</c:v>
                </c:pt>
                <c:pt idx="49872">
                  <c:v>829.89400000000001</c:v>
                </c:pt>
                <c:pt idx="49873">
                  <c:v>829.93</c:v>
                </c:pt>
                <c:pt idx="49874">
                  <c:v>829.96500000000003</c:v>
                </c:pt>
                <c:pt idx="49875">
                  <c:v>830</c:v>
                </c:pt>
                <c:pt idx="49876">
                  <c:v>830.03499999999997</c:v>
                </c:pt>
                <c:pt idx="49877">
                  <c:v>830.07</c:v>
                </c:pt>
                <c:pt idx="49878">
                  <c:v>830.10500000000002</c:v>
                </c:pt>
                <c:pt idx="49879">
                  <c:v>830.14</c:v>
                </c:pt>
                <c:pt idx="49880">
                  <c:v>830.17499999999995</c:v>
                </c:pt>
                <c:pt idx="49881">
                  <c:v>830.21</c:v>
                </c:pt>
                <c:pt idx="49882">
                  <c:v>830.245</c:v>
                </c:pt>
                <c:pt idx="49883">
                  <c:v>830.279</c:v>
                </c:pt>
                <c:pt idx="49884">
                  <c:v>830.31399999999996</c:v>
                </c:pt>
                <c:pt idx="49885">
                  <c:v>830.34900000000005</c:v>
                </c:pt>
                <c:pt idx="49886">
                  <c:v>830.38400000000001</c:v>
                </c:pt>
                <c:pt idx="49887">
                  <c:v>830.41800000000001</c:v>
                </c:pt>
                <c:pt idx="49888">
                  <c:v>830.45299999999997</c:v>
                </c:pt>
                <c:pt idx="49889">
                  <c:v>830.48800000000006</c:v>
                </c:pt>
                <c:pt idx="49890">
                  <c:v>830.52300000000002</c:v>
                </c:pt>
                <c:pt idx="49891">
                  <c:v>830.55700000000002</c:v>
                </c:pt>
                <c:pt idx="49892">
                  <c:v>830.59199999999998</c:v>
                </c:pt>
                <c:pt idx="49893">
                  <c:v>830.62699999999995</c:v>
                </c:pt>
                <c:pt idx="49894">
                  <c:v>830.66099999999994</c:v>
                </c:pt>
                <c:pt idx="49895">
                  <c:v>830.69600000000003</c:v>
                </c:pt>
                <c:pt idx="49896">
                  <c:v>830.73</c:v>
                </c:pt>
                <c:pt idx="49897">
                  <c:v>830.76499999999999</c:v>
                </c:pt>
                <c:pt idx="49898">
                  <c:v>830.79899999999998</c:v>
                </c:pt>
                <c:pt idx="49899">
                  <c:v>830.83399999999995</c:v>
                </c:pt>
                <c:pt idx="49900">
                  <c:v>830.86900000000003</c:v>
                </c:pt>
                <c:pt idx="49901">
                  <c:v>830.90300000000002</c:v>
                </c:pt>
                <c:pt idx="49902">
                  <c:v>830.93700000000001</c:v>
                </c:pt>
                <c:pt idx="49903">
                  <c:v>830.97199999999998</c:v>
                </c:pt>
                <c:pt idx="49904">
                  <c:v>831.00599999999997</c:v>
                </c:pt>
                <c:pt idx="49905">
                  <c:v>831.04100000000005</c:v>
                </c:pt>
                <c:pt idx="49906">
                  <c:v>831.07500000000005</c:v>
                </c:pt>
                <c:pt idx="49907">
                  <c:v>831.10900000000004</c:v>
                </c:pt>
                <c:pt idx="49908">
                  <c:v>831.14300000000003</c:v>
                </c:pt>
                <c:pt idx="49909">
                  <c:v>831.178</c:v>
                </c:pt>
                <c:pt idx="49910">
                  <c:v>831.21199999999999</c:v>
                </c:pt>
                <c:pt idx="49911">
                  <c:v>831.24599999999998</c:v>
                </c:pt>
                <c:pt idx="49912">
                  <c:v>831.28</c:v>
                </c:pt>
                <c:pt idx="49913">
                  <c:v>831.31500000000005</c:v>
                </c:pt>
                <c:pt idx="49914">
                  <c:v>831.34900000000005</c:v>
                </c:pt>
                <c:pt idx="49915">
                  <c:v>831.38300000000004</c:v>
                </c:pt>
                <c:pt idx="49916">
                  <c:v>831.41700000000003</c:v>
                </c:pt>
                <c:pt idx="49917">
                  <c:v>831.45100000000002</c:v>
                </c:pt>
                <c:pt idx="49918">
                  <c:v>831.48500000000001</c:v>
                </c:pt>
                <c:pt idx="49919">
                  <c:v>831.51900000000001</c:v>
                </c:pt>
                <c:pt idx="49920">
                  <c:v>831.553</c:v>
                </c:pt>
                <c:pt idx="49921">
                  <c:v>831.58699999999999</c:v>
                </c:pt>
                <c:pt idx="49922">
                  <c:v>831.62099999999998</c:v>
                </c:pt>
                <c:pt idx="49923">
                  <c:v>831.65499999999997</c:v>
                </c:pt>
                <c:pt idx="49924">
                  <c:v>831.68899999999996</c:v>
                </c:pt>
                <c:pt idx="49925">
                  <c:v>831.72299999999996</c:v>
                </c:pt>
                <c:pt idx="49926">
                  <c:v>831.75699999999995</c:v>
                </c:pt>
                <c:pt idx="49927">
                  <c:v>831.79</c:v>
                </c:pt>
                <c:pt idx="49928">
                  <c:v>831.82399999999996</c:v>
                </c:pt>
                <c:pt idx="49929">
                  <c:v>831.85799999999995</c:v>
                </c:pt>
                <c:pt idx="49930">
                  <c:v>831.89200000000005</c:v>
                </c:pt>
                <c:pt idx="49931">
                  <c:v>831.92499999999995</c:v>
                </c:pt>
                <c:pt idx="49932">
                  <c:v>831.95899999999995</c:v>
                </c:pt>
                <c:pt idx="49933">
                  <c:v>831.99300000000005</c:v>
                </c:pt>
                <c:pt idx="49934">
                  <c:v>832.02700000000004</c:v>
                </c:pt>
                <c:pt idx="49935">
                  <c:v>832.06</c:v>
                </c:pt>
                <c:pt idx="49936">
                  <c:v>832.09400000000005</c:v>
                </c:pt>
                <c:pt idx="49937">
                  <c:v>832.12800000000004</c:v>
                </c:pt>
                <c:pt idx="49938">
                  <c:v>832.16099999999994</c:v>
                </c:pt>
                <c:pt idx="49939">
                  <c:v>832.19500000000005</c:v>
                </c:pt>
                <c:pt idx="49940">
                  <c:v>832.22799999999995</c:v>
                </c:pt>
                <c:pt idx="49941">
                  <c:v>832.26199999999994</c:v>
                </c:pt>
                <c:pt idx="49942">
                  <c:v>832.29499999999996</c:v>
                </c:pt>
                <c:pt idx="49943">
                  <c:v>832.32899999999995</c:v>
                </c:pt>
                <c:pt idx="49944">
                  <c:v>832.36199999999997</c:v>
                </c:pt>
                <c:pt idx="49945">
                  <c:v>832.39499999999998</c:v>
                </c:pt>
                <c:pt idx="49946">
                  <c:v>832.42899999999997</c:v>
                </c:pt>
                <c:pt idx="49947">
                  <c:v>832.46199999999999</c:v>
                </c:pt>
                <c:pt idx="49948">
                  <c:v>832.49599999999998</c:v>
                </c:pt>
                <c:pt idx="49949">
                  <c:v>832.529</c:v>
                </c:pt>
                <c:pt idx="49950">
                  <c:v>832.56200000000001</c:v>
                </c:pt>
                <c:pt idx="49951">
                  <c:v>832.59500000000003</c:v>
                </c:pt>
                <c:pt idx="49952">
                  <c:v>832.62900000000002</c:v>
                </c:pt>
                <c:pt idx="49953">
                  <c:v>832.66200000000003</c:v>
                </c:pt>
                <c:pt idx="49954">
                  <c:v>832.69500000000005</c:v>
                </c:pt>
                <c:pt idx="49955">
                  <c:v>832.72799999999995</c:v>
                </c:pt>
                <c:pt idx="49956">
                  <c:v>832.76099999999997</c:v>
                </c:pt>
                <c:pt idx="49957">
                  <c:v>832.79399999999998</c:v>
                </c:pt>
                <c:pt idx="49958">
                  <c:v>832.82799999999997</c:v>
                </c:pt>
                <c:pt idx="49959">
                  <c:v>832.86099999999999</c:v>
                </c:pt>
                <c:pt idx="49960">
                  <c:v>832.89400000000001</c:v>
                </c:pt>
                <c:pt idx="49961">
                  <c:v>832.92700000000002</c:v>
                </c:pt>
                <c:pt idx="49962">
                  <c:v>832.96</c:v>
                </c:pt>
                <c:pt idx="49963">
                  <c:v>832.99300000000005</c:v>
                </c:pt>
                <c:pt idx="49964">
                  <c:v>833.02599999999995</c:v>
                </c:pt>
                <c:pt idx="49965">
                  <c:v>833.05799999999999</c:v>
                </c:pt>
                <c:pt idx="49966">
                  <c:v>833.09199999999998</c:v>
                </c:pt>
                <c:pt idx="49967">
                  <c:v>833.12400000000002</c:v>
                </c:pt>
                <c:pt idx="49968">
                  <c:v>833.15700000000004</c:v>
                </c:pt>
                <c:pt idx="49969">
                  <c:v>833.19</c:v>
                </c:pt>
                <c:pt idx="49970">
                  <c:v>833.22299999999996</c:v>
                </c:pt>
                <c:pt idx="49971">
                  <c:v>833.25599999999997</c:v>
                </c:pt>
                <c:pt idx="49972">
                  <c:v>833.28899999999999</c:v>
                </c:pt>
                <c:pt idx="49973">
                  <c:v>833.32100000000003</c:v>
                </c:pt>
                <c:pt idx="49974">
                  <c:v>833.35400000000004</c:v>
                </c:pt>
                <c:pt idx="49975">
                  <c:v>833.38699999999994</c:v>
                </c:pt>
                <c:pt idx="49976">
                  <c:v>833.41899999999998</c:v>
                </c:pt>
                <c:pt idx="49977">
                  <c:v>833.452</c:v>
                </c:pt>
                <c:pt idx="49978">
                  <c:v>833.48500000000001</c:v>
                </c:pt>
                <c:pt idx="49979">
                  <c:v>833.51700000000005</c:v>
                </c:pt>
                <c:pt idx="49980">
                  <c:v>833.55</c:v>
                </c:pt>
                <c:pt idx="49981">
                  <c:v>833.58199999999999</c:v>
                </c:pt>
                <c:pt idx="49982">
                  <c:v>833.61500000000001</c:v>
                </c:pt>
                <c:pt idx="49983">
                  <c:v>833.64700000000005</c:v>
                </c:pt>
                <c:pt idx="49984">
                  <c:v>833.68</c:v>
                </c:pt>
                <c:pt idx="49985">
                  <c:v>833.71299999999997</c:v>
                </c:pt>
                <c:pt idx="49986">
                  <c:v>833.745</c:v>
                </c:pt>
                <c:pt idx="49987">
                  <c:v>833.77700000000004</c:v>
                </c:pt>
                <c:pt idx="49988">
                  <c:v>833.81</c:v>
                </c:pt>
                <c:pt idx="49989">
                  <c:v>833.84199999999998</c:v>
                </c:pt>
                <c:pt idx="49990">
                  <c:v>833.87400000000002</c:v>
                </c:pt>
                <c:pt idx="49991">
                  <c:v>833.90700000000004</c:v>
                </c:pt>
                <c:pt idx="49992">
                  <c:v>833.93899999999996</c:v>
                </c:pt>
                <c:pt idx="49993">
                  <c:v>833.971</c:v>
                </c:pt>
                <c:pt idx="49994">
                  <c:v>834.00300000000004</c:v>
                </c:pt>
                <c:pt idx="49995">
                  <c:v>834.03599999999994</c:v>
                </c:pt>
                <c:pt idx="49996">
                  <c:v>834.06799999999998</c:v>
                </c:pt>
                <c:pt idx="49997">
                  <c:v>834.1</c:v>
                </c:pt>
                <c:pt idx="49998">
                  <c:v>834.13199999999995</c:v>
                </c:pt>
                <c:pt idx="49999">
                  <c:v>834.16399999999999</c:v>
                </c:pt>
                <c:pt idx="50000">
                  <c:v>834.19600000000003</c:v>
                </c:pt>
                <c:pt idx="50001">
                  <c:v>834.22900000000004</c:v>
                </c:pt>
                <c:pt idx="50002">
                  <c:v>834.26</c:v>
                </c:pt>
                <c:pt idx="50003">
                  <c:v>834.29200000000003</c:v>
                </c:pt>
                <c:pt idx="50004">
                  <c:v>834.32500000000005</c:v>
                </c:pt>
                <c:pt idx="50005">
                  <c:v>834.5</c:v>
                </c:pt>
                <c:pt idx="50006">
                  <c:v>834.53200000000004</c:v>
                </c:pt>
                <c:pt idx="50007">
                  <c:v>834.56399999999996</c:v>
                </c:pt>
                <c:pt idx="50008">
                  <c:v>834.59500000000003</c:v>
                </c:pt>
                <c:pt idx="50009">
                  <c:v>834.62699999999995</c:v>
                </c:pt>
                <c:pt idx="50010">
                  <c:v>834.65899999999999</c:v>
                </c:pt>
                <c:pt idx="50011">
                  <c:v>834.69100000000003</c:v>
                </c:pt>
                <c:pt idx="50012">
                  <c:v>834.72199999999998</c:v>
                </c:pt>
                <c:pt idx="50013">
                  <c:v>834.75400000000002</c:v>
                </c:pt>
                <c:pt idx="50014">
                  <c:v>834.78599999999994</c:v>
                </c:pt>
                <c:pt idx="50015">
                  <c:v>834.81700000000001</c:v>
                </c:pt>
                <c:pt idx="50016">
                  <c:v>834.84900000000005</c:v>
                </c:pt>
                <c:pt idx="50017">
                  <c:v>834.88099999999997</c:v>
                </c:pt>
                <c:pt idx="50018">
                  <c:v>834.91200000000003</c:v>
                </c:pt>
                <c:pt idx="50019">
                  <c:v>834.94399999999996</c:v>
                </c:pt>
                <c:pt idx="50020">
                  <c:v>834.97500000000002</c:v>
                </c:pt>
                <c:pt idx="50021">
                  <c:v>835.00699999999995</c:v>
                </c:pt>
                <c:pt idx="50022">
                  <c:v>835.03800000000001</c:v>
                </c:pt>
                <c:pt idx="50023">
                  <c:v>835.07</c:v>
                </c:pt>
                <c:pt idx="50024">
                  <c:v>835.101</c:v>
                </c:pt>
                <c:pt idx="50025">
                  <c:v>835.13199999999995</c:v>
                </c:pt>
                <c:pt idx="50026">
                  <c:v>835.16399999999999</c:v>
                </c:pt>
                <c:pt idx="50027">
                  <c:v>835.19500000000005</c:v>
                </c:pt>
                <c:pt idx="50028">
                  <c:v>835.226</c:v>
                </c:pt>
                <c:pt idx="50029">
                  <c:v>835.25800000000004</c:v>
                </c:pt>
                <c:pt idx="50030">
                  <c:v>835.28899999999999</c:v>
                </c:pt>
                <c:pt idx="50031">
                  <c:v>835.32</c:v>
                </c:pt>
                <c:pt idx="50032">
                  <c:v>835.351</c:v>
                </c:pt>
                <c:pt idx="50033">
                  <c:v>835.38300000000004</c:v>
                </c:pt>
                <c:pt idx="50034">
                  <c:v>835.41399999999999</c:v>
                </c:pt>
                <c:pt idx="50035">
                  <c:v>835.44500000000005</c:v>
                </c:pt>
                <c:pt idx="50036">
                  <c:v>835.476</c:v>
                </c:pt>
                <c:pt idx="50037">
                  <c:v>835.50699999999995</c:v>
                </c:pt>
                <c:pt idx="50038">
                  <c:v>835.53800000000001</c:v>
                </c:pt>
                <c:pt idx="50039">
                  <c:v>835.56899999999996</c:v>
                </c:pt>
                <c:pt idx="50040">
                  <c:v>835.6</c:v>
                </c:pt>
                <c:pt idx="50041">
                  <c:v>835.63099999999997</c:v>
                </c:pt>
                <c:pt idx="50042">
                  <c:v>835.66200000000003</c:v>
                </c:pt>
                <c:pt idx="50043">
                  <c:v>835.69299999999998</c:v>
                </c:pt>
                <c:pt idx="50044">
                  <c:v>835.72400000000005</c:v>
                </c:pt>
                <c:pt idx="50045">
                  <c:v>835.755</c:v>
                </c:pt>
                <c:pt idx="50046">
                  <c:v>835.78599999999994</c:v>
                </c:pt>
                <c:pt idx="50047">
                  <c:v>835.81700000000001</c:v>
                </c:pt>
                <c:pt idx="50048">
                  <c:v>835.84799999999996</c:v>
                </c:pt>
                <c:pt idx="50049">
                  <c:v>835.87900000000002</c:v>
                </c:pt>
                <c:pt idx="50050">
                  <c:v>835.90899999999999</c:v>
                </c:pt>
                <c:pt idx="50051">
                  <c:v>835.94</c:v>
                </c:pt>
                <c:pt idx="50052">
                  <c:v>835.971</c:v>
                </c:pt>
                <c:pt idx="50053">
                  <c:v>836.00199999999995</c:v>
                </c:pt>
                <c:pt idx="50054">
                  <c:v>836.03200000000004</c:v>
                </c:pt>
                <c:pt idx="50055">
                  <c:v>836.06299999999999</c:v>
                </c:pt>
                <c:pt idx="50056">
                  <c:v>836.09400000000005</c:v>
                </c:pt>
                <c:pt idx="50057">
                  <c:v>836.12400000000002</c:v>
                </c:pt>
                <c:pt idx="50058">
                  <c:v>836.15499999999997</c:v>
                </c:pt>
                <c:pt idx="50059">
                  <c:v>836.18499999999995</c:v>
                </c:pt>
                <c:pt idx="50060">
                  <c:v>836.21600000000001</c:v>
                </c:pt>
                <c:pt idx="50061">
                  <c:v>836.24599999999998</c:v>
                </c:pt>
                <c:pt idx="50062">
                  <c:v>836.27700000000004</c:v>
                </c:pt>
                <c:pt idx="50063">
                  <c:v>836.30700000000002</c:v>
                </c:pt>
                <c:pt idx="50064">
                  <c:v>836.33799999999997</c:v>
                </c:pt>
                <c:pt idx="50065">
                  <c:v>836.36800000000005</c:v>
                </c:pt>
                <c:pt idx="50066">
                  <c:v>836.399</c:v>
                </c:pt>
                <c:pt idx="50067">
                  <c:v>836.42899999999997</c:v>
                </c:pt>
                <c:pt idx="50068">
                  <c:v>836.45899999999995</c:v>
                </c:pt>
                <c:pt idx="50069">
                  <c:v>836.49</c:v>
                </c:pt>
                <c:pt idx="50070">
                  <c:v>836.52</c:v>
                </c:pt>
                <c:pt idx="50071">
                  <c:v>836.55</c:v>
                </c:pt>
                <c:pt idx="50072">
                  <c:v>836.58100000000002</c:v>
                </c:pt>
                <c:pt idx="50073">
                  <c:v>836.61099999999999</c:v>
                </c:pt>
                <c:pt idx="50074">
                  <c:v>836.64099999999996</c:v>
                </c:pt>
                <c:pt idx="50075">
                  <c:v>836.67100000000005</c:v>
                </c:pt>
                <c:pt idx="50076">
                  <c:v>836.70100000000002</c:v>
                </c:pt>
                <c:pt idx="50077">
                  <c:v>836.73199999999997</c:v>
                </c:pt>
                <c:pt idx="50078">
                  <c:v>836.76199999999994</c:v>
                </c:pt>
                <c:pt idx="50079">
                  <c:v>836.79200000000003</c:v>
                </c:pt>
                <c:pt idx="50080">
                  <c:v>836.822</c:v>
                </c:pt>
                <c:pt idx="50081">
                  <c:v>836.85199999999998</c:v>
                </c:pt>
                <c:pt idx="50082">
                  <c:v>836.88199999999995</c:v>
                </c:pt>
                <c:pt idx="50083">
                  <c:v>836.91200000000003</c:v>
                </c:pt>
                <c:pt idx="50084">
                  <c:v>836.94200000000001</c:v>
                </c:pt>
                <c:pt idx="50085">
                  <c:v>836.97199999999998</c:v>
                </c:pt>
                <c:pt idx="50086">
                  <c:v>837.00199999999995</c:v>
                </c:pt>
                <c:pt idx="50087">
                  <c:v>837.03200000000004</c:v>
                </c:pt>
                <c:pt idx="50088">
                  <c:v>837.06200000000001</c:v>
                </c:pt>
                <c:pt idx="50089">
                  <c:v>837.09100000000001</c:v>
                </c:pt>
                <c:pt idx="50090">
                  <c:v>837.12099999999998</c:v>
                </c:pt>
                <c:pt idx="50091">
                  <c:v>837.15099999999995</c:v>
                </c:pt>
                <c:pt idx="50092">
                  <c:v>837.18100000000004</c:v>
                </c:pt>
                <c:pt idx="50093">
                  <c:v>837.21100000000001</c:v>
                </c:pt>
                <c:pt idx="50094">
                  <c:v>837.24</c:v>
                </c:pt>
                <c:pt idx="50095">
                  <c:v>837.27</c:v>
                </c:pt>
                <c:pt idx="50096">
                  <c:v>837.3</c:v>
                </c:pt>
                <c:pt idx="50097">
                  <c:v>837.32899999999995</c:v>
                </c:pt>
                <c:pt idx="50098">
                  <c:v>837.35900000000004</c:v>
                </c:pt>
                <c:pt idx="50099">
                  <c:v>837.38900000000001</c:v>
                </c:pt>
                <c:pt idx="50100">
                  <c:v>837.41800000000001</c:v>
                </c:pt>
                <c:pt idx="50101">
                  <c:v>837.44799999999998</c:v>
                </c:pt>
                <c:pt idx="50102">
                  <c:v>837.47699999999998</c:v>
                </c:pt>
                <c:pt idx="50103">
                  <c:v>837.50699999999995</c:v>
                </c:pt>
                <c:pt idx="50104">
                  <c:v>837.53599999999994</c:v>
                </c:pt>
                <c:pt idx="50105">
                  <c:v>837.56600000000003</c:v>
                </c:pt>
                <c:pt idx="50106">
                  <c:v>837.59500000000003</c:v>
                </c:pt>
                <c:pt idx="50107">
                  <c:v>837.625</c:v>
                </c:pt>
                <c:pt idx="50108">
                  <c:v>837.654</c:v>
                </c:pt>
                <c:pt idx="50109">
                  <c:v>837.68399999999997</c:v>
                </c:pt>
                <c:pt idx="50110">
                  <c:v>837.71299999999997</c:v>
                </c:pt>
                <c:pt idx="50111">
                  <c:v>837.74199999999996</c:v>
                </c:pt>
                <c:pt idx="50112">
                  <c:v>837.77200000000005</c:v>
                </c:pt>
                <c:pt idx="50113">
                  <c:v>837.80100000000004</c:v>
                </c:pt>
                <c:pt idx="50114">
                  <c:v>837.83</c:v>
                </c:pt>
                <c:pt idx="50115">
                  <c:v>837.85900000000004</c:v>
                </c:pt>
                <c:pt idx="50116">
                  <c:v>837.88900000000001</c:v>
                </c:pt>
                <c:pt idx="50117">
                  <c:v>837.91800000000001</c:v>
                </c:pt>
                <c:pt idx="50118">
                  <c:v>837.947</c:v>
                </c:pt>
                <c:pt idx="50119">
                  <c:v>837.976</c:v>
                </c:pt>
                <c:pt idx="50120">
                  <c:v>838.005</c:v>
                </c:pt>
                <c:pt idx="50121">
                  <c:v>838.03399999999999</c:v>
                </c:pt>
                <c:pt idx="50122">
                  <c:v>838.06299999999999</c:v>
                </c:pt>
                <c:pt idx="50123">
                  <c:v>838.09199999999998</c:v>
                </c:pt>
                <c:pt idx="50124">
                  <c:v>838.12099999999998</c:v>
                </c:pt>
                <c:pt idx="50125">
                  <c:v>838.15</c:v>
                </c:pt>
                <c:pt idx="50126">
                  <c:v>838.17899999999997</c:v>
                </c:pt>
                <c:pt idx="50127">
                  <c:v>838.20799999999997</c:v>
                </c:pt>
                <c:pt idx="50128">
                  <c:v>838.23699999999997</c:v>
                </c:pt>
                <c:pt idx="50129">
                  <c:v>838.26599999999996</c:v>
                </c:pt>
                <c:pt idx="50130">
                  <c:v>838.29499999999996</c:v>
                </c:pt>
                <c:pt idx="50131">
                  <c:v>838.32399999999996</c:v>
                </c:pt>
                <c:pt idx="50132">
                  <c:v>838.35299999999995</c:v>
                </c:pt>
                <c:pt idx="50133">
                  <c:v>838.38199999999995</c:v>
                </c:pt>
                <c:pt idx="50134">
                  <c:v>838.41</c:v>
                </c:pt>
                <c:pt idx="50135">
                  <c:v>838.43899999999996</c:v>
                </c:pt>
                <c:pt idx="50136">
                  <c:v>838.46799999999996</c:v>
                </c:pt>
                <c:pt idx="50137">
                  <c:v>838.49699999999996</c:v>
                </c:pt>
                <c:pt idx="50138">
                  <c:v>838.52499999999998</c:v>
                </c:pt>
                <c:pt idx="50139">
                  <c:v>838.55399999999997</c:v>
                </c:pt>
                <c:pt idx="50140">
                  <c:v>838.58299999999997</c:v>
                </c:pt>
                <c:pt idx="50141">
                  <c:v>838.61099999999999</c:v>
                </c:pt>
                <c:pt idx="50142">
                  <c:v>838.64</c:v>
                </c:pt>
                <c:pt idx="50143">
                  <c:v>838.66800000000001</c:v>
                </c:pt>
                <c:pt idx="50144">
                  <c:v>838.697</c:v>
                </c:pt>
                <c:pt idx="50145">
                  <c:v>838.72500000000002</c:v>
                </c:pt>
                <c:pt idx="50146">
                  <c:v>838.75400000000002</c:v>
                </c:pt>
                <c:pt idx="50147">
                  <c:v>838.78200000000004</c:v>
                </c:pt>
                <c:pt idx="50148">
                  <c:v>838.81100000000004</c:v>
                </c:pt>
                <c:pt idx="50149">
                  <c:v>838.83900000000006</c:v>
                </c:pt>
                <c:pt idx="50150">
                  <c:v>838.86800000000005</c:v>
                </c:pt>
                <c:pt idx="50151">
                  <c:v>838.89599999999996</c:v>
                </c:pt>
                <c:pt idx="50152">
                  <c:v>838.92399999999998</c:v>
                </c:pt>
                <c:pt idx="50153">
                  <c:v>838.95299999999997</c:v>
                </c:pt>
                <c:pt idx="50154">
                  <c:v>838.98099999999999</c:v>
                </c:pt>
                <c:pt idx="50155">
                  <c:v>839.00900000000001</c:v>
                </c:pt>
                <c:pt idx="50156">
                  <c:v>839.03800000000001</c:v>
                </c:pt>
                <c:pt idx="50157">
                  <c:v>839.06600000000003</c:v>
                </c:pt>
                <c:pt idx="50158">
                  <c:v>839.09400000000005</c:v>
                </c:pt>
                <c:pt idx="50159">
                  <c:v>839.12199999999996</c:v>
                </c:pt>
                <c:pt idx="50160">
                  <c:v>839.15</c:v>
                </c:pt>
                <c:pt idx="50161">
                  <c:v>839.17899999999997</c:v>
                </c:pt>
                <c:pt idx="50162">
                  <c:v>839.20699999999999</c:v>
                </c:pt>
                <c:pt idx="50163">
                  <c:v>839.23500000000001</c:v>
                </c:pt>
                <c:pt idx="50164">
                  <c:v>839.26300000000003</c:v>
                </c:pt>
                <c:pt idx="50165">
                  <c:v>839.29100000000005</c:v>
                </c:pt>
                <c:pt idx="50166">
                  <c:v>839.31899999999996</c:v>
                </c:pt>
                <c:pt idx="50167">
                  <c:v>839.34699999999998</c:v>
                </c:pt>
                <c:pt idx="50168">
                  <c:v>839.375</c:v>
                </c:pt>
                <c:pt idx="50169">
                  <c:v>839.40300000000002</c:v>
                </c:pt>
                <c:pt idx="50170">
                  <c:v>839.43100000000004</c:v>
                </c:pt>
                <c:pt idx="50171">
                  <c:v>839.45899999999995</c:v>
                </c:pt>
                <c:pt idx="50172">
                  <c:v>839.48699999999997</c:v>
                </c:pt>
                <c:pt idx="50173">
                  <c:v>839.51499999999999</c:v>
                </c:pt>
                <c:pt idx="50174">
                  <c:v>839.54200000000003</c:v>
                </c:pt>
                <c:pt idx="50175">
                  <c:v>839.57</c:v>
                </c:pt>
                <c:pt idx="50176">
                  <c:v>839.59799999999996</c:v>
                </c:pt>
                <c:pt idx="50177">
                  <c:v>839.62599999999998</c:v>
                </c:pt>
                <c:pt idx="50178">
                  <c:v>839.65300000000002</c:v>
                </c:pt>
                <c:pt idx="50179">
                  <c:v>839.68100000000004</c:v>
                </c:pt>
                <c:pt idx="50180">
                  <c:v>839.70899999999995</c:v>
                </c:pt>
                <c:pt idx="50181">
                  <c:v>839.73699999999997</c:v>
                </c:pt>
                <c:pt idx="50182">
                  <c:v>839.76400000000001</c:v>
                </c:pt>
                <c:pt idx="50183">
                  <c:v>839.79200000000003</c:v>
                </c:pt>
                <c:pt idx="50184">
                  <c:v>839.81899999999996</c:v>
                </c:pt>
                <c:pt idx="50185">
                  <c:v>839.84699999999998</c:v>
                </c:pt>
                <c:pt idx="50186">
                  <c:v>839.875</c:v>
                </c:pt>
                <c:pt idx="50187">
                  <c:v>839.90200000000004</c:v>
                </c:pt>
                <c:pt idx="50188">
                  <c:v>839.93</c:v>
                </c:pt>
                <c:pt idx="50189">
                  <c:v>839.95699999999999</c:v>
                </c:pt>
                <c:pt idx="50190">
                  <c:v>839.98400000000004</c:v>
                </c:pt>
                <c:pt idx="50191">
                  <c:v>840.01199999999994</c:v>
                </c:pt>
                <c:pt idx="50192">
                  <c:v>840.03899999999999</c:v>
                </c:pt>
                <c:pt idx="50193">
                  <c:v>840.06700000000001</c:v>
                </c:pt>
                <c:pt idx="50194">
                  <c:v>840.09400000000005</c:v>
                </c:pt>
                <c:pt idx="50195">
                  <c:v>840.12099999999998</c:v>
                </c:pt>
                <c:pt idx="50196">
                  <c:v>840.149</c:v>
                </c:pt>
                <c:pt idx="50197">
                  <c:v>840.17600000000004</c:v>
                </c:pt>
                <c:pt idx="50198">
                  <c:v>840.20299999999997</c:v>
                </c:pt>
                <c:pt idx="50199">
                  <c:v>840.23099999999999</c:v>
                </c:pt>
                <c:pt idx="50200">
                  <c:v>840.25800000000004</c:v>
                </c:pt>
                <c:pt idx="50201">
                  <c:v>840.28499999999997</c:v>
                </c:pt>
                <c:pt idx="50202">
                  <c:v>840.31200000000001</c:v>
                </c:pt>
                <c:pt idx="50203">
                  <c:v>840.33900000000006</c:v>
                </c:pt>
                <c:pt idx="50204">
                  <c:v>840.36599999999999</c:v>
                </c:pt>
                <c:pt idx="50205">
                  <c:v>840.39400000000001</c:v>
                </c:pt>
                <c:pt idx="50206">
                  <c:v>840.42100000000005</c:v>
                </c:pt>
                <c:pt idx="50207">
                  <c:v>840.44799999999998</c:v>
                </c:pt>
                <c:pt idx="50208">
                  <c:v>840.47500000000002</c:v>
                </c:pt>
                <c:pt idx="50209">
                  <c:v>840.50199999999995</c:v>
                </c:pt>
                <c:pt idx="50210">
                  <c:v>840.529</c:v>
                </c:pt>
                <c:pt idx="50211">
                  <c:v>840.55600000000004</c:v>
                </c:pt>
                <c:pt idx="50212">
                  <c:v>840.58299999999997</c:v>
                </c:pt>
                <c:pt idx="50213">
                  <c:v>840.61</c:v>
                </c:pt>
                <c:pt idx="50214">
                  <c:v>840.63599999999997</c:v>
                </c:pt>
                <c:pt idx="50215">
                  <c:v>840.66300000000001</c:v>
                </c:pt>
                <c:pt idx="50216">
                  <c:v>840.69</c:v>
                </c:pt>
                <c:pt idx="50217">
                  <c:v>840.71699999999998</c:v>
                </c:pt>
                <c:pt idx="50218">
                  <c:v>840.74400000000003</c:v>
                </c:pt>
                <c:pt idx="50219">
                  <c:v>840.77099999999996</c:v>
                </c:pt>
                <c:pt idx="50220">
                  <c:v>840.79700000000003</c:v>
                </c:pt>
                <c:pt idx="50221">
                  <c:v>840.82399999999996</c:v>
                </c:pt>
                <c:pt idx="50222">
                  <c:v>840.851</c:v>
                </c:pt>
                <c:pt idx="50223">
                  <c:v>840.87699999999995</c:v>
                </c:pt>
                <c:pt idx="50224">
                  <c:v>840.904</c:v>
                </c:pt>
                <c:pt idx="50225">
                  <c:v>840.93100000000004</c:v>
                </c:pt>
                <c:pt idx="50226">
                  <c:v>840.95699999999999</c:v>
                </c:pt>
                <c:pt idx="50227">
                  <c:v>840.98400000000004</c:v>
                </c:pt>
                <c:pt idx="50228">
                  <c:v>841.01</c:v>
                </c:pt>
                <c:pt idx="50229">
                  <c:v>841.03700000000003</c:v>
                </c:pt>
                <c:pt idx="50230">
                  <c:v>841.06399999999996</c:v>
                </c:pt>
                <c:pt idx="50231">
                  <c:v>841.09</c:v>
                </c:pt>
                <c:pt idx="50232">
                  <c:v>841.11599999999999</c:v>
                </c:pt>
                <c:pt idx="50233">
                  <c:v>841.14300000000003</c:v>
                </c:pt>
                <c:pt idx="50234">
                  <c:v>841.16899999999998</c:v>
                </c:pt>
                <c:pt idx="50235">
                  <c:v>841.19600000000003</c:v>
                </c:pt>
                <c:pt idx="50236">
                  <c:v>841.22199999999998</c:v>
                </c:pt>
                <c:pt idx="50237">
                  <c:v>841.24800000000005</c:v>
                </c:pt>
                <c:pt idx="50238">
                  <c:v>841.27499999999998</c:v>
                </c:pt>
                <c:pt idx="50239">
                  <c:v>841.30100000000004</c:v>
                </c:pt>
                <c:pt idx="50240">
                  <c:v>841.327</c:v>
                </c:pt>
                <c:pt idx="50241">
                  <c:v>841.35400000000004</c:v>
                </c:pt>
                <c:pt idx="50242">
                  <c:v>841.38</c:v>
                </c:pt>
                <c:pt idx="50243">
                  <c:v>841.40599999999995</c:v>
                </c:pt>
                <c:pt idx="50244">
                  <c:v>841.43200000000002</c:v>
                </c:pt>
                <c:pt idx="50245">
                  <c:v>841.45799999999997</c:v>
                </c:pt>
                <c:pt idx="50246">
                  <c:v>841.48500000000001</c:v>
                </c:pt>
                <c:pt idx="50247">
                  <c:v>841.51099999999997</c:v>
                </c:pt>
                <c:pt idx="50248">
                  <c:v>841.53700000000003</c:v>
                </c:pt>
                <c:pt idx="50249">
                  <c:v>841.56299999999999</c:v>
                </c:pt>
                <c:pt idx="50250">
                  <c:v>841.58900000000006</c:v>
                </c:pt>
                <c:pt idx="50251">
                  <c:v>841.61500000000001</c:v>
                </c:pt>
                <c:pt idx="50252">
                  <c:v>841.64099999999996</c:v>
                </c:pt>
                <c:pt idx="50253">
                  <c:v>841.66700000000003</c:v>
                </c:pt>
                <c:pt idx="50254">
                  <c:v>841.69299999999998</c:v>
                </c:pt>
                <c:pt idx="50255">
                  <c:v>841.71900000000005</c:v>
                </c:pt>
                <c:pt idx="50256">
                  <c:v>841.745</c:v>
                </c:pt>
                <c:pt idx="50257">
                  <c:v>841.77099999999996</c:v>
                </c:pt>
                <c:pt idx="50258">
                  <c:v>841.79600000000005</c:v>
                </c:pt>
                <c:pt idx="50259">
                  <c:v>841.822</c:v>
                </c:pt>
                <c:pt idx="50260">
                  <c:v>841.84799999999996</c:v>
                </c:pt>
                <c:pt idx="50261">
                  <c:v>841.87400000000002</c:v>
                </c:pt>
                <c:pt idx="50262">
                  <c:v>841.9</c:v>
                </c:pt>
                <c:pt idx="50263">
                  <c:v>841.92499999999995</c:v>
                </c:pt>
                <c:pt idx="50264">
                  <c:v>841.95100000000002</c:v>
                </c:pt>
                <c:pt idx="50265">
                  <c:v>841.97699999999998</c:v>
                </c:pt>
                <c:pt idx="50266">
                  <c:v>842.00199999999995</c:v>
                </c:pt>
                <c:pt idx="50267">
                  <c:v>842.02800000000002</c:v>
                </c:pt>
                <c:pt idx="50268">
                  <c:v>842.05399999999997</c:v>
                </c:pt>
                <c:pt idx="50269">
                  <c:v>842.07899999999995</c:v>
                </c:pt>
                <c:pt idx="50270">
                  <c:v>842.10500000000002</c:v>
                </c:pt>
                <c:pt idx="50271">
                  <c:v>842.13</c:v>
                </c:pt>
                <c:pt idx="50272">
                  <c:v>842.15599999999995</c:v>
                </c:pt>
                <c:pt idx="50273">
                  <c:v>842.18100000000004</c:v>
                </c:pt>
                <c:pt idx="50274">
                  <c:v>842.20699999999999</c:v>
                </c:pt>
                <c:pt idx="50275">
                  <c:v>842.23199999999997</c:v>
                </c:pt>
                <c:pt idx="50276">
                  <c:v>842.25800000000004</c:v>
                </c:pt>
                <c:pt idx="50277">
                  <c:v>842.28300000000002</c:v>
                </c:pt>
                <c:pt idx="50278">
                  <c:v>842.30899999999997</c:v>
                </c:pt>
                <c:pt idx="50279">
                  <c:v>842.33399999999995</c:v>
                </c:pt>
                <c:pt idx="50280">
                  <c:v>842.35900000000004</c:v>
                </c:pt>
                <c:pt idx="50281">
                  <c:v>842.38499999999999</c:v>
                </c:pt>
                <c:pt idx="50282">
                  <c:v>842.41</c:v>
                </c:pt>
                <c:pt idx="50283">
                  <c:v>842.43499999999995</c:v>
                </c:pt>
                <c:pt idx="50284">
                  <c:v>842.46</c:v>
                </c:pt>
                <c:pt idx="50285">
                  <c:v>842.48599999999999</c:v>
                </c:pt>
                <c:pt idx="50286">
                  <c:v>842.51099999999997</c:v>
                </c:pt>
                <c:pt idx="50287">
                  <c:v>842.53599999999994</c:v>
                </c:pt>
                <c:pt idx="50288">
                  <c:v>842.56100000000004</c:v>
                </c:pt>
                <c:pt idx="50289">
                  <c:v>842.58600000000001</c:v>
                </c:pt>
                <c:pt idx="50290">
                  <c:v>842.61099999999999</c:v>
                </c:pt>
                <c:pt idx="50291">
                  <c:v>842.63699999999994</c:v>
                </c:pt>
                <c:pt idx="50292">
                  <c:v>842.66200000000003</c:v>
                </c:pt>
                <c:pt idx="50293">
                  <c:v>842.68700000000001</c:v>
                </c:pt>
                <c:pt idx="50294">
                  <c:v>842.71199999999999</c:v>
                </c:pt>
                <c:pt idx="50295">
                  <c:v>842.73699999999997</c:v>
                </c:pt>
                <c:pt idx="50296">
                  <c:v>842.76199999999994</c:v>
                </c:pt>
                <c:pt idx="50297">
                  <c:v>842.78700000000003</c:v>
                </c:pt>
                <c:pt idx="50298">
                  <c:v>842.81100000000004</c:v>
                </c:pt>
                <c:pt idx="50299">
                  <c:v>842.83600000000001</c:v>
                </c:pt>
                <c:pt idx="50300">
                  <c:v>842.86099999999999</c:v>
                </c:pt>
                <c:pt idx="50301">
                  <c:v>842.88599999999997</c:v>
                </c:pt>
                <c:pt idx="50302">
                  <c:v>842.91099999999994</c:v>
                </c:pt>
                <c:pt idx="50303">
                  <c:v>842.93600000000004</c:v>
                </c:pt>
                <c:pt idx="50304">
                  <c:v>842.96100000000001</c:v>
                </c:pt>
                <c:pt idx="50305">
                  <c:v>842.98500000000001</c:v>
                </c:pt>
                <c:pt idx="50306">
                  <c:v>843.01</c:v>
                </c:pt>
                <c:pt idx="50307">
                  <c:v>843.03499999999997</c:v>
                </c:pt>
                <c:pt idx="50308">
                  <c:v>843.05899999999997</c:v>
                </c:pt>
                <c:pt idx="50309">
                  <c:v>843.08399999999995</c:v>
                </c:pt>
                <c:pt idx="50310">
                  <c:v>843.10900000000004</c:v>
                </c:pt>
                <c:pt idx="50311">
                  <c:v>843.13300000000004</c:v>
                </c:pt>
                <c:pt idx="50312">
                  <c:v>843.15800000000002</c:v>
                </c:pt>
                <c:pt idx="50313">
                  <c:v>843.18200000000002</c:v>
                </c:pt>
                <c:pt idx="50314">
                  <c:v>843.20699999999999</c:v>
                </c:pt>
                <c:pt idx="50315">
                  <c:v>843.23199999999997</c:v>
                </c:pt>
                <c:pt idx="50316">
                  <c:v>843.25599999999997</c:v>
                </c:pt>
                <c:pt idx="50317">
                  <c:v>843.28099999999995</c:v>
                </c:pt>
                <c:pt idx="50318">
                  <c:v>843.30499999999995</c:v>
                </c:pt>
                <c:pt idx="50319">
                  <c:v>843.32899999999995</c:v>
                </c:pt>
                <c:pt idx="50320">
                  <c:v>843.35400000000004</c:v>
                </c:pt>
                <c:pt idx="50321">
                  <c:v>843.37800000000004</c:v>
                </c:pt>
                <c:pt idx="50322">
                  <c:v>843.40300000000002</c:v>
                </c:pt>
                <c:pt idx="50323">
                  <c:v>843.42700000000002</c:v>
                </c:pt>
                <c:pt idx="50324">
                  <c:v>843.45100000000002</c:v>
                </c:pt>
                <c:pt idx="50325">
                  <c:v>843.476</c:v>
                </c:pt>
                <c:pt idx="50326">
                  <c:v>843.5</c:v>
                </c:pt>
                <c:pt idx="50327">
                  <c:v>843.524</c:v>
                </c:pt>
                <c:pt idx="50328">
                  <c:v>843.548</c:v>
                </c:pt>
                <c:pt idx="50329">
                  <c:v>843.572</c:v>
                </c:pt>
                <c:pt idx="50330">
                  <c:v>843.59699999999998</c:v>
                </c:pt>
                <c:pt idx="50331">
                  <c:v>843.62099999999998</c:v>
                </c:pt>
                <c:pt idx="50332">
                  <c:v>843.64499999999998</c:v>
                </c:pt>
                <c:pt idx="50333">
                  <c:v>843.66899999999998</c:v>
                </c:pt>
                <c:pt idx="50334">
                  <c:v>843.69299999999998</c:v>
                </c:pt>
                <c:pt idx="50335">
                  <c:v>843.71699999999998</c:v>
                </c:pt>
                <c:pt idx="50336">
                  <c:v>843.74099999999999</c:v>
                </c:pt>
                <c:pt idx="50337">
                  <c:v>843.76499999999999</c:v>
                </c:pt>
                <c:pt idx="50338">
                  <c:v>843.78899999999999</c:v>
                </c:pt>
                <c:pt idx="50339">
                  <c:v>843.81299999999999</c:v>
                </c:pt>
                <c:pt idx="50340">
                  <c:v>843.83699999999999</c:v>
                </c:pt>
                <c:pt idx="50341">
                  <c:v>843.86099999999999</c:v>
                </c:pt>
                <c:pt idx="50342">
                  <c:v>843.88499999999999</c:v>
                </c:pt>
                <c:pt idx="50343">
                  <c:v>843.90899999999999</c:v>
                </c:pt>
                <c:pt idx="50344">
                  <c:v>843.93299999999999</c:v>
                </c:pt>
                <c:pt idx="50345">
                  <c:v>843.95600000000002</c:v>
                </c:pt>
                <c:pt idx="50346">
                  <c:v>843.98</c:v>
                </c:pt>
                <c:pt idx="50347">
                  <c:v>844.00400000000002</c:v>
                </c:pt>
                <c:pt idx="50348">
                  <c:v>844.02800000000002</c:v>
                </c:pt>
                <c:pt idx="50349">
                  <c:v>844.05200000000002</c:v>
                </c:pt>
                <c:pt idx="50350">
                  <c:v>844.07500000000005</c:v>
                </c:pt>
                <c:pt idx="50351">
                  <c:v>844.09900000000005</c:v>
                </c:pt>
                <c:pt idx="50352">
                  <c:v>844.12300000000005</c:v>
                </c:pt>
                <c:pt idx="50353">
                  <c:v>844.14599999999996</c:v>
                </c:pt>
                <c:pt idx="50354">
                  <c:v>844.17</c:v>
                </c:pt>
                <c:pt idx="50355">
                  <c:v>844.19299999999998</c:v>
                </c:pt>
                <c:pt idx="50356">
                  <c:v>844.21699999999998</c:v>
                </c:pt>
                <c:pt idx="50357">
                  <c:v>844.24099999999999</c:v>
                </c:pt>
                <c:pt idx="50358">
                  <c:v>844.26400000000001</c:v>
                </c:pt>
                <c:pt idx="50359">
                  <c:v>844.28800000000001</c:v>
                </c:pt>
                <c:pt idx="50360">
                  <c:v>844.31100000000004</c:v>
                </c:pt>
                <c:pt idx="50361">
                  <c:v>844.33399999999995</c:v>
                </c:pt>
                <c:pt idx="50362">
                  <c:v>844.35799999999995</c:v>
                </c:pt>
                <c:pt idx="50363">
                  <c:v>844.38099999999997</c:v>
                </c:pt>
                <c:pt idx="50364">
                  <c:v>844.40499999999997</c:v>
                </c:pt>
                <c:pt idx="50365">
                  <c:v>844.428</c:v>
                </c:pt>
                <c:pt idx="50366">
                  <c:v>844.45100000000002</c:v>
                </c:pt>
                <c:pt idx="50367">
                  <c:v>844.47500000000002</c:v>
                </c:pt>
                <c:pt idx="50368">
                  <c:v>844.49800000000005</c:v>
                </c:pt>
                <c:pt idx="50369">
                  <c:v>844.52099999999996</c:v>
                </c:pt>
                <c:pt idx="50370">
                  <c:v>844.54499999999996</c:v>
                </c:pt>
                <c:pt idx="50371">
                  <c:v>844.56799999999998</c:v>
                </c:pt>
                <c:pt idx="50372">
                  <c:v>844.59100000000001</c:v>
                </c:pt>
                <c:pt idx="50373">
                  <c:v>844.61400000000003</c:v>
                </c:pt>
                <c:pt idx="50374">
                  <c:v>844.63699999999994</c:v>
                </c:pt>
                <c:pt idx="50375">
                  <c:v>844.66</c:v>
                </c:pt>
                <c:pt idx="50376">
                  <c:v>844.68399999999997</c:v>
                </c:pt>
                <c:pt idx="50377">
                  <c:v>844.70699999999999</c:v>
                </c:pt>
                <c:pt idx="50378">
                  <c:v>844.73</c:v>
                </c:pt>
                <c:pt idx="50379">
                  <c:v>844.75300000000004</c:v>
                </c:pt>
                <c:pt idx="50380">
                  <c:v>844.77599999999995</c:v>
                </c:pt>
                <c:pt idx="50381">
                  <c:v>844.79899999999998</c:v>
                </c:pt>
                <c:pt idx="50382">
                  <c:v>844.822</c:v>
                </c:pt>
                <c:pt idx="50383">
                  <c:v>844.84500000000003</c:v>
                </c:pt>
                <c:pt idx="50384">
                  <c:v>844.86800000000005</c:v>
                </c:pt>
                <c:pt idx="50385">
                  <c:v>844.89</c:v>
                </c:pt>
                <c:pt idx="50386">
                  <c:v>844.91300000000001</c:v>
                </c:pt>
                <c:pt idx="50387">
                  <c:v>844.93600000000004</c:v>
                </c:pt>
                <c:pt idx="50388">
                  <c:v>844.95899999999995</c:v>
                </c:pt>
                <c:pt idx="50389">
                  <c:v>844.98199999999997</c:v>
                </c:pt>
                <c:pt idx="50390">
                  <c:v>845.005</c:v>
                </c:pt>
                <c:pt idx="50391">
                  <c:v>845.02700000000004</c:v>
                </c:pt>
                <c:pt idx="50392">
                  <c:v>845.05</c:v>
                </c:pt>
                <c:pt idx="50393">
                  <c:v>845.07299999999998</c:v>
                </c:pt>
                <c:pt idx="50394">
                  <c:v>845.09500000000003</c:v>
                </c:pt>
                <c:pt idx="50395">
                  <c:v>845.11800000000005</c:v>
                </c:pt>
                <c:pt idx="50396">
                  <c:v>845.14099999999996</c:v>
                </c:pt>
                <c:pt idx="50397">
                  <c:v>845.16300000000001</c:v>
                </c:pt>
                <c:pt idx="50398">
                  <c:v>845.18600000000004</c:v>
                </c:pt>
                <c:pt idx="50399">
                  <c:v>845.20899999999995</c:v>
                </c:pt>
                <c:pt idx="50400">
                  <c:v>845.23099999999999</c:v>
                </c:pt>
                <c:pt idx="50401">
                  <c:v>845.25400000000002</c:v>
                </c:pt>
                <c:pt idx="50402">
                  <c:v>845.27599999999995</c:v>
                </c:pt>
                <c:pt idx="50403">
                  <c:v>845.29899999999998</c:v>
                </c:pt>
                <c:pt idx="50404">
                  <c:v>845.32100000000003</c:v>
                </c:pt>
                <c:pt idx="50405">
                  <c:v>845.34400000000005</c:v>
                </c:pt>
                <c:pt idx="50406">
                  <c:v>845.36599999999999</c:v>
                </c:pt>
                <c:pt idx="50407">
                  <c:v>845.38800000000003</c:v>
                </c:pt>
                <c:pt idx="50408">
                  <c:v>845.41099999999994</c:v>
                </c:pt>
                <c:pt idx="50409">
                  <c:v>845.43299999999999</c:v>
                </c:pt>
                <c:pt idx="50410">
                  <c:v>845.45500000000004</c:v>
                </c:pt>
                <c:pt idx="50411">
                  <c:v>845.47799999999995</c:v>
                </c:pt>
                <c:pt idx="50412">
                  <c:v>845.5</c:v>
                </c:pt>
                <c:pt idx="50413">
                  <c:v>845.52200000000005</c:v>
                </c:pt>
                <c:pt idx="50414">
                  <c:v>845.54399999999998</c:v>
                </c:pt>
                <c:pt idx="50415">
                  <c:v>845.56700000000001</c:v>
                </c:pt>
                <c:pt idx="50416">
                  <c:v>845.58900000000006</c:v>
                </c:pt>
                <c:pt idx="50417">
                  <c:v>845.61099999999999</c:v>
                </c:pt>
                <c:pt idx="50418">
                  <c:v>845.63300000000004</c:v>
                </c:pt>
                <c:pt idx="50419">
                  <c:v>845.65499999999997</c:v>
                </c:pt>
                <c:pt idx="50420">
                  <c:v>845.67700000000002</c:v>
                </c:pt>
                <c:pt idx="50421">
                  <c:v>845.69899999999996</c:v>
                </c:pt>
                <c:pt idx="50422">
                  <c:v>845.721</c:v>
                </c:pt>
                <c:pt idx="50423">
                  <c:v>845.74300000000005</c:v>
                </c:pt>
                <c:pt idx="50424">
                  <c:v>845.76499999999999</c:v>
                </c:pt>
                <c:pt idx="50425">
                  <c:v>845.78700000000003</c:v>
                </c:pt>
                <c:pt idx="50426">
                  <c:v>845.80899999999997</c:v>
                </c:pt>
                <c:pt idx="50427">
                  <c:v>845.83100000000002</c:v>
                </c:pt>
                <c:pt idx="50428">
                  <c:v>845.85299999999995</c:v>
                </c:pt>
                <c:pt idx="50429">
                  <c:v>845.875</c:v>
                </c:pt>
                <c:pt idx="50430">
                  <c:v>845.89700000000005</c:v>
                </c:pt>
                <c:pt idx="50431">
                  <c:v>845.91899999999998</c:v>
                </c:pt>
                <c:pt idx="50432">
                  <c:v>845.94</c:v>
                </c:pt>
                <c:pt idx="50433">
                  <c:v>845.96199999999999</c:v>
                </c:pt>
                <c:pt idx="50434">
                  <c:v>845.98400000000004</c:v>
                </c:pt>
                <c:pt idx="50435">
                  <c:v>846.00599999999997</c:v>
                </c:pt>
                <c:pt idx="50436">
                  <c:v>846.02800000000002</c:v>
                </c:pt>
                <c:pt idx="50437">
                  <c:v>846.04899999999998</c:v>
                </c:pt>
                <c:pt idx="50438">
                  <c:v>846.07100000000003</c:v>
                </c:pt>
                <c:pt idx="50439">
                  <c:v>846.09299999999996</c:v>
                </c:pt>
                <c:pt idx="50440">
                  <c:v>846.11400000000003</c:v>
                </c:pt>
                <c:pt idx="50441">
                  <c:v>846.13599999999997</c:v>
                </c:pt>
                <c:pt idx="50442">
                  <c:v>846.15700000000004</c:v>
                </c:pt>
                <c:pt idx="50443">
                  <c:v>846.17899999999997</c:v>
                </c:pt>
                <c:pt idx="50444">
                  <c:v>846.2</c:v>
                </c:pt>
                <c:pt idx="50445">
                  <c:v>846.22199999999998</c:v>
                </c:pt>
                <c:pt idx="50446">
                  <c:v>846.24300000000005</c:v>
                </c:pt>
                <c:pt idx="50447">
                  <c:v>846.26499999999999</c:v>
                </c:pt>
                <c:pt idx="50448">
                  <c:v>846.28599999999994</c:v>
                </c:pt>
                <c:pt idx="50449">
                  <c:v>846.30799999999999</c:v>
                </c:pt>
                <c:pt idx="50450">
                  <c:v>846.32899999999995</c:v>
                </c:pt>
                <c:pt idx="50451">
                  <c:v>846.351</c:v>
                </c:pt>
                <c:pt idx="50452">
                  <c:v>846.37199999999996</c:v>
                </c:pt>
                <c:pt idx="50453">
                  <c:v>846.39300000000003</c:v>
                </c:pt>
                <c:pt idx="50454">
                  <c:v>846.41499999999996</c:v>
                </c:pt>
                <c:pt idx="50455">
                  <c:v>846.43600000000004</c:v>
                </c:pt>
                <c:pt idx="50456">
                  <c:v>846.45699999999999</c:v>
                </c:pt>
                <c:pt idx="50457">
                  <c:v>846.47799999999995</c:v>
                </c:pt>
                <c:pt idx="50458">
                  <c:v>846.5</c:v>
                </c:pt>
                <c:pt idx="50459">
                  <c:v>846.52099999999996</c:v>
                </c:pt>
                <c:pt idx="50460">
                  <c:v>846.54200000000003</c:v>
                </c:pt>
                <c:pt idx="50461">
                  <c:v>846.56299999999999</c:v>
                </c:pt>
                <c:pt idx="50462">
                  <c:v>846.58399999999995</c:v>
                </c:pt>
                <c:pt idx="50463">
                  <c:v>846.60500000000002</c:v>
                </c:pt>
                <c:pt idx="50464">
                  <c:v>846.62599999999998</c:v>
                </c:pt>
                <c:pt idx="50465">
                  <c:v>846.64700000000005</c:v>
                </c:pt>
                <c:pt idx="50466">
                  <c:v>846.66800000000001</c:v>
                </c:pt>
                <c:pt idx="50467">
                  <c:v>846.68899999999996</c:v>
                </c:pt>
                <c:pt idx="50468">
                  <c:v>846.71</c:v>
                </c:pt>
                <c:pt idx="50469">
                  <c:v>846.73099999999999</c:v>
                </c:pt>
                <c:pt idx="50470">
                  <c:v>846.75199999999995</c:v>
                </c:pt>
                <c:pt idx="50471">
                  <c:v>846.77300000000002</c:v>
                </c:pt>
                <c:pt idx="50472">
                  <c:v>846.79399999999998</c:v>
                </c:pt>
                <c:pt idx="50473">
                  <c:v>846.81500000000005</c:v>
                </c:pt>
                <c:pt idx="50474">
                  <c:v>846.83600000000001</c:v>
                </c:pt>
                <c:pt idx="50475">
                  <c:v>846.85699999999997</c:v>
                </c:pt>
                <c:pt idx="50476">
                  <c:v>846.87699999999995</c:v>
                </c:pt>
                <c:pt idx="50477">
                  <c:v>846.89800000000002</c:v>
                </c:pt>
                <c:pt idx="50478">
                  <c:v>846.91899999999998</c:v>
                </c:pt>
                <c:pt idx="50479">
                  <c:v>846.94</c:v>
                </c:pt>
                <c:pt idx="50480">
                  <c:v>846.96</c:v>
                </c:pt>
                <c:pt idx="50481">
                  <c:v>846.98099999999999</c:v>
                </c:pt>
                <c:pt idx="50482">
                  <c:v>847.00199999999995</c:v>
                </c:pt>
                <c:pt idx="50483">
                  <c:v>847.02200000000005</c:v>
                </c:pt>
                <c:pt idx="50484">
                  <c:v>847.04300000000001</c:v>
                </c:pt>
                <c:pt idx="50485">
                  <c:v>847.06399999999996</c:v>
                </c:pt>
                <c:pt idx="50486">
                  <c:v>847.08399999999995</c:v>
                </c:pt>
                <c:pt idx="50487">
                  <c:v>847.10500000000002</c:v>
                </c:pt>
                <c:pt idx="50488">
                  <c:v>847.125</c:v>
                </c:pt>
                <c:pt idx="50489">
                  <c:v>847.14599999999996</c:v>
                </c:pt>
                <c:pt idx="50490">
                  <c:v>847.16600000000005</c:v>
                </c:pt>
                <c:pt idx="50491">
                  <c:v>847.18700000000001</c:v>
                </c:pt>
                <c:pt idx="50492">
                  <c:v>847.20699999999999</c:v>
                </c:pt>
                <c:pt idx="50493">
                  <c:v>847.22699999999998</c:v>
                </c:pt>
                <c:pt idx="50494">
                  <c:v>847.24800000000005</c:v>
                </c:pt>
                <c:pt idx="50495">
                  <c:v>847.26800000000003</c:v>
                </c:pt>
                <c:pt idx="50496">
                  <c:v>847.28899999999999</c:v>
                </c:pt>
                <c:pt idx="50497">
                  <c:v>847.30899999999997</c:v>
                </c:pt>
                <c:pt idx="50498">
                  <c:v>847.32899999999995</c:v>
                </c:pt>
                <c:pt idx="50499">
                  <c:v>847.34900000000005</c:v>
                </c:pt>
                <c:pt idx="50500">
                  <c:v>847.37</c:v>
                </c:pt>
                <c:pt idx="50501">
                  <c:v>847.39</c:v>
                </c:pt>
                <c:pt idx="50502">
                  <c:v>847.41</c:v>
                </c:pt>
                <c:pt idx="50503">
                  <c:v>847.43</c:v>
                </c:pt>
                <c:pt idx="50504">
                  <c:v>847.45100000000002</c:v>
                </c:pt>
                <c:pt idx="50505">
                  <c:v>847.471</c:v>
                </c:pt>
                <c:pt idx="50506">
                  <c:v>847.49099999999999</c:v>
                </c:pt>
                <c:pt idx="50507">
                  <c:v>847.51099999999997</c:v>
                </c:pt>
                <c:pt idx="50508">
                  <c:v>847.53099999999995</c:v>
                </c:pt>
                <c:pt idx="50509">
                  <c:v>847.55100000000004</c:v>
                </c:pt>
                <c:pt idx="50510">
                  <c:v>847.57100000000003</c:v>
                </c:pt>
                <c:pt idx="50511">
                  <c:v>847.59100000000001</c:v>
                </c:pt>
                <c:pt idx="50512">
                  <c:v>847.61099999999999</c:v>
                </c:pt>
                <c:pt idx="50513">
                  <c:v>847.63099999999997</c:v>
                </c:pt>
                <c:pt idx="50514">
                  <c:v>847.65099999999995</c:v>
                </c:pt>
                <c:pt idx="50515">
                  <c:v>847.67100000000005</c:v>
                </c:pt>
                <c:pt idx="50516">
                  <c:v>847.69100000000003</c:v>
                </c:pt>
                <c:pt idx="50517">
                  <c:v>847.71</c:v>
                </c:pt>
                <c:pt idx="50518">
                  <c:v>847.73</c:v>
                </c:pt>
                <c:pt idx="50519">
                  <c:v>847.75</c:v>
                </c:pt>
                <c:pt idx="50520">
                  <c:v>847.77</c:v>
                </c:pt>
                <c:pt idx="50521">
                  <c:v>847.79</c:v>
                </c:pt>
                <c:pt idx="50522">
                  <c:v>847.80899999999997</c:v>
                </c:pt>
                <c:pt idx="50523">
                  <c:v>847.82899999999995</c:v>
                </c:pt>
                <c:pt idx="50524">
                  <c:v>847.84900000000005</c:v>
                </c:pt>
                <c:pt idx="50525">
                  <c:v>847.86900000000003</c:v>
                </c:pt>
                <c:pt idx="50526">
                  <c:v>847.88800000000003</c:v>
                </c:pt>
                <c:pt idx="50527">
                  <c:v>847.90800000000002</c:v>
                </c:pt>
                <c:pt idx="50528">
                  <c:v>847.92700000000002</c:v>
                </c:pt>
                <c:pt idx="50529">
                  <c:v>847.947</c:v>
                </c:pt>
                <c:pt idx="50530">
                  <c:v>847.96699999999998</c:v>
                </c:pt>
                <c:pt idx="50531">
                  <c:v>847.98599999999999</c:v>
                </c:pt>
                <c:pt idx="50532">
                  <c:v>848.00599999999997</c:v>
                </c:pt>
                <c:pt idx="50533">
                  <c:v>848.02499999999998</c:v>
                </c:pt>
                <c:pt idx="50534">
                  <c:v>848.04499999999996</c:v>
                </c:pt>
                <c:pt idx="50535">
                  <c:v>848.06399999999996</c:v>
                </c:pt>
                <c:pt idx="50536">
                  <c:v>848.08299999999997</c:v>
                </c:pt>
                <c:pt idx="50537">
                  <c:v>848.10299999999995</c:v>
                </c:pt>
                <c:pt idx="50538">
                  <c:v>848.12199999999996</c:v>
                </c:pt>
                <c:pt idx="50539">
                  <c:v>848.14200000000005</c:v>
                </c:pt>
                <c:pt idx="50540">
                  <c:v>848.16099999999994</c:v>
                </c:pt>
                <c:pt idx="50541">
                  <c:v>848.18</c:v>
                </c:pt>
                <c:pt idx="50542">
                  <c:v>848.2</c:v>
                </c:pt>
                <c:pt idx="50543">
                  <c:v>848.21900000000005</c:v>
                </c:pt>
                <c:pt idx="50544">
                  <c:v>848.23800000000006</c:v>
                </c:pt>
                <c:pt idx="50545">
                  <c:v>848.25699999999995</c:v>
                </c:pt>
                <c:pt idx="50546">
                  <c:v>848.27700000000004</c:v>
                </c:pt>
                <c:pt idx="50547">
                  <c:v>848.29600000000005</c:v>
                </c:pt>
                <c:pt idx="50548">
                  <c:v>848.31500000000005</c:v>
                </c:pt>
                <c:pt idx="50549">
                  <c:v>848.33399999999995</c:v>
                </c:pt>
                <c:pt idx="50550">
                  <c:v>848.35299999999995</c:v>
                </c:pt>
                <c:pt idx="50551">
                  <c:v>848.37199999999996</c:v>
                </c:pt>
                <c:pt idx="50552">
                  <c:v>848.39099999999996</c:v>
                </c:pt>
                <c:pt idx="50553">
                  <c:v>848.41</c:v>
                </c:pt>
                <c:pt idx="50554">
                  <c:v>848.42899999999997</c:v>
                </c:pt>
                <c:pt idx="50555">
                  <c:v>848.44799999999998</c:v>
                </c:pt>
                <c:pt idx="50556">
                  <c:v>848.46699999999998</c:v>
                </c:pt>
                <c:pt idx="50557">
                  <c:v>848.48599999999999</c:v>
                </c:pt>
                <c:pt idx="50558">
                  <c:v>848.505</c:v>
                </c:pt>
                <c:pt idx="50559">
                  <c:v>848.524</c:v>
                </c:pt>
                <c:pt idx="50560">
                  <c:v>848.54300000000001</c:v>
                </c:pt>
                <c:pt idx="50561">
                  <c:v>848.56200000000001</c:v>
                </c:pt>
                <c:pt idx="50562">
                  <c:v>848.58100000000002</c:v>
                </c:pt>
                <c:pt idx="50563">
                  <c:v>848.59900000000005</c:v>
                </c:pt>
                <c:pt idx="50564">
                  <c:v>848.61800000000005</c:v>
                </c:pt>
                <c:pt idx="50565">
                  <c:v>848.63699999999994</c:v>
                </c:pt>
                <c:pt idx="50566">
                  <c:v>848.65599999999995</c:v>
                </c:pt>
                <c:pt idx="50567">
                  <c:v>848.67399999999998</c:v>
                </c:pt>
                <c:pt idx="50568">
                  <c:v>848.69299999999998</c:v>
                </c:pt>
                <c:pt idx="50569">
                  <c:v>848.71199999999999</c:v>
                </c:pt>
                <c:pt idx="50570">
                  <c:v>848.73</c:v>
                </c:pt>
                <c:pt idx="50571">
                  <c:v>848.74900000000002</c:v>
                </c:pt>
                <c:pt idx="50572">
                  <c:v>848.76800000000003</c:v>
                </c:pt>
                <c:pt idx="50573">
                  <c:v>848.78599999999994</c:v>
                </c:pt>
                <c:pt idx="50574">
                  <c:v>848.80499999999995</c:v>
                </c:pt>
                <c:pt idx="50575">
                  <c:v>848.82299999999998</c:v>
                </c:pt>
                <c:pt idx="50576">
                  <c:v>848.84199999999998</c:v>
                </c:pt>
                <c:pt idx="50577">
                  <c:v>848.86</c:v>
                </c:pt>
                <c:pt idx="50578">
                  <c:v>848.87900000000002</c:v>
                </c:pt>
                <c:pt idx="50579">
                  <c:v>848.89700000000005</c:v>
                </c:pt>
                <c:pt idx="50580">
                  <c:v>848.91600000000005</c:v>
                </c:pt>
                <c:pt idx="50581">
                  <c:v>848.93399999999997</c:v>
                </c:pt>
                <c:pt idx="50582">
                  <c:v>848.95299999999997</c:v>
                </c:pt>
                <c:pt idx="50583">
                  <c:v>848.971</c:v>
                </c:pt>
                <c:pt idx="50584">
                  <c:v>848.98900000000003</c:v>
                </c:pt>
                <c:pt idx="50585">
                  <c:v>849.00800000000004</c:v>
                </c:pt>
                <c:pt idx="50586">
                  <c:v>849.02599999999995</c:v>
                </c:pt>
                <c:pt idx="50587">
                  <c:v>849.04399999999998</c:v>
                </c:pt>
                <c:pt idx="50588">
                  <c:v>849.06200000000001</c:v>
                </c:pt>
                <c:pt idx="50589">
                  <c:v>849.08100000000002</c:v>
                </c:pt>
                <c:pt idx="50590">
                  <c:v>849.09900000000005</c:v>
                </c:pt>
                <c:pt idx="50591">
                  <c:v>849.11699999999996</c:v>
                </c:pt>
                <c:pt idx="50592">
                  <c:v>849.13499999999999</c:v>
                </c:pt>
                <c:pt idx="50593">
                  <c:v>849.15300000000002</c:v>
                </c:pt>
                <c:pt idx="50594">
                  <c:v>849.17100000000005</c:v>
                </c:pt>
                <c:pt idx="50595">
                  <c:v>849.18899999999996</c:v>
                </c:pt>
                <c:pt idx="50596">
                  <c:v>849.20799999999997</c:v>
                </c:pt>
                <c:pt idx="50597">
                  <c:v>849.226</c:v>
                </c:pt>
                <c:pt idx="50598">
                  <c:v>849.24400000000003</c:v>
                </c:pt>
                <c:pt idx="50599">
                  <c:v>849.26199999999994</c:v>
                </c:pt>
                <c:pt idx="50600">
                  <c:v>849.28</c:v>
                </c:pt>
                <c:pt idx="50601">
                  <c:v>849.29700000000003</c:v>
                </c:pt>
                <c:pt idx="50602">
                  <c:v>849.31500000000005</c:v>
                </c:pt>
                <c:pt idx="50603">
                  <c:v>849.33299999999997</c:v>
                </c:pt>
                <c:pt idx="50604">
                  <c:v>849.351</c:v>
                </c:pt>
                <c:pt idx="50605">
                  <c:v>849.36900000000003</c:v>
                </c:pt>
                <c:pt idx="50606">
                  <c:v>849.38699999999994</c:v>
                </c:pt>
                <c:pt idx="50607">
                  <c:v>849.40499999999997</c:v>
                </c:pt>
                <c:pt idx="50608">
                  <c:v>849.423</c:v>
                </c:pt>
                <c:pt idx="50609">
                  <c:v>849.44</c:v>
                </c:pt>
                <c:pt idx="50610">
                  <c:v>849.45799999999997</c:v>
                </c:pt>
                <c:pt idx="50611">
                  <c:v>849.476</c:v>
                </c:pt>
                <c:pt idx="50612">
                  <c:v>849.49300000000005</c:v>
                </c:pt>
                <c:pt idx="50613">
                  <c:v>849.51099999999997</c:v>
                </c:pt>
                <c:pt idx="50614">
                  <c:v>849.529</c:v>
                </c:pt>
                <c:pt idx="50615">
                  <c:v>849.54600000000005</c:v>
                </c:pt>
                <c:pt idx="50616">
                  <c:v>849.56399999999996</c:v>
                </c:pt>
                <c:pt idx="50617">
                  <c:v>849.58199999999999</c:v>
                </c:pt>
                <c:pt idx="50618">
                  <c:v>849.59900000000005</c:v>
                </c:pt>
                <c:pt idx="50619">
                  <c:v>849.61699999999996</c:v>
                </c:pt>
                <c:pt idx="50620">
                  <c:v>849.63400000000001</c:v>
                </c:pt>
                <c:pt idx="50621">
                  <c:v>849.65200000000004</c:v>
                </c:pt>
                <c:pt idx="50622">
                  <c:v>849.66899999999998</c:v>
                </c:pt>
                <c:pt idx="50623">
                  <c:v>849.68700000000001</c:v>
                </c:pt>
                <c:pt idx="50624">
                  <c:v>849.70399999999995</c:v>
                </c:pt>
                <c:pt idx="50625">
                  <c:v>849.72199999999998</c:v>
                </c:pt>
                <c:pt idx="50626">
                  <c:v>849.73900000000003</c:v>
                </c:pt>
                <c:pt idx="50627">
                  <c:v>849.75599999999997</c:v>
                </c:pt>
                <c:pt idx="50628">
                  <c:v>849.774</c:v>
                </c:pt>
                <c:pt idx="50629">
                  <c:v>849.79100000000005</c:v>
                </c:pt>
                <c:pt idx="50630">
                  <c:v>849.80799999999999</c:v>
                </c:pt>
                <c:pt idx="50631">
                  <c:v>849.82600000000002</c:v>
                </c:pt>
                <c:pt idx="50632">
                  <c:v>849.84299999999996</c:v>
                </c:pt>
                <c:pt idx="50633">
                  <c:v>849.86</c:v>
                </c:pt>
                <c:pt idx="50634">
                  <c:v>849.87699999999995</c:v>
                </c:pt>
                <c:pt idx="50635">
                  <c:v>849.89400000000001</c:v>
                </c:pt>
                <c:pt idx="50636">
                  <c:v>849.91200000000003</c:v>
                </c:pt>
                <c:pt idx="50637">
                  <c:v>849.92899999999997</c:v>
                </c:pt>
                <c:pt idx="50638">
                  <c:v>849.94600000000003</c:v>
                </c:pt>
                <c:pt idx="50639">
                  <c:v>849.96299999999997</c:v>
                </c:pt>
                <c:pt idx="50640">
                  <c:v>849.98</c:v>
                </c:pt>
                <c:pt idx="50641">
                  <c:v>849.99699999999996</c:v>
                </c:pt>
                <c:pt idx="50642">
                  <c:v>850.01400000000001</c:v>
                </c:pt>
                <c:pt idx="50643">
                  <c:v>850.03099999999995</c:v>
                </c:pt>
                <c:pt idx="50644">
                  <c:v>850.048</c:v>
                </c:pt>
                <c:pt idx="50645">
                  <c:v>850.06500000000005</c:v>
                </c:pt>
                <c:pt idx="50646">
                  <c:v>850.08199999999999</c:v>
                </c:pt>
                <c:pt idx="50647">
                  <c:v>850.09900000000005</c:v>
                </c:pt>
                <c:pt idx="50648">
                  <c:v>850.11599999999999</c:v>
                </c:pt>
                <c:pt idx="50649">
                  <c:v>850.13300000000004</c:v>
                </c:pt>
                <c:pt idx="50650">
                  <c:v>850.149</c:v>
                </c:pt>
                <c:pt idx="50651">
                  <c:v>850.16600000000005</c:v>
                </c:pt>
                <c:pt idx="50652">
                  <c:v>850.18299999999999</c:v>
                </c:pt>
                <c:pt idx="50653">
                  <c:v>850.2</c:v>
                </c:pt>
                <c:pt idx="50654">
                  <c:v>850.21699999999998</c:v>
                </c:pt>
                <c:pt idx="50655">
                  <c:v>850.23299999999995</c:v>
                </c:pt>
                <c:pt idx="50656">
                  <c:v>850.25</c:v>
                </c:pt>
                <c:pt idx="50657">
                  <c:v>850.26700000000005</c:v>
                </c:pt>
                <c:pt idx="50658">
                  <c:v>850.28300000000002</c:v>
                </c:pt>
                <c:pt idx="50659">
                  <c:v>850.3</c:v>
                </c:pt>
                <c:pt idx="50660">
                  <c:v>850.31700000000001</c:v>
                </c:pt>
                <c:pt idx="50661">
                  <c:v>850.33299999999997</c:v>
                </c:pt>
                <c:pt idx="50662">
                  <c:v>850.35</c:v>
                </c:pt>
                <c:pt idx="50663">
                  <c:v>850.36599999999999</c:v>
                </c:pt>
                <c:pt idx="50664">
                  <c:v>850.38300000000004</c:v>
                </c:pt>
                <c:pt idx="50665">
                  <c:v>850.399</c:v>
                </c:pt>
                <c:pt idx="50666">
                  <c:v>850.41600000000005</c:v>
                </c:pt>
                <c:pt idx="50667">
                  <c:v>850.43200000000002</c:v>
                </c:pt>
                <c:pt idx="50668">
                  <c:v>850.44899999999996</c:v>
                </c:pt>
                <c:pt idx="50669">
                  <c:v>850.46500000000003</c:v>
                </c:pt>
                <c:pt idx="50670">
                  <c:v>850.48199999999997</c:v>
                </c:pt>
                <c:pt idx="50671">
                  <c:v>850.49800000000005</c:v>
                </c:pt>
                <c:pt idx="50672">
                  <c:v>850.51400000000001</c:v>
                </c:pt>
                <c:pt idx="50673">
                  <c:v>850.53099999999995</c:v>
                </c:pt>
                <c:pt idx="50674">
                  <c:v>850.54700000000003</c:v>
                </c:pt>
                <c:pt idx="50675">
                  <c:v>850.56299999999999</c:v>
                </c:pt>
                <c:pt idx="50676">
                  <c:v>850.57899999999995</c:v>
                </c:pt>
                <c:pt idx="50677">
                  <c:v>850.596</c:v>
                </c:pt>
                <c:pt idx="50678">
                  <c:v>850.61199999999997</c:v>
                </c:pt>
                <c:pt idx="50679">
                  <c:v>850.62800000000004</c:v>
                </c:pt>
                <c:pt idx="50680">
                  <c:v>850.64400000000001</c:v>
                </c:pt>
                <c:pt idx="50681">
                  <c:v>850.66</c:v>
                </c:pt>
                <c:pt idx="50682">
                  <c:v>850.67700000000002</c:v>
                </c:pt>
                <c:pt idx="50683">
                  <c:v>850.69299999999998</c:v>
                </c:pt>
                <c:pt idx="50684">
                  <c:v>850.70899999999995</c:v>
                </c:pt>
                <c:pt idx="50685">
                  <c:v>850.72500000000002</c:v>
                </c:pt>
                <c:pt idx="50686">
                  <c:v>850.74099999999999</c:v>
                </c:pt>
                <c:pt idx="50687">
                  <c:v>850.75699999999995</c:v>
                </c:pt>
                <c:pt idx="50688">
                  <c:v>850.77300000000002</c:v>
                </c:pt>
                <c:pt idx="50689">
                  <c:v>850.78899999999999</c:v>
                </c:pt>
                <c:pt idx="50690">
                  <c:v>850.80499999999995</c:v>
                </c:pt>
                <c:pt idx="50691">
                  <c:v>850.82100000000003</c:v>
                </c:pt>
                <c:pt idx="50692">
                  <c:v>850.83699999999999</c:v>
                </c:pt>
                <c:pt idx="50693">
                  <c:v>850.85199999999998</c:v>
                </c:pt>
                <c:pt idx="50694">
                  <c:v>850.86800000000005</c:v>
                </c:pt>
                <c:pt idx="50695">
                  <c:v>850.88400000000001</c:v>
                </c:pt>
                <c:pt idx="50696">
                  <c:v>850.9</c:v>
                </c:pt>
                <c:pt idx="50697">
                  <c:v>850.91600000000005</c:v>
                </c:pt>
                <c:pt idx="50698">
                  <c:v>850.93200000000002</c:v>
                </c:pt>
                <c:pt idx="50699">
                  <c:v>850.947</c:v>
                </c:pt>
                <c:pt idx="50700">
                  <c:v>850.96299999999997</c:v>
                </c:pt>
                <c:pt idx="50701">
                  <c:v>850.97900000000004</c:v>
                </c:pt>
                <c:pt idx="50702">
                  <c:v>850.99400000000003</c:v>
                </c:pt>
                <c:pt idx="50703">
                  <c:v>851.01</c:v>
                </c:pt>
                <c:pt idx="50704">
                  <c:v>851.02599999999995</c:v>
                </c:pt>
                <c:pt idx="50705">
                  <c:v>851.04100000000005</c:v>
                </c:pt>
                <c:pt idx="50706">
                  <c:v>851.05700000000002</c:v>
                </c:pt>
                <c:pt idx="50707">
                  <c:v>851.072</c:v>
                </c:pt>
                <c:pt idx="50708">
                  <c:v>851.08799999999997</c:v>
                </c:pt>
                <c:pt idx="50709">
                  <c:v>851.10299999999995</c:v>
                </c:pt>
                <c:pt idx="50710">
                  <c:v>851.11900000000003</c:v>
                </c:pt>
                <c:pt idx="50711">
                  <c:v>851.13400000000001</c:v>
                </c:pt>
                <c:pt idx="50712">
                  <c:v>851.15</c:v>
                </c:pt>
                <c:pt idx="50713">
                  <c:v>851.16499999999996</c:v>
                </c:pt>
                <c:pt idx="50714">
                  <c:v>851.18100000000004</c:v>
                </c:pt>
                <c:pt idx="50715">
                  <c:v>851.19600000000003</c:v>
                </c:pt>
                <c:pt idx="50716">
                  <c:v>851.21100000000001</c:v>
                </c:pt>
                <c:pt idx="50717">
                  <c:v>851.22699999999998</c:v>
                </c:pt>
                <c:pt idx="50718">
                  <c:v>851.24199999999996</c:v>
                </c:pt>
                <c:pt idx="50719">
                  <c:v>851.25699999999995</c:v>
                </c:pt>
                <c:pt idx="50720">
                  <c:v>851.27300000000002</c:v>
                </c:pt>
                <c:pt idx="50721">
                  <c:v>851.28800000000001</c:v>
                </c:pt>
                <c:pt idx="50722">
                  <c:v>851.303</c:v>
                </c:pt>
                <c:pt idx="50723">
                  <c:v>851.31799999999998</c:v>
                </c:pt>
                <c:pt idx="50724">
                  <c:v>851.33399999999995</c:v>
                </c:pt>
                <c:pt idx="50725">
                  <c:v>851.34900000000005</c:v>
                </c:pt>
                <c:pt idx="50726">
                  <c:v>851.36400000000003</c:v>
                </c:pt>
                <c:pt idx="50727">
                  <c:v>851.37900000000002</c:v>
                </c:pt>
                <c:pt idx="50728">
                  <c:v>851.39400000000001</c:v>
                </c:pt>
                <c:pt idx="50729">
                  <c:v>851.40899999999999</c:v>
                </c:pt>
                <c:pt idx="50730">
                  <c:v>851.42399999999998</c:v>
                </c:pt>
                <c:pt idx="50731">
                  <c:v>851.43899999999996</c:v>
                </c:pt>
                <c:pt idx="50732">
                  <c:v>851.45399999999995</c:v>
                </c:pt>
                <c:pt idx="50733">
                  <c:v>851.46900000000005</c:v>
                </c:pt>
                <c:pt idx="50734">
                  <c:v>851.48400000000004</c:v>
                </c:pt>
                <c:pt idx="50735">
                  <c:v>851.49900000000002</c:v>
                </c:pt>
                <c:pt idx="50736">
                  <c:v>851.51400000000001</c:v>
                </c:pt>
                <c:pt idx="50737">
                  <c:v>851.529</c:v>
                </c:pt>
                <c:pt idx="50738">
                  <c:v>851.54399999999998</c:v>
                </c:pt>
                <c:pt idx="50739">
                  <c:v>851.55899999999997</c:v>
                </c:pt>
                <c:pt idx="50740">
                  <c:v>851.57299999999998</c:v>
                </c:pt>
                <c:pt idx="50741">
                  <c:v>851.58799999999997</c:v>
                </c:pt>
                <c:pt idx="50742">
                  <c:v>851.60299999999995</c:v>
                </c:pt>
                <c:pt idx="50743">
                  <c:v>851.61800000000005</c:v>
                </c:pt>
                <c:pt idx="50744">
                  <c:v>851.63300000000004</c:v>
                </c:pt>
                <c:pt idx="50745">
                  <c:v>851.64700000000005</c:v>
                </c:pt>
                <c:pt idx="50746">
                  <c:v>851.66200000000003</c:v>
                </c:pt>
                <c:pt idx="50747">
                  <c:v>851.67700000000002</c:v>
                </c:pt>
                <c:pt idx="50748">
                  <c:v>851.69100000000003</c:v>
                </c:pt>
                <c:pt idx="50749">
                  <c:v>851.70600000000002</c:v>
                </c:pt>
                <c:pt idx="50750">
                  <c:v>851.721</c:v>
                </c:pt>
                <c:pt idx="50751">
                  <c:v>851.73500000000001</c:v>
                </c:pt>
                <c:pt idx="50752">
                  <c:v>851.75</c:v>
                </c:pt>
                <c:pt idx="50753">
                  <c:v>851.76400000000001</c:v>
                </c:pt>
                <c:pt idx="50754">
                  <c:v>851.779</c:v>
                </c:pt>
                <c:pt idx="50755">
                  <c:v>851.79300000000001</c:v>
                </c:pt>
                <c:pt idx="50756">
                  <c:v>851.80799999999999</c:v>
                </c:pt>
                <c:pt idx="50757">
                  <c:v>851.822</c:v>
                </c:pt>
                <c:pt idx="50758">
                  <c:v>851.83699999999999</c:v>
                </c:pt>
                <c:pt idx="50759">
                  <c:v>851.851</c:v>
                </c:pt>
                <c:pt idx="50760">
                  <c:v>851.86500000000001</c:v>
                </c:pt>
                <c:pt idx="50761">
                  <c:v>851.88</c:v>
                </c:pt>
                <c:pt idx="50762">
                  <c:v>851.89400000000001</c:v>
                </c:pt>
                <c:pt idx="50763">
                  <c:v>851.90800000000002</c:v>
                </c:pt>
                <c:pt idx="50764">
                  <c:v>851.923</c:v>
                </c:pt>
                <c:pt idx="50765">
                  <c:v>851.93700000000001</c:v>
                </c:pt>
                <c:pt idx="50766">
                  <c:v>851.95100000000002</c:v>
                </c:pt>
                <c:pt idx="50767">
                  <c:v>851.96500000000003</c:v>
                </c:pt>
                <c:pt idx="50768">
                  <c:v>851.98</c:v>
                </c:pt>
                <c:pt idx="50769">
                  <c:v>851.99400000000003</c:v>
                </c:pt>
                <c:pt idx="50770">
                  <c:v>852.00800000000004</c:v>
                </c:pt>
                <c:pt idx="50771">
                  <c:v>852.02200000000005</c:v>
                </c:pt>
                <c:pt idx="50772">
                  <c:v>852.03599999999994</c:v>
                </c:pt>
                <c:pt idx="50773">
                  <c:v>852.05</c:v>
                </c:pt>
                <c:pt idx="50774">
                  <c:v>852.06399999999996</c:v>
                </c:pt>
                <c:pt idx="50775">
                  <c:v>852.07799999999997</c:v>
                </c:pt>
                <c:pt idx="50776">
                  <c:v>852.09199999999998</c:v>
                </c:pt>
                <c:pt idx="50777">
                  <c:v>852.10599999999999</c:v>
                </c:pt>
                <c:pt idx="50778">
                  <c:v>852.12</c:v>
                </c:pt>
                <c:pt idx="50779">
                  <c:v>852.13400000000001</c:v>
                </c:pt>
                <c:pt idx="50780">
                  <c:v>852.14800000000002</c:v>
                </c:pt>
                <c:pt idx="50781">
                  <c:v>852.16200000000003</c:v>
                </c:pt>
                <c:pt idx="50782">
                  <c:v>852.17600000000004</c:v>
                </c:pt>
                <c:pt idx="50783">
                  <c:v>852.19</c:v>
                </c:pt>
                <c:pt idx="50784">
                  <c:v>852.20399999999995</c:v>
                </c:pt>
                <c:pt idx="50785">
                  <c:v>852.21799999999996</c:v>
                </c:pt>
                <c:pt idx="50786">
                  <c:v>852.23199999999997</c:v>
                </c:pt>
                <c:pt idx="50787">
                  <c:v>852.245</c:v>
                </c:pt>
                <c:pt idx="50788">
                  <c:v>852.25900000000001</c:v>
                </c:pt>
                <c:pt idx="50789">
                  <c:v>852.27300000000002</c:v>
                </c:pt>
                <c:pt idx="50790">
                  <c:v>852.28599999999994</c:v>
                </c:pt>
                <c:pt idx="50791">
                  <c:v>852.3</c:v>
                </c:pt>
                <c:pt idx="50792">
                  <c:v>852.31399999999996</c:v>
                </c:pt>
                <c:pt idx="50793">
                  <c:v>852.32799999999997</c:v>
                </c:pt>
                <c:pt idx="50794">
                  <c:v>852.34100000000001</c:v>
                </c:pt>
                <c:pt idx="50795">
                  <c:v>852.35500000000002</c:v>
                </c:pt>
                <c:pt idx="50796">
                  <c:v>852.36800000000005</c:v>
                </c:pt>
                <c:pt idx="50797">
                  <c:v>852.38199999999995</c:v>
                </c:pt>
                <c:pt idx="50798">
                  <c:v>852.39499999999998</c:v>
                </c:pt>
                <c:pt idx="50799">
                  <c:v>852.40899999999999</c:v>
                </c:pt>
                <c:pt idx="50800">
                  <c:v>852.42200000000003</c:v>
                </c:pt>
                <c:pt idx="50801">
                  <c:v>852.43600000000004</c:v>
                </c:pt>
                <c:pt idx="50802">
                  <c:v>852.44899999999996</c:v>
                </c:pt>
                <c:pt idx="50803">
                  <c:v>852.46299999999997</c:v>
                </c:pt>
                <c:pt idx="50804">
                  <c:v>852.476</c:v>
                </c:pt>
                <c:pt idx="50805">
                  <c:v>852.49</c:v>
                </c:pt>
                <c:pt idx="50806">
                  <c:v>852.50300000000004</c:v>
                </c:pt>
                <c:pt idx="50807">
                  <c:v>852.51599999999996</c:v>
                </c:pt>
                <c:pt idx="50808">
                  <c:v>852.53</c:v>
                </c:pt>
                <c:pt idx="50809">
                  <c:v>852.54300000000001</c:v>
                </c:pt>
                <c:pt idx="50810">
                  <c:v>852.55600000000004</c:v>
                </c:pt>
                <c:pt idx="50811">
                  <c:v>852.56899999999996</c:v>
                </c:pt>
                <c:pt idx="50812">
                  <c:v>852.58299999999997</c:v>
                </c:pt>
                <c:pt idx="50813">
                  <c:v>852.596</c:v>
                </c:pt>
                <c:pt idx="50814">
                  <c:v>852.60900000000004</c:v>
                </c:pt>
                <c:pt idx="50815">
                  <c:v>852.62199999999996</c:v>
                </c:pt>
                <c:pt idx="50816">
                  <c:v>852.63499999999999</c:v>
                </c:pt>
                <c:pt idx="50817">
                  <c:v>852.64800000000002</c:v>
                </c:pt>
                <c:pt idx="50818">
                  <c:v>852.66099999999994</c:v>
                </c:pt>
                <c:pt idx="50819">
                  <c:v>852.67499999999995</c:v>
                </c:pt>
                <c:pt idx="50820">
                  <c:v>852.68799999999999</c:v>
                </c:pt>
                <c:pt idx="50821">
                  <c:v>852.70100000000002</c:v>
                </c:pt>
                <c:pt idx="50822">
                  <c:v>852.71400000000006</c:v>
                </c:pt>
                <c:pt idx="50823">
                  <c:v>852.72699999999998</c:v>
                </c:pt>
                <c:pt idx="50824">
                  <c:v>852.74</c:v>
                </c:pt>
                <c:pt idx="50825">
                  <c:v>852.75300000000004</c:v>
                </c:pt>
                <c:pt idx="50826">
                  <c:v>852.76599999999996</c:v>
                </c:pt>
                <c:pt idx="50827">
                  <c:v>852.77800000000002</c:v>
                </c:pt>
                <c:pt idx="50828">
                  <c:v>852.79100000000005</c:v>
                </c:pt>
                <c:pt idx="50829">
                  <c:v>852.80399999999997</c:v>
                </c:pt>
                <c:pt idx="50830">
                  <c:v>852.81700000000001</c:v>
                </c:pt>
                <c:pt idx="50831">
                  <c:v>852.83</c:v>
                </c:pt>
                <c:pt idx="50832">
                  <c:v>852.84299999999996</c:v>
                </c:pt>
                <c:pt idx="50833">
                  <c:v>852.85500000000002</c:v>
                </c:pt>
                <c:pt idx="50834">
                  <c:v>852.86800000000005</c:v>
                </c:pt>
                <c:pt idx="50835">
                  <c:v>852.88099999999997</c:v>
                </c:pt>
                <c:pt idx="50836">
                  <c:v>852.89300000000003</c:v>
                </c:pt>
                <c:pt idx="50837">
                  <c:v>852.90599999999995</c:v>
                </c:pt>
                <c:pt idx="50838">
                  <c:v>852.91899999999998</c:v>
                </c:pt>
                <c:pt idx="50839">
                  <c:v>852.93100000000004</c:v>
                </c:pt>
                <c:pt idx="50840">
                  <c:v>852.94399999999996</c:v>
                </c:pt>
                <c:pt idx="50841">
                  <c:v>852.95699999999999</c:v>
                </c:pt>
                <c:pt idx="50842">
                  <c:v>852.96900000000005</c:v>
                </c:pt>
                <c:pt idx="50843">
                  <c:v>852.98199999999997</c:v>
                </c:pt>
                <c:pt idx="50844">
                  <c:v>852.99400000000003</c:v>
                </c:pt>
                <c:pt idx="50845">
                  <c:v>853.00699999999995</c:v>
                </c:pt>
                <c:pt idx="50846">
                  <c:v>853.01900000000001</c:v>
                </c:pt>
                <c:pt idx="50847">
                  <c:v>853.03200000000004</c:v>
                </c:pt>
                <c:pt idx="50848">
                  <c:v>853.04399999999998</c:v>
                </c:pt>
                <c:pt idx="50849">
                  <c:v>853.05700000000002</c:v>
                </c:pt>
                <c:pt idx="50850">
                  <c:v>853.06899999999996</c:v>
                </c:pt>
                <c:pt idx="50851">
                  <c:v>853.08100000000002</c:v>
                </c:pt>
                <c:pt idx="50852">
                  <c:v>853.09400000000005</c:v>
                </c:pt>
                <c:pt idx="50853">
                  <c:v>853.10599999999999</c:v>
                </c:pt>
                <c:pt idx="50854">
                  <c:v>853.11800000000005</c:v>
                </c:pt>
                <c:pt idx="50855">
                  <c:v>853.13</c:v>
                </c:pt>
                <c:pt idx="50856">
                  <c:v>853.14300000000003</c:v>
                </c:pt>
                <c:pt idx="50857">
                  <c:v>853.15499999999997</c:v>
                </c:pt>
                <c:pt idx="50858">
                  <c:v>853.16700000000003</c:v>
                </c:pt>
                <c:pt idx="50859">
                  <c:v>853.17899999999997</c:v>
                </c:pt>
                <c:pt idx="50860">
                  <c:v>853.19200000000001</c:v>
                </c:pt>
                <c:pt idx="50861">
                  <c:v>853.20399999999995</c:v>
                </c:pt>
                <c:pt idx="50862">
                  <c:v>853.21600000000001</c:v>
                </c:pt>
                <c:pt idx="50863">
                  <c:v>853.22799999999995</c:v>
                </c:pt>
                <c:pt idx="50864">
                  <c:v>853.24</c:v>
                </c:pt>
                <c:pt idx="50865">
                  <c:v>853.25199999999995</c:v>
                </c:pt>
                <c:pt idx="50866">
                  <c:v>853.26400000000001</c:v>
                </c:pt>
                <c:pt idx="50867">
                  <c:v>853.27599999999995</c:v>
                </c:pt>
                <c:pt idx="50868">
                  <c:v>853.28800000000001</c:v>
                </c:pt>
                <c:pt idx="50869">
                  <c:v>853.3</c:v>
                </c:pt>
                <c:pt idx="50870">
                  <c:v>853.31200000000001</c:v>
                </c:pt>
                <c:pt idx="50871">
                  <c:v>853.32399999999996</c:v>
                </c:pt>
                <c:pt idx="50872">
                  <c:v>853.33600000000001</c:v>
                </c:pt>
                <c:pt idx="50873">
                  <c:v>853.34799999999996</c:v>
                </c:pt>
                <c:pt idx="50874">
                  <c:v>853.36</c:v>
                </c:pt>
                <c:pt idx="50875">
                  <c:v>853.37099999999998</c:v>
                </c:pt>
                <c:pt idx="50876">
                  <c:v>853.38300000000004</c:v>
                </c:pt>
                <c:pt idx="50877">
                  <c:v>853.39499999999998</c:v>
                </c:pt>
                <c:pt idx="50878">
                  <c:v>853.40700000000004</c:v>
                </c:pt>
                <c:pt idx="50879">
                  <c:v>853.41899999999998</c:v>
                </c:pt>
                <c:pt idx="50880">
                  <c:v>853.43</c:v>
                </c:pt>
                <c:pt idx="50881">
                  <c:v>853.44200000000001</c:v>
                </c:pt>
                <c:pt idx="50882">
                  <c:v>853.45399999999995</c:v>
                </c:pt>
                <c:pt idx="50883">
                  <c:v>853.46500000000003</c:v>
                </c:pt>
                <c:pt idx="50884">
                  <c:v>853.47699999999998</c:v>
                </c:pt>
                <c:pt idx="50885">
                  <c:v>853.48900000000003</c:v>
                </c:pt>
                <c:pt idx="50886">
                  <c:v>853.5</c:v>
                </c:pt>
                <c:pt idx="50887">
                  <c:v>853.51199999999994</c:v>
                </c:pt>
                <c:pt idx="50888">
                  <c:v>853.52300000000002</c:v>
                </c:pt>
                <c:pt idx="50889">
                  <c:v>853.53499999999997</c:v>
                </c:pt>
                <c:pt idx="50890">
                  <c:v>853.54600000000005</c:v>
                </c:pt>
                <c:pt idx="50891">
                  <c:v>853.55799999999999</c:v>
                </c:pt>
                <c:pt idx="50892">
                  <c:v>853.56899999999996</c:v>
                </c:pt>
                <c:pt idx="50893">
                  <c:v>853.58100000000002</c:v>
                </c:pt>
                <c:pt idx="50894">
                  <c:v>853.59199999999998</c:v>
                </c:pt>
                <c:pt idx="50895">
                  <c:v>853.60400000000004</c:v>
                </c:pt>
                <c:pt idx="50896">
                  <c:v>853.61500000000001</c:v>
                </c:pt>
                <c:pt idx="50897">
                  <c:v>853.62599999999998</c:v>
                </c:pt>
                <c:pt idx="50898">
                  <c:v>853.63800000000003</c:v>
                </c:pt>
                <c:pt idx="50899">
                  <c:v>853.649</c:v>
                </c:pt>
                <c:pt idx="50900">
                  <c:v>853.66</c:v>
                </c:pt>
                <c:pt idx="50901">
                  <c:v>853.67200000000003</c:v>
                </c:pt>
                <c:pt idx="50902">
                  <c:v>853.68299999999999</c:v>
                </c:pt>
                <c:pt idx="50903">
                  <c:v>853.69399999999996</c:v>
                </c:pt>
                <c:pt idx="50904">
                  <c:v>853.70500000000004</c:v>
                </c:pt>
                <c:pt idx="50905">
                  <c:v>853.71600000000001</c:v>
                </c:pt>
                <c:pt idx="50906">
                  <c:v>853.72799999999995</c:v>
                </c:pt>
                <c:pt idx="50907">
                  <c:v>853.73900000000003</c:v>
                </c:pt>
                <c:pt idx="50908">
                  <c:v>853.75</c:v>
                </c:pt>
                <c:pt idx="50909">
                  <c:v>853.76099999999997</c:v>
                </c:pt>
                <c:pt idx="50910">
                  <c:v>853.77200000000005</c:v>
                </c:pt>
                <c:pt idx="50911">
                  <c:v>853.78300000000002</c:v>
                </c:pt>
                <c:pt idx="50912">
                  <c:v>853.79399999999998</c:v>
                </c:pt>
                <c:pt idx="50913">
                  <c:v>853.80499999999995</c:v>
                </c:pt>
                <c:pt idx="50914">
                  <c:v>853.81600000000003</c:v>
                </c:pt>
                <c:pt idx="50915">
                  <c:v>853.827</c:v>
                </c:pt>
                <c:pt idx="50916">
                  <c:v>853.83799999999997</c:v>
                </c:pt>
                <c:pt idx="50917">
                  <c:v>853.84900000000005</c:v>
                </c:pt>
                <c:pt idx="50918">
                  <c:v>853.86</c:v>
                </c:pt>
                <c:pt idx="50919">
                  <c:v>853.87099999999998</c:v>
                </c:pt>
                <c:pt idx="50920">
                  <c:v>853.88099999999997</c:v>
                </c:pt>
                <c:pt idx="50921">
                  <c:v>853.89200000000005</c:v>
                </c:pt>
                <c:pt idx="50922">
                  <c:v>853.90300000000002</c:v>
                </c:pt>
                <c:pt idx="50923">
                  <c:v>853.91399999999999</c:v>
                </c:pt>
                <c:pt idx="50924">
                  <c:v>853.92499999999995</c:v>
                </c:pt>
                <c:pt idx="50925">
                  <c:v>853.93499999999995</c:v>
                </c:pt>
                <c:pt idx="50926">
                  <c:v>853.94600000000003</c:v>
                </c:pt>
                <c:pt idx="50927">
                  <c:v>853.95699999999999</c:v>
                </c:pt>
                <c:pt idx="50928">
                  <c:v>853.96699999999998</c:v>
                </c:pt>
                <c:pt idx="50929">
                  <c:v>853.97799999999995</c:v>
                </c:pt>
                <c:pt idx="50930">
                  <c:v>853.98900000000003</c:v>
                </c:pt>
                <c:pt idx="50931">
                  <c:v>853.99900000000002</c:v>
                </c:pt>
                <c:pt idx="50932">
                  <c:v>854.01</c:v>
                </c:pt>
                <c:pt idx="50933">
                  <c:v>854.02099999999996</c:v>
                </c:pt>
                <c:pt idx="50934">
                  <c:v>854.03099999999995</c:v>
                </c:pt>
                <c:pt idx="50935">
                  <c:v>854.04200000000003</c:v>
                </c:pt>
                <c:pt idx="50936">
                  <c:v>854.05200000000002</c:v>
                </c:pt>
                <c:pt idx="50937">
                  <c:v>854.06299999999999</c:v>
                </c:pt>
                <c:pt idx="50938">
                  <c:v>854.07299999999998</c:v>
                </c:pt>
                <c:pt idx="50939">
                  <c:v>854.08299999999997</c:v>
                </c:pt>
                <c:pt idx="50940">
                  <c:v>854.09400000000005</c:v>
                </c:pt>
                <c:pt idx="50941">
                  <c:v>854.10400000000004</c:v>
                </c:pt>
                <c:pt idx="50942">
                  <c:v>854.11500000000001</c:v>
                </c:pt>
                <c:pt idx="50943">
                  <c:v>854.125</c:v>
                </c:pt>
                <c:pt idx="50944">
                  <c:v>854.13499999999999</c:v>
                </c:pt>
                <c:pt idx="50945">
                  <c:v>854.14599999999996</c:v>
                </c:pt>
                <c:pt idx="50946">
                  <c:v>854.15599999999995</c:v>
                </c:pt>
                <c:pt idx="50947">
                  <c:v>854.16600000000005</c:v>
                </c:pt>
                <c:pt idx="50948">
                  <c:v>854.17600000000004</c:v>
                </c:pt>
                <c:pt idx="50949">
                  <c:v>854.18700000000001</c:v>
                </c:pt>
                <c:pt idx="50950">
                  <c:v>854.197</c:v>
                </c:pt>
                <c:pt idx="50951">
                  <c:v>854.20699999999999</c:v>
                </c:pt>
                <c:pt idx="50952">
                  <c:v>854.21699999999998</c:v>
                </c:pt>
                <c:pt idx="50953">
                  <c:v>854.22699999999998</c:v>
                </c:pt>
                <c:pt idx="50954">
                  <c:v>854.23699999999997</c:v>
                </c:pt>
                <c:pt idx="50955">
                  <c:v>854.24699999999996</c:v>
                </c:pt>
                <c:pt idx="50956">
                  <c:v>854.25800000000004</c:v>
                </c:pt>
                <c:pt idx="50957">
                  <c:v>854.26800000000003</c:v>
                </c:pt>
                <c:pt idx="50958">
                  <c:v>854.27800000000002</c:v>
                </c:pt>
                <c:pt idx="50959">
                  <c:v>854.28800000000001</c:v>
                </c:pt>
                <c:pt idx="50960">
                  <c:v>854.298</c:v>
                </c:pt>
                <c:pt idx="50961">
                  <c:v>854.30799999999999</c:v>
                </c:pt>
                <c:pt idx="50962">
                  <c:v>854.31799999999998</c:v>
                </c:pt>
                <c:pt idx="50963">
                  <c:v>854.327</c:v>
                </c:pt>
                <c:pt idx="50964">
                  <c:v>854.33699999999999</c:v>
                </c:pt>
                <c:pt idx="50965">
                  <c:v>854.34699999999998</c:v>
                </c:pt>
                <c:pt idx="50966">
                  <c:v>854.35699999999997</c:v>
                </c:pt>
                <c:pt idx="50967">
                  <c:v>854.36699999999996</c:v>
                </c:pt>
                <c:pt idx="50968">
                  <c:v>854.37699999999995</c:v>
                </c:pt>
                <c:pt idx="50969">
                  <c:v>854.38599999999997</c:v>
                </c:pt>
                <c:pt idx="50970">
                  <c:v>854.39599999999996</c:v>
                </c:pt>
                <c:pt idx="50971">
                  <c:v>854.40599999999995</c:v>
                </c:pt>
                <c:pt idx="50972">
                  <c:v>854.41600000000005</c:v>
                </c:pt>
                <c:pt idx="50973">
                  <c:v>854.42499999999995</c:v>
                </c:pt>
                <c:pt idx="50974">
                  <c:v>854.43499999999995</c:v>
                </c:pt>
                <c:pt idx="50975">
                  <c:v>854.44500000000005</c:v>
                </c:pt>
                <c:pt idx="50976">
                  <c:v>854.45399999999995</c:v>
                </c:pt>
                <c:pt idx="50977">
                  <c:v>854.46400000000006</c:v>
                </c:pt>
                <c:pt idx="50978">
                  <c:v>854.47400000000005</c:v>
                </c:pt>
                <c:pt idx="50979">
                  <c:v>854.48299999999995</c:v>
                </c:pt>
                <c:pt idx="50980">
                  <c:v>854.49300000000005</c:v>
                </c:pt>
                <c:pt idx="50981">
                  <c:v>854.50199999999995</c:v>
                </c:pt>
                <c:pt idx="50982">
                  <c:v>854.51199999999994</c:v>
                </c:pt>
                <c:pt idx="50983">
                  <c:v>854.52099999999996</c:v>
                </c:pt>
                <c:pt idx="50984">
                  <c:v>854.53099999999995</c:v>
                </c:pt>
                <c:pt idx="50985">
                  <c:v>854.54</c:v>
                </c:pt>
                <c:pt idx="50986">
                  <c:v>854.54899999999998</c:v>
                </c:pt>
                <c:pt idx="50987">
                  <c:v>854.55899999999997</c:v>
                </c:pt>
                <c:pt idx="50988">
                  <c:v>854.56799999999998</c:v>
                </c:pt>
                <c:pt idx="50989">
                  <c:v>854.57799999999997</c:v>
                </c:pt>
                <c:pt idx="50990">
                  <c:v>854.58699999999999</c:v>
                </c:pt>
                <c:pt idx="50991">
                  <c:v>854.596</c:v>
                </c:pt>
                <c:pt idx="50992">
                  <c:v>854.60500000000002</c:v>
                </c:pt>
                <c:pt idx="50993">
                  <c:v>854.61500000000001</c:v>
                </c:pt>
                <c:pt idx="50994">
                  <c:v>854.62400000000002</c:v>
                </c:pt>
                <c:pt idx="50995">
                  <c:v>854.63300000000004</c:v>
                </c:pt>
                <c:pt idx="50996">
                  <c:v>854.64200000000005</c:v>
                </c:pt>
                <c:pt idx="50997">
                  <c:v>854.65200000000004</c:v>
                </c:pt>
                <c:pt idx="50998">
                  <c:v>854.66099999999994</c:v>
                </c:pt>
                <c:pt idx="50999">
                  <c:v>854.67</c:v>
                </c:pt>
                <c:pt idx="51000">
                  <c:v>854.67899999999997</c:v>
                </c:pt>
                <c:pt idx="51001">
                  <c:v>854.68799999999999</c:v>
                </c:pt>
                <c:pt idx="51002">
                  <c:v>854.697</c:v>
                </c:pt>
                <c:pt idx="51003">
                  <c:v>854.70600000000002</c:v>
                </c:pt>
                <c:pt idx="51004">
                  <c:v>854.71500000000003</c:v>
                </c:pt>
                <c:pt idx="51005">
                  <c:v>854.72400000000005</c:v>
                </c:pt>
                <c:pt idx="51006">
                  <c:v>854.73299999999995</c:v>
                </c:pt>
                <c:pt idx="51007">
                  <c:v>854.74199999999996</c:v>
                </c:pt>
                <c:pt idx="51008">
                  <c:v>854.75099999999998</c:v>
                </c:pt>
                <c:pt idx="51009">
                  <c:v>854.76</c:v>
                </c:pt>
                <c:pt idx="51010">
                  <c:v>854.76900000000001</c:v>
                </c:pt>
                <c:pt idx="51011">
                  <c:v>854.77800000000002</c:v>
                </c:pt>
                <c:pt idx="51012">
                  <c:v>854.78700000000003</c:v>
                </c:pt>
                <c:pt idx="51013">
                  <c:v>854.79499999999996</c:v>
                </c:pt>
                <c:pt idx="51014">
                  <c:v>854.80399999999997</c:v>
                </c:pt>
                <c:pt idx="51015">
                  <c:v>854.81299999999999</c:v>
                </c:pt>
                <c:pt idx="51016">
                  <c:v>854.822</c:v>
                </c:pt>
                <c:pt idx="51017">
                  <c:v>854.83</c:v>
                </c:pt>
                <c:pt idx="51018">
                  <c:v>854.83900000000006</c:v>
                </c:pt>
                <c:pt idx="51019">
                  <c:v>854.84799999999996</c:v>
                </c:pt>
                <c:pt idx="51020">
                  <c:v>854.85699999999997</c:v>
                </c:pt>
                <c:pt idx="51021">
                  <c:v>854.86500000000001</c:v>
                </c:pt>
                <c:pt idx="51022">
                  <c:v>854.87400000000002</c:v>
                </c:pt>
                <c:pt idx="51023">
                  <c:v>854.88199999999995</c:v>
                </c:pt>
                <c:pt idx="51024">
                  <c:v>854.89099999999996</c:v>
                </c:pt>
                <c:pt idx="51025">
                  <c:v>854.9</c:v>
                </c:pt>
                <c:pt idx="51026">
                  <c:v>854.90800000000002</c:v>
                </c:pt>
                <c:pt idx="51027">
                  <c:v>854.91700000000003</c:v>
                </c:pt>
                <c:pt idx="51028">
                  <c:v>854.92499999999995</c:v>
                </c:pt>
                <c:pt idx="51029">
                  <c:v>854.93399999999997</c:v>
                </c:pt>
                <c:pt idx="51030">
                  <c:v>854.94200000000001</c:v>
                </c:pt>
                <c:pt idx="51031">
                  <c:v>854.95100000000002</c:v>
                </c:pt>
                <c:pt idx="51032">
                  <c:v>854.95899999999995</c:v>
                </c:pt>
                <c:pt idx="51033">
                  <c:v>854.96699999999998</c:v>
                </c:pt>
                <c:pt idx="51034">
                  <c:v>854.976</c:v>
                </c:pt>
                <c:pt idx="51035">
                  <c:v>854.98400000000004</c:v>
                </c:pt>
                <c:pt idx="51036">
                  <c:v>854.99199999999996</c:v>
                </c:pt>
                <c:pt idx="51037">
                  <c:v>855.00099999999998</c:v>
                </c:pt>
                <c:pt idx="51038">
                  <c:v>855.00900000000001</c:v>
                </c:pt>
                <c:pt idx="51039">
                  <c:v>855.01700000000005</c:v>
                </c:pt>
                <c:pt idx="51040">
                  <c:v>855.02599999999995</c:v>
                </c:pt>
                <c:pt idx="51041">
                  <c:v>855.03399999999999</c:v>
                </c:pt>
                <c:pt idx="51042">
                  <c:v>855.04200000000003</c:v>
                </c:pt>
                <c:pt idx="51043">
                  <c:v>855.05</c:v>
                </c:pt>
                <c:pt idx="51044">
                  <c:v>855.05799999999999</c:v>
                </c:pt>
                <c:pt idx="51045">
                  <c:v>855.06600000000003</c:v>
                </c:pt>
                <c:pt idx="51046">
                  <c:v>855.07500000000005</c:v>
                </c:pt>
                <c:pt idx="51047">
                  <c:v>855.08299999999997</c:v>
                </c:pt>
                <c:pt idx="51048">
                  <c:v>855.09100000000001</c:v>
                </c:pt>
                <c:pt idx="51049">
                  <c:v>855.09900000000005</c:v>
                </c:pt>
                <c:pt idx="51050">
                  <c:v>855.10699999999997</c:v>
                </c:pt>
                <c:pt idx="51051">
                  <c:v>855.11500000000001</c:v>
                </c:pt>
                <c:pt idx="51052">
                  <c:v>855.12300000000005</c:v>
                </c:pt>
                <c:pt idx="51053">
                  <c:v>855.13099999999997</c:v>
                </c:pt>
                <c:pt idx="51054">
                  <c:v>855.13900000000001</c:v>
                </c:pt>
                <c:pt idx="51055">
                  <c:v>855.14700000000005</c:v>
                </c:pt>
                <c:pt idx="51056">
                  <c:v>855.15499999999997</c:v>
                </c:pt>
                <c:pt idx="51057">
                  <c:v>855.16200000000003</c:v>
                </c:pt>
                <c:pt idx="51058">
                  <c:v>855.17</c:v>
                </c:pt>
                <c:pt idx="51059">
                  <c:v>855.178</c:v>
                </c:pt>
                <c:pt idx="51060">
                  <c:v>855.18600000000004</c:v>
                </c:pt>
                <c:pt idx="51061">
                  <c:v>855.19399999999996</c:v>
                </c:pt>
                <c:pt idx="51062">
                  <c:v>855.20100000000002</c:v>
                </c:pt>
                <c:pt idx="51063">
                  <c:v>855.20899999999995</c:v>
                </c:pt>
                <c:pt idx="51064">
                  <c:v>855.21699999999998</c:v>
                </c:pt>
                <c:pt idx="51065">
                  <c:v>855.22500000000002</c:v>
                </c:pt>
                <c:pt idx="51066">
                  <c:v>855.23199999999997</c:v>
                </c:pt>
                <c:pt idx="51067">
                  <c:v>855.24</c:v>
                </c:pt>
                <c:pt idx="51068">
                  <c:v>855.24800000000005</c:v>
                </c:pt>
                <c:pt idx="51069">
                  <c:v>855.255</c:v>
                </c:pt>
                <c:pt idx="51070">
                  <c:v>855.26300000000003</c:v>
                </c:pt>
                <c:pt idx="51071">
                  <c:v>855.27</c:v>
                </c:pt>
                <c:pt idx="51072">
                  <c:v>855.27800000000002</c:v>
                </c:pt>
                <c:pt idx="51073">
                  <c:v>855.28599999999994</c:v>
                </c:pt>
                <c:pt idx="51074">
                  <c:v>855.29300000000001</c:v>
                </c:pt>
                <c:pt idx="51075">
                  <c:v>855.30100000000004</c:v>
                </c:pt>
                <c:pt idx="51076">
                  <c:v>855.30799999999999</c:v>
                </c:pt>
                <c:pt idx="51077">
                  <c:v>855.31500000000005</c:v>
                </c:pt>
                <c:pt idx="51078">
                  <c:v>855.32299999999998</c:v>
                </c:pt>
                <c:pt idx="51079">
                  <c:v>855.33</c:v>
                </c:pt>
                <c:pt idx="51080">
                  <c:v>855.33799999999997</c:v>
                </c:pt>
                <c:pt idx="51081">
                  <c:v>855.34500000000003</c:v>
                </c:pt>
                <c:pt idx="51082">
                  <c:v>855.35199999999998</c:v>
                </c:pt>
                <c:pt idx="51083">
                  <c:v>855.36</c:v>
                </c:pt>
                <c:pt idx="51084">
                  <c:v>855.36699999999996</c:v>
                </c:pt>
                <c:pt idx="51085">
                  <c:v>855.37400000000002</c:v>
                </c:pt>
                <c:pt idx="51086">
                  <c:v>855.38099999999997</c:v>
                </c:pt>
                <c:pt idx="51087">
                  <c:v>855.38900000000001</c:v>
                </c:pt>
                <c:pt idx="51088">
                  <c:v>855.39599999999996</c:v>
                </c:pt>
                <c:pt idx="51089">
                  <c:v>855.40300000000002</c:v>
                </c:pt>
                <c:pt idx="51090">
                  <c:v>855.41</c:v>
                </c:pt>
                <c:pt idx="51091">
                  <c:v>855.41700000000003</c:v>
                </c:pt>
                <c:pt idx="51092">
                  <c:v>855.42499999999995</c:v>
                </c:pt>
                <c:pt idx="51093">
                  <c:v>855.43200000000002</c:v>
                </c:pt>
                <c:pt idx="51094">
                  <c:v>855.43899999999996</c:v>
                </c:pt>
                <c:pt idx="51095">
                  <c:v>855.44600000000003</c:v>
                </c:pt>
                <c:pt idx="51096">
                  <c:v>855.45299999999997</c:v>
                </c:pt>
                <c:pt idx="51097">
                  <c:v>855.46</c:v>
                </c:pt>
                <c:pt idx="51098">
                  <c:v>855.46699999999998</c:v>
                </c:pt>
                <c:pt idx="51099">
                  <c:v>855.47400000000005</c:v>
                </c:pt>
                <c:pt idx="51100">
                  <c:v>855.48099999999999</c:v>
                </c:pt>
                <c:pt idx="51101">
                  <c:v>855.48800000000006</c:v>
                </c:pt>
                <c:pt idx="51102">
                  <c:v>855.495</c:v>
                </c:pt>
                <c:pt idx="51103">
                  <c:v>855.50199999999995</c:v>
                </c:pt>
                <c:pt idx="51104">
                  <c:v>855.50800000000004</c:v>
                </c:pt>
                <c:pt idx="51105">
                  <c:v>855.51499999999999</c:v>
                </c:pt>
                <c:pt idx="51106">
                  <c:v>855.52200000000005</c:v>
                </c:pt>
                <c:pt idx="51107">
                  <c:v>855.529</c:v>
                </c:pt>
                <c:pt idx="51108">
                  <c:v>855.53599999999994</c:v>
                </c:pt>
                <c:pt idx="51109">
                  <c:v>855.54200000000003</c:v>
                </c:pt>
                <c:pt idx="51110">
                  <c:v>855.54899999999998</c:v>
                </c:pt>
                <c:pt idx="51111">
                  <c:v>855.55600000000004</c:v>
                </c:pt>
                <c:pt idx="51112">
                  <c:v>855.56299999999999</c:v>
                </c:pt>
                <c:pt idx="51113">
                  <c:v>855.56899999999996</c:v>
                </c:pt>
                <c:pt idx="51114">
                  <c:v>855.57600000000002</c:v>
                </c:pt>
                <c:pt idx="51115">
                  <c:v>855.58299999999997</c:v>
                </c:pt>
                <c:pt idx="51116">
                  <c:v>855.58900000000006</c:v>
                </c:pt>
                <c:pt idx="51117">
                  <c:v>855.596</c:v>
                </c:pt>
                <c:pt idx="51118">
                  <c:v>855.60199999999998</c:v>
                </c:pt>
                <c:pt idx="51119">
                  <c:v>855.60900000000004</c:v>
                </c:pt>
                <c:pt idx="51120">
                  <c:v>855.61500000000001</c:v>
                </c:pt>
                <c:pt idx="51121">
                  <c:v>855.62199999999996</c:v>
                </c:pt>
                <c:pt idx="51122">
                  <c:v>855.62800000000004</c:v>
                </c:pt>
                <c:pt idx="51123">
                  <c:v>855.63499999999999</c:v>
                </c:pt>
                <c:pt idx="51124">
                  <c:v>855.64099999999996</c:v>
                </c:pt>
                <c:pt idx="51125">
                  <c:v>855.64800000000002</c:v>
                </c:pt>
                <c:pt idx="51126">
                  <c:v>855.654</c:v>
                </c:pt>
                <c:pt idx="51127">
                  <c:v>855.66</c:v>
                </c:pt>
                <c:pt idx="51128">
                  <c:v>855.66700000000003</c:v>
                </c:pt>
                <c:pt idx="51129">
                  <c:v>855.673</c:v>
                </c:pt>
                <c:pt idx="51130">
                  <c:v>855.67899999999997</c:v>
                </c:pt>
                <c:pt idx="51131">
                  <c:v>855.68600000000004</c:v>
                </c:pt>
                <c:pt idx="51132">
                  <c:v>855.69200000000001</c:v>
                </c:pt>
                <c:pt idx="51133">
                  <c:v>855.69799999999998</c:v>
                </c:pt>
                <c:pt idx="51134">
                  <c:v>855.70399999999995</c:v>
                </c:pt>
                <c:pt idx="51135">
                  <c:v>855.71100000000001</c:v>
                </c:pt>
                <c:pt idx="51136">
                  <c:v>855.71699999999998</c:v>
                </c:pt>
                <c:pt idx="51137">
                  <c:v>855.72299999999996</c:v>
                </c:pt>
                <c:pt idx="51138">
                  <c:v>855.72900000000004</c:v>
                </c:pt>
                <c:pt idx="51139">
                  <c:v>855.73500000000001</c:v>
                </c:pt>
                <c:pt idx="51140">
                  <c:v>855.74099999999999</c:v>
                </c:pt>
                <c:pt idx="51141">
                  <c:v>855.74699999999996</c:v>
                </c:pt>
                <c:pt idx="51142">
                  <c:v>855.75400000000002</c:v>
                </c:pt>
                <c:pt idx="51143">
                  <c:v>855.76</c:v>
                </c:pt>
                <c:pt idx="51144">
                  <c:v>855.76599999999996</c:v>
                </c:pt>
                <c:pt idx="51145">
                  <c:v>855.77200000000005</c:v>
                </c:pt>
                <c:pt idx="51146">
                  <c:v>855.77800000000002</c:v>
                </c:pt>
                <c:pt idx="51147">
                  <c:v>855.78399999999999</c:v>
                </c:pt>
                <c:pt idx="51148">
                  <c:v>855.78899999999999</c:v>
                </c:pt>
                <c:pt idx="51149">
                  <c:v>855.79499999999996</c:v>
                </c:pt>
                <c:pt idx="51150">
                  <c:v>855.80100000000004</c:v>
                </c:pt>
                <c:pt idx="51151">
                  <c:v>855.80700000000002</c:v>
                </c:pt>
                <c:pt idx="51152">
                  <c:v>855.81299999999999</c:v>
                </c:pt>
                <c:pt idx="51153">
                  <c:v>855.81899999999996</c:v>
                </c:pt>
                <c:pt idx="51154">
                  <c:v>855.82500000000005</c:v>
                </c:pt>
                <c:pt idx="51155">
                  <c:v>855.83</c:v>
                </c:pt>
                <c:pt idx="51156">
                  <c:v>855.83600000000001</c:v>
                </c:pt>
                <c:pt idx="51157">
                  <c:v>855.84199999999998</c:v>
                </c:pt>
                <c:pt idx="51158">
                  <c:v>855.84799999999996</c:v>
                </c:pt>
                <c:pt idx="51159">
                  <c:v>855.85299999999995</c:v>
                </c:pt>
                <c:pt idx="51160">
                  <c:v>855.85900000000004</c:v>
                </c:pt>
                <c:pt idx="51161">
                  <c:v>855.86500000000001</c:v>
                </c:pt>
                <c:pt idx="51162">
                  <c:v>855.87</c:v>
                </c:pt>
                <c:pt idx="51163">
                  <c:v>855.87599999999998</c:v>
                </c:pt>
                <c:pt idx="51164">
                  <c:v>855.88099999999997</c:v>
                </c:pt>
                <c:pt idx="51165">
                  <c:v>855.88699999999994</c:v>
                </c:pt>
                <c:pt idx="51166">
                  <c:v>855.89200000000005</c:v>
                </c:pt>
                <c:pt idx="51167">
                  <c:v>855.89800000000002</c:v>
                </c:pt>
                <c:pt idx="51168">
                  <c:v>855.904</c:v>
                </c:pt>
                <c:pt idx="51169">
                  <c:v>855.90899999999999</c:v>
                </c:pt>
                <c:pt idx="51170">
                  <c:v>855.91399999999999</c:v>
                </c:pt>
                <c:pt idx="51171">
                  <c:v>855.92</c:v>
                </c:pt>
                <c:pt idx="51172">
                  <c:v>855.92499999999995</c:v>
                </c:pt>
                <c:pt idx="51173">
                  <c:v>855.93100000000004</c:v>
                </c:pt>
                <c:pt idx="51174">
                  <c:v>855.93600000000004</c:v>
                </c:pt>
                <c:pt idx="51175">
                  <c:v>855.94100000000003</c:v>
                </c:pt>
                <c:pt idx="51176">
                  <c:v>855.947</c:v>
                </c:pt>
                <c:pt idx="51177">
                  <c:v>855.952</c:v>
                </c:pt>
                <c:pt idx="51178">
                  <c:v>855.95699999999999</c:v>
                </c:pt>
                <c:pt idx="51179">
                  <c:v>855.96299999999997</c:v>
                </c:pt>
                <c:pt idx="51180">
                  <c:v>855.96799999999996</c:v>
                </c:pt>
                <c:pt idx="51181">
                  <c:v>855.97299999999996</c:v>
                </c:pt>
                <c:pt idx="51182">
                  <c:v>855.97799999999995</c:v>
                </c:pt>
                <c:pt idx="51183">
                  <c:v>855.98299999999995</c:v>
                </c:pt>
                <c:pt idx="51184">
                  <c:v>855.98900000000003</c:v>
                </c:pt>
                <c:pt idx="51185">
                  <c:v>855.99400000000003</c:v>
                </c:pt>
                <c:pt idx="51186">
                  <c:v>855.99900000000002</c:v>
                </c:pt>
                <c:pt idx="51187">
                  <c:v>856.00400000000002</c:v>
                </c:pt>
                <c:pt idx="51188">
                  <c:v>856.00900000000001</c:v>
                </c:pt>
                <c:pt idx="51189">
                  <c:v>856.01400000000001</c:v>
                </c:pt>
                <c:pt idx="51190">
                  <c:v>856.01900000000001</c:v>
                </c:pt>
                <c:pt idx="51191">
                  <c:v>856.024</c:v>
                </c:pt>
                <c:pt idx="51192">
                  <c:v>856.029</c:v>
                </c:pt>
                <c:pt idx="51193">
                  <c:v>856.03399999999999</c:v>
                </c:pt>
                <c:pt idx="51194">
                  <c:v>856.03899999999999</c:v>
                </c:pt>
                <c:pt idx="51195">
                  <c:v>856.04399999999998</c:v>
                </c:pt>
                <c:pt idx="51196">
                  <c:v>856.04899999999998</c:v>
                </c:pt>
                <c:pt idx="51197">
                  <c:v>856.05399999999997</c:v>
                </c:pt>
                <c:pt idx="51198">
                  <c:v>856.05899999999997</c:v>
                </c:pt>
                <c:pt idx="51199">
                  <c:v>856.06299999999999</c:v>
                </c:pt>
                <c:pt idx="51200">
                  <c:v>856.06799999999998</c:v>
                </c:pt>
                <c:pt idx="51201">
                  <c:v>856.07299999999998</c:v>
                </c:pt>
                <c:pt idx="51202">
                  <c:v>856.07799999999997</c:v>
                </c:pt>
                <c:pt idx="51203">
                  <c:v>856.08299999999997</c:v>
                </c:pt>
                <c:pt idx="51204">
                  <c:v>856.08699999999999</c:v>
                </c:pt>
                <c:pt idx="51205">
                  <c:v>856.09199999999998</c:v>
                </c:pt>
                <c:pt idx="51206">
                  <c:v>856.09699999999998</c:v>
                </c:pt>
                <c:pt idx="51207">
                  <c:v>856.10199999999998</c:v>
                </c:pt>
                <c:pt idx="51208">
                  <c:v>856.10599999999999</c:v>
                </c:pt>
                <c:pt idx="51209">
                  <c:v>856.11099999999999</c:v>
                </c:pt>
                <c:pt idx="51210">
                  <c:v>856.11500000000001</c:v>
                </c:pt>
                <c:pt idx="51211">
                  <c:v>856.12</c:v>
                </c:pt>
                <c:pt idx="51212">
                  <c:v>856.125</c:v>
                </c:pt>
                <c:pt idx="51213">
                  <c:v>856.12900000000002</c:v>
                </c:pt>
                <c:pt idx="51214">
                  <c:v>856.13400000000001</c:v>
                </c:pt>
                <c:pt idx="51215">
                  <c:v>856.13800000000003</c:v>
                </c:pt>
                <c:pt idx="51216">
                  <c:v>856.14300000000003</c:v>
                </c:pt>
                <c:pt idx="51217">
                  <c:v>856.14700000000005</c:v>
                </c:pt>
                <c:pt idx="51218">
                  <c:v>856.15099999999995</c:v>
                </c:pt>
                <c:pt idx="51219">
                  <c:v>856.15599999999995</c:v>
                </c:pt>
                <c:pt idx="51220">
                  <c:v>856.16</c:v>
                </c:pt>
                <c:pt idx="51221">
                  <c:v>856.16499999999996</c:v>
                </c:pt>
                <c:pt idx="51222">
                  <c:v>856.16899999999998</c:v>
                </c:pt>
                <c:pt idx="51223">
                  <c:v>856.173</c:v>
                </c:pt>
                <c:pt idx="51224">
                  <c:v>856.178</c:v>
                </c:pt>
                <c:pt idx="51225">
                  <c:v>856.18200000000002</c:v>
                </c:pt>
                <c:pt idx="51226">
                  <c:v>856.18600000000004</c:v>
                </c:pt>
                <c:pt idx="51227">
                  <c:v>856.19</c:v>
                </c:pt>
                <c:pt idx="51228">
                  <c:v>856.19500000000005</c:v>
                </c:pt>
                <c:pt idx="51229">
                  <c:v>856.19899999999996</c:v>
                </c:pt>
                <c:pt idx="51230">
                  <c:v>856.20299999999997</c:v>
                </c:pt>
                <c:pt idx="51231">
                  <c:v>856.20699999999999</c:v>
                </c:pt>
                <c:pt idx="51232">
                  <c:v>856.21100000000001</c:v>
                </c:pt>
                <c:pt idx="51233">
                  <c:v>856.21600000000001</c:v>
                </c:pt>
                <c:pt idx="51234">
                  <c:v>856.22</c:v>
                </c:pt>
                <c:pt idx="51235">
                  <c:v>856.22400000000005</c:v>
                </c:pt>
                <c:pt idx="51236">
                  <c:v>856.22799999999995</c:v>
                </c:pt>
                <c:pt idx="51237">
                  <c:v>856.23199999999997</c:v>
                </c:pt>
                <c:pt idx="51238">
                  <c:v>856.23599999999999</c:v>
                </c:pt>
                <c:pt idx="51239">
                  <c:v>856.24</c:v>
                </c:pt>
                <c:pt idx="51240">
                  <c:v>856.24400000000003</c:v>
                </c:pt>
                <c:pt idx="51241">
                  <c:v>856.24800000000005</c:v>
                </c:pt>
                <c:pt idx="51242">
                  <c:v>856.25199999999995</c:v>
                </c:pt>
                <c:pt idx="51243">
                  <c:v>856.25599999999997</c:v>
                </c:pt>
                <c:pt idx="51244">
                  <c:v>856.26</c:v>
                </c:pt>
                <c:pt idx="51245">
                  <c:v>856.26300000000003</c:v>
                </c:pt>
                <c:pt idx="51246">
                  <c:v>856.26700000000005</c:v>
                </c:pt>
                <c:pt idx="51247">
                  <c:v>856.27099999999996</c:v>
                </c:pt>
                <c:pt idx="51248">
                  <c:v>856.27499999999998</c:v>
                </c:pt>
                <c:pt idx="51249">
                  <c:v>856.279</c:v>
                </c:pt>
                <c:pt idx="51250">
                  <c:v>856.28200000000004</c:v>
                </c:pt>
                <c:pt idx="51251">
                  <c:v>856.28599999999994</c:v>
                </c:pt>
                <c:pt idx="51252">
                  <c:v>856.29</c:v>
                </c:pt>
                <c:pt idx="51253">
                  <c:v>856.29399999999998</c:v>
                </c:pt>
                <c:pt idx="51254">
                  <c:v>856.29700000000003</c:v>
                </c:pt>
                <c:pt idx="51255">
                  <c:v>856.30100000000004</c:v>
                </c:pt>
                <c:pt idx="51256">
                  <c:v>856.30499999999995</c:v>
                </c:pt>
                <c:pt idx="51257">
                  <c:v>856.30799999999999</c:v>
                </c:pt>
                <c:pt idx="51258">
                  <c:v>856.31200000000001</c:v>
                </c:pt>
                <c:pt idx="51259">
                  <c:v>856.31500000000005</c:v>
                </c:pt>
                <c:pt idx="51260">
                  <c:v>856.31899999999996</c:v>
                </c:pt>
                <c:pt idx="51261">
                  <c:v>856.322</c:v>
                </c:pt>
                <c:pt idx="51262">
                  <c:v>856.32600000000002</c:v>
                </c:pt>
                <c:pt idx="51263">
                  <c:v>856.32899999999995</c:v>
                </c:pt>
                <c:pt idx="51264">
                  <c:v>856.33299999999997</c:v>
                </c:pt>
                <c:pt idx="51265">
                  <c:v>856.33600000000001</c:v>
                </c:pt>
                <c:pt idx="51266">
                  <c:v>856.34</c:v>
                </c:pt>
                <c:pt idx="51267">
                  <c:v>856.34299999999996</c:v>
                </c:pt>
                <c:pt idx="51268">
                  <c:v>856.34699999999998</c:v>
                </c:pt>
                <c:pt idx="51269">
                  <c:v>856.35</c:v>
                </c:pt>
                <c:pt idx="51270">
                  <c:v>856.35299999999995</c:v>
                </c:pt>
                <c:pt idx="51271">
                  <c:v>856.35699999999997</c:v>
                </c:pt>
                <c:pt idx="51272">
                  <c:v>856.36</c:v>
                </c:pt>
                <c:pt idx="51273">
                  <c:v>856.36300000000006</c:v>
                </c:pt>
                <c:pt idx="51274">
                  <c:v>856.36599999999999</c:v>
                </c:pt>
                <c:pt idx="51275">
                  <c:v>856.37</c:v>
                </c:pt>
                <c:pt idx="51276">
                  <c:v>856.37300000000005</c:v>
                </c:pt>
                <c:pt idx="51277">
                  <c:v>856.37599999999998</c:v>
                </c:pt>
                <c:pt idx="51278">
                  <c:v>856.37900000000002</c:v>
                </c:pt>
                <c:pt idx="51279">
                  <c:v>856.38199999999995</c:v>
                </c:pt>
                <c:pt idx="51280">
                  <c:v>856.38599999999997</c:v>
                </c:pt>
                <c:pt idx="51281">
                  <c:v>856.38900000000001</c:v>
                </c:pt>
                <c:pt idx="51282">
                  <c:v>856.39200000000005</c:v>
                </c:pt>
                <c:pt idx="51283">
                  <c:v>856.39499999999998</c:v>
                </c:pt>
                <c:pt idx="51284">
                  <c:v>856.39800000000002</c:v>
                </c:pt>
                <c:pt idx="51285">
                  <c:v>856.40099999999995</c:v>
                </c:pt>
                <c:pt idx="51286">
                  <c:v>856.404</c:v>
                </c:pt>
                <c:pt idx="51287">
                  <c:v>856.40700000000004</c:v>
                </c:pt>
                <c:pt idx="51288">
                  <c:v>856.41</c:v>
                </c:pt>
                <c:pt idx="51289">
                  <c:v>856.41300000000001</c:v>
                </c:pt>
                <c:pt idx="51290">
                  <c:v>856.41600000000005</c:v>
                </c:pt>
                <c:pt idx="51291">
                  <c:v>856.41899999999998</c:v>
                </c:pt>
                <c:pt idx="51292">
                  <c:v>856.42200000000003</c:v>
                </c:pt>
                <c:pt idx="51293">
                  <c:v>856.42399999999998</c:v>
                </c:pt>
                <c:pt idx="51294">
                  <c:v>856.42700000000002</c:v>
                </c:pt>
                <c:pt idx="51295">
                  <c:v>856.43</c:v>
                </c:pt>
                <c:pt idx="51296">
                  <c:v>856.43299999999999</c:v>
                </c:pt>
                <c:pt idx="51297">
                  <c:v>856.43600000000004</c:v>
                </c:pt>
                <c:pt idx="51298">
                  <c:v>856.43799999999999</c:v>
                </c:pt>
                <c:pt idx="51299">
                  <c:v>856.44100000000003</c:v>
                </c:pt>
                <c:pt idx="51300">
                  <c:v>856.44399999999996</c:v>
                </c:pt>
                <c:pt idx="51301">
                  <c:v>856.447</c:v>
                </c:pt>
                <c:pt idx="51302">
                  <c:v>856.44899999999996</c:v>
                </c:pt>
                <c:pt idx="51303">
                  <c:v>856.452</c:v>
                </c:pt>
                <c:pt idx="51304">
                  <c:v>856.45500000000004</c:v>
                </c:pt>
                <c:pt idx="51305">
                  <c:v>856.45699999999999</c:v>
                </c:pt>
                <c:pt idx="51306">
                  <c:v>856.46</c:v>
                </c:pt>
                <c:pt idx="51307">
                  <c:v>856.46199999999999</c:v>
                </c:pt>
                <c:pt idx="51308">
                  <c:v>856.46500000000003</c:v>
                </c:pt>
                <c:pt idx="51309">
                  <c:v>856.46699999999998</c:v>
                </c:pt>
                <c:pt idx="51310">
                  <c:v>856.47</c:v>
                </c:pt>
                <c:pt idx="51311">
                  <c:v>856.47199999999998</c:v>
                </c:pt>
                <c:pt idx="51312">
                  <c:v>856.47500000000002</c:v>
                </c:pt>
                <c:pt idx="51313">
                  <c:v>856.47699999999998</c:v>
                </c:pt>
                <c:pt idx="51314">
                  <c:v>856.48</c:v>
                </c:pt>
                <c:pt idx="51315">
                  <c:v>856.48199999999997</c:v>
                </c:pt>
                <c:pt idx="51316">
                  <c:v>856.48400000000004</c:v>
                </c:pt>
                <c:pt idx="51317">
                  <c:v>856.48699999999997</c:v>
                </c:pt>
                <c:pt idx="51318">
                  <c:v>856.48900000000003</c:v>
                </c:pt>
                <c:pt idx="51319">
                  <c:v>856.49099999999999</c:v>
                </c:pt>
                <c:pt idx="51320">
                  <c:v>856.49400000000003</c:v>
                </c:pt>
                <c:pt idx="51321">
                  <c:v>856.49599999999998</c:v>
                </c:pt>
                <c:pt idx="51322">
                  <c:v>856.49800000000005</c:v>
                </c:pt>
                <c:pt idx="51323">
                  <c:v>856.5</c:v>
                </c:pt>
                <c:pt idx="51324">
                  <c:v>856.50300000000004</c:v>
                </c:pt>
                <c:pt idx="51325">
                  <c:v>856.505</c:v>
                </c:pt>
                <c:pt idx="51326">
                  <c:v>856.50699999999995</c:v>
                </c:pt>
                <c:pt idx="51327">
                  <c:v>856.50900000000001</c:v>
                </c:pt>
                <c:pt idx="51328">
                  <c:v>856.51099999999997</c:v>
                </c:pt>
                <c:pt idx="51329">
                  <c:v>856.51300000000003</c:v>
                </c:pt>
                <c:pt idx="51330">
                  <c:v>856.51599999999996</c:v>
                </c:pt>
                <c:pt idx="51331">
                  <c:v>856.51800000000003</c:v>
                </c:pt>
                <c:pt idx="51332">
                  <c:v>856.52</c:v>
                </c:pt>
                <c:pt idx="51333">
                  <c:v>856.52200000000005</c:v>
                </c:pt>
                <c:pt idx="51334">
                  <c:v>856.524</c:v>
                </c:pt>
                <c:pt idx="51335">
                  <c:v>856.52599999999995</c:v>
                </c:pt>
                <c:pt idx="51336">
                  <c:v>856.52800000000002</c:v>
                </c:pt>
                <c:pt idx="51337">
                  <c:v>856.53</c:v>
                </c:pt>
                <c:pt idx="51338">
                  <c:v>856.53099999999995</c:v>
                </c:pt>
                <c:pt idx="51339">
                  <c:v>856.53300000000002</c:v>
                </c:pt>
                <c:pt idx="51340">
                  <c:v>856.53499999999997</c:v>
                </c:pt>
                <c:pt idx="51341">
                  <c:v>856.53700000000003</c:v>
                </c:pt>
                <c:pt idx="51342">
                  <c:v>856.53899999999999</c:v>
                </c:pt>
                <c:pt idx="51343">
                  <c:v>856.54100000000005</c:v>
                </c:pt>
                <c:pt idx="51344">
                  <c:v>856.54300000000001</c:v>
                </c:pt>
                <c:pt idx="51345">
                  <c:v>856.54399999999998</c:v>
                </c:pt>
                <c:pt idx="51346">
                  <c:v>856.54600000000005</c:v>
                </c:pt>
                <c:pt idx="51347">
                  <c:v>856.548</c:v>
                </c:pt>
                <c:pt idx="51348">
                  <c:v>856.55</c:v>
                </c:pt>
                <c:pt idx="51349">
                  <c:v>856.55100000000004</c:v>
                </c:pt>
                <c:pt idx="51350">
                  <c:v>856.553</c:v>
                </c:pt>
                <c:pt idx="51351">
                  <c:v>856.55499999999995</c:v>
                </c:pt>
                <c:pt idx="51352">
                  <c:v>856.55600000000004</c:v>
                </c:pt>
                <c:pt idx="51353">
                  <c:v>856.55799999999999</c:v>
                </c:pt>
                <c:pt idx="51354">
                  <c:v>856.55899999999997</c:v>
                </c:pt>
                <c:pt idx="51355">
                  <c:v>856.56100000000004</c:v>
                </c:pt>
                <c:pt idx="51356">
                  <c:v>856.56200000000001</c:v>
                </c:pt>
                <c:pt idx="51357">
                  <c:v>856.56399999999996</c:v>
                </c:pt>
                <c:pt idx="51358">
                  <c:v>856.56500000000005</c:v>
                </c:pt>
                <c:pt idx="51359">
                  <c:v>856.56700000000001</c:v>
                </c:pt>
                <c:pt idx="51360">
                  <c:v>856.56799999999998</c:v>
                </c:pt>
                <c:pt idx="51361">
                  <c:v>856.57</c:v>
                </c:pt>
                <c:pt idx="51362">
                  <c:v>856.57100000000003</c:v>
                </c:pt>
                <c:pt idx="51363">
                  <c:v>856.57299999999998</c:v>
                </c:pt>
                <c:pt idx="51364">
                  <c:v>856.57399999999996</c:v>
                </c:pt>
                <c:pt idx="51365">
                  <c:v>856.57500000000005</c:v>
                </c:pt>
                <c:pt idx="51366">
                  <c:v>856.577</c:v>
                </c:pt>
                <c:pt idx="51367">
                  <c:v>856.57799999999997</c:v>
                </c:pt>
                <c:pt idx="51368">
                  <c:v>856.57899999999995</c:v>
                </c:pt>
                <c:pt idx="51369">
                  <c:v>856.58100000000002</c:v>
                </c:pt>
                <c:pt idx="51370">
                  <c:v>856.58199999999999</c:v>
                </c:pt>
                <c:pt idx="51371">
                  <c:v>856.58299999999997</c:v>
                </c:pt>
                <c:pt idx="51372">
                  <c:v>856.58399999999995</c:v>
                </c:pt>
                <c:pt idx="51373">
                  <c:v>856.58600000000001</c:v>
                </c:pt>
                <c:pt idx="51374">
                  <c:v>856.58699999999999</c:v>
                </c:pt>
                <c:pt idx="51375">
                  <c:v>856.58799999999997</c:v>
                </c:pt>
                <c:pt idx="51376">
                  <c:v>856.58900000000006</c:v>
                </c:pt>
                <c:pt idx="51377">
                  <c:v>856.59</c:v>
                </c:pt>
                <c:pt idx="51378">
                  <c:v>856.59100000000001</c:v>
                </c:pt>
                <c:pt idx="51379">
                  <c:v>856.59199999999998</c:v>
                </c:pt>
                <c:pt idx="51380">
                  <c:v>856.59299999999996</c:v>
                </c:pt>
                <c:pt idx="51381">
                  <c:v>856.59400000000005</c:v>
                </c:pt>
                <c:pt idx="51382">
                  <c:v>856.59500000000003</c:v>
                </c:pt>
                <c:pt idx="51383">
                  <c:v>856.596</c:v>
                </c:pt>
                <c:pt idx="51384">
                  <c:v>856.59699999999998</c:v>
                </c:pt>
                <c:pt idx="51385">
                  <c:v>856.59799999999996</c:v>
                </c:pt>
                <c:pt idx="51386">
                  <c:v>856.59900000000005</c:v>
                </c:pt>
                <c:pt idx="51387">
                  <c:v>856.6</c:v>
                </c:pt>
                <c:pt idx="51388">
                  <c:v>856.601</c:v>
                </c:pt>
                <c:pt idx="51389">
                  <c:v>856.60199999999998</c:v>
                </c:pt>
                <c:pt idx="51390">
                  <c:v>856.60299999999995</c:v>
                </c:pt>
                <c:pt idx="51391">
                  <c:v>856.60299999999995</c:v>
                </c:pt>
                <c:pt idx="51392">
                  <c:v>856.60400000000004</c:v>
                </c:pt>
                <c:pt idx="51393">
                  <c:v>856.60500000000002</c:v>
                </c:pt>
                <c:pt idx="51394">
                  <c:v>856.60599999999999</c:v>
                </c:pt>
                <c:pt idx="51395">
                  <c:v>856.60699999999997</c:v>
                </c:pt>
                <c:pt idx="51396">
                  <c:v>856.60699999999997</c:v>
                </c:pt>
                <c:pt idx="51397">
                  <c:v>856.60799999999995</c:v>
                </c:pt>
                <c:pt idx="51398">
                  <c:v>856.60900000000004</c:v>
                </c:pt>
                <c:pt idx="51399">
                  <c:v>856.60900000000004</c:v>
                </c:pt>
                <c:pt idx="51400">
                  <c:v>856.61</c:v>
                </c:pt>
                <c:pt idx="51401">
                  <c:v>856.61</c:v>
                </c:pt>
                <c:pt idx="51402">
                  <c:v>856.61099999999999</c:v>
                </c:pt>
                <c:pt idx="51403">
                  <c:v>856.61199999999997</c:v>
                </c:pt>
                <c:pt idx="51404">
                  <c:v>856.61199999999997</c:v>
                </c:pt>
                <c:pt idx="51405">
                  <c:v>856.61300000000006</c:v>
                </c:pt>
                <c:pt idx="51406">
                  <c:v>856.61300000000006</c:v>
                </c:pt>
                <c:pt idx="51407">
                  <c:v>856.61400000000003</c:v>
                </c:pt>
                <c:pt idx="51408">
                  <c:v>856.61400000000003</c:v>
                </c:pt>
                <c:pt idx="51409">
                  <c:v>856.61500000000001</c:v>
                </c:pt>
                <c:pt idx="51410">
                  <c:v>856.61500000000001</c:v>
                </c:pt>
                <c:pt idx="51411">
                  <c:v>856.61500000000001</c:v>
                </c:pt>
                <c:pt idx="51412">
                  <c:v>856.61599999999999</c:v>
                </c:pt>
                <c:pt idx="51413">
                  <c:v>856.61599999999999</c:v>
                </c:pt>
                <c:pt idx="51414">
                  <c:v>856.61699999999996</c:v>
                </c:pt>
                <c:pt idx="51415">
                  <c:v>856.61699999999996</c:v>
                </c:pt>
                <c:pt idx="51416">
                  <c:v>856.61699999999996</c:v>
                </c:pt>
                <c:pt idx="51417">
                  <c:v>856.61699999999996</c:v>
                </c:pt>
                <c:pt idx="51418">
                  <c:v>856.61800000000005</c:v>
                </c:pt>
                <c:pt idx="51419">
                  <c:v>856.61800000000005</c:v>
                </c:pt>
                <c:pt idx="51420">
                  <c:v>856.61800000000005</c:v>
                </c:pt>
                <c:pt idx="51421">
                  <c:v>856.61800000000005</c:v>
                </c:pt>
                <c:pt idx="51422">
                  <c:v>856.61800000000005</c:v>
                </c:pt>
                <c:pt idx="51423">
                  <c:v>856.61900000000003</c:v>
                </c:pt>
                <c:pt idx="51424">
                  <c:v>856.61900000000003</c:v>
                </c:pt>
                <c:pt idx="51425">
                  <c:v>856.61900000000003</c:v>
                </c:pt>
                <c:pt idx="51426">
                  <c:v>856.61900000000003</c:v>
                </c:pt>
                <c:pt idx="51427">
                  <c:v>856.61900000000003</c:v>
                </c:pt>
                <c:pt idx="51428">
                  <c:v>856.61900000000003</c:v>
                </c:pt>
                <c:pt idx="51429">
                  <c:v>856.61900000000003</c:v>
                </c:pt>
                <c:pt idx="51430">
                  <c:v>856.61900000000003</c:v>
                </c:pt>
                <c:pt idx="51431">
                  <c:v>856.61900000000003</c:v>
                </c:pt>
                <c:pt idx="51432">
                  <c:v>856.61900000000003</c:v>
                </c:pt>
                <c:pt idx="51433">
                  <c:v>856.61900000000003</c:v>
                </c:pt>
                <c:pt idx="51434">
                  <c:v>856.61900000000003</c:v>
                </c:pt>
                <c:pt idx="51435">
                  <c:v>856.61900000000003</c:v>
                </c:pt>
                <c:pt idx="51436">
                  <c:v>856.61900000000003</c:v>
                </c:pt>
                <c:pt idx="51437">
                  <c:v>856.61900000000003</c:v>
                </c:pt>
                <c:pt idx="51438">
                  <c:v>856.61800000000005</c:v>
                </c:pt>
                <c:pt idx="51439">
                  <c:v>856.61800000000005</c:v>
                </c:pt>
                <c:pt idx="51440">
                  <c:v>856.61800000000005</c:v>
                </c:pt>
                <c:pt idx="51441">
                  <c:v>856.61800000000005</c:v>
                </c:pt>
                <c:pt idx="51442">
                  <c:v>856.61800000000005</c:v>
                </c:pt>
                <c:pt idx="51443">
                  <c:v>856.61699999999996</c:v>
                </c:pt>
                <c:pt idx="51444">
                  <c:v>856.61699999999996</c:v>
                </c:pt>
                <c:pt idx="51445">
                  <c:v>856.61699999999996</c:v>
                </c:pt>
                <c:pt idx="51446">
                  <c:v>856.61699999999996</c:v>
                </c:pt>
                <c:pt idx="51447">
                  <c:v>856.61599999999999</c:v>
                </c:pt>
                <c:pt idx="51448">
                  <c:v>856.61599999999999</c:v>
                </c:pt>
                <c:pt idx="51449">
                  <c:v>856.61500000000001</c:v>
                </c:pt>
                <c:pt idx="51450">
                  <c:v>856.61500000000001</c:v>
                </c:pt>
                <c:pt idx="51451">
                  <c:v>856.61500000000001</c:v>
                </c:pt>
                <c:pt idx="51452">
                  <c:v>856.61400000000003</c:v>
                </c:pt>
                <c:pt idx="51453">
                  <c:v>856.61400000000003</c:v>
                </c:pt>
                <c:pt idx="51454">
                  <c:v>856.61300000000006</c:v>
                </c:pt>
                <c:pt idx="51455">
                  <c:v>856.61300000000006</c:v>
                </c:pt>
                <c:pt idx="51456">
                  <c:v>856.61199999999997</c:v>
                </c:pt>
                <c:pt idx="51457">
                  <c:v>856.61199999999997</c:v>
                </c:pt>
                <c:pt idx="51458">
                  <c:v>856.61099999999999</c:v>
                </c:pt>
                <c:pt idx="51459">
                  <c:v>856.61</c:v>
                </c:pt>
                <c:pt idx="51460">
                  <c:v>856.61</c:v>
                </c:pt>
                <c:pt idx="51461">
                  <c:v>856.60900000000004</c:v>
                </c:pt>
                <c:pt idx="51462">
                  <c:v>856.60900000000004</c:v>
                </c:pt>
                <c:pt idx="51463">
                  <c:v>856.60799999999995</c:v>
                </c:pt>
                <c:pt idx="51464">
                  <c:v>856.60699999999997</c:v>
                </c:pt>
                <c:pt idx="51465">
                  <c:v>856.60699999999997</c:v>
                </c:pt>
                <c:pt idx="51466">
                  <c:v>856.60599999999999</c:v>
                </c:pt>
                <c:pt idx="51467">
                  <c:v>856.60500000000002</c:v>
                </c:pt>
                <c:pt idx="51468">
                  <c:v>856.60400000000004</c:v>
                </c:pt>
                <c:pt idx="51469">
                  <c:v>856.60299999999995</c:v>
                </c:pt>
                <c:pt idx="51470">
                  <c:v>856.60299999999995</c:v>
                </c:pt>
                <c:pt idx="51471">
                  <c:v>856.60199999999998</c:v>
                </c:pt>
                <c:pt idx="51472">
                  <c:v>856.601</c:v>
                </c:pt>
                <c:pt idx="51473">
                  <c:v>856.6</c:v>
                </c:pt>
                <c:pt idx="51474">
                  <c:v>856.59900000000005</c:v>
                </c:pt>
                <c:pt idx="51475">
                  <c:v>856.59799999999996</c:v>
                </c:pt>
                <c:pt idx="51476">
                  <c:v>856.59699999999998</c:v>
                </c:pt>
                <c:pt idx="51477">
                  <c:v>856.596</c:v>
                </c:pt>
                <c:pt idx="51478">
                  <c:v>856.59500000000003</c:v>
                </c:pt>
                <c:pt idx="51479">
                  <c:v>856.59400000000005</c:v>
                </c:pt>
                <c:pt idx="51480">
                  <c:v>856.59299999999996</c:v>
                </c:pt>
                <c:pt idx="51481">
                  <c:v>856.59199999999998</c:v>
                </c:pt>
                <c:pt idx="51482">
                  <c:v>856.59100000000001</c:v>
                </c:pt>
                <c:pt idx="51483">
                  <c:v>856.59</c:v>
                </c:pt>
                <c:pt idx="51484">
                  <c:v>856.58900000000006</c:v>
                </c:pt>
                <c:pt idx="51485">
                  <c:v>856.58799999999997</c:v>
                </c:pt>
                <c:pt idx="51486">
                  <c:v>856.58699999999999</c:v>
                </c:pt>
                <c:pt idx="51487">
                  <c:v>856.58600000000001</c:v>
                </c:pt>
                <c:pt idx="51488">
                  <c:v>856.58399999999995</c:v>
                </c:pt>
                <c:pt idx="51489">
                  <c:v>856.58299999999997</c:v>
                </c:pt>
                <c:pt idx="51490">
                  <c:v>856.58199999999999</c:v>
                </c:pt>
                <c:pt idx="51491">
                  <c:v>856.58100000000002</c:v>
                </c:pt>
                <c:pt idx="51492">
                  <c:v>856.58</c:v>
                </c:pt>
                <c:pt idx="51493">
                  <c:v>856.57799999999997</c:v>
                </c:pt>
                <c:pt idx="51494">
                  <c:v>856.577</c:v>
                </c:pt>
                <c:pt idx="51495">
                  <c:v>856.57600000000002</c:v>
                </c:pt>
                <c:pt idx="51496">
                  <c:v>856.57399999999996</c:v>
                </c:pt>
                <c:pt idx="51497">
                  <c:v>856.57299999999998</c:v>
                </c:pt>
                <c:pt idx="51498">
                  <c:v>856.572</c:v>
                </c:pt>
                <c:pt idx="51499">
                  <c:v>856.57</c:v>
                </c:pt>
                <c:pt idx="51500">
                  <c:v>856.56899999999996</c:v>
                </c:pt>
                <c:pt idx="51501">
                  <c:v>856.56700000000001</c:v>
                </c:pt>
                <c:pt idx="51502">
                  <c:v>856.56600000000003</c:v>
                </c:pt>
                <c:pt idx="51503">
                  <c:v>856.56399999999996</c:v>
                </c:pt>
                <c:pt idx="51504">
                  <c:v>856.56299999999999</c:v>
                </c:pt>
                <c:pt idx="51505">
                  <c:v>856.56100000000004</c:v>
                </c:pt>
                <c:pt idx="51506">
                  <c:v>856.56</c:v>
                </c:pt>
                <c:pt idx="51507">
                  <c:v>856.55799999999999</c:v>
                </c:pt>
                <c:pt idx="51508">
                  <c:v>856.55700000000002</c:v>
                </c:pt>
                <c:pt idx="51509">
                  <c:v>856.55499999999995</c:v>
                </c:pt>
                <c:pt idx="51510">
                  <c:v>856.553</c:v>
                </c:pt>
                <c:pt idx="51511">
                  <c:v>856.55200000000002</c:v>
                </c:pt>
                <c:pt idx="51512">
                  <c:v>856.55</c:v>
                </c:pt>
                <c:pt idx="51513">
                  <c:v>856.548</c:v>
                </c:pt>
                <c:pt idx="51514">
                  <c:v>856.54700000000003</c:v>
                </c:pt>
                <c:pt idx="51515">
                  <c:v>856.54499999999996</c:v>
                </c:pt>
                <c:pt idx="51516">
                  <c:v>856.54300000000001</c:v>
                </c:pt>
                <c:pt idx="51517">
                  <c:v>856.54100000000005</c:v>
                </c:pt>
                <c:pt idx="51518">
                  <c:v>856.53899999999999</c:v>
                </c:pt>
                <c:pt idx="51519">
                  <c:v>856.53800000000001</c:v>
                </c:pt>
                <c:pt idx="51520">
                  <c:v>856.53599999999994</c:v>
                </c:pt>
                <c:pt idx="51521">
                  <c:v>856.53399999999999</c:v>
                </c:pt>
                <c:pt idx="51522">
                  <c:v>856.53200000000004</c:v>
                </c:pt>
                <c:pt idx="51523">
                  <c:v>856.53</c:v>
                </c:pt>
                <c:pt idx="51524">
                  <c:v>856.52800000000002</c:v>
                </c:pt>
                <c:pt idx="51525">
                  <c:v>856.52599999999995</c:v>
                </c:pt>
                <c:pt idx="51526">
                  <c:v>856.524</c:v>
                </c:pt>
                <c:pt idx="51527">
                  <c:v>856.52200000000005</c:v>
                </c:pt>
                <c:pt idx="51528">
                  <c:v>856.52</c:v>
                </c:pt>
                <c:pt idx="51529">
                  <c:v>856.51800000000003</c:v>
                </c:pt>
                <c:pt idx="51530">
                  <c:v>856.51599999999996</c:v>
                </c:pt>
                <c:pt idx="51531">
                  <c:v>856.51400000000001</c:v>
                </c:pt>
                <c:pt idx="51532">
                  <c:v>856.51199999999994</c:v>
                </c:pt>
                <c:pt idx="51533">
                  <c:v>856.51</c:v>
                </c:pt>
                <c:pt idx="51534">
                  <c:v>856.50800000000004</c:v>
                </c:pt>
                <c:pt idx="51535">
                  <c:v>856.50599999999997</c:v>
                </c:pt>
                <c:pt idx="51536">
                  <c:v>856.50400000000002</c:v>
                </c:pt>
                <c:pt idx="51537">
                  <c:v>856.50099999999998</c:v>
                </c:pt>
                <c:pt idx="51538">
                  <c:v>856.49900000000002</c:v>
                </c:pt>
                <c:pt idx="51539">
                  <c:v>856.49699999999996</c:v>
                </c:pt>
                <c:pt idx="51540">
                  <c:v>856.495</c:v>
                </c:pt>
                <c:pt idx="51541">
                  <c:v>856.49199999999996</c:v>
                </c:pt>
                <c:pt idx="51542">
                  <c:v>856.49</c:v>
                </c:pt>
                <c:pt idx="51543">
                  <c:v>856.48800000000006</c:v>
                </c:pt>
                <c:pt idx="51544">
                  <c:v>856.48599999999999</c:v>
                </c:pt>
                <c:pt idx="51545">
                  <c:v>856.48299999999995</c:v>
                </c:pt>
                <c:pt idx="51546">
                  <c:v>856.48099999999999</c:v>
                </c:pt>
                <c:pt idx="51547">
                  <c:v>856.47799999999995</c:v>
                </c:pt>
                <c:pt idx="51548">
                  <c:v>856.476</c:v>
                </c:pt>
                <c:pt idx="51549">
                  <c:v>856.47400000000005</c:v>
                </c:pt>
                <c:pt idx="51550">
                  <c:v>856.471</c:v>
                </c:pt>
                <c:pt idx="51551">
                  <c:v>856.46900000000005</c:v>
                </c:pt>
                <c:pt idx="51552">
                  <c:v>856.46600000000001</c:v>
                </c:pt>
                <c:pt idx="51553">
                  <c:v>856.46400000000006</c:v>
                </c:pt>
                <c:pt idx="51554">
                  <c:v>856.46100000000001</c:v>
                </c:pt>
                <c:pt idx="51555">
                  <c:v>856.45899999999995</c:v>
                </c:pt>
                <c:pt idx="51556">
                  <c:v>856.45600000000002</c:v>
                </c:pt>
                <c:pt idx="51557">
                  <c:v>856.45299999999997</c:v>
                </c:pt>
                <c:pt idx="51558">
                  <c:v>856.45100000000002</c:v>
                </c:pt>
                <c:pt idx="51559">
                  <c:v>856.44799999999998</c:v>
                </c:pt>
                <c:pt idx="51560">
                  <c:v>856.44600000000003</c:v>
                </c:pt>
                <c:pt idx="51561">
                  <c:v>856.44299999999998</c:v>
                </c:pt>
                <c:pt idx="51562">
                  <c:v>856.44</c:v>
                </c:pt>
                <c:pt idx="51563">
                  <c:v>856.43799999999999</c:v>
                </c:pt>
                <c:pt idx="51564">
                  <c:v>856.43499999999995</c:v>
                </c:pt>
                <c:pt idx="51565">
                  <c:v>856.43200000000002</c:v>
                </c:pt>
                <c:pt idx="51566">
                  <c:v>856.42899999999997</c:v>
                </c:pt>
                <c:pt idx="51567">
                  <c:v>856.42600000000004</c:v>
                </c:pt>
                <c:pt idx="51568">
                  <c:v>856.42399999999998</c:v>
                </c:pt>
                <c:pt idx="51569">
                  <c:v>856.42100000000005</c:v>
                </c:pt>
                <c:pt idx="51570">
                  <c:v>856.41800000000001</c:v>
                </c:pt>
                <c:pt idx="51571">
                  <c:v>856.41499999999996</c:v>
                </c:pt>
                <c:pt idx="51572">
                  <c:v>856.41200000000003</c:v>
                </c:pt>
                <c:pt idx="51573">
                  <c:v>856.40899999999999</c:v>
                </c:pt>
                <c:pt idx="51574">
                  <c:v>856.40599999999995</c:v>
                </c:pt>
                <c:pt idx="51575">
                  <c:v>856.40300000000002</c:v>
                </c:pt>
                <c:pt idx="51576">
                  <c:v>856.4</c:v>
                </c:pt>
                <c:pt idx="51577">
                  <c:v>856.39700000000005</c:v>
                </c:pt>
                <c:pt idx="51578">
                  <c:v>856.39400000000001</c:v>
                </c:pt>
                <c:pt idx="51579">
                  <c:v>856.39099999999996</c:v>
                </c:pt>
                <c:pt idx="51580">
                  <c:v>856.38800000000003</c:v>
                </c:pt>
                <c:pt idx="51581">
                  <c:v>856.38499999999999</c:v>
                </c:pt>
                <c:pt idx="51582">
                  <c:v>856.38199999999995</c:v>
                </c:pt>
                <c:pt idx="51583">
                  <c:v>856.37900000000002</c:v>
                </c:pt>
                <c:pt idx="51584">
                  <c:v>856.37599999999998</c:v>
                </c:pt>
                <c:pt idx="51585">
                  <c:v>856.37300000000005</c:v>
                </c:pt>
                <c:pt idx="51586">
                  <c:v>856.36900000000003</c:v>
                </c:pt>
                <c:pt idx="51587">
                  <c:v>856.36599999999999</c:v>
                </c:pt>
                <c:pt idx="51588">
                  <c:v>856.36300000000006</c:v>
                </c:pt>
                <c:pt idx="51589">
                  <c:v>856.36</c:v>
                </c:pt>
                <c:pt idx="51590">
                  <c:v>856.35699999999997</c:v>
                </c:pt>
                <c:pt idx="51591">
                  <c:v>856.35299999999995</c:v>
                </c:pt>
                <c:pt idx="51592">
                  <c:v>856.35</c:v>
                </c:pt>
                <c:pt idx="51593">
                  <c:v>856.34699999999998</c:v>
                </c:pt>
                <c:pt idx="51594">
                  <c:v>856.34299999999996</c:v>
                </c:pt>
                <c:pt idx="51595">
                  <c:v>856.34</c:v>
                </c:pt>
                <c:pt idx="51596">
                  <c:v>856.33600000000001</c:v>
                </c:pt>
                <c:pt idx="51597">
                  <c:v>856.33299999999997</c:v>
                </c:pt>
                <c:pt idx="51598">
                  <c:v>856.33</c:v>
                </c:pt>
                <c:pt idx="51599">
                  <c:v>856.32600000000002</c:v>
                </c:pt>
                <c:pt idx="51600">
                  <c:v>856.32299999999998</c:v>
                </c:pt>
                <c:pt idx="51601">
                  <c:v>856.31899999999996</c:v>
                </c:pt>
                <c:pt idx="51602">
                  <c:v>856.31600000000003</c:v>
                </c:pt>
                <c:pt idx="51603">
                  <c:v>856.31200000000001</c:v>
                </c:pt>
                <c:pt idx="51604">
                  <c:v>856.30899999999997</c:v>
                </c:pt>
                <c:pt idx="51605">
                  <c:v>856.30499999999995</c:v>
                </c:pt>
                <c:pt idx="51606">
                  <c:v>856.30200000000002</c:v>
                </c:pt>
                <c:pt idx="51607">
                  <c:v>856.298</c:v>
                </c:pt>
                <c:pt idx="51608">
                  <c:v>856.29399999999998</c:v>
                </c:pt>
                <c:pt idx="51609">
                  <c:v>856.29100000000005</c:v>
                </c:pt>
                <c:pt idx="51610">
                  <c:v>856.28700000000003</c:v>
                </c:pt>
                <c:pt idx="51611">
                  <c:v>856.28300000000002</c:v>
                </c:pt>
                <c:pt idx="51612">
                  <c:v>856.28</c:v>
                </c:pt>
                <c:pt idx="51613">
                  <c:v>856.27599999999995</c:v>
                </c:pt>
                <c:pt idx="51614">
                  <c:v>856.27200000000005</c:v>
                </c:pt>
                <c:pt idx="51615">
                  <c:v>856.26800000000003</c:v>
                </c:pt>
                <c:pt idx="51616">
                  <c:v>856.26499999999999</c:v>
                </c:pt>
                <c:pt idx="51617">
                  <c:v>856.26099999999997</c:v>
                </c:pt>
                <c:pt idx="51618">
                  <c:v>856.25699999999995</c:v>
                </c:pt>
                <c:pt idx="51619">
                  <c:v>856.25300000000004</c:v>
                </c:pt>
                <c:pt idx="51620">
                  <c:v>856.24900000000002</c:v>
                </c:pt>
                <c:pt idx="51621">
                  <c:v>856.245</c:v>
                </c:pt>
                <c:pt idx="51622">
                  <c:v>856.24099999999999</c:v>
                </c:pt>
                <c:pt idx="51623">
                  <c:v>856.23699999999997</c:v>
                </c:pt>
                <c:pt idx="51624">
                  <c:v>856.23400000000004</c:v>
                </c:pt>
                <c:pt idx="51625">
                  <c:v>856.23</c:v>
                </c:pt>
                <c:pt idx="51626">
                  <c:v>856.226</c:v>
                </c:pt>
                <c:pt idx="51627">
                  <c:v>856.22199999999998</c:v>
                </c:pt>
                <c:pt idx="51628">
                  <c:v>856.21799999999996</c:v>
                </c:pt>
                <c:pt idx="51629">
                  <c:v>856.21400000000006</c:v>
                </c:pt>
                <c:pt idx="51630">
                  <c:v>856.20899999999995</c:v>
                </c:pt>
                <c:pt idx="51631">
                  <c:v>856.20500000000004</c:v>
                </c:pt>
                <c:pt idx="51632">
                  <c:v>856.20100000000002</c:v>
                </c:pt>
                <c:pt idx="51633">
                  <c:v>856.197</c:v>
                </c:pt>
                <c:pt idx="51634">
                  <c:v>856.19299999999998</c:v>
                </c:pt>
                <c:pt idx="51635">
                  <c:v>856.18899999999996</c:v>
                </c:pt>
                <c:pt idx="51636">
                  <c:v>856.18499999999995</c:v>
                </c:pt>
                <c:pt idx="51637">
                  <c:v>856.18</c:v>
                </c:pt>
                <c:pt idx="51638">
                  <c:v>856.17600000000004</c:v>
                </c:pt>
                <c:pt idx="51639">
                  <c:v>856.17200000000003</c:v>
                </c:pt>
                <c:pt idx="51640">
                  <c:v>856.16800000000001</c:v>
                </c:pt>
                <c:pt idx="51641">
                  <c:v>856.16300000000001</c:v>
                </c:pt>
                <c:pt idx="51642">
                  <c:v>856.15899999999999</c:v>
                </c:pt>
                <c:pt idx="51643">
                  <c:v>856.15499999999997</c:v>
                </c:pt>
                <c:pt idx="51644">
                  <c:v>856.15</c:v>
                </c:pt>
                <c:pt idx="51645">
                  <c:v>856.14599999999996</c:v>
                </c:pt>
                <c:pt idx="51646">
                  <c:v>856.14200000000005</c:v>
                </c:pt>
                <c:pt idx="51647">
                  <c:v>856.13699999999994</c:v>
                </c:pt>
                <c:pt idx="51648">
                  <c:v>856.13300000000004</c:v>
                </c:pt>
                <c:pt idx="51649">
                  <c:v>856.12800000000004</c:v>
                </c:pt>
                <c:pt idx="51650">
                  <c:v>856.12400000000002</c:v>
                </c:pt>
                <c:pt idx="51651">
                  <c:v>856.11900000000003</c:v>
                </c:pt>
                <c:pt idx="51652">
                  <c:v>856.11500000000001</c:v>
                </c:pt>
                <c:pt idx="51653">
                  <c:v>856.11</c:v>
                </c:pt>
                <c:pt idx="51654">
                  <c:v>856.10599999999999</c:v>
                </c:pt>
                <c:pt idx="51655">
                  <c:v>856.101</c:v>
                </c:pt>
                <c:pt idx="51656">
                  <c:v>856.09699999999998</c:v>
                </c:pt>
                <c:pt idx="51657">
                  <c:v>856.09199999999998</c:v>
                </c:pt>
                <c:pt idx="51658">
                  <c:v>856.08699999999999</c:v>
                </c:pt>
                <c:pt idx="51659">
                  <c:v>856.08299999999997</c:v>
                </c:pt>
                <c:pt idx="51660">
                  <c:v>856.07799999999997</c:v>
                </c:pt>
                <c:pt idx="51661">
                  <c:v>856.07299999999998</c:v>
                </c:pt>
                <c:pt idx="51662">
                  <c:v>856.06899999999996</c:v>
                </c:pt>
                <c:pt idx="51663">
                  <c:v>856.06399999999996</c:v>
                </c:pt>
                <c:pt idx="51664">
                  <c:v>856.05899999999997</c:v>
                </c:pt>
                <c:pt idx="51665">
                  <c:v>856.05399999999997</c:v>
                </c:pt>
                <c:pt idx="51666">
                  <c:v>856.04899999999998</c:v>
                </c:pt>
                <c:pt idx="51667">
                  <c:v>856.04499999999996</c:v>
                </c:pt>
                <c:pt idx="51668">
                  <c:v>856.04</c:v>
                </c:pt>
                <c:pt idx="51669">
                  <c:v>856.03499999999997</c:v>
                </c:pt>
                <c:pt idx="51670">
                  <c:v>856.03</c:v>
                </c:pt>
                <c:pt idx="51671">
                  <c:v>856.02499999999998</c:v>
                </c:pt>
                <c:pt idx="51672">
                  <c:v>856.02</c:v>
                </c:pt>
                <c:pt idx="51673">
                  <c:v>856.01499999999999</c:v>
                </c:pt>
                <c:pt idx="51674">
                  <c:v>856.01</c:v>
                </c:pt>
                <c:pt idx="51675">
                  <c:v>856.005</c:v>
                </c:pt>
                <c:pt idx="51676">
                  <c:v>856</c:v>
                </c:pt>
                <c:pt idx="51677">
                  <c:v>855.995</c:v>
                </c:pt>
                <c:pt idx="51678">
                  <c:v>855.99</c:v>
                </c:pt>
                <c:pt idx="51679">
                  <c:v>855.98500000000001</c:v>
                </c:pt>
                <c:pt idx="51680">
                  <c:v>855.98</c:v>
                </c:pt>
                <c:pt idx="51681">
                  <c:v>855.97500000000002</c:v>
                </c:pt>
                <c:pt idx="51682">
                  <c:v>855.97</c:v>
                </c:pt>
                <c:pt idx="51683">
                  <c:v>855.96500000000003</c:v>
                </c:pt>
                <c:pt idx="51684">
                  <c:v>855.96</c:v>
                </c:pt>
                <c:pt idx="51685">
                  <c:v>855.95500000000004</c:v>
                </c:pt>
                <c:pt idx="51686">
                  <c:v>855.94899999999996</c:v>
                </c:pt>
                <c:pt idx="51687">
                  <c:v>855.94399999999996</c:v>
                </c:pt>
                <c:pt idx="51688">
                  <c:v>855.93899999999996</c:v>
                </c:pt>
                <c:pt idx="51689">
                  <c:v>855.93399999999997</c:v>
                </c:pt>
                <c:pt idx="51690">
                  <c:v>855.928</c:v>
                </c:pt>
                <c:pt idx="51691">
                  <c:v>855.923</c:v>
                </c:pt>
                <c:pt idx="51692">
                  <c:v>855.91800000000001</c:v>
                </c:pt>
                <c:pt idx="51693">
                  <c:v>855.91200000000003</c:v>
                </c:pt>
                <c:pt idx="51694">
                  <c:v>855.90700000000004</c:v>
                </c:pt>
                <c:pt idx="51695">
                  <c:v>855.90200000000004</c:v>
                </c:pt>
                <c:pt idx="51696">
                  <c:v>855.89599999999996</c:v>
                </c:pt>
                <c:pt idx="51697">
                  <c:v>855.89099999999996</c:v>
                </c:pt>
                <c:pt idx="51698">
                  <c:v>855.88499999999999</c:v>
                </c:pt>
                <c:pt idx="51699">
                  <c:v>855.88</c:v>
                </c:pt>
                <c:pt idx="51700">
                  <c:v>855.875</c:v>
                </c:pt>
                <c:pt idx="51701">
                  <c:v>855.86900000000003</c:v>
                </c:pt>
                <c:pt idx="51702">
                  <c:v>855.86400000000003</c:v>
                </c:pt>
                <c:pt idx="51703">
                  <c:v>855.85799999999995</c:v>
                </c:pt>
                <c:pt idx="51704">
                  <c:v>855.85199999999998</c:v>
                </c:pt>
                <c:pt idx="51705">
                  <c:v>855.84699999999998</c:v>
                </c:pt>
                <c:pt idx="51706">
                  <c:v>855.84100000000001</c:v>
                </c:pt>
                <c:pt idx="51707">
                  <c:v>855.83600000000001</c:v>
                </c:pt>
                <c:pt idx="51708">
                  <c:v>855.83</c:v>
                </c:pt>
                <c:pt idx="51709">
                  <c:v>855.82399999999996</c:v>
                </c:pt>
                <c:pt idx="51710">
                  <c:v>855.81899999999996</c:v>
                </c:pt>
                <c:pt idx="51711">
                  <c:v>855.81299999999999</c:v>
                </c:pt>
                <c:pt idx="51712">
                  <c:v>855.80700000000002</c:v>
                </c:pt>
                <c:pt idx="51713">
                  <c:v>855.80200000000002</c:v>
                </c:pt>
                <c:pt idx="51714">
                  <c:v>855.79600000000005</c:v>
                </c:pt>
                <c:pt idx="51715">
                  <c:v>855.79</c:v>
                </c:pt>
                <c:pt idx="51716">
                  <c:v>855.78399999999999</c:v>
                </c:pt>
                <c:pt idx="51717">
                  <c:v>855.77800000000002</c:v>
                </c:pt>
                <c:pt idx="51718">
                  <c:v>855.77300000000002</c:v>
                </c:pt>
                <c:pt idx="51719">
                  <c:v>855.76700000000005</c:v>
                </c:pt>
                <c:pt idx="51720">
                  <c:v>855.76099999999997</c:v>
                </c:pt>
                <c:pt idx="51721">
                  <c:v>855.755</c:v>
                </c:pt>
                <c:pt idx="51722">
                  <c:v>855.74900000000002</c:v>
                </c:pt>
                <c:pt idx="51723">
                  <c:v>855.74300000000005</c:v>
                </c:pt>
                <c:pt idx="51724">
                  <c:v>855.73699999999997</c:v>
                </c:pt>
                <c:pt idx="51725">
                  <c:v>855.73099999999999</c:v>
                </c:pt>
                <c:pt idx="51726">
                  <c:v>855.72500000000002</c:v>
                </c:pt>
                <c:pt idx="51727">
                  <c:v>855.71900000000005</c:v>
                </c:pt>
                <c:pt idx="51728">
                  <c:v>855.71299999999997</c:v>
                </c:pt>
                <c:pt idx="51729">
                  <c:v>855.70699999999999</c:v>
                </c:pt>
                <c:pt idx="51730">
                  <c:v>855.70100000000002</c:v>
                </c:pt>
                <c:pt idx="51731">
                  <c:v>855.69500000000005</c:v>
                </c:pt>
                <c:pt idx="51732">
                  <c:v>855.68899999999996</c:v>
                </c:pt>
                <c:pt idx="51733">
                  <c:v>855.68299999999999</c:v>
                </c:pt>
                <c:pt idx="51734">
                  <c:v>855.67600000000004</c:v>
                </c:pt>
                <c:pt idx="51735">
                  <c:v>855.67</c:v>
                </c:pt>
                <c:pt idx="51736">
                  <c:v>855.66399999999999</c:v>
                </c:pt>
                <c:pt idx="51737">
                  <c:v>855.65800000000002</c:v>
                </c:pt>
                <c:pt idx="51738">
                  <c:v>855.65200000000004</c:v>
                </c:pt>
                <c:pt idx="51739">
                  <c:v>855.64499999999998</c:v>
                </c:pt>
                <c:pt idx="51740">
                  <c:v>855.63900000000001</c:v>
                </c:pt>
                <c:pt idx="51741">
                  <c:v>855.63300000000004</c:v>
                </c:pt>
                <c:pt idx="51742">
                  <c:v>855.62599999999998</c:v>
                </c:pt>
                <c:pt idx="51743">
                  <c:v>855.62</c:v>
                </c:pt>
                <c:pt idx="51744">
                  <c:v>855.61400000000003</c:v>
                </c:pt>
                <c:pt idx="51745">
                  <c:v>855.60699999999997</c:v>
                </c:pt>
                <c:pt idx="51746">
                  <c:v>855.601</c:v>
                </c:pt>
                <c:pt idx="51747">
                  <c:v>855.59500000000003</c:v>
                </c:pt>
                <c:pt idx="51748">
                  <c:v>855.58799999999997</c:v>
                </c:pt>
                <c:pt idx="51749">
                  <c:v>855.58199999999999</c:v>
                </c:pt>
                <c:pt idx="51750">
                  <c:v>855.57500000000005</c:v>
                </c:pt>
                <c:pt idx="51751">
                  <c:v>855.56899999999996</c:v>
                </c:pt>
                <c:pt idx="51752">
                  <c:v>855.56200000000001</c:v>
                </c:pt>
                <c:pt idx="51753">
                  <c:v>855.55600000000004</c:v>
                </c:pt>
                <c:pt idx="51754">
                  <c:v>855.54899999999998</c:v>
                </c:pt>
                <c:pt idx="51755">
                  <c:v>855.54300000000001</c:v>
                </c:pt>
                <c:pt idx="51756">
                  <c:v>855.53599999999994</c:v>
                </c:pt>
                <c:pt idx="51757">
                  <c:v>855.529</c:v>
                </c:pt>
                <c:pt idx="51758">
                  <c:v>855.52300000000002</c:v>
                </c:pt>
                <c:pt idx="51759">
                  <c:v>855.51599999999996</c:v>
                </c:pt>
                <c:pt idx="51760">
                  <c:v>855.50900000000001</c:v>
                </c:pt>
                <c:pt idx="51761">
                  <c:v>855.50300000000004</c:v>
                </c:pt>
                <c:pt idx="51762">
                  <c:v>855.49599999999998</c:v>
                </c:pt>
                <c:pt idx="51763">
                  <c:v>855.48900000000003</c:v>
                </c:pt>
                <c:pt idx="51764">
                  <c:v>855.48299999999995</c:v>
                </c:pt>
                <c:pt idx="51765">
                  <c:v>855.476</c:v>
                </c:pt>
                <c:pt idx="51766">
                  <c:v>855.46900000000005</c:v>
                </c:pt>
                <c:pt idx="51767">
                  <c:v>855.46199999999999</c:v>
                </c:pt>
                <c:pt idx="51768">
                  <c:v>855.45500000000004</c:v>
                </c:pt>
                <c:pt idx="51769">
                  <c:v>855.44799999999998</c:v>
                </c:pt>
                <c:pt idx="51770">
                  <c:v>855.44200000000001</c:v>
                </c:pt>
                <c:pt idx="51771">
                  <c:v>855.43499999999995</c:v>
                </c:pt>
                <c:pt idx="51772">
                  <c:v>855.428</c:v>
                </c:pt>
                <c:pt idx="51773">
                  <c:v>855.42100000000005</c:v>
                </c:pt>
                <c:pt idx="51774">
                  <c:v>855.41399999999999</c:v>
                </c:pt>
                <c:pt idx="51775">
                  <c:v>855.40700000000004</c:v>
                </c:pt>
                <c:pt idx="51776">
                  <c:v>855.4</c:v>
                </c:pt>
                <c:pt idx="51777">
                  <c:v>855.39300000000003</c:v>
                </c:pt>
                <c:pt idx="51778">
                  <c:v>855.38599999999997</c:v>
                </c:pt>
                <c:pt idx="51779">
                  <c:v>855.37900000000002</c:v>
                </c:pt>
                <c:pt idx="51780">
                  <c:v>855.37199999999996</c:v>
                </c:pt>
                <c:pt idx="51781">
                  <c:v>855.36500000000001</c:v>
                </c:pt>
                <c:pt idx="51782">
                  <c:v>855.35799999999995</c:v>
                </c:pt>
                <c:pt idx="51783">
                  <c:v>855.351</c:v>
                </c:pt>
                <c:pt idx="51784">
                  <c:v>855.34299999999996</c:v>
                </c:pt>
                <c:pt idx="51785">
                  <c:v>855.33600000000001</c:v>
                </c:pt>
                <c:pt idx="51786">
                  <c:v>855.32899999999995</c:v>
                </c:pt>
                <c:pt idx="51787">
                  <c:v>855.322</c:v>
                </c:pt>
                <c:pt idx="51788">
                  <c:v>855.31500000000005</c:v>
                </c:pt>
                <c:pt idx="51789">
                  <c:v>855.30700000000002</c:v>
                </c:pt>
                <c:pt idx="51790">
                  <c:v>855.3</c:v>
                </c:pt>
                <c:pt idx="51791">
                  <c:v>855.29300000000001</c:v>
                </c:pt>
                <c:pt idx="51792">
                  <c:v>855.28499999999997</c:v>
                </c:pt>
                <c:pt idx="51793">
                  <c:v>855.27800000000002</c:v>
                </c:pt>
                <c:pt idx="51794">
                  <c:v>855.27099999999996</c:v>
                </c:pt>
                <c:pt idx="51795">
                  <c:v>855.26300000000003</c:v>
                </c:pt>
                <c:pt idx="51796">
                  <c:v>855.25599999999997</c:v>
                </c:pt>
                <c:pt idx="51797">
                  <c:v>855.24900000000002</c:v>
                </c:pt>
                <c:pt idx="51798">
                  <c:v>855.24099999999999</c:v>
                </c:pt>
                <c:pt idx="51799">
                  <c:v>855.23400000000004</c:v>
                </c:pt>
                <c:pt idx="51800">
                  <c:v>855.226</c:v>
                </c:pt>
                <c:pt idx="51801">
                  <c:v>855.21900000000005</c:v>
                </c:pt>
                <c:pt idx="51802">
                  <c:v>855.21100000000001</c:v>
                </c:pt>
                <c:pt idx="51803">
                  <c:v>855.20399999999995</c:v>
                </c:pt>
                <c:pt idx="51804">
                  <c:v>855.19600000000003</c:v>
                </c:pt>
                <c:pt idx="51805">
                  <c:v>855.18899999999996</c:v>
                </c:pt>
                <c:pt idx="51806">
                  <c:v>855.18100000000004</c:v>
                </c:pt>
                <c:pt idx="51807">
                  <c:v>855.17399999999998</c:v>
                </c:pt>
                <c:pt idx="51808">
                  <c:v>855.16600000000005</c:v>
                </c:pt>
                <c:pt idx="51809">
                  <c:v>855.15800000000002</c:v>
                </c:pt>
                <c:pt idx="51810">
                  <c:v>855.15099999999995</c:v>
                </c:pt>
                <c:pt idx="51811">
                  <c:v>855.14300000000003</c:v>
                </c:pt>
                <c:pt idx="51812">
                  <c:v>855.13499999999999</c:v>
                </c:pt>
                <c:pt idx="51813">
                  <c:v>855.12800000000004</c:v>
                </c:pt>
                <c:pt idx="51814">
                  <c:v>855.12</c:v>
                </c:pt>
                <c:pt idx="51815">
                  <c:v>855.11199999999997</c:v>
                </c:pt>
                <c:pt idx="51816">
                  <c:v>855.10400000000004</c:v>
                </c:pt>
                <c:pt idx="51817">
                  <c:v>855.096</c:v>
                </c:pt>
                <c:pt idx="51818">
                  <c:v>855.08900000000006</c:v>
                </c:pt>
                <c:pt idx="51819">
                  <c:v>855.08100000000002</c:v>
                </c:pt>
                <c:pt idx="51820">
                  <c:v>855.07299999999998</c:v>
                </c:pt>
                <c:pt idx="51821">
                  <c:v>855.06500000000005</c:v>
                </c:pt>
                <c:pt idx="51822">
                  <c:v>855.05700000000002</c:v>
                </c:pt>
                <c:pt idx="51823">
                  <c:v>855.04899999999998</c:v>
                </c:pt>
                <c:pt idx="51824">
                  <c:v>855.04100000000005</c:v>
                </c:pt>
                <c:pt idx="51825">
                  <c:v>855.03300000000002</c:v>
                </c:pt>
                <c:pt idx="51826">
                  <c:v>855.02499999999998</c:v>
                </c:pt>
                <c:pt idx="51827">
                  <c:v>855.01700000000005</c:v>
                </c:pt>
                <c:pt idx="51828">
                  <c:v>855.00900000000001</c:v>
                </c:pt>
                <c:pt idx="51829">
                  <c:v>855.00099999999998</c:v>
                </c:pt>
                <c:pt idx="51830">
                  <c:v>854.99300000000005</c:v>
                </c:pt>
                <c:pt idx="51831">
                  <c:v>854.98500000000001</c:v>
                </c:pt>
                <c:pt idx="51832">
                  <c:v>854.97699999999998</c:v>
                </c:pt>
                <c:pt idx="51833">
                  <c:v>854.96900000000005</c:v>
                </c:pt>
                <c:pt idx="51834">
                  <c:v>854.96100000000001</c:v>
                </c:pt>
                <c:pt idx="51835">
                  <c:v>854.95299999999997</c:v>
                </c:pt>
                <c:pt idx="51836">
                  <c:v>854.94500000000005</c:v>
                </c:pt>
                <c:pt idx="51837">
                  <c:v>854.93600000000004</c:v>
                </c:pt>
                <c:pt idx="51838">
                  <c:v>854.928</c:v>
                </c:pt>
                <c:pt idx="51839">
                  <c:v>854.92</c:v>
                </c:pt>
                <c:pt idx="51840">
                  <c:v>854.91200000000003</c:v>
                </c:pt>
                <c:pt idx="51841">
                  <c:v>854.90300000000002</c:v>
                </c:pt>
                <c:pt idx="51842">
                  <c:v>854.89499999999998</c:v>
                </c:pt>
                <c:pt idx="51843">
                  <c:v>854.88699999999994</c:v>
                </c:pt>
                <c:pt idx="51844">
                  <c:v>854.87800000000004</c:v>
                </c:pt>
                <c:pt idx="51845">
                  <c:v>854.87</c:v>
                </c:pt>
                <c:pt idx="51846">
                  <c:v>854.86199999999997</c:v>
                </c:pt>
                <c:pt idx="51847">
                  <c:v>854.85299999999995</c:v>
                </c:pt>
                <c:pt idx="51848">
                  <c:v>854.84500000000003</c:v>
                </c:pt>
                <c:pt idx="51849">
                  <c:v>854.83600000000001</c:v>
                </c:pt>
                <c:pt idx="51850">
                  <c:v>854.82799999999997</c:v>
                </c:pt>
                <c:pt idx="51851">
                  <c:v>854.82</c:v>
                </c:pt>
                <c:pt idx="51852">
                  <c:v>854.81100000000004</c:v>
                </c:pt>
                <c:pt idx="51853">
                  <c:v>854.803</c:v>
                </c:pt>
                <c:pt idx="51854">
                  <c:v>854.79399999999998</c:v>
                </c:pt>
                <c:pt idx="51855">
                  <c:v>854.78499999999997</c:v>
                </c:pt>
                <c:pt idx="51856">
                  <c:v>854.77700000000004</c:v>
                </c:pt>
                <c:pt idx="51857">
                  <c:v>854.76800000000003</c:v>
                </c:pt>
                <c:pt idx="51858">
                  <c:v>854.76</c:v>
                </c:pt>
                <c:pt idx="51859">
                  <c:v>854.75099999999998</c:v>
                </c:pt>
                <c:pt idx="51860">
                  <c:v>854.74199999999996</c:v>
                </c:pt>
                <c:pt idx="51861">
                  <c:v>854.73400000000004</c:v>
                </c:pt>
                <c:pt idx="51862">
                  <c:v>854.72500000000002</c:v>
                </c:pt>
                <c:pt idx="51863">
                  <c:v>854.71600000000001</c:v>
                </c:pt>
                <c:pt idx="51864">
                  <c:v>854.70799999999997</c:v>
                </c:pt>
                <c:pt idx="51865">
                  <c:v>854.69899999999996</c:v>
                </c:pt>
                <c:pt idx="51866">
                  <c:v>854.69</c:v>
                </c:pt>
                <c:pt idx="51867">
                  <c:v>854.68100000000004</c:v>
                </c:pt>
                <c:pt idx="51868">
                  <c:v>854.673</c:v>
                </c:pt>
                <c:pt idx="51869">
                  <c:v>854.66399999999999</c:v>
                </c:pt>
                <c:pt idx="51870">
                  <c:v>854.65499999999997</c:v>
                </c:pt>
                <c:pt idx="51871">
                  <c:v>854.64599999999996</c:v>
                </c:pt>
                <c:pt idx="51872">
                  <c:v>854.63699999999994</c:v>
                </c:pt>
                <c:pt idx="51873">
                  <c:v>854.62800000000004</c:v>
                </c:pt>
                <c:pt idx="51874">
                  <c:v>854.61900000000003</c:v>
                </c:pt>
                <c:pt idx="51875">
                  <c:v>854.61</c:v>
                </c:pt>
                <c:pt idx="51876">
                  <c:v>854.601</c:v>
                </c:pt>
                <c:pt idx="51877">
                  <c:v>854.59199999999998</c:v>
                </c:pt>
                <c:pt idx="51878">
                  <c:v>854.58299999999997</c:v>
                </c:pt>
                <c:pt idx="51879">
                  <c:v>854.57399999999996</c:v>
                </c:pt>
                <c:pt idx="51880">
                  <c:v>854.56500000000005</c:v>
                </c:pt>
                <c:pt idx="51881">
                  <c:v>854.55600000000004</c:v>
                </c:pt>
                <c:pt idx="51882">
                  <c:v>854.54700000000003</c:v>
                </c:pt>
                <c:pt idx="51883">
                  <c:v>854.53800000000001</c:v>
                </c:pt>
                <c:pt idx="51884">
                  <c:v>854.529</c:v>
                </c:pt>
                <c:pt idx="51885">
                  <c:v>854.52</c:v>
                </c:pt>
                <c:pt idx="51886">
                  <c:v>854.51099999999997</c:v>
                </c:pt>
                <c:pt idx="51887">
                  <c:v>854.50199999999995</c:v>
                </c:pt>
                <c:pt idx="51888">
                  <c:v>854.49199999999996</c:v>
                </c:pt>
                <c:pt idx="51889">
                  <c:v>854.48299999999995</c:v>
                </c:pt>
                <c:pt idx="51890">
                  <c:v>854.47400000000005</c:v>
                </c:pt>
                <c:pt idx="51891">
                  <c:v>854.46500000000003</c:v>
                </c:pt>
                <c:pt idx="51892">
                  <c:v>854.45600000000002</c:v>
                </c:pt>
                <c:pt idx="51893">
                  <c:v>854.44600000000003</c:v>
                </c:pt>
                <c:pt idx="51894">
                  <c:v>854.43700000000001</c:v>
                </c:pt>
                <c:pt idx="51895">
                  <c:v>854.428</c:v>
                </c:pt>
                <c:pt idx="51896">
                  <c:v>854.41800000000001</c:v>
                </c:pt>
                <c:pt idx="51897">
                  <c:v>854.40899999999999</c:v>
                </c:pt>
                <c:pt idx="51898">
                  <c:v>854.399</c:v>
                </c:pt>
                <c:pt idx="51899">
                  <c:v>854.39</c:v>
                </c:pt>
                <c:pt idx="51900">
                  <c:v>854.38099999999997</c:v>
                </c:pt>
                <c:pt idx="51901">
                  <c:v>854.37099999999998</c:v>
                </c:pt>
                <c:pt idx="51902">
                  <c:v>854.36199999999997</c:v>
                </c:pt>
                <c:pt idx="51903">
                  <c:v>854.35199999999998</c:v>
                </c:pt>
                <c:pt idx="51904">
                  <c:v>854.34299999999996</c:v>
                </c:pt>
                <c:pt idx="51905">
                  <c:v>854.33299999999997</c:v>
                </c:pt>
                <c:pt idx="51906">
                  <c:v>854.32399999999996</c:v>
                </c:pt>
                <c:pt idx="51907">
                  <c:v>854.31399999999996</c:v>
                </c:pt>
                <c:pt idx="51908">
                  <c:v>854.30499999999995</c:v>
                </c:pt>
                <c:pt idx="51909">
                  <c:v>854.29499999999996</c:v>
                </c:pt>
                <c:pt idx="51910">
                  <c:v>854.28499999999997</c:v>
                </c:pt>
                <c:pt idx="51911">
                  <c:v>854.27599999999995</c:v>
                </c:pt>
                <c:pt idx="51912">
                  <c:v>854.26599999999996</c:v>
                </c:pt>
                <c:pt idx="51913">
                  <c:v>854.25599999999997</c:v>
                </c:pt>
                <c:pt idx="51914">
                  <c:v>854.24699999999996</c:v>
                </c:pt>
                <c:pt idx="51915">
                  <c:v>854.23699999999997</c:v>
                </c:pt>
                <c:pt idx="51916">
                  <c:v>854.22699999999998</c:v>
                </c:pt>
                <c:pt idx="51917">
                  <c:v>854.21699999999998</c:v>
                </c:pt>
                <c:pt idx="51918">
                  <c:v>854.20799999999997</c:v>
                </c:pt>
                <c:pt idx="51919">
                  <c:v>854.19799999999998</c:v>
                </c:pt>
                <c:pt idx="51920">
                  <c:v>854.18799999999999</c:v>
                </c:pt>
                <c:pt idx="51921">
                  <c:v>854.178</c:v>
                </c:pt>
                <c:pt idx="51922">
                  <c:v>854.16800000000001</c:v>
                </c:pt>
                <c:pt idx="51923">
                  <c:v>854.15800000000002</c:v>
                </c:pt>
                <c:pt idx="51924">
                  <c:v>854.14800000000002</c:v>
                </c:pt>
                <c:pt idx="51925">
                  <c:v>854.13900000000001</c:v>
                </c:pt>
                <c:pt idx="51926">
                  <c:v>854.12900000000002</c:v>
                </c:pt>
                <c:pt idx="51927">
                  <c:v>854.11900000000003</c:v>
                </c:pt>
                <c:pt idx="51928">
                  <c:v>854.10900000000004</c:v>
                </c:pt>
                <c:pt idx="51929">
                  <c:v>854.09900000000005</c:v>
                </c:pt>
                <c:pt idx="51930">
                  <c:v>854.08900000000006</c:v>
                </c:pt>
                <c:pt idx="51931">
                  <c:v>854.07899999999995</c:v>
                </c:pt>
                <c:pt idx="51932">
                  <c:v>854.06899999999996</c:v>
                </c:pt>
                <c:pt idx="51933">
                  <c:v>854.05899999999997</c:v>
                </c:pt>
                <c:pt idx="51934">
                  <c:v>854.04899999999998</c:v>
                </c:pt>
                <c:pt idx="51935">
                  <c:v>854.03800000000001</c:v>
                </c:pt>
                <c:pt idx="51936">
                  <c:v>854.02800000000002</c:v>
                </c:pt>
                <c:pt idx="51937">
                  <c:v>854.01800000000003</c:v>
                </c:pt>
                <c:pt idx="51938">
                  <c:v>854.00800000000004</c:v>
                </c:pt>
                <c:pt idx="51939">
                  <c:v>853.99800000000005</c:v>
                </c:pt>
                <c:pt idx="51940">
                  <c:v>853.98800000000006</c:v>
                </c:pt>
                <c:pt idx="51941">
                  <c:v>853.97699999999998</c:v>
                </c:pt>
                <c:pt idx="51942">
                  <c:v>853.96699999999998</c:v>
                </c:pt>
                <c:pt idx="51943">
                  <c:v>853.95699999999999</c:v>
                </c:pt>
                <c:pt idx="51944">
                  <c:v>853.947</c:v>
                </c:pt>
                <c:pt idx="51945">
                  <c:v>853.93600000000004</c:v>
                </c:pt>
                <c:pt idx="51946">
                  <c:v>853.92600000000004</c:v>
                </c:pt>
                <c:pt idx="51947">
                  <c:v>853.91600000000005</c:v>
                </c:pt>
                <c:pt idx="51948">
                  <c:v>853.90499999999997</c:v>
                </c:pt>
                <c:pt idx="51949">
                  <c:v>853.89499999999998</c:v>
                </c:pt>
                <c:pt idx="51950">
                  <c:v>853.88400000000001</c:v>
                </c:pt>
                <c:pt idx="51951">
                  <c:v>853.87400000000002</c:v>
                </c:pt>
                <c:pt idx="51952">
                  <c:v>853.86400000000003</c:v>
                </c:pt>
                <c:pt idx="51953">
                  <c:v>853.85299999999995</c:v>
                </c:pt>
                <c:pt idx="51954">
                  <c:v>853.84299999999996</c:v>
                </c:pt>
                <c:pt idx="51955">
                  <c:v>853.83199999999999</c:v>
                </c:pt>
                <c:pt idx="51956">
                  <c:v>853.822</c:v>
                </c:pt>
                <c:pt idx="51957">
                  <c:v>853.81100000000004</c:v>
                </c:pt>
                <c:pt idx="51958">
                  <c:v>853.80100000000004</c:v>
                </c:pt>
                <c:pt idx="51959">
                  <c:v>853.79</c:v>
                </c:pt>
                <c:pt idx="51960">
                  <c:v>853.779</c:v>
                </c:pt>
                <c:pt idx="51961">
                  <c:v>853.76900000000001</c:v>
                </c:pt>
                <c:pt idx="51962">
                  <c:v>853.75800000000004</c:v>
                </c:pt>
                <c:pt idx="51963">
                  <c:v>853.74699999999996</c:v>
                </c:pt>
                <c:pt idx="51964">
                  <c:v>853.73699999999997</c:v>
                </c:pt>
                <c:pt idx="51965">
                  <c:v>853.726</c:v>
                </c:pt>
                <c:pt idx="51966">
                  <c:v>853.71500000000003</c:v>
                </c:pt>
                <c:pt idx="51967">
                  <c:v>853.70500000000004</c:v>
                </c:pt>
                <c:pt idx="51968">
                  <c:v>853.69399999999996</c:v>
                </c:pt>
                <c:pt idx="51969">
                  <c:v>853.68299999999999</c:v>
                </c:pt>
                <c:pt idx="51970">
                  <c:v>853.67200000000003</c:v>
                </c:pt>
                <c:pt idx="51971">
                  <c:v>853.66200000000003</c:v>
                </c:pt>
                <c:pt idx="51972">
                  <c:v>853.65099999999995</c:v>
                </c:pt>
                <c:pt idx="51973">
                  <c:v>853.64</c:v>
                </c:pt>
                <c:pt idx="51974">
                  <c:v>853.62900000000002</c:v>
                </c:pt>
                <c:pt idx="51975">
                  <c:v>853.61800000000005</c:v>
                </c:pt>
                <c:pt idx="51976">
                  <c:v>853.60699999999997</c:v>
                </c:pt>
                <c:pt idx="51977">
                  <c:v>853.596</c:v>
                </c:pt>
                <c:pt idx="51978">
                  <c:v>853.58500000000004</c:v>
                </c:pt>
                <c:pt idx="51979">
                  <c:v>853.57399999999996</c:v>
                </c:pt>
                <c:pt idx="51980">
                  <c:v>853.56299999999999</c:v>
                </c:pt>
                <c:pt idx="51981">
                  <c:v>853.55200000000002</c:v>
                </c:pt>
                <c:pt idx="51982">
                  <c:v>853.54100000000005</c:v>
                </c:pt>
                <c:pt idx="51983">
                  <c:v>853.53</c:v>
                </c:pt>
                <c:pt idx="51984">
                  <c:v>853.51900000000001</c:v>
                </c:pt>
                <c:pt idx="51985">
                  <c:v>853.50800000000004</c:v>
                </c:pt>
                <c:pt idx="51986">
                  <c:v>853.49699999999996</c:v>
                </c:pt>
                <c:pt idx="51987">
                  <c:v>853.48599999999999</c:v>
                </c:pt>
                <c:pt idx="51988">
                  <c:v>853.47500000000002</c:v>
                </c:pt>
                <c:pt idx="51989">
                  <c:v>853.46400000000006</c:v>
                </c:pt>
                <c:pt idx="51990">
                  <c:v>853.45299999999997</c:v>
                </c:pt>
                <c:pt idx="51991">
                  <c:v>853.44100000000003</c:v>
                </c:pt>
                <c:pt idx="51992">
                  <c:v>853.43</c:v>
                </c:pt>
                <c:pt idx="51993">
                  <c:v>853.41899999999998</c:v>
                </c:pt>
                <c:pt idx="51994">
                  <c:v>853.40800000000002</c:v>
                </c:pt>
                <c:pt idx="51995">
                  <c:v>853.39599999999996</c:v>
                </c:pt>
                <c:pt idx="51996">
                  <c:v>853.38499999999999</c:v>
                </c:pt>
                <c:pt idx="51997">
                  <c:v>853.37400000000002</c:v>
                </c:pt>
                <c:pt idx="51998">
                  <c:v>853.36199999999997</c:v>
                </c:pt>
                <c:pt idx="51999">
                  <c:v>853.351</c:v>
                </c:pt>
                <c:pt idx="52000">
                  <c:v>853.34</c:v>
                </c:pt>
                <c:pt idx="52001">
                  <c:v>853.32799999999997</c:v>
                </c:pt>
                <c:pt idx="52002">
                  <c:v>853.31700000000001</c:v>
                </c:pt>
                <c:pt idx="52003">
                  <c:v>853.30600000000004</c:v>
                </c:pt>
                <c:pt idx="52004">
                  <c:v>853.29399999999998</c:v>
                </c:pt>
                <c:pt idx="52005">
                  <c:v>853.28300000000002</c:v>
                </c:pt>
                <c:pt idx="52006">
                  <c:v>853.27099999999996</c:v>
                </c:pt>
                <c:pt idx="52007">
                  <c:v>853.26</c:v>
                </c:pt>
                <c:pt idx="52008">
                  <c:v>853.24800000000005</c:v>
                </c:pt>
                <c:pt idx="52009">
                  <c:v>853.23699999999997</c:v>
                </c:pt>
                <c:pt idx="52010">
                  <c:v>853.22500000000002</c:v>
                </c:pt>
                <c:pt idx="52011">
                  <c:v>853.21299999999997</c:v>
                </c:pt>
                <c:pt idx="52012">
                  <c:v>853.202</c:v>
                </c:pt>
                <c:pt idx="52013">
                  <c:v>853.19</c:v>
                </c:pt>
                <c:pt idx="52014">
                  <c:v>853.17899999999997</c:v>
                </c:pt>
                <c:pt idx="52015">
                  <c:v>853.16700000000003</c:v>
                </c:pt>
                <c:pt idx="52016">
                  <c:v>853.15499999999997</c:v>
                </c:pt>
                <c:pt idx="52017">
                  <c:v>853.14400000000001</c:v>
                </c:pt>
                <c:pt idx="52018">
                  <c:v>853.13199999999995</c:v>
                </c:pt>
                <c:pt idx="52019">
                  <c:v>853.12</c:v>
                </c:pt>
                <c:pt idx="52020">
                  <c:v>853.10799999999995</c:v>
                </c:pt>
                <c:pt idx="52021">
                  <c:v>853.09699999999998</c:v>
                </c:pt>
                <c:pt idx="52022">
                  <c:v>853.08500000000004</c:v>
                </c:pt>
                <c:pt idx="52023">
                  <c:v>853.07299999999998</c:v>
                </c:pt>
                <c:pt idx="52024">
                  <c:v>853.06100000000004</c:v>
                </c:pt>
                <c:pt idx="52025">
                  <c:v>853.04899999999998</c:v>
                </c:pt>
                <c:pt idx="52026">
                  <c:v>853.03700000000003</c:v>
                </c:pt>
                <c:pt idx="52027">
                  <c:v>853.02599999999995</c:v>
                </c:pt>
                <c:pt idx="52028">
                  <c:v>853.01400000000001</c:v>
                </c:pt>
                <c:pt idx="52029">
                  <c:v>853.00199999999995</c:v>
                </c:pt>
                <c:pt idx="52030">
                  <c:v>852.99</c:v>
                </c:pt>
                <c:pt idx="52031">
                  <c:v>852.97799999999995</c:v>
                </c:pt>
                <c:pt idx="52032">
                  <c:v>852.96600000000001</c:v>
                </c:pt>
                <c:pt idx="52033">
                  <c:v>852.95399999999995</c:v>
                </c:pt>
                <c:pt idx="52034">
                  <c:v>852.94200000000001</c:v>
                </c:pt>
                <c:pt idx="52035">
                  <c:v>852.93</c:v>
                </c:pt>
                <c:pt idx="52036">
                  <c:v>852.91800000000001</c:v>
                </c:pt>
                <c:pt idx="52037">
                  <c:v>852.90599999999995</c:v>
                </c:pt>
                <c:pt idx="52038">
                  <c:v>852.89400000000001</c:v>
                </c:pt>
                <c:pt idx="52039">
                  <c:v>852.88099999999997</c:v>
                </c:pt>
                <c:pt idx="52040">
                  <c:v>852.86900000000003</c:v>
                </c:pt>
                <c:pt idx="52041">
                  <c:v>852.85699999999997</c:v>
                </c:pt>
                <c:pt idx="52042">
                  <c:v>852.84500000000003</c:v>
                </c:pt>
                <c:pt idx="52043">
                  <c:v>852.83299999999997</c:v>
                </c:pt>
                <c:pt idx="52044">
                  <c:v>852.82100000000003</c:v>
                </c:pt>
                <c:pt idx="52045">
                  <c:v>852.80799999999999</c:v>
                </c:pt>
                <c:pt idx="52046">
                  <c:v>852.79600000000005</c:v>
                </c:pt>
                <c:pt idx="52047">
                  <c:v>852.78399999999999</c:v>
                </c:pt>
                <c:pt idx="52048">
                  <c:v>852.77200000000005</c:v>
                </c:pt>
                <c:pt idx="52049">
                  <c:v>852.75900000000001</c:v>
                </c:pt>
                <c:pt idx="52050">
                  <c:v>852.74699999999996</c:v>
                </c:pt>
                <c:pt idx="52051">
                  <c:v>852.73500000000001</c:v>
                </c:pt>
                <c:pt idx="52052">
                  <c:v>852.72199999999998</c:v>
                </c:pt>
                <c:pt idx="52053">
                  <c:v>852.71</c:v>
                </c:pt>
                <c:pt idx="52054">
                  <c:v>852.697</c:v>
                </c:pt>
                <c:pt idx="52055">
                  <c:v>852.68499999999995</c:v>
                </c:pt>
                <c:pt idx="52056">
                  <c:v>852.673</c:v>
                </c:pt>
                <c:pt idx="52057">
                  <c:v>852.66</c:v>
                </c:pt>
                <c:pt idx="52058">
                  <c:v>852.64800000000002</c:v>
                </c:pt>
                <c:pt idx="52059">
                  <c:v>852.63499999999999</c:v>
                </c:pt>
                <c:pt idx="52060">
                  <c:v>852.62300000000005</c:v>
                </c:pt>
                <c:pt idx="52061">
                  <c:v>852.61</c:v>
                </c:pt>
                <c:pt idx="52062">
                  <c:v>852.59799999999996</c:v>
                </c:pt>
                <c:pt idx="52063">
                  <c:v>852.58500000000004</c:v>
                </c:pt>
                <c:pt idx="52064">
                  <c:v>852.572</c:v>
                </c:pt>
                <c:pt idx="52065">
                  <c:v>852.56</c:v>
                </c:pt>
                <c:pt idx="52066">
                  <c:v>852.54700000000003</c:v>
                </c:pt>
                <c:pt idx="52067">
                  <c:v>852.53399999999999</c:v>
                </c:pt>
                <c:pt idx="52068">
                  <c:v>852.52200000000005</c:v>
                </c:pt>
                <c:pt idx="52069">
                  <c:v>852.50900000000001</c:v>
                </c:pt>
                <c:pt idx="52070">
                  <c:v>852.49599999999998</c:v>
                </c:pt>
                <c:pt idx="52071">
                  <c:v>852.48400000000004</c:v>
                </c:pt>
                <c:pt idx="52072">
                  <c:v>852.471</c:v>
                </c:pt>
                <c:pt idx="52073">
                  <c:v>852.45799999999997</c:v>
                </c:pt>
                <c:pt idx="52074">
                  <c:v>852.44500000000005</c:v>
                </c:pt>
                <c:pt idx="52075">
                  <c:v>852.43299999999999</c:v>
                </c:pt>
                <c:pt idx="52076">
                  <c:v>852.42</c:v>
                </c:pt>
                <c:pt idx="52077">
                  <c:v>852.40700000000004</c:v>
                </c:pt>
                <c:pt idx="52078">
                  <c:v>852.39400000000001</c:v>
                </c:pt>
                <c:pt idx="52079">
                  <c:v>852.38099999999997</c:v>
                </c:pt>
                <c:pt idx="52080">
                  <c:v>852.36800000000005</c:v>
                </c:pt>
                <c:pt idx="52081">
                  <c:v>852.35500000000002</c:v>
                </c:pt>
                <c:pt idx="52082">
                  <c:v>852.34199999999998</c:v>
                </c:pt>
                <c:pt idx="52083">
                  <c:v>852.32899999999995</c:v>
                </c:pt>
                <c:pt idx="52084">
                  <c:v>852.31600000000003</c:v>
                </c:pt>
                <c:pt idx="52085">
                  <c:v>852.303</c:v>
                </c:pt>
                <c:pt idx="52086">
                  <c:v>852.29</c:v>
                </c:pt>
                <c:pt idx="52087">
                  <c:v>852.27700000000004</c:v>
                </c:pt>
                <c:pt idx="52088">
                  <c:v>852.26400000000001</c:v>
                </c:pt>
                <c:pt idx="52089">
                  <c:v>852.25099999999998</c:v>
                </c:pt>
                <c:pt idx="52090">
                  <c:v>852.23800000000006</c:v>
                </c:pt>
                <c:pt idx="52091">
                  <c:v>852.22500000000002</c:v>
                </c:pt>
                <c:pt idx="52092">
                  <c:v>852.21199999999999</c:v>
                </c:pt>
                <c:pt idx="52093">
                  <c:v>852.19899999999996</c:v>
                </c:pt>
                <c:pt idx="52094">
                  <c:v>852.18600000000004</c:v>
                </c:pt>
                <c:pt idx="52095">
                  <c:v>852.17200000000003</c:v>
                </c:pt>
                <c:pt idx="52096">
                  <c:v>852.15899999999999</c:v>
                </c:pt>
                <c:pt idx="52097">
                  <c:v>852.14599999999996</c:v>
                </c:pt>
                <c:pt idx="52098">
                  <c:v>852.13300000000004</c:v>
                </c:pt>
                <c:pt idx="52099">
                  <c:v>852.12</c:v>
                </c:pt>
                <c:pt idx="52100">
                  <c:v>852.10599999999999</c:v>
                </c:pt>
                <c:pt idx="52101">
                  <c:v>852.09299999999996</c:v>
                </c:pt>
                <c:pt idx="52102">
                  <c:v>852.08</c:v>
                </c:pt>
                <c:pt idx="52103">
                  <c:v>852.06600000000003</c:v>
                </c:pt>
                <c:pt idx="52104">
                  <c:v>852.053</c:v>
                </c:pt>
                <c:pt idx="52105">
                  <c:v>852.03899999999999</c:v>
                </c:pt>
                <c:pt idx="52106">
                  <c:v>852.02599999999995</c:v>
                </c:pt>
                <c:pt idx="52107">
                  <c:v>852.01300000000003</c:v>
                </c:pt>
                <c:pt idx="52108">
                  <c:v>851.99900000000002</c:v>
                </c:pt>
                <c:pt idx="52109">
                  <c:v>851.98599999999999</c:v>
                </c:pt>
                <c:pt idx="52110">
                  <c:v>851.97199999999998</c:v>
                </c:pt>
                <c:pt idx="52111">
                  <c:v>851.95899999999995</c:v>
                </c:pt>
                <c:pt idx="52112">
                  <c:v>851.94500000000005</c:v>
                </c:pt>
                <c:pt idx="52113">
                  <c:v>851.93200000000002</c:v>
                </c:pt>
                <c:pt idx="52114">
                  <c:v>851.91800000000001</c:v>
                </c:pt>
                <c:pt idx="52115">
                  <c:v>851.90499999999997</c:v>
                </c:pt>
                <c:pt idx="52116">
                  <c:v>851.89099999999996</c:v>
                </c:pt>
                <c:pt idx="52117">
                  <c:v>851.87800000000004</c:v>
                </c:pt>
                <c:pt idx="52118">
                  <c:v>851.86400000000003</c:v>
                </c:pt>
                <c:pt idx="52119">
                  <c:v>851.85</c:v>
                </c:pt>
                <c:pt idx="52120">
                  <c:v>851.83699999999999</c:v>
                </c:pt>
                <c:pt idx="52121">
                  <c:v>851.82299999999998</c:v>
                </c:pt>
                <c:pt idx="52122">
                  <c:v>851.80899999999997</c:v>
                </c:pt>
                <c:pt idx="52123">
                  <c:v>851.79499999999996</c:v>
                </c:pt>
                <c:pt idx="52124">
                  <c:v>851.78200000000004</c:v>
                </c:pt>
                <c:pt idx="52125">
                  <c:v>851.76800000000003</c:v>
                </c:pt>
                <c:pt idx="52126">
                  <c:v>851.75400000000002</c:v>
                </c:pt>
                <c:pt idx="52127">
                  <c:v>851.74</c:v>
                </c:pt>
                <c:pt idx="52128">
                  <c:v>851.72699999999998</c:v>
                </c:pt>
                <c:pt idx="52129">
                  <c:v>851.71299999999997</c:v>
                </c:pt>
                <c:pt idx="52130">
                  <c:v>851.69899999999996</c:v>
                </c:pt>
                <c:pt idx="52131">
                  <c:v>851.68499999999995</c:v>
                </c:pt>
                <c:pt idx="52132">
                  <c:v>851.67100000000005</c:v>
                </c:pt>
                <c:pt idx="52133">
                  <c:v>851.65700000000004</c:v>
                </c:pt>
                <c:pt idx="52134">
                  <c:v>851.64300000000003</c:v>
                </c:pt>
                <c:pt idx="52135">
                  <c:v>851.62900000000002</c:v>
                </c:pt>
                <c:pt idx="52136">
                  <c:v>851.61500000000001</c:v>
                </c:pt>
                <c:pt idx="52137">
                  <c:v>851.601</c:v>
                </c:pt>
                <c:pt idx="52138">
                  <c:v>851.58699999999999</c:v>
                </c:pt>
                <c:pt idx="52139">
                  <c:v>851.57299999999998</c:v>
                </c:pt>
                <c:pt idx="52140">
                  <c:v>851.55899999999997</c:v>
                </c:pt>
                <c:pt idx="52141">
                  <c:v>851.54499999999996</c:v>
                </c:pt>
                <c:pt idx="52142">
                  <c:v>851.53099999999995</c:v>
                </c:pt>
                <c:pt idx="52143">
                  <c:v>851.51700000000005</c:v>
                </c:pt>
                <c:pt idx="52144">
                  <c:v>851.50300000000004</c:v>
                </c:pt>
                <c:pt idx="52145">
                  <c:v>851.48900000000003</c:v>
                </c:pt>
                <c:pt idx="52146">
                  <c:v>851.47500000000002</c:v>
                </c:pt>
                <c:pt idx="52147">
                  <c:v>851.46100000000001</c:v>
                </c:pt>
                <c:pt idx="52148">
                  <c:v>851.44600000000003</c:v>
                </c:pt>
                <c:pt idx="52149">
                  <c:v>851.43200000000002</c:v>
                </c:pt>
                <c:pt idx="52150">
                  <c:v>851.41800000000001</c:v>
                </c:pt>
                <c:pt idx="52151">
                  <c:v>851.404</c:v>
                </c:pt>
                <c:pt idx="52152">
                  <c:v>851.38900000000001</c:v>
                </c:pt>
                <c:pt idx="52153">
                  <c:v>851.375</c:v>
                </c:pt>
                <c:pt idx="52154">
                  <c:v>851.36099999999999</c:v>
                </c:pt>
                <c:pt idx="52155">
                  <c:v>851.346</c:v>
                </c:pt>
                <c:pt idx="52156">
                  <c:v>851.33199999999999</c:v>
                </c:pt>
                <c:pt idx="52157">
                  <c:v>851.31799999999998</c:v>
                </c:pt>
                <c:pt idx="52158">
                  <c:v>851.303</c:v>
                </c:pt>
                <c:pt idx="52159">
                  <c:v>851.28899999999999</c:v>
                </c:pt>
                <c:pt idx="52160">
                  <c:v>851.27499999999998</c:v>
                </c:pt>
                <c:pt idx="52161">
                  <c:v>851.26</c:v>
                </c:pt>
                <c:pt idx="52162">
                  <c:v>851.24599999999998</c:v>
                </c:pt>
                <c:pt idx="52163">
                  <c:v>851.23099999999999</c:v>
                </c:pt>
                <c:pt idx="52164">
                  <c:v>851.21699999999998</c:v>
                </c:pt>
                <c:pt idx="52165">
                  <c:v>851.202</c:v>
                </c:pt>
                <c:pt idx="52166">
                  <c:v>851.18799999999999</c:v>
                </c:pt>
                <c:pt idx="52167">
                  <c:v>851.173</c:v>
                </c:pt>
                <c:pt idx="52168">
                  <c:v>851.15899999999999</c:v>
                </c:pt>
                <c:pt idx="52169">
                  <c:v>851.14400000000001</c:v>
                </c:pt>
                <c:pt idx="52170">
                  <c:v>851.12900000000002</c:v>
                </c:pt>
                <c:pt idx="52171">
                  <c:v>851.11500000000001</c:v>
                </c:pt>
                <c:pt idx="52172">
                  <c:v>851.1</c:v>
                </c:pt>
                <c:pt idx="52173">
                  <c:v>851.08500000000004</c:v>
                </c:pt>
                <c:pt idx="52174">
                  <c:v>851.07100000000003</c:v>
                </c:pt>
                <c:pt idx="52175">
                  <c:v>851.05600000000004</c:v>
                </c:pt>
                <c:pt idx="52176">
                  <c:v>851.04100000000005</c:v>
                </c:pt>
                <c:pt idx="52177">
                  <c:v>851.02700000000004</c:v>
                </c:pt>
                <c:pt idx="52178">
                  <c:v>851.01199999999994</c:v>
                </c:pt>
                <c:pt idx="52179">
                  <c:v>850.99699999999996</c:v>
                </c:pt>
                <c:pt idx="52180">
                  <c:v>850.98199999999997</c:v>
                </c:pt>
                <c:pt idx="52181">
                  <c:v>850.96699999999998</c:v>
                </c:pt>
                <c:pt idx="52182">
                  <c:v>850.95299999999997</c:v>
                </c:pt>
                <c:pt idx="52183">
                  <c:v>850.93799999999999</c:v>
                </c:pt>
                <c:pt idx="52184">
                  <c:v>850.923</c:v>
                </c:pt>
                <c:pt idx="52185">
                  <c:v>850.90800000000002</c:v>
                </c:pt>
                <c:pt idx="52186">
                  <c:v>850.89300000000003</c:v>
                </c:pt>
                <c:pt idx="52187">
                  <c:v>850.87800000000004</c:v>
                </c:pt>
                <c:pt idx="52188">
                  <c:v>850.86300000000006</c:v>
                </c:pt>
                <c:pt idx="52189">
                  <c:v>850.84799999999996</c:v>
                </c:pt>
                <c:pt idx="52190">
                  <c:v>850.83299999999997</c:v>
                </c:pt>
                <c:pt idx="52191">
                  <c:v>850.81799999999998</c:v>
                </c:pt>
                <c:pt idx="52192">
                  <c:v>850.803</c:v>
                </c:pt>
                <c:pt idx="52193">
                  <c:v>850.78800000000001</c:v>
                </c:pt>
                <c:pt idx="52194">
                  <c:v>850.77300000000002</c:v>
                </c:pt>
                <c:pt idx="52195">
                  <c:v>850.75800000000004</c:v>
                </c:pt>
                <c:pt idx="52196">
                  <c:v>850.74300000000005</c:v>
                </c:pt>
                <c:pt idx="52197">
                  <c:v>850.72799999999995</c:v>
                </c:pt>
                <c:pt idx="52198">
                  <c:v>850.71299999999997</c:v>
                </c:pt>
                <c:pt idx="52199">
                  <c:v>850.69799999999998</c:v>
                </c:pt>
                <c:pt idx="52200">
                  <c:v>850.68200000000002</c:v>
                </c:pt>
                <c:pt idx="52201">
                  <c:v>850.66700000000003</c:v>
                </c:pt>
                <c:pt idx="52202">
                  <c:v>850.65200000000004</c:v>
                </c:pt>
                <c:pt idx="52203">
                  <c:v>850.63699999999994</c:v>
                </c:pt>
                <c:pt idx="52204">
                  <c:v>850.62099999999998</c:v>
                </c:pt>
                <c:pt idx="52205">
                  <c:v>850.60599999999999</c:v>
                </c:pt>
                <c:pt idx="52206">
                  <c:v>850.59100000000001</c:v>
                </c:pt>
                <c:pt idx="52207">
                  <c:v>850.57600000000002</c:v>
                </c:pt>
                <c:pt idx="52208">
                  <c:v>850.56</c:v>
                </c:pt>
                <c:pt idx="52209">
                  <c:v>850.54499999999996</c:v>
                </c:pt>
                <c:pt idx="52210">
                  <c:v>850.53</c:v>
                </c:pt>
                <c:pt idx="52211">
                  <c:v>850.51400000000001</c:v>
                </c:pt>
                <c:pt idx="52212">
                  <c:v>850.49900000000002</c:v>
                </c:pt>
                <c:pt idx="52213">
                  <c:v>850.48299999999995</c:v>
                </c:pt>
                <c:pt idx="52214">
                  <c:v>850.46799999999996</c:v>
                </c:pt>
                <c:pt idx="52215">
                  <c:v>850.45299999999997</c:v>
                </c:pt>
                <c:pt idx="52216">
                  <c:v>850.43700000000001</c:v>
                </c:pt>
                <c:pt idx="52217">
                  <c:v>850.42200000000003</c:v>
                </c:pt>
                <c:pt idx="52218">
                  <c:v>850.40599999999995</c:v>
                </c:pt>
                <c:pt idx="52219">
                  <c:v>850.39099999999996</c:v>
                </c:pt>
                <c:pt idx="52220">
                  <c:v>850.375</c:v>
                </c:pt>
                <c:pt idx="52221">
                  <c:v>850.35900000000004</c:v>
                </c:pt>
                <c:pt idx="52222">
                  <c:v>850.34400000000005</c:v>
                </c:pt>
                <c:pt idx="52223">
                  <c:v>850.32799999999997</c:v>
                </c:pt>
                <c:pt idx="52224">
                  <c:v>850.31299999999999</c:v>
                </c:pt>
                <c:pt idx="52225">
                  <c:v>850.29700000000003</c:v>
                </c:pt>
                <c:pt idx="52226">
                  <c:v>850.28099999999995</c:v>
                </c:pt>
                <c:pt idx="52227">
                  <c:v>850.26599999999996</c:v>
                </c:pt>
                <c:pt idx="52228">
                  <c:v>850.25</c:v>
                </c:pt>
                <c:pt idx="52229">
                  <c:v>850.23400000000004</c:v>
                </c:pt>
                <c:pt idx="52230">
                  <c:v>850.21799999999996</c:v>
                </c:pt>
                <c:pt idx="52231">
                  <c:v>850.20299999999997</c:v>
                </c:pt>
                <c:pt idx="52232">
                  <c:v>850.18700000000001</c:v>
                </c:pt>
                <c:pt idx="52233">
                  <c:v>850.17100000000005</c:v>
                </c:pt>
                <c:pt idx="52234">
                  <c:v>850.15499999999997</c:v>
                </c:pt>
                <c:pt idx="52235">
                  <c:v>850.13900000000001</c:v>
                </c:pt>
                <c:pt idx="52236">
                  <c:v>850.12400000000002</c:v>
                </c:pt>
                <c:pt idx="52237">
                  <c:v>850.10799999999995</c:v>
                </c:pt>
                <c:pt idx="52238">
                  <c:v>850.09199999999998</c:v>
                </c:pt>
                <c:pt idx="52239">
                  <c:v>850.07600000000002</c:v>
                </c:pt>
                <c:pt idx="52240">
                  <c:v>850.06</c:v>
                </c:pt>
                <c:pt idx="52241">
                  <c:v>850.04399999999998</c:v>
                </c:pt>
                <c:pt idx="52242">
                  <c:v>850.02800000000002</c:v>
                </c:pt>
                <c:pt idx="52243">
                  <c:v>850.01199999999994</c:v>
                </c:pt>
                <c:pt idx="52244">
                  <c:v>849.99599999999998</c:v>
                </c:pt>
                <c:pt idx="52245">
                  <c:v>849.98</c:v>
                </c:pt>
                <c:pt idx="52246">
                  <c:v>849.96400000000006</c:v>
                </c:pt>
                <c:pt idx="52247">
                  <c:v>849.94799999999998</c:v>
                </c:pt>
                <c:pt idx="52248">
                  <c:v>849.93200000000002</c:v>
                </c:pt>
                <c:pt idx="52249">
                  <c:v>849.91600000000005</c:v>
                </c:pt>
                <c:pt idx="52250">
                  <c:v>849.9</c:v>
                </c:pt>
                <c:pt idx="52251">
                  <c:v>849.88400000000001</c:v>
                </c:pt>
                <c:pt idx="52252">
                  <c:v>849.86699999999996</c:v>
                </c:pt>
                <c:pt idx="52253">
                  <c:v>849.851</c:v>
                </c:pt>
                <c:pt idx="52254">
                  <c:v>849.83500000000004</c:v>
                </c:pt>
                <c:pt idx="52255">
                  <c:v>849.81899999999996</c:v>
                </c:pt>
                <c:pt idx="52256">
                  <c:v>849.803</c:v>
                </c:pt>
                <c:pt idx="52257">
                  <c:v>849.78599999999994</c:v>
                </c:pt>
                <c:pt idx="52258">
                  <c:v>849.77</c:v>
                </c:pt>
                <c:pt idx="52259">
                  <c:v>849.75400000000002</c:v>
                </c:pt>
                <c:pt idx="52260">
                  <c:v>849.73800000000006</c:v>
                </c:pt>
                <c:pt idx="52261">
                  <c:v>849.721</c:v>
                </c:pt>
                <c:pt idx="52262">
                  <c:v>849.70500000000004</c:v>
                </c:pt>
                <c:pt idx="52263">
                  <c:v>849.68899999999996</c:v>
                </c:pt>
                <c:pt idx="52264">
                  <c:v>849.67200000000003</c:v>
                </c:pt>
                <c:pt idx="52265">
                  <c:v>849.65599999999995</c:v>
                </c:pt>
                <c:pt idx="52266">
                  <c:v>849.63900000000001</c:v>
                </c:pt>
                <c:pt idx="52267">
                  <c:v>849.62300000000005</c:v>
                </c:pt>
                <c:pt idx="52268">
                  <c:v>849.60699999999997</c:v>
                </c:pt>
                <c:pt idx="52269">
                  <c:v>849.59</c:v>
                </c:pt>
                <c:pt idx="52270">
                  <c:v>849.57399999999996</c:v>
                </c:pt>
                <c:pt idx="52271">
                  <c:v>849.55700000000002</c:v>
                </c:pt>
                <c:pt idx="52272">
                  <c:v>849.54100000000005</c:v>
                </c:pt>
                <c:pt idx="52273">
                  <c:v>849.524</c:v>
                </c:pt>
                <c:pt idx="52274">
                  <c:v>849.50800000000004</c:v>
                </c:pt>
                <c:pt idx="52275">
                  <c:v>849.49099999999999</c:v>
                </c:pt>
                <c:pt idx="52276">
                  <c:v>849.47400000000005</c:v>
                </c:pt>
                <c:pt idx="52277">
                  <c:v>849.45799999999997</c:v>
                </c:pt>
                <c:pt idx="52278">
                  <c:v>849.44100000000003</c:v>
                </c:pt>
                <c:pt idx="52279">
                  <c:v>849.42399999999998</c:v>
                </c:pt>
                <c:pt idx="52280">
                  <c:v>849.40800000000002</c:v>
                </c:pt>
                <c:pt idx="52281">
                  <c:v>849.39099999999996</c:v>
                </c:pt>
                <c:pt idx="52282">
                  <c:v>849.37400000000002</c:v>
                </c:pt>
                <c:pt idx="52283">
                  <c:v>849.35799999999995</c:v>
                </c:pt>
                <c:pt idx="52284">
                  <c:v>849.34100000000001</c:v>
                </c:pt>
                <c:pt idx="52285">
                  <c:v>849.32399999999996</c:v>
                </c:pt>
                <c:pt idx="52286">
                  <c:v>849.30700000000002</c:v>
                </c:pt>
                <c:pt idx="52287">
                  <c:v>849.29100000000005</c:v>
                </c:pt>
                <c:pt idx="52288">
                  <c:v>849.274</c:v>
                </c:pt>
                <c:pt idx="52289">
                  <c:v>849.25699999999995</c:v>
                </c:pt>
                <c:pt idx="52290">
                  <c:v>849.24</c:v>
                </c:pt>
                <c:pt idx="52291">
                  <c:v>849.22299999999996</c:v>
                </c:pt>
                <c:pt idx="52292">
                  <c:v>849.20600000000002</c:v>
                </c:pt>
                <c:pt idx="52293">
                  <c:v>849.18899999999996</c:v>
                </c:pt>
                <c:pt idx="52294">
                  <c:v>849.17200000000003</c:v>
                </c:pt>
                <c:pt idx="52295">
                  <c:v>849.15599999999995</c:v>
                </c:pt>
                <c:pt idx="52296">
                  <c:v>849.13900000000001</c:v>
                </c:pt>
                <c:pt idx="52297">
                  <c:v>849.12199999999996</c:v>
                </c:pt>
                <c:pt idx="52298">
                  <c:v>849.10500000000002</c:v>
                </c:pt>
                <c:pt idx="52299">
                  <c:v>849.08799999999997</c:v>
                </c:pt>
                <c:pt idx="52300">
                  <c:v>849.07100000000003</c:v>
                </c:pt>
                <c:pt idx="52301">
                  <c:v>849.053</c:v>
                </c:pt>
                <c:pt idx="52302">
                  <c:v>849.03599999999994</c:v>
                </c:pt>
                <c:pt idx="52303">
                  <c:v>849.01900000000001</c:v>
                </c:pt>
                <c:pt idx="52304">
                  <c:v>849.00199999999995</c:v>
                </c:pt>
                <c:pt idx="52305">
                  <c:v>848.98500000000001</c:v>
                </c:pt>
                <c:pt idx="52306">
                  <c:v>848.96799999999996</c:v>
                </c:pt>
                <c:pt idx="52307">
                  <c:v>848.95100000000002</c:v>
                </c:pt>
                <c:pt idx="52308">
                  <c:v>848.93399999999997</c:v>
                </c:pt>
                <c:pt idx="52309">
                  <c:v>848.91600000000005</c:v>
                </c:pt>
                <c:pt idx="52310">
                  <c:v>848.899</c:v>
                </c:pt>
                <c:pt idx="52311">
                  <c:v>848.88199999999995</c:v>
                </c:pt>
                <c:pt idx="52312">
                  <c:v>848.86500000000001</c:v>
                </c:pt>
                <c:pt idx="52313">
                  <c:v>848.84699999999998</c:v>
                </c:pt>
                <c:pt idx="52314">
                  <c:v>848.83</c:v>
                </c:pt>
                <c:pt idx="52315">
                  <c:v>848.81299999999999</c:v>
                </c:pt>
                <c:pt idx="52316">
                  <c:v>848.79499999999996</c:v>
                </c:pt>
                <c:pt idx="52317">
                  <c:v>848.77800000000002</c:v>
                </c:pt>
                <c:pt idx="52318">
                  <c:v>848.76099999999997</c:v>
                </c:pt>
                <c:pt idx="52319">
                  <c:v>848.74300000000005</c:v>
                </c:pt>
                <c:pt idx="52320">
                  <c:v>848.726</c:v>
                </c:pt>
                <c:pt idx="52321">
                  <c:v>848.70799999999997</c:v>
                </c:pt>
                <c:pt idx="52322">
                  <c:v>848.69100000000003</c:v>
                </c:pt>
                <c:pt idx="52323">
                  <c:v>848.67399999999998</c:v>
                </c:pt>
                <c:pt idx="52324">
                  <c:v>848.65599999999995</c:v>
                </c:pt>
                <c:pt idx="52325">
                  <c:v>848.63900000000001</c:v>
                </c:pt>
                <c:pt idx="52326">
                  <c:v>848.62099999999998</c:v>
                </c:pt>
                <c:pt idx="52327">
                  <c:v>848.60299999999995</c:v>
                </c:pt>
                <c:pt idx="52328">
                  <c:v>848.58600000000001</c:v>
                </c:pt>
                <c:pt idx="52329">
                  <c:v>848.56799999999998</c:v>
                </c:pt>
                <c:pt idx="52330">
                  <c:v>848.55100000000004</c:v>
                </c:pt>
                <c:pt idx="52331">
                  <c:v>848.53300000000002</c:v>
                </c:pt>
                <c:pt idx="52332">
                  <c:v>848.51599999999996</c:v>
                </c:pt>
                <c:pt idx="52333">
                  <c:v>848.49800000000005</c:v>
                </c:pt>
                <c:pt idx="52334">
                  <c:v>848.48</c:v>
                </c:pt>
                <c:pt idx="52335">
                  <c:v>848.46199999999999</c:v>
                </c:pt>
                <c:pt idx="52336">
                  <c:v>848.44500000000005</c:v>
                </c:pt>
                <c:pt idx="52337">
                  <c:v>848.42700000000002</c:v>
                </c:pt>
                <c:pt idx="52338">
                  <c:v>848.40899999999999</c:v>
                </c:pt>
                <c:pt idx="52339">
                  <c:v>848.39200000000005</c:v>
                </c:pt>
                <c:pt idx="52340">
                  <c:v>848.37400000000002</c:v>
                </c:pt>
                <c:pt idx="52341">
                  <c:v>848.35599999999999</c:v>
                </c:pt>
                <c:pt idx="52342">
                  <c:v>848.33799999999997</c:v>
                </c:pt>
                <c:pt idx="52343">
                  <c:v>848.32</c:v>
                </c:pt>
                <c:pt idx="52344">
                  <c:v>848.30200000000002</c:v>
                </c:pt>
                <c:pt idx="52345">
                  <c:v>848.28499999999997</c:v>
                </c:pt>
                <c:pt idx="52346">
                  <c:v>848.26700000000005</c:v>
                </c:pt>
                <c:pt idx="52347">
                  <c:v>848.24900000000002</c:v>
                </c:pt>
                <c:pt idx="52348">
                  <c:v>848.23099999999999</c:v>
                </c:pt>
                <c:pt idx="52349">
                  <c:v>848.21299999999997</c:v>
                </c:pt>
                <c:pt idx="52350">
                  <c:v>848.19500000000005</c:v>
                </c:pt>
                <c:pt idx="52351">
                  <c:v>848.17700000000002</c:v>
                </c:pt>
                <c:pt idx="52352">
                  <c:v>848.15899999999999</c:v>
                </c:pt>
                <c:pt idx="52353">
                  <c:v>848.14099999999996</c:v>
                </c:pt>
                <c:pt idx="52354">
                  <c:v>848.12300000000005</c:v>
                </c:pt>
                <c:pt idx="52355">
                  <c:v>848.10500000000002</c:v>
                </c:pt>
                <c:pt idx="52356">
                  <c:v>848.08699999999999</c:v>
                </c:pt>
                <c:pt idx="52357">
                  <c:v>848.06899999999996</c:v>
                </c:pt>
                <c:pt idx="52358">
                  <c:v>848.05100000000004</c:v>
                </c:pt>
                <c:pt idx="52359">
                  <c:v>848.03200000000004</c:v>
                </c:pt>
                <c:pt idx="52360">
                  <c:v>848.01400000000001</c:v>
                </c:pt>
                <c:pt idx="52361">
                  <c:v>847.99599999999998</c:v>
                </c:pt>
                <c:pt idx="52362">
                  <c:v>847.97799999999995</c:v>
                </c:pt>
                <c:pt idx="52363">
                  <c:v>847.96</c:v>
                </c:pt>
                <c:pt idx="52364">
                  <c:v>847.94200000000001</c:v>
                </c:pt>
                <c:pt idx="52365">
                  <c:v>847.923</c:v>
                </c:pt>
                <c:pt idx="52366">
                  <c:v>847.90499999999997</c:v>
                </c:pt>
                <c:pt idx="52367">
                  <c:v>847.88699999999994</c:v>
                </c:pt>
                <c:pt idx="52368">
                  <c:v>847.86800000000005</c:v>
                </c:pt>
                <c:pt idx="52369">
                  <c:v>847.85</c:v>
                </c:pt>
                <c:pt idx="52370">
                  <c:v>847.83199999999999</c:v>
                </c:pt>
                <c:pt idx="52371">
                  <c:v>847.81299999999999</c:v>
                </c:pt>
                <c:pt idx="52372">
                  <c:v>847.79499999999996</c:v>
                </c:pt>
                <c:pt idx="52373">
                  <c:v>847.77700000000004</c:v>
                </c:pt>
                <c:pt idx="52374">
                  <c:v>847.75800000000004</c:v>
                </c:pt>
                <c:pt idx="52375">
                  <c:v>847.74</c:v>
                </c:pt>
                <c:pt idx="52376">
                  <c:v>847.721</c:v>
                </c:pt>
                <c:pt idx="52377">
                  <c:v>847.70299999999997</c:v>
                </c:pt>
                <c:pt idx="52378">
                  <c:v>847.68399999999997</c:v>
                </c:pt>
                <c:pt idx="52379">
                  <c:v>847.66600000000005</c:v>
                </c:pt>
                <c:pt idx="52380">
                  <c:v>847.64700000000005</c:v>
                </c:pt>
                <c:pt idx="52381">
                  <c:v>847.62900000000002</c:v>
                </c:pt>
                <c:pt idx="52382">
                  <c:v>847.61</c:v>
                </c:pt>
                <c:pt idx="52383">
                  <c:v>847.59199999999998</c:v>
                </c:pt>
                <c:pt idx="52384">
                  <c:v>847.57299999999998</c:v>
                </c:pt>
                <c:pt idx="52385">
                  <c:v>847.55499999999995</c:v>
                </c:pt>
                <c:pt idx="52386">
                  <c:v>847.53599999999994</c:v>
                </c:pt>
                <c:pt idx="52387">
                  <c:v>847.51700000000005</c:v>
                </c:pt>
                <c:pt idx="52388">
                  <c:v>847.49900000000002</c:v>
                </c:pt>
                <c:pt idx="52389">
                  <c:v>847.48</c:v>
                </c:pt>
                <c:pt idx="52390">
                  <c:v>847.46100000000001</c:v>
                </c:pt>
                <c:pt idx="52391">
                  <c:v>847.44299999999998</c:v>
                </c:pt>
                <c:pt idx="52392">
                  <c:v>847.42399999999998</c:v>
                </c:pt>
                <c:pt idx="52393">
                  <c:v>847.40499999999997</c:v>
                </c:pt>
                <c:pt idx="52394">
                  <c:v>847.38599999999997</c:v>
                </c:pt>
                <c:pt idx="52395">
                  <c:v>847.36699999999996</c:v>
                </c:pt>
                <c:pt idx="52396">
                  <c:v>847.34900000000005</c:v>
                </c:pt>
                <c:pt idx="52397">
                  <c:v>847.33</c:v>
                </c:pt>
                <c:pt idx="52398">
                  <c:v>847.31100000000004</c:v>
                </c:pt>
                <c:pt idx="52399">
                  <c:v>847.29200000000003</c:v>
                </c:pt>
                <c:pt idx="52400">
                  <c:v>847.27300000000002</c:v>
                </c:pt>
                <c:pt idx="52401">
                  <c:v>847.25400000000002</c:v>
                </c:pt>
                <c:pt idx="52402">
                  <c:v>847.23500000000001</c:v>
                </c:pt>
                <c:pt idx="52403">
                  <c:v>847.21600000000001</c:v>
                </c:pt>
                <c:pt idx="52404">
                  <c:v>847.19799999999998</c:v>
                </c:pt>
                <c:pt idx="52405">
                  <c:v>847.17899999999997</c:v>
                </c:pt>
                <c:pt idx="52406">
                  <c:v>847.16</c:v>
                </c:pt>
                <c:pt idx="52407">
                  <c:v>847.14099999999996</c:v>
                </c:pt>
                <c:pt idx="52408">
                  <c:v>847.12199999999996</c:v>
                </c:pt>
                <c:pt idx="52409">
                  <c:v>847.10199999999998</c:v>
                </c:pt>
                <c:pt idx="52410">
                  <c:v>847.08299999999997</c:v>
                </c:pt>
                <c:pt idx="52411">
                  <c:v>847.06399999999996</c:v>
                </c:pt>
                <c:pt idx="52412">
                  <c:v>847.04499999999996</c:v>
                </c:pt>
                <c:pt idx="52413">
                  <c:v>847.02599999999995</c:v>
                </c:pt>
                <c:pt idx="52414">
                  <c:v>847.00699999999995</c:v>
                </c:pt>
                <c:pt idx="52415">
                  <c:v>846.98800000000006</c:v>
                </c:pt>
                <c:pt idx="52416">
                  <c:v>846.96900000000005</c:v>
                </c:pt>
                <c:pt idx="52417">
                  <c:v>846.94899999999996</c:v>
                </c:pt>
                <c:pt idx="52418">
                  <c:v>846.93</c:v>
                </c:pt>
                <c:pt idx="52419">
                  <c:v>846.91099999999994</c:v>
                </c:pt>
                <c:pt idx="52420">
                  <c:v>846.89200000000005</c:v>
                </c:pt>
                <c:pt idx="52421">
                  <c:v>846.87199999999996</c:v>
                </c:pt>
                <c:pt idx="52422">
                  <c:v>846.85299999999995</c:v>
                </c:pt>
                <c:pt idx="52423">
                  <c:v>846.83399999999995</c:v>
                </c:pt>
                <c:pt idx="52424">
                  <c:v>846.81500000000005</c:v>
                </c:pt>
                <c:pt idx="52425">
                  <c:v>846.79499999999996</c:v>
                </c:pt>
                <c:pt idx="52426">
                  <c:v>846.77599999999995</c:v>
                </c:pt>
                <c:pt idx="52427">
                  <c:v>846.75699999999995</c:v>
                </c:pt>
                <c:pt idx="52428">
                  <c:v>846.73699999999997</c:v>
                </c:pt>
                <c:pt idx="52429">
                  <c:v>846.71799999999996</c:v>
                </c:pt>
                <c:pt idx="52430">
                  <c:v>846.69799999999998</c:v>
                </c:pt>
                <c:pt idx="52431">
                  <c:v>846.67899999999997</c:v>
                </c:pt>
                <c:pt idx="52432">
                  <c:v>846.65899999999999</c:v>
                </c:pt>
                <c:pt idx="52433">
                  <c:v>846.64</c:v>
                </c:pt>
                <c:pt idx="52434">
                  <c:v>846.62</c:v>
                </c:pt>
                <c:pt idx="52435">
                  <c:v>846.601</c:v>
                </c:pt>
                <c:pt idx="52436">
                  <c:v>846.58100000000002</c:v>
                </c:pt>
                <c:pt idx="52437">
                  <c:v>846.56200000000001</c:v>
                </c:pt>
                <c:pt idx="52438">
                  <c:v>846.54200000000003</c:v>
                </c:pt>
                <c:pt idx="52439">
                  <c:v>846.52300000000002</c:v>
                </c:pt>
                <c:pt idx="52440">
                  <c:v>846.50300000000004</c:v>
                </c:pt>
                <c:pt idx="52441">
                  <c:v>846.48299999999995</c:v>
                </c:pt>
                <c:pt idx="52442">
                  <c:v>846.46400000000006</c:v>
                </c:pt>
                <c:pt idx="52443">
                  <c:v>846.44399999999996</c:v>
                </c:pt>
                <c:pt idx="52444">
                  <c:v>846.42399999999998</c:v>
                </c:pt>
                <c:pt idx="52445">
                  <c:v>846.40499999999997</c:v>
                </c:pt>
                <c:pt idx="52446">
                  <c:v>846.38499999999999</c:v>
                </c:pt>
                <c:pt idx="52447">
                  <c:v>846.36500000000001</c:v>
                </c:pt>
                <c:pt idx="52448">
                  <c:v>846.34500000000003</c:v>
                </c:pt>
                <c:pt idx="52449">
                  <c:v>846.32600000000002</c:v>
                </c:pt>
                <c:pt idx="52450">
                  <c:v>846.30600000000004</c:v>
                </c:pt>
                <c:pt idx="52451">
                  <c:v>846.28599999999994</c:v>
                </c:pt>
                <c:pt idx="52452">
                  <c:v>846.26599999999996</c:v>
                </c:pt>
                <c:pt idx="52453">
                  <c:v>846.24599999999998</c:v>
                </c:pt>
                <c:pt idx="52454">
                  <c:v>846.226</c:v>
                </c:pt>
                <c:pt idx="52455">
                  <c:v>846.20699999999999</c:v>
                </c:pt>
                <c:pt idx="52456">
                  <c:v>846.18700000000001</c:v>
                </c:pt>
                <c:pt idx="52457">
                  <c:v>846.16700000000003</c:v>
                </c:pt>
                <c:pt idx="52458">
                  <c:v>846.14700000000005</c:v>
                </c:pt>
                <c:pt idx="52459">
                  <c:v>846.12699999999995</c:v>
                </c:pt>
                <c:pt idx="52460">
                  <c:v>846.10699999999997</c:v>
                </c:pt>
                <c:pt idx="52461">
                  <c:v>846.08699999999999</c:v>
                </c:pt>
                <c:pt idx="52462">
                  <c:v>846.06700000000001</c:v>
                </c:pt>
                <c:pt idx="52463">
                  <c:v>846.04700000000003</c:v>
                </c:pt>
                <c:pt idx="52464">
                  <c:v>846.02700000000004</c:v>
                </c:pt>
                <c:pt idx="52465">
                  <c:v>846.00699999999995</c:v>
                </c:pt>
                <c:pt idx="52466">
                  <c:v>845.98699999999997</c:v>
                </c:pt>
                <c:pt idx="52467">
                  <c:v>845.96600000000001</c:v>
                </c:pt>
                <c:pt idx="52468">
                  <c:v>845.94600000000003</c:v>
                </c:pt>
                <c:pt idx="52469">
                  <c:v>845.92600000000004</c:v>
                </c:pt>
                <c:pt idx="52470">
                  <c:v>845.90599999999995</c:v>
                </c:pt>
                <c:pt idx="52471">
                  <c:v>845.88599999999997</c:v>
                </c:pt>
                <c:pt idx="52472">
                  <c:v>845.86599999999999</c:v>
                </c:pt>
                <c:pt idx="52473">
                  <c:v>845.846</c:v>
                </c:pt>
                <c:pt idx="52474">
                  <c:v>845.82500000000005</c:v>
                </c:pt>
                <c:pt idx="52475">
                  <c:v>845.80499999999995</c:v>
                </c:pt>
                <c:pt idx="52476">
                  <c:v>845.78499999999997</c:v>
                </c:pt>
                <c:pt idx="52477">
                  <c:v>845.76400000000001</c:v>
                </c:pt>
                <c:pt idx="52478">
                  <c:v>845.74400000000003</c:v>
                </c:pt>
                <c:pt idx="52479">
                  <c:v>845.72400000000005</c:v>
                </c:pt>
                <c:pt idx="52480">
                  <c:v>845.70299999999997</c:v>
                </c:pt>
                <c:pt idx="52481">
                  <c:v>845.68299999999999</c:v>
                </c:pt>
                <c:pt idx="52482">
                  <c:v>845.66300000000001</c:v>
                </c:pt>
                <c:pt idx="52483">
                  <c:v>845.64200000000005</c:v>
                </c:pt>
                <c:pt idx="52484">
                  <c:v>845.62199999999996</c:v>
                </c:pt>
                <c:pt idx="52485">
                  <c:v>845.60199999999998</c:v>
                </c:pt>
                <c:pt idx="52486">
                  <c:v>845.58100000000002</c:v>
                </c:pt>
                <c:pt idx="52487">
                  <c:v>845.56100000000004</c:v>
                </c:pt>
                <c:pt idx="52488">
                  <c:v>845.54</c:v>
                </c:pt>
                <c:pt idx="52489">
                  <c:v>845.52</c:v>
                </c:pt>
                <c:pt idx="52490">
                  <c:v>845.49900000000002</c:v>
                </c:pt>
                <c:pt idx="52491">
                  <c:v>845.47900000000004</c:v>
                </c:pt>
                <c:pt idx="52492">
                  <c:v>845.45799999999997</c:v>
                </c:pt>
                <c:pt idx="52493">
                  <c:v>845.43700000000001</c:v>
                </c:pt>
                <c:pt idx="52494">
                  <c:v>845.41700000000003</c:v>
                </c:pt>
                <c:pt idx="52495">
                  <c:v>845.39599999999996</c:v>
                </c:pt>
                <c:pt idx="52496">
                  <c:v>845.37599999999998</c:v>
                </c:pt>
                <c:pt idx="52497">
                  <c:v>845.35500000000002</c:v>
                </c:pt>
                <c:pt idx="52498">
                  <c:v>845.33399999999995</c:v>
                </c:pt>
                <c:pt idx="52499">
                  <c:v>845.31399999999996</c:v>
                </c:pt>
                <c:pt idx="52500">
                  <c:v>845.29300000000001</c:v>
                </c:pt>
                <c:pt idx="52501">
                  <c:v>845.27200000000005</c:v>
                </c:pt>
                <c:pt idx="52502">
                  <c:v>845.25099999999998</c:v>
                </c:pt>
                <c:pt idx="52503">
                  <c:v>845.23099999999999</c:v>
                </c:pt>
                <c:pt idx="52504">
                  <c:v>845.21</c:v>
                </c:pt>
                <c:pt idx="52505">
                  <c:v>845.18899999999996</c:v>
                </c:pt>
                <c:pt idx="52506">
                  <c:v>845.16800000000001</c:v>
                </c:pt>
                <c:pt idx="52507">
                  <c:v>845.14700000000005</c:v>
                </c:pt>
                <c:pt idx="52508">
                  <c:v>845.12699999999995</c:v>
                </c:pt>
                <c:pt idx="52509">
                  <c:v>845.10599999999999</c:v>
                </c:pt>
                <c:pt idx="52510">
                  <c:v>845.08500000000004</c:v>
                </c:pt>
                <c:pt idx="52511">
                  <c:v>845.06399999999996</c:v>
                </c:pt>
                <c:pt idx="52512">
                  <c:v>845.04300000000001</c:v>
                </c:pt>
                <c:pt idx="52513">
                  <c:v>845.02200000000005</c:v>
                </c:pt>
                <c:pt idx="52514">
                  <c:v>845.00099999999998</c:v>
                </c:pt>
                <c:pt idx="52515">
                  <c:v>844.98</c:v>
                </c:pt>
                <c:pt idx="52516">
                  <c:v>844.95899999999995</c:v>
                </c:pt>
                <c:pt idx="52517">
                  <c:v>844.93799999999999</c:v>
                </c:pt>
                <c:pt idx="52518">
                  <c:v>844.91700000000003</c:v>
                </c:pt>
                <c:pt idx="52519">
                  <c:v>844.89599999999996</c:v>
                </c:pt>
                <c:pt idx="52520">
                  <c:v>844.875</c:v>
                </c:pt>
                <c:pt idx="52521">
                  <c:v>844.85400000000004</c:v>
                </c:pt>
                <c:pt idx="52522">
                  <c:v>844.83299999999997</c:v>
                </c:pt>
                <c:pt idx="52523">
                  <c:v>844.81200000000001</c:v>
                </c:pt>
                <c:pt idx="52524">
                  <c:v>844.79100000000005</c:v>
                </c:pt>
                <c:pt idx="52525">
                  <c:v>844.76900000000001</c:v>
                </c:pt>
                <c:pt idx="52526">
                  <c:v>844.74800000000005</c:v>
                </c:pt>
                <c:pt idx="52527">
                  <c:v>844.72699999999998</c:v>
                </c:pt>
                <c:pt idx="52528">
                  <c:v>844.70600000000002</c:v>
                </c:pt>
                <c:pt idx="52529">
                  <c:v>844.68499999999995</c:v>
                </c:pt>
                <c:pt idx="52530">
                  <c:v>844.66300000000001</c:v>
                </c:pt>
                <c:pt idx="52531">
                  <c:v>844.64200000000005</c:v>
                </c:pt>
                <c:pt idx="52532">
                  <c:v>844.62099999999998</c:v>
                </c:pt>
                <c:pt idx="52533">
                  <c:v>844.6</c:v>
                </c:pt>
                <c:pt idx="52534">
                  <c:v>844.57799999999997</c:v>
                </c:pt>
                <c:pt idx="52535">
                  <c:v>844.55700000000002</c:v>
                </c:pt>
                <c:pt idx="52536">
                  <c:v>844.53599999999994</c:v>
                </c:pt>
                <c:pt idx="52537">
                  <c:v>844.51400000000001</c:v>
                </c:pt>
                <c:pt idx="52538">
                  <c:v>844.49300000000005</c:v>
                </c:pt>
                <c:pt idx="52539">
                  <c:v>844.471</c:v>
                </c:pt>
                <c:pt idx="52540">
                  <c:v>844.45</c:v>
                </c:pt>
                <c:pt idx="52541">
                  <c:v>844.42899999999997</c:v>
                </c:pt>
                <c:pt idx="52542">
                  <c:v>844.40700000000004</c:v>
                </c:pt>
                <c:pt idx="52543">
                  <c:v>844.38599999999997</c:v>
                </c:pt>
                <c:pt idx="52544">
                  <c:v>844.36400000000003</c:v>
                </c:pt>
                <c:pt idx="52545">
                  <c:v>844.34299999999996</c:v>
                </c:pt>
                <c:pt idx="52546">
                  <c:v>844.32100000000003</c:v>
                </c:pt>
                <c:pt idx="52547">
                  <c:v>844.3</c:v>
                </c:pt>
                <c:pt idx="52548">
                  <c:v>844.27800000000002</c:v>
                </c:pt>
                <c:pt idx="52549">
                  <c:v>844.25599999999997</c:v>
                </c:pt>
                <c:pt idx="52550">
                  <c:v>844.23500000000001</c:v>
                </c:pt>
                <c:pt idx="52551">
                  <c:v>844.21299999999997</c:v>
                </c:pt>
                <c:pt idx="52552">
                  <c:v>844.19200000000001</c:v>
                </c:pt>
                <c:pt idx="52553">
                  <c:v>844.17</c:v>
                </c:pt>
                <c:pt idx="52554">
                  <c:v>844.14800000000002</c:v>
                </c:pt>
                <c:pt idx="52555">
                  <c:v>844.12699999999995</c:v>
                </c:pt>
                <c:pt idx="52556">
                  <c:v>844.10500000000002</c:v>
                </c:pt>
                <c:pt idx="52557">
                  <c:v>844.08299999999997</c:v>
                </c:pt>
                <c:pt idx="52558">
                  <c:v>844.06100000000004</c:v>
                </c:pt>
                <c:pt idx="52559">
                  <c:v>844.04</c:v>
                </c:pt>
                <c:pt idx="52560">
                  <c:v>844.01800000000003</c:v>
                </c:pt>
                <c:pt idx="52561">
                  <c:v>843.99599999999998</c:v>
                </c:pt>
                <c:pt idx="52562">
                  <c:v>843.97400000000005</c:v>
                </c:pt>
                <c:pt idx="52563">
                  <c:v>843.952</c:v>
                </c:pt>
                <c:pt idx="52564">
                  <c:v>843.93</c:v>
                </c:pt>
                <c:pt idx="52565">
                  <c:v>843.90899999999999</c:v>
                </c:pt>
                <c:pt idx="52566">
                  <c:v>843.88699999999994</c:v>
                </c:pt>
                <c:pt idx="52567">
                  <c:v>843.86500000000001</c:v>
                </c:pt>
                <c:pt idx="52568">
                  <c:v>843.84299999999996</c:v>
                </c:pt>
                <c:pt idx="52569">
                  <c:v>843.82100000000003</c:v>
                </c:pt>
                <c:pt idx="52570">
                  <c:v>843.79899999999998</c:v>
                </c:pt>
                <c:pt idx="52571">
                  <c:v>843.77700000000004</c:v>
                </c:pt>
                <c:pt idx="52572">
                  <c:v>843.755</c:v>
                </c:pt>
                <c:pt idx="52573">
                  <c:v>843.73299999999995</c:v>
                </c:pt>
                <c:pt idx="52574">
                  <c:v>843.71100000000001</c:v>
                </c:pt>
                <c:pt idx="52575">
                  <c:v>843.68899999999996</c:v>
                </c:pt>
                <c:pt idx="52576">
                  <c:v>843.66700000000003</c:v>
                </c:pt>
                <c:pt idx="52577">
                  <c:v>843.64499999999998</c:v>
                </c:pt>
                <c:pt idx="52578">
                  <c:v>843.62300000000005</c:v>
                </c:pt>
                <c:pt idx="52579">
                  <c:v>843.601</c:v>
                </c:pt>
                <c:pt idx="52580">
                  <c:v>843.57799999999997</c:v>
                </c:pt>
                <c:pt idx="52581">
                  <c:v>843.55600000000004</c:v>
                </c:pt>
                <c:pt idx="52582">
                  <c:v>843.53399999999999</c:v>
                </c:pt>
                <c:pt idx="52583">
                  <c:v>843.51199999999994</c:v>
                </c:pt>
                <c:pt idx="52584">
                  <c:v>843.49</c:v>
                </c:pt>
                <c:pt idx="52585">
                  <c:v>843.46699999999998</c:v>
                </c:pt>
                <c:pt idx="52586">
                  <c:v>843.44500000000005</c:v>
                </c:pt>
                <c:pt idx="52587">
                  <c:v>843.423</c:v>
                </c:pt>
                <c:pt idx="52588">
                  <c:v>843.40099999999995</c:v>
                </c:pt>
                <c:pt idx="52589">
                  <c:v>843.37800000000004</c:v>
                </c:pt>
                <c:pt idx="52590">
                  <c:v>843.35599999999999</c:v>
                </c:pt>
                <c:pt idx="52591">
                  <c:v>843.33399999999995</c:v>
                </c:pt>
                <c:pt idx="52592">
                  <c:v>843.31100000000004</c:v>
                </c:pt>
                <c:pt idx="52593">
                  <c:v>843.28899999999999</c:v>
                </c:pt>
                <c:pt idx="52594">
                  <c:v>843.26700000000005</c:v>
                </c:pt>
                <c:pt idx="52595">
                  <c:v>843.24400000000003</c:v>
                </c:pt>
                <c:pt idx="52596">
                  <c:v>843.22199999999998</c:v>
                </c:pt>
                <c:pt idx="52597">
                  <c:v>843.19899999999996</c:v>
                </c:pt>
                <c:pt idx="52598">
                  <c:v>843.17700000000002</c:v>
                </c:pt>
                <c:pt idx="52599">
                  <c:v>843.154</c:v>
                </c:pt>
                <c:pt idx="52600">
                  <c:v>843.13199999999995</c:v>
                </c:pt>
                <c:pt idx="52601">
                  <c:v>843.10900000000004</c:v>
                </c:pt>
                <c:pt idx="52602">
                  <c:v>843.08699999999999</c:v>
                </c:pt>
                <c:pt idx="52603">
                  <c:v>843.06399999999996</c:v>
                </c:pt>
                <c:pt idx="52604">
                  <c:v>843.04200000000003</c:v>
                </c:pt>
                <c:pt idx="52605">
                  <c:v>843.01900000000001</c:v>
                </c:pt>
                <c:pt idx="52606">
                  <c:v>842.99599999999998</c:v>
                </c:pt>
                <c:pt idx="52607">
                  <c:v>842.97400000000005</c:v>
                </c:pt>
                <c:pt idx="52608">
                  <c:v>842.95100000000002</c:v>
                </c:pt>
                <c:pt idx="52609">
                  <c:v>842.92899999999997</c:v>
                </c:pt>
                <c:pt idx="52610">
                  <c:v>842.90599999999995</c:v>
                </c:pt>
                <c:pt idx="52611">
                  <c:v>842.88300000000004</c:v>
                </c:pt>
                <c:pt idx="52612">
                  <c:v>842.86</c:v>
                </c:pt>
                <c:pt idx="52613">
                  <c:v>842.83799999999997</c:v>
                </c:pt>
                <c:pt idx="52614">
                  <c:v>842.81500000000005</c:v>
                </c:pt>
                <c:pt idx="52615">
                  <c:v>842.79200000000003</c:v>
                </c:pt>
                <c:pt idx="52616">
                  <c:v>842.76900000000001</c:v>
                </c:pt>
                <c:pt idx="52617">
                  <c:v>842.74699999999996</c:v>
                </c:pt>
                <c:pt idx="52618">
                  <c:v>842.72400000000005</c:v>
                </c:pt>
                <c:pt idx="52619">
                  <c:v>842.70100000000002</c:v>
                </c:pt>
                <c:pt idx="52620">
                  <c:v>842.678</c:v>
                </c:pt>
                <c:pt idx="52621">
                  <c:v>842.65499999999997</c:v>
                </c:pt>
                <c:pt idx="52622">
                  <c:v>842.63199999999995</c:v>
                </c:pt>
                <c:pt idx="52623">
                  <c:v>842.60900000000004</c:v>
                </c:pt>
                <c:pt idx="52624">
                  <c:v>842.58699999999999</c:v>
                </c:pt>
                <c:pt idx="52625">
                  <c:v>842.56399999999996</c:v>
                </c:pt>
                <c:pt idx="52626">
                  <c:v>842.54100000000005</c:v>
                </c:pt>
                <c:pt idx="52627">
                  <c:v>842.51800000000003</c:v>
                </c:pt>
                <c:pt idx="52628">
                  <c:v>842.495</c:v>
                </c:pt>
                <c:pt idx="52629">
                  <c:v>842.47199999999998</c:v>
                </c:pt>
                <c:pt idx="52630">
                  <c:v>842.44899999999996</c:v>
                </c:pt>
                <c:pt idx="52631">
                  <c:v>842.42600000000004</c:v>
                </c:pt>
                <c:pt idx="52632">
                  <c:v>842.40200000000004</c:v>
                </c:pt>
                <c:pt idx="52633">
                  <c:v>842.37900000000002</c:v>
                </c:pt>
                <c:pt idx="52634">
                  <c:v>842.35599999999999</c:v>
                </c:pt>
                <c:pt idx="52635">
                  <c:v>842.33299999999997</c:v>
                </c:pt>
                <c:pt idx="52636">
                  <c:v>842.31</c:v>
                </c:pt>
                <c:pt idx="52637">
                  <c:v>842.28700000000003</c:v>
                </c:pt>
                <c:pt idx="52638">
                  <c:v>842.26400000000001</c:v>
                </c:pt>
                <c:pt idx="52639">
                  <c:v>842.24</c:v>
                </c:pt>
                <c:pt idx="52640">
                  <c:v>842.21699999999998</c:v>
                </c:pt>
                <c:pt idx="52641">
                  <c:v>842.19399999999996</c:v>
                </c:pt>
                <c:pt idx="52642">
                  <c:v>842.17100000000005</c:v>
                </c:pt>
                <c:pt idx="52643">
                  <c:v>842.14700000000005</c:v>
                </c:pt>
                <c:pt idx="52644">
                  <c:v>842.12400000000002</c:v>
                </c:pt>
                <c:pt idx="52645">
                  <c:v>842.101</c:v>
                </c:pt>
                <c:pt idx="52646">
                  <c:v>842.07799999999997</c:v>
                </c:pt>
                <c:pt idx="52647">
                  <c:v>842.05399999999997</c:v>
                </c:pt>
                <c:pt idx="52648">
                  <c:v>842.03099999999995</c:v>
                </c:pt>
                <c:pt idx="52649">
                  <c:v>842.00699999999995</c:v>
                </c:pt>
                <c:pt idx="52650">
                  <c:v>841.98400000000004</c:v>
                </c:pt>
                <c:pt idx="52651">
                  <c:v>841.96100000000001</c:v>
                </c:pt>
                <c:pt idx="52652">
                  <c:v>841.93700000000001</c:v>
                </c:pt>
                <c:pt idx="52653">
                  <c:v>841.91399999999999</c:v>
                </c:pt>
                <c:pt idx="52654">
                  <c:v>841.89</c:v>
                </c:pt>
                <c:pt idx="52655">
                  <c:v>841.86699999999996</c:v>
                </c:pt>
                <c:pt idx="52656">
                  <c:v>841.84299999999996</c:v>
                </c:pt>
                <c:pt idx="52657">
                  <c:v>841.82</c:v>
                </c:pt>
                <c:pt idx="52658">
                  <c:v>841.79600000000005</c:v>
                </c:pt>
                <c:pt idx="52659">
                  <c:v>841.77300000000002</c:v>
                </c:pt>
                <c:pt idx="52660">
                  <c:v>841.74900000000002</c:v>
                </c:pt>
                <c:pt idx="52661">
                  <c:v>841.726</c:v>
                </c:pt>
                <c:pt idx="52662">
                  <c:v>841.702</c:v>
                </c:pt>
                <c:pt idx="52663">
                  <c:v>841.678</c:v>
                </c:pt>
                <c:pt idx="52664">
                  <c:v>841.65499999999997</c:v>
                </c:pt>
                <c:pt idx="52665">
                  <c:v>841.63099999999997</c:v>
                </c:pt>
                <c:pt idx="52666">
                  <c:v>841.60699999999997</c:v>
                </c:pt>
                <c:pt idx="52667">
                  <c:v>841.58399999999995</c:v>
                </c:pt>
                <c:pt idx="52668">
                  <c:v>841.56</c:v>
                </c:pt>
                <c:pt idx="52669">
                  <c:v>841.53599999999994</c:v>
                </c:pt>
                <c:pt idx="52670">
                  <c:v>841.51199999999994</c:v>
                </c:pt>
                <c:pt idx="52671">
                  <c:v>841.48900000000003</c:v>
                </c:pt>
                <c:pt idx="52672">
                  <c:v>841.46500000000003</c:v>
                </c:pt>
                <c:pt idx="52673">
                  <c:v>841.44100000000003</c:v>
                </c:pt>
                <c:pt idx="52674">
                  <c:v>841.41700000000003</c:v>
                </c:pt>
                <c:pt idx="52675">
                  <c:v>841.39300000000003</c:v>
                </c:pt>
                <c:pt idx="52676">
                  <c:v>841.37</c:v>
                </c:pt>
                <c:pt idx="52677">
                  <c:v>841.346</c:v>
                </c:pt>
                <c:pt idx="52678">
                  <c:v>841.322</c:v>
                </c:pt>
                <c:pt idx="52679">
                  <c:v>841.298</c:v>
                </c:pt>
                <c:pt idx="52680">
                  <c:v>841.274</c:v>
                </c:pt>
                <c:pt idx="52681">
                  <c:v>841.25</c:v>
                </c:pt>
                <c:pt idx="52682">
                  <c:v>841.226</c:v>
                </c:pt>
                <c:pt idx="52683">
                  <c:v>841.202</c:v>
                </c:pt>
                <c:pt idx="52684">
                  <c:v>841.178</c:v>
                </c:pt>
                <c:pt idx="52685">
                  <c:v>841.154</c:v>
                </c:pt>
                <c:pt idx="52686">
                  <c:v>841.13</c:v>
                </c:pt>
                <c:pt idx="52687">
                  <c:v>841.10599999999999</c:v>
                </c:pt>
                <c:pt idx="52688">
                  <c:v>841.08199999999999</c:v>
                </c:pt>
                <c:pt idx="52689">
                  <c:v>841.05799999999999</c:v>
                </c:pt>
                <c:pt idx="52690">
                  <c:v>841.03399999999999</c:v>
                </c:pt>
                <c:pt idx="52691">
                  <c:v>841.01</c:v>
                </c:pt>
                <c:pt idx="52692">
                  <c:v>840.98500000000001</c:v>
                </c:pt>
                <c:pt idx="52693">
                  <c:v>840.96100000000001</c:v>
                </c:pt>
                <c:pt idx="52694">
                  <c:v>840.93700000000001</c:v>
                </c:pt>
                <c:pt idx="52695">
                  <c:v>840.91300000000001</c:v>
                </c:pt>
                <c:pt idx="52696">
                  <c:v>840.88900000000001</c:v>
                </c:pt>
                <c:pt idx="52697">
                  <c:v>840.86400000000003</c:v>
                </c:pt>
                <c:pt idx="52698">
                  <c:v>840.84</c:v>
                </c:pt>
                <c:pt idx="52699">
                  <c:v>840.81600000000003</c:v>
                </c:pt>
                <c:pt idx="52700">
                  <c:v>840.79200000000003</c:v>
                </c:pt>
                <c:pt idx="52701">
                  <c:v>840.76700000000005</c:v>
                </c:pt>
                <c:pt idx="52702">
                  <c:v>840.74300000000005</c:v>
                </c:pt>
                <c:pt idx="52703">
                  <c:v>840.71900000000005</c:v>
                </c:pt>
                <c:pt idx="52704">
                  <c:v>840.69399999999996</c:v>
                </c:pt>
                <c:pt idx="52705">
                  <c:v>840.67</c:v>
                </c:pt>
                <c:pt idx="52706">
                  <c:v>840.64599999999996</c:v>
                </c:pt>
                <c:pt idx="52707">
                  <c:v>840.62099999999998</c:v>
                </c:pt>
                <c:pt idx="52708">
                  <c:v>840.59699999999998</c:v>
                </c:pt>
                <c:pt idx="52709">
                  <c:v>840.572</c:v>
                </c:pt>
                <c:pt idx="52710">
                  <c:v>840.548</c:v>
                </c:pt>
                <c:pt idx="52711">
                  <c:v>840.52300000000002</c:v>
                </c:pt>
                <c:pt idx="52712">
                  <c:v>840.49900000000002</c:v>
                </c:pt>
                <c:pt idx="52713">
                  <c:v>840.47400000000005</c:v>
                </c:pt>
                <c:pt idx="52714">
                  <c:v>840.45</c:v>
                </c:pt>
                <c:pt idx="52715">
                  <c:v>840.42499999999995</c:v>
                </c:pt>
                <c:pt idx="52716">
                  <c:v>840.40099999999995</c:v>
                </c:pt>
                <c:pt idx="52717">
                  <c:v>840.37599999999998</c:v>
                </c:pt>
                <c:pt idx="52718">
                  <c:v>840.35199999999998</c:v>
                </c:pt>
                <c:pt idx="52719">
                  <c:v>840.327</c:v>
                </c:pt>
                <c:pt idx="52720">
                  <c:v>840.30200000000002</c:v>
                </c:pt>
                <c:pt idx="52721">
                  <c:v>840.27800000000002</c:v>
                </c:pt>
                <c:pt idx="52722">
                  <c:v>840.25300000000004</c:v>
                </c:pt>
                <c:pt idx="52723">
                  <c:v>840.22799999999995</c:v>
                </c:pt>
                <c:pt idx="52724">
                  <c:v>840.20399999999995</c:v>
                </c:pt>
                <c:pt idx="52725">
                  <c:v>840.17899999999997</c:v>
                </c:pt>
                <c:pt idx="52726">
                  <c:v>840.154</c:v>
                </c:pt>
                <c:pt idx="52727">
                  <c:v>840.12900000000002</c:v>
                </c:pt>
                <c:pt idx="52728">
                  <c:v>840.10500000000002</c:v>
                </c:pt>
                <c:pt idx="52729">
                  <c:v>840.08</c:v>
                </c:pt>
                <c:pt idx="52730">
                  <c:v>840.05499999999995</c:v>
                </c:pt>
                <c:pt idx="52731">
                  <c:v>840.03</c:v>
                </c:pt>
                <c:pt idx="52732">
                  <c:v>840.005</c:v>
                </c:pt>
                <c:pt idx="52733">
                  <c:v>839.98099999999999</c:v>
                </c:pt>
                <c:pt idx="52734">
                  <c:v>839.95600000000002</c:v>
                </c:pt>
                <c:pt idx="52735">
                  <c:v>839.93100000000004</c:v>
                </c:pt>
                <c:pt idx="52736">
                  <c:v>839.90599999999995</c:v>
                </c:pt>
                <c:pt idx="52737">
                  <c:v>839.88099999999997</c:v>
                </c:pt>
                <c:pt idx="52738">
                  <c:v>839.85599999999999</c:v>
                </c:pt>
                <c:pt idx="52739">
                  <c:v>839.83100000000002</c:v>
                </c:pt>
                <c:pt idx="52740">
                  <c:v>839.80600000000004</c:v>
                </c:pt>
                <c:pt idx="52741">
                  <c:v>839.78099999999995</c:v>
                </c:pt>
                <c:pt idx="52742">
                  <c:v>839.75599999999997</c:v>
                </c:pt>
                <c:pt idx="52743">
                  <c:v>839.73099999999999</c:v>
                </c:pt>
                <c:pt idx="52744">
                  <c:v>839.70600000000002</c:v>
                </c:pt>
                <c:pt idx="52745">
                  <c:v>839.68100000000004</c:v>
                </c:pt>
                <c:pt idx="52746">
                  <c:v>839.65599999999995</c:v>
                </c:pt>
                <c:pt idx="52747">
                  <c:v>839.63099999999997</c:v>
                </c:pt>
                <c:pt idx="52748">
                  <c:v>839.60599999999999</c:v>
                </c:pt>
                <c:pt idx="52749">
                  <c:v>839.58</c:v>
                </c:pt>
                <c:pt idx="52750">
                  <c:v>839.55499999999995</c:v>
                </c:pt>
                <c:pt idx="52751">
                  <c:v>839.53</c:v>
                </c:pt>
                <c:pt idx="52752">
                  <c:v>839.505</c:v>
                </c:pt>
                <c:pt idx="52753">
                  <c:v>839.48</c:v>
                </c:pt>
                <c:pt idx="52754">
                  <c:v>839.45399999999995</c:v>
                </c:pt>
                <c:pt idx="52755">
                  <c:v>839.42899999999997</c:v>
                </c:pt>
                <c:pt idx="52756">
                  <c:v>839.404</c:v>
                </c:pt>
                <c:pt idx="52757">
                  <c:v>839.37900000000002</c:v>
                </c:pt>
                <c:pt idx="52758">
                  <c:v>839.35299999999995</c:v>
                </c:pt>
                <c:pt idx="52759">
                  <c:v>839.32799999999997</c:v>
                </c:pt>
                <c:pt idx="52760">
                  <c:v>839.303</c:v>
                </c:pt>
                <c:pt idx="52761">
                  <c:v>839.27700000000004</c:v>
                </c:pt>
                <c:pt idx="52762">
                  <c:v>839.25199999999995</c:v>
                </c:pt>
                <c:pt idx="52763">
                  <c:v>839.22699999999998</c:v>
                </c:pt>
                <c:pt idx="52764">
                  <c:v>839.20100000000002</c:v>
                </c:pt>
                <c:pt idx="52765">
                  <c:v>839.17600000000004</c:v>
                </c:pt>
                <c:pt idx="52766">
                  <c:v>839.15</c:v>
                </c:pt>
                <c:pt idx="52767">
                  <c:v>839.125</c:v>
                </c:pt>
                <c:pt idx="52768">
                  <c:v>839.09900000000005</c:v>
                </c:pt>
                <c:pt idx="52769">
                  <c:v>839.07399999999996</c:v>
                </c:pt>
                <c:pt idx="52770">
                  <c:v>839.048</c:v>
                </c:pt>
                <c:pt idx="52771">
                  <c:v>839.02300000000002</c:v>
                </c:pt>
                <c:pt idx="52772">
                  <c:v>838.99699999999996</c:v>
                </c:pt>
                <c:pt idx="52773">
                  <c:v>838.97199999999998</c:v>
                </c:pt>
                <c:pt idx="52774">
                  <c:v>838.94600000000003</c:v>
                </c:pt>
                <c:pt idx="52775">
                  <c:v>838.92100000000005</c:v>
                </c:pt>
                <c:pt idx="52776">
                  <c:v>838.89499999999998</c:v>
                </c:pt>
                <c:pt idx="52777">
                  <c:v>838.86900000000003</c:v>
                </c:pt>
                <c:pt idx="52778">
                  <c:v>838.84400000000005</c:v>
                </c:pt>
                <c:pt idx="52779">
                  <c:v>838.81799999999998</c:v>
                </c:pt>
                <c:pt idx="52780">
                  <c:v>838.79200000000003</c:v>
                </c:pt>
                <c:pt idx="52781">
                  <c:v>838.76700000000005</c:v>
                </c:pt>
                <c:pt idx="52782">
                  <c:v>838.74099999999999</c:v>
                </c:pt>
                <c:pt idx="52783">
                  <c:v>838.71500000000003</c:v>
                </c:pt>
                <c:pt idx="52784">
                  <c:v>838.69</c:v>
                </c:pt>
                <c:pt idx="52785">
                  <c:v>838.66399999999999</c:v>
                </c:pt>
                <c:pt idx="52786">
                  <c:v>838.63800000000003</c:v>
                </c:pt>
                <c:pt idx="52787">
                  <c:v>838.61199999999997</c:v>
                </c:pt>
                <c:pt idx="52788">
                  <c:v>838.58600000000001</c:v>
                </c:pt>
                <c:pt idx="52789">
                  <c:v>838.56</c:v>
                </c:pt>
                <c:pt idx="52790">
                  <c:v>838.53499999999997</c:v>
                </c:pt>
                <c:pt idx="52791">
                  <c:v>838.50900000000001</c:v>
                </c:pt>
                <c:pt idx="52792">
                  <c:v>838.48299999999995</c:v>
                </c:pt>
                <c:pt idx="52793">
                  <c:v>838.45699999999999</c:v>
                </c:pt>
                <c:pt idx="52794">
                  <c:v>838.43100000000004</c:v>
                </c:pt>
                <c:pt idx="52795">
                  <c:v>838.40499999999997</c:v>
                </c:pt>
                <c:pt idx="52796">
                  <c:v>838.37900000000002</c:v>
                </c:pt>
                <c:pt idx="52797">
                  <c:v>838.35299999999995</c:v>
                </c:pt>
                <c:pt idx="52798">
                  <c:v>838.327</c:v>
                </c:pt>
                <c:pt idx="52799">
                  <c:v>838.30100000000004</c:v>
                </c:pt>
                <c:pt idx="52800">
                  <c:v>838.27499999999998</c:v>
                </c:pt>
                <c:pt idx="52801">
                  <c:v>838.24900000000002</c:v>
                </c:pt>
                <c:pt idx="52802">
                  <c:v>838.22299999999996</c:v>
                </c:pt>
                <c:pt idx="52803">
                  <c:v>838.197</c:v>
                </c:pt>
                <c:pt idx="52804">
                  <c:v>838.17100000000005</c:v>
                </c:pt>
                <c:pt idx="52805">
                  <c:v>838.14499999999998</c:v>
                </c:pt>
                <c:pt idx="52806">
                  <c:v>838.11900000000003</c:v>
                </c:pt>
                <c:pt idx="52807">
                  <c:v>838.09199999999998</c:v>
                </c:pt>
                <c:pt idx="52808">
                  <c:v>838.06600000000003</c:v>
                </c:pt>
                <c:pt idx="52809">
                  <c:v>838.04</c:v>
                </c:pt>
                <c:pt idx="52810">
                  <c:v>838.01400000000001</c:v>
                </c:pt>
                <c:pt idx="52811">
                  <c:v>837.98800000000006</c:v>
                </c:pt>
                <c:pt idx="52812">
                  <c:v>837.96100000000001</c:v>
                </c:pt>
                <c:pt idx="52813">
                  <c:v>837.93499999999995</c:v>
                </c:pt>
                <c:pt idx="52814">
                  <c:v>837.90899999999999</c:v>
                </c:pt>
                <c:pt idx="52815">
                  <c:v>837.88300000000004</c:v>
                </c:pt>
                <c:pt idx="52816">
                  <c:v>837.85599999999999</c:v>
                </c:pt>
                <c:pt idx="52817">
                  <c:v>837.83</c:v>
                </c:pt>
                <c:pt idx="52818">
                  <c:v>837.80399999999997</c:v>
                </c:pt>
                <c:pt idx="52819">
                  <c:v>837.77700000000004</c:v>
                </c:pt>
                <c:pt idx="52820">
                  <c:v>837.75099999999998</c:v>
                </c:pt>
                <c:pt idx="52821">
                  <c:v>837.72500000000002</c:v>
                </c:pt>
                <c:pt idx="52822">
                  <c:v>837.69799999999998</c:v>
                </c:pt>
                <c:pt idx="52823">
                  <c:v>837.67200000000003</c:v>
                </c:pt>
                <c:pt idx="52824">
                  <c:v>837.64499999999998</c:v>
                </c:pt>
                <c:pt idx="52825">
                  <c:v>837.61900000000003</c:v>
                </c:pt>
                <c:pt idx="52826">
                  <c:v>837.59199999999998</c:v>
                </c:pt>
                <c:pt idx="52827">
                  <c:v>837.56600000000003</c:v>
                </c:pt>
                <c:pt idx="52828">
                  <c:v>837.53899999999999</c:v>
                </c:pt>
                <c:pt idx="52829">
                  <c:v>837.51300000000003</c:v>
                </c:pt>
                <c:pt idx="52830">
                  <c:v>837.48599999999999</c:v>
                </c:pt>
                <c:pt idx="52831">
                  <c:v>837.46</c:v>
                </c:pt>
                <c:pt idx="52832">
                  <c:v>837.43299999999999</c:v>
                </c:pt>
                <c:pt idx="52833">
                  <c:v>837.40599999999995</c:v>
                </c:pt>
                <c:pt idx="52834">
                  <c:v>837.38</c:v>
                </c:pt>
                <c:pt idx="52835">
                  <c:v>837.35299999999995</c:v>
                </c:pt>
                <c:pt idx="52836">
                  <c:v>837.327</c:v>
                </c:pt>
                <c:pt idx="52837">
                  <c:v>837.3</c:v>
                </c:pt>
                <c:pt idx="52838">
                  <c:v>837.27300000000002</c:v>
                </c:pt>
                <c:pt idx="52839">
                  <c:v>837.24699999999996</c:v>
                </c:pt>
                <c:pt idx="52840">
                  <c:v>837.22</c:v>
                </c:pt>
                <c:pt idx="52841">
                  <c:v>837.19299999999998</c:v>
                </c:pt>
                <c:pt idx="52842">
                  <c:v>837.16600000000005</c:v>
                </c:pt>
                <c:pt idx="52843">
                  <c:v>837.14</c:v>
                </c:pt>
                <c:pt idx="52844">
                  <c:v>837.11300000000006</c:v>
                </c:pt>
                <c:pt idx="52845">
                  <c:v>837.08600000000001</c:v>
                </c:pt>
                <c:pt idx="52846">
                  <c:v>837.05899999999997</c:v>
                </c:pt>
                <c:pt idx="52847">
                  <c:v>837.03200000000004</c:v>
                </c:pt>
                <c:pt idx="52848">
                  <c:v>837.005</c:v>
                </c:pt>
                <c:pt idx="52849">
                  <c:v>836.97900000000004</c:v>
                </c:pt>
                <c:pt idx="52850">
                  <c:v>836.952</c:v>
                </c:pt>
                <c:pt idx="52851">
                  <c:v>836.92499999999995</c:v>
                </c:pt>
                <c:pt idx="52852">
                  <c:v>836.89800000000002</c:v>
                </c:pt>
                <c:pt idx="52853">
                  <c:v>836.87099999999998</c:v>
                </c:pt>
                <c:pt idx="52854">
                  <c:v>836.84400000000005</c:v>
                </c:pt>
                <c:pt idx="52855">
                  <c:v>836.81700000000001</c:v>
                </c:pt>
                <c:pt idx="52856">
                  <c:v>836.79</c:v>
                </c:pt>
                <c:pt idx="52857">
                  <c:v>836.76300000000003</c:v>
                </c:pt>
                <c:pt idx="52858">
                  <c:v>836.73599999999999</c:v>
                </c:pt>
                <c:pt idx="52859">
                  <c:v>836.70899999999995</c:v>
                </c:pt>
                <c:pt idx="52860">
                  <c:v>836.68200000000002</c:v>
                </c:pt>
                <c:pt idx="52861">
                  <c:v>836.65499999999997</c:v>
                </c:pt>
                <c:pt idx="52862">
                  <c:v>836.62800000000004</c:v>
                </c:pt>
                <c:pt idx="52863">
                  <c:v>836.6</c:v>
                </c:pt>
                <c:pt idx="52864">
                  <c:v>836.57299999999998</c:v>
                </c:pt>
                <c:pt idx="52865">
                  <c:v>836.54600000000005</c:v>
                </c:pt>
                <c:pt idx="52866">
                  <c:v>836.51900000000001</c:v>
                </c:pt>
                <c:pt idx="52867">
                  <c:v>836.49199999999996</c:v>
                </c:pt>
                <c:pt idx="52868">
                  <c:v>836.46500000000003</c:v>
                </c:pt>
                <c:pt idx="52869">
                  <c:v>836.43700000000001</c:v>
                </c:pt>
                <c:pt idx="52870">
                  <c:v>836.41</c:v>
                </c:pt>
                <c:pt idx="52871">
                  <c:v>836.38300000000004</c:v>
                </c:pt>
                <c:pt idx="52872">
                  <c:v>836.35599999999999</c:v>
                </c:pt>
                <c:pt idx="52873">
                  <c:v>836.32799999999997</c:v>
                </c:pt>
                <c:pt idx="52874">
                  <c:v>836.30100000000004</c:v>
                </c:pt>
                <c:pt idx="52875">
                  <c:v>836.274</c:v>
                </c:pt>
                <c:pt idx="52876">
                  <c:v>836.24599999999998</c:v>
                </c:pt>
                <c:pt idx="52877">
                  <c:v>836.21900000000005</c:v>
                </c:pt>
                <c:pt idx="52878">
                  <c:v>836.19200000000001</c:v>
                </c:pt>
                <c:pt idx="52879">
                  <c:v>836.16399999999999</c:v>
                </c:pt>
                <c:pt idx="52880">
                  <c:v>836.13699999999994</c:v>
                </c:pt>
                <c:pt idx="52881">
                  <c:v>836.10900000000004</c:v>
                </c:pt>
                <c:pt idx="52882">
                  <c:v>836.08199999999999</c:v>
                </c:pt>
                <c:pt idx="52883">
                  <c:v>836.05399999999997</c:v>
                </c:pt>
                <c:pt idx="52884">
                  <c:v>836.02700000000004</c:v>
                </c:pt>
                <c:pt idx="52885">
                  <c:v>836</c:v>
                </c:pt>
                <c:pt idx="52886">
                  <c:v>835.97199999999998</c:v>
                </c:pt>
                <c:pt idx="52887">
                  <c:v>835.94399999999996</c:v>
                </c:pt>
                <c:pt idx="52888">
                  <c:v>835.91700000000003</c:v>
                </c:pt>
                <c:pt idx="52889">
                  <c:v>835.88900000000001</c:v>
                </c:pt>
                <c:pt idx="52890">
                  <c:v>835.86199999999997</c:v>
                </c:pt>
                <c:pt idx="52891">
                  <c:v>835.83399999999995</c:v>
                </c:pt>
                <c:pt idx="52892">
                  <c:v>835.80700000000002</c:v>
                </c:pt>
                <c:pt idx="52893">
                  <c:v>835.779</c:v>
                </c:pt>
                <c:pt idx="52894">
                  <c:v>835.75099999999998</c:v>
                </c:pt>
                <c:pt idx="52895">
                  <c:v>835.72400000000005</c:v>
                </c:pt>
                <c:pt idx="52896">
                  <c:v>835.69600000000003</c:v>
                </c:pt>
                <c:pt idx="52897">
                  <c:v>835.66800000000001</c:v>
                </c:pt>
                <c:pt idx="52898">
                  <c:v>835.64099999999996</c:v>
                </c:pt>
                <c:pt idx="52899">
                  <c:v>835.61300000000006</c:v>
                </c:pt>
                <c:pt idx="52900">
                  <c:v>835.58500000000004</c:v>
                </c:pt>
                <c:pt idx="52901">
                  <c:v>835.55700000000002</c:v>
                </c:pt>
                <c:pt idx="52902">
                  <c:v>835.529</c:v>
                </c:pt>
                <c:pt idx="52903">
                  <c:v>835.50199999999995</c:v>
                </c:pt>
                <c:pt idx="52904">
                  <c:v>835.47400000000005</c:v>
                </c:pt>
                <c:pt idx="52905">
                  <c:v>835.44600000000003</c:v>
                </c:pt>
                <c:pt idx="52906">
                  <c:v>835.41800000000001</c:v>
                </c:pt>
                <c:pt idx="52907">
                  <c:v>835.39</c:v>
                </c:pt>
                <c:pt idx="52908">
                  <c:v>835.36199999999997</c:v>
                </c:pt>
                <c:pt idx="52909">
                  <c:v>835.33399999999995</c:v>
                </c:pt>
                <c:pt idx="52910">
                  <c:v>835.30700000000002</c:v>
                </c:pt>
                <c:pt idx="52911">
                  <c:v>835.279</c:v>
                </c:pt>
                <c:pt idx="52912">
                  <c:v>835.25099999999998</c:v>
                </c:pt>
                <c:pt idx="52913">
                  <c:v>835.22299999999996</c:v>
                </c:pt>
                <c:pt idx="52914">
                  <c:v>835.19500000000005</c:v>
                </c:pt>
                <c:pt idx="52915">
                  <c:v>835.16700000000003</c:v>
                </c:pt>
                <c:pt idx="52916">
                  <c:v>835.13900000000001</c:v>
                </c:pt>
                <c:pt idx="52917">
                  <c:v>835.11099999999999</c:v>
                </c:pt>
                <c:pt idx="52918">
                  <c:v>835.08299999999997</c:v>
                </c:pt>
                <c:pt idx="52919">
                  <c:v>835.05399999999997</c:v>
                </c:pt>
                <c:pt idx="52920">
                  <c:v>835.02599999999995</c:v>
                </c:pt>
                <c:pt idx="52921">
                  <c:v>834.99800000000005</c:v>
                </c:pt>
                <c:pt idx="52922">
                  <c:v>834.97</c:v>
                </c:pt>
                <c:pt idx="52923">
                  <c:v>834.94200000000001</c:v>
                </c:pt>
                <c:pt idx="52924">
                  <c:v>834.91399999999999</c:v>
                </c:pt>
                <c:pt idx="52925">
                  <c:v>834.88599999999997</c:v>
                </c:pt>
                <c:pt idx="52926">
                  <c:v>834.85699999999997</c:v>
                </c:pt>
                <c:pt idx="52927">
                  <c:v>834.82899999999995</c:v>
                </c:pt>
                <c:pt idx="52928">
                  <c:v>834.80100000000004</c:v>
                </c:pt>
                <c:pt idx="52929">
                  <c:v>834.77300000000002</c:v>
                </c:pt>
                <c:pt idx="52930">
                  <c:v>834.74400000000003</c:v>
                </c:pt>
                <c:pt idx="52931">
                  <c:v>834.71600000000001</c:v>
                </c:pt>
                <c:pt idx="52932">
                  <c:v>834.68799999999999</c:v>
                </c:pt>
                <c:pt idx="52933">
                  <c:v>834.66</c:v>
                </c:pt>
                <c:pt idx="52934">
                  <c:v>834.63099999999997</c:v>
                </c:pt>
                <c:pt idx="52935">
                  <c:v>834.60299999999995</c:v>
                </c:pt>
                <c:pt idx="52936">
                  <c:v>834.57399999999996</c:v>
                </c:pt>
                <c:pt idx="52937">
                  <c:v>834.54600000000005</c:v>
                </c:pt>
                <c:pt idx="52938">
                  <c:v>834.51800000000003</c:v>
                </c:pt>
                <c:pt idx="52939">
                  <c:v>834.48900000000003</c:v>
                </c:pt>
                <c:pt idx="52940">
                  <c:v>834.46100000000001</c:v>
                </c:pt>
                <c:pt idx="52941">
                  <c:v>834.43200000000002</c:v>
                </c:pt>
                <c:pt idx="52942">
                  <c:v>834.404</c:v>
                </c:pt>
                <c:pt idx="52943">
                  <c:v>834.375</c:v>
                </c:pt>
                <c:pt idx="52944">
                  <c:v>834.34699999999998</c:v>
                </c:pt>
                <c:pt idx="52945">
                  <c:v>834.31799999999998</c:v>
                </c:pt>
                <c:pt idx="52946">
                  <c:v>834.29</c:v>
                </c:pt>
                <c:pt idx="52947">
                  <c:v>834.26099999999997</c:v>
                </c:pt>
                <c:pt idx="52948">
                  <c:v>834.23299999999995</c:v>
                </c:pt>
                <c:pt idx="52949">
                  <c:v>834.20399999999995</c:v>
                </c:pt>
                <c:pt idx="52950">
                  <c:v>834.17600000000004</c:v>
                </c:pt>
                <c:pt idx="52951">
                  <c:v>834.14700000000005</c:v>
                </c:pt>
                <c:pt idx="52952">
                  <c:v>834.11800000000005</c:v>
                </c:pt>
                <c:pt idx="52953">
                  <c:v>834.09</c:v>
                </c:pt>
                <c:pt idx="52954">
                  <c:v>834.06100000000004</c:v>
                </c:pt>
                <c:pt idx="52955">
                  <c:v>834.03200000000004</c:v>
                </c:pt>
                <c:pt idx="52956">
                  <c:v>834.00400000000002</c:v>
                </c:pt>
                <c:pt idx="52957">
                  <c:v>833.97500000000002</c:v>
                </c:pt>
                <c:pt idx="52958">
                  <c:v>833.94600000000003</c:v>
                </c:pt>
                <c:pt idx="52959">
                  <c:v>833.91700000000003</c:v>
                </c:pt>
                <c:pt idx="52960">
                  <c:v>833.88900000000001</c:v>
                </c:pt>
                <c:pt idx="52961">
                  <c:v>833.86</c:v>
                </c:pt>
                <c:pt idx="52962">
                  <c:v>833.83100000000002</c:v>
                </c:pt>
                <c:pt idx="52963">
                  <c:v>833.80200000000002</c:v>
                </c:pt>
                <c:pt idx="52964">
                  <c:v>833.77300000000002</c:v>
                </c:pt>
                <c:pt idx="52965">
                  <c:v>833.74400000000003</c:v>
                </c:pt>
                <c:pt idx="52966">
                  <c:v>833.71600000000001</c:v>
                </c:pt>
                <c:pt idx="52967">
                  <c:v>833.68700000000001</c:v>
                </c:pt>
                <c:pt idx="52968">
                  <c:v>833.65800000000002</c:v>
                </c:pt>
                <c:pt idx="52969">
                  <c:v>833.62900000000002</c:v>
                </c:pt>
                <c:pt idx="52970">
                  <c:v>833.6</c:v>
                </c:pt>
                <c:pt idx="52971">
                  <c:v>833.57100000000003</c:v>
                </c:pt>
                <c:pt idx="52972">
                  <c:v>833.54200000000003</c:v>
                </c:pt>
                <c:pt idx="52973">
                  <c:v>833.51300000000003</c:v>
                </c:pt>
                <c:pt idx="52974">
                  <c:v>833.48400000000004</c:v>
                </c:pt>
                <c:pt idx="52975">
                  <c:v>833.45500000000004</c:v>
                </c:pt>
                <c:pt idx="52976">
                  <c:v>833.42600000000004</c:v>
                </c:pt>
                <c:pt idx="52977">
                  <c:v>833.39700000000005</c:v>
                </c:pt>
                <c:pt idx="52978">
                  <c:v>833.36800000000005</c:v>
                </c:pt>
                <c:pt idx="52979">
                  <c:v>833.33900000000006</c:v>
                </c:pt>
                <c:pt idx="52980">
                  <c:v>833.30899999999997</c:v>
                </c:pt>
                <c:pt idx="52981">
                  <c:v>833.28</c:v>
                </c:pt>
                <c:pt idx="52982">
                  <c:v>833.25099999999998</c:v>
                </c:pt>
                <c:pt idx="52983">
                  <c:v>833.22199999999998</c:v>
                </c:pt>
                <c:pt idx="52984">
                  <c:v>833.19299999999998</c:v>
                </c:pt>
                <c:pt idx="52985">
                  <c:v>833.16399999999999</c:v>
                </c:pt>
                <c:pt idx="52986">
                  <c:v>833.13400000000001</c:v>
                </c:pt>
                <c:pt idx="52987">
                  <c:v>833.10500000000002</c:v>
                </c:pt>
                <c:pt idx="52988">
                  <c:v>833.07600000000002</c:v>
                </c:pt>
                <c:pt idx="52989">
                  <c:v>833.04700000000003</c:v>
                </c:pt>
                <c:pt idx="52990">
                  <c:v>833.01700000000005</c:v>
                </c:pt>
                <c:pt idx="52991">
                  <c:v>832.98800000000006</c:v>
                </c:pt>
                <c:pt idx="52992">
                  <c:v>832.95899999999995</c:v>
                </c:pt>
                <c:pt idx="52993">
                  <c:v>832.92899999999997</c:v>
                </c:pt>
                <c:pt idx="52994">
                  <c:v>832.9</c:v>
                </c:pt>
                <c:pt idx="52995">
                  <c:v>832.87099999999998</c:v>
                </c:pt>
                <c:pt idx="52996">
                  <c:v>832.84100000000001</c:v>
                </c:pt>
                <c:pt idx="52997">
                  <c:v>832.81200000000001</c:v>
                </c:pt>
                <c:pt idx="52998">
                  <c:v>832.78200000000004</c:v>
                </c:pt>
                <c:pt idx="52999">
                  <c:v>832.75300000000004</c:v>
                </c:pt>
                <c:pt idx="53000">
                  <c:v>832.72400000000005</c:v>
                </c:pt>
                <c:pt idx="53001">
                  <c:v>832.69399999999996</c:v>
                </c:pt>
                <c:pt idx="53002">
                  <c:v>832.66499999999996</c:v>
                </c:pt>
                <c:pt idx="53003">
                  <c:v>832.63499999999999</c:v>
                </c:pt>
                <c:pt idx="53004">
                  <c:v>832.60599999999999</c:v>
                </c:pt>
                <c:pt idx="53005">
                  <c:v>832.57600000000002</c:v>
                </c:pt>
                <c:pt idx="53006">
                  <c:v>832.54700000000003</c:v>
                </c:pt>
                <c:pt idx="53007">
                  <c:v>832.51700000000005</c:v>
                </c:pt>
                <c:pt idx="53008">
                  <c:v>832.48699999999997</c:v>
                </c:pt>
                <c:pt idx="53009">
                  <c:v>832.45799999999997</c:v>
                </c:pt>
                <c:pt idx="53010">
                  <c:v>832.428</c:v>
                </c:pt>
                <c:pt idx="53011">
                  <c:v>832.39800000000002</c:v>
                </c:pt>
                <c:pt idx="53012">
                  <c:v>832.36900000000003</c:v>
                </c:pt>
                <c:pt idx="53013">
                  <c:v>832.33900000000006</c:v>
                </c:pt>
                <c:pt idx="53014">
                  <c:v>832.31</c:v>
                </c:pt>
                <c:pt idx="53015">
                  <c:v>832.28</c:v>
                </c:pt>
                <c:pt idx="53016">
                  <c:v>832.25</c:v>
                </c:pt>
                <c:pt idx="53017">
                  <c:v>832.22</c:v>
                </c:pt>
                <c:pt idx="53018">
                  <c:v>832.19100000000003</c:v>
                </c:pt>
                <c:pt idx="53019">
                  <c:v>832.16099999999994</c:v>
                </c:pt>
                <c:pt idx="53020">
                  <c:v>832.13099999999997</c:v>
                </c:pt>
                <c:pt idx="53021">
                  <c:v>832.101</c:v>
                </c:pt>
                <c:pt idx="53022">
                  <c:v>832.07100000000003</c:v>
                </c:pt>
                <c:pt idx="53023">
                  <c:v>832.04200000000003</c:v>
                </c:pt>
                <c:pt idx="53024">
                  <c:v>832.01199999999994</c:v>
                </c:pt>
                <c:pt idx="53025">
                  <c:v>831.98199999999997</c:v>
                </c:pt>
                <c:pt idx="53026">
                  <c:v>831.952</c:v>
                </c:pt>
                <c:pt idx="53027">
                  <c:v>831.92200000000003</c:v>
                </c:pt>
                <c:pt idx="53028">
                  <c:v>831.89200000000005</c:v>
                </c:pt>
                <c:pt idx="53029">
                  <c:v>831.86199999999997</c:v>
                </c:pt>
                <c:pt idx="53030">
                  <c:v>831.83199999999999</c:v>
                </c:pt>
                <c:pt idx="53031">
                  <c:v>831.80200000000002</c:v>
                </c:pt>
                <c:pt idx="53032">
                  <c:v>831.77200000000005</c:v>
                </c:pt>
                <c:pt idx="53033">
                  <c:v>831.74199999999996</c:v>
                </c:pt>
                <c:pt idx="53034">
                  <c:v>831.71199999999999</c:v>
                </c:pt>
                <c:pt idx="53035">
                  <c:v>831.68200000000002</c:v>
                </c:pt>
                <c:pt idx="53036">
                  <c:v>831.65200000000004</c:v>
                </c:pt>
                <c:pt idx="53037">
                  <c:v>831.62199999999996</c:v>
                </c:pt>
                <c:pt idx="53038">
                  <c:v>831.59199999999998</c:v>
                </c:pt>
                <c:pt idx="53039">
                  <c:v>831.56200000000001</c:v>
                </c:pt>
                <c:pt idx="53040">
                  <c:v>831.53200000000004</c:v>
                </c:pt>
                <c:pt idx="53041">
                  <c:v>831.50099999999998</c:v>
                </c:pt>
                <c:pt idx="53042">
                  <c:v>831.471</c:v>
                </c:pt>
                <c:pt idx="53043">
                  <c:v>831.44100000000003</c:v>
                </c:pt>
                <c:pt idx="53044">
                  <c:v>831.41099999999994</c:v>
                </c:pt>
                <c:pt idx="53045">
                  <c:v>831.38099999999997</c:v>
                </c:pt>
                <c:pt idx="53046">
                  <c:v>831.351</c:v>
                </c:pt>
                <c:pt idx="53047">
                  <c:v>831.32</c:v>
                </c:pt>
                <c:pt idx="53048">
                  <c:v>831.29</c:v>
                </c:pt>
                <c:pt idx="53049">
                  <c:v>831.26</c:v>
                </c:pt>
                <c:pt idx="53050">
                  <c:v>831.22900000000004</c:v>
                </c:pt>
                <c:pt idx="53051">
                  <c:v>831.19899999999996</c:v>
                </c:pt>
                <c:pt idx="53052">
                  <c:v>831.16899999999998</c:v>
                </c:pt>
                <c:pt idx="53053">
                  <c:v>831.13800000000003</c:v>
                </c:pt>
                <c:pt idx="53054">
                  <c:v>831.10799999999995</c:v>
                </c:pt>
                <c:pt idx="53055">
                  <c:v>831.07799999999997</c:v>
                </c:pt>
                <c:pt idx="53056">
                  <c:v>831.04700000000003</c:v>
                </c:pt>
                <c:pt idx="53057">
                  <c:v>831.01700000000005</c:v>
                </c:pt>
                <c:pt idx="53058">
                  <c:v>830.98699999999997</c:v>
                </c:pt>
                <c:pt idx="53059">
                  <c:v>830.95600000000002</c:v>
                </c:pt>
                <c:pt idx="53060">
                  <c:v>830.92600000000004</c:v>
                </c:pt>
                <c:pt idx="53061">
                  <c:v>830.89499999999998</c:v>
                </c:pt>
                <c:pt idx="53062">
                  <c:v>830.86500000000001</c:v>
                </c:pt>
                <c:pt idx="53063">
                  <c:v>830.83399999999995</c:v>
                </c:pt>
                <c:pt idx="53064">
                  <c:v>830.80399999999997</c:v>
                </c:pt>
                <c:pt idx="53065">
                  <c:v>830.77300000000002</c:v>
                </c:pt>
                <c:pt idx="53066">
                  <c:v>830.74199999999996</c:v>
                </c:pt>
                <c:pt idx="53067">
                  <c:v>830.71199999999999</c:v>
                </c:pt>
                <c:pt idx="53068">
                  <c:v>830.68100000000004</c:v>
                </c:pt>
                <c:pt idx="53069">
                  <c:v>830.65099999999995</c:v>
                </c:pt>
                <c:pt idx="53070">
                  <c:v>830.62</c:v>
                </c:pt>
                <c:pt idx="53071">
                  <c:v>830.58900000000006</c:v>
                </c:pt>
                <c:pt idx="53072">
                  <c:v>830.55899999999997</c:v>
                </c:pt>
                <c:pt idx="53073">
                  <c:v>830.52800000000002</c:v>
                </c:pt>
                <c:pt idx="53074">
                  <c:v>830.49699999999996</c:v>
                </c:pt>
                <c:pt idx="53075">
                  <c:v>830.46699999999998</c:v>
                </c:pt>
                <c:pt idx="53076">
                  <c:v>830.43600000000004</c:v>
                </c:pt>
                <c:pt idx="53077">
                  <c:v>830.40499999999997</c:v>
                </c:pt>
                <c:pt idx="53078">
                  <c:v>830.37400000000002</c:v>
                </c:pt>
                <c:pt idx="53079">
                  <c:v>830.34400000000005</c:v>
                </c:pt>
                <c:pt idx="53080">
                  <c:v>830.31299999999999</c:v>
                </c:pt>
                <c:pt idx="53081">
                  <c:v>830.28200000000004</c:v>
                </c:pt>
                <c:pt idx="53082">
                  <c:v>830.25099999999998</c:v>
                </c:pt>
                <c:pt idx="53083">
                  <c:v>830.22</c:v>
                </c:pt>
                <c:pt idx="53084">
                  <c:v>830.18899999999996</c:v>
                </c:pt>
                <c:pt idx="53085">
                  <c:v>830.15899999999999</c:v>
                </c:pt>
                <c:pt idx="53086">
                  <c:v>830.12800000000004</c:v>
                </c:pt>
                <c:pt idx="53087">
                  <c:v>830.09699999999998</c:v>
                </c:pt>
                <c:pt idx="53088">
                  <c:v>830.06600000000003</c:v>
                </c:pt>
                <c:pt idx="53089">
                  <c:v>830.03499999999997</c:v>
                </c:pt>
                <c:pt idx="53090">
                  <c:v>830.00400000000002</c:v>
                </c:pt>
                <c:pt idx="53091">
                  <c:v>829.97299999999996</c:v>
                </c:pt>
                <c:pt idx="53092">
                  <c:v>829.94200000000001</c:v>
                </c:pt>
                <c:pt idx="53093">
                  <c:v>829.91099999999994</c:v>
                </c:pt>
                <c:pt idx="53094">
                  <c:v>829.88</c:v>
                </c:pt>
                <c:pt idx="53095">
                  <c:v>829.84900000000005</c:v>
                </c:pt>
                <c:pt idx="53096">
                  <c:v>829.81799999999998</c:v>
                </c:pt>
                <c:pt idx="53097">
                  <c:v>829.78700000000003</c:v>
                </c:pt>
                <c:pt idx="53098">
                  <c:v>829.75599999999997</c:v>
                </c:pt>
                <c:pt idx="53099">
                  <c:v>829.72500000000002</c:v>
                </c:pt>
                <c:pt idx="53100">
                  <c:v>829.69299999999998</c:v>
                </c:pt>
                <c:pt idx="53101">
                  <c:v>829.66200000000003</c:v>
                </c:pt>
                <c:pt idx="53102">
                  <c:v>829.63099999999997</c:v>
                </c:pt>
                <c:pt idx="53103">
                  <c:v>829.6</c:v>
                </c:pt>
                <c:pt idx="53104">
                  <c:v>829.56899999999996</c:v>
                </c:pt>
                <c:pt idx="53105">
                  <c:v>829.53700000000003</c:v>
                </c:pt>
                <c:pt idx="53106">
                  <c:v>829.50599999999997</c:v>
                </c:pt>
                <c:pt idx="53107">
                  <c:v>829.47500000000002</c:v>
                </c:pt>
                <c:pt idx="53108">
                  <c:v>829.44399999999996</c:v>
                </c:pt>
                <c:pt idx="53109">
                  <c:v>829.41200000000003</c:v>
                </c:pt>
                <c:pt idx="53110">
                  <c:v>829.38099999999997</c:v>
                </c:pt>
                <c:pt idx="53111">
                  <c:v>829.35</c:v>
                </c:pt>
                <c:pt idx="53112">
                  <c:v>829.31899999999996</c:v>
                </c:pt>
                <c:pt idx="53113">
                  <c:v>829.28700000000003</c:v>
                </c:pt>
                <c:pt idx="53114">
                  <c:v>829.25599999999997</c:v>
                </c:pt>
                <c:pt idx="53115">
                  <c:v>829.22400000000005</c:v>
                </c:pt>
                <c:pt idx="53116">
                  <c:v>829.19299999999998</c:v>
                </c:pt>
                <c:pt idx="53117">
                  <c:v>829.16200000000003</c:v>
                </c:pt>
                <c:pt idx="53118">
                  <c:v>829.13</c:v>
                </c:pt>
                <c:pt idx="53119">
                  <c:v>829.09900000000005</c:v>
                </c:pt>
                <c:pt idx="53120">
                  <c:v>829.06700000000001</c:v>
                </c:pt>
                <c:pt idx="53121">
                  <c:v>829.03599999999994</c:v>
                </c:pt>
                <c:pt idx="53122">
                  <c:v>829.00400000000002</c:v>
                </c:pt>
                <c:pt idx="53123">
                  <c:v>828.97299999999996</c:v>
                </c:pt>
                <c:pt idx="53124">
                  <c:v>828.94100000000003</c:v>
                </c:pt>
                <c:pt idx="53125">
                  <c:v>828.91</c:v>
                </c:pt>
                <c:pt idx="53126">
                  <c:v>828.87800000000004</c:v>
                </c:pt>
                <c:pt idx="53127">
                  <c:v>828.84699999999998</c:v>
                </c:pt>
                <c:pt idx="53128">
                  <c:v>828.81500000000005</c:v>
                </c:pt>
                <c:pt idx="53129">
                  <c:v>828.78300000000002</c:v>
                </c:pt>
                <c:pt idx="53130">
                  <c:v>828.75199999999995</c:v>
                </c:pt>
                <c:pt idx="53131">
                  <c:v>828.72</c:v>
                </c:pt>
                <c:pt idx="53132">
                  <c:v>828.68799999999999</c:v>
                </c:pt>
                <c:pt idx="53133">
                  <c:v>828.65700000000004</c:v>
                </c:pt>
                <c:pt idx="53134">
                  <c:v>828.625</c:v>
                </c:pt>
                <c:pt idx="53135">
                  <c:v>828.59299999999996</c:v>
                </c:pt>
                <c:pt idx="53136">
                  <c:v>828.56200000000001</c:v>
                </c:pt>
                <c:pt idx="53137">
                  <c:v>828.53</c:v>
                </c:pt>
                <c:pt idx="53138">
                  <c:v>828.49800000000005</c:v>
                </c:pt>
                <c:pt idx="53139">
                  <c:v>828.46600000000001</c:v>
                </c:pt>
                <c:pt idx="53140">
                  <c:v>828.43499999999995</c:v>
                </c:pt>
                <c:pt idx="53141">
                  <c:v>828.40300000000002</c:v>
                </c:pt>
                <c:pt idx="53142">
                  <c:v>828.37099999999998</c:v>
                </c:pt>
                <c:pt idx="53143">
                  <c:v>828.33900000000006</c:v>
                </c:pt>
                <c:pt idx="53144">
                  <c:v>828.30700000000002</c:v>
                </c:pt>
                <c:pt idx="53145">
                  <c:v>828.27499999999998</c:v>
                </c:pt>
                <c:pt idx="53146">
                  <c:v>828.24300000000005</c:v>
                </c:pt>
                <c:pt idx="53147">
                  <c:v>828.21199999999999</c:v>
                </c:pt>
                <c:pt idx="53148">
                  <c:v>828.18</c:v>
                </c:pt>
                <c:pt idx="53149">
                  <c:v>828.14800000000002</c:v>
                </c:pt>
                <c:pt idx="53150">
                  <c:v>828.11599999999999</c:v>
                </c:pt>
                <c:pt idx="53151">
                  <c:v>828.08399999999995</c:v>
                </c:pt>
                <c:pt idx="53152">
                  <c:v>828.05200000000002</c:v>
                </c:pt>
                <c:pt idx="53153">
                  <c:v>828.02</c:v>
                </c:pt>
                <c:pt idx="53154">
                  <c:v>827.98800000000006</c:v>
                </c:pt>
                <c:pt idx="53155">
                  <c:v>827.95600000000002</c:v>
                </c:pt>
                <c:pt idx="53156">
                  <c:v>827.92399999999998</c:v>
                </c:pt>
                <c:pt idx="53157">
                  <c:v>827.89200000000005</c:v>
                </c:pt>
                <c:pt idx="53158">
                  <c:v>827.85900000000004</c:v>
                </c:pt>
                <c:pt idx="53159">
                  <c:v>827.827</c:v>
                </c:pt>
                <c:pt idx="53160">
                  <c:v>827.79499999999996</c:v>
                </c:pt>
                <c:pt idx="53161">
                  <c:v>827.76300000000003</c:v>
                </c:pt>
                <c:pt idx="53162">
                  <c:v>827.73099999999999</c:v>
                </c:pt>
                <c:pt idx="53163">
                  <c:v>827.69899999999996</c:v>
                </c:pt>
                <c:pt idx="53164">
                  <c:v>827.66700000000003</c:v>
                </c:pt>
                <c:pt idx="53165">
                  <c:v>827.63400000000001</c:v>
                </c:pt>
                <c:pt idx="53166">
                  <c:v>827.60199999999998</c:v>
                </c:pt>
                <c:pt idx="53167">
                  <c:v>827.57</c:v>
                </c:pt>
                <c:pt idx="53168">
                  <c:v>827.53800000000001</c:v>
                </c:pt>
                <c:pt idx="53169">
                  <c:v>827.505</c:v>
                </c:pt>
                <c:pt idx="53170">
                  <c:v>827.47299999999996</c:v>
                </c:pt>
                <c:pt idx="53171">
                  <c:v>827.44100000000003</c:v>
                </c:pt>
                <c:pt idx="53172">
                  <c:v>827.40800000000002</c:v>
                </c:pt>
                <c:pt idx="53173">
                  <c:v>827.37599999999998</c:v>
                </c:pt>
                <c:pt idx="53174">
                  <c:v>827.34400000000005</c:v>
                </c:pt>
                <c:pt idx="53175">
                  <c:v>827.31100000000004</c:v>
                </c:pt>
                <c:pt idx="53176">
                  <c:v>827.279</c:v>
                </c:pt>
                <c:pt idx="53177">
                  <c:v>827.24699999999996</c:v>
                </c:pt>
                <c:pt idx="53178">
                  <c:v>827.21400000000006</c:v>
                </c:pt>
                <c:pt idx="53179">
                  <c:v>827.18200000000002</c:v>
                </c:pt>
                <c:pt idx="53180">
                  <c:v>827.149</c:v>
                </c:pt>
                <c:pt idx="53181">
                  <c:v>827.11699999999996</c:v>
                </c:pt>
                <c:pt idx="53182">
                  <c:v>827.08399999999995</c:v>
                </c:pt>
                <c:pt idx="53183">
                  <c:v>827.05200000000002</c:v>
                </c:pt>
                <c:pt idx="53184">
                  <c:v>827.01900000000001</c:v>
                </c:pt>
                <c:pt idx="53185">
                  <c:v>826.98699999999997</c:v>
                </c:pt>
                <c:pt idx="53186">
                  <c:v>826.95399999999995</c:v>
                </c:pt>
                <c:pt idx="53187">
                  <c:v>826.92200000000003</c:v>
                </c:pt>
                <c:pt idx="53188">
                  <c:v>826.88900000000001</c:v>
                </c:pt>
                <c:pt idx="53189">
                  <c:v>826.85599999999999</c:v>
                </c:pt>
                <c:pt idx="53190">
                  <c:v>826.82399999999996</c:v>
                </c:pt>
                <c:pt idx="53191">
                  <c:v>826.79100000000005</c:v>
                </c:pt>
                <c:pt idx="53192">
                  <c:v>826.75900000000001</c:v>
                </c:pt>
                <c:pt idx="53193">
                  <c:v>826.726</c:v>
                </c:pt>
                <c:pt idx="53194">
                  <c:v>826.69299999999998</c:v>
                </c:pt>
                <c:pt idx="53195">
                  <c:v>826.66099999999994</c:v>
                </c:pt>
                <c:pt idx="53196">
                  <c:v>826.62800000000004</c:v>
                </c:pt>
                <c:pt idx="53197">
                  <c:v>826.59500000000003</c:v>
                </c:pt>
                <c:pt idx="53198">
                  <c:v>826.56200000000001</c:v>
                </c:pt>
                <c:pt idx="53199">
                  <c:v>826.53</c:v>
                </c:pt>
                <c:pt idx="53200">
                  <c:v>826.49699999999996</c:v>
                </c:pt>
                <c:pt idx="53201">
                  <c:v>826.46400000000006</c:v>
                </c:pt>
                <c:pt idx="53202">
                  <c:v>826.43100000000004</c:v>
                </c:pt>
                <c:pt idx="53203">
                  <c:v>826.39800000000002</c:v>
                </c:pt>
                <c:pt idx="53204">
                  <c:v>826.36500000000001</c:v>
                </c:pt>
                <c:pt idx="53205">
                  <c:v>826.33299999999997</c:v>
                </c:pt>
                <c:pt idx="53206">
                  <c:v>826.3</c:v>
                </c:pt>
                <c:pt idx="53207">
                  <c:v>826.26700000000005</c:v>
                </c:pt>
                <c:pt idx="53208">
                  <c:v>826.23400000000004</c:v>
                </c:pt>
                <c:pt idx="53209">
                  <c:v>826.20100000000002</c:v>
                </c:pt>
                <c:pt idx="53210">
                  <c:v>826.16800000000001</c:v>
                </c:pt>
                <c:pt idx="53211">
                  <c:v>826.13499999999999</c:v>
                </c:pt>
                <c:pt idx="53212">
                  <c:v>826.10199999999998</c:v>
                </c:pt>
                <c:pt idx="53213">
                  <c:v>826.06899999999996</c:v>
                </c:pt>
                <c:pt idx="53214">
                  <c:v>826.03599999999994</c:v>
                </c:pt>
                <c:pt idx="53215">
                  <c:v>826.00300000000004</c:v>
                </c:pt>
                <c:pt idx="53216">
                  <c:v>825.97</c:v>
                </c:pt>
                <c:pt idx="53217">
                  <c:v>825.93700000000001</c:v>
                </c:pt>
                <c:pt idx="53218">
                  <c:v>825.904</c:v>
                </c:pt>
                <c:pt idx="53219">
                  <c:v>825.87099999999998</c:v>
                </c:pt>
                <c:pt idx="53220">
                  <c:v>825.83799999999997</c:v>
                </c:pt>
                <c:pt idx="53221">
                  <c:v>825.80499999999995</c:v>
                </c:pt>
                <c:pt idx="53222">
                  <c:v>825.77099999999996</c:v>
                </c:pt>
                <c:pt idx="53223">
                  <c:v>825.73800000000006</c:v>
                </c:pt>
                <c:pt idx="53224">
                  <c:v>825.70500000000004</c:v>
                </c:pt>
                <c:pt idx="53225">
                  <c:v>825.67200000000003</c:v>
                </c:pt>
                <c:pt idx="53226">
                  <c:v>825.63900000000001</c:v>
                </c:pt>
                <c:pt idx="53227">
                  <c:v>825.60500000000002</c:v>
                </c:pt>
                <c:pt idx="53228">
                  <c:v>825.572</c:v>
                </c:pt>
                <c:pt idx="53229">
                  <c:v>825.53899999999999</c:v>
                </c:pt>
                <c:pt idx="53230">
                  <c:v>825.50599999999997</c:v>
                </c:pt>
                <c:pt idx="53231">
                  <c:v>825.47199999999998</c:v>
                </c:pt>
                <c:pt idx="53232">
                  <c:v>825.43899999999996</c:v>
                </c:pt>
                <c:pt idx="53233">
                  <c:v>825.40599999999995</c:v>
                </c:pt>
                <c:pt idx="53234">
                  <c:v>825.37199999999996</c:v>
                </c:pt>
                <c:pt idx="53235">
                  <c:v>825.33900000000006</c:v>
                </c:pt>
                <c:pt idx="53236">
                  <c:v>825.30600000000004</c:v>
                </c:pt>
                <c:pt idx="53237">
                  <c:v>825.27200000000005</c:v>
                </c:pt>
                <c:pt idx="53238">
                  <c:v>825.23900000000003</c:v>
                </c:pt>
                <c:pt idx="53239">
                  <c:v>825.20600000000002</c:v>
                </c:pt>
                <c:pt idx="53240">
                  <c:v>825.17200000000003</c:v>
                </c:pt>
                <c:pt idx="53241">
                  <c:v>825.13900000000001</c:v>
                </c:pt>
                <c:pt idx="53242">
                  <c:v>825.10500000000002</c:v>
                </c:pt>
                <c:pt idx="53243">
                  <c:v>825.072</c:v>
                </c:pt>
                <c:pt idx="53244">
                  <c:v>825.03800000000001</c:v>
                </c:pt>
                <c:pt idx="53245">
                  <c:v>825.005</c:v>
                </c:pt>
                <c:pt idx="53246">
                  <c:v>824.971</c:v>
                </c:pt>
                <c:pt idx="53247">
                  <c:v>824.93799999999999</c:v>
                </c:pt>
                <c:pt idx="53248">
                  <c:v>824.904</c:v>
                </c:pt>
                <c:pt idx="53249">
                  <c:v>824.87</c:v>
                </c:pt>
                <c:pt idx="53250">
                  <c:v>824.83699999999999</c:v>
                </c:pt>
                <c:pt idx="53251">
                  <c:v>824.803</c:v>
                </c:pt>
                <c:pt idx="53252">
                  <c:v>824.77</c:v>
                </c:pt>
                <c:pt idx="53253">
                  <c:v>824.73599999999999</c:v>
                </c:pt>
                <c:pt idx="53254">
                  <c:v>824.702</c:v>
                </c:pt>
                <c:pt idx="53255">
                  <c:v>824.66899999999998</c:v>
                </c:pt>
                <c:pt idx="53256">
                  <c:v>824.63499999999999</c:v>
                </c:pt>
                <c:pt idx="53257">
                  <c:v>824.601</c:v>
                </c:pt>
                <c:pt idx="53258">
                  <c:v>824.56700000000001</c:v>
                </c:pt>
                <c:pt idx="53259">
                  <c:v>824.53399999999999</c:v>
                </c:pt>
                <c:pt idx="53260">
                  <c:v>824.5</c:v>
                </c:pt>
                <c:pt idx="53261">
                  <c:v>824.46600000000001</c:v>
                </c:pt>
                <c:pt idx="53262">
                  <c:v>824.43200000000002</c:v>
                </c:pt>
                <c:pt idx="53263">
                  <c:v>824.399</c:v>
                </c:pt>
                <c:pt idx="53264">
                  <c:v>824.36500000000001</c:v>
                </c:pt>
                <c:pt idx="53265">
                  <c:v>824.33100000000002</c:v>
                </c:pt>
                <c:pt idx="53266">
                  <c:v>824.29700000000003</c:v>
                </c:pt>
                <c:pt idx="53267">
                  <c:v>824.26300000000003</c:v>
                </c:pt>
                <c:pt idx="53268">
                  <c:v>824.22900000000004</c:v>
                </c:pt>
                <c:pt idx="53269">
                  <c:v>824.19500000000005</c:v>
                </c:pt>
                <c:pt idx="53270">
                  <c:v>824.16099999999994</c:v>
                </c:pt>
                <c:pt idx="53271">
                  <c:v>824.12800000000004</c:v>
                </c:pt>
                <c:pt idx="53272">
                  <c:v>824.09400000000005</c:v>
                </c:pt>
                <c:pt idx="53273">
                  <c:v>824.06</c:v>
                </c:pt>
                <c:pt idx="53274">
                  <c:v>824.02599999999995</c:v>
                </c:pt>
                <c:pt idx="53275">
                  <c:v>823.99199999999996</c:v>
                </c:pt>
                <c:pt idx="53276">
                  <c:v>823.95799999999997</c:v>
                </c:pt>
                <c:pt idx="53277">
                  <c:v>823.92399999999998</c:v>
                </c:pt>
                <c:pt idx="53278">
                  <c:v>823.88900000000001</c:v>
                </c:pt>
                <c:pt idx="53279">
                  <c:v>823.85500000000002</c:v>
                </c:pt>
                <c:pt idx="53280">
                  <c:v>823.82100000000003</c:v>
                </c:pt>
                <c:pt idx="53281">
                  <c:v>823.78700000000003</c:v>
                </c:pt>
                <c:pt idx="53282">
                  <c:v>823.75300000000004</c:v>
                </c:pt>
                <c:pt idx="53283">
                  <c:v>823.71900000000005</c:v>
                </c:pt>
                <c:pt idx="53284">
                  <c:v>823.68499999999995</c:v>
                </c:pt>
                <c:pt idx="53285">
                  <c:v>823.65099999999995</c:v>
                </c:pt>
                <c:pt idx="53286">
                  <c:v>823.61599999999999</c:v>
                </c:pt>
                <c:pt idx="53287">
                  <c:v>823.58199999999999</c:v>
                </c:pt>
                <c:pt idx="53288">
                  <c:v>823.548</c:v>
                </c:pt>
                <c:pt idx="53289">
                  <c:v>823.51400000000001</c:v>
                </c:pt>
                <c:pt idx="53290">
                  <c:v>823.48</c:v>
                </c:pt>
                <c:pt idx="53291">
                  <c:v>823.44500000000005</c:v>
                </c:pt>
                <c:pt idx="53292">
                  <c:v>823.41099999999994</c:v>
                </c:pt>
                <c:pt idx="53293">
                  <c:v>823.37699999999995</c:v>
                </c:pt>
                <c:pt idx="53294">
                  <c:v>823.34199999999998</c:v>
                </c:pt>
                <c:pt idx="53295">
                  <c:v>823.30799999999999</c:v>
                </c:pt>
                <c:pt idx="53296">
                  <c:v>823.274</c:v>
                </c:pt>
                <c:pt idx="53297">
                  <c:v>823.23900000000003</c:v>
                </c:pt>
                <c:pt idx="53298">
                  <c:v>823.20500000000004</c:v>
                </c:pt>
                <c:pt idx="53299">
                  <c:v>823.17100000000005</c:v>
                </c:pt>
                <c:pt idx="53300">
                  <c:v>823.13599999999997</c:v>
                </c:pt>
                <c:pt idx="53301">
                  <c:v>823.10199999999998</c:v>
                </c:pt>
                <c:pt idx="53302">
                  <c:v>823.06700000000001</c:v>
                </c:pt>
                <c:pt idx="53303">
                  <c:v>823.03300000000002</c:v>
                </c:pt>
                <c:pt idx="53304">
                  <c:v>822.99800000000005</c:v>
                </c:pt>
                <c:pt idx="53305">
                  <c:v>822.96400000000006</c:v>
                </c:pt>
                <c:pt idx="53306">
                  <c:v>822.92899999999997</c:v>
                </c:pt>
                <c:pt idx="53307">
                  <c:v>822.89499999999998</c:v>
                </c:pt>
                <c:pt idx="53308">
                  <c:v>822.86</c:v>
                </c:pt>
                <c:pt idx="53309">
                  <c:v>822.82600000000002</c:v>
                </c:pt>
                <c:pt idx="53310">
                  <c:v>822.79100000000005</c:v>
                </c:pt>
                <c:pt idx="53311">
                  <c:v>822.75699999999995</c:v>
                </c:pt>
                <c:pt idx="53312">
                  <c:v>822.72199999999998</c:v>
                </c:pt>
                <c:pt idx="53313">
                  <c:v>822.68700000000001</c:v>
                </c:pt>
                <c:pt idx="53314">
                  <c:v>822.65300000000002</c:v>
                </c:pt>
                <c:pt idx="53315">
                  <c:v>822.61800000000005</c:v>
                </c:pt>
                <c:pt idx="53316">
                  <c:v>822.58299999999997</c:v>
                </c:pt>
                <c:pt idx="53317">
                  <c:v>822.54899999999998</c:v>
                </c:pt>
                <c:pt idx="53318">
                  <c:v>822.51400000000001</c:v>
                </c:pt>
                <c:pt idx="53319">
                  <c:v>822.47900000000004</c:v>
                </c:pt>
                <c:pt idx="53320">
                  <c:v>822.44500000000005</c:v>
                </c:pt>
                <c:pt idx="53321">
                  <c:v>822.41</c:v>
                </c:pt>
                <c:pt idx="53322">
                  <c:v>822.375</c:v>
                </c:pt>
                <c:pt idx="53323">
                  <c:v>822.34</c:v>
                </c:pt>
                <c:pt idx="53324">
                  <c:v>822.30499999999995</c:v>
                </c:pt>
                <c:pt idx="53325">
                  <c:v>822.27099999999996</c:v>
                </c:pt>
                <c:pt idx="53326">
                  <c:v>822.23599999999999</c:v>
                </c:pt>
                <c:pt idx="53327">
                  <c:v>822.20100000000002</c:v>
                </c:pt>
                <c:pt idx="53328">
                  <c:v>822.16600000000005</c:v>
                </c:pt>
                <c:pt idx="53329">
                  <c:v>822.13099999999997</c:v>
                </c:pt>
                <c:pt idx="53330">
                  <c:v>822.096</c:v>
                </c:pt>
                <c:pt idx="53331">
                  <c:v>822.06100000000004</c:v>
                </c:pt>
                <c:pt idx="53332">
                  <c:v>822.02599999999995</c:v>
                </c:pt>
                <c:pt idx="53333">
                  <c:v>821.99199999999996</c:v>
                </c:pt>
                <c:pt idx="53334">
                  <c:v>821.95699999999999</c:v>
                </c:pt>
                <c:pt idx="53335">
                  <c:v>821.92200000000003</c:v>
                </c:pt>
                <c:pt idx="53336">
                  <c:v>821.88699999999994</c:v>
                </c:pt>
                <c:pt idx="53337">
                  <c:v>821.85199999999998</c:v>
                </c:pt>
                <c:pt idx="53338">
                  <c:v>821.81700000000001</c:v>
                </c:pt>
                <c:pt idx="53339">
                  <c:v>821.78200000000004</c:v>
                </c:pt>
                <c:pt idx="53340">
                  <c:v>821.74699999999996</c:v>
                </c:pt>
                <c:pt idx="53341">
                  <c:v>821.71100000000001</c:v>
                </c:pt>
                <c:pt idx="53342">
                  <c:v>821.67600000000004</c:v>
                </c:pt>
                <c:pt idx="53343">
                  <c:v>821.64099999999996</c:v>
                </c:pt>
                <c:pt idx="53344">
                  <c:v>821.60599999999999</c:v>
                </c:pt>
                <c:pt idx="53345">
                  <c:v>821.57100000000003</c:v>
                </c:pt>
                <c:pt idx="53346">
                  <c:v>821.53599999999994</c:v>
                </c:pt>
                <c:pt idx="53347">
                  <c:v>821.50099999999998</c:v>
                </c:pt>
                <c:pt idx="53348">
                  <c:v>821.46600000000001</c:v>
                </c:pt>
                <c:pt idx="53349">
                  <c:v>821.43</c:v>
                </c:pt>
                <c:pt idx="53350">
                  <c:v>821.39499999999998</c:v>
                </c:pt>
                <c:pt idx="53351">
                  <c:v>821.36</c:v>
                </c:pt>
                <c:pt idx="53352">
                  <c:v>821.32500000000005</c:v>
                </c:pt>
                <c:pt idx="53353">
                  <c:v>821.28899999999999</c:v>
                </c:pt>
                <c:pt idx="53354">
                  <c:v>821.25400000000002</c:v>
                </c:pt>
                <c:pt idx="53355">
                  <c:v>821.21900000000005</c:v>
                </c:pt>
                <c:pt idx="53356">
                  <c:v>821.18299999999999</c:v>
                </c:pt>
                <c:pt idx="53357">
                  <c:v>821.14800000000002</c:v>
                </c:pt>
                <c:pt idx="53358">
                  <c:v>821.11300000000006</c:v>
                </c:pt>
                <c:pt idx="53359">
                  <c:v>821.077</c:v>
                </c:pt>
                <c:pt idx="53360">
                  <c:v>821.04200000000003</c:v>
                </c:pt>
                <c:pt idx="53361">
                  <c:v>821.00699999999995</c:v>
                </c:pt>
                <c:pt idx="53362">
                  <c:v>820.971</c:v>
                </c:pt>
                <c:pt idx="53363">
                  <c:v>820.93600000000004</c:v>
                </c:pt>
                <c:pt idx="53364">
                  <c:v>820.9</c:v>
                </c:pt>
                <c:pt idx="53365">
                  <c:v>820.86500000000001</c:v>
                </c:pt>
                <c:pt idx="53366">
                  <c:v>820.82899999999995</c:v>
                </c:pt>
                <c:pt idx="53367">
                  <c:v>820.79399999999998</c:v>
                </c:pt>
                <c:pt idx="53368">
                  <c:v>820.75800000000004</c:v>
                </c:pt>
                <c:pt idx="53369">
                  <c:v>820.72299999999996</c:v>
                </c:pt>
                <c:pt idx="53370">
                  <c:v>820.68700000000001</c:v>
                </c:pt>
                <c:pt idx="53371">
                  <c:v>820.65200000000004</c:v>
                </c:pt>
                <c:pt idx="53372">
                  <c:v>820.61599999999999</c:v>
                </c:pt>
                <c:pt idx="53373">
                  <c:v>820.58100000000002</c:v>
                </c:pt>
                <c:pt idx="53374">
                  <c:v>820.54499999999996</c:v>
                </c:pt>
                <c:pt idx="53375">
                  <c:v>820.51</c:v>
                </c:pt>
                <c:pt idx="53376">
                  <c:v>820.47400000000005</c:v>
                </c:pt>
                <c:pt idx="53377">
                  <c:v>820.43799999999999</c:v>
                </c:pt>
                <c:pt idx="53378">
                  <c:v>820.40300000000002</c:v>
                </c:pt>
                <c:pt idx="53379">
                  <c:v>820.36699999999996</c:v>
                </c:pt>
                <c:pt idx="53380">
                  <c:v>820.33100000000002</c:v>
                </c:pt>
                <c:pt idx="53381">
                  <c:v>820.29600000000005</c:v>
                </c:pt>
                <c:pt idx="53382">
                  <c:v>820.26</c:v>
                </c:pt>
                <c:pt idx="53383">
                  <c:v>820.22400000000005</c:v>
                </c:pt>
                <c:pt idx="53384">
                  <c:v>820.18799999999999</c:v>
                </c:pt>
                <c:pt idx="53385">
                  <c:v>820.15300000000002</c:v>
                </c:pt>
                <c:pt idx="53386">
                  <c:v>820.11699999999996</c:v>
                </c:pt>
                <c:pt idx="53387">
                  <c:v>820.08100000000002</c:v>
                </c:pt>
                <c:pt idx="53388">
                  <c:v>820.04499999999996</c:v>
                </c:pt>
                <c:pt idx="53389">
                  <c:v>820.00900000000001</c:v>
                </c:pt>
                <c:pt idx="53390">
                  <c:v>819.97299999999996</c:v>
                </c:pt>
                <c:pt idx="53391">
                  <c:v>819.93799999999999</c:v>
                </c:pt>
                <c:pt idx="53392">
                  <c:v>819.90200000000004</c:v>
                </c:pt>
                <c:pt idx="53393">
                  <c:v>819.86599999999999</c:v>
                </c:pt>
                <c:pt idx="53394">
                  <c:v>819.83</c:v>
                </c:pt>
                <c:pt idx="53395">
                  <c:v>819.79399999999998</c:v>
                </c:pt>
                <c:pt idx="53396">
                  <c:v>819.75800000000004</c:v>
                </c:pt>
                <c:pt idx="53397">
                  <c:v>819.72199999999998</c:v>
                </c:pt>
                <c:pt idx="53398">
                  <c:v>819.68600000000004</c:v>
                </c:pt>
                <c:pt idx="53399">
                  <c:v>819.65</c:v>
                </c:pt>
                <c:pt idx="53400">
                  <c:v>819.61400000000003</c:v>
                </c:pt>
                <c:pt idx="53401">
                  <c:v>819.57799999999997</c:v>
                </c:pt>
                <c:pt idx="53402">
                  <c:v>819.54200000000003</c:v>
                </c:pt>
                <c:pt idx="53403">
                  <c:v>819.50599999999997</c:v>
                </c:pt>
                <c:pt idx="53404">
                  <c:v>819.47</c:v>
                </c:pt>
                <c:pt idx="53405">
                  <c:v>819.43399999999997</c:v>
                </c:pt>
                <c:pt idx="53406">
                  <c:v>819.39800000000002</c:v>
                </c:pt>
                <c:pt idx="53407">
                  <c:v>819.36099999999999</c:v>
                </c:pt>
                <c:pt idx="53408">
                  <c:v>819.32500000000005</c:v>
                </c:pt>
                <c:pt idx="53409">
                  <c:v>819.28899999999999</c:v>
                </c:pt>
                <c:pt idx="53410">
                  <c:v>819.25300000000004</c:v>
                </c:pt>
                <c:pt idx="53411">
                  <c:v>819.21699999999998</c:v>
                </c:pt>
                <c:pt idx="53412">
                  <c:v>819.18100000000004</c:v>
                </c:pt>
                <c:pt idx="53413">
                  <c:v>819.14400000000001</c:v>
                </c:pt>
                <c:pt idx="53414">
                  <c:v>819.10799999999995</c:v>
                </c:pt>
                <c:pt idx="53415">
                  <c:v>819.072</c:v>
                </c:pt>
                <c:pt idx="53416">
                  <c:v>819.03599999999994</c:v>
                </c:pt>
                <c:pt idx="53417">
                  <c:v>818.99900000000002</c:v>
                </c:pt>
                <c:pt idx="53418">
                  <c:v>818.96299999999997</c:v>
                </c:pt>
                <c:pt idx="53419">
                  <c:v>818.92700000000002</c:v>
                </c:pt>
                <c:pt idx="53420">
                  <c:v>818.89</c:v>
                </c:pt>
                <c:pt idx="53421">
                  <c:v>818.85400000000004</c:v>
                </c:pt>
                <c:pt idx="53422">
                  <c:v>818.81799999999998</c:v>
                </c:pt>
                <c:pt idx="53423">
                  <c:v>818.78099999999995</c:v>
                </c:pt>
                <c:pt idx="53424">
                  <c:v>818.745</c:v>
                </c:pt>
                <c:pt idx="53425">
                  <c:v>818.70799999999997</c:v>
                </c:pt>
                <c:pt idx="53426">
                  <c:v>818.67200000000003</c:v>
                </c:pt>
                <c:pt idx="53427">
                  <c:v>818.63599999999997</c:v>
                </c:pt>
                <c:pt idx="53428">
                  <c:v>818.59900000000005</c:v>
                </c:pt>
                <c:pt idx="53429">
                  <c:v>818.56299999999999</c:v>
                </c:pt>
                <c:pt idx="53430">
                  <c:v>818.52599999999995</c:v>
                </c:pt>
                <c:pt idx="53431">
                  <c:v>818.49</c:v>
                </c:pt>
                <c:pt idx="53432">
                  <c:v>818.45299999999997</c:v>
                </c:pt>
                <c:pt idx="53433">
                  <c:v>818.41700000000003</c:v>
                </c:pt>
                <c:pt idx="53434">
                  <c:v>818.38</c:v>
                </c:pt>
                <c:pt idx="53435">
                  <c:v>818.34299999999996</c:v>
                </c:pt>
                <c:pt idx="53436">
                  <c:v>818.30700000000002</c:v>
                </c:pt>
                <c:pt idx="53437">
                  <c:v>818.27</c:v>
                </c:pt>
                <c:pt idx="53438">
                  <c:v>818.23400000000004</c:v>
                </c:pt>
                <c:pt idx="53439">
                  <c:v>818.197</c:v>
                </c:pt>
                <c:pt idx="53440">
                  <c:v>818.16</c:v>
                </c:pt>
                <c:pt idx="53441">
                  <c:v>818.12400000000002</c:v>
                </c:pt>
                <c:pt idx="53442">
                  <c:v>818.08699999999999</c:v>
                </c:pt>
                <c:pt idx="53443">
                  <c:v>818.05</c:v>
                </c:pt>
                <c:pt idx="53444">
                  <c:v>818.01400000000001</c:v>
                </c:pt>
                <c:pt idx="53445">
                  <c:v>817.97699999999998</c:v>
                </c:pt>
                <c:pt idx="53446">
                  <c:v>817.94</c:v>
                </c:pt>
                <c:pt idx="53447">
                  <c:v>817.90300000000002</c:v>
                </c:pt>
                <c:pt idx="53448">
                  <c:v>817.86699999999996</c:v>
                </c:pt>
                <c:pt idx="53449">
                  <c:v>817.83</c:v>
                </c:pt>
                <c:pt idx="53450">
                  <c:v>817.79300000000001</c:v>
                </c:pt>
                <c:pt idx="53451">
                  <c:v>817.75599999999997</c:v>
                </c:pt>
                <c:pt idx="53452">
                  <c:v>817.71900000000005</c:v>
                </c:pt>
                <c:pt idx="53453">
                  <c:v>817.68200000000002</c:v>
                </c:pt>
                <c:pt idx="53454">
                  <c:v>817.64599999999996</c:v>
                </c:pt>
                <c:pt idx="53455">
                  <c:v>817.60900000000004</c:v>
                </c:pt>
                <c:pt idx="53456">
                  <c:v>817.572</c:v>
                </c:pt>
                <c:pt idx="53457">
                  <c:v>817.53499999999997</c:v>
                </c:pt>
                <c:pt idx="53458">
                  <c:v>817.49800000000005</c:v>
                </c:pt>
                <c:pt idx="53459">
                  <c:v>817.46100000000001</c:v>
                </c:pt>
                <c:pt idx="53460">
                  <c:v>817.42399999999998</c:v>
                </c:pt>
                <c:pt idx="53461">
                  <c:v>817.38699999999994</c:v>
                </c:pt>
                <c:pt idx="53462">
                  <c:v>817.35</c:v>
                </c:pt>
                <c:pt idx="53463">
                  <c:v>817.31299999999999</c:v>
                </c:pt>
                <c:pt idx="53464">
                  <c:v>817.27599999999995</c:v>
                </c:pt>
                <c:pt idx="53465">
                  <c:v>817.23900000000003</c:v>
                </c:pt>
                <c:pt idx="53466">
                  <c:v>817.202</c:v>
                </c:pt>
                <c:pt idx="53467">
                  <c:v>817.16499999999996</c:v>
                </c:pt>
                <c:pt idx="53468">
                  <c:v>817.12800000000004</c:v>
                </c:pt>
                <c:pt idx="53469">
                  <c:v>817.09100000000001</c:v>
                </c:pt>
                <c:pt idx="53470">
                  <c:v>817.05399999999997</c:v>
                </c:pt>
                <c:pt idx="53471">
                  <c:v>817.01599999999996</c:v>
                </c:pt>
                <c:pt idx="53472">
                  <c:v>816.97900000000004</c:v>
                </c:pt>
                <c:pt idx="53473">
                  <c:v>816.94200000000001</c:v>
                </c:pt>
                <c:pt idx="53474">
                  <c:v>816.90499999999997</c:v>
                </c:pt>
                <c:pt idx="53475">
                  <c:v>816.86800000000005</c:v>
                </c:pt>
                <c:pt idx="53476">
                  <c:v>816.83100000000002</c:v>
                </c:pt>
                <c:pt idx="53477">
                  <c:v>816.79300000000001</c:v>
                </c:pt>
                <c:pt idx="53478">
                  <c:v>816.75599999999997</c:v>
                </c:pt>
                <c:pt idx="53479">
                  <c:v>816.71900000000005</c:v>
                </c:pt>
                <c:pt idx="53480">
                  <c:v>816.68100000000004</c:v>
                </c:pt>
                <c:pt idx="53481">
                  <c:v>816.64400000000001</c:v>
                </c:pt>
                <c:pt idx="53482">
                  <c:v>816.60699999999997</c:v>
                </c:pt>
                <c:pt idx="53483">
                  <c:v>816.57</c:v>
                </c:pt>
                <c:pt idx="53484">
                  <c:v>816.53200000000004</c:v>
                </c:pt>
                <c:pt idx="53485">
                  <c:v>816.495</c:v>
                </c:pt>
                <c:pt idx="53486">
                  <c:v>816.45699999999999</c:v>
                </c:pt>
                <c:pt idx="53487">
                  <c:v>816.42</c:v>
                </c:pt>
                <c:pt idx="53488">
                  <c:v>816.38300000000004</c:v>
                </c:pt>
                <c:pt idx="53489">
                  <c:v>816.34500000000003</c:v>
                </c:pt>
                <c:pt idx="53490">
                  <c:v>816.30799999999999</c:v>
                </c:pt>
                <c:pt idx="53491">
                  <c:v>816.27</c:v>
                </c:pt>
                <c:pt idx="53492">
                  <c:v>816.23299999999995</c:v>
                </c:pt>
                <c:pt idx="53493">
                  <c:v>816.19500000000005</c:v>
                </c:pt>
                <c:pt idx="53494">
                  <c:v>816.15800000000002</c:v>
                </c:pt>
                <c:pt idx="53495">
                  <c:v>816.12</c:v>
                </c:pt>
                <c:pt idx="53496">
                  <c:v>816.08299999999997</c:v>
                </c:pt>
                <c:pt idx="53497">
                  <c:v>816.04499999999996</c:v>
                </c:pt>
                <c:pt idx="53498">
                  <c:v>816.00800000000004</c:v>
                </c:pt>
                <c:pt idx="53499">
                  <c:v>815.97</c:v>
                </c:pt>
                <c:pt idx="53500">
                  <c:v>815.93299999999999</c:v>
                </c:pt>
                <c:pt idx="53501">
                  <c:v>815.89499999999998</c:v>
                </c:pt>
                <c:pt idx="53502">
                  <c:v>815.85699999999997</c:v>
                </c:pt>
                <c:pt idx="53503">
                  <c:v>815.82</c:v>
                </c:pt>
                <c:pt idx="53504">
                  <c:v>815.78200000000004</c:v>
                </c:pt>
                <c:pt idx="53505">
                  <c:v>815.74400000000003</c:v>
                </c:pt>
                <c:pt idx="53506">
                  <c:v>815.70699999999999</c:v>
                </c:pt>
                <c:pt idx="53507">
                  <c:v>815.66899999999998</c:v>
                </c:pt>
                <c:pt idx="53508">
                  <c:v>815.63099999999997</c:v>
                </c:pt>
                <c:pt idx="53509">
                  <c:v>815.59400000000005</c:v>
                </c:pt>
                <c:pt idx="53510">
                  <c:v>815.55600000000004</c:v>
                </c:pt>
                <c:pt idx="53511">
                  <c:v>815.51800000000003</c:v>
                </c:pt>
                <c:pt idx="53512">
                  <c:v>815.48</c:v>
                </c:pt>
                <c:pt idx="53513">
                  <c:v>815.44200000000001</c:v>
                </c:pt>
                <c:pt idx="53514">
                  <c:v>815.40499999999997</c:v>
                </c:pt>
                <c:pt idx="53515">
                  <c:v>815.36699999999996</c:v>
                </c:pt>
                <c:pt idx="53516">
                  <c:v>815.32899999999995</c:v>
                </c:pt>
                <c:pt idx="53517">
                  <c:v>815.29100000000005</c:v>
                </c:pt>
                <c:pt idx="53518">
                  <c:v>815.25300000000004</c:v>
                </c:pt>
                <c:pt idx="53519">
                  <c:v>815.21500000000003</c:v>
                </c:pt>
                <c:pt idx="53520">
                  <c:v>815.17700000000002</c:v>
                </c:pt>
                <c:pt idx="53521">
                  <c:v>815.14</c:v>
                </c:pt>
                <c:pt idx="53522">
                  <c:v>815.10199999999998</c:v>
                </c:pt>
                <c:pt idx="53523">
                  <c:v>815.06399999999996</c:v>
                </c:pt>
                <c:pt idx="53524">
                  <c:v>815.02599999999995</c:v>
                </c:pt>
                <c:pt idx="53525">
                  <c:v>814.98800000000006</c:v>
                </c:pt>
                <c:pt idx="53526">
                  <c:v>814.95</c:v>
                </c:pt>
                <c:pt idx="53527">
                  <c:v>814.91200000000003</c:v>
                </c:pt>
                <c:pt idx="53528">
                  <c:v>814.87400000000002</c:v>
                </c:pt>
                <c:pt idx="53529">
                  <c:v>814.83600000000001</c:v>
                </c:pt>
                <c:pt idx="53530">
                  <c:v>814.79700000000003</c:v>
                </c:pt>
                <c:pt idx="53531">
                  <c:v>814.75900000000001</c:v>
                </c:pt>
                <c:pt idx="53532">
                  <c:v>814.721</c:v>
                </c:pt>
                <c:pt idx="53533">
                  <c:v>814.68299999999999</c:v>
                </c:pt>
                <c:pt idx="53534">
                  <c:v>814.64499999999998</c:v>
                </c:pt>
                <c:pt idx="53535">
                  <c:v>814.60699999999997</c:v>
                </c:pt>
                <c:pt idx="53536">
                  <c:v>814.56899999999996</c:v>
                </c:pt>
                <c:pt idx="53537">
                  <c:v>814.53099999999995</c:v>
                </c:pt>
                <c:pt idx="53538">
                  <c:v>814.49199999999996</c:v>
                </c:pt>
                <c:pt idx="53539">
                  <c:v>814.45399999999995</c:v>
                </c:pt>
                <c:pt idx="53540">
                  <c:v>814.41600000000005</c:v>
                </c:pt>
                <c:pt idx="53541">
                  <c:v>814.37800000000004</c:v>
                </c:pt>
                <c:pt idx="53542">
                  <c:v>814.34</c:v>
                </c:pt>
                <c:pt idx="53543">
                  <c:v>814.30100000000004</c:v>
                </c:pt>
                <c:pt idx="53544">
                  <c:v>814.26300000000003</c:v>
                </c:pt>
                <c:pt idx="53545">
                  <c:v>814.22500000000002</c:v>
                </c:pt>
                <c:pt idx="53546">
                  <c:v>814.18600000000004</c:v>
                </c:pt>
                <c:pt idx="53547">
                  <c:v>814.14800000000002</c:v>
                </c:pt>
                <c:pt idx="53548">
                  <c:v>814.11</c:v>
                </c:pt>
                <c:pt idx="53549">
                  <c:v>814.07100000000003</c:v>
                </c:pt>
                <c:pt idx="53550">
                  <c:v>814.03300000000002</c:v>
                </c:pt>
                <c:pt idx="53551">
                  <c:v>813.995</c:v>
                </c:pt>
                <c:pt idx="53552">
                  <c:v>813.95600000000002</c:v>
                </c:pt>
                <c:pt idx="53553">
                  <c:v>813.91800000000001</c:v>
                </c:pt>
                <c:pt idx="53554">
                  <c:v>813.87900000000002</c:v>
                </c:pt>
                <c:pt idx="53555">
                  <c:v>813.84100000000001</c:v>
                </c:pt>
                <c:pt idx="53556">
                  <c:v>813.80200000000002</c:v>
                </c:pt>
                <c:pt idx="53557">
                  <c:v>813.76400000000001</c:v>
                </c:pt>
                <c:pt idx="53558">
                  <c:v>813.72500000000002</c:v>
                </c:pt>
                <c:pt idx="53559">
                  <c:v>813.68700000000001</c:v>
                </c:pt>
                <c:pt idx="53560">
                  <c:v>813.64800000000002</c:v>
                </c:pt>
                <c:pt idx="53561">
                  <c:v>813.61</c:v>
                </c:pt>
                <c:pt idx="53562">
                  <c:v>813.57100000000003</c:v>
                </c:pt>
                <c:pt idx="53563">
                  <c:v>813.53300000000002</c:v>
                </c:pt>
                <c:pt idx="53564">
                  <c:v>813.49400000000003</c:v>
                </c:pt>
                <c:pt idx="53565">
                  <c:v>813.45500000000004</c:v>
                </c:pt>
                <c:pt idx="53566">
                  <c:v>813.41700000000003</c:v>
                </c:pt>
                <c:pt idx="53567">
                  <c:v>813.37800000000004</c:v>
                </c:pt>
                <c:pt idx="53568">
                  <c:v>813.34</c:v>
                </c:pt>
                <c:pt idx="53569">
                  <c:v>813.30100000000004</c:v>
                </c:pt>
                <c:pt idx="53570">
                  <c:v>813.26199999999994</c:v>
                </c:pt>
                <c:pt idx="53571">
                  <c:v>813.22400000000005</c:v>
                </c:pt>
                <c:pt idx="53572">
                  <c:v>813.18499999999995</c:v>
                </c:pt>
                <c:pt idx="53573">
                  <c:v>813.14599999999996</c:v>
                </c:pt>
                <c:pt idx="53574">
                  <c:v>813.10699999999997</c:v>
                </c:pt>
                <c:pt idx="53575">
                  <c:v>813.06899999999996</c:v>
                </c:pt>
                <c:pt idx="53576">
                  <c:v>813.03</c:v>
                </c:pt>
                <c:pt idx="53577">
                  <c:v>812.99099999999999</c:v>
                </c:pt>
                <c:pt idx="53578">
                  <c:v>812.952</c:v>
                </c:pt>
                <c:pt idx="53579">
                  <c:v>812.91300000000001</c:v>
                </c:pt>
                <c:pt idx="53580">
                  <c:v>812.875</c:v>
                </c:pt>
                <c:pt idx="53581">
                  <c:v>812.83600000000001</c:v>
                </c:pt>
                <c:pt idx="53582">
                  <c:v>812.79700000000003</c:v>
                </c:pt>
                <c:pt idx="53583">
                  <c:v>812.75800000000004</c:v>
                </c:pt>
                <c:pt idx="53584">
                  <c:v>812.71900000000005</c:v>
                </c:pt>
                <c:pt idx="53585">
                  <c:v>812.68</c:v>
                </c:pt>
                <c:pt idx="53586">
                  <c:v>812.64099999999996</c:v>
                </c:pt>
                <c:pt idx="53587">
                  <c:v>812.60199999999998</c:v>
                </c:pt>
                <c:pt idx="53588">
                  <c:v>812.56299999999999</c:v>
                </c:pt>
                <c:pt idx="53589">
                  <c:v>812.524</c:v>
                </c:pt>
                <c:pt idx="53590">
                  <c:v>812.48500000000001</c:v>
                </c:pt>
                <c:pt idx="53591">
                  <c:v>812.44600000000003</c:v>
                </c:pt>
                <c:pt idx="53592">
                  <c:v>812.40700000000004</c:v>
                </c:pt>
                <c:pt idx="53593">
                  <c:v>812.36800000000005</c:v>
                </c:pt>
                <c:pt idx="53594">
                  <c:v>812.32899999999995</c:v>
                </c:pt>
                <c:pt idx="53595">
                  <c:v>812.29</c:v>
                </c:pt>
                <c:pt idx="53596">
                  <c:v>812.25099999999998</c:v>
                </c:pt>
                <c:pt idx="53597">
                  <c:v>812.21199999999999</c:v>
                </c:pt>
                <c:pt idx="53598">
                  <c:v>812.173</c:v>
                </c:pt>
                <c:pt idx="53599">
                  <c:v>812.13400000000001</c:v>
                </c:pt>
                <c:pt idx="53600">
                  <c:v>812.09400000000005</c:v>
                </c:pt>
                <c:pt idx="53601">
                  <c:v>812.05499999999995</c:v>
                </c:pt>
                <c:pt idx="53602">
                  <c:v>812.01599999999996</c:v>
                </c:pt>
                <c:pt idx="53603">
                  <c:v>811.97699999999998</c:v>
                </c:pt>
                <c:pt idx="53604">
                  <c:v>811.93799999999999</c:v>
                </c:pt>
                <c:pt idx="53605">
                  <c:v>811.89800000000002</c:v>
                </c:pt>
                <c:pt idx="53606">
                  <c:v>811.85900000000004</c:v>
                </c:pt>
                <c:pt idx="53607">
                  <c:v>811.82</c:v>
                </c:pt>
                <c:pt idx="53608">
                  <c:v>811.78099999999995</c:v>
                </c:pt>
                <c:pt idx="53609">
                  <c:v>811.74099999999999</c:v>
                </c:pt>
                <c:pt idx="53610">
                  <c:v>811.702</c:v>
                </c:pt>
                <c:pt idx="53611">
                  <c:v>811.66300000000001</c:v>
                </c:pt>
                <c:pt idx="53612">
                  <c:v>811.62300000000005</c:v>
                </c:pt>
                <c:pt idx="53613">
                  <c:v>811.58399999999995</c:v>
                </c:pt>
                <c:pt idx="53614">
                  <c:v>811.54499999999996</c:v>
                </c:pt>
                <c:pt idx="53615">
                  <c:v>811.505</c:v>
                </c:pt>
                <c:pt idx="53616">
                  <c:v>811.46600000000001</c:v>
                </c:pt>
                <c:pt idx="53617">
                  <c:v>811.42700000000002</c:v>
                </c:pt>
                <c:pt idx="53618">
                  <c:v>811.38699999999994</c:v>
                </c:pt>
                <c:pt idx="53619">
                  <c:v>811.34799999999996</c:v>
                </c:pt>
                <c:pt idx="53620">
                  <c:v>811.30799999999999</c:v>
                </c:pt>
                <c:pt idx="53621">
                  <c:v>811.26900000000001</c:v>
                </c:pt>
                <c:pt idx="53622">
                  <c:v>811.22900000000004</c:v>
                </c:pt>
                <c:pt idx="53623">
                  <c:v>811.19</c:v>
                </c:pt>
                <c:pt idx="53624">
                  <c:v>811.15</c:v>
                </c:pt>
                <c:pt idx="53625">
                  <c:v>811.11099999999999</c:v>
                </c:pt>
                <c:pt idx="53626">
                  <c:v>811.07100000000003</c:v>
                </c:pt>
                <c:pt idx="53627">
                  <c:v>811.03200000000004</c:v>
                </c:pt>
                <c:pt idx="53628">
                  <c:v>810.99199999999996</c:v>
                </c:pt>
                <c:pt idx="53629">
                  <c:v>810.952</c:v>
                </c:pt>
                <c:pt idx="53630">
                  <c:v>810.91300000000001</c:v>
                </c:pt>
                <c:pt idx="53631">
                  <c:v>810.87300000000005</c:v>
                </c:pt>
                <c:pt idx="53632">
                  <c:v>810.83299999999997</c:v>
                </c:pt>
                <c:pt idx="53633">
                  <c:v>810.79399999999998</c:v>
                </c:pt>
                <c:pt idx="53634">
                  <c:v>810.75400000000002</c:v>
                </c:pt>
                <c:pt idx="53635">
                  <c:v>810.71400000000006</c:v>
                </c:pt>
                <c:pt idx="53636">
                  <c:v>810.67499999999995</c:v>
                </c:pt>
                <c:pt idx="53637">
                  <c:v>810.63499999999999</c:v>
                </c:pt>
                <c:pt idx="53638">
                  <c:v>810.59500000000003</c:v>
                </c:pt>
                <c:pt idx="53639">
                  <c:v>810.55600000000004</c:v>
                </c:pt>
                <c:pt idx="53640">
                  <c:v>810.51599999999996</c:v>
                </c:pt>
                <c:pt idx="53641">
                  <c:v>810.476</c:v>
                </c:pt>
                <c:pt idx="53642">
                  <c:v>810.43600000000004</c:v>
                </c:pt>
                <c:pt idx="53643">
                  <c:v>810.39599999999996</c:v>
                </c:pt>
                <c:pt idx="53644">
                  <c:v>810.35699999999997</c:v>
                </c:pt>
                <c:pt idx="53645">
                  <c:v>810.31700000000001</c:v>
                </c:pt>
                <c:pt idx="53646">
                  <c:v>810.27700000000004</c:v>
                </c:pt>
                <c:pt idx="53647">
                  <c:v>810.23699999999997</c:v>
                </c:pt>
                <c:pt idx="53648">
                  <c:v>810.197</c:v>
                </c:pt>
                <c:pt idx="53649">
                  <c:v>810.15700000000004</c:v>
                </c:pt>
                <c:pt idx="53650">
                  <c:v>810.11699999999996</c:v>
                </c:pt>
                <c:pt idx="53651">
                  <c:v>810.077</c:v>
                </c:pt>
                <c:pt idx="53652">
                  <c:v>810.03700000000003</c:v>
                </c:pt>
                <c:pt idx="53653">
                  <c:v>809.99699999999996</c:v>
                </c:pt>
                <c:pt idx="53654">
                  <c:v>809.95799999999997</c:v>
                </c:pt>
                <c:pt idx="53655">
                  <c:v>809.91700000000003</c:v>
                </c:pt>
                <c:pt idx="53656">
                  <c:v>809.87800000000004</c:v>
                </c:pt>
                <c:pt idx="53657">
                  <c:v>809.83699999999999</c:v>
                </c:pt>
                <c:pt idx="53658">
                  <c:v>809.79700000000003</c:v>
                </c:pt>
                <c:pt idx="53659">
                  <c:v>809.75699999999995</c:v>
                </c:pt>
                <c:pt idx="53660">
                  <c:v>809.71699999999998</c:v>
                </c:pt>
                <c:pt idx="53661">
                  <c:v>809.67700000000002</c:v>
                </c:pt>
                <c:pt idx="53662">
                  <c:v>809.63699999999994</c:v>
                </c:pt>
                <c:pt idx="53663">
                  <c:v>809.59699999999998</c:v>
                </c:pt>
                <c:pt idx="53664">
                  <c:v>809.55700000000002</c:v>
                </c:pt>
                <c:pt idx="53665">
                  <c:v>809.51700000000005</c:v>
                </c:pt>
                <c:pt idx="53666">
                  <c:v>809.47699999999998</c:v>
                </c:pt>
                <c:pt idx="53667">
                  <c:v>809.43600000000004</c:v>
                </c:pt>
                <c:pt idx="53668">
                  <c:v>809.39599999999996</c:v>
                </c:pt>
                <c:pt idx="53669">
                  <c:v>809.35599999999999</c:v>
                </c:pt>
                <c:pt idx="53670">
                  <c:v>809.31600000000003</c:v>
                </c:pt>
                <c:pt idx="53671">
                  <c:v>809.27599999999995</c:v>
                </c:pt>
                <c:pt idx="53672">
                  <c:v>809.23500000000001</c:v>
                </c:pt>
                <c:pt idx="53673">
                  <c:v>809.19500000000005</c:v>
                </c:pt>
                <c:pt idx="53674">
                  <c:v>809.15499999999997</c:v>
                </c:pt>
                <c:pt idx="53675">
                  <c:v>809.11400000000003</c:v>
                </c:pt>
                <c:pt idx="53676">
                  <c:v>809.07399999999996</c:v>
                </c:pt>
                <c:pt idx="53677">
                  <c:v>809.03399999999999</c:v>
                </c:pt>
                <c:pt idx="53678">
                  <c:v>808.99300000000005</c:v>
                </c:pt>
                <c:pt idx="53679">
                  <c:v>808.95299999999997</c:v>
                </c:pt>
                <c:pt idx="53680">
                  <c:v>808.91300000000001</c:v>
                </c:pt>
                <c:pt idx="53681">
                  <c:v>808.87199999999996</c:v>
                </c:pt>
                <c:pt idx="53682">
                  <c:v>808.83199999999999</c:v>
                </c:pt>
                <c:pt idx="53683">
                  <c:v>808.79100000000005</c:v>
                </c:pt>
                <c:pt idx="53684">
                  <c:v>808.75099999999998</c:v>
                </c:pt>
                <c:pt idx="53685">
                  <c:v>808.71100000000001</c:v>
                </c:pt>
                <c:pt idx="53686">
                  <c:v>808.67</c:v>
                </c:pt>
                <c:pt idx="53687">
                  <c:v>808.63</c:v>
                </c:pt>
                <c:pt idx="53688">
                  <c:v>808.58900000000006</c:v>
                </c:pt>
                <c:pt idx="53689">
                  <c:v>808.54899999999998</c:v>
                </c:pt>
                <c:pt idx="53690">
                  <c:v>808.50800000000004</c:v>
                </c:pt>
                <c:pt idx="53691">
                  <c:v>808.46799999999996</c:v>
                </c:pt>
                <c:pt idx="53692">
                  <c:v>808.42700000000002</c:v>
                </c:pt>
                <c:pt idx="53693">
                  <c:v>808.38599999999997</c:v>
                </c:pt>
                <c:pt idx="53694">
                  <c:v>808.346</c:v>
                </c:pt>
                <c:pt idx="53695">
                  <c:v>808.30499999999995</c:v>
                </c:pt>
                <c:pt idx="53696">
                  <c:v>808.26499999999999</c:v>
                </c:pt>
                <c:pt idx="53697">
                  <c:v>808.22400000000005</c:v>
                </c:pt>
                <c:pt idx="53698">
                  <c:v>808.18299999999999</c:v>
                </c:pt>
                <c:pt idx="53699">
                  <c:v>808.14300000000003</c:v>
                </c:pt>
                <c:pt idx="53700">
                  <c:v>808.10199999999998</c:v>
                </c:pt>
                <c:pt idx="53701">
                  <c:v>808.06100000000004</c:v>
                </c:pt>
                <c:pt idx="53702">
                  <c:v>808.02099999999996</c:v>
                </c:pt>
                <c:pt idx="53703">
                  <c:v>807.98</c:v>
                </c:pt>
                <c:pt idx="53704">
                  <c:v>807.93899999999996</c:v>
                </c:pt>
                <c:pt idx="53705">
                  <c:v>807.89800000000002</c:v>
                </c:pt>
                <c:pt idx="53706">
                  <c:v>807.85799999999995</c:v>
                </c:pt>
                <c:pt idx="53707">
                  <c:v>807.81700000000001</c:v>
                </c:pt>
                <c:pt idx="53708">
                  <c:v>807.77599999999995</c:v>
                </c:pt>
                <c:pt idx="53709">
                  <c:v>807.73500000000001</c:v>
                </c:pt>
                <c:pt idx="53710">
                  <c:v>807.69399999999996</c:v>
                </c:pt>
                <c:pt idx="53711">
                  <c:v>807.65300000000002</c:v>
                </c:pt>
                <c:pt idx="53712">
                  <c:v>807.61300000000006</c:v>
                </c:pt>
                <c:pt idx="53713">
                  <c:v>807.572</c:v>
                </c:pt>
                <c:pt idx="53714">
                  <c:v>807.53099999999995</c:v>
                </c:pt>
                <c:pt idx="53715">
                  <c:v>807.49</c:v>
                </c:pt>
                <c:pt idx="53716">
                  <c:v>807.44899999999996</c:v>
                </c:pt>
                <c:pt idx="53717">
                  <c:v>807.40800000000002</c:v>
                </c:pt>
                <c:pt idx="53718">
                  <c:v>807.36699999999996</c:v>
                </c:pt>
                <c:pt idx="53719">
                  <c:v>807.32600000000002</c:v>
                </c:pt>
                <c:pt idx="53720">
                  <c:v>807.28499999999997</c:v>
                </c:pt>
                <c:pt idx="53721">
                  <c:v>807.24400000000003</c:v>
                </c:pt>
                <c:pt idx="53722">
                  <c:v>807.20299999999997</c:v>
                </c:pt>
                <c:pt idx="53723">
                  <c:v>807.16200000000003</c:v>
                </c:pt>
                <c:pt idx="53724">
                  <c:v>807.12099999999998</c:v>
                </c:pt>
                <c:pt idx="53725">
                  <c:v>807.08</c:v>
                </c:pt>
                <c:pt idx="53726">
                  <c:v>807.03899999999999</c:v>
                </c:pt>
                <c:pt idx="53727">
                  <c:v>806.99800000000005</c:v>
                </c:pt>
                <c:pt idx="53728">
                  <c:v>806.95699999999999</c:v>
                </c:pt>
                <c:pt idx="53729">
                  <c:v>806.91600000000005</c:v>
                </c:pt>
                <c:pt idx="53730">
                  <c:v>806.87400000000002</c:v>
                </c:pt>
                <c:pt idx="53731">
                  <c:v>806.83299999999997</c:v>
                </c:pt>
                <c:pt idx="53732">
                  <c:v>806.79200000000003</c:v>
                </c:pt>
                <c:pt idx="53733">
                  <c:v>806.75099999999998</c:v>
                </c:pt>
                <c:pt idx="53734">
                  <c:v>806.71</c:v>
                </c:pt>
                <c:pt idx="53735">
                  <c:v>806.66899999999998</c:v>
                </c:pt>
                <c:pt idx="53736">
                  <c:v>806.62699999999995</c:v>
                </c:pt>
                <c:pt idx="53737">
                  <c:v>806.58600000000001</c:v>
                </c:pt>
                <c:pt idx="53738">
                  <c:v>806.54499999999996</c:v>
                </c:pt>
                <c:pt idx="53739">
                  <c:v>806.50400000000002</c:v>
                </c:pt>
                <c:pt idx="53740">
                  <c:v>806.46199999999999</c:v>
                </c:pt>
                <c:pt idx="53741">
                  <c:v>806.42100000000005</c:v>
                </c:pt>
                <c:pt idx="53742">
                  <c:v>806.38</c:v>
                </c:pt>
                <c:pt idx="53743">
                  <c:v>806.33799999999997</c:v>
                </c:pt>
                <c:pt idx="53744">
                  <c:v>806.29700000000003</c:v>
                </c:pt>
                <c:pt idx="53745">
                  <c:v>806.25599999999997</c:v>
                </c:pt>
                <c:pt idx="53746">
                  <c:v>806.21400000000006</c:v>
                </c:pt>
                <c:pt idx="53747">
                  <c:v>806.173</c:v>
                </c:pt>
                <c:pt idx="53748">
                  <c:v>806.13099999999997</c:v>
                </c:pt>
                <c:pt idx="53749">
                  <c:v>806.09</c:v>
                </c:pt>
                <c:pt idx="53750">
                  <c:v>806.04899999999998</c:v>
                </c:pt>
                <c:pt idx="53751">
                  <c:v>806.00699999999995</c:v>
                </c:pt>
                <c:pt idx="53752">
                  <c:v>805.96600000000001</c:v>
                </c:pt>
                <c:pt idx="53753">
                  <c:v>805.92399999999998</c:v>
                </c:pt>
                <c:pt idx="53754">
                  <c:v>805.88300000000004</c:v>
                </c:pt>
                <c:pt idx="53755">
                  <c:v>805.84100000000001</c:v>
                </c:pt>
                <c:pt idx="53756">
                  <c:v>805.8</c:v>
                </c:pt>
                <c:pt idx="53757">
                  <c:v>805.75800000000004</c:v>
                </c:pt>
                <c:pt idx="53758">
                  <c:v>805.71600000000001</c:v>
                </c:pt>
                <c:pt idx="53759">
                  <c:v>805.67499999999995</c:v>
                </c:pt>
                <c:pt idx="53760">
                  <c:v>805.63300000000004</c:v>
                </c:pt>
                <c:pt idx="53761">
                  <c:v>805.59199999999998</c:v>
                </c:pt>
                <c:pt idx="53762">
                  <c:v>805.55</c:v>
                </c:pt>
                <c:pt idx="53763">
                  <c:v>805.50800000000004</c:v>
                </c:pt>
                <c:pt idx="53764">
                  <c:v>805.46699999999998</c:v>
                </c:pt>
                <c:pt idx="53765">
                  <c:v>805.42499999999995</c:v>
                </c:pt>
                <c:pt idx="53766">
                  <c:v>805.38300000000004</c:v>
                </c:pt>
                <c:pt idx="53767">
                  <c:v>805.34199999999998</c:v>
                </c:pt>
                <c:pt idx="53768">
                  <c:v>805.3</c:v>
                </c:pt>
                <c:pt idx="53769">
                  <c:v>805.25800000000004</c:v>
                </c:pt>
                <c:pt idx="53770">
                  <c:v>805.21699999999998</c:v>
                </c:pt>
                <c:pt idx="53771">
                  <c:v>805.17499999999995</c:v>
                </c:pt>
                <c:pt idx="53772">
                  <c:v>805.13300000000004</c:v>
                </c:pt>
                <c:pt idx="53773">
                  <c:v>805.09100000000001</c:v>
                </c:pt>
                <c:pt idx="53774">
                  <c:v>805.04899999999998</c:v>
                </c:pt>
                <c:pt idx="53775">
                  <c:v>805.00800000000004</c:v>
                </c:pt>
                <c:pt idx="53776">
                  <c:v>804.96600000000001</c:v>
                </c:pt>
                <c:pt idx="53777">
                  <c:v>804.92399999999998</c:v>
                </c:pt>
                <c:pt idx="53778">
                  <c:v>804.88199999999995</c:v>
                </c:pt>
                <c:pt idx="53779">
                  <c:v>804.84</c:v>
                </c:pt>
                <c:pt idx="53780">
                  <c:v>804.798</c:v>
                </c:pt>
                <c:pt idx="53781">
                  <c:v>804.75599999999997</c:v>
                </c:pt>
                <c:pt idx="53782">
                  <c:v>804.71500000000003</c:v>
                </c:pt>
                <c:pt idx="53783">
                  <c:v>804.673</c:v>
                </c:pt>
                <c:pt idx="53784">
                  <c:v>804.63099999999997</c:v>
                </c:pt>
                <c:pt idx="53785">
                  <c:v>804.58900000000006</c:v>
                </c:pt>
                <c:pt idx="53786">
                  <c:v>804.54700000000003</c:v>
                </c:pt>
                <c:pt idx="53787">
                  <c:v>804.505</c:v>
                </c:pt>
                <c:pt idx="53788">
                  <c:v>804.46299999999997</c:v>
                </c:pt>
                <c:pt idx="53789">
                  <c:v>804.42100000000005</c:v>
                </c:pt>
                <c:pt idx="53790">
                  <c:v>804.37900000000002</c:v>
                </c:pt>
                <c:pt idx="53791">
                  <c:v>804.33699999999999</c:v>
                </c:pt>
                <c:pt idx="53792">
                  <c:v>804.29499999999996</c:v>
                </c:pt>
                <c:pt idx="53793">
                  <c:v>804.25300000000004</c:v>
                </c:pt>
                <c:pt idx="53794">
                  <c:v>804.21</c:v>
                </c:pt>
                <c:pt idx="53795">
                  <c:v>804.16800000000001</c:v>
                </c:pt>
                <c:pt idx="53796">
                  <c:v>804.12599999999998</c:v>
                </c:pt>
                <c:pt idx="53797">
                  <c:v>804.08399999999995</c:v>
                </c:pt>
                <c:pt idx="53798">
                  <c:v>804.04200000000003</c:v>
                </c:pt>
                <c:pt idx="53799">
                  <c:v>804</c:v>
                </c:pt>
                <c:pt idx="53800">
                  <c:v>803.95699999999999</c:v>
                </c:pt>
                <c:pt idx="53801">
                  <c:v>803.91499999999996</c:v>
                </c:pt>
                <c:pt idx="53802">
                  <c:v>803.87300000000005</c:v>
                </c:pt>
                <c:pt idx="53803">
                  <c:v>803.83100000000002</c:v>
                </c:pt>
                <c:pt idx="53804">
                  <c:v>803.78899999999999</c:v>
                </c:pt>
                <c:pt idx="53805">
                  <c:v>803.74599999999998</c:v>
                </c:pt>
                <c:pt idx="53806">
                  <c:v>803.70399999999995</c:v>
                </c:pt>
                <c:pt idx="53807">
                  <c:v>803.66200000000003</c:v>
                </c:pt>
                <c:pt idx="53808">
                  <c:v>803.61900000000003</c:v>
                </c:pt>
                <c:pt idx="53809">
                  <c:v>803.577</c:v>
                </c:pt>
                <c:pt idx="53810">
                  <c:v>803.53499999999997</c:v>
                </c:pt>
                <c:pt idx="53811">
                  <c:v>803.49199999999996</c:v>
                </c:pt>
                <c:pt idx="53812">
                  <c:v>803.45</c:v>
                </c:pt>
                <c:pt idx="53813">
                  <c:v>803.40800000000002</c:v>
                </c:pt>
                <c:pt idx="53814">
                  <c:v>803.36500000000001</c:v>
                </c:pt>
                <c:pt idx="53815">
                  <c:v>803.32299999999998</c:v>
                </c:pt>
                <c:pt idx="53816">
                  <c:v>803.28</c:v>
                </c:pt>
                <c:pt idx="53817">
                  <c:v>803.23800000000006</c:v>
                </c:pt>
                <c:pt idx="53818">
                  <c:v>803.19500000000005</c:v>
                </c:pt>
                <c:pt idx="53819">
                  <c:v>803.15300000000002</c:v>
                </c:pt>
                <c:pt idx="53820">
                  <c:v>803.11099999999999</c:v>
                </c:pt>
                <c:pt idx="53821">
                  <c:v>803.06799999999998</c:v>
                </c:pt>
                <c:pt idx="53822">
                  <c:v>803.02599999999995</c:v>
                </c:pt>
                <c:pt idx="53823">
                  <c:v>802.98299999999995</c:v>
                </c:pt>
                <c:pt idx="53824">
                  <c:v>802.94</c:v>
                </c:pt>
                <c:pt idx="53825">
                  <c:v>802.89800000000002</c:v>
                </c:pt>
                <c:pt idx="53826">
                  <c:v>802.85500000000002</c:v>
                </c:pt>
                <c:pt idx="53827">
                  <c:v>802.81299999999999</c:v>
                </c:pt>
                <c:pt idx="53828">
                  <c:v>802.77</c:v>
                </c:pt>
                <c:pt idx="53829">
                  <c:v>802.72699999999998</c:v>
                </c:pt>
                <c:pt idx="53830">
                  <c:v>802.68499999999995</c:v>
                </c:pt>
                <c:pt idx="53831">
                  <c:v>802.64200000000005</c:v>
                </c:pt>
                <c:pt idx="53832">
                  <c:v>802.6</c:v>
                </c:pt>
                <c:pt idx="53833">
                  <c:v>802.55700000000002</c:v>
                </c:pt>
                <c:pt idx="53834">
                  <c:v>802.51400000000001</c:v>
                </c:pt>
                <c:pt idx="53835">
                  <c:v>802.471</c:v>
                </c:pt>
                <c:pt idx="53836">
                  <c:v>802.42899999999997</c:v>
                </c:pt>
                <c:pt idx="53837">
                  <c:v>802.38599999999997</c:v>
                </c:pt>
                <c:pt idx="53838">
                  <c:v>802.34299999999996</c:v>
                </c:pt>
                <c:pt idx="53839">
                  <c:v>802.3</c:v>
                </c:pt>
                <c:pt idx="53840">
                  <c:v>802.25800000000004</c:v>
                </c:pt>
                <c:pt idx="53841">
                  <c:v>802.21500000000003</c:v>
                </c:pt>
                <c:pt idx="53842">
                  <c:v>802.17200000000003</c:v>
                </c:pt>
                <c:pt idx="53843">
                  <c:v>802.12900000000002</c:v>
                </c:pt>
                <c:pt idx="53844">
                  <c:v>802.08600000000001</c:v>
                </c:pt>
                <c:pt idx="53845">
                  <c:v>802.04399999999998</c:v>
                </c:pt>
                <c:pt idx="53846">
                  <c:v>802.00099999999998</c:v>
                </c:pt>
                <c:pt idx="53847">
                  <c:v>801.95799999999997</c:v>
                </c:pt>
                <c:pt idx="53848">
                  <c:v>801.91499999999996</c:v>
                </c:pt>
                <c:pt idx="53849">
                  <c:v>801.87199999999996</c:v>
                </c:pt>
                <c:pt idx="53850">
                  <c:v>801.82899999999995</c:v>
                </c:pt>
                <c:pt idx="53851">
                  <c:v>801.78599999999994</c:v>
                </c:pt>
                <c:pt idx="53852">
                  <c:v>801.74300000000005</c:v>
                </c:pt>
                <c:pt idx="53853">
                  <c:v>801.7</c:v>
                </c:pt>
                <c:pt idx="53854">
                  <c:v>801.65700000000004</c:v>
                </c:pt>
                <c:pt idx="53855">
                  <c:v>801.61400000000003</c:v>
                </c:pt>
                <c:pt idx="53856">
                  <c:v>801.57100000000003</c:v>
                </c:pt>
                <c:pt idx="53857">
                  <c:v>801.52800000000002</c:v>
                </c:pt>
                <c:pt idx="53858">
                  <c:v>801.48500000000001</c:v>
                </c:pt>
                <c:pt idx="53859">
                  <c:v>801.44200000000001</c:v>
                </c:pt>
                <c:pt idx="53860">
                  <c:v>801.399</c:v>
                </c:pt>
                <c:pt idx="53861">
                  <c:v>801.35599999999999</c:v>
                </c:pt>
                <c:pt idx="53862">
                  <c:v>801.31299999999999</c:v>
                </c:pt>
                <c:pt idx="53863">
                  <c:v>801.27</c:v>
                </c:pt>
                <c:pt idx="53864">
                  <c:v>801.226</c:v>
                </c:pt>
                <c:pt idx="53865">
                  <c:v>801.18299999999999</c:v>
                </c:pt>
                <c:pt idx="53866">
                  <c:v>801.14</c:v>
                </c:pt>
                <c:pt idx="53867">
                  <c:v>801.09699999999998</c:v>
                </c:pt>
                <c:pt idx="53868">
                  <c:v>801.05399999999997</c:v>
                </c:pt>
                <c:pt idx="53869">
                  <c:v>801.01</c:v>
                </c:pt>
                <c:pt idx="53870">
                  <c:v>800.96699999999998</c:v>
                </c:pt>
                <c:pt idx="53871">
                  <c:v>800.92399999999998</c:v>
                </c:pt>
                <c:pt idx="53872">
                  <c:v>800.88099999999997</c:v>
                </c:pt>
                <c:pt idx="53873">
                  <c:v>800.83699999999999</c:v>
                </c:pt>
                <c:pt idx="53874">
                  <c:v>800.79399999999998</c:v>
                </c:pt>
                <c:pt idx="53875">
                  <c:v>800.75099999999998</c:v>
                </c:pt>
                <c:pt idx="53876">
                  <c:v>800.70799999999997</c:v>
                </c:pt>
                <c:pt idx="53877">
                  <c:v>800.66399999999999</c:v>
                </c:pt>
                <c:pt idx="53878">
                  <c:v>800.62099999999998</c:v>
                </c:pt>
                <c:pt idx="53879">
                  <c:v>800.57799999999997</c:v>
                </c:pt>
                <c:pt idx="53880">
                  <c:v>800.53399999999999</c:v>
                </c:pt>
                <c:pt idx="53881">
                  <c:v>800.49099999999999</c:v>
                </c:pt>
                <c:pt idx="53882">
                  <c:v>800.447</c:v>
                </c:pt>
                <c:pt idx="53883">
                  <c:v>800.404</c:v>
                </c:pt>
                <c:pt idx="53884">
                  <c:v>800.36</c:v>
                </c:pt>
                <c:pt idx="53885">
                  <c:v>800.31700000000001</c:v>
                </c:pt>
                <c:pt idx="53886">
                  <c:v>800.274</c:v>
                </c:pt>
                <c:pt idx="53887">
                  <c:v>800.23</c:v>
                </c:pt>
                <c:pt idx="53888">
                  <c:v>800.18700000000001</c:v>
                </c:pt>
                <c:pt idx="53889">
                  <c:v>800.14300000000003</c:v>
                </c:pt>
                <c:pt idx="53890">
                  <c:v>800.09900000000005</c:v>
                </c:pt>
                <c:pt idx="53891">
                  <c:v>800.05600000000004</c:v>
                </c:pt>
                <c:pt idx="53892">
                  <c:v>800.01199999999994</c:v>
                </c:pt>
                <c:pt idx="53893">
                  <c:v>799.96900000000005</c:v>
                </c:pt>
                <c:pt idx="53894">
                  <c:v>799.92499999999995</c:v>
                </c:pt>
                <c:pt idx="53895">
                  <c:v>799.88199999999995</c:v>
                </c:pt>
                <c:pt idx="53896">
                  <c:v>799.83799999999997</c:v>
                </c:pt>
                <c:pt idx="53897">
                  <c:v>799.79399999999998</c:v>
                </c:pt>
                <c:pt idx="53898">
                  <c:v>799.75099999999998</c:v>
                </c:pt>
                <c:pt idx="53899">
                  <c:v>799.70699999999999</c:v>
                </c:pt>
                <c:pt idx="53900">
                  <c:v>799.66300000000001</c:v>
                </c:pt>
                <c:pt idx="53901">
                  <c:v>799.62</c:v>
                </c:pt>
                <c:pt idx="53902">
                  <c:v>799.57600000000002</c:v>
                </c:pt>
                <c:pt idx="53903">
                  <c:v>799.53200000000004</c:v>
                </c:pt>
                <c:pt idx="53904">
                  <c:v>799.48900000000003</c:v>
                </c:pt>
                <c:pt idx="53905">
                  <c:v>799.44500000000005</c:v>
                </c:pt>
                <c:pt idx="53906">
                  <c:v>799.40099999999995</c:v>
                </c:pt>
                <c:pt idx="53907">
                  <c:v>799.35699999999997</c:v>
                </c:pt>
                <c:pt idx="53908">
                  <c:v>799.31399999999996</c:v>
                </c:pt>
                <c:pt idx="53909">
                  <c:v>799.27</c:v>
                </c:pt>
                <c:pt idx="53910">
                  <c:v>799.226</c:v>
                </c:pt>
                <c:pt idx="53911">
                  <c:v>799.18200000000002</c:v>
                </c:pt>
                <c:pt idx="53912">
                  <c:v>799.13800000000003</c:v>
                </c:pt>
                <c:pt idx="53913">
                  <c:v>799.09400000000005</c:v>
                </c:pt>
                <c:pt idx="53914">
                  <c:v>799.05</c:v>
                </c:pt>
                <c:pt idx="53915">
                  <c:v>799.00699999999995</c:v>
                </c:pt>
                <c:pt idx="53916">
                  <c:v>798.96299999999997</c:v>
                </c:pt>
                <c:pt idx="53917">
                  <c:v>798.91899999999998</c:v>
                </c:pt>
                <c:pt idx="53918">
                  <c:v>798.875</c:v>
                </c:pt>
                <c:pt idx="53919">
                  <c:v>798.83100000000002</c:v>
                </c:pt>
                <c:pt idx="53920">
                  <c:v>798.78700000000003</c:v>
                </c:pt>
                <c:pt idx="53921">
                  <c:v>798.74300000000005</c:v>
                </c:pt>
                <c:pt idx="53922">
                  <c:v>798.69899999999996</c:v>
                </c:pt>
                <c:pt idx="53923">
                  <c:v>798.65499999999997</c:v>
                </c:pt>
                <c:pt idx="53924">
                  <c:v>798.61099999999999</c:v>
                </c:pt>
                <c:pt idx="53925">
                  <c:v>798.56700000000001</c:v>
                </c:pt>
                <c:pt idx="53926">
                  <c:v>798.52300000000002</c:v>
                </c:pt>
                <c:pt idx="53927">
                  <c:v>798.47900000000004</c:v>
                </c:pt>
                <c:pt idx="53928">
                  <c:v>798.43499999999995</c:v>
                </c:pt>
                <c:pt idx="53929">
                  <c:v>798.39099999999996</c:v>
                </c:pt>
                <c:pt idx="53930">
                  <c:v>798.346</c:v>
                </c:pt>
                <c:pt idx="53931">
                  <c:v>798.30200000000002</c:v>
                </c:pt>
                <c:pt idx="53932">
                  <c:v>798.25800000000004</c:v>
                </c:pt>
                <c:pt idx="53933">
                  <c:v>798.21400000000006</c:v>
                </c:pt>
                <c:pt idx="53934">
                  <c:v>798.17</c:v>
                </c:pt>
                <c:pt idx="53935">
                  <c:v>798.12599999999998</c:v>
                </c:pt>
                <c:pt idx="53936">
                  <c:v>798.08100000000002</c:v>
                </c:pt>
                <c:pt idx="53937">
                  <c:v>798.03700000000003</c:v>
                </c:pt>
                <c:pt idx="53938">
                  <c:v>797.99300000000005</c:v>
                </c:pt>
                <c:pt idx="53939">
                  <c:v>797.94899999999996</c:v>
                </c:pt>
                <c:pt idx="53940">
                  <c:v>797.90499999999997</c:v>
                </c:pt>
                <c:pt idx="53941">
                  <c:v>797.86</c:v>
                </c:pt>
                <c:pt idx="53942">
                  <c:v>797.81600000000003</c:v>
                </c:pt>
                <c:pt idx="53943">
                  <c:v>797.77200000000005</c:v>
                </c:pt>
                <c:pt idx="53944">
                  <c:v>797.72699999999998</c:v>
                </c:pt>
                <c:pt idx="53945">
                  <c:v>797.68299999999999</c:v>
                </c:pt>
                <c:pt idx="53946">
                  <c:v>797.63900000000001</c:v>
                </c:pt>
                <c:pt idx="53947">
                  <c:v>797.59400000000005</c:v>
                </c:pt>
                <c:pt idx="53948">
                  <c:v>797.55</c:v>
                </c:pt>
                <c:pt idx="53949">
                  <c:v>797.50599999999997</c:v>
                </c:pt>
                <c:pt idx="53950">
                  <c:v>797.46100000000001</c:v>
                </c:pt>
                <c:pt idx="53951">
                  <c:v>797.41700000000003</c:v>
                </c:pt>
                <c:pt idx="53952">
                  <c:v>797.37199999999996</c:v>
                </c:pt>
                <c:pt idx="53953">
                  <c:v>797.32799999999997</c:v>
                </c:pt>
                <c:pt idx="53954">
                  <c:v>797.28300000000002</c:v>
                </c:pt>
                <c:pt idx="53955">
                  <c:v>797.23900000000003</c:v>
                </c:pt>
                <c:pt idx="53956">
                  <c:v>797.19399999999996</c:v>
                </c:pt>
                <c:pt idx="53957">
                  <c:v>797.15</c:v>
                </c:pt>
                <c:pt idx="53958">
                  <c:v>797.10500000000002</c:v>
                </c:pt>
                <c:pt idx="53959">
                  <c:v>797.06100000000004</c:v>
                </c:pt>
                <c:pt idx="53960">
                  <c:v>797.01599999999996</c:v>
                </c:pt>
                <c:pt idx="53961">
                  <c:v>796.97199999999998</c:v>
                </c:pt>
                <c:pt idx="53962">
                  <c:v>796.92700000000002</c:v>
                </c:pt>
                <c:pt idx="53963">
                  <c:v>796.88300000000004</c:v>
                </c:pt>
                <c:pt idx="53964">
                  <c:v>796.83799999999997</c:v>
                </c:pt>
                <c:pt idx="53965">
                  <c:v>796.79300000000001</c:v>
                </c:pt>
                <c:pt idx="53966">
                  <c:v>796.74900000000002</c:v>
                </c:pt>
                <c:pt idx="53967">
                  <c:v>796.70399999999995</c:v>
                </c:pt>
                <c:pt idx="53968">
                  <c:v>796.65899999999999</c:v>
                </c:pt>
                <c:pt idx="53969">
                  <c:v>796.61500000000001</c:v>
                </c:pt>
                <c:pt idx="53970">
                  <c:v>796.57</c:v>
                </c:pt>
                <c:pt idx="53971">
                  <c:v>796.52499999999998</c:v>
                </c:pt>
                <c:pt idx="53972">
                  <c:v>796.48099999999999</c:v>
                </c:pt>
                <c:pt idx="53973">
                  <c:v>796.43600000000004</c:v>
                </c:pt>
                <c:pt idx="53974">
                  <c:v>796.39099999999996</c:v>
                </c:pt>
                <c:pt idx="53975">
                  <c:v>796.346</c:v>
                </c:pt>
                <c:pt idx="53976">
                  <c:v>796.30100000000004</c:v>
                </c:pt>
                <c:pt idx="53977">
                  <c:v>796.25699999999995</c:v>
                </c:pt>
                <c:pt idx="53978">
                  <c:v>796.21199999999999</c:v>
                </c:pt>
                <c:pt idx="53979">
                  <c:v>796.16700000000003</c:v>
                </c:pt>
                <c:pt idx="53980">
                  <c:v>796.12199999999996</c:v>
                </c:pt>
                <c:pt idx="53981">
                  <c:v>796.077</c:v>
                </c:pt>
                <c:pt idx="53982">
                  <c:v>796.03200000000004</c:v>
                </c:pt>
                <c:pt idx="53983">
                  <c:v>795.98800000000006</c:v>
                </c:pt>
                <c:pt idx="53984">
                  <c:v>795.94299999999998</c:v>
                </c:pt>
                <c:pt idx="53985">
                  <c:v>795.89800000000002</c:v>
                </c:pt>
                <c:pt idx="53986">
                  <c:v>795.85299999999995</c:v>
                </c:pt>
                <c:pt idx="53987">
                  <c:v>795.80799999999999</c:v>
                </c:pt>
                <c:pt idx="53988">
                  <c:v>795.76300000000003</c:v>
                </c:pt>
                <c:pt idx="53989">
                  <c:v>795.71799999999996</c:v>
                </c:pt>
                <c:pt idx="53990">
                  <c:v>795.673</c:v>
                </c:pt>
                <c:pt idx="53991">
                  <c:v>795.62800000000004</c:v>
                </c:pt>
                <c:pt idx="53992">
                  <c:v>795.58299999999997</c:v>
                </c:pt>
                <c:pt idx="53993">
                  <c:v>795.53800000000001</c:v>
                </c:pt>
                <c:pt idx="53994">
                  <c:v>795.49300000000005</c:v>
                </c:pt>
                <c:pt idx="53995">
                  <c:v>795.44799999999998</c:v>
                </c:pt>
                <c:pt idx="53996">
                  <c:v>795.40300000000002</c:v>
                </c:pt>
                <c:pt idx="53997">
                  <c:v>795.35799999999995</c:v>
                </c:pt>
                <c:pt idx="53998">
                  <c:v>795.31299999999999</c:v>
                </c:pt>
                <c:pt idx="53999">
                  <c:v>795.26700000000005</c:v>
                </c:pt>
                <c:pt idx="54000">
                  <c:v>795.22199999999998</c:v>
                </c:pt>
                <c:pt idx="54001">
                  <c:v>795.17700000000002</c:v>
                </c:pt>
                <c:pt idx="54002">
                  <c:v>795.13199999999995</c:v>
                </c:pt>
                <c:pt idx="54003">
                  <c:v>795.08699999999999</c:v>
                </c:pt>
                <c:pt idx="54004">
                  <c:v>795.04200000000003</c:v>
                </c:pt>
                <c:pt idx="54005">
                  <c:v>794.99599999999998</c:v>
                </c:pt>
                <c:pt idx="54006">
                  <c:v>794.95100000000002</c:v>
                </c:pt>
                <c:pt idx="54007">
                  <c:v>794.90599999999995</c:v>
                </c:pt>
                <c:pt idx="54008">
                  <c:v>794.86099999999999</c:v>
                </c:pt>
                <c:pt idx="54009">
                  <c:v>794.81500000000005</c:v>
                </c:pt>
                <c:pt idx="54010">
                  <c:v>794.77</c:v>
                </c:pt>
                <c:pt idx="54011">
                  <c:v>794.72500000000002</c:v>
                </c:pt>
                <c:pt idx="54012">
                  <c:v>794.68</c:v>
                </c:pt>
                <c:pt idx="54013">
                  <c:v>794.63400000000001</c:v>
                </c:pt>
                <c:pt idx="54014">
                  <c:v>794.58900000000006</c:v>
                </c:pt>
                <c:pt idx="54015">
                  <c:v>794.54399999999998</c:v>
                </c:pt>
                <c:pt idx="54016">
                  <c:v>794.49800000000005</c:v>
                </c:pt>
                <c:pt idx="54017">
                  <c:v>794.45299999999997</c:v>
                </c:pt>
                <c:pt idx="54018">
                  <c:v>794.40700000000004</c:v>
                </c:pt>
                <c:pt idx="54019">
                  <c:v>794.36199999999997</c:v>
                </c:pt>
                <c:pt idx="54020">
                  <c:v>794.31700000000001</c:v>
                </c:pt>
                <c:pt idx="54021">
                  <c:v>794.27099999999996</c:v>
                </c:pt>
                <c:pt idx="54022">
                  <c:v>794.226</c:v>
                </c:pt>
                <c:pt idx="54023">
                  <c:v>794.18</c:v>
                </c:pt>
                <c:pt idx="54024">
                  <c:v>794.13499999999999</c:v>
                </c:pt>
                <c:pt idx="54025">
                  <c:v>794.08900000000006</c:v>
                </c:pt>
                <c:pt idx="54026">
                  <c:v>794.04399999999998</c:v>
                </c:pt>
                <c:pt idx="54027">
                  <c:v>793.99800000000005</c:v>
                </c:pt>
                <c:pt idx="54028">
                  <c:v>793.95299999999997</c:v>
                </c:pt>
                <c:pt idx="54029">
                  <c:v>793.90700000000004</c:v>
                </c:pt>
                <c:pt idx="54030">
                  <c:v>793.86199999999997</c:v>
                </c:pt>
                <c:pt idx="54031">
                  <c:v>793.81600000000003</c:v>
                </c:pt>
                <c:pt idx="54032">
                  <c:v>793.77099999999996</c:v>
                </c:pt>
                <c:pt idx="54033">
                  <c:v>793.72500000000002</c:v>
                </c:pt>
                <c:pt idx="54034">
                  <c:v>793.67899999999997</c:v>
                </c:pt>
                <c:pt idx="54035">
                  <c:v>793.63400000000001</c:v>
                </c:pt>
                <c:pt idx="54036">
                  <c:v>793.58799999999997</c:v>
                </c:pt>
                <c:pt idx="54037">
                  <c:v>793.54200000000003</c:v>
                </c:pt>
                <c:pt idx="54038">
                  <c:v>793.49699999999996</c:v>
                </c:pt>
                <c:pt idx="54039">
                  <c:v>793.45100000000002</c:v>
                </c:pt>
                <c:pt idx="54040">
                  <c:v>793.40499999999997</c:v>
                </c:pt>
                <c:pt idx="54041">
                  <c:v>793.35900000000004</c:v>
                </c:pt>
                <c:pt idx="54042">
                  <c:v>793.31399999999996</c:v>
                </c:pt>
                <c:pt idx="54043">
                  <c:v>793.26800000000003</c:v>
                </c:pt>
                <c:pt idx="54044">
                  <c:v>793.22199999999998</c:v>
                </c:pt>
                <c:pt idx="54045">
                  <c:v>793.17600000000004</c:v>
                </c:pt>
                <c:pt idx="54046">
                  <c:v>793.13099999999997</c:v>
                </c:pt>
                <c:pt idx="54047">
                  <c:v>793.08500000000004</c:v>
                </c:pt>
                <c:pt idx="54048">
                  <c:v>793.03899999999999</c:v>
                </c:pt>
                <c:pt idx="54049">
                  <c:v>792.99300000000005</c:v>
                </c:pt>
                <c:pt idx="54050">
                  <c:v>792.947</c:v>
                </c:pt>
                <c:pt idx="54051">
                  <c:v>792.90099999999995</c:v>
                </c:pt>
                <c:pt idx="54052">
                  <c:v>792.85599999999999</c:v>
                </c:pt>
                <c:pt idx="54053">
                  <c:v>792.81</c:v>
                </c:pt>
                <c:pt idx="54054">
                  <c:v>792.76400000000001</c:v>
                </c:pt>
                <c:pt idx="54055">
                  <c:v>792.71799999999996</c:v>
                </c:pt>
                <c:pt idx="54056">
                  <c:v>792.67200000000003</c:v>
                </c:pt>
                <c:pt idx="54057">
                  <c:v>792.62599999999998</c:v>
                </c:pt>
                <c:pt idx="54058">
                  <c:v>792.58</c:v>
                </c:pt>
                <c:pt idx="54059">
                  <c:v>792.53399999999999</c:v>
                </c:pt>
                <c:pt idx="54060">
                  <c:v>792.48800000000006</c:v>
                </c:pt>
                <c:pt idx="54061">
                  <c:v>792.44200000000001</c:v>
                </c:pt>
                <c:pt idx="54062">
                  <c:v>792.39599999999996</c:v>
                </c:pt>
                <c:pt idx="54063">
                  <c:v>792.35</c:v>
                </c:pt>
                <c:pt idx="54064">
                  <c:v>792.30399999999997</c:v>
                </c:pt>
                <c:pt idx="54065">
                  <c:v>792.25800000000004</c:v>
                </c:pt>
                <c:pt idx="54066">
                  <c:v>792.21199999999999</c:v>
                </c:pt>
                <c:pt idx="54067">
                  <c:v>792.16600000000005</c:v>
                </c:pt>
                <c:pt idx="54068">
                  <c:v>792.12</c:v>
                </c:pt>
                <c:pt idx="54069">
                  <c:v>792.07299999999998</c:v>
                </c:pt>
                <c:pt idx="54070">
                  <c:v>792.02700000000004</c:v>
                </c:pt>
                <c:pt idx="54071">
                  <c:v>791.98099999999999</c:v>
                </c:pt>
                <c:pt idx="54072">
                  <c:v>791.93499999999995</c:v>
                </c:pt>
                <c:pt idx="54073">
                  <c:v>791.88900000000001</c:v>
                </c:pt>
                <c:pt idx="54074">
                  <c:v>791.84299999999996</c:v>
                </c:pt>
                <c:pt idx="54075">
                  <c:v>791.79600000000005</c:v>
                </c:pt>
                <c:pt idx="54076">
                  <c:v>791.75</c:v>
                </c:pt>
                <c:pt idx="54077">
                  <c:v>791.70399999999995</c:v>
                </c:pt>
                <c:pt idx="54078">
                  <c:v>791.65800000000002</c:v>
                </c:pt>
                <c:pt idx="54079">
                  <c:v>791.61099999999999</c:v>
                </c:pt>
                <c:pt idx="54080">
                  <c:v>791.56500000000005</c:v>
                </c:pt>
                <c:pt idx="54081">
                  <c:v>791.51900000000001</c:v>
                </c:pt>
                <c:pt idx="54082">
                  <c:v>791.47199999999998</c:v>
                </c:pt>
                <c:pt idx="54083">
                  <c:v>791.42600000000004</c:v>
                </c:pt>
                <c:pt idx="54084">
                  <c:v>791.38</c:v>
                </c:pt>
                <c:pt idx="54085">
                  <c:v>791.33299999999997</c:v>
                </c:pt>
                <c:pt idx="54086">
                  <c:v>791.28700000000003</c:v>
                </c:pt>
                <c:pt idx="54087">
                  <c:v>791.24099999999999</c:v>
                </c:pt>
                <c:pt idx="54088">
                  <c:v>791.19399999999996</c:v>
                </c:pt>
                <c:pt idx="54089">
                  <c:v>791.14800000000002</c:v>
                </c:pt>
                <c:pt idx="54090">
                  <c:v>791.101</c:v>
                </c:pt>
                <c:pt idx="54091">
                  <c:v>791.05499999999995</c:v>
                </c:pt>
                <c:pt idx="54092">
                  <c:v>791.00900000000001</c:v>
                </c:pt>
                <c:pt idx="54093">
                  <c:v>790.96199999999999</c:v>
                </c:pt>
                <c:pt idx="54094">
                  <c:v>790.91600000000005</c:v>
                </c:pt>
                <c:pt idx="54095">
                  <c:v>790.86900000000003</c:v>
                </c:pt>
                <c:pt idx="54096">
                  <c:v>790.82299999999998</c:v>
                </c:pt>
                <c:pt idx="54097">
                  <c:v>790.77599999999995</c:v>
                </c:pt>
                <c:pt idx="54098">
                  <c:v>790.73</c:v>
                </c:pt>
                <c:pt idx="54099">
                  <c:v>790.68299999999999</c:v>
                </c:pt>
                <c:pt idx="54100">
                  <c:v>790.63599999999997</c:v>
                </c:pt>
                <c:pt idx="54101">
                  <c:v>790.59</c:v>
                </c:pt>
                <c:pt idx="54102">
                  <c:v>790.54300000000001</c:v>
                </c:pt>
                <c:pt idx="54103">
                  <c:v>790.49699999999996</c:v>
                </c:pt>
                <c:pt idx="54104">
                  <c:v>790.45</c:v>
                </c:pt>
                <c:pt idx="54105">
                  <c:v>790.40300000000002</c:v>
                </c:pt>
                <c:pt idx="54106">
                  <c:v>790.35699999999997</c:v>
                </c:pt>
                <c:pt idx="54107">
                  <c:v>790.31</c:v>
                </c:pt>
                <c:pt idx="54108">
                  <c:v>790.26300000000003</c:v>
                </c:pt>
                <c:pt idx="54109">
                  <c:v>790.21699999999998</c:v>
                </c:pt>
                <c:pt idx="54110">
                  <c:v>790.17</c:v>
                </c:pt>
                <c:pt idx="54111">
                  <c:v>790.12300000000005</c:v>
                </c:pt>
                <c:pt idx="54112">
                  <c:v>790.077</c:v>
                </c:pt>
                <c:pt idx="54113">
                  <c:v>790.03</c:v>
                </c:pt>
                <c:pt idx="54114">
                  <c:v>789.98299999999995</c:v>
                </c:pt>
                <c:pt idx="54115">
                  <c:v>789.93600000000004</c:v>
                </c:pt>
                <c:pt idx="54116">
                  <c:v>789.88900000000001</c:v>
                </c:pt>
                <c:pt idx="54117">
                  <c:v>789.84299999999996</c:v>
                </c:pt>
                <c:pt idx="54118">
                  <c:v>789.79600000000005</c:v>
                </c:pt>
                <c:pt idx="54119">
                  <c:v>789.74900000000002</c:v>
                </c:pt>
                <c:pt idx="54120">
                  <c:v>789.702</c:v>
                </c:pt>
                <c:pt idx="54121">
                  <c:v>789.65499999999997</c:v>
                </c:pt>
                <c:pt idx="54122">
                  <c:v>789.60799999999995</c:v>
                </c:pt>
                <c:pt idx="54123">
                  <c:v>789.56100000000004</c:v>
                </c:pt>
                <c:pt idx="54124">
                  <c:v>789.51499999999999</c:v>
                </c:pt>
                <c:pt idx="54125">
                  <c:v>789.46799999999996</c:v>
                </c:pt>
                <c:pt idx="54126">
                  <c:v>789.42100000000005</c:v>
                </c:pt>
                <c:pt idx="54127">
                  <c:v>789.37400000000002</c:v>
                </c:pt>
                <c:pt idx="54128">
                  <c:v>789.327</c:v>
                </c:pt>
                <c:pt idx="54129">
                  <c:v>789.28</c:v>
                </c:pt>
                <c:pt idx="54130">
                  <c:v>789.23299999999995</c:v>
                </c:pt>
                <c:pt idx="54131">
                  <c:v>789.18600000000004</c:v>
                </c:pt>
                <c:pt idx="54132">
                  <c:v>789.13900000000001</c:v>
                </c:pt>
                <c:pt idx="54133">
                  <c:v>789.09199999999998</c:v>
                </c:pt>
                <c:pt idx="54134">
                  <c:v>789.04499999999996</c:v>
                </c:pt>
                <c:pt idx="54135">
                  <c:v>788.99800000000005</c:v>
                </c:pt>
                <c:pt idx="54136">
                  <c:v>788.95100000000002</c:v>
                </c:pt>
                <c:pt idx="54137">
                  <c:v>788.904</c:v>
                </c:pt>
                <c:pt idx="54138">
                  <c:v>788.85599999999999</c:v>
                </c:pt>
                <c:pt idx="54139">
                  <c:v>788.80899999999997</c:v>
                </c:pt>
                <c:pt idx="54140">
                  <c:v>788.76199999999994</c:v>
                </c:pt>
                <c:pt idx="54141">
                  <c:v>788.71500000000003</c:v>
                </c:pt>
                <c:pt idx="54142">
                  <c:v>788.66800000000001</c:v>
                </c:pt>
                <c:pt idx="54143">
                  <c:v>788.62099999999998</c:v>
                </c:pt>
                <c:pt idx="54144">
                  <c:v>788.57299999999998</c:v>
                </c:pt>
                <c:pt idx="54145">
                  <c:v>788.52599999999995</c:v>
                </c:pt>
                <c:pt idx="54146">
                  <c:v>788.47900000000004</c:v>
                </c:pt>
                <c:pt idx="54147">
                  <c:v>788.43200000000002</c:v>
                </c:pt>
                <c:pt idx="54148">
                  <c:v>788.38499999999999</c:v>
                </c:pt>
                <c:pt idx="54149">
                  <c:v>788.33699999999999</c:v>
                </c:pt>
                <c:pt idx="54150">
                  <c:v>788.29</c:v>
                </c:pt>
                <c:pt idx="54151">
                  <c:v>788.24300000000005</c:v>
                </c:pt>
                <c:pt idx="54152">
                  <c:v>788.19500000000005</c:v>
                </c:pt>
                <c:pt idx="54153">
                  <c:v>788.14800000000002</c:v>
                </c:pt>
                <c:pt idx="54154">
                  <c:v>788.101</c:v>
                </c:pt>
                <c:pt idx="54155">
                  <c:v>788.053</c:v>
                </c:pt>
                <c:pt idx="54156">
                  <c:v>788.00599999999997</c:v>
                </c:pt>
                <c:pt idx="54157">
                  <c:v>787.95899999999995</c:v>
                </c:pt>
                <c:pt idx="54158">
                  <c:v>787.91099999999994</c:v>
                </c:pt>
                <c:pt idx="54159">
                  <c:v>787.86400000000003</c:v>
                </c:pt>
                <c:pt idx="54160">
                  <c:v>787.81600000000003</c:v>
                </c:pt>
                <c:pt idx="54161">
                  <c:v>787.76900000000001</c:v>
                </c:pt>
                <c:pt idx="54162">
                  <c:v>787.72199999999998</c:v>
                </c:pt>
                <c:pt idx="54163">
                  <c:v>787.67399999999998</c:v>
                </c:pt>
                <c:pt idx="54164">
                  <c:v>787.62699999999995</c:v>
                </c:pt>
                <c:pt idx="54165">
                  <c:v>787.57899999999995</c:v>
                </c:pt>
                <c:pt idx="54166">
                  <c:v>787.53200000000004</c:v>
                </c:pt>
                <c:pt idx="54167">
                  <c:v>787.48400000000004</c:v>
                </c:pt>
                <c:pt idx="54168">
                  <c:v>787.43700000000001</c:v>
                </c:pt>
                <c:pt idx="54169">
                  <c:v>787.38900000000001</c:v>
                </c:pt>
                <c:pt idx="54170">
                  <c:v>787.34199999999998</c:v>
                </c:pt>
                <c:pt idx="54171">
                  <c:v>787.29399999999998</c:v>
                </c:pt>
                <c:pt idx="54172">
                  <c:v>787.24599999999998</c:v>
                </c:pt>
                <c:pt idx="54173">
                  <c:v>787.19899999999996</c:v>
                </c:pt>
                <c:pt idx="54174">
                  <c:v>787.15099999999995</c:v>
                </c:pt>
                <c:pt idx="54175">
                  <c:v>787.10400000000004</c:v>
                </c:pt>
                <c:pt idx="54176">
                  <c:v>787.05600000000004</c:v>
                </c:pt>
                <c:pt idx="54177">
                  <c:v>787.00800000000004</c:v>
                </c:pt>
                <c:pt idx="54178">
                  <c:v>786.96100000000001</c:v>
                </c:pt>
                <c:pt idx="54179">
                  <c:v>786.91300000000001</c:v>
                </c:pt>
                <c:pt idx="54180">
                  <c:v>786.86500000000001</c:v>
                </c:pt>
                <c:pt idx="54181">
                  <c:v>786.81700000000001</c:v>
                </c:pt>
                <c:pt idx="54182">
                  <c:v>786.77</c:v>
                </c:pt>
                <c:pt idx="54183">
                  <c:v>786.72199999999998</c:v>
                </c:pt>
                <c:pt idx="54184">
                  <c:v>786.67399999999998</c:v>
                </c:pt>
                <c:pt idx="54185">
                  <c:v>786.62599999999998</c:v>
                </c:pt>
                <c:pt idx="54186">
                  <c:v>786.57899999999995</c:v>
                </c:pt>
                <c:pt idx="54187">
                  <c:v>786.53099999999995</c:v>
                </c:pt>
                <c:pt idx="54188">
                  <c:v>786.48299999999995</c:v>
                </c:pt>
                <c:pt idx="54189">
                  <c:v>786.43499999999995</c:v>
                </c:pt>
                <c:pt idx="54190">
                  <c:v>786.38699999999994</c:v>
                </c:pt>
                <c:pt idx="54191">
                  <c:v>786.34</c:v>
                </c:pt>
                <c:pt idx="54192">
                  <c:v>786.29200000000003</c:v>
                </c:pt>
                <c:pt idx="54193">
                  <c:v>786.24400000000003</c:v>
                </c:pt>
                <c:pt idx="54194">
                  <c:v>786.19600000000003</c:v>
                </c:pt>
                <c:pt idx="54195">
                  <c:v>786.14800000000002</c:v>
                </c:pt>
                <c:pt idx="54196">
                  <c:v>786.1</c:v>
                </c:pt>
                <c:pt idx="54197">
                  <c:v>786.05200000000002</c:v>
                </c:pt>
                <c:pt idx="54198">
                  <c:v>786.00400000000002</c:v>
                </c:pt>
                <c:pt idx="54199">
                  <c:v>785.95600000000002</c:v>
                </c:pt>
                <c:pt idx="54200">
                  <c:v>785.90800000000002</c:v>
                </c:pt>
                <c:pt idx="54201">
                  <c:v>785.86</c:v>
                </c:pt>
                <c:pt idx="54202">
                  <c:v>785.81200000000001</c:v>
                </c:pt>
                <c:pt idx="54203">
                  <c:v>785.76400000000001</c:v>
                </c:pt>
                <c:pt idx="54204">
                  <c:v>785.71600000000001</c:v>
                </c:pt>
                <c:pt idx="54205">
                  <c:v>785.66800000000001</c:v>
                </c:pt>
                <c:pt idx="54206">
                  <c:v>785.62</c:v>
                </c:pt>
                <c:pt idx="54207">
                  <c:v>785.572</c:v>
                </c:pt>
                <c:pt idx="54208">
                  <c:v>785.524</c:v>
                </c:pt>
                <c:pt idx="54209">
                  <c:v>785.476</c:v>
                </c:pt>
                <c:pt idx="54210">
                  <c:v>785.428</c:v>
                </c:pt>
                <c:pt idx="54211">
                  <c:v>785.38</c:v>
                </c:pt>
                <c:pt idx="54212">
                  <c:v>785.33100000000002</c:v>
                </c:pt>
                <c:pt idx="54213">
                  <c:v>785.28300000000002</c:v>
                </c:pt>
                <c:pt idx="54214">
                  <c:v>785.23500000000001</c:v>
                </c:pt>
                <c:pt idx="54215">
                  <c:v>785.18700000000001</c:v>
                </c:pt>
                <c:pt idx="54216">
                  <c:v>785.13900000000001</c:v>
                </c:pt>
                <c:pt idx="54217">
                  <c:v>785.09</c:v>
                </c:pt>
                <c:pt idx="54218">
                  <c:v>785.04200000000003</c:v>
                </c:pt>
                <c:pt idx="54219">
                  <c:v>784.99400000000003</c:v>
                </c:pt>
                <c:pt idx="54220">
                  <c:v>784.94600000000003</c:v>
                </c:pt>
                <c:pt idx="54221">
                  <c:v>784.89800000000002</c:v>
                </c:pt>
                <c:pt idx="54222">
                  <c:v>784.84900000000005</c:v>
                </c:pt>
                <c:pt idx="54223">
                  <c:v>784.80100000000004</c:v>
                </c:pt>
                <c:pt idx="54224">
                  <c:v>784.75300000000004</c:v>
                </c:pt>
                <c:pt idx="54225">
                  <c:v>784.70399999999995</c:v>
                </c:pt>
                <c:pt idx="54226">
                  <c:v>784.65599999999995</c:v>
                </c:pt>
                <c:pt idx="54227">
                  <c:v>784.60799999999995</c:v>
                </c:pt>
                <c:pt idx="54228">
                  <c:v>784.55899999999997</c:v>
                </c:pt>
                <c:pt idx="54229">
                  <c:v>784.51099999999997</c:v>
                </c:pt>
                <c:pt idx="54230">
                  <c:v>784.46199999999999</c:v>
                </c:pt>
                <c:pt idx="54231">
                  <c:v>784.41399999999999</c:v>
                </c:pt>
                <c:pt idx="54232">
                  <c:v>784.36599999999999</c:v>
                </c:pt>
                <c:pt idx="54233">
                  <c:v>784.31700000000001</c:v>
                </c:pt>
                <c:pt idx="54234">
                  <c:v>784.26900000000001</c:v>
                </c:pt>
                <c:pt idx="54235">
                  <c:v>784.22</c:v>
                </c:pt>
                <c:pt idx="54236">
                  <c:v>784.17200000000003</c:v>
                </c:pt>
                <c:pt idx="54237">
                  <c:v>784.12300000000005</c:v>
                </c:pt>
                <c:pt idx="54238">
                  <c:v>784.07500000000005</c:v>
                </c:pt>
                <c:pt idx="54239">
                  <c:v>784.02599999999995</c:v>
                </c:pt>
                <c:pt idx="54240">
                  <c:v>783.97799999999995</c:v>
                </c:pt>
                <c:pt idx="54241">
                  <c:v>783.92899999999997</c:v>
                </c:pt>
                <c:pt idx="54242">
                  <c:v>783.88099999999997</c:v>
                </c:pt>
                <c:pt idx="54243">
                  <c:v>783.83199999999999</c:v>
                </c:pt>
                <c:pt idx="54244">
                  <c:v>783.78300000000002</c:v>
                </c:pt>
                <c:pt idx="54245">
                  <c:v>783.73500000000001</c:v>
                </c:pt>
                <c:pt idx="54246">
                  <c:v>783.68600000000004</c:v>
                </c:pt>
                <c:pt idx="54247">
                  <c:v>783.63800000000003</c:v>
                </c:pt>
                <c:pt idx="54248">
                  <c:v>783.58900000000006</c:v>
                </c:pt>
                <c:pt idx="54249">
                  <c:v>783.54</c:v>
                </c:pt>
                <c:pt idx="54250">
                  <c:v>783.49199999999996</c:v>
                </c:pt>
                <c:pt idx="54251">
                  <c:v>783.44299999999998</c:v>
                </c:pt>
                <c:pt idx="54252">
                  <c:v>783.39400000000001</c:v>
                </c:pt>
                <c:pt idx="54253">
                  <c:v>783.34500000000003</c:v>
                </c:pt>
                <c:pt idx="54254">
                  <c:v>783.29700000000003</c:v>
                </c:pt>
                <c:pt idx="54255">
                  <c:v>783.24800000000005</c:v>
                </c:pt>
                <c:pt idx="54256">
                  <c:v>783.19899999999996</c:v>
                </c:pt>
                <c:pt idx="54257">
                  <c:v>783.15</c:v>
                </c:pt>
                <c:pt idx="54258">
                  <c:v>783.10199999999998</c:v>
                </c:pt>
                <c:pt idx="54259">
                  <c:v>783.053</c:v>
                </c:pt>
                <c:pt idx="54260">
                  <c:v>783.00400000000002</c:v>
                </c:pt>
                <c:pt idx="54261">
                  <c:v>782.95500000000004</c:v>
                </c:pt>
                <c:pt idx="54262">
                  <c:v>782.90599999999995</c:v>
                </c:pt>
                <c:pt idx="54263">
                  <c:v>782.85799999999995</c:v>
                </c:pt>
                <c:pt idx="54264">
                  <c:v>782.80899999999997</c:v>
                </c:pt>
                <c:pt idx="54265">
                  <c:v>782.76</c:v>
                </c:pt>
                <c:pt idx="54266">
                  <c:v>782.71100000000001</c:v>
                </c:pt>
                <c:pt idx="54267">
                  <c:v>782.66200000000003</c:v>
                </c:pt>
                <c:pt idx="54268">
                  <c:v>782.61300000000006</c:v>
                </c:pt>
                <c:pt idx="54269">
                  <c:v>782.56399999999996</c:v>
                </c:pt>
                <c:pt idx="54270">
                  <c:v>782.51499999999999</c:v>
                </c:pt>
                <c:pt idx="54271">
                  <c:v>782.46600000000001</c:v>
                </c:pt>
                <c:pt idx="54272">
                  <c:v>782.41700000000003</c:v>
                </c:pt>
                <c:pt idx="54273">
                  <c:v>782.36800000000005</c:v>
                </c:pt>
                <c:pt idx="54274">
                  <c:v>782.31899999999996</c:v>
                </c:pt>
                <c:pt idx="54275">
                  <c:v>782.27</c:v>
                </c:pt>
                <c:pt idx="54276">
                  <c:v>782.221</c:v>
                </c:pt>
                <c:pt idx="54277">
                  <c:v>782.17200000000003</c:v>
                </c:pt>
                <c:pt idx="54278">
                  <c:v>782.12300000000005</c:v>
                </c:pt>
                <c:pt idx="54279">
                  <c:v>782.07399999999996</c:v>
                </c:pt>
                <c:pt idx="54280">
                  <c:v>782.02499999999998</c:v>
                </c:pt>
                <c:pt idx="54281">
                  <c:v>781.976</c:v>
                </c:pt>
                <c:pt idx="54282">
                  <c:v>781.92700000000002</c:v>
                </c:pt>
                <c:pt idx="54283">
                  <c:v>781.87800000000004</c:v>
                </c:pt>
                <c:pt idx="54284">
                  <c:v>781.82799999999997</c:v>
                </c:pt>
                <c:pt idx="54285">
                  <c:v>781.779</c:v>
                </c:pt>
                <c:pt idx="54286">
                  <c:v>781.73</c:v>
                </c:pt>
                <c:pt idx="54287">
                  <c:v>781.68100000000004</c:v>
                </c:pt>
                <c:pt idx="54288">
                  <c:v>781.63199999999995</c:v>
                </c:pt>
                <c:pt idx="54289">
                  <c:v>781.58199999999999</c:v>
                </c:pt>
                <c:pt idx="54290">
                  <c:v>781.53300000000002</c:v>
                </c:pt>
                <c:pt idx="54291">
                  <c:v>781.48400000000004</c:v>
                </c:pt>
                <c:pt idx="54292">
                  <c:v>781.43499999999995</c:v>
                </c:pt>
                <c:pt idx="54293">
                  <c:v>781.38499999999999</c:v>
                </c:pt>
                <c:pt idx="54294">
                  <c:v>781.33600000000001</c:v>
                </c:pt>
                <c:pt idx="54295">
                  <c:v>781.28700000000003</c:v>
                </c:pt>
                <c:pt idx="54296">
                  <c:v>781.23800000000006</c:v>
                </c:pt>
                <c:pt idx="54297">
                  <c:v>781.18799999999999</c:v>
                </c:pt>
                <c:pt idx="54298">
                  <c:v>781.13900000000001</c:v>
                </c:pt>
                <c:pt idx="54299">
                  <c:v>781.09</c:v>
                </c:pt>
                <c:pt idx="54300">
                  <c:v>781.04</c:v>
                </c:pt>
                <c:pt idx="54301">
                  <c:v>780.99099999999999</c:v>
                </c:pt>
                <c:pt idx="54302">
                  <c:v>780.94100000000003</c:v>
                </c:pt>
                <c:pt idx="54303">
                  <c:v>780.89200000000005</c:v>
                </c:pt>
                <c:pt idx="54304">
                  <c:v>780.84299999999996</c:v>
                </c:pt>
                <c:pt idx="54305">
                  <c:v>780.79300000000001</c:v>
                </c:pt>
                <c:pt idx="54306">
                  <c:v>780.74400000000003</c:v>
                </c:pt>
                <c:pt idx="54307">
                  <c:v>780.69399999999996</c:v>
                </c:pt>
                <c:pt idx="54308">
                  <c:v>780.64499999999998</c:v>
                </c:pt>
                <c:pt idx="54309">
                  <c:v>780.59500000000003</c:v>
                </c:pt>
                <c:pt idx="54310">
                  <c:v>780.54600000000005</c:v>
                </c:pt>
                <c:pt idx="54311">
                  <c:v>780.49599999999998</c:v>
                </c:pt>
                <c:pt idx="54312">
                  <c:v>780.447</c:v>
                </c:pt>
                <c:pt idx="54313">
                  <c:v>780.39700000000005</c:v>
                </c:pt>
                <c:pt idx="54314">
                  <c:v>780.34799999999996</c:v>
                </c:pt>
                <c:pt idx="54315">
                  <c:v>780.298</c:v>
                </c:pt>
                <c:pt idx="54316">
                  <c:v>780.24800000000005</c:v>
                </c:pt>
                <c:pt idx="54317">
                  <c:v>780.19899999999996</c:v>
                </c:pt>
                <c:pt idx="54318">
                  <c:v>780.149</c:v>
                </c:pt>
                <c:pt idx="54319">
                  <c:v>780.1</c:v>
                </c:pt>
                <c:pt idx="54320">
                  <c:v>780.05</c:v>
                </c:pt>
                <c:pt idx="54321">
                  <c:v>780</c:v>
                </c:pt>
                <c:pt idx="54322">
                  <c:v>779.95100000000002</c:v>
                </c:pt>
                <c:pt idx="54323">
                  <c:v>779.90099999999995</c:v>
                </c:pt>
                <c:pt idx="54324">
                  <c:v>779.851</c:v>
                </c:pt>
                <c:pt idx="54325">
                  <c:v>779.80200000000002</c:v>
                </c:pt>
                <c:pt idx="54326">
                  <c:v>779.75199999999995</c:v>
                </c:pt>
                <c:pt idx="54327">
                  <c:v>779.702</c:v>
                </c:pt>
                <c:pt idx="54328">
                  <c:v>779.65200000000004</c:v>
                </c:pt>
                <c:pt idx="54329">
                  <c:v>779.60299999999995</c:v>
                </c:pt>
                <c:pt idx="54330">
                  <c:v>779.553</c:v>
                </c:pt>
                <c:pt idx="54331">
                  <c:v>779.50300000000004</c:v>
                </c:pt>
                <c:pt idx="54332">
                  <c:v>779.45299999999997</c:v>
                </c:pt>
                <c:pt idx="54333">
                  <c:v>779.40300000000002</c:v>
                </c:pt>
                <c:pt idx="54334">
                  <c:v>779.35400000000004</c:v>
                </c:pt>
                <c:pt idx="54335">
                  <c:v>779.30399999999997</c:v>
                </c:pt>
                <c:pt idx="54336">
                  <c:v>779.25400000000002</c:v>
                </c:pt>
                <c:pt idx="54337">
                  <c:v>779.20399999999995</c:v>
                </c:pt>
                <c:pt idx="54338">
                  <c:v>779.154</c:v>
                </c:pt>
                <c:pt idx="54339">
                  <c:v>779.10400000000004</c:v>
                </c:pt>
                <c:pt idx="54340">
                  <c:v>779.05399999999997</c:v>
                </c:pt>
                <c:pt idx="54341">
                  <c:v>779.00400000000002</c:v>
                </c:pt>
                <c:pt idx="54342">
                  <c:v>778.95399999999995</c:v>
                </c:pt>
                <c:pt idx="54343">
                  <c:v>778.904</c:v>
                </c:pt>
                <c:pt idx="54344">
                  <c:v>778.85500000000002</c:v>
                </c:pt>
                <c:pt idx="54345">
                  <c:v>778.80499999999995</c:v>
                </c:pt>
                <c:pt idx="54346">
                  <c:v>778.755</c:v>
                </c:pt>
                <c:pt idx="54347">
                  <c:v>778.70500000000004</c:v>
                </c:pt>
                <c:pt idx="54348">
                  <c:v>778.65499999999997</c:v>
                </c:pt>
                <c:pt idx="54349">
                  <c:v>778.60400000000004</c:v>
                </c:pt>
                <c:pt idx="54350">
                  <c:v>778.55399999999997</c:v>
                </c:pt>
                <c:pt idx="54351">
                  <c:v>778.50400000000002</c:v>
                </c:pt>
                <c:pt idx="54352">
                  <c:v>778.45399999999995</c:v>
                </c:pt>
                <c:pt idx="54353">
                  <c:v>778.404</c:v>
                </c:pt>
                <c:pt idx="54354">
                  <c:v>778.35400000000004</c:v>
                </c:pt>
                <c:pt idx="54355">
                  <c:v>778.30399999999997</c:v>
                </c:pt>
                <c:pt idx="54356">
                  <c:v>778.25400000000002</c:v>
                </c:pt>
                <c:pt idx="54357">
                  <c:v>778.20399999999995</c:v>
                </c:pt>
                <c:pt idx="54358">
                  <c:v>778.154</c:v>
                </c:pt>
                <c:pt idx="54359">
                  <c:v>778.10299999999995</c:v>
                </c:pt>
                <c:pt idx="54360">
                  <c:v>778.053</c:v>
                </c:pt>
                <c:pt idx="54361">
                  <c:v>778.00300000000004</c:v>
                </c:pt>
                <c:pt idx="54362">
                  <c:v>777.95299999999997</c:v>
                </c:pt>
                <c:pt idx="54363">
                  <c:v>777.90300000000002</c:v>
                </c:pt>
                <c:pt idx="54364">
                  <c:v>777.85199999999998</c:v>
                </c:pt>
                <c:pt idx="54365">
                  <c:v>777.80200000000002</c:v>
                </c:pt>
                <c:pt idx="54366">
                  <c:v>777.75199999999995</c:v>
                </c:pt>
                <c:pt idx="54367">
                  <c:v>777.702</c:v>
                </c:pt>
                <c:pt idx="54368">
                  <c:v>777.65099999999995</c:v>
                </c:pt>
                <c:pt idx="54369">
                  <c:v>777.601</c:v>
                </c:pt>
                <c:pt idx="54370">
                  <c:v>777.55100000000004</c:v>
                </c:pt>
                <c:pt idx="54371">
                  <c:v>777.5</c:v>
                </c:pt>
                <c:pt idx="54372">
                  <c:v>777.45</c:v>
                </c:pt>
                <c:pt idx="54373">
                  <c:v>777.4</c:v>
                </c:pt>
                <c:pt idx="54374">
                  <c:v>777.34900000000005</c:v>
                </c:pt>
                <c:pt idx="54375">
                  <c:v>777.29899999999998</c:v>
                </c:pt>
                <c:pt idx="54376">
                  <c:v>777.24800000000005</c:v>
                </c:pt>
                <c:pt idx="54377">
                  <c:v>777.19799999999998</c:v>
                </c:pt>
                <c:pt idx="54378">
                  <c:v>777.14800000000002</c:v>
                </c:pt>
                <c:pt idx="54379">
                  <c:v>777.09699999999998</c:v>
                </c:pt>
                <c:pt idx="54380">
                  <c:v>777.04700000000003</c:v>
                </c:pt>
                <c:pt idx="54381">
                  <c:v>776.99599999999998</c:v>
                </c:pt>
                <c:pt idx="54382">
                  <c:v>776.94600000000003</c:v>
                </c:pt>
                <c:pt idx="54383">
                  <c:v>776.89499999999998</c:v>
                </c:pt>
                <c:pt idx="54384">
                  <c:v>776.84500000000003</c:v>
                </c:pt>
                <c:pt idx="54385">
                  <c:v>776.79399999999998</c:v>
                </c:pt>
                <c:pt idx="54386">
                  <c:v>776.74400000000003</c:v>
                </c:pt>
                <c:pt idx="54387">
                  <c:v>776.69299999999998</c:v>
                </c:pt>
                <c:pt idx="54388">
                  <c:v>776.64200000000005</c:v>
                </c:pt>
                <c:pt idx="54389">
                  <c:v>776.59199999999998</c:v>
                </c:pt>
                <c:pt idx="54390">
                  <c:v>776.54100000000005</c:v>
                </c:pt>
                <c:pt idx="54391">
                  <c:v>776.49099999999999</c:v>
                </c:pt>
                <c:pt idx="54392">
                  <c:v>776.44</c:v>
                </c:pt>
                <c:pt idx="54393">
                  <c:v>776.38900000000001</c:v>
                </c:pt>
                <c:pt idx="54394">
                  <c:v>776.33900000000006</c:v>
                </c:pt>
                <c:pt idx="54395">
                  <c:v>776.28800000000001</c:v>
                </c:pt>
                <c:pt idx="54396">
                  <c:v>776.23699999999997</c:v>
                </c:pt>
                <c:pt idx="54397">
                  <c:v>776.18700000000001</c:v>
                </c:pt>
                <c:pt idx="54398">
                  <c:v>776.13599999999997</c:v>
                </c:pt>
                <c:pt idx="54399">
                  <c:v>776.08500000000004</c:v>
                </c:pt>
                <c:pt idx="54400">
                  <c:v>776.03499999999997</c:v>
                </c:pt>
                <c:pt idx="54401">
                  <c:v>775.98400000000004</c:v>
                </c:pt>
                <c:pt idx="54402">
                  <c:v>775.93299999999999</c:v>
                </c:pt>
                <c:pt idx="54403">
                  <c:v>775.88199999999995</c:v>
                </c:pt>
                <c:pt idx="54404">
                  <c:v>775.83199999999999</c:v>
                </c:pt>
                <c:pt idx="54405">
                  <c:v>775.78099999999995</c:v>
                </c:pt>
                <c:pt idx="54406">
                  <c:v>775.73</c:v>
                </c:pt>
                <c:pt idx="54407">
                  <c:v>775.67899999999997</c:v>
                </c:pt>
                <c:pt idx="54408">
                  <c:v>775.62800000000004</c:v>
                </c:pt>
                <c:pt idx="54409">
                  <c:v>775.577</c:v>
                </c:pt>
                <c:pt idx="54410">
                  <c:v>775.52700000000004</c:v>
                </c:pt>
                <c:pt idx="54411">
                  <c:v>775.476</c:v>
                </c:pt>
                <c:pt idx="54412">
                  <c:v>775.42499999999995</c:v>
                </c:pt>
                <c:pt idx="54413">
                  <c:v>775.37400000000002</c:v>
                </c:pt>
                <c:pt idx="54414">
                  <c:v>775.32299999999998</c:v>
                </c:pt>
                <c:pt idx="54415">
                  <c:v>775.27200000000005</c:v>
                </c:pt>
                <c:pt idx="54416">
                  <c:v>775.221</c:v>
                </c:pt>
                <c:pt idx="54417">
                  <c:v>775.17</c:v>
                </c:pt>
                <c:pt idx="54418">
                  <c:v>775.11900000000003</c:v>
                </c:pt>
                <c:pt idx="54419">
                  <c:v>775.06799999999998</c:v>
                </c:pt>
                <c:pt idx="54420">
                  <c:v>775.01700000000005</c:v>
                </c:pt>
                <c:pt idx="54421">
                  <c:v>774.96600000000001</c:v>
                </c:pt>
                <c:pt idx="54422">
                  <c:v>774.91499999999996</c:v>
                </c:pt>
                <c:pt idx="54423">
                  <c:v>774.86400000000003</c:v>
                </c:pt>
                <c:pt idx="54424">
                  <c:v>774.81299999999999</c:v>
                </c:pt>
                <c:pt idx="54425">
                  <c:v>774.76199999999994</c:v>
                </c:pt>
                <c:pt idx="54426">
                  <c:v>774.71100000000001</c:v>
                </c:pt>
                <c:pt idx="54427">
                  <c:v>774.66</c:v>
                </c:pt>
                <c:pt idx="54428">
                  <c:v>774.60900000000004</c:v>
                </c:pt>
                <c:pt idx="54429">
                  <c:v>774.55799999999999</c:v>
                </c:pt>
                <c:pt idx="54430">
                  <c:v>774.50599999999997</c:v>
                </c:pt>
                <c:pt idx="54431">
                  <c:v>774.45500000000004</c:v>
                </c:pt>
                <c:pt idx="54432">
                  <c:v>774.404</c:v>
                </c:pt>
                <c:pt idx="54433">
                  <c:v>774.35299999999995</c:v>
                </c:pt>
                <c:pt idx="54434">
                  <c:v>774.30200000000002</c:v>
                </c:pt>
                <c:pt idx="54435">
                  <c:v>774.25099999999998</c:v>
                </c:pt>
                <c:pt idx="54436">
                  <c:v>774.19899999999996</c:v>
                </c:pt>
                <c:pt idx="54437">
                  <c:v>774.14800000000002</c:v>
                </c:pt>
                <c:pt idx="54438">
                  <c:v>774.09699999999998</c:v>
                </c:pt>
                <c:pt idx="54439">
                  <c:v>774.04600000000005</c:v>
                </c:pt>
                <c:pt idx="54440">
                  <c:v>773.99400000000003</c:v>
                </c:pt>
                <c:pt idx="54441">
                  <c:v>773.94299999999998</c:v>
                </c:pt>
                <c:pt idx="54442">
                  <c:v>773.89200000000005</c:v>
                </c:pt>
                <c:pt idx="54443">
                  <c:v>773.84100000000001</c:v>
                </c:pt>
                <c:pt idx="54444">
                  <c:v>773.78899999999999</c:v>
                </c:pt>
                <c:pt idx="54445">
                  <c:v>773.73800000000006</c:v>
                </c:pt>
                <c:pt idx="54446">
                  <c:v>773.68700000000001</c:v>
                </c:pt>
                <c:pt idx="54447">
                  <c:v>773.63499999999999</c:v>
                </c:pt>
                <c:pt idx="54448">
                  <c:v>773.58399999999995</c:v>
                </c:pt>
                <c:pt idx="54449">
                  <c:v>773.53200000000004</c:v>
                </c:pt>
                <c:pt idx="54450">
                  <c:v>773.48099999999999</c:v>
                </c:pt>
                <c:pt idx="54451">
                  <c:v>773.43</c:v>
                </c:pt>
                <c:pt idx="54452">
                  <c:v>773.37800000000004</c:v>
                </c:pt>
                <c:pt idx="54453">
                  <c:v>773.327</c:v>
                </c:pt>
                <c:pt idx="54454">
                  <c:v>773.27499999999998</c:v>
                </c:pt>
                <c:pt idx="54455">
                  <c:v>773.22400000000005</c:v>
                </c:pt>
                <c:pt idx="54456">
                  <c:v>773.17200000000003</c:v>
                </c:pt>
                <c:pt idx="54457">
                  <c:v>773.12099999999998</c:v>
                </c:pt>
                <c:pt idx="54458">
                  <c:v>773.06899999999996</c:v>
                </c:pt>
                <c:pt idx="54459">
                  <c:v>773.01800000000003</c:v>
                </c:pt>
                <c:pt idx="54460">
                  <c:v>772.96600000000001</c:v>
                </c:pt>
                <c:pt idx="54461">
                  <c:v>772.91499999999996</c:v>
                </c:pt>
                <c:pt idx="54462">
                  <c:v>772.86300000000006</c:v>
                </c:pt>
                <c:pt idx="54463">
                  <c:v>772.81200000000001</c:v>
                </c:pt>
                <c:pt idx="54464">
                  <c:v>772.76</c:v>
                </c:pt>
                <c:pt idx="54465">
                  <c:v>772.70799999999997</c:v>
                </c:pt>
                <c:pt idx="54466">
                  <c:v>772.65700000000004</c:v>
                </c:pt>
                <c:pt idx="54467">
                  <c:v>772.60500000000002</c:v>
                </c:pt>
                <c:pt idx="54468">
                  <c:v>772.55399999999997</c:v>
                </c:pt>
                <c:pt idx="54469">
                  <c:v>772.50199999999995</c:v>
                </c:pt>
                <c:pt idx="54470">
                  <c:v>772.45</c:v>
                </c:pt>
                <c:pt idx="54471">
                  <c:v>772.39800000000002</c:v>
                </c:pt>
                <c:pt idx="54472">
                  <c:v>772.34699999999998</c:v>
                </c:pt>
                <c:pt idx="54473">
                  <c:v>772.29499999999996</c:v>
                </c:pt>
                <c:pt idx="54474">
                  <c:v>772.24300000000005</c:v>
                </c:pt>
                <c:pt idx="54475">
                  <c:v>772.19200000000001</c:v>
                </c:pt>
                <c:pt idx="54476">
                  <c:v>772.14</c:v>
                </c:pt>
                <c:pt idx="54477">
                  <c:v>772.08799999999997</c:v>
                </c:pt>
                <c:pt idx="54478">
                  <c:v>772.03599999999994</c:v>
                </c:pt>
                <c:pt idx="54479">
                  <c:v>771.98500000000001</c:v>
                </c:pt>
                <c:pt idx="54480">
                  <c:v>771.93299999999999</c:v>
                </c:pt>
                <c:pt idx="54481">
                  <c:v>771.88099999999997</c:v>
                </c:pt>
                <c:pt idx="54482">
                  <c:v>771.82899999999995</c:v>
                </c:pt>
                <c:pt idx="54483">
                  <c:v>771.77700000000004</c:v>
                </c:pt>
                <c:pt idx="54484">
                  <c:v>771.72500000000002</c:v>
                </c:pt>
                <c:pt idx="54485">
                  <c:v>771.67399999999998</c:v>
                </c:pt>
                <c:pt idx="54486">
                  <c:v>771.62199999999996</c:v>
                </c:pt>
                <c:pt idx="54487">
                  <c:v>771.57</c:v>
                </c:pt>
                <c:pt idx="54488">
                  <c:v>771.51800000000003</c:v>
                </c:pt>
                <c:pt idx="54489">
                  <c:v>771.46600000000001</c:v>
                </c:pt>
                <c:pt idx="54490">
                  <c:v>771.41399999999999</c:v>
                </c:pt>
                <c:pt idx="54491">
                  <c:v>771.36199999999997</c:v>
                </c:pt>
                <c:pt idx="54492">
                  <c:v>771.31</c:v>
                </c:pt>
                <c:pt idx="54493">
                  <c:v>771.25800000000004</c:v>
                </c:pt>
                <c:pt idx="54494">
                  <c:v>771.20600000000002</c:v>
                </c:pt>
                <c:pt idx="54495">
                  <c:v>771.154</c:v>
                </c:pt>
                <c:pt idx="54496">
                  <c:v>771.10199999999998</c:v>
                </c:pt>
                <c:pt idx="54497">
                  <c:v>771.05</c:v>
                </c:pt>
                <c:pt idx="54498">
                  <c:v>770.99800000000005</c:v>
                </c:pt>
                <c:pt idx="54499">
                  <c:v>770.94600000000003</c:v>
                </c:pt>
                <c:pt idx="54500">
                  <c:v>770.89400000000001</c:v>
                </c:pt>
                <c:pt idx="54501">
                  <c:v>770.84199999999998</c:v>
                </c:pt>
                <c:pt idx="54502">
                  <c:v>770.79</c:v>
                </c:pt>
                <c:pt idx="54503">
                  <c:v>770.73800000000006</c:v>
                </c:pt>
                <c:pt idx="54504">
                  <c:v>770.68600000000004</c:v>
                </c:pt>
                <c:pt idx="54505">
                  <c:v>770.63300000000004</c:v>
                </c:pt>
                <c:pt idx="54506">
                  <c:v>770.58100000000002</c:v>
                </c:pt>
                <c:pt idx="54507">
                  <c:v>770.529</c:v>
                </c:pt>
                <c:pt idx="54508">
                  <c:v>770.47699999999998</c:v>
                </c:pt>
                <c:pt idx="54509">
                  <c:v>770.42499999999995</c:v>
                </c:pt>
                <c:pt idx="54510">
                  <c:v>770.37300000000005</c:v>
                </c:pt>
                <c:pt idx="54511">
                  <c:v>770.32</c:v>
                </c:pt>
                <c:pt idx="54512">
                  <c:v>770.26800000000003</c:v>
                </c:pt>
                <c:pt idx="54513">
                  <c:v>770.21600000000001</c:v>
                </c:pt>
                <c:pt idx="54514">
                  <c:v>770.16399999999999</c:v>
                </c:pt>
                <c:pt idx="54515">
                  <c:v>770.11099999999999</c:v>
                </c:pt>
                <c:pt idx="54516">
                  <c:v>770.05899999999997</c:v>
                </c:pt>
                <c:pt idx="54517">
                  <c:v>770.00699999999995</c:v>
                </c:pt>
                <c:pt idx="54518">
                  <c:v>769.95399999999995</c:v>
                </c:pt>
                <c:pt idx="54519">
                  <c:v>769.90200000000004</c:v>
                </c:pt>
                <c:pt idx="54520">
                  <c:v>769.85</c:v>
                </c:pt>
                <c:pt idx="54521">
                  <c:v>769.79700000000003</c:v>
                </c:pt>
                <c:pt idx="54522">
                  <c:v>769.745</c:v>
                </c:pt>
                <c:pt idx="54523">
                  <c:v>769.69299999999998</c:v>
                </c:pt>
                <c:pt idx="54524">
                  <c:v>769.64</c:v>
                </c:pt>
                <c:pt idx="54525">
                  <c:v>769.58799999999997</c:v>
                </c:pt>
                <c:pt idx="54526">
                  <c:v>769.53599999999994</c:v>
                </c:pt>
                <c:pt idx="54527">
                  <c:v>769.48299999999995</c:v>
                </c:pt>
                <c:pt idx="54528">
                  <c:v>769.43100000000004</c:v>
                </c:pt>
                <c:pt idx="54529">
                  <c:v>769.37800000000004</c:v>
                </c:pt>
                <c:pt idx="54530">
                  <c:v>769.32600000000002</c:v>
                </c:pt>
                <c:pt idx="54531">
                  <c:v>769.27300000000002</c:v>
                </c:pt>
                <c:pt idx="54532">
                  <c:v>769.221</c:v>
                </c:pt>
                <c:pt idx="54533">
                  <c:v>769.16800000000001</c:v>
                </c:pt>
                <c:pt idx="54534">
                  <c:v>769.11599999999999</c:v>
                </c:pt>
                <c:pt idx="54535">
                  <c:v>769.06299999999999</c:v>
                </c:pt>
                <c:pt idx="54536">
                  <c:v>769.01099999999997</c:v>
                </c:pt>
                <c:pt idx="54537">
                  <c:v>768.95799999999997</c:v>
                </c:pt>
                <c:pt idx="54538">
                  <c:v>768.90599999999995</c:v>
                </c:pt>
                <c:pt idx="54539">
                  <c:v>768.85299999999995</c:v>
                </c:pt>
                <c:pt idx="54540">
                  <c:v>768.8</c:v>
                </c:pt>
                <c:pt idx="54541">
                  <c:v>768.74800000000005</c:v>
                </c:pt>
                <c:pt idx="54542">
                  <c:v>768.69500000000005</c:v>
                </c:pt>
                <c:pt idx="54543">
                  <c:v>768.64300000000003</c:v>
                </c:pt>
                <c:pt idx="54544">
                  <c:v>768.59</c:v>
                </c:pt>
                <c:pt idx="54545">
                  <c:v>768.53700000000003</c:v>
                </c:pt>
                <c:pt idx="54546">
                  <c:v>768.48400000000004</c:v>
                </c:pt>
                <c:pt idx="54547">
                  <c:v>768.43200000000002</c:v>
                </c:pt>
                <c:pt idx="54548">
                  <c:v>768.37900000000002</c:v>
                </c:pt>
                <c:pt idx="54549">
                  <c:v>768.32600000000002</c:v>
                </c:pt>
                <c:pt idx="54550">
                  <c:v>768.274</c:v>
                </c:pt>
                <c:pt idx="54551">
                  <c:v>768.221</c:v>
                </c:pt>
                <c:pt idx="54552">
                  <c:v>768.16800000000001</c:v>
                </c:pt>
                <c:pt idx="54553">
                  <c:v>768.11500000000001</c:v>
                </c:pt>
                <c:pt idx="54554">
                  <c:v>768.06299999999999</c:v>
                </c:pt>
                <c:pt idx="54555">
                  <c:v>768.01</c:v>
                </c:pt>
                <c:pt idx="54556">
                  <c:v>767.95699999999999</c:v>
                </c:pt>
                <c:pt idx="54557">
                  <c:v>767.904</c:v>
                </c:pt>
                <c:pt idx="54558">
                  <c:v>767.851</c:v>
                </c:pt>
                <c:pt idx="54559">
                  <c:v>767.79899999999998</c:v>
                </c:pt>
                <c:pt idx="54560">
                  <c:v>767.74599999999998</c:v>
                </c:pt>
                <c:pt idx="54561">
                  <c:v>767.69299999999998</c:v>
                </c:pt>
                <c:pt idx="54562">
                  <c:v>767.64</c:v>
                </c:pt>
                <c:pt idx="54563">
                  <c:v>767.58699999999999</c:v>
                </c:pt>
                <c:pt idx="54564">
                  <c:v>767.53399999999999</c:v>
                </c:pt>
                <c:pt idx="54565">
                  <c:v>767.48099999999999</c:v>
                </c:pt>
                <c:pt idx="54566">
                  <c:v>767.428</c:v>
                </c:pt>
                <c:pt idx="54567">
                  <c:v>767.375</c:v>
                </c:pt>
                <c:pt idx="54568">
                  <c:v>767.322</c:v>
                </c:pt>
                <c:pt idx="54569">
                  <c:v>767.26900000000001</c:v>
                </c:pt>
                <c:pt idx="54570">
                  <c:v>767.21600000000001</c:v>
                </c:pt>
                <c:pt idx="54571">
                  <c:v>767.16300000000001</c:v>
                </c:pt>
                <c:pt idx="54572">
                  <c:v>767.11</c:v>
                </c:pt>
                <c:pt idx="54573">
                  <c:v>767.05700000000002</c:v>
                </c:pt>
                <c:pt idx="54574">
                  <c:v>767.00400000000002</c:v>
                </c:pt>
                <c:pt idx="54575">
                  <c:v>766.95100000000002</c:v>
                </c:pt>
                <c:pt idx="54576">
                  <c:v>766.89800000000002</c:v>
                </c:pt>
                <c:pt idx="54577">
                  <c:v>766.84500000000003</c:v>
                </c:pt>
                <c:pt idx="54578">
                  <c:v>766.79200000000003</c:v>
                </c:pt>
                <c:pt idx="54579">
                  <c:v>766.73900000000003</c:v>
                </c:pt>
                <c:pt idx="54580">
                  <c:v>766.68600000000004</c:v>
                </c:pt>
                <c:pt idx="54581">
                  <c:v>766.63300000000004</c:v>
                </c:pt>
                <c:pt idx="54582">
                  <c:v>766.57899999999995</c:v>
                </c:pt>
                <c:pt idx="54583">
                  <c:v>766.52599999999995</c:v>
                </c:pt>
                <c:pt idx="54584">
                  <c:v>766.47299999999996</c:v>
                </c:pt>
                <c:pt idx="54585">
                  <c:v>766.42</c:v>
                </c:pt>
                <c:pt idx="54586">
                  <c:v>766.36699999999996</c:v>
                </c:pt>
                <c:pt idx="54587">
                  <c:v>766.31399999999996</c:v>
                </c:pt>
                <c:pt idx="54588">
                  <c:v>766.26</c:v>
                </c:pt>
                <c:pt idx="54589">
                  <c:v>766.20699999999999</c:v>
                </c:pt>
                <c:pt idx="54590">
                  <c:v>766.154</c:v>
                </c:pt>
                <c:pt idx="54591">
                  <c:v>766.101</c:v>
                </c:pt>
                <c:pt idx="54592">
                  <c:v>766.04700000000003</c:v>
                </c:pt>
                <c:pt idx="54593">
                  <c:v>765.99400000000003</c:v>
                </c:pt>
                <c:pt idx="54594">
                  <c:v>765.94100000000003</c:v>
                </c:pt>
                <c:pt idx="54595">
                  <c:v>765.88699999999994</c:v>
                </c:pt>
                <c:pt idx="54596">
                  <c:v>765.83399999999995</c:v>
                </c:pt>
                <c:pt idx="54597">
                  <c:v>765.78099999999995</c:v>
                </c:pt>
                <c:pt idx="54598">
                  <c:v>765.72699999999998</c:v>
                </c:pt>
                <c:pt idx="54599">
                  <c:v>765.67399999999998</c:v>
                </c:pt>
                <c:pt idx="54600">
                  <c:v>765.62099999999998</c:v>
                </c:pt>
                <c:pt idx="54601">
                  <c:v>765.56700000000001</c:v>
                </c:pt>
                <c:pt idx="54602">
                  <c:v>765.51400000000001</c:v>
                </c:pt>
                <c:pt idx="54603">
                  <c:v>765.46</c:v>
                </c:pt>
                <c:pt idx="54604">
                  <c:v>765.40700000000004</c:v>
                </c:pt>
                <c:pt idx="54605">
                  <c:v>765.35299999999995</c:v>
                </c:pt>
                <c:pt idx="54606">
                  <c:v>765.3</c:v>
                </c:pt>
                <c:pt idx="54607">
                  <c:v>765.24699999999996</c:v>
                </c:pt>
                <c:pt idx="54608">
                  <c:v>765.19299999999998</c:v>
                </c:pt>
                <c:pt idx="54609">
                  <c:v>765.14</c:v>
                </c:pt>
                <c:pt idx="54610">
                  <c:v>765.08600000000001</c:v>
                </c:pt>
                <c:pt idx="54611">
                  <c:v>765.03300000000002</c:v>
                </c:pt>
                <c:pt idx="54612">
                  <c:v>764.97900000000004</c:v>
                </c:pt>
                <c:pt idx="54613">
                  <c:v>764.92499999999995</c:v>
                </c:pt>
                <c:pt idx="54614">
                  <c:v>764.87199999999996</c:v>
                </c:pt>
                <c:pt idx="54615">
                  <c:v>764.81799999999998</c:v>
                </c:pt>
                <c:pt idx="54616">
                  <c:v>764.76499999999999</c:v>
                </c:pt>
                <c:pt idx="54617">
                  <c:v>764.71100000000001</c:v>
                </c:pt>
                <c:pt idx="54618">
                  <c:v>764.65700000000004</c:v>
                </c:pt>
                <c:pt idx="54619">
                  <c:v>764.60400000000004</c:v>
                </c:pt>
                <c:pt idx="54620">
                  <c:v>764.55</c:v>
                </c:pt>
                <c:pt idx="54621">
                  <c:v>764.49699999999996</c:v>
                </c:pt>
                <c:pt idx="54622">
                  <c:v>764.44299999999998</c:v>
                </c:pt>
                <c:pt idx="54623">
                  <c:v>764.38900000000001</c:v>
                </c:pt>
                <c:pt idx="54624">
                  <c:v>764.33600000000001</c:v>
                </c:pt>
                <c:pt idx="54625">
                  <c:v>764.28200000000004</c:v>
                </c:pt>
                <c:pt idx="54626">
                  <c:v>764.22799999999995</c:v>
                </c:pt>
                <c:pt idx="54627">
                  <c:v>764.17399999999998</c:v>
                </c:pt>
                <c:pt idx="54628">
                  <c:v>764.12099999999998</c:v>
                </c:pt>
                <c:pt idx="54629">
                  <c:v>764.06700000000001</c:v>
                </c:pt>
                <c:pt idx="54630">
                  <c:v>764.01300000000003</c:v>
                </c:pt>
                <c:pt idx="54631">
                  <c:v>763.95899999999995</c:v>
                </c:pt>
                <c:pt idx="54632">
                  <c:v>763.90599999999995</c:v>
                </c:pt>
                <c:pt idx="54633">
                  <c:v>763.85199999999998</c:v>
                </c:pt>
                <c:pt idx="54634">
                  <c:v>763.798</c:v>
                </c:pt>
                <c:pt idx="54635">
                  <c:v>763.74400000000003</c:v>
                </c:pt>
                <c:pt idx="54636">
                  <c:v>763.69</c:v>
                </c:pt>
                <c:pt idx="54637">
                  <c:v>763.63599999999997</c:v>
                </c:pt>
                <c:pt idx="54638">
                  <c:v>763.58199999999999</c:v>
                </c:pt>
                <c:pt idx="54639">
                  <c:v>763.529</c:v>
                </c:pt>
                <c:pt idx="54640">
                  <c:v>763.47500000000002</c:v>
                </c:pt>
                <c:pt idx="54641">
                  <c:v>763.42100000000005</c:v>
                </c:pt>
                <c:pt idx="54642">
                  <c:v>763.36699999999996</c:v>
                </c:pt>
                <c:pt idx="54643">
                  <c:v>763.31299999999999</c:v>
                </c:pt>
                <c:pt idx="54644">
                  <c:v>763.25900000000001</c:v>
                </c:pt>
                <c:pt idx="54645">
                  <c:v>763.20500000000004</c:v>
                </c:pt>
                <c:pt idx="54646">
                  <c:v>763.15099999999995</c:v>
                </c:pt>
                <c:pt idx="54647">
                  <c:v>763.09699999999998</c:v>
                </c:pt>
                <c:pt idx="54648">
                  <c:v>763.04300000000001</c:v>
                </c:pt>
                <c:pt idx="54649">
                  <c:v>762.98900000000003</c:v>
                </c:pt>
                <c:pt idx="54650">
                  <c:v>762.93499999999995</c:v>
                </c:pt>
                <c:pt idx="54651">
                  <c:v>762.88099999999997</c:v>
                </c:pt>
                <c:pt idx="54652">
                  <c:v>762.827</c:v>
                </c:pt>
                <c:pt idx="54653">
                  <c:v>762.77300000000002</c:v>
                </c:pt>
                <c:pt idx="54654">
                  <c:v>762.71900000000005</c:v>
                </c:pt>
                <c:pt idx="54655">
                  <c:v>762.66499999999996</c:v>
                </c:pt>
                <c:pt idx="54656">
                  <c:v>762.61</c:v>
                </c:pt>
                <c:pt idx="54657">
                  <c:v>762.55600000000004</c:v>
                </c:pt>
                <c:pt idx="54658">
                  <c:v>762.50199999999995</c:v>
                </c:pt>
                <c:pt idx="54659">
                  <c:v>762.44799999999998</c:v>
                </c:pt>
                <c:pt idx="54660">
                  <c:v>762.39400000000001</c:v>
                </c:pt>
                <c:pt idx="54661">
                  <c:v>762.34</c:v>
                </c:pt>
                <c:pt idx="54662">
                  <c:v>762.28599999999994</c:v>
                </c:pt>
                <c:pt idx="54663">
                  <c:v>762.23099999999999</c:v>
                </c:pt>
                <c:pt idx="54664">
                  <c:v>762.17700000000002</c:v>
                </c:pt>
                <c:pt idx="54665">
                  <c:v>762.12300000000005</c:v>
                </c:pt>
                <c:pt idx="54666">
                  <c:v>762.06899999999996</c:v>
                </c:pt>
                <c:pt idx="54667">
                  <c:v>762.01400000000001</c:v>
                </c:pt>
                <c:pt idx="54668">
                  <c:v>761.96</c:v>
                </c:pt>
                <c:pt idx="54669">
                  <c:v>761.90599999999995</c:v>
                </c:pt>
                <c:pt idx="54670">
                  <c:v>761.85199999999998</c:v>
                </c:pt>
                <c:pt idx="54671">
                  <c:v>761.79700000000003</c:v>
                </c:pt>
                <c:pt idx="54672">
                  <c:v>761.74300000000005</c:v>
                </c:pt>
                <c:pt idx="54673">
                  <c:v>761.68899999999996</c:v>
                </c:pt>
                <c:pt idx="54674">
                  <c:v>761.63400000000001</c:v>
                </c:pt>
                <c:pt idx="54675">
                  <c:v>761.58</c:v>
                </c:pt>
                <c:pt idx="54676">
                  <c:v>761.52599999999995</c:v>
                </c:pt>
                <c:pt idx="54677">
                  <c:v>761.471</c:v>
                </c:pt>
                <c:pt idx="54678">
                  <c:v>761.41700000000003</c:v>
                </c:pt>
                <c:pt idx="54679">
                  <c:v>761.36199999999997</c:v>
                </c:pt>
                <c:pt idx="54680">
                  <c:v>761.30799999999999</c:v>
                </c:pt>
                <c:pt idx="54681">
                  <c:v>761.25400000000002</c:v>
                </c:pt>
                <c:pt idx="54682">
                  <c:v>761.19899999999996</c:v>
                </c:pt>
                <c:pt idx="54683">
                  <c:v>761.14499999999998</c:v>
                </c:pt>
                <c:pt idx="54684">
                  <c:v>761.09</c:v>
                </c:pt>
                <c:pt idx="54685">
                  <c:v>761.03599999999994</c:v>
                </c:pt>
                <c:pt idx="54686">
                  <c:v>760.98099999999999</c:v>
                </c:pt>
                <c:pt idx="54687">
                  <c:v>760.92700000000002</c:v>
                </c:pt>
                <c:pt idx="54688">
                  <c:v>760.87199999999996</c:v>
                </c:pt>
                <c:pt idx="54689">
                  <c:v>760.81799999999998</c:v>
                </c:pt>
                <c:pt idx="54690">
                  <c:v>760.76300000000003</c:v>
                </c:pt>
                <c:pt idx="54691">
                  <c:v>760.70899999999995</c:v>
                </c:pt>
                <c:pt idx="54692">
                  <c:v>760.654</c:v>
                </c:pt>
                <c:pt idx="54693">
                  <c:v>760.59900000000005</c:v>
                </c:pt>
                <c:pt idx="54694">
                  <c:v>760.54499999999996</c:v>
                </c:pt>
                <c:pt idx="54695">
                  <c:v>760.49</c:v>
                </c:pt>
                <c:pt idx="54696">
                  <c:v>760.43600000000004</c:v>
                </c:pt>
                <c:pt idx="54697">
                  <c:v>760.38099999999997</c:v>
                </c:pt>
                <c:pt idx="54698">
                  <c:v>760.32600000000002</c:v>
                </c:pt>
                <c:pt idx="54699">
                  <c:v>760.27200000000005</c:v>
                </c:pt>
                <c:pt idx="54700">
                  <c:v>760.21699999999998</c:v>
                </c:pt>
                <c:pt idx="54701">
                  <c:v>760.16200000000003</c:v>
                </c:pt>
                <c:pt idx="54702">
                  <c:v>760.10799999999995</c:v>
                </c:pt>
                <c:pt idx="54703">
                  <c:v>760.053</c:v>
                </c:pt>
                <c:pt idx="54704">
                  <c:v>759.99800000000005</c:v>
                </c:pt>
                <c:pt idx="54705">
                  <c:v>759.94299999999998</c:v>
                </c:pt>
                <c:pt idx="54706">
                  <c:v>759.88900000000001</c:v>
                </c:pt>
                <c:pt idx="54707">
                  <c:v>759.83399999999995</c:v>
                </c:pt>
                <c:pt idx="54708">
                  <c:v>759.779</c:v>
                </c:pt>
                <c:pt idx="54709">
                  <c:v>759.72400000000005</c:v>
                </c:pt>
                <c:pt idx="54710">
                  <c:v>759.67</c:v>
                </c:pt>
                <c:pt idx="54711">
                  <c:v>759.61500000000001</c:v>
                </c:pt>
                <c:pt idx="54712">
                  <c:v>759.56</c:v>
                </c:pt>
                <c:pt idx="54713">
                  <c:v>759.505</c:v>
                </c:pt>
                <c:pt idx="54714">
                  <c:v>759.45</c:v>
                </c:pt>
                <c:pt idx="54715">
                  <c:v>759.39499999999998</c:v>
                </c:pt>
                <c:pt idx="54716">
                  <c:v>759.34</c:v>
                </c:pt>
                <c:pt idx="54717">
                  <c:v>759.28599999999994</c:v>
                </c:pt>
                <c:pt idx="54718">
                  <c:v>759.23099999999999</c:v>
                </c:pt>
                <c:pt idx="54719">
                  <c:v>759.17600000000004</c:v>
                </c:pt>
                <c:pt idx="54720">
                  <c:v>759.12099999999998</c:v>
                </c:pt>
                <c:pt idx="54721">
                  <c:v>759.06600000000003</c:v>
                </c:pt>
                <c:pt idx="54722">
                  <c:v>759.01099999999997</c:v>
                </c:pt>
                <c:pt idx="54723">
                  <c:v>758.95600000000002</c:v>
                </c:pt>
                <c:pt idx="54724">
                  <c:v>758.90099999999995</c:v>
                </c:pt>
                <c:pt idx="54725">
                  <c:v>758.846</c:v>
                </c:pt>
                <c:pt idx="54726">
                  <c:v>758.79100000000005</c:v>
                </c:pt>
                <c:pt idx="54727">
                  <c:v>758.73599999999999</c:v>
                </c:pt>
                <c:pt idx="54728">
                  <c:v>758.68100000000004</c:v>
                </c:pt>
                <c:pt idx="54729">
                  <c:v>758.62599999999998</c:v>
                </c:pt>
                <c:pt idx="54730">
                  <c:v>758.57100000000003</c:v>
                </c:pt>
                <c:pt idx="54731">
                  <c:v>758.51599999999996</c:v>
                </c:pt>
                <c:pt idx="54732">
                  <c:v>758.46100000000001</c:v>
                </c:pt>
                <c:pt idx="54733">
                  <c:v>758.40599999999995</c:v>
                </c:pt>
                <c:pt idx="54734">
                  <c:v>758.35</c:v>
                </c:pt>
                <c:pt idx="54735">
                  <c:v>758.29499999999996</c:v>
                </c:pt>
                <c:pt idx="54736">
                  <c:v>758.24</c:v>
                </c:pt>
                <c:pt idx="54737">
                  <c:v>758.18499999999995</c:v>
                </c:pt>
                <c:pt idx="54738">
                  <c:v>758.13</c:v>
                </c:pt>
                <c:pt idx="54739">
                  <c:v>758.07500000000005</c:v>
                </c:pt>
                <c:pt idx="54740">
                  <c:v>758.02</c:v>
                </c:pt>
                <c:pt idx="54741">
                  <c:v>757.96400000000006</c:v>
                </c:pt>
                <c:pt idx="54742">
                  <c:v>757.90899999999999</c:v>
                </c:pt>
                <c:pt idx="54743">
                  <c:v>757.85400000000004</c:v>
                </c:pt>
                <c:pt idx="54744">
                  <c:v>757.79899999999998</c:v>
                </c:pt>
                <c:pt idx="54745">
                  <c:v>757.74400000000003</c:v>
                </c:pt>
                <c:pt idx="54746">
                  <c:v>757.68799999999999</c:v>
                </c:pt>
                <c:pt idx="54747">
                  <c:v>757.63300000000004</c:v>
                </c:pt>
                <c:pt idx="54748">
                  <c:v>757.57799999999997</c:v>
                </c:pt>
                <c:pt idx="54749">
                  <c:v>757.52200000000005</c:v>
                </c:pt>
                <c:pt idx="54750">
                  <c:v>757.46699999999998</c:v>
                </c:pt>
                <c:pt idx="54751">
                  <c:v>757.41200000000003</c:v>
                </c:pt>
                <c:pt idx="54752">
                  <c:v>757.35599999999999</c:v>
                </c:pt>
                <c:pt idx="54753">
                  <c:v>757.30100000000004</c:v>
                </c:pt>
                <c:pt idx="54754">
                  <c:v>757.24599999999998</c:v>
                </c:pt>
                <c:pt idx="54755">
                  <c:v>757.19</c:v>
                </c:pt>
                <c:pt idx="54756">
                  <c:v>757.13499999999999</c:v>
                </c:pt>
                <c:pt idx="54757">
                  <c:v>757.08</c:v>
                </c:pt>
                <c:pt idx="54758">
                  <c:v>757.024</c:v>
                </c:pt>
                <c:pt idx="54759">
                  <c:v>756.96900000000005</c:v>
                </c:pt>
                <c:pt idx="54760">
                  <c:v>756.91300000000001</c:v>
                </c:pt>
                <c:pt idx="54761">
                  <c:v>756.85799999999995</c:v>
                </c:pt>
                <c:pt idx="54762">
                  <c:v>756.80200000000002</c:v>
                </c:pt>
                <c:pt idx="54763">
                  <c:v>756.74699999999996</c:v>
                </c:pt>
                <c:pt idx="54764">
                  <c:v>756.69100000000003</c:v>
                </c:pt>
                <c:pt idx="54765">
                  <c:v>756.63599999999997</c:v>
                </c:pt>
                <c:pt idx="54766">
                  <c:v>756.58</c:v>
                </c:pt>
                <c:pt idx="54767">
                  <c:v>756.52499999999998</c:v>
                </c:pt>
                <c:pt idx="54768">
                  <c:v>756.46900000000005</c:v>
                </c:pt>
                <c:pt idx="54769">
                  <c:v>756.41399999999999</c:v>
                </c:pt>
                <c:pt idx="54770">
                  <c:v>756.35799999999995</c:v>
                </c:pt>
                <c:pt idx="54771">
                  <c:v>756.303</c:v>
                </c:pt>
                <c:pt idx="54772">
                  <c:v>756.24699999999996</c:v>
                </c:pt>
                <c:pt idx="54773">
                  <c:v>756.19100000000003</c:v>
                </c:pt>
                <c:pt idx="54774">
                  <c:v>756.13599999999997</c:v>
                </c:pt>
                <c:pt idx="54775">
                  <c:v>756.08</c:v>
                </c:pt>
                <c:pt idx="54776">
                  <c:v>756.02499999999998</c:v>
                </c:pt>
                <c:pt idx="54777">
                  <c:v>755.96900000000005</c:v>
                </c:pt>
                <c:pt idx="54778">
                  <c:v>755.91300000000001</c:v>
                </c:pt>
                <c:pt idx="54779">
                  <c:v>755.85799999999995</c:v>
                </c:pt>
                <c:pt idx="54780">
                  <c:v>755.80200000000002</c:v>
                </c:pt>
                <c:pt idx="54781">
                  <c:v>755.74599999999998</c:v>
                </c:pt>
                <c:pt idx="54782">
                  <c:v>755.69</c:v>
                </c:pt>
                <c:pt idx="54783">
                  <c:v>755.63499999999999</c:v>
                </c:pt>
                <c:pt idx="54784">
                  <c:v>755.57899999999995</c:v>
                </c:pt>
                <c:pt idx="54785">
                  <c:v>755.52300000000002</c:v>
                </c:pt>
                <c:pt idx="54786">
                  <c:v>755.46799999999996</c:v>
                </c:pt>
                <c:pt idx="54787">
                  <c:v>755.41200000000003</c:v>
                </c:pt>
                <c:pt idx="54788">
                  <c:v>755.35599999999999</c:v>
                </c:pt>
                <c:pt idx="54789">
                  <c:v>755.3</c:v>
                </c:pt>
                <c:pt idx="54790">
                  <c:v>755.24400000000003</c:v>
                </c:pt>
                <c:pt idx="54791">
                  <c:v>755.18799999999999</c:v>
                </c:pt>
                <c:pt idx="54792">
                  <c:v>755.13300000000004</c:v>
                </c:pt>
                <c:pt idx="54793">
                  <c:v>755.077</c:v>
                </c:pt>
                <c:pt idx="54794">
                  <c:v>755.02099999999996</c:v>
                </c:pt>
                <c:pt idx="54795">
                  <c:v>754.96500000000003</c:v>
                </c:pt>
                <c:pt idx="54796">
                  <c:v>754.90899999999999</c:v>
                </c:pt>
                <c:pt idx="54797">
                  <c:v>754.85299999999995</c:v>
                </c:pt>
                <c:pt idx="54798">
                  <c:v>754.79700000000003</c:v>
                </c:pt>
                <c:pt idx="54799">
                  <c:v>754.74099999999999</c:v>
                </c:pt>
                <c:pt idx="54800">
                  <c:v>754.68499999999995</c:v>
                </c:pt>
                <c:pt idx="54801">
                  <c:v>754.63</c:v>
                </c:pt>
                <c:pt idx="54802">
                  <c:v>754.57399999999996</c:v>
                </c:pt>
                <c:pt idx="54803">
                  <c:v>754.51800000000003</c:v>
                </c:pt>
                <c:pt idx="54804">
                  <c:v>754.46199999999999</c:v>
                </c:pt>
                <c:pt idx="54805">
                  <c:v>754.40599999999995</c:v>
                </c:pt>
                <c:pt idx="54806">
                  <c:v>754.35</c:v>
                </c:pt>
                <c:pt idx="54807">
                  <c:v>754.29399999999998</c:v>
                </c:pt>
                <c:pt idx="54808">
                  <c:v>754.23800000000006</c:v>
                </c:pt>
                <c:pt idx="54809">
                  <c:v>754.18200000000002</c:v>
                </c:pt>
                <c:pt idx="54810">
                  <c:v>754.125</c:v>
                </c:pt>
                <c:pt idx="54811">
                  <c:v>754.06899999999996</c:v>
                </c:pt>
                <c:pt idx="54812">
                  <c:v>754.01300000000003</c:v>
                </c:pt>
                <c:pt idx="54813">
                  <c:v>753.95699999999999</c:v>
                </c:pt>
                <c:pt idx="54814">
                  <c:v>753.90099999999995</c:v>
                </c:pt>
                <c:pt idx="54815">
                  <c:v>753.84500000000003</c:v>
                </c:pt>
                <c:pt idx="54816">
                  <c:v>753.78899999999999</c:v>
                </c:pt>
                <c:pt idx="54817">
                  <c:v>753.73299999999995</c:v>
                </c:pt>
                <c:pt idx="54818">
                  <c:v>753.67600000000004</c:v>
                </c:pt>
                <c:pt idx="54819">
                  <c:v>753.62</c:v>
                </c:pt>
                <c:pt idx="54820">
                  <c:v>753.56399999999996</c:v>
                </c:pt>
                <c:pt idx="54821">
                  <c:v>753.50800000000004</c:v>
                </c:pt>
                <c:pt idx="54822">
                  <c:v>753.452</c:v>
                </c:pt>
                <c:pt idx="54823">
                  <c:v>753.39499999999998</c:v>
                </c:pt>
                <c:pt idx="54824">
                  <c:v>753.33900000000006</c:v>
                </c:pt>
                <c:pt idx="54825">
                  <c:v>753.28300000000002</c:v>
                </c:pt>
                <c:pt idx="54826">
                  <c:v>753.22699999999998</c:v>
                </c:pt>
                <c:pt idx="54827">
                  <c:v>753.17</c:v>
                </c:pt>
                <c:pt idx="54828">
                  <c:v>753.11400000000003</c:v>
                </c:pt>
                <c:pt idx="54829">
                  <c:v>753.05799999999999</c:v>
                </c:pt>
                <c:pt idx="54830">
                  <c:v>753.00099999999998</c:v>
                </c:pt>
                <c:pt idx="54831">
                  <c:v>752.94500000000005</c:v>
                </c:pt>
                <c:pt idx="54832">
                  <c:v>752.88900000000001</c:v>
                </c:pt>
                <c:pt idx="54833">
                  <c:v>752.83199999999999</c:v>
                </c:pt>
                <c:pt idx="54834">
                  <c:v>752.77599999999995</c:v>
                </c:pt>
                <c:pt idx="54835">
                  <c:v>752.72</c:v>
                </c:pt>
                <c:pt idx="54836">
                  <c:v>752.66300000000001</c:v>
                </c:pt>
                <c:pt idx="54837">
                  <c:v>752.60699999999997</c:v>
                </c:pt>
                <c:pt idx="54838">
                  <c:v>752.55100000000004</c:v>
                </c:pt>
                <c:pt idx="54839">
                  <c:v>752.49400000000003</c:v>
                </c:pt>
                <c:pt idx="54840">
                  <c:v>752.43799999999999</c:v>
                </c:pt>
                <c:pt idx="54841">
                  <c:v>752.38099999999997</c:v>
                </c:pt>
                <c:pt idx="54842">
                  <c:v>752.32500000000005</c:v>
                </c:pt>
                <c:pt idx="54843">
                  <c:v>752.26800000000003</c:v>
                </c:pt>
                <c:pt idx="54844">
                  <c:v>752.21199999999999</c:v>
                </c:pt>
                <c:pt idx="54845">
                  <c:v>752.15499999999997</c:v>
                </c:pt>
                <c:pt idx="54846">
                  <c:v>752.09900000000005</c:v>
                </c:pt>
                <c:pt idx="54847">
                  <c:v>752.04200000000003</c:v>
                </c:pt>
                <c:pt idx="54848">
                  <c:v>751.98599999999999</c:v>
                </c:pt>
                <c:pt idx="54849">
                  <c:v>751.92899999999997</c:v>
                </c:pt>
                <c:pt idx="54850">
                  <c:v>751.87300000000005</c:v>
                </c:pt>
                <c:pt idx="54851">
                  <c:v>751.81600000000003</c:v>
                </c:pt>
                <c:pt idx="54852">
                  <c:v>751.75900000000001</c:v>
                </c:pt>
                <c:pt idx="54853">
                  <c:v>751.70299999999997</c:v>
                </c:pt>
                <c:pt idx="54854">
                  <c:v>751.64599999999996</c:v>
                </c:pt>
                <c:pt idx="54855">
                  <c:v>751.59</c:v>
                </c:pt>
                <c:pt idx="54856">
                  <c:v>751.53300000000002</c:v>
                </c:pt>
                <c:pt idx="54857">
                  <c:v>751.476</c:v>
                </c:pt>
                <c:pt idx="54858">
                  <c:v>751.42</c:v>
                </c:pt>
                <c:pt idx="54859">
                  <c:v>751.36300000000006</c:v>
                </c:pt>
                <c:pt idx="54860">
                  <c:v>751.30600000000004</c:v>
                </c:pt>
                <c:pt idx="54861">
                  <c:v>751.25</c:v>
                </c:pt>
                <c:pt idx="54862">
                  <c:v>751.19299999999998</c:v>
                </c:pt>
                <c:pt idx="54863">
                  <c:v>751.13599999999997</c:v>
                </c:pt>
                <c:pt idx="54864">
                  <c:v>751.07899999999995</c:v>
                </c:pt>
                <c:pt idx="54865">
                  <c:v>751.02300000000002</c:v>
                </c:pt>
                <c:pt idx="54866">
                  <c:v>750.96600000000001</c:v>
                </c:pt>
                <c:pt idx="54867">
                  <c:v>750.90899999999999</c:v>
                </c:pt>
                <c:pt idx="54868">
                  <c:v>750.85199999999998</c:v>
                </c:pt>
                <c:pt idx="54869">
                  <c:v>750.79499999999996</c:v>
                </c:pt>
                <c:pt idx="54870">
                  <c:v>750.73900000000003</c:v>
                </c:pt>
                <c:pt idx="54871">
                  <c:v>750.68200000000002</c:v>
                </c:pt>
                <c:pt idx="54872">
                  <c:v>750.625</c:v>
                </c:pt>
                <c:pt idx="54873">
                  <c:v>750.56799999999998</c:v>
                </c:pt>
                <c:pt idx="54874">
                  <c:v>750.51099999999997</c:v>
                </c:pt>
                <c:pt idx="54875">
                  <c:v>750.45399999999995</c:v>
                </c:pt>
                <c:pt idx="54876">
                  <c:v>750.39800000000002</c:v>
                </c:pt>
                <c:pt idx="54877">
                  <c:v>750.34100000000001</c:v>
                </c:pt>
                <c:pt idx="54878">
                  <c:v>750.28399999999999</c:v>
                </c:pt>
                <c:pt idx="54879">
                  <c:v>750.22699999999998</c:v>
                </c:pt>
                <c:pt idx="54880">
                  <c:v>750.17</c:v>
                </c:pt>
                <c:pt idx="54881">
                  <c:v>750.11300000000006</c:v>
                </c:pt>
                <c:pt idx="54882">
                  <c:v>750.05600000000004</c:v>
                </c:pt>
                <c:pt idx="54883">
                  <c:v>749.99900000000002</c:v>
                </c:pt>
                <c:pt idx="54884">
                  <c:v>749.94200000000001</c:v>
                </c:pt>
                <c:pt idx="54885">
                  <c:v>749.88499999999999</c:v>
                </c:pt>
                <c:pt idx="54886">
                  <c:v>749.82799999999997</c:v>
                </c:pt>
                <c:pt idx="54887">
                  <c:v>749.77099999999996</c:v>
                </c:pt>
                <c:pt idx="54888">
                  <c:v>749.71400000000006</c:v>
                </c:pt>
                <c:pt idx="54889">
                  <c:v>749.65700000000004</c:v>
                </c:pt>
                <c:pt idx="54890">
                  <c:v>749.6</c:v>
                </c:pt>
                <c:pt idx="54891">
                  <c:v>749.54300000000001</c:v>
                </c:pt>
                <c:pt idx="54892">
                  <c:v>749.48599999999999</c:v>
                </c:pt>
                <c:pt idx="54893">
                  <c:v>749.42899999999997</c:v>
                </c:pt>
                <c:pt idx="54894">
                  <c:v>749.37099999999998</c:v>
                </c:pt>
                <c:pt idx="54895">
                  <c:v>749.31399999999996</c:v>
                </c:pt>
                <c:pt idx="54896">
                  <c:v>749.25699999999995</c:v>
                </c:pt>
                <c:pt idx="54897">
                  <c:v>749.2</c:v>
                </c:pt>
                <c:pt idx="54898">
                  <c:v>749.14300000000003</c:v>
                </c:pt>
                <c:pt idx="54899">
                  <c:v>749.08600000000001</c:v>
                </c:pt>
                <c:pt idx="54900">
                  <c:v>749.029</c:v>
                </c:pt>
                <c:pt idx="54901">
                  <c:v>748.971</c:v>
                </c:pt>
                <c:pt idx="54902">
                  <c:v>748.91399999999999</c:v>
                </c:pt>
                <c:pt idx="54903">
                  <c:v>748.85699999999997</c:v>
                </c:pt>
                <c:pt idx="54904">
                  <c:v>748.8</c:v>
                </c:pt>
                <c:pt idx="54905">
                  <c:v>748.74199999999996</c:v>
                </c:pt>
                <c:pt idx="54906">
                  <c:v>748.68499999999995</c:v>
                </c:pt>
                <c:pt idx="54907">
                  <c:v>748.62800000000004</c:v>
                </c:pt>
                <c:pt idx="54908">
                  <c:v>748.57100000000003</c:v>
                </c:pt>
                <c:pt idx="54909">
                  <c:v>748.51300000000003</c:v>
                </c:pt>
                <c:pt idx="54910">
                  <c:v>748.45600000000002</c:v>
                </c:pt>
                <c:pt idx="54911">
                  <c:v>748.399</c:v>
                </c:pt>
                <c:pt idx="54912">
                  <c:v>748.34100000000001</c:v>
                </c:pt>
                <c:pt idx="54913">
                  <c:v>748.28399999999999</c:v>
                </c:pt>
                <c:pt idx="54914">
                  <c:v>748.22699999999998</c:v>
                </c:pt>
                <c:pt idx="54915">
                  <c:v>748.16899999999998</c:v>
                </c:pt>
                <c:pt idx="54916">
                  <c:v>748.11199999999997</c:v>
                </c:pt>
                <c:pt idx="54917">
                  <c:v>748.05499999999995</c:v>
                </c:pt>
                <c:pt idx="54918">
                  <c:v>747.99699999999996</c:v>
                </c:pt>
                <c:pt idx="54919">
                  <c:v>747.94</c:v>
                </c:pt>
                <c:pt idx="54920">
                  <c:v>747.88199999999995</c:v>
                </c:pt>
                <c:pt idx="54921">
                  <c:v>747.82500000000005</c:v>
                </c:pt>
                <c:pt idx="54922">
                  <c:v>747.76700000000005</c:v>
                </c:pt>
                <c:pt idx="54923">
                  <c:v>747.71</c:v>
                </c:pt>
                <c:pt idx="54924">
                  <c:v>747.65200000000004</c:v>
                </c:pt>
                <c:pt idx="54925">
                  <c:v>747.59500000000003</c:v>
                </c:pt>
                <c:pt idx="54926">
                  <c:v>747.53700000000003</c:v>
                </c:pt>
                <c:pt idx="54927">
                  <c:v>747.48</c:v>
                </c:pt>
                <c:pt idx="54928">
                  <c:v>747.42200000000003</c:v>
                </c:pt>
                <c:pt idx="54929">
                  <c:v>747.36500000000001</c:v>
                </c:pt>
                <c:pt idx="54930">
                  <c:v>747.30700000000002</c:v>
                </c:pt>
                <c:pt idx="54931">
                  <c:v>747.25</c:v>
                </c:pt>
                <c:pt idx="54932">
                  <c:v>747.19200000000001</c:v>
                </c:pt>
                <c:pt idx="54933">
                  <c:v>747.13499999999999</c:v>
                </c:pt>
                <c:pt idx="54934">
                  <c:v>747.077</c:v>
                </c:pt>
                <c:pt idx="54935">
                  <c:v>747.01900000000001</c:v>
                </c:pt>
                <c:pt idx="54936">
                  <c:v>746.96199999999999</c:v>
                </c:pt>
                <c:pt idx="54937">
                  <c:v>746.904</c:v>
                </c:pt>
                <c:pt idx="54938">
                  <c:v>746.84699999999998</c:v>
                </c:pt>
                <c:pt idx="54939">
                  <c:v>746.78899999999999</c:v>
                </c:pt>
                <c:pt idx="54940">
                  <c:v>746.73099999999999</c:v>
                </c:pt>
                <c:pt idx="54941">
                  <c:v>746.67399999999998</c:v>
                </c:pt>
                <c:pt idx="54942">
                  <c:v>746.61599999999999</c:v>
                </c:pt>
                <c:pt idx="54943">
                  <c:v>746.55799999999999</c:v>
                </c:pt>
                <c:pt idx="54944">
                  <c:v>746.5</c:v>
                </c:pt>
                <c:pt idx="54945">
                  <c:v>746.44299999999998</c:v>
                </c:pt>
                <c:pt idx="54946">
                  <c:v>746.38499999999999</c:v>
                </c:pt>
                <c:pt idx="54947">
                  <c:v>746.327</c:v>
                </c:pt>
                <c:pt idx="54948">
                  <c:v>746.26900000000001</c:v>
                </c:pt>
                <c:pt idx="54949">
                  <c:v>746.21199999999999</c:v>
                </c:pt>
                <c:pt idx="54950">
                  <c:v>746.154</c:v>
                </c:pt>
                <c:pt idx="54951">
                  <c:v>746.096</c:v>
                </c:pt>
                <c:pt idx="54952">
                  <c:v>746.03800000000001</c:v>
                </c:pt>
                <c:pt idx="54953">
                  <c:v>745.98</c:v>
                </c:pt>
                <c:pt idx="54954">
                  <c:v>745.92200000000003</c:v>
                </c:pt>
                <c:pt idx="54955">
                  <c:v>745.86500000000001</c:v>
                </c:pt>
                <c:pt idx="54956">
                  <c:v>745.80700000000002</c:v>
                </c:pt>
                <c:pt idx="54957">
                  <c:v>745.74900000000002</c:v>
                </c:pt>
                <c:pt idx="54958">
                  <c:v>745.69100000000003</c:v>
                </c:pt>
                <c:pt idx="54959">
                  <c:v>745.63300000000004</c:v>
                </c:pt>
                <c:pt idx="54960">
                  <c:v>745.57500000000005</c:v>
                </c:pt>
                <c:pt idx="54961">
                  <c:v>745.51700000000005</c:v>
                </c:pt>
                <c:pt idx="54962">
                  <c:v>745.45899999999995</c:v>
                </c:pt>
                <c:pt idx="54963">
                  <c:v>745.40099999999995</c:v>
                </c:pt>
                <c:pt idx="54964">
                  <c:v>745.34299999999996</c:v>
                </c:pt>
                <c:pt idx="54965">
                  <c:v>745.28499999999997</c:v>
                </c:pt>
                <c:pt idx="54966">
                  <c:v>745.22699999999998</c:v>
                </c:pt>
                <c:pt idx="54967">
                  <c:v>745.16899999999998</c:v>
                </c:pt>
                <c:pt idx="54968">
                  <c:v>745.11099999999999</c:v>
                </c:pt>
                <c:pt idx="54969">
                  <c:v>745.053</c:v>
                </c:pt>
                <c:pt idx="54970">
                  <c:v>744.995</c:v>
                </c:pt>
                <c:pt idx="54971">
                  <c:v>744.93700000000001</c:v>
                </c:pt>
                <c:pt idx="54972">
                  <c:v>744.87900000000002</c:v>
                </c:pt>
                <c:pt idx="54973">
                  <c:v>744.82100000000003</c:v>
                </c:pt>
                <c:pt idx="54974">
                  <c:v>744.76300000000003</c:v>
                </c:pt>
                <c:pt idx="54975">
                  <c:v>744.70500000000004</c:v>
                </c:pt>
                <c:pt idx="54976">
                  <c:v>744.64700000000005</c:v>
                </c:pt>
                <c:pt idx="54977">
                  <c:v>744.58900000000006</c:v>
                </c:pt>
                <c:pt idx="54978">
                  <c:v>744.53099999999995</c:v>
                </c:pt>
                <c:pt idx="54979">
                  <c:v>744.47199999999998</c:v>
                </c:pt>
                <c:pt idx="54980">
                  <c:v>744.41399999999999</c:v>
                </c:pt>
                <c:pt idx="54981">
                  <c:v>744.35599999999999</c:v>
                </c:pt>
                <c:pt idx="54982">
                  <c:v>744.298</c:v>
                </c:pt>
                <c:pt idx="54983">
                  <c:v>744.24</c:v>
                </c:pt>
                <c:pt idx="54984">
                  <c:v>744.18200000000002</c:v>
                </c:pt>
                <c:pt idx="54985">
                  <c:v>744.12300000000005</c:v>
                </c:pt>
                <c:pt idx="54986">
                  <c:v>744.06500000000005</c:v>
                </c:pt>
                <c:pt idx="54987">
                  <c:v>744.00699999999995</c:v>
                </c:pt>
                <c:pt idx="54988">
                  <c:v>743.94899999999996</c:v>
                </c:pt>
                <c:pt idx="54989">
                  <c:v>743.89</c:v>
                </c:pt>
                <c:pt idx="54990">
                  <c:v>743.83199999999999</c:v>
                </c:pt>
                <c:pt idx="54991">
                  <c:v>743.774</c:v>
                </c:pt>
                <c:pt idx="54992">
                  <c:v>743.71500000000003</c:v>
                </c:pt>
                <c:pt idx="54993">
                  <c:v>743.65700000000004</c:v>
                </c:pt>
                <c:pt idx="54994">
                  <c:v>743.59900000000005</c:v>
                </c:pt>
                <c:pt idx="54995">
                  <c:v>743.54</c:v>
                </c:pt>
                <c:pt idx="54996">
                  <c:v>743.48199999999997</c:v>
                </c:pt>
                <c:pt idx="54997">
                  <c:v>743.42399999999998</c:v>
                </c:pt>
                <c:pt idx="54998">
                  <c:v>743.36500000000001</c:v>
                </c:pt>
                <c:pt idx="54999">
                  <c:v>743.30700000000002</c:v>
                </c:pt>
                <c:pt idx="55000">
                  <c:v>743.24900000000002</c:v>
                </c:pt>
                <c:pt idx="55001">
                  <c:v>743.19</c:v>
                </c:pt>
                <c:pt idx="55002">
                  <c:v>743.13199999999995</c:v>
                </c:pt>
                <c:pt idx="55003">
                  <c:v>743.07299999999998</c:v>
                </c:pt>
                <c:pt idx="55004">
                  <c:v>743.01499999999999</c:v>
                </c:pt>
                <c:pt idx="55005">
                  <c:v>742.95600000000002</c:v>
                </c:pt>
                <c:pt idx="55006">
                  <c:v>742.89800000000002</c:v>
                </c:pt>
                <c:pt idx="55007">
                  <c:v>742.83900000000006</c:v>
                </c:pt>
                <c:pt idx="55008">
                  <c:v>742.78099999999995</c:v>
                </c:pt>
                <c:pt idx="55009">
                  <c:v>742.72199999999998</c:v>
                </c:pt>
                <c:pt idx="55010">
                  <c:v>742.66399999999999</c:v>
                </c:pt>
                <c:pt idx="55011">
                  <c:v>742.60500000000002</c:v>
                </c:pt>
                <c:pt idx="55012">
                  <c:v>742.54700000000003</c:v>
                </c:pt>
                <c:pt idx="55013">
                  <c:v>742.48800000000006</c:v>
                </c:pt>
                <c:pt idx="55014">
                  <c:v>742.43</c:v>
                </c:pt>
                <c:pt idx="55015">
                  <c:v>742.37099999999998</c:v>
                </c:pt>
                <c:pt idx="55016">
                  <c:v>742.31200000000001</c:v>
                </c:pt>
                <c:pt idx="55017">
                  <c:v>742.25400000000002</c:v>
                </c:pt>
                <c:pt idx="55018">
                  <c:v>742.19500000000005</c:v>
                </c:pt>
                <c:pt idx="55019">
                  <c:v>742.13699999999994</c:v>
                </c:pt>
                <c:pt idx="55020">
                  <c:v>742.07799999999997</c:v>
                </c:pt>
                <c:pt idx="55021">
                  <c:v>742.01900000000001</c:v>
                </c:pt>
                <c:pt idx="55022">
                  <c:v>741.96100000000001</c:v>
                </c:pt>
                <c:pt idx="55023">
                  <c:v>741.90200000000004</c:v>
                </c:pt>
                <c:pt idx="55024">
                  <c:v>741.84299999999996</c:v>
                </c:pt>
                <c:pt idx="55025">
                  <c:v>741.78499999999997</c:v>
                </c:pt>
                <c:pt idx="55026">
                  <c:v>741.726</c:v>
                </c:pt>
                <c:pt idx="55027">
                  <c:v>741.66700000000003</c:v>
                </c:pt>
                <c:pt idx="55028">
                  <c:v>741.60900000000004</c:v>
                </c:pt>
                <c:pt idx="55029">
                  <c:v>741.55</c:v>
                </c:pt>
                <c:pt idx="55030">
                  <c:v>741.49099999999999</c:v>
                </c:pt>
                <c:pt idx="55031">
                  <c:v>741.43200000000002</c:v>
                </c:pt>
                <c:pt idx="55032">
                  <c:v>741.37300000000005</c:v>
                </c:pt>
                <c:pt idx="55033">
                  <c:v>741.31500000000005</c:v>
                </c:pt>
                <c:pt idx="55034">
                  <c:v>741.25599999999997</c:v>
                </c:pt>
                <c:pt idx="55035">
                  <c:v>741.197</c:v>
                </c:pt>
                <c:pt idx="55036">
                  <c:v>741.13800000000003</c:v>
                </c:pt>
                <c:pt idx="55037">
                  <c:v>741.07899999999995</c:v>
                </c:pt>
                <c:pt idx="55038">
                  <c:v>741.02</c:v>
                </c:pt>
                <c:pt idx="55039">
                  <c:v>740.96199999999999</c:v>
                </c:pt>
                <c:pt idx="55040">
                  <c:v>740.90300000000002</c:v>
                </c:pt>
                <c:pt idx="55041">
                  <c:v>740.84400000000005</c:v>
                </c:pt>
                <c:pt idx="55042">
                  <c:v>740.78499999999997</c:v>
                </c:pt>
                <c:pt idx="55043">
                  <c:v>740.726</c:v>
                </c:pt>
                <c:pt idx="55044">
                  <c:v>740.66700000000003</c:v>
                </c:pt>
                <c:pt idx="55045">
                  <c:v>740.60799999999995</c:v>
                </c:pt>
                <c:pt idx="55046">
                  <c:v>740.54899999999998</c:v>
                </c:pt>
                <c:pt idx="55047">
                  <c:v>740.49</c:v>
                </c:pt>
                <c:pt idx="55048">
                  <c:v>740.43100000000004</c:v>
                </c:pt>
                <c:pt idx="55049">
                  <c:v>740.37199999999996</c:v>
                </c:pt>
                <c:pt idx="55050">
                  <c:v>740.31299999999999</c:v>
                </c:pt>
                <c:pt idx="55051">
                  <c:v>740.25400000000002</c:v>
                </c:pt>
                <c:pt idx="55052">
                  <c:v>740.19500000000005</c:v>
                </c:pt>
                <c:pt idx="55053">
                  <c:v>740.13599999999997</c:v>
                </c:pt>
                <c:pt idx="55054">
                  <c:v>740.077</c:v>
                </c:pt>
                <c:pt idx="55055">
                  <c:v>740.01800000000003</c:v>
                </c:pt>
                <c:pt idx="55056">
                  <c:v>739.95899999999995</c:v>
                </c:pt>
                <c:pt idx="55057">
                  <c:v>739.9</c:v>
                </c:pt>
                <c:pt idx="55058">
                  <c:v>739.84100000000001</c:v>
                </c:pt>
                <c:pt idx="55059">
                  <c:v>739.78200000000004</c:v>
                </c:pt>
                <c:pt idx="55060">
                  <c:v>739.72299999999996</c:v>
                </c:pt>
                <c:pt idx="55061">
                  <c:v>739.66300000000001</c:v>
                </c:pt>
                <c:pt idx="55062">
                  <c:v>739.60400000000004</c:v>
                </c:pt>
                <c:pt idx="55063">
                  <c:v>739.54499999999996</c:v>
                </c:pt>
                <c:pt idx="55064">
                  <c:v>739.48599999999999</c:v>
                </c:pt>
                <c:pt idx="55065">
                  <c:v>739.42700000000002</c:v>
                </c:pt>
                <c:pt idx="55066">
                  <c:v>739.36800000000005</c:v>
                </c:pt>
                <c:pt idx="55067">
                  <c:v>739.30799999999999</c:v>
                </c:pt>
                <c:pt idx="55068">
                  <c:v>739.24900000000002</c:v>
                </c:pt>
                <c:pt idx="55069">
                  <c:v>739.19</c:v>
                </c:pt>
                <c:pt idx="55070">
                  <c:v>739.13099999999997</c:v>
                </c:pt>
                <c:pt idx="55071">
                  <c:v>739.07100000000003</c:v>
                </c:pt>
                <c:pt idx="55072">
                  <c:v>739.01199999999994</c:v>
                </c:pt>
                <c:pt idx="55073">
                  <c:v>738.95299999999997</c:v>
                </c:pt>
                <c:pt idx="55074">
                  <c:v>738.89400000000001</c:v>
                </c:pt>
                <c:pt idx="55075">
                  <c:v>738.83399999999995</c:v>
                </c:pt>
                <c:pt idx="55076">
                  <c:v>738.77499999999998</c:v>
                </c:pt>
                <c:pt idx="55077">
                  <c:v>738.71600000000001</c:v>
                </c:pt>
                <c:pt idx="55078">
                  <c:v>738.65599999999995</c:v>
                </c:pt>
                <c:pt idx="55079">
                  <c:v>738.59699999999998</c:v>
                </c:pt>
                <c:pt idx="55080">
                  <c:v>738.53800000000001</c:v>
                </c:pt>
                <c:pt idx="55081">
                  <c:v>738.47799999999995</c:v>
                </c:pt>
                <c:pt idx="55082">
                  <c:v>738.41899999999998</c:v>
                </c:pt>
                <c:pt idx="55083">
                  <c:v>738.36</c:v>
                </c:pt>
                <c:pt idx="55084">
                  <c:v>738.3</c:v>
                </c:pt>
                <c:pt idx="55085">
                  <c:v>738.24099999999999</c:v>
                </c:pt>
                <c:pt idx="55086">
                  <c:v>738.18100000000004</c:v>
                </c:pt>
                <c:pt idx="55087">
                  <c:v>738.12199999999996</c:v>
                </c:pt>
                <c:pt idx="55088">
                  <c:v>738.06200000000001</c:v>
                </c:pt>
                <c:pt idx="55089">
                  <c:v>738.00300000000004</c:v>
                </c:pt>
                <c:pt idx="55090">
                  <c:v>737.94299999999998</c:v>
                </c:pt>
                <c:pt idx="55091">
                  <c:v>737.88400000000001</c:v>
                </c:pt>
                <c:pt idx="55092">
                  <c:v>737.82399999999996</c:v>
                </c:pt>
                <c:pt idx="55093">
                  <c:v>737.76499999999999</c:v>
                </c:pt>
                <c:pt idx="55094">
                  <c:v>737.70500000000004</c:v>
                </c:pt>
                <c:pt idx="55095">
                  <c:v>737.64599999999996</c:v>
                </c:pt>
                <c:pt idx="55096">
                  <c:v>737.58600000000001</c:v>
                </c:pt>
                <c:pt idx="55097">
                  <c:v>737.52700000000004</c:v>
                </c:pt>
                <c:pt idx="55098">
                  <c:v>737.46699999999998</c:v>
                </c:pt>
                <c:pt idx="55099">
                  <c:v>737.40800000000002</c:v>
                </c:pt>
                <c:pt idx="55100">
                  <c:v>737.34799999999996</c:v>
                </c:pt>
                <c:pt idx="55101">
                  <c:v>737.28800000000001</c:v>
                </c:pt>
                <c:pt idx="55102">
                  <c:v>737.22900000000004</c:v>
                </c:pt>
                <c:pt idx="55103">
                  <c:v>737.16899999999998</c:v>
                </c:pt>
                <c:pt idx="55104">
                  <c:v>737.10900000000004</c:v>
                </c:pt>
                <c:pt idx="55105">
                  <c:v>737.05</c:v>
                </c:pt>
                <c:pt idx="55106">
                  <c:v>736.99</c:v>
                </c:pt>
                <c:pt idx="55107">
                  <c:v>736.93100000000004</c:v>
                </c:pt>
                <c:pt idx="55108">
                  <c:v>736.87099999999998</c:v>
                </c:pt>
                <c:pt idx="55109">
                  <c:v>736.81100000000004</c:v>
                </c:pt>
                <c:pt idx="55110">
                  <c:v>736.75099999999998</c:v>
                </c:pt>
                <c:pt idx="55111">
                  <c:v>736.69200000000001</c:v>
                </c:pt>
                <c:pt idx="55112">
                  <c:v>736.63199999999995</c:v>
                </c:pt>
                <c:pt idx="55113">
                  <c:v>736.572</c:v>
                </c:pt>
                <c:pt idx="55114">
                  <c:v>736.51199999999994</c:v>
                </c:pt>
                <c:pt idx="55115">
                  <c:v>736.45299999999997</c:v>
                </c:pt>
                <c:pt idx="55116">
                  <c:v>736.39300000000003</c:v>
                </c:pt>
                <c:pt idx="55117">
                  <c:v>736.33299999999997</c:v>
                </c:pt>
                <c:pt idx="55118">
                  <c:v>736.27300000000002</c:v>
                </c:pt>
                <c:pt idx="55119">
                  <c:v>736.21299999999997</c:v>
                </c:pt>
                <c:pt idx="55120">
                  <c:v>736.154</c:v>
                </c:pt>
                <c:pt idx="55121">
                  <c:v>736.09400000000005</c:v>
                </c:pt>
                <c:pt idx="55122">
                  <c:v>736.03399999999999</c:v>
                </c:pt>
                <c:pt idx="55123">
                  <c:v>735.97400000000005</c:v>
                </c:pt>
                <c:pt idx="55124">
                  <c:v>735.91399999999999</c:v>
                </c:pt>
                <c:pt idx="55125">
                  <c:v>735.85400000000004</c:v>
                </c:pt>
                <c:pt idx="55126">
                  <c:v>735.79399999999998</c:v>
                </c:pt>
                <c:pt idx="55127">
                  <c:v>735.73400000000004</c:v>
                </c:pt>
                <c:pt idx="55128">
                  <c:v>735.67499999999995</c:v>
                </c:pt>
                <c:pt idx="55129">
                  <c:v>735.61500000000001</c:v>
                </c:pt>
                <c:pt idx="55130">
                  <c:v>735.55499999999995</c:v>
                </c:pt>
                <c:pt idx="55131">
                  <c:v>735.495</c:v>
                </c:pt>
                <c:pt idx="55132">
                  <c:v>735.43499999999995</c:v>
                </c:pt>
                <c:pt idx="55133">
                  <c:v>735.375</c:v>
                </c:pt>
                <c:pt idx="55134">
                  <c:v>735.31500000000005</c:v>
                </c:pt>
                <c:pt idx="55135">
                  <c:v>735.255</c:v>
                </c:pt>
                <c:pt idx="55136">
                  <c:v>735.19500000000005</c:v>
                </c:pt>
                <c:pt idx="55137">
                  <c:v>735.13499999999999</c:v>
                </c:pt>
                <c:pt idx="55138">
                  <c:v>735.07500000000005</c:v>
                </c:pt>
                <c:pt idx="55139">
                  <c:v>735.01499999999999</c:v>
                </c:pt>
                <c:pt idx="55140">
                  <c:v>734.95500000000004</c:v>
                </c:pt>
                <c:pt idx="55141">
                  <c:v>734.89400000000001</c:v>
                </c:pt>
                <c:pt idx="55142">
                  <c:v>734.83399999999995</c:v>
                </c:pt>
                <c:pt idx="55143">
                  <c:v>734.774</c:v>
                </c:pt>
                <c:pt idx="55144">
                  <c:v>734.71400000000006</c:v>
                </c:pt>
                <c:pt idx="55145">
                  <c:v>734.654</c:v>
                </c:pt>
                <c:pt idx="55146">
                  <c:v>734.59400000000005</c:v>
                </c:pt>
                <c:pt idx="55147">
                  <c:v>734.53399999999999</c:v>
                </c:pt>
                <c:pt idx="55148">
                  <c:v>734.47400000000005</c:v>
                </c:pt>
                <c:pt idx="55149">
                  <c:v>734.41300000000001</c:v>
                </c:pt>
                <c:pt idx="55150">
                  <c:v>734.35299999999995</c:v>
                </c:pt>
                <c:pt idx="55151">
                  <c:v>734.29300000000001</c:v>
                </c:pt>
                <c:pt idx="55152">
                  <c:v>734.23299999999995</c:v>
                </c:pt>
                <c:pt idx="55153">
                  <c:v>734.173</c:v>
                </c:pt>
                <c:pt idx="55154">
                  <c:v>734.11199999999997</c:v>
                </c:pt>
                <c:pt idx="55155">
                  <c:v>734.05200000000002</c:v>
                </c:pt>
                <c:pt idx="55156">
                  <c:v>733.99199999999996</c:v>
                </c:pt>
                <c:pt idx="55157">
                  <c:v>733.93200000000002</c:v>
                </c:pt>
                <c:pt idx="55158">
                  <c:v>733.87099999999998</c:v>
                </c:pt>
                <c:pt idx="55159">
                  <c:v>733.81100000000004</c:v>
                </c:pt>
                <c:pt idx="55160">
                  <c:v>733.75099999999998</c:v>
                </c:pt>
                <c:pt idx="55161">
                  <c:v>733.69</c:v>
                </c:pt>
                <c:pt idx="55162">
                  <c:v>733.63</c:v>
                </c:pt>
                <c:pt idx="55163">
                  <c:v>733.57</c:v>
                </c:pt>
                <c:pt idx="55164">
                  <c:v>733.50900000000001</c:v>
                </c:pt>
                <c:pt idx="55165">
                  <c:v>733.44899999999996</c:v>
                </c:pt>
                <c:pt idx="55166">
                  <c:v>733.38900000000001</c:v>
                </c:pt>
                <c:pt idx="55167">
                  <c:v>733.32799999999997</c:v>
                </c:pt>
                <c:pt idx="55168">
                  <c:v>733.26800000000003</c:v>
                </c:pt>
                <c:pt idx="55169">
                  <c:v>733.20799999999997</c:v>
                </c:pt>
                <c:pt idx="55170">
                  <c:v>733.14700000000005</c:v>
                </c:pt>
                <c:pt idx="55171">
                  <c:v>733.08699999999999</c:v>
                </c:pt>
                <c:pt idx="55172">
                  <c:v>733.02599999999995</c:v>
                </c:pt>
                <c:pt idx="55173">
                  <c:v>732.96600000000001</c:v>
                </c:pt>
                <c:pt idx="55174">
                  <c:v>732.90499999999997</c:v>
                </c:pt>
                <c:pt idx="55175">
                  <c:v>732.84500000000003</c:v>
                </c:pt>
                <c:pt idx="55176">
                  <c:v>732.78399999999999</c:v>
                </c:pt>
                <c:pt idx="55177">
                  <c:v>732.72400000000005</c:v>
                </c:pt>
                <c:pt idx="55178">
                  <c:v>732.66300000000001</c:v>
                </c:pt>
                <c:pt idx="55179">
                  <c:v>732.60299999999995</c:v>
                </c:pt>
                <c:pt idx="55180">
                  <c:v>732.54200000000003</c:v>
                </c:pt>
                <c:pt idx="55181">
                  <c:v>732.48199999999997</c:v>
                </c:pt>
                <c:pt idx="55182">
                  <c:v>732.42100000000005</c:v>
                </c:pt>
                <c:pt idx="55183">
                  <c:v>732.36099999999999</c:v>
                </c:pt>
                <c:pt idx="55184">
                  <c:v>732.3</c:v>
                </c:pt>
                <c:pt idx="55185">
                  <c:v>732.23900000000003</c:v>
                </c:pt>
                <c:pt idx="55186">
                  <c:v>732.17899999999997</c:v>
                </c:pt>
                <c:pt idx="55187">
                  <c:v>732.11800000000005</c:v>
                </c:pt>
                <c:pt idx="55188">
                  <c:v>732.05799999999999</c:v>
                </c:pt>
                <c:pt idx="55189">
                  <c:v>731.99699999999996</c:v>
                </c:pt>
                <c:pt idx="55190">
                  <c:v>731.93600000000004</c:v>
                </c:pt>
                <c:pt idx="55191">
                  <c:v>731.87599999999998</c:v>
                </c:pt>
                <c:pt idx="55192">
                  <c:v>731.81500000000005</c:v>
                </c:pt>
                <c:pt idx="55193">
                  <c:v>731.75400000000002</c:v>
                </c:pt>
                <c:pt idx="55194">
                  <c:v>731.69399999999996</c:v>
                </c:pt>
                <c:pt idx="55195">
                  <c:v>731.63300000000004</c:v>
                </c:pt>
                <c:pt idx="55196">
                  <c:v>731.572</c:v>
                </c:pt>
                <c:pt idx="55197">
                  <c:v>731.51099999999997</c:v>
                </c:pt>
                <c:pt idx="55198">
                  <c:v>731.45100000000002</c:v>
                </c:pt>
                <c:pt idx="55199">
                  <c:v>731.39</c:v>
                </c:pt>
                <c:pt idx="55200">
                  <c:v>731.32899999999995</c:v>
                </c:pt>
                <c:pt idx="55201">
                  <c:v>731.26800000000003</c:v>
                </c:pt>
                <c:pt idx="55202">
                  <c:v>731.20799999999997</c:v>
                </c:pt>
                <c:pt idx="55203">
                  <c:v>731.14700000000005</c:v>
                </c:pt>
                <c:pt idx="55204">
                  <c:v>731.08600000000001</c:v>
                </c:pt>
                <c:pt idx="55205">
                  <c:v>731.02499999999998</c:v>
                </c:pt>
                <c:pt idx="55206">
                  <c:v>730.96400000000006</c:v>
                </c:pt>
                <c:pt idx="55207">
                  <c:v>730.904</c:v>
                </c:pt>
                <c:pt idx="55208">
                  <c:v>730.84299999999996</c:v>
                </c:pt>
                <c:pt idx="55209">
                  <c:v>730.78200000000004</c:v>
                </c:pt>
                <c:pt idx="55210">
                  <c:v>730.721</c:v>
                </c:pt>
                <c:pt idx="55211">
                  <c:v>730.66</c:v>
                </c:pt>
                <c:pt idx="55212">
                  <c:v>730.59900000000005</c:v>
                </c:pt>
                <c:pt idx="55213">
                  <c:v>730.53800000000001</c:v>
                </c:pt>
                <c:pt idx="55214">
                  <c:v>730.47699999999998</c:v>
                </c:pt>
                <c:pt idx="55215">
                  <c:v>730.41600000000005</c:v>
                </c:pt>
                <c:pt idx="55216">
                  <c:v>730.35500000000002</c:v>
                </c:pt>
                <c:pt idx="55217">
                  <c:v>730.29399999999998</c:v>
                </c:pt>
                <c:pt idx="55218">
                  <c:v>730.23299999999995</c:v>
                </c:pt>
                <c:pt idx="55219">
                  <c:v>730.17200000000003</c:v>
                </c:pt>
                <c:pt idx="55220">
                  <c:v>730.11099999999999</c:v>
                </c:pt>
                <c:pt idx="55221">
                  <c:v>730.05</c:v>
                </c:pt>
                <c:pt idx="55222">
                  <c:v>729.98900000000003</c:v>
                </c:pt>
                <c:pt idx="55223">
                  <c:v>729.928</c:v>
                </c:pt>
                <c:pt idx="55224">
                  <c:v>729.86699999999996</c:v>
                </c:pt>
                <c:pt idx="55225">
                  <c:v>729.80600000000004</c:v>
                </c:pt>
                <c:pt idx="55226">
                  <c:v>729.745</c:v>
                </c:pt>
                <c:pt idx="55227">
                  <c:v>729.68399999999997</c:v>
                </c:pt>
                <c:pt idx="55228">
                  <c:v>729.62300000000005</c:v>
                </c:pt>
                <c:pt idx="55229">
                  <c:v>729.56200000000001</c:v>
                </c:pt>
                <c:pt idx="55230">
                  <c:v>729.50099999999998</c:v>
                </c:pt>
                <c:pt idx="55231">
                  <c:v>729.44</c:v>
                </c:pt>
                <c:pt idx="55232">
                  <c:v>729.37900000000002</c:v>
                </c:pt>
                <c:pt idx="55233">
                  <c:v>729.31799999999998</c:v>
                </c:pt>
                <c:pt idx="55234">
                  <c:v>729.25599999999997</c:v>
                </c:pt>
                <c:pt idx="55235">
                  <c:v>729.19500000000005</c:v>
                </c:pt>
                <c:pt idx="55236">
                  <c:v>729.13400000000001</c:v>
                </c:pt>
                <c:pt idx="55237">
                  <c:v>729.07299999999998</c:v>
                </c:pt>
                <c:pt idx="55238">
                  <c:v>729.01199999999994</c:v>
                </c:pt>
                <c:pt idx="55239">
                  <c:v>728.95</c:v>
                </c:pt>
                <c:pt idx="55240">
                  <c:v>728.88900000000001</c:v>
                </c:pt>
                <c:pt idx="55241">
                  <c:v>728.82799999999997</c:v>
                </c:pt>
                <c:pt idx="55242">
                  <c:v>728.76700000000005</c:v>
                </c:pt>
                <c:pt idx="55243">
                  <c:v>728.70500000000004</c:v>
                </c:pt>
                <c:pt idx="55244">
                  <c:v>728.64400000000001</c:v>
                </c:pt>
                <c:pt idx="55245">
                  <c:v>728.58299999999997</c:v>
                </c:pt>
                <c:pt idx="55246">
                  <c:v>728.52099999999996</c:v>
                </c:pt>
                <c:pt idx="55247">
                  <c:v>728.46</c:v>
                </c:pt>
                <c:pt idx="55248">
                  <c:v>728.399</c:v>
                </c:pt>
                <c:pt idx="55249">
                  <c:v>728.33799999999997</c:v>
                </c:pt>
                <c:pt idx="55250">
                  <c:v>728.27599999999995</c:v>
                </c:pt>
                <c:pt idx="55251">
                  <c:v>728.21500000000003</c:v>
                </c:pt>
                <c:pt idx="55252">
                  <c:v>728.154</c:v>
                </c:pt>
                <c:pt idx="55253">
                  <c:v>728.09199999999998</c:v>
                </c:pt>
                <c:pt idx="55254">
                  <c:v>728.03099999999995</c:v>
                </c:pt>
                <c:pt idx="55255">
                  <c:v>727.96900000000005</c:v>
                </c:pt>
                <c:pt idx="55256">
                  <c:v>727.90800000000002</c:v>
                </c:pt>
                <c:pt idx="55257">
                  <c:v>727.846</c:v>
                </c:pt>
                <c:pt idx="55258">
                  <c:v>727.78499999999997</c:v>
                </c:pt>
                <c:pt idx="55259">
                  <c:v>727.72400000000005</c:v>
                </c:pt>
                <c:pt idx="55260">
                  <c:v>727.66200000000003</c:v>
                </c:pt>
                <c:pt idx="55261">
                  <c:v>727.601</c:v>
                </c:pt>
                <c:pt idx="55262">
                  <c:v>727.53899999999999</c:v>
                </c:pt>
                <c:pt idx="55263">
                  <c:v>727.47799999999995</c:v>
                </c:pt>
                <c:pt idx="55264">
                  <c:v>727.41600000000005</c:v>
                </c:pt>
                <c:pt idx="55265">
                  <c:v>727.35500000000002</c:v>
                </c:pt>
                <c:pt idx="55266">
                  <c:v>727.29300000000001</c:v>
                </c:pt>
                <c:pt idx="55267">
                  <c:v>727.23199999999997</c:v>
                </c:pt>
                <c:pt idx="55268">
                  <c:v>727.17</c:v>
                </c:pt>
                <c:pt idx="55269">
                  <c:v>727.10900000000004</c:v>
                </c:pt>
                <c:pt idx="55270">
                  <c:v>727.04700000000003</c:v>
                </c:pt>
                <c:pt idx="55271">
                  <c:v>726.98500000000001</c:v>
                </c:pt>
                <c:pt idx="55272">
                  <c:v>726.92399999999998</c:v>
                </c:pt>
                <c:pt idx="55273">
                  <c:v>726.86199999999997</c:v>
                </c:pt>
                <c:pt idx="55274">
                  <c:v>726.80100000000004</c:v>
                </c:pt>
                <c:pt idx="55275">
                  <c:v>726.73900000000003</c:v>
                </c:pt>
                <c:pt idx="55276">
                  <c:v>726.67700000000002</c:v>
                </c:pt>
                <c:pt idx="55277">
                  <c:v>726.61599999999999</c:v>
                </c:pt>
                <c:pt idx="55278">
                  <c:v>726.55399999999997</c:v>
                </c:pt>
                <c:pt idx="55279">
                  <c:v>726.49199999999996</c:v>
                </c:pt>
                <c:pt idx="55280">
                  <c:v>726.43100000000004</c:v>
                </c:pt>
                <c:pt idx="55281">
                  <c:v>726.36900000000003</c:v>
                </c:pt>
                <c:pt idx="55282">
                  <c:v>726.30700000000002</c:v>
                </c:pt>
                <c:pt idx="55283">
                  <c:v>726.24599999999998</c:v>
                </c:pt>
                <c:pt idx="55284">
                  <c:v>726.18399999999997</c:v>
                </c:pt>
                <c:pt idx="55285">
                  <c:v>726.12199999999996</c:v>
                </c:pt>
                <c:pt idx="55286">
                  <c:v>726.06</c:v>
                </c:pt>
                <c:pt idx="55287">
                  <c:v>725.99900000000002</c:v>
                </c:pt>
                <c:pt idx="55288">
                  <c:v>725.93700000000001</c:v>
                </c:pt>
                <c:pt idx="55289">
                  <c:v>725.875</c:v>
                </c:pt>
                <c:pt idx="55290">
                  <c:v>725.81299999999999</c:v>
                </c:pt>
                <c:pt idx="55291">
                  <c:v>725.75099999999998</c:v>
                </c:pt>
                <c:pt idx="55292">
                  <c:v>725.69</c:v>
                </c:pt>
                <c:pt idx="55293">
                  <c:v>725.62800000000004</c:v>
                </c:pt>
                <c:pt idx="55294">
                  <c:v>725.56600000000003</c:v>
                </c:pt>
                <c:pt idx="55295">
                  <c:v>725.50400000000002</c:v>
                </c:pt>
                <c:pt idx="55296">
                  <c:v>725.44200000000001</c:v>
                </c:pt>
                <c:pt idx="55297">
                  <c:v>725.38</c:v>
                </c:pt>
                <c:pt idx="55298">
                  <c:v>725.31799999999998</c:v>
                </c:pt>
                <c:pt idx="55299">
                  <c:v>725.25599999999997</c:v>
                </c:pt>
                <c:pt idx="55300">
                  <c:v>725.19500000000005</c:v>
                </c:pt>
                <c:pt idx="55301">
                  <c:v>725.13300000000004</c:v>
                </c:pt>
                <c:pt idx="55302">
                  <c:v>725.07100000000003</c:v>
                </c:pt>
                <c:pt idx="55303">
                  <c:v>725.00900000000001</c:v>
                </c:pt>
                <c:pt idx="55304">
                  <c:v>724.947</c:v>
                </c:pt>
                <c:pt idx="55305">
                  <c:v>724.88499999999999</c:v>
                </c:pt>
                <c:pt idx="55306">
                  <c:v>724.82299999999998</c:v>
                </c:pt>
                <c:pt idx="55307">
                  <c:v>724.76099999999997</c:v>
                </c:pt>
                <c:pt idx="55308">
                  <c:v>724.69899999999996</c:v>
                </c:pt>
                <c:pt idx="55309">
                  <c:v>724.63699999999994</c:v>
                </c:pt>
                <c:pt idx="55310">
                  <c:v>724.57500000000005</c:v>
                </c:pt>
                <c:pt idx="55311">
                  <c:v>724.51300000000003</c:v>
                </c:pt>
                <c:pt idx="55312">
                  <c:v>724.45100000000002</c:v>
                </c:pt>
                <c:pt idx="55313">
                  <c:v>724.38900000000001</c:v>
                </c:pt>
                <c:pt idx="55314">
                  <c:v>724.327</c:v>
                </c:pt>
                <c:pt idx="55315">
                  <c:v>724.26499999999999</c:v>
                </c:pt>
                <c:pt idx="55316">
                  <c:v>724.202</c:v>
                </c:pt>
                <c:pt idx="55317">
                  <c:v>724.14</c:v>
                </c:pt>
                <c:pt idx="55318">
                  <c:v>724.07799999999997</c:v>
                </c:pt>
                <c:pt idx="55319">
                  <c:v>724.01599999999996</c:v>
                </c:pt>
                <c:pt idx="55320">
                  <c:v>723.95399999999995</c:v>
                </c:pt>
                <c:pt idx="55321">
                  <c:v>723.89200000000005</c:v>
                </c:pt>
                <c:pt idx="55322">
                  <c:v>723.83</c:v>
                </c:pt>
                <c:pt idx="55323">
                  <c:v>723.76700000000005</c:v>
                </c:pt>
                <c:pt idx="55324">
                  <c:v>723.70500000000004</c:v>
                </c:pt>
                <c:pt idx="55325">
                  <c:v>723.64300000000003</c:v>
                </c:pt>
                <c:pt idx="55326">
                  <c:v>723.58100000000002</c:v>
                </c:pt>
                <c:pt idx="55327">
                  <c:v>723.51900000000001</c:v>
                </c:pt>
                <c:pt idx="55328">
                  <c:v>723.45600000000002</c:v>
                </c:pt>
                <c:pt idx="55329">
                  <c:v>723.39400000000001</c:v>
                </c:pt>
                <c:pt idx="55330">
                  <c:v>723.33199999999999</c:v>
                </c:pt>
                <c:pt idx="55331">
                  <c:v>723.27</c:v>
                </c:pt>
                <c:pt idx="55332">
                  <c:v>723.20699999999999</c:v>
                </c:pt>
                <c:pt idx="55333">
                  <c:v>723.14499999999998</c:v>
                </c:pt>
                <c:pt idx="55334">
                  <c:v>723.08299999999997</c:v>
                </c:pt>
                <c:pt idx="55335">
                  <c:v>723.02099999999996</c:v>
                </c:pt>
                <c:pt idx="55336">
                  <c:v>722.95799999999997</c:v>
                </c:pt>
                <c:pt idx="55337">
                  <c:v>722.89599999999996</c:v>
                </c:pt>
                <c:pt idx="55338">
                  <c:v>722.83399999999995</c:v>
                </c:pt>
                <c:pt idx="55339">
                  <c:v>722.77099999999996</c:v>
                </c:pt>
                <c:pt idx="55340">
                  <c:v>722.70899999999995</c:v>
                </c:pt>
                <c:pt idx="55341">
                  <c:v>722.64599999999996</c:v>
                </c:pt>
                <c:pt idx="55342">
                  <c:v>722.58399999999995</c:v>
                </c:pt>
                <c:pt idx="55343">
                  <c:v>722.52200000000005</c:v>
                </c:pt>
                <c:pt idx="55344">
                  <c:v>722.45899999999995</c:v>
                </c:pt>
                <c:pt idx="55345">
                  <c:v>722.39700000000005</c:v>
                </c:pt>
                <c:pt idx="55346">
                  <c:v>722.33399999999995</c:v>
                </c:pt>
                <c:pt idx="55347">
                  <c:v>722.27200000000005</c:v>
                </c:pt>
                <c:pt idx="55348">
                  <c:v>722.20899999999995</c:v>
                </c:pt>
                <c:pt idx="55349">
                  <c:v>722.14700000000005</c:v>
                </c:pt>
                <c:pt idx="55350">
                  <c:v>722.08500000000004</c:v>
                </c:pt>
                <c:pt idx="55351">
                  <c:v>722.02200000000005</c:v>
                </c:pt>
                <c:pt idx="55352">
                  <c:v>721.96</c:v>
                </c:pt>
                <c:pt idx="55353">
                  <c:v>721.89700000000005</c:v>
                </c:pt>
                <c:pt idx="55354">
                  <c:v>721.83500000000004</c:v>
                </c:pt>
                <c:pt idx="55355">
                  <c:v>721.77200000000005</c:v>
                </c:pt>
                <c:pt idx="55356">
                  <c:v>721.70899999999995</c:v>
                </c:pt>
                <c:pt idx="55357">
                  <c:v>721.64700000000005</c:v>
                </c:pt>
                <c:pt idx="55358">
                  <c:v>721.58399999999995</c:v>
                </c:pt>
                <c:pt idx="55359">
                  <c:v>721.52200000000005</c:v>
                </c:pt>
                <c:pt idx="55360">
                  <c:v>721.45899999999995</c:v>
                </c:pt>
                <c:pt idx="55361">
                  <c:v>721.39700000000005</c:v>
                </c:pt>
                <c:pt idx="55362">
                  <c:v>721.33399999999995</c:v>
                </c:pt>
                <c:pt idx="55363">
                  <c:v>721.27099999999996</c:v>
                </c:pt>
                <c:pt idx="55364">
                  <c:v>721.20899999999995</c:v>
                </c:pt>
                <c:pt idx="55365">
                  <c:v>721.14599999999996</c:v>
                </c:pt>
                <c:pt idx="55366">
                  <c:v>721.08299999999997</c:v>
                </c:pt>
                <c:pt idx="55367">
                  <c:v>721.02099999999996</c:v>
                </c:pt>
                <c:pt idx="55368">
                  <c:v>720.95799999999997</c:v>
                </c:pt>
                <c:pt idx="55369">
                  <c:v>720.89499999999998</c:v>
                </c:pt>
                <c:pt idx="55370">
                  <c:v>720.83299999999997</c:v>
                </c:pt>
                <c:pt idx="55371">
                  <c:v>720.77</c:v>
                </c:pt>
                <c:pt idx="55372">
                  <c:v>720.70699999999999</c:v>
                </c:pt>
                <c:pt idx="55373">
                  <c:v>720.64499999999998</c:v>
                </c:pt>
                <c:pt idx="55374">
                  <c:v>720.58199999999999</c:v>
                </c:pt>
                <c:pt idx="55375">
                  <c:v>720.51900000000001</c:v>
                </c:pt>
                <c:pt idx="55376">
                  <c:v>720.45600000000002</c:v>
                </c:pt>
                <c:pt idx="55377">
                  <c:v>720.39300000000003</c:v>
                </c:pt>
                <c:pt idx="55378">
                  <c:v>720.33100000000002</c:v>
                </c:pt>
                <c:pt idx="55379">
                  <c:v>720.26800000000003</c:v>
                </c:pt>
                <c:pt idx="55380">
                  <c:v>720.20500000000004</c:v>
                </c:pt>
                <c:pt idx="55381">
                  <c:v>720.14200000000005</c:v>
                </c:pt>
                <c:pt idx="55382">
                  <c:v>720.07899999999995</c:v>
                </c:pt>
                <c:pt idx="55383">
                  <c:v>720.01700000000005</c:v>
                </c:pt>
                <c:pt idx="55384">
                  <c:v>719.95399999999995</c:v>
                </c:pt>
                <c:pt idx="55385">
                  <c:v>719.89099999999996</c:v>
                </c:pt>
                <c:pt idx="55386">
                  <c:v>719.82799999999997</c:v>
                </c:pt>
                <c:pt idx="55387">
                  <c:v>719.76499999999999</c:v>
                </c:pt>
                <c:pt idx="55388">
                  <c:v>719.702</c:v>
                </c:pt>
                <c:pt idx="55389">
                  <c:v>719.63900000000001</c:v>
                </c:pt>
                <c:pt idx="55390">
                  <c:v>719.57600000000002</c:v>
                </c:pt>
                <c:pt idx="55391">
                  <c:v>719.51300000000003</c:v>
                </c:pt>
                <c:pt idx="55392">
                  <c:v>719.45100000000002</c:v>
                </c:pt>
                <c:pt idx="55393">
                  <c:v>719.38800000000003</c:v>
                </c:pt>
                <c:pt idx="55394">
                  <c:v>719.32500000000005</c:v>
                </c:pt>
                <c:pt idx="55395">
                  <c:v>719.26199999999994</c:v>
                </c:pt>
                <c:pt idx="55396">
                  <c:v>719.19899999999996</c:v>
                </c:pt>
                <c:pt idx="55397">
                  <c:v>719.13599999999997</c:v>
                </c:pt>
                <c:pt idx="55398">
                  <c:v>719.07299999999998</c:v>
                </c:pt>
                <c:pt idx="55399">
                  <c:v>719.01</c:v>
                </c:pt>
                <c:pt idx="55400">
                  <c:v>718.947</c:v>
                </c:pt>
                <c:pt idx="55401">
                  <c:v>718.88300000000004</c:v>
                </c:pt>
                <c:pt idx="55402">
                  <c:v>718.82</c:v>
                </c:pt>
                <c:pt idx="55403">
                  <c:v>718.75699999999995</c:v>
                </c:pt>
                <c:pt idx="55404">
                  <c:v>718.69399999999996</c:v>
                </c:pt>
                <c:pt idx="55405">
                  <c:v>718.63099999999997</c:v>
                </c:pt>
                <c:pt idx="55406">
                  <c:v>718.56799999999998</c:v>
                </c:pt>
                <c:pt idx="55407">
                  <c:v>718.505</c:v>
                </c:pt>
                <c:pt idx="55408">
                  <c:v>718.44200000000001</c:v>
                </c:pt>
                <c:pt idx="55409">
                  <c:v>718.37900000000002</c:v>
                </c:pt>
                <c:pt idx="55410">
                  <c:v>718.31600000000003</c:v>
                </c:pt>
                <c:pt idx="55411">
                  <c:v>718.25199999999995</c:v>
                </c:pt>
                <c:pt idx="55412">
                  <c:v>718.18899999999996</c:v>
                </c:pt>
                <c:pt idx="55413">
                  <c:v>718.12599999999998</c:v>
                </c:pt>
                <c:pt idx="55414">
                  <c:v>718.06299999999999</c:v>
                </c:pt>
                <c:pt idx="55415">
                  <c:v>718</c:v>
                </c:pt>
                <c:pt idx="55416">
                  <c:v>717.93700000000001</c:v>
                </c:pt>
                <c:pt idx="55417">
                  <c:v>717.87300000000005</c:v>
                </c:pt>
                <c:pt idx="55418">
                  <c:v>717.81</c:v>
                </c:pt>
                <c:pt idx="55419">
                  <c:v>717.74699999999996</c:v>
                </c:pt>
                <c:pt idx="55420">
                  <c:v>717.68299999999999</c:v>
                </c:pt>
                <c:pt idx="55421">
                  <c:v>717.62</c:v>
                </c:pt>
                <c:pt idx="55422">
                  <c:v>717.55700000000002</c:v>
                </c:pt>
                <c:pt idx="55423">
                  <c:v>717.49400000000003</c:v>
                </c:pt>
                <c:pt idx="55424">
                  <c:v>717.43</c:v>
                </c:pt>
                <c:pt idx="55425">
                  <c:v>717.36699999999996</c:v>
                </c:pt>
                <c:pt idx="55426">
                  <c:v>717.30399999999997</c:v>
                </c:pt>
                <c:pt idx="55427">
                  <c:v>717.24</c:v>
                </c:pt>
                <c:pt idx="55428">
                  <c:v>717.17700000000002</c:v>
                </c:pt>
                <c:pt idx="55429">
                  <c:v>717.11400000000003</c:v>
                </c:pt>
                <c:pt idx="55430">
                  <c:v>717.05</c:v>
                </c:pt>
                <c:pt idx="55431">
                  <c:v>716.98699999999997</c:v>
                </c:pt>
                <c:pt idx="55432">
                  <c:v>716.92399999999998</c:v>
                </c:pt>
                <c:pt idx="55433">
                  <c:v>716.86</c:v>
                </c:pt>
                <c:pt idx="55434">
                  <c:v>716.79700000000003</c:v>
                </c:pt>
                <c:pt idx="55435">
                  <c:v>716.73299999999995</c:v>
                </c:pt>
                <c:pt idx="55436">
                  <c:v>716.67</c:v>
                </c:pt>
                <c:pt idx="55437">
                  <c:v>716.60699999999997</c:v>
                </c:pt>
                <c:pt idx="55438">
                  <c:v>716.54300000000001</c:v>
                </c:pt>
                <c:pt idx="55439">
                  <c:v>716.48</c:v>
                </c:pt>
                <c:pt idx="55440">
                  <c:v>716.41600000000005</c:v>
                </c:pt>
                <c:pt idx="55441">
                  <c:v>716.35299999999995</c:v>
                </c:pt>
                <c:pt idx="55442">
                  <c:v>716.28899999999999</c:v>
                </c:pt>
                <c:pt idx="55443">
                  <c:v>716.226</c:v>
                </c:pt>
                <c:pt idx="55444">
                  <c:v>716.16200000000003</c:v>
                </c:pt>
                <c:pt idx="55445">
                  <c:v>716.09900000000005</c:v>
                </c:pt>
                <c:pt idx="55446">
                  <c:v>716.03499999999997</c:v>
                </c:pt>
                <c:pt idx="55447">
                  <c:v>715.971</c:v>
                </c:pt>
                <c:pt idx="55448">
                  <c:v>715.90800000000002</c:v>
                </c:pt>
                <c:pt idx="55449">
                  <c:v>715.84400000000005</c:v>
                </c:pt>
                <c:pt idx="55450">
                  <c:v>715.78099999999995</c:v>
                </c:pt>
                <c:pt idx="55451">
                  <c:v>715.71699999999998</c:v>
                </c:pt>
                <c:pt idx="55452">
                  <c:v>715.654</c:v>
                </c:pt>
                <c:pt idx="55453">
                  <c:v>715.59</c:v>
                </c:pt>
                <c:pt idx="55454">
                  <c:v>715.52599999999995</c:v>
                </c:pt>
                <c:pt idx="55455">
                  <c:v>715.46299999999997</c:v>
                </c:pt>
                <c:pt idx="55456">
                  <c:v>715.399</c:v>
                </c:pt>
                <c:pt idx="55457">
                  <c:v>715.33500000000004</c:v>
                </c:pt>
                <c:pt idx="55458">
                  <c:v>715.27200000000005</c:v>
                </c:pt>
                <c:pt idx="55459">
                  <c:v>715.20799999999997</c:v>
                </c:pt>
                <c:pt idx="55460">
                  <c:v>715.14400000000001</c:v>
                </c:pt>
                <c:pt idx="55461">
                  <c:v>715.08100000000002</c:v>
                </c:pt>
                <c:pt idx="55462">
                  <c:v>715.01700000000005</c:v>
                </c:pt>
                <c:pt idx="55463">
                  <c:v>714.95299999999997</c:v>
                </c:pt>
                <c:pt idx="55464">
                  <c:v>714.88900000000001</c:v>
                </c:pt>
                <c:pt idx="55465">
                  <c:v>714.82600000000002</c:v>
                </c:pt>
                <c:pt idx="55466">
                  <c:v>714.76199999999994</c:v>
                </c:pt>
                <c:pt idx="55467">
                  <c:v>714.69799999999998</c:v>
                </c:pt>
                <c:pt idx="55468">
                  <c:v>714.63400000000001</c:v>
                </c:pt>
                <c:pt idx="55469">
                  <c:v>714.57100000000003</c:v>
                </c:pt>
                <c:pt idx="55470">
                  <c:v>714.50699999999995</c:v>
                </c:pt>
                <c:pt idx="55471">
                  <c:v>714.44299999999998</c:v>
                </c:pt>
                <c:pt idx="55472">
                  <c:v>714.37900000000002</c:v>
                </c:pt>
                <c:pt idx="55473">
                  <c:v>714.31500000000005</c:v>
                </c:pt>
                <c:pt idx="55474">
                  <c:v>714.25099999999998</c:v>
                </c:pt>
                <c:pt idx="55475">
                  <c:v>714.18799999999999</c:v>
                </c:pt>
                <c:pt idx="55476">
                  <c:v>714.12400000000002</c:v>
                </c:pt>
                <c:pt idx="55477">
                  <c:v>714.06</c:v>
                </c:pt>
                <c:pt idx="55478">
                  <c:v>713.99599999999998</c:v>
                </c:pt>
                <c:pt idx="55479">
                  <c:v>713.93200000000002</c:v>
                </c:pt>
                <c:pt idx="55480">
                  <c:v>713.86800000000005</c:v>
                </c:pt>
                <c:pt idx="55481">
                  <c:v>713.80399999999997</c:v>
                </c:pt>
                <c:pt idx="55482">
                  <c:v>713.74</c:v>
                </c:pt>
                <c:pt idx="55483">
                  <c:v>713.67600000000004</c:v>
                </c:pt>
                <c:pt idx="55484">
                  <c:v>713.61199999999997</c:v>
                </c:pt>
                <c:pt idx="55485">
                  <c:v>713.548</c:v>
                </c:pt>
                <c:pt idx="55486">
                  <c:v>713.48400000000004</c:v>
                </c:pt>
                <c:pt idx="55487">
                  <c:v>713.42</c:v>
                </c:pt>
                <c:pt idx="55488">
                  <c:v>713.35599999999999</c:v>
                </c:pt>
                <c:pt idx="55489">
                  <c:v>713.29200000000003</c:v>
                </c:pt>
                <c:pt idx="55490">
                  <c:v>713.22799999999995</c:v>
                </c:pt>
                <c:pt idx="55491">
                  <c:v>713.16399999999999</c:v>
                </c:pt>
                <c:pt idx="55492">
                  <c:v>713.1</c:v>
                </c:pt>
                <c:pt idx="55493">
                  <c:v>713.03599999999994</c:v>
                </c:pt>
                <c:pt idx="55494">
                  <c:v>712.97199999999998</c:v>
                </c:pt>
                <c:pt idx="55495">
                  <c:v>712.90800000000002</c:v>
                </c:pt>
                <c:pt idx="55496">
                  <c:v>712.84400000000005</c:v>
                </c:pt>
                <c:pt idx="55497">
                  <c:v>712.78</c:v>
                </c:pt>
                <c:pt idx="55498">
                  <c:v>712.71600000000001</c:v>
                </c:pt>
                <c:pt idx="55499">
                  <c:v>712.65200000000004</c:v>
                </c:pt>
                <c:pt idx="55500">
                  <c:v>712.58799999999997</c:v>
                </c:pt>
                <c:pt idx="55501">
                  <c:v>712.52300000000002</c:v>
                </c:pt>
                <c:pt idx="55502">
                  <c:v>712.45899999999995</c:v>
                </c:pt>
                <c:pt idx="55503">
                  <c:v>712.39499999999998</c:v>
                </c:pt>
                <c:pt idx="55504">
                  <c:v>712.33100000000002</c:v>
                </c:pt>
                <c:pt idx="55505">
                  <c:v>712.26700000000005</c:v>
                </c:pt>
                <c:pt idx="55506">
                  <c:v>712.20299999999997</c:v>
                </c:pt>
                <c:pt idx="55507">
                  <c:v>712.13800000000003</c:v>
                </c:pt>
                <c:pt idx="55508">
                  <c:v>712.07399999999996</c:v>
                </c:pt>
                <c:pt idx="55509">
                  <c:v>712.01</c:v>
                </c:pt>
                <c:pt idx="55510">
                  <c:v>711.94600000000003</c:v>
                </c:pt>
                <c:pt idx="55511">
                  <c:v>711.88099999999997</c:v>
                </c:pt>
                <c:pt idx="55512">
                  <c:v>711.81700000000001</c:v>
                </c:pt>
                <c:pt idx="55513">
                  <c:v>711.75300000000004</c:v>
                </c:pt>
                <c:pt idx="55514">
                  <c:v>711.68799999999999</c:v>
                </c:pt>
                <c:pt idx="55515">
                  <c:v>711.62400000000002</c:v>
                </c:pt>
                <c:pt idx="55516">
                  <c:v>711.56</c:v>
                </c:pt>
                <c:pt idx="55517">
                  <c:v>711.49599999999998</c:v>
                </c:pt>
                <c:pt idx="55518">
                  <c:v>711.43100000000004</c:v>
                </c:pt>
                <c:pt idx="55519">
                  <c:v>711.36699999999996</c:v>
                </c:pt>
                <c:pt idx="55520">
                  <c:v>711.303</c:v>
                </c:pt>
                <c:pt idx="55521">
                  <c:v>711.23800000000006</c:v>
                </c:pt>
                <c:pt idx="55522">
                  <c:v>711.17399999999998</c:v>
                </c:pt>
                <c:pt idx="55523">
                  <c:v>711.10900000000004</c:v>
                </c:pt>
                <c:pt idx="55524">
                  <c:v>711.04499999999996</c:v>
                </c:pt>
                <c:pt idx="55525">
                  <c:v>710.98099999999999</c:v>
                </c:pt>
                <c:pt idx="55526">
                  <c:v>710.91600000000005</c:v>
                </c:pt>
                <c:pt idx="55527">
                  <c:v>710.85199999999998</c:v>
                </c:pt>
                <c:pt idx="55528">
                  <c:v>710.78700000000003</c:v>
                </c:pt>
                <c:pt idx="55529">
                  <c:v>710.72299999999996</c:v>
                </c:pt>
                <c:pt idx="55530">
                  <c:v>710.65899999999999</c:v>
                </c:pt>
                <c:pt idx="55531">
                  <c:v>710.59400000000005</c:v>
                </c:pt>
                <c:pt idx="55532">
                  <c:v>710.53</c:v>
                </c:pt>
                <c:pt idx="55533">
                  <c:v>710.46500000000003</c:v>
                </c:pt>
                <c:pt idx="55534">
                  <c:v>710.40099999999995</c:v>
                </c:pt>
                <c:pt idx="55535">
                  <c:v>710.33600000000001</c:v>
                </c:pt>
                <c:pt idx="55536">
                  <c:v>710.27200000000005</c:v>
                </c:pt>
                <c:pt idx="55537">
                  <c:v>710.20699999999999</c:v>
                </c:pt>
                <c:pt idx="55538">
                  <c:v>710.14200000000005</c:v>
                </c:pt>
                <c:pt idx="55539">
                  <c:v>710.07799999999997</c:v>
                </c:pt>
                <c:pt idx="55540">
                  <c:v>710.01300000000003</c:v>
                </c:pt>
                <c:pt idx="55541">
                  <c:v>709.94899999999996</c:v>
                </c:pt>
                <c:pt idx="55542">
                  <c:v>709.88400000000001</c:v>
                </c:pt>
                <c:pt idx="55543">
                  <c:v>709.82</c:v>
                </c:pt>
                <c:pt idx="55544">
                  <c:v>709.755</c:v>
                </c:pt>
                <c:pt idx="55545">
                  <c:v>709.69</c:v>
                </c:pt>
                <c:pt idx="55546">
                  <c:v>709.62599999999998</c:v>
                </c:pt>
                <c:pt idx="55547">
                  <c:v>709.56100000000004</c:v>
                </c:pt>
                <c:pt idx="55548">
                  <c:v>709.49599999999998</c:v>
                </c:pt>
                <c:pt idx="55549">
                  <c:v>709.43200000000002</c:v>
                </c:pt>
                <c:pt idx="55550">
                  <c:v>709.36699999999996</c:v>
                </c:pt>
                <c:pt idx="55551">
                  <c:v>709.30200000000002</c:v>
                </c:pt>
                <c:pt idx="55552">
                  <c:v>709.23800000000006</c:v>
                </c:pt>
                <c:pt idx="55553">
                  <c:v>709.173</c:v>
                </c:pt>
                <c:pt idx="55554">
                  <c:v>709.10799999999995</c:v>
                </c:pt>
                <c:pt idx="55555">
                  <c:v>709.04399999999998</c:v>
                </c:pt>
                <c:pt idx="55556">
                  <c:v>708.97900000000004</c:v>
                </c:pt>
                <c:pt idx="55557">
                  <c:v>708.91399999999999</c:v>
                </c:pt>
                <c:pt idx="55558">
                  <c:v>708.84900000000005</c:v>
                </c:pt>
                <c:pt idx="55559">
                  <c:v>708.78499999999997</c:v>
                </c:pt>
                <c:pt idx="55560">
                  <c:v>708.72</c:v>
                </c:pt>
                <c:pt idx="55561">
                  <c:v>708.65499999999997</c:v>
                </c:pt>
                <c:pt idx="55562">
                  <c:v>708.59</c:v>
                </c:pt>
                <c:pt idx="55563">
                  <c:v>708.52499999999998</c:v>
                </c:pt>
                <c:pt idx="55564">
                  <c:v>708.46100000000001</c:v>
                </c:pt>
                <c:pt idx="55565">
                  <c:v>708.39599999999996</c:v>
                </c:pt>
                <c:pt idx="55566">
                  <c:v>708.33100000000002</c:v>
                </c:pt>
                <c:pt idx="55567">
                  <c:v>708.26599999999996</c:v>
                </c:pt>
                <c:pt idx="55568">
                  <c:v>708.20100000000002</c:v>
                </c:pt>
                <c:pt idx="55569">
                  <c:v>708.13599999999997</c:v>
                </c:pt>
                <c:pt idx="55570">
                  <c:v>708.07100000000003</c:v>
                </c:pt>
                <c:pt idx="55571">
                  <c:v>708.00699999999995</c:v>
                </c:pt>
                <c:pt idx="55572">
                  <c:v>707.94200000000001</c:v>
                </c:pt>
                <c:pt idx="55573">
                  <c:v>707.87699999999995</c:v>
                </c:pt>
                <c:pt idx="55574">
                  <c:v>707.81200000000001</c:v>
                </c:pt>
                <c:pt idx="55575">
                  <c:v>707.74699999999996</c:v>
                </c:pt>
                <c:pt idx="55576">
                  <c:v>707.68200000000002</c:v>
                </c:pt>
                <c:pt idx="55577">
                  <c:v>707.61699999999996</c:v>
                </c:pt>
                <c:pt idx="55578">
                  <c:v>707.55200000000002</c:v>
                </c:pt>
                <c:pt idx="55579">
                  <c:v>707.48699999999997</c:v>
                </c:pt>
                <c:pt idx="55580">
                  <c:v>707.42200000000003</c:v>
                </c:pt>
                <c:pt idx="55581">
                  <c:v>707.35699999999997</c:v>
                </c:pt>
                <c:pt idx="55582">
                  <c:v>707.29200000000003</c:v>
                </c:pt>
                <c:pt idx="55583">
                  <c:v>707.22699999999998</c:v>
                </c:pt>
                <c:pt idx="55584">
                  <c:v>707.16200000000003</c:v>
                </c:pt>
                <c:pt idx="55585">
                  <c:v>707.09699999999998</c:v>
                </c:pt>
                <c:pt idx="55586">
                  <c:v>707.03200000000004</c:v>
                </c:pt>
                <c:pt idx="55587">
                  <c:v>706.96699999999998</c:v>
                </c:pt>
                <c:pt idx="55588">
                  <c:v>706.90200000000004</c:v>
                </c:pt>
                <c:pt idx="55589">
                  <c:v>706.83699999999999</c:v>
                </c:pt>
                <c:pt idx="55590">
                  <c:v>706.77099999999996</c:v>
                </c:pt>
                <c:pt idx="55591">
                  <c:v>706.70600000000002</c:v>
                </c:pt>
                <c:pt idx="55592">
                  <c:v>706.64099999999996</c:v>
                </c:pt>
                <c:pt idx="55593">
                  <c:v>706.57600000000002</c:v>
                </c:pt>
                <c:pt idx="55594">
                  <c:v>706.51099999999997</c:v>
                </c:pt>
                <c:pt idx="55595">
                  <c:v>706.44600000000003</c:v>
                </c:pt>
                <c:pt idx="55596">
                  <c:v>706.38099999999997</c:v>
                </c:pt>
                <c:pt idx="55597">
                  <c:v>706.31500000000005</c:v>
                </c:pt>
                <c:pt idx="55598">
                  <c:v>706.25</c:v>
                </c:pt>
                <c:pt idx="55599">
                  <c:v>706.18499999999995</c:v>
                </c:pt>
                <c:pt idx="55600">
                  <c:v>706.12</c:v>
                </c:pt>
                <c:pt idx="55601">
                  <c:v>706.05499999999995</c:v>
                </c:pt>
                <c:pt idx="55602">
                  <c:v>705.98900000000003</c:v>
                </c:pt>
                <c:pt idx="55603">
                  <c:v>705.92399999999998</c:v>
                </c:pt>
                <c:pt idx="55604">
                  <c:v>705.85900000000004</c:v>
                </c:pt>
                <c:pt idx="55605">
                  <c:v>705.79399999999998</c:v>
                </c:pt>
                <c:pt idx="55606">
                  <c:v>705.72799999999995</c:v>
                </c:pt>
                <c:pt idx="55607">
                  <c:v>705.66300000000001</c:v>
                </c:pt>
                <c:pt idx="55608">
                  <c:v>705.59799999999996</c:v>
                </c:pt>
                <c:pt idx="55609">
                  <c:v>705.53200000000004</c:v>
                </c:pt>
                <c:pt idx="55610">
                  <c:v>705.46699999999998</c:v>
                </c:pt>
                <c:pt idx="55611">
                  <c:v>705.40200000000004</c:v>
                </c:pt>
                <c:pt idx="55612">
                  <c:v>705.33699999999999</c:v>
                </c:pt>
                <c:pt idx="55613">
                  <c:v>705.27099999999996</c:v>
                </c:pt>
                <c:pt idx="55614">
                  <c:v>705.20600000000002</c:v>
                </c:pt>
                <c:pt idx="55615">
                  <c:v>705.14099999999996</c:v>
                </c:pt>
                <c:pt idx="55616">
                  <c:v>705.07500000000005</c:v>
                </c:pt>
                <c:pt idx="55617">
                  <c:v>705.01</c:v>
                </c:pt>
                <c:pt idx="55618">
                  <c:v>704.94399999999996</c:v>
                </c:pt>
                <c:pt idx="55619">
                  <c:v>704.87900000000002</c:v>
                </c:pt>
                <c:pt idx="55620">
                  <c:v>704.81399999999996</c:v>
                </c:pt>
                <c:pt idx="55621">
                  <c:v>704.74800000000005</c:v>
                </c:pt>
                <c:pt idx="55622">
                  <c:v>704.68299999999999</c:v>
                </c:pt>
                <c:pt idx="55623">
                  <c:v>704.61699999999996</c:v>
                </c:pt>
                <c:pt idx="55624">
                  <c:v>704.55200000000002</c:v>
                </c:pt>
                <c:pt idx="55625">
                  <c:v>704.48599999999999</c:v>
                </c:pt>
                <c:pt idx="55626">
                  <c:v>704.42100000000005</c:v>
                </c:pt>
                <c:pt idx="55627">
                  <c:v>704.35500000000002</c:v>
                </c:pt>
                <c:pt idx="55628">
                  <c:v>704.29</c:v>
                </c:pt>
                <c:pt idx="55629">
                  <c:v>704.22400000000005</c:v>
                </c:pt>
                <c:pt idx="55630">
                  <c:v>704.15899999999999</c:v>
                </c:pt>
                <c:pt idx="55631">
                  <c:v>704.09299999999996</c:v>
                </c:pt>
                <c:pt idx="55632">
                  <c:v>704.02800000000002</c:v>
                </c:pt>
                <c:pt idx="55633">
                  <c:v>703.96199999999999</c:v>
                </c:pt>
                <c:pt idx="55634">
                  <c:v>703.89700000000005</c:v>
                </c:pt>
                <c:pt idx="55635">
                  <c:v>703.83100000000002</c:v>
                </c:pt>
                <c:pt idx="55636">
                  <c:v>703.76499999999999</c:v>
                </c:pt>
                <c:pt idx="55637">
                  <c:v>703.7</c:v>
                </c:pt>
                <c:pt idx="55638">
                  <c:v>703.63400000000001</c:v>
                </c:pt>
                <c:pt idx="55639">
                  <c:v>703.56899999999996</c:v>
                </c:pt>
                <c:pt idx="55640">
                  <c:v>703.50300000000004</c:v>
                </c:pt>
                <c:pt idx="55641">
                  <c:v>703.43700000000001</c:v>
                </c:pt>
                <c:pt idx="55642">
                  <c:v>703.37199999999996</c:v>
                </c:pt>
                <c:pt idx="55643">
                  <c:v>703.30600000000004</c:v>
                </c:pt>
                <c:pt idx="55644">
                  <c:v>703.24</c:v>
                </c:pt>
                <c:pt idx="55645">
                  <c:v>703.17499999999995</c:v>
                </c:pt>
                <c:pt idx="55646">
                  <c:v>703.10900000000004</c:v>
                </c:pt>
                <c:pt idx="55647">
                  <c:v>703.04300000000001</c:v>
                </c:pt>
                <c:pt idx="55648">
                  <c:v>702.97799999999995</c:v>
                </c:pt>
                <c:pt idx="55649">
                  <c:v>702.91200000000003</c:v>
                </c:pt>
                <c:pt idx="55650">
                  <c:v>702.846</c:v>
                </c:pt>
                <c:pt idx="55651">
                  <c:v>702.78</c:v>
                </c:pt>
                <c:pt idx="55652">
                  <c:v>702.71500000000003</c:v>
                </c:pt>
                <c:pt idx="55653">
                  <c:v>702.649</c:v>
                </c:pt>
                <c:pt idx="55654">
                  <c:v>702.58299999999997</c:v>
                </c:pt>
                <c:pt idx="55655">
                  <c:v>702.51700000000005</c:v>
                </c:pt>
                <c:pt idx="55656">
                  <c:v>702.45100000000002</c:v>
                </c:pt>
                <c:pt idx="55657">
                  <c:v>702.38599999999997</c:v>
                </c:pt>
                <c:pt idx="55658">
                  <c:v>702.32</c:v>
                </c:pt>
                <c:pt idx="55659">
                  <c:v>702.25400000000002</c:v>
                </c:pt>
                <c:pt idx="55660">
                  <c:v>702.18799999999999</c:v>
                </c:pt>
                <c:pt idx="55661">
                  <c:v>702.12199999999996</c:v>
                </c:pt>
                <c:pt idx="55662">
                  <c:v>702.05700000000002</c:v>
                </c:pt>
                <c:pt idx="55663">
                  <c:v>701.99099999999999</c:v>
                </c:pt>
                <c:pt idx="55664">
                  <c:v>701.92499999999995</c:v>
                </c:pt>
                <c:pt idx="55665">
                  <c:v>701.85900000000004</c:v>
                </c:pt>
                <c:pt idx="55666">
                  <c:v>701.79300000000001</c:v>
                </c:pt>
                <c:pt idx="55667">
                  <c:v>701.72699999999998</c:v>
                </c:pt>
                <c:pt idx="55668">
                  <c:v>701.66099999999994</c:v>
                </c:pt>
                <c:pt idx="55669">
                  <c:v>701.59500000000003</c:v>
                </c:pt>
                <c:pt idx="55670">
                  <c:v>701.529</c:v>
                </c:pt>
                <c:pt idx="55671">
                  <c:v>701.46299999999997</c:v>
                </c:pt>
                <c:pt idx="55672">
                  <c:v>701.39700000000005</c:v>
                </c:pt>
                <c:pt idx="55673">
                  <c:v>701.33100000000002</c:v>
                </c:pt>
                <c:pt idx="55674">
                  <c:v>701.26499999999999</c:v>
                </c:pt>
                <c:pt idx="55675">
                  <c:v>701.19899999999996</c:v>
                </c:pt>
                <c:pt idx="55676">
                  <c:v>701.13300000000004</c:v>
                </c:pt>
                <c:pt idx="55677">
                  <c:v>701.06700000000001</c:v>
                </c:pt>
                <c:pt idx="55678">
                  <c:v>701.00099999999998</c:v>
                </c:pt>
                <c:pt idx="55679">
                  <c:v>700.93499999999995</c:v>
                </c:pt>
                <c:pt idx="55680">
                  <c:v>700.86900000000003</c:v>
                </c:pt>
                <c:pt idx="55681">
                  <c:v>700.803</c:v>
                </c:pt>
                <c:pt idx="55682">
                  <c:v>700.73699999999997</c:v>
                </c:pt>
                <c:pt idx="55683">
                  <c:v>700.67100000000005</c:v>
                </c:pt>
                <c:pt idx="55684">
                  <c:v>700.60500000000002</c:v>
                </c:pt>
                <c:pt idx="55685">
                  <c:v>700.53899999999999</c:v>
                </c:pt>
                <c:pt idx="55686">
                  <c:v>700.47299999999996</c:v>
                </c:pt>
                <c:pt idx="55687">
                  <c:v>700.40700000000004</c:v>
                </c:pt>
                <c:pt idx="55688">
                  <c:v>700.34</c:v>
                </c:pt>
                <c:pt idx="55689">
                  <c:v>700.274</c:v>
                </c:pt>
                <c:pt idx="55690">
                  <c:v>700.20799999999997</c:v>
                </c:pt>
                <c:pt idx="55691">
                  <c:v>700.14200000000005</c:v>
                </c:pt>
                <c:pt idx="55692">
                  <c:v>700.07600000000002</c:v>
                </c:pt>
                <c:pt idx="55693">
                  <c:v>700.01</c:v>
                </c:pt>
                <c:pt idx="55694">
                  <c:v>699.94299999999998</c:v>
                </c:pt>
                <c:pt idx="55695">
                  <c:v>699.87699999999995</c:v>
                </c:pt>
                <c:pt idx="55696">
                  <c:v>699.81100000000004</c:v>
                </c:pt>
                <c:pt idx="55697">
                  <c:v>699.745</c:v>
                </c:pt>
                <c:pt idx="55698">
                  <c:v>699.67899999999997</c:v>
                </c:pt>
                <c:pt idx="55699">
                  <c:v>699.61199999999997</c:v>
                </c:pt>
                <c:pt idx="55700">
                  <c:v>699.54600000000005</c:v>
                </c:pt>
                <c:pt idx="55701">
                  <c:v>699.48</c:v>
                </c:pt>
                <c:pt idx="55702">
                  <c:v>699.41399999999999</c:v>
                </c:pt>
                <c:pt idx="55703">
                  <c:v>699.34699999999998</c:v>
                </c:pt>
                <c:pt idx="55704">
                  <c:v>699.28099999999995</c:v>
                </c:pt>
                <c:pt idx="55705">
                  <c:v>699.21500000000003</c:v>
                </c:pt>
                <c:pt idx="55706">
                  <c:v>699.14800000000002</c:v>
                </c:pt>
                <c:pt idx="55707">
                  <c:v>699.08199999999999</c:v>
                </c:pt>
                <c:pt idx="55708">
                  <c:v>699.01599999999996</c:v>
                </c:pt>
                <c:pt idx="55709">
                  <c:v>698.94899999999996</c:v>
                </c:pt>
                <c:pt idx="55710">
                  <c:v>698.88300000000004</c:v>
                </c:pt>
                <c:pt idx="55711">
                  <c:v>698.81700000000001</c:v>
                </c:pt>
                <c:pt idx="55712">
                  <c:v>698.75</c:v>
                </c:pt>
                <c:pt idx="55713">
                  <c:v>698.68399999999997</c:v>
                </c:pt>
                <c:pt idx="55714">
                  <c:v>698.61699999999996</c:v>
                </c:pt>
                <c:pt idx="55715">
                  <c:v>698.55100000000004</c:v>
                </c:pt>
                <c:pt idx="55716">
                  <c:v>698.48500000000001</c:v>
                </c:pt>
                <c:pt idx="55717">
                  <c:v>698.41800000000001</c:v>
                </c:pt>
                <c:pt idx="55718">
                  <c:v>698.35199999999998</c:v>
                </c:pt>
                <c:pt idx="55719">
                  <c:v>698.28499999999997</c:v>
                </c:pt>
                <c:pt idx="55720">
                  <c:v>698.21900000000005</c:v>
                </c:pt>
                <c:pt idx="55721">
                  <c:v>698.15200000000004</c:v>
                </c:pt>
                <c:pt idx="55722">
                  <c:v>698.08600000000001</c:v>
                </c:pt>
                <c:pt idx="55723">
                  <c:v>698.01900000000001</c:v>
                </c:pt>
                <c:pt idx="55724">
                  <c:v>697.95299999999997</c:v>
                </c:pt>
                <c:pt idx="55725">
                  <c:v>697.88599999999997</c:v>
                </c:pt>
                <c:pt idx="55726">
                  <c:v>697.82</c:v>
                </c:pt>
                <c:pt idx="55727">
                  <c:v>697.75300000000004</c:v>
                </c:pt>
                <c:pt idx="55728">
                  <c:v>697.68700000000001</c:v>
                </c:pt>
                <c:pt idx="55729">
                  <c:v>697.62</c:v>
                </c:pt>
                <c:pt idx="55730">
                  <c:v>697.55399999999997</c:v>
                </c:pt>
                <c:pt idx="55731">
                  <c:v>697.48699999999997</c:v>
                </c:pt>
                <c:pt idx="55732">
                  <c:v>697.42</c:v>
                </c:pt>
                <c:pt idx="55733">
                  <c:v>697.35400000000004</c:v>
                </c:pt>
                <c:pt idx="55734">
                  <c:v>697.28700000000003</c:v>
                </c:pt>
                <c:pt idx="55735">
                  <c:v>697.221</c:v>
                </c:pt>
                <c:pt idx="55736">
                  <c:v>697.154</c:v>
                </c:pt>
                <c:pt idx="55737">
                  <c:v>697.08699999999999</c:v>
                </c:pt>
                <c:pt idx="55738">
                  <c:v>697.02099999999996</c:v>
                </c:pt>
                <c:pt idx="55739">
                  <c:v>696.95399999999995</c:v>
                </c:pt>
                <c:pt idx="55740">
                  <c:v>696.88699999999994</c:v>
                </c:pt>
                <c:pt idx="55741">
                  <c:v>696.82100000000003</c:v>
                </c:pt>
                <c:pt idx="55742">
                  <c:v>696.75400000000002</c:v>
                </c:pt>
                <c:pt idx="55743">
                  <c:v>696.68700000000001</c:v>
                </c:pt>
                <c:pt idx="55744">
                  <c:v>696.62099999999998</c:v>
                </c:pt>
                <c:pt idx="55745">
                  <c:v>696.55399999999997</c:v>
                </c:pt>
                <c:pt idx="55746">
                  <c:v>696.48699999999997</c:v>
                </c:pt>
                <c:pt idx="55747">
                  <c:v>696.42</c:v>
                </c:pt>
                <c:pt idx="55748">
                  <c:v>696.35400000000004</c:v>
                </c:pt>
                <c:pt idx="55749">
                  <c:v>696.28700000000003</c:v>
                </c:pt>
                <c:pt idx="55750">
                  <c:v>696.22</c:v>
                </c:pt>
                <c:pt idx="55751">
                  <c:v>696.15300000000002</c:v>
                </c:pt>
                <c:pt idx="55752">
                  <c:v>696.08699999999999</c:v>
                </c:pt>
                <c:pt idx="55753">
                  <c:v>696.02</c:v>
                </c:pt>
                <c:pt idx="55754">
                  <c:v>695.95299999999997</c:v>
                </c:pt>
                <c:pt idx="55755">
                  <c:v>695.88599999999997</c:v>
                </c:pt>
                <c:pt idx="55756">
                  <c:v>695.81899999999996</c:v>
                </c:pt>
                <c:pt idx="55757">
                  <c:v>695.75199999999995</c:v>
                </c:pt>
                <c:pt idx="55758">
                  <c:v>695.68600000000004</c:v>
                </c:pt>
                <c:pt idx="55759">
                  <c:v>695.61900000000003</c:v>
                </c:pt>
                <c:pt idx="55760">
                  <c:v>695.55200000000002</c:v>
                </c:pt>
                <c:pt idx="55761">
                  <c:v>695.48500000000001</c:v>
                </c:pt>
                <c:pt idx="55762">
                  <c:v>695.41800000000001</c:v>
                </c:pt>
                <c:pt idx="55763">
                  <c:v>695.351</c:v>
                </c:pt>
                <c:pt idx="55764">
                  <c:v>695.28399999999999</c:v>
                </c:pt>
                <c:pt idx="55765">
                  <c:v>695.21699999999998</c:v>
                </c:pt>
                <c:pt idx="55766">
                  <c:v>695.15</c:v>
                </c:pt>
                <c:pt idx="55767">
                  <c:v>695.08299999999997</c:v>
                </c:pt>
                <c:pt idx="55768">
                  <c:v>695.01599999999996</c:v>
                </c:pt>
                <c:pt idx="55769">
                  <c:v>694.95</c:v>
                </c:pt>
                <c:pt idx="55770">
                  <c:v>694.88300000000004</c:v>
                </c:pt>
                <c:pt idx="55771">
                  <c:v>694.81600000000003</c:v>
                </c:pt>
                <c:pt idx="55772">
                  <c:v>694.74900000000002</c:v>
                </c:pt>
                <c:pt idx="55773">
                  <c:v>694.68200000000002</c:v>
                </c:pt>
                <c:pt idx="55774">
                  <c:v>694.61500000000001</c:v>
                </c:pt>
                <c:pt idx="55775">
                  <c:v>694.548</c:v>
                </c:pt>
                <c:pt idx="55776">
                  <c:v>694.48099999999999</c:v>
                </c:pt>
                <c:pt idx="55777">
                  <c:v>694.41300000000001</c:v>
                </c:pt>
                <c:pt idx="55778">
                  <c:v>694.346</c:v>
                </c:pt>
                <c:pt idx="55779">
                  <c:v>694.279</c:v>
                </c:pt>
                <c:pt idx="55780">
                  <c:v>694.21199999999999</c:v>
                </c:pt>
                <c:pt idx="55781">
                  <c:v>694.14499999999998</c:v>
                </c:pt>
                <c:pt idx="55782">
                  <c:v>694.07799999999997</c:v>
                </c:pt>
                <c:pt idx="55783">
                  <c:v>694.01099999999997</c:v>
                </c:pt>
                <c:pt idx="55784">
                  <c:v>693.94399999999996</c:v>
                </c:pt>
                <c:pt idx="55785">
                  <c:v>693.87699999999995</c:v>
                </c:pt>
                <c:pt idx="55786">
                  <c:v>693.81</c:v>
                </c:pt>
                <c:pt idx="55787">
                  <c:v>693.74199999999996</c:v>
                </c:pt>
                <c:pt idx="55788">
                  <c:v>693.67499999999995</c:v>
                </c:pt>
                <c:pt idx="55789">
                  <c:v>693.60799999999995</c:v>
                </c:pt>
                <c:pt idx="55790">
                  <c:v>693.54100000000005</c:v>
                </c:pt>
                <c:pt idx="55791">
                  <c:v>693.47400000000005</c:v>
                </c:pt>
                <c:pt idx="55792">
                  <c:v>693.40599999999995</c:v>
                </c:pt>
                <c:pt idx="55793">
                  <c:v>693.33900000000006</c:v>
                </c:pt>
                <c:pt idx="55794">
                  <c:v>693.27200000000005</c:v>
                </c:pt>
                <c:pt idx="55795">
                  <c:v>693.20500000000004</c:v>
                </c:pt>
                <c:pt idx="55796">
                  <c:v>693.13800000000003</c:v>
                </c:pt>
                <c:pt idx="55797">
                  <c:v>693.07</c:v>
                </c:pt>
                <c:pt idx="55798">
                  <c:v>693.00300000000004</c:v>
                </c:pt>
                <c:pt idx="55799">
                  <c:v>692.93600000000004</c:v>
                </c:pt>
                <c:pt idx="55800">
                  <c:v>692.86900000000003</c:v>
                </c:pt>
                <c:pt idx="55801">
                  <c:v>692.80100000000004</c:v>
                </c:pt>
                <c:pt idx="55802">
                  <c:v>692.73400000000004</c:v>
                </c:pt>
                <c:pt idx="55803">
                  <c:v>692.66700000000003</c:v>
                </c:pt>
                <c:pt idx="55804">
                  <c:v>692.59900000000005</c:v>
                </c:pt>
                <c:pt idx="55805">
                  <c:v>692.53200000000004</c:v>
                </c:pt>
                <c:pt idx="55806">
                  <c:v>692.46500000000003</c:v>
                </c:pt>
                <c:pt idx="55807">
                  <c:v>692.39700000000005</c:v>
                </c:pt>
                <c:pt idx="55808">
                  <c:v>692.33</c:v>
                </c:pt>
                <c:pt idx="55809">
                  <c:v>692.26300000000003</c:v>
                </c:pt>
                <c:pt idx="55810">
                  <c:v>692.19500000000005</c:v>
                </c:pt>
                <c:pt idx="55811">
                  <c:v>692.12800000000004</c:v>
                </c:pt>
                <c:pt idx="55812">
                  <c:v>692.06</c:v>
                </c:pt>
                <c:pt idx="55813">
                  <c:v>691.99300000000005</c:v>
                </c:pt>
                <c:pt idx="55814">
                  <c:v>691.92600000000004</c:v>
                </c:pt>
                <c:pt idx="55815">
                  <c:v>691.85799999999995</c:v>
                </c:pt>
                <c:pt idx="55816">
                  <c:v>691.79100000000005</c:v>
                </c:pt>
                <c:pt idx="55817">
                  <c:v>691.72299999999996</c:v>
                </c:pt>
                <c:pt idx="55818">
                  <c:v>691.65599999999995</c:v>
                </c:pt>
                <c:pt idx="55819">
                  <c:v>691.58799999999997</c:v>
                </c:pt>
                <c:pt idx="55820">
                  <c:v>691.52099999999996</c:v>
                </c:pt>
                <c:pt idx="55821">
                  <c:v>691.45299999999997</c:v>
                </c:pt>
                <c:pt idx="55822">
                  <c:v>691.38599999999997</c:v>
                </c:pt>
                <c:pt idx="55823">
                  <c:v>691.31799999999998</c:v>
                </c:pt>
                <c:pt idx="55824">
                  <c:v>691.25099999999998</c:v>
                </c:pt>
                <c:pt idx="55825">
                  <c:v>691.18299999999999</c:v>
                </c:pt>
                <c:pt idx="55826">
                  <c:v>691.11599999999999</c:v>
                </c:pt>
                <c:pt idx="55827">
                  <c:v>691.048</c:v>
                </c:pt>
                <c:pt idx="55828">
                  <c:v>690.98099999999999</c:v>
                </c:pt>
                <c:pt idx="55829">
                  <c:v>690.91300000000001</c:v>
                </c:pt>
                <c:pt idx="55830">
                  <c:v>690.84500000000003</c:v>
                </c:pt>
                <c:pt idx="55831">
                  <c:v>690.77800000000002</c:v>
                </c:pt>
                <c:pt idx="55832">
                  <c:v>690.71</c:v>
                </c:pt>
                <c:pt idx="55833">
                  <c:v>690.64300000000003</c:v>
                </c:pt>
                <c:pt idx="55834">
                  <c:v>690.57500000000005</c:v>
                </c:pt>
                <c:pt idx="55835">
                  <c:v>690.50699999999995</c:v>
                </c:pt>
                <c:pt idx="55836">
                  <c:v>690.44</c:v>
                </c:pt>
                <c:pt idx="55837">
                  <c:v>690.37199999999996</c:v>
                </c:pt>
                <c:pt idx="55838">
                  <c:v>690.30399999999997</c:v>
                </c:pt>
                <c:pt idx="55839">
                  <c:v>690.23699999999997</c:v>
                </c:pt>
                <c:pt idx="55840">
                  <c:v>690.16899999999998</c:v>
                </c:pt>
                <c:pt idx="55841">
                  <c:v>690.101</c:v>
                </c:pt>
                <c:pt idx="55842">
                  <c:v>690.03399999999999</c:v>
                </c:pt>
                <c:pt idx="55843">
                  <c:v>689.96600000000001</c:v>
                </c:pt>
                <c:pt idx="55844">
                  <c:v>689.89800000000002</c:v>
                </c:pt>
                <c:pt idx="55845">
                  <c:v>689.83</c:v>
                </c:pt>
                <c:pt idx="55846">
                  <c:v>689.76300000000003</c:v>
                </c:pt>
                <c:pt idx="55847">
                  <c:v>689.69500000000005</c:v>
                </c:pt>
                <c:pt idx="55848">
                  <c:v>689.62699999999995</c:v>
                </c:pt>
                <c:pt idx="55849">
                  <c:v>689.55899999999997</c:v>
                </c:pt>
                <c:pt idx="55850">
                  <c:v>689.49199999999996</c:v>
                </c:pt>
                <c:pt idx="55851">
                  <c:v>689.42399999999998</c:v>
                </c:pt>
                <c:pt idx="55852">
                  <c:v>689.35599999999999</c:v>
                </c:pt>
                <c:pt idx="55853">
                  <c:v>689.28800000000001</c:v>
                </c:pt>
                <c:pt idx="55854">
                  <c:v>689.22</c:v>
                </c:pt>
                <c:pt idx="55855">
                  <c:v>689.15200000000004</c:v>
                </c:pt>
                <c:pt idx="55856">
                  <c:v>689.08500000000004</c:v>
                </c:pt>
                <c:pt idx="55857">
                  <c:v>689.01700000000005</c:v>
                </c:pt>
                <c:pt idx="55858">
                  <c:v>688.94899999999996</c:v>
                </c:pt>
                <c:pt idx="55859">
                  <c:v>688.88099999999997</c:v>
                </c:pt>
                <c:pt idx="55860">
                  <c:v>688.81299999999999</c:v>
                </c:pt>
                <c:pt idx="55861">
                  <c:v>688.745</c:v>
                </c:pt>
                <c:pt idx="55862">
                  <c:v>688.67700000000002</c:v>
                </c:pt>
                <c:pt idx="55863">
                  <c:v>688.60900000000004</c:v>
                </c:pt>
                <c:pt idx="55864">
                  <c:v>688.54200000000003</c:v>
                </c:pt>
                <c:pt idx="55865">
                  <c:v>688.47400000000005</c:v>
                </c:pt>
                <c:pt idx="55866">
                  <c:v>688.40599999999995</c:v>
                </c:pt>
                <c:pt idx="55867">
                  <c:v>688.33799999999997</c:v>
                </c:pt>
                <c:pt idx="55868">
                  <c:v>688.27</c:v>
                </c:pt>
                <c:pt idx="55869">
                  <c:v>688.202</c:v>
                </c:pt>
                <c:pt idx="55870">
                  <c:v>688.13400000000001</c:v>
                </c:pt>
                <c:pt idx="55871">
                  <c:v>688.06600000000003</c:v>
                </c:pt>
                <c:pt idx="55872">
                  <c:v>687.99800000000005</c:v>
                </c:pt>
                <c:pt idx="55873">
                  <c:v>687.93</c:v>
                </c:pt>
                <c:pt idx="55874">
                  <c:v>687.86199999999997</c:v>
                </c:pt>
                <c:pt idx="55875">
                  <c:v>687.79399999999998</c:v>
                </c:pt>
                <c:pt idx="55876">
                  <c:v>687.726</c:v>
                </c:pt>
                <c:pt idx="55877">
                  <c:v>687.65800000000002</c:v>
                </c:pt>
                <c:pt idx="55878">
                  <c:v>687.59</c:v>
                </c:pt>
                <c:pt idx="55879">
                  <c:v>687.52099999999996</c:v>
                </c:pt>
                <c:pt idx="55880">
                  <c:v>687.45299999999997</c:v>
                </c:pt>
                <c:pt idx="55881">
                  <c:v>687.38499999999999</c:v>
                </c:pt>
                <c:pt idx="55882">
                  <c:v>687.31700000000001</c:v>
                </c:pt>
                <c:pt idx="55883">
                  <c:v>687.24900000000002</c:v>
                </c:pt>
                <c:pt idx="55884">
                  <c:v>687.18100000000004</c:v>
                </c:pt>
                <c:pt idx="55885">
                  <c:v>687.11300000000006</c:v>
                </c:pt>
                <c:pt idx="55886">
                  <c:v>687.04499999999996</c:v>
                </c:pt>
                <c:pt idx="55887">
                  <c:v>686.97699999999998</c:v>
                </c:pt>
                <c:pt idx="55888">
                  <c:v>686.90800000000002</c:v>
                </c:pt>
                <c:pt idx="55889">
                  <c:v>686.84</c:v>
                </c:pt>
                <c:pt idx="55890">
                  <c:v>686.77200000000005</c:v>
                </c:pt>
                <c:pt idx="55891">
                  <c:v>686.70399999999995</c:v>
                </c:pt>
                <c:pt idx="55892">
                  <c:v>686.63599999999997</c:v>
                </c:pt>
                <c:pt idx="55893">
                  <c:v>686.56700000000001</c:v>
                </c:pt>
                <c:pt idx="55894">
                  <c:v>686.49900000000002</c:v>
                </c:pt>
                <c:pt idx="55895">
                  <c:v>686.43100000000004</c:v>
                </c:pt>
                <c:pt idx="55896">
                  <c:v>686.36300000000006</c:v>
                </c:pt>
                <c:pt idx="55897">
                  <c:v>686.29399999999998</c:v>
                </c:pt>
                <c:pt idx="55898">
                  <c:v>686.226</c:v>
                </c:pt>
                <c:pt idx="55899">
                  <c:v>686.15800000000002</c:v>
                </c:pt>
                <c:pt idx="55900">
                  <c:v>686.09</c:v>
                </c:pt>
                <c:pt idx="55901">
                  <c:v>686.02099999999996</c:v>
                </c:pt>
                <c:pt idx="55902">
                  <c:v>685.95299999999997</c:v>
                </c:pt>
                <c:pt idx="55903">
                  <c:v>685.88499999999999</c:v>
                </c:pt>
                <c:pt idx="55904">
                  <c:v>685.81600000000003</c:v>
                </c:pt>
                <c:pt idx="55905">
                  <c:v>685.74800000000005</c:v>
                </c:pt>
                <c:pt idx="55906">
                  <c:v>685.68</c:v>
                </c:pt>
                <c:pt idx="55907">
                  <c:v>685.61099999999999</c:v>
                </c:pt>
                <c:pt idx="55908">
                  <c:v>685.54300000000001</c:v>
                </c:pt>
                <c:pt idx="55909">
                  <c:v>685.47500000000002</c:v>
                </c:pt>
                <c:pt idx="55910">
                  <c:v>685.40599999999995</c:v>
                </c:pt>
                <c:pt idx="55911">
                  <c:v>685.33799999999997</c:v>
                </c:pt>
                <c:pt idx="55912">
                  <c:v>685.26900000000001</c:v>
                </c:pt>
                <c:pt idx="55913">
                  <c:v>685.20100000000002</c:v>
                </c:pt>
                <c:pt idx="55914">
                  <c:v>685.13300000000004</c:v>
                </c:pt>
                <c:pt idx="55915">
                  <c:v>685.06399999999996</c:v>
                </c:pt>
                <c:pt idx="55916">
                  <c:v>684.99599999999998</c:v>
                </c:pt>
                <c:pt idx="55917">
                  <c:v>684.92700000000002</c:v>
                </c:pt>
                <c:pt idx="55918">
                  <c:v>684.85900000000004</c:v>
                </c:pt>
                <c:pt idx="55919">
                  <c:v>684.79</c:v>
                </c:pt>
                <c:pt idx="55920">
                  <c:v>684.72199999999998</c:v>
                </c:pt>
                <c:pt idx="55921">
                  <c:v>684.65300000000002</c:v>
                </c:pt>
                <c:pt idx="55922">
                  <c:v>684.58500000000004</c:v>
                </c:pt>
                <c:pt idx="55923">
                  <c:v>684.51599999999996</c:v>
                </c:pt>
                <c:pt idx="55924">
                  <c:v>684.44799999999998</c:v>
                </c:pt>
                <c:pt idx="55925">
                  <c:v>684.37900000000002</c:v>
                </c:pt>
                <c:pt idx="55926">
                  <c:v>684.31100000000004</c:v>
                </c:pt>
                <c:pt idx="55927">
                  <c:v>684.24199999999996</c:v>
                </c:pt>
                <c:pt idx="55928">
                  <c:v>684.17399999999998</c:v>
                </c:pt>
                <c:pt idx="55929">
                  <c:v>684.10500000000002</c:v>
                </c:pt>
                <c:pt idx="55930">
                  <c:v>684.03700000000003</c:v>
                </c:pt>
                <c:pt idx="55931">
                  <c:v>683.96799999999996</c:v>
                </c:pt>
                <c:pt idx="55932">
                  <c:v>683.899</c:v>
                </c:pt>
                <c:pt idx="55933">
                  <c:v>683.83100000000002</c:v>
                </c:pt>
                <c:pt idx="55934">
                  <c:v>683.76199999999994</c:v>
                </c:pt>
                <c:pt idx="55935">
                  <c:v>683.69299999999998</c:v>
                </c:pt>
                <c:pt idx="55936">
                  <c:v>683.625</c:v>
                </c:pt>
                <c:pt idx="55937">
                  <c:v>683.55600000000004</c:v>
                </c:pt>
                <c:pt idx="55938">
                  <c:v>683.48800000000006</c:v>
                </c:pt>
                <c:pt idx="55939">
                  <c:v>683.41899999999998</c:v>
                </c:pt>
                <c:pt idx="55940">
                  <c:v>683.35</c:v>
                </c:pt>
                <c:pt idx="55941">
                  <c:v>683.28099999999995</c:v>
                </c:pt>
                <c:pt idx="55942">
                  <c:v>683.21299999999997</c:v>
                </c:pt>
                <c:pt idx="55943">
                  <c:v>683.14400000000001</c:v>
                </c:pt>
                <c:pt idx="55944">
                  <c:v>683.07500000000005</c:v>
                </c:pt>
                <c:pt idx="55945">
                  <c:v>683.00699999999995</c:v>
                </c:pt>
                <c:pt idx="55946">
                  <c:v>682.93799999999999</c:v>
                </c:pt>
                <c:pt idx="55947">
                  <c:v>682.86900000000003</c:v>
                </c:pt>
                <c:pt idx="55948">
                  <c:v>682.8</c:v>
                </c:pt>
                <c:pt idx="55949">
                  <c:v>682.73199999999997</c:v>
                </c:pt>
                <c:pt idx="55950">
                  <c:v>682.66300000000001</c:v>
                </c:pt>
                <c:pt idx="55951">
                  <c:v>682.59400000000005</c:v>
                </c:pt>
                <c:pt idx="55952">
                  <c:v>682.52499999999998</c:v>
                </c:pt>
                <c:pt idx="55953">
                  <c:v>682.45699999999999</c:v>
                </c:pt>
                <c:pt idx="55954">
                  <c:v>682.38800000000003</c:v>
                </c:pt>
                <c:pt idx="55955">
                  <c:v>682.31899999999996</c:v>
                </c:pt>
                <c:pt idx="55956">
                  <c:v>682.25</c:v>
                </c:pt>
                <c:pt idx="55957">
                  <c:v>682.18100000000004</c:v>
                </c:pt>
                <c:pt idx="55958">
                  <c:v>682.11199999999997</c:v>
                </c:pt>
                <c:pt idx="55959">
                  <c:v>682.04300000000001</c:v>
                </c:pt>
                <c:pt idx="55960">
                  <c:v>681.97500000000002</c:v>
                </c:pt>
                <c:pt idx="55961">
                  <c:v>681.90599999999995</c:v>
                </c:pt>
                <c:pt idx="55962">
                  <c:v>681.83699999999999</c:v>
                </c:pt>
                <c:pt idx="55963">
                  <c:v>681.76800000000003</c:v>
                </c:pt>
                <c:pt idx="55964">
                  <c:v>681.69899999999996</c:v>
                </c:pt>
                <c:pt idx="55965">
                  <c:v>681.63</c:v>
                </c:pt>
                <c:pt idx="55966">
                  <c:v>681.56100000000004</c:v>
                </c:pt>
                <c:pt idx="55967">
                  <c:v>681.49199999999996</c:v>
                </c:pt>
                <c:pt idx="55968">
                  <c:v>681.423</c:v>
                </c:pt>
                <c:pt idx="55969">
                  <c:v>681.35400000000004</c:v>
                </c:pt>
                <c:pt idx="55970">
                  <c:v>681.28499999999997</c:v>
                </c:pt>
                <c:pt idx="55971">
                  <c:v>681.21600000000001</c:v>
                </c:pt>
                <c:pt idx="55972">
                  <c:v>681.14700000000005</c:v>
                </c:pt>
                <c:pt idx="55973">
                  <c:v>681.07799999999997</c:v>
                </c:pt>
                <c:pt idx="55974">
                  <c:v>681.00900000000001</c:v>
                </c:pt>
                <c:pt idx="55975">
                  <c:v>680.94</c:v>
                </c:pt>
                <c:pt idx="55976">
                  <c:v>680.87099999999998</c:v>
                </c:pt>
                <c:pt idx="55977">
                  <c:v>680.80200000000002</c:v>
                </c:pt>
                <c:pt idx="55978">
                  <c:v>680.73299999999995</c:v>
                </c:pt>
                <c:pt idx="55979">
                  <c:v>680.66399999999999</c:v>
                </c:pt>
                <c:pt idx="55980">
                  <c:v>680.59500000000003</c:v>
                </c:pt>
                <c:pt idx="55981">
                  <c:v>680.52599999999995</c:v>
                </c:pt>
                <c:pt idx="55982">
                  <c:v>680.45699999999999</c:v>
                </c:pt>
                <c:pt idx="55983">
                  <c:v>680.38800000000003</c:v>
                </c:pt>
                <c:pt idx="55984">
                  <c:v>680.31899999999996</c:v>
                </c:pt>
                <c:pt idx="55985">
                  <c:v>680.25</c:v>
                </c:pt>
                <c:pt idx="55986">
                  <c:v>680.18100000000004</c:v>
                </c:pt>
                <c:pt idx="55987">
                  <c:v>680.11099999999999</c:v>
                </c:pt>
                <c:pt idx="55988">
                  <c:v>680.04200000000003</c:v>
                </c:pt>
                <c:pt idx="55989">
                  <c:v>679.97299999999996</c:v>
                </c:pt>
                <c:pt idx="55990">
                  <c:v>679.904</c:v>
                </c:pt>
                <c:pt idx="55991">
                  <c:v>679.83500000000004</c:v>
                </c:pt>
                <c:pt idx="55992">
                  <c:v>679.76599999999996</c:v>
                </c:pt>
                <c:pt idx="55993">
                  <c:v>679.69600000000003</c:v>
                </c:pt>
                <c:pt idx="55994">
                  <c:v>679.62699999999995</c:v>
                </c:pt>
                <c:pt idx="55995">
                  <c:v>679.55799999999999</c:v>
                </c:pt>
                <c:pt idx="55996">
                  <c:v>679.48900000000003</c:v>
                </c:pt>
                <c:pt idx="55997">
                  <c:v>679.42</c:v>
                </c:pt>
                <c:pt idx="55998">
                  <c:v>679.35</c:v>
                </c:pt>
                <c:pt idx="55999">
                  <c:v>679.28099999999995</c:v>
                </c:pt>
                <c:pt idx="56000">
                  <c:v>679.21199999999999</c:v>
                </c:pt>
                <c:pt idx="56001">
                  <c:v>679.14200000000005</c:v>
                </c:pt>
                <c:pt idx="56002">
                  <c:v>679.07299999999998</c:v>
                </c:pt>
                <c:pt idx="56003">
                  <c:v>679.00400000000002</c:v>
                </c:pt>
                <c:pt idx="56004">
                  <c:v>678.93499999999995</c:v>
                </c:pt>
                <c:pt idx="56005">
                  <c:v>678.86500000000001</c:v>
                </c:pt>
                <c:pt idx="56006">
                  <c:v>678.79600000000005</c:v>
                </c:pt>
                <c:pt idx="56007">
                  <c:v>678.72699999999998</c:v>
                </c:pt>
                <c:pt idx="56008">
                  <c:v>678.65700000000004</c:v>
                </c:pt>
                <c:pt idx="56009">
                  <c:v>678.58799999999997</c:v>
                </c:pt>
                <c:pt idx="56010">
                  <c:v>678.51900000000001</c:v>
                </c:pt>
                <c:pt idx="56011">
                  <c:v>678.44899999999996</c:v>
                </c:pt>
                <c:pt idx="56012">
                  <c:v>678.38</c:v>
                </c:pt>
                <c:pt idx="56013">
                  <c:v>678.31</c:v>
                </c:pt>
                <c:pt idx="56014">
                  <c:v>678.24099999999999</c:v>
                </c:pt>
                <c:pt idx="56015">
                  <c:v>678.17200000000003</c:v>
                </c:pt>
                <c:pt idx="56016">
                  <c:v>678.10199999999998</c:v>
                </c:pt>
                <c:pt idx="56017">
                  <c:v>678.03300000000002</c:v>
                </c:pt>
                <c:pt idx="56018">
                  <c:v>677.96299999999997</c:v>
                </c:pt>
                <c:pt idx="56019">
                  <c:v>677.89400000000001</c:v>
                </c:pt>
                <c:pt idx="56020">
                  <c:v>677.82500000000005</c:v>
                </c:pt>
                <c:pt idx="56021">
                  <c:v>677.755</c:v>
                </c:pt>
                <c:pt idx="56022">
                  <c:v>677.68600000000004</c:v>
                </c:pt>
                <c:pt idx="56023">
                  <c:v>677.61599999999999</c:v>
                </c:pt>
                <c:pt idx="56024">
                  <c:v>677.54700000000003</c:v>
                </c:pt>
                <c:pt idx="56025">
                  <c:v>677.47699999999998</c:v>
                </c:pt>
                <c:pt idx="56026">
                  <c:v>677.40800000000002</c:v>
                </c:pt>
                <c:pt idx="56027">
                  <c:v>677.33799999999997</c:v>
                </c:pt>
                <c:pt idx="56028">
                  <c:v>677.26900000000001</c:v>
                </c:pt>
                <c:pt idx="56029">
                  <c:v>677.19899999999996</c:v>
                </c:pt>
                <c:pt idx="56030">
                  <c:v>677.12900000000002</c:v>
                </c:pt>
                <c:pt idx="56031">
                  <c:v>677.06</c:v>
                </c:pt>
                <c:pt idx="56032">
                  <c:v>676.99</c:v>
                </c:pt>
                <c:pt idx="56033">
                  <c:v>676.92100000000005</c:v>
                </c:pt>
                <c:pt idx="56034">
                  <c:v>676.851</c:v>
                </c:pt>
                <c:pt idx="56035">
                  <c:v>676.78200000000004</c:v>
                </c:pt>
                <c:pt idx="56036">
                  <c:v>676.71199999999999</c:v>
                </c:pt>
                <c:pt idx="56037">
                  <c:v>676.64200000000005</c:v>
                </c:pt>
                <c:pt idx="56038">
                  <c:v>676.57299999999998</c:v>
                </c:pt>
                <c:pt idx="56039">
                  <c:v>676.50300000000004</c:v>
                </c:pt>
                <c:pt idx="56040">
                  <c:v>676.43299999999999</c:v>
                </c:pt>
                <c:pt idx="56041">
                  <c:v>676.36400000000003</c:v>
                </c:pt>
                <c:pt idx="56042">
                  <c:v>676.29399999999998</c:v>
                </c:pt>
                <c:pt idx="56043">
                  <c:v>676.22400000000005</c:v>
                </c:pt>
                <c:pt idx="56044">
                  <c:v>676.15499999999997</c:v>
                </c:pt>
                <c:pt idx="56045">
                  <c:v>676.08500000000004</c:v>
                </c:pt>
                <c:pt idx="56046">
                  <c:v>676.01499999999999</c:v>
                </c:pt>
                <c:pt idx="56047">
                  <c:v>675.94600000000003</c:v>
                </c:pt>
                <c:pt idx="56048">
                  <c:v>675.87599999999998</c:v>
                </c:pt>
                <c:pt idx="56049">
                  <c:v>675.80600000000004</c:v>
                </c:pt>
                <c:pt idx="56050">
                  <c:v>675.73599999999999</c:v>
                </c:pt>
                <c:pt idx="56051">
                  <c:v>675.66700000000003</c:v>
                </c:pt>
                <c:pt idx="56052">
                  <c:v>675.59699999999998</c:v>
                </c:pt>
                <c:pt idx="56053">
                  <c:v>675.52700000000004</c:v>
                </c:pt>
                <c:pt idx="56054">
                  <c:v>675.45699999999999</c:v>
                </c:pt>
                <c:pt idx="56055">
                  <c:v>675.38800000000003</c:v>
                </c:pt>
                <c:pt idx="56056">
                  <c:v>675.31799999999998</c:v>
                </c:pt>
                <c:pt idx="56057">
                  <c:v>675.24800000000005</c:v>
                </c:pt>
                <c:pt idx="56058">
                  <c:v>675.178</c:v>
                </c:pt>
                <c:pt idx="56059">
                  <c:v>675.10799999999995</c:v>
                </c:pt>
                <c:pt idx="56060">
                  <c:v>675.03899999999999</c:v>
                </c:pt>
                <c:pt idx="56061">
                  <c:v>674.96900000000005</c:v>
                </c:pt>
                <c:pt idx="56062">
                  <c:v>674.899</c:v>
                </c:pt>
                <c:pt idx="56063">
                  <c:v>674.82899999999995</c:v>
                </c:pt>
                <c:pt idx="56064">
                  <c:v>674.75900000000001</c:v>
                </c:pt>
                <c:pt idx="56065">
                  <c:v>674.68899999999996</c:v>
                </c:pt>
                <c:pt idx="56066">
                  <c:v>674.61900000000003</c:v>
                </c:pt>
                <c:pt idx="56067">
                  <c:v>674.54899999999998</c:v>
                </c:pt>
                <c:pt idx="56068">
                  <c:v>674.47900000000004</c:v>
                </c:pt>
                <c:pt idx="56069">
                  <c:v>674.41</c:v>
                </c:pt>
                <c:pt idx="56070">
                  <c:v>674.34</c:v>
                </c:pt>
                <c:pt idx="56071">
                  <c:v>674.27</c:v>
                </c:pt>
                <c:pt idx="56072">
                  <c:v>674.2</c:v>
                </c:pt>
                <c:pt idx="56073">
                  <c:v>674.13</c:v>
                </c:pt>
                <c:pt idx="56074">
                  <c:v>674.06</c:v>
                </c:pt>
                <c:pt idx="56075">
                  <c:v>673.99</c:v>
                </c:pt>
                <c:pt idx="56076">
                  <c:v>673.92</c:v>
                </c:pt>
                <c:pt idx="56077">
                  <c:v>673.85</c:v>
                </c:pt>
                <c:pt idx="56078">
                  <c:v>673.78</c:v>
                </c:pt>
                <c:pt idx="56079">
                  <c:v>673.71</c:v>
                </c:pt>
                <c:pt idx="56080">
                  <c:v>673.64</c:v>
                </c:pt>
                <c:pt idx="56081">
                  <c:v>673.57</c:v>
                </c:pt>
                <c:pt idx="56082">
                  <c:v>673.5</c:v>
                </c:pt>
                <c:pt idx="56083">
                  <c:v>673.43</c:v>
                </c:pt>
                <c:pt idx="56084">
                  <c:v>673.36</c:v>
                </c:pt>
                <c:pt idx="56085">
                  <c:v>673.29</c:v>
                </c:pt>
                <c:pt idx="56086">
                  <c:v>673.21900000000005</c:v>
                </c:pt>
                <c:pt idx="56087">
                  <c:v>673.149</c:v>
                </c:pt>
                <c:pt idx="56088">
                  <c:v>673.07899999999995</c:v>
                </c:pt>
                <c:pt idx="56089">
                  <c:v>673.00900000000001</c:v>
                </c:pt>
                <c:pt idx="56090">
                  <c:v>672.93899999999996</c:v>
                </c:pt>
                <c:pt idx="56091">
                  <c:v>672.86900000000003</c:v>
                </c:pt>
                <c:pt idx="56092">
                  <c:v>672.79899999999998</c:v>
                </c:pt>
                <c:pt idx="56093">
                  <c:v>672.72900000000004</c:v>
                </c:pt>
                <c:pt idx="56094">
                  <c:v>672.65800000000002</c:v>
                </c:pt>
                <c:pt idx="56095">
                  <c:v>672.58799999999997</c:v>
                </c:pt>
                <c:pt idx="56096">
                  <c:v>672.51800000000003</c:v>
                </c:pt>
                <c:pt idx="56097">
                  <c:v>672.44799999999998</c:v>
                </c:pt>
                <c:pt idx="56098">
                  <c:v>672.37800000000004</c:v>
                </c:pt>
                <c:pt idx="56099">
                  <c:v>672.30799999999999</c:v>
                </c:pt>
                <c:pt idx="56100">
                  <c:v>672.23699999999997</c:v>
                </c:pt>
                <c:pt idx="56101">
                  <c:v>672.16700000000003</c:v>
                </c:pt>
                <c:pt idx="56102">
                  <c:v>672.09699999999998</c:v>
                </c:pt>
                <c:pt idx="56103">
                  <c:v>672.02700000000004</c:v>
                </c:pt>
                <c:pt idx="56104">
                  <c:v>671.95600000000002</c:v>
                </c:pt>
                <c:pt idx="56105">
                  <c:v>671.88599999999997</c:v>
                </c:pt>
                <c:pt idx="56106">
                  <c:v>671.81600000000003</c:v>
                </c:pt>
                <c:pt idx="56107">
                  <c:v>671.74599999999998</c:v>
                </c:pt>
                <c:pt idx="56108">
                  <c:v>671.67499999999995</c:v>
                </c:pt>
                <c:pt idx="56109">
                  <c:v>671.60500000000002</c:v>
                </c:pt>
                <c:pt idx="56110">
                  <c:v>671.53499999999997</c:v>
                </c:pt>
                <c:pt idx="56111">
                  <c:v>671.46400000000006</c:v>
                </c:pt>
                <c:pt idx="56112">
                  <c:v>671.39400000000001</c:v>
                </c:pt>
                <c:pt idx="56113">
                  <c:v>671.32399999999996</c:v>
                </c:pt>
                <c:pt idx="56114">
                  <c:v>671.25300000000004</c:v>
                </c:pt>
                <c:pt idx="56115">
                  <c:v>671.18299999999999</c:v>
                </c:pt>
                <c:pt idx="56116">
                  <c:v>671.11300000000006</c:v>
                </c:pt>
                <c:pt idx="56117">
                  <c:v>671.04200000000003</c:v>
                </c:pt>
                <c:pt idx="56118">
                  <c:v>670.97199999999998</c:v>
                </c:pt>
                <c:pt idx="56119">
                  <c:v>670.90099999999995</c:v>
                </c:pt>
                <c:pt idx="56120">
                  <c:v>670.83100000000002</c:v>
                </c:pt>
                <c:pt idx="56121">
                  <c:v>670.76099999999997</c:v>
                </c:pt>
                <c:pt idx="56122">
                  <c:v>670.69</c:v>
                </c:pt>
                <c:pt idx="56123">
                  <c:v>670.62</c:v>
                </c:pt>
                <c:pt idx="56124">
                  <c:v>670.54899999999998</c:v>
                </c:pt>
                <c:pt idx="56125">
                  <c:v>670.47900000000004</c:v>
                </c:pt>
                <c:pt idx="56126">
                  <c:v>670.40800000000002</c:v>
                </c:pt>
                <c:pt idx="56127">
                  <c:v>670.33799999999997</c:v>
                </c:pt>
                <c:pt idx="56128">
                  <c:v>670.26800000000003</c:v>
                </c:pt>
                <c:pt idx="56129">
                  <c:v>670.197</c:v>
                </c:pt>
                <c:pt idx="56130">
                  <c:v>670.12699999999995</c:v>
                </c:pt>
                <c:pt idx="56131">
                  <c:v>670.05600000000004</c:v>
                </c:pt>
                <c:pt idx="56132">
                  <c:v>669.98599999999999</c:v>
                </c:pt>
                <c:pt idx="56133">
                  <c:v>669.91499999999996</c:v>
                </c:pt>
                <c:pt idx="56134">
                  <c:v>669.84400000000005</c:v>
                </c:pt>
                <c:pt idx="56135">
                  <c:v>669.774</c:v>
                </c:pt>
                <c:pt idx="56136">
                  <c:v>669.70299999999997</c:v>
                </c:pt>
                <c:pt idx="56137">
                  <c:v>669.63300000000004</c:v>
                </c:pt>
                <c:pt idx="56138">
                  <c:v>669.56200000000001</c:v>
                </c:pt>
                <c:pt idx="56139">
                  <c:v>669.49199999999996</c:v>
                </c:pt>
                <c:pt idx="56140">
                  <c:v>669.42100000000005</c:v>
                </c:pt>
                <c:pt idx="56141">
                  <c:v>669.351</c:v>
                </c:pt>
                <c:pt idx="56142">
                  <c:v>669.28</c:v>
                </c:pt>
                <c:pt idx="56143">
                  <c:v>669.20899999999995</c:v>
                </c:pt>
                <c:pt idx="56144">
                  <c:v>669.13900000000001</c:v>
                </c:pt>
                <c:pt idx="56145">
                  <c:v>669.06799999999998</c:v>
                </c:pt>
                <c:pt idx="56146">
                  <c:v>668.99699999999996</c:v>
                </c:pt>
                <c:pt idx="56147">
                  <c:v>668.92700000000002</c:v>
                </c:pt>
                <c:pt idx="56148">
                  <c:v>668.85599999999999</c:v>
                </c:pt>
                <c:pt idx="56149">
                  <c:v>668.78499999999997</c:v>
                </c:pt>
                <c:pt idx="56150">
                  <c:v>668.71500000000003</c:v>
                </c:pt>
                <c:pt idx="56151">
                  <c:v>668.64400000000001</c:v>
                </c:pt>
                <c:pt idx="56152">
                  <c:v>668.57299999999998</c:v>
                </c:pt>
                <c:pt idx="56153">
                  <c:v>668.50300000000004</c:v>
                </c:pt>
                <c:pt idx="56154">
                  <c:v>668.43200000000002</c:v>
                </c:pt>
                <c:pt idx="56155">
                  <c:v>668.36099999999999</c:v>
                </c:pt>
                <c:pt idx="56156">
                  <c:v>668.29</c:v>
                </c:pt>
                <c:pt idx="56157">
                  <c:v>668.22</c:v>
                </c:pt>
                <c:pt idx="56158">
                  <c:v>668.149</c:v>
                </c:pt>
                <c:pt idx="56159">
                  <c:v>668.07799999999997</c:v>
                </c:pt>
                <c:pt idx="56160">
                  <c:v>668.00699999999995</c:v>
                </c:pt>
                <c:pt idx="56161">
                  <c:v>667.93700000000001</c:v>
                </c:pt>
                <c:pt idx="56162">
                  <c:v>667.86599999999999</c:v>
                </c:pt>
                <c:pt idx="56163">
                  <c:v>667.79499999999996</c:v>
                </c:pt>
                <c:pt idx="56164">
                  <c:v>667.72400000000005</c:v>
                </c:pt>
                <c:pt idx="56165">
                  <c:v>667.65300000000002</c:v>
                </c:pt>
                <c:pt idx="56166">
                  <c:v>667.58299999999997</c:v>
                </c:pt>
                <c:pt idx="56167">
                  <c:v>667.51199999999994</c:v>
                </c:pt>
                <c:pt idx="56168">
                  <c:v>667.44100000000003</c:v>
                </c:pt>
                <c:pt idx="56169">
                  <c:v>667.37</c:v>
                </c:pt>
                <c:pt idx="56170">
                  <c:v>667.29899999999998</c:v>
                </c:pt>
                <c:pt idx="56171">
                  <c:v>667.22799999999995</c:v>
                </c:pt>
                <c:pt idx="56172">
                  <c:v>667.15700000000004</c:v>
                </c:pt>
                <c:pt idx="56173">
                  <c:v>667.08600000000001</c:v>
                </c:pt>
                <c:pt idx="56174">
                  <c:v>667.01599999999996</c:v>
                </c:pt>
                <c:pt idx="56175">
                  <c:v>666.94500000000005</c:v>
                </c:pt>
                <c:pt idx="56176">
                  <c:v>666.87400000000002</c:v>
                </c:pt>
                <c:pt idx="56177">
                  <c:v>666.803</c:v>
                </c:pt>
                <c:pt idx="56178">
                  <c:v>666.73199999999997</c:v>
                </c:pt>
                <c:pt idx="56179">
                  <c:v>666.66099999999994</c:v>
                </c:pt>
                <c:pt idx="56180">
                  <c:v>666.59</c:v>
                </c:pt>
                <c:pt idx="56181">
                  <c:v>666.51900000000001</c:v>
                </c:pt>
                <c:pt idx="56182">
                  <c:v>666.44799999999998</c:v>
                </c:pt>
                <c:pt idx="56183">
                  <c:v>666.37699999999995</c:v>
                </c:pt>
                <c:pt idx="56184">
                  <c:v>666.30600000000004</c:v>
                </c:pt>
                <c:pt idx="56185">
                  <c:v>666.23500000000001</c:v>
                </c:pt>
                <c:pt idx="56186">
                  <c:v>666.16399999999999</c:v>
                </c:pt>
                <c:pt idx="56187">
                  <c:v>666.09299999999996</c:v>
                </c:pt>
                <c:pt idx="56188">
                  <c:v>666.02200000000005</c:v>
                </c:pt>
                <c:pt idx="56189">
                  <c:v>665.95100000000002</c:v>
                </c:pt>
                <c:pt idx="56190">
                  <c:v>665.88</c:v>
                </c:pt>
                <c:pt idx="56191">
                  <c:v>665.80899999999997</c:v>
                </c:pt>
                <c:pt idx="56192">
                  <c:v>665.73800000000006</c:v>
                </c:pt>
                <c:pt idx="56193">
                  <c:v>665.66700000000003</c:v>
                </c:pt>
                <c:pt idx="56194">
                  <c:v>665.596</c:v>
                </c:pt>
                <c:pt idx="56195">
                  <c:v>665.524</c:v>
                </c:pt>
                <c:pt idx="56196">
                  <c:v>665.45299999999997</c:v>
                </c:pt>
                <c:pt idx="56197">
                  <c:v>665.38199999999995</c:v>
                </c:pt>
                <c:pt idx="56198">
                  <c:v>665.31100000000004</c:v>
                </c:pt>
                <c:pt idx="56199">
                  <c:v>665.24</c:v>
                </c:pt>
                <c:pt idx="56200">
                  <c:v>665.16899999999998</c:v>
                </c:pt>
                <c:pt idx="56201">
                  <c:v>665.09799999999996</c:v>
                </c:pt>
                <c:pt idx="56202">
                  <c:v>665.02599999999995</c:v>
                </c:pt>
                <c:pt idx="56203">
                  <c:v>664.95500000000004</c:v>
                </c:pt>
                <c:pt idx="56204">
                  <c:v>664.88400000000001</c:v>
                </c:pt>
                <c:pt idx="56205">
                  <c:v>664.81299999999999</c:v>
                </c:pt>
                <c:pt idx="56206">
                  <c:v>664.74199999999996</c:v>
                </c:pt>
                <c:pt idx="56207">
                  <c:v>664.67100000000005</c:v>
                </c:pt>
                <c:pt idx="56208">
                  <c:v>664.59900000000005</c:v>
                </c:pt>
                <c:pt idx="56209">
                  <c:v>664.52800000000002</c:v>
                </c:pt>
                <c:pt idx="56210">
                  <c:v>664.45699999999999</c:v>
                </c:pt>
                <c:pt idx="56211">
                  <c:v>664.38599999999997</c:v>
                </c:pt>
                <c:pt idx="56212">
                  <c:v>664.31399999999996</c:v>
                </c:pt>
                <c:pt idx="56213">
                  <c:v>664.24300000000005</c:v>
                </c:pt>
                <c:pt idx="56214">
                  <c:v>664.17200000000003</c:v>
                </c:pt>
                <c:pt idx="56215">
                  <c:v>664.101</c:v>
                </c:pt>
                <c:pt idx="56216">
                  <c:v>664.029</c:v>
                </c:pt>
                <c:pt idx="56217">
                  <c:v>663.95799999999997</c:v>
                </c:pt>
                <c:pt idx="56218">
                  <c:v>663.88699999999994</c:v>
                </c:pt>
                <c:pt idx="56219">
                  <c:v>663.81500000000005</c:v>
                </c:pt>
                <c:pt idx="56220">
                  <c:v>663.74400000000003</c:v>
                </c:pt>
                <c:pt idx="56221">
                  <c:v>663.673</c:v>
                </c:pt>
                <c:pt idx="56222">
                  <c:v>663.601</c:v>
                </c:pt>
                <c:pt idx="56223">
                  <c:v>663.53</c:v>
                </c:pt>
                <c:pt idx="56224">
                  <c:v>663.45899999999995</c:v>
                </c:pt>
                <c:pt idx="56225">
                  <c:v>663.38699999999994</c:v>
                </c:pt>
                <c:pt idx="56226">
                  <c:v>663.31600000000003</c:v>
                </c:pt>
                <c:pt idx="56227">
                  <c:v>663.24400000000003</c:v>
                </c:pt>
                <c:pt idx="56228">
                  <c:v>663.173</c:v>
                </c:pt>
                <c:pt idx="56229">
                  <c:v>663.10199999999998</c:v>
                </c:pt>
                <c:pt idx="56230">
                  <c:v>663.03</c:v>
                </c:pt>
                <c:pt idx="56231">
                  <c:v>662.95899999999995</c:v>
                </c:pt>
                <c:pt idx="56232">
                  <c:v>662.88699999999994</c:v>
                </c:pt>
                <c:pt idx="56233">
                  <c:v>662.81600000000003</c:v>
                </c:pt>
                <c:pt idx="56234">
                  <c:v>662.745</c:v>
                </c:pt>
                <c:pt idx="56235">
                  <c:v>662.673</c:v>
                </c:pt>
                <c:pt idx="56236">
                  <c:v>662.60199999999998</c:v>
                </c:pt>
                <c:pt idx="56237">
                  <c:v>662.53</c:v>
                </c:pt>
                <c:pt idx="56238">
                  <c:v>662.45899999999995</c:v>
                </c:pt>
                <c:pt idx="56239">
                  <c:v>662.38699999999994</c:v>
                </c:pt>
                <c:pt idx="56240">
                  <c:v>662.31600000000003</c:v>
                </c:pt>
                <c:pt idx="56241">
                  <c:v>662.24400000000003</c:v>
                </c:pt>
                <c:pt idx="56242">
                  <c:v>662.173</c:v>
                </c:pt>
                <c:pt idx="56243">
                  <c:v>662.101</c:v>
                </c:pt>
                <c:pt idx="56244">
                  <c:v>662.029</c:v>
                </c:pt>
                <c:pt idx="56245">
                  <c:v>661.95799999999997</c:v>
                </c:pt>
                <c:pt idx="56246">
                  <c:v>661.88599999999997</c:v>
                </c:pt>
                <c:pt idx="56247">
                  <c:v>661.81500000000005</c:v>
                </c:pt>
                <c:pt idx="56248">
                  <c:v>661.74300000000005</c:v>
                </c:pt>
                <c:pt idx="56249">
                  <c:v>661.67200000000003</c:v>
                </c:pt>
                <c:pt idx="56250">
                  <c:v>661.6</c:v>
                </c:pt>
                <c:pt idx="56251">
                  <c:v>661.52800000000002</c:v>
                </c:pt>
                <c:pt idx="56252">
                  <c:v>661.45699999999999</c:v>
                </c:pt>
                <c:pt idx="56253">
                  <c:v>661.38499999999999</c:v>
                </c:pt>
                <c:pt idx="56254">
                  <c:v>661.31399999999996</c:v>
                </c:pt>
                <c:pt idx="56255">
                  <c:v>661.24199999999996</c:v>
                </c:pt>
                <c:pt idx="56256">
                  <c:v>661.17</c:v>
                </c:pt>
                <c:pt idx="56257">
                  <c:v>661.09900000000005</c:v>
                </c:pt>
                <c:pt idx="56258">
                  <c:v>661.02700000000004</c:v>
                </c:pt>
                <c:pt idx="56259">
                  <c:v>660.95500000000004</c:v>
                </c:pt>
                <c:pt idx="56260">
                  <c:v>660.88400000000001</c:v>
                </c:pt>
                <c:pt idx="56261">
                  <c:v>660.81200000000001</c:v>
                </c:pt>
                <c:pt idx="56262">
                  <c:v>660.74</c:v>
                </c:pt>
                <c:pt idx="56263">
                  <c:v>660.66800000000001</c:v>
                </c:pt>
                <c:pt idx="56264">
                  <c:v>660.59699999999998</c:v>
                </c:pt>
                <c:pt idx="56265">
                  <c:v>660.52499999999998</c:v>
                </c:pt>
                <c:pt idx="56266">
                  <c:v>660.45299999999997</c:v>
                </c:pt>
                <c:pt idx="56267">
                  <c:v>660.38099999999997</c:v>
                </c:pt>
                <c:pt idx="56268">
                  <c:v>660.31</c:v>
                </c:pt>
                <c:pt idx="56269">
                  <c:v>660.23800000000006</c:v>
                </c:pt>
                <c:pt idx="56270">
                  <c:v>660.16600000000005</c:v>
                </c:pt>
                <c:pt idx="56271">
                  <c:v>660.09400000000005</c:v>
                </c:pt>
                <c:pt idx="56272">
                  <c:v>660.02300000000002</c:v>
                </c:pt>
                <c:pt idx="56273">
                  <c:v>659.95100000000002</c:v>
                </c:pt>
                <c:pt idx="56274">
                  <c:v>659.87900000000002</c:v>
                </c:pt>
                <c:pt idx="56275">
                  <c:v>659.80700000000002</c:v>
                </c:pt>
                <c:pt idx="56276">
                  <c:v>659.73500000000001</c:v>
                </c:pt>
                <c:pt idx="56277">
                  <c:v>659.66300000000001</c:v>
                </c:pt>
                <c:pt idx="56278">
                  <c:v>659.59199999999998</c:v>
                </c:pt>
                <c:pt idx="56279">
                  <c:v>659.52</c:v>
                </c:pt>
                <c:pt idx="56280">
                  <c:v>659.44799999999998</c:v>
                </c:pt>
                <c:pt idx="56281">
                  <c:v>659.37599999999998</c:v>
                </c:pt>
                <c:pt idx="56282">
                  <c:v>659.30399999999997</c:v>
                </c:pt>
                <c:pt idx="56283">
                  <c:v>659.23199999999997</c:v>
                </c:pt>
                <c:pt idx="56284">
                  <c:v>659.16</c:v>
                </c:pt>
                <c:pt idx="56285">
                  <c:v>659.08799999999997</c:v>
                </c:pt>
                <c:pt idx="56286">
                  <c:v>659.01599999999996</c:v>
                </c:pt>
                <c:pt idx="56287">
                  <c:v>658.94399999999996</c:v>
                </c:pt>
                <c:pt idx="56288">
                  <c:v>658.87300000000005</c:v>
                </c:pt>
                <c:pt idx="56289">
                  <c:v>658.80100000000004</c:v>
                </c:pt>
                <c:pt idx="56290">
                  <c:v>658.72900000000004</c:v>
                </c:pt>
                <c:pt idx="56291">
                  <c:v>658.65700000000004</c:v>
                </c:pt>
                <c:pt idx="56292">
                  <c:v>658.58500000000004</c:v>
                </c:pt>
                <c:pt idx="56293">
                  <c:v>658.51300000000003</c:v>
                </c:pt>
                <c:pt idx="56294">
                  <c:v>658.44100000000003</c:v>
                </c:pt>
                <c:pt idx="56295">
                  <c:v>658.36900000000003</c:v>
                </c:pt>
                <c:pt idx="56296">
                  <c:v>658.29700000000003</c:v>
                </c:pt>
                <c:pt idx="56297">
                  <c:v>658.22500000000002</c:v>
                </c:pt>
                <c:pt idx="56298">
                  <c:v>658.15300000000002</c:v>
                </c:pt>
                <c:pt idx="56299">
                  <c:v>658.08100000000002</c:v>
                </c:pt>
                <c:pt idx="56300">
                  <c:v>658.00900000000001</c:v>
                </c:pt>
                <c:pt idx="56301">
                  <c:v>657.93700000000001</c:v>
                </c:pt>
                <c:pt idx="56302">
                  <c:v>657.86400000000003</c:v>
                </c:pt>
                <c:pt idx="56303">
                  <c:v>657.79200000000003</c:v>
                </c:pt>
                <c:pt idx="56304">
                  <c:v>657.72</c:v>
                </c:pt>
                <c:pt idx="56305">
                  <c:v>657.64800000000002</c:v>
                </c:pt>
                <c:pt idx="56306">
                  <c:v>657.57600000000002</c:v>
                </c:pt>
                <c:pt idx="56307">
                  <c:v>657.50400000000002</c:v>
                </c:pt>
                <c:pt idx="56308">
                  <c:v>657.43200000000002</c:v>
                </c:pt>
                <c:pt idx="56309">
                  <c:v>657.36</c:v>
                </c:pt>
                <c:pt idx="56310">
                  <c:v>657.28800000000001</c:v>
                </c:pt>
                <c:pt idx="56311">
                  <c:v>657.21500000000003</c:v>
                </c:pt>
                <c:pt idx="56312">
                  <c:v>657.14300000000003</c:v>
                </c:pt>
                <c:pt idx="56313">
                  <c:v>657.07100000000003</c:v>
                </c:pt>
                <c:pt idx="56314">
                  <c:v>656.99900000000002</c:v>
                </c:pt>
                <c:pt idx="56315">
                  <c:v>656.92700000000002</c:v>
                </c:pt>
                <c:pt idx="56316">
                  <c:v>656.85500000000002</c:v>
                </c:pt>
                <c:pt idx="56317">
                  <c:v>656.78200000000004</c:v>
                </c:pt>
                <c:pt idx="56318">
                  <c:v>656.71</c:v>
                </c:pt>
                <c:pt idx="56319">
                  <c:v>656.63800000000003</c:v>
                </c:pt>
                <c:pt idx="56320">
                  <c:v>656.56600000000003</c:v>
                </c:pt>
                <c:pt idx="56321">
                  <c:v>656.49400000000003</c:v>
                </c:pt>
                <c:pt idx="56322">
                  <c:v>656.42100000000005</c:v>
                </c:pt>
                <c:pt idx="56323">
                  <c:v>656.34900000000005</c:v>
                </c:pt>
                <c:pt idx="56324">
                  <c:v>656.27700000000004</c:v>
                </c:pt>
                <c:pt idx="56325">
                  <c:v>656.20399999999995</c:v>
                </c:pt>
                <c:pt idx="56326">
                  <c:v>656.13199999999995</c:v>
                </c:pt>
                <c:pt idx="56327">
                  <c:v>656.06</c:v>
                </c:pt>
                <c:pt idx="56328">
                  <c:v>655.98800000000006</c:v>
                </c:pt>
                <c:pt idx="56329">
                  <c:v>655.91499999999996</c:v>
                </c:pt>
                <c:pt idx="56330">
                  <c:v>655.84299999999996</c:v>
                </c:pt>
                <c:pt idx="56331">
                  <c:v>655.77099999999996</c:v>
                </c:pt>
                <c:pt idx="56332">
                  <c:v>655.69799999999998</c:v>
                </c:pt>
                <c:pt idx="56333">
                  <c:v>655.62599999999998</c:v>
                </c:pt>
                <c:pt idx="56334">
                  <c:v>655.55399999999997</c:v>
                </c:pt>
                <c:pt idx="56335">
                  <c:v>655.48099999999999</c:v>
                </c:pt>
                <c:pt idx="56336">
                  <c:v>655.40899999999999</c:v>
                </c:pt>
                <c:pt idx="56337">
                  <c:v>655.33699999999999</c:v>
                </c:pt>
                <c:pt idx="56338">
                  <c:v>655.26400000000001</c:v>
                </c:pt>
                <c:pt idx="56339">
                  <c:v>655.19200000000001</c:v>
                </c:pt>
                <c:pt idx="56340">
                  <c:v>655.11900000000003</c:v>
                </c:pt>
                <c:pt idx="56341">
                  <c:v>655.04700000000003</c:v>
                </c:pt>
                <c:pt idx="56342">
                  <c:v>654.97400000000005</c:v>
                </c:pt>
                <c:pt idx="56343">
                  <c:v>654.90200000000004</c:v>
                </c:pt>
                <c:pt idx="56344">
                  <c:v>654.83000000000004</c:v>
                </c:pt>
                <c:pt idx="56345">
                  <c:v>654.75699999999995</c:v>
                </c:pt>
                <c:pt idx="56346">
                  <c:v>654.68499999999995</c:v>
                </c:pt>
                <c:pt idx="56347">
                  <c:v>654.61199999999997</c:v>
                </c:pt>
                <c:pt idx="56348">
                  <c:v>654.54</c:v>
                </c:pt>
                <c:pt idx="56349">
                  <c:v>654.46699999999998</c:v>
                </c:pt>
                <c:pt idx="56350">
                  <c:v>654.39499999999998</c:v>
                </c:pt>
                <c:pt idx="56351">
                  <c:v>654.322</c:v>
                </c:pt>
                <c:pt idx="56352">
                  <c:v>654.25</c:v>
                </c:pt>
                <c:pt idx="56353">
                  <c:v>654.17700000000002</c:v>
                </c:pt>
                <c:pt idx="56354">
                  <c:v>654.10500000000002</c:v>
                </c:pt>
                <c:pt idx="56355">
                  <c:v>654.03200000000004</c:v>
                </c:pt>
                <c:pt idx="56356">
                  <c:v>653.96</c:v>
                </c:pt>
                <c:pt idx="56357">
                  <c:v>653.88699999999994</c:v>
                </c:pt>
                <c:pt idx="56358">
                  <c:v>653.81500000000005</c:v>
                </c:pt>
                <c:pt idx="56359">
                  <c:v>653.74199999999996</c:v>
                </c:pt>
                <c:pt idx="56360">
                  <c:v>653.66899999999998</c:v>
                </c:pt>
                <c:pt idx="56361">
                  <c:v>653.59699999999998</c:v>
                </c:pt>
                <c:pt idx="56362">
                  <c:v>653.524</c:v>
                </c:pt>
                <c:pt idx="56363">
                  <c:v>653.452</c:v>
                </c:pt>
                <c:pt idx="56364">
                  <c:v>653.37900000000002</c:v>
                </c:pt>
                <c:pt idx="56365">
                  <c:v>653.30600000000004</c:v>
                </c:pt>
                <c:pt idx="56366">
                  <c:v>653.23400000000004</c:v>
                </c:pt>
                <c:pt idx="56367">
                  <c:v>653.16099999999994</c:v>
                </c:pt>
                <c:pt idx="56368">
                  <c:v>653.08799999999997</c:v>
                </c:pt>
                <c:pt idx="56369">
                  <c:v>653.01599999999996</c:v>
                </c:pt>
                <c:pt idx="56370">
                  <c:v>652.94299999999998</c:v>
                </c:pt>
                <c:pt idx="56371">
                  <c:v>652.87</c:v>
                </c:pt>
                <c:pt idx="56372">
                  <c:v>652.798</c:v>
                </c:pt>
                <c:pt idx="56373">
                  <c:v>652.72500000000002</c:v>
                </c:pt>
                <c:pt idx="56374">
                  <c:v>652.65200000000004</c:v>
                </c:pt>
                <c:pt idx="56375">
                  <c:v>652.58000000000004</c:v>
                </c:pt>
                <c:pt idx="56376">
                  <c:v>652.50699999999995</c:v>
                </c:pt>
                <c:pt idx="56377">
                  <c:v>652.43399999999997</c:v>
                </c:pt>
                <c:pt idx="56378">
                  <c:v>652.36099999999999</c:v>
                </c:pt>
                <c:pt idx="56379">
                  <c:v>652.28899999999999</c:v>
                </c:pt>
                <c:pt idx="56380">
                  <c:v>652.21600000000001</c:v>
                </c:pt>
                <c:pt idx="56381">
                  <c:v>652.14300000000003</c:v>
                </c:pt>
                <c:pt idx="56382">
                  <c:v>652.07000000000005</c:v>
                </c:pt>
                <c:pt idx="56383">
                  <c:v>651.99800000000005</c:v>
                </c:pt>
                <c:pt idx="56384">
                  <c:v>651.92499999999995</c:v>
                </c:pt>
                <c:pt idx="56385">
                  <c:v>651.85199999999998</c:v>
                </c:pt>
                <c:pt idx="56386">
                  <c:v>651.779</c:v>
                </c:pt>
                <c:pt idx="56387">
                  <c:v>651.70600000000002</c:v>
                </c:pt>
                <c:pt idx="56388">
                  <c:v>651.63400000000001</c:v>
                </c:pt>
                <c:pt idx="56389">
                  <c:v>651.56100000000004</c:v>
                </c:pt>
                <c:pt idx="56390">
                  <c:v>651.48800000000006</c:v>
                </c:pt>
                <c:pt idx="56391">
                  <c:v>651.41499999999996</c:v>
                </c:pt>
                <c:pt idx="56392">
                  <c:v>651.34199999999998</c:v>
                </c:pt>
                <c:pt idx="56393">
                  <c:v>651.26900000000001</c:v>
                </c:pt>
                <c:pt idx="56394">
                  <c:v>651.19600000000003</c:v>
                </c:pt>
                <c:pt idx="56395">
                  <c:v>651.12400000000002</c:v>
                </c:pt>
                <c:pt idx="56396">
                  <c:v>651.05100000000004</c:v>
                </c:pt>
                <c:pt idx="56397">
                  <c:v>650.97799999999995</c:v>
                </c:pt>
                <c:pt idx="56398">
                  <c:v>650.90499999999997</c:v>
                </c:pt>
                <c:pt idx="56399">
                  <c:v>650.83199999999999</c:v>
                </c:pt>
                <c:pt idx="56400">
                  <c:v>650.75900000000001</c:v>
                </c:pt>
                <c:pt idx="56401">
                  <c:v>650.68600000000004</c:v>
                </c:pt>
                <c:pt idx="56402">
                  <c:v>650.61300000000006</c:v>
                </c:pt>
                <c:pt idx="56403">
                  <c:v>650.54</c:v>
                </c:pt>
                <c:pt idx="56404">
                  <c:v>650.46699999999998</c:v>
                </c:pt>
                <c:pt idx="56405">
                  <c:v>650.39400000000001</c:v>
                </c:pt>
                <c:pt idx="56406">
                  <c:v>650.32100000000003</c:v>
                </c:pt>
                <c:pt idx="56407">
                  <c:v>650.24800000000005</c:v>
                </c:pt>
                <c:pt idx="56408">
                  <c:v>650.17499999999995</c:v>
                </c:pt>
                <c:pt idx="56409">
                  <c:v>650.10199999999998</c:v>
                </c:pt>
                <c:pt idx="56410">
                  <c:v>650.029</c:v>
                </c:pt>
                <c:pt idx="56411">
                  <c:v>649.95600000000002</c:v>
                </c:pt>
                <c:pt idx="56412">
                  <c:v>649.88300000000004</c:v>
                </c:pt>
                <c:pt idx="56413">
                  <c:v>649.80999999999995</c:v>
                </c:pt>
                <c:pt idx="56414">
                  <c:v>649.73699999999997</c:v>
                </c:pt>
                <c:pt idx="56415">
                  <c:v>649.66399999999999</c:v>
                </c:pt>
                <c:pt idx="56416">
                  <c:v>649.59100000000001</c:v>
                </c:pt>
                <c:pt idx="56417">
                  <c:v>649.51800000000003</c:v>
                </c:pt>
                <c:pt idx="56418">
                  <c:v>649.44500000000005</c:v>
                </c:pt>
                <c:pt idx="56419">
                  <c:v>649.37199999999996</c:v>
                </c:pt>
                <c:pt idx="56420">
                  <c:v>649.29899999999998</c:v>
                </c:pt>
                <c:pt idx="56421">
                  <c:v>649.22500000000002</c:v>
                </c:pt>
                <c:pt idx="56422">
                  <c:v>649.15200000000004</c:v>
                </c:pt>
                <c:pt idx="56423">
                  <c:v>649.07899999999995</c:v>
                </c:pt>
                <c:pt idx="56424">
                  <c:v>649.00599999999997</c:v>
                </c:pt>
                <c:pt idx="56425">
                  <c:v>648.93299999999999</c:v>
                </c:pt>
                <c:pt idx="56426">
                  <c:v>648.86</c:v>
                </c:pt>
                <c:pt idx="56427">
                  <c:v>648.78700000000003</c:v>
                </c:pt>
                <c:pt idx="56428">
                  <c:v>648.71400000000006</c:v>
                </c:pt>
                <c:pt idx="56429">
                  <c:v>648.64</c:v>
                </c:pt>
                <c:pt idx="56430">
                  <c:v>648.56700000000001</c:v>
                </c:pt>
                <c:pt idx="56431">
                  <c:v>648.49400000000003</c:v>
                </c:pt>
                <c:pt idx="56432">
                  <c:v>648.42100000000005</c:v>
                </c:pt>
                <c:pt idx="56433">
                  <c:v>648.34699999999998</c:v>
                </c:pt>
                <c:pt idx="56434">
                  <c:v>648.274</c:v>
                </c:pt>
                <c:pt idx="56435">
                  <c:v>648.20100000000002</c:v>
                </c:pt>
                <c:pt idx="56436">
                  <c:v>648.12800000000004</c:v>
                </c:pt>
                <c:pt idx="56437">
                  <c:v>648.05499999999995</c:v>
                </c:pt>
                <c:pt idx="56438">
                  <c:v>647.98099999999999</c:v>
                </c:pt>
                <c:pt idx="56439">
                  <c:v>647.90800000000002</c:v>
                </c:pt>
                <c:pt idx="56440">
                  <c:v>647.83500000000004</c:v>
                </c:pt>
                <c:pt idx="56441">
                  <c:v>647.76099999999997</c:v>
                </c:pt>
                <c:pt idx="56442">
                  <c:v>647.68799999999999</c:v>
                </c:pt>
                <c:pt idx="56443">
                  <c:v>647.61500000000001</c:v>
                </c:pt>
                <c:pt idx="56444">
                  <c:v>647.54200000000003</c:v>
                </c:pt>
                <c:pt idx="56445">
                  <c:v>647.46799999999996</c:v>
                </c:pt>
                <c:pt idx="56446">
                  <c:v>647.39499999999998</c:v>
                </c:pt>
                <c:pt idx="56447">
                  <c:v>647.322</c:v>
                </c:pt>
                <c:pt idx="56448">
                  <c:v>647.24800000000005</c:v>
                </c:pt>
                <c:pt idx="56449">
                  <c:v>647.17499999999995</c:v>
                </c:pt>
                <c:pt idx="56450">
                  <c:v>647.101</c:v>
                </c:pt>
                <c:pt idx="56451">
                  <c:v>647.02800000000002</c:v>
                </c:pt>
                <c:pt idx="56452">
                  <c:v>646.95500000000004</c:v>
                </c:pt>
                <c:pt idx="56453">
                  <c:v>646.88099999999997</c:v>
                </c:pt>
                <c:pt idx="56454">
                  <c:v>646.80799999999999</c:v>
                </c:pt>
                <c:pt idx="56455">
                  <c:v>646.73500000000001</c:v>
                </c:pt>
                <c:pt idx="56456">
                  <c:v>646.66099999999994</c:v>
                </c:pt>
                <c:pt idx="56457">
                  <c:v>646.58799999999997</c:v>
                </c:pt>
                <c:pt idx="56458">
                  <c:v>646.51400000000001</c:v>
                </c:pt>
                <c:pt idx="56459">
                  <c:v>646.44100000000003</c:v>
                </c:pt>
                <c:pt idx="56460">
                  <c:v>646.36699999999996</c:v>
                </c:pt>
                <c:pt idx="56461">
                  <c:v>646.29399999999998</c:v>
                </c:pt>
                <c:pt idx="56462">
                  <c:v>646.22</c:v>
                </c:pt>
                <c:pt idx="56463">
                  <c:v>646.14700000000005</c:v>
                </c:pt>
                <c:pt idx="56464">
                  <c:v>646.07399999999996</c:v>
                </c:pt>
                <c:pt idx="56465">
                  <c:v>646</c:v>
                </c:pt>
                <c:pt idx="56466">
                  <c:v>645.92700000000002</c:v>
                </c:pt>
                <c:pt idx="56467">
                  <c:v>645.85299999999995</c:v>
                </c:pt>
                <c:pt idx="56468">
                  <c:v>645.78</c:v>
                </c:pt>
                <c:pt idx="56469">
                  <c:v>645.70600000000002</c:v>
                </c:pt>
                <c:pt idx="56470">
                  <c:v>645.63199999999995</c:v>
                </c:pt>
                <c:pt idx="56471">
                  <c:v>645.55899999999997</c:v>
                </c:pt>
                <c:pt idx="56472">
                  <c:v>645.48500000000001</c:v>
                </c:pt>
                <c:pt idx="56473">
                  <c:v>645.41200000000003</c:v>
                </c:pt>
                <c:pt idx="56474">
                  <c:v>645.33799999999997</c:v>
                </c:pt>
                <c:pt idx="56475">
                  <c:v>645.26499999999999</c:v>
                </c:pt>
                <c:pt idx="56476">
                  <c:v>645.19100000000003</c:v>
                </c:pt>
                <c:pt idx="56477">
                  <c:v>645.11699999999996</c:v>
                </c:pt>
                <c:pt idx="56478">
                  <c:v>645.04399999999998</c:v>
                </c:pt>
                <c:pt idx="56479">
                  <c:v>644.97</c:v>
                </c:pt>
                <c:pt idx="56480">
                  <c:v>644.89700000000005</c:v>
                </c:pt>
                <c:pt idx="56481">
                  <c:v>644.82299999999998</c:v>
                </c:pt>
                <c:pt idx="56482">
                  <c:v>644.74900000000002</c:v>
                </c:pt>
                <c:pt idx="56483">
                  <c:v>644.67600000000004</c:v>
                </c:pt>
                <c:pt idx="56484">
                  <c:v>644.60199999999998</c:v>
                </c:pt>
                <c:pt idx="56485">
                  <c:v>644.52800000000002</c:v>
                </c:pt>
                <c:pt idx="56486">
                  <c:v>644.45500000000004</c:v>
                </c:pt>
                <c:pt idx="56487">
                  <c:v>644.38099999999997</c:v>
                </c:pt>
                <c:pt idx="56488">
                  <c:v>644.30700000000002</c:v>
                </c:pt>
                <c:pt idx="56489">
                  <c:v>644.23400000000004</c:v>
                </c:pt>
                <c:pt idx="56490">
                  <c:v>644.16</c:v>
                </c:pt>
                <c:pt idx="56491">
                  <c:v>644.08600000000001</c:v>
                </c:pt>
                <c:pt idx="56492">
                  <c:v>644.01300000000003</c:v>
                </c:pt>
                <c:pt idx="56493">
                  <c:v>643.93899999999996</c:v>
                </c:pt>
                <c:pt idx="56494">
                  <c:v>643.86500000000001</c:v>
                </c:pt>
                <c:pt idx="56495">
                  <c:v>643.79100000000005</c:v>
                </c:pt>
                <c:pt idx="56496">
                  <c:v>643.71799999999996</c:v>
                </c:pt>
                <c:pt idx="56497">
                  <c:v>643.64400000000001</c:v>
                </c:pt>
                <c:pt idx="56498">
                  <c:v>643.57000000000005</c:v>
                </c:pt>
                <c:pt idx="56499">
                  <c:v>643.49599999999998</c:v>
                </c:pt>
                <c:pt idx="56500">
                  <c:v>643.423</c:v>
                </c:pt>
                <c:pt idx="56501">
                  <c:v>643.34900000000005</c:v>
                </c:pt>
                <c:pt idx="56502">
                  <c:v>643.27499999999998</c:v>
                </c:pt>
                <c:pt idx="56503">
                  <c:v>643.20100000000002</c:v>
                </c:pt>
                <c:pt idx="56504">
                  <c:v>643.12699999999995</c:v>
                </c:pt>
                <c:pt idx="56505">
                  <c:v>643.053</c:v>
                </c:pt>
                <c:pt idx="56506">
                  <c:v>642.98</c:v>
                </c:pt>
                <c:pt idx="56507">
                  <c:v>642.90599999999995</c:v>
                </c:pt>
                <c:pt idx="56508">
                  <c:v>642.83199999999999</c:v>
                </c:pt>
                <c:pt idx="56509">
                  <c:v>642.75800000000004</c:v>
                </c:pt>
                <c:pt idx="56510">
                  <c:v>642.68399999999997</c:v>
                </c:pt>
                <c:pt idx="56511">
                  <c:v>642.61</c:v>
                </c:pt>
                <c:pt idx="56512">
                  <c:v>642.53599999999994</c:v>
                </c:pt>
                <c:pt idx="56513">
                  <c:v>642.46299999999997</c:v>
                </c:pt>
                <c:pt idx="56514">
                  <c:v>642.38900000000001</c:v>
                </c:pt>
                <c:pt idx="56515">
                  <c:v>642.31500000000005</c:v>
                </c:pt>
                <c:pt idx="56516">
                  <c:v>642.24099999999999</c:v>
                </c:pt>
                <c:pt idx="56517">
                  <c:v>642.16700000000003</c:v>
                </c:pt>
                <c:pt idx="56518">
                  <c:v>642.09299999999996</c:v>
                </c:pt>
                <c:pt idx="56519">
                  <c:v>642.01900000000001</c:v>
                </c:pt>
                <c:pt idx="56520">
                  <c:v>641.94500000000005</c:v>
                </c:pt>
                <c:pt idx="56521">
                  <c:v>641.87099999999998</c:v>
                </c:pt>
                <c:pt idx="56522">
                  <c:v>641.79700000000003</c:v>
                </c:pt>
                <c:pt idx="56523">
                  <c:v>641.72299999999996</c:v>
                </c:pt>
                <c:pt idx="56524">
                  <c:v>641.649</c:v>
                </c:pt>
                <c:pt idx="56525">
                  <c:v>641.57500000000005</c:v>
                </c:pt>
                <c:pt idx="56526">
                  <c:v>641.50099999999998</c:v>
                </c:pt>
                <c:pt idx="56527">
                  <c:v>641.42700000000002</c:v>
                </c:pt>
                <c:pt idx="56528">
                  <c:v>641.35299999999995</c:v>
                </c:pt>
                <c:pt idx="56529">
                  <c:v>641.279</c:v>
                </c:pt>
                <c:pt idx="56530">
                  <c:v>641.20500000000004</c:v>
                </c:pt>
                <c:pt idx="56531">
                  <c:v>641.13099999999997</c:v>
                </c:pt>
                <c:pt idx="56532">
                  <c:v>641.05700000000002</c:v>
                </c:pt>
                <c:pt idx="56533">
                  <c:v>640.98299999999995</c:v>
                </c:pt>
                <c:pt idx="56534">
                  <c:v>640.90899999999999</c:v>
                </c:pt>
                <c:pt idx="56535">
                  <c:v>640.83500000000004</c:v>
                </c:pt>
                <c:pt idx="56536">
                  <c:v>640.76099999999997</c:v>
                </c:pt>
                <c:pt idx="56537">
                  <c:v>640.68600000000004</c:v>
                </c:pt>
                <c:pt idx="56538">
                  <c:v>640.61199999999997</c:v>
                </c:pt>
                <c:pt idx="56539">
                  <c:v>640.53800000000001</c:v>
                </c:pt>
                <c:pt idx="56540">
                  <c:v>640.46400000000006</c:v>
                </c:pt>
                <c:pt idx="56541">
                  <c:v>640.39</c:v>
                </c:pt>
                <c:pt idx="56542">
                  <c:v>640.31600000000003</c:v>
                </c:pt>
                <c:pt idx="56543">
                  <c:v>640.24199999999996</c:v>
                </c:pt>
                <c:pt idx="56544">
                  <c:v>640.16800000000001</c:v>
                </c:pt>
                <c:pt idx="56545">
                  <c:v>640.09299999999996</c:v>
                </c:pt>
                <c:pt idx="56546">
                  <c:v>640.01900000000001</c:v>
                </c:pt>
                <c:pt idx="56547">
                  <c:v>639.94500000000005</c:v>
                </c:pt>
                <c:pt idx="56548">
                  <c:v>639.87099999999998</c:v>
                </c:pt>
                <c:pt idx="56549">
                  <c:v>639.79700000000003</c:v>
                </c:pt>
                <c:pt idx="56550">
                  <c:v>639.72199999999998</c:v>
                </c:pt>
                <c:pt idx="56551">
                  <c:v>639.64800000000002</c:v>
                </c:pt>
                <c:pt idx="56552">
                  <c:v>639.57399999999996</c:v>
                </c:pt>
                <c:pt idx="56553">
                  <c:v>639.5</c:v>
                </c:pt>
                <c:pt idx="56554">
                  <c:v>639.42600000000004</c:v>
                </c:pt>
                <c:pt idx="56555">
                  <c:v>639.351</c:v>
                </c:pt>
                <c:pt idx="56556">
                  <c:v>639.27700000000004</c:v>
                </c:pt>
                <c:pt idx="56557">
                  <c:v>639.20299999999997</c:v>
                </c:pt>
                <c:pt idx="56558">
                  <c:v>639.12800000000004</c:v>
                </c:pt>
                <c:pt idx="56559">
                  <c:v>639.05399999999997</c:v>
                </c:pt>
                <c:pt idx="56560">
                  <c:v>638.98</c:v>
                </c:pt>
                <c:pt idx="56561">
                  <c:v>638.90599999999995</c:v>
                </c:pt>
                <c:pt idx="56562">
                  <c:v>638.83100000000002</c:v>
                </c:pt>
                <c:pt idx="56563">
                  <c:v>638.75699999999995</c:v>
                </c:pt>
                <c:pt idx="56564">
                  <c:v>638.68299999999999</c:v>
                </c:pt>
                <c:pt idx="56565">
                  <c:v>638.60799999999995</c:v>
                </c:pt>
                <c:pt idx="56566">
                  <c:v>638.53399999999999</c:v>
                </c:pt>
                <c:pt idx="56567">
                  <c:v>638.46</c:v>
                </c:pt>
                <c:pt idx="56568">
                  <c:v>638.38499999999999</c:v>
                </c:pt>
                <c:pt idx="56569">
                  <c:v>638.31100000000004</c:v>
                </c:pt>
                <c:pt idx="56570">
                  <c:v>638.23699999999997</c:v>
                </c:pt>
                <c:pt idx="56571">
                  <c:v>638.16200000000003</c:v>
                </c:pt>
                <c:pt idx="56572">
                  <c:v>638.08799999999997</c:v>
                </c:pt>
                <c:pt idx="56573">
                  <c:v>638.01300000000003</c:v>
                </c:pt>
                <c:pt idx="56574">
                  <c:v>637.93899999999996</c:v>
                </c:pt>
                <c:pt idx="56575">
                  <c:v>637.86500000000001</c:v>
                </c:pt>
                <c:pt idx="56576">
                  <c:v>637.79</c:v>
                </c:pt>
                <c:pt idx="56577">
                  <c:v>637.71600000000001</c:v>
                </c:pt>
                <c:pt idx="56578">
                  <c:v>637.64099999999996</c:v>
                </c:pt>
                <c:pt idx="56579">
                  <c:v>637.56700000000001</c:v>
                </c:pt>
                <c:pt idx="56580">
                  <c:v>637.49199999999996</c:v>
                </c:pt>
                <c:pt idx="56581">
                  <c:v>637.41800000000001</c:v>
                </c:pt>
                <c:pt idx="56582">
                  <c:v>637.34299999999996</c:v>
                </c:pt>
                <c:pt idx="56583">
                  <c:v>637.26900000000001</c:v>
                </c:pt>
                <c:pt idx="56584">
                  <c:v>637.19500000000005</c:v>
                </c:pt>
                <c:pt idx="56585">
                  <c:v>637.12</c:v>
                </c:pt>
                <c:pt idx="56586">
                  <c:v>637.04600000000005</c:v>
                </c:pt>
                <c:pt idx="56587">
                  <c:v>636.971</c:v>
                </c:pt>
                <c:pt idx="56588">
                  <c:v>636.89599999999996</c:v>
                </c:pt>
                <c:pt idx="56589">
                  <c:v>636.822</c:v>
                </c:pt>
                <c:pt idx="56590">
                  <c:v>636.74699999999996</c:v>
                </c:pt>
                <c:pt idx="56591">
                  <c:v>636.673</c:v>
                </c:pt>
                <c:pt idx="56592">
                  <c:v>636.59799999999996</c:v>
                </c:pt>
                <c:pt idx="56593">
                  <c:v>636.524</c:v>
                </c:pt>
                <c:pt idx="56594">
                  <c:v>636.44899999999996</c:v>
                </c:pt>
                <c:pt idx="56595">
                  <c:v>636.375</c:v>
                </c:pt>
                <c:pt idx="56596">
                  <c:v>636.29999999999995</c:v>
                </c:pt>
                <c:pt idx="56597">
                  <c:v>636.22500000000002</c:v>
                </c:pt>
                <c:pt idx="56598">
                  <c:v>636.15099999999995</c:v>
                </c:pt>
                <c:pt idx="56599">
                  <c:v>636.07600000000002</c:v>
                </c:pt>
                <c:pt idx="56600">
                  <c:v>636.00199999999995</c:v>
                </c:pt>
                <c:pt idx="56601">
                  <c:v>635.92700000000002</c:v>
                </c:pt>
                <c:pt idx="56602">
                  <c:v>635.85199999999998</c:v>
                </c:pt>
                <c:pt idx="56603">
                  <c:v>635.77800000000002</c:v>
                </c:pt>
                <c:pt idx="56604">
                  <c:v>635.70299999999997</c:v>
                </c:pt>
                <c:pt idx="56605">
                  <c:v>635.62800000000004</c:v>
                </c:pt>
                <c:pt idx="56606">
                  <c:v>635.55399999999997</c:v>
                </c:pt>
                <c:pt idx="56607">
                  <c:v>635.47900000000004</c:v>
                </c:pt>
                <c:pt idx="56608">
                  <c:v>635.404</c:v>
                </c:pt>
                <c:pt idx="56609">
                  <c:v>635.33000000000004</c:v>
                </c:pt>
                <c:pt idx="56610">
                  <c:v>635.255</c:v>
                </c:pt>
                <c:pt idx="56611">
                  <c:v>635.17999999999995</c:v>
                </c:pt>
                <c:pt idx="56612">
                  <c:v>635.10500000000002</c:v>
                </c:pt>
                <c:pt idx="56613">
                  <c:v>635.03099999999995</c:v>
                </c:pt>
                <c:pt idx="56614">
                  <c:v>634.95600000000002</c:v>
                </c:pt>
                <c:pt idx="56615">
                  <c:v>634.88099999999997</c:v>
                </c:pt>
                <c:pt idx="56616">
                  <c:v>634.80700000000002</c:v>
                </c:pt>
                <c:pt idx="56617">
                  <c:v>634.73199999999997</c:v>
                </c:pt>
                <c:pt idx="56618">
                  <c:v>634.65700000000004</c:v>
                </c:pt>
                <c:pt idx="56619">
                  <c:v>634.58199999999999</c:v>
                </c:pt>
                <c:pt idx="56620">
                  <c:v>634.50800000000004</c:v>
                </c:pt>
                <c:pt idx="56621">
                  <c:v>634.43299999999999</c:v>
                </c:pt>
                <c:pt idx="56622">
                  <c:v>634.35799999999995</c:v>
                </c:pt>
                <c:pt idx="56623">
                  <c:v>634.28300000000002</c:v>
                </c:pt>
                <c:pt idx="56624">
                  <c:v>634.20799999999997</c:v>
                </c:pt>
                <c:pt idx="56625">
                  <c:v>634.13300000000004</c:v>
                </c:pt>
                <c:pt idx="56626">
                  <c:v>634.05899999999997</c:v>
                </c:pt>
                <c:pt idx="56627">
                  <c:v>633.98400000000004</c:v>
                </c:pt>
                <c:pt idx="56628">
                  <c:v>633.90899999999999</c:v>
                </c:pt>
                <c:pt idx="56629">
                  <c:v>633.83399999999995</c:v>
                </c:pt>
                <c:pt idx="56630">
                  <c:v>633.75900000000001</c:v>
                </c:pt>
                <c:pt idx="56631">
                  <c:v>633.68399999999997</c:v>
                </c:pt>
                <c:pt idx="56632">
                  <c:v>633.60900000000004</c:v>
                </c:pt>
                <c:pt idx="56633">
                  <c:v>633.53499999999997</c:v>
                </c:pt>
                <c:pt idx="56634">
                  <c:v>633.46</c:v>
                </c:pt>
                <c:pt idx="56635">
                  <c:v>633.38499999999999</c:v>
                </c:pt>
                <c:pt idx="56636">
                  <c:v>633.30999999999995</c:v>
                </c:pt>
                <c:pt idx="56637">
                  <c:v>633.23500000000001</c:v>
                </c:pt>
                <c:pt idx="56638">
                  <c:v>633.16</c:v>
                </c:pt>
                <c:pt idx="56639">
                  <c:v>633.08500000000004</c:v>
                </c:pt>
                <c:pt idx="56640">
                  <c:v>633.01</c:v>
                </c:pt>
                <c:pt idx="56641">
                  <c:v>632.93499999999995</c:v>
                </c:pt>
                <c:pt idx="56642">
                  <c:v>632.86</c:v>
                </c:pt>
                <c:pt idx="56643">
                  <c:v>632.78499999999997</c:v>
                </c:pt>
                <c:pt idx="56644">
                  <c:v>632.71</c:v>
                </c:pt>
                <c:pt idx="56645">
                  <c:v>632.63499999999999</c:v>
                </c:pt>
                <c:pt idx="56646">
                  <c:v>632.55999999999995</c:v>
                </c:pt>
                <c:pt idx="56647">
                  <c:v>632.48500000000001</c:v>
                </c:pt>
                <c:pt idx="56648">
                  <c:v>632.41</c:v>
                </c:pt>
                <c:pt idx="56649">
                  <c:v>632.33500000000004</c:v>
                </c:pt>
                <c:pt idx="56650">
                  <c:v>632.26</c:v>
                </c:pt>
                <c:pt idx="56651">
                  <c:v>632.18499999999995</c:v>
                </c:pt>
                <c:pt idx="56652">
                  <c:v>632.11</c:v>
                </c:pt>
                <c:pt idx="56653">
                  <c:v>632.03499999999997</c:v>
                </c:pt>
                <c:pt idx="56654">
                  <c:v>631.96</c:v>
                </c:pt>
                <c:pt idx="56655">
                  <c:v>631.88499999999999</c:v>
                </c:pt>
                <c:pt idx="56656">
                  <c:v>631.80999999999995</c:v>
                </c:pt>
                <c:pt idx="56657">
                  <c:v>631.73500000000001</c:v>
                </c:pt>
                <c:pt idx="56658">
                  <c:v>631.66</c:v>
                </c:pt>
                <c:pt idx="56659">
                  <c:v>631.58500000000004</c:v>
                </c:pt>
                <c:pt idx="56660">
                  <c:v>631.50900000000001</c:v>
                </c:pt>
                <c:pt idx="56661">
                  <c:v>631.43399999999997</c:v>
                </c:pt>
                <c:pt idx="56662">
                  <c:v>631.35900000000004</c:v>
                </c:pt>
                <c:pt idx="56663">
                  <c:v>631.28399999999999</c:v>
                </c:pt>
                <c:pt idx="56664">
                  <c:v>631.20899999999995</c:v>
                </c:pt>
                <c:pt idx="56665">
                  <c:v>631.13400000000001</c:v>
                </c:pt>
                <c:pt idx="56666">
                  <c:v>631.05899999999997</c:v>
                </c:pt>
                <c:pt idx="56667">
                  <c:v>630.98400000000004</c:v>
                </c:pt>
                <c:pt idx="56668">
                  <c:v>630.90800000000002</c:v>
                </c:pt>
                <c:pt idx="56669">
                  <c:v>630.83299999999997</c:v>
                </c:pt>
                <c:pt idx="56670">
                  <c:v>630.75800000000004</c:v>
                </c:pt>
                <c:pt idx="56671">
                  <c:v>630.68299999999999</c:v>
                </c:pt>
                <c:pt idx="56672">
                  <c:v>630.60799999999995</c:v>
                </c:pt>
                <c:pt idx="56673">
                  <c:v>630.53200000000004</c:v>
                </c:pt>
                <c:pt idx="56674">
                  <c:v>630.45699999999999</c:v>
                </c:pt>
                <c:pt idx="56675">
                  <c:v>630.38199999999995</c:v>
                </c:pt>
                <c:pt idx="56676">
                  <c:v>630.30700000000002</c:v>
                </c:pt>
                <c:pt idx="56677">
                  <c:v>630.23099999999999</c:v>
                </c:pt>
                <c:pt idx="56678">
                  <c:v>630.15599999999995</c:v>
                </c:pt>
                <c:pt idx="56679">
                  <c:v>630.08100000000002</c:v>
                </c:pt>
                <c:pt idx="56680">
                  <c:v>630.00599999999997</c:v>
                </c:pt>
                <c:pt idx="56681">
                  <c:v>629.92999999999995</c:v>
                </c:pt>
                <c:pt idx="56682">
                  <c:v>629.85500000000002</c:v>
                </c:pt>
                <c:pt idx="56683">
                  <c:v>629.78</c:v>
                </c:pt>
                <c:pt idx="56684">
                  <c:v>629.70399999999995</c:v>
                </c:pt>
                <c:pt idx="56685">
                  <c:v>629.62900000000002</c:v>
                </c:pt>
                <c:pt idx="56686">
                  <c:v>629.55399999999997</c:v>
                </c:pt>
                <c:pt idx="56687">
                  <c:v>629.47799999999995</c:v>
                </c:pt>
                <c:pt idx="56688">
                  <c:v>629.40300000000002</c:v>
                </c:pt>
                <c:pt idx="56689">
                  <c:v>629.32799999999997</c:v>
                </c:pt>
                <c:pt idx="56690">
                  <c:v>629.25199999999995</c:v>
                </c:pt>
                <c:pt idx="56691">
                  <c:v>629.17700000000002</c:v>
                </c:pt>
                <c:pt idx="56692">
                  <c:v>629.10199999999998</c:v>
                </c:pt>
                <c:pt idx="56693">
                  <c:v>629.02599999999995</c:v>
                </c:pt>
                <c:pt idx="56694">
                  <c:v>628.95100000000002</c:v>
                </c:pt>
                <c:pt idx="56695">
                  <c:v>628.87599999999998</c:v>
                </c:pt>
                <c:pt idx="56696">
                  <c:v>628.79999999999995</c:v>
                </c:pt>
                <c:pt idx="56697">
                  <c:v>628.72500000000002</c:v>
                </c:pt>
                <c:pt idx="56698">
                  <c:v>628.649</c:v>
                </c:pt>
                <c:pt idx="56699">
                  <c:v>628.57399999999996</c:v>
                </c:pt>
                <c:pt idx="56700">
                  <c:v>628.49900000000002</c:v>
                </c:pt>
                <c:pt idx="56701">
                  <c:v>628.423</c:v>
                </c:pt>
                <c:pt idx="56702">
                  <c:v>628.34799999999996</c:v>
                </c:pt>
                <c:pt idx="56703">
                  <c:v>628.27200000000005</c:v>
                </c:pt>
                <c:pt idx="56704">
                  <c:v>628.197</c:v>
                </c:pt>
                <c:pt idx="56705">
                  <c:v>628.12099999999998</c:v>
                </c:pt>
                <c:pt idx="56706">
                  <c:v>628.04600000000005</c:v>
                </c:pt>
                <c:pt idx="56707">
                  <c:v>627.97</c:v>
                </c:pt>
                <c:pt idx="56708">
                  <c:v>627.89499999999998</c:v>
                </c:pt>
                <c:pt idx="56709">
                  <c:v>627.81899999999996</c:v>
                </c:pt>
                <c:pt idx="56710">
                  <c:v>627.74400000000003</c:v>
                </c:pt>
                <c:pt idx="56711">
                  <c:v>627.66800000000001</c:v>
                </c:pt>
                <c:pt idx="56712">
                  <c:v>627.59299999999996</c:v>
                </c:pt>
                <c:pt idx="56713">
                  <c:v>627.51700000000005</c:v>
                </c:pt>
                <c:pt idx="56714">
                  <c:v>627.44200000000001</c:v>
                </c:pt>
                <c:pt idx="56715">
                  <c:v>627.36599999999999</c:v>
                </c:pt>
                <c:pt idx="56716">
                  <c:v>627.29100000000005</c:v>
                </c:pt>
                <c:pt idx="56717">
                  <c:v>627.21500000000003</c:v>
                </c:pt>
                <c:pt idx="56718">
                  <c:v>627.13900000000001</c:v>
                </c:pt>
                <c:pt idx="56719">
                  <c:v>627.06399999999996</c:v>
                </c:pt>
                <c:pt idx="56720">
                  <c:v>626.98800000000006</c:v>
                </c:pt>
                <c:pt idx="56721">
                  <c:v>626.91300000000001</c:v>
                </c:pt>
                <c:pt idx="56722">
                  <c:v>626.83699999999999</c:v>
                </c:pt>
                <c:pt idx="56723">
                  <c:v>626.76099999999997</c:v>
                </c:pt>
                <c:pt idx="56724">
                  <c:v>626.68600000000004</c:v>
                </c:pt>
                <c:pt idx="56725">
                  <c:v>626.61</c:v>
                </c:pt>
                <c:pt idx="56726">
                  <c:v>626.53499999999997</c:v>
                </c:pt>
                <c:pt idx="56727">
                  <c:v>626.45899999999995</c:v>
                </c:pt>
                <c:pt idx="56728">
                  <c:v>626.38300000000004</c:v>
                </c:pt>
                <c:pt idx="56729">
                  <c:v>626.30799999999999</c:v>
                </c:pt>
                <c:pt idx="56730">
                  <c:v>626.23199999999997</c:v>
                </c:pt>
                <c:pt idx="56731">
                  <c:v>626.15599999999995</c:v>
                </c:pt>
                <c:pt idx="56732">
                  <c:v>626.08100000000002</c:v>
                </c:pt>
                <c:pt idx="56733">
                  <c:v>626.005</c:v>
                </c:pt>
                <c:pt idx="56734">
                  <c:v>625.92899999999997</c:v>
                </c:pt>
                <c:pt idx="56735">
                  <c:v>625.85400000000004</c:v>
                </c:pt>
                <c:pt idx="56736">
                  <c:v>625.77800000000002</c:v>
                </c:pt>
                <c:pt idx="56737">
                  <c:v>625.702</c:v>
                </c:pt>
                <c:pt idx="56738">
                  <c:v>625.62599999999998</c:v>
                </c:pt>
                <c:pt idx="56739">
                  <c:v>625.55100000000004</c:v>
                </c:pt>
                <c:pt idx="56740">
                  <c:v>625.47500000000002</c:v>
                </c:pt>
                <c:pt idx="56741">
                  <c:v>625.399</c:v>
                </c:pt>
                <c:pt idx="56742">
                  <c:v>625.32299999999998</c:v>
                </c:pt>
                <c:pt idx="56743">
                  <c:v>625.24800000000005</c:v>
                </c:pt>
                <c:pt idx="56744">
                  <c:v>625.17200000000003</c:v>
                </c:pt>
                <c:pt idx="56745">
                  <c:v>625.096</c:v>
                </c:pt>
                <c:pt idx="56746">
                  <c:v>625.02</c:v>
                </c:pt>
                <c:pt idx="56747">
                  <c:v>624.94399999999996</c:v>
                </c:pt>
                <c:pt idx="56748">
                  <c:v>624.86900000000003</c:v>
                </c:pt>
                <c:pt idx="56749">
                  <c:v>624.79300000000001</c:v>
                </c:pt>
                <c:pt idx="56750">
                  <c:v>624.71699999999998</c:v>
                </c:pt>
                <c:pt idx="56751">
                  <c:v>624.64099999999996</c:v>
                </c:pt>
                <c:pt idx="56752">
                  <c:v>624.56500000000005</c:v>
                </c:pt>
                <c:pt idx="56753">
                  <c:v>624.48900000000003</c:v>
                </c:pt>
                <c:pt idx="56754">
                  <c:v>624.41399999999999</c:v>
                </c:pt>
                <c:pt idx="56755">
                  <c:v>624.33799999999997</c:v>
                </c:pt>
                <c:pt idx="56756">
                  <c:v>624.26199999999994</c:v>
                </c:pt>
                <c:pt idx="56757">
                  <c:v>624.18600000000004</c:v>
                </c:pt>
                <c:pt idx="56758">
                  <c:v>624.11</c:v>
                </c:pt>
                <c:pt idx="56759">
                  <c:v>624.03399999999999</c:v>
                </c:pt>
                <c:pt idx="56760">
                  <c:v>623.95799999999997</c:v>
                </c:pt>
                <c:pt idx="56761">
                  <c:v>623.88199999999995</c:v>
                </c:pt>
                <c:pt idx="56762">
                  <c:v>623.80700000000002</c:v>
                </c:pt>
                <c:pt idx="56763">
                  <c:v>623.73099999999999</c:v>
                </c:pt>
                <c:pt idx="56764">
                  <c:v>623.65499999999997</c:v>
                </c:pt>
                <c:pt idx="56765">
                  <c:v>623.57899999999995</c:v>
                </c:pt>
                <c:pt idx="56766">
                  <c:v>623.50300000000004</c:v>
                </c:pt>
                <c:pt idx="56767">
                  <c:v>623.42700000000002</c:v>
                </c:pt>
                <c:pt idx="56768">
                  <c:v>623.351</c:v>
                </c:pt>
                <c:pt idx="56769">
                  <c:v>623.27499999999998</c:v>
                </c:pt>
                <c:pt idx="56770">
                  <c:v>623.19899999999996</c:v>
                </c:pt>
                <c:pt idx="56771">
                  <c:v>623.12300000000005</c:v>
                </c:pt>
                <c:pt idx="56772">
                  <c:v>623.04700000000003</c:v>
                </c:pt>
                <c:pt idx="56773">
                  <c:v>622.971</c:v>
                </c:pt>
                <c:pt idx="56774">
                  <c:v>622.89499999999998</c:v>
                </c:pt>
                <c:pt idx="56775">
                  <c:v>622.81899999999996</c:v>
                </c:pt>
                <c:pt idx="56776">
                  <c:v>622.74300000000005</c:v>
                </c:pt>
                <c:pt idx="56777">
                  <c:v>622.66700000000003</c:v>
                </c:pt>
                <c:pt idx="56778">
                  <c:v>622.59100000000001</c:v>
                </c:pt>
                <c:pt idx="56779">
                  <c:v>622.51499999999999</c:v>
                </c:pt>
                <c:pt idx="56780">
                  <c:v>622.43899999999996</c:v>
                </c:pt>
                <c:pt idx="56781">
                  <c:v>622.36300000000006</c:v>
                </c:pt>
                <c:pt idx="56782">
                  <c:v>622.28599999999994</c:v>
                </c:pt>
                <c:pt idx="56783">
                  <c:v>622.21</c:v>
                </c:pt>
                <c:pt idx="56784">
                  <c:v>622.13400000000001</c:v>
                </c:pt>
                <c:pt idx="56785">
                  <c:v>622.05799999999999</c:v>
                </c:pt>
                <c:pt idx="56786">
                  <c:v>621.98199999999997</c:v>
                </c:pt>
                <c:pt idx="56787">
                  <c:v>621.90599999999995</c:v>
                </c:pt>
                <c:pt idx="56788">
                  <c:v>621.83000000000004</c:v>
                </c:pt>
                <c:pt idx="56789">
                  <c:v>621.75400000000002</c:v>
                </c:pt>
                <c:pt idx="56790">
                  <c:v>621.678</c:v>
                </c:pt>
                <c:pt idx="56791">
                  <c:v>621.601</c:v>
                </c:pt>
                <c:pt idx="56792">
                  <c:v>621.52499999999998</c:v>
                </c:pt>
                <c:pt idx="56793">
                  <c:v>621.44899999999996</c:v>
                </c:pt>
                <c:pt idx="56794">
                  <c:v>621.37300000000005</c:v>
                </c:pt>
                <c:pt idx="56795">
                  <c:v>621.29700000000003</c:v>
                </c:pt>
                <c:pt idx="56796">
                  <c:v>621.221</c:v>
                </c:pt>
                <c:pt idx="56797">
                  <c:v>621.14400000000001</c:v>
                </c:pt>
                <c:pt idx="56798">
                  <c:v>621.06799999999998</c:v>
                </c:pt>
                <c:pt idx="56799">
                  <c:v>620.99199999999996</c:v>
                </c:pt>
                <c:pt idx="56800">
                  <c:v>620.91600000000005</c:v>
                </c:pt>
                <c:pt idx="56801">
                  <c:v>620.84</c:v>
                </c:pt>
                <c:pt idx="56802">
                  <c:v>620.76300000000003</c:v>
                </c:pt>
                <c:pt idx="56803">
                  <c:v>620.68700000000001</c:v>
                </c:pt>
                <c:pt idx="56804">
                  <c:v>620.61099999999999</c:v>
                </c:pt>
                <c:pt idx="56805">
                  <c:v>620.53499999999997</c:v>
                </c:pt>
                <c:pt idx="56806">
                  <c:v>620.45799999999997</c:v>
                </c:pt>
                <c:pt idx="56807">
                  <c:v>620.38199999999995</c:v>
                </c:pt>
                <c:pt idx="56808">
                  <c:v>620.30600000000004</c:v>
                </c:pt>
                <c:pt idx="56809">
                  <c:v>620.23</c:v>
                </c:pt>
                <c:pt idx="56810">
                  <c:v>620.15300000000002</c:v>
                </c:pt>
                <c:pt idx="56811">
                  <c:v>620.077</c:v>
                </c:pt>
                <c:pt idx="56812">
                  <c:v>620.00099999999998</c:v>
                </c:pt>
                <c:pt idx="56813">
                  <c:v>619.92399999999998</c:v>
                </c:pt>
                <c:pt idx="56814">
                  <c:v>619.84799999999996</c:v>
                </c:pt>
                <c:pt idx="56815">
                  <c:v>619.77200000000005</c:v>
                </c:pt>
                <c:pt idx="56816">
                  <c:v>619.69500000000005</c:v>
                </c:pt>
                <c:pt idx="56817">
                  <c:v>619.61900000000003</c:v>
                </c:pt>
                <c:pt idx="56818">
                  <c:v>619.54300000000001</c:v>
                </c:pt>
                <c:pt idx="56819">
                  <c:v>619.46600000000001</c:v>
                </c:pt>
                <c:pt idx="56820">
                  <c:v>619.39</c:v>
                </c:pt>
                <c:pt idx="56821">
                  <c:v>619.31399999999996</c:v>
                </c:pt>
                <c:pt idx="56822">
                  <c:v>619.23699999999997</c:v>
                </c:pt>
                <c:pt idx="56823">
                  <c:v>619.16099999999994</c:v>
                </c:pt>
                <c:pt idx="56824">
                  <c:v>619.08399999999995</c:v>
                </c:pt>
                <c:pt idx="56825">
                  <c:v>619.00800000000004</c:v>
                </c:pt>
                <c:pt idx="56826">
                  <c:v>618.93200000000002</c:v>
                </c:pt>
                <c:pt idx="56827">
                  <c:v>618.85500000000002</c:v>
                </c:pt>
                <c:pt idx="56828">
                  <c:v>618.779</c:v>
                </c:pt>
                <c:pt idx="56829">
                  <c:v>618.702</c:v>
                </c:pt>
                <c:pt idx="56830">
                  <c:v>618.62599999999998</c:v>
                </c:pt>
                <c:pt idx="56831">
                  <c:v>618.54899999999998</c:v>
                </c:pt>
                <c:pt idx="56832">
                  <c:v>618.47299999999996</c:v>
                </c:pt>
                <c:pt idx="56833">
                  <c:v>618.39599999999996</c:v>
                </c:pt>
                <c:pt idx="56834">
                  <c:v>618.32000000000005</c:v>
                </c:pt>
                <c:pt idx="56835">
                  <c:v>618.24400000000003</c:v>
                </c:pt>
                <c:pt idx="56836">
                  <c:v>618.16700000000003</c:v>
                </c:pt>
                <c:pt idx="56837">
                  <c:v>618.09</c:v>
                </c:pt>
                <c:pt idx="56838">
                  <c:v>618.01400000000001</c:v>
                </c:pt>
                <c:pt idx="56839">
                  <c:v>617.93799999999999</c:v>
                </c:pt>
                <c:pt idx="56840">
                  <c:v>617.86099999999999</c:v>
                </c:pt>
                <c:pt idx="56841">
                  <c:v>617.78399999999999</c:v>
                </c:pt>
                <c:pt idx="56842">
                  <c:v>617.70799999999997</c:v>
                </c:pt>
                <c:pt idx="56843">
                  <c:v>617.63099999999997</c:v>
                </c:pt>
                <c:pt idx="56844">
                  <c:v>617.55499999999995</c:v>
                </c:pt>
                <c:pt idx="56845">
                  <c:v>617.47799999999995</c:v>
                </c:pt>
                <c:pt idx="56846">
                  <c:v>617.40200000000004</c:v>
                </c:pt>
                <c:pt idx="56847">
                  <c:v>617.32500000000005</c:v>
                </c:pt>
                <c:pt idx="56848">
                  <c:v>617.24900000000002</c:v>
                </c:pt>
                <c:pt idx="56849">
                  <c:v>617.17200000000003</c:v>
                </c:pt>
                <c:pt idx="56850">
                  <c:v>617.09500000000003</c:v>
                </c:pt>
                <c:pt idx="56851">
                  <c:v>617.01900000000001</c:v>
                </c:pt>
                <c:pt idx="56852">
                  <c:v>616.94200000000001</c:v>
                </c:pt>
                <c:pt idx="56853">
                  <c:v>616.86599999999999</c:v>
                </c:pt>
                <c:pt idx="56854">
                  <c:v>616.78899999999999</c:v>
                </c:pt>
                <c:pt idx="56855">
                  <c:v>616.71199999999999</c:v>
                </c:pt>
                <c:pt idx="56856">
                  <c:v>616.63599999999997</c:v>
                </c:pt>
                <c:pt idx="56857">
                  <c:v>616.55899999999997</c:v>
                </c:pt>
                <c:pt idx="56858">
                  <c:v>616.48199999999997</c:v>
                </c:pt>
                <c:pt idx="56859">
                  <c:v>616.40599999999995</c:v>
                </c:pt>
                <c:pt idx="56860">
                  <c:v>616.32899999999995</c:v>
                </c:pt>
                <c:pt idx="56861">
                  <c:v>616.25199999999995</c:v>
                </c:pt>
                <c:pt idx="56862">
                  <c:v>616.17600000000004</c:v>
                </c:pt>
                <c:pt idx="56863">
                  <c:v>616.09900000000005</c:v>
                </c:pt>
                <c:pt idx="56864">
                  <c:v>616.02200000000005</c:v>
                </c:pt>
                <c:pt idx="56865">
                  <c:v>615.94500000000005</c:v>
                </c:pt>
                <c:pt idx="56866">
                  <c:v>615.86900000000003</c:v>
                </c:pt>
                <c:pt idx="56867">
                  <c:v>615.79200000000003</c:v>
                </c:pt>
                <c:pt idx="56868">
                  <c:v>615.71500000000003</c:v>
                </c:pt>
                <c:pt idx="56869">
                  <c:v>615.63900000000001</c:v>
                </c:pt>
                <c:pt idx="56870">
                  <c:v>615.56200000000001</c:v>
                </c:pt>
                <c:pt idx="56871">
                  <c:v>615.48500000000001</c:v>
                </c:pt>
                <c:pt idx="56872">
                  <c:v>615.40800000000002</c:v>
                </c:pt>
                <c:pt idx="56873">
                  <c:v>615.33199999999999</c:v>
                </c:pt>
                <c:pt idx="56874">
                  <c:v>615.255</c:v>
                </c:pt>
                <c:pt idx="56875">
                  <c:v>615.178</c:v>
                </c:pt>
                <c:pt idx="56876">
                  <c:v>615.101</c:v>
                </c:pt>
                <c:pt idx="56877">
                  <c:v>615.024</c:v>
                </c:pt>
                <c:pt idx="56878">
                  <c:v>614.94799999999998</c:v>
                </c:pt>
                <c:pt idx="56879">
                  <c:v>614.87099999999998</c:v>
                </c:pt>
                <c:pt idx="56880">
                  <c:v>614.79399999999998</c:v>
                </c:pt>
                <c:pt idx="56881">
                  <c:v>614.71699999999998</c:v>
                </c:pt>
                <c:pt idx="56882">
                  <c:v>614.64</c:v>
                </c:pt>
                <c:pt idx="56883">
                  <c:v>614.56299999999999</c:v>
                </c:pt>
                <c:pt idx="56884">
                  <c:v>614.48699999999997</c:v>
                </c:pt>
                <c:pt idx="56885">
                  <c:v>614.41</c:v>
                </c:pt>
                <c:pt idx="56886">
                  <c:v>614.33299999999997</c:v>
                </c:pt>
                <c:pt idx="56887">
                  <c:v>614.25599999999997</c:v>
                </c:pt>
                <c:pt idx="56888">
                  <c:v>614.17899999999997</c:v>
                </c:pt>
                <c:pt idx="56889">
                  <c:v>614.10199999999998</c:v>
                </c:pt>
                <c:pt idx="56890">
                  <c:v>614.02499999999998</c:v>
                </c:pt>
                <c:pt idx="56891">
                  <c:v>613.94799999999998</c:v>
                </c:pt>
                <c:pt idx="56892">
                  <c:v>613.87099999999998</c:v>
                </c:pt>
                <c:pt idx="56893">
                  <c:v>613.79399999999998</c:v>
                </c:pt>
                <c:pt idx="56894">
                  <c:v>613.71799999999996</c:v>
                </c:pt>
                <c:pt idx="56895">
                  <c:v>613.64099999999996</c:v>
                </c:pt>
                <c:pt idx="56896">
                  <c:v>613.56399999999996</c:v>
                </c:pt>
                <c:pt idx="56897">
                  <c:v>613.48699999999997</c:v>
                </c:pt>
                <c:pt idx="56898">
                  <c:v>613.41</c:v>
                </c:pt>
                <c:pt idx="56899">
                  <c:v>613.33299999999997</c:v>
                </c:pt>
                <c:pt idx="56900">
                  <c:v>613.25599999999997</c:v>
                </c:pt>
                <c:pt idx="56901">
                  <c:v>613.17899999999997</c:v>
                </c:pt>
                <c:pt idx="56902">
                  <c:v>613.10199999999998</c:v>
                </c:pt>
                <c:pt idx="56903">
                  <c:v>613.02499999999998</c:v>
                </c:pt>
                <c:pt idx="56904">
                  <c:v>612.94799999999998</c:v>
                </c:pt>
                <c:pt idx="56905">
                  <c:v>612.87099999999998</c:v>
                </c:pt>
                <c:pt idx="56906">
                  <c:v>612.79399999999998</c:v>
                </c:pt>
                <c:pt idx="56907">
                  <c:v>612.71699999999998</c:v>
                </c:pt>
                <c:pt idx="56908">
                  <c:v>612.64</c:v>
                </c:pt>
                <c:pt idx="56909">
                  <c:v>612.56299999999999</c:v>
                </c:pt>
                <c:pt idx="56910">
                  <c:v>612.48599999999999</c:v>
                </c:pt>
                <c:pt idx="56911">
                  <c:v>612.40899999999999</c:v>
                </c:pt>
                <c:pt idx="56912">
                  <c:v>612.33199999999999</c:v>
                </c:pt>
                <c:pt idx="56913">
                  <c:v>612.255</c:v>
                </c:pt>
                <c:pt idx="56914">
                  <c:v>612.17700000000002</c:v>
                </c:pt>
                <c:pt idx="56915">
                  <c:v>612.1</c:v>
                </c:pt>
                <c:pt idx="56916">
                  <c:v>612.02300000000002</c:v>
                </c:pt>
                <c:pt idx="56917">
                  <c:v>611.94600000000003</c:v>
                </c:pt>
                <c:pt idx="56918">
                  <c:v>611.86900000000003</c:v>
                </c:pt>
                <c:pt idx="56919">
                  <c:v>611.79200000000003</c:v>
                </c:pt>
                <c:pt idx="56920">
                  <c:v>611.71500000000003</c:v>
                </c:pt>
                <c:pt idx="56921">
                  <c:v>611.63800000000003</c:v>
                </c:pt>
                <c:pt idx="56922">
                  <c:v>611.56100000000004</c:v>
                </c:pt>
                <c:pt idx="56923">
                  <c:v>611.48299999999995</c:v>
                </c:pt>
                <c:pt idx="56924">
                  <c:v>611.40599999999995</c:v>
                </c:pt>
                <c:pt idx="56925">
                  <c:v>611.32899999999995</c:v>
                </c:pt>
                <c:pt idx="56926">
                  <c:v>611.25199999999995</c:v>
                </c:pt>
                <c:pt idx="56927">
                  <c:v>611.17499999999995</c:v>
                </c:pt>
                <c:pt idx="56928">
                  <c:v>611.09799999999996</c:v>
                </c:pt>
                <c:pt idx="56929">
                  <c:v>611.02</c:v>
                </c:pt>
                <c:pt idx="56930">
                  <c:v>610.94299999999998</c:v>
                </c:pt>
                <c:pt idx="56931">
                  <c:v>610.86599999999999</c:v>
                </c:pt>
                <c:pt idx="56932">
                  <c:v>610.78899999999999</c:v>
                </c:pt>
                <c:pt idx="56933">
                  <c:v>610.71100000000001</c:v>
                </c:pt>
                <c:pt idx="56934">
                  <c:v>610.63400000000001</c:v>
                </c:pt>
                <c:pt idx="56935">
                  <c:v>610.55700000000002</c:v>
                </c:pt>
                <c:pt idx="56936">
                  <c:v>610.48</c:v>
                </c:pt>
                <c:pt idx="56937">
                  <c:v>610.40300000000002</c:v>
                </c:pt>
                <c:pt idx="56938">
                  <c:v>610.32500000000005</c:v>
                </c:pt>
                <c:pt idx="56939">
                  <c:v>610.24800000000005</c:v>
                </c:pt>
                <c:pt idx="56940">
                  <c:v>610.17100000000005</c:v>
                </c:pt>
                <c:pt idx="56941">
                  <c:v>610.09400000000005</c:v>
                </c:pt>
                <c:pt idx="56942">
                  <c:v>610.01599999999996</c:v>
                </c:pt>
                <c:pt idx="56943">
                  <c:v>609.93899999999996</c:v>
                </c:pt>
                <c:pt idx="56944">
                  <c:v>609.86199999999997</c:v>
                </c:pt>
                <c:pt idx="56945">
                  <c:v>609.78399999999999</c:v>
                </c:pt>
                <c:pt idx="56946">
                  <c:v>609.70699999999999</c:v>
                </c:pt>
                <c:pt idx="56947">
                  <c:v>609.63</c:v>
                </c:pt>
                <c:pt idx="56948">
                  <c:v>609.55200000000002</c:v>
                </c:pt>
                <c:pt idx="56949">
                  <c:v>609.47500000000002</c:v>
                </c:pt>
                <c:pt idx="56950">
                  <c:v>609.39800000000002</c:v>
                </c:pt>
                <c:pt idx="56951">
                  <c:v>609.32000000000005</c:v>
                </c:pt>
                <c:pt idx="56952">
                  <c:v>609.24300000000005</c:v>
                </c:pt>
                <c:pt idx="56953">
                  <c:v>609.16600000000005</c:v>
                </c:pt>
                <c:pt idx="56954">
                  <c:v>609.08799999999997</c:v>
                </c:pt>
                <c:pt idx="56955">
                  <c:v>609.01099999999997</c:v>
                </c:pt>
                <c:pt idx="56956">
                  <c:v>608.93299999999999</c:v>
                </c:pt>
                <c:pt idx="56957">
                  <c:v>608.85599999999999</c:v>
                </c:pt>
                <c:pt idx="56958">
                  <c:v>608.779</c:v>
                </c:pt>
                <c:pt idx="56959">
                  <c:v>608.70100000000002</c:v>
                </c:pt>
                <c:pt idx="56960">
                  <c:v>608.62400000000002</c:v>
                </c:pt>
                <c:pt idx="56961">
                  <c:v>608.54600000000005</c:v>
                </c:pt>
                <c:pt idx="56962">
                  <c:v>608.46900000000005</c:v>
                </c:pt>
                <c:pt idx="56963">
                  <c:v>608.39099999999996</c:v>
                </c:pt>
                <c:pt idx="56964">
                  <c:v>608.31399999999996</c:v>
                </c:pt>
                <c:pt idx="56965">
                  <c:v>608.23699999999997</c:v>
                </c:pt>
                <c:pt idx="56966">
                  <c:v>608.15899999999999</c:v>
                </c:pt>
                <c:pt idx="56967">
                  <c:v>608.08199999999999</c:v>
                </c:pt>
                <c:pt idx="56968">
                  <c:v>608.00400000000002</c:v>
                </c:pt>
                <c:pt idx="56969">
                  <c:v>607.92700000000002</c:v>
                </c:pt>
                <c:pt idx="56970">
                  <c:v>607.84900000000005</c:v>
                </c:pt>
                <c:pt idx="56971">
                  <c:v>607.77200000000005</c:v>
                </c:pt>
                <c:pt idx="56972">
                  <c:v>607.69399999999996</c:v>
                </c:pt>
                <c:pt idx="56973">
                  <c:v>607.61699999999996</c:v>
                </c:pt>
                <c:pt idx="56974">
                  <c:v>607.53899999999999</c:v>
                </c:pt>
                <c:pt idx="56975">
                  <c:v>607.46199999999999</c:v>
                </c:pt>
                <c:pt idx="56976">
                  <c:v>607.38400000000001</c:v>
                </c:pt>
                <c:pt idx="56977">
                  <c:v>607.30700000000002</c:v>
                </c:pt>
                <c:pt idx="56978">
                  <c:v>607.22900000000004</c:v>
                </c:pt>
                <c:pt idx="56979">
                  <c:v>607.15099999999995</c:v>
                </c:pt>
                <c:pt idx="56980">
                  <c:v>607.07399999999996</c:v>
                </c:pt>
                <c:pt idx="56981">
                  <c:v>606.99599999999998</c:v>
                </c:pt>
                <c:pt idx="56982">
                  <c:v>606.91899999999998</c:v>
                </c:pt>
                <c:pt idx="56983">
                  <c:v>606.84100000000001</c:v>
                </c:pt>
                <c:pt idx="56984">
                  <c:v>606.76400000000001</c:v>
                </c:pt>
                <c:pt idx="56985">
                  <c:v>606.68600000000004</c:v>
                </c:pt>
                <c:pt idx="56986">
                  <c:v>606.60799999999995</c:v>
                </c:pt>
                <c:pt idx="56987">
                  <c:v>606.53099999999995</c:v>
                </c:pt>
                <c:pt idx="56988">
                  <c:v>606.45299999999997</c:v>
                </c:pt>
                <c:pt idx="56989">
                  <c:v>606.375</c:v>
                </c:pt>
                <c:pt idx="56990">
                  <c:v>606.298</c:v>
                </c:pt>
                <c:pt idx="56991">
                  <c:v>606.22</c:v>
                </c:pt>
                <c:pt idx="56992">
                  <c:v>606.14200000000005</c:v>
                </c:pt>
                <c:pt idx="56993">
                  <c:v>606.06500000000005</c:v>
                </c:pt>
                <c:pt idx="56994">
                  <c:v>605.98699999999997</c:v>
                </c:pt>
                <c:pt idx="56995">
                  <c:v>605.90899999999999</c:v>
                </c:pt>
                <c:pt idx="56996">
                  <c:v>605.83199999999999</c:v>
                </c:pt>
                <c:pt idx="56997">
                  <c:v>605.75400000000002</c:v>
                </c:pt>
                <c:pt idx="56998">
                  <c:v>605.67600000000004</c:v>
                </c:pt>
                <c:pt idx="56999">
                  <c:v>605.59900000000005</c:v>
                </c:pt>
                <c:pt idx="57000">
                  <c:v>605.52099999999996</c:v>
                </c:pt>
                <c:pt idx="57001">
                  <c:v>605.44299999999998</c:v>
                </c:pt>
                <c:pt idx="57002">
                  <c:v>605.36599999999999</c:v>
                </c:pt>
                <c:pt idx="57003">
                  <c:v>605.28800000000001</c:v>
                </c:pt>
                <c:pt idx="57004">
                  <c:v>605.21</c:v>
                </c:pt>
                <c:pt idx="57005">
                  <c:v>605.13199999999995</c:v>
                </c:pt>
                <c:pt idx="57006">
                  <c:v>605.05499999999995</c:v>
                </c:pt>
                <c:pt idx="57007">
                  <c:v>604.97699999999998</c:v>
                </c:pt>
                <c:pt idx="57008">
                  <c:v>604.899</c:v>
                </c:pt>
                <c:pt idx="57009">
                  <c:v>604.82100000000003</c:v>
                </c:pt>
                <c:pt idx="57010">
                  <c:v>604.74400000000003</c:v>
                </c:pt>
                <c:pt idx="57011">
                  <c:v>604.66600000000005</c:v>
                </c:pt>
                <c:pt idx="57012">
                  <c:v>604.58799999999997</c:v>
                </c:pt>
                <c:pt idx="57013">
                  <c:v>604.51</c:v>
                </c:pt>
                <c:pt idx="57014">
                  <c:v>604.43200000000002</c:v>
                </c:pt>
                <c:pt idx="57015">
                  <c:v>604.35400000000004</c:v>
                </c:pt>
                <c:pt idx="57016">
                  <c:v>604.27700000000004</c:v>
                </c:pt>
                <c:pt idx="57017">
                  <c:v>604.19899999999996</c:v>
                </c:pt>
                <c:pt idx="57018">
                  <c:v>604.12099999999998</c:v>
                </c:pt>
                <c:pt idx="57019">
                  <c:v>604.04300000000001</c:v>
                </c:pt>
                <c:pt idx="57020">
                  <c:v>603.96500000000003</c:v>
                </c:pt>
                <c:pt idx="57021">
                  <c:v>603.88699999999994</c:v>
                </c:pt>
                <c:pt idx="57022">
                  <c:v>603.80999999999995</c:v>
                </c:pt>
                <c:pt idx="57023">
                  <c:v>603.73199999999997</c:v>
                </c:pt>
                <c:pt idx="57024">
                  <c:v>603.654</c:v>
                </c:pt>
                <c:pt idx="57025">
                  <c:v>603.57600000000002</c:v>
                </c:pt>
                <c:pt idx="57026">
                  <c:v>603.49800000000005</c:v>
                </c:pt>
                <c:pt idx="57027">
                  <c:v>603.41999999999996</c:v>
                </c:pt>
                <c:pt idx="57028">
                  <c:v>603.34199999999998</c:v>
                </c:pt>
                <c:pt idx="57029">
                  <c:v>603.26400000000001</c:v>
                </c:pt>
                <c:pt idx="57030">
                  <c:v>603.18600000000004</c:v>
                </c:pt>
                <c:pt idx="57031">
                  <c:v>603.10799999999995</c:v>
                </c:pt>
                <c:pt idx="57032">
                  <c:v>603.03099999999995</c:v>
                </c:pt>
                <c:pt idx="57033">
                  <c:v>602.95299999999997</c:v>
                </c:pt>
                <c:pt idx="57034">
                  <c:v>602.875</c:v>
                </c:pt>
                <c:pt idx="57035">
                  <c:v>602.79700000000003</c:v>
                </c:pt>
                <c:pt idx="57036">
                  <c:v>602.71900000000005</c:v>
                </c:pt>
                <c:pt idx="57037">
                  <c:v>602.64099999999996</c:v>
                </c:pt>
                <c:pt idx="57038">
                  <c:v>602.56299999999999</c:v>
                </c:pt>
                <c:pt idx="57039">
                  <c:v>602.48500000000001</c:v>
                </c:pt>
                <c:pt idx="57040">
                  <c:v>602.40700000000004</c:v>
                </c:pt>
                <c:pt idx="57041">
                  <c:v>602.32899999999995</c:v>
                </c:pt>
                <c:pt idx="57042">
                  <c:v>602.25099999999998</c:v>
                </c:pt>
                <c:pt idx="57043">
                  <c:v>602.173</c:v>
                </c:pt>
                <c:pt idx="57044">
                  <c:v>602.09500000000003</c:v>
                </c:pt>
                <c:pt idx="57045">
                  <c:v>602.01700000000005</c:v>
                </c:pt>
                <c:pt idx="57046">
                  <c:v>601.93799999999999</c:v>
                </c:pt>
                <c:pt idx="57047">
                  <c:v>601.86</c:v>
                </c:pt>
                <c:pt idx="57048">
                  <c:v>601.78200000000004</c:v>
                </c:pt>
                <c:pt idx="57049">
                  <c:v>601.70399999999995</c:v>
                </c:pt>
                <c:pt idx="57050">
                  <c:v>601.62599999999998</c:v>
                </c:pt>
                <c:pt idx="57051">
                  <c:v>601.548</c:v>
                </c:pt>
                <c:pt idx="57052">
                  <c:v>601.47</c:v>
                </c:pt>
                <c:pt idx="57053">
                  <c:v>601.39200000000005</c:v>
                </c:pt>
                <c:pt idx="57054">
                  <c:v>601.31399999999996</c:v>
                </c:pt>
                <c:pt idx="57055">
                  <c:v>601.23599999999999</c:v>
                </c:pt>
                <c:pt idx="57056">
                  <c:v>601.15800000000002</c:v>
                </c:pt>
                <c:pt idx="57057">
                  <c:v>601.08000000000004</c:v>
                </c:pt>
                <c:pt idx="57058">
                  <c:v>601.00099999999998</c:v>
                </c:pt>
                <c:pt idx="57059">
                  <c:v>600.923</c:v>
                </c:pt>
                <c:pt idx="57060">
                  <c:v>600.84500000000003</c:v>
                </c:pt>
                <c:pt idx="57061">
                  <c:v>600.76700000000005</c:v>
                </c:pt>
                <c:pt idx="57062">
                  <c:v>600.68899999999996</c:v>
                </c:pt>
                <c:pt idx="57063">
                  <c:v>600.61099999999999</c:v>
                </c:pt>
                <c:pt idx="57064">
                  <c:v>600.53300000000002</c:v>
                </c:pt>
                <c:pt idx="57065">
                  <c:v>600.45399999999995</c:v>
                </c:pt>
                <c:pt idx="57066">
                  <c:v>600.37599999999998</c:v>
                </c:pt>
                <c:pt idx="57067">
                  <c:v>600.298</c:v>
                </c:pt>
                <c:pt idx="57068">
                  <c:v>600.22</c:v>
                </c:pt>
                <c:pt idx="57069">
                  <c:v>600.14200000000005</c:v>
                </c:pt>
                <c:pt idx="57070">
                  <c:v>600.06299999999999</c:v>
                </c:pt>
                <c:pt idx="57071">
                  <c:v>599.98500000000001</c:v>
                </c:pt>
                <c:pt idx="57072">
                  <c:v>599.90700000000004</c:v>
                </c:pt>
                <c:pt idx="57073">
                  <c:v>599.82899999999995</c:v>
                </c:pt>
                <c:pt idx="57074">
                  <c:v>599.75</c:v>
                </c:pt>
                <c:pt idx="57075">
                  <c:v>599.67200000000003</c:v>
                </c:pt>
                <c:pt idx="57076">
                  <c:v>599.59400000000005</c:v>
                </c:pt>
                <c:pt idx="57077">
                  <c:v>599.51599999999996</c:v>
                </c:pt>
                <c:pt idx="57078">
                  <c:v>599.43700000000001</c:v>
                </c:pt>
                <c:pt idx="57079">
                  <c:v>599.35900000000004</c:v>
                </c:pt>
                <c:pt idx="57080">
                  <c:v>599.28099999999995</c:v>
                </c:pt>
                <c:pt idx="57081">
                  <c:v>599.20299999999997</c:v>
                </c:pt>
                <c:pt idx="57082">
                  <c:v>599.12400000000002</c:v>
                </c:pt>
                <c:pt idx="57083">
                  <c:v>599.04600000000005</c:v>
                </c:pt>
                <c:pt idx="57084">
                  <c:v>598.96799999999996</c:v>
                </c:pt>
                <c:pt idx="57085">
                  <c:v>598.88900000000001</c:v>
                </c:pt>
                <c:pt idx="57086">
                  <c:v>598.81100000000004</c:v>
                </c:pt>
                <c:pt idx="57087">
                  <c:v>598.73299999999995</c:v>
                </c:pt>
                <c:pt idx="57088">
                  <c:v>598.654</c:v>
                </c:pt>
                <c:pt idx="57089">
                  <c:v>598.57600000000002</c:v>
                </c:pt>
                <c:pt idx="57090">
                  <c:v>598.49800000000005</c:v>
                </c:pt>
                <c:pt idx="57091">
                  <c:v>598.41899999999998</c:v>
                </c:pt>
                <c:pt idx="57092">
                  <c:v>598.34100000000001</c:v>
                </c:pt>
                <c:pt idx="57093">
                  <c:v>598.26300000000003</c:v>
                </c:pt>
                <c:pt idx="57094">
                  <c:v>598.18399999999997</c:v>
                </c:pt>
                <c:pt idx="57095">
                  <c:v>598.10599999999999</c:v>
                </c:pt>
                <c:pt idx="57096">
                  <c:v>598.02700000000004</c:v>
                </c:pt>
                <c:pt idx="57097">
                  <c:v>597.94899999999996</c:v>
                </c:pt>
                <c:pt idx="57098">
                  <c:v>597.87099999999998</c:v>
                </c:pt>
                <c:pt idx="57099">
                  <c:v>597.79200000000003</c:v>
                </c:pt>
                <c:pt idx="57100">
                  <c:v>597.71400000000006</c:v>
                </c:pt>
                <c:pt idx="57101">
                  <c:v>597.63499999999999</c:v>
                </c:pt>
                <c:pt idx="57102">
                  <c:v>597.55700000000002</c:v>
                </c:pt>
                <c:pt idx="57103">
                  <c:v>597.47799999999995</c:v>
                </c:pt>
                <c:pt idx="57104">
                  <c:v>597.4</c:v>
                </c:pt>
                <c:pt idx="57105">
                  <c:v>597.322</c:v>
                </c:pt>
                <c:pt idx="57106">
                  <c:v>597.24300000000005</c:v>
                </c:pt>
                <c:pt idx="57107">
                  <c:v>597.16499999999996</c:v>
                </c:pt>
                <c:pt idx="57108">
                  <c:v>597.08600000000001</c:v>
                </c:pt>
                <c:pt idx="57109">
                  <c:v>597.00800000000004</c:v>
                </c:pt>
                <c:pt idx="57110">
                  <c:v>596.92899999999997</c:v>
                </c:pt>
                <c:pt idx="57111">
                  <c:v>596.851</c:v>
                </c:pt>
                <c:pt idx="57112">
                  <c:v>596.77200000000005</c:v>
                </c:pt>
                <c:pt idx="57113">
                  <c:v>596.69399999999996</c:v>
                </c:pt>
                <c:pt idx="57114">
                  <c:v>596.61500000000001</c:v>
                </c:pt>
                <c:pt idx="57115">
                  <c:v>596.53700000000003</c:v>
                </c:pt>
                <c:pt idx="57116">
                  <c:v>596.45799999999997</c:v>
                </c:pt>
                <c:pt idx="57117">
                  <c:v>596.38</c:v>
                </c:pt>
                <c:pt idx="57118">
                  <c:v>596.30100000000004</c:v>
                </c:pt>
                <c:pt idx="57119">
                  <c:v>596.22199999999998</c:v>
                </c:pt>
                <c:pt idx="57120">
                  <c:v>596.14400000000001</c:v>
                </c:pt>
                <c:pt idx="57121">
                  <c:v>596.06500000000005</c:v>
                </c:pt>
                <c:pt idx="57122">
                  <c:v>595.98699999999997</c:v>
                </c:pt>
                <c:pt idx="57123">
                  <c:v>595.90800000000002</c:v>
                </c:pt>
                <c:pt idx="57124">
                  <c:v>595.82899999999995</c:v>
                </c:pt>
                <c:pt idx="57125">
                  <c:v>595.75099999999998</c:v>
                </c:pt>
                <c:pt idx="57126">
                  <c:v>595.67200000000003</c:v>
                </c:pt>
                <c:pt idx="57127">
                  <c:v>595.59400000000005</c:v>
                </c:pt>
                <c:pt idx="57128">
                  <c:v>595.51499999999999</c:v>
                </c:pt>
                <c:pt idx="57129">
                  <c:v>595.43600000000004</c:v>
                </c:pt>
                <c:pt idx="57130">
                  <c:v>595.35799999999995</c:v>
                </c:pt>
                <c:pt idx="57131">
                  <c:v>595.279</c:v>
                </c:pt>
                <c:pt idx="57132">
                  <c:v>595.20100000000002</c:v>
                </c:pt>
                <c:pt idx="57133">
                  <c:v>595.12199999999996</c:v>
                </c:pt>
                <c:pt idx="57134">
                  <c:v>595.04300000000001</c:v>
                </c:pt>
                <c:pt idx="57135">
                  <c:v>594.96500000000003</c:v>
                </c:pt>
                <c:pt idx="57136">
                  <c:v>594.88599999999997</c:v>
                </c:pt>
                <c:pt idx="57137">
                  <c:v>594.80700000000002</c:v>
                </c:pt>
                <c:pt idx="57138">
                  <c:v>594.72900000000004</c:v>
                </c:pt>
                <c:pt idx="57139">
                  <c:v>594.65</c:v>
                </c:pt>
                <c:pt idx="57140">
                  <c:v>594.57100000000003</c:v>
                </c:pt>
                <c:pt idx="57141">
                  <c:v>594.49199999999996</c:v>
                </c:pt>
                <c:pt idx="57142">
                  <c:v>594.41399999999999</c:v>
                </c:pt>
                <c:pt idx="57143">
                  <c:v>594.33500000000004</c:v>
                </c:pt>
                <c:pt idx="57144">
                  <c:v>594.25599999999997</c:v>
                </c:pt>
                <c:pt idx="57145">
                  <c:v>594.17700000000002</c:v>
                </c:pt>
                <c:pt idx="57146">
                  <c:v>594.09900000000005</c:v>
                </c:pt>
                <c:pt idx="57147">
                  <c:v>594.02</c:v>
                </c:pt>
                <c:pt idx="57148">
                  <c:v>593.94100000000003</c:v>
                </c:pt>
                <c:pt idx="57149">
                  <c:v>593.86199999999997</c:v>
                </c:pt>
                <c:pt idx="57150">
                  <c:v>593.78399999999999</c:v>
                </c:pt>
                <c:pt idx="57151">
                  <c:v>593.70500000000004</c:v>
                </c:pt>
                <c:pt idx="57152">
                  <c:v>593.62599999999998</c:v>
                </c:pt>
                <c:pt idx="57153">
                  <c:v>593.54700000000003</c:v>
                </c:pt>
                <c:pt idx="57154">
                  <c:v>593.46900000000005</c:v>
                </c:pt>
                <c:pt idx="57155">
                  <c:v>593.39</c:v>
                </c:pt>
                <c:pt idx="57156">
                  <c:v>593.31100000000004</c:v>
                </c:pt>
                <c:pt idx="57157">
                  <c:v>593.23199999999997</c:v>
                </c:pt>
                <c:pt idx="57158">
                  <c:v>593.15300000000002</c:v>
                </c:pt>
                <c:pt idx="57159">
                  <c:v>593.07399999999996</c:v>
                </c:pt>
                <c:pt idx="57160">
                  <c:v>592.99599999999998</c:v>
                </c:pt>
                <c:pt idx="57161">
                  <c:v>592.91700000000003</c:v>
                </c:pt>
                <c:pt idx="57162">
                  <c:v>592.83799999999997</c:v>
                </c:pt>
                <c:pt idx="57163">
                  <c:v>592.75900000000001</c:v>
                </c:pt>
                <c:pt idx="57164">
                  <c:v>592.67999999999995</c:v>
                </c:pt>
                <c:pt idx="57165">
                  <c:v>592.601</c:v>
                </c:pt>
                <c:pt idx="57166">
                  <c:v>592.52200000000005</c:v>
                </c:pt>
                <c:pt idx="57167">
                  <c:v>592.44299999999998</c:v>
                </c:pt>
                <c:pt idx="57168">
                  <c:v>592.36500000000001</c:v>
                </c:pt>
                <c:pt idx="57169">
                  <c:v>592.28599999999994</c:v>
                </c:pt>
                <c:pt idx="57170">
                  <c:v>592.20699999999999</c:v>
                </c:pt>
                <c:pt idx="57171">
                  <c:v>592.12800000000004</c:v>
                </c:pt>
                <c:pt idx="57172">
                  <c:v>592.04899999999998</c:v>
                </c:pt>
                <c:pt idx="57173">
                  <c:v>591.97</c:v>
                </c:pt>
                <c:pt idx="57174">
                  <c:v>591.89099999999996</c:v>
                </c:pt>
                <c:pt idx="57175">
                  <c:v>591.81200000000001</c:v>
                </c:pt>
                <c:pt idx="57176">
                  <c:v>591.73299999999995</c:v>
                </c:pt>
                <c:pt idx="57177">
                  <c:v>591.654</c:v>
                </c:pt>
                <c:pt idx="57178">
                  <c:v>591.57500000000005</c:v>
                </c:pt>
                <c:pt idx="57179">
                  <c:v>591.49599999999998</c:v>
                </c:pt>
                <c:pt idx="57180">
                  <c:v>591.41700000000003</c:v>
                </c:pt>
                <c:pt idx="57181">
                  <c:v>591.33799999999997</c:v>
                </c:pt>
                <c:pt idx="57182">
                  <c:v>591.25900000000001</c:v>
                </c:pt>
                <c:pt idx="57183">
                  <c:v>591.17999999999995</c:v>
                </c:pt>
                <c:pt idx="57184">
                  <c:v>591.101</c:v>
                </c:pt>
                <c:pt idx="57185">
                  <c:v>591.02200000000005</c:v>
                </c:pt>
                <c:pt idx="57186">
                  <c:v>590.94299999999998</c:v>
                </c:pt>
                <c:pt idx="57187">
                  <c:v>590.86400000000003</c:v>
                </c:pt>
                <c:pt idx="57188">
                  <c:v>590.78499999999997</c:v>
                </c:pt>
                <c:pt idx="57189">
                  <c:v>590.70600000000002</c:v>
                </c:pt>
                <c:pt idx="57190">
                  <c:v>590.62699999999995</c:v>
                </c:pt>
                <c:pt idx="57191">
                  <c:v>590.548</c:v>
                </c:pt>
                <c:pt idx="57192">
                  <c:v>590.46900000000005</c:v>
                </c:pt>
                <c:pt idx="57193">
                  <c:v>590.39</c:v>
                </c:pt>
                <c:pt idx="57194">
                  <c:v>590.31100000000004</c:v>
                </c:pt>
                <c:pt idx="57195">
                  <c:v>590.23199999999997</c:v>
                </c:pt>
                <c:pt idx="57196">
                  <c:v>590.15300000000002</c:v>
                </c:pt>
                <c:pt idx="57197">
                  <c:v>590.07399999999996</c:v>
                </c:pt>
                <c:pt idx="57198">
                  <c:v>589.995</c:v>
                </c:pt>
                <c:pt idx="57199">
                  <c:v>589.91600000000005</c:v>
                </c:pt>
                <c:pt idx="57200">
                  <c:v>589.83600000000001</c:v>
                </c:pt>
                <c:pt idx="57201">
                  <c:v>589.75699999999995</c:v>
                </c:pt>
                <c:pt idx="57202">
                  <c:v>589.678</c:v>
                </c:pt>
                <c:pt idx="57203">
                  <c:v>589.59900000000005</c:v>
                </c:pt>
                <c:pt idx="57204">
                  <c:v>589.52</c:v>
                </c:pt>
                <c:pt idx="57205">
                  <c:v>589.44100000000003</c:v>
                </c:pt>
                <c:pt idx="57206">
                  <c:v>589.36199999999997</c:v>
                </c:pt>
                <c:pt idx="57207">
                  <c:v>589.28200000000004</c:v>
                </c:pt>
                <c:pt idx="57208">
                  <c:v>589.20299999999997</c:v>
                </c:pt>
                <c:pt idx="57209">
                  <c:v>589.12400000000002</c:v>
                </c:pt>
                <c:pt idx="57210">
                  <c:v>589.04499999999996</c:v>
                </c:pt>
                <c:pt idx="57211">
                  <c:v>588.96600000000001</c:v>
                </c:pt>
                <c:pt idx="57212">
                  <c:v>588.88699999999994</c:v>
                </c:pt>
                <c:pt idx="57213">
                  <c:v>588.80700000000002</c:v>
                </c:pt>
                <c:pt idx="57214">
                  <c:v>588.72799999999995</c:v>
                </c:pt>
                <c:pt idx="57215">
                  <c:v>588.649</c:v>
                </c:pt>
                <c:pt idx="57216">
                  <c:v>588.57000000000005</c:v>
                </c:pt>
                <c:pt idx="57217">
                  <c:v>588.49</c:v>
                </c:pt>
                <c:pt idx="57218">
                  <c:v>588.41099999999994</c:v>
                </c:pt>
                <c:pt idx="57219">
                  <c:v>588.33199999999999</c:v>
                </c:pt>
                <c:pt idx="57220">
                  <c:v>588.25300000000004</c:v>
                </c:pt>
                <c:pt idx="57221">
                  <c:v>588.17399999999998</c:v>
                </c:pt>
                <c:pt idx="57222">
                  <c:v>588.09400000000005</c:v>
                </c:pt>
                <c:pt idx="57223">
                  <c:v>588.01499999999999</c:v>
                </c:pt>
                <c:pt idx="57224">
                  <c:v>587.93600000000004</c:v>
                </c:pt>
                <c:pt idx="57225">
                  <c:v>587.85599999999999</c:v>
                </c:pt>
                <c:pt idx="57226">
                  <c:v>587.77700000000004</c:v>
                </c:pt>
                <c:pt idx="57227">
                  <c:v>587.69799999999998</c:v>
                </c:pt>
                <c:pt idx="57228">
                  <c:v>587.61900000000003</c:v>
                </c:pt>
                <c:pt idx="57229">
                  <c:v>587.53899999999999</c:v>
                </c:pt>
                <c:pt idx="57230">
                  <c:v>587.46</c:v>
                </c:pt>
                <c:pt idx="57231">
                  <c:v>587.38099999999997</c:v>
                </c:pt>
                <c:pt idx="57232">
                  <c:v>587.30100000000004</c:v>
                </c:pt>
                <c:pt idx="57233">
                  <c:v>587.22199999999998</c:v>
                </c:pt>
                <c:pt idx="57234">
                  <c:v>587.14300000000003</c:v>
                </c:pt>
                <c:pt idx="57235">
                  <c:v>587.06299999999999</c:v>
                </c:pt>
                <c:pt idx="57236">
                  <c:v>586.98400000000004</c:v>
                </c:pt>
                <c:pt idx="57237">
                  <c:v>586.90499999999997</c:v>
                </c:pt>
                <c:pt idx="57238">
                  <c:v>586.82500000000005</c:v>
                </c:pt>
                <c:pt idx="57239">
                  <c:v>586.74599999999998</c:v>
                </c:pt>
                <c:pt idx="57240">
                  <c:v>586.66600000000005</c:v>
                </c:pt>
                <c:pt idx="57241">
                  <c:v>586.58699999999999</c:v>
                </c:pt>
                <c:pt idx="57242">
                  <c:v>586.50800000000004</c:v>
                </c:pt>
                <c:pt idx="57243">
                  <c:v>586.428</c:v>
                </c:pt>
                <c:pt idx="57244">
                  <c:v>586.34900000000005</c:v>
                </c:pt>
                <c:pt idx="57245">
                  <c:v>586.26900000000001</c:v>
                </c:pt>
                <c:pt idx="57246">
                  <c:v>586.19000000000005</c:v>
                </c:pt>
                <c:pt idx="57247">
                  <c:v>586.11099999999999</c:v>
                </c:pt>
                <c:pt idx="57248">
                  <c:v>586.03099999999995</c:v>
                </c:pt>
                <c:pt idx="57249">
                  <c:v>585.952</c:v>
                </c:pt>
                <c:pt idx="57250">
                  <c:v>585.87199999999996</c:v>
                </c:pt>
                <c:pt idx="57251">
                  <c:v>585.79300000000001</c:v>
                </c:pt>
                <c:pt idx="57252">
                  <c:v>585.71299999999997</c:v>
                </c:pt>
                <c:pt idx="57253">
                  <c:v>585.63400000000001</c:v>
                </c:pt>
                <c:pt idx="57254">
                  <c:v>585.55399999999997</c:v>
                </c:pt>
                <c:pt idx="57255">
                  <c:v>585.47500000000002</c:v>
                </c:pt>
                <c:pt idx="57256">
                  <c:v>585.39499999999998</c:v>
                </c:pt>
                <c:pt idx="57257">
                  <c:v>585.31600000000003</c:v>
                </c:pt>
                <c:pt idx="57258">
                  <c:v>585.23599999999999</c:v>
                </c:pt>
                <c:pt idx="57259">
                  <c:v>585.15700000000004</c:v>
                </c:pt>
                <c:pt idx="57260">
                  <c:v>585.077</c:v>
                </c:pt>
                <c:pt idx="57261">
                  <c:v>584.99800000000005</c:v>
                </c:pt>
                <c:pt idx="57262">
                  <c:v>584.91800000000001</c:v>
                </c:pt>
                <c:pt idx="57263">
                  <c:v>584.83900000000006</c:v>
                </c:pt>
                <c:pt idx="57264">
                  <c:v>584.75900000000001</c:v>
                </c:pt>
                <c:pt idx="57265">
                  <c:v>584.67999999999995</c:v>
                </c:pt>
                <c:pt idx="57266">
                  <c:v>584.6</c:v>
                </c:pt>
                <c:pt idx="57267">
                  <c:v>584.52099999999996</c:v>
                </c:pt>
                <c:pt idx="57268">
                  <c:v>584.44100000000003</c:v>
                </c:pt>
                <c:pt idx="57269">
                  <c:v>584.36099999999999</c:v>
                </c:pt>
                <c:pt idx="57270">
                  <c:v>584.28200000000004</c:v>
                </c:pt>
                <c:pt idx="57271">
                  <c:v>584.202</c:v>
                </c:pt>
                <c:pt idx="57272">
                  <c:v>584.12300000000005</c:v>
                </c:pt>
                <c:pt idx="57273">
                  <c:v>584.04300000000001</c:v>
                </c:pt>
                <c:pt idx="57274">
                  <c:v>583.96400000000006</c:v>
                </c:pt>
                <c:pt idx="57275">
                  <c:v>583.88400000000001</c:v>
                </c:pt>
                <c:pt idx="57276">
                  <c:v>583.80399999999997</c:v>
                </c:pt>
                <c:pt idx="57277">
                  <c:v>583.72500000000002</c:v>
                </c:pt>
                <c:pt idx="57278">
                  <c:v>583.64499999999998</c:v>
                </c:pt>
                <c:pt idx="57279">
                  <c:v>583.56500000000005</c:v>
                </c:pt>
                <c:pt idx="57280">
                  <c:v>583.48599999999999</c:v>
                </c:pt>
                <c:pt idx="57281">
                  <c:v>583.40599999999995</c:v>
                </c:pt>
                <c:pt idx="57282">
                  <c:v>583.32600000000002</c:v>
                </c:pt>
                <c:pt idx="57283">
                  <c:v>583.24699999999996</c:v>
                </c:pt>
                <c:pt idx="57284">
                  <c:v>583.16700000000003</c:v>
                </c:pt>
                <c:pt idx="57285">
                  <c:v>583.08699999999999</c:v>
                </c:pt>
                <c:pt idx="57286">
                  <c:v>583.00800000000004</c:v>
                </c:pt>
                <c:pt idx="57287">
                  <c:v>582.928</c:v>
                </c:pt>
                <c:pt idx="57288">
                  <c:v>582.84799999999996</c:v>
                </c:pt>
                <c:pt idx="57289">
                  <c:v>582.76900000000001</c:v>
                </c:pt>
                <c:pt idx="57290">
                  <c:v>582.68899999999996</c:v>
                </c:pt>
                <c:pt idx="57291">
                  <c:v>582.60900000000004</c:v>
                </c:pt>
                <c:pt idx="57292">
                  <c:v>582.529</c:v>
                </c:pt>
                <c:pt idx="57293">
                  <c:v>582.45000000000005</c:v>
                </c:pt>
                <c:pt idx="57294">
                  <c:v>582.37</c:v>
                </c:pt>
                <c:pt idx="57295">
                  <c:v>582.29</c:v>
                </c:pt>
                <c:pt idx="57296">
                  <c:v>582.21100000000001</c:v>
                </c:pt>
                <c:pt idx="57297">
                  <c:v>582.13099999999997</c:v>
                </c:pt>
                <c:pt idx="57298">
                  <c:v>582.05100000000004</c:v>
                </c:pt>
                <c:pt idx="57299">
                  <c:v>581.971</c:v>
                </c:pt>
                <c:pt idx="57300">
                  <c:v>581.89099999999996</c:v>
                </c:pt>
                <c:pt idx="57301">
                  <c:v>581.81200000000001</c:v>
                </c:pt>
                <c:pt idx="57302">
                  <c:v>581.73199999999997</c:v>
                </c:pt>
                <c:pt idx="57303">
                  <c:v>581.65200000000004</c:v>
                </c:pt>
                <c:pt idx="57304">
                  <c:v>581.572</c:v>
                </c:pt>
                <c:pt idx="57305">
                  <c:v>581.49199999999996</c:v>
                </c:pt>
                <c:pt idx="57306">
                  <c:v>581.41300000000001</c:v>
                </c:pt>
                <c:pt idx="57307">
                  <c:v>581.33299999999997</c:v>
                </c:pt>
                <c:pt idx="57308">
                  <c:v>581.25300000000004</c:v>
                </c:pt>
                <c:pt idx="57309">
                  <c:v>581.173</c:v>
                </c:pt>
                <c:pt idx="57310">
                  <c:v>581.09299999999996</c:v>
                </c:pt>
                <c:pt idx="57311">
                  <c:v>581.01400000000001</c:v>
                </c:pt>
                <c:pt idx="57312">
                  <c:v>580.93399999999997</c:v>
                </c:pt>
                <c:pt idx="57313">
                  <c:v>580.85400000000004</c:v>
                </c:pt>
                <c:pt idx="57314">
                  <c:v>580.774</c:v>
                </c:pt>
                <c:pt idx="57315">
                  <c:v>580.69399999999996</c:v>
                </c:pt>
                <c:pt idx="57316">
                  <c:v>580.61400000000003</c:v>
                </c:pt>
                <c:pt idx="57317">
                  <c:v>580.53399999999999</c:v>
                </c:pt>
                <c:pt idx="57318">
                  <c:v>580.45399999999995</c:v>
                </c:pt>
                <c:pt idx="57319">
                  <c:v>580.375</c:v>
                </c:pt>
                <c:pt idx="57320">
                  <c:v>580.29499999999996</c:v>
                </c:pt>
                <c:pt idx="57321">
                  <c:v>580.21500000000003</c:v>
                </c:pt>
                <c:pt idx="57322">
                  <c:v>580.13499999999999</c:v>
                </c:pt>
                <c:pt idx="57323">
                  <c:v>580.05499999999995</c:v>
                </c:pt>
                <c:pt idx="57324">
                  <c:v>579.97500000000002</c:v>
                </c:pt>
                <c:pt idx="57325">
                  <c:v>579.89499999999998</c:v>
                </c:pt>
                <c:pt idx="57326">
                  <c:v>579.81500000000005</c:v>
                </c:pt>
                <c:pt idx="57327">
                  <c:v>579.73500000000001</c:v>
                </c:pt>
                <c:pt idx="57328">
                  <c:v>579.65499999999997</c:v>
                </c:pt>
                <c:pt idx="57329">
                  <c:v>579.57500000000005</c:v>
                </c:pt>
                <c:pt idx="57330">
                  <c:v>579.495</c:v>
                </c:pt>
                <c:pt idx="57331">
                  <c:v>579.41499999999996</c:v>
                </c:pt>
                <c:pt idx="57332">
                  <c:v>579.33500000000004</c:v>
                </c:pt>
                <c:pt idx="57333">
                  <c:v>579.255</c:v>
                </c:pt>
                <c:pt idx="57334">
                  <c:v>579.17499999999995</c:v>
                </c:pt>
                <c:pt idx="57335">
                  <c:v>579.09500000000003</c:v>
                </c:pt>
                <c:pt idx="57336">
                  <c:v>579.01499999999999</c:v>
                </c:pt>
                <c:pt idx="57337">
                  <c:v>578.93499999999995</c:v>
                </c:pt>
                <c:pt idx="57338">
                  <c:v>578.85500000000002</c:v>
                </c:pt>
                <c:pt idx="57339">
                  <c:v>578.77499999999998</c:v>
                </c:pt>
                <c:pt idx="57340">
                  <c:v>578.69500000000005</c:v>
                </c:pt>
                <c:pt idx="57341">
                  <c:v>578.61500000000001</c:v>
                </c:pt>
                <c:pt idx="57342">
                  <c:v>578.53499999999997</c:v>
                </c:pt>
                <c:pt idx="57343">
                  <c:v>578.45500000000004</c:v>
                </c:pt>
                <c:pt idx="57344">
                  <c:v>578.375</c:v>
                </c:pt>
                <c:pt idx="57345">
                  <c:v>578.29499999999996</c:v>
                </c:pt>
                <c:pt idx="57346">
                  <c:v>578.21500000000003</c:v>
                </c:pt>
                <c:pt idx="57347">
                  <c:v>578.13499999999999</c:v>
                </c:pt>
                <c:pt idx="57348">
                  <c:v>578.05499999999995</c:v>
                </c:pt>
                <c:pt idx="57349">
                  <c:v>577.97400000000005</c:v>
                </c:pt>
                <c:pt idx="57350">
                  <c:v>577.89400000000001</c:v>
                </c:pt>
                <c:pt idx="57351">
                  <c:v>577.81399999999996</c:v>
                </c:pt>
                <c:pt idx="57352">
                  <c:v>577.73400000000004</c:v>
                </c:pt>
                <c:pt idx="57353">
                  <c:v>577.654</c:v>
                </c:pt>
                <c:pt idx="57354">
                  <c:v>577.57399999999996</c:v>
                </c:pt>
                <c:pt idx="57355">
                  <c:v>577.49400000000003</c:v>
                </c:pt>
                <c:pt idx="57356">
                  <c:v>577.41399999999999</c:v>
                </c:pt>
                <c:pt idx="57357">
                  <c:v>577.33299999999997</c:v>
                </c:pt>
                <c:pt idx="57358">
                  <c:v>577.25300000000004</c:v>
                </c:pt>
                <c:pt idx="57359">
                  <c:v>577.173</c:v>
                </c:pt>
                <c:pt idx="57360">
                  <c:v>577.09299999999996</c:v>
                </c:pt>
                <c:pt idx="57361">
                  <c:v>577.01300000000003</c:v>
                </c:pt>
                <c:pt idx="57362">
                  <c:v>576.93299999999999</c:v>
                </c:pt>
                <c:pt idx="57363">
                  <c:v>576.85199999999998</c:v>
                </c:pt>
                <c:pt idx="57364">
                  <c:v>576.77200000000005</c:v>
                </c:pt>
                <c:pt idx="57365">
                  <c:v>576.69200000000001</c:v>
                </c:pt>
                <c:pt idx="57366">
                  <c:v>576.61199999999997</c:v>
                </c:pt>
                <c:pt idx="57367">
                  <c:v>576.53200000000004</c:v>
                </c:pt>
                <c:pt idx="57368">
                  <c:v>576.452</c:v>
                </c:pt>
                <c:pt idx="57369">
                  <c:v>576.37099999999998</c:v>
                </c:pt>
                <c:pt idx="57370">
                  <c:v>576.29100000000005</c:v>
                </c:pt>
                <c:pt idx="57371">
                  <c:v>576.21100000000001</c:v>
                </c:pt>
                <c:pt idx="57372">
                  <c:v>576.13099999999997</c:v>
                </c:pt>
                <c:pt idx="57373">
                  <c:v>576.04999999999995</c:v>
                </c:pt>
                <c:pt idx="57374">
                  <c:v>575.97</c:v>
                </c:pt>
                <c:pt idx="57375">
                  <c:v>575.89</c:v>
                </c:pt>
                <c:pt idx="57376">
                  <c:v>575.80999999999995</c:v>
                </c:pt>
                <c:pt idx="57377">
                  <c:v>575.72900000000004</c:v>
                </c:pt>
                <c:pt idx="57378">
                  <c:v>575.649</c:v>
                </c:pt>
                <c:pt idx="57379">
                  <c:v>575.56899999999996</c:v>
                </c:pt>
                <c:pt idx="57380">
                  <c:v>575.48800000000006</c:v>
                </c:pt>
                <c:pt idx="57381">
                  <c:v>575.40800000000002</c:v>
                </c:pt>
                <c:pt idx="57382">
                  <c:v>575.32799999999997</c:v>
                </c:pt>
                <c:pt idx="57383">
                  <c:v>575.24800000000005</c:v>
                </c:pt>
                <c:pt idx="57384">
                  <c:v>575.16700000000003</c:v>
                </c:pt>
                <c:pt idx="57385">
                  <c:v>575.08699999999999</c:v>
                </c:pt>
                <c:pt idx="57386">
                  <c:v>575.00699999999995</c:v>
                </c:pt>
                <c:pt idx="57387">
                  <c:v>574.92600000000004</c:v>
                </c:pt>
                <c:pt idx="57388">
                  <c:v>574.846</c:v>
                </c:pt>
                <c:pt idx="57389">
                  <c:v>574.76599999999996</c:v>
                </c:pt>
                <c:pt idx="57390">
                  <c:v>574.68499999999995</c:v>
                </c:pt>
                <c:pt idx="57391">
                  <c:v>574.60500000000002</c:v>
                </c:pt>
                <c:pt idx="57392">
                  <c:v>574.524</c:v>
                </c:pt>
                <c:pt idx="57393">
                  <c:v>574.44399999999996</c:v>
                </c:pt>
                <c:pt idx="57394">
                  <c:v>574.36400000000003</c:v>
                </c:pt>
                <c:pt idx="57395">
                  <c:v>574.28300000000002</c:v>
                </c:pt>
                <c:pt idx="57396">
                  <c:v>574.20299999999997</c:v>
                </c:pt>
                <c:pt idx="57397">
                  <c:v>574.12300000000005</c:v>
                </c:pt>
                <c:pt idx="57398">
                  <c:v>574.04200000000003</c:v>
                </c:pt>
                <c:pt idx="57399">
                  <c:v>573.96199999999999</c:v>
                </c:pt>
                <c:pt idx="57400">
                  <c:v>573.88099999999997</c:v>
                </c:pt>
                <c:pt idx="57401">
                  <c:v>573.80100000000004</c:v>
                </c:pt>
                <c:pt idx="57402">
                  <c:v>573.72</c:v>
                </c:pt>
                <c:pt idx="57403">
                  <c:v>573.64</c:v>
                </c:pt>
                <c:pt idx="57404">
                  <c:v>573.55999999999995</c:v>
                </c:pt>
                <c:pt idx="57405">
                  <c:v>573.47900000000004</c:v>
                </c:pt>
                <c:pt idx="57406">
                  <c:v>573.399</c:v>
                </c:pt>
                <c:pt idx="57407">
                  <c:v>573.31799999999998</c:v>
                </c:pt>
                <c:pt idx="57408">
                  <c:v>573.23800000000006</c:v>
                </c:pt>
                <c:pt idx="57409">
                  <c:v>573.15700000000004</c:v>
                </c:pt>
                <c:pt idx="57410">
                  <c:v>573.077</c:v>
                </c:pt>
                <c:pt idx="57411">
                  <c:v>572.99599999999998</c:v>
                </c:pt>
                <c:pt idx="57412">
                  <c:v>572.91600000000005</c:v>
                </c:pt>
                <c:pt idx="57413">
                  <c:v>572.83500000000004</c:v>
                </c:pt>
                <c:pt idx="57414">
                  <c:v>572.755</c:v>
                </c:pt>
                <c:pt idx="57415">
                  <c:v>572.67399999999998</c:v>
                </c:pt>
                <c:pt idx="57416">
                  <c:v>572.59400000000005</c:v>
                </c:pt>
                <c:pt idx="57417">
                  <c:v>572.51300000000003</c:v>
                </c:pt>
                <c:pt idx="57418">
                  <c:v>572.43299999999999</c:v>
                </c:pt>
                <c:pt idx="57419">
                  <c:v>572.35199999999998</c:v>
                </c:pt>
                <c:pt idx="57420">
                  <c:v>572.27200000000005</c:v>
                </c:pt>
                <c:pt idx="57421">
                  <c:v>572.19100000000003</c:v>
                </c:pt>
                <c:pt idx="57422">
                  <c:v>572.11099999999999</c:v>
                </c:pt>
                <c:pt idx="57423">
                  <c:v>572.03</c:v>
                </c:pt>
                <c:pt idx="57424">
                  <c:v>571.94899999999996</c:v>
                </c:pt>
                <c:pt idx="57425">
                  <c:v>571.86900000000003</c:v>
                </c:pt>
                <c:pt idx="57426">
                  <c:v>571.78800000000001</c:v>
                </c:pt>
                <c:pt idx="57427">
                  <c:v>571.70799999999997</c:v>
                </c:pt>
                <c:pt idx="57428">
                  <c:v>571.62699999999995</c:v>
                </c:pt>
                <c:pt idx="57429">
                  <c:v>571.54700000000003</c:v>
                </c:pt>
                <c:pt idx="57430">
                  <c:v>571.46600000000001</c:v>
                </c:pt>
                <c:pt idx="57431">
                  <c:v>571.38499999999999</c:v>
                </c:pt>
                <c:pt idx="57432">
                  <c:v>571.30499999999995</c:v>
                </c:pt>
                <c:pt idx="57433">
                  <c:v>571.22400000000005</c:v>
                </c:pt>
                <c:pt idx="57434">
                  <c:v>571.14300000000003</c:v>
                </c:pt>
                <c:pt idx="57435">
                  <c:v>571.06299999999999</c:v>
                </c:pt>
                <c:pt idx="57436">
                  <c:v>570.98199999999997</c:v>
                </c:pt>
                <c:pt idx="57437">
                  <c:v>570.90200000000004</c:v>
                </c:pt>
                <c:pt idx="57438">
                  <c:v>570.82100000000003</c:v>
                </c:pt>
                <c:pt idx="57439">
                  <c:v>570.74</c:v>
                </c:pt>
                <c:pt idx="57440">
                  <c:v>570.66</c:v>
                </c:pt>
                <c:pt idx="57441">
                  <c:v>570.57899999999995</c:v>
                </c:pt>
                <c:pt idx="57442">
                  <c:v>570.49800000000005</c:v>
                </c:pt>
                <c:pt idx="57443">
                  <c:v>570.41700000000003</c:v>
                </c:pt>
                <c:pt idx="57444">
                  <c:v>570.33699999999999</c:v>
                </c:pt>
                <c:pt idx="57445">
                  <c:v>570.25599999999997</c:v>
                </c:pt>
                <c:pt idx="57446">
                  <c:v>570.17499999999995</c:v>
                </c:pt>
                <c:pt idx="57447">
                  <c:v>570.09500000000003</c:v>
                </c:pt>
                <c:pt idx="57448">
                  <c:v>570.01400000000001</c:v>
                </c:pt>
                <c:pt idx="57449">
                  <c:v>569.93299999999999</c:v>
                </c:pt>
                <c:pt idx="57450">
                  <c:v>569.85299999999995</c:v>
                </c:pt>
                <c:pt idx="57451">
                  <c:v>569.77200000000005</c:v>
                </c:pt>
                <c:pt idx="57452">
                  <c:v>569.69100000000003</c:v>
                </c:pt>
                <c:pt idx="57453">
                  <c:v>569.61</c:v>
                </c:pt>
                <c:pt idx="57454">
                  <c:v>569.53</c:v>
                </c:pt>
                <c:pt idx="57455">
                  <c:v>569.44899999999996</c:v>
                </c:pt>
                <c:pt idx="57456">
                  <c:v>569.36800000000005</c:v>
                </c:pt>
                <c:pt idx="57457">
                  <c:v>569.28700000000003</c:v>
                </c:pt>
                <c:pt idx="57458">
                  <c:v>569.20699999999999</c:v>
                </c:pt>
                <c:pt idx="57459">
                  <c:v>569.12599999999998</c:v>
                </c:pt>
                <c:pt idx="57460">
                  <c:v>569.04499999999996</c:v>
                </c:pt>
                <c:pt idx="57461">
                  <c:v>568.96400000000006</c:v>
                </c:pt>
                <c:pt idx="57462">
                  <c:v>568.88300000000004</c:v>
                </c:pt>
                <c:pt idx="57463">
                  <c:v>568.803</c:v>
                </c:pt>
                <c:pt idx="57464">
                  <c:v>568.72199999999998</c:v>
                </c:pt>
                <c:pt idx="57465">
                  <c:v>568.64099999999996</c:v>
                </c:pt>
                <c:pt idx="57466">
                  <c:v>568.55999999999995</c:v>
                </c:pt>
                <c:pt idx="57467">
                  <c:v>568.47900000000004</c:v>
                </c:pt>
                <c:pt idx="57468">
                  <c:v>568.39800000000002</c:v>
                </c:pt>
                <c:pt idx="57469">
                  <c:v>568.31799999999998</c:v>
                </c:pt>
                <c:pt idx="57470">
                  <c:v>568.23699999999997</c:v>
                </c:pt>
                <c:pt idx="57471">
                  <c:v>568.15599999999995</c:v>
                </c:pt>
                <c:pt idx="57472">
                  <c:v>568.07500000000005</c:v>
                </c:pt>
                <c:pt idx="57473">
                  <c:v>567.99400000000003</c:v>
                </c:pt>
                <c:pt idx="57474">
                  <c:v>567.91300000000001</c:v>
                </c:pt>
                <c:pt idx="57475">
                  <c:v>567.83199999999999</c:v>
                </c:pt>
                <c:pt idx="57476">
                  <c:v>567.75099999999998</c:v>
                </c:pt>
                <c:pt idx="57477">
                  <c:v>567.67100000000005</c:v>
                </c:pt>
                <c:pt idx="57478">
                  <c:v>567.59</c:v>
                </c:pt>
                <c:pt idx="57479">
                  <c:v>567.50900000000001</c:v>
                </c:pt>
                <c:pt idx="57480">
                  <c:v>567.428</c:v>
                </c:pt>
                <c:pt idx="57481">
                  <c:v>567.34699999999998</c:v>
                </c:pt>
                <c:pt idx="57482">
                  <c:v>567.26599999999996</c:v>
                </c:pt>
                <c:pt idx="57483">
                  <c:v>567.18499999999995</c:v>
                </c:pt>
                <c:pt idx="57484">
                  <c:v>567.10400000000004</c:v>
                </c:pt>
                <c:pt idx="57485">
                  <c:v>567.02300000000002</c:v>
                </c:pt>
                <c:pt idx="57486">
                  <c:v>566.94200000000001</c:v>
                </c:pt>
                <c:pt idx="57487">
                  <c:v>566.86099999999999</c:v>
                </c:pt>
                <c:pt idx="57488">
                  <c:v>566.78</c:v>
                </c:pt>
                <c:pt idx="57489">
                  <c:v>566.69899999999996</c:v>
                </c:pt>
                <c:pt idx="57490">
                  <c:v>566.61800000000005</c:v>
                </c:pt>
                <c:pt idx="57491">
                  <c:v>566.53700000000003</c:v>
                </c:pt>
                <c:pt idx="57492">
                  <c:v>566.45600000000002</c:v>
                </c:pt>
                <c:pt idx="57493">
                  <c:v>566.375</c:v>
                </c:pt>
                <c:pt idx="57494">
                  <c:v>566.29399999999998</c:v>
                </c:pt>
                <c:pt idx="57495">
                  <c:v>566.21299999999997</c:v>
                </c:pt>
                <c:pt idx="57496">
                  <c:v>566.13199999999995</c:v>
                </c:pt>
                <c:pt idx="57497">
                  <c:v>566.05100000000004</c:v>
                </c:pt>
                <c:pt idx="57498">
                  <c:v>565.97</c:v>
                </c:pt>
                <c:pt idx="57499">
                  <c:v>565.88900000000001</c:v>
                </c:pt>
                <c:pt idx="57500">
                  <c:v>565.80799999999999</c:v>
                </c:pt>
                <c:pt idx="57501">
                  <c:v>565.72699999999998</c:v>
                </c:pt>
                <c:pt idx="57502">
                  <c:v>565.64599999999996</c:v>
                </c:pt>
                <c:pt idx="57503">
                  <c:v>565.56500000000005</c:v>
                </c:pt>
                <c:pt idx="57504">
                  <c:v>565.48400000000004</c:v>
                </c:pt>
                <c:pt idx="57505">
                  <c:v>565.40300000000002</c:v>
                </c:pt>
                <c:pt idx="57506">
                  <c:v>565.322</c:v>
                </c:pt>
                <c:pt idx="57507">
                  <c:v>565.24099999999999</c:v>
                </c:pt>
                <c:pt idx="57508">
                  <c:v>565.16</c:v>
                </c:pt>
                <c:pt idx="57509">
                  <c:v>565.07899999999995</c:v>
                </c:pt>
                <c:pt idx="57510">
                  <c:v>564.99800000000005</c:v>
                </c:pt>
                <c:pt idx="57511">
                  <c:v>564.91700000000003</c:v>
                </c:pt>
                <c:pt idx="57512">
                  <c:v>564.83600000000001</c:v>
                </c:pt>
                <c:pt idx="57513">
                  <c:v>564.75400000000002</c:v>
                </c:pt>
                <c:pt idx="57514">
                  <c:v>564.673</c:v>
                </c:pt>
                <c:pt idx="57515">
                  <c:v>564.59199999999998</c:v>
                </c:pt>
                <c:pt idx="57516">
                  <c:v>564.51099999999997</c:v>
                </c:pt>
                <c:pt idx="57517">
                  <c:v>564.42999999999995</c:v>
                </c:pt>
                <c:pt idx="57518">
                  <c:v>564.34900000000005</c:v>
                </c:pt>
                <c:pt idx="57519">
                  <c:v>564.26800000000003</c:v>
                </c:pt>
                <c:pt idx="57520">
                  <c:v>564.18600000000004</c:v>
                </c:pt>
                <c:pt idx="57521">
                  <c:v>564.10500000000002</c:v>
                </c:pt>
                <c:pt idx="57522">
                  <c:v>564.024</c:v>
                </c:pt>
                <c:pt idx="57523">
                  <c:v>563.94299999999998</c:v>
                </c:pt>
                <c:pt idx="57524">
                  <c:v>563.86199999999997</c:v>
                </c:pt>
                <c:pt idx="57525">
                  <c:v>563.78099999999995</c:v>
                </c:pt>
                <c:pt idx="57526">
                  <c:v>563.69899999999996</c:v>
                </c:pt>
                <c:pt idx="57527">
                  <c:v>563.61800000000005</c:v>
                </c:pt>
                <c:pt idx="57528">
                  <c:v>563.53700000000003</c:v>
                </c:pt>
                <c:pt idx="57529">
                  <c:v>563.45600000000002</c:v>
                </c:pt>
                <c:pt idx="57530">
                  <c:v>563.375</c:v>
                </c:pt>
                <c:pt idx="57531">
                  <c:v>563.29300000000001</c:v>
                </c:pt>
                <c:pt idx="57532">
                  <c:v>563.21199999999999</c:v>
                </c:pt>
                <c:pt idx="57533">
                  <c:v>563.13099999999997</c:v>
                </c:pt>
                <c:pt idx="57534">
                  <c:v>563.04999999999995</c:v>
                </c:pt>
                <c:pt idx="57535">
                  <c:v>562.96799999999996</c:v>
                </c:pt>
                <c:pt idx="57536">
                  <c:v>562.88699999999994</c:v>
                </c:pt>
                <c:pt idx="57537">
                  <c:v>562.80600000000004</c:v>
                </c:pt>
                <c:pt idx="57538">
                  <c:v>562.72500000000002</c:v>
                </c:pt>
                <c:pt idx="57539">
                  <c:v>562.64300000000003</c:v>
                </c:pt>
                <c:pt idx="57540">
                  <c:v>562.56200000000001</c:v>
                </c:pt>
                <c:pt idx="57541">
                  <c:v>562.48099999999999</c:v>
                </c:pt>
                <c:pt idx="57542">
                  <c:v>562.4</c:v>
                </c:pt>
                <c:pt idx="57543">
                  <c:v>562.31799999999998</c:v>
                </c:pt>
                <c:pt idx="57544">
                  <c:v>562.23699999999997</c:v>
                </c:pt>
                <c:pt idx="57545">
                  <c:v>562.15599999999995</c:v>
                </c:pt>
                <c:pt idx="57546">
                  <c:v>562.07399999999996</c:v>
                </c:pt>
                <c:pt idx="57547">
                  <c:v>561.99300000000005</c:v>
                </c:pt>
                <c:pt idx="57548">
                  <c:v>561.91200000000003</c:v>
                </c:pt>
                <c:pt idx="57549">
                  <c:v>561.83000000000004</c:v>
                </c:pt>
                <c:pt idx="57550">
                  <c:v>561.74900000000002</c:v>
                </c:pt>
                <c:pt idx="57551">
                  <c:v>561.66800000000001</c:v>
                </c:pt>
                <c:pt idx="57552">
                  <c:v>561.58600000000001</c:v>
                </c:pt>
                <c:pt idx="57553">
                  <c:v>561.505</c:v>
                </c:pt>
                <c:pt idx="57554">
                  <c:v>561.42399999999998</c:v>
                </c:pt>
                <c:pt idx="57555">
                  <c:v>561.34199999999998</c:v>
                </c:pt>
                <c:pt idx="57556">
                  <c:v>561.26099999999997</c:v>
                </c:pt>
                <c:pt idx="57557">
                  <c:v>561.17999999999995</c:v>
                </c:pt>
                <c:pt idx="57558">
                  <c:v>561.09799999999996</c:v>
                </c:pt>
                <c:pt idx="57559">
                  <c:v>561.01700000000005</c:v>
                </c:pt>
                <c:pt idx="57560">
                  <c:v>560.93499999999995</c:v>
                </c:pt>
                <c:pt idx="57561">
                  <c:v>560.85400000000004</c:v>
                </c:pt>
                <c:pt idx="57562">
                  <c:v>560.77300000000002</c:v>
                </c:pt>
                <c:pt idx="57563">
                  <c:v>560.69100000000003</c:v>
                </c:pt>
                <c:pt idx="57564">
                  <c:v>560.61</c:v>
                </c:pt>
                <c:pt idx="57565">
                  <c:v>560.52800000000002</c:v>
                </c:pt>
                <c:pt idx="57566">
                  <c:v>560.447</c:v>
                </c:pt>
                <c:pt idx="57567">
                  <c:v>560.36599999999999</c:v>
                </c:pt>
                <c:pt idx="57568">
                  <c:v>560.28399999999999</c:v>
                </c:pt>
                <c:pt idx="57569">
                  <c:v>560.20299999999997</c:v>
                </c:pt>
                <c:pt idx="57570">
                  <c:v>560.12099999999998</c:v>
                </c:pt>
                <c:pt idx="57571">
                  <c:v>560.04</c:v>
                </c:pt>
                <c:pt idx="57572">
                  <c:v>559.95799999999997</c:v>
                </c:pt>
                <c:pt idx="57573">
                  <c:v>559.87699999999995</c:v>
                </c:pt>
                <c:pt idx="57574">
                  <c:v>559.79499999999996</c:v>
                </c:pt>
                <c:pt idx="57575">
                  <c:v>559.71400000000006</c:v>
                </c:pt>
                <c:pt idx="57576">
                  <c:v>559.63199999999995</c:v>
                </c:pt>
                <c:pt idx="57577">
                  <c:v>559.55100000000004</c:v>
                </c:pt>
                <c:pt idx="57578">
                  <c:v>559.46900000000005</c:v>
                </c:pt>
                <c:pt idx="57579">
                  <c:v>559.38800000000003</c:v>
                </c:pt>
                <c:pt idx="57580">
                  <c:v>559.30600000000004</c:v>
                </c:pt>
                <c:pt idx="57581">
                  <c:v>559.22500000000002</c:v>
                </c:pt>
                <c:pt idx="57582">
                  <c:v>559.14300000000003</c:v>
                </c:pt>
                <c:pt idx="57583">
                  <c:v>559.06200000000001</c:v>
                </c:pt>
                <c:pt idx="57584">
                  <c:v>558.98</c:v>
                </c:pt>
                <c:pt idx="57585">
                  <c:v>558.899</c:v>
                </c:pt>
                <c:pt idx="57586">
                  <c:v>558.81700000000001</c:v>
                </c:pt>
                <c:pt idx="57587">
                  <c:v>558.73599999999999</c:v>
                </c:pt>
                <c:pt idx="57588">
                  <c:v>558.654</c:v>
                </c:pt>
                <c:pt idx="57589">
                  <c:v>558.57299999999998</c:v>
                </c:pt>
                <c:pt idx="57590">
                  <c:v>558.49099999999999</c:v>
                </c:pt>
                <c:pt idx="57591">
                  <c:v>558.40899999999999</c:v>
                </c:pt>
                <c:pt idx="57592">
                  <c:v>558.32799999999997</c:v>
                </c:pt>
                <c:pt idx="57593">
                  <c:v>558.24599999999998</c:v>
                </c:pt>
                <c:pt idx="57594">
                  <c:v>558.16499999999996</c:v>
                </c:pt>
                <c:pt idx="57595">
                  <c:v>558.08299999999997</c:v>
                </c:pt>
                <c:pt idx="57596">
                  <c:v>558.00099999999998</c:v>
                </c:pt>
                <c:pt idx="57597">
                  <c:v>557.91999999999996</c:v>
                </c:pt>
                <c:pt idx="57598">
                  <c:v>557.83799999999997</c:v>
                </c:pt>
                <c:pt idx="57599">
                  <c:v>557.75699999999995</c:v>
                </c:pt>
                <c:pt idx="57600">
                  <c:v>557.67499999999995</c:v>
                </c:pt>
                <c:pt idx="57601">
                  <c:v>557.59299999999996</c:v>
                </c:pt>
                <c:pt idx="57602">
                  <c:v>557.51199999999994</c:v>
                </c:pt>
                <c:pt idx="57603">
                  <c:v>557.42999999999995</c:v>
                </c:pt>
                <c:pt idx="57604">
                  <c:v>557.34799999999996</c:v>
                </c:pt>
                <c:pt idx="57605">
                  <c:v>557.26700000000005</c:v>
                </c:pt>
                <c:pt idx="57606">
                  <c:v>557.18499999999995</c:v>
                </c:pt>
                <c:pt idx="57607">
                  <c:v>557.10299999999995</c:v>
                </c:pt>
                <c:pt idx="57608">
                  <c:v>557.02200000000005</c:v>
                </c:pt>
                <c:pt idx="57609">
                  <c:v>556.94000000000005</c:v>
                </c:pt>
                <c:pt idx="57610">
                  <c:v>556.85799999999995</c:v>
                </c:pt>
                <c:pt idx="57611">
                  <c:v>556.77700000000004</c:v>
                </c:pt>
                <c:pt idx="57612">
                  <c:v>556.69500000000005</c:v>
                </c:pt>
                <c:pt idx="57613">
                  <c:v>556.61300000000006</c:v>
                </c:pt>
                <c:pt idx="57614">
                  <c:v>556.53200000000004</c:v>
                </c:pt>
                <c:pt idx="57615">
                  <c:v>556.45000000000005</c:v>
                </c:pt>
                <c:pt idx="57616">
                  <c:v>556.36800000000005</c:v>
                </c:pt>
                <c:pt idx="57617">
                  <c:v>556.28599999999994</c:v>
                </c:pt>
                <c:pt idx="57618">
                  <c:v>556.20500000000004</c:v>
                </c:pt>
                <c:pt idx="57619">
                  <c:v>556.12300000000005</c:v>
                </c:pt>
                <c:pt idx="57620">
                  <c:v>556.04100000000005</c:v>
                </c:pt>
                <c:pt idx="57621">
                  <c:v>555.95899999999995</c:v>
                </c:pt>
                <c:pt idx="57622">
                  <c:v>555.87800000000004</c:v>
                </c:pt>
                <c:pt idx="57623">
                  <c:v>555.79600000000005</c:v>
                </c:pt>
                <c:pt idx="57624">
                  <c:v>555.71400000000006</c:v>
                </c:pt>
                <c:pt idx="57625">
                  <c:v>555.63199999999995</c:v>
                </c:pt>
                <c:pt idx="57626">
                  <c:v>555.55100000000004</c:v>
                </c:pt>
                <c:pt idx="57627">
                  <c:v>555.46900000000005</c:v>
                </c:pt>
                <c:pt idx="57628">
                  <c:v>555.38699999999994</c:v>
                </c:pt>
                <c:pt idx="57629">
                  <c:v>555.30499999999995</c:v>
                </c:pt>
                <c:pt idx="57630">
                  <c:v>555.22400000000005</c:v>
                </c:pt>
                <c:pt idx="57631">
                  <c:v>555.14200000000005</c:v>
                </c:pt>
                <c:pt idx="57632">
                  <c:v>555.05999999999995</c:v>
                </c:pt>
                <c:pt idx="57633">
                  <c:v>554.97799999999995</c:v>
                </c:pt>
                <c:pt idx="57634">
                  <c:v>554.89599999999996</c:v>
                </c:pt>
                <c:pt idx="57635">
                  <c:v>554.81399999999996</c:v>
                </c:pt>
                <c:pt idx="57636">
                  <c:v>554.73299999999995</c:v>
                </c:pt>
                <c:pt idx="57637">
                  <c:v>554.65099999999995</c:v>
                </c:pt>
                <c:pt idx="57638">
                  <c:v>554.56899999999996</c:v>
                </c:pt>
                <c:pt idx="57639">
                  <c:v>554.48699999999997</c:v>
                </c:pt>
                <c:pt idx="57640">
                  <c:v>554.40499999999997</c:v>
                </c:pt>
                <c:pt idx="57641">
                  <c:v>554.32299999999998</c:v>
                </c:pt>
                <c:pt idx="57642">
                  <c:v>554.24199999999996</c:v>
                </c:pt>
                <c:pt idx="57643">
                  <c:v>554.16</c:v>
                </c:pt>
                <c:pt idx="57644">
                  <c:v>554.07799999999997</c:v>
                </c:pt>
                <c:pt idx="57645">
                  <c:v>553.99599999999998</c:v>
                </c:pt>
                <c:pt idx="57646">
                  <c:v>553.91399999999999</c:v>
                </c:pt>
                <c:pt idx="57647">
                  <c:v>553.83199999999999</c:v>
                </c:pt>
                <c:pt idx="57648">
                  <c:v>553.75</c:v>
                </c:pt>
                <c:pt idx="57649">
                  <c:v>553.66800000000001</c:v>
                </c:pt>
                <c:pt idx="57650">
                  <c:v>553.58600000000001</c:v>
                </c:pt>
                <c:pt idx="57651">
                  <c:v>553.50400000000002</c:v>
                </c:pt>
                <c:pt idx="57652">
                  <c:v>553.423</c:v>
                </c:pt>
                <c:pt idx="57653">
                  <c:v>553.34100000000001</c:v>
                </c:pt>
                <c:pt idx="57654">
                  <c:v>553.25900000000001</c:v>
                </c:pt>
                <c:pt idx="57655">
                  <c:v>553.17700000000002</c:v>
                </c:pt>
                <c:pt idx="57656">
                  <c:v>553.09500000000003</c:v>
                </c:pt>
                <c:pt idx="57657">
                  <c:v>553.01300000000003</c:v>
                </c:pt>
                <c:pt idx="57658">
                  <c:v>552.93100000000004</c:v>
                </c:pt>
                <c:pt idx="57659">
                  <c:v>552.84900000000005</c:v>
                </c:pt>
                <c:pt idx="57660">
                  <c:v>552.76700000000005</c:v>
                </c:pt>
                <c:pt idx="57661">
                  <c:v>552.68499999999995</c:v>
                </c:pt>
                <c:pt idx="57662">
                  <c:v>552.60299999999995</c:v>
                </c:pt>
                <c:pt idx="57663">
                  <c:v>552.52099999999996</c:v>
                </c:pt>
                <c:pt idx="57664">
                  <c:v>552.43899999999996</c:v>
                </c:pt>
                <c:pt idx="57665">
                  <c:v>552.35699999999997</c:v>
                </c:pt>
                <c:pt idx="57666">
                  <c:v>552.27499999999998</c:v>
                </c:pt>
                <c:pt idx="57667">
                  <c:v>552.19299999999998</c:v>
                </c:pt>
                <c:pt idx="57668">
                  <c:v>552.11099999999999</c:v>
                </c:pt>
                <c:pt idx="57669">
                  <c:v>552.029</c:v>
                </c:pt>
                <c:pt idx="57670">
                  <c:v>551.947</c:v>
                </c:pt>
                <c:pt idx="57671">
                  <c:v>551.86500000000001</c:v>
                </c:pt>
                <c:pt idx="57672">
                  <c:v>551.78300000000002</c:v>
                </c:pt>
                <c:pt idx="57673">
                  <c:v>551.70100000000002</c:v>
                </c:pt>
                <c:pt idx="57674">
                  <c:v>551.61900000000003</c:v>
                </c:pt>
                <c:pt idx="57675">
                  <c:v>551.53700000000003</c:v>
                </c:pt>
                <c:pt idx="57676">
                  <c:v>551.45500000000004</c:v>
                </c:pt>
                <c:pt idx="57677">
                  <c:v>551.37300000000005</c:v>
                </c:pt>
                <c:pt idx="57678">
                  <c:v>551.29100000000005</c:v>
                </c:pt>
                <c:pt idx="57679">
                  <c:v>551.20799999999997</c:v>
                </c:pt>
                <c:pt idx="57680">
                  <c:v>551.12599999999998</c:v>
                </c:pt>
                <c:pt idx="57681">
                  <c:v>551.04399999999998</c:v>
                </c:pt>
                <c:pt idx="57682">
                  <c:v>550.96199999999999</c:v>
                </c:pt>
                <c:pt idx="57683">
                  <c:v>550.88</c:v>
                </c:pt>
                <c:pt idx="57684">
                  <c:v>550.798</c:v>
                </c:pt>
                <c:pt idx="57685">
                  <c:v>550.71600000000001</c:v>
                </c:pt>
                <c:pt idx="57686">
                  <c:v>550.63400000000001</c:v>
                </c:pt>
                <c:pt idx="57687">
                  <c:v>550.55200000000002</c:v>
                </c:pt>
                <c:pt idx="57688">
                  <c:v>550.47</c:v>
                </c:pt>
                <c:pt idx="57689">
                  <c:v>550.38699999999994</c:v>
                </c:pt>
                <c:pt idx="57690">
                  <c:v>550.30499999999995</c:v>
                </c:pt>
                <c:pt idx="57691">
                  <c:v>550.22299999999996</c:v>
                </c:pt>
                <c:pt idx="57692">
                  <c:v>550.14099999999996</c:v>
                </c:pt>
                <c:pt idx="57693">
                  <c:v>550.05899999999997</c:v>
                </c:pt>
                <c:pt idx="57694">
                  <c:v>549.97699999999998</c:v>
                </c:pt>
                <c:pt idx="57695">
                  <c:v>549.89499999999998</c:v>
                </c:pt>
                <c:pt idx="57696">
                  <c:v>549.81200000000001</c:v>
                </c:pt>
                <c:pt idx="57697">
                  <c:v>549.73</c:v>
                </c:pt>
                <c:pt idx="57698">
                  <c:v>549.64800000000002</c:v>
                </c:pt>
                <c:pt idx="57699">
                  <c:v>549.56600000000003</c:v>
                </c:pt>
                <c:pt idx="57700">
                  <c:v>549.48400000000004</c:v>
                </c:pt>
                <c:pt idx="57701">
                  <c:v>549.40099999999995</c:v>
                </c:pt>
                <c:pt idx="57702">
                  <c:v>549.31899999999996</c:v>
                </c:pt>
                <c:pt idx="57703">
                  <c:v>549.23699999999997</c:v>
                </c:pt>
                <c:pt idx="57704">
                  <c:v>549.15499999999997</c:v>
                </c:pt>
                <c:pt idx="57705">
                  <c:v>549.07299999999998</c:v>
                </c:pt>
                <c:pt idx="57706">
                  <c:v>548.99</c:v>
                </c:pt>
                <c:pt idx="57707">
                  <c:v>548.90800000000002</c:v>
                </c:pt>
                <c:pt idx="57708">
                  <c:v>548.82600000000002</c:v>
                </c:pt>
                <c:pt idx="57709">
                  <c:v>548.74400000000003</c:v>
                </c:pt>
                <c:pt idx="57710">
                  <c:v>548.66099999999994</c:v>
                </c:pt>
                <c:pt idx="57711">
                  <c:v>548.57899999999995</c:v>
                </c:pt>
                <c:pt idx="57712">
                  <c:v>548.49699999999996</c:v>
                </c:pt>
                <c:pt idx="57713">
                  <c:v>548.41499999999996</c:v>
                </c:pt>
                <c:pt idx="57714">
                  <c:v>548.33199999999999</c:v>
                </c:pt>
                <c:pt idx="57715">
                  <c:v>548.25</c:v>
                </c:pt>
                <c:pt idx="57716">
                  <c:v>548.16800000000001</c:v>
                </c:pt>
                <c:pt idx="57717">
                  <c:v>548.08600000000001</c:v>
                </c:pt>
                <c:pt idx="57718">
                  <c:v>548.00300000000004</c:v>
                </c:pt>
                <c:pt idx="57719">
                  <c:v>547.92100000000005</c:v>
                </c:pt>
                <c:pt idx="57720">
                  <c:v>547.83900000000006</c:v>
                </c:pt>
                <c:pt idx="57721">
                  <c:v>547.75599999999997</c:v>
                </c:pt>
                <c:pt idx="57722">
                  <c:v>547.67399999999998</c:v>
                </c:pt>
                <c:pt idx="57723">
                  <c:v>547.59199999999998</c:v>
                </c:pt>
                <c:pt idx="57724">
                  <c:v>547.50900000000001</c:v>
                </c:pt>
                <c:pt idx="57725">
                  <c:v>547.42700000000002</c:v>
                </c:pt>
                <c:pt idx="57726">
                  <c:v>547.34500000000003</c:v>
                </c:pt>
                <c:pt idx="57727">
                  <c:v>547.26199999999994</c:v>
                </c:pt>
                <c:pt idx="57728">
                  <c:v>547.17999999999995</c:v>
                </c:pt>
                <c:pt idx="57729">
                  <c:v>547.09799999999996</c:v>
                </c:pt>
                <c:pt idx="57730">
                  <c:v>547.01499999999999</c:v>
                </c:pt>
                <c:pt idx="57731">
                  <c:v>546.93299999999999</c:v>
                </c:pt>
                <c:pt idx="57732">
                  <c:v>546.85</c:v>
                </c:pt>
                <c:pt idx="57733">
                  <c:v>546.76800000000003</c:v>
                </c:pt>
                <c:pt idx="57734">
                  <c:v>546.68600000000004</c:v>
                </c:pt>
                <c:pt idx="57735">
                  <c:v>546.60299999999995</c:v>
                </c:pt>
                <c:pt idx="57736">
                  <c:v>546.52099999999996</c:v>
                </c:pt>
                <c:pt idx="57737">
                  <c:v>546.43899999999996</c:v>
                </c:pt>
                <c:pt idx="57738">
                  <c:v>546.35599999999999</c:v>
                </c:pt>
                <c:pt idx="57739">
                  <c:v>546.274</c:v>
                </c:pt>
                <c:pt idx="57740">
                  <c:v>546.19100000000003</c:v>
                </c:pt>
                <c:pt idx="57741">
                  <c:v>546.10900000000004</c:v>
                </c:pt>
                <c:pt idx="57742">
                  <c:v>546.02599999999995</c:v>
                </c:pt>
                <c:pt idx="57743">
                  <c:v>545.94399999999996</c:v>
                </c:pt>
                <c:pt idx="57744">
                  <c:v>545.86199999999997</c:v>
                </c:pt>
                <c:pt idx="57745">
                  <c:v>545.779</c:v>
                </c:pt>
                <c:pt idx="57746">
                  <c:v>545.697</c:v>
                </c:pt>
                <c:pt idx="57747">
                  <c:v>545.61400000000003</c:v>
                </c:pt>
                <c:pt idx="57748">
                  <c:v>545.53200000000004</c:v>
                </c:pt>
                <c:pt idx="57749">
                  <c:v>545.44899999999996</c:v>
                </c:pt>
                <c:pt idx="57750">
                  <c:v>545.36699999999996</c:v>
                </c:pt>
                <c:pt idx="57751">
                  <c:v>545.28399999999999</c:v>
                </c:pt>
                <c:pt idx="57752">
                  <c:v>545.202</c:v>
                </c:pt>
                <c:pt idx="57753">
                  <c:v>545.11900000000003</c:v>
                </c:pt>
                <c:pt idx="57754">
                  <c:v>545.03700000000003</c:v>
                </c:pt>
                <c:pt idx="57755">
                  <c:v>544.95399999999995</c:v>
                </c:pt>
                <c:pt idx="57756">
                  <c:v>544.87199999999996</c:v>
                </c:pt>
                <c:pt idx="57757">
                  <c:v>544.79</c:v>
                </c:pt>
                <c:pt idx="57758">
                  <c:v>544.70699999999999</c:v>
                </c:pt>
                <c:pt idx="57759">
                  <c:v>544.62400000000002</c:v>
                </c:pt>
                <c:pt idx="57760">
                  <c:v>544.54200000000003</c:v>
                </c:pt>
                <c:pt idx="57761">
                  <c:v>544.45899999999995</c:v>
                </c:pt>
                <c:pt idx="57762">
                  <c:v>544.37699999999995</c:v>
                </c:pt>
                <c:pt idx="57763">
                  <c:v>544.29399999999998</c:v>
                </c:pt>
                <c:pt idx="57764">
                  <c:v>544.21199999999999</c:v>
                </c:pt>
                <c:pt idx="57765">
                  <c:v>544.12900000000002</c:v>
                </c:pt>
                <c:pt idx="57766">
                  <c:v>544.04700000000003</c:v>
                </c:pt>
                <c:pt idx="57767">
                  <c:v>543.96400000000006</c:v>
                </c:pt>
                <c:pt idx="57768">
                  <c:v>543.88199999999995</c:v>
                </c:pt>
                <c:pt idx="57769">
                  <c:v>543.79899999999998</c:v>
                </c:pt>
                <c:pt idx="57770">
                  <c:v>543.71600000000001</c:v>
                </c:pt>
                <c:pt idx="57771">
                  <c:v>543.63400000000001</c:v>
                </c:pt>
                <c:pt idx="57772">
                  <c:v>543.55100000000004</c:v>
                </c:pt>
                <c:pt idx="57773">
                  <c:v>543.46900000000005</c:v>
                </c:pt>
                <c:pt idx="57774">
                  <c:v>543.38599999999997</c:v>
                </c:pt>
                <c:pt idx="57775">
                  <c:v>543.303</c:v>
                </c:pt>
                <c:pt idx="57776">
                  <c:v>543.221</c:v>
                </c:pt>
                <c:pt idx="57777">
                  <c:v>543.13800000000003</c:v>
                </c:pt>
                <c:pt idx="57778">
                  <c:v>543.05600000000004</c:v>
                </c:pt>
                <c:pt idx="57779">
                  <c:v>542.97299999999996</c:v>
                </c:pt>
                <c:pt idx="57780">
                  <c:v>542.89</c:v>
                </c:pt>
                <c:pt idx="57781">
                  <c:v>542.80799999999999</c:v>
                </c:pt>
                <c:pt idx="57782">
                  <c:v>542.72500000000002</c:v>
                </c:pt>
                <c:pt idx="57783">
                  <c:v>542.64200000000005</c:v>
                </c:pt>
                <c:pt idx="57784">
                  <c:v>542.55999999999995</c:v>
                </c:pt>
                <c:pt idx="57785">
                  <c:v>542.47699999999998</c:v>
                </c:pt>
                <c:pt idx="57786">
                  <c:v>542.39499999999998</c:v>
                </c:pt>
                <c:pt idx="57787">
                  <c:v>542.31200000000001</c:v>
                </c:pt>
                <c:pt idx="57788">
                  <c:v>542.22900000000004</c:v>
                </c:pt>
                <c:pt idx="57789">
                  <c:v>542.14599999999996</c:v>
                </c:pt>
                <c:pt idx="57790">
                  <c:v>542.06399999999996</c:v>
                </c:pt>
                <c:pt idx="57791">
                  <c:v>541.98099999999999</c:v>
                </c:pt>
                <c:pt idx="57792">
                  <c:v>541.89800000000002</c:v>
                </c:pt>
                <c:pt idx="57793">
                  <c:v>541.81600000000003</c:v>
                </c:pt>
                <c:pt idx="57794">
                  <c:v>541.73299999999995</c:v>
                </c:pt>
                <c:pt idx="57795">
                  <c:v>541.65</c:v>
                </c:pt>
                <c:pt idx="57796">
                  <c:v>541.56799999999998</c:v>
                </c:pt>
                <c:pt idx="57797">
                  <c:v>541.48500000000001</c:v>
                </c:pt>
                <c:pt idx="57798">
                  <c:v>541.40200000000004</c:v>
                </c:pt>
                <c:pt idx="57799">
                  <c:v>541.31899999999996</c:v>
                </c:pt>
                <c:pt idx="57800">
                  <c:v>541.23699999999997</c:v>
                </c:pt>
                <c:pt idx="57801">
                  <c:v>541.154</c:v>
                </c:pt>
                <c:pt idx="57802">
                  <c:v>541.07100000000003</c:v>
                </c:pt>
                <c:pt idx="57803">
                  <c:v>540.98800000000006</c:v>
                </c:pt>
                <c:pt idx="57804">
                  <c:v>540.90599999999995</c:v>
                </c:pt>
                <c:pt idx="57805">
                  <c:v>540.82299999999998</c:v>
                </c:pt>
                <c:pt idx="57806">
                  <c:v>540.74</c:v>
                </c:pt>
                <c:pt idx="57807">
                  <c:v>540.65700000000004</c:v>
                </c:pt>
                <c:pt idx="57808">
                  <c:v>540.57500000000005</c:v>
                </c:pt>
                <c:pt idx="57809">
                  <c:v>540.49199999999996</c:v>
                </c:pt>
                <c:pt idx="57810">
                  <c:v>540.40899999999999</c:v>
                </c:pt>
                <c:pt idx="57811">
                  <c:v>540.32600000000002</c:v>
                </c:pt>
                <c:pt idx="57812">
                  <c:v>540.24300000000005</c:v>
                </c:pt>
                <c:pt idx="57813">
                  <c:v>540.16099999999994</c:v>
                </c:pt>
                <c:pt idx="57814">
                  <c:v>540.07799999999997</c:v>
                </c:pt>
                <c:pt idx="57815">
                  <c:v>539.995</c:v>
                </c:pt>
                <c:pt idx="57816">
                  <c:v>539.91200000000003</c:v>
                </c:pt>
                <c:pt idx="57817">
                  <c:v>539.82899999999995</c:v>
                </c:pt>
                <c:pt idx="57818">
                  <c:v>539.74599999999998</c:v>
                </c:pt>
                <c:pt idx="57819">
                  <c:v>539.66399999999999</c:v>
                </c:pt>
                <c:pt idx="57820">
                  <c:v>539.58100000000002</c:v>
                </c:pt>
                <c:pt idx="57821">
                  <c:v>539.49800000000005</c:v>
                </c:pt>
                <c:pt idx="57822">
                  <c:v>539.41499999999996</c:v>
                </c:pt>
                <c:pt idx="57823">
                  <c:v>539.33199999999999</c:v>
                </c:pt>
                <c:pt idx="57824">
                  <c:v>539.24900000000002</c:v>
                </c:pt>
                <c:pt idx="57825">
                  <c:v>539.16600000000005</c:v>
                </c:pt>
                <c:pt idx="57826">
                  <c:v>539.08399999999995</c:v>
                </c:pt>
                <c:pt idx="57827">
                  <c:v>539.00099999999998</c:v>
                </c:pt>
                <c:pt idx="57828">
                  <c:v>538.91800000000001</c:v>
                </c:pt>
                <c:pt idx="57829">
                  <c:v>538.83500000000004</c:v>
                </c:pt>
                <c:pt idx="57830">
                  <c:v>538.75199999999995</c:v>
                </c:pt>
                <c:pt idx="57831">
                  <c:v>538.66899999999998</c:v>
                </c:pt>
                <c:pt idx="57832">
                  <c:v>538.58600000000001</c:v>
                </c:pt>
                <c:pt idx="57833">
                  <c:v>538.50300000000004</c:v>
                </c:pt>
                <c:pt idx="57834">
                  <c:v>538.41999999999996</c:v>
                </c:pt>
                <c:pt idx="57835">
                  <c:v>538.33799999999997</c:v>
                </c:pt>
                <c:pt idx="57836">
                  <c:v>538.255</c:v>
                </c:pt>
                <c:pt idx="57837">
                  <c:v>538.17200000000003</c:v>
                </c:pt>
                <c:pt idx="57838">
                  <c:v>538.08900000000006</c:v>
                </c:pt>
                <c:pt idx="57839">
                  <c:v>538.00599999999997</c:v>
                </c:pt>
                <c:pt idx="57840">
                  <c:v>537.923</c:v>
                </c:pt>
                <c:pt idx="57841">
                  <c:v>537.84</c:v>
                </c:pt>
                <c:pt idx="57842">
                  <c:v>537.75699999999995</c:v>
                </c:pt>
                <c:pt idx="57843">
                  <c:v>537.67399999999998</c:v>
                </c:pt>
                <c:pt idx="57844">
                  <c:v>537.59100000000001</c:v>
                </c:pt>
                <c:pt idx="57845">
                  <c:v>537.50800000000004</c:v>
                </c:pt>
                <c:pt idx="57846">
                  <c:v>537.42499999999995</c:v>
                </c:pt>
                <c:pt idx="57847">
                  <c:v>537.34199999999998</c:v>
                </c:pt>
                <c:pt idx="57848">
                  <c:v>537.25900000000001</c:v>
                </c:pt>
                <c:pt idx="57849">
                  <c:v>537.17600000000004</c:v>
                </c:pt>
                <c:pt idx="57850">
                  <c:v>537.09299999999996</c:v>
                </c:pt>
                <c:pt idx="57851">
                  <c:v>537.01</c:v>
                </c:pt>
                <c:pt idx="57852">
                  <c:v>536.92700000000002</c:v>
                </c:pt>
                <c:pt idx="57853">
                  <c:v>536.84400000000005</c:v>
                </c:pt>
                <c:pt idx="57854">
                  <c:v>536.76099999999997</c:v>
                </c:pt>
                <c:pt idx="57855">
                  <c:v>536.678</c:v>
                </c:pt>
                <c:pt idx="57856">
                  <c:v>536.59500000000003</c:v>
                </c:pt>
                <c:pt idx="57857">
                  <c:v>536.51199999999994</c:v>
                </c:pt>
                <c:pt idx="57858">
                  <c:v>536.42899999999997</c:v>
                </c:pt>
                <c:pt idx="57859">
                  <c:v>536.346</c:v>
                </c:pt>
                <c:pt idx="57860">
                  <c:v>536.26300000000003</c:v>
                </c:pt>
                <c:pt idx="57861">
                  <c:v>536.17999999999995</c:v>
                </c:pt>
                <c:pt idx="57862">
                  <c:v>536.09699999999998</c:v>
                </c:pt>
                <c:pt idx="57863">
                  <c:v>536.01400000000001</c:v>
                </c:pt>
                <c:pt idx="57864">
                  <c:v>535.93100000000004</c:v>
                </c:pt>
                <c:pt idx="57865">
                  <c:v>535.84699999999998</c:v>
                </c:pt>
                <c:pt idx="57866">
                  <c:v>535.76400000000001</c:v>
                </c:pt>
                <c:pt idx="57867">
                  <c:v>535.68100000000004</c:v>
                </c:pt>
                <c:pt idx="57868">
                  <c:v>535.59799999999996</c:v>
                </c:pt>
                <c:pt idx="57869">
                  <c:v>535.51499999999999</c:v>
                </c:pt>
                <c:pt idx="57870">
                  <c:v>535.43200000000002</c:v>
                </c:pt>
                <c:pt idx="57871">
                  <c:v>535.34900000000005</c:v>
                </c:pt>
                <c:pt idx="57872">
                  <c:v>535.26599999999996</c:v>
                </c:pt>
                <c:pt idx="57873">
                  <c:v>535.18299999999999</c:v>
                </c:pt>
                <c:pt idx="57874">
                  <c:v>535.09900000000005</c:v>
                </c:pt>
                <c:pt idx="57875">
                  <c:v>535.01599999999996</c:v>
                </c:pt>
                <c:pt idx="57876">
                  <c:v>534.93299999999999</c:v>
                </c:pt>
                <c:pt idx="57877">
                  <c:v>534.85</c:v>
                </c:pt>
                <c:pt idx="57878">
                  <c:v>534.76700000000005</c:v>
                </c:pt>
                <c:pt idx="57879">
                  <c:v>534.68399999999997</c:v>
                </c:pt>
                <c:pt idx="57880">
                  <c:v>534.601</c:v>
                </c:pt>
                <c:pt idx="57881">
                  <c:v>534.51800000000003</c:v>
                </c:pt>
                <c:pt idx="57882">
                  <c:v>534.43399999999997</c:v>
                </c:pt>
                <c:pt idx="57883">
                  <c:v>534.351</c:v>
                </c:pt>
                <c:pt idx="57884">
                  <c:v>534.26800000000003</c:v>
                </c:pt>
                <c:pt idx="57885">
                  <c:v>534.18499999999995</c:v>
                </c:pt>
                <c:pt idx="57886">
                  <c:v>534.10199999999998</c:v>
                </c:pt>
                <c:pt idx="57887">
                  <c:v>534.01800000000003</c:v>
                </c:pt>
                <c:pt idx="57888">
                  <c:v>533.93499999999995</c:v>
                </c:pt>
                <c:pt idx="57889">
                  <c:v>533.85199999999998</c:v>
                </c:pt>
                <c:pt idx="57890">
                  <c:v>533.76900000000001</c:v>
                </c:pt>
                <c:pt idx="57891">
                  <c:v>533.68600000000004</c:v>
                </c:pt>
                <c:pt idx="57892">
                  <c:v>533.60199999999998</c:v>
                </c:pt>
                <c:pt idx="57893">
                  <c:v>533.51900000000001</c:v>
                </c:pt>
                <c:pt idx="57894">
                  <c:v>533.43600000000004</c:v>
                </c:pt>
                <c:pt idx="57895">
                  <c:v>533.35299999999995</c:v>
                </c:pt>
                <c:pt idx="57896">
                  <c:v>533.26900000000001</c:v>
                </c:pt>
                <c:pt idx="57897">
                  <c:v>533.18600000000004</c:v>
                </c:pt>
                <c:pt idx="57898">
                  <c:v>533.10299999999995</c:v>
                </c:pt>
                <c:pt idx="57899">
                  <c:v>533.02</c:v>
                </c:pt>
                <c:pt idx="57900">
                  <c:v>532.93700000000001</c:v>
                </c:pt>
                <c:pt idx="57901">
                  <c:v>532.85299999999995</c:v>
                </c:pt>
                <c:pt idx="57902">
                  <c:v>532.77</c:v>
                </c:pt>
                <c:pt idx="57903">
                  <c:v>532.68700000000001</c:v>
                </c:pt>
                <c:pt idx="57904">
                  <c:v>532.60299999999995</c:v>
                </c:pt>
                <c:pt idx="57905">
                  <c:v>532.52</c:v>
                </c:pt>
                <c:pt idx="57906">
                  <c:v>532.43700000000001</c:v>
                </c:pt>
                <c:pt idx="57907">
                  <c:v>532.35400000000004</c:v>
                </c:pt>
                <c:pt idx="57908">
                  <c:v>532.27</c:v>
                </c:pt>
                <c:pt idx="57909">
                  <c:v>532.18700000000001</c:v>
                </c:pt>
                <c:pt idx="57910">
                  <c:v>532.10400000000004</c:v>
                </c:pt>
                <c:pt idx="57911">
                  <c:v>532.02</c:v>
                </c:pt>
                <c:pt idx="57912">
                  <c:v>531.93700000000001</c:v>
                </c:pt>
                <c:pt idx="57913">
                  <c:v>531.85400000000004</c:v>
                </c:pt>
                <c:pt idx="57914">
                  <c:v>531.77</c:v>
                </c:pt>
                <c:pt idx="57915">
                  <c:v>531.68700000000001</c:v>
                </c:pt>
                <c:pt idx="57916">
                  <c:v>531.60400000000004</c:v>
                </c:pt>
                <c:pt idx="57917">
                  <c:v>531.52</c:v>
                </c:pt>
                <c:pt idx="57918">
                  <c:v>531.43700000000001</c:v>
                </c:pt>
                <c:pt idx="57919">
                  <c:v>531.35400000000004</c:v>
                </c:pt>
                <c:pt idx="57920">
                  <c:v>531.27</c:v>
                </c:pt>
                <c:pt idx="57921">
                  <c:v>531.18700000000001</c:v>
                </c:pt>
                <c:pt idx="57922">
                  <c:v>531.10400000000004</c:v>
                </c:pt>
                <c:pt idx="57923">
                  <c:v>531.02</c:v>
                </c:pt>
                <c:pt idx="57924">
                  <c:v>530.93700000000001</c:v>
                </c:pt>
                <c:pt idx="57925">
                  <c:v>530.85400000000004</c:v>
                </c:pt>
                <c:pt idx="57926">
                  <c:v>530.77</c:v>
                </c:pt>
                <c:pt idx="57927">
                  <c:v>530.68700000000001</c:v>
                </c:pt>
                <c:pt idx="57928">
                  <c:v>530.60299999999995</c:v>
                </c:pt>
                <c:pt idx="57929">
                  <c:v>530.52</c:v>
                </c:pt>
                <c:pt idx="57930">
                  <c:v>530.43700000000001</c:v>
                </c:pt>
                <c:pt idx="57931">
                  <c:v>530.35299999999995</c:v>
                </c:pt>
                <c:pt idx="57932">
                  <c:v>530.27</c:v>
                </c:pt>
                <c:pt idx="57933">
                  <c:v>530.18600000000004</c:v>
                </c:pt>
                <c:pt idx="57934">
                  <c:v>530.10299999999995</c:v>
                </c:pt>
                <c:pt idx="57935">
                  <c:v>530.01900000000001</c:v>
                </c:pt>
                <c:pt idx="57936">
                  <c:v>529.93600000000004</c:v>
                </c:pt>
                <c:pt idx="57937">
                  <c:v>529.85299999999995</c:v>
                </c:pt>
                <c:pt idx="57938">
                  <c:v>529.76900000000001</c:v>
                </c:pt>
                <c:pt idx="57939">
                  <c:v>529.68600000000004</c:v>
                </c:pt>
                <c:pt idx="57940">
                  <c:v>529.60199999999998</c:v>
                </c:pt>
                <c:pt idx="57941">
                  <c:v>529.51900000000001</c:v>
                </c:pt>
                <c:pt idx="57942">
                  <c:v>529.43499999999995</c:v>
                </c:pt>
                <c:pt idx="57943">
                  <c:v>529.35199999999998</c:v>
                </c:pt>
                <c:pt idx="57944">
                  <c:v>529.26800000000003</c:v>
                </c:pt>
                <c:pt idx="57945">
                  <c:v>529.18499999999995</c:v>
                </c:pt>
                <c:pt idx="57946">
                  <c:v>529.101</c:v>
                </c:pt>
                <c:pt idx="57947">
                  <c:v>529.01800000000003</c:v>
                </c:pt>
                <c:pt idx="57948">
                  <c:v>528.93399999999997</c:v>
                </c:pt>
                <c:pt idx="57949">
                  <c:v>528.851</c:v>
                </c:pt>
                <c:pt idx="57950">
                  <c:v>528.76700000000005</c:v>
                </c:pt>
                <c:pt idx="57951">
                  <c:v>528.68399999999997</c:v>
                </c:pt>
                <c:pt idx="57952">
                  <c:v>528.6</c:v>
                </c:pt>
                <c:pt idx="57953">
                  <c:v>528.51700000000005</c:v>
                </c:pt>
                <c:pt idx="57954">
                  <c:v>528.43299999999999</c:v>
                </c:pt>
                <c:pt idx="57955">
                  <c:v>528.35</c:v>
                </c:pt>
                <c:pt idx="57956">
                  <c:v>528.26599999999996</c:v>
                </c:pt>
                <c:pt idx="57957">
                  <c:v>528.18299999999999</c:v>
                </c:pt>
                <c:pt idx="57958">
                  <c:v>528.09900000000005</c:v>
                </c:pt>
                <c:pt idx="57959">
                  <c:v>528.01499999999999</c:v>
                </c:pt>
                <c:pt idx="57960">
                  <c:v>527.93200000000002</c:v>
                </c:pt>
                <c:pt idx="57961">
                  <c:v>527.84799999999996</c:v>
                </c:pt>
                <c:pt idx="57962">
                  <c:v>527.76499999999999</c:v>
                </c:pt>
                <c:pt idx="57963">
                  <c:v>527.68100000000004</c:v>
                </c:pt>
                <c:pt idx="57964">
                  <c:v>527.59799999999996</c:v>
                </c:pt>
                <c:pt idx="57965">
                  <c:v>527.51400000000001</c:v>
                </c:pt>
                <c:pt idx="57966">
                  <c:v>527.43100000000004</c:v>
                </c:pt>
                <c:pt idx="57967">
                  <c:v>527.34699999999998</c:v>
                </c:pt>
                <c:pt idx="57968">
                  <c:v>527.26300000000003</c:v>
                </c:pt>
                <c:pt idx="57969">
                  <c:v>527.17999999999995</c:v>
                </c:pt>
                <c:pt idx="57970">
                  <c:v>527.096</c:v>
                </c:pt>
                <c:pt idx="57971">
                  <c:v>527.01300000000003</c:v>
                </c:pt>
                <c:pt idx="57972">
                  <c:v>526.92899999999997</c:v>
                </c:pt>
                <c:pt idx="57973">
                  <c:v>526.84500000000003</c:v>
                </c:pt>
                <c:pt idx="57974">
                  <c:v>526.76199999999994</c:v>
                </c:pt>
                <c:pt idx="57975">
                  <c:v>526.678</c:v>
                </c:pt>
                <c:pt idx="57976">
                  <c:v>526.59400000000005</c:v>
                </c:pt>
                <c:pt idx="57977">
                  <c:v>526.51099999999997</c:v>
                </c:pt>
                <c:pt idx="57978">
                  <c:v>526.42700000000002</c:v>
                </c:pt>
                <c:pt idx="57979">
                  <c:v>526.34400000000005</c:v>
                </c:pt>
                <c:pt idx="57980">
                  <c:v>526.26</c:v>
                </c:pt>
                <c:pt idx="57981">
                  <c:v>526.17600000000004</c:v>
                </c:pt>
                <c:pt idx="57982">
                  <c:v>526.09199999999998</c:v>
                </c:pt>
                <c:pt idx="57983">
                  <c:v>526.00900000000001</c:v>
                </c:pt>
                <c:pt idx="57984">
                  <c:v>525.92499999999995</c:v>
                </c:pt>
                <c:pt idx="57985">
                  <c:v>525.84100000000001</c:v>
                </c:pt>
                <c:pt idx="57986">
                  <c:v>525.75800000000004</c:v>
                </c:pt>
                <c:pt idx="57987">
                  <c:v>525.67399999999998</c:v>
                </c:pt>
                <c:pt idx="57988">
                  <c:v>525.59</c:v>
                </c:pt>
                <c:pt idx="57989">
                  <c:v>525.50699999999995</c:v>
                </c:pt>
                <c:pt idx="57990">
                  <c:v>525.423</c:v>
                </c:pt>
                <c:pt idx="57991">
                  <c:v>525.33900000000006</c:v>
                </c:pt>
                <c:pt idx="57992">
                  <c:v>525.25599999999997</c:v>
                </c:pt>
                <c:pt idx="57993">
                  <c:v>525.17200000000003</c:v>
                </c:pt>
                <c:pt idx="57994">
                  <c:v>525.08799999999997</c:v>
                </c:pt>
                <c:pt idx="57995">
                  <c:v>525.00400000000002</c:v>
                </c:pt>
                <c:pt idx="57996">
                  <c:v>524.92100000000005</c:v>
                </c:pt>
                <c:pt idx="57997">
                  <c:v>524.83699999999999</c:v>
                </c:pt>
                <c:pt idx="57998">
                  <c:v>524.75300000000004</c:v>
                </c:pt>
                <c:pt idx="57999">
                  <c:v>524.66899999999998</c:v>
                </c:pt>
                <c:pt idx="58000">
                  <c:v>524.58600000000001</c:v>
                </c:pt>
                <c:pt idx="58001">
                  <c:v>524.50199999999995</c:v>
                </c:pt>
                <c:pt idx="58002">
                  <c:v>524.41800000000001</c:v>
                </c:pt>
                <c:pt idx="58003">
                  <c:v>524.33399999999995</c:v>
                </c:pt>
                <c:pt idx="58004">
                  <c:v>524.25099999999998</c:v>
                </c:pt>
                <c:pt idx="58005">
                  <c:v>524.16700000000003</c:v>
                </c:pt>
                <c:pt idx="58006">
                  <c:v>524.08299999999997</c:v>
                </c:pt>
                <c:pt idx="58007">
                  <c:v>523.99900000000002</c:v>
                </c:pt>
                <c:pt idx="58008">
                  <c:v>523.91600000000005</c:v>
                </c:pt>
                <c:pt idx="58009">
                  <c:v>523.83199999999999</c:v>
                </c:pt>
                <c:pt idx="58010">
                  <c:v>523.74800000000005</c:v>
                </c:pt>
                <c:pt idx="58011">
                  <c:v>523.66399999999999</c:v>
                </c:pt>
                <c:pt idx="58012">
                  <c:v>523.58000000000004</c:v>
                </c:pt>
                <c:pt idx="58013">
                  <c:v>523.49599999999998</c:v>
                </c:pt>
                <c:pt idx="58014">
                  <c:v>523.41300000000001</c:v>
                </c:pt>
                <c:pt idx="58015">
                  <c:v>523.32899999999995</c:v>
                </c:pt>
                <c:pt idx="58016">
                  <c:v>523.245</c:v>
                </c:pt>
                <c:pt idx="58017">
                  <c:v>523.16099999999994</c:v>
                </c:pt>
                <c:pt idx="58018">
                  <c:v>523.077</c:v>
                </c:pt>
                <c:pt idx="58019">
                  <c:v>522.99300000000005</c:v>
                </c:pt>
                <c:pt idx="58020">
                  <c:v>522.91</c:v>
                </c:pt>
                <c:pt idx="58021">
                  <c:v>522.82600000000002</c:v>
                </c:pt>
                <c:pt idx="58022">
                  <c:v>522.74199999999996</c:v>
                </c:pt>
                <c:pt idx="58023">
                  <c:v>522.65800000000002</c:v>
                </c:pt>
                <c:pt idx="58024">
                  <c:v>522.57399999999996</c:v>
                </c:pt>
                <c:pt idx="58025">
                  <c:v>522.49</c:v>
                </c:pt>
                <c:pt idx="58026">
                  <c:v>522.40599999999995</c:v>
                </c:pt>
                <c:pt idx="58027">
                  <c:v>522.32299999999998</c:v>
                </c:pt>
                <c:pt idx="58028">
                  <c:v>522.23900000000003</c:v>
                </c:pt>
                <c:pt idx="58029">
                  <c:v>522.15499999999997</c:v>
                </c:pt>
                <c:pt idx="58030">
                  <c:v>522.07100000000003</c:v>
                </c:pt>
                <c:pt idx="58031">
                  <c:v>521.98699999999997</c:v>
                </c:pt>
                <c:pt idx="58032">
                  <c:v>521.90300000000002</c:v>
                </c:pt>
                <c:pt idx="58033">
                  <c:v>521.81899999999996</c:v>
                </c:pt>
                <c:pt idx="58034">
                  <c:v>521.73500000000001</c:v>
                </c:pt>
                <c:pt idx="58035">
                  <c:v>521.65099999999995</c:v>
                </c:pt>
                <c:pt idx="58036">
                  <c:v>521.56700000000001</c:v>
                </c:pt>
                <c:pt idx="58037">
                  <c:v>521.48299999999995</c:v>
                </c:pt>
                <c:pt idx="58038">
                  <c:v>521.399</c:v>
                </c:pt>
                <c:pt idx="58039">
                  <c:v>521.31600000000003</c:v>
                </c:pt>
                <c:pt idx="58040">
                  <c:v>521.23199999999997</c:v>
                </c:pt>
                <c:pt idx="58041">
                  <c:v>521.14800000000002</c:v>
                </c:pt>
                <c:pt idx="58042">
                  <c:v>521.06399999999996</c:v>
                </c:pt>
                <c:pt idx="58043">
                  <c:v>520.98</c:v>
                </c:pt>
                <c:pt idx="58044">
                  <c:v>520.89599999999996</c:v>
                </c:pt>
                <c:pt idx="58045">
                  <c:v>520.81200000000001</c:v>
                </c:pt>
                <c:pt idx="58046">
                  <c:v>520.72799999999995</c:v>
                </c:pt>
                <c:pt idx="58047">
                  <c:v>520.64400000000001</c:v>
                </c:pt>
                <c:pt idx="58048">
                  <c:v>520.55999999999995</c:v>
                </c:pt>
                <c:pt idx="58049">
                  <c:v>520.476</c:v>
                </c:pt>
                <c:pt idx="58050">
                  <c:v>520.39200000000005</c:v>
                </c:pt>
                <c:pt idx="58051">
                  <c:v>520.30799999999999</c:v>
                </c:pt>
                <c:pt idx="58052">
                  <c:v>520.22400000000005</c:v>
                </c:pt>
                <c:pt idx="58053">
                  <c:v>520.14</c:v>
                </c:pt>
                <c:pt idx="58054">
                  <c:v>520.05600000000004</c:v>
                </c:pt>
                <c:pt idx="58055">
                  <c:v>519.97199999999998</c:v>
                </c:pt>
                <c:pt idx="58056">
                  <c:v>519.88800000000003</c:v>
                </c:pt>
                <c:pt idx="58057">
                  <c:v>519.80399999999997</c:v>
                </c:pt>
                <c:pt idx="58058">
                  <c:v>519.72</c:v>
                </c:pt>
                <c:pt idx="58059">
                  <c:v>519.63599999999997</c:v>
                </c:pt>
                <c:pt idx="58060">
                  <c:v>519.55200000000002</c:v>
                </c:pt>
                <c:pt idx="58061">
                  <c:v>519.46799999999996</c:v>
                </c:pt>
                <c:pt idx="58062">
                  <c:v>519.38400000000001</c:v>
                </c:pt>
                <c:pt idx="58063">
                  <c:v>519.29999999999995</c:v>
                </c:pt>
                <c:pt idx="58064">
                  <c:v>519.21600000000001</c:v>
                </c:pt>
                <c:pt idx="58065">
                  <c:v>519.13099999999997</c:v>
                </c:pt>
                <c:pt idx="58066">
                  <c:v>519.04700000000003</c:v>
                </c:pt>
                <c:pt idx="58067">
                  <c:v>518.96299999999997</c:v>
                </c:pt>
                <c:pt idx="58068">
                  <c:v>518.87900000000002</c:v>
                </c:pt>
                <c:pt idx="58069">
                  <c:v>518.79499999999996</c:v>
                </c:pt>
                <c:pt idx="58070">
                  <c:v>518.71100000000001</c:v>
                </c:pt>
                <c:pt idx="58071">
                  <c:v>518.62699999999995</c:v>
                </c:pt>
                <c:pt idx="58072">
                  <c:v>518.54300000000001</c:v>
                </c:pt>
                <c:pt idx="58073">
                  <c:v>518.45899999999995</c:v>
                </c:pt>
                <c:pt idx="58074">
                  <c:v>518.375</c:v>
                </c:pt>
                <c:pt idx="58075">
                  <c:v>518.29100000000005</c:v>
                </c:pt>
                <c:pt idx="58076">
                  <c:v>518.20699999999999</c:v>
                </c:pt>
                <c:pt idx="58077">
                  <c:v>518.12199999999996</c:v>
                </c:pt>
                <c:pt idx="58078">
                  <c:v>518.03800000000001</c:v>
                </c:pt>
                <c:pt idx="58079">
                  <c:v>517.95399999999995</c:v>
                </c:pt>
                <c:pt idx="58080">
                  <c:v>517.87</c:v>
                </c:pt>
                <c:pt idx="58081">
                  <c:v>517.78599999999994</c:v>
                </c:pt>
                <c:pt idx="58082">
                  <c:v>517.702</c:v>
                </c:pt>
                <c:pt idx="58083">
                  <c:v>517.61800000000005</c:v>
                </c:pt>
                <c:pt idx="58084">
                  <c:v>517.53300000000002</c:v>
                </c:pt>
                <c:pt idx="58085">
                  <c:v>517.44899999999996</c:v>
                </c:pt>
                <c:pt idx="58086">
                  <c:v>517.36500000000001</c:v>
                </c:pt>
                <c:pt idx="58087">
                  <c:v>517.28099999999995</c:v>
                </c:pt>
                <c:pt idx="58088">
                  <c:v>517.197</c:v>
                </c:pt>
                <c:pt idx="58089">
                  <c:v>517.11300000000006</c:v>
                </c:pt>
                <c:pt idx="58090">
                  <c:v>517.02800000000002</c:v>
                </c:pt>
                <c:pt idx="58091">
                  <c:v>516.94399999999996</c:v>
                </c:pt>
                <c:pt idx="58092">
                  <c:v>516.86</c:v>
                </c:pt>
                <c:pt idx="58093">
                  <c:v>516.77599999999995</c:v>
                </c:pt>
                <c:pt idx="58094">
                  <c:v>516.69200000000001</c:v>
                </c:pt>
                <c:pt idx="58095">
                  <c:v>516.60699999999997</c:v>
                </c:pt>
                <c:pt idx="58096">
                  <c:v>516.52300000000002</c:v>
                </c:pt>
                <c:pt idx="58097">
                  <c:v>516.43899999999996</c:v>
                </c:pt>
                <c:pt idx="58098">
                  <c:v>516.35500000000002</c:v>
                </c:pt>
                <c:pt idx="58099">
                  <c:v>516.27099999999996</c:v>
                </c:pt>
                <c:pt idx="58100">
                  <c:v>516.18600000000004</c:v>
                </c:pt>
                <c:pt idx="58101">
                  <c:v>516.10199999999998</c:v>
                </c:pt>
                <c:pt idx="58102">
                  <c:v>516.01800000000003</c:v>
                </c:pt>
                <c:pt idx="58103">
                  <c:v>515.93399999999997</c:v>
                </c:pt>
                <c:pt idx="58104">
                  <c:v>515.84900000000005</c:v>
                </c:pt>
                <c:pt idx="58105">
                  <c:v>515.76499999999999</c:v>
                </c:pt>
                <c:pt idx="58106">
                  <c:v>515.68100000000004</c:v>
                </c:pt>
                <c:pt idx="58107">
                  <c:v>515.59699999999998</c:v>
                </c:pt>
                <c:pt idx="58108">
                  <c:v>515.51300000000003</c:v>
                </c:pt>
                <c:pt idx="58109">
                  <c:v>515.428</c:v>
                </c:pt>
                <c:pt idx="58110">
                  <c:v>515.34400000000005</c:v>
                </c:pt>
                <c:pt idx="58111">
                  <c:v>515.26</c:v>
                </c:pt>
                <c:pt idx="58112">
                  <c:v>515.17499999999995</c:v>
                </c:pt>
                <c:pt idx="58113">
                  <c:v>515.09100000000001</c:v>
                </c:pt>
                <c:pt idx="58114">
                  <c:v>515.00699999999995</c:v>
                </c:pt>
                <c:pt idx="58115">
                  <c:v>514.92200000000003</c:v>
                </c:pt>
                <c:pt idx="58116">
                  <c:v>514.83799999999997</c:v>
                </c:pt>
                <c:pt idx="58117">
                  <c:v>514.75400000000002</c:v>
                </c:pt>
                <c:pt idx="58118">
                  <c:v>514.66999999999996</c:v>
                </c:pt>
                <c:pt idx="58119">
                  <c:v>514.58500000000004</c:v>
                </c:pt>
                <c:pt idx="58120">
                  <c:v>514.50099999999998</c:v>
                </c:pt>
                <c:pt idx="58121">
                  <c:v>514.41700000000003</c:v>
                </c:pt>
                <c:pt idx="58122">
                  <c:v>514.33199999999999</c:v>
                </c:pt>
                <c:pt idx="58123">
                  <c:v>514.24800000000005</c:v>
                </c:pt>
                <c:pt idx="58124">
                  <c:v>514.16399999999999</c:v>
                </c:pt>
                <c:pt idx="58125">
                  <c:v>514.07899999999995</c:v>
                </c:pt>
                <c:pt idx="58126">
                  <c:v>513.995</c:v>
                </c:pt>
                <c:pt idx="58127">
                  <c:v>513.91099999999994</c:v>
                </c:pt>
                <c:pt idx="58128">
                  <c:v>513.82600000000002</c:v>
                </c:pt>
                <c:pt idx="58129">
                  <c:v>513.74199999999996</c:v>
                </c:pt>
                <c:pt idx="58130">
                  <c:v>513.65800000000002</c:v>
                </c:pt>
                <c:pt idx="58131">
                  <c:v>513.57299999999998</c:v>
                </c:pt>
                <c:pt idx="58132">
                  <c:v>513.48900000000003</c:v>
                </c:pt>
                <c:pt idx="58133">
                  <c:v>513.40499999999997</c:v>
                </c:pt>
                <c:pt idx="58134">
                  <c:v>513.32000000000005</c:v>
                </c:pt>
                <c:pt idx="58135">
                  <c:v>513.23599999999999</c:v>
                </c:pt>
                <c:pt idx="58136">
                  <c:v>513.15099999999995</c:v>
                </c:pt>
                <c:pt idx="58137">
                  <c:v>513.06700000000001</c:v>
                </c:pt>
                <c:pt idx="58138">
                  <c:v>512.98199999999997</c:v>
                </c:pt>
                <c:pt idx="58139">
                  <c:v>512.89800000000002</c:v>
                </c:pt>
                <c:pt idx="58140">
                  <c:v>512.81399999999996</c:v>
                </c:pt>
                <c:pt idx="58141">
                  <c:v>512.72900000000004</c:v>
                </c:pt>
                <c:pt idx="58142">
                  <c:v>512.64499999999998</c:v>
                </c:pt>
                <c:pt idx="58143">
                  <c:v>512.55999999999995</c:v>
                </c:pt>
                <c:pt idx="58144">
                  <c:v>512.476</c:v>
                </c:pt>
                <c:pt idx="58145">
                  <c:v>512.39200000000005</c:v>
                </c:pt>
                <c:pt idx="58146">
                  <c:v>512.30700000000002</c:v>
                </c:pt>
                <c:pt idx="58147">
                  <c:v>512.22299999999996</c:v>
                </c:pt>
                <c:pt idx="58148">
                  <c:v>512.13800000000003</c:v>
                </c:pt>
                <c:pt idx="58149">
                  <c:v>512.05399999999997</c:v>
                </c:pt>
                <c:pt idx="58150">
                  <c:v>511.96899999999999</c:v>
                </c:pt>
                <c:pt idx="58151">
                  <c:v>511.88499999999999</c:v>
                </c:pt>
                <c:pt idx="58152">
                  <c:v>511.80099999999999</c:v>
                </c:pt>
                <c:pt idx="58153">
                  <c:v>511.71600000000001</c:v>
                </c:pt>
                <c:pt idx="58154">
                  <c:v>511.63200000000001</c:v>
                </c:pt>
                <c:pt idx="58155">
                  <c:v>511.54700000000003</c:v>
                </c:pt>
                <c:pt idx="58156">
                  <c:v>511.46300000000002</c:v>
                </c:pt>
                <c:pt idx="58157">
                  <c:v>511.37799999999999</c:v>
                </c:pt>
                <c:pt idx="58158">
                  <c:v>511.29399999999998</c:v>
                </c:pt>
                <c:pt idx="58159">
                  <c:v>511.209</c:v>
                </c:pt>
                <c:pt idx="58160">
                  <c:v>511.125</c:v>
                </c:pt>
                <c:pt idx="58161">
                  <c:v>511.04</c:v>
                </c:pt>
                <c:pt idx="58162">
                  <c:v>510.95600000000002</c:v>
                </c:pt>
                <c:pt idx="58163">
                  <c:v>510.87099999999998</c:v>
                </c:pt>
                <c:pt idx="58164">
                  <c:v>510.78699999999998</c:v>
                </c:pt>
                <c:pt idx="58165">
                  <c:v>510.702</c:v>
                </c:pt>
                <c:pt idx="58166">
                  <c:v>510.61799999999999</c:v>
                </c:pt>
                <c:pt idx="58167">
                  <c:v>510.53300000000002</c:v>
                </c:pt>
                <c:pt idx="58168">
                  <c:v>510.44900000000001</c:v>
                </c:pt>
                <c:pt idx="58169">
                  <c:v>510.36399999999998</c:v>
                </c:pt>
                <c:pt idx="58170">
                  <c:v>510.279</c:v>
                </c:pt>
                <c:pt idx="58171">
                  <c:v>510.19499999999999</c:v>
                </c:pt>
                <c:pt idx="58172">
                  <c:v>510.11</c:v>
                </c:pt>
                <c:pt idx="58173">
                  <c:v>510.02600000000001</c:v>
                </c:pt>
                <c:pt idx="58174">
                  <c:v>509.94099999999997</c:v>
                </c:pt>
                <c:pt idx="58175">
                  <c:v>509.85700000000003</c:v>
                </c:pt>
                <c:pt idx="58176">
                  <c:v>509.77199999999999</c:v>
                </c:pt>
                <c:pt idx="58177">
                  <c:v>509.68799999999999</c:v>
                </c:pt>
                <c:pt idx="58178">
                  <c:v>509.60300000000001</c:v>
                </c:pt>
                <c:pt idx="58179">
                  <c:v>509.51799999999997</c:v>
                </c:pt>
                <c:pt idx="58180">
                  <c:v>509.43400000000003</c:v>
                </c:pt>
                <c:pt idx="58181">
                  <c:v>509.34899999999999</c:v>
                </c:pt>
                <c:pt idx="58182">
                  <c:v>509.26499999999999</c:v>
                </c:pt>
                <c:pt idx="58183">
                  <c:v>509.18</c:v>
                </c:pt>
                <c:pt idx="58184">
                  <c:v>509.096</c:v>
                </c:pt>
                <c:pt idx="58185">
                  <c:v>509.01100000000002</c:v>
                </c:pt>
                <c:pt idx="58186">
                  <c:v>508.92599999999999</c:v>
                </c:pt>
                <c:pt idx="58187">
                  <c:v>508.84199999999998</c:v>
                </c:pt>
                <c:pt idx="58188">
                  <c:v>508.75700000000001</c:v>
                </c:pt>
                <c:pt idx="58189">
                  <c:v>508.67200000000003</c:v>
                </c:pt>
                <c:pt idx="58190">
                  <c:v>508.58800000000002</c:v>
                </c:pt>
                <c:pt idx="58191">
                  <c:v>508.50299999999999</c:v>
                </c:pt>
                <c:pt idx="58192">
                  <c:v>508.41899999999998</c:v>
                </c:pt>
                <c:pt idx="58193">
                  <c:v>508.334</c:v>
                </c:pt>
                <c:pt idx="58194">
                  <c:v>508.24900000000002</c:v>
                </c:pt>
                <c:pt idx="58195">
                  <c:v>508.16500000000002</c:v>
                </c:pt>
                <c:pt idx="58196">
                  <c:v>508.08</c:v>
                </c:pt>
                <c:pt idx="58197">
                  <c:v>507.995</c:v>
                </c:pt>
                <c:pt idx="58198">
                  <c:v>507.911</c:v>
                </c:pt>
                <c:pt idx="58199">
                  <c:v>507.82600000000002</c:v>
                </c:pt>
                <c:pt idx="58200">
                  <c:v>507.74099999999999</c:v>
                </c:pt>
                <c:pt idx="58201">
                  <c:v>507.65699999999998</c:v>
                </c:pt>
                <c:pt idx="58202">
                  <c:v>507.572</c:v>
                </c:pt>
                <c:pt idx="58203">
                  <c:v>507.48700000000002</c:v>
                </c:pt>
                <c:pt idx="58204">
                  <c:v>507.40300000000002</c:v>
                </c:pt>
                <c:pt idx="58205">
                  <c:v>507.31799999999998</c:v>
                </c:pt>
                <c:pt idx="58206">
                  <c:v>507.233</c:v>
                </c:pt>
                <c:pt idx="58207">
                  <c:v>507.14800000000002</c:v>
                </c:pt>
                <c:pt idx="58208">
                  <c:v>507.06400000000002</c:v>
                </c:pt>
                <c:pt idx="58209">
                  <c:v>506.97899999999998</c:v>
                </c:pt>
                <c:pt idx="58210">
                  <c:v>506.89400000000001</c:v>
                </c:pt>
                <c:pt idx="58211">
                  <c:v>506.81</c:v>
                </c:pt>
                <c:pt idx="58212">
                  <c:v>506.72500000000002</c:v>
                </c:pt>
                <c:pt idx="58213">
                  <c:v>506.64</c:v>
                </c:pt>
                <c:pt idx="58214">
                  <c:v>506.55500000000001</c:v>
                </c:pt>
                <c:pt idx="58215">
                  <c:v>506.471</c:v>
                </c:pt>
                <c:pt idx="58216">
                  <c:v>506.38600000000002</c:v>
                </c:pt>
                <c:pt idx="58217">
                  <c:v>506.30099999999999</c:v>
                </c:pt>
                <c:pt idx="58218">
                  <c:v>506.21600000000001</c:v>
                </c:pt>
                <c:pt idx="58219">
                  <c:v>506.13200000000001</c:v>
                </c:pt>
                <c:pt idx="58220">
                  <c:v>506.04700000000003</c:v>
                </c:pt>
                <c:pt idx="58221">
                  <c:v>505.96199999999999</c:v>
                </c:pt>
                <c:pt idx="58222">
                  <c:v>505.87700000000001</c:v>
                </c:pt>
                <c:pt idx="58223">
                  <c:v>505.79300000000001</c:v>
                </c:pt>
                <c:pt idx="58224">
                  <c:v>505.70800000000003</c:v>
                </c:pt>
                <c:pt idx="58225">
                  <c:v>505.62299999999999</c:v>
                </c:pt>
                <c:pt idx="58226">
                  <c:v>505.53800000000001</c:v>
                </c:pt>
                <c:pt idx="58227">
                  <c:v>505.45299999999997</c:v>
                </c:pt>
                <c:pt idx="58228">
                  <c:v>505.36900000000003</c:v>
                </c:pt>
                <c:pt idx="58229">
                  <c:v>505.28399999999999</c:v>
                </c:pt>
                <c:pt idx="58230">
                  <c:v>505.19900000000001</c:v>
                </c:pt>
                <c:pt idx="58231">
                  <c:v>505.11399999999998</c:v>
                </c:pt>
                <c:pt idx="58232">
                  <c:v>505.03</c:v>
                </c:pt>
                <c:pt idx="58233">
                  <c:v>504.94499999999999</c:v>
                </c:pt>
                <c:pt idx="58234">
                  <c:v>504.86</c:v>
                </c:pt>
                <c:pt idx="58235">
                  <c:v>504.77499999999998</c:v>
                </c:pt>
                <c:pt idx="58236">
                  <c:v>504.69</c:v>
                </c:pt>
                <c:pt idx="58237">
                  <c:v>504.60500000000002</c:v>
                </c:pt>
                <c:pt idx="58238">
                  <c:v>504.52100000000002</c:v>
                </c:pt>
                <c:pt idx="58239">
                  <c:v>504.43599999999998</c:v>
                </c:pt>
                <c:pt idx="58240">
                  <c:v>504.351</c:v>
                </c:pt>
                <c:pt idx="58241">
                  <c:v>504.26600000000002</c:v>
                </c:pt>
                <c:pt idx="58242">
                  <c:v>504.18099999999998</c:v>
                </c:pt>
                <c:pt idx="58243">
                  <c:v>504.096</c:v>
                </c:pt>
                <c:pt idx="58244">
                  <c:v>504.012</c:v>
                </c:pt>
                <c:pt idx="58245">
                  <c:v>503.92700000000002</c:v>
                </c:pt>
                <c:pt idx="58246">
                  <c:v>503.84199999999998</c:v>
                </c:pt>
                <c:pt idx="58247">
                  <c:v>503.75700000000001</c:v>
                </c:pt>
                <c:pt idx="58248">
                  <c:v>503.67200000000003</c:v>
                </c:pt>
                <c:pt idx="58249">
                  <c:v>503.58699999999999</c:v>
                </c:pt>
                <c:pt idx="58250">
                  <c:v>503.50200000000001</c:v>
                </c:pt>
                <c:pt idx="58251">
                  <c:v>503.41699999999997</c:v>
                </c:pt>
                <c:pt idx="58252">
                  <c:v>503.33199999999999</c:v>
                </c:pt>
                <c:pt idx="58253">
                  <c:v>503.24799999999999</c:v>
                </c:pt>
                <c:pt idx="58254">
                  <c:v>503.16300000000001</c:v>
                </c:pt>
                <c:pt idx="58255">
                  <c:v>503.07799999999997</c:v>
                </c:pt>
                <c:pt idx="58256">
                  <c:v>502.99299999999999</c:v>
                </c:pt>
                <c:pt idx="58257">
                  <c:v>502.90800000000002</c:v>
                </c:pt>
                <c:pt idx="58258">
                  <c:v>502.82299999999998</c:v>
                </c:pt>
                <c:pt idx="58259">
                  <c:v>502.738</c:v>
                </c:pt>
                <c:pt idx="58260">
                  <c:v>502.65300000000002</c:v>
                </c:pt>
                <c:pt idx="58261">
                  <c:v>502.56799999999998</c:v>
                </c:pt>
                <c:pt idx="58262">
                  <c:v>502.483</c:v>
                </c:pt>
                <c:pt idx="58263">
                  <c:v>502.39800000000002</c:v>
                </c:pt>
                <c:pt idx="58264">
                  <c:v>502.31299999999999</c:v>
                </c:pt>
                <c:pt idx="58265">
                  <c:v>502.22800000000001</c:v>
                </c:pt>
                <c:pt idx="58266">
                  <c:v>502.14299999999997</c:v>
                </c:pt>
                <c:pt idx="58267">
                  <c:v>502.05799999999999</c:v>
                </c:pt>
                <c:pt idx="58268">
                  <c:v>501.97399999999999</c:v>
                </c:pt>
                <c:pt idx="58269">
                  <c:v>501.88900000000001</c:v>
                </c:pt>
                <c:pt idx="58270">
                  <c:v>501.803</c:v>
                </c:pt>
                <c:pt idx="58271">
                  <c:v>501.71899999999999</c:v>
                </c:pt>
                <c:pt idx="58272">
                  <c:v>501.63400000000001</c:v>
                </c:pt>
                <c:pt idx="58273">
                  <c:v>501.54899999999998</c:v>
                </c:pt>
                <c:pt idx="58274">
                  <c:v>501.464</c:v>
                </c:pt>
                <c:pt idx="58275">
                  <c:v>501.37900000000002</c:v>
                </c:pt>
                <c:pt idx="58276">
                  <c:v>501.29399999999998</c:v>
                </c:pt>
                <c:pt idx="58277">
                  <c:v>501.209</c:v>
                </c:pt>
                <c:pt idx="58278">
                  <c:v>501.12400000000002</c:v>
                </c:pt>
                <c:pt idx="58279">
                  <c:v>501.03899999999999</c:v>
                </c:pt>
                <c:pt idx="58280">
                  <c:v>500.95400000000001</c:v>
                </c:pt>
                <c:pt idx="58281">
                  <c:v>500.86900000000003</c:v>
                </c:pt>
                <c:pt idx="58282">
                  <c:v>500.78399999999999</c:v>
                </c:pt>
                <c:pt idx="58283">
                  <c:v>500.69900000000001</c:v>
                </c:pt>
                <c:pt idx="58284">
                  <c:v>500.61399999999998</c:v>
                </c:pt>
                <c:pt idx="58285">
                  <c:v>500.529</c:v>
                </c:pt>
                <c:pt idx="58286">
                  <c:v>500.44299999999998</c:v>
                </c:pt>
                <c:pt idx="58287">
                  <c:v>500.358</c:v>
                </c:pt>
                <c:pt idx="58288">
                  <c:v>500.27300000000002</c:v>
                </c:pt>
                <c:pt idx="58289">
                  <c:v>500.18799999999999</c:v>
                </c:pt>
                <c:pt idx="58290">
                  <c:v>500.10300000000001</c:v>
                </c:pt>
                <c:pt idx="58291">
                  <c:v>500.01799999999997</c:v>
                </c:pt>
                <c:pt idx="58292">
                  <c:v>499.93299999999999</c:v>
                </c:pt>
                <c:pt idx="58293">
                  <c:v>499.84800000000001</c:v>
                </c:pt>
                <c:pt idx="58294">
                  <c:v>499.76299999999998</c:v>
                </c:pt>
                <c:pt idx="58295">
                  <c:v>499.678</c:v>
                </c:pt>
                <c:pt idx="58296">
                  <c:v>499.59300000000002</c:v>
                </c:pt>
                <c:pt idx="58297">
                  <c:v>499.50799999999998</c:v>
                </c:pt>
                <c:pt idx="58298">
                  <c:v>499.423</c:v>
                </c:pt>
                <c:pt idx="58299">
                  <c:v>499.33800000000002</c:v>
                </c:pt>
                <c:pt idx="58300">
                  <c:v>499.25299999999999</c:v>
                </c:pt>
                <c:pt idx="58301">
                  <c:v>499.16699999999997</c:v>
                </c:pt>
                <c:pt idx="58302">
                  <c:v>499.08199999999999</c:v>
                </c:pt>
                <c:pt idx="58303">
                  <c:v>498.99700000000001</c:v>
                </c:pt>
                <c:pt idx="58304">
                  <c:v>498.91199999999998</c:v>
                </c:pt>
                <c:pt idx="58305">
                  <c:v>498.827</c:v>
                </c:pt>
                <c:pt idx="58306">
                  <c:v>498.74200000000002</c:v>
                </c:pt>
                <c:pt idx="58307">
                  <c:v>498.65699999999998</c:v>
                </c:pt>
                <c:pt idx="58308">
                  <c:v>498.572</c:v>
                </c:pt>
                <c:pt idx="58309">
                  <c:v>498.48599999999999</c:v>
                </c:pt>
                <c:pt idx="58310">
                  <c:v>498.40100000000001</c:v>
                </c:pt>
                <c:pt idx="58311">
                  <c:v>498.31599999999997</c:v>
                </c:pt>
                <c:pt idx="58312">
                  <c:v>498.23099999999999</c:v>
                </c:pt>
                <c:pt idx="58313">
                  <c:v>498.14600000000002</c:v>
                </c:pt>
                <c:pt idx="58314">
                  <c:v>498.06099999999998</c:v>
                </c:pt>
                <c:pt idx="58315">
                  <c:v>497.976</c:v>
                </c:pt>
                <c:pt idx="58316">
                  <c:v>497.89</c:v>
                </c:pt>
                <c:pt idx="58317">
                  <c:v>497.80500000000001</c:v>
                </c:pt>
                <c:pt idx="58318">
                  <c:v>497.72</c:v>
                </c:pt>
                <c:pt idx="58319">
                  <c:v>497.63499999999999</c:v>
                </c:pt>
                <c:pt idx="58320">
                  <c:v>497.55</c:v>
                </c:pt>
                <c:pt idx="58321">
                  <c:v>497.46499999999997</c:v>
                </c:pt>
                <c:pt idx="58322">
                  <c:v>497.37900000000002</c:v>
                </c:pt>
                <c:pt idx="58323">
                  <c:v>497.29399999999998</c:v>
                </c:pt>
                <c:pt idx="58324">
                  <c:v>497.209</c:v>
                </c:pt>
                <c:pt idx="58325">
                  <c:v>497.12400000000002</c:v>
                </c:pt>
                <c:pt idx="58326">
                  <c:v>497.03899999999999</c:v>
                </c:pt>
                <c:pt idx="58327">
                  <c:v>496.95299999999997</c:v>
                </c:pt>
                <c:pt idx="58328">
                  <c:v>496.86799999999999</c:v>
                </c:pt>
                <c:pt idx="58329">
                  <c:v>496.78300000000002</c:v>
                </c:pt>
                <c:pt idx="58330">
                  <c:v>496.69799999999998</c:v>
                </c:pt>
                <c:pt idx="58331">
                  <c:v>496.613</c:v>
                </c:pt>
                <c:pt idx="58332">
                  <c:v>496.52699999999999</c:v>
                </c:pt>
                <c:pt idx="58333">
                  <c:v>496.44200000000001</c:v>
                </c:pt>
                <c:pt idx="58334">
                  <c:v>496.35700000000003</c:v>
                </c:pt>
                <c:pt idx="58335">
                  <c:v>496.27199999999999</c:v>
                </c:pt>
                <c:pt idx="58336">
                  <c:v>496.18599999999998</c:v>
                </c:pt>
                <c:pt idx="58337">
                  <c:v>496.101</c:v>
                </c:pt>
                <c:pt idx="58338">
                  <c:v>496.01600000000002</c:v>
                </c:pt>
                <c:pt idx="58339">
                  <c:v>495.93099999999998</c:v>
                </c:pt>
                <c:pt idx="58340">
                  <c:v>495.84500000000003</c:v>
                </c:pt>
                <c:pt idx="58341">
                  <c:v>495.76</c:v>
                </c:pt>
                <c:pt idx="58342">
                  <c:v>495.67500000000001</c:v>
                </c:pt>
                <c:pt idx="58343">
                  <c:v>495.59</c:v>
                </c:pt>
                <c:pt idx="58344">
                  <c:v>495.50400000000002</c:v>
                </c:pt>
                <c:pt idx="58345">
                  <c:v>495.41899999999998</c:v>
                </c:pt>
                <c:pt idx="58346">
                  <c:v>495.334</c:v>
                </c:pt>
                <c:pt idx="58347">
                  <c:v>495.24799999999999</c:v>
                </c:pt>
                <c:pt idx="58348">
                  <c:v>495.16300000000001</c:v>
                </c:pt>
                <c:pt idx="58349">
                  <c:v>495.07799999999997</c:v>
                </c:pt>
                <c:pt idx="58350">
                  <c:v>494.99299999999999</c:v>
                </c:pt>
                <c:pt idx="58351">
                  <c:v>494.90699999999998</c:v>
                </c:pt>
                <c:pt idx="58352">
                  <c:v>494.822</c:v>
                </c:pt>
                <c:pt idx="58353">
                  <c:v>494.73700000000002</c:v>
                </c:pt>
                <c:pt idx="58354">
                  <c:v>494.65100000000001</c:v>
                </c:pt>
                <c:pt idx="58355">
                  <c:v>494.56599999999997</c:v>
                </c:pt>
                <c:pt idx="58356">
                  <c:v>494.48099999999999</c:v>
                </c:pt>
                <c:pt idx="58357">
                  <c:v>494.39499999999998</c:v>
                </c:pt>
                <c:pt idx="58358">
                  <c:v>494.31</c:v>
                </c:pt>
                <c:pt idx="58359">
                  <c:v>494.22500000000002</c:v>
                </c:pt>
                <c:pt idx="58360">
                  <c:v>494.13900000000001</c:v>
                </c:pt>
                <c:pt idx="58361">
                  <c:v>494.05399999999997</c:v>
                </c:pt>
                <c:pt idx="58362">
                  <c:v>493.96899999999999</c:v>
                </c:pt>
                <c:pt idx="58363">
                  <c:v>493.88299999999998</c:v>
                </c:pt>
                <c:pt idx="58364">
                  <c:v>493.798</c:v>
                </c:pt>
                <c:pt idx="58365">
                  <c:v>493.71300000000002</c:v>
                </c:pt>
                <c:pt idx="58366">
                  <c:v>493.62700000000001</c:v>
                </c:pt>
                <c:pt idx="58367">
                  <c:v>493.54199999999997</c:v>
                </c:pt>
                <c:pt idx="58368">
                  <c:v>493.45699999999999</c:v>
                </c:pt>
                <c:pt idx="58369">
                  <c:v>493.37099999999998</c:v>
                </c:pt>
                <c:pt idx="58370">
                  <c:v>493.286</c:v>
                </c:pt>
                <c:pt idx="58371">
                  <c:v>493.2</c:v>
                </c:pt>
                <c:pt idx="58372">
                  <c:v>493.11500000000001</c:v>
                </c:pt>
                <c:pt idx="58373">
                  <c:v>493.03</c:v>
                </c:pt>
                <c:pt idx="58374">
                  <c:v>492.94400000000002</c:v>
                </c:pt>
                <c:pt idx="58375">
                  <c:v>492.85899999999998</c:v>
                </c:pt>
                <c:pt idx="58376">
                  <c:v>492.77300000000002</c:v>
                </c:pt>
                <c:pt idx="58377">
                  <c:v>492.68799999999999</c:v>
                </c:pt>
                <c:pt idx="58378">
                  <c:v>492.60300000000001</c:v>
                </c:pt>
                <c:pt idx="58379">
                  <c:v>492.517</c:v>
                </c:pt>
                <c:pt idx="58380">
                  <c:v>492.43200000000002</c:v>
                </c:pt>
                <c:pt idx="58381">
                  <c:v>492.346</c:v>
                </c:pt>
                <c:pt idx="58382">
                  <c:v>492.26100000000002</c:v>
                </c:pt>
                <c:pt idx="58383">
                  <c:v>492.17599999999999</c:v>
                </c:pt>
                <c:pt idx="58384">
                  <c:v>492.09</c:v>
                </c:pt>
                <c:pt idx="58385">
                  <c:v>492.005</c:v>
                </c:pt>
                <c:pt idx="58386">
                  <c:v>491.91899999999998</c:v>
                </c:pt>
                <c:pt idx="58387">
                  <c:v>491.834</c:v>
                </c:pt>
                <c:pt idx="58388">
                  <c:v>491.74799999999999</c:v>
                </c:pt>
                <c:pt idx="58389">
                  <c:v>491.66300000000001</c:v>
                </c:pt>
                <c:pt idx="58390">
                  <c:v>491.577</c:v>
                </c:pt>
                <c:pt idx="58391">
                  <c:v>491.49200000000002</c:v>
                </c:pt>
                <c:pt idx="58392">
                  <c:v>491.40699999999998</c:v>
                </c:pt>
                <c:pt idx="58393">
                  <c:v>491.32100000000003</c:v>
                </c:pt>
                <c:pt idx="58394">
                  <c:v>491.23599999999999</c:v>
                </c:pt>
                <c:pt idx="58395">
                  <c:v>491.15</c:v>
                </c:pt>
                <c:pt idx="58396">
                  <c:v>491.065</c:v>
                </c:pt>
                <c:pt idx="58397">
                  <c:v>490.97899999999998</c:v>
                </c:pt>
                <c:pt idx="58398">
                  <c:v>490.89400000000001</c:v>
                </c:pt>
                <c:pt idx="58399">
                  <c:v>490.80799999999999</c:v>
                </c:pt>
                <c:pt idx="58400">
                  <c:v>490.72300000000001</c:v>
                </c:pt>
                <c:pt idx="58401">
                  <c:v>490.637</c:v>
                </c:pt>
                <c:pt idx="58402">
                  <c:v>490.55200000000002</c:v>
                </c:pt>
                <c:pt idx="58403">
                  <c:v>490.46600000000001</c:v>
                </c:pt>
                <c:pt idx="58404">
                  <c:v>490.38099999999997</c:v>
                </c:pt>
                <c:pt idx="58405">
                  <c:v>490.29500000000002</c:v>
                </c:pt>
                <c:pt idx="58406">
                  <c:v>490.21</c:v>
                </c:pt>
                <c:pt idx="58407">
                  <c:v>490.12400000000002</c:v>
                </c:pt>
                <c:pt idx="58408">
                  <c:v>490.03899999999999</c:v>
                </c:pt>
                <c:pt idx="58409">
                  <c:v>489.95299999999997</c:v>
                </c:pt>
                <c:pt idx="58410">
                  <c:v>489.86799999999999</c:v>
                </c:pt>
                <c:pt idx="58411">
                  <c:v>489.78199999999998</c:v>
                </c:pt>
                <c:pt idx="58412">
                  <c:v>489.697</c:v>
                </c:pt>
                <c:pt idx="58413">
                  <c:v>489.61099999999999</c:v>
                </c:pt>
                <c:pt idx="58414">
                  <c:v>489.52499999999998</c:v>
                </c:pt>
                <c:pt idx="58415">
                  <c:v>489.44</c:v>
                </c:pt>
                <c:pt idx="58416">
                  <c:v>489.35399999999998</c:v>
                </c:pt>
                <c:pt idx="58417">
                  <c:v>489.26900000000001</c:v>
                </c:pt>
                <c:pt idx="58418">
                  <c:v>489.18299999999999</c:v>
                </c:pt>
                <c:pt idx="58419">
                  <c:v>489.09800000000001</c:v>
                </c:pt>
                <c:pt idx="58420">
                  <c:v>489.012</c:v>
                </c:pt>
                <c:pt idx="58421">
                  <c:v>488.92599999999999</c:v>
                </c:pt>
                <c:pt idx="58422">
                  <c:v>488.84100000000001</c:v>
                </c:pt>
                <c:pt idx="58423">
                  <c:v>488.755</c:v>
                </c:pt>
                <c:pt idx="58424">
                  <c:v>488.67</c:v>
                </c:pt>
                <c:pt idx="58425">
                  <c:v>488.584</c:v>
                </c:pt>
                <c:pt idx="58426">
                  <c:v>488.49799999999999</c:v>
                </c:pt>
                <c:pt idx="58427">
                  <c:v>488.41300000000001</c:v>
                </c:pt>
                <c:pt idx="58428">
                  <c:v>488.327</c:v>
                </c:pt>
                <c:pt idx="58429">
                  <c:v>488.24200000000002</c:v>
                </c:pt>
                <c:pt idx="58430">
                  <c:v>488.15600000000001</c:v>
                </c:pt>
                <c:pt idx="58431">
                  <c:v>488.07</c:v>
                </c:pt>
                <c:pt idx="58432">
                  <c:v>487.98500000000001</c:v>
                </c:pt>
                <c:pt idx="58433">
                  <c:v>487.899</c:v>
                </c:pt>
                <c:pt idx="58434">
                  <c:v>487.81400000000002</c:v>
                </c:pt>
                <c:pt idx="58435">
                  <c:v>487.72800000000001</c:v>
                </c:pt>
                <c:pt idx="58436">
                  <c:v>487.642</c:v>
                </c:pt>
                <c:pt idx="58437">
                  <c:v>487.55700000000002</c:v>
                </c:pt>
                <c:pt idx="58438">
                  <c:v>487.471</c:v>
                </c:pt>
                <c:pt idx="58439">
                  <c:v>487.38499999999999</c:v>
                </c:pt>
                <c:pt idx="58440">
                  <c:v>487.3</c:v>
                </c:pt>
                <c:pt idx="58441">
                  <c:v>487.214</c:v>
                </c:pt>
                <c:pt idx="58442">
                  <c:v>487.12799999999999</c:v>
                </c:pt>
                <c:pt idx="58443">
                  <c:v>487.04300000000001</c:v>
                </c:pt>
                <c:pt idx="58444">
                  <c:v>486.95699999999999</c:v>
                </c:pt>
                <c:pt idx="58445">
                  <c:v>486.87200000000001</c:v>
                </c:pt>
                <c:pt idx="58446">
                  <c:v>486.786</c:v>
                </c:pt>
                <c:pt idx="58447">
                  <c:v>486.7</c:v>
                </c:pt>
                <c:pt idx="58448">
                  <c:v>486.61500000000001</c:v>
                </c:pt>
                <c:pt idx="58449">
                  <c:v>486.529</c:v>
                </c:pt>
                <c:pt idx="58450">
                  <c:v>486.44299999999998</c:v>
                </c:pt>
                <c:pt idx="58451">
                  <c:v>486.35700000000003</c:v>
                </c:pt>
                <c:pt idx="58452">
                  <c:v>486.27199999999999</c:v>
                </c:pt>
                <c:pt idx="58453">
                  <c:v>486.18599999999998</c:v>
                </c:pt>
                <c:pt idx="58454">
                  <c:v>486.1</c:v>
                </c:pt>
                <c:pt idx="58455">
                  <c:v>486.01499999999999</c:v>
                </c:pt>
                <c:pt idx="58456">
                  <c:v>485.92899999999997</c:v>
                </c:pt>
                <c:pt idx="58457">
                  <c:v>485.84300000000002</c:v>
                </c:pt>
                <c:pt idx="58458">
                  <c:v>485.75700000000001</c:v>
                </c:pt>
                <c:pt idx="58459">
                  <c:v>485.67200000000003</c:v>
                </c:pt>
                <c:pt idx="58460">
                  <c:v>485.58600000000001</c:v>
                </c:pt>
                <c:pt idx="58461">
                  <c:v>485.5</c:v>
                </c:pt>
                <c:pt idx="58462">
                  <c:v>485.41500000000002</c:v>
                </c:pt>
                <c:pt idx="58463">
                  <c:v>485.32900000000001</c:v>
                </c:pt>
                <c:pt idx="58464">
                  <c:v>485.24299999999999</c:v>
                </c:pt>
                <c:pt idx="58465">
                  <c:v>485.15699999999998</c:v>
                </c:pt>
                <c:pt idx="58466">
                  <c:v>485.072</c:v>
                </c:pt>
                <c:pt idx="58467">
                  <c:v>484.98599999999999</c:v>
                </c:pt>
                <c:pt idx="58468">
                  <c:v>484.9</c:v>
                </c:pt>
                <c:pt idx="58469">
                  <c:v>484.81400000000002</c:v>
                </c:pt>
                <c:pt idx="58470">
                  <c:v>484.72899999999998</c:v>
                </c:pt>
                <c:pt idx="58471">
                  <c:v>484.64299999999997</c:v>
                </c:pt>
                <c:pt idx="58472">
                  <c:v>484.55700000000002</c:v>
                </c:pt>
                <c:pt idx="58473">
                  <c:v>484.471</c:v>
                </c:pt>
                <c:pt idx="58474">
                  <c:v>484.38499999999999</c:v>
                </c:pt>
                <c:pt idx="58475">
                  <c:v>484.3</c:v>
                </c:pt>
                <c:pt idx="58476">
                  <c:v>484.214</c:v>
                </c:pt>
                <c:pt idx="58477">
                  <c:v>484.12799999999999</c:v>
                </c:pt>
                <c:pt idx="58478">
                  <c:v>484.04199999999997</c:v>
                </c:pt>
                <c:pt idx="58479">
                  <c:v>483.95699999999999</c:v>
                </c:pt>
                <c:pt idx="58480">
                  <c:v>483.87099999999998</c:v>
                </c:pt>
                <c:pt idx="58481">
                  <c:v>483.78500000000003</c:v>
                </c:pt>
                <c:pt idx="58482">
                  <c:v>483.69900000000001</c:v>
                </c:pt>
                <c:pt idx="58483">
                  <c:v>483.613</c:v>
                </c:pt>
                <c:pt idx="58484">
                  <c:v>483.52800000000002</c:v>
                </c:pt>
                <c:pt idx="58485">
                  <c:v>483.44200000000001</c:v>
                </c:pt>
                <c:pt idx="58486">
                  <c:v>483.35599999999999</c:v>
                </c:pt>
                <c:pt idx="58487">
                  <c:v>483.27</c:v>
                </c:pt>
                <c:pt idx="58488">
                  <c:v>483.18400000000003</c:v>
                </c:pt>
                <c:pt idx="58489">
                  <c:v>483.09800000000001</c:v>
                </c:pt>
                <c:pt idx="58490">
                  <c:v>483.01299999999998</c:v>
                </c:pt>
                <c:pt idx="58491">
                  <c:v>482.92700000000002</c:v>
                </c:pt>
                <c:pt idx="58492">
                  <c:v>482.84100000000001</c:v>
                </c:pt>
                <c:pt idx="58493">
                  <c:v>482.755</c:v>
                </c:pt>
                <c:pt idx="58494">
                  <c:v>482.66899999999998</c:v>
                </c:pt>
                <c:pt idx="58495">
                  <c:v>482.58300000000003</c:v>
                </c:pt>
                <c:pt idx="58496">
                  <c:v>482.49799999999999</c:v>
                </c:pt>
                <c:pt idx="58497">
                  <c:v>482.41199999999998</c:v>
                </c:pt>
                <c:pt idx="58498">
                  <c:v>482.32600000000002</c:v>
                </c:pt>
                <c:pt idx="58499">
                  <c:v>482.24</c:v>
                </c:pt>
                <c:pt idx="58500">
                  <c:v>482.154</c:v>
                </c:pt>
                <c:pt idx="58501">
                  <c:v>482.06799999999998</c:v>
                </c:pt>
                <c:pt idx="58502">
                  <c:v>481.98200000000003</c:v>
                </c:pt>
                <c:pt idx="58503">
                  <c:v>481.89600000000002</c:v>
                </c:pt>
                <c:pt idx="58504">
                  <c:v>481.81099999999998</c:v>
                </c:pt>
                <c:pt idx="58505">
                  <c:v>481.72500000000002</c:v>
                </c:pt>
                <c:pt idx="58506">
                  <c:v>481.63900000000001</c:v>
                </c:pt>
                <c:pt idx="58507">
                  <c:v>481.553</c:v>
                </c:pt>
                <c:pt idx="58508">
                  <c:v>481.46699999999998</c:v>
                </c:pt>
                <c:pt idx="58509">
                  <c:v>481.38099999999997</c:v>
                </c:pt>
                <c:pt idx="58510">
                  <c:v>481.29500000000002</c:v>
                </c:pt>
                <c:pt idx="58511">
                  <c:v>481.209</c:v>
                </c:pt>
                <c:pt idx="58512">
                  <c:v>481.12299999999999</c:v>
                </c:pt>
                <c:pt idx="58513">
                  <c:v>481.03699999999998</c:v>
                </c:pt>
                <c:pt idx="58514">
                  <c:v>480.952</c:v>
                </c:pt>
                <c:pt idx="58515">
                  <c:v>480.86599999999999</c:v>
                </c:pt>
                <c:pt idx="58516">
                  <c:v>480.78</c:v>
                </c:pt>
                <c:pt idx="58517">
                  <c:v>480.69400000000002</c:v>
                </c:pt>
                <c:pt idx="58518">
                  <c:v>480.608</c:v>
                </c:pt>
                <c:pt idx="58519">
                  <c:v>480.52199999999999</c:v>
                </c:pt>
                <c:pt idx="58520">
                  <c:v>480.43599999999998</c:v>
                </c:pt>
                <c:pt idx="58521">
                  <c:v>480.35</c:v>
                </c:pt>
                <c:pt idx="58522">
                  <c:v>480.26400000000001</c:v>
                </c:pt>
                <c:pt idx="58523">
                  <c:v>480.178</c:v>
                </c:pt>
                <c:pt idx="58524">
                  <c:v>480.09199999999998</c:v>
                </c:pt>
                <c:pt idx="58525">
                  <c:v>480.00599999999997</c:v>
                </c:pt>
                <c:pt idx="58526">
                  <c:v>479.92</c:v>
                </c:pt>
                <c:pt idx="58527">
                  <c:v>479.834</c:v>
                </c:pt>
                <c:pt idx="58528">
                  <c:v>479.74799999999999</c:v>
                </c:pt>
                <c:pt idx="58529">
                  <c:v>479.66199999999998</c:v>
                </c:pt>
                <c:pt idx="58530">
                  <c:v>479.57600000000002</c:v>
                </c:pt>
                <c:pt idx="58531">
                  <c:v>479.49</c:v>
                </c:pt>
                <c:pt idx="58532">
                  <c:v>479.404</c:v>
                </c:pt>
                <c:pt idx="58533">
                  <c:v>479.31799999999998</c:v>
                </c:pt>
                <c:pt idx="58534">
                  <c:v>479.23200000000003</c:v>
                </c:pt>
                <c:pt idx="58535">
                  <c:v>479.14600000000002</c:v>
                </c:pt>
                <c:pt idx="58536">
                  <c:v>479.06</c:v>
                </c:pt>
                <c:pt idx="58537">
                  <c:v>478.97399999999999</c:v>
                </c:pt>
                <c:pt idx="58538">
                  <c:v>478.88799999999998</c:v>
                </c:pt>
                <c:pt idx="58539">
                  <c:v>478.80200000000002</c:v>
                </c:pt>
                <c:pt idx="58540">
                  <c:v>478.71699999999998</c:v>
                </c:pt>
                <c:pt idx="58541">
                  <c:v>478.63</c:v>
                </c:pt>
                <c:pt idx="58542">
                  <c:v>478.54399999999998</c:v>
                </c:pt>
                <c:pt idx="58543">
                  <c:v>478.45800000000003</c:v>
                </c:pt>
                <c:pt idx="58544">
                  <c:v>478.37200000000001</c:v>
                </c:pt>
                <c:pt idx="58545">
                  <c:v>478.286</c:v>
                </c:pt>
                <c:pt idx="58546">
                  <c:v>478.2</c:v>
                </c:pt>
                <c:pt idx="58547">
                  <c:v>478.11399999999998</c:v>
                </c:pt>
                <c:pt idx="58548">
                  <c:v>478.02800000000002</c:v>
                </c:pt>
                <c:pt idx="58549">
                  <c:v>477.94200000000001</c:v>
                </c:pt>
                <c:pt idx="58550">
                  <c:v>477.85599999999999</c:v>
                </c:pt>
                <c:pt idx="58551">
                  <c:v>477.77</c:v>
                </c:pt>
                <c:pt idx="58552">
                  <c:v>477.68400000000003</c:v>
                </c:pt>
                <c:pt idx="58553">
                  <c:v>477.59800000000001</c:v>
                </c:pt>
                <c:pt idx="58554">
                  <c:v>477.512</c:v>
                </c:pt>
                <c:pt idx="58555">
                  <c:v>477.42599999999999</c:v>
                </c:pt>
                <c:pt idx="58556">
                  <c:v>477.34</c:v>
                </c:pt>
                <c:pt idx="58557">
                  <c:v>477.25400000000002</c:v>
                </c:pt>
                <c:pt idx="58558">
                  <c:v>477.16800000000001</c:v>
                </c:pt>
                <c:pt idx="58559">
                  <c:v>477.08199999999999</c:v>
                </c:pt>
                <c:pt idx="58560">
                  <c:v>476.995</c:v>
                </c:pt>
                <c:pt idx="58561">
                  <c:v>476.90899999999999</c:v>
                </c:pt>
                <c:pt idx="58562">
                  <c:v>476.82299999999998</c:v>
                </c:pt>
                <c:pt idx="58563">
                  <c:v>476.73700000000002</c:v>
                </c:pt>
                <c:pt idx="58564">
                  <c:v>476.65100000000001</c:v>
                </c:pt>
                <c:pt idx="58565">
                  <c:v>476.565</c:v>
                </c:pt>
                <c:pt idx="58566">
                  <c:v>476.47899999999998</c:v>
                </c:pt>
                <c:pt idx="58567">
                  <c:v>476.39299999999997</c:v>
                </c:pt>
                <c:pt idx="58568">
                  <c:v>476.30700000000002</c:v>
                </c:pt>
                <c:pt idx="58569">
                  <c:v>476.22</c:v>
                </c:pt>
                <c:pt idx="58570">
                  <c:v>476.13400000000001</c:v>
                </c:pt>
                <c:pt idx="58571">
                  <c:v>476.048</c:v>
                </c:pt>
                <c:pt idx="58572">
                  <c:v>475.96199999999999</c:v>
                </c:pt>
                <c:pt idx="58573">
                  <c:v>475.87599999999998</c:v>
                </c:pt>
                <c:pt idx="58574">
                  <c:v>475.79</c:v>
                </c:pt>
                <c:pt idx="58575">
                  <c:v>475.70400000000001</c:v>
                </c:pt>
                <c:pt idx="58576">
                  <c:v>475.61799999999999</c:v>
                </c:pt>
                <c:pt idx="58577">
                  <c:v>475.53199999999998</c:v>
                </c:pt>
                <c:pt idx="58578">
                  <c:v>475.44499999999999</c:v>
                </c:pt>
                <c:pt idx="58579">
                  <c:v>475.35899999999998</c:v>
                </c:pt>
                <c:pt idx="58580">
                  <c:v>475.27300000000002</c:v>
                </c:pt>
                <c:pt idx="58581">
                  <c:v>475.18700000000001</c:v>
                </c:pt>
                <c:pt idx="58582">
                  <c:v>475.101</c:v>
                </c:pt>
                <c:pt idx="58583">
                  <c:v>475.01499999999999</c:v>
                </c:pt>
                <c:pt idx="58584">
                  <c:v>474.928</c:v>
                </c:pt>
                <c:pt idx="58585">
                  <c:v>474.84199999999998</c:v>
                </c:pt>
                <c:pt idx="58586">
                  <c:v>474.75599999999997</c:v>
                </c:pt>
                <c:pt idx="58587">
                  <c:v>474.67</c:v>
                </c:pt>
                <c:pt idx="58588">
                  <c:v>474.584</c:v>
                </c:pt>
                <c:pt idx="58589">
                  <c:v>474.49700000000001</c:v>
                </c:pt>
                <c:pt idx="58590">
                  <c:v>474.411</c:v>
                </c:pt>
                <c:pt idx="58591">
                  <c:v>474.32499999999999</c:v>
                </c:pt>
                <c:pt idx="58592">
                  <c:v>474.23899999999998</c:v>
                </c:pt>
                <c:pt idx="58593">
                  <c:v>474.15300000000002</c:v>
                </c:pt>
                <c:pt idx="58594">
                  <c:v>474.06700000000001</c:v>
                </c:pt>
                <c:pt idx="58595">
                  <c:v>473.98</c:v>
                </c:pt>
                <c:pt idx="58596">
                  <c:v>473.89400000000001</c:v>
                </c:pt>
                <c:pt idx="58597">
                  <c:v>473.80799999999999</c:v>
                </c:pt>
                <c:pt idx="58598">
                  <c:v>473.72199999999998</c:v>
                </c:pt>
                <c:pt idx="58599">
                  <c:v>473.63600000000002</c:v>
                </c:pt>
                <c:pt idx="58600">
                  <c:v>473.54899999999998</c:v>
                </c:pt>
                <c:pt idx="58601">
                  <c:v>473.46300000000002</c:v>
                </c:pt>
                <c:pt idx="58602">
                  <c:v>473.37700000000001</c:v>
                </c:pt>
                <c:pt idx="58603">
                  <c:v>473.291</c:v>
                </c:pt>
                <c:pt idx="58604">
                  <c:v>473.20400000000001</c:v>
                </c:pt>
                <c:pt idx="58605">
                  <c:v>473.11799999999999</c:v>
                </c:pt>
                <c:pt idx="58606">
                  <c:v>473.03199999999998</c:v>
                </c:pt>
                <c:pt idx="58607">
                  <c:v>472.94600000000003</c:v>
                </c:pt>
                <c:pt idx="58608">
                  <c:v>472.85899999999998</c:v>
                </c:pt>
                <c:pt idx="58609">
                  <c:v>472.77300000000002</c:v>
                </c:pt>
                <c:pt idx="58610">
                  <c:v>472.68700000000001</c:v>
                </c:pt>
                <c:pt idx="58611">
                  <c:v>472.601</c:v>
                </c:pt>
                <c:pt idx="58612">
                  <c:v>472.51400000000001</c:v>
                </c:pt>
                <c:pt idx="58613">
                  <c:v>472.428</c:v>
                </c:pt>
                <c:pt idx="58614">
                  <c:v>472.34199999999998</c:v>
                </c:pt>
                <c:pt idx="58615">
                  <c:v>472.25599999999997</c:v>
                </c:pt>
                <c:pt idx="58616">
                  <c:v>472.16899999999998</c:v>
                </c:pt>
                <c:pt idx="58617">
                  <c:v>472.08300000000003</c:v>
                </c:pt>
                <c:pt idx="58618">
                  <c:v>471.99700000000001</c:v>
                </c:pt>
                <c:pt idx="58619">
                  <c:v>471.91</c:v>
                </c:pt>
                <c:pt idx="58620">
                  <c:v>471.82400000000001</c:v>
                </c:pt>
                <c:pt idx="58621">
                  <c:v>471.738</c:v>
                </c:pt>
                <c:pt idx="58622">
                  <c:v>471.65199999999999</c:v>
                </c:pt>
                <c:pt idx="58623">
                  <c:v>471.565</c:v>
                </c:pt>
                <c:pt idx="58624">
                  <c:v>471.47899999999998</c:v>
                </c:pt>
                <c:pt idx="58625">
                  <c:v>471.39299999999997</c:v>
                </c:pt>
                <c:pt idx="58626">
                  <c:v>471.30599999999998</c:v>
                </c:pt>
                <c:pt idx="58627">
                  <c:v>471.22</c:v>
                </c:pt>
                <c:pt idx="58628">
                  <c:v>471.13400000000001</c:v>
                </c:pt>
                <c:pt idx="58629">
                  <c:v>471.04700000000003</c:v>
                </c:pt>
                <c:pt idx="58630">
                  <c:v>470.96100000000001</c:v>
                </c:pt>
                <c:pt idx="58631">
                  <c:v>470.875</c:v>
                </c:pt>
                <c:pt idx="58632">
                  <c:v>470.78800000000001</c:v>
                </c:pt>
                <c:pt idx="58633">
                  <c:v>470.702</c:v>
                </c:pt>
                <c:pt idx="58634">
                  <c:v>470.61599999999999</c:v>
                </c:pt>
                <c:pt idx="58635">
                  <c:v>470.529</c:v>
                </c:pt>
                <c:pt idx="58636">
                  <c:v>470.44299999999998</c:v>
                </c:pt>
                <c:pt idx="58637">
                  <c:v>470.35700000000003</c:v>
                </c:pt>
                <c:pt idx="58638">
                  <c:v>470.27</c:v>
                </c:pt>
                <c:pt idx="58639">
                  <c:v>470.18400000000003</c:v>
                </c:pt>
                <c:pt idx="58640">
                  <c:v>470.09800000000001</c:v>
                </c:pt>
                <c:pt idx="58641">
                  <c:v>470.01100000000002</c:v>
                </c:pt>
                <c:pt idx="58642">
                  <c:v>469.92500000000001</c:v>
                </c:pt>
                <c:pt idx="58643">
                  <c:v>469.839</c:v>
                </c:pt>
                <c:pt idx="58644">
                  <c:v>469.75200000000001</c:v>
                </c:pt>
                <c:pt idx="58645">
                  <c:v>469.666</c:v>
                </c:pt>
                <c:pt idx="58646">
                  <c:v>469.57900000000001</c:v>
                </c:pt>
                <c:pt idx="58647">
                  <c:v>469.49299999999999</c:v>
                </c:pt>
                <c:pt idx="58648">
                  <c:v>469.40699999999998</c:v>
                </c:pt>
                <c:pt idx="58649">
                  <c:v>469.32</c:v>
                </c:pt>
                <c:pt idx="58650">
                  <c:v>469.23399999999998</c:v>
                </c:pt>
                <c:pt idx="58651">
                  <c:v>469.14800000000002</c:v>
                </c:pt>
                <c:pt idx="58652">
                  <c:v>469.06099999999998</c:v>
                </c:pt>
                <c:pt idx="58653">
                  <c:v>468.97500000000002</c:v>
                </c:pt>
                <c:pt idx="58654">
                  <c:v>468.88799999999998</c:v>
                </c:pt>
                <c:pt idx="58655">
                  <c:v>468.80200000000002</c:v>
                </c:pt>
                <c:pt idx="58656">
                  <c:v>468.71600000000001</c:v>
                </c:pt>
                <c:pt idx="58657">
                  <c:v>468.62900000000002</c:v>
                </c:pt>
                <c:pt idx="58658">
                  <c:v>468.54300000000001</c:v>
                </c:pt>
                <c:pt idx="58659">
                  <c:v>468.45600000000002</c:v>
                </c:pt>
                <c:pt idx="58660">
                  <c:v>468.37</c:v>
                </c:pt>
                <c:pt idx="58661">
                  <c:v>468.28399999999999</c:v>
                </c:pt>
                <c:pt idx="58662">
                  <c:v>468.197</c:v>
                </c:pt>
                <c:pt idx="58663">
                  <c:v>468.11099999999999</c:v>
                </c:pt>
                <c:pt idx="58664">
                  <c:v>468.024</c:v>
                </c:pt>
                <c:pt idx="58665">
                  <c:v>467.93799999999999</c:v>
                </c:pt>
                <c:pt idx="58666">
                  <c:v>467.851</c:v>
                </c:pt>
                <c:pt idx="58667">
                  <c:v>467.76499999999999</c:v>
                </c:pt>
                <c:pt idx="58668">
                  <c:v>467.678</c:v>
                </c:pt>
                <c:pt idx="58669">
                  <c:v>467.59199999999998</c:v>
                </c:pt>
                <c:pt idx="58670">
                  <c:v>467.505</c:v>
                </c:pt>
                <c:pt idx="58671">
                  <c:v>467.41899999999998</c:v>
                </c:pt>
                <c:pt idx="58672">
                  <c:v>467.33300000000003</c:v>
                </c:pt>
                <c:pt idx="58673">
                  <c:v>467.24599999999998</c:v>
                </c:pt>
                <c:pt idx="58674">
                  <c:v>467.16</c:v>
                </c:pt>
                <c:pt idx="58675">
                  <c:v>467.07299999999998</c:v>
                </c:pt>
                <c:pt idx="58676">
                  <c:v>466.98700000000002</c:v>
                </c:pt>
                <c:pt idx="58677">
                  <c:v>466.9</c:v>
                </c:pt>
                <c:pt idx="58678">
                  <c:v>466.81400000000002</c:v>
                </c:pt>
                <c:pt idx="58679">
                  <c:v>466.72699999999998</c:v>
                </c:pt>
                <c:pt idx="58680">
                  <c:v>466.64100000000002</c:v>
                </c:pt>
                <c:pt idx="58681">
                  <c:v>466.55399999999997</c:v>
                </c:pt>
                <c:pt idx="58682">
                  <c:v>466.46800000000002</c:v>
                </c:pt>
                <c:pt idx="58683">
                  <c:v>466.38099999999997</c:v>
                </c:pt>
                <c:pt idx="58684">
                  <c:v>466.29500000000002</c:v>
                </c:pt>
                <c:pt idx="58685">
                  <c:v>466.20800000000003</c:v>
                </c:pt>
                <c:pt idx="58686">
                  <c:v>466.12200000000001</c:v>
                </c:pt>
                <c:pt idx="58687">
                  <c:v>466.03500000000003</c:v>
                </c:pt>
                <c:pt idx="58688">
                  <c:v>465.94900000000001</c:v>
                </c:pt>
                <c:pt idx="58689">
                  <c:v>465.86200000000002</c:v>
                </c:pt>
                <c:pt idx="58690">
                  <c:v>465.77600000000001</c:v>
                </c:pt>
                <c:pt idx="58691">
                  <c:v>465.68900000000002</c:v>
                </c:pt>
                <c:pt idx="58692">
                  <c:v>465.60300000000001</c:v>
                </c:pt>
                <c:pt idx="58693">
                  <c:v>465.51600000000002</c:v>
                </c:pt>
                <c:pt idx="58694">
                  <c:v>465.43</c:v>
                </c:pt>
                <c:pt idx="58695">
                  <c:v>465.34300000000002</c:v>
                </c:pt>
                <c:pt idx="58696">
                  <c:v>465.25700000000001</c:v>
                </c:pt>
                <c:pt idx="58697">
                  <c:v>465.17</c:v>
                </c:pt>
                <c:pt idx="58698">
                  <c:v>465.084</c:v>
                </c:pt>
                <c:pt idx="58699">
                  <c:v>464.99700000000001</c:v>
                </c:pt>
                <c:pt idx="58700">
                  <c:v>464.911</c:v>
                </c:pt>
                <c:pt idx="58701">
                  <c:v>464.82400000000001</c:v>
                </c:pt>
                <c:pt idx="58702">
                  <c:v>464.73700000000002</c:v>
                </c:pt>
                <c:pt idx="58703">
                  <c:v>464.65100000000001</c:v>
                </c:pt>
                <c:pt idx="58704">
                  <c:v>464.56400000000002</c:v>
                </c:pt>
                <c:pt idx="58705">
                  <c:v>464.47800000000001</c:v>
                </c:pt>
                <c:pt idx="58706">
                  <c:v>464.39100000000002</c:v>
                </c:pt>
                <c:pt idx="58707">
                  <c:v>464.30500000000001</c:v>
                </c:pt>
                <c:pt idx="58708">
                  <c:v>464.21800000000002</c:v>
                </c:pt>
                <c:pt idx="58709">
                  <c:v>464.13200000000001</c:v>
                </c:pt>
                <c:pt idx="58710">
                  <c:v>464.04500000000002</c:v>
                </c:pt>
                <c:pt idx="58711">
                  <c:v>463.95800000000003</c:v>
                </c:pt>
                <c:pt idx="58712">
                  <c:v>463.87200000000001</c:v>
                </c:pt>
                <c:pt idx="58713">
                  <c:v>463.78500000000003</c:v>
                </c:pt>
                <c:pt idx="58714">
                  <c:v>463.69799999999998</c:v>
                </c:pt>
                <c:pt idx="58715">
                  <c:v>463.61200000000002</c:v>
                </c:pt>
                <c:pt idx="58716">
                  <c:v>463.52499999999998</c:v>
                </c:pt>
                <c:pt idx="58717">
                  <c:v>463.43900000000002</c:v>
                </c:pt>
                <c:pt idx="58718">
                  <c:v>463.35199999999998</c:v>
                </c:pt>
                <c:pt idx="58719">
                  <c:v>463.26600000000002</c:v>
                </c:pt>
                <c:pt idx="58720">
                  <c:v>463.17899999999997</c:v>
                </c:pt>
                <c:pt idx="58721">
                  <c:v>463.09199999999998</c:v>
                </c:pt>
                <c:pt idx="58722">
                  <c:v>463.00599999999997</c:v>
                </c:pt>
                <c:pt idx="58723">
                  <c:v>462.91899999999998</c:v>
                </c:pt>
                <c:pt idx="58724">
                  <c:v>462.83199999999999</c:v>
                </c:pt>
                <c:pt idx="58725">
                  <c:v>462.74599999999998</c:v>
                </c:pt>
                <c:pt idx="58726">
                  <c:v>462.65899999999999</c:v>
                </c:pt>
                <c:pt idx="58727">
                  <c:v>462.57299999999998</c:v>
                </c:pt>
                <c:pt idx="58728">
                  <c:v>462.48599999999999</c:v>
                </c:pt>
                <c:pt idx="58729">
                  <c:v>462.399</c:v>
                </c:pt>
                <c:pt idx="58730">
                  <c:v>462.31299999999999</c:v>
                </c:pt>
                <c:pt idx="58731">
                  <c:v>462.226</c:v>
                </c:pt>
                <c:pt idx="58732">
                  <c:v>462.13900000000001</c:v>
                </c:pt>
                <c:pt idx="58733">
                  <c:v>462.053</c:v>
                </c:pt>
                <c:pt idx="58734">
                  <c:v>461.96600000000001</c:v>
                </c:pt>
                <c:pt idx="58735">
                  <c:v>461.87900000000002</c:v>
                </c:pt>
                <c:pt idx="58736">
                  <c:v>461.79300000000001</c:v>
                </c:pt>
                <c:pt idx="58737">
                  <c:v>461.70600000000002</c:v>
                </c:pt>
                <c:pt idx="58738">
                  <c:v>461.61900000000003</c:v>
                </c:pt>
                <c:pt idx="58739">
                  <c:v>461.53300000000002</c:v>
                </c:pt>
                <c:pt idx="58740">
                  <c:v>461.44600000000003</c:v>
                </c:pt>
                <c:pt idx="58741">
                  <c:v>461.35899999999998</c:v>
                </c:pt>
                <c:pt idx="58742">
                  <c:v>461.27300000000002</c:v>
                </c:pt>
                <c:pt idx="58743">
                  <c:v>461.18599999999998</c:v>
                </c:pt>
                <c:pt idx="58744">
                  <c:v>461.09899999999999</c:v>
                </c:pt>
                <c:pt idx="58745">
                  <c:v>461.01299999999998</c:v>
                </c:pt>
                <c:pt idx="58746">
                  <c:v>460.92599999999999</c:v>
                </c:pt>
                <c:pt idx="58747">
                  <c:v>460.839</c:v>
                </c:pt>
                <c:pt idx="58748">
                  <c:v>460.75299999999999</c:v>
                </c:pt>
                <c:pt idx="58749">
                  <c:v>460.666</c:v>
                </c:pt>
                <c:pt idx="58750">
                  <c:v>460.57900000000001</c:v>
                </c:pt>
                <c:pt idx="58751">
                  <c:v>460.49299999999999</c:v>
                </c:pt>
                <c:pt idx="58752">
                  <c:v>460.40600000000001</c:v>
                </c:pt>
                <c:pt idx="58753">
                  <c:v>460.31900000000002</c:v>
                </c:pt>
                <c:pt idx="58754">
                  <c:v>460.23200000000003</c:v>
                </c:pt>
                <c:pt idx="58755">
                  <c:v>460.14600000000002</c:v>
                </c:pt>
                <c:pt idx="58756">
                  <c:v>460.05900000000003</c:v>
                </c:pt>
                <c:pt idx="58757">
                  <c:v>459.97199999999998</c:v>
                </c:pt>
                <c:pt idx="58758">
                  <c:v>459.88499999999999</c:v>
                </c:pt>
                <c:pt idx="58759">
                  <c:v>459.79899999999998</c:v>
                </c:pt>
                <c:pt idx="58760">
                  <c:v>459.71199999999999</c:v>
                </c:pt>
                <c:pt idx="58761">
                  <c:v>459.625</c:v>
                </c:pt>
                <c:pt idx="58762">
                  <c:v>459.53800000000001</c:v>
                </c:pt>
                <c:pt idx="58763">
                  <c:v>459.452</c:v>
                </c:pt>
                <c:pt idx="58764">
                  <c:v>459.36500000000001</c:v>
                </c:pt>
                <c:pt idx="58765">
                  <c:v>459.27800000000002</c:v>
                </c:pt>
                <c:pt idx="58766">
                  <c:v>459.19099999999997</c:v>
                </c:pt>
                <c:pt idx="58767">
                  <c:v>459.10500000000002</c:v>
                </c:pt>
                <c:pt idx="58768">
                  <c:v>459.01799999999997</c:v>
                </c:pt>
                <c:pt idx="58769">
                  <c:v>458.93099999999998</c:v>
                </c:pt>
                <c:pt idx="58770">
                  <c:v>458.84399999999999</c:v>
                </c:pt>
                <c:pt idx="58771">
                  <c:v>458.75799999999998</c:v>
                </c:pt>
                <c:pt idx="58772">
                  <c:v>458.67099999999999</c:v>
                </c:pt>
                <c:pt idx="58773">
                  <c:v>458.584</c:v>
                </c:pt>
                <c:pt idx="58774">
                  <c:v>458.49700000000001</c:v>
                </c:pt>
                <c:pt idx="58775">
                  <c:v>458.411</c:v>
                </c:pt>
                <c:pt idx="58776">
                  <c:v>458.32400000000001</c:v>
                </c:pt>
                <c:pt idx="58777">
                  <c:v>458.23700000000002</c:v>
                </c:pt>
                <c:pt idx="58778">
                  <c:v>458.15</c:v>
                </c:pt>
                <c:pt idx="58779">
                  <c:v>458.06400000000002</c:v>
                </c:pt>
                <c:pt idx="58780">
                  <c:v>457.97699999999998</c:v>
                </c:pt>
                <c:pt idx="58781">
                  <c:v>457.89</c:v>
                </c:pt>
                <c:pt idx="58782">
                  <c:v>457.803</c:v>
                </c:pt>
                <c:pt idx="58783">
                  <c:v>457.71600000000001</c:v>
                </c:pt>
                <c:pt idx="58784">
                  <c:v>457.63</c:v>
                </c:pt>
                <c:pt idx="58785">
                  <c:v>457.54300000000001</c:v>
                </c:pt>
                <c:pt idx="58786">
                  <c:v>457.45600000000002</c:v>
                </c:pt>
                <c:pt idx="58787">
                  <c:v>457.36900000000003</c:v>
                </c:pt>
                <c:pt idx="58788">
                  <c:v>457.28199999999998</c:v>
                </c:pt>
                <c:pt idx="58789">
                  <c:v>457.19499999999999</c:v>
                </c:pt>
                <c:pt idx="58790">
                  <c:v>457.10899999999998</c:v>
                </c:pt>
                <c:pt idx="58791">
                  <c:v>457.02199999999999</c:v>
                </c:pt>
                <c:pt idx="58792">
                  <c:v>456.935</c:v>
                </c:pt>
                <c:pt idx="58793">
                  <c:v>456.84800000000001</c:v>
                </c:pt>
                <c:pt idx="58794">
                  <c:v>456.76100000000002</c:v>
                </c:pt>
                <c:pt idx="58795">
                  <c:v>456.67399999999998</c:v>
                </c:pt>
                <c:pt idx="58796">
                  <c:v>456.58800000000002</c:v>
                </c:pt>
                <c:pt idx="58797">
                  <c:v>456.50099999999998</c:v>
                </c:pt>
                <c:pt idx="58798">
                  <c:v>456.41399999999999</c:v>
                </c:pt>
                <c:pt idx="58799">
                  <c:v>456.327</c:v>
                </c:pt>
                <c:pt idx="58800">
                  <c:v>456.24</c:v>
                </c:pt>
                <c:pt idx="58801">
                  <c:v>456.15300000000002</c:v>
                </c:pt>
                <c:pt idx="58802">
                  <c:v>456.06599999999997</c:v>
                </c:pt>
                <c:pt idx="58803">
                  <c:v>455.98</c:v>
                </c:pt>
                <c:pt idx="58804">
                  <c:v>455.89299999999997</c:v>
                </c:pt>
                <c:pt idx="58805">
                  <c:v>455.80599999999998</c:v>
                </c:pt>
                <c:pt idx="58806">
                  <c:v>455.71899999999999</c:v>
                </c:pt>
                <c:pt idx="58807">
                  <c:v>455.63200000000001</c:v>
                </c:pt>
                <c:pt idx="58808">
                  <c:v>455.54500000000002</c:v>
                </c:pt>
                <c:pt idx="58809">
                  <c:v>455.45800000000003</c:v>
                </c:pt>
                <c:pt idx="58810">
                  <c:v>455.37200000000001</c:v>
                </c:pt>
                <c:pt idx="58811">
                  <c:v>455.28500000000003</c:v>
                </c:pt>
                <c:pt idx="58812">
                  <c:v>455.19799999999998</c:v>
                </c:pt>
                <c:pt idx="58813">
                  <c:v>455.11099999999999</c:v>
                </c:pt>
                <c:pt idx="58814">
                  <c:v>455.024</c:v>
                </c:pt>
                <c:pt idx="58815">
                  <c:v>454.93700000000001</c:v>
                </c:pt>
                <c:pt idx="58816">
                  <c:v>454.85</c:v>
                </c:pt>
                <c:pt idx="58817">
                  <c:v>454.76299999999998</c:v>
                </c:pt>
                <c:pt idx="58818">
                  <c:v>454.67599999999999</c:v>
                </c:pt>
                <c:pt idx="58819">
                  <c:v>454.59</c:v>
                </c:pt>
                <c:pt idx="58820">
                  <c:v>454.50299999999999</c:v>
                </c:pt>
                <c:pt idx="58821">
                  <c:v>454.416</c:v>
                </c:pt>
                <c:pt idx="58822">
                  <c:v>454.32900000000001</c:v>
                </c:pt>
                <c:pt idx="58823">
                  <c:v>454.24200000000002</c:v>
                </c:pt>
                <c:pt idx="58824">
                  <c:v>454.15499999999997</c:v>
                </c:pt>
                <c:pt idx="58825">
                  <c:v>454.06799999999998</c:v>
                </c:pt>
                <c:pt idx="58826">
                  <c:v>453.98099999999999</c:v>
                </c:pt>
                <c:pt idx="58827">
                  <c:v>453.89400000000001</c:v>
                </c:pt>
                <c:pt idx="58828">
                  <c:v>453.80700000000002</c:v>
                </c:pt>
                <c:pt idx="58829">
                  <c:v>453.72</c:v>
                </c:pt>
                <c:pt idx="58830">
                  <c:v>453.63299999999998</c:v>
                </c:pt>
                <c:pt idx="58831">
                  <c:v>453.54599999999999</c:v>
                </c:pt>
                <c:pt idx="58832">
                  <c:v>453.46</c:v>
                </c:pt>
                <c:pt idx="58833">
                  <c:v>453.37299999999999</c:v>
                </c:pt>
                <c:pt idx="58834">
                  <c:v>453.286</c:v>
                </c:pt>
                <c:pt idx="58835">
                  <c:v>453.19900000000001</c:v>
                </c:pt>
                <c:pt idx="58836">
                  <c:v>453.11200000000002</c:v>
                </c:pt>
                <c:pt idx="58837">
                  <c:v>453.02499999999998</c:v>
                </c:pt>
                <c:pt idx="58838">
                  <c:v>452.93799999999999</c:v>
                </c:pt>
                <c:pt idx="58839">
                  <c:v>452.851</c:v>
                </c:pt>
                <c:pt idx="58840">
                  <c:v>452.76400000000001</c:v>
                </c:pt>
                <c:pt idx="58841">
                  <c:v>452.67700000000002</c:v>
                </c:pt>
                <c:pt idx="58842">
                  <c:v>452.59</c:v>
                </c:pt>
                <c:pt idx="58843">
                  <c:v>452.50299999999999</c:v>
                </c:pt>
                <c:pt idx="58844">
                  <c:v>452.416</c:v>
                </c:pt>
                <c:pt idx="58845">
                  <c:v>452.32900000000001</c:v>
                </c:pt>
                <c:pt idx="58846">
                  <c:v>452.24200000000002</c:v>
                </c:pt>
                <c:pt idx="58847">
                  <c:v>452.15499999999997</c:v>
                </c:pt>
                <c:pt idx="58848">
                  <c:v>452.06799999999998</c:v>
                </c:pt>
                <c:pt idx="58849">
                  <c:v>451.98099999999999</c:v>
                </c:pt>
                <c:pt idx="58850">
                  <c:v>451.89400000000001</c:v>
                </c:pt>
                <c:pt idx="58851">
                  <c:v>451.80700000000002</c:v>
                </c:pt>
                <c:pt idx="58852">
                  <c:v>451.72</c:v>
                </c:pt>
                <c:pt idx="58853">
                  <c:v>451.63299999999998</c:v>
                </c:pt>
                <c:pt idx="58854">
                  <c:v>451.54599999999999</c:v>
                </c:pt>
                <c:pt idx="58855">
                  <c:v>451.459</c:v>
                </c:pt>
                <c:pt idx="58856">
                  <c:v>451.37200000000001</c:v>
                </c:pt>
                <c:pt idx="58857">
                  <c:v>451.28500000000003</c:v>
                </c:pt>
                <c:pt idx="58858">
                  <c:v>451.19799999999998</c:v>
                </c:pt>
                <c:pt idx="58859">
                  <c:v>451.11099999999999</c:v>
                </c:pt>
                <c:pt idx="58860">
                  <c:v>451.024</c:v>
                </c:pt>
                <c:pt idx="58861">
                  <c:v>450.93700000000001</c:v>
                </c:pt>
                <c:pt idx="58862">
                  <c:v>450.85</c:v>
                </c:pt>
                <c:pt idx="58863">
                  <c:v>450.76299999999998</c:v>
                </c:pt>
                <c:pt idx="58864">
                  <c:v>450.67599999999999</c:v>
                </c:pt>
                <c:pt idx="58865">
                  <c:v>450.589</c:v>
                </c:pt>
                <c:pt idx="58866">
                  <c:v>450.50200000000001</c:v>
                </c:pt>
                <c:pt idx="58867">
                  <c:v>450.41500000000002</c:v>
                </c:pt>
                <c:pt idx="58868">
                  <c:v>450.32799999999997</c:v>
                </c:pt>
                <c:pt idx="58869">
                  <c:v>450.24099999999999</c:v>
                </c:pt>
                <c:pt idx="58870">
                  <c:v>450.154</c:v>
                </c:pt>
                <c:pt idx="58871">
                  <c:v>450.06700000000001</c:v>
                </c:pt>
                <c:pt idx="58872">
                  <c:v>449.98</c:v>
                </c:pt>
                <c:pt idx="58873">
                  <c:v>449.892</c:v>
                </c:pt>
                <c:pt idx="58874">
                  <c:v>449.80500000000001</c:v>
                </c:pt>
                <c:pt idx="58875">
                  <c:v>449.71800000000002</c:v>
                </c:pt>
                <c:pt idx="58876">
                  <c:v>449.63099999999997</c:v>
                </c:pt>
                <c:pt idx="58877">
                  <c:v>449.54399999999998</c:v>
                </c:pt>
                <c:pt idx="58878">
                  <c:v>449.45699999999999</c:v>
                </c:pt>
                <c:pt idx="58879">
                  <c:v>449.37</c:v>
                </c:pt>
                <c:pt idx="58880">
                  <c:v>449.28300000000002</c:v>
                </c:pt>
                <c:pt idx="58881">
                  <c:v>449.19600000000003</c:v>
                </c:pt>
                <c:pt idx="58882">
                  <c:v>449.10899999999998</c:v>
                </c:pt>
                <c:pt idx="58883">
                  <c:v>449.02199999999999</c:v>
                </c:pt>
                <c:pt idx="58884">
                  <c:v>448.935</c:v>
                </c:pt>
                <c:pt idx="58885">
                  <c:v>448.84800000000001</c:v>
                </c:pt>
                <c:pt idx="58886">
                  <c:v>448.76</c:v>
                </c:pt>
                <c:pt idx="58887">
                  <c:v>448.673</c:v>
                </c:pt>
                <c:pt idx="58888">
                  <c:v>448.58600000000001</c:v>
                </c:pt>
                <c:pt idx="58889">
                  <c:v>448.49900000000002</c:v>
                </c:pt>
                <c:pt idx="58890">
                  <c:v>448.41199999999998</c:v>
                </c:pt>
                <c:pt idx="58891">
                  <c:v>448.32499999999999</c:v>
                </c:pt>
                <c:pt idx="58892">
                  <c:v>448.238</c:v>
                </c:pt>
                <c:pt idx="58893">
                  <c:v>448.15100000000001</c:v>
                </c:pt>
                <c:pt idx="58894">
                  <c:v>448.06400000000002</c:v>
                </c:pt>
                <c:pt idx="58895">
                  <c:v>447.97699999999998</c:v>
                </c:pt>
                <c:pt idx="58896">
                  <c:v>447.89</c:v>
                </c:pt>
                <c:pt idx="58897">
                  <c:v>447.80200000000002</c:v>
                </c:pt>
                <c:pt idx="58898">
                  <c:v>447.71499999999997</c:v>
                </c:pt>
                <c:pt idx="58899">
                  <c:v>447.62799999999999</c:v>
                </c:pt>
                <c:pt idx="58900">
                  <c:v>447.541</c:v>
                </c:pt>
                <c:pt idx="58901">
                  <c:v>447.45400000000001</c:v>
                </c:pt>
                <c:pt idx="58902">
                  <c:v>447.36700000000002</c:v>
                </c:pt>
                <c:pt idx="58903">
                  <c:v>447.28</c:v>
                </c:pt>
                <c:pt idx="58904">
                  <c:v>447.19299999999998</c:v>
                </c:pt>
                <c:pt idx="58905">
                  <c:v>447.10500000000002</c:v>
                </c:pt>
                <c:pt idx="58906">
                  <c:v>447.01799999999997</c:v>
                </c:pt>
                <c:pt idx="58907">
                  <c:v>446.93099999999998</c:v>
                </c:pt>
                <c:pt idx="58908">
                  <c:v>446.84399999999999</c:v>
                </c:pt>
                <c:pt idx="58909">
                  <c:v>446.75700000000001</c:v>
                </c:pt>
                <c:pt idx="58910">
                  <c:v>446.66899999999998</c:v>
                </c:pt>
                <c:pt idx="58911">
                  <c:v>446.58199999999999</c:v>
                </c:pt>
                <c:pt idx="58912">
                  <c:v>446.495</c:v>
                </c:pt>
                <c:pt idx="58913">
                  <c:v>446.40800000000002</c:v>
                </c:pt>
                <c:pt idx="58914">
                  <c:v>446.32100000000003</c:v>
                </c:pt>
                <c:pt idx="58915">
                  <c:v>446.23399999999998</c:v>
                </c:pt>
                <c:pt idx="58916">
                  <c:v>446.14699999999999</c:v>
                </c:pt>
                <c:pt idx="58917">
                  <c:v>446.05900000000003</c:v>
                </c:pt>
                <c:pt idx="58918">
                  <c:v>445.97199999999998</c:v>
                </c:pt>
                <c:pt idx="58919">
                  <c:v>445.88499999999999</c:v>
                </c:pt>
                <c:pt idx="58920">
                  <c:v>445.798</c:v>
                </c:pt>
                <c:pt idx="58921">
                  <c:v>445.71100000000001</c:v>
                </c:pt>
                <c:pt idx="58922">
                  <c:v>445.62299999999999</c:v>
                </c:pt>
                <c:pt idx="58923">
                  <c:v>445.536</c:v>
                </c:pt>
                <c:pt idx="58924">
                  <c:v>445.44900000000001</c:v>
                </c:pt>
                <c:pt idx="58925">
                  <c:v>445.36200000000002</c:v>
                </c:pt>
                <c:pt idx="58926">
                  <c:v>445.27499999999998</c:v>
                </c:pt>
                <c:pt idx="58927">
                  <c:v>445.18700000000001</c:v>
                </c:pt>
                <c:pt idx="58928">
                  <c:v>445.1</c:v>
                </c:pt>
                <c:pt idx="58929">
                  <c:v>445.01299999999998</c:v>
                </c:pt>
                <c:pt idx="58930">
                  <c:v>444.92599999999999</c:v>
                </c:pt>
                <c:pt idx="58931">
                  <c:v>444.839</c:v>
                </c:pt>
                <c:pt idx="58932">
                  <c:v>444.75099999999998</c:v>
                </c:pt>
                <c:pt idx="58933">
                  <c:v>444.66399999999999</c:v>
                </c:pt>
                <c:pt idx="58934">
                  <c:v>444.577</c:v>
                </c:pt>
                <c:pt idx="58935">
                  <c:v>444.49</c:v>
                </c:pt>
                <c:pt idx="58936">
                  <c:v>444.40300000000002</c:v>
                </c:pt>
                <c:pt idx="58937">
                  <c:v>444.315</c:v>
                </c:pt>
                <c:pt idx="58938">
                  <c:v>444.22800000000001</c:v>
                </c:pt>
                <c:pt idx="58939">
                  <c:v>444.14100000000002</c:v>
                </c:pt>
                <c:pt idx="58940">
                  <c:v>444.05399999999997</c:v>
                </c:pt>
                <c:pt idx="58941">
                  <c:v>443.96600000000001</c:v>
                </c:pt>
                <c:pt idx="58942">
                  <c:v>443.87900000000002</c:v>
                </c:pt>
                <c:pt idx="58943">
                  <c:v>443.79199999999997</c:v>
                </c:pt>
                <c:pt idx="58944">
                  <c:v>443.70499999999998</c:v>
                </c:pt>
                <c:pt idx="58945">
                  <c:v>443.61700000000002</c:v>
                </c:pt>
                <c:pt idx="58946">
                  <c:v>443.53</c:v>
                </c:pt>
                <c:pt idx="58947">
                  <c:v>443.44299999999998</c:v>
                </c:pt>
                <c:pt idx="58948">
                  <c:v>443.35599999999999</c:v>
                </c:pt>
                <c:pt idx="58949">
                  <c:v>443.26799999999997</c:v>
                </c:pt>
                <c:pt idx="58950">
                  <c:v>443.18099999999998</c:v>
                </c:pt>
                <c:pt idx="58951">
                  <c:v>443.09399999999999</c:v>
                </c:pt>
                <c:pt idx="58952">
                  <c:v>443.00700000000001</c:v>
                </c:pt>
                <c:pt idx="58953">
                  <c:v>442.91899999999998</c:v>
                </c:pt>
                <c:pt idx="58954">
                  <c:v>442.83199999999999</c:v>
                </c:pt>
                <c:pt idx="58955">
                  <c:v>442.745</c:v>
                </c:pt>
                <c:pt idx="58956">
                  <c:v>442.65800000000002</c:v>
                </c:pt>
                <c:pt idx="58957">
                  <c:v>442.57</c:v>
                </c:pt>
                <c:pt idx="58958">
                  <c:v>442.483</c:v>
                </c:pt>
                <c:pt idx="58959">
                  <c:v>442.39600000000002</c:v>
                </c:pt>
                <c:pt idx="58960">
                  <c:v>442.30799999999999</c:v>
                </c:pt>
                <c:pt idx="58961">
                  <c:v>442.221</c:v>
                </c:pt>
                <c:pt idx="58962">
                  <c:v>442.13400000000001</c:v>
                </c:pt>
                <c:pt idx="58963">
                  <c:v>442.04599999999999</c:v>
                </c:pt>
                <c:pt idx="58964">
                  <c:v>441.959</c:v>
                </c:pt>
                <c:pt idx="58965">
                  <c:v>441.87200000000001</c:v>
                </c:pt>
                <c:pt idx="58966">
                  <c:v>441.78500000000003</c:v>
                </c:pt>
                <c:pt idx="58967">
                  <c:v>441.697</c:v>
                </c:pt>
                <c:pt idx="58968">
                  <c:v>441.61</c:v>
                </c:pt>
                <c:pt idx="58969">
                  <c:v>441.52300000000002</c:v>
                </c:pt>
                <c:pt idx="58970">
                  <c:v>441.435</c:v>
                </c:pt>
                <c:pt idx="58971">
                  <c:v>441.34800000000001</c:v>
                </c:pt>
                <c:pt idx="58972">
                  <c:v>441.26100000000002</c:v>
                </c:pt>
                <c:pt idx="58973">
                  <c:v>441.173</c:v>
                </c:pt>
                <c:pt idx="58974">
                  <c:v>441.08600000000001</c:v>
                </c:pt>
                <c:pt idx="58975">
                  <c:v>440.99900000000002</c:v>
                </c:pt>
                <c:pt idx="58976">
                  <c:v>440.911</c:v>
                </c:pt>
                <c:pt idx="58977">
                  <c:v>440.82400000000001</c:v>
                </c:pt>
                <c:pt idx="58978">
                  <c:v>440.73700000000002</c:v>
                </c:pt>
                <c:pt idx="58979">
                  <c:v>440.649</c:v>
                </c:pt>
                <c:pt idx="58980">
                  <c:v>440.56200000000001</c:v>
                </c:pt>
                <c:pt idx="58981">
                  <c:v>440.47500000000002</c:v>
                </c:pt>
                <c:pt idx="58982">
                  <c:v>440.387</c:v>
                </c:pt>
                <c:pt idx="58983">
                  <c:v>440.3</c:v>
                </c:pt>
                <c:pt idx="58984">
                  <c:v>440.21300000000002</c:v>
                </c:pt>
                <c:pt idx="58985">
                  <c:v>440.125</c:v>
                </c:pt>
                <c:pt idx="58986">
                  <c:v>440.03800000000001</c:v>
                </c:pt>
                <c:pt idx="58987">
                  <c:v>439.95100000000002</c:v>
                </c:pt>
                <c:pt idx="58988">
                  <c:v>439.863</c:v>
                </c:pt>
                <c:pt idx="58989">
                  <c:v>439.77600000000001</c:v>
                </c:pt>
                <c:pt idx="58990">
                  <c:v>439.68900000000002</c:v>
                </c:pt>
                <c:pt idx="58991">
                  <c:v>439.601</c:v>
                </c:pt>
                <c:pt idx="58992">
                  <c:v>439.51400000000001</c:v>
                </c:pt>
                <c:pt idx="58993">
                  <c:v>439.42700000000002</c:v>
                </c:pt>
                <c:pt idx="58994">
                  <c:v>439.339</c:v>
                </c:pt>
                <c:pt idx="58995">
                  <c:v>439.25200000000001</c:v>
                </c:pt>
                <c:pt idx="58996">
                  <c:v>439.16399999999999</c:v>
                </c:pt>
                <c:pt idx="58997">
                  <c:v>439.077</c:v>
                </c:pt>
                <c:pt idx="58998">
                  <c:v>438.99</c:v>
                </c:pt>
                <c:pt idx="58999">
                  <c:v>438.90199999999999</c:v>
                </c:pt>
                <c:pt idx="59000">
                  <c:v>438.815</c:v>
                </c:pt>
                <c:pt idx="59001">
                  <c:v>438.72800000000001</c:v>
                </c:pt>
                <c:pt idx="59002">
                  <c:v>438.64</c:v>
                </c:pt>
                <c:pt idx="59003">
                  <c:v>438.553</c:v>
                </c:pt>
                <c:pt idx="59004">
                  <c:v>438.46499999999997</c:v>
                </c:pt>
                <c:pt idx="59005">
                  <c:v>438.37799999999999</c:v>
                </c:pt>
                <c:pt idx="59006">
                  <c:v>438.291</c:v>
                </c:pt>
                <c:pt idx="59007">
                  <c:v>438.20299999999997</c:v>
                </c:pt>
                <c:pt idx="59008">
                  <c:v>438.11599999999999</c:v>
                </c:pt>
                <c:pt idx="59009">
                  <c:v>438.02800000000002</c:v>
                </c:pt>
                <c:pt idx="59010">
                  <c:v>437.94099999999997</c:v>
                </c:pt>
                <c:pt idx="59011">
                  <c:v>437.85399999999998</c:v>
                </c:pt>
                <c:pt idx="59012">
                  <c:v>437.76600000000002</c:v>
                </c:pt>
                <c:pt idx="59013">
                  <c:v>437.67899999999997</c:v>
                </c:pt>
                <c:pt idx="59014">
                  <c:v>437.59100000000001</c:v>
                </c:pt>
                <c:pt idx="59015">
                  <c:v>437.50400000000002</c:v>
                </c:pt>
                <c:pt idx="59016">
                  <c:v>437.41699999999997</c:v>
                </c:pt>
                <c:pt idx="59017">
                  <c:v>437.32900000000001</c:v>
                </c:pt>
                <c:pt idx="59018">
                  <c:v>437.24200000000002</c:v>
                </c:pt>
                <c:pt idx="59019">
                  <c:v>437.154</c:v>
                </c:pt>
                <c:pt idx="59020">
                  <c:v>437.06700000000001</c:v>
                </c:pt>
                <c:pt idx="59021">
                  <c:v>436.97899999999998</c:v>
                </c:pt>
                <c:pt idx="59022">
                  <c:v>436.892</c:v>
                </c:pt>
                <c:pt idx="59023">
                  <c:v>436.80500000000001</c:v>
                </c:pt>
                <c:pt idx="59024">
                  <c:v>436.71699999999998</c:v>
                </c:pt>
                <c:pt idx="59025">
                  <c:v>436.63</c:v>
                </c:pt>
                <c:pt idx="59026">
                  <c:v>436.54199999999997</c:v>
                </c:pt>
                <c:pt idx="59027">
                  <c:v>436.45499999999998</c:v>
                </c:pt>
                <c:pt idx="59028">
                  <c:v>436.36700000000002</c:v>
                </c:pt>
                <c:pt idx="59029">
                  <c:v>436.28</c:v>
                </c:pt>
                <c:pt idx="59030">
                  <c:v>436.19200000000001</c:v>
                </c:pt>
                <c:pt idx="59031">
                  <c:v>436.10500000000002</c:v>
                </c:pt>
                <c:pt idx="59032">
                  <c:v>436.017</c:v>
                </c:pt>
                <c:pt idx="59033">
                  <c:v>435.93</c:v>
                </c:pt>
                <c:pt idx="59034">
                  <c:v>435.84199999999998</c:v>
                </c:pt>
                <c:pt idx="59035">
                  <c:v>435.755</c:v>
                </c:pt>
                <c:pt idx="59036">
                  <c:v>435.66800000000001</c:v>
                </c:pt>
                <c:pt idx="59037">
                  <c:v>435.58</c:v>
                </c:pt>
                <c:pt idx="59038">
                  <c:v>435.49299999999999</c:v>
                </c:pt>
                <c:pt idx="59039">
                  <c:v>435.40499999999997</c:v>
                </c:pt>
                <c:pt idx="59040">
                  <c:v>435.31799999999998</c:v>
                </c:pt>
                <c:pt idx="59041">
                  <c:v>435.23</c:v>
                </c:pt>
                <c:pt idx="59042">
                  <c:v>435.14299999999997</c:v>
                </c:pt>
                <c:pt idx="59043">
                  <c:v>435.05500000000001</c:v>
                </c:pt>
                <c:pt idx="59044">
                  <c:v>434.96800000000002</c:v>
                </c:pt>
                <c:pt idx="59045">
                  <c:v>434.88</c:v>
                </c:pt>
                <c:pt idx="59046">
                  <c:v>434.79300000000001</c:v>
                </c:pt>
                <c:pt idx="59047">
                  <c:v>434.70499999999998</c:v>
                </c:pt>
                <c:pt idx="59048">
                  <c:v>434.61799999999999</c:v>
                </c:pt>
                <c:pt idx="59049">
                  <c:v>434.53</c:v>
                </c:pt>
                <c:pt idx="59050">
                  <c:v>434.44299999999998</c:v>
                </c:pt>
                <c:pt idx="59051">
                  <c:v>434.35500000000002</c:v>
                </c:pt>
                <c:pt idx="59052">
                  <c:v>434.26799999999997</c:v>
                </c:pt>
                <c:pt idx="59053">
                  <c:v>434.18</c:v>
                </c:pt>
                <c:pt idx="59054">
                  <c:v>434.09300000000002</c:v>
                </c:pt>
                <c:pt idx="59055">
                  <c:v>434.005</c:v>
                </c:pt>
                <c:pt idx="59056">
                  <c:v>433.91800000000001</c:v>
                </c:pt>
                <c:pt idx="59057">
                  <c:v>433.83</c:v>
                </c:pt>
                <c:pt idx="59058">
                  <c:v>433.74299999999999</c:v>
                </c:pt>
                <c:pt idx="59059">
                  <c:v>433.65499999999997</c:v>
                </c:pt>
                <c:pt idx="59060">
                  <c:v>433.56799999999998</c:v>
                </c:pt>
                <c:pt idx="59061">
                  <c:v>433.48</c:v>
                </c:pt>
                <c:pt idx="59062">
                  <c:v>433.392</c:v>
                </c:pt>
                <c:pt idx="59063">
                  <c:v>433.30500000000001</c:v>
                </c:pt>
                <c:pt idx="59064">
                  <c:v>433.21699999999998</c:v>
                </c:pt>
                <c:pt idx="59065">
                  <c:v>433.13</c:v>
                </c:pt>
                <c:pt idx="59066">
                  <c:v>433.04199999999997</c:v>
                </c:pt>
                <c:pt idx="59067">
                  <c:v>432.95499999999998</c:v>
                </c:pt>
                <c:pt idx="59068">
                  <c:v>432.86700000000002</c:v>
                </c:pt>
                <c:pt idx="59069">
                  <c:v>432.78</c:v>
                </c:pt>
                <c:pt idx="59070">
                  <c:v>432.69200000000001</c:v>
                </c:pt>
                <c:pt idx="59071">
                  <c:v>432.60500000000002</c:v>
                </c:pt>
                <c:pt idx="59072">
                  <c:v>432.517</c:v>
                </c:pt>
                <c:pt idx="59073">
                  <c:v>432.43</c:v>
                </c:pt>
                <c:pt idx="59074">
                  <c:v>432.34199999999998</c:v>
                </c:pt>
                <c:pt idx="59075">
                  <c:v>432.25400000000002</c:v>
                </c:pt>
                <c:pt idx="59076">
                  <c:v>432.16699999999997</c:v>
                </c:pt>
                <c:pt idx="59077">
                  <c:v>432.07900000000001</c:v>
                </c:pt>
                <c:pt idx="59078">
                  <c:v>431.99200000000002</c:v>
                </c:pt>
                <c:pt idx="59079">
                  <c:v>431.904</c:v>
                </c:pt>
                <c:pt idx="59080">
                  <c:v>431.81700000000001</c:v>
                </c:pt>
                <c:pt idx="59081">
                  <c:v>431.72899999999998</c:v>
                </c:pt>
                <c:pt idx="59082">
                  <c:v>431.64100000000002</c:v>
                </c:pt>
                <c:pt idx="59083">
                  <c:v>431.55399999999997</c:v>
                </c:pt>
                <c:pt idx="59084">
                  <c:v>431.46600000000001</c:v>
                </c:pt>
                <c:pt idx="59085">
                  <c:v>431.37900000000002</c:v>
                </c:pt>
                <c:pt idx="59086">
                  <c:v>431.291</c:v>
                </c:pt>
                <c:pt idx="59087">
                  <c:v>431.20400000000001</c:v>
                </c:pt>
                <c:pt idx="59088">
                  <c:v>431.11599999999999</c:v>
                </c:pt>
                <c:pt idx="59089">
                  <c:v>431.02800000000002</c:v>
                </c:pt>
                <c:pt idx="59090">
                  <c:v>430.94099999999997</c:v>
                </c:pt>
                <c:pt idx="59091">
                  <c:v>430.85300000000001</c:v>
                </c:pt>
                <c:pt idx="59092">
                  <c:v>430.76600000000002</c:v>
                </c:pt>
                <c:pt idx="59093">
                  <c:v>430.678</c:v>
                </c:pt>
                <c:pt idx="59094">
                  <c:v>430.59</c:v>
                </c:pt>
                <c:pt idx="59095">
                  <c:v>430.50299999999999</c:v>
                </c:pt>
                <c:pt idx="59096">
                  <c:v>430.41500000000002</c:v>
                </c:pt>
                <c:pt idx="59097">
                  <c:v>430.32799999999997</c:v>
                </c:pt>
                <c:pt idx="59098">
                  <c:v>430.24</c:v>
                </c:pt>
                <c:pt idx="59099">
                  <c:v>430.15199999999999</c:v>
                </c:pt>
                <c:pt idx="59100">
                  <c:v>430.065</c:v>
                </c:pt>
                <c:pt idx="59101">
                  <c:v>429.97699999999998</c:v>
                </c:pt>
                <c:pt idx="59102">
                  <c:v>429.88900000000001</c:v>
                </c:pt>
                <c:pt idx="59103">
                  <c:v>429.80200000000002</c:v>
                </c:pt>
                <c:pt idx="59104">
                  <c:v>429.714</c:v>
                </c:pt>
                <c:pt idx="59105">
                  <c:v>429.62700000000001</c:v>
                </c:pt>
                <c:pt idx="59106">
                  <c:v>429.53899999999999</c:v>
                </c:pt>
                <c:pt idx="59107">
                  <c:v>429.45100000000002</c:v>
                </c:pt>
                <c:pt idx="59108">
                  <c:v>429.36399999999998</c:v>
                </c:pt>
                <c:pt idx="59109">
                  <c:v>429.27600000000001</c:v>
                </c:pt>
                <c:pt idx="59110">
                  <c:v>429.18799999999999</c:v>
                </c:pt>
                <c:pt idx="59111">
                  <c:v>429.101</c:v>
                </c:pt>
                <c:pt idx="59112">
                  <c:v>429.01299999999998</c:v>
                </c:pt>
                <c:pt idx="59113">
                  <c:v>428.92500000000001</c:v>
                </c:pt>
                <c:pt idx="59114">
                  <c:v>428.83800000000002</c:v>
                </c:pt>
                <c:pt idx="59115">
                  <c:v>428.75</c:v>
                </c:pt>
                <c:pt idx="59116">
                  <c:v>428.66300000000001</c:v>
                </c:pt>
                <c:pt idx="59117">
                  <c:v>428.57499999999999</c:v>
                </c:pt>
                <c:pt idx="59118">
                  <c:v>428.48700000000002</c:v>
                </c:pt>
                <c:pt idx="59119">
                  <c:v>428.4</c:v>
                </c:pt>
                <c:pt idx="59120">
                  <c:v>428.31200000000001</c:v>
                </c:pt>
                <c:pt idx="59121">
                  <c:v>428.22399999999999</c:v>
                </c:pt>
                <c:pt idx="59122">
                  <c:v>428.137</c:v>
                </c:pt>
                <c:pt idx="59123">
                  <c:v>428.04899999999998</c:v>
                </c:pt>
                <c:pt idx="59124">
                  <c:v>427.96100000000001</c:v>
                </c:pt>
                <c:pt idx="59125">
                  <c:v>427.87400000000002</c:v>
                </c:pt>
                <c:pt idx="59126">
                  <c:v>427.786</c:v>
                </c:pt>
                <c:pt idx="59127">
                  <c:v>427.69799999999998</c:v>
                </c:pt>
                <c:pt idx="59128">
                  <c:v>427.61099999999999</c:v>
                </c:pt>
                <c:pt idx="59129">
                  <c:v>427.52300000000002</c:v>
                </c:pt>
                <c:pt idx="59130">
                  <c:v>427.435</c:v>
                </c:pt>
                <c:pt idx="59131">
                  <c:v>427.34800000000001</c:v>
                </c:pt>
                <c:pt idx="59132">
                  <c:v>427.26</c:v>
                </c:pt>
                <c:pt idx="59133">
                  <c:v>427.17200000000003</c:v>
                </c:pt>
                <c:pt idx="59134">
                  <c:v>427.084</c:v>
                </c:pt>
                <c:pt idx="59135">
                  <c:v>426.99700000000001</c:v>
                </c:pt>
                <c:pt idx="59136">
                  <c:v>426.90899999999999</c:v>
                </c:pt>
                <c:pt idx="59137">
                  <c:v>426.82100000000003</c:v>
                </c:pt>
                <c:pt idx="59138">
                  <c:v>426.73399999999998</c:v>
                </c:pt>
                <c:pt idx="59139">
                  <c:v>426.64600000000002</c:v>
                </c:pt>
                <c:pt idx="59140">
                  <c:v>426.55799999999999</c:v>
                </c:pt>
                <c:pt idx="59141">
                  <c:v>426.471</c:v>
                </c:pt>
                <c:pt idx="59142">
                  <c:v>426.38299999999998</c:v>
                </c:pt>
                <c:pt idx="59143">
                  <c:v>426.29500000000002</c:v>
                </c:pt>
                <c:pt idx="59144">
                  <c:v>426.20800000000003</c:v>
                </c:pt>
                <c:pt idx="59145">
                  <c:v>426.12</c:v>
                </c:pt>
                <c:pt idx="59146">
                  <c:v>426.03199999999998</c:v>
                </c:pt>
                <c:pt idx="59147">
                  <c:v>425.94400000000002</c:v>
                </c:pt>
                <c:pt idx="59148">
                  <c:v>425.85700000000003</c:v>
                </c:pt>
                <c:pt idx="59149">
                  <c:v>425.76900000000001</c:v>
                </c:pt>
                <c:pt idx="59150">
                  <c:v>425.68099999999998</c:v>
                </c:pt>
                <c:pt idx="59151">
                  <c:v>425.59399999999999</c:v>
                </c:pt>
                <c:pt idx="59152">
                  <c:v>425.50599999999997</c:v>
                </c:pt>
                <c:pt idx="59153">
                  <c:v>425.41800000000001</c:v>
                </c:pt>
                <c:pt idx="59154">
                  <c:v>425.33</c:v>
                </c:pt>
                <c:pt idx="59155">
                  <c:v>425.24299999999999</c:v>
                </c:pt>
                <c:pt idx="59156">
                  <c:v>425.15499999999997</c:v>
                </c:pt>
                <c:pt idx="59157">
                  <c:v>425.06700000000001</c:v>
                </c:pt>
                <c:pt idx="59158">
                  <c:v>424.97899999999998</c:v>
                </c:pt>
                <c:pt idx="59159">
                  <c:v>424.892</c:v>
                </c:pt>
                <c:pt idx="59160">
                  <c:v>424.80399999999997</c:v>
                </c:pt>
                <c:pt idx="59161">
                  <c:v>424.71600000000001</c:v>
                </c:pt>
                <c:pt idx="59162">
                  <c:v>424.62799999999999</c:v>
                </c:pt>
                <c:pt idx="59163">
                  <c:v>424.541</c:v>
                </c:pt>
                <c:pt idx="59164">
                  <c:v>424.45299999999997</c:v>
                </c:pt>
                <c:pt idx="59165">
                  <c:v>424.36500000000001</c:v>
                </c:pt>
                <c:pt idx="59166">
                  <c:v>424.27699999999999</c:v>
                </c:pt>
                <c:pt idx="59167">
                  <c:v>424.19</c:v>
                </c:pt>
                <c:pt idx="59168">
                  <c:v>424.10199999999998</c:v>
                </c:pt>
                <c:pt idx="59169">
                  <c:v>424.01400000000001</c:v>
                </c:pt>
                <c:pt idx="59170">
                  <c:v>423.92599999999999</c:v>
                </c:pt>
                <c:pt idx="59171">
                  <c:v>423.839</c:v>
                </c:pt>
                <c:pt idx="59172">
                  <c:v>423.75099999999998</c:v>
                </c:pt>
                <c:pt idx="59173">
                  <c:v>423.66300000000001</c:v>
                </c:pt>
                <c:pt idx="59174">
                  <c:v>423.57499999999999</c:v>
                </c:pt>
                <c:pt idx="59175">
                  <c:v>423.488</c:v>
                </c:pt>
                <c:pt idx="59176">
                  <c:v>423.4</c:v>
                </c:pt>
                <c:pt idx="59177">
                  <c:v>423.31200000000001</c:v>
                </c:pt>
                <c:pt idx="59178">
                  <c:v>423.22399999999999</c:v>
                </c:pt>
                <c:pt idx="59179">
                  <c:v>423.13600000000002</c:v>
                </c:pt>
                <c:pt idx="59180">
                  <c:v>423.04899999999998</c:v>
                </c:pt>
                <c:pt idx="59181">
                  <c:v>422.96100000000001</c:v>
                </c:pt>
                <c:pt idx="59182">
                  <c:v>422.87299999999999</c:v>
                </c:pt>
                <c:pt idx="59183">
                  <c:v>422.78500000000003</c:v>
                </c:pt>
                <c:pt idx="59184">
                  <c:v>422.69799999999998</c:v>
                </c:pt>
                <c:pt idx="59185">
                  <c:v>422.61</c:v>
                </c:pt>
                <c:pt idx="59186">
                  <c:v>422.52199999999999</c:v>
                </c:pt>
                <c:pt idx="59187">
                  <c:v>422.43400000000003</c:v>
                </c:pt>
                <c:pt idx="59188">
                  <c:v>422.346</c:v>
                </c:pt>
                <c:pt idx="59189">
                  <c:v>422.25900000000001</c:v>
                </c:pt>
                <c:pt idx="59190">
                  <c:v>422.17099999999999</c:v>
                </c:pt>
                <c:pt idx="59191">
                  <c:v>422.08300000000003</c:v>
                </c:pt>
                <c:pt idx="59192">
                  <c:v>421.995</c:v>
                </c:pt>
                <c:pt idx="59193">
                  <c:v>421.90699999999998</c:v>
                </c:pt>
                <c:pt idx="59194">
                  <c:v>421.81900000000002</c:v>
                </c:pt>
                <c:pt idx="59195">
                  <c:v>421.73200000000003</c:v>
                </c:pt>
                <c:pt idx="59196">
                  <c:v>421.64400000000001</c:v>
                </c:pt>
                <c:pt idx="59197">
                  <c:v>421.55599999999998</c:v>
                </c:pt>
                <c:pt idx="59198">
                  <c:v>421.46800000000002</c:v>
                </c:pt>
                <c:pt idx="59199">
                  <c:v>421.38</c:v>
                </c:pt>
                <c:pt idx="59200">
                  <c:v>421.29300000000001</c:v>
                </c:pt>
                <c:pt idx="59201">
                  <c:v>421.20499999999998</c:v>
                </c:pt>
                <c:pt idx="59202">
                  <c:v>421.11700000000002</c:v>
                </c:pt>
                <c:pt idx="59203">
                  <c:v>421.029</c:v>
                </c:pt>
                <c:pt idx="59204">
                  <c:v>420.94099999999997</c:v>
                </c:pt>
                <c:pt idx="59205">
                  <c:v>420.85399999999998</c:v>
                </c:pt>
                <c:pt idx="59206">
                  <c:v>420.76600000000002</c:v>
                </c:pt>
                <c:pt idx="59207">
                  <c:v>420.678</c:v>
                </c:pt>
                <c:pt idx="59208">
                  <c:v>420.59</c:v>
                </c:pt>
                <c:pt idx="59209">
                  <c:v>420.50200000000001</c:v>
                </c:pt>
                <c:pt idx="59210">
                  <c:v>420.41399999999999</c:v>
                </c:pt>
                <c:pt idx="59211">
                  <c:v>420.32600000000002</c:v>
                </c:pt>
                <c:pt idx="59212">
                  <c:v>420.23899999999998</c:v>
                </c:pt>
                <c:pt idx="59213">
                  <c:v>420.15100000000001</c:v>
                </c:pt>
                <c:pt idx="59214">
                  <c:v>420.06299999999999</c:v>
                </c:pt>
                <c:pt idx="59215">
                  <c:v>419.97500000000002</c:v>
                </c:pt>
                <c:pt idx="59216">
                  <c:v>419.887</c:v>
                </c:pt>
                <c:pt idx="59217">
                  <c:v>419.79899999999998</c:v>
                </c:pt>
                <c:pt idx="59218">
                  <c:v>419.71100000000001</c:v>
                </c:pt>
                <c:pt idx="59219">
                  <c:v>419.62400000000002</c:v>
                </c:pt>
                <c:pt idx="59220">
                  <c:v>419.536</c:v>
                </c:pt>
                <c:pt idx="59221">
                  <c:v>419.44799999999998</c:v>
                </c:pt>
                <c:pt idx="59222">
                  <c:v>419.36</c:v>
                </c:pt>
                <c:pt idx="59223">
                  <c:v>419.27199999999999</c:v>
                </c:pt>
                <c:pt idx="59224">
                  <c:v>419.18400000000003</c:v>
                </c:pt>
                <c:pt idx="59225">
                  <c:v>419.096</c:v>
                </c:pt>
                <c:pt idx="59226">
                  <c:v>419.00900000000001</c:v>
                </c:pt>
                <c:pt idx="59227">
                  <c:v>418.92099999999999</c:v>
                </c:pt>
                <c:pt idx="59228">
                  <c:v>418.83300000000003</c:v>
                </c:pt>
                <c:pt idx="59229">
                  <c:v>418.745</c:v>
                </c:pt>
                <c:pt idx="59230">
                  <c:v>418.65699999999998</c:v>
                </c:pt>
                <c:pt idx="59231">
                  <c:v>418.56900000000002</c:v>
                </c:pt>
                <c:pt idx="59232">
                  <c:v>418.48099999999999</c:v>
                </c:pt>
                <c:pt idx="59233">
                  <c:v>418.39299999999997</c:v>
                </c:pt>
                <c:pt idx="59234">
                  <c:v>418.30500000000001</c:v>
                </c:pt>
                <c:pt idx="59235">
                  <c:v>418.21800000000002</c:v>
                </c:pt>
                <c:pt idx="59236">
                  <c:v>418.13</c:v>
                </c:pt>
                <c:pt idx="59237">
                  <c:v>418.04199999999997</c:v>
                </c:pt>
                <c:pt idx="59238">
                  <c:v>417.95400000000001</c:v>
                </c:pt>
                <c:pt idx="59239">
                  <c:v>417.86599999999999</c:v>
                </c:pt>
                <c:pt idx="59240">
                  <c:v>417.77800000000002</c:v>
                </c:pt>
                <c:pt idx="59241">
                  <c:v>417.69</c:v>
                </c:pt>
                <c:pt idx="59242">
                  <c:v>417.60199999999998</c:v>
                </c:pt>
                <c:pt idx="59243">
                  <c:v>417.51400000000001</c:v>
                </c:pt>
                <c:pt idx="59244">
                  <c:v>417.42700000000002</c:v>
                </c:pt>
                <c:pt idx="59245">
                  <c:v>417.339</c:v>
                </c:pt>
                <c:pt idx="59246">
                  <c:v>417.25099999999998</c:v>
                </c:pt>
                <c:pt idx="59247">
                  <c:v>417.16300000000001</c:v>
                </c:pt>
                <c:pt idx="59248">
                  <c:v>417.07499999999999</c:v>
                </c:pt>
                <c:pt idx="59249">
                  <c:v>416.98700000000002</c:v>
                </c:pt>
                <c:pt idx="59250">
                  <c:v>416.899</c:v>
                </c:pt>
                <c:pt idx="59251">
                  <c:v>416.81099999999998</c:v>
                </c:pt>
                <c:pt idx="59252">
                  <c:v>416.72300000000001</c:v>
                </c:pt>
                <c:pt idx="59253">
                  <c:v>416.63499999999999</c:v>
                </c:pt>
                <c:pt idx="59254">
                  <c:v>416.54700000000003</c:v>
                </c:pt>
                <c:pt idx="59255">
                  <c:v>416.46</c:v>
                </c:pt>
                <c:pt idx="59256">
                  <c:v>416.37200000000001</c:v>
                </c:pt>
                <c:pt idx="59257">
                  <c:v>416.28399999999999</c:v>
                </c:pt>
                <c:pt idx="59258">
                  <c:v>416.19600000000003</c:v>
                </c:pt>
                <c:pt idx="59259">
                  <c:v>416.108</c:v>
                </c:pt>
                <c:pt idx="59260">
                  <c:v>416.02</c:v>
                </c:pt>
                <c:pt idx="59261">
                  <c:v>415.93200000000002</c:v>
                </c:pt>
                <c:pt idx="59262">
                  <c:v>415.84399999999999</c:v>
                </c:pt>
                <c:pt idx="59263">
                  <c:v>415.75599999999997</c:v>
                </c:pt>
                <c:pt idx="59264">
                  <c:v>415.66800000000001</c:v>
                </c:pt>
                <c:pt idx="59265">
                  <c:v>415.58</c:v>
                </c:pt>
                <c:pt idx="59266">
                  <c:v>415.49200000000002</c:v>
                </c:pt>
                <c:pt idx="59267">
                  <c:v>415.404</c:v>
                </c:pt>
                <c:pt idx="59268">
                  <c:v>415.31599999999997</c:v>
                </c:pt>
                <c:pt idx="59269">
                  <c:v>415.22800000000001</c:v>
                </c:pt>
                <c:pt idx="59270">
                  <c:v>415.14</c:v>
                </c:pt>
                <c:pt idx="59271">
                  <c:v>415.05200000000002</c:v>
                </c:pt>
                <c:pt idx="59272">
                  <c:v>414.96499999999997</c:v>
                </c:pt>
                <c:pt idx="59273">
                  <c:v>414.87700000000001</c:v>
                </c:pt>
                <c:pt idx="59274">
                  <c:v>414.78800000000001</c:v>
                </c:pt>
                <c:pt idx="59275">
                  <c:v>414.70100000000002</c:v>
                </c:pt>
                <c:pt idx="59276">
                  <c:v>414.613</c:v>
                </c:pt>
                <c:pt idx="59277">
                  <c:v>414.52499999999998</c:v>
                </c:pt>
                <c:pt idx="59278">
                  <c:v>414.43700000000001</c:v>
                </c:pt>
                <c:pt idx="59279">
                  <c:v>414.34899999999999</c:v>
                </c:pt>
                <c:pt idx="59280">
                  <c:v>414.26100000000002</c:v>
                </c:pt>
                <c:pt idx="59281">
                  <c:v>414.173</c:v>
                </c:pt>
                <c:pt idx="59282">
                  <c:v>414.08499999999998</c:v>
                </c:pt>
                <c:pt idx="59283">
                  <c:v>413.99700000000001</c:v>
                </c:pt>
                <c:pt idx="59284">
                  <c:v>413.90899999999999</c:v>
                </c:pt>
                <c:pt idx="59285">
                  <c:v>413.82100000000003</c:v>
                </c:pt>
                <c:pt idx="59286">
                  <c:v>413.733</c:v>
                </c:pt>
                <c:pt idx="59287">
                  <c:v>413.64499999999998</c:v>
                </c:pt>
                <c:pt idx="59288">
                  <c:v>413.55700000000002</c:v>
                </c:pt>
                <c:pt idx="59289">
                  <c:v>413.46899999999999</c:v>
                </c:pt>
                <c:pt idx="59290">
                  <c:v>413.38099999999997</c:v>
                </c:pt>
                <c:pt idx="59291">
                  <c:v>413.29300000000001</c:v>
                </c:pt>
                <c:pt idx="59292">
                  <c:v>413.20499999999998</c:v>
                </c:pt>
                <c:pt idx="59293">
                  <c:v>413.11700000000002</c:v>
                </c:pt>
                <c:pt idx="59294">
                  <c:v>413.029</c:v>
                </c:pt>
                <c:pt idx="59295">
                  <c:v>412.94099999999997</c:v>
                </c:pt>
                <c:pt idx="59296">
                  <c:v>412.85300000000001</c:v>
                </c:pt>
                <c:pt idx="59297">
                  <c:v>412.76499999999999</c:v>
                </c:pt>
                <c:pt idx="59298">
                  <c:v>412.67700000000002</c:v>
                </c:pt>
                <c:pt idx="59299">
                  <c:v>412.589</c:v>
                </c:pt>
                <c:pt idx="59300">
                  <c:v>412.50099999999998</c:v>
                </c:pt>
                <c:pt idx="59301">
                  <c:v>412.41300000000001</c:v>
                </c:pt>
                <c:pt idx="59302">
                  <c:v>412.32499999999999</c:v>
                </c:pt>
                <c:pt idx="59303">
                  <c:v>412.23700000000002</c:v>
                </c:pt>
                <c:pt idx="59304">
                  <c:v>412.149</c:v>
                </c:pt>
                <c:pt idx="59305">
                  <c:v>412.06099999999998</c:v>
                </c:pt>
                <c:pt idx="59306">
                  <c:v>411.97300000000001</c:v>
                </c:pt>
                <c:pt idx="59307">
                  <c:v>411.88499999999999</c:v>
                </c:pt>
                <c:pt idx="59308">
                  <c:v>411.79700000000003</c:v>
                </c:pt>
                <c:pt idx="59309">
                  <c:v>411.709</c:v>
                </c:pt>
                <c:pt idx="59310">
                  <c:v>411.62099999999998</c:v>
                </c:pt>
                <c:pt idx="59311">
                  <c:v>411.53300000000002</c:v>
                </c:pt>
                <c:pt idx="59312">
                  <c:v>411.44499999999999</c:v>
                </c:pt>
                <c:pt idx="59313">
                  <c:v>411.35700000000003</c:v>
                </c:pt>
                <c:pt idx="59314">
                  <c:v>411.26900000000001</c:v>
                </c:pt>
                <c:pt idx="59315">
                  <c:v>411.18099999999998</c:v>
                </c:pt>
                <c:pt idx="59316">
                  <c:v>411.09300000000002</c:v>
                </c:pt>
                <c:pt idx="59317">
                  <c:v>411.005</c:v>
                </c:pt>
                <c:pt idx="59318">
                  <c:v>410.91699999999997</c:v>
                </c:pt>
                <c:pt idx="59319">
                  <c:v>410.82900000000001</c:v>
                </c:pt>
                <c:pt idx="59320">
                  <c:v>410.74099999999999</c:v>
                </c:pt>
                <c:pt idx="59321">
                  <c:v>410.65300000000002</c:v>
                </c:pt>
                <c:pt idx="59322">
                  <c:v>410.565</c:v>
                </c:pt>
                <c:pt idx="59323">
                  <c:v>410.476</c:v>
                </c:pt>
                <c:pt idx="59324">
                  <c:v>410.38799999999998</c:v>
                </c:pt>
                <c:pt idx="59325">
                  <c:v>410.3</c:v>
                </c:pt>
                <c:pt idx="59326">
                  <c:v>410.21199999999999</c:v>
                </c:pt>
                <c:pt idx="59327">
                  <c:v>410.12400000000002</c:v>
                </c:pt>
                <c:pt idx="59328">
                  <c:v>410.036</c:v>
                </c:pt>
                <c:pt idx="59329">
                  <c:v>409.94799999999998</c:v>
                </c:pt>
                <c:pt idx="59330">
                  <c:v>409.86</c:v>
                </c:pt>
                <c:pt idx="59331">
                  <c:v>409.77199999999999</c:v>
                </c:pt>
                <c:pt idx="59332">
                  <c:v>409.68400000000003</c:v>
                </c:pt>
                <c:pt idx="59333">
                  <c:v>409.596</c:v>
                </c:pt>
                <c:pt idx="59334">
                  <c:v>409.50799999999998</c:v>
                </c:pt>
                <c:pt idx="59335">
                  <c:v>409.42</c:v>
                </c:pt>
                <c:pt idx="59336">
                  <c:v>409.33199999999999</c:v>
                </c:pt>
                <c:pt idx="59337">
                  <c:v>409.24400000000003</c:v>
                </c:pt>
                <c:pt idx="59338">
                  <c:v>409.15600000000001</c:v>
                </c:pt>
                <c:pt idx="59339">
                  <c:v>409.06799999999998</c:v>
                </c:pt>
                <c:pt idx="59340">
                  <c:v>408.97899999999998</c:v>
                </c:pt>
                <c:pt idx="59341">
                  <c:v>408.89100000000002</c:v>
                </c:pt>
                <c:pt idx="59342">
                  <c:v>408.803</c:v>
                </c:pt>
                <c:pt idx="59343">
                  <c:v>408.71499999999997</c:v>
                </c:pt>
                <c:pt idx="59344">
                  <c:v>408.62700000000001</c:v>
                </c:pt>
                <c:pt idx="59345">
                  <c:v>408.53899999999999</c:v>
                </c:pt>
                <c:pt idx="59346">
                  <c:v>408.45100000000002</c:v>
                </c:pt>
                <c:pt idx="59347">
                  <c:v>408.363</c:v>
                </c:pt>
                <c:pt idx="59348">
                  <c:v>408.27499999999998</c:v>
                </c:pt>
                <c:pt idx="59349">
                  <c:v>408.18700000000001</c:v>
                </c:pt>
                <c:pt idx="59350">
                  <c:v>408.09899999999999</c:v>
                </c:pt>
                <c:pt idx="59351">
                  <c:v>408.01100000000002</c:v>
                </c:pt>
                <c:pt idx="59352">
                  <c:v>407.923</c:v>
                </c:pt>
                <c:pt idx="59353">
                  <c:v>407.834</c:v>
                </c:pt>
                <c:pt idx="59354">
                  <c:v>407.74599999999998</c:v>
                </c:pt>
                <c:pt idx="59355">
                  <c:v>407.65800000000002</c:v>
                </c:pt>
                <c:pt idx="59356">
                  <c:v>407.57</c:v>
                </c:pt>
                <c:pt idx="59357">
                  <c:v>407.48200000000003</c:v>
                </c:pt>
                <c:pt idx="59358">
                  <c:v>407.39400000000001</c:v>
                </c:pt>
                <c:pt idx="59359">
                  <c:v>407.30599999999998</c:v>
                </c:pt>
                <c:pt idx="59360">
                  <c:v>407.21800000000002</c:v>
                </c:pt>
                <c:pt idx="59361">
                  <c:v>407.13</c:v>
                </c:pt>
                <c:pt idx="59362">
                  <c:v>407.041</c:v>
                </c:pt>
                <c:pt idx="59363">
                  <c:v>406.95299999999997</c:v>
                </c:pt>
                <c:pt idx="59364">
                  <c:v>406.86500000000001</c:v>
                </c:pt>
                <c:pt idx="59365">
                  <c:v>406.77699999999999</c:v>
                </c:pt>
                <c:pt idx="59366">
                  <c:v>406.68900000000002</c:v>
                </c:pt>
                <c:pt idx="59367">
                  <c:v>406.601</c:v>
                </c:pt>
                <c:pt idx="59368">
                  <c:v>406.51299999999998</c:v>
                </c:pt>
                <c:pt idx="59369">
                  <c:v>406.42500000000001</c:v>
                </c:pt>
                <c:pt idx="59370">
                  <c:v>406.33699999999999</c:v>
                </c:pt>
                <c:pt idx="59371">
                  <c:v>406.24900000000002</c:v>
                </c:pt>
                <c:pt idx="59372">
                  <c:v>406.161</c:v>
                </c:pt>
                <c:pt idx="59373">
                  <c:v>406.072</c:v>
                </c:pt>
                <c:pt idx="59374">
                  <c:v>405.98399999999998</c:v>
                </c:pt>
                <c:pt idx="59375">
                  <c:v>405.89600000000002</c:v>
                </c:pt>
                <c:pt idx="59376">
                  <c:v>405.80799999999999</c:v>
                </c:pt>
                <c:pt idx="59377">
                  <c:v>405.72</c:v>
                </c:pt>
                <c:pt idx="59378">
                  <c:v>405.63200000000001</c:v>
                </c:pt>
                <c:pt idx="59379">
                  <c:v>405.54399999999998</c:v>
                </c:pt>
                <c:pt idx="59380">
                  <c:v>405.45499999999998</c:v>
                </c:pt>
                <c:pt idx="59381">
                  <c:v>405.36700000000002</c:v>
                </c:pt>
                <c:pt idx="59382">
                  <c:v>405.279</c:v>
                </c:pt>
                <c:pt idx="59383">
                  <c:v>405.19099999999997</c:v>
                </c:pt>
                <c:pt idx="59384">
                  <c:v>405.10300000000001</c:v>
                </c:pt>
                <c:pt idx="59385">
                  <c:v>405.01499999999999</c:v>
                </c:pt>
                <c:pt idx="59386">
                  <c:v>404.92700000000002</c:v>
                </c:pt>
                <c:pt idx="59387">
                  <c:v>404.83800000000002</c:v>
                </c:pt>
                <c:pt idx="59388">
                  <c:v>404.75</c:v>
                </c:pt>
                <c:pt idx="59389">
                  <c:v>404.66199999999998</c:v>
                </c:pt>
                <c:pt idx="59390">
                  <c:v>404.57400000000001</c:v>
                </c:pt>
                <c:pt idx="59391">
                  <c:v>404.48599999999999</c:v>
                </c:pt>
                <c:pt idx="59392">
                  <c:v>404.39800000000002</c:v>
                </c:pt>
                <c:pt idx="59393">
                  <c:v>404.31</c:v>
                </c:pt>
                <c:pt idx="59394">
                  <c:v>404.221</c:v>
                </c:pt>
                <c:pt idx="59395">
                  <c:v>404.13299999999998</c:v>
                </c:pt>
                <c:pt idx="59396">
                  <c:v>404.04500000000002</c:v>
                </c:pt>
                <c:pt idx="59397">
                  <c:v>403.95699999999999</c:v>
                </c:pt>
                <c:pt idx="59398">
                  <c:v>403.86900000000003</c:v>
                </c:pt>
                <c:pt idx="59399">
                  <c:v>403.78</c:v>
                </c:pt>
                <c:pt idx="59400">
                  <c:v>403.69299999999998</c:v>
                </c:pt>
                <c:pt idx="59401">
                  <c:v>403.60399999999998</c:v>
                </c:pt>
                <c:pt idx="59402">
                  <c:v>403.51600000000002</c:v>
                </c:pt>
                <c:pt idx="59403">
                  <c:v>403.428</c:v>
                </c:pt>
                <c:pt idx="59404">
                  <c:v>403.34</c:v>
                </c:pt>
                <c:pt idx="59405">
                  <c:v>403.25200000000001</c:v>
                </c:pt>
                <c:pt idx="59406">
                  <c:v>403.16300000000001</c:v>
                </c:pt>
                <c:pt idx="59407">
                  <c:v>403.07499999999999</c:v>
                </c:pt>
                <c:pt idx="59408">
                  <c:v>402.98700000000002</c:v>
                </c:pt>
                <c:pt idx="59409">
                  <c:v>402.899</c:v>
                </c:pt>
                <c:pt idx="59410">
                  <c:v>402.81099999999998</c:v>
                </c:pt>
                <c:pt idx="59411">
                  <c:v>402.72300000000001</c:v>
                </c:pt>
                <c:pt idx="59412">
                  <c:v>402.63400000000001</c:v>
                </c:pt>
                <c:pt idx="59413">
                  <c:v>402.54599999999999</c:v>
                </c:pt>
                <c:pt idx="59414">
                  <c:v>402.45800000000003</c:v>
                </c:pt>
                <c:pt idx="59415">
                  <c:v>402.37</c:v>
                </c:pt>
                <c:pt idx="59416">
                  <c:v>402.28199999999998</c:v>
                </c:pt>
                <c:pt idx="59417">
                  <c:v>402.19299999999998</c:v>
                </c:pt>
                <c:pt idx="59418">
                  <c:v>402.10500000000002</c:v>
                </c:pt>
                <c:pt idx="59419">
                  <c:v>402.017</c:v>
                </c:pt>
                <c:pt idx="59420">
                  <c:v>401.92899999999997</c:v>
                </c:pt>
                <c:pt idx="59421">
                  <c:v>401.84100000000001</c:v>
                </c:pt>
                <c:pt idx="59422">
                  <c:v>401.75299999999999</c:v>
                </c:pt>
                <c:pt idx="59423">
                  <c:v>401.66399999999999</c:v>
                </c:pt>
                <c:pt idx="59424">
                  <c:v>401.57600000000002</c:v>
                </c:pt>
                <c:pt idx="59425">
                  <c:v>401.488</c:v>
                </c:pt>
                <c:pt idx="59426">
                  <c:v>401.4</c:v>
                </c:pt>
                <c:pt idx="59427">
                  <c:v>401.31200000000001</c:v>
                </c:pt>
                <c:pt idx="59428">
                  <c:v>401.22300000000001</c:v>
                </c:pt>
                <c:pt idx="59429">
                  <c:v>401.13499999999999</c:v>
                </c:pt>
                <c:pt idx="59430">
                  <c:v>401.04700000000003</c:v>
                </c:pt>
                <c:pt idx="59431">
                  <c:v>400.959</c:v>
                </c:pt>
                <c:pt idx="59432">
                  <c:v>400.87099999999998</c:v>
                </c:pt>
                <c:pt idx="59433">
                  <c:v>400.78199999999998</c:v>
                </c:pt>
                <c:pt idx="59434">
                  <c:v>400.69400000000002</c:v>
                </c:pt>
                <c:pt idx="59435">
                  <c:v>400.60599999999999</c:v>
                </c:pt>
                <c:pt idx="59436">
                  <c:v>400.51799999999997</c:v>
                </c:pt>
                <c:pt idx="59437">
                  <c:v>400.42899999999997</c:v>
                </c:pt>
                <c:pt idx="59438">
                  <c:v>400.34100000000001</c:v>
                </c:pt>
                <c:pt idx="59439">
                  <c:v>400.25299999999999</c:v>
                </c:pt>
                <c:pt idx="59440">
                  <c:v>400.16500000000002</c:v>
                </c:pt>
                <c:pt idx="59441">
                  <c:v>400.07600000000002</c:v>
                </c:pt>
                <c:pt idx="59442">
                  <c:v>399.988</c:v>
                </c:pt>
                <c:pt idx="59443">
                  <c:v>399.9</c:v>
                </c:pt>
                <c:pt idx="59444">
                  <c:v>399.81200000000001</c:v>
                </c:pt>
                <c:pt idx="59445">
                  <c:v>399.72399999999999</c:v>
                </c:pt>
                <c:pt idx="59446">
                  <c:v>399.63499999999999</c:v>
                </c:pt>
                <c:pt idx="59447">
                  <c:v>399.54700000000003</c:v>
                </c:pt>
                <c:pt idx="59448">
                  <c:v>399.459</c:v>
                </c:pt>
                <c:pt idx="59449">
                  <c:v>399.37099999999998</c:v>
                </c:pt>
                <c:pt idx="59450">
                  <c:v>399.28199999999998</c:v>
                </c:pt>
                <c:pt idx="59451">
                  <c:v>399.19400000000002</c:v>
                </c:pt>
                <c:pt idx="59452">
                  <c:v>399.10599999999999</c:v>
                </c:pt>
                <c:pt idx="59453">
                  <c:v>399.01799999999997</c:v>
                </c:pt>
                <c:pt idx="59454">
                  <c:v>398.92899999999997</c:v>
                </c:pt>
                <c:pt idx="59455">
                  <c:v>398.84100000000001</c:v>
                </c:pt>
                <c:pt idx="59456">
                  <c:v>398.75299999999999</c:v>
                </c:pt>
                <c:pt idx="59457">
                  <c:v>398.66500000000002</c:v>
                </c:pt>
                <c:pt idx="59458">
                  <c:v>398.577</c:v>
                </c:pt>
                <c:pt idx="59459">
                  <c:v>398.488</c:v>
                </c:pt>
                <c:pt idx="59460">
                  <c:v>398.4</c:v>
                </c:pt>
                <c:pt idx="59461">
                  <c:v>398.31200000000001</c:v>
                </c:pt>
                <c:pt idx="59462">
                  <c:v>398.22399999999999</c:v>
                </c:pt>
                <c:pt idx="59463">
                  <c:v>398.13499999999999</c:v>
                </c:pt>
                <c:pt idx="59464">
                  <c:v>398.04700000000003</c:v>
                </c:pt>
                <c:pt idx="59465">
                  <c:v>397.959</c:v>
                </c:pt>
                <c:pt idx="59466">
                  <c:v>397.87099999999998</c:v>
                </c:pt>
                <c:pt idx="59467">
                  <c:v>397.78199999999998</c:v>
                </c:pt>
                <c:pt idx="59468">
                  <c:v>397.69400000000002</c:v>
                </c:pt>
                <c:pt idx="59469">
                  <c:v>397.60599999999999</c:v>
                </c:pt>
                <c:pt idx="59470">
                  <c:v>397.51799999999997</c:v>
                </c:pt>
                <c:pt idx="59471">
                  <c:v>397.42899999999997</c:v>
                </c:pt>
                <c:pt idx="59472">
                  <c:v>397.34100000000001</c:v>
                </c:pt>
                <c:pt idx="59473">
                  <c:v>397.25299999999999</c:v>
                </c:pt>
                <c:pt idx="59474">
                  <c:v>397.16399999999999</c:v>
                </c:pt>
                <c:pt idx="59475">
                  <c:v>397.07600000000002</c:v>
                </c:pt>
                <c:pt idx="59476">
                  <c:v>396.988</c:v>
                </c:pt>
                <c:pt idx="59477">
                  <c:v>396.9</c:v>
                </c:pt>
                <c:pt idx="59478">
                  <c:v>396.81099999999998</c:v>
                </c:pt>
                <c:pt idx="59479">
                  <c:v>396.72300000000001</c:v>
                </c:pt>
                <c:pt idx="59480">
                  <c:v>396.63499999999999</c:v>
                </c:pt>
                <c:pt idx="59481">
                  <c:v>396.54700000000003</c:v>
                </c:pt>
                <c:pt idx="59482">
                  <c:v>396.45800000000003</c:v>
                </c:pt>
                <c:pt idx="59483">
                  <c:v>396.37</c:v>
                </c:pt>
                <c:pt idx="59484">
                  <c:v>396.28199999999998</c:v>
                </c:pt>
                <c:pt idx="59485">
                  <c:v>396.19400000000002</c:v>
                </c:pt>
                <c:pt idx="59486">
                  <c:v>396.10500000000002</c:v>
                </c:pt>
                <c:pt idx="59487">
                  <c:v>396.017</c:v>
                </c:pt>
                <c:pt idx="59488">
                  <c:v>395.92899999999997</c:v>
                </c:pt>
                <c:pt idx="59489">
                  <c:v>395.84</c:v>
                </c:pt>
                <c:pt idx="59490">
                  <c:v>395.75200000000001</c:v>
                </c:pt>
                <c:pt idx="59491">
                  <c:v>395.66399999999999</c:v>
                </c:pt>
                <c:pt idx="59492">
                  <c:v>395.57600000000002</c:v>
                </c:pt>
                <c:pt idx="59493">
                  <c:v>395.48700000000002</c:v>
                </c:pt>
                <c:pt idx="59494">
                  <c:v>395.399</c:v>
                </c:pt>
                <c:pt idx="59495">
                  <c:v>395.31099999999998</c:v>
                </c:pt>
                <c:pt idx="59496">
                  <c:v>395.22199999999998</c:v>
                </c:pt>
                <c:pt idx="59497">
                  <c:v>395.13400000000001</c:v>
                </c:pt>
                <c:pt idx="59498">
                  <c:v>395.04599999999999</c:v>
                </c:pt>
                <c:pt idx="59499">
                  <c:v>394.95800000000003</c:v>
                </c:pt>
                <c:pt idx="59500">
                  <c:v>394.86900000000003</c:v>
                </c:pt>
                <c:pt idx="59501">
                  <c:v>394.78100000000001</c:v>
                </c:pt>
                <c:pt idx="59502">
                  <c:v>394.69299999999998</c:v>
                </c:pt>
                <c:pt idx="59503">
                  <c:v>394.60399999999998</c:v>
                </c:pt>
                <c:pt idx="59504">
                  <c:v>394.51600000000002</c:v>
                </c:pt>
                <c:pt idx="59505">
                  <c:v>394.428</c:v>
                </c:pt>
                <c:pt idx="59506">
                  <c:v>394.339</c:v>
                </c:pt>
                <c:pt idx="59507">
                  <c:v>394.25099999999998</c:v>
                </c:pt>
                <c:pt idx="59508">
                  <c:v>394.16300000000001</c:v>
                </c:pt>
                <c:pt idx="59509">
                  <c:v>394.07400000000001</c:v>
                </c:pt>
                <c:pt idx="59510">
                  <c:v>393.98599999999999</c:v>
                </c:pt>
                <c:pt idx="59511">
                  <c:v>393.89800000000002</c:v>
                </c:pt>
                <c:pt idx="59512">
                  <c:v>393.81</c:v>
                </c:pt>
                <c:pt idx="59513">
                  <c:v>393.721</c:v>
                </c:pt>
                <c:pt idx="59514">
                  <c:v>393.63299999999998</c:v>
                </c:pt>
                <c:pt idx="59515">
                  <c:v>393.54500000000002</c:v>
                </c:pt>
                <c:pt idx="59516">
                  <c:v>393.45600000000002</c:v>
                </c:pt>
                <c:pt idx="59517">
                  <c:v>393.36799999999999</c:v>
                </c:pt>
                <c:pt idx="59518">
                  <c:v>393.28</c:v>
                </c:pt>
                <c:pt idx="59519">
                  <c:v>393.19099999999997</c:v>
                </c:pt>
                <c:pt idx="59520">
                  <c:v>393.10300000000001</c:v>
                </c:pt>
                <c:pt idx="59521">
                  <c:v>393.01499999999999</c:v>
                </c:pt>
                <c:pt idx="59522">
                  <c:v>392.92599999999999</c:v>
                </c:pt>
                <c:pt idx="59523">
                  <c:v>392.83800000000002</c:v>
                </c:pt>
                <c:pt idx="59524">
                  <c:v>392.75</c:v>
                </c:pt>
                <c:pt idx="59525">
                  <c:v>392.661</c:v>
                </c:pt>
                <c:pt idx="59526">
                  <c:v>392.57299999999998</c:v>
                </c:pt>
                <c:pt idx="59527">
                  <c:v>392.48500000000001</c:v>
                </c:pt>
                <c:pt idx="59528">
                  <c:v>392.39699999999999</c:v>
                </c:pt>
                <c:pt idx="59529">
                  <c:v>392.30799999999999</c:v>
                </c:pt>
                <c:pt idx="59530">
                  <c:v>392.22</c:v>
                </c:pt>
                <c:pt idx="59531">
                  <c:v>392.13099999999997</c:v>
                </c:pt>
                <c:pt idx="59532">
                  <c:v>392.04300000000001</c:v>
                </c:pt>
                <c:pt idx="59533">
                  <c:v>391.95499999999998</c:v>
                </c:pt>
                <c:pt idx="59534">
                  <c:v>391.86599999999999</c:v>
                </c:pt>
                <c:pt idx="59535">
                  <c:v>391.77800000000002</c:v>
                </c:pt>
                <c:pt idx="59536">
                  <c:v>391.69</c:v>
                </c:pt>
                <c:pt idx="59537">
                  <c:v>391.601</c:v>
                </c:pt>
                <c:pt idx="59538">
                  <c:v>391.51299999999998</c:v>
                </c:pt>
                <c:pt idx="59539">
                  <c:v>391.42500000000001</c:v>
                </c:pt>
                <c:pt idx="59540">
                  <c:v>391.33600000000001</c:v>
                </c:pt>
                <c:pt idx="59541">
                  <c:v>391.24799999999999</c:v>
                </c:pt>
                <c:pt idx="59542">
                  <c:v>391.16</c:v>
                </c:pt>
                <c:pt idx="59543">
                  <c:v>391.07100000000003</c:v>
                </c:pt>
                <c:pt idx="59544">
                  <c:v>390.983</c:v>
                </c:pt>
                <c:pt idx="59545">
                  <c:v>390.89499999999998</c:v>
                </c:pt>
                <c:pt idx="59546">
                  <c:v>390.80599999999998</c:v>
                </c:pt>
                <c:pt idx="59547">
                  <c:v>390.71800000000002</c:v>
                </c:pt>
                <c:pt idx="59548">
                  <c:v>390.63</c:v>
                </c:pt>
                <c:pt idx="59549">
                  <c:v>390.541</c:v>
                </c:pt>
                <c:pt idx="59550">
                  <c:v>390.45299999999997</c:v>
                </c:pt>
                <c:pt idx="59551">
                  <c:v>390.36500000000001</c:v>
                </c:pt>
                <c:pt idx="59552">
                  <c:v>390.27600000000001</c:v>
                </c:pt>
                <c:pt idx="59553">
                  <c:v>390.18799999999999</c:v>
                </c:pt>
                <c:pt idx="59554">
                  <c:v>390.1</c:v>
                </c:pt>
                <c:pt idx="59555">
                  <c:v>390.01100000000002</c:v>
                </c:pt>
                <c:pt idx="59556">
                  <c:v>389.923</c:v>
                </c:pt>
                <c:pt idx="59557">
                  <c:v>389.834</c:v>
                </c:pt>
                <c:pt idx="59558">
                  <c:v>389.74599999999998</c:v>
                </c:pt>
                <c:pt idx="59559">
                  <c:v>389.65800000000002</c:v>
                </c:pt>
                <c:pt idx="59560">
                  <c:v>389.56900000000002</c:v>
                </c:pt>
                <c:pt idx="59561">
                  <c:v>389.48099999999999</c:v>
                </c:pt>
                <c:pt idx="59562">
                  <c:v>389.39299999999997</c:v>
                </c:pt>
                <c:pt idx="59563">
                  <c:v>389.30399999999997</c:v>
                </c:pt>
                <c:pt idx="59564">
                  <c:v>389.21600000000001</c:v>
                </c:pt>
                <c:pt idx="59565">
                  <c:v>389.12799999999999</c:v>
                </c:pt>
                <c:pt idx="59566">
                  <c:v>389.03899999999999</c:v>
                </c:pt>
                <c:pt idx="59567">
                  <c:v>388.95100000000002</c:v>
                </c:pt>
                <c:pt idx="59568">
                  <c:v>388.86200000000002</c:v>
                </c:pt>
                <c:pt idx="59569">
                  <c:v>388.774</c:v>
                </c:pt>
                <c:pt idx="59570">
                  <c:v>388.68599999999998</c:v>
                </c:pt>
                <c:pt idx="59571">
                  <c:v>388.59699999999998</c:v>
                </c:pt>
                <c:pt idx="59572">
                  <c:v>388.50900000000001</c:v>
                </c:pt>
                <c:pt idx="59573">
                  <c:v>388.42</c:v>
                </c:pt>
                <c:pt idx="59574">
                  <c:v>388.33199999999999</c:v>
                </c:pt>
                <c:pt idx="59575">
                  <c:v>388.24400000000003</c:v>
                </c:pt>
                <c:pt idx="59576">
                  <c:v>388.15499999999997</c:v>
                </c:pt>
                <c:pt idx="59577">
                  <c:v>388.06700000000001</c:v>
                </c:pt>
                <c:pt idx="59578">
                  <c:v>387.97899999999998</c:v>
                </c:pt>
                <c:pt idx="59579">
                  <c:v>387.89</c:v>
                </c:pt>
                <c:pt idx="59580">
                  <c:v>387.80200000000002</c:v>
                </c:pt>
                <c:pt idx="59581">
                  <c:v>387.71300000000002</c:v>
                </c:pt>
                <c:pt idx="59582">
                  <c:v>387.625</c:v>
                </c:pt>
                <c:pt idx="59583">
                  <c:v>387.53699999999998</c:v>
                </c:pt>
                <c:pt idx="59584">
                  <c:v>387.44799999999998</c:v>
                </c:pt>
                <c:pt idx="59585">
                  <c:v>387.36</c:v>
                </c:pt>
                <c:pt idx="59586">
                  <c:v>387.27100000000002</c:v>
                </c:pt>
                <c:pt idx="59587">
                  <c:v>387.18299999999999</c:v>
                </c:pt>
                <c:pt idx="59588">
                  <c:v>387.09500000000003</c:v>
                </c:pt>
                <c:pt idx="59589">
                  <c:v>387.00599999999997</c:v>
                </c:pt>
                <c:pt idx="59590">
                  <c:v>386.91800000000001</c:v>
                </c:pt>
                <c:pt idx="59591">
                  <c:v>386.82900000000001</c:v>
                </c:pt>
                <c:pt idx="59592">
                  <c:v>386.74099999999999</c:v>
                </c:pt>
                <c:pt idx="59593">
                  <c:v>386.65300000000002</c:v>
                </c:pt>
                <c:pt idx="59594">
                  <c:v>386.56400000000002</c:v>
                </c:pt>
                <c:pt idx="59595">
                  <c:v>386.476</c:v>
                </c:pt>
                <c:pt idx="59596">
                  <c:v>386.387</c:v>
                </c:pt>
                <c:pt idx="59597">
                  <c:v>386.29899999999998</c:v>
                </c:pt>
                <c:pt idx="59598">
                  <c:v>386.21</c:v>
                </c:pt>
                <c:pt idx="59599">
                  <c:v>386.12200000000001</c:v>
                </c:pt>
                <c:pt idx="59600">
                  <c:v>386.03399999999999</c:v>
                </c:pt>
                <c:pt idx="59601">
                  <c:v>385.94499999999999</c:v>
                </c:pt>
                <c:pt idx="59602">
                  <c:v>385.85700000000003</c:v>
                </c:pt>
                <c:pt idx="59603">
                  <c:v>385.76900000000001</c:v>
                </c:pt>
                <c:pt idx="59604">
                  <c:v>385.68</c:v>
                </c:pt>
                <c:pt idx="59605">
                  <c:v>385.59199999999998</c:v>
                </c:pt>
                <c:pt idx="59606">
                  <c:v>385.50299999999999</c:v>
                </c:pt>
                <c:pt idx="59607">
                  <c:v>385.41500000000002</c:v>
                </c:pt>
                <c:pt idx="59608">
                  <c:v>385.327</c:v>
                </c:pt>
                <c:pt idx="59609">
                  <c:v>385.238</c:v>
                </c:pt>
                <c:pt idx="59610">
                  <c:v>385.15</c:v>
                </c:pt>
                <c:pt idx="59611">
                  <c:v>385.06099999999998</c:v>
                </c:pt>
                <c:pt idx="59612">
                  <c:v>384.97300000000001</c:v>
                </c:pt>
                <c:pt idx="59613">
                  <c:v>384.88499999999999</c:v>
                </c:pt>
                <c:pt idx="59614">
                  <c:v>384.79599999999999</c:v>
                </c:pt>
                <c:pt idx="59615">
                  <c:v>384.70800000000003</c:v>
                </c:pt>
                <c:pt idx="59616">
                  <c:v>384.61900000000003</c:v>
                </c:pt>
                <c:pt idx="59617">
                  <c:v>384.53100000000001</c:v>
                </c:pt>
                <c:pt idx="59618">
                  <c:v>384.44200000000001</c:v>
                </c:pt>
                <c:pt idx="59619">
                  <c:v>384.35399999999998</c:v>
                </c:pt>
                <c:pt idx="59620">
                  <c:v>384.26499999999999</c:v>
                </c:pt>
                <c:pt idx="59621">
                  <c:v>384.17700000000002</c:v>
                </c:pt>
                <c:pt idx="59622">
                  <c:v>384.089</c:v>
                </c:pt>
                <c:pt idx="59623">
                  <c:v>384</c:v>
                </c:pt>
                <c:pt idx="59624">
                  <c:v>383.91199999999998</c:v>
                </c:pt>
                <c:pt idx="59625">
                  <c:v>383.82299999999998</c:v>
                </c:pt>
                <c:pt idx="59626">
                  <c:v>383.73500000000001</c:v>
                </c:pt>
                <c:pt idx="59627">
                  <c:v>383.64600000000002</c:v>
                </c:pt>
                <c:pt idx="59628">
                  <c:v>383.55799999999999</c:v>
                </c:pt>
                <c:pt idx="59629">
                  <c:v>383.47</c:v>
                </c:pt>
                <c:pt idx="59630">
                  <c:v>383.38099999999997</c:v>
                </c:pt>
                <c:pt idx="59631">
                  <c:v>383.29300000000001</c:v>
                </c:pt>
                <c:pt idx="59632">
                  <c:v>383.20400000000001</c:v>
                </c:pt>
                <c:pt idx="59633">
                  <c:v>383.11599999999999</c:v>
                </c:pt>
                <c:pt idx="59634">
                  <c:v>383.02699999999999</c:v>
                </c:pt>
                <c:pt idx="59635">
                  <c:v>382.93900000000002</c:v>
                </c:pt>
                <c:pt idx="59636">
                  <c:v>382.851</c:v>
                </c:pt>
                <c:pt idx="59637">
                  <c:v>382.762</c:v>
                </c:pt>
                <c:pt idx="59638">
                  <c:v>382.67399999999998</c:v>
                </c:pt>
                <c:pt idx="59639">
                  <c:v>382.58499999999998</c:v>
                </c:pt>
                <c:pt idx="59640">
                  <c:v>382.49700000000001</c:v>
                </c:pt>
                <c:pt idx="59641">
                  <c:v>382.40800000000002</c:v>
                </c:pt>
                <c:pt idx="59642">
                  <c:v>382.32</c:v>
                </c:pt>
                <c:pt idx="59643">
                  <c:v>382.23099999999999</c:v>
                </c:pt>
                <c:pt idx="59644">
                  <c:v>382.14299999999997</c:v>
                </c:pt>
                <c:pt idx="59645">
                  <c:v>382.05500000000001</c:v>
                </c:pt>
                <c:pt idx="59646">
                  <c:v>381.96600000000001</c:v>
                </c:pt>
                <c:pt idx="59647">
                  <c:v>381.87799999999999</c:v>
                </c:pt>
                <c:pt idx="59648">
                  <c:v>381.78899999999999</c:v>
                </c:pt>
                <c:pt idx="59649">
                  <c:v>381.70100000000002</c:v>
                </c:pt>
                <c:pt idx="59650">
                  <c:v>381.61200000000002</c:v>
                </c:pt>
                <c:pt idx="59651">
                  <c:v>381.524</c:v>
                </c:pt>
                <c:pt idx="59652">
                  <c:v>381.435</c:v>
                </c:pt>
                <c:pt idx="59653">
                  <c:v>381.34699999999998</c:v>
                </c:pt>
                <c:pt idx="59654">
                  <c:v>381.25799999999998</c:v>
                </c:pt>
                <c:pt idx="59655">
                  <c:v>381.17</c:v>
                </c:pt>
                <c:pt idx="59656">
                  <c:v>381.08199999999999</c:v>
                </c:pt>
                <c:pt idx="59657">
                  <c:v>380.99299999999999</c:v>
                </c:pt>
                <c:pt idx="59658">
                  <c:v>380.90499999999997</c:v>
                </c:pt>
                <c:pt idx="59659">
                  <c:v>380.81599999999997</c:v>
                </c:pt>
                <c:pt idx="59660">
                  <c:v>380.72800000000001</c:v>
                </c:pt>
                <c:pt idx="59661">
                  <c:v>380.63900000000001</c:v>
                </c:pt>
                <c:pt idx="59662">
                  <c:v>380.55099999999999</c:v>
                </c:pt>
                <c:pt idx="59663">
                  <c:v>380.46199999999999</c:v>
                </c:pt>
                <c:pt idx="59664">
                  <c:v>380.37400000000002</c:v>
                </c:pt>
                <c:pt idx="59665">
                  <c:v>380.28500000000003</c:v>
                </c:pt>
                <c:pt idx="59666">
                  <c:v>380.197</c:v>
                </c:pt>
                <c:pt idx="59667">
                  <c:v>380.10899999999998</c:v>
                </c:pt>
                <c:pt idx="59668">
                  <c:v>380.02</c:v>
                </c:pt>
                <c:pt idx="59669">
                  <c:v>379.93099999999998</c:v>
                </c:pt>
                <c:pt idx="59670">
                  <c:v>379.84300000000002</c:v>
                </c:pt>
                <c:pt idx="59671">
                  <c:v>379.755</c:v>
                </c:pt>
                <c:pt idx="59672">
                  <c:v>379.666</c:v>
                </c:pt>
                <c:pt idx="59673">
                  <c:v>379.57799999999997</c:v>
                </c:pt>
                <c:pt idx="59674">
                  <c:v>379.48899999999998</c:v>
                </c:pt>
                <c:pt idx="59675">
                  <c:v>379.40100000000001</c:v>
                </c:pt>
                <c:pt idx="59676">
                  <c:v>379.31200000000001</c:v>
                </c:pt>
                <c:pt idx="59677">
                  <c:v>379.22399999999999</c:v>
                </c:pt>
                <c:pt idx="59678">
                  <c:v>379.13499999999999</c:v>
                </c:pt>
                <c:pt idx="59679">
                  <c:v>379.04700000000003</c:v>
                </c:pt>
                <c:pt idx="59680">
                  <c:v>378.95800000000003</c:v>
                </c:pt>
                <c:pt idx="59681">
                  <c:v>378.87</c:v>
                </c:pt>
                <c:pt idx="59682">
                  <c:v>378.78100000000001</c:v>
                </c:pt>
                <c:pt idx="59683">
                  <c:v>378.69299999999998</c:v>
                </c:pt>
                <c:pt idx="59684">
                  <c:v>378.60399999999998</c:v>
                </c:pt>
                <c:pt idx="59685">
                  <c:v>378.51600000000002</c:v>
                </c:pt>
                <c:pt idx="59686">
                  <c:v>378.42700000000002</c:v>
                </c:pt>
                <c:pt idx="59687">
                  <c:v>378.339</c:v>
                </c:pt>
                <c:pt idx="59688">
                  <c:v>378.25099999999998</c:v>
                </c:pt>
                <c:pt idx="59689">
                  <c:v>378.16199999999998</c:v>
                </c:pt>
                <c:pt idx="59690">
                  <c:v>378.07400000000001</c:v>
                </c:pt>
                <c:pt idx="59691">
                  <c:v>377.98500000000001</c:v>
                </c:pt>
                <c:pt idx="59692">
                  <c:v>377.89699999999999</c:v>
                </c:pt>
                <c:pt idx="59693">
                  <c:v>377.80799999999999</c:v>
                </c:pt>
                <c:pt idx="59694">
                  <c:v>377.71899999999999</c:v>
                </c:pt>
                <c:pt idx="59695">
                  <c:v>377.63099999999997</c:v>
                </c:pt>
                <c:pt idx="59696">
                  <c:v>377.54300000000001</c:v>
                </c:pt>
                <c:pt idx="59697">
                  <c:v>377.45400000000001</c:v>
                </c:pt>
                <c:pt idx="59698">
                  <c:v>377.36599999999999</c:v>
                </c:pt>
                <c:pt idx="59699">
                  <c:v>377.27699999999999</c:v>
                </c:pt>
                <c:pt idx="59700">
                  <c:v>377.18900000000002</c:v>
                </c:pt>
                <c:pt idx="59701">
                  <c:v>377.1</c:v>
                </c:pt>
                <c:pt idx="59702">
                  <c:v>377.012</c:v>
                </c:pt>
                <c:pt idx="59703">
                  <c:v>376.923</c:v>
                </c:pt>
                <c:pt idx="59704">
                  <c:v>376.83499999999998</c:v>
                </c:pt>
                <c:pt idx="59705">
                  <c:v>376.74599999999998</c:v>
                </c:pt>
                <c:pt idx="59706">
                  <c:v>376.65800000000002</c:v>
                </c:pt>
                <c:pt idx="59707">
                  <c:v>376.56900000000002</c:v>
                </c:pt>
                <c:pt idx="59708">
                  <c:v>376.48099999999999</c:v>
                </c:pt>
                <c:pt idx="59709">
                  <c:v>376.392</c:v>
                </c:pt>
                <c:pt idx="59710">
                  <c:v>376.30399999999997</c:v>
                </c:pt>
                <c:pt idx="59711">
                  <c:v>376.21499999999997</c:v>
                </c:pt>
                <c:pt idx="59712">
                  <c:v>376.12700000000001</c:v>
                </c:pt>
                <c:pt idx="59713">
                  <c:v>376.03800000000001</c:v>
                </c:pt>
                <c:pt idx="59714">
                  <c:v>375.95</c:v>
                </c:pt>
                <c:pt idx="59715">
                  <c:v>375.86099999999999</c:v>
                </c:pt>
                <c:pt idx="59716">
                  <c:v>375.77300000000002</c:v>
                </c:pt>
                <c:pt idx="59717">
                  <c:v>375.68400000000003</c:v>
                </c:pt>
                <c:pt idx="59718">
                  <c:v>375.596</c:v>
                </c:pt>
                <c:pt idx="59719">
                  <c:v>375.50700000000001</c:v>
                </c:pt>
                <c:pt idx="59720">
                  <c:v>375.41899999999998</c:v>
                </c:pt>
                <c:pt idx="59721">
                  <c:v>375.33</c:v>
                </c:pt>
                <c:pt idx="59722">
                  <c:v>375.24099999999999</c:v>
                </c:pt>
                <c:pt idx="59723">
                  <c:v>375.15300000000002</c:v>
                </c:pt>
                <c:pt idx="59724">
                  <c:v>375.065</c:v>
                </c:pt>
                <c:pt idx="59725">
                  <c:v>374.976</c:v>
                </c:pt>
                <c:pt idx="59726">
                  <c:v>374.887</c:v>
                </c:pt>
                <c:pt idx="59727">
                  <c:v>374.79899999999998</c:v>
                </c:pt>
                <c:pt idx="59728">
                  <c:v>374.71100000000001</c:v>
                </c:pt>
                <c:pt idx="59729">
                  <c:v>374.62200000000001</c:v>
                </c:pt>
                <c:pt idx="59730">
                  <c:v>374.53300000000002</c:v>
                </c:pt>
                <c:pt idx="59731">
                  <c:v>374.44499999999999</c:v>
                </c:pt>
                <c:pt idx="59732">
                  <c:v>374.35599999999999</c:v>
                </c:pt>
                <c:pt idx="59733">
                  <c:v>374.26799999999997</c:v>
                </c:pt>
                <c:pt idx="59734">
                  <c:v>374.17899999999997</c:v>
                </c:pt>
                <c:pt idx="59735">
                  <c:v>374.09100000000001</c:v>
                </c:pt>
                <c:pt idx="59736">
                  <c:v>374.00200000000001</c:v>
                </c:pt>
                <c:pt idx="59737">
                  <c:v>373.91399999999999</c:v>
                </c:pt>
                <c:pt idx="59738">
                  <c:v>373.82499999999999</c:v>
                </c:pt>
                <c:pt idx="59739">
                  <c:v>373.73700000000002</c:v>
                </c:pt>
                <c:pt idx="59740">
                  <c:v>373.64800000000002</c:v>
                </c:pt>
                <c:pt idx="59741">
                  <c:v>373.56</c:v>
                </c:pt>
                <c:pt idx="59742">
                  <c:v>373.471</c:v>
                </c:pt>
                <c:pt idx="59743">
                  <c:v>373.38299999999998</c:v>
                </c:pt>
                <c:pt idx="59744">
                  <c:v>373.29399999999998</c:v>
                </c:pt>
                <c:pt idx="59745">
                  <c:v>373.20600000000002</c:v>
                </c:pt>
                <c:pt idx="59746">
                  <c:v>373.11700000000002</c:v>
                </c:pt>
                <c:pt idx="59747">
                  <c:v>373.029</c:v>
                </c:pt>
                <c:pt idx="59748">
                  <c:v>372.94</c:v>
                </c:pt>
                <c:pt idx="59749">
                  <c:v>372.85199999999998</c:v>
                </c:pt>
                <c:pt idx="59750">
                  <c:v>372.76299999999998</c:v>
                </c:pt>
                <c:pt idx="59751">
                  <c:v>372.67399999999998</c:v>
                </c:pt>
                <c:pt idx="59752">
                  <c:v>372.58600000000001</c:v>
                </c:pt>
                <c:pt idx="59753">
                  <c:v>372.49700000000001</c:v>
                </c:pt>
                <c:pt idx="59754">
                  <c:v>372.40899999999999</c:v>
                </c:pt>
                <c:pt idx="59755">
                  <c:v>372.32</c:v>
                </c:pt>
                <c:pt idx="59756">
                  <c:v>372.23200000000003</c:v>
                </c:pt>
                <c:pt idx="59757">
                  <c:v>372.14299999999997</c:v>
                </c:pt>
                <c:pt idx="59758">
                  <c:v>372.05500000000001</c:v>
                </c:pt>
                <c:pt idx="59759">
                  <c:v>371.96600000000001</c:v>
                </c:pt>
                <c:pt idx="59760">
                  <c:v>371.87799999999999</c:v>
                </c:pt>
                <c:pt idx="59761">
                  <c:v>371.78899999999999</c:v>
                </c:pt>
                <c:pt idx="59762">
                  <c:v>371.70100000000002</c:v>
                </c:pt>
                <c:pt idx="59763">
                  <c:v>371.61200000000002</c:v>
                </c:pt>
                <c:pt idx="59764">
                  <c:v>371.524</c:v>
                </c:pt>
                <c:pt idx="59765">
                  <c:v>371.435</c:v>
                </c:pt>
                <c:pt idx="59766">
                  <c:v>371.346</c:v>
                </c:pt>
                <c:pt idx="59767">
                  <c:v>371.25799999999998</c:v>
                </c:pt>
                <c:pt idx="59768">
                  <c:v>371.17</c:v>
                </c:pt>
                <c:pt idx="59769">
                  <c:v>371.08100000000002</c:v>
                </c:pt>
                <c:pt idx="59770">
                  <c:v>370.99200000000002</c:v>
                </c:pt>
                <c:pt idx="59771">
                  <c:v>370.904</c:v>
                </c:pt>
                <c:pt idx="59772">
                  <c:v>370.815</c:v>
                </c:pt>
                <c:pt idx="59773">
                  <c:v>370.72699999999998</c:v>
                </c:pt>
                <c:pt idx="59774">
                  <c:v>370.63799999999998</c:v>
                </c:pt>
                <c:pt idx="59775">
                  <c:v>370.55</c:v>
                </c:pt>
                <c:pt idx="59776">
                  <c:v>370.46100000000001</c:v>
                </c:pt>
                <c:pt idx="59777">
                  <c:v>370.37299999999999</c:v>
                </c:pt>
                <c:pt idx="59778">
                  <c:v>370.28399999999999</c:v>
                </c:pt>
                <c:pt idx="59779">
                  <c:v>370.19600000000003</c:v>
                </c:pt>
                <c:pt idx="59780">
                  <c:v>370.10700000000003</c:v>
                </c:pt>
                <c:pt idx="59781">
                  <c:v>370.01799999999997</c:v>
                </c:pt>
                <c:pt idx="59782">
                  <c:v>369.93</c:v>
                </c:pt>
                <c:pt idx="59783">
                  <c:v>369.84100000000001</c:v>
                </c:pt>
                <c:pt idx="59784">
                  <c:v>369.75299999999999</c:v>
                </c:pt>
                <c:pt idx="59785">
                  <c:v>369.66399999999999</c:v>
                </c:pt>
                <c:pt idx="59786">
                  <c:v>369.57600000000002</c:v>
                </c:pt>
                <c:pt idx="59787">
                  <c:v>369.48700000000002</c:v>
                </c:pt>
                <c:pt idx="59788">
                  <c:v>369.399</c:v>
                </c:pt>
                <c:pt idx="59789">
                  <c:v>369.31</c:v>
                </c:pt>
                <c:pt idx="59790">
                  <c:v>369.221</c:v>
                </c:pt>
                <c:pt idx="59791">
                  <c:v>369.13299999999998</c:v>
                </c:pt>
                <c:pt idx="59792">
                  <c:v>369.04500000000002</c:v>
                </c:pt>
                <c:pt idx="59793">
                  <c:v>368.95600000000002</c:v>
                </c:pt>
                <c:pt idx="59794">
                  <c:v>368.86700000000002</c:v>
                </c:pt>
                <c:pt idx="59795">
                  <c:v>368.779</c:v>
                </c:pt>
                <c:pt idx="59796">
                  <c:v>368.69</c:v>
                </c:pt>
                <c:pt idx="59797">
                  <c:v>368.60199999999998</c:v>
                </c:pt>
                <c:pt idx="59798">
                  <c:v>368.51299999999998</c:v>
                </c:pt>
                <c:pt idx="59799">
                  <c:v>368.42500000000001</c:v>
                </c:pt>
                <c:pt idx="59800">
                  <c:v>368.33600000000001</c:v>
                </c:pt>
                <c:pt idx="59801">
                  <c:v>368.24700000000001</c:v>
                </c:pt>
                <c:pt idx="59802">
                  <c:v>368.15899999999999</c:v>
                </c:pt>
                <c:pt idx="59803">
                  <c:v>368.07</c:v>
                </c:pt>
                <c:pt idx="59804">
                  <c:v>367.98200000000003</c:v>
                </c:pt>
                <c:pt idx="59805">
                  <c:v>367.89299999999997</c:v>
                </c:pt>
                <c:pt idx="59806">
                  <c:v>367.80500000000001</c:v>
                </c:pt>
                <c:pt idx="59807">
                  <c:v>367.71600000000001</c:v>
                </c:pt>
                <c:pt idx="59808">
                  <c:v>367.62799999999999</c:v>
                </c:pt>
                <c:pt idx="59809">
                  <c:v>367.53899999999999</c:v>
                </c:pt>
                <c:pt idx="59810">
                  <c:v>367.45</c:v>
                </c:pt>
                <c:pt idx="59811">
                  <c:v>367.36200000000002</c:v>
                </c:pt>
                <c:pt idx="59812">
                  <c:v>367.27300000000002</c:v>
                </c:pt>
                <c:pt idx="59813">
                  <c:v>367.185</c:v>
                </c:pt>
                <c:pt idx="59814">
                  <c:v>367.096</c:v>
                </c:pt>
                <c:pt idx="59815">
                  <c:v>367.00799999999998</c:v>
                </c:pt>
                <c:pt idx="59816">
                  <c:v>366.91899999999998</c:v>
                </c:pt>
                <c:pt idx="59817">
                  <c:v>366.83100000000002</c:v>
                </c:pt>
                <c:pt idx="59818">
                  <c:v>366.74200000000002</c:v>
                </c:pt>
                <c:pt idx="59819">
                  <c:v>366.65300000000002</c:v>
                </c:pt>
                <c:pt idx="59820">
                  <c:v>366.565</c:v>
                </c:pt>
                <c:pt idx="59821">
                  <c:v>366.476</c:v>
                </c:pt>
                <c:pt idx="59822">
                  <c:v>366.38799999999998</c:v>
                </c:pt>
                <c:pt idx="59823">
                  <c:v>366.29899999999998</c:v>
                </c:pt>
                <c:pt idx="59824">
                  <c:v>366.21100000000001</c:v>
                </c:pt>
                <c:pt idx="59825">
                  <c:v>366.12200000000001</c:v>
                </c:pt>
                <c:pt idx="59826">
                  <c:v>366.03300000000002</c:v>
                </c:pt>
                <c:pt idx="59827">
                  <c:v>365.94499999999999</c:v>
                </c:pt>
                <c:pt idx="59828">
                  <c:v>365.85599999999999</c:v>
                </c:pt>
                <c:pt idx="59829">
                  <c:v>365.76799999999997</c:v>
                </c:pt>
                <c:pt idx="59830">
                  <c:v>365.67899999999997</c:v>
                </c:pt>
                <c:pt idx="59831">
                  <c:v>365.59100000000001</c:v>
                </c:pt>
                <c:pt idx="59832">
                  <c:v>365.50200000000001</c:v>
                </c:pt>
                <c:pt idx="59833">
                  <c:v>365.41300000000001</c:v>
                </c:pt>
                <c:pt idx="59834">
                  <c:v>365.32499999999999</c:v>
                </c:pt>
                <c:pt idx="59835">
                  <c:v>365.23599999999999</c:v>
                </c:pt>
                <c:pt idx="59836">
                  <c:v>365.14800000000002</c:v>
                </c:pt>
                <c:pt idx="59837">
                  <c:v>365.05900000000003</c:v>
                </c:pt>
                <c:pt idx="59838">
                  <c:v>364.97</c:v>
                </c:pt>
                <c:pt idx="59839">
                  <c:v>364.88200000000001</c:v>
                </c:pt>
                <c:pt idx="59840">
                  <c:v>364.79300000000001</c:v>
                </c:pt>
                <c:pt idx="59841">
                  <c:v>364.70499999999998</c:v>
                </c:pt>
                <c:pt idx="59842">
                  <c:v>364.61599999999999</c:v>
                </c:pt>
                <c:pt idx="59843">
                  <c:v>364.52800000000002</c:v>
                </c:pt>
                <c:pt idx="59844">
                  <c:v>364.43900000000002</c:v>
                </c:pt>
                <c:pt idx="59845">
                  <c:v>364.351</c:v>
                </c:pt>
                <c:pt idx="59846">
                  <c:v>364.262</c:v>
                </c:pt>
                <c:pt idx="59847">
                  <c:v>364.173</c:v>
                </c:pt>
                <c:pt idx="59848">
                  <c:v>364.08499999999998</c:v>
                </c:pt>
                <c:pt idx="59849">
                  <c:v>363.99599999999998</c:v>
                </c:pt>
                <c:pt idx="59850">
                  <c:v>363.90800000000002</c:v>
                </c:pt>
                <c:pt idx="59851">
                  <c:v>363.81900000000002</c:v>
                </c:pt>
                <c:pt idx="59852">
                  <c:v>363.73</c:v>
                </c:pt>
                <c:pt idx="59853">
                  <c:v>363.642</c:v>
                </c:pt>
                <c:pt idx="59854">
                  <c:v>363.553</c:v>
                </c:pt>
                <c:pt idx="59855">
                  <c:v>363.46499999999997</c:v>
                </c:pt>
                <c:pt idx="59856">
                  <c:v>363.37599999999998</c:v>
                </c:pt>
                <c:pt idx="59857">
                  <c:v>363.28800000000001</c:v>
                </c:pt>
                <c:pt idx="59858">
                  <c:v>363.19900000000001</c:v>
                </c:pt>
                <c:pt idx="59859">
                  <c:v>363.11099999999999</c:v>
                </c:pt>
                <c:pt idx="59860">
                  <c:v>363.02199999999999</c:v>
                </c:pt>
                <c:pt idx="59861">
                  <c:v>362.93299999999999</c:v>
                </c:pt>
                <c:pt idx="59862">
                  <c:v>362.84500000000003</c:v>
                </c:pt>
                <c:pt idx="59863">
                  <c:v>362.75599999999997</c:v>
                </c:pt>
                <c:pt idx="59864">
                  <c:v>362.66800000000001</c:v>
                </c:pt>
                <c:pt idx="59865">
                  <c:v>362.57900000000001</c:v>
                </c:pt>
                <c:pt idx="59866">
                  <c:v>362.49</c:v>
                </c:pt>
                <c:pt idx="59867">
                  <c:v>362.40199999999999</c:v>
                </c:pt>
                <c:pt idx="59868">
                  <c:v>362.31299999999999</c:v>
                </c:pt>
                <c:pt idx="59869">
                  <c:v>362.22500000000002</c:v>
                </c:pt>
                <c:pt idx="59870">
                  <c:v>362.13600000000002</c:v>
                </c:pt>
                <c:pt idx="59871">
                  <c:v>362.04700000000003</c:v>
                </c:pt>
                <c:pt idx="59872">
                  <c:v>361.959</c:v>
                </c:pt>
                <c:pt idx="59873">
                  <c:v>361.87</c:v>
                </c:pt>
                <c:pt idx="59874">
                  <c:v>361.78199999999998</c:v>
                </c:pt>
                <c:pt idx="59875">
                  <c:v>361.69299999999998</c:v>
                </c:pt>
                <c:pt idx="59876">
                  <c:v>361.60500000000002</c:v>
                </c:pt>
                <c:pt idx="59877">
                  <c:v>361.51600000000002</c:v>
                </c:pt>
                <c:pt idx="59878">
                  <c:v>361.42700000000002</c:v>
                </c:pt>
                <c:pt idx="59879">
                  <c:v>361.339</c:v>
                </c:pt>
                <c:pt idx="59880">
                  <c:v>361.25</c:v>
                </c:pt>
                <c:pt idx="59881">
                  <c:v>361.16199999999998</c:v>
                </c:pt>
                <c:pt idx="59882">
                  <c:v>361.07299999999998</c:v>
                </c:pt>
                <c:pt idx="59883">
                  <c:v>360.98399999999998</c:v>
                </c:pt>
                <c:pt idx="59884">
                  <c:v>360.89600000000002</c:v>
                </c:pt>
                <c:pt idx="59885">
                  <c:v>360.80700000000002</c:v>
                </c:pt>
                <c:pt idx="59886">
                  <c:v>360.71899999999999</c:v>
                </c:pt>
                <c:pt idx="59887">
                  <c:v>360.63</c:v>
                </c:pt>
                <c:pt idx="59888">
                  <c:v>360.541</c:v>
                </c:pt>
                <c:pt idx="59889">
                  <c:v>360.45299999999997</c:v>
                </c:pt>
                <c:pt idx="59890">
                  <c:v>360.36399999999998</c:v>
                </c:pt>
                <c:pt idx="59891">
                  <c:v>360.27600000000001</c:v>
                </c:pt>
                <c:pt idx="59892">
                  <c:v>360.18700000000001</c:v>
                </c:pt>
                <c:pt idx="59893">
                  <c:v>360.09899999999999</c:v>
                </c:pt>
                <c:pt idx="59894">
                  <c:v>360.01</c:v>
                </c:pt>
                <c:pt idx="59895">
                  <c:v>359.92099999999999</c:v>
                </c:pt>
                <c:pt idx="59896">
                  <c:v>359.83300000000003</c:v>
                </c:pt>
                <c:pt idx="59897">
                  <c:v>359.74400000000003</c:v>
                </c:pt>
                <c:pt idx="59898">
                  <c:v>359.65600000000001</c:v>
                </c:pt>
                <c:pt idx="59899">
                  <c:v>359.56700000000001</c:v>
                </c:pt>
                <c:pt idx="59900">
                  <c:v>359.47800000000001</c:v>
                </c:pt>
                <c:pt idx="59901">
                  <c:v>359.39</c:v>
                </c:pt>
                <c:pt idx="59902">
                  <c:v>359.30099999999999</c:v>
                </c:pt>
                <c:pt idx="59903">
                  <c:v>359.21300000000002</c:v>
                </c:pt>
                <c:pt idx="59904">
                  <c:v>359.12400000000002</c:v>
                </c:pt>
                <c:pt idx="59905">
                  <c:v>359.03500000000003</c:v>
                </c:pt>
                <c:pt idx="59906">
                  <c:v>358.947</c:v>
                </c:pt>
                <c:pt idx="59907">
                  <c:v>358.858</c:v>
                </c:pt>
                <c:pt idx="59908">
                  <c:v>358.77</c:v>
                </c:pt>
                <c:pt idx="59909">
                  <c:v>358.68099999999998</c:v>
                </c:pt>
                <c:pt idx="59910">
                  <c:v>358.59199999999998</c:v>
                </c:pt>
                <c:pt idx="59911">
                  <c:v>358.50400000000002</c:v>
                </c:pt>
                <c:pt idx="59912">
                  <c:v>358.41500000000002</c:v>
                </c:pt>
                <c:pt idx="59913">
                  <c:v>358.327</c:v>
                </c:pt>
                <c:pt idx="59914">
                  <c:v>358.238</c:v>
                </c:pt>
                <c:pt idx="59915">
                  <c:v>358.149</c:v>
                </c:pt>
                <c:pt idx="59916">
                  <c:v>358.06099999999998</c:v>
                </c:pt>
                <c:pt idx="59917">
                  <c:v>357.97199999999998</c:v>
                </c:pt>
                <c:pt idx="59918">
                  <c:v>357.88400000000001</c:v>
                </c:pt>
                <c:pt idx="59919">
                  <c:v>357.79500000000002</c:v>
                </c:pt>
                <c:pt idx="59920">
                  <c:v>357.70600000000002</c:v>
                </c:pt>
                <c:pt idx="59921">
                  <c:v>357.61799999999999</c:v>
                </c:pt>
                <c:pt idx="59922">
                  <c:v>357.529</c:v>
                </c:pt>
                <c:pt idx="59923">
                  <c:v>357.44099999999997</c:v>
                </c:pt>
                <c:pt idx="59924">
                  <c:v>357.35199999999998</c:v>
                </c:pt>
                <c:pt idx="59925">
                  <c:v>357.26299999999998</c:v>
                </c:pt>
                <c:pt idx="59926">
                  <c:v>357.17500000000001</c:v>
                </c:pt>
                <c:pt idx="59927">
                  <c:v>357.08600000000001</c:v>
                </c:pt>
                <c:pt idx="59928">
                  <c:v>356.99799999999999</c:v>
                </c:pt>
                <c:pt idx="59929">
                  <c:v>356.90899999999999</c:v>
                </c:pt>
                <c:pt idx="59930">
                  <c:v>356.82</c:v>
                </c:pt>
                <c:pt idx="59931">
                  <c:v>356.73200000000003</c:v>
                </c:pt>
                <c:pt idx="59932">
                  <c:v>356.64299999999997</c:v>
                </c:pt>
                <c:pt idx="59933">
                  <c:v>356.55500000000001</c:v>
                </c:pt>
                <c:pt idx="59934">
                  <c:v>356.46600000000001</c:v>
                </c:pt>
                <c:pt idx="59935">
                  <c:v>356.37700000000001</c:v>
                </c:pt>
                <c:pt idx="59936">
                  <c:v>356.28899999999999</c:v>
                </c:pt>
                <c:pt idx="59937">
                  <c:v>356.2</c:v>
                </c:pt>
                <c:pt idx="59938">
                  <c:v>356.11200000000002</c:v>
                </c:pt>
                <c:pt idx="59939">
                  <c:v>356.02300000000002</c:v>
                </c:pt>
                <c:pt idx="59940">
                  <c:v>355.935</c:v>
                </c:pt>
                <c:pt idx="59941">
                  <c:v>355.846</c:v>
                </c:pt>
                <c:pt idx="59942">
                  <c:v>355.75700000000001</c:v>
                </c:pt>
                <c:pt idx="59943">
                  <c:v>355.66899999999998</c:v>
                </c:pt>
                <c:pt idx="59944">
                  <c:v>355.58</c:v>
                </c:pt>
                <c:pt idx="59945">
                  <c:v>355.49099999999999</c:v>
                </c:pt>
                <c:pt idx="59946">
                  <c:v>355.40300000000002</c:v>
                </c:pt>
                <c:pt idx="59947">
                  <c:v>355.31400000000002</c:v>
                </c:pt>
                <c:pt idx="59948">
                  <c:v>355.226</c:v>
                </c:pt>
                <c:pt idx="59949">
                  <c:v>355.137</c:v>
                </c:pt>
                <c:pt idx="59950">
                  <c:v>355.048</c:v>
                </c:pt>
                <c:pt idx="59951">
                  <c:v>354.96</c:v>
                </c:pt>
                <c:pt idx="59952">
                  <c:v>354.87099999999998</c:v>
                </c:pt>
                <c:pt idx="59953">
                  <c:v>354.78300000000002</c:v>
                </c:pt>
                <c:pt idx="59954">
                  <c:v>354.69400000000002</c:v>
                </c:pt>
                <c:pt idx="59955">
                  <c:v>354.60500000000002</c:v>
                </c:pt>
                <c:pt idx="59956">
                  <c:v>354.517</c:v>
                </c:pt>
                <c:pt idx="59957">
                  <c:v>354.428</c:v>
                </c:pt>
                <c:pt idx="59958">
                  <c:v>354.34</c:v>
                </c:pt>
                <c:pt idx="59959">
                  <c:v>354.25099999999998</c:v>
                </c:pt>
                <c:pt idx="59960">
                  <c:v>354.16199999999998</c:v>
                </c:pt>
                <c:pt idx="59961">
                  <c:v>354.07400000000001</c:v>
                </c:pt>
                <c:pt idx="59962">
                  <c:v>353.98500000000001</c:v>
                </c:pt>
                <c:pt idx="59963">
                  <c:v>353.89699999999999</c:v>
                </c:pt>
                <c:pt idx="59964">
                  <c:v>353.80799999999999</c:v>
                </c:pt>
                <c:pt idx="59965">
                  <c:v>353.71899999999999</c:v>
                </c:pt>
                <c:pt idx="59966">
                  <c:v>353.63099999999997</c:v>
                </c:pt>
                <c:pt idx="59967">
                  <c:v>353.54199999999997</c:v>
                </c:pt>
                <c:pt idx="59968">
                  <c:v>353.45400000000001</c:v>
                </c:pt>
                <c:pt idx="59969">
                  <c:v>353.36500000000001</c:v>
                </c:pt>
                <c:pt idx="59970">
                  <c:v>353.27600000000001</c:v>
                </c:pt>
                <c:pt idx="59971">
                  <c:v>353.18799999999999</c:v>
                </c:pt>
                <c:pt idx="59972">
                  <c:v>353.09899999999999</c:v>
                </c:pt>
                <c:pt idx="59973">
                  <c:v>353.01100000000002</c:v>
                </c:pt>
                <c:pt idx="59974">
                  <c:v>352.92200000000003</c:v>
                </c:pt>
                <c:pt idx="59975">
                  <c:v>352.83300000000003</c:v>
                </c:pt>
                <c:pt idx="59976">
                  <c:v>352.745</c:v>
                </c:pt>
                <c:pt idx="59977">
                  <c:v>352.65600000000001</c:v>
                </c:pt>
                <c:pt idx="59978">
                  <c:v>352.56700000000001</c:v>
                </c:pt>
                <c:pt idx="59979">
                  <c:v>352.47899999999998</c:v>
                </c:pt>
                <c:pt idx="59980">
                  <c:v>352.39</c:v>
                </c:pt>
                <c:pt idx="59981">
                  <c:v>352.30200000000002</c:v>
                </c:pt>
                <c:pt idx="59982">
                  <c:v>352.21300000000002</c:v>
                </c:pt>
                <c:pt idx="59983">
                  <c:v>352.12400000000002</c:v>
                </c:pt>
                <c:pt idx="59984">
                  <c:v>352.036</c:v>
                </c:pt>
                <c:pt idx="59985">
                  <c:v>351.947</c:v>
                </c:pt>
                <c:pt idx="59986">
                  <c:v>351.85899999999998</c:v>
                </c:pt>
                <c:pt idx="59987">
                  <c:v>351.77</c:v>
                </c:pt>
                <c:pt idx="59988">
                  <c:v>351.68099999999998</c:v>
                </c:pt>
                <c:pt idx="59989">
                  <c:v>351.59300000000002</c:v>
                </c:pt>
                <c:pt idx="59990">
                  <c:v>351.50400000000002</c:v>
                </c:pt>
                <c:pt idx="59991">
                  <c:v>351.416</c:v>
                </c:pt>
                <c:pt idx="59992">
                  <c:v>351.327</c:v>
                </c:pt>
                <c:pt idx="59993">
                  <c:v>351.238</c:v>
                </c:pt>
                <c:pt idx="59994">
                  <c:v>351.15</c:v>
                </c:pt>
                <c:pt idx="59995">
                  <c:v>351.06099999999998</c:v>
                </c:pt>
                <c:pt idx="59996">
                  <c:v>350.97300000000001</c:v>
                </c:pt>
                <c:pt idx="59997">
                  <c:v>350.88400000000001</c:v>
                </c:pt>
                <c:pt idx="59998">
                  <c:v>350.79500000000002</c:v>
                </c:pt>
                <c:pt idx="59999">
                  <c:v>350.70699999999999</c:v>
                </c:pt>
                <c:pt idx="60000">
                  <c:v>350.61799999999999</c:v>
                </c:pt>
                <c:pt idx="60001">
                  <c:v>350.53</c:v>
                </c:pt>
                <c:pt idx="60002">
                  <c:v>350.44099999999997</c:v>
                </c:pt>
                <c:pt idx="60003">
                  <c:v>350.35199999999998</c:v>
                </c:pt>
                <c:pt idx="60004">
                  <c:v>350.26400000000001</c:v>
                </c:pt>
                <c:pt idx="60005">
                  <c:v>350.17500000000001</c:v>
                </c:pt>
                <c:pt idx="60006">
                  <c:v>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9E-4177-858F-7080D01EC752}"/>
            </c:ext>
          </c:extLst>
        </c:ser>
        <c:ser>
          <c:idx val="1"/>
          <c:order val="1"/>
          <c:tx>
            <c:v>Points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Sheet3!$A$4:$A$20</c:f>
              <c:numCache>
                <c:formatCode>General</c:formatCode>
                <c:ptCount val="17"/>
                <c:pt idx="0">
                  <c:v>-970</c:v>
                </c:pt>
                <c:pt idx="1">
                  <c:v>-810</c:v>
                </c:pt>
                <c:pt idx="2">
                  <c:v>-650</c:v>
                </c:pt>
                <c:pt idx="3">
                  <c:v>-490</c:v>
                </c:pt>
                <c:pt idx="4">
                  <c:v>-330</c:v>
                </c:pt>
                <c:pt idx="5">
                  <c:v>-170</c:v>
                </c:pt>
                <c:pt idx="6">
                  <c:v>-10</c:v>
                </c:pt>
              </c:numCache>
            </c:numRef>
          </c:xVal>
          <c:yVal>
            <c:numRef>
              <c:f>Sheet3!$B$4:$B$20</c:f>
              <c:numCache>
                <c:formatCode>General</c:formatCode>
                <c:ptCount val="17"/>
                <c:pt idx="0">
                  <c:v>-320</c:v>
                </c:pt>
                <c:pt idx="1">
                  <c:v>500</c:v>
                </c:pt>
                <c:pt idx="2">
                  <c:v>-400</c:v>
                </c:pt>
                <c:pt idx="3">
                  <c:v>777</c:v>
                </c:pt>
                <c:pt idx="4">
                  <c:v>273.75</c:v>
                </c:pt>
                <c:pt idx="5">
                  <c:v>834.5</c:v>
                </c:pt>
                <c:pt idx="6">
                  <c:v>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9E-4177-858F-7080D01EC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34592"/>
        <c:axId val="207936512"/>
      </c:scatterChart>
      <c:valAx>
        <c:axId val="20793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36512"/>
        <c:crosses val="autoZero"/>
        <c:crossBetween val="midCat"/>
      </c:valAx>
      <c:valAx>
        <c:axId val="2079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3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1</xdr:row>
      <xdr:rowOff>0</xdr:rowOff>
    </xdr:from>
    <xdr:to>
      <xdr:col>17</xdr:col>
      <xdr:colOff>542924</xdr:colOff>
      <xdr:row>22</xdr:row>
      <xdr:rowOff>42863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7C43CE-32CA-4E97-A612-2C8B128C4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119061</xdr:colOff>
      <xdr:row>35</xdr:row>
      <xdr:rowOff>128587</xdr:rowOff>
    </xdr:from>
    <xdr:to>
      <xdr:col>22</xdr:col>
      <xdr:colOff>390524</xdr:colOff>
      <xdr:row>58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C5A1AE-552F-437D-8790-5EFF6B4AB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1</xdr:row>
      <xdr:rowOff>0</xdr:rowOff>
    </xdr:from>
    <xdr:to>
      <xdr:col>17</xdr:col>
      <xdr:colOff>542924</xdr:colOff>
      <xdr:row>22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FC66E-5E34-40D9-8DF1-6E2FD56BF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A12376"/>
  <sheetViews>
    <sheetView tabSelected="1" zoomScaleNormal="100" workbookViewId="0">
      <selection activeCell="C14" sqref="C14"/>
    </sheetView>
  </sheetViews>
  <sheetFormatPr defaultColWidth="9.140625" defaultRowHeight="15" x14ac:dyDescent="0.25"/>
  <cols>
    <col min="1" max="16384" width="9.140625" style="1"/>
  </cols>
  <sheetData>
    <row r="1" spans="1:5" s="3" customFormat="1" x14ac:dyDescent="0.25">
      <c r="A1" s="32" t="s">
        <v>19</v>
      </c>
      <c r="B1" s="32"/>
      <c r="C1" s="32"/>
      <c r="D1" s="32"/>
      <c r="E1" s="32"/>
    </row>
    <row r="2" spans="1:5" x14ac:dyDescent="0.25">
      <c r="A2" s="32" t="s">
        <v>13</v>
      </c>
      <c r="B2" s="32"/>
      <c r="C2" s="27">
        <f>COUNT(A4:A30)</f>
        <v>13</v>
      </c>
      <c r="D2" s="27" t="s">
        <v>0</v>
      </c>
      <c r="E2" s="27" t="s">
        <v>1</v>
      </c>
    </row>
    <row r="3" spans="1:5" x14ac:dyDescent="0.25">
      <c r="A3" s="27" t="s">
        <v>0</v>
      </c>
      <c r="B3" s="27" t="s">
        <v>1</v>
      </c>
      <c r="C3" s="27"/>
      <c r="D3" s="30" cm="1">
        <f t="array" ref="D3:E205">TRANSPOSE(H29:HB30)</f>
        <v>0</v>
      </c>
      <c r="E3" s="30">
        <v>15</v>
      </c>
    </row>
    <row r="4" spans="1:5" x14ac:dyDescent="0.25">
      <c r="A4" s="27">
        <v>0</v>
      </c>
      <c r="B4" s="27">
        <v>15</v>
      </c>
      <c r="C4" s="27">
        <f>COUNT(D3:D205)</f>
        <v>203</v>
      </c>
      <c r="D4" s="30">
        <v>9.9009899999999998E-2</v>
      </c>
      <c r="E4" s="30">
        <v>14.794600000000001</v>
      </c>
    </row>
    <row r="5" spans="1:5" x14ac:dyDescent="0.25">
      <c r="A5" s="27">
        <v>10</v>
      </c>
      <c r="B5" s="27">
        <v>0</v>
      </c>
      <c r="C5" s="27">
        <f>COUNT(D4:D103)</f>
        <v>100</v>
      </c>
      <c r="D5" s="30">
        <v>0.19802</v>
      </c>
      <c r="E5" s="30">
        <v>14.5892</v>
      </c>
    </row>
    <row r="6" spans="1:5" x14ac:dyDescent="0.25">
      <c r="A6" s="27">
        <v>20</v>
      </c>
      <c r="B6" s="27">
        <v>8</v>
      </c>
      <c r="C6" s="27"/>
      <c r="D6" s="30">
        <v>0.29703000000000002</v>
      </c>
      <c r="E6" s="30">
        <v>14.383800000000001</v>
      </c>
    </row>
    <row r="7" spans="1:5" x14ac:dyDescent="0.25">
      <c r="A7" s="27"/>
      <c r="B7" s="27"/>
      <c r="C7" s="27"/>
      <c r="D7" s="30">
        <v>0.39604</v>
      </c>
      <c r="E7" s="30">
        <v>14.178599999999999</v>
      </c>
    </row>
    <row r="8" spans="1:5" x14ac:dyDescent="0.25">
      <c r="A8" s="27"/>
      <c r="B8" s="27"/>
      <c r="C8" s="30">
        <v>14.9034</v>
      </c>
      <c r="D8" s="30">
        <v>0.49504999999999999</v>
      </c>
      <c r="E8" s="2">
        <v>13.9735</v>
      </c>
    </row>
    <row r="9" spans="1:5" x14ac:dyDescent="0.25">
      <c r="A9" s="27"/>
      <c r="B9" s="27">
        <f>C9-C8</f>
        <v>-9.649999999999892E-2</v>
      </c>
      <c r="C9" s="30">
        <v>14.806900000000001</v>
      </c>
      <c r="D9" s="30">
        <v>0.594059</v>
      </c>
      <c r="E9" s="2">
        <v>13.7685</v>
      </c>
    </row>
    <row r="10" spans="1:5" x14ac:dyDescent="0.25">
      <c r="A10" s="27"/>
      <c r="B10" s="30">
        <f t="shared" ref="B10:B11" si="0">C10-C9</f>
        <v>-9.6600000000000463E-2</v>
      </c>
      <c r="C10" s="30">
        <v>14.7103</v>
      </c>
      <c r="D10" s="30">
        <v>0.69306900000000005</v>
      </c>
      <c r="E10" s="2">
        <v>13.563800000000001</v>
      </c>
    </row>
    <row r="11" spans="1:5" x14ac:dyDescent="0.25">
      <c r="A11" s="27"/>
      <c r="B11" s="30">
        <f t="shared" si="0"/>
        <v>-9.6500000000000696E-2</v>
      </c>
      <c r="C11" s="30">
        <v>14.613799999999999</v>
      </c>
      <c r="D11" s="30">
        <v>0.79207899999999998</v>
      </c>
      <c r="E11" s="2">
        <v>13.359299999999999</v>
      </c>
    </row>
    <row r="12" spans="1:5" x14ac:dyDescent="0.25">
      <c r="A12" s="27"/>
      <c r="B12" s="30"/>
      <c r="C12" s="30"/>
      <c r="D12" s="30">
        <v>0.89108900000000002</v>
      </c>
      <c r="E12" s="30">
        <v>13.155099999999999</v>
      </c>
    </row>
    <row r="13" spans="1:5" x14ac:dyDescent="0.25">
      <c r="A13" s="27"/>
      <c r="B13" s="30"/>
      <c r="C13" s="27"/>
      <c r="D13" s="30">
        <v>0.99009899999999995</v>
      </c>
      <c r="E13" s="30">
        <v>12.9511</v>
      </c>
    </row>
    <row r="14" spans="1:5" x14ac:dyDescent="0.25">
      <c r="A14" s="27"/>
      <c r="B14" s="30"/>
      <c r="C14" s="27"/>
      <c r="D14" s="30">
        <v>1.08911</v>
      </c>
      <c r="E14" s="30">
        <v>12.7475</v>
      </c>
    </row>
    <row r="15" spans="1:5" x14ac:dyDescent="0.25">
      <c r="A15" s="27"/>
      <c r="B15" s="30"/>
      <c r="C15" s="27"/>
      <c r="D15" s="30">
        <v>1.1881200000000001</v>
      </c>
      <c r="E15" s="30">
        <v>12.5443</v>
      </c>
    </row>
    <row r="16" spans="1:5" x14ac:dyDescent="0.25">
      <c r="A16" s="27" t="s">
        <v>0</v>
      </c>
      <c r="B16" s="27" t="s">
        <v>1</v>
      </c>
      <c r="C16" s="27"/>
      <c r="D16" s="30">
        <v>1.2871300000000001</v>
      </c>
      <c r="E16" s="30">
        <v>12.3415</v>
      </c>
    </row>
    <row r="17" spans="1:417" x14ac:dyDescent="0.25">
      <c r="A17" s="31">
        <v>1.6666700000000001</v>
      </c>
      <c r="B17" s="31">
        <v>11.7812</v>
      </c>
      <c r="C17" s="27"/>
      <c r="D17" s="30">
        <v>1.3861399999999999</v>
      </c>
      <c r="E17" s="30">
        <v>12.139099999999999</v>
      </c>
    </row>
    <row r="18" spans="1:417" x14ac:dyDescent="0.25">
      <c r="A18" s="31">
        <v>3.3333300000000001</v>
      </c>
      <c r="B18" s="31">
        <v>8.5625</v>
      </c>
      <c r="C18" s="30"/>
      <c r="D18" s="30">
        <v>1.48515</v>
      </c>
      <c r="E18" s="30">
        <v>11.937200000000001</v>
      </c>
    </row>
    <row r="19" spans="1:417" x14ac:dyDescent="0.25">
      <c r="A19" s="31">
        <v>5</v>
      </c>
      <c r="B19" s="31">
        <v>5.34375</v>
      </c>
      <c r="C19" s="30"/>
      <c r="D19" s="30">
        <v>1.58416</v>
      </c>
      <c r="E19" s="2">
        <v>11.7357</v>
      </c>
    </row>
    <row r="20" spans="1:417" x14ac:dyDescent="0.25">
      <c r="A20" s="31">
        <v>6.6666699999999999</v>
      </c>
      <c r="B20" s="31">
        <v>3.5625</v>
      </c>
      <c r="C20" s="30"/>
      <c r="D20" s="30">
        <v>1.6831700000000001</v>
      </c>
      <c r="E20" s="30">
        <v>11.534800000000001</v>
      </c>
    </row>
    <row r="21" spans="1:417" x14ac:dyDescent="0.25">
      <c r="A21" s="31">
        <v>8.3333300000000001</v>
      </c>
      <c r="B21" s="31">
        <v>1.78125</v>
      </c>
      <c r="C21" s="27"/>
      <c r="D21" s="30">
        <v>1.7821800000000001</v>
      </c>
      <c r="E21" s="30">
        <v>11.3345</v>
      </c>
    </row>
    <row r="22" spans="1:417" x14ac:dyDescent="0.25">
      <c r="A22" s="31">
        <v>11.666700000000001</v>
      </c>
      <c r="B22" s="31">
        <v>0.61458299999999999</v>
      </c>
      <c r="C22" s="27"/>
      <c r="D22" s="30">
        <v>1.8811899999999999</v>
      </c>
      <c r="E22" s="30">
        <v>11.1348</v>
      </c>
    </row>
    <row r="23" spans="1:417" x14ac:dyDescent="0.25">
      <c r="A23" s="31">
        <v>13.333299999999999</v>
      </c>
      <c r="B23" s="31">
        <v>1.2291700000000001</v>
      </c>
      <c r="C23" s="27"/>
      <c r="D23" s="30">
        <v>1.9802</v>
      </c>
      <c r="E23" s="30">
        <v>10.935700000000001</v>
      </c>
    </row>
    <row r="24" spans="1:417" x14ac:dyDescent="0.25">
      <c r="A24" s="31">
        <v>15</v>
      </c>
      <c r="B24" s="31">
        <v>1.84375</v>
      </c>
      <c r="C24" s="30"/>
      <c r="D24" s="30">
        <v>2.0792099999999998</v>
      </c>
      <c r="E24" s="30">
        <v>10.737299999999999</v>
      </c>
      <c r="N24" s="31" cm="1">
        <f t="array" ref="N24:O28">TRANSPOSE(H26:L27)</f>
        <v>0</v>
      </c>
      <c r="O24" s="31">
        <v>15</v>
      </c>
      <c r="P24" s="31">
        <f>(O25-O24)/(N25-N24)</f>
        <v>-1.9312499999999999</v>
      </c>
    </row>
    <row r="25" spans="1:417" x14ac:dyDescent="0.25">
      <c r="A25" s="31">
        <v>16.666699999999999</v>
      </c>
      <c r="B25" s="31">
        <v>3.8958300000000001</v>
      </c>
      <c r="C25" s="30"/>
      <c r="D25" s="30">
        <v>2.17822</v>
      </c>
      <c r="E25" s="30">
        <v>10.5396</v>
      </c>
      <c r="N25" s="31">
        <v>5</v>
      </c>
      <c r="O25" s="31">
        <v>5.34375</v>
      </c>
      <c r="P25" s="31">
        <f t="shared" ref="P25:P27" si="1">(O26-O25)/(N26-N25)</f>
        <v>-1.0687500000000001</v>
      </c>
    </row>
    <row r="26" spans="1:417" x14ac:dyDescent="0.25">
      <c r="A26" s="31">
        <v>18.333300000000001</v>
      </c>
      <c r="B26" s="31">
        <v>5.9479199999999999</v>
      </c>
      <c r="C26" s="30"/>
      <c r="D26" s="30">
        <v>2.2772299999999999</v>
      </c>
      <c r="E26" s="30">
        <v>10.342700000000001</v>
      </c>
      <c r="H26" s="30">
        <v>0</v>
      </c>
      <c r="I26" s="30">
        <v>5</v>
      </c>
      <c r="J26" s="30">
        <v>10</v>
      </c>
      <c r="K26" s="30">
        <v>15</v>
      </c>
      <c r="L26" s="30">
        <v>20</v>
      </c>
      <c r="N26" s="31">
        <v>10</v>
      </c>
      <c r="O26" s="31">
        <v>0</v>
      </c>
      <c r="P26" s="31">
        <f t="shared" si="1"/>
        <v>0.36875000000000002</v>
      </c>
    </row>
    <row r="27" spans="1:417" x14ac:dyDescent="0.25">
      <c r="A27" s="31"/>
      <c r="B27" s="31"/>
      <c r="C27" s="30"/>
      <c r="D27" s="30">
        <v>2.3762400000000001</v>
      </c>
      <c r="E27" s="30">
        <v>10.1465</v>
      </c>
      <c r="H27" s="30">
        <v>15</v>
      </c>
      <c r="I27" s="30">
        <v>5.34375</v>
      </c>
      <c r="J27" s="30">
        <v>0</v>
      </c>
      <c r="K27" s="30">
        <v>1.84375</v>
      </c>
      <c r="L27" s="30">
        <v>8</v>
      </c>
      <c r="N27" s="31">
        <v>15</v>
      </c>
      <c r="O27" s="31">
        <v>1.84375</v>
      </c>
      <c r="P27" s="31">
        <f t="shared" si="1"/>
        <v>1.23125</v>
      </c>
    </row>
    <row r="28" spans="1:417" x14ac:dyDescent="0.25">
      <c r="A28" s="31"/>
      <c r="B28" s="31"/>
      <c r="C28" s="30"/>
      <c r="D28" s="30">
        <v>2.47525</v>
      </c>
      <c r="E28" s="30">
        <v>9.95106</v>
      </c>
      <c r="N28" s="31">
        <v>20</v>
      </c>
      <c r="O28" s="31">
        <v>8</v>
      </c>
      <c r="P28" s="31"/>
    </row>
    <row r="29" spans="1:417" x14ac:dyDescent="0.25">
      <c r="A29" s="31"/>
      <c r="B29" s="31"/>
      <c r="C29" s="30"/>
      <c r="D29" s="30">
        <v>2.5742600000000002</v>
      </c>
      <c r="E29" s="30">
        <v>9.7565100000000005</v>
      </c>
      <c r="H29" s="30">
        <v>0</v>
      </c>
      <c r="I29" s="30">
        <v>9.9009899999999998E-2</v>
      </c>
      <c r="J29" s="30">
        <v>0.19802</v>
      </c>
      <c r="K29" s="30">
        <v>0.29703000000000002</v>
      </c>
      <c r="L29" s="30">
        <v>0.39604</v>
      </c>
      <c r="M29" s="30">
        <v>0.49504999999999999</v>
      </c>
      <c r="N29" s="30">
        <v>0.594059</v>
      </c>
      <c r="O29" s="30">
        <v>0.69306900000000005</v>
      </c>
      <c r="P29" s="30">
        <v>0.79207899999999998</v>
      </c>
      <c r="Q29" s="30">
        <v>0.89108900000000002</v>
      </c>
      <c r="R29" s="30">
        <v>0.99009899999999995</v>
      </c>
      <c r="S29" s="30">
        <v>1.08911</v>
      </c>
      <c r="T29" s="30">
        <v>1.1881200000000001</v>
      </c>
      <c r="U29" s="30">
        <v>1.2871300000000001</v>
      </c>
      <c r="V29" s="30">
        <v>1.3861399999999999</v>
      </c>
      <c r="W29" s="30">
        <v>1.48515</v>
      </c>
      <c r="X29" s="30">
        <v>1.58416</v>
      </c>
      <c r="Y29" s="30">
        <v>1.6831700000000001</v>
      </c>
      <c r="Z29" s="30">
        <v>1.7821800000000001</v>
      </c>
      <c r="AA29" s="30">
        <v>1.8811899999999999</v>
      </c>
      <c r="AB29" s="30">
        <v>1.9802</v>
      </c>
      <c r="AC29" s="30">
        <v>2.0792099999999998</v>
      </c>
      <c r="AD29" s="30">
        <v>2.17822</v>
      </c>
      <c r="AE29" s="30">
        <v>2.2772299999999999</v>
      </c>
      <c r="AF29" s="30">
        <v>2.3762400000000001</v>
      </c>
      <c r="AG29" s="30">
        <v>2.47525</v>
      </c>
      <c r="AH29" s="30">
        <v>2.5742600000000002</v>
      </c>
      <c r="AI29" s="30">
        <v>2.67327</v>
      </c>
      <c r="AJ29" s="30">
        <v>2.7722799999999999</v>
      </c>
      <c r="AK29" s="30">
        <v>2.8712900000000001</v>
      </c>
      <c r="AL29" s="30">
        <v>2.9702999999999999</v>
      </c>
      <c r="AM29" s="30">
        <v>3.0693100000000002</v>
      </c>
      <c r="AN29" s="30">
        <v>3.16832</v>
      </c>
      <c r="AO29" s="30">
        <v>3.2673299999999998</v>
      </c>
      <c r="AP29" s="30">
        <v>3.3663400000000001</v>
      </c>
      <c r="AQ29" s="30">
        <v>3.4653499999999999</v>
      </c>
      <c r="AR29" s="30">
        <v>3.5643600000000002</v>
      </c>
      <c r="AS29" s="30">
        <v>3.66337</v>
      </c>
      <c r="AT29" s="30">
        <v>3.7623799999999998</v>
      </c>
      <c r="AU29" s="30">
        <v>3.8613900000000001</v>
      </c>
      <c r="AV29" s="30">
        <v>3.9603999999999999</v>
      </c>
      <c r="AW29" s="30">
        <v>4.0594099999999997</v>
      </c>
      <c r="AX29" s="30">
        <v>4.1584199999999996</v>
      </c>
      <c r="AY29" s="30">
        <v>4.2574300000000003</v>
      </c>
      <c r="AZ29" s="30">
        <v>4.3564400000000001</v>
      </c>
      <c r="BA29" s="30">
        <v>4.4554499999999999</v>
      </c>
      <c r="BB29" s="30">
        <v>4.5544599999999997</v>
      </c>
      <c r="BC29" s="30">
        <v>4.6534700000000004</v>
      </c>
      <c r="BD29" s="30">
        <v>4.7524800000000003</v>
      </c>
      <c r="BE29" s="30">
        <v>4.8514900000000001</v>
      </c>
      <c r="BF29" s="30">
        <v>4.9504999999999999</v>
      </c>
      <c r="BG29" s="30">
        <v>5.0495099999999997</v>
      </c>
      <c r="BH29" s="30">
        <v>5.1485200000000004</v>
      </c>
      <c r="BI29" s="30">
        <v>5.2475300000000002</v>
      </c>
      <c r="BJ29" s="30">
        <v>5.3465400000000001</v>
      </c>
      <c r="BK29" s="30">
        <v>5.4455499999999999</v>
      </c>
      <c r="BL29" s="30">
        <v>5.5445599999999997</v>
      </c>
      <c r="BM29" s="30">
        <v>5.6435700000000004</v>
      </c>
      <c r="BN29" s="30">
        <v>5.7425800000000002</v>
      </c>
      <c r="BO29" s="30">
        <v>5.8415900000000001</v>
      </c>
      <c r="BP29" s="30">
        <v>5.9405999999999999</v>
      </c>
      <c r="BQ29" s="30">
        <v>6.0396099999999997</v>
      </c>
      <c r="BR29" s="30">
        <v>6.1386200000000004</v>
      </c>
      <c r="BS29" s="30">
        <v>6.2376300000000002</v>
      </c>
      <c r="BT29" s="30">
        <v>6.3366400000000001</v>
      </c>
      <c r="BU29" s="30">
        <v>6.4356499999999999</v>
      </c>
      <c r="BV29" s="30">
        <v>6.5346599999999997</v>
      </c>
      <c r="BW29" s="30">
        <v>6.6336700000000004</v>
      </c>
      <c r="BX29" s="30">
        <v>6.7326800000000002</v>
      </c>
      <c r="BY29" s="30">
        <v>6.83169</v>
      </c>
      <c r="BZ29" s="30">
        <v>6.9306999999999999</v>
      </c>
      <c r="CA29" s="30">
        <v>7.0297099999999997</v>
      </c>
      <c r="CB29" s="30">
        <v>7.1287200000000004</v>
      </c>
      <c r="CC29" s="30">
        <v>7.2277300000000002</v>
      </c>
      <c r="CD29" s="30">
        <v>7.32674</v>
      </c>
      <c r="CE29" s="30">
        <v>7.4257499999999999</v>
      </c>
      <c r="CF29" s="30">
        <v>7.5247599999999997</v>
      </c>
      <c r="CG29" s="30">
        <v>7.6237700000000004</v>
      </c>
      <c r="CH29" s="30">
        <v>7.7227800000000002</v>
      </c>
      <c r="CI29" s="30">
        <v>7.82179</v>
      </c>
      <c r="CJ29" s="30">
        <v>7.9207999999999998</v>
      </c>
      <c r="CK29" s="30">
        <v>8.0198099999999997</v>
      </c>
      <c r="CL29" s="30">
        <v>8.1188199999999995</v>
      </c>
      <c r="CM29" s="30">
        <v>8.2178299999999993</v>
      </c>
      <c r="CN29" s="30">
        <v>8.3168399999999991</v>
      </c>
      <c r="CO29" s="30">
        <v>8.4158399999999993</v>
      </c>
      <c r="CP29" s="30">
        <v>8.5148499999999991</v>
      </c>
      <c r="CQ29" s="30">
        <v>8.6138600000000007</v>
      </c>
      <c r="CR29" s="30">
        <v>8.7128700000000006</v>
      </c>
      <c r="CS29" s="30">
        <v>8.8118800000000004</v>
      </c>
      <c r="CT29" s="30">
        <v>8.9108900000000002</v>
      </c>
      <c r="CU29" s="30">
        <v>9.0099</v>
      </c>
      <c r="CV29" s="30">
        <v>9.1089099999999998</v>
      </c>
      <c r="CW29" s="30">
        <v>9.2079199999999997</v>
      </c>
      <c r="CX29" s="30">
        <v>9.3069299999999995</v>
      </c>
      <c r="CY29" s="30">
        <v>9.4059399999999993</v>
      </c>
      <c r="CZ29" s="30">
        <v>9.5049499999999991</v>
      </c>
      <c r="DA29" s="30">
        <v>9.6039600000000007</v>
      </c>
      <c r="DB29" s="30">
        <v>9.7029700000000005</v>
      </c>
      <c r="DC29" s="30">
        <v>9.8019800000000004</v>
      </c>
      <c r="DD29" s="30">
        <v>9.9009900000000002</v>
      </c>
      <c r="DE29" s="30">
        <v>10</v>
      </c>
      <c r="DF29" s="30">
        <v>10.099</v>
      </c>
      <c r="DG29" s="30">
        <v>10.198</v>
      </c>
      <c r="DH29" s="30">
        <v>10.297000000000001</v>
      </c>
      <c r="DI29" s="30">
        <v>10.396000000000001</v>
      </c>
      <c r="DJ29" s="30">
        <v>10.494999999999999</v>
      </c>
      <c r="DK29" s="30">
        <v>10.594099999999999</v>
      </c>
      <c r="DL29" s="30">
        <v>10.693099999999999</v>
      </c>
      <c r="DM29" s="30">
        <v>10.7921</v>
      </c>
      <c r="DN29" s="30">
        <v>10.8911</v>
      </c>
      <c r="DO29" s="30">
        <v>10.9901</v>
      </c>
      <c r="DP29" s="30">
        <v>11.0891</v>
      </c>
      <c r="DQ29" s="30">
        <v>11.1881</v>
      </c>
      <c r="DR29" s="30">
        <v>11.287100000000001</v>
      </c>
      <c r="DS29" s="30">
        <v>11.386100000000001</v>
      </c>
      <c r="DT29" s="30">
        <v>11.485099999999999</v>
      </c>
      <c r="DU29" s="30">
        <v>11.584199999999999</v>
      </c>
      <c r="DV29" s="30">
        <v>11.683199999999999</v>
      </c>
      <c r="DW29" s="30">
        <v>11.7822</v>
      </c>
      <c r="DX29" s="30">
        <v>11.8812</v>
      </c>
      <c r="DY29" s="30">
        <v>11.9802</v>
      </c>
      <c r="DZ29" s="30">
        <v>12.0792</v>
      </c>
      <c r="EA29" s="30">
        <v>12.1782</v>
      </c>
      <c r="EB29" s="30">
        <v>12.277200000000001</v>
      </c>
      <c r="EC29" s="30">
        <v>12.376200000000001</v>
      </c>
      <c r="ED29" s="30">
        <v>12.475199999999999</v>
      </c>
      <c r="EE29" s="30">
        <v>12.574199999999999</v>
      </c>
      <c r="EF29" s="30">
        <v>12.673299999999999</v>
      </c>
      <c r="EG29" s="30">
        <v>12.7723</v>
      </c>
      <c r="EH29" s="30">
        <v>12.8713</v>
      </c>
      <c r="EI29" s="30">
        <v>12.9703</v>
      </c>
      <c r="EJ29" s="30">
        <v>13.0693</v>
      </c>
      <c r="EK29" s="30">
        <v>13.1683</v>
      </c>
      <c r="EL29" s="30">
        <v>13.267300000000001</v>
      </c>
      <c r="EM29" s="30">
        <v>13.366300000000001</v>
      </c>
      <c r="EN29" s="30">
        <v>13.465299999999999</v>
      </c>
      <c r="EO29" s="30">
        <v>13.564299999999999</v>
      </c>
      <c r="EP29" s="30">
        <v>13.663399999999999</v>
      </c>
      <c r="EQ29" s="30">
        <v>13.7624</v>
      </c>
      <c r="ER29" s="30">
        <v>13.8614</v>
      </c>
      <c r="ES29" s="30">
        <v>13.9604</v>
      </c>
      <c r="ET29" s="30">
        <v>14.0594</v>
      </c>
      <c r="EU29" s="30">
        <v>14.1584</v>
      </c>
      <c r="EV29" s="30">
        <v>14.257400000000001</v>
      </c>
      <c r="EW29" s="30">
        <v>14.356400000000001</v>
      </c>
      <c r="EX29" s="30">
        <v>14.455399999999999</v>
      </c>
      <c r="EY29" s="30">
        <v>14.554399999999999</v>
      </c>
      <c r="EZ29" s="30">
        <v>14.6534</v>
      </c>
      <c r="FA29" s="30">
        <v>14.7525</v>
      </c>
      <c r="FB29" s="30">
        <v>14.8515</v>
      </c>
      <c r="FC29" s="30">
        <v>14.9505</v>
      </c>
      <c r="FD29" s="30">
        <v>15.0495</v>
      </c>
      <c r="FE29" s="30">
        <v>15.1485</v>
      </c>
      <c r="FF29" s="30">
        <v>15.2475</v>
      </c>
      <c r="FG29" s="30">
        <v>15.346500000000001</v>
      </c>
      <c r="FH29" s="30">
        <v>15.445499999999999</v>
      </c>
      <c r="FI29" s="30">
        <v>15.544499999999999</v>
      </c>
      <c r="FJ29" s="30">
        <v>15.6435</v>
      </c>
      <c r="FK29" s="30">
        <v>15.742599999999999</v>
      </c>
      <c r="FL29" s="30">
        <v>15.8416</v>
      </c>
      <c r="FM29" s="30">
        <v>15.9406</v>
      </c>
      <c r="FN29" s="30">
        <v>16.0396</v>
      </c>
      <c r="FO29" s="30">
        <v>16.1386</v>
      </c>
      <c r="FP29" s="30">
        <v>16.2376</v>
      </c>
      <c r="FQ29" s="30">
        <v>16.336600000000001</v>
      </c>
      <c r="FR29" s="30">
        <v>16.435600000000001</v>
      </c>
      <c r="FS29" s="30">
        <v>16.534600000000001</v>
      </c>
      <c r="FT29" s="30">
        <v>16.633600000000001</v>
      </c>
      <c r="FU29" s="30">
        <v>16.732700000000001</v>
      </c>
      <c r="FV29" s="30">
        <v>16.831700000000001</v>
      </c>
      <c r="FW29" s="30">
        <v>16.930700000000002</v>
      </c>
      <c r="FX29" s="30">
        <v>17.029699999999998</v>
      </c>
      <c r="FY29" s="30">
        <v>17.128699999999998</v>
      </c>
      <c r="FZ29" s="30">
        <v>17.227699999999999</v>
      </c>
      <c r="GA29" s="30">
        <v>17.326699999999999</v>
      </c>
      <c r="GB29" s="30">
        <v>17.425699999999999</v>
      </c>
      <c r="GC29" s="30">
        <v>17.524699999999999</v>
      </c>
      <c r="GD29" s="30">
        <v>17.623699999999999</v>
      </c>
      <c r="GE29" s="30">
        <v>17.722799999999999</v>
      </c>
      <c r="GF29" s="30">
        <v>17.8218</v>
      </c>
      <c r="GG29" s="30">
        <v>17.9208</v>
      </c>
      <c r="GH29" s="30">
        <v>18.0198</v>
      </c>
      <c r="GI29" s="30">
        <v>18.1188</v>
      </c>
      <c r="GJ29" s="30">
        <v>18.2178</v>
      </c>
      <c r="GK29" s="30">
        <v>18.316800000000001</v>
      </c>
      <c r="GL29" s="30">
        <v>18.415800000000001</v>
      </c>
      <c r="GM29" s="30">
        <v>18.514800000000001</v>
      </c>
      <c r="GN29" s="30">
        <v>18.613900000000001</v>
      </c>
      <c r="GO29" s="30">
        <v>18.712900000000001</v>
      </c>
      <c r="GP29" s="30">
        <v>18.811900000000001</v>
      </c>
      <c r="GQ29" s="30">
        <v>18.910900000000002</v>
      </c>
      <c r="GR29" s="30">
        <v>19.009899999999998</v>
      </c>
      <c r="GS29" s="30">
        <v>19.108899999999998</v>
      </c>
      <c r="GT29" s="30">
        <v>19.207899999999999</v>
      </c>
      <c r="GU29" s="30">
        <v>19.306899999999999</v>
      </c>
      <c r="GV29" s="30">
        <v>19.405899999999999</v>
      </c>
      <c r="GW29" s="30">
        <v>19.504899999999999</v>
      </c>
      <c r="GX29" s="30">
        <v>19.603999999999999</v>
      </c>
      <c r="GY29" s="30">
        <v>19.702999999999999</v>
      </c>
      <c r="GZ29" s="30">
        <v>19.802</v>
      </c>
      <c r="HA29" s="30">
        <v>19.901</v>
      </c>
      <c r="HB29" s="30">
        <v>20</v>
      </c>
      <c r="HC29" s="30"/>
      <c r="HD29" s="30">
        <v>10</v>
      </c>
      <c r="HE29" s="30">
        <v>10.048999999999999</v>
      </c>
      <c r="HF29" s="30">
        <v>10.098000000000001</v>
      </c>
      <c r="HG29" s="30">
        <v>10.1471</v>
      </c>
      <c r="HH29" s="30">
        <v>10.196099999999999</v>
      </c>
      <c r="HI29" s="30">
        <v>10.245100000000001</v>
      </c>
      <c r="HJ29" s="30">
        <v>10.2941</v>
      </c>
      <c r="HK29" s="30">
        <v>10.3431</v>
      </c>
      <c r="HL29" s="30">
        <v>10.392200000000001</v>
      </c>
      <c r="HM29" s="30">
        <v>10.4412</v>
      </c>
      <c r="HN29" s="30">
        <v>10.4902</v>
      </c>
      <c r="HO29" s="30">
        <v>10.539199999999999</v>
      </c>
      <c r="HP29" s="30">
        <v>10.588200000000001</v>
      </c>
      <c r="HQ29" s="30">
        <v>10.6373</v>
      </c>
      <c r="HR29" s="30">
        <v>10.686299999999999</v>
      </c>
      <c r="HS29" s="30">
        <v>10.735300000000001</v>
      </c>
      <c r="HT29" s="30">
        <v>10.7843</v>
      </c>
      <c r="HU29" s="30">
        <v>10.833299999999999</v>
      </c>
      <c r="HV29" s="30">
        <v>10.882400000000001</v>
      </c>
      <c r="HW29" s="30">
        <v>10.9314</v>
      </c>
      <c r="HX29" s="30">
        <v>10.980399999999999</v>
      </c>
      <c r="HY29" s="30">
        <v>11.029400000000001</v>
      </c>
      <c r="HZ29" s="30">
        <v>11.0784</v>
      </c>
      <c r="IA29" s="30">
        <v>11.1275</v>
      </c>
      <c r="IB29" s="30">
        <v>11.176500000000001</v>
      </c>
      <c r="IC29" s="30">
        <v>11.2255</v>
      </c>
      <c r="ID29" s="30">
        <v>11.2745</v>
      </c>
      <c r="IE29" s="30">
        <v>11.323499999999999</v>
      </c>
      <c r="IF29" s="30">
        <v>11.3726</v>
      </c>
      <c r="IG29" s="30">
        <v>11.4216</v>
      </c>
      <c r="IH29" s="30">
        <v>11.470599999999999</v>
      </c>
      <c r="II29" s="30">
        <v>11.519600000000001</v>
      </c>
      <c r="IJ29" s="30">
        <v>11.5686</v>
      </c>
      <c r="IK29" s="30">
        <v>11.617699999999999</v>
      </c>
      <c r="IL29" s="30">
        <v>11.666700000000001</v>
      </c>
      <c r="IM29" s="30">
        <v>11.7157</v>
      </c>
      <c r="IN29" s="30">
        <v>11.764699999999999</v>
      </c>
      <c r="IO29" s="30">
        <v>11.813700000000001</v>
      </c>
      <c r="IP29" s="30">
        <v>11.8628</v>
      </c>
      <c r="IQ29" s="30">
        <v>11.911799999999999</v>
      </c>
      <c r="IR29" s="30">
        <v>11.960800000000001</v>
      </c>
      <c r="IS29" s="30">
        <v>12.0098</v>
      </c>
      <c r="IT29" s="30">
        <v>12.0588</v>
      </c>
      <c r="IU29" s="30">
        <v>12.107900000000001</v>
      </c>
      <c r="IV29" s="30">
        <v>12.1569</v>
      </c>
      <c r="IW29" s="30">
        <v>12.2059</v>
      </c>
      <c r="IX29" s="30">
        <v>12.254899999999999</v>
      </c>
      <c r="IY29" s="30">
        <v>12.303900000000001</v>
      </c>
      <c r="IZ29" s="30">
        <v>12.353</v>
      </c>
      <c r="JA29" s="30">
        <v>12.401999999999999</v>
      </c>
      <c r="JB29" s="30">
        <v>12.451000000000001</v>
      </c>
      <c r="JC29" s="30">
        <v>12.5</v>
      </c>
      <c r="JD29" s="30">
        <v>12.548999999999999</v>
      </c>
      <c r="JE29" s="30">
        <v>12.598100000000001</v>
      </c>
      <c r="JF29" s="30">
        <v>12.6471</v>
      </c>
      <c r="JG29" s="30">
        <v>12.696099999999999</v>
      </c>
      <c r="JH29" s="30">
        <v>12.745100000000001</v>
      </c>
      <c r="JI29" s="30">
        <v>12.7941</v>
      </c>
      <c r="JJ29" s="30">
        <v>12.8431</v>
      </c>
      <c r="JK29" s="30">
        <v>12.892200000000001</v>
      </c>
      <c r="JL29" s="30">
        <v>12.9412</v>
      </c>
      <c r="JM29" s="30">
        <v>12.9902</v>
      </c>
      <c r="JN29" s="30">
        <v>13.039199999999999</v>
      </c>
      <c r="JO29" s="30">
        <v>13.088200000000001</v>
      </c>
      <c r="JP29" s="30">
        <v>13.1373</v>
      </c>
      <c r="JQ29" s="30">
        <v>13.186299999999999</v>
      </c>
      <c r="JR29" s="30">
        <v>13.235300000000001</v>
      </c>
      <c r="JS29" s="30">
        <v>13.2843</v>
      </c>
      <c r="JT29" s="30">
        <v>13.333299999999999</v>
      </c>
      <c r="JU29" s="30">
        <v>13.382400000000001</v>
      </c>
      <c r="JV29" s="30">
        <v>13.4314</v>
      </c>
      <c r="JW29" s="30">
        <v>13.480399999999999</v>
      </c>
      <c r="JX29" s="30">
        <v>13.529400000000001</v>
      </c>
      <c r="JY29" s="30">
        <v>13.5784</v>
      </c>
      <c r="JZ29" s="30">
        <v>13.6275</v>
      </c>
      <c r="KA29" s="30">
        <v>13.676500000000001</v>
      </c>
      <c r="KB29" s="30">
        <v>13.7255</v>
      </c>
      <c r="KC29" s="30">
        <v>13.7745</v>
      </c>
      <c r="KD29" s="30">
        <v>13.823499999999999</v>
      </c>
      <c r="KE29" s="30">
        <v>13.8726</v>
      </c>
      <c r="KF29" s="30">
        <v>13.9216</v>
      </c>
      <c r="KG29" s="30">
        <v>13.970599999999999</v>
      </c>
      <c r="KH29" s="30">
        <v>14.019600000000001</v>
      </c>
      <c r="KI29" s="30">
        <v>14.0686</v>
      </c>
      <c r="KJ29" s="30">
        <v>14.117699999999999</v>
      </c>
      <c r="KK29" s="30">
        <v>14.166700000000001</v>
      </c>
      <c r="KL29" s="30">
        <v>14.2157</v>
      </c>
      <c r="KM29" s="30">
        <v>14.264699999999999</v>
      </c>
      <c r="KN29" s="30">
        <v>14.313700000000001</v>
      </c>
      <c r="KO29" s="30">
        <v>14.3628</v>
      </c>
      <c r="KP29" s="30">
        <v>14.411799999999999</v>
      </c>
      <c r="KQ29" s="30">
        <v>14.460800000000001</v>
      </c>
      <c r="KR29" s="30">
        <v>14.5098</v>
      </c>
      <c r="KS29" s="30">
        <v>14.5588</v>
      </c>
      <c r="KT29" s="30">
        <v>14.607900000000001</v>
      </c>
      <c r="KU29" s="30">
        <v>14.6569</v>
      </c>
      <c r="KV29" s="30">
        <v>14.7059</v>
      </c>
      <c r="KW29" s="30">
        <v>14.754899999999999</v>
      </c>
      <c r="KX29" s="30">
        <v>14.803900000000001</v>
      </c>
      <c r="KY29" s="30">
        <v>14.853</v>
      </c>
      <c r="KZ29" s="30">
        <v>14.901999999999999</v>
      </c>
      <c r="LA29" s="30">
        <v>14.951000000000001</v>
      </c>
      <c r="LB29" s="30">
        <v>15</v>
      </c>
      <c r="LC29" s="30">
        <v>15.048999999999999</v>
      </c>
      <c r="LD29" s="30">
        <v>15.098100000000001</v>
      </c>
      <c r="LE29" s="30">
        <v>15.1471</v>
      </c>
      <c r="LF29" s="30">
        <v>15.196099999999999</v>
      </c>
      <c r="LG29" s="30">
        <v>15.245100000000001</v>
      </c>
      <c r="LH29" s="30">
        <v>15.2941</v>
      </c>
      <c r="LI29" s="30">
        <v>15.3432</v>
      </c>
      <c r="LJ29" s="30">
        <v>15.392200000000001</v>
      </c>
      <c r="LK29" s="30">
        <v>15.4412</v>
      </c>
      <c r="LL29" s="30">
        <v>15.4902</v>
      </c>
      <c r="LM29" s="30">
        <v>15.539199999999999</v>
      </c>
      <c r="LN29" s="30">
        <v>15.5883</v>
      </c>
      <c r="LO29" s="30">
        <v>15.6373</v>
      </c>
      <c r="LP29" s="30">
        <v>15.686299999999999</v>
      </c>
      <c r="LQ29" s="30">
        <v>15.735300000000001</v>
      </c>
      <c r="LR29" s="30">
        <v>15.7843</v>
      </c>
      <c r="LS29" s="30">
        <v>15.833399999999999</v>
      </c>
      <c r="LT29" s="30">
        <v>15.882400000000001</v>
      </c>
      <c r="LU29" s="30">
        <v>15.9314</v>
      </c>
      <c r="LV29" s="30">
        <v>15.980399999999999</v>
      </c>
      <c r="LW29" s="30">
        <v>16.029399999999999</v>
      </c>
      <c r="LX29" s="30">
        <v>16.078499999999998</v>
      </c>
      <c r="LY29" s="30">
        <v>16.127500000000001</v>
      </c>
      <c r="LZ29" s="30">
        <v>16.176500000000001</v>
      </c>
      <c r="MA29" s="30">
        <v>16.2255</v>
      </c>
      <c r="MB29" s="30">
        <v>16.2745</v>
      </c>
      <c r="MC29" s="30">
        <v>16.323499999999999</v>
      </c>
      <c r="MD29" s="30">
        <v>16.372599999999998</v>
      </c>
      <c r="ME29" s="30">
        <v>16.421600000000002</v>
      </c>
      <c r="MF29" s="30">
        <v>16.470600000000001</v>
      </c>
      <c r="MG29" s="30">
        <v>16.519600000000001</v>
      </c>
      <c r="MH29" s="30">
        <v>16.5686</v>
      </c>
      <c r="MI29" s="30">
        <v>16.617699999999999</v>
      </c>
      <c r="MJ29" s="30">
        <v>16.666699999999999</v>
      </c>
      <c r="MK29" s="30">
        <v>16.715699999999998</v>
      </c>
      <c r="ML29" s="30">
        <v>16.764700000000001</v>
      </c>
      <c r="MM29" s="30">
        <v>16.813700000000001</v>
      </c>
      <c r="MN29" s="30">
        <v>16.8628</v>
      </c>
      <c r="MO29" s="30">
        <v>16.911799999999999</v>
      </c>
      <c r="MP29" s="30">
        <v>16.960799999999999</v>
      </c>
      <c r="MQ29" s="30">
        <v>17.009799999999998</v>
      </c>
      <c r="MR29" s="30">
        <v>17.058800000000002</v>
      </c>
      <c r="MS29" s="30">
        <v>17.107900000000001</v>
      </c>
      <c r="MT29" s="30">
        <v>17.1569</v>
      </c>
      <c r="MU29" s="30">
        <v>17.2059</v>
      </c>
      <c r="MV29" s="30">
        <v>17.254899999999999</v>
      </c>
      <c r="MW29" s="30">
        <v>17.303899999999999</v>
      </c>
      <c r="MX29" s="30">
        <v>17.352900000000002</v>
      </c>
      <c r="MY29" s="30">
        <v>17.402000000000001</v>
      </c>
      <c r="MZ29" s="30">
        <v>17.451000000000001</v>
      </c>
      <c r="NA29" s="30">
        <v>17.5</v>
      </c>
      <c r="NB29" s="30">
        <v>17.548999999999999</v>
      </c>
      <c r="NC29" s="30">
        <v>17.597999999999999</v>
      </c>
      <c r="ND29" s="30">
        <v>17.647099999999998</v>
      </c>
      <c r="NE29" s="30">
        <v>17.696100000000001</v>
      </c>
      <c r="NF29" s="30">
        <v>17.745100000000001</v>
      </c>
      <c r="NG29" s="30">
        <v>17.7941</v>
      </c>
      <c r="NH29" s="30">
        <v>17.8431</v>
      </c>
      <c r="NI29" s="30">
        <v>17.892199999999999</v>
      </c>
      <c r="NJ29" s="30">
        <v>17.941199999999998</v>
      </c>
      <c r="NK29" s="30">
        <v>17.990200000000002</v>
      </c>
      <c r="NL29" s="30">
        <v>18.039200000000001</v>
      </c>
      <c r="NM29" s="30">
        <v>18.088200000000001</v>
      </c>
      <c r="NN29" s="30">
        <v>18.1372</v>
      </c>
      <c r="NO29" s="30">
        <v>18.186299999999999</v>
      </c>
      <c r="NP29" s="30">
        <v>18.235299999999999</v>
      </c>
      <c r="NQ29" s="30">
        <v>18.284300000000002</v>
      </c>
      <c r="NR29" s="30">
        <v>18.333300000000001</v>
      </c>
      <c r="NS29" s="30">
        <v>18.382300000000001</v>
      </c>
      <c r="NT29" s="30">
        <v>18.4314</v>
      </c>
      <c r="NU29" s="30">
        <v>18.480399999999999</v>
      </c>
      <c r="NV29" s="30">
        <v>18.529399999999999</v>
      </c>
      <c r="NW29" s="30">
        <v>18.578399999999998</v>
      </c>
      <c r="NX29" s="30">
        <v>18.627400000000002</v>
      </c>
      <c r="NY29" s="30">
        <v>18.676500000000001</v>
      </c>
      <c r="NZ29" s="30">
        <v>18.7255</v>
      </c>
      <c r="OA29" s="30">
        <v>18.7745</v>
      </c>
      <c r="OB29" s="30">
        <v>18.823499999999999</v>
      </c>
      <c r="OC29" s="30">
        <v>18.872499999999999</v>
      </c>
      <c r="OD29" s="30">
        <v>18.921500000000002</v>
      </c>
      <c r="OE29" s="30">
        <v>18.970600000000001</v>
      </c>
      <c r="OF29" s="30">
        <v>19.019600000000001</v>
      </c>
      <c r="OG29" s="30">
        <v>19.0686</v>
      </c>
      <c r="OH29" s="30">
        <v>19.117599999999999</v>
      </c>
      <c r="OI29" s="30">
        <v>19.166599999999999</v>
      </c>
      <c r="OJ29" s="30">
        <v>19.215699999999998</v>
      </c>
      <c r="OK29" s="30">
        <v>19.264700000000001</v>
      </c>
      <c r="OL29" s="30">
        <v>19.313700000000001</v>
      </c>
      <c r="OM29" s="30">
        <v>19.3627</v>
      </c>
      <c r="ON29" s="30">
        <v>19.4117</v>
      </c>
      <c r="OO29" s="30">
        <v>19.460799999999999</v>
      </c>
      <c r="OP29" s="30">
        <v>19.509799999999998</v>
      </c>
      <c r="OQ29" s="30">
        <v>19.558800000000002</v>
      </c>
      <c r="OR29" s="30">
        <v>19.607800000000001</v>
      </c>
      <c r="OS29" s="30">
        <v>19.6568</v>
      </c>
      <c r="OT29" s="30">
        <v>19.7059</v>
      </c>
      <c r="OU29" s="30">
        <v>19.754899999999999</v>
      </c>
      <c r="OV29" s="30">
        <v>19.803899999999999</v>
      </c>
      <c r="OW29" s="30">
        <v>19.852900000000002</v>
      </c>
      <c r="OX29" s="30">
        <v>19.901900000000001</v>
      </c>
      <c r="OY29" s="30">
        <v>19.950900000000001</v>
      </c>
      <c r="OZ29" s="30">
        <v>20</v>
      </c>
      <c r="PA29" s="30"/>
    </row>
    <row r="30" spans="1:417" x14ac:dyDescent="0.25">
      <c r="A30" s="31"/>
      <c r="B30" s="31"/>
      <c r="C30" s="30"/>
      <c r="D30" s="30">
        <v>2.67327</v>
      </c>
      <c r="E30" s="30">
        <v>9.5628200000000003</v>
      </c>
      <c r="H30" s="30">
        <v>15</v>
      </c>
      <c r="I30" s="30">
        <v>14.794600000000001</v>
      </c>
      <c r="J30" s="30">
        <v>14.5892</v>
      </c>
      <c r="K30" s="30">
        <v>14.383800000000001</v>
      </c>
      <c r="L30" s="30">
        <v>14.178599999999999</v>
      </c>
      <c r="M30" s="30">
        <v>13.9735</v>
      </c>
      <c r="N30" s="30">
        <v>13.7685</v>
      </c>
      <c r="O30" s="30">
        <v>13.563800000000001</v>
      </c>
      <c r="P30" s="30">
        <v>13.359299999999999</v>
      </c>
      <c r="Q30" s="30">
        <v>13.155099999999999</v>
      </c>
      <c r="R30" s="30">
        <v>12.9511</v>
      </c>
      <c r="S30" s="30">
        <v>12.7475</v>
      </c>
      <c r="T30" s="30">
        <v>12.5443</v>
      </c>
      <c r="U30" s="30">
        <v>12.3415</v>
      </c>
      <c r="V30" s="30">
        <v>12.139099999999999</v>
      </c>
      <c r="W30" s="30">
        <v>11.937200000000001</v>
      </c>
      <c r="X30" s="30">
        <v>11.7357</v>
      </c>
      <c r="Y30" s="30">
        <v>11.534800000000001</v>
      </c>
      <c r="Z30" s="30">
        <v>11.3345</v>
      </c>
      <c r="AA30" s="30">
        <v>11.1348</v>
      </c>
      <c r="AB30" s="30">
        <v>10.935700000000001</v>
      </c>
      <c r="AC30" s="30">
        <v>10.737299999999999</v>
      </c>
      <c r="AD30" s="30">
        <v>10.5396</v>
      </c>
      <c r="AE30" s="30">
        <v>10.342700000000001</v>
      </c>
      <c r="AF30" s="30">
        <v>10.1465</v>
      </c>
      <c r="AG30" s="30">
        <v>9.95106</v>
      </c>
      <c r="AH30" s="30">
        <v>9.7565100000000005</v>
      </c>
      <c r="AI30" s="30">
        <v>9.5628200000000003</v>
      </c>
      <c r="AJ30" s="30">
        <v>9.3700399999999995</v>
      </c>
      <c r="AK30" s="30">
        <v>9.1781900000000007</v>
      </c>
      <c r="AL30" s="30">
        <v>8.9873200000000004</v>
      </c>
      <c r="AM30" s="30">
        <v>8.7974499999999995</v>
      </c>
      <c r="AN30" s="30">
        <v>8.6086200000000002</v>
      </c>
      <c r="AO30" s="30">
        <v>8.4208599999999993</v>
      </c>
      <c r="AP30" s="30">
        <v>8.2341999999999995</v>
      </c>
      <c r="AQ30" s="30">
        <v>8.0486900000000006</v>
      </c>
      <c r="AR30" s="30">
        <v>7.8643400000000003</v>
      </c>
      <c r="AS30" s="30">
        <v>7.6811999999999996</v>
      </c>
      <c r="AT30" s="30">
        <v>7.4992999999999999</v>
      </c>
      <c r="AU30" s="30">
        <v>7.31867</v>
      </c>
      <c r="AV30" s="30">
        <v>7.1393500000000003</v>
      </c>
      <c r="AW30" s="30">
        <v>6.9613699999999996</v>
      </c>
      <c r="AX30" s="30">
        <v>6.7847600000000003</v>
      </c>
      <c r="AY30" s="30">
        <v>6.6095600000000001</v>
      </c>
      <c r="AZ30" s="30">
        <v>6.4358000000000004</v>
      </c>
      <c r="BA30" s="30">
        <v>6.2635100000000001</v>
      </c>
      <c r="BB30" s="30">
        <v>6.0927199999999999</v>
      </c>
      <c r="BC30" s="30">
        <v>5.9234799999999996</v>
      </c>
      <c r="BD30" s="30">
        <v>5.7558100000000003</v>
      </c>
      <c r="BE30" s="30">
        <v>5.5897500000000004</v>
      </c>
      <c r="BF30" s="30">
        <v>5.4253299999999998</v>
      </c>
      <c r="BG30" s="30">
        <v>5.2625799999999998</v>
      </c>
      <c r="BH30" s="30">
        <v>5.1015499999999996</v>
      </c>
      <c r="BI30" s="30">
        <v>4.9422499999999996</v>
      </c>
      <c r="BJ30" s="30">
        <v>4.7847299999999997</v>
      </c>
      <c r="BK30" s="30">
        <v>4.6290100000000001</v>
      </c>
      <c r="BL30" s="30">
        <v>4.4751399999999997</v>
      </c>
      <c r="BM30" s="30">
        <v>4.3231400000000004</v>
      </c>
      <c r="BN30" s="30">
        <v>4.1730499999999999</v>
      </c>
      <c r="BO30" s="30">
        <v>4.0249100000000002</v>
      </c>
      <c r="BP30" s="30">
        <v>3.8787400000000001</v>
      </c>
      <c r="BQ30" s="30">
        <v>3.7345700000000002</v>
      </c>
      <c r="BR30" s="30">
        <v>3.5924499999999999</v>
      </c>
      <c r="BS30" s="30">
        <v>3.45241</v>
      </c>
      <c r="BT30" s="30">
        <v>3.3144800000000001</v>
      </c>
      <c r="BU30" s="30">
        <v>3.17869</v>
      </c>
      <c r="BV30" s="30">
        <v>3.0450699999999999</v>
      </c>
      <c r="BW30" s="30">
        <v>2.9136700000000002</v>
      </c>
      <c r="BX30" s="30">
        <v>2.78451</v>
      </c>
      <c r="BY30" s="30">
        <v>2.6576300000000002</v>
      </c>
      <c r="BZ30" s="30">
        <v>2.5330499999999998</v>
      </c>
      <c r="CA30" s="30">
        <v>2.4108200000000002</v>
      </c>
      <c r="CB30" s="30">
        <v>2.2909700000000002</v>
      </c>
      <c r="CC30" s="30">
        <v>2.17353</v>
      </c>
      <c r="CD30" s="30">
        <v>2.0585399999999998</v>
      </c>
      <c r="CE30" s="30">
        <v>1.9460200000000001</v>
      </c>
      <c r="CF30" s="30">
        <v>1.8360099999999999</v>
      </c>
      <c r="CG30" s="30">
        <v>1.72855</v>
      </c>
      <c r="CH30" s="30">
        <v>1.6236699999999999</v>
      </c>
      <c r="CI30" s="30">
        <v>1.5214000000000001</v>
      </c>
      <c r="CJ30" s="30">
        <v>1.42177</v>
      </c>
      <c r="CK30" s="30">
        <v>1.3248200000000001</v>
      </c>
      <c r="CL30" s="30">
        <v>1.2305900000000001</v>
      </c>
      <c r="CM30" s="30">
        <v>1.1391</v>
      </c>
      <c r="CN30" s="30">
        <v>1.0503899999999999</v>
      </c>
      <c r="CO30" s="30">
        <v>0.96449099999999999</v>
      </c>
      <c r="CP30" s="30">
        <v>0.88144100000000003</v>
      </c>
      <c r="CQ30" s="30">
        <v>0.80127000000000004</v>
      </c>
      <c r="CR30" s="30">
        <v>0.72401300000000002</v>
      </c>
      <c r="CS30" s="30">
        <v>0.64970099999999997</v>
      </c>
      <c r="CT30" s="30">
        <v>0.57837099999999997</v>
      </c>
      <c r="CU30" s="30">
        <v>0.51005400000000001</v>
      </c>
      <c r="CV30" s="30">
        <v>0.44478400000000001</v>
      </c>
      <c r="CW30" s="30">
        <v>0.38259500000000002</v>
      </c>
      <c r="CX30" s="30">
        <v>0.323519</v>
      </c>
      <c r="CY30" s="30">
        <v>0.26759100000000002</v>
      </c>
      <c r="CZ30" s="30">
        <v>0.21484600000000001</v>
      </c>
      <c r="DA30" s="30">
        <v>0.16531399999999999</v>
      </c>
      <c r="DB30" s="30">
        <v>0.11903</v>
      </c>
      <c r="DC30" s="30">
        <v>7.6025999999999996E-2</v>
      </c>
      <c r="DD30" s="30">
        <v>3.6339799999999998E-2</v>
      </c>
      <c r="DE30" s="30">
        <v>0</v>
      </c>
      <c r="DF30" s="30">
        <v>-3.2967900000000001E-2</v>
      </c>
      <c r="DG30" s="30">
        <v>-6.2587299999999998E-2</v>
      </c>
      <c r="DH30" s="30">
        <v>-8.8891700000000004E-2</v>
      </c>
      <c r="DI30" s="30">
        <v>-0.111915</v>
      </c>
      <c r="DJ30" s="30">
        <v>-0.131689</v>
      </c>
      <c r="DK30" s="30">
        <v>-0.14824999999999999</v>
      </c>
      <c r="DL30" s="30">
        <v>-0.16162899999999999</v>
      </c>
      <c r="DM30" s="30">
        <v>-0.17186000000000001</v>
      </c>
      <c r="DN30" s="30">
        <v>-0.178978</v>
      </c>
      <c r="DO30" s="30">
        <v>-0.18301400000000001</v>
      </c>
      <c r="DP30" s="30">
        <v>-0.184004</v>
      </c>
      <c r="DQ30" s="30">
        <v>-0.18198</v>
      </c>
      <c r="DR30" s="30">
        <v>-0.17697599999999999</v>
      </c>
      <c r="DS30" s="30">
        <v>-0.16902500000000001</v>
      </c>
      <c r="DT30" s="30">
        <v>-0.158161</v>
      </c>
      <c r="DU30" s="30">
        <v>-0.14441699999999999</v>
      </c>
      <c r="DV30" s="30">
        <v>-0.127827</v>
      </c>
      <c r="DW30" s="30">
        <v>-0.10842400000000001</v>
      </c>
      <c r="DX30" s="30">
        <v>-8.6241999999999999E-2</v>
      </c>
      <c r="DY30" s="30">
        <v>-6.1314199999999999E-2</v>
      </c>
      <c r="DZ30" s="30">
        <v>-3.3674000000000003E-2</v>
      </c>
      <c r="EA30" s="30">
        <v>-3.3550300000000002E-3</v>
      </c>
      <c r="EB30" s="30">
        <v>2.9609199999999999E-2</v>
      </c>
      <c r="EC30" s="30">
        <v>6.5185300000000002E-2</v>
      </c>
      <c r="ED30" s="30">
        <v>0.10334</v>
      </c>
      <c r="EE30" s="30">
        <v>0.144039</v>
      </c>
      <c r="EF30" s="30">
        <v>0.18725</v>
      </c>
      <c r="EG30" s="30">
        <v>0.23293900000000001</v>
      </c>
      <c r="EH30" s="30">
        <v>0.28107199999999999</v>
      </c>
      <c r="EI30" s="30">
        <v>0.33161600000000002</v>
      </c>
      <c r="EJ30" s="30">
        <v>0.38453700000000002</v>
      </c>
      <c r="EK30" s="30">
        <v>0.43980200000000003</v>
      </c>
      <c r="EL30" s="30">
        <v>0.49737799999999999</v>
      </c>
      <c r="EM30" s="30">
        <v>0.55723100000000003</v>
      </c>
      <c r="EN30" s="30">
        <v>0.61932699999999996</v>
      </c>
      <c r="EO30" s="30">
        <v>0.68363399999999996</v>
      </c>
      <c r="EP30" s="30">
        <v>0.75011700000000003</v>
      </c>
      <c r="EQ30" s="30">
        <v>0.818743</v>
      </c>
      <c r="ER30" s="30">
        <v>0.88947799999999999</v>
      </c>
      <c r="ES30" s="30">
        <v>0.96228999999999998</v>
      </c>
      <c r="ET30" s="30">
        <v>1.03714</v>
      </c>
      <c r="EU30" s="30">
        <v>1.1140099999999999</v>
      </c>
      <c r="EV30" s="30">
        <v>1.19285</v>
      </c>
      <c r="EW30" s="30">
        <v>1.27363</v>
      </c>
      <c r="EX30" s="30">
        <v>1.35632</v>
      </c>
      <c r="EY30" s="30">
        <v>1.4408799999999999</v>
      </c>
      <c r="EZ30" s="30">
        <v>1.52729</v>
      </c>
      <c r="FA30" s="30">
        <v>1.6154999999999999</v>
      </c>
      <c r="FB30" s="30">
        <v>1.70549</v>
      </c>
      <c r="FC30" s="30">
        <v>1.79722</v>
      </c>
      <c r="FD30" s="30">
        <v>1.89066</v>
      </c>
      <c r="FE30" s="30">
        <v>1.9857800000000001</v>
      </c>
      <c r="FF30" s="30">
        <v>2.0825300000000002</v>
      </c>
      <c r="FG30" s="30">
        <v>2.1808900000000002</v>
      </c>
      <c r="FH30" s="30">
        <v>2.2808199999999998</v>
      </c>
      <c r="FI30" s="30">
        <v>2.3822999999999999</v>
      </c>
      <c r="FJ30" s="30">
        <v>2.4852799999999999</v>
      </c>
      <c r="FK30" s="30">
        <v>2.5897399999999999</v>
      </c>
      <c r="FL30" s="30">
        <v>2.69563</v>
      </c>
      <c r="FM30" s="30">
        <v>2.8029299999999999</v>
      </c>
      <c r="FN30" s="30">
        <v>2.91161</v>
      </c>
      <c r="FO30" s="30">
        <v>3.02162</v>
      </c>
      <c r="FP30" s="30">
        <v>3.1329400000000001</v>
      </c>
      <c r="FQ30" s="30">
        <v>3.2455400000000001</v>
      </c>
      <c r="FR30" s="30">
        <v>3.3593700000000002</v>
      </c>
      <c r="FS30" s="30">
        <v>3.4744100000000002</v>
      </c>
      <c r="FT30" s="30">
        <v>3.5906199999999999</v>
      </c>
      <c r="FU30" s="30">
        <v>3.7079599999999999</v>
      </c>
      <c r="FV30" s="30">
        <v>3.8264200000000002</v>
      </c>
      <c r="FW30" s="30">
        <v>3.9459399999999998</v>
      </c>
      <c r="FX30" s="30">
        <v>4.0664999999999996</v>
      </c>
      <c r="FY30" s="30">
        <v>4.1880699999999997</v>
      </c>
      <c r="FZ30" s="30">
        <v>4.3106099999999996</v>
      </c>
      <c r="GA30" s="30">
        <v>4.4340900000000003</v>
      </c>
      <c r="GB30" s="30">
        <v>4.5584699999999998</v>
      </c>
      <c r="GC30" s="30">
        <v>4.6837200000000001</v>
      </c>
      <c r="GD30" s="30">
        <v>4.8098099999999997</v>
      </c>
      <c r="GE30" s="30">
        <v>4.9367000000000001</v>
      </c>
      <c r="GF30" s="30">
        <v>5.0643599999999998</v>
      </c>
      <c r="GG30" s="30">
        <v>5.1927599999999998</v>
      </c>
      <c r="GH30" s="30">
        <v>5.32186</v>
      </c>
      <c r="GI30" s="30">
        <v>5.4516299999999998</v>
      </c>
      <c r="GJ30" s="30">
        <v>5.5820400000000001</v>
      </c>
      <c r="GK30" s="30">
        <v>5.71305</v>
      </c>
      <c r="GL30" s="30">
        <v>5.8446300000000004</v>
      </c>
      <c r="GM30" s="30">
        <v>5.9767400000000004</v>
      </c>
      <c r="GN30" s="30">
        <v>6.1093599999999997</v>
      </c>
      <c r="GO30" s="30">
        <v>6.2424499999999998</v>
      </c>
      <c r="GP30" s="30">
        <v>6.3759699999999997</v>
      </c>
      <c r="GQ30" s="30">
        <v>6.5098900000000004</v>
      </c>
      <c r="GR30" s="30">
        <v>6.64419</v>
      </c>
      <c r="GS30" s="30">
        <v>6.77881</v>
      </c>
      <c r="GT30" s="30">
        <v>6.9137399999999998</v>
      </c>
      <c r="GU30" s="30">
        <v>7.04894</v>
      </c>
      <c r="GV30" s="30">
        <v>7.1843700000000004</v>
      </c>
      <c r="GW30" s="30">
        <v>7.32</v>
      </c>
      <c r="GX30" s="30">
        <v>7.4558</v>
      </c>
      <c r="GY30" s="30">
        <v>7.5917300000000001</v>
      </c>
      <c r="GZ30" s="30">
        <v>7.7277699999999996</v>
      </c>
      <c r="HA30" s="30">
        <v>7.8638700000000004</v>
      </c>
      <c r="HB30" s="30">
        <v>8</v>
      </c>
      <c r="HC30" s="30"/>
      <c r="HD30" s="30">
        <v>0</v>
      </c>
      <c r="HE30" s="30">
        <v>-1.67431E-2</v>
      </c>
      <c r="HF30" s="30">
        <v>-3.2661299999999997E-2</v>
      </c>
      <c r="HG30" s="30">
        <v>-4.7758500000000002E-2</v>
      </c>
      <c r="HH30" s="30">
        <v>-6.2038999999999997E-2</v>
      </c>
      <c r="HI30" s="30">
        <v>-7.5506599999999993E-2</v>
      </c>
      <c r="HJ30" s="30">
        <v>-8.8165599999999997E-2</v>
      </c>
      <c r="HK30" s="30">
        <v>-0.10002</v>
      </c>
      <c r="HL30" s="30">
        <v>-0.11107400000000001</v>
      </c>
      <c r="HM30" s="30">
        <v>-0.12133099999999999</v>
      </c>
      <c r="HN30" s="30">
        <v>-0.130796</v>
      </c>
      <c r="HO30" s="30">
        <v>-0.13947200000000001</v>
      </c>
      <c r="HP30" s="30">
        <v>-0.14736399999999999</v>
      </c>
      <c r="HQ30" s="30">
        <v>-0.154476</v>
      </c>
      <c r="HR30" s="30">
        <v>-0.16081200000000001</v>
      </c>
      <c r="HS30" s="30">
        <v>-0.166376</v>
      </c>
      <c r="HT30" s="30">
        <v>-0.17117099999999999</v>
      </c>
      <c r="HU30" s="30">
        <v>-0.175203</v>
      </c>
      <c r="HV30" s="30">
        <v>-0.17847399999999999</v>
      </c>
      <c r="HW30" s="30">
        <v>-0.18099000000000001</v>
      </c>
      <c r="HX30" s="30">
        <v>-0.182754</v>
      </c>
      <c r="HY30" s="30">
        <v>-0.18376999999999999</v>
      </c>
      <c r="HZ30" s="30">
        <v>-0.18404300000000001</v>
      </c>
      <c r="IA30" s="30">
        <v>-0.18357599999999999</v>
      </c>
      <c r="IB30" s="30">
        <v>-0.18237300000000001</v>
      </c>
      <c r="IC30" s="30">
        <v>-0.18043899999999999</v>
      </c>
      <c r="ID30" s="30">
        <v>-0.17777699999999999</v>
      </c>
      <c r="IE30" s="30">
        <v>-0.17439299999999999</v>
      </c>
      <c r="IF30" s="30">
        <v>-0.17028799999999999</v>
      </c>
      <c r="IG30" s="30">
        <v>-0.165469</v>
      </c>
      <c r="IH30" s="30">
        <v>-0.159938</v>
      </c>
      <c r="II30" s="30">
        <v>-0.153701</v>
      </c>
      <c r="IJ30" s="30">
        <v>-0.14676</v>
      </c>
      <c r="IK30" s="30">
        <v>-0.13911999999999999</v>
      </c>
      <c r="IL30" s="30">
        <v>-0.13078600000000001</v>
      </c>
      <c r="IM30" s="30">
        <v>-0.12175999999999999</v>
      </c>
      <c r="IN30" s="30">
        <v>-0.11204799999999999</v>
      </c>
      <c r="IO30" s="30">
        <v>-0.10165299999999999</v>
      </c>
      <c r="IP30" s="30">
        <v>-9.0579499999999993E-2</v>
      </c>
      <c r="IQ30" s="30">
        <v>-7.8831399999999996E-2</v>
      </c>
      <c r="IR30" s="30">
        <v>-6.6412600000000002E-2</v>
      </c>
      <c r="IS30" s="30">
        <v>-5.33275E-2</v>
      </c>
      <c r="IT30" s="30">
        <v>-3.9579900000000001E-2</v>
      </c>
      <c r="IU30" s="30">
        <v>-2.5174100000000001E-2</v>
      </c>
      <c r="IV30" s="30">
        <v>-1.0113799999999999E-2</v>
      </c>
      <c r="IW30" s="30">
        <v>5.5964600000000001E-3</v>
      </c>
      <c r="IX30" s="30">
        <v>2.1953E-2</v>
      </c>
      <c r="IY30" s="30">
        <v>3.8951600000000003E-2</v>
      </c>
      <c r="IZ30" s="30">
        <v>5.6588300000000001E-2</v>
      </c>
      <c r="JA30" s="30">
        <v>7.4858800000000003E-2</v>
      </c>
      <c r="JB30" s="30">
        <v>9.3759300000000004E-2</v>
      </c>
      <c r="JC30" s="30">
        <v>0.113286</v>
      </c>
      <c r="JD30" s="30">
        <v>0.133434</v>
      </c>
      <c r="JE30" s="30">
        <v>0.154199</v>
      </c>
      <c r="JF30" s="30">
        <v>0.17557900000000001</v>
      </c>
      <c r="JG30" s="30">
        <v>0.19756799999999999</v>
      </c>
      <c r="JH30" s="30">
        <v>0.220162</v>
      </c>
      <c r="JI30" s="30">
        <v>0.24335799999999999</v>
      </c>
      <c r="JJ30" s="30">
        <v>0.26715100000000003</v>
      </c>
      <c r="JK30" s="30">
        <v>0.29153800000000002</v>
      </c>
      <c r="JL30" s="30">
        <v>0.31651400000000002</v>
      </c>
      <c r="JM30" s="30">
        <v>0.34207500000000002</v>
      </c>
      <c r="JN30" s="30">
        <v>0.36821700000000002</v>
      </c>
      <c r="JO30" s="30">
        <v>0.39493600000000001</v>
      </c>
      <c r="JP30" s="30">
        <v>0.42222799999999999</v>
      </c>
      <c r="JQ30" s="30">
        <v>0.45008900000000002</v>
      </c>
      <c r="JR30" s="30">
        <v>0.47851500000000002</v>
      </c>
      <c r="JS30" s="30">
        <v>0.50750200000000001</v>
      </c>
      <c r="JT30" s="30">
        <v>0.53704600000000002</v>
      </c>
      <c r="JU30" s="30">
        <v>0.56714200000000003</v>
      </c>
      <c r="JV30" s="30">
        <v>0.59778699999999996</v>
      </c>
      <c r="JW30" s="30">
        <v>0.62897599999999998</v>
      </c>
      <c r="JX30" s="30">
        <v>0.66070600000000002</v>
      </c>
      <c r="JY30" s="30">
        <v>0.69297200000000003</v>
      </c>
      <c r="JZ30" s="30">
        <v>0.72577100000000005</v>
      </c>
      <c r="KA30" s="30">
        <v>0.75909800000000005</v>
      </c>
      <c r="KB30" s="30">
        <v>0.79294900000000001</v>
      </c>
      <c r="KC30" s="30">
        <v>0.82732000000000006</v>
      </c>
      <c r="KD30" s="30">
        <v>0.86220799999999997</v>
      </c>
      <c r="KE30" s="30">
        <v>0.89760700000000004</v>
      </c>
      <c r="KF30" s="30">
        <v>0.93351499999999998</v>
      </c>
      <c r="KG30" s="30">
        <v>0.96992599999999995</v>
      </c>
      <c r="KH30" s="30">
        <v>1.00684</v>
      </c>
      <c r="KI30" s="30">
        <v>1.0442400000000001</v>
      </c>
      <c r="KJ30" s="30">
        <v>1.0821400000000001</v>
      </c>
      <c r="KK30" s="30">
        <v>1.12053</v>
      </c>
      <c r="KL30" s="30">
        <v>1.1594</v>
      </c>
      <c r="KM30" s="30">
        <v>1.19875</v>
      </c>
      <c r="KN30" s="30">
        <v>1.2385699999999999</v>
      </c>
      <c r="KO30" s="30">
        <v>1.27887</v>
      </c>
      <c r="KP30" s="30">
        <v>1.3196300000000001</v>
      </c>
      <c r="KQ30" s="30">
        <v>1.36086</v>
      </c>
      <c r="KR30" s="30">
        <v>1.40255</v>
      </c>
      <c r="KS30" s="30">
        <v>1.44469</v>
      </c>
      <c r="KT30" s="30">
        <v>1.4872799999999999</v>
      </c>
      <c r="KU30" s="30">
        <v>1.5303199999999999</v>
      </c>
      <c r="KV30" s="30">
        <v>1.5738000000000001</v>
      </c>
      <c r="KW30" s="30">
        <v>1.61772</v>
      </c>
      <c r="KX30" s="30">
        <v>1.66208</v>
      </c>
      <c r="KY30" s="30">
        <v>1.7068700000000001</v>
      </c>
      <c r="KZ30" s="30">
        <v>1.7520800000000001</v>
      </c>
      <c r="LA30" s="30">
        <v>1.79772</v>
      </c>
      <c r="LB30" s="30">
        <v>1.8437699999999999</v>
      </c>
      <c r="LC30" s="30">
        <v>1.8902399999999999</v>
      </c>
      <c r="LD30" s="30">
        <v>1.93712</v>
      </c>
      <c r="LE30" s="30">
        <v>1.9843999999999999</v>
      </c>
      <c r="LF30" s="30">
        <v>2.0320900000000002</v>
      </c>
      <c r="LG30" s="30">
        <v>2.0801799999999999</v>
      </c>
      <c r="LH30" s="30">
        <v>2.12866</v>
      </c>
      <c r="LI30" s="30">
        <v>2.17753</v>
      </c>
      <c r="LJ30" s="30">
        <v>2.2267899999999998</v>
      </c>
      <c r="LK30" s="30">
        <v>2.27643</v>
      </c>
      <c r="LL30" s="30">
        <v>2.3264399999999998</v>
      </c>
      <c r="LM30" s="30">
        <v>2.37683</v>
      </c>
      <c r="LN30" s="30">
        <v>2.4276</v>
      </c>
      <c r="LO30" s="30">
        <v>2.47872</v>
      </c>
      <c r="LP30" s="30">
        <v>2.5302099999999998</v>
      </c>
      <c r="LQ30" s="30">
        <v>2.5820599999999998</v>
      </c>
      <c r="LR30" s="30">
        <v>2.6342500000000002</v>
      </c>
      <c r="LS30" s="30">
        <v>2.6867999999999999</v>
      </c>
      <c r="LT30" s="30">
        <v>2.7397</v>
      </c>
      <c r="LU30" s="30">
        <v>2.7929300000000001</v>
      </c>
      <c r="LV30" s="30">
        <v>2.8464999999999998</v>
      </c>
      <c r="LW30" s="30">
        <v>2.9004099999999999</v>
      </c>
      <c r="LX30" s="30">
        <v>2.9546399999999999</v>
      </c>
      <c r="LY30" s="30">
        <v>3.0091999999999999</v>
      </c>
      <c r="LZ30" s="30">
        <v>3.0640800000000001</v>
      </c>
      <c r="MA30" s="30">
        <v>3.1192799999999998</v>
      </c>
      <c r="MB30" s="30">
        <v>3.1747899999999998</v>
      </c>
      <c r="MC30" s="30">
        <v>3.23061</v>
      </c>
      <c r="MD30" s="30">
        <v>3.2867299999999999</v>
      </c>
      <c r="ME30" s="30">
        <v>3.3431600000000001</v>
      </c>
      <c r="MF30" s="30">
        <v>3.39988</v>
      </c>
      <c r="MG30" s="30">
        <v>3.45689</v>
      </c>
      <c r="MH30" s="30">
        <v>3.5141900000000001</v>
      </c>
      <c r="MI30" s="30">
        <v>3.57178</v>
      </c>
      <c r="MJ30" s="30">
        <v>3.6296499999999998</v>
      </c>
      <c r="MK30" s="30">
        <v>3.6877900000000001</v>
      </c>
      <c r="ML30" s="30">
        <v>3.74621</v>
      </c>
      <c r="MM30" s="30">
        <v>3.8048899999999999</v>
      </c>
      <c r="MN30" s="30">
        <v>3.8638400000000002</v>
      </c>
      <c r="MO30" s="30">
        <v>3.9230499999999999</v>
      </c>
      <c r="MP30" s="30">
        <v>3.98251</v>
      </c>
      <c r="MQ30" s="30">
        <v>4.0422200000000004</v>
      </c>
      <c r="MR30" s="30">
        <v>4.1021900000000002</v>
      </c>
      <c r="MS30" s="30">
        <v>4.1623999999999999</v>
      </c>
      <c r="MT30" s="30">
        <v>4.2228399999999997</v>
      </c>
      <c r="MU30" s="30">
        <v>4.2835299999999998</v>
      </c>
      <c r="MV30" s="30">
        <v>4.3444399999999996</v>
      </c>
      <c r="MW30" s="30">
        <v>4.4055799999999996</v>
      </c>
      <c r="MX30" s="30">
        <v>4.4669499999999998</v>
      </c>
      <c r="MY30" s="30">
        <v>4.5285299999999999</v>
      </c>
      <c r="MZ30" s="30">
        <v>4.5903299999999998</v>
      </c>
      <c r="NA30" s="30">
        <v>4.6523500000000002</v>
      </c>
      <c r="NB30" s="30">
        <v>4.7145599999999996</v>
      </c>
      <c r="NC30" s="30">
        <v>4.7769899999999996</v>
      </c>
      <c r="ND30" s="30">
        <v>4.8396100000000004</v>
      </c>
      <c r="NE30" s="30">
        <v>4.9024299999999998</v>
      </c>
      <c r="NF30" s="30">
        <v>4.9654299999999996</v>
      </c>
      <c r="NG30" s="30">
        <v>5.0286299999999997</v>
      </c>
      <c r="NH30" s="30">
        <v>5.0919999999999996</v>
      </c>
      <c r="NI30" s="30">
        <v>5.1555600000000004</v>
      </c>
      <c r="NJ30" s="30">
        <v>5.21929</v>
      </c>
      <c r="NK30" s="30">
        <v>5.2831900000000003</v>
      </c>
      <c r="NL30" s="30">
        <v>5.3472600000000003</v>
      </c>
      <c r="NM30" s="30">
        <v>5.4114899999999997</v>
      </c>
      <c r="NN30" s="30">
        <v>5.4758800000000001</v>
      </c>
      <c r="NO30" s="30">
        <v>5.5404200000000001</v>
      </c>
      <c r="NP30" s="30">
        <v>5.6051200000000003</v>
      </c>
      <c r="NQ30" s="30">
        <v>5.6699599999999997</v>
      </c>
      <c r="NR30" s="30">
        <v>5.7349399999999999</v>
      </c>
      <c r="NS30" s="30">
        <v>5.8000600000000002</v>
      </c>
      <c r="NT30" s="30">
        <v>5.86531</v>
      </c>
      <c r="NU30" s="30">
        <v>5.9306999999999999</v>
      </c>
      <c r="NV30" s="30">
        <v>5.9962099999999996</v>
      </c>
      <c r="NW30" s="30">
        <v>6.0618400000000001</v>
      </c>
      <c r="NX30" s="30">
        <v>6.1275899999999996</v>
      </c>
      <c r="NY30" s="30">
        <v>6.19346</v>
      </c>
      <c r="NZ30" s="30">
        <v>6.25943</v>
      </c>
      <c r="OA30" s="30">
        <v>6.3255100000000004</v>
      </c>
      <c r="OB30" s="30">
        <v>6.3916899999999996</v>
      </c>
      <c r="OC30" s="30">
        <v>6.4579700000000004</v>
      </c>
      <c r="OD30" s="30">
        <v>6.5243399999999996</v>
      </c>
      <c r="OE30" s="30">
        <v>6.5907999999999998</v>
      </c>
      <c r="OF30" s="30">
        <v>6.6573500000000001</v>
      </c>
      <c r="OG30" s="30">
        <v>6.7239800000000001</v>
      </c>
      <c r="OH30" s="30">
        <v>6.79068</v>
      </c>
      <c r="OI30" s="30">
        <v>6.8574599999999997</v>
      </c>
      <c r="OJ30" s="30">
        <v>6.9243100000000002</v>
      </c>
      <c r="OK30" s="30">
        <v>6.9912200000000002</v>
      </c>
      <c r="OL30" s="30">
        <v>7.0582000000000003</v>
      </c>
      <c r="OM30" s="30">
        <v>7.1252300000000002</v>
      </c>
      <c r="ON30" s="30">
        <v>7.19231</v>
      </c>
      <c r="OO30" s="30">
        <v>7.2594399999999997</v>
      </c>
      <c r="OP30" s="30">
        <v>7.3266200000000001</v>
      </c>
      <c r="OQ30" s="30">
        <v>7.39384</v>
      </c>
      <c r="OR30" s="30">
        <v>7.4610900000000004</v>
      </c>
      <c r="OS30" s="30">
        <v>7.5283800000000003</v>
      </c>
      <c r="OT30" s="30">
        <v>7.5956900000000003</v>
      </c>
      <c r="OU30" s="30">
        <v>7.66303</v>
      </c>
      <c r="OV30" s="30">
        <v>7.7303899999999999</v>
      </c>
      <c r="OW30" s="30">
        <v>7.7977699999999999</v>
      </c>
      <c r="OX30" s="30">
        <v>7.8651499999999999</v>
      </c>
      <c r="OY30" s="30">
        <v>7.93255</v>
      </c>
      <c r="OZ30" s="30">
        <v>8</v>
      </c>
      <c r="PA30" s="30"/>
    </row>
    <row r="31" spans="1:417" x14ac:dyDescent="0.25">
      <c r="A31" s="31"/>
      <c r="B31" s="31"/>
      <c r="C31" s="30"/>
      <c r="D31" s="30">
        <v>2.7722799999999999</v>
      </c>
      <c r="E31" s="30">
        <v>9.3700399999999995</v>
      </c>
    </row>
    <row r="32" spans="1:417" x14ac:dyDescent="0.25">
      <c r="A32" s="31"/>
      <c r="B32" s="31"/>
      <c r="C32" s="30"/>
      <c r="D32" s="30">
        <v>2.8712900000000001</v>
      </c>
      <c r="E32" s="30">
        <v>9.1781900000000007</v>
      </c>
      <c r="H32" s="30">
        <v>0</v>
      </c>
      <c r="I32" s="30">
        <v>2</v>
      </c>
      <c r="J32" s="30">
        <v>4</v>
      </c>
      <c r="K32" s="30">
        <v>6</v>
      </c>
      <c r="L32" s="30">
        <v>8</v>
      </c>
      <c r="M32" s="30">
        <v>10</v>
      </c>
      <c r="N32" s="30">
        <v>12</v>
      </c>
      <c r="O32" s="30">
        <v>14</v>
      </c>
      <c r="P32" s="30">
        <v>16</v>
      </c>
      <c r="Q32" s="30">
        <v>18</v>
      </c>
      <c r="R32" s="30">
        <v>20</v>
      </c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</row>
    <row r="33" spans="1:35" x14ac:dyDescent="0.25">
      <c r="A33" s="31"/>
      <c r="B33" s="31"/>
      <c r="C33" s="30"/>
      <c r="D33" s="30">
        <v>2.9702999999999999</v>
      </c>
      <c r="E33" s="30">
        <v>8.9873200000000004</v>
      </c>
      <c r="H33" s="30">
        <v>15</v>
      </c>
      <c r="I33" s="30">
        <v>10.896000000000001</v>
      </c>
      <c r="J33" s="30">
        <v>7.0679999999999996</v>
      </c>
      <c r="K33" s="30">
        <v>3.7919999999999998</v>
      </c>
      <c r="L33" s="30">
        <v>1.3440000000000001</v>
      </c>
      <c r="M33" s="30">
        <v>0</v>
      </c>
      <c r="N33" s="30">
        <v>-5.5999899999999998E-2</v>
      </c>
      <c r="O33" s="30">
        <v>0.99199999999999999</v>
      </c>
      <c r="P33" s="30">
        <v>2.8679999999999999</v>
      </c>
      <c r="Q33" s="30">
        <v>5.2960000000000003</v>
      </c>
      <c r="R33" s="30">
        <v>8</v>
      </c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</row>
    <row r="34" spans="1:35" x14ac:dyDescent="0.25">
      <c r="A34" s="31"/>
      <c r="B34" s="31"/>
      <c r="C34" s="30"/>
      <c r="D34" s="30">
        <v>3.0693100000000002</v>
      </c>
      <c r="E34" s="30">
        <v>8.7974499999999995</v>
      </c>
      <c r="H34" s="1">
        <f>COUNT(H32:Z32)</f>
        <v>11</v>
      </c>
    </row>
    <row r="35" spans="1:35" x14ac:dyDescent="0.25">
      <c r="A35" s="31"/>
      <c r="B35" s="31"/>
      <c r="C35" s="30"/>
      <c r="D35" s="30">
        <v>3.16832</v>
      </c>
      <c r="E35" s="30">
        <v>8.6086200000000002</v>
      </c>
    </row>
    <row r="36" spans="1:35" x14ac:dyDescent="0.25">
      <c r="A36" s="31"/>
      <c r="B36" s="31"/>
      <c r="C36" s="30"/>
      <c r="D36" s="30">
        <v>3.2673299999999998</v>
      </c>
      <c r="E36" s="30">
        <v>8.4208599999999993</v>
      </c>
    </row>
    <row r="37" spans="1:35" x14ac:dyDescent="0.25">
      <c r="A37" s="31"/>
      <c r="B37" s="31"/>
      <c r="C37" s="30"/>
      <c r="D37" s="30">
        <v>3.3663400000000001</v>
      </c>
      <c r="E37" s="30">
        <v>8.2341999999999995</v>
      </c>
      <c r="G37" s="1">
        <f>MAX(G39:G834)</f>
        <v>0.81108000000000025</v>
      </c>
    </row>
    <row r="38" spans="1:35" x14ac:dyDescent="0.25">
      <c r="A38" s="31"/>
      <c r="B38" s="31"/>
      <c r="C38" s="30"/>
      <c r="D38" s="30">
        <v>3.4653499999999999</v>
      </c>
      <c r="E38" s="30">
        <v>8.0486900000000006</v>
      </c>
      <c r="H38" s="1" t="s">
        <v>16</v>
      </c>
      <c r="I38" s="1" t="s">
        <v>17</v>
      </c>
      <c r="J38" s="1" t="s">
        <v>18</v>
      </c>
    </row>
    <row r="39" spans="1:35" x14ac:dyDescent="0.25">
      <c r="A39" s="31"/>
      <c r="B39" s="31"/>
      <c r="C39" s="30"/>
      <c r="D39" s="30">
        <v>3.5643600000000002</v>
      </c>
      <c r="E39" s="30">
        <v>7.8643400000000003</v>
      </c>
      <c r="G39" s="1">
        <f>ABS(I39-J39)</f>
        <v>3.6000000000004917E-3</v>
      </c>
      <c r="H39" s="31">
        <v>2.4875600000000001E-2</v>
      </c>
      <c r="I39" s="31">
        <v>14.952</v>
      </c>
      <c r="J39" s="31">
        <v>14.948399999999999</v>
      </c>
    </row>
    <row r="40" spans="1:35" x14ac:dyDescent="0.25">
      <c r="A40" s="31"/>
      <c r="B40" s="31"/>
      <c r="C40" s="30"/>
      <c r="D40" s="30">
        <v>3.66337</v>
      </c>
      <c r="E40" s="30">
        <v>7.6811999999999996</v>
      </c>
      <c r="G40" s="30">
        <f t="shared" ref="G40:G103" si="2">ABS(I40-J40)</f>
        <v>7.0999999999994401E-3</v>
      </c>
      <c r="H40" s="31">
        <v>4.9751200000000002E-2</v>
      </c>
      <c r="I40" s="31">
        <v>14.9039</v>
      </c>
      <c r="J40" s="31">
        <v>14.896800000000001</v>
      </c>
    </row>
    <row r="41" spans="1:35" x14ac:dyDescent="0.25">
      <c r="A41" s="31"/>
      <c r="B41" s="31"/>
      <c r="C41" s="30"/>
      <c r="D41" s="30">
        <v>3.7623799999999998</v>
      </c>
      <c r="E41" s="30">
        <v>7.4992999999999999</v>
      </c>
      <c r="G41" s="30">
        <f t="shared" si="2"/>
        <v>1.0699999999999932E-2</v>
      </c>
      <c r="H41" s="31">
        <v>7.4626899999999996E-2</v>
      </c>
      <c r="I41" s="31">
        <v>14.8559</v>
      </c>
      <c r="J41" s="31">
        <v>14.8452</v>
      </c>
    </row>
    <row r="42" spans="1:35" x14ac:dyDescent="0.25">
      <c r="A42" s="31"/>
      <c r="B42" s="31"/>
      <c r="C42" s="30"/>
      <c r="D42" s="30">
        <v>3.8613900000000001</v>
      </c>
      <c r="E42" s="30">
        <v>7.31867</v>
      </c>
      <c r="G42" s="30">
        <f t="shared" si="2"/>
        <v>1.4300000000000423E-2</v>
      </c>
      <c r="H42" s="31">
        <v>9.9502499999999994E-2</v>
      </c>
      <c r="I42" s="31">
        <v>14.8078</v>
      </c>
      <c r="J42" s="31">
        <v>14.7935</v>
      </c>
    </row>
    <row r="43" spans="1:35" x14ac:dyDescent="0.25">
      <c r="A43" s="31"/>
      <c r="B43" s="31"/>
      <c r="C43" s="30"/>
      <c r="D43" s="30">
        <v>3.9603999999999999</v>
      </c>
      <c r="E43" s="30">
        <v>7.1393500000000003</v>
      </c>
      <c r="G43" s="30">
        <f t="shared" si="2"/>
        <v>1.7900000000000915E-2</v>
      </c>
      <c r="H43" s="31">
        <v>0.124378</v>
      </c>
      <c r="I43" s="31">
        <v>14.7598</v>
      </c>
      <c r="J43" s="31">
        <v>14.741899999999999</v>
      </c>
    </row>
    <row r="44" spans="1:35" x14ac:dyDescent="0.25">
      <c r="A44" s="31"/>
      <c r="B44" s="31"/>
      <c r="C44" s="30"/>
      <c r="D44" s="30">
        <v>4.0594099999999997</v>
      </c>
      <c r="E44" s="30">
        <v>6.9613699999999996</v>
      </c>
      <c r="G44" s="30">
        <f t="shared" si="2"/>
        <v>2.5000000000000355E-2</v>
      </c>
      <c r="H44" s="31">
        <v>0.17412900000000001</v>
      </c>
      <c r="I44" s="31">
        <v>14.6637</v>
      </c>
      <c r="J44" s="31">
        <v>14.6387</v>
      </c>
    </row>
    <row r="45" spans="1:35" x14ac:dyDescent="0.25">
      <c r="A45" s="31"/>
      <c r="B45" s="31"/>
      <c r="C45" s="30"/>
      <c r="D45" s="30">
        <v>4.1584199999999996</v>
      </c>
      <c r="E45" s="30">
        <v>6.7847600000000003</v>
      </c>
      <c r="G45" s="30">
        <f t="shared" si="2"/>
        <v>2.8600000000000847E-2</v>
      </c>
      <c r="H45" s="31">
        <v>0.19900499999999999</v>
      </c>
      <c r="I45" s="31">
        <v>14.6157</v>
      </c>
      <c r="J45" s="31">
        <v>14.5871</v>
      </c>
    </row>
    <row r="46" spans="1:35" x14ac:dyDescent="0.25">
      <c r="A46" s="31"/>
      <c r="B46" s="31"/>
      <c r="C46" s="30"/>
      <c r="D46" s="30">
        <v>4.2574300000000003</v>
      </c>
      <c r="E46" s="30">
        <v>6.6095600000000001</v>
      </c>
      <c r="G46" s="30">
        <f t="shared" si="2"/>
        <v>3.2099999999999795E-2</v>
      </c>
      <c r="H46" s="31">
        <v>0.223881</v>
      </c>
      <c r="I46" s="31">
        <v>14.567600000000001</v>
      </c>
      <c r="J46" s="31">
        <v>14.535500000000001</v>
      </c>
    </row>
    <row r="47" spans="1:35" x14ac:dyDescent="0.25">
      <c r="A47" s="31"/>
      <c r="B47" s="31"/>
      <c r="C47" s="30"/>
      <c r="D47" s="30">
        <v>4.3564400000000001</v>
      </c>
      <c r="E47" s="30">
        <v>6.4358000000000004</v>
      </c>
      <c r="G47" s="30">
        <f t="shared" si="2"/>
        <v>3.5700000000000287E-2</v>
      </c>
      <c r="H47" s="31">
        <v>0.248756</v>
      </c>
      <c r="I47" s="31">
        <v>14.519600000000001</v>
      </c>
      <c r="J47" s="31">
        <v>14.4839</v>
      </c>
    </row>
    <row r="48" spans="1:35" x14ac:dyDescent="0.25">
      <c r="A48" s="31"/>
      <c r="B48" s="31"/>
      <c r="C48" s="30"/>
      <c r="D48" s="30">
        <v>4.4554499999999999</v>
      </c>
      <c r="E48" s="30">
        <v>6.2635100000000001</v>
      </c>
      <c r="G48" s="30">
        <f t="shared" si="2"/>
        <v>3.9200000000001012E-2</v>
      </c>
      <c r="H48" s="31">
        <v>0.27363199999999999</v>
      </c>
      <c r="I48" s="31">
        <v>14.471500000000001</v>
      </c>
      <c r="J48" s="31">
        <v>14.4323</v>
      </c>
    </row>
    <row r="49" spans="1:10" x14ac:dyDescent="0.25">
      <c r="A49" s="31"/>
      <c r="B49" s="31"/>
      <c r="C49" s="30"/>
      <c r="D49" s="30">
        <v>4.5544599999999997</v>
      </c>
      <c r="E49" s="30">
        <v>6.0927199999999999</v>
      </c>
      <c r="G49" s="30">
        <f t="shared" si="2"/>
        <v>4.6300000000000452E-2</v>
      </c>
      <c r="H49" s="31">
        <v>0.32338299999999998</v>
      </c>
      <c r="I49" s="31">
        <v>14.375500000000001</v>
      </c>
      <c r="J49" s="31">
        <v>14.3292</v>
      </c>
    </row>
    <row r="50" spans="1:10" x14ac:dyDescent="0.25">
      <c r="A50" s="31"/>
      <c r="B50" s="31"/>
      <c r="C50" s="30"/>
      <c r="D50" s="30">
        <v>4.6534700000000004</v>
      </c>
      <c r="E50" s="30">
        <v>5.9234799999999996</v>
      </c>
      <c r="G50" s="30">
        <f t="shared" si="2"/>
        <v>4.9800000000001177E-2</v>
      </c>
      <c r="H50" s="31">
        <v>0.34825899999999999</v>
      </c>
      <c r="I50" s="31">
        <v>14.327400000000001</v>
      </c>
      <c r="J50" s="31">
        <v>14.2776</v>
      </c>
    </row>
    <row r="51" spans="1:10" x14ac:dyDescent="0.25">
      <c r="A51" s="31"/>
      <c r="B51" s="31"/>
      <c r="C51" s="30"/>
      <c r="D51" s="30">
        <v>4.7524800000000003</v>
      </c>
      <c r="E51" s="30">
        <v>5.7558100000000003</v>
      </c>
      <c r="G51" s="30">
        <f t="shared" si="2"/>
        <v>5.3399999999999892E-2</v>
      </c>
      <c r="H51" s="31">
        <v>0.37313400000000002</v>
      </c>
      <c r="I51" s="31">
        <v>14.279400000000001</v>
      </c>
      <c r="J51" s="31">
        <v>14.226000000000001</v>
      </c>
    </row>
    <row r="52" spans="1:10" x14ac:dyDescent="0.25">
      <c r="A52" s="31"/>
      <c r="B52" s="31"/>
      <c r="C52" s="30"/>
      <c r="D52" s="30">
        <v>4.8514900000000001</v>
      </c>
      <c r="E52" s="30">
        <v>5.5897500000000004</v>
      </c>
      <c r="G52" s="30">
        <f t="shared" si="2"/>
        <v>5.6799999999999073E-2</v>
      </c>
      <c r="H52" s="31">
        <v>0.39800999999999997</v>
      </c>
      <c r="I52" s="31">
        <v>14.231299999999999</v>
      </c>
      <c r="J52" s="31">
        <v>14.1745</v>
      </c>
    </row>
    <row r="53" spans="1:10" x14ac:dyDescent="0.25">
      <c r="A53" s="31"/>
      <c r="B53" s="31"/>
      <c r="C53" s="30"/>
      <c r="D53" s="30">
        <v>4.9504999999999999</v>
      </c>
      <c r="E53" s="30">
        <v>5.4253299999999998</v>
      </c>
      <c r="G53" s="30">
        <f t="shared" si="2"/>
        <v>6.0399999999999565E-2</v>
      </c>
      <c r="H53" s="31">
        <v>0.42288599999999998</v>
      </c>
      <c r="I53" s="31">
        <v>14.183299999999999</v>
      </c>
      <c r="J53" s="31">
        <v>14.1229</v>
      </c>
    </row>
    <row r="54" spans="1:10" x14ac:dyDescent="0.25">
      <c r="A54" s="31"/>
      <c r="B54" s="31"/>
      <c r="C54" s="30"/>
      <c r="D54" s="30">
        <v>5.0495099999999997</v>
      </c>
      <c r="E54" s="30">
        <v>5.2625799999999998</v>
      </c>
      <c r="G54" s="30">
        <f t="shared" si="2"/>
        <v>6.7299999999999471E-2</v>
      </c>
      <c r="H54" s="31">
        <v>0.47263699999999997</v>
      </c>
      <c r="I54" s="31">
        <v>14.087199999999999</v>
      </c>
      <c r="J54" s="31">
        <v>14.0199</v>
      </c>
    </row>
    <row r="55" spans="1:10" x14ac:dyDescent="0.25">
      <c r="A55" s="31"/>
      <c r="B55" s="31"/>
      <c r="C55" s="30"/>
      <c r="D55" s="30">
        <v>5.1485200000000004</v>
      </c>
      <c r="E55" s="30">
        <v>5.1015499999999996</v>
      </c>
      <c r="G55" s="30">
        <f t="shared" si="2"/>
        <v>7.079999999999842E-2</v>
      </c>
      <c r="H55" s="31">
        <v>0.49751200000000001</v>
      </c>
      <c r="I55" s="31">
        <v>14.039199999999999</v>
      </c>
      <c r="J55" s="31">
        <v>13.968400000000001</v>
      </c>
    </row>
    <row r="56" spans="1:10" x14ac:dyDescent="0.25">
      <c r="A56" s="31"/>
      <c r="B56" s="31"/>
      <c r="C56" s="30"/>
      <c r="D56" s="30">
        <v>5.2475300000000002</v>
      </c>
      <c r="E56" s="30">
        <v>4.9422499999999996</v>
      </c>
      <c r="G56" s="30">
        <f t="shared" si="2"/>
        <v>7.4199999999999378E-2</v>
      </c>
      <c r="H56" s="31">
        <v>0.52238799999999996</v>
      </c>
      <c r="I56" s="31">
        <v>13.991099999999999</v>
      </c>
      <c r="J56" s="31">
        <v>13.9169</v>
      </c>
    </row>
    <row r="57" spans="1:10" x14ac:dyDescent="0.25">
      <c r="A57" s="31"/>
      <c r="B57" s="31"/>
      <c r="C57" s="30"/>
      <c r="D57" s="30">
        <v>5.3465400000000001</v>
      </c>
      <c r="E57" s="30">
        <v>4.7847299999999997</v>
      </c>
      <c r="G57" s="30">
        <f t="shared" si="2"/>
        <v>7.7700000000000102E-2</v>
      </c>
      <c r="H57" s="31">
        <v>0.54726399999999997</v>
      </c>
      <c r="I57" s="31">
        <v>13.943099999999999</v>
      </c>
      <c r="J57" s="31">
        <v>13.865399999999999</v>
      </c>
    </row>
    <row r="58" spans="1:10" x14ac:dyDescent="0.25">
      <c r="A58" s="31"/>
      <c r="B58" s="30"/>
      <c r="C58" s="30"/>
      <c r="D58" s="30">
        <v>5.4455499999999999</v>
      </c>
      <c r="E58" s="30">
        <v>4.6290100000000001</v>
      </c>
      <c r="G58" s="30">
        <f t="shared" si="2"/>
        <v>8.1199999999999051E-2</v>
      </c>
      <c r="H58" s="31">
        <v>0.57213899999999995</v>
      </c>
      <c r="I58" s="31">
        <v>13.895099999999999</v>
      </c>
      <c r="J58" s="31">
        <v>13.8139</v>
      </c>
    </row>
    <row r="59" spans="1:10" x14ac:dyDescent="0.25">
      <c r="A59" s="27"/>
      <c r="B59" s="30"/>
      <c r="C59" s="30"/>
      <c r="D59" s="30">
        <v>5.5445599999999997</v>
      </c>
      <c r="E59" s="30">
        <v>4.4751399999999997</v>
      </c>
      <c r="G59" s="30">
        <f t="shared" si="2"/>
        <v>8.799999999999919E-2</v>
      </c>
      <c r="H59" s="31">
        <v>0.62189099999999997</v>
      </c>
      <c r="I59" s="31">
        <v>13.798999999999999</v>
      </c>
      <c r="J59" s="31">
        <v>13.711</v>
      </c>
    </row>
    <row r="60" spans="1:10" x14ac:dyDescent="0.25">
      <c r="A60" s="27"/>
      <c r="B60" s="30"/>
      <c r="C60" s="30"/>
      <c r="D60" s="30">
        <v>5.6435700000000004</v>
      </c>
      <c r="E60" s="30">
        <v>4.3231400000000004</v>
      </c>
      <c r="G60" s="30">
        <f t="shared" si="2"/>
        <v>9.1400000000000148E-2</v>
      </c>
      <c r="H60" s="31">
        <v>0.64676599999999995</v>
      </c>
      <c r="I60" s="31">
        <v>13.7509</v>
      </c>
      <c r="J60" s="31">
        <v>13.6595</v>
      </c>
    </row>
    <row r="61" spans="1:10" x14ac:dyDescent="0.25">
      <c r="A61" s="27"/>
      <c r="B61" s="30"/>
      <c r="C61" s="30"/>
      <c r="D61" s="30">
        <v>5.7425800000000002</v>
      </c>
      <c r="E61" s="30">
        <v>4.1730499999999999</v>
      </c>
      <c r="G61" s="30">
        <f t="shared" si="2"/>
        <v>9.4799999999999329E-2</v>
      </c>
      <c r="H61" s="31">
        <v>0.67164199999999996</v>
      </c>
      <c r="I61" s="31">
        <v>13.7029</v>
      </c>
      <c r="J61" s="31">
        <v>13.6081</v>
      </c>
    </row>
    <row r="62" spans="1:10" x14ac:dyDescent="0.25">
      <c r="A62" s="27"/>
      <c r="B62" s="30"/>
      <c r="C62" s="30"/>
      <c r="D62" s="30">
        <v>5.8415900000000001</v>
      </c>
      <c r="E62" s="30">
        <v>4.0249100000000002</v>
      </c>
      <c r="G62" s="30">
        <f t="shared" si="2"/>
        <v>9.8200000000000287E-2</v>
      </c>
      <c r="H62" s="31">
        <v>0.69651700000000005</v>
      </c>
      <c r="I62" s="31">
        <v>13.6549</v>
      </c>
      <c r="J62" s="31">
        <v>13.556699999999999</v>
      </c>
    </row>
    <row r="63" spans="1:10" x14ac:dyDescent="0.25">
      <c r="A63" s="27"/>
      <c r="B63" s="30"/>
      <c r="C63" s="30"/>
      <c r="D63" s="30">
        <v>5.9405999999999999</v>
      </c>
      <c r="E63" s="30">
        <v>3.8787400000000001</v>
      </c>
      <c r="G63" s="30">
        <f t="shared" si="2"/>
        <v>0.1014999999999997</v>
      </c>
      <c r="H63" s="31">
        <v>0.72139299999999995</v>
      </c>
      <c r="I63" s="31">
        <v>13.6068</v>
      </c>
      <c r="J63" s="31">
        <v>13.5053</v>
      </c>
    </row>
    <row r="64" spans="1:10" x14ac:dyDescent="0.25">
      <c r="A64" s="27"/>
      <c r="B64" s="30"/>
      <c r="C64" s="30"/>
      <c r="D64" s="30">
        <v>6.0396099999999997</v>
      </c>
      <c r="E64" s="30">
        <v>3.7345700000000002</v>
      </c>
      <c r="G64" s="30">
        <f t="shared" si="2"/>
        <v>0.10820000000000007</v>
      </c>
      <c r="H64" s="31">
        <v>0.77114400000000005</v>
      </c>
      <c r="I64" s="31">
        <v>13.5107</v>
      </c>
      <c r="J64" s="31">
        <v>13.4025</v>
      </c>
    </row>
    <row r="65" spans="1:10" x14ac:dyDescent="0.25">
      <c r="A65" s="27"/>
      <c r="B65" s="30"/>
      <c r="C65" s="30"/>
      <c r="D65" s="30">
        <v>6.1386200000000004</v>
      </c>
      <c r="E65" s="30">
        <v>3.5924499999999999</v>
      </c>
      <c r="G65" s="30">
        <f t="shared" si="2"/>
        <v>0.11149999999999949</v>
      </c>
      <c r="H65" s="31">
        <v>0.79601999999999995</v>
      </c>
      <c r="I65" s="31">
        <v>13.4627</v>
      </c>
      <c r="J65" s="31">
        <v>13.3512</v>
      </c>
    </row>
    <row r="66" spans="1:10" x14ac:dyDescent="0.25">
      <c r="A66" s="27"/>
      <c r="B66" s="30"/>
      <c r="C66" s="30"/>
      <c r="D66" s="30">
        <v>6.2376300000000002</v>
      </c>
      <c r="E66" s="30">
        <v>3.45241</v>
      </c>
      <c r="G66" s="30">
        <f t="shared" si="2"/>
        <v>0.11480000000000068</v>
      </c>
      <c r="H66" s="31">
        <v>0.82089599999999996</v>
      </c>
      <c r="I66" s="31">
        <v>13.4146</v>
      </c>
      <c r="J66" s="31">
        <v>13.299799999999999</v>
      </c>
    </row>
    <row r="67" spans="1:10" x14ac:dyDescent="0.25">
      <c r="A67" s="27"/>
      <c r="B67" s="30"/>
      <c r="C67" s="30"/>
      <c r="D67" s="30">
        <v>6.3366400000000001</v>
      </c>
      <c r="E67" s="30">
        <v>3.3144800000000001</v>
      </c>
      <c r="G67" s="30">
        <f t="shared" si="2"/>
        <v>0.11810000000000009</v>
      </c>
      <c r="H67" s="31">
        <v>0.84577100000000005</v>
      </c>
      <c r="I67" s="31">
        <v>13.3666</v>
      </c>
      <c r="J67" s="31">
        <v>13.2485</v>
      </c>
    </row>
    <row r="68" spans="1:10" x14ac:dyDescent="0.25">
      <c r="A68" s="27"/>
      <c r="B68" s="30"/>
      <c r="C68" s="30"/>
      <c r="D68" s="30">
        <v>6.4356499999999999</v>
      </c>
      <c r="E68" s="30">
        <v>3.17869</v>
      </c>
      <c r="G68" s="30">
        <f t="shared" si="2"/>
        <v>0.12139999999999951</v>
      </c>
      <c r="H68" s="31">
        <v>0.87064699999999995</v>
      </c>
      <c r="I68" s="31">
        <v>13.3186</v>
      </c>
      <c r="J68" s="31">
        <v>13.1972</v>
      </c>
    </row>
    <row r="69" spans="1:10" x14ac:dyDescent="0.25">
      <c r="A69" s="27"/>
      <c r="B69" s="30"/>
      <c r="C69" s="30"/>
      <c r="D69" s="30">
        <v>6.5346599999999997</v>
      </c>
      <c r="E69" s="30">
        <v>3.0450699999999999</v>
      </c>
      <c r="G69" s="30">
        <f t="shared" si="2"/>
        <v>0.12780000000000058</v>
      </c>
      <c r="H69" s="31">
        <v>0.92039800000000005</v>
      </c>
      <c r="I69" s="31">
        <v>13.2225</v>
      </c>
      <c r="J69" s="31">
        <v>13.0947</v>
      </c>
    </row>
    <row r="70" spans="1:10" x14ac:dyDescent="0.25">
      <c r="A70" s="27"/>
      <c r="B70" s="30"/>
      <c r="C70" s="30"/>
      <c r="D70" s="30">
        <v>6.6336700000000004</v>
      </c>
      <c r="E70" s="30">
        <v>2.9136700000000002</v>
      </c>
      <c r="G70" s="30">
        <f t="shared" si="2"/>
        <v>0.13100000000000023</v>
      </c>
      <c r="H70" s="31">
        <v>0.94527399999999995</v>
      </c>
      <c r="I70" s="31">
        <v>13.1744</v>
      </c>
      <c r="J70" s="31">
        <v>13.0434</v>
      </c>
    </row>
    <row r="71" spans="1:10" x14ac:dyDescent="0.25">
      <c r="A71" s="27"/>
      <c r="B71" s="30"/>
      <c r="C71" s="30"/>
      <c r="D71" s="30">
        <v>6.7326800000000002</v>
      </c>
      <c r="E71" s="30">
        <v>2.78451</v>
      </c>
      <c r="G71" s="30">
        <f t="shared" si="2"/>
        <v>0.13419999999999987</v>
      </c>
      <c r="H71" s="31">
        <v>0.97014999999999996</v>
      </c>
      <c r="I71" s="31">
        <v>13.1264</v>
      </c>
      <c r="J71" s="31">
        <v>12.9922</v>
      </c>
    </row>
    <row r="72" spans="1:10" x14ac:dyDescent="0.25">
      <c r="A72" s="27"/>
      <c r="B72" s="30"/>
      <c r="C72" s="30"/>
      <c r="D72" s="30">
        <v>6.83169</v>
      </c>
      <c r="E72" s="30">
        <v>2.6576300000000002</v>
      </c>
      <c r="G72" s="30">
        <f t="shared" si="2"/>
        <v>0.13739999999999952</v>
      </c>
      <c r="H72" s="31">
        <v>0.99502500000000005</v>
      </c>
      <c r="I72" s="31">
        <v>13.0784</v>
      </c>
      <c r="J72" s="31">
        <v>12.941000000000001</v>
      </c>
    </row>
    <row r="73" spans="1:10" x14ac:dyDescent="0.25">
      <c r="A73" s="27"/>
      <c r="B73" s="30"/>
      <c r="C73" s="30"/>
      <c r="D73" s="30">
        <v>6.9306999999999999</v>
      </c>
      <c r="E73" s="30">
        <v>2.5330499999999998</v>
      </c>
      <c r="G73" s="30">
        <f t="shared" si="2"/>
        <v>0.14050000000000118</v>
      </c>
      <c r="H73" s="31">
        <v>1.0199</v>
      </c>
      <c r="I73" s="31">
        <v>13.0303</v>
      </c>
      <c r="J73" s="31">
        <v>12.889799999999999</v>
      </c>
    </row>
    <row r="74" spans="1:10" x14ac:dyDescent="0.25">
      <c r="A74" s="27"/>
      <c r="B74" s="30"/>
      <c r="C74" s="30"/>
      <c r="D74" s="30">
        <v>7.0297099999999997</v>
      </c>
      <c r="E74" s="30">
        <v>2.4108200000000002</v>
      </c>
      <c r="G74" s="30">
        <f t="shared" si="2"/>
        <v>0.14670000000000094</v>
      </c>
      <c r="H74" s="31">
        <v>1.06965</v>
      </c>
      <c r="I74" s="31">
        <v>12.934200000000001</v>
      </c>
      <c r="J74" s="31">
        <v>12.7875</v>
      </c>
    </row>
    <row r="75" spans="1:10" x14ac:dyDescent="0.25">
      <c r="A75" s="27"/>
      <c r="B75" s="30"/>
      <c r="C75" s="30"/>
      <c r="D75" s="30">
        <v>7.1287200000000004</v>
      </c>
      <c r="E75" s="30">
        <v>2.2909700000000002</v>
      </c>
      <c r="G75" s="30">
        <f t="shared" si="2"/>
        <v>0.14980000000000082</v>
      </c>
      <c r="H75" s="31">
        <v>1.09453</v>
      </c>
      <c r="I75" s="31">
        <v>12.886200000000001</v>
      </c>
      <c r="J75" s="31">
        <v>12.7364</v>
      </c>
    </row>
    <row r="76" spans="1:10" x14ac:dyDescent="0.25">
      <c r="A76" s="27"/>
      <c r="B76" s="30"/>
      <c r="C76" s="30"/>
      <c r="D76" s="30">
        <v>7.2277300000000002</v>
      </c>
      <c r="E76" s="30">
        <v>2.17353</v>
      </c>
      <c r="G76" s="30">
        <f t="shared" si="2"/>
        <v>0.1529000000000007</v>
      </c>
      <c r="H76" s="31">
        <v>1.1194</v>
      </c>
      <c r="I76" s="31">
        <v>12.838200000000001</v>
      </c>
      <c r="J76" s="31">
        <v>12.6853</v>
      </c>
    </row>
    <row r="77" spans="1:10" x14ac:dyDescent="0.25">
      <c r="A77" s="27"/>
      <c r="B77" s="30"/>
      <c r="C77" s="30"/>
      <c r="D77" s="30">
        <v>7.32674</v>
      </c>
      <c r="E77" s="30">
        <v>2.0585399999999998</v>
      </c>
      <c r="G77" s="30">
        <f t="shared" si="2"/>
        <v>0.15590000000000082</v>
      </c>
      <c r="H77" s="31">
        <v>1.14428</v>
      </c>
      <c r="I77" s="31">
        <v>12.790100000000001</v>
      </c>
      <c r="J77" s="31">
        <v>12.6342</v>
      </c>
    </row>
    <row r="78" spans="1:10" x14ac:dyDescent="0.25">
      <c r="A78" s="27"/>
      <c r="B78" s="30"/>
      <c r="C78" s="30"/>
      <c r="D78" s="30">
        <v>7.4257499999999999</v>
      </c>
      <c r="E78" s="30">
        <v>1.9460200000000001</v>
      </c>
      <c r="G78" s="30">
        <f t="shared" si="2"/>
        <v>0.15890000000000093</v>
      </c>
      <c r="H78" s="31">
        <v>1.1691499999999999</v>
      </c>
      <c r="I78" s="31">
        <v>12.742100000000001</v>
      </c>
      <c r="J78" s="31">
        <v>12.5832</v>
      </c>
    </row>
    <row r="79" spans="1:10" x14ac:dyDescent="0.25">
      <c r="A79" s="27"/>
      <c r="B79" s="30"/>
      <c r="C79" s="30"/>
      <c r="D79" s="30">
        <v>7.5247599999999997</v>
      </c>
      <c r="E79" s="30">
        <v>1.8360099999999999</v>
      </c>
      <c r="G79" s="30">
        <f t="shared" si="2"/>
        <v>0.16480000000000139</v>
      </c>
      <c r="H79" s="31">
        <v>1.2189099999999999</v>
      </c>
      <c r="I79" s="31">
        <v>12.646000000000001</v>
      </c>
      <c r="J79" s="31">
        <v>12.481199999999999</v>
      </c>
    </row>
    <row r="80" spans="1:10" x14ac:dyDescent="0.25">
      <c r="A80" s="27"/>
      <c r="B80" s="30"/>
      <c r="C80" s="30"/>
      <c r="D80" s="30">
        <v>7.6237700000000004</v>
      </c>
      <c r="E80" s="30">
        <v>1.72855</v>
      </c>
      <c r="G80" s="30">
        <f t="shared" si="2"/>
        <v>0.16769999999999996</v>
      </c>
      <c r="H80" s="31">
        <v>1.2437800000000001</v>
      </c>
      <c r="I80" s="31">
        <v>12.597899999999999</v>
      </c>
      <c r="J80" s="31">
        <v>12.430199999999999</v>
      </c>
    </row>
    <row r="81" spans="1:10" x14ac:dyDescent="0.25">
      <c r="A81" s="27"/>
      <c r="B81" s="30"/>
      <c r="C81" s="30"/>
      <c r="D81" s="30">
        <v>7.7227800000000002</v>
      </c>
      <c r="E81" s="30">
        <v>1.6236699999999999</v>
      </c>
      <c r="G81" s="30">
        <f t="shared" si="2"/>
        <v>0.17059999999999853</v>
      </c>
      <c r="H81" s="31">
        <v>1.2686599999999999</v>
      </c>
      <c r="I81" s="31">
        <v>12.549899999999999</v>
      </c>
      <c r="J81" s="31">
        <v>12.379300000000001</v>
      </c>
    </row>
    <row r="82" spans="1:10" x14ac:dyDescent="0.25">
      <c r="A82" s="27"/>
      <c r="B82" s="30"/>
      <c r="C82" s="30"/>
      <c r="D82" s="30">
        <v>7.82179</v>
      </c>
      <c r="E82" s="30">
        <v>1.5214000000000001</v>
      </c>
      <c r="G82" s="30">
        <f t="shared" si="2"/>
        <v>0.17349999999999888</v>
      </c>
      <c r="H82" s="31">
        <v>1.2935300000000001</v>
      </c>
      <c r="I82" s="31">
        <v>12.501899999999999</v>
      </c>
      <c r="J82" s="31">
        <v>12.3284</v>
      </c>
    </row>
    <row r="83" spans="1:10" x14ac:dyDescent="0.25">
      <c r="A83" s="27"/>
      <c r="B83" s="30"/>
      <c r="C83" s="30"/>
      <c r="D83" s="30">
        <v>7.9207999999999998</v>
      </c>
      <c r="E83" s="30">
        <v>1.42177</v>
      </c>
      <c r="G83" s="30">
        <f t="shared" si="2"/>
        <v>0.17629999999999946</v>
      </c>
      <c r="H83" s="31">
        <v>1.3184100000000001</v>
      </c>
      <c r="I83" s="31">
        <v>12.453799999999999</v>
      </c>
      <c r="J83" s="31">
        <v>12.2775</v>
      </c>
    </row>
    <row r="84" spans="1:10" x14ac:dyDescent="0.25">
      <c r="A84" s="27"/>
      <c r="B84" s="30"/>
      <c r="C84" s="30"/>
      <c r="D84" s="30">
        <v>8.0198099999999997</v>
      </c>
      <c r="E84" s="30">
        <v>1.3248200000000001</v>
      </c>
      <c r="G84" s="30">
        <f t="shared" si="2"/>
        <v>0.18189999999999884</v>
      </c>
      <c r="H84" s="31">
        <v>1.36816</v>
      </c>
      <c r="I84" s="31">
        <v>12.357699999999999</v>
      </c>
      <c r="J84" s="31">
        <v>12.175800000000001</v>
      </c>
    </row>
    <row r="85" spans="1:10" x14ac:dyDescent="0.25">
      <c r="A85" s="27"/>
      <c r="B85" s="30"/>
      <c r="C85" s="30"/>
      <c r="D85" s="30">
        <v>8.1188199999999995</v>
      </c>
      <c r="E85" s="30">
        <v>1.2305900000000001</v>
      </c>
      <c r="G85" s="30">
        <f t="shared" si="2"/>
        <v>0.18469999999999942</v>
      </c>
      <c r="H85" s="31">
        <v>1.3930400000000001</v>
      </c>
      <c r="I85" s="31">
        <v>12.309699999999999</v>
      </c>
      <c r="J85" s="31">
        <v>12.125</v>
      </c>
    </row>
    <row r="86" spans="1:10" x14ac:dyDescent="0.25">
      <c r="A86" s="27"/>
      <c r="B86" s="30"/>
      <c r="C86" s="30"/>
      <c r="D86" s="30">
        <v>8.2178299999999993</v>
      </c>
      <c r="E86" s="30">
        <v>1.1391</v>
      </c>
      <c r="G86" s="30">
        <f t="shared" si="2"/>
        <v>0.1875</v>
      </c>
      <c r="H86" s="31">
        <v>1.41791</v>
      </c>
      <c r="I86" s="31">
        <v>12.261699999999999</v>
      </c>
      <c r="J86" s="31">
        <v>12.074199999999999</v>
      </c>
    </row>
    <row r="87" spans="1:10" x14ac:dyDescent="0.25">
      <c r="A87" s="27"/>
      <c r="B87" s="30"/>
      <c r="C87" s="30"/>
      <c r="D87" s="30">
        <v>8.3168399999999991</v>
      </c>
      <c r="E87" s="30">
        <v>1.0503899999999999</v>
      </c>
      <c r="G87" s="30">
        <f t="shared" si="2"/>
        <v>0.19009999999999927</v>
      </c>
      <c r="H87" s="31">
        <v>1.44279</v>
      </c>
      <c r="I87" s="31">
        <v>12.2136</v>
      </c>
      <c r="J87" s="31">
        <v>12.0235</v>
      </c>
    </row>
    <row r="88" spans="1:10" x14ac:dyDescent="0.25">
      <c r="A88" s="27"/>
      <c r="B88" s="30"/>
      <c r="C88" s="30"/>
      <c r="D88" s="30">
        <v>8.4158399999999993</v>
      </c>
      <c r="E88" s="30">
        <v>0.96449099999999999</v>
      </c>
      <c r="G88" s="30">
        <f t="shared" si="2"/>
        <v>0.19280000000000008</v>
      </c>
      <c r="H88" s="31">
        <v>1.46766</v>
      </c>
      <c r="I88" s="31">
        <v>12.1656</v>
      </c>
      <c r="J88" s="31">
        <v>11.972799999999999</v>
      </c>
    </row>
    <row r="89" spans="1:10" x14ac:dyDescent="0.25">
      <c r="A89" s="27"/>
      <c r="B89" s="30"/>
      <c r="C89" s="30"/>
      <c r="D89" s="30">
        <v>8.5148499999999991</v>
      </c>
      <c r="E89" s="30">
        <v>0.88144100000000003</v>
      </c>
      <c r="G89" s="30">
        <f t="shared" si="2"/>
        <v>0.1980000000000004</v>
      </c>
      <c r="H89" s="31">
        <v>1.5174099999999999</v>
      </c>
      <c r="I89" s="31">
        <v>12.0695</v>
      </c>
      <c r="J89" s="31">
        <v>11.871499999999999</v>
      </c>
    </row>
    <row r="90" spans="1:10" x14ac:dyDescent="0.25">
      <c r="A90" s="27"/>
      <c r="B90" s="30"/>
      <c r="C90" s="30"/>
      <c r="D90" s="30">
        <v>8.6138600000000007</v>
      </c>
      <c r="E90" s="30">
        <v>0.80127000000000004</v>
      </c>
      <c r="G90" s="30">
        <f t="shared" si="2"/>
        <v>0.20069999999999943</v>
      </c>
      <c r="H90" s="31">
        <v>1.5422899999999999</v>
      </c>
      <c r="I90" s="31">
        <v>12.0215</v>
      </c>
      <c r="J90" s="31">
        <v>11.8208</v>
      </c>
    </row>
    <row r="91" spans="1:10" x14ac:dyDescent="0.25">
      <c r="A91" s="27"/>
      <c r="B91" s="30"/>
      <c r="C91" s="30"/>
      <c r="D91" s="30">
        <v>8.7128700000000006</v>
      </c>
      <c r="E91" s="30">
        <v>0.72401300000000002</v>
      </c>
      <c r="G91" s="30">
        <f t="shared" si="2"/>
        <v>0.20309999999999917</v>
      </c>
      <c r="H91" s="31">
        <v>1.5671600000000001</v>
      </c>
      <c r="I91" s="31">
        <v>11.9734</v>
      </c>
      <c r="J91" s="31">
        <v>11.770300000000001</v>
      </c>
    </row>
    <row r="92" spans="1:10" x14ac:dyDescent="0.25">
      <c r="A92" s="27"/>
      <c r="B92" s="30"/>
      <c r="C92" s="30"/>
      <c r="D92" s="30">
        <v>8.8118800000000004</v>
      </c>
      <c r="E92" s="30">
        <v>0.64970099999999997</v>
      </c>
      <c r="G92" s="30">
        <f t="shared" si="2"/>
        <v>0.20570000000000022</v>
      </c>
      <c r="H92" s="31">
        <v>1.5920399999999999</v>
      </c>
      <c r="I92" s="31">
        <v>11.9254</v>
      </c>
      <c r="J92" s="31">
        <v>11.7197</v>
      </c>
    </row>
    <row r="93" spans="1:10" x14ac:dyDescent="0.25">
      <c r="A93" s="27"/>
      <c r="B93" s="30"/>
      <c r="C93" s="30"/>
      <c r="D93" s="30">
        <v>8.9108900000000002</v>
      </c>
      <c r="E93" s="30">
        <v>0.57837099999999997</v>
      </c>
      <c r="G93" s="30">
        <f t="shared" si="2"/>
        <v>0.20809999999999995</v>
      </c>
      <c r="H93" s="31">
        <v>1.6169199999999999</v>
      </c>
      <c r="I93" s="31">
        <v>11.8773</v>
      </c>
      <c r="J93" s="31">
        <v>11.6692</v>
      </c>
    </row>
    <row r="94" spans="1:10" x14ac:dyDescent="0.25">
      <c r="A94" s="27"/>
      <c r="B94" s="30"/>
      <c r="C94" s="30"/>
      <c r="D94" s="30">
        <v>9.0099</v>
      </c>
      <c r="E94" s="30">
        <v>0.51005400000000001</v>
      </c>
      <c r="G94" s="30">
        <f t="shared" si="2"/>
        <v>0.21289999999999942</v>
      </c>
      <c r="H94" s="31">
        <v>1.6666700000000001</v>
      </c>
      <c r="I94" s="31">
        <v>11.7812</v>
      </c>
      <c r="J94" s="31">
        <v>11.568300000000001</v>
      </c>
    </row>
    <row r="95" spans="1:10" x14ac:dyDescent="0.25">
      <c r="A95" s="27"/>
      <c r="B95" s="30"/>
      <c r="C95" s="30"/>
      <c r="D95" s="30">
        <v>9.1089099999999998</v>
      </c>
      <c r="E95" s="30">
        <v>0.44478400000000001</v>
      </c>
      <c r="G95" s="30">
        <f t="shared" si="2"/>
        <v>0.21530000000000094</v>
      </c>
      <c r="H95" s="31">
        <v>1.69154</v>
      </c>
      <c r="I95" s="31">
        <v>11.7332</v>
      </c>
      <c r="J95" s="31">
        <v>11.517899999999999</v>
      </c>
    </row>
    <row r="96" spans="1:10" x14ac:dyDescent="0.25">
      <c r="A96" s="27"/>
      <c r="B96" s="30"/>
      <c r="C96" s="30"/>
      <c r="D96" s="30">
        <v>9.2079199999999997</v>
      </c>
      <c r="E96" s="30">
        <v>0.38259500000000002</v>
      </c>
      <c r="G96" s="30">
        <f t="shared" si="2"/>
        <v>0.21770000000000067</v>
      </c>
      <c r="H96" s="31">
        <v>1.7164200000000001</v>
      </c>
      <c r="I96" s="31">
        <v>11.6852</v>
      </c>
      <c r="J96" s="31">
        <v>11.467499999999999</v>
      </c>
    </row>
    <row r="97" spans="1:10" x14ac:dyDescent="0.25">
      <c r="A97" s="27"/>
      <c r="B97" s="30"/>
      <c r="C97" s="30"/>
      <c r="D97" s="30">
        <v>9.3069299999999995</v>
      </c>
      <c r="E97" s="30">
        <v>0.323519</v>
      </c>
      <c r="G97" s="30">
        <f t="shared" si="2"/>
        <v>0.21990000000000087</v>
      </c>
      <c r="H97" s="31">
        <v>1.74129</v>
      </c>
      <c r="I97" s="31">
        <v>11.6371</v>
      </c>
      <c r="J97" s="31">
        <v>11.417199999999999</v>
      </c>
    </row>
    <row r="98" spans="1:10" x14ac:dyDescent="0.25">
      <c r="A98" s="27"/>
      <c r="B98" s="30"/>
      <c r="C98" s="30"/>
      <c r="D98" s="30">
        <v>9.4059399999999993</v>
      </c>
      <c r="E98" s="30">
        <v>0.26759100000000002</v>
      </c>
      <c r="G98" s="30">
        <f t="shared" si="2"/>
        <v>0.22220000000000084</v>
      </c>
      <c r="H98" s="31">
        <v>1.76617</v>
      </c>
      <c r="I98" s="31">
        <v>11.5891</v>
      </c>
      <c r="J98" s="31">
        <v>11.366899999999999</v>
      </c>
    </row>
    <row r="99" spans="1:10" x14ac:dyDescent="0.25">
      <c r="A99" s="27"/>
      <c r="B99" s="30"/>
      <c r="C99" s="30"/>
      <c r="D99" s="30">
        <v>9.5049499999999991</v>
      </c>
      <c r="E99" s="30">
        <v>0.21484600000000001</v>
      </c>
      <c r="G99" s="30">
        <f t="shared" si="2"/>
        <v>0.22659999999999947</v>
      </c>
      <c r="H99" s="31">
        <v>1.81592</v>
      </c>
      <c r="I99" s="31">
        <v>11.493</v>
      </c>
      <c r="J99" s="31">
        <v>11.266400000000001</v>
      </c>
    </row>
    <row r="100" spans="1:10" x14ac:dyDescent="0.25">
      <c r="A100" s="27"/>
      <c r="B100" s="30"/>
      <c r="C100" s="30"/>
      <c r="D100" s="30">
        <v>9.6039600000000007</v>
      </c>
      <c r="E100" s="30">
        <v>0.16531399999999999</v>
      </c>
      <c r="G100" s="30">
        <f t="shared" si="2"/>
        <v>0.22879999999999967</v>
      </c>
      <c r="H100" s="31">
        <v>1.8408</v>
      </c>
      <c r="I100" s="31">
        <v>11.445</v>
      </c>
      <c r="J100" s="31">
        <v>11.216200000000001</v>
      </c>
    </row>
    <row r="101" spans="1:10" x14ac:dyDescent="0.25">
      <c r="A101" s="27"/>
      <c r="B101" s="30"/>
      <c r="C101" s="30"/>
      <c r="D101" s="30">
        <v>9.7029700000000005</v>
      </c>
      <c r="E101" s="30">
        <v>0.11903</v>
      </c>
      <c r="G101" s="30">
        <f t="shared" si="2"/>
        <v>0.23080000000000034</v>
      </c>
      <c r="H101" s="31">
        <v>1.8656699999999999</v>
      </c>
      <c r="I101" s="31">
        <v>11.3969</v>
      </c>
      <c r="J101" s="31">
        <v>11.1661</v>
      </c>
    </row>
    <row r="102" spans="1:10" x14ac:dyDescent="0.25">
      <c r="A102" s="27"/>
      <c r="B102" s="30"/>
      <c r="C102" s="30"/>
      <c r="D102" s="30">
        <v>9.8019800000000004</v>
      </c>
      <c r="E102" s="30">
        <v>7.6025999999999996E-2</v>
      </c>
      <c r="G102" s="30">
        <f t="shared" si="2"/>
        <v>0.23290000000000077</v>
      </c>
      <c r="H102" s="31">
        <v>1.89055</v>
      </c>
      <c r="I102" s="31">
        <v>11.3489</v>
      </c>
      <c r="J102" s="31">
        <v>11.116</v>
      </c>
    </row>
    <row r="103" spans="1:10" x14ac:dyDescent="0.25">
      <c r="A103" s="27"/>
      <c r="B103" s="30"/>
      <c r="C103" s="30"/>
      <c r="D103" s="30">
        <v>9.9009900000000002</v>
      </c>
      <c r="E103" s="30">
        <v>3.6339799999999998E-2</v>
      </c>
      <c r="G103" s="30">
        <f t="shared" si="2"/>
        <v>0.23490000000000144</v>
      </c>
      <c r="H103" s="31">
        <v>1.9154199999999999</v>
      </c>
      <c r="I103" s="31">
        <v>11.300800000000001</v>
      </c>
      <c r="J103" s="31">
        <v>11.065899999999999</v>
      </c>
    </row>
    <row r="104" spans="1:10" x14ac:dyDescent="0.25">
      <c r="A104" s="27"/>
      <c r="B104" s="30"/>
      <c r="C104" s="30"/>
      <c r="D104" s="30">
        <v>10</v>
      </c>
      <c r="E104" s="30">
        <v>0</v>
      </c>
      <c r="G104" s="30">
        <f t="shared" ref="G104:G167" si="3">ABS(I104-J104)</f>
        <v>0.238900000000001</v>
      </c>
      <c r="H104" s="31">
        <v>1.9651799999999999</v>
      </c>
      <c r="I104" s="31">
        <v>11.204800000000001</v>
      </c>
      <c r="J104" s="31">
        <v>10.9659</v>
      </c>
    </row>
    <row r="105" spans="1:10" x14ac:dyDescent="0.25">
      <c r="A105" s="27"/>
      <c r="B105" s="30"/>
      <c r="C105" s="30"/>
      <c r="D105" s="30">
        <v>10.099</v>
      </c>
      <c r="E105" s="30">
        <v>-3.2967900000000001E-2</v>
      </c>
      <c r="G105" s="30">
        <f t="shared" si="3"/>
        <v>0.24070000000000036</v>
      </c>
      <c r="H105" s="31">
        <v>1.9900500000000001</v>
      </c>
      <c r="I105" s="31">
        <v>11.156700000000001</v>
      </c>
      <c r="J105" s="31">
        <v>10.916</v>
      </c>
    </row>
    <row r="106" spans="1:10" x14ac:dyDescent="0.25">
      <c r="A106" s="27"/>
      <c r="B106" s="30"/>
      <c r="C106" s="30"/>
      <c r="D106" s="30">
        <v>10.198</v>
      </c>
      <c r="E106" s="30">
        <v>-6.2587299999999998E-2</v>
      </c>
      <c r="G106" s="30">
        <f t="shared" si="3"/>
        <v>0.24260000000000126</v>
      </c>
      <c r="H106" s="31">
        <v>2.0149300000000001</v>
      </c>
      <c r="I106" s="31">
        <v>11.108700000000001</v>
      </c>
      <c r="J106" s="31">
        <v>10.866099999999999</v>
      </c>
    </row>
    <row r="107" spans="1:10" x14ac:dyDescent="0.25">
      <c r="A107" s="27"/>
      <c r="B107" s="30"/>
      <c r="C107" s="30"/>
      <c r="D107" s="30">
        <v>10.297000000000001</v>
      </c>
      <c r="E107" s="2">
        <v>-8.8891700000000004E-2</v>
      </c>
      <c r="G107" s="30">
        <f t="shared" si="3"/>
        <v>0.24440000000000062</v>
      </c>
      <c r="H107" s="31">
        <v>2.0398000000000001</v>
      </c>
      <c r="I107" s="31">
        <v>11.060600000000001</v>
      </c>
      <c r="J107" s="31">
        <v>10.8162</v>
      </c>
    </row>
    <row r="108" spans="1:10" x14ac:dyDescent="0.25">
      <c r="A108" s="27"/>
      <c r="B108" s="30"/>
      <c r="C108" s="30"/>
      <c r="D108" s="30">
        <v>10.396000000000001</v>
      </c>
      <c r="E108" s="2">
        <v>-0.111915</v>
      </c>
      <c r="G108" s="30">
        <f t="shared" si="3"/>
        <v>0.24619999999999997</v>
      </c>
      <c r="H108" s="31">
        <v>2.0646800000000001</v>
      </c>
      <c r="I108" s="31">
        <v>11.012600000000001</v>
      </c>
      <c r="J108" s="31">
        <v>10.766400000000001</v>
      </c>
    </row>
    <row r="109" spans="1:10" x14ac:dyDescent="0.25">
      <c r="A109" s="27"/>
      <c r="B109" s="30"/>
      <c r="C109" s="30"/>
      <c r="D109" s="30">
        <v>10.494999999999999</v>
      </c>
      <c r="E109" s="30">
        <v>-0.131689</v>
      </c>
      <c r="G109" s="30">
        <f t="shared" si="3"/>
        <v>0.24959999999999916</v>
      </c>
      <c r="H109" s="31">
        <v>2.11443</v>
      </c>
      <c r="I109" s="31">
        <v>10.916499999999999</v>
      </c>
      <c r="J109" s="31">
        <v>10.6669</v>
      </c>
    </row>
    <row r="110" spans="1:10" x14ac:dyDescent="0.25">
      <c r="A110" s="27"/>
      <c r="B110" s="30"/>
      <c r="C110" s="30"/>
      <c r="D110" s="30">
        <v>10.594099999999999</v>
      </c>
      <c r="E110" s="30">
        <v>-0.14824999999999999</v>
      </c>
      <c r="G110" s="30">
        <f t="shared" si="3"/>
        <v>0.25129999999999875</v>
      </c>
      <c r="H110" s="31">
        <v>2.1393</v>
      </c>
      <c r="I110" s="31">
        <v>10.868499999999999</v>
      </c>
      <c r="J110" s="31">
        <v>10.6172</v>
      </c>
    </row>
    <row r="111" spans="1:10" x14ac:dyDescent="0.25">
      <c r="A111" s="27"/>
      <c r="B111" s="30"/>
      <c r="C111" s="30"/>
      <c r="D111" s="30">
        <v>10.693099999999999</v>
      </c>
      <c r="E111" s="30">
        <v>-0.16162899999999999</v>
      </c>
      <c r="G111" s="30">
        <f t="shared" si="3"/>
        <v>0.2527999999999988</v>
      </c>
      <c r="H111" s="31">
        <v>2.16418</v>
      </c>
      <c r="I111" s="31">
        <v>10.820399999999999</v>
      </c>
      <c r="J111" s="31">
        <v>10.567600000000001</v>
      </c>
    </row>
    <row r="112" spans="1:10" x14ac:dyDescent="0.25">
      <c r="A112" s="27"/>
      <c r="B112" s="30"/>
      <c r="C112" s="30"/>
      <c r="D112" s="30">
        <v>10.7921</v>
      </c>
      <c r="E112" s="30">
        <v>-0.17186000000000001</v>
      </c>
      <c r="G112" s="30">
        <f t="shared" si="3"/>
        <v>0.25439999999999863</v>
      </c>
      <c r="H112" s="31">
        <v>2.18906</v>
      </c>
      <c r="I112" s="31">
        <v>10.772399999999999</v>
      </c>
      <c r="J112" s="31">
        <v>10.518000000000001</v>
      </c>
    </row>
    <row r="113" spans="1:10" x14ac:dyDescent="0.25">
      <c r="A113" s="27"/>
      <c r="B113" s="30"/>
      <c r="C113" s="30"/>
      <c r="D113" s="30">
        <v>10.8911</v>
      </c>
      <c r="E113" s="30">
        <v>-0.178978</v>
      </c>
      <c r="G113" s="30">
        <f t="shared" si="3"/>
        <v>0.25579999999999892</v>
      </c>
      <c r="H113" s="31">
        <v>2.21393</v>
      </c>
      <c r="I113" s="31">
        <v>10.724299999999999</v>
      </c>
      <c r="J113" s="31">
        <v>10.468500000000001</v>
      </c>
    </row>
    <row r="114" spans="1:10" x14ac:dyDescent="0.25">
      <c r="A114" s="27"/>
      <c r="B114" s="30"/>
      <c r="C114" s="30"/>
      <c r="D114" s="30">
        <v>10.9901</v>
      </c>
      <c r="E114" s="30">
        <v>-0.18301400000000001</v>
      </c>
      <c r="G114" s="30">
        <f t="shared" si="3"/>
        <v>0.25869999999999926</v>
      </c>
      <c r="H114" s="31">
        <v>2.2636799999999999</v>
      </c>
      <c r="I114" s="31">
        <v>10.628299999999999</v>
      </c>
      <c r="J114" s="31">
        <v>10.3696</v>
      </c>
    </row>
    <row r="115" spans="1:10" x14ac:dyDescent="0.25">
      <c r="A115" s="27"/>
      <c r="B115" s="30"/>
      <c r="C115" s="30"/>
      <c r="D115" s="30">
        <v>11.0891</v>
      </c>
      <c r="E115" s="30">
        <v>-0.184004</v>
      </c>
      <c r="G115" s="30">
        <f t="shared" si="3"/>
        <v>0.25999999999999979</v>
      </c>
      <c r="H115" s="31">
        <v>2.2885599999999999</v>
      </c>
      <c r="I115" s="31">
        <v>10.5802</v>
      </c>
      <c r="J115" s="31">
        <v>10.3202</v>
      </c>
    </row>
    <row r="116" spans="1:10" x14ac:dyDescent="0.25">
      <c r="A116" s="27"/>
      <c r="B116" s="30"/>
      <c r="C116" s="30"/>
      <c r="D116" s="30">
        <v>11.1881</v>
      </c>
      <c r="E116" s="2">
        <v>-0.18198</v>
      </c>
      <c r="G116" s="30">
        <f t="shared" si="3"/>
        <v>0.26140000000000008</v>
      </c>
      <c r="H116" s="31">
        <v>2.3134299999999999</v>
      </c>
      <c r="I116" s="31">
        <v>10.5322</v>
      </c>
      <c r="J116" s="31">
        <v>10.270799999999999</v>
      </c>
    </row>
    <row r="117" spans="1:10" x14ac:dyDescent="0.25">
      <c r="A117" s="27"/>
      <c r="B117" s="30"/>
      <c r="C117" s="30"/>
      <c r="D117" s="30">
        <v>11.287100000000001</v>
      </c>
      <c r="E117" s="30">
        <v>-0.17697599999999999</v>
      </c>
      <c r="G117" s="30">
        <f t="shared" si="3"/>
        <v>0.26259999999999906</v>
      </c>
      <c r="H117" s="31">
        <v>2.3383099999999999</v>
      </c>
      <c r="I117" s="31">
        <v>10.4841</v>
      </c>
      <c r="J117" s="31">
        <v>10.221500000000001</v>
      </c>
    </row>
    <row r="118" spans="1:10" x14ac:dyDescent="0.25">
      <c r="A118" s="27"/>
      <c r="B118" s="30"/>
      <c r="C118" s="30"/>
      <c r="D118" s="30">
        <v>11.386100000000001</v>
      </c>
      <c r="E118" s="30">
        <v>-0.16902500000000001</v>
      </c>
      <c r="G118" s="30">
        <f t="shared" si="3"/>
        <v>0.26379999999999981</v>
      </c>
      <c r="H118" s="31">
        <v>2.3631899999999999</v>
      </c>
      <c r="I118" s="31">
        <v>10.4361</v>
      </c>
      <c r="J118" s="31">
        <v>10.1723</v>
      </c>
    </row>
    <row r="119" spans="1:10" x14ac:dyDescent="0.25">
      <c r="A119" s="27"/>
      <c r="B119" s="30"/>
      <c r="C119" s="30"/>
      <c r="D119" s="30">
        <v>11.485099999999999</v>
      </c>
      <c r="E119" s="30">
        <v>-0.158161</v>
      </c>
      <c r="G119" s="30">
        <f t="shared" si="3"/>
        <v>0.26609999999999978</v>
      </c>
      <c r="H119" s="31">
        <v>2.4129399999999999</v>
      </c>
      <c r="I119" s="31">
        <v>10.34</v>
      </c>
      <c r="J119" s="31">
        <v>10.0739</v>
      </c>
    </row>
    <row r="120" spans="1:10" x14ac:dyDescent="0.25">
      <c r="A120" s="27"/>
      <c r="B120" s="30"/>
      <c r="C120" s="30"/>
      <c r="D120" s="30">
        <v>11.584199999999999</v>
      </c>
      <c r="E120" s="30">
        <v>-0.14441699999999999</v>
      </c>
      <c r="G120" s="30">
        <f t="shared" si="3"/>
        <v>0.26719999999999899</v>
      </c>
      <c r="H120" s="31">
        <v>2.4378099999999998</v>
      </c>
      <c r="I120" s="31">
        <v>10.292</v>
      </c>
      <c r="J120" s="31">
        <v>10.024800000000001</v>
      </c>
    </row>
    <row r="121" spans="1:10" x14ac:dyDescent="0.25">
      <c r="A121" s="27"/>
      <c r="B121" s="30"/>
      <c r="C121" s="30"/>
      <c r="D121" s="30">
        <v>11.683199999999999</v>
      </c>
      <c r="E121" s="30">
        <v>-0.127827</v>
      </c>
      <c r="G121" s="30">
        <f t="shared" si="3"/>
        <v>0.26810000000000045</v>
      </c>
      <c r="H121" s="31">
        <v>2.4626899999999998</v>
      </c>
      <c r="I121" s="31">
        <v>10.2439</v>
      </c>
      <c r="J121" s="31">
        <v>9.9757999999999996</v>
      </c>
    </row>
    <row r="122" spans="1:10" x14ac:dyDescent="0.25">
      <c r="A122" s="27"/>
      <c r="B122" s="30"/>
      <c r="C122" s="30"/>
      <c r="D122" s="30">
        <v>11.7822</v>
      </c>
      <c r="E122" s="30">
        <v>-0.10842400000000001</v>
      </c>
      <c r="G122" s="30">
        <f t="shared" si="3"/>
        <v>0.26908000000000065</v>
      </c>
      <c r="H122" s="31">
        <v>2.4875600000000002</v>
      </c>
      <c r="I122" s="31">
        <v>10.1959</v>
      </c>
      <c r="J122" s="31">
        <v>9.9268199999999993</v>
      </c>
    </row>
    <row r="123" spans="1:10" x14ac:dyDescent="0.25">
      <c r="A123" s="27"/>
      <c r="B123" s="27"/>
      <c r="C123" s="30"/>
      <c r="D123" s="30">
        <v>11.8812</v>
      </c>
      <c r="E123" s="30">
        <v>-8.6241999999999999E-2</v>
      </c>
      <c r="G123" s="30">
        <f t="shared" si="3"/>
        <v>0.27002000000000059</v>
      </c>
      <c r="H123" s="31">
        <v>2.5124399999999998</v>
      </c>
      <c r="I123" s="31">
        <v>10.1479</v>
      </c>
      <c r="J123" s="31">
        <v>9.8778799999999993</v>
      </c>
    </row>
    <row r="124" spans="1:10" x14ac:dyDescent="0.25">
      <c r="A124" s="27"/>
      <c r="B124" s="27"/>
      <c r="C124" s="30"/>
      <c r="D124" s="30">
        <v>11.9802</v>
      </c>
      <c r="E124" s="30">
        <v>-6.1314199999999999E-2</v>
      </c>
      <c r="G124" s="30">
        <f t="shared" si="3"/>
        <v>0.27163000000000004</v>
      </c>
      <c r="H124" s="31">
        <v>2.5621900000000002</v>
      </c>
      <c r="I124" s="31">
        <v>10.0518</v>
      </c>
      <c r="J124" s="31">
        <v>9.78017</v>
      </c>
    </row>
    <row r="125" spans="1:10" x14ac:dyDescent="0.25">
      <c r="A125" s="27"/>
      <c r="B125" s="27"/>
      <c r="C125" s="30"/>
      <c r="D125" s="30">
        <v>12.0792</v>
      </c>
      <c r="E125" s="30">
        <v>-3.3674000000000003E-2</v>
      </c>
      <c r="G125" s="30">
        <f t="shared" si="3"/>
        <v>0.27229999999999954</v>
      </c>
      <c r="H125" s="31">
        <v>2.5870700000000002</v>
      </c>
      <c r="I125" s="31">
        <v>10.0037</v>
      </c>
      <c r="J125" s="31">
        <v>9.7314000000000007</v>
      </c>
    </row>
    <row r="126" spans="1:10" x14ac:dyDescent="0.25">
      <c r="A126" s="27"/>
      <c r="B126" s="27"/>
      <c r="C126" s="30"/>
      <c r="D126" s="30">
        <v>12.1782</v>
      </c>
      <c r="E126" s="30">
        <v>-3.3550300000000002E-3</v>
      </c>
      <c r="G126" s="30">
        <f t="shared" si="3"/>
        <v>0.27301000000000109</v>
      </c>
      <c r="H126" s="31">
        <v>2.6119400000000002</v>
      </c>
      <c r="I126" s="31">
        <v>9.9556900000000006</v>
      </c>
      <c r="J126" s="31">
        <v>9.6826799999999995</v>
      </c>
    </row>
    <row r="127" spans="1:10" x14ac:dyDescent="0.25">
      <c r="A127" s="27"/>
      <c r="B127" s="27"/>
      <c r="C127" s="30"/>
      <c r="D127" s="30">
        <v>12.277200000000001</v>
      </c>
      <c r="E127" s="30">
        <v>2.9609199999999999E-2</v>
      </c>
      <c r="G127" s="30">
        <f t="shared" si="3"/>
        <v>0.27363000000000071</v>
      </c>
      <c r="H127" s="31">
        <v>2.6368200000000002</v>
      </c>
      <c r="I127" s="31">
        <v>9.9076500000000003</v>
      </c>
      <c r="J127" s="31">
        <v>9.6340199999999996</v>
      </c>
    </row>
    <row r="128" spans="1:10" x14ac:dyDescent="0.25">
      <c r="A128" s="27"/>
      <c r="B128" s="27"/>
      <c r="C128" s="30"/>
      <c r="D128" s="30">
        <v>12.376200000000001</v>
      </c>
      <c r="E128" s="30">
        <v>6.5185300000000002E-2</v>
      </c>
      <c r="G128" s="30">
        <f t="shared" si="3"/>
        <v>0.27420000000000044</v>
      </c>
      <c r="H128" s="31">
        <v>2.6616900000000001</v>
      </c>
      <c r="I128" s="31">
        <v>9.85961</v>
      </c>
      <c r="J128" s="31">
        <v>9.5854099999999995</v>
      </c>
    </row>
    <row r="129" spans="1:10" x14ac:dyDescent="0.25">
      <c r="A129" s="27"/>
      <c r="B129" s="27"/>
      <c r="C129" s="30"/>
      <c r="D129" s="30">
        <v>12.475199999999999</v>
      </c>
      <c r="E129" s="30">
        <v>0.10334</v>
      </c>
      <c r="G129" s="30">
        <f t="shared" si="3"/>
        <v>0.27515999999999963</v>
      </c>
      <c r="H129" s="31">
        <v>2.7114400000000001</v>
      </c>
      <c r="I129" s="31">
        <v>9.7635299999999994</v>
      </c>
      <c r="J129" s="31">
        <v>9.4883699999999997</v>
      </c>
    </row>
    <row r="130" spans="1:10" x14ac:dyDescent="0.25">
      <c r="A130" s="27"/>
      <c r="B130" s="27"/>
      <c r="C130" s="30"/>
      <c r="D130" s="30">
        <v>12.574199999999999</v>
      </c>
      <c r="E130" s="30">
        <v>0.144039</v>
      </c>
      <c r="G130" s="30">
        <f t="shared" si="3"/>
        <v>0.27553999999999945</v>
      </c>
      <c r="H130" s="31">
        <v>2.7363200000000001</v>
      </c>
      <c r="I130" s="31">
        <v>9.7154799999999994</v>
      </c>
      <c r="J130" s="31">
        <v>9.43994</v>
      </c>
    </row>
    <row r="131" spans="1:10" x14ac:dyDescent="0.25">
      <c r="A131" s="27"/>
      <c r="B131" s="27"/>
      <c r="C131" s="30"/>
      <c r="D131" s="30">
        <v>12.673299999999999</v>
      </c>
      <c r="E131" s="30">
        <v>0.18725</v>
      </c>
      <c r="G131" s="30">
        <f t="shared" si="3"/>
        <v>0.27586999999999939</v>
      </c>
      <c r="H131" s="31">
        <v>2.7612000000000001</v>
      </c>
      <c r="I131" s="31">
        <v>9.6674399999999991</v>
      </c>
      <c r="J131" s="31">
        <v>9.3915699999999998</v>
      </c>
    </row>
    <row r="132" spans="1:10" x14ac:dyDescent="0.25">
      <c r="A132" s="27"/>
      <c r="B132" s="27"/>
      <c r="C132" s="30"/>
      <c r="D132" s="30">
        <v>12.7723</v>
      </c>
      <c r="E132" s="30">
        <v>0.23293900000000001</v>
      </c>
      <c r="G132" s="30">
        <f t="shared" si="3"/>
        <v>0.27615000000000123</v>
      </c>
      <c r="H132" s="31">
        <v>2.78607</v>
      </c>
      <c r="I132" s="31">
        <v>9.6194000000000006</v>
      </c>
      <c r="J132" s="31">
        <v>9.3432499999999994</v>
      </c>
    </row>
    <row r="133" spans="1:10" x14ac:dyDescent="0.25">
      <c r="A133" s="27"/>
      <c r="B133" s="27"/>
      <c r="C133" s="30"/>
      <c r="D133" s="30">
        <v>12.8713</v>
      </c>
      <c r="E133" s="30">
        <v>0.28107199999999999</v>
      </c>
      <c r="G133" s="30">
        <f t="shared" si="3"/>
        <v>0.27636000000000038</v>
      </c>
      <c r="H133" s="31">
        <v>2.8109500000000001</v>
      </c>
      <c r="I133" s="31">
        <v>9.5713600000000003</v>
      </c>
      <c r="J133" s="31">
        <v>9.2949999999999999</v>
      </c>
    </row>
    <row r="134" spans="1:10" x14ac:dyDescent="0.25">
      <c r="A134" s="27"/>
      <c r="B134" s="27"/>
      <c r="C134" s="30"/>
      <c r="D134" s="30">
        <v>12.9703</v>
      </c>
      <c r="E134" s="30">
        <v>0.33161600000000002</v>
      </c>
      <c r="G134" s="30">
        <f t="shared" si="3"/>
        <v>0.27661999999999942</v>
      </c>
      <c r="H134" s="31">
        <v>2.8607</v>
      </c>
      <c r="I134" s="31">
        <v>9.4752799999999997</v>
      </c>
      <c r="J134" s="31">
        <v>9.1986600000000003</v>
      </c>
    </row>
    <row r="135" spans="1:10" x14ac:dyDescent="0.25">
      <c r="A135" s="27"/>
      <c r="B135" s="27"/>
      <c r="C135" s="30"/>
      <c r="D135" s="30">
        <v>13.0693</v>
      </c>
      <c r="E135" s="30">
        <v>0.38453700000000002</v>
      </c>
      <c r="G135" s="30">
        <f t="shared" si="3"/>
        <v>0.27665000000000006</v>
      </c>
      <c r="H135" s="31">
        <v>2.88557</v>
      </c>
      <c r="I135" s="31">
        <v>9.4272399999999994</v>
      </c>
      <c r="J135" s="31">
        <v>9.1505899999999993</v>
      </c>
    </row>
    <row r="136" spans="1:10" x14ac:dyDescent="0.25">
      <c r="A136" s="27"/>
      <c r="B136" s="27"/>
      <c r="C136" s="30"/>
      <c r="D136" s="30">
        <v>13.1683</v>
      </c>
      <c r="E136" s="30">
        <v>0.43980200000000003</v>
      </c>
      <c r="G136" s="30">
        <f t="shared" si="3"/>
        <v>0.2766200000000012</v>
      </c>
      <c r="H136" s="31">
        <v>2.91045</v>
      </c>
      <c r="I136" s="31">
        <v>9.3792000000000009</v>
      </c>
      <c r="J136" s="31">
        <v>9.1025799999999997</v>
      </c>
    </row>
    <row r="137" spans="1:10" x14ac:dyDescent="0.25">
      <c r="A137" s="27"/>
      <c r="B137" s="27"/>
      <c r="C137" s="30"/>
      <c r="D137" s="30">
        <v>13.267300000000001</v>
      </c>
      <c r="E137" s="30">
        <v>0.49737799999999999</v>
      </c>
      <c r="G137" s="30">
        <f t="shared" si="3"/>
        <v>0.27654000000000067</v>
      </c>
      <c r="H137" s="31">
        <v>2.93533</v>
      </c>
      <c r="I137" s="31">
        <v>9.3311600000000006</v>
      </c>
      <c r="J137" s="31">
        <v>9.0546199999999999</v>
      </c>
    </row>
    <row r="138" spans="1:10" x14ac:dyDescent="0.25">
      <c r="A138" s="27"/>
      <c r="B138" s="27"/>
      <c r="C138" s="30"/>
      <c r="D138" s="30">
        <v>13.366300000000001</v>
      </c>
      <c r="E138" s="30">
        <v>0.55723100000000003</v>
      </c>
      <c r="G138" s="30">
        <f t="shared" si="3"/>
        <v>0.27637999999999963</v>
      </c>
      <c r="H138" s="31">
        <v>2.9601999999999999</v>
      </c>
      <c r="I138" s="31">
        <v>9.2831200000000003</v>
      </c>
      <c r="J138" s="31">
        <v>9.0067400000000006</v>
      </c>
    </row>
    <row r="139" spans="1:10" x14ac:dyDescent="0.25">
      <c r="A139" s="27"/>
      <c r="B139" s="27"/>
      <c r="C139" s="30"/>
      <c r="D139" s="30">
        <v>13.465299999999999</v>
      </c>
      <c r="E139" s="30">
        <v>0.61932699999999996</v>
      </c>
      <c r="G139" s="30">
        <f t="shared" si="3"/>
        <v>0.27588000000000079</v>
      </c>
      <c r="H139" s="31">
        <v>3.0099499999999999</v>
      </c>
      <c r="I139" s="31">
        <v>9.18703</v>
      </c>
      <c r="J139" s="31">
        <v>8.9111499999999992</v>
      </c>
    </row>
    <row r="140" spans="1:10" x14ac:dyDescent="0.25">
      <c r="A140" s="27"/>
      <c r="B140" s="27"/>
      <c r="C140" s="30"/>
      <c r="D140" s="30">
        <v>13.564299999999999</v>
      </c>
      <c r="E140" s="30">
        <v>0.68363399999999996</v>
      </c>
      <c r="G140" s="30">
        <f t="shared" si="3"/>
        <v>0.27553999999999945</v>
      </c>
      <c r="H140" s="31">
        <v>3.0348299999999999</v>
      </c>
      <c r="I140" s="31">
        <v>9.1389899999999997</v>
      </c>
      <c r="J140" s="31">
        <v>8.8634500000000003</v>
      </c>
    </row>
    <row r="141" spans="1:10" x14ac:dyDescent="0.25">
      <c r="A141" s="27"/>
      <c r="B141" s="27"/>
      <c r="C141" s="30"/>
      <c r="D141" s="30">
        <v>13.663399999999999</v>
      </c>
      <c r="E141" s="30">
        <v>0.75011700000000003</v>
      </c>
      <c r="G141" s="30">
        <f t="shared" si="3"/>
        <v>0.27512999999999899</v>
      </c>
      <c r="H141" s="31">
        <v>3.0596999999999999</v>
      </c>
      <c r="I141" s="31">
        <v>9.0909499999999994</v>
      </c>
      <c r="J141" s="31">
        <v>8.8158200000000004</v>
      </c>
    </row>
    <row r="142" spans="1:10" x14ac:dyDescent="0.25">
      <c r="A142" s="27"/>
      <c r="B142" s="27"/>
      <c r="C142" s="30"/>
      <c r="D142" s="30">
        <v>13.7624</v>
      </c>
      <c r="E142" s="30">
        <v>0.818743</v>
      </c>
      <c r="G142" s="30">
        <f t="shared" si="3"/>
        <v>0.27465999999999902</v>
      </c>
      <c r="H142" s="31">
        <v>3.0845799999999999</v>
      </c>
      <c r="I142" s="31">
        <v>9.0429099999999991</v>
      </c>
      <c r="J142" s="31">
        <v>8.7682500000000001</v>
      </c>
    </row>
    <row r="143" spans="1:10" x14ac:dyDescent="0.25">
      <c r="A143" s="27"/>
      <c r="B143" s="27"/>
      <c r="C143" s="30"/>
      <c r="D143" s="30">
        <v>13.8614</v>
      </c>
      <c r="E143" s="30">
        <v>0.88947799999999999</v>
      </c>
      <c r="G143" s="30">
        <f t="shared" si="3"/>
        <v>0.27411999999999992</v>
      </c>
      <c r="H143" s="31">
        <v>3.1094499999999998</v>
      </c>
      <c r="I143" s="31">
        <v>8.9948700000000006</v>
      </c>
      <c r="J143" s="31">
        <v>8.7207500000000007</v>
      </c>
    </row>
    <row r="144" spans="1:10" x14ac:dyDescent="0.25">
      <c r="A144" s="27"/>
      <c r="B144" s="27"/>
      <c r="C144" s="30"/>
      <c r="D144" s="30">
        <v>13.9604</v>
      </c>
      <c r="E144" s="30">
        <v>0.96228999999999998</v>
      </c>
      <c r="G144" s="30">
        <f t="shared" si="3"/>
        <v>0.27284000000000042</v>
      </c>
      <c r="H144" s="31">
        <v>3.1592099999999999</v>
      </c>
      <c r="I144" s="31">
        <v>8.89879</v>
      </c>
      <c r="J144" s="31">
        <v>8.6259499999999996</v>
      </c>
    </row>
    <row r="145" spans="1:10" x14ac:dyDescent="0.25">
      <c r="A145" s="27"/>
      <c r="B145" s="27"/>
      <c r="C145" s="30"/>
      <c r="D145" s="30">
        <v>14.0594</v>
      </c>
      <c r="E145" s="30">
        <v>1.03714</v>
      </c>
      <c r="G145" s="30">
        <f t="shared" si="3"/>
        <v>0.27210000000000001</v>
      </c>
      <c r="H145" s="31">
        <v>3.1840799999999998</v>
      </c>
      <c r="I145" s="31">
        <v>8.8507499999999997</v>
      </c>
      <c r="J145" s="31">
        <v>8.5786499999999997</v>
      </c>
    </row>
    <row r="146" spans="1:10" x14ac:dyDescent="0.25">
      <c r="A146" s="27"/>
      <c r="B146" s="27"/>
      <c r="C146" s="30"/>
      <c r="D146" s="30">
        <v>14.1584</v>
      </c>
      <c r="E146" s="30">
        <v>1.1140099999999999</v>
      </c>
      <c r="G146" s="30">
        <f t="shared" si="3"/>
        <v>0.2712899999999987</v>
      </c>
      <c r="H146" s="31">
        <v>3.2089599999999998</v>
      </c>
      <c r="I146" s="31">
        <v>8.8027099999999994</v>
      </c>
      <c r="J146" s="31">
        <v>8.5314200000000007</v>
      </c>
    </row>
    <row r="147" spans="1:10" x14ac:dyDescent="0.25">
      <c r="A147" s="27"/>
      <c r="B147" s="27"/>
      <c r="C147" s="30"/>
      <c r="D147" s="30">
        <v>14.257400000000001</v>
      </c>
      <c r="E147" s="30">
        <v>1.19285</v>
      </c>
      <c r="G147" s="30">
        <f t="shared" si="3"/>
        <v>0.27041000000000004</v>
      </c>
      <c r="H147" s="31">
        <v>3.2338300000000002</v>
      </c>
      <c r="I147" s="31">
        <v>8.7546599999999994</v>
      </c>
      <c r="J147" s="31">
        <v>8.4842499999999994</v>
      </c>
    </row>
    <row r="148" spans="1:10" x14ac:dyDescent="0.25">
      <c r="A148" s="27"/>
      <c r="B148" s="27"/>
      <c r="C148" s="30"/>
      <c r="D148" s="30">
        <v>14.356400000000001</v>
      </c>
      <c r="E148" s="30">
        <v>1.27363</v>
      </c>
      <c r="G148" s="30">
        <f t="shared" si="3"/>
        <v>0.2694599999999987</v>
      </c>
      <c r="H148" s="31">
        <v>3.2587100000000002</v>
      </c>
      <c r="I148" s="31">
        <v>8.7066199999999991</v>
      </c>
      <c r="J148" s="31">
        <v>8.4371600000000004</v>
      </c>
    </row>
    <row r="149" spans="1:10" x14ac:dyDescent="0.25">
      <c r="A149" s="27"/>
      <c r="B149" s="27"/>
      <c r="C149" s="30"/>
      <c r="D149" s="30">
        <v>14.455399999999999</v>
      </c>
      <c r="E149" s="30">
        <v>1.35632</v>
      </c>
      <c r="G149" s="30">
        <f t="shared" si="3"/>
        <v>0.26736000000000004</v>
      </c>
      <c r="H149" s="31">
        <v>3.3084600000000002</v>
      </c>
      <c r="I149" s="31">
        <v>8.6105400000000003</v>
      </c>
      <c r="J149" s="31">
        <v>8.3431800000000003</v>
      </c>
    </row>
    <row r="150" spans="1:10" x14ac:dyDescent="0.25">
      <c r="A150" s="27"/>
      <c r="B150" s="27"/>
      <c r="C150" s="30"/>
      <c r="D150" s="30">
        <v>14.554399999999999</v>
      </c>
      <c r="E150" s="30">
        <v>1.4408799999999999</v>
      </c>
      <c r="G150" s="30">
        <f t="shared" si="3"/>
        <v>0.26620999999999917</v>
      </c>
      <c r="H150" s="31">
        <v>3.3333400000000002</v>
      </c>
      <c r="I150" s="31">
        <v>8.5625</v>
      </c>
      <c r="J150" s="31">
        <v>8.2962900000000008</v>
      </c>
    </row>
    <row r="151" spans="1:10" x14ac:dyDescent="0.25">
      <c r="A151" s="27"/>
      <c r="B151" s="27"/>
      <c r="C151" s="30"/>
      <c r="D151" s="30">
        <v>14.6534</v>
      </c>
      <c r="E151" s="30">
        <v>1.52729</v>
      </c>
      <c r="G151" s="30">
        <f t="shared" si="3"/>
        <v>0.26497999999999955</v>
      </c>
      <c r="H151" s="31">
        <v>3.3582100000000001</v>
      </c>
      <c r="I151" s="31">
        <v>8.5144599999999997</v>
      </c>
      <c r="J151" s="31">
        <v>8.2494800000000001</v>
      </c>
    </row>
    <row r="152" spans="1:10" x14ac:dyDescent="0.25">
      <c r="A152" s="27"/>
      <c r="B152" s="27"/>
      <c r="C152" s="30"/>
      <c r="D152" s="30">
        <v>14.7525</v>
      </c>
      <c r="E152" s="30">
        <v>1.6154999999999999</v>
      </c>
      <c r="G152" s="30">
        <f t="shared" si="3"/>
        <v>0.26367999999999903</v>
      </c>
      <c r="H152" s="31">
        <v>3.3830900000000002</v>
      </c>
      <c r="I152" s="31">
        <v>8.4664199999999994</v>
      </c>
      <c r="J152" s="31">
        <v>8.2027400000000004</v>
      </c>
    </row>
    <row r="153" spans="1:10" x14ac:dyDescent="0.25">
      <c r="A153" s="27"/>
      <c r="B153" s="27"/>
      <c r="C153" s="30"/>
      <c r="D153" s="30">
        <v>14.8515</v>
      </c>
      <c r="E153" s="30">
        <v>1.70549</v>
      </c>
      <c r="G153" s="30">
        <f t="shared" si="3"/>
        <v>0.26231000000000115</v>
      </c>
      <c r="H153" s="31">
        <v>3.4079600000000001</v>
      </c>
      <c r="I153" s="31">
        <v>8.4183800000000009</v>
      </c>
      <c r="J153" s="31">
        <v>8.1560699999999997</v>
      </c>
    </row>
    <row r="154" spans="1:10" x14ac:dyDescent="0.25">
      <c r="A154" s="27"/>
      <c r="B154" s="27"/>
      <c r="C154" s="30"/>
      <c r="D154" s="30">
        <v>14.9505</v>
      </c>
      <c r="E154" s="30">
        <v>1.79722</v>
      </c>
      <c r="G154" s="30">
        <f t="shared" si="3"/>
        <v>0.2593399999999999</v>
      </c>
      <c r="H154" s="31">
        <v>3.4577100000000001</v>
      </c>
      <c r="I154" s="31">
        <v>8.3222900000000006</v>
      </c>
      <c r="J154" s="31">
        <v>8.0629500000000007</v>
      </c>
    </row>
    <row r="155" spans="1:10" x14ac:dyDescent="0.25">
      <c r="A155" s="27"/>
      <c r="B155" s="27"/>
      <c r="C155" s="30"/>
      <c r="D155" s="30">
        <v>15.0495</v>
      </c>
      <c r="E155" s="30">
        <v>1.89066</v>
      </c>
      <c r="G155" s="30">
        <f t="shared" si="3"/>
        <v>0.2577499999999997</v>
      </c>
      <c r="H155" s="31">
        <v>3.4825900000000001</v>
      </c>
      <c r="I155" s="31">
        <v>8.2742500000000003</v>
      </c>
      <c r="J155" s="31">
        <v>8.0165000000000006</v>
      </c>
    </row>
    <row r="156" spans="1:10" x14ac:dyDescent="0.25">
      <c r="A156" s="27"/>
      <c r="B156" s="27"/>
      <c r="C156" s="30"/>
      <c r="D156" s="30">
        <v>15.1485</v>
      </c>
      <c r="E156" s="30">
        <v>1.9857800000000001</v>
      </c>
      <c r="G156" s="30">
        <f t="shared" si="3"/>
        <v>0.25609000000000037</v>
      </c>
      <c r="H156" s="31">
        <v>3.50746</v>
      </c>
      <c r="I156" s="31">
        <v>8.22621</v>
      </c>
      <c r="J156" s="31">
        <v>7.9701199999999996</v>
      </c>
    </row>
    <row r="157" spans="1:10" x14ac:dyDescent="0.25">
      <c r="A157" s="27"/>
      <c r="B157" s="27"/>
      <c r="C157" s="30"/>
      <c r="D157" s="30">
        <v>15.2475</v>
      </c>
      <c r="E157" s="30">
        <v>2.0825300000000002</v>
      </c>
      <c r="G157" s="30">
        <f t="shared" si="3"/>
        <v>0.25434999999999963</v>
      </c>
      <c r="H157" s="31">
        <v>3.53234</v>
      </c>
      <c r="I157" s="31">
        <v>8.1781699999999997</v>
      </c>
      <c r="J157" s="31">
        <v>7.9238200000000001</v>
      </c>
    </row>
    <row r="158" spans="1:10" x14ac:dyDescent="0.25">
      <c r="A158" s="27"/>
      <c r="B158" s="27"/>
      <c r="C158" s="30"/>
      <c r="D158" s="30">
        <v>15.346500000000001</v>
      </c>
      <c r="E158" s="30">
        <v>2.1808900000000002</v>
      </c>
      <c r="G158" s="30">
        <f t="shared" si="3"/>
        <v>0.25252999999999926</v>
      </c>
      <c r="H158" s="31">
        <v>3.55722</v>
      </c>
      <c r="I158" s="31">
        <v>8.1301299999999994</v>
      </c>
      <c r="J158" s="31">
        <v>7.8776000000000002</v>
      </c>
    </row>
    <row r="159" spans="1:10" x14ac:dyDescent="0.25">
      <c r="A159" s="27"/>
      <c r="B159" s="27"/>
      <c r="C159" s="30"/>
      <c r="D159" s="30">
        <v>15.445499999999999</v>
      </c>
      <c r="E159" s="30">
        <v>2.2808199999999998</v>
      </c>
      <c r="G159" s="30">
        <f t="shared" si="3"/>
        <v>0.24867000000000061</v>
      </c>
      <c r="H159" s="31">
        <v>3.60697</v>
      </c>
      <c r="I159" s="31">
        <v>8.0340500000000006</v>
      </c>
      <c r="J159" s="31">
        <v>7.78538</v>
      </c>
    </row>
    <row r="160" spans="1:10" x14ac:dyDescent="0.25">
      <c r="A160" s="27"/>
      <c r="B160" s="27"/>
      <c r="C160" s="30"/>
      <c r="D160" s="30">
        <v>15.544499999999999</v>
      </c>
      <c r="E160" s="30">
        <v>2.3822999999999999</v>
      </c>
      <c r="G160" s="30">
        <f t="shared" si="3"/>
        <v>0.24663000000000057</v>
      </c>
      <c r="H160" s="31">
        <v>3.63184</v>
      </c>
      <c r="I160" s="31">
        <v>7.9860100000000003</v>
      </c>
      <c r="J160" s="31">
        <v>7.7393799999999997</v>
      </c>
    </row>
    <row r="161" spans="1:10" x14ac:dyDescent="0.25">
      <c r="A161" s="27"/>
      <c r="B161" s="27"/>
      <c r="C161" s="30"/>
      <c r="D161" s="30">
        <v>15.6435</v>
      </c>
      <c r="E161" s="30">
        <v>2.4852799999999999</v>
      </c>
      <c r="G161" s="30">
        <f t="shared" si="3"/>
        <v>0.24451000000000001</v>
      </c>
      <c r="H161" s="31">
        <v>3.65672</v>
      </c>
      <c r="I161" s="31">
        <v>7.93797</v>
      </c>
      <c r="J161" s="31">
        <v>7.69346</v>
      </c>
    </row>
    <row r="162" spans="1:10" x14ac:dyDescent="0.25">
      <c r="A162" s="27"/>
      <c r="B162" s="27"/>
      <c r="C162" s="30"/>
      <c r="D162" s="30">
        <v>15.742599999999999</v>
      </c>
      <c r="E162" s="30">
        <v>2.5897399999999999</v>
      </c>
      <c r="G162" s="30">
        <f t="shared" si="3"/>
        <v>0.2423099999999998</v>
      </c>
      <c r="H162" s="31">
        <v>3.6815899999999999</v>
      </c>
      <c r="I162" s="31">
        <v>7.8899299999999997</v>
      </c>
      <c r="J162" s="31">
        <v>7.6476199999999999</v>
      </c>
    </row>
    <row r="163" spans="1:10" x14ac:dyDescent="0.25">
      <c r="A163" s="27"/>
      <c r="B163" s="27"/>
      <c r="C163" s="30"/>
      <c r="D163" s="30">
        <v>15.8416</v>
      </c>
      <c r="E163" s="30">
        <v>2.69563</v>
      </c>
      <c r="G163" s="30">
        <f t="shared" si="3"/>
        <v>0.24001999999999946</v>
      </c>
      <c r="H163" s="31">
        <v>3.7064699999999999</v>
      </c>
      <c r="I163" s="31">
        <v>7.8418799999999997</v>
      </c>
      <c r="J163" s="31">
        <v>7.6018600000000003</v>
      </c>
    </row>
    <row r="164" spans="1:10" x14ac:dyDescent="0.25">
      <c r="A164" s="27"/>
      <c r="B164" s="27"/>
      <c r="C164" s="30"/>
      <c r="D164" s="30">
        <v>15.9406</v>
      </c>
      <c r="E164" s="30">
        <v>2.8029299999999999</v>
      </c>
      <c r="G164" s="30">
        <f t="shared" si="3"/>
        <v>0.23522999999999961</v>
      </c>
      <c r="H164" s="31">
        <v>3.7562199999999999</v>
      </c>
      <c r="I164" s="31">
        <v>7.7458</v>
      </c>
      <c r="J164" s="31">
        <v>7.5105700000000004</v>
      </c>
    </row>
    <row r="165" spans="1:10" x14ac:dyDescent="0.25">
      <c r="A165" s="27"/>
      <c r="B165" s="27"/>
      <c r="C165" s="30"/>
      <c r="D165" s="30">
        <v>16.0396</v>
      </c>
      <c r="E165" s="30">
        <v>2.91161</v>
      </c>
      <c r="G165" s="30">
        <f t="shared" si="3"/>
        <v>0.23270999999999997</v>
      </c>
      <c r="H165" s="31">
        <v>3.7810999999999999</v>
      </c>
      <c r="I165" s="31">
        <v>7.6977599999999997</v>
      </c>
      <c r="J165" s="31">
        <v>7.4650499999999997</v>
      </c>
    </row>
    <row r="166" spans="1:10" x14ac:dyDescent="0.25">
      <c r="A166" s="27"/>
      <c r="B166" s="27"/>
      <c r="C166" s="30"/>
      <c r="D166" s="30">
        <v>16.1386</v>
      </c>
      <c r="E166" s="30">
        <v>3.02162</v>
      </c>
      <c r="G166" s="30">
        <f t="shared" si="3"/>
        <v>0.2301100000000007</v>
      </c>
      <c r="H166" s="31">
        <v>3.8059699999999999</v>
      </c>
      <c r="I166" s="31">
        <v>7.6497200000000003</v>
      </c>
      <c r="J166" s="31">
        <v>7.4196099999999996</v>
      </c>
    </row>
    <row r="167" spans="1:10" x14ac:dyDescent="0.25">
      <c r="A167" s="27"/>
      <c r="B167" s="27"/>
      <c r="C167" s="30"/>
      <c r="D167" s="30">
        <v>16.2376</v>
      </c>
      <c r="E167" s="30">
        <v>3.1329400000000001</v>
      </c>
      <c r="G167" s="30">
        <f t="shared" si="3"/>
        <v>0.22743000000000002</v>
      </c>
      <c r="H167" s="31">
        <v>3.8308499999999999</v>
      </c>
      <c r="I167" s="31">
        <v>7.60168</v>
      </c>
      <c r="J167" s="31">
        <v>7.37425</v>
      </c>
    </row>
    <row r="168" spans="1:10" x14ac:dyDescent="0.25">
      <c r="A168" s="27"/>
      <c r="B168" s="27"/>
      <c r="C168" s="30"/>
      <c r="D168" s="30">
        <v>16.336600000000001</v>
      </c>
      <c r="E168" s="30">
        <v>3.2455400000000001</v>
      </c>
      <c r="G168" s="30">
        <f t="shared" ref="G168:G231" si="4">ABS(I168-J168)</f>
        <v>0.2246699999999997</v>
      </c>
      <c r="H168" s="31">
        <v>3.8557199999999998</v>
      </c>
      <c r="I168" s="31">
        <v>7.5536399999999997</v>
      </c>
      <c r="J168" s="31">
        <v>7.32897</v>
      </c>
    </row>
    <row r="169" spans="1:10" x14ac:dyDescent="0.25">
      <c r="A169" s="27"/>
      <c r="B169" s="27"/>
      <c r="C169" s="30"/>
      <c r="D169" s="30">
        <v>16.435600000000001</v>
      </c>
      <c r="E169" s="30">
        <v>3.3593700000000002</v>
      </c>
      <c r="G169" s="30">
        <f t="shared" si="4"/>
        <v>0.21889999999999965</v>
      </c>
      <c r="H169" s="31">
        <v>3.9054799999999998</v>
      </c>
      <c r="I169" s="31">
        <v>7.45756</v>
      </c>
      <c r="J169" s="31">
        <v>7.2386600000000003</v>
      </c>
    </row>
    <row r="170" spans="1:10" x14ac:dyDescent="0.25">
      <c r="A170" s="27"/>
      <c r="B170" s="27"/>
      <c r="C170" s="30"/>
      <c r="D170" s="30">
        <v>16.534600000000001</v>
      </c>
      <c r="E170" s="30">
        <v>3.4744100000000002</v>
      </c>
      <c r="G170" s="30">
        <f t="shared" si="4"/>
        <v>0.21588999999999992</v>
      </c>
      <c r="H170" s="31">
        <v>3.9303499999999998</v>
      </c>
      <c r="I170" s="31">
        <v>7.4095199999999997</v>
      </c>
      <c r="J170" s="31">
        <v>7.1936299999999997</v>
      </c>
    </row>
    <row r="171" spans="1:10" x14ac:dyDescent="0.25">
      <c r="A171" s="27"/>
      <c r="B171" s="27"/>
      <c r="C171" s="30"/>
      <c r="D171" s="30">
        <v>16.633600000000001</v>
      </c>
      <c r="E171" s="30">
        <v>3.5906199999999999</v>
      </c>
      <c r="G171" s="30">
        <f t="shared" si="4"/>
        <v>0.21279000000000003</v>
      </c>
      <c r="H171" s="31">
        <v>3.9552299999999998</v>
      </c>
      <c r="I171" s="31">
        <v>7.3614699999999997</v>
      </c>
      <c r="J171" s="31">
        <v>7.1486799999999997</v>
      </c>
    </row>
    <row r="172" spans="1:10" x14ac:dyDescent="0.25">
      <c r="A172" s="27"/>
      <c r="B172" s="27"/>
      <c r="C172" s="30"/>
      <c r="D172" s="30">
        <v>16.732700000000001</v>
      </c>
      <c r="E172" s="30">
        <v>3.7079599999999999</v>
      </c>
      <c r="G172" s="30">
        <f t="shared" si="4"/>
        <v>0.20961000000000052</v>
      </c>
      <c r="H172" s="31">
        <v>3.9801000000000002</v>
      </c>
      <c r="I172" s="31">
        <v>7.3134300000000003</v>
      </c>
      <c r="J172" s="31">
        <v>7.1038199999999998</v>
      </c>
    </row>
    <row r="173" spans="1:10" x14ac:dyDescent="0.25">
      <c r="A173" s="27"/>
      <c r="B173" s="27"/>
      <c r="C173" s="30"/>
      <c r="D173" s="30">
        <v>16.831700000000001</v>
      </c>
      <c r="E173" s="30">
        <v>3.8264200000000002</v>
      </c>
      <c r="G173" s="30">
        <f t="shared" si="4"/>
        <v>0.20633999999999997</v>
      </c>
      <c r="H173" s="31">
        <v>4.0049799999999998</v>
      </c>
      <c r="I173" s="31">
        <v>7.26539</v>
      </c>
      <c r="J173" s="31">
        <v>7.05905</v>
      </c>
    </row>
    <row r="174" spans="1:10" x14ac:dyDescent="0.25">
      <c r="A174" s="27"/>
      <c r="B174" s="27"/>
      <c r="C174" s="30"/>
      <c r="D174" s="30">
        <v>16.930700000000002</v>
      </c>
      <c r="E174" s="30">
        <v>3.9459399999999998</v>
      </c>
      <c r="G174" s="30">
        <f t="shared" si="4"/>
        <v>0.19955999999999996</v>
      </c>
      <c r="H174" s="31">
        <v>4.0547300000000002</v>
      </c>
      <c r="I174" s="31">
        <v>7.1693100000000003</v>
      </c>
      <c r="J174" s="31">
        <v>6.9697500000000003</v>
      </c>
    </row>
    <row r="175" spans="1:10" x14ac:dyDescent="0.25">
      <c r="A175" s="27"/>
      <c r="B175" s="27"/>
      <c r="C175" s="30"/>
      <c r="D175" s="30">
        <v>17.029699999999998</v>
      </c>
      <c r="E175" s="30">
        <v>4.0664999999999996</v>
      </c>
      <c r="G175" s="30">
        <f t="shared" si="4"/>
        <v>0.19603999999999999</v>
      </c>
      <c r="H175" s="31">
        <v>4.0796000000000001</v>
      </c>
      <c r="I175" s="31">
        <v>7.12127</v>
      </c>
      <c r="J175" s="31">
        <v>6.92523</v>
      </c>
    </row>
    <row r="176" spans="1:10" x14ac:dyDescent="0.25">
      <c r="A176" s="27"/>
      <c r="B176" s="27"/>
      <c r="C176" s="30"/>
      <c r="D176" s="30">
        <v>17.128699999999998</v>
      </c>
      <c r="E176" s="30">
        <v>4.1880699999999997</v>
      </c>
      <c r="G176" s="30">
        <f t="shared" si="4"/>
        <v>0.19242999999999988</v>
      </c>
      <c r="H176" s="31">
        <v>4.1044799999999997</v>
      </c>
      <c r="I176" s="31">
        <v>7.0732299999999997</v>
      </c>
      <c r="J176" s="31">
        <v>6.8807999999999998</v>
      </c>
    </row>
    <row r="177" spans="1:10" x14ac:dyDescent="0.25">
      <c r="A177" s="27"/>
      <c r="B177" s="27"/>
      <c r="C177" s="30"/>
      <c r="D177" s="30">
        <v>17.227699999999999</v>
      </c>
      <c r="E177" s="30">
        <v>4.3106099999999996</v>
      </c>
      <c r="G177" s="30">
        <f t="shared" si="4"/>
        <v>0.18873000000000051</v>
      </c>
      <c r="H177" s="31">
        <v>4.1293600000000001</v>
      </c>
      <c r="I177" s="31">
        <v>7.0251900000000003</v>
      </c>
      <c r="J177" s="31">
        <v>6.8364599999999998</v>
      </c>
    </row>
    <row r="178" spans="1:10" x14ac:dyDescent="0.25">
      <c r="A178" s="27"/>
      <c r="B178" s="27"/>
      <c r="C178" s="30"/>
      <c r="D178" s="30">
        <v>17.326699999999999</v>
      </c>
      <c r="E178" s="30">
        <v>4.4340900000000003</v>
      </c>
      <c r="G178" s="30">
        <f t="shared" si="4"/>
        <v>0.18494999999999973</v>
      </c>
      <c r="H178" s="31">
        <v>4.1542300000000001</v>
      </c>
      <c r="I178" s="31">
        <v>6.97715</v>
      </c>
      <c r="J178" s="31">
        <v>6.7922000000000002</v>
      </c>
    </row>
    <row r="179" spans="1:10" x14ac:dyDescent="0.25">
      <c r="A179" s="27"/>
      <c r="B179" s="27"/>
      <c r="C179" s="30"/>
      <c r="D179" s="30">
        <v>17.425699999999999</v>
      </c>
      <c r="E179" s="30">
        <v>4.5584699999999998</v>
      </c>
      <c r="G179" s="30">
        <f t="shared" si="4"/>
        <v>0.17710999999999988</v>
      </c>
      <c r="H179" s="31">
        <v>4.2039799999999996</v>
      </c>
      <c r="I179" s="31">
        <v>6.8810599999999997</v>
      </c>
      <c r="J179" s="31">
        <v>6.7039499999999999</v>
      </c>
    </row>
    <row r="180" spans="1:10" x14ac:dyDescent="0.25">
      <c r="A180" s="27"/>
      <c r="B180" s="27"/>
      <c r="C180" s="30"/>
      <c r="D180" s="30">
        <v>17.524699999999999</v>
      </c>
      <c r="E180" s="30">
        <v>4.6837200000000001</v>
      </c>
      <c r="G180" s="30">
        <f t="shared" si="4"/>
        <v>0.17304999999999993</v>
      </c>
      <c r="H180" s="31">
        <v>4.2288600000000001</v>
      </c>
      <c r="I180" s="31">
        <v>6.8330200000000003</v>
      </c>
      <c r="J180" s="31">
        <v>6.6599700000000004</v>
      </c>
    </row>
    <row r="181" spans="1:10" x14ac:dyDescent="0.25">
      <c r="A181" s="27"/>
      <c r="B181" s="27"/>
      <c r="C181" s="30"/>
      <c r="D181" s="30">
        <v>17.623699999999999</v>
      </c>
      <c r="E181" s="30">
        <v>4.8098099999999997</v>
      </c>
      <c r="G181" s="30">
        <f t="shared" si="4"/>
        <v>0.16891000000000034</v>
      </c>
      <c r="H181" s="31">
        <v>4.25373</v>
      </c>
      <c r="I181" s="31">
        <v>6.78498</v>
      </c>
      <c r="J181" s="31">
        <v>6.6160699999999997</v>
      </c>
    </row>
    <row r="182" spans="1:10" x14ac:dyDescent="0.25">
      <c r="A182" s="27"/>
      <c r="B182" s="27"/>
      <c r="C182" s="30"/>
      <c r="D182" s="30">
        <v>17.722799999999999</v>
      </c>
      <c r="E182" s="30">
        <v>4.9367000000000001</v>
      </c>
      <c r="G182" s="30">
        <f t="shared" si="4"/>
        <v>0.16467999999999972</v>
      </c>
      <c r="H182" s="31">
        <v>4.2786099999999996</v>
      </c>
      <c r="I182" s="31">
        <v>6.7369399999999997</v>
      </c>
      <c r="J182" s="31">
        <v>6.57226</v>
      </c>
    </row>
    <row r="183" spans="1:10" x14ac:dyDescent="0.25">
      <c r="A183" s="27"/>
      <c r="B183" s="27"/>
      <c r="C183" s="30"/>
      <c r="D183" s="30">
        <v>17.8218</v>
      </c>
      <c r="E183" s="30">
        <v>5.0643599999999998</v>
      </c>
      <c r="G183" s="30">
        <f t="shared" si="4"/>
        <v>0.16035000000000021</v>
      </c>
      <c r="H183" s="31">
        <v>4.30349</v>
      </c>
      <c r="I183" s="31">
        <v>6.6889000000000003</v>
      </c>
      <c r="J183" s="31">
        <v>6.5285500000000001</v>
      </c>
    </row>
    <row r="184" spans="1:10" x14ac:dyDescent="0.25">
      <c r="A184" s="27"/>
      <c r="B184" s="27"/>
      <c r="C184" s="30"/>
      <c r="D184" s="30">
        <v>17.9208</v>
      </c>
      <c r="E184" s="30">
        <v>5.1927599999999998</v>
      </c>
      <c r="G184" s="30">
        <f t="shared" si="4"/>
        <v>0.15142999999999951</v>
      </c>
      <c r="H184" s="31">
        <v>4.3532400000000004</v>
      </c>
      <c r="I184" s="31">
        <v>6.5928199999999997</v>
      </c>
      <c r="J184" s="31">
        <v>6.4413900000000002</v>
      </c>
    </row>
    <row r="185" spans="1:10" x14ac:dyDescent="0.25">
      <c r="A185" s="27"/>
      <c r="B185" s="27"/>
      <c r="C185" s="30"/>
      <c r="D185" s="30">
        <v>18.0198</v>
      </c>
      <c r="E185" s="30">
        <v>5.32186</v>
      </c>
      <c r="G185" s="30">
        <f t="shared" si="4"/>
        <v>0.14683000000000046</v>
      </c>
      <c r="H185" s="31">
        <v>4.3781100000000004</v>
      </c>
      <c r="I185" s="31">
        <v>6.5447800000000003</v>
      </c>
      <c r="J185" s="31">
        <v>6.3979499999999998</v>
      </c>
    </row>
    <row r="186" spans="1:10" x14ac:dyDescent="0.25">
      <c r="A186" s="27"/>
      <c r="B186" s="27"/>
      <c r="C186" s="30"/>
      <c r="D186" s="30">
        <v>18.1188</v>
      </c>
      <c r="E186" s="30">
        <v>5.4516299999999998</v>
      </c>
      <c r="G186" s="30">
        <f t="shared" si="4"/>
        <v>0.14212999999999987</v>
      </c>
      <c r="H186" s="31">
        <v>4.40299</v>
      </c>
      <c r="I186" s="31">
        <v>6.49674</v>
      </c>
      <c r="J186" s="31">
        <v>6.3546100000000001</v>
      </c>
    </row>
    <row r="187" spans="1:10" x14ac:dyDescent="0.25">
      <c r="A187" s="27"/>
      <c r="B187" s="27"/>
      <c r="C187" s="30"/>
      <c r="D187" s="30">
        <v>18.2178</v>
      </c>
      <c r="E187" s="30">
        <v>5.5820400000000001</v>
      </c>
      <c r="G187" s="30">
        <f t="shared" si="4"/>
        <v>0.13734000000000002</v>
      </c>
      <c r="H187" s="31">
        <v>4.4278599999999999</v>
      </c>
      <c r="I187" s="31">
        <v>6.44869</v>
      </c>
      <c r="J187" s="31">
        <v>6.31135</v>
      </c>
    </row>
    <row r="188" spans="1:10" x14ac:dyDescent="0.25">
      <c r="A188" s="27"/>
      <c r="B188" s="27"/>
      <c r="C188" s="30"/>
      <c r="D188" s="30">
        <v>18.316800000000001</v>
      </c>
      <c r="E188" s="30">
        <v>5.71305</v>
      </c>
      <c r="G188" s="30">
        <f t="shared" si="4"/>
        <v>0.13244999999999951</v>
      </c>
      <c r="H188" s="31">
        <v>4.4527400000000004</v>
      </c>
      <c r="I188" s="31">
        <v>6.4006499999999997</v>
      </c>
      <c r="J188" s="31">
        <v>6.2682000000000002</v>
      </c>
    </row>
    <row r="189" spans="1:10" x14ac:dyDescent="0.25">
      <c r="A189" s="27"/>
      <c r="B189" s="27"/>
      <c r="C189" s="30"/>
      <c r="D189" s="30">
        <v>18.415800000000001</v>
      </c>
      <c r="E189" s="30">
        <v>5.8446300000000004</v>
      </c>
      <c r="G189" s="30">
        <f t="shared" si="4"/>
        <v>0.12239999999999984</v>
      </c>
      <c r="H189" s="31">
        <v>4.5024899999999999</v>
      </c>
      <c r="I189" s="31">
        <v>6.30457</v>
      </c>
      <c r="J189" s="31">
        <v>6.1821700000000002</v>
      </c>
    </row>
    <row r="190" spans="1:10" x14ac:dyDescent="0.25">
      <c r="A190" s="27"/>
      <c r="B190" s="27"/>
      <c r="C190" s="30"/>
      <c r="D190" s="30">
        <v>18.514800000000001</v>
      </c>
      <c r="E190" s="30">
        <v>5.9767400000000004</v>
      </c>
      <c r="G190" s="30">
        <f t="shared" si="4"/>
        <v>0.11722999999999928</v>
      </c>
      <c r="H190" s="31">
        <v>4.5273700000000003</v>
      </c>
      <c r="I190" s="31">
        <v>6.2565299999999997</v>
      </c>
      <c r="J190" s="31">
        <v>6.1393000000000004</v>
      </c>
    </row>
    <row r="191" spans="1:10" x14ac:dyDescent="0.25">
      <c r="A191" s="27"/>
      <c r="B191" s="27"/>
      <c r="C191" s="30"/>
      <c r="D191" s="30">
        <v>18.613900000000001</v>
      </c>
      <c r="E191" s="30">
        <v>6.1093599999999997</v>
      </c>
      <c r="G191" s="30">
        <f t="shared" si="4"/>
        <v>0.11196000000000073</v>
      </c>
      <c r="H191" s="31">
        <v>4.5522400000000003</v>
      </c>
      <c r="I191" s="31">
        <v>6.2084900000000003</v>
      </c>
      <c r="J191" s="31">
        <v>6.0965299999999996</v>
      </c>
    </row>
    <row r="192" spans="1:10" x14ac:dyDescent="0.25">
      <c r="A192" s="27"/>
      <c r="B192" s="27"/>
      <c r="C192" s="30"/>
      <c r="D192" s="30">
        <v>18.712900000000001</v>
      </c>
      <c r="E192" s="30">
        <v>6.2424499999999998</v>
      </c>
      <c r="G192" s="30">
        <f t="shared" si="4"/>
        <v>0.10660000000000025</v>
      </c>
      <c r="H192" s="31">
        <v>4.5771199999999999</v>
      </c>
      <c r="I192" s="31">
        <v>6.16045</v>
      </c>
      <c r="J192" s="31">
        <v>6.0538499999999997</v>
      </c>
    </row>
    <row r="193" spans="1:10" x14ac:dyDescent="0.25">
      <c r="A193" s="27"/>
      <c r="B193" s="27"/>
      <c r="C193" s="30"/>
      <c r="D193" s="30">
        <v>18.811900000000001</v>
      </c>
      <c r="E193" s="30">
        <v>6.3759699999999997</v>
      </c>
      <c r="G193" s="30">
        <f t="shared" si="4"/>
        <v>0.10114000000000001</v>
      </c>
      <c r="H193" s="31">
        <v>4.6019899999999998</v>
      </c>
      <c r="I193" s="31">
        <v>6.1124099999999997</v>
      </c>
      <c r="J193" s="31">
        <v>6.0112699999999997</v>
      </c>
    </row>
    <row r="194" spans="1:10" x14ac:dyDescent="0.25">
      <c r="A194" s="27"/>
      <c r="B194" s="27"/>
      <c r="C194" s="30"/>
      <c r="D194" s="30">
        <v>18.910900000000002</v>
      </c>
      <c r="E194" s="30">
        <v>6.5098900000000004</v>
      </c>
      <c r="G194" s="30">
        <f t="shared" si="4"/>
        <v>8.9910000000000601E-2</v>
      </c>
      <c r="H194" s="31">
        <v>4.6517400000000002</v>
      </c>
      <c r="I194" s="31">
        <v>6.0163200000000003</v>
      </c>
      <c r="J194" s="31">
        <v>5.9264099999999997</v>
      </c>
    </row>
    <row r="195" spans="1:10" x14ac:dyDescent="0.25">
      <c r="A195" s="27"/>
      <c r="B195" s="27"/>
      <c r="C195" s="30"/>
      <c r="D195" s="30">
        <v>19.009899999999998</v>
      </c>
      <c r="E195" s="30">
        <v>6.64419</v>
      </c>
      <c r="G195" s="30">
        <f t="shared" si="4"/>
        <v>8.4150000000000169E-2</v>
      </c>
      <c r="H195" s="31">
        <v>4.6766199999999998</v>
      </c>
      <c r="I195" s="31">
        <v>5.96828</v>
      </c>
      <c r="J195" s="31">
        <v>5.8841299999999999</v>
      </c>
    </row>
    <row r="196" spans="1:10" x14ac:dyDescent="0.25">
      <c r="A196" s="27"/>
      <c r="B196" s="27"/>
      <c r="C196" s="30"/>
      <c r="D196" s="30">
        <v>19.108899999999998</v>
      </c>
      <c r="E196" s="30">
        <v>6.77881</v>
      </c>
      <c r="G196" s="30">
        <f t="shared" si="4"/>
        <v>7.8289999999999971E-2</v>
      </c>
      <c r="H196" s="31">
        <v>4.7015000000000002</v>
      </c>
      <c r="I196" s="31">
        <v>5.9202399999999997</v>
      </c>
      <c r="J196" s="31">
        <v>5.8419499999999998</v>
      </c>
    </row>
    <row r="197" spans="1:10" x14ac:dyDescent="0.25">
      <c r="A197" s="27"/>
      <c r="B197" s="27"/>
      <c r="C197" s="30"/>
      <c r="D197" s="30">
        <v>19.207899999999999</v>
      </c>
      <c r="E197" s="30">
        <v>6.9137399999999998</v>
      </c>
      <c r="G197" s="30">
        <f t="shared" si="4"/>
        <v>7.2330000000000005E-2</v>
      </c>
      <c r="H197" s="31">
        <v>4.7263700000000002</v>
      </c>
      <c r="I197" s="31">
        <v>5.8722000000000003</v>
      </c>
      <c r="J197" s="31">
        <v>5.7998700000000003</v>
      </c>
    </row>
    <row r="198" spans="1:10" x14ac:dyDescent="0.25">
      <c r="A198" s="27"/>
      <c r="B198" s="27"/>
      <c r="C198" s="30"/>
      <c r="D198" s="30">
        <v>19.306899999999999</v>
      </c>
      <c r="E198" s="30">
        <v>7.04894</v>
      </c>
      <c r="G198" s="30">
        <f t="shared" si="4"/>
        <v>6.6270000000000273E-2</v>
      </c>
      <c r="H198" s="31">
        <v>4.7512499999999998</v>
      </c>
      <c r="I198" s="31">
        <v>5.82416</v>
      </c>
      <c r="J198" s="31">
        <v>5.7578899999999997</v>
      </c>
    </row>
    <row r="199" spans="1:10" x14ac:dyDescent="0.25">
      <c r="A199" s="27"/>
      <c r="B199" s="27"/>
      <c r="C199" s="30"/>
      <c r="D199" s="30">
        <v>19.405899999999999</v>
      </c>
      <c r="E199" s="30">
        <v>7.1843700000000004</v>
      </c>
      <c r="G199" s="30">
        <f t="shared" si="4"/>
        <v>5.385000000000062E-2</v>
      </c>
      <c r="H199" s="31">
        <v>4.8010000000000002</v>
      </c>
      <c r="I199" s="31">
        <v>5.7280800000000003</v>
      </c>
      <c r="J199" s="31">
        <v>5.6742299999999997</v>
      </c>
    </row>
    <row r="200" spans="1:10" x14ac:dyDescent="0.25">
      <c r="A200" s="27"/>
      <c r="B200" s="27"/>
      <c r="C200" s="30"/>
      <c r="D200" s="30">
        <v>19.504899999999999</v>
      </c>
      <c r="E200" s="30">
        <v>7.32</v>
      </c>
      <c r="G200" s="30">
        <f t="shared" si="4"/>
        <v>4.7480000000000189E-2</v>
      </c>
      <c r="H200" s="31">
        <v>4.8258700000000001</v>
      </c>
      <c r="I200" s="31">
        <v>5.68004</v>
      </c>
      <c r="J200" s="31">
        <v>5.6325599999999998</v>
      </c>
    </row>
    <row r="201" spans="1:10" x14ac:dyDescent="0.25">
      <c r="A201" s="27"/>
      <c r="B201" s="27"/>
      <c r="C201" s="30"/>
      <c r="D201" s="30">
        <v>19.603999999999999</v>
      </c>
      <c r="E201" s="30">
        <v>7.4558</v>
      </c>
      <c r="G201" s="30">
        <f t="shared" si="4"/>
        <v>4.1019999999999612E-2</v>
      </c>
      <c r="H201" s="31">
        <v>4.8507499999999997</v>
      </c>
      <c r="I201" s="31">
        <v>5.6319999999999997</v>
      </c>
      <c r="J201" s="31">
        <v>5.5909800000000001</v>
      </c>
    </row>
    <row r="202" spans="1:10" x14ac:dyDescent="0.25">
      <c r="A202" s="27"/>
      <c r="B202" s="27"/>
      <c r="C202" s="30"/>
      <c r="D202" s="30">
        <v>19.702999999999999</v>
      </c>
      <c r="E202" s="30">
        <v>7.5917300000000001</v>
      </c>
      <c r="G202" s="30">
        <f t="shared" si="4"/>
        <v>3.4450000000000536E-2</v>
      </c>
      <c r="H202" s="31">
        <v>4.8756300000000001</v>
      </c>
      <c r="I202" s="31">
        <v>5.5839600000000003</v>
      </c>
      <c r="J202" s="31">
        <v>5.5495099999999997</v>
      </c>
    </row>
    <row r="203" spans="1:10" x14ac:dyDescent="0.25">
      <c r="A203" s="27"/>
      <c r="B203" s="27"/>
      <c r="C203" s="30"/>
      <c r="D203" s="30">
        <v>19.802</v>
      </c>
      <c r="E203" s="30">
        <v>7.7277699999999996</v>
      </c>
      <c r="G203" s="30">
        <f t="shared" si="4"/>
        <v>2.7760000000000673E-2</v>
      </c>
      <c r="H203" s="31">
        <v>4.9005000000000001</v>
      </c>
      <c r="I203" s="31">
        <v>5.5359100000000003</v>
      </c>
      <c r="J203" s="31">
        <v>5.5081499999999997</v>
      </c>
    </row>
    <row r="204" spans="1:10" x14ac:dyDescent="0.25">
      <c r="A204" s="27"/>
      <c r="B204" s="27"/>
      <c r="C204" s="30"/>
      <c r="D204" s="30">
        <v>19.901</v>
      </c>
      <c r="E204" s="30">
        <v>7.8638700000000004</v>
      </c>
      <c r="G204" s="30">
        <f t="shared" si="4"/>
        <v>1.4089999999999492E-2</v>
      </c>
      <c r="H204" s="31">
        <v>4.9502499999999996</v>
      </c>
      <c r="I204" s="31">
        <v>5.4398299999999997</v>
      </c>
      <c r="J204" s="31">
        <v>5.4257400000000002</v>
      </c>
    </row>
    <row r="205" spans="1:10" x14ac:dyDescent="0.25">
      <c r="A205" s="27"/>
      <c r="B205" s="27"/>
      <c r="C205" s="30"/>
      <c r="D205" s="30">
        <v>20</v>
      </c>
      <c r="E205" s="30">
        <v>8</v>
      </c>
      <c r="G205" s="30">
        <f t="shared" si="4"/>
        <v>7.1000000000003283E-3</v>
      </c>
      <c r="H205" s="31">
        <v>4.9751300000000001</v>
      </c>
      <c r="I205" s="31">
        <v>5.3917900000000003</v>
      </c>
      <c r="J205" s="31">
        <v>5.38469</v>
      </c>
    </row>
    <row r="206" spans="1:10" x14ac:dyDescent="0.25">
      <c r="A206" s="27"/>
      <c r="B206" s="27"/>
      <c r="C206" s="27"/>
      <c r="D206" s="30"/>
      <c r="E206" s="30"/>
      <c r="G206" s="30">
        <f t="shared" si="4"/>
        <v>9.9999999996214228E-6</v>
      </c>
      <c r="H206" s="31">
        <v>5</v>
      </c>
      <c r="I206" s="31">
        <v>5.34375</v>
      </c>
      <c r="J206" s="31">
        <v>5.3437400000000004</v>
      </c>
    </row>
    <row r="207" spans="1:10" x14ac:dyDescent="0.25">
      <c r="A207" s="27"/>
      <c r="B207" s="27"/>
      <c r="C207" s="27"/>
      <c r="D207" s="30"/>
      <c r="E207" s="2"/>
      <c r="G207" s="30">
        <f t="shared" si="4"/>
        <v>1.425000000000054E-2</v>
      </c>
      <c r="H207" s="31">
        <v>5.0248799999999996</v>
      </c>
      <c r="I207" s="31">
        <v>5.3171600000000003</v>
      </c>
      <c r="J207" s="31">
        <v>5.3029099999999998</v>
      </c>
    </row>
    <row r="208" spans="1:10" x14ac:dyDescent="0.25">
      <c r="A208" s="27"/>
      <c r="B208" s="27"/>
      <c r="C208" s="27"/>
      <c r="D208" s="30"/>
      <c r="E208" s="2"/>
      <c r="G208" s="30">
        <f t="shared" si="4"/>
        <v>2.8400000000000425E-2</v>
      </c>
      <c r="H208" s="31">
        <v>5.0497500000000004</v>
      </c>
      <c r="I208" s="31">
        <v>5.2905800000000003</v>
      </c>
      <c r="J208" s="31">
        <v>5.2621799999999999</v>
      </c>
    </row>
    <row r="209" spans="1:10" x14ac:dyDescent="0.25">
      <c r="A209" s="27"/>
      <c r="B209" s="27"/>
      <c r="C209" s="27"/>
      <c r="D209" s="30"/>
      <c r="E209" s="27"/>
      <c r="G209" s="30">
        <f t="shared" si="4"/>
        <v>5.6359999999999744E-2</v>
      </c>
      <c r="H209" s="31">
        <v>5.0995100000000004</v>
      </c>
      <c r="I209" s="31">
        <v>5.2374099999999997</v>
      </c>
      <c r="J209" s="31">
        <v>5.1810499999999999</v>
      </c>
    </row>
    <row r="210" spans="1:10" x14ac:dyDescent="0.25">
      <c r="A210" s="27"/>
      <c r="B210" s="27"/>
      <c r="C210" s="27"/>
      <c r="D210" s="30"/>
      <c r="E210" s="27"/>
      <c r="G210" s="30">
        <f t="shared" si="4"/>
        <v>7.0179999999999687E-2</v>
      </c>
      <c r="H210" s="31">
        <v>5.1243800000000004</v>
      </c>
      <c r="I210" s="31">
        <v>5.21082</v>
      </c>
      <c r="J210" s="31">
        <v>5.1406400000000003</v>
      </c>
    </row>
    <row r="211" spans="1:10" x14ac:dyDescent="0.25">
      <c r="A211" s="27"/>
      <c r="B211" s="27"/>
      <c r="C211" s="27"/>
      <c r="D211" s="30"/>
      <c r="E211" s="27"/>
      <c r="G211" s="30">
        <f t="shared" si="4"/>
        <v>8.3890000000000242E-2</v>
      </c>
      <c r="H211" s="31">
        <v>5.1492599999999999</v>
      </c>
      <c r="I211" s="31">
        <v>5.18424</v>
      </c>
      <c r="J211" s="31">
        <v>5.1003499999999997</v>
      </c>
    </row>
    <row r="212" spans="1:10" x14ac:dyDescent="0.25">
      <c r="A212" s="27"/>
      <c r="B212" s="27"/>
      <c r="C212" s="27"/>
      <c r="D212" s="30"/>
      <c r="E212" s="27"/>
      <c r="G212" s="30">
        <f t="shared" si="4"/>
        <v>9.7490000000000521E-2</v>
      </c>
      <c r="H212" s="31">
        <v>5.1741299999999999</v>
      </c>
      <c r="I212" s="31">
        <v>5.1576500000000003</v>
      </c>
      <c r="J212" s="31">
        <v>5.0601599999999998</v>
      </c>
    </row>
    <row r="213" spans="1:10" x14ac:dyDescent="0.25">
      <c r="A213" s="27"/>
      <c r="B213" s="27"/>
      <c r="C213" s="27"/>
      <c r="D213" s="30"/>
      <c r="E213" s="27"/>
      <c r="G213" s="30">
        <f t="shared" si="4"/>
        <v>0.11097000000000001</v>
      </c>
      <c r="H213" s="31">
        <v>5.1990100000000004</v>
      </c>
      <c r="I213" s="31">
        <v>5.1310599999999997</v>
      </c>
      <c r="J213" s="31">
        <v>5.0200899999999997</v>
      </c>
    </row>
    <row r="214" spans="1:10" x14ac:dyDescent="0.25">
      <c r="A214" s="27"/>
      <c r="B214" s="27"/>
      <c r="C214" s="27"/>
      <c r="D214" s="30"/>
      <c r="E214" s="27"/>
      <c r="G214" s="30">
        <f t="shared" si="4"/>
        <v>0.13761000000000045</v>
      </c>
      <c r="H214" s="31">
        <v>5.2487599999999999</v>
      </c>
      <c r="I214" s="31">
        <v>5.07789</v>
      </c>
      <c r="J214" s="31">
        <v>4.9402799999999996</v>
      </c>
    </row>
    <row r="215" spans="1:10" x14ac:dyDescent="0.25">
      <c r="A215" s="27"/>
      <c r="B215" s="27"/>
      <c r="C215" s="27"/>
      <c r="D215" s="30"/>
      <c r="E215" s="27"/>
      <c r="G215" s="30">
        <f t="shared" si="4"/>
        <v>0.15076999999999963</v>
      </c>
      <c r="H215" s="31">
        <v>5.2736400000000003</v>
      </c>
      <c r="I215" s="31">
        <v>5.05131</v>
      </c>
      <c r="J215" s="31">
        <v>4.9005400000000003</v>
      </c>
    </row>
    <row r="216" spans="1:10" x14ac:dyDescent="0.25">
      <c r="A216" s="27"/>
      <c r="B216" s="27"/>
      <c r="C216" s="27"/>
      <c r="D216" s="30"/>
      <c r="E216" s="2"/>
      <c r="G216" s="30">
        <f t="shared" si="4"/>
        <v>0.16381000000000068</v>
      </c>
      <c r="H216" s="31">
        <v>5.2985100000000003</v>
      </c>
      <c r="I216" s="31">
        <v>5.0247200000000003</v>
      </c>
      <c r="J216" s="31">
        <v>4.8609099999999996</v>
      </c>
    </row>
    <row r="217" spans="1:10" x14ac:dyDescent="0.25">
      <c r="A217" s="27"/>
      <c r="B217" s="27"/>
      <c r="C217" s="27"/>
      <c r="D217" s="30"/>
      <c r="E217" s="27"/>
      <c r="G217" s="30">
        <f t="shared" si="4"/>
        <v>0.17673000000000005</v>
      </c>
      <c r="H217" s="31">
        <v>5.3233899999999998</v>
      </c>
      <c r="I217" s="31">
        <v>4.9981299999999997</v>
      </c>
      <c r="J217" s="31">
        <v>4.8213999999999997</v>
      </c>
    </row>
    <row r="218" spans="1:10" x14ac:dyDescent="0.25">
      <c r="A218" s="27"/>
      <c r="B218" s="27"/>
      <c r="C218" s="27"/>
      <c r="D218" s="30"/>
      <c r="E218" s="27"/>
      <c r="G218" s="30">
        <f t="shared" si="4"/>
        <v>0.18954999999999966</v>
      </c>
      <c r="H218" s="31">
        <v>5.3482599999999998</v>
      </c>
      <c r="I218" s="31">
        <v>4.9715499999999997</v>
      </c>
      <c r="J218" s="31">
        <v>4.782</v>
      </c>
    </row>
    <row r="219" spans="1:10" x14ac:dyDescent="0.25">
      <c r="A219" s="27"/>
      <c r="B219" s="27"/>
      <c r="C219" s="27"/>
      <c r="D219" s="30"/>
      <c r="E219" s="27"/>
      <c r="G219" s="30">
        <f t="shared" si="4"/>
        <v>0.2148399999999997</v>
      </c>
      <c r="H219" s="31">
        <v>5.3980100000000002</v>
      </c>
      <c r="I219" s="31">
        <v>4.91838</v>
      </c>
      <c r="J219" s="31">
        <v>4.7035400000000003</v>
      </c>
    </row>
    <row r="220" spans="1:10" x14ac:dyDescent="0.25">
      <c r="A220" s="27"/>
      <c r="B220" s="27"/>
      <c r="C220" s="27"/>
      <c r="D220" s="30"/>
      <c r="E220" s="27"/>
      <c r="G220" s="30">
        <f t="shared" si="4"/>
        <v>0.22731000000000012</v>
      </c>
      <c r="H220" s="31">
        <v>5.4228899999999998</v>
      </c>
      <c r="I220" s="31">
        <v>4.8917900000000003</v>
      </c>
      <c r="J220" s="31">
        <v>4.6644800000000002</v>
      </c>
    </row>
    <row r="221" spans="1:10" x14ac:dyDescent="0.25">
      <c r="A221" s="27"/>
      <c r="B221" s="27"/>
      <c r="C221" s="27"/>
      <c r="D221" s="30"/>
      <c r="E221" s="27"/>
      <c r="G221" s="30">
        <f t="shared" si="4"/>
        <v>0.23967000000000027</v>
      </c>
      <c r="H221" s="31">
        <v>5.4477599999999997</v>
      </c>
      <c r="I221" s="31">
        <v>4.8652100000000003</v>
      </c>
      <c r="J221" s="31">
        <v>4.62554</v>
      </c>
    </row>
    <row r="222" spans="1:10" x14ac:dyDescent="0.25">
      <c r="A222" s="27"/>
      <c r="B222" s="27"/>
      <c r="C222" s="27"/>
      <c r="D222" s="30"/>
      <c r="E222" s="27"/>
      <c r="G222" s="30">
        <f t="shared" si="4"/>
        <v>0.25190000000000001</v>
      </c>
      <c r="H222" s="31">
        <v>5.4726400000000002</v>
      </c>
      <c r="I222" s="31">
        <v>4.8386199999999997</v>
      </c>
      <c r="J222" s="31">
        <v>4.5867199999999997</v>
      </c>
    </row>
    <row r="223" spans="1:10" x14ac:dyDescent="0.25">
      <c r="A223" s="27"/>
      <c r="B223" s="27"/>
      <c r="C223" s="27"/>
      <c r="D223" s="30"/>
      <c r="E223" s="27"/>
      <c r="G223" s="30">
        <f t="shared" si="4"/>
        <v>0.26402000000000037</v>
      </c>
      <c r="H223" s="31">
        <v>5.4975199999999997</v>
      </c>
      <c r="I223" s="31">
        <v>4.81203</v>
      </c>
      <c r="J223" s="31">
        <v>4.5480099999999997</v>
      </c>
    </row>
    <row r="224" spans="1:10" x14ac:dyDescent="0.25">
      <c r="A224" s="27"/>
      <c r="B224" s="27"/>
      <c r="C224" s="27"/>
      <c r="D224" s="30"/>
      <c r="E224" s="27"/>
      <c r="G224" s="30">
        <f t="shared" si="4"/>
        <v>0.28791000000000011</v>
      </c>
      <c r="H224" s="31">
        <v>5.5472700000000001</v>
      </c>
      <c r="I224" s="31">
        <v>4.7588600000000003</v>
      </c>
      <c r="J224" s="31">
        <v>4.4709500000000002</v>
      </c>
    </row>
    <row r="225" spans="1:10" x14ac:dyDescent="0.25">
      <c r="A225" s="27"/>
      <c r="B225" s="27"/>
      <c r="C225" s="27"/>
      <c r="D225" s="30"/>
      <c r="E225" s="27"/>
      <c r="G225" s="30">
        <f t="shared" si="4"/>
        <v>0.29968000000000039</v>
      </c>
      <c r="H225" s="31">
        <v>5.5721400000000001</v>
      </c>
      <c r="I225" s="31">
        <v>4.7322800000000003</v>
      </c>
      <c r="J225" s="31">
        <v>4.4325999999999999</v>
      </c>
    </row>
    <row r="226" spans="1:10" x14ac:dyDescent="0.25">
      <c r="A226" s="27"/>
      <c r="B226" s="27"/>
      <c r="C226" s="27"/>
      <c r="D226" s="30"/>
      <c r="E226" s="27"/>
      <c r="G226" s="30">
        <f t="shared" si="4"/>
        <v>0.31131999999999938</v>
      </c>
      <c r="H226" s="31">
        <v>5.5970199999999997</v>
      </c>
      <c r="I226" s="31">
        <v>4.7056899999999997</v>
      </c>
      <c r="J226" s="31">
        <v>4.3943700000000003</v>
      </c>
    </row>
    <row r="227" spans="1:10" x14ac:dyDescent="0.25">
      <c r="A227" s="27"/>
      <c r="B227" s="27"/>
      <c r="C227" s="27"/>
      <c r="D227" s="30"/>
      <c r="E227" s="27"/>
      <c r="G227" s="30">
        <f t="shared" si="4"/>
        <v>0.32284999999999986</v>
      </c>
      <c r="H227" s="31">
        <v>5.6218899999999996</v>
      </c>
      <c r="I227" s="31">
        <v>4.6791</v>
      </c>
      <c r="J227" s="31">
        <v>4.3562500000000002</v>
      </c>
    </row>
    <row r="228" spans="1:10" x14ac:dyDescent="0.25">
      <c r="A228" s="27"/>
      <c r="B228" s="27"/>
      <c r="C228" s="27"/>
      <c r="D228" s="30"/>
      <c r="E228" s="27"/>
      <c r="G228" s="30">
        <f t="shared" si="4"/>
        <v>0.33425999999999956</v>
      </c>
      <c r="H228" s="31">
        <v>5.6467700000000001</v>
      </c>
      <c r="I228" s="31">
        <v>4.65252</v>
      </c>
      <c r="J228" s="31">
        <v>4.3182600000000004</v>
      </c>
    </row>
    <row r="229" spans="1:10" x14ac:dyDescent="0.25">
      <c r="A229" s="27"/>
      <c r="B229" s="27"/>
      <c r="C229" s="27"/>
      <c r="D229" s="30"/>
      <c r="E229" s="27"/>
      <c r="G229" s="30">
        <f t="shared" si="4"/>
        <v>0.35672000000000015</v>
      </c>
      <c r="H229" s="31">
        <v>5.6965199999999996</v>
      </c>
      <c r="I229" s="31">
        <v>4.5993500000000003</v>
      </c>
      <c r="J229" s="31">
        <v>4.2426300000000001</v>
      </c>
    </row>
    <row r="230" spans="1:10" x14ac:dyDescent="0.25">
      <c r="A230" s="27"/>
      <c r="B230" s="27"/>
      <c r="C230" s="27"/>
      <c r="D230" s="30"/>
      <c r="E230" s="27"/>
      <c r="G230" s="30">
        <f t="shared" si="4"/>
        <v>0.36775999999999964</v>
      </c>
      <c r="H230" s="31">
        <v>5.7214</v>
      </c>
      <c r="I230" s="31">
        <v>4.5727599999999997</v>
      </c>
      <c r="J230" s="31">
        <v>4.2050000000000001</v>
      </c>
    </row>
    <row r="231" spans="1:10" x14ac:dyDescent="0.25">
      <c r="A231" s="27"/>
      <c r="B231" s="27"/>
      <c r="C231" s="27"/>
      <c r="D231" s="30"/>
      <c r="E231" s="27"/>
      <c r="G231" s="30">
        <f t="shared" si="4"/>
        <v>0.37868999999999975</v>
      </c>
      <c r="H231" s="31">
        <v>5.74627</v>
      </c>
      <c r="I231" s="31">
        <v>4.5461799999999997</v>
      </c>
      <c r="J231" s="31">
        <v>4.1674899999999999</v>
      </c>
    </row>
    <row r="232" spans="1:10" x14ac:dyDescent="0.25">
      <c r="A232" s="27"/>
      <c r="B232" s="27"/>
      <c r="C232" s="27"/>
      <c r="D232" s="30"/>
      <c r="E232" s="27"/>
      <c r="G232" s="30">
        <f t="shared" ref="G232:G295" si="5">ABS(I232-J232)</f>
        <v>0.38949000000000034</v>
      </c>
      <c r="H232" s="31">
        <v>5.7711499999999996</v>
      </c>
      <c r="I232" s="31">
        <v>4.51959</v>
      </c>
      <c r="J232" s="31">
        <v>4.1300999999999997</v>
      </c>
    </row>
    <row r="233" spans="1:10" x14ac:dyDescent="0.25">
      <c r="A233" s="27"/>
      <c r="B233" s="27"/>
      <c r="C233" s="27"/>
      <c r="D233" s="30"/>
      <c r="E233" s="27"/>
      <c r="G233" s="30">
        <f t="shared" si="5"/>
        <v>0.40016000000000052</v>
      </c>
      <c r="H233" s="31">
        <v>5.7960200000000004</v>
      </c>
      <c r="I233" s="31">
        <v>4.4930000000000003</v>
      </c>
      <c r="J233" s="31">
        <v>4.0928399999999998</v>
      </c>
    </row>
    <row r="234" spans="1:10" x14ac:dyDescent="0.25">
      <c r="A234" s="27"/>
      <c r="B234" s="27"/>
      <c r="C234" s="27"/>
      <c r="D234" s="30"/>
      <c r="E234" s="27"/>
      <c r="G234" s="30">
        <f t="shared" si="5"/>
        <v>0.42114999999999991</v>
      </c>
      <c r="H234" s="31">
        <v>5.8457800000000004</v>
      </c>
      <c r="I234" s="31">
        <v>4.4398299999999997</v>
      </c>
      <c r="J234" s="31">
        <v>4.0186799999999998</v>
      </c>
    </row>
    <row r="235" spans="1:10" x14ac:dyDescent="0.25">
      <c r="A235" s="27"/>
      <c r="B235" s="27"/>
      <c r="C235" s="27"/>
      <c r="D235" s="30"/>
      <c r="E235" s="27"/>
      <c r="G235" s="30">
        <f t="shared" si="5"/>
        <v>0.43145999999999951</v>
      </c>
      <c r="H235" s="31">
        <v>5.8706500000000004</v>
      </c>
      <c r="I235" s="31">
        <v>4.4132499999999997</v>
      </c>
      <c r="J235" s="31">
        <v>3.9817900000000002</v>
      </c>
    </row>
    <row r="236" spans="1:10" x14ac:dyDescent="0.25">
      <c r="A236" s="27"/>
      <c r="B236" s="27"/>
      <c r="C236" s="27"/>
      <c r="D236" s="30"/>
      <c r="E236" s="27"/>
      <c r="G236" s="30">
        <f t="shared" si="5"/>
        <v>0.44162999999999997</v>
      </c>
      <c r="H236" s="31">
        <v>5.8955299999999999</v>
      </c>
      <c r="I236" s="31">
        <v>4.38666</v>
      </c>
      <c r="J236" s="31">
        <v>3.94503</v>
      </c>
    </row>
    <row r="237" spans="1:10" x14ac:dyDescent="0.25">
      <c r="A237" s="27"/>
      <c r="B237" s="27"/>
      <c r="C237" s="27"/>
      <c r="D237" s="30"/>
      <c r="E237" s="27"/>
      <c r="G237" s="30">
        <f t="shared" si="5"/>
        <v>0.45168000000000053</v>
      </c>
      <c r="H237" s="31">
        <v>5.9203999999999999</v>
      </c>
      <c r="I237" s="31">
        <v>4.3600700000000003</v>
      </c>
      <c r="J237" s="31">
        <v>3.9083899999999998</v>
      </c>
    </row>
    <row r="238" spans="1:10" x14ac:dyDescent="0.25">
      <c r="A238" s="27"/>
      <c r="B238" s="27"/>
      <c r="C238" s="27"/>
      <c r="D238" s="30"/>
      <c r="E238" s="27"/>
      <c r="G238" s="30">
        <f t="shared" si="5"/>
        <v>0.46162000000000036</v>
      </c>
      <c r="H238" s="31">
        <v>5.9452800000000003</v>
      </c>
      <c r="I238" s="31">
        <v>4.3334900000000003</v>
      </c>
      <c r="J238" s="31">
        <v>3.8718699999999999</v>
      </c>
    </row>
    <row r="239" spans="1:10" x14ac:dyDescent="0.25">
      <c r="A239" s="27"/>
      <c r="B239" s="27"/>
      <c r="C239" s="27"/>
      <c r="D239" s="30"/>
      <c r="E239" s="27"/>
      <c r="G239" s="30">
        <f t="shared" si="5"/>
        <v>0.48108999999999957</v>
      </c>
      <c r="H239" s="31">
        <v>5.9950299999999999</v>
      </c>
      <c r="I239" s="31">
        <v>4.2803199999999997</v>
      </c>
      <c r="J239" s="31">
        <v>3.7992300000000001</v>
      </c>
    </row>
    <row r="240" spans="1:10" x14ac:dyDescent="0.25">
      <c r="A240" s="27"/>
      <c r="B240" s="27"/>
      <c r="C240" s="27"/>
      <c r="D240" s="30"/>
      <c r="E240" s="27"/>
      <c r="G240" s="30">
        <f t="shared" si="5"/>
        <v>0.4906299999999999</v>
      </c>
      <c r="H240" s="31">
        <v>6.0198999999999998</v>
      </c>
      <c r="I240" s="31">
        <v>4.25373</v>
      </c>
      <c r="J240" s="31">
        <v>3.7631000000000001</v>
      </c>
    </row>
    <row r="241" spans="1:10" x14ac:dyDescent="0.25">
      <c r="A241" s="27"/>
      <c r="B241" s="27"/>
      <c r="C241" s="27"/>
      <c r="D241" s="30"/>
      <c r="E241" s="27"/>
      <c r="G241" s="30">
        <f t="shared" si="5"/>
        <v>0.50004999999999988</v>
      </c>
      <c r="H241" s="31">
        <v>6.0447800000000003</v>
      </c>
      <c r="I241" s="31">
        <v>4.22715</v>
      </c>
      <c r="J241" s="31">
        <v>3.7271000000000001</v>
      </c>
    </row>
    <row r="242" spans="1:10" x14ac:dyDescent="0.25">
      <c r="A242" s="27"/>
      <c r="B242" s="27"/>
      <c r="C242" s="27"/>
      <c r="D242" s="30"/>
      <c r="E242" s="27"/>
      <c r="G242" s="30">
        <f t="shared" si="5"/>
        <v>0.50933000000000028</v>
      </c>
      <c r="H242" s="31">
        <v>6.0696599999999998</v>
      </c>
      <c r="I242" s="31">
        <v>4.2005600000000003</v>
      </c>
      <c r="J242" s="31">
        <v>3.69123</v>
      </c>
    </row>
    <row r="243" spans="1:10" x14ac:dyDescent="0.25">
      <c r="A243" s="27"/>
      <c r="B243" s="27"/>
      <c r="C243" s="27"/>
      <c r="D243" s="30"/>
      <c r="E243" s="27"/>
      <c r="G243" s="30">
        <f t="shared" si="5"/>
        <v>0.5184899999999999</v>
      </c>
      <c r="H243" s="31">
        <v>6.0945299999999998</v>
      </c>
      <c r="I243" s="31">
        <v>4.1739699999999997</v>
      </c>
      <c r="J243" s="31">
        <v>3.6554799999999998</v>
      </c>
    </row>
    <row r="244" spans="1:10" x14ac:dyDescent="0.25">
      <c r="A244" s="27"/>
      <c r="B244" s="27"/>
      <c r="C244" s="27"/>
      <c r="D244" s="30"/>
      <c r="E244" s="27"/>
      <c r="G244" s="30">
        <f t="shared" si="5"/>
        <v>0.53642000000000012</v>
      </c>
      <c r="H244" s="31">
        <v>6.1442800000000002</v>
      </c>
      <c r="I244" s="31">
        <v>4.1208</v>
      </c>
      <c r="J244" s="31">
        <v>3.5843799999999999</v>
      </c>
    </row>
    <row r="245" spans="1:10" x14ac:dyDescent="0.25">
      <c r="A245" s="27"/>
      <c r="B245" s="27"/>
      <c r="C245" s="27"/>
      <c r="D245" s="30"/>
      <c r="E245" s="27"/>
      <c r="G245" s="30">
        <f t="shared" si="5"/>
        <v>0.54518999999999984</v>
      </c>
      <c r="H245" s="31">
        <v>6.1691599999999998</v>
      </c>
      <c r="I245" s="31">
        <v>4.09422</v>
      </c>
      <c r="J245" s="31">
        <v>3.5490300000000001</v>
      </c>
    </row>
    <row r="246" spans="1:10" x14ac:dyDescent="0.25">
      <c r="A246" s="27"/>
      <c r="B246" s="27"/>
      <c r="C246" s="27"/>
      <c r="D246" s="30"/>
      <c r="E246" s="27"/>
      <c r="G246" s="30">
        <f t="shared" si="5"/>
        <v>0.55382000000000042</v>
      </c>
      <c r="H246" s="31">
        <v>6.1940299999999997</v>
      </c>
      <c r="I246" s="31">
        <v>4.0676300000000003</v>
      </c>
      <c r="J246" s="31">
        <v>3.5138099999999999</v>
      </c>
    </row>
    <row r="247" spans="1:10" x14ac:dyDescent="0.25">
      <c r="A247" s="27"/>
      <c r="B247" s="27"/>
      <c r="C247" s="27"/>
      <c r="D247" s="30"/>
      <c r="E247" s="27"/>
      <c r="G247" s="30">
        <f t="shared" si="5"/>
        <v>0.56230999999999964</v>
      </c>
      <c r="H247" s="31">
        <v>6.2189100000000002</v>
      </c>
      <c r="I247" s="31">
        <v>4.0410399999999997</v>
      </c>
      <c r="J247" s="31">
        <v>3.4787300000000001</v>
      </c>
    </row>
    <row r="248" spans="1:10" x14ac:dyDescent="0.25">
      <c r="A248" s="27"/>
      <c r="B248" s="27"/>
      <c r="C248" s="27"/>
      <c r="D248" s="30"/>
      <c r="E248" s="27"/>
      <c r="G248" s="30">
        <f t="shared" si="5"/>
        <v>0.57068999999999948</v>
      </c>
      <c r="H248" s="31">
        <v>6.2437899999999997</v>
      </c>
      <c r="I248" s="31">
        <v>4.0144599999999997</v>
      </c>
      <c r="J248" s="31">
        <v>3.4437700000000002</v>
      </c>
    </row>
    <row r="249" spans="1:10" x14ac:dyDescent="0.25">
      <c r="A249" s="27"/>
      <c r="B249" s="27"/>
      <c r="C249" s="27"/>
      <c r="D249" s="30"/>
      <c r="E249" s="27"/>
      <c r="G249" s="30">
        <f t="shared" si="5"/>
        <v>0.58702999999999994</v>
      </c>
      <c r="H249" s="31">
        <v>6.2935400000000001</v>
      </c>
      <c r="I249" s="31">
        <v>3.96129</v>
      </c>
      <c r="J249" s="31">
        <v>3.37426</v>
      </c>
    </row>
    <row r="250" spans="1:10" x14ac:dyDescent="0.25">
      <c r="A250" s="27"/>
      <c r="B250" s="27"/>
      <c r="C250" s="27"/>
      <c r="D250" s="30"/>
      <c r="E250" s="27"/>
      <c r="G250" s="30">
        <f t="shared" si="5"/>
        <v>0.59498999999999969</v>
      </c>
      <c r="H250" s="31">
        <v>6.3184100000000001</v>
      </c>
      <c r="I250" s="31">
        <v>3.9346999999999999</v>
      </c>
      <c r="J250" s="31">
        <v>3.3397100000000002</v>
      </c>
    </row>
    <row r="251" spans="1:10" x14ac:dyDescent="0.25">
      <c r="A251" s="27"/>
      <c r="B251" s="27"/>
      <c r="C251" s="27"/>
      <c r="D251" s="30"/>
      <c r="E251" s="27"/>
      <c r="G251" s="30">
        <f t="shared" si="5"/>
        <v>0.60282999999999998</v>
      </c>
      <c r="H251" s="31">
        <v>6.3432899999999997</v>
      </c>
      <c r="I251" s="31">
        <v>3.9081199999999998</v>
      </c>
      <c r="J251" s="31">
        <v>3.3052899999999998</v>
      </c>
    </row>
    <row r="252" spans="1:10" x14ac:dyDescent="0.25">
      <c r="A252" s="27"/>
      <c r="B252" s="27"/>
      <c r="C252" s="27"/>
      <c r="D252" s="30"/>
      <c r="E252" s="27"/>
      <c r="G252" s="30">
        <f t="shared" si="5"/>
        <v>0.61052000000000017</v>
      </c>
      <c r="H252" s="31">
        <v>6.3681599999999996</v>
      </c>
      <c r="I252" s="31">
        <v>3.8815300000000001</v>
      </c>
      <c r="J252" s="31">
        <v>3.27101</v>
      </c>
    </row>
    <row r="253" spans="1:10" x14ac:dyDescent="0.25">
      <c r="A253" s="27"/>
      <c r="B253" s="27"/>
      <c r="C253" s="27"/>
      <c r="D253" s="30"/>
      <c r="E253" s="27"/>
      <c r="G253" s="30">
        <f t="shared" si="5"/>
        <v>0.61807999999999996</v>
      </c>
      <c r="H253" s="31">
        <v>6.3930400000000001</v>
      </c>
      <c r="I253" s="31">
        <v>3.85494</v>
      </c>
      <c r="J253" s="31">
        <v>3.2368600000000001</v>
      </c>
    </row>
    <row r="254" spans="1:10" x14ac:dyDescent="0.25">
      <c r="A254" s="27"/>
      <c r="B254" s="27"/>
      <c r="C254" s="27"/>
      <c r="D254" s="30"/>
      <c r="E254" s="27"/>
      <c r="G254" s="30">
        <f t="shared" si="5"/>
        <v>0.63280000000000003</v>
      </c>
      <c r="H254" s="31">
        <v>6.4427899999999996</v>
      </c>
      <c r="I254" s="31">
        <v>3.8017699999999999</v>
      </c>
      <c r="J254" s="31">
        <v>3.1689699999999998</v>
      </c>
    </row>
    <row r="255" spans="1:10" x14ac:dyDescent="0.25">
      <c r="A255" s="27"/>
      <c r="B255" s="27"/>
      <c r="C255" s="27"/>
      <c r="D255" s="30"/>
      <c r="E255" s="27"/>
      <c r="G255" s="30">
        <f t="shared" si="5"/>
        <v>0.6399499999999998</v>
      </c>
      <c r="H255" s="31">
        <v>6.46767</v>
      </c>
      <c r="I255" s="31">
        <v>3.7751899999999998</v>
      </c>
      <c r="J255" s="31">
        <v>3.13524</v>
      </c>
    </row>
    <row r="256" spans="1:10" x14ac:dyDescent="0.25">
      <c r="A256" s="27"/>
      <c r="B256" s="27"/>
      <c r="C256" s="27"/>
      <c r="D256" s="30"/>
      <c r="E256" s="27"/>
      <c r="G256" s="30">
        <f t="shared" si="5"/>
        <v>0.64695999999999998</v>
      </c>
      <c r="H256" s="31">
        <v>6.49254</v>
      </c>
      <c r="I256" s="31">
        <v>3.7486000000000002</v>
      </c>
      <c r="J256" s="31">
        <v>3.1016400000000002</v>
      </c>
    </row>
    <row r="257" spans="1:10" x14ac:dyDescent="0.25">
      <c r="A257" s="27"/>
      <c r="B257" s="27"/>
      <c r="C257" s="27"/>
      <c r="D257" s="30"/>
      <c r="E257" s="27"/>
      <c r="G257" s="30">
        <f t="shared" si="5"/>
        <v>0.65383000000000013</v>
      </c>
      <c r="H257" s="31">
        <v>6.5174200000000004</v>
      </c>
      <c r="I257" s="31">
        <v>3.72201</v>
      </c>
      <c r="J257" s="31">
        <v>3.0681799999999999</v>
      </c>
    </row>
    <row r="258" spans="1:10" x14ac:dyDescent="0.25">
      <c r="A258" s="27"/>
      <c r="B258" s="27"/>
      <c r="C258" s="27"/>
      <c r="D258" s="30"/>
      <c r="E258" s="27"/>
      <c r="G258" s="30">
        <f t="shared" si="5"/>
        <v>0.66056999999999988</v>
      </c>
      <c r="H258" s="31">
        <v>6.5422900000000004</v>
      </c>
      <c r="I258" s="31">
        <v>3.69543</v>
      </c>
      <c r="J258" s="31">
        <v>3.0348600000000001</v>
      </c>
    </row>
    <row r="259" spans="1:10" x14ac:dyDescent="0.25">
      <c r="A259" s="27"/>
      <c r="B259" s="27"/>
      <c r="C259" s="27"/>
      <c r="D259" s="30"/>
      <c r="E259" s="27"/>
      <c r="G259" s="30">
        <f t="shared" si="5"/>
        <v>0.67361999999999966</v>
      </c>
      <c r="H259" s="31">
        <v>6.5920399999999999</v>
      </c>
      <c r="I259" s="31">
        <v>3.6422599999999998</v>
      </c>
      <c r="J259" s="31">
        <v>2.9686400000000002</v>
      </c>
    </row>
    <row r="260" spans="1:10" x14ac:dyDescent="0.25">
      <c r="A260" s="27"/>
      <c r="B260" s="27"/>
      <c r="C260" s="27"/>
      <c r="D260" s="30"/>
      <c r="E260" s="27"/>
      <c r="G260" s="30">
        <f t="shared" si="5"/>
        <v>0.67993000000000015</v>
      </c>
      <c r="H260" s="31">
        <v>6.6169200000000004</v>
      </c>
      <c r="I260" s="31">
        <v>3.6156700000000002</v>
      </c>
      <c r="J260" s="31">
        <v>2.93574</v>
      </c>
    </row>
    <row r="261" spans="1:10" x14ac:dyDescent="0.25">
      <c r="A261" s="27"/>
      <c r="B261" s="27"/>
      <c r="C261" s="27"/>
      <c r="D261" s="30"/>
      <c r="E261" s="27"/>
      <c r="G261" s="30">
        <f t="shared" si="5"/>
        <v>0.68611000000000022</v>
      </c>
      <c r="H261" s="31">
        <v>6.6417999999999999</v>
      </c>
      <c r="I261" s="31">
        <v>3.5890900000000001</v>
      </c>
      <c r="J261" s="31">
        <v>2.9029799999999999</v>
      </c>
    </row>
    <row r="262" spans="1:10" x14ac:dyDescent="0.25">
      <c r="A262" s="27"/>
      <c r="B262" s="27"/>
      <c r="C262" s="27"/>
      <c r="D262" s="30"/>
      <c r="E262" s="27"/>
      <c r="G262" s="30">
        <f t="shared" si="5"/>
        <v>0.6921400000000002</v>
      </c>
      <c r="H262" s="31">
        <v>6.6666699999999999</v>
      </c>
      <c r="I262" s="31">
        <v>3.5625</v>
      </c>
      <c r="J262" s="31">
        <v>2.8703599999999998</v>
      </c>
    </row>
    <row r="263" spans="1:10" x14ac:dyDescent="0.25">
      <c r="A263" s="27"/>
      <c r="B263" s="27"/>
      <c r="C263" s="27"/>
      <c r="D263" s="30"/>
      <c r="E263" s="27"/>
      <c r="G263" s="30">
        <f t="shared" si="5"/>
        <v>0.69802000000000008</v>
      </c>
      <c r="H263" s="31">
        <v>6.6915500000000003</v>
      </c>
      <c r="I263" s="31">
        <v>3.5359099999999999</v>
      </c>
      <c r="J263" s="31">
        <v>2.8378899999999998</v>
      </c>
    </row>
    <row r="264" spans="1:10" x14ac:dyDescent="0.25">
      <c r="A264" s="27"/>
      <c r="B264" s="27"/>
      <c r="C264" s="27"/>
      <c r="D264" s="30"/>
      <c r="E264" s="27"/>
      <c r="G264" s="30">
        <f t="shared" si="5"/>
        <v>0.70937000000000028</v>
      </c>
      <c r="H264" s="31">
        <v>6.7412999999999998</v>
      </c>
      <c r="I264" s="31">
        <v>3.4827400000000002</v>
      </c>
      <c r="J264" s="31">
        <v>2.7733699999999999</v>
      </c>
    </row>
    <row r="265" spans="1:10" x14ac:dyDescent="0.25">
      <c r="A265" s="27"/>
      <c r="B265" s="27"/>
      <c r="C265" s="27"/>
      <c r="D265" s="30"/>
      <c r="E265" s="27"/>
      <c r="G265" s="30">
        <f t="shared" si="5"/>
        <v>0.71483000000000008</v>
      </c>
      <c r="H265" s="31">
        <v>6.7661699999999998</v>
      </c>
      <c r="I265" s="31">
        <v>3.4561600000000001</v>
      </c>
      <c r="J265" s="31">
        <v>2.74133</v>
      </c>
    </row>
    <row r="266" spans="1:10" x14ac:dyDescent="0.25">
      <c r="A266" s="27"/>
      <c r="B266" s="27"/>
      <c r="C266" s="27"/>
      <c r="D266" s="30"/>
      <c r="E266" s="27"/>
      <c r="G266" s="30">
        <f t="shared" si="5"/>
        <v>0.72014000000000022</v>
      </c>
      <c r="H266" s="31">
        <v>6.7910500000000003</v>
      </c>
      <c r="I266" s="31">
        <v>3.42957</v>
      </c>
      <c r="J266" s="31">
        <v>2.7094299999999998</v>
      </c>
    </row>
    <row r="267" spans="1:10" x14ac:dyDescent="0.25">
      <c r="A267" s="27"/>
      <c r="B267" s="27"/>
      <c r="C267" s="27"/>
      <c r="D267" s="30"/>
      <c r="E267" s="27"/>
      <c r="G267" s="30">
        <f t="shared" si="5"/>
        <v>0.72531999999999996</v>
      </c>
      <c r="H267" s="31">
        <v>6.8159299999999998</v>
      </c>
      <c r="I267" s="31">
        <v>3.40299</v>
      </c>
      <c r="J267" s="31">
        <v>2.67767</v>
      </c>
    </row>
    <row r="268" spans="1:10" x14ac:dyDescent="0.25">
      <c r="A268" s="27"/>
      <c r="B268" s="27"/>
      <c r="C268" s="27"/>
      <c r="D268" s="30"/>
      <c r="E268" s="27"/>
      <c r="G268" s="30">
        <f t="shared" si="5"/>
        <v>0.73033999999999999</v>
      </c>
      <c r="H268" s="31">
        <v>6.8407999999999998</v>
      </c>
      <c r="I268" s="31">
        <v>3.3763999999999998</v>
      </c>
      <c r="J268" s="31">
        <v>2.6460599999999999</v>
      </c>
    </row>
    <row r="269" spans="1:10" x14ac:dyDescent="0.25">
      <c r="A269" s="27"/>
      <c r="B269" s="27"/>
      <c r="C269" s="27"/>
      <c r="D269" s="30"/>
      <c r="E269" s="27"/>
      <c r="G269" s="30">
        <f t="shared" si="5"/>
        <v>0.73995000000000033</v>
      </c>
      <c r="H269" s="31">
        <v>6.8905500000000002</v>
      </c>
      <c r="I269" s="31">
        <v>3.3232300000000001</v>
      </c>
      <c r="J269" s="31">
        <v>2.5832799999999998</v>
      </c>
    </row>
    <row r="270" spans="1:10" x14ac:dyDescent="0.25">
      <c r="A270" s="27"/>
      <c r="B270" s="27"/>
      <c r="C270" s="27"/>
      <c r="D270" s="30"/>
      <c r="E270" s="27"/>
      <c r="G270" s="30">
        <f t="shared" si="5"/>
        <v>0.74453000000000014</v>
      </c>
      <c r="H270" s="31">
        <v>6.9154299999999997</v>
      </c>
      <c r="I270" s="31">
        <v>3.29664</v>
      </c>
      <c r="J270" s="31">
        <v>2.5521099999999999</v>
      </c>
    </row>
    <row r="271" spans="1:10" x14ac:dyDescent="0.25">
      <c r="A271" s="27"/>
      <c r="B271" s="27"/>
      <c r="C271" s="27"/>
      <c r="D271" s="30"/>
      <c r="E271" s="27"/>
      <c r="G271" s="30">
        <f t="shared" si="5"/>
        <v>0.74896999999999991</v>
      </c>
      <c r="H271" s="31">
        <v>6.9402999999999997</v>
      </c>
      <c r="I271" s="31">
        <v>3.27006</v>
      </c>
      <c r="J271" s="31">
        <v>2.5210900000000001</v>
      </c>
    </row>
    <row r="272" spans="1:10" x14ac:dyDescent="0.25">
      <c r="A272" s="27"/>
      <c r="B272" s="27"/>
      <c r="C272" s="27"/>
      <c r="D272" s="30"/>
      <c r="E272" s="27"/>
      <c r="G272" s="30">
        <f t="shared" si="5"/>
        <v>0.75324999999999998</v>
      </c>
      <c r="H272" s="31">
        <v>6.9651800000000001</v>
      </c>
      <c r="I272" s="31">
        <v>3.2434699999999999</v>
      </c>
      <c r="J272" s="31">
        <v>2.4902199999999999</v>
      </c>
    </row>
    <row r="273" spans="1:10" x14ac:dyDescent="0.25">
      <c r="A273" s="27"/>
      <c r="B273" s="27"/>
      <c r="C273" s="27"/>
      <c r="D273" s="30"/>
      <c r="E273" s="27"/>
      <c r="G273" s="30">
        <f t="shared" si="5"/>
        <v>0.75739000000000001</v>
      </c>
      <c r="H273" s="31">
        <v>6.9900500000000001</v>
      </c>
      <c r="I273" s="31">
        <v>3.2168800000000002</v>
      </c>
      <c r="J273" s="31">
        <v>2.4594900000000002</v>
      </c>
    </row>
    <row r="274" spans="1:10" x14ac:dyDescent="0.25">
      <c r="A274" s="27"/>
      <c r="B274" s="27"/>
      <c r="C274" s="27"/>
      <c r="D274" s="30"/>
      <c r="E274" s="27"/>
      <c r="G274" s="30">
        <f t="shared" si="5"/>
        <v>0.76522000000000023</v>
      </c>
      <c r="H274" s="31">
        <v>7.0398100000000001</v>
      </c>
      <c r="I274" s="31">
        <v>3.16371</v>
      </c>
      <c r="J274" s="31">
        <v>2.3984899999999998</v>
      </c>
    </row>
    <row r="275" spans="1:10" x14ac:dyDescent="0.25">
      <c r="A275" s="27"/>
      <c r="B275" s="27"/>
      <c r="C275" s="27"/>
      <c r="D275" s="30"/>
      <c r="E275" s="27"/>
      <c r="G275" s="30">
        <f t="shared" si="5"/>
        <v>0.76892000000000005</v>
      </c>
      <c r="H275" s="31">
        <v>7.0646800000000001</v>
      </c>
      <c r="I275" s="31">
        <v>3.13713</v>
      </c>
      <c r="J275" s="31">
        <v>2.3682099999999999</v>
      </c>
    </row>
    <row r="276" spans="1:10" x14ac:dyDescent="0.25">
      <c r="A276" s="27"/>
      <c r="B276" s="27"/>
      <c r="C276" s="27"/>
      <c r="D276" s="30"/>
      <c r="E276" s="27"/>
      <c r="G276" s="30">
        <f t="shared" si="5"/>
        <v>0.77245000000000008</v>
      </c>
      <c r="H276" s="31">
        <v>7.0895599999999996</v>
      </c>
      <c r="I276" s="31">
        <v>3.1105399999999999</v>
      </c>
      <c r="J276" s="31">
        <v>2.3380899999999998</v>
      </c>
    </row>
    <row r="277" spans="1:10" x14ac:dyDescent="0.25">
      <c r="A277" s="27"/>
      <c r="B277" s="27"/>
      <c r="C277" s="27"/>
      <c r="D277" s="30"/>
      <c r="E277" s="27"/>
      <c r="G277" s="30">
        <f t="shared" si="5"/>
        <v>0.77583999999999964</v>
      </c>
      <c r="H277" s="31">
        <v>7.1144299999999996</v>
      </c>
      <c r="I277" s="31">
        <v>3.0839599999999998</v>
      </c>
      <c r="J277" s="31">
        <v>2.3081200000000002</v>
      </c>
    </row>
    <row r="278" spans="1:10" x14ac:dyDescent="0.25">
      <c r="A278" s="27"/>
      <c r="B278" s="27"/>
      <c r="C278" s="27"/>
      <c r="D278" s="30"/>
      <c r="E278" s="27"/>
      <c r="G278" s="30">
        <f t="shared" si="5"/>
        <v>0.77907999999999999</v>
      </c>
      <c r="H278" s="31">
        <v>7.13931</v>
      </c>
      <c r="I278" s="31">
        <v>3.0573700000000001</v>
      </c>
      <c r="J278" s="31">
        <v>2.2782900000000001</v>
      </c>
    </row>
    <row r="279" spans="1:10" x14ac:dyDescent="0.25">
      <c r="A279" s="27"/>
      <c r="B279" s="27"/>
      <c r="C279" s="27"/>
      <c r="D279" s="30"/>
      <c r="E279" s="27"/>
      <c r="G279" s="30">
        <f t="shared" si="5"/>
        <v>0.78508999999999984</v>
      </c>
      <c r="H279" s="31">
        <v>7.1890599999999996</v>
      </c>
      <c r="I279" s="31">
        <v>3.0042</v>
      </c>
      <c r="J279" s="31">
        <v>2.2191100000000001</v>
      </c>
    </row>
    <row r="280" spans="1:10" x14ac:dyDescent="0.25">
      <c r="A280" s="27"/>
      <c r="B280" s="27"/>
      <c r="C280" s="27"/>
      <c r="D280" s="30"/>
      <c r="E280" s="27"/>
      <c r="G280" s="30">
        <f t="shared" si="5"/>
        <v>0.78785999999999978</v>
      </c>
      <c r="H280" s="31">
        <v>7.21394</v>
      </c>
      <c r="I280" s="31">
        <v>2.9776099999999999</v>
      </c>
      <c r="J280" s="31">
        <v>2.1897500000000001</v>
      </c>
    </row>
    <row r="281" spans="1:10" x14ac:dyDescent="0.25">
      <c r="A281" s="27"/>
      <c r="B281" s="27"/>
      <c r="C281" s="27"/>
      <c r="D281" s="30"/>
      <c r="E281" s="27"/>
      <c r="G281" s="30">
        <f t="shared" si="5"/>
        <v>0.79048999999999969</v>
      </c>
      <c r="H281" s="31">
        <v>7.23881</v>
      </c>
      <c r="I281" s="31">
        <v>2.9510299999999998</v>
      </c>
      <c r="J281" s="31">
        <v>2.1605400000000001</v>
      </c>
    </row>
    <row r="282" spans="1:10" x14ac:dyDescent="0.25">
      <c r="A282" s="27"/>
      <c r="B282" s="27"/>
      <c r="C282" s="27"/>
      <c r="D282" s="30"/>
      <c r="E282" s="27"/>
      <c r="G282" s="30">
        <f t="shared" si="5"/>
        <v>0.79296000000000033</v>
      </c>
      <c r="H282" s="31">
        <v>7.2636900000000004</v>
      </c>
      <c r="I282" s="31">
        <v>2.9244400000000002</v>
      </c>
      <c r="J282" s="31">
        <v>2.1314799999999998</v>
      </c>
    </row>
    <row r="283" spans="1:10" x14ac:dyDescent="0.25">
      <c r="A283" s="27"/>
      <c r="B283" s="27"/>
      <c r="C283" s="27"/>
      <c r="D283" s="30"/>
      <c r="E283" s="27"/>
      <c r="G283" s="30">
        <f t="shared" si="5"/>
        <v>0.79526999999999992</v>
      </c>
      <c r="H283" s="31">
        <v>7.2885600000000004</v>
      </c>
      <c r="I283" s="31">
        <v>2.89785</v>
      </c>
      <c r="J283" s="31">
        <v>2.1025800000000001</v>
      </c>
    </row>
    <row r="284" spans="1:10" x14ac:dyDescent="0.25">
      <c r="A284" s="27"/>
      <c r="B284" s="27"/>
      <c r="C284" s="27"/>
      <c r="D284" s="30"/>
      <c r="E284" s="27"/>
      <c r="G284" s="30">
        <f t="shared" si="5"/>
        <v>0.79943000000000008</v>
      </c>
      <c r="H284" s="31">
        <v>7.3383099999999999</v>
      </c>
      <c r="I284" s="31">
        <v>2.8446799999999999</v>
      </c>
      <c r="J284" s="31">
        <v>2.0452499999999998</v>
      </c>
    </row>
    <row r="285" spans="1:10" x14ac:dyDescent="0.25">
      <c r="A285" s="27"/>
      <c r="B285" s="27"/>
      <c r="C285" s="27"/>
      <c r="D285" s="30"/>
      <c r="E285" s="27"/>
      <c r="G285" s="30">
        <f t="shared" si="5"/>
        <v>0.80127999999999977</v>
      </c>
      <c r="H285" s="31">
        <v>7.3631900000000003</v>
      </c>
      <c r="I285" s="31">
        <v>2.8180999999999998</v>
      </c>
      <c r="J285" s="31">
        <v>2.0168200000000001</v>
      </c>
    </row>
    <row r="286" spans="1:10" x14ac:dyDescent="0.25">
      <c r="A286" s="27"/>
      <c r="B286" s="27"/>
      <c r="C286" s="27"/>
      <c r="D286" s="30"/>
      <c r="E286" s="27"/>
      <c r="G286" s="30">
        <f t="shared" si="5"/>
        <v>0.80296000000000012</v>
      </c>
      <c r="H286" s="31">
        <v>7.3880600000000003</v>
      </c>
      <c r="I286" s="31">
        <v>2.7915100000000002</v>
      </c>
      <c r="J286" s="31">
        <v>1.98855</v>
      </c>
    </row>
    <row r="287" spans="1:10" x14ac:dyDescent="0.25">
      <c r="A287" s="27"/>
      <c r="B287" s="27"/>
      <c r="C287" s="27"/>
      <c r="D287" s="30"/>
      <c r="E287" s="27"/>
      <c r="G287" s="30">
        <f t="shared" si="5"/>
        <v>0.80450000000000021</v>
      </c>
      <c r="H287" s="31">
        <v>7.4129399999999999</v>
      </c>
      <c r="I287" s="31">
        <v>2.7649300000000001</v>
      </c>
      <c r="J287" s="31">
        <v>1.9604299999999999</v>
      </c>
    </row>
    <row r="288" spans="1:10" x14ac:dyDescent="0.25">
      <c r="A288" s="27"/>
      <c r="B288" s="27"/>
      <c r="C288" s="27"/>
      <c r="D288" s="30"/>
      <c r="E288" s="27"/>
      <c r="G288" s="30">
        <f t="shared" si="5"/>
        <v>0.80587000000000009</v>
      </c>
      <c r="H288" s="31">
        <v>7.4378200000000003</v>
      </c>
      <c r="I288" s="31">
        <v>2.73834</v>
      </c>
      <c r="J288" s="31">
        <v>1.9324699999999999</v>
      </c>
    </row>
    <row r="289" spans="1:10" x14ac:dyDescent="0.25">
      <c r="A289" s="27"/>
      <c r="B289" s="27"/>
      <c r="C289" s="27"/>
      <c r="D289" s="30"/>
      <c r="E289" s="27"/>
      <c r="G289" s="30">
        <f t="shared" si="5"/>
        <v>0.80813999999999986</v>
      </c>
      <c r="H289" s="31">
        <v>7.4875699999999998</v>
      </c>
      <c r="I289" s="31">
        <v>2.6851699999999998</v>
      </c>
      <c r="J289" s="31">
        <v>1.87703</v>
      </c>
    </row>
    <row r="290" spans="1:10" x14ac:dyDescent="0.25">
      <c r="A290" s="27"/>
      <c r="B290" s="27"/>
      <c r="C290" s="27"/>
      <c r="D290" s="30"/>
      <c r="E290" s="27"/>
      <c r="G290" s="30">
        <f t="shared" si="5"/>
        <v>0.80902000000000007</v>
      </c>
      <c r="H290" s="31">
        <v>7.5124399999999998</v>
      </c>
      <c r="I290" s="31">
        <v>2.6585800000000002</v>
      </c>
      <c r="J290" s="31">
        <v>1.8495600000000001</v>
      </c>
    </row>
    <row r="291" spans="1:10" x14ac:dyDescent="0.25">
      <c r="A291" s="27"/>
      <c r="B291" s="27"/>
      <c r="C291" s="27"/>
      <c r="D291" s="30"/>
      <c r="E291" s="27"/>
      <c r="G291" s="30">
        <f t="shared" si="5"/>
        <v>0.80976000000000004</v>
      </c>
      <c r="H291" s="31">
        <v>7.5373200000000002</v>
      </c>
      <c r="I291" s="31">
        <v>2.6320000000000001</v>
      </c>
      <c r="J291" s="31">
        <v>1.8222400000000001</v>
      </c>
    </row>
    <row r="292" spans="1:10" x14ac:dyDescent="0.25">
      <c r="A292" s="27"/>
      <c r="B292" s="27"/>
      <c r="C292" s="27"/>
      <c r="D292" s="30"/>
      <c r="E292" s="27"/>
      <c r="G292" s="30">
        <f t="shared" si="5"/>
        <v>0.81032999999999999</v>
      </c>
      <c r="H292" s="31">
        <v>7.5621900000000002</v>
      </c>
      <c r="I292" s="31">
        <v>2.60541</v>
      </c>
      <c r="J292" s="31">
        <v>1.79508</v>
      </c>
    </row>
    <row r="293" spans="1:10" x14ac:dyDescent="0.25">
      <c r="A293" s="27"/>
      <c r="B293" s="27"/>
      <c r="C293" s="27"/>
      <c r="D293" s="30"/>
      <c r="E293" s="27"/>
      <c r="G293" s="30">
        <f t="shared" si="5"/>
        <v>0.81073999999999979</v>
      </c>
      <c r="H293" s="31">
        <v>7.5870699999999998</v>
      </c>
      <c r="I293" s="31">
        <v>2.5788199999999999</v>
      </c>
      <c r="J293" s="31">
        <v>1.7680800000000001</v>
      </c>
    </row>
    <row r="294" spans="1:10" x14ac:dyDescent="0.25">
      <c r="A294" s="27"/>
      <c r="B294" s="27"/>
      <c r="C294" s="27"/>
      <c r="D294" s="30"/>
      <c r="E294" s="27"/>
      <c r="G294" s="30">
        <f t="shared" si="5"/>
        <v>0.81108000000000025</v>
      </c>
      <c r="H294" s="31">
        <v>7.6368200000000002</v>
      </c>
      <c r="I294" s="31">
        <v>2.5256500000000002</v>
      </c>
      <c r="J294" s="31">
        <v>1.7145699999999999</v>
      </c>
    </row>
    <row r="295" spans="1:10" x14ac:dyDescent="0.25">
      <c r="A295" s="27"/>
      <c r="B295" s="27"/>
      <c r="C295" s="27"/>
      <c r="D295" s="30"/>
      <c r="E295" s="27"/>
      <c r="G295" s="30">
        <f t="shared" si="5"/>
        <v>0.81101000000000023</v>
      </c>
      <c r="H295" s="31">
        <v>7.6616999999999997</v>
      </c>
      <c r="I295" s="31">
        <v>2.4990700000000001</v>
      </c>
      <c r="J295" s="31">
        <v>1.6880599999999999</v>
      </c>
    </row>
    <row r="296" spans="1:10" x14ac:dyDescent="0.25">
      <c r="A296" s="27"/>
      <c r="B296" s="27"/>
      <c r="C296" s="27"/>
      <c r="D296" s="30"/>
      <c r="E296" s="27"/>
      <c r="G296" s="30">
        <f t="shared" ref="G296:G359" si="6">ABS(I296-J296)</f>
        <v>0.81075999999999993</v>
      </c>
      <c r="H296" s="31">
        <v>7.6865699999999997</v>
      </c>
      <c r="I296" s="31">
        <v>2.47248</v>
      </c>
      <c r="J296" s="31">
        <v>1.6617200000000001</v>
      </c>
    </row>
    <row r="297" spans="1:10" x14ac:dyDescent="0.25">
      <c r="A297" s="27"/>
      <c r="B297" s="27"/>
      <c r="C297" s="27"/>
      <c r="D297" s="30"/>
      <c r="E297" s="27"/>
      <c r="G297" s="30">
        <f t="shared" si="6"/>
        <v>0.81035999999999997</v>
      </c>
      <c r="H297" s="31">
        <v>7.7114500000000001</v>
      </c>
      <c r="I297" s="31">
        <v>2.4459</v>
      </c>
      <c r="J297" s="31">
        <v>1.63554</v>
      </c>
    </row>
    <row r="298" spans="1:10" x14ac:dyDescent="0.25">
      <c r="A298" s="27"/>
      <c r="B298" s="27"/>
      <c r="C298" s="27"/>
      <c r="D298" s="30"/>
      <c r="E298" s="27"/>
      <c r="G298" s="30">
        <f t="shared" si="6"/>
        <v>0.80978999999999979</v>
      </c>
      <c r="H298" s="31">
        <v>7.7363200000000001</v>
      </c>
      <c r="I298" s="31">
        <v>2.4193099999999998</v>
      </c>
      <c r="J298" s="31">
        <v>1.6095200000000001</v>
      </c>
    </row>
    <row r="299" spans="1:10" x14ac:dyDescent="0.25">
      <c r="A299" s="27"/>
      <c r="B299" s="27"/>
      <c r="C299" s="27"/>
      <c r="D299" s="30"/>
      <c r="E299" s="27"/>
      <c r="G299" s="30">
        <f t="shared" si="6"/>
        <v>0.80816000000000021</v>
      </c>
      <c r="H299" s="31">
        <v>7.7860800000000001</v>
      </c>
      <c r="I299" s="31">
        <v>2.3661400000000001</v>
      </c>
      <c r="J299" s="31">
        <v>1.5579799999999999</v>
      </c>
    </row>
    <row r="300" spans="1:10" x14ac:dyDescent="0.25">
      <c r="A300" s="27"/>
      <c r="B300" s="27"/>
      <c r="C300" s="27"/>
      <c r="D300" s="30"/>
      <c r="E300" s="27"/>
      <c r="G300" s="30">
        <f t="shared" si="6"/>
        <v>0.80709000000000009</v>
      </c>
      <c r="H300" s="31">
        <v>7.8109500000000001</v>
      </c>
      <c r="I300" s="31">
        <v>2.33955</v>
      </c>
      <c r="J300" s="31">
        <v>1.5324599999999999</v>
      </c>
    </row>
    <row r="301" spans="1:10" x14ac:dyDescent="0.25">
      <c r="A301" s="27"/>
      <c r="B301" s="27"/>
      <c r="C301" s="27"/>
      <c r="D301" s="30"/>
      <c r="E301" s="27"/>
      <c r="G301" s="30">
        <f t="shared" si="6"/>
        <v>0.80586000000000002</v>
      </c>
      <c r="H301" s="31">
        <v>7.8358299999999996</v>
      </c>
      <c r="I301" s="31">
        <v>2.31297</v>
      </c>
      <c r="J301" s="31">
        <v>1.5071099999999999</v>
      </c>
    </row>
    <row r="302" spans="1:10" x14ac:dyDescent="0.25">
      <c r="A302" s="27"/>
      <c r="B302" s="27"/>
      <c r="C302" s="27"/>
      <c r="D302" s="30"/>
      <c r="E302" s="27"/>
      <c r="G302" s="30">
        <f t="shared" si="6"/>
        <v>0.80445999999999995</v>
      </c>
      <c r="H302" s="31">
        <v>7.8606999999999996</v>
      </c>
      <c r="I302" s="31">
        <v>2.2863799999999999</v>
      </c>
      <c r="J302" s="31">
        <v>1.4819199999999999</v>
      </c>
    </row>
    <row r="303" spans="1:10" x14ac:dyDescent="0.25">
      <c r="A303" s="27"/>
      <c r="B303" s="27"/>
      <c r="C303" s="27"/>
      <c r="D303" s="30"/>
      <c r="E303" s="27"/>
      <c r="G303" s="30">
        <f t="shared" si="6"/>
        <v>0.8028900000000001</v>
      </c>
      <c r="H303" s="31">
        <v>7.88558</v>
      </c>
      <c r="I303" s="31">
        <v>2.2597900000000002</v>
      </c>
      <c r="J303" s="31">
        <v>1.4569000000000001</v>
      </c>
    </row>
    <row r="304" spans="1:10" x14ac:dyDescent="0.25">
      <c r="A304" s="27"/>
      <c r="B304" s="27"/>
      <c r="C304" s="27"/>
      <c r="D304" s="30"/>
      <c r="E304" s="27"/>
      <c r="G304" s="30">
        <f t="shared" si="6"/>
        <v>0.79925000000000002</v>
      </c>
      <c r="H304" s="31">
        <v>7.9353300000000004</v>
      </c>
      <c r="I304" s="31">
        <v>2.20662</v>
      </c>
      <c r="J304" s="31">
        <v>1.40737</v>
      </c>
    </row>
    <row r="305" spans="1:10" x14ac:dyDescent="0.25">
      <c r="A305" s="27"/>
      <c r="B305" s="27"/>
      <c r="C305" s="27"/>
      <c r="D305" s="30"/>
      <c r="E305" s="27"/>
      <c r="G305" s="30">
        <f t="shared" si="6"/>
        <v>0.79718</v>
      </c>
      <c r="H305" s="31">
        <v>7.9602000000000004</v>
      </c>
      <c r="I305" s="31">
        <v>2.18004</v>
      </c>
      <c r="J305" s="31">
        <v>1.38286</v>
      </c>
    </row>
    <row r="306" spans="1:10" x14ac:dyDescent="0.25">
      <c r="A306" s="27"/>
      <c r="B306" s="27"/>
      <c r="C306" s="27"/>
      <c r="D306" s="30"/>
      <c r="E306" s="27"/>
      <c r="G306" s="30">
        <f t="shared" si="6"/>
        <v>0.79492999999999991</v>
      </c>
      <c r="H306" s="31">
        <v>7.98508</v>
      </c>
      <c r="I306" s="31">
        <v>2.1534499999999999</v>
      </c>
      <c r="J306" s="31">
        <v>1.3585199999999999</v>
      </c>
    </row>
    <row r="307" spans="1:10" x14ac:dyDescent="0.25">
      <c r="A307" s="27"/>
      <c r="B307" s="27"/>
      <c r="C307" s="27"/>
      <c r="D307" s="30"/>
      <c r="E307" s="27"/>
      <c r="G307" s="30">
        <f t="shared" si="6"/>
        <v>0.79251999999999989</v>
      </c>
      <c r="H307" s="31">
        <v>8.0099599999999995</v>
      </c>
      <c r="I307" s="31">
        <v>2.1268699999999998</v>
      </c>
      <c r="J307" s="31">
        <v>1.3343499999999999</v>
      </c>
    </row>
    <row r="308" spans="1:10" x14ac:dyDescent="0.25">
      <c r="A308" s="27"/>
      <c r="B308" s="27"/>
      <c r="C308" s="27"/>
      <c r="D308" s="30"/>
      <c r="E308" s="27"/>
      <c r="G308" s="30">
        <f t="shared" si="6"/>
        <v>0.78993000000000024</v>
      </c>
      <c r="H308" s="31">
        <v>8.0348299999999995</v>
      </c>
      <c r="I308" s="31">
        <v>2.1002800000000001</v>
      </c>
      <c r="J308" s="31">
        <v>1.3103499999999999</v>
      </c>
    </row>
    <row r="309" spans="1:10" x14ac:dyDescent="0.25">
      <c r="A309" s="27"/>
      <c r="B309" s="27"/>
      <c r="C309" s="27"/>
      <c r="D309" s="30"/>
      <c r="E309" s="27"/>
      <c r="G309" s="30">
        <f t="shared" si="6"/>
        <v>0.78424999999999989</v>
      </c>
      <c r="H309" s="31">
        <v>8.0845800000000008</v>
      </c>
      <c r="I309" s="31">
        <v>2.04711</v>
      </c>
      <c r="J309" s="31">
        <v>1.2628600000000001</v>
      </c>
    </row>
    <row r="310" spans="1:10" x14ac:dyDescent="0.25">
      <c r="A310" s="27"/>
      <c r="B310" s="27"/>
      <c r="C310" s="27"/>
      <c r="D310" s="30"/>
      <c r="E310" s="27"/>
      <c r="G310" s="30">
        <f t="shared" si="6"/>
        <v>0.78113999999999995</v>
      </c>
      <c r="H310" s="31">
        <v>8.1094600000000003</v>
      </c>
      <c r="I310" s="31">
        <v>2.0205199999999999</v>
      </c>
      <c r="J310" s="31">
        <v>1.2393799999999999</v>
      </c>
    </row>
    <row r="311" spans="1:10" x14ac:dyDescent="0.25">
      <c r="A311" s="27"/>
      <c r="B311" s="27"/>
      <c r="C311" s="27"/>
      <c r="D311" s="30"/>
      <c r="E311" s="27"/>
      <c r="G311" s="30">
        <f t="shared" si="6"/>
        <v>0.77787000000000006</v>
      </c>
      <c r="H311" s="31">
        <v>8.1343300000000003</v>
      </c>
      <c r="I311" s="31">
        <v>1.99394</v>
      </c>
      <c r="J311" s="31">
        <v>1.21607</v>
      </c>
    </row>
    <row r="312" spans="1:10" x14ac:dyDescent="0.25">
      <c r="A312" s="27"/>
      <c r="B312" s="27"/>
      <c r="C312" s="27"/>
      <c r="D312" s="30"/>
      <c r="E312" s="27"/>
      <c r="G312" s="30">
        <f t="shared" si="6"/>
        <v>0.77441999999999989</v>
      </c>
      <c r="H312" s="31">
        <v>8.1592099999999999</v>
      </c>
      <c r="I312" s="31">
        <v>1.9673499999999999</v>
      </c>
      <c r="J312" s="31">
        <v>1.19293</v>
      </c>
    </row>
    <row r="313" spans="1:10" x14ac:dyDescent="0.25">
      <c r="A313" s="27"/>
      <c r="B313" s="27"/>
      <c r="C313" s="27"/>
      <c r="D313" s="30"/>
      <c r="E313" s="27"/>
      <c r="G313" s="30">
        <f t="shared" si="6"/>
        <v>0.77079999999999993</v>
      </c>
      <c r="H313" s="31">
        <v>8.1840799999999998</v>
      </c>
      <c r="I313" s="31">
        <v>1.94076</v>
      </c>
      <c r="J313" s="31">
        <v>1.1699600000000001</v>
      </c>
    </row>
    <row r="314" spans="1:10" x14ac:dyDescent="0.25">
      <c r="A314" s="27"/>
      <c r="B314" s="27"/>
      <c r="C314" s="27"/>
      <c r="D314" s="30"/>
      <c r="E314" s="27"/>
      <c r="G314" s="30">
        <f t="shared" si="6"/>
        <v>0.7630300000000001</v>
      </c>
      <c r="H314" s="31">
        <v>8.2338400000000007</v>
      </c>
      <c r="I314" s="31">
        <v>1.8875900000000001</v>
      </c>
      <c r="J314" s="31">
        <v>1.12456</v>
      </c>
    </row>
    <row r="315" spans="1:10" x14ac:dyDescent="0.25">
      <c r="A315" s="27"/>
      <c r="B315" s="27"/>
      <c r="C315" s="27"/>
      <c r="D315" s="30"/>
      <c r="E315" s="27"/>
      <c r="G315" s="30">
        <f t="shared" si="6"/>
        <v>0.75888</v>
      </c>
      <c r="H315" s="31">
        <v>8.2587100000000007</v>
      </c>
      <c r="I315" s="31">
        <v>1.8610100000000001</v>
      </c>
      <c r="J315" s="31">
        <v>1.1021300000000001</v>
      </c>
    </row>
    <row r="316" spans="1:10" x14ac:dyDescent="0.25">
      <c r="A316" s="27"/>
      <c r="B316" s="27"/>
      <c r="C316" s="27"/>
      <c r="D316" s="30"/>
      <c r="E316" s="27"/>
      <c r="G316" s="30">
        <f t="shared" si="6"/>
        <v>0.75454999999999983</v>
      </c>
      <c r="H316" s="31">
        <v>8.2835900000000002</v>
      </c>
      <c r="I316" s="31">
        <v>1.8344199999999999</v>
      </c>
      <c r="J316" s="31">
        <v>1.0798700000000001</v>
      </c>
    </row>
    <row r="317" spans="1:10" x14ac:dyDescent="0.25">
      <c r="A317" s="27"/>
      <c r="B317" s="27"/>
      <c r="C317" s="27"/>
      <c r="D317" s="30"/>
      <c r="E317" s="27"/>
      <c r="G317" s="30">
        <f t="shared" si="6"/>
        <v>0.75005999999999995</v>
      </c>
      <c r="H317" s="31">
        <v>8.3084600000000002</v>
      </c>
      <c r="I317" s="31">
        <v>1.8078399999999999</v>
      </c>
      <c r="J317" s="31">
        <v>1.0577799999999999</v>
      </c>
    </row>
    <row r="318" spans="1:10" x14ac:dyDescent="0.25">
      <c r="A318" s="27"/>
      <c r="B318" s="27"/>
      <c r="C318" s="27"/>
      <c r="D318" s="30"/>
      <c r="E318" s="27"/>
      <c r="G318" s="30">
        <f t="shared" si="6"/>
        <v>0.74537000000000009</v>
      </c>
      <c r="H318" s="31">
        <v>8.3333399999999997</v>
      </c>
      <c r="I318" s="31">
        <v>1.78125</v>
      </c>
      <c r="J318" s="31">
        <v>1.0358799999999999</v>
      </c>
    </row>
    <row r="319" spans="1:10" x14ac:dyDescent="0.25">
      <c r="A319" s="27"/>
      <c r="B319" s="27"/>
      <c r="C319" s="27"/>
      <c r="D319" s="30"/>
      <c r="E319" s="27"/>
      <c r="G319" s="30">
        <f t="shared" si="6"/>
        <v>0.73548500000000006</v>
      </c>
      <c r="H319" s="31">
        <v>8.3830899999999993</v>
      </c>
      <c r="I319" s="31">
        <v>1.7280800000000001</v>
      </c>
      <c r="J319" s="31">
        <v>0.99259500000000001</v>
      </c>
    </row>
    <row r="320" spans="1:10" x14ac:dyDescent="0.25">
      <c r="A320" s="27"/>
      <c r="B320" s="27"/>
      <c r="C320" s="27"/>
      <c r="D320" s="30"/>
      <c r="E320" s="27"/>
      <c r="G320" s="30">
        <f t="shared" si="6"/>
        <v>0.73026599999999997</v>
      </c>
      <c r="H320" s="31">
        <v>8.4079700000000006</v>
      </c>
      <c r="I320" s="31">
        <v>1.7014899999999999</v>
      </c>
      <c r="J320" s="31">
        <v>0.97122399999999998</v>
      </c>
    </row>
    <row r="321" spans="1:10" x14ac:dyDescent="0.25">
      <c r="A321" s="27"/>
      <c r="B321" s="27"/>
      <c r="C321" s="27"/>
      <c r="D321" s="30"/>
      <c r="E321" s="27"/>
      <c r="G321" s="30">
        <f t="shared" si="6"/>
        <v>0.72487899999999994</v>
      </c>
      <c r="H321" s="31">
        <v>8.4328400000000006</v>
      </c>
      <c r="I321" s="31">
        <v>1.6749099999999999</v>
      </c>
      <c r="J321" s="31">
        <v>0.95003099999999996</v>
      </c>
    </row>
    <row r="322" spans="1:10" x14ac:dyDescent="0.25">
      <c r="A322" s="27"/>
      <c r="B322" s="27"/>
      <c r="C322" s="27"/>
      <c r="D322" s="30"/>
      <c r="E322" s="27"/>
      <c r="G322" s="30">
        <f t="shared" si="6"/>
        <v>0.71930000000000005</v>
      </c>
      <c r="H322" s="31">
        <v>8.4577200000000001</v>
      </c>
      <c r="I322" s="31">
        <v>1.64832</v>
      </c>
      <c r="J322" s="31">
        <v>0.92901999999999996</v>
      </c>
    </row>
    <row r="323" spans="1:10" x14ac:dyDescent="0.25">
      <c r="A323" s="27"/>
      <c r="B323" s="27"/>
      <c r="C323" s="27"/>
      <c r="D323" s="30"/>
      <c r="E323" s="27"/>
      <c r="G323" s="30">
        <f t="shared" si="6"/>
        <v>0.71354099999999987</v>
      </c>
      <c r="H323" s="31">
        <v>8.4825900000000001</v>
      </c>
      <c r="I323" s="31">
        <v>1.6217299999999999</v>
      </c>
      <c r="J323" s="31">
        <v>0.90818900000000002</v>
      </c>
    </row>
    <row r="324" spans="1:10" x14ac:dyDescent="0.25">
      <c r="A324" s="27"/>
      <c r="B324" s="27"/>
      <c r="C324" s="27"/>
      <c r="D324" s="30"/>
      <c r="E324" s="27"/>
      <c r="G324" s="30">
        <f t="shared" si="6"/>
        <v>0.701492</v>
      </c>
      <c r="H324" s="31">
        <v>8.5323399999999996</v>
      </c>
      <c r="I324" s="31">
        <v>1.56856</v>
      </c>
      <c r="J324" s="31">
        <v>0.86706799999999995</v>
      </c>
    </row>
    <row r="325" spans="1:10" x14ac:dyDescent="0.25">
      <c r="A325" s="27"/>
      <c r="B325" s="27"/>
      <c r="C325" s="27"/>
      <c r="D325" s="30"/>
      <c r="E325" s="27"/>
      <c r="G325" s="30">
        <f t="shared" si="6"/>
        <v>0.69519799999999987</v>
      </c>
      <c r="H325" s="31">
        <v>8.5572199999999992</v>
      </c>
      <c r="I325" s="31">
        <v>1.5419799999999999</v>
      </c>
      <c r="J325" s="31">
        <v>0.84678200000000003</v>
      </c>
    </row>
    <row r="326" spans="1:10" x14ac:dyDescent="0.25">
      <c r="A326" s="27"/>
      <c r="B326" s="27"/>
      <c r="C326" s="27"/>
      <c r="D326" s="30"/>
      <c r="E326" s="27"/>
      <c r="G326" s="30">
        <f t="shared" si="6"/>
        <v>0.68871199999999999</v>
      </c>
      <c r="H326" s="31">
        <v>8.5821000000000005</v>
      </c>
      <c r="I326" s="31">
        <v>1.51539</v>
      </c>
      <c r="J326" s="31">
        <v>0.82667800000000002</v>
      </c>
    </row>
    <row r="327" spans="1:10" x14ac:dyDescent="0.25">
      <c r="A327" s="27"/>
      <c r="B327" s="27"/>
      <c r="C327" s="27"/>
      <c r="D327" s="30"/>
      <c r="E327" s="27"/>
      <c r="G327" s="30">
        <f t="shared" si="6"/>
        <v>0.68205199999999999</v>
      </c>
      <c r="H327" s="31">
        <v>8.6069700000000005</v>
      </c>
      <c r="I327" s="31">
        <v>1.48881</v>
      </c>
      <c r="J327" s="31">
        <v>0.80675799999999998</v>
      </c>
    </row>
    <row r="328" spans="1:10" x14ac:dyDescent="0.25">
      <c r="A328" s="27"/>
      <c r="B328" s="27"/>
      <c r="C328" s="27"/>
      <c r="D328" s="30"/>
      <c r="E328" s="27"/>
      <c r="G328" s="30">
        <f t="shared" si="6"/>
        <v>0.67519800000000008</v>
      </c>
      <c r="H328" s="31">
        <v>8.63185</v>
      </c>
      <c r="I328" s="31">
        <v>1.4622200000000001</v>
      </c>
      <c r="J328" s="31">
        <v>0.787022</v>
      </c>
    </row>
    <row r="329" spans="1:10" x14ac:dyDescent="0.25">
      <c r="A329" s="27"/>
      <c r="B329" s="27"/>
      <c r="C329" s="27"/>
      <c r="D329" s="30"/>
      <c r="E329" s="27"/>
      <c r="G329" s="30">
        <f t="shared" si="6"/>
        <v>0.66095099999999996</v>
      </c>
      <c r="H329" s="31">
        <v>8.6815999999999995</v>
      </c>
      <c r="I329" s="31">
        <v>1.4090499999999999</v>
      </c>
      <c r="J329" s="31">
        <v>0.74809899999999996</v>
      </c>
    </row>
    <row r="330" spans="1:10" x14ac:dyDescent="0.25">
      <c r="A330" s="27"/>
      <c r="B330" s="27"/>
      <c r="C330" s="27"/>
      <c r="D330" s="30"/>
      <c r="E330" s="27"/>
      <c r="G330" s="30">
        <f t="shared" si="6"/>
        <v>0.65354299999999999</v>
      </c>
      <c r="H330" s="31">
        <v>8.7064699999999995</v>
      </c>
      <c r="I330" s="31">
        <v>1.38246</v>
      </c>
      <c r="J330" s="31">
        <v>0.72891700000000004</v>
      </c>
    </row>
    <row r="331" spans="1:10" x14ac:dyDescent="0.25">
      <c r="A331" s="27"/>
      <c r="B331" s="27"/>
      <c r="C331" s="27"/>
      <c r="D331" s="30"/>
      <c r="E331" s="27"/>
      <c r="G331" s="30">
        <f t="shared" si="6"/>
        <v>0.64595899999999995</v>
      </c>
      <c r="H331" s="31">
        <v>8.7313500000000008</v>
      </c>
      <c r="I331" s="31">
        <v>1.35588</v>
      </c>
      <c r="J331" s="31">
        <v>0.70992100000000002</v>
      </c>
    </row>
    <row r="332" spans="1:10" x14ac:dyDescent="0.25">
      <c r="A332" s="27"/>
      <c r="B332" s="27"/>
      <c r="C332" s="27"/>
      <c r="D332" s="30"/>
      <c r="E332" s="27"/>
      <c r="G332" s="30">
        <f t="shared" si="6"/>
        <v>0.63817900000000005</v>
      </c>
      <c r="H332" s="31">
        <v>8.7562200000000008</v>
      </c>
      <c r="I332" s="31">
        <v>1.3292900000000001</v>
      </c>
      <c r="J332" s="31">
        <v>0.69111100000000003</v>
      </c>
    </row>
    <row r="333" spans="1:10" x14ac:dyDescent="0.25">
      <c r="A333" s="27"/>
      <c r="B333" s="27"/>
      <c r="C333" s="27"/>
      <c r="D333" s="30"/>
      <c r="E333" s="27"/>
      <c r="G333" s="30">
        <f t="shared" si="6"/>
        <v>0.63022300000000009</v>
      </c>
      <c r="H333" s="31">
        <v>8.7811000000000003</v>
      </c>
      <c r="I333" s="31">
        <v>1.30271</v>
      </c>
      <c r="J333" s="31">
        <v>0.67248699999999995</v>
      </c>
    </row>
    <row r="334" spans="1:10" x14ac:dyDescent="0.25">
      <c r="A334" s="27"/>
      <c r="B334" s="27"/>
      <c r="C334" s="27"/>
      <c r="D334" s="30"/>
      <c r="E334" s="27"/>
      <c r="G334" s="30">
        <f t="shared" si="6"/>
        <v>0.61372500000000008</v>
      </c>
      <c r="H334" s="31">
        <v>8.8308499999999999</v>
      </c>
      <c r="I334" s="31">
        <v>1.24953</v>
      </c>
      <c r="J334" s="31">
        <v>0.63580499999999995</v>
      </c>
    </row>
    <row r="335" spans="1:10" x14ac:dyDescent="0.25">
      <c r="A335" s="27"/>
      <c r="B335" s="27"/>
      <c r="C335" s="27"/>
      <c r="D335" s="30"/>
      <c r="E335" s="27"/>
      <c r="G335" s="30">
        <f t="shared" si="6"/>
        <v>0.60520600000000002</v>
      </c>
      <c r="H335" s="31">
        <v>8.8557299999999994</v>
      </c>
      <c r="I335" s="31">
        <v>1.22295</v>
      </c>
      <c r="J335" s="31">
        <v>0.61774399999999996</v>
      </c>
    </row>
    <row r="336" spans="1:10" x14ac:dyDescent="0.25">
      <c r="A336" s="27"/>
      <c r="B336" s="27"/>
      <c r="C336" s="27"/>
      <c r="D336" s="30"/>
      <c r="E336" s="27"/>
      <c r="G336" s="30">
        <f t="shared" si="6"/>
        <v>0.59648600000000007</v>
      </c>
      <c r="H336" s="31">
        <v>8.8805999999999994</v>
      </c>
      <c r="I336" s="31">
        <v>1.1963600000000001</v>
      </c>
      <c r="J336" s="31">
        <v>0.59987400000000002</v>
      </c>
    </row>
    <row r="337" spans="1:10" x14ac:dyDescent="0.25">
      <c r="A337" s="27"/>
      <c r="B337" s="27"/>
      <c r="C337" s="27"/>
      <c r="D337" s="30"/>
      <c r="E337" s="27"/>
      <c r="G337" s="30">
        <f t="shared" si="6"/>
        <v>0.58758700000000008</v>
      </c>
      <c r="H337" s="31">
        <v>8.9054800000000007</v>
      </c>
      <c r="I337" s="31">
        <v>1.16978</v>
      </c>
      <c r="J337" s="31">
        <v>0.58219299999999996</v>
      </c>
    </row>
    <row r="338" spans="1:10" x14ac:dyDescent="0.25">
      <c r="A338" s="27"/>
      <c r="B338" s="27"/>
      <c r="C338" s="27"/>
      <c r="D338" s="30"/>
      <c r="E338" s="27"/>
      <c r="G338" s="30">
        <f t="shared" si="6"/>
        <v>0.57848699999999997</v>
      </c>
      <c r="H338" s="31">
        <v>8.9303500000000007</v>
      </c>
      <c r="I338" s="31">
        <v>1.1431899999999999</v>
      </c>
      <c r="J338" s="31">
        <v>0.56470299999999995</v>
      </c>
    </row>
    <row r="339" spans="1:10" x14ac:dyDescent="0.25">
      <c r="A339" s="27"/>
      <c r="B339" s="27"/>
      <c r="C339" s="27"/>
      <c r="D339" s="30"/>
      <c r="E339" s="27"/>
      <c r="G339" s="30">
        <f t="shared" si="6"/>
        <v>0.55972599999999995</v>
      </c>
      <c r="H339" s="31">
        <v>8.9801099999999998</v>
      </c>
      <c r="I339" s="31">
        <v>1.09002</v>
      </c>
      <c r="J339" s="31">
        <v>0.53029400000000004</v>
      </c>
    </row>
    <row r="340" spans="1:10" x14ac:dyDescent="0.25">
      <c r="A340" s="27"/>
      <c r="B340" s="27"/>
      <c r="C340" s="27"/>
      <c r="D340" s="30"/>
      <c r="E340" s="27"/>
      <c r="G340" s="30">
        <f t="shared" si="6"/>
        <v>0.5500520000000001</v>
      </c>
      <c r="H340" s="31">
        <v>9.0049799999999998</v>
      </c>
      <c r="I340" s="31">
        <v>1.0634300000000001</v>
      </c>
      <c r="J340" s="31">
        <v>0.513378</v>
      </c>
    </row>
    <row r="341" spans="1:10" x14ac:dyDescent="0.25">
      <c r="A341" s="27"/>
      <c r="B341" s="27"/>
      <c r="C341" s="27"/>
      <c r="D341" s="30"/>
      <c r="E341" s="27"/>
      <c r="G341" s="30">
        <f t="shared" si="6"/>
        <v>0.54019700000000004</v>
      </c>
      <c r="H341" s="31">
        <v>9.0298599999999993</v>
      </c>
      <c r="I341" s="31">
        <v>1.03685</v>
      </c>
      <c r="J341" s="31">
        <v>0.49665300000000001</v>
      </c>
    </row>
    <row r="342" spans="1:10" x14ac:dyDescent="0.25">
      <c r="A342" s="27"/>
      <c r="B342" s="27"/>
      <c r="C342" s="27"/>
      <c r="D342" s="30"/>
      <c r="E342" s="27"/>
      <c r="G342" s="30">
        <f t="shared" si="6"/>
        <v>0.53013999999999994</v>
      </c>
      <c r="H342" s="31">
        <v>9.0547299999999993</v>
      </c>
      <c r="I342" s="31">
        <v>1.0102599999999999</v>
      </c>
      <c r="J342" s="31">
        <v>0.48011999999999999</v>
      </c>
    </row>
    <row r="343" spans="1:10" x14ac:dyDescent="0.25">
      <c r="A343" s="27"/>
      <c r="B343" s="27"/>
      <c r="C343" s="27"/>
      <c r="D343" s="30"/>
      <c r="E343" s="27"/>
      <c r="G343" s="30">
        <f t="shared" si="6"/>
        <v>0.51989399999999997</v>
      </c>
      <c r="H343" s="31">
        <v>9.0796100000000006</v>
      </c>
      <c r="I343" s="31">
        <v>0.98367499999999997</v>
      </c>
      <c r="J343" s="31">
        <v>0.463781</v>
      </c>
    </row>
    <row r="344" spans="1:10" x14ac:dyDescent="0.25">
      <c r="A344" s="27"/>
      <c r="B344" s="27"/>
      <c r="C344" s="27"/>
      <c r="D344" s="30"/>
      <c r="E344" s="27"/>
      <c r="G344" s="30">
        <f t="shared" si="6"/>
        <v>0.49881700000000001</v>
      </c>
      <c r="H344" s="31">
        <v>9.1293600000000001</v>
      </c>
      <c r="I344" s="31">
        <v>0.930504</v>
      </c>
      <c r="J344" s="31">
        <v>0.43168699999999999</v>
      </c>
    </row>
    <row r="345" spans="1:10" x14ac:dyDescent="0.25">
      <c r="A345" s="27"/>
      <c r="B345" s="27"/>
      <c r="C345" s="27"/>
      <c r="D345" s="30"/>
      <c r="E345" s="2"/>
      <c r="G345" s="30">
        <f t="shared" si="6"/>
        <v>0.48798599999999998</v>
      </c>
      <c r="H345" s="31">
        <v>9.1542300000000001</v>
      </c>
      <c r="I345" s="31">
        <v>0.903918</v>
      </c>
      <c r="J345" s="31">
        <v>0.41593200000000002</v>
      </c>
    </row>
    <row r="346" spans="1:10" x14ac:dyDescent="0.25">
      <c r="A346" s="27"/>
      <c r="B346" s="27"/>
      <c r="C346" s="27"/>
      <c r="D346" s="30"/>
      <c r="E346" s="27"/>
      <c r="G346" s="30">
        <f t="shared" si="6"/>
        <v>0.476962</v>
      </c>
      <c r="H346" s="31">
        <v>9.1791099999999997</v>
      </c>
      <c r="I346" s="31">
        <v>0.877332</v>
      </c>
      <c r="J346" s="31">
        <v>0.40037</v>
      </c>
    </row>
    <row r="347" spans="1:10" x14ac:dyDescent="0.25">
      <c r="A347" s="27"/>
      <c r="B347" s="27"/>
      <c r="C347" s="27"/>
      <c r="D347" s="30"/>
      <c r="E347" s="27"/>
      <c r="G347" s="30">
        <f t="shared" si="6"/>
        <v>0.46573999999999999</v>
      </c>
      <c r="H347" s="31">
        <v>9.2039899999999992</v>
      </c>
      <c r="I347" s="31">
        <v>0.850746</v>
      </c>
      <c r="J347" s="31">
        <v>0.38500600000000001</v>
      </c>
    </row>
    <row r="348" spans="1:10" x14ac:dyDescent="0.25">
      <c r="A348" s="27"/>
      <c r="B348" s="27"/>
      <c r="C348" s="27"/>
      <c r="D348" s="30"/>
      <c r="E348" s="27"/>
      <c r="G348" s="30">
        <f t="shared" si="6"/>
        <v>0.45432200000000006</v>
      </c>
      <c r="H348" s="31">
        <v>9.2288599999999992</v>
      </c>
      <c r="I348" s="31">
        <v>0.82416100000000003</v>
      </c>
      <c r="J348" s="31">
        <v>0.36983899999999997</v>
      </c>
    </row>
    <row r="349" spans="1:10" x14ac:dyDescent="0.25">
      <c r="A349" s="27"/>
      <c r="B349" s="27"/>
      <c r="C349" s="27"/>
      <c r="D349" s="30"/>
      <c r="E349" s="27"/>
      <c r="G349" s="30">
        <f t="shared" si="6"/>
        <v>0.43089300000000003</v>
      </c>
      <c r="H349" s="31">
        <v>9.2786100000000005</v>
      </c>
      <c r="I349" s="31">
        <v>0.77098900000000004</v>
      </c>
      <c r="J349" s="31">
        <v>0.34009600000000001</v>
      </c>
    </row>
    <row r="350" spans="1:10" x14ac:dyDescent="0.25">
      <c r="A350" s="27"/>
      <c r="B350" s="27"/>
      <c r="C350" s="27"/>
      <c r="D350" s="30"/>
      <c r="E350" s="2"/>
      <c r="G350" s="30">
        <f t="shared" si="6"/>
        <v>0.41888200000000003</v>
      </c>
      <c r="H350" s="31">
        <v>9.30349</v>
      </c>
      <c r="I350" s="31">
        <v>0.74440300000000004</v>
      </c>
      <c r="J350" s="31">
        <v>0.325521</v>
      </c>
    </row>
    <row r="351" spans="1:10" x14ac:dyDescent="0.25">
      <c r="A351" s="27"/>
      <c r="B351" s="27"/>
      <c r="C351" s="27"/>
      <c r="D351" s="30"/>
      <c r="E351" s="27"/>
      <c r="G351" s="30">
        <f t="shared" si="6"/>
        <v>0.40667200000000003</v>
      </c>
      <c r="H351" s="31">
        <v>9.32836</v>
      </c>
      <c r="I351" s="31">
        <v>0.71781700000000004</v>
      </c>
      <c r="J351" s="31">
        <v>0.311145</v>
      </c>
    </row>
    <row r="352" spans="1:10" x14ac:dyDescent="0.25">
      <c r="A352" s="27"/>
      <c r="B352" s="27"/>
      <c r="C352" s="27"/>
      <c r="D352" s="30"/>
      <c r="E352" s="27"/>
      <c r="G352" s="30">
        <f t="shared" si="6"/>
        <v>0.39426500000000003</v>
      </c>
      <c r="H352" s="31">
        <v>9.3532399999999996</v>
      </c>
      <c r="I352" s="31">
        <v>0.69123100000000004</v>
      </c>
      <c r="J352" s="31">
        <v>0.29696600000000001</v>
      </c>
    </row>
    <row r="353" spans="1:10" x14ac:dyDescent="0.25">
      <c r="A353" s="27"/>
      <c r="B353" s="27"/>
      <c r="C353" s="27"/>
      <c r="D353" s="30"/>
      <c r="E353" s="27"/>
      <c r="G353" s="30">
        <f t="shared" si="6"/>
        <v>0.38165600000000005</v>
      </c>
      <c r="H353" s="31">
        <v>9.3781199999999991</v>
      </c>
      <c r="I353" s="31">
        <v>0.66464500000000004</v>
      </c>
      <c r="J353" s="31">
        <v>0.28298899999999999</v>
      </c>
    </row>
    <row r="354" spans="1:10" x14ac:dyDescent="0.25">
      <c r="A354" s="27"/>
      <c r="B354" s="27"/>
      <c r="C354" s="27"/>
      <c r="D354" s="30"/>
      <c r="E354" s="27"/>
      <c r="G354" s="30">
        <f t="shared" si="6"/>
        <v>0.35583999999999999</v>
      </c>
      <c r="H354" s="31">
        <v>9.4278700000000004</v>
      </c>
      <c r="I354" s="31">
        <v>0.61147399999999996</v>
      </c>
      <c r="J354" s="31">
        <v>0.25563399999999997</v>
      </c>
    </row>
    <row r="355" spans="1:10" x14ac:dyDescent="0.25">
      <c r="A355" s="27"/>
      <c r="B355" s="27"/>
      <c r="C355" s="27"/>
      <c r="D355" s="30"/>
      <c r="E355" s="27"/>
      <c r="G355" s="30">
        <f t="shared" si="6"/>
        <v>0.34262799999999993</v>
      </c>
      <c r="H355" s="31">
        <v>9.4527400000000004</v>
      </c>
      <c r="I355" s="31">
        <v>0.58488799999999996</v>
      </c>
      <c r="J355" s="31">
        <v>0.24226</v>
      </c>
    </row>
    <row r="356" spans="1:10" x14ac:dyDescent="0.25">
      <c r="A356" s="27"/>
      <c r="B356" s="27"/>
      <c r="C356" s="27"/>
      <c r="D356" s="30"/>
      <c r="E356" s="27"/>
      <c r="G356" s="30">
        <f t="shared" si="6"/>
        <v>0.32921599999999995</v>
      </c>
      <c r="H356" s="31">
        <v>9.4776199999999999</v>
      </c>
      <c r="I356" s="31">
        <v>0.55830199999999996</v>
      </c>
      <c r="J356" s="31">
        <v>0.22908600000000001</v>
      </c>
    </row>
    <row r="357" spans="1:10" x14ac:dyDescent="0.25">
      <c r="A357" s="27"/>
      <c r="B357" s="27"/>
      <c r="C357" s="27"/>
      <c r="D357" s="30"/>
      <c r="E357" s="27"/>
      <c r="G357" s="30">
        <f t="shared" si="6"/>
        <v>0.31560199999999994</v>
      </c>
      <c r="H357" s="31">
        <v>9.5024899999999999</v>
      </c>
      <c r="I357" s="31">
        <v>0.53171599999999997</v>
      </c>
      <c r="J357" s="31">
        <v>0.216114</v>
      </c>
    </row>
    <row r="358" spans="1:10" x14ac:dyDescent="0.25">
      <c r="A358" s="27"/>
      <c r="B358" s="27"/>
      <c r="C358" s="27"/>
      <c r="D358" s="30"/>
      <c r="E358" s="27"/>
      <c r="G358" s="30">
        <f t="shared" si="6"/>
        <v>0.30178399999999994</v>
      </c>
      <c r="H358" s="31">
        <v>9.5273699999999995</v>
      </c>
      <c r="I358" s="31">
        <v>0.50512999999999997</v>
      </c>
      <c r="J358" s="31">
        <v>0.203346</v>
      </c>
    </row>
    <row r="359" spans="1:10" x14ac:dyDescent="0.25">
      <c r="A359" s="27"/>
      <c r="B359" s="27"/>
      <c r="C359" s="27"/>
      <c r="D359" s="30"/>
      <c r="E359" s="27"/>
      <c r="G359" s="30">
        <f t="shared" si="6"/>
        <v>0.27353899999999998</v>
      </c>
      <c r="H359" s="31">
        <v>9.5771200000000007</v>
      </c>
      <c r="I359" s="31">
        <v>0.451959</v>
      </c>
      <c r="J359" s="31">
        <v>0.17842</v>
      </c>
    </row>
    <row r="360" spans="1:10" x14ac:dyDescent="0.25">
      <c r="A360" s="27"/>
      <c r="B360" s="27"/>
      <c r="C360" s="27"/>
      <c r="D360" s="30"/>
      <c r="E360" s="27"/>
      <c r="G360" s="30">
        <f t="shared" ref="G360:G423" si="7">ABS(I360-J360)</f>
        <v>0.25910900000000003</v>
      </c>
      <c r="H360" s="31">
        <v>9.6020000000000003</v>
      </c>
      <c r="I360" s="31">
        <v>0.425373</v>
      </c>
      <c r="J360" s="31">
        <v>0.166264</v>
      </c>
    </row>
    <row r="361" spans="1:10" x14ac:dyDescent="0.25">
      <c r="A361" s="27"/>
      <c r="B361" s="27"/>
      <c r="C361" s="27"/>
      <c r="D361" s="30"/>
      <c r="E361" s="27"/>
      <c r="G361" s="30">
        <f t="shared" si="7"/>
        <v>0.244475</v>
      </c>
      <c r="H361" s="31">
        <v>9.6268700000000003</v>
      </c>
      <c r="I361" s="31">
        <v>0.398787</v>
      </c>
      <c r="J361" s="31">
        <v>0.154312</v>
      </c>
    </row>
    <row r="362" spans="1:10" x14ac:dyDescent="0.25">
      <c r="A362" s="27"/>
      <c r="B362" s="27"/>
      <c r="C362" s="27"/>
      <c r="D362" s="30"/>
      <c r="E362" s="27"/>
      <c r="G362" s="30">
        <f t="shared" si="7"/>
        <v>0.229634</v>
      </c>
      <c r="H362" s="31">
        <v>9.6517499999999998</v>
      </c>
      <c r="I362" s="31">
        <v>0.372201</v>
      </c>
      <c r="J362" s="31">
        <v>0.142567</v>
      </c>
    </row>
    <row r="363" spans="1:10" x14ac:dyDescent="0.25">
      <c r="A363" s="27"/>
      <c r="B363" s="27"/>
      <c r="C363" s="27"/>
      <c r="D363" s="30"/>
      <c r="E363" s="2"/>
      <c r="G363" s="30">
        <f t="shared" si="7"/>
        <v>0.21459</v>
      </c>
      <c r="H363" s="31">
        <v>9.6766199999999998</v>
      </c>
      <c r="I363" s="31">
        <v>0.34561500000000001</v>
      </c>
      <c r="J363" s="31">
        <v>0.131025</v>
      </c>
    </row>
    <row r="364" spans="1:10" x14ac:dyDescent="0.25">
      <c r="A364" s="27"/>
      <c r="B364" s="27"/>
      <c r="C364" s="27"/>
      <c r="D364" s="30"/>
      <c r="E364" s="27"/>
      <c r="G364" s="30">
        <f t="shared" si="7"/>
        <v>0.18387799999999999</v>
      </c>
      <c r="H364" s="31">
        <v>9.7263699999999993</v>
      </c>
      <c r="I364" s="31">
        <v>0.29244399999999998</v>
      </c>
      <c r="J364" s="31">
        <v>0.108566</v>
      </c>
    </row>
    <row r="365" spans="1:10" x14ac:dyDescent="0.25">
      <c r="A365" s="27"/>
      <c r="B365" s="27"/>
      <c r="C365" s="27"/>
      <c r="D365" s="30"/>
      <c r="E365" s="27"/>
      <c r="G365" s="30">
        <f t="shared" si="7"/>
        <v>0.16821129999999998</v>
      </c>
      <c r="H365" s="31">
        <v>9.7512500000000006</v>
      </c>
      <c r="I365" s="31">
        <v>0.26585799999999998</v>
      </c>
      <c r="J365" s="31">
        <v>9.7646700000000003E-2</v>
      </c>
    </row>
    <row r="366" spans="1:10" x14ac:dyDescent="0.25">
      <c r="A366" s="27"/>
      <c r="B366" s="27"/>
      <c r="C366" s="27"/>
      <c r="D366" s="30"/>
      <c r="E366" s="27"/>
      <c r="G366" s="30">
        <f t="shared" si="7"/>
        <v>0.15233600000000003</v>
      </c>
      <c r="H366" s="31">
        <v>9.7761300000000002</v>
      </c>
      <c r="I366" s="31">
        <v>0.23927300000000001</v>
      </c>
      <c r="J366" s="31">
        <v>8.6937E-2</v>
      </c>
    </row>
    <row r="367" spans="1:10" x14ac:dyDescent="0.25">
      <c r="A367" s="27"/>
      <c r="B367" s="27"/>
      <c r="C367" s="27"/>
      <c r="D367" s="30"/>
      <c r="E367" s="27"/>
      <c r="G367" s="30">
        <f t="shared" si="7"/>
        <v>0.13625189999999998</v>
      </c>
      <c r="H367" s="31">
        <v>9.8010000000000002</v>
      </c>
      <c r="I367" s="31">
        <v>0.21268699999999999</v>
      </c>
      <c r="J367" s="31">
        <v>7.6435100000000006E-2</v>
      </c>
    </row>
    <row r="368" spans="1:10" x14ac:dyDescent="0.25">
      <c r="A368" s="27"/>
      <c r="B368" s="27"/>
      <c r="C368" s="27"/>
      <c r="D368" s="30"/>
      <c r="E368" s="2"/>
      <c r="G368" s="30">
        <f t="shared" si="7"/>
        <v>0.119958</v>
      </c>
      <c r="H368" s="31">
        <v>9.8258799999999997</v>
      </c>
      <c r="I368" s="31">
        <v>0.18610099999999999</v>
      </c>
      <c r="J368" s="31">
        <v>6.6142999999999993E-2</v>
      </c>
    </row>
    <row r="369" spans="1:10" x14ac:dyDescent="0.25">
      <c r="A369" s="27"/>
      <c r="B369" s="27"/>
      <c r="C369" s="27"/>
      <c r="D369" s="30"/>
      <c r="E369" s="27"/>
      <c r="G369" s="30">
        <f t="shared" si="7"/>
        <v>8.6742599999999989E-2</v>
      </c>
      <c r="H369" s="31">
        <v>9.8756299999999992</v>
      </c>
      <c r="I369" s="31">
        <v>0.13292899999999999</v>
      </c>
      <c r="J369" s="31">
        <v>4.6186400000000002E-2</v>
      </c>
    </row>
    <row r="370" spans="1:10" x14ac:dyDescent="0.25">
      <c r="A370" s="27"/>
      <c r="B370" s="27"/>
      <c r="C370" s="27"/>
      <c r="D370" s="30"/>
      <c r="E370" s="27"/>
      <c r="G370" s="30">
        <f t="shared" si="7"/>
        <v>6.9818199999999997E-2</v>
      </c>
      <c r="H370" s="31">
        <v>9.9004999999999992</v>
      </c>
      <c r="I370" s="31">
        <v>0.10634299999999999</v>
      </c>
      <c r="J370" s="31">
        <v>3.6524800000000003E-2</v>
      </c>
    </row>
    <row r="371" spans="1:10" x14ac:dyDescent="0.25">
      <c r="A371" s="27"/>
      <c r="B371" s="27"/>
      <c r="C371" s="27"/>
      <c r="D371" s="30"/>
      <c r="E371" s="27"/>
      <c r="G371" s="30">
        <f t="shared" si="7"/>
        <v>5.2682400000000004E-2</v>
      </c>
      <c r="H371" s="31">
        <v>9.9253800000000005</v>
      </c>
      <c r="I371" s="31">
        <v>7.97572E-2</v>
      </c>
      <c r="J371" s="31">
        <v>2.70748E-2</v>
      </c>
    </row>
    <row r="372" spans="1:10" x14ac:dyDescent="0.25">
      <c r="A372" s="27"/>
      <c r="B372" s="27"/>
      <c r="C372" s="27"/>
      <c r="D372" s="30"/>
      <c r="E372" s="27"/>
      <c r="G372" s="30">
        <f t="shared" si="7"/>
        <v>3.53341E-2</v>
      </c>
      <c r="H372" s="31">
        <v>9.9502600000000001</v>
      </c>
      <c r="I372" s="31">
        <v>5.3171599999999999E-2</v>
      </c>
      <c r="J372" s="31">
        <v>1.7837499999999999E-2</v>
      </c>
    </row>
    <row r="373" spans="1:10" x14ac:dyDescent="0.25">
      <c r="A373" s="27"/>
      <c r="B373" s="27"/>
      <c r="C373" s="27"/>
      <c r="D373" s="30"/>
      <c r="E373" s="27"/>
      <c r="G373" s="30">
        <f t="shared" si="7"/>
        <v>1.7774600000000002E-2</v>
      </c>
      <c r="H373" s="31">
        <v>9.9751300000000001</v>
      </c>
      <c r="I373" s="31">
        <v>2.6585600000000001E-2</v>
      </c>
      <c r="J373" s="31">
        <v>8.8109999999999994E-3</v>
      </c>
    </row>
    <row r="374" spans="1:10" x14ac:dyDescent="0.25">
      <c r="A374" s="27"/>
      <c r="B374" s="27"/>
      <c r="C374" s="27"/>
      <c r="D374" s="30"/>
      <c r="E374" s="27"/>
      <c r="G374" s="30">
        <f t="shared" si="7"/>
        <v>1.7772709999999997E-2</v>
      </c>
      <c r="H374" s="31">
        <v>10.024900000000001</v>
      </c>
      <c r="I374" s="31">
        <v>9.1728899999999995E-3</v>
      </c>
      <c r="J374" s="31">
        <v>-8.5998199999999993E-3</v>
      </c>
    </row>
    <row r="375" spans="1:10" x14ac:dyDescent="0.25">
      <c r="A375" s="27"/>
      <c r="B375" s="27"/>
      <c r="C375" s="27"/>
      <c r="D375" s="30"/>
      <c r="E375" s="27"/>
      <c r="G375" s="30">
        <f t="shared" si="7"/>
        <v>3.5332500000000003E-2</v>
      </c>
      <c r="H375" s="31">
        <v>10.049799999999999</v>
      </c>
      <c r="I375" s="31">
        <v>1.8345799999999999E-2</v>
      </c>
      <c r="J375" s="31">
        <v>-1.69867E-2</v>
      </c>
    </row>
    <row r="376" spans="1:10" x14ac:dyDescent="0.25">
      <c r="A376" s="27"/>
      <c r="B376" s="27"/>
      <c r="C376" s="27"/>
      <c r="D376" s="30"/>
      <c r="E376" s="27"/>
      <c r="G376" s="30">
        <f t="shared" si="7"/>
        <v>5.2679799999999999E-2</v>
      </c>
      <c r="H376" s="31">
        <v>10.0746</v>
      </c>
      <c r="I376" s="31">
        <v>2.75187E-2</v>
      </c>
      <c r="J376" s="31">
        <v>-2.5161099999999999E-2</v>
      </c>
    </row>
    <row r="377" spans="1:10" x14ac:dyDescent="0.25">
      <c r="A377" s="27"/>
      <c r="B377" s="27"/>
      <c r="C377" s="27"/>
      <c r="D377" s="30"/>
      <c r="E377" s="27"/>
      <c r="G377" s="30">
        <f t="shared" si="7"/>
        <v>6.9815199999999994E-2</v>
      </c>
      <c r="H377" s="31">
        <v>10.099500000000001</v>
      </c>
      <c r="I377" s="31">
        <v>3.6691500000000002E-2</v>
      </c>
      <c r="J377" s="31">
        <v>-3.3123699999999999E-2</v>
      </c>
    </row>
    <row r="378" spans="1:10" x14ac:dyDescent="0.25">
      <c r="A378" s="27"/>
      <c r="B378" s="27"/>
      <c r="C378" s="27"/>
      <c r="D378" s="30"/>
      <c r="E378" s="27"/>
      <c r="G378" s="30">
        <f t="shared" si="7"/>
        <v>8.6739299999999991E-2</v>
      </c>
      <c r="H378" s="31">
        <v>10.1244</v>
      </c>
      <c r="I378" s="31">
        <v>4.58644E-2</v>
      </c>
      <c r="J378" s="31">
        <v>-4.0874899999999999E-2</v>
      </c>
    </row>
    <row r="379" spans="1:10" x14ac:dyDescent="0.25">
      <c r="A379" s="27"/>
      <c r="B379" s="27"/>
      <c r="C379" s="27"/>
      <c r="D379" s="30"/>
      <c r="E379" s="27"/>
      <c r="G379" s="30">
        <f t="shared" si="7"/>
        <v>0.11995549999999999</v>
      </c>
      <c r="H379" s="31">
        <v>10.174099999999999</v>
      </c>
      <c r="I379" s="31">
        <v>6.4210199999999995E-2</v>
      </c>
      <c r="J379" s="31">
        <v>-5.5745299999999998E-2</v>
      </c>
    </row>
    <row r="380" spans="1:10" x14ac:dyDescent="0.25">
      <c r="A380" s="27"/>
      <c r="B380" s="27"/>
      <c r="C380" s="27"/>
      <c r="D380" s="30"/>
      <c r="E380" s="27"/>
      <c r="G380" s="30">
        <f t="shared" si="7"/>
        <v>0.1362487</v>
      </c>
      <c r="H380" s="31">
        <v>10.199</v>
      </c>
      <c r="I380" s="31">
        <v>7.3383100000000007E-2</v>
      </c>
      <c r="J380" s="31">
        <v>-6.2865599999999994E-2</v>
      </c>
    </row>
    <row r="381" spans="1:10" x14ac:dyDescent="0.25">
      <c r="A381" s="27"/>
      <c r="B381" s="27"/>
      <c r="C381" s="27"/>
      <c r="D381" s="30"/>
      <c r="E381" s="27"/>
      <c r="G381" s="30">
        <f t="shared" si="7"/>
        <v>0.15233259999999998</v>
      </c>
      <c r="H381" s="31">
        <v>10.2239</v>
      </c>
      <c r="I381" s="31">
        <v>8.2556000000000004E-2</v>
      </c>
      <c r="J381" s="31">
        <v>-6.9776599999999994E-2</v>
      </c>
    </row>
    <row r="382" spans="1:10" x14ac:dyDescent="0.25">
      <c r="A382" s="27"/>
      <c r="B382" s="27"/>
      <c r="C382" s="27"/>
      <c r="D382" s="30"/>
      <c r="E382" s="27"/>
      <c r="G382" s="30">
        <f t="shared" si="7"/>
        <v>0.16820790000000002</v>
      </c>
      <c r="H382" s="31">
        <v>10.248799999999999</v>
      </c>
      <c r="I382" s="31">
        <v>9.1728900000000002E-2</v>
      </c>
      <c r="J382" s="31">
        <v>-7.6479000000000005E-2</v>
      </c>
    </row>
    <row r="383" spans="1:10" x14ac:dyDescent="0.25">
      <c r="A383" s="27"/>
      <c r="B383" s="27"/>
      <c r="C383" s="27"/>
      <c r="D383" s="30"/>
      <c r="E383" s="27"/>
      <c r="G383" s="30">
        <f t="shared" si="7"/>
        <v>0.18387520000000002</v>
      </c>
      <c r="H383" s="31">
        <v>10.2736</v>
      </c>
      <c r="I383" s="31">
        <v>0.10090200000000001</v>
      </c>
      <c r="J383" s="31">
        <v>-8.2973199999999997E-2</v>
      </c>
    </row>
    <row r="384" spans="1:10" x14ac:dyDescent="0.25">
      <c r="A384" s="27"/>
      <c r="B384" s="27"/>
      <c r="C384" s="27"/>
      <c r="D384" s="30"/>
      <c r="E384" s="27"/>
      <c r="G384" s="30">
        <f t="shared" si="7"/>
        <v>0.2145871</v>
      </c>
      <c r="H384" s="31">
        <v>10.323399999999999</v>
      </c>
      <c r="I384" s="31">
        <v>0.11924800000000001</v>
      </c>
      <c r="J384" s="31">
        <v>-9.5339099999999996E-2</v>
      </c>
    </row>
    <row r="385" spans="1:10" x14ac:dyDescent="0.25">
      <c r="A385" s="27"/>
      <c r="B385" s="27"/>
      <c r="C385" s="27"/>
      <c r="D385" s="30"/>
      <c r="E385" s="27"/>
      <c r="G385" s="30">
        <f t="shared" si="7"/>
        <v>0.229632</v>
      </c>
      <c r="H385" s="31">
        <v>10.3483</v>
      </c>
      <c r="I385" s="31">
        <v>0.12842000000000001</v>
      </c>
      <c r="J385" s="31">
        <v>-0.101212</v>
      </c>
    </row>
    <row r="386" spans="1:10" x14ac:dyDescent="0.25">
      <c r="A386" s="27"/>
      <c r="B386" s="27"/>
      <c r="C386" s="27"/>
      <c r="D386" s="30"/>
      <c r="E386" s="27"/>
      <c r="G386" s="30">
        <f t="shared" si="7"/>
        <v>0.24447199999999999</v>
      </c>
      <c r="H386" s="31">
        <v>10.373100000000001</v>
      </c>
      <c r="I386" s="31">
        <v>0.13759299999999999</v>
      </c>
      <c r="J386" s="31">
        <v>-0.106879</v>
      </c>
    </row>
    <row r="387" spans="1:10" x14ac:dyDescent="0.25">
      <c r="A387" s="27"/>
      <c r="B387" s="27"/>
      <c r="C387" s="27"/>
      <c r="D387" s="30"/>
      <c r="E387" s="27"/>
      <c r="G387" s="30">
        <f t="shared" si="7"/>
        <v>0.259106</v>
      </c>
      <c r="H387" s="31">
        <v>10.398</v>
      </c>
      <c r="I387" s="31">
        <v>0.14676600000000001</v>
      </c>
      <c r="J387" s="31">
        <v>-0.11234</v>
      </c>
    </row>
    <row r="388" spans="1:10" x14ac:dyDescent="0.25">
      <c r="A388" s="27"/>
      <c r="B388" s="27"/>
      <c r="C388" s="27"/>
      <c r="D388" s="30"/>
      <c r="E388" s="27"/>
      <c r="G388" s="30">
        <f t="shared" si="7"/>
        <v>0.27353499999999997</v>
      </c>
      <c r="H388" s="31">
        <v>10.4229</v>
      </c>
      <c r="I388" s="31">
        <v>0.15593899999999999</v>
      </c>
      <c r="J388" s="31">
        <v>-0.11759600000000001</v>
      </c>
    </row>
    <row r="389" spans="1:10" x14ac:dyDescent="0.25">
      <c r="A389" s="27"/>
      <c r="B389" s="27"/>
      <c r="C389" s="27"/>
      <c r="D389" s="30"/>
      <c r="E389" s="27"/>
      <c r="G389" s="30">
        <f t="shared" si="7"/>
        <v>0.30178099999999997</v>
      </c>
      <c r="H389" s="31">
        <v>10.4726</v>
      </c>
      <c r="I389" s="31">
        <v>0.174285</v>
      </c>
      <c r="J389" s="31">
        <v>-0.127496</v>
      </c>
    </row>
    <row r="390" spans="1:10" x14ac:dyDescent="0.25">
      <c r="A390" s="27"/>
      <c r="B390" s="27"/>
      <c r="C390" s="27"/>
      <c r="D390" s="30"/>
      <c r="E390" s="27"/>
      <c r="G390" s="30">
        <f t="shared" si="7"/>
        <v>0.31559900000000002</v>
      </c>
      <c r="H390" s="31">
        <v>10.4975</v>
      </c>
      <c r="I390" s="31">
        <v>0.18345800000000001</v>
      </c>
      <c r="J390" s="31">
        <v>-0.13214100000000001</v>
      </c>
    </row>
    <row r="391" spans="1:10" x14ac:dyDescent="0.25">
      <c r="A391" s="27"/>
      <c r="B391" s="27"/>
      <c r="C391" s="27"/>
      <c r="D391" s="30"/>
      <c r="E391" s="27"/>
      <c r="G391" s="30">
        <f t="shared" si="7"/>
        <v>0.32921299999999998</v>
      </c>
      <c r="H391" s="31">
        <v>10.522399999999999</v>
      </c>
      <c r="I391" s="31">
        <v>0.192631</v>
      </c>
      <c r="J391" s="31">
        <v>-0.13658200000000001</v>
      </c>
    </row>
    <row r="392" spans="1:10" x14ac:dyDescent="0.25">
      <c r="A392" s="27"/>
      <c r="B392" s="27"/>
      <c r="C392" s="27"/>
      <c r="D392" s="30"/>
      <c r="E392" s="27"/>
      <c r="G392" s="30">
        <f t="shared" si="7"/>
        <v>0.34262500000000001</v>
      </c>
      <c r="H392" s="31">
        <v>10.5473</v>
      </c>
      <c r="I392" s="31">
        <v>0.20180400000000001</v>
      </c>
      <c r="J392" s="31">
        <v>-0.140821</v>
      </c>
    </row>
    <row r="393" spans="1:10" x14ac:dyDescent="0.25">
      <c r="A393" s="27"/>
      <c r="B393" s="27"/>
      <c r="C393" s="27"/>
      <c r="D393" s="30"/>
      <c r="E393" s="27"/>
      <c r="G393" s="30">
        <f t="shared" si="7"/>
        <v>0.35583500000000001</v>
      </c>
      <c r="H393" s="31">
        <v>10.572100000000001</v>
      </c>
      <c r="I393" s="31">
        <v>0.210976</v>
      </c>
      <c r="J393" s="31">
        <v>-0.14485899999999999</v>
      </c>
    </row>
    <row r="394" spans="1:10" x14ac:dyDescent="0.25">
      <c r="A394" s="27"/>
      <c r="B394" s="27"/>
      <c r="C394" s="27"/>
      <c r="D394" s="30"/>
      <c r="E394" s="27"/>
      <c r="G394" s="30">
        <f t="shared" si="7"/>
        <v>0.38165300000000002</v>
      </c>
      <c r="H394" s="31">
        <v>10.6219</v>
      </c>
      <c r="I394" s="31">
        <v>0.229322</v>
      </c>
      <c r="J394" s="31">
        <v>-0.15233099999999999</v>
      </c>
    </row>
    <row r="395" spans="1:10" x14ac:dyDescent="0.25">
      <c r="A395" s="27"/>
      <c r="B395" s="27"/>
      <c r="C395" s="27"/>
      <c r="D395" s="30"/>
      <c r="E395" s="27"/>
      <c r="G395" s="30">
        <f t="shared" si="7"/>
        <v>0.39426099999999997</v>
      </c>
      <c r="H395" s="31">
        <v>10.646800000000001</v>
      </c>
      <c r="I395" s="31">
        <v>0.23849500000000001</v>
      </c>
      <c r="J395" s="31">
        <v>-0.15576599999999999</v>
      </c>
    </row>
    <row r="396" spans="1:10" x14ac:dyDescent="0.25">
      <c r="A396" s="27"/>
      <c r="B396" s="27"/>
      <c r="C396" s="27"/>
      <c r="D396" s="30"/>
      <c r="E396" s="27"/>
      <c r="G396" s="30">
        <f t="shared" si="7"/>
        <v>0.40666999999999998</v>
      </c>
      <c r="H396" s="31">
        <v>10.6716</v>
      </c>
      <c r="I396" s="31">
        <v>0.247668</v>
      </c>
      <c r="J396" s="31">
        <v>-0.159002</v>
      </c>
    </row>
    <row r="397" spans="1:10" x14ac:dyDescent="0.25">
      <c r="A397" s="27"/>
      <c r="B397" s="27"/>
      <c r="C397" s="27"/>
      <c r="D397" s="30"/>
      <c r="E397" s="27"/>
      <c r="G397" s="30">
        <f t="shared" si="7"/>
        <v>0.418879</v>
      </c>
      <c r="H397" s="31">
        <v>10.6965</v>
      </c>
      <c r="I397" s="31">
        <v>0.25684099999999999</v>
      </c>
      <c r="J397" s="31">
        <v>-0.16203799999999999</v>
      </c>
    </row>
    <row r="398" spans="1:10" x14ac:dyDescent="0.25">
      <c r="A398" s="27"/>
      <c r="B398" s="27"/>
      <c r="C398" s="27"/>
      <c r="D398" s="30"/>
      <c r="E398" s="27"/>
      <c r="G398" s="30">
        <f t="shared" si="7"/>
        <v>0.43089</v>
      </c>
      <c r="H398" s="31">
        <v>10.721399999999999</v>
      </c>
      <c r="I398" s="31">
        <v>0.26601399999999997</v>
      </c>
      <c r="J398" s="31">
        <v>-0.16487599999999999</v>
      </c>
    </row>
    <row r="399" spans="1:10" x14ac:dyDescent="0.25">
      <c r="A399" s="27"/>
      <c r="B399" s="27"/>
      <c r="C399" s="27"/>
      <c r="D399" s="30"/>
      <c r="E399" s="27"/>
      <c r="G399" s="30">
        <f t="shared" si="7"/>
        <v>0.45431699999999997</v>
      </c>
      <c r="H399" s="31">
        <v>10.771100000000001</v>
      </c>
      <c r="I399" s="31">
        <v>0.28435899999999997</v>
      </c>
      <c r="J399" s="31">
        <v>-0.169958</v>
      </c>
    </row>
    <row r="400" spans="1:10" x14ac:dyDescent="0.25">
      <c r="A400" s="27"/>
      <c r="B400" s="27"/>
      <c r="C400" s="27"/>
      <c r="D400" s="30"/>
      <c r="E400" s="27"/>
      <c r="G400" s="30">
        <f t="shared" si="7"/>
        <v>0.46573500000000001</v>
      </c>
      <c r="H400" s="31">
        <v>10.795999999999999</v>
      </c>
      <c r="I400" s="31">
        <v>0.29353200000000002</v>
      </c>
      <c r="J400" s="31">
        <v>-0.17220299999999999</v>
      </c>
    </row>
    <row r="401" spans="1:10" x14ac:dyDescent="0.25">
      <c r="A401" s="27"/>
      <c r="B401" s="27"/>
      <c r="C401" s="27"/>
      <c r="D401" s="30"/>
      <c r="E401" s="27"/>
      <c r="G401" s="30">
        <f t="shared" si="7"/>
        <v>0.47695699999999996</v>
      </c>
      <c r="H401" s="31">
        <v>10.8209</v>
      </c>
      <c r="I401" s="31">
        <v>0.302705</v>
      </c>
      <c r="J401" s="31">
        <v>-0.17425199999999999</v>
      </c>
    </row>
    <row r="402" spans="1:10" x14ac:dyDescent="0.25">
      <c r="A402" s="27"/>
      <c r="B402" s="27"/>
      <c r="C402" s="27"/>
      <c r="D402" s="30"/>
      <c r="E402" s="27"/>
      <c r="G402" s="30">
        <f t="shared" si="7"/>
        <v>0.48798200000000003</v>
      </c>
      <c r="H402" s="31">
        <v>10.845800000000001</v>
      </c>
      <c r="I402" s="31">
        <v>0.31187799999999999</v>
      </c>
      <c r="J402" s="31">
        <v>-0.17610400000000001</v>
      </c>
    </row>
    <row r="403" spans="1:10" x14ac:dyDescent="0.25">
      <c r="A403" s="27"/>
      <c r="B403" s="27"/>
      <c r="C403" s="27"/>
      <c r="D403" s="30"/>
      <c r="E403" s="27"/>
      <c r="G403" s="30">
        <f t="shared" si="7"/>
        <v>0.49881299999999995</v>
      </c>
      <c r="H403" s="31">
        <v>10.8706</v>
      </c>
      <c r="I403" s="31">
        <v>0.32105099999999998</v>
      </c>
      <c r="J403" s="31">
        <v>-0.177762</v>
      </c>
    </row>
    <row r="404" spans="1:10" x14ac:dyDescent="0.25">
      <c r="A404" s="27"/>
      <c r="B404" s="27"/>
      <c r="C404" s="27"/>
      <c r="D404" s="30"/>
      <c r="E404" s="27"/>
      <c r="G404" s="30">
        <f t="shared" si="7"/>
        <v>0.51988900000000005</v>
      </c>
      <c r="H404" s="31">
        <v>10.920400000000001</v>
      </c>
      <c r="I404" s="31">
        <v>0.339397</v>
      </c>
      <c r="J404" s="31">
        <v>-0.18049200000000001</v>
      </c>
    </row>
    <row r="405" spans="1:10" x14ac:dyDescent="0.25">
      <c r="A405" s="27"/>
      <c r="B405" s="27"/>
      <c r="C405" s="27"/>
      <c r="D405" s="30"/>
      <c r="E405" s="27"/>
      <c r="G405" s="30">
        <f t="shared" si="7"/>
        <v>0.53013599999999994</v>
      </c>
      <c r="H405" s="31">
        <v>10.9453</v>
      </c>
      <c r="I405" s="31">
        <v>0.34856999999999999</v>
      </c>
      <c r="J405" s="31">
        <v>-0.18156600000000001</v>
      </c>
    </row>
    <row r="406" spans="1:10" x14ac:dyDescent="0.25">
      <c r="A406" s="27"/>
      <c r="B406" s="27"/>
      <c r="C406" s="27"/>
      <c r="D406" s="30"/>
      <c r="E406" s="27"/>
      <c r="G406" s="30">
        <f t="shared" si="7"/>
        <v>0.54018999999999995</v>
      </c>
      <c r="H406" s="31">
        <v>10.9701</v>
      </c>
      <c r="I406" s="31">
        <v>0.35774299999999998</v>
      </c>
      <c r="J406" s="31">
        <v>-0.182447</v>
      </c>
    </row>
    <row r="407" spans="1:10" x14ac:dyDescent="0.25">
      <c r="A407" s="27"/>
      <c r="B407" s="27"/>
      <c r="C407" s="27"/>
      <c r="D407" s="30"/>
      <c r="E407" s="27"/>
      <c r="G407" s="30">
        <f t="shared" si="7"/>
        <v>0.55004999999999993</v>
      </c>
      <c r="H407" s="31">
        <v>10.994999999999999</v>
      </c>
      <c r="I407" s="31">
        <v>0.36691499999999999</v>
      </c>
      <c r="J407" s="31">
        <v>-0.18313499999999999</v>
      </c>
    </row>
    <row r="408" spans="1:10" x14ac:dyDescent="0.25">
      <c r="A408" s="27"/>
      <c r="B408" s="27"/>
      <c r="C408" s="27"/>
      <c r="D408" s="30"/>
      <c r="E408" s="27"/>
      <c r="G408" s="30">
        <f t="shared" si="7"/>
        <v>0.55971899999999997</v>
      </c>
      <c r="H408" s="31">
        <v>11.0199</v>
      </c>
      <c r="I408" s="31">
        <v>0.37608799999999998</v>
      </c>
      <c r="J408" s="31">
        <v>-0.18363099999999999</v>
      </c>
    </row>
    <row r="409" spans="1:10" x14ac:dyDescent="0.25">
      <c r="A409" s="27"/>
      <c r="B409" s="27"/>
      <c r="C409" s="27"/>
      <c r="D409" s="30"/>
      <c r="E409" s="27"/>
      <c r="G409" s="30">
        <f t="shared" si="7"/>
        <v>0.57848199999999994</v>
      </c>
      <c r="H409" s="31">
        <v>11.069699999999999</v>
      </c>
      <c r="I409" s="31">
        <v>0.39443400000000001</v>
      </c>
      <c r="J409" s="31">
        <v>-0.18404799999999999</v>
      </c>
    </row>
    <row r="410" spans="1:10" x14ac:dyDescent="0.25">
      <c r="A410" s="27"/>
      <c r="B410" s="27"/>
      <c r="C410" s="27"/>
      <c r="D410" s="30"/>
      <c r="E410" s="27"/>
      <c r="G410" s="30">
        <f t="shared" si="7"/>
        <v>0.58757799999999993</v>
      </c>
      <c r="H410" s="31">
        <v>11.0945</v>
      </c>
      <c r="I410" s="31">
        <v>0.40360699999999999</v>
      </c>
      <c r="J410" s="31">
        <v>-0.183971</v>
      </c>
    </row>
    <row r="411" spans="1:10" x14ac:dyDescent="0.25">
      <c r="A411" s="27"/>
      <c r="B411" s="27"/>
      <c r="C411" s="27"/>
      <c r="D411" s="30"/>
      <c r="E411" s="27"/>
      <c r="G411" s="30">
        <f t="shared" si="7"/>
        <v>0.59648299999999999</v>
      </c>
      <c r="H411" s="31">
        <v>11.119400000000001</v>
      </c>
      <c r="I411" s="31">
        <v>0.41277999999999998</v>
      </c>
      <c r="J411" s="31">
        <v>-0.18370300000000001</v>
      </c>
    </row>
    <row r="412" spans="1:10" x14ac:dyDescent="0.25">
      <c r="A412" s="27"/>
      <c r="B412" s="27"/>
      <c r="C412" s="27"/>
      <c r="D412" s="30"/>
      <c r="E412" s="27"/>
      <c r="G412" s="30">
        <f t="shared" si="7"/>
        <v>0.60519900000000004</v>
      </c>
      <c r="H412" s="31">
        <v>11.144299999999999</v>
      </c>
      <c r="I412" s="31">
        <v>0.42195300000000002</v>
      </c>
      <c r="J412" s="31">
        <v>-0.18324599999999999</v>
      </c>
    </row>
    <row r="413" spans="1:10" x14ac:dyDescent="0.25">
      <c r="A413" s="27"/>
      <c r="B413" s="27"/>
      <c r="C413" s="27"/>
      <c r="D413" s="30"/>
      <c r="E413" s="27"/>
      <c r="G413" s="30">
        <f t="shared" si="7"/>
        <v>0.61372500000000008</v>
      </c>
      <c r="H413" s="31">
        <v>11.1692</v>
      </c>
      <c r="I413" s="31">
        <v>0.43112600000000001</v>
      </c>
      <c r="J413" s="31">
        <v>-0.18259900000000001</v>
      </c>
    </row>
    <row r="414" spans="1:10" x14ac:dyDescent="0.25">
      <c r="A414" s="27"/>
      <c r="B414" s="27"/>
      <c r="C414" s="27"/>
      <c r="D414" s="30"/>
      <c r="E414" s="27"/>
      <c r="G414" s="30">
        <f t="shared" si="7"/>
        <v>0.63021199999999999</v>
      </c>
      <c r="H414" s="31">
        <v>11.2189</v>
      </c>
      <c r="I414" s="31">
        <v>0.44947100000000001</v>
      </c>
      <c r="J414" s="31">
        <v>-0.18074100000000001</v>
      </c>
    </row>
    <row r="415" spans="1:10" x14ac:dyDescent="0.25">
      <c r="A415" s="27"/>
      <c r="B415" s="27"/>
      <c r="C415" s="27"/>
      <c r="D415" s="30"/>
      <c r="E415" s="27"/>
      <c r="G415" s="30">
        <f t="shared" si="7"/>
        <v>0.63817499999999994</v>
      </c>
      <c r="H415" s="31">
        <v>11.2438</v>
      </c>
      <c r="I415" s="31">
        <v>0.458644</v>
      </c>
      <c r="J415" s="31">
        <v>-0.179531</v>
      </c>
    </row>
    <row r="416" spans="1:10" x14ac:dyDescent="0.25">
      <c r="A416" s="27"/>
      <c r="B416" s="27"/>
      <c r="C416" s="27"/>
      <c r="D416" s="30"/>
      <c r="E416" s="27"/>
      <c r="G416" s="30">
        <f t="shared" si="7"/>
        <v>0.64595099999999994</v>
      </c>
      <c r="H416" s="31">
        <v>11.268700000000001</v>
      </c>
      <c r="I416" s="31">
        <v>0.46781699999999998</v>
      </c>
      <c r="J416" s="31">
        <v>-0.17813399999999999</v>
      </c>
    </row>
    <row r="417" spans="1:10" x14ac:dyDescent="0.25">
      <c r="A417" s="27"/>
      <c r="B417" s="27"/>
      <c r="C417" s="27"/>
      <c r="D417" s="30"/>
      <c r="E417" s="27"/>
      <c r="G417" s="30">
        <f t="shared" si="7"/>
        <v>0.65354000000000001</v>
      </c>
      <c r="H417" s="31">
        <v>11.2935</v>
      </c>
      <c r="I417" s="31">
        <v>0.47699000000000003</v>
      </c>
      <c r="J417" s="31">
        <v>-0.17655000000000001</v>
      </c>
    </row>
    <row r="418" spans="1:10" x14ac:dyDescent="0.25">
      <c r="A418" s="27"/>
      <c r="B418" s="27"/>
      <c r="C418" s="27"/>
      <c r="D418" s="30"/>
      <c r="E418" s="27"/>
      <c r="G418" s="30">
        <f t="shared" si="7"/>
        <v>0.66094300000000006</v>
      </c>
      <c r="H418" s="31">
        <v>11.3184</v>
      </c>
      <c r="I418" s="31">
        <v>0.48616300000000001</v>
      </c>
      <c r="J418" s="31">
        <v>-0.17477999999999999</v>
      </c>
    </row>
    <row r="419" spans="1:10" x14ac:dyDescent="0.25">
      <c r="A419" s="27"/>
      <c r="B419" s="27"/>
      <c r="C419" s="27"/>
      <c r="D419" s="30"/>
      <c r="E419" s="27"/>
      <c r="G419" s="30">
        <f t="shared" si="7"/>
        <v>0.67519499999999999</v>
      </c>
      <c r="H419" s="31">
        <v>11.3682</v>
      </c>
      <c r="I419" s="31">
        <v>0.50450899999999999</v>
      </c>
      <c r="J419" s="31">
        <v>-0.170686</v>
      </c>
    </row>
    <row r="420" spans="1:10" x14ac:dyDescent="0.25">
      <c r="A420" s="27"/>
      <c r="B420" s="27"/>
      <c r="C420" s="27"/>
      <c r="D420" s="30"/>
      <c r="E420" s="27"/>
      <c r="G420" s="30">
        <f t="shared" si="7"/>
        <v>0.68204399999999998</v>
      </c>
      <c r="H420" s="31">
        <v>11.393000000000001</v>
      </c>
      <c r="I420" s="31">
        <v>0.51368199999999997</v>
      </c>
      <c r="J420" s="31">
        <v>-0.16836200000000001</v>
      </c>
    </row>
    <row r="421" spans="1:10" x14ac:dyDescent="0.25">
      <c r="A421" s="27"/>
      <c r="B421" s="27"/>
      <c r="C421" s="27"/>
      <c r="D421" s="30"/>
      <c r="E421" s="27"/>
      <c r="G421" s="30">
        <f t="shared" si="7"/>
        <v>0.68870900000000002</v>
      </c>
      <c r="H421" s="31">
        <v>11.417899999999999</v>
      </c>
      <c r="I421" s="31">
        <v>0.52285499999999996</v>
      </c>
      <c r="J421" s="31">
        <v>-0.165854</v>
      </c>
    </row>
    <row r="422" spans="1:10" x14ac:dyDescent="0.25">
      <c r="A422" s="27"/>
      <c r="B422" s="27"/>
      <c r="C422" s="27"/>
      <c r="D422" s="30"/>
      <c r="E422" s="27"/>
      <c r="G422" s="30">
        <f t="shared" si="7"/>
        <v>0.69518999999999997</v>
      </c>
      <c r="H422" s="31">
        <v>11.4428</v>
      </c>
      <c r="I422" s="31">
        <v>0.53202700000000003</v>
      </c>
      <c r="J422" s="31">
        <v>-0.163163</v>
      </c>
    </row>
    <row r="423" spans="1:10" x14ac:dyDescent="0.25">
      <c r="A423" s="27"/>
      <c r="B423" s="27"/>
      <c r="C423" s="27"/>
      <c r="D423" s="30"/>
      <c r="E423" s="27"/>
      <c r="G423" s="30">
        <f t="shared" si="7"/>
        <v>0.70148900000000003</v>
      </c>
      <c r="H423" s="31">
        <v>11.467700000000001</v>
      </c>
      <c r="I423" s="31">
        <v>0.54120000000000001</v>
      </c>
      <c r="J423" s="31">
        <v>-0.16028899999999999</v>
      </c>
    </row>
    <row r="424" spans="1:10" x14ac:dyDescent="0.25">
      <c r="A424" s="27"/>
      <c r="B424" s="27"/>
      <c r="C424" s="27"/>
      <c r="D424" s="30"/>
      <c r="E424" s="27"/>
      <c r="G424" s="30">
        <f t="shared" ref="G424:G487" si="8">ABS(I424-J424)</f>
        <v>0.71354200000000001</v>
      </c>
      <c r="H424" s="31">
        <v>11.5174</v>
      </c>
      <c r="I424" s="31">
        <v>0.55954599999999999</v>
      </c>
      <c r="J424" s="31">
        <v>-0.15399599999999999</v>
      </c>
    </row>
    <row r="425" spans="1:10" x14ac:dyDescent="0.25">
      <c r="A425" s="27"/>
      <c r="B425" s="27"/>
      <c r="C425" s="27"/>
      <c r="D425" s="30"/>
      <c r="E425" s="27"/>
      <c r="G425" s="30">
        <f t="shared" si="8"/>
        <v>0.71929599999999994</v>
      </c>
      <c r="H425" s="31">
        <v>11.542299999999999</v>
      </c>
      <c r="I425" s="31">
        <v>0.56871899999999997</v>
      </c>
      <c r="J425" s="31">
        <v>-0.15057699999999999</v>
      </c>
    </row>
    <row r="426" spans="1:10" x14ac:dyDescent="0.25">
      <c r="A426" s="27"/>
      <c r="B426" s="27"/>
      <c r="C426" s="27"/>
      <c r="D426" s="30"/>
      <c r="E426" s="27"/>
      <c r="G426" s="30">
        <f t="shared" si="8"/>
        <v>0.7248699999999999</v>
      </c>
      <c r="H426" s="31">
        <v>11.5672</v>
      </c>
      <c r="I426" s="31">
        <v>0.57789199999999996</v>
      </c>
      <c r="J426" s="31">
        <v>-0.146978</v>
      </c>
    </row>
    <row r="427" spans="1:10" x14ac:dyDescent="0.25">
      <c r="A427" s="27"/>
      <c r="B427" s="27"/>
      <c r="C427" s="27"/>
      <c r="D427" s="30"/>
      <c r="E427" s="27"/>
      <c r="G427" s="30">
        <f t="shared" si="8"/>
        <v>0.73026399999999991</v>
      </c>
      <c r="H427" s="31">
        <v>11.592000000000001</v>
      </c>
      <c r="I427" s="31">
        <v>0.58706499999999995</v>
      </c>
      <c r="J427" s="31">
        <v>-0.14319899999999999</v>
      </c>
    </row>
    <row r="428" spans="1:10" x14ac:dyDescent="0.25">
      <c r="A428" s="27"/>
      <c r="B428" s="27"/>
      <c r="C428" s="27"/>
      <c r="D428" s="30"/>
      <c r="E428" s="27"/>
      <c r="G428" s="30">
        <f t="shared" si="8"/>
        <v>0.73547800000000008</v>
      </c>
      <c r="H428" s="31">
        <v>11.616899999999999</v>
      </c>
      <c r="I428" s="31">
        <v>0.59623800000000005</v>
      </c>
      <c r="J428" s="31">
        <v>-0.13924</v>
      </c>
    </row>
    <row r="429" spans="1:10" x14ac:dyDescent="0.25">
      <c r="A429" s="27"/>
      <c r="B429" s="27"/>
      <c r="C429" s="27"/>
      <c r="D429" s="30"/>
      <c r="E429" s="27"/>
      <c r="G429" s="30">
        <f t="shared" si="8"/>
        <v>0.74536999999999998</v>
      </c>
      <c r="H429" s="31">
        <v>11.666700000000001</v>
      </c>
      <c r="I429" s="31">
        <v>0.61458299999999999</v>
      </c>
      <c r="J429" s="31">
        <v>-0.13078699999999999</v>
      </c>
    </row>
    <row r="430" spans="1:10" x14ac:dyDescent="0.25">
      <c r="A430" s="27"/>
      <c r="B430" s="27"/>
      <c r="C430" s="27"/>
      <c r="D430" s="30"/>
      <c r="E430" s="27"/>
      <c r="G430" s="30">
        <f t="shared" si="8"/>
        <v>0.75004899999999997</v>
      </c>
      <c r="H430" s="31">
        <v>11.6915</v>
      </c>
      <c r="I430" s="31">
        <v>0.62375599999999998</v>
      </c>
      <c r="J430" s="31">
        <v>-0.12629299999999999</v>
      </c>
    </row>
    <row r="431" spans="1:10" x14ac:dyDescent="0.25">
      <c r="A431" s="27"/>
      <c r="B431" s="27"/>
      <c r="C431" s="27"/>
      <c r="D431" s="30"/>
      <c r="E431" s="27"/>
      <c r="G431" s="30">
        <f t="shared" si="8"/>
        <v>0.75455099999999997</v>
      </c>
      <c r="H431" s="31">
        <v>11.7164</v>
      </c>
      <c r="I431" s="31">
        <v>0.63292899999999996</v>
      </c>
      <c r="J431" s="31">
        <v>-0.12162199999999999</v>
      </c>
    </row>
    <row r="432" spans="1:10" x14ac:dyDescent="0.25">
      <c r="A432" s="27"/>
      <c r="B432" s="27"/>
      <c r="C432" s="27"/>
      <c r="D432" s="30"/>
      <c r="E432" s="27"/>
      <c r="G432" s="30">
        <f t="shared" si="8"/>
        <v>0.75887499999999997</v>
      </c>
      <c r="H432" s="31">
        <v>11.741300000000001</v>
      </c>
      <c r="I432" s="31">
        <v>0.64210199999999995</v>
      </c>
      <c r="J432" s="31">
        <v>-0.116773</v>
      </c>
    </row>
    <row r="433" spans="1:10" x14ac:dyDescent="0.25">
      <c r="A433" s="27"/>
      <c r="B433" s="27"/>
      <c r="C433" s="27"/>
      <c r="D433" s="30"/>
      <c r="E433" s="27"/>
      <c r="G433" s="30">
        <f t="shared" si="8"/>
        <v>0.76302400000000004</v>
      </c>
      <c r="H433" s="31">
        <v>11.7662</v>
      </c>
      <c r="I433" s="31">
        <v>0.65127500000000005</v>
      </c>
      <c r="J433" s="31">
        <v>-0.111749</v>
      </c>
    </row>
    <row r="434" spans="1:10" x14ac:dyDescent="0.25">
      <c r="A434" s="27"/>
      <c r="B434" s="27"/>
      <c r="C434" s="27"/>
      <c r="D434" s="30"/>
      <c r="E434" s="27"/>
      <c r="G434" s="30">
        <f t="shared" si="8"/>
        <v>0.77079399999999998</v>
      </c>
      <c r="H434" s="31">
        <v>11.815899999999999</v>
      </c>
      <c r="I434" s="31">
        <v>0.66962100000000002</v>
      </c>
      <c r="J434" s="31">
        <v>-0.101173</v>
      </c>
    </row>
    <row r="435" spans="1:10" x14ac:dyDescent="0.25">
      <c r="A435" s="27"/>
      <c r="B435" s="27"/>
      <c r="C435" s="27"/>
      <c r="D435" s="30"/>
      <c r="E435" s="27"/>
      <c r="G435" s="30">
        <f t="shared" si="8"/>
        <v>0.77441700000000002</v>
      </c>
      <c r="H435" s="31">
        <v>11.8408</v>
      </c>
      <c r="I435" s="31">
        <v>0.67879400000000001</v>
      </c>
      <c r="J435" s="31">
        <v>-9.5623E-2</v>
      </c>
    </row>
    <row r="436" spans="1:10" x14ac:dyDescent="0.25">
      <c r="A436" s="27"/>
      <c r="B436" s="27"/>
      <c r="C436" s="27"/>
      <c r="D436" s="30"/>
      <c r="E436" s="27"/>
      <c r="G436" s="30">
        <f t="shared" si="8"/>
        <v>0.77786449999999996</v>
      </c>
      <c r="H436" s="31">
        <v>11.8657</v>
      </c>
      <c r="I436" s="31">
        <v>0.68796599999999997</v>
      </c>
      <c r="J436" s="31">
        <v>-8.9898500000000006E-2</v>
      </c>
    </row>
    <row r="437" spans="1:10" x14ac:dyDescent="0.25">
      <c r="A437" s="27"/>
      <c r="B437" s="27"/>
      <c r="C437" s="27"/>
      <c r="D437" s="30"/>
      <c r="E437" s="27"/>
      <c r="G437" s="30">
        <f t="shared" si="8"/>
        <v>0.78113949999999999</v>
      </c>
      <c r="H437" s="31">
        <v>11.890499999999999</v>
      </c>
      <c r="I437" s="31">
        <v>0.69713899999999995</v>
      </c>
      <c r="J437" s="31">
        <v>-8.4000500000000006E-2</v>
      </c>
    </row>
    <row r="438" spans="1:10" x14ac:dyDescent="0.25">
      <c r="A438" s="27"/>
      <c r="B438" s="27"/>
      <c r="C438" s="27"/>
      <c r="D438" s="30"/>
      <c r="E438" s="27"/>
      <c r="G438" s="30">
        <f t="shared" si="8"/>
        <v>0.78424140000000009</v>
      </c>
      <c r="H438" s="31">
        <v>11.9154</v>
      </c>
      <c r="I438" s="31">
        <v>0.70631200000000005</v>
      </c>
      <c r="J438" s="31">
        <v>-7.7929399999999996E-2</v>
      </c>
    </row>
    <row r="439" spans="1:10" x14ac:dyDescent="0.25">
      <c r="A439" s="27"/>
      <c r="B439" s="27"/>
      <c r="C439" s="27"/>
      <c r="D439" s="30"/>
      <c r="E439" s="27"/>
      <c r="G439" s="30">
        <f t="shared" si="8"/>
        <v>0.78992770000000001</v>
      </c>
      <c r="H439" s="31">
        <v>11.965199999999999</v>
      </c>
      <c r="I439" s="31">
        <v>0.72465800000000002</v>
      </c>
      <c r="J439" s="31">
        <v>-6.52697E-2</v>
      </c>
    </row>
    <row r="440" spans="1:10" x14ac:dyDescent="0.25">
      <c r="A440" s="27"/>
      <c r="B440" s="27"/>
      <c r="C440" s="27"/>
      <c r="D440" s="30"/>
      <c r="E440" s="27"/>
      <c r="G440" s="30">
        <f t="shared" si="8"/>
        <v>0.79251340000000003</v>
      </c>
      <c r="H440" s="31">
        <v>11.9901</v>
      </c>
      <c r="I440" s="31">
        <v>0.73383100000000001</v>
      </c>
      <c r="J440" s="31">
        <v>-5.8682400000000003E-2</v>
      </c>
    </row>
    <row r="441" spans="1:10" x14ac:dyDescent="0.25">
      <c r="A441" s="27"/>
      <c r="B441" s="27"/>
      <c r="C441" s="27"/>
      <c r="D441" s="30"/>
      <c r="E441" s="27"/>
      <c r="G441" s="30">
        <f t="shared" si="8"/>
        <v>0.79492799999999997</v>
      </c>
      <c r="H441" s="31">
        <v>12.014900000000001</v>
      </c>
      <c r="I441" s="31">
        <v>0.743004</v>
      </c>
      <c r="J441" s="31">
        <v>-5.1923999999999998E-2</v>
      </c>
    </row>
    <row r="442" spans="1:10" x14ac:dyDescent="0.25">
      <c r="A442" s="27"/>
      <c r="B442" s="27"/>
      <c r="C442" s="27"/>
      <c r="D442" s="30"/>
      <c r="E442" s="27"/>
      <c r="G442" s="30">
        <f t="shared" si="8"/>
        <v>0.7971722</v>
      </c>
      <c r="H442" s="31">
        <v>12.0398</v>
      </c>
      <c r="I442" s="31">
        <v>0.75217699999999998</v>
      </c>
      <c r="J442" s="31">
        <v>-4.4995199999999999E-2</v>
      </c>
    </row>
    <row r="443" spans="1:10" x14ac:dyDescent="0.25">
      <c r="A443" s="27"/>
      <c r="B443" s="27"/>
      <c r="C443" s="27"/>
      <c r="D443" s="30"/>
      <c r="E443" s="27"/>
      <c r="G443" s="30">
        <f t="shared" si="8"/>
        <v>0.79924649999999997</v>
      </c>
      <c r="H443" s="31">
        <v>12.0647</v>
      </c>
      <c r="I443" s="31">
        <v>0.76134999999999997</v>
      </c>
      <c r="J443" s="31">
        <v>-3.78965E-2</v>
      </c>
    </row>
    <row r="444" spans="1:10" x14ac:dyDescent="0.25">
      <c r="A444" s="27"/>
      <c r="B444" s="27"/>
      <c r="C444" s="27"/>
      <c r="D444" s="30"/>
      <c r="E444" s="27"/>
      <c r="G444" s="30">
        <f t="shared" si="8"/>
        <v>0.80288619999999999</v>
      </c>
      <c r="H444" s="31">
        <v>12.1144</v>
      </c>
      <c r="I444" s="31">
        <v>0.77969500000000003</v>
      </c>
      <c r="J444" s="31">
        <v>-2.3191199999999999E-2</v>
      </c>
    </row>
    <row r="445" spans="1:10" x14ac:dyDescent="0.25">
      <c r="A445" s="27"/>
      <c r="B445" s="27"/>
      <c r="C445" s="27"/>
      <c r="D445" s="30"/>
      <c r="E445" s="2"/>
      <c r="G445" s="30">
        <f t="shared" si="8"/>
        <v>0.8044538</v>
      </c>
      <c r="H445" s="31">
        <v>12.1393</v>
      </c>
      <c r="I445" s="31">
        <v>0.78886800000000001</v>
      </c>
      <c r="J445" s="31">
        <v>-1.55858E-2</v>
      </c>
    </row>
    <row r="446" spans="1:10" x14ac:dyDescent="0.25">
      <c r="A446" s="27"/>
      <c r="B446" s="27"/>
      <c r="C446" s="27"/>
      <c r="D446" s="30"/>
      <c r="E446" s="27"/>
      <c r="G446" s="30">
        <f t="shared" si="8"/>
        <v>0.80585355999999997</v>
      </c>
      <c r="H446" s="31">
        <v>12.164199999999999</v>
      </c>
      <c r="I446" s="31">
        <v>0.798041</v>
      </c>
      <c r="J446" s="31">
        <v>-7.8125599999999996E-3</v>
      </c>
    </row>
    <row r="447" spans="1:10" x14ac:dyDescent="0.25">
      <c r="A447" s="27"/>
      <c r="B447" s="27"/>
      <c r="C447" s="27"/>
      <c r="D447" s="30"/>
      <c r="E447" s="27"/>
      <c r="G447" s="30">
        <f t="shared" si="8"/>
        <v>0.80708602900000004</v>
      </c>
      <c r="H447" s="31">
        <v>12.1891</v>
      </c>
      <c r="I447" s="31">
        <v>0.80721399999999999</v>
      </c>
      <c r="J447" s="31">
        <v>1.27971E-4</v>
      </c>
    </row>
    <row r="448" spans="1:10" x14ac:dyDescent="0.25">
      <c r="A448" s="27"/>
      <c r="B448" s="27"/>
      <c r="C448" s="27"/>
      <c r="D448" s="30"/>
      <c r="E448" s="27"/>
      <c r="G448" s="30">
        <f t="shared" si="8"/>
        <v>0.80815183999999995</v>
      </c>
      <c r="H448" s="31">
        <v>12.213900000000001</v>
      </c>
      <c r="I448" s="31">
        <v>0.81638699999999997</v>
      </c>
      <c r="J448" s="31">
        <v>8.23516E-3</v>
      </c>
    </row>
    <row r="449" spans="1:10" x14ac:dyDescent="0.25">
      <c r="A449" s="27"/>
      <c r="B449" s="27"/>
      <c r="C449" s="27"/>
      <c r="D449" s="30"/>
      <c r="E449" s="27"/>
      <c r="G449" s="30">
        <f t="shared" si="8"/>
        <v>0.80978519999999998</v>
      </c>
      <c r="H449" s="31">
        <v>12.2637</v>
      </c>
      <c r="I449" s="31">
        <v>0.83473299999999995</v>
      </c>
      <c r="J449" s="31">
        <v>2.4947799999999999E-2</v>
      </c>
    </row>
    <row r="450" spans="1:10" x14ac:dyDescent="0.25">
      <c r="A450" s="27"/>
      <c r="B450" s="27"/>
      <c r="C450" s="27"/>
      <c r="D450" s="30"/>
      <c r="E450" s="2"/>
      <c r="G450" s="30">
        <f t="shared" si="8"/>
        <v>0.81035380000000001</v>
      </c>
      <c r="H450" s="31">
        <v>12.288600000000001</v>
      </c>
      <c r="I450" s="31">
        <v>0.84390600000000004</v>
      </c>
      <c r="J450" s="31">
        <v>3.3552199999999997E-2</v>
      </c>
    </row>
    <row r="451" spans="1:10" x14ac:dyDescent="0.25">
      <c r="A451" s="27"/>
      <c r="B451" s="27"/>
      <c r="C451" s="27"/>
      <c r="D451" s="30"/>
      <c r="E451" s="27"/>
      <c r="G451" s="30">
        <f t="shared" si="8"/>
        <v>0.8107569</v>
      </c>
      <c r="H451" s="31">
        <v>12.3134</v>
      </c>
      <c r="I451" s="31">
        <v>0.853078</v>
      </c>
      <c r="J451" s="31">
        <v>4.23211E-2</v>
      </c>
    </row>
    <row r="452" spans="1:10" x14ac:dyDescent="0.25">
      <c r="A452" s="27"/>
      <c r="B452" s="27"/>
      <c r="C452" s="27"/>
      <c r="D452" s="30"/>
      <c r="E452" s="27"/>
      <c r="G452" s="30">
        <f t="shared" si="8"/>
        <v>0.81099679999999996</v>
      </c>
      <c r="H452" s="31">
        <v>12.3383</v>
      </c>
      <c r="I452" s="31">
        <v>0.86225099999999999</v>
      </c>
      <c r="J452" s="31">
        <v>5.12542E-2</v>
      </c>
    </row>
    <row r="453" spans="1:10" x14ac:dyDescent="0.25">
      <c r="A453" s="27"/>
      <c r="B453" s="27"/>
      <c r="C453" s="27"/>
      <c r="D453" s="30"/>
      <c r="E453" s="27"/>
      <c r="G453" s="30">
        <f t="shared" si="8"/>
        <v>0.81107319999999994</v>
      </c>
      <c r="H453" s="31">
        <v>12.363200000000001</v>
      </c>
      <c r="I453" s="31">
        <v>0.87142399999999998</v>
      </c>
      <c r="J453" s="31">
        <v>6.0350800000000003E-2</v>
      </c>
    </row>
    <row r="454" spans="1:10" x14ac:dyDescent="0.25">
      <c r="A454" s="27"/>
      <c r="B454" s="27"/>
      <c r="C454" s="27"/>
      <c r="D454" s="30"/>
      <c r="E454" s="27"/>
      <c r="G454" s="30">
        <f t="shared" si="8"/>
        <v>0.81073739999999994</v>
      </c>
      <c r="H454" s="31">
        <v>12.4129</v>
      </c>
      <c r="I454" s="31">
        <v>0.88976999999999995</v>
      </c>
      <c r="J454" s="31">
        <v>7.9032599999999995E-2</v>
      </c>
    </row>
    <row r="455" spans="1:10" x14ac:dyDescent="0.25">
      <c r="A455" s="27"/>
      <c r="B455" s="27"/>
      <c r="C455" s="27"/>
      <c r="D455" s="30"/>
      <c r="E455" s="27"/>
      <c r="G455" s="30">
        <f t="shared" si="8"/>
        <v>0.81032630000000005</v>
      </c>
      <c r="H455" s="31">
        <v>12.437799999999999</v>
      </c>
      <c r="I455" s="31">
        <v>0.89894300000000005</v>
      </c>
      <c r="J455" s="31">
        <v>8.8616700000000007E-2</v>
      </c>
    </row>
    <row r="456" spans="1:10" x14ac:dyDescent="0.25">
      <c r="A456" s="27"/>
      <c r="B456" s="27"/>
      <c r="C456" s="27"/>
      <c r="D456" s="30"/>
      <c r="E456" s="27"/>
      <c r="G456" s="30">
        <f t="shared" si="8"/>
        <v>0.80975370000000002</v>
      </c>
      <c r="H456" s="31">
        <v>12.4627</v>
      </c>
      <c r="I456" s="31">
        <v>0.90811600000000003</v>
      </c>
      <c r="J456" s="31">
        <v>9.83623E-2</v>
      </c>
    </row>
    <row r="457" spans="1:10" x14ac:dyDescent="0.25">
      <c r="A457" s="27"/>
      <c r="B457" s="27"/>
      <c r="C457" s="27"/>
      <c r="D457" s="30"/>
      <c r="E457" s="27"/>
      <c r="G457" s="30">
        <f t="shared" si="8"/>
        <v>0.80902000000000007</v>
      </c>
      <c r="H457" s="31">
        <v>12.4876</v>
      </c>
      <c r="I457" s="31">
        <v>0.91728900000000002</v>
      </c>
      <c r="J457" s="31">
        <v>0.108269</v>
      </c>
    </row>
    <row r="458" spans="1:10" x14ac:dyDescent="0.25">
      <c r="A458" s="27"/>
      <c r="B458" s="27"/>
      <c r="C458" s="27"/>
      <c r="D458" s="30"/>
      <c r="E458" s="27"/>
      <c r="G458" s="30">
        <f t="shared" si="8"/>
        <v>0.80812600000000001</v>
      </c>
      <c r="H458" s="31">
        <v>12.5124</v>
      </c>
      <c r="I458" s="31">
        <v>0.92646200000000001</v>
      </c>
      <c r="J458" s="31">
        <v>0.118336</v>
      </c>
    </row>
    <row r="459" spans="1:10" x14ac:dyDescent="0.25">
      <c r="A459" s="27"/>
      <c r="B459" s="27"/>
      <c r="C459" s="27"/>
      <c r="D459" s="30"/>
      <c r="E459" s="27"/>
      <c r="G459" s="30">
        <f t="shared" si="8"/>
        <v>0.80585899999999999</v>
      </c>
      <c r="H459" s="31">
        <v>12.562200000000001</v>
      </c>
      <c r="I459" s="31">
        <v>0.94480699999999995</v>
      </c>
      <c r="J459" s="31">
        <v>0.13894799999999999</v>
      </c>
    </row>
    <row r="460" spans="1:10" x14ac:dyDescent="0.25">
      <c r="A460" s="27"/>
      <c r="B460" s="27"/>
      <c r="C460" s="27"/>
      <c r="D460" s="30"/>
      <c r="E460" s="27"/>
      <c r="G460" s="30">
        <f t="shared" si="8"/>
        <v>0.80448700000000006</v>
      </c>
      <c r="H460" s="31">
        <v>12.5871</v>
      </c>
      <c r="I460" s="31">
        <v>0.95398000000000005</v>
      </c>
      <c r="J460" s="31">
        <v>0.14949299999999999</v>
      </c>
    </row>
    <row r="461" spans="1:10" x14ac:dyDescent="0.25">
      <c r="A461" s="27"/>
      <c r="B461" s="27"/>
      <c r="C461" s="27"/>
      <c r="D461" s="30"/>
      <c r="E461" s="27"/>
      <c r="G461" s="30">
        <f t="shared" si="8"/>
        <v>0.80295700000000003</v>
      </c>
      <c r="H461" s="31">
        <v>12.6119</v>
      </c>
      <c r="I461" s="31">
        <v>0.96315300000000004</v>
      </c>
      <c r="J461" s="31">
        <v>0.16019600000000001</v>
      </c>
    </row>
    <row r="462" spans="1:10" x14ac:dyDescent="0.25">
      <c r="A462" s="27"/>
      <c r="B462" s="27"/>
      <c r="C462" s="27"/>
      <c r="D462" s="30"/>
      <c r="E462" s="27"/>
      <c r="G462" s="30">
        <f t="shared" si="8"/>
        <v>0.80126900000000001</v>
      </c>
      <c r="H462" s="31">
        <v>12.636799999999999</v>
      </c>
      <c r="I462" s="31">
        <v>0.97232600000000002</v>
      </c>
      <c r="J462" s="31">
        <v>0.17105699999999999</v>
      </c>
    </row>
    <row r="463" spans="1:10" x14ac:dyDescent="0.25">
      <c r="A463" s="27"/>
      <c r="B463" s="27"/>
      <c r="C463" s="27"/>
      <c r="D463" s="30"/>
      <c r="E463" s="2"/>
      <c r="G463" s="30">
        <f t="shared" si="8"/>
        <v>0.79942400000000002</v>
      </c>
      <c r="H463" s="31">
        <v>12.6617</v>
      </c>
      <c r="I463" s="31">
        <v>0.98149900000000001</v>
      </c>
      <c r="J463" s="31">
        <v>0.18207499999999999</v>
      </c>
    </row>
    <row r="464" spans="1:10" x14ac:dyDescent="0.25">
      <c r="A464" s="27"/>
      <c r="B464" s="27"/>
      <c r="C464" s="27"/>
      <c r="D464" s="30"/>
      <c r="E464" s="27"/>
      <c r="G464" s="30">
        <f t="shared" si="8"/>
        <v>0.795265</v>
      </c>
      <c r="H464" s="31">
        <v>12.711399999999999</v>
      </c>
      <c r="I464" s="31">
        <v>0.99984499999999998</v>
      </c>
      <c r="J464" s="31">
        <v>0.20458000000000001</v>
      </c>
    </row>
    <row r="465" spans="1:10" x14ac:dyDescent="0.25">
      <c r="A465" s="27"/>
      <c r="B465" s="27"/>
      <c r="C465" s="27"/>
      <c r="D465" s="30"/>
      <c r="E465" s="27"/>
      <c r="G465" s="30">
        <f t="shared" si="8"/>
        <v>0.79295300000000002</v>
      </c>
      <c r="H465" s="31">
        <v>12.7363</v>
      </c>
      <c r="I465" s="31">
        <v>1.00902</v>
      </c>
      <c r="J465" s="31">
        <v>0.21606700000000001</v>
      </c>
    </row>
    <row r="466" spans="1:10" x14ac:dyDescent="0.25">
      <c r="A466" s="27"/>
      <c r="B466" s="27"/>
      <c r="C466" s="27"/>
      <c r="D466" s="30"/>
      <c r="E466" s="27"/>
      <c r="G466" s="30">
        <f t="shared" si="8"/>
        <v>0.79048199999999991</v>
      </c>
      <c r="H466" s="31">
        <v>12.761200000000001</v>
      </c>
      <c r="I466" s="31">
        <v>1.0181899999999999</v>
      </c>
      <c r="J466" s="31">
        <v>0.22770799999999999</v>
      </c>
    </row>
    <row r="467" spans="1:10" x14ac:dyDescent="0.25">
      <c r="A467" s="27"/>
      <c r="B467" s="27"/>
      <c r="C467" s="27"/>
      <c r="D467" s="30"/>
      <c r="E467" s="27"/>
      <c r="G467" s="30">
        <f t="shared" si="8"/>
        <v>0.78785600000000011</v>
      </c>
      <c r="H467" s="31">
        <v>12.786099999999999</v>
      </c>
      <c r="I467" s="31">
        <v>1.0273600000000001</v>
      </c>
      <c r="J467" s="31">
        <v>0.23950399999999999</v>
      </c>
    </row>
    <row r="468" spans="1:10" x14ac:dyDescent="0.25">
      <c r="A468" s="27"/>
      <c r="B468" s="27"/>
      <c r="C468" s="27"/>
      <c r="D468" s="30"/>
      <c r="E468" s="2"/>
      <c r="G468" s="30">
        <f t="shared" si="8"/>
        <v>0.78508599999999995</v>
      </c>
      <c r="H468" s="31">
        <v>12.8109</v>
      </c>
      <c r="I468" s="31">
        <v>1.03654</v>
      </c>
      <c r="J468" s="31">
        <v>0.25145400000000001</v>
      </c>
    </row>
    <row r="469" spans="1:10" x14ac:dyDescent="0.25">
      <c r="A469" s="27"/>
      <c r="B469" s="27"/>
      <c r="C469" s="27"/>
      <c r="D469" s="30"/>
      <c r="E469" s="27"/>
      <c r="G469" s="30">
        <f t="shared" si="8"/>
        <v>0.77906600000000004</v>
      </c>
      <c r="H469" s="31">
        <v>12.8607</v>
      </c>
      <c r="I469" s="31">
        <v>1.05488</v>
      </c>
      <c r="J469" s="31">
        <v>0.275814</v>
      </c>
    </row>
    <row r="470" spans="1:10" x14ac:dyDescent="0.25">
      <c r="A470" s="27"/>
      <c r="B470" s="27"/>
      <c r="C470" s="27"/>
      <c r="D470" s="30"/>
      <c r="E470" s="27"/>
      <c r="G470" s="30">
        <f t="shared" si="8"/>
        <v>0.77582699999999993</v>
      </c>
      <c r="H470" s="31">
        <v>12.8856</v>
      </c>
      <c r="I470" s="31">
        <v>1.0640499999999999</v>
      </c>
      <c r="J470" s="31">
        <v>0.28822300000000001</v>
      </c>
    </row>
    <row r="471" spans="1:10" x14ac:dyDescent="0.25">
      <c r="A471" s="27"/>
      <c r="B471" s="27"/>
      <c r="C471" s="27"/>
      <c r="D471" s="30"/>
      <c r="E471" s="27"/>
      <c r="G471" s="30">
        <f t="shared" si="8"/>
        <v>0.77244699999999988</v>
      </c>
      <c r="H471" s="31">
        <v>12.910399999999999</v>
      </c>
      <c r="I471" s="31">
        <v>1.0732299999999999</v>
      </c>
      <c r="J471" s="31">
        <v>0.30078300000000002</v>
      </c>
    </row>
    <row r="472" spans="1:10" x14ac:dyDescent="0.25">
      <c r="A472" s="27"/>
      <c r="B472" s="27"/>
      <c r="C472" s="27"/>
      <c r="D472" s="30"/>
      <c r="E472" s="27"/>
      <c r="G472" s="30">
        <f t="shared" si="8"/>
        <v>0.76890499999999995</v>
      </c>
      <c r="H472" s="31">
        <v>12.9353</v>
      </c>
      <c r="I472" s="31">
        <v>1.0824</v>
      </c>
      <c r="J472" s="31">
        <v>0.31349500000000002</v>
      </c>
    </row>
    <row r="473" spans="1:10" x14ac:dyDescent="0.25">
      <c r="A473" s="27"/>
      <c r="B473" s="27"/>
      <c r="C473" s="27"/>
      <c r="D473" s="30"/>
      <c r="E473" s="27"/>
      <c r="G473" s="30">
        <f t="shared" si="8"/>
        <v>0.765212</v>
      </c>
      <c r="H473" s="31">
        <v>12.9602</v>
      </c>
      <c r="I473" s="31">
        <v>1.0915699999999999</v>
      </c>
      <c r="J473" s="31">
        <v>0.32635799999999998</v>
      </c>
    </row>
    <row r="474" spans="1:10" x14ac:dyDescent="0.25">
      <c r="A474" s="27"/>
      <c r="B474" s="27"/>
      <c r="C474" s="27"/>
      <c r="D474" s="30"/>
      <c r="E474" s="27"/>
      <c r="G474" s="30">
        <f t="shared" si="8"/>
        <v>0.75738499999999997</v>
      </c>
      <c r="H474" s="31">
        <v>13.01</v>
      </c>
      <c r="I474" s="31">
        <v>1.10992</v>
      </c>
      <c r="J474" s="31">
        <v>0.35253499999999999</v>
      </c>
    </row>
    <row r="475" spans="1:10" x14ac:dyDescent="0.25">
      <c r="A475" s="27"/>
      <c r="B475" s="27"/>
      <c r="C475" s="27"/>
      <c r="D475" s="30"/>
      <c r="E475" s="27"/>
      <c r="G475" s="30">
        <f t="shared" si="8"/>
        <v>0.75324299999999988</v>
      </c>
      <c r="H475" s="31">
        <v>13.034800000000001</v>
      </c>
      <c r="I475" s="31">
        <v>1.1190899999999999</v>
      </c>
      <c r="J475" s="31">
        <v>0.36584699999999998</v>
      </c>
    </row>
    <row r="476" spans="1:10" x14ac:dyDescent="0.25">
      <c r="A476" s="27"/>
      <c r="B476" s="27"/>
      <c r="C476" s="27"/>
      <c r="D476" s="30"/>
      <c r="E476" s="27"/>
      <c r="G476" s="30">
        <f t="shared" si="8"/>
        <v>0.74896300000000005</v>
      </c>
      <c r="H476" s="31">
        <v>13.059699999999999</v>
      </c>
      <c r="I476" s="31">
        <v>1.1282700000000001</v>
      </c>
      <c r="J476" s="31">
        <v>0.37930700000000001</v>
      </c>
    </row>
    <row r="477" spans="1:10" x14ac:dyDescent="0.25">
      <c r="A477" s="27"/>
      <c r="B477" s="27"/>
      <c r="C477" s="27"/>
      <c r="D477" s="30"/>
      <c r="E477" s="27"/>
      <c r="G477" s="30">
        <f t="shared" si="8"/>
        <v>0.74452399999999996</v>
      </c>
      <c r="H477" s="31">
        <v>13.0846</v>
      </c>
      <c r="I477" s="31">
        <v>1.13744</v>
      </c>
      <c r="J477" s="31">
        <v>0.39291599999999999</v>
      </c>
    </row>
    <row r="478" spans="1:10" x14ac:dyDescent="0.25">
      <c r="A478" s="27"/>
      <c r="B478" s="27"/>
      <c r="C478" s="27"/>
      <c r="D478" s="30"/>
      <c r="E478" s="27"/>
      <c r="G478" s="30">
        <f t="shared" si="8"/>
        <v>0.73993699999999984</v>
      </c>
      <c r="H478" s="31">
        <v>13.109500000000001</v>
      </c>
      <c r="I478" s="31">
        <v>1.1466099999999999</v>
      </c>
      <c r="J478" s="31">
        <v>0.40667300000000001</v>
      </c>
    </row>
    <row r="479" spans="1:10" x14ac:dyDescent="0.25">
      <c r="A479" s="27"/>
      <c r="B479" s="27"/>
      <c r="C479" s="27"/>
      <c r="D479" s="30"/>
      <c r="E479" s="27"/>
      <c r="G479" s="30">
        <f t="shared" si="8"/>
        <v>0.73033300000000001</v>
      </c>
      <c r="H479" s="31">
        <v>13.1592</v>
      </c>
      <c r="I479" s="31">
        <v>1.16496</v>
      </c>
      <c r="J479" s="31">
        <v>0.43462699999999999</v>
      </c>
    </row>
    <row r="480" spans="1:10" x14ac:dyDescent="0.25">
      <c r="A480" s="27"/>
      <c r="B480" s="27"/>
      <c r="C480" s="27"/>
      <c r="D480" s="30"/>
      <c r="E480" s="27"/>
      <c r="G480" s="30">
        <f t="shared" si="8"/>
        <v>0.72530699999999992</v>
      </c>
      <c r="H480" s="31">
        <v>13.184100000000001</v>
      </c>
      <c r="I480" s="31">
        <v>1.1741299999999999</v>
      </c>
      <c r="J480" s="31">
        <v>0.44882300000000003</v>
      </c>
    </row>
    <row r="481" spans="1:10" x14ac:dyDescent="0.25">
      <c r="A481" s="27"/>
      <c r="B481" s="27"/>
      <c r="C481" s="27"/>
      <c r="D481" s="30"/>
      <c r="E481" s="27"/>
      <c r="G481" s="30">
        <f t="shared" si="8"/>
        <v>0.72013499999999997</v>
      </c>
      <c r="H481" s="31">
        <v>13.209</v>
      </c>
      <c r="I481" s="31">
        <v>1.1833</v>
      </c>
      <c r="J481" s="31">
        <v>0.46316499999999999</v>
      </c>
    </row>
    <row r="482" spans="1:10" x14ac:dyDescent="0.25">
      <c r="A482" s="27"/>
      <c r="B482" s="27"/>
      <c r="C482" s="27"/>
      <c r="D482" s="30"/>
      <c r="E482" s="27"/>
      <c r="G482" s="30">
        <f t="shared" si="8"/>
        <v>0.71482800000000002</v>
      </c>
      <c r="H482" s="31">
        <v>13.2338</v>
      </c>
      <c r="I482" s="31">
        <v>1.19248</v>
      </c>
      <c r="J482" s="31">
        <v>0.47765200000000002</v>
      </c>
    </row>
    <row r="483" spans="1:10" x14ac:dyDescent="0.25">
      <c r="A483" s="27"/>
      <c r="B483" s="27"/>
      <c r="C483" s="27"/>
      <c r="D483" s="30"/>
      <c r="E483" s="27"/>
      <c r="G483" s="30">
        <f t="shared" si="8"/>
        <v>0.70936700000000008</v>
      </c>
      <c r="H483" s="31">
        <v>13.258699999999999</v>
      </c>
      <c r="I483" s="31">
        <v>1.2016500000000001</v>
      </c>
      <c r="J483" s="31">
        <v>0.49228300000000003</v>
      </c>
    </row>
    <row r="484" spans="1:10" x14ac:dyDescent="0.25">
      <c r="A484" s="27"/>
      <c r="B484" s="27"/>
      <c r="C484" s="27"/>
      <c r="D484" s="30"/>
      <c r="E484" s="27"/>
      <c r="G484" s="30">
        <f t="shared" si="8"/>
        <v>0.69801299999999988</v>
      </c>
      <c r="H484" s="31">
        <v>13.3085</v>
      </c>
      <c r="I484" s="31">
        <v>1.2199899999999999</v>
      </c>
      <c r="J484" s="31">
        <v>0.52197700000000002</v>
      </c>
    </row>
    <row r="485" spans="1:10" x14ac:dyDescent="0.25">
      <c r="A485" s="27"/>
      <c r="B485" s="27"/>
      <c r="C485" s="27"/>
      <c r="D485" s="30"/>
      <c r="E485" s="27"/>
      <c r="G485" s="30">
        <f t="shared" si="8"/>
        <v>0.69213100000000005</v>
      </c>
      <c r="H485" s="31">
        <v>13.333299999999999</v>
      </c>
      <c r="I485" s="31">
        <v>1.2291700000000001</v>
      </c>
      <c r="J485" s="31">
        <v>0.53703900000000004</v>
      </c>
    </row>
    <row r="486" spans="1:10" x14ac:dyDescent="0.25">
      <c r="A486" s="27"/>
      <c r="B486" s="27"/>
      <c r="C486" s="27"/>
      <c r="D486" s="30"/>
      <c r="E486" s="27"/>
      <c r="G486" s="30">
        <f t="shared" si="8"/>
        <v>0.68609799999999999</v>
      </c>
      <c r="H486" s="31">
        <v>13.3582</v>
      </c>
      <c r="I486" s="31">
        <v>1.23834</v>
      </c>
      <c r="J486" s="31">
        <v>0.55224200000000001</v>
      </c>
    </row>
    <row r="487" spans="1:10" x14ac:dyDescent="0.25">
      <c r="A487" s="27"/>
      <c r="B487" s="27"/>
      <c r="C487" s="27"/>
      <c r="D487" s="30"/>
      <c r="E487" s="27"/>
      <c r="G487" s="30">
        <f t="shared" si="8"/>
        <v>0.67992199999999992</v>
      </c>
      <c r="H487" s="31">
        <v>13.383100000000001</v>
      </c>
      <c r="I487" s="31">
        <v>1.2475099999999999</v>
      </c>
      <c r="J487" s="31">
        <v>0.56758799999999998</v>
      </c>
    </row>
    <row r="488" spans="1:10" x14ac:dyDescent="0.25">
      <c r="A488" s="27"/>
      <c r="B488" s="27"/>
      <c r="C488" s="27"/>
      <c r="D488" s="30"/>
      <c r="E488" s="27"/>
      <c r="G488" s="30">
        <f t="shared" ref="G488:G551" si="9">ABS(I488-J488)</f>
        <v>0.67361500000000007</v>
      </c>
      <c r="H488" s="31">
        <v>13.407999999999999</v>
      </c>
      <c r="I488" s="31">
        <v>1.2566900000000001</v>
      </c>
      <c r="J488" s="31">
        <v>0.58307500000000001</v>
      </c>
    </row>
    <row r="489" spans="1:10" x14ac:dyDescent="0.25">
      <c r="A489" s="27"/>
      <c r="B489" s="27"/>
      <c r="C489" s="27"/>
      <c r="D489" s="30"/>
      <c r="E489" s="27"/>
      <c r="G489" s="30">
        <f t="shared" si="9"/>
        <v>0.66056000000000015</v>
      </c>
      <c r="H489" s="31">
        <v>13.457700000000001</v>
      </c>
      <c r="I489" s="31">
        <v>1.2750300000000001</v>
      </c>
      <c r="J489" s="31">
        <v>0.61446999999999996</v>
      </c>
    </row>
    <row r="490" spans="1:10" x14ac:dyDescent="0.25">
      <c r="A490" s="27"/>
      <c r="B490" s="27"/>
      <c r="C490" s="27"/>
      <c r="D490" s="30"/>
      <c r="E490" s="27"/>
      <c r="G490" s="30">
        <f t="shared" si="9"/>
        <v>0.65382200000000001</v>
      </c>
      <c r="H490" s="31">
        <v>13.4826</v>
      </c>
      <c r="I490" s="31">
        <v>1.2842</v>
      </c>
      <c r="J490" s="31">
        <v>0.63037799999999999</v>
      </c>
    </row>
    <row r="491" spans="1:10" x14ac:dyDescent="0.25">
      <c r="A491" s="27"/>
      <c r="B491" s="27"/>
      <c r="C491" s="27"/>
      <c r="D491" s="30"/>
      <c r="E491" s="27"/>
      <c r="G491" s="30">
        <f t="shared" si="9"/>
        <v>0.64695599999999998</v>
      </c>
      <c r="H491" s="31">
        <v>13.5075</v>
      </c>
      <c r="I491" s="31">
        <v>1.29338</v>
      </c>
      <c r="J491" s="31">
        <v>0.646424</v>
      </c>
    </row>
    <row r="492" spans="1:10" x14ac:dyDescent="0.25">
      <c r="A492" s="27"/>
      <c r="B492" s="27"/>
      <c r="C492" s="27"/>
      <c r="D492" s="30"/>
      <c r="E492" s="27"/>
      <c r="G492" s="30">
        <f t="shared" si="9"/>
        <v>0.63994100000000009</v>
      </c>
      <c r="H492" s="31">
        <v>13.532299999999999</v>
      </c>
      <c r="I492" s="31">
        <v>1.3025500000000001</v>
      </c>
      <c r="J492" s="31">
        <v>0.662609</v>
      </c>
    </row>
    <row r="493" spans="1:10" x14ac:dyDescent="0.25">
      <c r="A493" s="27"/>
      <c r="B493" s="27"/>
      <c r="C493" s="27"/>
      <c r="D493" s="30"/>
      <c r="E493" s="27"/>
      <c r="G493" s="30">
        <f t="shared" si="9"/>
        <v>0.63278699999999999</v>
      </c>
      <c r="H493" s="31">
        <v>13.5572</v>
      </c>
      <c r="I493" s="31">
        <v>1.31172</v>
      </c>
      <c r="J493" s="31">
        <v>0.67893300000000001</v>
      </c>
    </row>
    <row r="494" spans="1:10" x14ac:dyDescent="0.25">
      <c r="A494" s="27"/>
      <c r="B494" s="27"/>
      <c r="C494" s="27"/>
      <c r="D494" s="30"/>
      <c r="E494" s="27"/>
      <c r="G494" s="30">
        <f t="shared" si="9"/>
        <v>0.61807900000000005</v>
      </c>
      <c r="H494" s="31">
        <v>13.606999999999999</v>
      </c>
      <c r="I494" s="31">
        <v>1.3300700000000001</v>
      </c>
      <c r="J494" s="31">
        <v>0.71199100000000004</v>
      </c>
    </row>
    <row r="495" spans="1:10" x14ac:dyDescent="0.25">
      <c r="A495" s="27"/>
      <c r="B495" s="27"/>
      <c r="C495" s="27"/>
      <c r="D495" s="30"/>
      <c r="E495" s="27"/>
      <c r="G495" s="30">
        <f t="shared" si="9"/>
        <v>0.610514</v>
      </c>
      <c r="H495" s="31">
        <v>13.6318</v>
      </c>
      <c r="I495" s="31">
        <v>1.33924</v>
      </c>
      <c r="J495" s="31">
        <v>0.72872599999999998</v>
      </c>
    </row>
    <row r="496" spans="1:10" x14ac:dyDescent="0.25">
      <c r="A496" s="27"/>
      <c r="B496" s="27"/>
      <c r="C496" s="27"/>
      <c r="D496" s="30"/>
      <c r="E496" s="27"/>
      <c r="G496" s="30">
        <f t="shared" si="9"/>
        <v>0.60281400000000007</v>
      </c>
      <c r="H496" s="31">
        <v>13.656700000000001</v>
      </c>
      <c r="I496" s="31">
        <v>1.3484100000000001</v>
      </c>
      <c r="J496" s="31">
        <v>0.74559600000000004</v>
      </c>
    </row>
    <row r="497" spans="1:10" x14ac:dyDescent="0.25">
      <c r="A497" s="27"/>
      <c r="B497" s="27"/>
      <c r="C497" s="27"/>
      <c r="D497" s="30"/>
      <c r="E497" s="27"/>
      <c r="G497" s="30">
        <f t="shared" si="9"/>
        <v>0.5949890000000001</v>
      </c>
      <c r="H497" s="31">
        <v>13.6816</v>
      </c>
      <c r="I497" s="31">
        <v>1.3575900000000001</v>
      </c>
      <c r="J497" s="31">
        <v>0.76260099999999997</v>
      </c>
    </row>
    <row r="498" spans="1:10" x14ac:dyDescent="0.25">
      <c r="A498" s="27"/>
      <c r="B498" s="27"/>
      <c r="C498" s="27"/>
      <c r="D498" s="30"/>
      <c r="E498" s="27"/>
      <c r="G498" s="30">
        <f t="shared" si="9"/>
        <v>0.58701799999999993</v>
      </c>
      <c r="H498" s="31">
        <v>13.7065</v>
      </c>
      <c r="I498" s="31">
        <v>1.36676</v>
      </c>
      <c r="J498" s="31">
        <v>0.77974200000000005</v>
      </c>
    </row>
    <row r="499" spans="1:10" x14ac:dyDescent="0.25">
      <c r="A499" s="27"/>
      <c r="B499" s="27"/>
      <c r="C499" s="27"/>
      <c r="D499" s="30"/>
      <c r="E499" s="27"/>
      <c r="G499" s="30">
        <f t="shared" si="9"/>
        <v>0.57068500000000011</v>
      </c>
      <c r="H499" s="31">
        <v>13.7562</v>
      </c>
      <c r="I499" s="31">
        <v>1.3851100000000001</v>
      </c>
      <c r="J499" s="31">
        <v>0.81442499999999995</v>
      </c>
    </row>
    <row r="500" spans="1:10" x14ac:dyDescent="0.25">
      <c r="A500" s="27"/>
      <c r="B500" s="27"/>
      <c r="C500" s="27"/>
      <c r="D500" s="30"/>
      <c r="E500" s="27"/>
      <c r="G500" s="30">
        <f t="shared" si="9"/>
        <v>0.56231299999999995</v>
      </c>
      <c r="H500" s="31">
        <v>13.7811</v>
      </c>
      <c r="I500" s="31">
        <v>1.39428</v>
      </c>
      <c r="J500" s="31">
        <v>0.83196700000000001</v>
      </c>
    </row>
    <row r="501" spans="1:10" x14ac:dyDescent="0.25">
      <c r="A501" s="27"/>
      <c r="B501" s="27"/>
      <c r="C501" s="27"/>
      <c r="D501" s="30"/>
      <c r="E501" s="27"/>
      <c r="G501" s="30">
        <f t="shared" si="9"/>
        <v>0.55380800000000008</v>
      </c>
      <c r="H501" s="31">
        <v>13.805999999999999</v>
      </c>
      <c r="I501" s="31">
        <v>1.4034500000000001</v>
      </c>
      <c r="J501" s="31">
        <v>0.84964200000000001</v>
      </c>
    </row>
    <row r="502" spans="1:10" x14ac:dyDescent="0.25">
      <c r="A502" s="27"/>
      <c r="B502" s="27"/>
      <c r="C502" s="27"/>
      <c r="D502" s="30"/>
      <c r="E502" s="27"/>
      <c r="G502" s="30">
        <f t="shared" si="9"/>
        <v>0.54517099999999996</v>
      </c>
      <c r="H502" s="31">
        <v>13.8308</v>
      </c>
      <c r="I502" s="31">
        <v>1.41262</v>
      </c>
      <c r="J502" s="31">
        <v>0.86744900000000003</v>
      </c>
    </row>
    <row r="503" spans="1:10" x14ac:dyDescent="0.25">
      <c r="A503" s="27"/>
      <c r="B503" s="27"/>
      <c r="C503" s="27"/>
      <c r="D503" s="30"/>
      <c r="E503" s="27"/>
      <c r="G503" s="30">
        <f t="shared" si="9"/>
        <v>0.536412</v>
      </c>
      <c r="H503" s="31">
        <v>13.855700000000001</v>
      </c>
      <c r="I503" s="31">
        <v>1.4218</v>
      </c>
      <c r="J503" s="31">
        <v>0.88538799999999995</v>
      </c>
    </row>
    <row r="504" spans="1:10" x14ac:dyDescent="0.25">
      <c r="A504" s="27"/>
      <c r="B504" s="27"/>
      <c r="C504" s="27"/>
      <c r="D504" s="30"/>
      <c r="E504" s="27"/>
      <c r="G504" s="30">
        <f t="shared" si="9"/>
        <v>0.518482</v>
      </c>
      <c r="H504" s="31">
        <v>13.9055</v>
      </c>
      <c r="I504" s="31">
        <v>1.44014</v>
      </c>
      <c r="J504" s="31">
        <v>0.92165799999999998</v>
      </c>
    </row>
    <row r="505" spans="1:10" x14ac:dyDescent="0.25">
      <c r="A505" s="27"/>
      <c r="B505" s="27"/>
      <c r="C505" s="27"/>
      <c r="D505" s="30"/>
      <c r="E505" s="27"/>
      <c r="G505" s="30">
        <f t="shared" si="9"/>
        <v>0.50933099999999998</v>
      </c>
      <c r="H505" s="31">
        <v>13.930400000000001</v>
      </c>
      <c r="I505" s="31">
        <v>1.4493199999999999</v>
      </c>
      <c r="J505" s="31">
        <v>0.93998899999999996</v>
      </c>
    </row>
    <row r="506" spans="1:10" x14ac:dyDescent="0.25">
      <c r="A506" s="27"/>
      <c r="B506" s="27"/>
      <c r="C506" s="27"/>
      <c r="D506" s="30"/>
      <c r="E506" s="27"/>
      <c r="G506" s="30">
        <f t="shared" si="9"/>
        <v>0.50004100000000007</v>
      </c>
      <c r="H506" s="31">
        <v>13.9552</v>
      </c>
      <c r="I506" s="31">
        <v>1.4584900000000001</v>
      </c>
      <c r="J506" s="31">
        <v>0.958449</v>
      </c>
    </row>
    <row r="507" spans="1:10" x14ac:dyDescent="0.25">
      <c r="A507" s="27"/>
      <c r="B507" s="27"/>
      <c r="C507" s="27"/>
      <c r="D507" s="30"/>
      <c r="E507" s="27"/>
      <c r="G507" s="30">
        <f t="shared" si="9"/>
        <v>0.49062099999999997</v>
      </c>
      <c r="H507" s="31">
        <v>13.9801</v>
      </c>
      <c r="I507" s="31">
        <v>1.46766</v>
      </c>
      <c r="J507" s="31">
        <v>0.97703899999999999</v>
      </c>
    </row>
    <row r="508" spans="1:10" x14ac:dyDescent="0.25">
      <c r="A508" s="27"/>
      <c r="B508" s="27"/>
      <c r="C508" s="27"/>
      <c r="D508" s="30"/>
      <c r="E508" s="27"/>
      <c r="G508" s="30">
        <f t="shared" si="9"/>
        <v>0.48107400000000011</v>
      </c>
      <c r="H508" s="31">
        <v>14.005000000000001</v>
      </c>
      <c r="I508" s="31">
        <v>1.4768300000000001</v>
      </c>
      <c r="J508" s="31">
        <v>0.99575599999999997</v>
      </c>
    </row>
    <row r="509" spans="1:10" x14ac:dyDescent="0.25">
      <c r="A509" s="27"/>
      <c r="B509" s="27"/>
      <c r="C509" s="27"/>
      <c r="D509" s="30"/>
      <c r="E509" s="27"/>
      <c r="G509" s="30">
        <f t="shared" si="9"/>
        <v>0.46160000000000001</v>
      </c>
      <c r="H509" s="31">
        <v>14.0547</v>
      </c>
      <c r="I509" s="31">
        <v>1.49518</v>
      </c>
      <c r="J509" s="31">
        <v>1.0335799999999999</v>
      </c>
    </row>
    <row r="510" spans="1:10" x14ac:dyDescent="0.25">
      <c r="A510" s="27"/>
      <c r="B510" s="27"/>
      <c r="C510" s="27"/>
      <c r="D510" s="30"/>
      <c r="E510" s="27"/>
      <c r="G510" s="30">
        <f t="shared" si="9"/>
        <v>0.45167000000000002</v>
      </c>
      <c r="H510" s="31">
        <v>14.079599999999999</v>
      </c>
      <c r="I510" s="31">
        <v>1.5043500000000001</v>
      </c>
      <c r="J510" s="31">
        <v>1.0526800000000001</v>
      </c>
    </row>
    <row r="511" spans="1:10" x14ac:dyDescent="0.25">
      <c r="A511" s="27"/>
      <c r="B511" s="27"/>
      <c r="C511" s="27"/>
      <c r="D511" s="30"/>
      <c r="E511" s="27"/>
      <c r="G511" s="30">
        <f t="shared" si="9"/>
        <v>0.44162999999999997</v>
      </c>
      <c r="H511" s="31">
        <v>14.1045</v>
      </c>
      <c r="I511" s="31">
        <v>1.51353</v>
      </c>
      <c r="J511" s="31">
        <v>1.0719000000000001</v>
      </c>
    </row>
    <row r="512" spans="1:10" x14ac:dyDescent="0.25">
      <c r="A512" s="27"/>
      <c r="B512" s="27"/>
      <c r="C512" s="27"/>
      <c r="D512" s="30"/>
      <c r="E512" s="27"/>
      <c r="G512" s="30">
        <f t="shared" si="9"/>
        <v>0.43144999999999989</v>
      </c>
      <c r="H512" s="31">
        <v>14.1294</v>
      </c>
      <c r="I512" s="31">
        <v>1.5226999999999999</v>
      </c>
      <c r="J512" s="31">
        <v>1.0912500000000001</v>
      </c>
    </row>
    <row r="513" spans="1:10" x14ac:dyDescent="0.25">
      <c r="A513" s="27"/>
      <c r="B513" s="27"/>
      <c r="C513" s="27"/>
      <c r="D513" s="30"/>
      <c r="E513" s="27"/>
      <c r="G513" s="30">
        <f t="shared" si="9"/>
        <v>0.42114000000000007</v>
      </c>
      <c r="H513" s="31">
        <v>14.154199999999999</v>
      </c>
      <c r="I513" s="31">
        <v>1.5318700000000001</v>
      </c>
      <c r="J513" s="31">
        <v>1.11073</v>
      </c>
    </row>
    <row r="514" spans="1:10" x14ac:dyDescent="0.25">
      <c r="A514" s="27"/>
      <c r="B514" s="27"/>
      <c r="C514" s="27"/>
      <c r="D514" s="30"/>
      <c r="E514" s="27"/>
      <c r="G514" s="30">
        <f t="shared" si="9"/>
        <v>0.40015999999999985</v>
      </c>
      <c r="H514" s="31">
        <v>14.204000000000001</v>
      </c>
      <c r="I514" s="31">
        <v>1.5502199999999999</v>
      </c>
      <c r="J514" s="31">
        <v>1.1500600000000001</v>
      </c>
    </row>
    <row r="515" spans="1:10" x14ac:dyDescent="0.25">
      <c r="A515" s="27"/>
      <c r="B515" s="27"/>
      <c r="C515" s="27"/>
      <c r="D515" s="30"/>
      <c r="E515" s="27"/>
      <c r="G515" s="30">
        <f t="shared" si="9"/>
        <v>0.38948000000000005</v>
      </c>
      <c r="H515" s="31">
        <v>14.228899999999999</v>
      </c>
      <c r="I515" s="31">
        <v>1.5593900000000001</v>
      </c>
      <c r="J515" s="31">
        <v>1.16991</v>
      </c>
    </row>
    <row r="516" spans="1:10" x14ac:dyDescent="0.25">
      <c r="A516" s="27"/>
      <c r="B516" s="27"/>
      <c r="C516" s="27"/>
      <c r="D516" s="30"/>
      <c r="E516" s="27"/>
      <c r="G516" s="30">
        <f t="shared" si="9"/>
        <v>0.37867000000000006</v>
      </c>
      <c r="H516" s="31">
        <v>14.2537</v>
      </c>
      <c r="I516" s="31">
        <v>1.56856</v>
      </c>
      <c r="J516" s="31">
        <v>1.1898899999999999</v>
      </c>
    </row>
    <row r="517" spans="1:10" x14ac:dyDescent="0.25">
      <c r="A517" s="27"/>
      <c r="B517" s="27"/>
      <c r="C517" s="27"/>
      <c r="D517" s="30"/>
      <c r="E517" s="27"/>
      <c r="G517" s="30">
        <f t="shared" si="9"/>
        <v>0.36775999999999986</v>
      </c>
      <c r="H517" s="31">
        <v>14.278600000000001</v>
      </c>
      <c r="I517" s="31">
        <v>1.5777399999999999</v>
      </c>
      <c r="J517" s="31">
        <v>1.2099800000000001</v>
      </c>
    </row>
    <row r="518" spans="1:10" x14ac:dyDescent="0.25">
      <c r="A518" s="27"/>
      <c r="B518" s="27"/>
      <c r="C518" s="27"/>
      <c r="D518" s="30"/>
      <c r="E518" s="27"/>
      <c r="G518" s="30">
        <f t="shared" si="9"/>
        <v>0.35671000000000008</v>
      </c>
      <c r="H518" s="31">
        <v>14.3035</v>
      </c>
      <c r="I518" s="31">
        <v>1.58691</v>
      </c>
      <c r="J518" s="31">
        <v>1.2302</v>
      </c>
    </row>
    <row r="519" spans="1:10" x14ac:dyDescent="0.25">
      <c r="A519" s="27"/>
      <c r="B519" s="27"/>
      <c r="C519" s="27"/>
      <c r="D519" s="30"/>
      <c r="E519" s="27"/>
      <c r="G519" s="30">
        <f t="shared" si="9"/>
        <v>0.33426</v>
      </c>
      <c r="H519" s="31">
        <v>14.353199999999999</v>
      </c>
      <c r="I519" s="31">
        <v>1.6052599999999999</v>
      </c>
      <c r="J519" s="31">
        <v>1.2709999999999999</v>
      </c>
    </row>
    <row r="520" spans="1:10" x14ac:dyDescent="0.25">
      <c r="A520" s="27"/>
      <c r="B520" s="27"/>
      <c r="C520" s="27"/>
      <c r="D520" s="30"/>
      <c r="E520" s="27"/>
      <c r="G520" s="30">
        <f t="shared" si="9"/>
        <v>0.32285000000000008</v>
      </c>
      <c r="H520" s="31">
        <v>14.3781</v>
      </c>
      <c r="I520" s="31">
        <v>1.61443</v>
      </c>
      <c r="J520" s="31">
        <v>1.29158</v>
      </c>
    </row>
    <row r="521" spans="1:10" x14ac:dyDescent="0.25">
      <c r="A521" s="27"/>
      <c r="B521" s="27"/>
      <c r="C521" s="27"/>
      <c r="D521" s="30"/>
      <c r="E521" s="27"/>
      <c r="G521" s="30">
        <f t="shared" si="9"/>
        <v>0.31130999999999998</v>
      </c>
      <c r="H521" s="31">
        <v>14.403</v>
      </c>
      <c r="I521" s="31">
        <v>1.6235999999999999</v>
      </c>
      <c r="J521" s="31">
        <v>1.31229</v>
      </c>
    </row>
    <row r="522" spans="1:10" x14ac:dyDescent="0.25">
      <c r="A522" s="27"/>
      <c r="B522" s="27"/>
      <c r="C522" s="27"/>
      <c r="D522" s="30"/>
      <c r="E522" s="27"/>
      <c r="G522" s="30">
        <f t="shared" si="9"/>
        <v>0.29966000000000004</v>
      </c>
      <c r="H522" s="31">
        <v>14.427899999999999</v>
      </c>
      <c r="I522" s="31">
        <v>1.6327700000000001</v>
      </c>
      <c r="J522" s="31">
        <v>1.33311</v>
      </c>
    </row>
    <row r="523" spans="1:10" x14ac:dyDescent="0.25">
      <c r="A523" s="27"/>
      <c r="B523" s="27"/>
      <c r="C523" s="27"/>
      <c r="D523" s="30"/>
      <c r="E523" s="27"/>
      <c r="G523" s="30">
        <f t="shared" si="9"/>
        <v>0.28790000000000004</v>
      </c>
      <c r="H523" s="31">
        <v>14.4527</v>
      </c>
      <c r="I523" s="31">
        <v>1.64195</v>
      </c>
      <c r="J523" s="31">
        <v>1.35405</v>
      </c>
    </row>
    <row r="524" spans="1:10" x14ac:dyDescent="0.25">
      <c r="A524" s="27"/>
      <c r="B524" s="27"/>
      <c r="C524" s="27"/>
      <c r="D524" s="30"/>
      <c r="E524" s="27"/>
      <c r="G524" s="30">
        <f t="shared" si="9"/>
        <v>0.26401000000000008</v>
      </c>
      <c r="H524" s="31">
        <v>14.5025</v>
      </c>
      <c r="I524" s="31">
        <v>1.66029</v>
      </c>
      <c r="J524" s="31">
        <v>1.39628</v>
      </c>
    </row>
    <row r="525" spans="1:10" x14ac:dyDescent="0.25">
      <c r="A525" s="27"/>
      <c r="B525" s="27"/>
      <c r="C525" s="27"/>
      <c r="D525" s="30"/>
      <c r="E525" s="27"/>
      <c r="G525" s="30">
        <f t="shared" si="9"/>
        <v>0.25188999999999995</v>
      </c>
      <c r="H525" s="31">
        <v>14.5274</v>
      </c>
      <c r="I525" s="31">
        <v>1.66947</v>
      </c>
      <c r="J525" s="31">
        <v>1.4175800000000001</v>
      </c>
    </row>
    <row r="526" spans="1:10" x14ac:dyDescent="0.25">
      <c r="A526" s="27"/>
      <c r="B526" s="27"/>
      <c r="C526" s="27"/>
      <c r="D526" s="30"/>
      <c r="E526" s="27"/>
      <c r="G526" s="30">
        <f t="shared" si="9"/>
        <v>0.23964999999999992</v>
      </c>
      <c r="H526" s="31">
        <v>14.552199999999999</v>
      </c>
      <c r="I526" s="31">
        <v>1.6786399999999999</v>
      </c>
      <c r="J526" s="31">
        <v>1.43899</v>
      </c>
    </row>
    <row r="527" spans="1:10" x14ac:dyDescent="0.25">
      <c r="A527" s="27"/>
      <c r="B527" s="27"/>
      <c r="C527" s="27"/>
      <c r="D527" s="30"/>
      <c r="E527" s="27"/>
      <c r="G527" s="30">
        <f t="shared" si="9"/>
        <v>0.22730000000000006</v>
      </c>
      <c r="H527" s="31">
        <v>14.5771</v>
      </c>
      <c r="I527" s="31">
        <v>1.68781</v>
      </c>
      <c r="J527" s="31">
        <v>1.46051</v>
      </c>
    </row>
    <row r="528" spans="1:10" x14ac:dyDescent="0.25">
      <c r="A528" s="27"/>
      <c r="B528" s="27"/>
      <c r="C528" s="27"/>
      <c r="D528" s="30"/>
      <c r="E528" s="27"/>
      <c r="G528" s="30">
        <f t="shared" si="9"/>
        <v>0.21482000000000001</v>
      </c>
      <c r="H528" s="31">
        <v>14.602</v>
      </c>
      <c r="I528" s="31">
        <v>1.6969799999999999</v>
      </c>
      <c r="J528" s="31">
        <v>1.4821599999999999</v>
      </c>
    </row>
    <row r="529" spans="1:10" x14ac:dyDescent="0.25">
      <c r="A529" s="27"/>
      <c r="B529" s="27"/>
      <c r="C529" s="27"/>
      <c r="D529" s="30"/>
      <c r="E529" s="27"/>
      <c r="G529" s="30">
        <f t="shared" si="9"/>
        <v>0.18954000000000004</v>
      </c>
      <c r="H529" s="31">
        <v>14.6517</v>
      </c>
      <c r="I529" s="31">
        <v>1.71533</v>
      </c>
      <c r="J529" s="31">
        <v>1.52579</v>
      </c>
    </row>
    <row r="530" spans="1:10" x14ac:dyDescent="0.25">
      <c r="A530" s="27"/>
      <c r="B530" s="27"/>
      <c r="C530" s="27"/>
      <c r="D530" s="30"/>
      <c r="E530" s="27"/>
      <c r="G530" s="30">
        <f t="shared" si="9"/>
        <v>0.17672999999999983</v>
      </c>
      <c r="H530" s="31">
        <v>14.676600000000001</v>
      </c>
      <c r="I530" s="31">
        <v>1.7244999999999999</v>
      </c>
      <c r="J530" s="31">
        <v>1.5477700000000001</v>
      </c>
    </row>
    <row r="531" spans="1:10" x14ac:dyDescent="0.25">
      <c r="A531" s="27"/>
      <c r="B531" s="27"/>
      <c r="C531" s="27"/>
      <c r="D531" s="30"/>
      <c r="E531" s="27"/>
      <c r="G531" s="30">
        <f t="shared" si="9"/>
        <v>0.16380000000000017</v>
      </c>
      <c r="H531" s="31">
        <v>14.701499999999999</v>
      </c>
      <c r="I531" s="31">
        <v>1.7336800000000001</v>
      </c>
      <c r="J531" s="31">
        <v>1.5698799999999999</v>
      </c>
    </row>
    <row r="532" spans="1:10" x14ac:dyDescent="0.25">
      <c r="A532" s="27"/>
      <c r="B532" s="27"/>
      <c r="C532" s="27"/>
      <c r="D532" s="30"/>
      <c r="E532" s="27"/>
      <c r="G532" s="30">
        <f t="shared" si="9"/>
        <v>0.15076000000000001</v>
      </c>
      <c r="H532" s="31">
        <v>14.7264</v>
      </c>
      <c r="I532" s="31">
        <v>1.74285</v>
      </c>
      <c r="J532" s="31">
        <v>1.59209</v>
      </c>
    </row>
    <row r="533" spans="1:10" x14ac:dyDescent="0.25">
      <c r="A533" s="27"/>
      <c r="B533" s="27"/>
      <c r="C533" s="27"/>
      <c r="D533" s="30"/>
      <c r="E533" s="27"/>
      <c r="G533" s="30">
        <f t="shared" si="9"/>
        <v>0.13759999999999994</v>
      </c>
      <c r="H533" s="31">
        <v>14.751200000000001</v>
      </c>
      <c r="I533" s="31">
        <v>1.7520199999999999</v>
      </c>
      <c r="J533" s="31">
        <v>1.61442</v>
      </c>
    </row>
    <row r="534" spans="1:10" x14ac:dyDescent="0.25">
      <c r="A534" s="27"/>
      <c r="B534" s="27"/>
      <c r="C534" s="27"/>
      <c r="D534" s="30"/>
      <c r="E534" s="27"/>
      <c r="G534" s="30">
        <f t="shared" si="9"/>
        <v>0.11097000000000001</v>
      </c>
      <c r="H534" s="31">
        <v>14.801</v>
      </c>
      <c r="I534" s="31">
        <v>1.77037</v>
      </c>
      <c r="J534" s="31">
        <v>1.6594</v>
      </c>
    </row>
    <row r="535" spans="1:10" x14ac:dyDescent="0.25">
      <c r="A535" s="27"/>
      <c r="B535" s="27"/>
      <c r="C535" s="27"/>
      <c r="D535" s="30"/>
      <c r="E535" s="27"/>
      <c r="G535" s="30">
        <f t="shared" si="9"/>
        <v>9.7479999999999789E-2</v>
      </c>
      <c r="H535" s="31">
        <v>14.825900000000001</v>
      </c>
      <c r="I535" s="31">
        <v>1.7795399999999999</v>
      </c>
      <c r="J535" s="31">
        <v>1.6820600000000001</v>
      </c>
    </row>
    <row r="536" spans="1:10" x14ac:dyDescent="0.25">
      <c r="A536" s="27"/>
      <c r="B536" s="27"/>
      <c r="C536" s="27"/>
      <c r="D536" s="30"/>
      <c r="E536" s="27"/>
      <c r="G536" s="30">
        <f t="shared" si="9"/>
        <v>8.3870000000000111E-2</v>
      </c>
      <c r="H536" s="31">
        <v>14.8507</v>
      </c>
      <c r="I536" s="31">
        <v>1.78871</v>
      </c>
      <c r="J536" s="31">
        <v>1.7048399999999999</v>
      </c>
    </row>
    <row r="537" spans="1:10" x14ac:dyDescent="0.25">
      <c r="A537" s="27"/>
      <c r="B537" s="27"/>
      <c r="C537" s="27"/>
      <c r="D537" s="30"/>
      <c r="E537" s="27"/>
      <c r="G537" s="30">
        <f t="shared" si="9"/>
        <v>7.0170000000000066E-2</v>
      </c>
      <c r="H537" s="31">
        <v>14.8756</v>
      </c>
      <c r="I537" s="31">
        <v>1.79789</v>
      </c>
      <c r="J537" s="31">
        <v>1.7277199999999999</v>
      </c>
    </row>
    <row r="538" spans="1:10" x14ac:dyDescent="0.25">
      <c r="A538" s="27"/>
      <c r="B538" s="27"/>
      <c r="C538" s="27"/>
      <c r="D538" s="30"/>
      <c r="E538" s="27"/>
      <c r="G538" s="30">
        <f t="shared" si="9"/>
        <v>5.6350000000000122E-2</v>
      </c>
      <c r="H538" s="31">
        <v>14.900499999999999</v>
      </c>
      <c r="I538" s="31">
        <v>1.8070600000000001</v>
      </c>
      <c r="J538" s="31">
        <v>1.75071</v>
      </c>
    </row>
    <row r="539" spans="1:10" x14ac:dyDescent="0.25">
      <c r="A539" s="27"/>
      <c r="B539" s="27"/>
      <c r="C539" s="27"/>
      <c r="D539" s="30"/>
      <c r="E539" s="27"/>
      <c r="G539" s="30">
        <f t="shared" si="9"/>
        <v>2.8389999999999915E-2</v>
      </c>
      <c r="H539" s="31">
        <v>14.9503</v>
      </c>
      <c r="I539" s="31">
        <v>1.8253999999999999</v>
      </c>
      <c r="J539" s="31">
        <v>1.79701</v>
      </c>
    </row>
    <row r="540" spans="1:10" x14ac:dyDescent="0.25">
      <c r="A540" s="27"/>
      <c r="B540" s="27"/>
      <c r="C540" s="27"/>
      <c r="D540" s="30"/>
      <c r="E540" s="27"/>
      <c r="G540" s="30">
        <f t="shared" si="9"/>
        <v>1.4250000000000096E-2</v>
      </c>
      <c r="H540" s="31">
        <v>14.975099999999999</v>
      </c>
      <c r="I540" s="31">
        <v>1.8345800000000001</v>
      </c>
      <c r="J540" s="31">
        <v>1.82033</v>
      </c>
    </row>
    <row r="541" spans="1:10" x14ac:dyDescent="0.25">
      <c r="A541" s="27"/>
      <c r="B541" s="27"/>
      <c r="C541" s="27"/>
      <c r="D541" s="30"/>
      <c r="E541" s="27"/>
      <c r="G541" s="30">
        <f t="shared" si="9"/>
        <v>0</v>
      </c>
      <c r="H541" s="31">
        <v>15</v>
      </c>
      <c r="I541" s="31">
        <v>1.84375</v>
      </c>
      <c r="J541" s="31">
        <v>1.84375</v>
      </c>
    </row>
    <row r="542" spans="1:10" x14ac:dyDescent="0.25">
      <c r="A542" s="27"/>
      <c r="B542" s="27"/>
      <c r="C542" s="27"/>
      <c r="D542" s="30"/>
      <c r="E542" s="27"/>
      <c r="G542" s="30">
        <f t="shared" si="9"/>
        <v>7.0999999999998842E-3</v>
      </c>
      <c r="H542" s="31">
        <v>15.024900000000001</v>
      </c>
      <c r="I542" s="31">
        <v>1.8743799999999999</v>
      </c>
      <c r="J542" s="31">
        <v>1.8672800000000001</v>
      </c>
    </row>
    <row r="543" spans="1:10" x14ac:dyDescent="0.25">
      <c r="A543" s="27"/>
      <c r="B543" s="27"/>
      <c r="C543" s="27"/>
      <c r="D543" s="30"/>
      <c r="E543" s="27"/>
      <c r="G543" s="30">
        <f t="shared" si="9"/>
        <v>1.4090000000000158E-2</v>
      </c>
      <c r="H543" s="31">
        <v>15.049799999999999</v>
      </c>
      <c r="I543" s="31">
        <v>1.9050100000000001</v>
      </c>
      <c r="J543" s="31">
        <v>1.8909199999999999</v>
      </c>
    </row>
    <row r="544" spans="1:10" x14ac:dyDescent="0.25">
      <c r="A544" s="27"/>
      <c r="B544" s="27"/>
      <c r="C544" s="27"/>
      <c r="D544" s="30"/>
      <c r="E544" s="27"/>
      <c r="G544" s="30">
        <f t="shared" si="9"/>
        <v>2.7749999999999941E-2</v>
      </c>
      <c r="H544" s="31">
        <v>15.099500000000001</v>
      </c>
      <c r="I544" s="31">
        <v>1.9662599999999999</v>
      </c>
      <c r="J544" s="31">
        <v>1.93851</v>
      </c>
    </row>
    <row r="545" spans="1:10" x14ac:dyDescent="0.25">
      <c r="A545" s="27"/>
      <c r="B545" s="27"/>
      <c r="C545" s="27"/>
      <c r="D545" s="30"/>
      <c r="E545" s="27"/>
      <c r="G545" s="30">
        <f t="shared" si="9"/>
        <v>3.4429999999999961E-2</v>
      </c>
      <c r="H545" s="31">
        <v>15.1244</v>
      </c>
      <c r="I545" s="31">
        <v>1.9968900000000001</v>
      </c>
      <c r="J545" s="31">
        <v>1.9624600000000001</v>
      </c>
    </row>
    <row r="546" spans="1:10" x14ac:dyDescent="0.25">
      <c r="A546" s="27"/>
      <c r="B546" s="27"/>
      <c r="C546" s="27"/>
      <c r="D546" s="30"/>
      <c r="E546" s="27"/>
      <c r="G546" s="30">
        <f t="shared" si="9"/>
        <v>4.1009999999999991E-2</v>
      </c>
      <c r="H546" s="31">
        <v>15.1493</v>
      </c>
      <c r="I546" s="31">
        <v>2.02752</v>
      </c>
      <c r="J546" s="31">
        <v>1.98651</v>
      </c>
    </row>
    <row r="547" spans="1:10" x14ac:dyDescent="0.25">
      <c r="A547" s="27"/>
      <c r="B547" s="27"/>
      <c r="C547" s="27"/>
      <c r="D547" s="30"/>
      <c r="E547" s="27"/>
      <c r="G547" s="30">
        <f t="shared" si="9"/>
        <v>4.7479999999999745E-2</v>
      </c>
      <c r="H547" s="31">
        <v>15.174099999999999</v>
      </c>
      <c r="I547" s="31">
        <v>2.0581499999999999</v>
      </c>
      <c r="J547" s="31">
        <v>2.0106700000000002</v>
      </c>
    </row>
    <row r="548" spans="1:10" x14ac:dyDescent="0.25">
      <c r="A548" s="27"/>
      <c r="B548" s="27"/>
      <c r="C548" s="27"/>
      <c r="D548" s="30"/>
      <c r="E548" s="27"/>
      <c r="G548" s="30">
        <f t="shared" si="9"/>
        <v>5.3839999999999666E-2</v>
      </c>
      <c r="H548" s="31">
        <v>15.199</v>
      </c>
      <c r="I548" s="31">
        <v>2.0887799999999999</v>
      </c>
      <c r="J548" s="31">
        <v>2.0349400000000002</v>
      </c>
    </row>
    <row r="549" spans="1:10" x14ac:dyDescent="0.25">
      <c r="A549" s="27"/>
      <c r="B549" s="27"/>
      <c r="C549" s="27"/>
      <c r="D549" s="30"/>
      <c r="E549" s="27"/>
      <c r="G549" s="30">
        <f t="shared" si="9"/>
        <v>6.6260000000000208E-2</v>
      </c>
      <c r="H549" s="31">
        <v>15.248799999999999</v>
      </c>
      <c r="I549" s="31">
        <v>2.1500300000000001</v>
      </c>
      <c r="J549" s="31">
        <v>2.0837699999999999</v>
      </c>
    </row>
    <row r="550" spans="1:10" x14ac:dyDescent="0.25">
      <c r="A550" s="27"/>
      <c r="B550" s="27"/>
      <c r="C550" s="27"/>
      <c r="D550" s="30"/>
      <c r="E550" s="27"/>
      <c r="G550" s="30">
        <f t="shared" si="9"/>
        <v>7.2330000000000005E-2</v>
      </c>
      <c r="H550" s="31">
        <v>15.2736</v>
      </c>
      <c r="I550" s="31">
        <v>2.18066</v>
      </c>
      <c r="J550" s="31">
        <v>2.10833</v>
      </c>
    </row>
    <row r="551" spans="1:10" x14ac:dyDescent="0.25">
      <c r="A551" s="27"/>
      <c r="B551" s="27"/>
      <c r="C551" s="27"/>
      <c r="D551" s="30"/>
      <c r="E551" s="27"/>
      <c r="G551" s="30">
        <f t="shared" si="9"/>
        <v>7.8289999999999971E-2</v>
      </c>
      <c r="H551" s="31">
        <v>15.298500000000001</v>
      </c>
      <c r="I551" s="31">
        <v>2.21129</v>
      </c>
      <c r="J551" s="31">
        <v>2.133</v>
      </c>
    </row>
    <row r="552" spans="1:10" x14ac:dyDescent="0.25">
      <c r="A552" s="27"/>
      <c r="B552" s="27"/>
      <c r="C552" s="27"/>
      <c r="D552" s="30"/>
      <c r="E552" s="27"/>
      <c r="G552" s="30">
        <f t="shared" ref="G552:G615" si="10">ABS(I552-J552)</f>
        <v>8.4149999999999725E-2</v>
      </c>
      <c r="H552" s="31">
        <v>15.323399999999999</v>
      </c>
      <c r="I552" s="31">
        <v>2.2419199999999999</v>
      </c>
      <c r="J552" s="31">
        <v>2.1577700000000002</v>
      </c>
    </row>
    <row r="553" spans="1:10" x14ac:dyDescent="0.25">
      <c r="A553" s="27"/>
      <c r="B553" s="27"/>
      <c r="C553" s="27"/>
      <c r="D553" s="30"/>
      <c r="E553" s="27"/>
      <c r="G553" s="30">
        <f t="shared" si="10"/>
        <v>8.9899999999999647E-2</v>
      </c>
      <c r="H553" s="31">
        <v>15.3483</v>
      </c>
      <c r="I553" s="31">
        <v>2.2725399999999998</v>
      </c>
      <c r="J553" s="31">
        <v>2.1826400000000001</v>
      </c>
    </row>
    <row r="554" spans="1:10" x14ac:dyDescent="0.25">
      <c r="A554" s="27"/>
      <c r="B554" s="27"/>
      <c r="C554" s="27"/>
      <c r="D554" s="30"/>
      <c r="E554" s="27"/>
      <c r="G554" s="30">
        <f t="shared" si="10"/>
        <v>0.10111999999999988</v>
      </c>
      <c r="H554" s="31">
        <v>15.398</v>
      </c>
      <c r="I554" s="31">
        <v>2.3338000000000001</v>
      </c>
      <c r="J554" s="31">
        <v>2.2326800000000002</v>
      </c>
    </row>
    <row r="555" spans="1:10" x14ac:dyDescent="0.25">
      <c r="A555" s="27"/>
      <c r="B555" s="27"/>
      <c r="C555" s="27"/>
      <c r="D555" s="30"/>
      <c r="E555" s="27"/>
      <c r="G555" s="30">
        <f t="shared" si="10"/>
        <v>0.10659000000000018</v>
      </c>
      <c r="H555" s="31">
        <v>15.4229</v>
      </c>
      <c r="I555" s="31">
        <v>2.36443</v>
      </c>
      <c r="J555" s="31">
        <v>2.2578399999999998</v>
      </c>
    </row>
    <row r="556" spans="1:10" x14ac:dyDescent="0.25">
      <c r="A556" s="27"/>
      <c r="B556" s="27"/>
      <c r="C556" s="27"/>
      <c r="D556" s="30"/>
      <c r="E556" s="27"/>
      <c r="G556" s="30">
        <f t="shared" si="10"/>
        <v>0.11194999999999977</v>
      </c>
      <c r="H556" s="31">
        <v>15.447800000000001</v>
      </c>
      <c r="I556" s="31">
        <v>2.39506</v>
      </c>
      <c r="J556" s="31">
        <v>2.2831100000000002</v>
      </c>
    </row>
    <row r="557" spans="1:10" x14ac:dyDescent="0.25">
      <c r="A557" s="27"/>
      <c r="B557" s="27"/>
      <c r="C557" s="27"/>
      <c r="D557" s="30"/>
      <c r="E557" s="27"/>
      <c r="G557" s="30">
        <f t="shared" si="10"/>
        <v>0.11721000000000004</v>
      </c>
      <c r="H557" s="31">
        <v>15.4726</v>
      </c>
      <c r="I557" s="31">
        <v>2.4256799999999998</v>
      </c>
      <c r="J557" s="31">
        <v>2.3084699999999998</v>
      </c>
    </row>
    <row r="558" spans="1:10" x14ac:dyDescent="0.25">
      <c r="A558" s="27"/>
      <c r="B558" s="27"/>
      <c r="C558" s="27"/>
      <c r="D558" s="30"/>
      <c r="E558" s="27"/>
      <c r="G558" s="30">
        <f t="shared" si="10"/>
        <v>0.12239000000000022</v>
      </c>
      <c r="H558" s="31">
        <v>15.4975</v>
      </c>
      <c r="I558" s="31">
        <v>2.4563100000000002</v>
      </c>
      <c r="J558" s="31">
        <v>2.33392</v>
      </c>
    </row>
    <row r="559" spans="1:10" x14ac:dyDescent="0.25">
      <c r="A559" s="27"/>
      <c r="B559" s="27"/>
      <c r="C559" s="27"/>
      <c r="D559" s="30"/>
      <c r="E559" s="27"/>
      <c r="G559" s="30">
        <f t="shared" si="10"/>
        <v>0.13244999999999996</v>
      </c>
      <c r="H559" s="31">
        <v>15.5473</v>
      </c>
      <c r="I559" s="31">
        <v>2.5175700000000001</v>
      </c>
      <c r="J559" s="31">
        <v>2.3851200000000001</v>
      </c>
    </row>
    <row r="560" spans="1:10" x14ac:dyDescent="0.25">
      <c r="A560" s="27"/>
      <c r="B560" s="27"/>
      <c r="C560" s="27"/>
      <c r="D560" s="30"/>
      <c r="E560" s="27"/>
      <c r="G560" s="30">
        <f t="shared" si="10"/>
        <v>0.13732999999999995</v>
      </c>
      <c r="H560" s="31">
        <v>15.572100000000001</v>
      </c>
      <c r="I560" s="31">
        <v>2.5482</v>
      </c>
      <c r="J560" s="31">
        <v>2.4108700000000001</v>
      </c>
    </row>
    <row r="561" spans="1:10" x14ac:dyDescent="0.25">
      <c r="A561" s="27"/>
      <c r="B561" s="27"/>
      <c r="C561" s="27"/>
      <c r="D561" s="30"/>
      <c r="E561" s="27"/>
      <c r="G561" s="30">
        <f t="shared" si="10"/>
        <v>0.14210999999999974</v>
      </c>
      <c r="H561" s="31">
        <v>15.597</v>
      </c>
      <c r="I561" s="31">
        <v>2.5788199999999999</v>
      </c>
      <c r="J561" s="31">
        <v>2.4367100000000002</v>
      </c>
    </row>
    <row r="562" spans="1:10" x14ac:dyDescent="0.25">
      <c r="A562" s="27"/>
      <c r="B562" s="27"/>
      <c r="C562" s="27"/>
      <c r="D562" s="30"/>
      <c r="E562" s="27"/>
      <c r="G562" s="30">
        <f t="shared" si="10"/>
        <v>0.14680999999999989</v>
      </c>
      <c r="H562" s="31">
        <v>15.6219</v>
      </c>
      <c r="I562" s="31">
        <v>2.6094499999999998</v>
      </c>
      <c r="J562" s="31">
        <v>2.4626399999999999</v>
      </c>
    </row>
    <row r="563" spans="1:10" x14ac:dyDescent="0.25">
      <c r="A563" s="27"/>
      <c r="B563" s="27"/>
      <c r="C563" s="27"/>
      <c r="D563" s="30"/>
      <c r="E563" s="27"/>
      <c r="G563" s="30">
        <f t="shared" si="10"/>
        <v>0.15142000000000033</v>
      </c>
      <c r="H563" s="31">
        <v>15.646800000000001</v>
      </c>
      <c r="I563" s="31">
        <v>2.6400800000000002</v>
      </c>
      <c r="J563" s="31">
        <v>2.4886599999999999</v>
      </c>
    </row>
    <row r="564" spans="1:10" x14ac:dyDescent="0.25">
      <c r="A564" s="27"/>
      <c r="B564" s="27"/>
      <c r="C564" s="27"/>
      <c r="D564" s="30"/>
      <c r="E564" s="27"/>
      <c r="G564" s="30">
        <f t="shared" si="10"/>
        <v>0.16035000000000021</v>
      </c>
      <c r="H564" s="31">
        <v>15.6965</v>
      </c>
      <c r="I564" s="31">
        <v>2.7013400000000001</v>
      </c>
      <c r="J564" s="31">
        <v>2.5409899999999999</v>
      </c>
    </row>
    <row r="565" spans="1:10" x14ac:dyDescent="0.25">
      <c r="A565" s="27"/>
      <c r="B565" s="27"/>
      <c r="C565" s="27"/>
      <c r="D565" s="30"/>
      <c r="E565" s="27"/>
      <c r="G565" s="30">
        <f t="shared" si="10"/>
        <v>0.16467000000000009</v>
      </c>
      <c r="H565" s="31">
        <v>15.721399999999999</v>
      </c>
      <c r="I565" s="31">
        <v>2.73197</v>
      </c>
      <c r="J565" s="31">
        <v>2.5672999999999999</v>
      </c>
    </row>
    <row r="566" spans="1:10" x14ac:dyDescent="0.25">
      <c r="A566" s="27"/>
      <c r="B566" s="27"/>
      <c r="C566" s="27"/>
      <c r="D566" s="30"/>
      <c r="E566" s="27"/>
      <c r="G566" s="30">
        <f t="shared" si="10"/>
        <v>0.16889999999999983</v>
      </c>
      <c r="H566" s="31">
        <v>15.7463</v>
      </c>
      <c r="I566" s="31">
        <v>2.7625899999999999</v>
      </c>
      <c r="J566" s="31">
        <v>2.5936900000000001</v>
      </c>
    </row>
    <row r="567" spans="1:10" x14ac:dyDescent="0.25">
      <c r="A567" s="27"/>
      <c r="B567" s="27"/>
      <c r="C567" s="27"/>
      <c r="D567" s="30"/>
      <c r="E567" s="27"/>
      <c r="G567" s="30">
        <f t="shared" si="10"/>
        <v>0.17303999999999986</v>
      </c>
      <c r="H567" s="31">
        <v>15.771100000000001</v>
      </c>
      <c r="I567" s="31">
        <v>2.7932199999999998</v>
      </c>
      <c r="J567" s="31">
        <v>2.62018</v>
      </c>
    </row>
    <row r="568" spans="1:10" x14ac:dyDescent="0.25">
      <c r="A568" s="27"/>
      <c r="B568" s="27"/>
      <c r="C568" s="27"/>
      <c r="D568" s="30"/>
      <c r="E568" s="27"/>
      <c r="G568" s="30">
        <f t="shared" si="10"/>
        <v>0.17710000000000026</v>
      </c>
      <c r="H568" s="31">
        <v>15.795999999999999</v>
      </c>
      <c r="I568" s="31">
        <v>2.8238500000000002</v>
      </c>
      <c r="J568" s="31">
        <v>2.6467499999999999</v>
      </c>
    </row>
    <row r="569" spans="1:10" x14ac:dyDescent="0.25">
      <c r="A569" s="27"/>
      <c r="B569" s="27"/>
      <c r="C569" s="27"/>
      <c r="D569" s="30"/>
      <c r="E569" s="27"/>
      <c r="G569" s="30">
        <f t="shared" si="10"/>
        <v>0.1849400000000001</v>
      </c>
      <c r="H569" s="31">
        <v>15.845800000000001</v>
      </c>
      <c r="I569" s="31">
        <v>2.8851100000000001</v>
      </c>
      <c r="J569" s="31">
        <v>2.70017</v>
      </c>
    </row>
    <row r="570" spans="1:10" x14ac:dyDescent="0.25">
      <c r="A570" s="27"/>
      <c r="B570" s="27"/>
      <c r="C570" s="27"/>
      <c r="D570" s="30"/>
      <c r="E570" s="27"/>
      <c r="G570" s="30">
        <f t="shared" si="10"/>
        <v>0.18872</v>
      </c>
      <c r="H570" s="31">
        <v>15.870699999999999</v>
      </c>
      <c r="I570" s="31">
        <v>2.9157299999999999</v>
      </c>
      <c r="J570" s="31">
        <v>2.7270099999999999</v>
      </c>
    </row>
    <row r="571" spans="1:10" x14ac:dyDescent="0.25">
      <c r="A571" s="27"/>
      <c r="B571" s="27"/>
      <c r="C571" s="27"/>
      <c r="D571" s="30"/>
      <c r="E571" s="27"/>
      <c r="G571" s="30">
        <f t="shared" si="10"/>
        <v>0.19241999999999981</v>
      </c>
      <c r="H571" s="31">
        <v>15.8955</v>
      </c>
      <c r="I571" s="31">
        <v>2.9463599999999999</v>
      </c>
      <c r="J571" s="31">
        <v>2.7539400000000001</v>
      </c>
    </row>
    <row r="572" spans="1:10" x14ac:dyDescent="0.25">
      <c r="A572" s="27"/>
      <c r="B572" s="27"/>
      <c r="C572" s="27"/>
      <c r="D572" s="30"/>
      <c r="E572" s="27"/>
      <c r="G572" s="30">
        <f t="shared" si="10"/>
        <v>0.19602999999999993</v>
      </c>
      <c r="H572" s="31">
        <v>15.920400000000001</v>
      </c>
      <c r="I572" s="31">
        <v>2.9769899999999998</v>
      </c>
      <c r="J572" s="31">
        <v>2.7809599999999999</v>
      </c>
    </row>
    <row r="573" spans="1:10" x14ac:dyDescent="0.25">
      <c r="A573" s="27"/>
      <c r="B573" s="27"/>
      <c r="C573" s="27"/>
      <c r="D573" s="30"/>
      <c r="E573" s="27"/>
      <c r="G573" s="30">
        <f t="shared" si="10"/>
        <v>0.19955000000000034</v>
      </c>
      <c r="H573" s="31">
        <v>15.9453</v>
      </c>
      <c r="I573" s="31">
        <v>3.0076200000000002</v>
      </c>
      <c r="J573" s="31">
        <v>2.8080699999999998</v>
      </c>
    </row>
    <row r="574" spans="1:10" x14ac:dyDescent="0.25">
      <c r="A574" s="27"/>
      <c r="B574" s="27"/>
      <c r="C574" s="27"/>
      <c r="D574" s="30"/>
      <c r="E574" s="27"/>
      <c r="G574" s="30">
        <f t="shared" si="10"/>
        <v>0.2063299999999999</v>
      </c>
      <c r="H574" s="31">
        <v>15.994999999999999</v>
      </c>
      <c r="I574" s="31">
        <v>3.06887</v>
      </c>
      <c r="J574" s="31">
        <v>2.8625400000000001</v>
      </c>
    </row>
    <row r="575" spans="1:10" x14ac:dyDescent="0.25">
      <c r="A575" s="27"/>
      <c r="B575" s="27"/>
      <c r="C575" s="27"/>
      <c r="D575" s="30"/>
      <c r="E575" s="27"/>
      <c r="G575" s="30">
        <f t="shared" si="10"/>
        <v>0.20960000000000001</v>
      </c>
      <c r="H575" s="31">
        <v>16.0199</v>
      </c>
      <c r="I575" s="31">
        <v>3.0994999999999999</v>
      </c>
      <c r="J575" s="31">
        <v>2.8898999999999999</v>
      </c>
    </row>
    <row r="576" spans="1:10" x14ac:dyDescent="0.25">
      <c r="A576" s="27"/>
      <c r="B576" s="27"/>
      <c r="C576" s="27"/>
      <c r="D576" s="30"/>
      <c r="E576" s="27"/>
      <c r="G576" s="30">
        <f t="shared" si="10"/>
        <v>0.21277999999999997</v>
      </c>
      <c r="H576" s="31">
        <v>16.044799999999999</v>
      </c>
      <c r="I576" s="31">
        <v>3.1301299999999999</v>
      </c>
      <c r="J576" s="31">
        <v>2.9173499999999999</v>
      </c>
    </row>
    <row r="577" spans="1:10" x14ac:dyDescent="0.25">
      <c r="A577" s="27"/>
      <c r="B577" s="27"/>
      <c r="C577" s="27"/>
      <c r="D577" s="30"/>
      <c r="E577" s="27"/>
      <c r="G577" s="30">
        <f t="shared" si="10"/>
        <v>0.21586999999999978</v>
      </c>
      <c r="H577" s="31">
        <v>16.069700000000001</v>
      </c>
      <c r="I577" s="31">
        <v>3.1607599999999998</v>
      </c>
      <c r="J577" s="31">
        <v>2.94489</v>
      </c>
    </row>
    <row r="578" spans="1:10" x14ac:dyDescent="0.25">
      <c r="A578" s="27"/>
      <c r="B578" s="27"/>
      <c r="C578" s="27"/>
      <c r="D578" s="30"/>
      <c r="E578" s="27"/>
      <c r="G578" s="30">
        <f t="shared" si="10"/>
        <v>0.21889000000000003</v>
      </c>
      <c r="H578" s="31">
        <v>16.0945</v>
      </c>
      <c r="I578" s="31">
        <v>3.1913900000000002</v>
      </c>
      <c r="J578" s="31">
        <v>2.9725000000000001</v>
      </c>
    </row>
    <row r="579" spans="1:10" x14ac:dyDescent="0.25">
      <c r="A579" s="27"/>
      <c r="B579" s="27"/>
      <c r="C579" s="27"/>
      <c r="D579" s="30"/>
      <c r="E579" s="27"/>
      <c r="G579" s="30">
        <f t="shared" si="10"/>
        <v>0.22465000000000002</v>
      </c>
      <c r="H579" s="31">
        <v>16.144300000000001</v>
      </c>
      <c r="I579" s="31">
        <v>3.25264</v>
      </c>
      <c r="J579" s="31">
        <v>3.02799</v>
      </c>
    </row>
    <row r="580" spans="1:10" x14ac:dyDescent="0.25">
      <c r="A580" s="27"/>
      <c r="B580" s="27"/>
      <c r="C580" s="27"/>
      <c r="D580" s="30"/>
      <c r="E580" s="27"/>
      <c r="G580" s="30">
        <f t="shared" si="10"/>
        <v>0.22741999999999996</v>
      </c>
      <c r="H580" s="31">
        <v>16.1692</v>
      </c>
      <c r="I580" s="31">
        <v>3.2832699999999999</v>
      </c>
      <c r="J580" s="31">
        <v>3.05585</v>
      </c>
    </row>
    <row r="581" spans="1:10" x14ac:dyDescent="0.25">
      <c r="A581" s="27"/>
      <c r="B581" s="27"/>
      <c r="C581" s="27"/>
      <c r="D581" s="30"/>
      <c r="E581" s="27"/>
      <c r="G581" s="30">
        <f t="shared" si="10"/>
        <v>0.23009999999999975</v>
      </c>
      <c r="H581" s="31">
        <v>16.193999999999999</v>
      </c>
      <c r="I581" s="31">
        <v>3.3138999999999998</v>
      </c>
      <c r="J581" s="31">
        <v>3.0838000000000001</v>
      </c>
    </row>
    <row r="582" spans="1:10" x14ac:dyDescent="0.25">
      <c r="A582" s="27"/>
      <c r="B582" s="27"/>
      <c r="C582" s="27"/>
      <c r="D582" s="30"/>
      <c r="E582" s="27"/>
      <c r="G582" s="30">
        <f t="shared" si="10"/>
        <v>0.23269999999999991</v>
      </c>
      <c r="H582" s="31">
        <v>16.218900000000001</v>
      </c>
      <c r="I582" s="31">
        <v>3.3445299999999998</v>
      </c>
      <c r="J582" s="31">
        <v>3.1118299999999999</v>
      </c>
    </row>
    <row r="583" spans="1:10" x14ac:dyDescent="0.25">
      <c r="A583" s="27"/>
      <c r="B583" s="27"/>
      <c r="C583" s="27"/>
      <c r="D583" s="30"/>
      <c r="E583" s="27"/>
      <c r="G583" s="30">
        <f t="shared" si="10"/>
        <v>0.23521999999999998</v>
      </c>
      <c r="H583" s="31">
        <v>16.2438</v>
      </c>
      <c r="I583" s="31">
        <v>3.3751600000000002</v>
      </c>
      <c r="J583" s="31">
        <v>3.1399400000000002</v>
      </c>
    </row>
    <row r="584" spans="1:10" x14ac:dyDescent="0.25">
      <c r="A584" s="27"/>
      <c r="B584" s="27"/>
      <c r="C584" s="27"/>
      <c r="D584" s="30"/>
      <c r="E584" s="27"/>
      <c r="G584" s="30">
        <f t="shared" si="10"/>
        <v>0.24000999999999983</v>
      </c>
      <c r="H584" s="31">
        <v>16.293500000000002</v>
      </c>
      <c r="I584" s="31">
        <v>3.43641</v>
      </c>
      <c r="J584" s="31">
        <v>3.1964000000000001</v>
      </c>
    </row>
    <row r="585" spans="1:10" x14ac:dyDescent="0.25">
      <c r="A585" s="27"/>
      <c r="B585" s="27"/>
      <c r="C585" s="27"/>
      <c r="D585" s="30"/>
      <c r="E585" s="27"/>
      <c r="G585" s="30">
        <f t="shared" si="10"/>
        <v>0.24229000000000012</v>
      </c>
      <c r="H585" s="31">
        <v>16.3184</v>
      </c>
      <c r="I585" s="31">
        <v>3.4670399999999999</v>
      </c>
      <c r="J585" s="31">
        <v>3.2247499999999998</v>
      </c>
    </row>
    <row r="586" spans="1:10" x14ac:dyDescent="0.25">
      <c r="A586" s="27"/>
      <c r="B586" s="27"/>
      <c r="C586" s="27"/>
      <c r="D586" s="30"/>
      <c r="E586" s="27"/>
      <c r="G586" s="30">
        <f t="shared" si="10"/>
        <v>0.24449999999999994</v>
      </c>
      <c r="H586" s="31">
        <v>16.343299999999999</v>
      </c>
      <c r="I586" s="31">
        <v>3.4976699999999998</v>
      </c>
      <c r="J586" s="31">
        <v>3.2531699999999999</v>
      </c>
    </row>
    <row r="587" spans="1:10" x14ac:dyDescent="0.25">
      <c r="A587" s="27"/>
      <c r="B587" s="27"/>
      <c r="C587" s="27"/>
      <c r="D587" s="30"/>
      <c r="E587" s="27"/>
      <c r="G587" s="30">
        <f t="shared" si="10"/>
        <v>0.24662000000000006</v>
      </c>
      <c r="H587" s="31">
        <v>16.368200000000002</v>
      </c>
      <c r="I587" s="31">
        <v>3.5283000000000002</v>
      </c>
      <c r="J587" s="31">
        <v>3.2816800000000002</v>
      </c>
    </row>
    <row r="588" spans="1:10" x14ac:dyDescent="0.25">
      <c r="A588" s="27"/>
      <c r="B588" s="27"/>
      <c r="C588" s="27"/>
      <c r="D588" s="30"/>
      <c r="E588" s="27"/>
      <c r="G588" s="30">
        <f t="shared" si="10"/>
        <v>0.2486600000000001</v>
      </c>
      <c r="H588" s="31">
        <v>16.393000000000001</v>
      </c>
      <c r="I588" s="31">
        <v>3.5589200000000001</v>
      </c>
      <c r="J588" s="31">
        <v>3.31026</v>
      </c>
    </row>
    <row r="589" spans="1:10" x14ac:dyDescent="0.25">
      <c r="A589" s="27"/>
      <c r="B589" s="27"/>
      <c r="C589" s="27"/>
      <c r="D589" s="30"/>
      <c r="E589" s="27"/>
      <c r="G589" s="30">
        <f t="shared" si="10"/>
        <v>0.25252000000000008</v>
      </c>
      <c r="H589" s="31">
        <v>16.442799999999998</v>
      </c>
      <c r="I589" s="31">
        <v>3.62018</v>
      </c>
      <c r="J589" s="31">
        <v>3.3676599999999999</v>
      </c>
    </row>
    <row r="590" spans="1:10" x14ac:dyDescent="0.25">
      <c r="A590" s="27"/>
      <c r="B590" s="27"/>
      <c r="C590" s="27"/>
      <c r="D590" s="30"/>
      <c r="E590" s="27"/>
      <c r="G590" s="30">
        <f t="shared" si="10"/>
        <v>0.25434000000000001</v>
      </c>
      <c r="H590" s="31">
        <v>16.467700000000001</v>
      </c>
      <c r="I590" s="31">
        <v>3.6508099999999999</v>
      </c>
      <c r="J590" s="31">
        <v>3.3964699999999999</v>
      </c>
    </row>
    <row r="591" spans="1:10" x14ac:dyDescent="0.25">
      <c r="A591" s="27"/>
      <c r="B591" s="27"/>
      <c r="C591" s="27"/>
      <c r="D591" s="30"/>
      <c r="E591" s="27"/>
      <c r="G591" s="30">
        <f t="shared" si="10"/>
        <v>0.25607999999999986</v>
      </c>
      <c r="H591" s="31">
        <v>16.4925</v>
      </c>
      <c r="I591" s="31">
        <v>3.6814399999999998</v>
      </c>
      <c r="J591" s="31">
        <v>3.42536</v>
      </c>
    </row>
    <row r="592" spans="1:10" x14ac:dyDescent="0.25">
      <c r="A592" s="27"/>
      <c r="B592" s="27"/>
      <c r="C592" s="27"/>
      <c r="D592" s="30"/>
      <c r="E592" s="27"/>
      <c r="G592" s="30">
        <f t="shared" si="10"/>
        <v>0.25774000000000008</v>
      </c>
      <c r="H592" s="31">
        <v>16.517399999999999</v>
      </c>
      <c r="I592" s="31">
        <v>3.7120600000000001</v>
      </c>
      <c r="J592" s="31">
        <v>3.4543200000000001</v>
      </c>
    </row>
    <row r="593" spans="1:10" x14ac:dyDescent="0.25">
      <c r="A593" s="27"/>
      <c r="B593" s="27"/>
      <c r="C593" s="27"/>
      <c r="D593" s="30"/>
      <c r="E593" s="27"/>
      <c r="G593" s="30">
        <f t="shared" si="10"/>
        <v>0.25933000000000028</v>
      </c>
      <c r="H593" s="31">
        <v>16.542300000000001</v>
      </c>
      <c r="I593" s="31">
        <v>3.7426900000000001</v>
      </c>
      <c r="J593" s="31">
        <v>3.4833599999999998</v>
      </c>
    </row>
    <row r="594" spans="1:10" x14ac:dyDescent="0.25">
      <c r="A594" s="27"/>
      <c r="B594" s="27"/>
      <c r="C594" s="27"/>
      <c r="D594" s="30"/>
      <c r="E594" s="27"/>
      <c r="G594" s="30">
        <f t="shared" si="10"/>
        <v>0.26229999999999976</v>
      </c>
      <c r="H594" s="31">
        <v>16.591999999999999</v>
      </c>
      <c r="I594" s="31">
        <v>3.8039499999999999</v>
      </c>
      <c r="J594" s="31">
        <v>3.5416500000000002</v>
      </c>
    </row>
    <row r="595" spans="1:10" x14ac:dyDescent="0.25">
      <c r="A595" s="27"/>
      <c r="B595" s="27"/>
      <c r="C595" s="27"/>
      <c r="D595" s="30"/>
      <c r="E595" s="27"/>
      <c r="G595" s="30">
        <f t="shared" si="10"/>
        <v>0.26366999999999985</v>
      </c>
      <c r="H595" s="31">
        <v>16.616900000000001</v>
      </c>
      <c r="I595" s="31">
        <v>3.8345799999999999</v>
      </c>
      <c r="J595" s="31">
        <v>3.57091</v>
      </c>
    </row>
    <row r="596" spans="1:10" x14ac:dyDescent="0.25">
      <c r="A596" s="27"/>
      <c r="B596" s="27"/>
      <c r="C596" s="27"/>
      <c r="D596" s="30"/>
      <c r="E596" s="27"/>
      <c r="G596" s="30">
        <f t="shared" si="10"/>
        <v>0.26496999999999993</v>
      </c>
      <c r="H596" s="31">
        <v>16.6418</v>
      </c>
      <c r="I596" s="31">
        <v>3.8652099999999998</v>
      </c>
      <c r="J596" s="31">
        <v>3.6002399999999999</v>
      </c>
    </row>
    <row r="597" spans="1:10" x14ac:dyDescent="0.25">
      <c r="A597" s="27"/>
      <c r="B597" s="27"/>
      <c r="C597" s="27"/>
      <c r="D597" s="30"/>
      <c r="E597" s="27"/>
      <c r="G597" s="30">
        <f t="shared" si="10"/>
        <v>0.26618999999999993</v>
      </c>
      <c r="H597" s="31">
        <v>16.666699999999999</v>
      </c>
      <c r="I597" s="31">
        <v>3.8958300000000001</v>
      </c>
      <c r="J597" s="31">
        <v>3.6296400000000002</v>
      </c>
    </row>
    <row r="598" spans="1:10" x14ac:dyDescent="0.25">
      <c r="A598" s="27"/>
      <c r="B598" s="27"/>
      <c r="C598" s="27"/>
      <c r="D598" s="30"/>
      <c r="E598" s="27"/>
      <c r="G598" s="30">
        <f t="shared" si="10"/>
        <v>0.26734999999999998</v>
      </c>
      <c r="H598" s="31">
        <v>16.691500000000001</v>
      </c>
      <c r="I598" s="31">
        <v>3.9264600000000001</v>
      </c>
      <c r="J598" s="31">
        <v>3.6591100000000001</v>
      </c>
    </row>
    <row r="599" spans="1:10" x14ac:dyDescent="0.25">
      <c r="A599" s="27"/>
      <c r="B599" s="27"/>
      <c r="C599" s="27"/>
      <c r="D599" s="30"/>
      <c r="E599" s="27"/>
      <c r="G599" s="30">
        <f t="shared" si="10"/>
        <v>0.26946000000000003</v>
      </c>
      <c r="H599" s="31">
        <v>16.741299999999999</v>
      </c>
      <c r="I599" s="31">
        <v>3.9877199999999999</v>
      </c>
      <c r="J599" s="31">
        <v>3.7182599999999999</v>
      </c>
    </row>
    <row r="600" spans="1:10" x14ac:dyDescent="0.25">
      <c r="A600" s="27"/>
      <c r="B600" s="27"/>
      <c r="C600" s="27"/>
      <c r="D600" s="30"/>
      <c r="E600" s="27"/>
      <c r="G600" s="30">
        <f t="shared" si="10"/>
        <v>0.27041000000000004</v>
      </c>
      <c r="H600" s="31">
        <v>16.766200000000001</v>
      </c>
      <c r="I600" s="31">
        <v>4.0183499999999999</v>
      </c>
      <c r="J600" s="31">
        <v>3.7479399999999998</v>
      </c>
    </row>
    <row r="601" spans="1:10" x14ac:dyDescent="0.25">
      <c r="A601" s="27"/>
      <c r="B601" s="27"/>
      <c r="C601" s="27"/>
      <c r="D601" s="30"/>
      <c r="E601" s="27"/>
      <c r="G601" s="30">
        <f t="shared" si="10"/>
        <v>0.27127999999999952</v>
      </c>
      <c r="H601" s="31">
        <v>16.791</v>
      </c>
      <c r="I601" s="31">
        <v>4.0489699999999997</v>
      </c>
      <c r="J601" s="31">
        <v>3.7776900000000002</v>
      </c>
    </row>
    <row r="602" spans="1:10" x14ac:dyDescent="0.25">
      <c r="A602" s="27"/>
      <c r="B602" s="27"/>
      <c r="C602" s="27"/>
      <c r="D602" s="30"/>
      <c r="E602" s="27"/>
      <c r="G602" s="30">
        <f t="shared" si="10"/>
        <v>0.27208999999999994</v>
      </c>
      <c r="H602" s="31">
        <v>16.815899999999999</v>
      </c>
      <c r="I602" s="31">
        <v>4.0796000000000001</v>
      </c>
      <c r="J602" s="31">
        <v>3.8075100000000002</v>
      </c>
    </row>
    <row r="603" spans="1:10" x14ac:dyDescent="0.25">
      <c r="A603" s="27"/>
      <c r="B603" s="27"/>
      <c r="C603" s="27"/>
      <c r="D603" s="30"/>
      <c r="E603" s="27"/>
      <c r="G603" s="30">
        <f t="shared" si="10"/>
        <v>0.27282999999999946</v>
      </c>
      <c r="H603" s="31">
        <v>16.840800000000002</v>
      </c>
      <c r="I603" s="31">
        <v>4.1102299999999996</v>
      </c>
      <c r="J603" s="31">
        <v>3.8374000000000001</v>
      </c>
    </row>
    <row r="604" spans="1:10" x14ac:dyDescent="0.25">
      <c r="A604" s="27"/>
      <c r="B604" s="27"/>
      <c r="C604" s="27"/>
      <c r="D604" s="30"/>
      <c r="E604" s="27"/>
      <c r="G604" s="30">
        <f t="shared" si="10"/>
        <v>0.2741100000000003</v>
      </c>
      <c r="H604" s="31">
        <v>16.890599999999999</v>
      </c>
      <c r="I604" s="31">
        <v>4.1714900000000004</v>
      </c>
      <c r="J604" s="31">
        <v>3.8973800000000001</v>
      </c>
    </row>
    <row r="605" spans="1:10" x14ac:dyDescent="0.25">
      <c r="A605" s="27"/>
      <c r="B605" s="27"/>
      <c r="C605" s="27"/>
      <c r="D605" s="30"/>
      <c r="E605" s="27"/>
      <c r="G605" s="30">
        <f t="shared" si="10"/>
        <v>0.27464999999999984</v>
      </c>
      <c r="H605" s="31">
        <v>16.915400000000002</v>
      </c>
      <c r="I605" s="31">
        <v>4.2021199999999999</v>
      </c>
      <c r="J605" s="31">
        <v>3.92747</v>
      </c>
    </row>
    <row r="606" spans="1:10" x14ac:dyDescent="0.25">
      <c r="A606" s="27"/>
      <c r="B606" s="27"/>
      <c r="C606" s="27"/>
      <c r="D606" s="30"/>
      <c r="E606" s="27"/>
      <c r="G606" s="30">
        <f t="shared" si="10"/>
        <v>0.27511999999999981</v>
      </c>
      <c r="H606" s="31">
        <v>16.940300000000001</v>
      </c>
      <c r="I606" s="31">
        <v>4.2327399999999997</v>
      </c>
      <c r="J606" s="31">
        <v>3.9576199999999999</v>
      </c>
    </row>
    <row r="607" spans="1:10" x14ac:dyDescent="0.25">
      <c r="A607" s="27"/>
      <c r="B607" s="27"/>
      <c r="C607" s="27"/>
      <c r="D607" s="27"/>
      <c r="E607" s="27"/>
      <c r="G607" s="30">
        <f t="shared" si="10"/>
        <v>0.27553000000000027</v>
      </c>
      <c r="H607" s="31">
        <v>16.965199999999999</v>
      </c>
      <c r="I607" s="31">
        <v>4.2633700000000001</v>
      </c>
      <c r="J607" s="31">
        <v>3.9878399999999998</v>
      </c>
    </row>
    <row r="608" spans="1:10" x14ac:dyDescent="0.25">
      <c r="A608" s="27"/>
      <c r="B608" s="27"/>
      <c r="C608" s="27"/>
      <c r="D608" s="27"/>
      <c r="E608" s="27"/>
      <c r="G608" s="30">
        <f t="shared" si="10"/>
        <v>0.2758799999999999</v>
      </c>
      <c r="H608" s="31">
        <v>16.990100000000002</v>
      </c>
      <c r="I608" s="31">
        <v>4.2939999999999996</v>
      </c>
      <c r="J608" s="31">
        <v>4.0181199999999997</v>
      </c>
    </row>
    <row r="609" spans="1:10" x14ac:dyDescent="0.25">
      <c r="A609" s="27"/>
      <c r="B609" s="27"/>
      <c r="C609" s="27"/>
      <c r="D609" s="27"/>
      <c r="E609" s="27"/>
      <c r="G609" s="30">
        <f t="shared" si="10"/>
        <v>0.27637</v>
      </c>
      <c r="H609" s="31">
        <v>17.0398</v>
      </c>
      <c r="I609" s="31">
        <v>4.3552600000000004</v>
      </c>
      <c r="J609" s="31">
        <v>4.0788900000000003</v>
      </c>
    </row>
    <row r="610" spans="1:10" x14ac:dyDescent="0.25">
      <c r="A610" s="27"/>
      <c r="B610" s="27"/>
      <c r="C610" s="27"/>
      <c r="D610" s="27"/>
      <c r="E610" s="27"/>
      <c r="G610" s="30">
        <f t="shared" si="10"/>
        <v>0.27652000000000054</v>
      </c>
      <c r="H610" s="31">
        <v>17.064699999999998</v>
      </c>
      <c r="I610" s="31">
        <v>4.3858800000000002</v>
      </c>
      <c r="J610" s="31">
        <v>4.1093599999999997</v>
      </c>
    </row>
    <row r="611" spans="1:10" x14ac:dyDescent="0.25">
      <c r="A611" s="27"/>
      <c r="B611" s="27"/>
      <c r="C611" s="27"/>
      <c r="D611" s="27"/>
      <c r="E611" s="27"/>
      <c r="G611" s="30">
        <f t="shared" si="10"/>
        <v>0.2766099999999998</v>
      </c>
      <c r="H611" s="31">
        <v>17.089600000000001</v>
      </c>
      <c r="I611" s="31">
        <v>4.4165099999999997</v>
      </c>
      <c r="J611" s="31">
        <v>4.1398999999999999</v>
      </c>
    </row>
    <row r="612" spans="1:10" x14ac:dyDescent="0.25">
      <c r="A612" s="27"/>
      <c r="B612" s="27"/>
      <c r="C612" s="27"/>
      <c r="D612" s="27"/>
      <c r="E612" s="27"/>
      <c r="G612" s="30">
        <f t="shared" si="10"/>
        <v>0.27664000000000044</v>
      </c>
      <c r="H612" s="31">
        <v>17.1144</v>
      </c>
      <c r="I612" s="31">
        <v>4.4471400000000001</v>
      </c>
      <c r="J612" s="31">
        <v>4.1704999999999997</v>
      </c>
    </row>
    <row r="613" spans="1:10" x14ac:dyDescent="0.25">
      <c r="A613" s="27"/>
      <c r="B613" s="27"/>
      <c r="C613" s="27"/>
      <c r="D613" s="27"/>
      <c r="E613" s="27"/>
      <c r="G613" s="30">
        <f t="shared" si="10"/>
        <v>0.2766099999999998</v>
      </c>
      <c r="H613" s="31">
        <v>17.139299999999999</v>
      </c>
      <c r="I613" s="31">
        <v>4.4777699999999996</v>
      </c>
      <c r="J613" s="31">
        <v>4.2011599999999998</v>
      </c>
    </row>
    <row r="614" spans="1:10" x14ac:dyDescent="0.25">
      <c r="A614" s="27"/>
      <c r="B614" s="27"/>
      <c r="C614" s="27"/>
      <c r="D614" s="27"/>
      <c r="E614" s="27"/>
      <c r="G614" s="30">
        <f t="shared" si="10"/>
        <v>0.27634999999999987</v>
      </c>
      <c r="H614" s="31">
        <v>17.1891</v>
      </c>
      <c r="I614" s="31">
        <v>4.5390199999999998</v>
      </c>
      <c r="J614" s="31">
        <v>4.26267</v>
      </c>
    </row>
    <row r="615" spans="1:10" x14ac:dyDescent="0.25">
      <c r="A615" s="27"/>
      <c r="B615" s="27"/>
      <c r="C615" s="27"/>
      <c r="D615" s="27"/>
      <c r="E615" s="27"/>
      <c r="G615" s="30">
        <f t="shared" si="10"/>
        <v>0.27613999999999983</v>
      </c>
      <c r="H615" s="31">
        <v>17.213899999999999</v>
      </c>
      <c r="I615" s="31">
        <v>4.5696500000000002</v>
      </c>
      <c r="J615" s="31">
        <v>4.2935100000000004</v>
      </c>
    </row>
    <row r="616" spans="1:10" x14ac:dyDescent="0.25">
      <c r="A616" s="27"/>
      <c r="B616" s="27"/>
      <c r="C616" s="27"/>
      <c r="D616" s="27"/>
      <c r="E616" s="27"/>
      <c r="G616" s="30">
        <f t="shared" ref="G616:G679" si="11">ABS(I616-J616)</f>
        <v>0.27586999999999939</v>
      </c>
      <c r="H616" s="31">
        <v>17.238800000000001</v>
      </c>
      <c r="I616" s="31">
        <v>4.6002799999999997</v>
      </c>
      <c r="J616" s="31">
        <v>4.3244100000000003</v>
      </c>
    </row>
    <row r="617" spans="1:10" x14ac:dyDescent="0.25">
      <c r="A617" s="27"/>
      <c r="B617" s="27"/>
      <c r="C617" s="27"/>
      <c r="D617" s="27"/>
      <c r="E617" s="27"/>
      <c r="G617" s="30">
        <f t="shared" si="11"/>
        <v>0.27552999999999983</v>
      </c>
      <c r="H617" s="31">
        <v>17.2637</v>
      </c>
      <c r="I617" s="31">
        <v>4.6309100000000001</v>
      </c>
      <c r="J617" s="31">
        <v>4.3553800000000003</v>
      </c>
    </row>
    <row r="618" spans="1:10" x14ac:dyDescent="0.25">
      <c r="A618" s="27"/>
      <c r="B618" s="27"/>
      <c r="C618" s="27"/>
      <c r="D618" s="27"/>
      <c r="E618" s="27"/>
      <c r="G618" s="30">
        <f t="shared" si="11"/>
        <v>0.2751399999999995</v>
      </c>
      <c r="H618" s="31">
        <v>17.288599999999999</v>
      </c>
      <c r="I618" s="31">
        <v>4.6615399999999996</v>
      </c>
      <c r="J618" s="31">
        <v>4.3864000000000001</v>
      </c>
    </row>
    <row r="619" spans="1:10" x14ac:dyDescent="0.25">
      <c r="A619" s="27"/>
      <c r="B619" s="27"/>
      <c r="C619" s="27"/>
      <c r="D619" s="27"/>
      <c r="E619" s="27"/>
      <c r="G619" s="30">
        <f t="shared" si="11"/>
        <v>0.27417999999999942</v>
      </c>
      <c r="H619" s="31">
        <v>17.3383</v>
      </c>
      <c r="I619" s="31">
        <v>4.7227899999999998</v>
      </c>
      <c r="J619" s="31">
        <v>4.4486100000000004</v>
      </c>
    </row>
    <row r="620" spans="1:10" x14ac:dyDescent="0.25">
      <c r="A620" s="27"/>
      <c r="B620" s="27"/>
      <c r="C620" s="27"/>
      <c r="D620" s="27"/>
      <c r="E620" s="27"/>
      <c r="G620" s="30">
        <f t="shared" si="11"/>
        <v>0.2736200000000002</v>
      </c>
      <c r="H620" s="31">
        <v>17.363199999999999</v>
      </c>
      <c r="I620" s="31">
        <v>4.7534200000000002</v>
      </c>
      <c r="J620" s="31">
        <v>4.4798</v>
      </c>
    </row>
    <row r="621" spans="1:10" x14ac:dyDescent="0.25">
      <c r="A621" s="27"/>
      <c r="B621" s="27"/>
      <c r="C621" s="27"/>
      <c r="D621" s="27"/>
      <c r="E621" s="27"/>
      <c r="G621" s="30">
        <f t="shared" si="11"/>
        <v>0.27299999999999969</v>
      </c>
      <c r="H621" s="31">
        <v>17.388100000000001</v>
      </c>
      <c r="I621" s="31">
        <v>4.7840499999999997</v>
      </c>
      <c r="J621" s="31">
        <v>4.51105</v>
      </c>
    </row>
    <row r="622" spans="1:10" x14ac:dyDescent="0.25">
      <c r="A622" s="27"/>
      <c r="B622" s="27"/>
      <c r="C622" s="27"/>
      <c r="D622" s="27"/>
      <c r="E622" s="27"/>
      <c r="G622" s="30">
        <f t="shared" si="11"/>
        <v>0.27233000000000018</v>
      </c>
      <c r="H622" s="31">
        <v>17.4129</v>
      </c>
      <c r="I622" s="31">
        <v>4.8146800000000001</v>
      </c>
      <c r="J622" s="31">
        <v>4.5423499999999999</v>
      </c>
    </row>
    <row r="623" spans="1:10" x14ac:dyDescent="0.25">
      <c r="A623" s="27"/>
      <c r="B623" s="27"/>
      <c r="C623" s="27"/>
      <c r="D623" s="27"/>
      <c r="E623" s="27"/>
      <c r="G623" s="30">
        <f t="shared" si="11"/>
        <v>0.27158999999999978</v>
      </c>
      <c r="H623" s="31">
        <v>17.437799999999999</v>
      </c>
      <c r="I623" s="31">
        <v>4.8452999999999999</v>
      </c>
      <c r="J623" s="31">
        <v>4.5737100000000002</v>
      </c>
    </row>
    <row r="624" spans="1:10" x14ac:dyDescent="0.25">
      <c r="A624" s="27"/>
      <c r="B624" s="27"/>
      <c r="C624" s="27"/>
      <c r="D624" s="27"/>
      <c r="E624" s="27"/>
      <c r="G624" s="30">
        <f t="shared" si="11"/>
        <v>0.2699600000000002</v>
      </c>
      <c r="H624" s="31">
        <v>17.4876</v>
      </c>
      <c r="I624" s="31">
        <v>4.9065599999999998</v>
      </c>
      <c r="J624" s="31">
        <v>4.6365999999999996</v>
      </c>
    </row>
    <row r="625" spans="1:10" x14ac:dyDescent="0.25">
      <c r="A625" s="27"/>
      <c r="B625" s="27"/>
      <c r="C625" s="27"/>
      <c r="D625" s="27"/>
      <c r="E625" s="27"/>
      <c r="G625" s="30">
        <f t="shared" si="11"/>
        <v>0.26907000000000014</v>
      </c>
      <c r="H625" s="31">
        <v>17.5124</v>
      </c>
      <c r="I625" s="31">
        <v>4.9371900000000002</v>
      </c>
      <c r="J625" s="31">
        <v>4.66812</v>
      </c>
    </row>
    <row r="626" spans="1:10" x14ac:dyDescent="0.25">
      <c r="A626" s="27"/>
      <c r="B626" s="27"/>
      <c r="C626" s="27"/>
      <c r="D626" s="27"/>
      <c r="E626" s="27"/>
      <c r="G626" s="30">
        <f t="shared" si="11"/>
        <v>0.26812999999999931</v>
      </c>
      <c r="H626" s="31">
        <v>17.537299999999998</v>
      </c>
      <c r="I626" s="31">
        <v>4.9678199999999997</v>
      </c>
      <c r="J626" s="31">
        <v>4.6996900000000004</v>
      </c>
    </row>
    <row r="627" spans="1:10" x14ac:dyDescent="0.25">
      <c r="A627" s="27"/>
      <c r="B627" s="27"/>
      <c r="C627" s="27"/>
      <c r="D627" s="27"/>
      <c r="E627" s="27"/>
      <c r="G627" s="30">
        <f t="shared" si="11"/>
        <v>0.26712999999999987</v>
      </c>
      <c r="H627" s="31">
        <v>17.562200000000001</v>
      </c>
      <c r="I627" s="31">
        <v>4.9984500000000001</v>
      </c>
      <c r="J627" s="31">
        <v>4.7313200000000002</v>
      </c>
    </row>
    <row r="628" spans="1:10" x14ac:dyDescent="0.25">
      <c r="A628" s="27"/>
      <c r="B628" s="27"/>
      <c r="C628" s="27"/>
      <c r="D628" s="27"/>
      <c r="E628" s="27"/>
      <c r="G628" s="30">
        <f t="shared" si="11"/>
        <v>0.26607000000000003</v>
      </c>
      <c r="H628" s="31">
        <v>17.5871</v>
      </c>
      <c r="I628" s="31">
        <v>5.0290699999999999</v>
      </c>
      <c r="J628" s="31">
        <v>4.7629999999999999</v>
      </c>
    </row>
    <row r="629" spans="1:10" x14ac:dyDescent="0.25">
      <c r="A629" s="27"/>
      <c r="B629" s="27"/>
      <c r="C629" s="27"/>
      <c r="D629" s="27"/>
      <c r="E629" s="27"/>
      <c r="G629" s="30">
        <f t="shared" si="11"/>
        <v>0.26381999999999994</v>
      </c>
      <c r="H629" s="31">
        <v>17.636800000000001</v>
      </c>
      <c r="I629" s="31">
        <v>5.0903299999999998</v>
      </c>
      <c r="J629" s="31">
        <v>4.8265099999999999</v>
      </c>
    </row>
    <row r="630" spans="1:10" x14ac:dyDescent="0.25">
      <c r="A630" s="27"/>
      <c r="B630" s="27"/>
      <c r="C630" s="27"/>
      <c r="D630" s="27"/>
      <c r="E630" s="27"/>
      <c r="G630" s="30">
        <f t="shared" si="11"/>
        <v>0.26261000000000045</v>
      </c>
      <c r="H630" s="31">
        <v>17.6617</v>
      </c>
      <c r="I630" s="31">
        <v>5.1209600000000002</v>
      </c>
      <c r="J630" s="31">
        <v>4.8583499999999997</v>
      </c>
    </row>
    <row r="631" spans="1:10" x14ac:dyDescent="0.25">
      <c r="A631" s="27"/>
      <c r="B631" s="27"/>
      <c r="C631" s="27"/>
      <c r="D631" s="27"/>
      <c r="E631" s="27"/>
      <c r="G631" s="30">
        <f t="shared" si="11"/>
        <v>0.26135999999999981</v>
      </c>
      <c r="H631" s="31">
        <v>17.686599999999999</v>
      </c>
      <c r="I631" s="31">
        <v>5.1515899999999997</v>
      </c>
      <c r="J631" s="31">
        <v>4.8902299999999999</v>
      </c>
    </row>
    <row r="632" spans="1:10" x14ac:dyDescent="0.25">
      <c r="A632" s="27"/>
      <c r="B632" s="27"/>
      <c r="C632" s="27"/>
      <c r="D632" s="27"/>
      <c r="E632" s="27"/>
      <c r="G632" s="30">
        <f t="shared" si="11"/>
        <v>0.26005000000000056</v>
      </c>
      <c r="H632" s="31">
        <v>17.711400000000001</v>
      </c>
      <c r="I632" s="31">
        <v>5.1822100000000004</v>
      </c>
      <c r="J632" s="31">
        <v>4.9221599999999999</v>
      </c>
    </row>
    <row r="633" spans="1:10" x14ac:dyDescent="0.25">
      <c r="A633" s="27"/>
      <c r="B633" s="27"/>
      <c r="C633" s="27"/>
      <c r="D633" s="27"/>
      <c r="E633" s="27"/>
      <c r="G633" s="30">
        <f t="shared" si="11"/>
        <v>0.25870000000000015</v>
      </c>
      <c r="H633" s="31">
        <v>17.7363</v>
      </c>
      <c r="I633" s="31">
        <v>5.2128399999999999</v>
      </c>
      <c r="J633" s="31">
        <v>4.9541399999999998</v>
      </c>
    </row>
    <row r="634" spans="1:10" x14ac:dyDescent="0.25">
      <c r="A634" s="27"/>
      <c r="B634" s="27"/>
      <c r="C634" s="27"/>
      <c r="D634" s="27"/>
      <c r="E634" s="27"/>
      <c r="G634" s="30">
        <f t="shared" si="11"/>
        <v>0.25584999999999969</v>
      </c>
      <c r="H634" s="31">
        <v>17.786100000000001</v>
      </c>
      <c r="I634" s="31">
        <v>5.2740999999999998</v>
      </c>
      <c r="J634" s="31">
        <v>5.0182500000000001</v>
      </c>
    </row>
    <row r="635" spans="1:10" x14ac:dyDescent="0.25">
      <c r="A635" s="27"/>
      <c r="B635" s="27"/>
      <c r="C635" s="27"/>
      <c r="D635" s="27"/>
      <c r="E635" s="27"/>
      <c r="G635" s="30">
        <f t="shared" si="11"/>
        <v>0.25436000000000014</v>
      </c>
      <c r="H635" s="31">
        <v>17.811</v>
      </c>
      <c r="I635" s="31">
        <v>5.3047300000000002</v>
      </c>
      <c r="J635" s="31">
        <v>5.05037</v>
      </c>
    </row>
    <row r="636" spans="1:10" x14ac:dyDescent="0.25">
      <c r="A636" s="27"/>
      <c r="B636" s="27"/>
      <c r="C636" s="27"/>
      <c r="D636" s="27"/>
      <c r="E636" s="27"/>
      <c r="G636" s="30">
        <f t="shared" si="11"/>
        <v>0.25279999999999969</v>
      </c>
      <c r="H636" s="31">
        <v>17.835799999999999</v>
      </c>
      <c r="I636" s="31">
        <v>5.33535</v>
      </c>
      <c r="J636" s="31">
        <v>5.0825500000000003</v>
      </c>
    </row>
    <row r="637" spans="1:10" x14ac:dyDescent="0.25">
      <c r="A637" s="27"/>
      <c r="B637" s="27"/>
      <c r="C637" s="27"/>
      <c r="D637" s="27"/>
      <c r="E637" s="27"/>
      <c r="G637" s="30">
        <f t="shared" si="11"/>
        <v>0.25122</v>
      </c>
      <c r="H637" s="31">
        <v>17.860700000000001</v>
      </c>
      <c r="I637" s="31">
        <v>5.3659800000000004</v>
      </c>
      <c r="J637" s="31">
        <v>5.1147600000000004</v>
      </c>
    </row>
    <row r="638" spans="1:10" x14ac:dyDescent="0.25">
      <c r="A638" s="27"/>
      <c r="B638" s="27"/>
      <c r="C638" s="27"/>
      <c r="D638" s="27"/>
      <c r="E638" s="27"/>
      <c r="G638" s="30">
        <f t="shared" si="11"/>
        <v>0.24957999999999991</v>
      </c>
      <c r="H638" s="31">
        <v>17.8856</v>
      </c>
      <c r="I638" s="31">
        <v>5.3966099999999999</v>
      </c>
      <c r="J638" s="31">
        <v>5.14703</v>
      </c>
    </row>
    <row r="639" spans="1:10" x14ac:dyDescent="0.25">
      <c r="A639" s="27"/>
      <c r="B639" s="27"/>
      <c r="C639" s="27"/>
      <c r="D639" s="27"/>
      <c r="E639" s="27"/>
      <c r="G639" s="30">
        <f t="shared" si="11"/>
        <v>0.24617999999999984</v>
      </c>
      <c r="H639" s="31">
        <v>17.935300000000002</v>
      </c>
      <c r="I639" s="31">
        <v>5.4578699999999998</v>
      </c>
      <c r="J639" s="31">
        <v>5.2116899999999999</v>
      </c>
    </row>
    <row r="640" spans="1:10" x14ac:dyDescent="0.25">
      <c r="A640" s="27"/>
      <c r="B640" s="27"/>
      <c r="C640" s="27"/>
      <c r="D640" s="27"/>
      <c r="E640" s="27"/>
      <c r="G640" s="30">
        <f t="shared" si="11"/>
        <v>0.24441999999999986</v>
      </c>
      <c r="H640" s="31">
        <v>17.9602</v>
      </c>
      <c r="I640" s="31">
        <v>5.4885000000000002</v>
      </c>
      <c r="J640" s="31">
        <v>5.2440800000000003</v>
      </c>
    </row>
    <row r="641" spans="1:10" x14ac:dyDescent="0.25">
      <c r="A641" s="27"/>
      <c r="B641" s="27"/>
      <c r="C641" s="27"/>
      <c r="D641" s="27"/>
      <c r="E641" s="27"/>
      <c r="G641" s="30">
        <f t="shared" si="11"/>
        <v>0.24260000000000037</v>
      </c>
      <c r="H641" s="31">
        <v>17.985099999999999</v>
      </c>
      <c r="I641" s="31">
        <v>5.51912</v>
      </c>
      <c r="J641" s="31">
        <v>5.2765199999999997</v>
      </c>
    </row>
    <row r="642" spans="1:10" x14ac:dyDescent="0.25">
      <c r="A642" s="27"/>
      <c r="B642" s="27"/>
      <c r="C642" s="27"/>
      <c r="D642" s="27"/>
      <c r="E642" s="27"/>
      <c r="G642" s="30">
        <f t="shared" si="11"/>
        <v>0.24074000000000062</v>
      </c>
      <c r="H642" s="31">
        <v>18.010000000000002</v>
      </c>
      <c r="I642" s="31">
        <v>5.5497500000000004</v>
      </c>
      <c r="J642" s="31">
        <v>5.3090099999999998</v>
      </c>
    </row>
    <row r="643" spans="1:10" x14ac:dyDescent="0.25">
      <c r="A643" s="27"/>
      <c r="B643" s="27"/>
      <c r="C643" s="27"/>
      <c r="D643" s="27"/>
      <c r="E643" s="27"/>
      <c r="G643" s="30">
        <f t="shared" si="11"/>
        <v>0.23885000000000023</v>
      </c>
      <c r="H643" s="31">
        <v>18.034800000000001</v>
      </c>
      <c r="I643" s="31">
        <v>5.5803799999999999</v>
      </c>
      <c r="J643" s="31">
        <v>5.3415299999999997</v>
      </c>
    </row>
    <row r="644" spans="1:10" x14ac:dyDescent="0.25">
      <c r="A644" s="27"/>
      <c r="B644" s="27"/>
      <c r="C644" s="27"/>
      <c r="D644" s="27"/>
      <c r="E644" s="27"/>
      <c r="G644" s="30">
        <f t="shared" si="11"/>
        <v>0.23492999999999942</v>
      </c>
      <c r="H644" s="31">
        <v>18.084599999999998</v>
      </c>
      <c r="I644" s="31">
        <v>5.6416399999999998</v>
      </c>
      <c r="J644" s="31">
        <v>5.4067100000000003</v>
      </c>
    </row>
    <row r="645" spans="1:10" x14ac:dyDescent="0.25">
      <c r="A645" s="27"/>
      <c r="B645" s="27"/>
      <c r="C645" s="27"/>
      <c r="D645" s="27"/>
      <c r="E645" s="27"/>
      <c r="G645" s="30">
        <f t="shared" si="11"/>
        <v>0.23289999999999988</v>
      </c>
      <c r="H645" s="31">
        <v>18.109500000000001</v>
      </c>
      <c r="I645" s="31">
        <v>5.6722599999999996</v>
      </c>
      <c r="J645" s="31">
        <v>5.4393599999999998</v>
      </c>
    </row>
    <row r="646" spans="1:10" x14ac:dyDescent="0.25">
      <c r="A646" s="27"/>
      <c r="B646" s="27"/>
      <c r="C646" s="27"/>
      <c r="D646" s="27"/>
      <c r="E646" s="27"/>
      <c r="G646" s="30">
        <f t="shared" si="11"/>
        <v>0.23083999999999971</v>
      </c>
      <c r="H646" s="31">
        <v>18.1343</v>
      </c>
      <c r="I646" s="31">
        <v>5.70289</v>
      </c>
      <c r="J646" s="31">
        <v>5.4720500000000003</v>
      </c>
    </row>
    <row r="647" spans="1:10" x14ac:dyDescent="0.25">
      <c r="A647" s="27"/>
      <c r="B647" s="27"/>
      <c r="C647" s="27"/>
      <c r="D647" s="27"/>
      <c r="E647" s="27"/>
      <c r="G647" s="30">
        <f t="shared" si="11"/>
        <v>0.22874000000000017</v>
      </c>
      <c r="H647" s="31">
        <v>18.159199999999998</v>
      </c>
      <c r="I647" s="31">
        <v>5.7335200000000004</v>
      </c>
      <c r="J647" s="31">
        <v>5.5047800000000002</v>
      </c>
    </row>
    <row r="648" spans="1:10" x14ac:dyDescent="0.25">
      <c r="A648" s="27"/>
      <c r="B648" s="27"/>
      <c r="C648" s="27"/>
      <c r="D648" s="27"/>
      <c r="E648" s="27"/>
      <c r="G648" s="30">
        <f t="shared" si="11"/>
        <v>0.22659999999999947</v>
      </c>
      <c r="H648" s="31">
        <v>18.184100000000001</v>
      </c>
      <c r="I648" s="31">
        <v>5.7641499999999999</v>
      </c>
      <c r="J648" s="31">
        <v>5.5375500000000004</v>
      </c>
    </row>
    <row r="649" spans="1:10" x14ac:dyDescent="0.25">
      <c r="A649" s="27"/>
      <c r="B649" s="27"/>
      <c r="C649" s="27"/>
      <c r="D649" s="27"/>
      <c r="E649" s="27"/>
      <c r="G649" s="30">
        <f t="shared" si="11"/>
        <v>0.22219999999999995</v>
      </c>
      <c r="H649" s="31">
        <v>18.233799999999999</v>
      </c>
      <c r="I649" s="31">
        <v>5.8254000000000001</v>
      </c>
      <c r="J649" s="31">
        <v>5.6032000000000002</v>
      </c>
    </row>
    <row r="650" spans="1:10" x14ac:dyDescent="0.25">
      <c r="A650" s="27"/>
      <c r="B650" s="27"/>
      <c r="C650" s="27"/>
      <c r="D650" s="27"/>
      <c r="E650" s="27"/>
      <c r="G650" s="30">
        <f t="shared" si="11"/>
        <v>0.21993999999999936</v>
      </c>
      <c r="H650" s="31">
        <v>18.258700000000001</v>
      </c>
      <c r="I650" s="31">
        <v>5.8560299999999996</v>
      </c>
      <c r="J650" s="31">
        <v>5.6360900000000003</v>
      </c>
    </row>
    <row r="651" spans="1:10" x14ac:dyDescent="0.25">
      <c r="A651" s="27"/>
      <c r="B651" s="27"/>
      <c r="C651" s="27"/>
      <c r="D651" s="27"/>
      <c r="E651" s="27"/>
      <c r="G651" s="30">
        <f t="shared" si="11"/>
        <v>0.2176499999999999</v>
      </c>
      <c r="H651" s="31">
        <v>18.2836</v>
      </c>
      <c r="I651" s="31">
        <v>5.88666</v>
      </c>
      <c r="J651" s="31">
        <v>5.6690100000000001</v>
      </c>
    </row>
    <row r="652" spans="1:10" x14ac:dyDescent="0.25">
      <c r="A652" s="27"/>
      <c r="B652" s="27"/>
      <c r="C652" s="27"/>
      <c r="D652" s="27"/>
      <c r="E652" s="27"/>
      <c r="G652" s="30">
        <f t="shared" si="11"/>
        <v>0.21532000000000018</v>
      </c>
      <c r="H652" s="31">
        <v>18.308499999999999</v>
      </c>
      <c r="I652" s="31">
        <v>5.9172900000000004</v>
      </c>
      <c r="J652" s="31">
        <v>5.7019700000000002</v>
      </c>
    </row>
    <row r="653" spans="1:10" x14ac:dyDescent="0.25">
      <c r="A653" s="27"/>
      <c r="B653" s="27"/>
      <c r="C653" s="27"/>
      <c r="D653" s="27"/>
      <c r="E653" s="27"/>
      <c r="G653" s="30">
        <f t="shared" si="11"/>
        <v>0.21295999999999982</v>
      </c>
      <c r="H653" s="31">
        <v>18.333300000000001</v>
      </c>
      <c r="I653" s="31">
        <v>5.9479199999999999</v>
      </c>
      <c r="J653" s="31">
        <v>5.7349600000000001</v>
      </c>
    </row>
    <row r="654" spans="1:10" x14ac:dyDescent="0.25">
      <c r="A654" s="27"/>
      <c r="B654" s="27"/>
      <c r="C654" s="27"/>
      <c r="D654" s="27"/>
      <c r="E654" s="27"/>
      <c r="G654" s="30">
        <f t="shared" si="11"/>
        <v>0.20811000000000046</v>
      </c>
      <c r="H654" s="31">
        <v>18.383099999999999</v>
      </c>
      <c r="I654" s="31">
        <v>6.0091700000000001</v>
      </c>
      <c r="J654" s="31">
        <v>5.8010599999999997</v>
      </c>
    </row>
    <row r="655" spans="1:10" x14ac:dyDescent="0.25">
      <c r="A655" s="27"/>
      <c r="B655" s="27"/>
      <c r="C655" s="27"/>
      <c r="D655" s="27"/>
      <c r="E655" s="27"/>
      <c r="G655" s="30">
        <f t="shared" si="11"/>
        <v>0.20563999999999982</v>
      </c>
      <c r="H655" s="31">
        <v>18.408000000000001</v>
      </c>
      <c r="I655" s="31">
        <v>6.0397999999999996</v>
      </c>
      <c r="J655" s="31">
        <v>5.8341599999999998</v>
      </c>
    </row>
    <row r="656" spans="1:10" x14ac:dyDescent="0.25">
      <c r="A656" s="27"/>
      <c r="B656" s="27"/>
      <c r="C656" s="27"/>
      <c r="D656" s="27"/>
      <c r="E656" s="27"/>
      <c r="G656" s="30">
        <f t="shared" si="11"/>
        <v>0.20314000000000032</v>
      </c>
      <c r="H656" s="31">
        <v>18.4328</v>
      </c>
      <c r="I656" s="31">
        <v>6.07043</v>
      </c>
      <c r="J656" s="31">
        <v>5.8672899999999997</v>
      </c>
    </row>
    <row r="657" spans="1:10" x14ac:dyDescent="0.25">
      <c r="A657" s="27"/>
      <c r="B657" s="27"/>
      <c r="C657" s="27"/>
      <c r="D657" s="27"/>
      <c r="E657" s="27"/>
      <c r="G657" s="30">
        <f t="shared" si="11"/>
        <v>0.20060000000000056</v>
      </c>
      <c r="H657" s="31">
        <v>18.457699999999999</v>
      </c>
      <c r="I657" s="31">
        <v>6.1010600000000004</v>
      </c>
      <c r="J657" s="31">
        <v>5.9004599999999998</v>
      </c>
    </row>
    <row r="658" spans="1:10" x14ac:dyDescent="0.25">
      <c r="A658" s="27"/>
      <c r="B658" s="27"/>
      <c r="C658" s="27"/>
      <c r="D658" s="27"/>
      <c r="E658" s="27"/>
      <c r="G658" s="30">
        <f t="shared" si="11"/>
        <v>0.19803000000000015</v>
      </c>
      <c r="H658" s="31">
        <v>18.482600000000001</v>
      </c>
      <c r="I658" s="31">
        <v>6.1316899999999999</v>
      </c>
      <c r="J658" s="31">
        <v>5.9336599999999997</v>
      </c>
    </row>
    <row r="659" spans="1:10" x14ac:dyDescent="0.25">
      <c r="A659" s="27"/>
      <c r="B659" s="27"/>
      <c r="C659" s="27"/>
      <c r="D659" s="27"/>
      <c r="E659" s="27"/>
      <c r="G659" s="30">
        <f t="shared" si="11"/>
        <v>0.19279000000000046</v>
      </c>
      <c r="H659" s="31">
        <v>18.532299999999999</v>
      </c>
      <c r="I659" s="31">
        <v>6.1929400000000001</v>
      </c>
      <c r="J659" s="31">
        <v>6.0001499999999997</v>
      </c>
    </row>
    <row r="660" spans="1:10" x14ac:dyDescent="0.25">
      <c r="A660" s="27"/>
      <c r="B660" s="27"/>
      <c r="C660" s="27"/>
      <c r="D660" s="27"/>
      <c r="E660" s="27"/>
      <c r="G660" s="30">
        <f t="shared" si="11"/>
        <v>0.1901199999999994</v>
      </c>
      <c r="H660" s="31">
        <v>18.557200000000002</v>
      </c>
      <c r="I660" s="31">
        <v>6.2235699999999996</v>
      </c>
      <c r="J660" s="31">
        <v>6.0334500000000002</v>
      </c>
    </row>
    <row r="661" spans="1:10" x14ac:dyDescent="0.25">
      <c r="A661" s="27"/>
      <c r="B661" s="27"/>
      <c r="C661" s="27"/>
      <c r="D661" s="27"/>
      <c r="E661" s="27"/>
      <c r="G661" s="30">
        <f t="shared" si="11"/>
        <v>0.18742999999999999</v>
      </c>
      <c r="H661" s="31">
        <v>18.582100000000001</v>
      </c>
      <c r="I661" s="31">
        <v>6.2542</v>
      </c>
      <c r="J661" s="31">
        <v>6.06677</v>
      </c>
    </row>
    <row r="662" spans="1:10" x14ac:dyDescent="0.25">
      <c r="A662" s="27"/>
      <c r="B662" s="27"/>
      <c r="C662" s="27"/>
      <c r="D662" s="27"/>
      <c r="E662" s="27"/>
      <c r="G662" s="30">
        <f t="shared" si="11"/>
        <v>0.18470000000000031</v>
      </c>
      <c r="H662" s="31">
        <v>18.606999999999999</v>
      </c>
      <c r="I662" s="31">
        <v>6.2848300000000004</v>
      </c>
      <c r="J662" s="31">
        <v>6.1001300000000001</v>
      </c>
    </row>
    <row r="663" spans="1:10" x14ac:dyDescent="0.25">
      <c r="A663" s="27"/>
      <c r="B663" s="27"/>
      <c r="C663" s="27"/>
      <c r="D663" s="27"/>
      <c r="E663" s="27"/>
      <c r="G663" s="30">
        <f t="shared" si="11"/>
        <v>0.18193000000000037</v>
      </c>
      <c r="H663" s="31">
        <v>18.631799999999998</v>
      </c>
      <c r="I663" s="31">
        <v>6.3154500000000002</v>
      </c>
      <c r="J663" s="31">
        <v>6.1335199999999999</v>
      </c>
    </row>
    <row r="664" spans="1:10" x14ac:dyDescent="0.25">
      <c r="A664" s="27"/>
      <c r="B664" s="27"/>
      <c r="C664" s="27"/>
      <c r="D664" s="27"/>
      <c r="E664" s="27"/>
      <c r="G664" s="30">
        <f t="shared" si="11"/>
        <v>0.17633999999999972</v>
      </c>
      <c r="H664" s="31">
        <v>18.6816</v>
      </c>
      <c r="I664" s="31">
        <v>6.3767100000000001</v>
      </c>
      <c r="J664" s="31">
        <v>6.2003700000000004</v>
      </c>
    </row>
    <row r="665" spans="1:10" x14ac:dyDescent="0.25">
      <c r="A665" s="27"/>
      <c r="B665" s="27"/>
      <c r="C665" s="27"/>
      <c r="D665" s="27"/>
      <c r="E665" s="27"/>
      <c r="G665" s="30">
        <f t="shared" si="11"/>
        <v>0.17348999999999926</v>
      </c>
      <c r="H665" s="31">
        <v>18.706499999999998</v>
      </c>
      <c r="I665" s="31">
        <v>6.4073399999999996</v>
      </c>
      <c r="J665" s="31">
        <v>6.2338500000000003</v>
      </c>
    </row>
    <row r="666" spans="1:10" x14ac:dyDescent="0.25">
      <c r="A666" s="27"/>
      <c r="B666" s="27"/>
      <c r="C666" s="27"/>
      <c r="D666" s="27"/>
      <c r="E666" s="27"/>
      <c r="G666" s="30">
        <f t="shared" si="11"/>
        <v>0.17061999999999955</v>
      </c>
      <c r="H666" s="31">
        <v>18.731300000000001</v>
      </c>
      <c r="I666" s="31">
        <v>6.43797</v>
      </c>
      <c r="J666" s="31">
        <v>6.2673500000000004</v>
      </c>
    </row>
    <row r="667" spans="1:10" x14ac:dyDescent="0.25">
      <c r="A667" s="27"/>
      <c r="B667" s="27"/>
      <c r="C667" s="27"/>
      <c r="D667" s="27"/>
      <c r="E667" s="27"/>
      <c r="G667" s="30">
        <f t="shared" si="11"/>
        <v>0.16772000000000009</v>
      </c>
      <c r="H667" s="31">
        <v>18.7562</v>
      </c>
      <c r="I667" s="31">
        <v>6.4685899999999998</v>
      </c>
      <c r="J667" s="31">
        <v>6.3008699999999997</v>
      </c>
    </row>
    <row r="668" spans="1:10" x14ac:dyDescent="0.25">
      <c r="A668" s="27"/>
      <c r="B668" s="27"/>
      <c r="C668" s="27"/>
      <c r="D668" s="27"/>
      <c r="E668" s="27"/>
      <c r="G668" s="30">
        <f t="shared" si="11"/>
        <v>0.16478999999999999</v>
      </c>
      <c r="H668" s="31">
        <v>18.781099999999999</v>
      </c>
      <c r="I668" s="31">
        <v>6.4992200000000002</v>
      </c>
      <c r="J668" s="31">
        <v>6.3344300000000002</v>
      </c>
    </row>
    <row r="669" spans="1:10" x14ac:dyDescent="0.25">
      <c r="A669" s="27"/>
      <c r="B669" s="27"/>
      <c r="C669" s="27"/>
      <c r="D669" s="27"/>
      <c r="E669" s="27"/>
      <c r="G669" s="30">
        <f t="shared" si="11"/>
        <v>0.15887000000000029</v>
      </c>
      <c r="H669" s="31">
        <v>18.8309</v>
      </c>
      <c r="I669" s="31">
        <v>6.5604800000000001</v>
      </c>
      <c r="J669" s="31">
        <v>6.4016099999999998</v>
      </c>
    </row>
    <row r="670" spans="1:10" x14ac:dyDescent="0.25">
      <c r="A670" s="27"/>
      <c r="B670" s="27"/>
      <c r="C670" s="27"/>
      <c r="D670" s="27"/>
      <c r="E670" s="27"/>
      <c r="G670" s="30">
        <f t="shared" si="11"/>
        <v>0.15586999999999929</v>
      </c>
      <c r="H670" s="31">
        <v>18.855699999999999</v>
      </c>
      <c r="I670" s="31">
        <v>6.5911099999999996</v>
      </c>
      <c r="J670" s="31">
        <v>6.4352400000000003</v>
      </c>
    </row>
    <row r="671" spans="1:10" x14ac:dyDescent="0.25">
      <c r="A671" s="27"/>
      <c r="B671" s="27"/>
      <c r="C671" s="27"/>
      <c r="D671" s="27"/>
      <c r="E671" s="27"/>
      <c r="G671" s="30">
        <f t="shared" si="11"/>
        <v>0.15284000000000031</v>
      </c>
      <c r="H671" s="31">
        <v>18.880600000000001</v>
      </c>
      <c r="I671" s="31">
        <v>6.62174</v>
      </c>
      <c r="J671" s="31">
        <v>6.4688999999999997</v>
      </c>
    </row>
    <row r="672" spans="1:10" x14ac:dyDescent="0.25">
      <c r="A672" s="27"/>
      <c r="B672" s="27"/>
      <c r="C672" s="27"/>
      <c r="D672" s="27"/>
      <c r="E672" s="27"/>
      <c r="G672" s="30">
        <f t="shared" si="11"/>
        <v>0.14978999999999942</v>
      </c>
      <c r="H672" s="31">
        <v>18.9055</v>
      </c>
      <c r="I672" s="31">
        <v>6.6523599999999998</v>
      </c>
      <c r="J672" s="31">
        <v>6.5025700000000004</v>
      </c>
    </row>
    <row r="673" spans="1:10" x14ac:dyDescent="0.25">
      <c r="A673" s="27"/>
      <c r="B673" s="27"/>
      <c r="C673" s="27"/>
      <c r="D673" s="27"/>
      <c r="E673" s="27"/>
      <c r="G673" s="30">
        <f t="shared" si="11"/>
        <v>0.14671000000000056</v>
      </c>
      <c r="H673" s="31">
        <v>18.930399999999999</v>
      </c>
      <c r="I673" s="31">
        <v>6.6829900000000002</v>
      </c>
      <c r="J673" s="31">
        <v>6.5362799999999996</v>
      </c>
    </row>
    <row r="674" spans="1:10" x14ac:dyDescent="0.25">
      <c r="A674" s="27"/>
      <c r="B674" s="27"/>
      <c r="C674" s="27"/>
      <c r="D674" s="27"/>
      <c r="E674" s="27"/>
      <c r="G674" s="30">
        <f t="shared" si="11"/>
        <v>0.14050000000000029</v>
      </c>
      <c r="H674" s="31">
        <v>18.9801</v>
      </c>
      <c r="I674" s="31">
        <v>6.7442500000000001</v>
      </c>
      <c r="J674" s="31">
        <v>6.6037499999999998</v>
      </c>
    </row>
    <row r="675" spans="1:10" x14ac:dyDescent="0.25">
      <c r="A675" s="27"/>
      <c r="B675" s="27"/>
      <c r="C675" s="27"/>
      <c r="D675" s="27"/>
      <c r="E675" s="27"/>
      <c r="G675" s="30">
        <f t="shared" si="11"/>
        <v>0.13736999999999977</v>
      </c>
      <c r="H675" s="31">
        <v>19.004999999999999</v>
      </c>
      <c r="I675" s="31">
        <v>6.7748799999999996</v>
      </c>
      <c r="J675" s="31">
        <v>6.6375099999999998</v>
      </c>
    </row>
    <row r="676" spans="1:10" x14ac:dyDescent="0.25">
      <c r="A676" s="27"/>
      <c r="B676" s="27"/>
      <c r="C676" s="27"/>
      <c r="D676" s="27"/>
      <c r="E676" s="27"/>
      <c r="G676" s="30">
        <f t="shared" si="11"/>
        <v>0.13420000000000076</v>
      </c>
      <c r="H676" s="31">
        <v>19.029900000000001</v>
      </c>
      <c r="I676" s="31">
        <v>6.8055000000000003</v>
      </c>
      <c r="J676" s="31">
        <v>6.6712999999999996</v>
      </c>
    </row>
    <row r="677" spans="1:10" x14ac:dyDescent="0.25">
      <c r="A677" s="27"/>
      <c r="B677" s="27"/>
      <c r="C677" s="27"/>
      <c r="D677" s="27"/>
      <c r="E677" s="27"/>
      <c r="G677" s="30">
        <f t="shared" si="11"/>
        <v>0.13100999999999985</v>
      </c>
      <c r="H677" s="31">
        <v>19.0547</v>
      </c>
      <c r="I677" s="31">
        <v>6.8361299999999998</v>
      </c>
      <c r="J677" s="31">
        <v>6.70512</v>
      </c>
    </row>
    <row r="678" spans="1:10" x14ac:dyDescent="0.25">
      <c r="A678" s="27"/>
      <c r="B678" s="27"/>
      <c r="C678" s="27"/>
      <c r="D678" s="27"/>
      <c r="E678" s="27"/>
      <c r="G678" s="30">
        <f t="shared" si="11"/>
        <v>0.1278100000000002</v>
      </c>
      <c r="H678" s="31">
        <v>19.079599999999999</v>
      </c>
      <c r="I678" s="31">
        <v>6.8667600000000002</v>
      </c>
      <c r="J678" s="31">
        <v>6.73895</v>
      </c>
    </row>
    <row r="679" spans="1:10" x14ac:dyDescent="0.25">
      <c r="A679" s="27"/>
      <c r="B679" s="27"/>
      <c r="C679" s="27"/>
      <c r="D679" s="27"/>
      <c r="E679" s="27"/>
      <c r="G679" s="30">
        <f t="shared" si="11"/>
        <v>0.12134999999999962</v>
      </c>
      <c r="H679" s="31">
        <v>19.1294</v>
      </c>
      <c r="I679" s="31">
        <v>6.9280200000000001</v>
      </c>
      <c r="J679" s="31">
        <v>6.8066700000000004</v>
      </c>
    </row>
    <row r="680" spans="1:10" x14ac:dyDescent="0.25">
      <c r="A680" s="27"/>
      <c r="B680" s="27"/>
      <c r="C680" s="27"/>
      <c r="D680" s="27"/>
      <c r="E680" s="27"/>
      <c r="G680" s="30">
        <f t="shared" ref="G680:G743" si="12">ABS(I680-J680)</f>
        <v>0.11808999999999958</v>
      </c>
      <c r="H680" s="31">
        <v>19.154199999999999</v>
      </c>
      <c r="I680" s="31">
        <v>6.9586399999999999</v>
      </c>
      <c r="J680" s="31">
        <v>6.8405500000000004</v>
      </c>
    </row>
    <row r="681" spans="1:10" x14ac:dyDescent="0.25">
      <c r="A681" s="27"/>
      <c r="B681" s="27"/>
      <c r="C681" s="27"/>
      <c r="D681" s="27"/>
      <c r="E681" s="27"/>
      <c r="G681" s="30">
        <f t="shared" si="12"/>
        <v>0.1148100000000003</v>
      </c>
      <c r="H681" s="31">
        <v>19.179099999999998</v>
      </c>
      <c r="I681" s="31">
        <v>6.9892700000000003</v>
      </c>
      <c r="J681" s="31">
        <v>6.87446</v>
      </c>
    </row>
    <row r="682" spans="1:10" x14ac:dyDescent="0.25">
      <c r="A682" s="27"/>
      <c r="B682" s="27"/>
      <c r="C682" s="27"/>
      <c r="D682" s="27"/>
      <c r="E682" s="27"/>
      <c r="G682" s="30">
        <f t="shared" si="12"/>
        <v>0.11151999999999962</v>
      </c>
      <c r="H682" s="31">
        <v>19.204000000000001</v>
      </c>
      <c r="I682" s="31">
        <v>7.0198999999999998</v>
      </c>
      <c r="J682" s="31">
        <v>6.9083800000000002</v>
      </c>
    </row>
    <row r="683" spans="1:10" x14ac:dyDescent="0.25">
      <c r="A683" s="27"/>
      <c r="B683" s="27"/>
      <c r="C683" s="27"/>
      <c r="D683" s="27"/>
      <c r="E683" s="27"/>
      <c r="G683" s="30">
        <f t="shared" si="12"/>
        <v>0.10821000000000058</v>
      </c>
      <c r="H683" s="31">
        <v>19.228899999999999</v>
      </c>
      <c r="I683" s="31">
        <v>7.0505300000000002</v>
      </c>
      <c r="J683" s="31">
        <v>6.9423199999999996</v>
      </c>
    </row>
    <row r="684" spans="1:10" x14ac:dyDescent="0.25">
      <c r="A684" s="27"/>
      <c r="B684" s="27"/>
      <c r="C684" s="27"/>
      <c r="D684" s="27"/>
      <c r="E684" s="27"/>
      <c r="G684" s="30">
        <f t="shared" si="12"/>
        <v>0.10153000000000034</v>
      </c>
      <c r="H684" s="31">
        <v>19.278600000000001</v>
      </c>
      <c r="I684" s="31">
        <v>7.1117800000000004</v>
      </c>
      <c r="J684" s="31">
        <v>7.0102500000000001</v>
      </c>
    </row>
    <row r="685" spans="1:10" x14ac:dyDescent="0.25">
      <c r="A685" s="27"/>
      <c r="B685" s="27"/>
      <c r="C685" s="27"/>
      <c r="D685" s="27"/>
      <c r="E685" s="27"/>
      <c r="G685" s="30">
        <f t="shared" si="12"/>
        <v>9.8169999999999646E-2</v>
      </c>
      <c r="H685" s="31">
        <v>19.3035</v>
      </c>
      <c r="I685" s="31">
        <v>7.1424099999999999</v>
      </c>
      <c r="J685" s="31">
        <v>7.0442400000000003</v>
      </c>
    </row>
    <row r="686" spans="1:10" x14ac:dyDescent="0.25">
      <c r="A686" s="27"/>
      <c r="B686" s="27"/>
      <c r="C686" s="27"/>
      <c r="D686" s="27"/>
      <c r="E686" s="27"/>
      <c r="G686" s="30">
        <f t="shared" si="12"/>
        <v>9.4800000000000217E-2</v>
      </c>
      <c r="H686" s="31">
        <v>19.328399999999998</v>
      </c>
      <c r="I686" s="31">
        <v>7.1730400000000003</v>
      </c>
      <c r="J686" s="31">
        <v>7.0782400000000001</v>
      </c>
    </row>
    <row r="687" spans="1:10" x14ac:dyDescent="0.25">
      <c r="A687" s="27"/>
      <c r="B687" s="27"/>
      <c r="C687" s="27"/>
      <c r="D687" s="27"/>
      <c r="E687" s="27"/>
      <c r="G687" s="30">
        <f t="shared" si="12"/>
        <v>9.1409999999999769E-2</v>
      </c>
      <c r="H687" s="31">
        <v>19.353200000000001</v>
      </c>
      <c r="I687" s="31">
        <v>7.2036699999999998</v>
      </c>
      <c r="J687" s="31">
        <v>7.11226</v>
      </c>
    </row>
    <row r="688" spans="1:10" x14ac:dyDescent="0.25">
      <c r="A688" s="27"/>
      <c r="B688" s="27"/>
      <c r="C688" s="27"/>
      <c r="D688" s="27"/>
      <c r="E688" s="27"/>
      <c r="G688" s="30">
        <f t="shared" si="12"/>
        <v>8.8010000000000588E-2</v>
      </c>
      <c r="H688" s="31">
        <v>19.3781</v>
      </c>
      <c r="I688" s="31">
        <v>7.2343000000000002</v>
      </c>
      <c r="J688" s="31">
        <v>7.1462899999999996</v>
      </c>
    </row>
    <row r="689" spans="1:10" x14ac:dyDescent="0.25">
      <c r="A689" s="27"/>
      <c r="B689" s="27"/>
      <c r="C689" s="27"/>
      <c r="D689" s="27"/>
      <c r="E689" s="27"/>
      <c r="G689" s="30">
        <f t="shared" si="12"/>
        <v>8.1150000000000055E-2</v>
      </c>
      <c r="H689" s="31">
        <v>19.427900000000001</v>
      </c>
      <c r="I689" s="31">
        <v>7.2955500000000004</v>
      </c>
      <c r="J689" s="31">
        <v>7.2144000000000004</v>
      </c>
    </row>
    <row r="690" spans="1:10" x14ac:dyDescent="0.25">
      <c r="A690" s="27"/>
      <c r="B690" s="27"/>
      <c r="C690" s="27"/>
      <c r="D690" s="27"/>
      <c r="E690" s="27"/>
      <c r="G690" s="30">
        <f t="shared" si="12"/>
        <v>7.7720000000000233E-2</v>
      </c>
      <c r="H690" s="31">
        <v>19.4527</v>
      </c>
      <c r="I690" s="31">
        <v>7.3261799999999999</v>
      </c>
      <c r="J690" s="31">
        <v>7.2484599999999997</v>
      </c>
    </row>
    <row r="691" spans="1:10" x14ac:dyDescent="0.25">
      <c r="A691" s="27"/>
      <c r="B691" s="27"/>
      <c r="C691" s="27"/>
      <c r="D691" s="27"/>
      <c r="E691" s="27"/>
      <c r="G691" s="30">
        <f t="shared" si="12"/>
        <v>7.4260000000000659E-2</v>
      </c>
      <c r="H691" s="31">
        <v>19.477599999999999</v>
      </c>
      <c r="I691" s="31">
        <v>7.3568100000000003</v>
      </c>
      <c r="J691" s="31">
        <v>7.2825499999999996</v>
      </c>
    </row>
    <row r="692" spans="1:10" x14ac:dyDescent="0.25">
      <c r="A692" s="27"/>
      <c r="B692" s="27"/>
      <c r="C692" s="27"/>
      <c r="D692" s="27"/>
      <c r="E692" s="27"/>
      <c r="G692" s="30">
        <f t="shared" si="12"/>
        <v>7.0800000000000196E-2</v>
      </c>
      <c r="H692" s="31">
        <v>19.502500000000001</v>
      </c>
      <c r="I692" s="31">
        <v>7.3874399999999998</v>
      </c>
      <c r="J692" s="31">
        <v>7.3166399999999996</v>
      </c>
    </row>
    <row r="693" spans="1:10" x14ac:dyDescent="0.25">
      <c r="A693" s="27"/>
      <c r="B693" s="27"/>
      <c r="C693" s="27"/>
      <c r="D693" s="27"/>
      <c r="E693" s="27"/>
      <c r="G693" s="30">
        <f t="shared" si="12"/>
        <v>6.7330000000000112E-2</v>
      </c>
      <c r="H693" s="31">
        <v>19.5274</v>
      </c>
      <c r="I693" s="31">
        <v>7.4180700000000002</v>
      </c>
      <c r="J693" s="31">
        <v>7.3507400000000001</v>
      </c>
    </row>
    <row r="694" spans="1:10" x14ac:dyDescent="0.25">
      <c r="A694" s="27"/>
      <c r="B694" s="27"/>
      <c r="C694" s="27"/>
      <c r="D694" s="27"/>
      <c r="E694" s="27"/>
      <c r="G694" s="30">
        <f t="shared" si="12"/>
        <v>6.034000000000006E-2</v>
      </c>
      <c r="H694" s="31">
        <v>19.577100000000002</v>
      </c>
      <c r="I694" s="31">
        <v>7.4793200000000004</v>
      </c>
      <c r="J694" s="31">
        <v>7.4189800000000004</v>
      </c>
    </row>
    <row r="695" spans="1:10" x14ac:dyDescent="0.25">
      <c r="A695" s="27"/>
      <c r="B695" s="27"/>
      <c r="C695" s="27"/>
      <c r="D695" s="27"/>
      <c r="E695" s="27"/>
      <c r="G695" s="30">
        <f t="shared" si="12"/>
        <v>5.6840000000000224E-2</v>
      </c>
      <c r="H695" s="31">
        <v>19.602</v>
      </c>
      <c r="I695" s="31">
        <v>7.5099499999999999</v>
      </c>
      <c r="J695" s="31">
        <v>7.4531099999999997</v>
      </c>
    </row>
    <row r="696" spans="1:10" x14ac:dyDescent="0.25">
      <c r="A696" s="27"/>
      <c r="B696" s="27"/>
      <c r="C696" s="27"/>
      <c r="D696" s="27"/>
      <c r="E696" s="27"/>
      <c r="G696" s="30">
        <f t="shared" si="12"/>
        <v>5.3329999999999878E-2</v>
      </c>
      <c r="H696" s="31">
        <v>19.626899999999999</v>
      </c>
      <c r="I696" s="31">
        <v>7.5405800000000003</v>
      </c>
      <c r="J696" s="31">
        <v>7.4872500000000004</v>
      </c>
    </row>
    <row r="697" spans="1:10" x14ac:dyDescent="0.25">
      <c r="A697" s="27"/>
      <c r="B697" s="27"/>
      <c r="C697" s="27"/>
      <c r="D697" s="27"/>
      <c r="E697" s="27"/>
      <c r="G697" s="30">
        <f t="shared" si="12"/>
        <v>4.980999999999991E-2</v>
      </c>
      <c r="H697" s="31">
        <v>19.651700000000002</v>
      </c>
      <c r="I697" s="31">
        <v>7.5712099999999998</v>
      </c>
      <c r="J697" s="31">
        <v>7.5213999999999999</v>
      </c>
    </row>
    <row r="698" spans="1:10" x14ac:dyDescent="0.25">
      <c r="A698" s="27"/>
      <c r="B698" s="27"/>
      <c r="C698" s="27"/>
      <c r="D698" s="27"/>
      <c r="E698" s="27"/>
      <c r="G698" s="30">
        <f t="shared" si="12"/>
        <v>4.6289999999999942E-2</v>
      </c>
      <c r="H698" s="31">
        <v>19.676600000000001</v>
      </c>
      <c r="I698" s="31">
        <v>7.6018400000000002</v>
      </c>
      <c r="J698" s="31">
        <v>7.5555500000000002</v>
      </c>
    </row>
    <row r="699" spans="1:10" x14ac:dyDescent="0.25">
      <c r="A699" s="27"/>
      <c r="B699" s="27"/>
      <c r="C699" s="27"/>
      <c r="D699" s="27"/>
      <c r="E699" s="27"/>
      <c r="G699" s="30">
        <f t="shared" si="12"/>
        <v>3.9200000000000124E-2</v>
      </c>
      <c r="H699" s="31">
        <v>19.726400000000002</v>
      </c>
      <c r="I699" s="31">
        <v>7.6630900000000004</v>
      </c>
      <c r="J699" s="31">
        <v>7.6238900000000003</v>
      </c>
    </row>
    <row r="700" spans="1:10" x14ac:dyDescent="0.25">
      <c r="A700" s="27"/>
      <c r="B700" s="27"/>
      <c r="C700" s="27"/>
      <c r="D700" s="27"/>
      <c r="E700" s="27"/>
      <c r="G700" s="30">
        <f t="shared" si="12"/>
        <v>3.5660000000000025E-2</v>
      </c>
      <c r="H700" s="31">
        <v>19.751300000000001</v>
      </c>
      <c r="I700" s="31">
        <v>7.6937199999999999</v>
      </c>
      <c r="J700" s="31">
        <v>7.6580599999999999</v>
      </c>
    </row>
    <row r="701" spans="1:10" x14ac:dyDescent="0.25">
      <c r="A701" s="27"/>
      <c r="B701" s="27"/>
      <c r="C701" s="27"/>
      <c r="D701" s="27"/>
      <c r="E701" s="27"/>
      <c r="G701" s="30">
        <f t="shared" si="12"/>
        <v>3.2110000000000305E-2</v>
      </c>
      <c r="H701" s="31">
        <v>19.7761</v>
      </c>
      <c r="I701" s="31">
        <v>7.7243500000000003</v>
      </c>
      <c r="J701" s="31">
        <v>7.69224</v>
      </c>
    </row>
    <row r="702" spans="1:10" x14ac:dyDescent="0.25">
      <c r="A702" s="27"/>
      <c r="B702" s="27"/>
      <c r="C702" s="27"/>
      <c r="D702" s="27"/>
      <c r="E702" s="27"/>
      <c r="G702" s="30">
        <f t="shared" si="12"/>
        <v>2.8559999999999697E-2</v>
      </c>
      <c r="H702" s="31">
        <v>19.800999999999998</v>
      </c>
      <c r="I702" s="31">
        <v>7.7549799999999998</v>
      </c>
      <c r="J702" s="31">
        <v>7.7264200000000001</v>
      </c>
    </row>
    <row r="703" spans="1:10" x14ac:dyDescent="0.25">
      <c r="A703" s="27"/>
      <c r="B703" s="27"/>
      <c r="C703" s="27"/>
      <c r="D703" s="27"/>
      <c r="E703" s="27"/>
      <c r="G703" s="30">
        <f t="shared" si="12"/>
        <v>2.4989999999999846E-2</v>
      </c>
      <c r="H703" s="31">
        <v>19.825900000000001</v>
      </c>
      <c r="I703" s="31">
        <v>7.7855999999999996</v>
      </c>
      <c r="J703" s="31">
        <v>7.7606099999999998</v>
      </c>
    </row>
    <row r="704" spans="1:10" x14ac:dyDescent="0.25">
      <c r="A704" s="27"/>
      <c r="B704" s="27"/>
      <c r="C704" s="27"/>
      <c r="D704" s="27"/>
      <c r="E704" s="27"/>
      <c r="G704" s="30">
        <f t="shared" si="12"/>
        <v>1.7860000000000653E-2</v>
      </c>
      <c r="H704" s="31">
        <v>19.875599999999999</v>
      </c>
      <c r="I704" s="31">
        <v>7.8468600000000004</v>
      </c>
      <c r="J704" s="31">
        <v>7.8289999999999997</v>
      </c>
    </row>
    <row r="705" spans="1:10" x14ac:dyDescent="0.25">
      <c r="A705" s="27"/>
      <c r="B705" s="27"/>
      <c r="C705" s="27"/>
      <c r="D705" s="27"/>
      <c r="E705" s="27"/>
      <c r="G705" s="30">
        <f t="shared" si="12"/>
        <v>1.4289999999999914E-2</v>
      </c>
      <c r="H705" s="31">
        <v>19.900500000000001</v>
      </c>
      <c r="I705" s="31">
        <v>7.8774899999999999</v>
      </c>
      <c r="J705" s="31">
        <v>7.8632</v>
      </c>
    </row>
    <row r="706" spans="1:10" x14ac:dyDescent="0.25">
      <c r="A706" s="27"/>
      <c r="B706" s="27"/>
      <c r="C706" s="27"/>
      <c r="D706" s="27"/>
      <c r="E706" s="27"/>
      <c r="G706" s="30">
        <f t="shared" si="12"/>
        <v>1.0720000000000063E-2</v>
      </c>
      <c r="H706" s="31">
        <v>19.9254</v>
      </c>
      <c r="I706" s="31">
        <v>7.9081200000000003</v>
      </c>
      <c r="J706" s="31">
        <v>7.8974000000000002</v>
      </c>
    </row>
    <row r="707" spans="1:10" x14ac:dyDescent="0.25">
      <c r="A707" s="27"/>
      <c r="B707" s="27"/>
      <c r="C707" s="27"/>
      <c r="D707" s="27"/>
      <c r="E707" s="27"/>
      <c r="G707" s="30">
        <f t="shared" si="12"/>
        <v>7.1399999999997021E-3</v>
      </c>
      <c r="H707" s="31">
        <v>19.950299999999999</v>
      </c>
      <c r="I707" s="31">
        <v>7.9387400000000001</v>
      </c>
      <c r="J707" s="31">
        <v>7.9316000000000004</v>
      </c>
    </row>
    <row r="708" spans="1:10" x14ac:dyDescent="0.25">
      <c r="A708" s="27"/>
      <c r="B708" s="27"/>
      <c r="C708" s="27"/>
      <c r="D708" s="27"/>
      <c r="E708" s="27"/>
      <c r="G708" s="30">
        <f t="shared" si="12"/>
        <v>3.5599999999993415E-3</v>
      </c>
      <c r="H708" s="31">
        <v>19.975100000000001</v>
      </c>
      <c r="I708" s="31">
        <v>7.9693699999999996</v>
      </c>
      <c r="J708" s="31">
        <v>7.9658100000000003</v>
      </c>
    </row>
    <row r="709" spans="1:10" x14ac:dyDescent="0.25">
      <c r="A709" s="27"/>
      <c r="B709" s="27"/>
      <c r="C709" s="27"/>
      <c r="D709" s="27"/>
      <c r="E709" s="27"/>
      <c r="G709" s="30">
        <f t="shared" si="12"/>
        <v>0</v>
      </c>
      <c r="H709" s="30"/>
      <c r="I709" s="30"/>
      <c r="J709" s="30"/>
    </row>
    <row r="710" spans="1:10" x14ac:dyDescent="0.25">
      <c r="A710" s="27"/>
      <c r="B710" s="27"/>
      <c r="C710" s="27"/>
      <c r="D710" s="27"/>
      <c r="E710" s="27"/>
      <c r="G710" s="30">
        <f t="shared" si="12"/>
        <v>0</v>
      </c>
      <c r="H710" s="30"/>
      <c r="I710" s="30"/>
      <c r="J710" s="30"/>
    </row>
    <row r="711" spans="1:10" x14ac:dyDescent="0.25">
      <c r="A711" s="27"/>
      <c r="B711" s="27"/>
      <c r="C711" s="27"/>
      <c r="D711" s="27"/>
      <c r="E711" s="27"/>
      <c r="G711" s="30">
        <f t="shared" si="12"/>
        <v>0</v>
      </c>
      <c r="H711" s="30"/>
      <c r="I711" s="30"/>
      <c r="J711" s="30"/>
    </row>
    <row r="712" spans="1:10" x14ac:dyDescent="0.25">
      <c r="A712" s="27"/>
      <c r="B712" s="27"/>
      <c r="C712" s="27"/>
      <c r="D712" s="27"/>
      <c r="E712" s="27"/>
      <c r="G712" s="30">
        <f t="shared" si="12"/>
        <v>0</v>
      </c>
      <c r="H712" s="30"/>
      <c r="I712" s="30"/>
      <c r="J712" s="30"/>
    </row>
    <row r="713" spans="1:10" x14ac:dyDescent="0.25">
      <c r="A713" s="27"/>
      <c r="B713" s="27"/>
      <c r="C713" s="27"/>
      <c r="D713" s="27"/>
      <c r="E713" s="27"/>
      <c r="G713" s="30">
        <f t="shared" si="12"/>
        <v>0</v>
      </c>
      <c r="H713" s="30"/>
      <c r="I713" s="30"/>
      <c r="J713" s="30"/>
    </row>
    <row r="714" spans="1:10" x14ac:dyDescent="0.25">
      <c r="A714" s="27"/>
      <c r="B714" s="27"/>
      <c r="C714" s="27"/>
      <c r="D714" s="27"/>
      <c r="E714" s="27"/>
      <c r="G714" s="30">
        <f t="shared" si="12"/>
        <v>0</v>
      </c>
      <c r="H714" s="30"/>
      <c r="I714" s="30"/>
      <c r="J714" s="30"/>
    </row>
    <row r="715" spans="1:10" x14ac:dyDescent="0.25">
      <c r="A715" s="27"/>
      <c r="B715" s="27"/>
      <c r="C715" s="27"/>
      <c r="D715" s="27"/>
      <c r="E715" s="27"/>
      <c r="G715" s="30">
        <f t="shared" si="12"/>
        <v>0</v>
      </c>
      <c r="H715" s="30"/>
      <c r="I715" s="30"/>
      <c r="J715" s="30"/>
    </row>
    <row r="716" spans="1:10" x14ac:dyDescent="0.25">
      <c r="A716" s="27"/>
      <c r="B716" s="27"/>
      <c r="C716" s="27"/>
      <c r="D716" s="27"/>
      <c r="E716" s="27"/>
      <c r="G716" s="30">
        <f t="shared" si="12"/>
        <v>0</v>
      </c>
      <c r="H716" s="30"/>
      <c r="I716" s="30"/>
      <c r="J716" s="30"/>
    </row>
    <row r="717" spans="1:10" x14ac:dyDescent="0.25">
      <c r="A717" s="27"/>
      <c r="B717" s="27"/>
      <c r="C717" s="27"/>
      <c r="D717" s="27"/>
      <c r="E717" s="27"/>
      <c r="G717" s="30">
        <f t="shared" si="12"/>
        <v>0</v>
      </c>
      <c r="H717" s="30"/>
      <c r="I717" s="30"/>
      <c r="J717" s="30"/>
    </row>
    <row r="718" spans="1:10" x14ac:dyDescent="0.25">
      <c r="A718" s="27"/>
      <c r="B718" s="27"/>
      <c r="C718" s="27"/>
      <c r="D718" s="27"/>
      <c r="E718" s="27"/>
      <c r="G718" s="30">
        <f t="shared" si="12"/>
        <v>0</v>
      </c>
      <c r="H718" s="30"/>
      <c r="I718" s="30"/>
      <c r="J718" s="30"/>
    </row>
    <row r="719" spans="1:10" x14ac:dyDescent="0.25">
      <c r="A719" s="27"/>
      <c r="B719" s="27"/>
      <c r="C719" s="27"/>
      <c r="D719" s="27"/>
      <c r="E719" s="27"/>
      <c r="G719" s="30">
        <f t="shared" si="12"/>
        <v>0</v>
      </c>
      <c r="H719" s="30"/>
      <c r="I719" s="30"/>
      <c r="J719" s="30"/>
    </row>
    <row r="720" spans="1:10" x14ac:dyDescent="0.25">
      <c r="A720" s="27"/>
      <c r="B720" s="27"/>
      <c r="C720" s="27"/>
      <c r="D720" s="27"/>
      <c r="E720" s="27"/>
      <c r="G720" s="30">
        <f t="shared" si="12"/>
        <v>0</v>
      </c>
      <c r="H720" s="30"/>
      <c r="I720" s="30"/>
      <c r="J720" s="30"/>
    </row>
    <row r="721" spans="1:10" x14ac:dyDescent="0.25">
      <c r="A721" s="27"/>
      <c r="B721" s="27"/>
      <c r="C721" s="27"/>
      <c r="D721" s="27"/>
      <c r="E721" s="27"/>
      <c r="G721" s="30">
        <f t="shared" si="12"/>
        <v>0</v>
      </c>
      <c r="H721" s="30"/>
      <c r="I721" s="30"/>
      <c r="J721" s="30"/>
    </row>
    <row r="722" spans="1:10" x14ac:dyDescent="0.25">
      <c r="A722" s="27"/>
      <c r="B722" s="27"/>
      <c r="C722" s="27"/>
      <c r="D722" s="27"/>
      <c r="E722" s="27"/>
      <c r="G722" s="30">
        <f t="shared" si="12"/>
        <v>0</v>
      </c>
      <c r="H722" s="30"/>
      <c r="I722" s="30"/>
      <c r="J722" s="30"/>
    </row>
    <row r="723" spans="1:10" x14ac:dyDescent="0.25">
      <c r="A723" s="27"/>
      <c r="B723" s="27"/>
      <c r="C723" s="27"/>
      <c r="D723" s="27"/>
      <c r="E723" s="27"/>
      <c r="G723" s="30">
        <f t="shared" si="12"/>
        <v>0</v>
      </c>
      <c r="H723" s="30"/>
      <c r="I723" s="30"/>
      <c r="J723" s="30"/>
    </row>
    <row r="724" spans="1:10" x14ac:dyDescent="0.25">
      <c r="A724" s="27"/>
      <c r="B724" s="27"/>
      <c r="C724" s="27"/>
      <c r="D724" s="27"/>
      <c r="E724" s="27"/>
      <c r="G724" s="30">
        <f t="shared" si="12"/>
        <v>0</v>
      </c>
      <c r="H724" s="30"/>
      <c r="I724" s="30"/>
      <c r="J724" s="30"/>
    </row>
    <row r="725" spans="1:10" x14ac:dyDescent="0.25">
      <c r="A725" s="27"/>
      <c r="B725" s="27"/>
      <c r="C725" s="27"/>
      <c r="D725" s="27"/>
      <c r="E725" s="27"/>
      <c r="G725" s="30">
        <f t="shared" si="12"/>
        <v>0</v>
      </c>
      <c r="H725" s="30"/>
      <c r="I725" s="30"/>
      <c r="J725" s="30"/>
    </row>
    <row r="726" spans="1:10" x14ac:dyDescent="0.25">
      <c r="A726" s="27"/>
      <c r="B726" s="27"/>
      <c r="C726" s="27"/>
      <c r="D726" s="27"/>
      <c r="E726" s="27"/>
      <c r="G726" s="30">
        <f t="shared" si="12"/>
        <v>0</v>
      </c>
      <c r="H726" s="30"/>
      <c r="I726" s="30"/>
      <c r="J726" s="30"/>
    </row>
    <row r="727" spans="1:10" x14ac:dyDescent="0.25">
      <c r="A727" s="27"/>
      <c r="B727" s="27"/>
      <c r="C727" s="27"/>
      <c r="D727" s="27"/>
      <c r="E727" s="27"/>
      <c r="G727" s="30">
        <f t="shared" si="12"/>
        <v>0</v>
      </c>
      <c r="H727" s="30"/>
      <c r="I727" s="30"/>
      <c r="J727" s="30"/>
    </row>
    <row r="728" spans="1:10" x14ac:dyDescent="0.25">
      <c r="A728" s="27"/>
      <c r="B728" s="27"/>
      <c r="C728" s="27"/>
      <c r="D728" s="27"/>
      <c r="E728" s="27"/>
      <c r="G728" s="30">
        <f t="shared" si="12"/>
        <v>0</v>
      </c>
      <c r="H728" s="30"/>
      <c r="I728" s="30"/>
      <c r="J728" s="30"/>
    </row>
    <row r="729" spans="1:10" x14ac:dyDescent="0.25">
      <c r="A729" s="27"/>
      <c r="B729" s="27"/>
      <c r="C729" s="27"/>
      <c r="D729" s="27"/>
      <c r="E729" s="27"/>
      <c r="G729" s="30">
        <f t="shared" si="12"/>
        <v>0</v>
      </c>
      <c r="H729" s="30"/>
      <c r="I729" s="30"/>
      <c r="J729" s="30"/>
    </row>
    <row r="730" spans="1:10" x14ac:dyDescent="0.25">
      <c r="A730" s="27"/>
      <c r="B730" s="27"/>
      <c r="C730" s="27"/>
      <c r="D730" s="27"/>
      <c r="E730" s="27"/>
      <c r="G730" s="30">
        <f t="shared" si="12"/>
        <v>0</v>
      </c>
      <c r="H730" s="30"/>
      <c r="I730" s="30"/>
      <c r="J730" s="30"/>
    </row>
    <row r="731" spans="1:10" x14ac:dyDescent="0.25">
      <c r="A731" s="27"/>
      <c r="B731" s="27"/>
      <c r="C731" s="27"/>
      <c r="D731" s="27"/>
      <c r="E731" s="27"/>
      <c r="G731" s="30">
        <f t="shared" si="12"/>
        <v>0</v>
      </c>
      <c r="H731" s="30"/>
      <c r="I731" s="30"/>
      <c r="J731" s="30"/>
    </row>
    <row r="732" spans="1:10" x14ac:dyDescent="0.25">
      <c r="A732" s="27"/>
      <c r="B732" s="27"/>
      <c r="C732" s="27"/>
      <c r="D732" s="27"/>
      <c r="E732" s="27"/>
      <c r="G732" s="30">
        <f t="shared" si="12"/>
        <v>0</v>
      </c>
      <c r="H732" s="30"/>
      <c r="I732" s="30"/>
      <c r="J732" s="30"/>
    </row>
    <row r="733" spans="1:10" x14ac:dyDescent="0.25">
      <c r="A733" s="27"/>
      <c r="B733" s="27"/>
      <c r="C733" s="27"/>
      <c r="D733" s="27"/>
      <c r="E733" s="27"/>
      <c r="G733" s="30">
        <f t="shared" si="12"/>
        <v>0</v>
      </c>
      <c r="H733" s="30"/>
      <c r="I733" s="30"/>
      <c r="J733" s="30"/>
    </row>
    <row r="734" spans="1:10" x14ac:dyDescent="0.25">
      <c r="A734" s="27"/>
      <c r="B734" s="27"/>
      <c r="C734" s="27"/>
      <c r="D734" s="27"/>
      <c r="E734" s="27"/>
      <c r="G734" s="30">
        <f t="shared" si="12"/>
        <v>0</v>
      </c>
      <c r="H734" s="30"/>
      <c r="I734" s="30"/>
      <c r="J734" s="30"/>
    </row>
    <row r="735" spans="1:10" x14ac:dyDescent="0.25">
      <c r="A735" s="27"/>
      <c r="B735" s="27"/>
      <c r="C735" s="27"/>
      <c r="D735" s="27"/>
      <c r="E735" s="27"/>
      <c r="G735" s="30">
        <f t="shared" si="12"/>
        <v>0</v>
      </c>
      <c r="H735" s="30"/>
      <c r="I735" s="30"/>
      <c r="J735" s="30"/>
    </row>
    <row r="736" spans="1:10" x14ac:dyDescent="0.25">
      <c r="A736" s="27"/>
      <c r="B736" s="27"/>
      <c r="C736" s="27"/>
      <c r="D736" s="27"/>
      <c r="E736" s="27"/>
      <c r="G736" s="30">
        <f t="shared" si="12"/>
        <v>0</v>
      </c>
      <c r="H736" s="30"/>
      <c r="I736" s="30"/>
      <c r="J736" s="30"/>
    </row>
    <row r="737" spans="1:10" x14ac:dyDescent="0.25">
      <c r="A737" s="27"/>
      <c r="B737" s="27"/>
      <c r="C737" s="27"/>
      <c r="D737" s="27"/>
      <c r="E737" s="27"/>
      <c r="G737" s="30">
        <f t="shared" si="12"/>
        <v>0</v>
      </c>
      <c r="H737" s="30"/>
      <c r="I737" s="30"/>
      <c r="J737" s="30"/>
    </row>
    <row r="738" spans="1:10" x14ac:dyDescent="0.25">
      <c r="A738" s="27"/>
      <c r="B738" s="27"/>
      <c r="C738" s="27"/>
      <c r="D738" s="27"/>
      <c r="E738" s="27"/>
      <c r="G738" s="30">
        <f t="shared" si="12"/>
        <v>0</v>
      </c>
      <c r="H738" s="30"/>
      <c r="I738" s="30"/>
      <c r="J738" s="30"/>
    </row>
    <row r="739" spans="1:10" x14ac:dyDescent="0.25">
      <c r="A739" s="27"/>
      <c r="B739" s="27"/>
      <c r="C739" s="27"/>
      <c r="D739" s="27"/>
      <c r="E739" s="27"/>
      <c r="G739" s="30">
        <f t="shared" si="12"/>
        <v>0</v>
      </c>
      <c r="H739" s="30"/>
      <c r="I739" s="30"/>
      <c r="J739" s="30"/>
    </row>
    <row r="740" spans="1:10" x14ac:dyDescent="0.25">
      <c r="A740" s="27"/>
      <c r="B740" s="27"/>
      <c r="C740" s="27"/>
      <c r="D740" s="27"/>
      <c r="E740" s="27"/>
      <c r="G740" s="30">
        <f t="shared" si="12"/>
        <v>0</v>
      </c>
      <c r="H740" s="30"/>
      <c r="I740" s="30"/>
      <c r="J740" s="30"/>
    </row>
    <row r="741" spans="1:10" x14ac:dyDescent="0.25">
      <c r="A741" s="27"/>
      <c r="B741" s="27"/>
      <c r="C741" s="27"/>
      <c r="D741" s="27"/>
      <c r="E741" s="27"/>
      <c r="G741" s="30">
        <f t="shared" si="12"/>
        <v>0</v>
      </c>
      <c r="H741" s="30"/>
      <c r="I741" s="30"/>
      <c r="J741" s="30"/>
    </row>
    <row r="742" spans="1:10" x14ac:dyDescent="0.25">
      <c r="A742" s="27"/>
      <c r="B742" s="27"/>
      <c r="C742" s="27"/>
      <c r="D742" s="27"/>
      <c r="E742" s="27"/>
      <c r="G742" s="30">
        <f t="shared" si="12"/>
        <v>0</v>
      </c>
      <c r="H742" s="30"/>
      <c r="I742" s="30"/>
      <c r="J742" s="30"/>
    </row>
    <row r="743" spans="1:10" x14ac:dyDescent="0.25">
      <c r="A743" s="27"/>
      <c r="B743" s="27"/>
      <c r="C743" s="27"/>
      <c r="D743" s="27"/>
      <c r="E743" s="27"/>
      <c r="G743" s="30">
        <f t="shared" si="12"/>
        <v>0</v>
      </c>
      <c r="H743" s="30"/>
      <c r="I743" s="30"/>
      <c r="J743" s="30"/>
    </row>
    <row r="744" spans="1:10" x14ac:dyDescent="0.25">
      <c r="A744" s="27"/>
      <c r="B744" s="27"/>
      <c r="C744" s="27"/>
      <c r="D744" s="27"/>
      <c r="E744" s="27"/>
      <c r="G744" s="30">
        <f t="shared" ref="G744:G807" si="13">ABS(I744-J744)</f>
        <v>0</v>
      </c>
      <c r="H744" s="30"/>
      <c r="I744" s="30"/>
      <c r="J744" s="30"/>
    </row>
    <row r="745" spans="1:10" x14ac:dyDescent="0.25">
      <c r="A745" s="27"/>
      <c r="B745" s="27"/>
      <c r="C745" s="27"/>
      <c r="D745" s="27"/>
      <c r="E745" s="27"/>
      <c r="G745" s="30">
        <f t="shared" si="13"/>
        <v>0</v>
      </c>
      <c r="H745" s="30"/>
      <c r="I745" s="30"/>
      <c r="J745" s="30"/>
    </row>
    <row r="746" spans="1:10" x14ac:dyDescent="0.25">
      <c r="A746" s="27"/>
      <c r="B746" s="27"/>
      <c r="C746" s="27"/>
      <c r="D746" s="27"/>
      <c r="E746" s="27"/>
      <c r="G746" s="30">
        <f t="shared" si="13"/>
        <v>0</v>
      </c>
      <c r="H746" s="30"/>
      <c r="I746" s="30"/>
      <c r="J746" s="30"/>
    </row>
    <row r="747" spans="1:10" x14ac:dyDescent="0.25">
      <c r="A747" s="27"/>
      <c r="B747" s="27"/>
      <c r="C747" s="27"/>
      <c r="D747" s="27"/>
      <c r="E747" s="27"/>
      <c r="G747" s="30">
        <f t="shared" si="13"/>
        <v>0</v>
      </c>
      <c r="H747" s="30"/>
      <c r="I747" s="30"/>
      <c r="J747" s="30"/>
    </row>
    <row r="748" spans="1:10" x14ac:dyDescent="0.25">
      <c r="A748" s="27"/>
      <c r="B748" s="27"/>
      <c r="C748" s="27"/>
      <c r="D748" s="27"/>
      <c r="E748" s="27"/>
      <c r="G748" s="30">
        <f t="shared" si="13"/>
        <v>0</v>
      </c>
      <c r="H748" s="30"/>
      <c r="I748" s="30"/>
      <c r="J748" s="30"/>
    </row>
    <row r="749" spans="1:10" x14ac:dyDescent="0.25">
      <c r="A749" s="27"/>
      <c r="B749" s="27"/>
      <c r="C749" s="27"/>
      <c r="D749" s="27"/>
      <c r="E749" s="27"/>
      <c r="G749" s="30">
        <f t="shared" si="13"/>
        <v>0</v>
      </c>
      <c r="H749" s="30"/>
      <c r="I749" s="30"/>
      <c r="J749" s="30"/>
    </row>
    <row r="750" spans="1:10" x14ac:dyDescent="0.25">
      <c r="A750" s="27"/>
      <c r="B750" s="27"/>
      <c r="C750" s="27"/>
      <c r="D750" s="27"/>
      <c r="E750" s="27"/>
      <c r="G750" s="30">
        <f t="shared" si="13"/>
        <v>0</v>
      </c>
      <c r="H750" s="30"/>
      <c r="I750" s="30"/>
      <c r="J750" s="30"/>
    </row>
    <row r="751" spans="1:10" x14ac:dyDescent="0.25">
      <c r="A751" s="27"/>
      <c r="B751" s="27"/>
      <c r="C751" s="27"/>
      <c r="D751" s="27"/>
      <c r="E751" s="27"/>
      <c r="G751" s="30">
        <f t="shared" si="13"/>
        <v>0</v>
      </c>
      <c r="H751" s="30"/>
      <c r="I751" s="30"/>
      <c r="J751" s="30"/>
    </row>
    <row r="752" spans="1:10" x14ac:dyDescent="0.25">
      <c r="A752" s="27"/>
      <c r="B752" s="27"/>
      <c r="C752" s="27"/>
      <c r="D752" s="27"/>
      <c r="E752" s="27"/>
      <c r="G752" s="30">
        <f t="shared" si="13"/>
        <v>0</v>
      </c>
      <c r="H752" s="30"/>
      <c r="I752" s="30"/>
      <c r="J752" s="30"/>
    </row>
    <row r="753" spans="1:10" x14ac:dyDescent="0.25">
      <c r="A753" s="27"/>
      <c r="B753" s="27"/>
      <c r="C753" s="27"/>
      <c r="D753" s="27"/>
      <c r="E753" s="27"/>
      <c r="G753" s="30">
        <f t="shared" si="13"/>
        <v>0</v>
      </c>
      <c r="H753" s="30"/>
      <c r="I753" s="30"/>
      <c r="J753" s="30"/>
    </row>
    <row r="754" spans="1:10" x14ac:dyDescent="0.25">
      <c r="A754" s="27"/>
      <c r="B754" s="27"/>
      <c r="C754" s="27"/>
      <c r="D754" s="27"/>
      <c r="E754" s="27"/>
      <c r="G754" s="30">
        <f t="shared" si="13"/>
        <v>0</v>
      </c>
      <c r="H754" s="30"/>
      <c r="I754" s="30"/>
      <c r="J754" s="30"/>
    </row>
    <row r="755" spans="1:10" x14ac:dyDescent="0.25">
      <c r="A755" s="27"/>
      <c r="B755" s="27"/>
      <c r="C755" s="27"/>
      <c r="D755" s="27"/>
      <c r="E755" s="27"/>
      <c r="G755" s="30">
        <f t="shared" si="13"/>
        <v>0</v>
      </c>
      <c r="H755" s="30"/>
      <c r="I755" s="30"/>
      <c r="J755" s="30"/>
    </row>
    <row r="756" spans="1:10" x14ac:dyDescent="0.25">
      <c r="A756" s="27"/>
      <c r="B756" s="27"/>
      <c r="C756" s="27"/>
      <c r="D756" s="27"/>
      <c r="E756" s="27"/>
      <c r="G756" s="30">
        <f t="shared" si="13"/>
        <v>0</v>
      </c>
      <c r="H756" s="30"/>
      <c r="I756" s="30"/>
      <c r="J756" s="30"/>
    </row>
    <row r="757" spans="1:10" x14ac:dyDescent="0.25">
      <c r="A757" s="27"/>
      <c r="B757" s="27"/>
      <c r="C757" s="27"/>
      <c r="D757" s="27"/>
      <c r="E757" s="27"/>
      <c r="G757" s="30">
        <f t="shared" si="13"/>
        <v>0</v>
      </c>
      <c r="H757" s="30"/>
      <c r="I757" s="30"/>
      <c r="J757" s="30"/>
    </row>
    <row r="758" spans="1:10" x14ac:dyDescent="0.25">
      <c r="A758" s="27"/>
      <c r="B758" s="27"/>
      <c r="C758" s="27"/>
      <c r="D758" s="27"/>
      <c r="E758" s="27"/>
      <c r="G758" s="30">
        <f t="shared" si="13"/>
        <v>0</v>
      </c>
      <c r="H758" s="30"/>
      <c r="I758" s="30"/>
      <c r="J758" s="30"/>
    </row>
    <row r="759" spans="1:10" x14ac:dyDescent="0.25">
      <c r="A759" s="27"/>
      <c r="B759" s="27"/>
      <c r="C759" s="27"/>
      <c r="D759" s="27"/>
      <c r="E759" s="27"/>
      <c r="G759" s="30">
        <f t="shared" si="13"/>
        <v>0</v>
      </c>
      <c r="H759" s="30"/>
      <c r="I759" s="30"/>
      <c r="J759" s="30"/>
    </row>
    <row r="760" spans="1:10" x14ac:dyDescent="0.25">
      <c r="A760" s="27"/>
      <c r="B760" s="27"/>
      <c r="C760" s="27"/>
      <c r="D760" s="27"/>
      <c r="E760" s="27"/>
      <c r="G760" s="30">
        <f t="shared" si="13"/>
        <v>0</v>
      </c>
      <c r="H760" s="30"/>
      <c r="I760" s="30"/>
      <c r="J760" s="30"/>
    </row>
    <row r="761" spans="1:10" x14ac:dyDescent="0.25">
      <c r="A761" s="27"/>
      <c r="B761" s="27"/>
      <c r="C761" s="27"/>
      <c r="D761" s="27"/>
      <c r="E761" s="27"/>
      <c r="G761" s="30">
        <f t="shared" si="13"/>
        <v>0</v>
      </c>
      <c r="H761" s="30"/>
      <c r="I761" s="30"/>
      <c r="J761" s="30"/>
    </row>
    <row r="762" spans="1:10" x14ac:dyDescent="0.25">
      <c r="A762" s="27"/>
      <c r="B762" s="27"/>
      <c r="C762" s="27"/>
      <c r="D762" s="27"/>
      <c r="E762" s="27"/>
      <c r="G762" s="30">
        <f t="shared" si="13"/>
        <v>0</v>
      </c>
      <c r="H762" s="30"/>
      <c r="I762" s="30"/>
      <c r="J762" s="30"/>
    </row>
    <row r="763" spans="1:10" x14ac:dyDescent="0.25">
      <c r="A763" s="27"/>
      <c r="B763" s="27"/>
      <c r="C763" s="27"/>
      <c r="D763" s="27"/>
      <c r="E763" s="27"/>
      <c r="G763" s="30">
        <f t="shared" si="13"/>
        <v>0</v>
      </c>
      <c r="H763" s="30"/>
      <c r="I763" s="30"/>
      <c r="J763" s="30"/>
    </row>
    <row r="764" spans="1:10" x14ac:dyDescent="0.25">
      <c r="A764" s="27"/>
      <c r="B764" s="27"/>
      <c r="C764" s="27"/>
      <c r="D764" s="27"/>
      <c r="E764" s="27"/>
      <c r="G764" s="30">
        <f t="shared" si="13"/>
        <v>0</v>
      </c>
      <c r="H764" s="30"/>
      <c r="I764" s="30"/>
      <c r="J764" s="30"/>
    </row>
    <row r="765" spans="1:10" x14ac:dyDescent="0.25">
      <c r="A765" s="27"/>
      <c r="B765" s="27"/>
      <c r="C765" s="27"/>
      <c r="D765" s="27"/>
      <c r="E765" s="27"/>
      <c r="G765" s="30">
        <f t="shared" si="13"/>
        <v>0</v>
      </c>
      <c r="H765" s="30"/>
      <c r="I765" s="30"/>
      <c r="J765" s="30"/>
    </row>
    <row r="766" spans="1:10" x14ac:dyDescent="0.25">
      <c r="A766" s="27"/>
      <c r="B766" s="27"/>
      <c r="C766" s="27"/>
      <c r="D766" s="27"/>
      <c r="E766" s="27"/>
      <c r="G766" s="30">
        <f t="shared" si="13"/>
        <v>0</v>
      </c>
      <c r="H766" s="30"/>
      <c r="I766" s="30"/>
      <c r="J766" s="30"/>
    </row>
    <row r="767" spans="1:10" x14ac:dyDescent="0.25">
      <c r="A767" s="27"/>
      <c r="B767" s="27"/>
      <c r="C767" s="27"/>
      <c r="D767" s="27"/>
      <c r="E767" s="27"/>
      <c r="G767" s="30">
        <f t="shared" si="13"/>
        <v>0</v>
      </c>
      <c r="H767" s="30"/>
      <c r="I767" s="30"/>
      <c r="J767" s="30"/>
    </row>
    <row r="768" spans="1:10" x14ac:dyDescent="0.25">
      <c r="A768" s="27"/>
      <c r="B768" s="27"/>
      <c r="C768" s="27"/>
      <c r="D768" s="27"/>
      <c r="E768" s="27"/>
      <c r="G768" s="30">
        <f t="shared" si="13"/>
        <v>0</v>
      </c>
      <c r="H768" s="30"/>
      <c r="I768" s="30"/>
      <c r="J768" s="30"/>
    </row>
    <row r="769" spans="1:10" x14ac:dyDescent="0.25">
      <c r="A769" s="27"/>
      <c r="B769" s="27"/>
      <c r="C769" s="27"/>
      <c r="D769" s="27"/>
      <c r="E769" s="27"/>
      <c r="G769" s="30">
        <f t="shared" si="13"/>
        <v>0</v>
      </c>
      <c r="H769" s="30"/>
      <c r="I769" s="30"/>
      <c r="J769" s="30"/>
    </row>
    <row r="770" spans="1:10" x14ac:dyDescent="0.25">
      <c r="A770" s="27"/>
      <c r="B770" s="27"/>
      <c r="C770" s="27"/>
      <c r="D770" s="27"/>
      <c r="E770" s="27"/>
      <c r="G770" s="30">
        <f t="shared" si="13"/>
        <v>0</v>
      </c>
      <c r="H770" s="30"/>
      <c r="I770" s="30"/>
      <c r="J770" s="30"/>
    </row>
    <row r="771" spans="1:10" x14ac:dyDescent="0.25">
      <c r="A771" s="27"/>
      <c r="B771" s="27"/>
      <c r="C771" s="27"/>
      <c r="D771" s="27"/>
      <c r="E771" s="27"/>
      <c r="G771" s="30">
        <f t="shared" si="13"/>
        <v>0</v>
      </c>
      <c r="H771" s="30"/>
      <c r="I771" s="30"/>
      <c r="J771" s="30"/>
    </row>
    <row r="772" spans="1:10" x14ac:dyDescent="0.25">
      <c r="A772" s="27"/>
      <c r="B772" s="27"/>
      <c r="C772" s="27"/>
      <c r="D772" s="27"/>
      <c r="E772" s="27"/>
      <c r="G772" s="30">
        <f t="shared" si="13"/>
        <v>0</v>
      </c>
      <c r="H772" s="30"/>
      <c r="I772" s="30"/>
      <c r="J772" s="30"/>
    </row>
    <row r="773" spans="1:10" x14ac:dyDescent="0.25">
      <c r="A773" s="27"/>
      <c r="B773" s="27"/>
      <c r="C773" s="27"/>
      <c r="D773" s="27"/>
      <c r="E773" s="27"/>
      <c r="G773" s="30">
        <f t="shared" si="13"/>
        <v>0</v>
      </c>
      <c r="H773" s="30"/>
      <c r="I773" s="30"/>
      <c r="J773" s="30"/>
    </row>
    <row r="774" spans="1:10" x14ac:dyDescent="0.25">
      <c r="A774" s="27"/>
      <c r="B774" s="27"/>
      <c r="C774" s="27"/>
      <c r="D774" s="27"/>
      <c r="E774" s="27"/>
      <c r="G774" s="30">
        <f t="shared" si="13"/>
        <v>0</v>
      </c>
      <c r="H774" s="30"/>
      <c r="I774" s="30"/>
      <c r="J774" s="30"/>
    </row>
    <row r="775" spans="1:10" x14ac:dyDescent="0.25">
      <c r="A775" s="27"/>
      <c r="B775" s="27"/>
      <c r="C775" s="27"/>
      <c r="D775" s="27"/>
      <c r="E775" s="27"/>
      <c r="G775" s="30">
        <f t="shared" si="13"/>
        <v>0</v>
      </c>
      <c r="H775" s="30"/>
      <c r="I775" s="30"/>
      <c r="J775" s="30"/>
    </row>
    <row r="776" spans="1:10" x14ac:dyDescent="0.25">
      <c r="A776" s="27"/>
      <c r="B776" s="27"/>
      <c r="C776" s="27"/>
      <c r="D776" s="27"/>
      <c r="E776" s="27"/>
      <c r="G776" s="30">
        <f t="shared" si="13"/>
        <v>0</v>
      </c>
      <c r="H776" s="30"/>
      <c r="I776" s="30"/>
      <c r="J776" s="30"/>
    </row>
    <row r="777" spans="1:10" x14ac:dyDescent="0.25">
      <c r="A777" s="27"/>
      <c r="B777" s="27"/>
      <c r="C777" s="27"/>
      <c r="D777" s="27"/>
      <c r="E777" s="27"/>
      <c r="G777" s="30">
        <f t="shared" si="13"/>
        <v>0</v>
      </c>
      <c r="H777" s="30"/>
      <c r="I777" s="30"/>
      <c r="J777" s="30"/>
    </row>
    <row r="778" spans="1:10" x14ac:dyDescent="0.25">
      <c r="A778" s="27"/>
      <c r="B778" s="27"/>
      <c r="C778" s="27"/>
      <c r="D778" s="27"/>
      <c r="E778" s="27"/>
      <c r="G778" s="30">
        <f t="shared" si="13"/>
        <v>0</v>
      </c>
      <c r="H778" s="30"/>
      <c r="I778" s="30"/>
      <c r="J778" s="30"/>
    </row>
    <row r="779" spans="1:10" x14ac:dyDescent="0.25">
      <c r="A779" s="27"/>
      <c r="B779" s="27"/>
      <c r="C779" s="27"/>
      <c r="D779" s="27"/>
      <c r="E779" s="27"/>
      <c r="G779" s="30">
        <f t="shared" si="13"/>
        <v>0</v>
      </c>
      <c r="H779" s="30"/>
      <c r="I779" s="30"/>
      <c r="J779" s="30"/>
    </row>
    <row r="780" spans="1:10" x14ac:dyDescent="0.25">
      <c r="A780" s="27"/>
      <c r="B780" s="27"/>
      <c r="C780" s="27"/>
      <c r="D780" s="27"/>
      <c r="E780" s="27"/>
      <c r="G780" s="30">
        <f t="shared" si="13"/>
        <v>0</v>
      </c>
      <c r="H780" s="30"/>
      <c r="I780" s="30"/>
      <c r="J780" s="30"/>
    </row>
    <row r="781" spans="1:10" x14ac:dyDescent="0.25">
      <c r="A781" s="27"/>
      <c r="B781" s="27"/>
      <c r="C781" s="27"/>
      <c r="D781" s="27"/>
      <c r="E781" s="27"/>
      <c r="G781" s="30">
        <f t="shared" si="13"/>
        <v>0</v>
      </c>
      <c r="H781" s="30"/>
      <c r="I781" s="30"/>
      <c r="J781" s="30"/>
    </row>
    <row r="782" spans="1:10" x14ac:dyDescent="0.25">
      <c r="A782" s="27"/>
      <c r="B782" s="27"/>
      <c r="C782" s="27"/>
      <c r="D782" s="27"/>
      <c r="E782" s="27"/>
      <c r="G782" s="30">
        <f t="shared" si="13"/>
        <v>0</v>
      </c>
      <c r="H782" s="30"/>
      <c r="I782" s="30"/>
      <c r="J782" s="30"/>
    </row>
    <row r="783" spans="1:10" x14ac:dyDescent="0.25">
      <c r="A783" s="27"/>
      <c r="B783" s="27"/>
      <c r="C783" s="27"/>
      <c r="D783" s="27"/>
      <c r="E783" s="27"/>
      <c r="G783" s="30">
        <f t="shared" si="13"/>
        <v>0</v>
      </c>
      <c r="H783" s="30"/>
      <c r="I783" s="30"/>
      <c r="J783" s="30"/>
    </row>
    <row r="784" spans="1:10" x14ac:dyDescent="0.25">
      <c r="A784" s="27"/>
      <c r="B784" s="27"/>
      <c r="C784" s="27"/>
      <c r="D784" s="27"/>
      <c r="E784" s="27"/>
      <c r="G784" s="30">
        <f t="shared" si="13"/>
        <v>0</v>
      </c>
      <c r="H784" s="30"/>
      <c r="I784" s="30"/>
      <c r="J784" s="30"/>
    </row>
    <row r="785" spans="1:10" x14ac:dyDescent="0.25">
      <c r="A785" s="27"/>
      <c r="B785" s="27"/>
      <c r="C785" s="27"/>
      <c r="D785" s="27"/>
      <c r="E785" s="27"/>
      <c r="G785" s="30">
        <f t="shared" si="13"/>
        <v>0</v>
      </c>
      <c r="H785" s="30"/>
      <c r="I785" s="30"/>
      <c r="J785" s="30"/>
    </row>
    <row r="786" spans="1:10" x14ac:dyDescent="0.25">
      <c r="A786" s="27"/>
      <c r="B786" s="27"/>
      <c r="C786" s="27"/>
      <c r="D786" s="27"/>
      <c r="E786" s="27"/>
      <c r="G786" s="30">
        <f t="shared" si="13"/>
        <v>0</v>
      </c>
      <c r="H786" s="30"/>
      <c r="I786" s="30"/>
      <c r="J786" s="30"/>
    </row>
    <row r="787" spans="1:10" x14ac:dyDescent="0.25">
      <c r="A787" s="27"/>
      <c r="B787" s="27"/>
      <c r="C787" s="27"/>
      <c r="D787" s="27"/>
      <c r="E787" s="27"/>
      <c r="G787" s="30">
        <f t="shared" si="13"/>
        <v>0</v>
      </c>
      <c r="H787" s="30"/>
      <c r="I787" s="30"/>
      <c r="J787" s="30"/>
    </row>
    <row r="788" spans="1:10" x14ac:dyDescent="0.25">
      <c r="A788" s="27"/>
      <c r="B788" s="27"/>
      <c r="C788" s="27"/>
      <c r="D788" s="27"/>
      <c r="E788" s="27"/>
      <c r="G788" s="30">
        <f t="shared" si="13"/>
        <v>0</v>
      </c>
      <c r="H788" s="30"/>
      <c r="I788" s="30"/>
      <c r="J788" s="30"/>
    </row>
    <row r="789" spans="1:10" x14ac:dyDescent="0.25">
      <c r="A789" s="27"/>
      <c r="B789" s="27"/>
      <c r="C789" s="27"/>
      <c r="D789" s="27"/>
      <c r="E789" s="27"/>
      <c r="G789" s="30">
        <f t="shared" si="13"/>
        <v>0</v>
      </c>
      <c r="H789" s="30"/>
      <c r="I789" s="30"/>
      <c r="J789" s="30"/>
    </row>
    <row r="790" spans="1:10" x14ac:dyDescent="0.25">
      <c r="A790" s="27"/>
      <c r="B790" s="27"/>
      <c r="C790" s="27"/>
      <c r="D790" s="27"/>
      <c r="E790" s="27"/>
      <c r="G790" s="30">
        <f t="shared" si="13"/>
        <v>0</v>
      </c>
      <c r="H790" s="30"/>
      <c r="I790" s="30"/>
      <c r="J790" s="30"/>
    </row>
    <row r="791" spans="1:10" x14ac:dyDescent="0.25">
      <c r="A791" s="27"/>
      <c r="B791" s="27"/>
      <c r="C791" s="27"/>
      <c r="D791" s="27"/>
      <c r="E791" s="27"/>
      <c r="G791" s="30">
        <f t="shared" si="13"/>
        <v>0</v>
      </c>
      <c r="H791" s="30"/>
      <c r="I791" s="30"/>
      <c r="J791" s="30"/>
    </row>
    <row r="792" spans="1:10" x14ac:dyDescent="0.25">
      <c r="A792" s="27"/>
      <c r="B792" s="27"/>
      <c r="C792" s="27"/>
      <c r="D792" s="27"/>
      <c r="E792" s="27"/>
      <c r="G792" s="30">
        <f t="shared" si="13"/>
        <v>0</v>
      </c>
      <c r="H792" s="30"/>
      <c r="I792" s="30"/>
      <c r="J792" s="30"/>
    </row>
    <row r="793" spans="1:10" x14ac:dyDescent="0.25">
      <c r="A793" s="27"/>
      <c r="B793" s="27"/>
      <c r="C793" s="27"/>
      <c r="D793" s="27"/>
      <c r="E793" s="27"/>
      <c r="G793" s="30">
        <f t="shared" si="13"/>
        <v>0</v>
      </c>
      <c r="H793" s="30"/>
      <c r="I793" s="30"/>
      <c r="J793" s="30"/>
    </row>
    <row r="794" spans="1:10" x14ac:dyDescent="0.25">
      <c r="A794" s="27"/>
      <c r="B794" s="27"/>
      <c r="C794" s="27"/>
      <c r="D794" s="27"/>
      <c r="E794" s="27"/>
      <c r="G794" s="30">
        <f t="shared" si="13"/>
        <v>0</v>
      </c>
      <c r="H794" s="30"/>
      <c r="I794" s="30"/>
      <c r="J794" s="30"/>
    </row>
    <row r="795" spans="1:10" x14ac:dyDescent="0.25">
      <c r="A795" s="27"/>
      <c r="B795" s="27"/>
      <c r="C795" s="27"/>
      <c r="D795" s="27"/>
      <c r="E795" s="27"/>
      <c r="G795" s="30">
        <f t="shared" si="13"/>
        <v>0</v>
      </c>
      <c r="H795" s="30"/>
      <c r="I795" s="30"/>
      <c r="J795" s="30"/>
    </row>
    <row r="796" spans="1:10" x14ac:dyDescent="0.25">
      <c r="A796" s="27"/>
      <c r="B796" s="27"/>
      <c r="C796" s="27"/>
      <c r="D796" s="27"/>
      <c r="E796" s="27"/>
      <c r="G796" s="30">
        <f t="shared" si="13"/>
        <v>0</v>
      </c>
      <c r="H796" s="30"/>
      <c r="I796" s="30"/>
      <c r="J796" s="30"/>
    </row>
    <row r="797" spans="1:10" x14ac:dyDescent="0.25">
      <c r="A797" s="27"/>
      <c r="B797" s="27"/>
      <c r="C797" s="27"/>
      <c r="D797" s="27"/>
      <c r="E797" s="27"/>
      <c r="G797" s="30">
        <f t="shared" si="13"/>
        <v>0</v>
      </c>
      <c r="H797" s="30"/>
      <c r="I797" s="30"/>
      <c r="J797" s="30"/>
    </row>
    <row r="798" spans="1:10" x14ac:dyDescent="0.25">
      <c r="A798" s="27"/>
      <c r="B798" s="27"/>
      <c r="C798" s="27"/>
      <c r="D798" s="27"/>
      <c r="E798" s="27"/>
      <c r="G798" s="30">
        <f t="shared" si="13"/>
        <v>0</v>
      </c>
      <c r="H798" s="30"/>
      <c r="I798" s="30"/>
      <c r="J798" s="30"/>
    </row>
    <row r="799" spans="1:10" x14ac:dyDescent="0.25">
      <c r="A799" s="27"/>
      <c r="B799" s="27"/>
      <c r="C799" s="27"/>
      <c r="D799" s="27"/>
      <c r="E799" s="27"/>
      <c r="G799" s="30">
        <f t="shared" si="13"/>
        <v>0</v>
      </c>
      <c r="H799" s="30"/>
      <c r="I799" s="30"/>
      <c r="J799" s="30"/>
    </row>
    <row r="800" spans="1:10" x14ac:dyDescent="0.25">
      <c r="A800" s="27"/>
      <c r="B800" s="27"/>
      <c r="C800" s="27"/>
      <c r="D800" s="27"/>
      <c r="E800" s="27"/>
      <c r="G800" s="30">
        <f t="shared" si="13"/>
        <v>0</v>
      </c>
      <c r="H800" s="30"/>
      <c r="I800" s="30"/>
      <c r="J800" s="30"/>
    </row>
    <row r="801" spans="1:10" x14ac:dyDescent="0.25">
      <c r="A801" s="27"/>
      <c r="B801" s="27"/>
      <c r="C801" s="27"/>
      <c r="D801" s="27"/>
      <c r="E801" s="27"/>
      <c r="G801" s="30">
        <f t="shared" si="13"/>
        <v>0</v>
      </c>
      <c r="H801" s="30"/>
      <c r="I801" s="30"/>
      <c r="J801" s="30"/>
    </row>
    <row r="802" spans="1:10" x14ac:dyDescent="0.25">
      <c r="A802" s="27"/>
      <c r="B802" s="27"/>
      <c r="C802" s="27"/>
      <c r="D802" s="27"/>
      <c r="E802" s="27"/>
      <c r="G802" s="30">
        <f t="shared" si="13"/>
        <v>0</v>
      </c>
      <c r="H802" s="30"/>
      <c r="I802" s="30"/>
      <c r="J802" s="30"/>
    </row>
    <row r="803" spans="1:10" x14ac:dyDescent="0.25">
      <c r="A803" s="27"/>
      <c r="B803" s="27"/>
      <c r="C803" s="27"/>
      <c r="D803" s="27"/>
      <c r="E803" s="27"/>
      <c r="G803" s="30">
        <f t="shared" si="13"/>
        <v>0</v>
      </c>
      <c r="H803" s="30"/>
      <c r="I803" s="30"/>
      <c r="J803" s="30"/>
    </row>
    <row r="804" spans="1:10" x14ac:dyDescent="0.25">
      <c r="A804" s="27"/>
      <c r="B804" s="27"/>
      <c r="C804" s="27"/>
      <c r="D804" s="27"/>
      <c r="E804" s="27"/>
      <c r="G804" s="30">
        <f t="shared" si="13"/>
        <v>0</v>
      </c>
      <c r="H804" s="30"/>
      <c r="I804" s="30"/>
      <c r="J804" s="30"/>
    </row>
    <row r="805" spans="1:10" x14ac:dyDescent="0.25">
      <c r="A805" s="27"/>
      <c r="B805" s="27"/>
      <c r="C805" s="27"/>
      <c r="D805" s="27"/>
      <c r="E805" s="27"/>
      <c r="G805" s="30">
        <f t="shared" si="13"/>
        <v>0</v>
      </c>
      <c r="H805" s="30"/>
      <c r="I805" s="30"/>
      <c r="J805" s="30"/>
    </row>
    <row r="806" spans="1:10" x14ac:dyDescent="0.25">
      <c r="A806" s="27"/>
      <c r="B806" s="27"/>
      <c r="C806" s="27"/>
      <c r="D806" s="27"/>
      <c r="E806" s="27"/>
      <c r="G806" s="30">
        <f t="shared" si="13"/>
        <v>0</v>
      </c>
      <c r="H806" s="30"/>
      <c r="I806" s="30"/>
      <c r="J806" s="30"/>
    </row>
    <row r="807" spans="1:10" x14ac:dyDescent="0.25">
      <c r="A807" s="27"/>
      <c r="B807" s="27"/>
      <c r="C807" s="27"/>
      <c r="D807" s="27"/>
      <c r="E807" s="27"/>
      <c r="G807" s="30">
        <f t="shared" si="13"/>
        <v>0</v>
      </c>
      <c r="H807" s="30"/>
      <c r="I807" s="30"/>
      <c r="J807" s="30"/>
    </row>
    <row r="808" spans="1:10" x14ac:dyDescent="0.25">
      <c r="A808" s="27"/>
      <c r="B808" s="27"/>
      <c r="C808" s="27"/>
      <c r="D808" s="27"/>
      <c r="E808" s="27"/>
      <c r="G808" s="30">
        <f t="shared" ref="G808:G834" si="14">ABS(I808-J808)</f>
        <v>0</v>
      </c>
      <c r="H808" s="30"/>
      <c r="I808" s="30"/>
      <c r="J808" s="30"/>
    </row>
    <row r="809" spans="1:10" x14ac:dyDescent="0.25">
      <c r="A809" s="27"/>
      <c r="B809" s="27"/>
      <c r="C809" s="27"/>
      <c r="D809" s="27"/>
      <c r="E809" s="27"/>
      <c r="G809" s="30">
        <f t="shared" si="14"/>
        <v>0</v>
      </c>
      <c r="H809" s="30"/>
      <c r="I809" s="30"/>
      <c r="J809" s="30"/>
    </row>
    <row r="810" spans="1:10" x14ac:dyDescent="0.25">
      <c r="A810" s="27"/>
      <c r="B810" s="27"/>
      <c r="C810" s="27"/>
      <c r="D810" s="27"/>
      <c r="E810" s="27"/>
      <c r="G810" s="30">
        <f t="shared" si="14"/>
        <v>0</v>
      </c>
      <c r="H810" s="30"/>
      <c r="I810" s="30"/>
      <c r="J810" s="30"/>
    </row>
    <row r="811" spans="1:10" x14ac:dyDescent="0.25">
      <c r="A811" s="27"/>
      <c r="B811" s="27"/>
      <c r="C811" s="27"/>
      <c r="D811" s="27"/>
      <c r="E811" s="27"/>
      <c r="G811" s="30">
        <f t="shared" si="14"/>
        <v>0</v>
      </c>
      <c r="H811" s="30"/>
      <c r="I811" s="30"/>
      <c r="J811" s="30"/>
    </row>
    <row r="812" spans="1:10" x14ac:dyDescent="0.25">
      <c r="A812" s="27"/>
      <c r="B812" s="27"/>
      <c r="C812" s="27"/>
      <c r="D812" s="27"/>
      <c r="E812" s="27"/>
      <c r="G812" s="30">
        <f t="shared" si="14"/>
        <v>0</v>
      </c>
      <c r="H812" s="30"/>
      <c r="I812" s="30"/>
      <c r="J812" s="30"/>
    </row>
    <row r="813" spans="1:10" x14ac:dyDescent="0.25">
      <c r="A813" s="27"/>
      <c r="B813" s="27"/>
      <c r="C813" s="27"/>
      <c r="D813" s="27"/>
      <c r="E813" s="27"/>
      <c r="G813" s="30">
        <f t="shared" si="14"/>
        <v>0</v>
      </c>
      <c r="H813" s="30"/>
      <c r="I813" s="30"/>
      <c r="J813" s="30"/>
    </row>
    <row r="814" spans="1:10" x14ac:dyDescent="0.25">
      <c r="A814" s="27"/>
      <c r="B814" s="27"/>
      <c r="C814" s="27"/>
      <c r="D814" s="27"/>
      <c r="E814" s="27"/>
      <c r="G814" s="30">
        <f t="shared" si="14"/>
        <v>0</v>
      </c>
      <c r="H814" s="30"/>
      <c r="I814" s="30"/>
      <c r="J814" s="30"/>
    </row>
    <row r="815" spans="1:10" x14ac:dyDescent="0.25">
      <c r="A815" s="27"/>
      <c r="B815" s="27"/>
      <c r="C815" s="27"/>
      <c r="D815" s="27"/>
      <c r="E815" s="27"/>
      <c r="G815" s="30">
        <f t="shared" si="14"/>
        <v>0</v>
      </c>
      <c r="H815" s="30"/>
      <c r="I815" s="30"/>
      <c r="J815" s="30"/>
    </row>
    <row r="816" spans="1:10" x14ac:dyDescent="0.25">
      <c r="A816" s="27"/>
      <c r="B816" s="27"/>
      <c r="C816" s="27"/>
      <c r="D816" s="27"/>
      <c r="E816" s="27"/>
      <c r="G816" s="30">
        <f t="shared" si="14"/>
        <v>0</v>
      </c>
      <c r="H816" s="30"/>
      <c r="I816" s="30"/>
      <c r="J816" s="30"/>
    </row>
    <row r="817" spans="1:10" x14ac:dyDescent="0.25">
      <c r="A817" s="27"/>
      <c r="B817" s="27"/>
      <c r="C817" s="27"/>
      <c r="D817" s="27"/>
      <c r="E817" s="27"/>
      <c r="G817" s="30">
        <f t="shared" si="14"/>
        <v>0</v>
      </c>
      <c r="H817" s="30"/>
      <c r="I817" s="30"/>
      <c r="J817" s="30"/>
    </row>
    <row r="818" spans="1:10" x14ac:dyDescent="0.25">
      <c r="A818" s="27"/>
      <c r="B818" s="27"/>
      <c r="C818" s="27"/>
      <c r="D818" s="27"/>
      <c r="E818" s="27"/>
      <c r="G818" s="30">
        <f t="shared" si="14"/>
        <v>0</v>
      </c>
      <c r="H818" s="30"/>
      <c r="I818" s="30"/>
      <c r="J818" s="30"/>
    </row>
    <row r="819" spans="1:10" x14ac:dyDescent="0.25">
      <c r="A819" s="27"/>
      <c r="B819" s="27"/>
      <c r="C819" s="27"/>
      <c r="D819" s="27"/>
      <c r="E819" s="27"/>
      <c r="G819" s="30">
        <f t="shared" si="14"/>
        <v>0</v>
      </c>
      <c r="H819" s="30"/>
      <c r="I819" s="30"/>
      <c r="J819" s="30"/>
    </row>
    <row r="820" spans="1:10" x14ac:dyDescent="0.25">
      <c r="A820" s="27"/>
      <c r="B820" s="27"/>
      <c r="C820" s="27"/>
      <c r="D820" s="27"/>
      <c r="E820" s="27"/>
      <c r="G820" s="30">
        <f t="shared" si="14"/>
        <v>0</v>
      </c>
      <c r="H820" s="30"/>
      <c r="I820" s="30"/>
      <c r="J820" s="30"/>
    </row>
    <row r="821" spans="1:10" x14ac:dyDescent="0.25">
      <c r="A821" s="27"/>
      <c r="B821" s="27"/>
      <c r="C821" s="27"/>
      <c r="D821" s="27"/>
      <c r="E821" s="27"/>
      <c r="G821" s="30">
        <f t="shared" si="14"/>
        <v>0</v>
      </c>
      <c r="H821" s="30"/>
      <c r="I821" s="30"/>
      <c r="J821" s="30"/>
    </row>
    <row r="822" spans="1:10" x14ac:dyDescent="0.25">
      <c r="A822" s="27"/>
      <c r="B822" s="27"/>
      <c r="C822" s="27"/>
      <c r="D822" s="27"/>
      <c r="E822" s="27"/>
      <c r="G822" s="30">
        <f t="shared" si="14"/>
        <v>0</v>
      </c>
      <c r="H822" s="30"/>
      <c r="I822" s="30"/>
      <c r="J822" s="30"/>
    </row>
    <row r="823" spans="1:10" x14ac:dyDescent="0.25">
      <c r="A823" s="27"/>
      <c r="B823" s="27"/>
      <c r="C823" s="27"/>
      <c r="D823" s="27"/>
      <c r="E823" s="27"/>
      <c r="G823" s="30">
        <f t="shared" si="14"/>
        <v>0</v>
      </c>
      <c r="H823" s="30"/>
      <c r="I823" s="30"/>
      <c r="J823" s="30"/>
    </row>
    <row r="824" spans="1:10" x14ac:dyDescent="0.25">
      <c r="A824" s="27"/>
      <c r="B824" s="27"/>
      <c r="C824" s="27"/>
      <c r="D824" s="27"/>
      <c r="E824" s="27"/>
      <c r="G824" s="30">
        <f t="shared" si="14"/>
        <v>0</v>
      </c>
      <c r="H824" s="30"/>
      <c r="I824" s="30"/>
      <c r="J824" s="30"/>
    </row>
    <row r="825" spans="1:10" x14ac:dyDescent="0.25">
      <c r="A825" s="27"/>
      <c r="B825" s="27"/>
      <c r="C825" s="27"/>
      <c r="D825" s="27"/>
      <c r="E825" s="27"/>
      <c r="G825" s="30">
        <f t="shared" si="14"/>
        <v>0</v>
      </c>
      <c r="H825" s="30"/>
      <c r="I825" s="30"/>
      <c r="J825" s="30"/>
    </row>
    <row r="826" spans="1:10" x14ac:dyDescent="0.25">
      <c r="A826" s="27"/>
      <c r="B826" s="27"/>
      <c r="C826" s="27"/>
      <c r="D826" s="27"/>
      <c r="E826" s="27"/>
      <c r="G826" s="30">
        <f t="shared" si="14"/>
        <v>0</v>
      </c>
      <c r="H826" s="30"/>
      <c r="I826" s="30"/>
      <c r="J826" s="30"/>
    </row>
    <row r="827" spans="1:10" x14ac:dyDescent="0.25">
      <c r="A827" s="27"/>
      <c r="B827" s="27"/>
      <c r="C827" s="27"/>
      <c r="D827" s="27"/>
      <c r="E827" s="27"/>
      <c r="G827" s="30">
        <f t="shared" si="14"/>
        <v>0</v>
      </c>
      <c r="H827" s="30"/>
      <c r="I827" s="30"/>
      <c r="J827" s="30"/>
    </row>
    <row r="828" spans="1:10" x14ac:dyDescent="0.25">
      <c r="A828" s="27"/>
      <c r="B828" s="27"/>
      <c r="C828" s="27"/>
      <c r="D828" s="27"/>
      <c r="E828" s="27"/>
      <c r="G828" s="30">
        <f t="shared" si="14"/>
        <v>0</v>
      </c>
      <c r="H828" s="30"/>
      <c r="I828" s="30"/>
      <c r="J828" s="30"/>
    </row>
    <row r="829" spans="1:10" x14ac:dyDescent="0.25">
      <c r="A829" s="27"/>
      <c r="B829" s="27"/>
      <c r="C829" s="27"/>
      <c r="D829" s="27"/>
      <c r="E829" s="27"/>
      <c r="G829" s="30">
        <f t="shared" si="14"/>
        <v>0</v>
      </c>
      <c r="H829" s="30"/>
      <c r="I829" s="30"/>
      <c r="J829" s="30"/>
    </row>
    <row r="830" spans="1:10" x14ac:dyDescent="0.25">
      <c r="A830" s="27"/>
      <c r="B830" s="27"/>
      <c r="C830" s="27"/>
      <c r="D830" s="27"/>
      <c r="E830" s="27"/>
      <c r="G830" s="30">
        <f t="shared" si="14"/>
        <v>0</v>
      </c>
      <c r="H830" s="30"/>
      <c r="I830" s="30"/>
      <c r="J830" s="30"/>
    </row>
    <row r="831" spans="1:10" x14ac:dyDescent="0.25">
      <c r="A831" s="27"/>
      <c r="B831" s="27"/>
      <c r="C831" s="27"/>
      <c r="D831" s="27"/>
      <c r="E831" s="27"/>
      <c r="G831" s="30">
        <f t="shared" si="14"/>
        <v>0</v>
      </c>
      <c r="H831" s="30"/>
      <c r="I831" s="30"/>
      <c r="J831" s="30"/>
    </row>
    <row r="832" spans="1:10" x14ac:dyDescent="0.25">
      <c r="A832" s="27"/>
      <c r="B832" s="27"/>
      <c r="C832" s="27"/>
      <c r="D832" s="27"/>
      <c r="E832" s="27"/>
      <c r="G832" s="30">
        <f t="shared" si="14"/>
        <v>0</v>
      </c>
      <c r="H832" s="30"/>
      <c r="I832" s="30"/>
      <c r="J832" s="30"/>
    </row>
    <row r="833" spans="1:10" x14ac:dyDescent="0.25">
      <c r="A833" s="27"/>
      <c r="B833" s="27"/>
      <c r="C833" s="27"/>
      <c r="D833" s="27"/>
      <c r="E833" s="27"/>
      <c r="G833" s="30">
        <f t="shared" si="14"/>
        <v>0</v>
      </c>
      <c r="H833" s="30"/>
      <c r="I833" s="30"/>
      <c r="J833" s="30"/>
    </row>
    <row r="834" spans="1:10" x14ac:dyDescent="0.25">
      <c r="A834" s="27"/>
      <c r="B834" s="27"/>
      <c r="C834" s="27"/>
      <c r="D834" s="27"/>
      <c r="E834" s="27"/>
      <c r="G834" s="30">
        <f t="shared" si="14"/>
        <v>0</v>
      </c>
      <c r="H834" s="30"/>
      <c r="I834" s="30"/>
      <c r="J834" s="30"/>
    </row>
    <row r="835" spans="1:10" x14ac:dyDescent="0.25">
      <c r="A835" s="27"/>
      <c r="B835" s="27"/>
      <c r="C835" s="27"/>
      <c r="D835" s="27"/>
      <c r="E835" s="27"/>
      <c r="H835" s="30"/>
      <c r="I835" s="30"/>
      <c r="J835" s="30"/>
    </row>
    <row r="836" spans="1:10" x14ac:dyDescent="0.25">
      <c r="A836" s="27"/>
      <c r="B836" s="27"/>
      <c r="C836" s="27"/>
      <c r="D836" s="27"/>
      <c r="E836" s="27"/>
      <c r="H836" s="30"/>
      <c r="I836" s="30"/>
      <c r="J836" s="30"/>
    </row>
    <row r="837" spans="1:10" x14ac:dyDescent="0.25">
      <c r="A837" s="27"/>
      <c r="B837" s="27"/>
      <c r="C837" s="27"/>
      <c r="D837" s="27"/>
      <c r="E837" s="27"/>
      <c r="H837" s="30"/>
      <c r="I837" s="30"/>
      <c r="J837" s="30"/>
    </row>
    <row r="838" spans="1:10" x14ac:dyDescent="0.25">
      <c r="A838" s="27"/>
      <c r="B838" s="27"/>
      <c r="C838" s="27"/>
      <c r="D838" s="27"/>
      <c r="E838" s="27"/>
      <c r="H838" s="30"/>
      <c r="I838" s="30"/>
      <c r="J838" s="30"/>
    </row>
    <row r="839" spans="1:10" x14ac:dyDescent="0.25">
      <c r="A839" s="27"/>
      <c r="B839" s="27"/>
      <c r="C839" s="27"/>
      <c r="D839" s="27"/>
      <c r="E839" s="27"/>
      <c r="H839" s="30"/>
      <c r="I839" s="30"/>
      <c r="J839" s="30"/>
    </row>
    <row r="840" spans="1:10" x14ac:dyDescent="0.25">
      <c r="A840" s="27"/>
      <c r="B840" s="27"/>
      <c r="C840" s="27"/>
      <c r="D840" s="27"/>
      <c r="E840" s="27"/>
      <c r="H840" s="30"/>
      <c r="I840" s="30"/>
      <c r="J840" s="30"/>
    </row>
    <row r="841" spans="1:10" x14ac:dyDescent="0.25">
      <c r="A841" s="27"/>
      <c r="B841" s="27"/>
      <c r="C841" s="27"/>
      <c r="D841" s="27"/>
      <c r="E841" s="27"/>
      <c r="H841" s="30"/>
      <c r="I841" s="30"/>
      <c r="J841" s="30"/>
    </row>
    <row r="842" spans="1:10" x14ac:dyDescent="0.25">
      <c r="A842" s="27"/>
      <c r="B842" s="27"/>
      <c r="C842" s="27"/>
      <c r="D842" s="27"/>
      <c r="E842" s="27"/>
      <c r="H842" s="30"/>
      <c r="I842" s="30"/>
      <c r="J842" s="30"/>
    </row>
    <row r="843" spans="1:10" x14ac:dyDescent="0.25">
      <c r="A843" s="27"/>
      <c r="B843" s="27"/>
      <c r="C843" s="27"/>
      <c r="D843" s="27"/>
      <c r="E843" s="27"/>
      <c r="H843" s="30"/>
      <c r="I843" s="30"/>
      <c r="J843" s="30"/>
    </row>
    <row r="844" spans="1:10" x14ac:dyDescent="0.25">
      <c r="A844" s="27"/>
      <c r="B844" s="27"/>
      <c r="C844" s="27"/>
      <c r="D844" s="27"/>
      <c r="E844" s="27"/>
      <c r="H844" s="30"/>
      <c r="I844" s="30"/>
      <c r="J844" s="30"/>
    </row>
    <row r="845" spans="1:10" x14ac:dyDescent="0.25">
      <c r="A845" s="27"/>
      <c r="B845" s="27"/>
      <c r="C845" s="27"/>
      <c r="D845" s="27"/>
      <c r="E845" s="27"/>
      <c r="H845" s="30"/>
      <c r="I845" s="30"/>
      <c r="J845" s="30"/>
    </row>
    <row r="846" spans="1:10" x14ac:dyDescent="0.25">
      <c r="A846" s="27"/>
      <c r="B846" s="27"/>
      <c r="C846" s="27"/>
      <c r="D846" s="27"/>
      <c r="E846" s="27"/>
      <c r="H846" s="30"/>
      <c r="I846" s="30"/>
      <c r="J846" s="30"/>
    </row>
    <row r="847" spans="1:10" x14ac:dyDescent="0.25">
      <c r="A847" s="27"/>
      <c r="B847" s="27"/>
      <c r="C847" s="27"/>
      <c r="D847" s="27"/>
      <c r="E847" s="27"/>
      <c r="H847" s="30"/>
      <c r="I847" s="30"/>
      <c r="J847" s="30"/>
    </row>
    <row r="848" spans="1:10" x14ac:dyDescent="0.25">
      <c r="A848" s="27"/>
      <c r="B848" s="27"/>
      <c r="C848" s="27"/>
      <c r="D848" s="27"/>
      <c r="E848" s="27"/>
      <c r="H848" s="30"/>
      <c r="I848" s="30"/>
      <c r="J848" s="30"/>
    </row>
    <row r="849" spans="1:10" x14ac:dyDescent="0.25">
      <c r="A849" s="27"/>
      <c r="B849" s="27"/>
      <c r="C849" s="27"/>
      <c r="D849" s="27"/>
      <c r="E849" s="27"/>
      <c r="H849" s="30"/>
      <c r="I849" s="30"/>
      <c r="J849" s="30"/>
    </row>
    <row r="850" spans="1:10" x14ac:dyDescent="0.25">
      <c r="A850" s="27"/>
      <c r="B850" s="27"/>
      <c r="C850" s="27"/>
      <c r="D850" s="27"/>
      <c r="E850" s="27"/>
      <c r="H850" s="30"/>
      <c r="I850" s="30"/>
      <c r="J850" s="30"/>
    </row>
    <row r="851" spans="1:10" x14ac:dyDescent="0.25">
      <c r="A851" s="27"/>
      <c r="B851" s="27"/>
      <c r="C851" s="27"/>
      <c r="D851" s="27"/>
      <c r="E851" s="27"/>
      <c r="H851" s="30"/>
      <c r="I851" s="30"/>
      <c r="J851" s="30"/>
    </row>
    <row r="852" spans="1:10" x14ac:dyDescent="0.25">
      <c r="A852" s="27"/>
      <c r="B852" s="27"/>
      <c r="C852" s="27"/>
      <c r="D852" s="27"/>
      <c r="E852" s="27"/>
      <c r="H852" s="30"/>
      <c r="I852" s="30"/>
      <c r="J852" s="30"/>
    </row>
    <row r="853" spans="1:10" x14ac:dyDescent="0.25">
      <c r="A853" s="27"/>
      <c r="B853" s="27"/>
      <c r="C853" s="27"/>
      <c r="D853" s="27"/>
      <c r="E853" s="27"/>
      <c r="H853" s="30"/>
      <c r="I853" s="30"/>
      <c r="J853" s="30"/>
    </row>
    <row r="854" spans="1:10" x14ac:dyDescent="0.25">
      <c r="A854" s="27"/>
      <c r="B854" s="27"/>
      <c r="C854" s="27"/>
      <c r="D854" s="27"/>
      <c r="E854" s="27"/>
      <c r="H854" s="30"/>
      <c r="I854" s="30"/>
      <c r="J854" s="30"/>
    </row>
    <row r="855" spans="1:10" x14ac:dyDescent="0.25">
      <c r="A855" s="27"/>
      <c r="B855" s="27"/>
      <c r="C855" s="27"/>
      <c r="D855" s="27"/>
      <c r="E855" s="27"/>
      <c r="H855" s="30"/>
      <c r="I855" s="30"/>
      <c r="J855" s="30"/>
    </row>
    <row r="856" spans="1:10" x14ac:dyDescent="0.25">
      <c r="A856" s="27"/>
      <c r="B856" s="27"/>
      <c r="C856" s="27"/>
      <c r="D856" s="27"/>
      <c r="E856" s="27"/>
      <c r="H856" s="30"/>
      <c r="I856" s="30"/>
      <c r="J856" s="30"/>
    </row>
    <row r="857" spans="1:10" x14ac:dyDescent="0.25">
      <c r="A857" s="27"/>
      <c r="B857" s="27"/>
      <c r="C857" s="27"/>
      <c r="D857" s="27"/>
      <c r="E857" s="27"/>
      <c r="H857" s="30"/>
      <c r="I857" s="30"/>
      <c r="J857" s="30"/>
    </row>
    <row r="858" spans="1:10" x14ac:dyDescent="0.25">
      <c r="A858" s="27"/>
      <c r="B858" s="27"/>
      <c r="C858" s="27"/>
      <c r="D858" s="27"/>
      <c r="E858" s="27"/>
      <c r="H858" s="30"/>
      <c r="I858" s="30"/>
      <c r="J858" s="30"/>
    </row>
    <row r="859" spans="1:10" x14ac:dyDescent="0.25">
      <c r="A859" s="27"/>
      <c r="B859" s="27"/>
      <c r="C859" s="27"/>
      <c r="D859" s="27"/>
      <c r="E859" s="27"/>
      <c r="H859" s="30"/>
      <c r="I859" s="30"/>
      <c r="J859" s="30"/>
    </row>
    <row r="860" spans="1:10" x14ac:dyDescent="0.25">
      <c r="A860" s="27"/>
      <c r="B860" s="27"/>
      <c r="C860" s="27"/>
      <c r="D860" s="27"/>
      <c r="E860" s="27"/>
      <c r="H860" s="30"/>
      <c r="I860" s="30"/>
      <c r="J860" s="30"/>
    </row>
    <row r="861" spans="1:10" x14ac:dyDescent="0.25">
      <c r="A861" s="27"/>
      <c r="B861" s="27"/>
      <c r="C861" s="27"/>
      <c r="D861" s="27"/>
      <c r="E861" s="27"/>
      <c r="H861" s="30"/>
      <c r="I861" s="30"/>
      <c r="J861" s="30"/>
    </row>
    <row r="862" spans="1:10" x14ac:dyDescent="0.25">
      <c r="A862" s="27"/>
      <c r="B862" s="27"/>
      <c r="C862" s="27"/>
      <c r="D862" s="27"/>
      <c r="E862" s="27"/>
      <c r="H862" s="30"/>
      <c r="I862" s="30"/>
      <c r="J862" s="30"/>
    </row>
    <row r="863" spans="1:10" x14ac:dyDescent="0.25">
      <c r="A863" s="27"/>
      <c r="B863" s="27"/>
      <c r="C863" s="27"/>
      <c r="D863" s="27"/>
      <c r="E863" s="27"/>
      <c r="H863" s="30"/>
      <c r="I863" s="30"/>
      <c r="J863" s="30"/>
    </row>
    <row r="864" spans="1:10" x14ac:dyDescent="0.25">
      <c r="A864" s="27"/>
      <c r="B864" s="27"/>
      <c r="C864" s="27"/>
      <c r="D864" s="27"/>
      <c r="E864" s="27"/>
      <c r="H864" s="30"/>
      <c r="I864" s="30"/>
      <c r="J864" s="30"/>
    </row>
    <row r="865" spans="1:10" x14ac:dyDescent="0.25">
      <c r="A865" s="27"/>
      <c r="B865" s="27"/>
      <c r="C865" s="27"/>
      <c r="D865" s="27"/>
      <c r="E865" s="27"/>
      <c r="H865" s="30"/>
      <c r="I865" s="30"/>
      <c r="J865" s="30"/>
    </row>
    <row r="866" spans="1:10" x14ac:dyDescent="0.25">
      <c r="A866" s="27"/>
      <c r="B866" s="27"/>
      <c r="C866" s="27"/>
      <c r="D866" s="27"/>
      <c r="E866" s="27"/>
      <c r="H866" s="30"/>
      <c r="I866" s="30"/>
      <c r="J866" s="30"/>
    </row>
    <row r="867" spans="1:10" x14ac:dyDescent="0.25">
      <c r="A867" s="27"/>
      <c r="B867" s="27"/>
      <c r="C867" s="27"/>
      <c r="D867" s="27"/>
      <c r="E867" s="27"/>
      <c r="H867" s="30"/>
      <c r="I867" s="30"/>
      <c r="J867" s="30"/>
    </row>
    <row r="868" spans="1:10" x14ac:dyDescent="0.25">
      <c r="A868" s="27"/>
      <c r="B868" s="27"/>
      <c r="C868" s="27"/>
      <c r="D868" s="27"/>
      <c r="E868" s="27"/>
      <c r="H868" s="30"/>
      <c r="I868" s="30"/>
      <c r="J868" s="30"/>
    </row>
    <row r="869" spans="1:10" x14ac:dyDescent="0.25">
      <c r="A869" s="27"/>
      <c r="B869" s="27"/>
      <c r="C869" s="27"/>
      <c r="D869" s="27"/>
      <c r="E869" s="27"/>
      <c r="H869" s="30"/>
      <c r="I869" s="30"/>
      <c r="J869" s="30"/>
    </row>
    <row r="870" spans="1:10" x14ac:dyDescent="0.25">
      <c r="A870" s="27"/>
      <c r="B870" s="27"/>
      <c r="C870" s="27"/>
      <c r="D870" s="27"/>
      <c r="E870" s="27"/>
      <c r="H870" s="30"/>
      <c r="I870" s="30"/>
      <c r="J870" s="30"/>
    </row>
    <row r="871" spans="1:10" x14ac:dyDescent="0.25">
      <c r="A871" s="27"/>
      <c r="B871" s="27"/>
      <c r="C871" s="27"/>
      <c r="D871" s="27"/>
      <c r="E871" s="27"/>
      <c r="H871" s="30"/>
      <c r="I871" s="30"/>
      <c r="J871" s="30"/>
    </row>
    <row r="872" spans="1:10" x14ac:dyDescent="0.25">
      <c r="A872" s="27"/>
      <c r="B872" s="27"/>
      <c r="C872" s="27"/>
      <c r="D872" s="27"/>
      <c r="E872" s="27"/>
      <c r="H872" s="30"/>
      <c r="I872" s="30"/>
      <c r="J872" s="30"/>
    </row>
    <row r="873" spans="1:10" x14ac:dyDescent="0.25">
      <c r="A873" s="27"/>
      <c r="B873" s="27"/>
      <c r="C873" s="27"/>
      <c r="D873" s="27"/>
      <c r="E873" s="27"/>
      <c r="H873" s="30"/>
      <c r="I873" s="30"/>
      <c r="J873" s="30"/>
    </row>
    <row r="874" spans="1:10" x14ac:dyDescent="0.25">
      <c r="A874" s="27"/>
      <c r="B874" s="27"/>
      <c r="C874" s="27"/>
      <c r="D874" s="27"/>
      <c r="E874" s="27"/>
      <c r="H874" s="30"/>
      <c r="I874" s="30"/>
      <c r="J874" s="30"/>
    </row>
    <row r="875" spans="1:10" x14ac:dyDescent="0.25">
      <c r="A875" s="27"/>
      <c r="B875" s="27"/>
      <c r="C875" s="27"/>
      <c r="D875" s="27"/>
      <c r="E875" s="27"/>
      <c r="H875" s="30"/>
      <c r="I875" s="30"/>
      <c r="J875" s="30"/>
    </row>
    <row r="876" spans="1:10" x14ac:dyDescent="0.25">
      <c r="A876" s="27"/>
      <c r="B876" s="27"/>
      <c r="C876" s="27"/>
      <c r="D876" s="27"/>
      <c r="E876" s="27"/>
      <c r="H876" s="30"/>
      <c r="I876" s="30"/>
      <c r="J876" s="30"/>
    </row>
    <row r="877" spans="1:10" x14ac:dyDescent="0.25">
      <c r="A877" s="27"/>
      <c r="B877" s="27"/>
      <c r="C877" s="27"/>
      <c r="D877" s="27"/>
      <c r="E877" s="27"/>
      <c r="H877" s="30"/>
      <c r="I877" s="30"/>
      <c r="J877" s="30"/>
    </row>
    <row r="878" spans="1:10" x14ac:dyDescent="0.25">
      <c r="A878" s="27"/>
      <c r="B878" s="27"/>
      <c r="C878" s="27"/>
      <c r="D878" s="27"/>
      <c r="E878" s="27"/>
      <c r="H878" s="30"/>
      <c r="I878" s="30"/>
      <c r="J878" s="30"/>
    </row>
    <row r="879" spans="1:10" x14ac:dyDescent="0.25">
      <c r="A879" s="27"/>
      <c r="B879" s="27"/>
      <c r="C879" s="27"/>
      <c r="D879" s="27"/>
      <c r="E879" s="27"/>
      <c r="H879" s="30"/>
      <c r="I879" s="30"/>
      <c r="J879" s="30"/>
    </row>
    <row r="880" spans="1:10" x14ac:dyDescent="0.25">
      <c r="A880" s="27"/>
      <c r="B880" s="27"/>
      <c r="C880" s="27"/>
      <c r="D880" s="27"/>
      <c r="E880" s="27"/>
      <c r="H880" s="30"/>
      <c r="I880" s="30"/>
      <c r="J880" s="30"/>
    </row>
    <row r="881" spans="1:10" x14ac:dyDescent="0.25">
      <c r="A881" s="27"/>
      <c r="B881" s="27"/>
      <c r="C881" s="27"/>
      <c r="D881" s="27"/>
      <c r="E881" s="27"/>
      <c r="H881" s="30"/>
      <c r="I881" s="30"/>
      <c r="J881" s="30"/>
    </row>
    <row r="882" spans="1:10" x14ac:dyDescent="0.25">
      <c r="A882" s="27"/>
      <c r="B882" s="27"/>
      <c r="C882" s="27"/>
      <c r="D882" s="27"/>
      <c r="E882" s="27"/>
      <c r="H882" s="30"/>
      <c r="I882" s="30"/>
      <c r="J882" s="30"/>
    </row>
    <row r="883" spans="1:10" x14ac:dyDescent="0.25">
      <c r="A883" s="27"/>
      <c r="B883" s="27"/>
      <c r="C883" s="27"/>
      <c r="D883" s="27"/>
      <c r="E883" s="27"/>
      <c r="H883" s="30"/>
      <c r="I883" s="30"/>
      <c r="J883" s="30"/>
    </row>
    <row r="884" spans="1:10" x14ac:dyDescent="0.25">
      <c r="A884" s="27"/>
      <c r="B884" s="27"/>
      <c r="C884" s="27"/>
      <c r="D884" s="27"/>
      <c r="E884" s="27"/>
      <c r="H884" s="30"/>
      <c r="I884" s="30"/>
      <c r="J884" s="30"/>
    </row>
    <row r="885" spans="1:10" x14ac:dyDescent="0.25">
      <c r="A885" s="27"/>
      <c r="B885" s="27"/>
      <c r="C885" s="27"/>
      <c r="D885" s="27"/>
      <c r="E885" s="27"/>
      <c r="H885" s="30"/>
      <c r="I885" s="30"/>
      <c r="J885" s="30"/>
    </row>
    <row r="886" spans="1:10" x14ac:dyDescent="0.25">
      <c r="A886" s="27"/>
      <c r="B886" s="27"/>
      <c r="C886" s="27"/>
      <c r="D886" s="27"/>
      <c r="E886" s="27"/>
      <c r="H886" s="30"/>
      <c r="I886" s="30"/>
      <c r="J886" s="30"/>
    </row>
    <row r="887" spans="1:10" x14ac:dyDescent="0.25">
      <c r="A887" s="27"/>
      <c r="B887" s="27"/>
      <c r="C887" s="27"/>
      <c r="D887" s="27"/>
      <c r="E887" s="27"/>
      <c r="H887" s="30"/>
      <c r="I887" s="30"/>
      <c r="J887" s="30"/>
    </row>
    <row r="888" spans="1:10" x14ac:dyDescent="0.25">
      <c r="A888" s="27"/>
      <c r="B888" s="27"/>
      <c r="C888" s="27"/>
      <c r="D888" s="27"/>
      <c r="E888" s="27"/>
      <c r="H888" s="30"/>
      <c r="I888" s="30"/>
      <c r="J888" s="30"/>
    </row>
    <row r="889" spans="1:10" x14ac:dyDescent="0.25">
      <c r="A889" s="27"/>
      <c r="B889" s="27"/>
      <c r="C889" s="27"/>
      <c r="D889" s="27"/>
      <c r="E889" s="27"/>
      <c r="H889" s="30"/>
      <c r="I889" s="30"/>
      <c r="J889" s="30"/>
    </row>
    <row r="890" spans="1:10" x14ac:dyDescent="0.25">
      <c r="A890" s="27"/>
      <c r="B890" s="27"/>
      <c r="C890" s="27"/>
      <c r="D890" s="27"/>
      <c r="E890" s="27"/>
      <c r="H890" s="30"/>
      <c r="I890" s="30"/>
      <c r="J890" s="30"/>
    </row>
    <row r="891" spans="1:10" x14ac:dyDescent="0.25">
      <c r="A891" s="27"/>
      <c r="B891" s="27"/>
      <c r="C891" s="27"/>
      <c r="D891" s="27"/>
      <c r="E891" s="27"/>
      <c r="H891" s="30"/>
      <c r="I891" s="30"/>
      <c r="J891" s="30"/>
    </row>
    <row r="892" spans="1:10" x14ac:dyDescent="0.25">
      <c r="A892" s="27"/>
      <c r="B892" s="27"/>
      <c r="C892" s="27"/>
      <c r="D892" s="27"/>
      <c r="E892" s="27"/>
      <c r="H892" s="30"/>
      <c r="I892" s="30"/>
      <c r="J892" s="30"/>
    </row>
    <row r="893" spans="1:10" x14ac:dyDescent="0.25">
      <c r="A893" s="27"/>
      <c r="B893" s="27"/>
      <c r="C893" s="27"/>
      <c r="D893" s="27"/>
      <c r="E893" s="27"/>
      <c r="H893" s="30"/>
      <c r="I893" s="30"/>
      <c r="J893" s="30"/>
    </row>
    <row r="894" spans="1:10" x14ac:dyDescent="0.25">
      <c r="A894" s="27"/>
      <c r="B894" s="27"/>
      <c r="C894" s="27"/>
      <c r="D894" s="27"/>
      <c r="E894" s="27"/>
      <c r="H894" s="30"/>
      <c r="I894" s="30"/>
      <c r="J894" s="30"/>
    </row>
    <row r="895" spans="1:10" x14ac:dyDescent="0.25">
      <c r="A895" s="27"/>
      <c r="B895" s="27"/>
      <c r="C895" s="27"/>
      <c r="D895" s="27"/>
      <c r="E895" s="27"/>
      <c r="H895" s="30"/>
      <c r="I895" s="30"/>
      <c r="J895" s="30"/>
    </row>
    <row r="896" spans="1:10" x14ac:dyDescent="0.25">
      <c r="A896" s="27"/>
      <c r="B896" s="27"/>
      <c r="C896" s="27"/>
      <c r="D896" s="27"/>
      <c r="E896" s="27"/>
      <c r="H896" s="30"/>
      <c r="I896" s="30"/>
      <c r="J896" s="30"/>
    </row>
    <row r="897" spans="1:10" x14ac:dyDescent="0.25">
      <c r="A897" s="27"/>
      <c r="B897" s="27"/>
      <c r="C897" s="27"/>
      <c r="D897" s="27"/>
      <c r="E897" s="27"/>
      <c r="H897" s="30"/>
      <c r="I897" s="30"/>
      <c r="J897" s="30"/>
    </row>
    <row r="898" spans="1:10" x14ac:dyDescent="0.25">
      <c r="A898" s="27"/>
      <c r="B898" s="27"/>
      <c r="C898" s="27"/>
      <c r="D898" s="27"/>
      <c r="E898" s="27"/>
      <c r="H898" s="30"/>
      <c r="I898" s="30"/>
      <c r="J898" s="30"/>
    </row>
    <row r="899" spans="1:10" x14ac:dyDescent="0.25">
      <c r="A899" s="27"/>
      <c r="B899" s="27"/>
      <c r="C899" s="27"/>
      <c r="D899" s="27"/>
      <c r="E899" s="27"/>
      <c r="H899" s="30"/>
      <c r="I899" s="30"/>
      <c r="J899" s="30"/>
    </row>
    <row r="900" spans="1:10" x14ac:dyDescent="0.25">
      <c r="A900" s="27"/>
      <c r="B900" s="27"/>
      <c r="C900" s="27"/>
      <c r="D900" s="27"/>
      <c r="E900" s="27"/>
      <c r="H900" s="30"/>
      <c r="I900" s="30"/>
      <c r="J900" s="30"/>
    </row>
    <row r="901" spans="1:10" x14ac:dyDescent="0.25">
      <c r="A901" s="27"/>
      <c r="B901" s="27"/>
      <c r="C901" s="27"/>
      <c r="D901" s="27"/>
      <c r="E901" s="27"/>
      <c r="H901" s="30"/>
      <c r="I901" s="30"/>
      <c r="J901" s="30"/>
    </row>
    <row r="902" spans="1:10" x14ac:dyDescent="0.25">
      <c r="A902" s="27"/>
      <c r="B902" s="27"/>
      <c r="C902" s="27"/>
      <c r="D902" s="27"/>
      <c r="E902" s="27"/>
      <c r="H902" s="30"/>
      <c r="I902" s="30"/>
      <c r="J902" s="30"/>
    </row>
    <row r="903" spans="1:10" x14ac:dyDescent="0.25">
      <c r="A903" s="27"/>
      <c r="B903" s="27"/>
      <c r="C903" s="27"/>
      <c r="D903" s="27"/>
      <c r="E903" s="27"/>
      <c r="H903" s="30"/>
      <c r="I903" s="30"/>
      <c r="J903" s="30"/>
    </row>
    <row r="904" spans="1:10" x14ac:dyDescent="0.25">
      <c r="A904" s="27"/>
      <c r="B904" s="27"/>
      <c r="C904" s="27"/>
      <c r="D904" s="27"/>
      <c r="E904" s="27"/>
      <c r="H904" s="30"/>
      <c r="I904" s="30"/>
      <c r="J904" s="30"/>
    </row>
    <row r="905" spans="1:10" x14ac:dyDescent="0.25">
      <c r="A905" s="27"/>
      <c r="B905" s="27"/>
      <c r="C905" s="27"/>
      <c r="D905" s="27"/>
      <c r="E905" s="27"/>
      <c r="H905" s="30"/>
      <c r="I905" s="30"/>
      <c r="J905" s="30"/>
    </row>
    <row r="906" spans="1:10" x14ac:dyDescent="0.25">
      <c r="A906" s="27"/>
      <c r="B906" s="27"/>
      <c r="C906" s="27"/>
      <c r="D906" s="27"/>
      <c r="E906" s="27"/>
      <c r="H906" s="30"/>
      <c r="I906" s="30"/>
      <c r="J906" s="30"/>
    </row>
    <row r="907" spans="1:10" x14ac:dyDescent="0.25">
      <c r="A907" s="27"/>
      <c r="B907" s="27"/>
      <c r="C907" s="27"/>
      <c r="D907" s="27"/>
      <c r="E907" s="27"/>
      <c r="H907" s="30"/>
      <c r="I907" s="30"/>
      <c r="J907" s="30"/>
    </row>
    <row r="908" spans="1:10" x14ac:dyDescent="0.25">
      <c r="A908" s="27"/>
      <c r="B908" s="27"/>
      <c r="C908" s="27"/>
      <c r="D908" s="27"/>
      <c r="E908" s="27"/>
      <c r="H908" s="30"/>
      <c r="I908" s="30"/>
      <c r="J908" s="30"/>
    </row>
    <row r="909" spans="1:10" x14ac:dyDescent="0.25">
      <c r="A909" s="27"/>
      <c r="B909" s="27"/>
      <c r="C909" s="27"/>
      <c r="D909" s="27"/>
      <c r="E909" s="27"/>
      <c r="H909" s="30"/>
      <c r="I909" s="30"/>
      <c r="J909" s="30"/>
    </row>
    <row r="910" spans="1:10" x14ac:dyDescent="0.25">
      <c r="A910" s="27"/>
      <c r="B910" s="27"/>
      <c r="C910" s="27"/>
      <c r="D910" s="27"/>
      <c r="E910" s="27"/>
      <c r="H910" s="30"/>
      <c r="I910" s="30"/>
      <c r="J910" s="30"/>
    </row>
    <row r="911" spans="1:10" x14ac:dyDescent="0.25">
      <c r="A911" s="27"/>
      <c r="B911" s="27"/>
      <c r="C911" s="27"/>
      <c r="D911" s="27"/>
      <c r="E911" s="27"/>
      <c r="H911" s="30"/>
      <c r="I911" s="30"/>
      <c r="J911" s="30"/>
    </row>
    <row r="912" spans="1:10" x14ac:dyDescent="0.25">
      <c r="A912" s="27"/>
      <c r="B912" s="27"/>
      <c r="C912" s="27"/>
      <c r="D912" s="27"/>
      <c r="E912" s="27"/>
      <c r="H912" s="30"/>
      <c r="I912" s="30"/>
      <c r="J912" s="30"/>
    </row>
    <row r="913" spans="1:10" x14ac:dyDescent="0.25">
      <c r="A913" s="27"/>
      <c r="B913" s="27"/>
      <c r="C913" s="27"/>
      <c r="D913" s="27"/>
      <c r="E913" s="27"/>
      <c r="H913" s="30"/>
      <c r="I913" s="30"/>
      <c r="J913" s="30"/>
    </row>
    <row r="914" spans="1:10" x14ac:dyDescent="0.25">
      <c r="A914" s="27"/>
      <c r="B914" s="27"/>
      <c r="C914" s="27"/>
      <c r="D914" s="27"/>
      <c r="E914" s="27"/>
      <c r="H914" s="30"/>
      <c r="I914" s="30"/>
      <c r="J914" s="30"/>
    </row>
    <row r="915" spans="1:10" x14ac:dyDescent="0.25">
      <c r="A915" s="27"/>
      <c r="B915" s="27"/>
      <c r="C915" s="27"/>
      <c r="D915" s="27"/>
      <c r="E915" s="27"/>
      <c r="H915" s="30"/>
      <c r="I915" s="30"/>
      <c r="J915" s="30"/>
    </row>
    <row r="916" spans="1:10" x14ac:dyDescent="0.25">
      <c r="A916" s="27"/>
      <c r="B916" s="27"/>
      <c r="C916" s="27"/>
      <c r="D916" s="27"/>
      <c r="E916" s="27"/>
      <c r="H916" s="30"/>
      <c r="I916" s="30"/>
      <c r="J916" s="30"/>
    </row>
    <row r="917" spans="1:10" x14ac:dyDescent="0.25">
      <c r="A917" s="27"/>
      <c r="B917" s="27"/>
      <c r="C917" s="27"/>
      <c r="D917" s="27"/>
      <c r="E917" s="27"/>
      <c r="H917" s="30"/>
      <c r="I917" s="30"/>
      <c r="J917" s="30"/>
    </row>
    <row r="918" spans="1:10" x14ac:dyDescent="0.25">
      <c r="A918" s="27"/>
      <c r="B918" s="27"/>
      <c r="C918" s="27"/>
      <c r="D918" s="27"/>
      <c r="E918" s="27"/>
      <c r="H918" s="30"/>
      <c r="I918" s="30"/>
      <c r="J918" s="30"/>
    </row>
    <row r="919" spans="1:10" x14ac:dyDescent="0.25">
      <c r="A919" s="27"/>
      <c r="B919" s="27"/>
      <c r="C919" s="27"/>
      <c r="D919" s="27"/>
      <c r="E919" s="27"/>
      <c r="H919" s="30"/>
      <c r="I919" s="30"/>
      <c r="J919" s="30"/>
    </row>
    <row r="920" spans="1:10" x14ac:dyDescent="0.25">
      <c r="A920" s="27"/>
      <c r="B920" s="27"/>
      <c r="C920" s="27"/>
      <c r="D920" s="27"/>
      <c r="E920" s="27"/>
      <c r="H920" s="30"/>
      <c r="I920" s="30"/>
      <c r="J920" s="30"/>
    </row>
    <row r="921" spans="1:10" x14ac:dyDescent="0.25">
      <c r="A921" s="27"/>
      <c r="B921" s="27"/>
      <c r="C921" s="27"/>
      <c r="D921" s="27"/>
      <c r="E921" s="27"/>
      <c r="H921" s="30"/>
      <c r="I921" s="30"/>
      <c r="J921" s="30"/>
    </row>
    <row r="922" spans="1:10" x14ac:dyDescent="0.25">
      <c r="A922" s="27"/>
      <c r="B922" s="27"/>
      <c r="C922" s="27"/>
      <c r="D922" s="27"/>
      <c r="E922" s="27"/>
      <c r="H922" s="30"/>
      <c r="I922" s="30"/>
      <c r="J922" s="30"/>
    </row>
    <row r="923" spans="1:10" x14ac:dyDescent="0.25">
      <c r="A923" s="27"/>
      <c r="B923" s="27"/>
      <c r="C923" s="27"/>
      <c r="D923" s="27"/>
      <c r="E923" s="27"/>
      <c r="H923" s="30"/>
      <c r="I923" s="30"/>
      <c r="J923" s="30"/>
    </row>
    <row r="924" spans="1:10" x14ac:dyDescent="0.25">
      <c r="A924" s="27"/>
      <c r="B924" s="27"/>
      <c r="C924" s="27"/>
      <c r="D924" s="27"/>
      <c r="E924" s="27"/>
      <c r="H924" s="30"/>
      <c r="I924" s="30"/>
      <c r="J924" s="30"/>
    </row>
    <row r="925" spans="1:10" x14ac:dyDescent="0.25">
      <c r="A925" s="27"/>
      <c r="B925" s="27"/>
      <c r="C925" s="27"/>
      <c r="D925" s="27"/>
      <c r="E925" s="27"/>
      <c r="H925" s="30"/>
      <c r="I925" s="30"/>
      <c r="J925" s="30"/>
    </row>
    <row r="926" spans="1:10" x14ac:dyDescent="0.25">
      <c r="A926" s="27"/>
      <c r="B926" s="27"/>
      <c r="C926" s="27"/>
      <c r="D926" s="27"/>
      <c r="E926" s="27"/>
      <c r="H926" s="30"/>
      <c r="I926" s="30"/>
      <c r="J926" s="30"/>
    </row>
    <row r="927" spans="1:10" x14ac:dyDescent="0.25">
      <c r="A927" s="27"/>
      <c r="B927" s="27"/>
      <c r="C927" s="27"/>
      <c r="D927" s="27"/>
      <c r="E927" s="27"/>
      <c r="H927" s="30"/>
      <c r="I927" s="30"/>
      <c r="J927" s="30"/>
    </row>
    <row r="928" spans="1:10" x14ac:dyDescent="0.25">
      <c r="A928" s="27"/>
      <c r="B928" s="27"/>
      <c r="C928" s="27"/>
      <c r="D928" s="27"/>
      <c r="E928" s="27"/>
      <c r="H928" s="30"/>
      <c r="I928" s="30"/>
      <c r="J928" s="30"/>
    </row>
    <row r="929" spans="1:10" x14ac:dyDescent="0.25">
      <c r="A929" s="27"/>
      <c r="B929" s="27"/>
      <c r="C929" s="27"/>
      <c r="D929" s="27"/>
      <c r="E929" s="27"/>
      <c r="H929" s="30"/>
      <c r="I929" s="30"/>
      <c r="J929" s="30"/>
    </row>
    <row r="930" spans="1:10" x14ac:dyDescent="0.25">
      <c r="A930" s="27"/>
      <c r="B930" s="27"/>
      <c r="C930" s="27"/>
      <c r="D930" s="27"/>
      <c r="E930" s="27"/>
      <c r="H930" s="30"/>
      <c r="I930" s="30"/>
      <c r="J930" s="30"/>
    </row>
    <row r="931" spans="1:10" x14ac:dyDescent="0.25">
      <c r="A931" s="27"/>
      <c r="B931" s="27"/>
      <c r="C931" s="27"/>
      <c r="D931" s="27"/>
      <c r="E931" s="27"/>
      <c r="H931" s="30"/>
      <c r="I931" s="30"/>
      <c r="J931" s="30"/>
    </row>
    <row r="932" spans="1:10" x14ac:dyDescent="0.25">
      <c r="A932" s="27"/>
      <c r="B932" s="27"/>
      <c r="C932" s="27"/>
      <c r="D932" s="27"/>
      <c r="E932" s="27"/>
      <c r="H932" s="30"/>
      <c r="I932" s="30"/>
      <c r="J932" s="30"/>
    </row>
    <row r="933" spans="1:10" x14ac:dyDescent="0.25">
      <c r="A933" s="27"/>
      <c r="B933" s="27"/>
      <c r="C933" s="27"/>
      <c r="D933" s="27"/>
      <c r="E933" s="27"/>
      <c r="H933" s="30"/>
      <c r="I933" s="30"/>
      <c r="J933" s="30"/>
    </row>
    <row r="934" spans="1:10" x14ac:dyDescent="0.25">
      <c r="A934" s="27"/>
      <c r="B934" s="27"/>
      <c r="C934" s="27"/>
      <c r="D934" s="27"/>
      <c r="E934" s="27"/>
      <c r="H934" s="30"/>
      <c r="I934" s="30"/>
      <c r="J934" s="30"/>
    </row>
    <row r="935" spans="1:10" x14ac:dyDescent="0.25">
      <c r="A935" s="27"/>
      <c r="B935" s="27"/>
      <c r="C935" s="27"/>
      <c r="D935" s="27"/>
      <c r="E935" s="27"/>
      <c r="H935" s="30"/>
      <c r="I935" s="30"/>
      <c r="J935" s="30"/>
    </row>
    <row r="936" spans="1:10" x14ac:dyDescent="0.25">
      <c r="A936" s="27"/>
      <c r="B936" s="27"/>
      <c r="C936" s="27"/>
      <c r="D936" s="27"/>
      <c r="E936" s="27"/>
      <c r="H936" s="30"/>
      <c r="I936" s="30"/>
      <c r="J936" s="30"/>
    </row>
    <row r="937" spans="1:10" x14ac:dyDescent="0.25">
      <c r="A937" s="27"/>
      <c r="B937" s="27"/>
      <c r="C937" s="27"/>
      <c r="D937" s="27"/>
      <c r="E937" s="27"/>
      <c r="H937" s="30"/>
      <c r="I937" s="30"/>
      <c r="J937" s="30"/>
    </row>
    <row r="938" spans="1:10" x14ac:dyDescent="0.25">
      <c r="A938" s="27"/>
      <c r="B938" s="27"/>
      <c r="C938" s="27"/>
      <c r="D938" s="27"/>
      <c r="E938" s="27"/>
      <c r="H938" s="30"/>
      <c r="I938" s="30"/>
      <c r="J938" s="30"/>
    </row>
    <row r="939" spans="1:10" x14ac:dyDescent="0.25">
      <c r="A939" s="27"/>
      <c r="B939" s="27"/>
      <c r="C939" s="27"/>
      <c r="D939" s="27"/>
      <c r="E939" s="27"/>
      <c r="H939" s="30"/>
      <c r="I939" s="30"/>
      <c r="J939" s="30"/>
    </row>
    <row r="940" spans="1:10" x14ac:dyDescent="0.25">
      <c r="A940" s="27"/>
      <c r="B940" s="27"/>
      <c r="C940" s="27"/>
      <c r="D940" s="27"/>
      <c r="E940" s="27"/>
      <c r="H940" s="30"/>
      <c r="I940" s="30"/>
      <c r="J940" s="30"/>
    </row>
    <row r="941" spans="1:10" x14ac:dyDescent="0.25">
      <c r="A941" s="27"/>
      <c r="B941" s="27"/>
      <c r="C941" s="27"/>
      <c r="D941" s="27"/>
      <c r="E941" s="27"/>
      <c r="H941" s="30"/>
      <c r="I941" s="30"/>
      <c r="J941" s="30"/>
    </row>
    <row r="942" spans="1:10" x14ac:dyDescent="0.25">
      <c r="A942" s="27"/>
      <c r="B942" s="27"/>
      <c r="C942" s="27"/>
      <c r="D942" s="27"/>
      <c r="E942" s="27"/>
      <c r="H942" s="30"/>
      <c r="I942" s="30"/>
      <c r="J942" s="30"/>
    </row>
    <row r="943" spans="1:10" x14ac:dyDescent="0.25">
      <c r="A943" s="27"/>
      <c r="B943" s="27"/>
      <c r="C943" s="27"/>
      <c r="D943" s="27"/>
      <c r="E943" s="27"/>
      <c r="H943" s="30"/>
      <c r="I943" s="30"/>
      <c r="J943" s="30"/>
    </row>
    <row r="944" spans="1:10" x14ac:dyDescent="0.25">
      <c r="A944" s="27"/>
      <c r="B944" s="27"/>
      <c r="C944" s="27"/>
      <c r="D944" s="27"/>
      <c r="E944" s="27"/>
      <c r="H944" s="30"/>
      <c r="I944" s="30"/>
      <c r="J944" s="30"/>
    </row>
    <row r="945" spans="1:10" x14ac:dyDescent="0.25">
      <c r="A945" s="27"/>
      <c r="B945" s="27"/>
      <c r="C945" s="27"/>
      <c r="D945" s="27"/>
      <c r="E945" s="27"/>
      <c r="H945" s="30"/>
      <c r="I945" s="30"/>
      <c r="J945" s="30"/>
    </row>
    <row r="946" spans="1:10" x14ac:dyDescent="0.25">
      <c r="A946" s="27"/>
      <c r="B946" s="27"/>
      <c r="C946" s="27"/>
      <c r="D946" s="27"/>
      <c r="E946" s="27"/>
      <c r="H946" s="30"/>
      <c r="I946" s="30"/>
      <c r="J946" s="30"/>
    </row>
    <row r="947" spans="1:10" x14ac:dyDescent="0.25">
      <c r="A947" s="27"/>
      <c r="B947" s="27"/>
      <c r="C947" s="27"/>
      <c r="D947" s="27"/>
      <c r="E947" s="27"/>
      <c r="H947" s="30"/>
      <c r="I947" s="30"/>
      <c r="J947" s="30"/>
    </row>
    <row r="948" spans="1:10" x14ac:dyDescent="0.25">
      <c r="A948" s="27"/>
      <c r="B948" s="27"/>
      <c r="C948" s="27"/>
      <c r="D948" s="27"/>
      <c r="E948" s="27"/>
      <c r="H948" s="30"/>
      <c r="I948" s="30"/>
      <c r="J948" s="30"/>
    </row>
    <row r="949" spans="1:10" x14ac:dyDescent="0.25">
      <c r="A949" s="27"/>
      <c r="B949" s="27"/>
      <c r="C949" s="27"/>
      <c r="D949" s="27"/>
      <c r="E949" s="27"/>
      <c r="H949" s="30"/>
      <c r="I949" s="30"/>
      <c r="J949" s="30"/>
    </row>
    <row r="950" spans="1:10" x14ac:dyDescent="0.25">
      <c r="A950" s="27"/>
      <c r="B950" s="27"/>
      <c r="C950" s="27"/>
      <c r="D950" s="27"/>
      <c r="E950" s="27"/>
      <c r="H950" s="30"/>
      <c r="I950" s="30"/>
      <c r="J950" s="30"/>
    </row>
    <row r="951" spans="1:10" x14ac:dyDescent="0.25">
      <c r="A951" s="27"/>
      <c r="B951" s="27"/>
      <c r="C951" s="27"/>
      <c r="D951" s="27"/>
      <c r="E951" s="27"/>
      <c r="H951" s="30"/>
      <c r="I951" s="30"/>
      <c r="J951" s="30"/>
    </row>
    <row r="952" spans="1:10" x14ac:dyDescent="0.25">
      <c r="A952" s="27"/>
      <c r="B952" s="27"/>
      <c r="C952" s="27"/>
      <c r="D952" s="27"/>
      <c r="E952" s="27"/>
      <c r="H952" s="30"/>
      <c r="I952" s="30"/>
      <c r="J952" s="30"/>
    </row>
    <row r="953" spans="1:10" x14ac:dyDescent="0.25">
      <c r="A953" s="27"/>
      <c r="B953" s="27"/>
      <c r="C953" s="27"/>
      <c r="D953" s="27"/>
      <c r="E953" s="27"/>
      <c r="H953" s="30"/>
      <c r="I953" s="30"/>
      <c r="J953" s="30"/>
    </row>
    <row r="954" spans="1:10" x14ac:dyDescent="0.25">
      <c r="A954" s="27"/>
      <c r="B954" s="27"/>
      <c r="C954" s="27"/>
      <c r="D954" s="27"/>
      <c r="E954" s="27"/>
      <c r="H954" s="30"/>
      <c r="I954" s="30"/>
      <c r="J954" s="30"/>
    </row>
    <row r="955" spans="1:10" x14ac:dyDescent="0.25">
      <c r="A955" s="27"/>
      <c r="B955" s="27"/>
      <c r="C955" s="27"/>
      <c r="D955" s="27"/>
      <c r="E955" s="27"/>
      <c r="H955" s="30"/>
      <c r="I955" s="30"/>
      <c r="J955" s="30"/>
    </row>
    <row r="956" spans="1:10" x14ac:dyDescent="0.25">
      <c r="A956" s="27"/>
      <c r="B956" s="27"/>
      <c r="C956" s="27"/>
      <c r="D956" s="27"/>
      <c r="E956" s="27"/>
      <c r="H956" s="30"/>
      <c r="I956" s="30"/>
      <c r="J956" s="30"/>
    </row>
    <row r="957" spans="1:10" x14ac:dyDescent="0.25">
      <c r="A957" s="27"/>
      <c r="B957" s="27"/>
      <c r="C957" s="27"/>
      <c r="D957" s="27"/>
      <c r="E957" s="27"/>
      <c r="H957" s="30"/>
      <c r="I957" s="30"/>
      <c r="J957" s="30"/>
    </row>
    <row r="958" spans="1:10" x14ac:dyDescent="0.25">
      <c r="A958" s="27"/>
      <c r="B958" s="27"/>
      <c r="C958" s="27"/>
      <c r="D958" s="27"/>
      <c r="E958" s="27"/>
      <c r="H958" s="30"/>
      <c r="I958" s="30"/>
      <c r="J958" s="30"/>
    </row>
    <row r="959" spans="1:10" x14ac:dyDescent="0.25">
      <c r="A959" s="27"/>
      <c r="B959" s="27"/>
      <c r="C959" s="27"/>
      <c r="D959" s="27"/>
      <c r="E959" s="27"/>
      <c r="H959" s="30"/>
      <c r="I959" s="30"/>
      <c r="J959" s="30"/>
    </row>
    <row r="960" spans="1:10" x14ac:dyDescent="0.25">
      <c r="A960" s="27"/>
      <c r="B960" s="27"/>
      <c r="C960" s="27"/>
      <c r="D960" s="27"/>
      <c r="E960" s="27"/>
      <c r="H960" s="30"/>
      <c r="I960" s="30"/>
      <c r="J960" s="30"/>
    </row>
    <row r="961" spans="1:10" x14ac:dyDescent="0.25">
      <c r="A961" s="27"/>
      <c r="B961" s="27"/>
      <c r="C961" s="27"/>
      <c r="D961" s="27"/>
      <c r="E961" s="27"/>
      <c r="H961" s="30"/>
      <c r="I961" s="30"/>
      <c r="J961" s="30"/>
    </row>
    <row r="962" spans="1:10" x14ac:dyDescent="0.25">
      <c r="A962" s="27"/>
      <c r="B962" s="27"/>
      <c r="C962" s="27"/>
      <c r="D962" s="27"/>
      <c r="E962" s="27"/>
      <c r="H962" s="30"/>
      <c r="I962" s="30"/>
      <c r="J962" s="30"/>
    </row>
    <row r="963" spans="1:10" x14ac:dyDescent="0.25">
      <c r="A963" s="27"/>
      <c r="B963" s="27"/>
      <c r="C963" s="27"/>
      <c r="D963" s="27"/>
      <c r="E963" s="27"/>
      <c r="H963" s="30"/>
      <c r="I963" s="30"/>
      <c r="J963" s="30"/>
    </row>
    <row r="964" spans="1:10" x14ac:dyDescent="0.25">
      <c r="A964" s="27"/>
      <c r="B964" s="27"/>
      <c r="C964" s="27"/>
      <c r="D964" s="27"/>
      <c r="E964" s="27"/>
      <c r="H964" s="30"/>
      <c r="I964" s="30"/>
      <c r="J964" s="30"/>
    </row>
    <row r="965" spans="1:10" x14ac:dyDescent="0.25">
      <c r="A965" s="27"/>
      <c r="B965" s="27"/>
      <c r="C965" s="27"/>
      <c r="D965" s="27"/>
      <c r="E965" s="27"/>
      <c r="H965" s="30"/>
      <c r="I965" s="30"/>
      <c r="J965" s="30"/>
    </row>
    <row r="966" spans="1:10" x14ac:dyDescent="0.25">
      <c r="A966" s="27"/>
      <c r="B966" s="27"/>
      <c r="C966" s="27"/>
      <c r="D966" s="27"/>
      <c r="E966" s="27"/>
      <c r="H966" s="30"/>
      <c r="I966" s="30"/>
      <c r="J966" s="30"/>
    </row>
    <row r="967" spans="1:10" x14ac:dyDescent="0.25">
      <c r="A967" s="27"/>
      <c r="B967" s="27"/>
      <c r="C967" s="27"/>
      <c r="D967" s="27"/>
      <c r="E967" s="27"/>
      <c r="H967" s="30"/>
      <c r="I967" s="30"/>
      <c r="J967" s="30"/>
    </row>
    <row r="968" spans="1:10" x14ac:dyDescent="0.25">
      <c r="A968" s="27"/>
      <c r="B968" s="27"/>
      <c r="C968" s="27"/>
      <c r="D968" s="27"/>
      <c r="E968" s="27"/>
      <c r="H968" s="30"/>
      <c r="I968" s="30"/>
      <c r="J968" s="30"/>
    </row>
    <row r="969" spans="1:10" x14ac:dyDescent="0.25">
      <c r="A969" s="27"/>
      <c r="B969" s="27"/>
      <c r="C969" s="27"/>
      <c r="D969" s="27"/>
      <c r="E969" s="27"/>
      <c r="H969" s="30"/>
      <c r="I969" s="30"/>
      <c r="J969" s="30"/>
    </row>
    <row r="970" spans="1:10" x14ac:dyDescent="0.25">
      <c r="A970" s="27"/>
      <c r="B970" s="27"/>
      <c r="C970" s="27"/>
      <c r="D970" s="27"/>
      <c r="E970" s="27"/>
      <c r="H970" s="30"/>
      <c r="I970" s="30"/>
      <c r="J970" s="30"/>
    </row>
    <row r="971" spans="1:10" x14ac:dyDescent="0.25">
      <c r="A971" s="27"/>
      <c r="B971" s="27"/>
      <c r="C971" s="27"/>
      <c r="D971" s="27"/>
      <c r="E971" s="27"/>
      <c r="H971" s="30"/>
      <c r="I971" s="30"/>
      <c r="J971" s="30"/>
    </row>
    <row r="972" spans="1:10" x14ac:dyDescent="0.25">
      <c r="A972" s="27"/>
      <c r="B972" s="27"/>
      <c r="C972" s="27"/>
      <c r="D972" s="27"/>
      <c r="E972" s="27"/>
      <c r="H972" s="30"/>
      <c r="I972" s="30"/>
      <c r="J972" s="30"/>
    </row>
    <row r="973" spans="1:10" x14ac:dyDescent="0.25">
      <c r="A973" s="27"/>
      <c r="B973" s="27"/>
      <c r="C973" s="27"/>
      <c r="D973" s="27"/>
      <c r="E973" s="27"/>
      <c r="H973" s="30"/>
      <c r="I973" s="30"/>
      <c r="J973" s="30"/>
    </row>
    <row r="974" spans="1:10" x14ac:dyDescent="0.25">
      <c r="A974" s="27"/>
      <c r="B974" s="27"/>
      <c r="C974" s="27"/>
      <c r="D974" s="27"/>
      <c r="E974" s="27"/>
      <c r="H974" s="30"/>
      <c r="I974" s="30"/>
      <c r="J974" s="30"/>
    </row>
    <row r="975" spans="1:10" x14ac:dyDescent="0.25">
      <c r="A975" s="27"/>
      <c r="B975" s="27"/>
      <c r="C975" s="27"/>
      <c r="D975" s="27"/>
      <c r="E975" s="27"/>
      <c r="H975" s="30"/>
      <c r="I975" s="30"/>
      <c r="J975" s="30"/>
    </row>
    <row r="976" spans="1:10" x14ac:dyDescent="0.25">
      <c r="A976" s="27"/>
      <c r="B976" s="27"/>
      <c r="C976" s="27"/>
      <c r="D976" s="27"/>
      <c r="E976" s="27"/>
      <c r="H976" s="30"/>
      <c r="I976" s="30"/>
      <c r="J976" s="30"/>
    </row>
    <row r="977" spans="1:10" x14ac:dyDescent="0.25">
      <c r="A977" s="27"/>
      <c r="B977" s="27"/>
      <c r="C977" s="27"/>
      <c r="D977" s="27"/>
      <c r="E977" s="27"/>
      <c r="H977" s="30"/>
      <c r="I977" s="30"/>
      <c r="J977" s="30"/>
    </row>
    <row r="978" spans="1:10" x14ac:dyDescent="0.25">
      <c r="A978" s="27"/>
      <c r="B978" s="27"/>
      <c r="C978" s="27"/>
      <c r="D978" s="27"/>
      <c r="E978" s="27"/>
      <c r="H978" s="30"/>
      <c r="I978" s="30"/>
      <c r="J978" s="30"/>
    </row>
    <row r="979" spans="1:10" x14ac:dyDescent="0.25">
      <c r="A979" s="27"/>
      <c r="B979" s="27"/>
      <c r="C979" s="27"/>
      <c r="D979" s="27"/>
      <c r="E979" s="27"/>
      <c r="H979" s="30"/>
      <c r="I979" s="30"/>
      <c r="J979" s="30"/>
    </row>
    <row r="980" spans="1:10" x14ac:dyDescent="0.25">
      <c r="A980" s="27"/>
      <c r="B980" s="27"/>
      <c r="C980" s="27"/>
      <c r="D980" s="27"/>
      <c r="E980" s="27"/>
      <c r="H980" s="30"/>
      <c r="I980" s="30"/>
      <c r="J980" s="30"/>
    </row>
    <row r="981" spans="1:10" x14ac:dyDescent="0.25">
      <c r="A981" s="27"/>
      <c r="B981" s="27"/>
      <c r="C981" s="27"/>
      <c r="D981" s="27"/>
      <c r="E981" s="27"/>
      <c r="H981" s="30"/>
      <c r="I981" s="30"/>
      <c r="J981" s="30"/>
    </row>
    <row r="982" spans="1:10" x14ac:dyDescent="0.25">
      <c r="A982" s="27"/>
      <c r="B982" s="27"/>
      <c r="C982" s="27"/>
      <c r="D982" s="27"/>
      <c r="E982" s="27"/>
      <c r="H982" s="30"/>
      <c r="I982" s="30"/>
      <c r="J982" s="30"/>
    </row>
    <row r="983" spans="1:10" x14ac:dyDescent="0.25">
      <c r="A983" s="27"/>
      <c r="B983" s="27"/>
      <c r="C983" s="27"/>
      <c r="D983" s="27"/>
      <c r="E983" s="27"/>
      <c r="H983" s="30"/>
      <c r="I983" s="30"/>
      <c r="J983" s="30"/>
    </row>
    <row r="984" spans="1:10" x14ac:dyDescent="0.25">
      <c r="A984" s="27"/>
      <c r="B984" s="27"/>
      <c r="C984" s="27"/>
      <c r="D984" s="27"/>
      <c r="E984" s="27"/>
      <c r="H984" s="30"/>
      <c r="I984" s="30"/>
      <c r="J984" s="30"/>
    </row>
    <row r="985" spans="1:10" x14ac:dyDescent="0.25">
      <c r="A985" s="27"/>
      <c r="B985" s="27"/>
      <c r="C985" s="27"/>
      <c r="D985" s="27"/>
      <c r="E985" s="27"/>
      <c r="H985" s="30"/>
      <c r="I985" s="30"/>
      <c r="J985" s="30"/>
    </row>
    <row r="986" spans="1:10" x14ac:dyDescent="0.25">
      <c r="A986" s="27"/>
      <c r="B986" s="27"/>
      <c r="C986" s="27"/>
      <c r="D986" s="27"/>
      <c r="E986" s="27"/>
      <c r="H986" s="30"/>
      <c r="I986" s="30"/>
      <c r="J986" s="30"/>
    </row>
    <row r="987" spans="1:10" x14ac:dyDescent="0.25">
      <c r="A987" s="27"/>
      <c r="B987" s="27"/>
      <c r="C987" s="27"/>
      <c r="D987" s="27"/>
      <c r="E987" s="27"/>
      <c r="H987" s="30"/>
      <c r="I987" s="30"/>
      <c r="J987" s="30"/>
    </row>
    <row r="988" spans="1:10" x14ac:dyDescent="0.25">
      <c r="A988" s="27"/>
      <c r="B988" s="27"/>
      <c r="C988" s="27"/>
      <c r="D988" s="27"/>
      <c r="E988" s="27"/>
      <c r="H988" s="30"/>
      <c r="I988" s="30"/>
      <c r="J988" s="30"/>
    </row>
    <row r="989" spans="1:10" x14ac:dyDescent="0.25">
      <c r="A989" s="27"/>
      <c r="B989" s="27"/>
      <c r="C989" s="27"/>
      <c r="D989" s="27"/>
      <c r="E989" s="27"/>
      <c r="H989" s="30"/>
      <c r="I989" s="30"/>
      <c r="J989" s="30"/>
    </row>
    <row r="990" spans="1:10" x14ac:dyDescent="0.25">
      <c r="A990" s="27"/>
      <c r="B990" s="27"/>
      <c r="C990" s="27"/>
      <c r="D990" s="27"/>
      <c r="E990" s="27"/>
      <c r="H990" s="30"/>
      <c r="I990" s="30"/>
      <c r="J990" s="30"/>
    </row>
    <row r="991" spans="1:10" x14ac:dyDescent="0.25">
      <c r="A991" s="27"/>
      <c r="B991" s="27"/>
      <c r="C991" s="27"/>
      <c r="D991" s="27"/>
      <c r="E991" s="27"/>
      <c r="H991" s="30"/>
      <c r="I991" s="30"/>
      <c r="J991" s="30"/>
    </row>
    <row r="992" spans="1:10" x14ac:dyDescent="0.25">
      <c r="A992" s="27"/>
      <c r="B992" s="27"/>
      <c r="C992" s="27"/>
      <c r="D992" s="27"/>
      <c r="E992" s="27"/>
      <c r="H992" s="30"/>
      <c r="I992" s="30"/>
      <c r="J992" s="30"/>
    </row>
    <row r="993" spans="1:10" x14ac:dyDescent="0.25">
      <c r="A993" s="27"/>
      <c r="B993" s="27"/>
      <c r="C993" s="27"/>
      <c r="D993" s="27"/>
      <c r="E993" s="27"/>
      <c r="H993" s="30"/>
      <c r="I993" s="30"/>
      <c r="J993" s="30"/>
    </row>
    <row r="994" spans="1:10" x14ac:dyDescent="0.25">
      <c r="A994" s="27"/>
      <c r="B994" s="27"/>
      <c r="C994" s="27"/>
      <c r="D994" s="27"/>
      <c r="E994" s="27"/>
      <c r="H994" s="30"/>
      <c r="I994" s="30"/>
      <c r="J994" s="30"/>
    </row>
    <row r="995" spans="1:10" x14ac:dyDescent="0.25">
      <c r="A995" s="27"/>
      <c r="B995" s="27"/>
      <c r="C995" s="27"/>
      <c r="D995" s="27"/>
      <c r="E995" s="27"/>
      <c r="H995" s="30"/>
      <c r="I995" s="30"/>
      <c r="J995" s="30"/>
    </row>
    <row r="996" spans="1:10" x14ac:dyDescent="0.25">
      <c r="A996" s="27"/>
      <c r="B996" s="27"/>
      <c r="C996" s="27"/>
      <c r="D996" s="27"/>
      <c r="E996" s="27"/>
      <c r="H996" s="30"/>
      <c r="I996" s="30"/>
      <c r="J996" s="30"/>
    </row>
    <row r="997" spans="1:10" x14ac:dyDescent="0.25">
      <c r="A997" s="27"/>
      <c r="B997" s="27"/>
      <c r="C997" s="27"/>
      <c r="D997" s="27"/>
      <c r="E997" s="27"/>
      <c r="H997" s="30"/>
      <c r="I997" s="30"/>
      <c r="J997" s="30"/>
    </row>
    <row r="998" spans="1:10" x14ac:dyDescent="0.25">
      <c r="A998" s="27"/>
      <c r="B998" s="27"/>
      <c r="C998" s="27"/>
      <c r="D998" s="27"/>
      <c r="E998" s="27"/>
      <c r="H998" s="30"/>
      <c r="I998" s="30"/>
      <c r="J998" s="30"/>
    </row>
    <row r="999" spans="1:10" x14ac:dyDescent="0.25">
      <c r="A999" s="27"/>
      <c r="B999" s="27"/>
      <c r="C999" s="27"/>
      <c r="D999" s="27"/>
      <c r="E999" s="27"/>
      <c r="H999" s="30"/>
      <c r="I999" s="30"/>
      <c r="J999" s="30"/>
    </row>
    <row r="1000" spans="1:10" x14ac:dyDescent="0.25">
      <c r="A1000" s="27"/>
      <c r="B1000" s="27"/>
      <c r="C1000" s="27"/>
      <c r="D1000" s="27"/>
      <c r="E1000" s="27"/>
      <c r="H1000" s="30"/>
      <c r="I1000" s="30"/>
      <c r="J1000" s="30"/>
    </row>
    <row r="1001" spans="1:10" x14ac:dyDescent="0.25">
      <c r="A1001" s="27"/>
      <c r="B1001" s="27"/>
      <c r="C1001" s="27"/>
      <c r="D1001" s="27"/>
      <c r="E1001" s="27"/>
      <c r="H1001" s="30"/>
      <c r="I1001" s="30"/>
      <c r="J1001" s="30"/>
    </row>
    <row r="1002" spans="1:10" x14ac:dyDescent="0.25">
      <c r="A1002" s="27"/>
      <c r="B1002" s="27"/>
      <c r="C1002" s="27"/>
      <c r="D1002" s="27"/>
      <c r="E1002" s="27"/>
      <c r="H1002" s="30"/>
      <c r="I1002" s="30"/>
      <c r="J1002" s="30"/>
    </row>
    <row r="1003" spans="1:10" x14ac:dyDescent="0.25">
      <c r="A1003" s="27"/>
      <c r="B1003" s="27"/>
      <c r="C1003" s="27"/>
      <c r="D1003" s="27"/>
      <c r="E1003" s="27"/>
      <c r="H1003" s="30"/>
      <c r="I1003" s="30"/>
      <c r="J1003" s="30"/>
    </row>
    <row r="1004" spans="1:10" x14ac:dyDescent="0.25">
      <c r="A1004" s="27"/>
      <c r="B1004" s="27"/>
      <c r="C1004" s="27"/>
      <c r="D1004" s="27"/>
      <c r="E1004" s="27"/>
      <c r="H1004" s="30"/>
      <c r="I1004" s="30"/>
      <c r="J1004" s="30"/>
    </row>
    <row r="1005" spans="1:10" x14ac:dyDescent="0.25">
      <c r="A1005" s="27"/>
      <c r="B1005" s="27"/>
      <c r="C1005" s="27"/>
      <c r="D1005" s="27"/>
      <c r="E1005" s="27"/>
      <c r="H1005" s="30"/>
      <c r="I1005" s="30"/>
      <c r="J1005" s="30"/>
    </row>
    <row r="1006" spans="1:10" x14ac:dyDescent="0.25">
      <c r="A1006" s="27"/>
      <c r="B1006" s="27"/>
      <c r="C1006" s="27"/>
      <c r="D1006" s="27"/>
      <c r="E1006" s="27"/>
      <c r="H1006" s="30"/>
      <c r="I1006" s="30"/>
      <c r="J1006" s="30"/>
    </row>
    <row r="1007" spans="1:10" x14ac:dyDescent="0.25">
      <c r="A1007" s="27"/>
      <c r="B1007" s="27"/>
      <c r="C1007" s="27"/>
      <c r="D1007" s="27"/>
      <c r="E1007" s="27"/>
      <c r="H1007" s="30"/>
      <c r="I1007" s="30"/>
      <c r="J1007" s="30"/>
    </row>
    <row r="1008" spans="1:10" x14ac:dyDescent="0.25">
      <c r="A1008" s="27"/>
      <c r="B1008" s="27"/>
      <c r="C1008" s="27"/>
      <c r="D1008" s="27"/>
      <c r="E1008" s="27"/>
      <c r="H1008" s="30"/>
      <c r="I1008" s="30"/>
      <c r="J1008" s="30"/>
    </row>
    <row r="1009" spans="1:10" x14ac:dyDescent="0.25">
      <c r="A1009" s="27"/>
      <c r="B1009" s="27"/>
      <c r="C1009" s="27"/>
      <c r="D1009" s="27"/>
      <c r="E1009" s="27"/>
      <c r="H1009" s="30"/>
      <c r="I1009" s="30"/>
      <c r="J1009" s="30"/>
    </row>
    <row r="1010" spans="1:10" x14ac:dyDescent="0.25">
      <c r="A1010" s="27"/>
      <c r="B1010" s="27"/>
      <c r="C1010" s="27"/>
      <c r="D1010" s="27"/>
      <c r="E1010" s="27"/>
      <c r="H1010" s="30"/>
      <c r="I1010" s="30"/>
      <c r="J1010" s="30"/>
    </row>
    <row r="1011" spans="1:10" x14ac:dyDescent="0.25">
      <c r="A1011" s="27"/>
      <c r="B1011" s="27"/>
      <c r="C1011" s="27"/>
      <c r="D1011" s="27"/>
      <c r="E1011" s="27"/>
      <c r="H1011" s="30"/>
      <c r="I1011" s="30"/>
      <c r="J1011" s="30"/>
    </row>
    <row r="1012" spans="1:10" x14ac:dyDescent="0.25">
      <c r="A1012" s="27"/>
      <c r="B1012" s="27"/>
      <c r="C1012" s="27"/>
      <c r="D1012" s="27"/>
      <c r="E1012" s="27"/>
      <c r="H1012" s="30"/>
      <c r="I1012" s="30"/>
      <c r="J1012" s="30"/>
    </row>
    <row r="1013" spans="1:10" x14ac:dyDescent="0.25">
      <c r="A1013" s="27"/>
      <c r="B1013" s="27"/>
      <c r="C1013" s="27"/>
      <c r="D1013" s="27"/>
      <c r="E1013" s="27"/>
      <c r="H1013" s="30"/>
      <c r="I1013" s="30"/>
      <c r="J1013" s="30"/>
    </row>
    <row r="1014" spans="1:10" x14ac:dyDescent="0.25">
      <c r="A1014" s="27"/>
      <c r="B1014" s="27"/>
      <c r="C1014" s="27"/>
      <c r="D1014" s="27"/>
      <c r="E1014" s="27"/>
      <c r="H1014" s="30"/>
      <c r="I1014" s="30"/>
      <c r="J1014" s="30"/>
    </row>
    <row r="1015" spans="1:10" x14ac:dyDescent="0.25">
      <c r="A1015" s="27"/>
      <c r="B1015" s="27"/>
      <c r="C1015" s="27"/>
      <c r="D1015" s="27"/>
      <c r="E1015" s="27"/>
      <c r="H1015" s="30"/>
      <c r="I1015" s="30"/>
      <c r="J1015" s="30"/>
    </row>
    <row r="1016" spans="1:10" x14ac:dyDescent="0.25">
      <c r="A1016" s="27"/>
      <c r="B1016" s="27"/>
      <c r="C1016" s="27"/>
      <c r="D1016" s="27"/>
      <c r="E1016" s="27"/>
      <c r="H1016" s="30"/>
      <c r="I1016" s="30"/>
      <c r="J1016" s="30"/>
    </row>
    <row r="1017" spans="1:10" x14ac:dyDescent="0.25">
      <c r="A1017" s="27"/>
      <c r="B1017" s="27"/>
      <c r="C1017" s="27"/>
      <c r="D1017" s="27"/>
      <c r="E1017" s="27"/>
      <c r="H1017" s="30"/>
      <c r="I1017" s="30"/>
      <c r="J1017" s="30"/>
    </row>
    <row r="1018" spans="1:10" x14ac:dyDescent="0.25">
      <c r="A1018" s="27"/>
      <c r="B1018" s="27"/>
      <c r="C1018" s="27"/>
      <c r="D1018" s="27"/>
      <c r="E1018" s="27"/>
      <c r="H1018" s="30"/>
      <c r="I1018" s="30"/>
      <c r="J1018" s="30"/>
    </row>
    <row r="1019" spans="1:10" x14ac:dyDescent="0.25">
      <c r="A1019" s="27"/>
      <c r="B1019" s="27"/>
      <c r="C1019" s="27"/>
      <c r="D1019" s="27"/>
      <c r="E1019" s="27"/>
      <c r="H1019" s="30"/>
      <c r="I1019" s="30"/>
      <c r="J1019" s="30"/>
    </row>
    <row r="1020" spans="1:10" x14ac:dyDescent="0.25">
      <c r="A1020" s="27"/>
      <c r="B1020" s="27"/>
      <c r="C1020" s="27"/>
      <c r="D1020" s="27"/>
      <c r="E1020" s="27"/>
      <c r="H1020" s="30"/>
      <c r="I1020" s="30"/>
      <c r="J1020" s="30"/>
    </row>
    <row r="1021" spans="1:10" x14ac:dyDescent="0.25">
      <c r="A1021" s="27"/>
      <c r="B1021" s="27"/>
      <c r="C1021" s="27"/>
      <c r="D1021" s="27"/>
      <c r="E1021" s="27"/>
      <c r="H1021" s="30"/>
      <c r="I1021" s="30"/>
      <c r="J1021" s="30"/>
    </row>
    <row r="1022" spans="1:10" x14ac:dyDescent="0.25">
      <c r="A1022" s="27"/>
      <c r="B1022" s="27"/>
      <c r="C1022" s="27"/>
      <c r="D1022" s="27"/>
      <c r="E1022" s="27"/>
      <c r="H1022" s="30"/>
      <c r="I1022" s="30"/>
      <c r="J1022" s="30"/>
    </row>
    <row r="1023" spans="1:10" x14ac:dyDescent="0.25">
      <c r="A1023" s="27"/>
      <c r="B1023" s="27"/>
      <c r="C1023" s="27"/>
      <c r="D1023" s="27"/>
      <c r="E1023" s="27"/>
      <c r="H1023" s="30"/>
      <c r="I1023" s="30"/>
      <c r="J1023" s="30"/>
    </row>
    <row r="1024" spans="1:10" x14ac:dyDescent="0.25">
      <c r="A1024" s="27"/>
      <c r="B1024" s="27"/>
      <c r="C1024" s="27"/>
      <c r="D1024" s="27"/>
      <c r="E1024" s="27"/>
      <c r="H1024" s="30"/>
      <c r="I1024" s="30"/>
      <c r="J1024" s="30"/>
    </row>
    <row r="1025" spans="1:10" x14ac:dyDescent="0.25">
      <c r="A1025" s="27"/>
      <c r="B1025" s="27"/>
      <c r="C1025" s="27"/>
      <c r="D1025" s="27"/>
      <c r="E1025" s="27"/>
      <c r="H1025" s="30"/>
      <c r="I1025" s="30"/>
      <c r="J1025" s="30"/>
    </row>
    <row r="1026" spans="1:10" x14ac:dyDescent="0.25">
      <c r="A1026" s="27"/>
      <c r="B1026" s="27"/>
      <c r="C1026" s="27"/>
      <c r="D1026" s="27"/>
      <c r="E1026" s="27"/>
      <c r="H1026" s="30"/>
      <c r="I1026" s="30"/>
      <c r="J1026" s="30"/>
    </row>
    <row r="1027" spans="1:10" x14ac:dyDescent="0.25">
      <c r="A1027" s="27"/>
      <c r="B1027" s="27"/>
      <c r="C1027" s="27"/>
      <c r="D1027" s="27"/>
      <c r="E1027" s="27"/>
      <c r="H1027" s="30"/>
      <c r="I1027" s="30"/>
      <c r="J1027" s="30"/>
    </row>
    <row r="1028" spans="1:10" x14ac:dyDescent="0.25">
      <c r="A1028" s="27"/>
      <c r="B1028" s="27"/>
      <c r="C1028" s="27"/>
      <c r="D1028" s="27"/>
      <c r="E1028" s="27"/>
      <c r="H1028" s="30"/>
      <c r="I1028" s="30"/>
      <c r="J1028" s="30"/>
    </row>
    <row r="1029" spans="1:10" x14ac:dyDescent="0.25">
      <c r="A1029" s="27"/>
      <c r="B1029" s="27"/>
      <c r="C1029" s="27"/>
      <c r="D1029" s="27"/>
      <c r="E1029" s="27"/>
      <c r="H1029" s="30"/>
      <c r="I1029" s="30"/>
      <c r="J1029" s="30"/>
    </row>
    <row r="1030" spans="1:10" x14ac:dyDescent="0.25">
      <c r="A1030" s="27"/>
      <c r="B1030" s="27"/>
      <c r="C1030" s="27"/>
      <c r="D1030" s="27"/>
      <c r="E1030" s="27"/>
      <c r="H1030" s="30"/>
      <c r="I1030" s="30"/>
      <c r="J1030" s="30"/>
    </row>
    <row r="1031" spans="1:10" x14ac:dyDescent="0.25">
      <c r="A1031" s="27"/>
      <c r="B1031" s="27"/>
      <c r="C1031" s="27"/>
      <c r="D1031" s="27"/>
      <c r="E1031" s="27"/>
      <c r="H1031" s="30"/>
      <c r="I1031" s="30"/>
      <c r="J1031" s="30"/>
    </row>
    <row r="1032" spans="1:10" x14ac:dyDescent="0.25">
      <c r="A1032" s="27"/>
      <c r="B1032" s="27"/>
      <c r="C1032" s="27"/>
      <c r="D1032" s="27"/>
      <c r="E1032" s="27"/>
      <c r="H1032" s="30"/>
      <c r="I1032" s="30"/>
      <c r="J1032" s="30"/>
    </row>
    <row r="1033" spans="1:10" x14ac:dyDescent="0.25">
      <c r="A1033" s="27"/>
      <c r="B1033" s="27"/>
      <c r="C1033" s="27"/>
      <c r="D1033" s="27"/>
      <c r="E1033" s="27"/>
      <c r="H1033" s="30"/>
      <c r="I1033" s="30"/>
      <c r="J1033" s="30"/>
    </row>
    <row r="1034" spans="1:10" x14ac:dyDescent="0.25">
      <c r="A1034" s="27"/>
      <c r="B1034" s="27"/>
      <c r="C1034" s="27"/>
      <c r="D1034" s="27"/>
      <c r="E1034" s="27"/>
      <c r="H1034" s="30"/>
      <c r="I1034" s="30"/>
      <c r="J1034" s="30"/>
    </row>
    <row r="1035" spans="1:10" x14ac:dyDescent="0.25">
      <c r="A1035" s="27"/>
      <c r="B1035" s="27"/>
      <c r="C1035" s="27"/>
      <c r="D1035" s="27"/>
      <c r="E1035" s="27"/>
      <c r="H1035" s="30"/>
      <c r="I1035" s="30"/>
      <c r="J1035" s="30"/>
    </row>
    <row r="1036" spans="1:10" x14ac:dyDescent="0.25">
      <c r="A1036" s="27"/>
      <c r="B1036" s="27"/>
      <c r="C1036" s="27"/>
      <c r="D1036" s="27"/>
      <c r="E1036" s="27"/>
      <c r="H1036" s="30"/>
      <c r="I1036" s="30"/>
      <c r="J1036" s="30"/>
    </row>
    <row r="1037" spans="1:10" x14ac:dyDescent="0.25">
      <c r="A1037" s="27"/>
      <c r="B1037" s="27"/>
      <c r="C1037" s="27"/>
      <c r="D1037" s="27"/>
      <c r="E1037" s="27"/>
      <c r="H1037" s="30"/>
      <c r="I1037" s="30"/>
      <c r="J1037" s="30"/>
    </row>
    <row r="1038" spans="1:10" x14ac:dyDescent="0.25">
      <c r="A1038" s="27"/>
      <c r="B1038" s="27"/>
      <c r="C1038" s="27"/>
      <c r="D1038" s="27"/>
      <c r="E1038" s="27"/>
      <c r="H1038" s="30"/>
      <c r="I1038" s="30"/>
      <c r="J1038" s="30"/>
    </row>
    <row r="1039" spans="1:10" x14ac:dyDescent="0.25">
      <c r="A1039" s="27"/>
      <c r="B1039" s="27"/>
      <c r="C1039" s="27"/>
      <c r="D1039" s="27"/>
      <c r="E1039" s="27"/>
      <c r="H1039" s="30"/>
      <c r="I1039" s="30"/>
      <c r="J1039" s="30"/>
    </row>
    <row r="1040" spans="1:10" x14ac:dyDescent="0.25">
      <c r="A1040" s="27"/>
      <c r="B1040" s="27"/>
      <c r="C1040" s="27"/>
      <c r="D1040" s="27"/>
      <c r="E1040" s="27"/>
      <c r="H1040" s="30"/>
      <c r="I1040" s="30"/>
      <c r="J1040" s="30"/>
    </row>
    <row r="1041" spans="1:10" x14ac:dyDescent="0.25">
      <c r="A1041" s="27"/>
      <c r="B1041" s="27"/>
      <c r="C1041" s="27"/>
      <c r="D1041" s="27"/>
      <c r="E1041" s="27"/>
      <c r="H1041" s="30"/>
      <c r="I1041" s="30"/>
      <c r="J1041" s="30"/>
    </row>
    <row r="1042" spans="1:10" x14ac:dyDescent="0.25">
      <c r="A1042" s="27"/>
      <c r="B1042" s="27"/>
      <c r="C1042" s="27"/>
      <c r="D1042" s="27"/>
      <c r="E1042" s="27"/>
      <c r="H1042" s="30"/>
      <c r="I1042" s="30"/>
      <c r="J1042" s="30"/>
    </row>
    <row r="1043" spans="1:10" x14ac:dyDescent="0.25">
      <c r="A1043" s="27"/>
      <c r="B1043" s="27"/>
      <c r="C1043" s="27"/>
      <c r="D1043" s="27"/>
      <c r="E1043" s="27"/>
      <c r="H1043" s="30"/>
      <c r="I1043" s="30"/>
      <c r="J1043" s="30"/>
    </row>
    <row r="1044" spans="1:10" x14ac:dyDescent="0.25">
      <c r="A1044" s="27"/>
      <c r="B1044" s="27"/>
      <c r="C1044" s="27"/>
      <c r="D1044" s="27"/>
      <c r="E1044" s="27"/>
      <c r="H1044" s="30"/>
      <c r="I1044" s="30"/>
      <c r="J1044" s="30"/>
    </row>
    <row r="1045" spans="1:10" x14ac:dyDescent="0.25">
      <c r="A1045" s="27"/>
      <c r="B1045" s="27"/>
      <c r="C1045" s="27"/>
      <c r="D1045" s="27"/>
      <c r="E1045" s="27"/>
      <c r="H1045" s="30"/>
      <c r="I1045" s="30"/>
      <c r="J1045" s="30"/>
    </row>
    <row r="1046" spans="1:10" x14ac:dyDescent="0.25">
      <c r="A1046" s="27"/>
      <c r="B1046" s="27"/>
      <c r="C1046" s="27"/>
      <c r="D1046" s="27"/>
      <c r="E1046" s="27"/>
      <c r="H1046" s="30"/>
      <c r="I1046" s="30"/>
      <c r="J1046" s="30"/>
    </row>
    <row r="1047" spans="1:10" x14ac:dyDescent="0.25">
      <c r="A1047" s="27"/>
      <c r="B1047" s="27"/>
      <c r="C1047" s="27"/>
      <c r="D1047" s="27"/>
      <c r="E1047" s="27"/>
      <c r="H1047" s="30"/>
      <c r="I1047" s="30"/>
      <c r="J1047" s="30"/>
    </row>
    <row r="1048" spans="1:10" x14ac:dyDescent="0.25">
      <c r="A1048" s="27"/>
      <c r="B1048" s="27"/>
      <c r="C1048" s="27"/>
      <c r="D1048" s="27"/>
      <c r="E1048" s="27"/>
      <c r="H1048" s="30"/>
      <c r="I1048" s="30"/>
      <c r="J1048" s="30"/>
    </row>
    <row r="1049" spans="1:10" x14ac:dyDescent="0.25">
      <c r="A1049" s="27"/>
      <c r="B1049" s="27"/>
      <c r="C1049" s="27"/>
      <c r="D1049" s="27"/>
      <c r="E1049" s="27"/>
      <c r="H1049" s="30"/>
      <c r="I1049" s="30"/>
      <c r="J1049" s="30"/>
    </row>
    <row r="1050" spans="1:10" x14ac:dyDescent="0.25">
      <c r="A1050" s="27"/>
      <c r="B1050" s="27"/>
      <c r="C1050" s="27"/>
      <c r="D1050" s="27"/>
      <c r="E1050" s="27"/>
      <c r="H1050" s="30"/>
      <c r="I1050" s="30"/>
      <c r="J1050" s="30"/>
    </row>
    <row r="1051" spans="1:10" x14ac:dyDescent="0.25">
      <c r="A1051" s="27"/>
      <c r="B1051" s="27"/>
      <c r="C1051" s="27"/>
      <c r="D1051" s="27"/>
      <c r="E1051" s="27"/>
      <c r="H1051" s="30"/>
      <c r="I1051" s="30"/>
      <c r="J1051" s="30"/>
    </row>
    <row r="1052" spans="1:10" x14ac:dyDescent="0.25">
      <c r="A1052" s="27"/>
      <c r="B1052" s="27"/>
      <c r="C1052" s="27"/>
      <c r="D1052" s="27"/>
      <c r="E1052" s="27"/>
      <c r="H1052" s="30"/>
      <c r="I1052" s="30"/>
      <c r="J1052" s="30"/>
    </row>
    <row r="1053" spans="1:10" x14ac:dyDescent="0.25">
      <c r="A1053" s="27"/>
      <c r="B1053" s="27"/>
      <c r="C1053" s="27"/>
      <c r="D1053" s="27"/>
      <c r="E1053" s="27"/>
      <c r="H1053" s="30"/>
      <c r="I1053" s="30"/>
      <c r="J1053" s="30"/>
    </row>
    <row r="1054" spans="1:10" x14ac:dyDescent="0.25">
      <c r="A1054" s="27"/>
      <c r="B1054" s="27"/>
      <c r="C1054" s="27"/>
      <c r="D1054" s="27"/>
      <c r="E1054" s="27"/>
      <c r="H1054" s="30"/>
      <c r="I1054" s="30"/>
      <c r="J1054" s="30"/>
    </row>
    <row r="1055" spans="1:10" x14ac:dyDescent="0.25">
      <c r="A1055" s="27"/>
      <c r="B1055" s="27"/>
      <c r="C1055" s="27"/>
      <c r="D1055" s="27"/>
      <c r="E1055" s="27"/>
      <c r="H1055" s="30"/>
      <c r="I1055" s="30"/>
      <c r="J1055" s="30"/>
    </row>
    <row r="1056" spans="1:10" x14ac:dyDescent="0.25">
      <c r="A1056" s="27"/>
      <c r="B1056" s="27"/>
      <c r="C1056" s="27"/>
      <c r="D1056" s="27"/>
      <c r="E1056" s="27"/>
      <c r="H1056" s="30"/>
      <c r="I1056" s="30"/>
      <c r="J1056" s="30"/>
    </row>
    <row r="1057" spans="1:10" x14ac:dyDescent="0.25">
      <c r="A1057" s="27"/>
      <c r="B1057" s="27"/>
      <c r="C1057" s="27"/>
      <c r="D1057" s="27"/>
      <c r="E1057" s="27"/>
      <c r="H1057" s="30"/>
      <c r="I1057" s="30"/>
      <c r="J1057" s="30"/>
    </row>
    <row r="1058" spans="1:10" x14ac:dyDescent="0.25">
      <c r="A1058" s="27"/>
      <c r="B1058" s="27"/>
      <c r="C1058" s="27"/>
      <c r="D1058" s="27"/>
      <c r="E1058" s="27"/>
      <c r="H1058" s="30"/>
      <c r="I1058" s="30"/>
      <c r="J1058" s="30"/>
    </row>
    <row r="1059" spans="1:10" x14ac:dyDescent="0.25">
      <c r="A1059" s="27"/>
      <c r="B1059" s="27"/>
      <c r="C1059" s="27"/>
      <c r="D1059" s="27"/>
      <c r="E1059" s="27"/>
      <c r="H1059" s="30"/>
      <c r="I1059" s="30"/>
      <c r="J1059" s="30"/>
    </row>
    <row r="1060" spans="1:10" x14ac:dyDescent="0.25">
      <c r="A1060" s="27"/>
      <c r="B1060" s="27"/>
      <c r="C1060" s="27"/>
      <c r="D1060" s="27"/>
      <c r="E1060" s="27"/>
      <c r="H1060" s="30"/>
      <c r="I1060" s="30"/>
      <c r="J1060" s="30"/>
    </row>
    <row r="1061" spans="1:10" x14ac:dyDescent="0.25">
      <c r="A1061" s="27"/>
      <c r="B1061" s="27"/>
      <c r="C1061" s="27"/>
      <c r="D1061" s="27"/>
      <c r="E1061" s="27"/>
      <c r="H1061" s="30"/>
      <c r="I1061" s="30"/>
      <c r="J1061" s="30"/>
    </row>
    <row r="1062" spans="1:10" x14ac:dyDescent="0.25">
      <c r="A1062" s="27"/>
      <c r="B1062" s="27"/>
      <c r="C1062" s="27"/>
      <c r="D1062" s="27"/>
      <c r="E1062" s="27"/>
      <c r="H1062" s="30"/>
      <c r="I1062" s="30"/>
      <c r="J1062" s="30"/>
    </row>
    <row r="1063" spans="1:10" x14ac:dyDescent="0.25">
      <c r="A1063" s="27"/>
      <c r="B1063" s="27"/>
      <c r="C1063" s="27"/>
      <c r="D1063" s="27"/>
      <c r="E1063" s="27"/>
      <c r="H1063" s="30"/>
      <c r="I1063" s="30"/>
      <c r="J1063" s="30"/>
    </row>
    <row r="1064" spans="1:10" x14ac:dyDescent="0.25">
      <c r="A1064" s="27"/>
      <c r="B1064" s="27"/>
      <c r="C1064" s="27"/>
      <c r="D1064" s="27"/>
      <c r="E1064" s="27"/>
      <c r="H1064" s="30"/>
      <c r="I1064" s="30"/>
      <c r="J1064" s="30"/>
    </row>
    <row r="1065" spans="1:10" x14ac:dyDescent="0.25">
      <c r="A1065" s="27"/>
      <c r="B1065" s="27"/>
      <c r="C1065" s="27"/>
      <c r="D1065" s="27"/>
      <c r="E1065" s="27"/>
      <c r="H1065" s="30"/>
      <c r="I1065" s="30"/>
      <c r="J1065" s="30"/>
    </row>
    <row r="1066" spans="1:10" x14ac:dyDescent="0.25">
      <c r="A1066" s="27"/>
      <c r="B1066" s="27"/>
      <c r="C1066" s="27"/>
      <c r="D1066" s="27"/>
      <c r="E1066" s="27"/>
      <c r="H1066" s="30"/>
      <c r="I1066" s="30"/>
      <c r="J1066" s="30"/>
    </row>
    <row r="1067" spans="1:10" x14ac:dyDescent="0.25">
      <c r="A1067" s="27"/>
      <c r="B1067" s="27"/>
      <c r="C1067" s="27"/>
      <c r="D1067" s="27"/>
      <c r="E1067" s="27"/>
      <c r="H1067" s="30"/>
      <c r="I1067" s="30"/>
      <c r="J1067" s="30"/>
    </row>
    <row r="1068" spans="1:10" x14ac:dyDescent="0.25">
      <c r="A1068" s="27"/>
      <c r="B1068" s="27"/>
      <c r="C1068" s="27"/>
      <c r="D1068" s="27"/>
      <c r="E1068" s="27"/>
      <c r="H1068" s="30"/>
      <c r="I1068" s="30"/>
      <c r="J1068" s="30"/>
    </row>
    <row r="1069" spans="1:10" x14ac:dyDescent="0.25">
      <c r="A1069" s="27"/>
      <c r="B1069" s="27"/>
      <c r="C1069" s="27"/>
      <c r="D1069" s="27"/>
      <c r="E1069" s="27"/>
      <c r="H1069" s="30"/>
      <c r="I1069" s="30"/>
      <c r="J1069" s="30"/>
    </row>
    <row r="1070" spans="1:10" x14ac:dyDescent="0.25">
      <c r="A1070" s="27"/>
      <c r="B1070" s="27"/>
      <c r="C1070" s="27"/>
      <c r="D1070" s="27"/>
      <c r="E1070" s="27"/>
      <c r="H1070" s="30"/>
      <c r="I1070" s="30"/>
      <c r="J1070" s="30"/>
    </row>
    <row r="1071" spans="1:10" x14ac:dyDescent="0.25">
      <c r="A1071" s="27"/>
      <c r="B1071" s="27"/>
      <c r="C1071" s="27"/>
      <c r="D1071" s="27"/>
      <c r="E1071" s="27"/>
      <c r="H1071" s="30"/>
      <c r="I1071" s="30"/>
      <c r="J1071" s="30"/>
    </row>
    <row r="1072" spans="1:10" x14ac:dyDescent="0.25">
      <c r="A1072" s="27"/>
      <c r="B1072" s="27"/>
      <c r="C1072" s="27"/>
      <c r="D1072" s="27"/>
      <c r="E1072" s="27"/>
      <c r="H1072" s="30"/>
      <c r="I1072" s="30"/>
      <c r="J1072" s="30"/>
    </row>
    <row r="1073" spans="1:10" x14ac:dyDescent="0.25">
      <c r="A1073" s="27"/>
      <c r="B1073" s="27"/>
      <c r="C1073" s="27"/>
      <c r="D1073" s="27"/>
      <c r="E1073" s="27"/>
      <c r="H1073" s="30"/>
      <c r="I1073" s="30"/>
      <c r="J1073" s="30"/>
    </row>
    <row r="1074" spans="1:10" x14ac:dyDescent="0.25">
      <c r="A1074" s="27"/>
      <c r="B1074" s="27"/>
      <c r="C1074" s="27"/>
      <c r="D1074" s="27"/>
      <c r="E1074" s="27"/>
      <c r="H1074" s="30"/>
      <c r="I1074" s="30"/>
      <c r="J1074" s="30"/>
    </row>
    <row r="1075" spans="1:10" x14ac:dyDescent="0.25">
      <c r="A1075" s="27"/>
      <c r="B1075" s="27"/>
      <c r="C1075" s="27"/>
      <c r="D1075" s="27"/>
      <c r="E1075" s="27"/>
      <c r="H1075" s="30"/>
      <c r="I1075" s="30"/>
      <c r="J1075" s="30"/>
    </row>
    <row r="1076" spans="1:10" x14ac:dyDescent="0.25">
      <c r="A1076" s="27"/>
      <c r="B1076" s="27"/>
      <c r="C1076" s="27"/>
      <c r="D1076" s="27"/>
      <c r="E1076" s="27"/>
      <c r="H1076" s="30"/>
      <c r="I1076" s="30"/>
      <c r="J1076" s="30"/>
    </row>
    <row r="1077" spans="1:10" x14ac:dyDescent="0.25">
      <c r="A1077" s="27"/>
      <c r="B1077" s="27"/>
      <c r="C1077" s="27"/>
      <c r="D1077" s="27"/>
      <c r="E1077" s="27"/>
      <c r="H1077" s="30"/>
      <c r="I1077" s="30"/>
      <c r="J1077" s="30"/>
    </row>
    <row r="1078" spans="1:10" x14ac:dyDescent="0.25">
      <c r="A1078" s="27"/>
      <c r="B1078" s="27"/>
      <c r="C1078" s="27"/>
      <c r="D1078" s="27"/>
      <c r="E1078" s="27"/>
      <c r="H1078" s="30"/>
      <c r="I1078" s="30"/>
      <c r="J1078" s="30"/>
    </row>
    <row r="1079" spans="1:10" x14ac:dyDescent="0.25">
      <c r="A1079" s="27"/>
      <c r="B1079" s="27"/>
      <c r="C1079" s="27"/>
      <c r="D1079" s="27"/>
      <c r="E1079" s="27"/>
      <c r="H1079" s="30"/>
      <c r="I1079" s="30"/>
      <c r="J1079" s="30"/>
    </row>
    <row r="1080" spans="1:10" x14ac:dyDescent="0.25">
      <c r="A1080" s="27"/>
      <c r="B1080" s="27"/>
      <c r="C1080" s="27"/>
      <c r="D1080" s="27"/>
      <c r="E1080" s="27"/>
      <c r="H1080" s="30"/>
      <c r="I1080" s="30"/>
      <c r="J1080" s="30"/>
    </row>
    <row r="1081" spans="1:10" x14ac:dyDescent="0.25">
      <c r="A1081" s="27"/>
      <c r="B1081" s="27"/>
      <c r="C1081" s="27"/>
      <c r="D1081" s="27"/>
      <c r="E1081" s="27"/>
      <c r="H1081" s="30"/>
      <c r="I1081" s="30"/>
      <c r="J1081" s="30"/>
    </row>
    <row r="1082" spans="1:10" x14ac:dyDescent="0.25">
      <c r="A1082" s="27"/>
      <c r="B1082" s="27"/>
      <c r="C1082" s="27"/>
      <c r="D1082" s="27"/>
      <c r="E1082" s="27"/>
      <c r="H1082" s="30"/>
      <c r="I1082" s="30"/>
      <c r="J1082" s="30"/>
    </row>
    <row r="1083" spans="1:10" x14ac:dyDescent="0.25">
      <c r="A1083" s="27"/>
      <c r="B1083" s="27"/>
      <c r="C1083" s="27"/>
      <c r="D1083" s="27"/>
      <c r="E1083" s="27"/>
      <c r="H1083" s="30"/>
      <c r="I1083" s="30"/>
      <c r="J1083" s="30"/>
    </row>
    <row r="1084" spans="1:10" x14ac:dyDescent="0.25">
      <c r="A1084" s="27"/>
      <c r="B1084" s="27"/>
      <c r="C1084" s="27"/>
      <c r="D1084" s="27"/>
      <c r="E1084" s="27"/>
      <c r="H1084" s="30"/>
      <c r="I1084" s="30"/>
      <c r="J1084" s="30"/>
    </row>
    <row r="1085" spans="1:10" x14ac:dyDescent="0.25">
      <c r="A1085" s="27"/>
      <c r="B1085" s="27"/>
      <c r="C1085" s="27"/>
      <c r="D1085" s="27"/>
      <c r="E1085" s="27"/>
      <c r="H1085" s="30"/>
      <c r="I1085" s="30"/>
      <c r="J1085" s="30"/>
    </row>
    <row r="1086" spans="1:10" x14ac:dyDescent="0.25">
      <c r="A1086" s="27"/>
      <c r="B1086" s="27"/>
      <c r="C1086" s="27"/>
      <c r="D1086" s="27"/>
      <c r="E1086" s="27"/>
      <c r="H1086" s="30"/>
      <c r="I1086" s="30"/>
      <c r="J1086" s="30"/>
    </row>
    <row r="1087" spans="1:10" x14ac:dyDescent="0.25">
      <c r="A1087" s="27"/>
      <c r="B1087" s="27"/>
      <c r="C1087" s="27"/>
      <c r="D1087" s="27"/>
      <c r="E1087" s="27"/>
      <c r="H1087" s="30"/>
      <c r="I1087" s="30"/>
      <c r="J1087" s="30"/>
    </row>
    <row r="1088" spans="1:10" x14ac:dyDescent="0.25">
      <c r="A1088" s="27"/>
      <c r="B1088" s="27"/>
      <c r="C1088" s="27"/>
      <c r="D1088" s="27"/>
      <c r="E1088" s="27"/>
      <c r="H1088" s="30"/>
      <c r="I1088" s="30"/>
      <c r="J1088" s="30"/>
    </row>
    <row r="1089" spans="1:10" x14ac:dyDescent="0.25">
      <c r="A1089" s="27"/>
      <c r="B1089" s="27"/>
      <c r="C1089" s="27"/>
      <c r="D1089" s="27"/>
      <c r="E1089" s="27"/>
      <c r="H1089" s="30"/>
      <c r="I1089" s="30"/>
      <c r="J1089" s="30"/>
    </row>
    <row r="1090" spans="1:10" x14ac:dyDescent="0.25">
      <c r="A1090" s="27"/>
      <c r="B1090" s="27"/>
      <c r="C1090" s="27"/>
      <c r="D1090" s="27"/>
      <c r="E1090" s="27"/>
      <c r="H1090" s="30"/>
      <c r="I1090" s="30"/>
      <c r="J1090" s="30"/>
    </row>
    <row r="1091" spans="1:10" x14ac:dyDescent="0.25">
      <c r="A1091" s="27"/>
      <c r="B1091" s="27"/>
      <c r="C1091" s="27"/>
      <c r="D1091" s="27"/>
      <c r="E1091" s="27"/>
      <c r="H1091" s="30"/>
      <c r="I1091" s="30"/>
      <c r="J1091" s="30"/>
    </row>
    <row r="1092" spans="1:10" x14ac:dyDescent="0.25">
      <c r="A1092" s="27"/>
      <c r="B1092" s="27"/>
      <c r="C1092" s="27"/>
      <c r="D1092" s="27"/>
      <c r="E1092" s="27"/>
      <c r="H1092" s="30"/>
      <c r="I1092" s="30"/>
      <c r="J1092" s="30"/>
    </row>
    <row r="1093" spans="1:10" x14ac:dyDescent="0.25">
      <c r="A1093" s="27"/>
      <c r="B1093" s="27"/>
      <c r="C1093" s="27"/>
      <c r="D1093" s="27"/>
      <c r="E1093" s="27"/>
      <c r="H1093" s="30"/>
      <c r="I1093" s="30"/>
      <c r="J1093" s="30"/>
    </row>
    <row r="1094" spans="1:10" x14ac:dyDescent="0.25">
      <c r="A1094" s="27"/>
      <c r="B1094" s="27"/>
      <c r="C1094" s="27"/>
      <c r="D1094" s="27"/>
      <c r="E1094" s="27"/>
      <c r="H1094" s="30"/>
      <c r="I1094" s="30"/>
      <c r="J1094" s="30"/>
    </row>
    <row r="1095" spans="1:10" x14ac:dyDescent="0.25">
      <c r="A1095" s="27"/>
      <c r="B1095" s="27"/>
      <c r="C1095" s="27"/>
      <c r="D1095" s="27"/>
      <c r="E1095" s="27"/>
      <c r="H1095" s="30"/>
      <c r="I1095" s="30"/>
      <c r="J1095" s="30"/>
    </row>
    <row r="1096" spans="1:10" x14ac:dyDescent="0.25">
      <c r="A1096" s="27"/>
      <c r="B1096" s="27"/>
      <c r="C1096" s="27"/>
      <c r="D1096" s="27"/>
      <c r="E1096" s="27"/>
      <c r="H1096" s="30"/>
      <c r="I1096" s="30"/>
      <c r="J1096" s="30"/>
    </row>
    <row r="1097" spans="1:10" x14ac:dyDescent="0.25">
      <c r="A1097" s="27"/>
      <c r="B1097" s="27"/>
      <c r="C1097" s="27"/>
      <c r="D1097" s="27"/>
      <c r="E1097" s="27"/>
      <c r="H1097" s="30"/>
      <c r="I1097" s="30"/>
      <c r="J1097" s="30"/>
    </row>
    <row r="1098" spans="1:10" x14ac:dyDescent="0.25">
      <c r="A1098" s="27"/>
      <c r="B1098" s="27"/>
      <c r="C1098" s="27"/>
      <c r="D1098" s="27"/>
      <c r="E1098" s="27"/>
      <c r="H1098" s="30"/>
      <c r="I1098" s="30"/>
      <c r="J1098" s="30"/>
    </row>
    <row r="1099" spans="1:10" x14ac:dyDescent="0.25">
      <c r="A1099" s="27"/>
      <c r="B1099" s="27"/>
      <c r="C1099" s="27"/>
      <c r="D1099" s="27"/>
      <c r="E1099" s="27"/>
      <c r="H1099" s="30"/>
      <c r="I1099" s="30"/>
      <c r="J1099" s="30"/>
    </row>
    <row r="1100" spans="1:10" x14ac:dyDescent="0.25">
      <c r="A1100" s="27"/>
      <c r="B1100" s="27"/>
      <c r="C1100" s="27"/>
      <c r="D1100" s="27"/>
      <c r="E1100" s="27"/>
      <c r="H1100" s="30"/>
      <c r="I1100" s="30"/>
      <c r="J1100" s="30"/>
    </row>
    <row r="1101" spans="1:10" x14ac:dyDescent="0.25">
      <c r="A1101" s="27"/>
      <c r="B1101" s="27"/>
      <c r="C1101" s="27"/>
      <c r="D1101" s="27"/>
      <c r="E1101" s="27"/>
      <c r="H1101" s="30"/>
      <c r="I1101" s="30"/>
      <c r="J1101" s="30"/>
    </row>
    <row r="1102" spans="1:10" x14ac:dyDescent="0.25">
      <c r="A1102" s="27"/>
      <c r="B1102" s="27"/>
      <c r="C1102" s="27"/>
      <c r="D1102" s="27"/>
      <c r="E1102" s="27"/>
      <c r="H1102" s="30"/>
      <c r="I1102" s="30"/>
      <c r="J1102" s="30"/>
    </row>
    <row r="1103" spans="1:10" x14ac:dyDescent="0.25">
      <c r="A1103" s="27"/>
      <c r="B1103" s="27"/>
      <c r="C1103" s="27"/>
      <c r="D1103" s="27"/>
      <c r="E1103" s="27"/>
      <c r="H1103" s="30"/>
      <c r="I1103" s="30"/>
      <c r="J1103" s="30"/>
    </row>
    <row r="1104" spans="1:10" x14ac:dyDescent="0.25">
      <c r="A1104" s="27"/>
      <c r="B1104" s="27"/>
      <c r="C1104" s="27"/>
      <c r="D1104" s="27"/>
      <c r="E1104" s="27"/>
      <c r="H1104" s="30"/>
      <c r="I1104" s="30"/>
      <c r="J1104" s="30"/>
    </row>
    <row r="1105" spans="1:10" x14ac:dyDescent="0.25">
      <c r="A1105" s="27"/>
      <c r="B1105" s="27"/>
      <c r="C1105" s="27"/>
      <c r="D1105" s="27"/>
      <c r="E1105" s="27"/>
      <c r="H1105" s="30"/>
      <c r="I1105" s="30"/>
      <c r="J1105" s="30"/>
    </row>
    <row r="1106" spans="1:10" x14ac:dyDescent="0.25">
      <c r="A1106" s="27"/>
      <c r="B1106" s="27"/>
      <c r="C1106" s="27"/>
      <c r="D1106" s="27"/>
      <c r="E1106" s="27"/>
      <c r="H1106" s="30"/>
      <c r="I1106" s="30"/>
      <c r="J1106" s="30"/>
    </row>
    <row r="1107" spans="1:10" x14ac:dyDescent="0.25">
      <c r="A1107" s="27"/>
      <c r="B1107" s="27"/>
      <c r="C1107" s="27"/>
      <c r="D1107" s="27"/>
      <c r="E1107" s="27"/>
      <c r="H1107" s="30"/>
      <c r="I1107" s="30"/>
      <c r="J1107" s="30"/>
    </row>
    <row r="1108" spans="1:10" x14ac:dyDescent="0.25">
      <c r="A1108" s="27"/>
      <c r="B1108" s="27"/>
      <c r="C1108" s="27"/>
      <c r="D1108" s="27"/>
      <c r="E1108" s="27"/>
      <c r="H1108" s="30"/>
      <c r="I1108" s="30"/>
      <c r="J1108" s="30"/>
    </row>
    <row r="1109" spans="1:10" x14ac:dyDescent="0.25">
      <c r="A1109" s="27"/>
      <c r="B1109" s="27"/>
      <c r="C1109" s="27"/>
      <c r="D1109" s="27"/>
      <c r="E1109" s="27"/>
      <c r="H1109" s="30"/>
      <c r="I1109" s="30"/>
      <c r="J1109" s="30"/>
    </row>
    <row r="1110" spans="1:10" x14ac:dyDescent="0.25">
      <c r="A1110" s="27"/>
      <c r="B1110" s="27"/>
      <c r="C1110" s="27"/>
      <c r="D1110" s="27"/>
      <c r="E1110" s="27"/>
      <c r="H1110" s="30"/>
      <c r="I1110" s="30"/>
      <c r="J1110" s="30"/>
    </row>
    <row r="1111" spans="1:10" x14ac:dyDescent="0.25">
      <c r="A1111" s="27"/>
      <c r="B1111" s="27"/>
      <c r="C1111" s="27"/>
      <c r="D1111" s="27"/>
      <c r="E1111" s="27"/>
      <c r="H1111" s="30"/>
      <c r="I1111" s="30"/>
      <c r="J1111" s="30"/>
    </row>
    <row r="1112" spans="1:10" x14ac:dyDescent="0.25">
      <c r="A1112" s="27"/>
      <c r="B1112" s="27"/>
      <c r="C1112" s="27"/>
      <c r="D1112" s="27"/>
      <c r="E1112" s="27"/>
      <c r="H1112" s="30"/>
      <c r="I1112" s="30"/>
      <c r="J1112" s="30"/>
    </row>
    <row r="1113" spans="1:10" x14ac:dyDescent="0.25">
      <c r="A1113" s="27"/>
      <c r="B1113" s="27"/>
      <c r="C1113" s="27"/>
      <c r="D1113" s="27"/>
      <c r="E1113" s="27"/>
      <c r="H1113" s="30"/>
      <c r="I1113" s="30"/>
      <c r="J1113" s="30"/>
    </row>
    <row r="1114" spans="1:10" x14ac:dyDescent="0.25">
      <c r="A1114" s="27"/>
      <c r="B1114" s="27"/>
      <c r="C1114" s="27"/>
      <c r="D1114" s="27"/>
      <c r="E1114" s="27"/>
      <c r="H1114" s="30"/>
      <c r="I1114" s="30"/>
      <c r="J1114" s="30"/>
    </row>
    <row r="1115" spans="1:10" x14ac:dyDescent="0.25">
      <c r="A1115" s="27"/>
      <c r="B1115" s="27"/>
      <c r="C1115" s="27"/>
      <c r="D1115" s="27"/>
      <c r="E1115" s="27"/>
      <c r="H1115" s="30"/>
      <c r="I1115" s="30"/>
      <c r="J1115" s="30"/>
    </row>
    <row r="1116" spans="1:10" x14ac:dyDescent="0.25">
      <c r="A1116" s="27"/>
      <c r="B1116" s="27"/>
      <c r="C1116" s="27"/>
      <c r="D1116" s="27"/>
      <c r="E1116" s="27"/>
      <c r="H1116" s="30"/>
      <c r="I1116" s="30"/>
      <c r="J1116" s="30"/>
    </row>
    <row r="1117" spans="1:10" x14ac:dyDescent="0.25">
      <c r="A1117" s="27"/>
      <c r="B1117" s="27"/>
      <c r="C1117" s="27"/>
      <c r="D1117" s="27"/>
      <c r="E1117" s="27"/>
      <c r="H1117" s="30"/>
      <c r="I1117" s="30"/>
      <c r="J1117" s="30"/>
    </row>
    <row r="1118" spans="1:10" x14ac:dyDescent="0.25">
      <c r="A1118" s="27"/>
      <c r="B1118" s="27"/>
      <c r="C1118" s="27"/>
      <c r="D1118" s="27"/>
      <c r="E1118" s="27"/>
      <c r="H1118" s="30"/>
      <c r="I1118" s="30"/>
      <c r="J1118" s="30"/>
    </row>
    <row r="1119" spans="1:10" x14ac:dyDescent="0.25">
      <c r="A1119" s="27"/>
      <c r="B1119" s="27"/>
      <c r="C1119" s="27"/>
      <c r="D1119" s="27"/>
      <c r="E1119" s="27"/>
      <c r="H1119" s="30"/>
      <c r="I1119" s="30"/>
      <c r="J1119" s="30"/>
    </row>
    <row r="1120" spans="1:10" x14ac:dyDescent="0.25">
      <c r="A1120" s="27"/>
      <c r="B1120" s="27"/>
      <c r="C1120" s="27"/>
      <c r="D1120" s="27"/>
      <c r="E1120" s="27"/>
      <c r="H1120" s="30"/>
      <c r="I1120" s="30"/>
      <c r="J1120" s="30"/>
    </row>
    <row r="1121" spans="1:10" x14ac:dyDescent="0.25">
      <c r="A1121" s="27"/>
      <c r="B1121" s="27"/>
      <c r="C1121" s="27"/>
      <c r="D1121" s="27"/>
      <c r="E1121" s="27"/>
      <c r="H1121" s="30"/>
      <c r="I1121" s="30"/>
      <c r="J1121" s="30"/>
    </row>
    <row r="1122" spans="1:10" x14ac:dyDescent="0.25">
      <c r="A1122" s="27"/>
      <c r="B1122" s="27"/>
      <c r="C1122" s="27"/>
      <c r="D1122" s="27"/>
      <c r="E1122" s="27"/>
      <c r="H1122" s="30"/>
      <c r="I1122" s="30"/>
      <c r="J1122" s="30"/>
    </row>
    <row r="1123" spans="1:10" x14ac:dyDescent="0.25">
      <c r="A1123" s="27"/>
      <c r="B1123" s="27"/>
      <c r="C1123" s="27"/>
      <c r="D1123" s="27"/>
      <c r="E1123" s="27"/>
      <c r="H1123" s="30"/>
      <c r="I1123" s="30"/>
      <c r="J1123" s="30"/>
    </row>
    <row r="1124" spans="1:10" x14ac:dyDescent="0.25">
      <c r="A1124" s="27"/>
      <c r="B1124" s="27"/>
      <c r="C1124" s="27"/>
      <c r="D1124" s="27"/>
      <c r="E1124" s="27"/>
      <c r="H1124" s="30"/>
      <c r="I1124" s="30"/>
      <c r="J1124" s="30"/>
    </row>
    <row r="1125" spans="1:10" x14ac:dyDescent="0.25">
      <c r="A1125" s="27"/>
      <c r="B1125" s="27"/>
      <c r="C1125" s="27"/>
      <c r="D1125" s="27"/>
      <c r="E1125" s="27"/>
      <c r="H1125" s="30"/>
      <c r="I1125" s="30"/>
      <c r="J1125" s="30"/>
    </row>
    <row r="1126" spans="1:10" x14ac:dyDescent="0.25">
      <c r="A1126" s="27"/>
      <c r="B1126" s="27"/>
      <c r="C1126" s="27"/>
      <c r="D1126" s="27"/>
      <c r="E1126" s="27"/>
      <c r="H1126" s="30"/>
      <c r="I1126" s="30"/>
      <c r="J1126" s="30"/>
    </row>
    <row r="1127" spans="1:10" x14ac:dyDescent="0.25">
      <c r="A1127" s="27"/>
      <c r="B1127" s="27"/>
      <c r="C1127" s="27"/>
      <c r="D1127" s="27"/>
      <c r="E1127" s="27"/>
      <c r="H1127" s="30"/>
      <c r="I1127" s="30"/>
      <c r="J1127" s="30"/>
    </row>
    <row r="1128" spans="1:10" x14ac:dyDescent="0.25">
      <c r="A1128" s="27"/>
      <c r="B1128" s="27"/>
      <c r="C1128" s="27"/>
      <c r="D1128" s="27"/>
      <c r="E1128" s="27"/>
      <c r="H1128" s="30"/>
      <c r="I1128" s="30"/>
      <c r="J1128" s="30"/>
    </row>
    <row r="1129" spans="1:10" x14ac:dyDescent="0.25">
      <c r="A1129" s="27"/>
      <c r="B1129" s="27"/>
      <c r="C1129" s="27"/>
      <c r="D1129" s="27"/>
      <c r="E1129" s="27"/>
      <c r="H1129" s="30"/>
      <c r="I1129" s="30"/>
      <c r="J1129" s="30"/>
    </row>
    <row r="1130" spans="1:10" x14ac:dyDescent="0.25">
      <c r="A1130" s="27"/>
      <c r="B1130" s="27"/>
      <c r="C1130" s="27"/>
      <c r="D1130" s="27"/>
      <c r="E1130" s="27"/>
      <c r="H1130" s="30"/>
      <c r="I1130" s="30"/>
      <c r="J1130" s="30"/>
    </row>
    <row r="1131" spans="1:10" x14ac:dyDescent="0.25">
      <c r="A1131" s="27"/>
      <c r="B1131" s="27"/>
      <c r="C1131" s="27"/>
      <c r="D1131" s="27"/>
      <c r="E1131" s="27"/>
      <c r="H1131" s="30"/>
      <c r="I1131" s="30"/>
      <c r="J1131" s="30"/>
    </row>
    <row r="1132" spans="1:10" x14ac:dyDescent="0.25">
      <c r="A1132" s="27"/>
      <c r="B1132" s="27"/>
      <c r="C1132" s="27"/>
      <c r="D1132" s="27"/>
      <c r="E1132" s="27"/>
      <c r="H1132" s="30"/>
      <c r="I1132" s="30"/>
      <c r="J1132" s="30"/>
    </row>
    <row r="1133" spans="1:10" x14ac:dyDescent="0.25">
      <c r="A1133" s="27"/>
      <c r="B1133" s="27"/>
      <c r="C1133" s="27"/>
      <c r="D1133" s="27"/>
      <c r="E1133" s="27"/>
      <c r="H1133" s="30"/>
      <c r="I1133" s="30"/>
      <c r="J1133" s="30"/>
    </row>
    <row r="1134" spans="1:10" x14ac:dyDescent="0.25">
      <c r="A1134" s="27"/>
      <c r="B1134" s="27"/>
      <c r="C1134" s="27"/>
      <c r="D1134" s="27"/>
      <c r="E1134" s="27"/>
      <c r="H1134" s="30"/>
      <c r="I1134" s="30"/>
      <c r="J1134" s="30"/>
    </row>
    <row r="1135" spans="1:10" x14ac:dyDescent="0.25">
      <c r="A1135" s="27"/>
      <c r="B1135" s="27"/>
      <c r="C1135" s="27"/>
      <c r="D1135" s="27"/>
      <c r="E1135" s="27"/>
      <c r="H1135" s="30"/>
      <c r="I1135" s="30"/>
      <c r="J1135" s="30"/>
    </row>
    <row r="1136" spans="1:10" x14ac:dyDescent="0.25">
      <c r="A1136" s="27"/>
      <c r="B1136" s="27"/>
      <c r="C1136" s="27"/>
      <c r="D1136" s="27"/>
      <c r="E1136" s="27"/>
      <c r="H1136" s="30"/>
      <c r="I1136" s="30"/>
      <c r="J1136" s="30"/>
    </row>
    <row r="1137" spans="1:10" x14ac:dyDescent="0.25">
      <c r="A1137" s="27"/>
      <c r="B1137" s="27"/>
      <c r="C1137" s="27"/>
      <c r="D1137" s="27"/>
      <c r="E1137" s="27"/>
      <c r="H1137" s="30"/>
      <c r="I1137" s="30"/>
      <c r="J1137" s="30"/>
    </row>
    <row r="1138" spans="1:10" x14ac:dyDescent="0.25">
      <c r="A1138" s="27"/>
      <c r="B1138" s="27"/>
      <c r="C1138" s="27"/>
      <c r="D1138" s="27"/>
      <c r="E1138" s="27"/>
      <c r="H1138" s="30"/>
      <c r="I1138" s="30"/>
      <c r="J1138" s="30"/>
    </row>
    <row r="1139" spans="1:10" x14ac:dyDescent="0.25">
      <c r="A1139" s="27"/>
      <c r="B1139" s="27"/>
      <c r="C1139" s="27"/>
      <c r="D1139" s="27"/>
      <c r="E1139" s="27"/>
      <c r="H1139" s="30"/>
      <c r="I1139" s="30"/>
      <c r="J1139" s="30"/>
    </row>
    <row r="1140" spans="1:10" x14ac:dyDescent="0.25">
      <c r="A1140" s="27"/>
      <c r="B1140" s="27"/>
      <c r="C1140" s="27"/>
      <c r="D1140" s="27"/>
      <c r="E1140" s="27"/>
      <c r="H1140" s="30"/>
      <c r="I1140" s="30"/>
      <c r="J1140" s="30"/>
    </row>
    <row r="1141" spans="1:10" x14ac:dyDescent="0.25">
      <c r="A1141" s="27"/>
      <c r="B1141" s="27"/>
      <c r="C1141" s="27"/>
      <c r="D1141" s="27"/>
      <c r="E1141" s="27"/>
      <c r="H1141" s="30"/>
      <c r="I1141" s="30"/>
      <c r="J1141" s="30"/>
    </row>
    <row r="1142" spans="1:10" x14ac:dyDescent="0.25">
      <c r="A1142" s="27"/>
      <c r="B1142" s="27"/>
      <c r="C1142" s="27"/>
      <c r="D1142" s="27"/>
      <c r="E1142" s="27"/>
      <c r="H1142" s="30"/>
      <c r="I1142" s="30"/>
      <c r="J1142" s="30"/>
    </row>
    <row r="1143" spans="1:10" x14ac:dyDescent="0.25">
      <c r="A1143" s="27"/>
      <c r="B1143" s="27"/>
      <c r="C1143" s="27"/>
      <c r="D1143" s="27"/>
      <c r="E1143" s="27"/>
      <c r="H1143" s="30"/>
      <c r="I1143" s="30"/>
      <c r="J1143" s="30"/>
    </row>
    <row r="1144" spans="1:10" x14ac:dyDescent="0.25">
      <c r="A1144" s="27"/>
      <c r="B1144" s="27"/>
      <c r="C1144" s="27"/>
      <c r="D1144" s="27"/>
      <c r="E1144" s="27"/>
      <c r="H1144" s="30"/>
      <c r="I1144" s="30"/>
      <c r="J1144" s="30"/>
    </row>
    <row r="1145" spans="1:10" x14ac:dyDescent="0.25">
      <c r="A1145" s="27"/>
      <c r="B1145" s="27"/>
      <c r="C1145" s="27"/>
      <c r="D1145" s="27"/>
      <c r="E1145" s="27"/>
      <c r="H1145" s="30"/>
      <c r="I1145" s="30"/>
      <c r="J1145" s="30"/>
    </row>
    <row r="1146" spans="1:10" x14ac:dyDescent="0.25">
      <c r="A1146" s="27"/>
      <c r="B1146" s="27"/>
      <c r="C1146" s="27"/>
      <c r="D1146" s="27"/>
      <c r="E1146" s="27"/>
      <c r="H1146" s="30"/>
      <c r="I1146" s="30"/>
      <c r="J1146" s="30"/>
    </row>
    <row r="1147" spans="1:10" x14ac:dyDescent="0.25">
      <c r="A1147" s="27"/>
      <c r="B1147" s="27"/>
      <c r="C1147" s="27"/>
      <c r="D1147" s="27"/>
      <c r="E1147" s="27"/>
      <c r="H1147" s="30"/>
      <c r="I1147" s="30"/>
      <c r="J1147" s="30"/>
    </row>
    <row r="1148" spans="1:10" x14ac:dyDescent="0.25">
      <c r="A1148" s="27"/>
      <c r="B1148" s="27"/>
      <c r="C1148" s="27"/>
      <c r="D1148" s="27"/>
      <c r="E1148" s="27"/>
      <c r="H1148" s="30"/>
      <c r="I1148" s="30"/>
      <c r="J1148" s="30"/>
    </row>
    <row r="1149" spans="1:10" x14ac:dyDescent="0.25">
      <c r="A1149" s="27"/>
      <c r="B1149" s="27"/>
      <c r="C1149" s="27"/>
      <c r="D1149" s="27"/>
      <c r="E1149" s="27"/>
      <c r="H1149" s="30"/>
      <c r="I1149" s="30"/>
      <c r="J1149" s="30"/>
    </row>
    <row r="1150" spans="1:10" x14ac:dyDescent="0.25">
      <c r="A1150" s="27"/>
      <c r="B1150" s="27"/>
      <c r="C1150" s="27"/>
      <c r="D1150" s="27"/>
      <c r="E1150" s="27"/>
      <c r="H1150" s="30"/>
      <c r="I1150" s="30"/>
      <c r="J1150" s="30"/>
    </row>
    <row r="1151" spans="1:10" x14ac:dyDescent="0.25">
      <c r="A1151" s="27"/>
      <c r="B1151" s="27"/>
      <c r="C1151" s="27"/>
      <c r="D1151" s="27"/>
      <c r="E1151" s="27"/>
      <c r="H1151" s="30"/>
      <c r="I1151" s="30"/>
      <c r="J1151" s="30"/>
    </row>
    <row r="1152" spans="1:10" x14ac:dyDescent="0.25">
      <c r="A1152" s="27"/>
      <c r="B1152" s="27"/>
      <c r="C1152" s="27"/>
      <c r="D1152" s="27"/>
      <c r="E1152" s="27"/>
      <c r="H1152" s="30"/>
      <c r="I1152" s="30"/>
      <c r="J1152" s="30"/>
    </row>
    <row r="1153" spans="1:10" x14ac:dyDescent="0.25">
      <c r="A1153" s="27"/>
      <c r="B1153" s="27"/>
      <c r="C1153" s="27"/>
      <c r="D1153" s="27"/>
      <c r="E1153" s="27"/>
      <c r="H1153" s="30"/>
      <c r="I1153" s="30"/>
      <c r="J1153" s="30"/>
    </row>
    <row r="1154" spans="1:10" x14ac:dyDescent="0.25">
      <c r="A1154" s="27"/>
      <c r="B1154" s="27"/>
      <c r="C1154" s="27"/>
      <c r="D1154" s="27"/>
      <c r="E1154" s="27"/>
      <c r="H1154" s="30"/>
      <c r="I1154" s="30"/>
      <c r="J1154" s="30"/>
    </row>
    <row r="1155" spans="1:10" x14ac:dyDescent="0.25">
      <c r="A1155" s="27"/>
      <c r="B1155" s="27"/>
      <c r="C1155" s="27"/>
      <c r="D1155" s="27"/>
      <c r="E1155" s="27"/>
      <c r="H1155" s="30"/>
      <c r="I1155" s="30"/>
      <c r="J1155" s="30"/>
    </row>
    <row r="1156" spans="1:10" x14ac:dyDescent="0.25">
      <c r="A1156" s="27"/>
      <c r="B1156" s="27"/>
      <c r="C1156" s="27"/>
      <c r="D1156" s="27"/>
      <c r="E1156" s="27"/>
      <c r="H1156" s="30"/>
      <c r="I1156" s="30"/>
      <c r="J1156" s="30"/>
    </row>
    <row r="1157" spans="1:10" x14ac:dyDescent="0.25">
      <c r="A1157" s="27"/>
      <c r="B1157" s="27"/>
      <c r="C1157" s="27"/>
      <c r="D1157" s="27"/>
      <c r="E1157" s="27"/>
      <c r="H1157" s="30"/>
      <c r="I1157" s="30"/>
      <c r="J1157" s="30"/>
    </row>
    <row r="1158" spans="1:10" x14ac:dyDescent="0.25">
      <c r="A1158" s="27"/>
      <c r="B1158" s="27"/>
      <c r="C1158" s="27"/>
      <c r="D1158" s="27"/>
      <c r="E1158" s="27"/>
      <c r="H1158" s="30"/>
      <c r="I1158" s="30"/>
      <c r="J1158" s="30"/>
    </row>
    <row r="1159" spans="1:10" x14ac:dyDescent="0.25">
      <c r="A1159" s="27"/>
      <c r="B1159" s="27"/>
      <c r="C1159" s="27"/>
      <c r="D1159" s="27"/>
      <c r="E1159" s="27"/>
      <c r="H1159" s="30"/>
      <c r="I1159" s="30"/>
      <c r="J1159" s="30"/>
    </row>
    <row r="1160" spans="1:10" x14ac:dyDescent="0.25">
      <c r="A1160" s="27"/>
      <c r="B1160" s="27"/>
      <c r="C1160" s="27"/>
      <c r="D1160" s="27"/>
      <c r="E1160" s="27"/>
      <c r="H1160" s="30"/>
      <c r="I1160" s="30"/>
      <c r="J1160" s="30"/>
    </row>
    <row r="1161" spans="1:10" x14ac:dyDescent="0.25">
      <c r="A1161" s="27"/>
      <c r="B1161" s="27"/>
      <c r="C1161" s="27"/>
      <c r="D1161" s="27"/>
      <c r="E1161" s="27"/>
      <c r="H1161" s="30"/>
      <c r="I1161" s="30"/>
      <c r="J1161" s="30"/>
    </row>
    <row r="1162" spans="1:10" x14ac:dyDescent="0.25">
      <c r="A1162" s="27"/>
      <c r="B1162" s="27"/>
      <c r="C1162" s="27"/>
      <c r="D1162" s="27"/>
      <c r="E1162" s="27"/>
      <c r="H1162" s="30"/>
      <c r="I1162" s="30"/>
      <c r="J1162" s="30"/>
    </row>
    <row r="1163" spans="1:10" x14ac:dyDescent="0.25">
      <c r="A1163" s="27"/>
      <c r="B1163" s="27"/>
      <c r="C1163" s="27"/>
      <c r="D1163" s="27"/>
      <c r="E1163" s="27"/>
      <c r="H1163" s="30"/>
      <c r="I1163" s="30"/>
      <c r="J1163" s="30"/>
    </row>
    <row r="1164" spans="1:10" x14ac:dyDescent="0.25">
      <c r="A1164" s="27"/>
      <c r="B1164" s="27"/>
      <c r="C1164" s="27"/>
      <c r="D1164" s="27"/>
      <c r="E1164" s="27"/>
      <c r="H1164" s="30"/>
      <c r="I1164" s="30"/>
      <c r="J1164" s="30"/>
    </row>
    <row r="1165" spans="1:10" x14ac:dyDescent="0.25">
      <c r="A1165" s="27"/>
      <c r="B1165" s="27"/>
      <c r="C1165" s="27"/>
      <c r="D1165" s="27"/>
      <c r="E1165" s="27"/>
      <c r="H1165" s="30"/>
      <c r="I1165" s="30"/>
      <c r="J1165" s="30"/>
    </row>
    <row r="1166" spans="1:10" x14ac:dyDescent="0.25">
      <c r="A1166" s="27"/>
      <c r="B1166" s="27"/>
      <c r="C1166" s="27"/>
      <c r="D1166" s="27"/>
      <c r="E1166" s="27"/>
      <c r="H1166" s="30"/>
      <c r="I1166" s="30"/>
      <c r="J1166" s="30"/>
    </row>
    <row r="1167" spans="1:10" x14ac:dyDescent="0.25">
      <c r="A1167" s="27"/>
      <c r="B1167" s="27"/>
      <c r="C1167" s="27"/>
      <c r="D1167" s="27"/>
      <c r="E1167" s="27"/>
      <c r="H1167" s="30"/>
      <c r="I1167" s="30"/>
      <c r="J1167" s="30"/>
    </row>
    <row r="1168" spans="1:10" x14ac:dyDescent="0.25">
      <c r="A1168" s="27"/>
      <c r="B1168" s="27"/>
      <c r="C1168" s="27"/>
      <c r="D1168" s="27"/>
      <c r="E1168" s="27"/>
      <c r="H1168" s="30"/>
      <c r="I1168" s="30"/>
      <c r="J1168" s="30"/>
    </row>
    <row r="1169" spans="1:10" x14ac:dyDescent="0.25">
      <c r="A1169" s="27"/>
      <c r="B1169" s="27"/>
      <c r="C1169" s="27"/>
      <c r="D1169" s="27"/>
      <c r="E1169" s="27"/>
      <c r="H1169" s="30"/>
      <c r="I1169" s="30"/>
      <c r="J1169" s="30"/>
    </row>
    <row r="1170" spans="1:10" x14ac:dyDescent="0.25">
      <c r="A1170" s="27"/>
      <c r="B1170" s="27"/>
      <c r="C1170" s="27"/>
      <c r="D1170" s="27"/>
      <c r="E1170" s="27"/>
      <c r="H1170" s="30"/>
      <c r="I1170" s="30"/>
      <c r="J1170" s="30"/>
    </row>
    <row r="1171" spans="1:10" x14ac:dyDescent="0.25">
      <c r="A1171" s="27"/>
      <c r="B1171" s="27"/>
      <c r="C1171" s="27"/>
      <c r="D1171" s="27"/>
      <c r="E1171" s="27"/>
      <c r="H1171" s="30"/>
      <c r="I1171" s="30"/>
      <c r="J1171" s="30"/>
    </row>
    <row r="1172" spans="1:10" x14ac:dyDescent="0.25">
      <c r="A1172" s="27"/>
      <c r="B1172" s="27"/>
      <c r="C1172" s="27"/>
      <c r="D1172" s="27"/>
      <c r="E1172" s="27"/>
      <c r="H1172" s="30"/>
      <c r="I1172" s="30"/>
      <c r="J1172" s="30"/>
    </row>
    <row r="1173" spans="1:10" x14ac:dyDescent="0.25">
      <c r="A1173" s="27"/>
      <c r="B1173" s="27"/>
      <c r="C1173" s="27"/>
      <c r="D1173" s="27"/>
      <c r="E1173" s="27"/>
      <c r="H1173" s="30"/>
      <c r="I1173" s="30"/>
      <c r="J1173" s="30"/>
    </row>
    <row r="1174" spans="1:10" x14ac:dyDescent="0.25">
      <c r="A1174" s="27"/>
      <c r="B1174" s="27"/>
      <c r="C1174" s="27"/>
      <c r="D1174" s="27"/>
      <c r="E1174" s="27"/>
      <c r="H1174" s="30"/>
      <c r="I1174" s="30"/>
      <c r="J1174" s="30"/>
    </row>
    <row r="1175" spans="1:10" x14ac:dyDescent="0.25">
      <c r="A1175" s="27"/>
      <c r="B1175" s="27"/>
      <c r="C1175" s="27"/>
      <c r="D1175" s="27"/>
      <c r="E1175" s="27"/>
      <c r="H1175" s="30"/>
      <c r="I1175" s="30"/>
      <c r="J1175" s="30"/>
    </row>
    <row r="1176" spans="1:10" x14ac:dyDescent="0.25">
      <c r="A1176" s="27"/>
      <c r="B1176" s="27"/>
      <c r="C1176" s="27"/>
      <c r="D1176" s="27"/>
      <c r="E1176" s="27"/>
      <c r="H1176" s="30"/>
      <c r="I1176" s="30"/>
      <c r="J1176" s="30"/>
    </row>
    <row r="1177" spans="1:10" x14ac:dyDescent="0.25">
      <c r="A1177" s="27"/>
      <c r="B1177" s="27"/>
      <c r="C1177" s="27"/>
      <c r="D1177" s="27"/>
      <c r="E1177" s="27"/>
      <c r="H1177" s="30"/>
      <c r="I1177" s="30"/>
      <c r="J1177" s="30"/>
    </row>
    <row r="1178" spans="1:10" x14ac:dyDescent="0.25">
      <c r="A1178" s="27"/>
      <c r="B1178" s="27"/>
      <c r="C1178" s="27"/>
      <c r="D1178" s="27"/>
      <c r="E1178" s="27"/>
      <c r="H1178" s="30"/>
      <c r="I1178" s="30"/>
      <c r="J1178" s="30"/>
    </row>
    <row r="1179" spans="1:10" x14ac:dyDescent="0.25">
      <c r="A1179" s="27"/>
      <c r="B1179" s="27"/>
      <c r="C1179" s="27"/>
      <c r="D1179" s="27"/>
      <c r="E1179" s="27"/>
      <c r="H1179" s="30"/>
      <c r="I1179" s="30"/>
      <c r="J1179" s="30"/>
    </row>
    <row r="1180" spans="1:10" x14ac:dyDescent="0.25">
      <c r="A1180" s="27"/>
      <c r="B1180" s="27"/>
      <c r="C1180" s="27"/>
      <c r="D1180" s="27"/>
      <c r="E1180" s="27"/>
      <c r="H1180" s="30"/>
      <c r="I1180" s="30"/>
      <c r="J1180" s="30"/>
    </row>
    <row r="1181" spans="1:10" x14ac:dyDescent="0.25">
      <c r="A1181" s="27"/>
      <c r="B1181" s="27"/>
      <c r="C1181" s="27"/>
      <c r="D1181" s="27"/>
      <c r="E1181" s="27"/>
      <c r="H1181" s="30"/>
      <c r="I1181" s="30"/>
      <c r="J1181" s="30"/>
    </row>
    <row r="1182" spans="1:10" x14ac:dyDescent="0.25">
      <c r="A1182" s="27"/>
      <c r="B1182" s="27"/>
      <c r="C1182" s="27"/>
      <c r="D1182" s="27"/>
      <c r="E1182" s="27"/>
      <c r="H1182" s="30"/>
      <c r="I1182" s="30"/>
      <c r="J1182" s="30"/>
    </row>
    <row r="1183" spans="1:10" x14ac:dyDescent="0.25">
      <c r="A1183" s="27"/>
      <c r="B1183" s="27"/>
      <c r="C1183" s="27"/>
      <c r="D1183" s="27"/>
      <c r="E1183" s="27"/>
      <c r="H1183" s="30"/>
      <c r="I1183" s="30"/>
      <c r="J1183" s="30"/>
    </row>
    <row r="1184" spans="1:10" x14ac:dyDescent="0.25">
      <c r="A1184" s="27"/>
      <c r="B1184" s="27"/>
      <c r="C1184" s="27"/>
      <c r="D1184" s="27"/>
      <c r="E1184" s="27"/>
      <c r="H1184" s="30"/>
      <c r="I1184" s="30"/>
      <c r="J1184" s="30"/>
    </row>
    <row r="1185" spans="1:10" x14ac:dyDescent="0.25">
      <c r="A1185" s="27"/>
      <c r="B1185" s="27"/>
      <c r="C1185" s="27"/>
      <c r="D1185" s="27"/>
      <c r="E1185" s="27"/>
      <c r="H1185" s="30"/>
      <c r="I1185" s="30"/>
      <c r="J1185" s="30"/>
    </row>
    <row r="1186" spans="1:10" x14ac:dyDescent="0.25">
      <c r="A1186" s="27"/>
      <c r="B1186" s="27"/>
      <c r="C1186" s="27"/>
      <c r="D1186" s="27"/>
      <c r="E1186" s="27"/>
      <c r="H1186" s="30"/>
      <c r="I1186" s="30"/>
      <c r="J1186" s="30"/>
    </row>
    <row r="1187" spans="1:10" x14ac:dyDescent="0.25">
      <c r="A1187" s="27"/>
      <c r="B1187" s="27"/>
      <c r="C1187" s="27"/>
      <c r="D1187" s="27"/>
      <c r="E1187" s="27"/>
      <c r="H1187" s="30"/>
      <c r="I1187" s="30"/>
      <c r="J1187" s="30"/>
    </row>
    <row r="1188" spans="1:10" x14ac:dyDescent="0.25">
      <c r="A1188" s="27"/>
      <c r="B1188" s="27"/>
      <c r="C1188" s="27"/>
      <c r="D1188" s="27"/>
      <c r="E1188" s="27"/>
      <c r="H1188" s="30"/>
      <c r="I1188" s="30"/>
      <c r="J1188" s="30"/>
    </row>
    <row r="1189" spans="1:10" x14ac:dyDescent="0.25">
      <c r="A1189" s="27"/>
      <c r="B1189" s="27"/>
      <c r="C1189" s="27"/>
      <c r="D1189" s="27"/>
      <c r="E1189" s="27"/>
      <c r="H1189" s="30"/>
      <c r="I1189" s="30"/>
      <c r="J1189" s="30"/>
    </row>
    <row r="1190" spans="1:10" x14ac:dyDescent="0.25">
      <c r="A1190" s="27"/>
      <c r="B1190" s="27"/>
      <c r="C1190" s="27"/>
      <c r="D1190" s="27"/>
      <c r="E1190" s="27"/>
      <c r="H1190" s="30"/>
      <c r="I1190" s="30"/>
      <c r="J1190" s="30"/>
    </row>
    <row r="1191" spans="1:10" x14ac:dyDescent="0.25">
      <c r="A1191" s="27"/>
      <c r="B1191" s="27"/>
      <c r="C1191" s="27"/>
      <c r="D1191" s="27"/>
      <c r="E1191" s="27"/>
      <c r="H1191" s="30"/>
      <c r="I1191" s="30"/>
      <c r="J1191" s="30"/>
    </row>
    <row r="1192" spans="1:10" x14ac:dyDescent="0.25">
      <c r="A1192" s="27"/>
      <c r="B1192" s="27"/>
      <c r="C1192" s="27"/>
      <c r="D1192" s="27"/>
      <c r="E1192" s="27"/>
      <c r="H1192" s="30"/>
      <c r="I1192" s="30"/>
      <c r="J1192" s="30"/>
    </row>
    <row r="1193" spans="1:10" x14ac:dyDescent="0.25">
      <c r="A1193" s="27"/>
      <c r="B1193" s="27"/>
      <c r="C1193" s="27"/>
      <c r="D1193" s="27"/>
      <c r="E1193" s="27"/>
      <c r="H1193" s="30"/>
      <c r="I1193" s="30"/>
      <c r="J1193" s="30"/>
    </row>
    <row r="1194" spans="1:10" x14ac:dyDescent="0.25">
      <c r="A1194" s="27"/>
      <c r="B1194" s="27"/>
      <c r="C1194" s="27"/>
      <c r="D1194" s="27"/>
      <c r="E1194" s="27"/>
      <c r="H1194" s="30"/>
      <c r="I1194" s="30"/>
      <c r="J1194" s="30"/>
    </row>
    <row r="1195" spans="1:10" x14ac:dyDescent="0.25">
      <c r="A1195" s="27"/>
      <c r="B1195" s="27"/>
      <c r="C1195" s="27"/>
      <c r="D1195" s="27"/>
      <c r="E1195" s="27"/>
      <c r="H1195" s="30"/>
      <c r="I1195" s="30"/>
      <c r="J1195" s="30"/>
    </row>
    <row r="1196" spans="1:10" x14ac:dyDescent="0.25">
      <c r="A1196" s="27"/>
      <c r="B1196" s="27"/>
      <c r="C1196" s="27"/>
      <c r="D1196" s="27"/>
      <c r="E1196" s="27"/>
      <c r="H1196" s="30"/>
      <c r="I1196" s="30"/>
      <c r="J1196" s="30"/>
    </row>
    <row r="1197" spans="1:10" x14ac:dyDescent="0.25">
      <c r="A1197" s="27"/>
      <c r="B1197" s="27"/>
      <c r="C1197" s="27"/>
      <c r="D1197" s="27"/>
      <c r="E1197" s="27"/>
      <c r="H1197" s="30"/>
      <c r="I1197" s="30"/>
      <c r="J1197" s="30"/>
    </row>
    <row r="1198" spans="1:10" x14ac:dyDescent="0.25">
      <c r="A1198" s="27"/>
      <c r="B1198" s="27"/>
      <c r="C1198" s="27"/>
      <c r="D1198" s="27"/>
      <c r="E1198" s="27"/>
      <c r="H1198" s="30"/>
      <c r="I1198" s="30"/>
      <c r="J1198" s="30"/>
    </row>
    <row r="1199" spans="1:10" x14ac:dyDescent="0.25">
      <c r="A1199" s="27"/>
      <c r="B1199" s="27"/>
      <c r="C1199" s="27"/>
      <c r="D1199" s="27"/>
      <c r="E1199" s="27"/>
      <c r="H1199" s="30"/>
      <c r="I1199" s="30"/>
      <c r="J1199" s="30"/>
    </row>
    <row r="1200" spans="1:10" x14ac:dyDescent="0.25">
      <c r="A1200" s="27"/>
      <c r="B1200" s="27"/>
      <c r="C1200" s="27"/>
      <c r="D1200" s="27"/>
      <c r="E1200" s="27"/>
      <c r="H1200" s="30"/>
      <c r="I1200" s="30"/>
      <c r="J1200" s="30"/>
    </row>
    <row r="1201" spans="1:10" x14ac:dyDescent="0.25">
      <c r="A1201" s="27"/>
      <c r="B1201" s="27"/>
      <c r="C1201" s="27"/>
      <c r="D1201" s="27"/>
      <c r="E1201" s="27"/>
      <c r="H1201" s="30"/>
      <c r="I1201" s="30"/>
      <c r="J1201" s="30"/>
    </row>
    <row r="1202" spans="1:10" x14ac:dyDescent="0.25">
      <c r="A1202" s="27"/>
      <c r="B1202" s="27"/>
      <c r="C1202" s="27"/>
      <c r="D1202" s="27"/>
      <c r="E1202" s="27"/>
      <c r="H1202" s="30"/>
      <c r="I1202" s="30"/>
      <c r="J1202" s="30"/>
    </row>
    <row r="1203" spans="1:10" x14ac:dyDescent="0.25">
      <c r="A1203" s="27"/>
      <c r="B1203" s="27"/>
      <c r="C1203" s="27"/>
      <c r="D1203" s="27"/>
      <c r="E1203" s="27"/>
      <c r="H1203" s="30"/>
      <c r="I1203" s="30"/>
      <c r="J1203" s="30"/>
    </row>
    <row r="1204" spans="1:10" x14ac:dyDescent="0.25">
      <c r="A1204" s="27"/>
      <c r="B1204" s="27"/>
      <c r="C1204" s="27"/>
      <c r="D1204" s="27"/>
      <c r="E1204" s="27"/>
      <c r="H1204" s="30"/>
      <c r="I1204" s="30"/>
      <c r="J1204" s="30"/>
    </row>
    <row r="1205" spans="1:10" x14ac:dyDescent="0.25">
      <c r="A1205" s="27"/>
      <c r="B1205" s="27"/>
      <c r="C1205" s="27"/>
      <c r="D1205" s="27"/>
      <c r="E1205" s="27"/>
      <c r="H1205" s="30"/>
      <c r="I1205" s="30"/>
      <c r="J1205" s="30"/>
    </row>
    <row r="1206" spans="1:10" x14ac:dyDescent="0.25">
      <c r="A1206" s="27"/>
      <c r="B1206" s="27"/>
      <c r="C1206" s="27"/>
      <c r="D1206" s="27"/>
      <c r="E1206" s="27"/>
      <c r="H1206" s="30"/>
      <c r="I1206" s="30"/>
      <c r="J1206" s="30"/>
    </row>
    <row r="1207" spans="1:10" x14ac:dyDescent="0.25">
      <c r="A1207" s="27"/>
      <c r="B1207" s="27"/>
      <c r="C1207" s="27"/>
      <c r="D1207" s="27"/>
      <c r="E1207" s="27"/>
      <c r="H1207" s="30"/>
      <c r="I1207" s="30"/>
      <c r="J1207" s="30"/>
    </row>
    <row r="1208" spans="1:10" x14ac:dyDescent="0.25">
      <c r="A1208" s="27"/>
      <c r="B1208" s="27"/>
      <c r="C1208" s="27"/>
      <c r="D1208" s="27"/>
      <c r="E1208" s="27"/>
      <c r="H1208" s="30"/>
      <c r="I1208" s="30"/>
      <c r="J1208" s="30"/>
    </row>
    <row r="1209" spans="1:10" x14ac:dyDescent="0.25">
      <c r="A1209" s="27"/>
      <c r="B1209" s="27"/>
      <c r="C1209" s="27"/>
      <c r="D1209" s="27"/>
      <c r="E1209" s="27"/>
      <c r="H1209" s="30"/>
      <c r="I1209" s="30"/>
      <c r="J1209" s="30"/>
    </row>
    <row r="1210" spans="1:10" x14ac:dyDescent="0.25">
      <c r="A1210" s="27"/>
      <c r="B1210" s="27"/>
      <c r="C1210" s="27"/>
      <c r="D1210" s="27"/>
      <c r="E1210" s="27"/>
      <c r="H1210" s="30"/>
      <c r="I1210" s="30"/>
      <c r="J1210" s="30"/>
    </row>
    <row r="1211" spans="1:10" x14ac:dyDescent="0.25">
      <c r="A1211" s="27"/>
      <c r="B1211" s="27"/>
      <c r="C1211" s="27"/>
      <c r="D1211" s="27"/>
      <c r="E1211" s="27"/>
      <c r="H1211" s="30"/>
      <c r="I1211" s="30"/>
      <c r="J1211" s="30"/>
    </row>
    <row r="1212" spans="1:10" x14ac:dyDescent="0.25">
      <c r="A1212" s="27"/>
      <c r="B1212" s="27"/>
      <c r="C1212" s="27"/>
      <c r="D1212" s="27"/>
      <c r="E1212" s="27"/>
      <c r="H1212" s="30"/>
      <c r="I1212" s="30"/>
      <c r="J1212" s="30"/>
    </row>
    <row r="1213" spans="1:10" x14ac:dyDescent="0.25">
      <c r="A1213" s="27"/>
      <c r="B1213" s="27"/>
      <c r="C1213" s="27"/>
      <c r="D1213" s="27"/>
      <c r="E1213" s="27"/>
      <c r="H1213" s="30"/>
      <c r="I1213" s="30"/>
      <c r="J1213" s="30"/>
    </row>
    <row r="1214" spans="1:10" x14ac:dyDescent="0.25">
      <c r="A1214" s="27"/>
      <c r="B1214" s="27"/>
      <c r="C1214" s="27"/>
      <c r="D1214" s="27"/>
      <c r="E1214" s="27"/>
      <c r="H1214" s="30"/>
      <c r="I1214" s="30"/>
      <c r="J1214" s="30"/>
    </row>
    <row r="1215" spans="1:10" x14ac:dyDescent="0.25">
      <c r="A1215" s="27"/>
      <c r="B1215" s="27"/>
      <c r="C1215" s="27"/>
      <c r="D1215" s="27"/>
      <c r="E1215" s="27"/>
      <c r="H1215" s="30"/>
      <c r="I1215" s="30"/>
      <c r="J1215" s="30"/>
    </row>
    <row r="1216" spans="1:10" x14ac:dyDescent="0.25">
      <c r="A1216" s="27"/>
      <c r="B1216" s="27"/>
      <c r="C1216" s="27"/>
      <c r="D1216" s="27"/>
      <c r="E1216" s="27"/>
      <c r="H1216" s="30"/>
      <c r="I1216" s="30"/>
      <c r="J1216" s="30"/>
    </row>
    <row r="1217" spans="1:10" x14ac:dyDescent="0.25">
      <c r="A1217" s="27"/>
      <c r="B1217" s="27"/>
      <c r="C1217" s="27"/>
      <c r="D1217" s="27"/>
      <c r="E1217" s="27"/>
      <c r="H1217" s="30"/>
      <c r="I1217" s="30"/>
      <c r="J1217" s="30"/>
    </row>
    <row r="1218" spans="1:10" x14ac:dyDescent="0.25">
      <c r="A1218" s="27"/>
      <c r="B1218" s="27"/>
      <c r="C1218" s="27"/>
      <c r="D1218" s="27"/>
      <c r="E1218" s="27"/>
      <c r="H1218" s="30"/>
      <c r="I1218" s="30"/>
      <c r="J1218" s="30"/>
    </row>
    <row r="1219" spans="1:10" x14ac:dyDescent="0.25">
      <c r="A1219" s="27"/>
      <c r="B1219" s="27"/>
      <c r="C1219" s="27"/>
      <c r="D1219" s="27"/>
      <c r="E1219" s="27"/>
      <c r="H1219" s="30"/>
      <c r="I1219" s="30"/>
      <c r="J1219" s="30"/>
    </row>
    <row r="1220" spans="1:10" x14ac:dyDescent="0.25">
      <c r="A1220" s="27"/>
      <c r="B1220" s="27"/>
      <c r="C1220" s="27"/>
      <c r="D1220" s="27"/>
      <c r="E1220" s="27"/>
      <c r="H1220" s="30"/>
      <c r="I1220" s="30"/>
      <c r="J1220" s="30"/>
    </row>
    <row r="1221" spans="1:10" x14ac:dyDescent="0.25">
      <c r="A1221" s="27"/>
      <c r="B1221" s="27"/>
      <c r="C1221" s="27"/>
      <c r="D1221" s="27"/>
      <c r="E1221" s="27"/>
      <c r="H1221" s="30"/>
      <c r="I1221" s="30"/>
      <c r="J1221" s="30"/>
    </row>
    <row r="1222" spans="1:10" x14ac:dyDescent="0.25">
      <c r="A1222" s="27"/>
      <c r="B1222" s="27"/>
      <c r="C1222" s="27"/>
      <c r="D1222" s="27"/>
      <c r="E1222" s="27"/>
      <c r="H1222" s="30"/>
      <c r="I1222" s="30"/>
      <c r="J1222" s="30"/>
    </row>
    <row r="1223" spans="1:10" x14ac:dyDescent="0.25">
      <c r="A1223" s="27"/>
      <c r="B1223" s="27"/>
      <c r="C1223" s="27"/>
      <c r="D1223" s="27"/>
      <c r="E1223" s="27"/>
      <c r="H1223" s="30"/>
      <c r="I1223" s="30"/>
      <c r="J1223" s="30"/>
    </row>
    <row r="1224" spans="1:10" x14ac:dyDescent="0.25">
      <c r="A1224" s="27"/>
      <c r="B1224" s="27"/>
      <c r="C1224" s="27"/>
      <c r="D1224" s="27"/>
      <c r="E1224" s="27"/>
      <c r="H1224" s="30"/>
      <c r="I1224" s="30"/>
      <c r="J1224" s="30"/>
    </row>
    <row r="1225" spans="1:10" x14ac:dyDescent="0.25">
      <c r="A1225" s="27"/>
      <c r="B1225" s="27"/>
      <c r="C1225" s="27"/>
      <c r="D1225" s="27"/>
      <c r="E1225" s="27"/>
      <c r="H1225" s="30"/>
      <c r="I1225" s="30"/>
      <c r="J1225" s="30"/>
    </row>
    <row r="1226" spans="1:10" x14ac:dyDescent="0.25">
      <c r="A1226" s="27"/>
      <c r="B1226" s="27"/>
      <c r="C1226" s="27"/>
      <c r="D1226" s="27"/>
      <c r="E1226" s="27"/>
      <c r="H1226" s="30"/>
      <c r="I1226" s="30"/>
      <c r="J1226" s="30"/>
    </row>
    <row r="1227" spans="1:10" x14ac:dyDescent="0.25">
      <c r="A1227" s="27"/>
      <c r="B1227" s="27"/>
      <c r="C1227" s="27"/>
      <c r="D1227" s="27"/>
      <c r="E1227" s="27"/>
      <c r="H1227" s="30"/>
      <c r="I1227" s="30"/>
      <c r="J1227" s="30"/>
    </row>
    <row r="1228" spans="1:10" x14ac:dyDescent="0.25">
      <c r="A1228" s="27"/>
      <c r="B1228" s="27"/>
      <c r="C1228" s="27"/>
      <c r="D1228" s="27"/>
      <c r="E1228" s="27"/>
      <c r="H1228" s="30"/>
      <c r="I1228" s="30"/>
      <c r="J1228" s="30"/>
    </row>
    <row r="1229" spans="1:10" x14ac:dyDescent="0.25">
      <c r="A1229" s="27"/>
      <c r="B1229" s="27"/>
      <c r="C1229" s="27"/>
      <c r="D1229" s="27"/>
      <c r="E1229" s="27"/>
      <c r="H1229" s="30"/>
      <c r="I1229" s="30"/>
      <c r="J1229" s="30"/>
    </row>
    <row r="1230" spans="1:10" x14ac:dyDescent="0.25">
      <c r="A1230" s="27"/>
      <c r="B1230" s="27"/>
      <c r="C1230" s="27"/>
      <c r="D1230" s="27"/>
      <c r="E1230" s="27"/>
      <c r="H1230" s="30"/>
      <c r="I1230" s="30"/>
      <c r="J1230" s="30"/>
    </row>
    <row r="1231" spans="1:10" x14ac:dyDescent="0.25">
      <c r="A1231" s="27"/>
      <c r="B1231" s="27"/>
      <c r="C1231" s="27"/>
      <c r="D1231" s="27"/>
      <c r="E1231" s="27"/>
      <c r="H1231" s="30"/>
      <c r="I1231" s="30"/>
      <c r="J1231" s="30"/>
    </row>
    <row r="1232" spans="1:10" x14ac:dyDescent="0.25">
      <c r="A1232" s="27"/>
      <c r="B1232" s="27"/>
      <c r="C1232" s="27"/>
      <c r="D1232" s="27"/>
      <c r="E1232" s="27"/>
      <c r="H1232" s="30"/>
      <c r="I1232" s="30"/>
      <c r="J1232" s="30"/>
    </row>
    <row r="1233" spans="1:10" x14ac:dyDescent="0.25">
      <c r="A1233" s="27"/>
      <c r="B1233" s="27"/>
      <c r="C1233" s="27"/>
      <c r="D1233" s="27"/>
      <c r="E1233" s="27"/>
      <c r="H1233" s="30"/>
      <c r="I1233" s="30"/>
      <c r="J1233" s="30"/>
    </row>
    <row r="1234" spans="1:10" x14ac:dyDescent="0.25">
      <c r="A1234" s="27"/>
      <c r="B1234" s="27"/>
      <c r="C1234" s="27"/>
      <c r="D1234" s="27"/>
      <c r="E1234" s="27"/>
      <c r="H1234" s="30"/>
      <c r="I1234" s="30"/>
      <c r="J1234" s="30"/>
    </row>
    <row r="1235" spans="1:10" x14ac:dyDescent="0.25">
      <c r="A1235" s="27"/>
      <c r="B1235" s="27"/>
      <c r="C1235" s="27"/>
      <c r="D1235" s="27"/>
      <c r="E1235" s="27"/>
      <c r="H1235" s="30"/>
      <c r="I1235" s="30"/>
      <c r="J1235" s="30"/>
    </row>
    <row r="1236" spans="1:10" x14ac:dyDescent="0.25">
      <c r="A1236" s="27"/>
      <c r="B1236" s="27"/>
      <c r="C1236" s="27"/>
      <c r="D1236" s="27"/>
      <c r="E1236" s="27"/>
      <c r="H1236" s="30"/>
      <c r="I1236" s="30"/>
      <c r="J1236" s="30"/>
    </row>
    <row r="1237" spans="1:10" x14ac:dyDescent="0.25">
      <c r="A1237" s="27"/>
      <c r="B1237" s="27"/>
      <c r="C1237" s="27"/>
      <c r="D1237" s="27"/>
      <c r="E1237" s="27"/>
      <c r="H1237" s="30"/>
      <c r="I1237" s="30"/>
      <c r="J1237" s="30"/>
    </row>
    <row r="1238" spans="1:10" x14ac:dyDescent="0.25">
      <c r="A1238" s="27"/>
      <c r="B1238" s="27"/>
      <c r="C1238" s="27"/>
      <c r="D1238" s="27"/>
      <c r="E1238" s="27"/>
      <c r="H1238" s="30"/>
      <c r="I1238" s="30"/>
      <c r="J1238" s="30"/>
    </row>
    <row r="1239" spans="1:10" x14ac:dyDescent="0.25">
      <c r="A1239" s="27"/>
      <c r="B1239" s="27"/>
      <c r="C1239" s="27"/>
      <c r="D1239" s="27"/>
      <c r="E1239" s="27"/>
      <c r="H1239" s="30"/>
      <c r="I1239" s="30"/>
      <c r="J1239" s="30"/>
    </row>
    <row r="1240" spans="1:10" x14ac:dyDescent="0.25">
      <c r="A1240" s="27"/>
      <c r="B1240" s="27"/>
      <c r="C1240" s="27"/>
      <c r="D1240" s="27"/>
      <c r="E1240" s="27"/>
      <c r="H1240" s="30"/>
      <c r="I1240" s="30"/>
      <c r="J1240" s="30"/>
    </row>
    <row r="1241" spans="1:10" x14ac:dyDescent="0.25">
      <c r="A1241" s="27"/>
      <c r="B1241" s="27"/>
      <c r="C1241" s="27"/>
      <c r="D1241" s="27"/>
      <c r="E1241" s="27"/>
      <c r="H1241" s="30"/>
      <c r="I1241" s="30"/>
      <c r="J1241" s="30"/>
    </row>
    <row r="1242" spans="1:10" x14ac:dyDescent="0.25">
      <c r="A1242" s="27"/>
      <c r="B1242" s="27"/>
      <c r="C1242" s="27"/>
      <c r="D1242" s="27"/>
      <c r="E1242" s="27"/>
      <c r="H1242" s="30"/>
      <c r="I1242" s="30"/>
      <c r="J1242" s="30"/>
    </row>
    <row r="1243" spans="1:10" x14ac:dyDescent="0.25">
      <c r="A1243" s="27"/>
      <c r="B1243" s="27"/>
      <c r="C1243" s="27"/>
      <c r="D1243" s="27"/>
      <c r="E1243" s="27"/>
      <c r="H1243" s="30"/>
      <c r="I1243" s="30"/>
      <c r="J1243" s="30"/>
    </row>
    <row r="1244" spans="1:10" x14ac:dyDescent="0.25">
      <c r="A1244" s="27"/>
      <c r="B1244" s="27"/>
      <c r="C1244" s="27"/>
      <c r="D1244" s="27"/>
      <c r="E1244" s="27"/>
      <c r="H1244" s="30"/>
      <c r="I1244" s="30"/>
      <c r="J1244" s="30"/>
    </row>
    <row r="1245" spans="1:10" x14ac:dyDescent="0.25">
      <c r="A1245" s="27"/>
      <c r="B1245" s="27"/>
      <c r="C1245" s="27"/>
      <c r="D1245" s="27"/>
      <c r="E1245" s="27"/>
      <c r="H1245" s="30"/>
      <c r="I1245" s="30"/>
      <c r="J1245" s="30"/>
    </row>
    <row r="1246" spans="1:10" x14ac:dyDescent="0.25">
      <c r="A1246" s="27"/>
      <c r="B1246" s="27"/>
      <c r="C1246" s="27"/>
      <c r="D1246" s="27"/>
      <c r="E1246" s="27"/>
      <c r="H1246" s="30"/>
      <c r="I1246" s="30"/>
      <c r="J1246" s="30"/>
    </row>
    <row r="1247" spans="1:10" x14ac:dyDescent="0.25">
      <c r="A1247" s="27"/>
      <c r="B1247" s="27"/>
      <c r="C1247" s="27"/>
      <c r="D1247" s="27"/>
      <c r="E1247" s="27"/>
      <c r="H1247" s="30"/>
      <c r="I1247" s="30"/>
      <c r="J1247" s="30"/>
    </row>
    <row r="1248" spans="1:10" x14ac:dyDescent="0.25">
      <c r="A1248" s="27"/>
      <c r="B1248" s="27"/>
      <c r="C1248" s="27"/>
      <c r="D1248" s="27"/>
      <c r="E1248" s="27"/>
      <c r="H1248" s="30"/>
      <c r="I1248" s="30"/>
      <c r="J1248" s="30"/>
    </row>
    <row r="1249" spans="1:10" x14ac:dyDescent="0.25">
      <c r="A1249" s="27"/>
      <c r="B1249" s="27"/>
      <c r="C1249" s="27"/>
      <c r="D1249" s="27"/>
      <c r="E1249" s="27"/>
      <c r="H1249" s="30"/>
      <c r="I1249" s="30"/>
      <c r="J1249" s="30"/>
    </row>
    <row r="1250" spans="1:10" x14ac:dyDescent="0.25">
      <c r="A1250" s="27"/>
      <c r="B1250" s="27"/>
      <c r="C1250" s="27"/>
      <c r="D1250" s="27"/>
      <c r="E1250" s="27"/>
      <c r="H1250" s="30"/>
      <c r="I1250" s="30"/>
      <c r="J1250" s="30"/>
    </row>
    <row r="1251" spans="1:10" x14ac:dyDescent="0.25">
      <c r="A1251" s="27"/>
      <c r="B1251" s="27"/>
      <c r="C1251" s="27"/>
      <c r="D1251" s="27"/>
      <c r="E1251" s="27"/>
      <c r="H1251" s="30"/>
      <c r="I1251" s="30"/>
      <c r="J1251" s="30"/>
    </row>
    <row r="1252" spans="1:10" x14ac:dyDescent="0.25">
      <c r="A1252" s="27"/>
      <c r="B1252" s="27"/>
      <c r="C1252" s="27"/>
      <c r="D1252" s="27"/>
      <c r="E1252" s="27"/>
      <c r="H1252" s="30"/>
      <c r="I1252" s="30"/>
      <c r="J1252" s="30"/>
    </row>
    <row r="1253" spans="1:10" x14ac:dyDescent="0.25">
      <c r="A1253" s="27"/>
      <c r="B1253" s="27"/>
      <c r="C1253" s="27"/>
      <c r="D1253" s="27"/>
      <c r="E1253" s="27"/>
      <c r="H1253" s="30"/>
      <c r="I1253" s="30"/>
      <c r="J1253" s="30"/>
    </row>
    <row r="1254" spans="1:10" x14ac:dyDescent="0.25">
      <c r="A1254" s="27"/>
      <c r="B1254" s="27"/>
      <c r="C1254" s="27"/>
      <c r="D1254" s="27"/>
      <c r="E1254" s="27"/>
      <c r="H1254" s="30"/>
      <c r="I1254" s="30"/>
      <c r="J1254" s="30"/>
    </row>
    <row r="1255" spans="1:10" x14ac:dyDescent="0.25">
      <c r="A1255" s="27"/>
      <c r="B1255" s="27"/>
      <c r="C1255" s="27"/>
      <c r="D1255" s="27"/>
      <c r="E1255" s="27"/>
      <c r="H1255" s="30"/>
      <c r="I1255" s="30"/>
      <c r="J1255" s="30"/>
    </row>
    <row r="1256" spans="1:10" x14ac:dyDescent="0.25">
      <c r="A1256" s="27"/>
      <c r="B1256" s="27"/>
      <c r="C1256" s="27"/>
      <c r="D1256" s="27"/>
      <c r="E1256" s="27"/>
      <c r="H1256" s="30"/>
      <c r="I1256" s="30"/>
      <c r="J1256" s="30"/>
    </row>
    <row r="1257" spans="1:10" x14ac:dyDescent="0.25">
      <c r="A1257" s="27"/>
      <c r="B1257" s="27"/>
      <c r="C1257" s="27"/>
      <c r="D1257" s="27"/>
      <c r="E1257" s="27"/>
      <c r="H1257" s="30"/>
      <c r="I1257" s="30"/>
      <c r="J1257" s="30"/>
    </row>
    <row r="1258" spans="1:10" x14ac:dyDescent="0.25">
      <c r="A1258" s="27"/>
      <c r="B1258" s="27"/>
      <c r="C1258" s="27"/>
      <c r="D1258" s="27"/>
      <c r="E1258" s="27"/>
      <c r="H1258" s="30"/>
      <c r="I1258" s="30"/>
      <c r="J1258" s="30"/>
    </row>
    <row r="1259" spans="1:10" x14ac:dyDescent="0.25">
      <c r="A1259" s="27"/>
      <c r="B1259" s="27"/>
      <c r="C1259" s="27"/>
      <c r="D1259" s="27"/>
      <c r="E1259" s="27"/>
      <c r="H1259" s="30"/>
      <c r="I1259" s="30"/>
      <c r="J1259" s="30"/>
    </row>
    <row r="1260" spans="1:10" x14ac:dyDescent="0.25">
      <c r="A1260" s="27"/>
      <c r="B1260" s="27"/>
      <c r="C1260" s="27"/>
      <c r="D1260" s="27"/>
      <c r="E1260" s="27"/>
      <c r="H1260" s="30"/>
      <c r="I1260" s="30"/>
      <c r="J1260" s="30"/>
    </row>
    <row r="1261" spans="1:10" x14ac:dyDescent="0.25">
      <c r="A1261" s="27"/>
      <c r="B1261" s="27"/>
      <c r="C1261" s="27"/>
      <c r="D1261" s="27"/>
      <c r="E1261" s="27"/>
      <c r="H1261" s="30"/>
      <c r="I1261" s="30"/>
      <c r="J1261" s="30"/>
    </row>
    <row r="1262" spans="1:10" x14ac:dyDescent="0.25">
      <c r="A1262" s="27"/>
      <c r="B1262" s="27"/>
      <c r="C1262" s="27"/>
      <c r="D1262" s="27"/>
      <c r="E1262" s="27"/>
      <c r="H1262" s="30"/>
      <c r="I1262" s="30"/>
      <c r="J1262" s="30"/>
    </row>
    <row r="1263" spans="1:10" x14ac:dyDescent="0.25">
      <c r="A1263" s="27"/>
      <c r="B1263" s="27"/>
      <c r="C1263" s="27"/>
      <c r="D1263" s="27"/>
      <c r="E1263" s="27"/>
      <c r="H1263" s="30"/>
      <c r="I1263" s="30"/>
      <c r="J1263" s="30"/>
    </row>
    <row r="1264" spans="1:10" x14ac:dyDescent="0.25">
      <c r="A1264" s="27"/>
      <c r="B1264" s="27"/>
      <c r="C1264" s="27"/>
      <c r="D1264" s="27"/>
      <c r="E1264" s="27"/>
      <c r="H1264" s="30"/>
      <c r="I1264" s="30"/>
      <c r="J1264" s="30"/>
    </row>
    <row r="1265" spans="1:10" x14ac:dyDescent="0.25">
      <c r="A1265" s="27"/>
      <c r="B1265" s="27"/>
      <c r="C1265" s="27"/>
      <c r="D1265" s="27"/>
      <c r="E1265" s="27"/>
      <c r="H1265" s="30"/>
      <c r="I1265" s="30"/>
      <c r="J1265" s="30"/>
    </row>
    <row r="1266" spans="1:10" x14ac:dyDescent="0.25">
      <c r="A1266" s="27"/>
      <c r="B1266" s="27"/>
      <c r="C1266" s="27"/>
      <c r="D1266" s="27"/>
      <c r="E1266" s="27"/>
      <c r="H1266" s="30"/>
      <c r="I1266" s="30"/>
      <c r="J1266" s="30"/>
    </row>
    <row r="1267" spans="1:10" x14ac:dyDescent="0.25">
      <c r="A1267" s="27"/>
      <c r="B1267" s="27"/>
      <c r="C1267" s="27"/>
      <c r="D1267" s="27"/>
      <c r="E1267" s="27"/>
      <c r="H1267" s="30"/>
      <c r="I1267" s="30"/>
      <c r="J1267" s="30"/>
    </row>
    <row r="1268" spans="1:10" x14ac:dyDescent="0.25">
      <c r="A1268" s="27"/>
      <c r="B1268" s="27"/>
      <c r="C1268" s="27"/>
      <c r="D1268" s="27"/>
      <c r="E1268" s="27"/>
      <c r="H1268" s="30"/>
      <c r="I1268" s="30"/>
      <c r="J1268" s="30"/>
    </row>
    <row r="1269" spans="1:10" x14ac:dyDescent="0.25">
      <c r="A1269" s="27"/>
      <c r="B1269" s="27"/>
      <c r="C1269" s="27"/>
      <c r="D1269" s="27"/>
      <c r="E1269" s="27"/>
      <c r="H1269" s="30"/>
      <c r="I1269" s="30"/>
      <c r="J1269" s="30"/>
    </row>
    <row r="1270" spans="1:10" x14ac:dyDescent="0.25">
      <c r="A1270" s="27"/>
      <c r="B1270" s="27"/>
      <c r="C1270" s="27"/>
      <c r="D1270" s="27"/>
      <c r="E1270" s="27"/>
      <c r="H1270" s="30"/>
      <c r="I1270" s="30"/>
      <c r="J1270" s="30"/>
    </row>
    <row r="1271" spans="1:10" x14ac:dyDescent="0.25">
      <c r="A1271" s="27"/>
      <c r="B1271" s="27"/>
      <c r="C1271" s="27"/>
      <c r="D1271" s="27"/>
      <c r="E1271" s="27"/>
      <c r="H1271" s="30"/>
      <c r="I1271" s="30"/>
      <c r="J1271" s="30"/>
    </row>
    <row r="1272" spans="1:10" x14ac:dyDescent="0.25">
      <c r="A1272" s="27"/>
      <c r="B1272" s="27"/>
      <c r="C1272" s="27"/>
      <c r="D1272" s="27"/>
      <c r="E1272" s="27"/>
      <c r="H1272" s="30"/>
      <c r="I1272" s="30"/>
      <c r="J1272" s="30"/>
    </row>
    <row r="1273" spans="1:10" x14ac:dyDescent="0.25">
      <c r="A1273" s="27"/>
      <c r="B1273" s="27"/>
      <c r="C1273" s="27"/>
      <c r="D1273" s="27"/>
      <c r="E1273" s="27"/>
      <c r="H1273" s="30"/>
      <c r="I1273" s="30"/>
      <c r="J1273" s="30"/>
    </row>
    <row r="1274" spans="1:10" x14ac:dyDescent="0.25">
      <c r="A1274" s="27"/>
      <c r="B1274" s="27"/>
      <c r="C1274" s="27"/>
      <c r="D1274" s="27"/>
      <c r="E1274" s="27"/>
      <c r="H1274" s="30"/>
      <c r="I1274" s="30"/>
      <c r="J1274" s="30"/>
    </row>
    <row r="1275" spans="1:10" x14ac:dyDescent="0.25">
      <c r="A1275" s="27"/>
      <c r="B1275" s="27"/>
      <c r="C1275" s="27"/>
      <c r="D1275" s="27"/>
      <c r="E1275" s="27"/>
      <c r="H1275" s="30"/>
      <c r="I1275" s="30"/>
      <c r="J1275" s="30"/>
    </row>
    <row r="1276" spans="1:10" x14ac:dyDescent="0.25">
      <c r="A1276" s="27"/>
      <c r="B1276" s="27"/>
      <c r="C1276" s="27"/>
      <c r="D1276" s="27"/>
      <c r="E1276" s="27"/>
      <c r="H1276" s="30"/>
      <c r="I1276" s="30"/>
      <c r="J1276" s="30"/>
    </row>
    <row r="1277" spans="1:10" x14ac:dyDescent="0.25">
      <c r="A1277" s="27"/>
      <c r="B1277" s="27"/>
      <c r="C1277" s="27"/>
      <c r="D1277" s="27"/>
      <c r="E1277" s="27"/>
      <c r="H1277" s="30"/>
      <c r="I1277" s="30"/>
      <c r="J1277" s="30"/>
    </row>
    <row r="1278" spans="1:10" x14ac:dyDescent="0.25">
      <c r="A1278" s="27"/>
      <c r="B1278" s="27"/>
      <c r="C1278" s="27"/>
      <c r="D1278" s="27"/>
      <c r="E1278" s="27"/>
      <c r="H1278" s="30"/>
      <c r="I1278" s="30"/>
      <c r="J1278" s="30"/>
    </row>
    <row r="1279" spans="1:10" x14ac:dyDescent="0.25">
      <c r="A1279" s="27"/>
      <c r="B1279" s="27"/>
      <c r="C1279" s="27"/>
      <c r="D1279" s="27"/>
      <c r="E1279" s="27"/>
      <c r="H1279" s="30"/>
      <c r="I1279" s="30"/>
      <c r="J1279" s="30"/>
    </row>
    <row r="1280" spans="1:10" x14ac:dyDescent="0.25">
      <c r="A1280" s="27"/>
      <c r="B1280" s="27"/>
      <c r="C1280" s="27"/>
      <c r="D1280" s="27"/>
      <c r="E1280" s="27"/>
      <c r="H1280" s="30"/>
      <c r="I1280" s="30"/>
      <c r="J1280" s="30"/>
    </row>
    <row r="1281" spans="1:10" x14ac:dyDescent="0.25">
      <c r="A1281" s="27"/>
      <c r="B1281" s="27"/>
      <c r="C1281" s="27"/>
      <c r="D1281" s="27"/>
      <c r="E1281" s="27"/>
      <c r="H1281" s="30"/>
      <c r="I1281" s="30"/>
      <c r="J1281" s="30"/>
    </row>
    <row r="1282" spans="1:10" x14ac:dyDescent="0.25">
      <c r="A1282" s="27"/>
      <c r="B1282" s="27"/>
      <c r="C1282" s="27"/>
      <c r="D1282" s="27"/>
      <c r="E1282" s="27"/>
      <c r="H1282" s="30"/>
      <c r="I1282" s="30"/>
      <c r="J1282" s="30"/>
    </row>
    <row r="1283" spans="1:10" x14ac:dyDescent="0.25">
      <c r="A1283" s="27"/>
      <c r="B1283" s="27"/>
      <c r="C1283" s="27"/>
      <c r="D1283" s="27"/>
      <c r="E1283" s="27"/>
      <c r="H1283" s="30"/>
      <c r="I1283" s="30"/>
      <c r="J1283" s="30"/>
    </row>
    <row r="1284" spans="1:10" x14ac:dyDescent="0.25">
      <c r="A1284" s="27"/>
      <c r="B1284" s="27"/>
      <c r="C1284" s="27"/>
      <c r="D1284" s="27"/>
      <c r="E1284" s="27"/>
      <c r="H1284" s="30"/>
      <c r="I1284" s="30"/>
      <c r="J1284" s="30"/>
    </row>
    <row r="1285" spans="1:10" x14ac:dyDescent="0.25">
      <c r="A1285" s="27"/>
      <c r="B1285" s="27"/>
      <c r="C1285" s="27"/>
      <c r="D1285" s="27"/>
      <c r="E1285" s="27"/>
      <c r="H1285" s="30"/>
      <c r="I1285" s="30"/>
      <c r="J1285" s="30"/>
    </row>
    <row r="1286" spans="1:10" x14ac:dyDescent="0.25">
      <c r="A1286" s="27"/>
      <c r="B1286" s="27"/>
      <c r="C1286" s="27"/>
      <c r="D1286" s="27"/>
      <c r="E1286" s="27"/>
      <c r="H1286" s="30"/>
      <c r="I1286" s="30"/>
      <c r="J1286" s="30"/>
    </row>
    <row r="1287" spans="1:10" x14ac:dyDescent="0.25">
      <c r="A1287" s="27"/>
      <c r="B1287" s="27"/>
      <c r="C1287" s="27"/>
      <c r="D1287" s="27"/>
      <c r="E1287" s="27"/>
      <c r="H1287" s="30"/>
      <c r="I1287" s="30"/>
      <c r="J1287" s="30"/>
    </row>
    <row r="1288" spans="1:10" x14ac:dyDescent="0.25">
      <c r="A1288" s="27"/>
      <c r="B1288" s="27"/>
      <c r="C1288" s="27"/>
      <c r="D1288" s="27"/>
      <c r="E1288" s="27"/>
      <c r="H1288" s="30"/>
      <c r="I1288" s="30"/>
      <c r="J1288" s="30"/>
    </row>
    <row r="1289" spans="1:10" x14ac:dyDescent="0.25">
      <c r="A1289" s="27"/>
      <c r="B1289" s="27"/>
      <c r="C1289" s="27"/>
      <c r="D1289" s="27"/>
      <c r="E1289" s="27"/>
      <c r="H1289" s="30"/>
      <c r="I1289" s="30"/>
      <c r="J1289" s="30"/>
    </row>
    <row r="1290" spans="1:10" x14ac:dyDescent="0.25">
      <c r="A1290" s="27"/>
      <c r="B1290" s="27"/>
      <c r="C1290" s="27"/>
      <c r="D1290" s="27"/>
      <c r="E1290" s="27"/>
      <c r="H1290" s="30"/>
      <c r="I1290" s="30"/>
      <c r="J1290" s="30"/>
    </row>
    <row r="1291" spans="1:10" x14ac:dyDescent="0.25">
      <c r="A1291" s="27"/>
      <c r="B1291" s="27"/>
      <c r="C1291" s="27"/>
      <c r="D1291" s="27"/>
      <c r="E1291" s="27"/>
      <c r="H1291" s="30"/>
      <c r="I1291" s="30"/>
      <c r="J1291" s="30"/>
    </row>
    <row r="1292" spans="1:10" x14ac:dyDescent="0.25">
      <c r="A1292" s="27"/>
      <c r="B1292" s="27"/>
      <c r="C1292" s="27"/>
      <c r="D1292" s="27"/>
      <c r="E1292" s="27"/>
      <c r="H1292" s="30"/>
      <c r="I1292" s="30"/>
      <c r="J1292" s="30"/>
    </row>
    <row r="1293" spans="1:10" x14ac:dyDescent="0.25">
      <c r="A1293" s="27"/>
      <c r="B1293" s="27"/>
      <c r="C1293" s="27"/>
      <c r="D1293" s="27"/>
      <c r="E1293" s="27"/>
      <c r="H1293" s="30"/>
      <c r="I1293" s="30"/>
      <c r="J1293" s="30"/>
    </row>
    <row r="1294" spans="1:10" x14ac:dyDescent="0.25">
      <c r="A1294" s="27"/>
      <c r="B1294" s="27"/>
      <c r="C1294" s="27"/>
      <c r="D1294" s="27"/>
      <c r="E1294" s="27"/>
      <c r="H1294" s="30"/>
      <c r="I1294" s="30"/>
      <c r="J1294" s="30"/>
    </row>
    <row r="1295" spans="1:10" x14ac:dyDescent="0.25">
      <c r="A1295" s="27"/>
      <c r="B1295" s="27"/>
      <c r="C1295" s="27"/>
      <c r="D1295" s="27"/>
      <c r="E1295" s="27"/>
      <c r="H1295" s="30"/>
      <c r="I1295" s="30"/>
      <c r="J1295" s="30"/>
    </row>
    <row r="1296" spans="1:10" x14ac:dyDescent="0.25">
      <c r="A1296" s="27"/>
      <c r="B1296" s="27"/>
      <c r="C1296" s="27"/>
      <c r="D1296" s="27"/>
      <c r="E1296" s="27"/>
      <c r="H1296" s="30"/>
      <c r="I1296" s="30"/>
      <c r="J1296" s="30"/>
    </row>
    <row r="1297" spans="1:10" x14ac:dyDescent="0.25">
      <c r="A1297" s="27"/>
      <c r="B1297" s="27"/>
      <c r="C1297" s="27"/>
      <c r="D1297" s="27"/>
      <c r="E1297" s="27"/>
      <c r="H1297" s="30"/>
      <c r="I1297" s="30"/>
      <c r="J1297" s="30"/>
    </row>
    <row r="1298" spans="1:10" x14ac:dyDescent="0.25">
      <c r="A1298" s="27"/>
      <c r="B1298" s="27"/>
      <c r="C1298" s="27"/>
      <c r="D1298" s="27"/>
      <c r="E1298" s="27"/>
      <c r="H1298" s="30"/>
      <c r="I1298" s="30"/>
      <c r="J1298" s="30"/>
    </row>
    <row r="1299" spans="1:10" x14ac:dyDescent="0.25">
      <c r="A1299" s="27"/>
      <c r="B1299" s="27"/>
      <c r="C1299" s="27"/>
      <c r="D1299" s="27"/>
      <c r="E1299" s="27"/>
      <c r="H1299" s="30"/>
      <c r="I1299" s="30"/>
      <c r="J1299" s="30"/>
    </row>
    <row r="1300" spans="1:10" x14ac:dyDescent="0.25">
      <c r="A1300" s="27"/>
      <c r="B1300" s="27"/>
      <c r="C1300" s="27"/>
      <c r="D1300" s="27"/>
      <c r="E1300" s="27"/>
      <c r="H1300" s="30"/>
      <c r="I1300" s="30"/>
      <c r="J1300" s="30"/>
    </row>
    <row r="1301" spans="1:10" x14ac:dyDescent="0.25">
      <c r="A1301" s="27"/>
      <c r="B1301" s="27"/>
      <c r="C1301" s="27"/>
      <c r="D1301" s="27"/>
      <c r="E1301" s="27"/>
      <c r="H1301" s="30"/>
      <c r="I1301" s="30"/>
      <c r="J1301" s="30"/>
    </row>
    <row r="1302" spans="1:10" x14ac:dyDescent="0.25">
      <c r="A1302" s="27"/>
      <c r="B1302" s="27"/>
      <c r="C1302" s="27"/>
      <c r="D1302" s="27"/>
      <c r="E1302" s="27"/>
      <c r="H1302" s="30"/>
      <c r="I1302" s="30"/>
      <c r="J1302" s="30"/>
    </row>
    <row r="1303" spans="1:10" x14ac:dyDescent="0.25">
      <c r="A1303" s="27"/>
      <c r="B1303" s="27"/>
      <c r="C1303" s="27"/>
      <c r="D1303" s="27"/>
      <c r="E1303" s="27"/>
      <c r="H1303" s="30"/>
      <c r="I1303" s="30"/>
      <c r="J1303" s="30"/>
    </row>
    <row r="1304" spans="1:10" x14ac:dyDescent="0.25">
      <c r="A1304" s="27"/>
      <c r="B1304" s="27"/>
      <c r="C1304" s="27"/>
      <c r="D1304" s="27"/>
      <c r="E1304" s="27"/>
      <c r="H1304" s="30"/>
      <c r="I1304" s="30"/>
      <c r="J1304" s="30"/>
    </row>
    <row r="1305" spans="1:10" x14ac:dyDescent="0.25">
      <c r="A1305" s="27"/>
      <c r="B1305" s="27"/>
      <c r="C1305" s="27"/>
      <c r="D1305" s="27"/>
      <c r="E1305" s="27"/>
      <c r="H1305" s="30"/>
      <c r="I1305" s="30"/>
      <c r="J1305" s="30"/>
    </row>
    <row r="1306" spans="1:10" x14ac:dyDescent="0.25">
      <c r="A1306" s="27"/>
      <c r="B1306" s="27"/>
      <c r="C1306" s="27"/>
      <c r="D1306" s="27"/>
      <c r="E1306" s="27"/>
      <c r="H1306" s="30"/>
      <c r="I1306" s="30"/>
      <c r="J1306" s="30"/>
    </row>
    <row r="1307" spans="1:10" x14ac:dyDescent="0.25">
      <c r="A1307" s="27"/>
      <c r="B1307" s="27"/>
      <c r="C1307" s="27"/>
      <c r="D1307" s="27"/>
      <c r="E1307" s="27"/>
      <c r="H1307" s="30"/>
      <c r="I1307" s="30"/>
      <c r="J1307" s="30"/>
    </row>
    <row r="1308" spans="1:10" x14ac:dyDescent="0.25">
      <c r="A1308" s="27"/>
      <c r="B1308" s="27"/>
      <c r="C1308" s="27"/>
      <c r="D1308" s="27"/>
      <c r="E1308" s="27"/>
      <c r="H1308" s="30"/>
      <c r="I1308" s="30"/>
      <c r="J1308" s="30"/>
    </row>
    <row r="1309" spans="1:10" x14ac:dyDescent="0.25">
      <c r="A1309" s="27"/>
      <c r="B1309" s="27"/>
      <c r="C1309" s="27"/>
      <c r="D1309" s="27"/>
      <c r="E1309" s="27"/>
      <c r="H1309" s="30"/>
      <c r="I1309" s="30"/>
      <c r="J1309" s="30"/>
    </row>
    <row r="1310" spans="1:10" x14ac:dyDescent="0.25">
      <c r="A1310" s="27"/>
      <c r="B1310" s="27"/>
      <c r="C1310" s="27"/>
      <c r="D1310" s="27"/>
      <c r="E1310" s="27"/>
      <c r="H1310" s="30"/>
      <c r="I1310" s="30"/>
      <c r="J1310" s="30"/>
    </row>
    <row r="1311" spans="1:10" x14ac:dyDescent="0.25">
      <c r="A1311" s="27"/>
      <c r="B1311" s="27"/>
      <c r="C1311" s="27"/>
      <c r="D1311" s="27"/>
      <c r="E1311" s="27"/>
      <c r="H1311" s="30"/>
      <c r="I1311" s="30"/>
      <c r="J1311" s="30"/>
    </row>
    <row r="1312" spans="1:10" x14ac:dyDescent="0.25">
      <c r="A1312" s="27"/>
      <c r="B1312" s="27"/>
      <c r="C1312" s="27"/>
      <c r="D1312" s="27"/>
      <c r="E1312" s="27"/>
      <c r="H1312" s="30"/>
      <c r="I1312" s="30"/>
      <c r="J1312" s="30"/>
    </row>
    <row r="1313" spans="1:10" x14ac:dyDescent="0.25">
      <c r="A1313" s="27"/>
      <c r="B1313" s="27"/>
      <c r="C1313" s="27"/>
      <c r="D1313" s="27"/>
      <c r="E1313" s="27"/>
      <c r="H1313" s="30"/>
      <c r="I1313" s="30"/>
      <c r="J1313" s="30"/>
    </row>
    <row r="1314" spans="1:10" x14ac:dyDescent="0.25">
      <c r="A1314" s="27"/>
      <c r="B1314" s="27"/>
      <c r="C1314" s="27"/>
      <c r="D1314" s="27"/>
      <c r="E1314" s="27"/>
      <c r="H1314" s="30"/>
      <c r="I1314" s="30"/>
      <c r="J1314" s="30"/>
    </row>
    <row r="1315" spans="1:10" x14ac:dyDescent="0.25">
      <c r="A1315" s="27"/>
      <c r="B1315" s="27"/>
      <c r="C1315" s="27"/>
      <c r="D1315" s="27"/>
      <c r="E1315" s="27"/>
      <c r="H1315" s="30"/>
      <c r="I1315" s="30"/>
      <c r="J1315" s="30"/>
    </row>
    <row r="1316" spans="1:10" x14ac:dyDescent="0.25">
      <c r="A1316" s="27"/>
      <c r="B1316" s="27"/>
      <c r="C1316" s="27"/>
      <c r="D1316" s="27"/>
      <c r="E1316" s="27"/>
      <c r="H1316" s="30"/>
      <c r="I1316" s="30"/>
      <c r="J1316" s="30"/>
    </row>
    <row r="1317" spans="1:10" x14ac:dyDescent="0.25">
      <c r="A1317" s="27"/>
      <c r="B1317" s="27"/>
      <c r="C1317" s="27"/>
      <c r="D1317" s="27"/>
      <c r="E1317" s="27"/>
      <c r="H1317" s="30"/>
      <c r="I1317" s="30"/>
      <c r="J1317" s="30"/>
    </row>
    <row r="1318" spans="1:10" x14ac:dyDescent="0.25">
      <c r="A1318" s="27"/>
      <c r="B1318" s="27"/>
      <c r="C1318" s="27"/>
      <c r="D1318" s="27"/>
      <c r="E1318" s="27"/>
      <c r="H1318" s="30"/>
      <c r="I1318" s="30"/>
      <c r="J1318" s="30"/>
    </row>
    <row r="1319" spans="1:10" x14ac:dyDescent="0.25">
      <c r="A1319" s="27"/>
      <c r="B1319" s="27"/>
      <c r="C1319" s="27"/>
      <c r="D1319" s="27"/>
      <c r="E1319" s="27"/>
      <c r="H1319" s="30"/>
      <c r="I1319" s="30"/>
      <c r="J1319" s="30"/>
    </row>
    <row r="1320" spans="1:10" x14ac:dyDescent="0.25">
      <c r="A1320" s="27"/>
      <c r="B1320" s="27"/>
      <c r="C1320" s="27"/>
      <c r="D1320" s="27"/>
      <c r="E1320" s="27"/>
      <c r="H1320" s="30"/>
      <c r="I1320" s="30"/>
      <c r="J1320" s="30"/>
    </row>
    <row r="1321" spans="1:10" x14ac:dyDescent="0.25">
      <c r="A1321" s="27"/>
      <c r="B1321" s="27"/>
      <c r="C1321" s="27"/>
      <c r="D1321" s="27"/>
      <c r="E1321" s="27"/>
      <c r="H1321" s="30"/>
      <c r="I1321" s="30"/>
      <c r="J1321" s="30"/>
    </row>
    <row r="1322" spans="1:10" x14ac:dyDescent="0.25">
      <c r="A1322" s="27"/>
      <c r="B1322" s="27"/>
      <c r="C1322" s="27"/>
      <c r="D1322" s="27"/>
      <c r="E1322" s="27"/>
      <c r="H1322" s="30"/>
      <c r="I1322" s="30"/>
      <c r="J1322" s="30"/>
    </row>
    <row r="1323" spans="1:10" x14ac:dyDescent="0.25">
      <c r="A1323" s="27"/>
      <c r="B1323" s="27"/>
      <c r="C1323" s="27"/>
      <c r="D1323" s="27"/>
      <c r="E1323" s="27"/>
      <c r="H1323" s="30"/>
      <c r="I1323" s="30"/>
      <c r="J1323" s="30"/>
    </row>
    <row r="1324" spans="1:10" x14ac:dyDescent="0.25">
      <c r="A1324" s="27"/>
      <c r="B1324" s="27"/>
      <c r="C1324" s="27"/>
      <c r="D1324" s="27"/>
      <c r="E1324" s="27"/>
      <c r="H1324" s="30"/>
      <c r="I1324" s="30"/>
      <c r="J1324" s="30"/>
    </row>
    <row r="1325" spans="1:10" x14ac:dyDescent="0.25">
      <c r="A1325" s="27"/>
      <c r="B1325" s="27"/>
      <c r="C1325" s="27"/>
      <c r="D1325" s="27"/>
      <c r="E1325" s="27"/>
      <c r="H1325" s="30"/>
      <c r="I1325" s="30"/>
      <c r="J1325" s="30"/>
    </row>
    <row r="1326" spans="1:10" x14ac:dyDescent="0.25">
      <c r="A1326" s="27"/>
      <c r="B1326" s="27"/>
      <c r="C1326" s="27"/>
      <c r="D1326" s="27"/>
      <c r="E1326" s="27"/>
      <c r="H1326" s="30"/>
      <c r="I1326" s="30"/>
      <c r="J1326" s="30"/>
    </row>
    <row r="1327" spans="1:10" x14ac:dyDescent="0.25">
      <c r="A1327" s="27"/>
      <c r="B1327" s="27"/>
      <c r="C1327" s="27"/>
      <c r="D1327" s="27"/>
      <c r="E1327" s="27"/>
      <c r="H1327" s="30"/>
      <c r="I1327" s="30"/>
      <c r="J1327" s="30"/>
    </row>
    <row r="1328" spans="1:10" x14ac:dyDescent="0.25">
      <c r="A1328" s="27"/>
      <c r="B1328" s="27"/>
      <c r="C1328" s="27"/>
      <c r="D1328" s="27"/>
      <c r="E1328" s="27"/>
      <c r="H1328" s="30"/>
      <c r="I1328" s="30"/>
      <c r="J1328" s="30"/>
    </row>
    <row r="1329" spans="1:10" x14ac:dyDescent="0.25">
      <c r="A1329" s="27"/>
      <c r="B1329" s="27"/>
      <c r="C1329" s="27"/>
      <c r="D1329" s="27"/>
      <c r="E1329" s="27"/>
      <c r="H1329" s="30"/>
      <c r="I1329" s="30"/>
      <c r="J1329" s="30"/>
    </row>
    <row r="1330" spans="1:10" x14ac:dyDescent="0.25">
      <c r="A1330" s="27"/>
      <c r="B1330" s="27"/>
      <c r="C1330" s="27"/>
      <c r="D1330" s="27"/>
      <c r="E1330" s="27"/>
      <c r="H1330" s="30"/>
      <c r="I1330" s="30"/>
      <c r="J1330" s="30"/>
    </row>
    <row r="1331" spans="1:10" x14ac:dyDescent="0.25">
      <c r="A1331" s="27"/>
      <c r="B1331" s="27"/>
      <c r="C1331" s="27"/>
      <c r="D1331" s="27"/>
      <c r="E1331" s="27"/>
      <c r="H1331" s="30"/>
      <c r="I1331" s="30"/>
      <c r="J1331" s="30"/>
    </row>
    <row r="1332" spans="1:10" x14ac:dyDescent="0.25">
      <c r="A1332" s="27"/>
      <c r="B1332" s="27"/>
      <c r="C1332" s="27"/>
      <c r="D1332" s="27"/>
      <c r="E1332" s="27"/>
      <c r="H1332" s="30"/>
      <c r="I1332" s="30"/>
      <c r="J1332" s="30"/>
    </row>
    <row r="1333" spans="1:10" x14ac:dyDescent="0.25">
      <c r="A1333" s="27"/>
      <c r="B1333" s="27"/>
      <c r="C1333" s="27"/>
      <c r="D1333" s="27"/>
      <c r="E1333" s="27"/>
      <c r="H1333" s="30"/>
      <c r="I1333" s="30"/>
      <c r="J1333" s="30"/>
    </row>
    <row r="1334" spans="1:10" x14ac:dyDescent="0.25">
      <c r="A1334" s="27"/>
      <c r="B1334" s="27"/>
      <c r="C1334" s="27"/>
      <c r="D1334" s="27"/>
      <c r="E1334" s="27"/>
      <c r="H1334" s="30"/>
      <c r="I1334" s="30"/>
      <c r="J1334" s="30"/>
    </row>
    <row r="1335" spans="1:10" x14ac:dyDescent="0.25">
      <c r="A1335" s="27"/>
      <c r="B1335" s="27"/>
      <c r="C1335" s="27"/>
      <c r="D1335" s="27"/>
      <c r="E1335" s="27"/>
      <c r="H1335" s="30"/>
      <c r="I1335" s="30"/>
      <c r="J1335" s="30"/>
    </row>
    <row r="1336" spans="1:10" x14ac:dyDescent="0.25">
      <c r="A1336" s="27"/>
      <c r="B1336" s="27"/>
      <c r="C1336" s="27"/>
      <c r="D1336" s="27"/>
      <c r="E1336" s="27"/>
      <c r="H1336" s="30"/>
      <c r="I1336" s="30"/>
      <c r="J1336" s="30"/>
    </row>
    <row r="1337" spans="1:10" x14ac:dyDescent="0.25">
      <c r="A1337" s="27"/>
      <c r="B1337" s="27"/>
      <c r="C1337" s="27"/>
      <c r="D1337" s="27"/>
      <c r="E1337" s="27"/>
      <c r="H1337" s="30"/>
      <c r="I1337" s="30"/>
      <c r="J1337" s="30"/>
    </row>
    <row r="1338" spans="1:10" x14ac:dyDescent="0.25">
      <c r="A1338" s="27"/>
      <c r="B1338" s="27"/>
      <c r="C1338" s="27"/>
      <c r="D1338" s="27"/>
      <c r="E1338" s="27"/>
      <c r="H1338" s="30"/>
      <c r="I1338" s="30"/>
      <c r="J1338" s="30"/>
    </row>
    <row r="1339" spans="1:10" x14ac:dyDescent="0.25">
      <c r="A1339" s="27"/>
      <c r="B1339" s="27"/>
      <c r="C1339" s="27"/>
      <c r="D1339" s="27"/>
      <c r="E1339" s="27"/>
      <c r="H1339" s="30"/>
      <c r="I1339" s="30"/>
      <c r="J1339" s="30"/>
    </row>
    <row r="1340" spans="1:10" x14ac:dyDescent="0.25">
      <c r="A1340" s="27"/>
      <c r="B1340" s="27"/>
      <c r="C1340" s="27"/>
      <c r="D1340" s="27"/>
      <c r="E1340" s="27"/>
      <c r="H1340" s="30"/>
      <c r="I1340" s="30"/>
      <c r="J1340" s="30"/>
    </row>
    <row r="1341" spans="1:10" x14ac:dyDescent="0.25">
      <c r="A1341" s="27"/>
      <c r="B1341" s="27"/>
      <c r="C1341" s="27"/>
      <c r="D1341" s="27"/>
      <c r="E1341" s="27"/>
      <c r="H1341" s="30"/>
      <c r="I1341" s="30"/>
      <c r="J1341" s="30"/>
    </row>
    <row r="1342" spans="1:10" x14ac:dyDescent="0.25">
      <c r="A1342" s="27"/>
      <c r="B1342" s="27"/>
      <c r="C1342" s="27"/>
      <c r="D1342" s="27"/>
      <c r="E1342" s="27"/>
      <c r="H1342" s="30"/>
      <c r="I1342" s="30"/>
      <c r="J1342" s="30"/>
    </row>
    <row r="1343" spans="1:10" x14ac:dyDescent="0.25">
      <c r="A1343" s="27"/>
      <c r="B1343" s="27"/>
      <c r="C1343" s="27"/>
      <c r="D1343" s="27"/>
      <c r="E1343" s="27"/>
      <c r="H1343" s="30"/>
      <c r="I1343" s="30"/>
      <c r="J1343" s="30"/>
    </row>
    <row r="1344" spans="1:10" x14ac:dyDescent="0.25">
      <c r="A1344" s="27"/>
      <c r="B1344" s="27"/>
      <c r="C1344" s="27"/>
      <c r="D1344" s="27"/>
      <c r="E1344" s="27"/>
      <c r="H1344" s="30"/>
      <c r="I1344" s="30"/>
      <c r="J1344" s="30"/>
    </row>
    <row r="1345" spans="1:10" x14ac:dyDescent="0.25">
      <c r="A1345" s="27"/>
      <c r="B1345" s="27"/>
      <c r="C1345" s="27"/>
      <c r="D1345" s="27"/>
      <c r="E1345" s="27"/>
      <c r="H1345" s="30"/>
      <c r="I1345" s="30"/>
      <c r="J1345" s="30"/>
    </row>
    <row r="1346" spans="1:10" x14ac:dyDescent="0.25">
      <c r="A1346" s="27"/>
      <c r="B1346" s="27"/>
      <c r="C1346" s="27"/>
      <c r="D1346" s="27"/>
      <c r="E1346" s="27"/>
      <c r="H1346" s="30"/>
      <c r="I1346" s="30"/>
      <c r="J1346" s="30"/>
    </row>
    <row r="1347" spans="1:10" x14ac:dyDescent="0.25">
      <c r="A1347" s="27"/>
      <c r="B1347" s="27"/>
      <c r="C1347" s="27"/>
      <c r="D1347" s="27"/>
      <c r="E1347" s="27"/>
      <c r="H1347" s="30"/>
      <c r="I1347" s="30"/>
      <c r="J1347" s="30"/>
    </row>
    <row r="1348" spans="1:10" x14ac:dyDescent="0.25">
      <c r="A1348" s="27"/>
      <c r="B1348" s="27"/>
      <c r="C1348" s="27"/>
      <c r="D1348" s="27"/>
      <c r="E1348" s="27"/>
      <c r="H1348" s="30"/>
      <c r="I1348" s="30"/>
      <c r="J1348" s="30"/>
    </row>
    <row r="1349" spans="1:10" x14ac:dyDescent="0.25">
      <c r="A1349" s="27"/>
      <c r="B1349" s="27"/>
      <c r="C1349" s="27"/>
      <c r="D1349" s="27"/>
      <c r="E1349" s="27"/>
      <c r="H1349" s="30"/>
      <c r="I1349" s="30"/>
      <c r="J1349" s="30"/>
    </row>
    <row r="1350" spans="1:10" x14ac:dyDescent="0.25">
      <c r="A1350" s="27"/>
      <c r="B1350" s="27"/>
      <c r="C1350" s="27"/>
      <c r="D1350" s="27"/>
      <c r="E1350" s="27"/>
      <c r="H1350" s="30"/>
      <c r="I1350" s="30"/>
      <c r="J1350" s="30"/>
    </row>
    <row r="1351" spans="1:10" x14ac:dyDescent="0.25">
      <c r="A1351" s="27"/>
      <c r="B1351" s="27"/>
      <c r="C1351" s="27"/>
      <c r="D1351" s="27"/>
      <c r="E1351" s="27"/>
      <c r="H1351" s="30"/>
      <c r="I1351" s="30"/>
      <c r="J1351" s="30"/>
    </row>
    <row r="1352" spans="1:10" x14ac:dyDescent="0.25">
      <c r="A1352" s="27"/>
      <c r="B1352" s="27"/>
      <c r="C1352" s="27"/>
      <c r="D1352" s="27"/>
      <c r="E1352" s="27"/>
      <c r="H1352" s="30"/>
      <c r="I1352" s="30"/>
      <c r="J1352" s="30"/>
    </row>
    <row r="1353" spans="1:10" x14ac:dyDescent="0.25">
      <c r="A1353" s="27"/>
      <c r="B1353" s="27"/>
      <c r="C1353" s="27"/>
      <c r="D1353" s="27"/>
      <c r="E1353" s="27"/>
      <c r="H1353" s="30"/>
      <c r="I1353" s="30"/>
      <c r="J1353" s="30"/>
    </row>
    <row r="1354" spans="1:10" x14ac:dyDescent="0.25">
      <c r="A1354" s="27"/>
      <c r="B1354" s="27"/>
      <c r="C1354" s="27"/>
      <c r="D1354" s="27"/>
      <c r="E1354" s="27"/>
      <c r="H1354" s="30"/>
      <c r="I1354" s="30"/>
      <c r="J1354" s="30"/>
    </row>
    <row r="1355" spans="1:10" x14ac:dyDescent="0.25">
      <c r="A1355" s="27"/>
      <c r="B1355" s="27"/>
      <c r="C1355" s="27"/>
      <c r="D1355" s="27"/>
      <c r="E1355" s="27"/>
      <c r="H1355" s="30"/>
      <c r="I1355" s="30"/>
      <c r="J1355" s="30"/>
    </row>
    <row r="1356" spans="1:10" x14ac:dyDescent="0.25">
      <c r="A1356" s="27"/>
      <c r="B1356" s="27"/>
      <c r="C1356" s="27"/>
      <c r="D1356" s="27"/>
      <c r="E1356" s="27"/>
      <c r="H1356" s="30"/>
      <c r="I1356" s="30"/>
      <c r="J1356" s="30"/>
    </row>
    <row r="1357" spans="1:10" x14ac:dyDescent="0.25">
      <c r="A1357" s="27"/>
      <c r="B1357" s="27"/>
      <c r="C1357" s="27"/>
      <c r="D1357" s="27"/>
      <c r="E1357" s="27"/>
      <c r="H1357" s="30"/>
      <c r="I1357" s="30"/>
      <c r="J1357" s="30"/>
    </row>
    <row r="1358" spans="1:10" x14ac:dyDescent="0.25">
      <c r="A1358" s="27"/>
      <c r="B1358" s="27"/>
      <c r="C1358" s="27"/>
      <c r="D1358" s="27"/>
      <c r="E1358" s="27"/>
      <c r="H1358" s="30"/>
      <c r="I1358" s="30"/>
      <c r="J1358" s="30"/>
    </row>
    <row r="1359" spans="1:10" x14ac:dyDescent="0.25">
      <c r="A1359" s="27"/>
      <c r="B1359" s="27"/>
      <c r="C1359" s="27"/>
      <c r="D1359" s="27"/>
      <c r="E1359" s="27"/>
      <c r="H1359" s="30"/>
      <c r="I1359" s="30"/>
      <c r="J1359" s="30"/>
    </row>
    <row r="1360" spans="1:10" x14ac:dyDescent="0.25">
      <c r="A1360" s="27"/>
      <c r="B1360" s="27"/>
      <c r="C1360" s="27"/>
      <c r="D1360" s="27"/>
      <c r="E1360" s="27"/>
      <c r="H1360" s="30"/>
      <c r="I1360" s="30"/>
      <c r="J1360" s="30"/>
    </row>
    <row r="1361" spans="1:10" x14ac:dyDescent="0.25">
      <c r="A1361" s="27"/>
      <c r="B1361" s="27"/>
      <c r="C1361" s="27"/>
      <c r="D1361" s="27"/>
      <c r="E1361" s="27"/>
      <c r="H1361" s="30"/>
      <c r="I1361" s="30"/>
      <c r="J1361" s="30"/>
    </row>
    <row r="1362" spans="1:10" x14ac:dyDescent="0.25">
      <c r="A1362" s="27"/>
      <c r="B1362" s="27"/>
      <c r="C1362" s="27"/>
      <c r="D1362" s="27"/>
      <c r="E1362" s="27"/>
      <c r="H1362" s="30"/>
      <c r="I1362" s="30"/>
      <c r="J1362" s="30"/>
    </row>
    <row r="1363" spans="1:10" x14ac:dyDescent="0.25">
      <c r="A1363" s="27"/>
      <c r="B1363" s="27"/>
      <c r="C1363" s="27"/>
      <c r="D1363" s="27"/>
      <c r="E1363" s="27"/>
      <c r="H1363" s="30"/>
      <c r="I1363" s="30"/>
      <c r="J1363" s="30"/>
    </row>
    <row r="1364" spans="1:10" x14ac:dyDescent="0.25">
      <c r="A1364" s="27"/>
      <c r="B1364" s="27"/>
      <c r="C1364" s="27"/>
      <c r="D1364" s="27"/>
      <c r="E1364" s="27"/>
      <c r="H1364" s="30"/>
      <c r="I1364" s="30"/>
      <c r="J1364" s="30"/>
    </row>
    <row r="1365" spans="1:10" x14ac:dyDescent="0.25">
      <c r="A1365" s="27"/>
      <c r="B1365" s="27"/>
      <c r="C1365" s="27"/>
      <c r="D1365" s="27"/>
      <c r="E1365" s="27"/>
      <c r="H1365" s="30"/>
      <c r="I1365" s="30"/>
      <c r="J1365" s="30"/>
    </row>
    <row r="1366" spans="1:10" x14ac:dyDescent="0.25">
      <c r="A1366" s="27"/>
      <c r="B1366" s="27"/>
      <c r="C1366" s="27"/>
      <c r="D1366" s="27"/>
      <c r="E1366" s="27"/>
      <c r="H1366" s="30"/>
      <c r="I1366" s="30"/>
      <c r="J1366" s="30"/>
    </row>
    <row r="1367" spans="1:10" x14ac:dyDescent="0.25">
      <c r="A1367" s="27"/>
      <c r="B1367" s="27"/>
      <c r="C1367" s="27"/>
      <c r="D1367" s="27"/>
      <c r="E1367" s="27"/>
      <c r="H1367" s="30"/>
      <c r="I1367" s="30"/>
      <c r="J1367" s="30"/>
    </row>
    <row r="1368" spans="1:10" x14ac:dyDescent="0.25">
      <c r="A1368" s="27"/>
      <c r="B1368" s="27"/>
      <c r="C1368" s="27"/>
      <c r="D1368" s="27"/>
      <c r="E1368" s="27"/>
      <c r="H1368" s="30"/>
      <c r="I1368" s="30"/>
      <c r="J1368" s="30"/>
    </row>
    <row r="1369" spans="1:10" x14ac:dyDescent="0.25">
      <c r="A1369" s="27"/>
      <c r="B1369" s="27"/>
      <c r="C1369" s="27"/>
      <c r="D1369" s="27"/>
      <c r="E1369" s="27"/>
      <c r="H1369" s="30"/>
      <c r="I1369" s="30"/>
      <c r="J1369" s="30"/>
    </row>
    <row r="1370" spans="1:10" x14ac:dyDescent="0.25">
      <c r="A1370" s="27"/>
      <c r="B1370" s="27"/>
      <c r="C1370" s="27"/>
      <c r="D1370" s="27"/>
      <c r="E1370" s="27"/>
      <c r="H1370" s="30"/>
      <c r="I1370" s="30"/>
      <c r="J1370" s="30"/>
    </row>
    <row r="1371" spans="1:10" x14ac:dyDescent="0.25">
      <c r="A1371" s="27"/>
      <c r="B1371" s="27"/>
      <c r="C1371" s="27"/>
      <c r="D1371" s="27"/>
      <c r="E1371" s="27"/>
      <c r="H1371" s="30"/>
      <c r="I1371" s="30"/>
      <c r="J1371" s="30"/>
    </row>
    <row r="1372" spans="1:10" x14ac:dyDescent="0.25">
      <c r="A1372" s="27"/>
      <c r="B1372" s="27"/>
      <c r="C1372" s="27"/>
      <c r="D1372" s="27"/>
      <c r="E1372" s="27"/>
      <c r="H1372" s="30"/>
      <c r="I1372" s="30"/>
      <c r="J1372" s="30"/>
    </row>
    <row r="1373" spans="1:10" x14ac:dyDescent="0.25">
      <c r="A1373" s="27"/>
      <c r="B1373" s="27"/>
      <c r="C1373" s="27"/>
      <c r="D1373" s="27"/>
      <c r="E1373" s="27"/>
      <c r="H1373" s="30"/>
      <c r="I1373" s="30"/>
      <c r="J1373" s="30"/>
    </row>
    <row r="1374" spans="1:10" x14ac:dyDescent="0.25">
      <c r="A1374" s="27"/>
      <c r="B1374" s="27"/>
      <c r="C1374" s="27"/>
      <c r="D1374" s="27"/>
      <c r="E1374" s="27"/>
      <c r="H1374" s="30"/>
      <c r="I1374" s="30"/>
      <c r="J1374" s="30"/>
    </row>
    <row r="1375" spans="1:10" x14ac:dyDescent="0.25">
      <c r="A1375" s="27"/>
      <c r="B1375" s="27"/>
      <c r="C1375" s="27"/>
      <c r="D1375" s="27"/>
      <c r="E1375" s="27"/>
      <c r="H1375" s="30"/>
      <c r="I1375" s="30"/>
      <c r="J1375" s="30"/>
    </row>
    <row r="1376" spans="1:10" x14ac:dyDescent="0.25">
      <c r="A1376" s="27"/>
      <c r="B1376" s="27"/>
      <c r="C1376" s="27"/>
      <c r="D1376" s="27"/>
      <c r="E1376" s="27"/>
      <c r="H1376" s="30"/>
      <c r="I1376" s="30"/>
      <c r="J1376" s="30"/>
    </row>
    <row r="1377" spans="1:10" x14ac:dyDescent="0.25">
      <c r="A1377" s="27"/>
      <c r="B1377" s="27"/>
      <c r="C1377" s="27"/>
      <c r="D1377" s="27"/>
      <c r="E1377" s="27"/>
      <c r="H1377" s="30"/>
      <c r="I1377" s="30"/>
      <c r="J1377" s="30"/>
    </row>
    <row r="1378" spans="1:10" x14ac:dyDescent="0.25">
      <c r="A1378" s="27"/>
      <c r="B1378" s="27"/>
      <c r="C1378" s="27"/>
      <c r="D1378" s="27"/>
      <c r="E1378" s="27"/>
      <c r="H1378" s="30"/>
      <c r="I1378" s="30"/>
      <c r="J1378" s="30"/>
    </row>
    <row r="1379" spans="1:10" x14ac:dyDescent="0.25">
      <c r="A1379" s="27"/>
      <c r="B1379" s="27"/>
      <c r="C1379" s="27"/>
      <c r="D1379" s="27"/>
      <c r="E1379" s="27"/>
      <c r="H1379" s="30"/>
      <c r="I1379" s="30"/>
      <c r="J1379" s="30"/>
    </row>
    <row r="1380" spans="1:10" x14ac:dyDescent="0.25">
      <c r="A1380" s="27"/>
      <c r="B1380" s="27"/>
      <c r="C1380" s="27"/>
      <c r="D1380" s="27"/>
      <c r="E1380" s="27"/>
      <c r="H1380" s="30"/>
      <c r="I1380" s="30"/>
      <c r="J1380" s="30"/>
    </row>
    <row r="1381" spans="1:10" x14ac:dyDescent="0.25">
      <c r="A1381" s="27"/>
      <c r="B1381" s="27"/>
      <c r="C1381" s="27"/>
      <c r="D1381" s="27"/>
      <c r="E1381" s="27"/>
      <c r="H1381" s="30"/>
      <c r="I1381" s="30"/>
      <c r="J1381" s="30"/>
    </row>
    <row r="1382" spans="1:10" x14ac:dyDescent="0.25">
      <c r="A1382" s="27"/>
      <c r="B1382" s="27"/>
      <c r="C1382" s="27"/>
      <c r="D1382" s="27"/>
      <c r="E1382" s="27"/>
      <c r="H1382" s="30"/>
      <c r="I1382" s="30"/>
      <c r="J1382" s="30"/>
    </row>
    <row r="1383" spans="1:10" x14ac:dyDescent="0.25">
      <c r="A1383" s="27"/>
      <c r="B1383" s="27"/>
      <c r="C1383" s="27"/>
      <c r="D1383" s="27"/>
      <c r="E1383" s="27"/>
      <c r="H1383" s="30"/>
      <c r="I1383" s="30"/>
      <c r="J1383" s="30"/>
    </row>
    <row r="1384" spans="1:10" x14ac:dyDescent="0.25">
      <c r="A1384" s="27"/>
      <c r="B1384" s="27"/>
      <c r="C1384" s="27"/>
      <c r="D1384" s="27"/>
      <c r="E1384" s="27"/>
      <c r="H1384" s="30"/>
      <c r="I1384" s="30"/>
      <c r="J1384" s="30"/>
    </row>
    <row r="1385" spans="1:10" x14ac:dyDescent="0.25">
      <c r="A1385" s="27"/>
      <c r="B1385" s="27"/>
      <c r="C1385" s="27"/>
      <c r="D1385" s="27"/>
      <c r="E1385" s="27"/>
      <c r="H1385" s="30"/>
      <c r="I1385" s="30"/>
      <c r="J1385" s="30"/>
    </row>
    <row r="1386" spans="1:10" x14ac:dyDescent="0.25">
      <c r="A1386" s="27"/>
      <c r="B1386" s="27"/>
      <c r="C1386" s="27"/>
      <c r="D1386" s="27"/>
      <c r="E1386" s="27"/>
      <c r="H1386" s="30"/>
      <c r="I1386" s="30"/>
      <c r="J1386" s="30"/>
    </row>
    <row r="1387" spans="1:10" x14ac:dyDescent="0.25">
      <c r="A1387" s="27"/>
      <c r="B1387" s="27"/>
      <c r="C1387" s="27"/>
      <c r="D1387" s="27"/>
      <c r="E1387" s="27"/>
      <c r="H1387" s="30"/>
      <c r="I1387" s="30"/>
      <c r="J1387" s="30"/>
    </row>
    <row r="1388" spans="1:10" x14ac:dyDescent="0.25">
      <c r="A1388" s="27"/>
      <c r="B1388" s="27"/>
      <c r="C1388" s="27"/>
      <c r="D1388" s="27"/>
      <c r="E1388" s="27"/>
      <c r="H1388" s="30"/>
      <c r="I1388" s="30"/>
      <c r="J1388" s="30"/>
    </row>
    <row r="1389" spans="1:10" x14ac:dyDescent="0.25">
      <c r="A1389" s="27"/>
      <c r="B1389" s="27"/>
      <c r="C1389" s="27"/>
      <c r="D1389" s="27"/>
      <c r="E1389" s="27"/>
      <c r="H1389" s="30"/>
      <c r="I1389" s="30"/>
      <c r="J1389" s="30"/>
    </row>
    <row r="1390" spans="1:10" x14ac:dyDescent="0.25">
      <c r="A1390" s="27"/>
      <c r="B1390" s="27"/>
      <c r="C1390" s="27"/>
      <c r="D1390" s="27"/>
      <c r="E1390" s="27"/>
      <c r="H1390" s="30"/>
      <c r="I1390" s="30"/>
      <c r="J1390" s="30"/>
    </row>
    <row r="1391" spans="1:10" x14ac:dyDescent="0.25">
      <c r="A1391" s="27"/>
      <c r="B1391" s="27"/>
      <c r="C1391" s="27"/>
      <c r="D1391" s="27"/>
      <c r="E1391" s="27"/>
      <c r="H1391" s="30"/>
      <c r="I1391" s="30"/>
      <c r="J1391" s="30"/>
    </row>
    <row r="1392" spans="1:10" x14ac:dyDescent="0.25">
      <c r="A1392" s="27"/>
      <c r="B1392" s="27"/>
      <c r="C1392" s="27"/>
      <c r="D1392" s="27"/>
      <c r="E1392" s="27"/>
      <c r="H1392" s="30"/>
      <c r="I1392" s="30"/>
      <c r="J1392" s="30"/>
    </row>
    <row r="1393" spans="1:10" x14ac:dyDescent="0.25">
      <c r="A1393" s="27"/>
      <c r="B1393" s="27"/>
      <c r="C1393" s="27"/>
      <c r="D1393" s="27"/>
      <c r="E1393" s="27"/>
      <c r="H1393" s="30"/>
      <c r="I1393" s="30"/>
      <c r="J1393" s="30"/>
    </row>
    <row r="1394" spans="1:10" x14ac:dyDescent="0.25">
      <c r="A1394" s="27"/>
      <c r="B1394" s="27"/>
      <c r="C1394" s="27"/>
      <c r="D1394" s="27"/>
      <c r="E1394" s="27"/>
      <c r="H1394" s="30"/>
      <c r="I1394" s="30"/>
      <c r="J1394" s="30"/>
    </row>
    <row r="1395" spans="1:10" x14ac:dyDescent="0.25">
      <c r="A1395" s="27"/>
      <c r="B1395" s="27"/>
      <c r="C1395" s="27"/>
      <c r="D1395" s="27"/>
      <c r="E1395" s="27"/>
      <c r="H1395" s="30"/>
      <c r="I1395" s="30"/>
      <c r="J1395" s="30"/>
    </row>
    <row r="1396" spans="1:10" x14ac:dyDescent="0.25">
      <c r="A1396" s="27"/>
      <c r="B1396" s="27"/>
      <c r="C1396" s="27"/>
      <c r="D1396" s="27"/>
      <c r="E1396" s="27"/>
      <c r="H1396" s="30"/>
      <c r="I1396" s="30"/>
      <c r="J1396" s="30"/>
    </row>
    <row r="1397" spans="1:10" x14ac:dyDescent="0.25">
      <c r="A1397" s="27"/>
      <c r="B1397" s="27"/>
      <c r="C1397" s="27"/>
      <c r="D1397" s="27"/>
      <c r="E1397" s="27"/>
      <c r="H1397" s="30"/>
      <c r="I1397" s="30"/>
      <c r="J1397" s="30"/>
    </row>
    <row r="1398" spans="1:10" x14ac:dyDescent="0.25">
      <c r="A1398" s="27"/>
      <c r="B1398" s="27"/>
      <c r="C1398" s="27"/>
      <c r="D1398" s="27"/>
      <c r="E1398" s="27"/>
      <c r="H1398" s="30"/>
      <c r="I1398" s="30"/>
      <c r="J1398" s="30"/>
    </row>
    <row r="1399" spans="1:10" x14ac:dyDescent="0.25">
      <c r="A1399" s="27"/>
      <c r="B1399" s="27"/>
      <c r="C1399" s="27"/>
      <c r="D1399" s="27"/>
      <c r="E1399" s="27"/>
      <c r="H1399" s="30"/>
      <c r="I1399" s="30"/>
      <c r="J1399" s="30"/>
    </row>
    <row r="1400" spans="1:10" x14ac:dyDescent="0.25">
      <c r="A1400" s="27"/>
      <c r="B1400" s="27"/>
      <c r="C1400" s="27"/>
      <c r="D1400" s="27"/>
      <c r="E1400" s="27"/>
      <c r="H1400" s="30"/>
      <c r="I1400" s="30"/>
      <c r="J1400" s="30"/>
    </row>
    <row r="1401" spans="1:10" x14ac:dyDescent="0.25">
      <c r="A1401" s="27"/>
      <c r="B1401" s="27"/>
      <c r="C1401" s="27"/>
      <c r="D1401" s="27"/>
      <c r="E1401" s="27"/>
      <c r="H1401" s="30"/>
      <c r="I1401" s="30"/>
      <c r="J1401" s="30"/>
    </row>
    <row r="1402" spans="1:10" x14ac:dyDescent="0.25">
      <c r="A1402" s="27"/>
      <c r="B1402" s="27"/>
      <c r="C1402" s="27"/>
      <c r="D1402" s="27"/>
      <c r="E1402" s="27"/>
      <c r="H1402" s="30"/>
      <c r="I1402" s="30"/>
      <c r="J1402" s="30"/>
    </row>
    <row r="1403" spans="1:10" x14ac:dyDescent="0.25">
      <c r="A1403" s="27"/>
      <c r="B1403" s="27"/>
      <c r="C1403" s="27"/>
      <c r="D1403" s="27"/>
      <c r="E1403" s="27"/>
      <c r="H1403" s="30"/>
      <c r="I1403" s="30"/>
      <c r="J1403" s="30"/>
    </row>
    <row r="1404" spans="1:10" x14ac:dyDescent="0.25">
      <c r="A1404" s="27"/>
      <c r="B1404" s="27"/>
      <c r="C1404" s="27"/>
      <c r="D1404" s="27"/>
      <c r="E1404" s="27"/>
      <c r="H1404" s="30"/>
      <c r="I1404" s="30"/>
      <c r="J1404" s="30"/>
    </row>
    <row r="1405" spans="1:10" x14ac:dyDescent="0.25">
      <c r="A1405" s="27"/>
      <c r="B1405" s="27"/>
      <c r="C1405" s="27"/>
      <c r="D1405" s="27"/>
      <c r="E1405" s="27"/>
      <c r="H1405" s="30"/>
      <c r="I1405" s="30"/>
      <c r="J1405" s="30"/>
    </row>
    <row r="1406" spans="1:10" x14ac:dyDescent="0.25">
      <c r="A1406" s="27"/>
      <c r="B1406" s="27"/>
      <c r="C1406" s="27"/>
      <c r="D1406" s="27"/>
      <c r="E1406" s="27"/>
      <c r="H1406" s="30"/>
      <c r="I1406" s="30"/>
      <c r="J1406" s="30"/>
    </row>
    <row r="1407" spans="1:10" x14ac:dyDescent="0.25">
      <c r="A1407" s="27"/>
      <c r="B1407" s="27"/>
      <c r="C1407" s="27"/>
      <c r="D1407" s="27"/>
      <c r="E1407" s="27"/>
      <c r="H1407" s="30"/>
      <c r="I1407" s="30"/>
      <c r="J1407" s="30"/>
    </row>
    <row r="1408" spans="1:10" x14ac:dyDescent="0.25">
      <c r="A1408" s="27"/>
      <c r="B1408" s="27"/>
      <c r="C1408" s="27"/>
      <c r="D1408" s="27"/>
      <c r="E1408" s="27"/>
      <c r="H1408" s="30"/>
      <c r="I1408" s="30"/>
      <c r="J1408" s="30"/>
    </row>
    <row r="1409" spans="1:10" x14ac:dyDescent="0.25">
      <c r="A1409" s="27"/>
      <c r="B1409" s="27"/>
      <c r="C1409" s="27"/>
      <c r="D1409" s="27"/>
      <c r="E1409" s="27"/>
      <c r="H1409" s="30"/>
      <c r="I1409" s="30"/>
      <c r="J1409" s="30"/>
    </row>
    <row r="1410" spans="1:10" x14ac:dyDescent="0.25">
      <c r="A1410" s="27"/>
      <c r="B1410" s="27"/>
      <c r="C1410" s="27"/>
      <c r="D1410" s="27"/>
      <c r="E1410" s="27"/>
      <c r="H1410" s="30"/>
      <c r="I1410" s="30"/>
      <c r="J1410" s="30"/>
    </row>
    <row r="1411" spans="1:10" x14ac:dyDescent="0.25">
      <c r="A1411" s="27"/>
      <c r="B1411" s="27"/>
      <c r="C1411" s="27"/>
      <c r="D1411" s="27"/>
      <c r="E1411" s="27"/>
      <c r="H1411" s="30"/>
      <c r="I1411" s="30"/>
      <c r="J1411" s="30"/>
    </row>
    <row r="1412" spans="1:10" x14ac:dyDescent="0.25">
      <c r="A1412" s="27"/>
      <c r="B1412" s="27"/>
      <c r="C1412" s="27"/>
      <c r="D1412" s="27"/>
      <c r="E1412" s="27"/>
      <c r="H1412" s="30"/>
      <c r="I1412" s="30"/>
      <c r="J1412" s="30"/>
    </row>
    <row r="1413" spans="1:10" x14ac:dyDescent="0.25">
      <c r="A1413" s="27"/>
      <c r="B1413" s="27"/>
      <c r="C1413" s="27"/>
      <c r="D1413" s="27"/>
      <c r="E1413" s="27"/>
      <c r="H1413" s="30"/>
      <c r="I1413" s="30"/>
      <c r="J1413" s="30"/>
    </row>
    <row r="1414" spans="1:10" x14ac:dyDescent="0.25">
      <c r="A1414" s="27"/>
      <c r="B1414" s="27"/>
      <c r="C1414" s="27"/>
      <c r="D1414" s="27"/>
      <c r="E1414" s="27"/>
      <c r="H1414" s="30"/>
      <c r="I1414" s="30"/>
      <c r="J1414" s="30"/>
    </row>
    <row r="1415" spans="1:10" x14ac:dyDescent="0.25">
      <c r="A1415" s="27"/>
      <c r="B1415" s="27"/>
      <c r="C1415" s="27"/>
      <c r="D1415" s="27"/>
      <c r="E1415" s="27"/>
      <c r="H1415" s="30"/>
      <c r="I1415" s="30"/>
      <c r="J1415" s="30"/>
    </row>
    <row r="1416" spans="1:10" x14ac:dyDescent="0.25">
      <c r="A1416" s="27"/>
      <c r="B1416" s="27"/>
      <c r="C1416" s="27"/>
      <c r="D1416" s="27"/>
      <c r="E1416" s="27"/>
      <c r="H1416" s="30"/>
      <c r="I1416" s="30"/>
      <c r="J1416" s="30"/>
    </row>
    <row r="1417" spans="1:10" x14ac:dyDescent="0.25">
      <c r="A1417" s="27"/>
      <c r="B1417" s="27"/>
      <c r="C1417" s="27"/>
      <c r="D1417" s="27"/>
      <c r="E1417" s="27"/>
      <c r="H1417" s="30"/>
      <c r="I1417" s="30"/>
      <c r="J1417" s="30"/>
    </row>
    <row r="1418" spans="1:10" x14ac:dyDescent="0.25">
      <c r="A1418" s="27"/>
      <c r="B1418" s="27"/>
      <c r="C1418" s="27"/>
      <c r="D1418" s="27"/>
      <c r="E1418" s="27"/>
      <c r="H1418" s="30"/>
      <c r="I1418" s="30"/>
      <c r="J1418" s="30"/>
    </row>
    <row r="1419" spans="1:10" x14ac:dyDescent="0.25">
      <c r="A1419" s="27"/>
      <c r="B1419" s="27"/>
      <c r="C1419" s="27"/>
      <c r="D1419" s="27"/>
      <c r="E1419" s="27"/>
      <c r="H1419" s="30"/>
      <c r="I1419" s="30"/>
      <c r="J1419" s="30"/>
    </row>
    <row r="1420" spans="1:10" x14ac:dyDescent="0.25">
      <c r="A1420" s="27"/>
      <c r="B1420" s="27"/>
      <c r="C1420" s="27"/>
      <c r="D1420" s="27"/>
      <c r="E1420" s="27"/>
      <c r="H1420" s="30"/>
      <c r="I1420" s="30"/>
      <c r="J1420" s="30"/>
    </row>
    <row r="1421" spans="1:10" x14ac:dyDescent="0.25">
      <c r="A1421" s="27"/>
      <c r="B1421" s="27"/>
      <c r="C1421" s="27"/>
      <c r="D1421" s="27"/>
      <c r="E1421" s="27"/>
      <c r="H1421" s="30"/>
      <c r="I1421" s="30"/>
      <c r="J1421" s="30"/>
    </row>
    <row r="1422" spans="1:10" x14ac:dyDescent="0.25">
      <c r="A1422" s="27"/>
      <c r="B1422" s="27"/>
      <c r="C1422" s="27"/>
      <c r="D1422" s="27"/>
      <c r="E1422" s="27"/>
      <c r="H1422" s="30"/>
      <c r="I1422" s="30"/>
      <c r="J1422" s="30"/>
    </row>
    <row r="1423" spans="1:10" x14ac:dyDescent="0.25">
      <c r="A1423" s="27"/>
      <c r="B1423" s="27"/>
      <c r="C1423" s="27"/>
      <c r="D1423" s="27"/>
      <c r="E1423" s="27"/>
      <c r="H1423" s="30"/>
      <c r="I1423" s="30"/>
      <c r="J1423" s="30"/>
    </row>
    <row r="1424" spans="1:10" x14ac:dyDescent="0.25">
      <c r="A1424" s="27"/>
      <c r="B1424" s="27"/>
      <c r="C1424" s="27"/>
      <c r="D1424" s="27"/>
      <c r="E1424" s="27"/>
      <c r="H1424" s="30"/>
      <c r="I1424" s="30"/>
      <c r="J1424" s="30"/>
    </row>
    <row r="1425" spans="1:10" x14ac:dyDescent="0.25">
      <c r="A1425" s="27"/>
      <c r="B1425" s="27"/>
      <c r="C1425" s="27"/>
      <c r="D1425" s="27"/>
      <c r="E1425" s="27"/>
      <c r="H1425" s="30"/>
      <c r="I1425" s="30"/>
      <c r="J1425" s="30"/>
    </row>
    <row r="1426" spans="1:10" x14ac:dyDescent="0.25">
      <c r="A1426" s="27"/>
      <c r="B1426" s="27"/>
      <c r="C1426" s="27"/>
      <c r="D1426" s="27"/>
      <c r="E1426" s="27"/>
      <c r="H1426" s="30"/>
      <c r="I1426" s="30"/>
      <c r="J1426" s="30"/>
    </row>
    <row r="1427" spans="1:10" x14ac:dyDescent="0.25">
      <c r="A1427" s="27"/>
      <c r="B1427" s="27"/>
      <c r="C1427" s="27"/>
      <c r="D1427" s="27"/>
      <c r="E1427" s="27"/>
      <c r="H1427" s="30"/>
      <c r="I1427" s="30"/>
      <c r="J1427" s="30"/>
    </row>
    <row r="1428" spans="1:10" x14ac:dyDescent="0.25">
      <c r="A1428" s="27"/>
      <c r="B1428" s="27"/>
      <c r="C1428" s="27"/>
      <c r="D1428" s="27"/>
      <c r="E1428" s="27"/>
      <c r="H1428" s="30"/>
      <c r="I1428" s="30"/>
      <c r="J1428" s="30"/>
    </row>
    <row r="1429" spans="1:10" x14ac:dyDescent="0.25">
      <c r="A1429" s="27"/>
      <c r="B1429" s="27"/>
      <c r="C1429" s="27"/>
      <c r="D1429" s="27"/>
      <c r="E1429" s="27"/>
      <c r="H1429" s="30"/>
      <c r="I1429" s="30"/>
      <c r="J1429" s="30"/>
    </row>
    <row r="1430" spans="1:10" x14ac:dyDescent="0.25">
      <c r="A1430" s="27"/>
      <c r="B1430" s="27"/>
      <c r="C1430" s="27"/>
      <c r="D1430" s="27"/>
      <c r="E1430" s="27"/>
      <c r="H1430" s="30"/>
      <c r="I1430" s="30"/>
      <c r="J1430" s="30"/>
    </row>
    <row r="1431" spans="1:10" x14ac:dyDescent="0.25">
      <c r="A1431" s="27"/>
      <c r="B1431" s="27"/>
      <c r="C1431" s="27"/>
      <c r="D1431" s="27"/>
      <c r="E1431" s="27"/>
      <c r="H1431" s="30"/>
      <c r="I1431" s="30"/>
      <c r="J1431" s="30"/>
    </row>
    <row r="1432" spans="1:10" x14ac:dyDescent="0.25">
      <c r="A1432" s="27"/>
      <c r="B1432" s="27"/>
      <c r="C1432" s="27"/>
      <c r="D1432" s="27"/>
      <c r="E1432" s="27"/>
      <c r="H1432" s="30"/>
      <c r="I1432" s="30"/>
      <c r="J1432" s="30"/>
    </row>
    <row r="1433" spans="1:10" x14ac:dyDescent="0.25">
      <c r="A1433" s="27"/>
      <c r="B1433" s="27"/>
      <c r="C1433" s="27"/>
      <c r="D1433" s="27"/>
      <c r="E1433" s="27"/>
      <c r="H1433" s="30"/>
      <c r="I1433" s="30"/>
      <c r="J1433" s="30"/>
    </row>
    <row r="1434" spans="1:10" x14ac:dyDescent="0.25">
      <c r="A1434" s="27"/>
      <c r="B1434" s="27"/>
      <c r="C1434" s="27"/>
      <c r="D1434" s="27"/>
      <c r="E1434" s="27"/>
      <c r="H1434" s="30"/>
      <c r="I1434" s="30"/>
      <c r="J1434" s="30"/>
    </row>
    <row r="1435" spans="1:10" x14ac:dyDescent="0.25">
      <c r="A1435" s="27"/>
      <c r="B1435" s="27"/>
      <c r="C1435" s="27"/>
      <c r="D1435" s="27"/>
      <c r="E1435" s="27"/>
      <c r="H1435" s="30"/>
      <c r="I1435" s="30"/>
      <c r="J1435" s="30"/>
    </row>
    <row r="1436" spans="1:10" x14ac:dyDescent="0.25">
      <c r="A1436" s="27"/>
      <c r="B1436" s="27"/>
      <c r="C1436" s="27"/>
      <c r="D1436" s="27"/>
      <c r="E1436" s="27"/>
      <c r="H1436" s="30"/>
      <c r="I1436" s="30"/>
      <c r="J1436" s="30"/>
    </row>
    <row r="1437" spans="1:10" x14ac:dyDescent="0.25">
      <c r="A1437" s="27"/>
      <c r="B1437" s="27"/>
      <c r="C1437" s="27"/>
      <c r="D1437" s="27"/>
      <c r="E1437" s="27"/>
      <c r="H1437" s="30"/>
      <c r="I1437" s="30"/>
      <c r="J1437" s="30"/>
    </row>
    <row r="1438" spans="1:10" x14ac:dyDescent="0.25">
      <c r="A1438" s="27"/>
      <c r="B1438" s="27"/>
      <c r="C1438" s="27"/>
      <c r="D1438" s="27"/>
      <c r="E1438" s="27"/>
      <c r="H1438" s="30"/>
      <c r="I1438" s="30"/>
      <c r="J1438" s="30"/>
    </row>
    <row r="1439" spans="1:10" x14ac:dyDescent="0.25">
      <c r="A1439" s="27"/>
      <c r="B1439" s="27"/>
      <c r="C1439" s="27"/>
      <c r="D1439" s="27"/>
      <c r="E1439" s="27"/>
      <c r="H1439" s="30"/>
      <c r="I1439" s="30"/>
      <c r="J1439" s="30"/>
    </row>
    <row r="1440" spans="1:10" x14ac:dyDescent="0.25">
      <c r="A1440" s="27"/>
      <c r="B1440" s="27"/>
      <c r="C1440" s="27"/>
      <c r="D1440" s="27"/>
      <c r="E1440" s="27"/>
      <c r="H1440" s="30"/>
      <c r="I1440" s="30"/>
      <c r="J1440" s="30"/>
    </row>
    <row r="1441" spans="1:10" x14ac:dyDescent="0.25">
      <c r="A1441" s="27"/>
      <c r="B1441" s="27"/>
      <c r="C1441" s="27"/>
      <c r="D1441" s="27"/>
      <c r="E1441" s="27"/>
      <c r="H1441" s="30"/>
      <c r="I1441" s="30"/>
      <c r="J1441" s="30"/>
    </row>
    <row r="1442" spans="1:10" x14ac:dyDescent="0.25">
      <c r="A1442" s="27"/>
      <c r="B1442" s="27"/>
      <c r="C1442" s="27"/>
      <c r="D1442" s="27"/>
      <c r="E1442" s="27"/>
      <c r="H1442" s="30"/>
      <c r="I1442" s="30"/>
      <c r="J1442" s="30"/>
    </row>
    <row r="1443" spans="1:10" x14ac:dyDescent="0.25">
      <c r="A1443" s="27"/>
      <c r="B1443" s="27"/>
      <c r="C1443" s="27"/>
      <c r="D1443" s="27"/>
      <c r="E1443" s="27"/>
      <c r="H1443" s="30"/>
      <c r="I1443" s="30"/>
      <c r="J1443" s="30"/>
    </row>
    <row r="1444" spans="1:10" x14ac:dyDescent="0.25">
      <c r="A1444" s="27"/>
      <c r="B1444" s="27"/>
      <c r="C1444" s="27"/>
      <c r="D1444" s="27"/>
      <c r="E1444" s="27"/>
      <c r="H1444" s="30"/>
      <c r="I1444" s="30"/>
      <c r="J1444" s="30"/>
    </row>
    <row r="1445" spans="1:10" x14ac:dyDescent="0.25">
      <c r="A1445" s="27"/>
      <c r="B1445" s="27"/>
      <c r="C1445" s="27"/>
      <c r="D1445" s="27"/>
      <c r="E1445" s="27"/>
      <c r="H1445" s="30"/>
      <c r="I1445" s="30"/>
      <c r="J1445" s="30"/>
    </row>
    <row r="1446" spans="1:10" x14ac:dyDescent="0.25">
      <c r="A1446" s="27"/>
      <c r="B1446" s="27"/>
      <c r="C1446" s="27"/>
      <c r="D1446" s="27"/>
      <c r="E1446" s="27"/>
      <c r="H1446" s="30"/>
      <c r="I1446" s="30"/>
      <c r="J1446" s="30"/>
    </row>
    <row r="1447" spans="1:10" x14ac:dyDescent="0.25">
      <c r="A1447" s="27"/>
      <c r="B1447" s="27"/>
      <c r="C1447" s="27"/>
      <c r="D1447" s="27"/>
      <c r="E1447" s="27"/>
      <c r="H1447" s="30"/>
      <c r="I1447" s="30"/>
      <c r="J1447" s="30"/>
    </row>
    <row r="1448" spans="1:10" x14ac:dyDescent="0.25">
      <c r="A1448" s="27"/>
      <c r="B1448" s="27"/>
      <c r="C1448" s="27"/>
      <c r="D1448" s="27"/>
      <c r="E1448" s="27"/>
      <c r="H1448" s="30"/>
      <c r="I1448" s="30"/>
      <c r="J1448" s="30"/>
    </row>
    <row r="1449" spans="1:10" x14ac:dyDescent="0.25">
      <c r="A1449" s="27"/>
      <c r="B1449" s="27"/>
      <c r="C1449" s="27"/>
      <c r="D1449" s="27"/>
      <c r="E1449" s="27"/>
      <c r="H1449" s="30"/>
      <c r="I1449" s="30"/>
      <c r="J1449" s="30"/>
    </row>
    <row r="1450" spans="1:10" x14ac:dyDescent="0.25">
      <c r="A1450" s="27"/>
      <c r="B1450" s="27"/>
      <c r="C1450" s="27"/>
      <c r="D1450" s="27"/>
      <c r="E1450" s="27"/>
      <c r="H1450" s="30"/>
      <c r="I1450" s="30"/>
      <c r="J1450" s="30"/>
    </row>
    <row r="1451" spans="1:10" x14ac:dyDescent="0.25">
      <c r="A1451" s="27"/>
      <c r="B1451" s="27"/>
      <c r="C1451" s="27"/>
      <c r="D1451" s="27"/>
      <c r="E1451" s="27"/>
      <c r="H1451" s="30"/>
      <c r="I1451" s="30"/>
      <c r="J1451" s="30"/>
    </row>
    <row r="1452" spans="1:10" x14ac:dyDescent="0.25">
      <c r="A1452" s="27"/>
      <c r="B1452" s="27"/>
      <c r="C1452" s="27"/>
      <c r="D1452" s="27"/>
      <c r="E1452" s="27"/>
      <c r="H1452" s="30"/>
      <c r="I1452" s="30"/>
      <c r="J1452" s="30"/>
    </row>
    <row r="1453" spans="1:10" x14ac:dyDescent="0.25">
      <c r="A1453" s="27"/>
      <c r="B1453" s="27"/>
      <c r="C1453" s="27"/>
      <c r="D1453" s="27"/>
      <c r="E1453" s="27"/>
      <c r="H1453" s="30"/>
      <c r="I1453" s="30"/>
      <c r="J1453" s="30"/>
    </row>
    <row r="1454" spans="1:10" x14ac:dyDescent="0.25">
      <c r="A1454" s="27"/>
      <c r="B1454" s="27"/>
      <c r="C1454" s="27"/>
      <c r="D1454" s="27"/>
      <c r="E1454" s="27"/>
      <c r="H1454" s="30"/>
      <c r="I1454" s="30"/>
      <c r="J1454" s="30"/>
    </row>
    <row r="1455" spans="1:10" x14ac:dyDescent="0.25">
      <c r="A1455" s="27"/>
      <c r="B1455" s="27"/>
      <c r="C1455" s="27"/>
      <c r="D1455" s="27"/>
      <c r="E1455" s="27"/>
      <c r="H1455" s="30"/>
      <c r="I1455" s="30"/>
      <c r="J1455" s="30"/>
    </row>
    <row r="1456" spans="1:10" x14ac:dyDescent="0.25">
      <c r="A1456" s="27"/>
      <c r="B1456" s="27"/>
      <c r="C1456" s="27"/>
      <c r="D1456" s="27"/>
      <c r="E1456" s="27"/>
      <c r="H1456" s="30"/>
      <c r="I1456" s="30"/>
      <c r="J1456" s="30"/>
    </row>
    <row r="1457" spans="1:10" x14ac:dyDescent="0.25">
      <c r="A1457" s="27"/>
      <c r="B1457" s="27"/>
      <c r="C1457" s="27"/>
      <c r="D1457" s="27"/>
      <c r="E1457" s="27"/>
      <c r="H1457" s="30"/>
      <c r="I1457" s="30"/>
      <c r="J1457" s="30"/>
    </row>
    <row r="1458" spans="1:10" x14ac:dyDescent="0.25">
      <c r="A1458" s="27"/>
      <c r="B1458" s="27"/>
      <c r="C1458" s="27"/>
      <c r="D1458" s="27"/>
      <c r="E1458" s="27"/>
      <c r="H1458" s="30"/>
      <c r="I1458" s="30"/>
      <c r="J1458" s="30"/>
    </row>
    <row r="1459" spans="1:10" x14ac:dyDescent="0.25">
      <c r="A1459" s="27"/>
      <c r="B1459" s="27"/>
      <c r="C1459" s="27"/>
      <c r="D1459" s="27"/>
      <c r="E1459" s="27"/>
      <c r="H1459" s="30"/>
      <c r="I1459" s="30"/>
      <c r="J1459" s="30"/>
    </row>
    <row r="1460" spans="1:10" x14ac:dyDescent="0.25">
      <c r="A1460" s="27"/>
      <c r="B1460" s="27"/>
      <c r="C1460" s="27"/>
      <c r="D1460" s="27"/>
      <c r="E1460" s="27"/>
      <c r="H1460" s="30"/>
      <c r="I1460" s="30"/>
      <c r="J1460" s="30"/>
    </row>
    <row r="1461" spans="1:10" x14ac:dyDescent="0.25">
      <c r="A1461" s="27"/>
      <c r="B1461" s="27"/>
      <c r="C1461" s="27"/>
      <c r="D1461" s="27"/>
      <c r="E1461" s="27"/>
      <c r="H1461" s="30"/>
      <c r="I1461" s="30"/>
      <c r="J1461" s="30"/>
    </row>
    <row r="1462" spans="1:10" x14ac:dyDescent="0.25">
      <c r="A1462" s="27"/>
      <c r="B1462" s="27"/>
      <c r="C1462" s="27"/>
      <c r="D1462" s="27"/>
      <c r="E1462" s="27"/>
      <c r="H1462" s="30"/>
      <c r="I1462" s="30"/>
      <c r="J1462" s="30"/>
    </row>
    <row r="1463" spans="1:10" x14ac:dyDescent="0.25">
      <c r="A1463" s="27"/>
      <c r="B1463" s="27"/>
      <c r="C1463" s="27"/>
      <c r="D1463" s="27"/>
      <c r="E1463" s="27"/>
      <c r="H1463" s="30"/>
      <c r="I1463" s="30"/>
      <c r="J1463" s="30"/>
    </row>
    <row r="1464" spans="1:10" x14ac:dyDescent="0.25">
      <c r="A1464" s="27"/>
      <c r="B1464" s="27"/>
      <c r="C1464" s="27"/>
      <c r="D1464" s="27"/>
      <c r="E1464" s="27"/>
      <c r="H1464" s="30"/>
      <c r="I1464" s="30"/>
      <c r="J1464" s="30"/>
    </row>
    <row r="1465" spans="1:10" x14ac:dyDescent="0.25">
      <c r="A1465" s="27"/>
      <c r="B1465" s="27"/>
      <c r="C1465" s="27"/>
      <c r="D1465" s="27"/>
      <c r="E1465" s="27"/>
      <c r="H1465" s="30"/>
      <c r="I1465" s="30"/>
      <c r="J1465" s="30"/>
    </row>
    <row r="1466" spans="1:10" x14ac:dyDescent="0.25">
      <c r="A1466" s="27"/>
      <c r="B1466" s="27"/>
      <c r="C1466" s="27"/>
      <c r="D1466" s="27"/>
      <c r="E1466" s="27"/>
      <c r="H1466" s="30"/>
      <c r="I1466" s="30"/>
      <c r="J1466" s="30"/>
    </row>
    <row r="1467" spans="1:10" x14ac:dyDescent="0.25">
      <c r="A1467" s="27"/>
      <c r="B1467" s="27"/>
      <c r="C1467" s="27"/>
      <c r="D1467" s="27"/>
      <c r="E1467" s="27"/>
      <c r="H1467" s="30"/>
      <c r="I1467" s="30"/>
      <c r="J1467" s="30"/>
    </row>
    <row r="1468" spans="1:10" x14ac:dyDescent="0.25">
      <c r="A1468" s="27"/>
      <c r="B1468" s="27"/>
      <c r="C1468" s="27"/>
      <c r="D1468" s="27"/>
      <c r="E1468" s="27"/>
      <c r="H1468" s="30"/>
      <c r="I1468" s="30"/>
      <c r="J1468" s="30"/>
    </row>
    <row r="1469" spans="1:10" x14ac:dyDescent="0.25">
      <c r="A1469" s="27"/>
      <c r="B1469" s="27"/>
      <c r="C1469" s="27"/>
      <c r="D1469" s="27"/>
      <c r="E1469" s="27"/>
      <c r="H1469" s="30"/>
      <c r="I1469" s="30"/>
      <c r="J1469" s="30"/>
    </row>
    <row r="1470" spans="1:10" x14ac:dyDescent="0.25">
      <c r="A1470" s="27"/>
      <c r="B1470" s="27"/>
      <c r="C1470" s="27"/>
      <c r="D1470" s="27"/>
      <c r="E1470" s="27"/>
      <c r="H1470" s="30"/>
      <c r="I1470" s="30"/>
      <c r="J1470" s="30"/>
    </row>
    <row r="1471" spans="1:10" x14ac:dyDescent="0.25">
      <c r="A1471" s="27"/>
      <c r="B1471" s="27"/>
      <c r="C1471" s="27"/>
      <c r="D1471" s="27"/>
      <c r="E1471" s="27"/>
      <c r="H1471" s="30"/>
      <c r="I1471" s="30"/>
      <c r="J1471" s="30"/>
    </row>
    <row r="1472" spans="1:10" x14ac:dyDescent="0.25">
      <c r="A1472" s="27"/>
      <c r="B1472" s="27"/>
      <c r="C1472" s="27"/>
      <c r="D1472" s="27"/>
      <c r="E1472" s="27"/>
      <c r="H1472" s="30"/>
      <c r="I1472" s="30"/>
      <c r="J1472" s="30"/>
    </row>
    <row r="1473" spans="1:10" x14ac:dyDescent="0.25">
      <c r="A1473" s="27"/>
      <c r="B1473" s="27"/>
      <c r="C1473" s="27"/>
      <c r="D1473" s="27"/>
      <c r="E1473" s="27"/>
      <c r="H1473" s="30"/>
      <c r="I1473" s="30"/>
      <c r="J1473" s="30"/>
    </row>
    <row r="1474" spans="1:10" x14ac:dyDescent="0.25">
      <c r="A1474" s="27"/>
      <c r="B1474" s="27"/>
      <c r="C1474" s="27"/>
      <c r="D1474" s="27"/>
      <c r="E1474" s="27"/>
      <c r="H1474" s="30"/>
      <c r="I1474" s="30"/>
      <c r="J1474" s="30"/>
    </row>
    <row r="1475" spans="1:10" x14ac:dyDescent="0.25">
      <c r="A1475" s="27"/>
      <c r="B1475" s="27"/>
      <c r="C1475" s="27"/>
      <c r="D1475" s="27"/>
      <c r="E1475" s="27"/>
      <c r="H1475" s="30"/>
      <c r="I1475" s="30"/>
      <c r="J1475" s="30"/>
    </row>
    <row r="1476" spans="1:10" x14ac:dyDescent="0.25">
      <c r="A1476" s="27"/>
      <c r="B1476" s="27"/>
      <c r="C1476" s="27"/>
      <c r="D1476" s="27"/>
      <c r="E1476" s="27"/>
      <c r="H1476" s="30"/>
      <c r="I1476" s="30"/>
      <c r="J1476" s="30"/>
    </row>
    <row r="1477" spans="1:10" x14ac:dyDescent="0.25">
      <c r="A1477" s="27"/>
      <c r="B1477" s="27"/>
      <c r="C1477" s="27"/>
      <c r="D1477" s="27"/>
      <c r="E1477" s="27"/>
      <c r="H1477" s="30"/>
      <c r="I1477" s="30"/>
      <c r="J1477" s="30"/>
    </row>
    <row r="1478" spans="1:10" x14ac:dyDescent="0.25">
      <c r="A1478" s="27"/>
      <c r="B1478" s="27"/>
      <c r="C1478" s="27"/>
      <c r="D1478" s="27"/>
      <c r="E1478" s="27"/>
      <c r="H1478" s="30"/>
      <c r="I1478" s="30"/>
      <c r="J1478" s="30"/>
    </row>
    <row r="1479" spans="1:10" x14ac:dyDescent="0.25">
      <c r="A1479" s="27"/>
      <c r="B1479" s="27"/>
      <c r="C1479" s="27"/>
      <c r="D1479" s="27"/>
      <c r="E1479" s="27"/>
      <c r="H1479" s="30"/>
      <c r="I1479" s="30"/>
      <c r="J1479" s="30"/>
    </row>
    <row r="1480" spans="1:10" x14ac:dyDescent="0.25">
      <c r="A1480" s="27"/>
      <c r="B1480" s="27"/>
      <c r="C1480" s="27"/>
      <c r="D1480" s="27"/>
      <c r="E1480" s="27"/>
      <c r="H1480" s="30"/>
      <c r="I1480" s="30"/>
      <c r="J1480" s="30"/>
    </row>
    <row r="1481" spans="1:10" x14ac:dyDescent="0.25">
      <c r="A1481" s="27"/>
      <c r="B1481" s="27"/>
      <c r="C1481" s="27"/>
      <c r="D1481" s="27"/>
      <c r="E1481" s="27"/>
      <c r="H1481" s="30"/>
      <c r="I1481" s="30"/>
      <c r="J1481" s="30"/>
    </row>
    <row r="1482" spans="1:10" x14ac:dyDescent="0.25">
      <c r="A1482" s="27"/>
      <c r="B1482" s="27"/>
      <c r="C1482" s="27"/>
      <c r="D1482" s="27"/>
      <c r="E1482" s="27"/>
      <c r="H1482" s="30"/>
      <c r="I1482" s="30"/>
      <c r="J1482" s="30"/>
    </row>
    <row r="1483" spans="1:10" x14ac:dyDescent="0.25">
      <c r="A1483" s="27"/>
      <c r="B1483" s="27"/>
      <c r="C1483" s="27"/>
      <c r="D1483" s="27"/>
      <c r="E1483" s="27"/>
      <c r="H1483" s="30"/>
      <c r="I1483" s="30"/>
      <c r="J1483" s="30"/>
    </row>
    <row r="1484" spans="1:10" x14ac:dyDescent="0.25">
      <c r="A1484" s="27"/>
      <c r="B1484" s="27"/>
      <c r="C1484" s="27"/>
      <c r="D1484" s="27"/>
      <c r="E1484" s="27"/>
      <c r="H1484" s="30"/>
      <c r="I1484" s="30"/>
      <c r="J1484" s="30"/>
    </row>
    <row r="1485" spans="1:10" x14ac:dyDescent="0.25">
      <c r="A1485" s="27"/>
      <c r="B1485" s="27"/>
      <c r="C1485" s="27"/>
      <c r="D1485" s="27"/>
      <c r="E1485" s="27"/>
      <c r="H1485" s="30"/>
      <c r="I1485" s="30"/>
      <c r="J1485" s="30"/>
    </row>
    <row r="1486" spans="1:10" x14ac:dyDescent="0.25">
      <c r="A1486" s="27"/>
      <c r="B1486" s="27"/>
      <c r="C1486" s="27"/>
      <c r="D1486" s="27"/>
      <c r="E1486" s="27"/>
      <c r="H1486" s="30"/>
      <c r="I1486" s="30"/>
      <c r="J1486" s="30"/>
    </row>
    <row r="1487" spans="1:10" x14ac:dyDescent="0.25">
      <c r="A1487" s="27"/>
      <c r="B1487" s="27"/>
      <c r="C1487" s="27"/>
      <c r="D1487" s="27"/>
      <c r="E1487" s="27"/>
      <c r="H1487" s="30"/>
      <c r="I1487" s="30"/>
      <c r="J1487" s="30"/>
    </row>
    <row r="1488" spans="1:10" x14ac:dyDescent="0.25">
      <c r="A1488" s="27"/>
      <c r="B1488" s="27"/>
      <c r="C1488" s="27"/>
      <c r="D1488" s="27"/>
      <c r="E1488" s="27"/>
      <c r="H1488" s="30"/>
      <c r="I1488" s="30"/>
      <c r="J1488" s="30"/>
    </row>
    <row r="1489" spans="1:10" x14ac:dyDescent="0.25">
      <c r="A1489" s="27"/>
      <c r="B1489" s="27"/>
      <c r="C1489" s="27"/>
      <c r="D1489" s="27"/>
      <c r="E1489" s="27"/>
      <c r="H1489" s="30"/>
      <c r="I1489" s="30"/>
      <c r="J1489" s="30"/>
    </row>
    <row r="1490" spans="1:10" x14ac:dyDescent="0.25">
      <c r="A1490" s="27"/>
      <c r="B1490" s="27"/>
      <c r="C1490" s="27"/>
      <c r="D1490" s="27"/>
      <c r="E1490" s="27"/>
      <c r="H1490" s="30"/>
      <c r="I1490" s="30"/>
      <c r="J1490" s="30"/>
    </row>
    <row r="1491" spans="1:10" x14ac:dyDescent="0.25">
      <c r="A1491" s="27"/>
      <c r="B1491" s="27"/>
      <c r="C1491" s="27"/>
      <c r="D1491" s="27"/>
      <c r="E1491" s="27"/>
      <c r="H1491" s="30"/>
      <c r="I1491" s="30"/>
      <c r="J1491" s="30"/>
    </row>
    <row r="1492" spans="1:10" x14ac:dyDescent="0.25">
      <c r="A1492" s="27"/>
      <c r="B1492" s="27"/>
      <c r="C1492" s="27"/>
      <c r="D1492" s="27"/>
      <c r="E1492" s="27"/>
      <c r="H1492" s="30"/>
      <c r="I1492" s="30"/>
      <c r="J1492" s="30"/>
    </row>
    <row r="1493" spans="1:10" x14ac:dyDescent="0.25">
      <c r="A1493" s="27"/>
      <c r="B1493" s="27"/>
      <c r="C1493" s="27"/>
      <c r="D1493" s="27"/>
      <c r="E1493" s="27"/>
      <c r="H1493" s="30"/>
      <c r="I1493" s="30"/>
      <c r="J1493" s="30"/>
    </row>
    <row r="1494" spans="1:10" x14ac:dyDescent="0.25">
      <c r="A1494" s="27"/>
      <c r="B1494" s="27"/>
      <c r="C1494" s="27"/>
      <c r="D1494" s="27"/>
      <c r="E1494" s="27"/>
      <c r="H1494" s="30"/>
      <c r="I1494" s="30"/>
      <c r="J1494" s="30"/>
    </row>
    <row r="1495" spans="1:10" x14ac:dyDescent="0.25">
      <c r="A1495" s="27"/>
      <c r="B1495" s="27"/>
      <c r="C1495" s="27"/>
      <c r="D1495" s="27"/>
      <c r="E1495" s="27"/>
      <c r="H1495" s="30"/>
      <c r="I1495" s="30"/>
      <c r="J1495" s="30"/>
    </row>
    <row r="1496" spans="1:10" x14ac:dyDescent="0.25">
      <c r="A1496" s="27"/>
      <c r="B1496" s="27"/>
      <c r="C1496" s="27"/>
      <c r="D1496" s="27"/>
      <c r="E1496" s="27"/>
      <c r="H1496" s="30"/>
      <c r="I1496" s="30"/>
      <c r="J1496" s="30"/>
    </row>
    <row r="1497" spans="1:10" x14ac:dyDescent="0.25">
      <c r="A1497" s="27"/>
      <c r="B1497" s="27"/>
      <c r="C1497" s="27"/>
      <c r="D1497" s="27"/>
      <c r="E1497" s="27"/>
      <c r="H1497" s="30"/>
      <c r="I1497" s="30"/>
      <c r="J1497" s="30"/>
    </row>
    <row r="1498" spans="1:10" x14ac:dyDescent="0.25">
      <c r="A1498" s="27"/>
      <c r="B1498" s="27"/>
      <c r="C1498" s="27"/>
      <c r="D1498" s="27"/>
      <c r="E1498" s="27"/>
      <c r="H1498" s="30"/>
      <c r="I1498" s="30"/>
      <c r="J1498" s="30"/>
    </row>
    <row r="1499" spans="1:10" x14ac:dyDescent="0.25">
      <c r="A1499" s="27"/>
      <c r="B1499" s="27"/>
      <c r="C1499" s="27"/>
      <c r="D1499" s="27"/>
      <c r="E1499" s="27"/>
      <c r="H1499" s="30"/>
      <c r="I1499" s="30"/>
      <c r="J1499" s="30"/>
    </row>
    <row r="1500" spans="1:10" x14ac:dyDescent="0.25">
      <c r="A1500" s="27"/>
      <c r="B1500" s="27"/>
      <c r="C1500" s="27"/>
      <c r="D1500" s="27"/>
      <c r="E1500" s="27"/>
      <c r="H1500" s="30"/>
      <c r="I1500" s="30"/>
      <c r="J1500" s="30"/>
    </row>
    <row r="1501" spans="1:10" x14ac:dyDescent="0.25">
      <c r="A1501" s="27"/>
      <c r="B1501" s="27"/>
      <c r="C1501" s="27"/>
      <c r="D1501" s="27"/>
      <c r="E1501" s="27"/>
      <c r="H1501" s="30"/>
      <c r="I1501" s="30"/>
      <c r="J1501" s="30"/>
    </row>
    <row r="1502" spans="1:10" x14ac:dyDescent="0.25">
      <c r="A1502" s="27"/>
      <c r="B1502" s="27"/>
      <c r="C1502" s="27"/>
      <c r="D1502" s="27"/>
      <c r="E1502" s="27"/>
      <c r="H1502" s="30"/>
      <c r="I1502" s="30"/>
      <c r="J1502" s="30"/>
    </row>
    <row r="1503" spans="1:10" x14ac:dyDescent="0.25">
      <c r="A1503" s="27"/>
      <c r="B1503" s="27"/>
      <c r="C1503" s="27"/>
      <c r="D1503" s="27"/>
      <c r="E1503" s="27"/>
      <c r="H1503" s="30"/>
      <c r="I1503" s="30"/>
      <c r="J1503" s="30"/>
    </row>
    <row r="1504" spans="1:10" x14ac:dyDescent="0.25">
      <c r="A1504" s="27"/>
      <c r="B1504" s="27"/>
      <c r="C1504" s="27"/>
      <c r="D1504" s="27"/>
      <c r="E1504" s="27"/>
      <c r="H1504" s="30"/>
      <c r="I1504" s="30"/>
      <c r="J1504" s="30"/>
    </row>
    <row r="1505" spans="1:10" x14ac:dyDescent="0.25">
      <c r="A1505" s="27"/>
      <c r="B1505" s="27"/>
      <c r="C1505" s="27"/>
      <c r="D1505" s="27"/>
      <c r="E1505" s="27"/>
      <c r="H1505" s="30"/>
      <c r="I1505" s="30"/>
      <c r="J1505" s="30"/>
    </row>
    <row r="1506" spans="1:10" x14ac:dyDescent="0.25">
      <c r="A1506" s="27"/>
      <c r="B1506" s="27"/>
      <c r="C1506" s="27"/>
      <c r="D1506" s="27"/>
      <c r="E1506" s="27"/>
      <c r="H1506" s="30"/>
      <c r="I1506" s="30"/>
      <c r="J1506" s="30"/>
    </row>
    <row r="1507" spans="1:10" x14ac:dyDescent="0.25">
      <c r="A1507" s="27"/>
      <c r="B1507" s="27"/>
      <c r="C1507" s="27"/>
      <c r="D1507" s="27"/>
      <c r="E1507" s="27"/>
      <c r="H1507" s="30"/>
      <c r="I1507" s="30"/>
      <c r="J1507" s="30"/>
    </row>
    <row r="1508" spans="1:10" x14ac:dyDescent="0.25">
      <c r="A1508" s="27"/>
      <c r="B1508" s="27"/>
      <c r="C1508" s="27"/>
      <c r="D1508" s="27"/>
      <c r="E1508" s="27"/>
      <c r="H1508" s="30"/>
      <c r="I1508" s="30"/>
      <c r="J1508" s="30"/>
    </row>
    <row r="1509" spans="1:10" x14ac:dyDescent="0.25">
      <c r="A1509" s="27"/>
      <c r="B1509" s="27"/>
      <c r="C1509" s="27"/>
      <c r="D1509" s="27"/>
      <c r="E1509" s="27"/>
      <c r="H1509" s="30"/>
      <c r="I1509" s="30"/>
      <c r="J1509" s="30"/>
    </row>
    <row r="1510" spans="1:10" x14ac:dyDescent="0.25">
      <c r="A1510" s="27"/>
      <c r="B1510" s="27"/>
      <c r="C1510" s="27"/>
      <c r="D1510" s="27"/>
      <c r="E1510" s="27"/>
      <c r="H1510" s="30"/>
      <c r="I1510" s="30"/>
      <c r="J1510" s="30"/>
    </row>
    <row r="1511" spans="1:10" x14ac:dyDescent="0.25">
      <c r="A1511" s="27"/>
      <c r="B1511" s="27"/>
      <c r="C1511" s="27"/>
      <c r="D1511" s="27"/>
      <c r="E1511" s="27"/>
      <c r="H1511" s="30"/>
      <c r="I1511" s="30"/>
      <c r="J1511" s="30"/>
    </row>
    <row r="1512" spans="1:10" x14ac:dyDescent="0.25">
      <c r="A1512" s="27"/>
      <c r="B1512" s="27"/>
      <c r="C1512" s="27"/>
      <c r="D1512" s="27"/>
      <c r="E1512" s="27"/>
      <c r="H1512" s="30"/>
      <c r="I1512" s="30"/>
      <c r="J1512" s="30"/>
    </row>
    <row r="1513" spans="1:10" x14ac:dyDescent="0.25">
      <c r="A1513" s="27"/>
      <c r="B1513" s="27"/>
      <c r="C1513" s="27"/>
      <c r="D1513" s="27"/>
      <c r="E1513" s="27"/>
      <c r="H1513" s="30"/>
      <c r="I1513" s="30"/>
      <c r="J1513" s="30"/>
    </row>
    <row r="1514" spans="1:10" x14ac:dyDescent="0.25">
      <c r="A1514" s="27"/>
      <c r="B1514" s="27"/>
      <c r="C1514" s="27"/>
      <c r="D1514" s="27"/>
      <c r="E1514" s="27"/>
      <c r="H1514" s="30"/>
      <c r="I1514" s="30"/>
      <c r="J1514" s="30"/>
    </row>
    <row r="1515" spans="1:10" x14ac:dyDescent="0.25">
      <c r="A1515" s="27"/>
      <c r="B1515" s="27"/>
      <c r="C1515" s="27"/>
      <c r="D1515" s="27"/>
      <c r="E1515" s="27"/>
      <c r="H1515" s="30"/>
      <c r="I1515" s="30"/>
      <c r="J1515" s="30"/>
    </row>
    <row r="1516" spans="1:10" x14ac:dyDescent="0.25">
      <c r="A1516" s="27"/>
      <c r="B1516" s="27"/>
      <c r="C1516" s="27"/>
      <c r="D1516" s="27"/>
      <c r="E1516" s="27"/>
      <c r="H1516" s="30"/>
      <c r="I1516" s="30"/>
      <c r="J1516" s="30"/>
    </row>
    <row r="1517" spans="1:10" x14ac:dyDescent="0.25">
      <c r="A1517" s="27"/>
      <c r="B1517" s="27"/>
      <c r="C1517" s="27"/>
      <c r="D1517" s="27"/>
      <c r="E1517" s="27"/>
      <c r="H1517" s="30"/>
      <c r="I1517" s="30"/>
      <c r="J1517" s="30"/>
    </row>
    <row r="1518" spans="1:10" x14ac:dyDescent="0.25">
      <c r="A1518" s="27"/>
      <c r="B1518" s="27"/>
      <c r="C1518" s="27"/>
      <c r="D1518" s="27"/>
      <c r="E1518" s="27"/>
      <c r="H1518" s="30"/>
      <c r="I1518" s="30"/>
      <c r="J1518" s="30"/>
    </row>
    <row r="1519" spans="1:10" x14ac:dyDescent="0.25">
      <c r="A1519" s="27"/>
      <c r="B1519" s="27"/>
      <c r="C1519" s="27"/>
      <c r="D1519" s="27"/>
      <c r="E1519" s="27"/>
      <c r="H1519" s="30"/>
      <c r="I1519" s="30"/>
      <c r="J1519" s="30"/>
    </row>
    <row r="1520" spans="1:10" x14ac:dyDescent="0.25">
      <c r="A1520" s="27"/>
      <c r="B1520" s="27"/>
      <c r="C1520" s="27"/>
      <c r="D1520" s="27"/>
      <c r="E1520" s="27"/>
      <c r="H1520" s="30"/>
      <c r="I1520" s="30"/>
      <c r="J1520" s="30"/>
    </row>
    <row r="1521" spans="1:10" x14ac:dyDescent="0.25">
      <c r="A1521" s="27"/>
      <c r="B1521" s="27"/>
      <c r="C1521" s="27"/>
      <c r="D1521" s="27"/>
      <c r="E1521" s="27"/>
      <c r="H1521" s="30"/>
      <c r="I1521" s="30"/>
      <c r="J1521" s="30"/>
    </row>
    <row r="1522" spans="1:10" x14ac:dyDescent="0.25">
      <c r="A1522" s="27"/>
      <c r="B1522" s="27"/>
      <c r="C1522" s="27"/>
      <c r="D1522" s="27"/>
      <c r="E1522" s="27"/>
      <c r="H1522" s="30"/>
      <c r="I1522" s="30"/>
      <c r="J1522" s="30"/>
    </row>
    <row r="1523" spans="1:10" x14ac:dyDescent="0.25">
      <c r="A1523" s="27"/>
      <c r="B1523" s="27"/>
      <c r="C1523" s="27"/>
      <c r="D1523" s="27"/>
      <c r="E1523" s="27"/>
      <c r="H1523" s="30"/>
      <c r="I1523" s="30"/>
      <c r="J1523" s="30"/>
    </row>
    <row r="1524" spans="1:10" x14ac:dyDescent="0.25">
      <c r="A1524" s="27"/>
      <c r="B1524" s="27"/>
      <c r="C1524" s="27"/>
      <c r="D1524" s="27"/>
      <c r="E1524" s="27"/>
      <c r="H1524" s="30"/>
      <c r="I1524" s="30"/>
      <c r="J1524" s="30"/>
    </row>
    <row r="1525" spans="1:10" x14ac:dyDescent="0.25">
      <c r="A1525" s="27"/>
      <c r="B1525" s="27"/>
      <c r="C1525" s="27"/>
      <c r="D1525" s="27"/>
      <c r="E1525" s="27"/>
      <c r="H1525" s="30"/>
      <c r="I1525" s="30"/>
      <c r="J1525" s="30"/>
    </row>
    <row r="1526" spans="1:10" x14ac:dyDescent="0.25">
      <c r="A1526" s="27"/>
      <c r="B1526" s="27"/>
      <c r="C1526" s="27"/>
      <c r="D1526" s="27"/>
      <c r="E1526" s="27"/>
      <c r="H1526" s="30"/>
      <c r="I1526" s="30"/>
      <c r="J1526" s="30"/>
    </row>
    <row r="1527" spans="1:10" x14ac:dyDescent="0.25">
      <c r="A1527" s="27"/>
      <c r="B1527" s="27"/>
      <c r="C1527" s="27"/>
      <c r="D1527" s="27"/>
      <c r="E1527" s="27"/>
      <c r="H1527" s="30"/>
      <c r="I1527" s="30"/>
      <c r="J1527" s="30"/>
    </row>
    <row r="1528" spans="1:10" x14ac:dyDescent="0.25">
      <c r="A1528" s="27"/>
      <c r="B1528" s="27"/>
      <c r="C1528" s="27"/>
      <c r="D1528" s="27"/>
      <c r="E1528" s="27"/>
      <c r="H1528" s="30"/>
      <c r="I1528" s="30"/>
      <c r="J1528" s="30"/>
    </row>
    <row r="1529" spans="1:10" x14ac:dyDescent="0.25">
      <c r="A1529" s="27"/>
      <c r="B1529" s="27"/>
      <c r="C1529" s="27"/>
      <c r="D1529" s="27"/>
      <c r="E1529" s="27"/>
      <c r="H1529" s="30"/>
      <c r="I1529" s="30"/>
      <c r="J1529" s="30"/>
    </row>
    <row r="1530" spans="1:10" x14ac:dyDescent="0.25">
      <c r="A1530" s="27"/>
      <c r="B1530" s="27"/>
      <c r="C1530" s="27"/>
      <c r="D1530" s="27"/>
      <c r="E1530" s="27"/>
      <c r="H1530" s="30"/>
      <c r="I1530" s="30"/>
      <c r="J1530" s="30"/>
    </row>
    <row r="1531" spans="1:10" x14ac:dyDescent="0.25">
      <c r="A1531" s="27"/>
      <c r="B1531" s="27"/>
      <c r="C1531" s="27"/>
      <c r="D1531" s="27"/>
      <c r="E1531" s="27"/>
      <c r="H1531" s="30"/>
      <c r="I1531" s="30"/>
      <c r="J1531" s="30"/>
    </row>
    <row r="1532" spans="1:10" x14ac:dyDescent="0.25">
      <c r="A1532" s="27"/>
      <c r="B1532" s="27"/>
      <c r="C1532" s="27"/>
      <c r="D1532" s="27"/>
      <c r="E1532" s="27"/>
      <c r="H1532" s="30"/>
      <c r="I1532" s="30"/>
      <c r="J1532" s="30"/>
    </row>
    <row r="1533" spans="1:10" x14ac:dyDescent="0.25">
      <c r="A1533" s="27"/>
      <c r="B1533" s="27"/>
      <c r="C1533" s="27"/>
      <c r="D1533" s="27"/>
      <c r="E1533" s="27"/>
      <c r="H1533" s="30"/>
      <c r="I1533" s="30"/>
      <c r="J1533" s="30"/>
    </row>
    <row r="1534" spans="1:10" x14ac:dyDescent="0.25">
      <c r="A1534" s="27"/>
      <c r="B1534" s="27"/>
      <c r="C1534" s="27"/>
      <c r="D1534" s="27"/>
      <c r="E1534" s="27"/>
      <c r="H1534" s="30"/>
      <c r="I1534" s="30"/>
      <c r="J1534" s="30"/>
    </row>
    <row r="1535" spans="1:10" x14ac:dyDescent="0.25">
      <c r="A1535" s="27"/>
      <c r="B1535" s="27"/>
      <c r="C1535" s="27"/>
      <c r="D1535" s="27"/>
      <c r="E1535" s="27"/>
      <c r="H1535" s="30"/>
      <c r="I1535" s="30"/>
      <c r="J1535" s="30"/>
    </row>
    <row r="1536" spans="1:10" x14ac:dyDescent="0.25">
      <c r="A1536" s="27"/>
      <c r="B1536" s="27"/>
      <c r="C1536" s="27"/>
      <c r="D1536" s="27"/>
      <c r="E1536" s="27"/>
      <c r="H1536" s="30"/>
      <c r="I1536" s="30"/>
      <c r="J1536" s="30"/>
    </row>
    <row r="1537" spans="1:10" x14ac:dyDescent="0.25">
      <c r="A1537" s="27"/>
      <c r="B1537" s="27"/>
      <c r="C1537" s="27"/>
      <c r="D1537" s="27"/>
      <c r="E1537" s="27"/>
      <c r="H1537" s="30"/>
      <c r="I1537" s="30"/>
      <c r="J1537" s="30"/>
    </row>
    <row r="1538" spans="1:10" x14ac:dyDescent="0.25">
      <c r="A1538" s="27"/>
      <c r="B1538" s="27"/>
      <c r="C1538" s="27"/>
      <c r="D1538" s="27"/>
      <c r="E1538" s="27"/>
      <c r="H1538" s="30"/>
      <c r="I1538" s="30"/>
      <c r="J1538" s="30"/>
    </row>
    <row r="1539" spans="1:10" x14ac:dyDescent="0.25">
      <c r="A1539" s="27"/>
      <c r="B1539" s="27"/>
      <c r="C1539" s="27"/>
      <c r="D1539" s="27"/>
      <c r="E1539" s="27"/>
      <c r="H1539" s="30"/>
      <c r="I1539" s="30"/>
      <c r="J1539" s="30"/>
    </row>
    <row r="1540" spans="1:10" x14ac:dyDescent="0.25">
      <c r="A1540" s="27"/>
      <c r="B1540" s="27"/>
      <c r="C1540" s="27"/>
      <c r="D1540" s="27"/>
      <c r="E1540" s="27"/>
      <c r="H1540" s="30"/>
      <c r="I1540" s="30"/>
      <c r="J1540" s="30"/>
    </row>
    <row r="1541" spans="1:10" x14ac:dyDescent="0.25">
      <c r="A1541" s="27"/>
      <c r="B1541" s="27"/>
      <c r="C1541" s="27"/>
      <c r="D1541" s="27"/>
      <c r="E1541" s="27"/>
      <c r="H1541" s="30"/>
      <c r="I1541" s="30"/>
      <c r="J1541" s="30"/>
    </row>
    <row r="1542" spans="1:10" x14ac:dyDescent="0.25">
      <c r="A1542" s="27"/>
      <c r="B1542" s="27"/>
      <c r="C1542" s="27"/>
      <c r="D1542" s="27"/>
      <c r="E1542" s="27"/>
      <c r="H1542" s="30"/>
      <c r="I1542" s="30"/>
      <c r="J1542" s="30"/>
    </row>
    <row r="1543" spans="1:10" x14ac:dyDescent="0.25">
      <c r="A1543" s="27"/>
      <c r="B1543" s="27"/>
      <c r="C1543" s="27"/>
      <c r="D1543" s="27"/>
      <c r="E1543" s="27"/>
      <c r="H1543" s="30"/>
      <c r="I1543" s="30"/>
      <c r="J1543" s="30"/>
    </row>
    <row r="1544" spans="1:10" x14ac:dyDescent="0.25">
      <c r="A1544" s="27"/>
      <c r="B1544" s="27"/>
      <c r="C1544" s="27"/>
      <c r="D1544" s="27"/>
      <c r="E1544" s="27"/>
      <c r="H1544" s="30"/>
      <c r="I1544" s="30"/>
      <c r="J1544" s="30"/>
    </row>
    <row r="1545" spans="1:10" x14ac:dyDescent="0.25">
      <c r="A1545" s="27"/>
      <c r="B1545" s="27"/>
      <c r="C1545" s="27"/>
      <c r="D1545" s="27"/>
      <c r="E1545" s="27"/>
      <c r="H1545" s="30"/>
      <c r="I1545" s="30"/>
      <c r="J1545" s="30"/>
    </row>
    <row r="1546" spans="1:10" x14ac:dyDescent="0.25">
      <c r="A1546" s="27"/>
      <c r="B1546" s="27"/>
      <c r="C1546" s="27"/>
      <c r="D1546" s="27"/>
      <c r="E1546" s="27"/>
      <c r="H1546" s="30"/>
      <c r="I1546" s="30"/>
      <c r="J1546" s="30"/>
    </row>
    <row r="1547" spans="1:10" x14ac:dyDescent="0.25">
      <c r="A1547" s="27"/>
      <c r="B1547" s="27"/>
      <c r="C1547" s="27"/>
      <c r="D1547" s="27"/>
      <c r="E1547" s="27"/>
      <c r="H1547" s="30"/>
      <c r="I1547" s="30"/>
      <c r="J1547" s="30"/>
    </row>
    <row r="1548" spans="1:10" x14ac:dyDescent="0.25">
      <c r="A1548" s="27"/>
      <c r="B1548" s="27"/>
      <c r="C1548" s="27"/>
      <c r="D1548" s="27"/>
      <c r="E1548" s="27"/>
      <c r="H1548" s="30"/>
      <c r="I1548" s="30"/>
      <c r="J1548" s="30"/>
    </row>
    <row r="1549" spans="1:10" x14ac:dyDescent="0.25">
      <c r="A1549" s="27"/>
      <c r="B1549" s="27"/>
      <c r="C1549" s="27"/>
      <c r="D1549" s="27"/>
      <c r="E1549" s="27"/>
      <c r="H1549" s="30"/>
      <c r="I1549" s="30"/>
      <c r="J1549" s="30"/>
    </row>
    <row r="1550" spans="1:10" x14ac:dyDescent="0.25">
      <c r="A1550" s="27"/>
      <c r="B1550" s="27"/>
      <c r="C1550" s="27"/>
      <c r="D1550" s="27"/>
      <c r="E1550" s="27"/>
      <c r="H1550" s="30"/>
      <c r="I1550" s="30"/>
      <c r="J1550" s="30"/>
    </row>
    <row r="1551" spans="1:10" x14ac:dyDescent="0.25">
      <c r="A1551" s="27"/>
      <c r="B1551" s="27"/>
      <c r="C1551" s="27"/>
      <c r="D1551" s="27"/>
      <c r="E1551" s="27"/>
      <c r="H1551" s="30"/>
      <c r="I1551" s="30"/>
      <c r="J1551" s="30"/>
    </row>
    <row r="1552" spans="1:10" x14ac:dyDescent="0.25">
      <c r="A1552" s="27"/>
      <c r="B1552" s="27"/>
      <c r="C1552" s="27"/>
      <c r="D1552" s="27"/>
      <c r="E1552" s="27"/>
      <c r="H1552" s="30"/>
      <c r="I1552" s="30"/>
      <c r="J1552" s="30"/>
    </row>
    <row r="1553" spans="1:10" x14ac:dyDescent="0.25">
      <c r="A1553" s="27"/>
      <c r="B1553" s="27"/>
      <c r="C1553" s="27"/>
      <c r="D1553" s="27"/>
      <c r="E1553" s="27"/>
      <c r="H1553" s="30"/>
      <c r="I1553" s="30"/>
      <c r="J1553" s="30"/>
    </row>
    <row r="1554" spans="1:10" x14ac:dyDescent="0.25">
      <c r="A1554" s="27"/>
      <c r="B1554" s="27"/>
      <c r="C1554" s="27"/>
      <c r="D1554" s="27"/>
      <c r="E1554" s="27"/>
      <c r="H1554" s="30"/>
      <c r="I1554" s="30"/>
      <c r="J1554" s="30"/>
    </row>
    <row r="1555" spans="1:10" x14ac:dyDescent="0.25">
      <c r="A1555" s="27"/>
      <c r="B1555" s="27"/>
      <c r="C1555" s="27"/>
      <c r="D1555" s="27"/>
      <c r="E1555" s="27"/>
      <c r="H1555" s="30"/>
      <c r="I1555" s="30"/>
      <c r="J1555" s="30"/>
    </row>
    <row r="1556" spans="1:10" x14ac:dyDescent="0.25">
      <c r="A1556" s="27"/>
      <c r="B1556" s="27"/>
      <c r="C1556" s="27"/>
      <c r="D1556" s="27"/>
      <c r="E1556" s="27"/>
      <c r="H1556" s="30"/>
      <c r="I1556" s="30"/>
      <c r="J1556" s="30"/>
    </row>
    <row r="1557" spans="1:10" x14ac:dyDescent="0.25">
      <c r="A1557" s="27"/>
      <c r="B1557" s="27"/>
      <c r="C1557" s="27"/>
      <c r="D1557" s="27"/>
      <c r="E1557" s="27"/>
      <c r="H1557" s="30"/>
      <c r="I1557" s="30"/>
      <c r="J1557" s="30"/>
    </row>
    <row r="1558" spans="1:10" x14ac:dyDescent="0.25">
      <c r="A1558" s="27"/>
      <c r="B1558" s="27"/>
      <c r="C1558" s="27"/>
      <c r="D1558" s="27"/>
      <c r="E1558" s="27"/>
      <c r="H1558" s="30"/>
      <c r="I1558" s="30"/>
      <c r="J1558" s="30"/>
    </row>
    <row r="1559" spans="1:10" x14ac:dyDescent="0.25">
      <c r="A1559" s="27"/>
      <c r="B1559" s="27"/>
      <c r="C1559" s="27"/>
      <c r="D1559" s="27"/>
      <c r="E1559" s="27"/>
      <c r="H1559" s="30"/>
      <c r="I1559" s="30"/>
      <c r="J1559" s="30"/>
    </row>
    <row r="1560" spans="1:10" x14ac:dyDescent="0.25">
      <c r="A1560" s="27"/>
      <c r="B1560" s="27"/>
      <c r="C1560" s="27"/>
      <c r="D1560" s="27"/>
      <c r="E1560" s="27"/>
      <c r="H1560" s="30"/>
      <c r="I1560" s="30"/>
      <c r="J1560" s="30"/>
    </row>
    <row r="1561" spans="1:10" x14ac:dyDescent="0.25">
      <c r="A1561" s="27"/>
      <c r="B1561" s="27"/>
      <c r="C1561" s="27"/>
      <c r="D1561" s="27"/>
      <c r="E1561" s="27"/>
      <c r="H1561" s="30"/>
      <c r="I1561" s="30"/>
      <c r="J1561" s="30"/>
    </row>
    <row r="1562" spans="1:10" x14ac:dyDescent="0.25">
      <c r="A1562" s="27"/>
      <c r="B1562" s="27"/>
      <c r="C1562" s="27"/>
      <c r="D1562" s="27"/>
      <c r="E1562" s="27"/>
      <c r="H1562" s="30"/>
      <c r="I1562" s="30"/>
      <c r="J1562" s="30"/>
    </row>
    <row r="1563" spans="1:10" x14ac:dyDescent="0.25">
      <c r="A1563" s="27"/>
      <c r="B1563" s="27"/>
      <c r="C1563" s="27"/>
      <c r="D1563" s="27"/>
      <c r="E1563" s="27"/>
      <c r="H1563" s="30"/>
      <c r="I1563" s="30"/>
      <c r="J1563" s="30"/>
    </row>
    <row r="1564" spans="1:10" x14ac:dyDescent="0.25">
      <c r="A1564" s="27"/>
      <c r="B1564" s="27"/>
      <c r="C1564" s="27"/>
      <c r="D1564" s="27"/>
      <c r="E1564" s="27"/>
      <c r="H1564" s="30"/>
      <c r="I1564" s="30"/>
      <c r="J1564" s="30"/>
    </row>
    <row r="1565" spans="1:10" x14ac:dyDescent="0.25">
      <c r="A1565" s="27"/>
      <c r="B1565" s="27"/>
      <c r="C1565" s="27"/>
      <c r="D1565" s="27"/>
      <c r="E1565" s="27"/>
      <c r="H1565" s="30"/>
      <c r="I1565" s="30"/>
      <c r="J1565" s="30"/>
    </row>
    <row r="1566" spans="1:10" x14ac:dyDescent="0.25">
      <c r="A1566" s="27"/>
      <c r="B1566" s="27"/>
      <c r="C1566" s="27"/>
      <c r="D1566" s="27"/>
      <c r="E1566" s="27"/>
      <c r="H1566" s="30"/>
      <c r="I1566" s="30"/>
      <c r="J1566" s="30"/>
    </row>
    <row r="1567" spans="1:10" x14ac:dyDescent="0.25">
      <c r="A1567" s="27"/>
      <c r="B1567" s="27"/>
      <c r="C1567" s="27"/>
      <c r="D1567" s="27"/>
      <c r="E1567" s="27"/>
      <c r="H1567" s="30"/>
      <c r="I1567" s="30"/>
      <c r="J1567" s="30"/>
    </row>
    <row r="1568" spans="1:10" x14ac:dyDescent="0.25">
      <c r="A1568" s="27"/>
      <c r="B1568" s="27"/>
      <c r="C1568" s="27"/>
      <c r="D1568" s="27"/>
      <c r="E1568" s="27"/>
      <c r="H1568" s="30"/>
      <c r="I1568" s="30"/>
      <c r="J1568" s="30"/>
    </row>
    <row r="1569" spans="1:10" x14ac:dyDescent="0.25">
      <c r="A1569" s="27"/>
      <c r="B1569" s="27"/>
      <c r="C1569" s="27"/>
      <c r="D1569" s="27"/>
      <c r="E1569" s="27"/>
      <c r="H1569" s="30"/>
      <c r="I1569" s="30"/>
      <c r="J1569" s="30"/>
    </row>
    <row r="1570" spans="1:10" x14ac:dyDescent="0.25">
      <c r="A1570" s="27"/>
      <c r="B1570" s="27"/>
      <c r="C1570" s="27"/>
      <c r="D1570" s="27"/>
      <c r="E1570" s="27"/>
      <c r="H1570" s="30"/>
      <c r="I1570" s="30"/>
      <c r="J1570" s="30"/>
    </row>
    <row r="1571" spans="1:10" x14ac:dyDescent="0.25">
      <c r="A1571" s="27"/>
      <c r="B1571" s="27"/>
      <c r="C1571" s="27"/>
      <c r="D1571" s="27"/>
      <c r="E1571" s="27"/>
      <c r="H1571" s="30"/>
      <c r="I1571" s="30"/>
      <c r="J1571" s="30"/>
    </row>
    <row r="1572" spans="1:10" x14ac:dyDescent="0.25">
      <c r="A1572" s="27"/>
      <c r="B1572" s="27"/>
      <c r="C1572" s="27"/>
      <c r="D1572" s="27"/>
      <c r="E1572" s="27"/>
      <c r="H1572" s="30"/>
      <c r="I1572" s="30"/>
      <c r="J1572" s="30"/>
    </row>
    <row r="1573" spans="1:10" x14ac:dyDescent="0.25">
      <c r="A1573" s="27"/>
      <c r="B1573" s="27"/>
      <c r="C1573" s="27"/>
      <c r="D1573" s="27"/>
      <c r="E1573" s="27"/>
      <c r="H1573" s="30"/>
      <c r="I1573" s="30"/>
      <c r="J1573" s="30"/>
    </row>
    <row r="1574" spans="1:10" x14ac:dyDescent="0.25">
      <c r="A1574" s="27"/>
      <c r="B1574" s="27"/>
      <c r="C1574" s="27"/>
      <c r="D1574" s="27"/>
      <c r="E1574" s="27"/>
      <c r="H1574" s="30"/>
      <c r="I1574" s="30"/>
      <c r="J1574" s="30"/>
    </row>
    <row r="1575" spans="1:10" x14ac:dyDescent="0.25">
      <c r="A1575" s="27"/>
      <c r="B1575" s="27"/>
      <c r="C1575" s="27"/>
      <c r="D1575" s="27"/>
      <c r="E1575" s="27"/>
      <c r="H1575" s="30"/>
      <c r="I1575" s="30"/>
      <c r="J1575" s="30"/>
    </row>
    <row r="1576" spans="1:10" x14ac:dyDescent="0.25">
      <c r="A1576" s="27"/>
      <c r="B1576" s="27"/>
      <c r="C1576" s="27"/>
      <c r="D1576" s="27"/>
      <c r="E1576" s="27"/>
      <c r="H1576" s="30"/>
      <c r="I1576" s="30"/>
      <c r="J1576" s="30"/>
    </row>
    <row r="1577" spans="1:10" x14ac:dyDescent="0.25">
      <c r="A1577" s="27"/>
      <c r="B1577" s="27"/>
      <c r="C1577" s="27"/>
      <c r="D1577" s="27"/>
      <c r="E1577" s="27"/>
      <c r="H1577" s="30"/>
      <c r="I1577" s="30"/>
      <c r="J1577" s="30"/>
    </row>
    <row r="1578" spans="1:10" x14ac:dyDescent="0.25">
      <c r="A1578" s="27"/>
      <c r="B1578" s="27"/>
      <c r="C1578" s="27"/>
      <c r="D1578" s="27"/>
      <c r="E1578" s="27"/>
      <c r="H1578" s="30"/>
      <c r="I1578" s="30"/>
      <c r="J1578" s="30"/>
    </row>
    <row r="1579" spans="1:10" x14ac:dyDescent="0.25">
      <c r="A1579" s="27"/>
      <c r="B1579" s="27"/>
      <c r="C1579" s="27"/>
      <c r="D1579" s="27"/>
      <c r="E1579" s="27"/>
      <c r="H1579" s="30"/>
      <c r="I1579" s="30"/>
      <c r="J1579" s="30"/>
    </row>
    <row r="1580" spans="1:10" x14ac:dyDescent="0.25">
      <c r="A1580" s="27"/>
      <c r="B1580" s="27"/>
      <c r="C1580" s="27"/>
      <c r="D1580" s="27"/>
      <c r="E1580" s="27"/>
      <c r="H1580" s="30"/>
      <c r="I1580" s="30"/>
      <c r="J1580" s="30"/>
    </row>
    <row r="1581" spans="1:10" x14ac:dyDescent="0.25">
      <c r="A1581" s="27"/>
      <c r="B1581" s="27"/>
      <c r="C1581" s="27"/>
      <c r="D1581" s="27"/>
      <c r="E1581" s="27"/>
      <c r="H1581" s="30"/>
      <c r="I1581" s="30"/>
      <c r="J1581" s="30"/>
    </row>
    <row r="1582" spans="1:10" x14ac:dyDescent="0.25">
      <c r="A1582" s="27"/>
      <c r="B1582" s="27"/>
      <c r="C1582" s="27"/>
      <c r="D1582" s="27"/>
      <c r="E1582" s="27"/>
      <c r="H1582" s="30"/>
      <c r="I1582" s="30"/>
      <c r="J1582" s="30"/>
    </row>
    <row r="1583" spans="1:10" x14ac:dyDescent="0.25">
      <c r="A1583" s="27"/>
      <c r="B1583" s="27"/>
      <c r="C1583" s="27"/>
      <c r="D1583" s="27"/>
      <c r="E1583" s="27"/>
      <c r="H1583" s="30"/>
      <c r="I1583" s="30"/>
      <c r="J1583" s="30"/>
    </row>
    <row r="1584" spans="1:10" x14ac:dyDescent="0.25">
      <c r="A1584" s="27"/>
      <c r="B1584" s="27"/>
      <c r="C1584" s="27"/>
      <c r="D1584" s="27"/>
      <c r="E1584" s="27"/>
      <c r="H1584" s="30"/>
      <c r="I1584" s="30"/>
      <c r="J1584" s="30"/>
    </row>
    <row r="1585" spans="1:10" x14ac:dyDescent="0.25">
      <c r="A1585" s="27"/>
      <c r="B1585" s="27"/>
      <c r="C1585" s="27"/>
      <c r="D1585" s="27"/>
      <c r="E1585" s="27"/>
      <c r="H1585" s="30"/>
      <c r="I1585" s="30"/>
      <c r="J1585" s="30"/>
    </row>
    <row r="1586" spans="1:10" x14ac:dyDescent="0.25">
      <c r="A1586" s="27"/>
      <c r="B1586" s="27"/>
      <c r="C1586" s="27"/>
      <c r="D1586" s="27"/>
      <c r="E1586" s="27"/>
      <c r="H1586" s="30"/>
      <c r="I1586" s="30"/>
      <c r="J1586" s="30"/>
    </row>
    <row r="1587" spans="1:10" x14ac:dyDescent="0.25">
      <c r="A1587" s="27"/>
      <c r="B1587" s="27"/>
      <c r="C1587" s="27"/>
      <c r="D1587" s="27"/>
      <c r="E1587" s="27"/>
      <c r="H1587" s="30"/>
      <c r="I1587" s="30"/>
      <c r="J1587" s="30"/>
    </row>
    <row r="1588" spans="1:10" x14ac:dyDescent="0.25">
      <c r="A1588" s="27"/>
      <c r="B1588" s="27"/>
      <c r="C1588" s="27"/>
      <c r="D1588" s="27"/>
      <c r="E1588" s="27"/>
      <c r="H1588" s="30"/>
      <c r="I1588" s="30"/>
      <c r="J1588" s="30"/>
    </row>
    <row r="1589" spans="1:10" x14ac:dyDescent="0.25">
      <c r="A1589" s="27"/>
      <c r="B1589" s="27"/>
      <c r="C1589" s="27"/>
      <c r="D1589" s="27"/>
      <c r="E1589" s="27"/>
      <c r="H1589" s="30"/>
      <c r="I1589" s="30"/>
      <c r="J1589" s="30"/>
    </row>
    <row r="1590" spans="1:10" x14ac:dyDescent="0.25">
      <c r="A1590" s="27"/>
      <c r="B1590" s="27"/>
      <c r="C1590" s="27"/>
      <c r="D1590" s="27"/>
      <c r="E1590" s="27"/>
      <c r="H1590" s="30"/>
      <c r="I1590" s="30"/>
      <c r="J1590" s="30"/>
    </row>
    <row r="1591" spans="1:10" x14ac:dyDescent="0.25">
      <c r="A1591" s="27"/>
      <c r="B1591" s="27"/>
      <c r="C1591" s="27"/>
      <c r="D1591" s="27"/>
      <c r="E1591" s="27"/>
      <c r="H1591" s="30"/>
      <c r="I1591" s="30"/>
      <c r="J1591" s="30"/>
    </row>
    <row r="1592" spans="1:10" x14ac:dyDescent="0.25">
      <c r="A1592" s="27"/>
      <c r="B1592" s="27"/>
      <c r="C1592" s="27"/>
      <c r="D1592" s="27"/>
      <c r="E1592" s="27"/>
      <c r="H1592" s="30"/>
      <c r="I1592" s="30"/>
      <c r="J1592" s="30"/>
    </row>
    <row r="1593" spans="1:10" x14ac:dyDescent="0.25">
      <c r="A1593" s="27"/>
      <c r="B1593" s="27"/>
      <c r="C1593" s="27"/>
      <c r="D1593" s="27"/>
      <c r="E1593" s="27"/>
      <c r="H1593" s="30"/>
      <c r="I1593" s="30"/>
      <c r="J1593" s="30"/>
    </row>
    <row r="1594" spans="1:10" x14ac:dyDescent="0.25">
      <c r="A1594" s="27"/>
      <c r="B1594" s="27"/>
      <c r="C1594" s="27"/>
      <c r="D1594" s="27"/>
      <c r="E1594" s="27"/>
      <c r="H1594" s="30"/>
      <c r="I1594" s="30"/>
      <c r="J1594" s="30"/>
    </row>
    <row r="1595" spans="1:10" x14ac:dyDescent="0.25">
      <c r="A1595" s="27"/>
      <c r="B1595" s="27"/>
      <c r="C1595" s="27"/>
      <c r="D1595" s="27"/>
      <c r="E1595" s="27"/>
      <c r="H1595" s="30"/>
      <c r="I1595" s="30"/>
      <c r="J1595" s="30"/>
    </row>
    <row r="1596" spans="1:10" x14ac:dyDescent="0.25">
      <c r="A1596" s="27"/>
      <c r="B1596" s="27"/>
      <c r="C1596" s="27"/>
      <c r="D1596" s="27"/>
      <c r="E1596" s="27"/>
      <c r="H1596" s="30"/>
      <c r="I1596" s="30"/>
      <c r="J1596" s="30"/>
    </row>
    <row r="1597" spans="1:10" x14ac:dyDescent="0.25">
      <c r="A1597" s="27"/>
      <c r="B1597" s="27"/>
      <c r="C1597" s="27"/>
      <c r="D1597" s="27"/>
      <c r="E1597" s="27"/>
      <c r="H1597" s="30"/>
      <c r="I1597" s="30"/>
      <c r="J1597" s="30"/>
    </row>
    <row r="1598" spans="1:10" x14ac:dyDescent="0.25">
      <c r="A1598" s="27"/>
      <c r="B1598" s="27"/>
      <c r="C1598" s="27"/>
      <c r="D1598" s="27"/>
      <c r="E1598" s="27"/>
      <c r="H1598" s="30"/>
      <c r="I1598" s="30"/>
      <c r="J1598" s="30"/>
    </row>
    <row r="1599" spans="1:10" x14ac:dyDescent="0.25">
      <c r="A1599" s="27"/>
      <c r="B1599" s="27"/>
      <c r="C1599" s="27"/>
      <c r="D1599" s="27"/>
      <c r="E1599" s="27"/>
      <c r="H1599" s="30"/>
      <c r="I1599" s="30"/>
      <c r="J1599" s="30"/>
    </row>
    <row r="1600" spans="1:10" x14ac:dyDescent="0.25">
      <c r="A1600" s="27"/>
      <c r="B1600" s="27"/>
      <c r="C1600" s="27"/>
      <c r="D1600" s="27"/>
      <c r="E1600" s="27"/>
      <c r="H1600" s="30"/>
      <c r="I1600" s="30"/>
      <c r="J1600" s="30"/>
    </row>
    <row r="1601" spans="1:10" x14ac:dyDescent="0.25">
      <c r="A1601" s="27"/>
      <c r="B1601" s="27"/>
      <c r="C1601" s="27"/>
      <c r="D1601" s="27"/>
      <c r="E1601" s="27"/>
      <c r="H1601" s="30"/>
      <c r="I1601" s="30"/>
      <c r="J1601" s="30"/>
    </row>
    <row r="1602" spans="1:10" x14ac:dyDescent="0.25">
      <c r="A1602" s="27"/>
      <c r="B1602" s="27"/>
      <c r="C1602" s="27"/>
      <c r="D1602" s="27"/>
      <c r="E1602" s="27"/>
      <c r="H1602" s="30"/>
      <c r="I1602" s="30"/>
      <c r="J1602" s="30"/>
    </row>
    <row r="1603" spans="1:10" x14ac:dyDescent="0.25">
      <c r="A1603" s="27"/>
      <c r="B1603" s="27"/>
      <c r="C1603" s="27"/>
      <c r="D1603" s="27"/>
      <c r="E1603" s="27"/>
      <c r="H1603" s="30"/>
      <c r="I1603" s="30"/>
      <c r="J1603" s="30"/>
    </row>
    <row r="1604" spans="1:10" x14ac:dyDescent="0.25">
      <c r="A1604" s="27"/>
      <c r="B1604" s="27"/>
      <c r="C1604" s="27"/>
      <c r="D1604" s="27"/>
      <c r="E1604" s="27"/>
      <c r="H1604" s="30"/>
      <c r="I1604" s="30"/>
      <c r="J1604" s="30"/>
    </row>
    <row r="1605" spans="1:10" x14ac:dyDescent="0.25">
      <c r="A1605" s="27"/>
      <c r="B1605" s="27"/>
      <c r="C1605" s="27"/>
      <c r="D1605" s="27"/>
      <c r="E1605" s="27"/>
      <c r="H1605" s="30"/>
      <c r="I1605" s="30"/>
      <c r="J1605" s="30"/>
    </row>
    <row r="1606" spans="1:10" x14ac:dyDescent="0.25">
      <c r="A1606" s="27"/>
      <c r="B1606" s="27"/>
      <c r="C1606" s="27"/>
      <c r="D1606" s="27"/>
      <c r="E1606" s="27"/>
      <c r="H1606" s="30"/>
      <c r="I1606" s="30"/>
      <c r="J1606" s="30"/>
    </row>
    <row r="1607" spans="1:10" x14ac:dyDescent="0.25">
      <c r="A1607" s="27"/>
      <c r="B1607" s="27"/>
      <c r="C1607" s="27"/>
      <c r="D1607" s="27"/>
      <c r="E1607" s="27"/>
      <c r="H1607" s="30"/>
      <c r="I1607" s="30"/>
      <c r="J1607" s="30"/>
    </row>
    <row r="1608" spans="1:10" x14ac:dyDescent="0.25">
      <c r="A1608" s="27"/>
      <c r="B1608" s="27"/>
      <c r="C1608" s="27"/>
      <c r="D1608" s="27"/>
      <c r="E1608" s="27"/>
      <c r="H1608" s="30"/>
      <c r="I1608" s="30"/>
      <c r="J1608" s="30"/>
    </row>
    <row r="1609" spans="1:10" x14ac:dyDescent="0.25">
      <c r="A1609" s="27"/>
      <c r="B1609" s="27"/>
      <c r="C1609" s="27"/>
      <c r="D1609" s="27"/>
      <c r="E1609" s="27"/>
      <c r="H1609" s="30"/>
      <c r="I1609" s="30"/>
      <c r="J1609" s="30"/>
    </row>
    <row r="1610" spans="1:10" x14ac:dyDescent="0.25">
      <c r="A1610" s="27"/>
      <c r="B1610" s="27"/>
      <c r="C1610" s="27"/>
      <c r="D1610" s="27"/>
      <c r="E1610" s="27"/>
      <c r="H1610" s="30"/>
      <c r="I1610" s="30"/>
      <c r="J1610" s="30"/>
    </row>
    <row r="1611" spans="1:10" x14ac:dyDescent="0.25">
      <c r="A1611" s="27"/>
      <c r="B1611" s="27"/>
      <c r="C1611" s="27"/>
      <c r="D1611" s="27"/>
      <c r="E1611" s="27"/>
      <c r="H1611" s="30"/>
      <c r="I1611" s="30"/>
      <c r="J1611" s="30"/>
    </row>
    <row r="1612" spans="1:10" x14ac:dyDescent="0.25">
      <c r="A1612" s="27"/>
      <c r="B1612" s="27"/>
      <c r="C1612" s="27"/>
      <c r="D1612" s="27"/>
      <c r="E1612" s="27"/>
      <c r="H1612" s="30"/>
      <c r="I1612" s="30"/>
      <c r="J1612" s="30"/>
    </row>
    <row r="1613" spans="1:10" x14ac:dyDescent="0.25">
      <c r="A1613" s="27"/>
      <c r="B1613" s="27"/>
      <c r="C1613" s="27"/>
      <c r="D1613" s="27"/>
      <c r="E1613" s="27"/>
      <c r="H1613" s="30"/>
      <c r="I1613" s="30"/>
      <c r="J1613" s="30"/>
    </row>
    <row r="1614" spans="1:10" x14ac:dyDescent="0.25">
      <c r="A1614" s="27"/>
      <c r="B1614" s="27"/>
      <c r="C1614" s="27"/>
      <c r="D1614" s="27"/>
      <c r="E1614" s="27"/>
      <c r="H1614" s="30"/>
      <c r="I1614" s="30"/>
      <c r="J1614" s="30"/>
    </row>
    <row r="1615" spans="1:10" x14ac:dyDescent="0.25">
      <c r="A1615" s="27"/>
      <c r="B1615" s="27"/>
      <c r="C1615" s="27"/>
      <c r="D1615" s="27"/>
      <c r="E1615" s="27"/>
      <c r="H1615" s="30"/>
      <c r="I1615" s="30"/>
      <c r="J1615" s="30"/>
    </row>
    <row r="1616" spans="1:10" x14ac:dyDescent="0.25">
      <c r="A1616" s="27"/>
      <c r="B1616" s="27"/>
      <c r="C1616" s="27"/>
      <c r="D1616" s="27"/>
      <c r="E1616" s="27"/>
      <c r="H1616" s="30"/>
      <c r="I1616" s="30"/>
      <c r="J1616" s="30"/>
    </row>
    <row r="1617" spans="1:10" x14ac:dyDescent="0.25">
      <c r="A1617" s="27"/>
      <c r="B1617" s="27"/>
      <c r="C1617" s="27"/>
      <c r="D1617" s="27"/>
      <c r="E1617" s="27"/>
      <c r="H1617" s="30"/>
      <c r="I1617" s="30"/>
      <c r="J1617" s="30"/>
    </row>
    <row r="1618" spans="1:10" x14ac:dyDescent="0.25">
      <c r="A1618" s="27"/>
      <c r="B1618" s="27"/>
      <c r="C1618" s="27"/>
      <c r="D1618" s="27"/>
      <c r="E1618" s="27"/>
      <c r="H1618" s="30"/>
      <c r="I1618" s="30"/>
      <c r="J1618" s="30"/>
    </row>
    <row r="1619" spans="1:10" x14ac:dyDescent="0.25">
      <c r="A1619" s="27"/>
      <c r="B1619" s="27"/>
      <c r="C1619" s="27"/>
      <c r="D1619" s="27"/>
      <c r="E1619" s="27"/>
      <c r="H1619" s="30"/>
      <c r="I1619" s="30"/>
      <c r="J1619" s="30"/>
    </row>
    <row r="1620" spans="1:10" x14ac:dyDescent="0.25">
      <c r="A1620" s="27"/>
      <c r="B1620" s="27"/>
      <c r="C1620" s="27"/>
      <c r="D1620" s="27"/>
      <c r="E1620" s="27"/>
      <c r="H1620" s="30"/>
      <c r="I1620" s="30"/>
      <c r="J1620" s="30"/>
    </row>
    <row r="1621" spans="1:10" x14ac:dyDescent="0.25">
      <c r="A1621" s="27"/>
      <c r="B1621" s="27"/>
      <c r="C1621" s="27"/>
      <c r="D1621" s="27"/>
      <c r="E1621" s="27"/>
      <c r="H1621" s="30"/>
      <c r="I1621" s="30"/>
      <c r="J1621" s="30"/>
    </row>
    <row r="1622" spans="1:10" x14ac:dyDescent="0.25">
      <c r="A1622" s="27"/>
      <c r="B1622" s="27"/>
      <c r="C1622" s="27"/>
      <c r="D1622" s="27"/>
      <c r="E1622" s="27"/>
      <c r="H1622" s="30"/>
      <c r="I1622" s="30"/>
      <c r="J1622" s="30"/>
    </row>
    <row r="1623" spans="1:10" x14ac:dyDescent="0.25">
      <c r="A1623" s="27"/>
      <c r="B1623" s="27"/>
      <c r="C1623" s="27"/>
      <c r="D1623" s="27"/>
      <c r="E1623" s="27"/>
      <c r="H1623" s="30"/>
      <c r="I1623" s="30"/>
      <c r="J1623" s="30"/>
    </row>
    <row r="1624" spans="1:10" x14ac:dyDescent="0.25">
      <c r="A1624" s="27"/>
      <c r="B1624" s="27"/>
      <c r="C1624" s="27"/>
      <c r="D1624" s="27"/>
      <c r="E1624" s="27"/>
      <c r="H1624" s="30"/>
      <c r="I1624" s="30"/>
      <c r="J1624" s="30"/>
    </row>
    <row r="1625" spans="1:10" x14ac:dyDescent="0.25">
      <c r="A1625" s="27"/>
      <c r="B1625" s="27"/>
      <c r="C1625" s="27"/>
      <c r="D1625" s="27"/>
      <c r="E1625" s="27"/>
      <c r="H1625" s="30"/>
      <c r="I1625" s="30"/>
      <c r="J1625" s="30"/>
    </row>
    <row r="1626" spans="1:10" x14ac:dyDescent="0.25">
      <c r="A1626" s="27"/>
      <c r="B1626" s="27"/>
      <c r="C1626" s="27"/>
      <c r="D1626" s="27"/>
      <c r="E1626" s="27"/>
      <c r="H1626" s="30"/>
      <c r="I1626" s="30"/>
      <c r="J1626" s="30"/>
    </row>
    <row r="1627" spans="1:10" x14ac:dyDescent="0.25">
      <c r="A1627" s="27"/>
      <c r="B1627" s="27"/>
      <c r="C1627" s="27"/>
      <c r="D1627" s="27"/>
      <c r="E1627" s="27"/>
      <c r="H1627" s="30"/>
      <c r="I1627" s="30"/>
      <c r="J1627" s="30"/>
    </row>
    <row r="1628" spans="1:10" x14ac:dyDescent="0.25">
      <c r="A1628" s="27"/>
      <c r="B1628" s="27"/>
      <c r="C1628" s="27"/>
      <c r="D1628" s="27"/>
      <c r="E1628" s="27"/>
      <c r="H1628" s="30"/>
      <c r="I1628" s="30"/>
      <c r="J1628" s="30"/>
    </row>
    <row r="1629" spans="1:10" x14ac:dyDescent="0.25">
      <c r="A1629" s="27"/>
      <c r="B1629" s="27"/>
      <c r="C1629" s="27"/>
      <c r="D1629" s="27"/>
      <c r="E1629" s="27"/>
      <c r="H1629" s="30"/>
      <c r="I1629" s="30"/>
      <c r="J1629" s="30"/>
    </row>
    <row r="1630" spans="1:10" x14ac:dyDescent="0.25">
      <c r="A1630" s="27"/>
      <c r="B1630" s="27"/>
      <c r="C1630" s="27"/>
      <c r="D1630" s="27"/>
      <c r="E1630" s="27"/>
      <c r="H1630" s="30"/>
      <c r="I1630" s="30"/>
      <c r="J1630" s="30"/>
    </row>
    <row r="1631" spans="1:10" x14ac:dyDescent="0.25">
      <c r="A1631" s="27"/>
      <c r="B1631" s="27"/>
      <c r="C1631" s="27"/>
      <c r="D1631" s="27"/>
      <c r="E1631" s="27"/>
      <c r="H1631" s="30"/>
      <c r="I1631" s="30"/>
      <c r="J1631" s="30"/>
    </row>
    <row r="1632" spans="1:10" x14ac:dyDescent="0.25">
      <c r="A1632" s="27"/>
      <c r="B1632" s="27"/>
      <c r="C1632" s="27"/>
      <c r="D1632" s="27"/>
      <c r="E1632" s="27"/>
      <c r="H1632" s="30"/>
      <c r="I1632" s="30"/>
      <c r="J1632" s="30"/>
    </row>
    <row r="1633" spans="1:10" x14ac:dyDescent="0.25">
      <c r="A1633" s="27"/>
      <c r="B1633" s="27"/>
      <c r="C1633" s="27"/>
      <c r="D1633" s="27"/>
      <c r="E1633" s="27"/>
      <c r="H1633" s="30"/>
      <c r="I1633" s="30"/>
      <c r="J1633" s="30"/>
    </row>
    <row r="1634" spans="1:10" x14ac:dyDescent="0.25">
      <c r="A1634" s="27"/>
      <c r="B1634" s="27"/>
      <c r="C1634" s="27"/>
      <c r="D1634" s="27"/>
      <c r="E1634" s="27"/>
      <c r="H1634" s="30"/>
      <c r="I1634" s="30"/>
      <c r="J1634" s="30"/>
    </row>
    <row r="1635" spans="1:10" x14ac:dyDescent="0.25">
      <c r="A1635" s="27"/>
      <c r="B1635" s="27"/>
      <c r="C1635" s="27"/>
      <c r="D1635" s="27"/>
      <c r="E1635" s="27"/>
      <c r="H1635" s="30"/>
      <c r="I1635" s="30"/>
      <c r="J1635" s="30"/>
    </row>
    <row r="1636" spans="1:10" x14ac:dyDescent="0.25">
      <c r="A1636" s="27"/>
      <c r="B1636" s="27"/>
      <c r="C1636" s="27"/>
      <c r="D1636" s="27"/>
      <c r="E1636" s="27"/>
      <c r="H1636" s="30"/>
      <c r="I1636" s="30"/>
      <c r="J1636" s="30"/>
    </row>
    <row r="1637" spans="1:10" x14ac:dyDescent="0.25">
      <c r="A1637" s="27"/>
      <c r="B1637" s="27"/>
      <c r="C1637" s="27"/>
      <c r="D1637" s="27"/>
      <c r="E1637" s="27"/>
      <c r="H1637" s="30"/>
      <c r="I1637" s="30"/>
      <c r="J1637" s="30"/>
    </row>
    <row r="1638" spans="1:10" x14ac:dyDescent="0.25">
      <c r="A1638" s="27"/>
      <c r="B1638" s="27"/>
      <c r="C1638" s="27"/>
      <c r="D1638" s="27"/>
      <c r="E1638" s="27"/>
      <c r="H1638" s="30"/>
      <c r="I1638" s="30"/>
      <c r="J1638" s="30"/>
    </row>
    <row r="1639" spans="1:10" x14ac:dyDescent="0.25">
      <c r="A1639" s="27"/>
      <c r="B1639" s="27"/>
      <c r="C1639" s="27"/>
      <c r="D1639" s="27"/>
      <c r="E1639" s="27"/>
      <c r="H1639" s="30"/>
      <c r="I1639" s="30"/>
      <c r="J1639" s="30"/>
    </row>
    <row r="1640" spans="1:10" x14ac:dyDescent="0.25">
      <c r="A1640" s="27"/>
      <c r="B1640" s="27"/>
      <c r="C1640" s="27"/>
      <c r="D1640" s="27"/>
      <c r="E1640" s="27"/>
      <c r="H1640" s="30"/>
      <c r="I1640" s="30"/>
      <c r="J1640" s="30"/>
    </row>
    <row r="1641" spans="1:10" x14ac:dyDescent="0.25">
      <c r="A1641" s="27"/>
      <c r="B1641" s="27"/>
      <c r="C1641" s="27"/>
      <c r="D1641" s="27"/>
      <c r="E1641" s="27"/>
      <c r="H1641" s="30"/>
      <c r="I1641" s="30"/>
      <c r="J1641" s="30"/>
    </row>
    <row r="1642" spans="1:10" x14ac:dyDescent="0.25">
      <c r="A1642" s="27"/>
      <c r="B1642" s="27"/>
      <c r="C1642" s="27"/>
      <c r="D1642" s="27"/>
      <c r="E1642" s="27"/>
      <c r="H1642" s="30"/>
      <c r="I1642" s="30"/>
      <c r="J1642" s="30"/>
    </row>
    <row r="1643" spans="1:10" x14ac:dyDescent="0.25">
      <c r="A1643" s="27"/>
      <c r="B1643" s="27"/>
      <c r="C1643" s="27"/>
      <c r="D1643" s="27"/>
      <c r="E1643" s="27"/>
      <c r="H1643" s="30"/>
      <c r="I1643" s="30"/>
      <c r="J1643" s="30"/>
    </row>
    <row r="1644" spans="1:10" x14ac:dyDescent="0.25">
      <c r="A1644" s="27"/>
      <c r="B1644" s="27"/>
      <c r="C1644" s="27"/>
      <c r="D1644" s="27"/>
      <c r="E1644" s="27"/>
      <c r="H1644" s="30"/>
      <c r="I1644" s="30"/>
      <c r="J1644" s="30"/>
    </row>
    <row r="1645" spans="1:10" x14ac:dyDescent="0.25">
      <c r="A1645" s="27"/>
      <c r="B1645" s="27"/>
      <c r="C1645" s="27"/>
      <c r="D1645" s="27"/>
      <c r="E1645" s="27"/>
      <c r="H1645" s="30"/>
      <c r="I1645" s="30"/>
      <c r="J1645" s="30"/>
    </row>
    <row r="1646" spans="1:10" x14ac:dyDescent="0.25">
      <c r="A1646" s="27"/>
      <c r="B1646" s="27"/>
      <c r="C1646" s="27"/>
      <c r="D1646" s="27"/>
      <c r="E1646" s="27"/>
      <c r="H1646" s="30"/>
      <c r="I1646" s="30"/>
      <c r="J1646" s="30"/>
    </row>
    <row r="1647" spans="1:10" x14ac:dyDescent="0.25">
      <c r="A1647" s="27"/>
      <c r="B1647" s="27"/>
      <c r="C1647" s="27"/>
      <c r="D1647" s="27"/>
      <c r="E1647" s="27"/>
      <c r="H1647" s="30"/>
      <c r="I1647" s="30"/>
      <c r="J1647" s="30"/>
    </row>
    <row r="1648" spans="1:10" x14ac:dyDescent="0.25">
      <c r="A1648" s="27"/>
      <c r="B1648" s="27"/>
      <c r="C1648" s="27"/>
      <c r="D1648" s="27"/>
      <c r="E1648" s="27"/>
      <c r="H1648" s="30"/>
      <c r="I1648" s="30"/>
      <c r="J1648" s="30"/>
    </row>
    <row r="1649" spans="1:10" x14ac:dyDescent="0.25">
      <c r="A1649" s="27"/>
      <c r="B1649" s="27"/>
      <c r="C1649" s="27"/>
      <c r="D1649" s="27"/>
      <c r="E1649" s="27"/>
      <c r="H1649" s="30"/>
      <c r="I1649" s="30"/>
      <c r="J1649" s="30"/>
    </row>
    <row r="1650" spans="1:10" x14ac:dyDescent="0.25">
      <c r="A1650" s="27"/>
      <c r="B1650" s="27"/>
      <c r="C1650" s="27"/>
      <c r="D1650" s="27"/>
      <c r="E1650" s="27"/>
      <c r="H1650" s="30"/>
      <c r="I1650" s="30"/>
      <c r="J1650" s="30"/>
    </row>
    <row r="1651" spans="1:10" x14ac:dyDescent="0.25">
      <c r="A1651" s="27"/>
      <c r="B1651" s="27"/>
      <c r="C1651" s="27"/>
      <c r="D1651" s="27"/>
      <c r="E1651" s="27"/>
      <c r="H1651" s="30"/>
      <c r="I1651" s="30"/>
      <c r="J1651" s="30"/>
    </row>
    <row r="1652" spans="1:10" x14ac:dyDescent="0.25">
      <c r="A1652" s="27"/>
      <c r="B1652" s="27"/>
      <c r="C1652" s="27"/>
      <c r="D1652" s="27"/>
      <c r="E1652" s="27"/>
      <c r="H1652" s="30"/>
      <c r="I1652" s="30"/>
      <c r="J1652" s="30"/>
    </row>
    <row r="1653" spans="1:10" x14ac:dyDescent="0.25">
      <c r="A1653" s="27"/>
      <c r="B1653" s="27"/>
      <c r="C1653" s="27"/>
      <c r="D1653" s="27"/>
      <c r="E1653" s="27"/>
      <c r="H1653" s="30"/>
      <c r="I1653" s="30"/>
      <c r="J1653" s="30"/>
    </row>
    <row r="1654" spans="1:10" x14ac:dyDescent="0.25">
      <c r="A1654" s="27"/>
      <c r="B1654" s="27"/>
      <c r="C1654" s="27"/>
      <c r="D1654" s="27"/>
      <c r="E1654" s="27"/>
      <c r="H1654" s="30"/>
      <c r="I1654" s="30"/>
      <c r="J1654" s="30"/>
    </row>
    <row r="1655" spans="1:10" x14ac:dyDescent="0.25">
      <c r="A1655" s="27"/>
      <c r="B1655" s="27"/>
      <c r="C1655" s="27"/>
      <c r="D1655" s="27"/>
      <c r="E1655" s="27"/>
      <c r="H1655" s="30"/>
      <c r="I1655" s="30"/>
      <c r="J1655" s="30"/>
    </row>
    <row r="1656" spans="1:10" x14ac:dyDescent="0.25">
      <c r="A1656" s="27"/>
      <c r="B1656" s="27"/>
      <c r="C1656" s="27"/>
      <c r="D1656" s="27"/>
      <c r="E1656" s="27"/>
      <c r="H1656" s="30"/>
      <c r="I1656" s="30"/>
      <c r="J1656" s="30"/>
    </row>
    <row r="1657" spans="1:10" x14ac:dyDescent="0.25">
      <c r="A1657" s="27"/>
      <c r="B1657" s="27"/>
      <c r="C1657" s="27"/>
      <c r="D1657" s="27"/>
      <c r="E1657" s="27"/>
      <c r="H1657" s="30"/>
      <c r="I1657" s="30"/>
      <c r="J1657" s="30"/>
    </row>
    <row r="1658" spans="1:10" x14ac:dyDescent="0.25">
      <c r="A1658" s="27"/>
      <c r="B1658" s="27"/>
      <c r="C1658" s="27"/>
      <c r="D1658" s="27"/>
      <c r="E1658" s="27"/>
      <c r="H1658" s="30"/>
      <c r="I1658" s="30"/>
      <c r="J1658" s="30"/>
    </row>
    <row r="1659" spans="1:10" x14ac:dyDescent="0.25">
      <c r="A1659" s="27"/>
      <c r="B1659" s="27"/>
      <c r="C1659" s="27"/>
      <c r="D1659" s="27"/>
      <c r="E1659" s="27"/>
      <c r="H1659" s="30"/>
      <c r="I1659" s="30"/>
      <c r="J1659" s="30"/>
    </row>
    <row r="1660" spans="1:10" x14ac:dyDescent="0.25">
      <c r="A1660" s="27"/>
      <c r="B1660" s="27"/>
      <c r="C1660" s="27"/>
      <c r="D1660" s="27"/>
      <c r="E1660" s="27"/>
      <c r="H1660" s="30"/>
      <c r="I1660" s="30"/>
      <c r="J1660" s="30"/>
    </row>
    <row r="1661" spans="1:10" x14ac:dyDescent="0.25">
      <c r="A1661" s="27"/>
      <c r="B1661" s="27"/>
      <c r="C1661" s="27"/>
      <c r="D1661" s="27"/>
      <c r="E1661" s="27"/>
      <c r="H1661" s="30"/>
      <c r="I1661" s="30"/>
      <c r="J1661" s="30"/>
    </row>
    <row r="1662" spans="1:10" x14ac:dyDescent="0.25">
      <c r="A1662" s="27"/>
      <c r="B1662" s="27"/>
      <c r="C1662" s="27"/>
      <c r="D1662" s="27"/>
      <c r="E1662" s="27"/>
      <c r="H1662" s="30"/>
      <c r="I1662" s="30"/>
      <c r="J1662" s="30"/>
    </row>
    <row r="1663" spans="1:10" x14ac:dyDescent="0.25">
      <c r="A1663" s="27"/>
      <c r="B1663" s="27"/>
      <c r="C1663" s="27"/>
      <c r="D1663" s="27"/>
      <c r="E1663" s="27"/>
      <c r="H1663" s="30"/>
      <c r="I1663" s="30"/>
      <c r="J1663" s="30"/>
    </row>
    <row r="1664" spans="1:10" x14ac:dyDescent="0.25">
      <c r="A1664" s="27"/>
      <c r="B1664" s="27"/>
      <c r="C1664" s="27"/>
      <c r="D1664" s="27"/>
      <c r="E1664" s="27"/>
      <c r="H1664" s="30"/>
      <c r="I1664" s="30"/>
      <c r="J1664" s="30"/>
    </row>
    <row r="1665" spans="1:10" x14ac:dyDescent="0.25">
      <c r="A1665" s="27"/>
      <c r="B1665" s="27"/>
      <c r="C1665" s="27"/>
      <c r="D1665" s="27"/>
      <c r="E1665" s="27"/>
      <c r="H1665" s="30"/>
      <c r="I1665" s="30"/>
      <c r="J1665" s="30"/>
    </row>
    <row r="1666" spans="1:10" x14ac:dyDescent="0.25">
      <c r="A1666" s="27"/>
      <c r="B1666" s="27"/>
      <c r="C1666" s="27"/>
      <c r="D1666" s="27"/>
      <c r="E1666" s="27"/>
      <c r="H1666" s="30"/>
      <c r="I1666" s="30"/>
      <c r="J1666" s="30"/>
    </row>
    <row r="1667" spans="1:10" x14ac:dyDescent="0.25">
      <c r="A1667" s="27"/>
      <c r="B1667" s="27"/>
      <c r="C1667" s="27"/>
      <c r="D1667" s="27"/>
      <c r="E1667" s="27"/>
      <c r="H1667" s="30"/>
      <c r="I1667" s="30"/>
      <c r="J1667" s="30"/>
    </row>
    <row r="1668" spans="1:10" x14ac:dyDescent="0.25">
      <c r="A1668" s="27"/>
      <c r="B1668" s="27"/>
      <c r="C1668" s="27"/>
      <c r="D1668" s="27"/>
      <c r="E1668" s="27"/>
      <c r="H1668" s="30"/>
      <c r="I1668" s="30"/>
      <c r="J1668" s="30"/>
    </row>
    <row r="1669" spans="1:10" x14ac:dyDescent="0.25">
      <c r="A1669" s="27"/>
      <c r="B1669" s="27"/>
      <c r="C1669" s="27"/>
      <c r="D1669" s="27"/>
      <c r="E1669" s="27"/>
      <c r="H1669" s="30"/>
      <c r="I1669" s="30"/>
      <c r="J1669" s="30"/>
    </row>
    <row r="1670" spans="1:10" x14ac:dyDescent="0.25">
      <c r="A1670" s="27"/>
      <c r="B1670" s="27"/>
      <c r="C1670" s="27"/>
      <c r="D1670" s="27"/>
      <c r="E1670" s="27"/>
      <c r="H1670" s="30"/>
      <c r="I1670" s="30"/>
      <c r="J1670" s="30"/>
    </row>
    <row r="1671" spans="1:10" x14ac:dyDescent="0.25">
      <c r="A1671" s="27"/>
      <c r="B1671" s="27"/>
      <c r="C1671" s="27"/>
      <c r="D1671" s="27"/>
      <c r="E1671" s="27"/>
      <c r="H1671" s="30"/>
      <c r="I1671" s="30"/>
      <c r="J1671" s="30"/>
    </row>
    <row r="1672" spans="1:10" x14ac:dyDescent="0.25">
      <c r="A1672" s="27"/>
      <c r="B1672" s="27"/>
      <c r="C1672" s="27"/>
      <c r="D1672" s="27"/>
      <c r="E1672" s="27"/>
      <c r="H1672" s="30"/>
      <c r="I1672" s="30"/>
      <c r="J1672" s="30"/>
    </row>
    <row r="1673" spans="1:10" x14ac:dyDescent="0.25">
      <c r="A1673" s="27"/>
      <c r="B1673" s="27"/>
      <c r="C1673" s="27"/>
      <c r="D1673" s="27"/>
      <c r="E1673" s="27"/>
      <c r="H1673" s="30"/>
      <c r="I1673" s="30"/>
      <c r="J1673" s="30"/>
    </row>
    <row r="1674" spans="1:10" x14ac:dyDescent="0.25">
      <c r="A1674" s="27"/>
      <c r="B1674" s="27"/>
      <c r="C1674" s="27"/>
      <c r="D1674" s="27"/>
      <c r="E1674" s="27"/>
      <c r="H1674" s="30"/>
      <c r="I1674" s="30"/>
      <c r="J1674" s="30"/>
    </row>
    <row r="1675" spans="1:10" x14ac:dyDescent="0.25">
      <c r="A1675" s="27"/>
      <c r="B1675" s="27"/>
      <c r="C1675" s="27"/>
      <c r="D1675" s="27"/>
      <c r="E1675" s="27"/>
      <c r="H1675" s="30"/>
      <c r="I1675" s="30"/>
      <c r="J1675" s="30"/>
    </row>
    <row r="1676" spans="1:10" x14ac:dyDescent="0.25">
      <c r="A1676" s="27"/>
      <c r="B1676" s="27"/>
      <c r="C1676" s="27"/>
      <c r="D1676" s="27"/>
      <c r="E1676" s="27"/>
      <c r="H1676" s="30"/>
      <c r="I1676" s="30"/>
      <c r="J1676" s="30"/>
    </row>
    <row r="1677" spans="1:10" x14ac:dyDescent="0.25">
      <c r="A1677" s="27"/>
      <c r="B1677" s="27"/>
      <c r="C1677" s="27"/>
      <c r="D1677" s="27"/>
      <c r="E1677" s="27"/>
      <c r="H1677" s="30"/>
      <c r="I1677" s="30"/>
      <c r="J1677" s="30"/>
    </row>
    <row r="1678" spans="1:10" x14ac:dyDescent="0.25">
      <c r="A1678" s="27"/>
      <c r="B1678" s="27"/>
      <c r="C1678" s="27"/>
      <c r="D1678" s="27"/>
      <c r="E1678" s="27"/>
      <c r="H1678" s="30"/>
      <c r="I1678" s="30"/>
      <c r="J1678" s="30"/>
    </row>
    <row r="1679" spans="1:10" x14ac:dyDescent="0.25">
      <c r="A1679" s="27"/>
      <c r="B1679" s="27"/>
      <c r="C1679" s="27"/>
      <c r="D1679" s="27"/>
      <c r="E1679" s="27"/>
      <c r="H1679" s="30"/>
      <c r="I1679" s="30"/>
      <c r="J1679" s="30"/>
    </row>
    <row r="1680" spans="1:10" x14ac:dyDescent="0.25">
      <c r="A1680" s="27"/>
      <c r="B1680" s="27"/>
      <c r="C1680" s="27"/>
      <c r="D1680" s="27"/>
      <c r="E1680" s="27"/>
      <c r="H1680" s="30"/>
      <c r="I1680" s="30"/>
      <c r="J1680" s="30"/>
    </row>
    <row r="1681" spans="1:10" x14ac:dyDescent="0.25">
      <c r="A1681" s="27"/>
      <c r="B1681" s="27"/>
      <c r="C1681" s="27"/>
      <c r="D1681" s="27"/>
      <c r="E1681" s="27"/>
      <c r="H1681" s="30"/>
      <c r="I1681" s="30"/>
      <c r="J1681" s="30"/>
    </row>
    <row r="1682" spans="1:10" x14ac:dyDescent="0.25">
      <c r="A1682" s="27"/>
      <c r="B1682" s="27"/>
      <c r="C1682" s="27"/>
      <c r="D1682" s="27"/>
      <c r="E1682" s="27"/>
      <c r="H1682" s="30"/>
      <c r="I1682" s="30"/>
      <c r="J1682" s="30"/>
    </row>
    <row r="1683" spans="1:10" x14ac:dyDescent="0.25">
      <c r="A1683" s="27"/>
      <c r="B1683" s="27"/>
      <c r="C1683" s="27"/>
      <c r="D1683" s="27"/>
      <c r="E1683" s="27"/>
      <c r="H1683" s="30"/>
      <c r="I1683" s="30"/>
      <c r="J1683" s="30"/>
    </row>
    <row r="1684" spans="1:10" x14ac:dyDescent="0.25">
      <c r="A1684" s="27"/>
      <c r="B1684" s="27"/>
      <c r="C1684" s="27"/>
      <c r="D1684" s="27"/>
      <c r="E1684" s="27"/>
      <c r="H1684" s="30"/>
      <c r="I1684" s="30"/>
      <c r="J1684" s="30"/>
    </row>
    <row r="1685" spans="1:10" x14ac:dyDescent="0.25">
      <c r="A1685" s="27"/>
      <c r="B1685" s="27"/>
      <c r="C1685" s="27"/>
      <c r="D1685" s="27"/>
      <c r="E1685" s="27"/>
      <c r="H1685" s="30"/>
      <c r="I1685" s="30"/>
      <c r="J1685" s="30"/>
    </row>
    <row r="1686" spans="1:10" x14ac:dyDescent="0.25">
      <c r="A1686" s="27"/>
      <c r="B1686" s="27"/>
      <c r="C1686" s="27"/>
      <c r="D1686" s="27"/>
      <c r="E1686" s="27"/>
      <c r="H1686" s="30"/>
      <c r="I1686" s="30"/>
      <c r="J1686" s="30"/>
    </row>
    <row r="1687" spans="1:10" x14ac:dyDescent="0.25">
      <c r="A1687" s="27"/>
      <c r="B1687" s="27"/>
      <c r="C1687" s="27"/>
      <c r="D1687" s="27"/>
      <c r="E1687" s="27"/>
      <c r="H1687" s="30"/>
      <c r="I1687" s="30"/>
      <c r="J1687" s="30"/>
    </row>
    <row r="1688" spans="1:10" x14ac:dyDescent="0.25">
      <c r="A1688" s="27"/>
      <c r="B1688" s="27"/>
      <c r="C1688" s="27"/>
      <c r="D1688" s="27"/>
      <c r="E1688" s="27"/>
      <c r="H1688" s="30"/>
      <c r="I1688" s="30"/>
      <c r="J1688" s="30"/>
    </row>
    <row r="1689" spans="1:10" x14ac:dyDescent="0.25">
      <c r="A1689" s="27"/>
      <c r="B1689" s="27"/>
      <c r="C1689" s="27"/>
      <c r="D1689" s="27"/>
      <c r="E1689" s="27"/>
      <c r="H1689" s="30"/>
      <c r="I1689" s="30"/>
      <c r="J1689" s="30"/>
    </row>
    <row r="1690" spans="1:10" x14ac:dyDescent="0.25">
      <c r="A1690" s="27"/>
      <c r="B1690" s="27"/>
      <c r="C1690" s="27"/>
      <c r="D1690" s="27"/>
      <c r="E1690" s="27"/>
      <c r="H1690" s="30"/>
      <c r="I1690" s="30"/>
      <c r="J1690" s="30"/>
    </row>
    <row r="1691" spans="1:10" x14ac:dyDescent="0.25">
      <c r="A1691" s="27"/>
      <c r="B1691" s="27"/>
      <c r="C1691" s="27"/>
      <c r="D1691" s="27"/>
      <c r="E1691" s="27"/>
      <c r="H1691" s="30"/>
      <c r="I1691" s="30"/>
      <c r="J1691" s="30"/>
    </row>
    <row r="1692" spans="1:10" x14ac:dyDescent="0.25">
      <c r="A1692" s="27"/>
      <c r="B1692" s="27"/>
      <c r="C1692" s="27"/>
      <c r="D1692" s="27"/>
      <c r="E1692" s="27"/>
      <c r="H1692" s="30"/>
      <c r="I1692" s="30"/>
      <c r="J1692" s="30"/>
    </row>
    <row r="1693" spans="1:10" x14ac:dyDescent="0.25">
      <c r="A1693" s="27"/>
      <c r="B1693" s="27"/>
      <c r="C1693" s="27"/>
      <c r="D1693" s="27"/>
      <c r="E1693" s="27"/>
      <c r="H1693" s="30"/>
      <c r="I1693" s="30"/>
      <c r="J1693" s="30"/>
    </row>
    <row r="1694" spans="1:10" x14ac:dyDescent="0.25">
      <c r="A1694" s="27"/>
      <c r="B1694" s="27"/>
      <c r="C1694" s="27"/>
      <c r="D1694" s="27"/>
      <c r="E1694" s="27"/>
      <c r="H1694" s="30"/>
      <c r="I1694" s="30"/>
      <c r="J1694" s="30"/>
    </row>
    <row r="1695" spans="1:10" x14ac:dyDescent="0.25">
      <c r="A1695" s="27"/>
      <c r="B1695" s="27"/>
      <c r="C1695" s="27"/>
      <c r="D1695" s="27"/>
      <c r="E1695" s="27"/>
      <c r="H1695" s="30"/>
      <c r="I1695" s="30"/>
      <c r="J1695" s="30"/>
    </row>
    <row r="1696" spans="1:10" x14ac:dyDescent="0.25">
      <c r="A1696" s="27"/>
      <c r="B1696" s="27"/>
      <c r="C1696" s="27"/>
      <c r="D1696" s="27"/>
      <c r="E1696" s="27"/>
      <c r="H1696" s="30"/>
      <c r="I1696" s="30"/>
      <c r="J1696" s="30"/>
    </row>
    <row r="1697" spans="1:10" x14ac:dyDescent="0.25">
      <c r="A1697" s="27"/>
      <c r="B1697" s="27"/>
      <c r="C1697" s="27"/>
      <c r="D1697" s="27"/>
      <c r="E1697" s="27"/>
      <c r="H1697" s="30"/>
      <c r="I1697" s="30"/>
      <c r="J1697" s="30"/>
    </row>
    <row r="1698" spans="1:10" x14ac:dyDescent="0.25">
      <c r="A1698" s="27"/>
      <c r="B1698" s="27"/>
      <c r="C1698" s="27"/>
      <c r="D1698" s="27"/>
      <c r="E1698" s="27"/>
      <c r="H1698" s="30"/>
      <c r="I1698" s="30"/>
      <c r="J1698" s="30"/>
    </row>
    <row r="1699" spans="1:10" x14ac:dyDescent="0.25">
      <c r="A1699" s="27"/>
      <c r="B1699" s="27"/>
      <c r="C1699" s="27"/>
      <c r="D1699" s="27"/>
      <c r="E1699" s="27"/>
      <c r="H1699" s="30"/>
      <c r="I1699" s="30"/>
      <c r="J1699" s="30"/>
    </row>
    <row r="1700" spans="1:10" x14ac:dyDescent="0.25">
      <c r="A1700" s="27"/>
      <c r="B1700" s="27"/>
      <c r="C1700" s="27"/>
      <c r="D1700" s="27"/>
      <c r="E1700" s="27"/>
      <c r="H1700" s="30"/>
      <c r="I1700" s="30"/>
      <c r="J1700" s="30"/>
    </row>
    <row r="1701" spans="1:10" x14ac:dyDescent="0.25">
      <c r="A1701" s="27"/>
      <c r="B1701" s="27"/>
      <c r="C1701" s="27"/>
      <c r="D1701" s="27"/>
      <c r="E1701" s="27"/>
      <c r="H1701" s="30"/>
      <c r="I1701" s="30"/>
      <c r="J1701" s="30"/>
    </row>
    <row r="1702" spans="1:10" x14ac:dyDescent="0.25">
      <c r="A1702" s="27"/>
      <c r="B1702" s="27"/>
      <c r="C1702" s="27"/>
      <c r="D1702" s="27"/>
      <c r="E1702" s="27"/>
      <c r="H1702" s="30"/>
      <c r="I1702" s="30"/>
      <c r="J1702" s="30"/>
    </row>
    <row r="1703" spans="1:10" x14ac:dyDescent="0.25">
      <c r="A1703" s="27"/>
      <c r="B1703" s="27"/>
      <c r="C1703" s="27"/>
      <c r="D1703" s="27"/>
      <c r="E1703" s="27"/>
      <c r="H1703" s="30"/>
      <c r="I1703" s="30"/>
      <c r="J1703" s="30"/>
    </row>
    <row r="1704" spans="1:10" x14ac:dyDescent="0.25">
      <c r="A1704" s="27"/>
      <c r="B1704" s="27"/>
      <c r="C1704" s="27"/>
      <c r="D1704" s="27"/>
      <c r="E1704" s="27"/>
      <c r="H1704" s="30"/>
      <c r="I1704" s="30"/>
      <c r="J1704" s="30"/>
    </row>
    <row r="1705" spans="1:10" x14ac:dyDescent="0.25">
      <c r="A1705" s="27"/>
      <c r="B1705" s="27"/>
      <c r="C1705" s="27"/>
      <c r="D1705" s="27"/>
      <c r="E1705" s="27"/>
      <c r="H1705" s="30"/>
      <c r="I1705" s="30"/>
      <c r="J1705" s="30"/>
    </row>
    <row r="1706" spans="1:10" x14ac:dyDescent="0.25">
      <c r="A1706" s="27"/>
      <c r="B1706" s="27"/>
      <c r="C1706" s="27"/>
      <c r="D1706" s="27"/>
      <c r="E1706" s="27"/>
      <c r="H1706" s="30"/>
      <c r="I1706" s="30"/>
      <c r="J1706" s="30"/>
    </row>
    <row r="1707" spans="1:10" x14ac:dyDescent="0.25">
      <c r="A1707" s="27"/>
      <c r="B1707" s="27"/>
      <c r="C1707" s="27"/>
      <c r="D1707" s="27"/>
      <c r="E1707" s="27"/>
      <c r="H1707" s="30"/>
      <c r="I1707" s="30"/>
      <c r="J1707" s="30"/>
    </row>
    <row r="1708" spans="1:10" x14ac:dyDescent="0.25">
      <c r="A1708" s="27"/>
      <c r="B1708" s="27"/>
      <c r="C1708" s="27"/>
      <c r="D1708" s="27"/>
      <c r="E1708" s="27"/>
      <c r="H1708" s="30"/>
      <c r="I1708" s="30"/>
      <c r="J1708" s="30"/>
    </row>
    <row r="1709" spans="1:10" x14ac:dyDescent="0.25">
      <c r="A1709" s="27"/>
      <c r="B1709" s="27"/>
      <c r="C1709" s="27"/>
      <c r="D1709" s="27"/>
      <c r="E1709" s="27"/>
      <c r="H1709" s="30"/>
      <c r="I1709" s="30"/>
      <c r="J1709" s="30"/>
    </row>
    <row r="1710" spans="1:10" x14ac:dyDescent="0.25">
      <c r="A1710" s="27"/>
      <c r="B1710" s="27"/>
      <c r="C1710" s="27"/>
      <c r="D1710" s="27"/>
      <c r="E1710" s="27"/>
      <c r="H1710" s="30"/>
      <c r="I1710" s="30"/>
      <c r="J1710" s="30"/>
    </row>
    <row r="1711" spans="1:10" x14ac:dyDescent="0.25">
      <c r="A1711" s="27"/>
      <c r="B1711" s="27"/>
      <c r="C1711" s="27"/>
      <c r="D1711" s="27"/>
      <c r="E1711" s="27"/>
      <c r="H1711" s="30"/>
      <c r="I1711" s="30"/>
      <c r="J1711" s="30"/>
    </row>
    <row r="1712" spans="1:10" x14ac:dyDescent="0.25">
      <c r="A1712" s="27"/>
      <c r="B1712" s="27"/>
      <c r="C1712" s="27"/>
      <c r="D1712" s="27"/>
      <c r="E1712" s="27"/>
      <c r="H1712" s="30"/>
      <c r="I1712" s="30"/>
      <c r="J1712" s="30"/>
    </row>
    <row r="1713" spans="1:10" x14ac:dyDescent="0.25">
      <c r="A1713" s="27"/>
      <c r="B1713" s="27"/>
      <c r="C1713" s="27"/>
      <c r="D1713" s="27"/>
      <c r="E1713" s="27"/>
      <c r="H1713" s="30"/>
      <c r="I1713" s="30"/>
      <c r="J1713" s="30"/>
    </row>
    <row r="1714" spans="1:10" x14ac:dyDescent="0.25">
      <c r="A1714" s="27"/>
      <c r="B1714" s="27"/>
      <c r="C1714" s="27"/>
      <c r="D1714" s="27"/>
      <c r="E1714" s="27"/>
      <c r="H1714" s="30"/>
      <c r="I1714" s="30"/>
      <c r="J1714" s="30"/>
    </row>
    <row r="1715" spans="1:10" x14ac:dyDescent="0.25">
      <c r="A1715" s="27"/>
      <c r="B1715" s="27"/>
      <c r="C1715" s="27"/>
      <c r="D1715" s="27"/>
      <c r="E1715" s="27"/>
      <c r="H1715" s="30"/>
      <c r="I1715" s="30"/>
      <c r="J1715" s="30"/>
    </row>
    <row r="1716" spans="1:10" x14ac:dyDescent="0.25">
      <c r="A1716" s="27"/>
      <c r="B1716" s="27"/>
      <c r="C1716" s="27"/>
      <c r="D1716" s="27"/>
      <c r="E1716" s="27"/>
      <c r="H1716" s="30"/>
      <c r="I1716" s="30"/>
      <c r="J1716" s="30"/>
    </row>
    <row r="1717" spans="1:10" x14ac:dyDescent="0.25">
      <c r="A1717" s="27"/>
      <c r="B1717" s="27"/>
      <c r="C1717" s="27"/>
      <c r="D1717" s="27"/>
      <c r="E1717" s="27"/>
      <c r="H1717" s="30"/>
      <c r="I1717" s="30"/>
      <c r="J1717" s="30"/>
    </row>
    <row r="1718" spans="1:10" x14ac:dyDescent="0.25">
      <c r="A1718" s="27"/>
      <c r="B1718" s="27"/>
      <c r="C1718" s="27"/>
      <c r="D1718" s="27"/>
      <c r="E1718" s="27"/>
      <c r="H1718" s="30"/>
      <c r="I1718" s="30"/>
      <c r="J1718" s="30"/>
    </row>
    <row r="1719" spans="1:10" x14ac:dyDescent="0.25">
      <c r="A1719" s="27"/>
      <c r="B1719" s="27"/>
      <c r="C1719" s="27"/>
      <c r="D1719" s="27"/>
      <c r="E1719" s="27"/>
      <c r="H1719" s="30"/>
      <c r="I1719" s="30"/>
      <c r="J1719" s="30"/>
    </row>
    <row r="1720" spans="1:10" x14ac:dyDescent="0.25">
      <c r="A1720" s="27"/>
      <c r="B1720" s="27"/>
      <c r="C1720" s="27"/>
      <c r="D1720" s="27"/>
      <c r="E1720" s="27"/>
      <c r="H1720" s="30"/>
      <c r="I1720" s="30"/>
      <c r="J1720" s="30"/>
    </row>
    <row r="1721" spans="1:10" x14ac:dyDescent="0.25">
      <c r="A1721" s="27"/>
      <c r="B1721" s="27"/>
      <c r="C1721" s="27"/>
      <c r="D1721" s="27"/>
      <c r="E1721" s="27"/>
      <c r="H1721" s="30"/>
      <c r="I1721" s="30"/>
      <c r="J1721" s="30"/>
    </row>
    <row r="1722" spans="1:10" x14ac:dyDescent="0.25">
      <c r="A1722" s="27"/>
      <c r="B1722" s="27"/>
      <c r="C1722" s="27"/>
      <c r="D1722" s="27"/>
      <c r="E1722" s="27"/>
      <c r="H1722" s="30"/>
      <c r="I1722" s="30"/>
      <c r="J1722" s="30"/>
    </row>
    <row r="1723" spans="1:10" x14ac:dyDescent="0.25">
      <c r="A1723" s="27"/>
      <c r="B1723" s="27"/>
      <c r="C1723" s="27"/>
      <c r="D1723" s="27"/>
      <c r="E1723" s="27"/>
      <c r="H1723" s="30"/>
      <c r="I1723" s="30"/>
      <c r="J1723" s="30"/>
    </row>
    <row r="1724" spans="1:10" x14ac:dyDescent="0.25">
      <c r="A1724" s="27"/>
      <c r="B1724" s="27"/>
      <c r="C1724" s="27"/>
      <c r="D1724" s="27"/>
      <c r="E1724" s="27"/>
      <c r="H1724" s="30"/>
      <c r="I1724" s="30"/>
      <c r="J1724" s="30"/>
    </row>
    <row r="1725" spans="1:10" x14ac:dyDescent="0.25">
      <c r="A1725" s="27"/>
      <c r="B1725" s="27"/>
      <c r="C1725" s="27"/>
      <c r="D1725" s="27"/>
      <c r="E1725" s="27"/>
      <c r="H1725" s="30"/>
      <c r="I1725" s="30"/>
      <c r="J1725" s="30"/>
    </row>
    <row r="1726" spans="1:10" x14ac:dyDescent="0.25">
      <c r="A1726" s="27"/>
      <c r="B1726" s="27"/>
      <c r="C1726" s="27"/>
      <c r="D1726" s="27"/>
      <c r="E1726" s="27"/>
      <c r="H1726" s="30"/>
      <c r="I1726" s="30"/>
      <c r="J1726" s="30"/>
    </row>
    <row r="1727" spans="1:10" x14ac:dyDescent="0.25">
      <c r="A1727" s="27"/>
      <c r="B1727" s="27"/>
      <c r="C1727" s="27"/>
      <c r="D1727" s="27"/>
      <c r="E1727" s="27"/>
      <c r="H1727" s="30"/>
      <c r="I1727" s="30"/>
      <c r="J1727" s="30"/>
    </row>
    <row r="1728" spans="1:10" x14ac:dyDescent="0.25">
      <c r="A1728" s="27"/>
      <c r="B1728" s="27"/>
      <c r="C1728" s="27"/>
      <c r="D1728" s="27"/>
      <c r="E1728" s="27"/>
      <c r="H1728" s="30"/>
      <c r="I1728" s="30"/>
      <c r="J1728" s="30"/>
    </row>
    <row r="1729" spans="1:10" x14ac:dyDescent="0.25">
      <c r="A1729" s="27"/>
      <c r="B1729" s="27"/>
      <c r="C1729" s="27"/>
      <c r="D1729" s="27"/>
      <c r="E1729" s="27"/>
      <c r="H1729" s="30"/>
      <c r="I1729" s="30"/>
      <c r="J1729" s="30"/>
    </row>
    <row r="1730" spans="1:10" x14ac:dyDescent="0.25">
      <c r="A1730" s="27"/>
      <c r="B1730" s="27"/>
      <c r="C1730" s="27"/>
      <c r="D1730" s="27"/>
      <c r="E1730" s="27"/>
      <c r="H1730" s="30"/>
      <c r="I1730" s="30"/>
      <c r="J1730" s="30"/>
    </row>
    <row r="1731" spans="1:10" x14ac:dyDescent="0.25">
      <c r="A1731" s="27"/>
      <c r="B1731" s="27"/>
      <c r="C1731" s="27"/>
      <c r="D1731" s="27"/>
      <c r="E1731" s="27"/>
      <c r="H1731" s="30"/>
      <c r="I1731" s="30"/>
      <c r="J1731" s="30"/>
    </row>
    <row r="1732" spans="1:10" x14ac:dyDescent="0.25">
      <c r="A1732" s="27"/>
      <c r="B1732" s="27"/>
      <c r="C1732" s="27"/>
      <c r="D1732" s="27"/>
      <c r="E1732" s="27"/>
      <c r="H1732" s="30"/>
      <c r="I1732" s="30"/>
      <c r="J1732" s="30"/>
    </row>
    <row r="1733" spans="1:10" x14ac:dyDescent="0.25">
      <c r="A1733" s="27"/>
      <c r="B1733" s="27"/>
      <c r="C1733" s="27"/>
      <c r="D1733" s="27"/>
      <c r="E1733" s="27"/>
      <c r="H1733" s="30"/>
      <c r="I1733" s="30"/>
      <c r="J1733" s="30"/>
    </row>
    <row r="1734" spans="1:10" x14ac:dyDescent="0.25">
      <c r="A1734" s="27"/>
      <c r="B1734" s="27"/>
      <c r="C1734" s="27"/>
      <c r="D1734" s="27"/>
      <c r="E1734" s="27"/>
      <c r="H1734" s="30"/>
      <c r="I1734" s="30"/>
      <c r="J1734" s="30"/>
    </row>
    <row r="1735" spans="1:10" x14ac:dyDescent="0.25">
      <c r="A1735" s="27"/>
      <c r="B1735" s="27"/>
      <c r="C1735" s="27"/>
      <c r="D1735" s="27"/>
      <c r="E1735" s="27"/>
      <c r="H1735" s="30"/>
      <c r="I1735" s="30"/>
      <c r="J1735" s="30"/>
    </row>
    <row r="1736" spans="1:10" x14ac:dyDescent="0.25">
      <c r="A1736" s="27"/>
      <c r="B1736" s="27"/>
      <c r="C1736" s="27"/>
      <c r="D1736" s="27"/>
      <c r="E1736" s="27"/>
      <c r="H1736" s="30"/>
      <c r="I1736" s="30"/>
      <c r="J1736" s="30"/>
    </row>
    <row r="1737" spans="1:10" x14ac:dyDescent="0.25">
      <c r="A1737" s="27"/>
      <c r="B1737" s="27"/>
      <c r="C1737" s="27"/>
      <c r="D1737" s="27"/>
      <c r="E1737" s="27"/>
      <c r="H1737" s="30"/>
      <c r="I1737" s="30"/>
      <c r="J1737" s="30"/>
    </row>
    <row r="1738" spans="1:10" x14ac:dyDescent="0.25">
      <c r="A1738" s="27"/>
      <c r="B1738" s="27"/>
      <c r="C1738" s="27"/>
      <c r="D1738" s="27"/>
      <c r="E1738" s="27"/>
      <c r="H1738" s="30"/>
      <c r="I1738" s="30"/>
      <c r="J1738" s="30"/>
    </row>
    <row r="1739" spans="1:10" x14ac:dyDescent="0.25">
      <c r="A1739" s="27"/>
      <c r="B1739" s="27"/>
      <c r="C1739" s="27"/>
      <c r="D1739" s="27"/>
      <c r="E1739" s="27"/>
      <c r="H1739" s="30"/>
      <c r="I1739" s="30"/>
      <c r="J1739" s="30"/>
    </row>
    <row r="1740" spans="1:10" x14ac:dyDescent="0.25">
      <c r="A1740" s="27"/>
      <c r="B1740" s="27"/>
      <c r="C1740" s="27"/>
      <c r="D1740" s="27"/>
      <c r="E1740" s="27"/>
      <c r="H1740" s="30"/>
      <c r="I1740" s="30"/>
      <c r="J1740" s="30"/>
    </row>
    <row r="1741" spans="1:10" x14ac:dyDescent="0.25">
      <c r="A1741" s="27"/>
      <c r="B1741" s="27"/>
      <c r="C1741" s="27"/>
      <c r="D1741" s="27"/>
      <c r="E1741" s="27"/>
      <c r="H1741" s="30"/>
      <c r="I1741" s="30"/>
      <c r="J1741" s="30"/>
    </row>
    <row r="1742" spans="1:10" x14ac:dyDescent="0.25">
      <c r="A1742" s="27"/>
      <c r="B1742" s="27"/>
      <c r="C1742" s="27"/>
      <c r="D1742" s="27"/>
      <c r="E1742" s="27"/>
      <c r="H1742" s="30"/>
      <c r="I1742" s="30"/>
      <c r="J1742" s="30"/>
    </row>
    <row r="1743" spans="1:10" x14ac:dyDescent="0.25">
      <c r="A1743" s="27"/>
      <c r="B1743" s="27"/>
      <c r="C1743" s="27"/>
      <c r="D1743" s="27"/>
      <c r="E1743" s="27"/>
      <c r="H1743" s="30"/>
      <c r="I1743" s="30"/>
      <c r="J1743" s="30"/>
    </row>
    <row r="1744" spans="1:10" x14ac:dyDescent="0.25">
      <c r="A1744" s="27"/>
      <c r="B1744" s="27"/>
      <c r="C1744" s="27"/>
      <c r="D1744" s="27"/>
      <c r="E1744" s="27"/>
      <c r="H1744" s="30"/>
      <c r="I1744" s="30"/>
      <c r="J1744" s="30"/>
    </row>
    <row r="1745" spans="1:10" x14ac:dyDescent="0.25">
      <c r="A1745" s="27"/>
      <c r="B1745" s="27"/>
      <c r="C1745" s="27"/>
      <c r="D1745" s="27"/>
      <c r="E1745" s="27"/>
      <c r="H1745" s="30"/>
      <c r="I1745" s="30"/>
      <c r="J1745" s="30"/>
    </row>
    <row r="1746" spans="1:10" x14ac:dyDescent="0.25">
      <c r="A1746" s="27"/>
      <c r="B1746" s="27"/>
      <c r="C1746" s="27"/>
      <c r="D1746" s="27"/>
      <c r="E1746" s="27"/>
      <c r="H1746" s="30"/>
      <c r="I1746" s="30"/>
      <c r="J1746" s="30"/>
    </row>
    <row r="1747" spans="1:10" x14ac:dyDescent="0.25">
      <c r="A1747" s="27"/>
      <c r="B1747" s="27"/>
      <c r="C1747" s="27"/>
      <c r="D1747" s="27"/>
      <c r="E1747" s="27"/>
      <c r="H1747" s="30"/>
      <c r="I1747" s="30"/>
      <c r="J1747" s="30"/>
    </row>
    <row r="1748" spans="1:10" x14ac:dyDescent="0.25">
      <c r="A1748" s="27"/>
      <c r="B1748" s="27"/>
      <c r="C1748" s="27"/>
      <c r="D1748" s="27"/>
      <c r="E1748" s="27"/>
      <c r="H1748" s="30"/>
      <c r="I1748" s="30"/>
      <c r="J1748" s="30"/>
    </row>
    <row r="1749" spans="1:10" x14ac:dyDescent="0.25">
      <c r="A1749" s="27"/>
      <c r="B1749" s="27"/>
      <c r="C1749" s="27"/>
      <c r="D1749" s="27"/>
      <c r="E1749" s="27"/>
      <c r="H1749" s="30"/>
      <c r="I1749" s="30"/>
      <c r="J1749" s="30"/>
    </row>
    <row r="1750" spans="1:10" x14ac:dyDescent="0.25">
      <c r="A1750" s="27"/>
      <c r="B1750" s="27"/>
      <c r="C1750" s="27"/>
      <c r="D1750" s="27"/>
      <c r="E1750" s="27"/>
      <c r="H1750" s="30"/>
      <c r="I1750" s="30"/>
      <c r="J1750" s="30"/>
    </row>
    <row r="1751" spans="1:10" x14ac:dyDescent="0.25">
      <c r="A1751" s="27"/>
      <c r="B1751" s="27"/>
      <c r="C1751" s="27"/>
      <c r="D1751" s="27"/>
      <c r="E1751" s="27"/>
      <c r="H1751" s="30"/>
      <c r="I1751" s="30"/>
      <c r="J1751" s="30"/>
    </row>
    <row r="1752" spans="1:10" x14ac:dyDescent="0.25">
      <c r="A1752" s="27"/>
      <c r="B1752" s="27"/>
      <c r="C1752" s="27"/>
      <c r="D1752" s="27"/>
      <c r="E1752" s="27"/>
      <c r="H1752" s="30"/>
      <c r="I1752" s="30"/>
      <c r="J1752" s="30"/>
    </row>
    <row r="1753" spans="1:10" x14ac:dyDescent="0.25">
      <c r="A1753" s="27"/>
      <c r="B1753" s="27"/>
      <c r="C1753" s="27"/>
      <c r="D1753" s="27"/>
      <c r="E1753" s="27"/>
      <c r="H1753" s="30"/>
      <c r="I1753" s="30"/>
      <c r="J1753" s="30"/>
    </row>
    <row r="1754" spans="1:10" x14ac:dyDescent="0.25">
      <c r="A1754" s="27"/>
      <c r="B1754" s="27"/>
      <c r="C1754" s="27"/>
      <c r="D1754" s="27"/>
      <c r="E1754" s="27"/>
      <c r="H1754" s="30"/>
      <c r="I1754" s="30"/>
      <c r="J1754" s="30"/>
    </row>
    <row r="1755" spans="1:10" x14ac:dyDescent="0.25">
      <c r="A1755" s="27"/>
      <c r="B1755" s="27"/>
      <c r="C1755" s="27"/>
      <c r="D1755" s="27"/>
      <c r="E1755" s="27"/>
      <c r="H1755" s="30"/>
      <c r="I1755" s="30"/>
      <c r="J1755" s="30"/>
    </row>
    <row r="1756" spans="1:10" x14ac:dyDescent="0.25">
      <c r="A1756" s="27"/>
      <c r="B1756" s="27"/>
      <c r="C1756" s="27"/>
      <c r="D1756" s="27"/>
      <c r="E1756" s="27"/>
      <c r="H1756" s="30"/>
      <c r="I1756" s="30"/>
      <c r="J1756" s="30"/>
    </row>
    <row r="1757" spans="1:10" x14ac:dyDescent="0.25">
      <c r="A1757" s="27"/>
      <c r="B1757" s="27"/>
      <c r="C1757" s="27"/>
      <c r="D1757" s="27"/>
      <c r="E1757" s="27"/>
      <c r="H1757" s="30"/>
      <c r="I1757" s="30"/>
      <c r="J1757" s="30"/>
    </row>
    <row r="1758" spans="1:10" x14ac:dyDescent="0.25">
      <c r="A1758" s="27"/>
      <c r="B1758" s="27"/>
      <c r="C1758" s="27"/>
      <c r="D1758" s="27"/>
      <c r="E1758" s="27"/>
      <c r="H1758" s="30"/>
      <c r="I1758" s="30"/>
      <c r="J1758" s="30"/>
    </row>
    <row r="1759" spans="1:10" x14ac:dyDescent="0.25">
      <c r="A1759" s="27"/>
      <c r="B1759" s="27"/>
      <c r="C1759" s="27"/>
      <c r="D1759" s="27"/>
      <c r="E1759" s="27"/>
      <c r="H1759" s="30"/>
      <c r="I1759" s="30"/>
      <c r="J1759" s="30"/>
    </row>
    <row r="1760" spans="1:10" x14ac:dyDescent="0.25">
      <c r="A1760" s="27"/>
      <c r="B1760" s="27"/>
      <c r="C1760" s="27"/>
      <c r="D1760" s="27"/>
      <c r="E1760" s="27"/>
      <c r="H1760" s="30"/>
      <c r="I1760" s="30"/>
      <c r="J1760" s="30"/>
    </row>
    <row r="1761" spans="1:10" x14ac:dyDescent="0.25">
      <c r="A1761" s="27"/>
      <c r="B1761" s="27"/>
      <c r="C1761" s="27"/>
      <c r="D1761" s="27"/>
      <c r="E1761" s="27"/>
      <c r="H1761" s="30"/>
      <c r="I1761" s="30"/>
      <c r="J1761" s="30"/>
    </row>
    <row r="1762" spans="1:10" x14ac:dyDescent="0.25">
      <c r="A1762" s="27"/>
      <c r="B1762" s="27"/>
      <c r="C1762" s="27"/>
      <c r="D1762" s="27"/>
      <c r="E1762" s="27"/>
      <c r="H1762" s="30"/>
      <c r="I1762" s="30"/>
      <c r="J1762" s="30"/>
    </row>
    <row r="1763" spans="1:10" x14ac:dyDescent="0.25">
      <c r="A1763" s="27"/>
      <c r="B1763" s="27"/>
      <c r="C1763" s="27"/>
      <c r="D1763" s="27"/>
      <c r="E1763" s="27"/>
      <c r="H1763" s="30"/>
      <c r="I1763" s="30"/>
      <c r="J1763" s="30"/>
    </row>
    <row r="1764" spans="1:10" x14ac:dyDescent="0.25">
      <c r="A1764" s="27"/>
      <c r="B1764" s="27"/>
      <c r="C1764" s="27"/>
      <c r="D1764" s="27"/>
      <c r="E1764" s="27"/>
      <c r="H1764" s="30"/>
      <c r="I1764" s="30"/>
      <c r="J1764" s="30"/>
    </row>
    <row r="1765" spans="1:10" x14ac:dyDescent="0.25">
      <c r="A1765" s="27"/>
      <c r="B1765" s="27"/>
      <c r="C1765" s="27"/>
      <c r="D1765" s="27"/>
      <c r="E1765" s="27"/>
      <c r="H1765" s="30"/>
      <c r="I1765" s="30"/>
      <c r="J1765" s="30"/>
    </row>
    <row r="1766" spans="1:10" x14ac:dyDescent="0.25">
      <c r="A1766" s="27"/>
      <c r="B1766" s="27"/>
      <c r="C1766" s="27"/>
      <c r="D1766" s="27"/>
      <c r="E1766" s="27"/>
      <c r="H1766" s="30"/>
      <c r="I1766" s="30"/>
      <c r="J1766" s="30"/>
    </row>
    <row r="1767" spans="1:10" x14ac:dyDescent="0.25">
      <c r="A1767" s="27"/>
      <c r="B1767" s="27"/>
      <c r="C1767" s="27"/>
      <c r="D1767" s="27"/>
      <c r="E1767" s="27"/>
      <c r="H1767" s="30"/>
      <c r="I1767" s="30"/>
      <c r="J1767" s="30"/>
    </row>
    <row r="1768" spans="1:10" x14ac:dyDescent="0.25">
      <c r="A1768" s="27"/>
      <c r="B1768" s="27"/>
      <c r="C1768" s="27"/>
      <c r="D1768" s="27"/>
      <c r="E1768" s="27"/>
      <c r="H1768" s="30"/>
      <c r="I1768" s="30"/>
      <c r="J1768" s="30"/>
    </row>
    <row r="1769" spans="1:10" x14ac:dyDescent="0.25">
      <c r="A1769" s="27"/>
      <c r="B1769" s="27"/>
      <c r="C1769" s="27"/>
      <c r="D1769" s="27"/>
      <c r="E1769" s="27"/>
      <c r="H1769" s="30"/>
      <c r="I1769" s="30"/>
      <c r="J1769" s="30"/>
    </row>
    <row r="1770" spans="1:10" x14ac:dyDescent="0.25">
      <c r="A1770" s="27"/>
      <c r="B1770" s="27"/>
      <c r="C1770" s="27"/>
      <c r="D1770" s="27"/>
      <c r="E1770" s="27"/>
      <c r="H1770" s="30"/>
      <c r="I1770" s="30"/>
      <c r="J1770" s="30"/>
    </row>
    <row r="1771" spans="1:10" x14ac:dyDescent="0.25">
      <c r="A1771" s="27"/>
      <c r="B1771" s="27"/>
      <c r="C1771" s="27"/>
      <c r="D1771" s="27"/>
      <c r="E1771" s="27"/>
      <c r="H1771" s="30"/>
      <c r="I1771" s="30"/>
      <c r="J1771" s="30"/>
    </row>
    <row r="1772" spans="1:10" x14ac:dyDescent="0.25">
      <c r="A1772" s="27"/>
      <c r="B1772" s="27"/>
      <c r="C1772" s="27"/>
      <c r="D1772" s="27"/>
      <c r="E1772" s="27"/>
      <c r="H1772" s="30"/>
      <c r="I1772" s="30"/>
      <c r="J1772" s="30"/>
    </row>
    <row r="1773" spans="1:10" x14ac:dyDescent="0.25">
      <c r="A1773" s="27"/>
      <c r="B1773" s="27"/>
      <c r="C1773" s="27"/>
      <c r="D1773" s="27"/>
      <c r="E1773" s="27"/>
      <c r="H1773" s="30"/>
      <c r="I1773" s="30"/>
      <c r="J1773" s="30"/>
    </row>
    <row r="1774" spans="1:10" x14ac:dyDescent="0.25">
      <c r="A1774" s="27"/>
      <c r="B1774" s="27"/>
      <c r="C1774" s="27"/>
      <c r="D1774" s="27"/>
      <c r="E1774" s="27"/>
      <c r="H1774" s="30"/>
      <c r="I1774" s="30"/>
      <c r="J1774" s="30"/>
    </row>
    <row r="1775" spans="1:10" x14ac:dyDescent="0.25">
      <c r="A1775" s="27"/>
      <c r="B1775" s="27"/>
      <c r="C1775" s="27"/>
      <c r="D1775" s="27"/>
      <c r="E1775" s="27"/>
      <c r="H1775" s="30"/>
      <c r="I1775" s="30"/>
      <c r="J1775" s="30"/>
    </row>
    <row r="1776" spans="1:10" x14ac:dyDescent="0.25">
      <c r="A1776" s="27"/>
      <c r="B1776" s="27"/>
      <c r="C1776" s="27"/>
      <c r="D1776" s="27"/>
      <c r="E1776" s="27"/>
      <c r="H1776" s="30"/>
      <c r="I1776" s="30"/>
      <c r="J1776" s="30"/>
    </row>
    <row r="1777" spans="1:10" x14ac:dyDescent="0.25">
      <c r="A1777" s="27"/>
      <c r="B1777" s="27"/>
      <c r="C1777" s="27"/>
      <c r="D1777" s="27"/>
      <c r="E1777" s="27"/>
      <c r="H1777" s="30"/>
      <c r="I1777" s="30"/>
      <c r="J1777" s="30"/>
    </row>
    <row r="1778" spans="1:10" x14ac:dyDescent="0.25">
      <c r="A1778" s="27"/>
      <c r="B1778" s="27"/>
      <c r="C1778" s="27"/>
      <c r="D1778" s="27"/>
      <c r="E1778" s="27"/>
      <c r="H1778" s="30"/>
      <c r="I1778" s="30"/>
      <c r="J1778" s="30"/>
    </row>
    <row r="1779" spans="1:10" x14ac:dyDescent="0.25">
      <c r="A1779" s="27"/>
      <c r="B1779" s="27"/>
      <c r="C1779" s="27"/>
      <c r="D1779" s="27"/>
      <c r="E1779" s="27"/>
      <c r="H1779" s="30"/>
      <c r="I1779" s="30"/>
      <c r="J1779" s="30"/>
    </row>
    <row r="1780" spans="1:10" x14ac:dyDescent="0.25">
      <c r="A1780" s="27"/>
      <c r="B1780" s="27"/>
      <c r="C1780" s="27"/>
      <c r="D1780" s="27"/>
      <c r="E1780" s="27"/>
      <c r="H1780" s="30"/>
      <c r="I1780" s="30"/>
      <c r="J1780" s="30"/>
    </row>
    <row r="1781" spans="1:10" x14ac:dyDescent="0.25">
      <c r="A1781" s="27"/>
      <c r="B1781" s="27"/>
      <c r="C1781" s="27"/>
      <c r="D1781" s="27"/>
      <c r="E1781" s="27"/>
      <c r="H1781" s="30"/>
      <c r="I1781" s="30"/>
      <c r="J1781" s="30"/>
    </row>
    <row r="1782" spans="1:10" x14ac:dyDescent="0.25">
      <c r="A1782" s="27"/>
      <c r="B1782" s="27"/>
      <c r="C1782" s="27"/>
      <c r="D1782" s="27"/>
      <c r="E1782" s="27"/>
      <c r="H1782" s="30"/>
      <c r="I1782" s="30"/>
      <c r="J1782" s="30"/>
    </row>
    <row r="1783" spans="1:10" x14ac:dyDescent="0.25">
      <c r="A1783" s="27"/>
      <c r="B1783" s="27"/>
      <c r="C1783" s="27"/>
      <c r="D1783" s="27"/>
      <c r="E1783" s="27"/>
      <c r="H1783" s="30"/>
      <c r="I1783" s="30"/>
      <c r="J1783" s="30"/>
    </row>
    <row r="1784" spans="1:10" x14ac:dyDescent="0.25">
      <c r="A1784" s="27"/>
      <c r="B1784" s="27"/>
      <c r="C1784" s="27"/>
      <c r="D1784" s="27"/>
      <c r="E1784" s="27"/>
      <c r="H1784" s="30"/>
      <c r="I1784" s="30"/>
      <c r="J1784" s="30"/>
    </row>
    <row r="1785" spans="1:10" x14ac:dyDescent="0.25">
      <c r="A1785" s="27"/>
      <c r="B1785" s="27"/>
      <c r="C1785" s="27"/>
      <c r="D1785" s="27"/>
      <c r="E1785" s="27"/>
      <c r="H1785" s="30"/>
      <c r="I1785" s="30"/>
      <c r="J1785" s="30"/>
    </row>
    <row r="1786" spans="1:10" x14ac:dyDescent="0.25">
      <c r="A1786" s="27"/>
      <c r="B1786" s="27"/>
      <c r="C1786" s="27"/>
      <c r="D1786" s="27"/>
      <c r="E1786" s="27"/>
      <c r="H1786" s="30"/>
      <c r="I1786" s="30"/>
      <c r="J1786" s="30"/>
    </row>
    <row r="1787" spans="1:10" x14ac:dyDescent="0.25">
      <c r="A1787" s="27"/>
      <c r="B1787" s="27"/>
      <c r="C1787" s="27"/>
      <c r="D1787" s="27"/>
      <c r="E1787" s="27"/>
      <c r="H1787" s="30"/>
      <c r="I1787" s="30"/>
      <c r="J1787" s="30"/>
    </row>
    <row r="1788" spans="1:10" x14ac:dyDescent="0.25">
      <c r="A1788" s="27"/>
      <c r="B1788" s="27"/>
      <c r="C1788" s="27"/>
      <c r="D1788" s="27"/>
      <c r="E1788" s="27"/>
      <c r="H1788" s="30"/>
      <c r="I1788" s="30"/>
      <c r="J1788" s="30"/>
    </row>
    <row r="1789" spans="1:10" x14ac:dyDescent="0.25">
      <c r="A1789" s="27"/>
      <c r="B1789" s="27"/>
      <c r="C1789" s="27"/>
      <c r="D1789" s="27"/>
      <c r="E1789" s="27"/>
      <c r="H1789" s="30"/>
      <c r="I1789" s="30"/>
      <c r="J1789" s="30"/>
    </row>
    <row r="1790" spans="1:10" x14ac:dyDescent="0.25">
      <c r="A1790" s="27"/>
      <c r="B1790" s="27"/>
      <c r="C1790" s="27"/>
      <c r="D1790" s="27"/>
      <c r="E1790" s="27"/>
      <c r="H1790" s="30"/>
      <c r="I1790" s="30"/>
      <c r="J1790" s="30"/>
    </row>
    <row r="1791" spans="1:10" x14ac:dyDescent="0.25">
      <c r="A1791" s="27"/>
      <c r="B1791" s="27"/>
      <c r="C1791" s="27"/>
      <c r="D1791" s="27"/>
      <c r="E1791" s="27"/>
      <c r="H1791" s="30"/>
      <c r="I1791" s="30"/>
      <c r="J1791" s="30"/>
    </row>
    <row r="1792" spans="1:10" x14ac:dyDescent="0.25">
      <c r="A1792" s="27"/>
      <c r="B1792" s="27"/>
      <c r="C1792" s="27"/>
      <c r="D1792" s="27"/>
      <c r="E1792" s="27"/>
      <c r="H1792" s="30"/>
      <c r="I1792" s="30"/>
      <c r="J1792" s="30"/>
    </row>
    <row r="1793" spans="1:10" x14ac:dyDescent="0.25">
      <c r="A1793" s="27"/>
      <c r="B1793" s="27"/>
      <c r="C1793" s="27"/>
      <c r="D1793" s="27"/>
      <c r="E1793" s="27"/>
      <c r="H1793" s="30"/>
      <c r="I1793" s="30"/>
      <c r="J1793" s="30"/>
    </row>
    <row r="1794" spans="1:10" x14ac:dyDescent="0.25">
      <c r="A1794" s="27"/>
      <c r="B1794" s="27"/>
      <c r="C1794" s="27"/>
      <c r="D1794" s="27"/>
      <c r="E1794" s="27"/>
      <c r="H1794" s="30"/>
      <c r="I1794" s="30"/>
      <c r="J1794" s="30"/>
    </row>
    <row r="1795" spans="1:10" x14ac:dyDescent="0.25">
      <c r="A1795" s="27"/>
      <c r="B1795" s="27"/>
      <c r="C1795" s="27"/>
      <c r="D1795" s="27"/>
      <c r="E1795" s="27"/>
      <c r="H1795" s="30"/>
      <c r="I1795" s="30"/>
      <c r="J1795" s="30"/>
    </row>
    <row r="1796" spans="1:10" x14ac:dyDescent="0.25">
      <c r="A1796" s="27"/>
      <c r="B1796" s="27"/>
      <c r="C1796" s="27"/>
      <c r="D1796" s="27"/>
      <c r="E1796" s="27"/>
      <c r="H1796" s="30"/>
      <c r="I1796" s="30"/>
      <c r="J1796" s="30"/>
    </row>
    <row r="1797" spans="1:10" x14ac:dyDescent="0.25">
      <c r="A1797" s="27"/>
      <c r="B1797" s="27"/>
      <c r="C1797" s="27"/>
      <c r="D1797" s="27"/>
      <c r="E1797" s="27"/>
      <c r="H1797" s="30"/>
      <c r="I1797" s="30"/>
      <c r="J1797" s="30"/>
    </row>
    <row r="1798" spans="1:10" x14ac:dyDescent="0.25">
      <c r="A1798" s="27"/>
      <c r="B1798" s="27"/>
      <c r="C1798" s="27"/>
      <c r="D1798" s="27"/>
      <c r="E1798" s="27"/>
      <c r="H1798" s="30"/>
      <c r="I1798" s="30"/>
      <c r="J1798" s="30"/>
    </row>
    <row r="1799" spans="1:10" x14ac:dyDescent="0.25">
      <c r="A1799" s="27"/>
      <c r="B1799" s="27"/>
      <c r="C1799" s="27"/>
      <c r="D1799" s="27"/>
      <c r="E1799" s="27"/>
      <c r="H1799" s="30"/>
      <c r="I1799" s="30"/>
      <c r="J1799" s="30"/>
    </row>
    <row r="1800" spans="1:10" x14ac:dyDescent="0.25">
      <c r="A1800" s="27"/>
      <c r="B1800" s="27"/>
      <c r="C1800" s="27"/>
      <c r="D1800" s="27"/>
      <c r="E1800" s="27"/>
      <c r="H1800" s="30"/>
      <c r="I1800" s="30"/>
      <c r="J1800" s="30"/>
    </row>
    <row r="1801" spans="1:10" x14ac:dyDescent="0.25">
      <c r="A1801" s="27"/>
      <c r="B1801" s="27"/>
      <c r="C1801" s="27"/>
      <c r="D1801" s="27"/>
      <c r="E1801" s="27"/>
      <c r="H1801" s="30"/>
      <c r="I1801" s="30"/>
      <c r="J1801" s="30"/>
    </row>
    <row r="1802" spans="1:10" x14ac:dyDescent="0.25">
      <c r="A1802" s="27"/>
      <c r="B1802" s="27"/>
      <c r="C1802" s="27"/>
      <c r="D1802" s="27"/>
      <c r="E1802" s="27"/>
      <c r="H1802" s="30"/>
      <c r="I1802" s="30"/>
      <c r="J1802" s="30"/>
    </row>
    <row r="1803" spans="1:10" x14ac:dyDescent="0.25">
      <c r="A1803" s="27"/>
      <c r="B1803" s="27"/>
      <c r="C1803" s="27"/>
      <c r="D1803" s="27"/>
      <c r="E1803" s="27"/>
      <c r="H1803" s="30"/>
      <c r="I1803" s="30"/>
      <c r="J1803" s="30"/>
    </row>
    <row r="1804" spans="1:10" x14ac:dyDescent="0.25">
      <c r="A1804" s="27"/>
      <c r="B1804" s="27"/>
      <c r="C1804" s="27"/>
      <c r="D1804" s="27"/>
      <c r="E1804" s="27"/>
      <c r="H1804" s="30"/>
      <c r="I1804" s="30"/>
      <c r="J1804" s="30"/>
    </row>
    <row r="1805" spans="1:10" x14ac:dyDescent="0.25">
      <c r="A1805" s="27"/>
      <c r="B1805" s="27"/>
      <c r="C1805" s="27"/>
      <c r="D1805" s="27"/>
      <c r="E1805" s="27"/>
      <c r="H1805" s="30"/>
      <c r="I1805" s="30"/>
      <c r="J1805" s="30"/>
    </row>
    <row r="1806" spans="1:10" x14ac:dyDescent="0.25">
      <c r="A1806" s="27"/>
      <c r="B1806" s="27"/>
      <c r="C1806" s="27"/>
      <c r="D1806" s="27"/>
      <c r="E1806" s="27"/>
      <c r="H1806" s="30"/>
      <c r="I1806" s="30"/>
      <c r="J1806" s="30"/>
    </row>
    <row r="1807" spans="1:10" x14ac:dyDescent="0.25">
      <c r="A1807" s="27"/>
      <c r="B1807" s="27"/>
      <c r="C1807" s="27"/>
      <c r="D1807" s="27"/>
      <c r="E1807" s="27"/>
      <c r="H1807" s="30"/>
      <c r="I1807" s="30"/>
      <c r="J1807" s="30"/>
    </row>
    <row r="1808" spans="1:10" x14ac:dyDescent="0.25">
      <c r="A1808" s="27"/>
      <c r="B1808" s="27"/>
      <c r="C1808" s="27"/>
      <c r="D1808" s="27"/>
      <c r="E1808" s="27"/>
      <c r="H1808" s="30"/>
      <c r="I1808" s="30"/>
      <c r="J1808" s="30"/>
    </row>
    <row r="1809" spans="1:10" x14ac:dyDescent="0.25">
      <c r="A1809" s="27"/>
      <c r="B1809" s="27"/>
      <c r="C1809" s="27"/>
      <c r="D1809" s="27"/>
      <c r="E1809" s="27"/>
      <c r="H1809" s="30"/>
      <c r="I1809" s="30"/>
      <c r="J1809" s="30"/>
    </row>
    <row r="1810" spans="1:10" x14ac:dyDescent="0.25">
      <c r="A1810" s="27"/>
      <c r="B1810" s="27"/>
      <c r="C1810" s="27"/>
      <c r="D1810" s="27"/>
      <c r="E1810" s="27"/>
      <c r="H1810" s="30"/>
      <c r="I1810" s="30"/>
      <c r="J1810" s="30"/>
    </row>
    <row r="1811" spans="1:10" x14ac:dyDescent="0.25">
      <c r="A1811" s="27"/>
      <c r="B1811" s="27"/>
      <c r="C1811" s="27"/>
      <c r="D1811" s="27"/>
      <c r="E1811" s="27"/>
      <c r="H1811" s="30"/>
      <c r="I1811" s="30"/>
      <c r="J1811" s="30"/>
    </row>
    <row r="1812" spans="1:10" x14ac:dyDescent="0.25">
      <c r="A1812" s="27"/>
      <c r="B1812" s="27"/>
      <c r="C1812" s="27"/>
      <c r="D1812" s="27"/>
      <c r="E1812" s="27"/>
      <c r="H1812" s="30"/>
      <c r="I1812" s="30"/>
      <c r="J1812" s="30"/>
    </row>
    <row r="1813" spans="1:10" x14ac:dyDescent="0.25">
      <c r="A1813" s="27"/>
      <c r="B1813" s="27"/>
      <c r="C1813" s="27"/>
      <c r="D1813" s="27"/>
      <c r="E1813" s="27"/>
      <c r="H1813" s="30"/>
      <c r="I1813" s="30"/>
      <c r="J1813" s="30"/>
    </row>
    <row r="1814" spans="1:10" x14ac:dyDescent="0.25">
      <c r="A1814" s="27"/>
      <c r="B1814" s="27"/>
      <c r="C1814" s="27"/>
      <c r="D1814" s="27"/>
      <c r="E1814" s="27"/>
      <c r="H1814" s="30"/>
      <c r="I1814" s="30"/>
      <c r="J1814" s="30"/>
    </row>
    <row r="1815" spans="1:10" x14ac:dyDescent="0.25">
      <c r="A1815" s="27"/>
      <c r="B1815" s="27"/>
      <c r="C1815" s="27"/>
      <c r="D1815" s="27"/>
      <c r="E1815" s="27"/>
      <c r="H1815" s="30"/>
      <c r="I1815" s="30"/>
      <c r="J1815" s="30"/>
    </row>
    <row r="1816" spans="1:10" x14ac:dyDescent="0.25">
      <c r="A1816" s="27"/>
      <c r="B1816" s="27"/>
      <c r="C1816" s="27"/>
      <c r="D1816" s="27"/>
      <c r="E1816" s="27"/>
      <c r="H1816" s="30"/>
      <c r="I1816" s="30"/>
      <c r="J1816" s="30"/>
    </row>
    <row r="1817" spans="1:10" x14ac:dyDescent="0.25">
      <c r="A1817" s="27"/>
      <c r="B1817" s="27"/>
      <c r="C1817" s="27"/>
      <c r="D1817" s="27"/>
      <c r="E1817" s="27"/>
      <c r="H1817" s="30"/>
      <c r="I1817" s="30"/>
      <c r="J1817" s="30"/>
    </row>
    <row r="1818" spans="1:10" x14ac:dyDescent="0.25">
      <c r="A1818" s="27"/>
      <c r="B1818" s="27"/>
      <c r="C1818" s="27"/>
      <c r="D1818" s="27"/>
      <c r="E1818" s="27"/>
      <c r="H1818" s="30"/>
      <c r="I1818" s="30"/>
      <c r="J1818" s="30"/>
    </row>
    <row r="1819" spans="1:10" x14ac:dyDescent="0.25">
      <c r="A1819" s="27"/>
      <c r="B1819" s="27"/>
      <c r="C1819" s="27"/>
      <c r="D1819" s="27"/>
      <c r="E1819" s="27"/>
      <c r="H1819" s="30"/>
      <c r="I1819" s="30"/>
      <c r="J1819" s="30"/>
    </row>
    <row r="1820" spans="1:10" x14ac:dyDescent="0.25">
      <c r="A1820" s="27"/>
      <c r="B1820" s="27"/>
      <c r="C1820" s="27"/>
      <c r="D1820" s="27"/>
      <c r="E1820" s="27"/>
      <c r="H1820" s="30"/>
      <c r="I1820" s="30"/>
      <c r="J1820" s="30"/>
    </row>
    <row r="1821" spans="1:10" x14ac:dyDescent="0.25">
      <c r="A1821" s="27"/>
      <c r="B1821" s="27"/>
      <c r="C1821" s="27"/>
      <c r="D1821" s="27"/>
      <c r="E1821" s="27"/>
      <c r="H1821" s="30"/>
      <c r="I1821" s="30"/>
      <c r="J1821" s="30"/>
    </row>
    <row r="1822" spans="1:10" x14ac:dyDescent="0.25">
      <c r="A1822" s="27"/>
      <c r="B1822" s="27"/>
      <c r="C1822" s="27"/>
      <c r="D1822" s="27"/>
      <c r="E1822" s="27"/>
      <c r="H1822" s="30"/>
      <c r="I1822" s="30"/>
      <c r="J1822" s="30"/>
    </row>
    <row r="1823" spans="1:10" x14ac:dyDescent="0.25">
      <c r="A1823" s="27"/>
      <c r="B1823" s="27"/>
      <c r="C1823" s="27"/>
      <c r="D1823" s="27"/>
      <c r="E1823" s="27"/>
      <c r="H1823" s="30"/>
      <c r="I1823" s="30"/>
      <c r="J1823" s="30"/>
    </row>
    <row r="1824" spans="1:10" x14ac:dyDescent="0.25">
      <c r="A1824" s="27"/>
      <c r="B1824" s="27"/>
      <c r="C1824" s="27"/>
      <c r="D1824" s="27"/>
      <c r="E1824" s="27"/>
      <c r="H1824" s="30"/>
      <c r="I1824" s="30"/>
      <c r="J1824" s="30"/>
    </row>
    <row r="1825" spans="1:10" x14ac:dyDescent="0.25">
      <c r="A1825" s="27"/>
      <c r="B1825" s="27"/>
      <c r="C1825" s="27"/>
      <c r="D1825" s="27"/>
      <c r="E1825" s="27"/>
      <c r="H1825" s="30"/>
      <c r="I1825" s="30"/>
      <c r="J1825" s="30"/>
    </row>
    <row r="1826" spans="1:10" x14ac:dyDescent="0.25">
      <c r="A1826" s="27"/>
      <c r="B1826" s="27"/>
      <c r="C1826" s="27"/>
      <c r="D1826" s="27"/>
      <c r="E1826" s="27"/>
      <c r="H1826" s="30"/>
      <c r="I1826" s="30"/>
      <c r="J1826" s="30"/>
    </row>
    <row r="1827" spans="1:10" x14ac:dyDescent="0.25">
      <c r="A1827" s="27"/>
      <c r="B1827" s="27"/>
      <c r="C1827" s="27"/>
      <c r="D1827" s="27"/>
      <c r="E1827" s="27"/>
      <c r="H1827" s="30"/>
      <c r="I1827" s="30"/>
      <c r="J1827" s="30"/>
    </row>
    <row r="1828" spans="1:10" x14ac:dyDescent="0.25">
      <c r="A1828" s="27"/>
      <c r="B1828" s="27"/>
      <c r="C1828" s="27"/>
      <c r="D1828" s="27"/>
      <c r="E1828" s="27"/>
      <c r="H1828" s="30"/>
      <c r="I1828" s="30"/>
      <c r="J1828" s="30"/>
    </row>
    <row r="1829" spans="1:10" x14ac:dyDescent="0.25">
      <c r="A1829" s="27"/>
      <c r="B1829" s="27"/>
      <c r="C1829" s="27"/>
      <c r="D1829" s="27"/>
      <c r="E1829" s="27"/>
      <c r="H1829" s="30"/>
      <c r="I1829" s="30"/>
      <c r="J1829" s="30"/>
    </row>
    <row r="1830" spans="1:10" x14ac:dyDescent="0.25">
      <c r="A1830" s="27"/>
      <c r="B1830" s="27"/>
      <c r="C1830" s="27"/>
      <c r="D1830" s="27"/>
      <c r="E1830" s="27"/>
      <c r="H1830" s="30"/>
      <c r="I1830" s="30"/>
      <c r="J1830" s="30"/>
    </row>
    <row r="1831" spans="1:10" x14ac:dyDescent="0.25">
      <c r="A1831" s="27"/>
      <c r="B1831" s="27"/>
      <c r="C1831" s="27"/>
      <c r="D1831" s="27"/>
      <c r="E1831" s="27"/>
      <c r="H1831" s="30"/>
      <c r="I1831" s="30"/>
      <c r="J1831" s="30"/>
    </row>
    <row r="1832" spans="1:10" x14ac:dyDescent="0.25">
      <c r="A1832" s="27"/>
      <c r="B1832" s="27"/>
      <c r="C1832" s="27"/>
      <c r="D1832" s="27"/>
      <c r="E1832" s="27"/>
      <c r="H1832" s="30"/>
      <c r="I1832" s="30"/>
      <c r="J1832" s="30"/>
    </row>
    <row r="1833" spans="1:10" x14ac:dyDescent="0.25">
      <c r="A1833" s="27"/>
      <c r="B1833" s="27"/>
      <c r="C1833" s="27"/>
      <c r="D1833" s="27"/>
      <c r="E1833" s="27"/>
      <c r="H1833" s="30"/>
      <c r="I1833" s="30"/>
      <c r="J1833" s="30"/>
    </row>
    <row r="1834" spans="1:10" x14ac:dyDescent="0.25">
      <c r="A1834" s="27"/>
      <c r="B1834" s="27"/>
      <c r="C1834" s="27"/>
      <c r="D1834" s="27"/>
      <c r="E1834" s="27"/>
      <c r="H1834" s="30"/>
      <c r="I1834" s="30"/>
      <c r="J1834" s="30"/>
    </row>
    <row r="1835" spans="1:10" x14ac:dyDescent="0.25">
      <c r="A1835" s="27"/>
      <c r="B1835" s="27"/>
      <c r="C1835" s="27"/>
      <c r="D1835" s="27"/>
      <c r="E1835" s="27"/>
      <c r="H1835" s="30"/>
      <c r="I1835" s="30"/>
      <c r="J1835" s="30"/>
    </row>
    <row r="1836" spans="1:10" x14ac:dyDescent="0.25">
      <c r="A1836" s="27"/>
      <c r="B1836" s="27"/>
      <c r="C1836" s="27"/>
      <c r="D1836" s="27"/>
      <c r="E1836" s="27"/>
      <c r="H1836" s="30"/>
      <c r="I1836" s="30"/>
      <c r="J1836" s="30"/>
    </row>
    <row r="1837" spans="1:10" x14ac:dyDescent="0.25">
      <c r="A1837" s="27"/>
      <c r="B1837" s="27"/>
      <c r="C1837" s="27"/>
      <c r="D1837" s="27"/>
      <c r="E1837" s="27"/>
      <c r="H1837" s="30"/>
      <c r="I1837" s="30"/>
      <c r="J1837" s="30"/>
    </row>
    <row r="1838" spans="1:10" x14ac:dyDescent="0.25">
      <c r="A1838" s="27"/>
      <c r="B1838" s="27"/>
      <c r="C1838" s="27"/>
      <c r="D1838" s="27"/>
      <c r="E1838" s="27"/>
      <c r="H1838" s="30"/>
      <c r="I1838" s="30"/>
      <c r="J1838" s="30"/>
    </row>
    <row r="1839" spans="1:10" x14ac:dyDescent="0.25">
      <c r="A1839" s="27"/>
      <c r="B1839" s="27"/>
      <c r="C1839" s="27"/>
      <c r="D1839" s="27"/>
      <c r="E1839" s="27"/>
      <c r="H1839" s="30"/>
      <c r="I1839" s="30"/>
      <c r="J1839" s="30"/>
    </row>
    <row r="1840" spans="1:10" x14ac:dyDescent="0.25">
      <c r="A1840" s="27"/>
      <c r="B1840" s="27"/>
      <c r="C1840" s="27"/>
      <c r="D1840" s="27"/>
      <c r="E1840" s="27"/>
      <c r="H1840" s="30"/>
      <c r="I1840" s="30"/>
      <c r="J1840" s="30"/>
    </row>
    <row r="1841" spans="1:10" x14ac:dyDescent="0.25">
      <c r="A1841" s="27"/>
      <c r="B1841" s="27"/>
      <c r="C1841" s="27"/>
      <c r="D1841" s="27"/>
      <c r="E1841" s="27"/>
      <c r="H1841" s="30"/>
      <c r="I1841" s="30"/>
      <c r="J1841" s="30"/>
    </row>
    <row r="1842" spans="1:10" x14ac:dyDescent="0.25">
      <c r="A1842" s="27"/>
      <c r="B1842" s="27"/>
      <c r="C1842" s="27"/>
      <c r="D1842" s="27"/>
      <c r="E1842" s="27"/>
      <c r="H1842" s="30"/>
      <c r="I1842" s="30"/>
      <c r="J1842" s="30"/>
    </row>
    <row r="1843" spans="1:10" x14ac:dyDescent="0.25">
      <c r="A1843" s="27"/>
      <c r="B1843" s="27"/>
      <c r="C1843" s="27"/>
      <c r="D1843" s="27"/>
      <c r="E1843" s="27"/>
      <c r="H1843" s="30"/>
      <c r="I1843" s="30"/>
      <c r="J1843" s="30"/>
    </row>
    <row r="1844" spans="1:10" x14ac:dyDescent="0.25">
      <c r="A1844" s="27"/>
      <c r="B1844" s="27"/>
      <c r="C1844" s="27"/>
      <c r="D1844" s="27"/>
      <c r="E1844" s="27"/>
      <c r="H1844" s="30"/>
      <c r="I1844" s="30"/>
      <c r="J1844" s="30"/>
    </row>
    <row r="1845" spans="1:10" x14ac:dyDescent="0.25">
      <c r="A1845" s="27"/>
      <c r="B1845" s="27"/>
      <c r="C1845" s="27"/>
      <c r="D1845" s="27"/>
      <c r="E1845" s="27"/>
      <c r="H1845" s="30"/>
      <c r="I1845" s="30"/>
      <c r="J1845" s="30"/>
    </row>
    <row r="1846" spans="1:10" x14ac:dyDescent="0.25">
      <c r="A1846" s="27"/>
      <c r="B1846" s="27"/>
      <c r="C1846" s="27"/>
      <c r="D1846" s="27"/>
      <c r="E1846" s="27"/>
      <c r="H1846" s="30"/>
      <c r="I1846" s="30"/>
      <c r="J1846" s="30"/>
    </row>
    <row r="1847" spans="1:10" x14ac:dyDescent="0.25">
      <c r="A1847" s="27"/>
      <c r="B1847" s="27"/>
      <c r="C1847" s="27"/>
      <c r="D1847" s="27"/>
      <c r="E1847" s="27"/>
      <c r="H1847" s="30"/>
      <c r="I1847" s="30"/>
      <c r="J1847" s="30"/>
    </row>
    <row r="1848" spans="1:10" x14ac:dyDescent="0.25">
      <c r="A1848" s="27"/>
      <c r="B1848" s="27"/>
      <c r="C1848" s="27"/>
      <c r="D1848" s="27"/>
      <c r="E1848" s="27"/>
      <c r="H1848" s="30"/>
      <c r="I1848" s="30"/>
      <c r="J1848" s="30"/>
    </row>
    <row r="1849" spans="1:10" x14ac:dyDescent="0.25">
      <c r="A1849" s="27"/>
      <c r="B1849" s="27"/>
      <c r="C1849" s="27"/>
      <c r="D1849" s="27"/>
      <c r="E1849" s="27"/>
      <c r="H1849" s="30"/>
      <c r="I1849" s="30"/>
      <c r="J1849" s="30"/>
    </row>
    <row r="1850" spans="1:10" x14ac:dyDescent="0.25">
      <c r="A1850" s="27"/>
      <c r="B1850" s="27"/>
      <c r="C1850" s="27"/>
      <c r="D1850" s="27"/>
      <c r="E1850" s="27"/>
      <c r="H1850" s="30"/>
      <c r="I1850" s="30"/>
      <c r="J1850" s="30"/>
    </row>
    <row r="1851" spans="1:10" x14ac:dyDescent="0.25">
      <c r="A1851" s="27"/>
      <c r="B1851" s="27"/>
      <c r="C1851" s="27"/>
      <c r="D1851" s="27"/>
      <c r="E1851" s="27"/>
      <c r="H1851" s="30"/>
      <c r="I1851" s="30"/>
      <c r="J1851" s="30"/>
    </row>
    <row r="1852" spans="1:10" x14ac:dyDescent="0.25">
      <c r="A1852" s="27"/>
      <c r="B1852" s="27"/>
      <c r="C1852" s="27"/>
      <c r="D1852" s="27"/>
      <c r="E1852" s="27"/>
      <c r="H1852" s="30"/>
      <c r="I1852" s="30"/>
      <c r="J1852" s="30"/>
    </row>
    <row r="1853" spans="1:10" x14ac:dyDescent="0.25">
      <c r="A1853" s="27"/>
      <c r="B1853" s="27"/>
      <c r="C1853" s="27"/>
      <c r="D1853" s="27"/>
      <c r="E1853" s="27"/>
      <c r="H1853" s="30"/>
      <c r="I1853" s="30"/>
      <c r="J1853" s="30"/>
    </row>
    <row r="1854" spans="1:10" x14ac:dyDescent="0.25">
      <c r="A1854" s="27"/>
      <c r="B1854" s="27"/>
      <c r="C1854" s="27"/>
      <c r="D1854" s="27"/>
      <c r="E1854" s="27"/>
      <c r="H1854" s="30"/>
      <c r="I1854" s="30"/>
      <c r="J1854" s="30"/>
    </row>
    <row r="1855" spans="1:10" x14ac:dyDescent="0.25">
      <c r="A1855" s="27"/>
      <c r="B1855" s="27"/>
      <c r="C1855" s="27"/>
      <c r="D1855" s="27"/>
      <c r="E1855" s="27"/>
      <c r="H1855" s="30"/>
      <c r="I1855" s="30"/>
      <c r="J1855" s="30"/>
    </row>
    <row r="1856" spans="1:10" x14ac:dyDescent="0.25">
      <c r="A1856" s="27"/>
      <c r="B1856" s="27"/>
      <c r="C1856" s="27"/>
      <c r="D1856" s="27"/>
      <c r="E1856" s="27"/>
      <c r="H1856" s="30"/>
      <c r="I1856" s="30"/>
      <c r="J1856" s="30"/>
    </row>
    <row r="1857" spans="1:10" x14ac:dyDescent="0.25">
      <c r="A1857" s="27"/>
      <c r="B1857" s="27"/>
      <c r="C1857" s="27"/>
      <c r="D1857" s="27"/>
      <c r="E1857" s="27"/>
      <c r="H1857" s="30"/>
      <c r="I1857" s="30"/>
      <c r="J1857" s="30"/>
    </row>
    <row r="1858" spans="1:10" x14ac:dyDescent="0.25">
      <c r="A1858" s="27"/>
      <c r="B1858" s="27"/>
      <c r="C1858" s="27"/>
      <c r="D1858" s="27"/>
      <c r="E1858" s="27"/>
      <c r="H1858" s="30"/>
      <c r="I1858" s="30"/>
      <c r="J1858" s="30"/>
    </row>
    <row r="1859" spans="1:10" x14ac:dyDescent="0.25">
      <c r="A1859" s="27"/>
      <c r="B1859" s="27"/>
      <c r="C1859" s="27"/>
      <c r="D1859" s="27"/>
      <c r="E1859" s="27"/>
      <c r="H1859" s="30"/>
      <c r="I1859" s="30"/>
      <c r="J1859" s="30"/>
    </row>
    <row r="1860" spans="1:10" x14ac:dyDescent="0.25">
      <c r="A1860" s="27"/>
      <c r="B1860" s="27"/>
      <c r="C1860" s="27"/>
      <c r="D1860" s="27"/>
      <c r="E1860" s="27"/>
      <c r="H1860" s="30"/>
      <c r="I1860" s="30"/>
      <c r="J1860" s="30"/>
    </row>
    <row r="1861" spans="1:10" x14ac:dyDescent="0.25">
      <c r="A1861" s="27"/>
      <c r="B1861" s="27"/>
      <c r="C1861" s="27"/>
      <c r="D1861" s="27"/>
      <c r="E1861" s="27"/>
      <c r="H1861" s="30"/>
      <c r="I1861" s="30"/>
      <c r="J1861" s="30"/>
    </row>
    <row r="1862" spans="1:10" x14ac:dyDescent="0.25">
      <c r="A1862" s="27"/>
      <c r="B1862" s="27"/>
      <c r="C1862" s="27"/>
      <c r="D1862" s="27"/>
      <c r="E1862" s="27"/>
      <c r="H1862" s="30"/>
      <c r="I1862" s="30"/>
      <c r="J1862" s="30"/>
    </row>
    <row r="1863" spans="1:10" x14ac:dyDescent="0.25">
      <c r="A1863" s="27"/>
      <c r="B1863" s="27"/>
      <c r="C1863" s="27"/>
      <c r="D1863" s="27"/>
      <c r="E1863" s="27"/>
      <c r="H1863" s="30"/>
      <c r="I1863" s="30"/>
      <c r="J1863" s="30"/>
    </row>
    <row r="1864" spans="1:10" x14ac:dyDescent="0.25">
      <c r="A1864" s="27"/>
      <c r="B1864" s="27"/>
      <c r="C1864" s="27"/>
      <c r="D1864" s="27"/>
      <c r="E1864" s="27"/>
      <c r="H1864" s="30"/>
      <c r="I1864" s="30"/>
      <c r="J1864" s="30"/>
    </row>
    <row r="1865" spans="1:10" x14ac:dyDescent="0.25">
      <c r="A1865" s="27"/>
      <c r="B1865" s="27"/>
      <c r="C1865" s="27"/>
      <c r="D1865" s="27"/>
      <c r="E1865" s="27"/>
      <c r="H1865" s="30"/>
      <c r="I1865" s="30"/>
      <c r="J1865" s="30"/>
    </row>
    <row r="1866" spans="1:10" x14ac:dyDescent="0.25">
      <c r="A1866" s="27"/>
      <c r="B1866" s="27"/>
      <c r="C1866" s="27"/>
      <c r="D1866" s="27"/>
      <c r="E1866" s="27"/>
      <c r="H1866" s="30"/>
      <c r="I1866" s="30"/>
      <c r="J1866" s="30"/>
    </row>
    <row r="1867" spans="1:10" x14ac:dyDescent="0.25">
      <c r="A1867" s="27"/>
      <c r="B1867" s="27"/>
      <c r="C1867" s="27"/>
      <c r="D1867" s="27"/>
      <c r="E1867" s="27"/>
      <c r="H1867" s="30"/>
      <c r="I1867" s="30"/>
      <c r="J1867" s="30"/>
    </row>
    <row r="1868" spans="1:10" x14ac:dyDescent="0.25">
      <c r="A1868" s="27"/>
      <c r="B1868" s="27"/>
      <c r="C1868" s="27"/>
      <c r="D1868" s="27"/>
      <c r="E1868" s="27"/>
      <c r="H1868" s="30"/>
      <c r="I1868" s="30"/>
      <c r="J1868" s="30"/>
    </row>
    <row r="1869" spans="1:10" x14ac:dyDescent="0.25">
      <c r="A1869" s="27"/>
      <c r="B1869" s="27"/>
      <c r="C1869" s="27"/>
      <c r="D1869" s="27"/>
      <c r="E1869" s="27"/>
      <c r="H1869" s="30"/>
      <c r="I1869" s="30"/>
      <c r="J1869" s="30"/>
    </row>
    <row r="1870" spans="1:10" x14ac:dyDescent="0.25">
      <c r="A1870" s="27"/>
      <c r="B1870" s="27"/>
      <c r="C1870" s="27"/>
      <c r="D1870" s="27"/>
      <c r="E1870" s="27"/>
      <c r="H1870" s="30"/>
      <c r="I1870" s="30"/>
      <c r="J1870" s="30"/>
    </row>
    <row r="1871" spans="1:10" x14ac:dyDescent="0.25">
      <c r="A1871" s="27"/>
      <c r="B1871" s="27"/>
      <c r="C1871" s="27"/>
      <c r="D1871" s="27"/>
      <c r="E1871" s="27"/>
      <c r="H1871" s="30"/>
      <c r="I1871" s="30"/>
      <c r="J1871" s="30"/>
    </row>
    <row r="1872" spans="1:10" x14ac:dyDescent="0.25">
      <c r="A1872" s="27"/>
      <c r="B1872" s="27"/>
      <c r="C1872" s="27"/>
      <c r="D1872" s="27"/>
      <c r="E1872" s="27"/>
      <c r="H1872" s="30"/>
      <c r="I1872" s="30"/>
      <c r="J1872" s="30"/>
    </row>
    <row r="1873" spans="1:10" x14ac:dyDescent="0.25">
      <c r="A1873" s="27"/>
      <c r="B1873" s="27"/>
      <c r="C1873" s="27"/>
      <c r="D1873" s="27"/>
      <c r="E1873" s="27"/>
      <c r="H1873" s="30"/>
      <c r="I1873" s="30"/>
      <c r="J1873" s="30"/>
    </row>
    <row r="1874" spans="1:10" x14ac:dyDescent="0.25">
      <c r="A1874" s="27"/>
      <c r="B1874" s="27"/>
      <c r="C1874" s="27"/>
      <c r="D1874" s="27"/>
      <c r="E1874" s="27"/>
      <c r="H1874" s="30"/>
      <c r="I1874" s="30"/>
      <c r="J1874" s="30"/>
    </row>
    <row r="1875" spans="1:10" x14ac:dyDescent="0.25">
      <c r="A1875" s="27"/>
      <c r="B1875" s="27"/>
      <c r="C1875" s="27"/>
      <c r="D1875" s="27"/>
      <c r="E1875" s="27"/>
      <c r="H1875" s="30"/>
      <c r="I1875" s="30"/>
      <c r="J1875" s="30"/>
    </row>
    <row r="1876" spans="1:10" x14ac:dyDescent="0.25">
      <c r="A1876" s="27"/>
      <c r="B1876" s="27"/>
      <c r="C1876" s="27"/>
      <c r="D1876" s="27"/>
      <c r="E1876" s="27"/>
      <c r="H1876" s="30"/>
      <c r="I1876" s="30"/>
      <c r="J1876" s="30"/>
    </row>
    <row r="1877" spans="1:10" x14ac:dyDescent="0.25">
      <c r="A1877" s="27"/>
      <c r="B1877" s="27"/>
      <c r="C1877" s="27"/>
      <c r="D1877" s="27"/>
      <c r="E1877" s="27"/>
      <c r="H1877" s="30"/>
      <c r="I1877" s="30"/>
      <c r="J1877" s="30"/>
    </row>
    <row r="1878" spans="1:10" x14ac:dyDescent="0.25">
      <c r="A1878" s="27"/>
      <c r="B1878" s="27"/>
      <c r="C1878" s="27"/>
      <c r="D1878" s="27"/>
      <c r="E1878" s="27"/>
      <c r="H1878" s="30"/>
      <c r="I1878" s="30"/>
      <c r="J1878" s="30"/>
    </row>
    <row r="1879" spans="1:10" x14ac:dyDescent="0.25">
      <c r="A1879" s="27"/>
      <c r="B1879" s="27"/>
      <c r="C1879" s="27"/>
      <c r="D1879" s="27"/>
      <c r="E1879" s="27"/>
      <c r="H1879" s="30"/>
      <c r="I1879" s="30"/>
      <c r="J1879" s="30"/>
    </row>
    <row r="1880" spans="1:10" x14ac:dyDescent="0.25">
      <c r="A1880" s="27"/>
      <c r="B1880" s="27"/>
      <c r="C1880" s="27"/>
      <c r="D1880" s="27"/>
      <c r="E1880" s="27"/>
      <c r="H1880" s="30"/>
      <c r="I1880" s="30"/>
      <c r="J1880" s="30"/>
    </row>
    <row r="1881" spans="1:10" x14ac:dyDescent="0.25">
      <c r="A1881" s="27"/>
      <c r="B1881" s="27"/>
      <c r="C1881" s="27"/>
      <c r="D1881" s="27"/>
      <c r="E1881" s="27"/>
      <c r="H1881" s="30"/>
      <c r="I1881" s="30"/>
      <c r="J1881" s="30"/>
    </row>
    <row r="1882" spans="1:10" x14ac:dyDescent="0.25">
      <c r="A1882" s="27"/>
      <c r="B1882" s="27"/>
      <c r="C1882" s="27"/>
      <c r="D1882" s="27"/>
      <c r="E1882" s="27"/>
      <c r="H1882" s="30"/>
      <c r="I1882" s="30"/>
      <c r="J1882" s="30"/>
    </row>
    <row r="1883" spans="1:10" x14ac:dyDescent="0.25">
      <c r="A1883" s="27"/>
      <c r="B1883" s="27"/>
      <c r="C1883" s="27"/>
      <c r="D1883" s="27"/>
      <c r="E1883" s="27"/>
      <c r="H1883" s="30"/>
      <c r="I1883" s="30"/>
      <c r="J1883" s="30"/>
    </row>
    <row r="1884" spans="1:10" x14ac:dyDescent="0.25">
      <c r="A1884" s="27"/>
      <c r="B1884" s="27"/>
      <c r="C1884" s="27"/>
      <c r="D1884" s="27"/>
      <c r="E1884" s="27"/>
      <c r="H1884" s="30"/>
      <c r="I1884" s="30"/>
      <c r="J1884" s="30"/>
    </row>
    <row r="1885" spans="1:10" x14ac:dyDescent="0.25">
      <c r="A1885" s="27"/>
      <c r="B1885" s="27"/>
      <c r="C1885" s="27"/>
      <c r="D1885" s="27"/>
      <c r="E1885" s="27"/>
      <c r="H1885" s="30"/>
      <c r="I1885" s="30"/>
      <c r="J1885" s="30"/>
    </row>
    <row r="1886" spans="1:10" x14ac:dyDescent="0.25">
      <c r="A1886" s="27"/>
      <c r="B1886" s="27"/>
      <c r="C1886" s="27"/>
      <c r="D1886" s="27"/>
      <c r="E1886" s="27"/>
      <c r="H1886" s="30"/>
      <c r="I1886" s="30"/>
      <c r="J1886" s="30"/>
    </row>
    <row r="1887" spans="1:10" x14ac:dyDescent="0.25">
      <c r="A1887" s="27"/>
      <c r="B1887" s="27"/>
      <c r="C1887" s="27"/>
      <c r="D1887" s="27"/>
      <c r="E1887" s="27"/>
      <c r="H1887" s="30"/>
      <c r="I1887" s="30"/>
      <c r="J1887" s="30"/>
    </row>
    <row r="1888" spans="1:10" x14ac:dyDescent="0.25">
      <c r="A1888" s="27"/>
      <c r="B1888" s="27"/>
      <c r="C1888" s="27"/>
      <c r="D1888" s="27"/>
      <c r="E1888" s="27"/>
      <c r="H1888" s="30"/>
      <c r="I1888" s="30"/>
      <c r="J1888" s="30"/>
    </row>
    <row r="1889" spans="1:10" x14ac:dyDescent="0.25">
      <c r="A1889" s="27"/>
      <c r="B1889" s="27"/>
      <c r="C1889" s="27"/>
      <c r="D1889" s="27"/>
      <c r="E1889" s="27"/>
      <c r="H1889" s="30"/>
      <c r="I1889" s="30"/>
      <c r="J1889" s="30"/>
    </row>
    <row r="1890" spans="1:10" x14ac:dyDescent="0.25">
      <c r="A1890" s="27"/>
      <c r="B1890" s="27"/>
      <c r="C1890" s="27"/>
      <c r="D1890" s="27"/>
      <c r="E1890" s="27"/>
      <c r="H1890" s="30"/>
      <c r="I1890" s="30"/>
      <c r="J1890" s="30"/>
    </row>
    <row r="1891" spans="1:10" x14ac:dyDescent="0.25">
      <c r="A1891" s="27"/>
      <c r="B1891" s="27"/>
      <c r="C1891" s="27"/>
      <c r="D1891" s="27"/>
      <c r="E1891" s="27"/>
      <c r="H1891" s="30"/>
      <c r="I1891" s="30"/>
      <c r="J1891" s="30"/>
    </row>
    <row r="1892" spans="1:10" x14ac:dyDescent="0.25">
      <c r="A1892" s="27"/>
      <c r="B1892" s="27"/>
      <c r="C1892" s="27"/>
      <c r="D1892" s="27"/>
      <c r="E1892" s="27"/>
      <c r="H1892" s="30"/>
      <c r="I1892" s="30"/>
      <c r="J1892" s="30"/>
    </row>
    <row r="1893" spans="1:10" x14ac:dyDescent="0.25">
      <c r="A1893" s="27"/>
      <c r="B1893" s="27"/>
      <c r="C1893" s="27"/>
      <c r="D1893" s="27"/>
      <c r="E1893" s="27"/>
      <c r="H1893" s="30"/>
      <c r="I1893" s="30"/>
      <c r="J1893" s="30"/>
    </row>
    <row r="1894" spans="1:10" x14ac:dyDescent="0.25">
      <c r="A1894" s="27"/>
      <c r="B1894" s="27"/>
      <c r="C1894" s="27"/>
      <c r="D1894" s="27"/>
      <c r="E1894" s="27"/>
      <c r="H1894" s="30"/>
      <c r="I1894" s="30"/>
      <c r="J1894" s="30"/>
    </row>
    <row r="1895" spans="1:10" x14ac:dyDescent="0.25">
      <c r="A1895" s="27"/>
      <c r="B1895" s="27"/>
      <c r="C1895" s="27"/>
      <c r="D1895" s="27"/>
      <c r="E1895" s="27"/>
      <c r="H1895" s="30"/>
      <c r="I1895" s="30"/>
      <c r="J1895" s="30"/>
    </row>
    <row r="1896" spans="1:10" x14ac:dyDescent="0.25">
      <c r="A1896" s="27"/>
      <c r="B1896" s="27"/>
      <c r="C1896" s="27"/>
      <c r="D1896" s="27"/>
      <c r="E1896" s="27"/>
      <c r="H1896" s="30"/>
      <c r="I1896" s="30"/>
      <c r="J1896" s="30"/>
    </row>
    <row r="1897" spans="1:10" x14ac:dyDescent="0.25">
      <c r="A1897" s="27"/>
      <c r="B1897" s="27"/>
      <c r="C1897" s="27"/>
      <c r="D1897" s="27"/>
      <c r="E1897" s="27"/>
      <c r="H1897" s="30"/>
      <c r="I1897" s="30"/>
      <c r="J1897" s="30"/>
    </row>
    <row r="1898" spans="1:10" x14ac:dyDescent="0.25">
      <c r="A1898" s="27"/>
      <c r="B1898" s="27"/>
      <c r="C1898" s="27"/>
      <c r="D1898" s="27"/>
      <c r="E1898" s="27"/>
      <c r="H1898" s="30"/>
      <c r="I1898" s="30"/>
      <c r="J1898" s="30"/>
    </row>
    <row r="1899" spans="1:10" x14ac:dyDescent="0.25">
      <c r="A1899" s="27"/>
      <c r="B1899" s="27"/>
      <c r="C1899" s="27"/>
      <c r="D1899" s="27"/>
      <c r="E1899" s="27"/>
      <c r="H1899" s="30"/>
      <c r="I1899" s="30"/>
      <c r="J1899" s="30"/>
    </row>
    <row r="1900" spans="1:10" x14ac:dyDescent="0.25">
      <c r="A1900" s="27"/>
      <c r="B1900" s="27"/>
      <c r="C1900" s="27"/>
      <c r="D1900" s="27"/>
      <c r="E1900" s="27"/>
      <c r="H1900" s="30"/>
      <c r="I1900" s="30"/>
      <c r="J1900" s="30"/>
    </row>
    <row r="1901" spans="1:10" x14ac:dyDescent="0.25">
      <c r="A1901" s="27"/>
      <c r="B1901" s="27"/>
      <c r="C1901" s="27"/>
      <c r="D1901" s="27"/>
      <c r="E1901" s="27"/>
      <c r="H1901" s="30"/>
      <c r="I1901" s="30"/>
      <c r="J1901" s="30"/>
    </row>
    <row r="1902" spans="1:10" x14ac:dyDescent="0.25">
      <c r="A1902" s="27"/>
      <c r="B1902" s="27"/>
      <c r="C1902" s="27"/>
      <c r="D1902" s="27"/>
      <c r="E1902" s="27"/>
      <c r="H1902" s="30"/>
      <c r="I1902" s="30"/>
      <c r="J1902" s="30"/>
    </row>
    <row r="1903" spans="1:10" x14ac:dyDescent="0.25">
      <c r="A1903" s="27"/>
      <c r="B1903" s="27"/>
      <c r="C1903" s="27"/>
      <c r="D1903" s="27"/>
      <c r="E1903" s="27"/>
      <c r="H1903" s="30"/>
      <c r="I1903" s="30"/>
      <c r="J1903" s="30"/>
    </row>
    <row r="1904" spans="1:10" x14ac:dyDescent="0.25">
      <c r="A1904" s="27"/>
      <c r="B1904" s="27"/>
      <c r="C1904" s="27"/>
      <c r="D1904" s="27"/>
      <c r="E1904" s="27"/>
      <c r="H1904" s="30"/>
      <c r="I1904" s="30"/>
      <c r="J1904" s="30"/>
    </row>
    <row r="1905" spans="1:10" x14ac:dyDescent="0.25">
      <c r="A1905" s="27"/>
      <c r="B1905" s="27"/>
      <c r="C1905" s="27"/>
      <c r="D1905" s="27"/>
      <c r="E1905" s="27"/>
      <c r="H1905" s="30"/>
      <c r="I1905" s="30"/>
      <c r="J1905" s="30"/>
    </row>
    <row r="1906" spans="1:10" x14ac:dyDescent="0.25">
      <c r="A1906" s="27"/>
      <c r="B1906" s="27"/>
      <c r="C1906" s="27"/>
      <c r="D1906" s="27"/>
      <c r="E1906" s="27"/>
      <c r="H1906" s="30"/>
      <c r="I1906" s="30"/>
      <c r="J1906" s="30"/>
    </row>
    <row r="1907" spans="1:10" x14ac:dyDescent="0.25">
      <c r="A1907" s="27"/>
      <c r="B1907" s="27"/>
      <c r="C1907" s="27"/>
      <c r="D1907" s="27"/>
      <c r="E1907" s="27"/>
      <c r="H1907" s="30"/>
      <c r="I1907" s="30"/>
      <c r="J1907" s="30"/>
    </row>
    <row r="1908" spans="1:10" x14ac:dyDescent="0.25">
      <c r="A1908" s="27"/>
      <c r="B1908" s="27"/>
      <c r="C1908" s="27"/>
      <c r="D1908" s="27"/>
      <c r="E1908" s="27"/>
      <c r="H1908" s="30"/>
      <c r="I1908" s="30"/>
      <c r="J1908" s="30"/>
    </row>
    <row r="1909" spans="1:10" x14ac:dyDescent="0.25">
      <c r="A1909" s="27"/>
      <c r="B1909" s="27"/>
      <c r="C1909" s="27"/>
      <c r="D1909" s="27"/>
      <c r="E1909" s="27"/>
      <c r="H1909" s="30"/>
      <c r="I1909" s="30"/>
      <c r="J1909" s="30"/>
    </row>
    <row r="1910" spans="1:10" x14ac:dyDescent="0.25">
      <c r="A1910" s="27"/>
      <c r="B1910" s="27"/>
      <c r="C1910" s="27"/>
      <c r="D1910" s="27"/>
      <c r="E1910" s="27"/>
      <c r="H1910" s="30"/>
      <c r="I1910" s="30"/>
      <c r="J1910" s="30"/>
    </row>
    <row r="1911" spans="1:10" x14ac:dyDescent="0.25">
      <c r="A1911" s="27"/>
      <c r="B1911" s="27"/>
      <c r="C1911" s="27"/>
      <c r="D1911" s="27"/>
      <c r="E1911" s="27"/>
      <c r="H1911" s="30"/>
      <c r="I1911" s="30"/>
      <c r="J1911" s="30"/>
    </row>
    <row r="1912" spans="1:10" x14ac:dyDescent="0.25">
      <c r="A1912" s="27"/>
      <c r="B1912" s="27"/>
      <c r="C1912" s="27"/>
      <c r="D1912" s="27"/>
      <c r="E1912" s="27"/>
      <c r="H1912" s="30"/>
      <c r="I1912" s="30"/>
      <c r="J1912" s="30"/>
    </row>
    <row r="1913" spans="1:10" x14ac:dyDescent="0.25">
      <c r="A1913" s="27"/>
      <c r="B1913" s="27"/>
      <c r="C1913" s="27"/>
      <c r="D1913" s="27"/>
      <c r="E1913" s="27"/>
      <c r="H1913" s="30"/>
      <c r="I1913" s="30"/>
      <c r="J1913" s="30"/>
    </row>
    <row r="1914" spans="1:10" x14ac:dyDescent="0.25">
      <c r="A1914" s="27"/>
      <c r="B1914" s="27"/>
      <c r="C1914" s="27"/>
      <c r="D1914" s="27"/>
      <c r="E1914" s="27"/>
      <c r="H1914" s="30"/>
      <c r="I1914" s="30"/>
      <c r="J1914" s="30"/>
    </row>
    <row r="1915" spans="1:10" x14ac:dyDescent="0.25">
      <c r="A1915" s="27"/>
      <c r="B1915" s="27"/>
      <c r="C1915" s="27"/>
      <c r="D1915" s="27"/>
      <c r="E1915" s="27"/>
      <c r="H1915" s="30"/>
      <c r="I1915" s="30"/>
      <c r="J1915" s="30"/>
    </row>
    <row r="1916" spans="1:10" x14ac:dyDescent="0.25">
      <c r="A1916" s="27"/>
      <c r="B1916" s="27"/>
      <c r="C1916" s="27"/>
      <c r="D1916" s="27"/>
      <c r="E1916" s="27"/>
      <c r="H1916" s="30"/>
      <c r="I1916" s="30"/>
      <c r="J1916" s="30"/>
    </row>
    <row r="1917" spans="1:10" x14ac:dyDescent="0.25">
      <c r="A1917" s="27"/>
      <c r="B1917" s="27"/>
      <c r="C1917" s="27"/>
      <c r="D1917" s="27"/>
      <c r="E1917" s="27"/>
      <c r="H1917" s="30"/>
      <c r="I1917" s="30"/>
      <c r="J1917" s="30"/>
    </row>
    <row r="1918" spans="1:10" x14ac:dyDescent="0.25">
      <c r="A1918" s="27"/>
      <c r="B1918" s="27"/>
      <c r="C1918" s="27"/>
      <c r="D1918" s="27"/>
      <c r="E1918" s="27"/>
      <c r="H1918" s="30"/>
      <c r="I1918" s="30"/>
      <c r="J1918" s="30"/>
    </row>
    <row r="1919" spans="1:10" x14ac:dyDescent="0.25">
      <c r="A1919" s="27"/>
      <c r="B1919" s="27"/>
      <c r="C1919" s="27"/>
      <c r="D1919" s="27"/>
      <c r="E1919" s="27"/>
      <c r="H1919" s="30"/>
      <c r="I1919" s="30"/>
      <c r="J1919" s="30"/>
    </row>
    <row r="1920" spans="1:10" x14ac:dyDescent="0.25">
      <c r="A1920" s="27"/>
      <c r="B1920" s="27"/>
      <c r="C1920" s="27"/>
      <c r="D1920" s="27"/>
      <c r="E1920" s="27"/>
      <c r="H1920" s="30"/>
      <c r="I1920" s="30"/>
      <c r="J1920" s="30"/>
    </row>
    <row r="1921" spans="1:10" x14ac:dyDescent="0.25">
      <c r="A1921" s="27"/>
      <c r="B1921" s="27"/>
      <c r="C1921" s="27"/>
      <c r="D1921" s="27"/>
      <c r="E1921" s="27"/>
      <c r="H1921" s="30"/>
      <c r="I1921" s="30"/>
      <c r="J1921" s="30"/>
    </row>
    <row r="1922" spans="1:10" x14ac:dyDescent="0.25">
      <c r="A1922" s="27"/>
      <c r="B1922" s="27"/>
      <c r="C1922" s="27"/>
      <c r="D1922" s="27"/>
      <c r="E1922" s="27"/>
      <c r="H1922" s="30"/>
      <c r="I1922" s="30"/>
      <c r="J1922" s="30"/>
    </row>
    <row r="1923" spans="1:10" x14ac:dyDescent="0.25">
      <c r="A1923" s="27"/>
      <c r="B1923" s="27"/>
      <c r="C1923" s="27"/>
      <c r="D1923" s="27"/>
      <c r="E1923" s="27"/>
      <c r="H1923" s="30"/>
      <c r="I1923" s="30"/>
      <c r="J1923" s="30"/>
    </row>
    <row r="1924" spans="1:10" x14ac:dyDescent="0.25">
      <c r="A1924" s="27"/>
      <c r="B1924" s="27"/>
      <c r="C1924" s="27"/>
      <c r="D1924" s="27"/>
      <c r="E1924" s="27"/>
      <c r="H1924" s="30"/>
      <c r="I1924" s="30"/>
      <c r="J1924" s="30"/>
    </row>
    <row r="1925" spans="1:10" x14ac:dyDescent="0.25">
      <c r="A1925" s="27"/>
      <c r="B1925" s="27"/>
      <c r="C1925" s="27"/>
      <c r="D1925" s="27"/>
      <c r="E1925" s="27"/>
      <c r="H1925" s="30"/>
      <c r="I1925" s="30"/>
      <c r="J1925" s="30"/>
    </row>
    <row r="1926" spans="1:10" x14ac:dyDescent="0.25">
      <c r="A1926" s="27"/>
      <c r="B1926" s="27"/>
      <c r="C1926" s="27"/>
      <c r="D1926" s="27"/>
      <c r="E1926" s="27"/>
      <c r="H1926" s="30"/>
      <c r="I1926" s="30"/>
      <c r="J1926" s="30"/>
    </row>
    <row r="1927" spans="1:10" x14ac:dyDescent="0.25">
      <c r="A1927" s="27"/>
      <c r="B1927" s="27"/>
      <c r="C1927" s="27"/>
      <c r="D1927" s="27"/>
      <c r="E1927" s="27"/>
      <c r="H1927" s="30"/>
      <c r="I1927" s="30"/>
      <c r="J1927" s="30"/>
    </row>
    <row r="1928" spans="1:10" x14ac:dyDescent="0.25">
      <c r="A1928" s="27"/>
      <c r="B1928" s="27"/>
      <c r="C1928" s="27"/>
      <c r="D1928" s="27"/>
      <c r="E1928" s="27"/>
      <c r="H1928" s="30"/>
      <c r="I1928" s="30"/>
      <c r="J1928" s="30"/>
    </row>
    <row r="1929" spans="1:10" x14ac:dyDescent="0.25">
      <c r="A1929" s="27"/>
      <c r="B1929" s="27"/>
      <c r="C1929" s="27"/>
      <c r="D1929" s="27"/>
      <c r="E1929" s="27"/>
      <c r="H1929" s="30"/>
      <c r="I1929" s="30"/>
      <c r="J1929" s="30"/>
    </row>
    <row r="1930" spans="1:10" x14ac:dyDescent="0.25">
      <c r="A1930" s="27"/>
      <c r="B1930" s="27"/>
      <c r="C1930" s="27"/>
      <c r="D1930" s="27"/>
      <c r="E1930" s="27"/>
      <c r="H1930" s="30"/>
      <c r="I1930" s="30"/>
      <c r="J1930" s="30"/>
    </row>
    <row r="1931" spans="1:10" x14ac:dyDescent="0.25">
      <c r="A1931" s="27"/>
      <c r="B1931" s="27"/>
      <c r="C1931" s="27"/>
      <c r="D1931" s="27"/>
      <c r="E1931" s="27"/>
      <c r="H1931" s="30"/>
      <c r="I1931" s="30"/>
      <c r="J1931" s="30"/>
    </row>
    <row r="1932" spans="1:10" x14ac:dyDescent="0.25">
      <c r="A1932" s="27"/>
      <c r="B1932" s="27"/>
      <c r="C1932" s="27"/>
      <c r="D1932" s="27"/>
      <c r="E1932" s="27"/>
      <c r="H1932" s="30"/>
      <c r="I1932" s="30"/>
      <c r="J1932" s="30"/>
    </row>
    <row r="1933" spans="1:10" x14ac:dyDescent="0.25">
      <c r="A1933" s="27"/>
      <c r="B1933" s="27"/>
      <c r="C1933" s="27"/>
      <c r="D1933" s="27"/>
      <c r="E1933" s="27"/>
      <c r="H1933" s="30"/>
      <c r="I1933" s="30"/>
      <c r="J1933" s="30"/>
    </row>
    <row r="1934" spans="1:10" x14ac:dyDescent="0.25">
      <c r="A1934" s="27"/>
      <c r="B1934" s="27"/>
      <c r="C1934" s="27"/>
      <c r="D1934" s="27"/>
      <c r="E1934" s="27"/>
      <c r="H1934" s="30"/>
      <c r="I1934" s="30"/>
      <c r="J1934" s="30"/>
    </row>
    <row r="1935" spans="1:10" x14ac:dyDescent="0.25">
      <c r="A1935" s="27"/>
      <c r="B1935" s="27"/>
      <c r="C1935" s="27"/>
      <c r="D1935" s="27"/>
      <c r="E1935" s="27"/>
      <c r="H1935" s="30"/>
      <c r="I1935" s="30"/>
      <c r="J1935" s="30"/>
    </row>
    <row r="1936" spans="1:10" x14ac:dyDescent="0.25">
      <c r="A1936" s="27"/>
      <c r="B1936" s="27"/>
      <c r="C1936" s="27"/>
      <c r="D1936" s="27"/>
      <c r="E1936" s="27"/>
      <c r="H1936" s="30"/>
      <c r="I1936" s="30"/>
      <c r="J1936" s="30"/>
    </row>
    <row r="1937" spans="1:10" x14ac:dyDescent="0.25">
      <c r="A1937" s="27"/>
      <c r="B1937" s="27"/>
      <c r="C1937" s="27"/>
      <c r="D1937" s="27"/>
      <c r="E1937" s="27"/>
      <c r="H1937" s="30"/>
      <c r="I1937" s="30"/>
      <c r="J1937" s="30"/>
    </row>
    <row r="1938" spans="1:10" x14ac:dyDescent="0.25">
      <c r="A1938" s="27"/>
      <c r="B1938" s="27"/>
      <c r="C1938" s="27"/>
      <c r="D1938" s="27"/>
      <c r="E1938" s="27"/>
      <c r="H1938" s="30"/>
      <c r="I1938" s="30"/>
      <c r="J1938" s="30"/>
    </row>
    <row r="1939" spans="1:10" x14ac:dyDescent="0.25">
      <c r="A1939" s="27"/>
      <c r="B1939" s="27"/>
      <c r="C1939" s="27"/>
      <c r="D1939" s="27"/>
      <c r="E1939" s="27"/>
      <c r="H1939" s="30"/>
      <c r="I1939" s="30"/>
      <c r="J1939" s="30"/>
    </row>
    <row r="1940" spans="1:10" x14ac:dyDescent="0.25">
      <c r="A1940" s="27"/>
      <c r="B1940" s="27"/>
      <c r="C1940" s="27"/>
      <c r="D1940" s="27"/>
      <c r="E1940" s="27"/>
      <c r="H1940" s="30"/>
      <c r="I1940" s="30"/>
      <c r="J1940" s="30"/>
    </row>
    <row r="1941" spans="1:10" x14ac:dyDescent="0.25">
      <c r="A1941" s="27"/>
      <c r="B1941" s="27"/>
      <c r="C1941" s="27"/>
      <c r="D1941" s="27"/>
      <c r="E1941" s="27"/>
      <c r="H1941" s="30"/>
      <c r="I1941" s="30"/>
      <c r="J1941" s="30"/>
    </row>
    <row r="1942" spans="1:10" x14ac:dyDescent="0.25">
      <c r="A1942" s="27"/>
      <c r="B1942" s="27"/>
      <c r="C1942" s="27"/>
      <c r="D1942" s="27"/>
      <c r="E1942" s="27"/>
      <c r="H1942" s="30"/>
      <c r="I1942" s="30"/>
      <c r="J1942" s="30"/>
    </row>
    <row r="1943" spans="1:10" x14ac:dyDescent="0.25">
      <c r="A1943" s="27"/>
      <c r="B1943" s="27"/>
      <c r="C1943" s="27"/>
      <c r="D1943" s="27"/>
      <c r="E1943" s="27"/>
      <c r="H1943" s="30"/>
      <c r="I1943" s="30"/>
      <c r="J1943" s="30"/>
    </row>
    <row r="1944" spans="1:10" x14ac:dyDescent="0.25">
      <c r="A1944" s="27"/>
      <c r="B1944" s="27"/>
      <c r="C1944" s="27"/>
      <c r="D1944" s="27"/>
      <c r="E1944" s="27"/>
      <c r="H1944" s="30"/>
      <c r="I1944" s="30"/>
      <c r="J1944" s="30"/>
    </row>
    <row r="1945" spans="1:10" x14ac:dyDescent="0.25">
      <c r="A1945" s="27"/>
      <c r="B1945" s="27"/>
      <c r="C1945" s="27"/>
      <c r="D1945" s="27"/>
      <c r="E1945" s="27"/>
      <c r="H1945" s="30"/>
      <c r="I1945" s="30"/>
      <c r="J1945" s="30"/>
    </row>
    <row r="1946" spans="1:10" x14ac:dyDescent="0.25">
      <c r="A1946" s="27"/>
      <c r="B1946" s="27"/>
      <c r="C1946" s="27"/>
      <c r="D1946" s="27"/>
      <c r="E1946" s="27"/>
      <c r="H1946" s="30"/>
      <c r="I1946" s="30"/>
      <c r="J1946" s="30"/>
    </row>
    <row r="1947" spans="1:10" x14ac:dyDescent="0.25">
      <c r="A1947" s="27"/>
      <c r="B1947" s="27"/>
      <c r="C1947" s="27"/>
      <c r="D1947" s="27"/>
      <c r="E1947" s="27"/>
      <c r="H1947" s="30"/>
      <c r="I1947" s="30"/>
      <c r="J1947" s="30"/>
    </row>
    <row r="1948" spans="1:10" x14ac:dyDescent="0.25">
      <c r="A1948" s="27"/>
      <c r="B1948" s="27"/>
      <c r="C1948" s="27"/>
      <c r="D1948" s="27"/>
      <c r="E1948" s="27"/>
      <c r="H1948" s="30"/>
      <c r="I1948" s="30"/>
      <c r="J1948" s="30"/>
    </row>
    <row r="1949" spans="1:10" x14ac:dyDescent="0.25">
      <c r="A1949" s="27"/>
      <c r="B1949" s="27"/>
      <c r="C1949" s="27"/>
      <c r="D1949" s="27"/>
      <c r="E1949" s="27"/>
      <c r="H1949" s="30"/>
      <c r="I1949" s="30"/>
      <c r="J1949" s="30"/>
    </row>
    <row r="1950" spans="1:10" x14ac:dyDescent="0.25">
      <c r="A1950" s="27"/>
      <c r="B1950" s="27"/>
      <c r="C1950" s="27"/>
      <c r="D1950" s="27"/>
      <c r="E1950" s="27"/>
      <c r="H1950" s="30"/>
      <c r="I1950" s="30"/>
      <c r="J1950" s="30"/>
    </row>
    <row r="1951" spans="1:10" x14ac:dyDescent="0.25">
      <c r="A1951" s="27"/>
      <c r="B1951" s="27"/>
      <c r="C1951" s="27"/>
      <c r="D1951" s="27"/>
      <c r="E1951" s="27"/>
      <c r="H1951" s="30"/>
      <c r="I1951" s="30"/>
      <c r="J1951" s="30"/>
    </row>
    <row r="1952" spans="1:10" x14ac:dyDescent="0.25">
      <c r="A1952" s="27"/>
      <c r="B1952" s="27"/>
      <c r="C1952" s="27"/>
      <c r="D1952" s="27"/>
      <c r="E1952" s="27"/>
      <c r="H1952" s="30"/>
      <c r="I1952" s="30"/>
      <c r="J1952" s="30"/>
    </row>
    <row r="1953" spans="1:10" x14ac:dyDescent="0.25">
      <c r="A1953" s="27"/>
      <c r="B1953" s="27"/>
      <c r="C1953" s="27"/>
      <c r="D1953" s="27"/>
      <c r="E1953" s="27"/>
      <c r="H1953" s="30"/>
      <c r="I1953" s="30"/>
      <c r="J1953" s="30"/>
    </row>
    <row r="1954" spans="1:10" x14ac:dyDescent="0.25">
      <c r="A1954" s="27"/>
      <c r="B1954" s="27"/>
      <c r="C1954" s="27"/>
      <c r="D1954" s="27"/>
      <c r="E1954" s="27"/>
      <c r="H1954" s="30"/>
      <c r="I1954" s="30"/>
      <c r="J1954" s="30"/>
    </row>
    <row r="1955" spans="1:10" x14ac:dyDescent="0.25">
      <c r="A1955" s="27"/>
      <c r="B1955" s="27"/>
      <c r="C1955" s="27"/>
      <c r="D1955" s="27"/>
      <c r="E1955" s="27"/>
      <c r="H1955" s="30"/>
      <c r="I1955" s="30"/>
      <c r="J1955" s="30"/>
    </row>
    <row r="1956" spans="1:10" x14ac:dyDescent="0.25">
      <c r="A1956" s="27"/>
      <c r="B1956" s="27"/>
      <c r="C1956" s="27"/>
      <c r="D1956" s="27"/>
      <c r="E1956" s="27"/>
      <c r="H1956" s="30"/>
      <c r="I1956" s="30"/>
      <c r="J1956" s="30"/>
    </row>
    <row r="1957" spans="1:10" x14ac:dyDescent="0.25">
      <c r="A1957" s="27"/>
      <c r="B1957" s="27"/>
      <c r="C1957" s="27"/>
      <c r="D1957" s="27"/>
      <c r="E1957" s="27"/>
      <c r="H1957" s="30"/>
      <c r="I1957" s="30"/>
      <c r="J1957" s="30"/>
    </row>
    <row r="1958" spans="1:10" x14ac:dyDescent="0.25">
      <c r="A1958" s="27"/>
      <c r="B1958" s="27"/>
      <c r="C1958" s="27"/>
      <c r="D1958" s="27"/>
      <c r="E1958" s="27"/>
      <c r="H1958" s="30"/>
      <c r="I1958" s="30"/>
      <c r="J1958" s="30"/>
    </row>
    <row r="1959" spans="1:10" x14ac:dyDescent="0.25">
      <c r="A1959" s="27"/>
      <c r="B1959" s="27"/>
      <c r="C1959" s="27"/>
      <c r="D1959" s="27"/>
      <c r="E1959" s="27"/>
      <c r="H1959" s="30"/>
      <c r="I1959" s="30"/>
      <c r="J1959" s="30"/>
    </row>
    <row r="1960" spans="1:10" x14ac:dyDescent="0.25">
      <c r="A1960" s="27"/>
      <c r="B1960" s="27"/>
      <c r="C1960" s="27"/>
      <c r="D1960" s="27"/>
      <c r="E1960" s="27"/>
      <c r="H1960" s="30"/>
      <c r="I1960" s="30"/>
      <c r="J1960" s="30"/>
    </row>
    <row r="1961" spans="1:10" x14ac:dyDescent="0.25">
      <c r="A1961" s="27"/>
      <c r="B1961" s="27"/>
      <c r="C1961" s="27"/>
      <c r="D1961" s="27"/>
      <c r="E1961" s="27"/>
      <c r="H1961" s="30"/>
      <c r="I1961" s="30"/>
      <c r="J1961" s="30"/>
    </row>
    <row r="1962" spans="1:10" x14ac:dyDescent="0.25">
      <c r="A1962" s="27"/>
      <c r="B1962" s="27"/>
      <c r="C1962" s="27"/>
      <c r="D1962" s="27"/>
      <c r="E1962" s="27"/>
      <c r="H1962" s="30"/>
      <c r="I1962" s="30"/>
      <c r="J1962" s="30"/>
    </row>
    <row r="1963" spans="1:10" x14ac:dyDescent="0.25">
      <c r="A1963" s="27"/>
      <c r="B1963" s="27"/>
      <c r="C1963" s="27"/>
      <c r="D1963" s="27"/>
      <c r="E1963" s="27"/>
      <c r="H1963" s="30"/>
      <c r="I1963" s="30"/>
      <c r="J1963" s="30"/>
    </row>
    <row r="1964" spans="1:10" x14ac:dyDescent="0.25">
      <c r="A1964" s="27"/>
      <c r="B1964" s="27"/>
      <c r="C1964" s="27"/>
      <c r="D1964" s="27"/>
      <c r="E1964" s="27"/>
      <c r="H1964" s="30"/>
      <c r="I1964" s="30"/>
      <c r="J1964" s="30"/>
    </row>
    <row r="1965" spans="1:10" x14ac:dyDescent="0.25">
      <c r="A1965" s="27"/>
      <c r="B1965" s="27"/>
      <c r="C1965" s="27"/>
      <c r="D1965" s="27"/>
      <c r="E1965" s="27"/>
      <c r="H1965" s="30"/>
      <c r="I1965" s="30"/>
      <c r="J1965" s="30"/>
    </row>
    <row r="1966" spans="1:10" x14ac:dyDescent="0.25">
      <c r="A1966" s="27"/>
      <c r="B1966" s="27"/>
      <c r="C1966" s="27"/>
      <c r="D1966" s="27"/>
      <c r="E1966" s="27"/>
      <c r="H1966" s="30"/>
      <c r="I1966" s="30"/>
      <c r="J1966" s="30"/>
    </row>
    <row r="1967" spans="1:10" x14ac:dyDescent="0.25">
      <c r="A1967" s="27"/>
      <c r="B1967" s="27"/>
      <c r="C1967" s="27"/>
      <c r="D1967" s="27"/>
      <c r="E1967" s="27"/>
      <c r="H1967" s="30"/>
      <c r="I1967" s="30"/>
      <c r="J1967" s="30"/>
    </row>
    <row r="1968" spans="1:10" x14ac:dyDescent="0.25">
      <c r="A1968" s="27"/>
      <c r="B1968" s="27"/>
      <c r="C1968" s="27"/>
      <c r="D1968" s="27"/>
      <c r="E1968" s="27"/>
      <c r="H1968" s="30"/>
      <c r="I1968" s="30"/>
      <c r="J1968" s="30"/>
    </row>
    <row r="1969" spans="1:10" x14ac:dyDescent="0.25">
      <c r="A1969" s="27"/>
      <c r="B1969" s="27"/>
      <c r="C1969" s="27"/>
      <c r="D1969" s="27"/>
      <c r="E1969" s="27"/>
      <c r="H1969" s="30"/>
      <c r="I1969" s="30"/>
      <c r="J1969" s="30"/>
    </row>
    <row r="1970" spans="1:10" x14ac:dyDescent="0.25">
      <c r="A1970" s="27"/>
      <c r="B1970" s="27"/>
      <c r="C1970" s="27"/>
      <c r="D1970" s="27"/>
      <c r="E1970" s="27"/>
      <c r="H1970" s="30"/>
      <c r="I1970" s="30"/>
      <c r="J1970" s="30"/>
    </row>
    <row r="1971" spans="1:10" x14ac:dyDescent="0.25">
      <c r="A1971" s="27"/>
      <c r="B1971" s="27"/>
      <c r="C1971" s="27"/>
      <c r="D1971" s="27"/>
      <c r="E1971" s="27"/>
      <c r="H1971" s="30"/>
      <c r="I1971" s="30"/>
      <c r="J1971" s="30"/>
    </row>
    <row r="1972" spans="1:10" x14ac:dyDescent="0.25">
      <c r="A1972" s="27"/>
      <c r="B1972" s="27"/>
      <c r="C1972" s="27"/>
      <c r="D1972" s="27"/>
      <c r="E1972" s="27"/>
      <c r="H1972" s="30"/>
      <c r="I1972" s="30"/>
      <c r="J1972" s="30"/>
    </row>
    <row r="1973" spans="1:10" x14ac:dyDescent="0.25">
      <c r="A1973" s="27"/>
      <c r="B1973" s="27"/>
      <c r="C1973" s="27"/>
      <c r="D1973" s="27"/>
      <c r="E1973" s="27"/>
      <c r="H1973" s="30"/>
      <c r="I1973" s="30"/>
      <c r="J1973" s="30"/>
    </row>
    <row r="1974" spans="1:10" x14ac:dyDescent="0.25">
      <c r="A1974" s="27"/>
      <c r="B1974" s="27"/>
      <c r="C1974" s="27"/>
      <c r="D1974" s="27"/>
      <c r="E1974" s="27"/>
      <c r="H1974" s="30"/>
      <c r="I1974" s="30"/>
      <c r="J1974" s="30"/>
    </row>
    <row r="1975" spans="1:10" x14ac:dyDescent="0.25">
      <c r="A1975" s="27"/>
      <c r="B1975" s="27"/>
      <c r="C1975" s="27"/>
      <c r="D1975" s="27"/>
      <c r="E1975" s="27"/>
      <c r="H1975" s="30"/>
      <c r="I1975" s="30"/>
      <c r="J1975" s="30"/>
    </row>
    <row r="1976" spans="1:10" x14ac:dyDescent="0.25">
      <c r="A1976" s="27"/>
      <c r="B1976" s="27"/>
      <c r="C1976" s="27"/>
      <c r="D1976" s="27"/>
      <c r="E1976" s="27"/>
      <c r="H1976" s="30"/>
      <c r="I1976" s="30"/>
      <c r="J1976" s="30"/>
    </row>
    <row r="1977" spans="1:10" x14ac:dyDescent="0.25">
      <c r="A1977" s="27"/>
      <c r="B1977" s="27"/>
      <c r="C1977" s="27"/>
      <c r="D1977" s="27"/>
      <c r="E1977" s="27"/>
      <c r="H1977" s="30"/>
      <c r="I1977" s="30"/>
      <c r="J1977" s="30"/>
    </row>
    <row r="1978" spans="1:10" x14ac:dyDescent="0.25">
      <c r="A1978" s="27"/>
      <c r="B1978" s="27"/>
      <c r="C1978" s="27"/>
      <c r="D1978" s="27"/>
      <c r="E1978" s="27"/>
      <c r="H1978" s="30"/>
      <c r="I1978" s="30"/>
      <c r="J1978" s="30"/>
    </row>
    <row r="1979" spans="1:10" x14ac:dyDescent="0.25">
      <c r="A1979" s="27"/>
      <c r="B1979" s="27"/>
      <c r="C1979" s="27"/>
      <c r="D1979" s="27"/>
      <c r="E1979" s="27"/>
      <c r="H1979" s="30"/>
      <c r="I1979" s="30"/>
      <c r="J1979" s="30"/>
    </row>
    <row r="1980" spans="1:10" x14ac:dyDescent="0.25">
      <c r="A1980" s="27"/>
      <c r="B1980" s="27"/>
      <c r="C1980" s="27"/>
      <c r="D1980" s="27"/>
      <c r="E1980" s="27"/>
      <c r="H1980" s="30"/>
      <c r="I1980" s="30"/>
      <c r="J1980" s="30"/>
    </row>
    <row r="1981" spans="1:10" x14ac:dyDescent="0.25">
      <c r="A1981" s="27"/>
      <c r="B1981" s="27"/>
      <c r="C1981" s="27"/>
      <c r="D1981" s="27"/>
      <c r="E1981" s="27"/>
      <c r="H1981" s="30"/>
      <c r="I1981" s="30"/>
      <c r="J1981" s="30"/>
    </row>
    <row r="1982" spans="1:10" x14ac:dyDescent="0.25">
      <c r="A1982" s="27"/>
      <c r="B1982" s="27"/>
      <c r="C1982" s="27"/>
      <c r="D1982" s="27"/>
      <c r="E1982" s="27"/>
      <c r="H1982" s="30"/>
      <c r="I1982" s="30"/>
      <c r="J1982" s="30"/>
    </row>
    <row r="1983" spans="1:10" x14ac:dyDescent="0.25">
      <c r="A1983" s="27"/>
      <c r="B1983" s="27"/>
      <c r="C1983" s="27"/>
      <c r="D1983" s="27"/>
      <c r="E1983" s="27"/>
      <c r="H1983" s="30"/>
      <c r="I1983" s="30"/>
      <c r="J1983" s="30"/>
    </row>
    <row r="1984" spans="1:10" x14ac:dyDescent="0.25">
      <c r="A1984" s="27"/>
      <c r="B1984" s="27"/>
      <c r="C1984" s="27"/>
      <c r="D1984" s="27"/>
      <c r="E1984" s="27"/>
      <c r="H1984" s="30"/>
      <c r="I1984" s="30"/>
      <c r="J1984" s="30"/>
    </row>
    <row r="1985" spans="1:10" x14ac:dyDescent="0.25">
      <c r="A1985" s="27"/>
      <c r="B1985" s="27"/>
      <c r="C1985" s="27"/>
      <c r="D1985" s="27"/>
      <c r="E1985" s="27"/>
      <c r="H1985" s="30"/>
      <c r="I1985" s="30"/>
      <c r="J1985" s="30"/>
    </row>
    <row r="1986" spans="1:10" x14ac:dyDescent="0.25">
      <c r="A1986" s="27"/>
      <c r="B1986" s="27"/>
      <c r="C1986" s="27"/>
      <c r="D1986" s="27"/>
      <c r="E1986" s="27"/>
      <c r="H1986" s="30"/>
      <c r="I1986" s="30"/>
      <c r="J1986" s="30"/>
    </row>
    <row r="1987" spans="1:10" x14ac:dyDescent="0.25">
      <c r="A1987" s="27"/>
      <c r="B1987" s="27"/>
      <c r="C1987" s="27"/>
      <c r="D1987" s="27"/>
      <c r="E1987" s="27"/>
      <c r="H1987" s="30"/>
      <c r="I1987" s="30"/>
      <c r="J1987" s="30"/>
    </row>
    <row r="1988" spans="1:10" x14ac:dyDescent="0.25">
      <c r="A1988" s="27"/>
      <c r="B1988" s="27"/>
      <c r="C1988" s="27"/>
      <c r="D1988" s="27"/>
      <c r="E1988" s="27"/>
      <c r="H1988" s="30"/>
      <c r="I1988" s="30"/>
      <c r="J1988" s="30"/>
    </row>
    <row r="1989" spans="1:10" x14ac:dyDescent="0.25">
      <c r="A1989" s="27"/>
      <c r="B1989" s="27"/>
      <c r="C1989" s="27"/>
      <c r="D1989" s="27"/>
      <c r="E1989" s="27"/>
      <c r="H1989" s="30"/>
      <c r="I1989" s="30"/>
      <c r="J1989" s="30"/>
    </row>
    <row r="1990" spans="1:10" x14ac:dyDescent="0.25">
      <c r="A1990" s="27"/>
      <c r="B1990" s="27"/>
      <c r="C1990" s="27"/>
      <c r="D1990" s="27"/>
      <c r="E1990" s="27"/>
      <c r="H1990" s="30"/>
      <c r="I1990" s="30"/>
      <c r="J1990" s="30"/>
    </row>
    <row r="1991" spans="1:10" x14ac:dyDescent="0.25">
      <c r="A1991" s="27"/>
      <c r="B1991" s="27"/>
      <c r="C1991" s="27"/>
      <c r="D1991" s="27"/>
      <c r="E1991" s="27"/>
      <c r="H1991" s="30"/>
      <c r="I1991" s="30"/>
      <c r="J1991" s="30"/>
    </row>
    <row r="1992" spans="1:10" x14ac:dyDescent="0.25">
      <c r="A1992" s="27"/>
      <c r="B1992" s="27"/>
      <c r="C1992" s="27"/>
      <c r="D1992" s="27"/>
      <c r="E1992" s="27"/>
      <c r="H1992" s="30"/>
      <c r="I1992" s="30"/>
      <c r="J1992" s="30"/>
    </row>
    <row r="1993" spans="1:10" x14ac:dyDescent="0.25">
      <c r="A1993" s="27"/>
      <c r="B1993" s="27"/>
      <c r="C1993" s="27"/>
      <c r="D1993" s="27"/>
      <c r="E1993" s="27"/>
      <c r="H1993" s="30"/>
      <c r="I1993" s="30"/>
      <c r="J1993" s="30"/>
    </row>
    <row r="1994" spans="1:10" x14ac:dyDescent="0.25">
      <c r="A1994" s="27"/>
      <c r="B1994" s="27"/>
      <c r="C1994" s="27"/>
      <c r="D1994" s="27"/>
      <c r="E1994" s="27"/>
      <c r="H1994" s="30"/>
      <c r="I1994" s="30"/>
      <c r="J1994" s="30"/>
    </row>
    <row r="1995" spans="1:10" x14ac:dyDescent="0.25">
      <c r="A1995" s="27"/>
      <c r="B1995" s="27"/>
      <c r="C1995" s="27"/>
      <c r="D1995" s="27"/>
      <c r="E1995" s="27"/>
      <c r="H1995" s="30"/>
      <c r="I1995" s="30"/>
      <c r="J1995" s="30"/>
    </row>
    <row r="1996" spans="1:10" x14ac:dyDescent="0.25">
      <c r="A1996" s="27"/>
      <c r="B1996" s="27"/>
      <c r="C1996" s="27"/>
      <c r="D1996" s="27"/>
      <c r="E1996" s="27"/>
      <c r="H1996" s="30"/>
      <c r="I1996" s="30"/>
      <c r="J1996" s="30"/>
    </row>
    <row r="1997" spans="1:10" x14ac:dyDescent="0.25">
      <c r="A1997" s="27"/>
      <c r="B1997" s="27"/>
      <c r="C1997" s="27"/>
      <c r="D1997" s="27"/>
      <c r="E1997" s="27"/>
      <c r="H1997" s="30"/>
      <c r="I1997" s="30"/>
      <c r="J1997" s="30"/>
    </row>
    <row r="1998" spans="1:10" x14ac:dyDescent="0.25">
      <c r="A1998" s="27"/>
      <c r="B1998" s="27"/>
      <c r="C1998" s="27"/>
      <c r="D1998" s="27"/>
      <c r="E1998" s="27"/>
      <c r="H1998" s="30"/>
      <c r="I1998" s="30"/>
      <c r="J1998" s="30"/>
    </row>
    <row r="1999" spans="1:10" x14ac:dyDescent="0.25">
      <c r="A1999" s="27"/>
      <c r="B1999" s="27"/>
      <c r="C1999" s="27"/>
      <c r="D1999" s="27"/>
      <c r="E1999" s="27"/>
      <c r="H1999" s="30"/>
      <c r="I1999" s="30"/>
      <c r="J1999" s="30"/>
    </row>
    <row r="2000" spans="1:10" x14ac:dyDescent="0.25">
      <c r="A2000" s="27"/>
      <c r="B2000" s="27"/>
      <c r="C2000" s="27"/>
      <c r="D2000" s="27"/>
      <c r="E2000" s="27"/>
      <c r="H2000" s="30"/>
      <c r="I2000" s="30"/>
      <c r="J2000" s="30"/>
    </row>
    <row r="2001" spans="1:10" x14ac:dyDescent="0.25">
      <c r="A2001" s="27"/>
      <c r="B2001" s="27"/>
      <c r="C2001" s="27"/>
      <c r="D2001" s="27"/>
      <c r="E2001" s="27"/>
      <c r="H2001" s="30"/>
      <c r="I2001" s="30"/>
      <c r="J2001" s="30"/>
    </row>
    <row r="2002" spans="1:10" x14ac:dyDescent="0.25">
      <c r="A2002" s="27"/>
      <c r="B2002" s="27"/>
      <c r="C2002" s="27"/>
      <c r="D2002" s="27"/>
      <c r="E2002" s="27"/>
      <c r="H2002" s="30"/>
      <c r="I2002" s="30"/>
      <c r="J2002" s="30"/>
    </row>
    <row r="2003" spans="1:10" x14ac:dyDescent="0.25">
      <c r="A2003" s="27"/>
      <c r="B2003" s="27"/>
      <c r="C2003" s="27"/>
      <c r="D2003" s="27"/>
      <c r="E2003" s="27"/>
      <c r="H2003" s="30"/>
      <c r="I2003" s="30"/>
      <c r="J2003" s="30"/>
    </row>
    <row r="2004" spans="1:10" x14ac:dyDescent="0.25">
      <c r="A2004" s="27"/>
      <c r="B2004" s="27"/>
      <c r="C2004" s="27"/>
      <c r="D2004" s="27"/>
      <c r="E2004" s="27"/>
      <c r="H2004" s="30"/>
      <c r="I2004" s="30"/>
      <c r="J2004" s="30"/>
    </row>
    <row r="2005" spans="1:10" x14ac:dyDescent="0.25">
      <c r="A2005" s="27"/>
      <c r="B2005" s="27"/>
      <c r="C2005" s="27"/>
      <c r="D2005" s="27"/>
      <c r="E2005" s="27"/>
      <c r="H2005" s="30"/>
      <c r="I2005" s="30"/>
      <c r="J2005" s="30"/>
    </row>
    <row r="2006" spans="1:10" x14ac:dyDescent="0.25">
      <c r="A2006" s="27"/>
      <c r="B2006" s="27"/>
      <c r="C2006" s="27"/>
      <c r="D2006" s="27"/>
      <c r="E2006" s="27"/>
      <c r="H2006" s="30"/>
      <c r="I2006" s="30"/>
      <c r="J2006" s="30"/>
    </row>
    <row r="2007" spans="1:10" x14ac:dyDescent="0.25">
      <c r="A2007" s="27"/>
      <c r="B2007" s="27"/>
      <c r="C2007" s="27"/>
      <c r="D2007" s="27"/>
      <c r="E2007" s="27"/>
      <c r="H2007" s="30"/>
      <c r="I2007" s="30"/>
      <c r="J2007" s="30"/>
    </row>
    <row r="2008" spans="1:10" x14ac:dyDescent="0.25">
      <c r="A2008" s="27"/>
      <c r="B2008" s="27"/>
      <c r="C2008" s="27"/>
      <c r="D2008" s="27"/>
      <c r="E2008" s="27"/>
      <c r="H2008" s="30"/>
      <c r="I2008" s="30"/>
      <c r="J2008" s="30"/>
    </row>
    <row r="2009" spans="1:10" x14ac:dyDescent="0.25">
      <c r="A2009" s="27"/>
      <c r="B2009" s="27"/>
      <c r="C2009" s="27"/>
      <c r="D2009" s="27"/>
      <c r="E2009" s="27"/>
      <c r="H2009" s="30"/>
      <c r="I2009" s="30"/>
      <c r="J2009" s="30"/>
    </row>
    <row r="2010" spans="1:10" x14ac:dyDescent="0.25">
      <c r="A2010" s="27"/>
      <c r="B2010" s="27"/>
      <c r="C2010" s="27"/>
      <c r="D2010" s="27"/>
      <c r="E2010" s="27"/>
      <c r="H2010" s="30"/>
      <c r="I2010" s="30"/>
      <c r="J2010" s="30"/>
    </row>
    <row r="2011" spans="1:10" x14ac:dyDescent="0.25">
      <c r="A2011" s="27"/>
      <c r="B2011" s="27"/>
      <c r="C2011" s="27"/>
      <c r="D2011" s="27"/>
      <c r="E2011" s="27"/>
      <c r="H2011" s="30"/>
      <c r="I2011" s="30"/>
      <c r="J2011" s="30"/>
    </row>
    <row r="2012" spans="1:10" x14ac:dyDescent="0.25">
      <c r="A2012" s="27"/>
      <c r="B2012" s="27"/>
      <c r="C2012" s="27"/>
      <c r="D2012" s="27"/>
      <c r="E2012" s="27"/>
      <c r="H2012" s="30"/>
      <c r="I2012" s="30"/>
      <c r="J2012" s="30"/>
    </row>
    <row r="2013" spans="1:10" x14ac:dyDescent="0.25">
      <c r="A2013" s="27"/>
      <c r="B2013" s="27"/>
      <c r="C2013" s="27"/>
      <c r="D2013" s="27"/>
      <c r="E2013" s="27"/>
      <c r="H2013" s="30"/>
      <c r="I2013" s="30"/>
      <c r="J2013" s="30"/>
    </row>
    <row r="2014" spans="1:10" x14ac:dyDescent="0.25">
      <c r="A2014" s="27"/>
      <c r="B2014" s="27"/>
      <c r="C2014" s="27"/>
      <c r="D2014" s="27"/>
      <c r="E2014" s="27"/>
      <c r="H2014" s="30"/>
      <c r="I2014" s="30"/>
      <c r="J2014" s="30"/>
    </row>
    <row r="2015" spans="1:10" x14ac:dyDescent="0.25">
      <c r="A2015" s="27"/>
      <c r="B2015" s="27"/>
      <c r="C2015" s="27"/>
      <c r="D2015" s="27"/>
      <c r="E2015" s="27"/>
      <c r="H2015" s="30"/>
      <c r="I2015" s="30"/>
      <c r="J2015" s="30"/>
    </row>
    <row r="2016" spans="1:10" x14ac:dyDescent="0.25">
      <c r="A2016" s="27"/>
      <c r="B2016" s="27"/>
      <c r="C2016" s="27"/>
      <c r="D2016" s="27"/>
      <c r="E2016" s="27"/>
      <c r="H2016" s="30"/>
      <c r="I2016" s="30"/>
      <c r="J2016" s="30"/>
    </row>
    <row r="2017" spans="1:10" x14ac:dyDescent="0.25">
      <c r="A2017" s="27"/>
      <c r="B2017" s="27"/>
      <c r="C2017" s="27"/>
      <c r="D2017" s="27"/>
      <c r="E2017" s="27"/>
      <c r="H2017" s="30"/>
      <c r="I2017" s="30"/>
      <c r="J2017" s="30"/>
    </row>
    <row r="2018" spans="1:10" x14ac:dyDescent="0.25">
      <c r="A2018" s="27"/>
      <c r="B2018" s="27"/>
      <c r="C2018" s="27"/>
      <c r="D2018" s="27"/>
      <c r="E2018" s="27"/>
      <c r="H2018" s="30"/>
      <c r="I2018" s="30"/>
      <c r="J2018" s="30"/>
    </row>
    <row r="2019" spans="1:10" x14ac:dyDescent="0.25">
      <c r="A2019" s="27"/>
      <c r="B2019" s="27"/>
      <c r="C2019" s="27"/>
      <c r="D2019" s="27"/>
      <c r="E2019" s="27"/>
      <c r="H2019" s="30"/>
      <c r="I2019" s="30"/>
      <c r="J2019" s="30"/>
    </row>
    <row r="2020" spans="1:10" x14ac:dyDescent="0.25">
      <c r="A2020" s="27"/>
      <c r="B2020" s="27"/>
      <c r="C2020" s="27"/>
      <c r="D2020" s="27"/>
      <c r="E2020" s="27"/>
      <c r="H2020" s="30"/>
      <c r="I2020" s="30"/>
      <c r="J2020" s="30"/>
    </row>
    <row r="2021" spans="1:10" x14ac:dyDescent="0.25">
      <c r="A2021" s="27"/>
      <c r="B2021" s="27"/>
      <c r="C2021" s="27"/>
      <c r="D2021" s="27"/>
      <c r="E2021" s="27"/>
      <c r="H2021" s="30"/>
      <c r="I2021" s="30"/>
      <c r="J2021" s="30"/>
    </row>
    <row r="2022" spans="1:10" x14ac:dyDescent="0.25">
      <c r="A2022" s="27"/>
      <c r="B2022" s="27"/>
      <c r="C2022" s="27"/>
      <c r="D2022" s="27"/>
      <c r="E2022" s="27"/>
      <c r="H2022" s="30"/>
      <c r="I2022" s="30"/>
      <c r="J2022" s="30"/>
    </row>
    <row r="2023" spans="1:10" x14ac:dyDescent="0.25">
      <c r="A2023" s="27"/>
      <c r="B2023" s="27"/>
      <c r="C2023" s="27"/>
      <c r="D2023" s="27"/>
      <c r="E2023" s="27"/>
      <c r="H2023" s="30"/>
      <c r="I2023" s="30"/>
      <c r="J2023" s="30"/>
    </row>
    <row r="2024" spans="1:10" x14ac:dyDescent="0.25">
      <c r="A2024" s="27"/>
      <c r="B2024" s="27"/>
      <c r="C2024" s="27"/>
      <c r="D2024" s="27"/>
      <c r="E2024" s="27"/>
      <c r="H2024" s="30"/>
      <c r="I2024" s="30"/>
      <c r="J2024" s="30"/>
    </row>
    <row r="2025" spans="1:10" x14ac:dyDescent="0.25">
      <c r="A2025" s="27"/>
      <c r="B2025" s="27"/>
      <c r="C2025" s="27"/>
      <c r="D2025" s="27"/>
      <c r="E2025" s="27"/>
      <c r="H2025" s="30"/>
      <c r="I2025" s="30"/>
      <c r="J2025" s="30"/>
    </row>
    <row r="2026" spans="1:10" x14ac:dyDescent="0.25">
      <c r="A2026" s="27"/>
      <c r="B2026" s="27"/>
      <c r="C2026" s="27"/>
      <c r="D2026" s="27"/>
      <c r="E2026" s="27"/>
      <c r="H2026" s="30"/>
      <c r="I2026" s="30"/>
      <c r="J2026" s="30"/>
    </row>
    <row r="2027" spans="1:10" x14ac:dyDescent="0.25">
      <c r="A2027" s="27"/>
      <c r="B2027" s="27"/>
      <c r="C2027" s="27"/>
      <c r="D2027" s="27"/>
      <c r="E2027" s="27"/>
      <c r="H2027" s="30"/>
      <c r="I2027" s="30"/>
      <c r="J2027" s="30"/>
    </row>
    <row r="2028" spans="1:10" x14ac:dyDescent="0.25">
      <c r="A2028" s="27"/>
      <c r="B2028" s="27"/>
      <c r="C2028" s="27"/>
      <c r="D2028" s="27"/>
      <c r="E2028" s="27"/>
      <c r="H2028" s="30"/>
      <c r="I2028" s="30"/>
      <c r="J2028" s="30"/>
    </row>
    <row r="2029" spans="1:10" x14ac:dyDescent="0.25">
      <c r="A2029" s="27"/>
      <c r="B2029" s="27"/>
      <c r="C2029" s="27"/>
      <c r="D2029" s="27"/>
      <c r="E2029" s="27"/>
      <c r="H2029" s="30"/>
      <c r="I2029" s="30"/>
      <c r="J2029" s="30"/>
    </row>
    <row r="2030" spans="1:10" x14ac:dyDescent="0.25">
      <c r="A2030" s="27"/>
      <c r="B2030" s="27"/>
      <c r="C2030" s="27"/>
      <c r="D2030" s="27"/>
      <c r="E2030" s="27"/>
      <c r="H2030" s="30"/>
      <c r="I2030" s="30"/>
      <c r="J2030" s="30"/>
    </row>
    <row r="2031" spans="1:10" x14ac:dyDescent="0.25">
      <c r="A2031" s="27"/>
      <c r="B2031" s="27"/>
      <c r="C2031" s="27"/>
      <c r="D2031" s="27"/>
      <c r="E2031" s="27"/>
      <c r="H2031" s="30"/>
      <c r="I2031" s="30"/>
      <c r="J2031" s="30"/>
    </row>
    <row r="2032" spans="1:10" x14ac:dyDescent="0.25">
      <c r="A2032" s="27"/>
      <c r="B2032" s="27"/>
      <c r="C2032" s="27"/>
      <c r="D2032" s="27"/>
      <c r="E2032" s="27"/>
      <c r="H2032" s="30"/>
      <c r="I2032" s="30"/>
      <c r="J2032" s="30"/>
    </row>
    <row r="2033" spans="1:10" x14ac:dyDescent="0.25">
      <c r="A2033" s="27"/>
      <c r="B2033" s="27"/>
      <c r="C2033" s="27"/>
      <c r="D2033" s="27"/>
      <c r="E2033" s="27"/>
      <c r="H2033" s="30"/>
      <c r="I2033" s="30"/>
      <c r="J2033" s="30"/>
    </row>
    <row r="2034" spans="1:10" x14ac:dyDescent="0.25">
      <c r="A2034" s="27"/>
      <c r="B2034" s="27"/>
      <c r="C2034" s="27"/>
      <c r="D2034" s="27"/>
      <c r="E2034" s="27"/>
      <c r="H2034" s="30"/>
      <c r="I2034" s="30"/>
      <c r="J2034" s="30"/>
    </row>
    <row r="2035" spans="1:10" x14ac:dyDescent="0.25">
      <c r="A2035" s="27"/>
      <c r="B2035" s="27"/>
      <c r="C2035" s="27"/>
      <c r="D2035" s="27"/>
      <c r="E2035" s="27"/>
      <c r="H2035" s="30"/>
      <c r="I2035" s="30"/>
      <c r="J2035" s="30"/>
    </row>
    <row r="2036" spans="1:10" x14ac:dyDescent="0.25">
      <c r="A2036" s="27"/>
      <c r="B2036" s="27"/>
      <c r="C2036" s="27"/>
      <c r="D2036" s="27"/>
      <c r="E2036" s="27"/>
      <c r="H2036" s="30"/>
      <c r="I2036" s="30"/>
      <c r="J2036" s="30"/>
    </row>
    <row r="2037" spans="1:10" x14ac:dyDescent="0.25">
      <c r="A2037" s="27"/>
      <c r="B2037" s="27"/>
      <c r="C2037" s="27"/>
      <c r="D2037" s="27"/>
      <c r="E2037" s="27"/>
      <c r="H2037" s="30"/>
      <c r="I2037" s="30"/>
      <c r="J2037" s="30"/>
    </row>
    <row r="2038" spans="1:10" x14ac:dyDescent="0.25">
      <c r="A2038" s="27"/>
      <c r="B2038" s="27"/>
      <c r="C2038" s="27"/>
      <c r="D2038" s="27"/>
      <c r="E2038" s="27"/>
      <c r="H2038" s="30"/>
      <c r="I2038" s="30"/>
      <c r="J2038" s="30"/>
    </row>
    <row r="2039" spans="1:10" x14ac:dyDescent="0.25">
      <c r="A2039" s="27"/>
      <c r="B2039" s="27"/>
      <c r="C2039" s="27"/>
      <c r="D2039" s="27"/>
      <c r="E2039" s="27"/>
      <c r="H2039" s="30"/>
      <c r="I2039" s="30"/>
      <c r="J2039" s="30"/>
    </row>
    <row r="2040" spans="1:10" x14ac:dyDescent="0.25">
      <c r="A2040" s="27"/>
      <c r="B2040" s="27"/>
      <c r="C2040" s="27"/>
      <c r="D2040" s="27"/>
      <c r="E2040" s="27"/>
      <c r="H2040" s="30"/>
      <c r="I2040" s="30"/>
      <c r="J2040" s="30"/>
    </row>
    <row r="2041" spans="1:10" x14ac:dyDescent="0.25">
      <c r="A2041" s="27"/>
      <c r="B2041" s="27"/>
      <c r="C2041" s="27"/>
      <c r="D2041" s="27"/>
      <c r="E2041" s="27"/>
      <c r="H2041" s="30"/>
      <c r="I2041" s="30"/>
      <c r="J2041" s="30"/>
    </row>
    <row r="2042" spans="1:10" x14ac:dyDescent="0.25">
      <c r="A2042" s="27"/>
      <c r="B2042" s="27"/>
      <c r="C2042" s="27"/>
      <c r="D2042" s="27"/>
      <c r="E2042" s="27"/>
      <c r="H2042" s="30"/>
      <c r="I2042" s="30"/>
      <c r="J2042" s="30"/>
    </row>
    <row r="2043" spans="1:10" x14ac:dyDescent="0.25">
      <c r="A2043" s="27"/>
      <c r="B2043" s="27"/>
      <c r="C2043" s="27"/>
      <c r="D2043" s="27"/>
      <c r="E2043" s="27"/>
      <c r="H2043" s="30"/>
      <c r="I2043" s="30"/>
      <c r="J2043" s="30"/>
    </row>
    <row r="2044" spans="1:10" x14ac:dyDescent="0.25">
      <c r="A2044" s="27"/>
      <c r="B2044" s="27"/>
      <c r="C2044" s="27"/>
      <c r="D2044" s="27"/>
      <c r="E2044" s="27"/>
      <c r="H2044" s="30"/>
      <c r="I2044" s="30"/>
      <c r="J2044" s="30"/>
    </row>
    <row r="2045" spans="1:10" x14ac:dyDescent="0.25">
      <c r="A2045" s="27"/>
      <c r="B2045" s="27"/>
      <c r="C2045" s="27"/>
      <c r="D2045" s="27"/>
      <c r="E2045" s="27"/>
      <c r="H2045" s="30"/>
      <c r="I2045" s="30"/>
      <c r="J2045" s="30"/>
    </row>
    <row r="2046" spans="1:10" x14ac:dyDescent="0.25">
      <c r="A2046" s="27"/>
      <c r="B2046" s="27"/>
      <c r="C2046" s="27"/>
      <c r="D2046" s="27"/>
      <c r="E2046" s="27"/>
      <c r="H2046" s="30"/>
      <c r="I2046" s="30"/>
      <c r="J2046" s="30"/>
    </row>
    <row r="2047" spans="1:10" x14ac:dyDescent="0.25">
      <c r="A2047" s="27"/>
      <c r="B2047" s="27"/>
      <c r="C2047" s="27"/>
      <c r="D2047" s="27"/>
      <c r="E2047" s="27"/>
      <c r="H2047" s="30"/>
      <c r="I2047" s="30"/>
      <c r="J2047" s="30"/>
    </row>
    <row r="2048" spans="1:10" x14ac:dyDescent="0.25">
      <c r="A2048" s="27"/>
      <c r="B2048" s="27"/>
      <c r="C2048" s="27"/>
      <c r="D2048" s="27"/>
      <c r="E2048" s="27"/>
      <c r="H2048" s="30"/>
      <c r="I2048" s="30"/>
      <c r="J2048" s="30"/>
    </row>
    <row r="2049" spans="1:10" x14ac:dyDescent="0.25">
      <c r="A2049" s="27"/>
      <c r="B2049" s="27"/>
      <c r="C2049" s="27"/>
      <c r="D2049" s="27"/>
      <c r="E2049" s="27"/>
      <c r="H2049" s="30"/>
      <c r="I2049" s="30"/>
      <c r="J2049" s="30"/>
    </row>
    <row r="2050" spans="1:10" x14ac:dyDescent="0.25">
      <c r="A2050" s="27"/>
      <c r="B2050" s="27"/>
      <c r="C2050" s="27"/>
      <c r="D2050" s="27"/>
      <c r="E2050" s="27"/>
      <c r="H2050" s="30"/>
      <c r="I2050" s="30"/>
      <c r="J2050" s="30"/>
    </row>
    <row r="2051" spans="1:10" x14ac:dyDescent="0.25">
      <c r="A2051" s="27"/>
      <c r="B2051" s="27"/>
      <c r="C2051" s="27"/>
      <c r="D2051" s="27"/>
      <c r="E2051" s="27"/>
      <c r="H2051" s="30"/>
      <c r="I2051" s="30"/>
      <c r="J2051" s="30"/>
    </row>
    <row r="2052" spans="1:10" x14ac:dyDescent="0.25">
      <c r="A2052" s="27"/>
      <c r="B2052" s="27"/>
      <c r="C2052" s="27"/>
      <c r="D2052" s="27"/>
      <c r="E2052" s="27"/>
      <c r="H2052" s="30"/>
      <c r="I2052" s="30"/>
      <c r="J2052" s="30"/>
    </row>
    <row r="2053" spans="1:10" x14ac:dyDescent="0.25">
      <c r="A2053" s="27"/>
      <c r="B2053" s="27"/>
      <c r="C2053" s="27"/>
      <c r="D2053" s="27"/>
      <c r="E2053" s="27"/>
      <c r="H2053" s="30"/>
      <c r="I2053" s="30"/>
      <c r="J2053" s="30"/>
    </row>
    <row r="2054" spans="1:10" x14ac:dyDescent="0.25">
      <c r="A2054" s="27"/>
      <c r="B2054" s="27"/>
      <c r="C2054" s="27"/>
      <c r="D2054" s="27"/>
      <c r="E2054" s="27"/>
      <c r="H2054" s="30"/>
      <c r="I2054" s="30"/>
      <c r="J2054" s="30"/>
    </row>
    <row r="2055" spans="1:10" x14ac:dyDescent="0.25">
      <c r="A2055" s="27"/>
      <c r="B2055" s="27"/>
      <c r="C2055" s="27"/>
      <c r="D2055" s="27"/>
      <c r="E2055" s="27"/>
      <c r="H2055" s="30"/>
      <c r="I2055" s="30"/>
      <c r="J2055" s="30"/>
    </row>
    <row r="2056" spans="1:10" x14ac:dyDescent="0.25">
      <c r="A2056" s="27"/>
      <c r="B2056" s="27"/>
      <c r="C2056" s="27"/>
      <c r="D2056" s="27"/>
      <c r="E2056" s="27"/>
      <c r="H2056" s="30"/>
      <c r="I2056" s="30"/>
      <c r="J2056" s="30"/>
    </row>
    <row r="2057" spans="1:10" x14ac:dyDescent="0.25">
      <c r="A2057" s="27"/>
      <c r="B2057" s="27"/>
      <c r="C2057" s="27"/>
      <c r="D2057" s="27"/>
      <c r="E2057" s="27"/>
      <c r="H2057" s="30"/>
      <c r="I2057" s="30"/>
      <c r="J2057" s="30"/>
    </row>
    <row r="2058" spans="1:10" x14ac:dyDescent="0.25">
      <c r="A2058" s="27"/>
      <c r="B2058" s="27"/>
      <c r="C2058" s="27"/>
      <c r="D2058" s="27"/>
      <c r="E2058" s="27"/>
      <c r="H2058" s="30"/>
      <c r="I2058" s="30"/>
      <c r="J2058" s="30"/>
    </row>
    <row r="2059" spans="1:10" x14ac:dyDescent="0.25">
      <c r="A2059" s="27"/>
      <c r="B2059" s="27"/>
      <c r="C2059" s="27"/>
      <c r="D2059" s="27"/>
      <c r="E2059" s="27"/>
      <c r="H2059" s="30"/>
      <c r="I2059" s="30"/>
      <c r="J2059" s="30"/>
    </row>
    <row r="2060" spans="1:10" x14ac:dyDescent="0.25">
      <c r="A2060" s="27"/>
      <c r="B2060" s="27"/>
      <c r="C2060" s="27"/>
      <c r="D2060" s="27"/>
      <c r="E2060" s="27"/>
      <c r="H2060" s="30"/>
      <c r="I2060" s="30"/>
      <c r="J2060" s="30"/>
    </row>
    <row r="2061" spans="1:10" x14ac:dyDescent="0.25">
      <c r="A2061" s="27"/>
      <c r="B2061" s="27"/>
      <c r="C2061" s="27"/>
      <c r="D2061" s="27"/>
      <c r="E2061" s="27"/>
      <c r="H2061" s="30"/>
      <c r="I2061" s="30"/>
      <c r="J2061" s="30"/>
    </row>
    <row r="2062" spans="1:10" x14ac:dyDescent="0.25">
      <c r="A2062" s="27"/>
      <c r="B2062" s="27"/>
      <c r="C2062" s="27"/>
      <c r="D2062" s="27"/>
      <c r="E2062" s="27"/>
      <c r="H2062" s="30"/>
      <c r="I2062" s="30"/>
      <c r="J2062" s="30"/>
    </row>
    <row r="2063" spans="1:10" x14ac:dyDescent="0.25">
      <c r="A2063" s="27"/>
      <c r="B2063" s="27"/>
      <c r="C2063" s="27"/>
      <c r="D2063" s="27"/>
      <c r="E2063" s="27"/>
      <c r="H2063" s="30"/>
      <c r="I2063" s="30"/>
      <c r="J2063" s="30"/>
    </row>
    <row r="2064" spans="1:10" x14ac:dyDescent="0.25">
      <c r="A2064" s="27"/>
      <c r="B2064" s="27"/>
      <c r="C2064" s="27"/>
      <c r="D2064" s="27"/>
      <c r="E2064" s="27"/>
      <c r="H2064" s="30"/>
      <c r="I2064" s="30"/>
      <c r="J2064" s="30"/>
    </row>
    <row r="2065" spans="1:10" x14ac:dyDescent="0.25">
      <c r="A2065" s="27"/>
      <c r="B2065" s="27"/>
      <c r="C2065" s="27"/>
      <c r="D2065" s="27"/>
      <c r="E2065" s="27"/>
      <c r="H2065" s="30"/>
      <c r="I2065" s="30"/>
      <c r="J2065" s="30"/>
    </row>
    <row r="2066" spans="1:10" x14ac:dyDescent="0.25">
      <c r="A2066" s="27"/>
      <c r="B2066" s="27"/>
      <c r="C2066" s="27"/>
      <c r="D2066" s="27"/>
      <c r="E2066" s="27"/>
      <c r="H2066" s="30"/>
      <c r="I2066" s="30"/>
      <c r="J2066" s="30"/>
    </row>
    <row r="2067" spans="1:10" x14ac:dyDescent="0.25">
      <c r="A2067" s="27"/>
      <c r="B2067" s="27"/>
      <c r="C2067" s="27"/>
      <c r="D2067" s="27"/>
      <c r="E2067" s="27"/>
      <c r="H2067" s="30"/>
      <c r="I2067" s="30"/>
      <c r="J2067" s="30"/>
    </row>
    <row r="2068" spans="1:10" x14ac:dyDescent="0.25">
      <c r="A2068" s="27"/>
      <c r="B2068" s="27"/>
      <c r="C2068" s="27"/>
      <c r="D2068" s="27"/>
      <c r="E2068" s="27"/>
      <c r="H2068" s="30"/>
      <c r="I2068" s="30"/>
      <c r="J2068" s="30"/>
    </row>
    <row r="2069" spans="1:10" x14ac:dyDescent="0.25">
      <c r="A2069" s="27"/>
      <c r="B2069" s="27"/>
      <c r="C2069" s="27"/>
      <c r="D2069" s="27"/>
      <c r="E2069" s="27"/>
      <c r="H2069" s="30"/>
      <c r="I2069" s="30"/>
      <c r="J2069" s="30"/>
    </row>
    <row r="2070" spans="1:10" x14ac:dyDescent="0.25">
      <c r="A2070" s="27"/>
      <c r="B2070" s="27"/>
      <c r="C2070" s="27"/>
      <c r="D2070" s="27"/>
      <c r="E2070" s="27"/>
      <c r="H2070" s="30"/>
      <c r="I2070" s="30"/>
      <c r="J2070" s="30"/>
    </row>
    <row r="2071" spans="1:10" x14ac:dyDescent="0.25">
      <c r="A2071" s="27"/>
      <c r="B2071" s="27"/>
      <c r="C2071" s="27"/>
      <c r="D2071" s="27"/>
      <c r="E2071" s="27"/>
      <c r="H2071" s="30"/>
      <c r="I2071" s="30"/>
      <c r="J2071" s="30"/>
    </row>
    <row r="2072" spans="1:10" x14ac:dyDescent="0.25">
      <c r="A2072" s="27"/>
      <c r="B2072" s="27"/>
      <c r="C2072" s="27"/>
      <c r="D2072" s="27"/>
      <c r="E2072" s="27"/>
      <c r="H2072" s="30"/>
      <c r="I2072" s="30"/>
      <c r="J2072" s="30"/>
    </row>
    <row r="2073" spans="1:10" x14ac:dyDescent="0.25">
      <c r="A2073" s="27"/>
      <c r="B2073" s="27"/>
      <c r="C2073" s="27"/>
      <c r="D2073" s="27"/>
      <c r="E2073" s="27"/>
      <c r="H2073" s="30"/>
      <c r="I2073" s="30"/>
      <c r="J2073" s="30"/>
    </row>
    <row r="2074" spans="1:10" x14ac:dyDescent="0.25">
      <c r="A2074" s="27"/>
      <c r="B2074" s="27"/>
      <c r="C2074" s="27"/>
      <c r="D2074" s="27"/>
      <c r="E2074" s="27"/>
      <c r="H2074" s="30"/>
      <c r="I2074" s="30"/>
      <c r="J2074" s="30"/>
    </row>
    <row r="2075" spans="1:10" x14ac:dyDescent="0.25">
      <c r="A2075" s="27"/>
      <c r="B2075" s="27"/>
      <c r="C2075" s="27"/>
      <c r="D2075" s="27"/>
      <c r="E2075" s="27"/>
      <c r="H2075" s="30"/>
      <c r="I2075" s="30"/>
      <c r="J2075" s="30"/>
    </row>
    <row r="2076" spans="1:10" x14ac:dyDescent="0.25">
      <c r="A2076" s="27"/>
      <c r="B2076" s="27"/>
      <c r="C2076" s="27"/>
      <c r="D2076" s="27"/>
      <c r="E2076" s="27"/>
      <c r="H2076" s="30"/>
      <c r="I2076" s="30"/>
      <c r="J2076" s="30"/>
    </row>
    <row r="2077" spans="1:10" x14ac:dyDescent="0.25">
      <c r="A2077" s="27"/>
      <c r="B2077" s="27"/>
      <c r="C2077" s="27"/>
      <c r="D2077" s="27"/>
      <c r="E2077" s="27"/>
      <c r="H2077" s="30"/>
      <c r="I2077" s="30"/>
      <c r="J2077" s="30"/>
    </row>
    <row r="2078" spans="1:10" x14ac:dyDescent="0.25">
      <c r="A2078" s="27"/>
      <c r="B2078" s="27"/>
      <c r="C2078" s="27"/>
      <c r="D2078" s="27"/>
      <c r="E2078" s="27"/>
      <c r="H2078" s="30"/>
      <c r="I2078" s="30"/>
      <c r="J2078" s="30"/>
    </row>
    <row r="2079" spans="1:10" x14ac:dyDescent="0.25">
      <c r="A2079" s="27"/>
      <c r="B2079" s="27"/>
      <c r="C2079" s="27"/>
      <c r="D2079" s="27"/>
      <c r="E2079" s="27"/>
      <c r="H2079" s="30"/>
      <c r="I2079" s="30"/>
      <c r="J2079" s="30"/>
    </row>
    <row r="2080" spans="1:10" x14ac:dyDescent="0.25">
      <c r="A2080" s="27"/>
      <c r="B2080" s="27"/>
      <c r="C2080" s="27"/>
      <c r="D2080" s="27"/>
      <c r="E2080" s="27"/>
      <c r="H2080" s="30"/>
      <c r="I2080" s="30"/>
      <c r="J2080" s="30"/>
    </row>
    <row r="2081" spans="1:10" x14ac:dyDescent="0.25">
      <c r="A2081" s="27"/>
      <c r="B2081" s="27"/>
      <c r="C2081" s="27"/>
      <c r="D2081" s="27"/>
      <c r="E2081" s="27"/>
      <c r="H2081" s="30"/>
      <c r="I2081" s="30"/>
      <c r="J2081" s="30"/>
    </row>
    <row r="2082" spans="1:10" x14ac:dyDescent="0.25">
      <c r="A2082" s="27"/>
      <c r="B2082" s="27"/>
      <c r="C2082" s="27"/>
      <c r="D2082" s="27"/>
      <c r="E2082" s="27"/>
      <c r="H2082" s="30"/>
      <c r="I2082" s="30"/>
      <c r="J2082" s="30"/>
    </row>
    <row r="2083" spans="1:10" x14ac:dyDescent="0.25">
      <c r="A2083" s="27"/>
      <c r="B2083" s="27"/>
      <c r="C2083" s="27"/>
      <c r="D2083" s="27"/>
      <c r="E2083" s="27"/>
      <c r="H2083" s="30"/>
      <c r="I2083" s="30"/>
      <c r="J2083" s="30"/>
    </row>
    <row r="2084" spans="1:10" x14ac:dyDescent="0.25">
      <c r="A2084" s="27"/>
      <c r="B2084" s="27"/>
      <c r="C2084" s="27"/>
      <c r="D2084" s="27"/>
      <c r="E2084" s="27"/>
      <c r="H2084" s="30"/>
      <c r="I2084" s="30"/>
      <c r="J2084" s="30"/>
    </row>
    <row r="2085" spans="1:10" x14ac:dyDescent="0.25">
      <c r="A2085" s="27"/>
      <c r="B2085" s="27"/>
      <c r="C2085" s="27"/>
      <c r="D2085" s="27"/>
      <c r="E2085" s="27"/>
      <c r="H2085" s="30"/>
      <c r="I2085" s="30"/>
      <c r="J2085" s="30"/>
    </row>
    <row r="2086" spans="1:10" x14ac:dyDescent="0.25">
      <c r="A2086" s="27"/>
      <c r="B2086" s="27"/>
      <c r="C2086" s="27"/>
      <c r="D2086" s="27"/>
      <c r="E2086" s="27"/>
      <c r="H2086" s="30"/>
      <c r="I2086" s="30"/>
      <c r="J2086" s="30"/>
    </row>
    <row r="2087" spans="1:10" x14ac:dyDescent="0.25">
      <c r="A2087" s="27"/>
      <c r="B2087" s="27"/>
      <c r="C2087" s="27"/>
      <c r="D2087" s="27"/>
      <c r="E2087" s="27"/>
      <c r="H2087" s="30"/>
      <c r="I2087" s="30"/>
      <c r="J2087" s="30"/>
    </row>
    <row r="2088" spans="1:10" x14ac:dyDescent="0.25">
      <c r="A2088" s="27"/>
      <c r="B2088" s="27"/>
      <c r="C2088" s="27"/>
      <c r="D2088" s="27"/>
      <c r="E2088" s="27"/>
      <c r="H2088" s="30"/>
      <c r="I2088" s="30"/>
      <c r="J2088" s="30"/>
    </row>
    <row r="2089" spans="1:10" x14ac:dyDescent="0.25">
      <c r="A2089" s="27"/>
      <c r="B2089" s="27"/>
      <c r="C2089" s="27"/>
      <c r="D2089" s="27"/>
      <c r="E2089" s="27"/>
      <c r="H2089" s="30"/>
      <c r="I2089" s="30"/>
      <c r="J2089" s="30"/>
    </row>
    <row r="2090" spans="1:10" x14ac:dyDescent="0.25">
      <c r="A2090" s="27"/>
      <c r="B2090" s="27"/>
      <c r="C2090" s="27"/>
      <c r="D2090" s="27"/>
      <c r="E2090" s="27"/>
      <c r="H2090" s="30"/>
      <c r="I2090" s="30"/>
      <c r="J2090" s="30"/>
    </row>
    <row r="2091" spans="1:10" x14ac:dyDescent="0.25">
      <c r="A2091" s="27"/>
      <c r="B2091" s="27"/>
      <c r="C2091" s="27"/>
      <c r="D2091" s="27"/>
      <c r="E2091" s="27"/>
      <c r="H2091" s="30"/>
      <c r="I2091" s="30"/>
      <c r="J2091" s="30"/>
    </row>
    <row r="2092" spans="1:10" x14ac:dyDescent="0.25">
      <c r="A2092" s="27"/>
      <c r="B2092" s="27"/>
      <c r="C2092" s="27"/>
      <c r="D2092" s="27"/>
      <c r="E2092" s="27"/>
      <c r="H2092" s="30"/>
      <c r="I2092" s="30"/>
      <c r="J2092" s="30"/>
    </row>
    <row r="2093" spans="1:10" x14ac:dyDescent="0.25">
      <c r="A2093" s="27"/>
      <c r="B2093" s="27"/>
      <c r="C2093" s="27"/>
      <c r="D2093" s="27"/>
      <c r="E2093" s="27"/>
      <c r="H2093" s="30"/>
      <c r="I2093" s="30"/>
      <c r="J2093" s="30"/>
    </row>
    <row r="2094" spans="1:10" x14ac:dyDescent="0.25">
      <c r="A2094" s="27"/>
      <c r="B2094" s="27"/>
      <c r="C2094" s="27"/>
      <c r="D2094" s="27"/>
      <c r="E2094" s="27"/>
      <c r="H2094" s="30"/>
      <c r="I2094" s="30"/>
      <c r="J2094" s="30"/>
    </row>
    <row r="2095" spans="1:10" x14ac:dyDescent="0.25">
      <c r="A2095" s="27"/>
      <c r="B2095" s="27"/>
      <c r="C2095" s="27"/>
      <c r="D2095" s="27"/>
      <c r="E2095" s="27"/>
      <c r="H2095" s="30"/>
      <c r="I2095" s="30"/>
      <c r="J2095" s="30"/>
    </row>
    <row r="2096" spans="1:10" x14ac:dyDescent="0.25">
      <c r="A2096" s="27"/>
      <c r="B2096" s="27"/>
      <c r="C2096" s="27"/>
      <c r="D2096" s="27"/>
      <c r="E2096" s="27"/>
      <c r="H2096" s="30"/>
      <c r="I2096" s="30"/>
      <c r="J2096" s="30"/>
    </row>
    <row r="2097" spans="1:10" x14ac:dyDescent="0.25">
      <c r="A2097" s="27"/>
      <c r="B2097" s="27"/>
      <c r="C2097" s="27"/>
      <c r="D2097" s="27"/>
      <c r="E2097" s="27"/>
      <c r="H2097" s="30"/>
      <c r="I2097" s="30"/>
      <c r="J2097" s="30"/>
    </row>
    <row r="2098" spans="1:10" x14ac:dyDescent="0.25">
      <c r="A2098" s="27"/>
      <c r="B2098" s="27"/>
      <c r="C2098" s="27"/>
      <c r="D2098" s="27"/>
      <c r="E2098" s="27"/>
      <c r="H2098" s="30"/>
      <c r="I2098" s="30"/>
      <c r="J2098" s="30"/>
    </row>
    <row r="2099" spans="1:10" x14ac:dyDescent="0.25">
      <c r="A2099" s="27"/>
      <c r="B2099" s="27"/>
      <c r="C2099" s="27"/>
      <c r="D2099" s="27"/>
      <c r="E2099" s="27"/>
      <c r="H2099" s="30"/>
      <c r="I2099" s="30"/>
      <c r="J2099" s="30"/>
    </row>
    <row r="2100" spans="1:10" x14ac:dyDescent="0.25">
      <c r="A2100" s="27"/>
      <c r="B2100" s="27"/>
      <c r="C2100" s="27"/>
      <c r="D2100" s="27"/>
      <c r="E2100" s="27"/>
      <c r="H2100" s="30"/>
      <c r="I2100" s="30"/>
      <c r="J2100" s="30"/>
    </row>
    <row r="2101" spans="1:10" x14ac:dyDescent="0.25">
      <c r="A2101" s="27"/>
      <c r="B2101" s="27"/>
      <c r="C2101" s="27"/>
      <c r="D2101" s="27"/>
      <c r="E2101" s="27"/>
      <c r="H2101" s="30"/>
      <c r="I2101" s="30"/>
      <c r="J2101" s="30"/>
    </row>
    <row r="2102" spans="1:10" x14ac:dyDescent="0.25">
      <c r="A2102" s="27"/>
      <c r="B2102" s="27"/>
      <c r="C2102" s="27"/>
      <c r="D2102" s="27"/>
      <c r="E2102" s="27"/>
      <c r="H2102" s="30"/>
      <c r="I2102" s="30"/>
      <c r="J2102" s="30"/>
    </row>
    <row r="2103" spans="1:10" x14ac:dyDescent="0.25">
      <c r="A2103" s="27"/>
      <c r="B2103" s="27"/>
      <c r="C2103" s="27"/>
      <c r="D2103" s="27"/>
      <c r="E2103" s="27"/>
      <c r="H2103" s="30"/>
      <c r="I2103" s="30"/>
      <c r="J2103" s="30"/>
    </row>
    <row r="2104" spans="1:10" x14ac:dyDescent="0.25">
      <c r="A2104" s="27"/>
      <c r="B2104" s="27"/>
      <c r="C2104" s="27"/>
      <c r="D2104" s="27"/>
      <c r="E2104" s="27"/>
      <c r="H2104" s="30"/>
      <c r="I2104" s="30"/>
      <c r="J2104" s="30"/>
    </row>
    <row r="2105" spans="1:10" x14ac:dyDescent="0.25">
      <c r="A2105" s="27"/>
      <c r="B2105" s="27"/>
      <c r="C2105" s="27"/>
      <c r="D2105" s="27"/>
      <c r="E2105" s="27"/>
      <c r="H2105" s="30"/>
      <c r="I2105" s="30"/>
      <c r="J2105" s="30"/>
    </row>
    <row r="2106" spans="1:10" x14ac:dyDescent="0.25">
      <c r="A2106" s="27"/>
      <c r="B2106" s="27"/>
      <c r="C2106" s="27"/>
      <c r="D2106" s="27"/>
      <c r="E2106" s="27"/>
      <c r="H2106" s="30"/>
      <c r="I2106" s="30"/>
      <c r="J2106" s="30"/>
    </row>
    <row r="2107" spans="1:10" x14ac:dyDescent="0.25">
      <c r="A2107" s="27"/>
      <c r="B2107" s="27"/>
      <c r="C2107" s="27"/>
      <c r="D2107" s="27"/>
      <c r="E2107" s="27"/>
      <c r="H2107" s="30"/>
      <c r="I2107" s="30"/>
      <c r="J2107" s="30"/>
    </row>
    <row r="2108" spans="1:10" x14ac:dyDescent="0.25">
      <c r="A2108" s="27"/>
      <c r="B2108" s="27"/>
      <c r="C2108" s="27"/>
      <c r="D2108" s="27"/>
      <c r="E2108" s="27"/>
      <c r="H2108" s="30"/>
      <c r="I2108" s="30"/>
      <c r="J2108" s="30"/>
    </row>
    <row r="2109" spans="1:10" x14ac:dyDescent="0.25">
      <c r="A2109" s="27"/>
      <c r="B2109" s="27"/>
      <c r="C2109" s="27"/>
      <c r="D2109" s="27"/>
      <c r="E2109" s="27"/>
      <c r="H2109" s="30"/>
      <c r="I2109" s="30"/>
      <c r="J2109" s="30"/>
    </row>
    <row r="2110" spans="1:10" x14ac:dyDescent="0.25">
      <c r="A2110" s="27"/>
      <c r="B2110" s="27"/>
      <c r="C2110" s="27"/>
      <c r="D2110" s="27"/>
      <c r="E2110" s="27"/>
      <c r="H2110" s="30"/>
      <c r="I2110" s="30"/>
      <c r="J2110" s="30"/>
    </row>
    <row r="2111" spans="1:10" x14ac:dyDescent="0.25">
      <c r="A2111" s="27"/>
      <c r="B2111" s="27"/>
      <c r="C2111" s="27"/>
      <c r="D2111" s="27"/>
      <c r="E2111" s="27"/>
      <c r="H2111" s="30"/>
      <c r="I2111" s="30"/>
      <c r="J2111" s="30"/>
    </row>
    <row r="2112" spans="1:10" x14ac:dyDescent="0.25">
      <c r="A2112" s="27"/>
      <c r="B2112" s="27"/>
      <c r="C2112" s="27"/>
      <c r="D2112" s="27"/>
      <c r="E2112" s="27"/>
      <c r="H2112" s="30"/>
      <c r="I2112" s="30"/>
      <c r="J2112" s="30"/>
    </row>
    <row r="2113" spans="1:10" x14ac:dyDescent="0.25">
      <c r="A2113" s="27"/>
      <c r="B2113" s="27"/>
      <c r="C2113" s="27"/>
      <c r="D2113" s="27"/>
      <c r="E2113" s="27"/>
      <c r="H2113" s="30"/>
      <c r="I2113" s="30"/>
      <c r="J2113" s="30"/>
    </row>
    <row r="2114" spans="1:10" x14ac:dyDescent="0.25">
      <c r="A2114" s="27"/>
      <c r="B2114" s="27"/>
      <c r="C2114" s="27"/>
      <c r="D2114" s="27"/>
      <c r="E2114" s="27"/>
      <c r="H2114" s="30"/>
      <c r="I2114" s="30"/>
      <c r="J2114" s="30"/>
    </row>
    <row r="2115" spans="1:10" x14ac:dyDescent="0.25">
      <c r="A2115" s="27"/>
      <c r="B2115" s="27"/>
      <c r="C2115" s="27"/>
      <c r="D2115" s="27"/>
      <c r="E2115" s="27"/>
      <c r="H2115" s="30"/>
      <c r="I2115" s="30"/>
      <c r="J2115" s="30"/>
    </row>
    <row r="2116" spans="1:10" x14ac:dyDescent="0.25">
      <c r="A2116" s="27"/>
      <c r="B2116" s="27"/>
      <c r="C2116" s="27"/>
      <c r="D2116" s="27"/>
      <c r="E2116" s="27"/>
      <c r="H2116" s="30"/>
      <c r="I2116" s="30"/>
      <c r="J2116" s="30"/>
    </row>
    <row r="2117" spans="1:10" x14ac:dyDescent="0.25">
      <c r="A2117" s="27"/>
      <c r="B2117" s="27"/>
      <c r="C2117" s="27"/>
      <c r="D2117" s="27"/>
      <c r="E2117" s="27"/>
      <c r="H2117" s="30"/>
      <c r="I2117" s="30"/>
      <c r="J2117" s="30"/>
    </row>
    <row r="2118" spans="1:10" x14ac:dyDescent="0.25">
      <c r="A2118" s="27"/>
      <c r="B2118" s="27"/>
      <c r="C2118" s="27"/>
      <c r="D2118" s="27"/>
      <c r="E2118" s="27"/>
      <c r="H2118" s="30"/>
      <c r="I2118" s="30"/>
      <c r="J2118" s="30"/>
    </row>
    <row r="2119" spans="1:10" x14ac:dyDescent="0.25">
      <c r="A2119" s="27"/>
      <c r="B2119" s="27"/>
      <c r="C2119" s="27"/>
      <c r="D2119" s="27"/>
      <c r="E2119" s="27"/>
      <c r="H2119" s="30"/>
      <c r="I2119" s="30"/>
      <c r="J2119" s="30"/>
    </row>
    <row r="2120" spans="1:10" x14ac:dyDescent="0.25">
      <c r="A2120" s="27"/>
      <c r="B2120" s="27"/>
      <c r="C2120" s="27"/>
      <c r="D2120" s="27"/>
      <c r="E2120" s="27"/>
      <c r="H2120" s="30"/>
      <c r="I2120" s="30"/>
      <c r="J2120" s="30"/>
    </row>
    <row r="2121" spans="1:10" x14ac:dyDescent="0.25">
      <c r="A2121" s="27"/>
      <c r="B2121" s="27"/>
      <c r="C2121" s="27"/>
      <c r="D2121" s="27"/>
      <c r="E2121" s="27"/>
      <c r="H2121" s="30"/>
      <c r="I2121" s="30"/>
      <c r="J2121" s="30"/>
    </row>
    <row r="2122" spans="1:10" x14ac:dyDescent="0.25">
      <c r="A2122" s="27"/>
      <c r="B2122" s="27"/>
      <c r="C2122" s="27"/>
      <c r="D2122" s="27"/>
      <c r="E2122" s="27"/>
      <c r="H2122" s="30"/>
      <c r="I2122" s="30"/>
      <c r="J2122" s="30"/>
    </row>
    <row r="2123" spans="1:10" x14ac:dyDescent="0.25">
      <c r="A2123" s="27"/>
      <c r="B2123" s="27"/>
      <c r="C2123" s="27"/>
      <c r="D2123" s="27"/>
      <c r="E2123" s="27"/>
      <c r="H2123" s="30"/>
      <c r="I2123" s="30"/>
      <c r="J2123" s="30"/>
    </row>
    <row r="2124" spans="1:10" x14ac:dyDescent="0.25">
      <c r="A2124" s="27"/>
      <c r="B2124" s="27"/>
      <c r="C2124" s="27"/>
      <c r="D2124" s="27"/>
      <c r="E2124" s="27"/>
      <c r="H2124" s="30"/>
      <c r="I2124" s="30"/>
      <c r="J2124" s="30"/>
    </row>
    <row r="2125" spans="1:10" x14ac:dyDescent="0.25">
      <c r="A2125" s="27"/>
      <c r="B2125" s="27"/>
      <c r="C2125" s="27"/>
      <c r="D2125" s="27"/>
      <c r="E2125" s="27"/>
      <c r="H2125" s="30"/>
      <c r="I2125" s="30"/>
      <c r="J2125" s="30"/>
    </row>
    <row r="2126" spans="1:10" x14ac:dyDescent="0.25">
      <c r="A2126" s="27"/>
      <c r="B2126" s="27"/>
      <c r="C2126" s="27"/>
      <c r="D2126" s="27"/>
      <c r="E2126" s="27"/>
      <c r="H2126" s="30"/>
      <c r="I2126" s="30"/>
      <c r="J2126" s="30"/>
    </row>
    <row r="2127" spans="1:10" x14ac:dyDescent="0.25">
      <c r="A2127" s="27"/>
      <c r="B2127" s="27"/>
      <c r="C2127" s="27"/>
      <c r="D2127" s="27"/>
      <c r="E2127" s="27"/>
      <c r="H2127" s="30"/>
      <c r="I2127" s="30"/>
      <c r="J2127" s="30"/>
    </row>
    <row r="2128" spans="1:10" x14ac:dyDescent="0.25">
      <c r="A2128" s="27"/>
      <c r="B2128" s="27"/>
      <c r="C2128" s="27"/>
      <c r="D2128" s="27"/>
      <c r="E2128" s="27"/>
      <c r="H2128" s="30"/>
      <c r="I2128" s="30"/>
      <c r="J2128" s="30"/>
    </row>
    <row r="2129" spans="1:10" x14ac:dyDescent="0.25">
      <c r="A2129" s="27"/>
      <c r="B2129" s="27"/>
      <c r="C2129" s="27"/>
      <c r="D2129" s="27"/>
      <c r="E2129" s="27"/>
      <c r="H2129" s="30"/>
      <c r="I2129" s="30"/>
      <c r="J2129" s="30"/>
    </row>
    <row r="2130" spans="1:10" x14ac:dyDescent="0.25">
      <c r="A2130" s="27"/>
      <c r="B2130" s="27"/>
      <c r="C2130" s="27"/>
      <c r="D2130" s="27"/>
      <c r="E2130" s="27"/>
      <c r="H2130" s="30"/>
      <c r="I2130" s="30"/>
      <c r="J2130" s="30"/>
    </row>
    <row r="2131" spans="1:10" x14ac:dyDescent="0.25">
      <c r="A2131" s="27"/>
      <c r="B2131" s="27"/>
      <c r="C2131" s="27"/>
      <c r="D2131" s="27"/>
      <c r="E2131" s="27"/>
      <c r="H2131" s="30"/>
      <c r="I2131" s="30"/>
      <c r="J2131" s="30"/>
    </row>
    <row r="2132" spans="1:10" x14ac:dyDescent="0.25">
      <c r="A2132" s="27"/>
      <c r="B2132" s="27"/>
      <c r="C2132" s="27"/>
      <c r="D2132" s="27"/>
      <c r="E2132" s="27"/>
      <c r="H2132" s="30"/>
      <c r="I2132" s="30"/>
      <c r="J2132" s="30"/>
    </row>
    <row r="2133" spans="1:10" x14ac:dyDescent="0.25">
      <c r="A2133" s="27"/>
      <c r="B2133" s="27"/>
      <c r="C2133" s="27"/>
      <c r="D2133" s="27"/>
      <c r="E2133" s="27"/>
      <c r="H2133" s="30"/>
      <c r="I2133" s="30"/>
      <c r="J2133" s="30"/>
    </row>
    <row r="2134" spans="1:10" x14ac:dyDescent="0.25">
      <c r="A2134" s="27"/>
      <c r="B2134" s="27"/>
      <c r="C2134" s="27"/>
      <c r="D2134" s="27"/>
      <c r="E2134" s="27"/>
      <c r="H2134" s="30"/>
      <c r="I2134" s="30"/>
      <c r="J2134" s="30"/>
    </row>
    <row r="2135" spans="1:10" x14ac:dyDescent="0.25">
      <c r="A2135" s="27"/>
      <c r="B2135" s="27"/>
      <c r="C2135" s="27"/>
      <c r="D2135" s="27"/>
      <c r="E2135" s="27"/>
      <c r="H2135" s="30"/>
      <c r="I2135" s="30"/>
      <c r="J2135" s="30"/>
    </row>
    <row r="2136" spans="1:10" x14ac:dyDescent="0.25">
      <c r="A2136" s="27"/>
      <c r="B2136" s="27"/>
      <c r="C2136" s="27"/>
      <c r="D2136" s="27"/>
      <c r="E2136" s="27"/>
      <c r="H2136" s="30"/>
      <c r="I2136" s="30"/>
      <c r="J2136" s="30"/>
    </row>
    <row r="2137" spans="1:10" x14ac:dyDescent="0.25">
      <c r="A2137" s="27"/>
      <c r="B2137" s="27"/>
      <c r="C2137" s="27"/>
      <c r="D2137" s="27"/>
      <c r="E2137" s="27"/>
      <c r="H2137" s="30"/>
      <c r="I2137" s="30"/>
      <c r="J2137" s="30"/>
    </row>
    <row r="2138" spans="1:10" x14ac:dyDescent="0.25">
      <c r="A2138" s="27"/>
      <c r="B2138" s="27"/>
      <c r="C2138" s="27"/>
      <c r="D2138" s="27"/>
      <c r="E2138" s="27"/>
      <c r="H2138" s="30"/>
      <c r="I2138" s="30"/>
      <c r="J2138" s="30"/>
    </row>
    <row r="2139" spans="1:10" x14ac:dyDescent="0.25">
      <c r="A2139" s="27"/>
      <c r="B2139" s="27"/>
      <c r="C2139" s="27"/>
      <c r="D2139" s="27"/>
      <c r="E2139" s="27"/>
      <c r="H2139" s="30"/>
      <c r="I2139" s="30"/>
      <c r="J2139" s="30"/>
    </row>
    <row r="2140" spans="1:10" x14ac:dyDescent="0.25">
      <c r="A2140" s="27"/>
      <c r="B2140" s="27"/>
      <c r="C2140" s="27"/>
      <c r="D2140" s="27"/>
      <c r="E2140" s="27"/>
      <c r="H2140" s="30"/>
      <c r="I2140" s="30"/>
      <c r="J2140" s="30"/>
    </row>
    <row r="2141" spans="1:10" x14ac:dyDescent="0.25">
      <c r="A2141" s="27"/>
      <c r="B2141" s="27"/>
      <c r="C2141" s="27"/>
      <c r="D2141" s="27"/>
      <c r="E2141" s="27"/>
      <c r="H2141" s="30"/>
      <c r="I2141" s="30"/>
      <c r="J2141" s="30"/>
    </row>
    <row r="2142" spans="1:10" x14ac:dyDescent="0.25">
      <c r="A2142" s="27"/>
      <c r="B2142" s="27"/>
      <c r="C2142" s="27"/>
      <c r="D2142" s="27"/>
      <c r="E2142" s="27"/>
      <c r="H2142" s="30"/>
      <c r="I2142" s="30"/>
      <c r="J2142" s="30"/>
    </row>
    <row r="2143" spans="1:10" x14ac:dyDescent="0.25">
      <c r="A2143" s="27"/>
      <c r="B2143" s="27"/>
      <c r="C2143" s="27"/>
      <c r="D2143" s="27"/>
      <c r="E2143" s="27"/>
      <c r="H2143" s="30"/>
      <c r="I2143" s="30"/>
      <c r="J2143" s="30"/>
    </row>
    <row r="2144" spans="1:10" x14ac:dyDescent="0.25">
      <c r="A2144" s="27"/>
      <c r="B2144" s="27"/>
      <c r="C2144" s="27"/>
      <c r="D2144" s="27"/>
      <c r="E2144" s="27"/>
      <c r="H2144" s="30"/>
      <c r="I2144" s="30"/>
      <c r="J2144" s="30"/>
    </row>
    <row r="2145" spans="1:10" x14ac:dyDescent="0.25">
      <c r="A2145" s="27"/>
      <c r="B2145" s="27"/>
      <c r="C2145" s="27"/>
      <c r="D2145" s="27"/>
      <c r="E2145" s="27"/>
      <c r="H2145" s="30"/>
      <c r="I2145" s="30"/>
      <c r="J2145" s="30"/>
    </row>
    <row r="2146" spans="1:10" x14ac:dyDescent="0.25">
      <c r="A2146" s="27"/>
      <c r="B2146" s="27"/>
      <c r="C2146" s="27"/>
      <c r="D2146" s="27"/>
      <c r="E2146" s="27"/>
      <c r="H2146" s="30"/>
      <c r="I2146" s="30"/>
      <c r="J2146" s="30"/>
    </row>
    <row r="2147" spans="1:10" x14ac:dyDescent="0.25">
      <c r="A2147" s="27"/>
      <c r="B2147" s="27"/>
      <c r="C2147" s="27"/>
      <c r="D2147" s="27"/>
      <c r="E2147" s="27"/>
      <c r="H2147" s="30"/>
      <c r="I2147" s="30"/>
      <c r="J2147" s="30"/>
    </row>
    <row r="2148" spans="1:10" x14ac:dyDescent="0.25">
      <c r="A2148" s="27"/>
      <c r="B2148" s="27"/>
      <c r="C2148" s="27"/>
      <c r="D2148" s="27"/>
      <c r="E2148" s="27"/>
      <c r="H2148" s="30"/>
      <c r="I2148" s="30"/>
      <c r="J2148" s="30"/>
    </row>
    <row r="2149" spans="1:10" x14ac:dyDescent="0.25">
      <c r="A2149" s="27"/>
      <c r="B2149" s="27"/>
      <c r="C2149" s="27"/>
      <c r="D2149" s="27"/>
      <c r="E2149" s="27"/>
      <c r="H2149" s="30"/>
      <c r="I2149" s="30"/>
      <c r="J2149" s="30"/>
    </row>
    <row r="2150" spans="1:10" x14ac:dyDescent="0.25">
      <c r="A2150" s="27"/>
      <c r="B2150" s="27"/>
      <c r="C2150" s="27"/>
      <c r="D2150" s="27"/>
      <c r="E2150" s="27"/>
      <c r="H2150" s="30"/>
      <c r="I2150" s="30"/>
      <c r="J2150" s="30"/>
    </row>
    <row r="2151" spans="1:10" x14ac:dyDescent="0.25">
      <c r="A2151" s="27"/>
      <c r="B2151" s="27"/>
      <c r="C2151" s="27"/>
      <c r="D2151" s="27"/>
      <c r="E2151" s="27"/>
      <c r="H2151" s="30"/>
      <c r="I2151" s="30"/>
      <c r="J2151" s="30"/>
    </row>
    <row r="2152" spans="1:10" x14ac:dyDescent="0.25">
      <c r="A2152" s="27"/>
      <c r="B2152" s="27"/>
      <c r="C2152" s="27"/>
      <c r="D2152" s="27"/>
      <c r="E2152" s="27"/>
      <c r="H2152" s="30"/>
      <c r="I2152" s="30"/>
      <c r="J2152" s="30"/>
    </row>
    <row r="2153" spans="1:10" x14ac:dyDescent="0.25">
      <c r="A2153" s="27"/>
      <c r="B2153" s="27"/>
      <c r="C2153" s="27"/>
      <c r="D2153" s="27"/>
      <c r="E2153" s="27"/>
      <c r="H2153" s="30"/>
      <c r="I2153" s="30"/>
      <c r="J2153" s="30"/>
    </row>
    <row r="2154" spans="1:10" x14ac:dyDescent="0.25">
      <c r="A2154" s="27"/>
      <c r="B2154" s="27"/>
      <c r="C2154" s="27"/>
      <c r="D2154" s="27"/>
      <c r="E2154" s="27"/>
      <c r="H2154" s="30"/>
      <c r="I2154" s="30"/>
      <c r="J2154" s="30"/>
    </row>
    <row r="2155" spans="1:10" x14ac:dyDescent="0.25">
      <c r="A2155" s="27"/>
      <c r="B2155" s="27"/>
      <c r="C2155" s="27"/>
      <c r="D2155" s="27"/>
      <c r="E2155" s="27"/>
      <c r="H2155" s="30"/>
      <c r="I2155" s="30"/>
      <c r="J2155" s="30"/>
    </row>
    <row r="2156" spans="1:10" x14ac:dyDescent="0.25">
      <c r="A2156" s="27"/>
      <c r="B2156" s="27"/>
      <c r="C2156" s="27"/>
      <c r="D2156" s="27"/>
      <c r="E2156" s="27"/>
      <c r="H2156" s="30"/>
      <c r="I2156" s="30"/>
      <c r="J2156" s="30"/>
    </row>
    <row r="2157" spans="1:10" x14ac:dyDescent="0.25">
      <c r="A2157" s="27"/>
      <c r="B2157" s="27"/>
      <c r="C2157" s="27"/>
      <c r="D2157" s="27"/>
      <c r="E2157" s="27"/>
      <c r="H2157" s="30"/>
      <c r="I2157" s="30"/>
      <c r="J2157" s="30"/>
    </row>
    <row r="2158" spans="1:10" x14ac:dyDescent="0.25">
      <c r="A2158" s="27"/>
      <c r="B2158" s="27"/>
      <c r="C2158" s="27"/>
      <c r="D2158" s="27"/>
      <c r="E2158" s="27"/>
      <c r="H2158" s="30"/>
      <c r="I2158" s="30"/>
      <c r="J2158" s="30"/>
    </row>
    <row r="2159" spans="1:10" x14ac:dyDescent="0.25">
      <c r="A2159" s="27"/>
      <c r="B2159" s="27"/>
      <c r="C2159" s="27"/>
      <c r="D2159" s="27"/>
      <c r="E2159" s="27"/>
      <c r="H2159" s="30"/>
      <c r="I2159" s="30"/>
      <c r="J2159" s="30"/>
    </row>
    <row r="2160" spans="1:10" x14ac:dyDescent="0.25">
      <c r="A2160" s="27"/>
      <c r="B2160" s="27"/>
      <c r="C2160" s="27"/>
      <c r="D2160" s="27"/>
      <c r="E2160" s="27"/>
      <c r="H2160" s="30"/>
      <c r="I2160" s="30"/>
      <c r="J2160" s="30"/>
    </row>
    <row r="2161" spans="1:10" x14ac:dyDescent="0.25">
      <c r="A2161" s="27"/>
      <c r="B2161" s="27"/>
      <c r="C2161" s="27"/>
      <c r="D2161" s="27"/>
      <c r="E2161" s="27"/>
      <c r="H2161" s="30"/>
      <c r="I2161" s="30"/>
      <c r="J2161" s="30"/>
    </row>
    <row r="2162" spans="1:10" x14ac:dyDescent="0.25">
      <c r="A2162" s="27"/>
      <c r="B2162" s="27"/>
      <c r="C2162" s="27"/>
      <c r="D2162" s="27"/>
      <c r="E2162" s="27"/>
      <c r="H2162" s="30"/>
      <c r="I2162" s="30"/>
      <c r="J2162" s="30"/>
    </row>
    <row r="2163" spans="1:10" x14ac:dyDescent="0.25">
      <c r="A2163" s="27"/>
      <c r="B2163" s="27"/>
      <c r="C2163" s="27"/>
      <c r="D2163" s="27"/>
      <c r="E2163" s="27"/>
      <c r="H2163" s="30"/>
      <c r="I2163" s="30"/>
      <c r="J2163" s="30"/>
    </row>
    <row r="2164" spans="1:10" x14ac:dyDescent="0.25">
      <c r="A2164" s="27"/>
      <c r="B2164" s="27"/>
      <c r="C2164" s="27"/>
      <c r="D2164" s="27"/>
      <c r="E2164" s="27"/>
      <c r="H2164" s="30"/>
      <c r="I2164" s="30"/>
      <c r="J2164" s="30"/>
    </row>
    <row r="2165" spans="1:10" x14ac:dyDescent="0.25">
      <c r="A2165" s="27"/>
      <c r="B2165" s="27"/>
      <c r="C2165" s="27"/>
      <c r="D2165" s="27"/>
      <c r="E2165" s="27"/>
      <c r="H2165" s="30"/>
      <c r="I2165" s="30"/>
      <c r="J2165" s="30"/>
    </row>
    <row r="2166" spans="1:10" x14ac:dyDescent="0.25">
      <c r="A2166" s="27"/>
      <c r="B2166" s="27"/>
      <c r="C2166" s="27"/>
      <c r="D2166" s="27"/>
      <c r="E2166" s="27"/>
      <c r="H2166" s="30"/>
      <c r="I2166" s="30"/>
      <c r="J2166" s="30"/>
    </row>
    <row r="2167" spans="1:10" x14ac:dyDescent="0.25">
      <c r="A2167" s="27"/>
      <c r="B2167" s="27"/>
      <c r="C2167" s="27"/>
      <c r="D2167" s="27"/>
      <c r="E2167" s="27"/>
      <c r="H2167" s="30"/>
      <c r="I2167" s="30"/>
      <c r="J2167" s="30"/>
    </row>
    <row r="2168" spans="1:10" x14ac:dyDescent="0.25">
      <c r="A2168" s="27"/>
      <c r="B2168" s="27"/>
      <c r="C2168" s="27"/>
      <c r="D2168" s="27"/>
      <c r="E2168" s="27"/>
      <c r="H2168" s="30"/>
      <c r="I2168" s="30"/>
      <c r="J2168" s="30"/>
    </row>
    <row r="2169" spans="1:10" x14ac:dyDescent="0.25">
      <c r="A2169" s="27"/>
      <c r="B2169" s="27"/>
      <c r="C2169" s="27"/>
      <c r="D2169" s="27"/>
      <c r="E2169" s="27"/>
      <c r="H2169" s="30"/>
      <c r="I2169" s="30"/>
      <c r="J2169" s="30"/>
    </row>
    <row r="2170" spans="1:10" x14ac:dyDescent="0.25">
      <c r="A2170" s="27"/>
      <c r="B2170" s="27"/>
      <c r="C2170" s="27"/>
      <c r="D2170" s="27"/>
      <c r="E2170" s="27"/>
      <c r="H2170" s="30"/>
      <c r="I2170" s="30"/>
      <c r="J2170" s="30"/>
    </row>
    <row r="2171" spans="1:10" x14ac:dyDescent="0.25">
      <c r="A2171" s="27"/>
      <c r="B2171" s="27"/>
      <c r="C2171" s="27"/>
      <c r="D2171" s="27"/>
      <c r="E2171" s="27"/>
      <c r="H2171" s="30"/>
      <c r="I2171" s="30"/>
      <c r="J2171" s="30"/>
    </row>
    <row r="2172" spans="1:10" x14ac:dyDescent="0.25">
      <c r="A2172" s="27"/>
      <c r="B2172" s="27"/>
      <c r="C2172" s="27"/>
      <c r="D2172" s="27"/>
      <c r="E2172" s="27"/>
      <c r="H2172" s="30"/>
      <c r="I2172" s="30"/>
      <c r="J2172" s="30"/>
    </row>
    <row r="2173" spans="1:10" x14ac:dyDescent="0.25">
      <c r="A2173" s="27"/>
      <c r="B2173" s="27"/>
      <c r="C2173" s="27"/>
      <c r="D2173" s="27"/>
      <c r="E2173" s="27"/>
      <c r="H2173" s="30"/>
      <c r="I2173" s="30"/>
      <c r="J2173" s="30"/>
    </row>
    <row r="2174" spans="1:10" x14ac:dyDescent="0.25">
      <c r="A2174" s="27"/>
      <c r="B2174" s="27"/>
      <c r="C2174" s="27"/>
      <c r="D2174" s="27"/>
      <c r="E2174" s="27"/>
      <c r="H2174" s="30"/>
      <c r="I2174" s="30"/>
      <c r="J2174" s="30"/>
    </row>
    <row r="2175" spans="1:10" x14ac:dyDescent="0.25">
      <c r="A2175" s="27"/>
      <c r="B2175" s="27"/>
      <c r="C2175" s="27"/>
      <c r="D2175" s="27"/>
      <c r="E2175" s="27"/>
      <c r="H2175" s="30"/>
      <c r="I2175" s="30"/>
      <c r="J2175" s="30"/>
    </row>
    <row r="2176" spans="1:10" x14ac:dyDescent="0.25">
      <c r="A2176" s="27"/>
      <c r="B2176" s="27"/>
      <c r="C2176" s="27"/>
      <c r="D2176" s="27"/>
      <c r="E2176" s="27"/>
      <c r="H2176" s="30"/>
      <c r="I2176" s="30"/>
      <c r="J2176" s="30"/>
    </row>
    <row r="2177" spans="1:10" x14ac:dyDescent="0.25">
      <c r="A2177" s="27"/>
      <c r="B2177" s="27"/>
      <c r="C2177" s="27"/>
      <c r="D2177" s="27"/>
      <c r="E2177" s="27"/>
      <c r="H2177" s="30"/>
      <c r="I2177" s="30"/>
      <c r="J2177" s="30"/>
    </row>
    <row r="2178" spans="1:10" x14ac:dyDescent="0.25">
      <c r="A2178" s="27"/>
      <c r="B2178" s="27"/>
      <c r="C2178" s="27"/>
      <c r="D2178" s="27"/>
      <c r="E2178" s="27"/>
      <c r="H2178" s="30"/>
      <c r="I2178" s="30"/>
      <c r="J2178" s="30"/>
    </row>
    <row r="2179" spans="1:10" x14ac:dyDescent="0.25">
      <c r="A2179" s="27"/>
      <c r="B2179" s="27"/>
      <c r="C2179" s="27"/>
      <c r="D2179" s="27"/>
      <c r="E2179" s="27"/>
      <c r="H2179" s="30"/>
      <c r="I2179" s="30"/>
      <c r="J2179" s="30"/>
    </row>
    <row r="2180" spans="1:10" x14ac:dyDescent="0.25">
      <c r="A2180" s="27"/>
      <c r="B2180" s="27"/>
      <c r="C2180" s="27"/>
      <c r="D2180" s="27"/>
      <c r="E2180" s="27"/>
      <c r="H2180" s="30"/>
      <c r="I2180" s="30"/>
      <c r="J2180" s="30"/>
    </row>
    <row r="2181" spans="1:10" x14ac:dyDescent="0.25">
      <c r="A2181" s="27"/>
      <c r="B2181" s="27"/>
      <c r="C2181" s="27"/>
      <c r="D2181" s="27"/>
      <c r="E2181" s="27"/>
      <c r="H2181" s="30"/>
      <c r="I2181" s="30"/>
      <c r="J2181" s="30"/>
    </row>
    <row r="2182" spans="1:10" x14ac:dyDescent="0.25">
      <c r="A2182" s="27"/>
      <c r="B2182" s="27"/>
      <c r="C2182" s="27"/>
      <c r="D2182" s="27"/>
      <c r="E2182" s="27"/>
      <c r="H2182" s="30"/>
      <c r="I2182" s="30"/>
      <c r="J2182" s="30"/>
    </row>
    <row r="2183" spans="1:10" x14ac:dyDescent="0.25">
      <c r="A2183" s="27"/>
      <c r="B2183" s="27"/>
      <c r="C2183" s="27"/>
      <c r="D2183" s="27"/>
      <c r="E2183" s="27"/>
      <c r="H2183" s="30"/>
      <c r="I2183" s="30"/>
      <c r="J2183" s="30"/>
    </row>
    <row r="2184" spans="1:10" x14ac:dyDescent="0.25">
      <c r="A2184" s="27"/>
      <c r="B2184" s="27"/>
      <c r="C2184" s="27"/>
      <c r="D2184" s="27"/>
      <c r="E2184" s="27"/>
      <c r="H2184" s="30"/>
      <c r="I2184" s="30"/>
      <c r="J2184" s="30"/>
    </row>
    <row r="2185" spans="1:10" x14ac:dyDescent="0.25">
      <c r="A2185" s="27"/>
      <c r="B2185" s="27"/>
      <c r="C2185" s="27"/>
      <c r="D2185" s="27"/>
      <c r="E2185" s="27"/>
      <c r="H2185" s="30"/>
      <c r="I2185" s="30"/>
      <c r="J2185" s="30"/>
    </row>
    <row r="2186" spans="1:10" x14ac:dyDescent="0.25">
      <c r="A2186" s="27"/>
      <c r="B2186" s="27"/>
      <c r="C2186" s="27"/>
      <c r="D2186" s="27"/>
      <c r="E2186" s="27"/>
      <c r="H2186" s="30"/>
      <c r="I2186" s="30"/>
      <c r="J2186" s="30"/>
    </row>
    <row r="2187" spans="1:10" x14ac:dyDescent="0.25">
      <c r="A2187" s="27"/>
      <c r="B2187" s="27"/>
      <c r="C2187" s="27"/>
      <c r="D2187" s="27"/>
      <c r="E2187" s="27"/>
      <c r="H2187" s="30"/>
      <c r="I2187" s="30"/>
      <c r="J2187" s="30"/>
    </row>
    <row r="2188" spans="1:10" x14ac:dyDescent="0.25">
      <c r="A2188" s="27"/>
      <c r="B2188" s="27"/>
      <c r="C2188" s="27"/>
      <c r="D2188" s="27"/>
      <c r="E2188" s="27"/>
      <c r="H2188" s="30"/>
      <c r="I2188" s="30"/>
      <c r="J2188" s="30"/>
    </row>
    <row r="2189" spans="1:10" x14ac:dyDescent="0.25">
      <c r="A2189" s="27"/>
      <c r="B2189" s="27"/>
      <c r="C2189" s="27"/>
      <c r="D2189" s="27"/>
      <c r="E2189" s="27"/>
      <c r="H2189" s="30"/>
      <c r="I2189" s="30"/>
      <c r="J2189" s="30"/>
    </row>
    <row r="2190" spans="1:10" x14ac:dyDescent="0.25">
      <c r="A2190" s="27"/>
      <c r="B2190" s="27"/>
      <c r="C2190" s="27"/>
      <c r="D2190" s="27"/>
      <c r="E2190" s="27"/>
      <c r="H2190" s="30"/>
      <c r="I2190" s="30"/>
      <c r="J2190" s="30"/>
    </row>
    <row r="2191" spans="1:10" x14ac:dyDescent="0.25">
      <c r="A2191" s="27"/>
      <c r="B2191" s="27"/>
      <c r="C2191" s="27"/>
      <c r="D2191" s="27"/>
      <c r="E2191" s="27"/>
      <c r="H2191" s="30"/>
      <c r="I2191" s="30"/>
      <c r="J2191" s="30"/>
    </row>
    <row r="2192" spans="1:10" x14ac:dyDescent="0.25">
      <c r="A2192" s="27"/>
      <c r="B2192" s="27"/>
      <c r="C2192" s="27"/>
      <c r="D2192" s="27"/>
      <c r="E2192" s="27"/>
      <c r="H2192" s="30"/>
      <c r="I2192" s="30"/>
      <c r="J2192" s="30"/>
    </row>
    <row r="2193" spans="1:10" x14ac:dyDescent="0.25">
      <c r="A2193" s="27"/>
      <c r="B2193" s="27"/>
      <c r="C2193" s="27"/>
      <c r="D2193" s="27"/>
      <c r="E2193" s="27"/>
      <c r="H2193" s="30"/>
      <c r="I2193" s="30"/>
      <c r="J2193" s="30"/>
    </row>
    <row r="2194" spans="1:10" x14ac:dyDescent="0.25">
      <c r="A2194" s="27"/>
      <c r="B2194" s="27"/>
      <c r="C2194" s="27"/>
      <c r="D2194" s="27"/>
      <c r="E2194" s="27"/>
      <c r="H2194" s="30"/>
      <c r="I2194" s="30"/>
      <c r="J2194" s="30"/>
    </row>
    <row r="2195" spans="1:10" x14ac:dyDescent="0.25">
      <c r="A2195" s="27"/>
      <c r="B2195" s="27"/>
      <c r="C2195" s="27"/>
      <c r="D2195" s="27"/>
      <c r="E2195" s="27"/>
      <c r="H2195" s="30"/>
      <c r="I2195" s="30"/>
      <c r="J2195" s="30"/>
    </row>
    <row r="2196" spans="1:10" x14ac:dyDescent="0.25">
      <c r="A2196" s="27"/>
      <c r="B2196" s="27"/>
      <c r="C2196" s="27"/>
      <c r="D2196" s="27"/>
      <c r="E2196" s="27"/>
      <c r="H2196" s="30"/>
      <c r="I2196" s="30"/>
      <c r="J2196" s="30"/>
    </row>
    <row r="2197" spans="1:10" x14ac:dyDescent="0.25">
      <c r="A2197" s="27"/>
      <c r="B2197" s="27"/>
      <c r="C2197" s="27"/>
      <c r="D2197" s="27"/>
      <c r="E2197" s="27"/>
      <c r="H2197" s="30"/>
      <c r="I2197" s="30"/>
      <c r="J2197" s="30"/>
    </row>
    <row r="2198" spans="1:10" x14ac:dyDescent="0.25">
      <c r="A2198" s="27"/>
      <c r="B2198" s="27"/>
      <c r="C2198" s="27"/>
      <c r="D2198" s="27"/>
      <c r="E2198" s="27"/>
      <c r="H2198" s="30"/>
      <c r="I2198" s="30"/>
      <c r="J2198" s="30"/>
    </row>
    <row r="2199" spans="1:10" x14ac:dyDescent="0.25">
      <c r="A2199" s="27"/>
      <c r="B2199" s="27"/>
      <c r="C2199" s="27"/>
      <c r="D2199" s="27"/>
      <c r="E2199" s="27"/>
      <c r="H2199" s="30"/>
      <c r="I2199" s="30"/>
      <c r="J2199" s="30"/>
    </row>
    <row r="2200" spans="1:10" x14ac:dyDescent="0.25">
      <c r="A2200" s="27"/>
      <c r="B2200" s="27"/>
      <c r="C2200" s="27"/>
      <c r="D2200" s="27"/>
      <c r="E2200" s="27"/>
      <c r="H2200" s="30"/>
      <c r="I2200" s="30"/>
      <c r="J2200" s="30"/>
    </row>
    <row r="2201" spans="1:10" x14ac:dyDescent="0.25">
      <c r="A2201" s="27"/>
      <c r="B2201" s="27"/>
      <c r="C2201" s="27"/>
      <c r="D2201" s="27"/>
      <c r="E2201" s="27"/>
      <c r="H2201" s="30"/>
      <c r="I2201" s="30"/>
      <c r="J2201" s="30"/>
    </row>
    <row r="2202" spans="1:10" x14ac:dyDescent="0.25">
      <c r="A2202" s="27"/>
      <c r="B2202" s="27"/>
      <c r="C2202" s="27"/>
      <c r="D2202" s="27"/>
      <c r="E2202" s="27"/>
      <c r="H2202" s="30"/>
      <c r="I2202" s="30"/>
      <c r="J2202" s="30"/>
    </row>
    <row r="2203" spans="1:10" x14ac:dyDescent="0.25">
      <c r="A2203" s="27"/>
      <c r="B2203" s="27"/>
      <c r="C2203" s="27"/>
      <c r="D2203" s="27"/>
      <c r="E2203" s="27"/>
      <c r="H2203" s="30"/>
      <c r="I2203" s="30"/>
      <c r="J2203" s="30"/>
    </row>
    <row r="2204" spans="1:10" x14ac:dyDescent="0.25">
      <c r="A2204" s="27"/>
      <c r="B2204" s="27"/>
      <c r="C2204" s="27"/>
      <c r="D2204" s="27"/>
      <c r="E2204" s="27"/>
      <c r="H2204" s="30"/>
      <c r="I2204" s="30"/>
      <c r="J2204" s="30"/>
    </row>
    <row r="2205" spans="1:10" x14ac:dyDescent="0.25">
      <c r="A2205" s="27"/>
      <c r="B2205" s="27"/>
      <c r="C2205" s="27"/>
      <c r="D2205" s="27"/>
      <c r="E2205" s="27"/>
      <c r="H2205" s="30"/>
      <c r="I2205" s="30"/>
      <c r="J2205" s="30"/>
    </row>
    <row r="2206" spans="1:10" x14ac:dyDescent="0.25">
      <c r="A2206" s="27"/>
      <c r="B2206" s="27"/>
      <c r="C2206" s="27"/>
      <c r="D2206" s="27"/>
      <c r="E2206" s="27"/>
      <c r="H2206" s="30"/>
      <c r="I2206" s="30"/>
      <c r="J2206" s="30"/>
    </row>
    <row r="2207" spans="1:10" x14ac:dyDescent="0.25">
      <c r="A2207" s="27"/>
      <c r="B2207" s="27"/>
      <c r="C2207" s="27"/>
      <c r="D2207" s="27"/>
      <c r="E2207" s="27"/>
      <c r="H2207" s="30"/>
      <c r="I2207" s="30"/>
      <c r="J2207" s="30"/>
    </row>
    <row r="2208" spans="1:10" x14ac:dyDescent="0.25">
      <c r="A2208" s="27"/>
      <c r="B2208" s="27"/>
      <c r="C2208" s="27"/>
      <c r="D2208" s="27"/>
      <c r="E2208" s="27"/>
      <c r="H2208" s="30"/>
      <c r="I2208" s="30"/>
      <c r="J2208" s="30"/>
    </row>
    <row r="2209" spans="1:10" x14ac:dyDescent="0.25">
      <c r="A2209" s="27"/>
      <c r="B2209" s="27"/>
      <c r="C2209" s="27"/>
      <c r="D2209" s="27"/>
      <c r="E2209" s="27"/>
      <c r="H2209" s="30"/>
      <c r="I2209" s="30"/>
      <c r="J2209" s="30"/>
    </row>
    <row r="2210" spans="1:10" x14ac:dyDescent="0.25">
      <c r="A2210" s="27"/>
      <c r="B2210" s="27"/>
      <c r="C2210" s="27"/>
      <c r="D2210" s="27"/>
      <c r="E2210" s="27"/>
      <c r="H2210" s="30"/>
      <c r="I2210" s="30"/>
      <c r="J2210" s="30"/>
    </row>
    <row r="2211" spans="1:10" x14ac:dyDescent="0.25">
      <c r="A2211" s="27"/>
      <c r="B2211" s="27"/>
      <c r="C2211" s="27"/>
      <c r="D2211" s="27"/>
      <c r="E2211" s="27"/>
      <c r="H2211" s="30"/>
      <c r="I2211" s="30"/>
      <c r="J2211" s="30"/>
    </row>
    <row r="2212" spans="1:10" x14ac:dyDescent="0.25">
      <c r="A2212" s="27"/>
      <c r="B2212" s="27"/>
      <c r="C2212" s="27"/>
      <c r="D2212" s="27"/>
      <c r="E2212" s="27"/>
      <c r="H2212" s="30"/>
      <c r="I2212" s="30"/>
      <c r="J2212" s="30"/>
    </row>
    <row r="2213" spans="1:10" x14ac:dyDescent="0.25">
      <c r="A2213" s="27"/>
      <c r="B2213" s="27"/>
      <c r="C2213" s="27"/>
      <c r="D2213" s="27"/>
      <c r="E2213" s="27"/>
      <c r="H2213" s="30"/>
      <c r="I2213" s="30"/>
      <c r="J2213" s="30"/>
    </row>
    <row r="2214" spans="1:10" x14ac:dyDescent="0.25">
      <c r="A2214" s="27"/>
      <c r="B2214" s="27"/>
      <c r="C2214" s="27"/>
      <c r="D2214" s="27"/>
      <c r="E2214" s="27"/>
      <c r="H2214" s="30"/>
      <c r="I2214" s="30"/>
      <c r="J2214" s="30"/>
    </row>
    <row r="2215" spans="1:10" x14ac:dyDescent="0.25">
      <c r="A2215" s="27"/>
      <c r="B2215" s="27"/>
      <c r="C2215" s="27"/>
      <c r="D2215" s="27"/>
      <c r="E2215" s="27"/>
      <c r="H2215" s="30"/>
      <c r="I2215" s="30"/>
      <c r="J2215" s="30"/>
    </row>
    <row r="2216" spans="1:10" x14ac:dyDescent="0.25">
      <c r="A2216" s="27"/>
      <c r="B2216" s="27"/>
      <c r="C2216" s="27"/>
      <c r="D2216" s="27"/>
      <c r="E2216" s="27"/>
      <c r="H2216" s="30"/>
      <c r="I2216" s="30"/>
      <c r="J2216" s="30"/>
    </row>
    <row r="2217" spans="1:10" x14ac:dyDescent="0.25">
      <c r="A2217" s="27"/>
      <c r="B2217" s="27"/>
      <c r="C2217" s="27"/>
      <c r="D2217" s="27"/>
      <c r="E2217" s="27"/>
      <c r="H2217" s="30"/>
      <c r="I2217" s="30"/>
      <c r="J2217" s="30"/>
    </row>
    <row r="2218" spans="1:10" x14ac:dyDescent="0.25">
      <c r="A2218" s="27"/>
      <c r="B2218" s="27"/>
      <c r="C2218" s="27"/>
      <c r="D2218" s="27"/>
      <c r="E2218" s="27"/>
      <c r="H2218" s="30"/>
      <c r="I2218" s="30"/>
      <c r="J2218" s="30"/>
    </row>
    <row r="2219" spans="1:10" x14ac:dyDescent="0.25">
      <c r="A2219" s="27"/>
      <c r="B2219" s="27"/>
      <c r="C2219" s="27"/>
      <c r="D2219" s="27"/>
      <c r="E2219" s="27"/>
      <c r="H2219" s="30"/>
      <c r="I2219" s="30"/>
      <c r="J2219" s="30"/>
    </row>
    <row r="2220" spans="1:10" x14ac:dyDescent="0.25">
      <c r="A2220" s="27"/>
      <c r="B2220" s="27"/>
      <c r="C2220" s="27"/>
      <c r="D2220" s="27"/>
      <c r="E2220" s="27"/>
      <c r="H2220" s="30"/>
      <c r="I2220" s="30"/>
      <c r="J2220" s="30"/>
    </row>
    <row r="2221" spans="1:10" x14ac:dyDescent="0.25">
      <c r="A2221" s="27"/>
      <c r="B2221" s="27"/>
      <c r="C2221" s="27"/>
      <c r="D2221" s="27"/>
      <c r="E2221" s="27"/>
      <c r="H2221" s="30"/>
      <c r="I2221" s="30"/>
      <c r="J2221" s="30"/>
    </row>
    <row r="2222" spans="1:10" x14ac:dyDescent="0.25">
      <c r="A2222" s="27"/>
      <c r="B2222" s="27"/>
      <c r="C2222" s="27"/>
      <c r="D2222" s="27"/>
      <c r="E2222" s="27"/>
      <c r="H2222" s="30"/>
      <c r="I2222" s="30"/>
      <c r="J2222" s="30"/>
    </row>
    <row r="2223" spans="1:10" x14ac:dyDescent="0.25">
      <c r="A2223" s="27"/>
      <c r="B2223" s="27"/>
      <c r="C2223" s="27"/>
      <c r="D2223" s="27"/>
      <c r="E2223" s="27"/>
      <c r="H2223" s="30"/>
      <c r="I2223" s="30"/>
      <c r="J2223" s="30"/>
    </row>
    <row r="2224" spans="1:10" x14ac:dyDescent="0.25">
      <c r="A2224" s="27"/>
      <c r="B2224" s="27"/>
      <c r="C2224" s="27"/>
      <c r="D2224" s="27"/>
      <c r="E2224" s="27"/>
      <c r="H2224" s="30"/>
      <c r="I2224" s="30"/>
      <c r="J2224" s="30"/>
    </row>
    <row r="2225" spans="1:10" x14ac:dyDescent="0.25">
      <c r="A2225" s="27"/>
      <c r="B2225" s="27"/>
      <c r="C2225" s="27"/>
      <c r="D2225" s="27"/>
      <c r="E2225" s="27"/>
      <c r="H2225" s="30"/>
      <c r="I2225" s="30"/>
      <c r="J2225" s="30"/>
    </row>
    <row r="2226" spans="1:10" x14ac:dyDescent="0.25">
      <c r="A2226" s="27"/>
      <c r="B2226" s="27"/>
      <c r="C2226" s="27"/>
      <c r="D2226" s="27"/>
      <c r="E2226" s="27"/>
      <c r="H2226" s="30"/>
      <c r="I2226" s="30"/>
      <c r="J2226" s="30"/>
    </row>
    <row r="2227" spans="1:10" x14ac:dyDescent="0.25">
      <c r="A2227" s="27"/>
      <c r="B2227" s="27"/>
      <c r="C2227" s="27"/>
      <c r="D2227" s="27"/>
      <c r="E2227" s="27"/>
      <c r="H2227" s="30"/>
      <c r="I2227" s="30"/>
      <c r="J2227" s="30"/>
    </row>
    <row r="2228" spans="1:10" x14ac:dyDescent="0.25">
      <c r="A2228" s="27"/>
      <c r="B2228" s="27"/>
      <c r="C2228" s="27"/>
      <c r="D2228" s="27"/>
      <c r="E2228" s="27"/>
      <c r="H2228" s="30"/>
      <c r="I2228" s="30"/>
      <c r="J2228" s="30"/>
    </row>
    <row r="2229" spans="1:10" x14ac:dyDescent="0.25">
      <c r="A2229" s="27"/>
      <c r="B2229" s="27"/>
      <c r="C2229" s="27"/>
      <c r="D2229" s="27"/>
      <c r="E2229" s="27"/>
      <c r="H2229" s="30"/>
      <c r="I2229" s="30"/>
      <c r="J2229" s="30"/>
    </row>
    <row r="2230" spans="1:10" x14ac:dyDescent="0.25">
      <c r="A2230" s="27"/>
      <c r="B2230" s="27"/>
      <c r="C2230" s="27"/>
      <c r="D2230" s="27"/>
      <c r="E2230" s="27"/>
      <c r="H2230" s="30"/>
      <c r="I2230" s="30"/>
      <c r="J2230" s="30"/>
    </row>
    <row r="2231" spans="1:10" x14ac:dyDescent="0.25">
      <c r="A2231" s="27"/>
      <c r="B2231" s="27"/>
      <c r="C2231" s="27"/>
      <c r="D2231" s="27"/>
      <c r="E2231" s="27"/>
      <c r="H2231" s="30"/>
      <c r="I2231" s="30"/>
      <c r="J2231" s="30"/>
    </row>
    <row r="2232" spans="1:10" x14ac:dyDescent="0.25">
      <c r="A2232" s="27"/>
      <c r="B2232" s="27"/>
      <c r="C2232" s="27"/>
      <c r="D2232" s="27"/>
      <c r="E2232" s="27"/>
      <c r="H2232" s="30"/>
      <c r="I2232" s="30"/>
      <c r="J2232" s="30"/>
    </row>
    <row r="2233" spans="1:10" x14ac:dyDescent="0.25">
      <c r="A2233" s="27"/>
      <c r="B2233" s="27"/>
      <c r="C2233" s="27"/>
      <c r="D2233" s="27"/>
      <c r="E2233" s="27"/>
      <c r="H2233" s="30"/>
      <c r="I2233" s="30"/>
      <c r="J2233" s="30"/>
    </row>
    <row r="2234" spans="1:10" x14ac:dyDescent="0.25">
      <c r="A2234" s="27"/>
      <c r="B2234" s="27"/>
      <c r="C2234" s="27"/>
      <c r="D2234" s="27"/>
      <c r="E2234" s="27"/>
      <c r="H2234" s="30"/>
      <c r="I2234" s="30"/>
      <c r="J2234" s="30"/>
    </row>
    <row r="2235" spans="1:10" x14ac:dyDescent="0.25">
      <c r="A2235" s="27"/>
      <c r="B2235" s="27"/>
      <c r="C2235" s="27"/>
      <c r="D2235" s="27"/>
      <c r="E2235" s="27"/>
      <c r="H2235" s="30"/>
      <c r="I2235" s="30"/>
      <c r="J2235" s="30"/>
    </row>
    <row r="2236" spans="1:10" x14ac:dyDescent="0.25">
      <c r="A2236" s="27"/>
      <c r="B2236" s="27"/>
      <c r="C2236" s="27"/>
      <c r="D2236" s="27"/>
      <c r="E2236" s="27"/>
      <c r="H2236" s="30"/>
      <c r="I2236" s="30"/>
      <c r="J2236" s="30"/>
    </row>
    <row r="2237" spans="1:10" x14ac:dyDescent="0.25">
      <c r="A2237" s="27"/>
      <c r="B2237" s="27"/>
      <c r="C2237" s="27"/>
      <c r="D2237" s="27"/>
      <c r="E2237" s="27"/>
      <c r="H2237" s="30"/>
      <c r="I2237" s="30"/>
      <c r="J2237" s="30"/>
    </row>
    <row r="2238" spans="1:10" x14ac:dyDescent="0.25">
      <c r="A2238" s="27"/>
      <c r="B2238" s="27"/>
      <c r="C2238" s="27"/>
      <c r="D2238" s="27"/>
      <c r="E2238" s="27"/>
      <c r="H2238" s="30"/>
      <c r="I2238" s="30"/>
      <c r="J2238" s="30"/>
    </row>
    <row r="2239" spans="1:10" x14ac:dyDescent="0.25">
      <c r="A2239" s="27"/>
      <c r="B2239" s="27"/>
      <c r="C2239" s="27"/>
      <c r="D2239" s="27"/>
      <c r="E2239" s="27"/>
      <c r="H2239" s="30"/>
      <c r="I2239" s="30"/>
      <c r="J2239" s="30"/>
    </row>
    <row r="2240" spans="1:10" x14ac:dyDescent="0.25">
      <c r="A2240" s="27"/>
      <c r="B2240" s="27"/>
      <c r="C2240" s="27"/>
      <c r="D2240" s="27"/>
      <c r="E2240" s="27"/>
      <c r="H2240" s="30"/>
      <c r="I2240" s="30"/>
      <c r="J2240" s="30"/>
    </row>
    <row r="2241" spans="1:10" x14ac:dyDescent="0.25">
      <c r="A2241" s="27"/>
      <c r="B2241" s="27"/>
      <c r="C2241" s="27"/>
      <c r="D2241" s="27"/>
      <c r="E2241" s="27"/>
      <c r="H2241" s="30"/>
      <c r="I2241" s="30"/>
      <c r="J2241" s="30"/>
    </row>
    <row r="2242" spans="1:10" x14ac:dyDescent="0.25">
      <c r="A2242" s="27"/>
      <c r="B2242" s="27"/>
      <c r="C2242" s="27"/>
      <c r="D2242" s="27"/>
      <c r="E2242" s="27"/>
      <c r="H2242" s="30"/>
      <c r="I2242" s="30"/>
      <c r="J2242" s="30"/>
    </row>
    <row r="2243" spans="1:10" x14ac:dyDescent="0.25">
      <c r="A2243" s="27"/>
      <c r="B2243" s="27"/>
      <c r="C2243" s="27"/>
      <c r="D2243" s="27"/>
      <c r="E2243" s="27"/>
      <c r="H2243" s="30"/>
      <c r="I2243" s="30"/>
      <c r="J2243" s="30"/>
    </row>
    <row r="2244" spans="1:10" x14ac:dyDescent="0.25">
      <c r="A2244" s="27"/>
      <c r="B2244" s="27"/>
      <c r="C2244" s="27"/>
      <c r="D2244" s="27"/>
      <c r="E2244" s="27"/>
      <c r="H2244" s="30"/>
      <c r="I2244" s="30"/>
      <c r="J2244" s="30"/>
    </row>
    <row r="2245" spans="1:10" x14ac:dyDescent="0.25">
      <c r="A2245" s="27"/>
      <c r="B2245" s="27"/>
      <c r="C2245" s="27"/>
      <c r="D2245" s="27"/>
      <c r="E2245" s="27"/>
      <c r="H2245" s="30"/>
      <c r="I2245" s="30"/>
      <c r="J2245" s="30"/>
    </row>
    <row r="2246" spans="1:10" x14ac:dyDescent="0.25">
      <c r="A2246" s="27"/>
      <c r="B2246" s="27"/>
      <c r="C2246" s="27"/>
      <c r="D2246" s="27"/>
      <c r="E2246" s="27"/>
      <c r="H2246" s="30"/>
      <c r="I2246" s="30"/>
      <c r="J2246" s="30"/>
    </row>
    <row r="2247" spans="1:10" x14ac:dyDescent="0.25">
      <c r="A2247" s="27"/>
      <c r="B2247" s="27"/>
      <c r="C2247" s="27"/>
      <c r="D2247" s="27"/>
      <c r="E2247" s="27"/>
      <c r="H2247" s="30"/>
      <c r="I2247" s="30"/>
      <c r="J2247" s="30"/>
    </row>
    <row r="2248" spans="1:10" x14ac:dyDescent="0.25">
      <c r="A2248" s="27"/>
      <c r="B2248" s="27"/>
      <c r="C2248" s="27"/>
      <c r="D2248" s="27"/>
      <c r="E2248" s="27"/>
      <c r="H2248" s="30"/>
      <c r="I2248" s="30"/>
      <c r="J2248" s="30"/>
    </row>
    <row r="2249" spans="1:10" x14ac:dyDescent="0.25">
      <c r="A2249" s="27"/>
      <c r="B2249" s="27"/>
      <c r="C2249" s="27"/>
      <c r="D2249" s="27"/>
      <c r="E2249" s="27"/>
      <c r="H2249" s="30"/>
      <c r="I2249" s="30"/>
      <c r="J2249" s="30"/>
    </row>
    <row r="2250" spans="1:10" x14ac:dyDescent="0.25">
      <c r="A2250" s="27"/>
      <c r="B2250" s="27"/>
      <c r="C2250" s="27"/>
      <c r="D2250" s="27"/>
      <c r="E2250" s="27"/>
      <c r="H2250" s="30"/>
      <c r="I2250" s="30"/>
      <c r="J2250" s="30"/>
    </row>
    <row r="2251" spans="1:10" x14ac:dyDescent="0.25">
      <c r="A2251" s="27"/>
      <c r="B2251" s="27"/>
      <c r="C2251" s="27"/>
      <c r="D2251" s="27"/>
      <c r="E2251" s="27"/>
      <c r="H2251" s="30"/>
      <c r="I2251" s="30"/>
      <c r="J2251" s="30"/>
    </row>
    <row r="2252" spans="1:10" x14ac:dyDescent="0.25">
      <c r="A2252" s="27"/>
      <c r="B2252" s="27"/>
      <c r="C2252" s="27"/>
      <c r="D2252" s="27"/>
      <c r="E2252" s="27"/>
      <c r="H2252" s="30"/>
      <c r="I2252" s="30"/>
      <c r="J2252" s="30"/>
    </row>
    <row r="2253" spans="1:10" x14ac:dyDescent="0.25">
      <c r="A2253" s="27"/>
      <c r="B2253" s="27"/>
      <c r="C2253" s="27"/>
      <c r="D2253" s="27"/>
      <c r="E2253" s="27"/>
      <c r="H2253" s="30"/>
      <c r="I2253" s="30"/>
      <c r="J2253" s="30"/>
    </row>
    <row r="2254" spans="1:10" x14ac:dyDescent="0.25">
      <c r="A2254" s="27"/>
      <c r="B2254" s="27"/>
      <c r="C2254" s="27"/>
      <c r="D2254" s="27"/>
      <c r="E2254" s="27"/>
      <c r="H2254" s="30"/>
      <c r="I2254" s="30"/>
      <c r="J2254" s="30"/>
    </row>
    <row r="2255" spans="1:10" x14ac:dyDescent="0.25">
      <c r="A2255" s="27"/>
      <c r="B2255" s="27"/>
      <c r="C2255" s="27"/>
      <c r="D2255" s="27"/>
      <c r="E2255" s="27"/>
      <c r="H2255" s="30"/>
      <c r="I2255" s="30"/>
      <c r="J2255" s="30"/>
    </row>
    <row r="2256" spans="1:10" x14ac:dyDescent="0.25">
      <c r="A2256" s="27"/>
      <c r="B2256" s="27"/>
      <c r="C2256" s="27"/>
      <c r="D2256" s="27"/>
      <c r="E2256" s="27"/>
      <c r="H2256" s="30"/>
      <c r="I2256" s="30"/>
      <c r="J2256" s="30"/>
    </row>
    <row r="2257" spans="1:10" x14ac:dyDescent="0.25">
      <c r="A2257" s="27"/>
      <c r="B2257" s="27"/>
      <c r="C2257" s="27"/>
      <c r="D2257" s="27"/>
      <c r="E2257" s="27"/>
      <c r="H2257" s="30"/>
      <c r="I2257" s="30"/>
      <c r="J2257" s="30"/>
    </row>
    <row r="2258" spans="1:10" x14ac:dyDescent="0.25">
      <c r="A2258" s="27"/>
      <c r="B2258" s="27"/>
      <c r="C2258" s="27"/>
      <c r="D2258" s="27"/>
      <c r="E2258" s="27"/>
      <c r="H2258" s="30"/>
      <c r="I2258" s="30"/>
      <c r="J2258" s="30"/>
    </row>
    <row r="2259" spans="1:10" x14ac:dyDescent="0.25">
      <c r="A2259" s="27"/>
      <c r="B2259" s="27"/>
      <c r="C2259" s="27"/>
      <c r="D2259" s="27"/>
      <c r="E2259" s="27"/>
      <c r="H2259" s="30"/>
      <c r="I2259" s="30"/>
      <c r="J2259" s="30"/>
    </row>
    <row r="2260" spans="1:10" x14ac:dyDescent="0.25">
      <c r="A2260" s="27"/>
      <c r="B2260" s="27"/>
      <c r="C2260" s="27"/>
      <c r="D2260" s="27"/>
      <c r="E2260" s="27"/>
      <c r="H2260" s="30"/>
      <c r="I2260" s="30"/>
      <c r="J2260" s="30"/>
    </row>
    <row r="2261" spans="1:10" x14ac:dyDescent="0.25">
      <c r="A2261" s="27"/>
      <c r="B2261" s="27"/>
      <c r="C2261" s="27"/>
      <c r="D2261" s="27"/>
      <c r="E2261" s="27"/>
      <c r="H2261" s="30"/>
      <c r="I2261" s="30"/>
      <c r="J2261" s="30"/>
    </row>
    <row r="2262" spans="1:10" x14ac:dyDescent="0.25">
      <c r="A2262" s="27"/>
      <c r="B2262" s="27"/>
      <c r="C2262" s="27"/>
      <c r="D2262" s="27"/>
      <c r="E2262" s="27"/>
      <c r="H2262" s="30"/>
      <c r="I2262" s="30"/>
      <c r="J2262" s="30"/>
    </row>
    <row r="2263" spans="1:10" x14ac:dyDescent="0.25">
      <c r="A2263" s="27"/>
      <c r="B2263" s="27"/>
      <c r="C2263" s="27"/>
      <c r="D2263" s="27"/>
      <c r="E2263" s="27"/>
      <c r="H2263" s="30"/>
      <c r="I2263" s="30"/>
      <c r="J2263" s="30"/>
    </row>
    <row r="2264" spans="1:10" x14ac:dyDescent="0.25">
      <c r="A2264" s="27"/>
      <c r="B2264" s="27"/>
      <c r="C2264" s="27"/>
      <c r="D2264" s="27"/>
      <c r="E2264" s="27"/>
      <c r="H2264" s="30"/>
      <c r="I2264" s="30"/>
      <c r="J2264" s="30"/>
    </row>
    <row r="2265" spans="1:10" x14ac:dyDescent="0.25">
      <c r="A2265" s="27"/>
      <c r="B2265" s="27"/>
      <c r="C2265" s="27"/>
      <c r="D2265" s="27"/>
      <c r="E2265" s="27"/>
      <c r="H2265" s="30"/>
      <c r="I2265" s="30"/>
      <c r="J2265" s="30"/>
    </row>
    <row r="2266" spans="1:10" x14ac:dyDescent="0.25">
      <c r="A2266" s="27"/>
      <c r="B2266" s="27"/>
      <c r="C2266" s="27"/>
      <c r="D2266" s="27"/>
      <c r="E2266" s="27"/>
      <c r="H2266" s="30"/>
      <c r="I2266" s="30"/>
      <c r="J2266" s="30"/>
    </row>
    <row r="2267" spans="1:10" x14ac:dyDescent="0.25">
      <c r="A2267" s="27"/>
      <c r="B2267" s="27"/>
      <c r="C2267" s="27"/>
      <c r="D2267" s="27"/>
      <c r="E2267" s="27"/>
      <c r="H2267" s="30"/>
      <c r="I2267" s="30"/>
      <c r="J2267" s="30"/>
    </row>
    <row r="2268" spans="1:10" x14ac:dyDescent="0.25">
      <c r="A2268" s="27"/>
      <c r="B2268" s="27"/>
      <c r="C2268" s="27"/>
      <c r="D2268" s="27"/>
      <c r="E2268" s="27"/>
      <c r="H2268" s="30"/>
      <c r="I2268" s="30"/>
      <c r="J2268" s="30"/>
    </row>
    <row r="2269" spans="1:10" x14ac:dyDescent="0.25">
      <c r="A2269" s="27"/>
      <c r="B2269" s="27"/>
      <c r="C2269" s="27"/>
      <c r="D2269" s="27"/>
      <c r="E2269" s="27"/>
      <c r="H2269" s="30"/>
      <c r="I2269" s="30"/>
      <c r="J2269" s="30"/>
    </row>
    <row r="2270" spans="1:10" x14ac:dyDescent="0.25">
      <c r="A2270" s="27"/>
      <c r="B2270" s="27"/>
      <c r="C2270" s="27"/>
      <c r="D2270" s="27"/>
      <c r="E2270" s="27"/>
      <c r="H2270" s="30"/>
      <c r="I2270" s="30"/>
      <c r="J2270" s="30"/>
    </row>
    <row r="2271" spans="1:10" x14ac:dyDescent="0.25">
      <c r="A2271" s="27"/>
      <c r="B2271" s="27"/>
      <c r="C2271" s="27"/>
      <c r="D2271" s="27"/>
      <c r="E2271" s="27"/>
      <c r="H2271" s="30"/>
      <c r="I2271" s="30"/>
      <c r="J2271" s="30"/>
    </row>
    <row r="2272" spans="1:10" x14ac:dyDescent="0.25">
      <c r="A2272" s="27"/>
      <c r="B2272" s="27"/>
      <c r="C2272" s="27"/>
      <c r="D2272" s="27"/>
      <c r="E2272" s="27"/>
      <c r="H2272" s="30"/>
      <c r="I2272" s="30"/>
      <c r="J2272" s="30"/>
    </row>
    <row r="2273" spans="1:10" x14ac:dyDescent="0.25">
      <c r="A2273" s="27"/>
      <c r="B2273" s="27"/>
      <c r="C2273" s="27"/>
      <c r="D2273" s="27"/>
      <c r="E2273" s="27"/>
      <c r="H2273" s="30"/>
      <c r="I2273" s="30"/>
      <c r="J2273" s="30"/>
    </row>
    <row r="2274" spans="1:10" x14ac:dyDescent="0.25">
      <c r="A2274" s="27"/>
      <c r="B2274" s="27"/>
      <c r="C2274" s="27"/>
      <c r="D2274" s="27"/>
      <c r="E2274" s="27"/>
      <c r="H2274" s="30"/>
      <c r="I2274" s="30"/>
      <c r="J2274" s="30"/>
    </row>
    <row r="2275" spans="1:10" x14ac:dyDescent="0.25">
      <c r="A2275" s="27"/>
      <c r="B2275" s="27"/>
      <c r="C2275" s="27"/>
      <c r="D2275" s="27"/>
      <c r="E2275" s="27"/>
      <c r="H2275" s="30"/>
      <c r="I2275" s="30"/>
      <c r="J2275" s="30"/>
    </row>
    <row r="2276" spans="1:10" x14ac:dyDescent="0.25">
      <c r="A2276" s="27"/>
      <c r="B2276" s="27"/>
      <c r="C2276" s="27"/>
      <c r="D2276" s="27"/>
      <c r="E2276" s="27"/>
      <c r="H2276" s="30"/>
      <c r="I2276" s="30"/>
      <c r="J2276" s="30"/>
    </row>
    <row r="2277" spans="1:10" x14ac:dyDescent="0.25">
      <c r="A2277" s="27"/>
      <c r="B2277" s="27"/>
      <c r="C2277" s="27"/>
      <c r="D2277" s="27"/>
      <c r="E2277" s="27"/>
      <c r="H2277" s="30"/>
      <c r="I2277" s="30"/>
      <c r="J2277" s="30"/>
    </row>
    <row r="2278" spans="1:10" x14ac:dyDescent="0.25">
      <c r="A2278" s="27"/>
      <c r="B2278" s="27"/>
      <c r="C2278" s="27"/>
      <c r="D2278" s="27"/>
      <c r="E2278" s="27"/>
      <c r="H2278" s="30"/>
      <c r="I2278" s="30"/>
      <c r="J2278" s="30"/>
    </row>
    <row r="2279" spans="1:10" x14ac:dyDescent="0.25">
      <c r="A2279" s="27"/>
      <c r="B2279" s="27"/>
      <c r="C2279" s="27"/>
      <c r="D2279" s="27"/>
      <c r="E2279" s="27"/>
      <c r="H2279" s="30"/>
      <c r="I2279" s="30"/>
      <c r="J2279" s="30"/>
    </row>
    <row r="2280" spans="1:10" x14ac:dyDescent="0.25">
      <c r="A2280" s="27"/>
      <c r="B2280" s="27"/>
      <c r="C2280" s="27"/>
      <c r="D2280" s="27"/>
      <c r="E2280" s="27"/>
      <c r="H2280" s="30"/>
      <c r="I2280" s="30"/>
      <c r="J2280" s="30"/>
    </row>
    <row r="2281" spans="1:10" x14ac:dyDescent="0.25">
      <c r="A2281" s="27"/>
      <c r="B2281" s="27"/>
      <c r="C2281" s="27"/>
      <c r="D2281" s="27"/>
      <c r="E2281" s="27"/>
      <c r="H2281" s="30"/>
      <c r="I2281" s="30"/>
      <c r="J2281" s="30"/>
    </row>
    <row r="2282" spans="1:10" x14ac:dyDescent="0.25">
      <c r="A2282" s="27"/>
      <c r="B2282" s="27"/>
      <c r="C2282" s="27"/>
      <c r="D2282" s="27"/>
      <c r="E2282" s="27"/>
      <c r="H2282" s="30"/>
      <c r="I2282" s="30"/>
      <c r="J2282" s="30"/>
    </row>
    <row r="2283" spans="1:10" x14ac:dyDescent="0.25">
      <c r="A2283" s="27"/>
      <c r="B2283" s="27"/>
      <c r="C2283" s="27"/>
      <c r="D2283" s="27"/>
      <c r="E2283" s="27"/>
      <c r="H2283" s="30"/>
      <c r="I2283" s="30"/>
      <c r="J2283" s="30"/>
    </row>
    <row r="2284" spans="1:10" x14ac:dyDescent="0.25">
      <c r="A2284" s="27"/>
      <c r="B2284" s="27"/>
      <c r="C2284" s="27"/>
      <c r="D2284" s="27"/>
      <c r="E2284" s="27"/>
      <c r="H2284" s="30"/>
      <c r="I2284" s="30"/>
      <c r="J2284" s="30"/>
    </row>
    <row r="2285" spans="1:10" x14ac:dyDescent="0.25">
      <c r="A2285" s="27"/>
      <c r="B2285" s="27"/>
      <c r="C2285" s="27"/>
      <c r="D2285" s="27"/>
      <c r="E2285" s="27"/>
      <c r="H2285" s="30"/>
      <c r="I2285" s="30"/>
      <c r="J2285" s="30"/>
    </row>
    <row r="2286" spans="1:10" x14ac:dyDescent="0.25">
      <c r="A2286" s="27"/>
      <c r="B2286" s="27"/>
      <c r="C2286" s="27"/>
      <c r="D2286" s="27"/>
      <c r="E2286" s="27"/>
      <c r="H2286" s="30"/>
      <c r="I2286" s="30"/>
      <c r="J2286" s="30"/>
    </row>
    <row r="2287" spans="1:10" x14ac:dyDescent="0.25">
      <c r="A2287" s="27"/>
      <c r="B2287" s="27"/>
      <c r="C2287" s="27"/>
      <c r="D2287" s="27"/>
      <c r="E2287" s="27"/>
      <c r="H2287" s="30"/>
      <c r="I2287" s="30"/>
      <c r="J2287" s="30"/>
    </row>
    <row r="2288" spans="1:10" x14ac:dyDescent="0.25">
      <c r="A2288" s="27"/>
      <c r="B2288" s="27"/>
      <c r="C2288" s="27"/>
      <c r="D2288" s="27"/>
      <c r="E2288" s="27"/>
      <c r="H2288" s="30"/>
      <c r="I2288" s="30"/>
      <c r="J2288" s="30"/>
    </row>
    <row r="2289" spans="1:10" x14ac:dyDescent="0.25">
      <c r="A2289" s="27"/>
      <c r="B2289" s="27"/>
      <c r="C2289" s="27"/>
      <c r="D2289" s="27"/>
      <c r="E2289" s="27"/>
      <c r="H2289" s="30"/>
      <c r="I2289" s="30"/>
      <c r="J2289" s="30"/>
    </row>
    <row r="2290" spans="1:10" x14ac:dyDescent="0.25">
      <c r="A2290" s="27"/>
      <c r="B2290" s="27"/>
      <c r="C2290" s="27"/>
      <c r="D2290" s="27"/>
      <c r="E2290" s="27"/>
      <c r="H2290" s="30"/>
      <c r="I2290" s="30"/>
      <c r="J2290" s="30"/>
    </row>
    <row r="2291" spans="1:10" x14ac:dyDescent="0.25">
      <c r="A2291" s="27"/>
      <c r="B2291" s="27"/>
      <c r="C2291" s="27"/>
      <c r="D2291" s="27"/>
      <c r="E2291" s="27"/>
      <c r="H2291" s="30"/>
      <c r="I2291" s="30"/>
      <c r="J2291" s="30"/>
    </row>
    <row r="2292" spans="1:10" x14ac:dyDescent="0.25">
      <c r="A2292" s="27"/>
      <c r="B2292" s="27"/>
      <c r="C2292" s="27"/>
      <c r="D2292" s="27"/>
      <c r="E2292" s="27"/>
      <c r="H2292" s="30"/>
      <c r="I2292" s="30"/>
      <c r="J2292" s="30"/>
    </row>
    <row r="2293" spans="1:10" x14ac:dyDescent="0.25">
      <c r="A2293" s="27"/>
      <c r="B2293" s="27"/>
      <c r="C2293" s="27"/>
      <c r="D2293" s="27"/>
      <c r="E2293" s="27"/>
      <c r="H2293" s="30"/>
      <c r="I2293" s="30"/>
      <c r="J2293" s="30"/>
    </row>
    <row r="2294" spans="1:10" x14ac:dyDescent="0.25">
      <c r="A2294" s="27"/>
      <c r="B2294" s="27"/>
      <c r="C2294" s="27"/>
      <c r="D2294" s="27"/>
      <c r="E2294" s="27"/>
      <c r="H2294" s="30"/>
      <c r="I2294" s="30"/>
      <c r="J2294" s="30"/>
    </row>
    <row r="2295" spans="1:10" x14ac:dyDescent="0.25">
      <c r="A2295" s="27"/>
      <c r="B2295" s="27"/>
      <c r="C2295" s="27"/>
      <c r="D2295" s="27"/>
      <c r="E2295" s="27"/>
      <c r="H2295" s="30"/>
      <c r="I2295" s="30"/>
      <c r="J2295" s="30"/>
    </row>
    <row r="2296" spans="1:10" x14ac:dyDescent="0.25">
      <c r="A2296" s="27"/>
      <c r="B2296" s="27"/>
      <c r="C2296" s="27"/>
      <c r="D2296" s="27"/>
      <c r="E2296" s="27"/>
      <c r="H2296" s="30"/>
      <c r="I2296" s="30"/>
      <c r="J2296" s="30"/>
    </row>
    <row r="2297" spans="1:10" x14ac:dyDescent="0.25">
      <c r="A2297" s="27"/>
      <c r="B2297" s="27"/>
      <c r="C2297" s="27"/>
      <c r="D2297" s="27"/>
      <c r="E2297" s="27"/>
      <c r="H2297" s="30"/>
      <c r="I2297" s="30"/>
      <c r="J2297" s="30"/>
    </row>
    <row r="2298" spans="1:10" x14ac:dyDescent="0.25">
      <c r="A2298" s="27"/>
      <c r="B2298" s="27"/>
      <c r="C2298" s="27"/>
      <c r="D2298" s="27"/>
      <c r="E2298" s="27"/>
      <c r="H2298" s="30"/>
      <c r="I2298" s="30"/>
      <c r="J2298" s="30"/>
    </row>
    <row r="2299" spans="1:10" x14ac:dyDescent="0.25">
      <c r="A2299" s="27"/>
      <c r="B2299" s="27"/>
      <c r="C2299" s="27"/>
      <c r="D2299" s="27"/>
      <c r="E2299" s="27"/>
      <c r="H2299" s="30"/>
      <c r="I2299" s="30"/>
      <c r="J2299" s="30"/>
    </row>
    <row r="2300" spans="1:10" x14ac:dyDescent="0.25">
      <c r="A2300" s="27"/>
      <c r="B2300" s="27"/>
      <c r="C2300" s="27"/>
      <c r="D2300" s="27"/>
      <c r="E2300" s="27"/>
      <c r="H2300" s="30"/>
      <c r="I2300" s="30"/>
      <c r="J2300" s="30"/>
    </row>
    <row r="2301" spans="1:10" x14ac:dyDescent="0.25">
      <c r="A2301" s="27"/>
      <c r="B2301" s="27"/>
      <c r="C2301" s="27"/>
      <c r="D2301" s="27"/>
      <c r="E2301" s="27"/>
      <c r="H2301" s="30"/>
      <c r="I2301" s="30"/>
      <c r="J2301" s="30"/>
    </row>
    <row r="2302" spans="1:10" x14ac:dyDescent="0.25">
      <c r="A2302" s="27"/>
      <c r="B2302" s="27"/>
      <c r="C2302" s="27"/>
      <c r="D2302" s="27"/>
      <c r="E2302" s="27"/>
      <c r="H2302" s="30"/>
      <c r="I2302" s="30"/>
      <c r="J2302" s="30"/>
    </row>
    <row r="2303" spans="1:10" x14ac:dyDescent="0.25">
      <c r="A2303" s="27"/>
      <c r="B2303" s="27"/>
      <c r="C2303" s="27"/>
      <c r="D2303" s="27"/>
      <c r="E2303" s="27"/>
      <c r="H2303" s="30"/>
      <c r="I2303" s="30"/>
      <c r="J2303" s="30"/>
    </row>
    <row r="2304" spans="1:10" x14ac:dyDescent="0.25">
      <c r="A2304" s="27"/>
      <c r="B2304" s="27"/>
      <c r="C2304" s="27"/>
      <c r="D2304" s="27"/>
      <c r="E2304" s="27"/>
      <c r="H2304" s="30"/>
      <c r="I2304" s="30"/>
      <c r="J2304" s="30"/>
    </row>
    <row r="2305" spans="1:10" x14ac:dyDescent="0.25">
      <c r="A2305" s="27"/>
      <c r="B2305" s="27"/>
      <c r="C2305" s="27"/>
      <c r="D2305" s="27"/>
      <c r="E2305" s="27"/>
      <c r="H2305" s="30"/>
      <c r="I2305" s="30"/>
      <c r="J2305" s="30"/>
    </row>
    <row r="2306" spans="1:10" x14ac:dyDescent="0.25">
      <c r="A2306" s="27"/>
      <c r="B2306" s="27"/>
      <c r="C2306" s="27"/>
      <c r="D2306" s="27"/>
      <c r="E2306" s="27"/>
      <c r="H2306" s="30"/>
      <c r="I2306" s="30"/>
      <c r="J2306" s="30"/>
    </row>
    <row r="2307" spans="1:10" x14ac:dyDescent="0.25">
      <c r="A2307" s="27"/>
      <c r="B2307" s="27"/>
      <c r="C2307" s="27"/>
      <c r="D2307" s="27"/>
      <c r="E2307" s="27"/>
      <c r="H2307" s="30"/>
      <c r="I2307" s="30"/>
      <c r="J2307" s="30"/>
    </row>
    <row r="2308" spans="1:10" x14ac:dyDescent="0.25">
      <c r="A2308" s="27"/>
      <c r="B2308" s="27"/>
      <c r="C2308" s="27"/>
      <c r="D2308" s="27"/>
      <c r="E2308" s="27"/>
      <c r="H2308" s="30"/>
      <c r="I2308" s="30"/>
      <c r="J2308" s="30"/>
    </row>
    <row r="2309" spans="1:10" x14ac:dyDescent="0.25">
      <c r="A2309" s="27"/>
      <c r="B2309" s="27"/>
      <c r="C2309" s="27"/>
      <c r="D2309" s="27"/>
      <c r="E2309" s="27"/>
      <c r="H2309" s="30"/>
      <c r="I2309" s="30"/>
      <c r="J2309" s="30"/>
    </row>
    <row r="2310" spans="1:10" x14ac:dyDescent="0.25">
      <c r="A2310" s="27"/>
      <c r="B2310" s="27"/>
      <c r="C2310" s="27"/>
      <c r="D2310" s="27"/>
      <c r="E2310" s="27"/>
      <c r="H2310" s="30"/>
      <c r="I2310" s="30"/>
      <c r="J2310" s="30"/>
    </row>
    <row r="2311" spans="1:10" x14ac:dyDescent="0.25">
      <c r="A2311" s="27"/>
      <c r="B2311" s="27"/>
      <c r="C2311" s="27"/>
      <c r="D2311" s="27"/>
      <c r="E2311" s="27"/>
      <c r="H2311" s="30"/>
      <c r="I2311" s="30"/>
      <c r="J2311" s="30"/>
    </row>
    <row r="2312" spans="1:10" x14ac:dyDescent="0.25">
      <c r="A2312" s="27"/>
      <c r="B2312" s="27"/>
      <c r="C2312" s="27"/>
      <c r="D2312" s="27"/>
      <c r="E2312" s="27"/>
      <c r="H2312" s="30"/>
      <c r="I2312" s="30"/>
      <c r="J2312" s="30"/>
    </row>
    <row r="2313" spans="1:10" x14ac:dyDescent="0.25">
      <c r="A2313" s="27"/>
      <c r="B2313" s="27"/>
      <c r="C2313" s="27"/>
      <c r="D2313" s="27"/>
      <c r="E2313" s="27"/>
      <c r="H2313" s="30"/>
      <c r="I2313" s="30"/>
      <c r="J2313" s="30"/>
    </row>
    <row r="2314" spans="1:10" x14ac:dyDescent="0.25">
      <c r="A2314" s="27"/>
      <c r="B2314" s="27"/>
      <c r="C2314" s="27"/>
      <c r="D2314" s="27"/>
      <c r="E2314" s="27"/>
      <c r="H2314" s="30"/>
      <c r="I2314" s="30"/>
      <c r="J2314" s="30"/>
    </row>
    <row r="2315" spans="1:10" x14ac:dyDescent="0.25">
      <c r="A2315" s="27"/>
      <c r="B2315" s="27"/>
      <c r="C2315" s="27"/>
      <c r="D2315" s="27"/>
      <c r="E2315" s="27"/>
      <c r="H2315" s="30"/>
      <c r="I2315" s="30"/>
      <c r="J2315" s="30"/>
    </row>
    <row r="2316" spans="1:10" x14ac:dyDescent="0.25">
      <c r="A2316" s="27"/>
      <c r="B2316" s="27"/>
      <c r="C2316" s="27"/>
      <c r="D2316" s="27"/>
      <c r="E2316" s="27"/>
      <c r="H2316" s="30"/>
      <c r="I2316" s="30"/>
      <c r="J2316" s="30"/>
    </row>
    <row r="2317" spans="1:10" x14ac:dyDescent="0.25">
      <c r="A2317" s="27"/>
      <c r="B2317" s="27"/>
      <c r="C2317" s="27"/>
      <c r="D2317" s="27"/>
      <c r="E2317" s="27"/>
      <c r="H2317" s="30"/>
      <c r="I2317" s="30"/>
      <c r="J2317" s="30"/>
    </row>
    <row r="2318" spans="1:10" x14ac:dyDescent="0.25">
      <c r="A2318" s="27"/>
      <c r="B2318" s="27"/>
      <c r="C2318" s="27"/>
      <c r="D2318" s="27"/>
      <c r="E2318" s="27"/>
      <c r="H2318" s="30"/>
      <c r="I2318" s="30"/>
      <c r="J2318" s="30"/>
    </row>
    <row r="2319" spans="1:10" x14ac:dyDescent="0.25">
      <c r="A2319" s="27"/>
      <c r="B2319" s="27"/>
      <c r="C2319" s="27"/>
      <c r="D2319" s="27"/>
      <c r="E2319" s="27"/>
      <c r="H2319" s="30"/>
      <c r="I2319" s="30"/>
      <c r="J2319" s="30"/>
    </row>
    <row r="2320" spans="1:10" x14ac:dyDescent="0.25">
      <c r="A2320" s="27"/>
      <c r="B2320" s="27"/>
      <c r="C2320" s="27"/>
      <c r="D2320" s="27"/>
      <c r="E2320" s="27"/>
      <c r="H2320" s="30"/>
      <c r="I2320" s="30"/>
      <c r="J2320" s="30"/>
    </row>
    <row r="2321" spans="1:10" x14ac:dyDescent="0.25">
      <c r="A2321" s="27"/>
      <c r="B2321" s="27"/>
      <c r="C2321" s="27"/>
      <c r="D2321" s="27"/>
      <c r="E2321" s="27"/>
      <c r="H2321" s="30"/>
      <c r="I2321" s="30"/>
      <c r="J2321" s="30"/>
    </row>
    <row r="2322" spans="1:10" x14ac:dyDescent="0.25">
      <c r="A2322" s="27"/>
      <c r="B2322" s="27"/>
      <c r="C2322" s="27"/>
      <c r="D2322" s="27"/>
      <c r="E2322" s="27"/>
      <c r="H2322" s="30"/>
      <c r="I2322" s="30"/>
      <c r="J2322" s="30"/>
    </row>
    <row r="2323" spans="1:10" x14ac:dyDescent="0.25">
      <c r="A2323" s="27"/>
      <c r="B2323" s="27"/>
      <c r="C2323" s="27"/>
      <c r="D2323" s="27"/>
      <c r="E2323" s="27"/>
      <c r="H2323" s="30"/>
      <c r="I2323" s="30"/>
      <c r="J2323" s="30"/>
    </row>
    <row r="2324" spans="1:10" x14ac:dyDescent="0.25">
      <c r="A2324" s="27"/>
      <c r="B2324" s="27"/>
      <c r="C2324" s="27"/>
      <c r="D2324" s="27"/>
      <c r="E2324" s="27"/>
      <c r="H2324" s="30"/>
      <c r="I2324" s="30"/>
      <c r="J2324" s="30"/>
    </row>
    <row r="2325" spans="1:10" x14ac:dyDescent="0.25">
      <c r="A2325" s="27"/>
      <c r="B2325" s="27"/>
      <c r="C2325" s="27"/>
      <c r="D2325" s="27"/>
      <c r="E2325" s="27"/>
      <c r="H2325" s="30"/>
      <c r="I2325" s="30"/>
      <c r="J2325" s="30"/>
    </row>
    <row r="2326" spans="1:10" x14ac:dyDescent="0.25">
      <c r="A2326" s="27"/>
      <c r="B2326" s="27"/>
      <c r="C2326" s="27"/>
      <c r="D2326" s="27"/>
      <c r="E2326" s="27"/>
      <c r="H2326" s="30"/>
      <c r="I2326" s="30"/>
      <c r="J2326" s="30"/>
    </row>
    <row r="2327" spans="1:10" x14ac:dyDescent="0.25">
      <c r="A2327" s="27"/>
      <c r="B2327" s="27"/>
      <c r="C2327" s="27"/>
      <c r="D2327" s="27"/>
      <c r="E2327" s="27"/>
      <c r="H2327" s="30"/>
      <c r="I2327" s="30"/>
      <c r="J2327" s="30"/>
    </row>
    <row r="2328" spans="1:10" x14ac:dyDescent="0.25">
      <c r="A2328" s="27"/>
      <c r="B2328" s="27"/>
      <c r="C2328" s="27"/>
      <c r="D2328" s="27"/>
      <c r="E2328" s="27"/>
      <c r="H2328" s="30"/>
      <c r="I2328" s="30"/>
      <c r="J2328" s="30"/>
    </row>
    <row r="2329" spans="1:10" x14ac:dyDescent="0.25">
      <c r="A2329" s="27"/>
      <c r="B2329" s="27"/>
      <c r="C2329" s="27"/>
      <c r="D2329" s="27"/>
      <c r="E2329" s="27"/>
      <c r="H2329" s="30"/>
      <c r="I2329" s="30"/>
      <c r="J2329" s="30"/>
    </row>
    <row r="2330" spans="1:10" x14ac:dyDescent="0.25">
      <c r="A2330" s="27"/>
      <c r="B2330" s="27"/>
      <c r="C2330" s="27"/>
      <c r="D2330" s="27"/>
      <c r="E2330" s="27"/>
      <c r="H2330" s="30"/>
      <c r="I2330" s="30"/>
      <c r="J2330" s="30"/>
    </row>
    <row r="2331" spans="1:10" x14ac:dyDescent="0.25">
      <c r="A2331" s="27"/>
      <c r="B2331" s="27"/>
      <c r="C2331" s="27"/>
      <c r="D2331" s="27"/>
      <c r="E2331" s="27"/>
      <c r="H2331" s="30"/>
      <c r="I2331" s="30"/>
      <c r="J2331" s="30"/>
    </row>
    <row r="2332" spans="1:10" x14ac:dyDescent="0.25">
      <c r="A2332" s="27"/>
      <c r="B2332" s="27"/>
      <c r="C2332" s="27"/>
      <c r="D2332" s="27"/>
      <c r="E2332" s="27"/>
      <c r="H2332" s="30"/>
      <c r="I2332" s="30"/>
      <c r="J2332" s="30"/>
    </row>
    <row r="2333" spans="1:10" x14ac:dyDescent="0.25">
      <c r="A2333" s="27"/>
      <c r="B2333" s="27"/>
      <c r="C2333" s="27"/>
      <c r="D2333" s="27"/>
      <c r="E2333" s="27"/>
      <c r="H2333" s="30"/>
      <c r="I2333" s="30"/>
      <c r="J2333" s="30"/>
    </row>
    <row r="2334" spans="1:10" x14ac:dyDescent="0.25">
      <c r="A2334" s="27"/>
      <c r="B2334" s="27"/>
      <c r="C2334" s="27"/>
      <c r="D2334" s="27"/>
      <c r="E2334" s="27"/>
      <c r="H2334" s="30"/>
      <c r="I2334" s="30"/>
      <c r="J2334" s="30"/>
    </row>
    <row r="2335" spans="1:10" x14ac:dyDescent="0.25">
      <c r="A2335" s="27"/>
      <c r="B2335" s="27"/>
      <c r="C2335" s="27"/>
      <c r="D2335" s="27"/>
      <c r="E2335" s="27"/>
      <c r="H2335" s="30"/>
      <c r="I2335" s="30"/>
      <c r="J2335" s="30"/>
    </row>
    <row r="2336" spans="1:10" x14ac:dyDescent="0.25">
      <c r="A2336" s="27"/>
      <c r="B2336" s="27"/>
      <c r="C2336" s="27"/>
      <c r="D2336" s="27"/>
      <c r="E2336" s="27"/>
      <c r="H2336" s="30"/>
      <c r="I2336" s="30"/>
      <c r="J2336" s="30"/>
    </row>
    <row r="2337" spans="1:10" x14ac:dyDescent="0.25">
      <c r="A2337" s="27"/>
      <c r="B2337" s="27"/>
      <c r="C2337" s="27"/>
      <c r="D2337" s="27"/>
      <c r="E2337" s="27"/>
      <c r="H2337" s="30"/>
      <c r="I2337" s="30"/>
      <c r="J2337" s="30"/>
    </row>
    <row r="2338" spans="1:10" x14ac:dyDescent="0.25">
      <c r="A2338" s="27"/>
      <c r="B2338" s="27"/>
      <c r="C2338" s="27"/>
      <c r="D2338" s="27"/>
      <c r="E2338" s="27"/>
      <c r="H2338" s="30"/>
      <c r="I2338" s="30"/>
      <c r="J2338" s="30"/>
    </row>
    <row r="2339" spans="1:10" x14ac:dyDescent="0.25">
      <c r="A2339" s="27"/>
      <c r="B2339" s="27"/>
      <c r="C2339" s="27"/>
      <c r="D2339" s="27"/>
      <c r="E2339" s="27"/>
      <c r="H2339" s="30"/>
      <c r="I2339" s="30"/>
      <c r="J2339" s="30"/>
    </row>
    <row r="2340" spans="1:10" x14ac:dyDescent="0.25">
      <c r="A2340" s="27"/>
      <c r="B2340" s="27"/>
      <c r="C2340" s="27"/>
      <c r="D2340" s="27"/>
      <c r="E2340" s="27"/>
      <c r="H2340" s="30"/>
      <c r="I2340" s="30"/>
      <c r="J2340" s="30"/>
    </row>
    <row r="2341" spans="1:10" x14ac:dyDescent="0.25">
      <c r="A2341" s="27"/>
      <c r="B2341" s="27"/>
      <c r="C2341" s="27"/>
      <c r="D2341" s="27"/>
      <c r="E2341" s="27"/>
      <c r="H2341" s="30"/>
      <c r="I2341" s="30"/>
      <c r="J2341" s="30"/>
    </row>
    <row r="2342" spans="1:10" x14ac:dyDescent="0.25">
      <c r="A2342" s="27"/>
      <c r="B2342" s="27"/>
      <c r="C2342" s="27"/>
      <c r="D2342" s="27"/>
      <c r="E2342" s="27"/>
      <c r="H2342" s="30"/>
      <c r="I2342" s="30"/>
      <c r="J2342" s="30"/>
    </row>
    <row r="2343" spans="1:10" x14ac:dyDescent="0.25">
      <c r="A2343" s="27"/>
      <c r="B2343" s="27"/>
      <c r="C2343" s="27"/>
      <c r="D2343" s="27"/>
      <c r="E2343" s="27"/>
      <c r="H2343" s="30"/>
      <c r="I2343" s="30"/>
      <c r="J2343" s="30"/>
    </row>
    <row r="2344" spans="1:10" x14ac:dyDescent="0.25">
      <c r="A2344" s="27"/>
      <c r="B2344" s="27"/>
      <c r="C2344" s="27"/>
      <c r="D2344" s="27"/>
      <c r="E2344" s="27"/>
      <c r="H2344" s="30"/>
      <c r="I2344" s="30"/>
      <c r="J2344" s="30"/>
    </row>
    <row r="2345" spans="1:10" x14ac:dyDescent="0.25">
      <c r="A2345" s="27"/>
      <c r="B2345" s="27"/>
      <c r="C2345" s="27"/>
      <c r="D2345" s="27"/>
      <c r="E2345" s="27"/>
      <c r="H2345" s="30"/>
      <c r="I2345" s="30"/>
      <c r="J2345" s="30"/>
    </row>
    <row r="2346" spans="1:10" x14ac:dyDescent="0.25">
      <c r="A2346" s="27"/>
      <c r="B2346" s="27"/>
      <c r="C2346" s="27"/>
      <c r="D2346" s="27"/>
      <c r="E2346" s="27"/>
      <c r="H2346" s="30"/>
      <c r="I2346" s="30"/>
      <c r="J2346" s="30"/>
    </row>
    <row r="2347" spans="1:10" x14ac:dyDescent="0.25">
      <c r="A2347" s="27"/>
      <c r="B2347" s="27"/>
      <c r="C2347" s="27"/>
      <c r="D2347" s="27"/>
      <c r="E2347" s="27"/>
      <c r="H2347" s="30"/>
      <c r="I2347" s="30"/>
      <c r="J2347" s="30"/>
    </row>
    <row r="2348" spans="1:10" x14ac:dyDescent="0.25">
      <c r="A2348" s="27"/>
      <c r="B2348" s="27"/>
      <c r="C2348" s="27"/>
      <c r="D2348" s="27"/>
      <c r="E2348" s="27"/>
      <c r="H2348" s="30"/>
      <c r="I2348" s="30"/>
      <c r="J2348" s="30"/>
    </row>
    <row r="2349" spans="1:10" x14ac:dyDescent="0.25">
      <c r="A2349" s="27"/>
      <c r="B2349" s="27"/>
      <c r="C2349" s="27"/>
      <c r="D2349" s="27"/>
      <c r="E2349" s="27"/>
      <c r="H2349" s="30"/>
      <c r="I2349" s="30"/>
      <c r="J2349" s="30"/>
    </row>
    <row r="2350" spans="1:10" x14ac:dyDescent="0.25">
      <c r="A2350" s="27"/>
      <c r="B2350" s="27"/>
      <c r="C2350" s="27"/>
      <c r="D2350" s="27"/>
      <c r="E2350" s="27"/>
      <c r="H2350" s="30"/>
      <c r="I2350" s="30"/>
      <c r="J2350" s="30"/>
    </row>
    <row r="2351" spans="1:10" x14ac:dyDescent="0.25">
      <c r="A2351" s="27"/>
      <c r="B2351" s="27"/>
      <c r="C2351" s="27"/>
      <c r="D2351" s="27"/>
      <c r="E2351" s="27"/>
      <c r="H2351" s="30"/>
      <c r="I2351" s="30"/>
      <c r="J2351" s="30"/>
    </row>
    <row r="2352" spans="1:10" x14ac:dyDescent="0.25">
      <c r="A2352" s="27"/>
      <c r="B2352" s="27"/>
      <c r="C2352" s="27"/>
      <c r="D2352" s="27"/>
      <c r="E2352" s="27"/>
      <c r="H2352" s="30"/>
      <c r="I2352" s="30"/>
      <c r="J2352" s="30"/>
    </row>
    <row r="2353" spans="1:10" x14ac:dyDescent="0.25">
      <c r="A2353" s="27"/>
      <c r="B2353" s="27"/>
      <c r="C2353" s="27"/>
      <c r="D2353" s="27"/>
      <c r="E2353" s="27"/>
      <c r="H2353" s="30"/>
      <c r="I2353" s="30"/>
      <c r="J2353" s="30"/>
    </row>
    <row r="2354" spans="1:10" x14ac:dyDescent="0.25">
      <c r="A2354" s="27"/>
      <c r="B2354" s="27"/>
      <c r="C2354" s="27"/>
      <c r="D2354" s="27"/>
      <c r="E2354" s="27"/>
      <c r="H2354" s="30"/>
      <c r="I2354" s="30"/>
      <c r="J2354" s="30"/>
    </row>
    <row r="2355" spans="1:10" x14ac:dyDescent="0.25">
      <c r="A2355" s="27"/>
      <c r="B2355" s="27"/>
      <c r="C2355" s="27"/>
      <c r="D2355" s="27"/>
      <c r="E2355" s="27"/>
      <c r="H2355" s="30"/>
      <c r="I2355" s="30"/>
      <c r="J2355" s="30"/>
    </row>
    <row r="2356" spans="1:10" x14ac:dyDescent="0.25">
      <c r="A2356" s="27"/>
      <c r="B2356" s="27"/>
      <c r="C2356" s="27"/>
      <c r="D2356" s="27"/>
      <c r="E2356" s="27"/>
      <c r="H2356" s="30"/>
      <c r="I2356" s="30"/>
      <c r="J2356" s="30"/>
    </row>
    <row r="2357" spans="1:10" x14ac:dyDescent="0.25">
      <c r="A2357" s="27"/>
      <c r="B2357" s="27"/>
      <c r="C2357" s="27"/>
      <c r="D2357" s="27"/>
      <c r="E2357" s="27"/>
      <c r="H2357" s="30"/>
      <c r="I2357" s="30"/>
      <c r="J2357" s="30"/>
    </row>
    <row r="2358" spans="1:10" x14ac:dyDescent="0.25">
      <c r="A2358" s="27"/>
      <c r="B2358" s="27"/>
      <c r="C2358" s="27"/>
      <c r="D2358" s="27"/>
      <c r="E2358" s="27"/>
      <c r="H2358" s="30"/>
      <c r="I2358" s="30"/>
      <c r="J2358" s="30"/>
    </row>
    <row r="2359" spans="1:10" x14ac:dyDescent="0.25">
      <c r="A2359" s="27"/>
      <c r="B2359" s="27"/>
      <c r="C2359" s="27"/>
      <c r="D2359" s="27"/>
      <c r="E2359" s="27"/>
      <c r="H2359" s="30"/>
      <c r="I2359" s="30"/>
      <c r="J2359" s="30"/>
    </row>
    <row r="2360" spans="1:10" x14ac:dyDescent="0.25">
      <c r="A2360" s="27"/>
      <c r="B2360" s="27"/>
      <c r="C2360" s="27"/>
      <c r="D2360" s="27"/>
      <c r="E2360" s="27"/>
      <c r="H2360" s="30"/>
      <c r="I2360" s="30"/>
      <c r="J2360" s="30"/>
    </row>
    <row r="2361" spans="1:10" x14ac:dyDescent="0.25">
      <c r="A2361" s="27"/>
      <c r="B2361" s="27"/>
      <c r="C2361" s="27"/>
      <c r="D2361" s="27"/>
      <c r="E2361" s="27"/>
      <c r="H2361" s="30"/>
      <c r="I2361" s="30"/>
      <c r="J2361" s="30"/>
    </row>
    <row r="2362" spans="1:10" x14ac:dyDescent="0.25">
      <c r="A2362" s="27"/>
      <c r="B2362" s="27"/>
      <c r="C2362" s="27"/>
      <c r="D2362" s="27"/>
      <c r="E2362" s="27"/>
      <c r="H2362" s="30"/>
      <c r="I2362" s="30"/>
      <c r="J2362" s="30"/>
    </row>
    <row r="2363" spans="1:10" x14ac:dyDescent="0.25">
      <c r="A2363" s="27"/>
      <c r="B2363" s="27"/>
      <c r="C2363" s="27"/>
      <c r="D2363" s="27"/>
      <c r="E2363" s="27"/>
      <c r="H2363" s="30"/>
      <c r="I2363" s="30"/>
      <c r="J2363" s="30"/>
    </row>
    <row r="2364" spans="1:10" x14ac:dyDescent="0.25">
      <c r="A2364" s="27"/>
      <c r="B2364" s="27"/>
      <c r="C2364" s="27"/>
      <c r="D2364" s="27"/>
      <c r="E2364" s="27"/>
      <c r="H2364" s="30"/>
      <c r="I2364" s="30"/>
      <c r="J2364" s="30"/>
    </row>
    <row r="2365" spans="1:10" x14ac:dyDescent="0.25">
      <c r="A2365" s="27"/>
      <c r="B2365" s="27"/>
      <c r="C2365" s="27"/>
      <c r="D2365" s="27"/>
      <c r="E2365" s="27"/>
      <c r="H2365" s="30"/>
      <c r="I2365" s="30"/>
      <c r="J2365" s="30"/>
    </row>
    <row r="2366" spans="1:10" x14ac:dyDescent="0.25">
      <c r="A2366" s="27"/>
      <c r="B2366" s="27"/>
      <c r="C2366" s="27"/>
      <c r="D2366" s="27"/>
      <c r="E2366" s="27"/>
      <c r="H2366" s="30"/>
      <c r="I2366" s="30"/>
      <c r="J2366" s="30"/>
    </row>
    <row r="2367" spans="1:10" x14ac:dyDescent="0.25">
      <c r="A2367" s="27"/>
      <c r="B2367" s="27"/>
      <c r="C2367" s="27"/>
      <c r="D2367" s="27"/>
      <c r="E2367" s="27"/>
      <c r="H2367" s="30"/>
      <c r="I2367" s="30"/>
      <c r="J2367" s="30"/>
    </row>
    <row r="2368" spans="1:10" x14ac:dyDescent="0.25">
      <c r="A2368" s="27"/>
      <c r="B2368" s="27"/>
      <c r="C2368" s="27"/>
      <c r="D2368" s="27"/>
      <c r="E2368" s="27"/>
      <c r="H2368" s="30"/>
      <c r="I2368" s="30"/>
      <c r="J2368" s="30"/>
    </row>
    <row r="2369" spans="1:10" x14ac:dyDescent="0.25">
      <c r="A2369" s="27"/>
      <c r="B2369" s="27"/>
      <c r="C2369" s="27"/>
      <c r="D2369" s="27"/>
      <c r="E2369" s="27"/>
      <c r="H2369" s="30"/>
      <c r="I2369" s="30"/>
      <c r="J2369" s="30"/>
    </row>
    <row r="2370" spans="1:10" x14ac:dyDescent="0.25">
      <c r="A2370" s="27"/>
      <c r="B2370" s="27"/>
      <c r="C2370" s="27"/>
      <c r="D2370" s="27"/>
      <c r="E2370" s="27"/>
      <c r="H2370" s="30"/>
      <c r="I2370" s="30"/>
      <c r="J2370" s="30"/>
    </row>
    <row r="2371" spans="1:10" x14ac:dyDescent="0.25">
      <c r="A2371" s="27"/>
      <c r="B2371" s="27"/>
      <c r="C2371" s="27"/>
      <c r="D2371" s="27"/>
      <c r="E2371" s="27"/>
      <c r="H2371" s="30"/>
      <c r="I2371" s="30"/>
      <c r="J2371" s="30"/>
    </row>
    <row r="2372" spans="1:10" x14ac:dyDescent="0.25">
      <c r="A2372" s="27"/>
      <c r="B2372" s="27"/>
      <c r="C2372" s="27"/>
      <c r="D2372" s="27"/>
      <c r="E2372" s="27"/>
      <c r="H2372" s="30"/>
      <c r="I2372" s="30"/>
      <c r="J2372" s="30"/>
    </row>
    <row r="2373" spans="1:10" x14ac:dyDescent="0.25">
      <c r="A2373" s="27"/>
      <c r="B2373" s="27"/>
      <c r="C2373" s="27"/>
      <c r="D2373" s="27"/>
      <c r="E2373" s="27"/>
      <c r="H2373" s="30"/>
      <c r="I2373" s="30"/>
      <c r="J2373" s="30"/>
    </row>
    <row r="2374" spans="1:10" x14ac:dyDescent="0.25">
      <c r="A2374" s="27"/>
      <c r="B2374" s="27"/>
      <c r="C2374" s="27"/>
      <c r="D2374" s="27"/>
      <c r="E2374" s="27"/>
      <c r="H2374" s="30"/>
      <c r="I2374" s="30"/>
      <c r="J2374" s="30"/>
    </row>
    <row r="2375" spans="1:10" x14ac:dyDescent="0.25">
      <c r="A2375" s="27"/>
      <c r="B2375" s="27"/>
      <c r="C2375" s="27"/>
      <c r="D2375" s="27"/>
      <c r="E2375" s="27"/>
      <c r="H2375" s="30"/>
      <c r="I2375" s="30"/>
      <c r="J2375" s="30"/>
    </row>
    <row r="2376" spans="1:10" x14ac:dyDescent="0.25">
      <c r="A2376" s="27"/>
      <c r="B2376" s="27"/>
      <c r="C2376" s="27"/>
      <c r="D2376" s="27"/>
      <c r="E2376" s="27"/>
      <c r="H2376" s="30"/>
      <c r="I2376" s="30"/>
      <c r="J2376" s="30"/>
    </row>
    <row r="2377" spans="1:10" x14ac:dyDescent="0.25">
      <c r="A2377" s="27"/>
      <c r="B2377" s="27"/>
      <c r="C2377" s="27"/>
      <c r="D2377" s="27"/>
      <c r="E2377" s="27"/>
      <c r="H2377" s="30"/>
      <c r="I2377" s="30"/>
      <c r="J2377" s="30"/>
    </row>
    <row r="2378" spans="1:10" x14ac:dyDescent="0.25">
      <c r="A2378" s="27"/>
      <c r="B2378" s="27"/>
      <c r="C2378" s="27"/>
      <c r="D2378" s="27"/>
      <c r="E2378" s="27"/>
      <c r="H2378" s="30"/>
      <c r="I2378" s="30"/>
      <c r="J2378" s="30"/>
    </row>
    <row r="2379" spans="1:10" x14ac:dyDescent="0.25">
      <c r="A2379" s="27"/>
      <c r="B2379" s="27"/>
      <c r="C2379" s="27"/>
      <c r="D2379" s="27"/>
      <c r="E2379" s="27"/>
      <c r="H2379" s="30"/>
      <c r="I2379" s="30"/>
      <c r="J2379" s="30"/>
    </row>
    <row r="2380" spans="1:10" x14ac:dyDescent="0.25">
      <c r="A2380" s="27"/>
      <c r="B2380" s="27"/>
      <c r="C2380" s="27"/>
      <c r="D2380" s="27"/>
      <c r="E2380" s="27"/>
      <c r="H2380" s="30"/>
      <c r="I2380" s="30"/>
      <c r="J2380" s="30"/>
    </row>
    <row r="2381" spans="1:10" x14ac:dyDescent="0.25">
      <c r="A2381" s="27"/>
      <c r="B2381" s="27"/>
      <c r="C2381" s="27"/>
      <c r="D2381" s="27"/>
      <c r="E2381" s="27"/>
      <c r="H2381" s="30"/>
      <c r="I2381" s="30"/>
      <c r="J2381" s="30"/>
    </row>
    <row r="2382" spans="1:10" x14ac:dyDescent="0.25">
      <c r="A2382" s="27"/>
      <c r="B2382" s="27"/>
      <c r="C2382" s="27"/>
      <c r="D2382" s="27"/>
      <c r="E2382" s="27"/>
      <c r="H2382" s="30"/>
      <c r="I2382" s="30"/>
      <c r="J2382" s="30"/>
    </row>
    <row r="2383" spans="1:10" x14ac:dyDescent="0.25">
      <c r="A2383" s="27"/>
      <c r="B2383" s="27"/>
      <c r="C2383" s="27"/>
      <c r="D2383" s="27"/>
      <c r="E2383" s="27"/>
      <c r="H2383" s="30"/>
      <c r="I2383" s="30"/>
      <c r="J2383" s="30"/>
    </row>
    <row r="2384" spans="1:10" x14ac:dyDescent="0.25">
      <c r="A2384" s="27"/>
      <c r="B2384" s="27"/>
      <c r="C2384" s="27"/>
      <c r="D2384" s="27"/>
      <c r="E2384" s="27"/>
      <c r="H2384" s="30"/>
      <c r="I2384" s="30"/>
      <c r="J2384" s="30"/>
    </row>
    <row r="2385" spans="1:10" x14ac:dyDescent="0.25">
      <c r="A2385" s="27"/>
      <c r="B2385" s="27"/>
      <c r="C2385" s="27"/>
      <c r="D2385" s="27"/>
      <c r="E2385" s="27"/>
      <c r="H2385" s="30"/>
      <c r="I2385" s="30"/>
      <c r="J2385" s="30"/>
    </row>
    <row r="2386" spans="1:10" x14ac:dyDescent="0.25">
      <c r="A2386" s="27"/>
      <c r="B2386" s="27"/>
      <c r="C2386" s="27"/>
      <c r="D2386" s="27"/>
      <c r="E2386" s="27"/>
      <c r="H2386" s="30"/>
      <c r="I2386" s="30"/>
      <c r="J2386" s="30"/>
    </row>
    <row r="2387" spans="1:10" x14ac:dyDescent="0.25">
      <c r="A2387" s="27"/>
      <c r="B2387" s="27"/>
      <c r="C2387" s="27"/>
      <c r="D2387" s="27"/>
      <c r="E2387" s="27"/>
      <c r="H2387" s="30"/>
      <c r="I2387" s="30"/>
      <c r="J2387" s="30"/>
    </row>
    <row r="2388" spans="1:10" x14ac:dyDescent="0.25">
      <c r="A2388" s="27"/>
      <c r="B2388" s="27"/>
      <c r="C2388" s="27"/>
      <c r="D2388" s="27"/>
      <c r="E2388" s="27"/>
      <c r="H2388" s="30"/>
      <c r="I2388" s="30"/>
      <c r="J2388" s="30"/>
    </row>
    <row r="2389" spans="1:10" x14ac:dyDescent="0.25">
      <c r="A2389" s="27"/>
      <c r="B2389" s="27"/>
      <c r="C2389" s="27"/>
      <c r="D2389" s="27"/>
      <c r="E2389" s="27"/>
      <c r="H2389" s="30"/>
      <c r="I2389" s="30"/>
      <c r="J2389" s="30"/>
    </row>
    <row r="2390" spans="1:10" x14ac:dyDescent="0.25">
      <c r="A2390" s="27"/>
      <c r="B2390" s="27"/>
      <c r="C2390" s="27"/>
      <c r="D2390" s="27"/>
      <c r="E2390" s="27"/>
      <c r="H2390" s="30"/>
      <c r="I2390" s="30"/>
      <c r="J2390" s="30"/>
    </row>
    <row r="2391" spans="1:10" x14ac:dyDescent="0.25">
      <c r="A2391" s="27"/>
      <c r="B2391" s="27"/>
      <c r="C2391" s="27"/>
      <c r="D2391" s="27"/>
      <c r="E2391" s="27"/>
      <c r="H2391" s="30"/>
      <c r="I2391" s="30"/>
      <c r="J2391" s="30"/>
    </row>
    <row r="2392" spans="1:10" x14ac:dyDescent="0.25">
      <c r="A2392" s="27"/>
      <c r="B2392" s="27"/>
      <c r="C2392" s="27"/>
      <c r="D2392" s="27"/>
      <c r="E2392" s="27"/>
      <c r="H2392" s="30"/>
      <c r="I2392" s="30"/>
      <c r="J2392" s="30"/>
    </row>
    <row r="2393" spans="1:10" x14ac:dyDescent="0.25">
      <c r="A2393" s="27"/>
      <c r="B2393" s="27"/>
      <c r="C2393" s="27"/>
      <c r="D2393" s="27"/>
      <c r="E2393" s="27"/>
      <c r="H2393" s="30"/>
      <c r="I2393" s="30"/>
      <c r="J2393" s="30"/>
    </row>
    <row r="2394" spans="1:10" x14ac:dyDescent="0.25">
      <c r="A2394" s="27"/>
      <c r="B2394" s="27"/>
      <c r="C2394" s="27"/>
      <c r="D2394" s="27"/>
      <c r="E2394" s="27"/>
      <c r="H2394" s="30"/>
      <c r="I2394" s="30"/>
      <c r="J2394" s="30"/>
    </row>
    <row r="2395" spans="1:10" x14ac:dyDescent="0.25">
      <c r="A2395" s="27"/>
      <c r="B2395" s="27"/>
      <c r="C2395" s="27"/>
      <c r="D2395" s="27"/>
      <c r="E2395" s="27"/>
      <c r="H2395" s="30"/>
      <c r="I2395" s="30"/>
      <c r="J2395" s="30"/>
    </row>
    <row r="2396" spans="1:10" x14ac:dyDescent="0.25">
      <c r="A2396" s="27"/>
      <c r="B2396" s="27"/>
      <c r="C2396" s="27"/>
      <c r="D2396" s="27"/>
      <c r="E2396" s="27"/>
      <c r="H2396" s="30"/>
      <c r="I2396" s="30"/>
      <c r="J2396" s="30"/>
    </row>
    <row r="2397" spans="1:10" x14ac:dyDescent="0.25">
      <c r="A2397" s="27"/>
      <c r="B2397" s="27"/>
      <c r="C2397" s="27"/>
      <c r="D2397" s="27"/>
      <c r="E2397" s="27"/>
      <c r="H2397" s="30"/>
      <c r="I2397" s="30"/>
      <c r="J2397" s="30"/>
    </row>
    <row r="2398" spans="1:10" x14ac:dyDescent="0.25">
      <c r="A2398" s="27"/>
      <c r="B2398" s="27"/>
      <c r="C2398" s="27"/>
      <c r="D2398" s="27"/>
      <c r="E2398" s="27"/>
      <c r="H2398" s="30"/>
      <c r="I2398" s="30"/>
      <c r="J2398" s="30"/>
    </row>
    <row r="2399" spans="1:10" x14ac:dyDescent="0.25">
      <c r="A2399" s="27"/>
      <c r="B2399" s="27"/>
      <c r="C2399" s="27"/>
      <c r="D2399" s="27"/>
      <c r="E2399" s="27"/>
      <c r="H2399" s="30"/>
      <c r="I2399" s="30"/>
      <c r="J2399" s="30"/>
    </row>
    <row r="2400" spans="1:10" x14ac:dyDescent="0.25">
      <c r="A2400" s="27"/>
      <c r="B2400" s="27"/>
      <c r="C2400" s="27"/>
      <c r="D2400" s="27"/>
      <c r="E2400" s="27"/>
      <c r="H2400" s="30"/>
      <c r="I2400" s="30"/>
      <c r="J2400" s="30"/>
    </row>
    <row r="2401" spans="1:10" x14ac:dyDescent="0.25">
      <c r="A2401" s="27"/>
      <c r="B2401" s="27"/>
      <c r="C2401" s="27"/>
      <c r="D2401" s="27"/>
      <c r="E2401" s="27"/>
      <c r="H2401" s="30"/>
      <c r="I2401" s="30"/>
      <c r="J2401" s="30"/>
    </row>
    <row r="2402" spans="1:10" x14ac:dyDescent="0.25">
      <c r="A2402" s="27"/>
      <c r="B2402" s="27"/>
      <c r="C2402" s="27"/>
      <c r="D2402" s="27"/>
      <c r="E2402" s="27"/>
      <c r="H2402" s="30"/>
      <c r="I2402" s="30"/>
      <c r="J2402" s="30"/>
    </row>
    <row r="2403" spans="1:10" x14ac:dyDescent="0.25">
      <c r="A2403" s="27"/>
      <c r="B2403" s="27"/>
      <c r="C2403" s="27"/>
      <c r="D2403" s="27"/>
      <c r="E2403" s="27"/>
      <c r="H2403" s="30"/>
      <c r="I2403" s="30"/>
      <c r="J2403" s="30"/>
    </row>
    <row r="2404" spans="1:10" x14ac:dyDescent="0.25">
      <c r="A2404" s="27"/>
      <c r="B2404" s="27"/>
      <c r="C2404" s="27"/>
      <c r="D2404" s="27"/>
      <c r="E2404" s="27"/>
      <c r="H2404" s="30"/>
      <c r="I2404" s="30"/>
      <c r="J2404" s="30"/>
    </row>
    <row r="2405" spans="1:10" x14ac:dyDescent="0.25">
      <c r="A2405" s="27"/>
      <c r="B2405" s="27"/>
      <c r="C2405" s="27"/>
      <c r="D2405" s="27"/>
      <c r="E2405" s="27"/>
      <c r="H2405" s="30"/>
      <c r="I2405" s="30"/>
      <c r="J2405" s="30"/>
    </row>
    <row r="2406" spans="1:10" x14ac:dyDescent="0.25">
      <c r="A2406" s="27"/>
      <c r="B2406" s="27"/>
      <c r="C2406" s="27"/>
      <c r="D2406" s="27"/>
      <c r="E2406" s="27"/>
      <c r="H2406" s="30"/>
      <c r="I2406" s="30"/>
      <c r="J2406" s="30"/>
    </row>
    <row r="2407" spans="1:10" x14ac:dyDescent="0.25">
      <c r="A2407" s="27"/>
      <c r="B2407" s="27"/>
      <c r="C2407" s="27"/>
      <c r="D2407" s="27"/>
      <c r="E2407" s="27"/>
      <c r="H2407" s="30"/>
      <c r="I2407" s="30"/>
      <c r="J2407" s="30"/>
    </row>
    <row r="2408" spans="1:10" x14ac:dyDescent="0.25">
      <c r="A2408" s="27"/>
      <c r="B2408" s="27"/>
      <c r="C2408" s="27"/>
      <c r="D2408" s="27"/>
      <c r="E2408" s="27"/>
      <c r="H2408" s="30"/>
      <c r="I2408" s="30"/>
      <c r="J2408" s="30"/>
    </row>
    <row r="2409" spans="1:10" x14ac:dyDescent="0.25">
      <c r="A2409" s="27"/>
      <c r="B2409" s="27"/>
      <c r="C2409" s="27"/>
      <c r="D2409" s="27"/>
      <c r="E2409" s="27"/>
      <c r="H2409" s="30"/>
      <c r="I2409" s="30"/>
      <c r="J2409" s="30"/>
    </row>
    <row r="2410" spans="1:10" x14ac:dyDescent="0.25">
      <c r="A2410" s="27"/>
      <c r="B2410" s="27"/>
      <c r="C2410" s="27"/>
      <c r="D2410" s="27"/>
      <c r="E2410" s="27"/>
      <c r="H2410" s="30"/>
      <c r="I2410" s="30"/>
      <c r="J2410" s="30"/>
    </row>
    <row r="2411" spans="1:10" x14ac:dyDescent="0.25">
      <c r="A2411" s="27"/>
      <c r="B2411" s="27"/>
      <c r="C2411" s="27"/>
      <c r="D2411" s="27"/>
      <c r="E2411" s="27"/>
      <c r="H2411" s="30"/>
      <c r="I2411" s="30"/>
      <c r="J2411" s="30"/>
    </row>
    <row r="2412" spans="1:10" x14ac:dyDescent="0.25">
      <c r="A2412" s="27"/>
      <c r="B2412" s="27"/>
      <c r="C2412" s="27"/>
      <c r="D2412" s="27"/>
      <c r="E2412" s="27"/>
      <c r="H2412" s="30"/>
      <c r="I2412" s="30"/>
      <c r="J2412" s="30"/>
    </row>
    <row r="2413" spans="1:10" x14ac:dyDescent="0.25">
      <c r="A2413" s="27"/>
      <c r="B2413" s="27"/>
      <c r="C2413" s="27"/>
      <c r="D2413" s="27"/>
      <c r="E2413" s="27"/>
      <c r="H2413" s="30"/>
      <c r="I2413" s="30"/>
      <c r="J2413" s="30"/>
    </row>
    <row r="2414" spans="1:10" x14ac:dyDescent="0.25">
      <c r="A2414" s="27"/>
      <c r="B2414" s="27"/>
      <c r="C2414" s="27"/>
      <c r="D2414" s="27"/>
      <c r="E2414" s="27"/>
      <c r="H2414" s="30"/>
      <c r="I2414" s="30"/>
      <c r="J2414" s="30"/>
    </row>
    <row r="2415" spans="1:10" x14ac:dyDescent="0.25">
      <c r="A2415" s="27"/>
      <c r="B2415" s="27"/>
      <c r="C2415" s="27"/>
      <c r="D2415" s="27"/>
      <c r="E2415" s="27"/>
      <c r="H2415" s="30"/>
      <c r="I2415" s="30"/>
      <c r="J2415" s="30"/>
    </row>
    <row r="2416" spans="1:10" x14ac:dyDescent="0.25">
      <c r="A2416" s="27"/>
      <c r="B2416" s="27"/>
      <c r="C2416" s="27"/>
      <c r="D2416" s="27"/>
      <c r="E2416" s="27"/>
      <c r="H2416" s="30"/>
      <c r="I2416" s="30"/>
      <c r="J2416" s="30"/>
    </row>
    <row r="2417" spans="1:10" x14ac:dyDescent="0.25">
      <c r="A2417" s="27"/>
      <c r="B2417" s="27"/>
      <c r="C2417" s="27"/>
      <c r="D2417" s="27"/>
      <c r="E2417" s="27"/>
      <c r="H2417" s="30"/>
      <c r="I2417" s="30"/>
      <c r="J2417" s="30"/>
    </row>
    <row r="2418" spans="1:10" x14ac:dyDescent="0.25">
      <c r="A2418" s="27"/>
      <c r="B2418" s="27"/>
      <c r="C2418" s="27"/>
      <c r="D2418" s="27"/>
      <c r="E2418" s="27"/>
      <c r="H2418" s="30"/>
      <c r="I2418" s="30"/>
      <c r="J2418" s="30"/>
    </row>
    <row r="2419" spans="1:10" x14ac:dyDescent="0.25">
      <c r="A2419" s="27"/>
      <c r="B2419" s="27"/>
      <c r="C2419" s="27"/>
      <c r="D2419" s="27"/>
      <c r="E2419" s="27"/>
      <c r="H2419" s="30"/>
      <c r="I2419" s="30"/>
      <c r="J2419" s="30"/>
    </row>
    <row r="2420" spans="1:10" x14ac:dyDescent="0.25">
      <c r="A2420" s="27"/>
      <c r="B2420" s="27"/>
      <c r="C2420" s="27"/>
      <c r="D2420" s="27"/>
      <c r="E2420" s="27"/>
      <c r="H2420" s="30"/>
      <c r="I2420" s="30"/>
      <c r="J2420" s="30"/>
    </row>
    <row r="2421" spans="1:10" x14ac:dyDescent="0.25">
      <c r="A2421" s="27"/>
      <c r="B2421" s="27"/>
      <c r="C2421" s="27"/>
      <c r="D2421" s="27"/>
      <c r="E2421" s="27"/>
      <c r="H2421" s="30"/>
      <c r="I2421" s="30"/>
      <c r="J2421" s="30"/>
    </row>
    <row r="2422" spans="1:10" x14ac:dyDescent="0.25">
      <c r="A2422" s="27"/>
      <c r="B2422" s="27"/>
      <c r="C2422" s="27"/>
      <c r="D2422" s="27"/>
      <c r="E2422" s="27"/>
      <c r="H2422" s="30"/>
      <c r="I2422" s="30"/>
      <c r="J2422" s="30"/>
    </row>
    <row r="2423" spans="1:10" x14ac:dyDescent="0.25">
      <c r="A2423" s="27"/>
      <c r="B2423" s="27"/>
      <c r="C2423" s="27"/>
      <c r="D2423" s="27"/>
      <c r="E2423" s="27"/>
      <c r="H2423" s="30"/>
      <c r="I2423" s="30"/>
      <c r="J2423" s="30"/>
    </row>
    <row r="2424" spans="1:10" x14ac:dyDescent="0.25">
      <c r="A2424" s="27"/>
      <c r="B2424" s="27"/>
      <c r="C2424" s="27"/>
      <c r="D2424" s="27"/>
      <c r="E2424" s="27"/>
      <c r="H2424" s="30"/>
      <c r="I2424" s="30"/>
      <c r="J2424" s="30"/>
    </row>
    <row r="2425" spans="1:10" x14ac:dyDescent="0.25">
      <c r="A2425" s="27"/>
      <c r="B2425" s="27"/>
      <c r="C2425" s="27"/>
      <c r="D2425" s="27"/>
      <c r="E2425" s="27"/>
      <c r="H2425" s="30"/>
      <c r="I2425" s="30"/>
      <c r="J2425" s="30"/>
    </row>
    <row r="2426" spans="1:10" x14ac:dyDescent="0.25">
      <c r="A2426" s="27"/>
      <c r="B2426" s="27"/>
      <c r="C2426" s="27"/>
      <c r="D2426" s="27"/>
      <c r="E2426" s="27"/>
      <c r="H2426" s="30"/>
      <c r="I2426" s="30"/>
      <c r="J2426" s="30"/>
    </row>
    <row r="2427" spans="1:10" x14ac:dyDescent="0.25">
      <c r="A2427" s="27"/>
      <c r="B2427" s="27"/>
      <c r="C2427" s="27"/>
      <c r="D2427" s="27"/>
      <c r="E2427" s="27"/>
      <c r="H2427" s="30"/>
      <c r="I2427" s="30"/>
      <c r="J2427" s="30"/>
    </row>
    <row r="2428" spans="1:10" x14ac:dyDescent="0.25">
      <c r="A2428" s="27"/>
      <c r="B2428" s="27"/>
      <c r="C2428" s="27"/>
      <c r="D2428" s="27"/>
      <c r="E2428" s="27"/>
      <c r="H2428" s="30"/>
      <c r="I2428" s="30"/>
      <c r="J2428" s="30"/>
    </row>
    <row r="2429" spans="1:10" x14ac:dyDescent="0.25">
      <c r="A2429" s="27"/>
      <c r="B2429" s="27"/>
      <c r="C2429" s="27"/>
      <c r="D2429" s="27"/>
      <c r="E2429" s="27"/>
      <c r="H2429" s="30"/>
      <c r="I2429" s="30"/>
      <c r="J2429" s="30"/>
    </row>
    <row r="2430" spans="1:10" x14ac:dyDescent="0.25">
      <c r="A2430" s="27"/>
      <c r="B2430" s="27"/>
      <c r="C2430" s="27"/>
      <c r="D2430" s="27"/>
      <c r="E2430" s="27"/>
      <c r="H2430" s="30"/>
      <c r="I2430" s="30"/>
      <c r="J2430" s="30"/>
    </row>
    <row r="2431" spans="1:10" x14ac:dyDescent="0.25">
      <c r="A2431" s="27"/>
      <c r="B2431" s="27"/>
      <c r="C2431" s="27"/>
      <c r="D2431" s="27"/>
      <c r="E2431" s="27"/>
      <c r="H2431" s="30"/>
      <c r="I2431" s="30"/>
      <c r="J2431" s="30"/>
    </row>
    <row r="2432" spans="1:10" x14ac:dyDescent="0.25">
      <c r="A2432" s="27"/>
      <c r="B2432" s="27"/>
      <c r="C2432" s="27"/>
      <c r="D2432" s="27"/>
      <c r="E2432" s="27"/>
      <c r="H2432" s="30"/>
      <c r="I2432" s="30"/>
      <c r="J2432" s="30"/>
    </row>
    <row r="2433" spans="1:10" x14ac:dyDescent="0.25">
      <c r="A2433" s="27"/>
      <c r="B2433" s="27"/>
      <c r="C2433" s="27"/>
      <c r="D2433" s="27"/>
      <c r="E2433" s="27"/>
      <c r="H2433" s="30"/>
      <c r="I2433" s="30"/>
      <c r="J2433" s="30"/>
    </row>
    <row r="2434" spans="1:10" x14ac:dyDescent="0.25">
      <c r="A2434" s="27"/>
      <c r="B2434" s="27"/>
      <c r="C2434" s="27"/>
      <c r="D2434" s="27"/>
      <c r="E2434" s="27"/>
      <c r="H2434" s="30"/>
      <c r="I2434" s="30"/>
      <c r="J2434" s="30"/>
    </row>
    <row r="2435" spans="1:10" x14ac:dyDescent="0.25">
      <c r="A2435" s="27"/>
      <c r="B2435" s="27"/>
      <c r="C2435" s="27"/>
      <c r="D2435" s="27"/>
      <c r="E2435" s="27"/>
      <c r="H2435" s="30"/>
      <c r="I2435" s="30"/>
      <c r="J2435" s="30"/>
    </row>
    <row r="2436" spans="1:10" x14ac:dyDescent="0.25">
      <c r="A2436" s="27"/>
      <c r="B2436" s="27"/>
      <c r="C2436" s="27"/>
      <c r="D2436" s="27"/>
      <c r="E2436" s="27"/>
      <c r="H2436" s="30"/>
      <c r="I2436" s="30"/>
      <c r="J2436" s="30"/>
    </row>
    <row r="2437" spans="1:10" x14ac:dyDescent="0.25">
      <c r="A2437" s="27"/>
      <c r="B2437" s="27"/>
      <c r="C2437" s="27"/>
      <c r="D2437" s="27"/>
      <c r="E2437" s="27"/>
      <c r="H2437" s="30"/>
      <c r="I2437" s="30"/>
      <c r="J2437" s="30"/>
    </row>
    <row r="2438" spans="1:10" x14ac:dyDescent="0.25">
      <c r="A2438" s="27"/>
      <c r="B2438" s="27"/>
      <c r="C2438" s="27"/>
      <c r="D2438" s="27"/>
      <c r="E2438" s="27"/>
      <c r="H2438" s="30"/>
      <c r="I2438" s="30"/>
      <c r="J2438" s="30"/>
    </row>
    <row r="2439" spans="1:10" x14ac:dyDescent="0.25">
      <c r="A2439" s="27"/>
      <c r="B2439" s="27"/>
      <c r="C2439" s="27"/>
      <c r="D2439" s="27"/>
      <c r="E2439" s="27"/>
      <c r="H2439" s="30"/>
      <c r="I2439" s="30"/>
      <c r="J2439" s="30"/>
    </row>
    <row r="2440" spans="1:10" x14ac:dyDescent="0.25">
      <c r="A2440" s="27"/>
      <c r="B2440" s="27"/>
      <c r="C2440" s="27"/>
      <c r="D2440" s="27"/>
      <c r="E2440" s="27"/>
      <c r="H2440" s="30"/>
      <c r="I2440" s="30"/>
      <c r="J2440" s="30"/>
    </row>
    <row r="2441" spans="1:10" x14ac:dyDescent="0.25">
      <c r="A2441" s="27"/>
      <c r="B2441" s="27"/>
      <c r="C2441" s="27"/>
      <c r="D2441" s="27"/>
      <c r="E2441" s="27"/>
      <c r="H2441" s="30"/>
      <c r="I2441" s="30"/>
      <c r="J2441" s="30"/>
    </row>
    <row r="2442" spans="1:10" x14ac:dyDescent="0.25">
      <c r="A2442" s="27"/>
      <c r="B2442" s="27"/>
      <c r="C2442" s="27"/>
      <c r="D2442" s="27"/>
      <c r="E2442" s="27"/>
      <c r="H2442" s="30"/>
      <c r="I2442" s="30"/>
      <c r="J2442" s="30"/>
    </row>
    <row r="2443" spans="1:10" x14ac:dyDescent="0.25">
      <c r="A2443" s="27"/>
      <c r="B2443" s="27"/>
      <c r="C2443" s="27"/>
      <c r="D2443" s="27"/>
      <c r="E2443" s="27"/>
      <c r="H2443" s="30"/>
      <c r="I2443" s="30"/>
      <c r="J2443" s="30"/>
    </row>
    <row r="2444" spans="1:10" x14ac:dyDescent="0.25">
      <c r="A2444" s="27"/>
      <c r="B2444" s="27"/>
      <c r="C2444" s="27"/>
      <c r="D2444" s="27"/>
      <c r="E2444" s="27"/>
      <c r="H2444" s="30"/>
      <c r="I2444" s="30"/>
      <c r="J2444" s="30"/>
    </row>
    <row r="2445" spans="1:10" x14ac:dyDescent="0.25">
      <c r="A2445" s="27"/>
      <c r="B2445" s="27"/>
      <c r="C2445" s="27"/>
      <c r="D2445" s="27"/>
      <c r="E2445" s="27"/>
      <c r="H2445" s="30"/>
      <c r="I2445" s="30"/>
      <c r="J2445" s="30"/>
    </row>
    <row r="2446" spans="1:10" x14ac:dyDescent="0.25">
      <c r="A2446" s="27"/>
      <c r="B2446" s="27"/>
      <c r="C2446" s="27"/>
      <c r="D2446" s="27"/>
      <c r="E2446" s="27"/>
      <c r="H2446" s="30"/>
      <c r="I2446" s="30"/>
      <c r="J2446" s="30"/>
    </row>
    <row r="2447" spans="1:10" x14ac:dyDescent="0.25">
      <c r="A2447" s="27"/>
      <c r="B2447" s="27"/>
      <c r="C2447" s="27"/>
      <c r="D2447" s="27"/>
      <c r="E2447" s="27"/>
      <c r="H2447" s="30"/>
      <c r="I2447" s="30"/>
      <c r="J2447" s="30"/>
    </row>
    <row r="2448" spans="1:10" x14ac:dyDescent="0.25">
      <c r="A2448" s="27"/>
      <c r="B2448" s="27"/>
      <c r="C2448" s="27"/>
      <c r="D2448" s="27"/>
      <c r="E2448" s="27"/>
      <c r="H2448" s="30"/>
      <c r="I2448" s="30"/>
      <c r="J2448" s="30"/>
    </row>
    <row r="2449" spans="1:10" x14ac:dyDescent="0.25">
      <c r="A2449" s="27"/>
      <c r="B2449" s="27"/>
      <c r="C2449" s="27"/>
      <c r="D2449" s="27"/>
      <c r="E2449" s="27"/>
      <c r="H2449" s="30"/>
      <c r="I2449" s="30"/>
      <c r="J2449" s="30"/>
    </row>
    <row r="2450" spans="1:10" x14ac:dyDescent="0.25">
      <c r="A2450" s="27"/>
      <c r="B2450" s="27"/>
      <c r="C2450" s="27"/>
      <c r="D2450" s="27"/>
      <c r="E2450" s="27"/>
      <c r="H2450" s="30"/>
      <c r="I2450" s="30"/>
      <c r="J2450" s="30"/>
    </row>
    <row r="2451" spans="1:10" x14ac:dyDescent="0.25">
      <c r="A2451" s="27"/>
      <c r="B2451" s="27"/>
      <c r="C2451" s="27"/>
      <c r="D2451" s="27"/>
      <c r="E2451" s="27"/>
      <c r="H2451" s="30"/>
      <c r="I2451" s="30"/>
      <c r="J2451" s="30"/>
    </row>
    <row r="2452" spans="1:10" x14ac:dyDescent="0.25">
      <c r="A2452" s="27"/>
      <c r="B2452" s="27"/>
      <c r="C2452" s="27"/>
      <c r="D2452" s="27"/>
      <c r="E2452" s="27"/>
      <c r="H2452" s="30"/>
      <c r="I2452" s="30"/>
      <c r="J2452" s="30"/>
    </row>
    <row r="2453" spans="1:10" x14ac:dyDescent="0.25">
      <c r="A2453" s="27"/>
      <c r="B2453" s="27"/>
      <c r="C2453" s="27"/>
      <c r="D2453" s="27"/>
      <c r="E2453" s="27"/>
      <c r="H2453" s="30"/>
      <c r="I2453" s="30"/>
      <c r="J2453" s="30"/>
    </row>
    <row r="2454" spans="1:10" x14ac:dyDescent="0.25">
      <c r="A2454" s="27"/>
      <c r="B2454" s="27"/>
      <c r="C2454" s="27"/>
      <c r="D2454" s="27"/>
      <c r="E2454" s="27"/>
      <c r="H2454" s="30"/>
      <c r="I2454" s="30"/>
      <c r="J2454" s="30"/>
    </row>
    <row r="2455" spans="1:10" x14ac:dyDescent="0.25">
      <c r="A2455" s="27"/>
      <c r="B2455" s="27"/>
      <c r="C2455" s="27"/>
      <c r="D2455" s="27"/>
      <c r="E2455" s="27"/>
      <c r="H2455" s="30"/>
      <c r="I2455" s="30"/>
      <c r="J2455" s="30"/>
    </row>
    <row r="2456" spans="1:10" x14ac:dyDescent="0.25">
      <c r="A2456" s="27"/>
      <c r="B2456" s="27"/>
      <c r="C2456" s="27"/>
      <c r="D2456" s="27"/>
      <c r="E2456" s="27"/>
      <c r="H2456" s="30"/>
      <c r="I2456" s="30"/>
      <c r="J2456" s="30"/>
    </row>
    <row r="2457" spans="1:10" x14ac:dyDescent="0.25">
      <c r="A2457" s="27"/>
      <c r="B2457" s="27"/>
      <c r="C2457" s="27"/>
      <c r="D2457" s="27"/>
      <c r="E2457" s="27"/>
      <c r="H2457" s="30"/>
      <c r="I2457" s="30"/>
      <c r="J2457" s="30"/>
    </row>
    <row r="2458" spans="1:10" x14ac:dyDescent="0.25">
      <c r="A2458" s="27"/>
      <c r="B2458" s="27"/>
      <c r="C2458" s="27"/>
      <c r="D2458" s="27"/>
      <c r="E2458" s="27"/>
      <c r="H2458" s="30"/>
      <c r="I2458" s="30"/>
      <c r="J2458" s="30"/>
    </row>
    <row r="2459" spans="1:10" x14ac:dyDescent="0.25">
      <c r="A2459" s="27"/>
      <c r="B2459" s="27"/>
      <c r="C2459" s="27"/>
      <c r="D2459" s="27"/>
      <c r="E2459" s="27"/>
      <c r="H2459" s="30"/>
      <c r="I2459" s="30"/>
      <c r="J2459" s="30"/>
    </row>
    <row r="2460" spans="1:10" x14ac:dyDescent="0.25">
      <c r="A2460" s="27"/>
      <c r="B2460" s="27"/>
      <c r="C2460" s="27"/>
      <c r="D2460" s="27"/>
      <c r="E2460" s="27"/>
      <c r="H2460" s="30"/>
      <c r="I2460" s="30"/>
      <c r="J2460" s="30"/>
    </row>
    <row r="2461" spans="1:10" x14ac:dyDescent="0.25">
      <c r="A2461" s="27"/>
      <c r="B2461" s="27"/>
      <c r="C2461" s="27"/>
      <c r="D2461" s="27"/>
      <c r="E2461" s="27"/>
      <c r="H2461" s="30"/>
      <c r="I2461" s="30"/>
      <c r="J2461" s="30"/>
    </row>
    <row r="2462" spans="1:10" x14ac:dyDescent="0.25">
      <c r="A2462" s="27"/>
      <c r="B2462" s="27"/>
      <c r="C2462" s="27"/>
      <c r="D2462" s="27"/>
      <c r="E2462" s="27"/>
      <c r="H2462" s="30"/>
      <c r="I2462" s="30"/>
      <c r="J2462" s="30"/>
    </row>
    <row r="2463" spans="1:10" x14ac:dyDescent="0.25">
      <c r="A2463" s="27"/>
      <c r="B2463" s="27"/>
      <c r="C2463" s="27"/>
      <c r="D2463" s="27"/>
      <c r="E2463" s="27"/>
      <c r="H2463" s="30"/>
      <c r="I2463" s="30"/>
      <c r="J2463" s="30"/>
    </row>
    <row r="2464" spans="1:10" x14ac:dyDescent="0.25">
      <c r="A2464" s="27"/>
      <c r="B2464" s="27"/>
      <c r="C2464" s="27"/>
      <c r="D2464" s="27"/>
      <c r="E2464" s="27"/>
      <c r="H2464" s="30"/>
      <c r="I2464" s="30"/>
      <c r="J2464" s="30"/>
    </row>
    <row r="2465" spans="1:10" x14ac:dyDescent="0.25">
      <c r="A2465" s="27"/>
      <c r="B2465" s="27"/>
      <c r="C2465" s="27"/>
      <c r="D2465" s="27"/>
      <c r="E2465" s="27"/>
      <c r="H2465" s="30"/>
      <c r="I2465" s="30"/>
      <c r="J2465" s="30"/>
    </row>
    <row r="2466" spans="1:10" x14ac:dyDescent="0.25">
      <c r="A2466" s="27"/>
      <c r="B2466" s="27"/>
      <c r="C2466" s="27"/>
      <c r="D2466" s="27"/>
      <c r="E2466" s="27"/>
      <c r="H2466" s="30"/>
      <c r="I2466" s="30"/>
      <c r="J2466" s="30"/>
    </row>
    <row r="2467" spans="1:10" x14ac:dyDescent="0.25">
      <c r="A2467" s="27"/>
      <c r="B2467" s="27"/>
      <c r="C2467" s="27"/>
      <c r="D2467" s="27"/>
      <c r="E2467" s="27"/>
      <c r="H2467" s="30"/>
      <c r="I2467" s="30"/>
      <c r="J2467" s="30"/>
    </row>
    <row r="2468" spans="1:10" x14ac:dyDescent="0.25">
      <c r="A2468" s="27"/>
      <c r="B2468" s="27"/>
      <c r="C2468" s="27"/>
      <c r="D2468" s="27"/>
      <c r="E2468" s="27"/>
      <c r="H2468" s="30"/>
      <c r="I2468" s="30"/>
      <c r="J2468" s="30"/>
    </row>
    <row r="2469" spans="1:10" x14ac:dyDescent="0.25">
      <c r="A2469" s="27"/>
      <c r="B2469" s="27"/>
      <c r="C2469" s="27"/>
      <c r="D2469" s="27"/>
      <c r="E2469" s="27"/>
      <c r="H2469" s="30"/>
      <c r="I2469" s="30"/>
      <c r="J2469" s="30"/>
    </row>
    <row r="2470" spans="1:10" x14ac:dyDescent="0.25">
      <c r="A2470" s="27"/>
      <c r="B2470" s="27"/>
      <c r="C2470" s="27"/>
      <c r="D2470" s="27"/>
      <c r="E2470" s="27"/>
      <c r="H2470" s="30"/>
      <c r="I2470" s="30"/>
      <c r="J2470" s="30"/>
    </row>
    <row r="2471" spans="1:10" x14ac:dyDescent="0.25">
      <c r="A2471" s="27"/>
      <c r="B2471" s="27"/>
      <c r="C2471" s="27"/>
      <c r="D2471" s="27"/>
      <c r="E2471" s="27"/>
      <c r="H2471" s="30"/>
      <c r="I2471" s="30"/>
      <c r="J2471" s="30"/>
    </row>
    <row r="2472" spans="1:10" x14ac:dyDescent="0.25">
      <c r="A2472" s="27"/>
      <c r="B2472" s="27"/>
      <c r="C2472" s="27"/>
      <c r="D2472" s="27"/>
      <c r="E2472" s="27"/>
      <c r="H2472" s="30"/>
      <c r="I2472" s="30"/>
      <c r="J2472" s="30"/>
    </row>
    <row r="2473" spans="1:10" x14ac:dyDescent="0.25">
      <c r="A2473" s="27"/>
      <c r="B2473" s="27"/>
      <c r="C2473" s="27"/>
      <c r="D2473" s="27"/>
      <c r="E2473" s="27"/>
      <c r="H2473" s="30"/>
      <c r="I2473" s="30"/>
      <c r="J2473" s="30"/>
    </row>
    <row r="2474" spans="1:10" x14ac:dyDescent="0.25">
      <c r="A2474" s="27"/>
      <c r="B2474" s="27"/>
      <c r="C2474" s="27"/>
      <c r="D2474" s="27"/>
      <c r="E2474" s="27"/>
      <c r="H2474" s="30"/>
      <c r="I2474" s="30"/>
      <c r="J2474" s="30"/>
    </row>
    <row r="2475" spans="1:10" x14ac:dyDescent="0.25">
      <c r="A2475" s="27"/>
      <c r="B2475" s="27"/>
      <c r="C2475" s="27"/>
      <c r="D2475" s="27"/>
      <c r="E2475" s="27"/>
      <c r="H2475" s="30"/>
      <c r="I2475" s="30"/>
      <c r="J2475" s="30"/>
    </row>
    <row r="2476" spans="1:10" x14ac:dyDescent="0.25">
      <c r="A2476" s="27"/>
      <c r="B2476" s="27"/>
      <c r="C2476" s="27"/>
      <c r="D2476" s="27"/>
      <c r="E2476" s="27"/>
      <c r="H2476" s="30"/>
      <c r="I2476" s="30"/>
      <c r="J2476" s="30"/>
    </row>
    <row r="2477" spans="1:10" x14ac:dyDescent="0.25">
      <c r="A2477" s="27"/>
      <c r="B2477" s="27"/>
      <c r="C2477" s="27"/>
      <c r="D2477" s="27"/>
      <c r="E2477" s="27"/>
      <c r="H2477" s="30"/>
      <c r="I2477" s="30"/>
      <c r="J2477" s="30"/>
    </row>
    <row r="2478" spans="1:10" x14ac:dyDescent="0.25">
      <c r="A2478" s="27"/>
      <c r="B2478" s="27"/>
      <c r="C2478" s="27"/>
      <c r="D2478" s="27"/>
      <c r="E2478" s="27"/>
      <c r="H2478" s="30"/>
      <c r="I2478" s="30"/>
      <c r="J2478" s="30"/>
    </row>
    <row r="2479" spans="1:10" x14ac:dyDescent="0.25">
      <c r="A2479" s="27"/>
      <c r="B2479" s="27"/>
      <c r="C2479" s="27"/>
      <c r="D2479" s="27"/>
      <c r="E2479" s="27"/>
      <c r="H2479" s="30"/>
      <c r="I2479" s="30"/>
      <c r="J2479" s="30"/>
    </row>
    <row r="2480" spans="1:10" x14ac:dyDescent="0.25">
      <c r="A2480" s="27"/>
      <c r="B2480" s="27"/>
      <c r="C2480" s="27"/>
      <c r="D2480" s="27"/>
      <c r="E2480" s="27"/>
      <c r="H2480" s="30"/>
      <c r="I2480" s="30"/>
      <c r="J2480" s="30"/>
    </row>
    <row r="2481" spans="1:10" x14ac:dyDescent="0.25">
      <c r="A2481" s="27"/>
      <c r="B2481" s="27"/>
      <c r="C2481" s="27"/>
      <c r="D2481" s="27"/>
      <c r="E2481" s="27"/>
      <c r="H2481" s="30"/>
      <c r="I2481" s="30"/>
      <c r="J2481" s="30"/>
    </row>
    <row r="2482" spans="1:10" x14ac:dyDescent="0.25">
      <c r="A2482" s="27"/>
      <c r="B2482" s="27"/>
      <c r="C2482" s="27"/>
      <c r="D2482" s="27"/>
      <c r="E2482" s="27"/>
      <c r="H2482" s="30"/>
      <c r="I2482" s="30"/>
      <c r="J2482" s="30"/>
    </row>
    <row r="2483" spans="1:10" x14ac:dyDescent="0.25">
      <c r="A2483" s="27"/>
      <c r="B2483" s="27"/>
      <c r="C2483" s="27"/>
      <c r="D2483" s="27"/>
      <c r="E2483" s="27"/>
      <c r="H2483" s="30"/>
      <c r="I2483" s="30"/>
      <c r="J2483" s="30"/>
    </row>
    <row r="2484" spans="1:10" x14ac:dyDescent="0.25">
      <c r="A2484" s="27"/>
      <c r="B2484" s="27"/>
      <c r="C2484" s="27"/>
      <c r="D2484" s="27"/>
      <c r="E2484" s="27"/>
      <c r="H2484" s="30"/>
      <c r="I2484" s="30"/>
      <c r="J2484" s="30"/>
    </row>
    <row r="2485" spans="1:10" x14ac:dyDescent="0.25">
      <c r="A2485" s="27"/>
      <c r="B2485" s="27"/>
      <c r="C2485" s="27"/>
      <c r="D2485" s="27"/>
      <c r="E2485" s="27"/>
      <c r="H2485" s="30"/>
      <c r="I2485" s="30"/>
      <c r="J2485" s="30"/>
    </row>
    <row r="2486" spans="1:10" x14ac:dyDescent="0.25">
      <c r="A2486" s="27"/>
      <c r="B2486" s="27"/>
      <c r="C2486" s="27"/>
      <c r="D2486" s="27"/>
      <c r="E2486" s="27"/>
      <c r="H2486" s="30"/>
      <c r="I2486" s="30"/>
      <c r="J2486" s="30"/>
    </row>
    <row r="2487" spans="1:10" x14ac:dyDescent="0.25">
      <c r="A2487" s="27"/>
      <c r="B2487" s="27"/>
      <c r="C2487" s="27"/>
      <c r="D2487" s="27"/>
      <c r="E2487" s="27"/>
      <c r="H2487" s="30"/>
      <c r="I2487" s="30"/>
      <c r="J2487" s="30"/>
    </row>
    <row r="2488" spans="1:10" x14ac:dyDescent="0.25">
      <c r="A2488" s="27"/>
      <c r="B2488" s="27"/>
      <c r="C2488" s="27"/>
      <c r="D2488" s="27"/>
      <c r="E2488" s="27"/>
      <c r="H2488" s="30"/>
      <c r="I2488" s="30"/>
      <c r="J2488" s="30"/>
    </row>
    <row r="2489" spans="1:10" x14ac:dyDescent="0.25">
      <c r="A2489" s="27"/>
      <c r="B2489" s="27"/>
      <c r="C2489" s="27"/>
      <c r="D2489" s="27"/>
      <c r="E2489" s="27"/>
      <c r="H2489" s="30"/>
      <c r="I2489" s="30"/>
      <c r="J2489" s="30"/>
    </row>
    <row r="2490" spans="1:10" x14ac:dyDescent="0.25">
      <c r="A2490" s="27"/>
      <c r="B2490" s="27"/>
      <c r="C2490" s="27"/>
      <c r="D2490" s="27"/>
      <c r="E2490" s="27"/>
      <c r="H2490" s="30"/>
      <c r="I2490" s="30"/>
      <c r="J2490" s="30"/>
    </row>
    <row r="2491" spans="1:10" x14ac:dyDescent="0.25">
      <c r="A2491" s="27"/>
      <c r="B2491" s="27"/>
      <c r="C2491" s="27"/>
      <c r="D2491" s="27"/>
      <c r="E2491" s="27"/>
      <c r="H2491" s="30"/>
      <c r="I2491" s="30"/>
      <c r="J2491" s="30"/>
    </row>
    <row r="2492" spans="1:10" x14ac:dyDescent="0.25">
      <c r="A2492" s="27"/>
      <c r="B2492" s="27"/>
      <c r="C2492" s="27"/>
      <c r="D2492" s="27"/>
      <c r="E2492" s="27"/>
      <c r="H2492" s="30"/>
      <c r="I2492" s="30"/>
      <c r="J2492" s="30"/>
    </row>
    <row r="2493" spans="1:10" x14ac:dyDescent="0.25">
      <c r="A2493" s="27"/>
      <c r="B2493" s="27"/>
      <c r="C2493" s="27"/>
      <c r="D2493" s="27"/>
      <c r="E2493" s="27"/>
      <c r="H2493" s="30"/>
      <c r="I2493" s="30"/>
      <c r="J2493" s="30"/>
    </row>
    <row r="2494" spans="1:10" x14ac:dyDescent="0.25">
      <c r="A2494" s="27"/>
      <c r="B2494" s="27"/>
      <c r="C2494" s="27"/>
      <c r="D2494" s="27"/>
      <c r="E2494" s="27"/>
      <c r="H2494" s="30"/>
      <c r="I2494" s="30"/>
      <c r="J2494" s="30"/>
    </row>
    <row r="2495" spans="1:10" x14ac:dyDescent="0.25">
      <c r="A2495" s="27"/>
      <c r="B2495" s="27"/>
      <c r="C2495" s="27"/>
      <c r="D2495" s="27"/>
      <c r="E2495" s="27"/>
      <c r="H2495" s="30"/>
      <c r="I2495" s="30"/>
      <c r="J2495" s="30"/>
    </row>
    <row r="2496" spans="1:10" x14ac:dyDescent="0.25">
      <c r="A2496" s="27"/>
      <c r="B2496" s="27"/>
      <c r="C2496" s="27"/>
      <c r="D2496" s="27"/>
      <c r="E2496" s="27"/>
      <c r="H2496" s="30"/>
      <c r="I2496" s="30"/>
      <c r="J2496" s="30"/>
    </row>
    <row r="2497" spans="1:10" x14ac:dyDescent="0.25">
      <c r="A2497" s="27"/>
      <c r="B2497" s="27"/>
      <c r="C2497" s="27"/>
      <c r="D2497" s="27"/>
      <c r="E2497" s="27"/>
      <c r="H2497" s="30"/>
      <c r="I2497" s="30"/>
      <c r="J2497" s="30"/>
    </row>
    <row r="2498" spans="1:10" x14ac:dyDescent="0.25">
      <c r="A2498" s="27"/>
      <c r="B2498" s="27"/>
      <c r="C2498" s="27"/>
      <c r="D2498" s="27"/>
      <c r="E2498" s="27"/>
      <c r="H2498" s="30"/>
      <c r="I2498" s="30"/>
      <c r="J2498" s="30"/>
    </row>
    <row r="2499" spans="1:10" x14ac:dyDescent="0.25">
      <c r="A2499" s="27"/>
      <c r="B2499" s="27"/>
      <c r="C2499" s="27"/>
      <c r="D2499" s="27"/>
      <c r="E2499" s="27"/>
      <c r="H2499" s="30"/>
      <c r="I2499" s="30"/>
      <c r="J2499" s="30"/>
    </row>
    <row r="2500" spans="1:10" x14ac:dyDescent="0.25">
      <c r="A2500" s="27"/>
      <c r="B2500" s="27"/>
      <c r="C2500" s="27"/>
      <c r="D2500" s="27"/>
      <c r="E2500" s="27"/>
      <c r="H2500" s="30"/>
      <c r="I2500" s="30"/>
      <c r="J2500" s="30"/>
    </row>
    <row r="2501" spans="1:10" x14ac:dyDescent="0.25">
      <c r="A2501" s="27"/>
      <c r="B2501" s="27"/>
      <c r="C2501" s="27"/>
      <c r="D2501" s="27"/>
      <c r="E2501" s="27"/>
      <c r="H2501" s="30"/>
      <c r="I2501" s="30"/>
      <c r="J2501" s="30"/>
    </row>
    <row r="2502" spans="1:10" x14ac:dyDescent="0.25">
      <c r="A2502" s="27"/>
      <c r="B2502" s="27"/>
      <c r="C2502" s="27"/>
      <c r="D2502" s="27"/>
      <c r="E2502" s="27"/>
      <c r="H2502" s="30"/>
      <c r="I2502" s="30"/>
      <c r="J2502" s="30"/>
    </row>
    <row r="2503" spans="1:10" x14ac:dyDescent="0.25">
      <c r="A2503" s="27"/>
      <c r="B2503" s="27"/>
      <c r="C2503" s="27"/>
      <c r="D2503" s="27"/>
      <c r="E2503" s="27"/>
      <c r="H2503" s="30"/>
      <c r="I2503" s="30"/>
      <c r="J2503" s="30"/>
    </row>
    <row r="2504" spans="1:10" x14ac:dyDescent="0.25">
      <c r="A2504" s="27"/>
      <c r="B2504" s="27"/>
      <c r="C2504" s="27"/>
      <c r="D2504" s="27"/>
      <c r="E2504" s="27"/>
      <c r="H2504" s="30"/>
      <c r="I2504" s="30"/>
      <c r="J2504" s="30"/>
    </row>
    <row r="2505" spans="1:10" x14ac:dyDescent="0.25">
      <c r="A2505" s="27"/>
      <c r="B2505" s="27"/>
      <c r="C2505" s="27"/>
      <c r="D2505" s="27"/>
      <c r="E2505" s="27"/>
      <c r="H2505" s="30"/>
      <c r="I2505" s="30"/>
      <c r="J2505" s="30"/>
    </row>
    <row r="2506" spans="1:10" x14ac:dyDescent="0.25">
      <c r="A2506" s="27"/>
      <c r="B2506" s="27"/>
      <c r="C2506" s="27"/>
      <c r="D2506" s="27"/>
      <c r="E2506" s="27"/>
      <c r="H2506" s="30"/>
      <c r="I2506" s="30"/>
      <c r="J2506" s="30"/>
    </row>
    <row r="2507" spans="1:10" x14ac:dyDescent="0.25">
      <c r="A2507" s="27"/>
      <c r="B2507" s="27"/>
      <c r="C2507" s="27"/>
      <c r="D2507" s="27"/>
      <c r="E2507" s="27"/>
      <c r="H2507" s="30"/>
      <c r="I2507" s="30"/>
      <c r="J2507" s="30"/>
    </row>
    <row r="2508" spans="1:10" x14ac:dyDescent="0.25">
      <c r="A2508" s="27"/>
      <c r="B2508" s="27"/>
      <c r="C2508" s="27"/>
      <c r="D2508" s="27"/>
      <c r="E2508" s="27"/>
      <c r="H2508" s="30"/>
      <c r="I2508" s="30"/>
      <c r="J2508" s="30"/>
    </row>
    <row r="2509" spans="1:10" x14ac:dyDescent="0.25">
      <c r="A2509" s="27"/>
      <c r="B2509" s="27"/>
      <c r="C2509" s="27"/>
      <c r="D2509" s="27"/>
      <c r="E2509" s="27"/>
      <c r="H2509" s="30"/>
      <c r="I2509" s="30"/>
      <c r="J2509" s="30"/>
    </row>
    <row r="2510" spans="1:10" x14ac:dyDescent="0.25">
      <c r="A2510" s="27"/>
      <c r="B2510" s="27"/>
      <c r="C2510" s="27"/>
      <c r="D2510" s="27"/>
      <c r="E2510" s="27"/>
      <c r="H2510" s="30"/>
      <c r="I2510" s="30"/>
      <c r="J2510" s="30"/>
    </row>
    <row r="2511" spans="1:10" x14ac:dyDescent="0.25">
      <c r="A2511" s="27"/>
      <c r="B2511" s="27"/>
      <c r="C2511" s="27"/>
      <c r="D2511" s="27"/>
      <c r="E2511" s="27"/>
      <c r="H2511" s="30"/>
      <c r="I2511" s="30"/>
      <c r="J2511" s="30"/>
    </row>
    <row r="2512" spans="1:10" x14ac:dyDescent="0.25">
      <c r="A2512" s="27"/>
      <c r="B2512" s="27"/>
      <c r="C2512" s="27"/>
      <c r="D2512" s="27"/>
      <c r="E2512" s="27"/>
      <c r="H2512" s="30"/>
      <c r="I2512" s="30"/>
      <c r="J2512" s="30"/>
    </row>
    <row r="2513" spans="1:10" x14ac:dyDescent="0.25">
      <c r="A2513" s="27"/>
      <c r="B2513" s="27"/>
      <c r="C2513" s="27"/>
      <c r="D2513" s="27"/>
      <c r="E2513" s="27"/>
      <c r="H2513" s="30"/>
      <c r="I2513" s="30"/>
      <c r="J2513" s="30"/>
    </row>
    <row r="2514" spans="1:10" x14ac:dyDescent="0.25">
      <c r="A2514" s="27"/>
      <c r="B2514" s="27"/>
      <c r="C2514" s="27"/>
      <c r="D2514" s="27"/>
      <c r="E2514" s="27"/>
      <c r="H2514" s="30"/>
      <c r="I2514" s="30"/>
      <c r="J2514" s="30"/>
    </row>
    <row r="2515" spans="1:10" x14ac:dyDescent="0.25">
      <c r="A2515" s="27"/>
      <c r="B2515" s="27"/>
      <c r="C2515" s="27"/>
      <c r="D2515" s="27"/>
      <c r="E2515" s="27"/>
      <c r="H2515" s="30"/>
      <c r="I2515" s="30"/>
      <c r="J2515" s="30"/>
    </row>
    <row r="2516" spans="1:10" x14ac:dyDescent="0.25">
      <c r="A2516" s="27"/>
      <c r="B2516" s="27"/>
      <c r="C2516" s="27"/>
      <c r="D2516" s="27"/>
      <c r="E2516" s="27"/>
      <c r="H2516" s="30"/>
      <c r="I2516" s="30"/>
      <c r="J2516" s="30"/>
    </row>
    <row r="2517" spans="1:10" x14ac:dyDescent="0.25">
      <c r="A2517" s="27"/>
      <c r="B2517" s="27"/>
      <c r="C2517" s="27"/>
      <c r="D2517" s="27"/>
      <c r="E2517" s="27"/>
      <c r="H2517" s="30"/>
      <c r="I2517" s="30"/>
      <c r="J2517" s="30"/>
    </row>
    <row r="2518" spans="1:10" x14ac:dyDescent="0.25">
      <c r="A2518" s="27"/>
      <c r="B2518" s="27"/>
      <c r="C2518" s="27"/>
      <c r="D2518" s="27"/>
      <c r="E2518" s="27"/>
      <c r="H2518" s="30"/>
      <c r="I2518" s="30"/>
      <c r="J2518" s="30"/>
    </row>
    <row r="2519" spans="1:10" x14ac:dyDescent="0.25">
      <c r="A2519" s="27"/>
      <c r="B2519" s="27"/>
      <c r="C2519" s="27"/>
      <c r="D2519" s="27"/>
      <c r="E2519" s="27"/>
      <c r="H2519" s="30"/>
      <c r="I2519" s="30"/>
      <c r="J2519" s="30"/>
    </row>
    <row r="2520" spans="1:10" x14ac:dyDescent="0.25">
      <c r="A2520" s="27"/>
      <c r="B2520" s="27"/>
      <c r="C2520" s="27"/>
      <c r="D2520" s="27"/>
      <c r="E2520" s="27"/>
      <c r="H2520" s="30"/>
      <c r="I2520" s="30"/>
      <c r="J2520" s="30"/>
    </row>
    <row r="2521" spans="1:10" x14ac:dyDescent="0.25">
      <c r="A2521" s="27"/>
      <c r="B2521" s="27"/>
      <c r="C2521" s="27"/>
      <c r="D2521" s="27"/>
      <c r="E2521" s="27"/>
      <c r="H2521" s="30"/>
      <c r="I2521" s="30"/>
      <c r="J2521" s="30"/>
    </row>
    <row r="2522" spans="1:10" x14ac:dyDescent="0.25">
      <c r="A2522" s="27"/>
      <c r="B2522" s="27"/>
      <c r="C2522" s="27"/>
      <c r="D2522" s="27"/>
      <c r="E2522" s="27"/>
      <c r="H2522" s="30"/>
      <c r="I2522" s="30"/>
      <c r="J2522" s="30"/>
    </row>
    <row r="2523" spans="1:10" x14ac:dyDescent="0.25">
      <c r="A2523" s="27"/>
      <c r="B2523" s="27"/>
      <c r="C2523" s="27"/>
      <c r="D2523" s="27"/>
      <c r="E2523" s="27"/>
      <c r="H2523" s="30"/>
      <c r="I2523" s="30"/>
      <c r="J2523" s="30"/>
    </row>
    <row r="2524" spans="1:10" x14ac:dyDescent="0.25">
      <c r="A2524" s="27"/>
      <c r="B2524" s="27"/>
      <c r="C2524" s="27"/>
      <c r="D2524" s="27"/>
      <c r="E2524" s="27"/>
      <c r="H2524" s="30"/>
      <c r="I2524" s="30"/>
      <c r="J2524" s="30"/>
    </row>
    <row r="2525" spans="1:10" x14ac:dyDescent="0.25">
      <c r="A2525" s="27"/>
      <c r="B2525" s="27"/>
      <c r="C2525" s="27"/>
      <c r="D2525" s="27"/>
      <c r="E2525" s="27"/>
      <c r="H2525" s="30"/>
      <c r="I2525" s="30"/>
      <c r="J2525" s="30"/>
    </row>
    <row r="2526" spans="1:10" x14ac:dyDescent="0.25">
      <c r="A2526" s="27"/>
      <c r="B2526" s="27"/>
      <c r="C2526" s="27"/>
      <c r="D2526" s="27"/>
      <c r="E2526" s="27"/>
      <c r="H2526" s="30"/>
      <c r="I2526" s="30"/>
      <c r="J2526" s="30"/>
    </row>
    <row r="2527" spans="1:10" x14ac:dyDescent="0.25">
      <c r="A2527" s="27"/>
      <c r="B2527" s="27"/>
      <c r="C2527" s="27"/>
      <c r="D2527" s="27"/>
      <c r="E2527" s="27"/>
      <c r="H2527" s="30"/>
      <c r="I2527" s="30"/>
      <c r="J2527" s="30"/>
    </row>
    <row r="2528" spans="1:10" x14ac:dyDescent="0.25">
      <c r="A2528" s="27"/>
      <c r="B2528" s="27"/>
      <c r="C2528" s="27"/>
      <c r="D2528" s="27"/>
      <c r="E2528" s="27"/>
      <c r="H2528" s="30"/>
      <c r="I2528" s="30"/>
      <c r="J2528" s="30"/>
    </row>
    <row r="2529" spans="1:10" x14ac:dyDescent="0.25">
      <c r="A2529" s="27"/>
      <c r="B2529" s="27"/>
      <c r="C2529" s="27"/>
      <c r="D2529" s="27"/>
      <c r="E2529" s="27"/>
      <c r="H2529" s="30"/>
      <c r="I2529" s="30"/>
      <c r="J2529" s="30"/>
    </row>
    <row r="2530" spans="1:10" x14ac:dyDescent="0.25">
      <c r="A2530" s="27"/>
      <c r="B2530" s="27"/>
      <c r="C2530" s="27"/>
      <c r="D2530" s="27"/>
      <c r="E2530" s="27"/>
      <c r="H2530" s="30"/>
      <c r="I2530" s="30"/>
      <c r="J2530" s="30"/>
    </row>
    <row r="2531" spans="1:10" x14ac:dyDescent="0.25">
      <c r="A2531" s="27"/>
      <c r="B2531" s="27"/>
      <c r="C2531" s="27"/>
      <c r="D2531" s="27"/>
      <c r="E2531" s="27"/>
      <c r="H2531" s="30"/>
      <c r="I2531" s="30"/>
      <c r="J2531" s="30"/>
    </row>
    <row r="2532" spans="1:10" x14ac:dyDescent="0.25">
      <c r="A2532" s="27"/>
      <c r="B2532" s="27"/>
      <c r="C2532" s="27"/>
      <c r="D2532" s="27"/>
      <c r="E2532" s="27"/>
      <c r="H2532" s="30"/>
      <c r="I2532" s="30"/>
      <c r="J2532" s="30"/>
    </row>
    <row r="2533" spans="1:10" x14ac:dyDescent="0.25">
      <c r="A2533" s="27"/>
      <c r="B2533" s="27"/>
      <c r="C2533" s="27"/>
      <c r="D2533" s="27"/>
      <c r="E2533" s="27"/>
      <c r="H2533" s="30"/>
      <c r="I2533" s="30"/>
      <c r="J2533" s="30"/>
    </row>
    <row r="2534" spans="1:10" x14ac:dyDescent="0.25">
      <c r="A2534" s="27"/>
      <c r="B2534" s="27"/>
      <c r="C2534" s="27"/>
      <c r="D2534" s="27"/>
      <c r="E2534" s="27"/>
      <c r="H2534" s="30"/>
      <c r="I2534" s="30"/>
      <c r="J2534" s="30"/>
    </row>
    <row r="2535" spans="1:10" x14ac:dyDescent="0.25">
      <c r="A2535" s="27"/>
      <c r="B2535" s="27"/>
      <c r="C2535" s="27"/>
      <c r="D2535" s="27"/>
      <c r="E2535" s="27"/>
      <c r="H2535" s="30"/>
      <c r="I2535" s="30"/>
      <c r="J2535" s="30"/>
    </row>
    <row r="2536" spans="1:10" x14ac:dyDescent="0.25">
      <c r="A2536" s="27"/>
      <c r="B2536" s="27"/>
      <c r="C2536" s="27"/>
      <c r="D2536" s="27"/>
      <c r="E2536" s="27"/>
      <c r="H2536" s="30"/>
      <c r="I2536" s="30"/>
      <c r="J2536" s="30"/>
    </row>
    <row r="2537" spans="1:10" x14ac:dyDescent="0.25">
      <c r="A2537" s="27"/>
      <c r="B2537" s="27"/>
      <c r="C2537" s="27"/>
      <c r="D2537" s="27"/>
      <c r="E2537" s="27"/>
      <c r="H2537" s="30"/>
      <c r="I2537" s="30"/>
      <c r="J2537" s="30"/>
    </row>
    <row r="2538" spans="1:10" x14ac:dyDescent="0.25">
      <c r="A2538" s="27"/>
      <c r="B2538" s="27"/>
      <c r="C2538" s="27"/>
      <c r="D2538" s="27"/>
      <c r="E2538" s="27"/>
      <c r="H2538" s="30"/>
      <c r="I2538" s="30"/>
      <c r="J2538" s="30"/>
    </row>
    <row r="2539" spans="1:10" x14ac:dyDescent="0.25">
      <c r="A2539" s="27"/>
      <c r="B2539" s="27"/>
      <c r="C2539" s="27"/>
      <c r="D2539" s="27"/>
      <c r="E2539" s="27"/>
      <c r="H2539" s="30"/>
      <c r="I2539" s="30"/>
      <c r="J2539" s="30"/>
    </row>
    <row r="2540" spans="1:10" x14ac:dyDescent="0.25">
      <c r="A2540" s="27"/>
      <c r="B2540" s="27"/>
      <c r="C2540" s="27"/>
      <c r="D2540" s="27"/>
      <c r="E2540" s="27"/>
      <c r="H2540" s="30"/>
      <c r="I2540" s="30"/>
      <c r="J2540" s="30"/>
    </row>
    <row r="2541" spans="1:10" x14ac:dyDescent="0.25">
      <c r="A2541" s="27"/>
      <c r="B2541" s="27"/>
      <c r="C2541" s="27"/>
      <c r="D2541" s="27"/>
      <c r="E2541" s="27"/>
      <c r="H2541" s="30"/>
      <c r="I2541" s="30"/>
      <c r="J2541" s="30"/>
    </row>
    <row r="2542" spans="1:10" x14ac:dyDescent="0.25">
      <c r="A2542" s="27"/>
      <c r="B2542" s="27"/>
      <c r="C2542" s="27"/>
      <c r="D2542" s="27"/>
      <c r="E2542" s="27"/>
      <c r="H2542" s="30"/>
      <c r="I2542" s="30"/>
      <c r="J2542" s="30"/>
    </row>
    <row r="2543" spans="1:10" x14ac:dyDescent="0.25">
      <c r="A2543" s="27"/>
      <c r="B2543" s="27"/>
      <c r="C2543" s="27"/>
      <c r="D2543" s="27"/>
      <c r="E2543" s="27"/>
      <c r="H2543" s="30"/>
      <c r="I2543" s="30"/>
      <c r="J2543" s="30"/>
    </row>
    <row r="2544" spans="1:10" x14ac:dyDescent="0.25">
      <c r="A2544" s="27"/>
      <c r="B2544" s="27"/>
      <c r="C2544" s="27"/>
      <c r="D2544" s="27"/>
      <c r="E2544" s="27"/>
      <c r="H2544" s="30"/>
      <c r="I2544" s="30"/>
      <c r="J2544" s="30"/>
    </row>
    <row r="2545" spans="1:10" x14ac:dyDescent="0.25">
      <c r="A2545" s="27"/>
      <c r="B2545" s="27"/>
      <c r="C2545" s="27"/>
      <c r="D2545" s="27"/>
      <c r="E2545" s="27"/>
      <c r="H2545" s="30"/>
      <c r="I2545" s="30"/>
      <c r="J2545" s="30"/>
    </row>
    <row r="2546" spans="1:10" x14ac:dyDescent="0.25">
      <c r="A2546" s="27"/>
      <c r="B2546" s="27"/>
      <c r="C2546" s="27"/>
      <c r="D2546" s="27"/>
      <c r="E2546" s="27"/>
      <c r="H2546" s="30"/>
      <c r="I2546" s="30"/>
      <c r="J2546" s="30"/>
    </row>
    <row r="2547" spans="1:10" x14ac:dyDescent="0.25">
      <c r="A2547" s="27"/>
      <c r="B2547" s="27"/>
      <c r="C2547" s="27"/>
      <c r="D2547" s="27"/>
      <c r="E2547" s="27"/>
      <c r="H2547" s="30"/>
      <c r="I2547" s="30"/>
      <c r="J2547" s="30"/>
    </row>
    <row r="2548" spans="1:10" x14ac:dyDescent="0.25">
      <c r="A2548" s="27"/>
      <c r="B2548" s="27"/>
      <c r="C2548" s="27"/>
      <c r="D2548" s="27"/>
      <c r="E2548" s="27"/>
      <c r="H2548" s="30"/>
      <c r="I2548" s="30"/>
      <c r="J2548" s="30"/>
    </row>
    <row r="2549" spans="1:10" x14ac:dyDescent="0.25">
      <c r="A2549" s="27"/>
      <c r="B2549" s="27"/>
      <c r="C2549" s="27"/>
      <c r="D2549" s="27"/>
      <c r="E2549" s="27"/>
      <c r="H2549" s="30"/>
      <c r="I2549" s="30"/>
      <c r="J2549" s="30"/>
    </row>
    <row r="2550" spans="1:10" x14ac:dyDescent="0.25">
      <c r="A2550" s="27"/>
      <c r="B2550" s="27"/>
      <c r="C2550" s="27"/>
      <c r="D2550" s="27"/>
      <c r="E2550" s="27"/>
      <c r="H2550" s="30"/>
      <c r="I2550" s="30"/>
      <c r="J2550" s="30"/>
    </row>
    <row r="2551" spans="1:10" x14ac:dyDescent="0.25">
      <c r="A2551" s="27"/>
      <c r="B2551" s="27"/>
      <c r="C2551" s="27"/>
      <c r="D2551" s="27"/>
      <c r="E2551" s="27"/>
      <c r="H2551" s="30"/>
      <c r="I2551" s="30"/>
      <c r="J2551" s="30"/>
    </row>
    <row r="2552" spans="1:10" x14ac:dyDescent="0.25">
      <c r="A2552" s="27"/>
      <c r="B2552" s="27"/>
      <c r="C2552" s="27"/>
      <c r="D2552" s="27"/>
      <c r="E2552" s="27"/>
      <c r="H2552" s="30"/>
      <c r="I2552" s="30"/>
      <c r="J2552" s="30"/>
    </row>
    <row r="2553" spans="1:10" x14ac:dyDescent="0.25">
      <c r="A2553" s="27"/>
      <c r="B2553" s="27"/>
      <c r="C2553" s="27"/>
      <c r="D2553" s="27"/>
      <c r="E2553" s="27"/>
      <c r="H2553" s="30"/>
      <c r="I2553" s="30"/>
      <c r="J2553" s="30"/>
    </row>
    <row r="2554" spans="1:10" x14ac:dyDescent="0.25">
      <c r="A2554" s="27"/>
      <c r="B2554" s="27"/>
      <c r="C2554" s="27"/>
      <c r="D2554" s="27"/>
      <c r="E2554" s="27"/>
      <c r="H2554" s="30"/>
      <c r="I2554" s="30"/>
      <c r="J2554" s="30"/>
    </row>
    <row r="2555" spans="1:10" x14ac:dyDescent="0.25">
      <c r="A2555" s="27"/>
      <c r="B2555" s="27"/>
      <c r="C2555" s="27"/>
      <c r="D2555" s="27"/>
      <c r="E2555" s="27"/>
      <c r="H2555" s="30"/>
      <c r="I2555" s="30"/>
      <c r="J2555" s="30"/>
    </row>
    <row r="2556" spans="1:10" x14ac:dyDescent="0.25">
      <c r="A2556" s="27"/>
      <c r="B2556" s="27"/>
      <c r="C2556" s="27"/>
      <c r="D2556" s="27"/>
      <c r="E2556" s="27"/>
      <c r="H2556" s="30"/>
      <c r="I2556" s="30"/>
      <c r="J2556" s="30"/>
    </row>
    <row r="2557" spans="1:10" x14ac:dyDescent="0.25">
      <c r="A2557" s="27"/>
      <c r="B2557" s="27"/>
      <c r="C2557" s="27"/>
      <c r="D2557" s="27"/>
      <c r="E2557" s="27"/>
      <c r="H2557" s="30"/>
      <c r="I2557" s="30"/>
      <c r="J2557" s="30"/>
    </row>
    <row r="2558" spans="1:10" x14ac:dyDescent="0.25">
      <c r="A2558" s="27"/>
      <c r="B2558" s="27"/>
      <c r="C2558" s="27"/>
      <c r="D2558" s="27"/>
      <c r="E2558" s="27"/>
      <c r="H2558" s="30"/>
      <c r="I2558" s="30"/>
      <c r="J2558" s="30"/>
    </row>
    <row r="2559" spans="1:10" x14ac:dyDescent="0.25">
      <c r="A2559" s="27"/>
      <c r="B2559" s="27"/>
      <c r="C2559" s="27"/>
      <c r="D2559" s="27"/>
      <c r="E2559" s="27"/>
      <c r="H2559" s="30"/>
      <c r="I2559" s="30"/>
      <c r="J2559" s="30"/>
    </row>
    <row r="2560" spans="1:10" x14ac:dyDescent="0.25">
      <c r="A2560" s="27"/>
      <c r="B2560" s="27"/>
      <c r="C2560" s="27"/>
      <c r="D2560" s="27"/>
      <c r="E2560" s="27"/>
      <c r="H2560" s="30"/>
      <c r="I2560" s="30"/>
      <c r="J2560" s="30"/>
    </row>
    <row r="2561" spans="1:10" x14ac:dyDescent="0.25">
      <c r="A2561" s="27"/>
      <c r="B2561" s="27"/>
      <c r="C2561" s="27"/>
      <c r="D2561" s="27"/>
      <c r="E2561" s="27"/>
      <c r="H2561" s="30"/>
      <c r="I2561" s="30"/>
      <c r="J2561" s="30"/>
    </row>
    <row r="2562" spans="1:10" x14ac:dyDescent="0.25">
      <c r="A2562" s="27"/>
      <c r="B2562" s="27"/>
      <c r="C2562" s="27"/>
      <c r="D2562" s="27"/>
      <c r="E2562" s="27"/>
      <c r="H2562" s="30"/>
      <c r="I2562" s="30"/>
      <c r="J2562" s="30"/>
    </row>
    <row r="2563" spans="1:10" x14ac:dyDescent="0.25">
      <c r="A2563" s="27"/>
      <c r="B2563" s="27"/>
      <c r="C2563" s="27"/>
      <c r="D2563" s="27"/>
      <c r="E2563" s="27"/>
      <c r="H2563" s="30"/>
      <c r="I2563" s="30"/>
      <c r="J2563" s="30"/>
    </row>
    <row r="2564" spans="1:10" x14ac:dyDescent="0.25">
      <c r="A2564" s="27"/>
      <c r="B2564" s="27"/>
      <c r="C2564" s="27"/>
      <c r="D2564" s="27"/>
      <c r="E2564" s="27"/>
      <c r="H2564" s="30"/>
      <c r="I2564" s="30"/>
      <c r="J2564" s="30"/>
    </row>
    <row r="2565" spans="1:10" x14ac:dyDescent="0.25">
      <c r="A2565" s="27"/>
      <c r="B2565" s="27"/>
      <c r="C2565" s="27"/>
      <c r="D2565" s="27"/>
      <c r="E2565" s="27"/>
      <c r="H2565" s="30"/>
      <c r="I2565" s="30"/>
      <c r="J2565" s="30"/>
    </row>
    <row r="2566" spans="1:10" x14ac:dyDescent="0.25">
      <c r="A2566" s="27"/>
      <c r="B2566" s="27"/>
      <c r="C2566" s="27"/>
      <c r="D2566" s="27"/>
      <c r="E2566" s="27"/>
      <c r="H2566" s="30"/>
      <c r="I2566" s="30"/>
      <c r="J2566" s="30"/>
    </row>
    <row r="2567" spans="1:10" x14ac:dyDescent="0.25">
      <c r="A2567" s="27"/>
      <c r="B2567" s="27"/>
      <c r="C2567" s="27"/>
      <c r="D2567" s="27"/>
      <c r="E2567" s="27"/>
      <c r="H2567" s="30"/>
      <c r="I2567" s="30"/>
      <c r="J2567" s="30"/>
    </row>
    <row r="2568" spans="1:10" x14ac:dyDescent="0.25">
      <c r="A2568" s="27"/>
      <c r="B2568" s="27"/>
      <c r="C2568" s="27"/>
      <c r="D2568" s="27"/>
      <c r="E2568" s="27"/>
      <c r="H2568" s="30"/>
      <c r="I2568" s="30"/>
      <c r="J2568" s="30"/>
    </row>
    <row r="2569" spans="1:10" x14ac:dyDescent="0.25">
      <c r="A2569" s="27"/>
      <c r="B2569" s="27"/>
      <c r="C2569" s="27"/>
      <c r="D2569" s="27"/>
      <c r="E2569" s="27"/>
      <c r="H2569" s="30"/>
      <c r="I2569" s="30"/>
      <c r="J2569" s="30"/>
    </row>
    <row r="2570" spans="1:10" x14ac:dyDescent="0.25">
      <c r="A2570" s="27"/>
      <c r="B2570" s="27"/>
      <c r="C2570" s="27"/>
      <c r="D2570" s="27"/>
      <c r="E2570" s="27"/>
      <c r="H2570" s="30"/>
      <c r="I2570" s="30"/>
      <c r="J2570" s="30"/>
    </row>
    <row r="2571" spans="1:10" x14ac:dyDescent="0.25">
      <c r="A2571" s="27"/>
      <c r="B2571" s="27"/>
      <c r="C2571" s="27"/>
      <c r="D2571" s="27"/>
      <c r="E2571" s="27"/>
      <c r="H2571" s="30"/>
      <c r="I2571" s="30"/>
      <c r="J2571" s="30"/>
    </row>
    <row r="2572" spans="1:10" x14ac:dyDescent="0.25">
      <c r="A2572" s="27"/>
      <c r="B2572" s="27"/>
      <c r="C2572" s="27"/>
      <c r="D2572" s="27"/>
      <c r="E2572" s="27"/>
      <c r="H2572" s="30"/>
      <c r="I2572" s="30"/>
      <c r="J2572" s="30"/>
    </row>
    <row r="2573" spans="1:10" x14ac:dyDescent="0.25">
      <c r="A2573" s="27"/>
      <c r="B2573" s="27"/>
      <c r="C2573" s="27"/>
      <c r="D2573" s="27"/>
      <c r="E2573" s="27"/>
      <c r="H2573" s="30"/>
      <c r="I2573" s="30"/>
      <c r="J2573" s="30"/>
    </row>
    <row r="2574" spans="1:10" x14ac:dyDescent="0.25">
      <c r="A2574" s="27"/>
      <c r="B2574" s="27"/>
      <c r="C2574" s="27"/>
      <c r="D2574" s="27"/>
      <c r="E2574" s="27"/>
      <c r="H2574" s="30"/>
      <c r="I2574" s="30"/>
      <c r="J2574" s="30"/>
    </row>
    <row r="2575" spans="1:10" x14ac:dyDescent="0.25">
      <c r="A2575" s="27"/>
      <c r="B2575" s="27"/>
      <c r="C2575" s="27"/>
      <c r="D2575" s="27"/>
      <c r="E2575" s="27"/>
      <c r="H2575" s="30"/>
      <c r="I2575" s="30"/>
      <c r="J2575" s="30"/>
    </row>
    <row r="2576" spans="1:10" x14ac:dyDescent="0.25">
      <c r="A2576" s="27"/>
      <c r="B2576" s="27"/>
      <c r="C2576" s="27"/>
      <c r="D2576" s="27"/>
      <c r="E2576" s="27"/>
      <c r="H2576" s="30"/>
      <c r="I2576" s="30"/>
      <c r="J2576" s="30"/>
    </row>
    <row r="2577" spans="1:10" x14ac:dyDescent="0.25">
      <c r="A2577" s="27"/>
      <c r="B2577" s="27"/>
      <c r="C2577" s="27"/>
      <c r="D2577" s="27"/>
      <c r="E2577" s="27"/>
      <c r="H2577" s="30"/>
      <c r="I2577" s="30"/>
      <c r="J2577" s="30"/>
    </row>
    <row r="2578" spans="1:10" x14ac:dyDescent="0.25">
      <c r="A2578" s="27"/>
      <c r="B2578" s="27"/>
      <c r="C2578" s="27"/>
      <c r="D2578" s="27"/>
      <c r="E2578" s="27"/>
      <c r="H2578" s="30"/>
      <c r="I2578" s="30"/>
      <c r="J2578" s="30"/>
    </row>
    <row r="2579" spans="1:10" x14ac:dyDescent="0.25">
      <c r="A2579" s="27"/>
      <c r="B2579" s="27"/>
      <c r="C2579" s="27"/>
      <c r="D2579" s="27"/>
      <c r="E2579" s="27"/>
      <c r="H2579" s="30"/>
      <c r="I2579" s="30"/>
      <c r="J2579" s="30"/>
    </row>
    <row r="2580" spans="1:10" x14ac:dyDescent="0.25">
      <c r="A2580" s="27"/>
      <c r="B2580" s="27"/>
      <c r="C2580" s="27"/>
      <c r="D2580" s="27"/>
      <c r="E2580" s="27"/>
      <c r="H2580" s="30"/>
      <c r="I2580" s="30"/>
      <c r="J2580" s="30"/>
    </row>
    <row r="2581" spans="1:10" x14ac:dyDescent="0.25">
      <c r="A2581" s="27"/>
      <c r="B2581" s="27"/>
      <c r="C2581" s="27"/>
      <c r="D2581" s="27"/>
      <c r="E2581" s="27"/>
      <c r="H2581" s="30"/>
      <c r="I2581" s="30"/>
      <c r="J2581" s="30"/>
    </row>
    <row r="2582" spans="1:10" x14ac:dyDescent="0.25">
      <c r="A2582" s="27"/>
      <c r="B2582" s="27"/>
      <c r="C2582" s="27"/>
      <c r="D2582" s="27"/>
      <c r="E2582" s="27"/>
      <c r="H2582" s="30"/>
      <c r="I2582" s="30"/>
      <c r="J2582" s="30"/>
    </row>
    <row r="2583" spans="1:10" x14ac:dyDescent="0.25">
      <c r="A2583" s="27"/>
      <c r="B2583" s="27"/>
      <c r="C2583" s="27"/>
      <c r="D2583" s="27"/>
      <c r="E2583" s="27"/>
      <c r="H2583" s="30"/>
      <c r="I2583" s="30"/>
      <c r="J2583" s="30"/>
    </row>
    <row r="2584" spans="1:10" x14ac:dyDescent="0.25">
      <c r="A2584" s="27"/>
      <c r="B2584" s="27"/>
      <c r="C2584" s="27"/>
      <c r="D2584" s="27"/>
      <c r="E2584" s="27"/>
      <c r="H2584" s="30"/>
      <c r="I2584" s="30"/>
      <c r="J2584" s="30"/>
    </row>
    <row r="2585" spans="1:10" x14ac:dyDescent="0.25">
      <c r="A2585" s="27"/>
      <c r="B2585" s="27"/>
      <c r="C2585" s="27"/>
      <c r="D2585" s="27"/>
      <c r="E2585" s="27"/>
      <c r="H2585" s="30"/>
      <c r="I2585" s="30"/>
      <c r="J2585" s="30"/>
    </row>
    <row r="2586" spans="1:10" x14ac:dyDescent="0.25">
      <c r="A2586" s="27"/>
      <c r="B2586" s="27"/>
      <c r="C2586" s="27"/>
      <c r="D2586" s="27"/>
      <c r="E2586" s="27"/>
      <c r="H2586" s="30"/>
      <c r="I2586" s="30"/>
      <c r="J2586" s="30"/>
    </row>
    <row r="2587" spans="1:10" x14ac:dyDescent="0.25">
      <c r="A2587" s="27"/>
      <c r="B2587" s="27"/>
      <c r="C2587" s="27"/>
      <c r="D2587" s="27"/>
      <c r="E2587" s="27"/>
      <c r="H2587" s="30"/>
      <c r="I2587" s="30"/>
      <c r="J2587" s="30"/>
    </row>
    <row r="2588" spans="1:10" x14ac:dyDescent="0.25">
      <c r="A2588" s="27"/>
      <c r="B2588" s="27"/>
      <c r="C2588" s="27"/>
      <c r="D2588" s="27"/>
      <c r="E2588" s="27"/>
      <c r="H2588" s="30"/>
      <c r="I2588" s="30"/>
      <c r="J2588" s="30"/>
    </row>
    <row r="2589" spans="1:10" x14ac:dyDescent="0.25">
      <c r="A2589" s="27"/>
      <c r="B2589" s="27"/>
      <c r="C2589" s="27"/>
      <c r="D2589" s="27"/>
      <c r="E2589" s="27"/>
      <c r="H2589" s="30"/>
      <c r="I2589" s="30"/>
      <c r="J2589" s="30"/>
    </row>
    <row r="2590" spans="1:10" x14ac:dyDescent="0.25">
      <c r="A2590" s="27"/>
      <c r="B2590" s="27"/>
      <c r="C2590" s="27"/>
      <c r="D2590" s="27"/>
      <c r="E2590" s="27"/>
      <c r="H2590" s="30"/>
      <c r="I2590" s="30"/>
      <c r="J2590" s="30"/>
    </row>
    <row r="2591" spans="1:10" x14ac:dyDescent="0.25">
      <c r="A2591" s="27"/>
      <c r="B2591" s="27"/>
      <c r="C2591" s="27"/>
      <c r="D2591" s="27"/>
      <c r="E2591" s="27"/>
      <c r="H2591" s="30"/>
      <c r="I2591" s="30"/>
      <c r="J2591" s="30"/>
    </row>
    <row r="2592" spans="1:10" x14ac:dyDescent="0.25">
      <c r="A2592" s="27"/>
      <c r="B2592" s="27"/>
      <c r="C2592" s="27"/>
      <c r="D2592" s="27"/>
      <c r="E2592" s="27"/>
      <c r="H2592" s="30"/>
      <c r="I2592" s="30"/>
      <c r="J2592" s="30"/>
    </row>
    <row r="2593" spans="1:10" x14ac:dyDescent="0.25">
      <c r="A2593" s="27"/>
      <c r="B2593" s="27"/>
      <c r="C2593" s="27"/>
      <c r="D2593" s="27"/>
      <c r="E2593" s="27"/>
      <c r="H2593" s="30"/>
      <c r="I2593" s="30"/>
      <c r="J2593" s="30"/>
    </row>
    <row r="2594" spans="1:10" x14ac:dyDescent="0.25">
      <c r="A2594" s="27"/>
      <c r="B2594" s="27"/>
      <c r="C2594" s="27"/>
      <c r="D2594" s="27"/>
      <c r="E2594" s="27"/>
      <c r="H2594" s="30"/>
      <c r="I2594" s="30"/>
      <c r="J2594" s="30"/>
    </row>
    <row r="2595" spans="1:10" x14ac:dyDescent="0.25">
      <c r="A2595" s="27"/>
      <c r="B2595" s="27"/>
      <c r="C2595" s="27"/>
      <c r="D2595" s="27"/>
      <c r="E2595" s="27"/>
      <c r="H2595" s="30"/>
      <c r="I2595" s="30"/>
      <c r="J2595" s="30"/>
    </row>
    <row r="2596" spans="1:10" x14ac:dyDescent="0.25">
      <c r="A2596" s="27"/>
      <c r="B2596" s="27"/>
      <c r="C2596" s="27"/>
      <c r="D2596" s="27"/>
      <c r="E2596" s="27"/>
      <c r="H2596" s="30"/>
      <c r="I2596" s="30"/>
      <c r="J2596" s="30"/>
    </row>
    <row r="2597" spans="1:10" x14ac:dyDescent="0.25">
      <c r="A2597" s="27"/>
      <c r="B2597" s="27"/>
      <c r="C2597" s="27"/>
      <c r="D2597" s="27"/>
      <c r="E2597" s="27"/>
      <c r="H2597" s="30"/>
      <c r="I2597" s="30"/>
      <c r="J2597" s="30"/>
    </row>
    <row r="2598" spans="1:10" x14ac:dyDescent="0.25">
      <c r="A2598" s="27"/>
      <c r="B2598" s="27"/>
      <c r="C2598" s="27"/>
      <c r="D2598" s="27"/>
      <c r="E2598" s="27"/>
      <c r="H2598" s="30"/>
      <c r="I2598" s="30"/>
      <c r="J2598" s="30"/>
    </row>
    <row r="2599" spans="1:10" x14ac:dyDescent="0.25">
      <c r="A2599" s="27"/>
      <c r="B2599" s="27"/>
      <c r="C2599" s="27"/>
      <c r="D2599" s="27"/>
      <c r="E2599" s="27"/>
      <c r="H2599" s="30"/>
      <c r="I2599" s="30"/>
      <c r="J2599" s="30"/>
    </row>
    <row r="2600" spans="1:10" x14ac:dyDescent="0.25">
      <c r="A2600" s="27"/>
      <c r="B2600" s="27"/>
      <c r="C2600" s="27"/>
      <c r="D2600" s="27"/>
      <c r="E2600" s="27"/>
      <c r="H2600" s="30"/>
      <c r="I2600" s="30"/>
      <c r="J2600" s="30"/>
    </row>
    <row r="2601" spans="1:10" x14ac:dyDescent="0.25">
      <c r="A2601" s="27"/>
      <c r="B2601" s="27"/>
      <c r="C2601" s="27"/>
      <c r="D2601" s="27"/>
      <c r="E2601" s="27"/>
      <c r="H2601" s="30"/>
      <c r="I2601" s="30"/>
      <c r="J2601" s="30"/>
    </row>
    <row r="2602" spans="1:10" x14ac:dyDescent="0.25">
      <c r="A2602" s="27"/>
      <c r="B2602" s="27"/>
      <c r="C2602" s="27"/>
      <c r="D2602" s="27"/>
      <c r="E2602" s="27"/>
      <c r="H2602" s="30"/>
      <c r="I2602" s="30"/>
      <c r="J2602" s="30"/>
    </row>
    <row r="2603" spans="1:10" x14ac:dyDescent="0.25">
      <c r="A2603" s="27"/>
      <c r="B2603" s="27"/>
      <c r="C2603" s="27"/>
      <c r="D2603" s="27"/>
      <c r="E2603" s="27"/>
      <c r="H2603" s="30"/>
      <c r="I2603" s="30"/>
      <c r="J2603" s="30"/>
    </row>
    <row r="2604" spans="1:10" x14ac:dyDescent="0.25">
      <c r="A2604" s="27"/>
      <c r="B2604" s="27"/>
      <c r="C2604" s="27"/>
      <c r="D2604" s="27"/>
      <c r="E2604" s="27"/>
      <c r="H2604" s="30"/>
      <c r="I2604" s="30"/>
      <c r="J2604" s="30"/>
    </row>
    <row r="2605" spans="1:10" x14ac:dyDescent="0.25">
      <c r="A2605" s="27"/>
      <c r="B2605" s="27"/>
      <c r="C2605" s="27"/>
      <c r="D2605" s="27"/>
      <c r="E2605" s="27"/>
      <c r="H2605" s="30"/>
      <c r="I2605" s="30"/>
      <c r="J2605" s="30"/>
    </row>
    <row r="2606" spans="1:10" x14ac:dyDescent="0.25">
      <c r="A2606" s="27"/>
      <c r="B2606" s="27"/>
      <c r="C2606" s="27"/>
      <c r="D2606" s="27"/>
      <c r="E2606" s="27"/>
      <c r="H2606" s="30"/>
      <c r="I2606" s="30"/>
      <c r="J2606" s="30"/>
    </row>
    <row r="2607" spans="1:10" x14ac:dyDescent="0.25">
      <c r="A2607" s="27"/>
      <c r="B2607" s="27"/>
      <c r="C2607" s="27"/>
      <c r="D2607" s="27"/>
      <c r="E2607" s="27"/>
      <c r="H2607" s="30"/>
      <c r="I2607" s="30"/>
      <c r="J2607" s="30"/>
    </row>
    <row r="2608" spans="1:10" x14ac:dyDescent="0.25">
      <c r="A2608" s="27"/>
      <c r="B2608" s="27"/>
      <c r="C2608" s="27"/>
      <c r="D2608" s="27"/>
      <c r="E2608" s="27"/>
      <c r="H2608" s="30"/>
      <c r="I2608" s="30"/>
      <c r="J2608" s="30"/>
    </row>
    <row r="2609" spans="1:10" x14ac:dyDescent="0.25">
      <c r="A2609" s="27"/>
      <c r="B2609" s="27"/>
      <c r="C2609" s="27"/>
      <c r="D2609" s="27"/>
      <c r="E2609" s="27"/>
      <c r="H2609" s="30"/>
      <c r="I2609" s="30"/>
      <c r="J2609" s="30"/>
    </row>
    <row r="2610" spans="1:10" x14ac:dyDescent="0.25">
      <c r="A2610" s="27"/>
      <c r="B2610" s="27"/>
      <c r="C2610" s="27"/>
      <c r="D2610" s="27"/>
      <c r="E2610" s="27"/>
      <c r="H2610" s="30"/>
      <c r="I2610" s="30"/>
      <c r="J2610" s="30"/>
    </row>
    <row r="2611" spans="1:10" x14ac:dyDescent="0.25">
      <c r="A2611" s="27"/>
      <c r="B2611" s="27"/>
      <c r="C2611" s="27"/>
      <c r="D2611" s="27"/>
      <c r="E2611" s="27"/>
      <c r="H2611" s="30"/>
      <c r="I2611" s="30"/>
      <c r="J2611" s="30"/>
    </row>
    <row r="2612" spans="1:10" x14ac:dyDescent="0.25">
      <c r="A2612" s="27"/>
      <c r="B2612" s="27"/>
      <c r="C2612" s="27"/>
      <c r="D2612" s="27"/>
      <c r="E2612" s="27"/>
      <c r="H2612" s="30"/>
      <c r="I2612" s="30"/>
      <c r="J2612" s="30"/>
    </row>
    <row r="2613" spans="1:10" x14ac:dyDescent="0.25">
      <c r="A2613" s="27"/>
      <c r="B2613" s="27"/>
      <c r="C2613" s="27"/>
      <c r="D2613" s="27"/>
      <c r="E2613" s="27"/>
      <c r="H2613" s="30"/>
      <c r="I2613" s="30"/>
      <c r="J2613" s="30"/>
    </row>
    <row r="2614" spans="1:10" x14ac:dyDescent="0.25">
      <c r="A2614" s="27"/>
      <c r="B2614" s="27"/>
      <c r="C2614" s="27"/>
      <c r="D2614" s="27"/>
      <c r="E2614" s="27"/>
      <c r="H2614" s="30"/>
      <c r="I2614" s="30"/>
      <c r="J2614" s="30"/>
    </row>
    <row r="2615" spans="1:10" x14ac:dyDescent="0.25">
      <c r="A2615" s="27"/>
      <c r="B2615" s="27"/>
      <c r="C2615" s="27"/>
      <c r="D2615" s="27"/>
      <c r="E2615" s="27"/>
      <c r="H2615" s="30"/>
      <c r="I2615" s="30"/>
      <c r="J2615" s="30"/>
    </row>
    <row r="2616" spans="1:10" x14ac:dyDescent="0.25">
      <c r="A2616" s="27"/>
      <c r="B2616" s="27"/>
      <c r="C2616" s="27"/>
      <c r="D2616" s="27"/>
      <c r="E2616" s="27"/>
      <c r="H2616" s="30"/>
      <c r="I2616" s="30"/>
      <c r="J2616" s="30"/>
    </row>
    <row r="2617" spans="1:10" x14ac:dyDescent="0.25">
      <c r="A2617" s="27"/>
      <c r="B2617" s="27"/>
      <c r="C2617" s="27"/>
      <c r="D2617" s="27"/>
      <c r="E2617" s="27"/>
      <c r="H2617" s="30"/>
      <c r="I2617" s="30"/>
      <c r="J2617" s="30"/>
    </row>
    <row r="2618" spans="1:10" x14ac:dyDescent="0.25">
      <c r="A2618" s="27"/>
      <c r="B2618" s="27"/>
      <c r="C2618" s="27"/>
      <c r="D2618" s="27"/>
      <c r="E2618" s="27"/>
      <c r="H2618" s="30"/>
      <c r="I2618" s="30"/>
      <c r="J2618" s="30"/>
    </row>
    <row r="2619" spans="1:10" x14ac:dyDescent="0.25">
      <c r="A2619" s="27"/>
      <c r="B2619" s="27"/>
      <c r="C2619" s="27"/>
      <c r="D2619" s="27"/>
      <c r="E2619" s="27"/>
      <c r="H2619" s="30"/>
      <c r="I2619" s="30"/>
      <c r="J2619" s="30"/>
    </row>
    <row r="2620" spans="1:10" x14ac:dyDescent="0.25">
      <c r="A2620" s="27"/>
      <c r="B2620" s="27"/>
      <c r="C2620" s="27"/>
      <c r="D2620" s="27"/>
      <c r="E2620" s="27"/>
      <c r="H2620" s="30"/>
      <c r="I2620" s="30"/>
      <c r="J2620" s="30"/>
    </row>
    <row r="2621" spans="1:10" x14ac:dyDescent="0.25">
      <c r="A2621" s="27"/>
      <c r="B2621" s="27"/>
      <c r="C2621" s="27"/>
      <c r="D2621" s="27"/>
      <c r="E2621" s="27"/>
      <c r="H2621" s="30"/>
      <c r="I2621" s="30"/>
      <c r="J2621" s="30"/>
    </row>
    <row r="2622" spans="1:10" x14ac:dyDescent="0.25">
      <c r="A2622" s="27"/>
      <c r="B2622" s="27"/>
      <c r="C2622" s="27"/>
      <c r="D2622" s="27"/>
      <c r="E2622" s="27"/>
      <c r="H2622" s="30"/>
      <c r="I2622" s="30"/>
      <c r="J2622" s="30"/>
    </row>
    <row r="2623" spans="1:10" x14ac:dyDescent="0.25">
      <c r="A2623" s="27"/>
      <c r="B2623" s="27"/>
      <c r="C2623" s="27"/>
      <c r="D2623" s="27"/>
      <c r="E2623" s="27"/>
      <c r="H2623" s="30"/>
      <c r="I2623" s="30"/>
      <c r="J2623" s="30"/>
    </row>
    <row r="2624" spans="1:10" x14ac:dyDescent="0.25">
      <c r="A2624" s="27"/>
      <c r="B2624" s="27"/>
      <c r="C2624" s="27"/>
      <c r="D2624" s="27"/>
      <c r="E2624" s="27"/>
      <c r="H2624" s="30"/>
      <c r="I2624" s="30"/>
      <c r="J2624" s="30"/>
    </row>
    <row r="2625" spans="1:10" x14ac:dyDescent="0.25">
      <c r="A2625" s="27"/>
      <c r="B2625" s="27"/>
      <c r="C2625" s="27"/>
      <c r="D2625" s="27"/>
      <c r="E2625" s="27"/>
      <c r="H2625" s="30"/>
      <c r="I2625" s="30"/>
      <c r="J2625" s="30"/>
    </row>
    <row r="2626" spans="1:10" x14ac:dyDescent="0.25">
      <c r="A2626" s="27"/>
      <c r="B2626" s="27"/>
      <c r="C2626" s="27"/>
      <c r="D2626" s="27"/>
      <c r="E2626" s="27"/>
      <c r="H2626" s="30"/>
      <c r="I2626" s="30"/>
      <c r="J2626" s="30"/>
    </row>
    <row r="2627" spans="1:10" x14ac:dyDescent="0.25">
      <c r="A2627" s="27"/>
      <c r="B2627" s="27"/>
      <c r="C2627" s="27"/>
      <c r="D2627" s="27"/>
      <c r="E2627" s="27"/>
      <c r="H2627" s="30"/>
      <c r="I2627" s="30"/>
      <c r="J2627" s="30"/>
    </row>
    <row r="2628" spans="1:10" x14ac:dyDescent="0.25">
      <c r="A2628" s="27"/>
      <c r="B2628" s="27"/>
      <c r="C2628" s="27"/>
      <c r="D2628" s="27"/>
      <c r="E2628" s="27"/>
      <c r="H2628" s="30"/>
      <c r="I2628" s="30"/>
      <c r="J2628" s="30"/>
    </row>
    <row r="2629" spans="1:10" x14ac:dyDescent="0.25">
      <c r="A2629" s="27"/>
      <c r="B2629" s="27"/>
      <c r="C2629" s="27"/>
      <c r="D2629" s="27"/>
      <c r="E2629" s="27"/>
      <c r="H2629" s="30"/>
      <c r="I2629" s="30"/>
      <c r="J2629" s="30"/>
    </row>
    <row r="2630" spans="1:10" x14ac:dyDescent="0.25">
      <c r="A2630" s="27"/>
      <c r="B2630" s="27"/>
      <c r="C2630" s="27"/>
      <c r="D2630" s="27"/>
      <c r="E2630" s="27"/>
      <c r="H2630" s="30"/>
      <c r="I2630" s="30"/>
      <c r="J2630" s="30"/>
    </row>
    <row r="2631" spans="1:10" x14ac:dyDescent="0.25">
      <c r="A2631" s="27"/>
      <c r="B2631" s="27"/>
      <c r="C2631" s="27"/>
      <c r="D2631" s="27"/>
      <c r="E2631" s="27"/>
      <c r="H2631" s="30"/>
      <c r="I2631" s="30"/>
      <c r="J2631" s="30"/>
    </row>
    <row r="2632" spans="1:10" x14ac:dyDescent="0.25">
      <c r="A2632" s="27"/>
      <c r="B2632" s="27"/>
      <c r="C2632" s="27"/>
      <c r="D2632" s="27"/>
      <c r="E2632" s="27"/>
      <c r="H2632" s="30"/>
      <c r="I2632" s="30"/>
      <c r="J2632" s="30"/>
    </row>
    <row r="2633" spans="1:10" x14ac:dyDescent="0.25">
      <c r="A2633" s="27"/>
      <c r="B2633" s="27"/>
      <c r="C2633" s="27"/>
      <c r="D2633" s="27"/>
      <c r="E2633" s="27"/>
      <c r="H2633" s="30"/>
      <c r="I2633" s="30"/>
      <c r="J2633" s="30"/>
    </row>
    <row r="2634" spans="1:10" x14ac:dyDescent="0.25">
      <c r="A2634" s="27"/>
      <c r="B2634" s="27"/>
      <c r="C2634" s="27"/>
      <c r="D2634" s="27"/>
      <c r="E2634" s="27"/>
      <c r="H2634" s="30"/>
      <c r="I2634" s="30"/>
      <c r="J2634" s="30"/>
    </row>
    <row r="2635" spans="1:10" x14ac:dyDescent="0.25">
      <c r="A2635" s="27"/>
      <c r="B2635" s="27"/>
      <c r="C2635" s="27"/>
      <c r="D2635" s="27"/>
      <c r="E2635" s="27"/>
      <c r="H2635" s="30"/>
      <c r="I2635" s="30"/>
      <c r="J2635" s="30"/>
    </row>
    <row r="2636" spans="1:10" x14ac:dyDescent="0.25">
      <c r="A2636" s="27"/>
      <c r="B2636" s="27"/>
      <c r="C2636" s="27"/>
      <c r="D2636" s="27"/>
      <c r="E2636" s="27"/>
      <c r="H2636" s="30"/>
      <c r="I2636" s="30"/>
      <c r="J2636" s="30"/>
    </row>
    <row r="2637" spans="1:10" x14ac:dyDescent="0.25">
      <c r="A2637" s="27"/>
      <c r="B2637" s="27"/>
      <c r="C2637" s="27"/>
      <c r="D2637" s="27"/>
      <c r="E2637" s="27"/>
      <c r="H2637" s="30"/>
      <c r="I2637" s="30"/>
      <c r="J2637" s="30"/>
    </row>
    <row r="2638" spans="1:10" x14ac:dyDescent="0.25">
      <c r="A2638" s="27"/>
      <c r="B2638" s="27"/>
      <c r="C2638" s="27"/>
      <c r="D2638" s="27"/>
      <c r="E2638" s="27"/>
      <c r="H2638" s="30"/>
      <c r="I2638" s="30"/>
      <c r="J2638" s="30"/>
    </row>
    <row r="2639" spans="1:10" x14ac:dyDescent="0.25">
      <c r="A2639" s="27"/>
      <c r="B2639" s="27"/>
      <c r="C2639" s="27"/>
      <c r="D2639" s="27"/>
      <c r="E2639" s="27"/>
      <c r="H2639" s="30"/>
      <c r="I2639" s="30"/>
      <c r="J2639" s="30"/>
    </row>
    <row r="2640" spans="1:10" x14ac:dyDescent="0.25">
      <c r="A2640" s="27"/>
      <c r="B2640" s="27"/>
      <c r="C2640" s="27"/>
      <c r="D2640" s="27"/>
      <c r="E2640" s="27"/>
      <c r="H2640" s="30"/>
      <c r="I2640" s="30"/>
      <c r="J2640" s="30"/>
    </row>
    <row r="2641" spans="1:10" x14ac:dyDescent="0.25">
      <c r="A2641" s="27"/>
      <c r="B2641" s="27"/>
      <c r="C2641" s="27"/>
      <c r="D2641" s="27"/>
      <c r="E2641" s="27"/>
      <c r="H2641" s="30"/>
      <c r="I2641" s="30"/>
      <c r="J2641" s="30"/>
    </row>
    <row r="2642" spans="1:10" x14ac:dyDescent="0.25">
      <c r="A2642" s="27"/>
      <c r="B2642" s="27"/>
      <c r="C2642" s="27"/>
      <c r="D2642" s="27"/>
      <c r="E2642" s="27"/>
      <c r="H2642" s="30"/>
      <c r="I2642" s="30"/>
      <c r="J2642" s="30"/>
    </row>
    <row r="2643" spans="1:10" x14ac:dyDescent="0.25">
      <c r="A2643" s="27"/>
      <c r="B2643" s="27"/>
      <c r="C2643" s="27"/>
      <c r="D2643" s="27"/>
      <c r="E2643" s="27"/>
      <c r="H2643" s="30"/>
      <c r="I2643" s="30"/>
      <c r="J2643" s="30"/>
    </row>
    <row r="2644" spans="1:10" x14ac:dyDescent="0.25">
      <c r="A2644" s="27"/>
      <c r="B2644" s="27"/>
      <c r="C2644" s="27"/>
      <c r="D2644" s="27"/>
      <c r="E2644" s="27"/>
      <c r="H2644" s="30"/>
      <c r="I2644" s="30"/>
      <c r="J2644" s="30"/>
    </row>
    <row r="2645" spans="1:10" x14ac:dyDescent="0.25">
      <c r="A2645" s="27"/>
      <c r="B2645" s="27"/>
      <c r="C2645" s="27"/>
      <c r="D2645" s="27"/>
      <c r="E2645" s="27"/>
      <c r="H2645" s="30"/>
      <c r="I2645" s="30"/>
      <c r="J2645" s="30"/>
    </row>
    <row r="2646" spans="1:10" x14ac:dyDescent="0.25">
      <c r="A2646" s="27"/>
      <c r="B2646" s="27"/>
      <c r="C2646" s="27"/>
      <c r="D2646" s="27"/>
      <c r="E2646" s="27"/>
      <c r="H2646" s="30"/>
      <c r="I2646" s="30"/>
      <c r="J2646" s="30"/>
    </row>
    <row r="2647" spans="1:10" x14ac:dyDescent="0.25">
      <c r="A2647" s="27"/>
      <c r="B2647" s="27"/>
      <c r="C2647" s="27"/>
      <c r="D2647" s="27"/>
      <c r="E2647" s="27"/>
      <c r="H2647" s="30"/>
      <c r="I2647" s="30"/>
      <c r="J2647" s="30"/>
    </row>
    <row r="2648" spans="1:10" x14ac:dyDescent="0.25">
      <c r="A2648" s="27"/>
      <c r="B2648" s="27"/>
      <c r="C2648" s="27"/>
      <c r="D2648" s="27"/>
      <c r="E2648" s="27"/>
      <c r="H2648" s="30"/>
      <c r="I2648" s="30"/>
      <c r="J2648" s="30"/>
    </row>
    <row r="2649" spans="1:10" x14ac:dyDescent="0.25">
      <c r="A2649" s="27"/>
      <c r="B2649" s="27"/>
      <c r="C2649" s="27"/>
      <c r="D2649" s="27"/>
      <c r="E2649" s="27"/>
      <c r="H2649" s="30"/>
      <c r="I2649" s="30"/>
      <c r="J2649" s="30"/>
    </row>
    <row r="2650" spans="1:10" x14ac:dyDescent="0.25">
      <c r="A2650" s="27"/>
      <c r="B2650" s="27"/>
      <c r="C2650" s="27"/>
      <c r="D2650" s="27"/>
      <c r="E2650" s="27"/>
      <c r="H2650" s="30"/>
      <c r="I2650" s="30"/>
      <c r="J2650" s="30"/>
    </row>
    <row r="2651" spans="1:10" x14ac:dyDescent="0.25">
      <c r="A2651" s="27"/>
      <c r="B2651" s="27"/>
      <c r="C2651" s="27"/>
      <c r="D2651" s="27"/>
      <c r="E2651" s="27"/>
      <c r="H2651" s="30"/>
      <c r="I2651" s="30"/>
      <c r="J2651" s="30"/>
    </row>
    <row r="2652" spans="1:10" x14ac:dyDescent="0.25">
      <c r="A2652" s="27"/>
      <c r="B2652" s="27"/>
      <c r="C2652" s="27"/>
      <c r="D2652" s="27"/>
      <c r="E2652" s="27"/>
      <c r="H2652" s="30"/>
      <c r="I2652" s="30"/>
      <c r="J2652" s="30"/>
    </row>
    <row r="2653" spans="1:10" x14ac:dyDescent="0.25">
      <c r="A2653" s="27"/>
      <c r="B2653" s="27"/>
      <c r="C2653" s="27"/>
      <c r="D2653" s="27"/>
      <c r="E2653" s="27"/>
      <c r="H2653" s="30"/>
      <c r="I2653" s="30"/>
      <c r="J2653" s="30"/>
    </row>
    <row r="2654" spans="1:10" x14ac:dyDescent="0.25">
      <c r="A2654" s="27"/>
      <c r="B2654" s="27"/>
      <c r="C2654" s="27"/>
      <c r="D2654" s="27"/>
      <c r="E2654" s="27"/>
      <c r="H2654" s="30"/>
      <c r="I2654" s="30"/>
      <c r="J2654" s="30"/>
    </row>
    <row r="2655" spans="1:10" x14ac:dyDescent="0.25">
      <c r="A2655" s="27"/>
      <c r="B2655" s="27"/>
      <c r="C2655" s="27"/>
      <c r="D2655" s="27"/>
      <c r="E2655" s="27"/>
      <c r="H2655" s="30"/>
      <c r="I2655" s="30"/>
      <c r="J2655" s="30"/>
    </row>
    <row r="2656" spans="1:10" x14ac:dyDescent="0.25">
      <c r="A2656" s="27"/>
      <c r="B2656" s="27"/>
      <c r="C2656" s="27"/>
      <c r="D2656" s="27"/>
      <c r="E2656" s="27"/>
      <c r="H2656" s="30"/>
      <c r="I2656" s="30"/>
      <c r="J2656" s="30"/>
    </row>
    <row r="2657" spans="1:10" x14ac:dyDescent="0.25">
      <c r="A2657" s="27"/>
      <c r="B2657" s="27"/>
      <c r="C2657" s="27"/>
      <c r="D2657" s="27"/>
      <c r="E2657" s="27"/>
      <c r="H2657" s="30"/>
      <c r="I2657" s="30"/>
      <c r="J2657" s="30"/>
    </row>
    <row r="2658" spans="1:10" x14ac:dyDescent="0.25">
      <c r="A2658" s="27"/>
      <c r="B2658" s="27"/>
      <c r="C2658" s="27"/>
      <c r="D2658" s="27"/>
      <c r="E2658" s="27"/>
      <c r="H2658" s="30"/>
      <c r="I2658" s="30"/>
      <c r="J2658" s="30"/>
    </row>
    <row r="2659" spans="1:10" x14ac:dyDescent="0.25">
      <c r="A2659" s="27"/>
      <c r="B2659" s="27"/>
      <c r="C2659" s="27"/>
      <c r="D2659" s="27"/>
      <c r="E2659" s="27"/>
      <c r="H2659" s="30"/>
      <c r="I2659" s="30"/>
      <c r="J2659" s="30"/>
    </row>
    <row r="2660" spans="1:10" x14ac:dyDescent="0.25">
      <c r="A2660" s="27"/>
      <c r="B2660" s="27"/>
      <c r="C2660" s="27"/>
      <c r="D2660" s="27"/>
      <c r="E2660" s="27"/>
      <c r="H2660" s="30"/>
      <c r="I2660" s="30"/>
      <c r="J2660" s="30"/>
    </row>
    <row r="2661" spans="1:10" x14ac:dyDescent="0.25">
      <c r="A2661" s="27"/>
      <c r="B2661" s="27"/>
      <c r="C2661" s="27"/>
      <c r="D2661" s="27"/>
      <c r="E2661" s="27"/>
      <c r="H2661" s="30"/>
      <c r="I2661" s="30"/>
      <c r="J2661" s="30"/>
    </row>
    <row r="2662" spans="1:10" x14ac:dyDescent="0.25">
      <c r="A2662" s="27"/>
      <c r="B2662" s="27"/>
      <c r="C2662" s="27"/>
      <c r="D2662" s="27"/>
      <c r="E2662" s="27"/>
      <c r="H2662" s="30"/>
      <c r="I2662" s="30"/>
      <c r="J2662" s="30"/>
    </row>
    <row r="2663" spans="1:10" x14ac:dyDescent="0.25">
      <c r="A2663" s="27"/>
      <c r="B2663" s="27"/>
      <c r="C2663" s="27"/>
      <c r="D2663" s="27"/>
      <c r="E2663" s="27"/>
      <c r="H2663" s="30"/>
      <c r="I2663" s="30"/>
      <c r="J2663" s="30"/>
    </row>
    <row r="2664" spans="1:10" x14ac:dyDescent="0.25">
      <c r="A2664" s="27"/>
      <c r="B2664" s="27"/>
      <c r="C2664" s="27"/>
      <c r="D2664" s="27"/>
      <c r="E2664" s="27"/>
      <c r="H2664" s="30"/>
      <c r="I2664" s="30"/>
      <c r="J2664" s="30"/>
    </row>
    <row r="2665" spans="1:10" x14ac:dyDescent="0.25">
      <c r="A2665" s="27"/>
      <c r="B2665" s="27"/>
      <c r="C2665" s="27"/>
      <c r="D2665" s="27"/>
      <c r="E2665" s="27"/>
      <c r="H2665" s="30"/>
      <c r="I2665" s="30"/>
      <c r="J2665" s="30"/>
    </row>
    <row r="2666" spans="1:10" x14ac:dyDescent="0.25">
      <c r="A2666" s="27"/>
      <c r="B2666" s="27"/>
      <c r="C2666" s="27"/>
      <c r="D2666" s="27"/>
      <c r="E2666" s="27"/>
      <c r="H2666" s="30"/>
      <c r="I2666" s="30"/>
      <c r="J2666" s="30"/>
    </row>
    <row r="2667" spans="1:10" x14ac:dyDescent="0.25">
      <c r="A2667" s="27"/>
      <c r="B2667" s="27"/>
      <c r="C2667" s="27"/>
      <c r="D2667" s="27"/>
      <c r="E2667" s="27"/>
      <c r="H2667" s="30"/>
      <c r="I2667" s="30"/>
      <c r="J2667" s="30"/>
    </row>
    <row r="2668" spans="1:10" x14ac:dyDescent="0.25">
      <c r="A2668" s="27"/>
      <c r="B2668" s="27"/>
      <c r="C2668" s="27"/>
      <c r="D2668" s="27"/>
      <c r="E2668" s="27"/>
      <c r="H2668" s="30"/>
      <c r="I2668" s="30"/>
      <c r="J2668" s="30"/>
    </row>
    <row r="2669" spans="1:10" x14ac:dyDescent="0.25">
      <c r="A2669" s="27"/>
      <c r="B2669" s="27"/>
      <c r="C2669" s="27"/>
      <c r="D2669" s="27"/>
      <c r="E2669" s="27"/>
      <c r="H2669" s="30"/>
      <c r="I2669" s="30"/>
      <c r="J2669" s="30"/>
    </row>
    <row r="2670" spans="1:10" x14ac:dyDescent="0.25">
      <c r="A2670" s="27"/>
      <c r="B2670" s="27"/>
      <c r="C2670" s="27"/>
      <c r="D2670" s="27"/>
      <c r="E2670" s="27"/>
      <c r="H2670" s="30"/>
      <c r="I2670" s="30"/>
      <c r="J2670" s="30"/>
    </row>
    <row r="2671" spans="1:10" x14ac:dyDescent="0.25">
      <c r="A2671" s="27"/>
      <c r="B2671" s="27"/>
      <c r="C2671" s="27"/>
      <c r="D2671" s="27"/>
      <c r="E2671" s="27"/>
      <c r="H2671" s="30"/>
      <c r="I2671" s="30"/>
      <c r="J2671" s="30"/>
    </row>
    <row r="2672" spans="1:10" x14ac:dyDescent="0.25">
      <c r="A2672" s="27"/>
      <c r="B2672" s="27"/>
      <c r="C2672" s="27"/>
      <c r="D2672" s="27"/>
      <c r="E2672" s="27"/>
      <c r="H2672" s="30"/>
      <c r="I2672" s="30"/>
      <c r="J2672" s="30"/>
    </row>
    <row r="2673" spans="1:10" x14ac:dyDescent="0.25">
      <c r="A2673" s="27"/>
      <c r="B2673" s="27"/>
      <c r="C2673" s="27"/>
      <c r="D2673" s="27"/>
      <c r="E2673" s="27"/>
      <c r="H2673" s="30"/>
      <c r="I2673" s="30"/>
      <c r="J2673" s="30"/>
    </row>
    <row r="2674" spans="1:10" x14ac:dyDescent="0.25">
      <c r="A2674" s="27"/>
      <c r="B2674" s="27"/>
      <c r="C2674" s="27"/>
      <c r="D2674" s="27"/>
      <c r="E2674" s="27"/>
      <c r="H2674" s="30"/>
      <c r="I2674" s="30"/>
      <c r="J2674" s="30"/>
    </row>
    <row r="2675" spans="1:10" x14ac:dyDescent="0.25">
      <c r="A2675" s="27"/>
      <c r="B2675" s="27"/>
      <c r="C2675" s="27"/>
      <c r="D2675" s="27"/>
      <c r="E2675" s="27"/>
      <c r="H2675" s="30"/>
      <c r="I2675" s="30"/>
      <c r="J2675" s="30"/>
    </row>
    <row r="2676" spans="1:10" x14ac:dyDescent="0.25">
      <c r="A2676" s="27"/>
      <c r="B2676" s="27"/>
      <c r="C2676" s="27"/>
      <c r="D2676" s="27"/>
      <c r="E2676" s="27"/>
      <c r="H2676" s="30"/>
      <c r="I2676" s="30"/>
      <c r="J2676" s="30"/>
    </row>
    <row r="2677" spans="1:10" x14ac:dyDescent="0.25">
      <c r="A2677" s="27"/>
      <c r="B2677" s="27"/>
      <c r="C2677" s="27"/>
      <c r="D2677" s="27"/>
      <c r="E2677" s="27"/>
      <c r="H2677" s="30"/>
      <c r="I2677" s="30"/>
      <c r="J2677" s="30"/>
    </row>
    <row r="2678" spans="1:10" x14ac:dyDescent="0.25">
      <c r="A2678" s="27"/>
      <c r="B2678" s="27"/>
      <c r="C2678" s="27"/>
      <c r="D2678" s="27"/>
      <c r="E2678" s="27"/>
      <c r="H2678" s="30"/>
      <c r="I2678" s="30"/>
      <c r="J2678" s="30"/>
    </row>
    <row r="2679" spans="1:10" x14ac:dyDescent="0.25">
      <c r="A2679" s="27"/>
      <c r="B2679" s="27"/>
      <c r="C2679" s="27"/>
      <c r="D2679" s="27"/>
      <c r="E2679" s="27"/>
      <c r="H2679" s="30"/>
      <c r="I2679" s="30"/>
      <c r="J2679" s="30"/>
    </row>
    <row r="2680" spans="1:10" x14ac:dyDescent="0.25">
      <c r="A2680" s="27"/>
      <c r="B2680" s="27"/>
      <c r="C2680" s="27"/>
      <c r="D2680" s="27"/>
      <c r="E2680" s="27"/>
      <c r="H2680" s="30"/>
      <c r="I2680" s="30"/>
      <c r="J2680" s="30"/>
    </row>
    <row r="2681" spans="1:10" x14ac:dyDescent="0.25">
      <c r="A2681" s="27"/>
      <c r="B2681" s="27"/>
      <c r="C2681" s="27"/>
      <c r="D2681" s="27"/>
      <c r="E2681" s="27"/>
      <c r="H2681" s="30"/>
      <c r="I2681" s="30"/>
      <c r="J2681" s="30"/>
    </row>
    <row r="2682" spans="1:10" x14ac:dyDescent="0.25">
      <c r="A2682" s="27"/>
      <c r="B2682" s="27"/>
      <c r="C2682" s="27"/>
      <c r="D2682" s="27"/>
      <c r="E2682" s="27"/>
      <c r="H2682" s="30"/>
      <c r="I2682" s="30"/>
      <c r="J2682" s="30"/>
    </row>
    <row r="2683" spans="1:10" x14ac:dyDescent="0.25">
      <c r="A2683" s="27"/>
      <c r="B2683" s="27"/>
      <c r="C2683" s="27"/>
      <c r="D2683" s="27"/>
      <c r="E2683" s="27"/>
      <c r="H2683" s="30"/>
      <c r="I2683" s="30"/>
      <c r="J2683" s="30"/>
    </row>
    <row r="2684" spans="1:10" x14ac:dyDescent="0.25">
      <c r="A2684" s="27"/>
      <c r="B2684" s="27"/>
      <c r="C2684" s="27"/>
      <c r="D2684" s="27"/>
      <c r="E2684" s="27"/>
      <c r="H2684" s="30"/>
      <c r="I2684" s="30"/>
      <c r="J2684" s="30"/>
    </row>
    <row r="2685" spans="1:10" x14ac:dyDescent="0.25">
      <c r="A2685" s="27"/>
      <c r="B2685" s="27"/>
      <c r="C2685" s="27"/>
      <c r="D2685" s="27"/>
      <c r="E2685" s="27"/>
      <c r="H2685" s="30"/>
      <c r="I2685" s="30"/>
      <c r="J2685" s="30"/>
    </row>
    <row r="2686" spans="1:10" x14ac:dyDescent="0.25">
      <c r="A2686" s="27"/>
      <c r="B2686" s="27"/>
      <c r="C2686" s="27"/>
      <c r="D2686" s="27"/>
      <c r="E2686" s="27"/>
      <c r="H2686" s="30"/>
      <c r="I2686" s="30"/>
      <c r="J2686" s="30"/>
    </row>
    <row r="2687" spans="1:10" x14ac:dyDescent="0.25">
      <c r="A2687" s="27"/>
      <c r="B2687" s="27"/>
      <c r="C2687" s="27"/>
      <c r="D2687" s="27"/>
      <c r="E2687" s="27"/>
      <c r="H2687" s="30"/>
      <c r="I2687" s="30"/>
      <c r="J2687" s="30"/>
    </row>
    <row r="2688" spans="1:10" x14ac:dyDescent="0.25">
      <c r="A2688" s="27"/>
      <c r="B2688" s="27"/>
      <c r="C2688" s="27"/>
      <c r="D2688" s="27"/>
      <c r="E2688" s="27"/>
      <c r="H2688" s="30"/>
      <c r="I2688" s="30"/>
      <c r="J2688" s="30"/>
    </row>
    <row r="2689" spans="1:10" x14ac:dyDescent="0.25">
      <c r="A2689" s="27"/>
      <c r="B2689" s="27"/>
      <c r="C2689" s="27"/>
      <c r="D2689" s="27"/>
      <c r="E2689" s="27"/>
      <c r="H2689" s="30"/>
      <c r="I2689" s="30"/>
      <c r="J2689" s="30"/>
    </row>
    <row r="2690" spans="1:10" x14ac:dyDescent="0.25">
      <c r="A2690" s="27"/>
      <c r="B2690" s="27"/>
      <c r="C2690" s="27"/>
      <c r="D2690" s="27"/>
      <c r="E2690" s="27"/>
      <c r="H2690" s="30"/>
      <c r="I2690" s="30"/>
      <c r="J2690" s="30"/>
    </row>
    <row r="2691" spans="1:10" x14ac:dyDescent="0.25">
      <c r="A2691" s="27"/>
      <c r="B2691" s="27"/>
      <c r="C2691" s="27"/>
      <c r="D2691" s="27"/>
      <c r="E2691" s="27"/>
      <c r="H2691" s="30"/>
      <c r="I2691" s="30"/>
      <c r="J2691" s="30"/>
    </row>
    <row r="2692" spans="1:10" x14ac:dyDescent="0.25">
      <c r="A2692" s="27"/>
      <c r="B2692" s="27"/>
      <c r="C2692" s="27"/>
      <c r="D2692" s="27"/>
      <c r="E2692" s="27"/>
      <c r="H2692" s="30"/>
      <c r="I2692" s="30"/>
      <c r="J2692" s="30"/>
    </row>
    <row r="2693" spans="1:10" x14ac:dyDescent="0.25">
      <c r="A2693" s="27"/>
      <c r="B2693" s="27"/>
      <c r="C2693" s="27"/>
      <c r="D2693" s="27"/>
      <c r="E2693" s="27"/>
      <c r="H2693" s="30"/>
      <c r="I2693" s="30"/>
      <c r="J2693" s="30"/>
    </row>
    <row r="2694" spans="1:10" x14ac:dyDescent="0.25">
      <c r="A2694" s="27"/>
      <c r="B2694" s="27"/>
      <c r="C2694" s="27"/>
      <c r="D2694" s="27"/>
      <c r="E2694" s="27"/>
      <c r="H2694" s="30"/>
      <c r="I2694" s="30"/>
      <c r="J2694" s="30"/>
    </row>
    <row r="2695" spans="1:10" x14ac:dyDescent="0.25">
      <c r="A2695" s="27"/>
      <c r="B2695" s="27"/>
      <c r="C2695" s="27"/>
      <c r="D2695" s="27"/>
      <c r="E2695" s="27"/>
      <c r="H2695" s="30"/>
      <c r="I2695" s="30"/>
      <c r="J2695" s="30"/>
    </row>
    <row r="2696" spans="1:10" x14ac:dyDescent="0.25">
      <c r="A2696" s="27"/>
      <c r="B2696" s="27"/>
      <c r="C2696" s="27"/>
      <c r="D2696" s="27"/>
      <c r="E2696" s="27"/>
      <c r="H2696" s="30"/>
      <c r="I2696" s="30"/>
      <c r="J2696" s="30"/>
    </row>
    <row r="2697" spans="1:10" x14ac:dyDescent="0.25">
      <c r="A2697" s="27"/>
      <c r="B2697" s="27"/>
      <c r="C2697" s="27"/>
      <c r="D2697" s="27"/>
      <c r="E2697" s="27"/>
      <c r="H2697" s="30"/>
      <c r="I2697" s="30"/>
      <c r="J2697" s="30"/>
    </row>
    <row r="2698" spans="1:10" x14ac:dyDescent="0.25">
      <c r="A2698" s="27"/>
      <c r="B2698" s="27"/>
      <c r="C2698" s="27"/>
      <c r="D2698" s="27"/>
      <c r="E2698" s="27"/>
      <c r="H2698" s="30"/>
      <c r="I2698" s="30"/>
      <c r="J2698" s="30"/>
    </row>
    <row r="2699" spans="1:10" x14ac:dyDescent="0.25">
      <c r="A2699" s="27"/>
      <c r="B2699" s="27"/>
      <c r="C2699" s="27"/>
      <c r="D2699" s="27"/>
      <c r="E2699" s="27"/>
      <c r="H2699" s="30"/>
      <c r="I2699" s="30"/>
      <c r="J2699" s="30"/>
    </row>
    <row r="2700" spans="1:10" x14ac:dyDescent="0.25">
      <c r="A2700" s="27"/>
      <c r="B2700" s="27"/>
      <c r="C2700" s="27"/>
      <c r="D2700" s="27"/>
      <c r="E2700" s="27"/>
      <c r="H2700" s="30"/>
      <c r="I2700" s="30"/>
      <c r="J2700" s="30"/>
    </row>
    <row r="2701" spans="1:10" x14ac:dyDescent="0.25">
      <c r="A2701" s="27"/>
      <c r="B2701" s="27"/>
      <c r="C2701" s="27"/>
      <c r="D2701" s="27"/>
      <c r="E2701" s="27"/>
      <c r="H2701" s="30"/>
      <c r="I2701" s="30"/>
      <c r="J2701" s="30"/>
    </row>
    <row r="2702" spans="1:10" x14ac:dyDescent="0.25">
      <c r="A2702" s="27"/>
      <c r="B2702" s="27"/>
      <c r="C2702" s="27"/>
      <c r="D2702" s="27"/>
      <c r="E2702" s="27"/>
      <c r="H2702" s="30"/>
      <c r="I2702" s="30"/>
      <c r="J2702" s="30"/>
    </row>
    <row r="2703" spans="1:10" x14ac:dyDescent="0.25">
      <c r="A2703" s="27"/>
      <c r="B2703" s="27"/>
      <c r="C2703" s="27"/>
      <c r="D2703" s="27"/>
      <c r="E2703" s="27"/>
      <c r="H2703" s="30"/>
      <c r="I2703" s="30"/>
      <c r="J2703" s="30"/>
    </row>
    <row r="2704" spans="1:10" x14ac:dyDescent="0.25">
      <c r="A2704" s="27"/>
      <c r="B2704" s="27"/>
      <c r="C2704" s="27"/>
      <c r="D2704" s="27"/>
      <c r="E2704" s="27"/>
      <c r="H2704" s="30"/>
      <c r="I2704" s="30"/>
      <c r="J2704" s="30"/>
    </row>
    <row r="2705" spans="1:10" x14ac:dyDescent="0.25">
      <c r="A2705" s="27"/>
      <c r="B2705" s="27"/>
      <c r="C2705" s="27"/>
      <c r="D2705" s="27"/>
      <c r="E2705" s="27"/>
      <c r="H2705" s="30"/>
      <c r="I2705" s="30"/>
      <c r="J2705" s="30"/>
    </row>
    <row r="2706" spans="1:10" x14ac:dyDescent="0.25">
      <c r="A2706" s="27"/>
      <c r="B2706" s="27"/>
      <c r="C2706" s="27"/>
      <c r="D2706" s="27"/>
      <c r="E2706" s="27"/>
      <c r="H2706" s="30"/>
      <c r="I2706" s="30"/>
      <c r="J2706" s="30"/>
    </row>
    <row r="2707" spans="1:10" x14ac:dyDescent="0.25">
      <c r="A2707" s="27"/>
      <c r="B2707" s="27"/>
      <c r="C2707" s="27"/>
      <c r="D2707" s="27"/>
      <c r="E2707" s="27"/>
      <c r="H2707" s="30"/>
      <c r="I2707" s="30"/>
      <c r="J2707" s="30"/>
    </row>
    <row r="2708" spans="1:10" x14ac:dyDescent="0.25">
      <c r="A2708" s="27"/>
      <c r="B2708" s="27"/>
      <c r="C2708" s="27"/>
      <c r="D2708" s="27"/>
      <c r="E2708" s="27"/>
      <c r="H2708" s="30"/>
      <c r="I2708" s="30"/>
      <c r="J2708" s="30"/>
    </row>
    <row r="2709" spans="1:10" x14ac:dyDescent="0.25">
      <c r="A2709" s="27"/>
      <c r="B2709" s="27"/>
      <c r="C2709" s="27"/>
      <c r="D2709" s="27"/>
      <c r="E2709" s="27"/>
      <c r="H2709" s="30"/>
      <c r="I2709" s="30"/>
      <c r="J2709" s="30"/>
    </row>
    <row r="2710" spans="1:10" x14ac:dyDescent="0.25">
      <c r="A2710" s="27"/>
      <c r="B2710" s="27"/>
      <c r="C2710" s="27"/>
      <c r="D2710" s="27"/>
      <c r="E2710" s="27"/>
      <c r="H2710" s="30"/>
      <c r="I2710" s="30"/>
      <c r="J2710" s="30"/>
    </row>
    <row r="2711" spans="1:10" x14ac:dyDescent="0.25">
      <c r="A2711" s="27"/>
      <c r="B2711" s="27"/>
      <c r="C2711" s="27"/>
      <c r="D2711" s="27"/>
      <c r="E2711" s="27"/>
      <c r="H2711" s="30"/>
      <c r="I2711" s="30"/>
      <c r="J2711" s="30"/>
    </row>
    <row r="2712" spans="1:10" x14ac:dyDescent="0.25">
      <c r="A2712" s="27"/>
      <c r="B2712" s="27"/>
      <c r="C2712" s="27"/>
      <c r="D2712" s="27"/>
      <c r="E2712" s="27"/>
      <c r="H2712" s="30"/>
      <c r="I2712" s="30"/>
      <c r="J2712" s="30"/>
    </row>
    <row r="2713" spans="1:10" x14ac:dyDescent="0.25">
      <c r="A2713" s="27"/>
      <c r="B2713" s="27"/>
      <c r="C2713" s="27"/>
      <c r="D2713" s="27"/>
      <c r="E2713" s="27"/>
      <c r="H2713" s="30"/>
      <c r="I2713" s="30"/>
      <c r="J2713" s="30"/>
    </row>
    <row r="2714" spans="1:10" x14ac:dyDescent="0.25">
      <c r="A2714" s="27"/>
      <c r="B2714" s="27"/>
      <c r="C2714" s="27"/>
      <c r="D2714" s="27"/>
      <c r="E2714" s="27"/>
      <c r="H2714" s="30"/>
      <c r="I2714" s="30"/>
      <c r="J2714" s="30"/>
    </row>
    <row r="2715" spans="1:10" x14ac:dyDescent="0.25">
      <c r="A2715" s="27"/>
      <c r="B2715" s="27"/>
      <c r="C2715" s="27"/>
      <c r="D2715" s="27"/>
      <c r="E2715" s="27"/>
      <c r="H2715" s="30"/>
      <c r="I2715" s="30"/>
      <c r="J2715" s="30"/>
    </row>
    <row r="2716" spans="1:10" x14ac:dyDescent="0.25">
      <c r="A2716" s="27"/>
      <c r="B2716" s="27"/>
      <c r="C2716" s="27"/>
      <c r="D2716" s="27"/>
      <c r="E2716" s="27"/>
      <c r="H2716" s="30"/>
      <c r="I2716" s="30"/>
      <c r="J2716" s="30"/>
    </row>
    <row r="2717" spans="1:10" x14ac:dyDescent="0.25">
      <c r="A2717" s="27"/>
      <c r="B2717" s="27"/>
      <c r="C2717" s="27"/>
      <c r="D2717" s="27"/>
      <c r="E2717" s="27"/>
      <c r="H2717" s="30"/>
      <c r="I2717" s="30"/>
      <c r="J2717" s="30"/>
    </row>
    <row r="2718" spans="1:10" x14ac:dyDescent="0.25">
      <c r="A2718" s="27"/>
      <c r="B2718" s="27"/>
      <c r="C2718" s="27"/>
      <c r="D2718" s="27"/>
      <c r="E2718" s="27"/>
      <c r="H2718" s="30"/>
      <c r="I2718" s="30"/>
      <c r="J2718" s="30"/>
    </row>
    <row r="2719" spans="1:10" x14ac:dyDescent="0.25">
      <c r="A2719" s="27"/>
      <c r="B2719" s="27"/>
      <c r="C2719" s="27"/>
      <c r="D2719" s="27"/>
      <c r="E2719" s="27"/>
      <c r="H2719" s="30"/>
      <c r="I2719" s="30"/>
      <c r="J2719" s="30"/>
    </row>
    <row r="2720" spans="1:10" x14ac:dyDescent="0.25">
      <c r="A2720" s="27"/>
      <c r="B2720" s="27"/>
      <c r="C2720" s="27"/>
      <c r="D2720" s="27"/>
      <c r="E2720" s="27"/>
      <c r="H2720" s="30"/>
      <c r="I2720" s="30"/>
      <c r="J2720" s="30"/>
    </row>
    <row r="2721" spans="1:10" x14ac:dyDescent="0.25">
      <c r="A2721" s="27"/>
      <c r="B2721" s="27"/>
      <c r="C2721" s="27"/>
      <c r="D2721" s="27"/>
      <c r="E2721" s="27"/>
      <c r="H2721" s="30"/>
      <c r="I2721" s="30"/>
      <c r="J2721" s="30"/>
    </row>
    <row r="2722" spans="1:10" x14ac:dyDescent="0.25">
      <c r="A2722" s="27"/>
      <c r="B2722" s="27"/>
      <c r="C2722" s="27"/>
      <c r="D2722" s="27"/>
      <c r="E2722" s="27"/>
      <c r="H2722" s="30"/>
      <c r="I2722" s="30"/>
      <c r="J2722" s="30"/>
    </row>
    <row r="2723" spans="1:10" x14ac:dyDescent="0.25">
      <c r="A2723" s="27"/>
      <c r="B2723" s="27"/>
      <c r="C2723" s="27"/>
      <c r="D2723" s="27"/>
      <c r="E2723" s="27"/>
      <c r="H2723" s="30"/>
      <c r="I2723" s="30"/>
      <c r="J2723" s="30"/>
    </row>
    <row r="2724" spans="1:10" x14ac:dyDescent="0.25">
      <c r="A2724" s="27"/>
      <c r="B2724" s="27"/>
      <c r="C2724" s="27"/>
      <c r="D2724" s="27"/>
      <c r="E2724" s="27"/>
      <c r="H2724" s="30"/>
      <c r="I2724" s="30"/>
      <c r="J2724" s="30"/>
    </row>
    <row r="2725" spans="1:10" x14ac:dyDescent="0.25">
      <c r="A2725" s="27"/>
      <c r="B2725" s="27"/>
      <c r="C2725" s="27"/>
      <c r="D2725" s="27"/>
      <c r="E2725" s="27"/>
      <c r="H2725" s="30"/>
      <c r="I2725" s="30"/>
      <c r="J2725" s="30"/>
    </row>
    <row r="2726" spans="1:10" x14ac:dyDescent="0.25">
      <c r="A2726" s="27"/>
      <c r="B2726" s="27"/>
      <c r="C2726" s="27"/>
      <c r="D2726" s="27"/>
      <c r="E2726" s="27"/>
      <c r="H2726" s="30"/>
      <c r="I2726" s="30"/>
      <c r="J2726" s="30"/>
    </row>
    <row r="2727" spans="1:10" x14ac:dyDescent="0.25">
      <c r="A2727" s="27"/>
      <c r="B2727" s="27"/>
      <c r="C2727" s="27"/>
      <c r="D2727" s="27"/>
      <c r="E2727" s="27"/>
      <c r="H2727" s="30"/>
      <c r="I2727" s="30"/>
      <c r="J2727" s="30"/>
    </row>
    <row r="2728" spans="1:10" x14ac:dyDescent="0.25">
      <c r="A2728" s="27"/>
      <c r="B2728" s="27"/>
      <c r="C2728" s="27"/>
      <c r="D2728" s="27"/>
      <c r="E2728" s="27"/>
      <c r="H2728" s="30"/>
      <c r="I2728" s="30"/>
      <c r="J2728" s="30"/>
    </row>
    <row r="2729" spans="1:10" x14ac:dyDescent="0.25">
      <c r="A2729" s="27"/>
      <c r="B2729" s="27"/>
      <c r="C2729" s="27"/>
      <c r="D2729" s="27"/>
      <c r="E2729" s="27"/>
      <c r="H2729" s="30"/>
      <c r="I2729" s="30"/>
      <c r="J2729" s="30"/>
    </row>
    <row r="2730" spans="1:10" x14ac:dyDescent="0.25">
      <c r="A2730" s="27"/>
      <c r="B2730" s="27"/>
      <c r="C2730" s="27"/>
      <c r="D2730" s="27"/>
      <c r="E2730" s="27"/>
      <c r="H2730" s="30"/>
      <c r="I2730" s="30"/>
      <c r="J2730" s="30"/>
    </row>
    <row r="2731" spans="1:10" x14ac:dyDescent="0.25">
      <c r="A2731" s="27"/>
      <c r="B2731" s="27"/>
      <c r="C2731" s="27"/>
      <c r="D2731" s="27"/>
      <c r="E2731" s="27"/>
      <c r="H2731" s="30"/>
      <c r="I2731" s="30"/>
      <c r="J2731" s="30"/>
    </row>
    <row r="2732" spans="1:10" x14ac:dyDescent="0.25">
      <c r="A2732" s="27"/>
      <c r="B2732" s="27"/>
      <c r="C2732" s="27"/>
      <c r="D2732" s="27"/>
      <c r="E2732" s="27"/>
      <c r="H2732" s="30"/>
      <c r="I2732" s="30"/>
      <c r="J2732" s="30"/>
    </row>
    <row r="2733" spans="1:10" x14ac:dyDescent="0.25">
      <c r="A2733" s="27"/>
      <c r="B2733" s="27"/>
      <c r="C2733" s="27"/>
      <c r="D2733" s="27"/>
      <c r="E2733" s="27"/>
      <c r="H2733" s="30"/>
      <c r="I2733" s="30"/>
      <c r="J2733" s="30"/>
    </row>
    <row r="2734" spans="1:10" x14ac:dyDescent="0.25">
      <c r="A2734" s="27"/>
      <c r="B2734" s="27"/>
      <c r="C2734" s="27"/>
      <c r="D2734" s="27"/>
      <c r="E2734" s="27"/>
      <c r="H2734" s="30"/>
      <c r="I2734" s="30"/>
      <c r="J2734" s="30"/>
    </row>
    <row r="2735" spans="1:10" x14ac:dyDescent="0.25">
      <c r="A2735" s="27"/>
      <c r="B2735" s="27"/>
      <c r="C2735" s="27"/>
      <c r="D2735" s="27"/>
      <c r="E2735" s="27"/>
      <c r="H2735" s="30"/>
      <c r="I2735" s="30"/>
      <c r="J2735" s="30"/>
    </row>
    <row r="2736" spans="1:10" x14ac:dyDescent="0.25">
      <c r="A2736" s="27"/>
      <c r="B2736" s="27"/>
      <c r="C2736" s="27"/>
      <c r="D2736" s="27"/>
      <c r="E2736" s="27"/>
      <c r="H2736" s="30"/>
      <c r="I2736" s="30"/>
      <c r="J2736" s="30"/>
    </row>
    <row r="2737" spans="1:10" x14ac:dyDescent="0.25">
      <c r="A2737" s="27"/>
      <c r="B2737" s="27"/>
      <c r="C2737" s="27"/>
      <c r="D2737" s="27"/>
      <c r="E2737" s="27"/>
      <c r="H2737" s="30"/>
      <c r="I2737" s="30"/>
      <c r="J2737" s="30"/>
    </row>
    <row r="2738" spans="1:10" x14ac:dyDescent="0.25">
      <c r="A2738" s="27"/>
      <c r="B2738" s="27"/>
      <c r="C2738" s="27"/>
      <c r="D2738" s="27"/>
      <c r="E2738" s="27"/>
      <c r="H2738" s="30"/>
      <c r="I2738" s="30"/>
      <c r="J2738" s="30"/>
    </row>
    <row r="2739" spans="1:10" x14ac:dyDescent="0.25">
      <c r="A2739" s="27"/>
      <c r="B2739" s="27"/>
      <c r="C2739" s="27"/>
      <c r="D2739" s="27"/>
      <c r="E2739" s="27"/>
      <c r="H2739" s="30"/>
      <c r="I2739" s="30"/>
      <c r="J2739" s="30"/>
    </row>
    <row r="2740" spans="1:10" x14ac:dyDescent="0.25">
      <c r="A2740" s="27"/>
      <c r="B2740" s="27"/>
      <c r="C2740" s="27"/>
      <c r="D2740" s="27"/>
      <c r="E2740" s="27"/>
      <c r="H2740" s="30"/>
      <c r="I2740" s="30"/>
      <c r="J2740" s="30"/>
    </row>
    <row r="2741" spans="1:10" x14ac:dyDescent="0.25">
      <c r="A2741" s="27"/>
      <c r="B2741" s="27"/>
      <c r="C2741" s="27"/>
      <c r="D2741" s="27"/>
      <c r="E2741" s="27"/>
      <c r="H2741" s="30"/>
      <c r="I2741" s="30"/>
      <c r="J2741" s="30"/>
    </row>
    <row r="2742" spans="1:10" x14ac:dyDescent="0.25">
      <c r="A2742" s="27"/>
      <c r="B2742" s="27"/>
      <c r="C2742" s="27"/>
      <c r="D2742" s="27"/>
      <c r="E2742" s="27"/>
      <c r="H2742" s="30"/>
      <c r="I2742" s="30"/>
      <c r="J2742" s="30"/>
    </row>
    <row r="2743" spans="1:10" x14ac:dyDescent="0.25">
      <c r="A2743" s="27"/>
      <c r="B2743" s="27"/>
      <c r="C2743" s="27"/>
      <c r="D2743" s="27"/>
      <c r="E2743" s="27"/>
      <c r="H2743" s="30"/>
      <c r="I2743" s="30"/>
      <c r="J2743" s="30"/>
    </row>
    <row r="2744" spans="1:10" x14ac:dyDescent="0.25">
      <c r="A2744" s="27"/>
      <c r="B2744" s="27"/>
      <c r="C2744" s="27"/>
      <c r="D2744" s="27"/>
      <c r="E2744" s="27"/>
      <c r="H2744" s="30"/>
      <c r="I2744" s="30"/>
      <c r="J2744" s="30"/>
    </row>
    <row r="2745" spans="1:10" x14ac:dyDescent="0.25">
      <c r="A2745" s="27"/>
      <c r="B2745" s="27"/>
      <c r="C2745" s="27"/>
      <c r="D2745" s="27"/>
      <c r="E2745" s="27"/>
      <c r="H2745" s="30"/>
      <c r="I2745" s="30"/>
      <c r="J2745" s="30"/>
    </row>
    <row r="2746" spans="1:10" x14ac:dyDescent="0.25">
      <c r="A2746" s="27"/>
      <c r="B2746" s="27"/>
      <c r="C2746" s="27"/>
      <c r="D2746" s="27"/>
      <c r="E2746" s="27"/>
      <c r="H2746" s="30"/>
      <c r="I2746" s="30"/>
      <c r="J2746" s="30"/>
    </row>
    <row r="2747" spans="1:10" x14ac:dyDescent="0.25">
      <c r="A2747" s="27"/>
      <c r="B2747" s="27"/>
      <c r="C2747" s="27"/>
      <c r="D2747" s="27"/>
      <c r="E2747" s="27"/>
      <c r="H2747" s="30"/>
      <c r="I2747" s="30"/>
      <c r="J2747" s="30"/>
    </row>
    <row r="2748" spans="1:10" x14ac:dyDescent="0.25">
      <c r="A2748" s="27"/>
      <c r="B2748" s="27"/>
      <c r="C2748" s="27"/>
      <c r="D2748" s="27"/>
      <c r="E2748" s="27"/>
      <c r="H2748" s="30"/>
      <c r="I2748" s="30"/>
      <c r="J2748" s="30"/>
    </row>
    <row r="2749" spans="1:10" x14ac:dyDescent="0.25">
      <c r="A2749" s="27"/>
      <c r="B2749" s="27"/>
      <c r="C2749" s="27"/>
      <c r="D2749" s="27"/>
      <c r="E2749" s="27"/>
      <c r="H2749" s="30"/>
      <c r="I2749" s="30"/>
      <c r="J2749" s="30"/>
    </row>
    <row r="2750" spans="1:10" x14ac:dyDescent="0.25">
      <c r="A2750" s="27"/>
      <c r="B2750" s="27"/>
      <c r="C2750" s="27"/>
      <c r="D2750" s="27"/>
      <c r="E2750" s="27"/>
      <c r="H2750" s="30"/>
      <c r="I2750" s="30"/>
      <c r="J2750" s="30"/>
    </row>
    <row r="2751" spans="1:10" x14ac:dyDescent="0.25">
      <c r="A2751" s="27"/>
      <c r="B2751" s="27"/>
      <c r="C2751" s="27"/>
      <c r="D2751" s="27"/>
      <c r="E2751" s="27"/>
      <c r="H2751" s="30"/>
      <c r="I2751" s="30"/>
      <c r="J2751" s="30"/>
    </row>
    <row r="2752" spans="1:10" x14ac:dyDescent="0.25">
      <c r="A2752" s="27"/>
      <c r="B2752" s="27"/>
      <c r="C2752" s="27"/>
      <c r="D2752" s="27"/>
      <c r="E2752" s="27"/>
      <c r="H2752" s="30"/>
      <c r="I2752" s="30"/>
      <c r="J2752" s="30"/>
    </row>
    <row r="2753" spans="1:10" x14ac:dyDescent="0.25">
      <c r="A2753" s="27"/>
      <c r="B2753" s="27"/>
      <c r="C2753" s="27"/>
      <c r="D2753" s="27"/>
      <c r="E2753" s="27"/>
      <c r="H2753" s="30"/>
      <c r="I2753" s="30"/>
      <c r="J2753" s="30"/>
    </row>
    <row r="2754" spans="1:10" x14ac:dyDescent="0.25">
      <c r="A2754" s="27"/>
      <c r="B2754" s="27"/>
      <c r="C2754" s="27"/>
      <c r="D2754" s="27"/>
      <c r="E2754" s="27"/>
      <c r="H2754" s="30"/>
      <c r="I2754" s="30"/>
      <c r="J2754" s="30"/>
    </row>
    <row r="2755" spans="1:10" x14ac:dyDescent="0.25">
      <c r="A2755" s="27"/>
      <c r="B2755" s="27"/>
      <c r="C2755" s="27"/>
      <c r="D2755" s="27"/>
      <c r="E2755" s="27"/>
      <c r="H2755" s="30"/>
      <c r="I2755" s="30"/>
      <c r="J2755" s="30"/>
    </row>
    <row r="2756" spans="1:10" x14ac:dyDescent="0.25">
      <c r="A2756" s="27"/>
      <c r="B2756" s="27"/>
      <c r="C2756" s="27"/>
      <c r="D2756" s="27"/>
      <c r="E2756" s="27"/>
      <c r="H2756" s="30"/>
      <c r="I2756" s="30"/>
      <c r="J2756" s="30"/>
    </row>
    <row r="2757" spans="1:10" x14ac:dyDescent="0.25">
      <c r="A2757" s="27"/>
      <c r="B2757" s="27"/>
      <c r="C2757" s="27"/>
      <c r="D2757" s="27"/>
      <c r="E2757" s="27"/>
      <c r="H2757" s="30"/>
      <c r="I2757" s="30"/>
      <c r="J2757" s="30"/>
    </row>
    <row r="2758" spans="1:10" x14ac:dyDescent="0.25">
      <c r="A2758" s="27"/>
      <c r="B2758" s="27"/>
      <c r="C2758" s="27"/>
      <c r="D2758" s="27"/>
      <c r="E2758" s="27"/>
      <c r="H2758" s="30"/>
      <c r="I2758" s="30"/>
      <c r="J2758" s="30"/>
    </row>
    <row r="2759" spans="1:10" x14ac:dyDescent="0.25">
      <c r="A2759" s="27"/>
      <c r="B2759" s="27"/>
      <c r="C2759" s="27"/>
      <c r="D2759" s="27"/>
      <c r="E2759" s="27"/>
      <c r="H2759" s="30"/>
      <c r="I2759" s="30"/>
      <c r="J2759" s="30"/>
    </row>
    <row r="2760" spans="1:10" x14ac:dyDescent="0.25">
      <c r="A2760" s="27"/>
      <c r="B2760" s="27"/>
      <c r="C2760" s="27"/>
      <c r="D2760" s="27"/>
      <c r="E2760" s="27"/>
      <c r="H2760" s="30"/>
      <c r="I2760" s="30"/>
      <c r="J2760" s="30"/>
    </row>
    <row r="2761" spans="1:10" x14ac:dyDescent="0.25">
      <c r="A2761" s="27"/>
      <c r="B2761" s="27"/>
      <c r="C2761" s="27"/>
      <c r="D2761" s="27"/>
      <c r="E2761" s="27"/>
      <c r="H2761" s="30"/>
      <c r="I2761" s="30"/>
      <c r="J2761" s="30"/>
    </row>
    <row r="2762" spans="1:10" x14ac:dyDescent="0.25">
      <c r="A2762" s="27"/>
      <c r="B2762" s="27"/>
      <c r="C2762" s="27"/>
      <c r="D2762" s="27"/>
      <c r="E2762" s="27"/>
      <c r="H2762" s="30"/>
      <c r="I2762" s="30"/>
      <c r="J2762" s="30"/>
    </row>
    <row r="2763" spans="1:10" x14ac:dyDescent="0.25">
      <c r="A2763" s="27"/>
      <c r="B2763" s="27"/>
      <c r="C2763" s="27"/>
      <c r="D2763" s="27"/>
      <c r="E2763" s="27"/>
      <c r="H2763" s="30"/>
      <c r="I2763" s="30"/>
      <c r="J2763" s="30"/>
    </row>
    <row r="2764" spans="1:10" x14ac:dyDescent="0.25">
      <c r="A2764" s="27"/>
      <c r="B2764" s="27"/>
      <c r="C2764" s="27"/>
      <c r="D2764" s="27"/>
      <c r="E2764" s="27"/>
      <c r="H2764" s="30"/>
      <c r="I2764" s="30"/>
      <c r="J2764" s="30"/>
    </row>
    <row r="2765" spans="1:10" x14ac:dyDescent="0.25">
      <c r="A2765" s="27"/>
      <c r="B2765" s="27"/>
      <c r="C2765" s="27"/>
      <c r="D2765" s="27"/>
      <c r="E2765" s="27"/>
      <c r="H2765" s="30"/>
      <c r="I2765" s="30"/>
      <c r="J2765" s="30"/>
    </row>
    <row r="2766" spans="1:10" x14ac:dyDescent="0.25">
      <c r="A2766" s="27"/>
      <c r="B2766" s="27"/>
      <c r="C2766" s="27"/>
      <c r="D2766" s="27"/>
      <c r="E2766" s="27"/>
      <c r="H2766" s="30"/>
      <c r="I2766" s="30"/>
      <c r="J2766" s="30"/>
    </row>
    <row r="2767" spans="1:10" x14ac:dyDescent="0.25">
      <c r="A2767" s="27"/>
      <c r="B2767" s="27"/>
      <c r="C2767" s="27"/>
      <c r="D2767" s="27"/>
      <c r="E2767" s="27"/>
      <c r="H2767" s="30"/>
      <c r="I2767" s="30"/>
      <c r="J2767" s="30"/>
    </row>
    <row r="2768" spans="1:10" x14ac:dyDescent="0.25">
      <c r="A2768" s="27"/>
      <c r="B2768" s="27"/>
      <c r="C2768" s="27"/>
      <c r="D2768" s="27"/>
      <c r="E2768" s="27"/>
      <c r="H2768" s="30"/>
      <c r="I2768" s="30"/>
      <c r="J2768" s="30"/>
    </row>
    <row r="2769" spans="1:10" x14ac:dyDescent="0.25">
      <c r="A2769" s="27"/>
      <c r="B2769" s="27"/>
      <c r="C2769" s="27"/>
      <c r="D2769" s="27"/>
      <c r="E2769" s="27"/>
      <c r="H2769" s="30"/>
      <c r="I2769" s="30"/>
      <c r="J2769" s="30"/>
    </row>
    <row r="2770" spans="1:10" x14ac:dyDescent="0.25">
      <c r="A2770" s="27"/>
      <c r="B2770" s="27"/>
      <c r="C2770" s="27"/>
      <c r="D2770" s="27"/>
      <c r="E2770" s="27"/>
      <c r="H2770" s="30"/>
      <c r="I2770" s="30"/>
      <c r="J2770" s="30"/>
    </row>
    <row r="2771" spans="1:10" x14ac:dyDescent="0.25">
      <c r="A2771" s="27"/>
      <c r="B2771" s="27"/>
      <c r="C2771" s="27"/>
      <c r="D2771" s="27"/>
      <c r="E2771" s="27"/>
      <c r="H2771" s="30"/>
      <c r="I2771" s="30"/>
      <c r="J2771" s="30"/>
    </row>
    <row r="2772" spans="1:10" x14ac:dyDescent="0.25">
      <c r="A2772" s="27"/>
      <c r="B2772" s="27"/>
      <c r="C2772" s="27"/>
      <c r="D2772" s="27"/>
      <c r="E2772" s="27"/>
      <c r="H2772" s="30"/>
      <c r="I2772" s="30"/>
      <c r="J2772" s="30"/>
    </row>
    <row r="2773" spans="1:10" x14ac:dyDescent="0.25">
      <c r="A2773" s="27"/>
      <c r="B2773" s="27"/>
      <c r="C2773" s="27"/>
      <c r="D2773" s="27"/>
      <c r="E2773" s="27"/>
      <c r="H2773" s="30"/>
      <c r="I2773" s="30"/>
      <c r="J2773" s="30"/>
    </row>
    <row r="2774" spans="1:10" x14ac:dyDescent="0.25">
      <c r="A2774" s="27"/>
      <c r="B2774" s="27"/>
      <c r="C2774" s="27"/>
      <c r="D2774" s="27"/>
      <c r="E2774" s="27"/>
      <c r="H2774" s="30"/>
      <c r="I2774" s="30"/>
      <c r="J2774" s="30"/>
    </row>
    <row r="2775" spans="1:10" x14ac:dyDescent="0.25">
      <c r="A2775" s="27"/>
      <c r="B2775" s="27"/>
      <c r="C2775" s="27"/>
      <c r="D2775" s="27"/>
      <c r="E2775" s="27"/>
      <c r="H2775" s="30"/>
      <c r="I2775" s="30"/>
      <c r="J2775" s="30"/>
    </row>
    <row r="2776" spans="1:10" x14ac:dyDescent="0.25">
      <c r="A2776" s="27"/>
      <c r="B2776" s="27"/>
      <c r="C2776" s="27"/>
      <c r="D2776" s="27"/>
      <c r="E2776" s="27"/>
      <c r="H2776" s="30"/>
      <c r="I2776" s="30"/>
      <c r="J2776" s="30"/>
    </row>
    <row r="2777" spans="1:10" x14ac:dyDescent="0.25">
      <c r="A2777" s="27"/>
      <c r="B2777" s="27"/>
      <c r="C2777" s="27"/>
      <c r="D2777" s="27"/>
      <c r="E2777" s="27"/>
      <c r="H2777" s="30"/>
      <c r="I2777" s="30"/>
      <c r="J2777" s="30"/>
    </row>
    <row r="2778" spans="1:10" x14ac:dyDescent="0.25">
      <c r="A2778" s="27"/>
      <c r="B2778" s="27"/>
      <c r="C2778" s="27"/>
      <c r="D2778" s="27"/>
      <c r="E2778" s="27"/>
      <c r="H2778" s="30"/>
      <c r="I2778" s="30"/>
      <c r="J2778" s="30"/>
    </row>
    <row r="2779" spans="1:10" x14ac:dyDescent="0.25">
      <c r="A2779" s="27"/>
      <c r="B2779" s="27"/>
      <c r="C2779" s="27"/>
      <c r="D2779" s="27"/>
      <c r="E2779" s="27"/>
      <c r="H2779" s="30"/>
      <c r="I2779" s="30"/>
      <c r="J2779" s="30"/>
    </row>
    <row r="2780" spans="1:10" x14ac:dyDescent="0.25">
      <c r="A2780" s="27"/>
      <c r="B2780" s="27"/>
      <c r="C2780" s="27"/>
      <c r="D2780" s="27"/>
      <c r="E2780" s="27"/>
      <c r="H2780" s="30"/>
      <c r="I2780" s="30"/>
      <c r="J2780" s="30"/>
    </row>
    <row r="2781" spans="1:10" x14ac:dyDescent="0.25">
      <c r="A2781" s="27"/>
      <c r="B2781" s="27"/>
      <c r="C2781" s="27"/>
      <c r="D2781" s="27"/>
      <c r="E2781" s="27"/>
      <c r="H2781" s="30"/>
      <c r="I2781" s="30"/>
      <c r="J2781" s="30"/>
    </row>
    <row r="2782" spans="1:10" x14ac:dyDescent="0.25">
      <c r="A2782" s="27"/>
      <c r="B2782" s="27"/>
      <c r="C2782" s="27"/>
      <c r="D2782" s="27"/>
      <c r="E2782" s="27"/>
      <c r="H2782" s="30"/>
      <c r="I2782" s="30"/>
      <c r="J2782" s="30"/>
    </row>
    <row r="2783" spans="1:10" x14ac:dyDescent="0.25">
      <c r="A2783" s="27"/>
      <c r="B2783" s="27"/>
      <c r="C2783" s="27"/>
      <c r="D2783" s="27"/>
      <c r="E2783" s="27"/>
      <c r="H2783" s="30"/>
      <c r="I2783" s="30"/>
      <c r="J2783" s="30"/>
    </row>
    <row r="2784" spans="1:10" x14ac:dyDescent="0.25">
      <c r="A2784" s="27"/>
      <c r="B2784" s="27"/>
      <c r="C2784" s="27"/>
      <c r="D2784" s="27"/>
      <c r="E2784" s="27"/>
      <c r="H2784" s="30"/>
      <c r="I2784" s="30"/>
      <c r="J2784" s="30"/>
    </row>
    <row r="2785" spans="1:10" x14ac:dyDescent="0.25">
      <c r="A2785" s="27"/>
      <c r="B2785" s="27"/>
      <c r="C2785" s="27"/>
      <c r="D2785" s="27"/>
      <c r="E2785" s="27"/>
      <c r="H2785" s="30"/>
      <c r="I2785" s="30"/>
      <c r="J2785" s="30"/>
    </row>
    <row r="2786" spans="1:10" x14ac:dyDescent="0.25">
      <c r="A2786" s="27"/>
      <c r="B2786" s="27"/>
      <c r="C2786" s="27"/>
      <c r="D2786" s="27"/>
      <c r="E2786" s="27"/>
      <c r="H2786" s="30"/>
      <c r="I2786" s="30"/>
      <c r="J2786" s="30"/>
    </row>
    <row r="2787" spans="1:10" x14ac:dyDescent="0.25">
      <c r="A2787" s="27"/>
      <c r="B2787" s="27"/>
      <c r="C2787" s="27"/>
      <c r="D2787" s="27"/>
      <c r="E2787" s="27"/>
      <c r="H2787" s="30"/>
      <c r="I2787" s="30"/>
      <c r="J2787" s="30"/>
    </row>
    <row r="2788" spans="1:10" x14ac:dyDescent="0.25">
      <c r="A2788" s="27"/>
      <c r="B2788" s="27"/>
      <c r="C2788" s="27"/>
      <c r="D2788" s="27"/>
      <c r="E2788" s="27"/>
      <c r="H2788" s="30"/>
      <c r="I2788" s="30"/>
      <c r="J2788" s="30"/>
    </row>
    <row r="2789" spans="1:10" x14ac:dyDescent="0.25">
      <c r="A2789" s="27"/>
      <c r="B2789" s="27"/>
      <c r="C2789" s="27"/>
      <c r="D2789" s="27"/>
      <c r="E2789" s="27"/>
      <c r="H2789" s="30"/>
      <c r="I2789" s="30"/>
      <c r="J2789" s="30"/>
    </row>
    <row r="2790" spans="1:10" x14ac:dyDescent="0.25">
      <c r="A2790" s="27"/>
      <c r="B2790" s="27"/>
      <c r="C2790" s="27"/>
      <c r="D2790" s="27"/>
      <c r="E2790" s="27"/>
      <c r="H2790" s="30"/>
      <c r="I2790" s="30"/>
      <c r="J2790" s="30"/>
    </row>
    <row r="2791" spans="1:10" x14ac:dyDescent="0.25">
      <c r="A2791" s="27"/>
      <c r="B2791" s="27"/>
      <c r="C2791" s="27"/>
      <c r="D2791" s="27"/>
      <c r="E2791" s="27"/>
      <c r="H2791" s="30"/>
      <c r="I2791" s="30"/>
      <c r="J2791" s="30"/>
    </row>
    <row r="2792" spans="1:10" x14ac:dyDescent="0.25">
      <c r="A2792" s="27"/>
      <c r="B2792" s="27"/>
      <c r="C2792" s="27"/>
      <c r="D2792" s="27"/>
      <c r="E2792" s="27"/>
      <c r="H2792" s="30"/>
      <c r="I2792" s="30"/>
      <c r="J2792" s="30"/>
    </row>
    <row r="2793" spans="1:10" x14ac:dyDescent="0.25">
      <c r="A2793" s="27"/>
      <c r="B2793" s="27"/>
      <c r="C2793" s="27"/>
      <c r="D2793" s="27"/>
      <c r="E2793" s="27"/>
      <c r="H2793" s="30"/>
      <c r="I2793" s="30"/>
      <c r="J2793" s="30"/>
    </row>
    <row r="2794" spans="1:10" x14ac:dyDescent="0.25">
      <c r="A2794" s="27"/>
      <c r="B2794" s="27"/>
      <c r="C2794" s="27"/>
      <c r="D2794" s="27"/>
      <c r="E2794" s="27"/>
      <c r="H2794" s="30"/>
      <c r="I2794" s="30"/>
      <c r="J2794" s="30"/>
    </row>
    <row r="2795" spans="1:10" x14ac:dyDescent="0.25">
      <c r="A2795" s="27"/>
      <c r="B2795" s="27"/>
      <c r="C2795" s="27"/>
      <c r="D2795" s="27"/>
      <c r="E2795" s="27"/>
      <c r="H2795" s="30"/>
      <c r="I2795" s="30"/>
      <c r="J2795" s="30"/>
    </row>
    <row r="2796" spans="1:10" x14ac:dyDescent="0.25">
      <c r="A2796" s="27"/>
      <c r="B2796" s="27"/>
      <c r="C2796" s="27"/>
      <c r="D2796" s="27"/>
      <c r="E2796" s="27"/>
      <c r="H2796" s="30"/>
      <c r="I2796" s="30"/>
      <c r="J2796" s="30"/>
    </row>
    <row r="2797" spans="1:10" x14ac:dyDescent="0.25">
      <c r="A2797" s="27"/>
      <c r="B2797" s="27"/>
      <c r="C2797" s="27"/>
      <c r="D2797" s="27"/>
      <c r="E2797" s="27"/>
      <c r="H2797" s="30"/>
      <c r="I2797" s="30"/>
      <c r="J2797" s="30"/>
    </row>
    <row r="2798" spans="1:10" x14ac:dyDescent="0.25">
      <c r="A2798" s="27"/>
      <c r="B2798" s="27"/>
      <c r="C2798" s="27"/>
      <c r="D2798" s="27"/>
      <c r="E2798" s="27"/>
      <c r="H2798" s="30"/>
      <c r="I2798" s="30"/>
      <c r="J2798" s="30"/>
    </row>
    <row r="2799" spans="1:10" x14ac:dyDescent="0.25">
      <c r="A2799" s="27"/>
      <c r="B2799" s="27"/>
      <c r="C2799" s="27"/>
      <c r="D2799" s="27"/>
      <c r="E2799" s="27"/>
      <c r="H2799" s="30"/>
      <c r="I2799" s="30"/>
      <c r="J2799" s="30"/>
    </row>
    <row r="2800" spans="1:10" x14ac:dyDescent="0.25">
      <c r="A2800" s="27"/>
      <c r="B2800" s="27"/>
      <c r="C2800" s="27"/>
      <c r="D2800" s="27"/>
      <c r="E2800" s="27"/>
      <c r="H2800" s="30"/>
      <c r="I2800" s="30"/>
      <c r="J2800" s="30"/>
    </row>
    <row r="2801" spans="1:10" x14ac:dyDescent="0.25">
      <c r="A2801" s="27"/>
      <c r="B2801" s="27"/>
      <c r="C2801" s="27"/>
      <c r="D2801" s="27"/>
      <c r="E2801" s="27"/>
      <c r="H2801" s="30"/>
      <c r="I2801" s="30"/>
      <c r="J2801" s="30"/>
    </row>
    <row r="2802" spans="1:10" x14ac:dyDescent="0.25">
      <c r="A2802" s="27"/>
      <c r="B2802" s="27"/>
      <c r="C2802" s="27"/>
      <c r="D2802" s="27"/>
      <c r="E2802" s="27"/>
      <c r="H2802" s="30"/>
      <c r="I2802" s="30"/>
      <c r="J2802" s="30"/>
    </row>
    <row r="2803" spans="1:10" x14ac:dyDescent="0.25">
      <c r="A2803" s="27"/>
      <c r="B2803" s="27"/>
      <c r="C2803" s="27"/>
      <c r="D2803" s="27"/>
      <c r="E2803" s="27"/>
      <c r="H2803" s="30"/>
      <c r="I2803" s="30"/>
      <c r="J2803" s="30"/>
    </row>
    <row r="2804" spans="1:10" x14ac:dyDescent="0.25">
      <c r="A2804" s="27"/>
      <c r="B2804" s="27"/>
      <c r="C2804" s="27"/>
      <c r="D2804" s="27"/>
      <c r="E2804" s="27"/>
      <c r="H2804" s="30"/>
      <c r="I2804" s="30"/>
      <c r="J2804" s="30"/>
    </row>
    <row r="2805" spans="1:10" x14ac:dyDescent="0.25">
      <c r="A2805" s="27"/>
      <c r="B2805" s="27"/>
      <c r="C2805" s="27"/>
      <c r="D2805" s="27"/>
      <c r="E2805" s="27"/>
      <c r="H2805" s="30"/>
      <c r="I2805" s="30"/>
      <c r="J2805" s="30"/>
    </row>
    <row r="2806" spans="1:10" x14ac:dyDescent="0.25">
      <c r="A2806" s="27"/>
      <c r="B2806" s="27"/>
      <c r="C2806" s="27"/>
      <c r="D2806" s="27"/>
      <c r="E2806" s="27"/>
      <c r="H2806" s="30"/>
      <c r="I2806" s="30"/>
      <c r="J2806" s="30"/>
    </row>
    <row r="2807" spans="1:10" x14ac:dyDescent="0.25">
      <c r="A2807" s="27"/>
      <c r="B2807" s="27"/>
      <c r="C2807" s="27"/>
      <c r="D2807" s="27"/>
      <c r="E2807" s="27"/>
      <c r="H2807" s="30"/>
      <c r="I2807" s="30"/>
      <c r="J2807" s="30"/>
    </row>
    <row r="2808" spans="1:10" x14ac:dyDescent="0.25">
      <c r="A2808" s="27"/>
      <c r="B2808" s="27"/>
      <c r="C2808" s="27"/>
      <c r="D2808" s="27"/>
      <c r="E2808" s="27"/>
      <c r="H2808" s="30"/>
      <c r="I2808" s="30"/>
      <c r="J2808" s="30"/>
    </row>
    <row r="2809" spans="1:10" x14ac:dyDescent="0.25">
      <c r="A2809" s="27"/>
      <c r="B2809" s="27"/>
      <c r="C2809" s="27"/>
      <c r="D2809" s="27"/>
      <c r="E2809" s="27"/>
      <c r="H2809" s="30"/>
      <c r="I2809" s="30"/>
      <c r="J2809" s="30"/>
    </row>
    <row r="2810" spans="1:10" x14ac:dyDescent="0.25">
      <c r="A2810" s="27"/>
      <c r="B2810" s="27"/>
      <c r="C2810" s="27"/>
      <c r="D2810" s="27"/>
      <c r="E2810" s="27"/>
      <c r="H2810" s="30"/>
      <c r="I2810" s="30"/>
      <c r="J2810" s="30"/>
    </row>
    <row r="2811" spans="1:10" x14ac:dyDescent="0.25">
      <c r="A2811" s="27"/>
      <c r="B2811" s="27"/>
      <c r="C2811" s="27"/>
      <c r="D2811" s="27"/>
      <c r="E2811" s="27"/>
      <c r="H2811" s="30"/>
      <c r="I2811" s="30"/>
      <c r="J2811" s="30"/>
    </row>
    <row r="2812" spans="1:10" x14ac:dyDescent="0.25">
      <c r="A2812" s="27"/>
      <c r="B2812" s="27"/>
      <c r="C2812" s="27"/>
      <c r="D2812" s="27"/>
      <c r="E2812" s="27"/>
      <c r="H2812" s="30"/>
      <c r="I2812" s="30"/>
      <c r="J2812" s="30"/>
    </row>
    <row r="2813" spans="1:10" x14ac:dyDescent="0.25">
      <c r="A2813" s="27"/>
      <c r="B2813" s="27"/>
      <c r="C2813" s="27"/>
      <c r="D2813" s="27"/>
      <c r="E2813" s="27"/>
      <c r="H2813" s="30"/>
      <c r="I2813" s="30"/>
      <c r="J2813" s="30"/>
    </row>
    <row r="2814" spans="1:10" x14ac:dyDescent="0.25">
      <c r="A2814" s="27"/>
      <c r="B2814" s="27"/>
      <c r="C2814" s="27"/>
      <c r="D2814" s="27"/>
      <c r="E2814" s="27"/>
      <c r="H2814" s="30"/>
      <c r="I2814" s="30"/>
      <c r="J2814" s="30"/>
    </row>
    <row r="2815" spans="1:10" x14ac:dyDescent="0.25">
      <c r="A2815" s="27"/>
      <c r="B2815" s="27"/>
      <c r="C2815" s="27"/>
      <c r="D2815" s="27"/>
      <c r="E2815" s="27"/>
      <c r="H2815" s="30"/>
      <c r="I2815" s="30"/>
      <c r="J2815" s="30"/>
    </row>
    <row r="2816" spans="1:10" x14ac:dyDescent="0.25">
      <c r="A2816" s="27"/>
      <c r="B2816" s="27"/>
      <c r="C2816" s="27"/>
      <c r="D2816" s="27"/>
      <c r="E2816" s="27"/>
      <c r="H2816" s="30"/>
      <c r="I2816" s="30"/>
      <c r="J2816" s="30"/>
    </row>
    <row r="2817" spans="1:10" x14ac:dyDescent="0.25">
      <c r="A2817" s="27"/>
      <c r="B2817" s="27"/>
      <c r="C2817" s="27"/>
      <c r="D2817" s="27"/>
      <c r="E2817" s="27"/>
      <c r="H2817" s="30"/>
      <c r="I2817" s="30"/>
      <c r="J2817" s="30"/>
    </row>
    <row r="2818" spans="1:10" x14ac:dyDescent="0.25">
      <c r="A2818" s="27"/>
      <c r="B2818" s="27"/>
      <c r="C2818" s="27"/>
      <c r="D2818" s="27"/>
      <c r="E2818" s="27"/>
      <c r="H2818" s="30"/>
      <c r="I2818" s="30"/>
      <c r="J2818" s="30"/>
    </row>
    <row r="2819" spans="1:10" x14ac:dyDescent="0.25">
      <c r="A2819" s="27"/>
      <c r="B2819" s="27"/>
      <c r="C2819" s="27"/>
      <c r="D2819" s="27"/>
      <c r="E2819" s="27"/>
      <c r="H2819" s="30"/>
      <c r="I2819" s="30"/>
      <c r="J2819" s="30"/>
    </row>
    <row r="2820" spans="1:10" x14ac:dyDescent="0.25">
      <c r="A2820" s="27"/>
      <c r="B2820" s="27"/>
      <c r="C2820" s="27"/>
      <c r="D2820" s="27"/>
      <c r="E2820" s="27"/>
      <c r="H2820" s="30"/>
      <c r="I2820" s="30"/>
      <c r="J2820" s="30"/>
    </row>
    <row r="2821" spans="1:10" x14ac:dyDescent="0.25">
      <c r="A2821" s="27"/>
      <c r="B2821" s="27"/>
      <c r="C2821" s="27"/>
      <c r="D2821" s="27"/>
      <c r="E2821" s="27"/>
      <c r="H2821" s="30"/>
      <c r="I2821" s="30"/>
      <c r="J2821" s="30"/>
    </row>
    <row r="2822" spans="1:10" x14ac:dyDescent="0.25">
      <c r="A2822" s="27"/>
      <c r="B2822" s="27"/>
      <c r="C2822" s="27"/>
      <c r="D2822" s="27"/>
      <c r="E2822" s="27"/>
      <c r="H2822" s="30"/>
      <c r="I2822" s="30"/>
      <c r="J2822" s="30"/>
    </row>
    <row r="2823" spans="1:10" x14ac:dyDescent="0.25">
      <c r="A2823" s="27"/>
      <c r="B2823" s="27"/>
      <c r="C2823" s="27"/>
      <c r="D2823" s="27"/>
      <c r="E2823" s="27"/>
      <c r="H2823" s="30"/>
      <c r="I2823" s="30"/>
      <c r="J2823" s="30"/>
    </row>
    <row r="2824" spans="1:10" x14ac:dyDescent="0.25">
      <c r="A2824" s="27"/>
      <c r="B2824" s="27"/>
      <c r="C2824" s="27"/>
      <c r="D2824" s="27"/>
      <c r="E2824" s="27"/>
      <c r="H2824" s="30"/>
      <c r="I2824" s="30"/>
      <c r="J2824" s="30"/>
    </row>
    <row r="2825" spans="1:10" x14ac:dyDescent="0.25">
      <c r="A2825" s="27"/>
      <c r="B2825" s="27"/>
      <c r="C2825" s="27"/>
      <c r="D2825" s="27"/>
      <c r="E2825" s="27"/>
      <c r="H2825" s="30"/>
      <c r="I2825" s="30"/>
      <c r="J2825" s="30"/>
    </row>
    <row r="2826" spans="1:10" x14ac:dyDescent="0.25">
      <c r="A2826" s="27"/>
      <c r="B2826" s="27"/>
      <c r="C2826" s="27"/>
      <c r="D2826" s="27"/>
      <c r="E2826" s="27"/>
      <c r="H2826" s="30"/>
      <c r="I2826" s="30"/>
      <c r="J2826" s="30"/>
    </row>
    <row r="2827" spans="1:10" x14ac:dyDescent="0.25">
      <c r="A2827" s="27"/>
      <c r="B2827" s="27"/>
      <c r="C2827" s="27"/>
      <c r="D2827" s="27"/>
      <c r="E2827" s="27"/>
      <c r="H2827" s="30"/>
      <c r="I2827" s="30"/>
      <c r="J2827" s="30"/>
    </row>
    <row r="2828" spans="1:10" x14ac:dyDescent="0.25">
      <c r="A2828" s="27"/>
      <c r="B2828" s="27"/>
      <c r="C2828" s="27"/>
      <c r="D2828" s="27"/>
      <c r="E2828" s="27"/>
      <c r="H2828" s="30"/>
      <c r="I2828" s="30"/>
      <c r="J2828" s="30"/>
    </row>
    <row r="2829" spans="1:10" x14ac:dyDescent="0.25">
      <c r="A2829" s="27"/>
      <c r="B2829" s="27"/>
      <c r="C2829" s="27"/>
      <c r="D2829" s="27"/>
      <c r="E2829" s="27"/>
      <c r="H2829" s="30"/>
      <c r="I2829" s="30"/>
      <c r="J2829" s="30"/>
    </row>
    <row r="2830" spans="1:10" x14ac:dyDescent="0.25">
      <c r="A2830" s="27"/>
      <c r="B2830" s="27"/>
      <c r="C2830" s="27"/>
      <c r="D2830" s="27"/>
      <c r="E2830" s="27"/>
      <c r="H2830" s="30"/>
      <c r="I2830" s="30"/>
      <c r="J2830" s="30"/>
    </row>
    <row r="2831" spans="1:10" x14ac:dyDescent="0.25">
      <c r="A2831" s="27"/>
      <c r="B2831" s="27"/>
      <c r="C2831" s="27"/>
      <c r="D2831" s="27"/>
      <c r="E2831" s="27"/>
      <c r="H2831" s="30"/>
      <c r="I2831" s="30"/>
      <c r="J2831" s="30"/>
    </row>
    <row r="2832" spans="1:10" x14ac:dyDescent="0.25">
      <c r="A2832" s="27"/>
      <c r="B2832" s="27"/>
      <c r="C2832" s="27"/>
      <c r="D2832" s="27"/>
      <c r="E2832" s="27"/>
      <c r="H2832" s="30"/>
      <c r="I2832" s="30"/>
      <c r="J2832" s="30"/>
    </row>
    <row r="2833" spans="1:10" x14ac:dyDescent="0.25">
      <c r="A2833" s="27"/>
      <c r="B2833" s="27"/>
      <c r="C2833" s="27"/>
      <c r="D2833" s="27"/>
      <c r="E2833" s="27"/>
      <c r="H2833" s="30"/>
      <c r="I2833" s="30"/>
      <c r="J2833" s="30"/>
    </row>
    <row r="2834" spans="1:10" x14ac:dyDescent="0.25">
      <c r="A2834" s="27"/>
      <c r="B2834" s="27"/>
      <c r="C2834" s="27"/>
      <c r="D2834" s="27"/>
      <c r="E2834" s="27"/>
      <c r="H2834" s="30"/>
      <c r="I2834" s="30"/>
      <c r="J2834" s="30"/>
    </row>
    <row r="2835" spans="1:10" x14ac:dyDescent="0.25">
      <c r="A2835" s="27"/>
      <c r="B2835" s="27"/>
      <c r="C2835" s="27"/>
      <c r="D2835" s="27"/>
      <c r="E2835" s="27"/>
      <c r="H2835" s="30"/>
      <c r="I2835" s="30"/>
      <c r="J2835" s="30"/>
    </row>
    <row r="2836" spans="1:10" x14ac:dyDescent="0.25">
      <c r="A2836" s="27"/>
      <c r="B2836" s="27"/>
      <c r="C2836" s="27"/>
      <c r="D2836" s="27"/>
      <c r="E2836" s="27"/>
      <c r="H2836" s="30"/>
      <c r="I2836" s="30"/>
      <c r="J2836" s="30"/>
    </row>
    <row r="2837" spans="1:10" x14ac:dyDescent="0.25">
      <c r="A2837" s="27"/>
      <c r="B2837" s="27"/>
      <c r="C2837" s="27"/>
      <c r="D2837" s="27"/>
      <c r="E2837" s="27"/>
      <c r="H2837" s="30"/>
      <c r="I2837" s="30"/>
      <c r="J2837" s="30"/>
    </row>
    <row r="2838" spans="1:10" x14ac:dyDescent="0.25">
      <c r="A2838" s="27"/>
      <c r="B2838" s="27"/>
      <c r="C2838" s="27"/>
      <c r="D2838" s="27"/>
      <c r="E2838" s="27"/>
      <c r="H2838" s="30"/>
      <c r="I2838" s="30"/>
      <c r="J2838" s="30"/>
    </row>
    <row r="2839" spans="1:10" x14ac:dyDescent="0.25">
      <c r="A2839" s="27"/>
      <c r="B2839" s="27"/>
      <c r="C2839" s="27"/>
      <c r="D2839" s="27"/>
      <c r="E2839" s="27"/>
      <c r="H2839" s="30"/>
      <c r="I2839" s="30"/>
      <c r="J2839" s="30"/>
    </row>
    <row r="2840" spans="1:10" x14ac:dyDescent="0.25">
      <c r="A2840" s="27"/>
      <c r="B2840" s="27"/>
      <c r="C2840" s="27"/>
      <c r="D2840" s="27"/>
      <c r="E2840" s="27"/>
      <c r="H2840" s="30"/>
      <c r="I2840" s="30"/>
      <c r="J2840" s="30"/>
    </row>
    <row r="2841" spans="1:10" x14ac:dyDescent="0.25">
      <c r="A2841" s="27"/>
      <c r="B2841" s="27"/>
      <c r="C2841" s="27"/>
      <c r="D2841" s="27"/>
      <c r="E2841" s="27"/>
      <c r="H2841" s="30"/>
      <c r="I2841" s="30"/>
      <c r="J2841" s="30"/>
    </row>
    <row r="2842" spans="1:10" x14ac:dyDescent="0.25">
      <c r="A2842" s="27"/>
      <c r="B2842" s="27"/>
      <c r="C2842" s="27"/>
      <c r="D2842" s="27"/>
      <c r="E2842" s="27"/>
      <c r="H2842" s="30"/>
      <c r="I2842" s="30"/>
      <c r="J2842" s="30"/>
    </row>
    <row r="2843" spans="1:10" x14ac:dyDescent="0.25">
      <c r="A2843" s="27"/>
      <c r="B2843" s="27"/>
      <c r="C2843" s="27"/>
      <c r="D2843" s="27"/>
      <c r="E2843" s="27"/>
      <c r="H2843" s="30"/>
      <c r="I2843" s="30"/>
      <c r="J2843" s="30"/>
    </row>
    <row r="2844" spans="1:10" x14ac:dyDescent="0.25">
      <c r="A2844" s="27"/>
      <c r="B2844" s="27"/>
      <c r="C2844" s="27"/>
      <c r="D2844" s="27"/>
      <c r="E2844" s="27"/>
      <c r="H2844" s="30"/>
      <c r="I2844" s="30"/>
      <c r="J2844" s="30"/>
    </row>
    <row r="2845" spans="1:10" x14ac:dyDescent="0.25">
      <c r="A2845" s="27"/>
      <c r="B2845" s="27"/>
      <c r="C2845" s="27"/>
      <c r="D2845" s="27"/>
      <c r="E2845" s="27"/>
      <c r="H2845" s="30"/>
      <c r="I2845" s="30"/>
      <c r="J2845" s="30"/>
    </row>
    <row r="2846" spans="1:10" x14ac:dyDescent="0.25">
      <c r="A2846" s="27"/>
      <c r="B2846" s="27"/>
      <c r="C2846" s="27"/>
      <c r="D2846" s="27"/>
      <c r="E2846" s="27"/>
      <c r="H2846" s="30"/>
      <c r="I2846" s="30"/>
      <c r="J2846" s="30"/>
    </row>
    <row r="2847" spans="1:10" x14ac:dyDescent="0.25">
      <c r="A2847" s="27"/>
      <c r="B2847" s="27"/>
      <c r="C2847" s="27"/>
      <c r="D2847" s="27"/>
      <c r="E2847" s="27"/>
      <c r="H2847" s="30"/>
      <c r="I2847" s="30"/>
      <c r="J2847" s="30"/>
    </row>
    <row r="2848" spans="1:10" x14ac:dyDescent="0.25">
      <c r="A2848" s="27"/>
      <c r="B2848" s="27"/>
      <c r="C2848" s="27"/>
      <c r="D2848" s="27"/>
      <c r="E2848" s="27"/>
      <c r="H2848" s="30"/>
      <c r="I2848" s="30"/>
      <c r="J2848" s="30"/>
    </row>
    <row r="2849" spans="1:10" x14ac:dyDescent="0.25">
      <c r="A2849" s="27"/>
      <c r="B2849" s="27"/>
      <c r="C2849" s="27"/>
      <c r="D2849" s="27"/>
      <c r="E2849" s="27"/>
      <c r="H2849" s="30"/>
      <c r="I2849" s="30"/>
      <c r="J2849" s="30"/>
    </row>
    <row r="2850" spans="1:10" x14ac:dyDescent="0.25">
      <c r="A2850" s="27"/>
      <c r="B2850" s="27"/>
      <c r="C2850" s="27"/>
      <c r="D2850" s="27"/>
      <c r="E2850" s="27"/>
      <c r="H2850" s="30"/>
      <c r="I2850" s="30"/>
      <c r="J2850" s="30"/>
    </row>
    <row r="2851" spans="1:10" x14ac:dyDescent="0.25">
      <c r="A2851" s="27"/>
      <c r="B2851" s="27"/>
      <c r="C2851" s="27"/>
      <c r="D2851" s="27"/>
      <c r="E2851" s="27"/>
      <c r="H2851" s="30"/>
      <c r="I2851" s="30"/>
      <c r="J2851" s="30"/>
    </row>
    <row r="2852" spans="1:10" x14ac:dyDescent="0.25">
      <c r="A2852" s="27"/>
      <c r="B2852" s="27"/>
      <c r="C2852" s="27"/>
      <c r="D2852" s="27"/>
      <c r="E2852" s="27"/>
      <c r="H2852" s="30"/>
      <c r="I2852" s="30"/>
      <c r="J2852" s="30"/>
    </row>
    <row r="2853" spans="1:10" x14ac:dyDescent="0.25">
      <c r="A2853" s="27"/>
      <c r="B2853" s="27"/>
      <c r="C2853" s="27"/>
      <c r="D2853" s="27"/>
      <c r="E2853" s="27"/>
      <c r="H2853" s="30"/>
      <c r="I2853" s="30"/>
      <c r="J2853" s="30"/>
    </row>
    <row r="2854" spans="1:10" x14ac:dyDescent="0.25">
      <c r="A2854" s="27"/>
      <c r="B2854" s="27"/>
      <c r="C2854" s="27"/>
      <c r="D2854" s="27"/>
      <c r="E2854" s="27"/>
      <c r="H2854" s="30"/>
      <c r="I2854" s="30"/>
      <c r="J2854" s="30"/>
    </row>
    <row r="2855" spans="1:10" x14ac:dyDescent="0.25">
      <c r="A2855" s="27"/>
      <c r="B2855" s="27"/>
      <c r="C2855" s="27"/>
      <c r="D2855" s="27"/>
      <c r="E2855" s="27"/>
      <c r="H2855" s="30"/>
      <c r="I2855" s="30"/>
      <c r="J2855" s="30"/>
    </row>
    <row r="2856" spans="1:10" x14ac:dyDescent="0.25">
      <c r="A2856" s="27"/>
      <c r="B2856" s="27"/>
      <c r="C2856" s="27"/>
      <c r="D2856" s="27"/>
      <c r="E2856" s="27"/>
      <c r="H2856" s="30"/>
      <c r="I2856" s="30"/>
      <c r="J2856" s="30"/>
    </row>
    <row r="2857" spans="1:10" x14ac:dyDescent="0.25">
      <c r="A2857" s="27"/>
      <c r="B2857" s="27"/>
      <c r="C2857" s="27"/>
      <c r="D2857" s="27"/>
      <c r="E2857" s="27"/>
      <c r="H2857" s="30"/>
      <c r="I2857" s="30"/>
      <c r="J2857" s="30"/>
    </row>
    <row r="2858" spans="1:10" x14ac:dyDescent="0.25">
      <c r="A2858" s="27"/>
      <c r="B2858" s="27"/>
      <c r="C2858" s="27"/>
      <c r="D2858" s="27"/>
      <c r="E2858" s="27"/>
      <c r="H2858" s="30"/>
      <c r="I2858" s="30"/>
      <c r="J2858" s="30"/>
    </row>
    <row r="2859" spans="1:10" x14ac:dyDescent="0.25">
      <c r="A2859" s="27"/>
      <c r="B2859" s="27"/>
      <c r="C2859" s="27"/>
      <c r="D2859" s="27"/>
      <c r="E2859" s="27"/>
      <c r="H2859" s="30"/>
      <c r="I2859" s="30"/>
      <c r="J2859" s="30"/>
    </row>
    <row r="2860" spans="1:10" x14ac:dyDescent="0.25">
      <c r="A2860" s="27"/>
      <c r="B2860" s="27"/>
      <c r="C2860" s="27"/>
      <c r="D2860" s="27"/>
      <c r="E2860" s="27"/>
      <c r="H2860" s="30"/>
      <c r="I2860" s="30"/>
      <c r="J2860" s="30"/>
    </row>
    <row r="2861" spans="1:10" x14ac:dyDescent="0.25">
      <c r="A2861" s="27"/>
      <c r="B2861" s="27"/>
      <c r="C2861" s="27"/>
      <c r="D2861" s="27"/>
      <c r="E2861" s="27"/>
      <c r="H2861" s="30"/>
      <c r="I2861" s="30"/>
      <c r="J2861" s="30"/>
    </row>
    <row r="2862" spans="1:10" x14ac:dyDescent="0.25">
      <c r="A2862" s="27"/>
      <c r="B2862" s="27"/>
      <c r="C2862" s="27"/>
      <c r="D2862" s="27"/>
      <c r="E2862" s="27"/>
      <c r="H2862" s="30"/>
      <c r="I2862" s="30"/>
      <c r="J2862" s="30"/>
    </row>
    <row r="2863" spans="1:10" x14ac:dyDescent="0.25">
      <c r="A2863" s="27"/>
      <c r="B2863" s="27"/>
      <c r="C2863" s="27"/>
      <c r="D2863" s="27"/>
      <c r="E2863" s="27"/>
      <c r="H2863" s="30"/>
      <c r="I2863" s="30"/>
      <c r="J2863" s="30"/>
    </row>
    <row r="2864" spans="1:10" x14ac:dyDescent="0.25">
      <c r="A2864" s="27"/>
      <c r="B2864" s="27"/>
      <c r="C2864" s="27"/>
      <c r="D2864" s="27"/>
      <c r="E2864" s="27"/>
      <c r="H2864" s="30"/>
      <c r="I2864" s="30"/>
      <c r="J2864" s="30"/>
    </row>
    <row r="2865" spans="1:10" x14ac:dyDescent="0.25">
      <c r="A2865" s="27"/>
      <c r="B2865" s="27"/>
      <c r="C2865" s="27"/>
      <c r="D2865" s="27"/>
      <c r="E2865" s="27"/>
      <c r="H2865" s="30"/>
      <c r="I2865" s="30"/>
      <c r="J2865" s="30"/>
    </row>
    <row r="2866" spans="1:10" x14ac:dyDescent="0.25">
      <c r="A2866" s="27"/>
      <c r="B2866" s="27"/>
      <c r="C2866" s="27"/>
      <c r="D2866" s="27"/>
      <c r="E2866" s="27"/>
      <c r="H2866" s="30"/>
      <c r="I2866" s="30"/>
      <c r="J2866" s="30"/>
    </row>
    <row r="2867" spans="1:10" x14ac:dyDescent="0.25">
      <c r="A2867" s="27"/>
      <c r="B2867" s="27"/>
      <c r="C2867" s="27"/>
      <c r="D2867" s="27"/>
      <c r="E2867" s="27"/>
      <c r="H2867" s="30"/>
      <c r="I2867" s="30"/>
      <c r="J2867" s="30"/>
    </row>
    <row r="2868" spans="1:10" x14ac:dyDescent="0.25">
      <c r="A2868" s="27"/>
      <c r="B2868" s="27"/>
      <c r="C2868" s="27"/>
      <c r="D2868" s="27"/>
      <c r="E2868" s="27"/>
      <c r="H2868" s="30"/>
      <c r="I2868" s="30"/>
      <c r="J2868" s="30"/>
    </row>
    <row r="2869" spans="1:10" x14ac:dyDescent="0.25">
      <c r="A2869" s="27"/>
      <c r="B2869" s="27"/>
      <c r="C2869" s="27"/>
      <c r="D2869" s="27"/>
      <c r="E2869" s="27"/>
      <c r="H2869" s="30"/>
      <c r="I2869" s="30"/>
      <c r="J2869" s="30"/>
    </row>
    <row r="2870" spans="1:10" x14ac:dyDescent="0.25">
      <c r="A2870" s="27"/>
      <c r="B2870" s="27"/>
      <c r="C2870" s="27"/>
      <c r="D2870" s="27"/>
      <c r="E2870" s="27"/>
      <c r="H2870" s="30"/>
      <c r="I2870" s="30"/>
      <c r="J2870" s="30"/>
    </row>
    <row r="2871" spans="1:10" x14ac:dyDescent="0.25">
      <c r="A2871" s="27"/>
      <c r="B2871" s="27"/>
      <c r="C2871" s="27"/>
      <c r="D2871" s="27"/>
      <c r="E2871" s="27"/>
      <c r="H2871" s="30"/>
      <c r="I2871" s="30"/>
      <c r="J2871" s="30"/>
    </row>
    <row r="2872" spans="1:10" x14ac:dyDescent="0.25">
      <c r="A2872" s="27"/>
      <c r="B2872" s="27"/>
      <c r="C2872" s="27"/>
      <c r="D2872" s="27"/>
      <c r="E2872" s="27"/>
      <c r="H2872" s="30"/>
      <c r="I2872" s="30"/>
      <c r="J2872" s="30"/>
    </row>
    <row r="2873" spans="1:10" x14ac:dyDescent="0.25">
      <c r="A2873" s="27"/>
      <c r="B2873" s="27"/>
      <c r="C2873" s="27"/>
      <c r="D2873" s="27"/>
      <c r="E2873" s="27"/>
      <c r="H2873" s="30"/>
      <c r="I2873" s="30"/>
      <c r="J2873" s="30"/>
    </row>
    <row r="2874" spans="1:10" x14ac:dyDescent="0.25">
      <c r="A2874" s="27"/>
      <c r="B2874" s="27"/>
      <c r="C2874" s="27"/>
      <c r="D2874" s="27"/>
      <c r="E2874" s="27"/>
      <c r="H2874" s="30"/>
      <c r="I2874" s="30"/>
      <c r="J2874" s="30"/>
    </row>
    <row r="2875" spans="1:10" x14ac:dyDescent="0.25">
      <c r="A2875" s="27"/>
      <c r="B2875" s="27"/>
      <c r="C2875" s="27"/>
      <c r="D2875" s="27"/>
      <c r="E2875" s="27"/>
      <c r="H2875" s="30"/>
      <c r="I2875" s="30"/>
      <c r="J2875" s="30"/>
    </row>
    <row r="2876" spans="1:10" x14ac:dyDescent="0.25">
      <c r="A2876" s="27"/>
      <c r="B2876" s="27"/>
      <c r="C2876" s="27"/>
      <c r="D2876" s="27"/>
      <c r="E2876" s="27"/>
      <c r="H2876" s="30"/>
      <c r="I2876" s="30"/>
      <c r="J2876" s="30"/>
    </row>
    <row r="2877" spans="1:10" x14ac:dyDescent="0.25">
      <c r="A2877" s="27"/>
      <c r="B2877" s="27"/>
      <c r="C2877" s="27"/>
      <c r="D2877" s="27"/>
      <c r="E2877" s="27"/>
      <c r="H2877" s="30"/>
      <c r="I2877" s="30"/>
      <c r="J2877" s="30"/>
    </row>
    <row r="2878" spans="1:10" x14ac:dyDescent="0.25">
      <c r="A2878" s="27"/>
      <c r="B2878" s="27"/>
      <c r="C2878" s="27"/>
      <c r="D2878" s="27"/>
      <c r="E2878" s="27"/>
      <c r="H2878" s="30"/>
      <c r="I2878" s="30"/>
      <c r="J2878" s="30"/>
    </row>
    <row r="2879" spans="1:10" x14ac:dyDescent="0.25">
      <c r="A2879" s="27"/>
      <c r="B2879" s="27"/>
      <c r="C2879" s="27"/>
      <c r="D2879" s="27"/>
      <c r="E2879" s="27"/>
      <c r="H2879" s="30"/>
      <c r="I2879" s="30"/>
      <c r="J2879" s="30"/>
    </row>
    <row r="2880" spans="1:10" x14ac:dyDescent="0.25">
      <c r="A2880" s="27"/>
      <c r="B2880" s="27"/>
      <c r="C2880" s="27"/>
      <c r="D2880" s="27"/>
      <c r="E2880" s="27"/>
      <c r="H2880" s="30"/>
      <c r="I2880" s="30"/>
      <c r="J2880" s="30"/>
    </row>
    <row r="2881" spans="1:10" x14ac:dyDescent="0.25">
      <c r="A2881" s="27"/>
      <c r="B2881" s="27"/>
      <c r="C2881" s="27"/>
      <c r="D2881" s="27"/>
      <c r="E2881" s="27"/>
      <c r="H2881" s="30"/>
      <c r="I2881" s="30"/>
      <c r="J2881" s="30"/>
    </row>
    <row r="2882" spans="1:10" x14ac:dyDescent="0.25">
      <c r="A2882" s="27"/>
      <c r="B2882" s="27"/>
      <c r="C2882" s="27"/>
      <c r="D2882" s="27"/>
      <c r="E2882" s="27"/>
      <c r="H2882" s="30"/>
      <c r="I2882" s="30"/>
      <c r="J2882" s="30"/>
    </row>
    <row r="2883" spans="1:10" x14ac:dyDescent="0.25">
      <c r="A2883" s="27"/>
      <c r="B2883" s="27"/>
      <c r="C2883" s="27"/>
      <c r="D2883" s="27"/>
      <c r="E2883" s="27"/>
      <c r="H2883" s="30"/>
      <c r="I2883" s="30"/>
      <c r="J2883" s="30"/>
    </row>
    <row r="2884" spans="1:10" x14ac:dyDescent="0.25">
      <c r="A2884" s="27"/>
      <c r="B2884" s="27"/>
      <c r="C2884" s="27"/>
      <c r="D2884" s="27"/>
      <c r="E2884" s="27"/>
      <c r="H2884" s="30"/>
      <c r="I2884" s="30"/>
      <c r="J2884" s="30"/>
    </row>
    <row r="2885" spans="1:10" x14ac:dyDescent="0.25">
      <c r="A2885" s="27"/>
      <c r="B2885" s="27"/>
      <c r="C2885" s="27"/>
      <c r="D2885" s="27"/>
      <c r="E2885" s="27"/>
      <c r="H2885" s="30"/>
      <c r="I2885" s="30"/>
      <c r="J2885" s="30"/>
    </row>
    <row r="2886" spans="1:10" x14ac:dyDescent="0.25">
      <c r="A2886" s="27"/>
      <c r="B2886" s="27"/>
      <c r="C2886" s="27"/>
      <c r="D2886" s="27"/>
      <c r="E2886" s="27"/>
      <c r="H2886" s="30"/>
      <c r="I2886" s="30"/>
      <c r="J2886" s="30"/>
    </row>
    <row r="2887" spans="1:10" x14ac:dyDescent="0.25">
      <c r="A2887" s="27"/>
      <c r="B2887" s="27"/>
      <c r="C2887" s="27"/>
      <c r="D2887" s="27"/>
      <c r="E2887" s="27"/>
      <c r="H2887" s="30"/>
      <c r="I2887" s="30"/>
      <c r="J2887" s="30"/>
    </row>
    <row r="2888" spans="1:10" x14ac:dyDescent="0.25">
      <c r="A2888" s="27"/>
      <c r="B2888" s="27"/>
      <c r="C2888" s="27"/>
      <c r="D2888" s="27"/>
      <c r="E2888" s="27"/>
      <c r="H2888" s="30"/>
      <c r="I2888" s="30"/>
      <c r="J2888" s="30"/>
    </row>
    <row r="2889" spans="1:10" x14ac:dyDescent="0.25">
      <c r="A2889" s="27"/>
      <c r="B2889" s="27"/>
      <c r="C2889" s="27"/>
      <c r="D2889" s="27"/>
      <c r="E2889" s="27"/>
      <c r="H2889" s="30"/>
      <c r="I2889" s="30"/>
      <c r="J2889" s="30"/>
    </row>
    <row r="2890" spans="1:10" x14ac:dyDescent="0.25">
      <c r="A2890" s="27"/>
      <c r="B2890" s="27"/>
      <c r="C2890" s="27"/>
      <c r="D2890" s="27"/>
      <c r="E2890" s="27"/>
      <c r="H2890" s="30"/>
      <c r="I2890" s="30"/>
      <c r="J2890" s="30"/>
    </row>
    <row r="2891" spans="1:10" x14ac:dyDescent="0.25">
      <c r="A2891" s="27"/>
      <c r="B2891" s="27"/>
      <c r="C2891" s="27"/>
      <c r="D2891" s="27"/>
      <c r="E2891" s="27"/>
      <c r="H2891" s="30"/>
      <c r="I2891" s="30"/>
      <c r="J2891" s="30"/>
    </row>
    <row r="2892" spans="1:10" x14ac:dyDescent="0.25">
      <c r="A2892" s="27"/>
      <c r="B2892" s="27"/>
      <c r="C2892" s="27"/>
      <c r="D2892" s="27"/>
      <c r="E2892" s="27"/>
      <c r="H2892" s="30"/>
      <c r="I2892" s="30"/>
      <c r="J2892" s="30"/>
    </row>
    <row r="2893" spans="1:10" x14ac:dyDescent="0.25">
      <c r="A2893" s="27"/>
      <c r="B2893" s="27"/>
      <c r="C2893" s="27"/>
      <c r="D2893" s="27"/>
      <c r="E2893" s="27"/>
      <c r="H2893" s="30"/>
      <c r="I2893" s="30"/>
      <c r="J2893" s="30"/>
    </row>
    <row r="2894" spans="1:10" x14ac:dyDescent="0.25">
      <c r="A2894" s="27"/>
      <c r="B2894" s="27"/>
      <c r="C2894" s="27"/>
      <c r="D2894" s="27"/>
      <c r="E2894" s="27"/>
      <c r="H2894" s="30"/>
      <c r="I2894" s="30"/>
      <c r="J2894" s="30"/>
    </row>
    <row r="2895" spans="1:10" x14ac:dyDescent="0.25">
      <c r="A2895" s="27"/>
      <c r="B2895" s="27"/>
      <c r="C2895" s="27"/>
      <c r="D2895" s="27"/>
      <c r="E2895" s="27"/>
      <c r="H2895" s="30"/>
      <c r="I2895" s="30"/>
      <c r="J2895" s="30"/>
    </row>
    <row r="2896" spans="1:10" x14ac:dyDescent="0.25">
      <c r="A2896" s="27"/>
      <c r="B2896" s="27"/>
      <c r="C2896" s="27"/>
      <c r="D2896" s="27"/>
      <c r="E2896" s="27"/>
      <c r="H2896" s="30"/>
      <c r="I2896" s="30"/>
      <c r="J2896" s="30"/>
    </row>
    <row r="2897" spans="1:10" x14ac:dyDescent="0.25">
      <c r="A2897" s="27"/>
      <c r="B2897" s="27"/>
      <c r="C2897" s="27"/>
      <c r="D2897" s="27"/>
      <c r="E2897" s="27"/>
      <c r="H2897" s="30"/>
      <c r="I2897" s="30"/>
      <c r="J2897" s="30"/>
    </row>
    <row r="2898" spans="1:10" x14ac:dyDescent="0.25">
      <c r="A2898" s="27"/>
      <c r="B2898" s="27"/>
      <c r="C2898" s="27"/>
      <c r="D2898" s="27"/>
      <c r="E2898" s="27"/>
      <c r="H2898" s="30"/>
      <c r="I2898" s="30"/>
      <c r="J2898" s="30"/>
    </row>
    <row r="2899" spans="1:10" x14ac:dyDescent="0.25">
      <c r="A2899" s="27"/>
      <c r="B2899" s="27"/>
      <c r="C2899" s="27"/>
      <c r="D2899" s="27"/>
      <c r="E2899" s="27"/>
      <c r="H2899" s="30"/>
      <c r="I2899" s="30"/>
      <c r="J2899" s="30"/>
    </row>
    <row r="2900" spans="1:10" x14ac:dyDescent="0.25">
      <c r="A2900" s="27"/>
      <c r="B2900" s="27"/>
      <c r="C2900" s="27"/>
      <c r="D2900" s="27"/>
      <c r="E2900" s="27"/>
      <c r="H2900" s="30"/>
      <c r="I2900" s="30"/>
      <c r="J2900" s="30"/>
    </row>
    <row r="2901" spans="1:10" x14ac:dyDescent="0.25">
      <c r="A2901" s="27"/>
      <c r="B2901" s="27"/>
      <c r="C2901" s="27"/>
      <c r="D2901" s="27"/>
      <c r="E2901" s="27"/>
      <c r="H2901" s="30"/>
      <c r="I2901" s="30"/>
      <c r="J2901" s="30"/>
    </row>
    <row r="2902" spans="1:10" x14ac:dyDescent="0.25">
      <c r="A2902" s="27"/>
      <c r="B2902" s="27"/>
      <c r="C2902" s="27"/>
      <c r="D2902" s="27"/>
      <c r="E2902" s="27"/>
      <c r="H2902" s="30"/>
      <c r="I2902" s="30"/>
      <c r="J2902" s="30"/>
    </row>
    <row r="2903" spans="1:10" x14ac:dyDescent="0.25">
      <c r="A2903" s="27"/>
      <c r="B2903" s="27"/>
      <c r="C2903" s="27"/>
      <c r="D2903" s="27"/>
      <c r="E2903" s="27"/>
      <c r="H2903" s="30"/>
      <c r="I2903" s="30"/>
      <c r="J2903" s="30"/>
    </row>
    <row r="2904" spans="1:10" x14ac:dyDescent="0.25">
      <c r="A2904" s="27"/>
      <c r="B2904" s="27"/>
      <c r="C2904" s="27"/>
      <c r="D2904" s="27"/>
      <c r="E2904" s="27"/>
      <c r="H2904" s="30"/>
      <c r="I2904" s="30"/>
      <c r="J2904" s="30"/>
    </row>
    <row r="2905" spans="1:10" x14ac:dyDescent="0.25">
      <c r="A2905" s="27"/>
      <c r="B2905" s="27"/>
      <c r="C2905" s="27"/>
      <c r="D2905" s="27"/>
      <c r="E2905" s="27"/>
      <c r="H2905" s="30"/>
      <c r="I2905" s="30"/>
      <c r="J2905" s="30"/>
    </row>
    <row r="2906" spans="1:10" x14ac:dyDescent="0.25">
      <c r="A2906" s="27"/>
      <c r="B2906" s="27"/>
      <c r="C2906" s="27"/>
      <c r="D2906" s="27"/>
      <c r="E2906" s="27"/>
      <c r="H2906" s="30"/>
      <c r="I2906" s="30"/>
      <c r="J2906" s="30"/>
    </row>
    <row r="2907" spans="1:10" x14ac:dyDescent="0.25">
      <c r="A2907" s="27"/>
      <c r="B2907" s="27"/>
      <c r="C2907" s="27"/>
      <c r="D2907" s="27"/>
      <c r="E2907" s="27"/>
      <c r="H2907" s="30"/>
      <c r="I2907" s="30"/>
      <c r="J2907" s="30"/>
    </row>
    <row r="2908" spans="1:10" x14ac:dyDescent="0.25">
      <c r="A2908" s="27"/>
      <c r="B2908" s="27"/>
      <c r="C2908" s="27"/>
      <c r="D2908" s="27"/>
      <c r="E2908" s="27"/>
      <c r="H2908" s="30"/>
      <c r="I2908" s="30"/>
      <c r="J2908" s="30"/>
    </row>
    <row r="2909" spans="1:10" x14ac:dyDescent="0.25">
      <c r="A2909" s="27"/>
      <c r="B2909" s="27"/>
      <c r="C2909" s="27"/>
      <c r="D2909" s="27"/>
      <c r="E2909" s="27"/>
      <c r="H2909" s="30"/>
      <c r="I2909" s="30"/>
      <c r="J2909" s="30"/>
    </row>
    <row r="2910" spans="1:10" x14ac:dyDescent="0.25">
      <c r="A2910" s="27"/>
      <c r="B2910" s="27"/>
      <c r="C2910" s="27"/>
      <c r="D2910" s="27"/>
      <c r="E2910" s="27"/>
      <c r="H2910" s="30"/>
      <c r="I2910" s="30"/>
      <c r="J2910" s="30"/>
    </row>
    <row r="2911" spans="1:10" x14ac:dyDescent="0.25">
      <c r="A2911" s="27"/>
      <c r="B2911" s="27"/>
      <c r="C2911" s="27"/>
      <c r="D2911" s="27"/>
      <c r="E2911" s="27"/>
      <c r="H2911" s="30"/>
      <c r="I2911" s="30"/>
      <c r="J2911" s="30"/>
    </row>
    <row r="2912" spans="1:10" x14ac:dyDescent="0.25">
      <c r="A2912" s="27"/>
      <c r="B2912" s="27"/>
      <c r="C2912" s="27"/>
      <c r="D2912" s="27"/>
      <c r="E2912" s="27"/>
      <c r="H2912" s="30"/>
      <c r="I2912" s="30"/>
      <c r="J2912" s="30"/>
    </row>
    <row r="2913" spans="1:10" x14ac:dyDescent="0.25">
      <c r="A2913" s="27"/>
      <c r="B2913" s="27"/>
      <c r="C2913" s="27"/>
      <c r="D2913" s="27"/>
      <c r="E2913" s="27"/>
      <c r="H2913" s="30"/>
      <c r="I2913" s="30"/>
      <c r="J2913" s="30"/>
    </row>
    <row r="2914" spans="1:10" x14ac:dyDescent="0.25">
      <c r="A2914" s="27"/>
      <c r="B2914" s="27"/>
      <c r="C2914" s="27"/>
      <c r="D2914" s="27"/>
      <c r="E2914" s="27"/>
      <c r="H2914" s="30"/>
      <c r="I2914" s="30"/>
      <c r="J2914" s="30"/>
    </row>
    <row r="2915" spans="1:10" x14ac:dyDescent="0.25">
      <c r="A2915" s="27"/>
      <c r="B2915" s="27"/>
      <c r="C2915" s="27"/>
      <c r="D2915" s="27"/>
      <c r="E2915" s="27"/>
      <c r="H2915" s="30"/>
      <c r="I2915" s="30"/>
      <c r="J2915" s="30"/>
    </row>
    <row r="2916" spans="1:10" x14ac:dyDescent="0.25">
      <c r="A2916" s="27"/>
      <c r="B2916" s="27"/>
      <c r="C2916" s="27"/>
      <c r="D2916" s="27"/>
      <c r="E2916" s="27"/>
      <c r="H2916" s="30"/>
      <c r="I2916" s="30"/>
      <c r="J2916" s="30"/>
    </row>
    <row r="2917" spans="1:10" x14ac:dyDescent="0.25">
      <c r="A2917" s="27"/>
      <c r="B2917" s="27"/>
      <c r="C2917" s="27"/>
      <c r="D2917" s="27"/>
      <c r="E2917" s="27"/>
      <c r="H2917" s="30"/>
      <c r="I2917" s="30"/>
      <c r="J2917" s="30"/>
    </row>
    <row r="2918" spans="1:10" x14ac:dyDescent="0.25">
      <c r="A2918" s="27"/>
      <c r="B2918" s="27"/>
      <c r="C2918" s="27"/>
      <c r="D2918" s="27"/>
      <c r="E2918" s="27"/>
      <c r="H2918" s="30"/>
      <c r="I2918" s="30"/>
      <c r="J2918" s="30"/>
    </row>
    <row r="2919" spans="1:10" x14ac:dyDescent="0.25">
      <c r="A2919" s="27"/>
      <c r="B2919" s="27"/>
      <c r="C2919" s="27"/>
      <c r="D2919" s="27"/>
      <c r="E2919" s="27"/>
      <c r="H2919" s="30"/>
      <c r="I2919" s="30"/>
      <c r="J2919" s="30"/>
    </row>
    <row r="2920" spans="1:10" x14ac:dyDescent="0.25">
      <c r="A2920" s="27"/>
      <c r="B2920" s="27"/>
      <c r="C2920" s="27"/>
      <c r="D2920" s="27"/>
      <c r="E2920" s="27"/>
      <c r="H2920" s="30"/>
      <c r="I2920" s="30"/>
      <c r="J2920" s="30"/>
    </row>
    <row r="2921" spans="1:10" x14ac:dyDescent="0.25">
      <c r="A2921" s="27"/>
      <c r="B2921" s="27"/>
      <c r="C2921" s="27"/>
      <c r="D2921" s="27"/>
      <c r="E2921" s="27"/>
      <c r="H2921" s="30"/>
      <c r="I2921" s="30"/>
      <c r="J2921" s="30"/>
    </row>
    <row r="2922" spans="1:10" x14ac:dyDescent="0.25">
      <c r="A2922" s="27"/>
      <c r="B2922" s="27"/>
      <c r="C2922" s="27"/>
      <c r="D2922" s="27"/>
      <c r="E2922" s="27"/>
      <c r="H2922" s="30"/>
      <c r="I2922" s="30"/>
      <c r="J2922" s="30"/>
    </row>
    <row r="2923" spans="1:10" x14ac:dyDescent="0.25">
      <c r="A2923" s="27"/>
      <c r="B2923" s="27"/>
      <c r="C2923" s="27"/>
      <c r="D2923" s="27"/>
      <c r="E2923" s="27"/>
      <c r="H2923" s="30"/>
      <c r="I2923" s="30"/>
      <c r="J2923" s="30"/>
    </row>
    <row r="2924" spans="1:10" x14ac:dyDescent="0.25">
      <c r="A2924" s="27"/>
      <c r="B2924" s="27"/>
      <c r="C2924" s="27"/>
      <c r="D2924" s="27"/>
      <c r="E2924" s="27"/>
      <c r="H2924" s="30"/>
      <c r="I2924" s="30"/>
      <c r="J2924" s="30"/>
    </row>
    <row r="2925" spans="1:10" x14ac:dyDescent="0.25">
      <c r="A2925" s="27"/>
      <c r="B2925" s="27"/>
      <c r="C2925" s="27"/>
      <c r="D2925" s="27"/>
      <c r="E2925" s="27"/>
      <c r="H2925" s="30"/>
      <c r="I2925" s="30"/>
      <c r="J2925" s="30"/>
    </row>
    <row r="2926" spans="1:10" x14ac:dyDescent="0.25">
      <c r="A2926" s="27"/>
      <c r="B2926" s="27"/>
      <c r="C2926" s="27"/>
      <c r="D2926" s="27"/>
      <c r="E2926" s="27"/>
      <c r="H2926" s="30"/>
      <c r="I2926" s="30"/>
      <c r="J2926" s="30"/>
    </row>
    <row r="2927" spans="1:10" x14ac:dyDescent="0.25">
      <c r="A2927" s="27"/>
      <c r="B2927" s="27"/>
      <c r="C2927" s="27"/>
      <c r="D2927" s="27"/>
      <c r="E2927" s="27"/>
      <c r="H2927" s="30"/>
      <c r="I2927" s="30"/>
      <c r="J2927" s="30"/>
    </row>
    <row r="2928" spans="1:10" x14ac:dyDescent="0.25">
      <c r="A2928" s="27"/>
      <c r="B2928" s="27"/>
      <c r="C2928" s="27"/>
      <c r="D2928" s="27"/>
      <c r="E2928" s="27"/>
      <c r="H2928" s="30"/>
      <c r="I2928" s="30"/>
      <c r="J2928" s="30"/>
    </row>
    <row r="2929" spans="1:10" x14ac:dyDescent="0.25">
      <c r="A2929" s="27"/>
      <c r="B2929" s="27"/>
      <c r="C2929" s="27"/>
      <c r="D2929" s="27"/>
      <c r="E2929" s="27"/>
      <c r="H2929" s="30"/>
      <c r="I2929" s="30"/>
      <c r="J2929" s="30"/>
    </row>
    <row r="2930" spans="1:10" x14ac:dyDescent="0.25">
      <c r="A2930" s="27"/>
      <c r="B2930" s="27"/>
      <c r="C2930" s="27"/>
      <c r="D2930" s="27"/>
      <c r="E2930" s="27"/>
      <c r="H2930" s="30"/>
      <c r="I2930" s="30"/>
      <c r="J2930" s="30"/>
    </row>
    <row r="2931" spans="1:10" x14ac:dyDescent="0.25">
      <c r="A2931" s="27"/>
      <c r="B2931" s="27"/>
      <c r="C2931" s="27"/>
      <c r="D2931" s="27"/>
      <c r="E2931" s="27"/>
      <c r="H2931" s="30"/>
      <c r="I2931" s="30"/>
      <c r="J2931" s="30"/>
    </row>
    <row r="2932" spans="1:10" x14ac:dyDescent="0.25">
      <c r="A2932" s="27"/>
      <c r="B2932" s="27"/>
      <c r="C2932" s="27"/>
      <c r="D2932" s="27"/>
      <c r="E2932" s="27"/>
      <c r="H2932" s="30"/>
      <c r="I2932" s="30"/>
      <c r="J2932" s="30"/>
    </row>
    <row r="2933" spans="1:10" x14ac:dyDescent="0.25">
      <c r="A2933" s="27"/>
      <c r="B2933" s="27"/>
      <c r="C2933" s="27"/>
      <c r="D2933" s="27"/>
      <c r="E2933" s="27"/>
      <c r="H2933" s="30"/>
      <c r="I2933" s="30"/>
      <c r="J2933" s="30"/>
    </row>
    <row r="2934" spans="1:10" x14ac:dyDescent="0.25">
      <c r="A2934" s="27"/>
      <c r="B2934" s="27"/>
      <c r="C2934" s="27"/>
      <c r="D2934" s="27"/>
      <c r="E2934" s="27"/>
      <c r="H2934" s="30"/>
      <c r="I2934" s="30"/>
      <c r="J2934" s="30"/>
    </row>
    <row r="2935" spans="1:10" x14ac:dyDescent="0.25">
      <c r="A2935" s="27"/>
      <c r="B2935" s="27"/>
      <c r="C2935" s="27"/>
      <c r="D2935" s="27"/>
      <c r="E2935" s="27"/>
      <c r="H2935" s="30"/>
      <c r="I2935" s="30"/>
      <c r="J2935" s="30"/>
    </row>
    <row r="2936" spans="1:10" x14ac:dyDescent="0.25">
      <c r="A2936" s="27"/>
      <c r="B2936" s="27"/>
      <c r="C2936" s="27"/>
      <c r="D2936" s="27"/>
      <c r="E2936" s="27"/>
      <c r="H2936" s="30"/>
      <c r="I2936" s="30"/>
      <c r="J2936" s="30"/>
    </row>
    <row r="2937" spans="1:10" x14ac:dyDescent="0.25">
      <c r="A2937" s="27"/>
      <c r="B2937" s="27"/>
      <c r="C2937" s="27"/>
      <c r="D2937" s="27"/>
      <c r="E2937" s="27"/>
      <c r="H2937" s="30"/>
      <c r="I2937" s="30"/>
      <c r="J2937" s="30"/>
    </row>
    <row r="2938" spans="1:10" x14ac:dyDescent="0.25">
      <c r="A2938" s="27"/>
      <c r="B2938" s="27"/>
      <c r="C2938" s="27"/>
      <c r="D2938" s="27"/>
      <c r="E2938" s="27"/>
      <c r="H2938" s="30"/>
      <c r="I2938" s="30"/>
      <c r="J2938" s="30"/>
    </row>
    <row r="2939" spans="1:10" x14ac:dyDescent="0.25">
      <c r="A2939" s="27"/>
      <c r="B2939" s="27"/>
      <c r="C2939" s="27"/>
      <c r="D2939" s="27"/>
      <c r="E2939" s="27"/>
      <c r="H2939" s="30"/>
      <c r="I2939" s="30"/>
      <c r="J2939" s="30"/>
    </row>
    <row r="2940" spans="1:10" x14ac:dyDescent="0.25">
      <c r="A2940" s="27"/>
      <c r="B2940" s="27"/>
      <c r="C2940" s="27"/>
      <c r="D2940" s="27"/>
      <c r="E2940" s="27"/>
      <c r="H2940" s="30"/>
      <c r="I2940" s="30"/>
      <c r="J2940" s="30"/>
    </row>
    <row r="2941" spans="1:10" x14ac:dyDescent="0.25">
      <c r="A2941" s="27"/>
      <c r="B2941" s="27"/>
      <c r="C2941" s="27"/>
      <c r="D2941" s="27"/>
      <c r="E2941" s="27"/>
      <c r="H2941" s="30"/>
      <c r="I2941" s="30"/>
      <c r="J2941" s="30"/>
    </row>
    <row r="2942" spans="1:10" x14ac:dyDescent="0.25">
      <c r="A2942" s="27"/>
      <c r="B2942" s="27"/>
      <c r="C2942" s="27"/>
      <c r="D2942" s="27"/>
      <c r="E2942" s="27"/>
      <c r="H2942" s="30"/>
      <c r="I2942" s="30"/>
      <c r="J2942" s="30"/>
    </row>
    <row r="2943" spans="1:10" x14ac:dyDescent="0.25">
      <c r="A2943" s="27"/>
      <c r="B2943" s="27"/>
      <c r="C2943" s="27"/>
      <c r="D2943" s="27"/>
      <c r="E2943" s="27"/>
      <c r="H2943" s="30"/>
      <c r="I2943" s="30"/>
      <c r="J2943" s="30"/>
    </row>
    <row r="2944" spans="1:10" x14ac:dyDescent="0.25">
      <c r="A2944" s="27"/>
      <c r="B2944" s="27"/>
      <c r="C2944" s="27"/>
      <c r="D2944" s="27"/>
      <c r="E2944" s="27"/>
      <c r="H2944" s="30"/>
      <c r="I2944" s="30"/>
      <c r="J2944" s="30"/>
    </row>
    <row r="2945" spans="1:10" x14ac:dyDescent="0.25">
      <c r="A2945" s="27"/>
      <c r="B2945" s="27"/>
      <c r="C2945" s="27"/>
      <c r="D2945" s="27"/>
      <c r="E2945" s="27"/>
      <c r="H2945" s="30"/>
      <c r="I2945" s="30"/>
      <c r="J2945" s="30"/>
    </row>
    <row r="2946" spans="1:10" x14ac:dyDescent="0.25">
      <c r="A2946" s="27"/>
      <c r="B2946" s="27"/>
      <c r="C2946" s="27"/>
      <c r="D2946" s="27"/>
      <c r="E2946" s="27"/>
      <c r="H2946" s="30"/>
      <c r="I2946" s="30"/>
      <c r="J2946" s="30"/>
    </row>
    <row r="2947" spans="1:10" x14ac:dyDescent="0.25">
      <c r="A2947" s="27"/>
      <c r="B2947" s="27"/>
      <c r="C2947" s="27"/>
      <c r="D2947" s="27"/>
      <c r="E2947" s="27"/>
      <c r="H2947" s="30"/>
      <c r="I2947" s="30"/>
      <c r="J2947" s="30"/>
    </row>
    <row r="2948" spans="1:10" x14ac:dyDescent="0.25">
      <c r="A2948" s="27"/>
      <c r="B2948" s="27"/>
      <c r="C2948" s="27"/>
      <c r="D2948" s="27"/>
      <c r="E2948" s="27"/>
      <c r="H2948" s="30"/>
      <c r="I2948" s="30"/>
      <c r="J2948" s="30"/>
    </row>
    <row r="2949" spans="1:10" x14ac:dyDescent="0.25">
      <c r="A2949" s="27"/>
      <c r="B2949" s="27"/>
      <c r="C2949" s="27"/>
      <c r="D2949" s="27"/>
      <c r="E2949" s="27"/>
      <c r="H2949" s="30"/>
      <c r="I2949" s="30"/>
      <c r="J2949" s="30"/>
    </row>
    <row r="2950" spans="1:10" x14ac:dyDescent="0.25">
      <c r="A2950" s="27"/>
      <c r="B2950" s="27"/>
      <c r="C2950" s="27"/>
      <c r="D2950" s="27"/>
      <c r="E2950" s="27"/>
      <c r="H2950" s="30"/>
      <c r="I2950" s="30"/>
      <c r="J2950" s="30"/>
    </row>
    <row r="2951" spans="1:10" x14ac:dyDescent="0.25">
      <c r="A2951" s="27"/>
      <c r="B2951" s="27"/>
      <c r="C2951" s="27"/>
      <c r="D2951" s="27"/>
      <c r="E2951" s="27"/>
      <c r="H2951" s="30"/>
      <c r="I2951" s="30"/>
      <c r="J2951" s="30"/>
    </row>
    <row r="2952" spans="1:10" x14ac:dyDescent="0.25">
      <c r="A2952" s="27"/>
      <c r="B2952" s="27"/>
      <c r="C2952" s="27"/>
      <c r="D2952" s="27"/>
      <c r="E2952" s="27"/>
      <c r="H2952" s="30"/>
      <c r="I2952" s="30"/>
      <c r="J2952" s="30"/>
    </row>
    <row r="2953" spans="1:10" x14ac:dyDescent="0.25">
      <c r="A2953" s="27"/>
      <c r="B2953" s="27"/>
      <c r="C2953" s="27"/>
      <c r="D2953" s="27"/>
      <c r="E2953" s="27"/>
      <c r="H2953" s="30"/>
      <c r="I2953" s="30"/>
      <c r="J2953" s="30"/>
    </row>
    <row r="2954" spans="1:10" x14ac:dyDescent="0.25">
      <c r="A2954" s="27"/>
      <c r="B2954" s="27"/>
      <c r="C2954" s="27"/>
      <c r="D2954" s="27"/>
      <c r="E2954" s="27"/>
      <c r="H2954" s="30"/>
      <c r="I2954" s="30"/>
      <c r="J2954" s="30"/>
    </row>
    <row r="2955" spans="1:10" x14ac:dyDescent="0.25">
      <c r="A2955" s="27"/>
      <c r="B2955" s="27"/>
      <c r="C2955" s="27"/>
      <c r="D2955" s="27"/>
      <c r="E2955" s="27"/>
      <c r="H2955" s="30"/>
      <c r="I2955" s="30"/>
      <c r="J2955" s="30"/>
    </row>
    <row r="2956" spans="1:10" x14ac:dyDescent="0.25">
      <c r="A2956" s="27"/>
      <c r="B2956" s="27"/>
      <c r="C2956" s="27"/>
      <c r="D2956" s="27"/>
      <c r="E2956" s="27"/>
      <c r="H2956" s="30"/>
      <c r="I2956" s="30"/>
      <c r="J2956" s="30"/>
    </row>
    <row r="2957" spans="1:10" x14ac:dyDescent="0.25">
      <c r="A2957" s="27"/>
      <c r="B2957" s="27"/>
      <c r="C2957" s="27"/>
      <c r="D2957" s="27"/>
      <c r="E2957" s="27"/>
      <c r="H2957" s="30"/>
      <c r="I2957" s="30"/>
      <c r="J2957" s="30"/>
    </row>
    <row r="2958" spans="1:10" x14ac:dyDescent="0.25">
      <c r="A2958" s="27"/>
      <c r="B2958" s="27"/>
      <c r="C2958" s="27"/>
      <c r="D2958" s="27"/>
      <c r="E2958" s="27"/>
      <c r="H2958" s="30"/>
      <c r="I2958" s="30"/>
      <c r="J2958" s="30"/>
    </row>
    <row r="2959" spans="1:10" x14ac:dyDescent="0.25">
      <c r="A2959" s="27"/>
      <c r="B2959" s="27"/>
      <c r="C2959" s="27"/>
      <c r="D2959" s="27"/>
      <c r="E2959" s="27"/>
      <c r="H2959" s="30"/>
      <c r="I2959" s="30"/>
      <c r="J2959" s="30"/>
    </row>
    <row r="2960" spans="1:10" x14ac:dyDescent="0.25">
      <c r="A2960" s="27"/>
      <c r="B2960" s="27"/>
      <c r="C2960" s="27"/>
      <c r="D2960" s="27"/>
      <c r="E2960" s="27"/>
      <c r="H2960" s="30"/>
      <c r="I2960" s="30"/>
      <c r="J2960" s="30"/>
    </row>
    <row r="2961" spans="1:10" x14ac:dyDescent="0.25">
      <c r="A2961" s="27"/>
      <c r="B2961" s="27"/>
      <c r="C2961" s="27"/>
      <c r="D2961" s="27"/>
      <c r="E2961" s="27"/>
      <c r="H2961" s="30"/>
      <c r="I2961" s="30"/>
      <c r="J2961" s="30"/>
    </row>
    <row r="2962" spans="1:10" x14ac:dyDescent="0.25">
      <c r="A2962" s="27"/>
      <c r="B2962" s="27"/>
      <c r="C2962" s="27"/>
      <c r="D2962" s="27"/>
      <c r="E2962" s="27"/>
      <c r="H2962" s="30"/>
      <c r="I2962" s="30"/>
      <c r="J2962" s="30"/>
    </row>
    <row r="2963" spans="1:10" x14ac:dyDescent="0.25">
      <c r="A2963" s="27"/>
      <c r="B2963" s="27"/>
      <c r="C2963" s="27"/>
      <c r="D2963" s="27"/>
      <c r="E2963" s="27"/>
      <c r="H2963" s="30"/>
      <c r="I2963" s="30"/>
      <c r="J2963" s="30"/>
    </row>
    <row r="2964" spans="1:10" x14ac:dyDescent="0.25">
      <c r="A2964" s="27"/>
      <c r="B2964" s="27"/>
      <c r="C2964" s="27"/>
      <c r="D2964" s="27"/>
      <c r="E2964" s="27"/>
      <c r="H2964" s="30"/>
      <c r="I2964" s="30"/>
      <c r="J2964" s="30"/>
    </row>
    <row r="2965" spans="1:10" x14ac:dyDescent="0.25">
      <c r="A2965" s="27"/>
      <c r="B2965" s="27"/>
      <c r="C2965" s="27"/>
      <c r="D2965" s="27"/>
      <c r="E2965" s="27"/>
      <c r="H2965" s="30"/>
      <c r="I2965" s="30"/>
      <c r="J2965" s="30"/>
    </row>
    <row r="2966" spans="1:10" x14ac:dyDescent="0.25">
      <c r="A2966" s="27"/>
      <c r="B2966" s="27"/>
      <c r="C2966" s="27"/>
      <c r="D2966" s="27"/>
      <c r="E2966" s="27"/>
      <c r="H2966" s="30"/>
      <c r="I2966" s="30"/>
      <c r="J2966" s="30"/>
    </row>
    <row r="2967" spans="1:10" x14ac:dyDescent="0.25">
      <c r="A2967" s="27"/>
      <c r="B2967" s="27"/>
      <c r="C2967" s="27"/>
      <c r="D2967" s="27"/>
      <c r="E2967" s="27"/>
      <c r="H2967" s="30"/>
      <c r="I2967" s="30"/>
      <c r="J2967" s="30"/>
    </row>
    <row r="2968" spans="1:10" x14ac:dyDescent="0.25">
      <c r="A2968" s="27"/>
      <c r="B2968" s="27"/>
      <c r="C2968" s="27"/>
      <c r="D2968" s="27"/>
      <c r="E2968" s="27"/>
      <c r="H2968" s="30"/>
      <c r="I2968" s="30"/>
      <c r="J2968" s="30"/>
    </row>
    <row r="2969" spans="1:10" x14ac:dyDescent="0.25">
      <c r="A2969" s="27"/>
      <c r="B2969" s="27"/>
      <c r="C2969" s="27"/>
      <c r="D2969" s="27"/>
      <c r="E2969" s="27"/>
      <c r="H2969" s="30"/>
      <c r="I2969" s="30"/>
      <c r="J2969" s="30"/>
    </row>
    <row r="2970" spans="1:10" x14ac:dyDescent="0.25">
      <c r="A2970" s="27"/>
      <c r="B2970" s="27"/>
      <c r="C2970" s="27"/>
      <c r="D2970" s="27"/>
      <c r="E2970" s="27"/>
      <c r="H2970" s="30"/>
      <c r="I2970" s="30"/>
      <c r="J2970" s="30"/>
    </row>
    <row r="2971" spans="1:10" x14ac:dyDescent="0.25">
      <c r="A2971" s="27"/>
      <c r="B2971" s="27"/>
      <c r="C2971" s="27"/>
      <c r="D2971" s="27"/>
      <c r="E2971" s="27"/>
      <c r="H2971" s="30"/>
      <c r="I2971" s="30"/>
      <c r="J2971" s="30"/>
    </row>
    <row r="2972" spans="1:10" x14ac:dyDescent="0.25">
      <c r="A2972" s="27"/>
      <c r="B2972" s="27"/>
      <c r="C2972" s="27"/>
      <c r="D2972" s="27"/>
      <c r="E2972" s="27"/>
      <c r="H2972" s="30"/>
      <c r="I2972" s="30"/>
      <c r="J2972" s="30"/>
    </row>
    <row r="2973" spans="1:10" x14ac:dyDescent="0.25">
      <c r="A2973" s="27"/>
      <c r="B2973" s="27"/>
      <c r="C2973" s="27"/>
      <c r="D2973" s="27"/>
      <c r="E2973" s="27"/>
      <c r="H2973" s="30"/>
      <c r="I2973" s="30"/>
      <c r="J2973" s="30"/>
    </row>
    <row r="2974" spans="1:10" x14ac:dyDescent="0.25">
      <c r="A2974" s="27"/>
      <c r="B2974" s="27"/>
      <c r="C2974" s="27"/>
      <c r="D2974" s="27"/>
      <c r="E2974" s="27"/>
      <c r="H2974" s="30"/>
      <c r="I2974" s="30"/>
      <c r="J2974" s="30"/>
    </row>
    <row r="2975" spans="1:10" x14ac:dyDescent="0.25">
      <c r="A2975" s="27"/>
      <c r="B2975" s="27"/>
      <c r="C2975" s="27"/>
      <c r="D2975" s="27"/>
      <c r="E2975" s="27"/>
      <c r="H2975" s="30"/>
      <c r="I2975" s="30"/>
      <c r="J2975" s="30"/>
    </row>
    <row r="2976" spans="1:10" x14ac:dyDescent="0.25">
      <c r="A2976" s="27"/>
      <c r="B2976" s="27"/>
      <c r="C2976" s="27"/>
      <c r="D2976" s="27"/>
      <c r="E2976" s="27"/>
      <c r="H2976" s="30"/>
      <c r="I2976" s="30"/>
      <c r="J2976" s="30"/>
    </row>
    <row r="2977" spans="1:10" x14ac:dyDescent="0.25">
      <c r="A2977" s="27"/>
      <c r="B2977" s="27"/>
      <c r="C2977" s="27"/>
      <c r="D2977" s="27"/>
      <c r="E2977" s="27"/>
      <c r="H2977" s="30"/>
      <c r="I2977" s="30"/>
      <c r="J2977" s="30"/>
    </row>
    <row r="2978" spans="1:10" x14ac:dyDescent="0.25">
      <c r="A2978" s="27"/>
      <c r="B2978" s="27"/>
      <c r="C2978" s="27"/>
      <c r="D2978" s="27"/>
      <c r="E2978" s="27"/>
      <c r="H2978" s="30"/>
      <c r="I2978" s="30"/>
      <c r="J2978" s="30"/>
    </row>
    <row r="2979" spans="1:10" x14ac:dyDescent="0.25">
      <c r="A2979" s="27"/>
      <c r="B2979" s="27"/>
      <c r="C2979" s="27"/>
      <c r="D2979" s="27"/>
      <c r="E2979" s="27"/>
      <c r="H2979" s="30"/>
      <c r="I2979" s="30"/>
      <c r="J2979" s="30"/>
    </row>
    <row r="2980" spans="1:10" x14ac:dyDescent="0.25">
      <c r="A2980" s="27"/>
      <c r="B2980" s="27"/>
      <c r="C2980" s="27"/>
      <c r="D2980" s="27"/>
      <c r="E2980" s="27"/>
      <c r="H2980" s="30"/>
      <c r="I2980" s="30"/>
      <c r="J2980" s="30"/>
    </row>
    <row r="2981" spans="1:10" x14ac:dyDescent="0.25">
      <c r="A2981" s="27"/>
      <c r="B2981" s="27"/>
      <c r="C2981" s="27"/>
      <c r="D2981" s="27"/>
      <c r="E2981" s="27"/>
      <c r="H2981" s="30"/>
      <c r="I2981" s="30"/>
      <c r="J2981" s="30"/>
    </row>
    <row r="2982" spans="1:10" x14ac:dyDescent="0.25">
      <c r="A2982" s="27"/>
      <c r="B2982" s="27"/>
      <c r="C2982" s="27"/>
      <c r="D2982" s="27"/>
      <c r="E2982" s="27"/>
      <c r="H2982" s="30"/>
      <c r="I2982" s="30"/>
      <c r="J2982" s="30"/>
    </row>
    <row r="2983" spans="1:10" x14ac:dyDescent="0.25">
      <c r="A2983" s="27"/>
      <c r="B2983" s="27"/>
      <c r="C2983" s="27"/>
      <c r="D2983" s="27"/>
      <c r="E2983" s="27"/>
      <c r="H2983" s="30"/>
      <c r="I2983" s="30"/>
      <c r="J2983" s="30"/>
    </row>
    <row r="2984" spans="1:10" x14ac:dyDescent="0.25">
      <c r="A2984" s="27"/>
      <c r="B2984" s="27"/>
      <c r="C2984" s="27"/>
      <c r="D2984" s="27"/>
      <c r="E2984" s="27"/>
      <c r="H2984" s="30"/>
      <c r="I2984" s="30"/>
      <c r="J2984" s="30"/>
    </row>
    <row r="2985" spans="1:10" x14ac:dyDescent="0.25">
      <c r="A2985" s="27"/>
      <c r="B2985" s="27"/>
      <c r="C2985" s="27"/>
      <c r="D2985" s="27"/>
      <c r="E2985" s="27"/>
      <c r="H2985" s="30"/>
      <c r="I2985" s="30"/>
      <c r="J2985" s="30"/>
    </row>
    <row r="2986" spans="1:10" x14ac:dyDescent="0.25">
      <c r="A2986" s="27"/>
      <c r="B2986" s="27"/>
      <c r="C2986" s="27"/>
      <c r="D2986" s="27"/>
      <c r="E2986" s="27"/>
      <c r="H2986" s="30"/>
      <c r="I2986" s="30"/>
      <c r="J2986" s="30"/>
    </row>
    <row r="2987" spans="1:10" x14ac:dyDescent="0.25">
      <c r="A2987" s="27"/>
      <c r="B2987" s="27"/>
      <c r="C2987" s="27"/>
      <c r="D2987" s="27"/>
      <c r="E2987" s="27"/>
      <c r="H2987" s="30"/>
      <c r="I2987" s="30"/>
      <c r="J2987" s="30"/>
    </row>
    <row r="2988" spans="1:10" x14ac:dyDescent="0.25">
      <c r="A2988" s="27"/>
      <c r="B2988" s="27"/>
      <c r="C2988" s="27"/>
      <c r="D2988" s="27"/>
      <c r="E2988" s="27"/>
      <c r="H2988" s="30"/>
      <c r="I2988" s="30"/>
      <c r="J2988" s="30"/>
    </row>
    <row r="2989" spans="1:10" x14ac:dyDescent="0.25">
      <c r="A2989" s="27"/>
      <c r="B2989" s="27"/>
      <c r="C2989" s="27"/>
      <c r="D2989" s="27"/>
      <c r="E2989" s="27"/>
      <c r="H2989" s="30"/>
      <c r="I2989" s="30"/>
      <c r="J2989" s="30"/>
    </row>
    <row r="2990" spans="1:10" x14ac:dyDescent="0.25">
      <c r="A2990" s="27"/>
      <c r="B2990" s="27"/>
      <c r="C2990" s="27"/>
      <c r="D2990" s="27"/>
      <c r="E2990" s="27"/>
      <c r="H2990" s="30"/>
      <c r="I2990" s="30"/>
      <c r="J2990" s="30"/>
    </row>
    <row r="2991" spans="1:10" x14ac:dyDescent="0.25">
      <c r="A2991" s="27"/>
      <c r="B2991" s="27"/>
      <c r="C2991" s="27"/>
      <c r="D2991" s="27"/>
      <c r="E2991" s="27"/>
      <c r="H2991" s="30"/>
      <c r="I2991" s="30"/>
      <c r="J2991" s="30"/>
    </row>
    <row r="2992" spans="1:10" x14ac:dyDescent="0.25">
      <c r="A2992" s="27"/>
      <c r="B2992" s="27"/>
      <c r="C2992" s="27"/>
      <c r="D2992" s="27"/>
      <c r="E2992" s="27"/>
      <c r="H2992" s="30"/>
      <c r="I2992" s="30"/>
      <c r="J2992" s="30"/>
    </row>
    <row r="2993" spans="1:10" x14ac:dyDescent="0.25">
      <c r="A2993" s="27"/>
      <c r="B2993" s="27"/>
      <c r="C2993" s="27"/>
      <c r="D2993" s="27"/>
      <c r="E2993" s="27"/>
      <c r="H2993" s="30"/>
      <c r="I2993" s="30"/>
      <c r="J2993" s="30"/>
    </row>
    <row r="2994" spans="1:10" x14ac:dyDescent="0.25">
      <c r="A2994" s="27"/>
      <c r="B2994" s="27"/>
      <c r="C2994" s="27"/>
      <c r="D2994" s="27"/>
      <c r="E2994" s="27"/>
      <c r="H2994" s="30"/>
      <c r="I2994" s="30"/>
      <c r="J2994" s="30"/>
    </row>
    <row r="2995" spans="1:10" x14ac:dyDescent="0.25">
      <c r="A2995" s="27"/>
      <c r="B2995" s="27"/>
      <c r="C2995" s="27"/>
      <c r="D2995" s="27"/>
      <c r="E2995" s="27"/>
      <c r="H2995" s="30"/>
      <c r="I2995" s="30"/>
      <c r="J2995" s="30"/>
    </row>
    <row r="2996" spans="1:10" x14ac:dyDescent="0.25">
      <c r="A2996" s="27"/>
      <c r="B2996" s="27"/>
      <c r="C2996" s="27"/>
      <c r="D2996" s="27"/>
      <c r="E2996" s="27"/>
      <c r="H2996" s="30"/>
      <c r="I2996" s="30"/>
      <c r="J2996" s="30"/>
    </row>
    <row r="2997" spans="1:10" x14ac:dyDescent="0.25">
      <c r="A2997" s="27"/>
      <c r="B2997" s="27"/>
      <c r="C2997" s="27"/>
      <c r="D2997" s="27"/>
      <c r="E2997" s="27"/>
      <c r="H2997" s="30"/>
      <c r="I2997" s="30"/>
      <c r="J2997" s="30"/>
    </row>
    <row r="2998" spans="1:10" x14ac:dyDescent="0.25">
      <c r="A2998" s="27"/>
      <c r="B2998" s="27"/>
      <c r="C2998" s="27"/>
      <c r="D2998" s="27"/>
      <c r="E2998" s="27"/>
      <c r="H2998" s="30"/>
      <c r="I2998" s="30"/>
      <c r="J2998" s="30"/>
    </row>
    <row r="2999" spans="1:10" x14ac:dyDescent="0.25">
      <c r="A2999" s="27"/>
      <c r="B2999" s="27"/>
      <c r="C2999" s="27"/>
      <c r="D2999" s="27"/>
      <c r="E2999" s="27"/>
      <c r="H2999" s="30"/>
      <c r="I2999" s="30"/>
      <c r="J2999" s="30"/>
    </row>
    <row r="3000" spans="1:10" x14ac:dyDescent="0.25">
      <c r="A3000" s="27"/>
      <c r="B3000" s="27"/>
      <c r="C3000" s="27"/>
      <c r="D3000" s="27"/>
      <c r="E3000" s="27"/>
      <c r="H3000" s="30"/>
      <c r="I3000" s="30"/>
      <c r="J3000" s="30"/>
    </row>
    <row r="3001" spans="1:10" x14ac:dyDescent="0.25">
      <c r="A3001" s="27"/>
      <c r="B3001" s="27"/>
      <c r="C3001" s="27"/>
      <c r="D3001" s="27"/>
      <c r="E3001" s="27"/>
      <c r="H3001" s="30"/>
      <c r="I3001" s="30"/>
      <c r="J3001" s="30"/>
    </row>
    <row r="3002" spans="1:10" x14ac:dyDescent="0.25">
      <c r="A3002" s="27"/>
      <c r="B3002" s="27"/>
      <c r="C3002" s="27"/>
      <c r="D3002" s="27"/>
      <c r="E3002" s="27"/>
      <c r="H3002" s="30"/>
      <c r="I3002" s="30"/>
      <c r="J3002" s="30"/>
    </row>
    <row r="3003" spans="1:10" x14ac:dyDescent="0.25">
      <c r="A3003" s="27"/>
      <c r="B3003" s="27"/>
      <c r="C3003" s="27"/>
      <c r="D3003" s="27"/>
      <c r="E3003" s="27"/>
      <c r="H3003" s="30"/>
      <c r="I3003" s="30"/>
      <c r="J3003" s="30"/>
    </row>
    <row r="3004" spans="1:10" x14ac:dyDescent="0.25">
      <c r="A3004" s="27"/>
      <c r="B3004" s="27"/>
      <c r="C3004" s="27"/>
      <c r="D3004" s="27"/>
      <c r="E3004" s="27"/>
      <c r="H3004" s="30"/>
      <c r="I3004" s="30"/>
      <c r="J3004" s="30"/>
    </row>
    <row r="3005" spans="1:10" x14ac:dyDescent="0.25">
      <c r="A3005" s="27"/>
      <c r="B3005" s="27"/>
      <c r="C3005" s="27"/>
      <c r="D3005" s="27"/>
      <c r="E3005" s="27"/>
      <c r="H3005" s="30"/>
      <c r="I3005" s="30"/>
      <c r="J3005" s="30"/>
    </row>
    <row r="3006" spans="1:10" x14ac:dyDescent="0.25">
      <c r="A3006" s="27"/>
      <c r="B3006" s="27"/>
      <c r="C3006" s="27"/>
      <c r="D3006" s="27"/>
      <c r="E3006" s="27"/>
      <c r="H3006" s="30"/>
      <c r="I3006" s="30"/>
      <c r="J3006" s="30"/>
    </row>
    <row r="3007" spans="1:10" x14ac:dyDescent="0.25">
      <c r="A3007" s="27"/>
      <c r="B3007" s="27"/>
      <c r="C3007" s="27"/>
      <c r="D3007" s="27"/>
      <c r="E3007" s="27"/>
      <c r="H3007" s="30"/>
      <c r="I3007" s="30"/>
      <c r="J3007" s="30"/>
    </row>
    <row r="3008" spans="1:10" x14ac:dyDescent="0.25">
      <c r="A3008" s="27"/>
      <c r="B3008" s="27"/>
      <c r="C3008" s="27"/>
      <c r="D3008" s="27"/>
      <c r="E3008" s="27"/>
      <c r="H3008" s="30"/>
      <c r="I3008" s="30"/>
      <c r="J3008" s="30"/>
    </row>
    <row r="3009" spans="1:10" x14ac:dyDescent="0.25">
      <c r="A3009" s="27"/>
      <c r="B3009" s="27"/>
      <c r="C3009" s="27"/>
      <c r="D3009" s="27"/>
      <c r="E3009" s="27"/>
      <c r="H3009" s="30"/>
      <c r="I3009" s="30"/>
      <c r="J3009" s="30"/>
    </row>
    <row r="3010" spans="1:10" x14ac:dyDescent="0.25">
      <c r="A3010" s="27"/>
      <c r="B3010" s="27"/>
      <c r="C3010" s="27"/>
      <c r="D3010" s="27"/>
      <c r="E3010" s="27"/>
      <c r="H3010" s="30"/>
      <c r="I3010" s="30"/>
      <c r="J3010" s="30"/>
    </row>
    <row r="3011" spans="1:10" x14ac:dyDescent="0.25">
      <c r="A3011" s="27"/>
      <c r="B3011" s="27"/>
      <c r="C3011" s="27"/>
      <c r="D3011" s="27"/>
      <c r="E3011" s="27"/>
      <c r="H3011" s="30"/>
      <c r="I3011" s="30"/>
      <c r="J3011" s="30"/>
    </row>
    <row r="3012" spans="1:10" x14ac:dyDescent="0.25">
      <c r="A3012" s="27"/>
      <c r="B3012" s="27"/>
      <c r="C3012" s="27"/>
      <c r="D3012" s="27"/>
      <c r="E3012" s="27"/>
      <c r="H3012" s="30"/>
      <c r="I3012" s="30"/>
      <c r="J3012" s="30"/>
    </row>
    <row r="3013" spans="1:10" x14ac:dyDescent="0.25">
      <c r="A3013" s="27"/>
      <c r="B3013" s="27"/>
      <c r="C3013" s="27"/>
      <c r="D3013" s="27"/>
      <c r="E3013" s="27"/>
      <c r="H3013" s="30"/>
      <c r="I3013" s="30"/>
      <c r="J3013" s="30"/>
    </row>
    <row r="3014" spans="1:10" x14ac:dyDescent="0.25">
      <c r="A3014" s="27"/>
      <c r="B3014" s="27"/>
      <c r="C3014" s="27"/>
      <c r="D3014" s="27"/>
      <c r="E3014" s="27"/>
      <c r="H3014" s="30"/>
      <c r="I3014" s="30"/>
      <c r="J3014" s="30"/>
    </row>
    <row r="3015" spans="1:10" x14ac:dyDescent="0.25">
      <c r="A3015" s="27"/>
      <c r="B3015" s="27"/>
      <c r="C3015" s="27"/>
      <c r="D3015" s="27"/>
      <c r="E3015" s="27"/>
      <c r="H3015" s="30"/>
      <c r="I3015" s="30"/>
      <c r="J3015" s="30"/>
    </row>
    <row r="3016" spans="1:10" x14ac:dyDescent="0.25">
      <c r="A3016" s="27"/>
      <c r="B3016" s="27"/>
      <c r="C3016" s="27"/>
      <c r="D3016" s="27"/>
      <c r="E3016" s="27"/>
      <c r="H3016" s="30"/>
      <c r="I3016" s="30"/>
      <c r="J3016" s="30"/>
    </row>
    <row r="3017" spans="1:10" x14ac:dyDescent="0.25">
      <c r="A3017" s="27"/>
      <c r="B3017" s="27"/>
      <c r="C3017" s="27"/>
      <c r="D3017" s="27"/>
      <c r="E3017" s="27"/>
      <c r="H3017" s="30"/>
      <c r="I3017" s="30"/>
      <c r="J3017" s="30"/>
    </row>
    <row r="3018" spans="1:10" x14ac:dyDescent="0.25">
      <c r="A3018" s="27"/>
      <c r="B3018" s="27"/>
      <c r="C3018" s="27"/>
      <c r="D3018" s="27"/>
      <c r="E3018" s="27"/>
      <c r="H3018" s="30"/>
      <c r="I3018" s="30"/>
      <c r="J3018" s="30"/>
    </row>
    <row r="3019" spans="1:10" x14ac:dyDescent="0.25">
      <c r="A3019" s="27"/>
      <c r="B3019" s="27"/>
      <c r="C3019" s="27"/>
      <c r="D3019" s="27"/>
      <c r="E3019" s="27"/>
      <c r="H3019" s="30"/>
      <c r="I3019" s="30"/>
      <c r="J3019" s="30"/>
    </row>
    <row r="3020" spans="1:10" x14ac:dyDescent="0.25">
      <c r="A3020" s="27"/>
      <c r="B3020" s="27"/>
      <c r="C3020" s="27"/>
      <c r="D3020" s="27"/>
      <c r="E3020" s="27"/>
      <c r="H3020" s="30"/>
      <c r="I3020" s="30"/>
      <c r="J3020" s="30"/>
    </row>
    <row r="3021" spans="1:10" x14ac:dyDescent="0.25">
      <c r="A3021" s="27"/>
      <c r="B3021" s="27"/>
      <c r="C3021" s="27"/>
      <c r="D3021" s="27"/>
      <c r="E3021" s="27"/>
      <c r="H3021" s="30"/>
      <c r="I3021" s="30"/>
      <c r="J3021" s="30"/>
    </row>
    <row r="3022" spans="1:10" x14ac:dyDescent="0.25">
      <c r="A3022" s="27"/>
      <c r="B3022" s="27"/>
      <c r="C3022" s="27"/>
      <c r="D3022" s="27"/>
      <c r="E3022" s="27"/>
      <c r="H3022" s="30"/>
      <c r="I3022" s="30"/>
      <c r="J3022" s="30"/>
    </row>
    <row r="3023" spans="1:10" x14ac:dyDescent="0.25">
      <c r="A3023" s="27"/>
      <c r="B3023" s="27"/>
      <c r="C3023" s="27"/>
      <c r="D3023" s="27"/>
      <c r="E3023" s="27"/>
      <c r="H3023" s="30"/>
      <c r="I3023" s="30"/>
      <c r="J3023" s="30"/>
    </row>
    <row r="3024" spans="1:10" x14ac:dyDescent="0.25">
      <c r="A3024" s="27"/>
      <c r="B3024" s="27"/>
      <c r="C3024" s="27"/>
      <c r="D3024" s="27"/>
      <c r="E3024" s="27"/>
      <c r="H3024" s="30"/>
      <c r="I3024" s="30"/>
      <c r="J3024" s="30"/>
    </row>
    <row r="3025" spans="1:10" x14ac:dyDescent="0.25">
      <c r="A3025" s="27"/>
      <c r="B3025" s="27"/>
      <c r="C3025" s="27"/>
      <c r="D3025" s="27"/>
      <c r="E3025" s="27"/>
      <c r="H3025" s="30"/>
      <c r="I3025" s="30"/>
      <c r="J3025" s="30"/>
    </row>
    <row r="3026" spans="1:10" x14ac:dyDescent="0.25">
      <c r="A3026" s="27"/>
      <c r="B3026" s="27"/>
      <c r="C3026" s="27"/>
      <c r="D3026" s="27"/>
      <c r="E3026" s="27"/>
      <c r="H3026" s="30"/>
      <c r="I3026" s="30"/>
      <c r="J3026" s="30"/>
    </row>
    <row r="3027" spans="1:10" x14ac:dyDescent="0.25">
      <c r="A3027" s="27"/>
      <c r="B3027" s="27"/>
      <c r="C3027" s="27"/>
      <c r="D3027" s="27"/>
      <c r="E3027" s="27"/>
      <c r="H3027" s="30"/>
      <c r="I3027" s="30"/>
      <c r="J3027" s="30"/>
    </row>
    <row r="3028" spans="1:10" x14ac:dyDescent="0.25">
      <c r="A3028" s="27"/>
      <c r="B3028" s="27"/>
      <c r="C3028" s="27"/>
      <c r="D3028" s="27"/>
      <c r="E3028" s="27"/>
      <c r="H3028" s="30"/>
      <c r="I3028" s="30"/>
      <c r="J3028" s="30"/>
    </row>
    <row r="3029" spans="1:10" x14ac:dyDescent="0.25">
      <c r="A3029" s="27"/>
      <c r="B3029" s="27"/>
      <c r="C3029" s="27"/>
      <c r="D3029" s="27"/>
      <c r="E3029" s="27"/>
      <c r="H3029" s="30"/>
      <c r="I3029" s="30"/>
      <c r="J3029" s="30"/>
    </row>
    <row r="3030" spans="1:10" x14ac:dyDescent="0.25">
      <c r="A3030" s="27"/>
      <c r="B3030" s="27"/>
      <c r="C3030" s="27"/>
      <c r="D3030" s="27"/>
      <c r="E3030" s="27"/>
      <c r="H3030" s="30"/>
      <c r="I3030" s="30"/>
      <c r="J3030" s="30"/>
    </row>
    <row r="3031" spans="1:10" x14ac:dyDescent="0.25">
      <c r="A3031" s="27"/>
      <c r="B3031" s="27"/>
      <c r="C3031" s="27"/>
      <c r="D3031" s="27"/>
      <c r="E3031" s="27"/>
      <c r="H3031" s="30"/>
      <c r="I3031" s="30"/>
      <c r="J3031" s="30"/>
    </row>
    <row r="3032" spans="1:10" x14ac:dyDescent="0.25">
      <c r="A3032" s="27"/>
      <c r="B3032" s="27"/>
      <c r="C3032" s="27"/>
      <c r="D3032" s="27"/>
      <c r="E3032" s="27"/>
      <c r="H3032" s="30"/>
      <c r="I3032" s="30"/>
      <c r="J3032" s="30"/>
    </row>
    <row r="3033" spans="1:10" x14ac:dyDescent="0.25">
      <c r="A3033" s="27"/>
      <c r="B3033" s="27"/>
      <c r="C3033" s="27"/>
      <c r="D3033" s="27"/>
      <c r="E3033" s="27"/>
      <c r="H3033" s="30"/>
      <c r="I3033" s="30"/>
      <c r="J3033" s="30"/>
    </row>
    <row r="3034" spans="1:10" x14ac:dyDescent="0.25">
      <c r="A3034" s="27"/>
      <c r="B3034" s="27"/>
      <c r="C3034" s="27"/>
      <c r="D3034" s="27"/>
      <c r="E3034" s="27"/>
      <c r="H3034" s="30"/>
      <c r="I3034" s="30"/>
      <c r="J3034" s="30"/>
    </row>
    <row r="3035" spans="1:10" x14ac:dyDescent="0.25">
      <c r="A3035" s="27"/>
      <c r="B3035" s="27"/>
      <c r="C3035" s="27"/>
      <c r="D3035" s="27"/>
      <c r="E3035" s="27"/>
      <c r="H3035" s="30"/>
      <c r="I3035" s="30"/>
      <c r="J3035" s="30"/>
    </row>
    <row r="3036" spans="1:10" x14ac:dyDescent="0.25">
      <c r="A3036" s="27"/>
      <c r="B3036" s="27"/>
      <c r="C3036" s="27"/>
      <c r="D3036" s="27"/>
      <c r="E3036" s="27"/>
      <c r="H3036" s="30"/>
      <c r="I3036" s="30"/>
      <c r="J3036" s="30"/>
    </row>
    <row r="3037" spans="1:10" x14ac:dyDescent="0.25">
      <c r="A3037" s="27"/>
      <c r="B3037" s="27"/>
      <c r="C3037" s="27"/>
      <c r="D3037" s="27"/>
      <c r="E3037" s="27"/>
      <c r="H3037" s="30"/>
      <c r="I3037" s="30"/>
      <c r="J3037" s="30"/>
    </row>
    <row r="3038" spans="1:10" x14ac:dyDescent="0.25">
      <c r="A3038" s="27"/>
      <c r="B3038" s="27"/>
      <c r="C3038" s="27"/>
      <c r="D3038" s="27"/>
      <c r="E3038" s="27"/>
      <c r="H3038" s="30"/>
      <c r="I3038" s="30"/>
      <c r="J3038" s="30"/>
    </row>
    <row r="3039" spans="1:10" x14ac:dyDescent="0.25">
      <c r="A3039" s="27"/>
      <c r="B3039" s="27"/>
      <c r="C3039" s="27"/>
      <c r="D3039" s="27"/>
      <c r="E3039" s="27"/>
      <c r="H3039" s="30"/>
      <c r="I3039" s="30"/>
      <c r="J3039" s="30"/>
    </row>
    <row r="3040" spans="1:10" x14ac:dyDescent="0.25">
      <c r="A3040" s="27"/>
      <c r="B3040" s="27"/>
      <c r="C3040" s="27"/>
      <c r="D3040" s="27"/>
      <c r="E3040" s="27"/>
      <c r="H3040" s="30"/>
      <c r="I3040" s="30"/>
      <c r="J3040" s="30"/>
    </row>
    <row r="3041" spans="1:10" x14ac:dyDescent="0.25">
      <c r="A3041" s="27"/>
      <c r="B3041" s="27"/>
      <c r="C3041" s="27"/>
      <c r="D3041" s="27"/>
      <c r="E3041" s="27"/>
      <c r="H3041" s="30"/>
      <c r="I3041" s="30"/>
      <c r="J3041" s="30"/>
    </row>
    <row r="3042" spans="1:10" x14ac:dyDescent="0.25">
      <c r="A3042" s="27"/>
      <c r="B3042" s="27"/>
      <c r="C3042" s="27"/>
      <c r="D3042" s="27"/>
      <c r="E3042" s="27"/>
      <c r="H3042" s="30"/>
      <c r="I3042" s="30"/>
      <c r="J3042" s="30"/>
    </row>
    <row r="3043" spans="1:10" x14ac:dyDescent="0.25">
      <c r="A3043" s="27"/>
      <c r="B3043" s="27"/>
      <c r="C3043" s="27"/>
      <c r="D3043" s="27"/>
      <c r="E3043" s="27"/>
      <c r="H3043" s="30"/>
      <c r="I3043" s="30"/>
      <c r="J3043" s="30"/>
    </row>
    <row r="3044" spans="1:10" x14ac:dyDescent="0.25">
      <c r="A3044" s="27"/>
      <c r="B3044" s="27"/>
      <c r="C3044" s="27"/>
      <c r="D3044" s="27"/>
      <c r="E3044" s="27"/>
      <c r="H3044" s="30"/>
      <c r="I3044" s="30"/>
      <c r="J3044" s="30"/>
    </row>
    <row r="3045" spans="1:10" x14ac:dyDescent="0.25">
      <c r="A3045" s="27"/>
      <c r="B3045" s="27"/>
      <c r="C3045" s="27"/>
      <c r="D3045" s="27"/>
      <c r="E3045" s="27"/>
      <c r="H3045" s="30"/>
      <c r="I3045" s="30"/>
      <c r="J3045" s="30"/>
    </row>
    <row r="3046" spans="1:10" x14ac:dyDescent="0.25">
      <c r="A3046" s="27"/>
      <c r="B3046" s="27"/>
      <c r="C3046" s="27"/>
      <c r="D3046" s="27"/>
      <c r="E3046" s="27"/>
      <c r="H3046" s="30"/>
      <c r="I3046" s="30"/>
      <c r="J3046" s="30"/>
    </row>
    <row r="3047" spans="1:10" x14ac:dyDescent="0.25">
      <c r="A3047" s="27"/>
      <c r="B3047" s="27"/>
      <c r="C3047" s="27"/>
      <c r="D3047" s="27"/>
      <c r="E3047" s="27"/>
      <c r="H3047" s="30"/>
      <c r="I3047" s="30"/>
      <c r="J3047" s="30"/>
    </row>
    <row r="3048" spans="1:10" x14ac:dyDescent="0.25">
      <c r="A3048" s="27"/>
      <c r="B3048" s="27"/>
      <c r="C3048" s="27"/>
      <c r="D3048" s="27"/>
      <c r="E3048" s="27"/>
      <c r="H3048" s="30"/>
      <c r="I3048" s="30"/>
      <c r="J3048" s="30"/>
    </row>
    <row r="3049" spans="1:10" x14ac:dyDescent="0.25">
      <c r="A3049" s="27"/>
      <c r="B3049" s="27"/>
      <c r="C3049" s="27"/>
      <c r="D3049" s="27"/>
      <c r="E3049" s="27"/>
      <c r="H3049" s="30"/>
      <c r="I3049" s="30"/>
      <c r="J3049" s="30"/>
    </row>
    <row r="3050" spans="1:10" x14ac:dyDescent="0.25">
      <c r="A3050" s="27"/>
      <c r="B3050" s="27"/>
      <c r="C3050" s="27"/>
      <c r="D3050" s="27"/>
      <c r="E3050" s="27"/>
      <c r="H3050" s="30"/>
      <c r="I3050" s="30"/>
      <c r="J3050" s="30"/>
    </row>
    <row r="3051" spans="1:10" x14ac:dyDescent="0.25">
      <c r="A3051" s="27"/>
      <c r="B3051" s="27"/>
      <c r="C3051" s="27"/>
      <c r="D3051" s="27"/>
      <c r="E3051" s="27"/>
      <c r="H3051" s="30"/>
      <c r="I3051" s="30"/>
      <c r="J3051" s="30"/>
    </row>
    <row r="3052" spans="1:10" x14ac:dyDescent="0.25">
      <c r="A3052" s="27"/>
      <c r="B3052" s="27"/>
      <c r="C3052" s="27"/>
      <c r="D3052" s="27"/>
      <c r="E3052" s="27"/>
      <c r="H3052" s="30"/>
      <c r="I3052" s="30"/>
      <c r="J3052" s="30"/>
    </row>
    <row r="3053" spans="1:10" x14ac:dyDescent="0.25">
      <c r="A3053" s="27"/>
      <c r="B3053" s="27"/>
      <c r="C3053" s="27"/>
      <c r="D3053" s="27"/>
      <c r="E3053" s="27"/>
      <c r="H3053" s="30"/>
      <c r="I3053" s="30"/>
      <c r="J3053" s="30"/>
    </row>
    <row r="3054" spans="1:10" x14ac:dyDescent="0.25">
      <c r="A3054" s="27"/>
      <c r="B3054" s="27"/>
      <c r="C3054" s="27"/>
      <c r="D3054" s="27"/>
      <c r="E3054" s="27"/>
      <c r="H3054" s="30"/>
      <c r="I3054" s="30"/>
      <c r="J3054" s="30"/>
    </row>
    <row r="3055" spans="1:10" x14ac:dyDescent="0.25">
      <c r="A3055" s="27"/>
      <c r="B3055" s="27"/>
      <c r="C3055" s="27"/>
      <c r="D3055" s="27"/>
      <c r="E3055" s="27"/>
      <c r="H3055" s="30"/>
      <c r="I3055" s="30"/>
      <c r="J3055" s="30"/>
    </row>
    <row r="3056" spans="1:10" x14ac:dyDescent="0.25">
      <c r="A3056" s="27"/>
      <c r="B3056" s="27"/>
      <c r="C3056" s="27"/>
      <c r="D3056" s="27"/>
      <c r="E3056" s="27"/>
      <c r="H3056" s="30"/>
      <c r="I3056" s="30"/>
      <c r="J3056" s="30"/>
    </row>
    <row r="3057" spans="1:10" x14ac:dyDescent="0.25">
      <c r="A3057" s="27"/>
      <c r="B3057" s="27"/>
      <c r="C3057" s="27"/>
      <c r="D3057" s="27"/>
      <c r="E3057" s="27"/>
      <c r="H3057" s="30"/>
      <c r="I3057" s="30"/>
      <c r="J3057" s="30"/>
    </row>
    <row r="3058" spans="1:10" x14ac:dyDescent="0.25">
      <c r="A3058" s="27"/>
      <c r="B3058" s="27"/>
      <c r="C3058" s="27"/>
      <c r="D3058" s="27"/>
      <c r="E3058" s="27"/>
      <c r="H3058" s="30"/>
      <c r="I3058" s="30"/>
      <c r="J3058" s="30"/>
    </row>
    <row r="3059" spans="1:10" x14ac:dyDescent="0.25">
      <c r="A3059" s="27"/>
      <c r="B3059" s="27"/>
      <c r="C3059" s="27"/>
      <c r="D3059" s="27"/>
      <c r="E3059" s="27"/>
      <c r="H3059" s="30"/>
      <c r="I3059" s="30"/>
      <c r="J3059" s="30"/>
    </row>
    <row r="3060" spans="1:10" x14ac:dyDescent="0.25">
      <c r="A3060" s="27"/>
      <c r="B3060" s="27"/>
      <c r="C3060" s="27"/>
      <c r="D3060" s="27"/>
      <c r="E3060" s="27"/>
      <c r="H3060" s="30"/>
      <c r="I3060" s="30"/>
      <c r="J3060" s="30"/>
    </row>
    <row r="3061" spans="1:10" x14ac:dyDescent="0.25">
      <c r="A3061" s="27"/>
      <c r="B3061" s="27"/>
      <c r="C3061" s="27"/>
      <c r="D3061" s="27"/>
      <c r="E3061" s="27"/>
      <c r="H3061" s="30"/>
      <c r="I3061" s="30"/>
      <c r="J3061" s="30"/>
    </row>
    <row r="3062" spans="1:10" x14ac:dyDescent="0.25">
      <c r="A3062" s="27"/>
      <c r="B3062" s="27"/>
      <c r="C3062" s="27"/>
      <c r="D3062" s="27"/>
      <c r="E3062" s="27"/>
      <c r="H3062" s="30"/>
      <c r="I3062" s="30"/>
      <c r="J3062" s="30"/>
    </row>
    <row r="3063" spans="1:10" x14ac:dyDescent="0.25">
      <c r="A3063" s="27"/>
      <c r="B3063" s="27"/>
      <c r="C3063" s="27"/>
      <c r="D3063" s="27"/>
      <c r="E3063" s="27"/>
      <c r="H3063" s="30"/>
      <c r="I3063" s="30"/>
      <c r="J3063" s="30"/>
    </row>
    <row r="3064" spans="1:10" x14ac:dyDescent="0.25">
      <c r="A3064" s="27"/>
      <c r="B3064" s="27"/>
      <c r="C3064" s="27"/>
      <c r="D3064" s="27"/>
      <c r="E3064" s="27"/>
      <c r="H3064" s="30"/>
      <c r="I3064" s="30"/>
      <c r="J3064" s="30"/>
    </row>
    <row r="3065" spans="1:10" x14ac:dyDescent="0.25">
      <c r="A3065" s="27"/>
      <c r="B3065" s="27"/>
      <c r="C3065" s="27"/>
      <c r="D3065" s="27"/>
      <c r="E3065" s="27"/>
      <c r="H3065" s="30"/>
      <c r="I3065" s="30"/>
      <c r="J3065" s="30"/>
    </row>
    <row r="3066" spans="1:10" x14ac:dyDescent="0.25">
      <c r="A3066" s="27"/>
      <c r="B3066" s="27"/>
      <c r="C3066" s="27"/>
      <c r="D3066" s="27"/>
      <c r="E3066" s="27"/>
      <c r="H3066" s="30"/>
      <c r="I3066" s="30"/>
      <c r="J3066" s="30"/>
    </row>
    <row r="3067" spans="1:10" x14ac:dyDescent="0.25">
      <c r="A3067" s="27"/>
      <c r="B3067" s="27"/>
      <c r="C3067" s="27"/>
      <c r="D3067" s="27"/>
      <c r="E3067" s="27"/>
      <c r="H3067" s="30"/>
      <c r="I3067" s="30"/>
      <c r="J3067" s="30"/>
    </row>
    <row r="3068" spans="1:10" x14ac:dyDescent="0.25">
      <c r="A3068" s="27"/>
      <c r="B3068" s="27"/>
      <c r="C3068" s="27"/>
      <c r="D3068" s="27"/>
      <c r="E3068" s="27"/>
      <c r="H3068" s="30"/>
      <c r="I3068" s="30"/>
      <c r="J3068" s="30"/>
    </row>
    <row r="3069" spans="1:10" x14ac:dyDescent="0.25">
      <c r="A3069" s="27"/>
      <c r="B3069" s="27"/>
      <c r="C3069" s="27"/>
      <c r="D3069" s="27"/>
      <c r="E3069" s="27"/>
      <c r="H3069" s="30"/>
      <c r="I3069" s="30"/>
      <c r="J3069" s="30"/>
    </row>
    <row r="3070" spans="1:10" x14ac:dyDescent="0.25">
      <c r="A3070" s="27"/>
      <c r="B3070" s="27"/>
      <c r="C3070" s="27"/>
      <c r="D3070" s="27"/>
      <c r="E3070" s="27"/>
      <c r="H3070" s="30"/>
      <c r="I3070" s="30"/>
      <c r="J3070" s="30"/>
    </row>
    <row r="3071" spans="1:10" x14ac:dyDescent="0.25">
      <c r="A3071" s="27"/>
      <c r="B3071" s="27"/>
      <c r="C3071" s="27"/>
      <c r="D3071" s="27"/>
      <c r="E3071" s="27"/>
      <c r="H3071" s="30"/>
      <c r="I3071" s="30"/>
      <c r="J3071" s="30"/>
    </row>
    <row r="3072" spans="1:10" x14ac:dyDescent="0.25">
      <c r="A3072" s="27"/>
      <c r="B3072" s="27"/>
      <c r="C3072" s="27"/>
      <c r="D3072" s="27"/>
      <c r="E3072" s="27"/>
      <c r="H3072" s="30"/>
      <c r="I3072" s="30"/>
      <c r="J3072" s="30"/>
    </row>
    <row r="3073" spans="1:10" x14ac:dyDescent="0.25">
      <c r="A3073" s="27"/>
      <c r="B3073" s="27"/>
      <c r="C3073" s="27"/>
      <c r="D3073" s="27"/>
      <c r="E3073" s="27"/>
      <c r="H3073" s="30"/>
      <c r="I3073" s="30"/>
      <c r="J3073" s="30"/>
    </row>
    <row r="3074" spans="1:10" x14ac:dyDescent="0.25">
      <c r="A3074" s="27"/>
      <c r="B3074" s="27"/>
      <c r="C3074" s="27"/>
      <c r="D3074" s="27"/>
      <c r="E3074" s="27"/>
      <c r="H3074" s="30"/>
      <c r="I3074" s="30"/>
      <c r="J3074" s="30"/>
    </row>
    <row r="3075" spans="1:10" x14ac:dyDescent="0.25">
      <c r="A3075" s="27"/>
      <c r="B3075" s="27"/>
      <c r="C3075" s="27"/>
      <c r="D3075" s="27"/>
      <c r="E3075" s="27"/>
      <c r="H3075" s="30"/>
      <c r="I3075" s="30"/>
      <c r="J3075" s="30"/>
    </row>
    <row r="3076" spans="1:10" x14ac:dyDescent="0.25">
      <c r="A3076" s="27"/>
      <c r="B3076" s="27"/>
      <c r="C3076" s="27"/>
      <c r="D3076" s="27"/>
      <c r="E3076" s="27"/>
      <c r="H3076" s="30"/>
      <c r="I3076" s="30"/>
      <c r="J3076" s="30"/>
    </row>
    <row r="3077" spans="1:10" x14ac:dyDescent="0.25">
      <c r="A3077" s="27"/>
      <c r="B3077" s="27"/>
      <c r="C3077" s="27"/>
      <c r="D3077" s="27"/>
      <c r="E3077" s="27"/>
      <c r="H3077" s="30"/>
      <c r="I3077" s="30"/>
      <c r="J3077" s="30"/>
    </row>
    <row r="3078" spans="1:10" x14ac:dyDescent="0.25">
      <c r="A3078" s="27"/>
      <c r="B3078" s="27"/>
      <c r="C3078" s="27"/>
      <c r="D3078" s="27"/>
      <c r="E3078" s="27"/>
      <c r="H3078" s="30"/>
      <c r="I3078" s="30"/>
      <c r="J3078" s="30"/>
    </row>
    <row r="3079" spans="1:10" x14ac:dyDescent="0.25">
      <c r="A3079" s="27"/>
      <c r="B3079" s="27"/>
      <c r="C3079" s="27"/>
      <c r="D3079" s="27"/>
      <c r="E3079" s="27"/>
      <c r="H3079" s="30"/>
      <c r="I3079" s="30"/>
      <c r="J3079" s="30"/>
    </row>
    <row r="3080" spans="1:10" x14ac:dyDescent="0.25">
      <c r="A3080" s="27"/>
      <c r="B3080" s="27"/>
      <c r="C3080" s="27"/>
      <c r="D3080" s="27"/>
      <c r="E3080" s="27"/>
      <c r="H3080" s="30"/>
      <c r="I3080" s="30"/>
      <c r="J3080" s="30"/>
    </row>
    <row r="3081" spans="1:10" x14ac:dyDescent="0.25">
      <c r="A3081" s="27"/>
      <c r="B3081" s="27"/>
      <c r="C3081" s="27"/>
      <c r="D3081" s="27"/>
      <c r="E3081" s="27"/>
      <c r="H3081" s="30"/>
      <c r="I3081" s="30"/>
      <c r="J3081" s="30"/>
    </row>
    <row r="3082" spans="1:10" x14ac:dyDescent="0.25">
      <c r="A3082" s="27"/>
      <c r="B3082" s="27"/>
      <c r="C3082" s="27"/>
      <c r="D3082" s="27"/>
      <c r="E3082" s="27"/>
      <c r="H3082" s="30"/>
      <c r="I3082" s="30"/>
      <c r="J3082" s="30"/>
    </row>
    <row r="3083" spans="1:10" x14ac:dyDescent="0.25">
      <c r="A3083" s="27"/>
      <c r="B3083" s="27"/>
      <c r="C3083" s="27"/>
      <c r="D3083" s="27"/>
      <c r="E3083" s="27"/>
      <c r="H3083" s="30"/>
      <c r="I3083" s="30"/>
      <c r="J3083" s="30"/>
    </row>
    <row r="3084" spans="1:10" x14ac:dyDescent="0.25">
      <c r="A3084" s="27"/>
      <c r="B3084" s="27"/>
      <c r="C3084" s="27"/>
      <c r="D3084" s="27"/>
      <c r="E3084" s="27"/>
      <c r="H3084" s="30"/>
      <c r="I3084" s="30"/>
      <c r="J3084" s="30"/>
    </row>
    <row r="3085" spans="1:10" x14ac:dyDescent="0.25">
      <c r="A3085" s="27"/>
      <c r="B3085" s="27"/>
      <c r="C3085" s="27"/>
      <c r="D3085" s="27"/>
      <c r="E3085" s="27"/>
      <c r="H3085" s="30"/>
      <c r="I3085" s="30"/>
      <c r="J3085" s="30"/>
    </row>
    <row r="3086" spans="1:10" x14ac:dyDescent="0.25">
      <c r="A3086" s="27"/>
      <c r="B3086" s="27"/>
      <c r="C3086" s="27"/>
      <c r="D3086" s="27"/>
      <c r="E3086" s="27"/>
      <c r="H3086" s="30"/>
      <c r="I3086" s="30"/>
      <c r="J3086" s="30"/>
    </row>
    <row r="3087" spans="1:10" x14ac:dyDescent="0.25">
      <c r="A3087" s="27"/>
      <c r="B3087" s="27"/>
      <c r="C3087" s="27"/>
      <c r="D3087" s="27"/>
      <c r="E3087" s="27"/>
      <c r="H3087" s="30"/>
      <c r="I3087" s="30"/>
      <c r="J3087" s="30"/>
    </row>
    <row r="3088" spans="1:10" x14ac:dyDescent="0.25">
      <c r="A3088" s="27"/>
      <c r="B3088" s="27"/>
      <c r="C3088" s="27"/>
      <c r="D3088" s="27"/>
      <c r="E3088" s="27"/>
      <c r="H3088" s="30"/>
      <c r="I3088" s="30"/>
      <c r="J3088" s="30"/>
    </row>
    <row r="3089" spans="1:10" x14ac:dyDescent="0.25">
      <c r="A3089" s="27"/>
      <c r="B3089" s="27"/>
      <c r="C3089" s="27"/>
      <c r="D3089" s="27"/>
      <c r="E3089" s="27"/>
      <c r="H3089" s="30"/>
      <c r="I3089" s="30"/>
      <c r="J3089" s="30"/>
    </row>
    <row r="3090" spans="1:10" x14ac:dyDescent="0.25">
      <c r="A3090" s="27"/>
      <c r="B3090" s="27"/>
      <c r="C3090" s="27"/>
      <c r="D3090" s="27"/>
      <c r="E3090" s="27"/>
      <c r="H3090" s="30"/>
      <c r="I3090" s="30"/>
      <c r="J3090" s="30"/>
    </row>
    <row r="3091" spans="1:10" x14ac:dyDescent="0.25">
      <c r="A3091" s="27"/>
      <c r="B3091" s="27"/>
      <c r="C3091" s="27"/>
      <c r="D3091" s="27"/>
      <c r="E3091" s="27"/>
      <c r="H3091" s="30"/>
      <c r="I3091" s="30"/>
      <c r="J3091" s="30"/>
    </row>
    <row r="3092" spans="1:10" x14ac:dyDescent="0.25">
      <c r="A3092" s="27"/>
      <c r="B3092" s="27"/>
      <c r="C3092" s="27"/>
      <c r="D3092" s="27"/>
      <c r="E3092" s="27"/>
      <c r="H3092" s="30"/>
      <c r="I3092" s="30"/>
      <c r="J3092" s="30"/>
    </row>
    <row r="3093" spans="1:10" x14ac:dyDescent="0.25">
      <c r="A3093" s="27"/>
      <c r="B3093" s="27"/>
      <c r="C3093" s="27"/>
      <c r="D3093" s="27"/>
      <c r="E3093" s="27"/>
      <c r="H3093" s="30"/>
      <c r="I3093" s="30"/>
      <c r="J3093" s="30"/>
    </row>
    <row r="3094" spans="1:10" x14ac:dyDescent="0.25">
      <c r="A3094" s="27"/>
      <c r="B3094" s="27"/>
      <c r="C3094" s="27"/>
      <c r="D3094" s="27"/>
      <c r="E3094" s="27"/>
      <c r="H3094" s="30"/>
      <c r="I3094" s="30"/>
      <c r="J3094" s="30"/>
    </row>
    <row r="3095" spans="1:10" x14ac:dyDescent="0.25">
      <c r="A3095" s="27"/>
      <c r="B3095" s="27"/>
      <c r="C3095" s="27"/>
      <c r="D3095" s="27"/>
      <c r="E3095" s="27"/>
      <c r="H3095" s="30"/>
      <c r="I3095" s="30"/>
      <c r="J3095" s="30"/>
    </row>
    <row r="3096" spans="1:10" x14ac:dyDescent="0.25">
      <c r="A3096" s="27"/>
      <c r="B3096" s="27"/>
      <c r="C3096" s="27"/>
      <c r="D3096" s="27"/>
      <c r="E3096" s="27"/>
      <c r="H3096" s="30"/>
      <c r="I3096" s="30"/>
      <c r="J3096" s="30"/>
    </row>
    <row r="3097" spans="1:10" x14ac:dyDescent="0.25">
      <c r="A3097" s="27"/>
      <c r="B3097" s="27"/>
      <c r="C3097" s="27"/>
      <c r="D3097" s="27"/>
      <c r="E3097" s="27"/>
      <c r="H3097" s="30"/>
      <c r="I3097" s="30"/>
      <c r="J3097" s="30"/>
    </row>
    <row r="3098" spans="1:10" x14ac:dyDescent="0.25">
      <c r="A3098" s="27"/>
      <c r="B3098" s="27"/>
      <c r="C3098" s="27"/>
      <c r="D3098" s="27"/>
      <c r="E3098" s="27"/>
      <c r="H3098" s="30"/>
      <c r="I3098" s="30"/>
      <c r="J3098" s="30"/>
    </row>
    <row r="3099" spans="1:10" x14ac:dyDescent="0.25">
      <c r="A3099" s="27"/>
      <c r="B3099" s="27"/>
      <c r="C3099" s="27"/>
      <c r="D3099" s="27"/>
      <c r="E3099" s="27"/>
      <c r="H3099" s="30"/>
      <c r="I3099" s="30"/>
      <c r="J3099" s="30"/>
    </row>
    <row r="3100" spans="1:10" x14ac:dyDescent="0.25">
      <c r="A3100" s="27"/>
      <c r="B3100" s="27"/>
      <c r="C3100" s="27"/>
      <c r="D3100" s="27"/>
      <c r="E3100" s="27"/>
      <c r="H3100" s="30"/>
      <c r="I3100" s="30"/>
      <c r="J3100" s="30"/>
    </row>
    <row r="3101" spans="1:10" x14ac:dyDescent="0.25">
      <c r="A3101" s="27"/>
      <c r="B3101" s="27"/>
      <c r="C3101" s="27"/>
      <c r="D3101" s="27"/>
      <c r="E3101" s="27"/>
      <c r="H3101" s="30"/>
      <c r="I3101" s="30"/>
      <c r="J3101" s="30"/>
    </row>
    <row r="3102" spans="1:10" x14ac:dyDescent="0.25">
      <c r="A3102" s="27"/>
      <c r="B3102" s="27"/>
      <c r="C3102" s="27"/>
      <c r="D3102" s="27"/>
      <c r="E3102" s="27"/>
      <c r="H3102" s="30"/>
      <c r="I3102" s="30"/>
      <c r="J3102" s="30"/>
    </row>
    <row r="3103" spans="1:10" x14ac:dyDescent="0.25">
      <c r="A3103" s="27"/>
      <c r="B3103" s="27"/>
      <c r="C3103" s="27"/>
      <c r="D3103" s="27"/>
      <c r="E3103" s="27"/>
      <c r="H3103" s="30"/>
      <c r="I3103" s="30"/>
      <c r="J3103" s="30"/>
    </row>
    <row r="3104" spans="1:10" x14ac:dyDescent="0.25">
      <c r="A3104" s="27"/>
      <c r="B3104" s="27"/>
      <c r="C3104" s="27"/>
      <c r="D3104" s="27"/>
      <c r="E3104" s="27"/>
      <c r="H3104" s="30"/>
      <c r="I3104" s="30"/>
      <c r="J3104" s="30"/>
    </row>
    <row r="3105" spans="1:10" x14ac:dyDescent="0.25">
      <c r="A3105" s="27"/>
      <c r="B3105" s="27"/>
      <c r="C3105" s="27"/>
      <c r="D3105" s="27"/>
      <c r="E3105" s="27"/>
      <c r="H3105" s="30"/>
      <c r="I3105" s="30"/>
      <c r="J3105" s="30"/>
    </row>
    <row r="3106" spans="1:10" x14ac:dyDescent="0.25">
      <c r="A3106" s="27"/>
      <c r="B3106" s="27"/>
      <c r="C3106" s="27"/>
      <c r="D3106" s="27"/>
      <c r="E3106" s="27"/>
      <c r="H3106" s="30"/>
      <c r="I3106" s="30"/>
      <c r="J3106" s="30"/>
    </row>
    <row r="3107" spans="1:10" x14ac:dyDescent="0.25">
      <c r="A3107" s="27"/>
      <c r="B3107" s="27"/>
      <c r="C3107" s="27"/>
      <c r="D3107" s="27"/>
      <c r="E3107" s="27"/>
      <c r="H3107" s="30"/>
      <c r="I3107" s="30"/>
      <c r="J3107" s="30"/>
    </row>
    <row r="3108" spans="1:10" x14ac:dyDescent="0.25">
      <c r="A3108" s="27"/>
      <c r="B3108" s="27"/>
      <c r="C3108" s="27"/>
      <c r="D3108" s="27"/>
      <c r="E3108" s="27"/>
      <c r="H3108" s="30"/>
      <c r="I3108" s="30"/>
      <c r="J3108" s="30"/>
    </row>
    <row r="3109" spans="1:10" x14ac:dyDescent="0.25">
      <c r="A3109" s="27"/>
      <c r="B3109" s="27"/>
      <c r="C3109" s="27"/>
      <c r="D3109" s="27"/>
      <c r="E3109" s="27"/>
      <c r="H3109" s="30"/>
      <c r="I3109" s="30"/>
      <c r="J3109" s="30"/>
    </row>
    <row r="3110" spans="1:10" x14ac:dyDescent="0.25">
      <c r="A3110" s="27"/>
      <c r="B3110" s="27"/>
      <c r="C3110" s="27"/>
      <c r="D3110" s="27"/>
      <c r="E3110" s="27"/>
      <c r="H3110" s="30"/>
      <c r="I3110" s="30"/>
      <c r="J3110" s="30"/>
    </row>
    <row r="3111" spans="1:10" x14ac:dyDescent="0.25">
      <c r="A3111" s="27"/>
      <c r="B3111" s="27"/>
      <c r="C3111" s="27"/>
      <c r="D3111" s="27"/>
      <c r="E3111" s="27"/>
      <c r="H3111" s="30"/>
      <c r="I3111" s="30"/>
      <c r="J3111" s="30"/>
    </row>
    <row r="3112" spans="1:10" x14ac:dyDescent="0.25">
      <c r="A3112" s="27"/>
      <c r="B3112" s="27"/>
      <c r="C3112" s="27"/>
      <c r="D3112" s="27"/>
      <c r="E3112" s="27"/>
      <c r="H3112" s="30"/>
      <c r="I3112" s="30"/>
      <c r="J3112" s="30"/>
    </row>
    <row r="3113" spans="1:10" x14ac:dyDescent="0.25">
      <c r="A3113" s="27"/>
      <c r="B3113" s="27"/>
      <c r="C3113" s="27"/>
      <c r="D3113" s="27"/>
      <c r="E3113" s="27"/>
      <c r="H3113" s="30"/>
      <c r="I3113" s="30"/>
      <c r="J3113" s="30"/>
    </row>
    <row r="3114" spans="1:10" x14ac:dyDescent="0.25">
      <c r="A3114" s="27"/>
      <c r="B3114" s="27"/>
      <c r="C3114" s="27"/>
      <c r="D3114" s="27"/>
      <c r="E3114" s="27"/>
      <c r="H3114" s="30"/>
      <c r="I3114" s="30"/>
      <c r="J3114" s="30"/>
    </row>
    <row r="3115" spans="1:10" x14ac:dyDescent="0.25">
      <c r="A3115" s="27"/>
      <c r="B3115" s="27"/>
      <c r="C3115" s="27"/>
      <c r="D3115" s="27"/>
      <c r="E3115" s="27"/>
      <c r="H3115" s="30"/>
      <c r="I3115" s="30"/>
      <c r="J3115" s="30"/>
    </row>
    <row r="3116" spans="1:10" x14ac:dyDescent="0.25">
      <c r="A3116" s="27"/>
      <c r="B3116" s="27"/>
      <c r="C3116" s="27"/>
      <c r="D3116" s="27"/>
      <c r="E3116" s="27"/>
      <c r="H3116" s="30"/>
      <c r="I3116" s="30"/>
      <c r="J3116" s="30"/>
    </row>
    <row r="3117" spans="1:10" x14ac:dyDescent="0.25">
      <c r="A3117" s="27"/>
      <c r="B3117" s="27"/>
      <c r="C3117" s="27"/>
      <c r="D3117" s="27"/>
      <c r="E3117" s="27"/>
      <c r="H3117" s="30"/>
      <c r="I3117" s="30"/>
      <c r="J3117" s="30"/>
    </row>
    <row r="3118" spans="1:10" x14ac:dyDescent="0.25">
      <c r="A3118" s="27"/>
      <c r="B3118" s="27"/>
      <c r="C3118" s="27"/>
      <c r="D3118" s="27"/>
      <c r="E3118" s="27"/>
      <c r="H3118" s="30"/>
      <c r="I3118" s="30"/>
      <c r="J3118" s="30"/>
    </row>
    <row r="3119" spans="1:10" x14ac:dyDescent="0.25">
      <c r="A3119" s="27"/>
      <c r="B3119" s="27"/>
      <c r="C3119" s="27"/>
      <c r="D3119" s="27"/>
      <c r="E3119" s="27"/>
      <c r="H3119" s="30"/>
      <c r="I3119" s="30"/>
      <c r="J3119" s="30"/>
    </row>
    <row r="3120" spans="1:10" x14ac:dyDescent="0.25">
      <c r="A3120" s="27"/>
      <c r="B3120" s="27"/>
      <c r="C3120" s="27"/>
      <c r="D3120" s="27"/>
      <c r="E3120" s="27"/>
      <c r="H3120" s="30"/>
      <c r="I3120" s="30"/>
      <c r="J3120" s="30"/>
    </row>
    <row r="3121" spans="1:10" x14ac:dyDescent="0.25">
      <c r="A3121" s="27"/>
      <c r="B3121" s="27"/>
      <c r="C3121" s="27"/>
      <c r="D3121" s="27"/>
      <c r="E3121" s="27"/>
      <c r="H3121" s="30"/>
      <c r="I3121" s="30"/>
      <c r="J3121" s="30"/>
    </row>
    <row r="3122" spans="1:10" x14ac:dyDescent="0.25">
      <c r="A3122" s="27"/>
      <c r="B3122" s="27"/>
      <c r="C3122" s="27"/>
      <c r="D3122" s="27"/>
      <c r="E3122" s="27"/>
      <c r="H3122" s="30"/>
      <c r="I3122" s="30"/>
      <c r="J3122" s="30"/>
    </row>
    <row r="3123" spans="1:10" x14ac:dyDescent="0.25">
      <c r="A3123" s="27"/>
      <c r="B3123" s="27"/>
      <c r="C3123" s="27"/>
      <c r="D3123" s="27"/>
      <c r="E3123" s="27"/>
      <c r="H3123" s="30"/>
      <c r="I3123" s="30"/>
      <c r="J3123" s="30"/>
    </row>
    <row r="3124" spans="1:10" x14ac:dyDescent="0.25">
      <c r="A3124" s="27"/>
      <c r="B3124" s="27"/>
      <c r="C3124" s="27"/>
      <c r="D3124" s="27"/>
      <c r="E3124" s="27"/>
      <c r="H3124" s="30"/>
      <c r="I3124" s="30"/>
      <c r="J3124" s="30"/>
    </row>
    <row r="3125" spans="1:10" x14ac:dyDescent="0.25">
      <c r="A3125" s="27"/>
      <c r="B3125" s="27"/>
      <c r="C3125" s="27"/>
      <c r="D3125" s="27"/>
      <c r="E3125" s="27"/>
      <c r="H3125" s="30"/>
      <c r="I3125" s="30"/>
      <c r="J3125" s="30"/>
    </row>
    <row r="3126" spans="1:10" x14ac:dyDescent="0.25">
      <c r="A3126" s="27"/>
      <c r="B3126" s="27"/>
      <c r="C3126" s="27"/>
      <c r="D3126" s="27"/>
      <c r="E3126" s="27"/>
      <c r="H3126" s="30"/>
      <c r="I3126" s="30"/>
      <c r="J3126" s="30"/>
    </row>
    <row r="3127" spans="1:10" x14ac:dyDescent="0.25">
      <c r="A3127" s="27"/>
      <c r="B3127" s="27"/>
      <c r="C3127" s="27"/>
      <c r="D3127" s="27"/>
      <c r="E3127" s="27"/>
      <c r="H3127" s="30"/>
      <c r="I3127" s="30"/>
      <c r="J3127" s="30"/>
    </row>
    <row r="3128" spans="1:10" x14ac:dyDescent="0.25">
      <c r="A3128" s="27"/>
      <c r="B3128" s="27"/>
      <c r="C3128" s="27"/>
      <c r="D3128" s="27"/>
      <c r="E3128" s="27"/>
      <c r="H3128" s="30"/>
      <c r="I3128" s="30"/>
      <c r="J3128" s="30"/>
    </row>
    <row r="3129" spans="1:10" x14ac:dyDescent="0.25">
      <c r="A3129" s="27"/>
      <c r="B3129" s="27"/>
      <c r="C3129" s="27"/>
      <c r="D3129" s="27"/>
      <c r="E3129" s="27"/>
      <c r="H3129" s="30"/>
      <c r="I3129" s="30"/>
      <c r="J3129" s="30"/>
    </row>
    <row r="3130" spans="1:10" x14ac:dyDescent="0.25">
      <c r="A3130" s="27"/>
      <c r="B3130" s="27"/>
      <c r="C3130" s="27"/>
      <c r="D3130" s="27"/>
      <c r="E3130" s="27"/>
      <c r="H3130" s="30"/>
      <c r="I3130" s="30"/>
      <c r="J3130" s="30"/>
    </row>
    <row r="3131" spans="1:10" x14ac:dyDescent="0.25">
      <c r="A3131" s="27"/>
      <c r="B3131" s="27"/>
      <c r="C3131" s="27"/>
      <c r="D3131" s="27"/>
      <c r="E3131" s="27"/>
      <c r="H3131" s="30"/>
      <c r="I3131" s="30"/>
      <c r="J3131" s="30"/>
    </row>
    <row r="3132" spans="1:10" x14ac:dyDescent="0.25">
      <c r="A3132" s="27"/>
      <c r="B3132" s="27"/>
      <c r="C3132" s="27"/>
      <c r="D3132" s="27"/>
      <c r="E3132" s="27"/>
      <c r="H3132" s="30"/>
      <c r="I3132" s="30"/>
      <c r="J3132" s="30"/>
    </row>
    <row r="3133" spans="1:10" x14ac:dyDescent="0.25">
      <c r="A3133" s="27"/>
      <c r="B3133" s="27"/>
      <c r="C3133" s="27"/>
      <c r="D3133" s="27"/>
      <c r="E3133" s="27"/>
      <c r="H3133" s="30"/>
      <c r="I3133" s="30"/>
      <c r="J3133" s="30"/>
    </row>
    <row r="3134" spans="1:10" x14ac:dyDescent="0.25">
      <c r="A3134" s="27"/>
      <c r="B3134" s="27"/>
      <c r="C3134" s="27"/>
      <c r="D3134" s="27"/>
      <c r="E3134" s="27"/>
      <c r="H3134" s="30"/>
      <c r="I3134" s="30"/>
      <c r="J3134" s="30"/>
    </row>
    <row r="3135" spans="1:10" x14ac:dyDescent="0.25">
      <c r="A3135" s="27"/>
      <c r="B3135" s="27"/>
      <c r="C3135" s="27"/>
      <c r="D3135" s="27"/>
      <c r="E3135" s="27"/>
      <c r="H3135" s="30"/>
      <c r="I3135" s="30"/>
      <c r="J3135" s="30"/>
    </row>
    <row r="3136" spans="1:10" x14ac:dyDescent="0.25">
      <c r="A3136" s="27"/>
      <c r="B3136" s="27"/>
      <c r="C3136" s="27"/>
      <c r="D3136" s="27"/>
      <c r="E3136" s="27"/>
      <c r="H3136" s="30"/>
      <c r="I3136" s="30"/>
      <c r="J3136" s="30"/>
    </row>
    <row r="3137" spans="1:10" x14ac:dyDescent="0.25">
      <c r="A3137" s="27"/>
      <c r="B3137" s="27"/>
      <c r="C3137" s="27"/>
      <c r="D3137" s="27"/>
      <c r="E3137" s="27"/>
      <c r="H3137" s="30"/>
      <c r="I3137" s="30"/>
      <c r="J3137" s="30"/>
    </row>
    <row r="3138" spans="1:10" x14ac:dyDescent="0.25">
      <c r="A3138" s="27"/>
      <c r="B3138" s="27"/>
      <c r="C3138" s="27"/>
      <c r="D3138" s="27"/>
      <c r="E3138" s="27"/>
      <c r="H3138" s="30"/>
      <c r="I3138" s="30"/>
      <c r="J3138" s="30"/>
    </row>
    <row r="3139" spans="1:10" x14ac:dyDescent="0.25">
      <c r="A3139" s="27"/>
      <c r="B3139" s="27"/>
      <c r="C3139" s="27"/>
      <c r="D3139" s="27"/>
      <c r="E3139" s="27"/>
      <c r="H3139" s="30"/>
      <c r="I3139" s="30"/>
      <c r="J3139" s="30"/>
    </row>
    <row r="3140" spans="1:10" x14ac:dyDescent="0.25">
      <c r="A3140" s="27"/>
      <c r="B3140" s="27"/>
      <c r="C3140" s="27"/>
      <c r="D3140" s="27"/>
      <c r="E3140" s="27"/>
      <c r="H3140" s="30"/>
      <c r="I3140" s="30"/>
      <c r="J3140" s="30"/>
    </row>
    <row r="3141" spans="1:10" x14ac:dyDescent="0.25">
      <c r="A3141" s="27"/>
      <c r="B3141" s="27"/>
      <c r="C3141" s="27"/>
      <c r="D3141" s="27"/>
      <c r="E3141" s="27"/>
      <c r="H3141" s="30"/>
      <c r="I3141" s="30"/>
      <c r="J3141" s="30"/>
    </row>
    <row r="3142" spans="1:10" x14ac:dyDescent="0.25">
      <c r="A3142" s="27"/>
      <c r="B3142" s="27"/>
      <c r="C3142" s="27"/>
      <c r="D3142" s="27"/>
      <c r="E3142" s="27"/>
      <c r="H3142" s="30"/>
      <c r="I3142" s="30"/>
      <c r="J3142" s="30"/>
    </row>
    <row r="3143" spans="1:10" x14ac:dyDescent="0.25">
      <c r="A3143" s="27"/>
      <c r="B3143" s="27"/>
      <c r="C3143" s="27"/>
      <c r="D3143" s="27"/>
      <c r="E3143" s="27"/>
      <c r="H3143" s="30"/>
      <c r="I3143" s="30"/>
      <c r="J3143" s="30"/>
    </row>
    <row r="3144" spans="1:10" x14ac:dyDescent="0.25">
      <c r="A3144" s="27"/>
      <c r="B3144" s="27"/>
      <c r="C3144" s="27"/>
      <c r="D3144" s="27"/>
      <c r="E3144" s="27"/>
      <c r="H3144" s="30"/>
      <c r="I3144" s="30"/>
      <c r="J3144" s="30"/>
    </row>
    <row r="3145" spans="1:10" x14ac:dyDescent="0.25">
      <c r="A3145" s="27"/>
      <c r="B3145" s="27"/>
      <c r="C3145" s="27"/>
      <c r="D3145" s="27"/>
      <c r="E3145" s="27"/>
      <c r="H3145" s="30"/>
      <c r="I3145" s="30"/>
      <c r="J3145" s="30"/>
    </row>
    <row r="3146" spans="1:10" x14ac:dyDescent="0.25">
      <c r="A3146" s="27"/>
      <c r="B3146" s="27"/>
      <c r="C3146" s="27"/>
      <c r="D3146" s="27"/>
      <c r="E3146" s="27"/>
      <c r="H3146" s="30"/>
      <c r="I3146" s="30"/>
      <c r="J3146" s="30"/>
    </row>
    <row r="3147" spans="1:10" x14ac:dyDescent="0.25">
      <c r="A3147" s="27"/>
      <c r="B3147" s="27"/>
      <c r="C3147" s="27"/>
      <c r="D3147" s="27"/>
      <c r="E3147" s="27"/>
      <c r="H3147" s="30"/>
      <c r="I3147" s="30"/>
      <c r="J3147" s="30"/>
    </row>
    <row r="3148" spans="1:10" x14ac:dyDescent="0.25">
      <c r="A3148" s="27"/>
      <c r="B3148" s="27"/>
      <c r="C3148" s="27"/>
      <c r="D3148" s="27"/>
      <c r="E3148" s="27"/>
      <c r="H3148" s="30"/>
      <c r="I3148" s="30"/>
      <c r="J3148" s="30"/>
    </row>
    <row r="3149" spans="1:10" x14ac:dyDescent="0.25">
      <c r="A3149" s="27"/>
      <c r="B3149" s="27"/>
      <c r="C3149" s="27"/>
      <c r="D3149" s="27"/>
      <c r="E3149" s="27"/>
      <c r="H3149" s="30"/>
      <c r="I3149" s="30"/>
      <c r="J3149" s="30"/>
    </row>
    <row r="3150" spans="1:10" x14ac:dyDescent="0.25">
      <c r="A3150" s="27"/>
      <c r="B3150" s="27"/>
      <c r="C3150" s="27"/>
      <c r="D3150" s="27"/>
      <c r="E3150" s="27"/>
      <c r="H3150" s="30"/>
      <c r="I3150" s="30"/>
      <c r="J3150" s="30"/>
    </row>
    <row r="3151" spans="1:10" x14ac:dyDescent="0.25">
      <c r="A3151" s="27"/>
      <c r="B3151" s="27"/>
      <c r="C3151" s="27"/>
      <c r="D3151" s="27"/>
      <c r="E3151" s="27"/>
      <c r="H3151" s="30"/>
      <c r="I3151" s="30"/>
      <c r="J3151" s="30"/>
    </row>
    <row r="3152" spans="1:10" x14ac:dyDescent="0.25">
      <c r="A3152" s="27"/>
      <c r="B3152" s="27"/>
      <c r="C3152" s="27"/>
      <c r="D3152" s="27"/>
      <c r="E3152" s="27"/>
      <c r="H3152" s="30"/>
      <c r="I3152" s="30"/>
      <c r="J3152" s="30"/>
    </row>
    <row r="3153" spans="1:10" x14ac:dyDescent="0.25">
      <c r="A3153" s="27"/>
      <c r="B3153" s="27"/>
      <c r="C3153" s="27"/>
      <c r="D3153" s="27"/>
      <c r="E3153" s="27"/>
      <c r="H3153" s="30"/>
      <c r="I3153" s="30"/>
      <c r="J3153" s="30"/>
    </row>
    <row r="3154" spans="1:10" x14ac:dyDescent="0.25">
      <c r="A3154" s="27"/>
      <c r="B3154" s="27"/>
      <c r="C3154" s="27"/>
      <c r="D3154" s="27"/>
      <c r="E3154" s="27"/>
      <c r="H3154" s="30"/>
      <c r="I3154" s="30"/>
      <c r="J3154" s="30"/>
    </row>
    <row r="3155" spans="1:10" x14ac:dyDescent="0.25">
      <c r="A3155" s="27"/>
      <c r="B3155" s="27"/>
      <c r="C3155" s="27"/>
      <c r="D3155" s="27"/>
      <c r="E3155" s="27"/>
      <c r="H3155" s="30"/>
      <c r="I3155" s="30"/>
      <c r="J3155" s="30"/>
    </row>
    <row r="3156" spans="1:10" x14ac:dyDescent="0.25">
      <c r="A3156" s="27"/>
      <c r="B3156" s="27"/>
      <c r="C3156" s="27"/>
      <c r="D3156" s="27"/>
      <c r="E3156" s="27"/>
      <c r="H3156" s="30"/>
      <c r="I3156" s="30"/>
      <c r="J3156" s="30"/>
    </row>
    <row r="3157" spans="1:10" x14ac:dyDescent="0.25">
      <c r="A3157" s="27"/>
      <c r="B3157" s="27"/>
      <c r="C3157" s="27"/>
      <c r="D3157" s="27"/>
      <c r="E3157" s="27"/>
      <c r="H3157" s="30"/>
      <c r="I3157" s="30"/>
      <c r="J3157" s="30"/>
    </row>
    <row r="3158" spans="1:10" x14ac:dyDescent="0.25">
      <c r="A3158" s="27"/>
      <c r="B3158" s="27"/>
      <c r="C3158" s="27"/>
      <c r="D3158" s="27"/>
      <c r="E3158" s="27"/>
      <c r="H3158" s="30"/>
      <c r="I3158" s="30"/>
      <c r="J3158" s="30"/>
    </row>
    <row r="3159" spans="1:10" x14ac:dyDescent="0.25">
      <c r="A3159" s="27"/>
      <c r="B3159" s="27"/>
      <c r="C3159" s="27"/>
      <c r="D3159" s="27"/>
      <c r="E3159" s="27"/>
      <c r="H3159" s="30"/>
      <c r="I3159" s="30"/>
      <c r="J3159" s="30"/>
    </row>
    <row r="3160" spans="1:10" x14ac:dyDescent="0.25">
      <c r="A3160" s="27"/>
      <c r="B3160" s="27"/>
      <c r="C3160" s="27"/>
      <c r="D3160" s="27"/>
      <c r="E3160" s="27"/>
      <c r="H3160" s="30"/>
      <c r="I3160" s="30"/>
      <c r="J3160" s="30"/>
    </row>
    <row r="3161" spans="1:10" x14ac:dyDescent="0.25">
      <c r="A3161" s="27"/>
      <c r="B3161" s="27"/>
      <c r="C3161" s="27"/>
      <c r="D3161" s="27"/>
      <c r="E3161" s="27"/>
      <c r="H3161" s="30"/>
      <c r="I3161" s="30"/>
      <c r="J3161" s="30"/>
    </row>
    <row r="3162" spans="1:10" x14ac:dyDescent="0.25">
      <c r="A3162" s="27"/>
      <c r="B3162" s="27"/>
      <c r="C3162" s="27"/>
      <c r="D3162" s="27"/>
      <c r="E3162" s="27"/>
      <c r="H3162" s="30"/>
      <c r="I3162" s="30"/>
      <c r="J3162" s="30"/>
    </row>
    <row r="3163" spans="1:10" x14ac:dyDescent="0.25">
      <c r="A3163" s="27"/>
      <c r="B3163" s="27"/>
      <c r="C3163" s="27"/>
      <c r="D3163" s="27"/>
      <c r="E3163" s="27"/>
      <c r="H3163" s="30"/>
      <c r="I3163" s="30"/>
      <c r="J3163" s="30"/>
    </row>
    <row r="3164" spans="1:10" x14ac:dyDescent="0.25">
      <c r="A3164" s="27"/>
      <c r="B3164" s="27"/>
      <c r="C3164" s="27"/>
      <c r="D3164" s="27"/>
      <c r="E3164" s="27"/>
      <c r="H3164" s="30"/>
      <c r="I3164" s="30"/>
      <c r="J3164" s="30"/>
    </row>
    <row r="3165" spans="1:10" x14ac:dyDescent="0.25">
      <c r="A3165" s="27"/>
      <c r="B3165" s="27"/>
      <c r="C3165" s="27"/>
      <c r="D3165" s="27"/>
      <c r="E3165" s="27"/>
      <c r="H3165" s="30"/>
      <c r="I3165" s="30"/>
      <c r="J3165" s="30"/>
    </row>
    <row r="3166" spans="1:10" x14ac:dyDescent="0.25">
      <c r="A3166" s="27"/>
      <c r="B3166" s="27"/>
      <c r="C3166" s="27"/>
      <c r="D3166" s="27"/>
      <c r="E3166" s="27"/>
      <c r="H3166" s="30"/>
      <c r="I3166" s="30"/>
      <c r="J3166" s="30"/>
    </row>
    <row r="3167" spans="1:10" x14ac:dyDescent="0.25">
      <c r="A3167" s="27"/>
      <c r="B3167" s="27"/>
      <c r="C3167" s="27"/>
      <c r="D3167" s="27"/>
      <c r="E3167" s="27"/>
      <c r="H3167" s="30"/>
      <c r="I3167" s="30"/>
      <c r="J3167" s="30"/>
    </row>
    <row r="3168" spans="1:10" x14ac:dyDescent="0.25">
      <c r="A3168" s="27"/>
      <c r="B3168" s="27"/>
      <c r="C3168" s="27"/>
      <c r="D3168" s="27"/>
      <c r="E3168" s="27"/>
      <c r="H3168" s="30"/>
      <c r="I3168" s="30"/>
      <c r="J3168" s="30"/>
    </row>
    <row r="3169" spans="1:10" x14ac:dyDescent="0.25">
      <c r="A3169" s="27"/>
      <c r="B3169" s="27"/>
      <c r="C3169" s="27"/>
      <c r="D3169" s="27"/>
      <c r="E3169" s="27"/>
      <c r="H3169" s="30"/>
      <c r="I3169" s="30"/>
      <c r="J3169" s="30"/>
    </row>
    <row r="3170" spans="1:10" x14ac:dyDescent="0.25">
      <c r="A3170" s="27"/>
      <c r="B3170" s="27"/>
      <c r="C3170" s="27"/>
      <c r="D3170" s="27"/>
      <c r="E3170" s="27"/>
      <c r="H3170" s="30"/>
      <c r="I3170" s="30"/>
      <c r="J3170" s="30"/>
    </row>
    <row r="3171" spans="1:10" x14ac:dyDescent="0.25">
      <c r="A3171" s="27"/>
      <c r="B3171" s="27"/>
      <c r="C3171" s="27"/>
      <c r="D3171" s="27"/>
      <c r="E3171" s="27"/>
      <c r="H3171" s="30"/>
      <c r="I3171" s="30"/>
      <c r="J3171" s="30"/>
    </row>
    <row r="3172" spans="1:10" x14ac:dyDescent="0.25">
      <c r="A3172" s="27"/>
      <c r="B3172" s="27"/>
      <c r="C3172" s="27"/>
      <c r="D3172" s="27"/>
      <c r="E3172" s="27"/>
      <c r="H3172" s="30"/>
      <c r="I3172" s="30"/>
      <c r="J3172" s="30"/>
    </row>
    <row r="3173" spans="1:10" x14ac:dyDescent="0.25">
      <c r="A3173" s="27"/>
      <c r="B3173" s="27"/>
      <c r="C3173" s="27"/>
      <c r="D3173" s="27"/>
      <c r="E3173" s="27"/>
      <c r="H3173" s="30"/>
      <c r="I3173" s="30"/>
      <c r="J3173" s="30"/>
    </row>
    <row r="3174" spans="1:10" x14ac:dyDescent="0.25">
      <c r="A3174" s="27"/>
      <c r="B3174" s="27"/>
      <c r="C3174" s="27"/>
      <c r="D3174" s="27"/>
      <c r="E3174" s="27"/>
      <c r="H3174" s="30"/>
      <c r="I3174" s="30"/>
      <c r="J3174" s="30"/>
    </row>
    <row r="3175" spans="1:10" x14ac:dyDescent="0.25">
      <c r="A3175" s="27"/>
      <c r="B3175" s="27"/>
      <c r="C3175" s="27"/>
      <c r="D3175" s="27"/>
      <c r="E3175" s="27"/>
      <c r="H3175" s="30"/>
      <c r="I3175" s="30"/>
      <c r="J3175" s="30"/>
    </row>
    <row r="3176" spans="1:10" x14ac:dyDescent="0.25">
      <c r="A3176" s="27"/>
      <c r="B3176" s="27"/>
      <c r="C3176" s="27"/>
      <c r="D3176" s="27"/>
      <c r="E3176" s="27"/>
      <c r="H3176" s="30"/>
      <c r="I3176" s="30"/>
      <c r="J3176" s="30"/>
    </row>
    <row r="3177" spans="1:10" x14ac:dyDescent="0.25">
      <c r="A3177" s="27"/>
      <c r="B3177" s="27"/>
      <c r="C3177" s="27"/>
      <c r="D3177" s="27"/>
      <c r="E3177" s="27"/>
      <c r="H3177" s="30"/>
      <c r="I3177" s="30"/>
      <c r="J3177" s="30"/>
    </row>
    <row r="3178" spans="1:10" x14ac:dyDescent="0.25">
      <c r="A3178" s="27"/>
      <c r="B3178" s="27"/>
      <c r="C3178" s="27"/>
      <c r="D3178" s="27"/>
      <c r="E3178" s="27"/>
      <c r="H3178" s="30"/>
      <c r="I3178" s="30"/>
      <c r="J3178" s="30"/>
    </row>
    <row r="3179" spans="1:10" x14ac:dyDescent="0.25">
      <c r="A3179" s="27"/>
      <c r="B3179" s="27"/>
      <c r="C3179" s="27"/>
      <c r="D3179" s="27"/>
      <c r="E3179" s="27"/>
      <c r="H3179" s="30"/>
      <c r="I3179" s="30"/>
      <c r="J3179" s="30"/>
    </row>
    <row r="3180" spans="1:10" x14ac:dyDescent="0.25">
      <c r="A3180" s="27"/>
      <c r="B3180" s="27"/>
      <c r="C3180" s="27"/>
      <c r="D3180" s="27"/>
      <c r="E3180" s="27"/>
      <c r="H3180" s="30"/>
      <c r="I3180" s="30"/>
      <c r="J3180" s="30"/>
    </row>
    <row r="3181" spans="1:10" x14ac:dyDescent="0.25">
      <c r="A3181" s="27"/>
      <c r="B3181" s="27"/>
      <c r="C3181" s="27"/>
      <c r="D3181" s="27"/>
      <c r="E3181" s="27"/>
      <c r="H3181" s="30"/>
      <c r="I3181" s="30"/>
      <c r="J3181" s="30"/>
    </row>
    <row r="3182" spans="1:10" x14ac:dyDescent="0.25">
      <c r="A3182" s="27"/>
      <c r="B3182" s="27"/>
      <c r="C3182" s="27"/>
      <c r="D3182" s="27"/>
      <c r="E3182" s="27"/>
      <c r="H3182" s="30"/>
      <c r="I3182" s="30"/>
      <c r="J3182" s="30"/>
    </row>
    <row r="3183" spans="1:10" x14ac:dyDescent="0.25">
      <c r="A3183" s="27"/>
      <c r="B3183" s="27"/>
      <c r="C3183" s="27"/>
      <c r="D3183" s="27"/>
      <c r="E3183" s="27"/>
      <c r="H3183" s="30"/>
      <c r="I3183" s="30"/>
      <c r="J3183" s="30"/>
    </row>
    <row r="3184" spans="1:10" x14ac:dyDescent="0.25">
      <c r="A3184" s="27"/>
      <c r="B3184" s="27"/>
      <c r="C3184" s="27"/>
      <c r="D3184" s="27"/>
      <c r="E3184" s="27"/>
      <c r="H3184" s="30"/>
      <c r="I3184" s="30"/>
      <c r="J3184" s="30"/>
    </row>
    <row r="3185" spans="1:10" x14ac:dyDescent="0.25">
      <c r="A3185" s="27"/>
      <c r="B3185" s="27"/>
      <c r="C3185" s="27"/>
      <c r="D3185" s="27"/>
      <c r="E3185" s="27"/>
      <c r="H3185" s="30"/>
      <c r="I3185" s="30"/>
      <c r="J3185" s="30"/>
    </row>
    <row r="3186" spans="1:10" x14ac:dyDescent="0.25">
      <c r="A3186" s="27"/>
      <c r="B3186" s="27"/>
      <c r="C3186" s="27"/>
      <c r="D3186" s="27"/>
      <c r="E3186" s="27"/>
      <c r="H3186" s="30"/>
      <c r="I3186" s="30"/>
      <c r="J3186" s="30"/>
    </row>
    <row r="3187" spans="1:10" x14ac:dyDescent="0.25">
      <c r="A3187" s="27"/>
      <c r="B3187" s="27"/>
      <c r="C3187" s="27"/>
      <c r="D3187" s="27"/>
      <c r="E3187" s="27"/>
      <c r="H3187" s="30"/>
      <c r="I3187" s="30"/>
      <c r="J3187" s="30"/>
    </row>
    <row r="3188" spans="1:10" x14ac:dyDescent="0.25">
      <c r="A3188" s="27"/>
      <c r="B3188" s="27"/>
      <c r="C3188" s="27"/>
      <c r="D3188" s="27"/>
      <c r="E3188" s="27"/>
      <c r="H3188" s="30"/>
      <c r="I3188" s="30"/>
      <c r="J3188" s="30"/>
    </row>
    <row r="3189" spans="1:10" x14ac:dyDescent="0.25">
      <c r="A3189" s="27"/>
      <c r="B3189" s="27"/>
      <c r="C3189" s="27"/>
      <c r="D3189" s="27"/>
      <c r="E3189" s="27"/>
      <c r="H3189" s="30"/>
      <c r="I3189" s="30"/>
      <c r="J3189" s="30"/>
    </row>
    <row r="3190" spans="1:10" x14ac:dyDescent="0.25">
      <c r="A3190" s="27"/>
      <c r="B3190" s="27"/>
      <c r="C3190" s="27"/>
      <c r="D3190" s="27"/>
      <c r="E3190" s="27"/>
      <c r="H3190" s="30"/>
      <c r="I3190" s="30"/>
      <c r="J3190" s="30"/>
    </row>
    <row r="3191" spans="1:10" x14ac:dyDescent="0.25">
      <c r="A3191" s="27"/>
      <c r="B3191" s="27"/>
      <c r="C3191" s="27"/>
      <c r="D3191" s="27"/>
      <c r="E3191" s="27"/>
      <c r="H3191" s="30"/>
      <c r="I3191" s="30"/>
      <c r="J3191" s="30"/>
    </row>
    <row r="3192" spans="1:10" x14ac:dyDescent="0.25">
      <c r="A3192" s="27"/>
      <c r="B3192" s="27"/>
      <c r="C3192" s="27"/>
      <c r="D3192" s="27"/>
      <c r="E3192" s="27"/>
      <c r="H3192" s="30"/>
      <c r="I3192" s="30"/>
      <c r="J3192" s="30"/>
    </row>
    <row r="3193" spans="1:10" x14ac:dyDescent="0.25">
      <c r="A3193" s="27"/>
      <c r="B3193" s="27"/>
      <c r="C3193" s="27"/>
      <c r="D3193" s="27"/>
      <c r="E3193" s="27"/>
      <c r="H3193" s="30"/>
      <c r="I3193" s="30"/>
      <c r="J3193" s="30"/>
    </row>
    <row r="3194" spans="1:10" x14ac:dyDescent="0.25">
      <c r="A3194" s="27"/>
      <c r="B3194" s="27"/>
      <c r="C3194" s="27"/>
      <c r="D3194" s="27"/>
      <c r="E3194" s="27"/>
      <c r="H3194" s="30"/>
      <c r="I3194" s="30"/>
      <c r="J3194" s="30"/>
    </row>
    <row r="3195" spans="1:10" x14ac:dyDescent="0.25">
      <c r="A3195" s="27"/>
      <c r="B3195" s="27"/>
      <c r="C3195" s="27"/>
      <c r="D3195" s="27"/>
      <c r="E3195" s="27"/>
      <c r="H3195" s="30"/>
      <c r="I3195" s="30"/>
      <c r="J3195" s="30"/>
    </row>
    <row r="3196" spans="1:10" x14ac:dyDescent="0.25">
      <c r="A3196" s="27"/>
      <c r="B3196" s="27"/>
      <c r="C3196" s="27"/>
      <c r="D3196" s="27"/>
      <c r="E3196" s="27"/>
      <c r="H3196" s="30"/>
      <c r="I3196" s="30"/>
      <c r="J3196" s="30"/>
    </row>
    <row r="3197" spans="1:10" x14ac:dyDescent="0.25">
      <c r="A3197" s="27"/>
      <c r="B3197" s="27"/>
      <c r="C3197" s="27"/>
      <c r="D3197" s="27"/>
      <c r="E3197" s="27"/>
      <c r="H3197" s="30"/>
      <c r="I3197" s="30"/>
      <c r="J3197" s="30"/>
    </row>
    <row r="3198" spans="1:10" x14ac:dyDescent="0.25">
      <c r="A3198" s="27"/>
      <c r="B3198" s="27"/>
      <c r="C3198" s="27"/>
      <c r="D3198" s="27"/>
      <c r="E3198" s="27"/>
      <c r="H3198" s="30"/>
      <c r="I3198" s="30"/>
      <c r="J3198" s="30"/>
    </row>
    <row r="3199" spans="1:10" x14ac:dyDescent="0.25">
      <c r="A3199" s="27"/>
      <c r="B3199" s="27"/>
      <c r="C3199" s="27"/>
      <c r="D3199" s="27"/>
      <c r="E3199" s="27"/>
      <c r="H3199" s="30"/>
      <c r="I3199" s="30"/>
      <c r="J3199" s="30"/>
    </row>
    <row r="3200" spans="1:10" x14ac:dyDescent="0.25">
      <c r="A3200" s="27"/>
      <c r="B3200" s="27"/>
      <c r="C3200" s="27"/>
      <c r="D3200" s="27"/>
      <c r="E3200" s="27"/>
      <c r="H3200" s="30"/>
      <c r="I3200" s="30"/>
      <c r="J3200" s="30"/>
    </row>
    <row r="3201" spans="1:10" x14ac:dyDescent="0.25">
      <c r="A3201" s="27"/>
      <c r="B3201" s="27"/>
      <c r="C3201" s="27"/>
      <c r="D3201" s="27"/>
      <c r="E3201" s="27"/>
      <c r="H3201" s="30"/>
      <c r="I3201" s="30"/>
      <c r="J3201" s="30"/>
    </row>
    <row r="3202" spans="1:10" x14ac:dyDescent="0.25">
      <c r="A3202" s="27"/>
      <c r="B3202" s="27"/>
      <c r="C3202" s="27"/>
      <c r="D3202" s="27"/>
      <c r="E3202" s="27"/>
      <c r="H3202" s="30"/>
      <c r="I3202" s="30"/>
      <c r="J3202" s="30"/>
    </row>
    <row r="3203" spans="1:10" x14ac:dyDescent="0.25">
      <c r="A3203" s="27"/>
      <c r="B3203" s="27"/>
      <c r="C3203" s="27"/>
      <c r="D3203" s="27"/>
      <c r="E3203" s="27"/>
      <c r="H3203" s="30"/>
      <c r="I3203" s="30"/>
      <c r="J3203" s="30"/>
    </row>
    <row r="3204" spans="1:10" x14ac:dyDescent="0.25">
      <c r="A3204" s="27"/>
      <c r="B3204" s="27"/>
      <c r="C3204" s="27"/>
      <c r="D3204" s="27"/>
      <c r="E3204" s="27"/>
      <c r="H3204" s="30"/>
      <c r="I3204" s="30"/>
      <c r="J3204" s="30"/>
    </row>
    <row r="3205" spans="1:10" x14ac:dyDescent="0.25">
      <c r="A3205" s="27"/>
      <c r="B3205" s="27"/>
      <c r="C3205" s="27"/>
      <c r="D3205" s="27"/>
      <c r="E3205" s="27"/>
      <c r="H3205" s="30"/>
      <c r="I3205" s="30"/>
      <c r="J3205" s="30"/>
    </row>
    <row r="3206" spans="1:10" x14ac:dyDescent="0.25">
      <c r="A3206" s="27"/>
      <c r="B3206" s="27"/>
      <c r="C3206" s="27"/>
      <c r="D3206" s="27"/>
      <c r="E3206" s="27"/>
      <c r="H3206" s="30"/>
      <c r="I3206" s="30"/>
      <c r="J3206" s="30"/>
    </row>
    <row r="3207" spans="1:10" x14ac:dyDescent="0.25">
      <c r="A3207" s="27"/>
      <c r="B3207" s="27"/>
      <c r="C3207" s="27"/>
      <c r="D3207" s="27"/>
      <c r="E3207" s="27"/>
      <c r="H3207" s="30"/>
      <c r="I3207" s="30"/>
      <c r="J3207" s="30"/>
    </row>
    <row r="3208" spans="1:10" x14ac:dyDescent="0.25">
      <c r="A3208" s="27"/>
      <c r="B3208" s="27"/>
      <c r="C3208" s="27"/>
      <c r="D3208" s="27"/>
      <c r="E3208" s="27"/>
      <c r="H3208" s="30"/>
      <c r="I3208" s="30"/>
      <c r="J3208" s="30"/>
    </row>
    <row r="3209" spans="1:10" x14ac:dyDescent="0.25">
      <c r="A3209" s="27"/>
      <c r="B3209" s="27"/>
      <c r="C3209" s="27"/>
      <c r="D3209" s="27"/>
      <c r="E3209" s="27"/>
      <c r="H3209" s="30"/>
      <c r="I3209" s="30"/>
      <c r="J3209" s="30"/>
    </row>
    <row r="3210" spans="1:10" x14ac:dyDescent="0.25">
      <c r="A3210" s="27"/>
      <c r="B3210" s="27"/>
      <c r="C3210" s="27"/>
      <c r="D3210" s="27"/>
      <c r="E3210" s="27"/>
      <c r="H3210" s="30"/>
      <c r="I3210" s="30"/>
      <c r="J3210" s="30"/>
    </row>
    <row r="3211" spans="1:10" x14ac:dyDescent="0.25">
      <c r="A3211" s="27"/>
      <c r="B3211" s="27"/>
      <c r="C3211" s="27"/>
      <c r="D3211" s="27"/>
      <c r="E3211" s="27"/>
      <c r="H3211" s="30"/>
      <c r="I3211" s="30"/>
      <c r="J3211" s="30"/>
    </row>
    <row r="3212" spans="1:10" x14ac:dyDescent="0.25">
      <c r="A3212" s="27"/>
      <c r="B3212" s="27"/>
      <c r="C3212" s="27"/>
      <c r="D3212" s="27"/>
      <c r="E3212" s="27"/>
      <c r="H3212" s="30"/>
      <c r="I3212" s="30"/>
      <c r="J3212" s="30"/>
    </row>
    <row r="3213" spans="1:10" x14ac:dyDescent="0.25">
      <c r="A3213" s="27"/>
      <c r="B3213" s="27"/>
      <c r="C3213" s="27"/>
      <c r="D3213" s="27"/>
      <c r="E3213" s="27"/>
      <c r="H3213" s="30"/>
      <c r="I3213" s="30"/>
      <c r="J3213" s="30"/>
    </row>
    <row r="3214" spans="1:10" x14ac:dyDescent="0.25">
      <c r="A3214" s="27"/>
      <c r="B3214" s="27"/>
      <c r="C3214" s="27"/>
      <c r="D3214" s="27"/>
      <c r="E3214" s="27"/>
      <c r="H3214" s="30"/>
      <c r="I3214" s="30"/>
      <c r="J3214" s="30"/>
    </row>
    <row r="3215" spans="1:10" x14ac:dyDescent="0.25">
      <c r="A3215" s="27"/>
      <c r="B3215" s="27"/>
      <c r="C3215" s="27"/>
      <c r="D3215" s="27"/>
      <c r="E3215" s="27"/>
      <c r="H3215" s="30"/>
      <c r="I3215" s="30"/>
      <c r="J3215" s="30"/>
    </row>
    <row r="3216" spans="1:10" x14ac:dyDescent="0.25">
      <c r="A3216" s="27"/>
      <c r="B3216" s="27"/>
      <c r="C3216" s="27"/>
      <c r="D3216" s="27"/>
      <c r="E3216" s="27"/>
      <c r="H3216" s="30"/>
      <c r="I3216" s="30"/>
      <c r="J3216" s="30"/>
    </row>
    <row r="3217" spans="1:10" x14ac:dyDescent="0.25">
      <c r="A3217" s="27"/>
      <c r="B3217" s="27"/>
      <c r="C3217" s="27"/>
      <c r="D3217" s="27"/>
      <c r="E3217" s="27"/>
      <c r="H3217" s="30"/>
      <c r="I3217" s="30"/>
      <c r="J3217" s="30"/>
    </row>
    <row r="3218" spans="1:10" x14ac:dyDescent="0.25">
      <c r="A3218" s="27"/>
      <c r="B3218" s="27"/>
      <c r="C3218" s="27"/>
      <c r="D3218" s="27"/>
      <c r="E3218" s="27"/>
      <c r="H3218" s="30"/>
      <c r="I3218" s="30"/>
      <c r="J3218" s="30"/>
    </row>
    <row r="3219" spans="1:10" x14ac:dyDescent="0.25">
      <c r="A3219" s="27"/>
      <c r="B3219" s="27"/>
      <c r="C3219" s="27"/>
      <c r="D3219" s="27"/>
      <c r="E3219" s="27"/>
      <c r="H3219" s="30"/>
      <c r="I3219" s="30"/>
      <c r="J3219" s="30"/>
    </row>
    <row r="3220" spans="1:10" x14ac:dyDescent="0.25">
      <c r="A3220" s="27"/>
      <c r="B3220" s="27"/>
      <c r="C3220" s="27"/>
      <c r="D3220" s="27"/>
      <c r="E3220" s="27"/>
      <c r="H3220" s="30"/>
      <c r="I3220" s="30"/>
      <c r="J3220" s="30"/>
    </row>
    <row r="3221" spans="1:10" x14ac:dyDescent="0.25">
      <c r="A3221" s="27"/>
      <c r="B3221" s="27"/>
      <c r="C3221" s="27"/>
      <c r="D3221" s="27"/>
      <c r="E3221" s="27"/>
      <c r="H3221" s="30"/>
      <c r="I3221" s="30"/>
      <c r="J3221" s="30"/>
    </row>
    <row r="3222" spans="1:10" x14ac:dyDescent="0.25">
      <c r="A3222" s="27"/>
      <c r="B3222" s="27"/>
      <c r="C3222" s="27"/>
      <c r="D3222" s="27"/>
      <c r="E3222" s="27"/>
      <c r="H3222" s="30"/>
      <c r="I3222" s="30"/>
      <c r="J3222" s="30"/>
    </row>
    <row r="3223" spans="1:10" x14ac:dyDescent="0.25">
      <c r="A3223" s="27"/>
      <c r="B3223" s="27"/>
      <c r="C3223" s="27"/>
      <c r="D3223" s="27"/>
      <c r="E3223" s="27"/>
      <c r="H3223" s="30"/>
      <c r="I3223" s="30"/>
      <c r="J3223" s="30"/>
    </row>
    <row r="3224" spans="1:10" x14ac:dyDescent="0.25">
      <c r="A3224" s="27"/>
      <c r="B3224" s="27"/>
      <c r="C3224" s="27"/>
      <c r="D3224" s="27"/>
      <c r="E3224" s="27"/>
      <c r="H3224" s="30"/>
      <c r="I3224" s="30"/>
      <c r="J3224" s="30"/>
    </row>
    <row r="3225" spans="1:10" x14ac:dyDescent="0.25">
      <c r="A3225" s="27"/>
      <c r="B3225" s="27"/>
      <c r="C3225" s="27"/>
      <c r="D3225" s="27"/>
      <c r="E3225" s="27"/>
      <c r="H3225" s="30"/>
      <c r="I3225" s="30"/>
      <c r="J3225" s="30"/>
    </row>
    <row r="3226" spans="1:10" x14ac:dyDescent="0.25">
      <c r="A3226" s="27"/>
      <c r="B3226" s="27"/>
      <c r="C3226" s="27"/>
      <c r="D3226" s="27"/>
      <c r="E3226" s="27"/>
      <c r="H3226" s="30"/>
      <c r="I3226" s="30"/>
      <c r="J3226" s="30"/>
    </row>
    <row r="3227" spans="1:10" x14ac:dyDescent="0.25">
      <c r="A3227" s="27"/>
      <c r="B3227" s="27"/>
      <c r="C3227" s="27"/>
      <c r="D3227" s="27"/>
      <c r="E3227" s="27"/>
      <c r="H3227" s="30"/>
      <c r="I3227" s="30"/>
      <c r="J3227" s="30"/>
    </row>
    <row r="3228" spans="1:10" x14ac:dyDescent="0.25">
      <c r="A3228" s="27"/>
      <c r="B3228" s="27"/>
      <c r="C3228" s="27"/>
      <c r="D3228" s="27"/>
      <c r="E3228" s="27"/>
      <c r="H3228" s="30"/>
      <c r="I3228" s="30"/>
      <c r="J3228" s="30"/>
    </row>
    <row r="3229" spans="1:10" x14ac:dyDescent="0.25">
      <c r="A3229" s="27"/>
      <c r="B3229" s="27"/>
      <c r="C3229" s="27"/>
      <c r="D3229" s="27"/>
      <c r="E3229" s="27"/>
      <c r="H3229" s="30"/>
      <c r="I3229" s="30"/>
      <c r="J3229" s="30"/>
    </row>
    <row r="3230" spans="1:10" x14ac:dyDescent="0.25">
      <c r="A3230" s="27"/>
      <c r="B3230" s="27"/>
      <c r="C3230" s="27"/>
      <c r="D3230" s="27"/>
      <c r="E3230" s="27"/>
      <c r="H3230" s="30"/>
      <c r="I3230" s="30"/>
      <c r="J3230" s="30"/>
    </row>
    <row r="3231" spans="1:10" x14ac:dyDescent="0.25">
      <c r="A3231" s="27"/>
      <c r="B3231" s="27"/>
      <c r="C3231" s="27"/>
      <c r="D3231" s="27"/>
      <c r="E3231" s="27"/>
      <c r="H3231" s="30"/>
      <c r="I3231" s="30"/>
      <c r="J3231" s="30"/>
    </row>
    <row r="3232" spans="1:10" x14ac:dyDescent="0.25">
      <c r="A3232" s="27"/>
      <c r="B3232" s="27"/>
      <c r="C3232" s="27"/>
      <c r="D3232" s="27"/>
      <c r="E3232" s="27"/>
      <c r="H3232" s="30"/>
      <c r="I3232" s="30"/>
      <c r="J3232" s="30"/>
    </row>
    <row r="3233" spans="1:10" x14ac:dyDescent="0.25">
      <c r="A3233" s="27"/>
      <c r="B3233" s="27"/>
      <c r="C3233" s="27"/>
      <c r="D3233" s="27"/>
      <c r="E3233" s="27"/>
      <c r="H3233" s="30"/>
      <c r="I3233" s="30"/>
      <c r="J3233" s="30"/>
    </row>
    <row r="3234" spans="1:10" x14ac:dyDescent="0.25">
      <c r="A3234" s="27"/>
      <c r="B3234" s="27"/>
      <c r="C3234" s="27"/>
      <c r="D3234" s="27"/>
      <c r="E3234" s="27"/>
      <c r="H3234" s="30"/>
      <c r="I3234" s="30"/>
      <c r="J3234" s="30"/>
    </row>
    <row r="3235" spans="1:10" x14ac:dyDescent="0.25">
      <c r="A3235" s="27"/>
      <c r="B3235" s="27"/>
      <c r="C3235" s="27"/>
      <c r="D3235" s="27"/>
      <c r="E3235" s="27"/>
      <c r="H3235" s="30"/>
      <c r="I3235" s="30"/>
      <c r="J3235" s="30"/>
    </row>
    <row r="3236" spans="1:10" x14ac:dyDescent="0.25">
      <c r="A3236" s="27"/>
      <c r="B3236" s="27"/>
      <c r="C3236" s="27"/>
      <c r="D3236" s="27"/>
      <c r="E3236" s="27"/>
      <c r="H3236" s="30"/>
      <c r="I3236" s="30"/>
      <c r="J3236" s="30"/>
    </row>
    <row r="3237" spans="1:10" x14ac:dyDescent="0.25">
      <c r="A3237" s="27"/>
      <c r="B3237" s="27"/>
      <c r="C3237" s="27"/>
      <c r="D3237" s="27"/>
      <c r="E3237" s="27"/>
      <c r="H3237" s="30"/>
      <c r="I3237" s="30"/>
      <c r="J3237" s="30"/>
    </row>
    <row r="3238" spans="1:10" x14ac:dyDescent="0.25">
      <c r="A3238" s="27"/>
      <c r="B3238" s="27"/>
      <c r="C3238" s="27"/>
      <c r="D3238" s="27"/>
      <c r="E3238" s="27"/>
      <c r="H3238" s="30"/>
      <c r="I3238" s="30"/>
      <c r="J3238" s="30"/>
    </row>
    <row r="3239" spans="1:10" x14ac:dyDescent="0.25">
      <c r="A3239" s="27"/>
      <c r="B3239" s="27"/>
      <c r="C3239" s="27"/>
      <c r="D3239" s="27"/>
      <c r="E3239" s="27"/>
      <c r="H3239" s="30"/>
      <c r="I3239" s="30"/>
      <c r="J3239" s="30"/>
    </row>
    <row r="3240" spans="1:10" x14ac:dyDescent="0.25">
      <c r="A3240" s="27"/>
      <c r="B3240" s="27"/>
      <c r="C3240" s="27"/>
      <c r="D3240" s="27"/>
      <c r="E3240" s="27"/>
      <c r="H3240" s="30"/>
      <c r="I3240" s="30"/>
      <c r="J3240" s="30"/>
    </row>
    <row r="3241" spans="1:10" x14ac:dyDescent="0.25">
      <c r="A3241" s="27"/>
      <c r="B3241" s="27"/>
      <c r="C3241" s="27"/>
      <c r="D3241" s="27"/>
      <c r="E3241" s="27"/>
      <c r="H3241" s="30"/>
      <c r="I3241" s="30"/>
      <c r="J3241" s="30"/>
    </row>
    <row r="3242" spans="1:10" x14ac:dyDescent="0.25">
      <c r="A3242" s="27"/>
      <c r="B3242" s="27"/>
      <c r="C3242" s="27"/>
      <c r="D3242" s="27"/>
      <c r="E3242" s="27"/>
      <c r="H3242" s="30"/>
      <c r="I3242" s="30"/>
      <c r="J3242" s="30"/>
    </row>
    <row r="3243" spans="1:10" x14ac:dyDescent="0.25">
      <c r="A3243" s="27"/>
      <c r="B3243" s="27"/>
      <c r="C3243" s="27"/>
      <c r="D3243" s="27"/>
      <c r="E3243" s="27"/>
      <c r="H3243" s="30"/>
      <c r="I3243" s="30"/>
      <c r="J3243" s="30"/>
    </row>
    <row r="3244" spans="1:10" x14ac:dyDescent="0.25">
      <c r="A3244" s="27"/>
      <c r="B3244" s="27"/>
      <c r="C3244" s="27"/>
      <c r="D3244" s="27"/>
      <c r="E3244" s="27"/>
      <c r="H3244" s="30"/>
      <c r="I3244" s="30"/>
      <c r="J3244" s="30"/>
    </row>
    <row r="3245" spans="1:10" x14ac:dyDescent="0.25">
      <c r="A3245" s="27"/>
      <c r="B3245" s="27"/>
      <c r="C3245" s="27"/>
      <c r="D3245" s="27"/>
      <c r="E3245" s="27"/>
      <c r="H3245" s="30"/>
      <c r="I3245" s="30"/>
      <c r="J3245" s="30"/>
    </row>
    <row r="3246" spans="1:10" x14ac:dyDescent="0.25">
      <c r="A3246" s="27"/>
      <c r="B3246" s="27"/>
      <c r="C3246" s="27"/>
      <c r="D3246" s="27"/>
      <c r="E3246" s="27"/>
      <c r="H3246" s="30"/>
      <c r="I3246" s="30"/>
      <c r="J3246" s="30"/>
    </row>
    <row r="3247" spans="1:10" x14ac:dyDescent="0.25">
      <c r="A3247" s="27"/>
      <c r="B3247" s="27"/>
      <c r="C3247" s="27"/>
      <c r="D3247" s="27"/>
      <c r="E3247" s="27"/>
      <c r="H3247" s="30"/>
      <c r="I3247" s="30"/>
      <c r="J3247" s="30"/>
    </row>
    <row r="3248" spans="1:10" x14ac:dyDescent="0.25">
      <c r="A3248" s="27"/>
      <c r="B3248" s="27"/>
      <c r="C3248" s="27"/>
      <c r="D3248" s="27"/>
      <c r="E3248" s="27"/>
      <c r="H3248" s="30"/>
      <c r="I3248" s="30"/>
      <c r="J3248" s="30"/>
    </row>
    <row r="3249" spans="1:10" x14ac:dyDescent="0.25">
      <c r="A3249" s="27"/>
      <c r="B3249" s="27"/>
      <c r="C3249" s="27"/>
      <c r="D3249" s="27"/>
      <c r="E3249" s="27"/>
      <c r="H3249" s="30"/>
      <c r="I3249" s="30"/>
      <c r="J3249" s="30"/>
    </row>
    <row r="3250" spans="1:10" x14ac:dyDescent="0.25">
      <c r="A3250" s="27"/>
      <c r="B3250" s="27"/>
      <c r="C3250" s="27"/>
      <c r="D3250" s="27"/>
      <c r="E3250" s="27"/>
      <c r="H3250" s="30"/>
      <c r="I3250" s="30"/>
      <c r="J3250" s="30"/>
    </row>
    <row r="3251" spans="1:10" x14ac:dyDescent="0.25">
      <c r="A3251" s="27"/>
      <c r="B3251" s="27"/>
      <c r="C3251" s="27"/>
      <c r="D3251" s="27"/>
      <c r="E3251" s="27"/>
      <c r="H3251" s="30"/>
      <c r="I3251" s="30"/>
      <c r="J3251" s="30"/>
    </row>
    <row r="3252" spans="1:10" x14ac:dyDescent="0.25">
      <c r="A3252" s="27"/>
      <c r="B3252" s="27"/>
      <c r="C3252" s="27"/>
      <c r="D3252" s="27"/>
      <c r="E3252" s="27"/>
      <c r="H3252" s="30"/>
      <c r="I3252" s="30"/>
      <c r="J3252" s="30"/>
    </row>
    <row r="3253" spans="1:10" x14ac:dyDescent="0.25">
      <c r="A3253" s="27"/>
      <c r="B3253" s="27"/>
      <c r="C3253" s="27"/>
      <c r="D3253" s="27"/>
      <c r="E3253" s="27"/>
      <c r="H3253" s="30"/>
      <c r="I3253" s="30"/>
      <c r="J3253" s="30"/>
    </row>
    <row r="3254" spans="1:10" x14ac:dyDescent="0.25">
      <c r="A3254" s="27"/>
      <c r="B3254" s="27"/>
      <c r="C3254" s="27"/>
      <c r="D3254" s="27"/>
      <c r="E3254" s="27"/>
      <c r="H3254" s="30"/>
      <c r="I3254" s="30"/>
      <c r="J3254" s="30"/>
    </row>
    <row r="3255" spans="1:10" x14ac:dyDescent="0.25">
      <c r="A3255" s="27"/>
      <c r="B3255" s="27"/>
      <c r="C3255" s="27"/>
      <c r="D3255" s="27"/>
      <c r="E3255" s="27"/>
      <c r="H3255" s="30"/>
      <c r="I3255" s="30"/>
      <c r="J3255" s="30"/>
    </row>
    <row r="3256" spans="1:10" x14ac:dyDescent="0.25">
      <c r="A3256" s="27"/>
      <c r="B3256" s="27"/>
      <c r="C3256" s="27"/>
      <c r="D3256" s="27"/>
      <c r="E3256" s="27"/>
      <c r="H3256" s="30"/>
      <c r="I3256" s="30"/>
      <c r="J3256" s="30"/>
    </row>
    <row r="3257" spans="1:10" x14ac:dyDescent="0.25">
      <c r="A3257" s="27"/>
      <c r="B3257" s="27"/>
      <c r="C3257" s="27"/>
      <c r="D3257" s="27"/>
      <c r="E3257" s="27"/>
      <c r="H3257" s="30"/>
      <c r="I3257" s="30"/>
      <c r="J3257" s="30"/>
    </row>
    <row r="3258" spans="1:10" x14ac:dyDescent="0.25">
      <c r="A3258" s="27"/>
      <c r="B3258" s="27"/>
      <c r="C3258" s="27"/>
      <c r="D3258" s="27"/>
      <c r="E3258" s="27"/>
      <c r="H3258" s="30"/>
      <c r="I3258" s="30"/>
      <c r="J3258" s="30"/>
    </row>
    <row r="3259" spans="1:10" x14ac:dyDescent="0.25">
      <c r="A3259" s="27"/>
      <c r="B3259" s="27"/>
      <c r="C3259" s="27"/>
      <c r="D3259" s="27"/>
      <c r="E3259" s="27"/>
      <c r="H3259" s="30"/>
      <c r="I3259" s="30"/>
      <c r="J3259" s="30"/>
    </row>
    <row r="3260" spans="1:10" x14ac:dyDescent="0.25">
      <c r="A3260" s="27"/>
      <c r="B3260" s="27"/>
      <c r="C3260" s="27"/>
      <c r="D3260" s="27"/>
      <c r="E3260" s="27"/>
      <c r="H3260" s="30"/>
      <c r="I3260" s="30"/>
      <c r="J3260" s="30"/>
    </row>
    <row r="3261" spans="1:10" x14ac:dyDescent="0.25">
      <c r="A3261" s="27"/>
      <c r="B3261" s="27"/>
      <c r="C3261" s="27"/>
      <c r="D3261" s="27"/>
      <c r="E3261" s="27"/>
      <c r="H3261" s="30"/>
      <c r="I3261" s="30"/>
      <c r="J3261" s="30"/>
    </row>
    <row r="3262" spans="1:10" x14ac:dyDescent="0.25">
      <c r="A3262" s="27"/>
      <c r="B3262" s="27"/>
      <c r="C3262" s="27"/>
      <c r="D3262" s="27"/>
      <c r="E3262" s="27"/>
      <c r="H3262" s="30"/>
      <c r="I3262" s="30"/>
      <c r="J3262" s="30"/>
    </row>
    <row r="3263" spans="1:10" x14ac:dyDescent="0.25">
      <c r="A3263" s="27"/>
      <c r="B3263" s="27"/>
      <c r="C3263" s="27"/>
      <c r="D3263" s="27"/>
      <c r="E3263" s="27"/>
      <c r="H3263" s="30"/>
      <c r="I3263" s="30"/>
      <c r="J3263" s="30"/>
    </row>
    <row r="3264" spans="1:10" x14ac:dyDescent="0.25">
      <c r="A3264" s="27"/>
      <c r="B3264" s="27"/>
      <c r="C3264" s="27"/>
      <c r="D3264" s="27"/>
      <c r="E3264" s="27"/>
      <c r="H3264" s="30"/>
      <c r="I3264" s="30"/>
      <c r="J3264" s="30"/>
    </row>
    <row r="3265" spans="1:10" x14ac:dyDescent="0.25">
      <c r="A3265" s="27"/>
      <c r="B3265" s="27"/>
      <c r="C3265" s="27"/>
      <c r="D3265" s="27"/>
      <c r="E3265" s="27"/>
      <c r="H3265" s="30"/>
      <c r="I3265" s="30"/>
      <c r="J3265" s="30"/>
    </row>
    <row r="3266" spans="1:10" x14ac:dyDescent="0.25">
      <c r="A3266" s="27"/>
      <c r="B3266" s="27"/>
      <c r="C3266" s="27"/>
      <c r="D3266" s="27"/>
      <c r="E3266" s="27"/>
      <c r="H3266" s="30"/>
      <c r="I3266" s="30"/>
      <c r="J3266" s="30"/>
    </row>
    <row r="3267" spans="1:10" x14ac:dyDescent="0.25">
      <c r="A3267" s="27"/>
      <c r="B3267" s="27"/>
      <c r="C3267" s="27"/>
      <c r="D3267" s="27"/>
      <c r="E3267" s="27"/>
      <c r="H3267" s="30"/>
      <c r="I3267" s="30"/>
      <c r="J3267" s="30"/>
    </row>
    <row r="3268" spans="1:10" x14ac:dyDescent="0.25">
      <c r="A3268" s="27"/>
      <c r="B3268" s="27"/>
      <c r="C3268" s="27"/>
      <c r="D3268" s="27"/>
      <c r="E3268" s="27"/>
      <c r="H3268" s="30"/>
      <c r="I3268" s="30"/>
      <c r="J3268" s="30"/>
    </row>
    <row r="3269" spans="1:10" x14ac:dyDescent="0.25">
      <c r="A3269" s="27"/>
      <c r="B3269" s="27"/>
      <c r="C3269" s="27"/>
      <c r="D3269" s="27"/>
      <c r="E3269" s="27"/>
      <c r="H3269" s="30"/>
      <c r="I3269" s="30"/>
      <c r="J3269" s="30"/>
    </row>
    <row r="3270" spans="1:10" x14ac:dyDescent="0.25">
      <c r="A3270" s="27"/>
      <c r="B3270" s="27"/>
      <c r="C3270" s="27"/>
      <c r="D3270" s="27"/>
      <c r="E3270" s="27"/>
      <c r="H3270" s="30"/>
      <c r="I3270" s="30"/>
      <c r="J3270" s="30"/>
    </row>
    <row r="3271" spans="1:10" x14ac:dyDescent="0.25">
      <c r="A3271" s="27"/>
      <c r="B3271" s="27"/>
      <c r="C3271" s="27"/>
      <c r="D3271" s="27"/>
      <c r="E3271" s="27"/>
      <c r="H3271" s="30"/>
      <c r="I3271" s="30"/>
      <c r="J3271" s="30"/>
    </row>
    <row r="3272" spans="1:10" x14ac:dyDescent="0.25">
      <c r="A3272" s="27"/>
      <c r="B3272" s="27"/>
      <c r="C3272" s="27"/>
      <c r="D3272" s="27"/>
      <c r="E3272" s="27"/>
      <c r="H3272" s="30"/>
      <c r="I3272" s="30"/>
      <c r="J3272" s="30"/>
    </row>
    <row r="3273" spans="1:10" x14ac:dyDescent="0.25">
      <c r="A3273" s="27"/>
      <c r="B3273" s="27"/>
      <c r="C3273" s="27"/>
      <c r="D3273" s="27"/>
      <c r="E3273" s="27"/>
      <c r="H3273" s="30"/>
      <c r="I3273" s="30"/>
      <c r="J3273" s="30"/>
    </row>
    <row r="3274" spans="1:10" x14ac:dyDescent="0.25">
      <c r="A3274" s="27"/>
      <c r="B3274" s="27"/>
      <c r="C3274" s="27"/>
      <c r="D3274" s="27"/>
      <c r="E3274" s="27"/>
      <c r="H3274" s="30"/>
      <c r="I3274" s="30"/>
      <c r="J3274" s="30"/>
    </row>
    <row r="3275" spans="1:10" x14ac:dyDescent="0.25">
      <c r="A3275" s="27"/>
      <c r="B3275" s="27"/>
      <c r="C3275" s="27"/>
      <c r="D3275" s="27"/>
      <c r="E3275" s="27"/>
      <c r="H3275" s="30"/>
      <c r="I3275" s="30"/>
      <c r="J3275" s="30"/>
    </row>
    <row r="3276" spans="1:10" x14ac:dyDescent="0.25">
      <c r="A3276" s="27"/>
      <c r="B3276" s="27"/>
      <c r="C3276" s="27"/>
      <c r="D3276" s="27"/>
      <c r="E3276" s="27"/>
      <c r="H3276" s="30"/>
      <c r="I3276" s="30"/>
      <c r="J3276" s="30"/>
    </row>
    <row r="3277" spans="1:10" x14ac:dyDescent="0.25">
      <c r="A3277" s="27"/>
      <c r="B3277" s="27"/>
      <c r="C3277" s="27"/>
      <c r="D3277" s="27"/>
      <c r="E3277" s="27"/>
      <c r="H3277" s="30"/>
      <c r="I3277" s="30"/>
      <c r="J3277" s="30"/>
    </row>
    <row r="3278" spans="1:10" x14ac:dyDescent="0.25">
      <c r="A3278" s="27"/>
      <c r="B3278" s="27"/>
      <c r="C3278" s="27"/>
      <c r="D3278" s="27"/>
      <c r="E3278" s="27"/>
      <c r="H3278" s="30"/>
      <c r="I3278" s="30"/>
      <c r="J3278" s="30"/>
    </row>
    <row r="3279" spans="1:10" x14ac:dyDescent="0.25">
      <c r="A3279" s="27"/>
      <c r="B3279" s="27"/>
      <c r="C3279" s="27"/>
      <c r="D3279" s="27"/>
      <c r="E3279" s="27"/>
      <c r="H3279" s="30"/>
      <c r="I3279" s="30"/>
      <c r="J3279" s="30"/>
    </row>
    <row r="3280" spans="1:10" x14ac:dyDescent="0.25">
      <c r="A3280" s="27"/>
      <c r="B3280" s="27"/>
      <c r="C3280" s="27"/>
      <c r="D3280" s="27"/>
      <c r="E3280" s="27"/>
      <c r="H3280" s="30"/>
      <c r="I3280" s="30"/>
      <c r="J3280" s="30"/>
    </row>
    <row r="3281" spans="1:10" x14ac:dyDescent="0.25">
      <c r="A3281" s="27"/>
      <c r="B3281" s="27"/>
      <c r="C3281" s="27"/>
      <c r="D3281" s="27"/>
      <c r="E3281" s="27"/>
      <c r="H3281" s="30"/>
      <c r="I3281" s="30"/>
      <c r="J3281" s="30"/>
    </row>
    <row r="3282" spans="1:10" x14ac:dyDescent="0.25">
      <c r="A3282" s="27"/>
      <c r="B3282" s="27"/>
      <c r="C3282" s="27"/>
      <c r="D3282" s="27"/>
      <c r="E3282" s="27"/>
      <c r="H3282" s="30"/>
      <c r="I3282" s="30"/>
      <c r="J3282" s="30"/>
    </row>
    <row r="3283" spans="1:10" x14ac:dyDescent="0.25">
      <c r="A3283" s="27"/>
      <c r="B3283" s="27"/>
      <c r="C3283" s="27"/>
      <c r="D3283" s="27"/>
      <c r="E3283" s="27"/>
      <c r="H3283" s="30"/>
      <c r="I3283" s="30"/>
      <c r="J3283" s="30"/>
    </row>
    <row r="3284" spans="1:10" x14ac:dyDescent="0.25">
      <c r="A3284" s="27"/>
      <c r="B3284" s="27"/>
      <c r="C3284" s="27"/>
      <c r="D3284" s="27"/>
      <c r="E3284" s="27"/>
      <c r="H3284" s="30"/>
      <c r="I3284" s="30"/>
      <c r="J3284" s="30"/>
    </row>
    <row r="3285" spans="1:10" x14ac:dyDescent="0.25">
      <c r="A3285" s="27"/>
      <c r="B3285" s="27"/>
      <c r="C3285" s="27"/>
      <c r="D3285" s="27"/>
      <c r="E3285" s="27"/>
      <c r="H3285" s="30"/>
      <c r="I3285" s="30"/>
      <c r="J3285" s="30"/>
    </row>
    <row r="3286" spans="1:10" x14ac:dyDescent="0.25">
      <c r="A3286" s="27"/>
      <c r="B3286" s="27"/>
      <c r="C3286" s="27"/>
      <c r="D3286" s="27"/>
      <c r="E3286" s="27"/>
      <c r="H3286" s="30"/>
      <c r="I3286" s="30"/>
      <c r="J3286" s="30"/>
    </row>
    <row r="3287" spans="1:10" x14ac:dyDescent="0.25">
      <c r="A3287" s="27"/>
      <c r="B3287" s="27"/>
      <c r="C3287" s="27"/>
      <c r="D3287" s="27"/>
      <c r="E3287" s="27"/>
      <c r="H3287" s="30"/>
      <c r="I3287" s="30"/>
      <c r="J3287" s="30"/>
    </row>
    <row r="3288" spans="1:10" x14ac:dyDescent="0.25">
      <c r="A3288" s="27"/>
      <c r="B3288" s="27"/>
      <c r="C3288" s="27"/>
      <c r="D3288" s="27"/>
      <c r="E3288" s="27"/>
      <c r="H3288" s="30"/>
      <c r="I3288" s="30"/>
      <c r="J3288" s="30"/>
    </row>
    <row r="3289" spans="1:10" x14ac:dyDescent="0.25">
      <c r="A3289" s="27"/>
      <c r="B3289" s="27"/>
      <c r="C3289" s="27"/>
      <c r="D3289" s="27"/>
      <c r="E3289" s="27"/>
      <c r="H3289" s="30"/>
      <c r="I3289" s="30"/>
      <c r="J3289" s="30"/>
    </row>
    <row r="3290" spans="1:10" x14ac:dyDescent="0.25">
      <c r="A3290" s="27"/>
      <c r="B3290" s="27"/>
      <c r="C3290" s="27"/>
      <c r="D3290" s="27"/>
      <c r="E3290" s="27"/>
      <c r="H3290" s="30"/>
      <c r="I3290" s="30"/>
      <c r="J3290" s="30"/>
    </row>
    <row r="3291" spans="1:10" x14ac:dyDescent="0.25">
      <c r="A3291" s="27"/>
      <c r="B3291" s="27"/>
      <c r="C3291" s="27"/>
      <c r="D3291" s="27"/>
      <c r="E3291" s="27"/>
      <c r="H3291" s="30"/>
      <c r="I3291" s="30"/>
      <c r="J3291" s="30"/>
    </row>
    <row r="3292" spans="1:10" x14ac:dyDescent="0.25">
      <c r="A3292" s="27"/>
      <c r="B3292" s="27"/>
      <c r="C3292" s="27"/>
      <c r="D3292" s="27"/>
      <c r="E3292" s="27"/>
      <c r="H3292" s="30"/>
      <c r="I3292" s="30"/>
      <c r="J3292" s="30"/>
    </row>
    <row r="3293" spans="1:10" x14ac:dyDescent="0.25">
      <c r="A3293" s="27"/>
      <c r="B3293" s="27"/>
      <c r="C3293" s="27"/>
      <c r="D3293" s="27"/>
      <c r="E3293" s="27"/>
      <c r="H3293" s="30"/>
      <c r="I3293" s="30"/>
      <c r="J3293" s="30"/>
    </row>
    <row r="3294" spans="1:10" x14ac:dyDescent="0.25">
      <c r="A3294" s="27"/>
      <c r="B3294" s="27"/>
      <c r="C3294" s="27"/>
      <c r="D3294" s="27"/>
      <c r="E3294" s="27"/>
      <c r="H3294" s="30"/>
      <c r="I3294" s="30"/>
      <c r="J3294" s="30"/>
    </row>
    <row r="3295" spans="1:10" x14ac:dyDescent="0.25">
      <c r="A3295" s="27"/>
      <c r="B3295" s="27"/>
      <c r="C3295" s="27"/>
      <c r="D3295" s="27"/>
      <c r="E3295" s="27"/>
      <c r="H3295" s="30"/>
      <c r="I3295" s="30"/>
      <c r="J3295" s="30"/>
    </row>
    <row r="3296" spans="1:10" x14ac:dyDescent="0.25">
      <c r="A3296" s="27"/>
      <c r="B3296" s="27"/>
      <c r="C3296" s="27"/>
      <c r="D3296" s="27"/>
      <c r="E3296" s="27"/>
      <c r="H3296" s="30"/>
      <c r="I3296" s="30"/>
      <c r="J3296" s="30"/>
    </row>
    <row r="3297" spans="1:10" x14ac:dyDescent="0.25">
      <c r="A3297" s="27"/>
      <c r="B3297" s="27"/>
      <c r="C3297" s="27"/>
      <c r="D3297" s="27"/>
      <c r="E3297" s="27"/>
      <c r="H3297" s="30"/>
      <c r="I3297" s="30"/>
      <c r="J3297" s="30"/>
    </row>
    <row r="3298" spans="1:10" x14ac:dyDescent="0.25">
      <c r="A3298" s="27"/>
      <c r="B3298" s="27"/>
      <c r="C3298" s="27"/>
      <c r="D3298" s="27"/>
      <c r="E3298" s="27"/>
      <c r="H3298" s="30"/>
      <c r="I3298" s="30"/>
      <c r="J3298" s="30"/>
    </row>
    <row r="3299" spans="1:10" x14ac:dyDescent="0.25">
      <c r="A3299" s="27"/>
      <c r="B3299" s="27"/>
      <c r="C3299" s="27"/>
      <c r="D3299" s="27"/>
      <c r="E3299" s="27"/>
      <c r="H3299" s="30"/>
      <c r="I3299" s="30"/>
      <c r="J3299" s="30"/>
    </row>
    <row r="3300" spans="1:10" x14ac:dyDescent="0.25">
      <c r="A3300" s="27"/>
      <c r="B3300" s="27"/>
      <c r="C3300" s="27"/>
      <c r="D3300" s="27"/>
      <c r="E3300" s="27"/>
      <c r="H3300" s="30"/>
      <c r="I3300" s="30"/>
      <c r="J3300" s="30"/>
    </row>
    <row r="3301" spans="1:10" x14ac:dyDescent="0.25">
      <c r="A3301" s="27"/>
      <c r="B3301" s="27"/>
      <c r="C3301" s="27"/>
      <c r="D3301" s="27"/>
      <c r="E3301" s="27"/>
      <c r="H3301" s="30"/>
      <c r="I3301" s="30"/>
      <c r="J3301" s="30"/>
    </row>
    <row r="3302" spans="1:10" x14ac:dyDescent="0.25">
      <c r="A3302" s="27"/>
      <c r="B3302" s="27"/>
      <c r="C3302" s="27"/>
      <c r="D3302" s="27"/>
      <c r="E3302" s="27"/>
      <c r="H3302" s="30"/>
      <c r="I3302" s="30"/>
      <c r="J3302" s="30"/>
    </row>
    <row r="3303" spans="1:10" x14ac:dyDescent="0.25">
      <c r="A3303" s="27"/>
      <c r="B3303" s="27"/>
      <c r="C3303" s="27"/>
      <c r="D3303" s="27"/>
      <c r="E3303" s="27"/>
      <c r="H3303" s="30"/>
      <c r="I3303" s="30"/>
      <c r="J3303" s="30"/>
    </row>
    <row r="3304" spans="1:10" x14ac:dyDescent="0.25">
      <c r="A3304" s="27"/>
      <c r="B3304" s="27"/>
      <c r="C3304" s="27"/>
      <c r="D3304" s="27"/>
      <c r="E3304" s="27"/>
      <c r="H3304" s="30"/>
      <c r="I3304" s="30"/>
      <c r="J3304" s="30"/>
    </row>
    <row r="3305" spans="1:10" x14ac:dyDescent="0.25">
      <c r="A3305" s="27"/>
      <c r="B3305" s="27"/>
      <c r="C3305" s="27"/>
      <c r="D3305" s="27"/>
      <c r="E3305" s="27"/>
      <c r="H3305" s="30"/>
      <c r="I3305" s="30"/>
      <c r="J3305" s="30"/>
    </row>
    <row r="3306" spans="1:10" x14ac:dyDescent="0.25">
      <c r="A3306" s="27"/>
      <c r="B3306" s="27"/>
      <c r="C3306" s="27"/>
      <c r="D3306" s="27"/>
      <c r="E3306" s="27"/>
      <c r="H3306" s="30"/>
      <c r="I3306" s="30"/>
      <c r="J3306" s="30"/>
    </row>
    <row r="3307" spans="1:10" x14ac:dyDescent="0.25">
      <c r="A3307" s="27"/>
      <c r="B3307" s="27"/>
      <c r="C3307" s="27"/>
      <c r="D3307" s="27"/>
      <c r="E3307" s="27"/>
      <c r="H3307" s="30"/>
      <c r="I3307" s="30"/>
      <c r="J3307" s="30"/>
    </row>
    <row r="3308" spans="1:10" x14ac:dyDescent="0.25">
      <c r="A3308" s="27"/>
      <c r="B3308" s="27"/>
      <c r="C3308" s="27"/>
      <c r="D3308" s="27"/>
      <c r="E3308" s="27"/>
      <c r="H3308" s="30"/>
      <c r="I3308" s="30"/>
      <c r="J3308" s="30"/>
    </row>
    <row r="3309" spans="1:10" x14ac:dyDescent="0.25">
      <c r="A3309" s="27"/>
      <c r="B3309" s="27"/>
      <c r="C3309" s="27"/>
      <c r="D3309" s="27"/>
      <c r="E3309" s="27"/>
      <c r="H3309" s="30"/>
      <c r="I3309" s="30"/>
      <c r="J3309" s="30"/>
    </row>
    <row r="3310" spans="1:10" x14ac:dyDescent="0.25">
      <c r="A3310" s="27"/>
      <c r="B3310" s="27"/>
      <c r="C3310" s="27"/>
      <c r="D3310" s="27"/>
      <c r="E3310" s="27"/>
      <c r="H3310" s="30"/>
      <c r="I3310" s="30"/>
      <c r="J3310" s="30"/>
    </row>
    <row r="3311" spans="1:10" x14ac:dyDescent="0.25">
      <c r="A3311" s="27"/>
      <c r="B3311" s="27"/>
      <c r="C3311" s="27"/>
      <c r="D3311" s="27"/>
      <c r="E3311" s="27"/>
      <c r="H3311" s="30"/>
      <c r="I3311" s="30"/>
      <c r="J3311" s="30"/>
    </row>
    <row r="3312" spans="1:10" x14ac:dyDescent="0.25">
      <c r="A3312" s="27"/>
      <c r="B3312" s="27"/>
      <c r="C3312" s="27"/>
      <c r="D3312" s="27"/>
      <c r="E3312" s="27"/>
      <c r="H3312" s="30"/>
      <c r="I3312" s="30"/>
      <c r="J3312" s="30"/>
    </row>
    <row r="3313" spans="1:10" x14ac:dyDescent="0.25">
      <c r="A3313" s="27"/>
      <c r="B3313" s="27"/>
      <c r="C3313" s="27"/>
      <c r="D3313" s="27"/>
      <c r="E3313" s="27"/>
      <c r="H3313" s="30"/>
      <c r="I3313" s="30"/>
      <c r="J3313" s="30"/>
    </row>
    <row r="3314" spans="1:10" x14ac:dyDescent="0.25">
      <c r="A3314" s="27"/>
      <c r="B3314" s="27"/>
      <c r="C3314" s="27"/>
      <c r="D3314" s="27"/>
      <c r="E3314" s="27"/>
      <c r="H3314" s="30"/>
      <c r="I3314" s="30"/>
      <c r="J3314" s="30"/>
    </row>
    <row r="3315" spans="1:10" x14ac:dyDescent="0.25">
      <c r="A3315" s="27"/>
      <c r="B3315" s="27"/>
      <c r="C3315" s="27"/>
      <c r="D3315" s="27"/>
      <c r="E3315" s="27"/>
      <c r="H3315" s="30"/>
      <c r="I3315" s="30"/>
      <c r="J3315" s="30"/>
    </row>
    <row r="3316" spans="1:10" x14ac:dyDescent="0.25">
      <c r="A3316" s="27"/>
      <c r="B3316" s="27"/>
      <c r="C3316" s="27"/>
      <c r="D3316" s="27"/>
      <c r="E3316" s="27"/>
      <c r="H3316" s="30"/>
      <c r="I3316" s="30"/>
      <c r="J3316" s="30"/>
    </row>
    <row r="3317" spans="1:10" x14ac:dyDescent="0.25">
      <c r="A3317" s="27"/>
      <c r="B3317" s="27"/>
      <c r="C3317" s="27"/>
      <c r="D3317" s="27"/>
      <c r="E3317" s="27"/>
      <c r="H3317" s="30"/>
      <c r="I3317" s="30"/>
      <c r="J3317" s="30"/>
    </row>
    <row r="3318" spans="1:10" x14ac:dyDescent="0.25">
      <c r="A3318" s="27"/>
      <c r="B3318" s="27"/>
      <c r="C3318" s="27"/>
      <c r="D3318" s="27"/>
      <c r="E3318" s="27"/>
      <c r="H3318" s="30"/>
      <c r="I3318" s="30"/>
      <c r="J3318" s="30"/>
    </row>
    <row r="3319" spans="1:10" x14ac:dyDescent="0.25">
      <c r="A3319" s="27"/>
      <c r="B3319" s="27"/>
      <c r="C3319" s="27"/>
      <c r="D3319" s="27"/>
      <c r="E3319" s="27"/>
      <c r="H3319" s="30"/>
      <c r="I3319" s="30"/>
      <c r="J3319" s="30"/>
    </row>
    <row r="3320" spans="1:10" x14ac:dyDescent="0.25">
      <c r="A3320" s="27"/>
      <c r="B3320" s="27"/>
      <c r="C3320" s="27"/>
      <c r="D3320" s="27"/>
      <c r="E3320" s="27"/>
      <c r="H3320" s="30"/>
      <c r="I3320" s="30"/>
      <c r="J3320" s="30"/>
    </row>
    <row r="3321" spans="1:10" x14ac:dyDescent="0.25">
      <c r="A3321" s="27"/>
      <c r="B3321" s="27"/>
      <c r="C3321" s="27"/>
      <c r="D3321" s="27"/>
      <c r="E3321" s="27"/>
      <c r="H3321" s="30"/>
      <c r="I3321" s="30"/>
      <c r="J3321" s="30"/>
    </row>
    <row r="3322" spans="1:10" x14ac:dyDescent="0.25">
      <c r="A3322" s="27"/>
      <c r="B3322" s="27"/>
      <c r="C3322" s="27"/>
      <c r="D3322" s="27"/>
      <c r="E3322" s="27"/>
      <c r="H3322" s="30"/>
      <c r="I3322" s="30"/>
      <c r="J3322" s="30"/>
    </row>
    <row r="3323" spans="1:10" x14ac:dyDescent="0.25">
      <c r="A3323" s="27"/>
      <c r="B3323" s="27"/>
      <c r="C3323" s="27"/>
      <c r="D3323" s="27"/>
      <c r="E3323" s="27"/>
      <c r="H3323" s="30"/>
      <c r="I3323" s="30"/>
      <c r="J3323" s="30"/>
    </row>
    <row r="3324" spans="1:10" x14ac:dyDescent="0.25">
      <c r="A3324" s="27"/>
      <c r="B3324" s="27"/>
      <c r="C3324" s="27"/>
      <c r="D3324" s="27"/>
      <c r="E3324" s="27"/>
      <c r="H3324" s="30"/>
      <c r="I3324" s="30"/>
      <c r="J3324" s="30"/>
    </row>
    <row r="3325" spans="1:10" x14ac:dyDescent="0.25">
      <c r="A3325" s="27"/>
      <c r="B3325" s="27"/>
      <c r="C3325" s="27"/>
      <c r="D3325" s="27"/>
      <c r="E3325" s="27"/>
      <c r="H3325" s="30"/>
      <c r="I3325" s="30"/>
      <c r="J3325" s="30"/>
    </row>
    <row r="3326" spans="1:10" x14ac:dyDescent="0.25">
      <c r="A3326" s="27"/>
      <c r="B3326" s="27"/>
      <c r="C3326" s="27"/>
      <c r="D3326" s="27"/>
      <c r="E3326" s="27"/>
      <c r="H3326" s="30"/>
      <c r="I3326" s="30"/>
      <c r="J3326" s="30"/>
    </row>
    <row r="3327" spans="1:10" x14ac:dyDescent="0.25">
      <c r="A3327" s="27"/>
      <c r="B3327" s="27"/>
      <c r="C3327" s="27"/>
      <c r="D3327" s="27"/>
      <c r="E3327" s="27"/>
      <c r="H3327" s="30"/>
      <c r="I3327" s="30"/>
      <c r="J3327" s="30"/>
    </row>
    <row r="3328" spans="1:10" x14ac:dyDescent="0.25">
      <c r="A3328" s="27"/>
      <c r="B3328" s="27"/>
      <c r="C3328" s="27"/>
      <c r="D3328" s="27"/>
      <c r="E3328" s="27"/>
      <c r="H3328" s="30"/>
      <c r="I3328" s="30"/>
      <c r="J3328" s="30"/>
    </row>
    <row r="3329" spans="1:10" x14ac:dyDescent="0.25">
      <c r="A3329" s="27"/>
      <c r="B3329" s="27"/>
      <c r="C3329" s="27"/>
      <c r="D3329" s="27"/>
      <c r="E3329" s="27"/>
      <c r="H3329" s="30"/>
      <c r="I3329" s="30"/>
      <c r="J3329" s="30"/>
    </row>
    <row r="3330" spans="1:10" x14ac:dyDescent="0.25">
      <c r="A3330" s="27"/>
      <c r="B3330" s="27"/>
      <c r="C3330" s="27"/>
      <c r="D3330" s="27"/>
      <c r="E3330" s="27"/>
      <c r="H3330" s="30"/>
      <c r="I3330" s="30"/>
      <c r="J3330" s="30"/>
    </row>
    <row r="3331" spans="1:10" x14ac:dyDescent="0.25">
      <c r="A3331" s="27"/>
      <c r="B3331" s="27"/>
      <c r="C3331" s="27"/>
      <c r="D3331" s="27"/>
      <c r="E3331" s="27"/>
      <c r="H3331" s="30"/>
      <c r="I3331" s="30"/>
      <c r="J3331" s="30"/>
    </row>
    <row r="3332" spans="1:10" x14ac:dyDescent="0.25">
      <c r="A3332" s="27"/>
      <c r="B3332" s="27"/>
      <c r="C3332" s="27"/>
      <c r="D3332" s="27"/>
      <c r="E3332" s="27"/>
      <c r="H3332" s="30"/>
      <c r="I3332" s="30"/>
      <c r="J3332" s="30"/>
    </row>
    <row r="3333" spans="1:10" x14ac:dyDescent="0.25">
      <c r="A3333" s="27"/>
      <c r="B3333" s="27"/>
      <c r="C3333" s="27"/>
      <c r="D3333" s="27"/>
      <c r="E3333" s="27"/>
      <c r="H3333" s="30"/>
      <c r="I3333" s="30"/>
      <c r="J3333" s="30"/>
    </row>
    <row r="3334" spans="1:10" x14ac:dyDescent="0.25">
      <c r="A3334" s="27"/>
      <c r="B3334" s="27"/>
      <c r="C3334" s="27"/>
      <c r="D3334" s="27"/>
      <c r="E3334" s="27"/>
      <c r="H3334" s="30"/>
      <c r="I3334" s="30"/>
      <c r="J3334" s="30"/>
    </row>
    <row r="3335" spans="1:10" x14ac:dyDescent="0.25">
      <c r="A3335" s="27"/>
      <c r="B3335" s="27"/>
      <c r="C3335" s="27"/>
      <c r="D3335" s="27"/>
      <c r="E3335" s="27"/>
      <c r="H3335" s="30"/>
      <c r="I3335" s="30"/>
      <c r="J3335" s="30"/>
    </row>
    <row r="3336" spans="1:10" x14ac:dyDescent="0.25">
      <c r="A3336" s="27"/>
      <c r="B3336" s="27"/>
      <c r="C3336" s="27"/>
      <c r="D3336" s="27"/>
      <c r="E3336" s="27"/>
      <c r="H3336" s="30"/>
      <c r="I3336" s="30"/>
      <c r="J3336" s="30"/>
    </row>
    <row r="3337" spans="1:10" x14ac:dyDescent="0.25">
      <c r="A3337" s="27"/>
      <c r="B3337" s="27"/>
      <c r="C3337" s="27"/>
      <c r="D3337" s="27"/>
      <c r="E3337" s="27"/>
      <c r="H3337" s="30"/>
      <c r="I3337" s="30"/>
      <c r="J3337" s="30"/>
    </row>
    <row r="3338" spans="1:10" x14ac:dyDescent="0.25">
      <c r="A3338" s="27"/>
      <c r="B3338" s="27"/>
      <c r="C3338" s="27"/>
      <c r="D3338" s="27"/>
      <c r="E3338" s="27"/>
      <c r="H3338" s="30"/>
      <c r="I3338" s="30"/>
      <c r="J3338" s="30"/>
    </row>
    <row r="3339" spans="1:10" x14ac:dyDescent="0.25">
      <c r="A3339" s="27"/>
      <c r="B3339" s="27"/>
      <c r="C3339" s="27"/>
      <c r="D3339" s="27"/>
      <c r="E3339" s="27"/>
      <c r="H3339" s="30"/>
      <c r="I3339" s="30"/>
      <c r="J3339" s="30"/>
    </row>
    <row r="3340" spans="1:10" x14ac:dyDescent="0.25">
      <c r="A3340" s="27"/>
      <c r="B3340" s="27"/>
      <c r="C3340" s="27"/>
      <c r="D3340" s="27"/>
      <c r="E3340" s="27"/>
      <c r="H3340" s="30"/>
      <c r="I3340" s="30"/>
      <c r="J3340" s="30"/>
    </row>
    <row r="3341" spans="1:10" x14ac:dyDescent="0.25">
      <c r="A3341" s="27"/>
      <c r="B3341" s="27"/>
      <c r="C3341" s="27"/>
      <c r="D3341" s="27"/>
      <c r="E3341" s="27"/>
      <c r="H3341" s="30"/>
      <c r="I3341" s="30"/>
      <c r="J3341" s="30"/>
    </row>
    <row r="3342" spans="1:10" x14ac:dyDescent="0.25">
      <c r="A3342" s="27"/>
      <c r="B3342" s="27"/>
      <c r="C3342" s="27"/>
      <c r="D3342" s="27"/>
      <c r="E3342" s="27"/>
      <c r="H3342" s="30"/>
      <c r="I3342" s="30"/>
      <c r="J3342" s="30"/>
    </row>
    <row r="3343" spans="1:10" x14ac:dyDescent="0.25">
      <c r="A3343" s="27"/>
      <c r="B3343" s="27"/>
      <c r="C3343" s="27"/>
      <c r="D3343" s="27"/>
      <c r="E3343" s="27"/>
      <c r="H3343" s="30"/>
      <c r="I3343" s="30"/>
      <c r="J3343" s="30"/>
    </row>
    <row r="3344" spans="1:10" x14ac:dyDescent="0.25">
      <c r="A3344" s="27"/>
      <c r="B3344" s="27"/>
      <c r="C3344" s="27"/>
      <c r="D3344" s="27"/>
      <c r="E3344" s="27"/>
      <c r="H3344" s="30"/>
      <c r="I3344" s="30"/>
      <c r="J3344" s="30"/>
    </row>
    <row r="3345" spans="1:10" x14ac:dyDescent="0.25">
      <c r="A3345" s="27"/>
      <c r="B3345" s="27"/>
      <c r="C3345" s="27"/>
      <c r="D3345" s="27"/>
      <c r="E3345" s="27"/>
      <c r="H3345" s="30"/>
      <c r="I3345" s="30"/>
      <c r="J3345" s="30"/>
    </row>
    <row r="3346" spans="1:10" x14ac:dyDescent="0.25">
      <c r="A3346" s="27"/>
      <c r="B3346" s="27"/>
      <c r="C3346" s="27"/>
      <c r="D3346" s="27"/>
      <c r="E3346" s="27"/>
      <c r="H3346" s="30"/>
      <c r="I3346" s="30"/>
      <c r="J3346" s="30"/>
    </row>
    <row r="3347" spans="1:10" x14ac:dyDescent="0.25">
      <c r="A3347" s="27"/>
      <c r="B3347" s="27"/>
      <c r="C3347" s="27"/>
      <c r="D3347" s="27"/>
      <c r="E3347" s="27"/>
      <c r="H3347" s="30"/>
      <c r="I3347" s="30"/>
      <c r="J3347" s="30"/>
    </row>
    <row r="3348" spans="1:10" x14ac:dyDescent="0.25">
      <c r="A3348" s="27"/>
      <c r="B3348" s="27"/>
      <c r="C3348" s="27"/>
      <c r="D3348" s="27"/>
      <c r="E3348" s="27"/>
      <c r="H3348" s="30"/>
      <c r="I3348" s="30"/>
      <c r="J3348" s="30"/>
    </row>
    <row r="3349" spans="1:10" x14ac:dyDescent="0.25">
      <c r="A3349" s="27"/>
      <c r="B3349" s="27"/>
      <c r="C3349" s="27"/>
      <c r="D3349" s="27"/>
      <c r="E3349" s="27"/>
      <c r="H3349" s="30"/>
      <c r="I3349" s="30"/>
      <c r="J3349" s="30"/>
    </row>
    <row r="3350" spans="1:10" x14ac:dyDescent="0.25">
      <c r="A3350" s="27"/>
      <c r="B3350" s="27"/>
      <c r="C3350" s="27"/>
      <c r="D3350" s="27"/>
      <c r="E3350" s="27"/>
      <c r="H3350" s="30"/>
      <c r="I3350" s="30"/>
      <c r="J3350" s="30"/>
    </row>
    <row r="3351" spans="1:10" x14ac:dyDescent="0.25">
      <c r="A3351" s="27"/>
      <c r="B3351" s="27"/>
      <c r="C3351" s="27"/>
      <c r="D3351" s="27"/>
      <c r="E3351" s="27"/>
      <c r="H3351" s="30"/>
      <c r="I3351" s="30"/>
      <c r="J3351" s="30"/>
    </row>
    <row r="3352" spans="1:10" x14ac:dyDescent="0.25">
      <c r="A3352" s="27"/>
      <c r="B3352" s="27"/>
      <c r="C3352" s="27"/>
      <c r="D3352" s="27"/>
      <c r="E3352" s="27"/>
      <c r="H3352" s="30"/>
      <c r="I3352" s="30"/>
      <c r="J3352" s="30"/>
    </row>
    <row r="3353" spans="1:10" x14ac:dyDescent="0.25">
      <c r="A3353" s="27"/>
      <c r="B3353" s="27"/>
      <c r="C3353" s="27"/>
      <c r="D3353" s="27"/>
      <c r="E3353" s="27"/>
      <c r="H3353" s="30"/>
      <c r="I3353" s="30"/>
      <c r="J3353" s="30"/>
    </row>
    <row r="3354" spans="1:10" x14ac:dyDescent="0.25">
      <c r="A3354" s="27"/>
      <c r="B3354" s="27"/>
      <c r="C3354" s="27"/>
      <c r="D3354" s="27"/>
      <c r="E3354" s="27"/>
      <c r="H3354" s="30"/>
      <c r="I3354" s="30"/>
      <c r="J3354" s="30"/>
    </row>
    <row r="3355" spans="1:10" x14ac:dyDescent="0.25">
      <c r="A3355" s="27"/>
      <c r="B3355" s="27"/>
      <c r="C3355" s="27"/>
      <c r="D3355" s="27"/>
      <c r="E3355" s="27"/>
      <c r="H3355" s="30"/>
      <c r="I3355" s="30"/>
      <c r="J3355" s="30"/>
    </row>
    <row r="3356" spans="1:10" x14ac:dyDescent="0.25">
      <c r="A3356" s="27"/>
      <c r="B3356" s="27"/>
      <c r="C3356" s="27"/>
      <c r="D3356" s="27"/>
      <c r="E3356" s="27"/>
      <c r="H3356" s="30"/>
      <c r="I3356" s="30"/>
      <c r="J3356" s="30"/>
    </row>
    <row r="3357" spans="1:10" x14ac:dyDescent="0.25">
      <c r="A3357" s="27"/>
      <c r="B3357" s="27"/>
      <c r="C3357" s="27"/>
      <c r="D3357" s="27"/>
      <c r="E3357" s="27"/>
      <c r="H3357" s="30"/>
      <c r="I3357" s="30"/>
      <c r="J3357" s="30"/>
    </row>
    <row r="3358" spans="1:10" x14ac:dyDescent="0.25">
      <c r="A3358" s="27"/>
      <c r="B3358" s="27"/>
      <c r="C3358" s="27"/>
      <c r="D3358" s="27"/>
      <c r="E3358" s="27"/>
      <c r="H3358" s="30"/>
      <c r="I3358" s="30"/>
      <c r="J3358" s="30"/>
    </row>
    <row r="3359" spans="1:10" x14ac:dyDescent="0.25">
      <c r="A3359" s="27"/>
      <c r="B3359" s="27"/>
      <c r="C3359" s="27"/>
      <c r="D3359" s="27"/>
      <c r="E3359" s="27"/>
      <c r="H3359" s="30"/>
      <c r="I3359" s="30"/>
      <c r="J3359" s="30"/>
    </row>
    <row r="3360" spans="1:10" x14ac:dyDescent="0.25">
      <c r="A3360" s="27"/>
      <c r="B3360" s="27"/>
      <c r="C3360" s="27"/>
      <c r="D3360" s="27"/>
      <c r="E3360" s="27"/>
      <c r="H3360" s="30"/>
      <c r="I3360" s="30"/>
      <c r="J3360" s="30"/>
    </row>
    <row r="3361" spans="1:10" x14ac:dyDescent="0.25">
      <c r="A3361" s="27"/>
      <c r="B3361" s="27"/>
      <c r="C3361" s="27"/>
      <c r="D3361" s="27"/>
      <c r="E3361" s="27"/>
      <c r="H3361" s="30"/>
      <c r="I3361" s="30"/>
      <c r="J3361" s="30"/>
    </row>
    <row r="3362" spans="1:10" x14ac:dyDescent="0.25">
      <c r="A3362" s="27"/>
      <c r="B3362" s="27"/>
      <c r="C3362" s="27"/>
      <c r="D3362" s="27"/>
      <c r="E3362" s="27"/>
      <c r="H3362" s="30"/>
      <c r="I3362" s="30"/>
      <c r="J3362" s="30"/>
    </row>
    <row r="3363" spans="1:10" x14ac:dyDescent="0.25">
      <c r="A3363" s="27"/>
      <c r="B3363" s="27"/>
      <c r="C3363" s="27"/>
      <c r="D3363" s="27"/>
      <c r="E3363" s="27"/>
      <c r="H3363" s="30"/>
      <c r="I3363" s="30"/>
      <c r="J3363" s="30"/>
    </row>
    <row r="3364" spans="1:10" x14ac:dyDescent="0.25">
      <c r="A3364" s="27"/>
      <c r="B3364" s="27"/>
      <c r="C3364" s="27"/>
      <c r="D3364" s="27"/>
      <c r="E3364" s="27"/>
      <c r="H3364" s="30"/>
      <c r="I3364" s="30"/>
      <c r="J3364" s="30"/>
    </row>
    <row r="3365" spans="1:10" x14ac:dyDescent="0.25">
      <c r="A3365" s="27"/>
      <c r="B3365" s="27"/>
      <c r="C3365" s="27"/>
      <c r="D3365" s="27"/>
      <c r="E3365" s="27"/>
      <c r="H3365" s="30"/>
      <c r="I3365" s="30"/>
      <c r="J3365" s="30"/>
    </row>
    <row r="3366" spans="1:10" x14ac:dyDescent="0.25">
      <c r="A3366" s="27"/>
      <c r="B3366" s="27"/>
      <c r="C3366" s="27"/>
      <c r="D3366" s="27"/>
      <c r="E3366" s="27"/>
      <c r="H3366" s="30"/>
      <c r="I3366" s="30"/>
      <c r="J3366" s="30"/>
    </row>
    <row r="3367" spans="1:10" x14ac:dyDescent="0.25">
      <c r="A3367" s="27"/>
      <c r="B3367" s="27"/>
      <c r="C3367" s="27"/>
      <c r="D3367" s="27"/>
      <c r="E3367" s="27"/>
      <c r="H3367" s="30"/>
      <c r="I3367" s="30"/>
      <c r="J3367" s="30"/>
    </row>
    <row r="3368" spans="1:10" x14ac:dyDescent="0.25">
      <c r="A3368" s="27"/>
      <c r="B3368" s="27"/>
      <c r="C3368" s="27"/>
      <c r="D3368" s="27"/>
      <c r="E3368" s="27"/>
      <c r="H3368" s="30"/>
      <c r="I3368" s="30"/>
      <c r="J3368" s="30"/>
    </row>
    <row r="3369" spans="1:10" x14ac:dyDescent="0.25">
      <c r="A3369" s="27"/>
      <c r="B3369" s="27"/>
      <c r="C3369" s="27"/>
      <c r="D3369" s="27"/>
      <c r="E3369" s="27"/>
      <c r="H3369" s="30"/>
      <c r="I3369" s="30"/>
      <c r="J3369" s="30"/>
    </row>
    <row r="3370" spans="1:10" x14ac:dyDescent="0.25">
      <c r="A3370" s="27"/>
      <c r="B3370" s="27"/>
      <c r="C3370" s="27"/>
      <c r="D3370" s="27"/>
      <c r="E3370" s="27"/>
      <c r="H3370" s="30"/>
      <c r="I3370" s="30"/>
      <c r="J3370" s="30"/>
    </row>
    <row r="3371" spans="1:10" x14ac:dyDescent="0.25">
      <c r="A3371" s="27"/>
      <c r="B3371" s="27"/>
      <c r="C3371" s="27"/>
      <c r="D3371" s="27"/>
      <c r="E3371" s="27"/>
      <c r="H3371" s="30"/>
      <c r="I3371" s="30"/>
      <c r="J3371" s="30"/>
    </row>
    <row r="3372" spans="1:10" x14ac:dyDescent="0.25">
      <c r="A3372" s="27"/>
      <c r="B3372" s="27"/>
      <c r="C3372" s="27"/>
      <c r="D3372" s="27"/>
      <c r="E3372" s="27"/>
      <c r="H3372" s="30"/>
      <c r="I3372" s="30"/>
      <c r="J3372" s="30"/>
    </row>
    <row r="3373" spans="1:10" x14ac:dyDescent="0.25">
      <c r="A3373" s="27"/>
      <c r="B3373" s="27"/>
      <c r="C3373" s="27"/>
      <c r="D3373" s="27"/>
      <c r="E3373" s="27"/>
      <c r="H3373" s="30"/>
      <c r="I3373" s="30"/>
      <c r="J3373" s="30"/>
    </row>
    <row r="3374" spans="1:10" x14ac:dyDescent="0.25">
      <c r="A3374" s="27"/>
      <c r="B3374" s="27"/>
      <c r="C3374" s="27"/>
      <c r="D3374" s="27"/>
      <c r="E3374" s="27"/>
      <c r="H3374" s="30"/>
      <c r="I3374" s="30"/>
      <c r="J3374" s="30"/>
    </row>
    <row r="3375" spans="1:10" x14ac:dyDescent="0.25">
      <c r="A3375" s="27"/>
      <c r="B3375" s="27"/>
      <c r="C3375" s="27"/>
      <c r="D3375" s="27"/>
      <c r="E3375" s="27"/>
      <c r="H3375" s="30"/>
      <c r="I3375" s="30"/>
      <c r="J3375" s="30"/>
    </row>
    <row r="3376" spans="1:10" x14ac:dyDescent="0.25">
      <c r="A3376" s="27"/>
      <c r="B3376" s="27"/>
      <c r="C3376" s="27"/>
      <c r="D3376" s="27"/>
      <c r="E3376" s="27"/>
      <c r="H3376" s="30"/>
      <c r="I3376" s="30"/>
      <c r="J3376" s="30"/>
    </row>
    <row r="3377" spans="1:10" x14ac:dyDescent="0.25">
      <c r="A3377" s="27"/>
      <c r="B3377" s="27"/>
      <c r="C3377" s="27"/>
      <c r="D3377" s="27"/>
      <c r="E3377" s="27"/>
      <c r="H3377" s="30"/>
      <c r="I3377" s="30"/>
      <c r="J3377" s="30"/>
    </row>
    <row r="3378" spans="1:10" x14ac:dyDescent="0.25">
      <c r="A3378" s="27"/>
      <c r="B3378" s="27"/>
      <c r="C3378" s="27"/>
      <c r="D3378" s="27"/>
      <c r="E3378" s="27"/>
      <c r="H3378" s="30"/>
      <c r="I3378" s="30"/>
      <c r="J3378" s="30"/>
    </row>
    <row r="3379" spans="1:10" x14ac:dyDescent="0.25">
      <c r="A3379" s="27"/>
      <c r="B3379" s="27"/>
      <c r="C3379" s="27"/>
      <c r="D3379" s="27"/>
      <c r="E3379" s="27"/>
      <c r="H3379" s="30"/>
      <c r="I3379" s="30"/>
      <c r="J3379" s="30"/>
    </row>
    <row r="3380" spans="1:10" x14ac:dyDescent="0.25">
      <c r="A3380" s="27"/>
      <c r="B3380" s="27"/>
      <c r="C3380" s="27"/>
      <c r="D3380" s="27"/>
      <c r="E3380" s="27"/>
      <c r="H3380" s="30"/>
      <c r="I3380" s="30"/>
      <c r="J3380" s="30"/>
    </row>
    <row r="3381" spans="1:10" x14ac:dyDescent="0.25">
      <c r="A3381" s="27"/>
      <c r="B3381" s="27"/>
      <c r="C3381" s="27"/>
      <c r="D3381" s="27"/>
      <c r="E3381" s="27"/>
      <c r="H3381" s="30"/>
      <c r="I3381" s="30"/>
      <c r="J3381" s="30"/>
    </row>
    <row r="3382" spans="1:10" x14ac:dyDescent="0.25">
      <c r="A3382" s="27"/>
      <c r="B3382" s="27"/>
      <c r="C3382" s="27"/>
      <c r="D3382" s="27"/>
      <c r="E3382" s="27"/>
      <c r="H3382" s="30"/>
      <c r="I3382" s="30"/>
      <c r="J3382" s="30"/>
    </row>
    <row r="3383" spans="1:10" x14ac:dyDescent="0.25">
      <c r="A3383" s="27"/>
      <c r="B3383" s="27"/>
      <c r="C3383" s="27"/>
      <c r="D3383" s="27"/>
      <c r="E3383" s="27"/>
      <c r="H3383" s="30"/>
      <c r="I3383" s="30"/>
      <c r="J3383" s="30"/>
    </row>
    <row r="3384" spans="1:10" x14ac:dyDescent="0.25">
      <c r="A3384" s="27"/>
      <c r="B3384" s="27"/>
      <c r="C3384" s="27"/>
      <c r="D3384" s="27"/>
      <c r="E3384" s="27"/>
      <c r="H3384" s="30"/>
      <c r="I3384" s="30"/>
      <c r="J3384" s="30"/>
    </row>
    <row r="3385" spans="1:10" x14ac:dyDescent="0.25">
      <c r="A3385" s="27"/>
      <c r="B3385" s="27"/>
      <c r="C3385" s="27"/>
      <c r="D3385" s="27"/>
      <c r="E3385" s="27"/>
      <c r="H3385" s="30"/>
      <c r="I3385" s="30"/>
      <c r="J3385" s="30"/>
    </row>
    <row r="3386" spans="1:10" x14ac:dyDescent="0.25">
      <c r="A3386" s="27"/>
      <c r="B3386" s="27"/>
      <c r="C3386" s="27"/>
      <c r="D3386" s="27"/>
      <c r="E3386" s="27"/>
      <c r="H3386" s="30"/>
      <c r="I3386" s="30"/>
      <c r="J3386" s="30"/>
    </row>
    <row r="3387" spans="1:10" x14ac:dyDescent="0.25">
      <c r="A3387" s="27"/>
      <c r="B3387" s="27"/>
      <c r="C3387" s="27"/>
      <c r="D3387" s="27"/>
      <c r="E3387" s="27"/>
      <c r="H3387" s="30"/>
      <c r="I3387" s="30"/>
      <c r="J3387" s="30"/>
    </row>
    <row r="3388" spans="1:10" x14ac:dyDescent="0.25">
      <c r="A3388" s="27"/>
      <c r="B3388" s="27"/>
      <c r="C3388" s="27"/>
      <c r="D3388" s="27"/>
      <c r="E3388" s="27"/>
      <c r="H3388" s="30"/>
      <c r="I3388" s="30"/>
      <c r="J3388" s="30"/>
    </row>
    <row r="3389" spans="1:10" x14ac:dyDescent="0.25">
      <c r="A3389" s="27"/>
      <c r="B3389" s="27"/>
      <c r="C3389" s="27"/>
      <c r="D3389" s="27"/>
      <c r="E3389" s="27"/>
      <c r="H3389" s="30"/>
      <c r="I3389" s="30"/>
      <c r="J3389" s="30"/>
    </row>
    <row r="3390" spans="1:10" x14ac:dyDescent="0.25">
      <c r="A3390" s="27"/>
      <c r="B3390" s="27"/>
      <c r="C3390" s="27"/>
      <c r="D3390" s="27"/>
      <c r="E3390" s="27"/>
      <c r="H3390" s="30"/>
      <c r="I3390" s="30"/>
      <c r="J3390" s="30"/>
    </row>
    <row r="3391" spans="1:10" x14ac:dyDescent="0.25">
      <c r="A3391" s="27"/>
      <c r="B3391" s="27"/>
      <c r="C3391" s="27"/>
      <c r="D3391" s="27"/>
      <c r="E3391" s="27"/>
      <c r="H3391" s="30"/>
      <c r="I3391" s="30"/>
      <c r="J3391" s="30"/>
    </row>
    <row r="3392" spans="1:10" x14ac:dyDescent="0.25">
      <c r="A3392" s="27"/>
      <c r="B3392" s="27"/>
      <c r="C3392" s="27"/>
      <c r="D3392" s="27"/>
      <c r="E3392" s="27"/>
      <c r="H3392" s="30"/>
      <c r="I3392" s="30"/>
      <c r="J3392" s="30"/>
    </row>
    <row r="3393" spans="1:10" x14ac:dyDescent="0.25">
      <c r="A3393" s="27"/>
      <c r="B3393" s="27"/>
      <c r="C3393" s="27"/>
      <c r="D3393" s="27"/>
      <c r="E3393" s="27"/>
      <c r="H3393" s="30"/>
      <c r="I3393" s="30"/>
      <c r="J3393" s="30"/>
    </row>
    <row r="3394" spans="1:10" x14ac:dyDescent="0.25">
      <c r="A3394" s="27"/>
      <c r="B3394" s="27"/>
      <c r="C3394" s="27"/>
      <c r="D3394" s="27"/>
      <c r="E3394" s="27"/>
      <c r="H3394" s="30"/>
      <c r="I3394" s="30"/>
      <c r="J3394" s="30"/>
    </row>
    <row r="3395" spans="1:10" x14ac:dyDescent="0.25">
      <c r="A3395" s="27"/>
      <c r="B3395" s="27"/>
      <c r="C3395" s="27"/>
      <c r="D3395" s="27"/>
      <c r="E3395" s="27"/>
      <c r="H3395" s="30"/>
      <c r="I3395" s="30"/>
      <c r="J3395" s="30"/>
    </row>
    <row r="3396" spans="1:10" x14ac:dyDescent="0.25">
      <c r="A3396" s="27"/>
      <c r="B3396" s="27"/>
      <c r="C3396" s="27"/>
      <c r="D3396" s="27"/>
      <c r="E3396" s="27"/>
      <c r="H3396" s="30"/>
      <c r="I3396" s="30"/>
      <c r="J3396" s="30"/>
    </row>
    <row r="3397" spans="1:10" x14ac:dyDescent="0.25">
      <c r="A3397" s="27"/>
      <c r="B3397" s="27"/>
      <c r="C3397" s="27"/>
      <c r="D3397" s="27"/>
      <c r="E3397" s="27"/>
      <c r="H3397" s="30"/>
      <c r="I3397" s="30"/>
      <c r="J3397" s="30"/>
    </row>
    <row r="3398" spans="1:10" x14ac:dyDescent="0.25">
      <c r="A3398" s="27"/>
      <c r="B3398" s="27"/>
      <c r="C3398" s="27"/>
      <c r="D3398" s="27"/>
      <c r="E3398" s="27"/>
      <c r="H3398" s="30"/>
      <c r="I3398" s="30"/>
      <c r="J3398" s="30"/>
    </row>
    <row r="3399" spans="1:10" x14ac:dyDescent="0.25">
      <c r="A3399" s="27"/>
      <c r="B3399" s="27"/>
      <c r="C3399" s="27"/>
      <c r="D3399" s="27"/>
      <c r="E3399" s="27"/>
      <c r="H3399" s="30"/>
      <c r="I3399" s="30"/>
      <c r="J3399" s="30"/>
    </row>
    <row r="3400" spans="1:10" x14ac:dyDescent="0.25">
      <c r="A3400" s="27"/>
      <c r="B3400" s="27"/>
      <c r="C3400" s="27"/>
      <c r="D3400" s="27"/>
      <c r="E3400" s="27"/>
      <c r="H3400" s="30"/>
      <c r="I3400" s="30"/>
      <c r="J3400" s="30"/>
    </row>
    <row r="3401" spans="1:10" x14ac:dyDescent="0.25">
      <c r="A3401" s="27"/>
      <c r="B3401" s="27"/>
      <c r="C3401" s="27"/>
      <c r="D3401" s="27"/>
      <c r="E3401" s="27"/>
      <c r="H3401" s="30"/>
      <c r="I3401" s="30"/>
      <c r="J3401" s="30"/>
    </row>
    <row r="3402" spans="1:10" x14ac:dyDescent="0.25">
      <c r="A3402" s="27"/>
      <c r="B3402" s="27"/>
      <c r="C3402" s="27"/>
      <c r="D3402" s="27"/>
      <c r="E3402" s="27"/>
      <c r="H3402" s="30"/>
      <c r="I3402" s="30"/>
      <c r="J3402" s="30"/>
    </row>
    <row r="3403" spans="1:10" x14ac:dyDescent="0.25">
      <c r="A3403" s="27"/>
      <c r="B3403" s="27"/>
      <c r="C3403" s="27"/>
      <c r="D3403" s="27"/>
      <c r="E3403" s="27"/>
      <c r="H3403" s="30"/>
      <c r="I3403" s="30"/>
      <c r="J3403" s="30"/>
    </row>
    <row r="3404" spans="1:10" x14ac:dyDescent="0.25">
      <c r="A3404" s="27"/>
      <c r="B3404" s="27"/>
      <c r="C3404" s="27"/>
      <c r="D3404" s="27"/>
      <c r="E3404" s="27"/>
      <c r="H3404" s="30"/>
      <c r="I3404" s="30"/>
      <c r="J3404" s="30"/>
    </row>
    <row r="3405" spans="1:10" x14ac:dyDescent="0.25">
      <c r="A3405" s="27"/>
      <c r="B3405" s="27"/>
      <c r="C3405" s="27"/>
      <c r="D3405" s="27"/>
      <c r="E3405" s="27"/>
      <c r="H3405" s="30"/>
      <c r="I3405" s="30"/>
      <c r="J3405" s="30"/>
    </row>
    <row r="3406" spans="1:10" x14ac:dyDescent="0.25">
      <c r="A3406" s="27"/>
      <c r="B3406" s="27"/>
      <c r="C3406" s="27"/>
      <c r="D3406" s="27"/>
      <c r="E3406" s="27"/>
      <c r="H3406" s="30"/>
      <c r="I3406" s="30"/>
      <c r="J3406" s="30"/>
    </row>
    <row r="3407" spans="1:10" x14ac:dyDescent="0.25">
      <c r="A3407" s="27"/>
      <c r="B3407" s="27"/>
      <c r="C3407" s="27"/>
      <c r="D3407" s="27"/>
      <c r="E3407" s="27"/>
      <c r="H3407" s="30"/>
      <c r="I3407" s="30"/>
      <c r="J3407" s="30"/>
    </row>
    <row r="3408" spans="1:10" x14ac:dyDescent="0.25">
      <c r="A3408" s="27"/>
      <c r="B3408" s="27"/>
      <c r="C3408" s="27"/>
      <c r="D3408" s="27"/>
      <c r="E3408" s="27"/>
      <c r="H3408" s="30"/>
      <c r="I3408" s="30"/>
      <c r="J3408" s="30"/>
    </row>
    <row r="3409" spans="1:10" x14ac:dyDescent="0.25">
      <c r="A3409" s="27"/>
      <c r="B3409" s="27"/>
      <c r="C3409" s="27"/>
      <c r="D3409" s="27"/>
      <c r="E3409" s="27"/>
      <c r="H3409" s="30"/>
      <c r="I3409" s="30"/>
      <c r="J3409" s="30"/>
    </row>
    <row r="3410" spans="1:10" x14ac:dyDescent="0.25">
      <c r="A3410" s="27"/>
      <c r="B3410" s="27"/>
      <c r="C3410" s="27"/>
      <c r="D3410" s="27"/>
      <c r="E3410" s="27"/>
      <c r="H3410" s="30"/>
      <c r="I3410" s="30"/>
      <c r="J3410" s="30"/>
    </row>
    <row r="3411" spans="1:10" x14ac:dyDescent="0.25">
      <c r="A3411" s="27"/>
      <c r="B3411" s="27"/>
      <c r="C3411" s="27"/>
      <c r="D3411" s="27"/>
      <c r="E3411" s="27"/>
      <c r="H3411" s="30"/>
      <c r="I3411" s="30"/>
      <c r="J3411" s="30"/>
    </row>
    <row r="3412" spans="1:10" x14ac:dyDescent="0.25">
      <c r="A3412" s="27"/>
      <c r="B3412" s="27"/>
      <c r="C3412" s="27"/>
      <c r="D3412" s="27"/>
      <c r="E3412" s="27"/>
      <c r="H3412" s="30"/>
      <c r="I3412" s="30"/>
      <c r="J3412" s="30"/>
    </row>
    <row r="3413" spans="1:10" x14ac:dyDescent="0.25">
      <c r="A3413" s="27"/>
      <c r="B3413" s="27"/>
      <c r="C3413" s="27"/>
      <c r="D3413" s="27"/>
      <c r="E3413" s="27"/>
      <c r="H3413" s="30"/>
      <c r="I3413" s="30"/>
      <c r="J3413" s="30"/>
    </row>
    <row r="3414" spans="1:10" x14ac:dyDescent="0.25">
      <c r="A3414" s="27"/>
      <c r="B3414" s="27"/>
      <c r="C3414" s="27"/>
      <c r="D3414" s="27"/>
      <c r="E3414" s="27"/>
      <c r="H3414" s="30"/>
      <c r="I3414" s="30"/>
      <c r="J3414" s="30"/>
    </row>
    <row r="3415" spans="1:10" x14ac:dyDescent="0.25">
      <c r="A3415" s="27"/>
      <c r="B3415" s="27"/>
      <c r="C3415" s="27"/>
      <c r="D3415" s="27"/>
      <c r="E3415" s="27"/>
      <c r="H3415" s="30"/>
      <c r="I3415" s="30"/>
      <c r="J3415" s="30"/>
    </row>
    <row r="3416" spans="1:10" x14ac:dyDescent="0.25">
      <c r="A3416" s="27"/>
      <c r="B3416" s="27"/>
      <c r="C3416" s="27"/>
      <c r="D3416" s="27"/>
      <c r="E3416" s="27"/>
      <c r="H3416" s="30"/>
      <c r="I3416" s="30"/>
      <c r="J3416" s="30"/>
    </row>
    <row r="3417" spans="1:10" x14ac:dyDescent="0.25">
      <c r="A3417" s="27"/>
      <c r="B3417" s="27"/>
      <c r="C3417" s="27"/>
      <c r="D3417" s="27"/>
      <c r="E3417" s="27"/>
      <c r="H3417" s="30"/>
      <c r="I3417" s="30"/>
      <c r="J3417" s="30"/>
    </row>
    <row r="3418" spans="1:10" x14ac:dyDescent="0.25">
      <c r="A3418" s="27"/>
      <c r="B3418" s="27"/>
      <c r="C3418" s="27"/>
      <c r="D3418" s="27"/>
      <c r="E3418" s="27"/>
      <c r="H3418" s="30"/>
      <c r="I3418" s="30"/>
      <c r="J3418" s="30"/>
    </row>
    <row r="3419" spans="1:10" x14ac:dyDescent="0.25">
      <c r="A3419" s="27"/>
      <c r="B3419" s="27"/>
      <c r="C3419" s="27"/>
      <c r="D3419" s="27"/>
      <c r="E3419" s="27"/>
      <c r="H3419" s="30"/>
      <c r="I3419" s="30"/>
      <c r="J3419" s="30"/>
    </row>
    <row r="3420" spans="1:10" x14ac:dyDescent="0.25">
      <c r="A3420" s="27"/>
      <c r="B3420" s="27"/>
      <c r="C3420" s="27"/>
      <c r="D3420" s="27"/>
      <c r="E3420" s="27"/>
      <c r="H3420" s="30"/>
      <c r="I3420" s="30"/>
      <c r="J3420" s="30"/>
    </row>
    <row r="3421" spans="1:10" x14ac:dyDescent="0.25">
      <c r="A3421" s="27"/>
      <c r="B3421" s="27"/>
      <c r="C3421" s="27"/>
      <c r="D3421" s="27"/>
      <c r="E3421" s="27"/>
      <c r="H3421" s="30"/>
      <c r="I3421" s="30"/>
      <c r="J3421" s="30"/>
    </row>
    <row r="3422" spans="1:10" x14ac:dyDescent="0.25">
      <c r="A3422" s="27"/>
      <c r="B3422" s="27"/>
      <c r="C3422" s="27"/>
      <c r="D3422" s="27"/>
      <c r="E3422" s="27"/>
      <c r="H3422" s="30"/>
      <c r="I3422" s="30"/>
      <c r="J3422" s="30"/>
    </row>
    <row r="3423" spans="1:10" x14ac:dyDescent="0.25">
      <c r="A3423" s="27"/>
      <c r="B3423" s="27"/>
      <c r="C3423" s="27"/>
      <c r="D3423" s="27"/>
      <c r="E3423" s="27"/>
      <c r="H3423" s="30"/>
      <c r="I3423" s="30"/>
      <c r="J3423" s="30"/>
    </row>
    <row r="3424" spans="1:10" x14ac:dyDescent="0.25">
      <c r="A3424" s="27"/>
      <c r="B3424" s="27"/>
      <c r="C3424" s="27"/>
      <c r="D3424" s="27"/>
      <c r="E3424" s="27"/>
      <c r="H3424" s="30"/>
      <c r="I3424" s="30"/>
      <c r="J3424" s="30"/>
    </row>
    <row r="3425" spans="1:10" x14ac:dyDescent="0.25">
      <c r="A3425" s="27"/>
      <c r="B3425" s="27"/>
      <c r="C3425" s="27"/>
      <c r="D3425" s="27"/>
      <c r="E3425" s="27"/>
      <c r="H3425" s="30"/>
      <c r="I3425" s="30"/>
      <c r="J3425" s="30"/>
    </row>
    <row r="3426" spans="1:10" x14ac:dyDescent="0.25">
      <c r="A3426" s="27"/>
      <c r="B3426" s="27"/>
      <c r="C3426" s="27"/>
      <c r="D3426" s="27"/>
      <c r="E3426" s="27"/>
      <c r="H3426" s="30"/>
      <c r="I3426" s="30"/>
      <c r="J3426" s="30"/>
    </row>
    <row r="3427" spans="1:10" x14ac:dyDescent="0.25">
      <c r="A3427" s="27"/>
      <c r="B3427" s="27"/>
      <c r="C3427" s="27"/>
      <c r="D3427" s="27"/>
      <c r="E3427" s="27"/>
      <c r="H3427" s="30"/>
      <c r="I3427" s="30"/>
      <c r="J3427" s="30"/>
    </row>
    <row r="3428" spans="1:10" x14ac:dyDescent="0.25">
      <c r="A3428" s="27"/>
      <c r="B3428" s="27"/>
      <c r="C3428" s="27"/>
      <c r="D3428" s="27"/>
      <c r="E3428" s="27"/>
      <c r="H3428" s="30"/>
      <c r="I3428" s="30"/>
      <c r="J3428" s="30"/>
    </row>
    <row r="3429" spans="1:10" x14ac:dyDescent="0.25">
      <c r="A3429" s="27"/>
      <c r="B3429" s="27"/>
      <c r="C3429" s="27"/>
      <c r="D3429" s="27"/>
      <c r="E3429" s="27"/>
      <c r="H3429" s="30"/>
      <c r="I3429" s="30"/>
      <c r="J3429" s="30"/>
    </row>
    <row r="3430" spans="1:10" x14ac:dyDescent="0.25">
      <c r="A3430" s="27"/>
      <c r="B3430" s="27"/>
      <c r="C3430" s="27"/>
      <c r="D3430" s="27"/>
      <c r="E3430" s="27"/>
      <c r="H3430" s="30"/>
      <c r="I3430" s="30"/>
      <c r="J3430" s="30"/>
    </row>
    <row r="3431" spans="1:10" x14ac:dyDescent="0.25">
      <c r="A3431" s="27"/>
      <c r="B3431" s="27"/>
      <c r="C3431" s="27"/>
      <c r="D3431" s="27"/>
      <c r="E3431" s="27"/>
      <c r="H3431" s="30"/>
      <c r="I3431" s="30"/>
      <c r="J3431" s="30"/>
    </row>
    <row r="3432" spans="1:10" x14ac:dyDescent="0.25">
      <c r="A3432" s="27"/>
      <c r="B3432" s="27"/>
      <c r="C3432" s="27"/>
      <c r="D3432" s="27"/>
      <c r="E3432" s="27"/>
      <c r="H3432" s="30"/>
      <c r="I3432" s="30"/>
      <c r="J3432" s="30"/>
    </row>
    <row r="3433" spans="1:10" x14ac:dyDescent="0.25">
      <c r="A3433" s="27"/>
      <c r="B3433" s="27"/>
      <c r="C3433" s="27"/>
      <c r="D3433" s="27"/>
      <c r="E3433" s="27"/>
      <c r="H3433" s="30"/>
      <c r="I3433" s="30"/>
      <c r="J3433" s="30"/>
    </row>
    <row r="3434" spans="1:10" x14ac:dyDescent="0.25">
      <c r="A3434" s="27"/>
      <c r="B3434" s="27"/>
      <c r="C3434" s="27"/>
      <c r="D3434" s="27"/>
      <c r="E3434" s="27"/>
      <c r="H3434" s="30"/>
      <c r="I3434" s="30"/>
      <c r="J3434" s="30"/>
    </row>
    <row r="3435" spans="1:10" x14ac:dyDescent="0.25">
      <c r="A3435" s="27"/>
      <c r="B3435" s="27"/>
      <c r="C3435" s="27"/>
      <c r="D3435" s="27"/>
      <c r="E3435" s="27"/>
      <c r="H3435" s="30"/>
      <c r="I3435" s="30"/>
      <c r="J3435" s="30"/>
    </row>
    <row r="3436" spans="1:10" x14ac:dyDescent="0.25">
      <c r="A3436" s="27"/>
      <c r="B3436" s="27"/>
      <c r="C3436" s="27"/>
      <c r="D3436" s="27"/>
      <c r="E3436" s="27"/>
      <c r="H3436" s="30"/>
      <c r="I3436" s="30"/>
      <c r="J3436" s="30"/>
    </row>
    <row r="3437" spans="1:10" x14ac:dyDescent="0.25">
      <c r="A3437" s="27"/>
      <c r="B3437" s="27"/>
      <c r="C3437" s="27"/>
      <c r="D3437" s="27"/>
      <c r="E3437" s="27"/>
      <c r="H3437" s="30"/>
      <c r="I3437" s="30"/>
      <c r="J3437" s="30"/>
    </row>
    <row r="3438" spans="1:10" x14ac:dyDescent="0.25">
      <c r="A3438" s="27"/>
      <c r="B3438" s="27"/>
      <c r="C3438" s="27"/>
      <c r="D3438" s="27"/>
      <c r="E3438" s="27"/>
      <c r="H3438" s="30"/>
      <c r="I3438" s="30"/>
      <c r="J3438" s="30"/>
    </row>
    <row r="3439" spans="1:10" x14ac:dyDescent="0.25">
      <c r="A3439" s="27"/>
      <c r="B3439" s="27"/>
      <c r="C3439" s="27"/>
      <c r="D3439" s="27"/>
      <c r="E3439" s="27"/>
      <c r="H3439" s="30"/>
      <c r="I3439" s="30"/>
      <c r="J3439" s="30"/>
    </row>
    <row r="3440" spans="1:10" x14ac:dyDescent="0.25">
      <c r="A3440" s="27"/>
      <c r="B3440" s="27"/>
      <c r="C3440" s="27"/>
      <c r="D3440" s="27"/>
      <c r="E3440" s="27"/>
      <c r="H3440" s="30"/>
      <c r="I3440" s="30"/>
      <c r="J3440" s="30"/>
    </row>
    <row r="3441" spans="1:10" x14ac:dyDescent="0.25">
      <c r="A3441" s="27"/>
      <c r="B3441" s="27"/>
      <c r="C3441" s="27"/>
      <c r="D3441" s="27"/>
      <c r="E3441" s="27"/>
      <c r="H3441" s="30"/>
      <c r="I3441" s="30"/>
      <c r="J3441" s="30"/>
    </row>
    <row r="3442" spans="1:10" x14ac:dyDescent="0.25">
      <c r="A3442" s="27"/>
      <c r="B3442" s="27"/>
      <c r="C3442" s="27"/>
      <c r="D3442" s="27"/>
      <c r="E3442" s="27"/>
      <c r="H3442" s="30"/>
      <c r="I3442" s="30"/>
      <c r="J3442" s="30"/>
    </row>
    <row r="3443" spans="1:10" x14ac:dyDescent="0.25">
      <c r="A3443" s="27"/>
      <c r="B3443" s="27"/>
      <c r="C3443" s="27"/>
      <c r="D3443" s="27"/>
      <c r="E3443" s="27"/>
      <c r="H3443" s="30"/>
      <c r="I3443" s="30"/>
      <c r="J3443" s="30"/>
    </row>
    <row r="3444" spans="1:10" x14ac:dyDescent="0.25">
      <c r="A3444" s="27"/>
      <c r="B3444" s="27"/>
      <c r="C3444" s="27"/>
      <c r="D3444" s="27"/>
      <c r="E3444" s="27"/>
      <c r="H3444" s="30"/>
      <c r="I3444" s="30"/>
      <c r="J3444" s="30"/>
    </row>
    <row r="3445" spans="1:10" x14ac:dyDescent="0.25">
      <c r="A3445" s="27"/>
      <c r="B3445" s="27"/>
      <c r="C3445" s="27"/>
      <c r="D3445" s="27"/>
      <c r="E3445" s="27"/>
      <c r="H3445" s="30"/>
      <c r="I3445" s="30"/>
      <c r="J3445" s="30"/>
    </row>
    <row r="3446" spans="1:10" x14ac:dyDescent="0.25">
      <c r="A3446" s="27"/>
      <c r="B3446" s="27"/>
      <c r="C3446" s="27"/>
      <c r="D3446" s="27"/>
      <c r="E3446" s="27"/>
      <c r="H3446" s="30"/>
      <c r="I3446" s="30"/>
      <c r="J3446" s="30"/>
    </row>
    <row r="3447" spans="1:10" x14ac:dyDescent="0.25">
      <c r="A3447" s="27"/>
      <c r="B3447" s="27"/>
      <c r="C3447" s="27"/>
      <c r="D3447" s="27"/>
      <c r="E3447" s="27"/>
      <c r="H3447" s="30"/>
      <c r="I3447" s="30"/>
      <c r="J3447" s="30"/>
    </row>
    <row r="3448" spans="1:10" x14ac:dyDescent="0.25">
      <c r="A3448" s="27"/>
      <c r="B3448" s="27"/>
      <c r="C3448" s="27"/>
      <c r="D3448" s="27"/>
      <c r="E3448" s="27"/>
      <c r="H3448" s="30"/>
      <c r="I3448" s="30"/>
      <c r="J3448" s="30"/>
    </row>
    <row r="3449" spans="1:10" x14ac:dyDescent="0.25">
      <c r="A3449" s="27"/>
      <c r="B3449" s="27"/>
      <c r="C3449" s="27"/>
      <c r="D3449" s="27"/>
      <c r="E3449" s="27"/>
      <c r="H3449" s="30"/>
      <c r="I3449" s="30"/>
      <c r="J3449" s="30"/>
    </row>
    <row r="3450" spans="1:10" x14ac:dyDescent="0.25">
      <c r="A3450" s="27"/>
      <c r="B3450" s="27"/>
      <c r="C3450" s="27"/>
      <c r="D3450" s="27"/>
      <c r="E3450" s="27"/>
      <c r="H3450" s="30"/>
      <c r="I3450" s="30"/>
      <c r="J3450" s="30"/>
    </row>
    <row r="3451" spans="1:10" x14ac:dyDescent="0.25">
      <c r="A3451" s="27"/>
      <c r="B3451" s="27"/>
      <c r="C3451" s="27"/>
      <c r="D3451" s="27"/>
      <c r="E3451" s="27"/>
      <c r="H3451" s="30"/>
      <c r="I3451" s="30"/>
      <c r="J3451" s="30"/>
    </row>
    <row r="3452" spans="1:10" x14ac:dyDescent="0.25">
      <c r="A3452" s="27"/>
      <c r="B3452" s="27"/>
      <c r="C3452" s="27"/>
      <c r="D3452" s="27"/>
      <c r="E3452" s="27"/>
      <c r="H3452" s="30"/>
      <c r="I3452" s="30"/>
      <c r="J3452" s="30"/>
    </row>
    <row r="3453" spans="1:10" x14ac:dyDescent="0.25">
      <c r="A3453" s="27"/>
      <c r="B3453" s="27"/>
      <c r="C3453" s="27"/>
      <c r="D3453" s="27"/>
      <c r="E3453" s="27"/>
      <c r="H3453" s="30"/>
      <c r="I3453" s="30"/>
      <c r="J3453" s="30"/>
    </row>
    <row r="3454" spans="1:10" x14ac:dyDescent="0.25">
      <c r="A3454" s="27"/>
      <c r="B3454" s="27"/>
      <c r="C3454" s="27"/>
      <c r="D3454" s="27"/>
      <c r="E3454" s="27"/>
      <c r="H3454" s="30"/>
      <c r="I3454" s="30"/>
      <c r="J3454" s="30"/>
    </row>
    <row r="3455" spans="1:10" x14ac:dyDescent="0.25">
      <c r="A3455" s="27"/>
      <c r="B3455" s="27"/>
      <c r="C3455" s="27"/>
      <c r="D3455" s="27"/>
      <c r="E3455" s="27"/>
      <c r="H3455" s="30"/>
      <c r="I3455" s="30"/>
      <c r="J3455" s="30"/>
    </row>
    <row r="3456" spans="1:10" x14ac:dyDescent="0.25">
      <c r="A3456" s="27"/>
      <c r="B3456" s="27"/>
      <c r="C3456" s="27"/>
      <c r="D3456" s="27"/>
      <c r="E3456" s="27"/>
      <c r="H3456" s="30"/>
      <c r="I3456" s="30"/>
      <c r="J3456" s="30"/>
    </row>
    <row r="3457" spans="1:10" x14ac:dyDescent="0.25">
      <c r="A3457" s="27"/>
      <c r="B3457" s="27"/>
      <c r="C3457" s="27"/>
      <c r="D3457" s="27"/>
      <c r="E3457" s="27"/>
      <c r="H3457" s="30"/>
      <c r="I3457" s="30"/>
      <c r="J3457" s="30"/>
    </row>
    <row r="3458" spans="1:10" x14ac:dyDescent="0.25">
      <c r="A3458" s="27"/>
      <c r="B3458" s="27"/>
      <c r="C3458" s="27"/>
      <c r="D3458" s="27"/>
      <c r="E3458" s="27"/>
      <c r="H3458" s="30"/>
      <c r="I3458" s="30"/>
      <c r="J3458" s="30"/>
    </row>
    <row r="3459" spans="1:10" x14ac:dyDescent="0.25">
      <c r="A3459" s="27"/>
      <c r="B3459" s="27"/>
      <c r="C3459" s="27"/>
      <c r="D3459" s="27"/>
      <c r="E3459" s="27"/>
      <c r="H3459" s="30"/>
      <c r="I3459" s="30"/>
      <c r="J3459" s="30"/>
    </row>
    <row r="3460" spans="1:10" x14ac:dyDescent="0.25">
      <c r="A3460" s="27"/>
      <c r="B3460" s="27"/>
      <c r="C3460" s="27"/>
      <c r="D3460" s="27"/>
      <c r="E3460" s="27"/>
      <c r="H3460" s="30"/>
      <c r="I3460" s="30"/>
      <c r="J3460" s="30"/>
    </row>
    <row r="3461" spans="1:10" x14ac:dyDescent="0.25">
      <c r="A3461" s="27"/>
      <c r="B3461" s="27"/>
      <c r="C3461" s="27"/>
      <c r="D3461" s="27"/>
      <c r="E3461" s="27"/>
      <c r="H3461" s="30"/>
      <c r="I3461" s="30"/>
      <c r="J3461" s="30"/>
    </row>
    <row r="3462" spans="1:10" x14ac:dyDescent="0.25">
      <c r="A3462" s="27"/>
      <c r="B3462" s="27"/>
      <c r="C3462" s="27"/>
      <c r="D3462" s="27"/>
      <c r="E3462" s="27"/>
      <c r="H3462" s="30"/>
      <c r="I3462" s="30"/>
      <c r="J3462" s="30"/>
    </row>
    <row r="3463" spans="1:10" x14ac:dyDescent="0.25">
      <c r="A3463" s="27"/>
      <c r="B3463" s="27"/>
      <c r="C3463" s="27"/>
      <c r="D3463" s="27"/>
      <c r="E3463" s="27"/>
      <c r="H3463" s="30"/>
      <c r="I3463" s="30"/>
      <c r="J3463" s="30"/>
    </row>
    <row r="3464" spans="1:10" x14ac:dyDescent="0.25">
      <c r="A3464" s="27"/>
      <c r="B3464" s="27"/>
      <c r="C3464" s="27"/>
      <c r="D3464" s="27"/>
      <c r="E3464" s="27"/>
      <c r="H3464" s="30"/>
      <c r="I3464" s="30"/>
      <c r="J3464" s="30"/>
    </row>
    <row r="3465" spans="1:10" x14ac:dyDescent="0.25">
      <c r="A3465" s="27"/>
      <c r="B3465" s="27"/>
      <c r="C3465" s="27"/>
      <c r="D3465" s="27"/>
      <c r="E3465" s="27"/>
      <c r="H3465" s="30"/>
      <c r="I3465" s="30"/>
      <c r="J3465" s="30"/>
    </row>
    <row r="3466" spans="1:10" x14ac:dyDescent="0.25">
      <c r="A3466" s="27"/>
      <c r="B3466" s="27"/>
      <c r="C3466" s="27"/>
      <c r="D3466" s="27"/>
      <c r="E3466" s="27"/>
      <c r="H3466" s="30"/>
      <c r="I3466" s="30"/>
      <c r="J3466" s="30"/>
    </row>
    <row r="3467" spans="1:10" x14ac:dyDescent="0.25">
      <c r="A3467" s="27"/>
      <c r="B3467" s="27"/>
      <c r="C3467" s="27"/>
      <c r="D3467" s="27"/>
      <c r="E3467" s="27"/>
      <c r="H3467" s="30"/>
      <c r="I3467" s="30"/>
      <c r="J3467" s="30"/>
    </row>
    <row r="3468" spans="1:10" x14ac:dyDescent="0.25">
      <c r="A3468" s="27"/>
      <c r="B3468" s="27"/>
      <c r="C3468" s="27"/>
      <c r="D3468" s="27"/>
      <c r="E3468" s="27"/>
      <c r="H3468" s="30"/>
      <c r="I3468" s="30"/>
      <c r="J3468" s="30"/>
    </row>
    <row r="3469" spans="1:10" x14ac:dyDescent="0.25">
      <c r="A3469" s="27"/>
      <c r="B3469" s="27"/>
      <c r="C3469" s="27"/>
      <c r="D3469" s="27"/>
      <c r="E3469" s="27"/>
      <c r="H3469" s="30"/>
      <c r="I3469" s="30"/>
      <c r="J3469" s="30"/>
    </row>
    <row r="3470" spans="1:10" x14ac:dyDescent="0.25">
      <c r="A3470" s="27"/>
      <c r="B3470" s="27"/>
      <c r="C3470" s="27"/>
      <c r="D3470" s="27"/>
      <c r="E3470" s="27"/>
      <c r="H3470" s="30"/>
      <c r="I3470" s="30"/>
      <c r="J3470" s="30"/>
    </row>
    <row r="3471" spans="1:10" x14ac:dyDescent="0.25">
      <c r="A3471" s="27"/>
      <c r="B3471" s="27"/>
      <c r="C3471" s="27"/>
      <c r="D3471" s="27"/>
      <c r="E3471" s="27"/>
      <c r="H3471" s="30"/>
      <c r="I3471" s="30"/>
      <c r="J3471" s="30"/>
    </row>
    <row r="3472" spans="1:10" x14ac:dyDescent="0.25">
      <c r="A3472" s="27"/>
      <c r="B3472" s="27"/>
      <c r="C3472" s="27"/>
      <c r="D3472" s="27"/>
      <c r="E3472" s="27"/>
      <c r="H3472" s="30"/>
      <c r="I3472" s="30"/>
      <c r="J3472" s="30"/>
    </row>
    <row r="3473" spans="1:10" x14ac:dyDescent="0.25">
      <c r="A3473" s="27"/>
      <c r="B3473" s="27"/>
      <c r="C3473" s="27"/>
      <c r="D3473" s="27"/>
      <c r="E3473" s="27"/>
      <c r="H3473" s="30"/>
      <c r="I3473" s="30"/>
      <c r="J3473" s="30"/>
    </row>
    <row r="3474" spans="1:10" x14ac:dyDescent="0.25">
      <c r="A3474" s="27"/>
      <c r="B3474" s="27"/>
      <c r="C3474" s="27"/>
      <c r="D3474" s="27"/>
      <c r="E3474" s="27"/>
      <c r="H3474" s="30"/>
      <c r="I3474" s="30"/>
      <c r="J3474" s="30"/>
    </row>
    <row r="3475" spans="1:10" x14ac:dyDescent="0.25">
      <c r="A3475" s="27"/>
      <c r="B3475" s="27"/>
      <c r="C3475" s="27"/>
      <c r="D3475" s="27"/>
      <c r="E3475" s="27"/>
      <c r="H3475" s="30"/>
      <c r="I3475" s="30"/>
      <c r="J3475" s="30"/>
    </row>
    <row r="3476" spans="1:10" x14ac:dyDescent="0.25">
      <c r="A3476" s="27"/>
      <c r="B3476" s="27"/>
      <c r="C3476" s="27"/>
      <c r="D3476" s="27"/>
      <c r="E3476" s="27"/>
      <c r="H3476" s="30"/>
      <c r="I3476" s="30"/>
      <c r="J3476" s="30"/>
    </row>
    <row r="3477" spans="1:10" x14ac:dyDescent="0.25">
      <c r="A3477" s="27"/>
      <c r="B3477" s="27"/>
      <c r="C3477" s="27"/>
      <c r="D3477" s="27"/>
      <c r="E3477" s="27"/>
      <c r="H3477" s="30"/>
      <c r="I3477" s="30"/>
      <c r="J3477" s="30"/>
    </row>
    <row r="3478" spans="1:10" x14ac:dyDescent="0.25">
      <c r="A3478" s="27"/>
      <c r="B3478" s="27"/>
      <c r="C3478" s="27"/>
      <c r="D3478" s="27"/>
      <c r="E3478" s="27"/>
      <c r="H3478" s="30"/>
      <c r="I3478" s="30"/>
      <c r="J3478" s="30"/>
    </row>
    <row r="3479" spans="1:10" x14ac:dyDescent="0.25">
      <c r="A3479" s="27"/>
      <c r="B3479" s="27"/>
      <c r="C3479" s="27"/>
      <c r="D3479" s="27"/>
      <c r="E3479" s="27"/>
      <c r="H3479" s="30"/>
      <c r="I3479" s="30"/>
      <c r="J3479" s="30"/>
    </row>
    <row r="3480" spans="1:10" x14ac:dyDescent="0.25">
      <c r="A3480" s="27"/>
      <c r="B3480" s="27"/>
      <c r="C3480" s="27"/>
      <c r="D3480" s="27"/>
      <c r="E3480" s="27"/>
      <c r="H3480" s="30"/>
      <c r="I3480" s="30"/>
      <c r="J3480" s="30"/>
    </row>
    <row r="3481" spans="1:10" x14ac:dyDescent="0.25">
      <c r="A3481" s="27"/>
      <c r="B3481" s="27"/>
      <c r="C3481" s="27"/>
      <c r="D3481" s="27"/>
      <c r="E3481" s="27"/>
      <c r="H3481" s="30"/>
      <c r="I3481" s="30"/>
      <c r="J3481" s="30"/>
    </row>
    <row r="3482" spans="1:10" x14ac:dyDescent="0.25">
      <c r="A3482" s="27"/>
      <c r="B3482" s="27"/>
      <c r="C3482" s="27"/>
      <c r="D3482" s="27"/>
      <c r="E3482" s="27"/>
      <c r="H3482" s="30"/>
      <c r="I3482" s="30"/>
      <c r="J3482" s="30"/>
    </row>
    <row r="3483" spans="1:10" x14ac:dyDescent="0.25">
      <c r="A3483" s="27"/>
      <c r="B3483" s="27"/>
      <c r="C3483" s="27"/>
      <c r="D3483" s="27"/>
      <c r="E3483" s="27"/>
      <c r="H3483" s="30"/>
      <c r="I3483" s="30"/>
      <c r="J3483" s="30"/>
    </row>
    <row r="3484" spans="1:10" x14ac:dyDescent="0.25">
      <c r="A3484" s="27"/>
      <c r="B3484" s="27"/>
      <c r="C3484" s="27"/>
      <c r="D3484" s="27"/>
      <c r="E3484" s="27"/>
      <c r="H3484" s="30"/>
      <c r="I3484" s="30"/>
      <c r="J3484" s="30"/>
    </row>
    <row r="3485" spans="1:10" x14ac:dyDescent="0.25">
      <c r="A3485" s="27"/>
      <c r="B3485" s="27"/>
      <c r="C3485" s="27"/>
      <c r="D3485" s="27"/>
      <c r="E3485" s="27"/>
      <c r="H3485" s="30"/>
      <c r="I3485" s="30"/>
      <c r="J3485" s="30"/>
    </row>
    <row r="3486" spans="1:10" x14ac:dyDescent="0.25">
      <c r="A3486" s="27"/>
      <c r="B3486" s="27"/>
      <c r="C3486" s="27"/>
      <c r="D3486" s="27"/>
      <c r="E3486" s="27"/>
      <c r="H3486" s="30"/>
      <c r="I3486" s="30"/>
      <c r="J3486" s="30"/>
    </row>
    <row r="3487" spans="1:10" x14ac:dyDescent="0.25">
      <c r="A3487" s="27"/>
      <c r="B3487" s="27"/>
      <c r="C3487" s="27"/>
      <c r="D3487" s="27"/>
      <c r="E3487" s="27"/>
      <c r="H3487" s="30"/>
      <c r="I3487" s="30"/>
      <c r="J3487" s="30"/>
    </row>
    <row r="3488" spans="1:10" x14ac:dyDescent="0.25">
      <c r="A3488" s="27"/>
      <c r="B3488" s="27"/>
      <c r="C3488" s="27"/>
      <c r="D3488" s="27"/>
      <c r="E3488" s="27"/>
      <c r="H3488" s="30"/>
      <c r="I3488" s="30"/>
      <c r="J3488" s="30"/>
    </row>
    <row r="3489" spans="1:10" x14ac:dyDescent="0.25">
      <c r="A3489" s="27"/>
      <c r="B3489" s="27"/>
      <c r="C3489" s="27"/>
      <c r="D3489" s="27"/>
      <c r="E3489" s="27"/>
      <c r="H3489" s="30"/>
      <c r="I3489" s="30"/>
      <c r="J3489" s="30"/>
    </row>
    <row r="3490" spans="1:10" x14ac:dyDescent="0.25">
      <c r="A3490" s="27"/>
      <c r="B3490" s="27"/>
      <c r="C3490" s="27"/>
      <c r="D3490" s="27"/>
      <c r="E3490" s="27"/>
      <c r="H3490" s="30"/>
      <c r="I3490" s="30"/>
      <c r="J3490" s="30"/>
    </row>
    <row r="3491" spans="1:10" x14ac:dyDescent="0.25">
      <c r="A3491" s="27"/>
      <c r="B3491" s="27"/>
      <c r="C3491" s="27"/>
      <c r="D3491" s="27"/>
      <c r="E3491" s="27"/>
      <c r="H3491" s="30"/>
      <c r="I3491" s="30"/>
      <c r="J3491" s="30"/>
    </row>
    <row r="3492" spans="1:10" x14ac:dyDescent="0.25">
      <c r="A3492" s="27"/>
      <c r="B3492" s="27"/>
      <c r="C3492" s="27"/>
      <c r="D3492" s="27"/>
      <c r="E3492" s="27"/>
      <c r="H3492" s="30"/>
      <c r="I3492" s="30"/>
      <c r="J3492" s="30"/>
    </row>
    <row r="3493" spans="1:10" x14ac:dyDescent="0.25">
      <c r="A3493" s="27"/>
      <c r="B3493" s="27"/>
      <c r="C3493" s="27"/>
      <c r="D3493" s="27"/>
      <c r="E3493" s="27"/>
      <c r="H3493" s="30"/>
      <c r="I3493" s="30"/>
      <c r="J3493" s="30"/>
    </row>
    <row r="3494" spans="1:10" x14ac:dyDescent="0.25">
      <c r="A3494" s="27"/>
      <c r="B3494" s="27"/>
      <c r="C3494" s="27"/>
      <c r="D3494" s="27"/>
      <c r="E3494" s="27"/>
      <c r="H3494" s="30"/>
      <c r="I3494" s="30"/>
      <c r="J3494" s="30"/>
    </row>
    <row r="3495" spans="1:10" x14ac:dyDescent="0.25">
      <c r="A3495" s="27"/>
      <c r="B3495" s="27"/>
      <c r="C3495" s="27"/>
      <c r="D3495" s="27"/>
      <c r="E3495" s="27"/>
      <c r="H3495" s="30"/>
      <c r="I3495" s="30"/>
      <c r="J3495" s="30"/>
    </row>
    <row r="3496" spans="1:10" x14ac:dyDescent="0.25">
      <c r="A3496" s="27"/>
      <c r="B3496" s="27"/>
      <c r="C3496" s="27"/>
      <c r="D3496" s="27"/>
      <c r="E3496" s="27"/>
      <c r="H3496" s="30"/>
      <c r="I3496" s="30"/>
      <c r="J3496" s="30"/>
    </row>
    <row r="3497" spans="1:10" x14ac:dyDescent="0.25">
      <c r="A3497" s="27"/>
      <c r="B3497" s="27"/>
      <c r="C3497" s="27"/>
      <c r="D3497" s="27"/>
      <c r="E3497" s="27"/>
      <c r="H3497" s="30"/>
      <c r="I3497" s="30"/>
      <c r="J3497" s="30"/>
    </row>
    <row r="3498" spans="1:10" x14ac:dyDescent="0.25">
      <c r="A3498" s="27"/>
      <c r="B3498" s="27"/>
      <c r="C3498" s="27"/>
      <c r="D3498" s="27"/>
      <c r="E3498" s="27"/>
      <c r="H3498" s="30"/>
      <c r="I3498" s="30"/>
      <c r="J3498" s="30"/>
    </row>
    <row r="3499" spans="1:10" x14ac:dyDescent="0.25">
      <c r="A3499" s="27"/>
      <c r="B3499" s="27"/>
      <c r="C3499" s="27"/>
      <c r="D3499" s="27"/>
      <c r="E3499" s="27"/>
      <c r="H3499" s="30"/>
      <c r="I3499" s="30"/>
      <c r="J3499" s="30"/>
    </row>
    <row r="3500" spans="1:10" x14ac:dyDescent="0.25">
      <c r="A3500" s="27"/>
      <c r="B3500" s="27"/>
      <c r="C3500" s="27"/>
      <c r="D3500" s="27"/>
      <c r="E3500" s="27"/>
      <c r="H3500" s="30"/>
      <c r="I3500" s="30"/>
      <c r="J3500" s="30"/>
    </row>
    <row r="3501" spans="1:10" x14ac:dyDescent="0.25">
      <c r="A3501" s="27"/>
      <c r="B3501" s="27"/>
      <c r="C3501" s="27"/>
      <c r="D3501" s="27"/>
      <c r="E3501" s="27"/>
      <c r="H3501" s="30"/>
      <c r="I3501" s="30"/>
      <c r="J3501" s="30"/>
    </row>
    <row r="3502" spans="1:10" x14ac:dyDescent="0.25">
      <c r="A3502" s="27"/>
      <c r="B3502" s="27"/>
      <c r="C3502" s="27"/>
      <c r="D3502" s="27"/>
      <c r="E3502" s="27"/>
      <c r="H3502" s="30"/>
      <c r="I3502" s="30"/>
      <c r="J3502" s="30"/>
    </row>
    <row r="3503" spans="1:10" x14ac:dyDescent="0.25">
      <c r="A3503" s="27"/>
      <c r="B3503" s="27"/>
      <c r="C3503" s="27"/>
      <c r="D3503" s="27"/>
      <c r="E3503" s="27"/>
      <c r="H3503" s="30"/>
      <c r="I3503" s="30"/>
      <c r="J3503" s="30"/>
    </row>
    <row r="3504" spans="1:10" x14ac:dyDescent="0.25">
      <c r="A3504" s="27"/>
      <c r="B3504" s="27"/>
      <c r="C3504" s="27"/>
      <c r="D3504" s="27"/>
      <c r="E3504" s="27"/>
      <c r="H3504" s="30"/>
      <c r="I3504" s="30"/>
      <c r="J3504" s="30"/>
    </row>
    <row r="3505" spans="1:10" x14ac:dyDescent="0.25">
      <c r="A3505" s="27"/>
      <c r="B3505" s="27"/>
      <c r="C3505" s="27"/>
      <c r="D3505" s="27"/>
      <c r="E3505" s="27"/>
      <c r="H3505" s="30"/>
      <c r="I3505" s="30"/>
      <c r="J3505" s="30"/>
    </row>
    <row r="3506" spans="1:10" x14ac:dyDescent="0.25">
      <c r="A3506" s="27"/>
      <c r="B3506" s="27"/>
      <c r="C3506" s="27"/>
      <c r="D3506" s="27"/>
      <c r="E3506" s="27"/>
      <c r="H3506" s="30"/>
      <c r="I3506" s="30"/>
      <c r="J3506" s="30"/>
    </row>
    <row r="3507" spans="1:10" x14ac:dyDescent="0.25">
      <c r="A3507" s="27"/>
      <c r="B3507" s="27"/>
      <c r="C3507" s="27"/>
      <c r="D3507" s="27"/>
      <c r="E3507" s="27"/>
      <c r="H3507" s="30"/>
      <c r="I3507" s="30"/>
      <c r="J3507" s="30"/>
    </row>
    <row r="3508" spans="1:10" x14ac:dyDescent="0.25">
      <c r="A3508" s="27"/>
      <c r="B3508" s="27"/>
      <c r="C3508" s="27"/>
      <c r="D3508" s="27"/>
      <c r="E3508" s="27"/>
      <c r="H3508" s="30"/>
      <c r="I3508" s="30"/>
      <c r="J3508" s="30"/>
    </row>
    <row r="3509" spans="1:10" x14ac:dyDescent="0.25">
      <c r="A3509" s="27"/>
      <c r="B3509" s="27"/>
      <c r="C3509" s="27"/>
      <c r="D3509" s="27"/>
      <c r="E3509" s="27"/>
      <c r="H3509" s="30"/>
      <c r="I3509" s="30"/>
      <c r="J3509" s="30"/>
    </row>
    <row r="3510" spans="1:10" x14ac:dyDescent="0.25">
      <c r="A3510" s="27"/>
      <c r="B3510" s="27"/>
      <c r="C3510" s="27"/>
      <c r="D3510" s="27"/>
      <c r="E3510" s="27"/>
      <c r="H3510" s="30"/>
      <c r="I3510" s="30"/>
      <c r="J3510" s="30"/>
    </row>
    <row r="3511" spans="1:10" x14ac:dyDescent="0.25">
      <c r="A3511" s="27"/>
      <c r="B3511" s="27"/>
      <c r="C3511" s="27"/>
      <c r="D3511" s="27"/>
      <c r="E3511" s="27"/>
      <c r="H3511" s="30"/>
      <c r="I3511" s="30"/>
      <c r="J3511" s="30"/>
    </row>
    <row r="3512" spans="1:10" x14ac:dyDescent="0.25">
      <c r="A3512" s="27"/>
      <c r="B3512" s="27"/>
      <c r="C3512" s="27"/>
      <c r="D3512" s="27"/>
      <c r="E3512" s="27"/>
      <c r="H3512" s="30"/>
      <c r="I3512" s="30"/>
      <c r="J3512" s="30"/>
    </row>
    <row r="3513" spans="1:10" x14ac:dyDescent="0.25">
      <c r="A3513" s="27"/>
      <c r="B3513" s="27"/>
      <c r="C3513" s="27"/>
      <c r="D3513" s="27"/>
      <c r="E3513" s="27"/>
      <c r="H3513" s="30"/>
      <c r="I3513" s="30"/>
      <c r="J3513" s="30"/>
    </row>
    <row r="3514" spans="1:10" x14ac:dyDescent="0.25">
      <c r="A3514" s="27"/>
      <c r="B3514" s="27"/>
      <c r="C3514" s="27"/>
      <c r="D3514" s="27"/>
      <c r="E3514" s="27"/>
      <c r="H3514" s="30"/>
      <c r="I3514" s="30"/>
      <c r="J3514" s="30"/>
    </row>
    <row r="3515" spans="1:10" x14ac:dyDescent="0.25">
      <c r="A3515" s="27"/>
      <c r="B3515" s="27"/>
      <c r="C3515" s="27"/>
      <c r="D3515" s="27"/>
      <c r="E3515" s="27"/>
      <c r="H3515" s="30"/>
      <c r="I3515" s="30"/>
      <c r="J3515" s="30"/>
    </row>
    <row r="3516" spans="1:10" x14ac:dyDescent="0.25">
      <c r="A3516" s="27"/>
      <c r="B3516" s="27"/>
      <c r="C3516" s="27"/>
      <c r="D3516" s="27"/>
      <c r="E3516" s="27"/>
      <c r="H3516" s="30"/>
      <c r="I3516" s="30"/>
      <c r="J3516" s="30"/>
    </row>
    <row r="3517" spans="1:10" x14ac:dyDescent="0.25">
      <c r="A3517" s="27"/>
      <c r="B3517" s="27"/>
      <c r="C3517" s="27"/>
      <c r="D3517" s="27"/>
      <c r="E3517" s="27"/>
      <c r="H3517" s="30"/>
      <c r="I3517" s="30"/>
      <c r="J3517" s="30"/>
    </row>
    <row r="3518" spans="1:10" x14ac:dyDescent="0.25">
      <c r="A3518" s="27"/>
      <c r="B3518" s="27"/>
      <c r="C3518" s="27"/>
      <c r="D3518" s="27"/>
      <c r="E3518" s="27"/>
      <c r="H3518" s="30"/>
      <c r="I3518" s="30"/>
      <c r="J3518" s="30"/>
    </row>
    <row r="3519" spans="1:10" x14ac:dyDescent="0.25">
      <c r="A3519" s="27"/>
      <c r="B3519" s="27"/>
      <c r="C3519" s="27"/>
      <c r="D3519" s="27"/>
      <c r="E3519" s="27"/>
      <c r="H3519" s="30"/>
      <c r="I3519" s="30"/>
      <c r="J3519" s="30"/>
    </row>
    <row r="3520" spans="1:10" x14ac:dyDescent="0.25">
      <c r="A3520" s="27"/>
      <c r="B3520" s="27"/>
      <c r="C3520" s="27"/>
      <c r="D3520" s="27"/>
      <c r="E3520" s="27"/>
      <c r="H3520" s="30"/>
      <c r="I3520" s="30"/>
      <c r="J3520" s="30"/>
    </row>
    <row r="3521" spans="1:10" x14ac:dyDescent="0.25">
      <c r="A3521" s="27"/>
      <c r="B3521" s="27"/>
      <c r="C3521" s="27"/>
      <c r="D3521" s="27"/>
      <c r="E3521" s="27"/>
      <c r="H3521" s="30"/>
      <c r="I3521" s="30"/>
      <c r="J3521" s="30"/>
    </row>
    <row r="3522" spans="1:10" x14ac:dyDescent="0.25">
      <c r="A3522" s="27"/>
      <c r="B3522" s="27"/>
      <c r="C3522" s="27"/>
      <c r="D3522" s="27"/>
      <c r="E3522" s="27"/>
      <c r="H3522" s="30"/>
      <c r="I3522" s="30"/>
      <c r="J3522" s="30"/>
    </row>
    <row r="3523" spans="1:10" x14ac:dyDescent="0.25">
      <c r="A3523" s="27"/>
      <c r="B3523" s="27"/>
      <c r="C3523" s="27"/>
      <c r="D3523" s="27"/>
      <c r="E3523" s="27"/>
      <c r="H3523" s="30"/>
      <c r="I3523" s="30"/>
      <c r="J3523" s="30"/>
    </row>
    <row r="3524" spans="1:10" x14ac:dyDescent="0.25">
      <c r="A3524" s="27"/>
      <c r="B3524" s="27"/>
      <c r="C3524" s="27"/>
      <c r="D3524" s="27"/>
      <c r="E3524" s="27"/>
      <c r="H3524" s="30"/>
      <c r="I3524" s="30"/>
      <c r="J3524" s="30"/>
    </row>
    <row r="3525" spans="1:10" x14ac:dyDescent="0.25">
      <c r="A3525" s="27"/>
      <c r="B3525" s="27"/>
      <c r="C3525" s="27"/>
      <c r="D3525" s="27"/>
      <c r="E3525" s="27"/>
      <c r="H3525" s="30"/>
      <c r="I3525" s="30"/>
      <c r="J3525" s="30"/>
    </row>
    <row r="3526" spans="1:10" x14ac:dyDescent="0.25">
      <c r="A3526" s="27"/>
      <c r="B3526" s="27"/>
      <c r="C3526" s="27"/>
      <c r="D3526" s="27"/>
      <c r="E3526" s="27"/>
      <c r="H3526" s="30"/>
      <c r="I3526" s="30"/>
      <c r="J3526" s="30"/>
    </row>
    <row r="3527" spans="1:10" x14ac:dyDescent="0.25">
      <c r="A3527" s="27"/>
      <c r="B3527" s="27"/>
      <c r="C3527" s="27"/>
      <c r="D3527" s="27"/>
      <c r="E3527" s="27"/>
      <c r="H3527" s="30"/>
      <c r="I3527" s="30"/>
      <c r="J3527" s="30"/>
    </row>
    <row r="3528" spans="1:10" x14ac:dyDescent="0.25">
      <c r="A3528" s="27"/>
      <c r="B3528" s="27"/>
      <c r="C3528" s="27"/>
      <c r="D3528" s="27"/>
      <c r="E3528" s="27"/>
      <c r="H3528" s="30"/>
      <c r="I3528" s="30"/>
      <c r="J3528" s="30"/>
    </row>
    <row r="3529" spans="1:10" x14ac:dyDescent="0.25">
      <c r="A3529" s="27"/>
      <c r="B3529" s="27"/>
      <c r="C3529" s="27"/>
      <c r="D3529" s="27"/>
      <c r="E3529" s="27"/>
      <c r="H3529" s="30"/>
      <c r="I3529" s="30"/>
      <c r="J3529" s="30"/>
    </row>
    <row r="3530" spans="1:10" x14ac:dyDescent="0.25">
      <c r="A3530" s="27"/>
      <c r="B3530" s="27"/>
      <c r="C3530" s="27"/>
      <c r="D3530" s="27"/>
      <c r="E3530" s="27"/>
      <c r="H3530" s="30"/>
      <c r="I3530" s="30"/>
      <c r="J3530" s="30"/>
    </row>
    <row r="3531" spans="1:10" x14ac:dyDescent="0.25">
      <c r="A3531" s="27"/>
      <c r="B3531" s="27"/>
      <c r="C3531" s="27"/>
      <c r="D3531" s="27"/>
      <c r="E3531" s="27"/>
      <c r="H3531" s="30"/>
      <c r="I3531" s="30"/>
      <c r="J3531" s="30"/>
    </row>
    <row r="3532" spans="1:10" x14ac:dyDescent="0.25">
      <c r="A3532" s="27"/>
      <c r="B3532" s="27"/>
      <c r="C3532" s="27"/>
      <c r="D3532" s="27"/>
      <c r="E3532" s="27"/>
      <c r="H3532" s="30"/>
      <c r="I3532" s="30"/>
      <c r="J3532" s="30"/>
    </row>
    <row r="3533" spans="1:10" x14ac:dyDescent="0.25">
      <c r="A3533" s="27"/>
      <c r="B3533" s="27"/>
      <c r="C3533" s="27"/>
      <c r="D3533" s="27"/>
      <c r="E3533" s="27"/>
      <c r="H3533" s="30"/>
      <c r="I3533" s="30"/>
      <c r="J3533" s="30"/>
    </row>
    <row r="3534" spans="1:10" x14ac:dyDescent="0.25">
      <c r="A3534" s="27"/>
      <c r="B3534" s="27"/>
      <c r="C3534" s="27"/>
      <c r="D3534" s="27"/>
      <c r="E3534" s="27"/>
      <c r="H3534" s="30"/>
      <c r="I3534" s="30"/>
      <c r="J3534" s="30"/>
    </row>
    <row r="3535" spans="1:10" x14ac:dyDescent="0.25">
      <c r="A3535" s="27"/>
      <c r="B3535" s="27"/>
      <c r="C3535" s="27"/>
      <c r="D3535" s="27"/>
      <c r="E3535" s="27"/>
      <c r="H3535" s="30"/>
      <c r="I3535" s="30"/>
      <c r="J3535" s="30"/>
    </row>
    <row r="3536" spans="1:10" x14ac:dyDescent="0.25">
      <c r="A3536" s="27"/>
      <c r="B3536" s="27"/>
      <c r="C3536" s="27"/>
      <c r="D3536" s="27"/>
      <c r="E3536" s="27"/>
      <c r="H3536" s="30"/>
      <c r="I3536" s="30"/>
      <c r="J3536" s="30"/>
    </row>
    <row r="3537" spans="1:10" x14ac:dyDescent="0.25">
      <c r="A3537" s="27"/>
      <c r="B3537" s="27"/>
      <c r="C3537" s="27"/>
      <c r="D3537" s="27"/>
      <c r="E3537" s="27"/>
      <c r="H3537" s="30"/>
      <c r="I3537" s="30"/>
      <c r="J3537" s="30"/>
    </row>
    <row r="3538" spans="1:10" x14ac:dyDescent="0.25">
      <c r="A3538" s="27"/>
      <c r="B3538" s="27"/>
      <c r="C3538" s="27"/>
      <c r="D3538" s="27"/>
      <c r="E3538" s="27"/>
      <c r="H3538" s="30"/>
      <c r="I3538" s="30"/>
      <c r="J3538" s="30"/>
    </row>
    <row r="3539" spans="1:10" x14ac:dyDescent="0.25">
      <c r="A3539" s="27"/>
      <c r="B3539" s="27"/>
      <c r="C3539" s="27"/>
      <c r="D3539" s="27"/>
      <c r="E3539" s="27"/>
      <c r="H3539" s="30"/>
      <c r="I3539" s="30"/>
      <c r="J3539" s="30"/>
    </row>
    <row r="3540" spans="1:10" x14ac:dyDescent="0.25">
      <c r="A3540" s="27"/>
      <c r="B3540" s="27"/>
      <c r="C3540" s="27"/>
      <c r="D3540" s="27"/>
      <c r="E3540" s="27"/>
      <c r="H3540" s="30"/>
      <c r="I3540" s="30"/>
      <c r="J3540" s="30"/>
    </row>
    <row r="3541" spans="1:10" x14ac:dyDescent="0.25">
      <c r="A3541" s="27"/>
      <c r="B3541" s="27"/>
      <c r="C3541" s="27"/>
      <c r="D3541" s="27"/>
      <c r="E3541" s="27"/>
      <c r="H3541" s="30"/>
      <c r="I3541" s="30"/>
      <c r="J3541" s="30"/>
    </row>
    <row r="3542" spans="1:10" x14ac:dyDescent="0.25">
      <c r="A3542" s="27"/>
      <c r="B3542" s="27"/>
      <c r="C3542" s="27"/>
      <c r="D3542" s="27"/>
      <c r="E3542" s="27"/>
      <c r="H3542" s="30"/>
      <c r="I3542" s="30"/>
      <c r="J3542" s="30"/>
    </row>
    <row r="3543" spans="1:10" x14ac:dyDescent="0.25">
      <c r="A3543" s="27"/>
      <c r="B3543" s="27"/>
      <c r="C3543" s="27"/>
      <c r="D3543" s="27"/>
      <c r="E3543" s="27"/>
      <c r="H3543" s="30"/>
      <c r="I3543" s="30"/>
      <c r="J3543" s="30"/>
    </row>
    <row r="3544" spans="1:10" x14ac:dyDescent="0.25">
      <c r="A3544" s="27"/>
      <c r="B3544" s="27"/>
      <c r="C3544" s="27"/>
      <c r="D3544" s="27"/>
      <c r="E3544" s="27"/>
      <c r="H3544" s="30"/>
      <c r="I3544" s="30"/>
      <c r="J3544" s="30"/>
    </row>
    <row r="3545" spans="1:10" x14ac:dyDescent="0.25">
      <c r="A3545" s="27"/>
      <c r="B3545" s="27"/>
      <c r="C3545" s="27"/>
      <c r="D3545" s="27"/>
      <c r="E3545" s="27"/>
      <c r="H3545" s="30"/>
      <c r="I3545" s="30"/>
      <c r="J3545" s="30"/>
    </row>
    <row r="3546" spans="1:10" x14ac:dyDescent="0.25">
      <c r="A3546" s="27"/>
      <c r="B3546" s="27"/>
      <c r="C3546" s="27"/>
      <c r="D3546" s="27"/>
      <c r="E3546" s="27"/>
      <c r="H3546" s="30"/>
      <c r="I3546" s="30"/>
      <c r="J3546" s="30"/>
    </row>
    <row r="3547" spans="1:10" x14ac:dyDescent="0.25">
      <c r="A3547" s="27"/>
      <c r="B3547" s="27"/>
      <c r="C3547" s="27"/>
      <c r="D3547" s="27"/>
      <c r="E3547" s="27"/>
      <c r="H3547" s="30"/>
      <c r="I3547" s="30"/>
      <c r="J3547" s="30"/>
    </row>
    <row r="3548" spans="1:10" x14ac:dyDescent="0.25">
      <c r="A3548" s="27"/>
      <c r="B3548" s="27"/>
      <c r="C3548" s="27"/>
      <c r="D3548" s="27"/>
      <c r="E3548" s="27"/>
      <c r="H3548" s="30"/>
      <c r="I3548" s="30"/>
      <c r="J3548" s="30"/>
    </row>
    <row r="3549" spans="1:10" x14ac:dyDescent="0.25">
      <c r="A3549" s="27"/>
      <c r="B3549" s="27"/>
      <c r="C3549" s="27"/>
      <c r="D3549" s="27"/>
      <c r="E3549" s="27"/>
      <c r="H3549" s="30"/>
      <c r="I3549" s="30"/>
      <c r="J3549" s="30"/>
    </row>
    <row r="3550" spans="1:10" x14ac:dyDescent="0.25">
      <c r="A3550" s="27"/>
      <c r="B3550" s="27"/>
      <c r="C3550" s="27"/>
      <c r="D3550" s="27"/>
      <c r="E3550" s="27"/>
      <c r="H3550" s="30"/>
      <c r="I3550" s="30"/>
      <c r="J3550" s="30"/>
    </row>
    <row r="3551" spans="1:10" x14ac:dyDescent="0.25">
      <c r="A3551" s="27"/>
      <c r="B3551" s="27"/>
      <c r="C3551" s="27"/>
      <c r="D3551" s="27"/>
      <c r="E3551" s="27"/>
      <c r="H3551" s="30"/>
      <c r="I3551" s="30"/>
      <c r="J3551" s="30"/>
    </row>
    <row r="3552" spans="1:10" x14ac:dyDescent="0.25">
      <c r="A3552" s="27"/>
      <c r="B3552" s="27"/>
      <c r="C3552" s="27"/>
      <c r="D3552" s="27"/>
      <c r="E3552" s="27"/>
      <c r="H3552" s="30"/>
      <c r="I3552" s="30"/>
      <c r="J3552" s="30"/>
    </row>
    <row r="3553" spans="1:10" x14ac:dyDescent="0.25">
      <c r="A3553" s="27"/>
      <c r="B3553" s="27"/>
      <c r="C3553" s="27"/>
      <c r="D3553" s="27"/>
      <c r="E3553" s="27"/>
      <c r="H3553" s="30"/>
      <c r="I3553" s="30"/>
      <c r="J3553" s="30"/>
    </row>
    <row r="3554" spans="1:10" x14ac:dyDescent="0.25">
      <c r="A3554" s="27"/>
      <c r="B3554" s="27"/>
      <c r="C3554" s="27"/>
      <c r="D3554" s="27"/>
      <c r="E3554" s="27"/>
      <c r="H3554" s="30"/>
      <c r="I3554" s="30"/>
      <c r="J3554" s="30"/>
    </row>
    <row r="3555" spans="1:10" x14ac:dyDescent="0.25">
      <c r="A3555" s="27"/>
      <c r="B3555" s="27"/>
      <c r="C3555" s="27"/>
      <c r="D3555" s="27"/>
      <c r="E3555" s="27"/>
      <c r="H3555" s="30"/>
      <c r="I3555" s="30"/>
      <c r="J3555" s="30"/>
    </row>
    <row r="3556" spans="1:10" x14ac:dyDescent="0.25">
      <c r="A3556" s="27"/>
      <c r="B3556" s="27"/>
      <c r="C3556" s="27"/>
      <c r="D3556" s="27"/>
      <c r="E3556" s="27"/>
      <c r="H3556" s="30"/>
      <c r="I3556" s="30"/>
      <c r="J3556" s="30"/>
    </row>
    <row r="3557" spans="1:10" x14ac:dyDescent="0.25">
      <c r="A3557" s="27"/>
      <c r="B3557" s="27"/>
      <c r="C3557" s="27"/>
      <c r="D3557" s="27"/>
      <c r="E3557" s="27"/>
      <c r="H3557" s="30"/>
      <c r="I3557" s="30"/>
      <c r="J3557" s="30"/>
    </row>
    <row r="3558" spans="1:10" x14ac:dyDescent="0.25">
      <c r="A3558" s="27"/>
      <c r="B3558" s="27"/>
      <c r="C3558" s="27"/>
      <c r="D3558" s="27"/>
      <c r="E3558" s="27"/>
      <c r="H3558" s="30"/>
      <c r="I3558" s="30"/>
      <c r="J3558" s="30"/>
    </row>
    <row r="3559" spans="1:10" x14ac:dyDescent="0.25">
      <c r="A3559" s="27"/>
      <c r="B3559" s="27"/>
      <c r="C3559" s="27"/>
      <c r="D3559" s="27"/>
      <c r="E3559" s="27"/>
      <c r="H3559" s="30"/>
      <c r="I3559" s="30"/>
      <c r="J3559" s="30"/>
    </row>
    <row r="3560" spans="1:10" x14ac:dyDescent="0.25">
      <c r="A3560" s="27"/>
      <c r="B3560" s="27"/>
      <c r="C3560" s="27"/>
      <c r="D3560" s="27"/>
      <c r="E3560" s="27"/>
      <c r="H3560" s="30"/>
      <c r="I3560" s="30"/>
      <c r="J3560" s="30"/>
    </row>
    <row r="3561" spans="1:10" x14ac:dyDescent="0.25">
      <c r="A3561" s="27"/>
      <c r="B3561" s="27"/>
      <c r="C3561" s="27"/>
      <c r="D3561" s="27"/>
      <c r="E3561" s="27"/>
      <c r="H3561" s="30"/>
      <c r="I3561" s="30"/>
      <c r="J3561" s="30"/>
    </row>
    <row r="3562" spans="1:10" x14ac:dyDescent="0.25">
      <c r="A3562" s="27"/>
      <c r="B3562" s="27"/>
      <c r="C3562" s="27"/>
      <c r="D3562" s="27"/>
      <c r="E3562" s="27"/>
      <c r="H3562" s="30"/>
      <c r="I3562" s="30"/>
      <c r="J3562" s="30"/>
    </row>
    <row r="3563" spans="1:10" x14ac:dyDescent="0.25">
      <c r="A3563" s="27"/>
      <c r="B3563" s="27"/>
      <c r="C3563" s="27"/>
      <c r="D3563" s="27"/>
      <c r="E3563" s="27"/>
      <c r="H3563" s="30"/>
      <c r="I3563" s="30"/>
      <c r="J3563" s="30"/>
    </row>
    <row r="3564" spans="1:10" x14ac:dyDescent="0.25">
      <c r="A3564" s="27"/>
      <c r="B3564" s="27"/>
      <c r="C3564" s="27"/>
      <c r="D3564" s="27"/>
      <c r="E3564" s="27"/>
      <c r="H3564" s="30"/>
      <c r="I3564" s="30"/>
      <c r="J3564" s="30"/>
    </row>
    <row r="3565" spans="1:10" x14ac:dyDescent="0.25">
      <c r="A3565" s="27"/>
      <c r="B3565" s="27"/>
      <c r="C3565" s="27"/>
      <c r="D3565" s="27"/>
      <c r="E3565" s="27"/>
      <c r="H3565" s="30"/>
      <c r="I3565" s="30"/>
      <c r="J3565" s="30"/>
    </row>
    <row r="3566" spans="1:10" x14ac:dyDescent="0.25">
      <c r="A3566" s="27"/>
      <c r="B3566" s="27"/>
      <c r="C3566" s="27"/>
      <c r="D3566" s="27"/>
      <c r="E3566" s="27"/>
      <c r="H3566" s="30"/>
      <c r="I3566" s="30"/>
      <c r="J3566" s="30"/>
    </row>
    <row r="3567" spans="1:10" x14ac:dyDescent="0.25">
      <c r="A3567" s="27"/>
      <c r="B3567" s="27"/>
      <c r="C3567" s="27"/>
      <c r="D3567" s="27"/>
      <c r="E3567" s="27"/>
      <c r="H3567" s="30"/>
      <c r="I3567" s="30"/>
      <c r="J3567" s="30"/>
    </row>
    <row r="3568" spans="1:10" x14ac:dyDescent="0.25">
      <c r="A3568" s="27"/>
      <c r="B3568" s="27"/>
      <c r="C3568" s="27"/>
      <c r="D3568" s="27"/>
      <c r="E3568" s="27"/>
      <c r="H3568" s="30"/>
      <c r="I3568" s="30"/>
      <c r="J3568" s="30"/>
    </row>
    <row r="3569" spans="1:10" x14ac:dyDescent="0.25">
      <c r="A3569" s="27"/>
      <c r="B3569" s="27"/>
      <c r="C3569" s="27"/>
      <c r="D3569" s="27"/>
      <c r="E3569" s="27"/>
      <c r="H3569" s="30"/>
      <c r="I3569" s="30"/>
      <c r="J3569" s="30"/>
    </row>
    <row r="3570" spans="1:10" x14ac:dyDescent="0.25">
      <c r="A3570" s="27"/>
      <c r="B3570" s="27"/>
      <c r="C3570" s="27"/>
      <c r="D3570" s="27"/>
      <c r="E3570" s="27"/>
      <c r="H3570" s="30"/>
      <c r="I3570" s="30"/>
      <c r="J3570" s="30"/>
    </row>
    <row r="3571" spans="1:10" x14ac:dyDescent="0.25">
      <c r="A3571" s="27"/>
      <c r="B3571" s="27"/>
      <c r="C3571" s="27"/>
      <c r="D3571" s="27"/>
      <c r="E3571" s="27"/>
      <c r="H3571" s="30"/>
      <c r="I3571" s="30"/>
      <c r="J3571" s="30"/>
    </row>
    <row r="3572" spans="1:10" x14ac:dyDescent="0.25">
      <c r="A3572" s="27"/>
      <c r="B3572" s="27"/>
      <c r="C3572" s="27"/>
      <c r="D3572" s="27"/>
      <c r="E3572" s="27"/>
      <c r="H3572" s="30"/>
      <c r="I3572" s="30"/>
      <c r="J3572" s="30"/>
    </row>
    <row r="3573" spans="1:10" x14ac:dyDescent="0.25">
      <c r="A3573" s="27"/>
      <c r="B3573" s="27"/>
      <c r="C3573" s="27"/>
      <c r="D3573" s="27"/>
      <c r="E3573" s="27"/>
      <c r="H3573" s="30"/>
      <c r="I3573" s="30"/>
      <c r="J3573" s="30"/>
    </row>
    <row r="3574" spans="1:10" x14ac:dyDescent="0.25">
      <c r="A3574" s="27"/>
      <c r="B3574" s="27"/>
      <c r="C3574" s="27"/>
      <c r="D3574" s="27"/>
      <c r="E3574" s="27"/>
      <c r="H3574" s="30"/>
      <c r="I3574" s="30"/>
      <c r="J3574" s="30"/>
    </row>
    <row r="3575" spans="1:10" x14ac:dyDescent="0.25">
      <c r="A3575" s="27"/>
      <c r="B3575" s="27"/>
      <c r="C3575" s="27"/>
      <c r="D3575" s="27"/>
      <c r="E3575" s="27"/>
      <c r="H3575" s="30"/>
      <c r="I3575" s="30"/>
      <c r="J3575" s="30"/>
    </row>
    <row r="3576" spans="1:10" x14ac:dyDescent="0.25">
      <c r="A3576" s="27"/>
      <c r="B3576" s="27"/>
      <c r="C3576" s="27"/>
      <c r="D3576" s="27"/>
      <c r="E3576" s="27"/>
      <c r="H3576" s="30"/>
      <c r="I3576" s="30"/>
      <c r="J3576" s="30"/>
    </row>
    <row r="3577" spans="1:10" x14ac:dyDescent="0.25">
      <c r="A3577" s="27"/>
      <c r="B3577" s="27"/>
      <c r="C3577" s="27"/>
      <c r="D3577" s="27"/>
      <c r="E3577" s="27"/>
      <c r="H3577" s="30"/>
      <c r="I3577" s="30"/>
      <c r="J3577" s="30"/>
    </row>
    <row r="3578" spans="1:10" x14ac:dyDescent="0.25">
      <c r="A3578" s="27"/>
      <c r="B3578" s="27"/>
      <c r="C3578" s="27"/>
      <c r="D3578" s="27"/>
      <c r="E3578" s="27"/>
      <c r="H3578" s="30"/>
      <c r="I3578" s="30"/>
      <c r="J3578" s="30"/>
    </row>
    <row r="3579" spans="1:10" x14ac:dyDescent="0.25">
      <c r="A3579" s="27"/>
      <c r="B3579" s="27"/>
      <c r="C3579" s="27"/>
      <c r="D3579" s="27"/>
      <c r="E3579" s="27"/>
      <c r="H3579" s="30"/>
      <c r="I3579" s="30"/>
      <c r="J3579" s="30"/>
    </row>
    <row r="3580" spans="1:10" x14ac:dyDescent="0.25">
      <c r="A3580" s="27"/>
      <c r="B3580" s="27"/>
      <c r="C3580" s="27"/>
      <c r="D3580" s="27"/>
      <c r="E3580" s="27"/>
      <c r="H3580" s="30"/>
      <c r="I3580" s="30"/>
      <c r="J3580" s="30"/>
    </row>
    <row r="3581" spans="1:10" x14ac:dyDescent="0.25">
      <c r="A3581" s="27"/>
      <c r="B3581" s="27"/>
      <c r="C3581" s="27"/>
      <c r="D3581" s="27"/>
      <c r="E3581" s="27"/>
      <c r="H3581" s="30"/>
      <c r="I3581" s="30"/>
      <c r="J3581" s="30"/>
    </row>
    <row r="3582" spans="1:10" x14ac:dyDescent="0.25">
      <c r="A3582" s="27"/>
      <c r="B3582" s="27"/>
      <c r="C3582" s="27"/>
      <c r="D3582" s="27"/>
      <c r="E3582" s="27"/>
      <c r="H3582" s="30"/>
      <c r="I3582" s="30"/>
      <c r="J3582" s="30"/>
    </row>
    <row r="3583" spans="1:10" x14ac:dyDescent="0.25">
      <c r="A3583" s="27"/>
      <c r="B3583" s="27"/>
      <c r="C3583" s="27"/>
      <c r="D3583" s="27"/>
      <c r="E3583" s="27"/>
      <c r="H3583" s="30"/>
      <c r="I3583" s="30"/>
      <c r="J3583" s="30"/>
    </row>
    <row r="3584" spans="1:10" x14ac:dyDescent="0.25">
      <c r="A3584" s="27"/>
      <c r="B3584" s="27"/>
      <c r="C3584" s="27"/>
      <c r="D3584" s="27"/>
      <c r="E3584" s="27"/>
      <c r="H3584" s="30"/>
      <c r="I3584" s="30"/>
      <c r="J3584" s="30"/>
    </row>
    <row r="3585" spans="1:10" x14ac:dyDescent="0.25">
      <c r="A3585" s="27"/>
      <c r="B3585" s="27"/>
      <c r="C3585" s="27"/>
      <c r="D3585" s="27"/>
      <c r="E3585" s="27"/>
      <c r="H3585" s="30"/>
      <c r="I3585" s="30"/>
      <c r="J3585" s="30"/>
    </row>
    <row r="3586" spans="1:10" x14ac:dyDescent="0.25">
      <c r="A3586" s="27"/>
      <c r="B3586" s="27"/>
      <c r="C3586" s="27"/>
      <c r="D3586" s="27"/>
      <c r="E3586" s="27"/>
      <c r="H3586" s="30"/>
      <c r="I3586" s="30"/>
      <c r="J3586" s="30"/>
    </row>
    <row r="3587" spans="1:10" x14ac:dyDescent="0.25">
      <c r="A3587" s="27"/>
      <c r="B3587" s="27"/>
      <c r="C3587" s="27"/>
      <c r="D3587" s="27"/>
      <c r="E3587" s="27"/>
      <c r="H3587" s="30"/>
      <c r="I3587" s="30"/>
      <c r="J3587" s="30"/>
    </row>
    <row r="3588" spans="1:10" x14ac:dyDescent="0.25">
      <c r="A3588" s="27"/>
      <c r="B3588" s="27"/>
      <c r="C3588" s="27"/>
      <c r="D3588" s="27"/>
      <c r="E3588" s="27"/>
      <c r="H3588" s="30"/>
      <c r="I3588" s="30"/>
      <c r="J3588" s="30"/>
    </row>
    <row r="3589" spans="1:10" x14ac:dyDescent="0.25">
      <c r="A3589" s="27"/>
      <c r="B3589" s="27"/>
      <c r="C3589" s="27"/>
      <c r="D3589" s="27"/>
      <c r="E3589" s="27"/>
      <c r="H3589" s="30"/>
      <c r="I3589" s="30"/>
      <c r="J3589" s="30"/>
    </row>
    <row r="3590" spans="1:10" x14ac:dyDescent="0.25">
      <c r="A3590" s="27"/>
      <c r="B3590" s="27"/>
      <c r="C3590" s="27"/>
      <c r="D3590" s="27"/>
      <c r="E3590" s="27"/>
      <c r="H3590" s="30"/>
      <c r="I3590" s="30"/>
      <c r="J3590" s="30"/>
    </row>
    <row r="3591" spans="1:10" x14ac:dyDescent="0.25">
      <c r="A3591" s="27"/>
      <c r="B3591" s="27"/>
      <c r="C3591" s="27"/>
      <c r="D3591" s="27"/>
      <c r="E3591" s="27"/>
      <c r="H3591" s="30"/>
      <c r="I3591" s="30"/>
      <c r="J3591" s="30"/>
    </row>
    <row r="3592" spans="1:10" x14ac:dyDescent="0.25">
      <c r="A3592" s="27"/>
      <c r="B3592" s="27"/>
      <c r="C3592" s="27"/>
      <c r="D3592" s="27"/>
      <c r="E3592" s="27"/>
      <c r="H3592" s="30"/>
      <c r="I3592" s="30"/>
      <c r="J3592" s="30"/>
    </row>
    <row r="3593" spans="1:10" x14ac:dyDescent="0.25">
      <c r="A3593" s="27"/>
      <c r="B3593" s="27"/>
      <c r="C3593" s="27"/>
      <c r="D3593" s="27"/>
      <c r="E3593" s="27"/>
      <c r="H3593" s="30"/>
      <c r="I3593" s="30"/>
      <c r="J3593" s="30"/>
    </row>
    <row r="3594" spans="1:10" x14ac:dyDescent="0.25">
      <c r="A3594" s="27"/>
      <c r="B3594" s="27"/>
      <c r="C3594" s="27"/>
      <c r="D3594" s="27"/>
      <c r="E3594" s="27"/>
      <c r="H3594" s="30"/>
      <c r="I3594" s="30"/>
      <c r="J3594" s="30"/>
    </row>
    <row r="3595" spans="1:10" x14ac:dyDescent="0.25">
      <c r="A3595" s="27"/>
      <c r="B3595" s="27"/>
      <c r="C3595" s="27"/>
      <c r="D3595" s="27"/>
      <c r="E3595" s="27"/>
      <c r="H3595" s="30"/>
      <c r="I3595" s="30"/>
      <c r="J3595" s="30"/>
    </row>
    <row r="3596" spans="1:10" x14ac:dyDescent="0.25">
      <c r="A3596" s="27"/>
      <c r="B3596" s="27"/>
      <c r="C3596" s="27"/>
      <c r="D3596" s="27"/>
      <c r="E3596" s="27"/>
      <c r="H3596" s="30"/>
      <c r="I3596" s="30"/>
      <c r="J3596" s="30"/>
    </row>
    <row r="3597" spans="1:10" x14ac:dyDescent="0.25">
      <c r="A3597" s="27"/>
      <c r="B3597" s="27"/>
      <c r="C3597" s="27"/>
      <c r="D3597" s="27"/>
      <c r="E3597" s="27"/>
      <c r="H3597" s="30"/>
      <c r="I3597" s="30"/>
      <c r="J3597" s="30"/>
    </row>
    <row r="3598" spans="1:10" x14ac:dyDescent="0.25">
      <c r="A3598" s="27"/>
      <c r="B3598" s="27"/>
      <c r="C3598" s="27"/>
      <c r="D3598" s="27"/>
      <c r="E3598" s="27"/>
      <c r="H3598" s="30"/>
      <c r="I3598" s="30"/>
      <c r="J3598" s="30"/>
    </row>
    <row r="3599" spans="1:10" x14ac:dyDescent="0.25">
      <c r="A3599" s="27"/>
      <c r="B3599" s="27"/>
      <c r="C3599" s="27"/>
      <c r="D3599" s="27"/>
      <c r="E3599" s="27"/>
      <c r="H3599" s="30"/>
      <c r="I3599" s="30"/>
      <c r="J3599" s="30"/>
    </row>
    <row r="3600" spans="1:10" x14ac:dyDescent="0.25">
      <c r="A3600" s="27"/>
      <c r="B3600" s="27"/>
      <c r="C3600" s="27"/>
      <c r="D3600" s="27"/>
      <c r="E3600" s="27"/>
      <c r="H3600" s="30"/>
      <c r="I3600" s="30"/>
      <c r="J3600" s="30"/>
    </row>
    <row r="3601" spans="1:10" x14ac:dyDescent="0.25">
      <c r="A3601" s="27"/>
      <c r="B3601" s="27"/>
      <c r="C3601" s="27"/>
      <c r="D3601" s="27"/>
      <c r="E3601" s="27"/>
      <c r="H3601" s="30"/>
      <c r="I3601" s="30"/>
      <c r="J3601" s="30"/>
    </row>
    <row r="3602" spans="1:10" x14ac:dyDescent="0.25">
      <c r="A3602" s="27"/>
      <c r="B3602" s="27"/>
      <c r="C3602" s="27"/>
      <c r="D3602" s="27"/>
      <c r="E3602" s="27"/>
      <c r="H3602" s="30"/>
      <c r="I3602" s="30"/>
      <c r="J3602" s="30"/>
    </row>
    <row r="3603" spans="1:10" x14ac:dyDescent="0.25">
      <c r="A3603" s="27"/>
      <c r="B3603" s="27"/>
      <c r="C3603" s="27"/>
      <c r="D3603" s="27"/>
      <c r="E3603" s="27"/>
      <c r="H3603" s="30"/>
      <c r="I3603" s="30"/>
      <c r="J3603" s="30"/>
    </row>
    <row r="3604" spans="1:10" x14ac:dyDescent="0.25">
      <c r="A3604" s="27"/>
      <c r="B3604" s="27"/>
      <c r="C3604" s="27"/>
      <c r="D3604" s="27"/>
      <c r="E3604" s="27"/>
      <c r="H3604" s="30"/>
      <c r="I3604" s="30"/>
      <c r="J3604" s="30"/>
    </row>
    <row r="3605" spans="1:10" x14ac:dyDescent="0.25">
      <c r="A3605" s="27"/>
      <c r="B3605" s="27"/>
      <c r="C3605" s="27"/>
      <c r="D3605" s="27"/>
      <c r="E3605" s="27"/>
      <c r="H3605" s="30"/>
      <c r="I3605" s="30"/>
      <c r="J3605" s="30"/>
    </row>
    <row r="3606" spans="1:10" x14ac:dyDescent="0.25">
      <c r="A3606" s="27"/>
      <c r="B3606" s="27"/>
      <c r="C3606" s="27"/>
      <c r="D3606" s="27"/>
      <c r="E3606" s="27"/>
      <c r="H3606" s="30"/>
      <c r="I3606" s="30"/>
      <c r="J3606" s="30"/>
    </row>
    <row r="3607" spans="1:10" x14ac:dyDescent="0.25">
      <c r="A3607" s="27"/>
      <c r="B3607" s="27"/>
      <c r="C3607" s="27"/>
      <c r="D3607" s="27"/>
      <c r="E3607" s="27"/>
      <c r="H3607" s="30"/>
      <c r="I3607" s="30"/>
      <c r="J3607" s="30"/>
    </row>
    <row r="3608" spans="1:10" x14ac:dyDescent="0.25">
      <c r="A3608" s="27"/>
      <c r="B3608" s="27"/>
      <c r="C3608" s="27"/>
      <c r="D3608" s="27"/>
      <c r="E3608" s="27"/>
      <c r="H3608" s="30"/>
      <c r="I3608" s="30"/>
      <c r="J3608" s="30"/>
    </row>
    <row r="3609" spans="1:10" x14ac:dyDescent="0.25">
      <c r="A3609" s="27"/>
      <c r="B3609" s="27"/>
      <c r="C3609" s="27"/>
      <c r="D3609" s="27"/>
      <c r="E3609" s="27"/>
      <c r="H3609" s="30"/>
      <c r="I3609" s="30"/>
      <c r="J3609" s="30"/>
    </row>
    <row r="3610" spans="1:10" x14ac:dyDescent="0.25">
      <c r="A3610" s="27"/>
      <c r="B3610" s="27"/>
      <c r="C3610" s="27"/>
      <c r="D3610" s="27"/>
      <c r="E3610" s="27"/>
      <c r="H3610" s="30"/>
      <c r="I3610" s="30"/>
      <c r="J3610" s="30"/>
    </row>
    <row r="3611" spans="1:10" x14ac:dyDescent="0.25">
      <c r="A3611" s="27"/>
      <c r="B3611" s="27"/>
      <c r="C3611" s="27"/>
      <c r="D3611" s="27"/>
      <c r="E3611" s="27"/>
      <c r="H3611" s="30"/>
      <c r="I3611" s="30"/>
      <c r="J3611" s="30"/>
    </row>
    <row r="3612" spans="1:10" x14ac:dyDescent="0.25">
      <c r="A3612" s="27"/>
      <c r="B3612" s="27"/>
      <c r="C3612" s="27"/>
      <c r="D3612" s="27"/>
      <c r="E3612" s="27"/>
      <c r="H3612" s="30"/>
      <c r="I3612" s="30"/>
      <c r="J3612" s="30"/>
    </row>
    <row r="3613" spans="1:10" x14ac:dyDescent="0.25">
      <c r="A3613" s="27"/>
      <c r="B3613" s="27"/>
      <c r="C3613" s="27"/>
      <c r="D3613" s="27"/>
      <c r="E3613" s="27"/>
      <c r="H3613" s="30"/>
      <c r="I3613" s="30"/>
      <c r="J3613" s="30"/>
    </row>
    <row r="3614" spans="1:10" x14ac:dyDescent="0.25">
      <c r="A3614" s="27"/>
      <c r="B3614" s="27"/>
      <c r="C3614" s="27"/>
      <c r="D3614" s="27"/>
      <c r="E3614" s="27"/>
      <c r="H3614" s="30"/>
      <c r="I3614" s="30"/>
      <c r="J3614" s="30"/>
    </row>
    <row r="3615" spans="1:10" x14ac:dyDescent="0.25">
      <c r="A3615" s="27"/>
      <c r="B3615" s="27"/>
      <c r="C3615" s="27"/>
      <c r="D3615" s="27"/>
      <c r="E3615" s="27"/>
      <c r="H3615" s="30"/>
      <c r="I3615" s="30"/>
      <c r="J3615" s="30"/>
    </row>
    <row r="3616" spans="1:10" x14ac:dyDescent="0.25">
      <c r="A3616" s="27"/>
      <c r="B3616" s="27"/>
      <c r="C3616" s="27"/>
      <c r="D3616" s="27"/>
      <c r="E3616" s="27"/>
      <c r="H3616" s="30"/>
      <c r="I3616" s="30"/>
      <c r="J3616" s="30"/>
    </row>
    <row r="3617" spans="1:10" x14ac:dyDescent="0.25">
      <c r="A3617" s="27"/>
      <c r="B3617" s="27"/>
      <c r="C3617" s="27"/>
      <c r="D3617" s="27"/>
      <c r="E3617" s="27"/>
      <c r="H3617" s="30"/>
      <c r="I3617" s="30"/>
      <c r="J3617" s="30"/>
    </row>
    <row r="3618" spans="1:10" x14ac:dyDescent="0.25">
      <c r="A3618" s="27"/>
      <c r="B3618" s="27"/>
      <c r="C3618" s="27"/>
      <c r="D3618" s="27"/>
      <c r="E3618" s="27"/>
      <c r="H3618" s="30"/>
      <c r="I3618" s="30"/>
      <c r="J3618" s="30"/>
    </row>
    <row r="3619" spans="1:10" x14ac:dyDescent="0.25">
      <c r="A3619" s="27"/>
      <c r="B3619" s="27"/>
      <c r="C3619" s="27"/>
      <c r="D3619" s="27"/>
      <c r="E3619" s="27"/>
      <c r="H3619" s="30"/>
      <c r="I3619" s="30"/>
      <c r="J3619" s="30"/>
    </row>
    <row r="3620" spans="1:10" x14ac:dyDescent="0.25">
      <c r="A3620" s="27"/>
      <c r="B3620" s="27"/>
      <c r="C3620" s="27"/>
      <c r="D3620" s="27"/>
      <c r="E3620" s="27"/>
      <c r="H3620" s="30"/>
      <c r="I3620" s="30"/>
      <c r="J3620" s="30"/>
    </row>
    <row r="3621" spans="1:10" x14ac:dyDescent="0.25">
      <c r="A3621" s="27"/>
      <c r="B3621" s="27"/>
      <c r="C3621" s="27"/>
      <c r="D3621" s="27"/>
      <c r="E3621" s="27"/>
      <c r="H3621" s="30"/>
      <c r="I3621" s="30"/>
      <c r="J3621" s="30"/>
    </row>
    <row r="3622" spans="1:10" x14ac:dyDescent="0.25">
      <c r="A3622" s="27"/>
      <c r="B3622" s="27"/>
      <c r="C3622" s="27"/>
      <c r="D3622" s="27"/>
      <c r="E3622" s="27"/>
      <c r="H3622" s="30"/>
      <c r="I3622" s="30"/>
      <c r="J3622" s="30"/>
    </row>
    <row r="3623" spans="1:10" x14ac:dyDescent="0.25">
      <c r="A3623" s="27"/>
      <c r="B3623" s="27"/>
      <c r="C3623" s="27"/>
      <c r="D3623" s="27"/>
      <c r="E3623" s="27"/>
      <c r="H3623" s="30"/>
      <c r="I3623" s="30"/>
      <c r="J3623" s="30"/>
    </row>
    <row r="3624" spans="1:10" x14ac:dyDescent="0.25">
      <c r="A3624" s="27"/>
      <c r="B3624" s="27"/>
      <c r="C3624" s="27"/>
      <c r="D3624" s="27"/>
      <c r="E3624" s="27"/>
      <c r="H3624" s="30"/>
      <c r="I3624" s="30"/>
      <c r="J3624" s="30"/>
    </row>
    <row r="3625" spans="1:10" x14ac:dyDescent="0.25">
      <c r="A3625" s="27"/>
      <c r="B3625" s="27"/>
      <c r="C3625" s="27"/>
      <c r="D3625" s="27"/>
      <c r="E3625" s="27"/>
      <c r="H3625" s="30"/>
      <c r="I3625" s="30"/>
      <c r="J3625" s="30"/>
    </row>
    <row r="3626" spans="1:10" x14ac:dyDescent="0.25">
      <c r="A3626" s="27"/>
      <c r="B3626" s="27"/>
      <c r="C3626" s="27"/>
      <c r="D3626" s="27"/>
      <c r="E3626" s="27"/>
      <c r="H3626" s="30"/>
      <c r="I3626" s="30"/>
      <c r="J3626" s="30"/>
    </row>
    <row r="3627" spans="1:10" x14ac:dyDescent="0.25">
      <c r="A3627" s="27"/>
      <c r="B3627" s="27"/>
      <c r="C3627" s="27"/>
      <c r="D3627" s="27"/>
      <c r="E3627" s="27"/>
      <c r="H3627" s="30"/>
      <c r="I3627" s="30"/>
      <c r="J3627" s="30"/>
    </row>
    <row r="3628" spans="1:10" x14ac:dyDescent="0.25">
      <c r="A3628" s="27"/>
      <c r="B3628" s="27"/>
      <c r="C3628" s="27"/>
      <c r="D3628" s="27"/>
      <c r="E3628" s="27"/>
      <c r="H3628" s="30"/>
      <c r="I3628" s="30"/>
      <c r="J3628" s="30"/>
    </row>
    <row r="3629" spans="1:10" x14ac:dyDescent="0.25">
      <c r="A3629" s="27"/>
      <c r="B3629" s="27"/>
      <c r="C3629" s="27"/>
      <c r="D3629" s="27"/>
      <c r="E3629" s="27"/>
      <c r="H3629" s="30"/>
      <c r="I3629" s="30"/>
      <c r="J3629" s="30"/>
    </row>
    <row r="3630" spans="1:10" x14ac:dyDescent="0.25">
      <c r="A3630" s="27"/>
      <c r="B3630" s="27"/>
      <c r="C3630" s="27"/>
      <c r="D3630" s="27"/>
      <c r="E3630" s="27"/>
      <c r="H3630" s="30"/>
      <c r="I3630" s="30"/>
      <c r="J3630" s="30"/>
    </row>
    <row r="3631" spans="1:10" x14ac:dyDescent="0.25">
      <c r="A3631" s="27"/>
      <c r="B3631" s="27"/>
      <c r="C3631" s="27"/>
      <c r="D3631" s="27"/>
      <c r="E3631" s="27"/>
      <c r="H3631" s="30"/>
      <c r="I3631" s="30"/>
      <c r="J3631" s="30"/>
    </row>
    <row r="3632" spans="1:10" x14ac:dyDescent="0.25">
      <c r="A3632" s="27"/>
      <c r="B3632" s="27"/>
      <c r="C3632" s="27"/>
      <c r="D3632" s="27"/>
      <c r="E3632" s="27"/>
      <c r="H3632" s="30"/>
      <c r="I3632" s="30"/>
      <c r="J3632" s="30"/>
    </row>
    <row r="3633" spans="1:10" x14ac:dyDescent="0.25">
      <c r="A3633" s="27"/>
      <c r="B3633" s="27"/>
      <c r="C3633" s="27"/>
      <c r="D3633" s="27"/>
      <c r="E3633" s="27"/>
      <c r="H3633" s="30"/>
      <c r="I3633" s="30"/>
      <c r="J3633" s="30"/>
    </row>
    <row r="3634" spans="1:10" x14ac:dyDescent="0.25">
      <c r="A3634" s="27"/>
      <c r="B3634" s="27"/>
      <c r="C3634" s="27"/>
      <c r="D3634" s="27"/>
      <c r="E3634" s="27"/>
      <c r="H3634" s="30"/>
      <c r="I3634" s="30"/>
      <c r="J3634" s="30"/>
    </row>
    <row r="3635" spans="1:10" x14ac:dyDescent="0.25">
      <c r="A3635" s="27"/>
      <c r="B3635" s="27"/>
      <c r="C3635" s="27"/>
      <c r="D3635" s="27"/>
      <c r="E3635" s="27"/>
      <c r="H3635" s="30"/>
      <c r="I3635" s="30"/>
      <c r="J3635" s="30"/>
    </row>
    <row r="3636" spans="1:10" x14ac:dyDescent="0.25">
      <c r="A3636" s="27"/>
      <c r="B3636" s="27"/>
      <c r="C3636" s="27"/>
      <c r="D3636" s="27"/>
      <c r="E3636" s="27"/>
      <c r="H3636" s="30"/>
      <c r="I3636" s="30"/>
      <c r="J3636" s="30"/>
    </row>
    <row r="3637" spans="1:10" x14ac:dyDescent="0.25">
      <c r="A3637" s="27"/>
      <c r="B3637" s="27"/>
      <c r="C3637" s="27"/>
      <c r="D3637" s="27"/>
      <c r="E3637" s="27"/>
      <c r="H3637" s="30"/>
      <c r="I3637" s="30"/>
      <c r="J3637" s="30"/>
    </row>
    <row r="3638" spans="1:10" x14ac:dyDescent="0.25">
      <c r="A3638" s="27"/>
      <c r="B3638" s="27"/>
      <c r="C3638" s="27"/>
      <c r="D3638" s="27"/>
      <c r="E3638" s="27"/>
      <c r="H3638" s="30"/>
      <c r="I3638" s="30"/>
      <c r="J3638" s="30"/>
    </row>
    <row r="3639" spans="1:10" x14ac:dyDescent="0.25">
      <c r="A3639" s="27"/>
      <c r="B3639" s="27"/>
      <c r="C3639" s="27"/>
      <c r="D3639" s="27"/>
      <c r="E3639" s="27"/>
      <c r="H3639" s="30"/>
      <c r="I3639" s="30"/>
      <c r="J3639" s="30"/>
    </row>
    <row r="3640" spans="1:10" x14ac:dyDescent="0.25">
      <c r="A3640" s="27"/>
      <c r="B3640" s="27"/>
      <c r="C3640" s="27"/>
      <c r="D3640" s="27"/>
      <c r="E3640" s="27"/>
      <c r="H3640" s="30"/>
      <c r="I3640" s="30"/>
      <c r="J3640" s="30"/>
    </row>
    <row r="3641" spans="1:10" x14ac:dyDescent="0.25">
      <c r="A3641" s="27"/>
      <c r="B3641" s="27"/>
      <c r="C3641" s="27"/>
      <c r="D3641" s="27"/>
      <c r="E3641" s="27"/>
      <c r="H3641" s="30"/>
      <c r="I3641" s="30"/>
      <c r="J3641" s="30"/>
    </row>
    <row r="3642" spans="1:10" x14ac:dyDescent="0.25">
      <c r="A3642" s="27"/>
      <c r="B3642" s="27"/>
      <c r="C3642" s="27"/>
      <c r="D3642" s="27"/>
      <c r="E3642" s="27"/>
      <c r="H3642" s="30"/>
      <c r="I3642" s="30"/>
      <c r="J3642" s="30"/>
    </row>
    <row r="3643" spans="1:10" x14ac:dyDescent="0.25">
      <c r="A3643" s="27"/>
      <c r="B3643" s="27"/>
      <c r="C3643" s="27"/>
      <c r="D3643" s="27"/>
      <c r="E3643" s="27"/>
      <c r="H3643" s="30"/>
      <c r="I3643" s="30"/>
      <c r="J3643" s="30"/>
    </row>
    <row r="3644" spans="1:10" x14ac:dyDescent="0.25">
      <c r="A3644" s="27"/>
      <c r="B3644" s="27"/>
      <c r="C3644" s="27"/>
      <c r="D3644" s="27"/>
      <c r="E3644" s="27"/>
      <c r="H3644" s="30"/>
      <c r="I3644" s="30"/>
      <c r="J3644" s="30"/>
    </row>
    <row r="3645" spans="1:10" x14ac:dyDescent="0.25">
      <c r="A3645" s="27"/>
      <c r="B3645" s="27"/>
      <c r="C3645" s="27"/>
      <c r="D3645" s="27"/>
      <c r="E3645" s="27"/>
      <c r="H3645" s="30"/>
      <c r="I3645" s="30"/>
      <c r="J3645" s="30"/>
    </row>
    <row r="3646" spans="1:10" x14ac:dyDescent="0.25">
      <c r="A3646" s="27"/>
      <c r="B3646" s="27"/>
      <c r="C3646" s="27"/>
      <c r="D3646" s="27"/>
      <c r="E3646" s="27"/>
      <c r="H3646" s="30"/>
      <c r="I3646" s="30"/>
      <c r="J3646" s="30"/>
    </row>
    <row r="3647" spans="1:10" x14ac:dyDescent="0.25">
      <c r="A3647" s="27"/>
      <c r="B3647" s="27"/>
      <c r="C3647" s="27"/>
      <c r="D3647" s="27"/>
      <c r="E3647" s="27"/>
      <c r="H3647" s="30"/>
      <c r="I3647" s="30"/>
      <c r="J3647" s="30"/>
    </row>
    <row r="3648" spans="1:10" x14ac:dyDescent="0.25">
      <c r="A3648" s="27"/>
      <c r="B3648" s="27"/>
      <c r="C3648" s="27"/>
      <c r="D3648" s="27"/>
      <c r="E3648" s="27"/>
      <c r="H3648" s="30"/>
      <c r="I3648" s="30"/>
      <c r="J3648" s="30"/>
    </row>
    <row r="3649" spans="1:10" x14ac:dyDescent="0.25">
      <c r="A3649" s="27"/>
      <c r="B3649" s="27"/>
      <c r="C3649" s="27"/>
      <c r="D3649" s="27"/>
      <c r="E3649" s="27"/>
      <c r="H3649" s="30"/>
      <c r="I3649" s="30"/>
      <c r="J3649" s="30"/>
    </row>
    <row r="3650" spans="1:10" x14ac:dyDescent="0.25">
      <c r="A3650" s="27"/>
      <c r="B3650" s="27"/>
      <c r="C3650" s="27"/>
      <c r="D3650" s="27"/>
      <c r="E3650" s="27"/>
      <c r="H3650" s="30"/>
      <c r="I3650" s="30"/>
      <c r="J3650" s="30"/>
    </row>
    <row r="3651" spans="1:10" x14ac:dyDescent="0.25">
      <c r="A3651" s="27"/>
      <c r="B3651" s="27"/>
      <c r="C3651" s="27"/>
      <c r="D3651" s="27"/>
      <c r="E3651" s="27"/>
      <c r="H3651" s="30"/>
      <c r="I3651" s="30"/>
      <c r="J3651" s="30"/>
    </row>
    <row r="3652" spans="1:10" x14ac:dyDescent="0.25">
      <c r="A3652" s="27"/>
      <c r="B3652" s="27"/>
      <c r="C3652" s="27"/>
      <c r="D3652" s="27"/>
      <c r="E3652" s="27"/>
      <c r="H3652" s="30"/>
      <c r="I3652" s="30"/>
      <c r="J3652" s="30"/>
    </row>
    <row r="3653" spans="1:10" x14ac:dyDescent="0.25">
      <c r="A3653" s="27"/>
      <c r="B3653" s="27"/>
      <c r="C3653" s="27"/>
      <c r="D3653" s="27"/>
      <c r="E3653" s="27"/>
      <c r="H3653" s="30"/>
      <c r="I3653" s="30"/>
      <c r="J3653" s="30"/>
    </row>
    <row r="3654" spans="1:10" x14ac:dyDescent="0.25">
      <c r="A3654" s="27"/>
      <c r="B3654" s="27"/>
      <c r="C3654" s="27"/>
      <c r="D3654" s="27"/>
      <c r="E3654" s="27"/>
      <c r="H3654" s="30"/>
      <c r="I3654" s="30"/>
      <c r="J3654" s="30"/>
    </row>
    <row r="3655" spans="1:10" x14ac:dyDescent="0.25">
      <c r="A3655" s="27"/>
      <c r="B3655" s="27"/>
      <c r="C3655" s="27"/>
      <c r="D3655" s="27"/>
      <c r="E3655" s="27"/>
      <c r="H3655" s="30"/>
      <c r="I3655" s="30"/>
      <c r="J3655" s="30"/>
    </row>
    <row r="3656" spans="1:10" x14ac:dyDescent="0.25">
      <c r="A3656" s="27"/>
      <c r="B3656" s="27"/>
      <c r="C3656" s="27"/>
      <c r="D3656" s="27"/>
      <c r="E3656" s="27"/>
      <c r="H3656" s="30"/>
      <c r="I3656" s="30"/>
      <c r="J3656" s="30"/>
    </row>
    <row r="3657" spans="1:10" x14ac:dyDescent="0.25">
      <c r="A3657" s="27"/>
      <c r="B3657" s="27"/>
      <c r="C3657" s="27"/>
      <c r="D3657" s="27"/>
      <c r="E3657" s="27"/>
      <c r="H3657" s="30"/>
      <c r="I3657" s="30"/>
      <c r="J3657" s="30"/>
    </row>
    <row r="3658" spans="1:10" x14ac:dyDescent="0.25">
      <c r="A3658" s="27"/>
      <c r="B3658" s="27"/>
      <c r="C3658" s="27"/>
      <c r="D3658" s="27"/>
      <c r="E3658" s="27"/>
      <c r="H3658" s="30"/>
      <c r="I3658" s="30"/>
      <c r="J3658" s="30"/>
    </row>
    <row r="3659" spans="1:10" x14ac:dyDescent="0.25">
      <c r="A3659" s="27"/>
      <c r="B3659" s="27"/>
      <c r="C3659" s="27"/>
      <c r="D3659" s="27"/>
      <c r="E3659" s="27"/>
      <c r="H3659" s="30"/>
      <c r="I3659" s="30"/>
      <c r="J3659" s="30"/>
    </row>
    <row r="3660" spans="1:10" x14ac:dyDescent="0.25">
      <c r="A3660" s="27"/>
      <c r="B3660" s="27"/>
      <c r="C3660" s="27"/>
      <c r="D3660" s="27"/>
      <c r="E3660" s="27"/>
      <c r="H3660" s="30"/>
      <c r="I3660" s="30"/>
      <c r="J3660" s="30"/>
    </row>
    <row r="3661" spans="1:10" x14ac:dyDescent="0.25">
      <c r="A3661" s="27"/>
      <c r="B3661" s="27"/>
      <c r="C3661" s="27"/>
      <c r="D3661" s="27"/>
      <c r="E3661" s="27"/>
      <c r="H3661" s="30"/>
      <c r="I3661" s="30"/>
      <c r="J3661" s="30"/>
    </row>
    <row r="3662" spans="1:10" x14ac:dyDescent="0.25">
      <c r="A3662" s="27"/>
      <c r="B3662" s="27"/>
      <c r="C3662" s="27"/>
      <c r="D3662" s="27"/>
      <c r="E3662" s="27"/>
      <c r="H3662" s="30"/>
      <c r="I3662" s="30"/>
      <c r="J3662" s="30"/>
    </row>
    <row r="3663" spans="1:10" x14ac:dyDescent="0.25">
      <c r="A3663" s="27"/>
      <c r="B3663" s="27"/>
      <c r="C3663" s="27"/>
      <c r="D3663" s="27"/>
      <c r="E3663" s="27"/>
      <c r="H3663" s="30"/>
      <c r="I3663" s="30"/>
      <c r="J3663" s="30"/>
    </row>
    <row r="3664" spans="1:10" x14ac:dyDescent="0.25">
      <c r="A3664" s="27"/>
      <c r="B3664" s="27"/>
      <c r="C3664" s="27"/>
      <c r="D3664" s="27"/>
      <c r="E3664" s="27"/>
      <c r="H3664" s="30"/>
      <c r="I3664" s="30"/>
      <c r="J3664" s="30"/>
    </row>
    <row r="3665" spans="1:10" x14ac:dyDescent="0.25">
      <c r="A3665" s="27"/>
      <c r="B3665" s="27"/>
      <c r="C3665" s="27"/>
      <c r="D3665" s="27"/>
      <c r="E3665" s="27"/>
      <c r="H3665" s="30"/>
      <c r="I3665" s="30"/>
      <c r="J3665" s="30"/>
    </row>
    <row r="3666" spans="1:10" x14ac:dyDescent="0.25">
      <c r="A3666" s="27"/>
      <c r="B3666" s="27"/>
      <c r="C3666" s="27"/>
      <c r="D3666" s="27"/>
      <c r="E3666" s="27"/>
      <c r="H3666" s="30"/>
      <c r="I3666" s="30"/>
      <c r="J3666" s="30"/>
    </row>
    <row r="3667" spans="1:10" x14ac:dyDescent="0.25">
      <c r="A3667" s="27"/>
      <c r="B3667" s="27"/>
      <c r="C3667" s="27"/>
      <c r="D3667" s="27"/>
      <c r="E3667" s="27"/>
      <c r="H3667" s="30"/>
      <c r="I3667" s="30"/>
      <c r="J3667" s="30"/>
    </row>
    <row r="3668" spans="1:10" x14ac:dyDescent="0.25">
      <c r="A3668" s="27"/>
      <c r="B3668" s="27"/>
      <c r="C3668" s="27"/>
      <c r="D3668" s="27"/>
      <c r="E3668" s="27"/>
      <c r="H3668" s="30"/>
      <c r="I3668" s="30"/>
      <c r="J3668" s="30"/>
    </row>
    <row r="3669" spans="1:10" x14ac:dyDescent="0.25">
      <c r="A3669" s="27"/>
      <c r="B3669" s="27"/>
      <c r="C3669" s="27"/>
      <c r="D3669" s="27"/>
      <c r="E3669" s="27"/>
      <c r="H3669" s="30"/>
      <c r="I3669" s="30"/>
      <c r="J3669" s="30"/>
    </row>
    <row r="3670" spans="1:10" x14ac:dyDescent="0.25">
      <c r="A3670" s="27"/>
      <c r="B3670" s="27"/>
      <c r="C3670" s="27"/>
      <c r="D3670" s="27"/>
      <c r="E3670" s="27"/>
      <c r="H3670" s="30"/>
      <c r="I3670" s="30"/>
      <c r="J3670" s="30"/>
    </row>
    <row r="3671" spans="1:10" x14ac:dyDescent="0.25">
      <c r="A3671" s="27"/>
      <c r="B3671" s="27"/>
      <c r="C3671" s="27"/>
      <c r="D3671" s="27"/>
      <c r="E3671" s="27"/>
      <c r="H3671" s="30"/>
      <c r="I3671" s="30"/>
      <c r="J3671" s="30"/>
    </row>
    <row r="3672" spans="1:10" x14ac:dyDescent="0.25">
      <c r="A3672" s="27"/>
      <c r="B3672" s="27"/>
      <c r="C3672" s="27"/>
      <c r="D3672" s="27"/>
      <c r="E3672" s="27"/>
      <c r="H3672" s="30"/>
      <c r="I3672" s="30"/>
      <c r="J3672" s="30"/>
    </row>
    <row r="3673" spans="1:10" x14ac:dyDescent="0.25">
      <c r="A3673" s="27"/>
      <c r="B3673" s="27"/>
      <c r="C3673" s="27"/>
      <c r="D3673" s="27"/>
      <c r="E3673" s="27"/>
      <c r="H3673" s="30"/>
      <c r="I3673" s="30"/>
      <c r="J3673" s="30"/>
    </row>
    <row r="3674" spans="1:10" x14ac:dyDescent="0.25">
      <c r="A3674" s="27"/>
      <c r="B3674" s="27"/>
      <c r="C3674" s="27"/>
      <c r="D3674" s="27"/>
      <c r="E3674" s="27"/>
      <c r="H3674" s="30"/>
      <c r="I3674" s="30"/>
      <c r="J3674" s="30"/>
    </row>
    <row r="3675" spans="1:10" x14ac:dyDescent="0.25">
      <c r="A3675" s="27"/>
      <c r="B3675" s="27"/>
      <c r="C3675" s="27"/>
      <c r="D3675" s="27"/>
      <c r="E3675" s="27"/>
      <c r="H3675" s="30"/>
      <c r="I3675" s="30"/>
      <c r="J3675" s="30"/>
    </row>
    <row r="3676" spans="1:10" x14ac:dyDescent="0.25">
      <c r="A3676" s="27"/>
      <c r="B3676" s="27"/>
      <c r="C3676" s="27"/>
      <c r="D3676" s="27"/>
      <c r="E3676" s="27"/>
      <c r="H3676" s="30"/>
      <c r="I3676" s="30"/>
      <c r="J3676" s="30"/>
    </row>
    <row r="3677" spans="1:10" x14ac:dyDescent="0.25">
      <c r="A3677" s="27"/>
      <c r="B3677" s="27"/>
      <c r="C3677" s="27"/>
      <c r="D3677" s="27"/>
      <c r="E3677" s="27"/>
      <c r="H3677" s="30"/>
      <c r="I3677" s="30"/>
      <c r="J3677" s="30"/>
    </row>
    <row r="3678" spans="1:10" x14ac:dyDescent="0.25">
      <c r="A3678" s="27"/>
      <c r="B3678" s="27"/>
      <c r="C3678" s="27"/>
      <c r="D3678" s="27"/>
      <c r="E3678" s="27"/>
      <c r="H3678" s="30"/>
      <c r="I3678" s="30"/>
      <c r="J3678" s="30"/>
    </row>
    <row r="3679" spans="1:10" x14ac:dyDescent="0.25">
      <c r="A3679" s="27"/>
      <c r="B3679" s="27"/>
      <c r="C3679" s="27"/>
      <c r="D3679" s="27"/>
      <c r="E3679" s="27"/>
      <c r="H3679" s="30"/>
      <c r="I3679" s="30"/>
      <c r="J3679" s="30"/>
    </row>
    <row r="3680" spans="1:10" x14ac:dyDescent="0.25">
      <c r="A3680" s="27"/>
      <c r="B3680" s="27"/>
      <c r="C3680" s="27"/>
      <c r="D3680" s="27"/>
      <c r="E3680" s="27"/>
      <c r="H3680" s="30"/>
      <c r="I3680" s="30"/>
      <c r="J3680" s="30"/>
    </row>
    <row r="3681" spans="1:10" x14ac:dyDescent="0.25">
      <c r="A3681" s="27"/>
      <c r="B3681" s="27"/>
      <c r="C3681" s="27"/>
      <c r="D3681" s="27"/>
      <c r="E3681" s="27"/>
      <c r="H3681" s="30"/>
      <c r="I3681" s="30"/>
      <c r="J3681" s="30"/>
    </row>
    <row r="3682" spans="1:10" x14ac:dyDescent="0.25">
      <c r="A3682" s="27"/>
      <c r="B3682" s="27"/>
      <c r="C3682" s="27"/>
      <c r="D3682" s="27"/>
      <c r="E3682" s="27"/>
      <c r="H3682" s="30"/>
      <c r="I3682" s="30"/>
      <c r="J3682" s="30"/>
    </row>
    <row r="3683" spans="1:10" x14ac:dyDescent="0.25">
      <c r="A3683" s="27"/>
      <c r="B3683" s="27"/>
      <c r="C3683" s="27"/>
      <c r="D3683" s="27"/>
      <c r="E3683" s="27"/>
      <c r="H3683" s="30"/>
      <c r="I3683" s="30"/>
      <c r="J3683" s="30"/>
    </row>
    <row r="3684" spans="1:10" x14ac:dyDescent="0.25">
      <c r="A3684" s="27"/>
      <c r="B3684" s="27"/>
      <c r="C3684" s="27"/>
      <c r="D3684" s="27"/>
      <c r="E3684" s="27"/>
      <c r="H3684" s="30"/>
      <c r="I3684" s="30"/>
      <c r="J3684" s="30"/>
    </row>
    <row r="3685" spans="1:10" x14ac:dyDescent="0.25">
      <c r="A3685" s="27"/>
      <c r="B3685" s="27"/>
      <c r="C3685" s="27"/>
      <c r="D3685" s="27"/>
      <c r="E3685" s="27"/>
      <c r="H3685" s="30"/>
      <c r="I3685" s="30"/>
      <c r="J3685" s="30"/>
    </row>
    <row r="3686" spans="1:10" x14ac:dyDescent="0.25">
      <c r="A3686" s="27"/>
      <c r="B3686" s="27"/>
      <c r="C3686" s="27"/>
      <c r="D3686" s="27"/>
      <c r="E3686" s="27"/>
      <c r="H3686" s="30"/>
      <c r="I3686" s="30"/>
      <c r="J3686" s="30"/>
    </row>
    <row r="3687" spans="1:10" x14ac:dyDescent="0.25">
      <c r="A3687" s="27"/>
      <c r="B3687" s="27"/>
      <c r="C3687" s="27"/>
      <c r="D3687" s="27"/>
      <c r="E3687" s="27"/>
      <c r="H3687" s="30"/>
      <c r="I3687" s="30"/>
      <c r="J3687" s="30"/>
    </row>
    <row r="3688" spans="1:10" x14ac:dyDescent="0.25">
      <c r="A3688" s="27"/>
      <c r="B3688" s="27"/>
      <c r="C3688" s="27"/>
      <c r="D3688" s="27"/>
      <c r="E3688" s="27"/>
      <c r="H3688" s="30"/>
      <c r="I3688" s="30"/>
      <c r="J3688" s="30"/>
    </row>
    <row r="3689" spans="1:10" x14ac:dyDescent="0.25">
      <c r="A3689" s="27"/>
      <c r="B3689" s="27"/>
      <c r="C3689" s="27"/>
      <c r="D3689" s="27"/>
      <c r="E3689" s="27"/>
      <c r="H3689" s="30"/>
      <c r="I3689" s="30"/>
      <c r="J3689" s="30"/>
    </row>
    <row r="3690" spans="1:10" x14ac:dyDescent="0.25">
      <c r="A3690" s="27"/>
      <c r="B3690" s="27"/>
      <c r="C3690" s="27"/>
      <c r="D3690" s="27"/>
      <c r="E3690" s="27"/>
      <c r="H3690" s="30"/>
      <c r="I3690" s="30"/>
      <c r="J3690" s="30"/>
    </row>
    <row r="3691" spans="1:10" x14ac:dyDescent="0.25">
      <c r="A3691" s="27"/>
      <c r="B3691" s="27"/>
      <c r="C3691" s="27"/>
      <c r="D3691" s="27"/>
      <c r="E3691" s="27"/>
      <c r="H3691" s="30"/>
      <c r="I3691" s="30"/>
      <c r="J3691" s="30"/>
    </row>
    <row r="3692" spans="1:10" x14ac:dyDescent="0.25">
      <c r="A3692" s="27"/>
      <c r="B3692" s="27"/>
      <c r="C3692" s="27"/>
      <c r="D3692" s="27"/>
      <c r="E3692" s="27"/>
      <c r="H3692" s="30"/>
      <c r="I3692" s="30"/>
      <c r="J3692" s="30"/>
    </row>
    <row r="3693" spans="1:10" x14ac:dyDescent="0.25">
      <c r="A3693" s="27"/>
      <c r="B3693" s="27"/>
      <c r="C3693" s="27"/>
      <c r="D3693" s="27"/>
      <c r="E3693" s="27"/>
      <c r="H3693" s="30"/>
      <c r="I3693" s="30"/>
      <c r="J3693" s="30"/>
    </row>
    <row r="3694" spans="1:10" x14ac:dyDescent="0.25">
      <c r="A3694" s="27"/>
      <c r="B3694" s="27"/>
      <c r="C3694" s="27"/>
      <c r="D3694" s="27"/>
      <c r="E3694" s="27"/>
      <c r="H3694" s="30"/>
      <c r="I3694" s="30"/>
      <c r="J3694" s="30"/>
    </row>
    <row r="3695" spans="1:10" x14ac:dyDescent="0.25">
      <c r="A3695" s="27"/>
      <c r="B3695" s="27"/>
      <c r="C3695" s="27"/>
      <c r="D3695" s="27"/>
      <c r="E3695" s="27"/>
      <c r="H3695" s="30"/>
      <c r="I3695" s="30"/>
      <c r="J3695" s="30"/>
    </row>
    <row r="3696" spans="1:10" x14ac:dyDescent="0.25">
      <c r="A3696" s="27"/>
      <c r="B3696" s="27"/>
      <c r="C3696" s="27"/>
      <c r="D3696" s="27"/>
      <c r="E3696" s="27"/>
      <c r="H3696" s="30"/>
      <c r="I3696" s="30"/>
      <c r="J3696" s="30"/>
    </row>
    <row r="3697" spans="1:10" x14ac:dyDescent="0.25">
      <c r="A3697" s="27"/>
      <c r="B3697" s="27"/>
      <c r="C3697" s="27"/>
      <c r="D3697" s="27"/>
      <c r="E3697" s="27"/>
      <c r="H3697" s="30"/>
      <c r="I3697" s="30"/>
      <c r="J3697" s="30"/>
    </row>
    <row r="3698" spans="1:10" x14ac:dyDescent="0.25">
      <c r="A3698" s="27"/>
      <c r="B3698" s="27"/>
      <c r="C3698" s="27"/>
      <c r="D3698" s="27"/>
      <c r="E3698" s="27"/>
      <c r="H3698" s="30"/>
      <c r="I3698" s="30"/>
      <c r="J3698" s="30"/>
    </row>
    <row r="3699" spans="1:10" x14ac:dyDescent="0.25">
      <c r="A3699" s="27"/>
      <c r="B3699" s="27"/>
      <c r="C3699" s="27"/>
      <c r="D3699" s="27"/>
      <c r="E3699" s="27"/>
      <c r="H3699" s="30"/>
      <c r="I3699" s="30"/>
      <c r="J3699" s="30"/>
    </row>
    <row r="3700" spans="1:10" x14ac:dyDescent="0.25">
      <c r="A3700" s="27"/>
      <c r="B3700" s="27"/>
      <c r="C3700" s="27"/>
      <c r="D3700" s="27"/>
      <c r="E3700" s="27"/>
      <c r="H3700" s="30"/>
      <c r="I3700" s="30"/>
      <c r="J3700" s="30"/>
    </row>
    <row r="3701" spans="1:10" x14ac:dyDescent="0.25">
      <c r="A3701" s="27"/>
      <c r="B3701" s="27"/>
      <c r="C3701" s="27"/>
      <c r="D3701" s="27"/>
      <c r="E3701" s="27"/>
      <c r="H3701" s="30"/>
      <c r="I3701" s="30"/>
      <c r="J3701" s="30"/>
    </row>
    <row r="3702" spans="1:10" x14ac:dyDescent="0.25">
      <c r="A3702" s="27"/>
      <c r="B3702" s="27"/>
      <c r="C3702" s="27"/>
      <c r="D3702" s="27"/>
      <c r="E3702" s="27"/>
      <c r="H3702" s="30"/>
      <c r="I3702" s="30"/>
      <c r="J3702" s="30"/>
    </row>
    <row r="3703" spans="1:10" x14ac:dyDescent="0.25">
      <c r="A3703" s="27"/>
      <c r="B3703" s="27"/>
      <c r="C3703" s="27"/>
      <c r="D3703" s="27"/>
      <c r="E3703" s="27"/>
      <c r="H3703" s="30"/>
      <c r="I3703" s="30"/>
      <c r="J3703" s="30"/>
    </row>
    <row r="3704" spans="1:10" x14ac:dyDescent="0.25">
      <c r="A3704" s="27"/>
      <c r="B3704" s="27"/>
      <c r="C3704" s="27"/>
      <c r="D3704" s="27"/>
      <c r="E3704" s="27"/>
      <c r="H3704" s="30"/>
      <c r="I3704" s="30"/>
      <c r="J3704" s="30"/>
    </row>
    <row r="3705" spans="1:10" x14ac:dyDescent="0.25">
      <c r="A3705" s="27"/>
      <c r="B3705" s="27"/>
      <c r="C3705" s="27"/>
      <c r="D3705" s="27"/>
      <c r="E3705" s="27"/>
      <c r="H3705" s="30"/>
      <c r="I3705" s="30"/>
      <c r="J3705" s="30"/>
    </row>
    <row r="3706" spans="1:10" x14ac:dyDescent="0.25">
      <c r="A3706" s="27"/>
      <c r="B3706" s="27"/>
      <c r="C3706" s="27"/>
      <c r="D3706" s="27"/>
      <c r="E3706" s="27"/>
      <c r="H3706" s="30"/>
      <c r="I3706" s="30"/>
      <c r="J3706" s="30"/>
    </row>
    <row r="3707" spans="1:10" x14ac:dyDescent="0.25">
      <c r="A3707" s="27"/>
      <c r="B3707" s="27"/>
      <c r="C3707" s="27"/>
      <c r="D3707" s="27"/>
      <c r="E3707" s="27"/>
      <c r="H3707" s="30"/>
      <c r="I3707" s="30"/>
      <c r="J3707" s="30"/>
    </row>
    <row r="3708" spans="1:10" x14ac:dyDescent="0.25">
      <c r="A3708" s="27"/>
      <c r="B3708" s="27"/>
      <c r="C3708" s="27"/>
      <c r="D3708" s="27"/>
      <c r="E3708" s="27"/>
      <c r="H3708" s="30"/>
      <c r="I3708" s="30"/>
      <c r="J3708" s="30"/>
    </row>
    <row r="3709" spans="1:10" x14ac:dyDescent="0.25">
      <c r="A3709" s="27"/>
      <c r="B3709" s="27"/>
      <c r="C3709" s="27"/>
      <c r="D3709" s="27"/>
      <c r="E3709" s="27"/>
      <c r="H3709" s="30"/>
      <c r="I3709" s="30"/>
      <c r="J3709" s="30"/>
    </row>
    <row r="3710" spans="1:10" x14ac:dyDescent="0.25">
      <c r="A3710" s="27"/>
      <c r="B3710" s="27"/>
      <c r="C3710" s="27"/>
      <c r="D3710" s="27"/>
      <c r="E3710" s="27"/>
      <c r="H3710" s="30"/>
      <c r="I3710" s="30"/>
      <c r="J3710" s="30"/>
    </row>
    <row r="3711" spans="1:10" x14ac:dyDescent="0.25">
      <c r="A3711" s="27"/>
      <c r="B3711" s="27"/>
      <c r="C3711" s="27"/>
      <c r="D3711" s="27"/>
      <c r="E3711" s="27"/>
      <c r="H3711" s="30"/>
      <c r="I3711" s="30"/>
      <c r="J3711" s="30"/>
    </row>
    <row r="3712" spans="1:10" x14ac:dyDescent="0.25">
      <c r="A3712" s="27"/>
      <c r="B3712" s="27"/>
      <c r="C3712" s="27"/>
      <c r="D3712" s="27"/>
      <c r="E3712" s="27"/>
      <c r="H3712" s="30"/>
      <c r="I3712" s="30"/>
      <c r="J3712" s="30"/>
    </row>
    <row r="3713" spans="1:10" x14ac:dyDescent="0.25">
      <c r="A3713" s="27"/>
      <c r="B3713" s="27"/>
      <c r="C3713" s="27"/>
      <c r="D3713" s="27"/>
      <c r="E3713" s="27"/>
      <c r="H3713" s="30"/>
      <c r="I3713" s="30"/>
      <c r="J3713" s="30"/>
    </row>
    <row r="3714" spans="1:10" x14ac:dyDescent="0.25">
      <c r="A3714" s="27"/>
      <c r="B3714" s="27"/>
      <c r="C3714" s="27"/>
      <c r="D3714" s="27"/>
      <c r="E3714" s="27"/>
      <c r="H3714" s="30"/>
      <c r="I3714" s="30"/>
      <c r="J3714" s="30"/>
    </row>
    <row r="3715" spans="1:10" x14ac:dyDescent="0.25">
      <c r="A3715" s="27"/>
      <c r="B3715" s="27"/>
      <c r="C3715" s="27"/>
      <c r="D3715" s="27"/>
      <c r="E3715" s="27"/>
      <c r="H3715" s="30"/>
      <c r="I3715" s="30"/>
      <c r="J3715" s="30"/>
    </row>
    <row r="3716" spans="1:10" x14ac:dyDescent="0.25">
      <c r="A3716" s="27"/>
      <c r="B3716" s="27"/>
      <c r="C3716" s="27"/>
      <c r="D3716" s="27"/>
      <c r="E3716" s="27"/>
      <c r="H3716" s="30"/>
      <c r="I3716" s="30"/>
      <c r="J3716" s="30"/>
    </row>
    <row r="3717" spans="1:10" x14ac:dyDescent="0.25">
      <c r="A3717" s="27"/>
      <c r="B3717" s="27"/>
      <c r="C3717" s="27"/>
      <c r="D3717" s="27"/>
      <c r="E3717" s="27"/>
      <c r="H3717" s="30"/>
      <c r="I3717" s="30"/>
      <c r="J3717" s="30"/>
    </row>
    <row r="3718" spans="1:10" x14ac:dyDescent="0.25">
      <c r="A3718" s="27"/>
      <c r="B3718" s="27"/>
      <c r="C3718" s="27"/>
      <c r="D3718" s="27"/>
      <c r="E3718" s="27"/>
      <c r="H3718" s="30"/>
      <c r="I3718" s="30"/>
      <c r="J3718" s="30"/>
    </row>
    <row r="3719" spans="1:10" x14ac:dyDescent="0.25">
      <c r="A3719" s="27"/>
      <c r="B3719" s="27"/>
      <c r="C3719" s="27"/>
      <c r="D3719" s="27"/>
      <c r="E3719" s="27"/>
      <c r="H3719" s="30"/>
      <c r="I3719" s="30"/>
      <c r="J3719" s="30"/>
    </row>
    <row r="3720" spans="1:10" x14ac:dyDescent="0.25">
      <c r="A3720" s="27"/>
      <c r="B3720" s="27"/>
      <c r="C3720" s="27"/>
      <c r="D3720" s="27"/>
      <c r="E3720" s="27"/>
      <c r="H3720" s="30"/>
      <c r="I3720" s="30"/>
      <c r="J3720" s="30"/>
    </row>
    <row r="3721" spans="1:10" x14ac:dyDescent="0.25">
      <c r="A3721" s="27"/>
      <c r="B3721" s="27"/>
      <c r="C3721" s="27"/>
      <c r="D3721" s="27"/>
      <c r="E3721" s="27"/>
      <c r="H3721" s="30"/>
      <c r="I3721" s="30"/>
      <c r="J3721" s="30"/>
    </row>
    <row r="3722" spans="1:10" x14ac:dyDescent="0.25">
      <c r="A3722" s="27"/>
      <c r="B3722" s="27"/>
      <c r="C3722" s="27"/>
      <c r="D3722" s="27"/>
      <c r="E3722" s="27"/>
      <c r="H3722" s="30"/>
      <c r="I3722" s="30"/>
      <c r="J3722" s="30"/>
    </row>
    <row r="3723" spans="1:10" x14ac:dyDescent="0.25">
      <c r="A3723" s="27"/>
      <c r="B3723" s="27"/>
      <c r="C3723" s="27"/>
      <c r="D3723" s="27"/>
      <c r="E3723" s="27"/>
      <c r="H3723" s="30"/>
      <c r="I3723" s="30"/>
      <c r="J3723" s="30"/>
    </row>
    <row r="3724" spans="1:10" x14ac:dyDescent="0.25">
      <c r="A3724" s="27"/>
      <c r="B3724" s="27"/>
      <c r="C3724" s="27"/>
      <c r="D3724" s="27"/>
      <c r="E3724" s="27"/>
      <c r="H3724" s="30"/>
      <c r="I3724" s="30"/>
      <c r="J3724" s="30"/>
    </row>
    <row r="3725" spans="1:10" x14ac:dyDescent="0.25">
      <c r="A3725" s="27"/>
      <c r="B3725" s="27"/>
      <c r="C3725" s="27"/>
      <c r="D3725" s="27"/>
      <c r="E3725" s="27"/>
      <c r="H3725" s="30"/>
      <c r="I3725" s="30"/>
      <c r="J3725" s="30"/>
    </row>
    <row r="3726" spans="1:10" x14ac:dyDescent="0.25">
      <c r="A3726" s="27"/>
      <c r="B3726" s="27"/>
      <c r="C3726" s="27"/>
      <c r="D3726" s="27"/>
      <c r="E3726" s="27"/>
      <c r="H3726" s="30"/>
      <c r="I3726" s="30"/>
      <c r="J3726" s="30"/>
    </row>
    <row r="3727" spans="1:10" x14ac:dyDescent="0.25">
      <c r="A3727" s="27"/>
      <c r="B3727" s="27"/>
      <c r="C3727" s="27"/>
      <c r="D3727" s="27"/>
      <c r="E3727" s="27"/>
      <c r="H3727" s="30"/>
      <c r="I3727" s="30"/>
      <c r="J3727" s="30"/>
    </row>
    <row r="3728" spans="1:10" x14ac:dyDescent="0.25">
      <c r="A3728" s="27"/>
      <c r="B3728" s="27"/>
      <c r="C3728" s="27"/>
      <c r="D3728" s="27"/>
      <c r="E3728" s="27"/>
      <c r="H3728" s="30"/>
      <c r="I3728" s="30"/>
      <c r="J3728" s="30"/>
    </row>
    <row r="3729" spans="1:10" x14ac:dyDescent="0.25">
      <c r="A3729" s="27"/>
      <c r="B3729" s="27"/>
      <c r="C3729" s="27"/>
      <c r="D3729" s="27"/>
      <c r="E3729" s="27"/>
      <c r="H3729" s="30"/>
      <c r="I3729" s="30"/>
      <c r="J3729" s="30"/>
    </row>
    <row r="3730" spans="1:10" x14ac:dyDescent="0.25">
      <c r="A3730" s="27"/>
      <c r="B3730" s="27"/>
      <c r="C3730" s="27"/>
      <c r="D3730" s="27"/>
      <c r="E3730" s="27"/>
      <c r="H3730" s="30"/>
      <c r="I3730" s="30"/>
      <c r="J3730" s="30"/>
    </row>
    <row r="3731" spans="1:10" x14ac:dyDescent="0.25">
      <c r="A3731" s="27"/>
      <c r="B3731" s="27"/>
      <c r="C3731" s="27"/>
      <c r="D3731" s="27"/>
      <c r="E3731" s="27"/>
      <c r="H3731" s="30"/>
      <c r="I3731" s="30"/>
      <c r="J3731" s="30"/>
    </row>
    <row r="3732" spans="1:10" x14ac:dyDescent="0.25">
      <c r="A3732" s="27"/>
      <c r="B3732" s="27"/>
      <c r="C3732" s="27"/>
      <c r="D3732" s="27"/>
      <c r="E3732" s="27"/>
      <c r="H3732" s="30"/>
      <c r="I3732" s="30"/>
      <c r="J3732" s="30"/>
    </row>
    <row r="3733" spans="1:10" x14ac:dyDescent="0.25">
      <c r="A3733" s="27"/>
      <c r="B3733" s="27"/>
      <c r="C3733" s="27"/>
      <c r="D3733" s="27"/>
      <c r="E3733" s="27"/>
      <c r="H3733" s="30"/>
      <c r="I3733" s="30"/>
      <c r="J3733" s="30"/>
    </row>
    <row r="3734" spans="1:10" x14ac:dyDescent="0.25">
      <c r="A3734" s="27"/>
      <c r="B3734" s="27"/>
      <c r="C3734" s="27"/>
      <c r="D3734" s="27"/>
      <c r="E3734" s="27"/>
      <c r="H3734" s="30"/>
      <c r="I3734" s="30"/>
      <c r="J3734" s="30"/>
    </row>
    <row r="3735" spans="1:10" x14ac:dyDescent="0.25">
      <c r="A3735" s="27"/>
      <c r="B3735" s="27"/>
      <c r="C3735" s="27"/>
      <c r="D3735" s="27"/>
      <c r="E3735" s="27"/>
      <c r="H3735" s="30"/>
      <c r="I3735" s="30"/>
      <c r="J3735" s="30"/>
    </row>
    <row r="3736" spans="1:10" x14ac:dyDescent="0.25">
      <c r="A3736" s="27"/>
      <c r="B3736" s="27"/>
      <c r="C3736" s="27"/>
      <c r="D3736" s="27"/>
      <c r="E3736" s="27"/>
      <c r="H3736" s="30"/>
      <c r="I3736" s="30"/>
      <c r="J3736" s="30"/>
    </row>
    <row r="3737" spans="1:10" x14ac:dyDescent="0.25">
      <c r="A3737" s="27"/>
      <c r="B3737" s="27"/>
      <c r="C3737" s="27"/>
      <c r="D3737" s="27"/>
      <c r="E3737" s="27"/>
      <c r="H3737" s="30"/>
      <c r="I3737" s="30"/>
      <c r="J3737" s="30"/>
    </row>
    <row r="3738" spans="1:10" x14ac:dyDescent="0.25">
      <c r="A3738" s="27"/>
      <c r="B3738" s="27"/>
      <c r="C3738" s="27"/>
      <c r="D3738" s="27"/>
      <c r="E3738" s="27"/>
      <c r="H3738" s="30"/>
      <c r="I3738" s="30"/>
      <c r="J3738" s="30"/>
    </row>
    <row r="3739" spans="1:10" x14ac:dyDescent="0.25">
      <c r="A3739" s="27"/>
      <c r="B3739" s="27"/>
      <c r="C3739" s="27"/>
      <c r="D3739" s="27"/>
      <c r="E3739" s="27"/>
      <c r="H3739" s="30"/>
      <c r="I3739" s="30"/>
      <c r="J3739" s="30"/>
    </row>
    <row r="3740" spans="1:10" x14ac:dyDescent="0.25">
      <c r="A3740" s="27"/>
      <c r="B3740" s="27"/>
      <c r="C3740" s="27"/>
      <c r="D3740" s="27"/>
      <c r="E3740" s="27"/>
      <c r="H3740" s="30"/>
      <c r="I3740" s="30"/>
      <c r="J3740" s="30"/>
    </row>
    <row r="3741" spans="1:10" x14ac:dyDescent="0.25">
      <c r="A3741" s="27"/>
      <c r="B3741" s="27"/>
      <c r="C3741" s="27"/>
      <c r="D3741" s="27"/>
      <c r="E3741" s="27"/>
      <c r="H3741" s="30"/>
      <c r="I3741" s="30"/>
      <c r="J3741" s="30"/>
    </row>
    <row r="3742" spans="1:10" x14ac:dyDescent="0.25">
      <c r="A3742" s="27"/>
      <c r="B3742" s="27"/>
      <c r="C3742" s="27"/>
      <c r="D3742" s="27"/>
      <c r="E3742" s="27"/>
      <c r="H3742" s="30"/>
      <c r="I3742" s="30"/>
      <c r="J3742" s="30"/>
    </row>
    <row r="3743" spans="1:10" x14ac:dyDescent="0.25">
      <c r="A3743" s="27"/>
      <c r="B3743" s="27"/>
      <c r="C3743" s="27"/>
      <c r="D3743" s="27"/>
      <c r="E3743" s="27"/>
      <c r="H3743" s="30"/>
      <c r="I3743" s="30"/>
      <c r="J3743" s="30"/>
    </row>
    <row r="3744" spans="1:10" x14ac:dyDescent="0.25">
      <c r="A3744" s="27"/>
      <c r="B3744" s="27"/>
      <c r="C3744" s="27"/>
      <c r="D3744" s="27"/>
      <c r="E3744" s="27"/>
      <c r="H3744" s="30"/>
      <c r="I3744" s="30"/>
      <c r="J3744" s="30"/>
    </row>
    <row r="3745" spans="1:10" x14ac:dyDescent="0.25">
      <c r="A3745" s="27"/>
      <c r="B3745" s="27"/>
      <c r="C3745" s="27"/>
      <c r="D3745" s="27"/>
      <c r="E3745" s="27"/>
      <c r="H3745" s="30"/>
      <c r="I3745" s="30"/>
      <c r="J3745" s="30"/>
    </row>
    <row r="3746" spans="1:10" x14ac:dyDescent="0.25">
      <c r="A3746" s="27"/>
      <c r="B3746" s="27"/>
      <c r="C3746" s="27"/>
      <c r="D3746" s="27"/>
      <c r="E3746" s="27"/>
      <c r="H3746" s="30"/>
      <c r="I3746" s="30"/>
      <c r="J3746" s="30"/>
    </row>
    <row r="3747" spans="1:10" x14ac:dyDescent="0.25">
      <c r="A3747" s="27"/>
      <c r="B3747" s="27"/>
      <c r="C3747" s="27"/>
      <c r="D3747" s="27"/>
      <c r="E3747" s="27"/>
      <c r="H3747" s="30"/>
      <c r="I3747" s="30"/>
      <c r="J3747" s="30"/>
    </row>
    <row r="3748" spans="1:10" x14ac:dyDescent="0.25">
      <c r="A3748" s="27"/>
      <c r="B3748" s="27"/>
      <c r="C3748" s="27"/>
      <c r="D3748" s="27"/>
      <c r="E3748" s="27"/>
      <c r="H3748" s="30"/>
      <c r="I3748" s="30"/>
      <c r="J3748" s="30"/>
    </row>
    <row r="3749" spans="1:10" x14ac:dyDescent="0.25">
      <c r="A3749" s="27"/>
      <c r="B3749" s="27"/>
      <c r="C3749" s="27"/>
      <c r="D3749" s="27"/>
      <c r="E3749" s="27"/>
      <c r="H3749" s="30"/>
      <c r="I3749" s="30"/>
      <c r="J3749" s="30"/>
    </row>
    <row r="3750" spans="1:10" x14ac:dyDescent="0.25">
      <c r="A3750" s="27"/>
      <c r="B3750" s="27"/>
      <c r="C3750" s="27"/>
      <c r="D3750" s="27"/>
      <c r="E3750" s="27"/>
      <c r="H3750" s="30"/>
      <c r="I3750" s="30"/>
      <c r="J3750" s="30"/>
    </row>
    <row r="3751" spans="1:10" x14ac:dyDescent="0.25">
      <c r="A3751" s="27"/>
      <c r="B3751" s="27"/>
      <c r="C3751" s="27"/>
      <c r="D3751" s="27"/>
      <c r="E3751" s="27"/>
      <c r="H3751" s="30"/>
      <c r="I3751" s="30"/>
      <c r="J3751" s="30"/>
    </row>
    <row r="3752" spans="1:10" x14ac:dyDescent="0.25">
      <c r="A3752" s="27"/>
      <c r="B3752" s="27"/>
      <c r="C3752" s="27"/>
      <c r="D3752" s="27"/>
      <c r="E3752" s="27"/>
      <c r="H3752" s="30"/>
      <c r="I3752" s="30"/>
      <c r="J3752" s="30"/>
    </row>
    <row r="3753" spans="1:10" x14ac:dyDescent="0.25">
      <c r="A3753" s="27"/>
      <c r="B3753" s="27"/>
      <c r="C3753" s="27"/>
      <c r="D3753" s="27"/>
      <c r="E3753" s="27"/>
      <c r="H3753" s="30"/>
      <c r="I3753" s="30"/>
      <c r="J3753" s="30"/>
    </row>
    <row r="3754" spans="1:10" x14ac:dyDescent="0.25">
      <c r="A3754" s="27"/>
      <c r="B3754" s="27"/>
      <c r="C3754" s="27"/>
      <c r="D3754" s="27"/>
      <c r="E3754" s="27"/>
      <c r="H3754" s="30"/>
      <c r="I3754" s="30"/>
      <c r="J3754" s="30"/>
    </row>
    <row r="3755" spans="1:10" x14ac:dyDescent="0.25">
      <c r="A3755" s="27"/>
      <c r="B3755" s="27"/>
      <c r="C3755" s="27"/>
      <c r="D3755" s="27"/>
      <c r="E3755" s="27"/>
      <c r="H3755" s="30"/>
      <c r="I3755" s="30"/>
      <c r="J3755" s="30"/>
    </row>
    <row r="3756" spans="1:10" x14ac:dyDescent="0.25">
      <c r="A3756" s="27"/>
      <c r="B3756" s="27"/>
      <c r="C3756" s="27"/>
      <c r="D3756" s="27"/>
      <c r="E3756" s="27"/>
      <c r="H3756" s="30"/>
      <c r="I3756" s="30"/>
      <c r="J3756" s="30"/>
    </row>
    <row r="3757" spans="1:10" x14ac:dyDescent="0.25">
      <c r="A3757" s="27"/>
      <c r="B3757" s="27"/>
      <c r="C3757" s="27"/>
      <c r="D3757" s="27"/>
      <c r="E3757" s="27"/>
      <c r="H3757" s="30"/>
      <c r="I3757" s="30"/>
      <c r="J3757" s="30"/>
    </row>
    <row r="3758" spans="1:10" x14ac:dyDescent="0.25">
      <c r="A3758" s="27"/>
      <c r="B3758" s="27"/>
      <c r="C3758" s="27"/>
      <c r="D3758" s="27"/>
      <c r="E3758" s="27"/>
      <c r="H3758" s="30"/>
      <c r="I3758" s="30"/>
      <c r="J3758" s="30"/>
    </row>
    <row r="3759" spans="1:10" x14ac:dyDescent="0.25">
      <c r="A3759" s="27"/>
      <c r="B3759" s="27"/>
      <c r="C3759" s="27"/>
      <c r="D3759" s="27"/>
      <c r="E3759" s="27"/>
      <c r="H3759" s="30"/>
      <c r="I3759" s="30"/>
      <c r="J3759" s="30"/>
    </row>
    <row r="3760" spans="1:10" x14ac:dyDescent="0.25">
      <c r="A3760" s="27"/>
      <c r="B3760" s="27"/>
      <c r="C3760" s="27"/>
      <c r="D3760" s="27"/>
      <c r="E3760" s="27"/>
      <c r="H3760" s="30"/>
      <c r="I3760" s="30"/>
      <c r="J3760" s="30"/>
    </row>
    <row r="3761" spans="1:10" x14ac:dyDescent="0.25">
      <c r="A3761" s="27"/>
      <c r="B3761" s="27"/>
      <c r="C3761" s="27"/>
      <c r="D3761" s="27"/>
      <c r="E3761" s="27"/>
      <c r="H3761" s="30"/>
      <c r="I3761" s="30"/>
      <c r="J3761" s="30"/>
    </row>
    <row r="3762" spans="1:10" x14ac:dyDescent="0.25">
      <c r="A3762" s="27"/>
      <c r="B3762" s="27"/>
      <c r="C3762" s="27"/>
      <c r="D3762" s="27"/>
      <c r="E3762" s="27"/>
      <c r="H3762" s="30"/>
      <c r="I3762" s="30"/>
      <c r="J3762" s="30"/>
    </row>
    <row r="3763" spans="1:10" x14ac:dyDescent="0.25">
      <c r="A3763" s="27"/>
      <c r="B3763" s="27"/>
      <c r="C3763" s="27"/>
      <c r="D3763" s="27"/>
      <c r="E3763" s="27"/>
      <c r="H3763" s="30"/>
      <c r="I3763" s="30"/>
      <c r="J3763" s="30"/>
    </row>
    <row r="3764" spans="1:10" x14ac:dyDescent="0.25">
      <c r="A3764" s="27"/>
      <c r="B3764" s="27"/>
      <c r="C3764" s="27"/>
      <c r="D3764" s="27"/>
      <c r="E3764" s="27"/>
      <c r="H3764" s="30"/>
      <c r="I3764" s="30"/>
      <c r="J3764" s="30"/>
    </row>
    <row r="3765" spans="1:10" x14ac:dyDescent="0.25">
      <c r="A3765" s="27"/>
      <c r="B3765" s="27"/>
      <c r="C3765" s="27"/>
      <c r="D3765" s="27"/>
      <c r="E3765" s="27"/>
      <c r="H3765" s="30"/>
      <c r="I3765" s="30"/>
      <c r="J3765" s="30"/>
    </row>
    <row r="3766" spans="1:10" x14ac:dyDescent="0.25">
      <c r="A3766" s="27"/>
      <c r="B3766" s="27"/>
      <c r="C3766" s="27"/>
      <c r="D3766" s="27"/>
      <c r="E3766" s="27"/>
      <c r="H3766" s="30"/>
      <c r="I3766" s="30"/>
      <c r="J3766" s="30"/>
    </row>
    <row r="3767" spans="1:10" x14ac:dyDescent="0.25">
      <c r="A3767" s="27"/>
      <c r="B3767" s="27"/>
      <c r="C3767" s="27"/>
      <c r="D3767" s="27"/>
      <c r="E3767" s="27"/>
      <c r="H3767" s="30"/>
      <c r="I3767" s="30"/>
      <c r="J3767" s="30"/>
    </row>
    <row r="3768" spans="1:10" x14ac:dyDescent="0.25">
      <c r="A3768" s="27"/>
      <c r="B3768" s="27"/>
      <c r="C3768" s="27"/>
      <c r="D3768" s="27"/>
      <c r="E3768" s="27"/>
      <c r="H3768" s="30"/>
      <c r="I3768" s="30"/>
      <c r="J3768" s="30"/>
    </row>
    <row r="3769" spans="1:10" x14ac:dyDescent="0.25">
      <c r="A3769" s="27"/>
      <c r="B3769" s="27"/>
      <c r="C3769" s="27"/>
      <c r="D3769" s="27"/>
      <c r="E3769" s="27"/>
      <c r="H3769" s="30"/>
      <c r="I3769" s="30"/>
      <c r="J3769" s="30"/>
    </row>
    <row r="3770" spans="1:10" x14ac:dyDescent="0.25">
      <c r="A3770" s="27"/>
      <c r="B3770" s="27"/>
      <c r="C3770" s="27"/>
      <c r="D3770" s="27"/>
      <c r="E3770" s="27"/>
      <c r="H3770" s="30"/>
      <c r="I3770" s="30"/>
      <c r="J3770" s="30"/>
    </row>
    <row r="3771" spans="1:10" x14ac:dyDescent="0.25">
      <c r="A3771" s="27"/>
      <c r="B3771" s="27"/>
      <c r="C3771" s="27"/>
      <c r="D3771" s="27"/>
      <c r="E3771" s="27"/>
      <c r="H3771" s="30"/>
      <c r="I3771" s="30"/>
      <c r="J3771" s="30"/>
    </row>
    <row r="3772" spans="1:10" x14ac:dyDescent="0.25">
      <c r="A3772" s="27"/>
      <c r="B3772" s="27"/>
      <c r="C3772" s="27"/>
      <c r="D3772" s="27"/>
      <c r="E3772" s="27"/>
      <c r="H3772" s="30"/>
      <c r="I3772" s="30"/>
      <c r="J3772" s="30"/>
    </row>
    <row r="3773" spans="1:10" x14ac:dyDescent="0.25">
      <c r="A3773" s="27"/>
      <c r="B3773" s="27"/>
      <c r="C3773" s="27"/>
      <c r="D3773" s="27"/>
      <c r="E3773" s="27"/>
      <c r="H3773" s="30"/>
      <c r="I3773" s="30"/>
      <c r="J3773" s="30"/>
    </row>
    <row r="3774" spans="1:10" x14ac:dyDescent="0.25">
      <c r="A3774" s="27"/>
      <c r="B3774" s="27"/>
      <c r="C3774" s="27"/>
      <c r="D3774" s="27"/>
      <c r="E3774" s="27"/>
      <c r="H3774" s="30"/>
      <c r="I3774" s="30"/>
      <c r="J3774" s="30"/>
    </row>
    <row r="3775" spans="1:10" x14ac:dyDescent="0.25">
      <c r="A3775" s="27"/>
      <c r="B3775" s="27"/>
      <c r="C3775" s="27"/>
      <c r="D3775" s="27"/>
      <c r="E3775" s="27"/>
      <c r="H3775" s="30"/>
      <c r="I3775" s="30"/>
      <c r="J3775" s="30"/>
    </row>
    <row r="3776" spans="1:10" x14ac:dyDescent="0.25">
      <c r="A3776" s="27"/>
      <c r="B3776" s="27"/>
      <c r="C3776" s="27"/>
      <c r="D3776" s="27"/>
      <c r="E3776" s="27"/>
      <c r="H3776" s="30"/>
      <c r="I3776" s="30"/>
      <c r="J3776" s="30"/>
    </row>
    <row r="3777" spans="1:10" x14ac:dyDescent="0.25">
      <c r="A3777" s="27"/>
      <c r="B3777" s="27"/>
      <c r="C3777" s="27"/>
      <c r="D3777" s="27"/>
      <c r="E3777" s="27"/>
      <c r="H3777" s="30"/>
      <c r="I3777" s="30"/>
      <c r="J3777" s="30"/>
    </row>
    <row r="3778" spans="1:10" x14ac:dyDescent="0.25">
      <c r="A3778" s="27"/>
      <c r="B3778" s="27"/>
      <c r="C3778" s="27"/>
      <c r="D3778" s="27"/>
      <c r="E3778" s="27"/>
      <c r="H3778" s="30"/>
      <c r="I3778" s="30"/>
      <c r="J3778" s="30"/>
    </row>
    <row r="3779" spans="1:10" x14ac:dyDescent="0.25">
      <c r="A3779" s="27"/>
      <c r="B3779" s="27"/>
      <c r="C3779" s="27"/>
      <c r="D3779" s="27"/>
      <c r="E3779" s="27"/>
      <c r="H3779" s="30"/>
      <c r="I3779" s="30"/>
      <c r="J3779" s="30"/>
    </row>
    <row r="3780" spans="1:10" x14ac:dyDescent="0.25">
      <c r="A3780" s="27"/>
      <c r="B3780" s="27"/>
      <c r="C3780" s="27"/>
      <c r="D3780" s="27"/>
      <c r="E3780" s="27"/>
      <c r="H3780" s="30"/>
      <c r="I3780" s="30"/>
      <c r="J3780" s="30"/>
    </row>
    <row r="3781" spans="1:10" x14ac:dyDescent="0.25">
      <c r="A3781" s="27"/>
      <c r="B3781" s="27"/>
      <c r="C3781" s="27"/>
      <c r="D3781" s="27"/>
      <c r="E3781" s="27"/>
      <c r="H3781" s="30"/>
      <c r="I3781" s="30"/>
      <c r="J3781" s="30"/>
    </row>
    <row r="3782" spans="1:10" x14ac:dyDescent="0.25">
      <c r="A3782" s="27"/>
      <c r="B3782" s="27"/>
      <c r="C3782" s="27"/>
      <c r="D3782" s="27"/>
      <c r="E3782" s="27"/>
      <c r="H3782" s="30"/>
      <c r="I3782" s="30"/>
      <c r="J3782" s="30"/>
    </row>
    <row r="3783" spans="1:10" x14ac:dyDescent="0.25">
      <c r="A3783" s="27"/>
      <c r="B3783" s="27"/>
      <c r="C3783" s="27"/>
      <c r="D3783" s="27"/>
      <c r="E3783" s="27"/>
      <c r="H3783" s="30"/>
      <c r="I3783" s="30"/>
      <c r="J3783" s="30"/>
    </row>
    <row r="3784" spans="1:10" x14ac:dyDescent="0.25">
      <c r="A3784" s="27"/>
      <c r="B3784" s="27"/>
      <c r="C3784" s="27"/>
      <c r="D3784" s="27"/>
      <c r="E3784" s="27"/>
      <c r="H3784" s="30"/>
      <c r="I3784" s="30"/>
      <c r="J3784" s="30"/>
    </row>
    <row r="3785" spans="1:10" x14ac:dyDescent="0.25">
      <c r="A3785" s="27"/>
      <c r="B3785" s="27"/>
      <c r="C3785" s="27"/>
      <c r="D3785" s="27"/>
      <c r="E3785" s="27"/>
      <c r="H3785" s="30"/>
      <c r="I3785" s="30"/>
      <c r="J3785" s="30"/>
    </row>
    <row r="3786" spans="1:10" x14ac:dyDescent="0.25">
      <c r="A3786" s="27"/>
      <c r="B3786" s="27"/>
      <c r="C3786" s="27"/>
      <c r="D3786" s="27"/>
      <c r="E3786" s="27"/>
      <c r="H3786" s="30"/>
      <c r="I3786" s="30"/>
      <c r="J3786" s="30"/>
    </row>
    <row r="3787" spans="1:10" x14ac:dyDescent="0.25">
      <c r="A3787" s="27"/>
      <c r="B3787" s="27"/>
      <c r="C3787" s="27"/>
      <c r="D3787" s="27"/>
      <c r="E3787" s="27"/>
      <c r="H3787" s="30"/>
      <c r="I3787" s="30"/>
      <c r="J3787" s="30"/>
    </row>
    <row r="3788" spans="1:10" x14ac:dyDescent="0.25">
      <c r="A3788" s="27"/>
      <c r="B3788" s="27"/>
      <c r="C3788" s="27"/>
      <c r="D3788" s="27"/>
      <c r="E3788" s="27"/>
      <c r="H3788" s="30"/>
      <c r="I3788" s="30"/>
      <c r="J3788" s="30"/>
    </row>
    <row r="3789" spans="1:10" x14ac:dyDescent="0.25">
      <c r="A3789" s="27"/>
      <c r="B3789" s="27"/>
      <c r="C3789" s="27"/>
      <c r="D3789" s="27"/>
      <c r="E3789" s="27"/>
      <c r="H3789" s="30"/>
      <c r="I3789" s="30"/>
      <c r="J3789" s="30"/>
    </row>
    <row r="3790" spans="1:10" x14ac:dyDescent="0.25">
      <c r="A3790" s="27"/>
      <c r="B3790" s="27"/>
      <c r="C3790" s="27"/>
      <c r="D3790" s="27"/>
      <c r="E3790" s="27"/>
      <c r="H3790" s="30"/>
      <c r="I3790" s="30"/>
      <c r="J3790" s="30"/>
    </row>
    <row r="3791" spans="1:10" x14ac:dyDescent="0.25">
      <c r="A3791" s="27"/>
      <c r="B3791" s="27"/>
      <c r="C3791" s="27"/>
      <c r="D3791" s="27"/>
      <c r="E3791" s="27"/>
      <c r="H3791" s="30"/>
      <c r="I3791" s="30"/>
      <c r="J3791" s="30"/>
    </row>
    <row r="3792" spans="1:10" x14ac:dyDescent="0.25">
      <c r="A3792" s="27"/>
      <c r="B3792" s="27"/>
      <c r="C3792" s="27"/>
      <c r="D3792" s="27"/>
      <c r="E3792" s="27"/>
      <c r="H3792" s="30"/>
      <c r="I3792" s="30"/>
      <c r="J3792" s="30"/>
    </row>
    <row r="3793" spans="1:10" x14ac:dyDescent="0.25">
      <c r="A3793" s="27"/>
      <c r="B3793" s="27"/>
      <c r="C3793" s="27"/>
      <c r="D3793" s="27"/>
      <c r="E3793" s="27"/>
      <c r="H3793" s="30"/>
      <c r="I3793" s="30"/>
      <c r="J3793" s="30"/>
    </row>
    <row r="3794" spans="1:10" x14ac:dyDescent="0.25">
      <c r="A3794" s="27"/>
      <c r="B3794" s="27"/>
      <c r="C3794" s="27"/>
      <c r="D3794" s="27"/>
      <c r="E3794" s="27"/>
      <c r="H3794" s="30"/>
      <c r="I3794" s="30"/>
      <c r="J3794" s="30"/>
    </row>
    <row r="3795" spans="1:10" x14ac:dyDescent="0.25">
      <c r="A3795" s="27"/>
      <c r="B3795" s="27"/>
      <c r="C3795" s="27"/>
      <c r="D3795" s="27"/>
      <c r="E3795" s="27"/>
      <c r="H3795" s="30"/>
      <c r="I3795" s="30"/>
      <c r="J3795" s="30"/>
    </row>
    <row r="3796" spans="1:10" x14ac:dyDescent="0.25">
      <c r="A3796" s="27"/>
      <c r="B3796" s="27"/>
      <c r="C3796" s="27"/>
      <c r="D3796" s="27"/>
      <c r="E3796" s="27"/>
      <c r="H3796" s="30"/>
      <c r="I3796" s="30"/>
      <c r="J3796" s="30"/>
    </row>
    <row r="3797" spans="1:10" x14ac:dyDescent="0.25">
      <c r="A3797" s="27"/>
      <c r="B3797" s="27"/>
      <c r="C3797" s="27"/>
      <c r="D3797" s="27"/>
      <c r="E3797" s="27"/>
      <c r="H3797" s="30"/>
      <c r="I3797" s="30"/>
      <c r="J3797" s="30"/>
    </row>
    <row r="3798" spans="1:10" x14ac:dyDescent="0.25">
      <c r="A3798" s="27"/>
      <c r="B3798" s="27"/>
      <c r="C3798" s="27"/>
      <c r="D3798" s="27"/>
      <c r="E3798" s="27"/>
      <c r="H3798" s="30"/>
      <c r="I3798" s="30"/>
      <c r="J3798" s="30"/>
    </row>
    <row r="3799" spans="1:10" x14ac:dyDescent="0.25">
      <c r="A3799" s="27"/>
      <c r="B3799" s="27"/>
      <c r="C3799" s="27"/>
      <c r="D3799" s="27"/>
      <c r="E3799" s="27"/>
      <c r="H3799" s="30"/>
      <c r="I3799" s="30"/>
      <c r="J3799" s="30"/>
    </row>
    <row r="3800" spans="1:10" x14ac:dyDescent="0.25">
      <c r="A3800" s="27"/>
      <c r="B3800" s="27"/>
      <c r="C3800" s="27"/>
      <c r="D3800" s="27"/>
      <c r="E3800" s="27"/>
      <c r="H3800" s="30"/>
      <c r="I3800" s="30"/>
      <c r="J3800" s="30"/>
    </row>
    <row r="3801" spans="1:10" x14ac:dyDescent="0.25">
      <c r="A3801" s="27"/>
      <c r="B3801" s="27"/>
      <c r="C3801" s="27"/>
      <c r="D3801" s="27"/>
      <c r="E3801" s="27"/>
      <c r="H3801" s="30"/>
      <c r="I3801" s="30"/>
      <c r="J3801" s="30"/>
    </row>
    <row r="3802" spans="1:10" x14ac:dyDescent="0.25">
      <c r="A3802" s="27"/>
      <c r="B3802" s="27"/>
      <c r="C3802" s="27"/>
      <c r="D3802" s="27"/>
      <c r="E3802" s="27"/>
      <c r="H3802" s="30"/>
      <c r="I3802" s="30"/>
      <c r="J3802" s="30"/>
    </row>
    <row r="3803" spans="1:10" x14ac:dyDescent="0.25">
      <c r="A3803" s="27"/>
      <c r="B3803" s="27"/>
      <c r="C3803" s="27"/>
      <c r="D3803" s="27"/>
      <c r="E3803" s="27"/>
      <c r="H3803" s="30"/>
      <c r="I3803" s="30"/>
      <c r="J3803" s="30"/>
    </row>
    <row r="3804" spans="1:10" x14ac:dyDescent="0.25">
      <c r="A3804" s="27"/>
      <c r="B3804" s="27"/>
      <c r="C3804" s="27"/>
      <c r="D3804" s="27"/>
      <c r="E3804" s="27"/>
      <c r="H3804" s="30"/>
      <c r="I3804" s="30"/>
      <c r="J3804" s="30"/>
    </row>
    <row r="3805" spans="1:10" x14ac:dyDescent="0.25">
      <c r="A3805" s="27"/>
      <c r="B3805" s="27"/>
      <c r="C3805" s="27"/>
      <c r="D3805" s="27"/>
      <c r="E3805" s="27"/>
      <c r="H3805" s="30"/>
      <c r="I3805" s="30"/>
      <c r="J3805" s="30"/>
    </row>
    <row r="3806" spans="1:10" x14ac:dyDescent="0.25">
      <c r="A3806" s="27"/>
      <c r="B3806" s="27"/>
      <c r="C3806" s="27"/>
      <c r="D3806" s="27"/>
      <c r="E3806" s="27"/>
      <c r="H3806" s="30"/>
      <c r="I3806" s="30"/>
      <c r="J3806" s="30"/>
    </row>
    <row r="3807" spans="1:10" x14ac:dyDescent="0.25">
      <c r="A3807" s="27"/>
      <c r="B3807" s="27"/>
      <c r="C3807" s="27"/>
      <c r="D3807" s="27"/>
      <c r="E3807" s="27"/>
      <c r="H3807" s="30"/>
      <c r="I3807" s="30"/>
      <c r="J3807" s="30"/>
    </row>
    <row r="3808" spans="1:10" x14ac:dyDescent="0.25">
      <c r="A3808" s="27"/>
      <c r="B3808" s="27"/>
      <c r="C3808" s="27"/>
      <c r="D3808" s="27"/>
      <c r="E3808" s="27"/>
      <c r="H3808" s="30"/>
      <c r="I3808" s="30"/>
      <c r="J3808" s="30"/>
    </row>
    <row r="3809" spans="1:10" x14ac:dyDescent="0.25">
      <c r="A3809" s="27"/>
      <c r="B3809" s="27"/>
      <c r="C3809" s="27"/>
      <c r="D3809" s="27"/>
      <c r="E3809" s="27"/>
      <c r="H3809" s="30"/>
      <c r="I3809" s="30"/>
      <c r="J3809" s="30"/>
    </row>
    <row r="3810" spans="1:10" x14ac:dyDescent="0.25">
      <c r="A3810" s="27"/>
      <c r="B3810" s="27"/>
      <c r="C3810" s="27"/>
      <c r="D3810" s="27"/>
      <c r="E3810" s="27"/>
      <c r="H3810" s="30"/>
      <c r="I3810" s="30"/>
      <c r="J3810" s="30"/>
    </row>
    <row r="3811" spans="1:10" x14ac:dyDescent="0.25">
      <c r="A3811" s="27"/>
      <c r="B3811" s="27"/>
      <c r="C3811" s="27"/>
      <c r="D3811" s="27"/>
      <c r="E3811" s="27"/>
      <c r="H3811" s="30"/>
      <c r="I3811" s="30"/>
      <c r="J3811" s="30"/>
    </row>
    <row r="3812" spans="1:10" x14ac:dyDescent="0.25">
      <c r="A3812" s="27"/>
      <c r="B3812" s="27"/>
      <c r="C3812" s="27"/>
      <c r="D3812" s="27"/>
      <c r="E3812" s="27"/>
      <c r="H3812" s="30"/>
      <c r="I3812" s="30"/>
      <c r="J3812" s="30"/>
    </row>
    <row r="3813" spans="1:10" x14ac:dyDescent="0.25">
      <c r="A3813" s="27"/>
      <c r="B3813" s="27"/>
      <c r="C3813" s="27"/>
      <c r="D3813" s="27"/>
      <c r="E3813" s="27"/>
      <c r="H3813" s="30"/>
      <c r="I3813" s="30"/>
      <c r="J3813" s="30"/>
    </row>
    <row r="3814" spans="1:10" x14ac:dyDescent="0.25">
      <c r="A3814" s="27"/>
      <c r="B3814" s="27"/>
      <c r="C3814" s="27"/>
      <c r="D3814" s="27"/>
      <c r="E3814" s="27"/>
      <c r="H3814" s="30"/>
      <c r="I3814" s="30"/>
      <c r="J3814" s="30"/>
    </row>
    <row r="3815" spans="1:10" x14ac:dyDescent="0.25">
      <c r="A3815" s="27"/>
      <c r="B3815" s="27"/>
      <c r="C3815" s="27"/>
      <c r="D3815" s="27"/>
      <c r="E3815" s="27"/>
      <c r="H3815" s="30"/>
      <c r="I3815" s="30"/>
      <c r="J3815" s="30"/>
    </row>
    <row r="3816" spans="1:10" x14ac:dyDescent="0.25">
      <c r="A3816" s="27"/>
      <c r="B3816" s="27"/>
      <c r="C3816" s="27"/>
      <c r="D3816" s="27"/>
      <c r="E3816" s="27"/>
      <c r="H3816" s="30"/>
      <c r="I3816" s="30"/>
      <c r="J3816" s="30"/>
    </row>
    <row r="3817" spans="1:10" x14ac:dyDescent="0.25">
      <c r="A3817" s="27"/>
      <c r="B3817" s="27"/>
      <c r="C3817" s="27"/>
      <c r="D3817" s="27"/>
      <c r="E3817" s="27"/>
      <c r="H3817" s="30"/>
      <c r="I3817" s="30"/>
      <c r="J3817" s="30"/>
    </row>
    <row r="3818" spans="1:10" x14ac:dyDescent="0.25">
      <c r="A3818" s="27"/>
      <c r="B3818" s="27"/>
      <c r="C3818" s="27"/>
      <c r="D3818" s="27"/>
      <c r="E3818" s="27"/>
      <c r="H3818" s="30"/>
      <c r="I3818" s="30"/>
      <c r="J3818" s="30"/>
    </row>
    <row r="3819" spans="1:10" x14ac:dyDescent="0.25">
      <c r="A3819" s="27"/>
      <c r="B3819" s="27"/>
      <c r="C3819" s="27"/>
      <c r="D3819" s="27"/>
      <c r="E3819" s="27"/>
      <c r="H3819" s="30"/>
      <c r="I3819" s="30"/>
      <c r="J3819" s="30"/>
    </row>
    <row r="3820" spans="1:10" x14ac:dyDescent="0.25">
      <c r="A3820" s="27"/>
      <c r="B3820" s="27"/>
      <c r="C3820" s="27"/>
      <c r="D3820" s="27"/>
      <c r="E3820" s="27"/>
      <c r="H3820" s="30"/>
      <c r="I3820" s="30"/>
      <c r="J3820" s="30"/>
    </row>
    <row r="3821" spans="1:10" x14ac:dyDescent="0.25">
      <c r="A3821" s="27"/>
      <c r="B3821" s="27"/>
      <c r="C3821" s="27"/>
      <c r="D3821" s="27"/>
      <c r="E3821" s="27"/>
      <c r="H3821" s="30"/>
      <c r="I3821" s="30"/>
      <c r="J3821" s="30"/>
    </row>
    <row r="3822" spans="1:10" x14ac:dyDescent="0.25">
      <c r="A3822" s="27"/>
      <c r="B3822" s="27"/>
      <c r="C3822" s="27"/>
      <c r="D3822" s="27"/>
      <c r="E3822" s="27"/>
      <c r="H3822" s="30"/>
      <c r="I3822" s="30"/>
      <c r="J3822" s="30"/>
    </row>
    <row r="3823" spans="1:10" x14ac:dyDescent="0.25">
      <c r="A3823" s="27"/>
      <c r="B3823" s="27"/>
      <c r="C3823" s="27"/>
      <c r="D3823" s="27"/>
      <c r="E3823" s="27"/>
      <c r="H3823" s="30"/>
      <c r="I3823" s="30"/>
      <c r="J3823" s="30"/>
    </row>
    <row r="3824" spans="1:10" x14ac:dyDescent="0.25">
      <c r="A3824" s="27"/>
      <c r="B3824" s="27"/>
      <c r="C3824" s="27"/>
      <c r="D3824" s="27"/>
      <c r="E3824" s="27"/>
      <c r="H3824" s="30"/>
      <c r="I3824" s="30"/>
      <c r="J3824" s="30"/>
    </row>
    <row r="3825" spans="1:10" x14ac:dyDescent="0.25">
      <c r="A3825" s="27"/>
      <c r="B3825" s="27"/>
      <c r="C3825" s="27"/>
      <c r="D3825" s="27"/>
      <c r="E3825" s="27"/>
      <c r="H3825" s="30"/>
      <c r="I3825" s="30"/>
      <c r="J3825" s="30"/>
    </row>
    <row r="3826" spans="1:10" x14ac:dyDescent="0.25">
      <c r="A3826" s="27"/>
      <c r="B3826" s="27"/>
      <c r="C3826" s="27"/>
      <c r="D3826" s="27"/>
      <c r="E3826" s="27"/>
      <c r="H3826" s="30"/>
      <c r="I3826" s="30"/>
      <c r="J3826" s="30"/>
    </row>
    <row r="3827" spans="1:10" x14ac:dyDescent="0.25">
      <c r="A3827" s="27"/>
      <c r="B3827" s="27"/>
      <c r="C3827" s="27"/>
      <c r="D3827" s="27"/>
      <c r="E3827" s="27"/>
      <c r="H3827" s="30"/>
      <c r="I3827" s="30"/>
      <c r="J3827" s="30"/>
    </row>
    <row r="3828" spans="1:10" x14ac:dyDescent="0.25">
      <c r="A3828" s="27"/>
      <c r="B3828" s="27"/>
      <c r="C3828" s="27"/>
      <c r="D3828" s="27"/>
      <c r="E3828" s="27"/>
      <c r="H3828" s="30"/>
      <c r="I3828" s="30"/>
      <c r="J3828" s="30"/>
    </row>
    <row r="3829" spans="1:10" x14ac:dyDescent="0.25">
      <c r="A3829" s="27"/>
      <c r="B3829" s="27"/>
      <c r="C3829" s="27"/>
      <c r="D3829" s="27"/>
      <c r="E3829" s="27"/>
      <c r="H3829" s="30"/>
      <c r="I3829" s="30"/>
      <c r="J3829" s="30"/>
    </row>
    <row r="3830" spans="1:10" x14ac:dyDescent="0.25">
      <c r="A3830" s="27"/>
      <c r="B3830" s="27"/>
      <c r="C3830" s="27"/>
      <c r="D3830" s="27"/>
      <c r="E3830" s="27"/>
      <c r="H3830" s="30"/>
      <c r="I3830" s="30"/>
      <c r="J3830" s="30"/>
    </row>
    <row r="3831" spans="1:10" x14ac:dyDescent="0.25">
      <c r="A3831" s="27"/>
      <c r="B3831" s="27"/>
      <c r="C3831" s="27"/>
      <c r="D3831" s="27"/>
      <c r="E3831" s="27"/>
      <c r="H3831" s="30"/>
      <c r="I3831" s="30"/>
      <c r="J3831" s="30"/>
    </row>
    <row r="3832" spans="1:10" x14ac:dyDescent="0.25">
      <c r="A3832" s="27"/>
      <c r="B3832" s="27"/>
      <c r="C3832" s="27"/>
      <c r="D3832" s="27"/>
      <c r="E3832" s="27"/>
      <c r="H3832" s="30"/>
      <c r="I3832" s="30"/>
      <c r="J3832" s="30"/>
    </row>
    <row r="3833" spans="1:10" x14ac:dyDescent="0.25">
      <c r="A3833" s="27"/>
      <c r="B3833" s="27"/>
      <c r="C3833" s="27"/>
      <c r="D3833" s="27"/>
      <c r="E3833" s="27"/>
      <c r="H3833" s="30"/>
      <c r="I3833" s="30"/>
      <c r="J3833" s="30"/>
    </row>
    <row r="3834" spans="1:10" x14ac:dyDescent="0.25">
      <c r="A3834" s="27"/>
      <c r="B3834" s="27"/>
      <c r="C3834" s="27"/>
      <c r="D3834" s="27"/>
      <c r="E3834" s="27"/>
      <c r="H3834" s="30"/>
      <c r="I3834" s="30"/>
      <c r="J3834" s="30"/>
    </row>
    <row r="3835" spans="1:10" x14ac:dyDescent="0.25">
      <c r="A3835" s="27"/>
      <c r="B3835" s="27"/>
      <c r="C3835" s="27"/>
      <c r="D3835" s="27"/>
      <c r="E3835" s="27"/>
      <c r="H3835" s="30"/>
      <c r="I3835" s="30"/>
      <c r="J3835" s="30"/>
    </row>
    <row r="3836" spans="1:10" x14ac:dyDescent="0.25">
      <c r="A3836" s="27"/>
      <c r="B3836" s="27"/>
      <c r="C3836" s="27"/>
      <c r="D3836" s="27"/>
      <c r="E3836" s="27"/>
      <c r="H3836" s="30"/>
      <c r="I3836" s="30"/>
      <c r="J3836" s="30"/>
    </row>
    <row r="3837" spans="1:10" x14ac:dyDescent="0.25">
      <c r="A3837" s="27"/>
      <c r="B3837" s="27"/>
      <c r="C3837" s="27"/>
      <c r="D3837" s="27"/>
      <c r="E3837" s="27"/>
      <c r="H3837" s="30"/>
      <c r="I3837" s="30"/>
      <c r="J3837" s="30"/>
    </row>
    <row r="3838" spans="1:10" x14ac:dyDescent="0.25">
      <c r="A3838" s="27"/>
      <c r="B3838" s="27"/>
      <c r="C3838" s="27"/>
      <c r="D3838" s="27"/>
      <c r="E3838" s="27"/>
      <c r="H3838" s="30"/>
      <c r="I3838" s="30"/>
      <c r="J3838" s="30"/>
    </row>
    <row r="3839" spans="1:10" x14ac:dyDescent="0.25">
      <c r="A3839" s="27"/>
      <c r="B3839" s="27"/>
      <c r="C3839" s="27"/>
      <c r="D3839" s="27"/>
      <c r="E3839" s="27"/>
      <c r="H3839" s="30"/>
      <c r="I3839" s="30"/>
      <c r="J3839" s="30"/>
    </row>
    <row r="3840" spans="1:10" x14ac:dyDescent="0.25">
      <c r="A3840" s="27"/>
      <c r="B3840" s="27"/>
      <c r="C3840" s="27"/>
      <c r="D3840" s="27"/>
      <c r="E3840" s="27"/>
      <c r="H3840" s="30"/>
      <c r="I3840" s="30"/>
      <c r="J3840" s="30"/>
    </row>
    <row r="3841" spans="1:10" x14ac:dyDescent="0.25">
      <c r="A3841" s="27"/>
      <c r="B3841" s="27"/>
      <c r="C3841" s="27"/>
      <c r="D3841" s="27"/>
      <c r="E3841" s="27"/>
      <c r="H3841" s="30"/>
      <c r="I3841" s="30"/>
      <c r="J3841" s="30"/>
    </row>
    <row r="3842" spans="1:10" x14ac:dyDescent="0.25">
      <c r="A3842" s="27"/>
      <c r="B3842" s="27"/>
      <c r="C3842" s="27"/>
      <c r="D3842" s="27"/>
      <c r="E3842" s="27"/>
      <c r="H3842" s="30"/>
      <c r="I3842" s="30"/>
      <c r="J3842" s="30"/>
    </row>
    <row r="3843" spans="1:10" x14ac:dyDescent="0.25">
      <c r="A3843" s="27"/>
      <c r="B3843" s="27"/>
      <c r="C3843" s="27"/>
      <c r="D3843" s="27"/>
      <c r="E3843" s="27"/>
      <c r="H3843" s="30"/>
      <c r="I3843" s="30"/>
      <c r="J3843" s="30"/>
    </row>
    <row r="3844" spans="1:10" x14ac:dyDescent="0.25">
      <c r="A3844" s="27"/>
      <c r="B3844" s="27"/>
      <c r="C3844" s="27"/>
      <c r="D3844" s="27"/>
      <c r="E3844" s="27"/>
      <c r="H3844" s="30"/>
      <c r="I3844" s="30"/>
      <c r="J3844" s="30"/>
    </row>
    <row r="3845" spans="1:10" x14ac:dyDescent="0.25">
      <c r="A3845" s="27"/>
      <c r="B3845" s="27"/>
      <c r="C3845" s="27"/>
      <c r="D3845" s="27"/>
      <c r="E3845" s="27"/>
      <c r="H3845" s="30"/>
      <c r="I3845" s="30"/>
      <c r="J3845" s="30"/>
    </row>
    <row r="3846" spans="1:10" x14ac:dyDescent="0.25">
      <c r="A3846" s="27"/>
      <c r="B3846" s="27"/>
      <c r="C3846" s="27"/>
      <c r="D3846" s="27"/>
      <c r="E3846" s="27"/>
      <c r="H3846" s="30"/>
      <c r="I3846" s="30"/>
      <c r="J3846" s="30"/>
    </row>
    <row r="3847" spans="1:10" x14ac:dyDescent="0.25">
      <c r="A3847" s="27"/>
      <c r="B3847" s="27"/>
      <c r="C3847" s="27"/>
      <c r="D3847" s="27"/>
      <c r="E3847" s="27"/>
      <c r="H3847" s="30"/>
      <c r="I3847" s="30"/>
      <c r="J3847" s="30"/>
    </row>
    <row r="3848" spans="1:10" x14ac:dyDescent="0.25">
      <c r="A3848" s="27"/>
      <c r="B3848" s="27"/>
      <c r="C3848" s="27"/>
      <c r="D3848" s="27"/>
      <c r="E3848" s="27"/>
      <c r="H3848" s="30"/>
      <c r="I3848" s="30"/>
      <c r="J3848" s="30"/>
    </row>
    <row r="3849" spans="1:10" x14ac:dyDescent="0.25">
      <c r="A3849" s="27"/>
      <c r="B3849" s="27"/>
      <c r="C3849" s="27"/>
      <c r="D3849" s="27"/>
      <c r="E3849" s="27"/>
      <c r="H3849" s="30"/>
      <c r="I3849" s="30"/>
      <c r="J3849" s="30"/>
    </row>
    <row r="3850" spans="1:10" x14ac:dyDescent="0.25">
      <c r="A3850" s="27"/>
      <c r="B3850" s="27"/>
      <c r="C3850" s="27"/>
      <c r="D3850" s="27"/>
      <c r="E3850" s="27"/>
      <c r="H3850" s="30"/>
      <c r="I3850" s="30"/>
      <c r="J3850" s="30"/>
    </row>
    <row r="3851" spans="1:10" x14ac:dyDescent="0.25">
      <c r="A3851" s="27"/>
      <c r="B3851" s="27"/>
      <c r="C3851" s="27"/>
      <c r="D3851" s="27"/>
      <c r="E3851" s="27"/>
      <c r="H3851" s="30"/>
      <c r="I3851" s="30"/>
      <c r="J3851" s="30"/>
    </row>
    <row r="3852" spans="1:10" x14ac:dyDescent="0.25">
      <c r="A3852" s="27"/>
      <c r="B3852" s="27"/>
      <c r="C3852" s="27"/>
      <c r="D3852" s="27"/>
      <c r="E3852" s="27"/>
      <c r="H3852" s="30"/>
      <c r="I3852" s="30"/>
      <c r="J3852" s="30"/>
    </row>
    <row r="3853" spans="1:10" x14ac:dyDescent="0.25">
      <c r="A3853" s="27"/>
      <c r="B3853" s="27"/>
      <c r="C3853" s="27"/>
      <c r="D3853" s="27"/>
      <c r="E3853" s="27"/>
      <c r="H3853" s="30"/>
      <c r="I3853" s="30"/>
      <c r="J3853" s="30"/>
    </row>
    <row r="3854" spans="1:10" x14ac:dyDescent="0.25">
      <c r="A3854" s="27"/>
      <c r="B3854" s="27"/>
      <c r="C3854" s="27"/>
      <c r="D3854" s="27"/>
      <c r="E3854" s="27"/>
      <c r="H3854" s="30"/>
      <c r="I3854" s="30"/>
      <c r="J3854" s="30"/>
    </row>
    <row r="3855" spans="1:10" x14ac:dyDescent="0.25">
      <c r="A3855" s="27"/>
      <c r="B3855" s="27"/>
      <c r="C3855" s="27"/>
      <c r="D3855" s="27"/>
      <c r="E3855" s="27"/>
      <c r="H3855" s="30"/>
      <c r="I3855" s="30"/>
      <c r="J3855" s="30"/>
    </row>
    <row r="3856" spans="1:10" x14ac:dyDescent="0.25">
      <c r="A3856" s="27"/>
      <c r="B3856" s="27"/>
      <c r="C3856" s="27"/>
      <c r="D3856" s="27"/>
      <c r="E3856" s="27"/>
      <c r="H3856" s="30"/>
      <c r="I3856" s="30"/>
      <c r="J3856" s="30"/>
    </row>
    <row r="3857" spans="1:10" x14ac:dyDescent="0.25">
      <c r="A3857" s="27"/>
      <c r="B3857" s="27"/>
      <c r="C3857" s="27"/>
      <c r="D3857" s="27"/>
      <c r="E3857" s="27"/>
      <c r="H3857" s="30"/>
      <c r="I3857" s="30"/>
      <c r="J3857" s="30"/>
    </row>
    <row r="3858" spans="1:10" x14ac:dyDescent="0.25">
      <c r="A3858" s="27"/>
      <c r="B3858" s="27"/>
      <c r="C3858" s="27"/>
      <c r="D3858" s="27"/>
      <c r="E3858" s="27"/>
      <c r="H3858" s="30"/>
      <c r="I3858" s="30"/>
      <c r="J3858" s="30"/>
    </row>
    <row r="3859" spans="1:10" x14ac:dyDescent="0.25">
      <c r="A3859" s="27"/>
      <c r="B3859" s="27"/>
      <c r="C3859" s="27"/>
      <c r="D3859" s="27"/>
      <c r="E3859" s="27"/>
      <c r="H3859" s="30"/>
      <c r="I3859" s="30"/>
      <c r="J3859" s="30"/>
    </row>
    <row r="3860" spans="1:10" x14ac:dyDescent="0.25">
      <c r="A3860" s="27"/>
      <c r="B3860" s="27"/>
      <c r="C3860" s="27"/>
      <c r="D3860" s="27"/>
      <c r="E3860" s="27"/>
      <c r="H3860" s="30"/>
      <c r="I3860" s="30"/>
      <c r="J3860" s="30"/>
    </row>
    <row r="3861" spans="1:10" x14ac:dyDescent="0.25">
      <c r="A3861" s="27"/>
      <c r="B3861" s="27"/>
      <c r="C3861" s="27"/>
      <c r="D3861" s="27"/>
      <c r="E3861" s="27"/>
      <c r="H3861" s="30"/>
      <c r="I3861" s="30"/>
      <c r="J3861" s="30"/>
    </row>
    <row r="3862" spans="1:10" x14ac:dyDescent="0.25">
      <c r="A3862" s="27"/>
      <c r="B3862" s="27"/>
      <c r="C3862" s="27"/>
      <c r="D3862" s="27"/>
      <c r="E3862" s="27"/>
      <c r="H3862" s="30"/>
      <c r="I3862" s="30"/>
      <c r="J3862" s="30"/>
    </row>
    <row r="3863" spans="1:10" x14ac:dyDescent="0.25">
      <c r="A3863" s="27"/>
      <c r="B3863" s="27"/>
      <c r="C3863" s="27"/>
      <c r="D3863" s="27"/>
      <c r="E3863" s="27"/>
      <c r="H3863" s="30"/>
      <c r="I3863" s="30"/>
      <c r="J3863" s="30"/>
    </row>
    <row r="3864" spans="1:10" x14ac:dyDescent="0.25">
      <c r="A3864" s="27"/>
      <c r="B3864" s="27"/>
      <c r="C3864" s="27"/>
      <c r="D3864" s="27"/>
      <c r="E3864" s="27"/>
      <c r="H3864" s="30"/>
      <c r="I3864" s="30"/>
      <c r="J3864" s="30"/>
    </row>
    <row r="3865" spans="1:10" x14ac:dyDescent="0.25">
      <c r="A3865" s="27"/>
      <c r="B3865" s="27"/>
      <c r="C3865" s="27"/>
      <c r="D3865" s="27"/>
      <c r="E3865" s="27"/>
      <c r="H3865" s="30"/>
      <c r="I3865" s="30"/>
      <c r="J3865" s="30"/>
    </row>
    <row r="3866" spans="1:10" x14ac:dyDescent="0.25">
      <c r="A3866" s="27"/>
      <c r="B3866" s="27"/>
      <c r="C3866" s="27"/>
      <c r="D3866" s="27"/>
      <c r="E3866" s="27"/>
      <c r="H3866" s="30"/>
      <c r="I3866" s="30"/>
      <c r="J3866" s="30"/>
    </row>
    <row r="3867" spans="1:10" x14ac:dyDescent="0.25">
      <c r="A3867" s="27"/>
      <c r="B3867" s="27"/>
      <c r="C3867" s="27"/>
      <c r="D3867" s="27"/>
      <c r="E3867" s="27"/>
      <c r="H3867" s="30"/>
      <c r="I3867" s="30"/>
      <c r="J3867" s="30"/>
    </row>
    <row r="3868" spans="1:10" x14ac:dyDescent="0.25">
      <c r="A3868" s="27"/>
      <c r="B3868" s="27"/>
      <c r="C3868" s="27"/>
      <c r="D3868" s="27"/>
      <c r="E3868" s="27"/>
      <c r="H3868" s="30"/>
      <c r="I3868" s="30"/>
      <c r="J3868" s="30"/>
    </row>
    <row r="3869" spans="1:10" x14ac:dyDescent="0.25">
      <c r="A3869" s="27"/>
      <c r="B3869" s="27"/>
      <c r="C3869" s="27"/>
      <c r="D3869" s="27"/>
      <c r="E3869" s="27"/>
      <c r="H3869" s="30"/>
      <c r="I3869" s="30"/>
      <c r="J3869" s="30"/>
    </row>
    <row r="3870" spans="1:10" x14ac:dyDescent="0.25">
      <c r="A3870" s="27"/>
      <c r="B3870" s="27"/>
      <c r="C3870" s="27"/>
      <c r="D3870" s="27"/>
      <c r="E3870" s="27"/>
      <c r="H3870" s="30"/>
      <c r="I3870" s="30"/>
      <c r="J3870" s="30"/>
    </row>
    <row r="3871" spans="1:10" x14ac:dyDescent="0.25">
      <c r="A3871" s="27"/>
      <c r="B3871" s="27"/>
      <c r="C3871" s="27"/>
      <c r="D3871" s="27"/>
      <c r="E3871" s="27"/>
      <c r="H3871" s="30"/>
      <c r="I3871" s="30"/>
      <c r="J3871" s="30"/>
    </row>
    <row r="3872" spans="1:10" x14ac:dyDescent="0.25">
      <c r="A3872" s="27"/>
      <c r="B3872" s="27"/>
      <c r="C3872" s="27"/>
      <c r="D3872" s="27"/>
      <c r="E3872" s="27"/>
      <c r="H3872" s="30"/>
      <c r="I3872" s="30"/>
      <c r="J3872" s="30"/>
    </row>
    <row r="3873" spans="1:10" x14ac:dyDescent="0.25">
      <c r="A3873" s="27"/>
      <c r="B3873" s="27"/>
      <c r="C3873" s="27"/>
      <c r="D3873" s="27"/>
      <c r="E3873" s="27"/>
      <c r="H3873" s="30"/>
      <c r="I3873" s="30"/>
      <c r="J3873" s="30"/>
    </row>
    <row r="3874" spans="1:10" x14ac:dyDescent="0.25">
      <c r="A3874" s="27"/>
      <c r="B3874" s="27"/>
      <c r="C3874" s="27"/>
      <c r="D3874" s="27"/>
      <c r="E3874" s="27"/>
      <c r="H3874" s="30"/>
      <c r="I3874" s="30"/>
      <c r="J3874" s="30"/>
    </row>
    <row r="3875" spans="1:10" x14ac:dyDescent="0.25">
      <c r="A3875" s="27"/>
      <c r="B3875" s="27"/>
      <c r="C3875" s="27"/>
      <c r="D3875" s="27"/>
      <c r="E3875" s="27"/>
      <c r="H3875" s="30"/>
      <c r="I3875" s="30"/>
      <c r="J3875" s="30"/>
    </row>
    <row r="3876" spans="1:10" x14ac:dyDescent="0.25">
      <c r="A3876" s="27"/>
      <c r="B3876" s="27"/>
      <c r="C3876" s="27"/>
      <c r="D3876" s="27"/>
      <c r="E3876" s="27"/>
      <c r="H3876" s="30"/>
      <c r="I3876" s="30"/>
      <c r="J3876" s="30"/>
    </row>
    <row r="3877" spans="1:10" x14ac:dyDescent="0.25">
      <c r="A3877" s="27"/>
      <c r="B3877" s="27"/>
      <c r="C3877" s="27"/>
      <c r="D3877" s="27"/>
      <c r="E3877" s="27"/>
      <c r="H3877" s="30"/>
      <c r="I3877" s="30"/>
      <c r="J3877" s="30"/>
    </row>
    <row r="3878" spans="1:10" x14ac:dyDescent="0.25">
      <c r="A3878" s="27"/>
      <c r="B3878" s="27"/>
      <c r="C3878" s="27"/>
      <c r="D3878" s="27"/>
      <c r="E3878" s="27"/>
      <c r="H3878" s="30"/>
      <c r="I3878" s="30"/>
      <c r="J3878" s="30"/>
    </row>
    <row r="3879" spans="1:10" x14ac:dyDescent="0.25">
      <c r="A3879" s="27"/>
      <c r="B3879" s="27"/>
      <c r="C3879" s="27"/>
      <c r="D3879" s="27"/>
      <c r="E3879" s="27"/>
      <c r="H3879" s="30"/>
      <c r="I3879" s="30"/>
      <c r="J3879" s="30"/>
    </row>
    <row r="3880" spans="1:10" x14ac:dyDescent="0.25">
      <c r="A3880" s="27"/>
      <c r="B3880" s="27"/>
      <c r="C3880" s="27"/>
      <c r="D3880" s="27"/>
      <c r="E3880" s="27"/>
      <c r="H3880" s="30"/>
      <c r="I3880" s="30"/>
      <c r="J3880" s="30"/>
    </row>
    <row r="3881" spans="1:10" x14ac:dyDescent="0.25">
      <c r="A3881" s="27"/>
      <c r="B3881" s="27"/>
      <c r="C3881" s="27"/>
      <c r="D3881" s="27"/>
      <c r="E3881" s="27"/>
      <c r="H3881" s="30"/>
      <c r="I3881" s="30"/>
      <c r="J3881" s="30"/>
    </row>
    <row r="3882" spans="1:10" x14ac:dyDescent="0.25">
      <c r="A3882" s="27"/>
      <c r="B3882" s="27"/>
      <c r="C3882" s="27"/>
      <c r="D3882" s="27"/>
      <c r="E3882" s="27"/>
      <c r="H3882" s="30"/>
      <c r="I3882" s="30"/>
      <c r="J3882" s="30"/>
    </row>
    <row r="3883" spans="1:10" x14ac:dyDescent="0.25">
      <c r="A3883" s="27"/>
      <c r="B3883" s="27"/>
      <c r="C3883" s="27"/>
      <c r="D3883" s="27"/>
      <c r="E3883" s="27"/>
      <c r="H3883" s="30"/>
      <c r="I3883" s="30"/>
      <c r="J3883" s="30"/>
    </row>
    <row r="3884" spans="1:10" x14ac:dyDescent="0.25">
      <c r="A3884" s="27"/>
      <c r="B3884" s="27"/>
      <c r="C3884" s="27"/>
      <c r="D3884" s="27"/>
      <c r="E3884" s="27"/>
      <c r="H3884" s="30"/>
      <c r="I3884" s="30"/>
      <c r="J3884" s="30"/>
    </row>
    <row r="3885" spans="1:10" x14ac:dyDescent="0.25">
      <c r="A3885" s="27"/>
      <c r="B3885" s="27"/>
      <c r="C3885" s="27"/>
      <c r="D3885" s="27"/>
      <c r="E3885" s="27"/>
      <c r="H3885" s="30"/>
      <c r="I3885" s="30"/>
      <c r="J3885" s="30"/>
    </row>
    <row r="3886" spans="1:10" x14ac:dyDescent="0.25">
      <c r="A3886" s="27"/>
      <c r="B3886" s="27"/>
      <c r="C3886" s="27"/>
      <c r="D3886" s="27"/>
      <c r="E3886" s="27"/>
      <c r="H3886" s="30"/>
      <c r="I3886" s="30"/>
      <c r="J3886" s="30"/>
    </row>
    <row r="3887" spans="1:10" x14ac:dyDescent="0.25">
      <c r="A3887" s="27"/>
      <c r="B3887" s="27"/>
      <c r="C3887" s="27"/>
      <c r="D3887" s="27"/>
      <c r="E3887" s="27"/>
      <c r="H3887" s="30"/>
      <c r="I3887" s="30"/>
      <c r="J3887" s="30"/>
    </row>
    <row r="3888" spans="1:10" x14ac:dyDescent="0.25">
      <c r="A3888" s="27"/>
      <c r="B3888" s="27"/>
      <c r="C3888" s="27"/>
      <c r="D3888" s="27"/>
      <c r="E3888" s="27"/>
      <c r="H3888" s="30"/>
      <c r="I3888" s="30"/>
      <c r="J3888" s="30"/>
    </row>
    <row r="3889" spans="1:10" x14ac:dyDescent="0.25">
      <c r="A3889" s="27"/>
      <c r="B3889" s="27"/>
      <c r="C3889" s="27"/>
      <c r="D3889" s="27"/>
      <c r="E3889" s="27"/>
      <c r="H3889" s="30"/>
      <c r="I3889" s="30"/>
      <c r="J3889" s="30"/>
    </row>
    <row r="3890" spans="1:10" x14ac:dyDescent="0.25">
      <c r="A3890" s="27"/>
      <c r="B3890" s="27"/>
      <c r="C3890" s="27"/>
      <c r="D3890" s="27"/>
      <c r="E3890" s="27"/>
      <c r="H3890" s="30"/>
      <c r="I3890" s="30"/>
      <c r="J3890" s="30"/>
    </row>
    <row r="3891" spans="1:10" x14ac:dyDescent="0.25">
      <c r="A3891" s="27"/>
      <c r="B3891" s="27"/>
      <c r="C3891" s="27"/>
      <c r="D3891" s="27"/>
      <c r="E3891" s="27"/>
      <c r="H3891" s="30"/>
      <c r="I3891" s="30"/>
      <c r="J3891" s="30"/>
    </row>
    <row r="3892" spans="1:10" x14ac:dyDescent="0.25">
      <c r="A3892" s="27"/>
      <c r="B3892" s="27"/>
      <c r="C3892" s="27"/>
      <c r="D3892" s="27"/>
      <c r="E3892" s="27"/>
      <c r="H3892" s="30"/>
      <c r="I3892" s="30"/>
      <c r="J3892" s="30"/>
    </row>
    <row r="3893" spans="1:10" x14ac:dyDescent="0.25">
      <c r="A3893" s="27"/>
      <c r="B3893" s="27"/>
      <c r="C3893" s="27"/>
      <c r="D3893" s="27"/>
      <c r="E3893" s="27"/>
      <c r="H3893" s="30"/>
      <c r="I3893" s="30"/>
      <c r="J3893" s="30"/>
    </row>
    <row r="3894" spans="1:10" x14ac:dyDescent="0.25">
      <c r="A3894" s="27"/>
      <c r="B3894" s="27"/>
      <c r="C3894" s="27"/>
      <c r="D3894" s="27"/>
      <c r="E3894" s="27"/>
      <c r="H3894" s="30"/>
      <c r="I3894" s="30"/>
      <c r="J3894" s="30"/>
    </row>
    <row r="3895" spans="1:10" x14ac:dyDescent="0.25">
      <c r="A3895" s="27"/>
      <c r="B3895" s="27"/>
      <c r="C3895" s="27"/>
      <c r="D3895" s="27"/>
      <c r="E3895" s="27"/>
      <c r="H3895" s="30"/>
      <c r="I3895" s="30"/>
      <c r="J3895" s="30"/>
    </row>
    <row r="3896" spans="1:10" x14ac:dyDescent="0.25">
      <c r="A3896" s="27"/>
      <c r="B3896" s="27"/>
      <c r="C3896" s="27"/>
      <c r="D3896" s="27"/>
      <c r="E3896" s="27"/>
      <c r="H3896" s="30"/>
      <c r="I3896" s="30"/>
      <c r="J3896" s="30"/>
    </row>
    <row r="3897" spans="1:10" x14ac:dyDescent="0.25">
      <c r="A3897" s="27"/>
      <c r="B3897" s="27"/>
      <c r="C3897" s="27"/>
      <c r="D3897" s="27"/>
      <c r="E3897" s="27"/>
      <c r="H3897" s="30"/>
      <c r="I3897" s="30"/>
      <c r="J3897" s="30"/>
    </row>
    <row r="3898" spans="1:10" x14ac:dyDescent="0.25">
      <c r="A3898" s="27"/>
      <c r="B3898" s="27"/>
      <c r="C3898" s="27"/>
      <c r="D3898" s="27"/>
      <c r="E3898" s="27"/>
      <c r="H3898" s="30"/>
      <c r="I3898" s="30"/>
      <c r="J3898" s="30"/>
    </row>
    <row r="3899" spans="1:10" x14ac:dyDescent="0.25">
      <c r="A3899" s="27"/>
      <c r="B3899" s="27"/>
      <c r="C3899" s="27"/>
      <c r="D3899" s="27"/>
      <c r="E3899" s="27"/>
      <c r="H3899" s="30"/>
      <c r="I3899" s="30"/>
      <c r="J3899" s="30"/>
    </row>
    <row r="3900" spans="1:10" x14ac:dyDescent="0.25">
      <c r="A3900" s="27"/>
      <c r="B3900" s="27"/>
      <c r="C3900" s="27"/>
      <c r="D3900" s="27"/>
      <c r="E3900" s="27"/>
      <c r="H3900" s="30"/>
      <c r="I3900" s="30"/>
      <c r="J3900" s="30"/>
    </row>
    <row r="3901" spans="1:10" x14ac:dyDescent="0.25">
      <c r="A3901" s="27"/>
      <c r="B3901" s="27"/>
      <c r="C3901" s="27"/>
      <c r="D3901" s="27"/>
      <c r="E3901" s="27"/>
      <c r="H3901" s="30"/>
      <c r="I3901" s="30"/>
      <c r="J3901" s="30"/>
    </row>
    <row r="3902" spans="1:10" x14ac:dyDescent="0.25">
      <c r="A3902" s="27"/>
      <c r="B3902" s="27"/>
      <c r="C3902" s="27"/>
      <c r="D3902" s="27"/>
      <c r="E3902" s="27"/>
      <c r="H3902" s="30"/>
      <c r="I3902" s="30"/>
      <c r="J3902" s="30"/>
    </row>
    <row r="3903" spans="1:10" x14ac:dyDescent="0.25">
      <c r="A3903" s="27"/>
      <c r="B3903" s="27"/>
      <c r="C3903" s="27"/>
      <c r="D3903" s="27"/>
      <c r="E3903" s="27"/>
      <c r="H3903" s="30"/>
      <c r="I3903" s="30"/>
      <c r="J3903" s="30"/>
    </row>
    <row r="3904" spans="1:10" x14ac:dyDescent="0.25">
      <c r="A3904" s="27"/>
      <c r="B3904" s="27"/>
      <c r="C3904" s="27"/>
      <c r="D3904" s="27"/>
      <c r="E3904" s="27"/>
      <c r="H3904" s="30"/>
      <c r="I3904" s="30"/>
      <c r="J3904" s="30"/>
    </row>
    <row r="3905" spans="1:10" x14ac:dyDescent="0.25">
      <c r="A3905" s="27"/>
      <c r="B3905" s="27"/>
      <c r="C3905" s="27"/>
      <c r="D3905" s="27"/>
      <c r="E3905" s="27"/>
      <c r="H3905" s="30"/>
      <c r="I3905" s="30"/>
      <c r="J3905" s="30"/>
    </row>
    <row r="3906" spans="1:10" x14ac:dyDescent="0.25">
      <c r="A3906" s="27"/>
      <c r="B3906" s="27"/>
      <c r="C3906" s="27"/>
      <c r="D3906" s="27"/>
      <c r="E3906" s="27"/>
      <c r="H3906" s="30"/>
      <c r="I3906" s="30"/>
      <c r="J3906" s="30"/>
    </row>
    <row r="3907" spans="1:10" x14ac:dyDescent="0.25">
      <c r="A3907" s="27"/>
      <c r="B3907" s="27"/>
      <c r="C3907" s="27"/>
      <c r="D3907" s="27"/>
      <c r="E3907" s="27"/>
      <c r="H3907" s="30"/>
      <c r="I3907" s="30"/>
      <c r="J3907" s="30"/>
    </row>
    <row r="3908" spans="1:10" x14ac:dyDescent="0.25">
      <c r="A3908" s="27"/>
      <c r="B3908" s="27"/>
      <c r="C3908" s="27"/>
      <c r="D3908" s="27"/>
      <c r="E3908" s="27"/>
      <c r="H3908" s="30"/>
      <c r="I3908" s="30"/>
      <c r="J3908" s="30"/>
    </row>
    <row r="3909" spans="1:10" x14ac:dyDescent="0.25">
      <c r="A3909" s="27"/>
      <c r="B3909" s="27"/>
      <c r="C3909" s="27"/>
      <c r="D3909" s="27"/>
      <c r="E3909" s="27"/>
      <c r="H3909" s="30"/>
      <c r="I3909" s="30"/>
      <c r="J3909" s="30"/>
    </row>
    <row r="3910" spans="1:10" x14ac:dyDescent="0.25">
      <c r="A3910" s="27"/>
      <c r="B3910" s="27"/>
      <c r="C3910" s="27"/>
      <c r="D3910" s="27"/>
      <c r="E3910" s="27"/>
      <c r="H3910" s="30"/>
      <c r="I3910" s="30"/>
      <c r="J3910" s="30"/>
    </row>
    <row r="3911" spans="1:10" x14ac:dyDescent="0.25">
      <c r="A3911" s="27"/>
      <c r="B3911" s="27"/>
      <c r="C3911" s="27"/>
      <c r="D3911" s="27"/>
      <c r="E3911" s="27"/>
      <c r="H3911" s="30"/>
      <c r="I3911" s="30"/>
      <c r="J3911" s="30"/>
    </row>
    <row r="3912" spans="1:10" x14ac:dyDescent="0.25">
      <c r="A3912" s="27"/>
      <c r="B3912" s="27"/>
      <c r="C3912" s="27"/>
      <c r="D3912" s="27"/>
      <c r="E3912" s="27"/>
      <c r="H3912" s="30"/>
      <c r="I3912" s="30"/>
      <c r="J3912" s="30"/>
    </row>
    <row r="3913" spans="1:10" x14ac:dyDescent="0.25">
      <c r="A3913" s="27"/>
      <c r="B3913" s="27"/>
      <c r="C3913" s="27"/>
      <c r="D3913" s="27"/>
      <c r="E3913" s="27"/>
      <c r="H3913" s="30"/>
      <c r="I3913" s="30"/>
      <c r="J3913" s="30"/>
    </row>
    <row r="3914" spans="1:10" x14ac:dyDescent="0.25">
      <c r="A3914" s="27"/>
      <c r="B3914" s="27"/>
      <c r="C3914" s="27"/>
      <c r="D3914" s="27"/>
      <c r="E3914" s="27"/>
      <c r="H3914" s="30"/>
      <c r="I3914" s="30"/>
      <c r="J3914" s="30"/>
    </row>
    <row r="3915" spans="1:10" x14ac:dyDescent="0.25">
      <c r="A3915" s="27"/>
      <c r="B3915" s="27"/>
      <c r="C3915" s="27"/>
      <c r="D3915" s="27"/>
      <c r="E3915" s="27"/>
      <c r="H3915" s="30"/>
      <c r="I3915" s="30"/>
      <c r="J3915" s="30"/>
    </row>
    <row r="3916" spans="1:10" x14ac:dyDescent="0.25">
      <c r="A3916" s="27"/>
      <c r="B3916" s="27"/>
      <c r="C3916" s="27"/>
      <c r="D3916" s="27"/>
      <c r="E3916" s="27"/>
      <c r="H3916" s="30"/>
      <c r="I3916" s="30"/>
      <c r="J3916" s="30"/>
    </row>
    <row r="3917" spans="1:10" x14ac:dyDescent="0.25">
      <c r="A3917" s="27"/>
      <c r="B3917" s="27"/>
      <c r="C3917" s="27"/>
      <c r="D3917" s="27"/>
      <c r="E3917" s="27"/>
      <c r="H3917" s="30"/>
      <c r="I3917" s="30"/>
      <c r="J3917" s="30"/>
    </row>
    <row r="3918" spans="1:10" x14ac:dyDescent="0.25">
      <c r="A3918" s="27"/>
      <c r="B3918" s="27"/>
      <c r="C3918" s="27"/>
      <c r="D3918" s="27"/>
      <c r="E3918" s="27"/>
      <c r="H3918" s="30"/>
      <c r="I3918" s="30"/>
      <c r="J3918" s="30"/>
    </row>
    <row r="3919" spans="1:10" x14ac:dyDescent="0.25">
      <c r="A3919" s="27"/>
      <c r="B3919" s="27"/>
      <c r="C3919" s="27"/>
      <c r="D3919" s="27"/>
      <c r="E3919" s="27"/>
      <c r="H3919" s="30"/>
      <c r="I3919" s="30"/>
      <c r="J3919" s="30"/>
    </row>
    <row r="3920" spans="1:10" x14ac:dyDescent="0.25">
      <c r="A3920" s="27"/>
      <c r="B3920" s="27"/>
      <c r="C3920" s="27"/>
      <c r="D3920" s="27"/>
      <c r="E3920" s="27"/>
      <c r="H3920" s="30"/>
      <c r="I3920" s="30"/>
      <c r="J3920" s="30"/>
    </row>
    <row r="3921" spans="1:10" x14ac:dyDescent="0.25">
      <c r="A3921" s="27"/>
      <c r="B3921" s="27"/>
      <c r="C3921" s="27"/>
      <c r="D3921" s="27"/>
      <c r="E3921" s="27"/>
      <c r="H3921" s="30"/>
      <c r="I3921" s="30"/>
      <c r="J3921" s="30"/>
    </row>
    <row r="3922" spans="1:10" x14ac:dyDescent="0.25">
      <c r="A3922" s="27"/>
      <c r="B3922" s="27"/>
      <c r="C3922" s="27"/>
      <c r="D3922" s="27"/>
      <c r="E3922" s="27"/>
      <c r="H3922" s="30"/>
      <c r="I3922" s="30"/>
      <c r="J3922" s="30"/>
    </row>
    <row r="3923" spans="1:10" x14ac:dyDescent="0.25">
      <c r="A3923" s="27"/>
      <c r="B3923" s="27"/>
      <c r="C3923" s="27"/>
      <c r="D3923" s="27"/>
      <c r="E3923" s="27"/>
      <c r="H3923" s="30"/>
      <c r="I3923" s="30"/>
      <c r="J3923" s="30"/>
    </row>
    <row r="3924" spans="1:10" x14ac:dyDescent="0.25">
      <c r="A3924" s="27"/>
      <c r="B3924" s="27"/>
      <c r="C3924" s="27"/>
      <c r="D3924" s="27"/>
      <c r="E3924" s="27"/>
      <c r="H3924" s="30"/>
      <c r="I3924" s="30"/>
      <c r="J3924" s="30"/>
    </row>
    <row r="3925" spans="1:10" x14ac:dyDescent="0.25">
      <c r="A3925" s="27"/>
      <c r="B3925" s="27"/>
      <c r="C3925" s="27"/>
      <c r="D3925" s="27"/>
      <c r="E3925" s="27"/>
      <c r="H3925" s="30"/>
      <c r="I3925" s="30"/>
      <c r="J3925" s="30"/>
    </row>
    <row r="3926" spans="1:10" x14ac:dyDescent="0.25">
      <c r="A3926" s="27"/>
      <c r="B3926" s="27"/>
      <c r="C3926" s="27"/>
      <c r="D3926" s="27"/>
      <c r="E3926" s="27"/>
      <c r="H3926" s="30"/>
      <c r="I3926" s="30"/>
      <c r="J3926" s="30"/>
    </row>
    <row r="3927" spans="1:10" x14ac:dyDescent="0.25">
      <c r="A3927" s="27"/>
      <c r="B3927" s="27"/>
      <c r="C3927" s="27"/>
      <c r="D3927" s="27"/>
      <c r="E3927" s="27"/>
      <c r="H3927" s="30"/>
      <c r="I3927" s="30"/>
      <c r="J3927" s="30"/>
    </row>
    <row r="3928" spans="1:10" x14ac:dyDescent="0.25">
      <c r="A3928" s="27"/>
      <c r="B3928" s="27"/>
      <c r="C3928" s="27"/>
      <c r="D3928" s="27"/>
      <c r="E3928" s="27"/>
      <c r="H3928" s="30"/>
      <c r="I3928" s="30"/>
      <c r="J3928" s="30"/>
    </row>
    <row r="3929" spans="1:10" x14ac:dyDescent="0.25">
      <c r="A3929" s="27"/>
      <c r="B3929" s="27"/>
      <c r="C3929" s="27"/>
      <c r="D3929" s="27"/>
      <c r="E3929" s="27"/>
      <c r="H3929" s="30"/>
      <c r="I3929" s="30"/>
      <c r="J3929" s="30"/>
    </row>
    <row r="3930" spans="1:10" x14ac:dyDescent="0.25">
      <c r="A3930" s="27"/>
      <c r="B3930" s="27"/>
      <c r="C3930" s="27"/>
      <c r="D3930" s="27"/>
      <c r="E3930" s="27"/>
      <c r="H3930" s="30"/>
      <c r="I3930" s="30"/>
      <c r="J3930" s="30"/>
    </row>
    <row r="3931" spans="1:10" x14ac:dyDescent="0.25">
      <c r="A3931" s="27"/>
      <c r="B3931" s="27"/>
      <c r="C3931" s="27"/>
      <c r="D3931" s="27"/>
      <c r="E3931" s="27"/>
      <c r="H3931" s="30"/>
      <c r="I3931" s="30"/>
      <c r="J3931" s="30"/>
    </row>
    <row r="3932" spans="1:10" x14ac:dyDescent="0.25">
      <c r="A3932" s="27"/>
      <c r="B3932" s="27"/>
      <c r="C3932" s="27"/>
      <c r="D3932" s="27"/>
      <c r="E3932" s="27"/>
      <c r="H3932" s="30"/>
      <c r="I3932" s="30"/>
      <c r="J3932" s="30"/>
    </row>
    <row r="3933" spans="1:10" x14ac:dyDescent="0.25">
      <c r="A3933" s="27"/>
      <c r="B3933" s="27"/>
      <c r="C3933" s="27"/>
      <c r="D3933" s="27"/>
      <c r="E3933" s="27"/>
      <c r="H3933" s="30"/>
      <c r="I3933" s="30"/>
      <c r="J3933" s="30"/>
    </row>
    <row r="3934" spans="1:10" x14ac:dyDescent="0.25">
      <c r="A3934" s="27"/>
      <c r="B3934" s="27"/>
      <c r="C3934" s="27"/>
      <c r="D3934" s="27"/>
      <c r="E3934" s="27"/>
      <c r="H3934" s="30"/>
      <c r="I3934" s="30"/>
      <c r="J3934" s="30"/>
    </row>
    <row r="3935" spans="1:10" x14ac:dyDescent="0.25">
      <c r="A3935" s="27"/>
      <c r="B3935" s="27"/>
      <c r="C3935" s="27"/>
      <c r="D3935" s="27"/>
      <c r="E3935" s="27"/>
      <c r="H3935" s="30"/>
      <c r="I3935" s="30"/>
      <c r="J3935" s="30"/>
    </row>
    <row r="3936" spans="1:10" x14ac:dyDescent="0.25">
      <c r="A3936" s="27"/>
      <c r="B3936" s="27"/>
      <c r="C3936" s="27"/>
      <c r="D3936" s="27"/>
      <c r="E3936" s="27"/>
      <c r="H3936" s="30"/>
      <c r="I3936" s="30"/>
      <c r="J3936" s="30"/>
    </row>
    <row r="3937" spans="1:10" x14ac:dyDescent="0.25">
      <c r="A3937" s="27"/>
      <c r="B3937" s="27"/>
      <c r="C3937" s="27"/>
      <c r="D3937" s="27"/>
      <c r="E3937" s="27"/>
      <c r="H3937" s="30"/>
      <c r="I3937" s="30"/>
      <c r="J3937" s="30"/>
    </row>
    <row r="3938" spans="1:10" x14ac:dyDescent="0.25">
      <c r="A3938" s="27"/>
      <c r="B3938" s="27"/>
      <c r="C3938" s="27"/>
      <c r="D3938" s="27"/>
      <c r="E3938" s="27"/>
      <c r="H3938" s="30"/>
      <c r="I3938" s="30"/>
      <c r="J3938" s="30"/>
    </row>
    <row r="3939" spans="1:10" x14ac:dyDescent="0.25">
      <c r="A3939" s="27"/>
      <c r="B3939" s="27"/>
      <c r="C3939" s="27"/>
      <c r="D3939" s="27"/>
      <c r="E3939" s="27"/>
      <c r="H3939" s="30"/>
      <c r="I3939" s="30"/>
      <c r="J3939" s="30"/>
    </row>
    <row r="3940" spans="1:10" x14ac:dyDescent="0.25">
      <c r="A3940" s="27"/>
      <c r="B3940" s="27"/>
      <c r="C3940" s="27"/>
      <c r="D3940" s="27"/>
      <c r="E3940" s="27"/>
      <c r="H3940" s="30"/>
      <c r="I3940" s="30"/>
      <c r="J3940" s="30"/>
    </row>
    <row r="3941" spans="1:10" x14ac:dyDescent="0.25">
      <c r="A3941" s="27"/>
      <c r="B3941" s="27"/>
      <c r="C3941" s="27"/>
      <c r="D3941" s="27"/>
      <c r="E3941" s="27"/>
      <c r="H3941" s="30"/>
      <c r="I3941" s="30"/>
      <c r="J3941" s="30"/>
    </row>
    <row r="3942" spans="1:10" x14ac:dyDescent="0.25">
      <c r="A3942" s="27"/>
      <c r="B3942" s="27"/>
      <c r="C3942" s="27"/>
      <c r="D3942" s="27"/>
      <c r="E3942" s="27"/>
      <c r="H3942" s="30"/>
      <c r="I3942" s="30"/>
      <c r="J3942" s="30"/>
    </row>
    <row r="3943" spans="1:10" x14ac:dyDescent="0.25">
      <c r="A3943" s="27"/>
      <c r="B3943" s="27"/>
      <c r="C3943" s="27"/>
      <c r="D3943" s="27"/>
      <c r="E3943" s="27"/>
      <c r="H3943" s="30"/>
      <c r="I3943" s="30"/>
      <c r="J3943" s="30"/>
    </row>
    <row r="3944" spans="1:10" x14ac:dyDescent="0.25">
      <c r="A3944" s="27"/>
      <c r="B3944" s="27"/>
      <c r="C3944" s="27"/>
      <c r="D3944" s="27"/>
      <c r="E3944" s="27"/>
      <c r="H3944" s="30"/>
      <c r="I3944" s="30"/>
      <c r="J3944" s="30"/>
    </row>
    <row r="3945" spans="1:10" x14ac:dyDescent="0.25">
      <c r="A3945" s="27"/>
      <c r="B3945" s="27"/>
      <c r="C3945" s="27"/>
      <c r="D3945" s="27"/>
      <c r="E3945" s="27"/>
      <c r="H3945" s="30"/>
      <c r="I3945" s="30"/>
      <c r="J3945" s="30"/>
    </row>
    <row r="3946" spans="1:10" x14ac:dyDescent="0.25">
      <c r="A3946" s="27"/>
      <c r="B3946" s="27"/>
      <c r="C3946" s="27"/>
      <c r="D3946" s="27"/>
      <c r="E3946" s="27"/>
      <c r="H3946" s="30"/>
      <c r="I3946" s="30"/>
      <c r="J3946" s="30"/>
    </row>
    <row r="3947" spans="1:10" x14ac:dyDescent="0.25">
      <c r="A3947" s="27"/>
      <c r="B3947" s="27"/>
      <c r="C3947" s="27"/>
      <c r="D3947" s="27"/>
      <c r="E3947" s="27"/>
      <c r="H3947" s="30"/>
      <c r="I3947" s="30"/>
      <c r="J3947" s="30"/>
    </row>
    <row r="3948" spans="1:10" x14ac:dyDescent="0.25">
      <c r="A3948" s="27"/>
      <c r="B3948" s="27"/>
      <c r="C3948" s="27"/>
      <c r="D3948" s="27"/>
      <c r="E3948" s="27"/>
      <c r="H3948" s="30"/>
      <c r="I3948" s="30"/>
      <c r="J3948" s="30"/>
    </row>
    <row r="3949" spans="1:10" x14ac:dyDescent="0.25">
      <c r="A3949" s="27"/>
      <c r="B3949" s="27"/>
      <c r="C3949" s="27"/>
      <c r="D3949" s="27"/>
      <c r="E3949" s="27"/>
      <c r="H3949" s="30"/>
      <c r="I3949" s="30"/>
      <c r="J3949" s="30"/>
    </row>
    <row r="3950" spans="1:10" x14ac:dyDescent="0.25">
      <c r="A3950" s="27"/>
      <c r="B3950" s="27"/>
      <c r="C3950" s="27"/>
      <c r="D3950" s="27"/>
      <c r="E3950" s="27"/>
      <c r="H3950" s="30"/>
      <c r="I3950" s="30"/>
      <c r="J3950" s="30"/>
    </row>
    <row r="3951" spans="1:10" x14ac:dyDescent="0.25">
      <c r="A3951" s="27"/>
      <c r="B3951" s="27"/>
      <c r="C3951" s="27"/>
      <c r="D3951" s="27"/>
      <c r="E3951" s="27"/>
      <c r="H3951" s="30"/>
      <c r="I3951" s="30"/>
      <c r="J3951" s="30"/>
    </row>
    <row r="3952" spans="1:10" x14ac:dyDescent="0.25">
      <c r="A3952" s="27"/>
      <c r="B3952" s="27"/>
      <c r="C3952" s="27"/>
      <c r="D3952" s="27"/>
      <c r="E3952" s="27"/>
      <c r="H3952" s="30"/>
      <c r="I3952" s="30"/>
      <c r="J3952" s="30"/>
    </row>
    <row r="3953" spans="1:10" x14ac:dyDescent="0.25">
      <c r="A3953" s="27"/>
      <c r="B3953" s="27"/>
      <c r="C3953" s="27"/>
      <c r="D3953" s="27"/>
      <c r="E3953" s="27"/>
      <c r="H3953" s="30"/>
      <c r="I3953" s="30"/>
      <c r="J3953" s="30"/>
    </row>
    <row r="3954" spans="1:10" x14ac:dyDescent="0.25">
      <c r="A3954" s="27"/>
      <c r="B3954" s="27"/>
      <c r="C3954" s="27"/>
      <c r="D3954" s="27"/>
      <c r="E3954" s="27"/>
      <c r="H3954" s="30"/>
      <c r="I3954" s="30"/>
      <c r="J3954" s="30"/>
    </row>
    <row r="3955" spans="1:10" x14ac:dyDescent="0.25">
      <c r="A3955" s="27"/>
      <c r="B3955" s="27"/>
      <c r="C3955" s="27"/>
      <c r="D3955" s="27"/>
      <c r="E3955" s="27"/>
      <c r="H3955" s="30"/>
      <c r="I3955" s="30"/>
      <c r="J3955" s="30"/>
    </row>
    <row r="3956" spans="1:10" x14ac:dyDescent="0.25">
      <c r="A3956" s="27"/>
      <c r="B3956" s="27"/>
      <c r="C3956" s="27"/>
      <c r="D3956" s="27"/>
      <c r="E3956" s="27"/>
      <c r="H3956" s="30"/>
      <c r="I3956" s="30"/>
      <c r="J3956" s="30"/>
    </row>
    <row r="3957" spans="1:10" x14ac:dyDescent="0.25">
      <c r="A3957" s="27"/>
      <c r="B3957" s="27"/>
      <c r="C3957" s="27"/>
      <c r="D3957" s="27"/>
      <c r="E3957" s="27"/>
      <c r="H3957" s="30"/>
      <c r="I3957" s="30"/>
      <c r="J3957" s="30"/>
    </row>
    <row r="3958" spans="1:10" x14ac:dyDescent="0.25">
      <c r="A3958" s="27"/>
      <c r="B3958" s="27"/>
      <c r="C3958" s="27"/>
      <c r="D3958" s="27"/>
      <c r="E3958" s="27"/>
      <c r="H3958" s="30"/>
      <c r="I3958" s="30"/>
      <c r="J3958" s="30"/>
    </row>
    <row r="3959" spans="1:10" x14ac:dyDescent="0.25">
      <c r="A3959" s="27"/>
      <c r="B3959" s="27"/>
      <c r="C3959" s="27"/>
      <c r="D3959" s="27"/>
      <c r="E3959" s="27"/>
      <c r="H3959" s="30"/>
      <c r="I3959" s="30"/>
      <c r="J3959" s="30"/>
    </row>
    <row r="3960" spans="1:10" x14ac:dyDescent="0.25">
      <c r="A3960" s="27"/>
      <c r="B3960" s="27"/>
      <c r="C3960" s="27"/>
      <c r="D3960" s="27"/>
      <c r="E3960" s="27"/>
      <c r="H3960" s="30"/>
      <c r="I3960" s="30"/>
      <c r="J3960" s="30"/>
    </row>
    <row r="3961" spans="1:10" x14ac:dyDescent="0.25">
      <c r="A3961" s="27"/>
      <c r="B3961" s="27"/>
      <c r="C3961" s="27"/>
      <c r="D3961" s="27"/>
      <c r="E3961" s="27"/>
      <c r="H3961" s="30"/>
      <c r="I3961" s="30"/>
      <c r="J3961" s="30"/>
    </row>
    <row r="3962" spans="1:10" x14ac:dyDescent="0.25">
      <c r="A3962" s="27"/>
      <c r="B3962" s="27"/>
      <c r="C3962" s="27"/>
      <c r="D3962" s="27"/>
      <c r="E3962" s="27"/>
      <c r="H3962" s="30"/>
      <c r="I3962" s="30"/>
      <c r="J3962" s="30"/>
    </row>
    <row r="3963" spans="1:10" x14ac:dyDescent="0.25">
      <c r="A3963" s="27"/>
      <c r="B3963" s="27"/>
      <c r="C3963" s="27"/>
      <c r="D3963" s="27"/>
      <c r="E3963" s="27"/>
      <c r="H3963" s="30"/>
      <c r="I3963" s="30"/>
      <c r="J3963" s="30"/>
    </row>
    <row r="3964" spans="1:10" x14ac:dyDescent="0.25">
      <c r="A3964" s="27"/>
      <c r="B3964" s="27"/>
      <c r="C3964" s="27"/>
      <c r="D3964" s="27"/>
      <c r="E3964" s="27"/>
      <c r="H3964" s="30"/>
      <c r="I3964" s="30"/>
      <c r="J3964" s="30"/>
    </row>
    <row r="3965" spans="1:10" x14ac:dyDescent="0.25">
      <c r="A3965" s="27"/>
      <c r="B3965" s="27"/>
      <c r="C3965" s="27"/>
      <c r="D3965" s="27"/>
      <c r="E3965" s="27"/>
      <c r="H3965" s="30"/>
      <c r="I3965" s="30"/>
      <c r="J3965" s="30"/>
    </row>
    <row r="3966" spans="1:10" x14ac:dyDescent="0.25">
      <c r="A3966" s="27"/>
      <c r="B3966" s="27"/>
      <c r="C3966" s="27"/>
      <c r="D3966" s="27"/>
      <c r="E3966" s="27"/>
      <c r="H3966" s="30"/>
      <c r="I3966" s="30"/>
      <c r="J3966" s="30"/>
    </row>
    <row r="3967" spans="1:10" x14ac:dyDescent="0.25">
      <c r="A3967" s="27"/>
      <c r="B3967" s="27"/>
      <c r="C3967" s="27"/>
      <c r="D3967" s="27"/>
      <c r="E3967" s="27"/>
      <c r="H3967" s="30"/>
      <c r="I3967" s="30"/>
      <c r="J3967" s="30"/>
    </row>
    <row r="3968" spans="1:10" x14ac:dyDescent="0.25">
      <c r="A3968" s="27"/>
      <c r="B3968" s="27"/>
      <c r="C3968" s="27"/>
      <c r="D3968" s="27"/>
      <c r="E3968" s="27"/>
      <c r="H3968" s="30"/>
      <c r="I3968" s="30"/>
      <c r="J3968" s="30"/>
    </row>
    <row r="3969" spans="1:10" x14ac:dyDescent="0.25">
      <c r="A3969" s="27"/>
      <c r="B3969" s="27"/>
      <c r="C3969" s="27"/>
      <c r="D3969" s="27"/>
      <c r="E3969" s="27"/>
      <c r="H3969" s="30"/>
      <c r="I3969" s="30"/>
      <c r="J3969" s="30"/>
    </row>
    <row r="3970" spans="1:10" x14ac:dyDescent="0.25">
      <c r="A3970" s="27"/>
      <c r="B3970" s="27"/>
      <c r="C3970" s="27"/>
      <c r="D3970" s="27"/>
      <c r="E3970" s="27"/>
      <c r="H3970" s="30"/>
      <c r="I3970" s="30"/>
      <c r="J3970" s="30"/>
    </row>
    <row r="3971" spans="1:10" x14ac:dyDescent="0.25">
      <c r="A3971" s="27"/>
      <c r="B3971" s="27"/>
      <c r="C3971" s="27"/>
      <c r="D3971" s="27"/>
      <c r="E3971" s="27"/>
      <c r="H3971" s="30"/>
      <c r="I3971" s="30"/>
      <c r="J3971" s="30"/>
    </row>
    <row r="3972" spans="1:10" x14ac:dyDescent="0.25">
      <c r="A3972" s="27"/>
      <c r="B3972" s="27"/>
      <c r="C3972" s="27"/>
      <c r="D3972" s="27"/>
      <c r="E3972" s="27"/>
      <c r="H3972" s="30"/>
      <c r="I3972" s="30"/>
      <c r="J3972" s="30"/>
    </row>
    <row r="3973" spans="1:10" x14ac:dyDescent="0.25">
      <c r="A3973" s="27"/>
      <c r="B3973" s="27"/>
      <c r="C3973" s="27"/>
      <c r="D3973" s="27"/>
      <c r="E3973" s="27"/>
      <c r="H3973" s="30"/>
      <c r="I3973" s="30"/>
      <c r="J3973" s="30"/>
    </row>
    <row r="3974" spans="1:10" x14ac:dyDescent="0.25">
      <c r="A3974" s="27"/>
      <c r="B3974" s="27"/>
      <c r="C3974" s="27"/>
      <c r="D3974" s="27"/>
      <c r="E3974" s="27"/>
      <c r="H3974" s="30"/>
      <c r="I3974" s="30"/>
      <c r="J3974" s="30"/>
    </row>
    <row r="3975" spans="1:10" x14ac:dyDescent="0.25">
      <c r="A3975" s="27"/>
      <c r="B3975" s="27"/>
      <c r="C3975" s="27"/>
      <c r="D3975" s="27"/>
      <c r="E3975" s="27"/>
      <c r="H3975" s="30"/>
      <c r="I3975" s="30"/>
      <c r="J3975" s="30"/>
    </row>
    <row r="3976" spans="1:10" x14ac:dyDescent="0.25">
      <c r="A3976" s="27"/>
      <c r="B3976" s="27"/>
      <c r="C3976" s="27"/>
      <c r="D3976" s="27"/>
      <c r="E3976" s="27"/>
      <c r="H3976" s="30"/>
      <c r="I3976" s="30"/>
      <c r="J3976" s="30"/>
    </row>
    <row r="3977" spans="1:10" x14ac:dyDescent="0.25">
      <c r="A3977" s="27"/>
      <c r="B3977" s="27"/>
      <c r="C3977" s="27"/>
      <c r="D3977" s="27"/>
      <c r="E3977" s="27"/>
      <c r="H3977" s="30"/>
      <c r="I3977" s="30"/>
      <c r="J3977" s="30"/>
    </row>
    <row r="3978" spans="1:10" x14ac:dyDescent="0.25">
      <c r="A3978" s="27"/>
      <c r="B3978" s="27"/>
      <c r="C3978" s="27"/>
      <c r="D3978" s="27"/>
      <c r="E3978" s="27"/>
      <c r="H3978" s="30"/>
      <c r="I3978" s="30"/>
      <c r="J3978" s="30"/>
    </row>
    <row r="3979" spans="1:10" x14ac:dyDescent="0.25">
      <c r="A3979" s="27"/>
      <c r="B3979" s="27"/>
      <c r="C3979" s="27"/>
      <c r="D3979" s="27"/>
      <c r="E3979" s="27"/>
      <c r="H3979" s="30"/>
      <c r="I3979" s="30"/>
      <c r="J3979" s="30"/>
    </row>
    <row r="3980" spans="1:10" x14ac:dyDescent="0.25">
      <c r="A3980" s="27"/>
      <c r="B3980" s="27"/>
      <c r="C3980" s="27"/>
      <c r="D3980" s="27"/>
      <c r="E3980" s="27"/>
      <c r="H3980" s="30"/>
      <c r="I3980" s="30"/>
      <c r="J3980" s="30"/>
    </row>
    <row r="3981" spans="1:10" x14ac:dyDescent="0.25">
      <c r="A3981" s="27"/>
      <c r="B3981" s="27"/>
      <c r="C3981" s="27"/>
      <c r="D3981" s="27"/>
      <c r="E3981" s="27"/>
      <c r="H3981" s="30"/>
      <c r="I3981" s="30"/>
      <c r="J3981" s="30"/>
    </row>
    <row r="3982" spans="1:10" x14ac:dyDescent="0.25">
      <c r="A3982" s="27"/>
      <c r="B3982" s="27"/>
      <c r="C3982" s="27"/>
      <c r="D3982" s="27"/>
      <c r="E3982" s="27"/>
      <c r="H3982" s="30"/>
      <c r="I3982" s="30"/>
      <c r="J3982" s="30"/>
    </row>
    <row r="3983" spans="1:10" x14ac:dyDescent="0.25">
      <c r="A3983" s="27"/>
      <c r="B3983" s="27"/>
      <c r="C3983" s="27"/>
      <c r="D3983" s="27"/>
      <c r="E3983" s="27"/>
      <c r="H3983" s="30"/>
      <c r="I3983" s="30"/>
      <c r="J3983" s="30"/>
    </row>
    <row r="3984" spans="1:10" x14ac:dyDescent="0.25">
      <c r="A3984" s="27"/>
      <c r="B3984" s="27"/>
      <c r="C3984" s="27"/>
      <c r="D3984" s="27"/>
      <c r="E3984" s="27"/>
      <c r="H3984" s="30"/>
      <c r="I3984" s="30"/>
      <c r="J3984" s="30"/>
    </row>
    <row r="3985" spans="1:10" x14ac:dyDescent="0.25">
      <c r="A3985" s="27"/>
      <c r="B3985" s="27"/>
      <c r="C3985" s="27"/>
      <c r="D3985" s="27"/>
      <c r="E3985" s="27"/>
      <c r="H3985" s="30"/>
      <c r="I3985" s="30"/>
      <c r="J3985" s="30"/>
    </row>
    <row r="3986" spans="1:10" x14ac:dyDescent="0.25">
      <c r="A3986" s="27"/>
      <c r="B3986" s="27"/>
      <c r="C3986" s="27"/>
      <c r="D3986" s="27"/>
      <c r="E3986" s="27"/>
      <c r="H3986" s="30"/>
      <c r="I3986" s="30"/>
      <c r="J3986" s="30"/>
    </row>
    <row r="3987" spans="1:10" x14ac:dyDescent="0.25">
      <c r="A3987" s="27"/>
      <c r="B3987" s="27"/>
      <c r="C3987" s="27"/>
      <c r="D3987" s="27"/>
      <c r="E3987" s="27"/>
      <c r="H3987" s="30"/>
      <c r="I3987" s="30"/>
      <c r="J3987" s="30"/>
    </row>
    <row r="3988" spans="1:10" x14ac:dyDescent="0.25">
      <c r="A3988" s="27"/>
      <c r="B3988" s="27"/>
      <c r="C3988" s="27"/>
      <c r="D3988" s="27"/>
      <c r="E3988" s="27"/>
      <c r="H3988" s="30"/>
      <c r="I3988" s="30"/>
      <c r="J3988" s="30"/>
    </row>
    <row r="3989" spans="1:10" x14ac:dyDescent="0.25">
      <c r="A3989" s="27"/>
      <c r="B3989" s="27"/>
      <c r="C3989" s="27"/>
      <c r="D3989" s="27"/>
      <c r="E3989" s="27"/>
      <c r="H3989" s="30"/>
      <c r="I3989" s="30"/>
      <c r="J3989" s="30"/>
    </row>
    <row r="3990" spans="1:10" x14ac:dyDescent="0.25">
      <c r="A3990" s="27"/>
      <c r="B3990" s="27"/>
      <c r="C3990" s="27"/>
      <c r="D3990" s="27"/>
      <c r="E3990" s="27"/>
      <c r="H3990" s="30"/>
      <c r="I3990" s="30"/>
      <c r="J3990" s="30"/>
    </row>
    <row r="3991" spans="1:10" x14ac:dyDescent="0.25">
      <c r="A3991" s="27"/>
      <c r="B3991" s="27"/>
      <c r="C3991" s="27"/>
      <c r="D3991" s="27"/>
      <c r="E3991" s="27"/>
      <c r="H3991" s="30"/>
      <c r="I3991" s="30"/>
      <c r="J3991" s="30"/>
    </row>
    <row r="3992" spans="1:10" x14ac:dyDescent="0.25">
      <c r="A3992" s="27"/>
      <c r="B3992" s="27"/>
      <c r="C3992" s="27"/>
      <c r="D3992" s="27"/>
      <c r="E3992" s="27"/>
      <c r="H3992" s="30"/>
      <c r="I3992" s="30"/>
      <c r="J3992" s="30"/>
    </row>
    <row r="3993" spans="1:10" x14ac:dyDescent="0.25">
      <c r="A3993" s="27"/>
      <c r="B3993" s="27"/>
      <c r="C3993" s="27"/>
      <c r="D3993" s="27"/>
      <c r="E3993" s="27"/>
      <c r="H3993" s="30"/>
      <c r="I3993" s="30"/>
      <c r="J3993" s="30"/>
    </row>
    <row r="3994" spans="1:10" x14ac:dyDescent="0.25">
      <c r="A3994" s="27"/>
      <c r="B3994" s="27"/>
      <c r="C3994" s="27"/>
      <c r="D3994" s="27"/>
      <c r="E3994" s="27"/>
      <c r="H3994" s="30"/>
      <c r="I3994" s="30"/>
      <c r="J3994" s="30"/>
    </row>
    <row r="3995" spans="1:10" x14ac:dyDescent="0.25">
      <c r="A3995" s="27"/>
      <c r="B3995" s="27"/>
      <c r="C3995" s="27"/>
      <c r="D3995" s="27"/>
      <c r="E3995" s="27"/>
      <c r="H3995" s="30"/>
      <c r="I3995" s="30"/>
      <c r="J3995" s="30"/>
    </row>
    <row r="3996" spans="1:10" x14ac:dyDescent="0.25">
      <c r="A3996" s="27"/>
      <c r="B3996" s="27"/>
      <c r="C3996" s="27"/>
      <c r="D3996" s="27"/>
      <c r="E3996" s="27"/>
      <c r="H3996" s="30"/>
      <c r="I3996" s="30"/>
      <c r="J3996" s="30"/>
    </row>
    <row r="3997" spans="1:10" x14ac:dyDescent="0.25">
      <c r="A3997" s="27"/>
      <c r="B3997" s="27"/>
      <c r="C3997" s="27"/>
      <c r="D3997" s="27"/>
      <c r="E3997" s="27"/>
      <c r="H3997" s="30"/>
      <c r="I3997" s="30"/>
      <c r="J3997" s="30"/>
    </row>
    <row r="3998" spans="1:10" x14ac:dyDescent="0.25">
      <c r="A3998" s="27"/>
      <c r="B3998" s="27"/>
      <c r="C3998" s="27"/>
      <c r="D3998" s="27"/>
      <c r="E3998" s="27"/>
      <c r="H3998" s="30"/>
      <c r="I3998" s="30"/>
      <c r="J3998" s="30"/>
    </row>
    <row r="3999" spans="1:10" x14ac:dyDescent="0.25">
      <c r="A3999" s="27"/>
      <c r="B3999" s="27"/>
      <c r="C3999" s="27"/>
      <c r="D3999" s="27"/>
      <c r="E3999" s="27"/>
      <c r="H3999" s="30"/>
      <c r="I3999" s="30"/>
      <c r="J3999" s="30"/>
    </row>
    <row r="4000" spans="1:10" x14ac:dyDescent="0.25">
      <c r="A4000" s="27"/>
      <c r="B4000" s="27"/>
      <c r="C4000" s="27"/>
      <c r="D4000" s="27"/>
      <c r="E4000" s="27"/>
      <c r="H4000" s="30"/>
      <c r="I4000" s="30"/>
      <c r="J4000" s="30"/>
    </row>
    <row r="4001" spans="1:10" x14ac:dyDescent="0.25">
      <c r="A4001" s="27"/>
      <c r="B4001" s="27"/>
      <c r="C4001" s="27"/>
      <c r="D4001" s="27"/>
      <c r="E4001" s="27"/>
      <c r="H4001" s="30"/>
      <c r="I4001" s="30"/>
      <c r="J4001" s="30"/>
    </row>
    <row r="4002" spans="1:10" x14ac:dyDescent="0.25">
      <c r="A4002" s="27"/>
      <c r="B4002" s="27"/>
      <c r="C4002" s="27"/>
      <c r="D4002" s="27"/>
      <c r="E4002" s="27"/>
      <c r="H4002" s="30"/>
      <c r="I4002" s="30"/>
      <c r="J4002" s="30"/>
    </row>
    <row r="4003" spans="1:10" x14ac:dyDescent="0.25">
      <c r="A4003" s="27"/>
      <c r="B4003" s="27"/>
      <c r="C4003" s="27"/>
      <c r="D4003" s="27"/>
      <c r="E4003" s="27"/>
      <c r="H4003" s="30"/>
      <c r="I4003" s="30"/>
      <c r="J4003" s="30"/>
    </row>
    <row r="4004" spans="1:10" x14ac:dyDescent="0.25">
      <c r="A4004" s="27"/>
      <c r="B4004" s="27"/>
      <c r="C4004" s="27"/>
      <c r="D4004" s="27"/>
      <c r="E4004" s="27"/>
      <c r="H4004" s="30"/>
      <c r="I4004" s="30"/>
      <c r="J4004" s="30"/>
    </row>
    <row r="4005" spans="1:10" x14ac:dyDescent="0.25">
      <c r="A4005" s="27"/>
      <c r="B4005" s="27"/>
      <c r="C4005" s="27"/>
      <c r="D4005" s="27"/>
      <c r="E4005" s="27"/>
      <c r="H4005" s="30"/>
      <c r="I4005" s="30"/>
      <c r="J4005" s="30"/>
    </row>
    <row r="4006" spans="1:10" x14ac:dyDescent="0.25">
      <c r="A4006" s="27"/>
      <c r="B4006" s="27"/>
      <c r="C4006" s="27"/>
      <c r="D4006" s="27"/>
      <c r="E4006" s="27"/>
      <c r="H4006" s="30"/>
      <c r="I4006" s="30"/>
      <c r="J4006" s="30"/>
    </row>
    <row r="4007" spans="1:10" x14ac:dyDescent="0.25">
      <c r="A4007" s="27"/>
      <c r="B4007" s="27"/>
      <c r="C4007" s="27"/>
      <c r="D4007" s="27"/>
      <c r="E4007" s="27"/>
      <c r="H4007" s="30"/>
      <c r="I4007" s="30"/>
      <c r="J4007" s="30"/>
    </row>
    <row r="4008" spans="1:10" x14ac:dyDescent="0.25">
      <c r="A4008" s="27"/>
      <c r="B4008" s="27"/>
      <c r="C4008" s="27"/>
      <c r="D4008" s="27"/>
      <c r="E4008" s="27"/>
      <c r="H4008" s="30"/>
      <c r="I4008" s="30"/>
      <c r="J4008" s="30"/>
    </row>
    <row r="4009" spans="1:10" x14ac:dyDescent="0.25">
      <c r="A4009" s="27"/>
      <c r="B4009" s="27"/>
      <c r="C4009" s="27"/>
      <c r="D4009" s="27"/>
      <c r="E4009" s="27"/>
      <c r="H4009" s="30"/>
      <c r="I4009" s="30"/>
      <c r="J4009" s="30"/>
    </row>
    <row r="4010" spans="1:10" x14ac:dyDescent="0.25">
      <c r="A4010" s="27"/>
      <c r="B4010" s="27"/>
      <c r="C4010" s="27"/>
      <c r="D4010" s="27"/>
      <c r="E4010" s="27"/>
      <c r="H4010" s="30"/>
      <c r="I4010" s="30"/>
      <c r="J4010" s="30"/>
    </row>
    <row r="4011" spans="1:10" x14ac:dyDescent="0.25">
      <c r="A4011" s="27"/>
      <c r="B4011" s="27"/>
      <c r="C4011" s="27"/>
      <c r="D4011" s="27"/>
      <c r="E4011" s="27"/>
      <c r="H4011" s="30"/>
      <c r="I4011" s="30"/>
      <c r="J4011" s="30"/>
    </row>
    <row r="4012" spans="1:10" x14ac:dyDescent="0.25">
      <c r="H4012" s="30"/>
      <c r="I4012" s="30"/>
      <c r="J4012" s="30"/>
    </row>
    <row r="4013" spans="1:10" x14ac:dyDescent="0.25">
      <c r="H4013" s="30"/>
      <c r="I4013" s="30"/>
      <c r="J4013" s="30"/>
    </row>
    <row r="4014" spans="1:10" x14ac:dyDescent="0.25">
      <c r="H4014" s="30"/>
      <c r="I4014" s="30"/>
      <c r="J4014" s="30"/>
    </row>
    <row r="4015" spans="1:10" x14ac:dyDescent="0.25">
      <c r="H4015" s="30"/>
      <c r="I4015" s="30"/>
      <c r="J4015" s="30"/>
    </row>
    <row r="4016" spans="1:10" x14ac:dyDescent="0.25">
      <c r="H4016" s="30"/>
      <c r="I4016" s="30"/>
      <c r="J4016" s="30"/>
    </row>
    <row r="4017" spans="8:10" x14ac:dyDescent="0.25">
      <c r="H4017" s="30"/>
      <c r="I4017" s="30"/>
      <c r="J4017" s="30"/>
    </row>
    <row r="4018" spans="8:10" x14ac:dyDescent="0.25">
      <c r="H4018" s="30"/>
      <c r="I4018" s="30"/>
      <c r="J4018" s="30"/>
    </row>
    <row r="4019" spans="8:10" x14ac:dyDescent="0.25">
      <c r="H4019" s="30"/>
      <c r="I4019" s="30"/>
      <c r="J4019" s="30"/>
    </row>
    <row r="4020" spans="8:10" x14ac:dyDescent="0.25">
      <c r="H4020" s="30"/>
      <c r="I4020" s="30"/>
      <c r="J4020" s="30"/>
    </row>
    <row r="4021" spans="8:10" x14ac:dyDescent="0.25">
      <c r="H4021" s="30"/>
      <c r="I4021" s="30"/>
      <c r="J4021" s="30"/>
    </row>
    <row r="4022" spans="8:10" x14ac:dyDescent="0.25">
      <c r="H4022" s="30"/>
      <c r="I4022" s="30"/>
      <c r="J4022" s="30"/>
    </row>
    <row r="4023" spans="8:10" x14ac:dyDescent="0.25">
      <c r="H4023" s="30"/>
      <c r="I4023" s="30"/>
      <c r="J4023" s="30"/>
    </row>
    <row r="4024" spans="8:10" x14ac:dyDescent="0.25">
      <c r="H4024" s="30"/>
      <c r="I4024" s="30"/>
      <c r="J4024" s="30"/>
    </row>
    <row r="4025" spans="8:10" x14ac:dyDescent="0.25">
      <c r="H4025" s="30"/>
      <c r="I4025" s="30"/>
      <c r="J4025" s="30"/>
    </row>
    <row r="4026" spans="8:10" x14ac:dyDescent="0.25">
      <c r="H4026" s="30"/>
      <c r="I4026" s="30"/>
      <c r="J4026" s="30"/>
    </row>
    <row r="4027" spans="8:10" x14ac:dyDescent="0.25">
      <c r="H4027" s="30"/>
      <c r="I4027" s="30"/>
      <c r="J4027" s="30"/>
    </row>
    <row r="4028" spans="8:10" x14ac:dyDescent="0.25">
      <c r="H4028" s="30"/>
      <c r="I4028" s="30"/>
      <c r="J4028" s="30"/>
    </row>
    <row r="4029" spans="8:10" x14ac:dyDescent="0.25">
      <c r="H4029" s="30"/>
      <c r="I4029" s="30"/>
      <c r="J4029" s="30"/>
    </row>
    <row r="4030" spans="8:10" x14ac:dyDescent="0.25">
      <c r="H4030" s="30"/>
      <c r="I4030" s="30"/>
      <c r="J4030" s="30"/>
    </row>
    <row r="4031" spans="8:10" x14ac:dyDescent="0.25">
      <c r="H4031" s="30"/>
      <c r="I4031" s="30"/>
      <c r="J4031" s="30"/>
    </row>
    <row r="4032" spans="8:10" x14ac:dyDescent="0.25">
      <c r="H4032" s="30"/>
      <c r="I4032" s="30"/>
      <c r="J4032" s="30"/>
    </row>
    <row r="4033" spans="8:10" x14ac:dyDescent="0.25">
      <c r="H4033" s="30"/>
      <c r="I4033" s="30"/>
      <c r="J4033" s="30"/>
    </row>
    <row r="4034" spans="8:10" x14ac:dyDescent="0.25">
      <c r="H4034" s="30"/>
      <c r="I4034" s="30"/>
      <c r="J4034" s="30"/>
    </row>
    <row r="4035" spans="8:10" x14ac:dyDescent="0.25">
      <c r="H4035" s="30"/>
      <c r="I4035" s="30"/>
      <c r="J4035" s="30"/>
    </row>
    <row r="4036" spans="8:10" x14ac:dyDescent="0.25">
      <c r="H4036" s="30"/>
      <c r="I4036" s="30"/>
      <c r="J4036" s="30"/>
    </row>
    <row r="4037" spans="8:10" x14ac:dyDescent="0.25">
      <c r="H4037" s="30"/>
      <c r="I4037" s="30"/>
      <c r="J4037" s="30"/>
    </row>
    <row r="4038" spans="8:10" x14ac:dyDescent="0.25">
      <c r="H4038" s="30"/>
      <c r="I4038" s="30"/>
      <c r="J4038" s="30"/>
    </row>
    <row r="4039" spans="8:10" x14ac:dyDescent="0.25">
      <c r="H4039" s="30"/>
      <c r="I4039" s="30"/>
      <c r="J4039" s="30"/>
    </row>
    <row r="4040" spans="8:10" x14ac:dyDescent="0.25">
      <c r="H4040" s="30"/>
      <c r="I4040" s="30"/>
      <c r="J4040" s="30"/>
    </row>
    <row r="4041" spans="8:10" x14ac:dyDescent="0.25">
      <c r="H4041" s="30"/>
      <c r="I4041" s="30"/>
      <c r="J4041" s="30"/>
    </row>
    <row r="4042" spans="8:10" x14ac:dyDescent="0.25">
      <c r="H4042" s="30"/>
      <c r="I4042" s="30"/>
      <c r="J4042" s="30"/>
    </row>
    <row r="4043" spans="8:10" x14ac:dyDescent="0.25">
      <c r="H4043" s="30"/>
      <c r="I4043" s="30"/>
      <c r="J4043" s="30"/>
    </row>
    <row r="4044" spans="8:10" x14ac:dyDescent="0.25">
      <c r="H4044" s="30"/>
      <c r="I4044" s="30"/>
      <c r="J4044" s="30"/>
    </row>
    <row r="4045" spans="8:10" x14ac:dyDescent="0.25">
      <c r="H4045" s="30"/>
      <c r="I4045" s="30"/>
      <c r="J4045" s="30"/>
    </row>
    <row r="4046" spans="8:10" x14ac:dyDescent="0.25">
      <c r="H4046" s="30"/>
      <c r="I4046" s="30"/>
      <c r="J4046" s="30"/>
    </row>
    <row r="4047" spans="8:10" x14ac:dyDescent="0.25">
      <c r="H4047" s="30"/>
      <c r="I4047" s="30"/>
      <c r="J4047" s="30"/>
    </row>
    <row r="4048" spans="8:10" x14ac:dyDescent="0.25">
      <c r="H4048" s="30"/>
      <c r="I4048" s="30"/>
      <c r="J4048" s="30"/>
    </row>
    <row r="4049" spans="8:10" x14ac:dyDescent="0.25">
      <c r="H4049" s="30"/>
      <c r="I4049" s="30"/>
      <c r="J4049" s="30"/>
    </row>
    <row r="4050" spans="8:10" x14ac:dyDescent="0.25">
      <c r="H4050" s="30"/>
      <c r="I4050" s="30"/>
      <c r="J4050" s="30"/>
    </row>
    <row r="4051" spans="8:10" x14ac:dyDescent="0.25">
      <c r="H4051" s="30"/>
      <c r="I4051" s="30"/>
      <c r="J4051" s="30"/>
    </row>
    <row r="4052" spans="8:10" x14ac:dyDescent="0.25">
      <c r="H4052" s="30"/>
      <c r="I4052" s="30"/>
      <c r="J4052" s="30"/>
    </row>
    <row r="4053" spans="8:10" x14ac:dyDescent="0.25">
      <c r="H4053" s="30"/>
      <c r="I4053" s="30"/>
      <c r="J4053" s="30"/>
    </row>
    <row r="4054" spans="8:10" x14ac:dyDescent="0.25">
      <c r="H4054" s="30"/>
      <c r="I4054" s="30"/>
      <c r="J4054" s="30"/>
    </row>
    <row r="4055" spans="8:10" x14ac:dyDescent="0.25">
      <c r="H4055" s="30"/>
      <c r="I4055" s="30"/>
      <c r="J4055" s="30"/>
    </row>
    <row r="4056" spans="8:10" x14ac:dyDescent="0.25">
      <c r="H4056" s="30"/>
      <c r="I4056" s="30"/>
      <c r="J4056" s="30"/>
    </row>
    <row r="4057" spans="8:10" x14ac:dyDescent="0.25">
      <c r="H4057" s="30"/>
      <c r="I4057" s="30"/>
      <c r="J4057" s="30"/>
    </row>
    <row r="4058" spans="8:10" x14ac:dyDescent="0.25">
      <c r="H4058" s="30"/>
      <c r="I4058" s="30"/>
      <c r="J4058" s="30"/>
    </row>
    <row r="4059" spans="8:10" x14ac:dyDescent="0.25">
      <c r="H4059" s="30"/>
      <c r="I4059" s="30"/>
      <c r="J4059" s="30"/>
    </row>
    <row r="4060" spans="8:10" x14ac:dyDescent="0.25">
      <c r="H4060" s="30"/>
      <c r="I4060" s="30"/>
      <c r="J4060" s="30"/>
    </row>
    <row r="4061" spans="8:10" x14ac:dyDescent="0.25">
      <c r="H4061" s="30"/>
      <c r="I4061" s="30"/>
      <c r="J4061" s="30"/>
    </row>
    <row r="4062" spans="8:10" x14ac:dyDescent="0.25">
      <c r="H4062" s="30"/>
      <c r="I4062" s="30"/>
      <c r="J4062" s="30"/>
    </row>
    <row r="4063" spans="8:10" x14ac:dyDescent="0.25">
      <c r="H4063" s="30"/>
      <c r="I4063" s="30"/>
      <c r="J4063" s="30"/>
    </row>
    <row r="4064" spans="8:10" x14ac:dyDescent="0.25">
      <c r="H4064" s="30"/>
      <c r="I4064" s="30"/>
      <c r="J4064" s="30"/>
    </row>
    <row r="4065" spans="8:10" x14ac:dyDescent="0.25">
      <c r="H4065" s="30"/>
      <c r="I4065" s="30"/>
      <c r="J4065" s="30"/>
    </row>
    <row r="4066" spans="8:10" x14ac:dyDescent="0.25">
      <c r="H4066" s="30"/>
      <c r="I4066" s="30"/>
      <c r="J4066" s="30"/>
    </row>
    <row r="4067" spans="8:10" x14ac:dyDescent="0.25">
      <c r="H4067" s="30"/>
      <c r="I4067" s="30"/>
      <c r="J4067" s="30"/>
    </row>
    <row r="4068" spans="8:10" x14ac:dyDescent="0.25">
      <c r="H4068" s="30"/>
      <c r="I4068" s="30"/>
      <c r="J4068" s="30"/>
    </row>
    <row r="4069" spans="8:10" x14ac:dyDescent="0.25">
      <c r="H4069" s="30"/>
      <c r="I4069" s="30"/>
      <c r="J4069" s="30"/>
    </row>
    <row r="4070" spans="8:10" x14ac:dyDescent="0.25">
      <c r="H4070" s="30"/>
      <c r="I4070" s="30"/>
      <c r="J4070" s="30"/>
    </row>
    <row r="4071" spans="8:10" x14ac:dyDescent="0.25">
      <c r="H4071" s="30"/>
      <c r="I4071" s="30"/>
      <c r="J4071" s="30"/>
    </row>
    <row r="4072" spans="8:10" x14ac:dyDescent="0.25">
      <c r="H4072" s="30"/>
      <c r="I4072" s="30"/>
      <c r="J4072" s="30"/>
    </row>
    <row r="4073" spans="8:10" x14ac:dyDescent="0.25">
      <c r="H4073" s="30"/>
      <c r="I4073" s="30"/>
      <c r="J4073" s="30"/>
    </row>
    <row r="4074" spans="8:10" x14ac:dyDescent="0.25">
      <c r="H4074" s="30"/>
      <c r="I4074" s="30"/>
      <c r="J4074" s="30"/>
    </row>
    <row r="4075" spans="8:10" x14ac:dyDescent="0.25">
      <c r="H4075" s="30"/>
      <c r="I4075" s="30"/>
      <c r="J4075" s="30"/>
    </row>
    <row r="4076" spans="8:10" x14ac:dyDescent="0.25">
      <c r="H4076" s="30"/>
      <c r="I4076" s="30"/>
      <c r="J4076" s="30"/>
    </row>
    <row r="4077" spans="8:10" x14ac:dyDescent="0.25">
      <c r="H4077" s="30"/>
      <c r="I4077" s="30"/>
      <c r="J4077" s="30"/>
    </row>
    <row r="4078" spans="8:10" x14ac:dyDescent="0.25">
      <c r="H4078" s="30"/>
      <c r="I4078" s="30"/>
      <c r="J4078" s="30"/>
    </row>
    <row r="4079" spans="8:10" x14ac:dyDescent="0.25">
      <c r="H4079" s="30"/>
      <c r="I4079" s="30"/>
      <c r="J4079" s="30"/>
    </row>
    <row r="4080" spans="8:10" x14ac:dyDescent="0.25">
      <c r="H4080" s="30"/>
      <c r="I4080" s="30"/>
      <c r="J4080" s="30"/>
    </row>
    <row r="4081" spans="8:10" x14ac:dyDescent="0.25">
      <c r="H4081" s="30"/>
      <c r="I4081" s="30"/>
      <c r="J4081" s="30"/>
    </row>
    <row r="4082" spans="8:10" x14ac:dyDescent="0.25">
      <c r="H4082" s="30"/>
      <c r="I4082" s="30"/>
      <c r="J4082" s="30"/>
    </row>
    <row r="4083" spans="8:10" x14ac:dyDescent="0.25">
      <c r="H4083" s="30"/>
      <c r="I4083" s="30"/>
      <c r="J4083" s="30"/>
    </row>
    <row r="4084" spans="8:10" x14ac:dyDescent="0.25">
      <c r="H4084" s="30"/>
      <c r="I4084" s="30"/>
      <c r="J4084" s="30"/>
    </row>
    <row r="4085" spans="8:10" x14ac:dyDescent="0.25">
      <c r="H4085" s="30"/>
      <c r="I4085" s="30"/>
      <c r="J4085" s="30"/>
    </row>
    <row r="4086" spans="8:10" x14ac:dyDescent="0.25">
      <c r="H4086" s="30"/>
      <c r="I4086" s="30"/>
      <c r="J4086" s="30"/>
    </row>
    <row r="4087" spans="8:10" x14ac:dyDescent="0.25">
      <c r="H4087" s="30"/>
      <c r="I4087" s="30"/>
      <c r="J4087" s="30"/>
    </row>
    <row r="4088" spans="8:10" x14ac:dyDescent="0.25">
      <c r="H4088" s="30"/>
      <c r="I4088" s="30"/>
      <c r="J4088" s="30"/>
    </row>
    <row r="4089" spans="8:10" x14ac:dyDescent="0.25">
      <c r="H4089" s="30"/>
      <c r="I4089" s="30"/>
      <c r="J4089" s="30"/>
    </row>
    <row r="4090" spans="8:10" x14ac:dyDescent="0.25">
      <c r="H4090" s="30"/>
      <c r="I4090" s="30"/>
      <c r="J4090" s="30"/>
    </row>
    <row r="4091" spans="8:10" x14ac:dyDescent="0.25">
      <c r="H4091" s="30"/>
      <c r="I4091" s="30"/>
      <c r="J4091" s="30"/>
    </row>
    <row r="4092" spans="8:10" x14ac:dyDescent="0.25">
      <c r="H4092" s="30"/>
      <c r="I4092" s="30"/>
      <c r="J4092" s="30"/>
    </row>
    <row r="4093" spans="8:10" x14ac:dyDescent="0.25">
      <c r="H4093" s="30"/>
      <c r="I4093" s="30"/>
      <c r="J4093" s="30"/>
    </row>
    <row r="4094" spans="8:10" x14ac:dyDescent="0.25">
      <c r="H4094" s="30"/>
      <c r="I4094" s="30"/>
      <c r="J4094" s="30"/>
    </row>
    <row r="4095" spans="8:10" x14ac:dyDescent="0.25">
      <c r="H4095" s="30"/>
      <c r="I4095" s="30"/>
      <c r="J4095" s="30"/>
    </row>
    <row r="4096" spans="8:10" x14ac:dyDescent="0.25">
      <c r="H4096" s="30"/>
      <c r="I4096" s="30"/>
      <c r="J4096" s="30"/>
    </row>
    <row r="4097" spans="8:10" x14ac:dyDescent="0.25">
      <c r="H4097" s="30"/>
      <c r="I4097" s="30"/>
      <c r="J4097" s="30"/>
    </row>
    <row r="4098" spans="8:10" x14ac:dyDescent="0.25">
      <c r="H4098" s="30"/>
      <c r="I4098" s="30"/>
      <c r="J4098" s="30"/>
    </row>
    <row r="4099" spans="8:10" x14ac:dyDescent="0.25">
      <c r="H4099" s="30"/>
      <c r="I4099" s="30"/>
      <c r="J4099" s="30"/>
    </row>
    <row r="4100" spans="8:10" x14ac:dyDescent="0.25">
      <c r="H4100" s="30"/>
      <c r="I4100" s="30"/>
      <c r="J4100" s="30"/>
    </row>
    <row r="4101" spans="8:10" x14ac:dyDescent="0.25">
      <c r="H4101" s="30"/>
      <c r="I4101" s="30"/>
      <c r="J4101" s="30"/>
    </row>
    <row r="4102" spans="8:10" x14ac:dyDescent="0.25">
      <c r="H4102" s="30"/>
      <c r="I4102" s="30"/>
      <c r="J4102" s="30"/>
    </row>
    <row r="4103" spans="8:10" x14ac:dyDescent="0.25">
      <c r="H4103" s="30"/>
      <c r="I4103" s="30"/>
      <c r="J4103" s="30"/>
    </row>
    <row r="4104" spans="8:10" x14ac:dyDescent="0.25">
      <c r="H4104" s="30"/>
      <c r="I4104" s="30"/>
      <c r="J4104" s="30"/>
    </row>
    <row r="4105" spans="8:10" x14ac:dyDescent="0.25">
      <c r="H4105" s="30"/>
      <c r="I4105" s="30"/>
      <c r="J4105" s="30"/>
    </row>
    <row r="4106" spans="8:10" x14ac:dyDescent="0.25">
      <c r="H4106" s="30"/>
      <c r="I4106" s="30"/>
      <c r="J4106" s="30"/>
    </row>
    <row r="4107" spans="8:10" x14ac:dyDescent="0.25">
      <c r="H4107" s="30"/>
      <c r="I4107" s="30"/>
      <c r="J4107" s="30"/>
    </row>
    <row r="4108" spans="8:10" x14ac:dyDescent="0.25">
      <c r="H4108" s="30"/>
      <c r="I4108" s="30"/>
      <c r="J4108" s="30"/>
    </row>
    <row r="4109" spans="8:10" x14ac:dyDescent="0.25">
      <c r="H4109" s="30"/>
      <c r="I4109" s="30"/>
      <c r="J4109" s="30"/>
    </row>
    <row r="4110" spans="8:10" x14ac:dyDescent="0.25">
      <c r="H4110" s="30"/>
      <c r="I4110" s="30"/>
      <c r="J4110" s="30"/>
    </row>
    <row r="4111" spans="8:10" x14ac:dyDescent="0.25">
      <c r="H4111" s="30"/>
      <c r="I4111" s="30"/>
      <c r="J4111" s="30"/>
    </row>
    <row r="4112" spans="8:10" x14ac:dyDescent="0.25">
      <c r="H4112" s="30"/>
      <c r="I4112" s="30"/>
      <c r="J4112" s="30"/>
    </row>
    <row r="4113" spans="8:10" x14ac:dyDescent="0.25">
      <c r="H4113" s="30"/>
      <c r="I4113" s="30"/>
      <c r="J4113" s="30"/>
    </row>
    <row r="4114" spans="8:10" x14ac:dyDescent="0.25">
      <c r="H4114" s="30"/>
      <c r="I4114" s="30"/>
      <c r="J4114" s="30"/>
    </row>
    <row r="4115" spans="8:10" x14ac:dyDescent="0.25">
      <c r="H4115" s="30"/>
      <c r="I4115" s="30"/>
      <c r="J4115" s="30"/>
    </row>
    <row r="4116" spans="8:10" x14ac:dyDescent="0.25">
      <c r="H4116" s="30"/>
      <c r="I4116" s="30"/>
      <c r="J4116" s="30"/>
    </row>
    <row r="4117" spans="8:10" x14ac:dyDescent="0.25">
      <c r="H4117" s="30"/>
      <c r="I4117" s="30"/>
      <c r="J4117" s="30"/>
    </row>
    <row r="4118" spans="8:10" x14ac:dyDescent="0.25">
      <c r="H4118" s="30"/>
      <c r="I4118" s="30"/>
      <c r="J4118" s="30"/>
    </row>
    <row r="4119" spans="8:10" x14ac:dyDescent="0.25">
      <c r="H4119" s="30"/>
      <c r="I4119" s="30"/>
      <c r="J4119" s="30"/>
    </row>
    <row r="4120" spans="8:10" x14ac:dyDescent="0.25">
      <c r="H4120" s="30"/>
      <c r="I4120" s="30"/>
      <c r="J4120" s="30"/>
    </row>
    <row r="4121" spans="8:10" x14ac:dyDescent="0.25">
      <c r="H4121" s="30"/>
      <c r="I4121" s="30"/>
      <c r="J4121" s="30"/>
    </row>
    <row r="4122" spans="8:10" x14ac:dyDescent="0.25">
      <c r="H4122" s="30"/>
      <c r="I4122" s="30"/>
      <c r="J4122" s="30"/>
    </row>
    <row r="4123" spans="8:10" x14ac:dyDescent="0.25">
      <c r="H4123" s="30"/>
      <c r="I4123" s="30"/>
      <c r="J4123" s="30"/>
    </row>
    <row r="4124" spans="8:10" x14ac:dyDescent="0.25">
      <c r="H4124" s="30"/>
      <c r="I4124" s="30"/>
      <c r="J4124" s="30"/>
    </row>
    <row r="4125" spans="8:10" x14ac:dyDescent="0.25">
      <c r="H4125" s="30"/>
      <c r="I4125" s="30"/>
      <c r="J4125" s="30"/>
    </row>
    <row r="4126" spans="8:10" x14ac:dyDescent="0.25">
      <c r="H4126" s="30"/>
      <c r="I4126" s="30"/>
      <c r="J4126" s="30"/>
    </row>
    <row r="4127" spans="8:10" x14ac:dyDescent="0.25">
      <c r="H4127" s="30"/>
      <c r="I4127" s="30"/>
      <c r="J4127" s="30"/>
    </row>
    <row r="4128" spans="8:10" x14ac:dyDescent="0.25">
      <c r="H4128" s="30"/>
      <c r="I4128" s="30"/>
      <c r="J4128" s="30"/>
    </row>
    <row r="4129" spans="8:10" x14ac:dyDescent="0.25">
      <c r="H4129" s="30"/>
      <c r="I4129" s="30"/>
      <c r="J4129" s="30"/>
    </row>
    <row r="4130" spans="8:10" x14ac:dyDescent="0.25">
      <c r="H4130" s="30"/>
      <c r="I4130" s="30"/>
      <c r="J4130" s="30"/>
    </row>
    <row r="4131" spans="8:10" x14ac:dyDescent="0.25">
      <c r="H4131" s="30"/>
      <c r="I4131" s="30"/>
      <c r="J4131" s="30"/>
    </row>
    <row r="4132" spans="8:10" x14ac:dyDescent="0.25">
      <c r="H4132" s="30"/>
      <c r="I4132" s="30"/>
      <c r="J4132" s="30"/>
    </row>
    <row r="4133" spans="8:10" x14ac:dyDescent="0.25">
      <c r="H4133" s="30"/>
      <c r="I4133" s="30"/>
      <c r="J4133" s="30"/>
    </row>
    <row r="4134" spans="8:10" x14ac:dyDescent="0.25">
      <c r="H4134" s="30"/>
      <c r="I4134" s="30"/>
      <c r="J4134" s="30"/>
    </row>
    <row r="4135" spans="8:10" x14ac:dyDescent="0.25">
      <c r="H4135" s="30"/>
      <c r="I4135" s="30"/>
      <c r="J4135" s="30"/>
    </row>
    <row r="4136" spans="8:10" x14ac:dyDescent="0.25">
      <c r="H4136" s="30"/>
      <c r="I4136" s="30"/>
      <c r="J4136" s="30"/>
    </row>
    <row r="4137" spans="8:10" x14ac:dyDescent="0.25">
      <c r="H4137" s="30"/>
      <c r="I4137" s="30"/>
      <c r="J4137" s="30"/>
    </row>
    <row r="4138" spans="8:10" x14ac:dyDescent="0.25">
      <c r="H4138" s="30"/>
      <c r="I4138" s="30"/>
      <c r="J4138" s="30"/>
    </row>
    <row r="4139" spans="8:10" x14ac:dyDescent="0.25">
      <c r="H4139" s="30"/>
      <c r="I4139" s="30"/>
      <c r="J4139" s="30"/>
    </row>
    <row r="4140" spans="8:10" x14ac:dyDescent="0.25">
      <c r="H4140" s="30"/>
      <c r="I4140" s="30"/>
      <c r="J4140" s="30"/>
    </row>
    <row r="4141" spans="8:10" x14ac:dyDescent="0.25">
      <c r="H4141" s="30"/>
      <c r="I4141" s="30"/>
      <c r="J4141" s="30"/>
    </row>
    <row r="4142" spans="8:10" x14ac:dyDescent="0.25">
      <c r="H4142" s="30"/>
      <c r="I4142" s="30"/>
      <c r="J4142" s="30"/>
    </row>
    <row r="4143" spans="8:10" x14ac:dyDescent="0.25">
      <c r="H4143" s="30"/>
      <c r="I4143" s="30"/>
      <c r="J4143" s="30"/>
    </row>
    <row r="4144" spans="8:10" x14ac:dyDescent="0.25">
      <c r="H4144" s="30"/>
      <c r="I4144" s="30"/>
      <c r="J4144" s="30"/>
    </row>
    <row r="4145" spans="8:10" x14ac:dyDescent="0.25">
      <c r="H4145" s="30"/>
      <c r="I4145" s="30"/>
      <c r="J4145" s="30"/>
    </row>
    <row r="4146" spans="8:10" x14ac:dyDescent="0.25">
      <c r="H4146" s="30"/>
      <c r="I4146" s="30"/>
      <c r="J4146" s="30"/>
    </row>
    <row r="4147" spans="8:10" x14ac:dyDescent="0.25">
      <c r="H4147" s="30"/>
      <c r="I4147" s="30"/>
      <c r="J4147" s="30"/>
    </row>
    <row r="4148" spans="8:10" x14ac:dyDescent="0.25">
      <c r="H4148" s="30"/>
      <c r="I4148" s="30"/>
      <c r="J4148" s="30"/>
    </row>
    <row r="4149" spans="8:10" x14ac:dyDescent="0.25">
      <c r="H4149" s="30"/>
      <c r="I4149" s="30"/>
      <c r="J4149" s="30"/>
    </row>
    <row r="4150" spans="8:10" x14ac:dyDescent="0.25">
      <c r="H4150" s="30"/>
      <c r="I4150" s="30"/>
      <c r="J4150" s="30"/>
    </row>
    <row r="4151" spans="8:10" x14ac:dyDescent="0.25">
      <c r="H4151" s="30"/>
      <c r="I4151" s="30"/>
      <c r="J4151" s="30"/>
    </row>
    <row r="4152" spans="8:10" x14ac:dyDescent="0.25">
      <c r="H4152" s="30"/>
      <c r="I4152" s="30"/>
      <c r="J4152" s="30"/>
    </row>
    <row r="4153" spans="8:10" x14ac:dyDescent="0.25">
      <c r="H4153" s="30"/>
      <c r="I4153" s="30"/>
      <c r="J4153" s="30"/>
    </row>
    <row r="4154" spans="8:10" x14ac:dyDescent="0.25">
      <c r="H4154" s="30"/>
      <c r="I4154" s="30"/>
      <c r="J4154" s="30"/>
    </row>
    <row r="4155" spans="8:10" x14ac:dyDescent="0.25">
      <c r="H4155" s="30"/>
      <c r="I4155" s="30"/>
      <c r="J4155" s="30"/>
    </row>
    <row r="4156" spans="8:10" x14ac:dyDescent="0.25">
      <c r="H4156" s="30"/>
      <c r="I4156" s="30"/>
      <c r="J4156" s="30"/>
    </row>
    <row r="4157" spans="8:10" x14ac:dyDescent="0.25">
      <c r="H4157" s="30"/>
      <c r="I4157" s="30"/>
      <c r="J4157" s="30"/>
    </row>
    <row r="4158" spans="8:10" x14ac:dyDescent="0.25">
      <c r="H4158" s="30"/>
      <c r="I4158" s="30"/>
      <c r="J4158" s="30"/>
    </row>
    <row r="4159" spans="8:10" x14ac:dyDescent="0.25">
      <c r="H4159" s="30"/>
      <c r="I4159" s="30"/>
      <c r="J4159" s="30"/>
    </row>
    <row r="4160" spans="8:10" x14ac:dyDescent="0.25">
      <c r="H4160" s="30"/>
      <c r="I4160" s="30"/>
      <c r="J4160" s="30"/>
    </row>
    <row r="4161" spans="8:10" x14ac:dyDescent="0.25">
      <c r="H4161" s="30"/>
      <c r="I4161" s="30"/>
      <c r="J4161" s="30"/>
    </row>
    <row r="4162" spans="8:10" x14ac:dyDescent="0.25">
      <c r="H4162" s="30"/>
      <c r="I4162" s="30"/>
      <c r="J4162" s="30"/>
    </row>
    <row r="4163" spans="8:10" x14ac:dyDescent="0.25">
      <c r="H4163" s="30"/>
      <c r="I4163" s="30"/>
      <c r="J4163" s="30"/>
    </row>
    <row r="4164" spans="8:10" x14ac:dyDescent="0.25">
      <c r="H4164" s="30"/>
      <c r="I4164" s="30"/>
      <c r="J4164" s="30"/>
    </row>
    <row r="4165" spans="8:10" x14ac:dyDescent="0.25">
      <c r="H4165" s="30"/>
      <c r="I4165" s="30"/>
      <c r="J4165" s="30"/>
    </row>
    <row r="4166" spans="8:10" x14ac:dyDescent="0.25">
      <c r="H4166" s="30"/>
      <c r="I4166" s="30"/>
      <c r="J4166" s="30"/>
    </row>
    <row r="4167" spans="8:10" x14ac:dyDescent="0.25">
      <c r="H4167" s="30"/>
      <c r="I4167" s="30"/>
      <c r="J4167" s="30"/>
    </row>
    <row r="4168" spans="8:10" x14ac:dyDescent="0.25">
      <c r="H4168" s="30"/>
      <c r="I4168" s="30"/>
      <c r="J4168" s="30"/>
    </row>
    <row r="4169" spans="8:10" x14ac:dyDescent="0.25">
      <c r="H4169" s="30"/>
      <c r="I4169" s="30"/>
      <c r="J4169" s="30"/>
    </row>
    <row r="4170" spans="8:10" x14ac:dyDescent="0.25">
      <c r="H4170" s="30"/>
      <c r="I4170" s="30"/>
      <c r="J4170" s="30"/>
    </row>
    <row r="4171" spans="8:10" x14ac:dyDescent="0.25">
      <c r="H4171" s="30"/>
      <c r="I4171" s="30"/>
      <c r="J4171" s="30"/>
    </row>
    <row r="4172" spans="8:10" x14ac:dyDescent="0.25">
      <c r="H4172" s="30"/>
      <c r="I4172" s="30"/>
      <c r="J4172" s="30"/>
    </row>
    <row r="4173" spans="8:10" x14ac:dyDescent="0.25">
      <c r="H4173" s="30"/>
      <c r="I4173" s="30"/>
      <c r="J4173" s="30"/>
    </row>
    <row r="4174" spans="8:10" x14ac:dyDescent="0.25">
      <c r="H4174" s="30"/>
      <c r="I4174" s="30"/>
      <c r="J4174" s="30"/>
    </row>
    <row r="4175" spans="8:10" x14ac:dyDescent="0.25">
      <c r="H4175" s="30"/>
      <c r="I4175" s="30"/>
      <c r="J4175" s="30"/>
    </row>
    <row r="4176" spans="8:10" x14ac:dyDescent="0.25">
      <c r="H4176" s="30"/>
      <c r="I4176" s="30"/>
      <c r="J4176" s="30"/>
    </row>
    <row r="4177" spans="8:10" x14ac:dyDescent="0.25">
      <c r="H4177" s="30"/>
      <c r="I4177" s="30"/>
      <c r="J4177" s="30"/>
    </row>
    <row r="4178" spans="8:10" x14ac:dyDescent="0.25">
      <c r="H4178" s="30"/>
      <c r="I4178" s="30"/>
      <c r="J4178" s="30"/>
    </row>
    <row r="4179" spans="8:10" x14ac:dyDescent="0.25">
      <c r="H4179" s="30"/>
      <c r="I4179" s="30"/>
      <c r="J4179" s="30"/>
    </row>
    <row r="4180" spans="8:10" x14ac:dyDescent="0.25">
      <c r="H4180" s="30"/>
      <c r="I4180" s="30"/>
      <c r="J4180" s="30"/>
    </row>
    <row r="4181" spans="8:10" x14ac:dyDescent="0.25">
      <c r="H4181" s="30"/>
      <c r="I4181" s="30"/>
      <c r="J4181" s="30"/>
    </row>
    <row r="4182" spans="8:10" x14ac:dyDescent="0.25">
      <c r="H4182" s="30"/>
      <c r="I4182" s="30"/>
      <c r="J4182" s="30"/>
    </row>
    <row r="4183" spans="8:10" x14ac:dyDescent="0.25">
      <c r="H4183" s="30"/>
      <c r="I4183" s="30"/>
      <c r="J4183" s="30"/>
    </row>
    <row r="4184" spans="8:10" x14ac:dyDescent="0.25">
      <c r="H4184" s="30"/>
      <c r="I4184" s="30"/>
      <c r="J4184" s="30"/>
    </row>
    <row r="4185" spans="8:10" x14ac:dyDescent="0.25">
      <c r="H4185" s="30"/>
      <c r="I4185" s="30"/>
      <c r="J4185" s="30"/>
    </row>
    <row r="4186" spans="8:10" x14ac:dyDescent="0.25">
      <c r="H4186" s="30"/>
      <c r="I4186" s="30"/>
      <c r="J4186" s="30"/>
    </row>
    <row r="4187" spans="8:10" x14ac:dyDescent="0.25">
      <c r="H4187" s="30"/>
      <c r="I4187" s="30"/>
      <c r="J4187" s="30"/>
    </row>
    <row r="4188" spans="8:10" x14ac:dyDescent="0.25">
      <c r="H4188" s="30"/>
      <c r="I4188" s="30"/>
      <c r="J4188" s="30"/>
    </row>
    <row r="4189" spans="8:10" x14ac:dyDescent="0.25">
      <c r="H4189" s="30"/>
      <c r="I4189" s="30"/>
      <c r="J4189" s="30"/>
    </row>
    <row r="4190" spans="8:10" x14ac:dyDescent="0.25">
      <c r="H4190" s="30"/>
      <c r="I4190" s="30"/>
      <c r="J4190" s="30"/>
    </row>
    <row r="4191" spans="8:10" x14ac:dyDescent="0.25">
      <c r="H4191" s="30"/>
      <c r="I4191" s="30"/>
      <c r="J4191" s="30"/>
    </row>
    <row r="4192" spans="8:10" x14ac:dyDescent="0.25">
      <c r="H4192" s="30"/>
      <c r="I4192" s="30"/>
      <c r="J4192" s="30"/>
    </row>
    <row r="4193" spans="8:10" x14ac:dyDescent="0.25">
      <c r="H4193" s="30"/>
      <c r="I4193" s="30"/>
      <c r="J4193" s="30"/>
    </row>
    <row r="4194" spans="8:10" x14ac:dyDescent="0.25">
      <c r="H4194" s="30"/>
      <c r="I4194" s="30"/>
      <c r="J4194" s="30"/>
    </row>
    <row r="4195" spans="8:10" x14ac:dyDescent="0.25">
      <c r="H4195" s="30"/>
      <c r="I4195" s="30"/>
      <c r="J4195" s="30"/>
    </row>
    <row r="4196" spans="8:10" x14ac:dyDescent="0.25">
      <c r="H4196" s="30"/>
      <c r="I4196" s="30"/>
      <c r="J4196" s="30"/>
    </row>
    <row r="4197" spans="8:10" x14ac:dyDescent="0.25">
      <c r="H4197" s="30"/>
      <c r="I4197" s="30"/>
      <c r="J4197" s="30"/>
    </row>
    <row r="4198" spans="8:10" x14ac:dyDescent="0.25">
      <c r="H4198" s="30"/>
      <c r="I4198" s="30"/>
      <c r="J4198" s="30"/>
    </row>
    <row r="4199" spans="8:10" x14ac:dyDescent="0.25">
      <c r="H4199" s="30"/>
      <c r="I4199" s="30"/>
      <c r="J4199" s="30"/>
    </row>
    <row r="4200" spans="8:10" x14ac:dyDescent="0.25">
      <c r="H4200" s="30"/>
      <c r="I4200" s="30"/>
      <c r="J4200" s="30"/>
    </row>
    <row r="4201" spans="8:10" x14ac:dyDescent="0.25">
      <c r="H4201" s="30"/>
      <c r="I4201" s="30"/>
      <c r="J4201" s="30"/>
    </row>
    <row r="4202" spans="8:10" x14ac:dyDescent="0.25">
      <c r="H4202" s="30"/>
      <c r="I4202" s="30"/>
      <c r="J4202" s="30"/>
    </row>
    <row r="4203" spans="8:10" x14ac:dyDescent="0.25">
      <c r="H4203" s="30"/>
      <c r="I4203" s="30"/>
      <c r="J4203" s="30"/>
    </row>
    <row r="4204" spans="8:10" x14ac:dyDescent="0.25">
      <c r="H4204" s="30"/>
      <c r="I4204" s="30"/>
      <c r="J4204" s="30"/>
    </row>
    <row r="4205" spans="8:10" x14ac:dyDescent="0.25">
      <c r="H4205" s="30"/>
      <c r="I4205" s="30"/>
      <c r="J4205" s="30"/>
    </row>
    <row r="4206" spans="8:10" x14ac:dyDescent="0.25">
      <c r="H4206" s="30"/>
      <c r="I4206" s="30"/>
      <c r="J4206" s="30"/>
    </row>
    <row r="4207" spans="8:10" x14ac:dyDescent="0.25">
      <c r="H4207" s="30"/>
      <c r="I4207" s="30"/>
      <c r="J4207" s="30"/>
    </row>
    <row r="4208" spans="8:10" x14ac:dyDescent="0.25">
      <c r="H4208" s="30"/>
      <c r="I4208" s="30"/>
      <c r="J4208" s="30"/>
    </row>
    <row r="4209" spans="8:10" x14ac:dyDescent="0.25">
      <c r="H4209" s="30"/>
      <c r="I4209" s="30"/>
      <c r="J4209" s="30"/>
    </row>
    <row r="4210" spans="8:10" x14ac:dyDescent="0.25">
      <c r="H4210" s="30"/>
      <c r="I4210" s="30"/>
      <c r="J4210" s="30"/>
    </row>
    <row r="4211" spans="8:10" x14ac:dyDescent="0.25">
      <c r="H4211" s="30"/>
      <c r="I4211" s="30"/>
      <c r="J4211" s="30"/>
    </row>
    <row r="4212" spans="8:10" x14ac:dyDescent="0.25">
      <c r="H4212" s="30"/>
      <c r="I4212" s="30"/>
      <c r="J4212" s="30"/>
    </row>
    <row r="4213" spans="8:10" x14ac:dyDescent="0.25">
      <c r="H4213" s="30"/>
      <c r="I4213" s="30"/>
      <c r="J4213" s="30"/>
    </row>
    <row r="4214" spans="8:10" x14ac:dyDescent="0.25">
      <c r="H4214" s="30"/>
      <c r="I4214" s="30"/>
      <c r="J4214" s="30"/>
    </row>
    <row r="4215" spans="8:10" x14ac:dyDescent="0.25">
      <c r="H4215" s="30"/>
      <c r="I4215" s="30"/>
      <c r="J4215" s="30"/>
    </row>
    <row r="4216" spans="8:10" x14ac:dyDescent="0.25">
      <c r="H4216" s="30"/>
      <c r="I4216" s="30"/>
      <c r="J4216" s="30"/>
    </row>
    <row r="4217" spans="8:10" x14ac:dyDescent="0.25">
      <c r="H4217" s="30"/>
      <c r="I4217" s="30"/>
      <c r="J4217" s="30"/>
    </row>
    <row r="4218" spans="8:10" x14ac:dyDescent="0.25">
      <c r="H4218" s="30"/>
      <c r="I4218" s="30"/>
      <c r="J4218" s="30"/>
    </row>
    <row r="4219" spans="8:10" x14ac:dyDescent="0.25">
      <c r="H4219" s="30"/>
      <c r="I4219" s="30"/>
      <c r="J4219" s="30"/>
    </row>
    <row r="4220" spans="8:10" x14ac:dyDescent="0.25">
      <c r="H4220" s="30"/>
      <c r="I4220" s="30"/>
      <c r="J4220" s="30"/>
    </row>
    <row r="4221" spans="8:10" x14ac:dyDescent="0.25">
      <c r="H4221" s="30"/>
      <c r="I4221" s="30"/>
      <c r="J4221" s="30"/>
    </row>
    <row r="4222" spans="8:10" x14ac:dyDescent="0.25">
      <c r="H4222" s="30"/>
      <c r="I4222" s="30"/>
      <c r="J4222" s="30"/>
    </row>
    <row r="4223" spans="8:10" x14ac:dyDescent="0.25">
      <c r="H4223" s="30"/>
      <c r="I4223" s="30"/>
      <c r="J4223" s="30"/>
    </row>
    <row r="4224" spans="8:10" x14ac:dyDescent="0.25">
      <c r="H4224" s="30"/>
      <c r="I4224" s="30"/>
      <c r="J4224" s="30"/>
    </row>
    <row r="4225" spans="8:10" x14ac:dyDescent="0.25">
      <c r="H4225" s="30"/>
      <c r="I4225" s="30"/>
      <c r="J4225" s="30"/>
    </row>
    <row r="4226" spans="8:10" x14ac:dyDescent="0.25">
      <c r="H4226" s="30"/>
      <c r="I4226" s="30"/>
      <c r="J4226" s="30"/>
    </row>
    <row r="4227" spans="8:10" x14ac:dyDescent="0.25">
      <c r="H4227" s="30"/>
      <c r="I4227" s="30"/>
      <c r="J4227" s="30"/>
    </row>
    <row r="4228" spans="8:10" x14ac:dyDescent="0.25">
      <c r="H4228" s="30"/>
      <c r="I4228" s="30"/>
      <c r="J4228" s="30"/>
    </row>
    <row r="4229" spans="8:10" x14ac:dyDescent="0.25">
      <c r="H4229" s="30"/>
      <c r="I4229" s="30"/>
      <c r="J4229" s="30"/>
    </row>
    <row r="4230" spans="8:10" x14ac:dyDescent="0.25">
      <c r="H4230" s="30"/>
      <c r="I4230" s="30"/>
      <c r="J4230" s="30"/>
    </row>
    <row r="4231" spans="8:10" x14ac:dyDescent="0.25">
      <c r="H4231" s="30"/>
      <c r="I4231" s="30"/>
      <c r="J4231" s="30"/>
    </row>
    <row r="4232" spans="8:10" x14ac:dyDescent="0.25">
      <c r="H4232" s="30"/>
      <c r="I4232" s="30"/>
      <c r="J4232" s="30"/>
    </row>
    <row r="4233" spans="8:10" x14ac:dyDescent="0.25">
      <c r="H4233" s="30"/>
      <c r="I4233" s="30"/>
      <c r="J4233" s="30"/>
    </row>
    <row r="4234" spans="8:10" x14ac:dyDescent="0.25">
      <c r="H4234" s="30"/>
      <c r="I4234" s="30"/>
      <c r="J4234" s="30"/>
    </row>
    <row r="4235" spans="8:10" x14ac:dyDescent="0.25">
      <c r="H4235" s="30"/>
      <c r="I4235" s="30"/>
      <c r="J4235" s="30"/>
    </row>
    <row r="4236" spans="8:10" x14ac:dyDescent="0.25">
      <c r="H4236" s="30"/>
      <c r="I4236" s="30"/>
      <c r="J4236" s="30"/>
    </row>
    <row r="4237" spans="8:10" x14ac:dyDescent="0.25">
      <c r="H4237" s="30"/>
      <c r="I4237" s="30"/>
      <c r="J4237" s="30"/>
    </row>
    <row r="4238" spans="8:10" x14ac:dyDescent="0.25">
      <c r="H4238" s="30"/>
      <c r="I4238" s="30"/>
      <c r="J4238" s="30"/>
    </row>
    <row r="4239" spans="8:10" x14ac:dyDescent="0.25">
      <c r="H4239" s="30"/>
      <c r="I4239" s="30"/>
      <c r="J4239" s="30"/>
    </row>
    <row r="4240" spans="8:10" x14ac:dyDescent="0.25">
      <c r="H4240" s="30"/>
      <c r="I4240" s="30"/>
      <c r="J4240" s="30"/>
    </row>
    <row r="4241" spans="8:10" x14ac:dyDescent="0.25">
      <c r="H4241" s="30"/>
      <c r="I4241" s="30"/>
      <c r="J4241" s="30"/>
    </row>
    <row r="4242" spans="8:10" x14ac:dyDescent="0.25">
      <c r="H4242" s="30"/>
      <c r="I4242" s="30"/>
      <c r="J4242" s="30"/>
    </row>
    <row r="4243" spans="8:10" x14ac:dyDescent="0.25">
      <c r="H4243" s="30"/>
      <c r="I4243" s="30"/>
      <c r="J4243" s="30"/>
    </row>
    <row r="4244" spans="8:10" x14ac:dyDescent="0.25">
      <c r="H4244" s="30"/>
      <c r="I4244" s="30"/>
      <c r="J4244" s="30"/>
    </row>
    <row r="4245" spans="8:10" x14ac:dyDescent="0.25">
      <c r="H4245" s="30"/>
      <c r="I4245" s="30"/>
      <c r="J4245" s="30"/>
    </row>
    <row r="4246" spans="8:10" x14ac:dyDescent="0.25">
      <c r="H4246" s="30"/>
      <c r="I4246" s="30"/>
      <c r="J4246" s="30"/>
    </row>
    <row r="4247" spans="8:10" x14ac:dyDescent="0.25">
      <c r="H4247" s="30"/>
      <c r="I4247" s="30"/>
      <c r="J4247" s="30"/>
    </row>
    <row r="4248" spans="8:10" x14ac:dyDescent="0.25">
      <c r="H4248" s="30"/>
      <c r="I4248" s="30"/>
      <c r="J4248" s="30"/>
    </row>
    <row r="4249" spans="8:10" x14ac:dyDescent="0.25">
      <c r="H4249" s="30"/>
      <c r="I4249" s="30"/>
      <c r="J4249" s="30"/>
    </row>
    <row r="4250" spans="8:10" x14ac:dyDescent="0.25">
      <c r="H4250" s="30"/>
      <c r="I4250" s="30"/>
      <c r="J4250" s="30"/>
    </row>
    <row r="4251" spans="8:10" x14ac:dyDescent="0.25">
      <c r="H4251" s="30"/>
      <c r="I4251" s="30"/>
      <c r="J4251" s="30"/>
    </row>
    <row r="4252" spans="8:10" x14ac:dyDescent="0.25">
      <c r="H4252" s="30"/>
      <c r="I4252" s="30"/>
      <c r="J4252" s="30"/>
    </row>
    <row r="4253" spans="8:10" x14ac:dyDescent="0.25">
      <c r="H4253" s="30"/>
      <c r="I4253" s="30"/>
      <c r="J4253" s="30"/>
    </row>
    <row r="4254" spans="8:10" x14ac:dyDescent="0.25">
      <c r="H4254" s="30"/>
      <c r="I4254" s="30"/>
      <c r="J4254" s="30"/>
    </row>
    <row r="4255" spans="8:10" x14ac:dyDescent="0.25">
      <c r="H4255" s="30"/>
      <c r="I4255" s="30"/>
      <c r="J4255" s="30"/>
    </row>
    <row r="4256" spans="8:10" x14ac:dyDescent="0.25">
      <c r="H4256" s="30"/>
      <c r="I4256" s="30"/>
      <c r="J4256" s="30"/>
    </row>
    <row r="4257" spans="8:10" x14ac:dyDescent="0.25">
      <c r="H4257" s="30"/>
      <c r="I4257" s="30"/>
      <c r="J4257" s="30"/>
    </row>
    <row r="4258" spans="8:10" x14ac:dyDescent="0.25">
      <c r="H4258" s="30"/>
      <c r="I4258" s="30"/>
      <c r="J4258" s="30"/>
    </row>
    <row r="4259" spans="8:10" x14ac:dyDescent="0.25">
      <c r="H4259" s="30"/>
      <c r="I4259" s="30"/>
      <c r="J4259" s="30"/>
    </row>
    <row r="4260" spans="8:10" x14ac:dyDescent="0.25">
      <c r="H4260" s="30"/>
      <c r="I4260" s="30"/>
      <c r="J4260" s="30"/>
    </row>
    <row r="4261" spans="8:10" x14ac:dyDescent="0.25">
      <c r="H4261" s="30"/>
      <c r="I4261" s="30"/>
      <c r="J4261" s="30"/>
    </row>
    <row r="4262" spans="8:10" x14ac:dyDescent="0.25">
      <c r="H4262" s="30"/>
      <c r="I4262" s="30"/>
      <c r="J4262" s="30"/>
    </row>
    <row r="4263" spans="8:10" x14ac:dyDescent="0.25">
      <c r="H4263" s="30"/>
      <c r="I4263" s="30"/>
      <c r="J4263" s="30"/>
    </row>
    <row r="4264" spans="8:10" x14ac:dyDescent="0.25">
      <c r="H4264" s="30"/>
      <c r="I4264" s="30"/>
      <c r="J4264" s="30"/>
    </row>
    <row r="4265" spans="8:10" x14ac:dyDescent="0.25">
      <c r="H4265" s="30"/>
      <c r="I4265" s="30"/>
      <c r="J4265" s="30"/>
    </row>
    <row r="4266" spans="8:10" x14ac:dyDescent="0.25">
      <c r="H4266" s="30"/>
      <c r="I4266" s="30"/>
      <c r="J4266" s="30"/>
    </row>
    <row r="4267" spans="8:10" x14ac:dyDescent="0.25">
      <c r="H4267" s="30"/>
      <c r="I4267" s="30"/>
      <c r="J4267" s="30"/>
    </row>
    <row r="4268" spans="8:10" x14ac:dyDescent="0.25">
      <c r="H4268" s="30"/>
      <c r="I4268" s="30"/>
      <c r="J4268" s="30"/>
    </row>
    <row r="4269" spans="8:10" x14ac:dyDescent="0.25">
      <c r="H4269" s="30"/>
      <c r="I4269" s="30"/>
      <c r="J4269" s="30"/>
    </row>
    <row r="4270" spans="8:10" x14ac:dyDescent="0.25">
      <c r="H4270" s="30"/>
      <c r="I4270" s="30"/>
      <c r="J4270" s="30"/>
    </row>
    <row r="4271" spans="8:10" x14ac:dyDescent="0.25">
      <c r="H4271" s="30"/>
      <c r="I4271" s="30"/>
      <c r="J4271" s="30"/>
    </row>
    <row r="4272" spans="8:10" x14ac:dyDescent="0.25">
      <c r="H4272" s="30"/>
      <c r="I4272" s="30"/>
      <c r="J4272" s="30"/>
    </row>
    <row r="4273" spans="8:10" x14ac:dyDescent="0.25">
      <c r="H4273" s="30"/>
      <c r="I4273" s="30"/>
      <c r="J4273" s="30"/>
    </row>
    <row r="4274" spans="8:10" x14ac:dyDescent="0.25">
      <c r="H4274" s="30"/>
      <c r="I4274" s="30"/>
      <c r="J4274" s="30"/>
    </row>
    <row r="4275" spans="8:10" x14ac:dyDescent="0.25">
      <c r="H4275" s="30"/>
      <c r="I4275" s="30"/>
      <c r="J4275" s="30"/>
    </row>
    <row r="4276" spans="8:10" x14ac:dyDescent="0.25">
      <c r="H4276" s="30"/>
      <c r="I4276" s="30"/>
      <c r="J4276" s="30"/>
    </row>
    <row r="4277" spans="8:10" x14ac:dyDescent="0.25">
      <c r="H4277" s="30"/>
      <c r="I4277" s="30"/>
      <c r="J4277" s="30"/>
    </row>
    <row r="4278" spans="8:10" x14ac:dyDescent="0.25">
      <c r="H4278" s="30"/>
      <c r="I4278" s="30"/>
      <c r="J4278" s="30"/>
    </row>
    <row r="4279" spans="8:10" x14ac:dyDescent="0.25">
      <c r="H4279" s="30"/>
      <c r="I4279" s="30"/>
      <c r="J4279" s="30"/>
    </row>
    <row r="4280" spans="8:10" x14ac:dyDescent="0.25">
      <c r="H4280" s="30"/>
      <c r="I4280" s="30"/>
      <c r="J4280" s="30"/>
    </row>
    <row r="4281" spans="8:10" x14ac:dyDescent="0.25">
      <c r="H4281" s="30"/>
      <c r="I4281" s="30"/>
      <c r="J4281" s="30"/>
    </row>
    <row r="4282" spans="8:10" x14ac:dyDescent="0.25">
      <c r="H4282" s="30"/>
      <c r="I4282" s="30"/>
      <c r="J4282" s="30"/>
    </row>
    <row r="4283" spans="8:10" x14ac:dyDescent="0.25">
      <c r="H4283" s="30"/>
      <c r="I4283" s="30"/>
      <c r="J4283" s="30"/>
    </row>
    <row r="4284" spans="8:10" x14ac:dyDescent="0.25">
      <c r="H4284" s="30"/>
      <c r="I4284" s="30"/>
      <c r="J4284" s="30"/>
    </row>
    <row r="4285" spans="8:10" x14ac:dyDescent="0.25">
      <c r="H4285" s="30"/>
      <c r="I4285" s="30"/>
      <c r="J4285" s="30"/>
    </row>
    <row r="4286" spans="8:10" x14ac:dyDescent="0.25">
      <c r="H4286" s="30"/>
      <c r="I4286" s="30"/>
      <c r="J4286" s="30"/>
    </row>
    <row r="4287" spans="8:10" x14ac:dyDescent="0.25">
      <c r="H4287" s="30"/>
      <c r="I4287" s="30"/>
      <c r="J4287" s="30"/>
    </row>
    <row r="4288" spans="8:10" x14ac:dyDescent="0.25">
      <c r="H4288" s="30"/>
      <c r="I4288" s="30"/>
      <c r="J4288" s="30"/>
    </row>
    <row r="4289" spans="8:10" x14ac:dyDescent="0.25">
      <c r="H4289" s="30"/>
      <c r="I4289" s="30"/>
      <c r="J4289" s="30"/>
    </row>
    <row r="4290" spans="8:10" x14ac:dyDescent="0.25">
      <c r="H4290" s="30"/>
      <c r="I4290" s="30"/>
      <c r="J4290" s="30"/>
    </row>
    <row r="4291" spans="8:10" x14ac:dyDescent="0.25">
      <c r="H4291" s="30"/>
      <c r="I4291" s="30"/>
      <c r="J4291" s="30"/>
    </row>
    <row r="4292" spans="8:10" x14ac:dyDescent="0.25">
      <c r="H4292" s="30"/>
      <c r="I4292" s="30"/>
      <c r="J4292" s="30"/>
    </row>
    <row r="4293" spans="8:10" x14ac:dyDescent="0.25">
      <c r="H4293" s="30"/>
      <c r="I4293" s="30"/>
      <c r="J4293" s="30"/>
    </row>
    <row r="4294" spans="8:10" x14ac:dyDescent="0.25">
      <c r="H4294" s="30"/>
      <c r="I4294" s="30"/>
      <c r="J4294" s="30"/>
    </row>
    <row r="4295" spans="8:10" x14ac:dyDescent="0.25">
      <c r="H4295" s="30"/>
      <c r="I4295" s="30"/>
      <c r="J4295" s="30"/>
    </row>
    <row r="4296" spans="8:10" x14ac:dyDescent="0.25">
      <c r="H4296" s="30"/>
      <c r="I4296" s="30"/>
      <c r="J4296" s="30"/>
    </row>
    <row r="4297" spans="8:10" x14ac:dyDescent="0.25">
      <c r="H4297" s="30"/>
      <c r="I4297" s="30"/>
      <c r="J4297" s="30"/>
    </row>
    <row r="4298" spans="8:10" x14ac:dyDescent="0.25">
      <c r="H4298" s="30"/>
      <c r="I4298" s="30"/>
      <c r="J4298" s="30"/>
    </row>
    <row r="4299" spans="8:10" x14ac:dyDescent="0.25">
      <c r="H4299" s="30"/>
      <c r="I4299" s="30"/>
      <c r="J4299" s="30"/>
    </row>
    <row r="4300" spans="8:10" x14ac:dyDescent="0.25">
      <c r="H4300" s="30"/>
      <c r="I4300" s="30"/>
      <c r="J4300" s="30"/>
    </row>
    <row r="4301" spans="8:10" x14ac:dyDescent="0.25">
      <c r="H4301" s="30"/>
      <c r="I4301" s="30"/>
      <c r="J4301" s="30"/>
    </row>
    <row r="4302" spans="8:10" x14ac:dyDescent="0.25">
      <c r="H4302" s="30"/>
      <c r="I4302" s="30"/>
      <c r="J4302" s="30"/>
    </row>
    <row r="4303" spans="8:10" x14ac:dyDescent="0.25">
      <c r="H4303" s="30"/>
      <c r="I4303" s="30"/>
      <c r="J4303" s="30"/>
    </row>
    <row r="4304" spans="8:10" x14ac:dyDescent="0.25">
      <c r="H4304" s="30"/>
      <c r="I4304" s="30"/>
      <c r="J4304" s="30"/>
    </row>
    <row r="4305" spans="8:10" x14ac:dyDescent="0.25">
      <c r="H4305" s="30"/>
      <c r="I4305" s="30"/>
      <c r="J4305" s="30"/>
    </row>
    <row r="4306" spans="8:10" x14ac:dyDescent="0.25">
      <c r="H4306" s="30"/>
      <c r="I4306" s="30"/>
      <c r="J4306" s="30"/>
    </row>
    <row r="4307" spans="8:10" x14ac:dyDescent="0.25">
      <c r="H4307" s="30"/>
      <c r="I4307" s="30"/>
      <c r="J4307" s="30"/>
    </row>
    <row r="4308" spans="8:10" x14ac:dyDescent="0.25">
      <c r="H4308" s="30"/>
      <c r="I4308" s="30"/>
      <c r="J4308" s="30"/>
    </row>
    <row r="4309" spans="8:10" x14ac:dyDescent="0.25">
      <c r="H4309" s="30"/>
      <c r="I4309" s="30"/>
      <c r="J4309" s="30"/>
    </row>
    <row r="4310" spans="8:10" x14ac:dyDescent="0.25">
      <c r="H4310" s="30"/>
      <c r="I4310" s="30"/>
      <c r="J4310" s="30"/>
    </row>
    <row r="4311" spans="8:10" x14ac:dyDescent="0.25">
      <c r="H4311" s="30"/>
      <c r="I4311" s="30"/>
      <c r="J4311" s="30"/>
    </row>
    <row r="4312" spans="8:10" x14ac:dyDescent="0.25">
      <c r="H4312" s="30"/>
      <c r="I4312" s="30"/>
      <c r="J4312" s="30"/>
    </row>
    <row r="4313" spans="8:10" x14ac:dyDescent="0.25">
      <c r="H4313" s="30"/>
      <c r="I4313" s="30"/>
      <c r="J4313" s="30"/>
    </row>
    <row r="4314" spans="8:10" x14ac:dyDescent="0.25">
      <c r="H4314" s="30"/>
      <c r="I4314" s="30"/>
      <c r="J4314" s="30"/>
    </row>
    <row r="4315" spans="8:10" x14ac:dyDescent="0.25">
      <c r="H4315" s="30"/>
      <c r="I4315" s="30"/>
      <c r="J4315" s="30"/>
    </row>
    <row r="4316" spans="8:10" x14ac:dyDescent="0.25">
      <c r="H4316" s="30"/>
      <c r="I4316" s="30"/>
      <c r="J4316" s="30"/>
    </row>
    <row r="4317" spans="8:10" x14ac:dyDescent="0.25">
      <c r="H4317" s="30"/>
      <c r="I4317" s="30"/>
      <c r="J4317" s="30"/>
    </row>
    <row r="4318" spans="8:10" x14ac:dyDescent="0.25">
      <c r="H4318" s="30"/>
      <c r="I4318" s="30"/>
      <c r="J4318" s="30"/>
    </row>
    <row r="4319" spans="8:10" x14ac:dyDescent="0.25">
      <c r="H4319" s="30"/>
      <c r="I4319" s="30"/>
      <c r="J4319" s="30"/>
    </row>
    <row r="4320" spans="8:10" x14ac:dyDescent="0.25">
      <c r="H4320" s="30"/>
      <c r="I4320" s="30"/>
      <c r="J4320" s="30"/>
    </row>
    <row r="4321" spans="8:10" x14ac:dyDescent="0.25">
      <c r="H4321" s="30"/>
      <c r="I4321" s="30"/>
      <c r="J4321" s="30"/>
    </row>
    <row r="4322" spans="8:10" x14ac:dyDescent="0.25">
      <c r="H4322" s="30"/>
      <c r="I4322" s="30"/>
      <c r="J4322" s="30"/>
    </row>
    <row r="4323" spans="8:10" x14ac:dyDescent="0.25">
      <c r="H4323" s="30"/>
      <c r="I4323" s="30"/>
      <c r="J4323" s="30"/>
    </row>
    <row r="4324" spans="8:10" x14ac:dyDescent="0.25">
      <c r="H4324" s="30"/>
      <c r="I4324" s="30"/>
      <c r="J4324" s="30"/>
    </row>
    <row r="4325" spans="8:10" x14ac:dyDescent="0.25">
      <c r="H4325" s="30"/>
      <c r="I4325" s="30"/>
      <c r="J4325" s="30"/>
    </row>
    <row r="4326" spans="8:10" x14ac:dyDescent="0.25">
      <c r="H4326" s="30"/>
      <c r="I4326" s="30"/>
      <c r="J4326" s="30"/>
    </row>
    <row r="4327" spans="8:10" x14ac:dyDescent="0.25">
      <c r="H4327" s="30"/>
      <c r="I4327" s="30"/>
      <c r="J4327" s="30"/>
    </row>
    <row r="4328" spans="8:10" x14ac:dyDescent="0.25">
      <c r="H4328" s="30"/>
      <c r="I4328" s="30"/>
      <c r="J4328" s="30"/>
    </row>
    <row r="4329" spans="8:10" x14ac:dyDescent="0.25">
      <c r="H4329" s="30"/>
      <c r="I4329" s="30"/>
      <c r="J4329" s="30"/>
    </row>
    <row r="4330" spans="8:10" x14ac:dyDescent="0.25">
      <c r="H4330" s="30"/>
      <c r="I4330" s="30"/>
      <c r="J4330" s="30"/>
    </row>
    <row r="4331" spans="8:10" x14ac:dyDescent="0.25">
      <c r="H4331" s="30"/>
      <c r="I4331" s="30"/>
      <c r="J4331" s="30"/>
    </row>
    <row r="4332" spans="8:10" x14ac:dyDescent="0.25">
      <c r="H4332" s="30"/>
      <c r="I4332" s="30"/>
      <c r="J4332" s="30"/>
    </row>
    <row r="4333" spans="8:10" x14ac:dyDescent="0.25">
      <c r="H4333" s="30"/>
      <c r="I4333" s="30"/>
      <c r="J4333" s="30"/>
    </row>
    <row r="4334" spans="8:10" x14ac:dyDescent="0.25">
      <c r="H4334" s="30"/>
      <c r="I4334" s="30"/>
      <c r="J4334" s="30"/>
    </row>
    <row r="4335" spans="8:10" x14ac:dyDescent="0.25">
      <c r="H4335" s="30"/>
      <c r="I4335" s="30"/>
      <c r="J4335" s="30"/>
    </row>
    <row r="4336" spans="8:10" x14ac:dyDescent="0.25">
      <c r="H4336" s="30"/>
      <c r="I4336" s="30"/>
      <c r="J4336" s="30"/>
    </row>
    <row r="4337" spans="8:10" x14ac:dyDescent="0.25">
      <c r="H4337" s="30"/>
      <c r="I4337" s="30"/>
      <c r="J4337" s="30"/>
    </row>
    <row r="4338" spans="8:10" x14ac:dyDescent="0.25">
      <c r="H4338" s="30"/>
      <c r="I4338" s="30"/>
      <c r="J4338" s="30"/>
    </row>
    <row r="4339" spans="8:10" x14ac:dyDescent="0.25">
      <c r="H4339" s="30"/>
      <c r="I4339" s="30"/>
      <c r="J4339" s="30"/>
    </row>
    <row r="4340" spans="8:10" x14ac:dyDescent="0.25">
      <c r="H4340" s="30"/>
      <c r="I4340" s="30"/>
      <c r="J4340" s="30"/>
    </row>
    <row r="4341" spans="8:10" x14ac:dyDescent="0.25">
      <c r="H4341" s="30"/>
      <c r="I4341" s="30"/>
      <c r="J4341" s="30"/>
    </row>
    <row r="4342" spans="8:10" x14ac:dyDescent="0.25">
      <c r="H4342" s="30"/>
      <c r="I4342" s="30"/>
      <c r="J4342" s="30"/>
    </row>
    <row r="4343" spans="8:10" x14ac:dyDescent="0.25">
      <c r="H4343" s="30"/>
      <c r="I4343" s="30"/>
      <c r="J4343" s="30"/>
    </row>
    <row r="4344" spans="8:10" x14ac:dyDescent="0.25">
      <c r="H4344" s="30"/>
      <c r="I4344" s="30"/>
      <c r="J4344" s="30"/>
    </row>
    <row r="4345" spans="8:10" x14ac:dyDescent="0.25">
      <c r="H4345" s="30"/>
      <c r="I4345" s="30"/>
      <c r="J4345" s="30"/>
    </row>
    <row r="4346" spans="8:10" x14ac:dyDescent="0.25">
      <c r="H4346" s="30"/>
      <c r="I4346" s="30"/>
      <c r="J4346" s="30"/>
    </row>
    <row r="4347" spans="8:10" x14ac:dyDescent="0.25">
      <c r="H4347" s="30"/>
      <c r="I4347" s="30"/>
      <c r="J4347" s="30"/>
    </row>
    <row r="4348" spans="8:10" x14ac:dyDescent="0.25">
      <c r="H4348" s="30"/>
      <c r="I4348" s="30"/>
      <c r="J4348" s="30"/>
    </row>
    <row r="4349" spans="8:10" x14ac:dyDescent="0.25">
      <c r="H4349" s="30"/>
      <c r="I4349" s="30"/>
      <c r="J4349" s="30"/>
    </row>
    <row r="4350" spans="8:10" x14ac:dyDescent="0.25">
      <c r="H4350" s="30"/>
      <c r="I4350" s="30"/>
      <c r="J4350" s="30"/>
    </row>
    <row r="4351" spans="8:10" x14ac:dyDescent="0.25">
      <c r="H4351" s="30"/>
      <c r="I4351" s="30"/>
      <c r="J4351" s="30"/>
    </row>
    <row r="4352" spans="8:10" x14ac:dyDescent="0.25">
      <c r="H4352" s="30"/>
      <c r="I4352" s="30"/>
      <c r="J4352" s="30"/>
    </row>
    <row r="4353" spans="8:10" x14ac:dyDescent="0.25">
      <c r="H4353" s="30"/>
      <c r="I4353" s="30"/>
      <c r="J4353" s="30"/>
    </row>
    <row r="4354" spans="8:10" x14ac:dyDescent="0.25">
      <c r="H4354" s="30"/>
      <c r="I4354" s="30"/>
      <c r="J4354" s="30"/>
    </row>
    <row r="4355" spans="8:10" x14ac:dyDescent="0.25">
      <c r="H4355" s="30"/>
      <c r="I4355" s="30"/>
      <c r="J4355" s="30"/>
    </row>
    <row r="4356" spans="8:10" x14ac:dyDescent="0.25">
      <c r="H4356" s="30"/>
      <c r="I4356" s="30"/>
      <c r="J4356" s="30"/>
    </row>
    <row r="4357" spans="8:10" x14ac:dyDescent="0.25">
      <c r="H4357" s="30"/>
      <c r="I4357" s="30"/>
      <c r="J4357" s="30"/>
    </row>
    <row r="4358" spans="8:10" x14ac:dyDescent="0.25">
      <c r="H4358" s="30"/>
      <c r="I4358" s="30"/>
      <c r="J4358" s="30"/>
    </row>
    <row r="4359" spans="8:10" x14ac:dyDescent="0.25">
      <c r="H4359" s="30"/>
      <c r="I4359" s="30"/>
      <c r="J4359" s="30"/>
    </row>
    <row r="4360" spans="8:10" x14ac:dyDescent="0.25">
      <c r="H4360" s="30"/>
      <c r="I4360" s="30"/>
      <c r="J4360" s="30"/>
    </row>
    <row r="4361" spans="8:10" x14ac:dyDescent="0.25">
      <c r="H4361" s="30"/>
      <c r="I4361" s="30"/>
      <c r="J4361" s="30"/>
    </row>
    <row r="4362" spans="8:10" x14ac:dyDescent="0.25">
      <c r="H4362" s="30"/>
      <c r="I4362" s="30"/>
      <c r="J4362" s="30"/>
    </row>
    <row r="4363" spans="8:10" x14ac:dyDescent="0.25">
      <c r="H4363" s="30"/>
      <c r="I4363" s="30"/>
      <c r="J4363" s="30"/>
    </row>
    <row r="4364" spans="8:10" x14ac:dyDescent="0.25">
      <c r="H4364" s="30"/>
      <c r="I4364" s="30"/>
      <c r="J4364" s="30"/>
    </row>
    <row r="4365" spans="8:10" x14ac:dyDescent="0.25">
      <c r="H4365" s="30"/>
      <c r="I4365" s="30"/>
      <c r="J4365" s="30"/>
    </row>
    <row r="4366" spans="8:10" x14ac:dyDescent="0.25">
      <c r="H4366" s="30"/>
      <c r="I4366" s="30"/>
      <c r="J4366" s="30"/>
    </row>
    <row r="4367" spans="8:10" x14ac:dyDescent="0.25">
      <c r="H4367" s="30"/>
      <c r="I4367" s="30"/>
      <c r="J4367" s="30"/>
    </row>
    <row r="4368" spans="8:10" x14ac:dyDescent="0.25">
      <c r="H4368" s="30"/>
      <c r="I4368" s="30"/>
      <c r="J4368" s="30"/>
    </row>
    <row r="4369" spans="8:10" x14ac:dyDescent="0.25">
      <c r="H4369" s="30"/>
      <c r="I4369" s="30"/>
      <c r="J4369" s="30"/>
    </row>
    <row r="4370" spans="8:10" x14ac:dyDescent="0.25">
      <c r="H4370" s="30"/>
      <c r="I4370" s="30"/>
      <c r="J4370" s="30"/>
    </row>
    <row r="4371" spans="8:10" x14ac:dyDescent="0.25">
      <c r="H4371" s="30"/>
      <c r="I4371" s="30"/>
      <c r="J4371" s="30"/>
    </row>
    <row r="4372" spans="8:10" x14ac:dyDescent="0.25">
      <c r="H4372" s="30"/>
      <c r="I4372" s="30"/>
      <c r="J4372" s="30"/>
    </row>
    <row r="4373" spans="8:10" x14ac:dyDescent="0.25">
      <c r="H4373" s="30"/>
      <c r="I4373" s="30"/>
      <c r="J4373" s="30"/>
    </row>
    <row r="4374" spans="8:10" x14ac:dyDescent="0.25">
      <c r="H4374" s="30"/>
      <c r="I4374" s="30"/>
      <c r="J4374" s="30"/>
    </row>
    <row r="4375" spans="8:10" x14ac:dyDescent="0.25">
      <c r="H4375" s="30"/>
      <c r="I4375" s="30"/>
      <c r="J4375" s="30"/>
    </row>
    <row r="4376" spans="8:10" x14ac:dyDescent="0.25">
      <c r="H4376" s="30"/>
      <c r="I4376" s="30"/>
      <c r="J4376" s="30"/>
    </row>
    <row r="4377" spans="8:10" x14ac:dyDescent="0.25">
      <c r="H4377" s="30"/>
      <c r="I4377" s="30"/>
      <c r="J4377" s="30"/>
    </row>
    <row r="4378" spans="8:10" x14ac:dyDescent="0.25">
      <c r="H4378" s="30"/>
      <c r="I4378" s="30"/>
      <c r="J4378" s="30"/>
    </row>
    <row r="4379" spans="8:10" x14ac:dyDescent="0.25">
      <c r="H4379" s="30"/>
      <c r="I4379" s="30"/>
      <c r="J4379" s="30"/>
    </row>
    <row r="4380" spans="8:10" x14ac:dyDescent="0.25">
      <c r="H4380" s="30"/>
      <c r="I4380" s="30"/>
      <c r="J4380" s="30"/>
    </row>
    <row r="4381" spans="8:10" x14ac:dyDescent="0.25">
      <c r="H4381" s="30"/>
      <c r="I4381" s="30"/>
      <c r="J4381" s="30"/>
    </row>
    <row r="4382" spans="8:10" x14ac:dyDescent="0.25">
      <c r="H4382" s="30"/>
      <c r="I4382" s="30"/>
      <c r="J4382" s="30"/>
    </row>
    <row r="4383" spans="8:10" x14ac:dyDescent="0.25">
      <c r="H4383" s="30"/>
      <c r="I4383" s="30"/>
      <c r="J4383" s="30"/>
    </row>
    <row r="4384" spans="8:10" x14ac:dyDescent="0.25">
      <c r="H4384" s="30"/>
      <c r="I4384" s="30"/>
      <c r="J4384" s="30"/>
    </row>
    <row r="4385" spans="8:10" x14ac:dyDescent="0.25">
      <c r="H4385" s="30"/>
      <c r="I4385" s="30"/>
      <c r="J4385" s="30"/>
    </row>
    <row r="4386" spans="8:10" x14ac:dyDescent="0.25">
      <c r="H4386" s="30"/>
      <c r="I4386" s="30"/>
      <c r="J4386" s="30"/>
    </row>
    <row r="4387" spans="8:10" x14ac:dyDescent="0.25">
      <c r="H4387" s="30"/>
      <c r="I4387" s="30"/>
      <c r="J4387" s="30"/>
    </row>
    <row r="4388" spans="8:10" x14ac:dyDescent="0.25">
      <c r="H4388" s="30"/>
      <c r="I4388" s="30"/>
      <c r="J4388" s="30"/>
    </row>
    <row r="4389" spans="8:10" x14ac:dyDescent="0.25">
      <c r="H4389" s="30"/>
      <c r="I4389" s="30"/>
      <c r="J4389" s="30"/>
    </row>
    <row r="4390" spans="8:10" x14ac:dyDescent="0.25">
      <c r="H4390" s="30"/>
      <c r="I4390" s="30"/>
      <c r="J4390" s="30"/>
    </row>
    <row r="4391" spans="8:10" x14ac:dyDescent="0.25">
      <c r="H4391" s="30"/>
      <c r="I4391" s="30"/>
      <c r="J4391" s="30"/>
    </row>
    <row r="4392" spans="8:10" x14ac:dyDescent="0.25">
      <c r="H4392" s="30"/>
      <c r="I4392" s="30"/>
      <c r="J4392" s="30"/>
    </row>
    <row r="4393" spans="8:10" x14ac:dyDescent="0.25">
      <c r="H4393" s="30"/>
      <c r="I4393" s="30"/>
      <c r="J4393" s="30"/>
    </row>
    <row r="4394" spans="8:10" x14ac:dyDescent="0.25">
      <c r="H4394" s="30"/>
      <c r="I4394" s="30"/>
      <c r="J4394" s="30"/>
    </row>
    <row r="4395" spans="8:10" x14ac:dyDescent="0.25">
      <c r="H4395" s="30"/>
      <c r="I4395" s="30"/>
      <c r="J4395" s="30"/>
    </row>
    <row r="4396" spans="8:10" x14ac:dyDescent="0.25">
      <c r="H4396" s="30"/>
      <c r="I4396" s="30"/>
      <c r="J4396" s="30"/>
    </row>
    <row r="4397" spans="8:10" x14ac:dyDescent="0.25">
      <c r="H4397" s="30"/>
      <c r="I4397" s="30"/>
      <c r="J4397" s="30"/>
    </row>
    <row r="4398" spans="8:10" x14ac:dyDescent="0.25">
      <c r="H4398" s="30"/>
      <c r="I4398" s="30"/>
      <c r="J4398" s="30"/>
    </row>
    <row r="4399" spans="8:10" x14ac:dyDescent="0.25">
      <c r="H4399" s="30"/>
      <c r="I4399" s="30"/>
      <c r="J4399" s="30"/>
    </row>
    <row r="4400" spans="8:10" x14ac:dyDescent="0.25">
      <c r="H4400" s="30"/>
      <c r="I4400" s="30"/>
      <c r="J4400" s="30"/>
    </row>
    <row r="4401" spans="8:10" x14ac:dyDescent="0.25">
      <c r="H4401" s="30"/>
      <c r="I4401" s="30"/>
      <c r="J4401" s="30"/>
    </row>
    <row r="4402" spans="8:10" x14ac:dyDescent="0.25">
      <c r="H4402" s="30"/>
      <c r="I4402" s="30"/>
      <c r="J4402" s="30"/>
    </row>
    <row r="4403" spans="8:10" x14ac:dyDescent="0.25">
      <c r="H4403" s="30"/>
      <c r="I4403" s="30"/>
      <c r="J4403" s="30"/>
    </row>
    <row r="4404" spans="8:10" x14ac:dyDescent="0.25">
      <c r="H4404" s="30"/>
      <c r="I4404" s="30"/>
      <c r="J4404" s="30"/>
    </row>
    <row r="4405" spans="8:10" x14ac:dyDescent="0.25">
      <c r="H4405" s="30"/>
      <c r="I4405" s="30"/>
      <c r="J4405" s="30"/>
    </row>
    <row r="4406" spans="8:10" x14ac:dyDescent="0.25">
      <c r="H4406" s="30"/>
      <c r="I4406" s="30"/>
      <c r="J4406" s="30"/>
    </row>
    <row r="4407" spans="8:10" x14ac:dyDescent="0.25">
      <c r="H4407" s="30"/>
      <c r="I4407" s="30"/>
      <c r="J4407" s="30"/>
    </row>
    <row r="4408" spans="8:10" x14ac:dyDescent="0.25">
      <c r="H4408" s="30"/>
      <c r="I4408" s="30"/>
      <c r="J4408" s="30"/>
    </row>
    <row r="4409" spans="8:10" x14ac:dyDescent="0.25">
      <c r="H4409" s="30"/>
      <c r="I4409" s="30"/>
      <c r="J4409" s="30"/>
    </row>
    <row r="4410" spans="8:10" x14ac:dyDescent="0.25">
      <c r="H4410" s="30"/>
      <c r="I4410" s="30"/>
      <c r="J4410" s="30"/>
    </row>
    <row r="4411" spans="8:10" x14ac:dyDescent="0.25">
      <c r="H4411" s="30"/>
      <c r="I4411" s="30"/>
      <c r="J4411" s="30"/>
    </row>
    <row r="4412" spans="8:10" x14ac:dyDescent="0.25">
      <c r="H4412" s="30"/>
      <c r="I4412" s="30"/>
      <c r="J4412" s="30"/>
    </row>
    <row r="4413" spans="8:10" x14ac:dyDescent="0.25">
      <c r="H4413" s="30"/>
      <c r="I4413" s="30"/>
      <c r="J4413" s="30"/>
    </row>
    <row r="4414" spans="8:10" x14ac:dyDescent="0.25">
      <c r="H4414" s="30"/>
      <c r="I4414" s="30"/>
      <c r="J4414" s="30"/>
    </row>
    <row r="4415" spans="8:10" x14ac:dyDescent="0.25">
      <c r="H4415" s="30"/>
      <c r="I4415" s="30"/>
      <c r="J4415" s="30"/>
    </row>
    <row r="4416" spans="8:10" x14ac:dyDescent="0.25">
      <c r="H4416" s="30"/>
      <c r="I4416" s="30"/>
      <c r="J4416" s="30"/>
    </row>
    <row r="4417" spans="8:10" x14ac:dyDescent="0.25">
      <c r="H4417" s="30"/>
      <c r="I4417" s="30"/>
      <c r="J4417" s="30"/>
    </row>
    <row r="4418" spans="8:10" x14ac:dyDescent="0.25">
      <c r="H4418" s="30"/>
      <c r="I4418" s="30"/>
      <c r="J4418" s="30"/>
    </row>
    <row r="4419" spans="8:10" x14ac:dyDescent="0.25">
      <c r="H4419" s="30"/>
      <c r="I4419" s="30"/>
      <c r="J4419" s="30"/>
    </row>
    <row r="4420" spans="8:10" x14ac:dyDescent="0.25">
      <c r="H4420" s="30"/>
      <c r="I4420" s="30"/>
      <c r="J4420" s="30"/>
    </row>
    <row r="4421" spans="8:10" x14ac:dyDescent="0.25">
      <c r="H4421" s="30"/>
      <c r="I4421" s="30"/>
      <c r="J4421" s="30"/>
    </row>
    <row r="4422" spans="8:10" x14ac:dyDescent="0.25">
      <c r="H4422" s="30"/>
      <c r="I4422" s="30"/>
      <c r="J4422" s="30"/>
    </row>
    <row r="4423" spans="8:10" x14ac:dyDescent="0.25">
      <c r="H4423" s="30"/>
      <c r="I4423" s="30"/>
      <c r="J4423" s="30"/>
    </row>
    <row r="4424" spans="8:10" x14ac:dyDescent="0.25">
      <c r="H4424" s="30"/>
      <c r="I4424" s="30"/>
      <c r="J4424" s="30"/>
    </row>
    <row r="4425" spans="8:10" x14ac:dyDescent="0.25">
      <c r="H4425" s="30"/>
      <c r="I4425" s="30"/>
      <c r="J4425" s="30"/>
    </row>
    <row r="4426" spans="8:10" x14ac:dyDescent="0.25">
      <c r="H4426" s="30"/>
      <c r="I4426" s="30"/>
      <c r="J4426" s="30"/>
    </row>
    <row r="4427" spans="8:10" x14ac:dyDescent="0.25">
      <c r="H4427" s="30"/>
      <c r="I4427" s="30"/>
      <c r="J4427" s="30"/>
    </row>
    <row r="4428" spans="8:10" x14ac:dyDescent="0.25">
      <c r="H4428" s="30"/>
      <c r="I4428" s="30"/>
      <c r="J4428" s="30"/>
    </row>
    <row r="4429" spans="8:10" x14ac:dyDescent="0.25">
      <c r="H4429" s="30"/>
      <c r="I4429" s="30"/>
      <c r="J4429" s="30"/>
    </row>
    <row r="4430" spans="8:10" x14ac:dyDescent="0.25">
      <c r="H4430" s="30"/>
      <c r="I4430" s="30"/>
      <c r="J4430" s="30"/>
    </row>
    <row r="4431" spans="8:10" x14ac:dyDescent="0.25">
      <c r="H4431" s="30"/>
      <c r="I4431" s="30"/>
      <c r="J4431" s="30"/>
    </row>
    <row r="4432" spans="8:10" x14ac:dyDescent="0.25">
      <c r="H4432" s="30"/>
      <c r="I4432" s="30"/>
      <c r="J4432" s="30"/>
    </row>
    <row r="4433" spans="8:10" x14ac:dyDescent="0.25">
      <c r="H4433" s="30"/>
      <c r="I4433" s="30"/>
      <c r="J4433" s="30"/>
    </row>
    <row r="4434" spans="8:10" x14ac:dyDescent="0.25">
      <c r="H4434" s="30"/>
      <c r="I4434" s="30"/>
      <c r="J4434" s="30"/>
    </row>
    <row r="4435" spans="8:10" x14ac:dyDescent="0.25">
      <c r="H4435" s="30"/>
      <c r="I4435" s="30"/>
      <c r="J4435" s="30"/>
    </row>
    <row r="4436" spans="8:10" x14ac:dyDescent="0.25">
      <c r="H4436" s="30"/>
      <c r="I4436" s="30"/>
      <c r="J4436" s="30"/>
    </row>
    <row r="4437" spans="8:10" x14ac:dyDescent="0.25">
      <c r="H4437" s="30"/>
      <c r="I4437" s="30"/>
      <c r="J4437" s="30"/>
    </row>
    <row r="4438" spans="8:10" x14ac:dyDescent="0.25">
      <c r="H4438" s="30"/>
      <c r="I4438" s="30"/>
      <c r="J4438" s="30"/>
    </row>
    <row r="4439" spans="8:10" x14ac:dyDescent="0.25">
      <c r="H4439" s="30"/>
      <c r="I4439" s="30"/>
      <c r="J4439" s="30"/>
    </row>
    <row r="4440" spans="8:10" x14ac:dyDescent="0.25">
      <c r="H4440" s="30"/>
      <c r="I4440" s="30"/>
      <c r="J4440" s="30"/>
    </row>
    <row r="4441" spans="8:10" x14ac:dyDescent="0.25">
      <c r="H4441" s="30"/>
      <c r="I4441" s="30"/>
      <c r="J4441" s="30"/>
    </row>
    <row r="4442" spans="8:10" x14ac:dyDescent="0.25">
      <c r="H4442" s="30"/>
      <c r="I4442" s="30"/>
      <c r="J4442" s="30"/>
    </row>
    <row r="4443" spans="8:10" x14ac:dyDescent="0.25">
      <c r="H4443" s="30"/>
      <c r="I4443" s="30"/>
      <c r="J4443" s="30"/>
    </row>
    <row r="4444" spans="8:10" x14ac:dyDescent="0.25">
      <c r="H4444" s="30"/>
      <c r="I4444" s="30"/>
      <c r="J4444" s="30"/>
    </row>
    <row r="4445" spans="8:10" x14ac:dyDescent="0.25">
      <c r="H4445" s="30"/>
      <c r="I4445" s="30"/>
      <c r="J4445" s="30"/>
    </row>
    <row r="4446" spans="8:10" x14ac:dyDescent="0.25">
      <c r="H4446" s="30"/>
      <c r="I4446" s="30"/>
      <c r="J4446" s="30"/>
    </row>
    <row r="4447" spans="8:10" x14ac:dyDescent="0.25">
      <c r="H4447" s="30"/>
      <c r="I4447" s="30"/>
      <c r="J4447" s="30"/>
    </row>
    <row r="4448" spans="8:10" x14ac:dyDescent="0.25">
      <c r="H4448" s="30"/>
      <c r="I4448" s="30"/>
      <c r="J4448" s="30"/>
    </row>
    <row r="4449" spans="8:10" x14ac:dyDescent="0.25">
      <c r="H4449" s="30"/>
      <c r="I4449" s="30"/>
      <c r="J4449" s="30"/>
    </row>
    <row r="4450" spans="8:10" x14ac:dyDescent="0.25">
      <c r="H4450" s="30"/>
      <c r="I4450" s="30"/>
      <c r="J4450" s="30"/>
    </row>
    <row r="4451" spans="8:10" x14ac:dyDescent="0.25">
      <c r="H4451" s="30"/>
      <c r="I4451" s="30"/>
      <c r="J4451" s="30"/>
    </row>
    <row r="4452" spans="8:10" x14ac:dyDescent="0.25">
      <c r="H4452" s="30"/>
      <c r="I4452" s="30"/>
      <c r="J4452" s="30"/>
    </row>
    <row r="4453" spans="8:10" x14ac:dyDescent="0.25">
      <c r="H4453" s="30"/>
      <c r="I4453" s="30"/>
      <c r="J4453" s="30"/>
    </row>
    <row r="4454" spans="8:10" x14ac:dyDescent="0.25">
      <c r="H4454" s="30"/>
      <c r="I4454" s="30"/>
      <c r="J4454" s="30"/>
    </row>
    <row r="4455" spans="8:10" x14ac:dyDescent="0.25">
      <c r="H4455" s="30"/>
      <c r="I4455" s="30"/>
      <c r="J4455" s="30"/>
    </row>
    <row r="4456" spans="8:10" x14ac:dyDescent="0.25">
      <c r="H4456" s="30"/>
      <c r="I4456" s="30"/>
      <c r="J4456" s="30"/>
    </row>
    <row r="4457" spans="8:10" x14ac:dyDescent="0.25">
      <c r="H4457" s="30"/>
      <c r="I4457" s="30"/>
      <c r="J4457" s="30"/>
    </row>
    <row r="4458" spans="8:10" x14ac:dyDescent="0.25">
      <c r="H4458" s="30"/>
      <c r="I4458" s="30"/>
      <c r="J4458" s="30"/>
    </row>
    <row r="4459" spans="8:10" x14ac:dyDescent="0.25">
      <c r="H4459" s="30"/>
      <c r="I4459" s="30"/>
      <c r="J4459" s="30"/>
    </row>
    <row r="4460" spans="8:10" x14ac:dyDescent="0.25">
      <c r="H4460" s="30"/>
      <c r="I4460" s="30"/>
      <c r="J4460" s="30"/>
    </row>
    <row r="4461" spans="8:10" x14ac:dyDescent="0.25">
      <c r="H4461" s="30"/>
      <c r="I4461" s="30"/>
      <c r="J4461" s="30"/>
    </row>
    <row r="4462" spans="8:10" x14ac:dyDescent="0.25">
      <c r="H4462" s="30"/>
      <c r="I4462" s="30"/>
      <c r="J4462" s="30"/>
    </row>
    <row r="4463" spans="8:10" x14ac:dyDescent="0.25">
      <c r="H4463" s="30"/>
      <c r="I4463" s="30"/>
      <c r="J4463" s="30"/>
    </row>
    <row r="4464" spans="8:10" x14ac:dyDescent="0.25">
      <c r="H4464" s="30"/>
      <c r="I4464" s="30"/>
      <c r="J4464" s="30"/>
    </row>
    <row r="4465" spans="8:10" x14ac:dyDescent="0.25">
      <c r="H4465" s="30"/>
      <c r="I4465" s="30"/>
      <c r="J4465" s="30"/>
    </row>
    <row r="4466" spans="8:10" x14ac:dyDescent="0.25">
      <c r="H4466" s="30"/>
      <c r="I4466" s="30"/>
      <c r="J4466" s="30"/>
    </row>
    <row r="4467" spans="8:10" x14ac:dyDescent="0.25">
      <c r="H4467" s="30"/>
      <c r="I4467" s="30"/>
      <c r="J4467" s="30"/>
    </row>
    <row r="4468" spans="8:10" x14ac:dyDescent="0.25">
      <c r="H4468" s="30"/>
      <c r="I4468" s="30"/>
      <c r="J4468" s="30"/>
    </row>
    <row r="4469" spans="8:10" x14ac:dyDescent="0.25">
      <c r="H4469" s="30"/>
      <c r="I4469" s="30"/>
      <c r="J4469" s="30"/>
    </row>
    <row r="4470" spans="8:10" x14ac:dyDescent="0.25">
      <c r="H4470" s="30"/>
      <c r="I4470" s="30"/>
      <c r="J4470" s="30"/>
    </row>
    <row r="4471" spans="8:10" x14ac:dyDescent="0.25">
      <c r="H4471" s="30"/>
      <c r="I4471" s="30"/>
      <c r="J4471" s="30"/>
    </row>
    <row r="4472" spans="8:10" x14ac:dyDescent="0.25">
      <c r="H4472" s="30"/>
      <c r="I4472" s="30"/>
      <c r="J4472" s="30"/>
    </row>
    <row r="4473" spans="8:10" x14ac:dyDescent="0.25">
      <c r="H4473" s="30"/>
      <c r="I4473" s="30"/>
      <c r="J4473" s="30"/>
    </row>
    <row r="4474" spans="8:10" x14ac:dyDescent="0.25">
      <c r="H4474" s="30"/>
      <c r="I4474" s="30"/>
      <c r="J4474" s="30"/>
    </row>
    <row r="4475" spans="8:10" x14ac:dyDescent="0.25">
      <c r="H4475" s="30"/>
      <c r="I4475" s="30"/>
      <c r="J4475" s="30"/>
    </row>
    <row r="4476" spans="8:10" x14ac:dyDescent="0.25">
      <c r="H4476" s="30"/>
      <c r="I4476" s="30"/>
      <c r="J4476" s="30"/>
    </row>
    <row r="4477" spans="8:10" x14ac:dyDescent="0.25">
      <c r="H4477" s="30"/>
      <c r="I4477" s="30"/>
      <c r="J4477" s="30"/>
    </row>
    <row r="4478" spans="8:10" x14ac:dyDescent="0.25">
      <c r="H4478" s="30"/>
      <c r="I4478" s="30"/>
      <c r="J4478" s="30"/>
    </row>
    <row r="4479" spans="8:10" x14ac:dyDescent="0.25">
      <c r="H4479" s="30"/>
      <c r="I4479" s="30"/>
      <c r="J4479" s="30"/>
    </row>
    <row r="4480" spans="8:10" x14ac:dyDescent="0.25">
      <c r="H4480" s="30"/>
      <c r="I4480" s="30"/>
      <c r="J4480" s="30"/>
    </row>
    <row r="4481" spans="8:10" x14ac:dyDescent="0.25">
      <c r="H4481" s="30"/>
      <c r="I4481" s="30"/>
      <c r="J4481" s="30"/>
    </row>
    <row r="4482" spans="8:10" x14ac:dyDescent="0.25">
      <c r="H4482" s="30"/>
      <c r="I4482" s="30"/>
      <c r="J4482" s="30"/>
    </row>
    <row r="4483" spans="8:10" x14ac:dyDescent="0.25">
      <c r="H4483" s="30"/>
      <c r="I4483" s="30"/>
      <c r="J4483" s="30"/>
    </row>
    <row r="4484" spans="8:10" x14ac:dyDescent="0.25">
      <c r="H4484" s="30"/>
      <c r="I4484" s="30"/>
      <c r="J4484" s="30"/>
    </row>
    <row r="4485" spans="8:10" x14ac:dyDescent="0.25">
      <c r="H4485" s="30"/>
      <c r="I4485" s="30"/>
      <c r="J4485" s="30"/>
    </row>
    <row r="4486" spans="8:10" x14ac:dyDescent="0.25">
      <c r="H4486" s="30"/>
      <c r="I4486" s="30"/>
      <c r="J4486" s="30"/>
    </row>
    <row r="4487" spans="8:10" x14ac:dyDescent="0.25">
      <c r="H4487" s="30"/>
      <c r="I4487" s="30"/>
      <c r="J4487" s="30"/>
    </row>
    <row r="4488" spans="8:10" x14ac:dyDescent="0.25">
      <c r="H4488" s="30"/>
      <c r="I4488" s="30"/>
      <c r="J4488" s="30"/>
    </row>
    <row r="4489" spans="8:10" x14ac:dyDescent="0.25">
      <c r="H4489" s="30"/>
      <c r="I4489" s="30"/>
      <c r="J4489" s="30"/>
    </row>
    <row r="4490" spans="8:10" x14ac:dyDescent="0.25">
      <c r="H4490" s="30"/>
      <c r="I4490" s="30"/>
      <c r="J4490" s="30"/>
    </row>
    <row r="4491" spans="8:10" x14ac:dyDescent="0.25">
      <c r="H4491" s="30"/>
      <c r="I4491" s="30"/>
      <c r="J4491" s="30"/>
    </row>
    <row r="4492" spans="8:10" x14ac:dyDescent="0.25">
      <c r="H4492" s="30"/>
      <c r="I4492" s="30"/>
      <c r="J4492" s="30"/>
    </row>
    <row r="4493" spans="8:10" x14ac:dyDescent="0.25">
      <c r="H4493" s="30"/>
      <c r="I4493" s="30"/>
      <c r="J4493" s="30"/>
    </row>
    <row r="4494" spans="8:10" x14ac:dyDescent="0.25">
      <c r="H4494" s="30"/>
      <c r="I4494" s="30"/>
      <c r="J4494" s="30"/>
    </row>
    <row r="4495" spans="8:10" x14ac:dyDescent="0.25">
      <c r="H4495" s="30"/>
      <c r="I4495" s="30"/>
      <c r="J4495" s="30"/>
    </row>
    <row r="4496" spans="8:10" x14ac:dyDescent="0.25">
      <c r="H4496" s="30"/>
      <c r="I4496" s="30"/>
      <c r="J4496" s="30"/>
    </row>
    <row r="4497" spans="8:10" x14ac:dyDescent="0.25">
      <c r="H4497" s="30"/>
      <c r="I4497" s="30"/>
      <c r="J4497" s="30"/>
    </row>
    <row r="4498" spans="8:10" x14ac:dyDescent="0.25">
      <c r="H4498" s="30"/>
      <c r="I4498" s="30"/>
      <c r="J4498" s="30"/>
    </row>
    <row r="4499" spans="8:10" x14ac:dyDescent="0.25">
      <c r="H4499" s="30"/>
      <c r="I4499" s="30"/>
      <c r="J4499" s="30"/>
    </row>
    <row r="4500" spans="8:10" x14ac:dyDescent="0.25">
      <c r="H4500" s="30"/>
      <c r="I4500" s="30"/>
      <c r="J4500" s="30"/>
    </row>
    <row r="4501" spans="8:10" x14ac:dyDescent="0.25">
      <c r="H4501" s="30"/>
      <c r="I4501" s="30"/>
      <c r="J4501" s="30"/>
    </row>
    <row r="4502" spans="8:10" x14ac:dyDescent="0.25">
      <c r="H4502" s="30"/>
      <c r="I4502" s="30"/>
      <c r="J4502" s="30"/>
    </row>
    <row r="4503" spans="8:10" x14ac:dyDescent="0.25">
      <c r="H4503" s="30"/>
      <c r="I4503" s="30"/>
      <c r="J4503" s="30"/>
    </row>
    <row r="4504" spans="8:10" x14ac:dyDescent="0.25">
      <c r="H4504" s="30"/>
      <c r="I4504" s="30"/>
      <c r="J4504" s="30"/>
    </row>
    <row r="4505" spans="8:10" x14ac:dyDescent="0.25">
      <c r="H4505" s="30"/>
      <c r="I4505" s="30"/>
      <c r="J4505" s="30"/>
    </row>
    <row r="4506" spans="8:10" x14ac:dyDescent="0.25">
      <c r="H4506" s="30"/>
      <c r="I4506" s="30"/>
      <c r="J4506" s="30"/>
    </row>
    <row r="4507" spans="8:10" x14ac:dyDescent="0.25">
      <c r="H4507" s="30"/>
      <c r="I4507" s="30"/>
      <c r="J4507" s="30"/>
    </row>
    <row r="4508" spans="8:10" x14ac:dyDescent="0.25">
      <c r="H4508" s="30"/>
      <c r="I4508" s="30"/>
      <c r="J4508" s="30"/>
    </row>
    <row r="4509" spans="8:10" x14ac:dyDescent="0.25">
      <c r="H4509" s="30"/>
      <c r="I4509" s="30"/>
      <c r="J4509" s="30"/>
    </row>
    <row r="4510" spans="8:10" x14ac:dyDescent="0.25">
      <c r="H4510" s="30"/>
      <c r="I4510" s="30"/>
      <c r="J4510" s="30"/>
    </row>
    <row r="4511" spans="8:10" x14ac:dyDescent="0.25">
      <c r="H4511" s="30"/>
      <c r="I4511" s="30"/>
      <c r="J4511" s="30"/>
    </row>
    <row r="4512" spans="8:10" x14ac:dyDescent="0.25">
      <c r="H4512" s="30"/>
      <c r="I4512" s="30"/>
      <c r="J4512" s="30"/>
    </row>
    <row r="4513" spans="8:10" x14ac:dyDescent="0.25">
      <c r="H4513" s="30"/>
      <c r="I4513" s="30"/>
      <c r="J4513" s="30"/>
    </row>
    <row r="4514" spans="8:10" x14ac:dyDescent="0.25">
      <c r="H4514" s="30"/>
      <c r="I4514" s="30"/>
      <c r="J4514" s="30"/>
    </row>
    <row r="4515" spans="8:10" x14ac:dyDescent="0.25">
      <c r="H4515" s="30"/>
      <c r="I4515" s="30"/>
      <c r="J4515" s="30"/>
    </row>
    <row r="4516" spans="8:10" x14ac:dyDescent="0.25">
      <c r="H4516" s="30"/>
      <c r="I4516" s="30"/>
      <c r="J4516" s="30"/>
    </row>
    <row r="4517" spans="8:10" x14ac:dyDescent="0.25">
      <c r="H4517" s="30"/>
      <c r="I4517" s="30"/>
      <c r="J4517" s="30"/>
    </row>
    <row r="4518" spans="8:10" x14ac:dyDescent="0.25">
      <c r="H4518" s="30"/>
      <c r="I4518" s="30"/>
      <c r="J4518" s="30"/>
    </row>
    <row r="4519" spans="8:10" x14ac:dyDescent="0.25">
      <c r="H4519" s="30"/>
      <c r="I4519" s="30"/>
      <c r="J4519" s="30"/>
    </row>
    <row r="4520" spans="8:10" x14ac:dyDescent="0.25">
      <c r="H4520" s="30"/>
      <c r="I4520" s="30"/>
      <c r="J4520" s="30"/>
    </row>
    <row r="4521" spans="8:10" x14ac:dyDescent="0.25">
      <c r="H4521" s="30"/>
      <c r="I4521" s="30"/>
      <c r="J4521" s="30"/>
    </row>
    <row r="4522" spans="8:10" x14ac:dyDescent="0.25">
      <c r="H4522" s="30"/>
      <c r="I4522" s="30"/>
      <c r="J4522" s="30"/>
    </row>
    <row r="4523" spans="8:10" x14ac:dyDescent="0.25">
      <c r="H4523" s="30"/>
      <c r="I4523" s="30"/>
      <c r="J4523" s="30"/>
    </row>
    <row r="4524" spans="8:10" x14ac:dyDescent="0.25">
      <c r="H4524" s="30"/>
      <c r="I4524" s="30"/>
      <c r="J4524" s="30"/>
    </row>
    <row r="4525" spans="8:10" x14ac:dyDescent="0.25">
      <c r="H4525" s="30"/>
      <c r="I4525" s="30"/>
      <c r="J4525" s="30"/>
    </row>
    <row r="4526" spans="8:10" x14ac:dyDescent="0.25">
      <c r="H4526" s="30"/>
      <c r="I4526" s="30"/>
      <c r="J4526" s="30"/>
    </row>
    <row r="4527" spans="8:10" x14ac:dyDescent="0.25">
      <c r="H4527" s="30"/>
      <c r="I4527" s="30"/>
      <c r="J4527" s="30"/>
    </row>
    <row r="4528" spans="8:10" x14ac:dyDescent="0.25">
      <c r="H4528" s="30"/>
      <c r="I4528" s="30"/>
      <c r="J4528" s="30"/>
    </row>
    <row r="4529" spans="8:10" x14ac:dyDescent="0.25">
      <c r="H4529" s="30"/>
      <c r="I4529" s="30"/>
      <c r="J4529" s="30"/>
    </row>
    <row r="4530" spans="8:10" x14ac:dyDescent="0.25">
      <c r="H4530" s="30"/>
      <c r="I4530" s="30"/>
      <c r="J4530" s="30"/>
    </row>
    <row r="4531" spans="8:10" x14ac:dyDescent="0.25">
      <c r="H4531" s="30"/>
      <c r="I4531" s="30"/>
      <c r="J4531" s="30"/>
    </row>
    <row r="4532" spans="8:10" x14ac:dyDescent="0.25">
      <c r="H4532" s="30"/>
      <c r="I4532" s="30"/>
      <c r="J4532" s="30"/>
    </row>
    <row r="4533" spans="8:10" x14ac:dyDescent="0.25">
      <c r="H4533" s="30"/>
      <c r="I4533" s="30"/>
      <c r="J4533" s="30"/>
    </row>
    <row r="4534" spans="8:10" x14ac:dyDescent="0.25">
      <c r="H4534" s="30"/>
      <c r="I4534" s="30"/>
      <c r="J4534" s="30"/>
    </row>
    <row r="4535" spans="8:10" x14ac:dyDescent="0.25">
      <c r="H4535" s="30"/>
      <c r="I4535" s="30"/>
      <c r="J4535" s="30"/>
    </row>
    <row r="4536" spans="8:10" x14ac:dyDescent="0.25">
      <c r="H4536" s="30"/>
      <c r="I4536" s="30"/>
      <c r="J4536" s="30"/>
    </row>
    <row r="4537" spans="8:10" x14ac:dyDescent="0.25">
      <c r="H4537" s="30"/>
      <c r="I4537" s="30"/>
      <c r="J4537" s="30"/>
    </row>
    <row r="4538" spans="8:10" x14ac:dyDescent="0.25">
      <c r="H4538" s="30"/>
      <c r="I4538" s="30"/>
      <c r="J4538" s="30"/>
    </row>
    <row r="4539" spans="8:10" x14ac:dyDescent="0.25">
      <c r="H4539" s="30"/>
      <c r="I4539" s="30"/>
      <c r="J4539" s="30"/>
    </row>
    <row r="4540" spans="8:10" x14ac:dyDescent="0.25">
      <c r="H4540" s="30"/>
      <c r="I4540" s="30"/>
      <c r="J4540" s="30"/>
    </row>
    <row r="4541" spans="8:10" x14ac:dyDescent="0.25">
      <c r="H4541" s="30"/>
      <c r="I4541" s="30"/>
      <c r="J4541" s="30"/>
    </row>
    <row r="4542" spans="8:10" x14ac:dyDescent="0.25">
      <c r="H4542" s="30"/>
      <c r="I4542" s="30"/>
      <c r="J4542" s="30"/>
    </row>
    <row r="4543" spans="8:10" x14ac:dyDescent="0.25">
      <c r="H4543" s="30"/>
      <c r="I4543" s="30"/>
      <c r="J4543" s="30"/>
    </row>
    <row r="4544" spans="8:10" x14ac:dyDescent="0.25">
      <c r="H4544" s="30"/>
      <c r="I4544" s="30"/>
      <c r="J4544" s="30"/>
    </row>
    <row r="4545" spans="8:10" x14ac:dyDescent="0.25">
      <c r="H4545" s="30"/>
      <c r="I4545" s="30"/>
      <c r="J4545" s="30"/>
    </row>
    <row r="4546" spans="8:10" x14ac:dyDescent="0.25">
      <c r="H4546" s="30"/>
      <c r="I4546" s="30"/>
      <c r="J4546" s="30"/>
    </row>
    <row r="4547" spans="8:10" x14ac:dyDescent="0.25">
      <c r="H4547" s="30"/>
      <c r="I4547" s="30"/>
      <c r="J4547" s="30"/>
    </row>
    <row r="4548" spans="8:10" x14ac:dyDescent="0.25">
      <c r="H4548" s="30"/>
      <c r="I4548" s="30"/>
      <c r="J4548" s="30"/>
    </row>
    <row r="4549" spans="8:10" x14ac:dyDescent="0.25">
      <c r="H4549" s="30"/>
      <c r="I4549" s="30"/>
      <c r="J4549" s="30"/>
    </row>
    <row r="4550" spans="8:10" x14ac:dyDescent="0.25">
      <c r="H4550" s="30"/>
      <c r="I4550" s="30"/>
      <c r="J4550" s="30"/>
    </row>
    <row r="4551" spans="8:10" x14ac:dyDescent="0.25">
      <c r="H4551" s="30"/>
      <c r="I4551" s="30"/>
      <c r="J4551" s="30"/>
    </row>
    <row r="4552" spans="8:10" x14ac:dyDescent="0.25">
      <c r="H4552" s="30"/>
      <c r="I4552" s="30"/>
      <c r="J4552" s="30"/>
    </row>
    <row r="4553" spans="8:10" x14ac:dyDescent="0.25">
      <c r="H4553" s="30"/>
      <c r="I4553" s="30"/>
      <c r="J4553" s="30"/>
    </row>
    <row r="4554" spans="8:10" x14ac:dyDescent="0.25">
      <c r="H4554" s="30"/>
      <c r="I4554" s="30"/>
      <c r="J4554" s="30"/>
    </row>
    <row r="4555" spans="8:10" x14ac:dyDescent="0.25">
      <c r="H4555" s="30"/>
      <c r="I4555" s="30"/>
      <c r="J4555" s="30"/>
    </row>
    <row r="4556" spans="8:10" x14ac:dyDescent="0.25">
      <c r="H4556" s="30"/>
      <c r="I4556" s="30"/>
      <c r="J4556" s="30"/>
    </row>
    <row r="4557" spans="8:10" x14ac:dyDescent="0.25">
      <c r="H4557" s="30"/>
      <c r="I4557" s="30"/>
      <c r="J4557" s="30"/>
    </row>
    <row r="4558" spans="8:10" x14ac:dyDescent="0.25">
      <c r="H4558" s="30"/>
      <c r="I4558" s="30"/>
      <c r="J4558" s="30"/>
    </row>
    <row r="4559" spans="8:10" x14ac:dyDescent="0.25">
      <c r="H4559" s="30"/>
      <c r="I4559" s="30"/>
      <c r="J4559" s="30"/>
    </row>
    <row r="4560" spans="8:10" x14ac:dyDescent="0.25">
      <c r="H4560" s="30"/>
      <c r="I4560" s="30"/>
      <c r="J4560" s="30"/>
    </row>
    <row r="4561" spans="8:10" x14ac:dyDescent="0.25">
      <c r="H4561" s="30"/>
      <c r="I4561" s="30"/>
      <c r="J4561" s="30"/>
    </row>
    <row r="4562" spans="8:10" x14ac:dyDescent="0.25">
      <c r="H4562" s="30"/>
      <c r="I4562" s="30"/>
      <c r="J4562" s="30"/>
    </row>
    <row r="4563" spans="8:10" x14ac:dyDescent="0.25">
      <c r="H4563" s="30"/>
      <c r="I4563" s="30"/>
      <c r="J4563" s="30"/>
    </row>
    <row r="4564" spans="8:10" x14ac:dyDescent="0.25">
      <c r="H4564" s="30"/>
      <c r="I4564" s="30"/>
      <c r="J4564" s="30"/>
    </row>
    <row r="4565" spans="8:10" x14ac:dyDescent="0.25">
      <c r="H4565" s="30"/>
      <c r="I4565" s="30"/>
      <c r="J4565" s="30"/>
    </row>
    <row r="4566" spans="8:10" x14ac:dyDescent="0.25">
      <c r="H4566" s="30"/>
      <c r="I4566" s="30"/>
      <c r="J4566" s="30"/>
    </row>
    <row r="4567" spans="8:10" x14ac:dyDescent="0.25">
      <c r="H4567" s="30"/>
      <c r="I4567" s="30"/>
      <c r="J4567" s="30"/>
    </row>
    <row r="4568" spans="8:10" x14ac:dyDescent="0.25">
      <c r="H4568" s="30"/>
      <c r="I4568" s="30"/>
      <c r="J4568" s="30"/>
    </row>
    <row r="4569" spans="8:10" x14ac:dyDescent="0.25">
      <c r="H4569" s="30"/>
      <c r="I4569" s="30"/>
      <c r="J4569" s="30"/>
    </row>
    <row r="4570" spans="8:10" x14ac:dyDescent="0.25">
      <c r="H4570" s="30"/>
      <c r="I4570" s="30"/>
      <c r="J4570" s="30"/>
    </row>
    <row r="4571" spans="8:10" x14ac:dyDescent="0.25">
      <c r="H4571" s="30"/>
      <c r="I4571" s="30"/>
      <c r="J4571" s="30"/>
    </row>
    <row r="4572" spans="8:10" x14ac:dyDescent="0.25">
      <c r="H4572" s="30"/>
      <c r="I4572" s="30"/>
      <c r="J4572" s="30"/>
    </row>
    <row r="4573" spans="8:10" x14ac:dyDescent="0.25">
      <c r="H4573" s="30"/>
      <c r="I4573" s="30"/>
      <c r="J4573" s="30"/>
    </row>
    <row r="4574" spans="8:10" x14ac:dyDescent="0.25">
      <c r="H4574" s="30"/>
      <c r="I4574" s="30"/>
      <c r="J4574" s="30"/>
    </row>
    <row r="4575" spans="8:10" x14ac:dyDescent="0.25">
      <c r="H4575" s="30"/>
      <c r="I4575" s="30"/>
      <c r="J4575" s="30"/>
    </row>
    <row r="4576" spans="8:10" x14ac:dyDescent="0.25">
      <c r="H4576" s="30"/>
      <c r="I4576" s="30"/>
      <c r="J4576" s="30"/>
    </row>
    <row r="4577" spans="8:10" x14ac:dyDescent="0.25">
      <c r="H4577" s="30"/>
      <c r="I4577" s="30"/>
      <c r="J4577" s="30"/>
    </row>
    <row r="4578" spans="8:10" x14ac:dyDescent="0.25">
      <c r="H4578" s="30"/>
      <c r="I4578" s="30"/>
      <c r="J4578" s="30"/>
    </row>
    <row r="4579" spans="8:10" x14ac:dyDescent="0.25">
      <c r="H4579" s="30"/>
      <c r="I4579" s="30"/>
      <c r="J4579" s="30"/>
    </row>
    <row r="4580" spans="8:10" x14ac:dyDescent="0.25">
      <c r="H4580" s="30"/>
      <c r="I4580" s="30"/>
      <c r="J4580" s="30"/>
    </row>
    <row r="4581" spans="8:10" x14ac:dyDescent="0.25">
      <c r="H4581" s="30"/>
      <c r="I4581" s="30"/>
      <c r="J4581" s="30"/>
    </row>
    <row r="4582" spans="8:10" x14ac:dyDescent="0.25">
      <c r="H4582" s="30"/>
      <c r="I4582" s="30"/>
      <c r="J4582" s="30"/>
    </row>
    <row r="4583" spans="8:10" x14ac:dyDescent="0.25">
      <c r="H4583" s="30"/>
      <c r="I4583" s="30"/>
      <c r="J4583" s="30"/>
    </row>
    <row r="4584" spans="8:10" x14ac:dyDescent="0.25">
      <c r="H4584" s="30"/>
      <c r="I4584" s="30"/>
      <c r="J4584" s="30"/>
    </row>
    <row r="4585" spans="8:10" x14ac:dyDescent="0.25">
      <c r="H4585" s="30"/>
      <c r="I4585" s="30"/>
      <c r="J4585" s="30"/>
    </row>
    <row r="4586" spans="8:10" x14ac:dyDescent="0.25">
      <c r="H4586" s="30"/>
      <c r="I4586" s="30"/>
      <c r="J4586" s="30"/>
    </row>
    <row r="4587" spans="8:10" x14ac:dyDescent="0.25">
      <c r="H4587" s="30"/>
      <c r="I4587" s="30"/>
      <c r="J4587" s="30"/>
    </row>
    <row r="4588" spans="8:10" x14ac:dyDescent="0.25">
      <c r="H4588" s="30"/>
      <c r="I4588" s="30"/>
      <c r="J4588" s="30"/>
    </row>
    <row r="4589" spans="8:10" x14ac:dyDescent="0.25">
      <c r="H4589" s="30"/>
      <c r="I4589" s="30"/>
      <c r="J4589" s="30"/>
    </row>
    <row r="4590" spans="8:10" x14ac:dyDescent="0.25">
      <c r="H4590" s="30"/>
      <c r="I4590" s="30"/>
      <c r="J4590" s="30"/>
    </row>
    <row r="4591" spans="8:10" x14ac:dyDescent="0.25">
      <c r="H4591" s="30"/>
      <c r="I4591" s="30"/>
      <c r="J4591" s="30"/>
    </row>
    <row r="4592" spans="8:10" x14ac:dyDescent="0.25">
      <c r="H4592" s="30"/>
      <c r="I4592" s="30"/>
      <c r="J4592" s="30"/>
    </row>
    <row r="4593" spans="8:10" x14ac:dyDescent="0.25">
      <c r="H4593" s="30"/>
      <c r="I4593" s="30"/>
      <c r="J4593" s="30"/>
    </row>
    <row r="4594" spans="8:10" x14ac:dyDescent="0.25">
      <c r="H4594" s="30"/>
      <c r="I4594" s="30"/>
      <c r="J4594" s="30"/>
    </row>
    <row r="4595" spans="8:10" x14ac:dyDescent="0.25">
      <c r="H4595" s="30"/>
      <c r="I4595" s="30"/>
      <c r="J4595" s="30"/>
    </row>
    <row r="4596" spans="8:10" x14ac:dyDescent="0.25">
      <c r="H4596" s="30"/>
      <c r="I4596" s="30"/>
      <c r="J4596" s="30"/>
    </row>
    <row r="4597" spans="8:10" x14ac:dyDescent="0.25">
      <c r="H4597" s="30"/>
      <c r="I4597" s="30"/>
      <c r="J4597" s="30"/>
    </row>
    <row r="4598" spans="8:10" x14ac:dyDescent="0.25">
      <c r="H4598" s="30"/>
      <c r="I4598" s="30"/>
      <c r="J4598" s="30"/>
    </row>
    <row r="4599" spans="8:10" x14ac:dyDescent="0.25">
      <c r="H4599" s="30"/>
      <c r="I4599" s="30"/>
      <c r="J4599" s="30"/>
    </row>
    <row r="4600" spans="8:10" x14ac:dyDescent="0.25">
      <c r="H4600" s="30"/>
      <c r="I4600" s="30"/>
      <c r="J4600" s="30"/>
    </row>
    <row r="4601" spans="8:10" x14ac:dyDescent="0.25">
      <c r="H4601" s="30"/>
      <c r="I4601" s="30"/>
      <c r="J4601" s="30"/>
    </row>
    <row r="4602" spans="8:10" x14ac:dyDescent="0.25">
      <c r="H4602" s="30"/>
      <c r="I4602" s="30"/>
      <c r="J4602" s="30"/>
    </row>
    <row r="4603" spans="8:10" x14ac:dyDescent="0.25">
      <c r="H4603" s="30"/>
      <c r="I4603" s="30"/>
      <c r="J4603" s="30"/>
    </row>
    <row r="4604" spans="8:10" x14ac:dyDescent="0.25">
      <c r="H4604" s="30"/>
      <c r="I4604" s="30"/>
      <c r="J4604" s="30"/>
    </row>
    <row r="4605" spans="8:10" x14ac:dyDescent="0.25">
      <c r="H4605" s="30"/>
      <c r="I4605" s="30"/>
      <c r="J4605" s="30"/>
    </row>
    <row r="4606" spans="8:10" x14ac:dyDescent="0.25">
      <c r="H4606" s="30"/>
      <c r="I4606" s="30"/>
      <c r="J4606" s="30"/>
    </row>
    <row r="4607" spans="8:10" x14ac:dyDescent="0.25">
      <c r="H4607" s="30"/>
      <c r="I4607" s="30"/>
      <c r="J4607" s="30"/>
    </row>
    <row r="4608" spans="8:10" x14ac:dyDescent="0.25">
      <c r="H4608" s="30"/>
      <c r="I4608" s="30"/>
      <c r="J4608" s="30"/>
    </row>
    <row r="4609" spans="8:10" x14ac:dyDescent="0.25">
      <c r="H4609" s="30"/>
      <c r="I4609" s="30"/>
      <c r="J4609" s="30"/>
    </row>
    <row r="4610" spans="8:10" x14ac:dyDescent="0.25">
      <c r="H4610" s="30"/>
      <c r="I4610" s="30"/>
      <c r="J4610" s="30"/>
    </row>
    <row r="4611" spans="8:10" x14ac:dyDescent="0.25">
      <c r="H4611" s="30"/>
      <c r="I4611" s="30"/>
      <c r="J4611" s="30"/>
    </row>
    <row r="4612" spans="8:10" x14ac:dyDescent="0.25">
      <c r="H4612" s="30"/>
      <c r="I4612" s="30"/>
      <c r="J4612" s="30"/>
    </row>
    <row r="4613" spans="8:10" x14ac:dyDescent="0.25">
      <c r="H4613" s="30"/>
      <c r="I4613" s="30"/>
      <c r="J4613" s="30"/>
    </row>
    <row r="4614" spans="8:10" x14ac:dyDescent="0.25">
      <c r="H4614" s="30"/>
      <c r="I4614" s="30"/>
      <c r="J4614" s="30"/>
    </row>
    <row r="4615" spans="8:10" x14ac:dyDescent="0.25">
      <c r="H4615" s="30"/>
      <c r="I4615" s="30"/>
      <c r="J4615" s="30"/>
    </row>
    <row r="4616" spans="8:10" x14ac:dyDescent="0.25">
      <c r="H4616" s="30"/>
      <c r="I4616" s="30"/>
      <c r="J4616" s="30"/>
    </row>
    <row r="4617" spans="8:10" x14ac:dyDescent="0.25">
      <c r="H4617" s="30"/>
      <c r="I4617" s="30"/>
      <c r="J4617" s="30"/>
    </row>
    <row r="4618" spans="8:10" x14ac:dyDescent="0.25">
      <c r="H4618" s="30"/>
      <c r="I4618" s="30"/>
      <c r="J4618" s="30"/>
    </row>
    <row r="4619" spans="8:10" x14ac:dyDescent="0.25">
      <c r="H4619" s="30"/>
      <c r="I4619" s="30"/>
      <c r="J4619" s="30"/>
    </row>
    <row r="4620" spans="8:10" x14ac:dyDescent="0.25">
      <c r="H4620" s="30"/>
      <c r="I4620" s="30"/>
      <c r="J4620" s="30"/>
    </row>
    <row r="4621" spans="8:10" x14ac:dyDescent="0.25">
      <c r="H4621" s="30"/>
      <c r="I4621" s="30"/>
      <c r="J4621" s="30"/>
    </row>
    <row r="4622" spans="8:10" x14ac:dyDescent="0.25">
      <c r="H4622" s="30"/>
      <c r="I4622" s="30"/>
      <c r="J4622" s="30"/>
    </row>
    <row r="4623" spans="8:10" x14ac:dyDescent="0.25">
      <c r="H4623" s="30"/>
      <c r="I4623" s="30"/>
      <c r="J4623" s="30"/>
    </row>
    <row r="4624" spans="8:10" x14ac:dyDescent="0.25">
      <c r="H4624" s="30"/>
      <c r="I4624" s="30"/>
      <c r="J4624" s="30"/>
    </row>
    <row r="4625" spans="8:10" x14ac:dyDescent="0.25">
      <c r="H4625" s="30"/>
      <c r="I4625" s="30"/>
      <c r="J4625" s="30"/>
    </row>
    <row r="4626" spans="8:10" x14ac:dyDescent="0.25">
      <c r="H4626" s="30"/>
      <c r="I4626" s="30"/>
      <c r="J4626" s="30"/>
    </row>
    <row r="4627" spans="8:10" x14ac:dyDescent="0.25">
      <c r="H4627" s="30"/>
      <c r="I4627" s="30"/>
      <c r="J4627" s="30"/>
    </row>
    <row r="4628" spans="8:10" x14ac:dyDescent="0.25">
      <c r="H4628" s="30"/>
      <c r="I4628" s="30"/>
      <c r="J4628" s="30"/>
    </row>
    <row r="4629" spans="8:10" x14ac:dyDescent="0.25">
      <c r="H4629" s="30"/>
      <c r="I4629" s="30"/>
      <c r="J4629" s="30"/>
    </row>
    <row r="4630" spans="8:10" x14ac:dyDescent="0.25">
      <c r="H4630" s="30"/>
      <c r="I4630" s="30"/>
      <c r="J4630" s="30"/>
    </row>
    <row r="4631" spans="8:10" x14ac:dyDescent="0.25">
      <c r="H4631" s="30"/>
      <c r="I4631" s="30"/>
      <c r="J4631" s="30"/>
    </row>
    <row r="4632" spans="8:10" x14ac:dyDescent="0.25">
      <c r="H4632" s="30"/>
      <c r="I4632" s="30"/>
      <c r="J4632" s="30"/>
    </row>
    <row r="4633" spans="8:10" x14ac:dyDescent="0.25">
      <c r="H4633" s="30"/>
      <c r="I4633" s="30"/>
      <c r="J4633" s="30"/>
    </row>
    <row r="4634" spans="8:10" x14ac:dyDescent="0.25">
      <c r="H4634" s="30"/>
      <c r="I4634" s="30"/>
      <c r="J4634" s="30"/>
    </row>
    <row r="4635" spans="8:10" x14ac:dyDescent="0.25">
      <c r="H4635" s="30"/>
      <c r="I4635" s="30"/>
      <c r="J4635" s="30"/>
    </row>
    <row r="4636" spans="8:10" x14ac:dyDescent="0.25">
      <c r="H4636" s="30"/>
      <c r="I4636" s="30"/>
      <c r="J4636" s="30"/>
    </row>
    <row r="4637" spans="8:10" x14ac:dyDescent="0.25">
      <c r="H4637" s="30"/>
      <c r="I4637" s="30"/>
      <c r="J4637" s="30"/>
    </row>
    <row r="4638" spans="8:10" x14ac:dyDescent="0.25">
      <c r="H4638" s="30"/>
      <c r="I4638" s="30"/>
      <c r="J4638" s="30"/>
    </row>
    <row r="4639" spans="8:10" x14ac:dyDescent="0.25">
      <c r="H4639" s="30"/>
      <c r="I4639" s="30"/>
      <c r="J4639" s="30"/>
    </row>
    <row r="4640" spans="8:10" x14ac:dyDescent="0.25">
      <c r="H4640" s="30"/>
      <c r="I4640" s="30"/>
      <c r="J4640" s="30"/>
    </row>
    <row r="4641" spans="8:10" x14ac:dyDescent="0.25">
      <c r="H4641" s="30"/>
      <c r="I4641" s="30"/>
      <c r="J4641" s="30"/>
    </row>
    <row r="4642" spans="8:10" x14ac:dyDescent="0.25">
      <c r="H4642" s="30"/>
      <c r="I4642" s="30"/>
      <c r="J4642" s="30"/>
    </row>
    <row r="4643" spans="8:10" x14ac:dyDescent="0.25">
      <c r="H4643" s="30"/>
      <c r="I4643" s="30"/>
      <c r="J4643" s="30"/>
    </row>
    <row r="4644" spans="8:10" x14ac:dyDescent="0.25">
      <c r="H4644" s="30"/>
      <c r="I4644" s="30"/>
      <c r="J4644" s="30"/>
    </row>
    <row r="4645" spans="8:10" x14ac:dyDescent="0.25">
      <c r="H4645" s="30"/>
      <c r="I4645" s="30"/>
      <c r="J4645" s="30"/>
    </row>
    <row r="4646" spans="8:10" x14ac:dyDescent="0.25">
      <c r="H4646" s="30"/>
      <c r="I4646" s="30"/>
      <c r="J4646" s="30"/>
    </row>
    <row r="4647" spans="8:10" x14ac:dyDescent="0.25">
      <c r="H4647" s="30"/>
      <c r="I4647" s="30"/>
      <c r="J4647" s="30"/>
    </row>
    <row r="4648" spans="8:10" x14ac:dyDescent="0.25">
      <c r="H4648" s="30"/>
      <c r="I4648" s="30"/>
      <c r="J4648" s="30"/>
    </row>
    <row r="4649" spans="8:10" x14ac:dyDescent="0.25">
      <c r="H4649" s="30"/>
      <c r="I4649" s="30"/>
      <c r="J4649" s="30"/>
    </row>
    <row r="4650" spans="8:10" x14ac:dyDescent="0.25">
      <c r="H4650" s="30"/>
      <c r="I4650" s="30"/>
      <c r="J4650" s="30"/>
    </row>
    <row r="4651" spans="8:10" x14ac:dyDescent="0.25">
      <c r="H4651" s="30"/>
      <c r="I4651" s="30"/>
      <c r="J4651" s="30"/>
    </row>
    <row r="4652" spans="8:10" x14ac:dyDescent="0.25">
      <c r="H4652" s="30"/>
      <c r="I4652" s="30"/>
      <c r="J4652" s="30"/>
    </row>
    <row r="4653" spans="8:10" x14ac:dyDescent="0.25">
      <c r="H4653" s="30"/>
      <c r="I4653" s="30"/>
      <c r="J4653" s="30"/>
    </row>
    <row r="4654" spans="8:10" x14ac:dyDescent="0.25">
      <c r="H4654" s="30"/>
      <c r="I4654" s="30"/>
      <c r="J4654" s="30"/>
    </row>
    <row r="4655" spans="8:10" x14ac:dyDescent="0.25">
      <c r="H4655" s="30"/>
      <c r="I4655" s="30"/>
      <c r="J4655" s="30"/>
    </row>
    <row r="4656" spans="8:10" x14ac:dyDescent="0.25">
      <c r="H4656" s="30"/>
      <c r="I4656" s="30"/>
      <c r="J4656" s="30"/>
    </row>
    <row r="4657" spans="8:10" x14ac:dyDescent="0.25">
      <c r="H4657" s="30"/>
      <c r="I4657" s="30"/>
      <c r="J4657" s="30"/>
    </row>
    <row r="4658" spans="8:10" x14ac:dyDescent="0.25">
      <c r="H4658" s="30"/>
      <c r="I4658" s="30"/>
      <c r="J4658" s="30"/>
    </row>
    <row r="4659" spans="8:10" x14ac:dyDescent="0.25">
      <c r="H4659" s="30"/>
      <c r="I4659" s="30"/>
      <c r="J4659" s="30"/>
    </row>
    <row r="4660" spans="8:10" x14ac:dyDescent="0.25">
      <c r="H4660" s="30"/>
      <c r="I4660" s="30"/>
      <c r="J4660" s="30"/>
    </row>
    <row r="4661" spans="8:10" x14ac:dyDescent="0.25">
      <c r="H4661" s="30"/>
      <c r="I4661" s="30"/>
      <c r="J4661" s="30"/>
    </row>
    <row r="4662" spans="8:10" x14ac:dyDescent="0.25">
      <c r="H4662" s="30"/>
      <c r="I4662" s="30"/>
      <c r="J4662" s="30"/>
    </row>
    <row r="4663" spans="8:10" x14ac:dyDescent="0.25">
      <c r="H4663" s="30"/>
      <c r="I4663" s="30"/>
      <c r="J4663" s="30"/>
    </row>
    <row r="4664" spans="8:10" x14ac:dyDescent="0.25">
      <c r="H4664" s="30"/>
      <c r="I4664" s="30"/>
      <c r="J4664" s="30"/>
    </row>
    <row r="4665" spans="8:10" x14ac:dyDescent="0.25">
      <c r="H4665" s="30"/>
      <c r="I4665" s="30"/>
      <c r="J4665" s="30"/>
    </row>
    <row r="4666" spans="8:10" x14ac:dyDescent="0.25">
      <c r="H4666" s="30"/>
      <c r="I4666" s="30"/>
      <c r="J4666" s="30"/>
    </row>
    <row r="4667" spans="8:10" x14ac:dyDescent="0.25">
      <c r="H4667" s="30"/>
      <c r="I4667" s="30"/>
      <c r="J4667" s="30"/>
    </row>
    <row r="4668" spans="8:10" x14ac:dyDescent="0.25">
      <c r="H4668" s="30"/>
      <c r="I4668" s="30"/>
      <c r="J4668" s="30"/>
    </row>
    <row r="4669" spans="8:10" x14ac:dyDescent="0.25">
      <c r="H4669" s="30"/>
      <c r="I4669" s="30"/>
      <c r="J4669" s="30"/>
    </row>
    <row r="4670" spans="8:10" x14ac:dyDescent="0.25">
      <c r="H4670" s="30"/>
      <c r="I4670" s="30"/>
      <c r="J4670" s="30"/>
    </row>
    <row r="4671" spans="8:10" x14ac:dyDescent="0.25">
      <c r="H4671" s="30"/>
      <c r="I4671" s="30"/>
      <c r="J4671" s="30"/>
    </row>
    <row r="4672" spans="8:10" x14ac:dyDescent="0.25">
      <c r="H4672" s="30"/>
      <c r="I4672" s="30"/>
      <c r="J4672" s="30"/>
    </row>
    <row r="4673" spans="8:10" x14ac:dyDescent="0.25">
      <c r="H4673" s="30"/>
      <c r="I4673" s="30"/>
      <c r="J4673" s="30"/>
    </row>
    <row r="4674" spans="8:10" x14ac:dyDescent="0.25">
      <c r="H4674" s="30"/>
      <c r="I4674" s="30"/>
      <c r="J4674" s="30"/>
    </row>
    <row r="4675" spans="8:10" x14ac:dyDescent="0.25">
      <c r="H4675" s="30"/>
      <c r="I4675" s="30"/>
      <c r="J4675" s="30"/>
    </row>
    <row r="4676" spans="8:10" x14ac:dyDescent="0.25">
      <c r="H4676" s="30"/>
      <c r="I4676" s="30"/>
      <c r="J4676" s="30"/>
    </row>
    <row r="4677" spans="8:10" x14ac:dyDescent="0.25">
      <c r="H4677" s="30"/>
      <c r="I4677" s="30"/>
      <c r="J4677" s="30"/>
    </row>
    <row r="4678" spans="8:10" x14ac:dyDescent="0.25">
      <c r="H4678" s="30"/>
      <c r="I4678" s="30"/>
      <c r="J4678" s="30"/>
    </row>
    <row r="4679" spans="8:10" x14ac:dyDescent="0.25">
      <c r="H4679" s="30"/>
      <c r="I4679" s="30"/>
      <c r="J4679" s="30"/>
    </row>
    <row r="4680" spans="8:10" x14ac:dyDescent="0.25">
      <c r="H4680" s="30"/>
      <c r="I4680" s="30"/>
      <c r="J4680" s="30"/>
    </row>
    <row r="4681" spans="8:10" x14ac:dyDescent="0.25">
      <c r="H4681" s="30"/>
      <c r="I4681" s="30"/>
      <c r="J4681" s="30"/>
    </row>
    <row r="4682" spans="8:10" x14ac:dyDescent="0.25">
      <c r="H4682" s="30"/>
      <c r="I4682" s="30"/>
      <c r="J4682" s="30"/>
    </row>
    <row r="4683" spans="8:10" x14ac:dyDescent="0.25">
      <c r="H4683" s="30"/>
      <c r="I4683" s="30"/>
      <c r="J4683" s="30"/>
    </row>
    <row r="4684" spans="8:10" x14ac:dyDescent="0.25">
      <c r="H4684" s="30"/>
      <c r="I4684" s="30"/>
      <c r="J4684" s="30"/>
    </row>
    <row r="4685" spans="8:10" x14ac:dyDescent="0.25">
      <c r="H4685" s="30"/>
      <c r="I4685" s="30"/>
      <c r="J4685" s="30"/>
    </row>
    <row r="4686" spans="8:10" x14ac:dyDescent="0.25">
      <c r="H4686" s="30"/>
      <c r="I4686" s="30"/>
      <c r="J4686" s="30"/>
    </row>
    <row r="4687" spans="8:10" x14ac:dyDescent="0.25">
      <c r="H4687" s="30"/>
      <c r="I4687" s="30"/>
      <c r="J4687" s="30"/>
    </row>
    <row r="4688" spans="8:10" x14ac:dyDescent="0.25">
      <c r="H4688" s="30"/>
      <c r="I4688" s="30"/>
      <c r="J4688" s="30"/>
    </row>
    <row r="4689" spans="8:10" x14ac:dyDescent="0.25">
      <c r="H4689" s="30"/>
      <c r="I4689" s="30"/>
      <c r="J4689" s="30"/>
    </row>
    <row r="4690" spans="8:10" x14ac:dyDescent="0.25">
      <c r="H4690" s="30"/>
      <c r="I4690" s="30"/>
      <c r="J4690" s="30"/>
    </row>
    <row r="4691" spans="8:10" x14ac:dyDescent="0.25">
      <c r="H4691" s="30"/>
      <c r="I4691" s="30"/>
      <c r="J4691" s="30"/>
    </row>
    <row r="4692" spans="8:10" x14ac:dyDescent="0.25">
      <c r="H4692" s="30"/>
      <c r="I4692" s="30"/>
      <c r="J4692" s="30"/>
    </row>
    <row r="4693" spans="8:10" x14ac:dyDescent="0.25">
      <c r="H4693" s="30"/>
      <c r="I4693" s="30"/>
      <c r="J4693" s="30"/>
    </row>
    <row r="4694" spans="8:10" x14ac:dyDescent="0.25">
      <c r="H4694" s="30"/>
      <c r="I4694" s="30"/>
      <c r="J4694" s="30"/>
    </row>
    <row r="4695" spans="8:10" x14ac:dyDescent="0.25">
      <c r="H4695" s="30"/>
      <c r="I4695" s="30"/>
      <c r="J4695" s="30"/>
    </row>
    <row r="4696" spans="8:10" x14ac:dyDescent="0.25">
      <c r="H4696" s="30"/>
      <c r="I4696" s="30"/>
      <c r="J4696" s="30"/>
    </row>
    <row r="4697" spans="8:10" x14ac:dyDescent="0.25">
      <c r="H4697" s="30"/>
      <c r="I4697" s="30"/>
      <c r="J4697" s="30"/>
    </row>
    <row r="4698" spans="8:10" x14ac:dyDescent="0.25">
      <c r="H4698" s="30"/>
      <c r="I4698" s="30"/>
      <c r="J4698" s="30"/>
    </row>
    <row r="4699" spans="8:10" x14ac:dyDescent="0.25">
      <c r="H4699" s="30"/>
      <c r="I4699" s="30"/>
      <c r="J4699" s="30"/>
    </row>
    <row r="4700" spans="8:10" x14ac:dyDescent="0.25">
      <c r="H4700" s="30"/>
      <c r="I4700" s="30"/>
      <c r="J4700" s="30"/>
    </row>
    <row r="4701" spans="8:10" x14ac:dyDescent="0.25">
      <c r="H4701" s="30"/>
      <c r="I4701" s="30"/>
      <c r="J4701" s="30"/>
    </row>
    <row r="4702" spans="8:10" x14ac:dyDescent="0.25">
      <c r="H4702" s="30"/>
      <c r="I4702" s="30"/>
      <c r="J4702" s="30"/>
    </row>
    <row r="4703" spans="8:10" x14ac:dyDescent="0.25">
      <c r="H4703" s="30"/>
      <c r="I4703" s="30"/>
      <c r="J4703" s="30"/>
    </row>
    <row r="4704" spans="8:10" x14ac:dyDescent="0.25">
      <c r="H4704" s="30"/>
      <c r="I4704" s="30"/>
      <c r="J4704" s="30"/>
    </row>
    <row r="4705" spans="8:10" x14ac:dyDescent="0.25">
      <c r="H4705" s="30"/>
      <c r="I4705" s="30"/>
      <c r="J4705" s="30"/>
    </row>
    <row r="4706" spans="8:10" x14ac:dyDescent="0.25">
      <c r="H4706" s="30"/>
      <c r="I4706" s="30"/>
      <c r="J4706" s="30"/>
    </row>
    <row r="4707" spans="8:10" x14ac:dyDescent="0.25">
      <c r="H4707" s="30"/>
      <c r="I4707" s="30"/>
      <c r="J4707" s="30"/>
    </row>
    <row r="4708" spans="8:10" x14ac:dyDescent="0.25">
      <c r="H4708" s="30"/>
      <c r="I4708" s="30"/>
      <c r="J4708" s="30"/>
    </row>
    <row r="4709" spans="8:10" x14ac:dyDescent="0.25">
      <c r="H4709" s="30"/>
      <c r="I4709" s="30"/>
      <c r="J4709" s="30"/>
    </row>
    <row r="4710" spans="8:10" x14ac:dyDescent="0.25">
      <c r="H4710" s="30"/>
      <c r="I4710" s="30"/>
      <c r="J4710" s="30"/>
    </row>
    <row r="4711" spans="8:10" x14ac:dyDescent="0.25">
      <c r="H4711" s="30"/>
      <c r="I4711" s="30"/>
      <c r="J4711" s="30"/>
    </row>
    <row r="4712" spans="8:10" x14ac:dyDescent="0.25">
      <c r="H4712" s="30"/>
      <c r="I4712" s="30"/>
      <c r="J4712" s="30"/>
    </row>
    <row r="4713" spans="8:10" x14ac:dyDescent="0.25">
      <c r="H4713" s="30"/>
      <c r="I4713" s="30"/>
      <c r="J4713" s="30"/>
    </row>
    <row r="4714" spans="8:10" x14ac:dyDescent="0.25">
      <c r="H4714" s="30"/>
      <c r="I4714" s="30"/>
      <c r="J4714" s="30"/>
    </row>
    <row r="4715" spans="8:10" x14ac:dyDescent="0.25">
      <c r="H4715" s="30"/>
      <c r="I4715" s="30"/>
      <c r="J4715" s="30"/>
    </row>
    <row r="4716" spans="8:10" x14ac:dyDescent="0.25">
      <c r="H4716" s="30"/>
      <c r="I4716" s="30"/>
      <c r="J4716" s="30"/>
    </row>
    <row r="4717" spans="8:10" x14ac:dyDescent="0.25">
      <c r="H4717" s="30"/>
      <c r="I4717" s="30"/>
      <c r="J4717" s="30"/>
    </row>
    <row r="4718" spans="8:10" x14ac:dyDescent="0.25">
      <c r="H4718" s="30"/>
      <c r="I4718" s="30"/>
      <c r="J4718" s="30"/>
    </row>
    <row r="4719" spans="8:10" x14ac:dyDescent="0.25">
      <c r="H4719" s="30"/>
      <c r="I4719" s="30"/>
      <c r="J4719" s="30"/>
    </row>
    <row r="4720" spans="8:10" x14ac:dyDescent="0.25">
      <c r="H4720" s="30"/>
      <c r="I4720" s="30"/>
      <c r="J4720" s="30"/>
    </row>
    <row r="4721" spans="8:10" x14ac:dyDescent="0.25">
      <c r="H4721" s="30"/>
      <c r="I4721" s="30"/>
      <c r="J4721" s="30"/>
    </row>
    <row r="4722" spans="8:10" x14ac:dyDescent="0.25">
      <c r="H4722" s="30"/>
      <c r="I4722" s="30"/>
      <c r="J4722" s="30"/>
    </row>
    <row r="4723" spans="8:10" x14ac:dyDescent="0.25">
      <c r="H4723" s="30"/>
      <c r="I4723" s="30"/>
      <c r="J4723" s="30"/>
    </row>
    <row r="4724" spans="8:10" x14ac:dyDescent="0.25">
      <c r="H4724" s="30"/>
      <c r="I4724" s="30"/>
      <c r="J4724" s="30"/>
    </row>
    <row r="4725" spans="8:10" x14ac:dyDescent="0.25">
      <c r="H4725" s="30"/>
      <c r="I4725" s="30"/>
      <c r="J4725" s="30"/>
    </row>
    <row r="4726" spans="8:10" x14ac:dyDescent="0.25">
      <c r="H4726" s="30"/>
      <c r="I4726" s="30"/>
      <c r="J4726" s="30"/>
    </row>
    <row r="4727" spans="8:10" x14ac:dyDescent="0.25">
      <c r="H4727" s="30"/>
      <c r="I4727" s="30"/>
      <c r="J4727" s="30"/>
    </row>
    <row r="4728" spans="8:10" x14ac:dyDescent="0.25">
      <c r="H4728" s="30"/>
      <c r="I4728" s="30"/>
      <c r="J4728" s="30"/>
    </row>
    <row r="4729" spans="8:10" x14ac:dyDescent="0.25">
      <c r="H4729" s="30"/>
      <c r="I4729" s="30"/>
      <c r="J4729" s="30"/>
    </row>
    <row r="4730" spans="8:10" x14ac:dyDescent="0.25">
      <c r="H4730" s="30"/>
      <c r="I4730" s="30"/>
      <c r="J4730" s="30"/>
    </row>
    <row r="4731" spans="8:10" x14ac:dyDescent="0.25">
      <c r="H4731" s="30"/>
      <c r="I4731" s="30"/>
      <c r="J4731" s="30"/>
    </row>
    <row r="4732" spans="8:10" x14ac:dyDescent="0.25">
      <c r="H4732" s="30"/>
      <c r="I4732" s="30"/>
      <c r="J4732" s="30"/>
    </row>
    <row r="4733" spans="8:10" x14ac:dyDescent="0.25">
      <c r="H4733" s="30"/>
      <c r="I4733" s="30"/>
      <c r="J4733" s="30"/>
    </row>
    <row r="4734" spans="8:10" x14ac:dyDescent="0.25">
      <c r="H4734" s="30"/>
      <c r="I4734" s="30"/>
      <c r="J4734" s="30"/>
    </row>
    <row r="4735" spans="8:10" x14ac:dyDescent="0.25">
      <c r="H4735" s="30"/>
      <c r="I4735" s="30"/>
      <c r="J4735" s="30"/>
    </row>
    <row r="4736" spans="8:10" x14ac:dyDescent="0.25">
      <c r="H4736" s="30"/>
      <c r="I4736" s="30"/>
      <c r="J4736" s="30"/>
    </row>
    <row r="4737" spans="8:10" x14ac:dyDescent="0.25">
      <c r="H4737" s="30"/>
      <c r="I4737" s="30"/>
      <c r="J4737" s="30"/>
    </row>
    <row r="4738" spans="8:10" x14ac:dyDescent="0.25">
      <c r="H4738" s="30"/>
      <c r="I4738" s="30"/>
      <c r="J4738" s="30"/>
    </row>
    <row r="4739" spans="8:10" x14ac:dyDescent="0.25">
      <c r="H4739" s="30"/>
      <c r="I4739" s="30"/>
      <c r="J4739" s="30"/>
    </row>
    <row r="4740" spans="8:10" x14ac:dyDescent="0.25">
      <c r="H4740" s="30"/>
      <c r="I4740" s="30"/>
      <c r="J4740" s="30"/>
    </row>
    <row r="4741" spans="8:10" x14ac:dyDescent="0.25">
      <c r="H4741" s="30"/>
      <c r="I4741" s="30"/>
      <c r="J4741" s="30"/>
    </row>
    <row r="4742" spans="8:10" x14ac:dyDescent="0.25">
      <c r="H4742" s="30"/>
      <c r="I4742" s="30"/>
      <c r="J4742" s="30"/>
    </row>
    <row r="4743" spans="8:10" x14ac:dyDescent="0.25">
      <c r="H4743" s="30"/>
      <c r="I4743" s="30"/>
      <c r="J4743" s="30"/>
    </row>
    <row r="4744" spans="8:10" x14ac:dyDescent="0.25">
      <c r="H4744" s="30"/>
      <c r="I4744" s="30"/>
      <c r="J4744" s="30"/>
    </row>
    <row r="4745" spans="8:10" x14ac:dyDescent="0.25">
      <c r="H4745" s="30"/>
      <c r="I4745" s="30"/>
      <c r="J4745" s="30"/>
    </row>
    <row r="4746" spans="8:10" x14ac:dyDescent="0.25">
      <c r="H4746" s="30"/>
      <c r="I4746" s="30"/>
      <c r="J4746" s="30"/>
    </row>
    <row r="4747" spans="8:10" x14ac:dyDescent="0.25">
      <c r="H4747" s="30"/>
      <c r="I4747" s="30"/>
      <c r="J4747" s="30"/>
    </row>
    <row r="4748" spans="8:10" x14ac:dyDescent="0.25">
      <c r="H4748" s="30"/>
      <c r="I4748" s="30"/>
      <c r="J4748" s="30"/>
    </row>
    <row r="4749" spans="8:10" x14ac:dyDescent="0.25">
      <c r="H4749" s="30"/>
      <c r="I4749" s="30"/>
      <c r="J4749" s="30"/>
    </row>
    <row r="4750" spans="8:10" x14ac:dyDescent="0.25">
      <c r="H4750" s="30"/>
      <c r="I4750" s="30"/>
      <c r="J4750" s="30"/>
    </row>
    <row r="4751" spans="8:10" x14ac:dyDescent="0.25">
      <c r="H4751" s="30"/>
      <c r="I4751" s="30"/>
      <c r="J4751" s="30"/>
    </row>
    <row r="4752" spans="8:10" x14ac:dyDescent="0.25">
      <c r="H4752" s="30"/>
      <c r="I4752" s="30"/>
      <c r="J4752" s="30"/>
    </row>
    <row r="4753" spans="8:10" x14ac:dyDescent="0.25">
      <c r="H4753" s="30"/>
      <c r="I4753" s="30"/>
      <c r="J4753" s="30"/>
    </row>
    <row r="4754" spans="8:10" x14ac:dyDescent="0.25">
      <c r="H4754" s="30"/>
      <c r="I4754" s="30"/>
      <c r="J4754" s="30"/>
    </row>
    <row r="4755" spans="8:10" x14ac:dyDescent="0.25">
      <c r="H4755" s="30"/>
      <c r="I4755" s="30"/>
      <c r="J4755" s="30"/>
    </row>
    <row r="4756" spans="8:10" x14ac:dyDescent="0.25">
      <c r="H4756" s="30"/>
      <c r="I4756" s="30"/>
      <c r="J4756" s="30"/>
    </row>
    <row r="4757" spans="8:10" x14ac:dyDescent="0.25">
      <c r="H4757" s="30"/>
      <c r="I4757" s="30"/>
      <c r="J4757" s="30"/>
    </row>
    <row r="4758" spans="8:10" x14ac:dyDescent="0.25">
      <c r="H4758" s="30"/>
      <c r="I4758" s="30"/>
      <c r="J4758" s="30"/>
    </row>
    <row r="4759" spans="8:10" x14ac:dyDescent="0.25">
      <c r="H4759" s="30"/>
      <c r="I4759" s="30"/>
      <c r="J4759" s="30"/>
    </row>
    <row r="4760" spans="8:10" x14ac:dyDescent="0.25">
      <c r="H4760" s="30"/>
      <c r="I4760" s="30"/>
      <c r="J4760" s="30"/>
    </row>
    <row r="4761" spans="8:10" x14ac:dyDescent="0.25">
      <c r="H4761" s="30"/>
      <c r="I4761" s="30"/>
      <c r="J4761" s="30"/>
    </row>
    <row r="4762" spans="8:10" x14ac:dyDescent="0.25">
      <c r="H4762" s="30"/>
      <c r="I4762" s="30"/>
      <c r="J4762" s="30"/>
    </row>
    <row r="4763" spans="8:10" x14ac:dyDescent="0.25">
      <c r="H4763" s="30"/>
      <c r="I4763" s="30"/>
      <c r="J4763" s="30"/>
    </row>
    <row r="4764" spans="8:10" x14ac:dyDescent="0.25">
      <c r="H4764" s="30"/>
      <c r="I4764" s="30"/>
      <c r="J4764" s="30"/>
    </row>
    <row r="4765" spans="8:10" x14ac:dyDescent="0.25">
      <c r="H4765" s="30"/>
      <c r="I4765" s="30"/>
      <c r="J4765" s="30"/>
    </row>
    <row r="4766" spans="8:10" x14ac:dyDescent="0.25">
      <c r="H4766" s="30"/>
      <c r="I4766" s="30"/>
      <c r="J4766" s="30"/>
    </row>
    <row r="4767" spans="8:10" x14ac:dyDescent="0.25">
      <c r="H4767" s="30"/>
      <c r="I4767" s="30"/>
      <c r="J4767" s="30"/>
    </row>
    <row r="4768" spans="8:10" x14ac:dyDescent="0.25">
      <c r="H4768" s="30"/>
      <c r="I4768" s="30"/>
      <c r="J4768" s="30"/>
    </row>
    <row r="4769" spans="8:10" x14ac:dyDescent="0.25">
      <c r="H4769" s="30"/>
      <c r="I4769" s="30"/>
      <c r="J4769" s="30"/>
    </row>
    <row r="4770" spans="8:10" x14ac:dyDescent="0.25">
      <c r="H4770" s="30"/>
      <c r="I4770" s="30"/>
      <c r="J4770" s="30"/>
    </row>
    <row r="4771" spans="8:10" x14ac:dyDescent="0.25">
      <c r="H4771" s="30"/>
      <c r="I4771" s="30"/>
      <c r="J4771" s="30"/>
    </row>
    <row r="4772" spans="8:10" x14ac:dyDescent="0.25">
      <c r="H4772" s="30"/>
      <c r="I4772" s="30"/>
      <c r="J4772" s="30"/>
    </row>
    <row r="4773" spans="8:10" x14ac:dyDescent="0.25">
      <c r="H4773" s="30"/>
      <c r="I4773" s="30"/>
      <c r="J4773" s="30"/>
    </row>
    <row r="4774" spans="8:10" x14ac:dyDescent="0.25">
      <c r="H4774" s="30"/>
      <c r="I4774" s="30"/>
      <c r="J4774" s="30"/>
    </row>
    <row r="4775" spans="8:10" x14ac:dyDescent="0.25">
      <c r="H4775" s="30"/>
      <c r="I4775" s="30"/>
      <c r="J4775" s="30"/>
    </row>
    <row r="4776" spans="8:10" x14ac:dyDescent="0.25">
      <c r="H4776" s="30"/>
      <c r="I4776" s="30"/>
      <c r="J4776" s="30"/>
    </row>
    <row r="4777" spans="8:10" x14ac:dyDescent="0.25">
      <c r="H4777" s="30"/>
      <c r="I4777" s="30"/>
      <c r="J4777" s="30"/>
    </row>
    <row r="4778" spans="8:10" x14ac:dyDescent="0.25">
      <c r="H4778" s="30"/>
      <c r="I4778" s="30"/>
      <c r="J4778" s="30"/>
    </row>
    <row r="4779" spans="8:10" x14ac:dyDescent="0.25">
      <c r="H4779" s="30"/>
      <c r="I4779" s="30"/>
      <c r="J4779" s="30"/>
    </row>
    <row r="4780" spans="8:10" x14ac:dyDescent="0.25">
      <c r="H4780" s="30"/>
      <c r="I4780" s="30"/>
      <c r="J4780" s="30"/>
    </row>
    <row r="4781" spans="8:10" x14ac:dyDescent="0.25">
      <c r="H4781" s="30"/>
      <c r="I4781" s="30"/>
      <c r="J4781" s="30"/>
    </row>
    <row r="4782" spans="8:10" x14ac:dyDescent="0.25">
      <c r="H4782" s="30"/>
      <c r="I4782" s="30"/>
      <c r="J4782" s="30"/>
    </row>
    <row r="4783" spans="8:10" x14ac:dyDescent="0.25">
      <c r="H4783" s="30"/>
      <c r="I4783" s="30"/>
      <c r="J4783" s="30"/>
    </row>
    <row r="4784" spans="8:10" x14ac:dyDescent="0.25">
      <c r="H4784" s="30"/>
      <c r="I4784" s="30"/>
      <c r="J4784" s="30"/>
    </row>
    <row r="4785" spans="8:10" x14ac:dyDescent="0.25">
      <c r="H4785" s="30"/>
      <c r="I4785" s="30"/>
      <c r="J4785" s="30"/>
    </row>
    <row r="4786" spans="8:10" x14ac:dyDescent="0.25">
      <c r="H4786" s="30"/>
      <c r="I4786" s="30"/>
      <c r="J4786" s="30"/>
    </row>
    <row r="4787" spans="8:10" x14ac:dyDescent="0.25">
      <c r="H4787" s="30"/>
      <c r="I4787" s="30"/>
      <c r="J4787" s="30"/>
    </row>
    <row r="4788" spans="8:10" x14ac:dyDescent="0.25">
      <c r="H4788" s="30"/>
      <c r="I4788" s="30"/>
      <c r="J4788" s="30"/>
    </row>
    <row r="4789" spans="8:10" x14ac:dyDescent="0.25">
      <c r="H4789" s="30"/>
      <c r="I4789" s="30"/>
      <c r="J4789" s="30"/>
    </row>
    <row r="4790" spans="8:10" x14ac:dyDescent="0.25">
      <c r="H4790" s="30"/>
      <c r="I4790" s="30"/>
      <c r="J4790" s="30"/>
    </row>
    <row r="4791" spans="8:10" x14ac:dyDescent="0.25">
      <c r="H4791" s="30"/>
      <c r="I4791" s="30"/>
      <c r="J4791" s="30"/>
    </row>
    <row r="4792" spans="8:10" x14ac:dyDescent="0.25">
      <c r="H4792" s="30"/>
      <c r="I4792" s="30"/>
      <c r="J4792" s="30"/>
    </row>
    <row r="4793" spans="8:10" x14ac:dyDescent="0.25">
      <c r="H4793" s="30"/>
      <c r="I4793" s="30"/>
      <c r="J4793" s="30"/>
    </row>
    <row r="4794" spans="8:10" x14ac:dyDescent="0.25">
      <c r="H4794" s="30"/>
      <c r="I4794" s="30"/>
      <c r="J4794" s="30"/>
    </row>
    <row r="4795" spans="8:10" x14ac:dyDescent="0.25">
      <c r="H4795" s="30"/>
      <c r="I4795" s="30"/>
      <c r="J4795" s="30"/>
    </row>
    <row r="4796" spans="8:10" x14ac:dyDescent="0.25">
      <c r="H4796" s="30"/>
      <c r="I4796" s="30"/>
      <c r="J4796" s="30"/>
    </row>
    <row r="4797" spans="8:10" x14ac:dyDescent="0.25">
      <c r="H4797" s="30"/>
      <c r="I4797" s="30"/>
      <c r="J4797" s="30"/>
    </row>
    <row r="4798" spans="8:10" x14ac:dyDescent="0.25">
      <c r="H4798" s="30"/>
      <c r="I4798" s="30"/>
      <c r="J4798" s="30"/>
    </row>
    <row r="4799" spans="8:10" x14ac:dyDescent="0.25">
      <c r="H4799" s="30"/>
      <c r="I4799" s="30"/>
      <c r="J4799" s="30"/>
    </row>
    <row r="4800" spans="8:10" x14ac:dyDescent="0.25">
      <c r="H4800" s="30"/>
      <c r="I4800" s="30"/>
      <c r="J4800" s="30"/>
    </row>
    <row r="4801" spans="8:10" x14ac:dyDescent="0.25">
      <c r="H4801" s="30"/>
      <c r="I4801" s="30"/>
      <c r="J4801" s="30"/>
    </row>
    <row r="4802" spans="8:10" x14ac:dyDescent="0.25">
      <c r="H4802" s="30"/>
      <c r="I4802" s="30"/>
      <c r="J4802" s="30"/>
    </row>
    <row r="4803" spans="8:10" x14ac:dyDescent="0.25">
      <c r="H4803" s="30"/>
      <c r="I4803" s="30"/>
      <c r="J4803" s="30"/>
    </row>
    <row r="4804" spans="8:10" x14ac:dyDescent="0.25">
      <c r="H4804" s="30"/>
      <c r="I4804" s="30"/>
      <c r="J4804" s="30"/>
    </row>
    <row r="4805" spans="8:10" x14ac:dyDescent="0.25">
      <c r="H4805" s="30"/>
      <c r="I4805" s="30"/>
      <c r="J4805" s="30"/>
    </row>
    <row r="4806" spans="8:10" x14ac:dyDescent="0.25">
      <c r="H4806" s="30"/>
      <c r="I4806" s="30"/>
      <c r="J4806" s="30"/>
    </row>
    <row r="4807" spans="8:10" x14ac:dyDescent="0.25">
      <c r="H4807" s="30"/>
      <c r="I4807" s="30"/>
      <c r="J4807" s="30"/>
    </row>
    <row r="4808" spans="8:10" x14ac:dyDescent="0.25">
      <c r="H4808" s="30"/>
      <c r="I4808" s="30"/>
      <c r="J4808" s="30"/>
    </row>
    <row r="4809" spans="8:10" x14ac:dyDescent="0.25">
      <c r="H4809" s="30"/>
      <c r="I4809" s="30"/>
      <c r="J4809" s="30"/>
    </row>
    <row r="4810" spans="8:10" x14ac:dyDescent="0.25">
      <c r="H4810" s="30"/>
      <c r="I4810" s="30"/>
      <c r="J4810" s="30"/>
    </row>
    <row r="4811" spans="8:10" x14ac:dyDescent="0.25">
      <c r="H4811" s="30"/>
      <c r="I4811" s="30"/>
      <c r="J4811" s="30"/>
    </row>
    <row r="4812" spans="8:10" x14ac:dyDescent="0.25">
      <c r="H4812" s="30"/>
      <c r="I4812" s="30"/>
      <c r="J4812" s="30"/>
    </row>
    <row r="4813" spans="8:10" x14ac:dyDescent="0.25">
      <c r="H4813" s="30"/>
      <c r="I4813" s="30"/>
      <c r="J4813" s="30"/>
    </row>
    <row r="4814" spans="8:10" x14ac:dyDescent="0.25">
      <c r="H4814" s="30"/>
      <c r="I4814" s="30"/>
      <c r="J4814" s="30"/>
    </row>
    <row r="4815" spans="8:10" x14ac:dyDescent="0.25">
      <c r="H4815" s="30"/>
      <c r="I4815" s="30"/>
      <c r="J4815" s="30"/>
    </row>
    <row r="4816" spans="8:10" x14ac:dyDescent="0.25">
      <c r="H4816" s="30"/>
      <c r="I4816" s="30"/>
      <c r="J4816" s="30"/>
    </row>
    <row r="4817" spans="8:10" x14ac:dyDescent="0.25">
      <c r="H4817" s="30"/>
      <c r="I4817" s="30"/>
      <c r="J4817" s="30"/>
    </row>
    <row r="4818" spans="8:10" x14ac:dyDescent="0.25">
      <c r="H4818" s="30"/>
      <c r="I4818" s="30"/>
      <c r="J4818" s="30"/>
    </row>
    <row r="4819" spans="8:10" x14ac:dyDescent="0.25">
      <c r="H4819" s="30"/>
      <c r="I4819" s="30"/>
      <c r="J4819" s="30"/>
    </row>
    <row r="4820" spans="8:10" x14ac:dyDescent="0.25">
      <c r="H4820" s="30"/>
      <c r="I4820" s="30"/>
      <c r="J4820" s="30"/>
    </row>
    <row r="4821" spans="8:10" x14ac:dyDescent="0.25">
      <c r="H4821" s="30"/>
      <c r="I4821" s="30"/>
      <c r="J4821" s="30"/>
    </row>
    <row r="4822" spans="8:10" x14ac:dyDescent="0.25">
      <c r="H4822" s="30"/>
      <c r="I4822" s="30"/>
      <c r="J4822" s="30"/>
    </row>
    <row r="4823" spans="8:10" x14ac:dyDescent="0.25">
      <c r="H4823" s="30"/>
      <c r="I4823" s="30"/>
      <c r="J4823" s="30"/>
    </row>
    <row r="4824" spans="8:10" x14ac:dyDescent="0.25">
      <c r="H4824" s="30"/>
      <c r="I4824" s="30"/>
      <c r="J4824" s="30"/>
    </row>
    <row r="4825" spans="8:10" x14ac:dyDescent="0.25">
      <c r="H4825" s="30"/>
      <c r="I4825" s="30"/>
      <c r="J4825" s="30"/>
    </row>
    <row r="4826" spans="8:10" x14ac:dyDescent="0.25">
      <c r="H4826" s="30"/>
      <c r="I4826" s="30"/>
      <c r="J4826" s="30"/>
    </row>
    <row r="4827" spans="8:10" x14ac:dyDescent="0.25">
      <c r="H4827" s="30"/>
      <c r="I4827" s="30"/>
      <c r="J4827" s="30"/>
    </row>
    <row r="4828" spans="8:10" x14ac:dyDescent="0.25">
      <c r="H4828" s="30"/>
      <c r="I4828" s="30"/>
      <c r="J4828" s="30"/>
    </row>
    <row r="4829" spans="8:10" x14ac:dyDescent="0.25">
      <c r="H4829" s="30"/>
      <c r="I4829" s="30"/>
      <c r="J4829" s="30"/>
    </row>
    <row r="4830" spans="8:10" x14ac:dyDescent="0.25">
      <c r="H4830" s="30"/>
      <c r="I4830" s="30"/>
      <c r="J4830" s="30"/>
    </row>
    <row r="4831" spans="8:10" x14ac:dyDescent="0.25">
      <c r="H4831" s="30"/>
      <c r="I4831" s="30"/>
      <c r="J4831" s="30"/>
    </row>
    <row r="4832" spans="8:10" x14ac:dyDescent="0.25">
      <c r="H4832" s="30"/>
      <c r="I4832" s="30"/>
      <c r="J4832" s="30"/>
    </row>
    <row r="4833" spans="8:10" x14ac:dyDescent="0.25">
      <c r="H4833" s="30"/>
      <c r="I4833" s="30"/>
      <c r="J4833" s="30"/>
    </row>
    <row r="4834" spans="8:10" x14ac:dyDescent="0.25">
      <c r="H4834" s="30"/>
      <c r="I4834" s="30"/>
      <c r="J4834" s="30"/>
    </row>
    <row r="4835" spans="8:10" x14ac:dyDescent="0.25">
      <c r="H4835" s="30"/>
      <c r="I4835" s="30"/>
      <c r="J4835" s="30"/>
    </row>
    <row r="4836" spans="8:10" x14ac:dyDescent="0.25">
      <c r="H4836" s="30"/>
      <c r="I4836" s="30"/>
      <c r="J4836" s="30"/>
    </row>
    <row r="4837" spans="8:10" x14ac:dyDescent="0.25">
      <c r="H4837" s="30"/>
      <c r="I4837" s="30"/>
      <c r="J4837" s="30"/>
    </row>
    <row r="4838" spans="8:10" x14ac:dyDescent="0.25">
      <c r="H4838" s="30"/>
      <c r="I4838" s="30"/>
      <c r="J4838" s="30"/>
    </row>
    <row r="4839" spans="8:10" x14ac:dyDescent="0.25">
      <c r="H4839" s="30"/>
      <c r="I4839" s="30"/>
      <c r="J4839" s="30"/>
    </row>
    <row r="4840" spans="8:10" x14ac:dyDescent="0.25">
      <c r="H4840" s="30"/>
      <c r="I4840" s="30"/>
      <c r="J4840" s="30"/>
    </row>
    <row r="4841" spans="8:10" x14ac:dyDescent="0.25">
      <c r="H4841" s="30"/>
      <c r="I4841" s="30"/>
      <c r="J4841" s="30"/>
    </row>
    <row r="4842" spans="8:10" x14ac:dyDescent="0.25">
      <c r="H4842" s="30"/>
      <c r="I4842" s="30"/>
      <c r="J4842" s="30"/>
    </row>
    <row r="4843" spans="8:10" x14ac:dyDescent="0.25">
      <c r="H4843" s="30"/>
      <c r="I4843" s="30"/>
      <c r="J4843" s="30"/>
    </row>
    <row r="4844" spans="8:10" x14ac:dyDescent="0.25">
      <c r="H4844" s="30"/>
      <c r="I4844" s="30"/>
      <c r="J4844" s="30"/>
    </row>
    <row r="4845" spans="8:10" x14ac:dyDescent="0.25">
      <c r="H4845" s="30"/>
      <c r="I4845" s="30"/>
      <c r="J4845" s="30"/>
    </row>
    <row r="4846" spans="8:10" x14ac:dyDescent="0.25">
      <c r="H4846" s="30"/>
      <c r="I4846" s="30"/>
      <c r="J4846" s="30"/>
    </row>
    <row r="4847" spans="8:10" x14ac:dyDescent="0.25">
      <c r="H4847" s="30"/>
      <c r="I4847" s="30"/>
      <c r="J4847" s="30"/>
    </row>
    <row r="4848" spans="8:10" x14ac:dyDescent="0.25">
      <c r="H4848" s="30"/>
      <c r="I4848" s="30"/>
      <c r="J4848" s="30"/>
    </row>
    <row r="4849" spans="8:10" x14ac:dyDescent="0.25">
      <c r="H4849" s="30"/>
      <c r="I4849" s="30"/>
      <c r="J4849" s="30"/>
    </row>
    <row r="4850" spans="8:10" x14ac:dyDescent="0.25">
      <c r="H4850" s="30"/>
      <c r="I4850" s="30"/>
      <c r="J4850" s="30"/>
    </row>
    <row r="4851" spans="8:10" x14ac:dyDescent="0.25">
      <c r="H4851" s="30"/>
      <c r="I4851" s="30"/>
      <c r="J4851" s="30"/>
    </row>
    <row r="4852" spans="8:10" x14ac:dyDescent="0.25">
      <c r="H4852" s="30"/>
      <c r="I4852" s="30"/>
      <c r="J4852" s="30"/>
    </row>
    <row r="4853" spans="8:10" x14ac:dyDescent="0.25">
      <c r="H4853" s="30"/>
      <c r="I4853" s="30"/>
      <c r="J4853" s="30"/>
    </row>
    <row r="4854" spans="8:10" x14ac:dyDescent="0.25">
      <c r="H4854" s="30"/>
      <c r="I4854" s="30"/>
      <c r="J4854" s="30"/>
    </row>
    <row r="4855" spans="8:10" x14ac:dyDescent="0.25">
      <c r="H4855" s="30"/>
      <c r="I4855" s="30"/>
      <c r="J4855" s="30"/>
    </row>
    <row r="4856" spans="8:10" x14ac:dyDescent="0.25">
      <c r="H4856" s="30"/>
      <c r="I4856" s="30"/>
      <c r="J4856" s="30"/>
    </row>
    <row r="4857" spans="8:10" x14ac:dyDescent="0.25">
      <c r="H4857" s="30"/>
      <c r="I4857" s="30"/>
      <c r="J4857" s="30"/>
    </row>
    <row r="4858" spans="8:10" x14ac:dyDescent="0.25">
      <c r="H4858" s="30"/>
      <c r="I4858" s="30"/>
      <c r="J4858" s="30"/>
    </row>
    <row r="4859" spans="8:10" x14ac:dyDescent="0.25">
      <c r="H4859" s="30"/>
      <c r="I4859" s="30"/>
      <c r="J4859" s="30"/>
    </row>
    <row r="4860" spans="8:10" x14ac:dyDescent="0.25">
      <c r="H4860" s="30"/>
      <c r="I4860" s="30"/>
      <c r="J4860" s="30"/>
    </row>
    <row r="4861" spans="8:10" x14ac:dyDescent="0.25">
      <c r="H4861" s="30"/>
      <c r="I4861" s="30"/>
      <c r="J4861" s="30"/>
    </row>
    <row r="4862" spans="8:10" x14ac:dyDescent="0.25">
      <c r="H4862" s="30"/>
      <c r="I4862" s="30"/>
      <c r="J4862" s="30"/>
    </row>
    <row r="4863" spans="8:10" x14ac:dyDescent="0.25">
      <c r="H4863" s="30"/>
      <c r="I4863" s="30"/>
      <c r="J4863" s="30"/>
    </row>
    <row r="4864" spans="8:10" x14ac:dyDescent="0.25">
      <c r="H4864" s="30"/>
      <c r="I4864" s="30"/>
      <c r="J4864" s="30"/>
    </row>
    <row r="4865" spans="8:10" x14ac:dyDescent="0.25">
      <c r="H4865" s="30"/>
      <c r="I4865" s="30"/>
      <c r="J4865" s="30"/>
    </row>
    <row r="4866" spans="8:10" x14ac:dyDescent="0.25">
      <c r="H4866" s="30"/>
      <c r="I4866" s="30"/>
      <c r="J4866" s="30"/>
    </row>
    <row r="4867" spans="8:10" x14ac:dyDescent="0.25">
      <c r="H4867" s="30"/>
      <c r="I4867" s="30"/>
      <c r="J4867" s="30"/>
    </row>
    <row r="4868" spans="8:10" x14ac:dyDescent="0.25">
      <c r="H4868" s="30"/>
      <c r="I4868" s="30"/>
      <c r="J4868" s="30"/>
    </row>
    <row r="4869" spans="8:10" x14ac:dyDescent="0.25">
      <c r="H4869" s="30"/>
      <c r="I4869" s="30"/>
      <c r="J4869" s="30"/>
    </row>
    <row r="4870" spans="8:10" x14ac:dyDescent="0.25">
      <c r="H4870" s="30"/>
      <c r="I4870" s="30"/>
      <c r="J4870" s="30"/>
    </row>
    <row r="4871" spans="8:10" x14ac:dyDescent="0.25">
      <c r="H4871" s="30"/>
      <c r="I4871" s="30"/>
      <c r="J4871" s="30"/>
    </row>
    <row r="4872" spans="8:10" x14ac:dyDescent="0.25">
      <c r="H4872" s="30"/>
      <c r="I4872" s="30"/>
      <c r="J4872" s="30"/>
    </row>
    <row r="4873" spans="8:10" x14ac:dyDescent="0.25">
      <c r="H4873" s="30"/>
      <c r="I4873" s="30"/>
      <c r="J4873" s="30"/>
    </row>
    <row r="4874" spans="8:10" x14ac:dyDescent="0.25">
      <c r="H4874" s="30"/>
      <c r="I4874" s="30"/>
      <c r="J4874" s="30"/>
    </row>
    <row r="4875" spans="8:10" x14ac:dyDescent="0.25">
      <c r="H4875" s="30"/>
      <c r="I4875" s="30"/>
      <c r="J4875" s="30"/>
    </row>
    <row r="4876" spans="8:10" x14ac:dyDescent="0.25">
      <c r="H4876" s="30"/>
      <c r="I4876" s="30"/>
      <c r="J4876" s="30"/>
    </row>
    <row r="4877" spans="8:10" x14ac:dyDescent="0.25">
      <c r="H4877" s="30"/>
      <c r="I4877" s="30"/>
      <c r="J4877" s="30"/>
    </row>
    <row r="4878" spans="8:10" x14ac:dyDescent="0.25">
      <c r="H4878" s="30"/>
      <c r="I4878" s="30"/>
      <c r="J4878" s="30"/>
    </row>
    <row r="4879" spans="8:10" x14ac:dyDescent="0.25">
      <c r="H4879" s="30"/>
      <c r="I4879" s="30"/>
      <c r="J4879" s="30"/>
    </row>
    <row r="4880" spans="8:10" x14ac:dyDescent="0.25">
      <c r="H4880" s="30"/>
      <c r="I4880" s="30"/>
      <c r="J4880" s="30"/>
    </row>
    <row r="4881" spans="8:10" x14ac:dyDescent="0.25">
      <c r="H4881" s="30"/>
      <c r="I4881" s="30"/>
      <c r="J4881" s="30"/>
    </row>
    <row r="4882" spans="8:10" x14ac:dyDescent="0.25">
      <c r="H4882" s="30"/>
      <c r="I4882" s="30"/>
      <c r="J4882" s="30"/>
    </row>
    <row r="4883" spans="8:10" x14ac:dyDescent="0.25">
      <c r="H4883" s="30"/>
      <c r="I4883" s="30"/>
      <c r="J4883" s="30"/>
    </row>
    <row r="4884" spans="8:10" x14ac:dyDescent="0.25">
      <c r="H4884" s="30"/>
      <c r="I4884" s="30"/>
      <c r="J4884" s="30"/>
    </row>
    <row r="4885" spans="8:10" x14ac:dyDescent="0.25">
      <c r="H4885" s="30"/>
      <c r="I4885" s="30"/>
      <c r="J4885" s="30"/>
    </row>
    <row r="4886" spans="8:10" x14ac:dyDescent="0.25">
      <c r="H4886" s="30"/>
      <c r="I4886" s="30"/>
      <c r="J4886" s="30"/>
    </row>
    <row r="4887" spans="8:10" x14ac:dyDescent="0.25">
      <c r="H4887" s="30"/>
      <c r="I4887" s="30"/>
      <c r="J4887" s="30"/>
    </row>
    <row r="4888" spans="8:10" x14ac:dyDescent="0.25">
      <c r="H4888" s="30"/>
      <c r="I4888" s="30"/>
      <c r="J4888" s="30"/>
    </row>
    <row r="4889" spans="8:10" x14ac:dyDescent="0.25">
      <c r="H4889" s="30"/>
      <c r="I4889" s="30"/>
      <c r="J4889" s="30"/>
    </row>
    <row r="4890" spans="8:10" x14ac:dyDescent="0.25">
      <c r="H4890" s="30"/>
      <c r="I4890" s="30"/>
      <c r="J4890" s="30"/>
    </row>
    <row r="4891" spans="8:10" x14ac:dyDescent="0.25">
      <c r="H4891" s="30"/>
      <c r="I4891" s="30"/>
      <c r="J4891" s="30"/>
    </row>
    <row r="4892" spans="8:10" x14ac:dyDescent="0.25">
      <c r="H4892" s="30"/>
      <c r="I4892" s="30"/>
      <c r="J4892" s="30"/>
    </row>
    <row r="4893" spans="8:10" x14ac:dyDescent="0.25">
      <c r="H4893" s="30"/>
      <c r="I4893" s="30"/>
      <c r="J4893" s="30"/>
    </row>
    <row r="4894" spans="8:10" x14ac:dyDescent="0.25">
      <c r="H4894" s="30"/>
      <c r="I4894" s="30"/>
      <c r="J4894" s="30"/>
    </row>
    <row r="4895" spans="8:10" x14ac:dyDescent="0.25">
      <c r="H4895" s="30"/>
      <c r="I4895" s="30"/>
      <c r="J4895" s="30"/>
    </row>
    <row r="4896" spans="8:10" x14ac:dyDescent="0.25">
      <c r="H4896" s="30"/>
      <c r="I4896" s="30"/>
      <c r="J4896" s="30"/>
    </row>
    <row r="4897" spans="8:10" x14ac:dyDescent="0.25">
      <c r="H4897" s="30"/>
      <c r="I4897" s="30"/>
      <c r="J4897" s="30"/>
    </row>
    <row r="4898" spans="8:10" x14ac:dyDescent="0.25">
      <c r="H4898" s="30"/>
      <c r="I4898" s="30"/>
      <c r="J4898" s="30"/>
    </row>
    <row r="4899" spans="8:10" x14ac:dyDescent="0.25">
      <c r="H4899" s="30"/>
      <c r="I4899" s="30"/>
      <c r="J4899" s="30"/>
    </row>
    <row r="4900" spans="8:10" x14ac:dyDescent="0.25">
      <c r="H4900" s="30"/>
      <c r="I4900" s="30"/>
      <c r="J4900" s="30"/>
    </row>
    <row r="4901" spans="8:10" x14ac:dyDescent="0.25">
      <c r="H4901" s="30"/>
      <c r="I4901" s="30"/>
      <c r="J4901" s="30"/>
    </row>
    <row r="4902" spans="8:10" x14ac:dyDescent="0.25">
      <c r="H4902" s="30"/>
      <c r="I4902" s="30"/>
      <c r="J4902" s="30"/>
    </row>
    <row r="4903" spans="8:10" x14ac:dyDescent="0.25">
      <c r="H4903" s="30"/>
      <c r="I4903" s="30"/>
      <c r="J4903" s="30"/>
    </row>
    <row r="4904" spans="8:10" x14ac:dyDescent="0.25">
      <c r="H4904" s="30"/>
      <c r="I4904" s="30"/>
      <c r="J4904" s="30"/>
    </row>
    <row r="4905" spans="8:10" x14ac:dyDescent="0.25">
      <c r="H4905" s="30"/>
      <c r="I4905" s="30"/>
      <c r="J4905" s="30"/>
    </row>
    <row r="4906" spans="8:10" x14ac:dyDescent="0.25">
      <c r="H4906" s="30"/>
      <c r="I4906" s="30"/>
      <c r="J4906" s="30"/>
    </row>
    <row r="4907" spans="8:10" x14ac:dyDescent="0.25">
      <c r="H4907" s="30"/>
      <c r="I4907" s="30"/>
      <c r="J4907" s="30"/>
    </row>
    <row r="4908" spans="8:10" x14ac:dyDescent="0.25">
      <c r="H4908" s="30"/>
      <c r="I4908" s="30"/>
      <c r="J4908" s="30"/>
    </row>
    <row r="4909" spans="8:10" x14ac:dyDescent="0.25">
      <c r="H4909" s="30"/>
      <c r="I4909" s="30"/>
      <c r="J4909" s="30"/>
    </row>
    <row r="4910" spans="8:10" x14ac:dyDescent="0.25">
      <c r="H4910" s="30"/>
      <c r="I4910" s="30"/>
      <c r="J4910" s="30"/>
    </row>
    <row r="4911" spans="8:10" x14ac:dyDescent="0.25">
      <c r="H4911" s="30"/>
      <c r="I4911" s="30"/>
      <c r="J4911" s="30"/>
    </row>
    <row r="4912" spans="8:10" x14ac:dyDescent="0.25">
      <c r="H4912" s="30"/>
      <c r="I4912" s="30"/>
      <c r="J4912" s="30"/>
    </row>
    <row r="4913" spans="8:10" x14ac:dyDescent="0.25">
      <c r="H4913" s="30"/>
      <c r="I4913" s="30"/>
      <c r="J4913" s="30"/>
    </row>
    <row r="4914" spans="8:10" x14ac:dyDescent="0.25">
      <c r="H4914" s="30"/>
      <c r="I4914" s="30"/>
      <c r="J4914" s="30"/>
    </row>
    <row r="4915" spans="8:10" x14ac:dyDescent="0.25">
      <c r="H4915" s="30"/>
      <c r="I4915" s="30"/>
      <c r="J4915" s="30"/>
    </row>
    <row r="4916" spans="8:10" x14ac:dyDescent="0.25">
      <c r="H4916" s="30"/>
      <c r="I4916" s="30"/>
      <c r="J4916" s="30"/>
    </row>
    <row r="4917" spans="8:10" x14ac:dyDescent="0.25">
      <c r="H4917" s="30"/>
      <c r="I4917" s="30"/>
      <c r="J4917" s="30"/>
    </row>
    <row r="4918" spans="8:10" x14ac:dyDescent="0.25">
      <c r="H4918" s="30"/>
      <c r="I4918" s="30"/>
      <c r="J4918" s="30"/>
    </row>
    <row r="4919" spans="8:10" x14ac:dyDescent="0.25">
      <c r="H4919" s="30"/>
      <c r="I4919" s="30"/>
      <c r="J4919" s="30"/>
    </row>
    <row r="4920" spans="8:10" x14ac:dyDescent="0.25">
      <c r="H4920" s="30"/>
      <c r="I4920" s="30"/>
      <c r="J4920" s="30"/>
    </row>
    <row r="4921" spans="8:10" x14ac:dyDescent="0.25">
      <c r="H4921" s="30"/>
      <c r="I4921" s="30"/>
      <c r="J4921" s="30"/>
    </row>
    <row r="4922" spans="8:10" x14ac:dyDescent="0.25">
      <c r="H4922" s="30"/>
      <c r="I4922" s="30"/>
      <c r="J4922" s="30"/>
    </row>
    <row r="4923" spans="8:10" x14ac:dyDescent="0.25">
      <c r="H4923" s="30"/>
      <c r="I4923" s="30"/>
      <c r="J4923" s="30"/>
    </row>
    <row r="4924" spans="8:10" x14ac:dyDescent="0.25">
      <c r="H4924" s="30"/>
      <c r="I4924" s="30"/>
      <c r="J4924" s="30"/>
    </row>
    <row r="4925" spans="8:10" x14ac:dyDescent="0.25">
      <c r="H4925" s="30"/>
      <c r="I4925" s="30"/>
      <c r="J4925" s="30"/>
    </row>
    <row r="4926" spans="8:10" x14ac:dyDescent="0.25">
      <c r="H4926" s="30"/>
      <c r="I4926" s="30"/>
      <c r="J4926" s="30"/>
    </row>
    <row r="4927" spans="8:10" x14ac:dyDescent="0.25">
      <c r="H4927" s="30"/>
      <c r="I4927" s="30"/>
      <c r="J4927" s="30"/>
    </row>
    <row r="4928" spans="8:10" x14ac:dyDescent="0.25">
      <c r="H4928" s="30"/>
      <c r="I4928" s="30"/>
      <c r="J4928" s="30"/>
    </row>
    <row r="4929" spans="8:10" x14ac:dyDescent="0.25">
      <c r="H4929" s="30"/>
      <c r="I4929" s="30"/>
      <c r="J4929" s="30"/>
    </row>
    <row r="4930" spans="8:10" x14ac:dyDescent="0.25">
      <c r="H4930" s="30"/>
      <c r="I4930" s="30"/>
      <c r="J4930" s="30"/>
    </row>
    <row r="4931" spans="8:10" x14ac:dyDescent="0.25">
      <c r="H4931" s="30"/>
      <c r="I4931" s="30"/>
      <c r="J4931" s="30"/>
    </row>
    <row r="4932" spans="8:10" x14ac:dyDescent="0.25">
      <c r="H4932" s="30"/>
      <c r="I4932" s="30"/>
      <c r="J4932" s="30"/>
    </row>
    <row r="4933" spans="8:10" x14ac:dyDescent="0.25">
      <c r="H4933" s="30"/>
      <c r="I4933" s="30"/>
      <c r="J4933" s="30"/>
    </row>
    <row r="4934" spans="8:10" x14ac:dyDescent="0.25">
      <c r="H4934" s="30"/>
      <c r="I4934" s="30"/>
      <c r="J4934" s="30"/>
    </row>
    <row r="4935" spans="8:10" x14ac:dyDescent="0.25">
      <c r="H4935" s="30"/>
      <c r="I4935" s="30"/>
      <c r="J4935" s="30"/>
    </row>
    <row r="4936" spans="8:10" x14ac:dyDescent="0.25">
      <c r="H4936" s="30"/>
      <c r="I4936" s="30"/>
      <c r="J4936" s="30"/>
    </row>
    <row r="4937" spans="8:10" x14ac:dyDescent="0.25">
      <c r="H4937" s="30"/>
      <c r="I4937" s="30"/>
      <c r="J4937" s="30"/>
    </row>
    <row r="4938" spans="8:10" x14ac:dyDescent="0.25">
      <c r="H4938" s="30"/>
      <c r="I4938" s="30"/>
      <c r="J4938" s="30"/>
    </row>
    <row r="4939" spans="8:10" x14ac:dyDescent="0.25">
      <c r="H4939" s="30"/>
      <c r="I4939" s="30"/>
      <c r="J4939" s="30"/>
    </row>
    <row r="4940" spans="8:10" x14ac:dyDescent="0.25">
      <c r="H4940" s="30"/>
      <c r="I4940" s="30"/>
      <c r="J4940" s="30"/>
    </row>
    <row r="4941" spans="8:10" x14ac:dyDescent="0.25">
      <c r="H4941" s="30"/>
      <c r="I4941" s="30"/>
      <c r="J4941" s="30"/>
    </row>
    <row r="4942" spans="8:10" x14ac:dyDescent="0.25">
      <c r="H4942" s="30"/>
      <c r="I4942" s="30"/>
      <c r="J4942" s="30"/>
    </row>
    <row r="4943" spans="8:10" x14ac:dyDescent="0.25">
      <c r="H4943" s="30"/>
      <c r="I4943" s="30"/>
      <c r="J4943" s="30"/>
    </row>
    <row r="4944" spans="8:10" x14ac:dyDescent="0.25">
      <c r="H4944" s="30"/>
      <c r="I4944" s="30"/>
      <c r="J4944" s="30"/>
    </row>
    <row r="4945" spans="8:10" x14ac:dyDescent="0.25">
      <c r="H4945" s="30"/>
      <c r="I4945" s="30"/>
      <c r="J4945" s="30"/>
    </row>
    <row r="4946" spans="8:10" x14ac:dyDescent="0.25">
      <c r="H4946" s="30"/>
      <c r="I4946" s="30"/>
      <c r="J4946" s="30"/>
    </row>
    <row r="4947" spans="8:10" x14ac:dyDescent="0.25">
      <c r="H4947" s="30"/>
      <c r="I4947" s="30"/>
      <c r="J4947" s="30"/>
    </row>
    <row r="4948" spans="8:10" x14ac:dyDescent="0.25">
      <c r="H4948" s="30"/>
      <c r="I4948" s="30"/>
      <c r="J4948" s="30"/>
    </row>
    <row r="4949" spans="8:10" x14ac:dyDescent="0.25">
      <c r="H4949" s="30"/>
      <c r="I4949" s="30"/>
      <c r="J4949" s="30"/>
    </row>
    <row r="4950" spans="8:10" x14ac:dyDescent="0.25">
      <c r="H4950" s="30"/>
      <c r="I4950" s="30"/>
      <c r="J4950" s="30"/>
    </row>
    <row r="4951" spans="8:10" x14ac:dyDescent="0.25">
      <c r="H4951" s="30"/>
      <c r="I4951" s="30"/>
      <c r="J4951" s="30"/>
    </row>
    <row r="4952" spans="8:10" x14ac:dyDescent="0.25">
      <c r="H4952" s="30"/>
      <c r="I4952" s="30"/>
      <c r="J4952" s="30"/>
    </row>
    <row r="4953" spans="8:10" x14ac:dyDescent="0.25">
      <c r="H4953" s="30"/>
      <c r="I4953" s="30"/>
      <c r="J4953" s="30"/>
    </row>
    <row r="4954" spans="8:10" x14ac:dyDescent="0.25">
      <c r="H4954" s="30"/>
      <c r="I4954" s="30"/>
      <c r="J4954" s="30"/>
    </row>
    <row r="4955" spans="8:10" x14ac:dyDescent="0.25">
      <c r="H4955" s="30"/>
      <c r="I4955" s="30"/>
      <c r="J4955" s="30"/>
    </row>
    <row r="4956" spans="8:10" x14ac:dyDescent="0.25">
      <c r="H4956" s="30"/>
      <c r="I4956" s="30"/>
      <c r="J4956" s="30"/>
    </row>
    <row r="4957" spans="8:10" x14ac:dyDescent="0.25">
      <c r="H4957" s="30"/>
      <c r="I4957" s="30"/>
      <c r="J4957" s="30"/>
    </row>
    <row r="4958" spans="8:10" x14ac:dyDescent="0.25">
      <c r="H4958" s="30"/>
      <c r="I4958" s="30"/>
      <c r="J4958" s="30"/>
    </row>
    <row r="4959" spans="8:10" x14ac:dyDescent="0.25">
      <c r="H4959" s="30"/>
      <c r="I4959" s="30"/>
      <c r="J4959" s="30"/>
    </row>
    <row r="4960" spans="8:10" x14ac:dyDescent="0.25">
      <c r="H4960" s="30"/>
      <c r="I4960" s="30"/>
      <c r="J4960" s="30"/>
    </row>
    <row r="4961" spans="8:10" x14ac:dyDescent="0.25">
      <c r="H4961" s="30"/>
      <c r="I4961" s="30"/>
      <c r="J4961" s="30"/>
    </row>
    <row r="4962" spans="8:10" x14ac:dyDescent="0.25">
      <c r="H4962" s="30"/>
      <c r="I4962" s="30"/>
      <c r="J4962" s="30"/>
    </row>
    <row r="4963" spans="8:10" x14ac:dyDescent="0.25">
      <c r="H4963" s="30"/>
      <c r="I4963" s="30"/>
      <c r="J4963" s="30"/>
    </row>
    <row r="4964" spans="8:10" x14ac:dyDescent="0.25">
      <c r="H4964" s="30"/>
      <c r="I4964" s="30"/>
      <c r="J4964" s="30"/>
    </row>
    <row r="4965" spans="8:10" x14ac:dyDescent="0.25">
      <c r="H4965" s="30"/>
      <c r="I4965" s="30"/>
      <c r="J4965" s="30"/>
    </row>
    <row r="4966" spans="8:10" x14ac:dyDescent="0.25">
      <c r="H4966" s="30"/>
      <c r="I4966" s="30"/>
      <c r="J4966" s="30"/>
    </row>
    <row r="4967" spans="8:10" x14ac:dyDescent="0.25">
      <c r="H4967" s="30"/>
      <c r="I4967" s="30"/>
      <c r="J4967" s="30"/>
    </row>
    <row r="4968" spans="8:10" x14ac:dyDescent="0.25">
      <c r="H4968" s="30"/>
      <c r="I4968" s="30"/>
      <c r="J4968" s="30"/>
    </row>
    <row r="4969" spans="8:10" x14ac:dyDescent="0.25">
      <c r="H4969" s="30"/>
      <c r="I4969" s="30"/>
      <c r="J4969" s="30"/>
    </row>
    <row r="4970" spans="8:10" x14ac:dyDescent="0.25">
      <c r="H4970" s="30"/>
      <c r="I4970" s="30"/>
      <c r="J4970" s="30"/>
    </row>
    <row r="4971" spans="8:10" x14ac:dyDescent="0.25">
      <c r="H4971" s="30"/>
      <c r="I4971" s="30"/>
      <c r="J4971" s="30"/>
    </row>
    <row r="4972" spans="8:10" x14ac:dyDescent="0.25">
      <c r="H4972" s="30"/>
      <c r="I4972" s="30"/>
      <c r="J4972" s="30"/>
    </row>
    <row r="4973" spans="8:10" x14ac:dyDescent="0.25">
      <c r="H4973" s="30"/>
      <c r="I4973" s="30"/>
      <c r="J4973" s="30"/>
    </row>
    <row r="4974" spans="8:10" x14ac:dyDescent="0.25">
      <c r="H4974" s="30"/>
      <c r="I4974" s="30"/>
      <c r="J4974" s="30"/>
    </row>
    <row r="4975" spans="8:10" x14ac:dyDescent="0.25">
      <c r="H4975" s="30"/>
      <c r="I4975" s="30"/>
      <c r="J4975" s="30"/>
    </row>
    <row r="4976" spans="8:10" x14ac:dyDescent="0.25">
      <c r="H4976" s="30"/>
      <c r="I4976" s="30"/>
      <c r="J4976" s="30"/>
    </row>
    <row r="4977" spans="8:10" x14ac:dyDescent="0.25">
      <c r="H4977" s="30"/>
      <c r="I4977" s="30"/>
      <c r="J4977" s="30"/>
    </row>
    <row r="4978" spans="8:10" x14ac:dyDescent="0.25">
      <c r="H4978" s="30"/>
      <c r="I4978" s="30"/>
      <c r="J4978" s="30"/>
    </row>
    <row r="4979" spans="8:10" x14ac:dyDescent="0.25">
      <c r="H4979" s="30"/>
      <c r="I4979" s="30"/>
      <c r="J4979" s="30"/>
    </row>
    <row r="4980" spans="8:10" x14ac:dyDescent="0.25">
      <c r="H4980" s="30"/>
      <c r="I4980" s="30"/>
      <c r="J4980" s="30"/>
    </row>
    <row r="4981" spans="8:10" x14ac:dyDescent="0.25">
      <c r="H4981" s="30"/>
      <c r="I4981" s="30"/>
      <c r="J4981" s="30"/>
    </row>
    <row r="4982" spans="8:10" x14ac:dyDescent="0.25">
      <c r="H4982" s="30"/>
      <c r="I4982" s="30"/>
      <c r="J4982" s="30"/>
    </row>
    <row r="4983" spans="8:10" x14ac:dyDescent="0.25">
      <c r="H4983" s="30"/>
      <c r="I4983" s="30"/>
      <c r="J4983" s="30"/>
    </row>
    <row r="4984" spans="8:10" x14ac:dyDescent="0.25">
      <c r="H4984" s="30"/>
      <c r="I4984" s="30"/>
      <c r="J4984" s="30"/>
    </row>
    <row r="4985" spans="8:10" x14ac:dyDescent="0.25">
      <c r="H4985" s="30"/>
      <c r="I4985" s="30"/>
      <c r="J4985" s="30"/>
    </row>
    <row r="4986" spans="8:10" x14ac:dyDescent="0.25">
      <c r="H4986" s="30"/>
      <c r="I4986" s="30"/>
      <c r="J4986" s="30"/>
    </row>
    <row r="4987" spans="8:10" x14ac:dyDescent="0.25">
      <c r="H4987" s="30"/>
      <c r="I4987" s="30"/>
      <c r="J4987" s="30"/>
    </row>
    <row r="4988" spans="8:10" x14ac:dyDescent="0.25">
      <c r="H4988" s="30"/>
      <c r="I4988" s="30"/>
      <c r="J4988" s="30"/>
    </row>
    <row r="4989" spans="8:10" x14ac:dyDescent="0.25">
      <c r="H4989" s="30"/>
      <c r="I4989" s="30"/>
      <c r="J4989" s="30"/>
    </row>
    <row r="4990" spans="8:10" x14ac:dyDescent="0.25">
      <c r="H4990" s="30"/>
      <c r="I4990" s="30"/>
      <c r="J4990" s="30"/>
    </row>
    <row r="4991" spans="8:10" x14ac:dyDescent="0.25">
      <c r="H4991" s="30"/>
      <c r="I4991" s="30"/>
      <c r="J4991" s="30"/>
    </row>
    <row r="4992" spans="8:10" x14ac:dyDescent="0.25">
      <c r="H4992" s="30"/>
      <c r="I4992" s="30"/>
      <c r="J4992" s="30"/>
    </row>
    <row r="4993" spans="8:10" x14ac:dyDescent="0.25">
      <c r="H4993" s="30"/>
      <c r="I4993" s="30"/>
      <c r="J4993" s="30"/>
    </row>
    <row r="4994" spans="8:10" x14ac:dyDescent="0.25">
      <c r="H4994" s="30"/>
      <c r="I4994" s="30"/>
      <c r="J4994" s="30"/>
    </row>
    <row r="4995" spans="8:10" x14ac:dyDescent="0.25">
      <c r="H4995" s="30"/>
      <c r="I4995" s="30"/>
      <c r="J4995" s="30"/>
    </row>
    <row r="4996" spans="8:10" x14ac:dyDescent="0.25">
      <c r="H4996" s="30"/>
      <c r="I4996" s="30"/>
      <c r="J4996" s="30"/>
    </row>
    <row r="4997" spans="8:10" x14ac:dyDescent="0.25">
      <c r="H4997" s="30"/>
      <c r="I4997" s="30"/>
      <c r="J4997" s="30"/>
    </row>
    <row r="4998" spans="8:10" x14ac:dyDescent="0.25">
      <c r="H4998" s="30"/>
      <c r="I4998" s="30"/>
      <c r="J4998" s="30"/>
    </row>
    <row r="4999" spans="8:10" x14ac:dyDescent="0.25">
      <c r="H4999" s="30"/>
      <c r="I4999" s="30"/>
      <c r="J4999" s="30"/>
    </row>
    <row r="5000" spans="8:10" x14ac:dyDescent="0.25">
      <c r="H5000" s="30"/>
      <c r="I5000" s="30"/>
      <c r="J5000" s="30"/>
    </row>
    <row r="5001" spans="8:10" x14ac:dyDescent="0.25">
      <c r="H5001" s="30"/>
      <c r="I5001" s="30"/>
      <c r="J5001" s="30"/>
    </row>
    <row r="5002" spans="8:10" x14ac:dyDescent="0.25">
      <c r="H5002" s="30"/>
      <c r="I5002" s="30"/>
      <c r="J5002" s="30"/>
    </row>
    <row r="5003" spans="8:10" x14ac:dyDescent="0.25">
      <c r="H5003" s="30"/>
      <c r="I5003" s="30"/>
      <c r="J5003" s="30"/>
    </row>
    <row r="5004" spans="8:10" x14ac:dyDescent="0.25">
      <c r="H5004" s="30"/>
      <c r="I5004" s="30"/>
      <c r="J5004" s="30"/>
    </row>
    <row r="5005" spans="8:10" x14ac:dyDescent="0.25">
      <c r="H5005" s="30"/>
      <c r="I5005" s="30"/>
      <c r="J5005" s="30"/>
    </row>
    <row r="5006" spans="8:10" x14ac:dyDescent="0.25">
      <c r="H5006" s="30"/>
      <c r="I5006" s="30"/>
      <c r="J5006" s="30"/>
    </row>
    <row r="5007" spans="8:10" x14ac:dyDescent="0.25">
      <c r="H5007" s="30"/>
      <c r="I5007" s="30"/>
      <c r="J5007" s="30"/>
    </row>
    <row r="5008" spans="8:10" x14ac:dyDescent="0.25">
      <c r="H5008" s="30"/>
      <c r="I5008" s="30"/>
      <c r="J5008" s="30"/>
    </row>
    <row r="5009" spans="8:10" x14ac:dyDescent="0.25">
      <c r="H5009" s="30"/>
      <c r="I5009" s="30"/>
      <c r="J5009" s="30"/>
    </row>
    <row r="5010" spans="8:10" x14ac:dyDescent="0.25">
      <c r="H5010" s="30"/>
      <c r="I5010" s="30"/>
      <c r="J5010" s="30"/>
    </row>
    <row r="5011" spans="8:10" x14ac:dyDescent="0.25">
      <c r="H5011" s="30"/>
      <c r="I5011" s="30"/>
      <c r="J5011" s="30"/>
    </row>
    <row r="5012" spans="8:10" x14ac:dyDescent="0.25">
      <c r="H5012" s="30"/>
      <c r="I5012" s="30"/>
      <c r="J5012" s="30"/>
    </row>
    <row r="5013" spans="8:10" x14ac:dyDescent="0.25">
      <c r="H5013" s="30"/>
      <c r="I5013" s="30"/>
      <c r="J5013" s="30"/>
    </row>
    <row r="5014" spans="8:10" x14ac:dyDescent="0.25">
      <c r="H5014" s="30"/>
      <c r="I5014" s="30"/>
      <c r="J5014" s="30"/>
    </row>
    <row r="5015" spans="8:10" x14ac:dyDescent="0.25">
      <c r="H5015" s="30"/>
      <c r="I5015" s="30"/>
      <c r="J5015" s="30"/>
    </row>
    <row r="5016" spans="8:10" x14ac:dyDescent="0.25">
      <c r="H5016" s="30"/>
      <c r="I5016" s="30"/>
      <c r="J5016" s="30"/>
    </row>
    <row r="5017" spans="8:10" x14ac:dyDescent="0.25">
      <c r="H5017" s="30"/>
      <c r="I5017" s="30"/>
      <c r="J5017" s="30"/>
    </row>
    <row r="5018" spans="8:10" x14ac:dyDescent="0.25">
      <c r="H5018" s="30"/>
      <c r="I5018" s="30"/>
      <c r="J5018" s="30"/>
    </row>
    <row r="5019" spans="8:10" x14ac:dyDescent="0.25">
      <c r="H5019" s="30"/>
      <c r="I5019" s="30"/>
      <c r="J5019" s="30"/>
    </row>
    <row r="5020" spans="8:10" x14ac:dyDescent="0.25">
      <c r="H5020" s="30"/>
      <c r="I5020" s="30"/>
      <c r="J5020" s="30"/>
    </row>
    <row r="5021" spans="8:10" x14ac:dyDescent="0.25">
      <c r="H5021" s="30"/>
      <c r="I5021" s="30"/>
      <c r="J5021" s="30"/>
    </row>
    <row r="5022" spans="8:10" x14ac:dyDescent="0.25">
      <c r="H5022" s="30"/>
      <c r="I5022" s="30"/>
      <c r="J5022" s="30"/>
    </row>
    <row r="5023" spans="8:10" x14ac:dyDescent="0.25">
      <c r="H5023" s="30"/>
      <c r="I5023" s="30"/>
      <c r="J5023" s="30"/>
    </row>
    <row r="5024" spans="8:10" x14ac:dyDescent="0.25">
      <c r="H5024" s="30"/>
      <c r="I5024" s="30"/>
      <c r="J5024" s="30"/>
    </row>
    <row r="5025" spans="8:10" x14ac:dyDescent="0.25">
      <c r="H5025" s="30"/>
      <c r="I5025" s="30"/>
      <c r="J5025" s="30"/>
    </row>
    <row r="5026" spans="8:10" x14ac:dyDescent="0.25">
      <c r="H5026" s="30"/>
      <c r="I5026" s="30"/>
      <c r="J5026" s="30"/>
    </row>
    <row r="5027" spans="8:10" x14ac:dyDescent="0.25">
      <c r="H5027" s="30"/>
      <c r="I5027" s="30"/>
      <c r="J5027" s="30"/>
    </row>
    <row r="5028" spans="8:10" x14ac:dyDescent="0.25">
      <c r="H5028" s="30"/>
      <c r="I5028" s="30"/>
      <c r="J5028" s="30"/>
    </row>
    <row r="5029" spans="8:10" x14ac:dyDescent="0.25">
      <c r="H5029" s="30"/>
      <c r="I5029" s="30"/>
      <c r="J5029" s="30"/>
    </row>
    <row r="5030" spans="8:10" x14ac:dyDescent="0.25">
      <c r="H5030" s="30"/>
      <c r="I5030" s="30"/>
      <c r="J5030" s="30"/>
    </row>
    <row r="5031" spans="8:10" x14ac:dyDescent="0.25">
      <c r="H5031" s="30"/>
      <c r="I5031" s="30"/>
      <c r="J5031" s="30"/>
    </row>
    <row r="5032" spans="8:10" x14ac:dyDescent="0.25">
      <c r="H5032" s="30"/>
      <c r="I5032" s="30"/>
      <c r="J5032" s="30"/>
    </row>
    <row r="5033" spans="8:10" x14ac:dyDescent="0.25">
      <c r="H5033" s="30"/>
      <c r="I5033" s="30"/>
      <c r="J5033" s="30"/>
    </row>
    <row r="5034" spans="8:10" x14ac:dyDescent="0.25">
      <c r="H5034" s="30"/>
      <c r="I5034" s="30"/>
      <c r="J5034" s="30"/>
    </row>
    <row r="5035" spans="8:10" x14ac:dyDescent="0.25">
      <c r="H5035" s="30"/>
      <c r="I5035" s="30"/>
      <c r="J5035" s="30"/>
    </row>
    <row r="5036" spans="8:10" x14ac:dyDescent="0.25">
      <c r="H5036" s="30"/>
      <c r="I5036" s="30"/>
      <c r="J5036" s="30"/>
    </row>
    <row r="5037" spans="8:10" x14ac:dyDescent="0.25">
      <c r="H5037" s="30"/>
      <c r="I5037" s="30"/>
      <c r="J5037" s="30"/>
    </row>
    <row r="5038" spans="8:10" x14ac:dyDescent="0.25">
      <c r="H5038" s="30"/>
      <c r="I5038" s="30"/>
      <c r="J5038" s="30"/>
    </row>
    <row r="5039" spans="8:10" x14ac:dyDescent="0.25">
      <c r="H5039" s="30"/>
      <c r="I5039" s="30"/>
      <c r="J5039" s="30"/>
    </row>
    <row r="5040" spans="8:10" x14ac:dyDescent="0.25">
      <c r="H5040" s="30"/>
      <c r="I5040" s="30"/>
      <c r="J5040" s="30"/>
    </row>
    <row r="5041" spans="8:10" x14ac:dyDescent="0.25">
      <c r="H5041" s="30"/>
      <c r="I5041" s="30"/>
      <c r="J5041" s="30"/>
    </row>
    <row r="5042" spans="8:10" x14ac:dyDescent="0.25">
      <c r="H5042" s="30"/>
      <c r="I5042" s="30"/>
      <c r="J5042" s="30"/>
    </row>
    <row r="5043" spans="8:10" x14ac:dyDescent="0.25">
      <c r="H5043" s="30"/>
      <c r="I5043" s="30"/>
      <c r="J5043" s="30"/>
    </row>
    <row r="5044" spans="8:10" x14ac:dyDescent="0.25">
      <c r="H5044" s="30"/>
      <c r="I5044" s="30"/>
      <c r="J5044" s="30"/>
    </row>
    <row r="5045" spans="8:10" x14ac:dyDescent="0.25">
      <c r="H5045" s="30"/>
      <c r="I5045" s="30"/>
      <c r="J5045" s="30"/>
    </row>
    <row r="5046" spans="8:10" x14ac:dyDescent="0.25">
      <c r="H5046" s="30"/>
      <c r="I5046" s="30"/>
      <c r="J5046" s="30"/>
    </row>
    <row r="5047" spans="8:10" x14ac:dyDescent="0.25">
      <c r="H5047" s="30"/>
      <c r="I5047" s="30"/>
      <c r="J5047" s="30"/>
    </row>
    <row r="5048" spans="8:10" x14ac:dyDescent="0.25">
      <c r="H5048" s="30"/>
      <c r="I5048" s="30"/>
      <c r="J5048" s="30"/>
    </row>
    <row r="5049" spans="8:10" x14ac:dyDescent="0.25">
      <c r="H5049" s="30"/>
      <c r="I5049" s="30"/>
      <c r="J5049" s="30"/>
    </row>
    <row r="5050" spans="8:10" x14ac:dyDescent="0.25">
      <c r="H5050" s="30"/>
      <c r="I5050" s="30"/>
      <c r="J5050" s="30"/>
    </row>
    <row r="5051" spans="8:10" x14ac:dyDescent="0.25">
      <c r="H5051" s="30"/>
      <c r="I5051" s="30"/>
      <c r="J5051" s="30"/>
    </row>
    <row r="5052" spans="8:10" x14ac:dyDescent="0.25">
      <c r="H5052" s="30"/>
      <c r="I5052" s="30"/>
      <c r="J5052" s="30"/>
    </row>
    <row r="5053" spans="8:10" x14ac:dyDescent="0.25">
      <c r="H5053" s="30"/>
      <c r="I5053" s="30"/>
      <c r="J5053" s="30"/>
    </row>
    <row r="5054" spans="8:10" x14ac:dyDescent="0.25">
      <c r="H5054" s="30"/>
      <c r="I5054" s="30"/>
      <c r="J5054" s="30"/>
    </row>
    <row r="5055" spans="8:10" x14ac:dyDescent="0.25">
      <c r="H5055" s="30"/>
      <c r="I5055" s="30"/>
      <c r="J5055" s="30"/>
    </row>
    <row r="5056" spans="8:10" x14ac:dyDescent="0.25">
      <c r="H5056" s="30"/>
      <c r="I5056" s="30"/>
      <c r="J5056" s="30"/>
    </row>
    <row r="5057" spans="8:10" x14ac:dyDescent="0.25">
      <c r="H5057" s="30"/>
      <c r="I5057" s="30"/>
      <c r="J5057" s="30"/>
    </row>
    <row r="5058" spans="8:10" x14ac:dyDescent="0.25">
      <c r="H5058" s="30"/>
      <c r="I5058" s="30"/>
      <c r="J5058" s="30"/>
    </row>
    <row r="5059" spans="8:10" x14ac:dyDescent="0.25">
      <c r="H5059" s="30"/>
      <c r="I5059" s="30"/>
      <c r="J5059" s="30"/>
    </row>
    <row r="5060" spans="8:10" x14ac:dyDescent="0.25">
      <c r="H5060" s="30"/>
      <c r="I5060" s="30"/>
      <c r="J5060" s="30"/>
    </row>
    <row r="5061" spans="8:10" x14ac:dyDescent="0.25">
      <c r="H5061" s="30"/>
      <c r="I5061" s="30"/>
      <c r="J5061" s="30"/>
    </row>
    <row r="5062" spans="8:10" x14ac:dyDescent="0.25">
      <c r="H5062" s="30"/>
      <c r="I5062" s="30"/>
      <c r="J5062" s="30"/>
    </row>
    <row r="5063" spans="8:10" x14ac:dyDescent="0.25">
      <c r="H5063" s="30"/>
      <c r="I5063" s="30"/>
      <c r="J5063" s="30"/>
    </row>
    <row r="5064" spans="8:10" x14ac:dyDescent="0.25">
      <c r="H5064" s="30"/>
      <c r="I5064" s="30"/>
      <c r="J5064" s="30"/>
    </row>
    <row r="5065" spans="8:10" x14ac:dyDescent="0.25">
      <c r="H5065" s="30"/>
      <c r="I5065" s="30"/>
      <c r="J5065" s="30"/>
    </row>
    <row r="5066" spans="8:10" x14ac:dyDescent="0.25">
      <c r="H5066" s="30"/>
      <c r="I5066" s="30"/>
      <c r="J5066" s="30"/>
    </row>
    <row r="5067" spans="8:10" x14ac:dyDescent="0.25">
      <c r="H5067" s="30"/>
      <c r="I5067" s="30"/>
      <c r="J5067" s="30"/>
    </row>
    <row r="5068" spans="8:10" x14ac:dyDescent="0.25">
      <c r="H5068" s="30"/>
      <c r="I5068" s="30"/>
      <c r="J5068" s="30"/>
    </row>
    <row r="5069" spans="8:10" x14ac:dyDescent="0.25">
      <c r="H5069" s="30"/>
      <c r="I5069" s="30"/>
      <c r="J5069" s="30"/>
    </row>
    <row r="5070" spans="8:10" x14ac:dyDescent="0.25">
      <c r="H5070" s="30"/>
      <c r="I5070" s="30"/>
      <c r="J5070" s="30"/>
    </row>
    <row r="5071" spans="8:10" x14ac:dyDescent="0.25">
      <c r="H5071" s="30"/>
      <c r="I5071" s="30"/>
      <c r="J5071" s="30"/>
    </row>
    <row r="5072" spans="8:10" x14ac:dyDescent="0.25">
      <c r="H5072" s="30"/>
      <c r="I5072" s="30"/>
      <c r="J5072" s="30"/>
    </row>
    <row r="5073" spans="8:10" x14ac:dyDescent="0.25">
      <c r="H5073" s="30"/>
      <c r="I5073" s="30"/>
      <c r="J5073" s="30"/>
    </row>
    <row r="5074" spans="8:10" x14ac:dyDescent="0.25">
      <c r="H5074" s="30"/>
      <c r="I5074" s="30"/>
      <c r="J5074" s="30"/>
    </row>
    <row r="5075" spans="8:10" x14ac:dyDescent="0.25">
      <c r="H5075" s="30"/>
      <c r="I5075" s="30"/>
      <c r="J5075" s="30"/>
    </row>
    <row r="5076" spans="8:10" x14ac:dyDescent="0.25">
      <c r="H5076" s="30"/>
      <c r="I5076" s="30"/>
      <c r="J5076" s="30"/>
    </row>
    <row r="5077" spans="8:10" x14ac:dyDescent="0.25">
      <c r="H5077" s="30"/>
      <c r="I5077" s="30"/>
      <c r="J5077" s="30"/>
    </row>
    <row r="5078" spans="8:10" x14ac:dyDescent="0.25">
      <c r="H5078" s="30"/>
      <c r="I5078" s="30"/>
      <c r="J5078" s="30"/>
    </row>
    <row r="5079" spans="8:10" x14ac:dyDescent="0.25">
      <c r="H5079" s="30"/>
      <c r="I5079" s="30"/>
      <c r="J5079" s="30"/>
    </row>
    <row r="5080" spans="8:10" x14ac:dyDescent="0.25">
      <c r="H5080" s="30"/>
      <c r="I5080" s="30"/>
      <c r="J5080" s="30"/>
    </row>
    <row r="5081" spans="8:10" x14ac:dyDescent="0.25">
      <c r="H5081" s="30"/>
      <c r="I5081" s="30"/>
      <c r="J5081" s="30"/>
    </row>
    <row r="5082" spans="8:10" x14ac:dyDescent="0.25">
      <c r="H5082" s="30"/>
      <c r="I5082" s="30"/>
      <c r="J5082" s="30"/>
    </row>
    <row r="5083" spans="8:10" x14ac:dyDescent="0.25">
      <c r="H5083" s="30"/>
      <c r="I5083" s="30"/>
      <c r="J5083" s="30"/>
    </row>
    <row r="5084" spans="8:10" x14ac:dyDescent="0.25">
      <c r="H5084" s="30"/>
      <c r="I5084" s="30"/>
      <c r="J5084" s="30"/>
    </row>
    <row r="5085" spans="8:10" x14ac:dyDescent="0.25">
      <c r="H5085" s="30"/>
      <c r="I5085" s="30"/>
      <c r="J5085" s="30"/>
    </row>
    <row r="5086" spans="8:10" x14ac:dyDescent="0.25">
      <c r="H5086" s="30"/>
      <c r="I5086" s="30"/>
      <c r="J5086" s="30"/>
    </row>
    <row r="5087" spans="8:10" x14ac:dyDescent="0.25">
      <c r="H5087" s="30"/>
      <c r="I5087" s="30"/>
      <c r="J5087" s="30"/>
    </row>
    <row r="5088" spans="8:10" x14ac:dyDescent="0.25">
      <c r="H5088" s="30"/>
      <c r="I5088" s="30"/>
      <c r="J5088" s="30"/>
    </row>
    <row r="5089" spans="8:10" x14ac:dyDescent="0.25">
      <c r="H5089" s="30"/>
      <c r="I5089" s="30"/>
      <c r="J5089" s="30"/>
    </row>
    <row r="5090" spans="8:10" x14ac:dyDescent="0.25">
      <c r="H5090" s="30"/>
      <c r="I5090" s="30"/>
      <c r="J5090" s="30"/>
    </row>
    <row r="5091" spans="8:10" x14ac:dyDescent="0.25">
      <c r="H5091" s="30"/>
      <c r="I5091" s="30"/>
      <c r="J5091" s="30"/>
    </row>
    <row r="5092" spans="8:10" x14ac:dyDescent="0.25">
      <c r="H5092" s="30"/>
      <c r="I5092" s="30"/>
      <c r="J5092" s="30"/>
    </row>
    <row r="5093" spans="8:10" x14ac:dyDescent="0.25">
      <c r="H5093" s="30"/>
      <c r="I5093" s="30"/>
      <c r="J5093" s="30"/>
    </row>
    <row r="5094" spans="8:10" x14ac:dyDescent="0.25">
      <c r="H5094" s="30"/>
      <c r="I5094" s="30"/>
      <c r="J5094" s="30"/>
    </row>
    <row r="5095" spans="8:10" x14ac:dyDescent="0.25">
      <c r="H5095" s="30"/>
      <c r="I5095" s="30"/>
      <c r="J5095" s="30"/>
    </row>
    <row r="5096" spans="8:10" x14ac:dyDescent="0.25">
      <c r="H5096" s="30"/>
      <c r="I5096" s="30"/>
      <c r="J5096" s="30"/>
    </row>
    <row r="5097" spans="8:10" x14ac:dyDescent="0.25">
      <c r="H5097" s="30"/>
      <c r="I5097" s="30"/>
      <c r="J5097" s="30"/>
    </row>
    <row r="5098" spans="8:10" x14ac:dyDescent="0.25">
      <c r="H5098" s="30"/>
      <c r="I5098" s="30"/>
      <c r="J5098" s="30"/>
    </row>
    <row r="5099" spans="8:10" x14ac:dyDescent="0.25">
      <c r="H5099" s="30"/>
      <c r="I5099" s="30"/>
      <c r="J5099" s="30"/>
    </row>
    <row r="5100" spans="8:10" x14ac:dyDescent="0.25">
      <c r="H5100" s="30"/>
      <c r="I5100" s="30"/>
      <c r="J5100" s="30"/>
    </row>
    <row r="5101" spans="8:10" x14ac:dyDescent="0.25">
      <c r="H5101" s="30"/>
      <c r="I5101" s="30"/>
      <c r="J5101" s="30"/>
    </row>
    <row r="5102" spans="8:10" x14ac:dyDescent="0.25">
      <c r="H5102" s="30"/>
      <c r="I5102" s="30"/>
      <c r="J5102" s="30"/>
    </row>
    <row r="5103" spans="8:10" x14ac:dyDescent="0.25">
      <c r="H5103" s="30"/>
      <c r="I5103" s="30"/>
      <c r="J5103" s="30"/>
    </row>
    <row r="5104" spans="8:10" x14ac:dyDescent="0.25">
      <c r="H5104" s="30"/>
      <c r="I5104" s="30"/>
      <c r="J5104" s="30"/>
    </row>
    <row r="5105" spans="8:10" x14ac:dyDescent="0.25">
      <c r="H5105" s="30"/>
      <c r="I5105" s="30"/>
      <c r="J5105" s="30"/>
    </row>
    <row r="5106" spans="8:10" x14ac:dyDescent="0.25">
      <c r="H5106" s="30"/>
      <c r="I5106" s="30"/>
      <c r="J5106" s="30"/>
    </row>
    <row r="5107" spans="8:10" x14ac:dyDescent="0.25">
      <c r="H5107" s="30"/>
      <c r="I5107" s="30"/>
      <c r="J5107" s="30"/>
    </row>
    <row r="5108" spans="8:10" x14ac:dyDescent="0.25">
      <c r="H5108" s="30"/>
      <c r="I5108" s="30"/>
      <c r="J5108" s="30"/>
    </row>
    <row r="5109" spans="8:10" x14ac:dyDescent="0.25">
      <c r="H5109" s="30"/>
      <c r="I5109" s="30"/>
      <c r="J5109" s="30"/>
    </row>
    <row r="5110" spans="8:10" x14ac:dyDescent="0.25">
      <c r="H5110" s="30"/>
      <c r="I5110" s="30"/>
      <c r="J5110" s="30"/>
    </row>
    <row r="5111" spans="8:10" x14ac:dyDescent="0.25">
      <c r="H5111" s="30"/>
      <c r="I5111" s="30"/>
      <c r="J5111" s="30"/>
    </row>
    <row r="5112" spans="8:10" x14ac:dyDescent="0.25">
      <c r="H5112" s="30"/>
      <c r="I5112" s="30"/>
      <c r="J5112" s="30"/>
    </row>
    <row r="5113" spans="8:10" x14ac:dyDescent="0.25">
      <c r="H5113" s="30"/>
      <c r="I5113" s="30"/>
      <c r="J5113" s="30"/>
    </row>
    <row r="5114" spans="8:10" x14ac:dyDescent="0.25">
      <c r="H5114" s="30"/>
      <c r="I5114" s="30"/>
      <c r="J5114" s="30"/>
    </row>
    <row r="5115" spans="8:10" x14ac:dyDescent="0.25">
      <c r="H5115" s="30"/>
      <c r="I5115" s="30"/>
      <c r="J5115" s="30"/>
    </row>
    <row r="5116" spans="8:10" x14ac:dyDescent="0.25">
      <c r="H5116" s="30"/>
      <c r="I5116" s="30"/>
      <c r="J5116" s="30"/>
    </row>
    <row r="5117" spans="8:10" x14ac:dyDescent="0.25">
      <c r="H5117" s="30"/>
      <c r="I5117" s="30"/>
      <c r="J5117" s="30"/>
    </row>
    <row r="5118" spans="8:10" x14ac:dyDescent="0.25">
      <c r="H5118" s="30"/>
      <c r="I5118" s="30"/>
      <c r="J5118" s="30"/>
    </row>
    <row r="5119" spans="8:10" x14ac:dyDescent="0.25">
      <c r="H5119" s="30"/>
      <c r="I5119" s="30"/>
      <c r="J5119" s="30"/>
    </row>
    <row r="5120" spans="8:10" x14ac:dyDescent="0.25">
      <c r="H5120" s="30"/>
      <c r="I5120" s="30"/>
      <c r="J5120" s="30"/>
    </row>
    <row r="5121" spans="8:10" x14ac:dyDescent="0.25">
      <c r="H5121" s="30"/>
      <c r="I5121" s="30"/>
      <c r="J5121" s="30"/>
    </row>
    <row r="5122" spans="8:10" x14ac:dyDescent="0.25">
      <c r="H5122" s="30"/>
      <c r="I5122" s="30"/>
      <c r="J5122" s="30"/>
    </row>
    <row r="5123" spans="8:10" x14ac:dyDescent="0.25">
      <c r="H5123" s="30"/>
      <c r="I5123" s="30"/>
      <c r="J5123" s="30"/>
    </row>
    <row r="5124" spans="8:10" x14ac:dyDescent="0.25">
      <c r="H5124" s="30"/>
      <c r="I5124" s="30"/>
      <c r="J5124" s="30"/>
    </row>
    <row r="5125" spans="8:10" x14ac:dyDescent="0.25">
      <c r="H5125" s="30"/>
      <c r="I5125" s="30"/>
      <c r="J5125" s="30"/>
    </row>
    <row r="5126" spans="8:10" x14ac:dyDescent="0.25">
      <c r="H5126" s="30"/>
      <c r="I5126" s="30"/>
      <c r="J5126" s="30"/>
    </row>
    <row r="5127" spans="8:10" x14ac:dyDescent="0.25">
      <c r="H5127" s="30"/>
      <c r="I5127" s="30"/>
      <c r="J5127" s="30"/>
    </row>
    <row r="5128" spans="8:10" x14ac:dyDescent="0.25">
      <c r="H5128" s="30"/>
      <c r="I5128" s="30"/>
      <c r="J5128" s="30"/>
    </row>
    <row r="5129" spans="8:10" x14ac:dyDescent="0.25">
      <c r="H5129" s="30"/>
      <c r="I5129" s="30"/>
      <c r="J5129" s="30"/>
    </row>
    <row r="5130" spans="8:10" x14ac:dyDescent="0.25">
      <c r="H5130" s="30"/>
      <c r="I5130" s="30"/>
      <c r="J5130" s="30"/>
    </row>
    <row r="5131" spans="8:10" x14ac:dyDescent="0.25">
      <c r="H5131" s="30"/>
      <c r="I5131" s="30"/>
      <c r="J5131" s="30"/>
    </row>
    <row r="5132" spans="8:10" x14ac:dyDescent="0.25">
      <c r="H5132" s="30"/>
      <c r="I5132" s="30"/>
      <c r="J5132" s="30"/>
    </row>
    <row r="5133" spans="8:10" x14ac:dyDescent="0.25">
      <c r="H5133" s="30"/>
      <c r="I5133" s="30"/>
      <c r="J5133" s="30"/>
    </row>
    <row r="5134" spans="8:10" x14ac:dyDescent="0.25">
      <c r="H5134" s="30"/>
      <c r="I5134" s="30"/>
      <c r="J5134" s="30"/>
    </row>
    <row r="5135" spans="8:10" x14ac:dyDescent="0.25">
      <c r="H5135" s="30"/>
      <c r="I5135" s="30"/>
      <c r="J5135" s="30"/>
    </row>
    <row r="5136" spans="8:10" x14ac:dyDescent="0.25">
      <c r="H5136" s="30"/>
      <c r="I5136" s="30"/>
      <c r="J5136" s="30"/>
    </row>
    <row r="5137" spans="8:10" x14ac:dyDescent="0.25">
      <c r="H5137" s="30"/>
      <c r="I5137" s="30"/>
      <c r="J5137" s="30"/>
    </row>
    <row r="5138" spans="8:10" x14ac:dyDescent="0.25">
      <c r="H5138" s="30"/>
      <c r="I5138" s="30"/>
      <c r="J5138" s="30"/>
    </row>
    <row r="5139" spans="8:10" x14ac:dyDescent="0.25">
      <c r="H5139" s="30"/>
      <c r="I5139" s="30"/>
      <c r="J5139" s="30"/>
    </row>
    <row r="5140" spans="8:10" x14ac:dyDescent="0.25">
      <c r="H5140" s="30"/>
      <c r="I5140" s="30"/>
      <c r="J5140" s="30"/>
    </row>
    <row r="5141" spans="8:10" x14ac:dyDescent="0.25">
      <c r="H5141" s="30"/>
      <c r="I5141" s="30"/>
      <c r="J5141" s="30"/>
    </row>
    <row r="5142" spans="8:10" x14ac:dyDescent="0.25">
      <c r="H5142" s="30"/>
      <c r="I5142" s="30"/>
      <c r="J5142" s="30"/>
    </row>
    <row r="5143" spans="8:10" x14ac:dyDescent="0.25">
      <c r="H5143" s="30"/>
      <c r="I5143" s="30"/>
      <c r="J5143" s="30"/>
    </row>
    <row r="5144" spans="8:10" x14ac:dyDescent="0.25">
      <c r="H5144" s="30"/>
      <c r="I5144" s="30"/>
      <c r="J5144" s="30"/>
    </row>
    <row r="5145" spans="8:10" x14ac:dyDescent="0.25">
      <c r="H5145" s="30"/>
      <c r="I5145" s="30"/>
      <c r="J5145" s="30"/>
    </row>
    <row r="5146" spans="8:10" x14ac:dyDescent="0.25">
      <c r="H5146" s="30"/>
      <c r="I5146" s="30"/>
      <c r="J5146" s="30"/>
    </row>
    <row r="5147" spans="8:10" x14ac:dyDescent="0.25">
      <c r="H5147" s="30"/>
      <c r="I5147" s="30"/>
      <c r="J5147" s="30"/>
    </row>
    <row r="5148" spans="8:10" x14ac:dyDescent="0.25">
      <c r="H5148" s="30"/>
      <c r="I5148" s="30"/>
      <c r="J5148" s="30"/>
    </row>
    <row r="5149" spans="8:10" x14ac:dyDescent="0.25">
      <c r="H5149" s="30"/>
      <c r="I5149" s="30"/>
      <c r="J5149" s="30"/>
    </row>
    <row r="5150" spans="8:10" x14ac:dyDescent="0.25">
      <c r="H5150" s="30"/>
      <c r="I5150" s="30"/>
      <c r="J5150" s="30"/>
    </row>
    <row r="5151" spans="8:10" x14ac:dyDescent="0.25">
      <c r="H5151" s="30"/>
      <c r="I5151" s="30"/>
      <c r="J5151" s="30"/>
    </row>
    <row r="5152" spans="8:10" x14ac:dyDescent="0.25">
      <c r="H5152" s="30"/>
      <c r="I5152" s="30"/>
      <c r="J5152" s="30"/>
    </row>
    <row r="5153" spans="8:10" x14ac:dyDescent="0.25">
      <c r="H5153" s="30"/>
      <c r="I5153" s="30"/>
      <c r="J5153" s="30"/>
    </row>
    <row r="5154" spans="8:10" x14ac:dyDescent="0.25">
      <c r="H5154" s="30"/>
      <c r="I5154" s="30"/>
      <c r="J5154" s="30"/>
    </row>
    <row r="5155" spans="8:10" x14ac:dyDescent="0.25">
      <c r="H5155" s="30"/>
      <c r="I5155" s="30"/>
      <c r="J5155" s="30"/>
    </row>
    <row r="5156" spans="8:10" x14ac:dyDescent="0.25">
      <c r="H5156" s="30"/>
      <c r="I5156" s="30"/>
      <c r="J5156" s="30"/>
    </row>
    <row r="5157" spans="8:10" x14ac:dyDescent="0.25">
      <c r="H5157" s="30"/>
      <c r="I5157" s="30"/>
      <c r="J5157" s="30"/>
    </row>
    <row r="5158" spans="8:10" x14ac:dyDescent="0.25">
      <c r="H5158" s="30"/>
      <c r="I5158" s="30"/>
      <c r="J5158" s="30"/>
    </row>
    <row r="5159" spans="8:10" x14ac:dyDescent="0.25">
      <c r="H5159" s="30"/>
      <c r="I5159" s="30"/>
      <c r="J5159" s="30"/>
    </row>
    <row r="5160" spans="8:10" x14ac:dyDescent="0.25">
      <c r="H5160" s="30"/>
      <c r="I5160" s="30"/>
      <c r="J5160" s="30"/>
    </row>
    <row r="5161" spans="8:10" x14ac:dyDescent="0.25">
      <c r="H5161" s="30"/>
      <c r="I5161" s="30"/>
      <c r="J5161" s="30"/>
    </row>
    <row r="5162" spans="8:10" x14ac:dyDescent="0.25">
      <c r="H5162" s="30"/>
      <c r="I5162" s="30"/>
      <c r="J5162" s="30"/>
    </row>
    <row r="5163" spans="8:10" x14ac:dyDescent="0.25">
      <c r="H5163" s="30"/>
      <c r="I5163" s="30"/>
      <c r="J5163" s="30"/>
    </row>
    <row r="5164" spans="8:10" x14ac:dyDescent="0.25">
      <c r="H5164" s="30"/>
      <c r="I5164" s="30"/>
      <c r="J5164" s="30"/>
    </row>
    <row r="5165" spans="8:10" x14ac:dyDescent="0.25">
      <c r="H5165" s="30"/>
      <c r="I5165" s="30"/>
      <c r="J5165" s="30"/>
    </row>
    <row r="5166" spans="8:10" x14ac:dyDescent="0.25">
      <c r="H5166" s="30"/>
      <c r="I5166" s="30"/>
      <c r="J5166" s="30"/>
    </row>
    <row r="5167" spans="8:10" x14ac:dyDescent="0.25">
      <c r="H5167" s="30"/>
      <c r="I5167" s="30"/>
      <c r="J5167" s="30"/>
    </row>
    <row r="5168" spans="8:10" x14ac:dyDescent="0.25">
      <c r="H5168" s="30"/>
      <c r="I5168" s="30"/>
      <c r="J5168" s="30"/>
    </row>
    <row r="5169" spans="8:10" x14ac:dyDescent="0.25">
      <c r="H5169" s="30"/>
      <c r="I5169" s="30"/>
      <c r="J5169" s="30"/>
    </row>
    <row r="5170" spans="8:10" x14ac:dyDescent="0.25">
      <c r="H5170" s="30"/>
      <c r="I5170" s="30"/>
      <c r="J5170" s="30"/>
    </row>
    <row r="5171" spans="8:10" x14ac:dyDescent="0.25">
      <c r="H5171" s="30"/>
      <c r="I5171" s="30"/>
      <c r="J5171" s="30"/>
    </row>
    <row r="5172" spans="8:10" x14ac:dyDescent="0.25">
      <c r="H5172" s="30"/>
      <c r="I5172" s="30"/>
      <c r="J5172" s="30"/>
    </row>
    <row r="5173" spans="8:10" x14ac:dyDescent="0.25">
      <c r="H5173" s="30"/>
      <c r="I5173" s="30"/>
      <c r="J5173" s="30"/>
    </row>
    <row r="5174" spans="8:10" x14ac:dyDescent="0.25">
      <c r="H5174" s="30"/>
      <c r="I5174" s="30"/>
      <c r="J5174" s="30"/>
    </row>
    <row r="5175" spans="8:10" x14ac:dyDescent="0.25">
      <c r="H5175" s="30"/>
      <c r="I5175" s="30"/>
      <c r="J5175" s="30"/>
    </row>
    <row r="5176" spans="8:10" x14ac:dyDescent="0.25">
      <c r="H5176" s="30"/>
      <c r="I5176" s="30"/>
      <c r="J5176" s="30"/>
    </row>
    <row r="5177" spans="8:10" x14ac:dyDescent="0.25">
      <c r="H5177" s="30"/>
      <c r="I5177" s="30"/>
      <c r="J5177" s="30"/>
    </row>
    <row r="5178" spans="8:10" x14ac:dyDescent="0.25">
      <c r="H5178" s="30"/>
      <c r="I5178" s="30"/>
      <c r="J5178" s="30"/>
    </row>
    <row r="5179" spans="8:10" x14ac:dyDescent="0.25">
      <c r="H5179" s="30"/>
      <c r="I5179" s="30"/>
      <c r="J5179" s="30"/>
    </row>
    <row r="5180" spans="8:10" x14ac:dyDescent="0.25">
      <c r="H5180" s="30"/>
      <c r="I5180" s="30"/>
      <c r="J5180" s="30"/>
    </row>
    <row r="5181" spans="8:10" x14ac:dyDescent="0.25">
      <c r="H5181" s="30"/>
      <c r="I5181" s="30"/>
      <c r="J5181" s="30"/>
    </row>
    <row r="5182" spans="8:10" x14ac:dyDescent="0.25">
      <c r="H5182" s="30"/>
      <c r="I5182" s="30"/>
      <c r="J5182" s="30"/>
    </row>
    <row r="5183" spans="8:10" x14ac:dyDescent="0.25">
      <c r="H5183" s="30"/>
      <c r="I5183" s="30"/>
      <c r="J5183" s="30"/>
    </row>
    <row r="5184" spans="8:10" x14ac:dyDescent="0.25">
      <c r="H5184" s="30"/>
      <c r="I5184" s="30"/>
      <c r="J5184" s="30"/>
    </row>
    <row r="5185" spans="8:10" x14ac:dyDescent="0.25">
      <c r="H5185" s="30"/>
      <c r="I5185" s="30"/>
      <c r="J5185" s="30"/>
    </row>
    <row r="5186" spans="8:10" x14ac:dyDescent="0.25">
      <c r="H5186" s="30"/>
      <c r="I5186" s="30"/>
      <c r="J5186" s="30"/>
    </row>
    <row r="5187" spans="8:10" x14ac:dyDescent="0.25">
      <c r="H5187" s="30"/>
      <c r="I5187" s="30"/>
      <c r="J5187" s="30"/>
    </row>
    <row r="5188" spans="8:10" x14ac:dyDescent="0.25">
      <c r="H5188" s="30"/>
      <c r="I5188" s="30"/>
      <c r="J5188" s="30"/>
    </row>
    <row r="5189" spans="8:10" x14ac:dyDescent="0.25">
      <c r="H5189" s="30"/>
      <c r="I5189" s="30"/>
      <c r="J5189" s="30"/>
    </row>
    <row r="5190" spans="8:10" x14ac:dyDescent="0.25">
      <c r="H5190" s="30"/>
      <c r="I5190" s="30"/>
      <c r="J5190" s="30"/>
    </row>
    <row r="5191" spans="8:10" x14ac:dyDescent="0.25">
      <c r="H5191" s="30"/>
      <c r="I5191" s="30"/>
      <c r="J5191" s="30"/>
    </row>
    <row r="5192" spans="8:10" x14ac:dyDescent="0.25">
      <c r="H5192" s="30"/>
      <c r="I5192" s="30"/>
      <c r="J5192" s="30"/>
    </row>
    <row r="5193" spans="8:10" x14ac:dyDescent="0.25">
      <c r="H5193" s="30"/>
      <c r="I5193" s="30"/>
      <c r="J5193" s="30"/>
    </row>
    <row r="5194" spans="8:10" x14ac:dyDescent="0.25">
      <c r="H5194" s="30"/>
      <c r="I5194" s="30"/>
      <c r="J5194" s="30"/>
    </row>
    <row r="5195" spans="8:10" x14ac:dyDescent="0.25">
      <c r="H5195" s="30"/>
      <c r="I5195" s="30"/>
      <c r="J5195" s="30"/>
    </row>
    <row r="5196" spans="8:10" x14ac:dyDescent="0.25">
      <c r="H5196" s="30"/>
      <c r="I5196" s="30"/>
      <c r="J5196" s="30"/>
    </row>
    <row r="5197" spans="8:10" x14ac:dyDescent="0.25">
      <c r="H5197" s="30"/>
      <c r="I5197" s="30"/>
      <c r="J5197" s="30"/>
    </row>
    <row r="5198" spans="8:10" x14ac:dyDescent="0.25">
      <c r="H5198" s="30"/>
      <c r="I5198" s="30"/>
      <c r="J5198" s="30"/>
    </row>
    <row r="5199" spans="8:10" x14ac:dyDescent="0.25">
      <c r="H5199" s="30"/>
      <c r="I5199" s="30"/>
      <c r="J5199" s="30"/>
    </row>
    <row r="5200" spans="8:10" x14ac:dyDescent="0.25">
      <c r="H5200" s="30"/>
      <c r="I5200" s="30"/>
      <c r="J5200" s="30"/>
    </row>
    <row r="5201" spans="8:10" x14ac:dyDescent="0.25">
      <c r="H5201" s="30"/>
      <c r="I5201" s="30"/>
      <c r="J5201" s="30"/>
    </row>
    <row r="5202" spans="8:10" x14ac:dyDescent="0.25">
      <c r="H5202" s="30"/>
      <c r="I5202" s="30"/>
      <c r="J5202" s="30"/>
    </row>
    <row r="5203" spans="8:10" x14ac:dyDescent="0.25">
      <c r="H5203" s="30"/>
      <c r="I5203" s="30"/>
      <c r="J5203" s="30"/>
    </row>
    <row r="5204" spans="8:10" x14ac:dyDescent="0.25">
      <c r="H5204" s="30"/>
      <c r="I5204" s="30"/>
      <c r="J5204" s="30"/>
    </row>
    <row r="5205" spans="8:10" x14ac:dyDescent="0.25">
      <c r="H5205" s="30"/>
      <c r="I5205" s="30"/>
      <c r="J5205" s="30"/>
    </row>
    <row r="5206" spans="8:10" x14ac:dyDescent="0.25">
      <c r="H5206" s="30"/>
      <c r="I5206" s="30"/>
      <c r="J5206" s="30"/>
    </row>
    <row r="5207" spans="8:10" x14ac:dyDescent="0.25">
      <c r="H5207" s="30"/>
      <c r="I5207" s="30"/>
      <c r="J5207" s="30"/>
    </row>
    <row r="5208" spans="8:10" x14ac:dyDescent="0.25">
      <c r="H5208" s="30"/>
      <c r="I5208" s="30"/>
      <c r="J5208" s="30"/>
    </row>
    <row r="5209" spans="8:10" x14ac:dyDescent="0.25">
      <c r="H5209" s="30"/>
      <c r="I5209" s="30"/>
      <c r="J5209" s="30"/>
    </row>
    <row r="5210" spans="8:10" x14ac:dyDescent="0.25">
      <c r="H5210" s="30"/>
      <c r="I5210" s="30"/>
      <c r="J5210" s="30"/>
    </row>
    <row r="5211" spans="8:10" x14ac:dyDescent="0.25">
      <c r="H5211" s="30"/>
      <c r="I5211" s="30"/>
      <c r="J5211" s="30"/>
    </row>
    <row r="5212" spans="8:10" x14ac:dyDescent="0.25">
      <c r="H5212" s="30"/>
      <c r="I5212" s="30"/>
      <c r="J5212" s="30"/>
    </row>
    <row r="5213" spans="8:10" x14ac:dyDescent="0.25">
      <c r="H5213" s="30"/>
      <c r="I5213" s="30"/>
      <c r="J5213" s="30"/>
    </row>
    <row r="5214" spans="8:10" x14ac:dyDescent="0.25">
      <c r="H5214" s="30"/>
      <c r="I5214" s="30"/>
      <c r="J5214" s="30"/>
    </row>
    <row r="5215" spans="8:10" x14ac:dyDescent="0.25">
      <c r="H5215" s="30"/>
      <c r="I5215" s="30"/>
      <c r="J5215" s="30"/>
    </row>
    <row r="5216" spans="8:10" x14ac:dyDescent="0.25">
      <c r="H5216" s="30"/>
      <c r="I5216" s="30"/>
      <c r="J5216" s="30"/>
    </row>
    <row r="5217" spans="8:10" x14ac:dyDescent="0.25">
      <c r="H5217" s="30"/>
      <c r="I5217" s="30"/>
      <c r="J5217" s="30"/>
    </row>
    <row r="5218" spans="8:10" x14ac:dyDescent="0.25">
      <c r="H5218" s="30"/>
      <c r="I5218" s="30"/>
      <c r="J5218" s="30"/>
    </row>
    <row r="5219" spans="8:10" x14ac:dyDescent="0.25">
      <c r="H5219" s="30"/>
      <c r="I5219" s="30"/>
      <c r="J5219" s="30"/>
    </row>
    <row r="5220" spans="8:10" x14ac:dyDescent="0.25">
      <c r="H5220" s="30"/>
      <c r="I5220" s="30"/>
      <c r="J5220" s="30"/>
    </row>
    <row r="5221" spans="8:10" x14ac:dyDescent="0.25">
      <c r="H5221" s="30"/>
      <c r="I5221" s="30"/>
      <c r="J5221" s="30"/>
    </row>
    <row r="5222" spans="8:10" x14ac:dyDescent="0.25">
      <c r="H5222" s="30"/>
      <c r="I5222" s="30"/>
      <c r="J5222" s="30"/>
    </row>
    <row r="5223" spans="8:10" x14ac:dyDescent="0.25">
      <c r="H5223" s="30"/>
      <c r="I5223" s="30"/>
      <c r="J5223" s="30"/>
    </row>
    <row r="5224" spans="8:10" x14ac:dyDescent="0.25">
      <c r="H5224" s="30"/>
      <c r="I5224" s="30"/>
      <c r="J5224" s="30"/>
    </row>
    <row r="5225" spans="8:10" x14ac:dyDescent="0.25">
      <c r="H5225" s="30"/>
      <c r="I5225" s="30"/>
      <c r="J5225" s="30"/>
    </row>
    <row r="5226" spans="8:10" x14ac:dyDescent="0.25">
      <c r="H5226" s="30"/>
      <c r="I5226" s="30"/>
      <c r="J5226" s="30"/>
    </row>
    <row r="5227" spans="8:10" x14ac:dyDescent="0.25">
      <c r="H5227" s="30"/>
      <c r="I5227" s="30"/>
      <c r="J5227" s="30"/>
    </row>
    <row r="5228" spans="8:10" x14ac:dyDescent="0.25">
      <c r="H5228" s="30"/>
      <c r="I5228" s="30"/>
      <c r="J5228" s="30"/>
    </row>
    <row r="5229" spans="8:10" x14ac:dyDescent="0.25">
      <c r="H5229" s="30"/>
      <c r="I5229" s="30"/>
      <c r="J5229" s="30"/>
    </row>
    <row r="5230" spans="8:10" x14ac:dyDescent="0.25">
      <c r="H5230" s="30"/>
      <c r="I5230" s="30"/>
      <c r="J5230" s="30"/>
    </row>
    <row r="5231" spans="8:10" x14ac:dyDescent="0.25">
      <c r="H5231" s="30"/>
      <c r="I5231" s="30"/>
      <c r="J5231" s="30"/>
    </row>
    <row r="5232" spans="8:10" x14ac:dyDescent="0.25">
      <c r="H5232" s="30"/>
      <c r="I5232" s="30"/>
      <c r="J5232" s="30"/>
    </row>
    <row r="5233" spans="8:10" x14ac:dyDescent="0.25">
      <c r="H5233" s="30"/>
      <c r="I5233" s="30"/>
      <c r="J5233" s="30"/>
    </row>
    <row r="5234" spans="8:10" x14ac:dyDescent="0.25">
      <c r="H5234" s="30"/>
      <c r="I5234" s="30"/>
      <c r="J5234" s="30"/>
    </row>
    <row r="5235" spans="8:10" x14ac:dyDescent="0.25">
      <c r="H5235" s="30"/>
      <c r="I5235" s="30"/>
      <c r="J5235" s="30"/>
    </row>
    <row r="5236" spans="8:10" x14ac:dyDescent="0.25">
      <c r="H5236" s="30"/>
      <c r="I5236" s="30"/>
      <c r="J5236" s="30"/>
    </row>
    <row r="5237" spans="8:10" x14ac:dyDescent="0.25">
      <c r="H5237" s="30"/>
      <c r="I5237" s="30"/>
      <c r="J5237" s="30"/>
    </row>
    <row r="5238" spans="8:10" x14ac:dyDescent="0.25">
      <c r="H5238" s="30"/>
      <c r="I5238" s="30"/>
      <c r="J5238" s="30"/>
    </row>
    <row r="5239" spans="8:10" x14ac:dyDescent="0.25">
      <c r="H5239" s="30"/>
      <c r="I5239" s="30"/>
      <c r="J5239" s="30"/>
    </row>
    <row r="5240" spans="8:10" x14ac:dyDescent="0.25">
      <c r="H5240" s="30"/>
      <c r="I5240" s="30"/>
      <c r="J5240" s="30"/>
    </row>
    <row r="5241" spans="8:10" x14ac:dyDescent="0.25">
      <c r="H5241" s="30"/>
      <c r="I5241" s="30"/>
      <c r="J5241" s="30"/>
    </row>
    <row r="5242" spans="8:10" x14ac:dyDescent="0.25">
      <c r="H5242" s="30"/>
      <c r="I5242" s="30"/>
      <c r="J5242" s="30"/>
    </row>
    <row r="5243" spans="8:10" x14ac:dyDescent="0.25">
      <c r="H5243" s="30"/>
      <c r="I5243" s="30"/>
      <c r="J5243" s="30"/>
    </row>
    <row r="5244" spans="8:10" x14ac:dyDescent="0.25">
      <c r="H5244" s="30"/>
      <c r="I5244" s="30"/>
      <c r="J5244" s="30"/>
    </row>
    <row r="5245" spans="8:10" x14ac:dyDescent="0.25">
      <c r="H5245" s="30"/>
      <c r="I5245" s="30"/>
      <c r="J5245" s="30"/>
    </row>
    <row r="5246" spans="8:10" x14ac:dyDescent="0.25">
      <c r="H5246" s="30"/>
      <c r="I5246" s="30"/>
      <c r="J5246" s="30"/>
    </row>
    <row r="5247" spans="8:10" x14ac:dyDescent="0.25">
      <c r="H5247" s="30"/>
      <c r="I5247" s="30"/>
      <c r="J5247" s="30"/>
    </row>
    <row r="5248" spans="8:10" x14ac:dyDescent="0.25">
      <c r="H5248" s="30"/>
      <c r="I5248" s="30"/>
      <c r="J5248" s="30"/>
    </row>
    <row r="5249" spans="8:10" x14ac:dyDescent="0.25">
      <c r="H5249" s="30"/>
      <c r="I5249" s="30"/>
      <c r="J5249" s="30"/>
    </row>
    <row r="5250" spans="8:10" x14ac:dyDescent="0.25">
      <c r="H5250" s="30"/>
      <c r="I5250" s="30"/>
      <c r="J5250" s="30"/>
    </row>
    <row r="5251" spans="8:10" x14ac:dyDescent="0.25">
      <c r="H5251" s="30"/>
      <c r="I5251" s="30"/>
      <c r="J5251" s="30"/>
    </row>
    <row r="5252" spans="8:10" x14ac:dyDescent="0.25">
      <c r="H5252" s="30"/>
      <c r="I5252" s="30"/>
      <c r="J5252" s="30"/>
    </row>
    <row r="5253" spans="8:10" x14ac:dyDescent="0.25">
      <c r="H5253" s="30"/>
      <c r="I5253" s="30"/>
      <c r="J5253" s="30"/>
    </row>
    <row r="5254" spans="8:10" x14ac:dyDescent="0.25">
      <c r="H5254" s="30"/>
      <c r="I5254" s="30"/>
      <c r="J5254" s="30"/>
    </row>
    <row r="5255" spans="8:10" x14ac:dyDescent="0.25">
      <c r="H5255" s="30"/>
      <c r="I5255" s="30"/>
      <c r="J5255" s="30"/>
    </row>
    <row r="5256" spans="8:10" x14ac:dyDescent="0.25">
      <c r="H5256" s="30"/>
      <c r="I5256" s="30"/>
      <c r="J5256" s="30"/>
    </row>
    <row r="5257" spans="8:10" x14ac:dyDescent="0.25">
      <c r="H5257" s="30"/>
      <c r="I5257" s="30"/>
      <c r="J5257" s="30"/>
    </row>
    <row r="5258" spans="8:10" x14ac:dyDescent="0.25">
      <c r="H5258" s="30"/>
      <c r="I5258" s="30"/>
      <c r="J5258" s="30"/>
    </row>
    <row r="5259" spans="8:10" x14ac:dyDescent="0.25">
      <c r="H5259" s="30"/>
      <c r="I5259" s="30"/>
      <c r="J5259" s="30"/>
    </row>
    <row r="5260" spans="8:10" x14ac:dyDescent="0.25">
      <c r="H5260" s="30"/>
      <c r="I5260" s="30"/>
      <c r="J5260" s="30"/>
    </row>
    <row r="5261" spans="8:10" x14ac:dyDescent="0.25">
      <c r="H5261" s="30"/>
      <c r="I5261" s="30"/>
      <c r="J5261" s="30"/>
    </row>
    <row r="5262" spans="8:10" x14ac:dyDescent="0.25">
      <c r="H5262" s="30"/>
      <c r="I5262" s="30"/>
      <c r="J5262" s="30"/>
    </row>
    <row r="5263" spans="8:10" x14ac:dyDescent="0.25">
      <c r="H5263" s="30"/>
      <c r="I5263" s="30"/>
      <c r="J5263" s="30"/>
    </row>
    <row r="5264" spans="8:10" x14ac:dyDescent="0.25">
      <c r="H5264" s="30"/>
      <c r="I5264" s="30"/>
      <c r="J5264" s="30"/>
    </row>
    <row r="5265" spans="8:10" x14ac:dyDescent="0.25">
      <c r="H5265" s="30"/>
      <c r="I5265" s="30"/>
      <c r="J5265" s="30"/>
    </row>
    <row r="5266" spans="8:10" x14ac:dyDescent="0.25">
      <c r="H5266" s="30"/>
      <c r="I5266" s="30"/>
      <c r="J5266" s="30"/>
    </row>
    <row r="5267" spans="8:10" x14ac:dyDescent="0.25">
      <c r="H5267" s="30"/>
      <c r="I5267" s="30"/>
      <c r="J5267" s="30"/>
    </row>
    <row r="5268" spans="8:10" x14ac:dyDescent="0.25">
      <c r="H5268" s="30"/>
      <c r="I5268" s="30"/>
      <c r="J5268" s="30"/>
    </row>
    <row r="5269" spans="8:10" x14ac:dyDescent="0.25">
      <c r="H5269" s="30"/>
      <c r="I5269" s="30"/>
      <c r="J5269" s="30"/>
    </row>
    <row r="5270" spans="8:10" x14ac:dyDescent="0.25">
      <c r="H5270" s="30"/>
      <c r="I5270" s="30"/>
      <c r="J5270" s="30"/>
    </row>
    <row r="5271" spans="8:10" x14ac:dyDescent="0.25">
      <c r="H5271" s="30"/>
      <c r="I5271" s="30"/>
      <c r="J5271" s="30"/>
    </row>
    <row r="5272" spans="8:10" x14ac:dyDescent="0.25">
      <c r="H5272" s="30"/>
      <c r="I5272" s="30"/>
      <c r="J5272" s="30"/>
    </row>
    <row r="5273" spans="8:10" x14ac:dyDescent="0.25">
      <c r="H5273" s="30"/>
      <c r="I5273" s="30"/>
      <c r="J5273" s="30"/>
    </row>
    <row r="5274" spans="8:10" x14ac:dyDescent="0.25">
      <c r="H5274" s="30"/>
      <c r="I5274" s="30"/>
      <c r="J5274" s="30"/>
    </row>
    <row r="5275" spans="8:10" x14ac:dyDescent="0.25">
      <c r="H5275" s="30"/>
      <c r="I5275" s="30"/>
      <c r="J5275" s="30"/>
    </row>
    <row r="5276" spans="8:10" x14ac:dyDescent="0.25">
      <c r="H5276" s="30"/>
      <c r="I5276" s="30"/>
      <c r="J5276" s="30"/>
    </row>
    <row r="5277" spans="8:10" x14ac:dyDescent="0.25">
      <c r="H5277" s="30"/>
      <c r="I5277" s="30"/>
      <c r="J5277" s="30"/>
    </row>
    <row r="5278" spans="8:10" x14ac:dyDescent="0.25">
      <c r="H5278" s="30"/>
      <c r="I5278" s="30"/>
      <c r="J5278" s="30"/>
    </row>
    <row r="5279" spans="8:10" x14ac:dyDescent="0.25">
      <c r="H5279" s="30"/>
      <c r="I5279" s="30"/>
      <c r="J5279" s="30"/>
    </row>
    <row r="5280" spans="8:10" x14ac:dyDescent="0.25">
      <c r="H5280" s="30"/>
      <c r="I5280" s="30"/>
      <c r="J5280" s="30"/>
    </row>
    <row r="5281" spans="8:10" x14ac:dyDescent="0.25">
      <c r="H5281" s="30"/>
      <c r="I5281" s="30"/>
      <c r="J5281" s="30"/>
    </row>
    <row r="5282" spans="8:10" x14ac:dyDescent="0.25">
      <c r="H5282" s="30"/>
      <c r="I5282" s="30"/>
      <c r="J5282" s="30"/>
    </row>
    <row r="5283" spans="8:10" x14ac:dyDescent="0.25">
      <c r="H5283" s="30"/>
      <c r="I5283" s="30"/>
      <c r="J5283" s="30"/>
    </row>
    <row r="5284" spans="8:10" x14ac:dyDescent="0.25">
      <c r="H5284" s="30"/>
      <c r="I5284" s="30"/>
      <c r="J5284" s="30"/>
    </row>
    <row r="5285" spans="8:10" x14ac:dyDescent="0.25">
      <c r="H5285" s="30"/>
      <c r="I5285" s="30"/>
      <c r="J5285" s="30"/>
    </row>
    <row r="5286" spans="8:10" x14ac:dyDescent="0.25">
      <c r="H5286" s="30"/>
      <c r="I5286" s="30"/>
      <c r="J5286" s="30"/>
    </row>
    <row r="5287" spans="8:10" x14ac:dyDescent="0.25">
      <c r="H5287" s="30"/>
      <c r="I5287" s="30"/>
      <c r="J5287" s="30"/>
    </row>
    <row r="5288" spans="8:10" x14ac:dyDescent="0.25">
      <c r="H5288" s="30"/>
      <c r="I5288" s="30"/>
      <c r="J5288" s="30"/>
    </row>
    <row r="5289" spans="8:10" x14ac:dyDescent="0.25">
      <c r="H5289" s="30"/>
      <c r="I5289" s="30"/>
      <c r="J5289" s="30"/>
    </row>
    <row r="5290" spans="8:10" x14ac:dyDescent="0.25">
      <c r="H5290" s="30"/>
      <c r="I5290" s="30"/>
      <c r="J5290" s="30"/>
    </row>
    <row r="5291" spans="8:10" x14ac:dyDescent="0.25">
      <c r="H5291" s="30"/>
      <c r="I5291" s="30"/>
      <c r="J5291" s="30"/>
    </row>
    <row r="5292" spans="8:10" x14ac:dyDescent="0.25">
      <c r="H5292" s="30"/>
      <c r="I5292" s="30"/>
      <c r="J5292" s="30"/>
    </row>
    <row r="5293" spans="8:10" x14ac:dyDescent="0.25">
      <c r="H5293" s="30"/>
      <c r="I5293" s="30"/>
      <c r="J5293" s="30"/>
    </row>
    <row r="5294" spans="8:10" x14ac:dyDescent="0.25">
      <c r="H5294" s="30"/>
      <c r="I5294" s="30"/>
      <c r="J5294" s="30"/>
    </row>
    <row r="5295" spans="8:10" x14ac:dyDescent="0.25">
      <c r="H5295" s="30"/>
      <c r="I5295" s="30"/>
      <c r="J5295" s="30"/>
    </row>
    <row r="5296" spans="8:10" x14ac:dyDescent="0.25">
      <c r="H5296" s="30"/>
      <c r="I5296" s="30"/>
      <c r="J5296" s="30"/>
    </row>
    <row r="5297" spans="8:10" x14ac:dyDescent="0.25">
      <c r="H5297" s="30"/>
      <c r="I5297" s="30"/>
      <c r="J5297" s="30"/>
    </row>
    <row r="5298" spans="8:10" x14ac:dyDescent="0.25">
      <c r="H5298" s="30"/>
      <c r="I5298" s="30"/>
      <c r="J5298" s="30"/>
    </row>
    <row r="5299" spans="8:10" x14ac:dyDescent="0.25">
      <c r="H5299" s="30"/>
      <c r="I5299" s="30"/>
      <c r="J5299" s="30"/>
    </row>
    <row r="5300" spans="8:10" x14ac:dyDescent="0.25">
      <c r="H5300" s="30"/>
      <c r="I5300" s="30"/>
      <c r="J5300" s="30"/>
    </row>
    <row r="5301" spans="8:10" x14ac:dyDescent="0.25">
      <c r="H5301" s="30"/>
      <c r="I5301" s="30"/>
      <c r="J5301" s="30"/>
    </row>
    <row r="5302" spans="8:10" x14ac:dyDescent="0.25">
      <c r="H5302" s="30"/>
      <c r="I5302" s="30"/>
      <c r="J5302" s="30"/>
    </row>
    <row r="5303" spans="8:10" x14ac:dyDescent="0.25">
      <c r="H5303" s="30"/>
      <c r="I5303" s="30"/>
      <c r="J5303" s="30"/>
    </row>
    <row r="5304" spans="8:10" x14ac:dyDescent="0.25">
      <c r="H5304" s="30"/>
      <c r="I5304" s="30"/>
      <c r="J5304" s="30"/>
    </row>
    <row r="5305" spans="8:10" x14ac:dyDescent="0.25">
      <c r="H5305" s="30"/>
      <c r="I5305" s="30"/>
      <c r="J5305" s="30"/>
    </row>
    <row r="5306" spans="8:10" x14ac:dyDescent="0.25">
      <c r="H5306" s="30"/>
      <c r="I5306" s="30"/>
      <c r="J5306" s="30"/>
    </row>
    <row r="5307" spans="8:10" x14ac:dyDescent="0.25">
      <c r="H5307" s="30"/>
      <c r="I5307" s="30"/>
      <c r="J5307" s="30"/>
    </row>
    <row r="5308" spans="8:10" x14ac:dyDescent="0.25">
      <c r="H5308" s="30"/>
      <c r="I5308" s="30"/>
      <c r="J5308" s="30"/>
    </row>
    <row r="5309" spans="8:10" x14ac:dyDescent="0.25">
      <c r="H5309" s="30"/>
      <c r="I5309" s="30"/>
      <c r="J5309" s="30"/>
    </row>
    <row r="5310" spans="8:10" x14ac:dyDescent="0.25">
      <c r="H5310" s="30"/>
      <c r="I5310" s="30"/>
      <c r="J5310" s="30"/>
    </row>
    <row r="5311" spans="8:10" x14ac:dyDescent="0.25">
      <c r="H5311" s="30"/>
      <c r="I5311" s="30"/>
      <c r="J5311" s="30"/>
    </row>
    <row r="5312" spans="8:10" x14ac:dyDescent="0.25">
      <c r="H5312" s="30"/>
      <c r="I5312" s="30"/>
      <c r="J5312" s="30"/>
    </row>
    <row r="5313" spans="8:10" x14ac:dyDescent="0.25">
      <c r="H5313" s="30"/>
      <c r="I5313" s="30"/>
      <c r="J5313" s="30"/>
    </row>
    <row r="5314" spans="8:10" x14ac:dyDescent="0.25">
      <c r="H5314" s="30"/>
      <c r="I5314" s="30"/>
      <c r="J5314" s="30"/>
    </row>
    <row r="5315" spans="8:10" x14ac:dyDescent="0.25">
      <c r="H5315" s="30"/>
      <c r="I5315" s="30"/>
      <c r="J5315" s="30"/>
    </row>
    <row r="5316" spans="8:10" x14ac:dyDescent="0.25">
      <c r="H5316" s="30"/>
      <c r="I5316" s="30"/>
      <c r="J5316" s="30"/>
    </row>
    <row r="5317" spans="8:10" x14ac:dyDescent="0.25">
      <c r="H5317" s="30"/>
      <c r="I5317" s="30"/>
      <c r="J5317" s="30"/>
    </row>
    <row r="5318" spans="8:10" x14ac:dyDescent="0.25">
      <c r="H5318" s="30"/>
      <c r="I5318" s="30"/>
      <c r="J5318" s="30"/>
    </row>
    <row r="5319" spans="8:10" x14ac:dyDescent="0.25">
      <c r="H5319" s="30"/>
      <c r="I5319" s="30"/>
      <c r="J5319" s="30"/>
    </row>
    <row r="5320" spans="8:10" x14ac:dyDescent="0.25">
      <c r="H5320" s="30"/>
      <c r="I5320" s="30"/>
      <c r="J5320" s="30"/>
    </row>
    <row r="5321" spans="8:10" x14ac:dyDescent="0.25">
      <c r="H5321" s="30"/>
      <c r="I5321" s="30"/>
      <c r="J5321" s="30"/>
    </row>
    <row r="5322" spans="8:10" x14ac:dyDescent="0.25">
      <c r="H5322" s="30"/>
      <c r="I5322" s="30"/>
      <c r="J5322" s="30"/>
    </row>
    <row r="5323" spans="8:10" x14ac:dyDescent="0.25">
      <c r="H5323" s="30"/>
      <c r="I5323" s="30"/>
      <c r="J5323" s="30"/>
    </row>
    <row r="5324" spans="8:10" x14ac:dyDescent="0.25">
      <c r="H5324" s="30"/>
      <c r="I5324" s="30"/>
      <c r="J5324" s="30"/>
    </row>
    <row r="5325" spans="8:10" x14ac:dyDescent="0.25">
      <c r="H5325" s="30"/>
      <c r="I5325" s="30"/>
      <c r="J5325" s="30"/>
    </row>
    <row r="5326" spans="8:10" x14ac:dyDescent="0.25">
      <c r="H5326" s="30"/>
      <c r="I5326" s="30"/>
      <c r="J5326" s="30"/>
    </row>
    <row r="5327" spans="8:10" x14ac:dyDescent="0.25">
      <c r="H5327" s="30"/>
      <c r="I5327" s="30"/>
      <c r="J5327" s="30"/>
    </row>
    <row r="5328" spans="8:10" x14ac:dyDescent="0.25">
      <c r="H5328" s="30"/>
      <c r="I5328" s="30"/>
      <c r="J5328" s="30"/>
    </row>
    <row r="5329" spans="8:10" x14ac:dyDescent="0.25">
      <c r="H5329" s="30"/>
      <c r="I5329" s="30"/>
      <c r="J5329" s="30"/>
    </row>
    <row r="5330" spans="8:10" x14ac:dyDescent="0.25">
      <c r="H5330" s="30"/>
      <c r="I5330" s="30"/>
      <c r="J5330" s="30"/>
    </row>
    <row r="5331" spans="8:10" x14ac:dyDescent="0.25">
      <c r="H5331" s="30"/>
      <c r="I5331" s="30"/>
      <c r="J5331" s="30"/>
    </row>
    <row r="5332" spans="8:10" x14ac:dyDescent="0.25">
      <c r="H5332" s="30"/>
      <c r="I5332" s="30"/>
      <c r="J5332" s="30"/>
    </row>
    <row r="5333" spans="8:10" x14ac:dyDescent="0.25">
      <c r="H5333" s="30"/>
      <c r="I5333" s="30"/>
      <c r="J5333" s="30"/>
    </row>
    <row r="5334" spans="8:10" x14ac:dyDescent="0.25">
      <c r="H5334" s="30"/>
      <c r="I5334" s="30"/>
      <c r="J5334" s="30"/>
    </row>
    <row r="5335" spans="8:10" x14ac:dyDescent="0.25">
      <c r="H5335" s="30"/>
      <c r="I5335" s="30"/>
      <c r="J5335" s="30"/>
    </row>
    <row r="5336" spans="8:10" x14ac:dyDescent="0.25">
      <c r="H5336" s="30"/>
      <c r="I5336" s="30"/>
      <c r="J5336" s="30"/>
    </row>
    <row r="5337" spans="8:10" x14ac:dyDescent="0.25">
      <c r="H5337" s="30"/>
      <c r="I5337" s="30"/>
      <c r="J5337" s="30"/>
    </row>
    <row r="5338" spans="8:10" x14ac:dyDescent="0.25">
      <c r="H5338" s="30"/>
      <c r="I5338" s="30"/>
      <c r="J5338" s="30"/>
    </row>
    <row r="5339" spans="8:10" x14ac:dyDescent="0.25">
      <c r="H5339" s="30"/>
      <c r="I5339" s="30"/>
      <c r="J5339" s="30"/>
    </row>
    <row r="5340" spans="8:10" x14ac:dyDescent="0.25">
      <c r="H5340" s="30"/>
      <c r="I5340" s="30"/>
      <c r="J5340" s="30"/>
    </row>
    <row r="5341" spans="8:10" x14ac:dyDescent="0.25">
      <c r="H5341" s="30"/>
      <c r="I5341" s="30"/>
      <c r="J5341" s="30"/>
    </row>
    <row r="5342" spans="8:10" x14ac:dyDescent="0.25">
      <c r="H5342" s="30"/>
      <c r="I5342" s="30"/>
      <c r="J5342" s="30"/>
    </row>
    <row r="5343" spans="8:10" x14ac:dyDescent="0.25">
      <c r="H5343" s="30"/>
      <c r="I5343" s="30"/>
      <c r="J5343" s="30"/>
    </row>
    <row r="5344" spans="8:10" x14ac:dyDescent="0.25">
      <c r="H5344" s="30"/>
      <c r="I5344" s="30"/>
      <c r="J5344" s="30"/>
    </row>
    <row r="5345" spans="8:10" x14ac:dyDescent="0.25">
      <c r="H5345" s="30"/>
      <c r="I5345" s="30"/>
      <c r="J5345" s="30"/>
    </row>
    <row r="5346" spans="8:10" x14ac:dyDescent="0.25">
      <c r="H5346" s="30"/>
      <c r="I5346" s="30"/>
      <c r="J5346" s="30"/>
    </row>
    <row r="5347" spans="8:10" x14ac:dyDescent="0.25">
      <c r="H5347" s="30"/>
      <c r="I5347" s="30"/>
      <c r="J5347" s="30"/>
    </row>
    <row r="5348" spans="8:10" x14ac:dyDescent="0.25">
      <c r="H5348" s="30"/>
      <c r="I5348" s="30"/>
      <c r="J5348" s="30"/>
    </row>
    <row r="5349" spans="8:10" x14ac:dyDescent="0.25">
      <c r="H5349" s="30"/>
      <c r="I5349" s="30"/>
      <c r="J5349" s="30"/>
    </row>
    <row r="5350" spans="8:10" x14ac:dyDescent="0.25">
      <c r="H5350" s="30"/>
      <c r="I5350" s="30"/>
      <c r="J5350" s="30"/>
    </row>
    <row r="5351" spans="8:10" x14ac:dyDescent="0.25">
      <c r="H5351" s="30"/>
      <c r="I5351" s="30"/>
      <c r="J5351" s="30"/>
    </row>
    <row r="5352" spans="8:10" x14ac:dyDescent="0.25">
      <c r="H5352" s="30"/>
      <c r="I5352" s="30"/>
      <c r="J5352" s="30"/>
    </row>
    <row r="5353" spans="8:10" x14ac:dyDescent="0.25">
      <c r="H5353" s="30"/>
      <c r="I5353" s="30"/>
      <c r="J5353" s="30"/>
    </row>
    <row r="5354" spans="8:10" x14ac:dyDescent="0.25">
      <c r="H5354" s="30"/>
      <c r="I5354" s="30"/>
      <c r="J5354" s="30"/>
    </row>
    <row r="5355" spans="8:10" x14ac:dyDescent="0.25">
      <c r="H5355" s="30"/>
      <c r="I5355" s="30"/>
      <c r="J5355" s="30"/>
    </row>
    <row r="5356" spans="8:10" x14ac:dyDescent="0.25">
      <c r="H5356" s="30"/>
      <c r="I5356" s="30"/>
      <c r="J5356" s="30"/>
    </row>
    <row r="5357" spans="8:10" x14ac:dyDescent="0.25">
      <c r="H5357" s="30"/>
      <c r="I5357" s="30"/>
      <c r="J5357" s="30"/>
    </row>
    <row r="5358" spans="8:10" x14ac:dyDescent="0.25">
      <c r="H5358" s="30"/>
      <c r="I5358" s="30"/>
      <c r="J5358" s="30"/>
    </row>
    <row r="5359" spans="8:10" x14ac:dyDescent="0.25">
      <c r="H5359" s="30"/>
      <c r="I5359" s="30"/>
      <c r="J5359" s="30"/>
    </row>
    <row r="5360" spans="8:10" x14ac:dyDescent="0.25">
      <c r="H5360" s="30"/>
      <c r="I5360" s="30"/>
      <c r="J5360" s="30"/>
    </row>
    <row r="5361" spans="8:10" x14ac:dyDescent="0.25">
      <c r="H5361" s="30"/>
      <c r="I5361" s="30"/>
      <c r="J5361" s="30"/>
    </row>
    <row r="5362" spans="8:10" x14ac:dyDescent="0.25">
      <c r="H5362" s="30"/>
      <c r="I5362" s="30"/>
      <c r="J5362" s="30"/>
    </row>
    <row r="5363" spans="8:10" x14ac:dyDescent="0.25">
      <c r="H5363" s="30"/>
      <c r="I5363" s="30"/>
      <c r="J5363" s="30"/>
    </row>
    <row r="5364" spans="8:10" x14ac:dyDescent="0.25">
      <c r="H5364" s="30"/>
      <c r="I5364" s="30"/>
      <c r="J5364" s="30"/>
    </row>
    <row r="5365" spans="8:10" x14ac:dyDescent="0.25">
      <c r="H5365" s="30"/>
      <c r="I5365" s="30"/>
      <c r="J5365" s="30"/>
    </row>
    <row r="5366" spans="8:10" x14ac:dyDescent="0.25">
      <c r="H5366" s="30"/>
      <c r="I5366" s="30"/>
      <c r="J5366" s="30"/>
    </row>
    <row r="5367" spans="8:10" x14ac:dyDescent="0.25">
      <c r="H5367" s="30"/>
      <c r="I5367" s="30"/>
      <c r="J5367" s="30"/>
    </row>
    <row r="5368" spans="8:10" x14ac:dyDescent="0.25">
      <c r="H5368" s="30"/>
      <c r="I5368" s="30"/>
      <c r="J5368" s="30"/>
    </row>
    <row r="5369" spans="8:10" x14ac:dyDescent="0.25">
      <c r="H5369" s="30"/>
      <c r="I5369" s="30"/>
      <c r="J5369" s="30"/>
    </row>
    <row r="5370" spans="8:10" x14ac:dyDescent="0.25">
      <c r="H5370" s="30"/>
      <c r="I5370" s="30"/>
      <c r="J5370" s="30"/>
    </row>
    <row r="5371" spans="8:10" x14ac:dyDescent="0.25">
      <c r="H5371" s="30"/>
      <c r="I5371" s="30"/>
      <c r="J5371" s="30"/>
    </row>
    <row r="5372" spans="8:10" x14ac:dyDescent="0.25">
      <c r="H5372" s="30"/>
      <c r="I5372" s="30"/>
      <c r="J5372" s="30"/>
    </row>
    <row r="5373" spans="8:10" x14ac:dyDescent="0.25">
      <c r="H5373" s="30"/>
      <c r="I5373" s="30"/>
      <c r="J5373" s="30"/>
    </row>
    <row r="5374" spans="8:10" x14ac:dyDescent="0.25">
      <c r="H5374" s="30"/>
      <c r="I5374" s="30"/>
      <c r="J5374" s="30"/>
    </row>
    <row r="5375" spans="8:10" x14ac:dyDescent="0.25">
      <c r="H5375" s="30"/>
      <c r="I5375" s="30"/>
      <c r="J5375" s="30"/>
    </row>
    <row r="5376" spans="8:10" x14ac:dyDescent="0.25">
      <c r="H5376" s="30"/>
      <c r="I5376" s="30"/>
      <c r="J5376" s="30"/>
    </row>
    <row r="5377" spans="8:10" x14ac:dyDescent="0.25">
      <c r="H5377" s="30"/>
      <c r="I5377" s="30"/>
      <c r="J5377" s="30"/>
    </row>
    <row r="5378" spans="8:10" x14ac:dyDescent="0.25">
      <c r="H5378" s="30"/>
      <c r="I5378" s="30"/>
      <c r="J5378" s="30"/>
    </row>
    <row r="5379" spans="8:10" x14ac:dyDescent="0.25">
      <c r="H5379" s="30"/>
      <c r="I5379" s="30"/>
      <c r="J5379" s="30"/>
    </row>
    <row r="5380" spans="8:10" x14ac:dyDescent="0.25">
      <c r="H5380" s="30"/>
      <c r="I5380" s="30"/>
      <c r="J5380" s="30"/>
    </row>
    <row r="5381" spans="8:10" x14ac:dyDescent="0.25">
      <c r="H5381" s="30"/>
      <c r="I5381" s="30"/>
      <c r="J5381" s="30"/>
    </row>
    <row r="5382" spans="8:10" x14ac:dyDescent="0.25">
      <c r="H5382" s="30"/>
      <c r="I5382" s="30"/>
      <c r="J5382" s="30"/>
    </row>
    <row r="5383" spans="8:10" x14ac:dyDescent="0.25">
      <c r="H5383" s="30"/>
      <c r="I5383" s="30"/>
      <c r="J5383" s="30"/>
    </row>
    <row r="5384" spans="8:10" x14ac:dyDescent="0.25">
      <c r="H5384" s="30"/>
      <c r="I5384" s="30"/>
      <c r="J5384" s="30"/>
    </row>
    <row r="5385" spans="8:10" x14ac:dyDescent="0.25">
      <c r="H5385" s="30"/>
      <c r="I5385" s="30"/>
      <c r="J5385" s="30"/>
    </row>
    <row r="5386" spans="8:10" x14ac:dyDescent="0.25">
      <c r="H5386" s="30"/>
      <c r="I5386" s="30"/>
      <c r="J5386" s="30"/>
    </row>
    <row r="5387" spans="8:10" x14ac:dyDescent="0.25">
      <c r="H5387" s="30"/>
      <c r="I5387" s="30"/>
      <c r="J5387" s="30"/>
    </row>
    <row r="5388" spans="8:10" x14ac:dyDescent="0.25">
      <c r="H5388" s="30"/>
      <c r="I5388" s="30"/>
      <c r="J5388" s="30"/>
    </row>
    <row r="5389" spans="8:10" x14ac:dyDescent="0.25">
      <c r="H5389" s="30"/>
      <c r="I5389" s="30"/>
      <c r="J5389" s="30"/>
    </row>
    <row r="5390" spans="8:10" x14ac:dyDescent="0.25">
      <c r="H5390" s="30"/>
      <c r="I5390" s="30"/>
      <c r="J5390" s="30"/>
    </row>
    <row r="5391" spans="8:10" x14ac:dyDescent="0.25">
      <c r="H5391" s="30"/>
      <c r="I5391" s="30"/>
      <c r="J5391" s="30"/>
    </row>
    <row r="5392" spans="8:10" x14ac:dyDescent="0.25">
      <c r="H5392" s="30"/>
      <c r="I5392" s="30"/>
      <c r="J5392" s="30"/>
    </row>
    <row r="5393" spans="8:10" x14ac:dyDescent="0.25">
      <c r="H5393" s="30"/>
      <c r="I5393" s="30"/>
      <c r="J5393" s="30"/>
    </row>
    <row r="5394" spans="8:10" x14ac:dyDescent="0.25">
      <c r="H5394" s="30"/>
      <c r="I5394" s="30"/>
      <c r="J5394" s="30"/>
    </row>
    <row r="5395" spans="8:10" x14ac:dyDescent="0.25">
      <c r="H5395" s="30"/>
      <c r="I5395" s="30"/>
      <c r="J5395" s="30"/>
    </row>
    <row r="5396" spans="8:10" x14ac:dyDescent="0.25">
      <c r="H5396" s="30"/>
      <c r="I5396" s="30"/>
      <c r="J5396" s="30"/>
    </row>
    <row r="5397" spans="8:10" x14ac:dyDescent="0.25">
      <c r="H5397" s="30"/>
      <c r="I5397" s="30"/>
      <c r="J5397" s="30"/>
    </row>
    <row r="5398" spans="8:10" x14ac:dyDescent="0.25">
      <c r="H5398" s="30"/>
      <c r="I5398" s="30"/>
      <c r="J5398" s="30"/>
    </row>
    <row r="5399" spans="8:10" x14ac:dyDescent="0.25">
      <c r="H5399" s="30"/>
      <c r="I5399" s="30"/>
      <c r="J5399" s="30"/>
    </row>
    <row r="5400" spans="8:10" x14ac:dyDescent="0.25">
      <c r="H5400" s="30"/>
      <c r="I5400" s="30"/>
      <c r="J5400" s="30"/>
    </row>
    <row r="5401" spans="8:10" x14ac:dyDescent="0.25">
      <c r="H5401" s="30"/>
      <c r="I5401" s="30"/>
      <c r="J5401" s="30"/>
    </row>
    <row r="5402" spans="8:10" x14ac:dyDescent="0.25">
      <c r="H5402" s="30"/>
      <c r="I5402" s="30"/>
      <c r="J5402" s="30"/>
    </row>
    <row r="5403" spans="8:10" x14ac:dyDescent="0.25">
      <c r="H5403" s="30"/>
      <c r="I5403" s="30"/>
      <c r="J5403" s="30"/>
    </row>
    <row r="5404" spans="8:10" x14ac:dyDescent="0.25">
      <c r="H5404" s="30"/>
      <c r="I5404" s="30"/>
      <c r="J5404" s="30"/>
    </row>
    <row r="5405" spans="8:10" x14ac:dyDescent="0.25">
      <c r="H5405" s="30"/>
      <c r="I5405" s="30"/>
      <c r="J5405" s="30"/>
    </row>
    <row r="5406" spans="8:10" x14ac:dyDescent="0.25">
      <c r="H5406" s="30"/>
      <c r="I5406" s="30"/>
      <c r="J5406" s="30"/>
    </row>
    <row r="5407" spans="8:10" x14ac:dyDescent="0.25">
      <c r="H5407" s="30"/>
      <c r="I5407" s="30"/>
      <c r="J5407" s="30"/>
    </row>
    <row r="5408" spans="8:10" x14ac:dyDescent="0.25">
      <c r="H5408" s="30"/>
      <c r="I5408" s="30"/>
      <c r="J5408" s="30"/>
    </row>
    <row r="5409" spans="8:10" x14ac:dyDescent="0.25">
      <c r="H5409" s="30"/>
      <c r="I5409" s="30"/>
      <c r="J5409" s="30"/>
    </row>
    <row r="5410" spans="8:10" x14ac:dyDescent="0.25">
      <c r="H5410" s="30"/>
      <c r="I5410" s="30"/>
      <c r="J5410" s="30"/>
    </row>
    <row r="5411" spans="8:10" x14ac:dyDescent="0.25">
      <c r="H5411" s="30"/>
      <c r="I5411" s="30"/>
      <c r="J5411" s="30"/>
    </row>
    <row r="5412" spans="8:10" x14ac:dyDescent="0.25">
      <c r="H5412" s="30"/>
      <c r="I5412" s="30"/>
      <c r="J5412" s="30"/>
    </row>
    <row r="5413" spans="8:10" x14ac:dyDescent="0.25">
      <c r="H5413" s="30"/>
      <c r="I5413" s="30"/>
      <c r="J5413" s="30"/>
    </row>
    <row r="5414" spans="8:10" x14ac:dyDescent="0.25">
      <c r="H5414" s="30"/>
      <c r="I5414" s="30"/>
      <c r="J5414" s="30"/>
    </row>
    <row r="5415" spans="8:10" x14ac:dyDescent="0.25">
      <c r="H5415" s="30"/>
      <c r="I5415" s="30"/>
      <c r="J5415" s="30"/>
    </row>
    <row r="5416" spans="8:10" x14ac:dyDescent="0.25">
      <c r="H5416" s="30"/>
      <c r="I5416" s="30"/>
      <c r="J5416" s="30"/>
    </row>
    <row r="5417" spans="8:10" x14ac:dyDescent="0.25">
      <c r="H5417" s="30"/>
      <c r="I5417" s="30"/>
      <c r="J5417" s="30"/>
    </row>
    <row r="5418" spans="8:10" x14ac:dyDescent="0.25">
      <c r="H5418" s="30"/>
      <c r="I5418" s="30"/>
      <c r="J5418" s="30"/>
    </row>
    <row r="5419" spans="8:10" x14ac:dyDescent="0.25">
      <c r="H5419" s="30"/>
      <c r="I5419" s="30"/>
      <c r="J5419" s="30"/>
    </row>
    <row r="5420" spans="8:10" x14ac:dyDescent="0.25">
      <c r="H5420" s="30"/>
      <c r="I5420" s="30"/>
      <c r="J5420" s="30"/>
    </row>
    <row r="5421" spans="8:10" x14ac:dyDescent="0.25">
      <c r="H5421" s="30"/>
      <c r="I5421" s="30"/>
      <c r="J5421" s="30"/>
    </row>
    <row r="5422" spans="8:10" x14ac:dyDescent="0.25">
      <c r="H5422" s="30"/>
      <c r="I5422" s="30"/>
      <c r="J5422" s="30"/>
    </row>
    <row r="5423" spans="8:10" x14ac:dyDescent="0.25">
      <c r="H5423" s="30"/>
      <c r="I5423" s="30"/>
      <c r="J5423" s="30"/>
    </row>
    <row r="5424" spans="8:10" x14ac:dyDescent="0.25">
      <c r="H5424" s="30"/>
      <c r="I5424" s="30"/>
      <c r="J5424" s="30"/>
    </row>
    <row r="5425" spans="8:10" x14ac:dyDescent="0.25">
      <c r="H5425" s="30"/>
      <c r="I5425" s="30"/>
      <c r="J5425" s="30"/>
    </row>
    <row r="5426" spans="8:10" x14ac:dyDescent="0.25">
      <c r="H5426" s="30"/>
      <c r="I5426" s="30"/>
      <c r="J5426" s="30"/>
    </row>
    <row r="5427" spans="8:10" x14ac:dyDescent="0.25">
      <c r="H5427" s="30"/>
      <c r="I5427" s="30"/>
      <c r="J5427" s="30"/>
    </row>
    <row r="5428" spans="8:10" x14ac:dyDescent="0.25">
      <c r="H5428" s="30"/>
      <c r="I5428" s="30"/>
      <c r="J5428" s="30"/>
    </row>
    <row r="5429" spans="8:10" x14ac:dyDescent="0.25">
      <c r="H5429" s="30"/>
      <c r="I5429" s="30"/>
      <c r="J5429" s="30"/>
    </row>
    <row r="5430" spans="8:10" x14ac:dyDescent="0.25">
      <c r="H5430" s="30"/>
      <c r="I5430" s="30"/>
      <c r="J5430" s="30"/>
    </row>
    <row r="5431" spans="8:10" x14ac:dyDescent="0.25">
      <c r="H5431" s="30"/>
      <c r="I5431" s="30"/>
      <c r="J5431" s="30"/>
    </row>
    <row r="5432" spans="8:10" x14ac:dyDescent="0.25">
      <c r="H5432" s="30"/>
      <c r="I5432" s="30"/>
      <c r="J5432" s="30"/>
    </row>
    <row r="5433" spans="8:10" x14ac:dyDescent="0.25">
      <c r="H5433" s="30"/>
      <c r="I5433" s="30"/>
      <c r="J5433" s="30"/>
    </row>
    <row r="5434" spans="8:10" x14ac:dyDescent="0.25">
      <c r="H5434" s="30"/>
      <c r="I5434" s="30"/>
      <c r="J5434" s="30"/>
    </row>
    <row r="5435" spans="8:10" x14ac:dyDescent="0.25">
      <c r="H5435" s="30"/>
      <c r="I5435" s="30"/>
      <c r="J5435" s="30"/>
    </row>
    <row r="5436" spans="8:10" x14ac:dyDescent="0.25">
      <c r="H5436" s="30"/>
      <c r="I5436" s="30"/>
      <c r="J5436" s="30"/>
    </row>
    <row r="5437" spans="8:10" x14ac:dyDescent="0.25">
      <c r="H5437" s="30"/>
      <c r="I5437" s="30"/>
      <c r="J5437" s="30"/>
    </row>
    <row r="5438" spans="8:10" x14ac:dyDescent="0.25">
      <c r="H5438" s="30"/>
      <c r="I5438" s="30"/>
      <c r="J5438" s="30"/>
    </row>
    <row r="5439" spans="8:10" x14ac:dyDescent="0.25">
      <c r="H5439" s="30"/>
      <c r="I5439" s="30"/>
      <c r="J5439" s="30"/>
    </row>
    <row r="5440" spans="8:10" x14ac:dyDescent="0.25">
      <c r="H5440" s="30"/>
      <c r="I5440" s="30"/>
      <c r="J5440" s="30"/>
    </row>
    <row r="5441" spans="8:10" x14ac:dyDescent="0.25">
      <c r="H5441" s="30"/>
      <c r="I5441" s="30"/>
      <c r="J5441" s="30"/>
    </row>
    <row r="5442" spans="8:10" x14ac:dyDescent="0.25">
      <c r="H5442" s="30"/>
      <c r="I5442" s="30"/>
      <c r="J5442" s="30"/>
    </row>
    <row r="5443" spans="8:10" x14ac:dyDescent="0.25">
      <c r="H5443" s="30"/>
      <c r="I5443" s="30"/>
      <c r="J5443" s="30"/>
    </row>
    <row r="5444" spans="8:10" x14ac:dyDescent="0.25">
      <c r="H5444" s="30"/>
      <c r="I5444" s="30"/>
      <c r="J5444" s="30"/>
    </row>
    <row r="5445" spans="8:10" x14ac:dyDescent="0.25">
      <c r="H5445" s="30"/>
      <c r="I5445" s="30"/>
      <c r="J5445" s="30"/>
    </row>
    <row r="5446" spans="8:10" x14ac:dyDescent="0.25">
      <c r="H5446" s="30"/>
      <c r="I5446" s="30"/>
      <c r="J5446" s="30"/>
    </row>
    <row r="5447" spans="8:10" x14ac:dyDescent="0.25">
      <c r="H5447" s="30"/>
      <c r="I5447" s="30"/>
      <c r="J5447" s="30"/>
    </row>
    <row r="5448" spans="8:10" x14ac:dyDescent="0.25">
      <c r="H5448" s="30"/>
      <c r="I5448" s="30"/>
      <c r="J5448" s="30"/>
    </row>
    <row r="5449" spans="8:10" x14ac:dyDescent="0.25">
      <c r="H5449" s="30"/>
      <c r="I5449" s="30"/>
      <c r="J5449" s="30"/>
    </row>
    <row r="5450" spans="8:10" x14ac:dyDescent="0.25">
      <c r="H5450" s="30"/>
      <c r="I5450" s="30"/>
      <c r="J5450" s="30"/>
    </row>
    <row r="5451" spans="8:10" x14ac:dyDescent="0.25">
      <c r="H5451" s="30"/>
      <c r="I5451" s="30"/>
      <c r="J5451" s="30"/>
    </row>
    <row r="5452" spans="8:10" x14ac:dyDescent="0.25">
      <c r="H5452" s="30"/>
      <c r="I5452" s="30"/>
      <c r="J5452" s="30"/>
    </row>
    <row r="5453" spans="8:10" x14ac:dyDescent="0.25">
      <c r="H5453" s="30"/>
      <c r="I5453" s="30"/>
      <c r="J5453" s="30"/>
    </row>
    <row r="5454" spans="8:10" x14ac:dyDescent="0.25">
      <c r="H5454" s="30"/>
      <c r="I5454" s="30"/>
      <c r="J5454" s="30"/>
    </row>
    <row r="5455" spans="8:10" x14ac:dyDescent="0.25">
      <c r="H5455" s="30"/>
      <c r="I5455" s="30"/>
      <c r="J5455" s="30"/>
    </row>
    <row r="5456" spans="8:10" x14ac:dyDescent="0.25">
      <c r="H5456" s="30"/>
      <c r="I5456" s="30"/>
      <c r="J5456" s="30"/>
    </row>
    <row r="5457" spans="8:10" x14ac:dyDescent="0.25">
      <c r="H5457" s="30"/>
      <c r="I5457" s="30"/>
      <c r="J5457" s="30"/>
    </row>
    <row r="5458" spans="8:10" x14ac:dyDescent="0.25">
      <c r="H5458" s="30"/>
      <c r="I5458" s="30"/>
      <c r="J5458" s="30"/>
    </row>
    <row r="5459" spans="8:10" x14ac:dyDescent="0.25">
      <c r="H5459" s="30"/>
      <c r="I5459" s="30"/>
      <c r="J5459" s="30"/>
    </row>
    <row r="5460" spans="8:10" x14ac:dyDescent="0.25">
      <c r="H5460" s="30"/>
      <c r="I5460" s="30"/>
      <c r="J5460" s="30"/>
    </row>
    <row r="5461" spans="8:10" x14ac:dyDescent="0.25">
      <c r="H5461" s="30"/>
      <c r="I5461" s="30"/>
      <c r="J5461" s="30"/>
    </row>
    <row r="5462" spans="8:10" x14ac:dyDescent="0.25">
      <c r="H5462" s="30"/>
      <c r="I5462" s="30"/>
      <c r="J5462" s="30"/>
    </row>
    <row r="5463" spans="8:10" x14ac:dyDescent="0.25">
      <c r="H5463" s="30"/>
      <c r="I5463" s="30"/>
      <c r="J5463" s="30"/>
    </row>
    <row r="5464" spans="8:10" x14ac:dyDescent="0.25">
      <c r="H5464" s="30"/>
      <c r="I5464" s="30"/>
      <c r="J5464" s="30"/>
    </row>
    <row r="5465" spans="8:10" x14ac:dyDescent="0.25">
      <c r="H5465" s="30"/>
      <c r="I5465" s="30"/>
      <c r="J5465" s="30"/>
    </row>
    <row r="5466" spans="8:10" x14ac:dyDescent="0.25">
      <c r="H5466" s="30"/>
      <c r="I5466" s="30"/>
      <c r="J5466" s="30"/>
    </row>
    <row r="5467" spans="8:10" x14ac:dyDescent="0.25">
      <c r="H5467" s="30"/>
      <c r="I5467" s="30"/>
      <c r="J5467" s="30"/>
    </row>
    <row r="5468" spans="8:10" x14ac:dyDescent="0.25">
      <c r="H5468" s="30"/>
      <c r="I5468" s="30"/>
      <c r="J5468" s="30"/>
    </row>
    <row r="5469" spans="8:10" x14ac:dyDescent="0.25">
      <c r="H5469" s="30"/>
      <c r="I5469" s="30"/>
      <c r="J5469" s="30"/>
    </row>
    <row r="5470" spans="8:10" x14ac:dyDescent="0.25">
      <c r="H5470" s="30"/>
      <c r="I5470" s="30"/>
      <c r="J5470" s="30"/>
    </row>
    <row r="5471" spans="8:10" x14ac:dyDescent="0.25">
      <c r="H5471" s="30"/>
      <c r="I5471" s="30"/>
      <c r="J5471" s="30"/>
    </row>
    <row r="5472" spans="8:10" x14ac:dyDescent="0.25">
      <c r="H5472" s="30"/>
      <c r="I5472" s="30"/>
      <c r="J5472" s="30"/>
    </row>
    <row r="5473" spans="8:10" x14ac:dyDescent="0.25">
      <c r="H5473" s="30"/>
      <c r="I5473" s="30"/>
      <c r="J5473" s="30"/>
    </row>
    <row r="5474" spans="8:10" x14ac:dyDescent="0.25">
      <c r="H5474" s="30"/>
      <c r="I5474" s="30"/>
      <c r="J5474" s="30"/>
    </row>
    <row r="5475" spans="8:10" x14ac:dyDescent="0.25">
      <c r="H5475" s="30"/>
      <c r="I5475" s="30"/>
      <c r="J5475" s="30"/>
    </row>
    <row r="5476" spans="8:10" x14ac:dyDescent="0.25">
      <c r="H5476" s="30"/>
      <c r="I5476" s="30"/>
      <c r="J5476" s="30"/>
    </row>
    <row r="5477" spans="8:10" x14ac:dyDescent="0.25">
      <c r="H5477" s="30"/>
      <c r="I5477" s="30"/>
      <c r="J5477" s="30"/>
    </row>
    <row r="5478" spans="8:10" x14ac:dyDescent="0.25">
      <c r="H5478" s="30"/>
      <c r="I5478" s="30"/>
      <c r="J5478" s="30"/>
    </row>
    <row r="5479" spans="8:10" x14ac:dyDescent="0.25">
      <c r="H5479" s="30"/>
      <c r="I5479" s="30"/>
      <c r="J5479" s="30"/>
    </row>
    <row r="5480" spans="8:10" x14ac:dyDescent="0.25">
      <c r="H5480" s="30"/>
      <c r="I5480" s="30"/>
      <c r="J5480" s="30"/>
    </row>
    <row r="5481" spans="8:10" x14ac:dyDescent="0.25">
      <c r="H5481" s="30"/>
      <c r="I5481" s="30"/>
      <c r="J5481" s="30"/>
    </row>
    <row r="5482" spans="8:10" x14ac:dyDescent="0.25">
      <c r="H5482" s="30"/>
      <c r="I5482" s="30"/>
      <c r="J5482" s="30"/>
    </row>
    <row r="5483" spans="8:10" x14ac:dyDescent="0.25">
      <c r="H5483" s="30"/>
      <c r="I5483" s="30"/>
      <c r="J5483" s="30"/>
    </row>
    <row r="5484" spans="8:10" x14ac:dyDescent="0.25">
      <c r="H5484" s="30"/>
      <c r="I5484" s="30"/>
      <c r="J5484" s="30"/>
    </row>
    <row r="5485" spans="8:10" x14ac:dyDescent="0.25">
      <c r="H5485" s="30"/>
      <c r="I5485" s="30"/>
      <c r="J5485" s="30"/>
    </row>
    <row r="5486" spans="8:10" x14ac:dyDescent="0.25">
      <c r="H5486" s="30"/>
      <c r="I5486" s="30"/>
      <c r="J5486" s="30"/>
    </row>
    <row r="5487" spans="8:10" x14ac:dyDescent="0.25">
      <c r="H5487" s="30"/>
      <c r="I5487" s="30"/>
      <c r="J5487" s="30"/>
    </row>
    <row r="5488" spans="8:10" x14ac:dyDescent="0.25">
      <c r="H5488" s="30"/>
      <c r="I5488" s="30"/>
      <c r="J5488" s="30"/>
    </row>
    <row r="5489" spans="8:10" x14ac:dyDescent="0.25">
      <c r="H5489" s="30"/>
      <c r="I5489" s="30"/>
      <c r="J5489" s="30"/>
    </row>
    <row r="5490" spans="8:10" x14ac:dyDescent="0.25">
      <c r="H5490" s="30"/>
      <c r="I5490" s="30"/>
      <c r="J5490" s="30"/>
    </row>
    <row r="5491" spans="8:10" x14ac:dyDescent="0.25">
      <c r="H5491" s="30"/>
      <c r="I5491" s="30"/>
      <c r="J5491" s="30"/>
    </row>
    <row r="5492" spans="8:10" x14ac:dyDescent="0.25">
      <c r="H5492" s="30"/>
      <c r="I5492" s="30"/>
      <c r="J5492" s="30"/>
    </row>
    <row r="5493" spans="8:10" x14ac:dyDescent="0.25">
      <c r="H5493" s="30"/>
      <c r="I5493" s="30"/>
      <c r="J5493" s="30"/>
    </row>
    <row r="5494" spans="8:10" x14ac:dyDescent="0.25">
      <c r="H5494" s="30"/>
      <c r="I5494" s="30"/>
      <c r="J5494" s="30"/>
    </row>
    <row r="5495" spans="8:10" x14ac:dyDescent="0.25">
      <c r="H5495" s="30"/>
      <c r="I5495" s="30"/>
      <c r="J5495" s="30"/>
    </row>
    <row r="5496" spans="8:10" x14ac:dyDescent="0.25">
      <c r="H5496" s="30"/>
      <c r="I5496" s="30"/>
      <c r="J5496" s="30"/>
    </row>
    <row r="5497" spans="8:10" x14ac:dyDescent="0.25">
      <c r="H5497" s="30"/>
      <c r="I5497" s="30"/>
      <c r="J5497" s="30"/>
    </row>
    <row r="5498" spans="8:10" x14ac:dyDescent="0.25">
      <c r="H5498" s="30"/>
      <c r="I5498" s="30"/>
      <c r="J5498" s="30"/>
    </row>
    <row r="5499" spans="8:10" x14ac:dyDescent="0.25">
      <c r="H5499" s="30"/>
      <c r="I5499" s="30"/>
      <c r="J5499" s="30"/>
    </row>
    <row r="5500" spans="8:10" x14ac:dyDescent="0.25">
      <c r="H5500" s="30"/>
      <c r="I5500" s="30"/>
      <c r="J5500" s="30"/>
    </row>
    <row r="5501" spans="8:10" x14ac:dyDescent="0.25">
      <c r="H5501" s="30"/>
      <c r="I5501" s="30"/>
      <c r="J5501" s="30"/>
    </row>
    <row r="5502" spans="8:10" x14ac:dyDescent="0.25">
      <c r="H5502" s="30"/>
      <c r="I5502" s="30"/>
      <c r="J5502" s="30"/>
    </row>
    <row r="5503" spans="8:10" x14ac:dyDescent="0.25">
      <c r="H5503" s="30"/>
      <c r="I5503" s="30"/>
      <c r="J5503" s="30"/>
    </row>
    <row r="5504" spans="8:10" x14ac:dyDescent="0.25">
      <c r="H5504" s="30"/>
      <c r="I5504" s="30"/>
      <c r="J5504" s="30"/>
    </row>
    <row r="5505" spans="8:10" x14ac:dyDescent="0.25">
      <c r="H5505" s="30"/>
      <c r="I5505" s="30"/>
      <c r="J5505" s="30"/>
    </row>
    <row r="5506" spans="8:10" x14ac:dyDescent="0.25">
      <c r="H5506" s="30"/>
      <c r="I5506" s="30"/>
      <c r="J5506" s="30"/>
    </row>
    <row r="5507" spans="8:10" x14ac:dyDescent="0.25">
      <c r="H5507" s="30"/>
      <c r="I5507" s="30"/>
      <c r="J5507" s="30"/>
    </row>
    <row r="5508" spans="8:10" x14ac:dyDescent="0.25">
      <c r="H5508" s="30"/>
      <c r="I5508" s="30"/>
      <c r="J5508" s="30"/>
    </row>
    <row r="5509" spans="8:10" x14ac:dyDescent="0.25">
      <c r="H5509" s="30"/>
      <c r="I5509" s="30"/>
      <c r="J5509" s="30"/>
    </row>
    <row r="5510" spans="8:10" x14ac:dyDescent="0.25">
      <c r="H5510" s="30"/>
      <c r="I5510" s="30"/>
      <c r="J5510" s="30"/>
    </row>
    <row r="5511" spans="8:10" x14ac:dyDescent="0.25">
      <c r="H5511" s="30"/>
      <c r="I5511" s="30"/>
      <c r="J5511" s="30"/>
    </row>
    <row r="5512" spans="8:10" x14ac:dyDescent="0.25">
      <c r="H5512" s="30"/>
      <c r="I5512" s="30"/>
      <c r="J5512" s="30"/>
    </row>
    <row r="5513" spans="8:10" x14ac:dyDescent="0.25">
      <c r="H5513" s="30"/>
      <c r="I5513" s="30"/>
      <c r="J5513" s="30"/>
    </row>
    <row r="5514" spans="8:10" x14ac:dyDescent="0.25">
      <c r="H5514" s="30"/>
      <c r="I5514" s="30"/>
      <c r="J5514" s="30"/>
    </row>
    <row r="5515" spans="8:10" x14ac:dyDescent="0.25">
      <c r="H5515" s="30"/>
      <c r="I5515" s="30"/>
      <c r="J5515" s="30"/>
    </row>
    <row r="5516" spans="8:10" x14ac:dyDescent="0.25">
      <c r="H5516" s="30"/>
      <c r="I5516" s="30"/>
      <c r="J5516" s="30"/>
    </row>
    <row r="5517" spans="8:10" x14ac:dyDescent="0.25">
      <c r="H5517" s="30"/>
      <c r="I5517" s="30"/>
      <c r="J5517" s="30"/>
    </row>
    <row r="5518" spans="8:10" x14ac:dyDescent="0.25">
      <c r="H5518" s="30"/>
      <c r="I5518" s="30"/>
      <c r="J5518" s="30"/>
    </row>
    <row r="5519" spans="8:10" x14ac:dyDescent="0.25">
      <c r="H5519" s="30"/>
      <c r="I5519" s="30"/>
      <c r="J5519" s="30"/>
    </row>
    <row r="5520" spans="8:10" x14ac:dyDescent="0.25">
      <c r="H5520" s="30"/>
      <c r="I5520" s="30"/>
      <c r="J5520" s="30"/>
    </row>
    <row r="5521" spans="8:10" x14ac:dyDescent="0.25">
      <c r="H5521" s="30"/>
      <c r="I5521" s="30"/>
      <c r="J5521" s="30"/>
    </row>
    <row r="5522" spans="8:10" x14ac:dyDescent="0.25">
      <c r="H5522" s="30"/>
      <c r="I5522" s="30"/>
      <c r="J5522" s="30"/>
    </row>
    <row r="5523" spans="8:10" x14ac:dyDescent="0.25">
      <c r="H5523" s="30"/>
      <c r="I5523" s="30"/>
      <c r="J5523" s="30"/>
    </row>
    <row r="5524" spans="8:10" x14ac:dyDescent="0.25">
      <c r="H5524" s="30"/>
      <c r="I5524" s="30"/>
      <c r="J5524" s="30"/>
    </row>
    <row r="5525" spans="8:10" x14ac:dyDescent="0.25">
      <c r="H5525" s="30"/>
      <c r="I5525" s="30"/>
      <c r="J5525" s="30"/>
    </row>
    <row r="5526" spans="8:10" x14ac:dyDescent="0.25">
      <c r="H5526" s="30"/>
      <c r="I5526" s="30"/>
      <c r="J5526" s="30"/>
    </row>
    <row r="5527" spans="8:10" x14ac:dyDescent="0.25">
      <c r="H5527" s="30"/>
      <c r="I5527" s="30"/>
      <c r="J5527" s="30"/>
    </row>
    <row r="5528" spans="8:10" x14ac:dyDescent="0.25">
      <c r="H5528" s="30"/>
      <c r="I5528" s="30"/>
      <c r="J5528" s="30"/>
    </row>
    <row r="5529" spans="8:10" x14ac:dyDescent="0.25">
      <c r="H5529" s="30"/>
      <c r="I5529" s="30"/>
      <c r="J5529" s="30"/>
    </row>
    <row r="5530" spans="8:10" x14ac:dyDescent="0.25">
      <c r="H5530" s="30"/>
      <c r="I5530" s="30"/>
      <c r="J5530" s="30"/>
    </row>
    <row r="5531" spans="8:10" x14ac:dyDescent="0.25">
      <c r="H5531" s="30"/>
      <c r="I5531" s="30"/>
      <c r="J5531" s="30"/>
    </row>
    <row r="5532" spans="8:10" x14ac:dyDescent="0.25">
      <c r="H5532" s="30"/>
      <c r="I5532" s="30"/>
      <c r="J5532" s="30"/>
    </row>
    <row r="5533" spans="8:10" x14ac:dyDescent="0.25">
      <c r="H5533" s="30"/>
      <c r="I5533" s="30"/>
      <c r="J5533" s="30"/>
    </row>
    <row r="5534" spans="8:10" x14ac:dyDescent="0.25">
      <c r="H5534" s="30"/>
      <c r="I5534" s="30"/>
      <c r="J5534" s="30"/>
    </row>
    <row r="5535" spans="8:10" x14ac:dyDescent="0.25">
      <c r="H5535" s="30"/>
      <c r="I5535" s="30"/>
      <c r="J5535" s="30"/>
    </row>
    <row r="5536" spans="8:10" x14ac:dyDescent="0.25">
      <c r="H5536" s="30"/>
      <c r="I5536" s="30"/>
      <c r="J5536" s="30"/>
    </row>
    <row r="5537" spans="8:10" x14ac:dyDescent="0.25">
      <c r="H5537" s="30"/>
      <c r="I5537" s="30"/>
      <c r="J5537" s="30"/>
    </row>
    <row r="5538" spans="8:10" x14ac:dyDescent="0.25">
      <c r="H5538" s="30"/>
      <c r="I5538" s="30"/>
      <c r="J5538" s="30"/>
    </row>
    <row r="5539" spans="8:10" x14ac:dyDescent="0.25">
      <c r="H5539" s="30"/>
      <c r="I5539" s="30"/>
      <c r="J5539" s="30"/>
    </row>
    <row r="5540" spans="8:10" x14ac:dyDescent="0.25">
      <c r="H5540" s="30"/>
      <c r="I5540" s="30"/>
      <c r="J5540" s="30"/>
    </row>
    <row r="5541" spans="8:10" x14ac:dyDescent="0.25">
      <c r="H5541" s="30"/>
      <c r="I5541" s="30"/>
      <c r="J5541" s="30"/>
    </row>
    <row r="5542" spans="8:10" x14ac:dyDescent="0.25">
      <c r="H5542" s="30"/>
      <c r="I5542" s="30"/>
      <c r="J5542" s="30"/>
    </row>
    <row r="5543" spans="8:10" x14ac:dyDescent="0.25">
      <c r="H5543" s="30"/>
      <c r="I5543" s="30"/>
      <c r="J5543" s="30"/>
    </row>
    <row r="5544" spans="8:10" x14ac:dyDescent="0.25">
      <c r="H5544" s="30"/>
      <c r="I5544" s="30"/>
      <c r="J5544" s="30"/>
    </row>
    <row r="5545" spans="8:10" x14ac:dyDescent="0.25">
      <c r="H5545" s="30"/>
      <c r="I5545" s="30"/>
      <c r="J5545" s="30"/>
    </row>
    <row r="5546" spans="8:10" x14ac:dyDescent="0.25">
      <c r="H5546" s="30"/>
      <c r="I5546" s="30"/>
      <c r="J5546" s="30"/>
    </row>
    <row r="5547" spans="8:10" x14ac:dyDescent="0.25">
      <c r="H5547" s="30"/>
      <c r="I5547" s="30"/>
      <c r="J5547" s="30"/>
    </row>
    <row r="5548" spans="8:10" x14ac:dyDescent="0.25">
      <c r="H5548" s="30"/>
      <c r="I5548" s="30"/>
      <c r="J5548" s="30"/>
    </row>
    <row r="5549" spans="8:10" x14ac:dyDescent="0.25">
      <c r="H5549" s="30"/>
      <c r="I5549" s="30"/>
      <c r="J5549" s="30"/>
    </row>
    <row r="5550" spans="8:10" x14ac:dyDescent="0.25">
      <c r="H5550" s="30"/>
      <c r="I5550" s="30"/>
      <c r="J5550" s="30"/>
    </row>
    <row r="5551" spans="8:10" x14ac:dyDescent="0.25">
      <c r="H5551" s="30"/>
      <c r="I5551" s="30"/>
      <c r="J5551" s="30"/>
    </row>
    <row r="5552" spans="8:10" x14ac:dyDescent="0.25">
      <c r="H5552" s="30"/>
      <c r="I5552" s="30"/>
      <c r="J5552" s="30"/>
    </row>
    <row r="5553" spans="8:10" x14ac:dyDescent="0.25">
      <c r="H5553" s="30"/>
      <c r="I5553" s="30"/>
      <c r="J5553" s="30"/>
    </row>
    <row r="5554" spans="8:10" x14ac:dyDescent="0.25">
      <c r="H5554" s="30"/>
      <c r="I5554" s="30"/>
      <c r="J5554" s="30"/>
    </row>
    <row r="5555" spans="8:10" x14ac:dyDescent="0.25">
      <c r="H5555" s="30"/>
      <c r="I5555" s="30"/>
      <c r="J5555" s="30"/>
    </row>
    <row r="5556" spans="8:10" x14ac:dyDescent="0.25">
      <c r="H5556" s="30"/>
      <c r="I5556" s="30"/>
      <c r="J5556" s="30"/>
    </row>
    <row r="5557" spans="8:10" x14ac:dyDescent="0.25">
      <c r="H5557" s="30"/>
      <c r="I5557" s="30"/>
      <c r="J5557" s="30"/>
    </row>
    <row r="5558" spans="8:10" x14ac:dyDescent="0.25">
      <c r="H5558" s="30"/>
      <c r="I5558" s="30"/>
      <c r="J5558" s="30"/>
    </row>
    <row r="5559" spans="8:10" x14ac:dyDescent="0.25">
      <c r="H5559" s="30"/>
      <c r="I5559" s="30"/>
      <c r="J5559" s="30"/>
    </row>
    <row r="5560" spans="8:10" x14ac:dyDescent="0.25">
      <c r="H5560" s="30"/>
      <c r="I5560" s="30"/>
      <c r="J5560" s="30"/>
    </row>
    <row r="5561" spans="8:10" x14ac:dyDescent="0.25">
      <c r="H5561" s="30"/>
      <c r="I5561" s="30"/>
      <c r="J5561" s="30"/>
    </row>
    <row r="5562" spans="8:10" x14ac:dyDescent="0.25">
      <c r="H5562" s="30"/>
      <c r="I5562" s="30"/>
      <c r="J5562" s="30"/>
    </row>
    <row r="5563" spans="8:10" x14ac:dyDescent="0.25">
      <c r="H5563" s="30"/>
      <c r="I5563" s="30"/>
      <c r="J5563" s="30"/>
    </row>
    <row r="5564" spans="8:10" x14ac:dyDescent="0.25">
      <c r="H5564" s="30"/>
      <c r="I5564" s="30"/>
      <c r="J5564" s="30"/>
    </row>
    <row r="5565" spans="8:10" x14ac:dyDescent="0.25">
      <c r="H5565" s="30"/>
      <c r="I5565" s="30"/>
      <c r="J5565" s="30"/>
    </row>
    <row r="5566" spans="8:10" x14ac:dyDescent="0.25">
      <c r="H5566" s="30"/>
      <c r="I5566" s="30"/>
      <c r="J5566" s="30"/>
    </row>
    <row r="5567" spans="8:10" x14ac:dyDescent="0.25">
      <c r="H5567" s="30"/>
      <c r="I5567" s="30"/>
      <c r="J5567" s="30"/>
    </row>
    <row r="5568" spans="8:10" x14ac:dyDescent="0.25">
      <c r="H5568" s="30"/>
      <c r="I5568" s="30"/>
      <c r="J5568" s="30"/>
    </row>
    <row r="5569" spans="8:10" x14ac:dyDescent="0.25">
      <c r="H5569" s="30"/>
      <c r="I5569" s="30"/>
      <c r="J5569" s="30"/>
    </row>
    <row r="5570" spans="8:10" x14ac:dyDescent="0.25">
      <c r="H5570" s="30"/>
      <c r="I5570" s="30"/>
      <c r="J5570" s="30"/>
    </row>
    <row r="5571" spans="8:10" x14ac:dyDescent="0.25">
      <c r="H5571" s="30"/>
      <c r="I5571" s="30"/>
      <c r="J5571" s="30"/>
    </row>
    <row r="5572" spans="8:10" x14ac:dyDescent="0.25">
      <c r="H5572" s="30"/>
      <c r="I5572" s="30"/>
      <c r="J5572" s="30"/>
    </row>
    <row r="5573" spans="8:10" x14ac:dyDescent="0.25">
      <c r="H5573" s="30"/>
      <c r="I5573" s="30"/>
      <c r="J5573" s="30"/>
    </row>
    <row r="5574" spans="8:10" x14ac:dyDescent="0.25">
      <c r="H5574" s="30"/>
      <c r="I5574" s="30"/>
      <c r="J5574" s="30"/>
    </row>
    <row r="5575" spans="8:10" x14ac:dyDescent="0.25">
      <c r="H5575" s="30"/>
      <c r="I5575" s="30"/>
      <c r="J5575" s="30"/>
    </row>
    <row r="5576" spans="8:10" x14ac:dyDescent="0.25">
      <c r="H5576" s="30"/>
      <c r="I5576" s="30"/>
      <c r="J5576" s="30"/>
    </row>
    <row r="5577" spans="8:10" x14ac:dyDescent="0.25">
      <c r="H5577" s="30"/>
      <c r="I5577" s="30"/>
      <c r="J5577" s="30"/>
    </row>
    <row r="5578" spans="8:10" x14ac:dyDescent="0.25">
      <c r="H5578" s="30"/>
      <c r="I5578" s="30"/>
      <c r="J5578" s="30"/>
    </row>
    <row r="5579" spans="8:10" x14ac:dyDescent="0.25">
      <c r="H5579" s="30"/>
      <c r="I5579" s="30"/>
      <c r="J5579" s="30"/>
    </row>
    <row r="5580" spans="8:10" x14ac:dyDescent="0.25">
      <c r="H5580" s="30"/>
      <c r="I5580" s="30"/>
      <c r="J5580" s="30"/>
    </row>
    <row r="5581" spans="8:10" x14ac:dyDescent="0.25">
      <c r="H5581" s="30"/>
      <c r="I5581" s="30"/>
      <c r="J5581" s="30"/>
    </row>
    <row r="5582" spans="8:10" x14ac:dyDescent="0.25">
      <c r="H5582" s="30"/>
      <c r="I5582" s="30"/>
      <c r="J5582" s="30"/>
    </row>
    <row r="5583" spans="8:10" x14ac:dyDescent="0.25">
      <c r="H5583" s="30"/>
      <c r="I5583" s="30"/>
      <c r="J5583" s="30"/>
    </row>
    <row r="5584" spans="8:10" x14ac:dyDescent="0.25">
      <c r="H5584" s="30"/>
      <c r="I5584" s="30"/>
      <c r="J5584" s="30"/>
    </row>
    <row r="5585" spans="8:10" x14ac:dyDescent="0.25">
      <c r="H5585" s="30"/>
      <c r="I5585" s="30"/>
      <c r="J5585" s="30"/>
    </row>
    <row r="5586" spans="8:10" x14ac:dyDescent="0.25">
      <c r="H5586" s="30"/>
      <c r="I5586" s="30"/>
      <c r="J5586" s="30"/>
    </row>
    <row r="5587" spans="8:10" x14ac:dyDescent="0.25">
      <c r="H5587" s="30"/>
      <c r="I5587" s="30"/>
      <c r="J5587" s="30"/>
    </row>
    <row r="5588" spans="8:10" x14ac:dyDescent="0.25">
      <c r="H5588" s="30"/>
      <c r="I5588" s="30"/>
      <c r="J5588" s="30"/>
    </row>
    <row r="5589" spans="8:10" x14ac:dyDescent="0.25">
      <c r="H5589" s="30"/>
      <c r="I5589" s="30"/>
      <c r="J5589" s="30"/>
    </row>
    <row r="5590" spans="8:10" x14ac:dyDescent="0.25">
      <c r="H5590" s="30"/>
      <c r="I5590" s="30"/>
      <c r="J5590" s="30"/>
    </row>
    <row r="5591" spans="8:10" x14ac:dyDescent="0.25">
      <c r="H5591" s="30"/>
      <c r="I5591" s="30"/>
      <c r="J5591" s="30"/>
    </row>
    <row r="5592" spans="8:10" x14ac:dyDescent="0.25">
      <c r="H5592" s="30"/>
      <c r="I5592" s="30"/>
      <c r="J5592" s="30"/>
    </row>
    <row r="5593" spans="8:10" x14ac:dyDescent="0.25">
      <c r="H5593" s="30"/>
      <c r="I5593" s="30"/>
      <c r="J5593" s="30"/>
    </row>
    <row r="5594" spans="8:10" x14ac:dyDescent="0.25">
      <c r="H5594" s="30"/>
      <c r="I5594" s="30"/>
      <c r="J5594" s="30"/>
    </row>
    <row r="5595" spans="8:10" x14ac:dyDescent="0.25">
      <c r="H5595" s="30"/>
      <c r="I5595" s="30"/>
      <c r="J5595" s="30"/>
    </row>
    <row r="5596" spans="8:10" x14ac:dyDescent="0.25">
      <c r="H5596" s="30"/>
      <c r="I5596" s="30"/>
      <c r="J5596" s="30"/>
    </row>
    <row r="5597" spans="8:10" x14ac:dyDescent="0.25">
      <c r="H5597" s="30"/>
      <c r="I5597" s="30"/>
      <c r="J5597" s="30"/>
    </row>
    <row r="5598" spans="8:10" x14ac:dyDescent="0.25">
      <c r="H5598" s="30"/>
      <c r="I5598" s="30"/>
      <c r="J5598" s="30"/>
    </row>
    <row r="5599" spans="8:10" x14ac:dyDescent="0.25">
      <c r="H5599" s="30"/>
      <c r="I5599" s="30"/>
      <c r="J5599" s="30"/>
    </row>
    <row r="5600" spans="8:10" x14ac:dyDescent="0.25">
      <c r="H5600" s="30"/>
      <c r="I5600" s="30"/>
      <c r="J5600" s="30"/>
    </row>
    <row r="5601" spans="8:10" x14ac:dyDescent="0.25">
      <c r="H5601" s="30"/>
      <c r="I5601" s="30"/>
      <c r="J5601" s="30"/>
    </row>
    <row r="5602" spans="8:10" x14ac:dyDescent="0.25">
      <c r="H5602" s="30"/>
      <c r="I5602" s="30"/>
      <c r="J5602" s="30"/>
    </row>
    <row r="5603" spans="8:10" x14ac:dyDescent="0.25">
      <c r="H5603" s="30"/>
      <c r="I5603" s="30"/>
      <c r="J5603" s="30"/>
    </row>
    <row r="5604" spans="8:10" x14ac:dyDescent="0.25">
      <c r="H5604" s="30"/>
      <c r="I5604" s="30"/>
      <c r="J5604" s="30"/>
    </row>
    <row r="5605" spans="8:10" x14ac:dyDescent="0.25">
      <c r="H5605" s="30"/>
      <c r="I5605" s="30"/>
      <c r="J5605" s="30"/>
    </row>
    <row r="5606" spans="8:10" x14ac:dyDescent="0.25">
      <c r="H5606" s="30"/>
      <c r="I5606" s="30"/>
      <c r="J5606" s="30"/>
    </row>
    <row r="5607" spans="8:10" x14ac:dyDescent="0.25">
      <c r="H5607" s="30"/>
      <c r="I5607" s="30"/>
      <c r="J5607" s="30"/>
    </row>
    <row r="5608" spans="8:10" x14ac:dyDescent="0.25">
      <c r="H5608" s="30"/>
      <c r="I5608" s="30"/>
      <c r="J5608" s="30"/>
    </row>
    <row r="5609" spans="8:10" x14ac:dyDescent="0.25">
      <c r="H5609" s="30"/>
      <c r="I5609" s="30"/>
      <c r="J5609" s="30"/>
    </row>
    <row r="5610" spans="8:10" x14ac:dyDescent="0.25">
      <c r="H5610" s="30"/>
      <c r="I5610" s="30"/>
      <c r="J5610" s="30"/>
    </row>
    <row r="5611" spans="8:10" x14ac:dyDescent="0.25">
      <c r="H5611" s="30"/>
      <c r="I5611" s="30"/>
      <c r="J5611" s="30"/>
    </row>
    <row r="5612" spans="8:10" x14ac:dyDescent="0.25">
      <c r="H5612" s="30"/>
      <c r="I5612" s="30"/>
      <c r="J5612" s="30"/>
    </row>
    <row r="5613" spans="8:10" x14ac:dyDescent="0.25">
      <c r="H5613" s="30"/>
      <c r="I5613" s="30"/>
      <c r="J5613" s="30"/>
    </row>
    <row r="5614" spans="8:10" x14ac:dyDescent="0.25">
      <c r="H5614" s="30"/>
      <c r="I5614" s="30"/>
      <c r="J5614" s="30"/>
    </row>
    <row r="5615" spans="8:10" x14ac:dyDescent="0.25">
      <c r="H5615" s="30"/>
      <c r="I5615" s="30"/>
      <c r="J5615" s="30"/>
    </row>
    <row r="5616" spans="8:10" x14ac:dyDescent="0.25">
      <c r="H5616" s="30"/>
      <c r="I5616" s="30"/>
      <c r="J5616" s="30"/>
    </row>
    <row r="5617" spans="8:10" x14ac:dyDescent="0.25">
      <c r="H5617" s="30"/>
      <c r="I5617" s="30"/>
      <c r="J5617" s="30"/>
    </row>
    <row r="5618" spans="8:10" x14ac:dyDescent="0.25">
      <c r="H5618" s="30"/>
      <c r="I5618" s="30"/>
      <c r="J5618" s="30"/>
    </row>
    <row r="5619" spans="8:10" x14ac:dyDescent="0.25">
      <c r="H5619" s="30"/>
      <c r="I5619" s="30"/>
      <c r="J5619" s="30"/>
    </row>
    <row r="5620" spans="8:10" x14ac:dyDescent="0.25">
      <c r="H5620" s="30"/>
      <c r="I5620" s="30"/>
      <c r="J5620" s="30"/>
    </row>
    <row r="5621" spans="8:10" x14ac:dyDescent="0.25">
      <c r="H5621" s="30"/>
      <c r="I5621" s="30"/>
      <c r="J5621" s="30"/>
    </row>
    <row r="5622" spans="8:10" x14ac:dyDescent="0.25">
      <c r="H5622" s="30"/>
      <c r="I5622" s="30"/>
      <c r="J5622" s="30"/>
    </row>
    <row r="5623" spans="8:10" x14ac:dyDescent="0.25">
      <c r="H5623" s="30"/>
      <c r="I5623" s="30"/>
      <c r="J5623" s="30"/>
    </row>
    <row r="5624" spans="8:10" x14ac:dyDescent="0.25">
      <c r="H5624" s="30"/>
      <c r="I5624" s="30"/>
      <c r="J5624" s="30"/>
    </row>
    <row r="5625" spans="8:10" x14ac:dyDescent="0.25">
      <c r="H5625" s="30"/>
      <c r="I5625" s="30"/>
      <c r="J5625" s="30"/>
    </row>
    <row r="5626" spans="8:10" x14ac:dyDescent="0.25">
      <c r="H5626" s="30"/>
      <c r="I5626" s="30"/>
      <c r="J5626" s="30"/>
    </row>
    <row r="5627" spans="8:10" x14ac:dyDescent="0.25">
      <c r="H5627" s="30"/>
      <c r="I5627" s="30"/>
      <c r="J5627" s="30"/>
    </row>
    <row r="5628" spans="8:10" x14ac:dyDescent="0.25">
      <c r="H5628" s="30"/>
      <c r="I5628" s="30"/>
      <c r="J5628" s="30"/>
    </row>
    <row r="5629" spans="8:10" x14ac:dyDescent="0.25">
      <c r="H5629" s="30"/>
      <c r="I5629" s="30"/>
      <c r="J5629" s="30"/>
    </row>
    <row r="5630" spans="8:10" x14ac:dyDescent="0.25">
      <c r="H5630" s="30"/>
      <c r="I5630" s="30"/>
      <c r="J5630" s="30"/>
    </row>
    <row r="5631" spans="8:10" x14ac:dyDescent="0.25">
      <c r="H5631" s="30"/>
      <c r="I5631" s="30"/>
      <c r="J5631" s="30"/>
    </row>
    <row r="5632" spans="8:10" x14ac:dyDescent="0.25">
      <c r="H5632" s="30"/>
      <c r="I5632" s="30"/>
      <c r="J5632" s="30"/>
    </row>
    <row r="5633" spans="8:10" x14ac:dyDescent="0.25">
      <c r="H5633" s="30"/>
      <c r="I5633" s="30"/>
      <c r="J5633" s="30"/>
    </row>
    <row r="5634" spans="8:10" x14ac:dyDescent="0.25">
      <c r="H5634" s="30"/>
      <c r="I5634" s="30"/>
      <c r="J5634" s="30"/>
    </row>
    <row r="5635" spans="8:10" x14ac:dyDescent="0.25">
      <c r="H5635" s="30"/>
      <c r="I5635" s="30"/>
      <c r="J5635" s="30"/>
    </row>
    <row r="5636" spans="8:10" x14ac:dyDescent="0.25">
      <c r="H5636" s="30"/>
      <c r="I5636" s="30"/>
      <c r="J5636" s="30"/>
    </row>
    <row r="5637" spans="8:10" x14ac:dyDescent="0.25">
      <c r="H5637" s="30"/>
      <c r="I5637" s="30"/>
      <c r="J5637" s="30"/>
    </row>
    <row r="5638" spans="8:10" x14ac:dyDescent="0.25">
      <c r="H5638" s="30"/>
      <c r="I5638" s="30"/>
      <c r="J5638" s="30"/>
    </row>
    <row r="5639" spans="8:10" x14ac:dyDescent="0.25">
      <c r="H5639" s="30"/>
      <c r="I5639" s="30"/>
      <c r="J5639" s="30"/>
    </row>
    <row r="5640" spans="8:10" x14ac:dyDescent="0.25">
      <c r="H5640" s="30"/>
      <c r="I5640" s="30"/>
      <c r="J5640" s="30"/>
    </row>
    <row r="5641" spans="8:10" x14ac:dyDescent="0.25">
      <c r="H5641" s="30"/>
      <c r="I5641" s="30"/>
      <c r="J5641" s="30"/>
    </row>
    <row r="5642" spans="8:10" x14ac:dyDescent="0.25">
      <c r="H5642" s="30"/>
      <c r="I5642" s="30"/>
      <c r="J5642" s="30"/>
    </row>
    <row r="5643" spans="8:10" x14ac:dyDescent="0.25">
      <c r="H5643" s="30"/>
      <c r="I5643" s="30"/>
      <c r="J5643" s="30"/>
    </row>
    <row r="5644" spans="8:10" x14ac:dyDescent="0.25">
      <c r="H5644" s="30"/>
      <c r="I5644" s="30"/>
      <c r="J5644" s="30"/>
    </row>
    <row r="5645" spans="8:10" x14ac:dyDescent="0.25">
      <c r="H5645" s="30"/>
      <c r="I5645" s="30"/>
      <c r="J5645" s="30"/>
    </row>
    <row r="5646" spans="8:10" x14ac:dyDescent="0.25">
      <c r="H5646" s="30"/>
      <c r="I5646" s="30"/>
      <c r="J5646" s="30"/>
    </row>
    <row r="5647" spans="8:10" x14ac:dyDescent="0.25">
      <c r="H5647" s="30"/>
      <c r="I5647" s="30"/>
      <c r="J5647" s="30"/>
    </row>
    <row r="5648" spans="8:10" x14ac:dyDescent="0.25">
      <c r="H5648" s="30"/>
      <c r="I5648" s="30"/>
      <c r="J5648" s="30"/>
    </row>
    <row r="5649" spans="8:10" x14ac:dyDescent="0.25">
      <c r="H5649" s="30"/>
      <c r="I5649" s="30"/>
      <c r="J5649" s="30"/>
    </row>
    <row r="5650" spans="8:10" x14ac:dyDescent="0.25">
      <c r="H5650" s="30"/>
      <c r="I5650" s="30"/>
      <c r="J5650" s="30"/>
    </row>
    <row r="5651" spans="8:10" x14ac:dyDescent="0.25">
      <c r="H5651" s="30"/>
      <c r="I5651" s="30"/>
      <c r="J5651" s="30"/>
    </row>
    <row r="5652" spans="8:10" x14ac:dyDescent="0.25">
      <c r="H5652" s="30"/>
      <c r="I5652" s="30"/>
      <c r="J5652" s="30"/>
    </row>
    <row r="5653" spans="8:10" x14ac:dyDescent="0.25">
      <c r="H5653" s="30"/>
      <c r="I5653" s="30"/>
      <c r="J5653" s="30"/>
    </row>
    <row r="5654" spans="8:10" x14ac:dyDescent="0.25">
      <c r="H5654" s="30"/>
      <c r="I5654" s="30"/>
      <c r="J5654" s="30"/>
    </row>
    <row r="5655" spans="8:10" x14ac:dyDescent="0.25">
      <c r="H5655" s="30"/>
      <c r="I5655" s="30"/>
      <c r="J5655" s="30"/>
    </row>
    <row r="5656" spans="8:10" x14ac:dyDescent="0.25">
      <c r="H5656" s="30"/>
      <c r="I5656" s="30"/>
      <c r="J5656" s="30"/>
    </row>
    <row r="5657" spans="8:10" x14ac:dyDescent="0.25">
      <c r="H5657" s="30"/>
      <c r="I5657" s="30"/>
      <c r="J5657" s="30"/>
    </row>
    <row r="5658" spans="8:10" x14ac:dyDescent="0.25">
      <c r="H5658" s="30"/>
      <c r="I5658" s="30"/>
      <c r="J5658" s="30"/>
    </row>
    <row r="5659" spans="8:10" x14ac:dyDescent="0.25">
      <c r="H5659" s="30"/>
      <c r="I5659" s="30"/>
      <c r="J5659" s="30"/>
    </row>
    <row r="5660" spans="8:10" x14ac:dyDescent="0.25">
      <c r="H5660" s="30"/>
      <c r="I5660" s="30"/>
      <c r="J5660" s="30"/>
    </row>
    <row r="5661" spans="8:10" x14ac:dyDescent="0.25">
      <c r="H5661" s="30"/>
      <c r="I5661" s="30"/>
      <c r="J5661" s="30"/>
    </row>
    <row r="5662" spans="8:10" x14ac:dyDescent="0.25">
      <c r="H5662" s="30"/>
      <c r="I5662" s="30"/>
      <c r="J5662" s="30"/>
    </row>
    <row r="5663" spans="8:10" x14ac:dyDescent="0.25">
      <c r="H5663" s="30"/>
      <c r="I5663" s="30"/>
      <c r="J5663" s="30"/>
    </row>
    <row r="5664" spans="8:10" x14ac:dyDescent="0.25">
      <c r="H5664" s="30"/>
      <c r="I5664" s="30"/>
      <c r="J5664" s="30"/>
    </row>
    <row r="5665" spans="8:10" x14ac:dyDescent="0.25">
      <c r="H5665" s="30"/>
      <c r="I5665" s="30"/>
      <c r="J5665" s="30"/>
    </row>
    <row r="5666" spans="8:10" x14ac:dyDescent="0.25">
      <c r="H5666" s="30"/>
      <c r="I5666" s="30"/>
      <c r="J5666" s="30"/>
    </row>
    <row r="5667" spans="8:10" x14ac:dyDescent="0.25">
      <c r="H5667" s="30"/>
      <c r="I5667" s="30"/>
      <c r="J5667" s="30"/>
    </row>
    <row r="5668" spans="8:10" x14ac:dyDescent="0.25">
      <c r="H5668" s="30"/>
      <c r="I5668" s="30"/>
      <c r="J5668" s="30"/>
    </row>
    <row r="5669" spans="8:10" x14ac:dyDescent="0.25">
      <c r="H5669" s="30"/>
      <c r="I5669" s="30"/>
      <c r="J5669" s="30"/>
    </row>
    <row r="5670" spans="8:10" x14ac:dyDescent="0.25">
      <c r="H5670" s="30"/>
      <c r="I5670" s="30"/>
      <c r="J5670" s="30"/>
    </row>
    <row r="5671" spans="8:10" x14ac:dyDescent="0.25">
      <c r="H5671" s="30"/>
      <c r="I5671" s="30"/>
      <c r="J5671" s="30"/>
    </row>
    <row r="5672" spans="8:10" x14ac:dyDescent="0.25">
      <c r="H5672" s="30"/>
      <c r="I5672" s="30"/>
      <c r="J5672" s="30"/>
    </row>
    <row r="5673" spans="8:10" x14ac:dyDescent="0.25">
      <c r="H5673" s="30"/>
      <c r="I5673" s="30"/>
      <c r="J5673" s="30"/>
    </row>
    <row r="5674" spans="8:10" x14ac:dyDescent="0.25">
      <c r="H5674" s="30"/>
      <c r="I5674" s="30"/>
      <c r="J5674" s="30"/>
    </row>
    <row r="5675" spans="8:10" x14ac:dyDescent="0.25">
      <c r="H5675" s="30"/>
      <c r="I5675" s="30"/>
      <c r="J5675" s="30"/>
    </row>
    <row r="5676" spans="8:10" x14ac:dyDescent="0.25">
      <c r="H5676" s="30"/>
      <c r="I5676" s="30"/>
      <c r="J5676" s="30"/>
    </row>
    <row r="5677" spans="8:10" x14ac:dyDescent="0.25">
      <c r="H5677" s="30"/>
      <c r="I5677" s="30"/>
      <c r="J5677" s="30"/>
    </row>
    <row r="5678" spans="8:10" x14ac:dyDescent="0.25">
      <c r="H5678" s="30"/>
      <c r="I5678" s="30"/>
      <c r="J5678" s="30"/>
    </row>
    <row r="5679" spans="8:10" x14ac:dyDescent="0.25">
      <c r="H5679" s="30"/>
      <c r="I5679" s="30"/>
      <c r="J5679" s="30"/>
    </row>
    <row r="5680" spans="8:10" x14ac:dyDescent="0.25">
      <c r="H5680" s="30"/>
      <c r="I5680" s="30"/>
      <c r="J5680" s="30"/>
    </row>
    <row r="5681" spans="8:10" x14ac:dyDescent="0.25">
      <c r="H5681" s="30"/>
      <c r="I5681" s="30"/>
      <c r="J5681" s="30"/>
    </row>
    <row r="5682" spans="8:10" x14ac:dyDescent="0.25">
      <c r="H5682" s="30"/>
      <c r="I5682" s="30"/>
      <c r="J5682" s="30"/>
    </row>
    <row r="5683" spans="8:10" x14ac:dyDescent="0.25">
      <c r="H5683" s="30"/>
      <c r="I5683" s="30"/>
      <c r="J5683" s="30"/>
    </row>
    <row r="5684" spans="8:10" x14ac:dyDescent="0.25">
      <c r="H5684" s="30"/>
      <c r="I5684" s="30"/>
      <c r="J5684" s="30"/>
    </row>
    <row r="5685" spans="8:10" x14ac:dyDescent="0.25">
      <c r="H5685" s="30"/>
      <c r="I5685" s="30"/>
      <c r="J5685" s="30"/>
    </row>
    <row r="5686" spans="8:10" x14ac:dyDescent="0.25">
      <c r="H5686" s="30"/>
      <c r="I5686" s="30"/>
      <c r="J5686" s="30"/>
    </row>
    <row r="5687" spans="8:10" x14ac:dyDescent="0.25">
      <c r="H5687" s="30"/>
      <c r="I5687" s="30"/>
      <c r="J5687" s="30"/>
    </row>
    <row r="5688" spans="8:10" x14ac:dyDescent="0.25">
      <c r="H5688" s="30"/>
      <c r="I5688" s="30"/>
      <c r="J5688" s="30"/>
    </row>
    <row r="5689" spans="8:10" x14ac:dyDescent="0.25">
      <c r="H5689" s="30"/>
      <c r="I5689" s="30"/>
      <c r="J5689" s="30"/>
    </row>
    <row r="5690" spans="8:10" x14ac:dyDescent="0.25">
      <c r="H5690" s="30"/>
      <c r="I5690" s="30"/>
      <c r="J5690" s="30"/>
    </row>
    <row r="5691" spans="8:10" x14ac:dyDescent="0.25">
      <c r="H5691" s="30"/>
      <c r="I5691" s="30"/>
      <c r="J5691" s="30"/>
    </row>
    <row r="5692" spans="8:10" x14ac:dyDescent="0.25">
      <c r="H5692" s="30"/>
      <c r="I5692" s="30"/>
      <c r="J5692" s="30"/>
    </row>
    <row r="5693" spans="8:10" x14ac:dyDescent="0.25">
      <c r="H5693" s="30"/>
      <c r="I5693" s="30"/>
      <c r="J5693" s="30"/>
    </row>
    <row r="5694" spans="8:10" x14ac:dyDescent="0.25">
      <c r="H5694" s="30"/>
      <c r="I5694" s="30"/>
      <c r="J5694" s="30"/>
    </row>
    <row r="5695" spans="8:10" x14ac:dyDescent="0.25">
      <c r="H5695" s="30"/>
      <c r="I5695" s="30"/>
      <c r="J5695" s="30"/>
    </row>
    <row r="5696" spans="8:10" x14ac:dyDescent="0.25">
      <c r="H5696" s="30"/>
      <c r="I5696" s="30"/>
      <c r="J5696" s="30"/>
    </row>
    <row r="5697" spans="8:10" x14ac:dyDescent="0.25">
      <c r="H5697" s="30"/>
      <c r="I5697" s="30"/>
      <c r="J5697" s="30"/>
    </row>
    <row r="5698" spans="8:10" x14ac:dyDescent="0.25">
      <c r="H5698" s="30"/>
      <c r="I5698" s="30"/>
      <c r="J5698" s="30"/>
    </row>
    <row r="5699" spans="8:10" x14ac:dyDescent="0.25">
      <c r="H5699" s="30"/>
      <c r="I5699" s="30"/>
      <c r="J5699" s="30"/>
    </row>
    <row r="5700" spans="8:10" x14ac:dyDescent="0.25">
      <c r="H5700" s="30"/>
      <c r="I5700" s="30"/>
      <c r="J5700" s="30"/>
    </row>
    <row r="5701" spans="8:10" x14ac:dyDescent="0.25">
      <c r="H5701" s="30"/>
      <c r="I5701" s="30"/>
      <c r="J5701" s="30"/>
    </row>
    <row r="5702" spans="8:10" x14ac:dyDescent="0.25">
      <c r="H5702" s="30"/>
      <c r="I5702" s="30"/>
      <c r="J5702" s="30"/>
    </row>
    <row r="5703" spans="8:10" x14ac:dyDescent="0.25">
      <c r="H5703" s="30"/>
      <c r="I5703" s="30"/>
      <c r="J5703" s="30"/>
    </row>
    <row r="5704" spans="8:10" x14ac:dyDescent="0.25">
      <c r="H5704" s="30"/>
      <c r="I5704" s="30"/>
      <c r="J5704" s="30"/>
    </row>
    <row r="5705" spans="8:10" x14ac:dyDescent="0.25">
      <c r="H5705" s="30"/>
      <c r="I5705" s="30"/>
      <c r="J5705" s="30"/>
    </row>
    <row r="5706" spans="8:10" x14ac:dyDescent="0.25">
      <c r="H5706" s="30"/>
      <c r="I5706" s="30"/>
      <c r="J5706" s="30"/>
    </row>
    <row r="5707" spans="8:10" x14ac:dyDescent="0.25">
      <c r="H5707" s="30"/>
      <c r="I5707" s="30"/>
      <c r="J5707" s="30"/>
    </row>
    <row r="5708" spans="8:10" x14ac:dyDescent="0.25">
      <c r="H5708" s="30"/>
      <c r="I5708" s="30"/>
      <c r="J5708" s="30"/>
    </row>
    <row r="5709" spans="8:10" x14ac:dyDescent="0.25">
      <c r="H5709" s="30"/>
      <c r="I5709" s="30"/>
      <c r="J5709" s="30"/>
    </row>
    <row r="5710" spans="8:10" x14ac:dyDescent="0.25">
      <c r="H5710" s="30"/>
      <c r="I5710" s="30"/>
      <c r="J5710" s="30"/>
    </row>
    <row r="5711" spans="8:10" x14ac:dyDescent="0.25">
      <c r="H5711" s="30"/>
      <c r="I5711" s="30"/>
      <c r="J5711" s="30"/>
    </row>
    <row r="5712" spans="8:10" x14ac:dyDescent="0.25">
      <c r="H5712" s="30"/>
      <c r="I5712" s="30"/>
      <c r="J5712" s="30"/>
    </row>
    <row r="5713" spans="8:10" x14ac:dyDescent="0.25">
      <c r="H5713" s="30"/>
      <c r="I5713" s="30"/>
      <c r="J5713" s="30"/>
    </row>
    <row r="5714" spans="8:10" x14ac:dyDescent="0.25">
      <c r="H5714" s="30"/>
      <c r="I5714" s="30"/>
      <c r="J5714" s="30"/>
    </row>
    <row r="5715" spans="8:10" x14ac:dyDescent="0.25">
      <c r="H5715" s="30"/>
      <c r="I5715" s="30"/>
      <c r="J5715" s="30"/>
    </row>
    <row r="5716" spans="8:10" x14ac:dyDescent="0.25">
      <c r="H5716" s="30"/>
      <c r="I5716" s="30"/>
      <c r="J5716" s="30"/>
    </row>
    <row r="5717" spans="8:10" x14ac:dyDescent="0.25">
      <c r="H5717" s="30"/>
      <c r="I5717" s="30"/>
      <c r="J5717" s="30"/>
    </row>
    <row r="5718" spans="8:10" x14ac:dyDescent="0.25">
      <c r="H5718" s="30"/>
      <c r="I5718" s="30"/>
      <c r="J5718" s="30"/>
    </row>
    <row r="5719" spans="8:10" x14ac:dyDescent="0.25">
      <c r="H5719" s="30"/>
      <c r="I5719" s="30"/>
      <c r="J5719" s="30"/>
    </row>
    <row r="5720" spans="8:10" x14ac:dyDescent="0.25">
      <c r="H5720" s="30"/>
      <c r="I5720" s="30"/>
      <c r="J5720" s="30"/>
    </row>
    <row r="5721" spans="8:10" x14ac:dyDescent="0.25">
      <c r="H5721" s="30"/>
      <c r="I5721" s="30"/>
      <c r="J5721" s="30"/>
    </row>
    <row r="5722" spans="8:10" x14ac:dyDescent="0.25">
      <c r="H5722" s="30"/>
      <c r="I5722" s="30"/>
      <c r="J5722" s="30"/>
    </row>
    <row r="5723" spans="8:10" x14ac:dyDescent="0.25">
      <c r="H5723" s="30"/>
      <c r="I5723" s="30"/>
      <c r="J5723" s="30"/>
    </row>
    <row r="5724" spans="8:10" x14ac:dyDescent="0.25">
      <c r="H5724" s="30"/>
      <c r="I5724" s="30"/>
      <c r="J5724" s="30"/>
    </row>
    <row r="5725" spans="8:10" x14ac:dyDescent="0.25">
      <c r="H5725" s="30"/>
      <c r="I5725" s="30"/>
      <c r="J5725" s="30"/>
    </row>
    <row r="5726" spans="8:10" x14ac:dyDescent="0.25">
      <c r="H5726" s="30"/>
      <c r="I5726" s="30"/>
      <c r="J5726" s="30"/>
    </row>
    <row r="5727" spans="8:10" x14ac:dyDescent="0.25">
      <c r="H5727" s="30"/>
      <c r="I5727" s="30"/>
      <c r="J5727" s="30"/>
    </row>
    <row r="5728" spans="8:10" x14ac:dyDescent="0.25">
      <c r="H5728" s="30"/>
      <c r="I5728" s="30"/>
      <c r="J5728" s="30"/>
    </row>
    <row r="5729" spans="8:10" x14ac:dyDescent="0.25">
      <c r="H5729" s="30"/>
      <c r="I5729" s="30"/>
      <c r="J5729" s="30"/>
    </row>
    <row r="5730" spans="8:10" x14ac:dyDescent="0.25">
      <c r="H5730" s="30"/>
      <c r="I5730" s="30"/>
      <c r="J5730" s="30"/>
    </row>
    <row r="5731" spans="8:10" x14ac:dyDescent="0.25">
      <c r="H5731" s="30"/>
      <c r="I5731" s="30"/>
      <c r="J5731" s="30"/>
    </row>
    <row r="5732" spans="8:10" x14ac:dyDescent="0.25">
      <c r="H5732" s="30"/>
      <c r="I5732" s="30"/>
      <c r="J5732" s="30"/>
    </row>
    <row r="5733" spans="8:10" x14ac:dyDescent="0.25">
      <c r="H5733" s="30"/>
      <c r="I5733" s="30"/>
      <c r="J5733" s="30"/>
    </row>
    <row r="5734" spans="8:10" x14ac:dyDescent="0.25">
      <c r="H5734" s="30"/>
      <c r="I5734" s="30"/>
      <c r="J5734" s="30"/>
    </row>
    <row r="5735" spans="8:10" x14ac:dyDescent="0.25">
      <c r="H5735" s="30"/>
      <c r="I5735" s="30"/>
      <c r="J5735" s="30"/>
    </row>
    <row r="5736" spans="8:10" x14ac:dyDescent="0.25">
      <c r="H5736" s="30"/>
      <c r="I5736" s="30"/>
      <c r="J5736" s="30"/>
    </row>
    <row r="5737" spans="8:10" x14ac:dyDescent="0.25">
      <c r="H5737" s="30"/>
      <c r="I5737" s="30"/>
      <c r="J5737" s="30"/>
    </row>
    <row r="5738" spans="8:10" x14ac:dyDescent="0.25">
      <c r="H5738" s="30"/>
      <c r="I5738" s="30"/>
      <c r="J5738" s="30"/>
    </row>
    <row r="5739" spans="8:10" x14ac:dyDescent="0.25">
      <c r="H5739" s="30"/>
      <c r="I5739" s="30"/>
      <c r="J5739" s="30"/>
    </row>
    <row r="5740" spans="8:10" x14ac:dyDescent="0.25">
      <c r="H5740" s="30"/>
      <c r="I5740" s="30"/>
      <c r="J5740" s="30"/>
    </row>
    <row r="5741" spans="8:10" x14ac:dyDescent="0.25">
      <c r="H5741" s="30"/>
      <c r="I5741" s="30"/>
      <c r="J5741" s="30"/>
    </row>
    <row r="5742" spans="8:10" x14ac:dyDescent="0.25">
      <c r="H5742" s="30"/>
      <c r="I5742" s="30"/>
      <c r="J5742" s="30"/>
    </row>
    <row r="5743" spans="8:10" x14ac:dyDescent="0.25">
      <c r="H5743" s="30"/>
      <c r="I5743" s="30"/>
      <c r="J5743" s="30"/>
    </row>
    <row r="5744" spans="8:10" x14ac:dyDescent="0.25">
      <c r="H5744" s="30"/>
      <c r="I5744" s="30"/>
      <c r="J5744" s="30"/>
    </row>
    <row r="5745" spans="8:10" x14ac:dyDescent="0.25">
      <c r="H5745" s="30"/>
      <c r="I5745" s="30"/>
      <c r="J5745" s="30"/>
    </row>
    <row r="5746" spans="8:10" x14ac:dyDescent="0.25">
      <c r="H5746" s="30"/>
      <c r="I5746" s="30"/>
      <c r="J5746" s="30"/>
    </row>
    <row r="5747" spans="8:10" x14ac:dyDescent="0.25">
      <c r="H5747" s="30"/>
      <c r="I5747" s="30"/>
      <c r="J5747" s="30"/>
    </row>
    <row r="5748" spans="8:10" x14ac:dyDescent="0.25">
      <c r="H5748" s="30"/>
      <c r="I5748" s="30"/>
      <c r="J5748" s="30"/>
    </row>
    <row r="5749" spans="8:10" x14ac:dyDescent="0.25">
      <c r="H5749" s="30"/>
      <c r="I5749" s="30"/>
      <c r="J5749" s="30"/>
    </row>
    <row r="5750" spans="8:10" x14ac:dyDescent="0.25">
      <c r="H5750" s="30"/>
      <c r="I5750" s="30"/>
      <c r="J5750" s="30"/>
    </row>
    <row r="5751" spans="8:10" x14ac:dyDescent="0.25">
      <c r="H5751" s="30"/>
      <c r="I5751" s="30"/>
      <c r="J5751" s="30"/>
    </row>
    <row r="5752" spans="8:10" x14ac:dyDescent="0.25">
      <c r="H5752" s="30"/>
      <c r="I5752" s="30"/>
      <c r="J5752" s="30"/>
    </row>
    <row r="5753" spans="8:10" x14ac:dyDescent="0.25">
      <c r="H5753" s="30"/>
      <c r="I5753" s="30"/>
      <c r="J5753" s="30"/>
    </row>
    <row r="5754" spans="8:10" x14ac:dyDescent="0.25">
      <c r="H5754" s="30"/>
      <c r="I5754" s="30"/>
      <c r="J5754" s="30"/>
    </row>
    <row r="5755" spans="8:10" x14ac:dyDescent="0.25">
      <c r="H5755" s="30"/>
      <c r="I5755" s="30"/>
      <c r="J5755" s="30"/>
    </row>
    <row r="5756" spans="8:10" x14ac:dyDescent="0.25">
      <c r="H5756" s="30"/>
      <c r="I5756" s="30"/>
      <c r="J5756" s="30"/>
    </row>
    <row r="5757" spans="8:10" x14ac:dyDescent="0.25">
      <c r="H5757" s="30"/>
      <c r="I5757" s="30"/>
      <c r="J5757" s="30"/>
    </row>
    <row r="5758" spans="8:10" x14ac:dyDescent="0.25">
      <c r="H5758" s="30"/>
      <c r="I5758" s="30"/>
      <c r="J5758" s="30"/>
    </row>
    <row r="5759" spans="8:10" x14ac:dyDescent="0.25">
      <c r="H5759" s="30"/>
      <c r="I5759" s="30"/>
      <c r="J5759" s="30"/>
    </row>
    <row r="5760" spans="8:10" x14ac:dyDescent="0.25">
      <c r="H5760" s="30"/>
      <c r="I5760" s="30"/>
      <c r="J5760" s="30"/>
    </row>
    <row r="5761" spans="8:10" x14ac:dyDescent="0.25">
      <c r="H5761" s="30"/>
      <c r="I5761" s="30"/>
      <c r="J5761" s="30"/>
    </row>
    <row r="5762" spans="8:10" x14ac:dyDescent="0.25">
      <c r="H5762" s="30"/>
      <c r="I5762" s="30"/>
      <c r="J5762" s="30"/>
    </row>
    <row r="5763" spans="8:10" x14ac:dyDescent="0.25">
      <c r="H5763" s="30"/>
      <c r="I5763" s="30"/>
      <c r="J5763" s="30"/>
    </row>
    <row r="5764" spans="8:10" x14ac:dyDescent="0.25">
      <c r="H5764" s="30"/>
      <c r="I5764" s="30"/>
      <c r="J5764" s="30"/>
    </row>
    <row r="5765" spans="8:10" x14ac:dyDescent="0.25">
      <c r="H5765" s="30"/>
      <c r="I5765" s="30"/>
      <c r="J5765" s="30"/>
    </row>
    <row r="5766" spans="8:10" x14ac:dyDescent="0.25">
      <c r="H5766" s="30"/>
      <c r="I5766" s="30"/>
      <c r="J5766" s="30"/>
    </row>
    <row r="5767" spans="8:10" x14ac:dyDescent="0.25">
      <c r="H5767" s="30"/>
      <c r="I5767" s="30"/>
      <c r="J5767" s="30"/>
    </row>
    <row r="5768" spans="8:10" x14ac:dyDescent="0.25">
      <c r="H5768" s="30"/>
      <c r="I5768" s="30"/>
      <c r="J5768" s="30"/>
    </row>
    <row r="5769" spans="8:10" x14ac:dyDescent="0.25">
      <c r="H5769" s="30"/>
      <c r="I5769" s="30"/>
      <c r="J5769" s="30"/>
    </row>
    <row r="5770" spans="8:10" x14ac:dyDescent="0.25">
      <c r="H5770" s="30"/>
      <c r="I5770" s="30"/>
      <c r="J5770" s="30"/>
    </row>
    <row r="5771" spans="8:10" x14ac:dyDescent="0.25">
      <c r="H5771" s="30"/>
      <c r="I5771" s="30"/>
      <c r="J5771" s="30"/>
    </row>
    <row r="5772" spans="8:10" x14ac:dyDescent="0.25">
      <c r="H5772" s="30"/>
      <c r="I5772" s="30"/>
      <c r="J5772" s="30"/>
    </row>
    <row r="5773" spans="8:10" x14ac:dyDescent="0.25">
      <c r="H5773" s="30"/>
      <c r="I5773" s="30"/>
      <c r="J5773" s="30"/>
    </row>
    <row r="5774" spans="8:10" x14ac:dyDescent="0.25">
      <c r="H5774" s="30"/>
      <c r="I5774" s="30"/>
      <c r="J5774" s="30"/>
    </row>
    <row r="5775" spans="8:10" x14ac:dyDescent="0.25">
      <c r="H5775" s="30"/>
      <c r="I5775" s="30"/>
      <c r="J5775" s="30"/>
    </row>
    <row r="5776" spans="8:10" x14ac:dyDescent="0.25">
      <c r="H5776" s="30"/>
      <c r="I5776" s="30"/>
      <c r="J5776" s="30"/>
    </row>
    <row r="5777" spans="8:10" x14ac:dyDescent="0.25">
      <c r="H5777" s="30"/>
      <c r="I5777" s="30"/>
      <c r="J5777" s="30"/>
    </row>
    <row r="5778" spans="8:10" x14ac:dyDescent="0.25">
      <c r="H5778" s="30"/>
      <c r="I5778" s="30"/>
      <c r="J5778" s="30"/>
    </row>
    <row r="5779" spans="8:10" x14ac:dyDescent="0.25">
      <c r="H5779" s="30"/>
      <c r="I5779" s="30"/>
      <c r="J5779" s="30"/>
    </row>
    <row r="5780" spans="8:10" x14ac:dyDescent="0.25">
      <c r="H5780" s="30"/>
      <c r="I5780" s="30"/>
      <c r="J5780" s="30"/>
    </row>
    <row r="5781" spans="8:10" x14ac:dyDescent="0.25">
      <c r="H5781" s="30"/>
      <c r="I5781" s="30"/>
      <c r="J5781" s="30"/>
    </row>
    <row r="5782" spans="8:10" x14ac:dyDescent="0.25">
      <c r="H5782" s="30"/>
      <c r="I5782" s="30"/>
      <c r="J5782" s="30"/>
    </row>
    <row r="5783" spans="8:10" x14ac:dyDescent="0.25">
      <c r="H5783" s="30"/>
      <c r="I5783" s="30"/>
      <c r="J5783" s="30"/>
    </row>
    <row r="5784" spans="8:10" x14ac:dyDescent="0.25">
      <c r="H5784" s="30"/>
      <c r="I5784" s="30"/>
      <c r="J5784" s="30"/>
    </row>
    <row r="5785" spans="8:10" x14ac:dyDescent="0.25">
      <c r="H5785" s="30"/>
      <c r="I5785" s="30"/>
      <c r="J5785" s="30"/>
    </row>
    <row r="5786" spans="8:10" x14ac:dyDescent="0.25">
      <c r="H5786" s="30"/>
      <c r="I5786" s="30"/>
      <c r="J5786" s="30"/>
    </row>
    <row r="5787" spans="8:10" x14ac:dyDescent="0.25">
      <c r="H5787" s="30"/>
      <c r="I5787" s="30"/>
      <c r="J5787" s="30"/>
    </row>
    <row r="5788" spans="8:10" x14ac:dyDescent="0.25">
      <c r="H5788" s="30"/>
      <c r="I5788" s="30"/>
      <c r="J5788" s="30"/>
    </row>
    <row r="5789" spans="8:10" x14ac:dyDescent="0.25">
      <c r="H5789" s="30"/>
      <c r="I5789" s="30"/>
      <c r="J5789" s="30"/>
    </row>
    <row r="5790" spans="8:10" x14ac:dyDescent="0.25">
      <c r="H5790" s="30"/>
      <c r="I5790" s="30"/>
      <c r="J5790" s="30"/>
    </row>
    <row r="5791" spans="8:10" x14ac:dyDescent="0.25">
      <c r="H5791" s="30"/>
      <c r="I5791" s="30"/>
      <c r="J5791" s="30"/>
    </row>
    <row r="5792" spans="8:10" x14ac:dyDescent="0.25">
      <c r="H5792" s="30"/>
      <c r="I5792" s="30"/>
      <c r="J5792" s="30"/>
    </row>
    <row r="5793" spans="8:10" x14ac:dyDescent="0.25">
      <c r="H5793" s="30"/>
      <c r="I5793" s="30"/>
      <c r="J5793" s="30"/>
    </row>
    <row r="5794" spans="8:10" x14ac:dyDescent="0.25">
      <c r="H5794" s="30"/>
      <c r="I5794" s="30"/>
      <c r="J5794" s="30"/>
    </row>
    <row r="5795" spans="8:10" x14ac:dyDescent="0.25">
      <c r="H5795" s="30"/>
      <c r="I5795" s="30"/>
      <c r="J5795" s="30"/>
    </row>
    <row r="5796" spans="8:10" x14ac:dyDescent="0.25">
      <c r="H5796" s="30"/>
      <c r="I5796" s="30"/>
      <c r="J5796" s="30"/>
    </row>
    <row r="5797" spans="8:10" x14ac:dyDescent="0.25">
      <c r="H5797" s="30"/>
      <c r="I5797" s="30"/>
      <c r="J5797" s="30"/>
    </row>
    <row r="5798" spans="8:10" x14ac:dyDescent="0.25">
      <c r="H5798" s="30"/>
      <c r="I5798" s="30"/>
      <c r="J5798" s="30"/>
    </row>
    <row r="5799" spans="8:10" x14ac:dyDescent="0.25">
      <c r="H5799" s="30"/>
      <c r="I5799" s="30"/>
      <c r="J5799" s="30"/>
    </row>
    <row r="5800" spans="8:10" x14ac:dyDescent="0.25">
      <c r="H5800" s="30"/>
      <c r="I5800" s="30"/>
      <c r="J5800" s="30"/>
    </row>
    <row r="5801" spans="8:10" x14ac:dyDescent="0.25">
      <c r="H5801" s="30"/>
      <c r="I5801" s="30"/>
      <c r="J5801" s="30"/>
    </row>
    <row r="5802" spans="8:10" x14ac:dyDescent="0.25">
      <c r="H5802" s="30"/>
      <c r="I5802" s="30"/>
      <c r="J5802" s="30"/>
    </row>
    <row r="5803" spans="8:10" x14ac:dyDescent="0.25">
      <c r="H5803" s="30"/>
      <c r="I5803" s="30"/>
      <c r="J5803" s="30"/>
    </row>
    <row r="5804" spans="8:10" x14ac:dyDescent="0.25">
      <c r="H5804" s="30"/>
      <c r="I5804" s="30"/>
      <c r="J5804" s="30"/>
    </row>
    <row r="5805" spans="8:10" x14ac:dyDescent="0.25">
      <c r="H5805" s="30"/>
      <c r="I5805" s="30"/>
      <c r="J5805" s="30"/>
    </row>
    <row r="5806" spans="8:10" x14ac:dyDescent="0.25">
      <c r="H5806" s="30"/>
      <c r="I5806" s="30"/>
      <c r="J5806" s="30"/>
    </row>
    <row r="5807" spans="8:10" x14ac:dyDescent="0.25">
      <c r="H5807" s="30"/>
      <c r="I5807" s="30"/>
      <c r="J5807" s="30"/>
    </row>
    <row r="5808" spans="8:10" x14ac:dyDescent="0.25">
      <c r="H5808" s="30"/>
      <c r="I5808" s="30"/>
      <c r="J5808" s="30"/>
    </row>
    <row r="5809" spans="8:10" x14ac:dyDescent="0.25">
      <c r="H5809" s="30"/>
      <c r="I5809" s="30"/>
      <c r="J5809" s="30"/>
    </row>
    <row r="5810" spans="8:10" x14ac:dyDescent="0.25">
      <c r="H5810" s="30"/>
      <c r="I5810" s="30"/>
      <c r="J5810" s="30"/>
    </row>
    <row r="5811" spans="8:10" x14ac:dyDescent="0.25">
      <c r="H5811" s="30"/>
      <c r="I5811" s="30"/>
      <c r="J5811" s="30"/>
    </row>
    <row r="5812" spans="8:10" x14ac:dyDescent="0.25">
      <c r="H5812" s="30"/>
      <c r="I5812" s="30"/>
      <c r="J5812" s="30"/>
    </row>
    <row r="5813" spans="8:10" x14ac:dyDescent="0.25">
      <c r="H5813" s="30"/>
      <c r="I5813" s="30"/>
      <c r="J5813" s="30"/>
    </row>
    <row r="5814" spans="8:10" x14ac:dyDescent="0.25">
      <c r="H5814" s="30"/>
      <c r="I5814" s="30"/>
      <c r="J5814" s="30"/>
    </row>
    <row r="5815" spans="8:10" x14ac:dyDescent="0.25">
      <c r="H5815" s="30"/>
      <c r="I5815" s="30"/>
      <c r="J5815" s="30"/>
    </row>
    <row r="5816" spans="8:10" x14ac:dyDescent="0.25">
      <c r="H5816" s="30"/>
      <c r="I5816" s="30"/>
      <c r="J5816" s="30"/>
    </row>
    <row r="5817" spans="8:10" x14ac:dyDescent="0.25">
      <c r="H5817" s="30"/>
      <c r="I5817" s="30"/>
      <c r="J5817" s="30"/>
    </row>
    <row r="5818" spans="8:10" x14ac:dyDescent="0.25">
      <c r="H5818" s="30"/>
      <c r="I5818" s="30"/>
      <c r="J5818" s="30"/>
    </row>
    <row r="5819" spans="8:10" x14ac:dyDescent="0.25">
      <c r="H5819" s="30"/>
      <c r="I5819" s="30"/>
      <c r="J5819" s="30"/>
    </row>
    <row r="5820" spans="8:10" x14ac:dyDescent="0.25">
      <c r="H5820" s="30"/>
      <c r="I5820" s="30"/>
      <c r="J5820" s="30"/>
    </row>
    <row r="5821" spans="8:10" x14ac:dyDescent="0.25">
      <c r="H5821" s="30"/>
      <c r="I5821" s="30"/>
      <c r="J5821" s="30"/>
    </row>
    <row r="5822" spans="8:10" x14ac:dyDescent="0.25">
      <c r="H5822" s="30"/>
      <c r="I5822" s="30"/>
      <c r="J5822" s="30"/>
    </row>
    <row r="5823" spans="8:10" x14ac:dyDescent="0.25">
      <c r="H5823" s="30"/>
      <c r="I5823" s="30"/>
      <c r="J5823" s="30"/>
    </row>
    <row r="5824" spans="8:10" x14ac:dyDescent="0.25">
      <c r="H5824" s="30"/>
      <c r="I5824" s="30"/>
      <c r="J5824" s="30"/>
    </row>
    <row r="5825" spans="8:10" x14ac:dyDescent="0.25">
      <c r="H5825" s="30"/>
      <c r="I5825" s="30"/>
      <c r="J5825" s="30"/>
    </row>
    <row r="5826" spans="8:10" x14ac:dyDescent="0.25">
      <c r="H5826" s="30"/>
      <c r="I5826" s="30"/>
      <c r="J5826" s="30"/>
    </row>
    <row r="5827" spans="8:10" x14ac:dyDescent="0.25">
      <c r="H5827" s="30"/>
      <c r="I5827" s="30"/>
      <c r="J5827" s="30"/>
    </row>
    <row r="5828" spans="8:10" x14ac:dyDescent="0.25">
      <c r="H5828" s="30"/>
      <c r="I5828" s="30"/>
      <c r="J5828" s="30"/>
    </row>
    <row r="5829" spans="8:10" x14ac:dyDescent="0.25">
      <c r="H5829" s="30"/>
      <c r="I5829" s="30"/>
      <c r="J5829" s="30"/>
    </row>
    <row r="5830" spans="8:10" x14ac:dyDescent="0.25">
      <c r="H5830" s="30"/>
      <c r="I5830" s="30"/>
      <c r="J5830" s="30"/>
    </row>
    <row r="5831" spans="8:10" x14ac:dyDescent="0.25">
      <c r="H5831" s="30"/>
      <c r="I5831" s="30"/>
      <c r="J5831" s="30"/>
    </row>
    <row r="5832" spans="8:10" x14ac:dyDescent="0.25">
      <c r="H5832" s="30"/>
      <c r="I5832" s="30"/>
      <c r="J5832" s="30"/>
    </row>
    <row r="5833" spans="8:10" x14ac:dyDescent="0.25">
      <c r="H5833" s="30"/>
      <c r="I5833" s="30"/>
      <c r="J5833" s="30"/>
    </row>
    <row r="5834" spans="8:10" x14ac:dyDescent="0.25">
      <c r="H5834" s="30"/>
      <c r="I5834" s="30"/>
      <c r="J5834" s="30"/>
    </row>
    <row r="5835" spans="8:10" x14ac:dyDescent="0.25">
      <c r="H5835" s="30"/>
      <c r="I5835" s="30"/>
      <c r="J5835" s="30"/>
    </row>
    <row r="5836" spans="8:10" x14ac:dyDescent="0.25">
      <c r="H5836" s="30"/>
      <c r="I5836" s="30"/>
      <c r="J5836" s="30"/>
    </row>
    <row r="5837" spans="8:10" x14ac:dyDescent="0.25">
      <c r="H5837" s="30"/>
      <c r="I5837" s="30"/>
      <c r="J5837" s="30"/>
    </row>
    <row r="5838" spans="8:10" x14ac:dyDescent="0.25">
      <c r="H5838" s="30"/>
      <c r="I5838" s="30"/>
      <c r="J5838" s="30"/>
    </row>
    <row r="5839" spans="8:10" x14ac:dyDescent="0.25">
      <c r="H5839" s="30"/>
      <c r="I5839" s="30"/>
      <c r="J5839" s="30"/>
    </row>
    <row r="5840" spans="8:10" x14ac:dyDescent="0.25">
      <c r="H5840" s="30"/>
      <c r="I5840" s="30"/>
      <c r="J5840" s="30"/>
    </row>
    <row r="5841" spans="8:10" x14ac:dyDescent="0.25">
      <c r="H5841" s="30"/>
      <c r="I5841" s="30"/>
      <c r="J5841" s="30"/>
    </row>
    <row r="5842" spans="8:10" x14ac:dyDescent="0.25">
      <c r="H5842" s="30"/>
      <c r="I5842" s="30"/>
      <c r="J5842" s="30"/>
    </row>
    <row r="5843" spans="8:10" x14ac:dyDescent="0.25">
      <c r="H5843" s="30"/>
      <c r="I5843" s="30"/>
      <c r="J5843" s="30"/>
    </row>
    <row r="5844" spans="8:10" x14ac:dyDescent="0.25">
      <c r="H5844" s="30"/>
      <c r="I5844" s="30"/>
      <c r="J5844" s="30"/>
    </row>
    <row r="5845" spans="8:10" x14ac:dyDescent="0.25">
      <c r="H5845" s="30"/>
      <c r="I5845" s="30"/>
      <c r="J5845" s="30"/>
    </row>
    <row r="5846" spans="8:10" x14ac:dyDescent="0.25">
      <c r="H5846" s="30"/>
      <c r="I5846" s="30"/>
      <c r="J5846" s="30"/>
    </row>
    <row r="5847" spans="8:10" x14ac:dyDescent="0.25">
      <c r="H5847" s="30"/>
      <c r="I5847" s="30"/>
      <c r="J5847" s="30"/>
    </row>
    <row r="5848" spans="8:10" x14ac:dyDescent="0.25">
      <c r="H5848" s="30"/>
      <c r="I5848" s="30"/>
      <c r="J5848" s="30"/>
    </row>
    <row r="5849" spans="8:10" x14ac:dyDescent="0.25">
      <c r="H5849" s="30"/>
      <c r="I5849" s="30"/>
      <c r="J5849" s="30"/>
    </row>
    <row r="5850" spans="8:10" x14ac:dyDescent="0.25">
      <c r="H5850" s="30"/>
      <c r="I5850" s="30"/>
      <c r="J5850" s="30"/>
    </row>
    <row r="5851" spans="8:10" x14ac:dyDescent="0.25">
      <c r="H5851" s="30"/>
      <c r="I5851" s="30"/>
      <c r="J5851" s="30"/>
    </row>
    <row r="5852" spans="8:10" x14ac:dyDescent="0.25">
      <c r="H5852" s="30"/>
      <c r="I5852" s="30"/>
      <c r="J5852" s="30"/>
    </row>
    <row r="5853" spans="8:10" x14ac:dyDescent="0.25">
      <c r="H5853" s="30"/>
      <c r="I5853" s="30"/>
      <c r="J5853" s="30"/>
    </row>
    <row r="5854" spans="8:10" x14ac:dyDescent="0.25">
      <c r="H5854" s="30"/>
      <c r="I5854" s="30"/>
      <c r="J5854" s="30"/>
    </row>
    <row r="5855" spans="8:10" x14ac:dyDescent="0.25">
      <c r="H5855" s="30"/>
      <c r="I5855" s="30"/>
      <c r="J5855" s="30"/>
    </row>
    <row r="5856" spans="8:10" x14ac:dyDescent="0.25">
      <c r="H5856" s="30"/>
      <c r="I5856" s="30"/>
      <c r="J5856" s="30"/>
    </row>
    <row r="5857" spans="8:10" x14ac:dyDescent="0.25">
      <c r="H5857" s="30"/>
      <c r="I5857" s="30"/>
      <c r="J5857" s="30"/>
    </row>
    <row r="5858" spans="8:10" x14ac:dyDescent="0.25">
      <c r="H5858" s="30"/>
      <c r="I5858" s="30"/>
      <c r="J5858" s="30"/>
    </row>
    <row r="5859" spans="8:10" x14ac:dyDescent="0.25">
      <c r="H5859" s="30"/>
      <c r="I5859" s="30"/>
      <c r="J5859" s="30"/>
    </row>
    <row r="5860" spans="8:10" x14ac:dyDescent="0.25">
      <c r="H5860" s="30"/>
      <c r="I5860" s="30"/>
      <c r="J5860" s="30"/>
    </row>
    <row r="5861" spans="8:10" x14ac:dyDescent="0.25">
      <c r="H5861" s="30"/>
      <c r="I5861" s="30"/>
      <c r="J5861" s="30"/>
    </row>
    <row r="5862" spans="8:10" x14ac:dyDescent="0.25">
      <c r="H5862" s="30"/>
      <c r="I5862" s="30"/>
      <c r="J5862" s="30"/>
    </row>
    <row r="5863" spans="8:10" x14ac:dyDescent="0.25">
      <c r="H5863" s="30"/>
      <c r="I5863" s="30"/>
      <c r="J5863" s="30"/>
    </row>
    <row r="5864" spans="8:10" x14ac:dyDescent="0.25">
      <c r="H5864" s="30"/>
      <c r="I5864" s="30"/>
      <c r="J5864" s="30"/>
    </row>
    <row r="5865" spans="8:10" x14ac:dyDescent="0.25">
      <c r="H5865" s="30"/>
      <c r="I5865" s="30"/>
      <c r="J5865" s="30"/>
    </row>
    <row r="5866" spans="8:10" x14ac:dyDescent="0.25">
      <c r="H5866" s="30"/>
      <c r="I5866" s="30"/>
      <c r="J5866" s="30"/>
    </row>
    <row r="5867" spans="8:10" x14ac:dyDescent="0.25">
      <c r="H5867" s="30"/>
      <c r="I5867" s="30"/>
      <c r="J5867" s="30"/>
    </row>
    <row r="5868" spans="8:10" x14ac:dyDescent="0.25">
      <c r="H5868" s="30"/>
      <c r="I5868" s="30"/>
      <c r="J5868" s="30"/>
    </row>
    <row r="5869" spans="8:10" x14ac:dyDescent="0.25">
      <c r="H5869" s="30"/>
      <c r="I5869" s="30"/>
      <c r="J5869" s="30"/>
    </row>
    <row r="5870" spans="8:10" x14ac:dyDescent="0.25">
      <c r="H5870" s="30"/>
      <c r="I5870" s="30"/>
      <c r="J5870" s="30"/>
    </row>
    <row r="5871" spans="8:10" x14ac:dyDescent="0.25">
      <c r="H5871" s="30"/>
      <c r="I5871" s="30"/>
      <c r="J5871" s="30"/>
    </row>
    <row r="5872" spans="8:10" x14ac:dyDescent="0.25">
      <c r="H5872" s="30"/>
      <c r="I5872" s="30"/>
      <c r="J5872" s="30"/>
    </row>
    <row r="5873" spans="8:10" x14ac:dyDescent="0.25">
      <c r="H5873" s="30"/>
      <c r="I5873" s="30"/>
      <c r="J5873" s="30"/>
    </row>
    <row r="5874" spans="8:10" x14ac:dyDescent="0.25">
      <c r="H5874" s="30"/>
      <c r="I5874" s="30"/>
      <c r="J5874" s="30"/>
    </row>
    <row r="5875" spans="8:10" x14ac:dyDescent="0.25">
      <c r="H5875" s="30"/>
      <c r="I5875" s="30"/>
      <c r="J5875" s="30"/>
    </row>
    <row r="5876" spans="8:10" x14ac:dyDescent="0.25">
      <c r="H5876" s="30"/>
      <c r="I5876" s="30"/>
      <c r="J5876" s="30"/>
    </row>
    <row r="5877" spans="8:10" x14ac:dyDescent="0.25">
      <c r="H5877" s="30"/>
      <c r="I5877" s="30"/>
      <c r="J5877" s="30"/>
    </row>
    <row r="5878" spans="8:10" x14ac:dyDescent="0.25">
      <c r="H5878" s="30"/>
      <c r="I5878" s="30"/>
      <c r="J5878" s="30"/>
    </row>
    <row r="5879" spans="8:10" x14ac:dyDescent="0.25">
      <c r="H5879" s="30"/>
      <c r="I5879" s="30"/>
      <c r="J5879" s="30"/>
    </row>
    <row r="5880" spans="8:10" x14ac:dyDescent="0.25">
      <c r="H5880" s="30"/>
      <c r="I5880" s="30"/>
      <c r="J5880" s="30"/>
    </row>
    <row r="5881" spans="8:10" x14ac:dyDescent="0.25">
      <c r="H5881" s="30"/>
      <c r="I5881" s="30"/>
      <c r="J5881" s="30"/>
    </row>
    <row r="5882" spans="8:10" x14ac:dyDescent="0.25">
      <c r="H5882" s="30"/>
      <c r="I5882" s="30"/>
      <c r="J5882" s="30"/>
    </row>
    <row r="5883" spans="8:10" x14ac:dyDescent="0.25">
      <c r="H5883" s="30"/>
      <c r="I5883" s="30"/>
      <c r="J5883" s="30"/>
    </row>
    <row r="5884" spans="8:10" x14ac:dyDescent="0.25">
      <c r="H5884" s="30"/>
      <c r="I5884" s="30"/>
      <c r="J5884" s="30"/>
    </row>
    <row r="5885" spans="8:10" x14ac:dyDescent="0.25">
      <c r="H5885" s="30"/>
      <c r="I5885" s="30"/>
      <c r="J5885" s="30"/>
    </row>
    <row r="5886" spans="8:10" x14ac:dyDescent="0.25">
      <c r="H5886" s="30"/>
      <c r="I5886" s="30"/>
      <c r="J5886" s="30"/>
    </row>
    <row r="5887" spans="8:10" x14ac:dyDescent="0.25">
      <c r="H5887" s="30"/>
      <c r="I5887" s="30"/>
      <c r="J5887" s="30"/>
    </row>
    <row r="5888" spans="8:10" x14ac:dyDescent="0.25">
      <c r="H5888" s="30"/>
      <c r="I5888" s="30"/>
      <c r="J5888" s="30"/>
    </row>
    <row r="5889" spans="8:10" x14ac:dyDescent="0.25">
      <c r="H5889" s="30"/>
      <c r="I5889" s="30"/>
      <c r="J5889" s="30"/>
    </row>
    <row r="5890" spans="8:10" x14ac:dyDescent="0.25">
      <c r="H5890" s="30"/>
      <c r="I5890" s="30"/>
      <c r="J5890" s="30"/>
    </row>
    <row r="5891" spans="8:10" x14ac:dyDescent="0.25">
      <c r="H5891" s="30"/>
      <c r="I5891" s="30"/>
      <c r="J5891" s="30"/>
    </row>
    <row r="5892" spans="8:10" x14ac:dyDescent="0.25">
      <c r="H5892" s="30"/>
      <c r="I5892" s="30"/>
      <c r="J5892" s="30"/>
    </row>
    <row r="5893" spans="8:10" x14ac:dyDescent="0.25">
      <c r="H5893" s="30"/>
      <c r="I5893" s="30"/>
      <c r="J5893" s="30"/>
    </row>
    <row r="5894" spans="8:10" x14ac:dyDescent="0.25">
      <c r="H5894" s="30"/>
      <c r="I5894" s="30"/>
      <c r="J5894" s="30"/>
    </row>
    <row r="5895" spans="8:10" x14ac:dyDescent="0.25">
      <c r="H5895" s="30"/>
      <c r="I5895" s="30"/>
      <c r="J5895" s="30"/>
    </row>
    <row r="5896" spans="8:10" x14ac:dyDescent="0.25">
      <c r="H5896" s="30"/>
      <c r="I5896" s="30"/>
      <c r="J5896" s="30"/>
    </row>
    <row r="5897" spans="8:10" x14ac:dyDescent="0.25">
      <c r="H5897" s="30"/>
      <c r="I5897" s="30"/>
      <c r="J5897" s="30"/>
    </row>
    <row r="5898" spans="8:10" x14ac:dyDescent="0.25">
      <c r="H5898" s="30"/>
      <c r="I5898" s="30"/>
      <c r="J5898" s="30"/>
    </row>
    <row r="5899" spans="8:10" x14ac:dyDescent="0.25">
      <c r="H5899" s="30"/>
      <c r="I5899" s="30"/>
      <c r="J5899" s="30"/>
    </row>
    <row r="5900" spans="8:10" x14ac:dyDescent="0.25">
      <c r="H5900" s="30"/>
      <c r="I5900" s="30"/>
      <c r="J5900" s="30"/>
    </row>
    <row r="5901" spans="8:10" x14ac:dyDescent="0.25">
      <c r="H5901" s="30"/>
      <c r="I5901" s="30"/>
      <c r="J5901" s="30"/>
    </row>
    <row r="5902" spans="8:10" x14ac:dyDescent="0.25">
      <c r="H5902" s="30"/>
      <c r="I5902" s="30"/>
      <c r="J5902" s="30"/>
    </row>
    <row r="5903" spans="8:10" x14ac:dyDescent="0.25">
      <c r="H5903" s="30"/>
      <c r="I5903" s="30"/>
      <c r="J5903" s="30"/>
    </row>
    <row r="5904" spans="8:10" x14ac:dyDescent="0.25">
      <c r="H5904" s="30"/>
      <c r="I5904" s="30"/>
      <c r="J5904" s="30"/>
    </row>
    <row r="5905" spans="8:10" x14ac:dyDescent="0.25">
      <c r="H5905" s="30"/>
      <c r="I5905" s="30"/>
      <c r="J5905" s="30"/>
    </row>
    <row r="5906" spans="8:10" x14ac:dyDescent="0.25">
      <c r="H5906" s="30"/>
      <c r="I5906" s="30"/>
      <c r="J5906" s="30"/>
    </row>
    <row r="5907" spans="8:10" x14ac:dyDescent="0.25">
      <c r="H5907" s="30"/>
      <c r="I5907" s="30"/>
      <c r="J5907" s="30"/>
    </row>
    <row r="5908" spans="8:10" x14ac:dyDescent="0.25">
      <c r="H5908" s="30"/>
      <c r="I5908" s="30"/>
      <c r="J5908" s="30"/>
    </row>
    <row r="5909" spans="8:10" x14ac:dyDescent="0.25">
      <c r="H5909" s="30"/>
      <c r="I5909" s="30"/>
      <c r="J5909" s="30"/>
    </row>
    <row r="5910" spans="8:10" x14ac:dyDescent="0.25">
      <c r="H5910" s="30"/>
      <c r="I5910" s="30"/>
      <c r="J5910" s="30"/>
    </row>
    <row r="5911" spans="8:10" x14ac:dyDescent="0.25">
      <c r="H5911" s="30"/>
      <c r="I5911" s="30"/>
      <c r="J5911" s="30"/>
    </row>
    <row r="5912" spans="8:10" x14ac:dyDescent="0.25">
      <c r="H5912" s="30"/>
      <c r="I5912" s="30"/>
      <c r="J5912" s="30"/>
    </row>
    <row r="5913" spans="8:10" x14ac:dyDescent="0.25">
      <c r="H5913" s="30"/>
      <c r="I5913" s="30"/>
      <c r="J5913" s="30"/>
    </row>
    <row r="5914" spans="8:10" x14ac:dyDescent="0.25">
      <c r="H5914" s="30"/>
      <c r="I5914" s="30"/>
      <c r="J5914" s="30"/>
    </row>
    <row r="5915" spans="8:10" x14ac:dyDescent="0.25">
      <c r="H5915" s="30"/>
      <c r="I5915" s="30"/>
      <c r="J5915" s="30"/>
    </row>
    <row r="5916" spans="8:10" x14ac:dyDescent="0.25">
      <c r="H5916" s="30"/>
      <c r="I5916" s="30"/>
      <c r="J5916" s="30"/>
    </row>
    <row r="5917" spans="8:10" x14ac:dyDescent="0.25">
      <c r="H5917" s="30"/>
      <c r="I5917" s="30"/>
      <c r="J5917" s="30"/>
    </row>
    <row r="5918" spans="8:10" x14ac:dyDescent="0.25">
      <c r="H5918" s="30"/>
      <c r="I5918" s="30"/>
      <c r="J5918" s="30"/>
    </row>
    <row r="5919" spans="8:10" x14ac:dyDescent="0.25">
      <c r="H5919" s="30"/>
      <c r="I5919" s="30"/>
      <c r="J5919" s="30"/>
    </row>
    <row r="5920" spans="8:10" x14ac:dyDescent="0.25">
      <c r="H5920" s="30"/>
      <c r="I5920" s="30"/>
      <c r="J5920" s="30"/>
    </row>
    <row r="5921" spans="8:10" x14ac:dyDescent="0.25">
      <c r="H5921" s="30"/>
      <c r="I5921" s="30"/>
      <c r="J5921" s="30"/>
    </row>
    <row r="5922" spans="8:10" x14ac:dyDescent="0.25">
      <c r="H5922" s="30"/>
      <c r="I5922" s="30"/>
      <c r="J5922" s="30"/>
    </row>
    <row r="5923" spans="8:10" x14ac:dyDescent="0.25">
      <c r="H5923" s="30"/>
      <c r="I5923" s="30"/>
      <c r="J5923" s="30"/>
    </row>
    <row r="5924" spans="8:10" x14ac:dyDescent="0.25">
      <c r="H5924" s="30"/>
      <c r="I5924" s="30"/>
      <c r="J5924" s="30"/>
    </row>
    <row r="5925" spans="8:10" x14ac:dyDescent="0.25">
      <c r="H5925" s="30"/>
      <c r="I5925" s="30"/>
      <c r="J5925" s="30"/>
    </row>
    <row r="5926" spans="8:10" x14ac:dyDescent="0.25">
      <c r="H5926" s="30"/>
      <c r="I5926" s="30"/>
      <c r="J5926" s="30"/>
    </row>
    <row r="5927" spans="8:10" x14ac:dyDescent="0.25">
      <c r="H5927" s="30"/>
      <c r="I5927" s="30"/>
      <c r="J5927" s="30"/>
    </row>
    <row r="5928" spans="8:10" x14ac:dyDescent="0.25">
      <c r="H5928" s="30"/>
      <c r="I5928" s="30"/>
      <c r="J5928" s="30"/>
    </row>
    <row r="5929" spans="8:10" x14ac:dyDescent="0.25">
      <c r="H5929" s="30"/>
      <c r="I5929" s="30"/>
      <c r="J5929" s="30"/>
    </row>
    <row r="5930" spans="8:10" x14ac:dyDescent="0.25">
      <c r="H5930" s="30"/>
      <c r="I5930" s="30"/>
      <c r="J5930" s="30"/>
    </row>
    <row r="5931" spans="8:10" x14ac:dyDescent="0.25">
      <c r="H5931" s="30"/>
      <c r="I5931" s="30"/>
      <c r="J5931" s="30"/>
    </row>
    <row r="5932" spans="8:10" x14ac:dyDescent="0.25">
      <c r="H5932" s="30"/>
      <c r="I5932" s="30"/>
      <c r="J5932" s="30"/>
    </row>
    <row r="5933" spans="8:10" x14ac:dyDescent="0.25">
      <c r="H5933" s="30"/>
      <c r="I5933" s="30"/>
      <c r="J5933" s="30"/>
    </row>
    <row r="5934" spans="8:10" x14ac:dyDescent="0.25">
      <c r="H5934" s="30"/>
      <c r="I5934" s="30"/>
      <c r="J5934" s="30"/>
    </row>
    <row r="5935" spans="8:10" x14ac:dyDescent="0.25">
      <c r="H5935" s="30"/>
      <c r="I5935" s="30"/>
      <c r="J5935" s="30"/>
    </row>
    <row r="5936" spans="8:10" x14ac:dyDescent="0.25">
      <c r="H5936" s="30"/>
      <c r="I5936" s="30"/>
      <c r="J5936" s="30"/>
    </row>
    <row r="5937" spans="8:10" x14ac:dyDescent="0.25">
      <c r="H5937" s="30"/>
      <c r="I5937" s="30"/>
      <c r="J5937" s="30"/>
    </row>
    <row r="5938" spans="8:10" x14ac:dyDescent="0.25">
      <c r="H5938" s="30"/>
      <c r="I5938" s="30"/>
      <c r="J5938" s="30"/>
    </row>
    <row r="5939" spans="8:10" x14ac:dyDescent="0.25">
      <c r="H5939" s="30"/>
      <c r="I5939" s="30"/>
      <c r="J5939" s="30"/>
    </row>
    <row r="5940" spans="8:10" x14ac:dyDescent="0.25">
      <c r="H5940" s="30"/>
      <c r="I5940" s="30"/>
      <c r="J5940" s="30"/>
    </row>
    <row r="5941" spans="8:10" x14ac:dyDescent="0.25">
      <c r="H5941" s="30"/>
      <c r="I5941" s="30"/>
      <c r="J5941" s="30"/>
    </row>
    <row r="5942" spans="8:10" x14ac:dyDescent="0.25">
      <c r="H5942" s="30"/>
      <c r="I5942" s="30"/>
      <c r="J5942" s="30"/>
    </row>
    <row r="5943" spans="8:10" x14ac:dyDescent="0.25">
      <c r="H5943" s="30"/>
      <c r="I5943" s="30"/>
      <c r="J5943" s="30"/>
    </row>
    <row r="5944" spans="8:10" x14ac:dyDescent="0.25">
      <c r="H5944" s="30"/>
      <c r="I5944" s="30"/>
      <c r="J5944" s="30"/>
    </row>
    <row r="5945" spans="8:10" x14ac:dyDescent="0.25">
      <c r="H5945" s="30"/>
      <c r="I5945" s="30"/>
      <c r="J5945" s="30"/>
    </row>
    <row r="5946" spans="8:10" x14ac:dyDescent="0.25">
      <c r="H5946" s="30"/>
      <c r="I5946" s="30"/>
      <c r="J5946" s="30"/>
    </row>
    <row r="5947" spans="8:10" x14ac:dyDescent="0.25">
      <c r="H5947" s="30"/>
      <c r="I5947" s="30"/>
      <c r="J5947" s="30"/>
    </row>
    <row r="5948" spans="8:10" x14ac:dyDescent="0.25">
      <c r="H5948" s="30"/>
      <c r="I5948" s="30"/>
      <c r="J5948" s="30"/>
    </row>
    <row r="5949" spans="8:10" x14ac:dyDescent="0.25">
      <c r="H5949" s="30"/>
      <c r="I5949" s="30"/>
      <c r="J5949" s="30"/>
    </row>
    <row r="5950" spans="8:10" x14ac:dyDescent="0.25">
      <c r="H5950" s="30"/>
      <c r="I5950" s="30"/>
      <c r="J5950" s="30"/>
    </row>
    <row r="5951" spans="8:10" x14ac:dyDescent="0.25">
      <c r="H5951" s="30"/>
      <c r="I5951" s="30"/>
      <c r="J5951" s="30"/>
    </row>
    <row r="5952" spans="8:10" x14ac:dyDescent="0.25">
      <c r="H5952" s="30"/>
      <c r="I5952" s="30"/>
      <c r="J5952" s="30"/>
    </row>
    <row r="5953" spans="8:10" x14ac:dyDescent="0.25">
      <c r="H5953" s="30"/>
      <c r="I5953" s="30"/>
      <c r="J5953" s="30"/>
    </row>
    <row r="5954" spans="8:10" x14ac:dyDescent="0.25">
      <c r="H5954" s="30"/>
      <c r="I5954" s="30"/>
      <c r="J5954" s="30"/>
    </row>
    <row r="5955" spans="8:10" x14ac:dyDescent="0.25">
      <c r="H5955" s="30"/>
      <c r="I5955" s="30"/>
      <c r="J5955" s="30"/>
    </row>
    <row r="5956" spans="8:10" x14ac:dyDescent="0.25">
      <c r="H5956" s="30"/>
      <c r="I5956" s="30"/>
      <c r="J5956" s="30"/>
    </row>
    <row r="5957" spans="8:10" x14ac:dyDescent="0.25">
      <c r="H5957" s="30"/>
      <c r="I5957" s="30"/>
      <c r="J5957" s="30"/>
    </row>
    <row r="5958" spans="8:10" x14ac:dyDescent="0.25">
      <c r="H5958" s="30"/>
      <c r="I5958" s="30"/>
      <c r="J5958" s="30"/>
    </row>
    <row r="5959" spans="8:10" x14ac:dyDescent="0.25">
      <c r="H5959" s="30"/>
      <c r="I5959" s="30"/>
      <c r="J5959" s="30"/>
    </row>
    <row r="5960" spans="8:10" x14ac:dyDescent="0.25">
      <c r="H5960" s="30"/>
      <c r="I5960" s="30"/>
      <c r="J5960" s="30"/>
    </row>
    <row r="5961" spans="8:10" x14ac:dyDescent="0.25">
      <c r="H5961" s="30"/>
      <c r="I5961" s="30"/>
      <c r="J5961" s="30"/>
    </row>
    <row r="5962" spans="8:10" x14ac:dyDescent="0.25">
      <c r="H5962" s="30"/>
      <c r="I5962" s="30"/>
      <c r="J5962" s="30"/>
    </row>
    <row r="5963" spans="8:10" x14ac:dyDescent="0.25">
      <c r="H5963" s="30"/>
      <c r="I5963" s="30"/>
      <c r="J5963" s="30"/>
    </row>
    <row r="5964" spans="8:10" x14ac:dyDescent="0.25">
      <c r="H5964" s="30"/>
      <c r="I5964" s="30"/>
      <c r="J5964" s="30"/>
    </row>
    <row r="5965" spans="8:10" x14ac:dyDescent="0.25">
      <c r="H5965" s="30"/>
      <c r="I5965" s="30"/>
      <c r="J5965" s="30"/>
    </row>
    <row r="5966" spans="8:10" x14ac:dyDescent="0.25">
      <c r="H5966" s="30"/>
      <c r="I5966" s="30"/>
      <c r="J5966" s="30"/>
    </row>
    <row r="5967" spans="8:10" x14ac:dyDescent="0.25">
      <c r="H5967" s="30"/>
      <c r="I5967" s="30"/>
      <c r="J5967" s="30"/>
    </row>
    <row r="5968" spans="8:10" x14ac:dyDescent="0.25">
      <c r="H5968" s="30"/>
      <c r="I5968" s="30"/>
      <c r="J5968" s="30"/>
    </row>
    <row r="5969" spans="8:10" x14ac:dyDescent="0.25">
      <c r="H5969" s="30"/>
      <c r="I5969" s="30"/>
      <c r="J5969" s="30"/>
    </row>
    <row r="5970" spans="8:10" x14ac:dyDescent="0.25">
      <c r="H5970" s="30"/>
      <c r="I5970" s="30"/>
      <c r="J5970" s="30"/>
    </row>
    <row r="5971" spans="8:10" x14ac:dyDescent="0.25">
      <c r="H5971" s="30"/>
      <c r="I5971" s="30"/>
      <c r="J5971" s="30"/>
    </row>
    <row r="5972" spans="8:10" x14ac:dyDescent="0.25">
      <c r="H5972" s="30"/>
      <c r="I5972" s="30"/>
      <c r="J5972" s="30"/>
    </row>
    <row r="5973" spans="8:10" x14ac:dyDescent="0.25">
      <c r="H5973" s="30"/>
      <c r="I5973" s="30"/>
      <c r="J5973" s="30"/>
    </row>
    <row r="5974" spans="8:10" x14ac:dyDescent="0.25">
      <c r="H5974" s="30"/>
      <c r="I5974" s="30"/>
      <c r="J5974" s="30"/>
    </row>
    <row r="5975" spans="8:10" x14ac:dyDescent="0.25">
      <c r="H5975" s="30"/>
      <c r="I5975" s="30"/>
      <c r="J5975" s="30"/>
    </row>
    <row r="5976" spans="8:10" x14ac:dyDescent="0.25">
      <c r="H5976" s="30"/>
      <c r="I5976" s="30"/>
      <c r="J5976" s="30"/>
    </row>
    <row r="5977" spans="8:10" x14ac:dyDescent="0.25">
      <c r="H5977" s="30"/>
      <c r="I5977" s="30"/>
      <c r="J5977" s="30"/>
    </row>
    <row r="5978" spans="8:10" x14ac:dyDescent="0.25">
      <c r="H5978" s="30"/>
      <c r="I5978" s="30"/>
      <c r="J5978" s="30"/>
    </row>
    <row r="5979" spans="8:10" x14ac:dyDescent="0.25">
      <c r="H5979" s="30"/>
      <c r="I5979" s="30"/>
      <c r="J5979" s="30"/>
    </row>
    <row r="5980" spans="8:10" x14ac:dyDescent="0.25">
      <c r="H5980" s="30"/>
      <c r="I5980" s="30"/>
      <c r="J5980" s="30"/>
    </row>
    <row r="5981" spans="8:10" x14ac:dyDescent="0.25">
      <c r="H5981" s="30"/>
      <c r="I5981" s="30"/>
      <c r="J5981" s="30"/>
    </row>
    <row r="5982" spans="8:10" x14ac:dyDescent="0.25">
      <c r="H5982" s="30"/>
      <c r="I5982" s="30"/>
      <c r="J5982" s="30"/>
    </row>
    <row r="5983" spans="8:10" x14ac:dyDescent="0.25">
      <c r="H5983" s="30"/>
      <c r="I5983" s="30"/>
      <c r="J5983" s="30"/>
    </row>
    <row r="5984" spans="8:10" x14ac:dyDescent="0.25">
      <c r="H5984" s="30"/>
      <c r="I5984" s="30"/>
      <c r="J5984" s="30"/>
    </row>
    <row r="5985" spans="8:10" x14ac:dyDescent="0.25">
      <c r="H5985" s="30"/>
      <c r="I5985" s="30"/>
      <c r="J5985" s="30"/>
    </row>
    <row r="5986" spans="8:10" x14ac:dyDescent="0.25">
      <c r="H5986" s="30"/>
      <c r="I5986" s="30"/>
      <c r="J5986" s="30"/>
    </row>
    <row r="5987" spans="8:10" x14ac:dyDescent="0.25">
      <c r="H5987" s="30"/>
      <c r="I5987" s="30"/>
      <c r="J5987" s="30"/>
    </row>
    <row r="5988" spans="8:10" x14ac:dyDescent="0.25">
      <c r="H5988" s="30"/>
      <c r="I5988" s="30"/>
      <c r="J5988" s="30"/>
    </row>
    <row r="5989" spans="8:10" x14ac:dyDescent="0.25">
      <c r="H5989" s="30"/>
      <c r="I5989" s="30"/>
      <c r="J5989" s="30"/>
    </row>
    <row r="5990" spans="8:10" x14ac:dyDescent="0.25">
      <c r="H5990" s="30"/>
      <c r="I5990" s="30"/>
      <c r="J5990" s="30"/>
    </row>
    <row r="5991" spans="8:10" x14ac:dyDescent="0.25">
      <c r="H5991" s="30"/>
      <c r="I5991" s="30"/>
      <c r="J5991" s="30"/>
    </row>
    <row r="5992" spans="8:10" x14ac:dyDescent="0.25">
      <c r="H5992" s="30"/>
      <c r="I5992" s="30"/>
      <c r="J5992" s="30"/>
    </row>
    <row r="5993" spans="8:10" x14ac:dyDescent="0.25">
      <c r="H5993" s="30"/>
      <c r="I5993" s="30"/>
      <c r="J5993" s="30"/>
    </row>
    <row r="5994" spans="8:10" x14ac:dyDescent="0.25">
      <c r="H5994" s="30"/>
      <c r="I5994" s="30"/>
      <c r="J5994" s="30"/>
    </row>
    <row r="5995" spans="8:10" x14ac:dyDescent="0.25">
      <c r="H5995" s="30"/>
      <c r="I5995" s="30"/>
      <c r="J5995" s="30"/>
    </row>
    <row r="5996" spans="8:10" x14ac:dyDescent="0.25">
      <c r="H5996" s="30"/>
      <c r="I5996" s="30"/>
      <c r="J5996" s="30"/>
    </row>
    <row r="5997" spans="8:10" x14ac:dyDescent="0.25">
      <c r="H5997" s="30"/>
      <c r="I5997" s="30"/>
      <c r="J5997" s="30"/>
    </row>
    <row r="5998" spans="8:10" x14ac:dyDescent="0.25">
      <c r="H5998" s="30"/>
      <c r="I5998" s="30"/>
      <c r="J5998" s="30"/>
    </row>
    <row r="5999" spans="8:10" x14ac:dyDescent="0.25">
      <c r="H5999" s="30"/>
      <c r="I5999" s="30"/>
      <c r="J5999" s="30"/>
    </row>
    <row r="6000" spans="8:10" x14ac:dyDescent="0.25">
      <c r="H6000" s="30"/>
      <c r="I6000" s="30"/>
      <c r="J6000" s="30"/>
    </row>
    <row r="6001" spans="8:10" x14ac:dyDescent="0.25">
      <c r="H6001" s="30"/>
      <c r="I6001" s="30"/>
      <c r="J6001" s="30"/>
    </row>
    <row r="6002" spans="8:10" x14ac:dyDescent="0.25">
      <c r="H6002" s="30"/>
      <c r="I6002" s="30"/>
      <c r="J6002" s="30"/>
    </row>
    <row r="6003" spans="8:10" x14ac:dyDescent="0.25">
      <c r="H6003" s="30"/>
      <c r="I6003" s="30"/>
      <c r="J6003" s="30"/>
    </row>
    <row r="6004" spans="8:10" x14ac:dyDescent="0.25">
      <c r="H6004" s="30"/>
      <c r="I6004" s="30"/>
      <c r="J6004" s="30"/>
    </row>
    <row r="6005" spans="8:10" x14ac:dyDescent="0.25">
      <c r="H6005" s="30"/>
      <c r="I6005" s="30"/>
      <c r="J6005" s="30"/>
    </row>
    <row r="6006" spans="8:10" x14ac:dyDescent="0.25">
      <c r="H6006" s="30"/>
      <c r="I6006" s="30"/>
      <c r="J6006" s="30"/>
    </row>
    <row r="6007" spans="8:10" x14ac:dyDescent="0.25">
      <c r="H6007" s="30"/>
      <c r="I6007" s="30"/>
      <c r="J6007" s="30"/>
    </row>
    <row r="6008" spans="8:10" x14ac:dyDescent="0.25">
      <c r="H6008" s="30"/>
      <c r="I6008" s="30"/>
      <c r="J6008" s="30"/>
    </row>
    <row r="6009" spans="8:10" x14ac:dyDescent="0.25">
      <c r="H6009" s="30"/>
      <c r="I6009" s="30"/>
      <c r="J6009" s="30"/>
    </row>
    <row r="6010" spans="8:10" x14ac:dyDescent="0.25">
      <c r="H6010" s="30"/>
      <c r="I6010" s="30"/>
      <c r="J6010" s="30"/>
    </row>
    <row r="6011" spans="8:10" x14ac:dyDescent="0.25">
      <c r="H6011" s="30"/>
      <c r="I6011" s="30"/>
      <c r="J6011" s="30"/>
    </row>
    <row r="6012" spans="8:10" x14ac:dyDescent="0.25">
      <c r="H6012" s="30"/>
      <c r="I6012" s="30"/>
      <c r="J6012" s="30"/>
    </row>
    <row r="6013" spans="8:10" x14ac:dyDescent="0.25">
      <c r="H6013" s="30"/>
      <c r="I6013" s="30"/>
      <c r="J6013" s="30"/>
    </row>
    <row r="6014" spans="8:10" x14ac:dyDescent="0.25">
      <c r="H6014" s="30"/>
      <c r="I6014" s="30"/>
      <c r="J6014" s="30"/>
    </row>
    <row r="6015" spans="8:10" x14ac:dyDescent="0.25">
      <c r="H6015" s="30"/>
      <c r="I6015" s="30"/>
      <c r="J6015" s="30"/>
    </row>
    <row r="6016" spans="8:10" x14ac:dyDescent="0.25">
      <c r="H6016" s="30"/>
      <c r="I6016" s="30"/>
      <c r="J6016" s="30"/>
    </row>
    <row r="6017" spans="8:10" x14ac:dyDescent="0.25">
      <c r="H6017" s="30"/>
      <c r="I6017" s="30"/>
      <c r="J6017" s="30"/>
    </row>
    <row r="6018" spans="8:10" x14ac:dyDescent="0.25">
      <c r="H6018" s="30"/>
      <c r="I6018" s="30"/>
      <c r="J6018" s="30"/>
    </row>
    <row r="6019" spans="8:10" x14ac:dyDescent="0.25">
      <c r="H6019" s="30"/>
      <c r="I6019" s="30"/>
      <c r="J6019" s="30"/>
    </row>
    <row r="6020" spans="8:10" x14ac:dyDescent="0.25">
      <c r="H6020" s="30"/>
      <c r="I6020" s="30"/>
      <c r="J6020" s="30"/>
    </row>
    <row r="6021" spans="8:10" x14ac:dyDescent="0.25">
      <c r="H6021" s="30"/>
      <c r="I6021" s="30"/>
      <c r="J6021" s="30"/>
    </row>
    <row r="6022" spans="8:10" x14ac:dyDescent="0.25">
      <c r="H6022" s="30"/>
      <c r="I6022" s="30"/>
      <c r="J6022" s="30"/>
    </row>
    <row r="6023" spans="8:10" x14ac:dyDescent="0.25">
      <c r="H6023" s="30"/>
      <c r="I6023" s="30"/>
      <c r="J6023" s="30"/>
    </row>
    <row r="6024" spans="8:10" x14ac:dyDescent="0.25">
      <c r="H6024" s="30"/>
      <c r="I6024" s="30"/>
      <c r="J6024" s="30"/>
    </row>
    <row r="6025" spans="8:10" x14ac:dyDescent="0.25">
      <c r="H6025" s="30"/>
      <c r="I6025" s="30"/>
      <c r="J6025" s="30"/>
    </row>
    <row r="6026" spans="8:10" x14ac:dyDescent="0.25">
      <c r="H6026" s="30"/>
      <c r="I6026" s="30"/>
      <c r="J6026" s="30"/>
    </row>
    <row r="6027" spans="8:10" x14ac:dyDescent="0.25">
      <c r="H6027" s="30"/>
      <c r="I6027" s="30"/>
      <c r="J6027" s="30"/>
    </row>
    <row r="6028" spans="8:10" x14ac:dyDescent="0.25">
      <c r="H6028" s="30"/>
      <c r="I6028" s="30"/>
      <c r="J6028" s="30"/>
    </row>
    <row r="6029" spans="8:10" x14ac:dyDescent="0.25">
      <c r="H6029" s="30"/>
      <c r="I6029" s="30"/>
      <c r="J6029" s="30"/>
    </row>
    <row r="6030" spans="8:10" x14ac:dyDescent="0.25">
      <c r="H6030" s="30"/>
      <c r="I6030" s="30"/>
      <c r="J6030" s="30"/>
    </row>
    <row r="6031" spans="8:10" x14ac:dyDescent="0.25">
      <c r="H6031" s="30"/>
      <c r="I6031" s="30"/>
      <c r="J6031" s="30"/>
    </row>
    <row r="6032" spans="8:10" x14ac:dyDescent="0.25">
      <c r="H6032" s="30"/>
      <c r="I6032" s="30"/>
      <c r="J6032" s="30"/>
    </row>
    <row r="6033" spans="8:10" x14ac:dyDescent="0.25">
      <c r="H6033" s="30"/>
      <c r="I6033" s="30"/>
      <c r="J6033" s="30"/>
    </row>
    <row r="6034" spans="8:10" x14ac:dyDescent="0.25">
      <c r="H6034" s="30"/>
      <c r="I6034" s="30"/>
      <c r="J6034" s="30"/>
    </row>
    <row r="6035" spans="8:10" x14ac:dyDescent="0.25">
      <c r="H6035" s="30"/>
      <c r="I6035" s="30"/>
      <c r="J6035" s="30"/>
    </row>
    <row r="6036" spans="8:10" x14ac:dyDescent="0.25">
      <c r="H6036" s="30"/>
      <c r="I6036" s="30"/>
      <c r="J6036" s="30"/>
    </row>
    <row r="6037" spans="8:10" x14ac:dyDescent="0.25">
      <c r="H6037" s="30"/>
      <c r="I6037" s="30"/>
      <c r="J6037" s="30"/>
    </row>
    <row r="6038" spans="8:10" x14ac:dyDescent="0.25">
      <c r="H6038" s="30"/>
      <c r="I6038" s="30"/>
      <c r="J6038" s="30"/>
    </row>
    <row r="6039" spans="8:10" x14ac:dyDescent="0.25">
      <c r="H6039" s="30"/>
      <c r="I6039" s="30"/>
      <c r="J6039" s="30"/>
    </row>
    <row r="6040" spans="8:10" x14ac:dyDescent="0.25">
      <c r="H6040" s="30"/>
      <c r="I6040" s="30"/>
      <c r="J6040" s="30"/>
    </row>
    <row r="6041" spans="8:10" x14ac:dyDescent="0.25">
      <c r="H6041" s="30"/>
      <c r="I6041" s="30"/>
      <c r="J6041" s="30"/>
    </row>
    <row r="6042" spans="8:10" x14ac:dyDescent="0.25">
      <c r="H6042" s="30"/>
      <c r="I6042" s="30"/>
      <c r="J6042" s="30"/>
    </row>
    <row r="6043" spans="8:10" x14ac:dyDescent="0.25">
      <c r="H6043" s="30"/>
      <c r="I6043" s="30"/>
      <c r="J6043" s="30"/>
    </row>
    <row r="6044" spans="8:10" x14ac:dyDescent="0.25">
      <c r="H6044" s="30"/>
      <c r="I6044" s="30"/>
      <c r="J6044" s="30"/>
    </row>
    <row r="6045" spans="8:10" x14ac:dyDescent="0.25">
      <c r="H6045" s="30"/>
      <c r="I6045" s="30"/>
      <c r="J6045" s="30"/>
    </row>
    <row r="6046" spans="8:10" x14ac:dyDescent="0.25">
      <c r="H6046" s="30"/>
      <c r="I6046" s="30"/>
      <c r="J6046" s="30"/>
    </row>
    <row r="6047" spans="8:10" x14ac:dyDescent="0.25">
      <c r="H6047" s="30"/>
      <c r="I6047" s="30"/>
      <c r="J6047" s="30"/>
    </row>
    <row r="6048" spans="8:10" x14ac:dyDescent="0.25">
      <c r="H6048" s="30"/>
      <c r="I6048" s="30"/>
      <c r="J6048" s="30"/>
    </row>
    <row r="6049" spans="8:10" x14ac:dyDescent="0.25">
      <c r="H6049" s="30"/>
      <c r="I6049" s="30"/>
      <c r="J6049" s="30"/>
    </row>
    <row r="6050" spans="8:10" x14ac:dyDescent="0.25">
      <c r="H6050" s="30"/>
      <c r="I6050" s="30"/>
      <c r="J6050" s="30"/>
    </row>
    <row r="6051" spans="8:10" x14ac:dyDescent="0.25">
      <c r="H6051" s="30"/>
      <c r="I6051" s="30"/>
      <c r="J6051" s="30"/>
    </row>
    <row r="6052" spans="8:10" x14ac:dyDescent="0.25">
      <c r="H6052" s="30"/>
      <c r="I6052" s="30"/>
      <c r="J6052" s="30"/>
    </row>
    <row r="6053" spans="8:10" x14ac:dyDescent="0.25">
      <c r="H6053" s="30"/>
      <c r="I6053" s="30"/>
      <c r="J6053" s="30"/>
    </row>
    <row r="6054" spans="8:10" x14ac:dyDescent="0.25">
      <c r="H6054" s="30"/>
      <c r="I6054" s="30"/>
      <c r="J6054" s="30"/>
    </row>
    <row r="6055" spans="8:10" x14ac:dyDescent="0.25">
      <c r="H6055" s="30"/>
      <c r="I6055" s="30"/>
      <c r="J6055" s="30"/>
    </row>
    <row r="6056" spans="8:10" x14ac:dyDescent="0.25">
      <c r="H6056" s="30"/>
      <c r="I6056" s="30"/>
      <c r="J6056" s="30"/>
    </row>
    <row r="6057" spans="8:10" x14ac:dyDescent="0.25">
      <c r="H6057" s="30"/>
      <c r="I6057" s="30"/>
      <c r="J6057" s="30"/>
    </row>
    <row r="6058" spans="8:10" x14ac:dyDescent="0.25">
      <c r="H6058" s="30"/>
      <c r="I6058" s="30"/>
      <c r="J6058" s="30"/>
    </row>
    <row r="6059" spans="8:10" x14ac:dyDescent="0.25">
      <c r="H6059" s="30"/>
      <c r="I6059" s="30"/>
      <c r="J6059" s="30"/>
    </row>
    <row r="6060" spans="8:10" x14ac:dyDescent="0.25">
      <c r="H6060" s="30"/>
      <c r="I6060" s="30"/>
      <c r="J6060" s="30"/>
    </row>
    <row r="6061" spans="8:10" x14ac:dyDescent="0.25">
      <c r="H6061" s="30"/>
      <c r="I6061" s="30"/>
      <c r="J6061" s="30"/>
    </row>
    <row r="6062" spans="8:10" x14ac:dyDescent="0.25">
      <c r="H6062" s="30"/>
      <c r="I6062" s="30"/>
      <c r="J6062" s="30"/>
    </row>
    <row r="6063" spans="8:10" x14ac:dyDescent="0.25">
      <c r="H6063" s="30"/>
      <c r="I6063" s="30"/>
      <c r="J6063" s="30"/>
    </row>
    <row r="6064" spans="8:10" x14ac:dyDescent="0.25">
      <c r="H6064" s="30"/>
      <c r="I6064" s="30"/>
      <c r="J6064" s="30"/>
    </row>
    <row r="6065" spans="8:10" x14ac:dyDescent="0.25">
      <c r="H6065" s="30"/>
      <c r="I6065" s="30"/>
      <c r="J6065" s="30"/>
    </row>
    <row r="6066" spans="8:10" x14ac:dyDescent="0.25">
      <c r="H6066" s="30"/>
      <c r="I6066" s="30"/>
      <c r="J6066" s="30"/>
    </row>
    <row r="6067" spans="8:10" x14ac:dyDescent="0.25">
      <c r="H6067" s="30"/>
      <c r="I6067" s="30"/>
      <c r="J6067" s="30"/>
    </row>
    <row r="6068" spans="8:10" x14ac:dyDescent="0.25">
      <c r="H6068" s="30"/>
      <c r="I6068" s="30"/>
      <c r="J6068" s="30"/>
    </row>
    <row r="6069" spans="8:10" x14ac:dyDescent="0.25">
      <c r="H6069" s="30"/>
      <c r="I6069" s="30"/>
      <c r="J6069" s="30"/>
    </row>
    <row r="6070" spans="8:10" x14ac:dyDescent="0.25">
      <c r="H6070" s="30"/>
      <c r="I6070" s="30"/>
      <c r="J6070" s="30"/>
    </row>
    <row r="6071" spans="8:10" x14ac:dyDescent="0.25">
      <c r="H6071" s="30"/>
      <c r="I6071" s="30"/>
      <c r="J6071" s="30"/>
    </row>
    <row r="6072" spans="8:10" x14ac:dyDescent="0.25">
      <c r="H6072" s="30"/>
      <c r="I6072" s="30"/>
      <c r="J6072" s="30"/>
    </row>
    <row r="6073" spans="8:10" x14ac:dyDescent="0.25">
      <c r="H6073" s="30"/>
      <c r="I6073" s="30"/>
      <c r="J6073" s="30"/>
    </row>
    <row r="6074" spans="8:10" x14ac:dyDescent="0.25">
      <c r="H6074" s="30"/>
      <c r="I6074" s="30"/>
      <c r="J6074" s="30"/>
    </row>
    <row r="6075" spans="8:10" x14ac:dyDescent="0.25">
      <c r="H6075" s="30"/>
      <c r="I6075" s="30"/>
      <c r="J6075" s="30"/>
    </row>
    <row r="6076" spans="8:10" x14ac:dyDescent="0.25">
      <c r="H6076" s="30"/>
      <c r="I6076" s="30"/>
      <c r="J6076" s="30"/>
    </row>
    <row r="6077" spans="8:10" x14ac:dyDescent="0.25">
      <c r="H6077" s="30"/>
      <c r="I6077" s="30"/>
      <c r="J6077" s="30"/>
    </row>
    <row r="6078" spans="8:10" x14ac:dyDescent="0.25">
      <c r="H6078" s="30"/>
      <c r="I6078" s="30"/>
      <c r="J6078" s="30"/>
    </row>
    <row r="6079" spans="8:10" x14ac:dyDescent="0.25">
      <c r="H6079" s="30"/>
      <c r="I6079" s="30"/>
      <c r="J6079" s="30"/>
    </row>
    <row r="6080" spans="8:10" x14ac:dyDescent="0.25">
      <c r="H6080" s="30"/>
      <c r="I6080" s="30"/>
      <c r="J6080" s="30"/>
    </row>
    <row r="6081" spans="8:10" x14ac:dyDescent="0.25">
      <c r="H6081" s="30"/>
      <c r="I6081" s="30"/>
      <c r="J6081" s="30"/>
    </row>
    <row r="6082" spans="8:10" x14ac:dyDescent="0.25">
      <c r="H6082" s="30"/>
      <c r="I6082" s="30"/>
      <c r="J6082" s="30"/>
    </row>
    <row r="6083" spans="8:10" x14ac:dyDescent="0.25">
      <c r="H6083" s="30"/>
      <c r="I6083" s="30"/>
      <c r="J6083" s="30"/>
    </row>
    <row r="6084" spans="8:10" x14ac:dyDescent="0.25">
      <c r="H6084" s="30"/>
      <c r="I6084" s="30"/>
      <c r="J6084" s="30"/>
    </row>
    <row r="6085" spans="8:10" x14ac:dyDescent="0.25">
      <c r="H6085" s="30"/>
      <c r="I6085" s="30"/>
      <c r="J6085" s="30"/>
    </row>
    <row r="6086" spans="8:10" x14ac:dyDescent="0.25">
      <c r="H6086" s="30"/>
      <c r="I6086" s="30"/>
      <c r="J6086" s="30"/>
    </row>
    <row r="6087" spans="8:10" x14ac:dyDescent="0.25">
      <c r="H6087" s="30"/>
      <c r="I6087" s="30"/>
      <c r="J6087" s="30"/>
    </row>
    <row r="6088" spans="8:10" x14ac:dyDescent="0.25">
      <c r="H6088" s="30"/>
      <c r="I6088" s="30"/>
      <c r="J6088" s="30"/>
    </row>
    <row r="6089" spans="8:10" x14ac:dyDescent="0.25">
      <c r="H6089" s="30"/>
      <c r="I6089" s="30"/>
      <c r="J6089" s="30"/>
    </row>
    <row r="6090" spans="8:10" x14ac:dyDescent="0.25">
      <c r="H6090" s="30"/>
      <c r="I6090" s="30"/>
      <c r="J6090" s="30"/>
    </row>
    <row r="6091" spans="8:10" x14ac:dyDescent="0.25">
      <c r="H6091" s="30"/>
      <c r="I6091" s="30"/>
      <c r="J6091" s="30"/>
    </row>
    <row r="6092" spans="8:10" x14ac:dyDescent="0.25">
      <c r="H6092" s="30"/>
      <c r="I6092" s="30"/>
      <c r="J6092" s="30"/>
    </row>
    <row r="6093" spans="8:10" x14ac:dyDescent="0.25">
      <c r="H6093" s="30"/>
      <c r="I6093" s="30"/>
      <c r="J6093" s="30"/>
    </row>
    <row r="6094" spans="8:10" x14ac:dyDescent="0.25">
      <c r="H6094" s="30"/>
      <c r="I6094" s="30"/>
      <c r="J6094" s="30"/>
    </row>
    <row r="6095" spans="8:10" x14ac:dyDescent="0.25">
      <c r="H6095" s="30"/>
      <c r="I6095" s="30"/>
      <c r="J6095" s="30"/>
    </row>
    <row r="6096" spans="8:10" x14ac:dyDescent="0.25">
      <c r="H6096" s="30"/>
      <c r="I6096" s="30"/>
      <c r="J6096" s="30"/>
    </row>
    <row r="6097" spans="8:10" x14ac:dyDescent="0.25">
      <c r="H6097" s="30"/>
      <c r="I6097" s="30"/>
      <c r="J6097" s="30"/>
    </row>
    <row r="6098" spans="8:10" x14ac:dyDescent="0.25">
      <c r="H6098" s="30"/>
      <c r="I6098" s="30"/>
      <c r="J6098" s="30"/>
    </row>
    <row r="6099" spans="8:10" x14ac:dyDescent="0.25">
      <c r="H6099" s="30"/>
      <c r="I6099" s="30"/>
      <c r="J6099" s="30"/>
    </row>
    <row r="6100" spans="8:10" x14ac:dyDescent="0.25">
      <c r="H6100" s="30"/>
      <c r="I6100" s="30"/>
      <c r="J6100" s="30"/>
    </row>
    <row r="6101" spans="8:10" x14ac:dyDescent="0.25">
      <c r="H6101" s="30"/>
      <c r="I6101" s="30"/>
      <c r="J6101" s="30"/>
    </row>
    <row r="6102" spans="8:10" x14ac:dyDescent="0.25">
      <c r="H6102" s="30"/>
      <c r="I6102" s="30"/>
      <c r="J6102" s="30"/>
    </row>
    <row r="6103" spans="8:10" x14ac:dyDescent="0.25">
      <c r="H6103" s="30"/>
      <c r="I6103" s="30"/>
      <c r="J6103" s="30"/>
    </row>
    <row r="6104" spans="8:10" x14ac:dyDescent="0.25">
      <c r="H6104" s="30"/>
      <c r="I6104" s="30"/>
      <c r="J6104" s="30"/>
    </row>
    <row r="6105" spans="8:10" x14ac:dyDescent="0.25">
      <c r="H6105" s="30"/>
      <c r="I6105" s="30"/>
      <c r="J6105" s="30"/>
    </row>
    <row r="6106" spans="8:10" x14ac:dyDescent="0.25">
      <c r="H6106" s="30"/>
      <c r="I6106" s="30"/>
      <c r="J6106" s="30"/>
    </row>
    <row r="6107" spans="8:10" x14ac:dyDescent="0.25">
      <c r="H6107" s="30"/>
      <c r="I6107" s="30"/>
      <c r="J6107" s="30"/>
    </row>
    <row r="6108" spans="8:10" x14ac:dyDescent="0.25">
      <c r="H6108" s="30"/>
      <c r="I6108" s="30"/>
      <c r="J6108" s="30"/>
    </row>
    <row r="6109" spans="8:10" x14ac:dyDescent="0.25">
      <c r="H6109" s="30"/>
      <c r="I6109" s="30"/>
      <c r="J6109" s="30"/>
    </row>
    <row r="6110" spans="8:10" x14ac:dyDescent="0.25">
      <c r="H6110" s="30"/>
      <c r="I6110" s="30"/>
      <c r="J6110" s="30"/>
    </row>
    <row r="6111" spans="8:10" x14ac:dyDescent="0.25">
      <c r="H6111" s="30"/>
      <c r="I6111" s="30"/>
      <c r="J6111" s="30"/>
    </row>
    <row r="6112" spans="8:10" x14ac:dyDescent="0.25">
      <c r="H6112" s="30"/>
      <c r="I6112" s="30"/>
      <c r="J6112" s="30"/>
    </row>
    <row r="6113" spans="8:10" x14ac:dyDescent="0.25">
      <c r="H6113" s="30"/>
      <c r="I6113" s="30"/>
      <c r="J6113" s="30"/>
    </row>
    <row r="6114" spans="8:10" x14ac:dyDescent="0.25">
      <c r="H6114" s="30"/>
      <c r="I6114" s="30"/>
      <c r="J6114" s="30"/>
    </row>
    <row r="6115" spans="8:10" x14ac:dyDescent="0.25">
      <c r="H6115" s="30"/>
      <c r="I6115" s="30"/>
      <c r="J6115" s="30"/>
    </row>
    <row r="6116" spans="8:10" x14ac:dyDescent="0.25">
      <c r="H6116" s="30"/>
      <c r="I6116" s="30"/>
      <c r="J6116" s="30"/>
    </row>
    <row r="6117" spans="8:10" x14ac:dyDescent="0.25">
      <c r="H6117" s="30"/>
      <c r="I6117" s="30"/>
      <c r="J6117" s="30"/>
    </row>
    <row r="6118" spans="8:10" x14ac:dyDescent="0.25">
      <c r="H6118" s="30"/>
      <c r="I6118" s="30"/>
      <c r="J6118" s="30"/>
    </row>
    <row r="6119" spans="8:10" x14ac:dyDescent="0.25">
      <c r="H6119" s="30"/>
      <c r="I6119" s="30"/>
      <c r="J6119" s="30"/>
    </row>
    <row r="6120" spans="8:10" x14ac:dyDescent="0.25">
      <c r="H6120" s="30"/>
      <c r="I6120" s="30"/>
      <c r="J6120" s="30"/>
    </row>
    <row r="6121" spans="8:10" x14ac:dyDescent="0.25">
      <c r="H6121" s="30"/>
      <c r="I6121" s="30"/>
      <c r="J6121" s="30"/>
    </row>
    <row r="6122" spans="8:10" x14ac:dyDescent="0.25">
      <c r="H6122" s="30"/>
      <c r="I6122" s="30"/>
      <c r="J6122" s="30"/>
    </row>
    <row r="6123" spans="8:10" x14ac:dyDescent="0.25">
      <c r="H6123" s="30"/>
      <c r="I6123" s="30"/>
      <c r="J6123" s="30"/>
    </row>
    <row r="6124" spans="8:10" x14ac:dyDescent="0.25">
      <c r="H6124" s="30"/>
      <c r="I6124" s="30"/>
      <c r="J6124" s="30"/>
    </row>
    <row r="6125" spans="8:10" x14ac:dyDescent="0.25">
      <c r="H6125" s="30"/>
      <c r="I6125" s="30"/>
      <c r="J6125" s="30"/>
    </row>
    <row r="6126" spans="8:10" x14ac:dyDescent="0.25">
      <c r="H6126" s="30"/>
      <c r="I6126" s="30"/>
      <c r="J6126" s="30"/>
    </row>
    <row r="6127" spans="8:10" x14ac:dyDescent="0.25">
      <c r="H6127" s="30"/>
      <c r="I6127" s="30"/>
      <c r="J6127" s="30"/>
    </row>
    <row r="6128" spans="8:10" x14ac:dyDescent="0.25">
      <c r="H6128" s="30"/>
      <c r="I6128" s="30"/>
      <c r="J6128" s="30"/>
    </row>
    <row r="6129" spans="8:10" x14ac:dyDescent="0.25">
      <c r="H6129" s="30"/>
      <c r="I6129" s="30"/>
      <c r="J6129" s="30"/>
    </row>
    <row r="6130" spans="8:10" x14ac:dyDescent="0.25">
      <c r="H6130" s="30"/>
      <c r="I6130" s="30"/>
      <c r="J6130" s="30"/>
    </row>
    <row r="6131" spans="8:10" x14ac:dyDescent="0.25">
      <c r="H6131" s="30"/>
      <c r="I6131" s="30"/>
      <c r="J6131" s="30"/>
    </row>
    <row r="6132" spans="8:10" x14ac:dyDescent="0.25">
      <c r="H6132" s="30"/>
      <c r="I6132" s="30"/>
      <c r="J6132" s="30"/>
    </row>
    <row r="6133" spans="8:10" x14ac:dyDescent="0.25">
      <c r="H6133" s="30"/>
      <c r="I6133" s="30"/>
      <c r="J6133" s="30"/>
    </row>
    <row r="6134" spans="8:10" x14ac:dyDescent="0.25">
      <c r="H6134" s="30"/>
      <c r="I6134" s="30"/>
      <c r="J6134" s="30"/>
    </row>
    <row r="6135" spans="8:10" x14ac:dyDescent="0.25">
      <c r="H6135" s="30"/>
      <c r="I6135" s="30"/>
      <c r="J6135" s="30"/>
    </row>
    <row r="6136" spans="8:10" x14ac:dyDescent="0.25">
      <c r="H6136" s="30"/>
      <c r="I6136" s="30"/>
      <c r="J6136" s="30"/>
    </row>
    <row r="6137" spans="8:10" x14ac:dyDescent="0.25">
      <c r="H6137" s="30"/>
      <c r="I6137" s="30"/>
      <c r="J6137" s="30"/>
    </row>
    <row r="6138" spans="8:10" x14ac:dyDescent="0.25">
      <c r="H6138" s="30"/>
      <c r="I6138" s="30"/>
      <c r="J6138" s="30"/>
    </row>
    <row r="6139" spans="8:10" x14ac:dyDescent="0.25">
      <c r="H6139" s="30"/>
      <c r="I6139" s="30"/>
      <c r="J6139" s="30"/>
    </row>
    <row r="6140" spans="8:10" x14ac:dyDescent="0.25">
      <c r="H6140" s="30"/>
      <c r="I6140" s="30"/>
      <c r="J6140" s="30"/>
    </row>
    <row r="6141" spans="8:10" x14ac:dyDescent="0.25">
      <c r="H6141" s="30"/>
      <c r="I6141" s="30"/>
      <c r="J6141" s="30"/>
    </row>
    <row r="6142" spans="8:10" x14ac:dyDescent="0.25">
      <c r="H6142" s="30"/>
      <c r="I6142" s="30"/>
      <c r="J6142" s="30"/>
    </row>
    <row r="6143" spans="8:10" x14ac:dyDescent="0.25">
      <c r="H6143" s="30"/>
      <c r="I6143" s="30"/>
      <c r="J6143" s="30"/>
    </row>
    <row r="6144" spans="8:10" x14ac:dyDescent="0.25">
      <c r="H6144" s="30"/>
      <c r="I6144" s="30"/>
      <c r="J6144" s="30"/>
    </row>
    <row r="6145" spans="8:10" x14ac:dyDescent="0.25">
      <c r="H6145" s="30"/>
      <c r="I6145" s="30"/>
      <c r="J6145" s="30"/>
    </row>
    <row r="6146" spans="8:10" x14ac:dyDescent="0.25">
      <c r="H6146" s="30"/>
      <c r="I6146" s="30"/>
      <c r="J6146" s="30"/>
    </row>
    <row r="6147" spans="8:10" x14ac:dyDescent="0.25">
      <c r="H6147" s="30"/>
      <c r="I6147" s="30"/>
      <c r="J6147" s="30"/>
    </row>
    <row r="6148" spans="8:10" x14ac:dyDescent="0.25">
      <c r="H6148" s="30"/>
      <c r="I6148" s="30"/>
      <c r="J6148" s="30"/>
    </row>
    <row r="6149" spans="8:10" x14ac:dyDescent="0.25">
      <c r="H6149" s="30"/>
      <c r="I6149" s="30"/>
      <c r="J6149" s="30"/>
    </row>
    <row r="6150" spans="8:10" x14ac:dyDescent="0.25">
      <c r="H6150" s="30"/>
      <c r="I6150" s="30"/>
      <c r="J6150" s="30"/>
    </row>
    <row r="6151" spans="8:10" x14ac:dyDescent="0.25">
      <c r="H6151" s="30"/>
      <c r="I6151" s="30"/>
      <c r="J6151" s="30"/>
    </row>
    <row r="6152" spans="8:10" x14ac:dyDescent="0.25">
      <c r="H6152" s="30"/>
      <c r="I6152" s="30"/>
      <c r="J6152" s="30"/>
    </row>
    <row r="6153" spans="8:10" x14ac:dyDescent="0.25">
      <c r="H6153" s="30"/>
      <c r="I6153" s="30"/>
      <c r="J6153" s="30"/>
    </row>
    <row r="6154" spans="8:10" x14ac:dyDescent="0.25">
      <c r="H6154" s="30"/>
      <c r="I6154" s="30"/>
      <c r="J6154" s="30"/>
    </row>
    <row r="6155" spans="8:10" x14ac:dyDescent="0.25">
      <c r="H6155" s="30"/>
      <c r="I6155" s="30"/>
      <c r="J6155" s="30"/>
    </row>
    <row r="6156" spans="8:10" x14ac:dyDescent="0.25">
      <c r="H6156" s="30"/>
      <c r="I6156" s="30"/>
      <c r="J6156" s="30"/>
    </row>
    <row r="6157" spans="8:10" x14ac:dyDescent="0.25">
      <c r="H6157" s="30"/>
      <c r="I6157" s="30"/>
      <c r="J6157" s="30"/>
    </row>
    <row r="6158" spans="8:10" x14ac:dyDescent="0.25">
      <c r="H6158" s="30"/>
      <c r="I6158" s="30"/>
      <c r="J6158" s="30"/>
    </row>
    <row r="6159" spans="8:10" x14ac:dyDescent="0.25">
      <c r="H6159" s="30"/>
      <c r="I6159" s="30"/>
      <c r="J6159" s="30"/>
    </row>
    <row r="6160" spans="8:10" x14ac:dyDescent="0.25">
      <c r="H6160" s="30"/>
      <c r="I6160" s="30"/>
      <c r="J6160" s="30"/>
    </row>
    <row r="6161" spans="8:10" x14ac:dyDescent="0.25">
      <c r="H6161" s="30"/>
      <c r="I6161" s="30"/>
      <c r="J6161" s="30"/>
    </row>
    <row r="6162" spans="8:10" x14ac:dyDescent="0.25">
      <c r="H6162" s="30"/>
      <c r="I6162" s="30"/>
      <c r="J6162" s="30"/>
    </row>
    <row r="6163" spans="8:10" x14ac:dyDescent="0.25">
      <c r="H6163" s="30"/>
      <c r="I6163" s="30"/>
      <c r="J6163" s="30"/>
    </row>
    <row r="6164" spans="8:10" x14ac:dyDescent="0.25">
      <c r="H6164" s="30"/>
      <c r="I6164" s="30"/>
      <c r="J6164" s="30"/>
    </row>
    <row r="6165" spans="8:10" x14ac:dyDescent="0.25">
      <c r="H6165" s="30"/>
      <c r="I6165" s="30"/>
      <c r="J6165" s="30"/>
    </row>
    <row r="6166" spans="8:10" x14ac:dyDescent="0.25">
      <c r="H6166" s="30"/>
      <c r="I6166" s="30"/>
      <c r="J6166" s="30"/>
    </row>
    <row r="6167" spans="8:10" x14ac:dyDescent="0.25">
      <c r="H6167" s="30"/>
      <c r="I6167" s="30"/>
      <c r="J6167" s="30"/>
    </row>
    <row r="6168" spans="8:10" x14ac:dyDescent="0.25">
      <c r="H6168" s="30"/>
      <c r="I6168" s="30"/>
      <c r="J6168" s="30"/>
    </row>
    <row r="6169" spans="8:10" x14ac:dyDescent="0.25">
      <c r="H6169" s="30"/>
      <c r="I6169" s="30"/>
      <c r="J6169" s="30"/>
    </row>
    <row r="6170" spans="8:10" x14ac:dyDescent="0.25">
      <c r="H6170" s="30"/>
      <c r="I6170" s="30"/>
      <c r="J6170" s="30"/>
    </row>
    <row r="6171" spans="8:10" x14ac:dyDescent="0.25">
      <c r="H6171" s="30"/>
      <c r="I6171" s="30"/>
      <c r="J6171" s="30"/>
    </row>
    <row r="6172" spans="8:10" x14ac:dyDescent="0.25">
      <c r="H6172" s="30"/>
      <c r="I6172" s="30"/>
      <c r="J6172" s="30"/>
    </row>
    <row r="6173" spans="8:10" x14ac:dyDescent="0.25">
      <c r="H6173" s="30"/>
      <c r="I6173" s="30"/>
      <c r="J6173" s="30"/>
    </row>
    <row r="6174" spans="8:10" x14ac:dyDescent="0.25">
      <c r="H6174" s="30"/>
      <c r="I6174" s="30"/>
      <c r="J6174" s="30"/>
    </row>
    <row r="6175" spans="8:10" x14ac:dyDescent="0.25">
      <c r="H6175" s="30"/>
      <c r="I6175" s="30"/>
      <c r="J6175" s="30"/>
    </row>
    <row r="6176" spans="8:10" x14ac:dyDescent="0.25">
      <c r="H6176" s="30"/>
      <c r="I6176" s="30"/>
      <c r="J6176" s="30"/>
    </row>
    <row r="6177" spans="8:10" x14ac:dyDescent="0.25">
      <c r="H6177" s="30"/>
      <c r="I6177" s="30"/>
      <c r="J6177" s="30"/>
    </row>
    <row r="6178" spans="8:10" x14ac:dyDescent="0.25">
      <c r="H6178" s="30"/>
      <c r="I6178" s="30"/>
      <c r="J6178" s="30"/>
    </row>
    <row r="6179" spans="8:10" x14ac:dyDescent="0.25">
      <c r="H6179" s="30"/>
      <c r="I6179" s="30"/>
      <c r="J6179" s="30"/>
    </row>
    <row r="6180" spans="8:10" x14ac:dyDescent="0.25">
      <c r="H6180" s="30"/>
      <c r="I6180" s="30"/>
      <c r="J6180" s="30"/>
    </row>
    <row r="6181" spans="8:10" x14ac:dyDescent="0.25">
      <c r="H6181" s="30"/>
      <c r="I6181" s="30"/>
      <c r="J6181" s="30"/>
    </row>
    <row r="6182" spans="8:10" x14ac:dyDescent="0.25">
      <c r="H6182" s="30"/>
      <c r="I6182" s="30"/>
      <c r="J6182" s="30"/>
    </row>
    <row r="6183" spans="8:10" x14ac:dyDescent="0.25">
      <c r="H6183" s="30"/>
      <c r="I6183" s="30"/>
      <c r="J6183" s="30"/>
    </row>
    <row r="6184" spans="8:10" x14ac:dyDescent="0.25">
      <c r="H6184" s="30"/>
      <c r="I6184" s="30"/>
      <c r="J6184" s="30"/>
    </row>
    <row r="6185" spans="8:10" x14ac:dyDescent="0.25">
      <c r="H6185" s="30"/>
      <c r="I6185" s="30"/>
      <c r="J6185" s="30"/>
    </row>
    <row r="6186" spans="8:10" x14ac:dyDescent="0.25">
      <c r="H6186" s="30"/>
      <c r="I6186" s="30"/>
      <c r="J6186" s="30"/>
    </row>
    <row r="6187" spans="8:10" x14ac:dyDescent="0.25">
      <c r="H6187" s="30"/>
      <c r="I6187" s="30"/>
      <c r="J6187" s="30"/>
    </row>
    <row r="6188" spans="8:10" x14ac:dyDescent="0.25">
      <c r="H6188" s="30"/>
      <c r="I6188" s="30"/>
      <c r="J6188" s="30"/>
    </row>
    <row r="6189" spans="8:10" x14ac:dyDescent="0.25">
      <c r="H6189" s="30"/>
      <c r="I6189" s="30"/>
      <c r="J6189" s="30"/>
    </row>
    <row r="6190" spans="8:10" x14ac:dyDescent="0.25">
      <c r="H6190" s="30"/>
      <c r="I6190" s="30"/>
      <c r="J6190" s="30"/>
    </row>
    <row r="6191" spans="8:10" x14ac:dyDescent="0.25">
      <c r="H6191" s="30"/>
      <c r="I6191" s="30"/>
      <c r="J6191" s="30"/>
    </row>
    <row r="6192" spans="8:10" x14ac:dyDescent="0.25">
      <c r="H6192" s="30"/>
      <c r="I6192" s="30"/>
      <c r="J6192" s="30"/>
    </row>
    <row r="6193" spans="8:10" x14ac:dyDescent="0.25">
      <c r="H6193" s="30"/>
      <c r="I6193" s="30"/>
      <c r="J6193" s="30"/>
    </row>
    <row r="6194" spans="8:10" x14ac:dyDescent="0.25">
      <c r="H6194" s="30"/>
      <c r="I6194" s="30"/>
      <c r="J6194" s="30"/>
    </row>
    <row r="6195" spans="8:10" x14ac:dyDescent="0.25">
      <c r="H6195" s="30"/>
      <c r="I6195" s="30"/>
      <c r="J6195" s="30"/>
    </row>
    <row r="6196" spans="8:10" x14ac:dyDescent="0.25">
      <c r="H6196" s="30"/>
      <c r="I6196" s="30"/>
      <c r="J6196" s="30"/>
    </row>
    <row r="6197" spans="8:10" x14ac:dyDescent="0.25">
      <c r="H6197" s="30"/>
      <c r="I6197" s="30"/>
      <c r="J6197" s="30"/>
    </row>
    <row r="6198" spans="8:10" x14ac:dyDescent="0.25">
      <c r="H6198" s="30"/>
      <c r="I6198" s="30"/>
      <c r="J6198" s="30"/>
    </row>
    <row r="6199" spans="8:10" x14ac:dyDescent="0.25">
      <c r="H6199" s="30"/>
      <c r="I6199" s="30"/>
      <c r="J6199" s="30"/>
    </row>
    <row r="6200" spans="8:10" x14ac:dyDescent="0.25">
      <c r="H6200" s="30"/>
      <c r="I6200" s="30"/>
      <c r="J6200" s="30"/>
    </row>
    <row r="6201" spans="8:10" x14ac:dyDescent="0.25">
      <c r="H6201" s="30"/>
      <c r="I6201" s="30"/>
      <c r="J6201" s="30"/>
    </row>
    <row r="6202" spans="8:10" x14ac:dyDescent="0.25">
      <c r="H6202" s="30"/>
      <c r="I6202" s="30"/>
      <c r="J6202" s="30"/>
    </row>
    <row r="6203" spans="8:10" x14ac:dyDescent="0.25">
      <c r="H6203" s="30"/>
      <c r="I6203" s="30"/>
      <c r="J6203" s="30"/>
    </row>
    <row r="6204" spans="8:10" x14ac:dyDescent="0.25">
      <c r="H6204" s="30"/>
      <c r="I6204" s="30"/>
      <c r="J6204" s="30"/>
    </row>
    <row r="6205" spans="8:10" x14ac:dyDescent="0.25">
      <c r="H6205" s="30"/>
      <c r="I6205" s="30"/>
      <c r="J6205" s="30"/>
    </row>
    <row r="6206" spans="8:10" x14ac:dyDescent="0.25">
      <c r="H6206" s="30"/>
      <c r="I6206" s="30"/>
      <c r="J6206" s="30"/>
    </row>
    <row r="6207" spans="8:10" x14ac:dyDescent="0.25">
      <c r="H6207" s="30"/>
      <c r="I6207" s="30"/>
      <c r="J6207" s="30"/>
    </row>
    <row r="6208" spans="8:10" x14ac:dyDescent="0.25">
      <c r="H6208" s="30"/>
      <c r="I6208" s="30"/>
      <c r="J6208" s="30"/>
    </row>
    <row r="6209" spans="8:10" x14ac:dyDescent="0.25">
      <c r="H6209" s="30"/>
      <c r="I6209" s="30"/>
      <c r="J6209" s="30"/>
    </row>
    <row r="6210" spans="8:10" x14ac:dyDescent="0.25">
      <c r="H6210" s="30"/>
      <c r="I6210" s="30"/>
      <c r="J6210" s="30"/>
    </row>
    <row r="6211" spans="8:10" x14ac:dyDescent="0.25">
      <c r="H6211" s="30"/>
      <c r="I6211" s="30"/>
      <c r="J6211" s="30"/>
    </row>
    <row r="6212" spans="8:10" x14ac:dyDescent="0.25">
      <c r="H6212" s="30"/>
      <c r="I6212" s="30"/>
      <c r="J6212" s="30"/>
    </row>
    <row r="6213" spans="8:10" x14ac:dyDescent="0.25">
      <c r="H6213" s="30"/>
      <c r="I6213" s="30"/>
      <c r="J6213" s="30"/>
    </row>
    <row r="6214" spans="8:10" x14ac:dyDescent="0.25">
      <c r="H6214" s="30"/>
      <c r="I6214" s="30"/>
      <c r="J6214" s="30"/>
    </row>
    <row r="6215" spans="8:10" x14ac:dyDescent="0.25">
      <c r="H6215" s="30"/>
      <c r="I6215" s="30"/>
      <c r="J6215" s="30"/>
    </row>
    <row r="6216" spans="8:10" x14ac:dyDescent="0.25">
      <c r="H6216" s="30"/>
      <c r="I6216" s="30"/>
      <c r="J6216" s="30"/>
    </row>
    <row r="6217" spans="8:10" x14ac:dyDescent="0.25">
      <c r="H6217" s="30"/>
      <c r="I6217" s="30"/>
      <c r="J6217" s="30"/>
    </row>
    <row r="6218" spans="8:10" x14ac:dyDescent="0.25">
      <c r="H6218" s="30"/>
      <c r="I6218" s="30"/>
      <c r="J6218" s="30"/>
    </row>
    <row r="6219" spans="8:10" x14ac:dyDescent="0.25">
      <c r="H6219" s="30"/>
      <c r="I6219" s="30"/>
      <c r="J6219" s="30"/>
    </row>
    <row r="6220" spans="8:10" x14ac:dyDescent="0.25">
      <c r="H6220" s="30"/>
      <c r="I6220" s="30"/>
      <c r="J6220" s="30"/>
    </row>
    <row r="6221" spans="8:10" x14ac:dyDescent="0.25">
      <c r="H6221" s="30"/>
      <c r="I6221" s="30"/>
      <c r="J6221" s="30"/>
    </row>
    <row r="6222" spans="8:10" x14ac:dyDescent="0.25">
      <c r="H6222" s="30"/>
      <c r="I6222" s="30"/>
      <c r="J6222" s="30"/>
    </row>
    <row r="6223" spans="8:10" x14ac:dyDescent="0.25">
      <c r="H6223" s="30"/>
      <c r="I6223" s="30"/>
      <c r="J6223" s="30"/>
    </row>
    <row r="6224" spans="8:10" x14ac:dyDescent="0.25">
      <c r="H6224" s="30"/>
      <c r="I6224" s="30"/>
      <c r="J6224" s="30"/>
    </row>
    <row r="6225" spans="8:10" x14ac:dyDescent="0.25">
      <c r="H6225" s="30"/>
      <c r="I6225" s="30"/>
      <c r="J6225" s="30"/>
    </row>
    <row r="6226" spans="8:10" x14ac:dyDescent="0.25">
      <c r="H6226" s="30"/>
      <c r="I6226" s="30"/>
      <c r="J6226" s="30"/>
    </row>
    <row r="6227" spans="8:10" x14ac:dyDescent="0.25">
      <c r="H6227" s="30"/>
      <c r="I6227" s="30"/>
      <c r="J6227" s="30"/>
    </row>
    <row r="6228" spans="8:10" x14ac:dyDescent="0.25">
      <c r="H6228" s="30"/>
      <c r="I6228" s="30"/>
      <c r="J6228" s="30"/>
    </row>
    <row r="6229" spans="8:10" x14ac:dyDescent="0.25">
      <c r="H6229" s="30"/>
      <c r="I6229" s="30"/>
      <c r="J6229" s="30"/>
    </row>
    <row r="6230" spans="8:10" x14ac:dyDescent="0.25">
      <c r="H6230" s="30"/>
      <c r="I6230" s="30"/>
      <c r="J6230" s="30"/>
    </row>
    <row r="6231" spans="8:10" x14ac:dyDescent="0.25">
      <c r="H6231" s="30"/>
      <c r="I6231" s="30"/>
      <c r="J6231" s="30"/>
    </row>
    <row r="6232" spans="8:10" x14ac:dyDescent="0.25">
      <c r="H6232" s="30"/>
      <c r="I6232" s="30"/>
      <c r="J6232" s="30"/>
    </row>
    <row r="6233" spans="8:10" x14ac:dyDescent="0.25">
      <c r="H6233" s="30"/>
      <c r="I6233" s="30"/>
      <c r="J6233" s="30"/>
    </row>
    <row r="6234" spans="8:10" x14ac:dyDescent="0.25">
      <c r="H6234" s="30"/>
      <c r="I6234" s="30"/>
      <c r="J6234" s="30"/>
    </row>
    <row r="6235" spans="8:10" x14ac:dyDescent="0.25">
      <c r="H6235" s="30"/>
      <c r="I6235" s="30"/>
      <c r="J6235" s="30"/>
    </row>
    <row r="6236" spans="8:10" x14ac:dyDescent="0.25">
      <c r="H6236" s="30"/>
      <c r="I6236" s="30"/>
      <c r="J6236" s="30"/>
    </row>
    <row r="6237" spans="8:10" x14ac:dyDescent="0.25">
      <c r="H6237" s="30"/>
      <c r="I6237" s="30"/>
      <c r="J6237" s="30"/>
    </row>
    <row r="6238" spans="8:10" x14ac:dyDescent="0.25">
      <c r="H6238" s="30"/>
      <c r="I6238" s="30"/>
      <c r="J6238" s="30"/>
    </row>
    <row r="6239" spans="8:10" x14ac:dyDescent="0.25">
      <c r="H6239" s="30"/>
      <c r="I6239" s="30"/>
      <c r="J6239" s="30"/>
    </row>
    <row r="6240" spans="8:10" x14ac:dyDescent="0.25">
      <c r="H6240" s="30"/>
      <c r="I6240" s="30"/>
      <c r="J6240" s="30"/>
    </row>
    <row r="6241" spans="8:10" x14ac:dyDescent="0.25">
      <c r="H6241" s="30"/>
      <c r="I6241" s="30"/>
      <c r="J6241" s="30"/>
    </row>
    <row r="6242" spans="8:10" x14ac:dyDescent="0.25">
      <c r="H6242" s="30"/>
      <c r="I6242" s="30"/>
      <c r="J6242" s="30"/>
    </row>
    <row r="6243" spans="8:10" x14ac:dyDescent="0.25">
      <c r="H6243" s="30"/>
      <c r="I6243" s="30"/>
      <c r="J6243" s="30"/>
    </row>
    <row r="6244" spans="8:10" x14ac:dyDescent="0.25">
      <c r="H6244" s="30"/>
      <c r="I6244" s="30"/>
      <c r="J6244" s="30"/>
    </row>
    <row r="6245" spans="8:10" x14ac:dyDescent="0.25">
      <c r="H6245" s="30"/>
      <c r="I6245" s="30"/>
      <c r="J6245" s="30"/>
    </row>
    <row r="6246" spans="8:10" x14ac:dyDescent="0.25">
      <c r="H6246" s="30"/>
      <c r="I6246" s="30"/>
      <c r="J6246" s="30"/>
    </row>
    <row r="6247" spans="8:10" x14ac:dyDescent="0.25">
      <c r="H6247" s="30"/>
      <c r="I6247" s="30"/>
      <c r="J6247" s="30"/>
    </row>
    <row r="6248" spans="8:10" x14ac:dyDescent="0.25">
      <c r="H6248" s="30"/>
      <c r="I6248" s="30"/>
      <c r="J6248" s="30"/>
    </row>
    <row r="6249" spans="8:10" x14ac:dyDescent="0.25">
      <c r="H6249" s="30"/>
      <c r="I6249" s="30"/>
      <c r="J6249" s="30"/>
    </row>
    <row r="6250" spans="8:10" x14ac:dyDescent="0.25">
      <c r="H6250" s="30"/>
      <c r="I6250" s="30"/>
      <c r="J6250" s="30"/>
    </row>
    <row r="6251" spans="8:10" x14ac:dyDescent="0.25">
      <c r="H6251" s="30"/>
      <c r="I6251" s="30"/>
      <c r="J6251" s="30"/>
    </row>
    <row r="6252" spans="8:10" x14ac:dyDescent="0.25">
      <c r="H6252" s="30"/>
      <c r="I6252" s="30"/>
      <c r="J6252" s="30"/>
    </row>
    <row r="6253" spans="8:10" x14ac:dyDescent="0.25">
      <c r="H6253" s="30"/>
      <c r="I6253" s="30"/>
      <c r="J6253" s="30"/>
    </row>
    <row r="6254" spans="8:10" x14ac:dyDescent="0.25">
      <c r="H6254" s="30"/>
      <c r="I6254" s="30"/>
      <c r="J6254" s="30"/>
    </row>
    <row r="6255" spans="8:10" x14ac:dyDescent="0.25">
      <c r="H6255" s="30"/>
      <c r="I6255" s="30"/>
      <c r="J6255" s="30"/>
    </row>
    <row r="6256" spans="8:10" x14ac:dyDescent="0.25">
      <c r="H6256" s="30"/>
      <c r="I6256" s="30"/>
      <c r="J6256" s="30"/>
    </row>
    <row r="6257" spans="8:10" x14ac:dyDescent="0.25">
      <c r="H6257" s="30"/>
      <c r="I6257" s="30"/>
      <c r="J6257" s="30"/>
    </row>
    <row r="6258" spans="8:10" x14ac:dyDescent="0.25">
      <c r="H6258" s="30"/>
      <c r="I6258" s="30"/>
      <c r="J6258" s="30"/>
    </row>
    <row r="6259" spans="8:10" x14ac:dyDescent="0.25">
      <c r="H6259" s="30"/>
      <c r="I6259" s="30"/>
      <c r="J6259" s="30"/>
    </row>
    <row r="6260" spans="8:10" x14ac:dyDescent="0.25">
      <c r="H6260" s="30"/>
      <c r="I6260" s="30"/>
      <c r="J6260" s="30"/>
    </row>
    <row r="6261" spans="8:10" x14ac:dyDescent="0.25">
      <c r="H6261" s="30"/>
      <c r="I6261" s="30"/>
      <c r="J6261" s="30"/>
    </row>
    <row r="6262" spans="8:10" x14ac:dyDescent="0.25">
      <c r="H6262" s="30"/>
      <c r="I6262" s="30"/>
      <c r="J6262" s="30"/>
    </row>
    <row r="6263" spans="8:10" x14ac:dyDescent="0.25">
      <c r="H6263" s="30"/>
      <c r="I6263" s="30"/>
      <c r="J6263" s="30"/>
    </row>
    <row r="6264" spans="8:10" x14ac:dyDescent="0.25">
      <c r="H6264" s="30"/>
      <c r="I6264" s="30"/>
      <c r="J6264" s="30"/>
    </row>
    <row r="6265" spans="8:10" x14ac:dyDescent="0.25">
      <c r="H6265" s="30"/>
      <c r="I6265" s="30"/>
      <c r="J6265" s="30"/>
    </row>
    <row r="6266" spans="8:10" x14ac:dyDescent="0.25">
      <c r="H6266" s="30"/>
      <c r="I6266" s="30"/>
      <c r="J6266" s="30"/>
    </row>
    <row r="6267" spans="8:10" x14ac:dyDescent="0.25">
      <c r="H6267" s="30"/>
      <c r="I6267" s="30"/>
      <c r="J6267" s="30"/>
    </row>
    <row r="6268" spans="8:10" x14ac:dyDescent="0.25">
      <c r="H6268" s="30"/>
      <c r="I6268" s="30"/>
      <c r="J6268" s="30"/>
    </row>
    <row r="6269" spans="8:10" x14ac:dyDescent="0.25">
      <c r="H6269" s="30"/>
      <c r="I6269" s="30"/>
      <c r="J6269" s="30"/>
    </row>
    <row r="6270" spans="8:10" x14ac:dyDescent="0.25">
      <c r="H6270" s="30"/>
      <c r="I6270" s="30"/>
      <c r="J6270" s="30"/>
    </row>
    <row r="6271" spans="8:10" x14ac:dyDescent="0.25">
      <c r="H6271" s="30"/>
      <c r="I6271" s="30"/>
      <c r="J6271" s="30"/>
    </row>
    <row r="6272" spans="8:10" x14ac:dyDescent="0.25">
      <c r="H6272" s="30"/>
      <c r="I6272" s="30"/>
      <c r="J6272" s="30"/>
    </row>
    <row r="6273" spans="8:10" x14ac:dyDescent="0.25">
      <c r="H6273" s="30"/>
      <c r="I6273" s="30"/>
      <c r="J6273" s="30"/>
    </row>
    <row r="6274" spans="8:10" x14ac:dyDescent="0.25">
      <c r="H6274" s="30"/>
      <c r="I6274" s="30"/>
      <c r="J6274" s="30"/>
    </row>
    <row r="6275" spans="8:10" x14ac:dyDescent="0.25">
      <c r="H6275" s="30"/>
      <c r="I6275" s="30"/>
      <c r="J6275" s="30"/>
    </row>
    <row r="6276" spans="8:10" x14ac:dyDescent="0.25">
      <c r="H6276" s="30"/>
      <c r="I6276" s="30"/>
      <c r="J6276" s="30"/>
    </row>
    <row r="6277" spans="8:10" x14ac:dyDescent="0.25">
      <c r="H6277" s="30"/>
      <c r="I6277" s="30"/>
      <c r="J6277" s="30"/>
    </row>
    <row r="6278" spans="8:10" x14ac:dyDescent="0.25">
      <c r="H6278" s="30"/>
      <c r="I6278" s="30"/>
      <c r="J6278" s="30"/>
    </row>
    <row r="6279" spans="8:10" x14ac:dyDescent="0.25">
      <c r="H6279" s="30"/>
      <c r="I6279" s="30"/>
      <c r="J6279" s="30"/>
    </row>
    <row r="6280" spans="8:10" x14ac:dyDescent="0.25">
      <c r="H6280" s="30"/>
      <c r="I6280" s="30"/>
      <c r="J6280" s="30"/>
    </row>
    <row r="6281" spans="8:10" x14ac:dyDescent="0.25">
      <c r="H6281" s="30"/>
      <c r="I6281" s="30"/>
      <c r="J6281" s="30"/>
    </row>
    <row r="6282" spans="8:10" x14ac:dyDescent="0.25">
      <c r="H6282" s="30"/>
      <c r="I6282" s="30"/>
      <c r="J6282" s="30"/>
    </row>
    <row r="6283" spans="8:10" x14ac:dyDescent="0.25">
      <c r="H6283" s="30"/>
      <c r="I6283" s="30"/>
      <c r="J6283" s="30"/>
    </row>
    <row r="6284" spans="8:10" x14ac:dyDescent="0.25">
      <c r="H6284" s="30"/>
      <c r="I6284" s="30"/>
      <c r="J6284" s="30"/>
    </row>
    <row r="6285" spans="8:10" x14ac:dyDescent="0.25">
      <c r="H6285" s="30"/>
      <c r="I6285" s="30"/>
      <c r="J6285" s="30"/>
    </row>
    <row r="6286" spans="8:10" x14ac:dyDescent="0.25">
      <c r="H6286" s="30"/>
      <c r="I6286" s="30"/>
      <c r="J6286" s="30"/>
    </row>
    <row r="6287" spans="8:10" x14ac:dyDescent="0.25">
      <c r="H6287" s="30"/>
      <c r="I6287" s="30"/>
      <c r="J6287" s="30"/>
    </row>
    <row r="6288" spans="8:10" x14ac:dyDescent="0.25">
      <c r="H6288" s="30"/>
      <c r="I6288" s="30"/>
      <c r="J6288" s="30"/>
    </row>
    <row r="6289" spans="8:10" x14ac:dyDescent="0.25">
      <c r="H6289" s="30"/>
      <c r="I6289" s="30"/>
      <c r="J6289" s="30"/>
    </row>
    <row r="6290" spans="8:10" x14ac:dyDescent="0.25">
      <c r="H6290" s="30"/>
      <c r="I6290" s="30"/>
      <c r="J6290" s="30"/>
    </row>
    <row r="6291" spans="8:10" x14ac:dyDescent="0.25">
      <c r="H6291" s="30"/>
      <c r="I6291" s="30"/>
      <c r="J6291" s="30"/>
    </row>
    <row r="6292" spans="8:10" x14ac:dyDescent="0.25">
      <c r="H6292" s="30"/>
      <c r="I6292" s="30"/>
      <c r="J6292" s="30"/>
    </row>
    <row r="6293" spans="8:10" x14ac:dyDescent="0.25">
      <c r="H6293" s="30"/>
      <c r="I6293" s="30"/>
      <c r="J6293" s="30"/>
    </row>
    <row r="6294" spans="8:10" x14ac:dyDescent="0.25">
      <c r="H6294" s="30"/>
      <c r="I6294" s="30"/>
      <c r="J6294" s="30"/>
    </row>
    <row r="6295" spans="8:10" x14ac:dyDescent="0.25">
      <c r="H6295" s="30"/>
      <c r="I6295" s="30"/>
      <c r="J6295" s="30"/>
    </row>
    <row r="6296" spans="8:10" x14ac:dyDescent="0.25">
      <c r="H6296" s="30"/>
      <c r="I6296" s="30"/>
      <c r="J6296" s="30"/>
    </row>
    <row r="6297" spans="8:10" x14ac:dyDescent="0.25">
      <c r="H6297" s="30"/>
      <c r="I6297" s="30"/>
      <c r="J6297" s="30"/>
    </row>
    <row r="6298" spans="8:10" x14ac:dyDescent="0.25">
      <c r="H6298" s="30"/>
      <c r="I6298" s="30"/>
      <c r="J6298" s="30"/>
    </row>
    <row r="6299" spans="8:10" x14ac:dyDescent="0.25">
      <c r="H6299" s="30"/>
      <c r="I6299" s="30"/>
      <c r="J6299" s="30"/>
    </row>
    <row r="6300" spans="8:10" x14ac:dyDescent="0.25">
      <c r="H6300" s="30"/>
      <c r="I6300" s="30"/>
      <c r="J6300" s="30"/>
    </row>
    <row r="6301" spans="8:10" x14ac:dyDescent="0.25">
      <c r="H6301" s="30"/>
      <c r="I6301" s="30"/>
      <c r="J6301" s="30"/>
    </row>
    <row r="6302" spans="8:10" x14ac:dyDescent="0.25">
      <c r="H6302" s="30"/>
      <c r="I6302" s="30"/>
      <c r="J6302" s="30"/>
    </row>
    <row r="6303" spans="8:10" x14ac:dyDescent="0.25">
      <c r="H6303" s="30"/>
      <c r="I6303" s="30"/>
      <c r="J6303" s="30"/>
    </row>
    <row r="6304" spans="8:10" x14ac:dyDescent="0.25">
      <c r="H6304" s="30"/>
      <c r="I6304" s="30"/>
      <c r="J6304" s="30"/>
    </row>
    <row r="6305" spans="8:10" x14ac:dyDescent="0.25">
      <c r="H6305" s="30"/>
      <c r="I6305" s="30"/>
      <c r="J6305" s="30"/>
    </row>
    <row r="6306" spans="8:10" x14ac:dyDescent="0.25">
      <c r="H6306" s="30"/>
      <c r="I6306" s="30"/>
      <c r="J6306" s="30"/>
    </row>
    <row r="6307" spans="8:10" x14ac:dyDescent="0.25">
      <c r="H6307" s="30"/>
      <c r="I6307" s="30"/>
      <c r="J6307" s="30"/>
    </row>
    <row r="6308" spans="8:10" x14ac:dyDescent="0.25">
      <c r="H6308" s="30"/>
      <c r="I6308" s="30"/>
      <c r="J6308" s="30"/>
    </row>
    <row r="6309" spans="8:10" x14ac:dyDescent="0.25">
      <c r="H6309" s="30"/>
      <c r="I6309" s="30"/>
      <c r="J6309" s="30"/>
    </row>
    <row r="6310" spans="8:10" x14ac:dyDescent="0.25">
      <c r="H6310" s="30"/>
      <c r="I6310" s="30"/>
      <c r="J6310" s="30"/>
    </row>
    <row r="6311" spans="8:10" x14ac:dyDescent="0.25">
      <c r="H6311" s="30"/>
      <c r="I6311" s="30"/>
      <c r="J6311" s="30"/>
    </row>
    <row r="6312" spans="8:10" x14ac:dyDescent="0.25">
      <c r="H6312" s="30"/>
      <c r="I6312" s="30"/>
      <c r="J6312" s="30"/>
    </row>
    <row r="6313" spans="8:10" x14ac:dyDescent="0.25">
      <c r="H6313" s="30"/>
      <c r="I6313" s="30"/>
      <c r="J6313" s="30"/>
    </row>
    <row r="6314" spans="8:10" x14ac:dyDescent="0.25">
      <c r="H6314" s="30"/>
      <c r="I6314" s="30"/>
      <c r="J6314" s="30"/>
    </row>
    <row r="6315" spans="8:10" x14ac:dyDescent="0.25">
      <c r="H6315" s="30"/>
      <c r="I6315" s="30"/>
      <c r="J6315" s="30"/>
    </row>
    <row r="6316" spans="8:10" x14ac:dyDescent="0.25">
      <c r="H6316" s="30"/>
      <c r="I6316" s="30"/>
      <c r="J6316" s="30"/>
    </row>
    <row r="6317" spans="8:10" x14ac:dyDescent="0.25">
      <c r="H6317" s="30"/>
      <c r="I6317" s="30"/>
      <c r="J6317" s="30"/>
    </row>
    <row r="6318" spans="8:10" x14ac:dyDescent="0.25">
      <c r="H6318" s="30"/>
      <c r="I6318" s="30"/>
      <c r="J6318" s="30"/>
    </row>
    <row r="6319" spans="8:10" x14ac:dyDescent="0.25">
      <c r="H6319" s="30"/>
      <c r="I6319" s="30"/>
      <c r="J6319" s="30"/>
    </row>
    <row r="6320" spans="8:10" x14ac:dyDescent="0.25">
      <c r="H6320" s="30"/>
      <c r="I6320" s="30"/>
      <c r="J6320" s="30"/>
    </row>
    <row r="6321" spans="8:10" x14ac:dyDescent="0.25">
      <c r="H6321" s="30"/>
      <c r="I6321" s="30"/>
      <c r="J6321" s="30"/>
    </row>
    <row r="6322" spans="8:10" x14ac:dyDescent="0.25">
      <c r="H6322" s="30"/>
      <c r="I6322" s="30"/>
      <c r="J6322" s="30"/>
    </row>
    <row r="6323" spans="8:10" x14ac:dyDescent="0.25">
      <c r="H6323" s="30"/>
      <c r="I6323" s="30"/>
      <c r="J6323" s="30"/>
    </row>
    <row r="6324" spans="8:10" x14ac:dyDescent="0.25">
      <c r="H6324" s="30"/>
      <c r="I6324" s="30"/>
      <c r="J6324" s="30"/>
    </row>
    <row r="6325" spans="8:10" x14ac:dyDescent="0.25">
      <c r="H6325" s="30"/>
      <c r="I6325" s="30"/>
      <c r="J6325" s="30"/>
    </row>
    <row r="6326" spans="8:10" x14ac:dyDescent="0.25">
      <c r="H6326" s="30"/>
      <c r="I6326" s="30"/>
      <c r="J6326" s="30"/>
    </row>
    <row r="6327" spans="8:10" x14ac:dyDescent="0.25">
      <c r="H6327" s="30"/>
      <c r="I6327" s="30"/>
      <c r="J6327" s="30"/>
    </row>
    <row r="6328" spans="8:10" x14ac:dyDescent="0.25">
      <c r="H6328" s="30"/>
      <c r="I6328" s="30"/>
      <c r="J6328" s="30"/>
    </row>
    <row r="6329" spans="8:10" x14ac:dyDescent="0.25">
      <c r="H6329" s="30"/>
      <c r="I6329" s="30"/>
      <c r="J6329" s="30"/>
    </row>
    <row r="6330" spans="8:10" x14ac:dyDescent="0.25">
      <c r="H6330" s="30"/>
      <c r="I6330" s="30"/>
      <c r="J6330" s="30"/>
    </row>
    <row r="6331" spans="8:10" x14ac:dyDescent="0.25">
      <c r="H6331" s="30"/>
      <c r="I6331" s="30"/>
      <c r="J6331" s="30"/>
    </row>
    <row r="6332" spans="8:10" x14ac:dyDescent="0.25">
      <c r="H6332" s="30"/>
      <c r="I6332" s="30"/>
      <c r="J6332" s="30"/>
    </row>
    <row r="6333" spans="8:10" x14ac:dyDescent="0.25">
      <c r="H6333" s="30"/>
      <c r="I6333" s="30"/>
      <c r="J6333" s="30"/>
    </row>
    <row r="6334" spans="8:10" x14ac:dyDescent="0.25">
      <c r="H6334" s="30"/>
      <c r="I6334" s="30"/>
      <c r="J6334" s="30"/>
    </row>
    <row r="6335" spans="8:10" x14ac:dyDescent="0.25">
      <c r="H6335" s="30"/>
      <c r="I6335" s="30"/>
      <c r="J6335" s="30"/>
    </row>
    <row r="6336" spans="8:10" x14ac:dyDescent="0.25">
      <c r="H6336" s="30"/>
      <c r="I6336" s="30"/>
      <c r="J6336" s="30"/>
    </row>
    <row r="6337" spans="8:10" x14ac:dyDescent="0.25">
      <c r="H6337" s="30"/>
      <c r="I6337" s="30"/>
      <c r="J6337" s="30"/>
    </row>
    <row r="6338" spans="8:10" x14ac:dyDescent="0.25">
      <c r="H6338" s="30"/>
      <c r="I6338" s="30"/>
      <c r="J6338" s="30"/>
    </row>
    <row r="6339" spans="8:10" x14ac:dyDescent="0.25">
      <c r="H6339" s="30"/>
      <c r="I6339" s="30"/>
      <c r="J6339" s="30"/>
    </row>
    <row r="6340" spans="8:10" x14ac:dyDescent="0.25">
      <c r="H6340" s="30"/>
      <c r="I6340" s="30"/>
      <c r="J6340" s="30"/>
    </row>
    <row r="6341" spans="8:10" x14ac:dyDescent="0.25">
      <c r="H6341" s="30"/>
      <c r="I6341" s="30"/>
      <c r="J6341" s="30"/>
    </row>
    <row r="6342" spans="8:10" x14ac:dyDescent="0.25">
      <c r="H6342" s="30"/>
      <c r="I6342" s="30"/>
      <c r="J6342" s="30"/>
    </row>
    <row r="6343" spans="8:10" x14ac:dyDescent="0.25">
      <c r="H6343" s="30"/>
      <c r="I6343" s="30"/>
      <c r="J6343" s="30"/>
    </row>
    <row r="6344" spans="8:10" x14ac:dyDescent="0.25">
      <c r="H6344" s="30"/>
      <c r="I6344" s="30"/>
      <c r="J6344" s="30"/>
    </row>
    <row r="6345" spans="8:10" x14ac:dyDescent="0.25">
      <c r="H6345" s="30"/>
      <c r="I6345" s="30"/>
      <c r="J6345" s="30"/>
    </row>
    <row r="6346" spans="8:10" x14ac:dyDescent="0.25">
      <c r="H6346" s="30"/>
      <c r="I6346" s="30"/>
      <c r="J6346" s="30"/>
    </row>
    <row r="6347" spans="8:10" x14ac:dyDescent="0.25">
      <c r="H6347" s="30"/>
      <c r="I6347" s="30"/>
      <c r="J6347" s="30"/>
    </row>
    <row r="6348" spans="8:10" x14ac:dyDescent="0.25">
      <c r="H6348" s="30"/>
      <c r="I6348" s="30"/>
      <c r="J6348" s="30"/>
    </row>
    <row r="6349" spans="8:10" x14ac:dyDescent="0.25">
      <c r="H6349" s="30"/>
      <c r="I6349" s="30"/>
      <c r="J6349" s="30"/>
    </row>
    <row r="6350" spans="8:10" x14ac:dyDescent="0.25">
      <c r="H6350" s="30"/>
      <c r="I6350" s="30"/>
      <c r="J6350" s="30"/>
    </row>
    <row r="6351" spans="8:10" x14ac:dyDescent="0.25">
      <c r="H6351" s="30"/>
      <c r="I6351" s="30"/>
      <c r="J6351" s="30"/>
    </row>
    <row r="6352" spans="8:10" x14ac:dyDescent="0.25">
      <c r="H6352" s="30"/>
      <c r="I6352" s="30"/>
      <c r="J6352" s="30"/>
    </row>
    <row r="6353" spans="8:10" x14ac:dyDescent="0.25">
      <c r="H6353" s="30"/>
      <c r="I6353" s="30"/>
      <c r="J6353" s="30"/>
    </row>
    <row r="6354" spans="8:10" x14ac:dyDescent="0.25">
      <c r="H6354" s="30"/>
      <c r="I6354" s="30"/>
      <c r="J6354" s="30"/>
    </row>
    <row r="6355" spans="8:10" x14ac:dyDescent="0.25">
      <c r="H6355" s="30"/>
      <c r="I6355" s="30"/>
      <c r="J6355" s="30"/>
    </row>
    <row r="6356" spans="8:10" x14ac:dyDescent="0.25">
      <c r="H6356" s="30"/>
      <c r="I6356" s="30"/>
      <c r="J6356" s="30"/>
    </row>
    <row r="6357" spans="8:10" x14ac:dyDescent="0.25">
      <c r="H6357" s="30"/>
      <c r="I6357" s="30"/>
      <c r="J6357" s="30"/>
    </row>
    <row r="6358" spans="8:10" x14ac:dyDescent="0.25">
      <c r="H6358" s="30"/>
      <c r="I6358" s="30"/>
      <c r="J6358" s="30"/>
    </row>
    <row r="6359" spans="8:10" x14ac:dyDescent="0.25">
      <c r="H6359" s="30"/>
      <c r="I6359" s="30"/>
      <c r="J6359" s="30"/>
    </row>
    <row r="6360" spans="8:10" x14ac:dyDescent="0.25">
      <c r="H6360" s="30"/>
      <c r="I6360" s="30"/>
      <c r="J6360" s="30"/>
    </row>
    <row r="6361" spans="8:10" x14ac:dyDescent="0.25">
      <c r="H6361" s="30"/>
      <c r="I6361" s="30"/>
      <c r="J6361" s="30"/>
    </row>
    <row r="6362" spans="8:10" x14ac:dyDescent="0.25">
      <c r="H6362" s="30"/>
      <c r="I6362" s="30"/>
      <c r="J6362" s="30"/>
    </row>
    <row r="6363" spans="8:10" x14ac:dyDescent="0.25">
      <c r="H6363" s="30"/>
      <c r="I6363" s="30"/>
      <c r="J6363" s="30"/>
    </row>
    <row r="6364" spans="8:10" x14ac:dyDescent="0.25">
      <c r="H6364" s="30"/>
      <c r="I6364" s="30"/>
      <c r="J6364" s="30"/>
    </row>
    <row r="6365" spans="8:10" x14ac:dyDescent="0.25">
      <c r="H6365" s="30"/>
      <c r="I6365" s="30"/>
      <c r="J6365" s="30"/>
    </row>
    <row r="6366" spans="8:10" x14ac:dyDescent="0.25">
      <c r="H6366" s="30"/>
      <c r="I6366" s="30"/>
      <c r="J6366" s="30"/>
    </row>
    <row r="6367" spans="8:10" x14ac:dyDescent="0.25">
      <c r="H6367" s="30"/>
      <c r="I6367" s="30"/>
      <c r="J6367" s="30"/>
    </row>
    <row r="6368" spans="8:10" x14ac:dyDescent="0.25">
      <c r="H6368" s="30"/>
      <c r="I6368" s="30"/>
      <c r="J6368" s="30"/>
    </row>
    <row r="6369" spans="8:10" x14ac:dyDescent="0.25">
      <c r="H6369" s="30"/>
      <c r="I6369" s="30"/>
      <c r="J6369" s="30"/>
    </row>
    <row r="6370" spans="8:10" x14ac:dyDescent="0.25">
      <c r="H6370" s="30"/>
      <c r="I6370" s="30"/>
      <c r="J6370" s="30"/>
    </row>
    <row r="6371" spans="8:10" x14ac:dyDescent="0.25">
      <c r="H6371" s="30"/>
      <c r="I6371" s="30"/>
      <c r="J6371" s="30"/>
    </row>
    <row r="6372" spans="8:10" x14ac:dyDescent="0.25">
      <c r="H6372" s="30"/>
      <c r="I6372" s="30"/>
      <c r="J6372" s="30"/>
    </row>
    <row r="6373" spans="8:10" x14ac:dyDescent="0.25">
      <c r="H6373" s="30"/>
      <c r="I6373" s="30"/>
      <c r="J6373" s="30"/>
    </row>
    <row r="6374" spans="8:10" x14ac:dyDescent="0.25">
      <c r="H6374" s="30"/>
      <c r="I6374" s="30"/>
      <c r="J6374" s="30"/>
    </row>
    <row r="6375" spans="8:10" x14ac:dyDescent="0.25">
      <c r="H6375" s="30"/>
      <c r="I6375" s="30"/>
      <c r="J6375" s="30"/>
    </row>
    <row r="6376" spans="8:10" x14ac:dyDescent="0.25">
      <c r="H6376" s="30"/>
      <c r="I6376" s="30"/>
      <c r="J6376" s="30"/>
    </row>
    <row r="6377" spans="8:10" x14ac:dyDescent="0.25">
      <c r="H6377" s="30"/>
      <c r="I6377" s="30"/>
      <c r="J6377" s="30"/>
    </row>
    <row r="6378" spans="8:10" x14ac:dyDescent="0.25">
      <c r="H6378" s="30"/>
      <c r="I6378" s="30"/>
      <c r="J6378" s="30"/>
    </row>
    <row r="6379" spans="8:10" x14ac:dyDescent="0.25">
      <c r="H6379" s="30"/>
      <c r="I6379" s="30"/>
      <c r="J6379" s="30"/>
    </row>
    <row r="6380" spans="8:10" x14ac:dyDescent="0.25">
      <c r="H6380" s="30"/>
      <c r="I6380" s="30"/>
      <c r="J6380" s="30"/>
    </row>
    <row r="6381" spans="8:10" x14ac:dyDescent="0.25">
      <c r="H6381" s="30"/>
      <c r="I6381" s="30"/>
      <c r="J6381" s="30"/>
    </row>
    <row r="6382" spans="8:10" x14ac:dyDescent="0.25">
      <c r="H6382" s="30"/>
      <c r="I6382" s="30"/>
      <c r="J6382" s="30"/>
    </row>
    <row r="6383" spans="8:10" x14ac:dyDescent="0.25">
      <c r="H6383" s="30"/>
      <c r="I6383" s="30"/>
      <c r="J6383" s="30"/>
    </row>
    <row r="6384" spans="8:10" x14ac:dyDescent="0.25">
      <c r="H6384" s="30"/>
      <c r="I6384" s="30"/>
      <c r="J6384" s="30"/>
    </row>
    <row r="6385" spans="8:10" x14ac:dyDescent="0.25">
      <c r="H6385" s="30"/>
      <c r="I6385" s="30"/>
      <c r="J6385" s="30"/>
    </row>
    <row r="6386" spans="8:10" x14ac:dyDescent="0.25">
      <c r="H6386" s="30"/>
      <c r="I6386" s="30"/>
      <c r="J6386" s="30"/>
    </row>
    <row r="6387" spans="8:10" x14ac:dyDescent="0.25">
      <c r="H6387" s="30"/>
      <c r="I6387" s="30"/>
      <c r="J6387" s="30"/>
    </row>
    <row r="6388" spans="8:10" x14ac:dyDescent="0.25">
      <c r="H6388" s="30"/>
      <c r="I6388" s="30"/>
      <c r="J6388" s="30"/>
    </row>
    <row r="6389" spans="8:10" x14ac:dyDescent="0.25">
      <c r="H6389" s="30"/>
      <c r="I6389" s="30"/>
      <c r="J6389" s="30"/>
    </row>
    <row r="6390" spans="8:10" x14ac:dyDescent="0.25">
      <c r="H6390" s="30"/>
      <c r="I6390" s="30"/>
      <c r="J6390" s="30"/>
    </row>
    <row r="6391" spans="8:10" x14ac:dyDescent="0.25">
      <c r="H6391" s="30"/>
      <c r="I6391" s="30"/>
      <c r="J6391" s="30"/>
    </row>
    <row r="6392" spans="8:10" x14ac:dyDescent="0.25">
      <c r="H6392" s="30"/>
      <c r="I6392" s="30"/>
      <c r="J6392" s="30"/>
    </row>
    <row r="6393" spans="8:10" x14ac:dyDescent="0.25">
      <c r="H6393" s="30"/>
      <c r="I6393" s="30"/>
      <c r="J6393" s="30"/>
    </row>
    <row r="6394" spans="8:10" x14ac:dyDescent="0.25">
      <c r="H6394" s="30"/>
      <c r="I6394" s="30"/>
      <c r="J6394" s="30"/>
    </row>
    <row r="6395" spans="8:10" x14ac:dyDescent="0.25">
      <c r="H6395" s="30"/>
      <c r="I6395" s="30"/>
      <c r="J6395" s="30"/>
    </row>
    <row r="6396" spans="8:10" x14ac:dyDescent="0.25">
      <c r="H6396" s="30"/>
      <c r="I6396" s="30"/>
      <c r="J6396" s="30"/>
    </row>
    <row r="6397" spans="8:10" x14ac:dyDescent="0.25">
      <c r="H6397" s="30"/>
      <c r="I6397" s="30"/>
      <c r="J6397" s="30"/>
    </row>
    <row r="6398" spans="8:10" x14ac:dyDescent="0.25">
      <c r="H6398" s="30"/>
      <c r="I6398" s="30"/>
      <c r="J6398" s="30"/>
    </row>
    <row r="6399" spans="8:10" x14ac:dyDescent="0.25">
      <c r="H6399" s="30"/>
      <c r="I6399" s="30"/>
      <c r="J6399" s="30"/>
    </row>
    <row r="6400" spans="8:10" x14ac:dyDescent="0.25">
      <c r="H6400" s="30"/>
      <c r="I6400" s="30"/>
      <c r="J6400" s="30"/>
    </row>
    <row r="6401" spans="8:10" x14ac:dyDescent="0.25">
      <c r="H6401" s="30"/>
      <c r="I6401" s="30"/>
      <c r="J6401" s="30"/>
    </row>
    <row r="6402" spans="8:10" x14ac:dyDescent="0.25">
      <c r="H6402" s="30"/>
      <c r="I6402" s="30"/>
      <c r="J6402" s="30"/>
    </row>
    <row r="6403" spans="8:10" x14ac:dyDescent="0.25">
      <c r="H6403" s="30"/>
      <c r="I6403" s="30"/>
      <c r="J6403" s="30"/>
    </row>
    <row r="6404" spans="8:10" x14ac:dyDescent="0.25">
      <c r="H6404" s="30"/>
      <c r="I6404" s="30"/>
      <c r="J6404" s="30"/>
    </row>
    <row r="6405" spans="8:10" x14ac:dyDescent="0.25">
      <c r="H6405" s="30"/>
      <c r="I6405" s="30"/>
      <c r="J6405" s="30"/>
    </row>
    <row r="6406" spans="8:10" x14ac:dyDescent="0.25">
      <c r="H6406" s="30"/>
      <c r="I6406" s="30"/>
      <c r="J6406" s="30"/>
    </row>
    <row r="6407" spans="8:10" x14ac:dyDescent="0.25">
      <c r="H6407" s="30"/>
      <c r="I6407" s="30"/>
      <c r="J6407" s="30"/>
    </row>
    <row r="6408" spans="8:10" x14ac:dyDescent="0.25">
      <c r="H6408" s="30"/>
      <c r="I6408" s="30"/>
      <c r="J6408" s="30"/>
    </row>
    <row r="6409" spans="8:10" x14ac:dyDescent="0.25">
      <c r="H6409" s="30"/>
      <c r="I6409" s="30"/>
      <c r="J6409" s="30"/>
    </row>
    <row r="6410" spans="8:10" x14ac:dyDescent="0.25">
      <c r="H6410" s="30"/>
      <c r="I6410" s="30"/>
      <c r="J6410" s="30"/>
    </row>
    <row r="6411" spans="8:10" x14ac:dyDescent="0.25">
      <c r="H6411" s="30"/>
      <c r="I6411" s="30"/>
      <c r="J6411" s="30"/>
    </row>
    <row r="6412" spans="8:10" x14ac:dyDescent="0.25">
      <c r="H6412" s="30"/>
      <c r="I6412" s="30"/>
      <c r="J6412" s="30"/>
    </row>
    <row r="6413" spans="8:10" x14ac:dyDescent="0.25">
      <c r="H6413" s="30"/>
      <c r="I6413" s="30"/>
      <c r="J6413" s="30"/>
    </row>
    <row r="6414" spans="8:10" x14ac:dyDescent="0.25">
      <c r="H6414" s="30"/>
      <c r="I6414" s="30"/>
      <c r="J6414" s="30"/>
    </row>
    <row r="6415" spans="8:10" x14ac:dyDescent="0.25">
      <c r="H6415" s="30"/>
      <c r="I6415" s="30"/>
      <c r="J6415" s="30"/>
    </row>
    <row r="6416" spans="8:10" x14ac:dyDescent="0.25">
      <c r="H6416" s="30"/>
      <c r="I6416" s="30"/>
      <c r="J6416" s="30"/>
    </row>
    <row r="6417" spans="8:10" x14ac:dyDescent="0.25">
      <c r="H6417" s="30"/>
      <c r="I6417" s="30"/>
      <c r="J6417" s="30"/>
    </row>
    <row r="6418" spans="8:10" x14ac:dyDescent="0.25">
      <c r="H6418" s="30"/>
      <c r="I6418" s="30"/>
      <c r="J6418" s="30"/>
    </row>
    <row r="6419" spans="8:10" x14ac:dyDescent="0.25">
      <c r="H6419" s="30"/>
      <c r="I6419" s="30"/>
      <c r="J6419" s="30"/>
    </row>
    <row r="6420" spans="8:10" x14ac:dyDescent="0.25">
      <c r="H6420" s="30"/>
      <c r="I6420" s="30"/>
      <c r="J6420" s="30"/>
    </row>
    <row r="6421" spans="8:10" x14ac:dyDescent="0.25">
      <c r="H6421" s="30"/>
      <c r="I6421" s="30"/>
      <c r="J6421" s="30"/>
    </row>
    <row r="6422" spans="8:10" x14ac:dyDescent="0.25">
      <c r="H6422" s="30"/>
      <c r="I6422" s="30"/>
      <c r="J6422" s="30"/>
    </row>
    <row r="6423" spans="8:10" x14ac:dyDescent="0.25">
      <c r="H6423" s="30"/>
      <c r="I6423" s="30"/>
      <c r="J6423" s="30"/>
    </row>
    <row r="6424" spans="8:10" x14ac:dyDescent="0.25">
      <c r="H6424" s="30"/>
      <c r="I6424" s="30"/>
      <c r="J6424" s="30"/>
    </row>
    <row r="6425" spans="8:10" x14ac:dyDescent="0.25">
      <c r="H6425" s="30"/>
      <c r="I6425" s="30"/>
      <c r="J6425" s="30"/>
    </row>
    <row r="6426" spans="8:10" x14ac:dyDescent="0.25">
      <c r="H6426" s="30"/>
      <c r="I6426" s="30"/>
      <c r="J6426" s="30"/>
    </row>
    <row r="6427" spans="8:10" x14ac:dyDescent="0.25">
      <c r="H6427" s="30"/>
      <c r="I6427" s="30"/>
      <c r="J6427" s="30"/>
    </row>
    <row r="6428" spans="8:10" x14ac:dyDescent="0.25">
      <c r="H6428" s="30"/>
      <c r="I6428" s="30"/>
      <c r="J6428" s="30"/>
    </row>
    <row r="6429" spans="8:10" x14ac:dyDescent="0.25">
      <c r="H6429" s="30"/>
      <c r="I6429" s="30"/>
      <c r="J6429" s="30"/>
    </row>
    <row r="6430" spans="8:10" x14ac:dyDescent="0.25">
      <c r="H6430" s="30"/>
      <c r="I6430" s="30"/>
      <c r="J6430" s="30"/>
    </row>
    <row r="6431" spans="8:10" x14ac:dyDescent="0.25">
      <c r="H6431" s="30"/>
      <c r="I6431" s="30"/>
      <c r="J6431" s="30"/>
    </row>
    <row r="6432" spans="8:10" x14ac:dyDescent="0.25">
      <c r="H6432" s="30"/>
      <c r="I6432" s="30"/>
      <c r="J6432" s="30"/>
    </row>
    <row r="6433" spans="8:10" x14ac:dyDescent="0.25">
      <c r="H6433" s="30"/>
      <c r="I6433" s="30"/>
      <c r="J6433" s="30"/>
    </row>
    <row r="6434" spans="8:10" x14ac:dyDescent="0.25">
      <c r="H6434" s="30"/>
      <c r="I6434" s="30"/>
      <c r="J6434" s="30"/>
    </row>
    <row r="6435" spans="8:10" x14ac:dyDescent="0.25">
      <c r="H6435" s="30"/>
      <c r="I6435" s="30"/>
      <c r="J6435" s="30"/>
    </row>
    <row r="6436" spans="8:10" x14ac:dyDescent="0.25">
      <c r="H6436" s="30"/>
      <c r="I6436" s="30"/>
      <c r="J6436" s="30"/>
    </row>
    <row r="6437" spans="8:10" x14ac:dyDescent="0.25">
      <c r="H6437" s="30"/>
      <c r="I6437" s="30"/>
      <c r="J6437" s="30"/>
    </row>
    <row r="6438" spans="8:10" x14ac:dyDescent="0.25">
      <c r="H6438" s="30"/>
      <c r="I6438" s="30"/>
      <c r="J6438" s="30"/>
    </row>
    <row r="6439" spans="8:10" x14ac:dyDescent="0.25">
      <c r="H6439" s="30"/>
      <c r="I6439" s="30"/>
      <c r="J6439" s="30"/>
    </row>
    <row r="6440" spans="8:10" x14ac:dyDescent="0.25">
      <c r="H6440" s="30"/>
      <c r="I6440" s="30"/>
      <c r="J6440" s="30"/>
    </row>
    <row r="6441" spans="8:10" x14ac:dyDescent="0.25">
      <c r="H6441" s="30"/>
      <c r="I6441" s="30"/>
      <c r="J6441" s="30"/>
    </row>
    <row r="6442" spans="8:10" x14ac:dyDescent="0.25">
      <c r="H6442" s="30"/>
      <c r="I6442" s="30"/>
      <c r="J6442" s="30"/>
    </row>
    <row r="6443" spans="8:10" x14ac:dyDescent="0.25">
      <c r="H6443" s="30"/>
      <c r="I6443" s="30"/>
      <c r="J6443" s="30"/>
    </row>
    <row r="6444" spans="8:10" x14ac:dyDescent="0.25">
      <c r="H6444" s="30"/>
      <c r="I6444" s="30"/>
      <c r="J6444" s="30"/>
    </row>
    <row r="6445" spans="8:10" x14ac:dyDescent="0.25">
      <c r="H6445" s="30"/>
      <c r="I6445" s="30"/>
      <c r="J6445" s="30"/>
    </row>
    <row r="6446" spans="8:10" x14ac:dyDescent="0.25">
      <c r="H6446" s="30"/>
      <c r="I6446" s="30"/>
      <c r="J6446" s="30"/>
    </row>
    <row r="6447" spans="8:10" x14ac:dyDescent="0.25">
      <c r="H6447" s="30"/>
      <c r="I6447" s="30"/>
      <c r="J6447" s="30"/>
    </row>
    <row r="6448" spans="8:10" x14ac:dyDescent="0.25">
      <c r="H6448" s="30"/>
      <c r="I6448" s="30"/>
      <c r="J6448" s="30"/>
    </row>
    <row r="6449" spans="8:10" x14ac:dyDescent="0.25">
      <c r="H6449" s="30"/>
      <c r="I6449" s="30"/>
      <c r="J6449" s="30"/>
    </row>
    <row r="6450" spans="8:10" x14ac:dyDescent="0.25">
      <c r="H6450" s="30"/>
      <c r="I6450" s="30"/>
      <c r="J6450" s="30"/>
    </row>
    <row r="6451" spans="8:10" x14ac:dyDescent="0.25">
      <c r="H6451" s="30"/>
      <c r="I6451" s="30"/>
      <c r="J6451" s="30"/>
    </row>
    <row r="6452" spans="8:10" x14ac:dyDescent="0.25">
      <c r="H6452" s="30"/>
      <c r="I6452" s="30"/>
      <c r="J6452" s="30"/>
    </row>
    <row r="6453" spans="8:10" x14ac:dyDescent="0.25">
      <c r="H6453" s="30"/>
      <c r="I6453" s="30"/>
      <c r="J6453" s="30"/>
    </row>
    <row r="6454" spans="8:10" x14ac:dyDescent="0.25">
      <c r="H6454" s="30"/>
      <c r="I6454" s="30"/>
      <c r="J6454" s="30"/>
    </row>
    <row r="6455" spans="8:10" x14ac:dyDescent="0.25">
      <c r="H6455" s="30"/>
      <c r="I6455" s="30"/>
      <c r="J6455" s="30"/>
    </row>
    <row r="6456" spans="8:10" x14ac:dyDescent="0.25">
      <c r="H6456" s="30"/>
      <c r="I6456" s="30"/>
      <c r="J6456" s="30"/>
    </row>
    <row r="6457" spans="8:10" x14ac:dyDescent="0.25">
      <c r="H6457" s="30"/>
      <c r="I6457" s="30"/>
      <c r="J6457" s="30"/>
    </row>
    <row r="6458" spans="8:10" x14ac:dyDescent="0.25">
      <c r="H6458" s="30"/>
      <c r="I6458" s="30"/>
      <c r="J6458" s="30"/>
    </row>
    <row r="6459" spans="8:10" x14ac:dyDescent="0.25">
      <c r="H6459" s="30"/>
      <c r="I6459" s="30"/>
      <c r="J6459" s="30"/>
    </row>
    <row r="6460" spans="8:10" x14ac:dyDescent="0.25">
      <c r="H6460" s="30"/>
      <c r="I6460" s="30"/>
      <c r="J6460" s="30"/>
    </row>
    <row r="6461" spans="8:10" x14ac:dyDescent="0.25">
      <c r="H6461" s="30"/>
      <c r="I6461" s="30"/>
      <c r="J6461" s="30"/>
    </row>
    <row r="6462" spans="8:10" x14ac:dyDescent="0.25">
      <c r="H6462" s="30"/>
      <c r="I6462" s="30"/>
      <c r="J6462" s="30"/>
    </row>
    <row r="6463" spans="8:10" x14ac:dyDescent="0.25">
      <c r="H6463" s="30"/>
      <c r="I6463" s="30"/>
      <c r="J6463" s="30"/>
    </row>
    <row r="6464" spans="8:10" x14ac:dyDescent="0.25">
      <c r="H6464" s="30"/>
      <c r="I6464" s="30"/>
      <c r="J6464" s="30"/>
    </row>
    <row r="6465" spans="8:10" x14ac:dyDescent="0.25">
      <c r="H6465" s="30"/>
      <c r="I6465" s="30"/>
      <c r="J6465" s="30"/>
    </row>
    <row r="6466" spans="8:10" x14ac:dyDescent="0.25">
      <c r="H6466" s="30"/>
      <c r="I6466" s="30"/>
      <c r="J6466" s="30"/>
    </row>
    <row r="6467" spans="8:10" x14ac:dyDescent="0.25">
      <c r="H6467" s="30"/>
      <c r="I6467" s="30"/>
      <c r="J6467" s="30"/>
    </row>
    <row r="6468" spans="8:10" x14ac:dyDescent="0.25">
      <c r="H6468" s="30"/>
      <c r="I6468" s="30"/>
      <c r="J6468" s="30"/>
    </row>
    <row r="6469" spans="8:10" x14ac:dyDescent="0.25">
      <c r="H6469" s="30"/>
      <c r="I6469" s="30"/>
      <c r="J6469" s="30"/>
    </row>
    <row r="6470" spans="8:10" x14ac:dyDescent="0.25">
      <c r="H6470" s="30"/>
      <c r="I6470" s="30"/>
      <c r="J6470" s="30"/>
    </row>
    <row r="6471" spans="8:10" x14ac:dyDescent="0.25">
      <c r="H6471" s="30"/>
      <c r="I6471" s="30"/>
      <c r="J6471" s="30"/>
    </row>
    <row r="6472" spans="8:10" x14ac:dyDescent="0.25">
      <c r="H6472" s="30"/>
      <c r="I6472" s="30"/>
      <c r="J6472" s="30"/>
    </row>
    <row r="6473" spans="8:10" x14ac:dyDescent="0.25">
      <c r="H6473" s="30"/>
      <c r="I6473" s="30"/>
      <c r="J6473" s="30"/>
    </row>
    <row r="6474" spans="8:10" x14ac:dyDescent="0.25">
      <c r="H6474" s="30"/>
      <c r="I6474" s="30"/>
      <c r="J6474" s="30"/>
    </row>
    <row r="6475" spans="8:10" x14ac:dyDescent="0.25">
      <c r="H6475" s="30"/>
      <c r="I6475" s="30"/>
      <c r="J6475" s="30"/>
    </row>
    <row r="6476" spans="8:10" x14ac:dyDescent="0.25">
      <c r="H6476" s="30"/>
      <c r="I6476" s="30"/>
      <c r="J6476" s="30"/>
    </row>
    <row r="6477" spans="8:10" x14ac:dyDescent="0.25">
      <c r="H6477" s="30"/>
      <c r="I6477" s="30"/>
      <c r="J6477" s="30"/>
    </row>
    <row r="6478" spans="8:10" x14ac:dyDescent="0.25">
      <c r="H6478" s="30"/>
      <c r="I6478" s="30"/>
      <c r="J6478" s="30"/>
    </row>
    <row r="6479" spans="8:10" x14ac:dyDescent="0.25">
      <c r="H6479" s="30"/>
      <c r="I6479" s="30"/>
      <c r="J6479" s="30"/>
    </row>
    <row r="6480" spans="8:10" x14ac:dyDescent="0.25">
      <c r="H6480" s="30"/>
      <c r="I6480" s="30"/>
      <c r="J6480" s="30"/>
    </row>
    <row r="6481" spans="8:10" x14ac:dyDescent="0.25">
      <c r="H6481" s="30"/>
      <c r="I6481" s="30"/>
      <c r="J6481" s="30"/>
    </row>
    <row r="6482" spans="8:10" x14ac:dyDescent="0.25">
      <c r="H6482" s="30"/>
      <c r="I6482" s="30"/>
      <c r="J6482" s="30"/>
    </row>
    <row r="6483" spans="8:10" x14ac:dyDescent="0.25">
      <c r="H6483" s="30"/>
      <c r="I6483" s="30"/>
      <c r="J6483" s="30"/>
    </row>
    <row r="6484" spans="8:10" x14ac:dyDescent="0.25">
      <c r="H6484" s="30"/>
      <c r="I6484" s="30"/>
      <c r="J6484" s="30"/>
    </row>
    <row r="6485" spans="8:10" x14ac:dyDescent="0.25">
      <c r="H6485" s="30"/>
      <c r="I6485" s="30"/>
      <c r="J6485" s="30"/>
    </row>
    <row r="6486" spans="8:10" x14ac:dyDescent="0.25">
      <c r="H6486" s="30"/>
      <c r="I6486" s="30"/>
      <c r="J6486" s="30"/>
    </row>
    <row r="6487" spans="8:10" x14ac:dyDescent="0.25">
      <c r="H6487" s="30"/>
      <c r="I6487" s="30"/>
      <c r="J6487" s="30"/>
    </row>
    <row r="6488" spans="8:10" x14ac:dyDescent="0.25">
      <c r="H6488" s="30"/>
      <c r="I6488" s="30"/>
      <c r="J6488" s="30"/>
    </row>
    <row r="6489" spans="8:10" x14ac:dyDescent="0.25">
      <c r="H6489" s="30"/>
      <c r="I6489" s="30"/>
      <c r="J6489" s="30"/>
    </row>
    <row r="6490" spans="8:10" x14ac:dyDescent="0.25">
      <c r="H6490" s="30"/>
      <c r="I6490" s="30"/>
      <c r="J6490" s="30"/>
    </row>
    <row r="6491" spans="8:10" x14ac:dyDescent="0.25">
      <c r="H6491" s="30"/>
      <c r="I6491" s="30"/>
      <c r="J6491" s="30"/>
    </row>
    <row r="6492" spans="8:10" x14ac:dyDescent="0.25">
      <c r="H6492" s="30"/>
      <c r="I6492" s="30"/>
      <c r="J6492" s="30"/>
    </row>
    <row r="6493" spans="8:10" x14ac:dyDescent="0.25">
      <c r="H6493" s="30"/>
      <c r="I6493" s="30"/>
      <c r="J6493" s="30"/>
    </row>
    <row r="6494" spans="8:10" x14ac:dyDescent="0.25">
      <c r="H6494" s="30"/>
      <c r="I6494" s="30"/>
      <c r="J6494" s="30"/>
    </row>
    <row r="6495" spans="8:10" x14ac:dyDescent="0.25">
      <c r="H6495" s="30"/>
      <c r="I6495" s="30"/>
      <c r="J6495" s="30"/>
    </row>
    <row r="6496" spans="8:10" x14ac:dyDescent="0.25">
      <c r="H6496" s="30"/>
      <c r="I6496" s="30"/>
      <c r="J6496" s="30"/>
    </row>
    <row r="6497" spans="8:10" x14ac:dyDescent="0.25">
      <c r="H6497" s="30"/>
      <c r="I6497" s="30"/>
      <c r="J6497" s="30"/>
    </row>
    <row r="6498" spans="8:10" x14ac:dyDescent="0.25">
      <c r="H6498" s="30"/>
      <c r="I6498" s="30"/>
      <c r="J6498" s="30"/>
    </row>
    <row r="6499" spans="8:10" x14ac:dyDescent="0.25">
      <c r="H6499" s="30"/>
      <c r="I6499" s="30"/>
      <c r="J6499" s="30"/>
    </row>
    <row r="6500" spans="8:10" x14ac:dyDescent="0.25">
      <c r="H6500" s="30"/>
      <c r="I6500" s="30"/>
      <c r="J6500" s="30"/>
    </row>
    <row r="6501" spans="8:10" x14ac:dyDescent="0.25">
      <c r="H6501" s="30"/>
      <c r="I6501" s="30"/>
      <c r="J6501" s="30"/>
    </row>
    <row r="6502" spans="8:10" x14ac:dyDescent="0.25">
      <c r="H6502" s="30"/>
      <c r="I6502" s="30"/>
      <c r="J6502" s="30"/>
    </row>
    <row r="6503" spans="8:10" x14ac:dyDescent="0.25">
      <c r="H6503" s="30"/>
      <c r="I6503" s="30"/>
      <c r="J6503" s="30"/>
    </row>
    <row r="6504" spans="8:10" x14ac:dyDescent="0.25">
      <c r="H6504" s="30"/>
      <c r="I6504" s="30"/>
      <c r="J6504" s="30"/>
    </row>
    <row r="6505" spans="8:10" x14ac:dyDescent="0.25">
      <c r="H6505" s="30"/>
      <c r="I6505" s="30"/>
      <c r="J6505" s="30"/>
    </row>
    <row r="6506" spans="8:10" x14ac:dyDescent="0.25">
      <c r="H6506" s="30"/>
      <c r="I6506" s="30"/>
      <c r="J6506" s="30"/>
    </row>
    <row r="6507" spans="8:10" x14ac:dyDescent="0.25">
      <c r="H6507" s="30"/>
      <c r="I6507" s="30"/>
      <c r="J6507" s="30"/>
    </row>
    <row r="6508" spans="8:10" x14ac:dyDescent="0.25">
      <c r="H6508" s="30"/>
      <c r="I6508" s="30"/>
      <c r="J6508" s="30"/>
    </row>
    <row r="6509" spans="8:10" x14ac:dyDescent="0.25">
      <c r="H6509" s="30"/>
      <c r="I6509" s="30"/>
      <c r="J6509" s="30"/>
    </row>
    <row r="6510" spans="8:10" x14ac:dyDescent="0.25">
      <c r="H6510" s="30"/>
      <c r="I6510" s="30"/>
      <c r="J6510" s="30"/>
    </row>
    <row r="6511" spans="8:10" x14ac:dyDescent="0.25">
      <c r="H6511" s="30"/>
      <c r="I6511" s="30"/>
      <c r="J6511" s="30"/>
    </row>
    <row r="6512" spans="8:10" x14ac:dyDescent="0.25">
      <c r="H6512" s="30"/>
      <c r="I6512" s="30"/>
      <c r="J6512" s="30"/>
    </row>
    <row r="6513" spans="8:10" x14ac:dyDescent="0.25">
      <c r="H6513" s="30"/>
      <c r="I6513" s="30"/>
      <c r="J6513" s="30"/>
    </row>
    <row r="6514" spans="8:10" x14ac:dyDescent="0.25">
      <c r="H6514" s="30"/>
      <c r="I6514" s="30"/>
      <c r="J6514" s="30"/>
    </row>
    <row r="6515" spans="8:10" x14ac:dyDescent="0.25">
      <c r="H6515" s="30"/>
      <c r="I6515" s="30"/>
      <c r="J6515" s="30"/>
    </row>
    <row r="6516" spans="8:10" x14ac:dyDescent="0.25">
      <c r="H6516" s="30"/>
      <c r="I6516" s="30"/>
      <c r="J6516" s="30"/>
    </row>
    <row r="6517" spans="8:10" x14ac:dyDescent="0.25">
      <c r="H6517" s="30"/>
      <c r="I6517" s="30"/>
      <c r="J6517" s="30"/>
    </row>
    <row r="6518" spans="8:10" x14ac:dyDescent="0.25">
      <c r="H6518" s="30"/>
      <c r="I6518" s="30"/>
      <c r="J6518" s="30"/>
    </row>
    <row r="6519" spans="8:10" x14ac:dyDescent="0.25">
      <c r="H6519" s="30"/>
      <c r="I6519" s="30"/>
      <c r="J6519" s="30"/>
    </row>
    <row r="6520" spans="8:10" x14ac:dyDescent="0.25">
      <c r="H6520" s="30"/>
      <c r="I6520" s="30"/>
      <c r="J6520" s="30"/>
    </row>
    <row r="6521" spans="8:10" x14ac:dyDescent="0.25">
      <c r="H6521" s="30"/>
      <c r="I6521" s="30"/>
      <c r="J6521" s="30"/>
    </row>
    <row r="6522" spans="8:10" x14ac:dyDescent="0.25">
      <c r="H6522" s="30"/>
      <c r="I6522" s="30"/>
      <c r="J6522" s="30"/>
    </row>
    <row r="6523" spans="8:10" x14ac:dyDescent="0.25">
      <c r="H6523" s="30"/>
      <c r="I6523" s="30"/>
      <c r="J6523" s="30"/>
    </row>
    <row r="6524" spans="8:10" x14ac:dyDescent="0.25">
      <c r="H6524" s="30"/>
      <c r="I6524" s="30"/>
      <c r="J6524" s="30"/>
    </row>
    <row r="6525" spans="8:10" x14ac:dyDescent="0.25">
      <c r="H6525" s="30"/>
      <c r="I6525" s="30"/>
      <c r="J6525" s="30"/>
    </row>
    <row r="6526" spans="8:10" x14ac:dyDescent="0.25">
      <c r="H6526" s="30"/>
      <c r="I6526" s="30"/>
      <c r="J6526" s="30"/>
    </row>
    <row r="6527" spans="8:10" x14ac:dyDescent="0.25">
      <c r="H6527" s="30"/>
      <c r="I6527" s="30"/>
      <c r="J6527" s="30"/>
    </row>
    <row r="6528" spans="8:10" x14ac:dyDescent="0.25">
      <c r="H6528" s="30"/>
      <c r="I6528" s="30"/>
      <c r="J6528" s="30"/>
    </row>
    <row r="6529" spans="8:10" x14ac:dyDescent="0.25">
      <c r="H6529" s="30"/>
      <c r="I6529" s="30"/>
      <c r="J6529" s="30"/>
    </row>
    <row r="6530" spans="8:10" x14ac:dyDescent="0.25">
      <c r="H6530" s="30"/>
      <c r="I6530" s="30"/>
      <c r="J6530" s="30"/>
    </row>
    <row r="6531" spans="8:10" x14ac:dyDescent="0.25">
      <c r="H6531" s="30"/>
      <c r="I6531" s="30"/>
      <c r="J6531" s="30"/>
    </row>
    <row r="6532" spans="8:10" x14ac:dyDescent="0.25">
      <c r="H6532" s="30"/>
      <c r="I6532" s="30"/>
      <c r="J6532" s="30"/>
    </row>
    <row r="6533" spans="8:10" x14ac:dyDescent="0.25">
      <c r="H6533" s="30"/>
      <c r="I6533" s="30"/>
      <c r="J6533" s="30"/>
    </row>
    <row r="6534" spans="8:10" x14ac:dyDescent="0.25">
      <c r="H6534" s="30"/>
      <c r="I6534" s="30"/>
      <c r="J6534" s="30"/>
    </row>
    <row r="6535" spans="8:10" x14ac:dyDescent="0.25">
      <c r="H6535" s="30"/>
      <c r="I6535" s="30"/>
      <c r="J6535" s="30"/>
    </row>
    <row r="6536" spans="8:10" x14ac:dyDescent="0.25">
      <c r="H6536" s="30"/>
      <c r="I6536" s="30"/>
      <c r="J6536" s="30"/>
    </row>
    <row r="6537" spans="8:10" x14ac:dyDescent="0.25">
      <c r="H6537" s="30"/>
      <c r="I6537" s="30"/>
      <c r="J6537" s="30"/>
    </row>
    <row r="6538" spans="8:10" x14ac:dyDescent="0.25">
      <c r="H6538" s="30"/>
      <c r="I6538" s="30"/>
      <c r="J6538" s="30"/>
    </row>
    <row r="6539" spans="8:10" x14ac:dyDescent="0.25">
      <c r="H6539" s="30"/>
      <c r="I6539" s="30"/>
      <c r="J6539" s="30"/>
    </row>
    <row r="6540" spans="8:10" x14ac:dyDescent="0.25">
      <c r="H6540" s="30"/>
      <c r="I6540" s="30"/>
      <c r="J6540" s="30"/>
    </row>
    <row r="6541" spans="8:10" x14ac:dyDescent="0.25">
      <c r="H6541" s="30"/>
      <c r="I6541" s="30"/>
      <c r="J6541" s="30"/>
    </row>
    <row r="6542" spans="8:10" x14ac:dyDescent="0.25">
      <c r="H6542" s="30"/>
      <c r="I6542" s="30"/>
      <c r="J6542" s="30"/>
    </row>
    <row r="6543" spans="8:10" x14ac:dyDescent="0.25">
      <c r="H6543" s="30"/>
      <c r="I6543" s="30"/>
      <c r="J6543" s="30"/>
    </row>
    <row r="6544" spans="8:10" x14ac:dyDescent="0.25">
      <c r="H6544" s="30"/>
      <c r="I6544" s="30"/>
      <c r="J6544" s="30"/>
    </row>
    <row r="6545" spans="8:10" x14ac:dyDescent="0.25">
      <c r="H6545" s="30"/>
      <c r="I6545" s="30"/>
      <c r="J6545" s="30"/>
    </row>
    <row r="6546" spans="8:10" x14ac:dyDescent="0.25">
      <c r="H6546" s="30"/>
      <c r="I6546" s="30"/>
      <c r="J6546" s="30"/>
    </row>
    <row r="6547" spans="8:10" x14ac:dyDescent="0.25">
      <c r="H6547" s="30"/>
      <c r="I6547" s="30"/>
      <c r="J6547" s="30"/>
    </row>
    <row r="6548" spans="8:10" x14ac:dyDescent="0.25">
      <c r="H6548" s="30"/>
      <c r="I6548" s="30"/>
      <c r="J6548" s="30"/>
    </row>
    <row r="6549" spans="8:10" x14ac:dyDescent="0.25">
      <c r="H6549" s="30"/>
      <c r="I6549" s="30"/>
      <c r="J6549" s="30"/>
    </row>
    <row r="6550" spans="8:10" x14ac:dyDescent="0.25">
      <c r="H6550" s="30"/>
      <c r="I6550" s="30"/>
      <c r="J6550" s="30"/>
    </row>
    <row r="6551" spans="8:10" x14ac:dyDescent="0.25">
      <c r="H6551" s="30"/>
      <c r="I6551" s="30"/>
      <c r="J6551" s="30"/>
    </row>
    <row r="6552" spans="8:10" x14ac:dyDescent="0.25">
      <c r="H6552" s="30"/>
      <c r="I6552" s="30"/>
      <c r="J6552" s="30"/>
    </row>
    <row r="6553" spans="8:10" x14ac:dyDescent="0.25">
      <c r="H6553" s="30"/>
      <c r="I6553" s="30"/>
      <c r="J6553" s="30"/>
    </row>
    <row r="6554" spans="8:10" x14ac:dyDescent="0.25">
      <c r="H6554" s="30"/>
      <c r="I6554" s="30"/>
      <c r="J6554" s="30"/>
    </row>
    <row r="6555" spans="8:10" x14ac:dyDescent="0.25">
      <c r="H6555" s="30"/>
      <c r="I6555" s="30"/>
      <c r="J6555" s="30"/>
    </row>
    <row r="6556" spans="8:10" x14ac:dyDescent="0.25">
      <c r="H6556" s="30"/>
      <c r="I6556" s="30"/>
      <c r="J6556" s="30"/>
    </row>
    <row r="6557" spans="8:10" x14ac:dyDescent="0.25">
      <c r="H6557" s="30"/>
      <c r="I6557" s="30"/>
      <c r="J6557" s="30"/>
    </row>
    <row r="6558" spans="8:10" x14ac:dyDescent="0.25">
      <c r="H6558" s="30"/>
      <c r="I6558" s="30"/>
      <c r="J6558" s="30"/>
    </row>
    <row r="6559" spans="8:10" x14ac:dyDescent="0.25">
      <c r="H6559" s="30"/>
      <c r="I6559" s="30"/>
      <c r="J6559" s="30"/>
    </row>
    <row r="6560" spans="8:10" x14ac:dyDescent="0.25">
      <c r="H6560" s="30"/>
      <c r="I6560" s="30"/>
      <c r="J6560" s="30"/>
    </row>
    <row r="6561" spans="8:10" x14ac:dyDescent="0.25">
      <c r="H6561" s="30"/>
      <c r="I6561" s="30"/>
      <c r="J6561" s="30"/>
    </row>
    <row r="6562" spans="8:10" x14ac:dyDescent="0.25">
      <c r="H6562" s="30"/>
      <c r="I6562" s="30"/>
      <c r="J6562" s="30"/>
    </row>
    <row r="6563" spans="8:10" x14ac:dyDescent="0.25">
      <c r="H6563" s="30"/>
      <c r="I6563" s="30"/>
      <c r="J6563" s="30"/>
    </row>
    <row r="6564" spans="8:10" x14ac:dyDescent="0.25">
      <c r="H6564" s="30"/>
      <c r="I6564" s="30"/>
      <c r="J6564" s="30"/>
    </row>
    <row r="6565" spans="8:10" x14ac:dyDescent="0.25">
      <c r="H6565" s="30"/>
      <c r="I6565" s="30"/>
      <c r="J6565" s="30"/>
    </row>
    <row r="6566" spans="8:10" x14ac:dyDescent="0.25">
      <c r="H6566" s="30"/>
      <c r="I6566" s="30"/>
      <c r="J6566" s="30"/>
    </row>
    <row r="6567" spans="8:10" x14ac:dyDescent="0.25">
      <c r="H6567" s="30"/>
      <c r="I6567" s="30"/>
      <c r="J6567" s="30"/>
    </row>
    <row r="6568" spans="8:10" x14ac:dyDescent="0.25">
      <c r="H6568" s="30"/>
      <c r="I6568" s="30"/>
      <c r="J6568" s="30"/>
    </row>
    <row r="6569" spans="8:10" x14ac:dyDescent="0.25">
      <c r="H6569" s="30"/>
      <c r="I6569" s="30"/>
      <c r="J6569" s="30"/>
    </row>
    <row r="6570" spans="8:10" x14ac:dyDescent="0.25">
      <c r="H6570" s="30"/>
      <c r="I6570" s="30"/>
      <c r="J6570" s="30"/>
    </row>
    <row r="6571" spans="8:10" x14ac:dyDescent="0.25">
      <c r="H6571" s="30"/>
      <c r="I6571" s="30"/>
      <c r="J6571" s="30"/>
    </row>
    <row r="6572" spans="8:10" x14ac:dyDescent="0.25">
      <c r="H6572" s="30"/>
      <c r="I6572" s="30"/>
      <c r="J6572" s="30"/>
    </row>
    <row r="6573" spans="8:10" x14ac:dyDescent="0.25">
      <c r="H6573" s="30"/>
      <c r="I6573" s="30"/>
      <c r="J6573" s="30"/>
    </row>
    <row r="6574" spans="8:10" x14ac:dyDescent="0.25">
      <c r="H6574" s="30"/>
      <c r="I6574" s="30"/>
      <c r="J6574" s="30"/>
    </row>
    <row r="6575" spans="8:10" x14ac:dyDescent="0.25">
      <c r="H6575" s="30"/>
      <c r="I6575" s="30"/>
      <c r="J6575" s="30"/>
    </row>
    <row r="6576" spans="8:10" x14ac:dyDescent="0.25">
      <c r="H6576" s="30"/>
      <c r="I6576" s="30"/>
      <c r="J6576" s="30"/>
    </row>
    <row r="6577" spans="8:10" x14ac:dyDescent="0.25">
      <c r="H6577" s="30"/>
      <c r="I6577" s="30"/>
      <c r="J6577" s="30"/>
    </row>
    <row r="6578" spans="8:10" x14ac:dyDescent="0.25">
      <c r="H6578" s="30"/>
      <c r="I6578" s="30"/>
      <c r="J6578" s="30"/>
    </row>
    <row r="6579" spans="8:10" x14ac:dyDescent="0.25">
      <c r="H6579" s="30"/>
      <c r="I6579" s="30"/>
      <c r="J6579" s="30"/>
    </row>
    <row r="6580" spans="8:10" x14ac:dyDescent="0.25">
      <c r="H6580" s="30"/>
      <c r="I6580" s="30"/>
      <c r="J6580" s="30"/>
    </row>
    <row r="6581" spans="8:10" x14ac:dyDescent="0.25">
      <c r="H6581" s="30"/>
      <c r="I6581" s="30"/>
      <c r="J6581" s="30"/>
    </row>
    <row r="6582" spans="8:10" x14ac:dyDescent="0.25">
      <c r="H6582" s="30"/>
      <c r="I6582" s="30"/>
      <c r="J6582" s="30"/>
    </row>
    <row r="6583" spans="8:10" x14ac:dyDescent="0.25">
      <c r="H6583" s="30"/>
      <c r="I6583" s="30"/>
      <c r="J6583" s="30"/>
    </row>
    <row r="6584" spans="8:10" x14ac:dyDescent="0.25">
      <c r="H6584" s="30"/>
      <c r="I6584" s="30"/>
      <c r="J6584" s="30"/>
    </row>
    <row r="6585" spans="8:10" x14ac:dyDescent="0.25">
      <c r="H6585" s="30"/>
      <c r="I6585" s="30"/>
      <c r="J6585" s="30"/>
    </row>
    <row r="6586" spans="8:10" x14ac:dyDescent="0.25">
      <c r="H6586" s="30"/>
      <c r="I6586" s="30"/>
      <c r="J6586" s="30"/>
    </row>
    <row r="6587" spans="8:10" x14ac:dyDescent="0.25">
      <c r="H6587" s="30"/>
      <c r="I6587" s="30"/>
      <c r="J6587" s="30"/>
    </row>
    <row r="6588" spans="8:10" x14ac:dyDescent="0.25">
      <c r="H6588" s="30"/>
      <c r="I6588" s="30"/>
      <c r="J6588" s="30"/>
    </row>
    <row r="6589" spans="8:10" x14ac:dyDescent="0.25">
      <c r="H6589" s="30"/>
      <c r="I6589" s="30"/>
      <c r="J6589" s="30"/>
    </row>
    <row r="6590" spans="8:10" x14ac:dyDescent="0.25">
      <c r="H6590" s="30"/>
      <c r="I6590" s="30"/>
      <c r="J6590" s="30"/>
    </row>
    <row r="6591" spans="8:10" x14ac:dyDescent="0.25">
      <c r="H6591" s="30"/>
      <c r="I6591" s="30"/>
      <c r="J6591" s="30"/>
    </row>
    <row r="6592" spans="8:10" x14ac:dyDescent="0.25">
      <c r="H6592" s="30"/>
      <c r="I6592" s="30"/>
      <c r="J6592" s="30"/>
    </row>
    <row r="6593" spans="8:10" x14ac:dyDescent="0.25">
      <c r="H6593" s="30"/>
      <c r="I6593" s="30"/>
      <c r="J6593" s="30"/>
    </row>
    <row r="6594" spans="8:10" x14ac:dyDescent="0.25">
      <c r="H6594" s="30"/>
      <c r="I6594" s="30"/>
      <c r="J6594" s="30"/>
    </row>
    <row r="6595" spans="8:10" x14ac:dyDescent="0.25">
      <c r="H6595" s="30"/>
      <c r="I6595" s="30"/>
      <c r="J6595" s="30"/>
    </row>
    <row r="6596" spans="8:10" x14ac:dyDescent="0.25">
      <c r="H6596" s="30"/>
      <c r="I6596" s="30"/>
      <c r="J6596" s="30"/>
    </row>
    <row r="6597" spans="8:10" x14ac:dyDescent="0.25">
      <c r="H6597" s="30"/>
      <c r="I6597" s="30"/>
      <c r="J6597" s="30"/>
    </row>
    <row r="6598" spans="8:10" x14ac:dyDescent="0.25">
      <c r="H6598" s="30"/>
      <c r="I6598" s="30"/>
      <c r="J6598" s="30"/>
    </row>
    <row r="6599" spans="8:10" x14ac:dyDescent="0.25">
      <c r="H6599" s="30"/>
      <c r="I6599" s="30"/>
      <c r="J6599" s="30"/>
    </row>
    <row r="6600" spans="8:10" x14ac:dyDescent="0.25">
      <c r="H6600" s="30"/>
      <c r="I6600" s="30"/>
      <c r="J6600" s="30"/>
    </row>
    <row r="6601" spans="8:10" x14ac:dyDescent="0.25">
      <c r="H6601" s="30"/>
      <c r="I6601" s="30"/>
      <c r="J6601" s="30"/>
    </row>
    <row r="6602" spans="8:10" x14ac:dyDescent="0.25">
      <c r="H6602" s="30"/>
      <c r="I6602" s="30"/>
      <c r="J6602" s="30"/>
    </row>
    <row r="6603" spans="8:10" x14ac:dyDescent="0.25">
      <c r="H6603" s="30"/>
      <c r="I6603" s="30"/>
      <c r="J6603" s="30"/>
    </row>
    <row r="6604" spans="8:10" x14ac:dyDescent="0.25">
      <c r="H6604" s="30"/>
      <c r="I6604" s="30"/>
      <c r="J6604" s="30"/>
    </row>
    <row r="6605" spans="8:10" x14ac:dyDescent="0.25">
      <c r="H6605" s="30"/>
      <c r="I6605" s="30"/>
      <c r="J6605" s="30"/>
    </row>
    <row r="6606" spans="8:10" x14ac:dyDescent="0.25">
      <c r="H6606" s="30"/>
      <c r="I6606" s="30"/>
      <c r="J6606" s="30"/>
    </row>
    <row r="6607" spans="8:10" x14ac:dyDescent="0.25">
      <c r="H6607" s="30"/>
      <c r="I6607" s="30"/>
      <c r="J6607" s="30"/>
    </row>
    <row r="6608" spans="8:10" x14ac:dyDescent="0.25">
      <c r="H6608" s="30"/>
      <c r="I6608" s="30"/>
      <c r="J6608" s="30"/>
    </row>
    <row r="6609" spans="8:10" x14ac:dyDescent="0.25">
      <c r="H6609" s="30"/>
      <c r="I6609" s="30"/>
      <c r="J6609" s="30"/>
    </row>
    <row r="6610" spans="8:10" x14ac:dyDescent="0.25">
      <c r="H6610" s="30"/>
      <c r="I6610" s="30"/>
      <c r="J6610" s="30"/>
    </row>
    <row r="6611" spans="8:10" x14ac:dyDescent="0.25">
      <c r="H6611" s="30"/>
      <c r="I6611" s="30"/>
      <c r="J6611" s="30"/>
    </row>
    <row r="6612" spans="8:10" x14ac:dyDescent="0.25">
      <c r="H6612" s="30"/>
      <c r="I6612" s="30"/>
      <c r="J6612" s="30"/>
    </row>
    <row r="6613" spans="8:10" x14ac:dyDescent="0.25">
      <c r="H6613" s="30"/>
      <c r="I6613" s="30"/>
      <c r="J6613" s="30"/>
    </row>
    <row r="6614" spans="8:10" x14ac:dyDescent="0.25">
      <c r="H6614" s="30"/>
      <c r="I6614" s="30"/>
      <c r="J6614" s="30"/>
    </row>
    <row r="6615" spans="8:10" x14ac:dyDescent="0.25">
      <c r="H6615" s="30"/>
      <c r="I6615" s="30"/>
      <c r="J6615" s="30"/>
    </row>
    <row r="6616" spans="8:10" x14ac:dyDescent="0.25">
      <c r="H6616" s="30"/>
      <c r="I6616" s="30"/>
      <c r="J6616" s="30"/>
    </row>
    <row r="6617" spans="8:10" x14ac:dyDescent="0.25">
      <c r="H6617" s="30"/>
      <c r="I6617" s="30"/>
      <c r="J6617" s="30"/>
    </row>
    <row r="6618" spans="8:10" x14ac:dyDescent="0.25">
      <c r="H6618" s="30"/>
      <c r="I6618" s="30"/>
      <c r="J6618" s="30"/>
    </row>
    <row r="6619" spans="8:10" x14ac:dyDescent="0.25">
      <c r="H6619" s="30"/>
      <c r="I6619" s="30"/>
      <c r="J6619" s="30"/>
    </row>
    <row r="6620" spans="8:10" x14ac:dyDescent="0.25">
      <c r="H6620" s="30"/>
      <c r="I6620" s="30"/>
      <c r="J6620" s="30"/>
    </row>
    <row r="6621" spans="8:10" x14ac:dyDescent="0.25">
      <c r="H6621" s="30"/>
      <c r="I6621" s="30"/>
      <c r="J6621" s="30"/>
    </row>
    <row r="6622" spans="8:10" x14ac:dyDescent="0.25">
      <c r="H6622" s="30"/>
      <c r="I6622" s="30"/>
      <c r="J6622" s="30"/>
    </row>
    <row r="6623" spans="8:10" x14ac:dyDescent="0.25">
      <c r="H6623" s="30"/>
      <c r="I6623" s="30"/>
      <c r="J6623" s="30"/>
    </row>
    <row r="6624" spans="8:10" x14ac:dyDescent="0.25">
      <c r="H6624" s="30"/>
      <c r="I6624" s="30"/>
      <c r="J6624" s="30"/>
    </row>
    <row r="6625" spans="8:10" x14ac:dyDescent="0.25">
      <c r="H6625" s="30"/>
      <c r="I6625" s="30"/>
      <c r="J6625" s="30"/>
    </row>
    <row r="6626" spans="8:10" x14ac:dyDescent="0.25">
      <c r="H6626" s="30"/>
      <c r="I6626" s="30"/>
      <c r="J6626" s="30"/>
    </row>
    <row r="6627" spans="8:10" x14ac:dyDescent="0.25">
      <c r="H6627" s="30"/>
      <c r="I6627" s="30"/>
      <c r="J6627" s="30"/>
    </row>
    <row r="6628" spans="8:10" x14ac:dyDescent="0.25">
      <c r="H6628" s="30"/>
      <c r="I6628" s="30"/>
      <c r="J6628" s="30"/>
    </row>
    <row r="6629" spans="8:10" x14ac:dyDescent="0.25">
      <c r="H6629" s="30"/>
      <c r="I6629" s="30"/>
      <c r="J6629" s="30"/>
    </row>
    <row r="6630" spans="8:10" x14ac:dyDescent="0.25">
      <c r="H6630" s="30"/>
      <c r="I6630" s="30"/>
      <c r="J6630" s="30"/>
    </row>
    <row r="6631" spans="8:10" x14ac:dyDescent="0.25">
      <c r="H6631" s="30"/>
      <c r="I6631" s="30"/>
      <c r="J6631" s="30"/>
    </row>
    <row r="6632" spans="8:10" x14ac:dyDescent="0.25">
      <c r="H6632" s="30"/>
      <c r="I6632" s="30"/>
      <c r="J6632" s="30"/>
    </row>
    <row r="6633" spans="8:10" x14ac:dyDescent="0.25">
      <c r="H6633" s="30"/>
      <c r="I6633" s="30"/>
      <c r="J6633" s="30"/>
    </row>
    <row r="6634" spans="8:10" x14ac:dyDescent="0.25">
      <c r="H6634" s="30"/>
      <c r="I6634" s="30"/>
      <c r="J6634" s="30"/>
    </row>
    <row r="6635" spans="8:10" x14ac:dyDescent="0.25">
      <c r="H6635" s="30"/>
      <c r="I6635" s="30"/>
      <c r="J6635" s="30"/>
    </row>
    <row r="6636" spans="8:10" x14ac:dyDescent="0.25">
      <c r="H6636" s="30"/>
      <c r="I6636" s="30"/>
      <c r="J6636" s="30"/>
    </row>
    <row r="6637" spans="8:10" x14ac:dyDescent="0.25">
      <c r="H6637" s="30"/>
      <c r="I6637" s="30"/>
      <c r="J6637" s="30"/>
    </row>
    <row r="6638" spans="8:10" x14ac:dyDescent="0.25">
      <c r="H6638" s="30"/>
      <c r="I6638" s="30"/>
      <c r="J6638" s="30"/>
    </row>
    <row r="6639" spans="8:10" x14ac:dyDescent="0.25">
      <c r="H6639" s="30"/>
      <c r="I6639" s="30"/>
      <c r="J6639" s="30"/>
    </row>
    <row r="6640" spans="8:10" x14ac:dyDescent="0.25">
      <c r="H6640" s="30"/>
      <c r="I6640" s="30"/>
      <c r="J6640" s="30"/>
    </row>
    <row r="6641" spans="8:10" x14ac:dyDescent="0.25">
      <c r="H6641" s="30"/>
      <c r="I6641" s="30"/>
      <c r="J6641" s="30"/>
    </row>
    <row r="6642" spans="8:10" x14ac:dyDescent="0.25">
      <c r="H6642" s="30"/>
      <c r="I6642" s="30"/>
      <c r="J6642" s="30"/>
    </row>
    <row r="6643" spans="8:10" x14ac:dyDescent="0.25">
      <c r="H6643" s="30"/>
      <c r="I6643" s="30"/>
      <c r="J6643" s="30"/>
    </row>
    <row r="6644" spans="8:10" x14ac:dyDescent="0.25">
      <c r="H6644" s="30"/>
      <c r="I6644" s="30"/>
      <c r="J6644" s="30"/>
    </row>
    <row r="6645" spans="8:10" x14ac:dyDescent="0.25">
      <c r="H6645" s="30"/>
      <c r="I6645" s="30"/>
      <c r="J6645" s="30"/>
    </row>
    <row r="6646" spans="8:10" x14ac:dyDescent="0.25">
      <c r="H6646" s="30"/>
      <c r="I6646" s="30"/>
      <c r="J6646" s="30"/>
    </row>
    <row r="6647" spans="8:10" x14ac:dyDescent="0.25">
      <c r="H6647" s="30"/>
      <c r="I6647" s="30"/>
      <c r="J6647" s="30"/>
    </row>
    <row r="6648" spans="8:10" x14ac:dyDescent="0.25">
      <c r="H6648" s="30"/>
      <c r="I6648" s="30"/>
      <c r="J6648" s="30"/>
    </row>
    <row r="6649" spans="8:10" x14ac:dyDescent="0.25">
      <c r="H6649" s="30"/>
      <c r="I6649" s="30"/>
      <c r="J6649" s="30"/>
    </row>
    <row r="6650" spans="8:10" x14ac:dyDescent="0.25">
      <c r="H6650" s="30"/>
      <c r="I6650" s="30"/>
      <c r="J6650" s="30"/>
    </row>
    <row r="6651" spans="8:10" x14ac:dyDescent="0.25">
      <c r="H6651" s="30"/>
      <c r="I6651" s="30"/>
      <c r="J6651" s="30"/>
    </row>
    <row r="6652" spans="8:10" x14ac:dyDescent="0.25">
      <c r="H6652" s="30"/>
      <c r="I6652" s="30"/>
      <c r="J6652" s="30"/>
    </row>
    <row r="6653" spans="8:10" x14ac:dyDescent="0.25">
      <c r="H6653" s="30"/>
      <c r="I6653" s="30"/>
      <c r="J6653" s="30"/>
    </row>
    <row r="6654" spans="8:10" x14ac:dyDescent="0.25">
      <c r="H6654" s="30"/>
      <c r="I6654" s="30"/>
      <c r="J6654" s="30"/>
    </row>
    <row r="6655" spans="8:10" x14ac:dyDescent="0.25">
      <c r="H6655" s="30"/>
      <c r="I6655" s="30"/>
      <c r="J6655" s="30"/>
    </row>
    <row r="6656" spans="8:10" x14ac:dyDescent="0.25">
      <c r="H6656" s="30"/>
      <c r="I6656" s="30"/>
      <c r="J6656" s="30"/>
    </row>
    <row r="6657" spans="8:10" x14ac:dyDescent="0.25">
      <c r="H6657" s="30"/>
      <c r="I6657" s="30"/>
      <c r="J6657" s="30"/>
    </row>
    <row r="6658" spans="8:10" x14ac:dyDescent="0.25">
      <c r="H6658" s="30"/>
      <c r="I6658" s="30"/>
      <c r="J6658" s="30"/>
    </row>
    <row r="6659" spans="8:10" x14ac:dyDescent="0.25">
      <c r="H6659" s="30"/>
      <c r="I6659" s="30"/>
      <c r="J6659" s="30"/>
    </row>
    <row r="6660" spans="8:10" x14ac:dyDescent="0.25">
      <c r="H6660" s="30"/>
      <c r="I6660" s="30"/>
      <c r="J6660" s="30"/>
    </row>
    <row r="6661" spans="8:10" x14ac:dyDescent="0.25">
      <c r="H6661" s="30"/>
      <c r="I6661" s="30"/>
      <c r="J6661" s="30"/>
    </row>
    <row r="6662" spans="8:10" x14ac:dyDescent="0.25">
      <c r="H6662" s="30"/>
      <c r="I6662" s="30"/>
      <c r="J6662" s="30"/>
    </row>
    <row r="6663" spans="8:10" x14ac:dyDescent="0.25">
      <c r="H6663" s="30"/>
      <c r="I6663" s="30"/>
      <c r="J6663" s="30"/>
    </row>
    <row r="6664" spans="8:10" x14ac:dyDescent="0.25">
      <c r="H6664" s="30"/>
      <c r="I6664" s="30"/>
      <c r="J6664" s="30"/>
    </row>
    <row r="6665" spans="8:10" x14ac:dyDescent="0.25">
      <c r="H6665" s="30"/>
      <c r="I6665" s="30"/>
      <c r="J6665" s="30"/>
    </row>
    <row r="6666" spans="8:10" x14ac:dyDescent="0.25">
      <c r="H6666" s="30"/>
      <c r="I6666" s="30"/>
      <c r="J6666" s="30"/>
    </row>
    <row r="6667" spans="8:10" x14ac:dyDescent="0.25">
      <c r="H6667" s="30"/>
      <c r="I6667" s="30"/>
      <c r="J6667" s="30"/>
    </row>
    <row r="6668" spans="8:10" x14ac:dyDescent="0.25">
      <c r="H6668" s="30"/>
      <c r="I6668" s="30"/>
      <c r="J6668" s="30"/>
    </row>
    <row r="6669" spans="8:10" x14ac:dyDescent="0.25">
      <c r="H6669" s="30"/>
      <c r="I6669" s="30"/>
      <c r="J6669" s="30"/>
    </row>
    <row r="6670" spans="8:10" x14ac:dyDescent="0.25">
      <c r="H6670" s="30"/>
      <c r="I6670" s="30"/>
      <c r="J6670" s="30"/>
    </row>
    <row r="6671" spans="8:10" x14ac:dyDescent="0.25">
      <c r="H6671" s="30"/>
      <c r="I6671" s="30"/>
      <c r="J6671" s="30"/>
    </row>
    <row r="6672" spans="8:10" x14ac:dyDescent="0.25">
      <c r="H6672" s="30"/>
      <c r="I6672" s="30"/>
      <c r="J6672" s="30"/>
    </row>
    <row r="6673" spans="8:10" x14ac:dyDescent="0.25">
      <c r="H6673" s="30"/>
      <c r="I6673" s="30"/>
      <c r="J6673" s="30"/>
    </row>
    <row r="6674" spans="8:10" x14ac:dyDescent="0.25">
      <c r="H6674" s="30"/>
      <c r="I6674" s="30"/>
      <c r="J6674" s="30"/>
    </row>
    <row r="6675" spans="8:10" x14ac:dyDescent="0.25">
      <c r="H6675" s="30"/>
      <c r="I6675" s="30"/>
      <c r="J6675" s="30"/>
    </row>
    <row r="6676" spans="8:10" x14ac:dyDescent="0.25">
      <c r="H6676" s="30"/>
      <c r="I6676" s="30"/>
      <c r="J6676" s="30"/>
    </row>
    <row r="6677" spans="8:10" x14ac:dyDescent="0.25">
      <c r="H6677" s="30"/>
      <c r="I6677" s="30"/>
      <c r="J6677" s="30"/>
    </row>
    <row r="6678" spans="8:10" x14ac:dyDescent="0.25">
      <c r="H6678" s="30"/>
      <c r="I6678" s="30"/>
      <c r="J6678" s="30"/>
    </row>
    <row r="6679" spans="8:10" x14ac:dyDescent="0.25">
      <c r="H6679" s="30"/>
      <c r="I6679" s="30"/>
      <c r="J6679" s="30"/>
    </row>
    <row r="6680" spans="8:10" x14ac:dyDescent="0.25">
      <c r="H6680" s="30"/>
      <c r="I6680" s="30"/>
      <c r="J6680" s="30"/>
    </row>
    <row r="6681" spans="8:10" x14ac:dyDescent="0.25">
      <c r="H6681" s="30"/>
      <c r="I6681" s="30"/>
      <c r="J6681" s="30"/>
    </row>
    <row r="6682" spans="8:10" x14ac:dyDescent="0.25">
      <c r="H6682" s="30"/>
      <c r="I6682" s="30"/>
      <c r="J6682" s="30"/>
    </row>
    <row r="6683" spans="8:10" x14ac:dyDescent="0.25">
      <c r="H6683" s="30"/>
      <c r="I6683" s="30"/>
      <c r="J6683" s="30"/>
    </row>
    <row r="6684" spans="8:10" x14ac:dyDescent="0.25">
      <c r="H6684" s="30"/>
      <c r="I6684" s="30"/>
      <c r="J6684" s="30"/>
    </row>
    <row r="6685" spans="8:10" x14ac:dyDescent="0.25">
      <c r="H6685" s="30"/>
      <c r="I6685" s="30"/>
      <c r="J6685" s="30"/>
    </row>
    <row r="6686" spans="8:10" x14ac:dyDescent="0.25">
      <c r="H6686" s="30"/>
      <c r="I6686" s="30"/>
      <c r="J6686" s="30"/>
    </row>
    <row r="6687" spans="8:10" x14ac:dyDescent="0.25">
      <c r="H6687" s="30"/>
      <c r="I6687" s="30"/>
      <c r="J6687" s="30"/>
    </row>
    <row r="6688" spans="8:10" x14ac:dyDescent="0.25">
      <c r="H6688" s="30"/>
      <c r="I6688" s="30"/>
      <c r="J6688" s="30"/>
    </row>
    <row r="6689" spans="8:10" x14ac:dyDescent="0.25">
      <c r="H6689" s="30"/>
      <c r="I6689" s="30"/>
      <c r="J6689" s="30"/>
    </row>
    <row r="6690" spans="8:10" x14ac:dyDescent="0.25">
      <c r="H6690" s="30"/>
      <c r="I6690" s="30"/>
      <c r="J6690" s="30"/>
    </row>
    <row r="6691" spans="8:10" x14ac:dyDescent="0.25">
      <c r="H6691" s="30"/>
      <c r="I6691" s="30"/>
      <c r="J6691" s="30"/>
    </row>
    <row r="6692" spans="8:10" x14ac:dyDescent="0.25">
      <c r="H6692" s="30"/>
      <c r="I6692" s="30"/>
      <c r="J6692" s="30"/>
    </row>
    <row r="6693" spans="8:10" x14ac:dyDescent="0.25">
      <c r="H6693" s="30"/>
      <c r="I6693" s="30"/>
      <c r="J6693" s="30"/>
    </row>
    <row r="6694" spans="8:10" x14ac:dyDescent="0.25">
      <c r="H6694" s="30"/>
      <c r="I6694" s="30"/>
      <c r="J6694" s="30"/>
    </row>
    <row r="6695" spans="8:10" x14ac:dyDescent="0.25">
      <c r="H6695" s="30"/>
      <c r="I6695" s="30"/>
      <c r="J6695" s="30"/>
    </row>
    <row r="6696" spans="8:10" x14ac:dyDescent="0.25">
      <c r="H6696" s="30"/>
      <c r="I6696" s="30"/>
      <c r="J6696" s="30"/>
    </row>
    <row r="6697" spans="8:10" x14ac:dyDescent="0.25">
      <c r="H6697" s="30"/>
      <c r="I6697" s="30"/>
      <c r="J6697" s="30"/>
    </row>
    <row r="6698" spans="8:10" x14ac:dyDescent="0.25">
      <c r="H6698" s="30"/>
      <c r="I6698" s="30"/>
      <c r="J6698" s="30"/>
    </row>
    <row r="6699" spans="8:10" x14ac:dyDescent="0.25">
      <c r="H6699" s="30"/>
      <c r="I6699" s="30"/>
      <c r="J6699" s="30"/>
    </row>
    <row r="6700" spans="8:10" x14ac:dyDescent="0.25">
      <c r="H6700" s="30"/>
      <c r="I6700" s="30"/>
      <c r="J6700" s="30"/>
    </row>
    <row r="6701" spans="8:10" x14ac:dyDescent="0.25">
      <c r="H6701" s="30"/>
      <c r="I6701" s="30"/>
      <c r="J6701" s="30"/>
    </row>
    <row r="6702" spans="8:10" x14ac:dyDescent="0.25">
      <c r="H6702" s="30"/>
      <c r="I6702" s="30"/>
      <c r="J6702" s="30"/>
    </row>
    <row r="6703" spans="8:10" x14ac:dyDescent="0.25">
      <c r="H6703" s="30"/>
      <c r="I6703" s="30"/>
      <c r="J6703" s="30"/>
    </row>
    <row r="6704" spans="8:10" x14ac:dyDescent="0.25">
      <c r="H6704" s="30"/>
      <c r="I6704" s="30"/>
      <c r="J6704" s="30"/>
    </row>
    <row r="6705" spans="8:10" x14ac:dyDescent="0.25">
      <c r="H6705" s="30"/>
      <c r="I6705" s="30"/>
      <c r="J6705" s="30"/>
    </row>
    <row r="6706" spans="8:10" x14ac:dyDescent="0.25">
      <c r="H6706" s="30"/>
      <c r="I6706" s="30"/>
      <c r="J6706" s="30"/>
    </row>
    <row r="6707" spans="8:10" x14ac:dyDescent="0.25">
      <c r="H6707" s="30"/>
      <c r="I6707" s="30"/>
      <c r="J6707" s="30"/>
    </row>
    <row r="6708" spans="8:10" x14ac:dyDescent="0.25">
      <c r="H6708" s="30"/>
      <c r="I6708" s="30"/>
      <c r="J6708" s="30"/>
    </row>
    <row r="6709" spans="8:10" x14ac:dyDescent="0.25">
      <c r="H6709" s="30"/>
      <c r="I6709" s="30"/>
      <c r="J6709" s="30"/>
    </row>
    <row r="6710" spans="8:10" x14ac:dyDescent="0.25">
      <c r="H6710" s="30"/>
      <c r="I6710" s="30"/>
      <c r="J6710" s="30"/>
    </row>
    <row r="6711" spans="8:10" x14ac:dyDescent="0.25">
      <c r="H6711" s="30"/>
      <c r="I6711" s="30"/>
      <c r="J6711" s="30"/>
    </row>
    <row r="6712" spans="8:10" x14ac:dyDescent="0.25">
      <c r="H6712" s="30"/>
      <c r="I6712" s="30"/>
      <c r="J6712" s="30"/>
    </row>
    <row r="6713" spans="8:10" x14ac:dyDescent="0.25">
      <c r="H6713" s="30"/>
      <c r="I6713" s="30"/>
      <c r="J6713" s="30"/>
    </row>
    <row r="6714" spans="8:10" x14ac:dyDescent="0.25">
      <c r="H6714" s="30"/>
      <c r="I6714" s="30"/>
      <c r="J6714" s="30"/>
    </row>
    <row r="6715" spans="8:10" x14ac:dyDescent="0.25">
      <c r="H6715" s="30"/>
      <c r="I6715" s="30"/>
      <c r="J6715" s="30"/>
    </row>
    <row r="6716" spans="8:10" x14ac:dyDescent="0.25">
      <c r="H6716" s="30"/>
      <c r="I6716" s="30"/>
      <c r="J6716" s="30"/>
    </row>
    <row r="6717" spans="8:10" x14ac:dyDescent="0.25">
      <c r="H6717" s="30"/>
      <c r="I6717" s="30"/>
      <c r="J6717" s="30"/>
    </row>
    <row r="6718" spans="8:10" x14ac:dyDescent="0.25">
      <c r="H6718" s="30"/>
      <c r="I6718" s="30"/>
      <c r="J6718" s="30"/>
    </row>
    <row r="6719" spans="8:10" x14ac:dyDescent="0.25">
      <c r="H6719" s="30"/>
      <c r="I6719" s="30"/>
      <c r="J6719" s="30"/>
    </row>
    <row r="6720" spans="8:10" x14ac:dyDescent="0.25">
      <c r="H6720" s="30"/>
      <c r="I6720" s="30"/>
      <c r="J6720" s="30"/>
    </row>
    <row r="6721" spans="8:10" x14ac:dyDescent="0.25">
      <c r="H6721" s="30"/>
      <c r="I6721" s="30"/>
      <c r="J6721" s="30"/>
    </row>
    <row r="6722" spans="8:10" x14ac:dyDescent="0.25">
      <c r="H6722" s="30"/>
      <c r="I6722" s="30"/>
      <c r="J6722" s="30"/>
    </row>
    <row r="6723" spans="8:10" x14ac:dyDescent="0.25">
      <c r="H6723" s="30"/>
      <c r="I6723" s="30"/>
      <c r="J6723" s="30"/>
    </row>
    <row r="6724" spans="8:10" x14ac:dyDescent="0.25">
      <c r="H6724" s="30"/>
      <c r="I6724" s="30"/>
      <c r="J6724" s="30"/>
    </row>
    <row r="6725" spans="8:10" x14ac:dyDescent="0.25">
      <c r="H6725" s="30"/>
      <c r="I6725" s="30"/>
      <c r="J6725" s="30"/>
    </row>
    <row r="6726" spans="8:10" x14ac:dyDescent="0.25">
      <c r="H6726" s="30"/>
      <c r="I6726" s="30"/>
      <c r="J6726" s="30"/>
    </row>
    <row r="6727" spans="8:10" x14ac:dyDescent="0.25">
      <c r="H6727" s="30"/>
      <c r="I6727" s="30"/>
      <c r="J6727" s="30"/>
    </row>
    <row r="6728" spans="8:10" x14ac:dyDescent="0.25">
      <c r="H6728" s="30"/>
      <c r="I6728" s="30"/>
      <c r="J6728" s="30"/>
    </row>
    <row r="6729" spans="8:10" x14ac:dyDescent="0.25">
      <c r="H6729" s="30"/>
      <c r="I6729" s="30"/>
      <c r="J6729" s="30"/>
    </row>
    <row r="6730" spans="8:10" x14ac:dyDescent="0.25">
      <c r="H6730" s="30"/>
      <c r="I6730" s="30"/>
      <c r="J6730" s="30"/>
    </row>
    <row r="6731" spans="8:10" x14ac:dyDescent="0.25">
      <c r="H6731" s="30"/>
      <c r="I6731" s="30"/>
      <c r="J6731" s="30"/>
    </row>
    <row r="6732" spans="8:10" x14ac:dyDescent="0.25">
      <c r="H6732" s="30"/>
      <c r="I6732" s="30"/>
      <c r="J6732" s="30"/>
    </row>
    <row r="6733" spans="8:10" x14ac:dyDescent="0.25">
      <c r="H6733" s="30"/>
      <c r="I6733" s="30"/>
      <c r="J6733" s="30"/>
    </row>
    <row r="6734" spans="8:10" x14ac:dyDescent="0.25">
      <c r="H6734" s="30"/>
      <c r="I6734" s="30"/>
      <c r="J6734" s="30"/>
    </row>
    <row r="6735" spans="8:10" x14ac:dyDescent="0.25">
      <c r="H6735" s="30"/>
      <c r="I6735" s="30"/>
      <c r="J6735" s="30"/>
    </row>
    <row r="6736" spans="8:10" x14ac:dyDescent="0.25">
      <c r="H6736" s="30"/>
      <c r="I6736" s="30"/>
      <c r="J6736" s="30"/>
    </row>
    <row r="6737" spans="8:10" x14ac:dyDescent="0.25">
      <c r="H6737" s="30"/>
      <c r="I6737" s="30"/>
      <c r="J6737" s="30"/>
    </row>
    <row r="6738" spans="8:10" x14ac:dyDescent="0.25">
      <c r="H6738" s="30"/>
      <c r="I6738" s="30"/>
      <c r="J6738" s="30"/>
    </row>
    <row r="6739" spans="8:10" x14ac:dyDescent="0.25">
      <c r="H6739" s="30"/>
      <c r="I6739" s="30"/>
      <c r="J6739" s="30"/>
    </row>
    <row r="6740" spans="8:10" x14ac:dyDescent="0.25">
      <c r="H6740" s="30"/>
      <c r="I6740" s="30"/>
      <c r="J6740" s="30"/>
    </row>
    <row r="6741" spans="8:10" x14ac:dyDescent="0.25">
      <c r="H6741" s="30"/>
      <c r="I6741" s="30"/>
      <c r="J6741" s="30"/>
    </row>
    <row r="6742" spans="8:10" x14ac:dyDescent="0.25">
      <c r="H6742" s="30"/>
      <c r="I6742" s="30"/>
      <c r="J6742" s="30"/>
    </row>
    <row r="6743" spans="8:10" x14ac:dyDescent="0.25">
      <c r="H6743" s="30"/>
      <c r="I6743" s="30"/>
      <c r="J6743" s="30"/>
    </row>
    <row r="6744" spans="8:10" x14ac:dyDescent="0.25">
      <c r="H6744" s="30"/>
      <c r="I6744" s="30"/>
      <c r="J6744" s="30"/>
    </row>
    <row r="6745" spans="8:10" x14ac:dyDescent="0.25">
      <c r="H6745" s="30"/>
      <c r="I6745" s="30"/>
      <c r="J6745" s="30"/>
    </row>
    <row r="6746" spans="8:10" x14ac:dyDescent="0.25">
      <c r="H6746" s="30"/>
      <c r="I6746" s="30"/>
      <c r="J6746" s="30"/>
    </row>
    <row r="6747" spans="8:10" x14ac:dyDescent="0.25">
      <c r="H6747" s="30"/>
      <c r="I6747" s="30"/>
      <c r="J6747" s="30"/>
    </row>
    <row r="6748" spans="8:10" x14ac:dyDescent="0.25">
      <c r="H6748" s="30"/>
      <c r="I6748" s="30"/>
      <c r="J6748" s="30"/>
    </row>
    <row r="6749" spans="8:10" x14ac:dyDescent="0.25">
      <c r="H6749" s="30"/>
      <c r="I6749" s="30"/>
      <c r="J6749" s="30"/>
    </row>
    <row r="6750" spans="8:10" x14ac:dyDescent="0.25">
      <c r="H6750" s="30"/>
      <c r="I6750" s="30"/>
      <c r="J6750" s="30"/>
    </row>
    <row r="6751" spans="8:10" x14ac:dyDescent="0.25">
      <c r="H6751" s="30"/>
      <c r="I6751" s="30"/>
      <c r="J6751" s="30"/>
    </row>
    <row r="6752" spans="8:10" x14ac:dyDescent="0.25">
      <c r="H6752" s="30"/>
      <c r="I6752" s="30"/>
      <c r="J6752" s="30"/>
    </row>
    <row r="6753" spans="8:10" x14ac:dyDescent="0.25">
      <c r="H6753" s="30"/>
      <c r="I6753" s="30"/>
      <c r="J6753" s="30"/>
    </row>
    <row r="6754" spans="8:10" x14ac:dyDescent="0.25">
      <c r="H6754" s="30"/>
      <c r="I6754" s="30"/>
      <c r="J6754" s="30"/>
    </row>
    <row r="6755" spans="8:10" x14ac:dyDescent="0.25">
      <c r="H6755" s="30"/>
      <c r="I6755" s="30"/>
      <c r="J6755" s="30"/>
    </row>
    <row r="6756" spans="8:10" x14ac:dyDescent="0.25">
      <c r="H6756" s="30"/>
      <c r="I6756" s="30"/>
      <c r="J6756" s="30"/>
    </row>
    <row r="6757" spans="8:10" x14ac:dyDescent="0.25">
      <c r="H6757" s="30"/>
      <c r="I6757" s="30"/>
      <c r="J6757" s="30"/>
    </row>
    <row r="6758" spans="8:10" x14ac:dyDescent="0.25">
      <c r="H6758" s="30"/>
      <c r="I6758" s="30"/>
      <c r="J6758" s="30"/>
    </row>
    <row r="6759" spans="8:10" x14ac:dyDescent="0.25">
      <c r="H6759" s="30"/>
      <c r="I6759" s="30"/>
      <c r="J6759" s="30"/>
    </row>
    <row r="6760" spans="8:10" x14ac:dyDescent="0.25">
      <c r="H6760" s="30"/>
      <c r="I6760" s="30"/>
      <c r="J6760" s="30"/>
    </row>
    <row r="6761" spans="8:10" x14ac:dyDescent="0.25">
      <c r="H6761" s="30"/>
      <c r="I6761" s="30"/>
      <c r="J6761" s="30"/>
    </row>
    <row r="6762" spans="8:10" x14ac:dyDescent="0.25">
      <c r="H6762" s="30"/>
      <c r="I6762" s="30"/>
      <c r="J6762" s="30"/>
    </row>
    <row r="6763" spans="8:10" x14ac:dyDescent="0.25">
      <c r="H6763" s="30"/>
      <c r="I6763" s="30"/>
      <c r="J6763" s="30"/>
    </row>
    <row r="6764" spans="8:10" x14ac:dyDescent="0.25">
      <c r="H6764" s="30"/>
      <c r="I6764" s="30"/>
      <c r="J6764" s="30"/>
    </row>
    <row r="6765" spans="8:10" x14ac:dyDescent="0.25">
      <c r="H6765" s="30"/>
      <c r="I6765" s="30"/>
      <c r="J6765" s="30"/>
    </row>
    <row r="6766" spans="8:10" x14ac:dyDescent="0.25">
      <c r="H6766" s="30"/>
      <c r="I6766" s="30"/>
      <c r="J6766" s="30"/>
    </row>
    <row r="6767" spans="8:10" x14ac:dyDescent="0.25">
      <c r="H6767" s="30"/>
      <c r="I6767" s="30"/>
      <c r="J6767" s="30"/>
    </row>
    <row r="6768" spans="8:10" x14ac:dyDescent="0.25">
      <c r="H6768" s="30"/>
      <c r="I6768" s="30"/>
      <c r="J6768" s="30"/>
    </row>
    <row r="6769" spans="8:10" x14ac:dyDescent="0.25">
      <c r="H6769" s="30"/>
      <c r="I6769" s="30"/>
      <c r="J6769" s="30"/>
    </row>
    <row r="6770" spans="8:10" x14ac:dyDescent="0.25">
      <c r="H6770" s="30"/>
      <c r="I6770" s="30"/>
      <c r="J6770" s="30"/>
    </row>
    <row r="6771" spans="8:10" x14ac:dyDescent="0.25">
      <c r="H6771" s="30"/>
      <c r="I6771" s="30"/>
      <c r="J6771" s="30"/>
    </row>
    <row r="6772" spans="8:10" x14ac:dyDescent="0.25">
      <c r="H6772" s="30"/>
      <c r="I6772" s="30"/>
      <c r="J6772" s="30"/>
    </row>
    <row r="6773" spans="8:10" x14ac:dyDescent="0.25">
      <c r="H6773" s="30"/>
      <c r="I6773" s="30"/>
      <c r="J6773" s="30"/>
    </row>
    <row r="6774" spans="8:10" x14ac:dyDescent="0.25">
      <c r="H6774" s="30"/>
      <c r="I6774" s="30"/>
      <c r="J6774" s="30"/>
    </row>
    <row r="6775" spans="8:10" x14ac:dyDescent="0.25">
      <c r="H6775" s="30"/>
      <c r="I6775" s="30"/>
      <c r="J6775" s="30"/>
    </row>
    <row r="6776" spans="8:10" x14ac:dyDescent="0.25">
      <c r="H6776" s="30"/>
      <c r="I6776" s="30"/>
      <c r="J6776" s="30"/>
    </row>
    <row r="6777" spans="8:10" x14ac:dyDescent="0.25">
      <c r="H6777" s="30"/>
      <c r="I6777" s="30"/>
      <c r="J6777" s="30"/>
    </row>
    <row r="6778" spans="8:10" x14ac:dyDescent="0.25">
      <c r="H6778" s="30"/>
      <c r="I6778" s="30"/>
      <c r="J6778" s="30"/>
    </row>
    <row r="6779" spans="8:10" x14ac:dyDescent="0.25">
      <c r="H6779" s="30"/>
      <c r="I6779" s="30"/>
      <c r="J6779" s="30"/>
    </row>
    <row r="6780" spans="8:10" x14ac:dyDescent="0.25">
      <c r="H6780" s="30"/>
      <c r="I6780" s="30"/>
      <c r="J6780" s="30"/>
    </row>
    <row r="6781" spans="8:10" x14ac:dyDescent="0.25">
      <c r="H6781" s="30"/>
      <c r="I6781" s="30"/>
      <c r="J6781" s="30"/>
    </row>
    <row r="6782" spans="8:10" x14ac:dyDescent="0.25">
      <c r="H6782" s="30"/>
      <c r="I6782" s="30"/>
      <c r="J6782" s="30"/>
    </row>
    <row r="6783" spans="8:10" x14ac:dyDescent="0.25">
      <c r="H6783" s="30"/>
      <c r="I6783" s="30"/>
      <c r="J6783" s="30"/>
    </row>
    <row r="6784" spans="8:10" x14ac:dyDescent="0.25">
      <c r="H6784" s="30"/>
      <c r="I6784" s="30"/>
      <c r="J6784" s="30"/>
    </row>
    <row r="6785" spans="8:10" x14ac:dyDescent="0.25">
      <c r="H6785" s="30"/>
      <c r="I6785" s="30"/>
      <c r="J6785" s="30"/>
    </row>
    <row r="6786" spans="8:10" x14ac:dyDescent="0.25">
      <c r="H6786" s="30"/>
      <c r="I6786" s="30"/>
      <c r="J6786" s="30"/>
    </row>
    <row r="6787" spans="8:10" x14ac:dyDescent="0.25">
      <c r="H6787" s="30"/>
      <c r="I6787" s="30"/>
      <c r="J6787" s="30"/>
    </row>
    <row r="6788" spans="8:10" x14ac:dyDescent="0.25">
      <c r="H6788" s="30"/>
      <c r="I6788" s="30"/>
      <c r="J6788" s="30"/>
    </row>
    <row r="6789" spans="8:10" x14ac:dyDescent="0.25">
      <c r="H6789" s="30"/>
      <c r="I6789" s="30"/>
      <c r="J6789" s="30"/>
    </row>
    <row r="6790" spans="8:10" x14ac:dyDescent="0.25">
      <c r="H6790" s="30"/>
      <c r="I6790" s="30"/>
      <c r="J6790" s="30"/>
    </row>
    <row r="6791" spans="8:10" x14ac:dyDescent="0.25">
      <c r="H6791" s="30"/>
      <c r="I6791" s="30"/>
      <c r="J6791" s="30"/>
    </row>
    <row r="6792" spans="8:10" x14ac:dyDescent="0.25">
      <c r="H6792" s="30"/>
      <c r="I6792" s="30"/>
      <c r="J6792" s="30"/>
    </row>
    <row r="6793" spans="8:10" x14ac:dyDescent="0.25">
      <c r="H6793" s="30"/>
      <c r="I6793" s="30"/>
      <c r="J6793" s="30"/>
    </row>
    <row r="6794" spans="8:10" x14ac:dyDescent="0.25">
      <c r="H6794" s="30"/>
      <c r="I6794" s="30"/>
      <c r="J6794" s="30"/>
    </row>
    <row r="6795" spans="8:10" x14ac:dyDescent="0.25">
      <c r="H6795" s="30"/>
      <c r="I6795" s="30"/>
      <c r="J6795" s="30"/>
    </row>
    <row r="6796" spans="8:10" x14ac:dyDescent="0.25">
      <c r="H6796" s="30"/>
      <c r="I6796" s="30"/>
      <c r="J6796" s="30"/>
    </row>
    <row r="6797" spans="8:10" x14ac:dyDescent="0.25">
      <c r="H6797" s="30"/>
      <c r="I6797" s="30"/>
      <c r="J6797" s="30"/>
    </row>
    <row r="6798" spans="8:10" x14ac:dyDescent="0.25">
      <c r="H6798" s="30"/>
      <c r="I6798" s="30"/>
      <c r="J6798" s="30"/>
    </row>
    <row r="6799" spans="8:10" x14ac:dyDescent="0.25">
      <c r="H6799" s="30"/>
      <c r="I6799" s="30"/>
      <c r="J6799" s="30"/>
    </row>
    <row r="6800" spans="8:10" x14ac:dyDescent="0.25">
      <c r="H6800" s="30"/>
      <c r="I6800" s="30"/>
      <c r="J6800" s="30"/>
    </row>
    <row r="6801" spans="8:10" x14ac:dyDescent="0.25">
      <c r="H6801" s="30"/>
      <c r="I6801" s="30"/>
      <c r="J6801" s="30"/>
    </row>
    <row r="6802" spans="8:10" x14ac:dyDescent="0.25">
      <c r="H6802" s="30"/>
      <c r="I6802" s="30"/>
      <c r="J6802" s="30"/>
    </row>
    <row r="6803" spans="8:10" x14ac:dyDescent="0.25">
      <c r="H6803" s="30"/>
      <c r="I6803" s="30"/>
      <c r="J6803" s="30"/>
    </row>
    <row r="6804" spans="8:10" x14ac:dyDescent="0.25">
      <c r="H6804" s="30"/>
      <c r="I6804" s="30"/>
      <c r="J6804" s="30"/>
    </row>
    <row r="6805" spans="8:10" x14ac:dyDescent="0.25">
      <c r="H6805" s="30"/>
      <c r="I6805" s="30"/>
      <c r="J6805" s="30"/>
    </row>
    <row r="6806" spans="8:10" x14ac:dyDescent="0.25">
      <c r="H6806" s="30"/>
      <c r="I6806" s="30"/>
      <c r="J6806" s="30"/>
    </row>
    <row r="6807" spans="8:10" x14ac:dyDescent="0.25">
      <c r="H6807" s="30"/>
      <c r="I6807" s="30"/>
      <c r="J6807" s="30"/>
    </row>
    <row r="6808" spans="8:10" x14ac:dyDescent="0.25">
      <c r="H6808" s="30"/>
      <c r="I6808" s="30"/>
      <c r="J6808" s="30"/>
    </row>
    <row r="6809" spans="8:10" x14ac:dyDescent="0.25">
      <c r="H6809" s="30"/>
      <c r="I6809" s="30"/>
      <c r="J6809" s="30"/>
    </row>
    <row r="6810" spans="8:10" x14ac:dyDescent="0.25">
      <c r="H6810" s="30"/>
      <c r="I6810" s="30"/>
      <c r="J6810" s="30"/>
    </row>
    <row r="6811" spans="8:10" x14ac:dyDescent="0.25">
      <c r="H6811" s="30"/>
      <c r="I6811" s="30"/>
      <c r="J6811" s="30"/>
    </row>
    <row r="6812" spans="8:10" x14ac:dyDescent="0.25">
      <c r="H6812" s="30"/>
      <c r="I6812" s="30"/>
      <c r="J6812" s="30"/>
    </row>
    <row r="6813" spans="8:10" x14ac:dyDescent="0.25">
      <c r="H6813" s="30"/>
      <c r="I6813" s="30"/>
      <c r="J6813" s="30"/>
    </row>
    <row r="6814" spans="8:10" x14ac:dyDescent="0.25">
      <c r="H6814" s="30"/>
      <c r="I6814" s="30"/>
      <c r="J6814" s="30"/>
    </row>
    <row r="6815" spans="8:10" x14ac:dyDescent="0.25">
      <c r="H6815" s="30"/>
      <c r="I6815" s="30"/>
      <c r="J6815" s="30"/>
    </row>
    <row r="6816" spans="8:10" x14ac:dyDescent="0.25">
      <c r="H6816" s="30"/>
      <c r="I6816" s="30"/>
      <c r="J6816" s="30"/>
    </row>
    <row r="6817" spans="8:10" x14ac:dyDescent="0.25">
      <c r="H6817" s="30"/>
      <c r="I6817" s="30"/>
      <c r="J6817" s="30"/>
    </row>
    <row r="6818" spans="8:10" x14ac:dyDescent="0.25">
      <c r="H6818" s="30"/>
      <c r="I6818" s="30"/>
      <c r="J6818" s="30"/>
    </row>
    <row r="6819" spans="8:10" x14ac:dyDescent="0.25">
      <c r="H6819" s="30"/>
      <c r="I6819" s="30"/>
      <c r="J6819" s="30"/>
    </row>
    <row r="6820" spans="8:10" x14ac:dyDescent="0.25">
      <c r="H6820" s="30"/>
      <c r="I6820" s="30"/>
      <c r="J6820" s="30"/>
    </row>
    <row r="6821" spans="8:10" x14ac:dyDescent="0.25">
      <c r="H6821" s="30"/>
      <c r="I6821" s="30"/>
      <c r="J6821" s="30"/>
    </row>
    <row r="6822" spans="8:10" x14ac:dyDescent="0.25">
      <c r="H6822" s="30"/>
      <c r="I6822" s="30"/>
      <c r="J6822" s="30"/>
    </row>
    <row r="6823" spans="8:10" x14ac:dyDescent="0.25">
      <c r="H6823" s="30"/>
      <c r="I6823" s="30"/>
      <c r="J6823" s="30"/>
    </row>
    <row r="6824" spans="8:10" x14ac:dyDescent="0.25">
      <c r="H6824" s="30"/>
      <c r="I6824" s="30"/>
      <c r="J6824" s="30"/>
    </row>
    <row r="6825" spans="8:10" x14ac:dyDescent="0.25">
      <c r="H6825" s="30"/>
      <c r="I6825" s="30"/>
      <c r="J6825" s="30"/>
    </row>
    <row r="6826" spans="8:10" x14ac:dyDescent="0.25">
      <c r="H6826" s="30"/>
      <c r="I6826" s="30"/>
      <c r="J6826" s="30"/>
    </row>
    <row r="6827" spans="8:10" x14ac:dyDescent="0.25">
      <c r="H6827" s="30"/>
      <c r="I6827" s="30"/>
      <c r="J6827" s="30"/>
    </row>
    <row r="6828" spans="8:10" x14ac:dyDescent="0.25">
      <c r="H6828" s="30"/>
      <c r="I6828" s="30"/>
      <c r="J6828" s="30"/>
    </row>
    <row r="6829" spans="8:10" x14ac:dyDescent="0.25">
      <c r="H6829" s="30"/>
      <c r="I6829" s="30"/>
      <c r="J6829" s="30"/>
    </row>
    <row r="6830" spans="8:10" x14ac:dyDescent="0.25">
      <c r="H6830" s="30"/>
      <c r="I6830" s="30"/>
      <c r="J6830" s="30"/>
    </row>
    <row r="6831" spans="8:10" x14ac:dyDescent="0.25">
      <c r="H6831" s="30"/>
      <c r="I6831" s="30"/>
      <c r="J6831" s="30"/>
    </row>
    <row r="6832" spans="8:10" x14ac:dyDescent="0.25">
      <c r="H6832" s="30"/>
      <c r="I6832" s="30"/>
      <c r="J6832" s="30"/>
    </row>
    <row r="6833" spans="8:10" x14ac:dyDescent="0.25">
      <c r="H6833" s="30"/>
      <c r="I6833" s="30"/>
      <c r="J6833" s="30"/>
    </row>
    <row r="6834" spans="8:10" x14ac:dyDescent="0.25">
      <c r="H6834" s="30"/>
      <c r="I6834" s="30"/>
      <c r="J6834" s="30"/>
    </row>
    <row r="6835" spans="8:10" x14ac:dyDescent="0.25">
      <c r="H6835" s="30"/>
      <c r="I6835" s="30"/>
      <c r="J6835" s="30"/>
    </row>
    <row r="6836" spans="8:10" x14ac:dyDescent="0.25">
      <c r="H6836" s="30"/>
      <c r="I6836" s="30"/>
      <c r="J6836" s="30"/>
    </row>
    <row r="6837" spans="8:10" x14ac:dyDescent="0.25">
      <c r="H6837" s="30"/>
      <c r="I6837" s="30"/>
      <c r="J6837" s="30"/>
    </row>
    <row r="6838" spans="8:10" x14ac:dyDescent="0.25">
      <c r="H6838" s="30"/>
      <c r="I6838" s="30"/>
      <c r="J6838" s="30"/>
    </row>
    <row r="6839" spans="8:10" x14ac:dyDescent="0.25">
      <c r="H6839" s="30"/>
      <c r="I6839" s="30"/>
      <c r="J6839" s="30"/>
    </row>
    <row r="6840" spans="8:10" x14ac:dyDescent="0.25">
      <c r="H6840" s="30"/>
      <c r="I6840" s="30"/>
      <c r="J6840" s="30"/>
    </row>
    <row r="6841" spans="8:10" x14ac:dyDescent="0.25">
      <c r="H6841" s="30"/>
      <c r="I6841" s="30"/>
      <c r="J6841" s="30"/>
    </row>
    <row r="6842" spans="8:10" x14ac:dyDescent="0.25">
      <c r="H6842" s="30"/>
      <c r="I6842" s="30"/>
      <c r="J6842" s="30"/>
    </row>
    <row r="6843" spans="8:10" x14ac:dyDescent="0.25">
      <c r="H6843" s="30"/>
      <c r="I6843" s="30"/>
      <c r="J6843" s="30"/>
    </row>
    <row r="6844" spans="8:10" x14ac:dyDescent="0.25">
      <c r="H6844" s="30"/>
      <c r="I6844" s="30"/>
      <c r="J6844" s="30"/>
    </row>
    <row r="6845" spans="8:10" x14ac:dyDescent="0.25">
      <c r="H6845" s="30"/>
      <c r="I6845" s="30"/>
      <c r="J6845" s="30"/>
    </row>
    <row r="6846" spans="8:10" x14ac:dyDescent="0.25">
      <c r="H6846" s="30"/>
      <c r="I6846" s="30"/>
      <c r="J6846" s="30"/>
    </row>
    <row r="6847" spans="8:10" x14ac:dyDescent="0.25">
      <c r="H6847" s="30"/>
      <c r="I6847" s="30"/>
      <c r="J6847" s="30"/>
    </row>
    <row r="6848" spans="8:10" x14ac:dyDescent="0.25">
      <c r="H6848" s="30"/>
      <c r="I6848" s="30"/>
      <c r="J6848" s="30"/>
    </row>
    <row r="6849" spans="8:10" x14ac:dyDescent="0.25">
      <c r="H6849" s="30"/>
      <c r="I6849" s="30"/>
      <c r="J6849" s="30"/>
    </row>
    <row r="6850" spans="8:10" x14ac:dyDescent="0.25">
      <c r="H6850" s="30"/>
      <c r="I6850" s="30"/>
      <c r="J6850" s="30"/>
    </row>
    <row r="6851" spans="8:10" x14ac:dyDescent="0.25">
      <c r="H6851" s="30"/>
      <c r="I6851" s="30"/>
      <c r="J6851" s="30"/>
    </row>
    <row r="6852" spans="8:10" x14ac:dyDescent="0.25">
      <c r="H6852" s="30"/>
      <c r="I6852" s="30"/>
      <c r="J6852" s="30"/>
    </row>
    <row r="6853" spans="8:10" x14ac:dyDescent="0.25">
      <c r="H6853" s="30"/>
      <c r="I6853" s="30"/>
      <c r="J6853" s="30"/>
    </row>
    <row r="6854" spans="8:10" x14ac:dyDescent="0.25">
      <c r="H6854" s="30"/>
      <c r="I6854" s="30"/>
      <c r="J6854" s="30"/>
    </row>
    <row r="6855" spans="8:10" x14ac:dyDescent="0.25">
      <c r="H6855" s="30"/>
      <c r="I6855" s="30"/>
      <c r="J6855" s="30"/>
    </row>
    <row r="6856" spans="8:10" x14ac:dyDescent="0.25">
      <c r="H6856" s="30"/>
      <c r="I6856" s="30"/>
      <c r="J6856" s="30"/>
    </row>
    <row r="6857" spans="8:10" x14ac:dyDescent="0.25">
      <c r="H6857" s="30"/>
      <c r="I6857" s="30"/>
      <c r="J6857" s="30"/>
    </row>
    <row r="6858" spans="8:10" x14ac:dyDescent="0.25">
      <c r="H6858" s="30"/>
      <c r="I6858" s="30"/>
      <c r="J6858" s="30"/>
    </row>
    <row r="6859" spans="8:10" x14ac:dyDescent="0.25">
      <c r="H6859" s="30"/>
      <c r="I6859" s="30"/>
      <c r="J6859" s="30"/>
    </row>
    <row r="6860" spans="8:10" x14ac:dyDescent="0.25">
      <c r="H6860" s="30"/>
      <c r="I6860" s="30"/>
      <c r="J6860" s="30"/>
    </row>
    <row r="6861" spans="8:10" x14ac:dyDescent="0.25">
      <c r="H6861" s="30"/>
      <c r="I6861" s="30"/>
      <c r="J6861" s="30"/>
    </row>
    <row r="6862" spans="8:10" x14ac:dyDescent="0.25">
      <c r="H6862" s="30"/>
      <c r="I6862" s="30"/>
      <c r="J6862" s="30"/>
    </row>
    <row r="6863" spans="8:10" x14ac:dyDescent="0.25">
      <c r="H6863" s="30"/>
      <c r="I6863" s="30"/>
      <c r="J6863" s="30"/>
    </row>
    <row r="6864" spans="8:10" x14ac:dyDescent="0.25">
      <c r="H6864" s="30"/>
      <c r="I6864" s="30"/>
      <c r="J6864" s="30"/>
    </row>
    <row r="6865" spans="8:10" x14ac:dyDescent="0.25">
      <c r="H6865" s="30"/>
      <c r="I6865" s="30"/>
      <c r="J6865" s="30"/>
    </row>
    <row r="6866" spans="8:10" x14ac:dyDescent="0.25">
      <c r="H6866" s="30"/>
      <c r="I6866" s="30"/>
      <c r="J6866" s="30"/>
    </row>
    <row r="6867" spans="8:10" x14ac:dyDescent="0.25">
      <c r="H6867" s="30"/>
      <c r="I6867" s="30"/>
      <c r="J6867" s="30"/>
    </row>
    <row r="6868" spans="8:10" x14ac:dyDescent="0.25">
      <c r="H6868" s="30"/>
      <c r="I6868" s="30"/>
      <c r="J6868" s="30"/>
    </row>
    <row r="6869" spans="8:10" x14ac:dyDescent="0.25">
      <c r="H6869" s="30"/>
      <c r="I6869" s="30"/>
      <c r="J6869" s="30"/>
    </row>
    <row r="6870" spans="8:10" x14ac:dyDescent="0.25">
      <c r="H6870" s="30"/>
      <c r="I6870" s="30"/>
      <c r="J6870" s="30"/>
    </row>
    <row r="6871" spans="8:10" x14ac:dyDescent="0.25">
      <c r="H6871" s="30"/>
      <c r="I6871" s="30"/>
      <c r="J6871" s="30"/>
    </row>
    <row r="6872" spans="8:10" x14ac:dyDescent="0.25">
      <c r="H6872" s="30"/>
      <c r="I6872" s="30"/>
      <c r="J6872" s="30"/>
    </row>
    <row r="6873" spans="8:10" x14ac:dyDescent="0.25">
      <c r="H6873" s="30"/>
      <c r="I6873" s="30"/>
      <c r="J6873" s="30"/>
    </row>
    <row r="6874" spans="8:10" x14ac:dyDescent="0.25">
      <c r="H6874" s="30"/>
      <c r="I6874" s="30"/>
      <c r="J6874" s="30"/>
    </row>
    <row r="6875" spans="8:10" x14ac:dyDescent="0.25">
      <c r="H6875" s="30"/>
      <c r="I6875" s="30"/>
      <c r="J6875" s="30"/>
    </row>
    <row r="6876" spans="8:10" x14ac:dyDescent="0.25">
      <c r="H6876" s="30"/>
      <c r="I6876" s="30"/>
      <c r="J6876" s="30"/>
    </row>
    <row r="6877" spans="8:10" x14ac:dyDescent="0.25">
      <c r="H6877" s="30"/>
      <c r="I6877" s="30"/>
      <c r="J6877" s="30"/>
    </row>
    <row r="6878" spans="8:10" x14ac:dyDescent="0.25">
      <c r="H6878" s="30"/>
      <c r="I6878" s="30"/>
      <c r="J6878" s="30"/>
    </row>
    <row r="6879" spans="8:10" x14ac:dyDescent="0.25">
      <c r="H6879" s="30"/>
      <c r="I6879" s="30"/>
      <c r="J6879" s="30"/>
    </row>
    <row r="6880" spans="8:10" x14ac:dyDescent="0.25">
      <c r="H6880" s="30"/>
      <c r="I6880" s="30"/>
      <c r="J6880" s="30"/>
    </row>
    <row r="6881" spans="8:10" x14ac:dyDescent="0.25">
      <c r="H6881" s="30"/>
      <c r="I6881" s="30"/>
      <c r="J6881" s="30"/>
    </row>
    <row r="6882" spans="8:10" x14ac:dyDescent="0.25">
      <c r="H6882" s="30"/>
      <c r="I6882" s="30"/>
      <c r="J6882" s="30"/>
    </row>
    <row r="6883" spans="8:10" x14ac:dyDescent="0.25">
      <c r="H6883" s="30"/>
      <c r="I6883" s="30"/>
      <c r="J6883" s="30"/>
    </row>
    <row r="6884" spans="8:10" x14ac:dyDescent="0.25">
      <c r="H6884" s="30"/>
      <c r="I6884" s="30"/>
      <c r="J6884" s="30"/>
    </row>
    <row r="6885" spans="8:10" x14ac:dyDescent="0.25">
      <c r="H6885" s="30"/>
      <c r="I6885" s="30"/>
      <c r="J6885" s="30"/>
    </row>
    <row r="6886" spans="8:10" x14ac:dyDescent="0.25">
      <c r="H6886" s="30"/>
      <c r="I6886" s="30"/>
      <c r="J6886" s="30"/>
    </row>
    <row r="6887" spans="8:10" x14ac:dyDescent="0.25">
      <c r="H6887" s="30"/>
      <c r="I6887" s="30"/>
      <c r="J6887" s="30"/>
    </row>
    <row r="6888" spans="8:10" x14ac:dyDescent="0.25">
      <c r="H6888" s="30"/>
      <c r="I6888" s="30"/>
      <c r="J6888" s="30"/>
    </row>
    <row r="6889" spans="8:10" x14ac:dyDescent="0.25">
      <c r="H6889" s="30"/>
      <c r="I6889" s="30"/>
      <c r="J6889" s="30"/>
    </row>
    <row r="6890" spans="8:10" x14ac:dyDescent="0.25">
      <c r="H6890" s="30"/>
      <c r="I6890" s="30"/>
      <c r="J6890" s="30"/>
    </row>
    <row r="6891" spans="8:10" x14ac:dyDescent="0.25">
      <c r="H6891" s="30"/>
      <c r="I6891" s="30"/>
      <c r="J6891" s="30"/>
    </row>
    <row r="6892" spans="8:10" x14ac:dyDescent="0.25">
      <c r="H6892" s="30"/>
      <c r="I6892" s="30"/>
      <c r="J6892" s="30"/>
    </row>
    <row r="6893" spans="8:10" x14ac:dyDescent="0.25">
      <c r="H6893" s="30"/>
      <c r="I6893" s="30"/>
      <c r="J6893" s="30"/>
    </row>
    <row r="6894" spans="8:10" x14ac:dyDescent="0.25">
      <c r="H6894" s="30"/>
      <c r="I6894" s="30"/>
      <c r="J6894" s="30"/>
    </row>
    <row r="6895" spans="8:10" x14ac:dyDescent="0.25">
      <c r="H6895" s="30"/>
      <c r="I6895" s="30"/>
      <c r="J6895" s="30"/>
    </row>
    <row r="6896" spans="8:10" x14ac:dyDescent="0.25">
      <c r="H6896" s="30"/>
      <c r="I6896" s="30"/>
      <c r="J6896" s="30"/>
    </row>
    <row r="6897" spans="8:10" x14ac:dyDescent="0.25">
      <c r="H6897" s="30"/>
      <c r="I6897" s="30"/>
      <c r="J6897" s="30"/>
    </row>
    <row r="6898" spans="8:10" x14ac:dyDescent="0.25">
      <c r="H6898" s="30"/>
      <c r="I6898" s="30"/>
      <c r="J6898" s="30"/>
    </row>
    <row r="6899" spans="8:10" x14ac:dyDescent="0.25">
      <c r="H6899" s="30"/>
      <c r="I6899" s="30"/>
      <c r="J6899" s="30"/>
    </row>
    <row r="6900" spans="8:10" x14ac:dyDescent="0.25">
      <c r="H6900" s="30"/>
      <c r="I6900" s="30"/>
      <c r="J6900" s="30"/>
    </row>
    <row r="6901" spans="8:10" x14ac:dyDescent="0.25">
      <c r="H6901" s="30"/>
      <c r="I6901" s="30"/>
      <c r="J6901" s="30"/>
    </row>
    <row r="6902" spans="8:10" x14ac:dyDescent="0.25">
      <c r="H6902" s="30"/>
      <c r="I6902" s="30"/>
      <c r="J6902" s="30"/>
    </row>
    <row r="6903" spans="8:10" x14ac:dyDescent="0.25">
      <c r="H6903" s="30"/>
      <c r="I6903" s="30"/>
      <c r="J6903" s="30"/>
    </row>
    <row r="6904" spans="8:10" x14ac:dyDescent="0.25">
      <c r="H6904" s="30"/>
      <c r="I6904" s="30"/>
      <c r="J6904" s="30"/>
    </row>
    <row r="6905" spans="8:10" x14ac:dyDescent="0.25">
      <c r="H6905" s="30"/>
      <c r="I6905" s="30"/>
      <c r="J6905" s="30"/>
    </row>
    <row r="6906" spans="8:10" x14ac:dyDescent="0.25">
      <c r="H6906" s="30"/>
      <c r="I6906" s="30"/>
      <c r="J6906" s="30"/>
    </row>
    <row r="6907" spans="8:10" x14ac:dyDescent="0.25">
      <c r="H6907" s="30"/>
      <c r="I6907" s="30"/>
      <c r="J6907" s="30"/>
    </row>
    <row r="6908" spans="8:10" x14ac:dyDescent="0.25">
      <c r="H6908" s="30"/>
      <c r="I6908" s="30"/>
      <c r="J6908" s="30"/>
    </row>
    <row r="6909" spans="8:10" x14ac:dyDescent="0.25">
      <c r="H6909" s="30"/>
      <c r="I6909" s="30"/>
      <c r="J6909" s="30"/>
    </row>
    <row r="6910" spans="8:10" x14ac:dyDescent="0.25">
      <c r="H6910" s="30"/>
      <c r="I6910" s="30"/>
      <c r="J6910" s="30"/>
    </row>
    <row r="6911" spans="8:10" x14ac:dyDescent="0.25">
      <c r="H6911" s="30"/>
      <c r="I6911" s="30"/>
      <c r="J6911" s="30"/>
    </row>
    <row r="6912" spans="8:10" x14ac:dyDescent="0.25">
      <c r="H6912" s="30"/>
      <c r="I6912" s="30"/>
      <c r="J6912" s="30"/>
    </row>
    <row r="6913" spans="8:10" x14ac:dyDescent="0.25">
      <c r="H6913" s="30"/>
      <c r="I6913" s="30"/>
      <c r="J6913" s="30"/>
    </row>
    <row r="6914" spans="8:10" x14ac:dyDescent="0.25">
      <c r="H6914" s="30"/>
      <c r="I6914" s="30"/>
      <c r="J6914" s="30"/>
    </row>
    <row r="6915" spans="8:10" x14ac:dyDescent="0.25">
      <c r="H6915" s="30"/>
      <c r="I6915" s="30"/>
      <c r="J6915" s="30"/>
    </row>
    <row r="6916" spans="8:10" x14ac:dyDescent="0.25">
      <c r="H6916" s="30"/>
      <c r="I6916" s="30"/>
      <c r="J6916" s="30"/>
    </row>
    <row r="6917" spans="8:10" x14ac:dyDescent="0.25">
      <c r="H6917" s="30"/>
      <c r="I6917" s="30"/>
      <c r="J6917" s="30"/>
    </row>
    <row r="6918" spans="8:10" x14ac:dyDescent="0.25">
      <c r="H6918" s="30"/>
      <c r="I6918" s="30"/>
      <c r="J6918" s="30"/>
    </row>
    <row r="6919" spans="8:10" x14ac:dyDescent="0.25">
      <c r="H6919" s="30"/>
      <c r="I6919" s="30"/>
      <c r="J6919" s="30"/>
    </row>
    <row r="6920" spans="8:10" x14ac:dyDescent="0.25">
      <c r="H6920" s="30"/>
      <c r="I6920" s="30"/>
      <c r="J6920" s="30"/>
    </row>
    <row r="6921" spans="8:10" x14ac:dyDescent="0.25">
      <c r="H6921" s="30"/>
      <c r="I6921" s="30"/>
      <c r="J6921" s="30"/>
    </row>
    <row r="6922" spans="8:10" x14ac:dyDescent="0.25">
      <c r="H6922" s="30"/>
      <c r="I6922" s="30"/>
      <c r="J6922" s="30"/>
    </row>
    <row r="6923" spans="8:10" x14ac:dyDescent="0.25">
      <c r="H6923" s="30"/>
      <c r="I6923" s="30"/>
      <c r="J6923" s="30"/>
    </row>
    <row r="6924" spans="8:10" x14ac:dyDescent="0.25">
      <c r="H6924" s="30"/>
      <c r="I6924" s="30"/>
      <c r="J6924" s="30"/>
    </row>
    <row r="6925" spans="8:10" x14ac:dyDescent="0.25">
      <c r="H6925" s="30"/>
      <c r="I6925" s="30"/>
      <c r="J6925" s="30"/>
    </row>
    <row r="6926" spans="8:10" x14ac:dyDescent="0.25">
      <c r="H6926" s="30"/>
      <c r="I6926" s="30"/>
      <c r="J6926" s="30"/>
    </row>
    <row r="6927" spans="8:10" x14ac:dyDescent="0.25">
      <c r="H6927" s="30"/>
      <c r="I6927" s="30"/>
      <c r="J6927" s="30"/>
    </row>
    <row r="6928" spans="8:10" x14ac:dyDescent="0.25">
      <c r="H6928" s="30"/>
      <c r="I6928" s="30"/>
      <c r="J6928" s="30"/>
    </row>
    <row r="6929" spans="8:10" x14ac:dyDescent="0.25">
      <c r="H6929" s="30"/>
      <c r="I6929" s="30"/>
      <c r="J6929" s="30"/>
    </row>
    <row r="6930" spans="8:10" x14ac:dyDescent="0.25">
      <c r="H6930" s="30"/>
      <c r="I6930" s="30"/>
      <c r="J6930" s="30"/>
    </row>
    <row r="6931" spans="8:10" x14ac:dyDescent="0.25">
      <c r="H6931" s="30"/>
      <c r="I6931" s="30"/>
      <c r="J6931" s="30"/>
    </row>
    <row r="6932" spans="8:10" x14ac:dyDescent="0.25">
      <c r="H6932" s="30"/>
      <c r="I6932" s="30"/>
      <c r="J6932" s="30"/>
    </row>
    <row r="6933" spans="8:10" x14ac:dyDescent="0.25">
      <c r="H6933" s="30"/>
      <c r="I6933" s="30"/>
      <c r="J6933" s="30"/>
    </row>
    <row r="6934" spans="8:10" x14ac:dyDescent="0.25">
      <c r="H6934" s="30"/>
      <c r="I6934" s="30"/>
      <c r="J6934" s="30"/>
    </row>
    <row r="6935" spans="8:10" x14ac:dyDescent="0.25">
      <c r="H6935" s="30"/>
      <c r="I6935" s="30"/>
      <c r="J6935" s="30"/>
    </row>
    <row r="6936" spans="8:10" x14ac:dyDescent="0.25">
      <c r="H6936" s="30"/>
      <c r="I6936" s="30"/>
      <c r="J6936" s="30"/>
    </row>
    <row r="6937" spans="8:10" x14ac:dyDescent="0.25">
      <c r="H6937" s="30"/>
      <c r="I6937" s="30"/>
      <c r="J6937" s="30"/>
    </row>
    <row r="6938" spans="8:10" x14ac:dyDescent="0.25">
      <c r="H6938" s="30"/>
      <c r="I6938" s="30"/>
      <c r="J6938" s="30"/>
    </row>
    <row r="6939" spans="8:10" x14ac:dyDescent="0.25">
      <c r="H6939" s="30"/>
      <c r="I6939" s="30"/>
      <c r="J6939" s="30"/>
    </row>
    <row r="6940" spans="8:10" x14ac:dyDescent="0.25">
      <c r="H6940" s="30"/>
      <c r="I6940" s="30"/>
      <c r="J6940" s="30"/>
    </row>
    <row r="6941" spans="8:10" x14ac:dyDescent="0.25">
      <c r="H6941" s="30"/>
      <c r="I6941" s="30"/>
      <c r="J6941" s="30"/>
    </row>
    <row r="6942" spans="8:10" x14ac:dyDescent="0.25">
      <c r="H6942" s="30"/>
      <c r="I6942" s="30"/>
      <c r="J6942" s="30"/>
    </row>
    <row r="6943" spans="8:10" x14ac:dyDescent="0.25">
      <c r="H6943" s="30"/>
      <c r="I6943" s="30"/>
      <c r="J6943" s="30"/>
    </row>
    <row r="6944" spans="8:10" x14ac:dyDescent="0.25">
      <c r="H6944" s="30"/>
      <c r="I6944" s="30"/>
      <c r="J6944" s="30"/>
    </row>
    <row r="6945" spans="8:10" x14ac:dyDescent="0.25">
      <c r="H6945" s="30"/>
      <c r="I6945" s="30"/>
      <c r="J6945" s="30"/>
    </row>
    <row r="6946" spans="8:10" x14ac:dyDescent="0.25">
      <c r="H6946" s="30"/>
      <c r="I6946" s="30"/>
      <c r="J6946" s="30"/>
    </row>
    <row r="6947" spans="8:10" x14ac:dyDescent="0.25">
      <c r="H6947" s="30"/>
      <c r="I6947" s="30"/>
      <c r="J6947" s="30"/>
    </row>
    <row r="6948" spans="8:10" x14ac:dyDescent="0.25">
      <c r="H6948" s="30"/>
      <c r="I6948" s="30"/>
      <c r="J6948" s="30"/>
    </row>
    <row r="6949" spans="8:10" x14ac:dyDescent="0.25">
      <c r="H6949" s="30"/>
      <c r="I6949" s="30"/>
      <c r="J6949" s="30"/>
    </row>
    <row r="6950" spans="8:10" x14ac:dyDescent="0.25">
      <c r="H6950" s="30"/>
      <c r="I6950" s="30"/>
      <c r="J6950" s="30"/>
    </row>
    <row r="6951" spans="8:10" x14ac:dyDescent="0.25">
      <c r="H6951" s="30"/>
      <c r="I6951" s="30"/>
      <c r="J6951" s="30"/>
    </row>
    <row r="6952" spans="8:10" x14ac:dyDescent="0.25">
      <c r="H6952" s="30"/>
      <c r="I6952" s="30"/>
      <c r="J6952" s="30"/>
    </row>
    <row r="6953" spans="8:10" x14ac:dyDescent="0.25">
      <c r="H6953" s="30"/>
      <c r="I6953" s="30"/>
      <c r="J6953" s="30"/>
    </row>
    <row r="6954" spans="8:10" x14ac:dyDescent="0.25">
      <c r="H6954" s="30"/>
      <c r="I6954" s="30"/>
      <c r="J6954" s="30"/>
    </row>
    <row r="6955" spans="8:10" x14ac:dyDescent="0.25">
      <c r="H6955" s="30"/>
      <c r="I6955" s="30"/>
      <c r="J6955" s="30"/>
    </row>
    <row r="6956" spans="8:10" x14ac:dyDescent="0.25">
      <c r="H6956" s="30"/>
      <c r="I6956" s="30"/>
      <c r="J6956" s="30"/>
    </row>
    <row r="6957" spans="8:10" x14ac:dyDescent="0.25">
      <c r="H6957" s="30"/>
      <c r="I6957" s="30"/>
      <c r="J6957" s="30"/>
    </row>
    <row r="6958" spans="8:10" x14ac:dyDescent="0.25">
      <c r="H6958" s="30"/>
      <c r="I6958" s="30"/>
      <c r="J6958" s="30"/>
    </row>
    <row r="6959" spans="8:10" x14ac:dyDescent="0.25">
      <c r="H6959" s="30"/>
      <c r="I6959" s="30"/>
      <c r="J6959" s="30"/>
    </row>
    <row r="6960" spans="8:10" x14ac:dyDescent="0.25">
      <c r="H6960" s="30"/>
      <c r="I6960" s="30"/>
      <c r="J6960" s="30"/>
    </row>
    <row r="6961" spans="8:10" x14ac:dyDescent="0.25">
      <c r="H6961" s="30"/>
      <c r="I6961" s="30"/>
      <c r="J6961" s="30"/>
    </row>
    <row r="6962" spans="8:10" x14ac:dyDescent="0.25">
      <c r="H6962" s="30"/>
      <c r="I6962" s="30"/>
      <c r="J6962" s="30"/>
    </row>
    <row r="6963" spans="8:10" x14ac:dyDescent="0.25">
      <c r="H6963" s="30"/>
      <c r="I6963" s="30"/>
      <c r="J6963" s="30"/>
    </row>
    <row r="6964" spans="8:10" x14ac:dyDescent="0.25">
      <c r="H6964" s="30"/>
      <c r="I6964" s="30"/>
      <c r="J6964" s="30"/>
    </row>
    <row r="6965" spans="8:10" x14ac:dyDescent="0.25">
      <c r="H6965" s="30"/>
      <c r="I6965" s="30"/>
      <c r="J6965" s="30"/>
    </row>
    <row r="6966" spans="8:10" x14ac:dyDescent="0.25">
      <c r="H6966" s="30"/>
      <c r="I6966" s="30"/>
      <c r="J6966" s="30"/>
    </row>
    <row r="6967" spans="8:10" x14ac:dyDescent="0.25">
      <c r="H6967" s="30"/>
      <c r="I6967" s="30"/>
      <c r="J6967" s="30"/>
    </row>
    <row r="6968" spans="8:10" x14ac:dyDescent="0.25">
      <c r="H6968" s="30"/>
      <c r="I6968" s="30"/>
      <c r="J6968" s="30"/>
    </row>
    <row r="6969" spans="8:10" x14ac:dyDescent="0.25">
      <c r="H6969" s="30"/>
      <c r="I6969" s="30"/>
      <c r="J6969" s="30"/>
    </row>
    <row r="6970" spans="8:10" x14ac:dyDescent="0.25">
      <c r="H6970" s="30"/>
      <c r="I6970" s="30"/>
      <c r="J6970" s="30"/>
    </row>
    <row r="6971" spans="8:10" x14ac:dyDescent="0.25">
      <c r="H6971" s="30"/>
      <c r="I6971" s="30"/>
      <c r="J6971" s="30"/>
    </row>
    <row r="6972" spans="8:10" x14ac:dyDescent="0.25">
      <c r="H6972" s="30"/>
      <c r="I6972" s="30"/>
      <c r="J6972" s="30"/>
    </row>
    <row r="6973" spans="8:10" x14ac:dyDescent="0.25">
      <c r="H6973" s="30"/>
      <c r="I6973" s="30"/>
      <c r="J6973" s="30"/>
    </row>
    <row r="6974" spans="8:10" x14ac:dyDescent="0.25">
      <c r="H6974" s="30"/>
      <c r="I6974" s="30"/>
      <c r="J6974" s="30"/>
    </row>
    <row r="6975" spans="8:10" x14ac:dyDescent="0.25">
      <c r="H6975" s="30"/>
      <c r="I6975" s="30"/>
      <c r="J6975" s="30"/>
    </row>
    <row r="6976" spans="8:10" x14ac:dyDescent="0.25">
      <c r="H6976" s="30"/>
      <c r="I6976" s="30"/>
      <c r="J6976" s="30"/>
    </row>
    <row r="6977" spans="8:10" x14ac:dyDescent="0.25">
      <c r="H6977" s="30"/>
      <c r="I6977" s="30"/>
      <c r="J6977" s="30"/>
    </row>
    <row r="6978" spans="8:10" x14ac:dyDescent="0.25">
      <c r="H6978" s="30"/>
      <c r="I6978" s="30"/>
      <c r="J6978" s="30"/>
    </row>
    <row r="6979" spans="8:10" x14ac:dyDescent="0.25">
      <c r="H6979" s="30"/>
      <c r="I6979" s="30"/>
      <c r="J6979" s="30"/>
    </row>
    <row r="6980" spans="8:10" x14ac:dyDescent="0.25">
      <c r="H6980" s="30"/>
      <c r="I6980" s="30"/>
      <c r="J6980" s="30"/>
    </row>
    <row r="6981" spans="8:10" x14ac:dyDescent="0.25">
      <c r="H6981" s="30"/>
      <c r="I6981" s="30"/>
      <c r="J6981" s="30"/>
    </row>
    <row r="6982" spans="8:10" x14ac:dyDescent="0.25">
      <c r="H6982" s="30"/>
      <c r="I6982" s="30"/>
      <c r="J6982" s="30"/>
    </row>
    <row r="6983" spans="8:10" x14ac:dyDescent="0.25">
      <c r="H6983" s="30"/>
      <c r="I6983" s="30"/>
      <c r="J6983" s="30"/>
    </row>
    <row r="6984" spans="8:10" x14ac:dyDescent="0.25">
      <c r="H6984" s="30"/>
      <c r="I6984" s="30"/>
      <c r="J6984" s="30"/>
    </row>
    <row r="6985" spans="8:10" x14ac:dyDescent="0.25">
      <c r="H6985" s="30"/>
      <c r="I6985" s="30"/>
      <c r="J6985" s="30"/>
    </row>
    <row r="6986" spans="8:10" x14ac:dyDescent="0.25">
      <c r="H6986" s="30"/>
      <c r="I6986" s="30"/>
      <c r="J6986" s="30"/>
    </row>
    <row r="6987" spans="8:10" x14ac:dyDescent="0.25">
      <c r="H6987" s="30"/>
      <c r="I6987" s="30"/>
      <c r="J6987" s="30"/>
    </row>
    <row r="6988" spans="8:10" x14ac:dyDescent="0.25">
      <c r="H6988" s="30"/>
      <c r="I6988" s="30"/>
      <c r="J6988" s="30"/>
    </row>
    <row r="6989" spans="8:10" x14ac:dyDescent="0.25">
      <c r="H6989" s="30"/>
      <c r="I6989" s="30"/>
      <c r="J6989" s="30"/>
    </row>
    <row r="6990" spans="8:10" x14ac:dyDescent="0.25">
      <c r="H6990" s="30"/>
      <c r="I6990" s="30"/>
      <c r="J6990" s="30"/>
    </row>
    <row r="6991" spans="8:10" x14ac:dyDescent="0.25">
      <c r="H6991" s="30"/>
      <c r="I6991" s="30"/>
      <c r="J6991" s="30"/>
    </row>
    <row r="6992" spans="8:10" x14ac:dyDescent="0.25">
      <c r="H6992" s="30"/>
      <c r="I6992" s="30"/>
      <c r="J6992" s="30"/>
    </row>
    <row r="6993" spans="8:10" x14ac:dyDescent="0.25">
      <c r="H6993" s="30"/>
      <c r="I6993" s="30"/>
      <c r="J6993" s="30"/>
    </row>
    <row r="6994" spans="8:10" x14ac:dyDescent="0.25">
      <c r="H6994" s="30"/>
      <c r="I6994" s="30"/>
      <c r="J6994" s="30"/>
    </row>
    <row r="6995" spans="8:10" x14ac:dyDescent="0.25">
      <c r="H6995" s="30"/>
      <c r="I6995" s="30"/>
      <c r="J6995" s="30"/>
    </row>
    <row r="6996" spans="8:10" x14ac:dyDescent="0.25">
      <c r="H6996" s="30"/>
      <c r="I6996" s="30"/>
      <c r="J6996" s="30"/>
    </row>
    <row r="6997" spans="8:10" x14ac:dyDescent="0.25">
      <c r="H6997" s="30"/>
      <c r="I6997" s="30"/>
      <c r="J6997" s="30"/>
    </row>
    <row r="6998" spans="8:10" x14ac:dyDescent="0.25">
      <c r="H6998" s="30"/>
      <c r="I6998" s="30"/>
      <c r="J6998" s="30"/>
    </row>
    <row r="6999" spans="8:10" x14ac:dyDescent="0.25">
      <c r="H6999" s="30"/>
      <c r="I6999" s="30"/>
      <c r="J6999" s="30"/>
    </row>
    <row r="7000" spans="8:10" x14ac:dyDescent="0.25">
      <c r="H7000" s="30"/>
      <c r="I7000" s="30"/>
      <c r="J7000" s="30"/>
    </row>
    <row r="7001" spans="8:10" x14ac:dyDescent="0.25">
      <c r="H7001" s="30"/>
      <c r="I7001" s="30"/>
      <c r="J7001" s="30"/>
    </row>
    <row r="7002" spans="8:10" x14ac:dyDescent="0.25">
      <c r="H7002" s="30"/>
      <c r="I7002" s="30"/>
      <c r="J7002" s="30"/>
    </row>
    <row r="7003" spans="8:10" x14ac:dyDescent="0.25">
      <c r="H7003" s="30"/>
      <c r="I7003" s="30"/>
      <c r="J7003" s="30"/>
    </row>
    <row r="7004" spans="8:10" x14ac:dyDescent="0.25">
      <c r="H7004" s="30"/>
      <c r="I7004" s="30"/>
      <c r="J7004" s="30"/>
    </row>
    <row r="7005" spans="8:10" x14ac:dyDescent="0.25">
      <c r="H7005" s="30"/>
      <c r="I7005" s="30"/>
      <c r="J7005" s="30"/>
    </row>
    <row r="7006" spans="8:10" x14ac:dyDescent="0.25">
      <c r="H7006" s="30"/>
      <c r="I7006" s="30"/>
      <c r="J7006" s="30"/>
    </row>
    <row r="7007" spans="8:10" x14ac:dyDescent="0.25">
      <c r="H7007" s="30"/>
      <c r="I7007" s="30"/>
      <c r="J7007" s="30"/>
    </row>
    <row r="7008" spans="8:10" x14ac:dyDescent="0.25">
      <c r="H7008" s="30"/>
      <c r="I7008" s="30"/>
      <c r="J7008" s="30"/>
    </row>
    <row r="7009" spans="8:10" x14ac:dyDescent="0.25">
      <c r="H7009" s="30"/>
      <c r="I7009" s="30"/>
      <c r="J7009" s="30"/>
    </row>
    <row r="7010" spans="8:10" x14ac:dyDescent="0.25">
      <c r="H7010" s="30"/>
      <c r="I7010" s="30"/>
      <c r="J7010" s="30"/>
    </row>
    <row r="7011" spans="8:10" x14ac:dyDescent="0.25">
      <c r="H7011" s="30"/>
      <c r="I7011" s="30"/>
      <c r="J7011" s="30"/>
    </row>
    <row r="7012" spans="8:10" x14ac:dyDescent="0.25">
      <c r="H7012" s="30"/>
      <c r="I7012" s="30"/>
      <c r="J7012" s="30"/>
    </row>
    <row r="7013" spans="8:10" x14ac:dyDescent="0.25">
      <c r="H7013" s="30"/>
      <c r="I7013" s="30"/>
      <c r="J7013" s="30"/>
    </row>
    <row r="7014" spans="8:10" x14ac:dyDescent="0.25">
      <c r="H7014" s="30"/>
      <c r="I7014" s="30"/>
      <c r="J7014" s="30"/>
    </row>
    <row r="7015" spans="8:10" x14ac:dyDescent="0.25">
      <c r="H7015" s="30"/>
      <c r="I7015" s="30"/>
      <c r="J7015" s="30"/>
    </row>
    <row r="7016" spans="8:10" x14ac:dyDescent="0.25">
      <c r="H7016" s="30"/>
      <c r="I7016" s="30"/>
      <c r="J7016" s="30"/>
    </row>
    <row r="7017" spans="8:10" x14ac:dyDescent="0.25">
      <c r="H7017" s="30"/>
      <c r="I7017" s="30"/>
      <c r="J7017" s="30"/>
    </row>
    <row r="7018" spans="8:10" x14ac:dyDescent="0.25">
      <c r="H7018" s="30"/>
      <c r="I7018" s="30"/>
      <c r="J7018" s="30"/>
    </row>
    <row r="7019" spans="8:10" x14ac:dyDescent="0.25">
      <c r="H7019" s="30"/>
      <c r="I7019" s="30"/>
      <c r="J7019" s="30"/>
    </row>
    <row r="7020" spans="8:10" x14ac:dyDescent="0.25">
      <c r="H7020" s="30"/>
      <c r="I7020" s="30"/>
      <c r="J7020" s="30"/>
    </row>
    <row r="7021" spans="8:10" x14ac:dyDescent="0.25">
      <c r="H7021" s="30"/>
      <c r="I7021" s="30"/>
      <c r="J7021" s="30"/>
    </row>
    <row r="7022" spans="8:10" x14ac:dyDescent="0.25">
      <c r="H7022" s="30"/>
      <c r="I7022" s="30"/>
      <c r="J7022" s="30"/>
    </row>
    <row r="7023" spans="8:10" x14ac:dyDescent="0.25">
      <c r="H7023" s="30"/>
      <c r="I7023" s="30"/>
      <c r="J7023" s="30"/>
    </row>
    <row r="7024" spans="8:10" x14ac:dyDescent="0.25">
      <c r="H7024" s="30"/>
      <c r="I7024" s="30"/>
      <c r="J7024" s="30"/>
    </row>
    <row r="7025" spans="8:10" x14ac:dyDescent="0.25">
      <c r="H7025" s="30"/>
      <c r="I7025" s="30"/>
      <c r="J7025" s="30"/>
    </row>
    <row r="7026" spans="8:10" x14ac:dyDescent="0.25">
      <c r="H7026" s="30"/>
      <c r="I7026" s="30"/>
      <c r="J7026" s="30"/>
    </row>
    <row r="7027" spans="8:10" x14ac:dyDescent="0.25">
      <c r="H7027" s="30"/>
      <c r="I7027" s="30"/>
      <c r="J7027" s="30"/>
    </row>
    <row r="7028" spans="8:10" x14ac:dyDescent="0.25">
      <c r="H7028" s="30"/>
      <c r="I7028" s="30"/>
      <c r="J7028" s="30"/>
    </row>
    <row r="7029" spans="8:10" x14ac:dyDescent="0.25">
      <c r="H7029" s="30"/>
      <c r="I7029" s="30"/>
      <c r="J7029" s="30"/>
    </row>
    <row r="7030" spans="8:10" x14ac:dyDescent="0.25">
      <c r="H7030" s="30"/>
      <c r="I7030" s="30"/>
      <c r="J7030" s="30"/>
    </row>
    <row r="7031" spans="8:10" x14ac:dyDescent="0.25">
      <c r="H7031" s="30"/>
      <c r="I7031" s="30"/>
      <c r="J7031" s="30"/>
    </row>
    <row r="7032" spans="8:10" x14ac:dyDescent="0.25">
      <c r="H7032" s="30"/>
      <c r="I7032" s="30"/>
      <c r="J7032" s="30"/>
    </row>
    <row r="7033" spans="8:10" x14ac:dyDescent="0.25">
      <c r="H7033" s="30"/>
      <c r="I7033" s="30"/>
      <c r="J7033" s="30"/>
    </row>
    <row r="7034" spans="8:10" x14ac:dyDescent="0.25">
      <c r="H7034" s="30"/>
      <c r="I7034" s="30"/>
      <c r="J7034" s="30"/>
    </row>
    <row r="7035" spans="8:10" x14ac:dyDescent="0.25">
      <c r="H7035" s="30"/>
      <c r="I7035" s="30"/>
      <c r="J7035" s="30"/>
    </row>
    <row r="7036" spans="8:10" x14ac:dyDescent="0.25">
      <c r="H7036" s="30"/>
      <c r="I7036" s="30"/>
      <c r="J7036" s="30"/>
    </row>
    <row r="7037" spans="8:10" x14ac:dyDescent="0.25">
      <c r="H7037" s="30"/>
      <c r="I7037" s="30"/>
      <c r="J7037" s="30"/>
    </row>
    <row r="7038" spans="8:10" x14ac:dyDescent="0.25">
      <c r="H7038" s="30"/>
      <c r="I7038" s="30"/>
      <c r="J7038" s="30"/>
    </row>
    <row r="7039" spans="8:10" x14ac:dyDescent="0.25">
      <c r="H7039" s="30"/>
      <c r="I7039" s="30"/>
      <c r="J7039" s="30"/>
    </row>
    <row r="7040" spans="8:10" x14ac:dyDescent="0.25">
      <c r="H7040" s="30"/>
      <c r="I7040" s="30"/>
      <c r="J7040" s="30"/>
    </row>
    <row r="7041" spans="8:10" x14ac:dyDescent="0.25">
      <c r="H7041" s="30"/>
      <c r="I7041" s="30"/>
      <c r="J7041" s="30"/>
    </row>
    <row r="7042" spans="8:10" x14ac:dyDescent="0.25">
      <c r="H7042" s="30"/>
      <c r="I7042" s="30"/>
      <c r="J7042" s="30"/>
    </row>
    <row r="7043" spans="8:10" x14ac:dyDescent="0.25">
      <c r="H7043" s="30"/>
      <c r="I7043" s="30"/>
      <c r="J7043" s="30"/>
    </row>
    <row r="7044" spans="8:10" x14ac:dyDescent="0.25">
      <c r="H7044" s="30"/>
      <c r="I7044" s="30"/>
      <c r="J7044" s="30"/>
    </row>
    <row r="7045" spans="8:10" x14ac:dyDescent="0.25">
      <c r="H7045" s="30"/>
      <c r="I7045" s="30"/>
      <c r="J7045" s="30"/>
    </row>
    <row r="7046" spans="8:10" x14ac:dyDescent="0.25">
      <c r="H7046" s="30"/>
      <c r="I7046" s="30"/>
      <c r="J7046" s="30"/>
    </row>
    <row r="7047" spans="8:10" x14ac:dyDescent="0.25">
      <c r="H7047" s="30"/>
      <c r="I7047" s="30"/>
      <c r="J7047" s="30"/>
    </row>
    <row r="7048" spans="8:10" x14ac:dyDescent="0.25">
      <c r="H7048" s="30"/>
      <c r="I7048" s="30"/>
      <c r="J7048" s="30"/>
    </row>
    <row r="7049" spans="8:10" x14ac:dyDescent="0.25">
      <c r="H7049" s="30"/>
      <c r="I7049" s="30"/>
      <c r="J7049" s="30"/>
    </row>
    <row r="7050" spans="8:10" x14ac:dyDescent="0.25">
      <c r="H7050" s="30"/>
      <c r="I7050" s="30"/>
      <c r="J7050" s="30"/>
    </row>
    <row r="7051" spans="8:10" x14ac:dyDescent="0.25">
      <c r="H7051" s="30"/>
      <c r="I7051" s="30"/>
      <c r="J7051" s="30"/>
    </row>
    <row r="7052" spans="8:10" x14ac:dyDescent="0.25">
      <c r="H7052" s="30"/>
      <c r="I7052" s="30"/>
      <c r="J7052" s="30"/>
    </row>
    <row r="7053" spans="8:10" x14ac:dyDescent="0.25">
      <c r="H7053" s="30"/>
      <c r="I7053" s="30"/>
      <c r="J7053" s="30"/>
    </row>
    <row r="7054" spans="8:10" x14ac:dyDescent="0.25">
      <c r="H7054" s="30"/>
      <c r="I7054" s="30"/>
      <c r="J7054" s="30"/>
    </row>
    <row r="7055" spans="8:10" x14ac:dyDescent="0.25">
      <c r="H7055" s="30"/>
      <c r="I7055" s="30"/>
      <c r="J7055" s="30"/>
    </row>
    <row r="7056" spans="8:10" x14ac:dyDescent="0.25">
      <c r="H7056" s="30"/>
      <c r="I7056" s="30"/>
      <c r="J7056" s="30"/>
    </row>
    <row r="7057" spans="8:10" x14ac:dyDescent="0.25">
      <c r="H7057" s="30"/>
      <c r="I7057" s="30"/>
      <c r="J7057" s="30"/>
    </row>
    <row r="7058" spans="8:10" x14ac:dyDescent="0.25">
      <c r="H7058" s="30"/>
      <c r="I7058" s="30"/>
      <c r="J7058" s="30"/>
    </row>
    <row r="7059" spans="8:10" x14ac:dyDescent="0.25">
      <c r="H7059" s="30"/>
      <c r="I7059" s="30"/>
      <c r="J7059" s="30"/>
    </row>
    <row r="7060" spans="8:10" x14ac:dyDescent="0.25">
      <c r="H7060" s="30"/>
      <c r="I7060" s="30"/>
      <c r="J7060" s="30"/>
    </row>
    <row r="7061" spans="8:10" x14ac:dyDescent="0.25">
      <c r="H7061" s="30"/>
      <c r="I7061" s="30"/>
      <c r="J7061" s="30"/>
    </row>
    <row r="7062" spans="8:10" x14ac:dyDescent="0.25">
      <c r="H7062" s="30"/>
      <c r="I7062" s="30"/>
      <c r="J7062" s="30"/>
    </row>
    <row r="7063" spans="8:10" x14ac:dyDescent="0.25">
      <c r="H7063" s="30"/>
      <c r="I7063" s="30"/>
      <c r="J7063" s="30"/>
    </row>
    <row r="7064" spans="8:10" x14ac:dyDescent="0.25">
      <c r="H7064" s="30"/>
      <c r="I7064" s="30"/>
      <c r="J7064" s="30"/>
    </row>
    <row r="7065" spans="8:10" x14ac:dyDescent="0.25">
      <c r="H7065" s="30"/>
      <c r="I7065" s="30"/>
      <c r="J7065" s="30"/>
    </row>
    <row r="7066" spans="8:10" x14ac:dyDescent="0.25">
      <c r="H7066" s="30"/>
      <c r="I7066" s="30"/>
      <c r="J7066" s="30"/>
    </row>
    <row r="7067" spans="8:10" x14ac:dyDescent="0.25">
      <c r="H7067" s="30"/>
      <c r="I7067" s="30"/>
      <c r="J7067" s="30"/>
    </row>
    <row r="7068" spans="8:10" x14ac:dyDescent="0.25">
      <c r="H7068" s="30"/>
      <c r="I7068" s="30"/>
      <c r="J7068" s="30"/>
    </row>
    <row r="7069" spans="8:10" x14ac:dyDescent="0.25">
      <c r="H7069" s="30"/>
      <c r="I7069" s="30"/>
      <c r="J7069" s="30"/>
    </row>
    <row r="7070" spans="8:10" x14ac:dyDescent="0.25">
      <c r="H7070" s="30"/>
      <c r="I7070" s="30"/>
      <c r="J7070" s="30"/>
    </row>
    <row r="7071" spans="8:10" x14ac:dyDescent="0.25">
      <c r="H7071" s="30"/>
      <c r="I7071" s="30"/>
      <c r="J7071" s="30"/>
    </row>
    <row r="7072" spans="8:10" x14ac:dyDescent="0.25">
      <c r="H7072" s="30"/>
      <c r="I7072" s="30"/>
      <c r="J7072" s="30"/>
    </row>
    <row r="7073" spans="8:10" x14ac:dyDescent="0.25">
      <c r="H7073" s="30"/>
      <c r="I7073" s="30"/>
      <c r="J7073" s="30"/>
    </row>
    <row r="7074" spans="8:10" x14ac:dyDescent="0.25">
      <c r="H7074" s="30"/>
      <c r="I7074" s="30"/>
      <c r="J7074" s="30"/>
    </row>
    <row r="7075" spans="8:10" x14ac:dyDescent="0.25">
      <c r="H7075" s="30"/>
      <c r="I7075" s="30"/>
      <c r="J7075" s="30"/>
    </row>
    <row r="7076" spans="8:10" x14ac:dyDescent="0.25">
      <c r="H7076" s="30"/>
      <c r="I7076" s="30"/>
      <c r="J7076" s="30"/>
    </row>
    <row r="7077" spans="8:10" x14ac:dyDescent="0.25">
      <c r="H7077" s="30"/>
      <c r="I7077" s="30"/>
      <c r="J7077" s="30"/>
    </row>
    <row r="7078" spans="8:10" x14ac:dyDescent="0.25">
      <c r="H7078" s="30"/>
      <c r="I7078" s="30"/>
      <c r="J7078" s="30"/>
    </row>
    <row r="7079" spans="8:10" x14ac:dyDescent="0.25">
      <c r="H7079" s="30"/>
      <c r="I7079" s="30"/>
      <c r="J7079" s="30"/>
    </row>
    <row r="7080" spans="8:10" x14ac:dyDescent="0.25">
      <c r="H7080" s="30"/>
      <c r="I7080" s="30"/>
      <c r="J7080" s="30"/>
    </row>
    <row r="7081" spans="8:10" x14ac:dyDescent="0.25">
      <c r="H7081" s="30"/>
      <c r="I7081" s="30"/>
      <c r="J7081" s="30"/>
    </row>
    <row r="7082" spans="8:10" x14ac:dyDescent="0.25">
      <c r="H7082" s="30"/>
      <c r="I7082" s="30"/>
      <c r="J7082" s="30"/>
    </row>
    <row r="7083" spans="8:10" x14ac:dyDescent="0.25">
      <c r="H7083" s="30"/>
      <c r="I7083" s="30"/>
      <c r="J7083" s="30"/>
    </row>
    <row r="7084" spans="8:10" x14ac:dyDescent="0.25">
      <c r="H7084" s="30"/>
      <c r="I7084" s="30"/>
      <c r="J7084" s="30"/>
    </row>
    <row r="7085" spans="8:10" x14ac:dyDescent="0.25">
      <c r="H7085" s="30"/>
      <c r="I7085" s="30"/>
      <c r="J7085" s="30"/>
    </row>
    <row r="7086" spans="8:10" x14ac:dyDescent="0.25">
      <c r="H7086" s="30"/>
      <c r="I7086" s="30"/>
      <c r="J7086" s="30"/>
    </row>
    <row r="7087" spans="8:10" x14ac:dyDescent="0.25">
      <c r="H7087" s="30"/>
      <c r="I7087" s="30"/>
      <c r="J7087" s="30"/>
    </row>
    <row r="7088" spans="8:10" x14ac:dyDescent="0.25">
      <c r="H7088" s="30"/>
      <c r="I7088" s="30"/>
      <c r="J7088" s="30"/>
    </row>
    <row r="7089" spans="8:10" x14ac:dyDescent="0.25">
      <c r="H7089" s="30"/>
      <c r="I7089" s="30"/>
      <c r="J7089" s="30"/>
    </row>
    <row r="7090" spans="8:10" x14ac:dyDescent="0.25">
      <c r="H7090" s="30"/>
      <c r="I7090" s="30"/>
      <c r="J7090" s="30"/>
    </row>
    <row r="7091" spans="8:10" x14ac:dyDescent="0.25">
      <c r="H7091" s="30"/>
      <c r="I7091" s="30"/>
      <c r="J7091" s="30"/>
    </row>
    <row r="7092" spans="8:10" x14ac:dyDescent="0.25">
      <c r="H7092" s="30"/>
      <c r="I7092" s="30"/>
      <c r="J7092" s="30"/>
    </row>
    <row r="7093" spans="8:10" x14ac:dyDescent="0.25">
      <c r="H7093" s="30"/>
      <c r="I7093" s="30"/>
      <c r="J7093" s="30"/>
    </row>
    <row r="7094" spans="8:10" x14ac:dyDescent="0.25">
      <c r="H7094" s="30"/>
      <c r="I7094" s="30"/>
      <c r="J7094" s="30"/>
    </row>
    <row r="7095" spans="8:10" x14ac:dyDescent="0.25">
      <c r="H7095" s="30"/>
      <c r="I7095" s="30"/>
      <c r="J7095" s="30"/>
    </row>
    <row r="7096" spans="8:10" x14ac:dyDescent="0.25">
      <c r="H7096" s="30"/>
      <c r="I7096" s="30"/>
      <c r="J7096" s="30"/>
    </row>
    <row r="7097" spans="8:10" x14ac:dyDescent="0.25">
      <c r="H7097" s="30"/>
      <c r="I7097" s="30"/>
      <c r="J7097" s="30"/>
    </row>
    <row r="7098" spans="8:10" x14ac:dyDescent="0.25">
      <c r="H7098" s="30"/>
      <c r="I7098" s="30"/>
      <c r="J7098" s="30"/>
    </row>
    <row r="7099" spans="8:10" x14ac:dyDescent="0.25">
      <c r="H7099" s="30"/>
      <c r="I7099" s="30"/>
      <c r="J7099" s="30"/>
    </row>
    <row r="7100" spans="8:10" x14ac:dyDescent="0.25">
      <c r="H7100" s="30"/>
      <c r="I7100" s="30"/>
      <c r="J7100" s="30"/>
    </row>
    <row r="7101" spans="8:10" x14ac:dyDescent="0.25">
      <c r="H7101" s="30"/>
      <c r="I7101" s="30"/>
      <c r="J7101" s="30"/>
    </row>
    <row r="7102" spans="8:10" x14ac:dyDescent="0.25">
      <c r="H7102" s="30"/>
      <c r="I7102" s="30"/>
      <c r="J7102" s="30"/>
    </row>
    <row r="7103" spans="8:10" x14ac:dyDescent="0.25">
      <c r="H7103" s="30"/>
      <c r="I7103" s="30"/>
      <c r="J7103" s="30"/>
    </row>
    <row r="7104" spans="8:10" x14ac:dyDescent="0.25">
      <c r="H7104" s="30"/>
      <c r="I7104" s="30"/>
      <c r="J7104" s="30"/>
    </row>
    <row r="7105" spans="8:10" x14ac:dyDescent="0.25">
      <c r="H7105" s="30"/>
      <c r="I7105" s="30"/>
      <c r="J7105" s="30"/>
    </row>
    <row r="7106" spans="8:10" x14ac:dyDescent="0.25">
      <c r="H7106" s="30"/>
      <c r="I7106" s="30"/>
      <c r="J7106" s="30"/>
    </row>
    <row r="7107" spans="8:10" x14ac:dyDescent="0.25">
      <c r="H7107" s="30"/>
      <c r="I7107" s="30"/>
      <c r="J7107" s="30"/>
    </row>
    <row r="7108" spans="8:10" x14ac:dyDescent="0.25">
      <c r="H7108" s="30"/>
      <c r="I7108" s="30"/>
      <c r="J7108" s="30"/>
    </row>
    <row r="7109" spans="8:10" x14ac:dyDescent="0.25">
      <c r="H7109" s="30"/>
      <c r="I7109" s="30"/>
      <c r="J7109" s="30"/>
    </row>
    <row r="7110" spans="8:10" x14ac:dyDescent="0.25">
      <c r="H7110" s="30"/>
      <c r="I7110" s="30"/>
      <c r="J7110" s="30"/>
    </row>
    <row r="7111" spans="8:10" x14ac:dyDescent="0.25">
      <c r="H7111" s="30"/>
      <c r="I7111" s="30"/>
      <c r="J7111" s="30"/>
    </row>
    <row r="7112" spans="8:10" x14ac:dyDescent="0.25">
      <c r="H7112" s="30"/>
      <c r="I7112" s="30"/>
      <c r="J7112" s="30"/>
    </row>
    <row r="7113" spans="8:10" x14ac:dyDescent="0.25">
      <c r="H7113" s="30"/>
      <c r="I7113" s="30"/>
      <c r="J7113" s="30"/>
    </row>
    <row r="7114" spans="8:10" x14ac:dyDescent="0.25">
      <c r="H7114" s="30"/>
      <c r="I7114" s="30"/>
      <c r="J7114" s="30"/>
    </row>
    <row r="7115" spans="8:10" x14ac:dyDescent="0.25">
      <c r="H7115" s="30"/>
      <c r="I7115" s="30"/>
      <c r="J7115" s="30"/>
    </row>
    <row r="7116" spans="8:10" x14ac:dyDescent="0.25">
      <c r="H7116" s="30"/>
      <c r="I7116" s="30"/>
      <c r="J7116" s="30"/>
    </row>
    <row r="7117" spans="8:10" x14ac:dyDescent="0.25">
      <c r="H7117" s="30"/>
      <c r="I7117" s="30"/>
      <c r="J7117" s="30"/>
    </row>
    <row r="7118" spans="8:10" x14ac:dyDescent="0.25">
      <c r="H7118" s="30"/>
      <c r="I7118" s="30"/>
      <c r="J7118" s="30"/>
    </row>
    <row r="7119" spans="8:10" x14ac:dyDescent="0.25">
      <c r="H7119" s="30"/>
      <c r="I7119" s="30"/>
      <c r="J7119" s="30"/>
    </row>
    <row r="7120" spans="8:10" x14ac:dyDescent="0.25">
      <c r="H7120" s="30"/>
      <c r="I7120" s="30"/>
      <c r="J7120" s="30"/>
    </row>
    <row r="7121" spans="8:10" x14ac:dyDescent="0.25">
      <c r="H7121" s="30"/>
      <c r="I7121" s="30"/>
      <c r="J7121" s="30"/>
    </row>
    <row r="7122" spans="8:10" x14ac:dyDescent="0.25">
      <c r="H7122" s="30"/>
      <c r="I7122" s="30"/>
      <c r="J7122" s="30"/>
    </row>
    <row r="7123" spans="8:10" x14ac:dyDescent="0.25">
      <c r="H7123" s="30"/>
      <c r="I7123" s="30"/>
      <c r="J7123" s="30"/>
    </row>
    <row r="7124" spans="8:10" x14ac:dyDescent="0.25">
      <c r="H7124" s="30"/>
      <c r="I7124" s="30"/>
      <c r="J7124" s="30"/>
    </row>
    <row r="7125" spans="8:10" x14ac:dyDescent="0.25">
      <c r="H7125" s="30"/>
      <c r="I7125" s="30"/>
      <c r="J7125" s="30"/>
    </row>
    <row r="7126" spans="8:10" x14ac:dyDescent="0.25">
      <c r="H7126" s="30"/>
      <c r="I7126" s="30"/>
      <c r="J7126" s="30"/>
    </row>
    <row r="7127" spans="8:10" x14ac:dyDescent="0.25">
      <c r="H7127" s="30"/>
      <c r="I7127" s="30"/>
      <c r="J7127" s="30"/>
    </row>
    <row r="7128" spans="8:10" x14ac:dyDescent="0.25">
      <c r="H7128" s="30"/>
      <c r="I7128" s="30"/>
      <c r="J7128" s="30"/>
    </row>
    <row r="7129" spans="8:10" x14ac:dyDescent="0.25">
      <c r="H7129" s="30"/>
      <c r="I7129" s="30"/>
      <c r="J7129" s="30"/>
    </row>
    <row r="7130" spans="8:10" x14ac:dyDescent="0.25">
      <c r="H7130" s="30"/>
      <c r="I7130" s="30"/>
      <c r="J7130" s="30"/>
    </row>
    <row r="7131" spans="8:10" x14ac:dyDescent="0.25">
      <c r="H7131" s="30"/>
      <c r="I7131" s="30"/>
      <c r="J7131" s="30"/>
    </row>
    <row r="7132" spans="8:10" x14ac:dyDescent="0.25">
      <c r="H7132" s="30"/>
      <c r="I7132" s="30"/>
      <c r="J7132" s="30"/>
    </row>
    <row r="7133" spans="8:10" x14ac:dyDescent="0.25">
      <c r="H7133" s="30"/>
      <c r="I7133" s="30"/>
      <c r="J7133" s="30"/>
    </row>
    <row r="7134" spans="8:10" x14ac:dyDescent="0.25">
      <c r="H7134" s="30"/>
      <c r="I7134" s="30"/>
      <c r="J7134" s="30"/>
    </row>
    <row r="7135" spans="8:10" x14ac:dyDescent="0.25">
      <c r="H7135" s="30"/>
      <c r="I7135" s="30"/>
      <c r="J7135" s="30"/>
    </row>
    <row r="7136" spans="8:10" x14ac:dyDescent="0.25">
      <c r="H7136" s="30"/>
      <c r="I7136" s="30"/>
      <c r="J7136" s="30"/>
    </row>
    <row r="7137" spans="8:10" x14ac:dyDescent="0.25">
      <c r="H7137" s="30"/>
      <c r="I7137" s="30"/>
      <c r="J7137" s="30"/>
    </row>
    <row r="7138" spans="8:10" x14ac:dyDescent="0.25">
      <c r="H7138" s="30"/>
      <c r="I7138" s="30"/>
      <c r="J7138" s="30"/>
    </row>
    <row r="7139" spans="8:10" x14ac:dyDescent="0.25">
      <c r="H7139" s="30"/>
      <c r="I7139" s="30"/>
      <c r="J7139" s="30"/>
    </row>
    <row r="7140" spans="8:10" x14ac:dyDescent="0.25">
      <c r="H7140" s="30"/>
      <c r="I7140" s="30"/>
      <c r="J7140" s="30"/>
    </row>
    <row r="7141" spans="8:10" x14ac:dyDescent="0.25">
      <c r="H7141" s="30"/>
      <c r="I7141" s="30"/>
      <c r="J7141" s="30"/>
    </row>
    <row r="7142" spans="8:10" x14ac:dyDescent="0.25">
      <c r="H7142" s="30"/>
      <c r="I7142" s="30"/>
      <c r="J7142" s="30"/>
    </row>
    <row r="7143" spans="8:10" x14ac:dyDescent="0.25">
      <c r="H7143" s="30"/>
      <c r="I7143" s="30"/>
      <c r="J7143" s="30"/>
    </row>
    <row r="7144" spans="8:10" x14ac:dyDescent="0.25">
      <c r="H7144" s="30"/>
      <c r="I7144" s="30"/>
      <c r="J7144" s="30"/>
    </row>
    <row r="7145" spans="8:10" x14ac:dyDescent="0.25">
      <c r="H7145" s="30"/>
      <c r="I7145" s="30"/>
      <c r="J7145" s="30"/>
    </row>
    <row r="7146" spans="8:10" x14ac:dyDescent="0.25">
      <c r="H7146" s="30"/>
      <c r="I7146" s="30"/>
      <c r="J7146" s="30"/>
    </row>
    <row r="7147" spans="8:10" x14ac:dyDescent="0.25">
      <c r="H7147" s="30"/>
      <c r="I7147" s="30"/>
      <c r="J7147" s="30"/>
    </row>
    <row r="7148" spans="8:10" x14ac:dyDescent="0.25">
      <c r="H7148" s="30"/>
      <c r="I7148" s="30"/>
      <c r="J7148" s="30"/>
    </row>
    <row r="7149" spans="8:10" x14ac:dyDescent="0.25">
      <c r="H7149" s="30"/>
      <c r="I7149" s="30"/>
      <c r="J7149" s="30"/>
    </row>
    <row r="7150" spans="8:10" x14ac:dyDescent="0.25">
      <c r="H7150" s="30"/>
      <c r="I7150" s="30"/>
      <c r="J7150" s="30"/>
    </row>
    <row r="7151" spans="8:10" x14ac:dyDescent="0.25">
      <c r="H7151" s="30"/>
      <c r="I7151" s="30"/>
      <c r="J7151" s="30"/>
    </row>
    <row r="7152" spans="8:10" x14ac:dyDescent="0.25">
      <c r="H7152" s="30"/>
      <c r="I7152" s="30"/>
      <c r="J7152" s="30"/>
    </row>
    <row r="7153" spans="8:10" x14ac:dyDescent="0.25">
      <c r="H7153" s="30"/>
      <c r="I7153" s="30"/>
      <c r="J7153" s="30"/>
    </row>
    <row r="7154" spans="8:10" x14ac:dyDescent="0.25">
      <c r="H7154" s="30"/>
      <c r="I7154" s="30"/>
      <c r="J7154" s="30"/>
    </row>
    <row r="7155" spans="8:10" x14ac:dyDescent="0.25">
      <c r="H7155" s="30"/>
      <c r="I7155" s="30"/>
      <c r="J7155" s="30"/>
    </row>
    <row r="7156" spans="8:10" x14ac:dyDescent="0.25">
      <c r="H7156" s="30"/>
      <c r="I7156" s="30"/>
      <c r="J7156" s="30"/>
    </row>
    <row r="7157" spans="8:10" x14ac:dyDescent="0.25">
      <c r="H7157" s="30"/>
      <c r="I7157" s="30"/>
      <c r="J7157" s="30"/>
    </row>
    <row r="7158" spans="8:10" x14ac:dyDescent="0.25">
      <c r="H7158" s="30"/>
      <c r="I7158" s="30"/>
      <c r="J7158" s="30"/>
    </row>
    <row r="7159" spans="8:10" x14ac:dyDescent="0.25">
      <c r="H7159" s="30"/>
      <c r="I7159" s="30"/>
      <c r="J7159" s="30"/>
    </row>
    <row r="7160" spans="8:10" x14ac:dyDescent="0.25">
      <c r="H7160" s="30"/>
      <c r="I7160" s="30"/>
      <c r="J7160" s="30"/>
    </row>
    <row r="7161" spans="8:10" x14ac:dyDescent="0.25">
      <c r="H7161" s="30"/>
      <c r="I7161" s="30"/>
      <c r="J7161" s="30"/>
    </row>
    <row r="7162" spans="8:10" x14ac:dyDescent="0.25">
      <c r="H7162" s="30"/>
      <c r="I7162" s="30"/>
      <c r="J7162" s="30"/>
    </row>
    <row r="7163" spans="8:10" x14ac:dyDescent="0.25">
      <c r="H7163" s="30"/>
      <c r="I7163" s="30"/>
      <c r="J7163" s="30"/>
    </row>
    <row r="7164" spans="8:10" x14ac:dyDescent="0.25">
      <c r="H7164" s="30"/>
      <c r="I7164" s="30"/>
      <c r="J7164" s="30"/>
    </row>
    <row r="7165" spans="8:10" x14ac:dyDescent="0.25">
      <c r="H7165" s="30"/>
      <c r="I7165" s="30"/>
      <c r="J7165" s="30"/>
    </row>
    <row r="7166" spans="8:10" x14ac:dyDescent="0.25">
      <c r="H7166" s="30"/>
      <c r="I7166" s="30"/>
      <c r="J7166" s="30"/>
    </row>
    <row r="7167" spans="8:10" x14ac:dyDescent="0.25">
      <c r="H7167" s="30"/>
      <c r="I7167" s="30"/>
      <c r="J7167" s="30"/>
    </row>
    <row r="7168" spans="8:10" x14ac:dyDescent="0.25">
      <c r="H7168" s="30"/>
      <c r="I7168" s="30"/>
      <c r="J7168" s="30"/>
    </row>
    <row r="7169" spans="8:10" x14ac:dyDescent="0.25">
      <c r="H7169" s="30"/>
      <c r="I7169" s="30"/>
      <c r="J7169" s="30"/>
    </row>
    <row r="7170" spans="8:10" x14ac:dyDescent="0.25">
      <c r="H7170" s="30"/>
      <c r="I7170" s="30"/>
      <c r="J7170" s="30"/>
    </row>
    <row r="7171" spans="8:10" x14ac:dyDescent="0.25">
      <c r="H7171" s="30"/>
      <c r="I7171" s="30"/>
      <c r="J7171" s="30"/>
    </row>
    <row r="7172" spans="8:10" x14ac:dyDescent="0.25">
      <c r="H7172" s="30"/>
      <c r="I7172" s="30"/>
      <c r="J7172" s="30"/>
    </row>
    <row r="7173" spans="8:10" x14ac:dyDescent="0.25">
      <c r="H7173" s="30"/>
      <c r="I7173" s="30"/>
      <c r="J7173" s="30"/>
    </row>
    <row r="7174" spans="8:10" x14ac:dyDescent="0.25">
      <c r="H7174" s="30"/>
      <c r="I7174" s="30"/>
      <c r="J7174" s="30"/>
    </row>
    <row r="7175" spans="8:10" x14ac:dyDescent="0.25">
      <c r="H7175" s="30"/>
      <c r="I7175" s="30"/>
      <c r="J7175" s="30"/>
    </row>
    <row r="7176" spans="8:10" x14ac:dyDescent="0.25">
      <c r="H7176" s="30"/>
      <c r="I7176" s="30"/>
      <c r="J7176" s="30"/>
    </row>
    <row r="7177" spans="8:10" x14ac:dyDescent="0.25">
      <c r="H7177" s="30"/>
      <c r="I7177" s="30"/>
      <c r="J7177" s="30"/>
    </row>
    <row r="7178" spans="8:10" x14ac:dyDescent="0.25">
      <c r="H7178" s="30"/>
      <c r="I7178" s="30"/>
      <c r="J7178" s="30"/>
    </row>
    <row r="7179" spans="8:10" x14ac:dyDescent="0.25">
      <c r="H7179" s="30"/>
      <c r="I7179" s="30"/>
      <c r="J7179" s="30"/>
    </row>
    <row r="7180" spans="8:10" x14ac:dyDescent="0.25">
      <c r="H7180" s="30"/>
      <c r="I7180" s="30"/>
      <c r="J7180" s="30"/>
    </row>
    <row r="7181" spans="8:10" x14ac:dyDescent="0.25">
      <c r="H7181" s="30"/>
      <c r="I7181" s="30"/>
      <c r="J7181" s="30"/>
    </row>
    <row r="7182" spans="8:10" x14ac:dyDescent="0.25">
      <c r="H7182" s="30"/>
      <c r="I7182" s="30"/>
      <c r="J7182" s="30"/>
    </row>
    <row r="7183" spans="8:10" x14ac:dyDescent="0.25">
      <c r="H7183" s="30"/>
      <c r="I7183" s="30"/>
      <c r="J7183" s="30"/>
    </row>
    <row r="7184" spans="8:10" x14ac:dyDescent="0.25">
      <c r="H7184" s="30"/>
      <c r="I7184" s="30"/>
      <c r="J7184" s="30"/>
    </row>
    <row r="7185" spans="8:10" x14ac:dyDescent="0.25">
      <c r="H7185" s="30"/>
      <c r="I7185" s="30"/>
      <c r="J7185" s="30"/>
    </row>
    <row r="7186" spans="8:10" x14ac:dyDescent="0.25">
      <c r="H7186" s="30"/>
      <c r="I7186" s="30"/>
      <c r="J7186" s="30"/>
    </row>
    <row r="7187" spans="8:10" x14ac:dyDescent="0.25">
      <c r="H7187" s="30"/>
      <c r="I7187" s="30"/>
      <c r="J7187" s="30"/>
    </row>
    <row r="7188" spans="8:10" x14ac:dyDescent="0.25">
      <c r="H7188" s="30"/>
      <c r="I7188" s="30"/>
      <c r="J7188" s="30"/>
    </row>
    <row r="7189" spans="8:10" x14ac:dyDescent="0.25">
      <c r="H7189" s="30"/>
      <c r="I7189" s="30"/>
      <c r="J7189" s="30"/>
    </row>
    <row r="7190" spans="8:10" x14ac:dyDescent="0.25">
      <c r="H7190" s="30"/>
      <c r="I7190" s="30"/>
      <c r="J7190" s="30"/>
    </row>
    <row r="7191" spans="8:10" x14ac:dyDescent="0.25">
      <c r="H7191" s="30"/>
      <c r="I7191" s="30"/>
      <c r="J7191" s="30"/>
    </row>
    <row r="7192" spans="8:10" x14ac:dyDescent="0.25">
      <c r="H7192" s="30"/>
      <c r="I7192" s="30"/>
      <c r="J7192" s="30"/>
    </row>
    <row r="7193" spans="8:10" x14ac:dyDescent="0.25">
      <c r="H7193" s="30"/>
      <c r="I7193" s="30"/>
      <c r="J7193" s="30"/>
    </row>
    <row r="7194" spans="8:10" x14ac:dyDescent="0.25">
      <c r="H7194" s="30"/>
      <c r="I7194" s="30"/>
      <c r="J7194" s="30"/>
    </row>
    <row r="7195" spans="8:10" x14ac:dyDescent="0.25">
      <c r="H7195" s="30"/>
      <c r="I7195" s="30"/>
      <c r="J7195" s="30"/>
    </row>
    <row r="7196" spans="8:10" x14ac:dyDescent="0.25">
      <c r="H7196" s="30"/>
      <c r="I7196" s="30"/>
      <c r="J7196" s="30"/>
    </row>
    <row r="7197" spans="8:10" x14ac:dyDescent="0.25">
      <c r="H7197" s="30"/>
      <c r="I7197" s="30"/>
      <c r="J7197" s="30"/>
    </row>
    <row r="7198" spans="8:10" x14ac:dyDescent="0.25">
      <c r="H7198" s="30"/>
      <c r="I7198" s="30"/>
      <c r="J7198" s="30"/>
    </row>
    <row r="7199" spans="8:10" x14ac:dyDescent="0.25">
      <c r="H7199" s="30"/>
      <c r="I7199" s="30"/>
      <c r="J7199" s="30"/>
    </row>
    <row r="7200" spans="8:10" x14ac:dyDescent="0.25">
      <c r="H7200" s="30"/>
      <c r="I7200" s="30"/>
      <c r="J7200" s="30"/>
    </row>
    <row r="7201" spans="8:10" x14ac:dyDescent="0.25">
      <c r="H7201" s="30"/>
      <c r="I7201" s="30"/>
      <c r="J7201" s="30"/>
    </row>
    <row r="7202" spans="8:10" x14ac:dyDescent="0.25">
      <c r="H7202" s="30"/>
      <c r="I7202" s="30"/>
      <c r="J7202" s="30"/>
    </row>
    <row r="7203" spans="8:10" x14ac:dyDescent="0.25">
      <c r="H7203" s="30"/>
      <c r="I7203" s="30"/>
      <c r="J7203" s="30"/>
    </row>
    <row r="7204" spans="8:10" x14ac:dyDescent="0.25">
      <c r="H7204" s="30"/>
      <c r="I7204" s="30"/>
      <c r="J7204" s="30"/>
    </row>
    <row r="7205" spans="8:10" x14ac:dyDescent="0.25">
      <c r="H7205" s="30"/>
      <c r="I7205" s="30"/>
      <c r="J7205" s="30"/>
    </row>
    <row r="7206" spans="8:10" x14ac:dyDescent="0.25">
      <c r="H7206" s="30"/>
      <c r="I7206" s="30"/>
      <c r="J7206" s="30"/>
    </row>
    <row r="7207" spans="8:10" x14ac:dyDescent="0.25">
      <c r="H7207" s="30"/>
      <c r="I7207" s="30"/>
      <c r="J7207" s="30"/>
    </row>
    <row r="7208" spans="8:10" x14ac:dyDescent="0.25">
      <c r="H7208" s="30"/>
      <c r="I7208" s="30"/>
      <c r="J7208" s="30"/>
    </row>
    <row r="7209" spans="8:10" x14ac:dyDescent="0.25">
      <c r="H7209" s="30"/>
      <c r="I7209" s="30"/>
      <c r="J7209" s="30"/>
    </row>
    <row r="7210" spans="8:10" x14ac:dyDescent="0.25">
      <c r="H7210" s="30"/>
      <c r="I7210" s="30"/>
      <c r="J7210" s="30"/>
    </row>
    <row r="7211" spans="8:10" x14ac:dyDescent="0.25">
      <c r="H7211" s="30"/>
      <c r="I7211" s="30"/>
      <c r="J7211" s="30"/>
    </row>
    <row r="7212" spans="8:10" x14ac:dyDescent="0.25">
      <c r="H7212" s="30"/>
      <c r="I7212" s="30"/>
      <c r="J7212" s="30"/>
    </row>
    <row r="7213" spans="8:10" x14ac:dyDescent="0.25">
      <c r="H7213" s="30"/>
      <c r="I7213" s="30"/>
      <c r="J7213" s="30"/>
    </row>
    <row r="7214" spans="8:10" x14ac:dyDescent="0.25">
      <c r="H7214" s="30"/>
      <c r="I7214" s="30"/>
      <c r="J7214" s="30"/>
    </row>
    <row r="7215" spans="8:10" x14ac:dyDescent="0.25">
      <c r="H7215" s="30"/>
      <c r="I7215" s="30"/>
      <c r="J7215" s="30"/>
    </row>
    <row r="7216" spans="8:10" x14ac:dyDescent="0.25">
      <c r="H7216" s="30"/>
      <c r="I7216" s="30"/>
      <c r="J7216" s="30"/>
    </row>
    <row r="7217" spans="8:10" x14ac:dyDescent="0.25">
      <c r="H7217" s="30"/>
      <c r="I7217" s="30"/>
      <c r="J7217" s="30"/>
    </row>
    <row r="7218" spans="8:10" x14ac:dyDescent="0.25">
      <c r="H7218" s="30"/>
      <c r="I7218" s="30"/>
      <c r="J7218" s="30"/>
    </row>
    <row r="7219" spans="8:10" x14ac:dyDescent="0.25">
      <c r="H7219" s="30"/>
      <c r="I7219" s="30"/>
      <c r="J7219" s="30"/>
    </row>
    <row r="7220" spans="8:10" x14ac:dyDescent="0.25">
      <c r="H7220" s="30"/>
      <c r="I7220" s="30"/>
      <c r="J7220" s="30"/>
    </row>
    <row r="7221" spans="8:10" x14ac:dyDescent="0.25">
      <c r="H7221" s="30"/>
      <c r="I7221" s="30"/>
      <c r="J7221" s="30"/>
    </row>
    <row r="7222" spans="8:10" x14ac:dyDescent="0.25">
      <c r="H7222" s="30"/>
      <c r="I7222" s="30"/>
      <c r="J7222" s="30"/>
    </row>
    <row r="7223" spans="8:10" x14ac:dyDescent="0.25">
      <c r="H7223" s="30"/>
      <c r="I7223" s="30"/>
      <c r="J7223" s="30"/>
    </row>
    <row r="7224" spans="8:10" x14ac:dyDescent="0.25">
      <c r="H7224" s="30"/>
      <c r="I7224" s="30"/>
      <c r="J7224" s="30"/>
    </row>
    <row r="7225" spans="8:10" x14ac:dyDescent="0.25">
      <c r="H7225" s="30"/>
      <c r="I7225" s="30"/>
      <c r="J7225" s="30"/>
    </row>
    <row r="7226" spans="8:10" x14ac:dyDescent="0.25">
      <c r="H7226" s="30"/>
      <c r="I7226" s="30"/>
      <c r="J7226" s="30"/>
    </row>
    <row r="7227" spans="8:10" x14ac:dyDescent="0.25">
      <c r="H7227" s="30"/>
      <c r="I7227" s="30"/>
      <c r="J7227" s="30"/>
    </row>
    <row r="7228" spans="8:10" x14ac:dyDescent="0.25">
      <c r="H7228" s="30"/>
      <c r="I7228" s="30"/>
      <c r="J7228" s="30"/>
    </row>
    <row r="7229" spans="8:10" x14ac:dyDescent="0.25">
      <c r="H7229" s="30"/>
      <c r="I7229" s="30"/>
      <c r="J7229" s="30"/>
    </row>
    <row r="7230" spans="8:10" x14ac:dyDescent="0.25">
      <c r="H7230" s="30"/>
      <c r="I7230" s="30"/>
      <c r="J7230" s="30"/>
    </row>
    <row r="7231" spans="8:10" x14ac:dyDescent="0.25">
      <c r="H7231" s="30"/>
      <c r="I7231" s="30"/>
      <c r="J7231" s="30"/>
    </row>
    <row r="7232" spans="8:10" x14ac:dyDescent="0.25">
      <c r="H7232" s="30"/>
      <c r="I7232" s="30"/>
      <c r="J7232" s="30"/>
    </row>
    <row r="7233" spans="8:10" x14ac:dyDescent="0.25">
      <c r="H7233" s="30"/>
      <c r="I7233" s="30"/>
      <c r="J7233" s="30"/>
    </row>
    <row r="7234" spans="8:10" x14ac:dyDescent="0.25">
      <c r="H7234" s="30"/>
      <c r="I7234" s="30"/>
      <c r="J7234" s="30"/>
    </row>
    <row r="7235" spans="8:10" x14ac:dyDescent="0.25">
      <c r="H7235" s="30"/>
      <c r="I7235" s="30"/>
      <c r="J7235" s="30"/>
    </row>
    <row r="7236" spans="8:10" x14ac:dyDescent="0.25">
      <c r="H7236" s="30"/>
      <c r="I7236" s="30"/>
      <c r="J7236" s="30"/>
    </row>
    <row r="7237" spans="8:10" x14ac:dyDescent="0.25">
      <c r="H7237" s="30"/>
      <c r="I7237" s="30"/>
      <c r="J7237" s="30"/>
    </row>
    <row r="7238" spans="8:10" x14ac:dyDescent="0.25">
      <c r="H7238" s="30"/>
      <c r="I7238" s="30"/>
      <c r="J7238" s="30"/>
    </row>
    <row r="7239" spans="8:10" x14ac:dyDescent="0.25">
      <c r="H7239" s="30"/>
      <c r="I7239" s="30"/>
      <c r="J7239" s="30"/>
    </row>
    <row r="7240" spans="8:10" x14ac:dyDescent="0.25">
      <c r="H7240" s="30"/>
      <c r="I7240" s="30"/>
      <c r="J7240" s="30"/>
    </row>
    <row r="7241" spans="8:10" x14ac:dyDescent="0.25">
      <c r="H7241" s="30"/>
      <c r="I7241" s="30"/>
      <c r="J7241" s="30"/>
    </row>
    <row r="7242" spans="8:10" x14ac:dyDescent="0.25">
      <c r="H7242" s="30"/>
      <c r="I7242" s="30"/>
      <c r="J7242" s="30"/>
    </row>
    <row r="7243" spans="8:10" x14ac:dyDescent="0.25">
      <c r="H7243" s="30"/>
      <c r="I7243" s="30"/>
      <c r="J7243" s="30"/>
    </row>
    <row r="7244" spans="8:10" x14ac:dyDescent="0.25">
      <c r="H7244" s="30"/>
      <c r="I7244" s="30"/>
      <c r="J7244" s="30"/>
    </row>
    <row r="7245" spans="8:10" x14ac:dyDescent="0.25">
      <c r="H7245" s="30"/>
      <c r="I7245" s="30"/>
      <c r="J7245" s="30"/>
    </row>
    <row r="7246" spans="8:10" x14ac:dyDescent="0.25">
      <c r="H7246" s="30"/>
      <c r="I7246" s="30"/>
      <c r="J7246" s="30"/>
    </row>
    <row r="7247" spans="8:10" x14ac:dyDescent="0.25">
      <c r="H7247" s="30"/>
      <c r="I7247" s="30"/>
      <c r="J7247" s="30"/>
    </row>
    <row r="7248" spans="8:10" x14ac:dyDescent="0.25">
      <c r="H7248" s="30"/>
      <c r="I7248" s="30"/>
      <c r="J7248" s="30"/>
    </row>
    <row r="7249" spans="8:10" x14ac:dyDescent="0.25">
      <c r="H7249" s="30"/>
      <c r="I7249" s="30"/>
      <c r="J7249" s="30"/>
    </row>
    <row r="7250" spans="8:10" x14ac:dyDescent="0.25">
      <c r="H7250" s="30"/>
      <c r="I7250" s="30"/>
      <c r="J7250" s="30"/>
    </row>
    <row r="7251" spans="8:10" x14ac:dyDescent="0.25">
      <c r="H7251" s="30"/>
      <c r="I7251" s="30"/>
      <c r="J7251" s="30"/>
    </row>
    <row r="7252" spans="8:10" x14ac:dyDescent="0.25">
      <c r="H7252" s="30"/>
      <c r="I7252" s="30"/>
      <c r="J7252" s="30"/>
    </row>
    <row r="7253" spans="8:10" x14ac:dyDescent="0.25">
      <c r="H7253" s="30"/>
      <c r="I7253" s="30"/>
      <c r="J7253" s="30"/>
    </row>
    <row r="7254" spans="8:10" x14ac:dyDescent="0.25">
      <c r="H7254" s="30"/>
      <c r="I7254" s="30"/>
      <c r="J7254" s="30"/>
    </row>
    <row r="7255" spans="8:10" x14ac:dyDescent="0.25">
      <c r="H7255" s="30"/>
      <c r="I7255" s="30"/>
      <c r="J7255" s="30"/>
    </row>
    <row r="7256" spans="8:10" x14ac:dyDescent="0.25">
      <c r="H7256" s="30"/>
      <c r="I7256" s="30"/>
      <c r="J7256" s="30"/>
    </row>
    <row r="7257" spans="8:10" x14ac:dyDescent="0.25">
      <c r="H7257" s="30"/>
      <c r="I7257" s="30"/>
      <c r="J7257" s="30"/>
    </row>
    <row r="7258" spans="8:10" x14ac:dyDescent="0.25">
      <c r="H7258" s="30"/>
      <c r="I7258" s="30"/>
      <c r="J7258" s="30"/>
    </row>
    <row r="7259" spans="8:10" x14ac:dyDescent="0.25">
      <c r="H7259" s="30"/>
      <c r="I7259" s="30"/>
      <c r="J7259" s="30"/>
    </row>
    <row r="7260" spans="8:10" x14ac:dyDescent="0.25">
      <c r="H7260" s="30"/>
      <c r="I7260" s="30"/>
      <c r="J7260" s="30"/>
    </row>
    <row r="7261" spans="8:10" x14ac:dyDescent="0.25">
      <c r="H7261" s="30"/>
      <c r="I7261" s="30"/>
      <c r="J7261" s="30"/>
    </row>
    <row r="7262" spans="8:10" x14ac:dyDescent="0.25">
      <c r="H7262" s="30"/>
      <c r="I7262" s="30"/>
      <c r="J7262" s="30"/>
    </row>
    <row r="7263" spans="8:10" x14ac:dyDescent="0.25">
      <c r="H7263" s="30"/>
      <c r="I7263" s="30"/>
      <c r="J7263" s="30"/>
    </row>
    <row r="7264" spans="8:10" x14ac:dyDescent="0.25">
      <c r="H7264" s="30"/>
      <c r="I7264" s="30"/>
      <c r="J7264" s="30"/>
    </row>
    <row r="7265" spans="8:10" x14ac:dyDescent="0.25">
      <c r="H7265" s="30"/>
      <c r="I7265" s="30"/>
      <c r="J7265" s="30"/>
    </row>
    <row r="7266" spans="8:10" x14ac:dyDescent="0.25">
      <c r="H7266" s="30"/>
      <c r="I7266" s="30"/>
      <c r="J7266" s="30"/>
    </row>
    <row r="7267" spans="8:10" x14ac:dyDescent="0.25">
      <c r="H7267" s="30"/>
      <c r="I7267" s="30"/>
      <c r="J7267" s="30"/>
    </row>
    <row r="7268" spans="8:10" x14ac:dyDescent="0.25">
      <c r="H7268" s="30"/>
      <c r="I7268" s="30"/>
      <c r="J7268" s="30"/>
    </row>
    <row r="7269" spans="8:10" x14ac:dyDescent="0.25">
      <c r="H7269" s="30"/>
      <c r="I7269" s="30"/>
      <c r="J7269" s="30"/>
    </row>
    <row r="7270" spans="8:10" x14ac:dyDescent="0.25">
      <c r="H7270" s="30"/>
      <c r="I7270" s="30"/>
      <c r="J7270" s="30"/>
    </row>
    <row r="7271" spans="8:10" x14ac:dyDescent="0.25">
      <c r="H7271" s="30"/>
      <c r="I7271" s="30"/>
      <c r="J7271" s="30"/>
    </row>
    <row r="7272" spans="8:10" x14ac:dyDescent="0.25">
      <c r="H7272" s="30"/>
      <c r="I7272" s="30"/>
      <c r="J7272" s="30"/>
    </row>
    <row r="7273" spans="8:10" x14ac:dyDescent="0.25">
      <c r="H7273" s="30"/>
      <c r="I7273" s="30"/>
      <c r="J7273" s="30"/>
    </row>
    <row r="7274" spans="8:10" x14ac:dyDescent="0.25">
      <c r="H7274" s="30"/>
      <c r="I7274" s="30"/>
      <c r="J7274" s="30"/>
    </row>
    <row r="7275" spans="8:10" x14ac:dyDescent="0.25">
      <c r="H7275" s="30"/>
      <c r="I7275" s="30"/>
      <c r="J7275" s="30"/>
    </row>
    <row r="7276" spans="8:10" x14ac:dyDescent="0.25">
      <c r="H7276" s="30"/>
      <c r="I7276" s="30"/>
      <c r="J7276" s="30"/>
    </row>
    <row r="7277" spans="8:10" x14ac:dyDescent="0.25">
      <c r="H7277" s="30"/>
      <c r="I7277" s="30"/>
      <c r="J7277" s="30"/>
    </row>
    <row r="7278" spans="8:10" x14ac:dyDescent="0.25">
      <c r="H7278" s="30"/>
      <c r="I7278" s="30"/>
      <c r="J7278" s="30"/>
    </row>
    <row r="7279" spans="8:10" x14ac:dyDescent="0.25">
      <c r="H7279" s="30"/>
      <c r="I7279" s="30"/>
      <c r="J7279" s="30"/>
    </row>
    <row r="7280" spans="8:10" x14ac:dyDescent="0.25">
      <c r="H7280" s="30"/>
      <c r="I7280" s="30"/>
      <c r="J7280" s="30"/>
    </row>
    <row r="7281" spans="8:10" x14ac:dyDescent="0.25">
      <c r="H7281" s="30"/>
      <c r="I7281" s="30"/>
      <c r="J7281" s="30"/>
    </row>
    <row r="7282" spans="8:10" x14ac:dyDescent="0.25">
      <c r="H7282" s="30"/>
      <c r="I7282" s="30"/>
      <c r="J7282" s="30"/>
    </row>
    <row r="7283" spans="8:10" x14ac:dyDescent="0.25">
      <c r="H7283" s="30"/>
      <c r="I7283" s="30"/>
      <c r="J7283" s="30"/>
    </row>
    <row r="7284" spans="8:10" x14ac:dyDescent="0.25">
      <c r="H7284" s="30"/>
      <c r="I7284" s="30"/>
      <c r="J7284" s="30"/>
    </row>
    <row r="7285" spans="8:10" x14ac:dyDescent="0.25">
      <c r="H7285" s="30"/>
      <c r="I7285" s="30"/>
      <c r="J7285" s="30"/>
    </row>
    <row r="7286" spans="8:10" x14ac:dyDescent="0.25">
      <c r="H7286" s="30"/>
      <c r="I7286" s="30"/>
      <c r="J7286" s="30"/>
    </row>
    <row r="7287" spans="8:10" x14ac:dyDescent="0.25">
      <c r="H7287" s="30"/>
      <c r="I7287" s="30"/>
      <c r="J7287" s="30"/>
    </row>
    <row r="7288" spans="8:10" x14ac:dyDescent="0.25">
      <c r="H7288" s="30"/>
      <c r="I7288" s="30"/>
      <c r="J7288" s="30"/>
    </row>
    <row r="7289" spans="8:10" x14ac:dyDescent="0.25">
      <c r="H7289" s="30"/>
      <c r="I7289" s="30"/>
      <c r="J7289" s="30"/>
    </row>
    <row r="7290" spans="8:10" x14ac:dyDescent="0.25">
      <c r="H7290" s="30"/>
      <c r="I7290" s="30"/>
      <c r="J7290" s="30"/>
    </row>
    <row r="7291" spans="8:10" x14ac:dyDescent="0.25">
      <c r="H7291" s="30"/>
      <c r="I7291" s="30"/>
      <c r="J7291" s="30"/>
    </row>
    <row r="7292" spans="8:10" x14ac:dyDescent="0.25">
      <c r="H7292" s="30"/>
      <c r="I7292" s="30"/>
      <c r="J7292" s="30"/>
    </row>
    <row r="7293" spans="8:10" x14ac:dyDescent="0.25">
      <c r="H7293" s="30"/>
      <c r="I7293" s="30"/>
      <c r="J7293" s="30"/>
    </row>
    <row r="7294" spans="8:10" x14ac:dyDescent="0.25">
      <c r="H7294" s="30"/>
      <c r="I7294" s="30"/>
      <c r="J7294" s="30"/>
    </row>
    <row r="7295" spans="8:10" x14ac:dyDescent="0.25">
      <c r="H7295" s="30"/>
      <c r="I7295" s="30"/>
      <c r="J7295" s="30"/>
    </row>
    <row r="7296" spans="8:10" x14ac:dyDescent="0.25">
      <c r="H7296" s="30"/>
      <c r="I7296" s="30"/>
      <c r="J7296" s="30"/>
    </row>
    <row r="7297" spans="8:10" x14ac:dyDescent="0.25">
      <c r="H7297" s="30"/>
      <c r="I7297" s="30"/>
      <c r="J7297" s="30"/>
    </row>
    <row r="7298" spans="8:10" x14ac:dyDescent="0.25">
      <c r="H7298" s="30"/>
      <c r="I7298" s="30"/>
      <c r="J7298" s="30"/>
    </row>
    <row r="7299" spans="8:10" x14ac:dyDescent="0.25">
      <c r="H7299" s="30"/>
      <c r="I7299" s="30"/>
      <c r="J7299" s="30"/>
    </row>
    <row r="7300" spans="8:10" x14ac:dyDescent="0.25">
      <c r="H7300" s="30"/>
      <c r="I7300" s="30"/>
      <c r="J7300" s="30"/>
    </row>
    <row r="7301" spans="8:10" x14ac:dyDescent="0.25">
      <c r="H7301" s="30"/>
      <c r="I7301" s="30"/>
      <c r="J7301" s="30"/>
    </row>
    <row r="7302" spans="8:10" x14ac:dyDescent="0.25">
      <c r="H7302" s="30"/>
      <c r="I7302" s="30"/>
      <c r="J7302" s="30"/>
    </row>
    <row r="7303" spans="8:10" x14ac:dyDescent="0.25">
      <c r="H7303" s="30"/>
      <c r="I7303" s="30"/>
      <c r="J7303" s="30"/>
    </row>
    <row r="7304" spans="8:10" x14ac:dyDescent="0.25">
      <c r="H7304" s="30"/>
      <c r="I7304" s="30"/>
      <c r="J7304" s="30"/>
    </row>
    <row r="7305" spans="8:10" x14ac:dyDescent="0.25">
      <c r="H7305" s="30"/>
      <c r="I7305" s="30"/>
      <c r="J7305" s="30"/>
    </row>
    <row r="7306" spans="8:10" x14ac:dyDescent="0.25">
      <c r="H7306" s="30"/>
      <c r="I7306" s="30"/>
      <c r="J7306" s="30"/>
    </row>
    <row r="7307" spans="8:10" x14ac:dyDescent="0.25">
      <c r="H7307" s="30"/>
      <c r="I7307" s="30"/>
      <c r="J7307" s="30"/>
    </row>
    <row r="7308" spans="8:10" x14ac:dyDescent="0.25">
      <c r="H7308" s="30"/>
      <c r="I7308" s="30"/>
      <c r="J7308" s="30"/>
    </row>
    <row r="7309" spans="8:10" x14ac:dyDescent="0.25">
      <c r="H7309" s="30"/>
      <c r="I7309" s="30"/>
      <c r="J7309" s="30"/>
    </row>
    <row r="7310" spans="8:10" x14ac:dyDescent="0.25">
      <c r="H7310" s="30"/>
      <c r="I7310" s="30"/>
      <c r="J7310" s="30"/>
    </row>
    <row r="7311" spans="8:10" x14ac:dyDescent="0.25">
      <c r="H7311" s="30"/>
      <c r="I7311" s="30"/>
      <c r="J7311" s="30"/>
    </row>
    <row r="7312" spans="8:10" x14ac:dyDescent="0.25">
      <c r="H7312" s="30"/>
      <c r="I7312" s="30"/>
      <c r="J7312" s="30"/>
    </row>
    <row r="7313" spans="8:10" x14ac:dyDescent="0.25">
      <c r="H7313" s="30"/>
      <c r="I7313" s="30"/>
      <c r="J7313" s="30"/>
    </row>
    <row r="7314" spans="8:10" x14ac:dyDescent="0.25">
      <c r="H7314" s="30"/>
      <c r="I7314" s="30"/>
      <c r="J7314" s="30"/>
    </row>
    <row r="7315" spans="8:10" x14ac:dyDescent="0.25">
      <c r="H7315" s="30"/>
      <c r="I7315" s="30"/>
      <c r="J7315" s="30"/>
    </row>
    <row r="7316" spans="8:10" x14ac:dyDescent="0.25">
      <c r="H7316" s="30"/>
      <c r="I7316" s="30"/>
      <c r="J7316" s="30"/>
    </row>
    <row r="7317" spans="8:10" x14ac:dyDescent="0.25">
      <c r="H7317" s="30"/>
      <c r="I7317" s="30"/>
      <c r="J7317" s="30"/>
    </row>
    <row r="7318" spans="8:10" x14ac:dyDescent="0.25">
      <c r="H7318" s="30"/>
      <c r="I7318" s="30"/>
      <c r="J7318" s="30"/>
    </row>
    <row r="7319" spans="8:10" x14ac:dyDescent="0.25">
      <c r="H7319" s="30"/>
      <c r="I7319" s="30"/>
      <c r="J7319" s="30"/>
    </row>
    <row r="7320" spans="8:10" x14ac:dyDescent="0.25">
      <c r="H7320" s="30"/>
      <c r="I7320" s="30"/>
      <c r="J7320" s="30"/>
    </row>
    <row r="7321" spans="8:10" x14ac:dyDescent="0.25">
      <c r="H7321" s="30"/>
      <c r="I7321" s="30"/>
      <c r="J7321" s="30"/>
    </row>
    <row r="7322" spans="8:10" x14ac:dyDescent="0.25">
      <c r="H7322" s="30"/>
      <c r="I7322" s="30"/>
      <c r="J7322" s="30"/>
    </row>
    <row r="7323" spans="8:10" x14ac:dyDescent="0.25">
      <c r="H7323" s="30"/>
      <c r="I7323" s="30"/>
      <c r="J7323" s="30"/>
    </row>
    <row r="7324" spans="8:10" x14ac:dyDescent="0.25">
      <c r="H7324" s="30"/>
      <c r="I7324" s="30"/>
      <c r="J7324" s="30"/>
    </row>
    <row r="7325" spans="8:10" x14ac:dyDescent="0.25">
      <c r="H7325" s="30"/>
      <c r="I7325" s="30"/>
      <c r="J7325" s="30"/>
    </row>
    <row r="7326" spans="8:10" x14ac:dyDescent="0.25">
      <c r="H7326" s="30"/>
      <c r="I7326" s="30"/>
      <c r="J7326" s="30"/>
    </row>
    <row r="7327" spans="8:10" x14ac:dyDescent="0.25">
      <c r="H7327" s="30"/>
      <c r="I7327" s="30"/>
      <c r="J7327" s="30"/>
    </row>
    <row r="7328" spans="8:10" x14ac:dyDescent="0.25">
      <c r="H7328" s="30"/>
      <c r="I7328" s="30"/>
      <c r="J7328" s="30"/>
    </row>
    <row r="7329" spans="8:10" x14ac:dyDescent="0.25">
      <c r="H7329" s="30"/>
      <c r="I7329" s="30"/>
      <c r="J7329" s="30"/>
    </row>
    <row r="7330" spans="8:10" x14ac:dyDescent="0.25">
      <c r="H7330" s="30"/>
      <c r="I7330" s="30"/>
      <c r="J7330" s="30"/>
    </row>
    <row r="7331" spans="8:10" x14ac:dyDescent="0.25">
      <c r="H7331" s="30"/>
      <c r="I7331" s="30"/>
      <c r="J7331" s="30"/>
    </row>
    <row r="7332" spans="8:10" x14ac:dyDescent="0.25">
      <c r="H7332" s="30"/>
      <c r="I7332" s="30"/>
      <c r="J7332" s="30"/>
    </row>
    <row r="7333" spans="8:10" x14ac:dyDescent="0.25">
      <c r="H7333" s="30"/>
      <c r="I7333" s="30"/>
      <c r="J7333" s="30"/>
    </row>
    <row r="7334" spans="8:10" x14ac:dyDescent="0.25">
      <c r="H7334" s="30"/>
      <c r="I7334" s="30"/>
      <c r="J7334" s="30"/>
    </row>
    <row r="7335" spans="8:10" x14ac:dyDescent="0.25">
      <c r="H7335" s="30"/>
      <c r="I7335" s="30"/>
      <c r="J7335" s="30"/>
    </row>
    <row r="7336" spans="8:10" x14ac:dyDescent="0.25">
      <c r="H7336" s="30"/>
      <c r="I7336" s="30"/>
      <c r="J7336" s="30"/>
    </row>
    <row r="7337" spans="8:10" x14ac:dyDescent="0.25">
      <c r="H7337" s="30"/>
      <c r="I7337" s="30"/>
      <c r="J7337" s="30"/>
    </row>
    <row r="7338" spans="8:10" x14ac:dyDescent="0.25">
      <c r="H7338" s="30"/>
      <c r="I7338" s="30"/>
      <c r="J7338" s="30"/>
    </row>
    <row r="7339" spans="8:10" x14ac:dyDescent="0.25">
      <c r="H7339" s="30"/>
      <c r="I7339" s="30"/>
      <c r="J7339" s="30"/>
    </row>
    <row r="7340" spans="8:10" x14ac:dyDescent="0.25">
      <c r="H7340" s="30"/>
      <c r="I7340" s="30"/>
      <c r="J7340" s="30"/>
    </row>
    <row r="7341" spans="8:10" x14ac:dyDescent="0.25">
      <c r="H7341" s="30"/>
      <c r="I7341" s="30"/>
      <c r="J7341" s="30"/>
    </row>
    <row r="7342" spans="8:10" x14ac:dyDescent="0.25">
      <c r="H7342" s="30"/>
      <c r="I7342" s="30"/>
      <c r="J7342" s="30"/>
    </row>
    <row r="7343" spans="8:10" x14ac:dyDescent="0.25">
      <c r="H7343" s="30"/>
      <c r="I7343" s="30"/>
      <c r="J7343" s="30"/>
    </row>
    <row r="7344" spans="8:10" x14ac:dyDescent="0.25">
      <c r="H7344" s="30"/>
      <c r="I7344" s="30"/>
      <c r="J7344" s="30"/>
    </row>
    <row r="7345" spans="8:10" x14ac:dyDescent="0.25">
      <c r="H7345" s="30"/>
      <c r="I7345" s="30"/>
      <c r="J7345" s="30"/>
    </row>
    <row r="7346" spans="8:10" x14ac:dyDescent="0.25">
      <c r="H7346" s="30"/>
      <c r="I7346" s="30"/>
      <c r="J7346" s="30"/>
    </row>
    <row r="7347" spans="8:10" x14ac:dyDescent="0.25">
      <c r="H7347" s="30"/>
      <c r="I7347" s="30"/>
      <c r="J7347" s="30"/>
    </row>
    <row r="7348" spans="8:10" x14ac:dyDescent="0.25">
      <c r="H7348" s="30"/>
      <c r="I7348" s="30"/>
      <c r="J7348" s="30"/>
    </row>
    <row r="7349" spans="8:10" x14ac:dyDescent="0.25">
      <c r="H7349" s="30"/>
      <c r="I7349" s="30"/>
      <c r="J7349" s="30"/>
    </row>
    <row r="7350" spans="8:10" x14ac:dyDescent="0.25">
      <c r="H7350" s="30"/>
      <c r="I7350" s="30"/>
      <c r="J7350" s="30"/>
    </row>
    <row r="7351" spans="8:10" x14ac:dyDescent="0.25">
      <c r="H7351" s="30"/>
      <c r="I7351" s="30"/>
      <c r="J7351" s="30"/>
    </row>
    <row r="7352" spans="8:10" x14ac:dyDescent="0.25">
      <c r="H7352" s="30"/>
      <c r="I7352" s="30"/>
      <c r="J7352" s="30"/>
    </row>
    <row r="7353" spans="8:10" x14ac:dyDescent="0.25">
      <c r="H7353" s="30"/>
      <c r="I7353" s="30"/>
      <c r="J7353" s="30"/>
    </row>
    <row r="7354" spans="8:10" x14ac:dyDescent="0.25">
      <c r="H7354" s="30"/>
      <c r="I7354" s="30"/>
      <c r="J7354" s="30"/>
    </row>
    <row r="7355" spans="8:10" x14ac:dyDescent="0.25">
      <c r="H7355" s="30"/>
      <c r="I7355" s="30"/>
      <c r="J7355" s="30"/>
    </row>
    <row r="7356" spans="8:10" x14ac:dyDescent="0.25">
      <c r="H7356" s="30"/>
      <c r="I7356" s="30"/>
      <c r="J7356" s="30"/>
    </row>
    <row r="7357" spans="8:10" x14ac:dyDescent="0.25">
      <c r="H7357" s="30"/>
      <c r="I7357" s="30"/>
      <c r="J7357" s="30"/>
    </row>
    <row r="7358" spans="8:10" x14ac:dyDescent="0.25">
      <c r="H7358" s="30"/>
      <c r="I7358" s="30"/>
      <c r="J7358" s="30"/>
    </row>
    <row r="7359" spans="8:10" x14ac:dyDescent="0.25">
      <c r="H7359" s="30"/>
      <c r="I7359" s="30"/>
      <c r="J7359" s="30"/>
    </row>
    <row r="7360" spans="8:10" x14ac:dyDescent="0.25">
      <c r="H7360" s="30"/>
      <c r="I7360" s="30"/>
      <c r="J7360" s="30"/>
    </row>
    <row r="7361" spans="8:10" x14ac:dyDescent="0.25">
      <c r="H7361" s="30"/>
      <c r="I7361" s="30"/>
      <c r="J7361" s="30"/>
    </row>
    <row r="7362" spans="8:10" x14ac:dyDescent="0.25">
      <c r="H7362" s="30"/>
      <c r="I7362" s="30"/>
      <c r="J7362" s="30"/>
    </row>
    <row r="7363" spans="8:10" x14ac:dyDescent="0.25">
      <c r="H7363" s="30"/>
      <c r="I7363" s="30"/>
      <c r="J7363" s="30"/>
    </row>
    <row r="7364" spans="8:10" x14ac:dyDescent="0.25">
      <c r="H7364" s="30"/>
      <c r="I7364" s="30"/>
      <c r="J7364" s="30"/>
    </row>
    <row r="7365" spans="8:10" x14ac:dyDescent="0.25">
      <c r="H7365" s="30"/>
      <c r="I7365" s="30"/>
      <c r="J7365" s="30"/>
    </row>
    <row r="7366" spans="8:10" x14ac:dyDescent="0.25">
      <c r="H7366" s="30"/>
      <c r="I7366" s="30"/>
      <c r="J7366" s="30"/>
    </row>
    <row r="7367" spans="8:10" x14ac:dyDescent="0.25">
      <c r="H7367" s="30"/>
      <c r="I7367" s="30"/>
      <c r="J7367" s="30"/>
    </row>
    <row r="7368" spans="8:10" x14ac:dyDescent="0.25">
      <c r="H7368" s="30"/>
      <c r="I7368" s="30"/>
      <c r="J7368" s="30"/>
    </row>
    <row r="7369" spans="8:10" x14ac:dyDescent="0.25">
      <c r="H7369" s="30"/>
      <c r="I7369" s="30"/>
      <c r="J7369" s="30"/>
    </row>
    <row r="7370" spans="8:10" x14ac:dyDescent="0.25">
      <c r="H7370" s="30"/>
      <c r="I7370" s="30"/>
      <c r="J7370" s="30"/>
    </row>
    <row r="7371" spans="8:10" x14ac:dyDescent="0.25">
      <c r="H7371" s="30"/>
      <c r="I7371" s="30"/>
      <c r="J7371" s="30"/>
    </row>
    <row r="7372" spans="8:10" x14ac:dyDescent="0.25">
      <c r="H7372" s="30"/>
      <c r="I7372" s="30"/>
      <c r="J7372" s="30"/>
    </row>
    <row r="7373" spans="8:10" x14ac:dyDescent="0.25">
      <c r="H7373" s="30"/>
      <c r="I7373" s="30"/>
      <c r="J7373" s="30"/>
    </row>
    <row r="7374" spans="8:10" x14ac:dyDescent="0.25">
      <c r="H7374" s="30"/>
      <c r="I7374" s="30"/>
      <c r="J7374" s="30"/>
    </row>
    <row r="7375" spans="8:10" x14ac:dyDescent="0.25">
      <c r="H7375" s="30"/>
      <c r="I7375" s="30"/>
      <c r="J7375" s="30"/>
    </row>
    <row r="7376" spans="8:10" x14ac:dyDescent="0.25">
      <c r="H7376" s="30"/>
      <c r="I7376" s="30"/>
      <c r="J7376" s="30"/>
    </row>
    <row r="7377" spans="8:10" x14ac:dyDescent="0.25">
      <c r="H7377" s="30"/>
      <c r="I7377" s="30"/>
      <c r="J7377" s="30"/>
    </row>
    <row r="7378" spans="8:10" x14ac:dyDescent="0.25">
      <c r="H7378" s="30"/>
      <c r="I7378" s="30"/>
      <c r="J7378" s="30"/>
    </row>
    <row r="7379" spans="8:10" x14ac:dyDescent="0.25">
      <c r="H7379" s="30"/>
      <c r="I7379" s="30"/>
      <c r="J7379" s="30"/>
    </row>
    <row r="7380" spans="8:10" x14ac:dyDescent="0.25">
      <c r="H7380" s="30"/>
      <c r="I7380" s="30"/>
      <c r="J7380" s="30"/>
    </row>
    <row r="7381" spans="8:10" x14ac:dyDescent="0.25">
      <c r="H7381" s="30"/>
      <c r="I7381" s="30"/>
      <c r="J7381" s="30"/>
    </row>
    <row r="7382" spans="8:10" x14ac:dyDescent="0.25">
      <c r="H7382" s="30"/>
      <c r="I7382" s="30"/>
      <c r="J7382" s="30"/>
    </row>
    <row r="7383" spans="8:10" x14ac:dyDescent="0.25">
      <c r="H7383" s="30"/>
      <c r="I7383" s="30"/>
      <c r="J7383" s="30"/>
    </row>
    <row r="7384" spans="8:10" x14ac:dyDescent="0.25">
      <c r="H7384" s="30"/>
      <c r="I7384" s="30"/>
      <c r="J7384" s="30"/>
    </row>
    <row r="7385" spans="8:10" x14ac:dyDescent="0.25">
      <c r="H7385" s="30"/>
      <c r="I7385" s="30"/>
      <c r="J7385" s="30"/>
    </row>
    <row r="7386" spans="8:10" x14ac:dyDescent="0.25">
      <c r="H7386" s="30"/>
      <c r="I7386" s="30"/>
      <c r="J7386" s="30"/>
    </row>
    <row r="7387" spans="8:10" x14ac:dyDescent="0.25">
      <c r="H7387" s="30"/>
      <c r="I7387" s="30"/>
      <c r="J7387" s="30"/>
    </row>
    <row r="7388" spans="8:10" x14ac:dyDescent="0.25">
      <c r="H7388" s="30"/>
      <c r="I7388" s="30"/>
      <c r="J7388" s="30"/>
    </row>
    <row r="7389" spans="8:10" x14ac:dyDescent="0.25">
      <c r="H7389" s="30"/>
      <c r="I7389" s="30"/>
      <c r="J7389" s="30"/>
    </row>
    <row r="7390" spans="8:10" x14ac:dyDescent="0.25">
      <c r="H7390" s="30"/>
      <c r="I7390" s="30"/>
      <c r="J7390" s="30"/>
    </row>
    <row r="7391" spans="8:10" x14ac:dyDescent="0.25">
      <c r="H7391" s="30"/>
      <c r="I7391" s="30"/>
      <c r="J7391" s="30"/>
    </row>
    <row r="7392" spans="8:10" x14ac:dyDescent="0.25">
      <c r="H7392" s="30"/>
      <c r="I7392" s="30"/>
      <c r="J7392" s="30"/>
    </row>
    <row r="7393" spans="8:10" x14ac:dyDescent="0.25">
      <c r="H7393" s="30"/>
      <c r="I7393" s="30"/>
      <c r="J7393" s="30"/>
    </row>
    <row r="7394" spans="8:10" x14ac:dyDescent="0.25">
      <c r="H7394" s="30"/>
      <c r="I7394" s="30"/>
      <c r="J7394" s="30"/>
    </row>
    <row r="7395" spans="8:10" x14ac:dyDescent="0.25">
      <c r="H7395" s="30"/>
      <c r="I7395" s="30"/>
      <c r="J7395" s="30"/>
    </row>
    <row r="7396" spans="8:10" x14ac:dyDescent="0.25">
      <c r="H7396" s="30"/>
      <c r="I7396" s="30"/>
      <c r="J7396" s="30"/>
    </row>
    <row r="7397" spans="8:10" x14ac:dyDescent="0.25">
      <c r="H7397" s="30"/>
      <c r="I7397" s="30"/>
      <c r="J7397" s="30"/>
    </row>
    <row r="7398" spans="8:10" x14ac:dyDescent="0.25">
      <c r="H7398" s="30"/>
      <c r="I7398" s="30"/>
      <c r="J7398" s="30"/>
    </row>
    <row r="7399" spans="8:10" x14ac:dyDescent="0.25">
      <c r="H7399" s="30"/>
      <c r="I7399" s="30"/>
      <c r="J7399" s="30"/>
    </row>
    <row r="7400" spans="8:10" x14ac:dyDescent="0.25">
      <c r="H7400" s="30"/>
      <c r="I7400" s="30"/>
      <c r="J7400" s="30"/>
    </row>
    <row r="7401" spans="8:10" x14ac:dyDescent="0.25">
      <c r="H7401" s="30"/>
      <c r="I7401" s="30"/>
      <c r="J7401" s="30"/>
    </row>
    <row r="7402" spans="8:10" x14ac:dyDescent="0.25">
      <c r="H7402" s="30"/>
      <c r="I7402" s="30"/>
      <c r="J7402" s="30"/>
    </row>
    <row r="7403" spans="8:10" x14ac:dyDescent="0.25">
      <c r="H7403" s="30"/>
      <c r="I7403" s="30"/>
      <c r="J7403" s="30"/>
    </row>
    <row r="7404" spans="8:10" x14ac:dyDescent="0.25">
      <c r="H7404" s="30"/>
      <c r="I7404" s="30"/>
      <c r="J7404" s="30"/>
    </row>
    <row r="7405" spans="8:10" x14ac:dyDescent="0.25">
      <c r="H7405" s="30"/>
      <c r="I7405" s="30"/>
      <c r="J7405" s="30"/>
    </row>
    <row r="7406" spans="8:10" x14ac:dyDescent="0.25">
      <c r="H7406" s="30"/>
      <c r="I7406" s="30"/>
      <c r="J7406" s="30"/>
    </row>
    <row r="7407" spans="8:10" x14ac:dyDescent="0.25">
      <c r="H7407" s="30"/>
      <c r="I7407" s="30"/>
      <c r="J7407" s="30"/>
    </row>
    <row r="7408" spans="8:10" x14ac:dyDescent="0.25">
      <c r="H7408" s="30"/>
      <c r="I7408" s="30"/>
      <c r="J7408" s="30"/>
    </row>
    <row r="7409" spans="8:10" x14ac:dyDescent="0.25">
      <c r="H7409" s="30"/>
      <c r="I7409" s="30"/>
      <c r="J7409" s="30"/>
    </row>
    <row r="7410" spans="8:10" x14ac:dyDescent="0.25">
      <c r="H7410" s="30"/>
      <c r="I7410" s="30"/>
      <c r="J7410" s="30"/>
    </row>
    <row r="7411" spans="8:10" x14ac:dyDescent="0.25">
      <c r="H7411" s="30"/>
      <c r="I7411" s="30"/>
      <c r="J7411" s="30"/>
    </row>
    <row r="7412" spans="8:10" x14ac:dyDescent="0.25">
      <c r="H7412" s="30"/>
      <c r="I7412" s="30"/>
      <c r="J7412" s="30"/>
    </row>
    <row r="7413" spans="8:10" x14ac:dyDescent="0.25">
      <c r="H7413" s="30"/>
      <c r="I7413" s="30"/>
      <c r="J7413" s="30"/>
    </row>
    <row r="7414" spans="8:10" x14ac:dyDescent="0.25">
      <c r="H7414" s="30"/>
      <c r="I7414" s="30"/>
      <c r="J7414" s="30"/>
    </row>
    <row r="7415" spans="8:10" x14ac:dyDescent="0.25">
      <c r="H7415" s="30"/>
      <c r="I7415" s="30"/>
      <c r="J7415" s="30"/>
    </row>
    <row r="7416" spans="8:10" x14ac:dyDescent="0.25">
      <c r="H7416" s="30"/>
      <c r="I7416" s="30"/>
      <c r="J7416" s="30"/>
    </row>
    <row r="7417" spans="8:10" x14ac:dyDescent="0.25">
      <c r="H7417" s="30"/>
      <c r="I7417" s="30"/>
      <c r="J7417" s="30"/>
    </row>
    <row r="7418" spans="8:10" x14ac:dyDescent="0.25">
      <c r="H7418" s="30"/>
      <c r="I7418" s="30"/>
      <c r="J7418" s="30"/>
    </row>
    <row r="7419" spans="8:10" x14ac:dyDescent="0.25">
      <c r="H7419" s="30"/>
      <c r="I7419" s="30"/>
      <c r="J7419" s="30"/>
    </row>
    <row r="7420" spans="8:10" x14ac:dyDescent="0.25">
      <c r="H7420" s="30"/>
      <c r="I7420" s="30"/>
      <c r="J7420" s="30"/>
    </row>
    <row r="7421" spans="8:10" x14ac:dyDescent="0.25">
      <c r="H7421" s="30"/>
      <c r="I7421" s="30"/>
      <c r="J7421" s="30"/>
    </row>
    <row r="7422" spans="8:10" x14ac:dyDescent="0.25">
      <c r="H7422" s="30"/>
      <c r="I7422" s="30"/>
      <c r="J7422" s="30"/>
    </row>
    <row r="7423" spans="8:10" x14ac:dyDescent="0.25">
      <c r="H7423" s="30"/>
      <c r="I7423" s="30"/>
      <c r="J7423" s="30"/>
    </row>
    <row r="7424" spans="8:10" x14ac:dyDescent="0.25">
      <c r="H7424" s="30"/>
      <c r="I7424" s="30"/>
      <c r="J7424" s="30"/>
    </row>
    <row r="7425" spans="8:10" x14ac:dyDescent="0.25">
      <c r="H7425" s="30"/>
      <c r="I7425" s="30"/>
      <c r="J7425" s="30"/>
    </row>
    <row r="7426" spans="8:10" x14ac:dyDescent="0.25">
      <c r="H7426" s="30"/>
      <c r="I7426" s="30"/>
      <c r="J7426" s="30"/>
    </row>
    <row r="7427" spans="8:10" x14ac:dyDescent="0.25">
      <c r="H7427" s="30"/>
      <c r="I7427" s="30"/>
      <c r="J7427" s="30"/>
    </row>
    <row r="7428" spans="8:10" x14ac:dyDescent="0.25">
      <c r="H7428" s="30"/>
      <c r="I7428" s="30"/>
      <c r="J7428" s="30"/>
    </row>
    <row r="7429" spans="8:10" x14ac:dyDescent="0.25">
      <c r="H7429" s="30"/>
      <c r="I7429" s="30"/>
      <c r="J7429" s="30"/>
    </row>
    <row r="7430" spans="8:10" x14ac:dyDescent="0.25">
      <c r="H7430" s="30"/>
      <c r="I7430" s="30"/>
      <c r="J7430" s="30"/>
    </row>
    <row r="7431" spans="8:10" x14ac:dyDescent="0.25">
      <c r="H7431" s="30"/>
      <c r="I7431" s="30"/>
      <c r="J7431" s="30"/>
    </row>
    <row r="7432" spans="8:10" x14ac:dyDescent="0.25">
      <c r="H7432" s="30"/>
      <c r="I7432" s="30"/>
      <c r="J7432" s="30"/>
    </row>
    <row r="7433" spans="8:10" x14ac:dyDescent="0.25">
      <c r="H7433" s="30"/>
      <c r="I7433" s="30"/>
      <c r="J7433" s="30"/>
    </row>
    <row r="7434" spans="8:10" x14ac:dyDescent="0.25">
      <c r="H7434" s="30"/>
      <c r="I7434" s="30"/>
      <c r="J7434" s="30"/>
    </row>
    <row r="7435" spans="8:10" x14ac:dyDescent="0.25">
      <c r="H7435" s="30"/>
      <c r="I7435" s="30"/>
      <c r="J7435" s="30"/>
    </row>
    <row r="7436" spans="8:10" x14ac:dyDescent="0.25">
      <c r="H7436" s="30"/>
      <c r="I7436" s="30"/>
      <c r="J7436" s="30"/>
    </row>
    <row r="7437" spans="8:10" x14ac:dyDescent="0.25">
      <c r="H7437" s="30"/>
      <c r="I7437" s="30"/>
      <c r="J7437" s="30"/>
    </row>
    <row r="7438" spans="8:10" x14ac:dyDescent="0.25">
      <c r="H7438" s="30"/>
      <c r="I7438" s="30"/>
      <c r="J7438" s="30"/>
    </row>
    <row r="7439" spans="8:10" x14ac:dyDescent="0.25">
      <c r="H7439" s="30"/>
      <c r="I7439" s="30"/>
      <c r="J7439" s="30"/>
    </row>
    <row r="7440" spans="8:10" x14ac:dyDescent="0.25">
      <c r="H7440" s="30"/>
      <c r="I7440" s="30"/>
      <c r="J7440" s="30"/>
    </row>
    <row r="7441" spans="8:10" x14ac:dyDescent="0.25">
      <c r="H7441" s="30"/>
      <c r="I7441" s="30"/>
      <c r="J7441" s="30"/>
    </row>
    <row r="7442" spans="8:10" x14ac:dyDescent="0.25">
      <c r="H7442" s="30"/>
      <c r="I7442" s="30"/>
      <c r="J7442" s="30"/>
    </row>
    <row r="7443" spans="8:10" x14ac:dyDescent="0.25">
      <c r="H7443" s="30"/>
      <c r="I7443" s="30"/>
      <c r="J7443" s="30"/>
    </row>
    <row r="7444" spans="8:10" x14ac:dyDescent="0.25">
      <c r="H7444" s="30"/>
      <c r="I7444" s="30"/>
      <c r="J7444" s="30"/>
    </row>
    <row r="7445" spans="8:10" x14ac:dyDescent="0.25">
      <c r="H7445" s="30"/>
      <c r="I7445" s="30"/>
      <c r="J7445" s="30"/>
    </row>
    <row r="7446" spans="8:10" x14ac:dyDescent="0.25">
      <c r="H7446" s="30"/>
      <c r="I7446" s="30"/>
      <c r="J7446" s="30"/>
    </row>
    <row r="7447" spans="8:10" x14ac:dyDescent="0.25">
      <c r="H7447" s="30"/>
      <c r="I7447" s="30"/>
      <c r="J7447" s="30"/>
    </row>
    <row r="7448" spans="8:10" x14ac:dyDescent="0.25">
      <c r="H7448" s="30"/>
      <c r="I7448" s="30"/>
      <c r="J7448" s="30"/>
    </row>
    <row r="7449" spans="8:10" x14ac:dyDescent="0.25">
      <c r="H7449" s="30"/>
      <c r="I7449" s="30"/>
      <c r="J7449" s="30"/>
    </row>
    <row r="7450" spans="8:10" x14ac:dyDescent="0.25">
      <c r="H7450" s="30"/>
      <c r="I7450" s="30"/>
      <c r="J7450" s="30"/>
    </row>
    <row r="7451" spans="8:10" x14ac:dyDescent="0.25">
      <c r="H7451" s="30"/>
      <c r="I7451" s="30"/>
      <c r="J7451" s="30"/>
    </row>
    <row r="7452" spans="8:10" x14ac:dyDescent="0.25">
      <c r="H7452" s="30"/>
      <c r="I7452" s="30"/>
      <c r="J7452" s="30"/>
    </row>
    <row r="7453" spans="8:10" x14ac:dyDescent="0.25">
      <c r="H7453" s="30"/>
      <c r="I7453" s="30"/>
      <c r="J7453" s="30"/>
    </row>
    <row r="7454" spans="8:10" x14ac:dyDescent="0.25">
      <c r="H7454" s="30"/>
      <c r="I7454" s="30"/>
      <c r="J7454" s="30"/>
    </row>
    <row r="7455" spans="8:10" x14ac:dyDescent="0.25">
      <c r="H7455" s="30"/>
      <c r="I7455" s="30"/>
      <c r="J7455" s="30"/>
    </row>
    <row r="7456" spans="8:10" x14ac:dyDescent="0.25">
      <c r="H7456" s="30"/>
      <c r="I7456" s="30"/>
      <c r="J7456" s="30"/>
    </row>
    <row r="7457" spans="8:10" x14ac:dyDescent="0.25">
      <c r="H7457" s="30"/>
      <c r="I7457" s="30"/>
      <c r="J7457" s="30"/>
    </row>
    <row r="7458" spans="8:10" x14ac:dyDescent="0.25">
      <c r="H7458" s="30"/>
      <c r="I7458" s="30"/>
      <c r="J7458" s="30"/>
    </row>
    <row r="7459" spans="8:10" x14ac:dyDescent="0.25">
      <c r="H7459" s="30"/>
      <c r="I7459" s="30"/>
      <c r="J7459" s="30"/>
    </row>
    <row r="7460" spans="8:10" x14ac:dyDescent="0.25">
      <c r="H7460" s="30"/>
      <c r="I7460" s="30"/>
      <c r="J7460" s="30"/>
    </row>
    <row r="7461" spans="8:10" x14ac:dyDescent="0.25">
      <c r="H7461" s="30"/>
      <c r="I7461" s="30"/>
      <c r="J7461" s="30"/>
    </row>
    <row r="7462" spans="8:10" x14ac:dyDescent="0.25">
      <c r="H7462" s="30"/>
      <c r="I7462" s="30"/>
      <c r="J7462" s="30"/>
    </row>
    <row r="7463" spans="8:10" x14ac:dyDescent="0.25">
      <c r="H7463" s="30"/>
      <c r="I7463" s="30"/>
      <c r="J7463" s="30"/>
    </row>
    <row r="7464" spans="8:10" x14ac:dyDescent="0.25">
      <c r="H7464" s="30"/>
      <c r="I7464" s="30"/>
      <c r="J7464" s="30"/>
    </row>
    <row r="7465" spans="8:10" x14ac:dyDescent="0.25">
      <c r="H7465" s="30"/>
      <c r="I7465" s="30"/>
      <c r="J7465" s="30"/>
    </row>
    <row r="7466" spans="8:10" x14ac:dyDescent="0.25">
      <c r="H7466" s="30"/>
      <c r="I7466" s="30"/>
      <c r="J7466" s="30"/>
    </row>
    <row r="7467" spans="8:10" x14ac:dyDescent="0.25">
      <c r="H7467" s="30"/>
      <c r="I7467" s="30"/>
      <c r="J7467" s="30"/>
    </row>
    <row r="7468" spans="8:10" x14ac:dyDescent="0.25">
      <c r="H7468" s="30"/>
      <c r="I7468" s="30"/>
      <c r="J7468" s="30"/>
    </row>
    <row r="7469" spans="8:10" x14ac:dyDescent="0.25">
      <c r="H7469" s="30"/>
      <c r="I7469" s="30"/>
      <c r="J7469" s="30"/>
    </row>
    <row r="7470" spans="8:10" x14ac:dyDescent="0.25">
      <c r="H7470" s="30"/>
      <c r="I7470" s="30"/>
      <c r="J7470" s="30"/>
    </row>
    <row r="7471" spans="8:10" x14ac:dyDescent="0.25">
      <c r="H7471" s="30"/>
      <c r="I7471" s="30"/>
      <c r="J7471" s="30"/>
    </row>
    <row r="7472" spans="8:10" x14ac:dyDescent="0.25">
      <c r="H7472" s="30"/>
      <c r="I7472" s="30"/>
      <c r="J7472" s="30"/>
    </row>
    <row r="7473" spans="8:10" x14ac:dyDescent="0.25">
      <c r="H7473" s="30"/>
      <c r="I7473" s="30"/>
      <c r="J7473" s="30"/>
    </row>
    <row r="7474" spans="8:10" x14ac:dyDescent="0.25">
      <c r="H7474" s="30"/>
      <c r="I7474" s="30"/>
      <c r="J7474" s="30"/>
    </row>
    <row r="7475" spans="8:10" x14ac:dyDescent="0.25">
      <c r="H7475" s="30"/>
      <c r="I7475" s="30"/>
      <c r="J7475" s="30"/>
    </row>
    <row r="7476" spans="8:10" x14ac:dyDescent="0.25">
      <c r="H7476" s="30"/>
      <c r="I7476" s="30"/>
      <c r="J7476" s="30"/>
    </row>
    <row r="7477" spans="8:10" x14ac:dyDescent="0.25">
      <c r="H7477" s="30"/>
      <c r="I7477" s="30"/>
      <c r="J7477" s="30"/>
    </row>
    <row r="7478" spans="8:10" x14ac:dyDescent="0.25">
      <c r="H7478" s="30"/>
      <c r="I7478" s="30"/>
      <c r="J7478" s="30"/>
    </row>
    <row r="7479" spans="8:10" x14ac:dyDescent="0.25">
      <c r="H7479" s="30"/>
      <c r="I7479" s="30"/>
      <c r="J7479" s="30"/>
    </row>
    <row r="7480" spans="8:10" x14ac:dyDescent="0.25">
      <c r="H7480" s="30"/>
      <c r="I7480" s="30"/>
      <c r="J7480" s="30"/>
    </row>
    <row r="7481" spans="8:10" x14ac:dyDescent="0.25">
      <c r="H7481" s="30"/>
      <c r="I7481" s="30"/>
      <c r="J7481" s="30"/>
    </row>
    <row r="7482" spans="8:10" x14ac:dyDescent="0.25">
      <c r="H7482" s="30"/>
      <c r="I7482" s="30"/>
      <c r="J7482" s="30"/>
    </row>
    <row r="7483" spans="8:10" x14ac:dyDescent="0.25">
      <c r="H7483" s="30"/>
      <c r="I7483" s="30"/>
      <c r="J7483" s="30"/>
    </row>
    <row r="7484" spans="8:10" x14ac:dyDescent="0.25">
      <c r="H7484" s="30"/>
      <c r="I7484" s="30"/>
      <c r="J7484" s="30"/>
    </row>
    <row r="7485" spans="8:10" x14ac:dyDescent="0.25">
      <c r="H7485" s="30"/>
      <c r="I7485" s="30"/>
      <c r="J7485" s="30"/>
    </row>
    <row r="7486" spans="8:10" x14ac:dyDescent="0.25">
      <c r="H7486" s="30"/>
      <c r="I7486" s="30"/>
      <c r="J7486" s="30"/>
    </row>
    <row r="7487" spans="8:10" x14ac:dyDescent="0.25">
      <c r="H7487" s="30"/>
      <c r="I7487" s="30"/>
      <c r="J7487" s="30"/>
    </row>
    <row r="7488" spans="8:10" x14ac:dyDescent="0.25">
      <c r="H7488" s="30"/>
      <c r="I7488" s="30"/>
      <c r="J7488" s="30"/>
    </row>
    <row r="7489" spans="8:10" x14ac:dyDescent="0.25">
      <c r="H7489" s="30"/>
      <c r="I7489" s="30"/>
      <c r="J7489" s="30"/>
    </row>
    <row r="7490" spans="8:10" x14ac:dyDescent="0.25">
      <c r="H7490" s="30"/>
      <c r="I7490" s="30"/>
      <c r="J7490" s="30"/>
    </row>
    <row r="7491" spans="8:10" x14ac:dyDescent="0.25">
      <c r="H7491" s="30"/>
      <c r="I7491" s="30"/>
      <c r="J7491" s="30"/>
    </row>
    <row r="7492" spans="8:10" x14ac:dyDescent="0.25">
      <c r="H7492" s="30"/>
      <c r="I7492" s="30"/>
      <c r="J7492" s="30"/>
    </row>
    <row r="7493" spans="8:10" x14ac:dyDescent="0.25">
      <c r="H7493" s="30"/>
      <c r="I7493" s="30"/>
      <c r="J7493" s="30"/>
    </row>
    <row r="7494" spans="8:10" x14ac:dyDescent="0.25">
      <c r="H7494" s="30"/>
      <c r="I7494" s="30"/>
      <c r="J7494" s="30"/>
    </row>
    <row r="7495" spans="8:10" x14ac:dyDescent="0.25">
      <c r="H7495" s="30"/>
      <c r="I7495" s="30"/>
      <c r="J7495" s="30"/>
    </row>
    <row r="7496" spans="8:10" x14ac:dyDescent="0.25">
      <c r="H7496" s="30"/>
      <c r="I7496" s="30"/>
      <c r="J7496" s="30"/>
    </row>
    <row r="7497" spans="8:10" x14ac:dyDescent="0.25">
      <c r="H7497" s="30"/>
      <c r="I7497" s="30"/>
      <c r="J7497" s="30"/>
    </row>
    <row r="7498" spans="8:10" x14ac:dyDescent="0.25">
      <c r="H7498" s="30"/>
      <c r="I7498" s="30"/>
      <c r="J7498" s="30"/>
    </row>
    <row r="7499" spans="8:10" x14ac:dyDescent="0.25">
      <c r="H7499" s="30"/>
      <c r="I7499" s="30"/>
      <c r="J7499" s="30"/>
    </row>
    <row r="7500" spans="8:10" x14ac:dyDescent="0.25">
      <c r="H7500" s="30"/>
      <c r="I7500" s="30"/>
      <c r="J7500" s="30"/>
    </row>
    <row r="7501" spans="8:10" x14ac:dyDescent="0.25">
      <c r="H7501" s="30"/>
      <c r="I7501" s="30"/>
      <c r="J7501" s="30"/>
    </row>
    <row r="7502" spans="8:10" x14ac:dyDescent="0.25">
      <c r="H7502" s="30"/>
      <c r="I7502" s="30"/>
      <c r="J7502" s="30"/>
    </row>
    <row r="7503" spans="8:10" x14ac:dyDescent="0.25">
      <c r="H7503" s="30"/>
      <c r="I7503" s="30"/>
      <c r="J7503" s="30"/>
    </row>
    <row r="7504" spans="8:10" x14ac:dyDescent="0.25">
      <c r="H7504" s="30"/>
      <c r="I7504" s="30"/>
      <c r="J7504" s="30"/>
    </row>
    <row r="7505" spans="8:10" x14ac:dyDescent="0.25">
      <c r="H7505" s="30"/>
      <c r="I7505" s="30"/>
      <c r="J7505" s="30"/>
    </row>
    <row r="7506" spans="8:10" x14ac:dyDescent="0.25">
      <c r="H7506" s="30"/>
      <c r="I7506" s="30"/>
      <c r="J7506" s="30"/>
    </row>
    <row r="7507" spans="8:10" x14ac:dyDescent="0.25">
      <c r="H7507" s="30"/>
      <c r="I7507" s="30"/>
      <c r="J7507" s="30"/>
    </row>
    <row r="7508" spans="8:10" x14ac:dyDescent="0.25">
      <c r="H7508" s="30"/>
      <c r="I7508" s="30"/>
      <c r="J7508" s="30"/>
    </row>
    <row r="7509" spans="8:10" x14ac:dyDescent="0.25">
      <c r="H7509" s="30"/>
      <c r="I7509" s="30"/>
      <c r="J7509" s="30"/>
    </row>
    <row r="7510" spans="8:10" x14ac:dyDescent="0.25">
      <c r="H7510" s="30"/>
      <c r="I7510" s="30"/>
      <c r="J7510" s="30"/>
    </row>
    <row r="7511" spans="8:10" x14ac:dyDescent="0.25">
      <c r="H7511" s="30"/>
      <c r="I7511" s="30"/>
      <c r="J7511" s="30"/>
    </row>
    <row r="7512" spans="8:10" x14ac:dyDescent="0.25">
      <c r="H7512" s="30"/>
      <c r="I7512" s="30"/>
      <c r="J7512" s="30"/>
    </row>
    <row r="7513" spans="8:10" x14ac:dyDescent="0.25">
      <c r="H7513" s="30"/>
      <c r="I7513" s="30"/>
      <c r="J7513" s="30"/>
    </row>
    <row r="7514" spans="8:10" x14ac:dyDescent="0.25">
      <c r="H7514" s="30"/>
      <c r="I7514" s="30"/>
      <c r="J7514" s="30"/>
    </row>
    <row r="7515" spans="8:10" x14ac:dyDescent="0.25">
      <c r="H7515" s="30"/>
      <c r="I7515" s="30"/>
      <c r="J7515" s="30"/>
    </row>
    <row r="7516" spans="8:10" x14ac:dyDescent="0.25">
      <c r="H7516" s="30"/>
      <c r="I7516" s="30"/>
      <c r="J7516" s="30"/>
    </row>
    <row r="7517" spans="8:10" x14ac:dyDescent="0.25">
      <c r="H7517" s="30"/>
      <c r="I7517" s="30"/>
      <c r="J7517" s="30"/>
    </row>
    <row r="7518" spans="8:10" x14ac:dyDescent="0.25">
      <c r="H7518" s="30"/>
      <c r="I7518" s="30"/>
      <c r="J7518" s="30"/>
    </row>
    <row r="7519" spans="8:10" x14ac:dyDescent="0.25">
      <c r="H7519" s="30"/>
      <c r="I7519" s="30"/>
      <c r="J7519" s="30"/>
    </row>
    <row r="7520" spans="8:10" x14ac:dyDescent="0.25">
      <c r="H7520" s="30"/>
      <c r="I7520" s="30"/>
      <c r="J7520" s="30"/>
    </row>
    <row r="7521" spans="8:10" x14ac:dyDescent="0.25">
      <c r="H7521" s="30"/>
      <c r="I7521" s="30"/>
      <c r="J7521" s="30"/>
    </row>
    <row r="7522" spans="8:10" x14ac:dyDescent="0.25">
      <c r="H7522" s="30"/>
      <c r="I7522" s="30"/>
      <c r="J7522" s="30"/>
    </row>
    <row r="7523" spans="8:10" x14ac:dyDescent="0.25">
      <c r="H7523" s="30"/>
      <c r="I7523" s="30"/>
      <c r="J7523" s="30"/>
    </row>
    <row r="7524" spans="8:10" x14ac:dyDescent="0.25">
      <c r="H7524" s="30"/>
      <c r="I7524" s="30"/>
      <c r="J7524" s="30"/>
    </row>
    <row r="7525" spans="8:10" x14ac:dyDescent="0.25">
      <c r="H7525" s="30"/>
      <c r="I7525" s="30"/>
      <c r="J7525" s="30"/>
    </row>
    <row r="7526" spans="8:10" x14ac:dyDescent="0.25">
      <c r="H7526" s="30"/>
      <c r="I7526" s="30"/>
      <c r="J7526" s="30"/>
    </row>
    <row r="7527" spans="8:10" x14ac:dyDescent="0.25">
      <c r="H7527" s="30"/>
      <c r="I7527" s="30"/>
      <c r="J7527" s="30"/>
    </row>
    <row r="7528" spans="8:10" x14ac:dyDescent="0.25">
      <c r="H7528" s="30"/>
      <c r="I7528" s="30"/>
      <c r="J7528" s="30"/>
    </row>
    <row r="7529" spans="8:10" x14ac:dyDescent="0.25">
      <c r="H7529" s="30"/>
      <c r="I7529" s="30"/>
      <c r="J7529" s="30"/>
    </row>
    <row r="7530" spans="8:10" x14ac:dyDescent="0.25">
      <c r="H7530" s="30"/>
      <c r="I7530" s="30"/>
      <c r="J7530" s="30"/>
    </row>
    <row r="7531" spans="8:10" x14ac:dyDescent="0.25">
      <c r="H7531" s="30"/>
      <c r="I7531" s="30"/>
      <c r="J7531" s="30"/>
    </row>
    <row r="7532" spans="8:10" x14ac:dyDescent="0.25">
      <c r="H7532" s="30"/>
      <c r="I7532" s="30"/>
      <c r="J7532" s="30"/>
    </row>
    <row r="7533" spans="8:10" x14ac:dyDescent="0.25">
      <c r="H7533" s="30"/>
      <c r="I7533" s="30"/>
      <c r="J7533" s="30"/>
    </row>
    <row r="7534" spans="8:10" x14ac:dyDescent="0.25">
      <c r="H7534" s="30"/>
      <c r="I7534" s="30"/>
      <c r="J7534" s="30"/>
    </row>
    <row r="7535" spans="8:10" x14ac:dyDescent="0.25">
      <c r="H7535" s="30"/>
      <c r="I7535" s="30"/>
      <c r="J7535" s="30"/>
    </row>
    <row r="7536" spans="8:10" x14ac:dyDescent="0.25">
      <c r="H7536" s="30"/>
      <c r="I7536" s="30"/>
      <c r="J7536" s="30"/>
    </row>
    <row r="7537" spans="8:10" x14ac:dyDescent="0.25">
      <c r="H7537" s="30"/>
      <c r="I7537" s="30"/>
      <c r="J7537" s="30"/>
    </row>
    <row r="7538" spans="8:10" x14ac:dyDescent="0.25">
      <c r="H7538" s="30"/>
      <c r="I7538" s="30"/>
      <c r="J7538" s="30"/>
    </row>
    <row r="7539" spans="8:10" x14ac:dyDescent="0.25">
      <c r="H7539" s="30"/>
      <c r="I7539" s="30"/>
      <c r="J7539" s="30"/>
    </row>
    <row r="7540" spans="8:10" x14ac:dyDescent="0.25">
      <c r="H7540" s="30"/>
      <c r="I7540" s="30"/>
      <c r="J7540" s="30"/>
    </row>
    <row r="7541" spans="8:10" x14ac:dyDescent="0.25">
      <c r="H7541" s="30"/>
      <c r="I7541" s="30"/>
      <c r="J7541" s="30"/>
    </row>
    <row r="7542" spans="8:10" x14ac:dyDescent="0.25">
      <c r="H7542" s="30"/>
      <c r="I7542" s="30"/>
      <c r="J7542" s="30"/>
    </row>
    <row r="7543" spans="8:10" x14ac:dyDescent="0.25">
      <c r="H7543" s="30"/>
      <c r="I7543" s="30"/>
      <c r="J7543" s="30"/>
    </row>
    <row r="7544" spans="8:10" x14ac:dyDescent="0.25">
      <c r="H7544" s="30"/>
      <c r="I7544" s="30"/>
      <c r="J7544" s="30"/>
    </row>
    <row r="7545" spans="8:10" x14ac:dyDescent="0.25">
      <c r="H7545" s="30"/>
      <c r="I7545" s="30"/>
      <c r="J7545" s="30"/>
    </row>
    <row r="7546" spans="8:10" x14ac:dyDescent="0.25">
      <c r="H7546" s="30"/>
      <c r="I7546" s="30"/>
      <c r="J7546" s="30"/>
    </row>
    <row r="7547" spans="8:10" x14ac:dyDescent="0.25">
      <c r="H7547" s="30"/>
      <c r="I7547" s="30"/>
      <c r="J7547" s="30"/>
    </row>
    <row r="7548" spans="8:10" x14ac:dyDescent="0.25">
      <c r="H7548" s="30"/>
      <c r="I7548" s="30"/>
      <c r="J7548" s="30"/>
    </row>
    <row r="7549" spans="8:10" x14ac:dyDescent="0.25">
      <c r="H7549" s="30"/>
      <c r="I7549" s="30"/>
      <c r="J7549" s="30"/>
    </row>
    <row r="7550" spans="8:10" x14ac:dyDescent="0.25">
      <c r="H7550" s="30"/>
      <c r="I7550" s="30"/>
      <c r="J7550" s="30"/>
    </row>
    <row r="7551" spans="8:10" x14ac:dyDescent="0.25">
      <c r="H7551" s="30"/>
      <c r="I7551" s="30"/>
      <c r="J7551" s="30"/>
    </row>
    <row r="7552" spans="8:10" x14ac:dyDescent="0.25">
      <c r="H7552" s="30"/>
      <c r="I7552" s="30"/>
      <c r="J7552" s="30"/>
    </row>
    <row r="7553" spans="8:10" x14ac:dyDescent="0.25">
      <c r="H7553" s="30"/>
      <c r="I7553" s="30"/>
      <c r="J7553" s="30"/>
    </row>
    <row r="7554" spans="8:10" x14ac:dyDescent="0.25">
      <c r="H7554" s="30"/>
      <c r="I7554" s="30"/>
      <c r="J7554" s="30"/>
    </row>
    <row r="7555" spans="8:10" x14ac:dyDescent="0.25">
      <c r="H7555" s="30"/>
      <c r="I7555" s="30"/>
      <c r="J7555" s="30"/>
    </row>
    <row r="7556" spans="8:10" x14ac:dyDescent="0.25">
      <c r="H7556" s="30"/>
      <c r="I7556" s="30"/>
      <c r="J7556" s="30"/>
    </row>
    <row r="7557" spans="8:10" x14ac:dyDescent="0.25">
      <c r="H7557" s="30"/>
      <c r="I7557" s="30"/>
      <c r="J7557" s="30"/>
    </row>
    <row r="7558" spans="8:10" x14ac:dyDescent="0.25">
      <c r="H7558" s="30"/>
      <c r="I7558" s="2"/>
      <c r="J7558" s="30"/>
    </row>
    <row r="7559" spans="8:10" x14ac:dyDescent="0.25">
      <c r="H7559" s="30"/>
      <c r="I7559" s="30"/>
      <c r="J7559" s="30"/>
    </row>
    <row r="7560" spans="8:10" x14ac:dyDescent="0.25">
      <c r="H7560" s="30"/>
      <c r="I7560" s="30"/>
      <c r="J7560" s="30"/>
    </row>
    <row r="7561" spans="8:10" x14ac:dyDescent="0.25">
      <c r="H7561" s="30"/>
      <c r="I7561" s="30"/>
      <c r="J7561" s="30"/>
    </row>
    <row r="7562" spans="8:10" x14ac:dyDescent="0.25">
      <c r="H7562" s="30"/>
      <c r="I7562" s="30"/>
      <c r="J7562" s="30"/>
    </row>
    <row r="7563" spans="8:10" x14ac:dyDescent="0.25">
      <c r="H7563" s="30"/>
      <c r="I7563" s="30"/>
      <c r="J7563" s="30"/>
    </row>
    <row r="7564" spans="8:10" x14ac:dyDescent="0.25">
      <c r="H7564" s="30"/>
      <c r="I7564" s="30"/>
      <c r="J7564" s="30"/>
    </row>
    <row r="7565" spans="8:10" x14ac:dyDescent="0.25">
      <c r="H7565" s="30"/>
      <c r="I7565" s="30"/>
      <c r="J7565" s="30"/>
    </row>
    <row r="7566" spans="8:10" x14ac:dyDescent="0.25">
      <c r="H7566" s="30"/>
      <c r="I7566" s="30"/>
      <c r="J7566" s="30"/>
    </row>
    <row r="7567" spans="8:10" x14ac:dyDescent="0.25">
      <c r="H7567" s="30"/>
      <c r="I7567" s="30"/>
      <c r="J7567" s="30"/>
    </row>
    <row r="7568" spans="8:10" x14ac:dyDescent="0.25">
      <c r="H7568" s="30"/>
      <c r="I7568" s="30"/>
      <c r="J7568" s="30"/>
    </row>
    <row r="7569" spans="8:10" x14ac:dyDescent="0.25">
      <c r="H7569" s="30"/>
      <c r="I7569" s="30"/>
      <c r="J7569" s="30"/>
    </row>
    <row r="7570" spans="8:10" x14ac:dyDescent="0.25">
      <c r="H7570" s="30"/>
      <c r="I7570" s="30"/>
      <c r="J7570" s="30"/>
    </row>
    <row r="7571" spans="8:10" x14ac:dyDescent="0.25">
      <c r="H7571" s="30"/>
      <c r="I7571" s="30"/>
      <c r="J7571" s="30"/>
    </row>
    <row r="7572" spans="8:10" x14ac:dyDescent="0.25">
      <c r="H7572" s="30"/>
      <c r="I7572" s="30"/>
      <c r="J7572" s="30"/>
    </row>
    <row r="7573" spans="8:10" x14ac:dyDescent="0.25">
      <c r="H7573" s="30"/>
      <c r="I7573" s="30"/>
      <c r="J7573" s="30"/>
    </row>
    <row r="7574" spans="8:10" x14ac:dyDescent="0.25">
      <c r="H7574" s="30"/>
      <c r="I7574" s="30"/>
      <c r="J7574" s="30"/>
    </row>
    <row r="7575" spans="8:10" x14ac:dyDescent="0.25">
      <c r="H7575" s="30"/>
      <c r="I7575" s="30"/>
      <c r="J7575" s="30"/>
    </row>
    <row r="7576" spans="8:10" x14ac:dyDescent="0.25">
      <c r="H7576" s="30"/>
      <c r="I7576" s="30"/>
      <c r="J7576" s="30"/>
    </row>
    <row r="7577" spans="8:10" x14ac:dyDescent="0.25">
      <c r="H7577" s="30"/>
      <c r="I7577" s="30"/>
      <c r="J7577" s="30"/>
    </row>
    <row r="7578" spans="8:10" x14ac:dyDescent="0.25">
      <c r="H7578" s="30"/>
      <c r="I7578" s="30"/>
      <c r="J7578" s="30"/>
    </row>
    <row r="7579" spans="8:10" x14ac:dyDescent="0.25">
      <c r="H7579" s="30"/>
      <c r="I7579" s="30"/>
      <c r="J7579" s="30"/>
    </row>
    <row r="7580" spans="8:10" x14ac:dyDescent="0.25">
      <c r="H7580" s="30"/>
      <c r="I7580" s="30"/>
      <c r="J7580" s="30"/>
    </row>
    <row r="7581" spans="8:10" x14ac:dyDescent="0.25">
      <c r="H7581" s="30"/>
      <c r="I7581" s="30"/>
      <c r="J7581" s="30"/>
    </row>
    <row r="7582" spans="8:10" x14ac:dyDescent="0.25">
      <c r="H7582" s="30"/>
      <c r="I7582" s="30"/>
      <c r="J7582" s="30"/>
    </row>
    <row r="7583" spans="8:10" x14ac:dyDescent="0.25">
      <c r="H7583" s="30"/>
      <c r="I7583" s="30"/>
      <c r="J7583" s="30"/>
    </row>
    <row r="7584" spans="8:10" x14ac:dyDescent="0.25">
      <c r="H7584" s="30"/>
      <c r="I7584" s="30"/>
      <c r="J7584" s="30"/>
    </row>
    <row r="7585" spans="8:10" x14ac:dyDescent="0.25">
      <c r="H7585" s="30"/>
      <c r="I7585" s="30"/>
      <c r="J7585" s="30"/>
    </row>
    <row r="7586" spans="8:10" x14ac:dyDescent="0.25">
      <c r="H7586" s="30"/>
      <c r="I7586" s="30"/>
      <c r="J7586" s="30"/>
    </row>
    <row r="7587" spans="8:10" x14ac:dyDescent="0.25">
      <c r="H7587" s="30"/>
      <c r="I7587" s="30"/>
      <c r="J7587" s="30"/>
    </row>
    <row r="7588" spans="8:10" x14ac:dyDescent="0.25">
      <c r="H7588" s="30"/>
      <c r="I7588" s="30"/>
      <c r="J7588" s="30"/>
    </row>
    <row r="7589" spans="8:10" x14ac:dyDescent="0.25">
      <c r="H7589" s="30"/>
      <c r="I7589" s="30"/>
      <c r="J7589" s="30"/>
    </row>
    <row r="7590" spans="8:10" x14ac:dyDescent="0.25">
      <c r="H7590" s="30"/>
      <c r="I7590" s="30"/>
      <c r="J7590" s="30"/>
    </row>
    <row r="7591" spans="8:10" x14ac:dyDescent="0.25">
      <c r="H7591" s="30"/>
      <c r="I7591" s="30"/>
      <c r="J7591" s="30"/>
    </row>
    <row r="7592" spans="8:10" x14ac:dyDescent="0.25">
      <c r="H7592" s="30"/>
      <c r="I7592" s="30"/>
      <c r="J7592" s="30"/>
    </row>
    <row r="7593" spans="8:10" x14ac:dyDescent="0.25">
      <c r="H7593" s="30"/>
      <c r="I7593" s="30"/>
      <c r="J7593" s="30"/>
    </row>
    <row r="7594" spans="8:10" x14ac:dyDescent="0.25">
      <c r="H7594" s="30"/>
      <c r="I7594" s="30"/>
      <c r="J7594" s="30"/>
    </row>
    <row r="7595" spans="8:10" x14ac:dyDescent="0.25">
      <c r="H7595" s="30"/>
      <c r="I7595" s="30"/>
      <c r="J7595" s="30"/>
    </row>
    <row r="7596" spans="8:10" x14ac:dyDescent="0.25">
      <c r="H7596" s="30"/>
      <c r="I7596" s="30"/>
      <c r="J7596" s="30"/>
    </row>
    <row r="7597" spans="8:10" x14ac:dyDescent="0.25">
      <c r="H7597" s="30"/>
      <c r="I7597" s="30"/>
      <c r="J7597" s="30"/>
    </row>
    <row r="7598" spans="8:10" x14ac:dyDescent="0.25">
      <c r="H7598" s="30"/>
      <c r="I7598" s="30"/>
      <c r="J7598" s="30"/>
    </row>
    <row r="7599" spans="8:10" x14ac:dyDescent="0.25">
      <c r="H7599" s="30"/>
      <c r="I7599" s="30"/>
      <c r="J7599" s="30"/>
    </row>
    <row r="7600" spans="8:10" x14ac:dyDescent="0.25">
      <c r="H7600" s="30"/>
      <c r="I7600" s="30"/>
      <c r="J7600" s="30"/>
    </row>
    <row r="7601" spans="8:10" x14ac:dyDescent="0.25">
      <c r="H7601" s="30"/>
      <c r="I7601" s="30"/>
      <c r="J7601" s="30"/>
    </row>
    <row r="7602" spans="8:10" x14ac:dyDescent="0.25">
      <c r="H7602" s="30"/>
      <c r="I7602" s="30"/>
      <c r="J7602" s="30"/>
    </row>
    <row r="7603" spans="8:10" x14ac:dyDescent="0.25">
      <c r="H7603" s="30"/>
      <c r="I7603" s="30"/>
      <c r="J7603" s="30"/>
    </row>
    <row r="7604" spans="8:10" x14ac:dyDescent="0.25">
      <c r="H7604" s="30"/>
      <c r="I7604" s="30"/>
      <c r="J7604" s="30"/>
    </row>
    <row r="7605" spans="8:10" x14ac:dyDescent="0.25">
      <c r="H7605" s="30"/>
      <c r="I7605" s="30"/>
      <c r="J7605" s="30"/>
    </row>
    <row r="7606" spans="8:10" x14ac:dyDescent="0.25">
      <c r="H7606" s="30"/>
      <c r="I7606" s="30"/>
      <c r="J7606" s="30"/>
    </row>
    <row r="7607" spans="8:10" x14ac:dyDescent="0.25">
      <c r="H7607" s="30"/>
      <c r="I7607" s="30"/>
      <c r="J7607" s="30"/>
    </row>
    <row r="7608" spans="8:10" x14ac:dyDescent="0.25">
      <c r="H7608" s="30"/>
      <c r="I7608" s="30"/>
      <c r="J7608" s="30"/>
    </row>
    <row r="7609" spans="8:10" x14ac:dyDescent="0.25">
      <c r="H7609" s="30"/>
      <c r="I7609" s="30"/>
      <c r="J7609" s="30"/>
    </row>
    <row r="7610" spans="8:10" x14ac:dyDescent="0.25">
      <c r="H7610" s="30"/>
      <c r="I7610" s="30"/>
      <c r="J7610" s="30"/>
    </row>
    <row r="7611" spans="8:10" x14ac:dyDescent="0.25">
      <c r="H7611" s="30"/>
      <c r="I7611" s="30"/>
      <c r="J7611" s="30"/>
    </row>
    <row r="7612" spans="8:10" x14ac:dyDescent="0.25">
      <c r="H7612" s="30"/>
      <c r="I7612" s="30"/>
      <c r="J7612" s="30"/>
    </row>
    <row r="7613" spans="8:10" x14ac:dyDescent="0.25">
      <c r="H7613" s="30"/>
      <c r="I7613" s="30"/>
      <c r="J7613" s="30"/>
    </row>
    <row r="7614" spans="8:10" x14ac:dyDescent="0.25">
      <c r="H7614" s="30"/>
      <c r="I7614" s="30"/>
      <c r="J7614" s="30"/>
    </row>
    <row r="7615" spans="8:10" x14ac:dyDescent="0.25">
      <c r="H7615" s="30"/>
      <c r="I7615" s="30"/>
      <c r="J7615" s="30"/>
    </row>
    <row r="7616" spans="8:10" x14ac:dyDescent="0.25">
      <c r="H7616" s="30"/>
      <c r="I7616" s="30"/>
      <c r="J7616" s="30"/>
    </row>
    <row r="7617" spans="8:10" x14ac:dyDescent="0.25">
      <c r="H7617" s="30"/>
      <c r="I7617" s="30"/>
      <c r="J7617" s="30"/>
    </row>
    <row r="7618" spans="8:10" x14ac:dyDescent="0.25">
      <c r="H7618" s="30"/>
      <c r="I7618" s="30"/>
      <c r="J7618" s="30"/>
    </row>
    <row r="7619" spans="8:10" x14ac:dyDescent="0.25">
      <c r="H7619" s="30"/>
      <c r="I7619" s="30"/>
      <c r="J7619" s="30"/>
    </row>
    <row r="7620" spans="8:10" x14ac:dyDescent="0.25">
      <c r="H7620" s="30"/>
      <c r="I7620" s="30"/>
      <c r="J7620" s="30"/>
    </row>
    <row r="7621" spans="8:10" x14ac:dyDescent="0.25">
      <c r="H7621" s="30"/>
      <c r="I7621" s="30"/>
      <c r="J7621" s="30"/>
    </row>
    <row r="7622" spans="8:10" x14ac:dyDescent="0.25">
      <c r="H7622" s="30"/>
      <c r="I7622" s="30"/>
      <c r="J7622" s="30"/>
    </row>
    <row r="7623" spans="8:10" x14ac:dyDescent="0.25">
      <c r="H7623" s="30"/>
      <c r="I7623" s="30"/>
      <c r="J7623" s="30"/>
    </row>
    <row r="7624" spans="8:10" x14ac:dyDescent="0.25">
      <c r="H7624" s="30"/>
      <c r="I7624" s="30"/>
      <c r="J7624" s="30"/>
    </row>
    <row r="7625" spans="8:10" x14ac:dyDescent="0.25">
      <c r="H7625" s="30"/>
      <c r="I7625" s="30"/>
      <c r="J7625" s="30"/>
    </row>
    <row r="7626" spans="8:10" x14ac:dyDescent="0.25">
      <c r="H7626" s="30"/>
      <c r="I7626" s="30"/>
      <c r="J7626" s="30"/>
    </row>
    <row r="7627" spans="8:10" x14ac:dyDescent="0.25">
      <c r="H7627" s="30"/>
      <c r="I7627" s="30"/>
      <c r="J7627" s="30"/>
    </row>
    <row r="7628" spans="8:10" x14ac:dyDescent="0.25">
      <c r="H7628" s="30"/>
      <c r="I7628" s="30"/>
      <c r="J7628" s="30"/>
    </row>
    <row r="7629" spans="8:10" x14ac:dyDescent="0.25">
      <c r="H7629" s="30"/>
      <c r="I7629" s="30"/>
      <c r="J7629" s="30"/>
    </row>
    <row r="7630" spans="8:10" x14ac:dyDescent="0.25">
      <c r="H7630" s="30"/>
      <c r="I7630" s="30"/>
      <c r="J7630" s="30"/>
    </row>
    <row r="7631" spans="8:10" x14ac:dyDescent="0.25">
      <c r="H7631" s="30"/>
      <c r="I7631" s="30"/>
      <c r="J7631" s="30"/>
    </row>
    <row r="7632" spans="8:10" x14ac:dyDescent="0.25">
      <c r="H7632" s="30"/>
      <c r="I7632" s="30"/>
      <c r="J7632" s="30"/>
    </row>
    <row r="7633" spans="8:10" x14ac:dyDescent="0.25">
      <c r="H7633" s="30"/>
      <c r="I7633" s="30"/>
      <c r="J7633" s="30"/>
    </row>
    <row r="7634" spans="8:10" x14ac:dyDescent="0.25">
      <c r="H7634" s="30"/>
      <c r="I7634" s="30"/>
      <c r="J7634" s="30"/>
    </row>
    <row r="7635" spans="8:10" x14ac:dyDescent="0.25">
      <c r="H7635" s="30"/>
      <c r="I7635" s="30"/>
      <c r="J7635" s="30"/>
    </row>
    <row r="7636" spans="8:10" x14ac:dyDescent="0.25">
      <c r="H7636" s="30"/>
      <c r="I7636" s="30"/>
      <c r="J7636" s="30"/>
    </row>
    <row r="7637" spans="8:10" x14ac:dyDescent="0.25">
      <c r="H7637" s="30"/>
      <c r="I7637" s="30"/>
      <c r="J7637" s="30"/>
    </row>
    <row r="7638" spans="8:10" x14ac:dyDescent="0.25">
      <c r="H7638" s="30"/>
      <c r="I7638" s="30"/>
      <c r="J7638" s="30"/>
    </row>
    <row r="7639" spans="8:10" x14ac:dyDescent="0.25">
      <c r="H7639" s="30"/>
      <c r="I7639" s="30"/>
      <c r="J7639" s="30"/>
    </row>
    <row r="7640" spans="8:10" x14ac:dyDescent="0.25">
      <c r="H7640" s="30"/>
      <c r="I7640" s="30"/>
      <c r="J7640" s="30"/>
    </row>
    <row r="7641" spans="8:10" x14ac:dyDescent="0.25">
      <c r="H7641" s="30"/>
      <c r="I7641" s="30"/>
      <c r="J7641" s="30"/>
    </row>
    <row r="7642" spans="8:10" x14ac:dyDescent="0.25">
      <c r="H7642" s="30"/>
      <c r="I7642" s="30"/>
      <c r="J7642" s="30"/>
    </row>
    <row r="7643" spans="8:10" x14ac:dyDescent="0.25">
      <c r="H7643" s="30"/>
      <c r="I7643" s="30"/>
      <c r="J7643" s="30"/>
    </row>
    <row r="7644" spans="8:10" x14ac:dyDescent="0.25">
      <c r="H7644" s="30"/>
      <c r="I7644" s="30"/>
      <c r="J7644" s="30"/>
    </row>
    <row r="7645" spans="8:10" x14ac:dyDescent="0.25">
      <c r="H7645" s="30"/>
      <c r="I7645" s="30"/>
      <c r="J7645" s="30"/>
    </row>
    <row r="7646" spans="8:10" x14ac:dyDescent="0.25">
      <c r="H7646" s="30"/>
      <c r="I7646" s="30"/>
      <c r="J7646" s="30"/>
    </row>
    <row r="7647" spans="8:10" x14ac:dyDescent="0.25">
      <c r="H7647" s="30"/>
      <c r="I7647" s="30"/>
      <c r="J7647" s="30"/>
    </row>
    <row r="7648" spans="8:10" x14ac:dyDescent="0.25">
      <c r="H7648" s="30"/>
      <c r="I7648" s="30"/>
      <c r="J7648" s="30"/>
    </row>
    <row r="7649" spans="8:10" x14ac:dyDescent="0.25">
      <c r="H7649" s="30"/>
      <c r="I7649" s="30"/>
      <c r="J7649" s="30"/>
    </row>
    <row r="7650" spans="8:10" x14ac:dyDescent="0.25">
      <c r="H7650" s="30"/>
      <c r="I7650" s="30"/>
      <c r="J7650" s="30"/>
    </row>
    <row r="7651" spans="8:10" x14ac:dyDescent="0.25">
      <c r="H7651" s="30"/>
      <c r="I7651" s="30"/>
      <c r="J7651" s="30"/>
    </row>
    <row r="7652" spans="8:10" x14ac:dyDescent="0.25">
      <c r="H7652" s="30"/>
      <c r="I7652" s="30"/>
      <c r="J7652" s="30"/>
    </row>
    <row r="7653" spans="8:10" x14ac:dyDescent="0.25">
      <c r="H7653" s="30"/>
      <c r="I7653" s="30"/>
      <c r="J7653" s="30"/>
    </row>
    <row r="7654" spans="8:10" x14ac:dyDescent="0.25">
      <c r="H7654" s="30"/>
      <c r="I7654" s="30"/>
      <c r="J7654" s="30"/>
    </row>
    <row r="7655" spans="8:10" x14ac:dyDescent="0.25">
      <c r="H7655" s="30"/>
      <c r="I7655" s="30"/>
      <c r="J7655" s="30"/>
    </row>
    <row r="7656" spans="8:10" x14ac:dyDescent="0.25">
      <c r="H7656" s="30"/>
      <c r="I7656" s="30"/>
      <c r="J7656" s="30"/>
    </row>
    <row r="7657" spans="8:10" x14ac:dyDescent="0.25">
      <c r="H7657" s="30"/>
      <c r="I7657" s="30"/>
      <c r="J7657" s="30"/>
    </row>
    <row r="7658" spans="8:10" x14ac:dyDescent="0.25">
      <c r="H7658" s="30"/>
      <c r="I7658" s="30"/>
      <c r="J7658" s="30"/>
    </row>
    <row r="7659" spans="8:10" x14ac:dyDescent="0.25">
      <c r="H7659" s="30"/>
      <c r="I7659" s="30"/>
      <c r="J7659" s="30"/>
    </row>
    <row r="7660" spans="8:10" x14ac:dyDescent="0.25">
      <c r="H7660" s="30"/>
      <c r="I7660" s="30"/>
      <c r="J7660" s="30"/>
    </row>
    <row r="7661" spans="8:10" x14ac:dyDescent="0.25">
      <c r="H7661" s="30"/>
      <c r="I7661" s="30"/>
      <c r="J7661" s="30"/>
    </row>
    <row r="7662" spans="8:10" x14ac:dyDescent="0.25">
      <c r="H7662" s="30"/>
      <c r="I7662" s="30"/>
      <c r="J7662" s="30"/>
    </row>
    <row r="7663" spans="8:10" x14ac:dyDescent="0.25">
      <c r="H7663" s="30"/>
      <c r="I7663" s="30"/>
      <c r="J7663" s="30"/>
    </row>
    <row r="7664" spans="8:10" x14ac:dyDescent="0.25">
      <c r="H7664" s="30"/>
      <c r="I7664" s="30"/>
      <c r="J7664" s="30"/>
    </row>
    <row r="7665" spans="8:10" x14ac:dyDescent="0.25">
      <c r="H7665" s="30"/>
      <c r="I7665" s="30"/>
      <c r="J7665" s="30"/>
    </row>
    <row r="7666" spans="8:10" x14ac:dyDescent="0.25">
      <c r="H7666" s="30"/>
      <c r="I7666" s="30"/>
      <c r="J7666" s="30"/>
    </row>
    <row r="7667" spans="8:10" x14ac:dyDescent="0.25">
      <c r="H7667" s="30"/>
      <c r="I7667" s="30"/>
      <c r="J7667" s="30"/>
    </row>
    <row r="7668" spans="8:10" x14ac:dyDescent="0.25">
      <c r="H7668" s="30"/>
      <c r="I7668" s="30"/>
      <c r="J7668" s="30"/>
    </row>
    <row r="7669" spans="8:10" x14ac:dyDescent="0.25">
      <c r="H7669" s="30"/>
      <c r="I7669" s="30"/>
      <c r="J7669" s="30"/>
    </row>
    <row r="7670" spans="8:10" x14ac:dyDescent="0.25">
      <c r="H7670" s="30"/>
      <c r="I7670" s="30"/>
      <c r="J7670" s="30"/>
    </row>
    <row r="7671" spans="8:10" x14ac:dyDescent="0.25">
      <c r="H7671" s="30"/>
      <c r="I7671" s="30"/>
      <c r="J7671" s="30"/>
    </row>
    <row r="7672" spans="8:10" x14ac:dyDescent="0.25">
      <c r="H7672" s="30"/>
      <c r="I7672" s="30"/>
      <c r="J7672" s="30"/>
    </row>
    <row r="7673" spans="8:10" x14ac:dyDescent="0.25">
      <c r="H7673" s="30"/>
      <c r="I7673" s="30"/>
      <c r="J7673" s="30"/>
    </row>
    <row r="7674" spans="8:10" x14ac:dyDescent="0.25">
      <c r="H7674" s="30"/>
      <c r="I7674" s="30"/>
      <c r="J7674" s="30"/>
    </row>
    <row r="7675" spans="8:10" x14ac:dyDescent="0.25">
      <c r="H7675" s="30"/>
      <c r="I7675" s="30"/>
      <c r="J7675" s="30"/>
    </row>
    <row r="7676" spans="8:10" x14ac:dyDescent="0.25">
      <c r="H7676" s="30"/>
      <c r="I7676" s="30"/>
      <c r="J7676" s="30"/>
    </row>
    <row r="7677" spans="8:10" x14ac:dyDescent="0.25">
      <c r="H7677" s="30"/>
      <c r="I7677" s="30"/>
      <c r="J7677" s="30"/>
    </row>
    <row r="7678" spans="8:10" x14ac:dyDescent="0.25">
      <c r="H7678" s="30"/>
      <c r="I7678" s="30"/>
      <c r="J7678" s="30"/>
    </row>
    <row r="7679" spans="8:10" x14ac:dyDescent="0.25">
      <c r="H7679" s="30"/>
      <c r="I7679" s="30"/>
      <c r="J7679" s="30"/>
    </row>
    <row r="7680" spans="8:10" x14ac:dyDescent="0.25">
      <c r="H7680" s="30"/>
      <c r="I7680" s="30"/>
      <c r="J7680" s="30"/>
    </row>
    <row r="7681" spans="8:10" x14ac:dyDescent="0.25">
      <c r="H7681" s="30"/>
      <c r="I7681" s="30"/>
      <c r="J7681" s="30"/>
    </row>
    <row r="7682" spans="8:10" x14ac:dyDescent="0.25">
      <c r="H7682" s="30"/>
      <c r="I7682" s="30"/>
      <c r="J7682" s="30"/>
    </row>
    <row r="7683" spans="8:10" x14ac:dyDescent="0.25">
      <c r="H7683" s="30"/>
      <c r="I7683" s="30"/>
      <c r="J7683" s="30"/>
    </row>
    <row r="7684" spans="8:10" x14ac:dyDescent="0.25">
      <c r="H7684" s="30"/>
      <c r="I7684" s="30"/>
      <c r="J7684" s="30"/>
    </row>
    <row r="7685" spans="8:10" x14ac:dyDescent="0.25">
      <c r="H7685" s="30"/>
      <c r="I7685" s="30"/>
      <c r="J7685" s="30"/>
    </row>
    <row r="7686" spans="8:10" x14ac:dyDescent="0.25">
      <c r="H7686" s="30"/>
      <c r="I7686" s="30"/>
      <c r="J7686" s="30"/>
    </row>
    <row r="7687" spans="8:10" x14ac:dyDescent="0.25">
      <c r="H7687" s="30"/>
      <c r="I7687" s="30"/>
      <c r="J7687" s="30"/>
    </row>
    <row r="7688" spans="8:10" x14ac:dyDescent="0.25">
      <c r="H7688" s="30"/>
      <c r="I7688" s="30"/>
      <c r="J7688" s="30"/>
    </row>
    <row r="7689" spans="8:10" x14ac:dyDescent="0.25">
      <c r="H7689" s="30"/>
      <c r="I7689" s="30"/>
      <c r="J7689" s="30"/>
    </row>
    <row r="7690" spans="8:10" x14ac:dyDescent="0.25">
      <c r="H7690" s="30"/>
      <c r="I7690" s="30"/>
      <c r="J7690" s="30"/>
    </row>
    <row r="7691" spans="8:10" x14ac:dyDescent="0.25">
      <c r="H7691" s="30"/>
      <c r="I7691" s="30"/>
      <c r="J7691" s="30"/>
    </row>
    <row r="7692" spans="8:10" x14ac:dyDescent="0.25">
      <c r="H7692" s="30"/>
      <c r="I7692" s="30"/>
      <c r="J7692" s="30"/>
    </row>
    <row r="7693" spans="8:10" x14ac:dyDescent="0.25">
      <c r="H7693" s="30"/>
      <c r="I7693" s="30"/>
      <c r="J7693" s="30"/>
    </row>
    <row r="7694" spans="8:10" x14ac:dyDescent="0.25">
      <c r="H7694" s="30"/>
      <c r="I7694" s="30"/>
      <c r="J7694" s="30"/>
    </row>
    <row r="7695" spans="8:10" x14ac:dyDescent="0.25">
      <c r="H7695" s="30"/>
      <c r="I7695" s="30"/>
      <c r="J7695" s="30"/>
    </row>
    <row r="7696" spans="8:10" x14ac:dyDescent="0.25">
      <c r="H7696" s="30"/>
      <c r="I7696" s="30"/>
      <c r="J7696" s="30"/>
    </row>
    <row r="7697" spans="8:10" x14ac:dyDescent="0.25">
      <c r="H7697" s="30"/>
      <c r="I7697" s="30"/>
      <c r="J7697" s="30"/>
    </row>
    <row r="7698" spans="8:10" x14ac:dyDescent="0.25">
      <c r="H7698" s="30"/>
      <c r="I7698" s="30"/>
      <c r="J7698" s="30"/>
    </row>
    <row r="7699" spans="8:10" x14ac:dyDescent="0.25">
      <c r="H7699" s="30"/>
      <c r="I7699" s="30"/>
      <c r="J7699" s="30"/>
    </row>
    <row r="7700" spans="8:10" x14ac:dyDescent="0.25">
      <c r="H7700" s="30"/>
      <c r="I7700" s="30"/>
      <c r="J7700" s="30"/>
    </row>
    <row r="7701" spans="8:10" x14ac:dyDescent="0.25">
      <c r="H7701" s="30"/>
      <c r="I7701" s="30"/>
      <c r="J7701" s="30"/>
    </row>
    <row r="7702" spans="8:10" x14ac:dyDescent="0.25">
      <c r="H7702" s="30"/>
      <c r="I7702" s="30"/>
      <c r="J7702" s="30"/>
    </row>
    <row r="7703" spans="8:10" x14ac:dyDescent="0.25">
      <c r="H7703" s="30"/>
      <c r="I7703" s="30"/>
      <c r="J7703" s="30"/>
    </row>
    <row r="7704" spans="8:10" x14ac:dyDescent="0.25">
      <c r="H7704" s="30"/>
      <c r="I7704" s="30"/>
      <c r="J7704" s="30"/>
    </row>
    <row r="7705" spans="8:10" x14ac:dyDescent="0.25">
      <c r="H7705" s="30"/>
      <c r="I7705" s="30"/>
      <c r="J7705" s="30"/>
    </row>
    <row r="7706" spans="8:10" x14ac:dyDescent="0.25">
      <c r="H7706" s="30"/>
      <c r="I7706" s="30"/>
      <c r="J7706" s="30"/>
    </row>
    <row r="7707" spans="8:10" x14ac:dyDescent="0.25">
      <c r="H7707" s="30"/>
      <c r="I7707" s="30"/>
      <c r="J7707" s="30"/>
    </row>
    <row r="7708" spans="8:10" x14ac:dyDescent="0.25">
      <c r="H7708" s="30"/>
      <c r="I7708" s="30"/>
      <c r="J7708" s="30"/>
    </row>
    <row r="7709" spans="8:10" x14ac:dyDescent="0.25">
      <c r="H7709" s="30"/>
      <c r="I7709" s="30"/>
      <c r="J7709" s="30"/>
    </row>
    <row r="7710" spans="8:10" x14ac:dyDescent="0.25">
      <c r="H7710" s="30"/>
      <c r="I7710" s="30"/>
      <c r="J7710" s="30"/>
    </row>
    <row r="7711" spans="8:10" x14ac:dyDescent="0.25">
      <c r="H7711" s="30"/>
      <c r="I7711" s="30"/>
      <c r="J7711" s="30"/>
    </row>
    <row r="7712" spans="8:10" x14ac:dyDescent="0.25">
      <c r="H7712" s="30"/>
      <c r="I7712" s="30"/>
      <c r="J7712" s="30"/>
    </row>
    <row r="7713" spans="8:10" x14ac:dyDescent="0.25">
      <c r="H7713" s="30"/>
      <c r="I7713" s="30"/>
      <c r="J7713" s="30"/>
    </row>
    <row r="7714" spans="8:10" x14ac:dyDescent="0.25">
      <c r="H7714" s="30"/>
      <c r="I7714" s="30"/>
      <c r="J7714" s="30"/>
    </row>
    <row r="7715" spans="8:10" x14ac:dyDescent="0.25">
      <c r="H7715" s="30"/>
      <c r="I7715" s="30"/>
      <c r="J7715" s="30"/>
    </row>
    <row r="7716" spans="8:10" x14ac:dyDescent="0.25">
      <c r="H7716" s="30"/>
      <c r="I7716" s="30"/>
      <c r="J7716" s="30"/>
    </row>
    <row r="7717" spans="8:10" x14ac:dyDescent="0.25">
      <c r="H7717" s="30"/>
      <c r="I7717" s="30"/>
      <c r="J7717" s="30"/>
    </row>
    <row r="7718" spans="8:10" x14ac:dyDescent="0.25">
      <c r="H7718" s="30"/>
      <c r="I7718" s="30"/>
      <c r="J7718" s="30"/>
    </row>
    <row r="7719" spans="8:10" x14ac:dyDescent="0.25">
      <c r="H7719" s="30"/>
      <c r="I7719" s="30"/>
      <c r="J7719" s="30"/>
    </row>
    <row r="7720" spans="8:10" x14ac:dyDescent="0.25">
      <c r="H7720" s="30"/>
      <c r="I7720" s="30"/>
      <c r="J7720" s="30"/>
    </row>
    <row r="7721" spans="8:10" x14ac:dyDescent="0.25">
      <c r="H7721" s="30"/>
      <c r="I7721" s="30"/>
      <c r="J7721" s="30"/>
    </row>
    <row r="7722" spans="8:10" x14ac:dyDescent="0.25">
      <c r="H7722" s="30"/>
      <c r="I7722" s="30"/>
      <c r="J7722" s="30"/>
    </row>
    <row r="7723" spans="8:10" x14ac:dyDescent="0.25">
      <c r="H7723" s="30"/>
      <c r="I7723" s="30"/>
      <c r="J7723" s="30"/>
    </row>
    <row r="7724" spans="8:10" x14ac:dyDescent="0.25">
      <c r="H7724" s="30"/>
      <c r="I7724" s="30"/>
      <c r="J7724" s="30"/>
    </row>
    <row r="7725" spans="8:10" x14ac:dyDescent="0.25">
      <c r="H7725" s="30"/>
      <c r="I7725" s="30"/>
      <c r="J7725" s="30"/>
    </row>
    <row r="7726" spans="8:10" x14ac:dyDescent="0.25">
      <c r="H7726" s="30"/>
      <c r="I7726" s="30"/>
      <c r="J7726" s="30"/>
    </row>
    <row r="7727" spans="8:10" x14ac:dyDescent="0.25">
      <c r="H7727" s="30"/>
      <c r="I7727" s="30"/>
      <c r="J7727" s="30"/>
    </row>
    <row r="7728" spans="8:10" x14ac:dyDescent="0.25">
      <c r="H7728" s="30"/>
      <c r="I7728" s="30"/>
      <c r="J7728" s="30"/>
    </row>
    <row r="7729" spans="8:10" x14ac:dyDescent="0.25">
      <c r="H7729" s="30"/>
      <c r="I7729" s="30"/>
      <c r="J7729" s="30"/>
    </row>
    <row r="7730" spans="8:10" x14ac:dyDescent="0.25">
      <c r="H7730" s="30"/>
      <c r="I7730" s="30"/>
      <c r="J7730" s="30"/>
    </row>
    <row r="7731" spans="8:10" x14ac:dyDescent="0.25">
      <c r="H7731" s="30"/>
      <c r="I7731" s="30"/>
      <c r="J7731" s="30"/>
    </row>
    <row r="7732" spans="8:10" x14ac:dyDescent="0.25">
      <c r="H7732" s="30"/>
      <c r="I7732" s="30"/>
      <c r="J7732" s="30"/>
    </row>
    <row r="7733" spans="8:10" x14ac:dyDescent="0.25">
      <c r="H7733" s="30"/>
      <c r="I7733" s="30"/>
      <c r="J7733" s="30"/>
    </row>
    <row r="7734" spans="8:10" x14ac:dyDescent="0.25">
      <c r="H7734" s="30"/>
      <c r="I7734" s="30"/>
      <c r="J7734" s="30"/>
    </row>
    <row r="7735" spans="8:10" x14ac:dyDescent="0.25">
      <c r="H7735" s="30"/>
      <c r="I7735" s="30"/>
      <c r="J7735" s="30"/>
    </row>
    <row r="7736" spans="8:10" x14ac:dyDescent="0.25">
      <c r="H7736" s="30"/>
      <c r="I7736" s="30"/>
      <c r="J7736" s="30"/>
    </row>
    <row r="7737" spans="8:10" x14ac:dyDescent="0.25">
      <c r="H7737" s="30"/>
      <c r="I7737" s="30"/>
      <c r="J7737" s="30"/>
    </row>
    <row r="7738" spans="8:10" x14ac:dyDescent="0.25">
      <c r="H7738" s="30"/>
      <c r="I7738" s="30"/>
      <c r="J7738" s="30"/>
    </row>
    <row r="7739" spans="8:10" x14ac:dyDescent="0.25">
      <c r="H7739" s="30"/>
      <c r="I7739" s="30"/>
      <c r="J7739" s="30"/>
    </row>
    <row r="7740" spans="8:10" x14ac:dyDescent="0.25">
      <c r="H7740" s="30"/>
      <c r="I7740" s="30"/>
      <c r="J7740" s="30"/>
    </row>
    <row r="7741" spans="8:10" x14ac:dyDescent="0.25">
      <c r="H7741" s="30"/>
      <c r="I7741" s="30"/>
      <c r="J7741" s="30"/>
    </row>
    <row r="7742" spans="8:10" x14ac:dyDescent="0.25">
      <c r="H7742" s="30"/>
      <c r="I7742" s="30"/>
      <c r="J7742" s="30"/>
    </row>
    <row r="7743" spans="8:10" x14ac:dyDescent="0.25">
      <c r="H7743" s="30"/>
      <c r="I7743" s="30"/>
      <c r="J7743" s="30"/>
    </row>
    <row r="7744" spans="8:10" x14ac:dyDescent="0.25">
      <c r="H7744" s="30"/>
      <c r="I7744" s="30"/>
      <c r="J7744" s="30"/>
    </row>
    <row r="7745" spans="8:10" x14ac:dyDescent="0.25">
      <c r="H7745" s="30"/>
      <c r="I7745" s="30"/>
      <c r="J7745" s="30"/>
    </row>
    <row r="7746" spans="8:10" x14ac:dyDescent="0.25">
      <c r="H7746" s="30"/>
      <c r="I7746" s="30"/>
      <c r="J7746" s="30"/>
    </row>
    <row r="7747" spans="8:10" x14ac:dyDescent="0.25">
      <c r="H7747" s="30"/>
      <c r="I7747" s="30"/>
      <c r="J7747" s="30"/>
    </row>
    <row r="7748" spans="8:10" x14ac:dyDescent="0.25">
      <c r="H7748" s="30"/>
      <c r="I7748" s="30"/>
      <c r="J7748" s="30"/>
    </row>
    <row r="7749" spans="8:10" x14ac:dyDescent="0.25">
      <c r="H7749" s="30"/>
      <c r="I7749" s="30"/>
      <c r="J7749" s="30"/>
    </row>
    <row r="7750" spans="8:10" x14ac:dyDescent="0.25">
      <c r="H7750" s="30"/>
      <c r="I7750" s="30"/>
      <c r="J7750" s="30"/>
    </row>
    <row r="7751" spans="8:10" x14ac:dyDescent="0.25">
      <c r="H7751" s="30"/>
      <c r="I7751" s="30"/>
      <c r="J7751" s="30"/>
    </row>
    <row r="7752" spans="8:10" x14ac:dyDescent="0.25">
      <c r="H7752" s="30"/>
      <c r="I7752" s="30"/>
      <c r="J7752" s="30"/>
    </row>
    <row r="7753" spans="8:10" x14ac:dyDescent="0.25">
      <c r="H7753" s="30"/>
      <c r="I7753" s="30"/>
      <c r="J7753" s="30"/>
    </row>
    <row r="7754" spans="8:10" x14ac:dyDescent="0.25">
      <c r="H7754" s="30"/>
      <c r="I7754" s="30"/>
      <c r="J7754" s="30"/>
    </row>
    <row r="7755" spans="8:10" x14ac:dyDescent="0.25">
      <c r="H7755" s="30"/>
      <c r="I7755" s="30"/>
      <c r="J7755" s="30"/>
    </row>
    <row r="7756" spans="8:10" x14ac:dyDescent="0.25">
      <c r="H7756" s="30"/>
      <c r="I7756" s="30"/>
      <c r="J7756" s="30"/>
    </row>
    <row r="7757" spans="8:10" x14ac:dyDescent="0.25">
      <c r="H7757" s="30"/>
      <c r="I7757" s="30"/>
      <c r="J7757" s="30"/>
    </row>
    <row r="7758" spans="8:10" x14ac:dyDescent="0.25">
      <c r="H7758" s="30"/>
      <c r="I7758" s="30"/>
      <c r="J7758" s="30"/>
    </row>
    <row r="7759" spans="8:10" x14ac:dyDescent="0.25">
      <c r="H7759" s="30"/>
      <c r="I7759" s="30"/>
      <c r="J7759" s="30"/>
    </row>
    <row r="7760" spans="8:10" x14ac:dyDescent="0.25">
      <c r="H7760" s="30"/>
      <c r="I7760" s="30"/>
      <c r="J7760" s="30"/>
    </row>
    <row r="7761" spans="8:10" x14ac:dyDescent="0.25">
      <c r="H7761" s="30"/>
      <c r="I7761" s="30"/>
      <c r="J7761" s="30"/>
    </row>
    <row r="7762" spans="8:10" x14ac:dyDescent="0.25">
      <c r="H7762" s="30"/>
      <c r="I7762" s="30"/>
      <c r="J7762" s="30"/>
    </row>
    <row r="7763" spans="8:10" x14ac:dyDescent="0.25">
      <c r="H7763" s="30"/>
      <c r="I7763" s="30"/>
      <c r="J7763" s="30"/>
    </row>
    <row r="7764" spans="8:10" x14ac:dyDescent="0.25">
      <c r="H7764" s="30"/>
      <c r="I7764" s="30"/>
      <c r="J7764" s="30"/>
    </row>
    <row r="7765" spans="8:10" x14ac:dyDescent="0.25">
      <c r="H7765" s="30"/>
      <c r="I7765" s="30"/>
      <c r="J7765" s="30"/>
    </row>
    <row r="7766" spans="8:10" x14ac:dyDescent="0.25">
      <c r="H7766" s="30"/>
      <c r="I7766" s="30"/>
      <c r="J7766" s="30"/>
    </row>
    <row r="7767" spans="8:10" x14ac:dyDescent="0.25">
      <c r="H7767" s="30"/>
      <c r="I7767" s="30"/>
      <c r="J7767" s="30"/>
    </row>
    <row r="7768" spans="8:10" x14ac:dyDescent="0.25">
      <c r="H7768" s="30"/>
      <c r="I7768" s="30"/>
      <c r="J7768" s="30"/>
    </row>
    <row r="7769" spans="8:10" x14ac:dyDescent="0.25">
      <c r="H7769" s="30"/>
      <c r="I7769" s="30"/>
      <c r="J7769" s="30"/>
    </row>
    <row r="7770" spans="8:10" x14ac:dyDescent="0.25">
      <c r="H7770" s="30"/>
      <c r="I7770" s="30"/>
      <c r="J7770" s="30"/>
    </row>
    <row r="7771" spans="8:10" x14ac:dyDescent="0.25">
      <c r="H7771" s="30"/>
      <c r="I7771" s="30"/>
      <c r="J7771" s="30"/>
    </row>
    <row r="7772" spans="8:10" x14ac:dyDescent="0.25">
      <c r="H7772" s="30"/>
      <c r="I7772" s="30"/>
      <c r="J7772" s="30"/>
    </row>
    <row r="7773" spans="8:10" x14ac:dyDescent="0.25">
      <c r="H7773" s="30"/>
      <c r="I7773" s="30"/>
      <c r="J7773" s="30"/>
    </row>
    <row r="7774" spans="8:10" x14ac:dyDescent="0.25">
      <c r="H7774" s="30"/>
      <c r="I7774" s="30"/>
      <c r="J7774" s="30"/>
    </row>
    <row r="7775" spans="8:10" x14ac:dyDescent="0.25">
      <c r="H7775" s="30"/>
      <c r="I7775" s="30"/>
      <c r="J7775" s="30"/>
    </row>
    <row r="7776" spans="8:10" x14ac:dyDescent="0.25">
      <c r="H7776" s="30"/>
      <c r="I7776" s="30"/>
      <c r="J7776" s="30"/>
    </row>
    <row r="7777" spans="8:10" x14ac:dyDescent="0.25">
      <c r="H7777" s="30"/>
      <c r="I7777" s="30"/>
      <c r="J7777" s="30"/>
    </row>
    <row r="7778" spans="8:10" x14ac:dyDescent="0.25">
      <c r="H7778" s="30"/>
      <c r="I7778" s="30"/>
      <c r="J7778" s="30"/>
    </row>
    <row r="7779" spans="8:10" x14ac:dyDescent="0.25">
      <c r="H7779" s="30"/>
      <c r="I7779" s="30"/>
      <c r="J7779" s="30"/>
    </row>
    <row r="7780" spans="8:10" x14ac:dyDescent="0.25">
      <c r="H7780" s="30"/>
      <c r="I7780" s="30"/>
      <c r="J7780" s="30"/>
    </row>
    <row r="7781" spans="8:10" x14ac:dyDescent="0.25">
      <c r="H7781" s="30"/>
      <c r="I7781" s="30"/>
      <c r="J7781" s="30"/>
    </row>
    <row r="7782" spans="8:10" x14ac:dyDescent="0.25">
      <c r="H7782" s="30"/>
      <c r="I7782" s="30"/>
      <c r="J7782" s="30"/>
    </row>
    <row r="7783" spans="8:10" x14ac:dyDescent="0.25">
      <c r="H7783" s="30"/>
      <c r="I7783" s="30"/>
      <c r="J7783" s="30"/>
    </row>
    <row r="7784" spans="8:10" x14ac:dyDescent="0.25">
      <c r="H7784" s="30"/>
      <c r="I7784" s="30"/>
      <c r="J7784" s="30"/>
    </row>
    <row r="7785" spans="8:10" x14ac:dyDescent="0.25">
      <c r="H7785" s="30"/>
      <c r="I7785" s="30"/>
      <c r="J7785" s="30"/>
    </row>
    <row r="7786" spans="8:10" x14ac:dyDescent="0.25">
      <c r="H7786" s="30"/>
      <c r="I7786" s="30"/>
      <c r="J7786" s="30"/>
    </row>
    <row r="7787" spans="8:10" x14ac:dyDescent="0.25">
      <c r="H7787" s="30"/>
      <c r="I7787" s="30"/>
      <c r="J7787" s="30"/>
    </row>
    <row r="7788" spans="8:10" x14ac:dyDescent="0.25">
      <c r="H7788" s="30"/>
      <c r="I7788" s="30"/>
      <c r="J7788" s="30"/>
    </row>
    <row r="7789" spans="8:10" x14ac:dyDescent="0.25">
      <c r="H7789" s="30"/>
      <c r="I7789" s="30"/>
      <c r="J7789" s="30"/>
    </row>
    <row r="7790" spans="8:10" x14ac:dyDescent="0.25">
      <c r="H7790" s="30"/>
      <c r="I7790" s="30"/>
      <c r="J7790" s="30"/>
    </row>
    <row r="7791" spans="8:10" x14ac:dyDescent="0.25">
      <c r="H7791" s="30"/>
      <c r="I7791" s="30"/>
      <c r="J7791" s="30"/>
    </row>
    <row r="7792" spans="8:10" x14ac:dyDescent="0.25">
      <c r="H7792" s="30"/>
      <c r="I7792" s="30"/>
      <c r="J7792" s="30"/>
    </row>
    <row r="7793" spans="8:10" x14ac:dyDescent="0.25">
      <c r="H7793" s="30"/>
      <c r="I7793" s="30"/>
      <c r="J7793" s="30"/>
    </row>
    <row r="7794" spans="8:10" x14ac:dyDescent="0.25">
      <c r="H7794" s="30"/>
      <c r="I7794" s="30"/>
      <c r="J7794" s="30"/>
    </row>
    <row r="7795" spans="8:10" x14ac:dyDescent="0.25">
      <c r="H7795" s="30"/>
      <c r="I7795" s="30"/>
      <c r="J7795" s="30"/>
    </row>
    <row r="7796" spans="8:10" x14ac:dyDescent="0.25">
      <c r="H7796" s="30"/>
      <c r="I7796" s="30"/>
      <c r="J7796" s="30"/>
    </row>
    <row r="7797" spans="8:10" x14ac:dyDescent="0.25">
      <c r="H7797" s="30"/>
      <c r="I7797" s="30"/>
      <c r="J7797" s="30"/>
    </row>
    <row r="7798" spans="8:10" x14ac:dyDescent="0.25">
      <c r="H7798" s="30"/>
      <c r="I7798" s="30"/>
      <c r="J7798" s="30"/>
    </row>
    <row r="7799" spans="8:10" x14ac:dyDescent="0.25">
      <c r="H7799" s="30"/>
      <c r="I7799" s="30"/>
      <c r="J7799" s="30"/>
    </row>
    <row r="7800" spans="8:10" x14ac:dyDescent="0.25">
      <c r="H7800" s="30"/>
      <c r="I7800" s="30"/>
      <c r="J7800" s="30"/>
    </row>
    <row r="7801" spans="8:10" x14ac:dyDescent="0.25">
      <c r="H7801" s="30"/>
      <c r="I7801" s="30"/>
      <c r="J7801" s="30"/>
    </row>
    <row r="7802" spans="8:10" x14ac:dyDescent="0.25">
      <c r="H7802" s="30"/>
      <c r="I7802" s="30"/>
      <c r="J7802" s="30"/>
    </row>
    <row r="7803" spans="8:10" x14ac:dyDescent="0.25">
      <c r="H7803" s="30"/>
      <c r="I7803" s="30"/>
      <c r="J7803" s="30"/>
    </row>
    <row r="7804" spans="8:10" x14ac:dyDescent="0.25">
      <c r="H7804" s="30"/>
      <c r="I7804" s="30"/>
      <c r="J7804" s="30"/>
    </row>
    <row r="7805" spans="8:10" x14ac:dyDescent="0.25">
      <c r="H7805" s="30"/>
      <c r="I7805" s="30"/>
      <c r="J7805" s="30"/>
    </row>
    <row r="7806" spans="8:10" x14ac:dyDescent="0.25">
      <c r="H7806" s="30"/>
      <c r="I7806" s="30"/>
      <c r="J7806" s="30"/>
    </row>
    <row r="7807" spans="8:10" x14ac:dyDescent="0.25">
      <c r="H7807" s="30"/>
      <c r="I7807" s="30"/>
      <c r="J7807" s="30"/>
    </row>
    <row r="7808" spans="8:10" x14ac:dyDescent="0.25">
      <c r="H7808" s="30"/>
      <c r="I7808" s="30"/>
      <c r="J7808" s="30"/>
    </row>
    <row r="7809" spans="8:10" x14ac:dyDescent="0.25">
      <c r="H7809" s="30"/>
      <c r="I7809" s="30"/>
      <c r="J7809" s="30"/>
    </row>
    <row r="7810" spans="8:10" x14ac:dyDescent="0.25">
      <c r="H7810" s="30"/>
      <c r="I7810" s="30"/>
      <c r="J7810" s="30"/>
    </row>
    <row r="7811" spans="8:10" x14ac:dyDescent="0.25">
      <c r="H7811" s="30"/>
      <c r="I7811" s="30"/>
      <c r="J7811" s="30"/>
    </row>
    <row r="7812" spans="8:10" x14ac:dyDescent="0.25">
      <c r="H7812" s="30"/>
      <c r="I7812" s="30"/>
      <c r="J7812" s="30"/>
    </row>
    <row r="7813" spans="8:10" x14ac:dyDescent="0.25">
      <c r="H7813" s="30"/>
      <c r="I7813" s="30"/>
      <c r="J7813" s="30"/>
    </row>
    <row r="7814" spans="8:10" x14ac:dyDescent="0.25">
      <c r="H7814" s="30"/>
      <c r="I7814" s="30"/>
      <c r="J7814" s="30"/>
    </row>
    <row r="7815" spans="8:10" x14ac:dyDescent="0.25">
      <c r="H7815" s="30"/>
      <c r="I7815" s="30"/>
      <c r="J7815" s="30"/>
    </row>
    <row r="7816" spans="8:10" x14ac:dyDescent="0.25">
      <c r="H7816" s="30"/>
      <c r="I7816" s="30"/>
      <c r="J7816" s="30"/>
    </row>
    <row r="7817" spans="8:10" x14ac:dyDescent="0.25">
      <c r="H7817" s="30"/>
      <c r="I7817" s="30"/>
      <c r="J7817" s="30"/>
    </row>
    <row r="7818" spans="8:10" x14ac:dyDescent="0.25">
      <c r="H7818" s="30"/>
      <c r="I7818" s="30"/>
      <c r="J7818" s="30"/>
    </row>
    <row r="7819" spans="8:10" x14ac:dyDescent="0.25">
      <c r="H7819" s="30"/>
      <c r="I7819" s="30"/>
      <c r="J7819" s="30"/>
    </row>
    <row r="7820" spans="8:10" x14ac:dyDescent="0.25">
      <c r="H7820" s="30"/>
      <c r="I7820" s="30"/>
      <c r="J7820" s="30"/>
    </row>
    <row r="7821" spans="8:10" x14ac:dyDescent="0.25">
      <c r="H7821" s="30"/>
      <c r="I7821" s="30"/>
      <c r="J7821" s="30"/>
    </row>
    <row r="7822" spans="8:10" x14ac:dyDescent="0.25">
      <c r="H7822" s="30"/>
      <c r="I7822" s="30"/>
      <c r="J7822" s="30"/>
    </row>
    <row r="7823" spans="8:10" x14ac:dyDescent="0.25">
      <c r="H7823" s="30"/>
      <c r="I7823" s="30"/>
      <c r="J7823" s="30"/>
    </row>
    <row r="7824" spans="8:10" x14ac:dyDescent="0.25">
      <c r="H7824" s="30"/>
      <c r="I7824" s="30"/>
      <c r="J7824" s="30"/>
    </row>
    <row r="7825" spans="8:10" x14ac:dyDescent="0.25">
      <c r="H7825" s="30"/>
      <c r="I7825" s="30"/>
      <c r="J7825" s="30"/>
    </row>
    <row r="7826" spans="8:10" x14ac:dyDescent="0.25">
      <c r="H7826" s="30"/>
      <c r="I7826" s="30"/>
      <c r="J7826" s="30"/>
    </row>
    <row r="7827" spans="8:10" x14ac:dyDescent="0.25">
      <c r="H7827" s="30"/>
      <c r="I7827" s="30"/>
      <c r="J7827" s="30"/>
    </row>
    <row r="7828" spans="8:10" x14ac:dyDescent="0.25">
      <c r="H7828" s="30"/>
      <c r="I7828" s="30"/>
      <c r="J7828" s="30"/>
    </row>
    <row r="7829" spans="8:10" x14ac:dyDescent="0.25">
      <c r="H7829" s="30"/>
      <c r="I7829" s="30"/>
      <c r="J7829" s="30"/>
    </row>
    <row r="7830" spans="8:10" x14ac:dyDescent="0.25">
      <c r="H7830" s="30"/>
      <c r="I7830" s="30"/>
      <c r="J7830" s="30"/>
    </row>
    <row r="7831" spans="8:10" x14ac:dyDescent="0.25">
      <c r="H7831" s="30"/>
      <c r="I7831" s="30"/>
      <c r="J7831" s="30"/>
    </row>
    <row r="7832" spans="8:10" x14ac:dyDescent="0.25">
      <c r="H7832" s="30"/>
      <c r="I7832" s="30"/>
      <c r="J7832" s="30"/>
    </row>
    <row r="7833" spans="8:10" x14ac:dyDescent="0.25">
      <c r="H7833" s="30"/>
      <c r="I7833" s="30"/>
      <c r="J7833" s="30"/>
    </row>
    <row r="7834" spans="8:10" x14ac:dyDescent="0.25">
      <c r="H7834" s="30"/>
      <c r="I7834" s="30"/>
      <c r="J7834" s="30"/>
    </row>
    <row r="7835" spans="8:10" x14ac:dyDescent="0.25">
      <c r="H7835" s="30"/>
      <c r="I7835" s="30"/>
      <c r="J7835" s="30"/>
    </row>
    <row r="7836" spans="8:10" x14ac:dyDescent="0.25">
      <c r="H7836" s="30"/>
      <c r="I7836" s="30"/>
      <c r="J7836" s="30"/>
    </row>
    <row r="7837" spans="8:10" x14ac:dyDescent="0.25">
      <c r="H7837" s="30"/>
      <c r="I7837" s="30"/>
      <c r="J7837" s="30"/>
    </row>
    <row r="7838" spans="8:10" x14ac:dyDescent="0.25">
      <c r="H7838" s="30"/>
      <c r="I7838" s="30"/>
      <c r="J7838" s="30"/>
    </row>
    <row r="7839" spans="8:10" x14ac:dyDescent="0.25">
      <c r="H7839" s="30"/>
      <c r="I7839" s="30"/>
      <c r="J7839" s="30"/>
    </row>
    <row r="7840" spans="8:10" x14ac:dyDescent="0.25">
      <c r="H7840" s="30"/>
      <c r="I7840" s="30"/>
      <c r="J7840" s="30"/>
    </row>
    <row r="7841" spans="8:10" x14ac:dyDescent="0.25">
      <c r="H7841" s="30"/>
      <c r="I7841" s="30"/>
      <c r="J7841" s="30"/>
    </row>
    <row r="7842" spans="8:10" x14ac:dyDescent="0.25">
      <c r="H7842" s="30"/>
      <c r="I7842" s="30"/>
      <c r="J7842" s="30"/>
    </row>
    <row r="7843" spans="8:10" x14ac:dyDescent="0.25">
      <c r="H7843" s="30"/>
      <c r="I7843" s="30"/>
      <c r="J7843" s="30"/>
    </row>
    <row r="7844" spans="8:10" x14ac:dyDescent="0.25">
      <c r="H7844" s="30"/>
      <c r="I7844" s="30"/>
      <c r="J7844" s="30"/>
    </row>
    <row r="7845" spans="8:10" x14ac:dyDescent="0.25">
      <c r="H7845" s="30"/>
      <c r="I7845" s="30"/>
      <c r="J7845" s="30"/>
    </row>
    <row r="7846" spans="8:10" x14ac:dyDescent="0.25">
      <c r="H7846" s="30"/>
      <c r="I7846" s="30"/>
      <c r="J7846" s="30"/>
    </row>
    <row r="7847" spans="8:10" x14ac:dyDescent="0.25">
      <c r="H7847" s="30"/>
      <c r="I7847" s="30"/>
      <c r="J7847" s="30"/>
    </row>
    <row r="7848" spans="8:10" x14ac:dyDescent="0.25">
      <c r="H7848" s="30"/>
      <c r="I7848" s="30"/>
      <c r="J7848" s="30"/>
    </row>
    <row r="7849" spans="8:10" x14ac:dyDescent="0.25">
      <c r="H7849" s="30"/>
      <c r="I7849" s="30"/>
      <c r="J7849" s="30"/>
    </row>
    <row r="7850" spans="8:10" x14ac:dyDescent="0.25">
      <c r="H7850" s="30"/>
      <c r="I7850" s="30"/>
      <c r="J7850" s="30"/>
    </row>
    <row r="7851" spans="8:10" x14ac:dyDescent="0.25">
      <c r="H7851" s="30"/>
      <c r="I7851" s="30"/>
      <c r="J7851" s="30"/>
    </row>
    <row r="7852" spans="8:10" x14ac:dyDescent="0.25">
      <c r="H7852" s="30"/>
      <c r="I7852" s="30"/>
      <c r="J7852" s="30"/>
    </row>
    <row r="7853" spans="8:10" x14ac:dyDescent="0.25">
      <c r="H7853" s="30"/>
      <c r="I7853" s="30"/>
      <c r="J7853" s="30"/>
    </row>
    <row r="7854" spans="8:10" x14ac:dyDescent="0.25">
      <c r="H7854" s="30"/>
      <c r="I7854" s="30"/>
      <c r="J7854" s="30"/>
    </row>
    <row r="7855" spans="8:10" x14ac:dyDescent="0.25">
      <c r="H7855" s="30"/>
      <c r="I7855" s="30"/>
      <c r="J7855" s="30"/>
    </row>
    <row r="7856" spans="8:10" x14ac:dyDescent="0.25">
      <c r="H7856" s="30"/>
      <c r="I7856" s="30"/>
      <c r="J7856" s="30"/>
    </row>
    <row r="7857" spans="8:10" x14ac:dyDescent="0.25">
      <c r="H7857" s="30"/>
      <c r="I7857" s="30"/>
      <c r="J7857" s="30"/>
    </row>
    <row r="7858" spans="8:10" x14ac:dyDescent="0.25">
      <c r="H7858" s="30"/>
      <c r="I7858" s="30"/>
      <c r="J7858" s="30"/>
    </row>
    <row r="7859" spans="8:10" x14ac:dyDescent="0.25">
      <c r="H7859" s="30"/>
      <c r="I7859" s="30"/>
      <c r="J7859" s="30"/>
    </row>
    <row r="7860" spans="8:10" x14ac:dyDescent="0.25">
      <c r="H7860" s="30"/>
      <c r="I7860" s="30"/>
      <c r="J7860" s="30"/>
    </row>
    <row r="7861" spans="8:10" x14ac:dyDescent="0.25">
      <c r="H7861" s="30"/>
      <c r="I7861" s="30"/>
      <c r="J7861" s="30"/>
    </row>
    <row r="7862" spans="8:10" x14ac:dyDescent="0.25">
      <c r="H7862" s="30"/>
      <c r="I7862" s="30"/>
      <c r="J7862" s="30"/>
    </row>
    <row r="7863" spans="8:10" x14ac:dyDescent="0.25">
      <c r="H7863" s="30"/>
      <c r="I7863" s="30"/>
      <c r="J7863" s="30"/>
    </row>
    <row r="7864" spans="8:10" x14ac:dyDescent="0.25">
      <c r="H7864" s="30"/>
      <c r="I7864" s="30"/>
      <c r="J7864" s="30"/>
    </row>
    <row r="7865" spans="8:10" x14ac:dyDescent="0.25">
      <c r="H7865" s="30"/>
      <c r="I7865" s="30"/>
      <c r="J7865" s="30"/>
    </row>
    <row r="7866" spans="8:10" x14ac:dyDescent="0.25">
      <c r="H7866" s="30"/>
      <c r="I7866" s="30"/>
      <c r="J7866" s="30"/>
    </row>
    <row r="7867" spans="8:10" x14ac:dyDescent="0.25">
      <c r="H7867" s="30"/>
      <c r="I7867" s="30"/>
      <c r="J7867" s="30"/>
    </row>
    <row r="7868" spans="8:10" x14ac:dyDescent="0.25">
      <c r="H7868" s="30"/>
      <c r="I7868" s="30"/>
      <c r="J7868" s="30"/>
    </row>
    <row r="7869" spans="8:10" x14ac:dyDescent="0.25">
      <c r="H7869" s="30"/>
      <c r="I7869" s="30"/>
      <c r="J7869" s="30"/>
    </row>
    <row r="7870" spans="8:10" x14ac:dyDescent="0.25">
      <c r="H7870" s="30"/>
      <c r="I7870" s="30"/>
      <c r="J7870" s="30"/>
    </row>
    <row r="7871" spans="8:10" x14ac:dyDescent="0.25">
      <c r="H7871" s="30"/>
      <c r="I7871" s="30"/>
      <c r="J7871" s="30"/>
    </row>
    <row r="7872" spans="8:10" x14ac:dyDescent="0.25">
      <c r="H7872" s="30"/>
      <c r="I7872" s="30"/>
      <c r="J7872" s="30"/>
    </row>
    <row r="7873" spans="8:10" x14ac:dyDescent="0.25">
      <c r="H7873" s="30"/>
      <c r="I7873" s="30"/>
      <c r="J7873" s="30"/>
    </row>
    <row r="7874" spans="8:10" x14ac:dyDescent="0.25">
      <c r="H7874" s="30"/>
      <c r="I7874" s="30"/>
      <c r="J7874" s="30"/>
    </row>
    <row r="7875" spans="8:10" x14ac:dyDescent="0.25">
      <c r="H7875" s="30"/>
      <c r="I7875" s="30"/>
      <c r="J7875" s="30"/>
    </row>
    <row r="7876" spans="8:10" x14ac:dyDescent="0.25">
      <c r="H7876" s="30"/>
      <c r="I7876" s="30"/>
      <c r="J7876" s="30"/>
    </row>
    <row r="7877" spans="8:10" x14ac:dyDescent="0.25">
      <c r="H7877" s="30"/>
      <c r="I7877" s="30"/>
      <c r="J7877" s="30"/>
    </row>
    <row r="7878" spans="8:10" x14ac:dyDescent="0.25">
      <c r="H7878" s="30"/>
      <c r="I7878" s="30"/>
      <c r="J7878" s="30"/>
    </row>
    <row r="7879" spans="8:10" x14ac:dyDescent="0.25">
      <c r="H7879" s="30"/>
      <c r="I7879" s="30"/>
      <c r="J7879" s="30"/>
    </row>
    <row r="7880" spans="8:10" x14ac:dyDescent="0.25">
      <c r="H7880" s="30"/>
      <c r="I7880" s="30"/>
      <c r="J7880" s="30"/>
    </row>
    <row r="7881" spans="8:10" x14ac:dyDescent="0.25">
      <c r="H7881" s="30"/>
      <c r="I7881" s="30"/>
      <c r="J7881" s="30"/>
    </row>
    <row r="7882" spans="8:10" x14ac:dyDescent="0.25">
      <c r="H7882" s="30"/>
      <c r="I7882" s="30"/>
      <c r="J7882" s="30"/>
    </row>
    <row r="7883" spans="8:10" x14ac:dyDescent="0.25">
      <c r="H7883" s="30"/>
      <c r="I7883" s="30"/>
      <c r="J7883" s="30"/>
    </row>
    <row r="7884" spans="8:10" x14ac:dyDescent="0.25">
      <c r="H7884" s="30"/>
      <c r="I7884" s="30"/>
      <c r="J7884" s="30"/>
    </row>
    <row r="7885" spans="8:10" x14ac:dyDescent="0.25">
      <c r="H7885" s="30"/>
      <c r="I7885" s="30"/>
      <c r="J7885" s="30"/>
    </row>
    <row r="7886" spans="8:10" x14ac:dyDescent="0.25">
      <c r="H7886" s="30"/>
      <c r="I7886" s="30"/>
      <c r="J7886" s="30"/>
    </row>
    <row r="7887" spans="8:10" x14ac:dyDescent="0.25">
      <c r="H7887" s="30"/>
      <c r="I7887" s="30"/>
      <c r="J7887" s="30"/>
    </row>
    <row r="7888" spans="8:10" x14ac:dyDescent="0.25">
      <c r="H7888" s="30"/>
      <c r="I7888" s="30"/>
      <c r="J7888" s="30"/>
    </row>
    <row r="7889" spans="8:10" x14ac:dyDescent="0.25">
      <c r="H7889" s="30"/>
      <c r="I7889" s="30"/>
      <c r="J7889" s="30"/>
    </row>
    <row r="7890" spans="8:10" x14ac:dyDescent="0.25">
      <c r="H7890" s="30"/>
      <c r="I7890" s="30"/>
      <c r="J7890" s="30"/>
    </row>
    <row r="7891" spans="8:10" x14ac:dyDescent="0.25">
      <c r="H7891" s="30"/>
      <c r="I7891" s="30"/>
      <c r="J7891" s="30"/>
    </row>
    <row r="7892" spans="8:10" x14ac:dyDescent="0.25">
      <c r="H7892" s="30"/>
      <c r="I7892" s="30"/>
      <c r="J7892" s="30"/>
    </row>
    <row r="7893" spans="8:10" x14ac:dyDescent="0.25">
      <c r="H7893" s="30"/>
      <c r="I7893" s="30"/>
      <c r="J7893" s="30"/>
    </row>
    <row r="7894" spans="8:10" x14ac:dyDescent="0.25">
      <c r="H7894" s="30"/>
      <c r="I7894" s="30"/>
      <c r="J7894" s="30"/>
    </row>
    <row r="7895" spans="8:10" x14ac:dyDescent="0.25">
      <c r="H7895" s="30"/>
      <c r="I7895" s="30"/>
      <c r="J7895" s="30"/>
    </row>
    <row r="7896" spans="8:10" x14ac:dyDescent="0.25">
      <c r="H7896" s="30"/>
      <c r="I7896" s="30"/>
      <c r="J7896" s="30"/>
    </row>
    <row r="7897" spans="8:10" x14ac:dyDescent="0.25">
      <c r="H7897" s="30"/>
      <c r="I7897" s="30"/>
      <c r="J7897" s="30"/>
    </row>
    <row r="7898" spans="8:10" x14ac:dyDescent="0.25">
      <c r="H7898" s="30"/>
      <c r="I7898" s="30"/>
      <c r="J7898" s="30"/>
    </row>
    <row r="7899" spans="8:10" x14ac:dyDescent="0.25">
      <c r="H7899" s="30"/>
      <c r="I7899" s="30"/>
      <c r="J7899" s="30"/>
    </row>
    <row r="7900" spans="8:10" x14ac:dyDescent="0.25">
      <c r="H7900" s="30"/>
      <c r="I7900" s="30"/>
      <c r="J7900" s="30"/>
    </row>
    <row r="7901" spans="8:10" x14ac:dyDescent="0.25">
      <c r="H7901" s="30"/>
      <c r="I7901" s="30"/>
      <c r="J7901" s="30"/>
    </row>
    <row r="7902" spans="8:10" x14ac:dyDescent="0.25">
      <c r="H7902" s="30"/>
      <c r="I7902" s="30"/>
      <c r="J7902" s="30"/>
    </row>
    <row r="7903" spans="8:10" x14ac:dyDescent="0.25">
      <c r="H7903" s="30"/>
      <c r="I7903" s="30"/>
      <c r="J7903" s="30"/>
    </row>
    <row r="7904" spans="8:10" x14ac:dyDescent="0.25">
      <c r="H7904" s="30"/>
      <c r="I7904" s="30"/>
      <c r="J7904" s="30"/>
    </row>
    <row r="7905" spans="8:10" x14ac:dyDescent="0.25">
      <c r="H7905" s="30"/>
      <c r="I7905" s="30"/>
      <c r="J7905" s="30"/>
    </row>
    <row r="7906" spans="8:10" x14ac:dyDescent="0.25">
      <c r="H7906" s="30"/>
      <c r="I7906" s="30"/>
      <c r="J7906" s="30"/>
    </row>
    <row r="7907" spans="8:10" x14ac:dyDescent="0.25">
      <c r="H7907" s="30"/>
      <c r="I7907" s="30"/>
      <c r="J7907" s="30"/>
    </row>
    <row r="7908" spans="8:10" x14ac:dyDescent="0.25">
      <c r="H7908" s="30"/>
      <c r="I7908" s="30"/>
      <c r="J7908" s="30"/>
    </row>
    <row r="7909" spans="8:10" x14ac:dyDescent="0.25">
      <c r="H7909" s="30"/>
      <c r="I7909" s="30"/>
      <c r="J7909" s="30"/>
    </row>
    <row r="7910" spans="8:10" x14ac:dyDescent="0.25">
      <c r="H7910" s="30"/>
      <c r="I7910" s="30"/>
      <c r="J7910" s="30"/>
    </row>
    <row r="7911" spans="8:10" x14ac:dyDescent="0.25">
      <c r="H7911" s="30"/>
      <c r="I7911" s="30"/>
      <c r="J7911" s="30"/>
    </row>
    <row r="7912" spans="8:10" x14ac:dyDescent="0.25">
      <c r="H7912" s="30"/>
      <c r="I7912" s="30"/>
      <c r="J7912" s="30"/>
    </row>
    <row r="7913" spans="8:10" x14ac:dyDescent="0.25">
      <c r="H7913" s="30"/>
      <c r="I7913" s="30"/>
      <c r="J7913" s="30"/>
    </row>
    <row r="7914" spans="8:10" x14ac:dyDescent="0.25">
      <c r="H7914" s="30"/>
      <c r="I7914" s="30"/>
      <c r="J7914" s="30"/>
    </row>
    <row r="7915" spans="8:10" x14ac:dyDescent="0.25">
      <c r="H7915" s="30"/>
      <c r="I7915" s="30"/>
      <c r="J7915" s="30"/>
    </row>
    <row r="7916" spans="8:10" x14ac:dyDescent="0.25">
      <c r="H7916" s="30"/>
      <c r="I7916" s="30"/>
      <c r="J7916" s="30"/>
    </row>
    <row r="7917" spans="8:10" x14ac:dyDescent="0.25">
      <c r="H7917" s="30"/>
      <c r="I7917" s="30"/>
      <c r="J7917" s="30"/>
    </row>
    <row r="7918" spans="8:10" x14ac:dyDescent="0.25">
      <c r="H7918" s="30"/>
      <c r="I7918" s="30"/>
      <c r="J7918" s="30"/>
    </row>
    <row r="7919" spans="8:10" x14ac:dyDescent="0.25">
      <c r="H7919" s="30"/>
      <c r="I7919" s="30"/>
      <c r="J7919" s="30"/>
    </row>
    <row r="7920" spans="8:10" x14ac:dyDescent="0.25">
      <c r="H7920" s="30"/>
      <c r="I7920" s="30"/>
      <c r="J7920" s="30"/>
    </row>
    <row r="7921" spans="8:10" x14ac:dyDescent="0.25">
      <c r="H7921" s="30"/>
      <c r="I7921" s="30"/>
      <c r="J7921" s="30"/>
    </row>
    <row r="7922" spans="8:10" x14ac:dyDescent="0.25">
      <c r="H7922" s="30"/>
      <c r="I7922" s="30"/>
      <c r="J7922" s="30"/>
    </row>
    <row r="7923" spans="8:10" x14ac:dyDescent="0.25">
      <c r="H7923" s="30"/>
      <c r="I7923" s="30"/>
      <c r="J7923" s="30"/>
    </row>
    <row r="7924" spans="8:10" x14ac:dyDescent="0.25">
      <c r="H7924" s="30"/>
      <c r="I7924" s="30"/>
      <c r="J7924" s="30"/>
    </row>
    <row r="7925" spans="8:10" x14ac:dyDescent="0.25">
      <c r="H7925" s="30"/>
      <c r="I7925" s="30"/>
      <c r="J7925" s="30"/>
    </row>
    <row r="7926" spans="8:10" x14ac:dyDescent="0.25">
      <c r="H7926" s="30"/>
      <c r="I7926" s="30"/>
      <c r="J7926" s="30"/>
    </row>
    <row r="7927" spans="8:10" x14ac:dyDescent="0.25">
      <c r="H7927" s="30"/>
      <c r="I7927" s="30"/>
      <c r="J7927" s="30"/>
    </row>
    <row r="7928" spans="8:10" x14ac:dyDescent="0.25">
      <c r="H7928" s="30"/>
      <c r="I7928" s="30"/>
      <c r="J7928" s="30"/>
    </row>
    <row r="7929" spans="8:10" x14ac:dyDescent="0.25">
      <c r="H7929" s="30"/>
      <c r="I7929" s="30"/>
      <c r="J7929" s="30"/>
    </row>
    <row r="7930" spans="8:10" x14ac:dyDescent="0.25">
      <c r="H7930" s="30"/>
      <c r="I7930" s="30"/>
      <c r="J7930" s="30"/>
    </row>
    <row r="7931" spans="8:10" x14ac:dyDescent="0.25">
      <c r="H7931" s="30"/>
      <c r="I7931" s="30"/>
      <c r="J7931" s="30"/>
    </row>
    <row r="7932" spans="8:10" x14ac:dyDescent="0.25">
      <c r="H7932" s="30"/>
      <c r="I7932" s="30"/>
      <c r="J7932" s="30"/>
    </row>
    <row r="7933" spans="8:10" x14ac:dyDescent="0.25">
      <c r="H7933" s="30"/>
      <c r="I7933" s="30"/>
      <c r="J7933" s="30"/>
    </row>
    <row r="7934" spans="8:10" x14ac:dyDescent="0.25">
      <c r="H7934" s="30"/>
      <c r="I7934" s="30"/>
      <c r="J7934" s="30"/>
    </row>
    <row r="7935" spans="8:10" x14ac:dyDescent="0.25">
      <c r="H7935" s="30"/>
      <c r="I7935" s="30"/>
      <c r="J7935" s="30"/>
    </row>
    <row r="7936" spans="8:10" x14ac:dyDescent="0.25">
      <c r="H7936" s="30"/>
      <c r="I7936" s="30"/>
      <c r="J7936" s="30"/>
    </row>
    <row r="7937" spans="8:10" x14ac:dyDescent="0.25">
      <c r="H7937" s="30"/>
      <c r="I7937" s="30"/>
      <c r="J7937" s="30"/>
    </row>
    <row r="7938" spans="8:10" x14ac:dyDescent="0.25">
      <c r="H7938" s="30"/>
      <c r="I7938" s="30"/>
      <c r="J7938" s="30"/>
    </row>
    <row r="7939" spans="8:10" x14ac:dyDescent="0.25">
      <c r="H7939" s="30"/>
      <c r="I7939" s="30"/>
      <c r="J7939" s="30"/>
    </row>
    <row r="7940" spans="8:10" x14ac:dyDescent="0.25">
      <c r="H7940" s="30"/>
      <c r="I7940" s="30"/>
      <c r="J7940" s="30"/>
    </row>
    <row r="7941" spans="8:10" x14ac:dyDescent="0.25">
      <c r="H7941" s="30"/>
      <c r="I7941" s="30"/>
      <c r="J7941" s="30"/>
    </row>
    <row r="7942" spans="8:10" x14ac:dyDescent="0.25">
      <c r="H7942" s="30"/>
      <c r="I7942" s="30"/>
      <c r="J7942" s="30"/>
    </row>
    <row r="7943" spans="8:10" x14ac:dyDescent="0.25">
      <c r="H7943" s="30"/>
      <c r="I7943" s="30"/>
      <c r="J7943" s="30"/>
    </row>
    <row r="7944" spans="8:10" x14ac:dyDescent="0.25">
      <c r="H7944" s="30"/>
      <c r="I7944" s="30"/>
      <c r="J7944" s="30"/>
    </row>
    <row r="7945" spans="8:10" x14ac:dyDescent="0.25">
      <c r="H7945" s="30"/>
      <c r="I7945" s="30"/>
      <c r="J7945" s="30"/>
    </row>
    <row r="7946" spans="8:10" x14ac:dyDescent="0.25">
      <c r="H7946" s="30"/>
      <c r="I7946" s="30"/>
      <c r="J7946" s="30"/>
    </row>
    <row r="7947" spans="8:10" x14ac:dyDescent="0.25">
      <c r="H7947" s="30"/>
      <c r="I7947" s="30"/>
      <c r="J7947" s="30"/>
    </row>
    <row r="7948" spans="8:10" x14ac:dyDescent="0.25">
      <c r="H7948" s="30"/>
      <c r="I7948" s="30"/>
      <c r="J7948" s="30"/>
    </row>
    <row r="7949" spans="8:10" x14ac:dyDescent="0.25">
      <c r="H7949" s="30"/>
      <c r="I7949" s="30"/>
      <c r="J7949" s="30"/>
    </row>
    <row r="7950" spans="8:10" x14ac:dyDescent="0.25">
      <c r="H7950" s="30"/>
      <c r="I7950" s="30"/>
      <c r="J7950" s="30"/>
    </row>
    <row r="7951" spans="8:10" x14ac:dyDescent="0.25">
      <c r="H7951" s="30"/>
      <c r="I7951" s="30"/>
      <c r="J7951" s="30"/>
    </row>
    <row r="7952" spans="8:10" x14ac:dyDescent="0.25">
      <c r="H7952" s="30"/>
      <c r="I7952" s="30"/>
      <c r="J7952" s="30"/>
    </row>
    <row r="7953" spans="8:10" x14ac:dyDescent="0.25">
      <c r="H7953" s="30"/>
      <c r="I7953" s="30"/>
      <c r="J7953" s="30"/>
    </row>
    <row r="7954" spans="8:10" x14ac:dyDescent="0.25">
      <c r="H7954" s="30"/>
      <c r="I7954" s="30"/>
      <c r="J7954" s="30"/>
    </row>
    <row r="7955" spans="8:10" x14ac:dyDescent="0.25">
      <c r="H7955" s="30"/>
      <c r="I7955" s="30"/>
      <c r="J7955" s="30"/>
    </row>
    <row r="7956" spans="8:10" x14ac:dyDescent="0.25">
      <c r="H7956" s="30"/>
      <c r="I7956" s="30"/>
      <c r="J7956" s="30"/>
    </row>
    <row r="7957" spans="8:10" x14ac:dyDescent="0.25">
      <c r="H7957" s="30"/>
      <c r="I7957" s="30"/>
      <c r="J7957" s="30"/>
    </row>
    <row r="7958" spans="8:10" x14ac:dyDescent="0.25">
      <c r="H7958" s="30"/>
      <c r="I7958" s="30"/>
      <c r="J7958" s="30"/>
    </row>
    <row r="7959" spans="8:10" x14ac:dyDescent="0.25">
      <c r="H7959" s="30"/>
      <c r="I7959" s="30"/>
      <c r="J7959" s="30"/>
    </row>
    <row r="7960" spans="8:10" x14ac:dyDescent="0.25">
      <c r="H7960" s="30"/>
      <c r="I7960" s="30"/>
      <c r="J7960" s="30"/>
    </row>
    <row r="7961" spans="8:10" x14ac:dyDescent="0.25">
      <c r="H7961" s="30"/>
      <c r="I7961" s="30"/>
      <c r="J7961" s="30"/>
    </row>
    <row r="7962" spans="8:10" x14ac:dyDescent="0.25">
      <c r="H7962" s="30"/>
      <c r="I7962" s="30"/>
      <c r="J7962" s="30"/>
    </row>
    <row r="7963" spans="8:10" x14ac:dyDescent="0.25">
      <c r="H7963" s="30"/>
      <c r="I7963" s="30"/>
      <c r="J7963" s="30"/>
    </row>
    <row r="7964" spans="8:10" x14ac:dyDescent="0.25">
      <c r="H7964" s="30"/>
      <c r="I7964" s="30"/>
      <c r="J7964" s="30"/>
    </row>
    <row r="7965" spans="8:10" x14ac:dyDescent="0.25">
      <c r="H7965" s="30"/>
      <c r="I7965" s="30"/>
      <c r="J7965" s="30"/>
    </row>
    <row r="7966" spans="8:10" x14ac:dyDescent="0.25">
      <c r="H7966" s="30"/>
      <c r="I7966" s="30"/>
      <c r="J7966" s="30"/>
    </row>
    <row r="7967" spans="8:10" x14ac:dyDescent="0.25">
      <c r="H7967" s="30"/>
      <c r="I7967" s="30"/>
      <c r="J7967" s="30"/>
    </row>
    <row r="7968" spans="8:10" x14ac:dyDescent="0.25">
      <c r="H7968" s="30"/>
      <c r="I7968" s="30"/>
      <c r="J7968" s="30"/>
    </row>
    <row r="7969" spans="8:10" x14ac:dyDescent="0.25">
      <c r="H7969" s="30"/>
      <c r="I7969" s="30"/>
      <c r="J7969" s="30"/>
    </row>
    <row r="7970" spans="8:10" x14ac:dyDescent="0.25">
      <c r="H7970" s="30"/>
      <c r="I7970" s="30"/>
      <c r="J7970" s="30"/>
    </row>
    <row r="7971" spans="8:10" x14ac:dyDescent="0.25">
      <c r="H7971" s="30"/>
      <c r="I7971" s="30"/>
      <c r="J7971" s="30"/>
    </row>
    <row r="7972" spans="8:10" x14ac:dyDescent="0.25">
      <c r="H7972" s="30"/>
      <c r="I7972" s="30"/>
      <c r="J7972" s="30"/>
    </row>
    <row r="7973" spans="8:10" x14ac:dyDescent="0.25">
      <c r="H7973" s="30"/>
      <c r="I7973" s="30"/>
      <c r="J7973" s="30"/>
    </row>
    <row r="7974" spans="8:10" x14ac:dyDescent="0.25">
      <c r="H7974" s="30"/>
      <c r="I7974" s="30"/>
      <c r="J7974" s="30"/>
    </row>
    <row r="7975" spans="8:10" x14ac:dyDescent="0.25">
      <c r="H7975" s="30"/>
      <c r="I7975" s="30"/>
      <c r="J7975" s="30"/>
    </row>
    <row r="7976" spans="8:10" x14ac:dyDescent="0.25">
      <c r="H7976" s="30"/>
      <c r="I7976" s="30"/>
      <c r="J7976" s="30"/>
    </row>
    <row r="7977" spans="8:10" x14ac:dyDescent="0.25">
      <c r="H7977" s="30"/>
      <c r="I7977" s="30"/>
      <c r="J7977" s="30"/>
    </row>
    <row r="7978" spans="8:10" x14ac:dyDescent="0.25">
      <c r="H7978" s="30"/>
      <c r="I7978" s="30"/>
      <c r="J7978" s="30"/>
    </row>
    <row r="7979" spans="8:10" x14ac:dyDescent="0.25">
      <c r="H7979" s="30"/>
      <c r="I7979" s="30"/>
      <c r="J7979" s="30"/>
    </row>
    <row r="7980" spans="8:10" x14ac:dyDescent="0.25">
      <c r="H7980" s="30"/>
      <c r="I7980" s="30"/>
      <c r="J7980" s="30"/>
    </row>
    <row r="7981" spans="8:10" x14ac:dyDescent="0.25">
      <c r="H7981" s="30"/>
      <c r="I7981" s="30"/>
      <c r="J7981" s="30"/>
    </row>
    <row r="7982" spans="8:10" x14ac:dyDescent="0.25">
      <c r="H7982" s="30"/>
      <c r="I7982" s="30"/>
      <c r="J7982" s="30"/>
    </row>
    <row r="7983" spans="8:10" x14ac:dyDescent="0.25">
      <c r="H7983" s="30"/>
      <c r="I7983" s="30"/>
      <c r="J7983" s="30"/>
    </row>
    <row r="7984" spans="8:10" x14ac:dyDescent="0.25">
      <c r="H7984" s="30"/>
      <c r="I7984" s="30"/>
      <c r="J7984" s="30"/>
    </row>
    <row r="7985" spans="8:10" x14ac:dyDescent="0.25">
      <c r="H7985" s="30"/>
      <c r="I7985" s="30"/>
      <c r="J7985" s="30"/>
    </row>
    <row r="7986" spans="8:10" x14ac:dyDescent="0.25">
      <c r="H7986" s="30"/>
      <c r="I7986" s="30"/>
      <c r="J7986" s="30"/>
    </row>
    <row r="7987" spans="8:10" x14ac:dyDescent="0.25">
      <c r="H7987" s="30"/>
      <c r="I7987" s="30"/>
      <c r="J7987" s="30"/>
    </row>
    <row r="7988" spans="8:10" x14ac:dyDescent="0.25">
      <c r="H7988" s="30"/>
      <c r="I7988" s="30"/>
      <c r="J7988" s="30"/>
    </row>
    <row r="7989" spans="8:10" x14ac:dyDescent="0.25">
      <c r="H7989" s="30"/>
      <c r="I7989" s="30"/>
      <c r="J7989" s="30"/>
    </row>
    <row r="7990" spans="8:10" x14ac:dyDescent="0.25">
      <c r="H7990" s="30"/>
      <c r="I7990" s="30"/>
      <c r="J7990" s="30"/>
    </row>
    <row r="7991" spans="8:10" x14ac:dyDescent="0.25">
      <c r="H7991" s="30"/>
      <c r="I7991" s="30"/>
      <c r="J7991" s="30"/>
    </row>
    <row r="7992" spans="8:10" x14ac:dyDescent="0.25">
      <c r="H7992" s="30"/>
      <c r="I7992" s="30"/>
      <c r="J7992" s="30"/>
    </row>
    <row r="7993" spans="8:10" x14ac:dyDescent="0.25">
      <c r="H7993" s="30"/>
      <c r="I7993" s="30"/>
      <c r="J7993" s="30"/>
    </row>
    <row r="7994" spans="8:10" x14ac:dyDescent="0.25">
      <c r="H7994" s="30"/>
      <c r="I7994" s="30"/>
      <c r="J7994" s="30"/>
    </row>
    <row r="7995" spans="8:10" x14ac:dyDescent="0.25">
      <c r="H7995" s="30"/>
      <c r="I7995" s="30"/>
      <c r="J7995" s="30"/>
    </row>
    <row r="7996" spans="8:10" x14ac:dyDescent="0.25">
      <c r="H7996" s="30"/>
      <c r="I7996" s="30"/>
      <c r="J7996" s="30"/>
    </row>
    <row r="7997" spans="8:10" x14ac:dyDescent="0.25">
      <c r="H7997" s="30"/>
      <c r="I7997" s="30"/>
      <c r="J7997" s="30"/>
    </row>
    <row r="7998" spans="8:10" x14ac:dyDescent="0.25">
      <c r="H7998" s="30"/>
      <c r="I7998" s="30"/>
      <c r="J7998" s="30"/>
    </row>
    <row r="7999" spans="8:10" x14ac:dyDescent="0.25">
      <c r="H7999" s="30"/>
      <c r="I7999" s="30"/>
      <c r="J7999" s="30"/>
    </row>
    <row r="8000" spans="8:10" x14ac:dyDescent="0.25">
      <c r="H8000" s="30"/>
      <c r="I8000" s="30"/>
      <c r="J8000" s="30"/>
    </row>
    <row r="8001" spans="8:10" x14ac:dyDescent="0.25">
      <c r="H8001" s="30"/>
      <c r="I8001" s="30"/>
      <c r="J8001" s="30"/>
    </row>
    <row r="8002" spans="8:10" x14ac:dyDescent="0.25">
      <c r="H8002" s="30"/>
      <c r="I8002" s="30"/>
      <c r="J8002" s="30"/>
    </row>
    <row r="8003" spans="8:10" x14ac:dyDescent="0.25">
      <c r="H8003" s="30"/>
      <c r="I8003" s="30"/>
      <c r="J8003" s="30"/>
    </row>
    <row r="8004" spans="8:10" x14ac:dyDescent="0.25">
      <c r="H8004" s="30"/>
      <c r="I8004" s="30"/>
      <c r="J8004" s="30"/>
    </row>
    <row r="8005" spans="8:10" x14ac:dyDescent="0.25">
      <c r="H8005" s="30"/>
      <c r="I8005" s="30"/>
      <c r="J8005" s="30"/>
    </row>
    <row r="8006" spans="8:10" x14ac:dyDescent="0.25">
      <c r="H8006" s="30"/>
      <c r="I8006" s="30"/>
      <c r="J8006" s="30"/>
    </row>
    <row r="8007" spans="8:10" x14ac:dyDescent="0.25">
      <c r="H8007" s="30"/>
      <c r="I8007" s="30"/>
      <c r="J8007" s="30"/>
    </row>
    <row r="8008" spans="8:10" x14ac:dyDescent="0.25">
      <c r="H8008" s="30"/>
      <c r="I8008" s="30"/>
      <c r="J8008" s="30"/>
    </row>
    <row r="8009" spans="8:10" x14ac:dyDescent="0.25">
      <c r="H8009" s="30"/>
      <c r="I8009" s="30"/>
      <c r="J8009" s="30"/>
    </row>
    <row r="8010" spans="8:10" x14ac:dyDescent="0.25">
      <c r="H8010" s="30"/>
      <c r="I8010" s="30"/>
      <c r="J8010" s="30"/>
    </row>
    <row r="8011" spans="8:10" x14ac:dyDescent="0.25">
      <c r="H8011" s="30"/>
      <c r="I8011" s="30"/>
      <c r="J8011" s="30"/>
    </row>
    <row r="8012" spans="8:10" x14ac:dyDescent="0.25">
      <c r="H8012" s="30"/>
      <c r="I8012" s="30"/>
      <c r="J8012" s="30"/>
    </row>
    <row r="8013" spans="8:10" x14ac:dyDescent="0.25">
      <c r="H8013" s="30"/>
      <c r="I8013" s="30"/>
      <c r="J8013" s="30"/>
    </row>
    <row r="8014" spans="8:10" x14ac:dyDescent="0.25">
      <c r="H8014" s="30"/>
      <c r="I8014" s="30"/>
      <c r="J8014" s="30"/>
    </row>
    <row r="8015" spans="8:10" x14ac:dyDescent="0.25">
      <c r="H8015" s="30"/>
      <c r="I8015" s="30"/>
      <c r="J8015" s="30"/>
    </row>
    <row r="8016" spans="8:10" x14ac:dyDescent="0.25">
      <c r="H8016" s="30"/>
      <c r="I8016" s="30"/>
      <c r="J8016" s="30"/>
    </row>
    <row r="8017" spans="8:10" x14ac:dyDescent="0.25">
      <c r="H8017" s="30"/>
      <c r="I8017" s="30"/>
      <c r="J8017" s="30"/>
    </row>
    <row r="8018" spans="8:10" x14ac:dyDescent="0.25">
      <c r="H8018" s="30"/>
      <c r="I8018" s="30"/>
      <c r="J8018" s="30"/>
    </row>
    <row r="8019" spans="8:10" x14ac:dyDescent="0.25">
      <c r="H8019" s="30"/>
      <c r="I8019" s="30"/>
      <c r="J8019" s="30"/>
    </row>
    <row r="8020" spans="8:10" x14ac:dyDescent="0.25">
      <c r="H8020" s="30"/>
      <c r="I8020" s="30"/>
      <c r="J8020" s="30"/>
    </row>
    <row r="8021" spans="8:10" x14ac:dyDescent="0.25">
      <c r="H8021" s="30"/>
      <c r="I8021" s="30"/>
      <c r="J8021" s="30"/>
    </row>
    <row r="8022" spans="8:10" x14ac:dyDescent="0.25">
      <c r="H8022" s="30"/>
      <c r="I8022" s="30"/>
      <c r="J8022" s="30"/>
    </row>
    <row r="8023" spans="8:10" x14ac:dyDescent="0.25">
      <c r="H8023" s="30"/>
      <c r="I8023" s="30"/>
      <c r="J8023" s="30"/>
    </row>
    <row r="8024" spans="8:10" x14ac:dyDescent="0.25">
      <c r="H8024" s="30"/>
      <c r="I8024" s="30"/>
      <c r="J8024" s="30"/>
    </row>
    <row r="8025" spans="8:10" x14ac:dyDescent="0.25">
      <c r="H8025" s="30"/>
      <c r="I8025" s="30"/>
      <c r="J8025" s="30"/>
    </row>
    <row r="8026" spans="8:10" x14ac:dyDescent="0.25">
      <c r="H8026" s="30"/>
      <c r="I8026" s="30"/>
      <c r="J8026" s="30"/>
    </row>
    <row r="8027" spans="8:10" x14ac:dyDescent="0.25">
      <c r="H8027" s="30"/>
      <c r="I8027" s="30"/>
      <c r="J8027" s="30"/>
    </row>
    <row r="8028" spans="8:10" x14ac:dyDescent="0.25">
      <c r="H8028" s="30"/>
      <c r="I8028" s="30"/>
      <c r="J8028" s="30"/>
    </row>
    <row r="8029" spans="8:10" x14ac:dyDescent="0.25">
      <c r="H8029" s="30"/>
      <c r="I8029" s="30"/>
      <c r="J8029" s="30"/>
    </row>
    <row r="8030" spans="8:10" x14ac:dyDescent="0.25">
      <c r="H8030" s="30"/>
      <c r="I8030" s="30"/>
      <c r="J8030" s="30"/>
    </row>
    <row r="8031" spans="8:10" x14ac:dyDescent="0.25">
      <c r="H8031" s="30"/>
      <c r="I8031" s="30"/>
      <c r="J8031" s="30"/>
    </row>
    <row r="8032" spans="8:10" x14ac:dyDescent="0.25">
      <c r="H8032" s="30"/>
      <c r="I8032" s="30"/>
      <c r="J8032" s="30"/>
    </row>
    <row r="8033" spans="8:10" x14ac:dyDescent="0.25">
      <c r="H8033" s="30"/>
      <c r="I8033" s="30"/>
      <c r="J8033" s="30"/>
    </row>
    <row r="8034" spans="8:10" x14ac:dyDescent="0.25">
      <c r="H8034" s="30"/>
      <c r="I8034" s="30"/>
      <c r="J8034" s="30"/>
    </row>
    <row r="8035" spans="8:10" x14ac:dyDescent="0.25">
      <c r="H8035" s="30"/>
      <c r="I8035" s="30"/>
      <c r="J8035" s="30"/>
    </row>
    <row r="8036" spans="8:10" x14ac:dyDescent="0.25">
      <c r="H8036" s="30"/>
      <c r="I8036" s="30"/>
      <c r="J8036" s="30"/>
    </row>
    <row r="8037" spans="8:10" x14ac:dyDescent="0.25">
      <c r="H8037" s="30"/>
      <c r="I8037" s="30"/>
      <c r="J8037" s="30"/>
    </row>
    <row r="8038" spans="8:10" x14ac:dyDescent="0.25">
      <c r="H8038" s="30"/>
      <c r="I8038" s="30"/>
      <c r="J8038" s="30"/>
    </row>
    <row r="8039" spans="8:10" x14ac:dyDescent="0.25">
      <c r="H8039" s="30"/>
      <c r="I8039" s="30"/>
      <c r="J8039" s="30"/>
    </row>
    <row r="8040" spans="8:10" x14ac:dyDescent="0.25">
      <c r="H8040" s="30"/>
      <c r="I8040" s="30"/>
      <c r="J8040" s="30"/>
    </row>
    <row r="8041" spans="8:10" x14ac:dyDescent="0.25">
      <c r="H8041" s="30"/>
      <c r="I8041" s="30"/>
      <c r="J8041" s="30"/>
    </row>
    <row r="8042" spans="8:10" x14ac:dyDescent="0.25">
      <c r="H8042" s="30"/>
      <c r="I8042" s="30"/>
      <c r="J8042" s="30"/>
    </row>
    <row r="8043" spans="8:10" x14ac:dyDescent="0.25">
      <c r="H8043" s="30"/>
      <c r="I8043" s="30"/>
      <c r="J8043" s="30"/>
    </row>
    <row r="8044" spans="8:10" x14ac:dyDescent="0.25">
      <c r="H8044" s="30"/>
      <c r="I8044" s="30"/>
      <c r="J8044" s="30"/>
    </row>
    <row r="8045" spans="8:10" x14ac:dyDescent="0.25">
      <c r="H8045" s="30"/>
      <c r="I8045" s="30"/>
      <c r="J8045" s="30"/>
    </row>
    <row r="8046" spans="8:10" x14ac:dyDescent="0.25">
      <c r="H8046" s="30"/>
      <c r="I8046" s="30"/>
      <c r="J8046" s="30"/>
    </row>
    <row r="8047" spans="8:10" x14ac:dyDescent="0.25">
      <c r="H8047" s="30"/>
      <c r="I8047" s="30"/>
      <c r="J8047" s="30"/>
    </row>
    <row r="8048" spans="8:10" x14ac:dyDescent="0.25">
      <c r="H8048" s="30"/>
      <c r="I8048" s="30"/>
      <c r="J8048" s="30"/>
    </row>
    <row r="8049" spans="8:10" x14ac:dyDescent="0.25">
      <c r="H8049" s="30"/>
      <c r="I8049" s="30"/>
      <c r="J8049" s="30"/>
    </row>
    <row r="8050" spans="8:10" x14ac:dyDescent="0.25">
      <c r="H8050" s="30"/>
      <c r="I8050" s="30"/>
      <c r="J8050" s="30"/>
    </row>
    <row r="8051" spans="8:10" x14ac:dyDescent="0.25">
      <c r="H8051" s="30"/>
      <c r="I8051" s="30"/>
      <c r="J8051" s="30"/>
    </row>
    <row r="8052" spans="8:10" x14ac:dyDescent="0.25">
      <c r="H8052" s="30"/>
      <c r="I8052" s="30"/>
      <c r="J8052" s="30"/>
    </row>
    <row r="8053" spans="8:10" x14ac:dyDescent="0.25">
      <c r="H8053" s="30"/>
      <c r="I8053" s="30"/>
      <c r="J8053" s="30"/>
    </row>
    <row r="8054" spans="8:10" x14ac:dyDescent="0.25">
      <c r="H8054" s="30"/>
      <c r="I8054" s="30"/>
      <c r="J8054" s="30"/>
    </row>
    <row r="8055" spans="8:10" x14ac:dyDescent="0.25">
      <c r="H8055" s="30"/>
      <c r="I8055" s="30"/>
      <c r="J8055" s="30"/>
    </row>
    <row r="8056" spans="8:10" x14ac:dyDescent="0.25">
      <c r="H8056" s="30"/>
      <c r="I8056" s="30"/>
      <c r="J8056" s="30"/>
    </row>
    <row r="8057" spans="8:10" x14ac:dyDescent="0.25">
      <c r="H8057" s="30"/>
      <c r="I8057" s="30"/>
      <c r="J8057" s="30"/>
    </row>
    <row r="8058" spans="8:10" x14ac:dyDescent="0.25">
      <c r="H8058" s="30"/>
      <c r="I8058" s="30"/>
      <c r="J8058" s="30"/>
    </row>
    <row r="8059" spans="8:10" x14ac:dyDescent="0.25">
      <c r="H8059" s="30"/>
      <c r="I8059" s="30"/>
      <c r="J8059" s="30"/>
    </row>
    <row r="8060" spans="8:10" x14ac:dyDescent="0.25">
      <c r="H8060" s="30"/>
      <c r="I8060" s="30"/>
      <c r="J8060" s="30"/>
    </row>
    <row r="8061" spans="8:10" x14ac:dyDescent="0.25">
      <c r="H8061" s="30"/>
      <c r="I8061" s="30"/>
      <c r="J8061" s="30"/>
    </row>
    <row r="8062" spans="8:10" x14ac:dyDescent="0.25">
      <c r="H8062" s="30"/>
      <c r="I8062" s="30"/>
      <c r="J8062" s="30"/>
    </row>
    <row r="8063" spans="8:10" x14ac:dyDescent="0.25">
      <c r="H8063" s="30"/>
      <c r="I8063" s="30"/>
      <c r="J8063" s="30"/>
    </row>
    <row r="8064" spans="8:10" x14ac:dyDescent="0.25">
      <c r="H8064" s="30"/>
      <c r="I8064" s="30"/>
      <c r="J8064" s="30"/>
    </row>
    <row r="8065" spans="8:10" x14ac:dyDescent="0.25">
      <c r="H8065" s="30"/>
      <c r="I8065" s="30"/>
      <c r="J8065" s="30"/>
    </row>
    <row r="8066" spans="8:10" x14ac:dyDescent="0.25">
      <c r="H8066" s="30"/>
      <c r="I8066" s="30"/>
      <c r="J8066" s="30"/>
    </row>
    <row r="8067" spans="8:10" x14ac:dyDescent="0.25">
      <c r="H8067" s="30"/>
      <c r="I8067" s="30"/>
      <c r="J8067" s="30"/>
    </row>
    <row r="8068" spans="8:10" x14ac:dyDescent="0.25">
      <c r="H8068" s="30"/>
      <c r="I8068" s="30"/>
      <c r="J8068" s="30"/>
    </row>
    <row r="8069" spans="8:10" x14ac:dyDescent="0.25">
      <c r="H8069" s="30"/>
      <c r="I8069" s="30"/>
      <c r="J8069" s="30"/>
    </row>
    <row r="8070" spans="8:10" x14ac:dyDescent="0.25">
      <c r="H8070" s="30"/>
      <c r="I8070" s="30"/>
      <c r="J8070" s="30"/>
    </row>
    <row r="8071" spans="8:10" x14ac:dyDescent="0.25">
      <c r="H8071" s="30"/>
      <c r="I8071" s="30"/>
      <c r="J8071" s="30"/>
    </row>
    <row r="8072" spans="8:10" x14ac:dyDescent="0.25">
      <c r="H8072" s="30"/>
      <c r="I8072" s="30"/>
      <c r="J8072" s="30"/>
    </row>
    <row r="8073" spans="8:10" x14ac:dyDescent="0.25">
      <c r="H8073" s="30"/>
      <c r="I8073" s="30"/>
      <c r="J8073" s="30"/>
    </row>
    <row r="8074" spans="8:10" x14ac:dyDescent="0.25">
      <c r="H8074" s="30"/>
      <c r="I8074" s="30"/>
      <c r="J8074" s="30"/>
    </row>
    <row r="8075" spans="8:10" x14ac:dyDescent="0.25">
      <c r="H8075" s="30"/>
      <c r="I8075" s="30"/>
      <c r="J8075" s="30"/>
    </row>
    <row r="8076" spans="8:10" x14ac:dyDescent="0.25">
      <c r="H8076" s="30"/>
      <c r="I8076" s="30"/>
      <c r="J8076" s="30"/>
    </row>
    <row r="8077" spans="8:10" x14ac:dyDescent="0.25">
      <c r="H8077" s="30"/>
      <c r="I8077" s="30"/>
      <c r="J8077" s="30"/>
    </row>
    <row r="8078" spans="8:10" x14ac:dyDescent="0.25">
      <c r="H8078" s="30"/>
      <c r="I8078" s="30"/>
      <c r="J8078" s="30"/>
    </row>
    <row r="8079" spans="8:10" x14ac:dyDescent="0.25">
      <c r="H8079" s="30"/>
      <c r="I8079" s="30"/>
      <c r="J8079" s="30"/>
    </row>
    <row r="8080" spans="8:10" x14ac:dyDescent="0.25">
      <c r="H8080" s="30"/>
      <c r="I8080" s="30"/>
      <c r="J8080" s="30"/>
    </row>
    <row r="8081" spans="8:10" x14ac:dyDescent="0.25">
      <c r="H8081" s="30"/>
      <c r="I8081" s="30"/>
      <c r="J8081" s="30"/>
    </row>
    <row r="8082" spans="8:10" x14ac:dyDescent="0.25">
      <c r="H8082" s="30"/>
      <c r="I8082" s="30"/>
      <c r="J8082" s="30"/>
    </row>
    <row r="8083" spans="8:10" x14ac:dyDescent="0.25">
      <c r="H8083" s="30"/>
      <c r="I8083" s="30"/>
      <c r="J8083" s="30"/>
    </row>
    <row r="8084" spans="8:10" x14ac:dyDescent="0.25">
      <c r="H8084" s="30"/>
      <c r="I8084" s="30"/>
      <c r="J8084" s="30"/>
    </row>
    <row r="8085" spans="8:10" x14ac:dyDescent="0.25">
      <c r="H8085" s="30"/>
      <c r="I8085" s="30"/>
      <c r="J8085" s="30"/>
    </row>
    <row r="8086" spans="8:10" x14ac:dyDescent="0.25">
      <c r="H8086" s="30"/>
      <c r="I8086" s="30"/>
      <c r="J8086" s="30"/>
    </row>
    <row r="8087" spans="8:10" x14ac:dyDescent="0.25">
      <c r="H8087" s="30"/>
      <c r="I8087" s="30"/>
      <c r="J8087" s="30"/>
    </row>
    <row r="8088" spans="8:10" x14ac:dyDescent="0.25">
      <c r="H8088" s="30"/>
      <c r="I8088" s="30"/>
      <c r="J8088" s="30"/>
    </row>
    <row r="8089" spans="8:10" x14ac:dyDescent="0.25">
      <c r="H8089" s="30"/>
      <c r="I8089" s="30"/>
      <c r="J8089" s="30"/>
    </row>
    <row r="8090" spans="8:10" x14ac:dyDescent="0.25">
      <c r="H8090" s="30"/>
      <c r="I8090" s="30"/>
      <c r="J8090" s="30"/>
    </row>
    <row r="8091" spans="8:10" x14ac:dyDescent="0.25">
      <c r="H8091" s="30"/>
      <c r="I8091" s="30"/>
      <c r="J8091" s="30"/>
    </row>
    <row r="8092" spans="8:10" x14ac:dyDescent="0.25">
      <c r="H8092" s="30"/>
      <c r="I8092" s="30"/>
      <c r="J8092" s="30"/>
    </row>
    <row r="8093" spans="8:10" x14ac:dyDescent="0.25">
      <c r="H8093" s="30"/>
      <c r="I8093" s="30"/>
      <c r="J8093" s="30"/>
    </row>
    <row r="8094" spans="8:10" x14ac:dyDescent="0.25">
      <c r="H8094" s="30"/>
      <c r="I8094" s="30"/>
      <c r="J8094" s="30"/>
    </row>
    <row r="8095" spans="8:10" x14ac:dyDescent="0.25">
      <c r="H8095" s="30"/>
      <c r="I8095" s="30"/>
      <c r="J8095" s="30"/>
    </row>
    <row r="8096" spans="8:10" x14ac:dyDescent="0.25">
      <c r="H8096" s="30"/>
      <c r="I8096" s="30"/>
      <c r="J8096" s="30"/>
    </row>
    <row r="8097" spans="8:10" x14ac:dyDescent="0.25">
      <c r="H8097" s="30"/>
      <c r="I8097" s="30"/>
      <c r="J8097" s="30"/>
    </row>
    <row r="8098" spans="8:10" x14ac:dyDescent="0.25">
      <c r="H8098" s="30"/>
      <c r="I8098" s="30"/>
      <c r="J8098" s="30"/>
    </row>
    <row r="8099" spans="8:10" x14ac:dyDescent="0.25">
      <c r="H8099" s="30"/>
      <c r="I8099" s="30"/>
      <c r="J8099" s="30"/>
    </row>
    <row r="8100" spans="8:10" x14ac:dyDescent="0.25">
      <c r="H8100" s="30"/>
      <c r="I8100" s="30"/>
      <c r="J8100" s="30"/>
    </row>
    <row r="8101" spans="8:10" x14ac:dyDescent="0.25">
      <c r="H8101" s="30"/>
      <c r="I8101" s="30"/>
      <c r="J8101" s="30"/>
    </row>
    <row r="8102" spans="8:10" x14ac:dyDescent="0.25">
      <c r="H8102" s="30"/>
      <c r="I8102" s="30"/>
      <c r="J8102" s="30"/>
    </row>
    <row r="8103" spans="8:10" x14ac:dyDescent="0.25">
      <c r="H8103" s="30"/>
      <c r="I8103" s="30"/>
      <c r="J8103" s="30"/>
    </row>
    <row r="8104" spans="8:10" x14ac:dyDescent="0.25">
      <c r="H8104" s="30"/>
      <c r="I8104" s="30"/>
      <c r="J8104" s="30"/>
    </row>
    <row r="8105" spans="8:10" x14ac:dyDescent="0.25">
      <c r="H8105" s="30"/>
      <c r="I8105" s="30"/>
      <c r="J8105" s="30"/>
    </row>
    <row r="8106" spans="8:10" x14ac:dyDescent="0.25">
      <c r="H8106" s="30"/>
      <c r="I8106" s="30"/>
      <c r="J8106" s="30"/>
    </row>
    <row r="8107" spans="8:10" x14ac:dyDescent="0.25">
      <c r="H8107" s="30"/>
      <c r="I8107" s="30"/>
      <c r="J8107" s="30"/>
    </row>
    <row r="8108" spans="8:10" x14ac:dyDescent="0.25">
      <c r="H8108" s="30"/>
      <c r="I8108" s="30"/>
      <c r="J8108" s="30"/>
    </row>
    <row r="8109" spans="8:10" x14ac:dyDescent="0.25">
      <c r="H8109" s="30"/>
      <c r="I8109" s="30"/>
      <c r="J8109" s="30"/>
    </row>
    <row r="8110" spans="8:10" x14ac:dyDescent="0.25">
      <c r="H8110" s="30"/>
      <c r="I8110" s="30"/>
      <c r="J8110" s="30"/>
    </row>
    <row r="8111" spans="8:10" x14ac:dyDescent="0.25">
      <c r="H8111" s="30"/>
      <c r="I8111" s="30"/>
      <c r="J8111" s="30"/>
    </row>
    <row r="8112" spans="8:10" x14ac:dyDescent="0.25">
      <c r="H8112" s="30"/>
      <c r="I8112" s="30"/>
      <c r="J8112" s="30"/>
    </row>
    <row r="8113" spans="8:10" x14ac:dyDescent="0.25">
      <c r="H8113" s="30"/>
      <c r="I8113" s="30"/>
      <c r="J8113" s="30"/>
    </row>
    <row r="8114" spans="8:10" x14ac:dyDescent="0.25">
      <c r="H8114" s="30"/>
      <c r="I8114" s="30"/>
      <c r="J8114" s="30"/>
    </row>
    <row r="8115" spans="8:10" x14ac:dyDescent="0.25">
      <c r="H8115" s="30"/>
      <c r="I8115" s="30"/>
      <c r="J8115" s="30"/>
    </row>
    <row r="8116" spans="8:10" x14ac:dyDescent="0.25">
      <c r="H8116" s="30"/>
      <c r="I8116" s="30"/>
      <c r="J8116" s="30"/>
    </row>
    <row r="8117" spans="8:10" x14ac:dyDescent="0.25">
      <c r="H8117" s="30"/>
      <c r="I8117" s="30"/>
      <c r="J8117" s="30"/>
    </row>
    <row r="8118" spans="8:10" x14ac:dyDescent="0.25">
      <c r="H8118" s="30"/>
      <c r="I8118" s="30"/>
      <c r="J8118" s="30"/>
    </row>
    <row r="8119" spans="8:10" x14ac:dyDescent="0.25">
      <c r="H8119" s="30"/>
      <c r="I8119" s="30"/>
      <c r="J8119" s="30"/>
    </row>
    <row r="8120" spans="8:10" x14ac:dyDescent="0.25">
      <c r="H8120" s="30"/>
      <c r="I8120" s="30"/>
      <c r="J8120" s="30"/>
    </row>
    <row r="8121" spans="8:10" x14ac:dyDescent="0.25">
      <c r="H8121" s="30"/>
      <c r="I8121" s="30"/>
      <c r="J8121" s="30"/>
    </row>
    <row r="8122" spans="8:10" x14ac:dyDescent="0.25">
      <c r="H8122" s="30"/>
      <c r="I8122" s="30"/>
      <c r="J8122" s="30"/>
    </row>
    <row r="8123" spans="8:10" x14ac:dyDescent="0.25">
      <c r="H8123" s="30"/>
      <c r="I8123" s="30"/>
      <c r="J8123" s="30"/>
    </row>
    <row r="8124" spans="8:10" x14ac:dyDescent="0.25">
      <c r="H8124" s="30"/>
      <c r="I8124" s="30"/>
      <c r="J8124" s="30"/>
    </row>
    <row r="8125" spans="8:10" x14ac:dyDescent="0.25">
      <c r="H8125" s="30"/>
      <c r="I8125" s="30"/>
      <c r="J8125" s="30"/>
    </row>
    <row r="8126" spans="8:10" x14ac:dyDescent="0.25">
      <c r="H8126" s="30"/>
      <c r="I8126" s="30"/>
      <c r="J8126" s="30"/>
    </row>
    <row r="8127" spans="8:10" x14ac:dyDescent="0.25">
      <c r="H8127" s="30"/>
      <c r="I8127" s="30"/>
      <c r="J8127" s="30"/>
    </row>
    <row r="8128" spans="8:10" x14ac:dyDescent="0.25">
      <c r="H8128" s="30"/>
      <c r="I8128" s="30"/>
      <c r="J8128" s="30"/>
    </row>
    <row r="8129" spans="8:10" x14ac:dyDescent="0.25">
      <c r="H8129" s="30"/>
      <c r="I8129" s="30"/>
      <c r="J8129" s="30"/>
    </row>
    <row r="8130" spans="8:10" x14ac:dyDescent="0.25">
      <c r="H8130" s="30"/>
      <c r="I8130" s="30"/>
      <c r="J8130" s="30"/>
    </row>
    <row r="8131" spans="8:10" x14ac:dyDescent="0.25">
      <c r="H8131" s="30"/>
      <c r="I8131" s="30"/>
      <c r="J8131" s="30"/>
    </row>
    <row r="8132" spans="8:10" x14ac:dyDescent="0.25">
      <c r="H8132" s="30"/>
      <c r="I8132" s="30"/>
      <c r="J8132" s="30"/>
    </row>
    <row r="8133" spans="8:10" x14ac:dyDescent="0.25">
      <c r="H8133" s="30"/>
      <c r="I8133" s="30"/>
      <c r="J8133" s="30"/>
    </row>
    <row r="8134" spans="8:10" x14ac:dyDescent="0.25">
      <c r="H8134" s="30"/>
      <c r="I8134" s="30"/>
      <c r="J8134" s="30"/>
    </row>
    <row r="8135" spans="8:10" x14ac:dyDescent="0.25">
      <c r="H8135" s="30"/>
      <c r="I8135" s="30"/>
      <c r="J8135" s="30"/>
    </row>
    <row r="8136" spans="8:10" x14ac:dyDescent="0.25">
      <c r="H8136" s="30"/>
      <c r="I8136" s="30"/>
      <c r="J8136" s="30"/>
    </row>
    <row r="8137" spans="8:10" x14ac:dyDescent="0.25">
      <c r="H8137" s="30"/>
      <c r="I8137" s="30"/>
      <c r="J8137" s="30"/>
    </row>
    <row r="8138" spans="8:10" x14ac:dyDescent="0.25">
      <c r="H8138" s="30"/>
      <c r="I8138" s="30"/>
      <c r="J8138" s="30"/>
    </row>
    <row r="8139" spans="8:10" x14ac:dyDescent="0.25">
      <c r="H8139" s="30"/>
      <c r="I8139" s="30"/>
      <c r="J8139" s="30"/>
    </row>
    <row r="8140" spans="8:10" x14ac:dyDescent="0.25">
      <c r="H8140" s="30"/>
      <c r="I8140" s="30"/>
      <c r="J8140" s="30"/>
    </row>
    <row r="8141" spans="8:10" x14ac:dyDescent="0.25">
      <c r="H8141" s="30"/>
      <c r="I8141" s="30"/>
      <c r="J8141" s="30"/>
    </row>
    <row r="8142" spans="8:10" x14ac:dyDescent="0.25">
      <c r="H8142" s="30"/>
      <c r="I8142" s="30"/>
      <c r="J8142" s="30"/>
    </row>
    <row r="8143" spans="8:10" x14ac:dyDescent="0.25">
      <c r="H8143" s="30"/>
      <c r="I8143" s="30"/>
      <c r="J8143" s="30"/>
    </row>
    <row r="8144" spans="8:10" x14ac:dyDescent="0.25">
      <c r="H8144" s="30"/>
      <c r="I8144" s="30"/>
      <c r="J8144" s="30"/>
    </row>
    <row r="8145" spans="8:10" x14ac:dyDescent="0.25">
      <c r="H8145" s="30"/>
      <c r="I8145" s="30"/>
      <c r="J8145" s="30"/>
    </row>
    <row r="8146" spans="8:10" x14ac:dyDescent="0.25">
      <c r="H8146" s="30"/>
      <c r="I8146" s="30"/>
      <c r="J8146" s="30"/>
    </row>
    <row r="8147" spans="8:10" x14ac:dyDescent="0.25">
      <c r="H8147" s="30"/>
      <c r="I8147" s="30"/>
      <c r="J8147" s="30"/>
    </row>
    <row r="8148" spans="8:10" x14ac:dyDescent="0.25">
      <c r="H8148" s="30"/>
      <c r="I8148" s="30"/>
      <c r="J8148" s="30"/>
    </row>
    <row r="8149" spans="8:10" x14ac:dyDescent="0.25">
      <c r="H8149" s="30"/>
      <c r="I8149" s="30"/>
      <c r="J8149" s="30"/>
    </row>
    <row r="8150" spans="8:10" x14ac:dyDescent="0.25">
      <c r="H8150" s="30"/>
      <c r="I8150" s="30"/>
      <c r="J8150" s="30"/>
    </row>
    <row r="8151" spans="8:10" x14ac:dyDescent="0.25">
      <c r="H8151" s="30"/>
      <c r="I8151" s="30"/>
      <c r="J8151" s="30"/>
    </row>
    <row r="8152" spans="8:10" x14ac:dyDescent="0.25">
      <c r="H8152" s="30"/>
      <c r="I8152" s="30"/>
      <c r="J8152" s="30"/>
    </row>
    <row r="8153" spans="8:10" x14ac:dyDescent="0.25">
      <c r="H8153" s="30"/>
      <c r="I8153" s="30"/>
      <c r="J8153" s="30"/>
    </row>
    <row r="8154" spans="8:10" x14ac:dyDescent="0.25">
      <c r="H8154" s="30"/>
      <c r="I8154" s="30"/>
      <c r="J8154" s="30"/>
    </row>
    <row r="8155" spans="8:10" x14ac:dyDescent="0.25">
      <c r="H8155" s="30"/>
      <c r="I8155" s="30"/>
      <c r="J8155" s="30"/>
    </row>
    <row r="8156" spans="8:10" x14ac:dyDescent="0.25">
      <c r="H8156" s="30"/>
      <c r="I8156" s="30"/>
      <c r="J8156" s="30"/>
    </row>
    <row r="8157" spans="8:10" x14ac:dyDescent="0.25">
      <c r="H8157" s="30"/>
      <c r="I8157" s="30"/>
      <c r="J8157" s="30"/>
    </row>
    <row r="8158" spans="8:10" x14ac:dyDescent="0.25">
      <c r="H8158" s="30"/>
      <c r="I8158" s="30"/>
      <c r="J8158" s="30"/>
    </row>
    <row r="8159" spans="8:10" x14ac:dyDescent="0.25">
      <c r="H8159" s="30"/>
      <c r="I8159" s="30"/>
      <c r="J8159" s="30"/>
    </row>
    <row r="8160" spans="8:10" x14ac:dyDescent="0.25">
      <c r="H8160" s="30"/>
      <c r="I8160" s="30"/>
      <c r="J8160" s="30"/>
    </row>
    <row r="8161" spans="8:10" x14ac:dyDescent="0.25">
      <c r="H8161" s="30"/>
      <c r="I8161" s="30"/>
      <c r="J8161" s="30"/>
    </row>
    <row r="8162" spans="8:10" x14ac:dyDescent="0.25">
      <c r="H8162" s="30"/>
      <c r="I8162" s="30"/>
      <c r="J8162" s="30"/>
    </row>
    <row r="8163" spans="8:10" x14ac:dyDescent="0.25">
      <c r="H8163" s="30"/>
      <c r="I8163" s="30"/>
      <c r="J8163" s="30"/>
    </row>
    <row r="8164" spans="8:10" x14ac:dyDescent="0.25">
      <c r="H8164" s="30"/>
      <c r="I8164" s="30"/>
      <c r="J8164" s="30"/>
    </row>
    <row r="8165" spans="8:10" x14ac:dyDescent="0.25">
      <c r="H8165" s="30"/>
      <c r="I8165" s="30"/>
      <c r="J8165" s="30"/>
    </row>
    <row r="8166" spans="8:10" x14ac:dyDescent="0.25">
      <c r="H8166" s="30"/>
      <c r="I8166" s="30"/>
      <c r="J8166" s="30"/>
    </row>
    <row r="8167" spans="8:10" x14ac:dyDescent="0.25">
      <c r="H8167" s="30"/>
      <c r="I8167" s="30"/>
      <c r="J8167" s="30"/>
    </row>
    <row r="8168" spans="8:10" x14ac:dyDescent="0.25">
      <c r="H8168" s="30"/>
      <c r="I8168" s="30"/>
      <c r="J8168" s="30"/>
    </row>
    <row r="8169" spans="8:10" x14ac:dyDescent="0.25">
      <c r="H8169" s="30"/>
      <c r="I8169" s="30"/>
      <c r="J8169" s="30"/>
    </row>
    <row r="8170" spans="8:10" x14ac:dyDescent="0.25">
      <c r="H8170" s="30"/>
      <c r="I8170" s="30"/>
      <c r="J8170" s="30"/>
    </row>
    <row r="8171" spans="8:10" x14ac:dyDescent="0.25">
      <c r="H8171" s="30"/>
      <c r="I8171" s="30"/>
      <c r="J8171" s="30"/>
    </row>
    <row r="8172" spans="8:10" x14ac:dyDescent="0.25">
      <c r="H8172" s="30"/>
      <c r="I8172" s="30"/>
      <c r="J8172" s="30"/>
    </row>
    <row r="8173" spans="8:10" x14ac:dyDescent="0.25">
      <c r="H8173" s="30"/>
      <c r="I8173" s="30"/>
      <c r="J8173" s="30"/>
    </row>
    <row r="8174" spans="8:10" x14ac:dyDescent="0.25">
      <c r="H8174" s="30"/>
      <c r="I8174" s="30"/>
      <c r="J8174" s="30"/>
    </row>
    <row r="8175" spans="8:10" x14ac:dyDescent="0.25">
      <c r="H8175" s="30"/>
      <c r="I8175" s="30"/>
      <c r="J8175" s="30"/>
    </row>
    <row r="8176" spans="8:10" x14ac:dyDescent="0.25">
      <c r="H8176" s="30"/>
      <c r="I8176" s="30"/>
      <c r="J8176" s="30"/>
    </row>
    <row r="8177" spans="8:10" x14ac:dyDescent="0.25">
      <c r="H8177" s="30"/>
      <c r="I8177" s="30"/>
      <c r="J8177" s="30"/>
    </row>
    <row r="8178" spans="8:10" x14ac:dyDescent="0.25">
      <c r="H8178" s="30"/>
      <c r="I8178" s="30"/>
      <c r="J8178" s="30"/>
    </row>
    <row r="8179" spans="8:10" x14ac:dyDescent="0.25">
      <c r="H8179" s="30"/>
      <c r="I8179" s="30"/>
      <c r="J8179" s="30"/>
    </row>
    <row r="8180" spans="8:10" x14ac:dyDescent="0.25">
      <c r="H8180" s="30"/>
      <c r="I8180" s="30"/>
      <c r="J8180" s="30"/>
    </row>
    <row r="8181" spans="8:10" x14ac:dyDescent="0.25">
      <c r="H8181" s="30"/>
      <c r="I8181" s="30"/>
      <c r="J8181" s="30"/>
    </row>
    <row r="8182" spans="8:10" x14ac:dyDescent="0.25">
      <c r="H8182" s="30"/>
      <c r="I8182" s="30"/>
      <c r="J8182" s="30"/>
    </row>
    <row r="8183" spans="8:10" x14ac:dyDescent="0.25">
      <c r="H8183" s="30"/>
      <c r="I8183" s="30"/>
      <c r="J8183" s="30"/>
    </row>
    <row r="8184" spans="8:10" x14ac:dyDescent="0.25">
      <c r="H8184" s="30"/>
      <c r="I8184" s="30"/>
      <c r="J8184" s="30"/>
    </row>
    <row r="8185" spans="8:10" x14ac:dyDescent="0.25">
      <c r="H8185" s="30"/>
      <c r="I8185" s="30"/>
      <c r="J8185" s="30"/>
    </row>
    <row r="8186" spans="8:10" x14ac:dyDescent="0.25">
      <c r="H8186" s="30"/>
      <c r="I8186" s="30"/>
      <c r="J8186" s="30"/>
    </row>
    <row r="8187" spans="8:10" x14ac:dyDescent="0.25">
      <c r="H8187" s="30"/>
      <c r="I8187" s="30"/>
      <c r="J8187" s="30"/>
    </row>
    <row r="8188" spans="8:10" x14ac:dyDescent="0.25">
      <c r="H8188" s="30"/>
      <c r="I8188" s="30"/>
      <c r="J8188" s="30"/>
    </row>
    <row r="8189" spans="8:10" x14ac:dyDescent="0.25">
      <c r="H8189" s="30"/>
      <c r="I8189" s="30"/>
      <c r="J8189" s="30"/>
    </row>
    <row r="8190" spans="8:10" x14ac:dyDescent="0.25">
      <c r="H8190" s="30"/>
      <c r="I8190" s="30"/>
      <c r="J8190" s="30"/>
    </row>
    <row r="8191" spans="8:10" x14ac:dyDescent="0.25">
      <c r="H8191" s="30"/>
      <c r="I8191" s="30"/>
      <c r="J8191" s="30"/>
    </row>
    <row r="8192" spans="8:10" x14ac:dyDescent="0.25">
      <c r="H8192" s="30"/>
      <c r="I8192" s="30"/>
      <c r="J8192" s="30"/>
    </row>
    <row r="8193" spans="8:10" x14ac:dyDescent="0.25">
      <c r="H8193" s="30"/>
      <c r="I8193" s="30"/>
      <c r="J8193" s="30"/>
    </row>
    <row r="8194" spans="8:10" x14ac:dyDescent="0.25">
      <c r="H8194" s="30"/>
      <c r="I8194" s="30"/>
      <c r="J8194" s="30"/>
    </row>
    <row r="8195" spans="8:10" x14ac:dyDescent="0.25">
      <c r="H8195" s="30"/>
      <c r="I8195" s="30"/>
      <c r="J8195" s="30"/>
    </row>
    <row r="8196" spans="8:10" x14ac:dyDescent="0.25">
      <c r="H8196" s="30"/>
      <c r="I8196" s="30"/>
      <c r="J8196" s="30"/>
    </row>
    <row r="8197" spans="8:10" x14ac:dyDescent="0.25">
      <c r="H8197" s="30"/>
      <c r="I8197" s="30"/>
      <c r="J8197" s="30"/>
    </row>
    <row r="8198" spans="8:10" x14ac:dyDescent="0.25">
      <c r="H8198" s="30"/>
      <c r="I8198" s="30"/>
      <c r="J8198" s="30"/>
    </row>
    <row r="8199" spans="8:10" x14ac:dyDescent="0.25">
      <c r="H8199" s="30"/>
      <c r="I8199" s="30"/>
      <c r="J8199" s="30"/>
    </row>
    <row r="8200" spans="8:10" x14ac:dyDescent="0.25">
      <c r="H8200" s="30"/>
      <c r="I8200" s="30"/>
      <c r="J8200" s="30"/>
    </row>
    <row r="8201" spans="8:10" x14ac:dyDescent="0.25">
      <c r="H8201" s="30"/>
      <c r="I8201" s="30"/>
      <c r="J8201" s="30"/>
    </row>
    <row r="8202" spans="8:10" x14ac:dyDescent="0.25">
      <c r="H8202" s="30"/>
      <c r="I8202" s="30"/>
      <c r="J8202" s="30"/>
    </row>
    <row r="8203" spans="8:10" x14ac:dyDescent="0.25">
      <c r="H8203" s="30"/>
      <c r="I8203" s="30"/>
      <c r="J8203" s="30"/>
    </row>
    <row r="8204" spans="8:10" x14ac:dyDescent="0.25">
      <c r="H8204" s="30"/>
      <c r="I8204" s="30"/>
      <c r="J8204" s="30"/>
    </row>
    <row r="8205" spans="8:10" x14ac:dyDescent="0.25">
      <c r="H8205" s="30"/>
      <c r="I8205" s="30"/>
      <c r="J8205" s="30"/>
    </row>
    <row r="8206" spans="8:10" x14ac:dyDescent="0.25">
      <c r="H8206" s="30"/>
      <c r="I8206" s="30"/>
      <c r="J8206" s="30"/>
    </row>
    <row r="8207" spans="8:10" x14ac:dyDescent="0.25">
      <c r="H8207" s="30"/>
      <c r="I8207" s="30"/>
      <c r="J8207" s="30"/>
    </row>
    <row r="8208" spans="8:10" x14ac:dyDescent="0.25">
      <c r="H8208" s="30"/>
      <c r="I8208" s="30"/>
      <c r="J8208" s="30"/>
    </row>
    <row r="8209" spans="8:10" x14ac:dyDescent="0.25">
      <c r="H8209" s="30"/>
      <c r="I8209" s="30"/>
      <c r="J8209" s="30"/>
    </row>
    <row r="8210" spans="8:10" x14ac:dyDescent="0.25">
      <c r="H8210" s="30"/>
      <c r="I8210" s="30"/>
      <c r="J8210" s="30"/>
    </row>
    <row r="8211" spans="8:10" x14ac:dyDescent="0.25">
      <c r="H8211" s="30"/>
      <c r="I8211" s="30"/>
      <c r="J8211" s="30"/>
    </row>
    <row r="8212" spans="8:10" x14ac:dyDescent="0.25">
      <c r="H8212" s="30"/>
      <c r="I8212" s="30"/>
      <c r="J8212" s="30"/>
    </row>
    <row r="8213" spans="8:10" x14ac:dyDescent="0.25">
      <c r="H8213" s="30"/>
      <c r="I8213" s="30"/>
      <c r="J8213" s="30"/>
    </row>
    <row r="8214" spans="8:10" x14ac:dyDescent="0.25">
      <c r="H8214" s="30"/>
      <c r="I8214" s="30"/>
      <c r="J8214" s="30"/>
    </row>
    <row r="8215" spans="8:10" x14ac:dyDescent="0.25">
      <c r="H8215" s="30"/>
      <c r="I8215" s="30"/>
      <c r="J8215" s="30"/>
    </row>
    <row r="8216" spans="8:10" x14ac:dyDescent="0.25">
      <c r="H8216" s="30"/>
      <c r="I8216" s="30"/>
      <c r="J8216" s="30"/>
    </row>
    <row r="8217" spans="8:10" x14ac:dyDescent="0.25">
      <c r="H8217" s="30"/>
      <c r="I8217" s="30"/>
      <c r="J8217" s="30"/>
    </row>
    <row r="8218" spans="8:10" x14ac:dyDescent="0.25">
      <c r="H8218" s="30"/>
      <c r="I8218" s="30"/>
      <c r="J8218" s="30"/>
    </row>
    <row r="8219" spans="8:10" x14ac:dyDescent="0.25">
      <c r="H8219" s="30"/>
      <c r="I8219" s="30"/>
      <c r="J8219" s="30"/>
    </row>
    <row r="8220" spans="8:10" x14ac:dyDescent="0.25">
      <c r="H8220" s="30"/>
      <c r="I8220" s="30"/>
      <c r="J8220" s="30"/>
    </row>
    <row r="8221" spans="8:10" x14ac:dyDescent="0.25">
      <c r="H8221" s="30"/>
      <c r="I8221" s="30"/>
      <c r="J8221" s="30"/>
    </row>
    <row r="8222" spans="8:10" x14ac:dyDescent="0.25">
      <c r="H8222" s="30"/>
      <c r="I8222" s="30"/>
      <c r="J8222" s="30"/>
    </row>
    <row r="8223" spans="8:10" x14ac:dyDescent="0.25">
      <c r="H8223" s="30"/>
      <c r="I8223" s="30"/>
      <c r="J8223" s="30"/>
    </row>
    <row r="8224" spans="8:10" x14ac:dyDescent="0.25">
      <c r="H8224" s="30"/>
      <c r="I8224" s="30"/>
      <c r="J8224" s="30"/>
    </row>
    <row r="8225" spans="8:10" x14ac:dyDescent="0.25">
      <c r="H8225" s="30"/>
      <c r="I8225" s="30"/>
      <c r="J8225" s="30"/>
    </row>
    <row r="8226" spans="8:10" x14ac:dyDescent="0.25">
      <c r="H8226" s="30"/>
      <c r="I8226" s="30"/>
      <c r="J8226" s="30"/>
    </row>
    <row r="8227" spans="8:10" x14ac:dyDescent="0.25">
      <c r="H8227" s="30"/>
      <c r="I8227" s="30"/>
      <c r="J8227" s="30"/>
    </row>
    <row r="8228" spans="8:10" x14ac:dyDescent="0.25">
      <c r="H8228" s="30"/>
      <c r="I8228" s="30"/>
      <c r="J8228" s="30"/>
    </row>
    <row r="8229" spans="8:10" x14ac:dyDescent="0.25">
      <c r="H8229" s="30"/>
      <c r="I8229" s="30"/>
      <c r="J8229" s="30"/>
    </row>
    <row r="8230" spans="8:10" x14ac:dyDescent="0.25">
      <c r="H8230" s="30"/>
      <c r="I8230" s="30"/>
      <c r="J8230" s="30"/>
    </row>
    <row r="8231" spans="8:10" x14ac:dyDescent="0.25">
      <c r="H8231" s="30"/>
      <c r="I8231" s="30"/>
      <c r="J8231" s="30"/>
    </row>
    <row r="8232" spans="8:10" x14ac:dyDescent="0.25">
      <c r="H8232" s="30"/>
      <c r="I8232" s="30"/>
      <c r="J8232" s="30"/>
    </row>
    <row r="8233" spans="8:10" x14ac:dyDescent="0.25">
      <c r="H8233" s="30"/>
      <c r="I8233" s="30"/>
      <c r="J8233" s="30"/>
    </row>
    <row r="8234" spans="8:10" x14ac:dyDescent="0.25">
      <c r="H8234" s="30"/>
      <c r="I8234" s="30"/>
      <c r="J8234" s="30"/>
    </row>
    <row r="8235" spans="8:10" x14ac:dyDescent="0.25">
      <c r="H8235" s="30"/>
      <c r="I8235" s="30"/>
      <c r="J8235" s="30"/>
    </row>
    <row r="8236" spans="8:10" x14ac:dyDescent="0.25">
      <c r="H8236" s="30"/>
      <c r="I8236" s="30"/>
      <c r="J8236" s="30"/>
    </row>
    <row r="8237" spans="8:10" x14ac:dyDescent="0.25">
      <c r="H8237" s="30"/>
      <c r="I8237" s="30"/>
      <c r="J8237" s="30"/>
    </row>
    <row r="8238" spans="8:10" x14ac:dyDescent="0.25">
      <c r="H8238" s="30"/>
      <c r="I8238" s="30"/>
      <c r="J8238" s="30"/>
    </row>
    <row r="8239" spans="8:10" x14ac:dyDescent="0.25">
      <c r="H8239" s="30"/>
      <c r="I8239" s="30"/>
      <c r="J8239" s="30"/>
    </row>
    <row r="8240" spans="8:10" x14ac:dyDescent="0.25">
      <c r="H8240" s="30"/>
      <c r="I8240" s="30"/>
      <c r="J8240" s="30"/>
    </row>
    <row r="8241" spans="8:10" x14ac:dyDescent="0.25">
      <c r="H8241" s="30"/>
      <c r="I8241" s="30"/>
      <c r="J8241" s="30"/>
    </row>
    <row r="8242" spans="8:10" x14ac:dyDescent="0.25">
      <c r="H8242" s="30"/>
      <c r="I8242" s="30"/>
      <c r="J8242" s="30"/>
    </row>
    <row r="8243" spans="8:10" x14ac:dyDescent="0.25">
      <c r="H8243" s="30"/>
      <c r="I8243" s="30"/>
      <c r="J8243" s="30"/>
    </row>
    <row r="8244" spans="8:10" x14ac:dyDescent="0.25">
      <c r="H8244" s="30"/>
      <c r="I8244" s="30"/>
      <c r="J8244" s="30"/>
    </row>
    <row r="8245" spans="8:10" x14ac:dyDescent="0.25">
      <c r="H8245" s="30"/>
      <c r="I8245" s="30"/>
      <c r="J8245" s="30"/>
    </row>
    <row r="8246" spans="8:10" x14ac:dyDescent="0.25">
      <c r="H8246" s="30"/>
      <c r="I8246" s="30"/>
      <c r="J8246" s="30"/>
    </row>
    <row r="8247" spans="8:10" x14ac:dyDescent="0.25">
      <c r="H8247" s="30"/>
      <c r="I8247" s="30"/>
      <c r="J8247" s="30"/>
    </row>
    <row r="8248" spans="8:10" x14ac:dyDescent="0.25">
      <c r="H8248" s="30"/>
      <c r="I8248" s="30"/>
      <c r="J8248" s="30"/>
    </row>
    <row r="8249" spans="8:10" x14ac:dyDescent="0.25">
      <c r="H8249" s="30"/>
      <c r="I8249" s="30"/>
      <c r="J8249" s="30"/>
    </row>
    <row r="8250" spans="8:10" x14ac:dyDescent="0.25">
      <c r="H8250" s="30"/>
      <c r="I8250" s="30"/>
      <c r="J8250" s="30"/>
    </row>
    <row r="8251" spans="8:10" x14ac:dyDescent="0.25">
      <c r="H8251" s="30"/>
      <c r="I8251" s="30"/>
      <c r="J8251" s="30"/>
    </row>
    <row r="8252" spans="8:10" x14ac:dyDescent="0.25">
      <c r="H8252" s="30"/>
      <c r="I8252" s="30"/>
      <c r="J8252" s="30"/>
    </row>
    <row r="8253" spans="8:10" x14ac:dyDescent="0.25">
      <c r="H8253" s="30"/>
      <c r="I8253" s="30"/>
      <c r="J8253" s="30"/>
    </row>
    <row r="8254" spans="8:10" x14ac:dyDescent="0.25">
      <c r="H8254" s="30"/>
      <c r="I8254" s="30"/>
      <c r="J8254" s="30"/>
    </row>
    <row r="8255" spans="8:10" x14ac:dyDescent="0.25">
      <c r="H8255" s="30"/>
      <c r="I8255" s="30"/>
      <c r="J8255" s="30"/>
    </row>
    <row r="8256" spans="8:10" x14ac:dyDescent="0.25">
      <c r="H8256" s="30"/>
      <c r="I8256" s="30"/>
      <c r="J8256" s="30"/>
    </row>
    <row r="8257" spans="8:10" x14ac:dyDescent="0.25">
      <c r="H8257" s="30"/>
      <c r="I8257" s="30"/>
      <c r="J8257" s="30"/>
    </row>
    <row r="8258" spans="8:10" x14ac:dyDescent="0.25">
      <c r="H8258" s="30"/>
      <c r="I8258" s="30"/>
      <c r="J8258" s="30"/>
    </row>
    <row r="8259" spans="8:10" x14ac:dyDescent="0.25">
      <c r="H8259" s="30"/>
      <c r="I8259" s="30"/>
      <c r="J8259" s="30"/>
    </row>
    <row r="8260" spans="8:10" x14ac:dyDescent="0.25">
      <c r="H8260" s="30"/>
      <c r="I8260" s="30"/>
      <c r="J8260" s="30"/>
    </row>
    <row r="8261" spans="8:10" x14ac:dyDescent="0.25">
      <c r="H8261" s="30"/>
      <c r="I8261" s="30"/>
      <c r="J8261" s="30"/>
    </row>
    <row r="8262" spans="8:10" x14ac:dyDescent="0.25">
      <c r="H8262" s="30"/>
      <c r="I8262" s="30"/>
      <c r="J8262" s="30"/>
    </row>
    <row r="8263" spans="8:10" x14ac:dyDescent="0.25">
      <c r="H8263" s="30"/>
      <c r="I8263" s="30"/>
      <c r="J8263" s="30"/>
    </row>
    <row r="8264" spans="8:10" x14ac:dyDescent="0.25">
      <c r="H8264" s="30"/>
      <c r="I8264" s="30"/>
      <c r="J8264" s="30"/>
    </row>
    <row r="8265" spans="8:10" x14ac:dyDescent="0.25">
      <c r="H8265" s="30"/>
      <c r="I8265" s="30"/>
      <c r="J8265" s="30"/>
    </row>
    <row r="8266" spans="8:10" x14ac:dyDescent="0.25">
      <c r="H8266" s="30"/>
      <c r="I8266" s="30"/>
      <c r="J8266" s="30"/>
    </row>
    <row r="8267" spans="8:10" x14ac:dyDescent="0.25">
      <c r="H8267" s="30"/>
      <c r="I8267" s="30"/>
      <c r="J8267" s="30"/>
    </row>
    <row r="8268" spans="8:10" x14ac:dyDescent="0.25">
      <c r="H8268" s="30"/>
      <c r="I8268" s="30"/>
      <c r="J8268" s="30"/>
    </row>
    <row r="8269" spans="8:10" x14ac:dyDescent="0.25">
      <c r="H8269" s="30"/>
      <c r="I8269" s="30"/>
      <c r="J8269" s="30"/>
    </row>
    <row r="8270" spans="8:10" x14ac:dyDescent="0.25">
      <c r="H8270" s="30"/>
      <c r="I8270" s="30"/>
      <c r="J8270" s="30"/>
    </row>
    <row r="8271" spans="8:10" x14ac:dyDescent="0.25">
      <c r="H8271" s="30"/>
      <c r="I8271" s="30"/>
      <c r="J8271" s="30"/>
    </row>
    <row r="8272" spans="8:10" x14ac:dyDescent="0.25">
      <c r="H8272" s="30"/>
      <c r="I8272" s="30"/>
      <c r="J8272" s="30"/>
    </row>
    <row r="8273" spans="8:10" x14ac:dyDescent="0.25">
      <c r="H8273" s="30"/>
      <c r="I8273" s="30"/>
      <c r="J8273" s="30"/>
    </row>
    <row r="8274" spans="8:10" x14ac:dyDescent="0.25">
      <c r="H8274" s="30"/>
      <c r="I8274" s="30"/>
      <c r="J8274" s="30"/>
    </row>
    <row r="8275" spans="8:10" x14ac:dyDescent="0.25">
      <c r="H8275" s="30"/>
      <c r="I8275" s="30"/>
      <c r="J8275" s="30"/>
    </row>
    <row r="8276" spans="8:10" x14ac:dyDescent="0.25">
      <c r="H8276" s="30"/>
      <c r="I8276" s="30"/>
      <c r="J8276" s="30"/>
    </row>
    <row r="8277" spans="8:10" x14ac:dyDescent="0.25">
      <c r="H8277" s="30"/>
      <c r="I8277" s="30"/>
      <c r="J8277" s="30"/>
    </row>
    <row r="8278" spans="8:10" x14ac:dyDescent="0.25">
      <c r="H8278" s="30"/>
      <c r="I8278" s="30"/>
      <c r="J8278" s="30"/>
    </row>
    <row r="8279" spans="8:10" x14ac:dyDescent="0.25">
      <c r="H8279" s="30"/>
      <c r="I8279" s="30"/>
      <c r="J8279" s="30"/>
    </row>
    <row r="8280" spans="8:10" x14ac:dyDescent="0.25">
      <c r="H8280" s="30"/>
      <c r="I8280" s="30"/>
      <c r="J8280" s="30"/>
    </row>
    <row r="8281" spans="8:10" x14ac:dyDescent="0.25">
      <c r="H8281" s="30"/>
      <c r="I8281" s="30"/>
      <c r="J8281" s="30"/>
    </row>
    <row r="8282" spans="8:10" x14ac:dyDescent="0.25">
      <c r="H8282" s="30"/>
      <c r="I8282" s="30"/>
      <c r="J8282" s="30"/>
    </row>
    <row r="8283" spans="8:10" x14ac:dyDescent="0.25">
      <c r="H8283" s="30"/>
      <c r="I8283" s="30"/>
      <c r="J8283" s="30"/>
    </row>
    <row r="8284" spans="8:10" x14ac:dyDescent="0.25">
      <c r="H8284" s="30"/>
      <c r="I8284" s="30"/>
      <c r="J8284" s="30"/>
    </row>
    <row r="8285" spans="8:10" x14ac:dyDescent="0.25">
      <c r="H8285" s="30"/>
      <c r="I8285" s="30"/>
      <c r="J8285" s="30"/>
    </row>
    <row r="8286" spans="8:10" x14ac:dyDescent="0.25">
      <c r="H8286" s="30"/>
      <c r="I8286" s="30"/>
      <c r="J8286" s="30"/>
    </row>
    <row r="8287" spans="8:10" x14ac:dyDescent="0.25">
      <c r="H8287" s="30"/>
      <c r="I8287" s="30"/>
      <c r="J8287" s="30"/>
    </row>
    <row r="8288" spans="8:10" x14ac:dyDescent="0.25">
      <c r="H8288" s="30"/>
      <c r="I8288" s="30"/>
      <c r="J8288" s="30"/>
    </row>
    <row r="8289" spans="8:10" x14ac:dyDescent="0.25">
      <c r="H8289" s="30"/>
      <c r="I8289" s="30"/>
      <c r="J8289" s="30"/>
    </row>
    <row r="8290" spans="8:10" x14ac:dyDescent="0.25">
      <c r="H8290" s="30"/>
      <c r="I8290" s="30"/>
      <c r="J8290" s="30"/>
    </row>
    <row r="8291" spans="8:10" x14ac:dyDescent="0.25">
      <c r="H8291" s="30"/>
      <c r="I8291" s="30"/>
      <c r="J8291" s="30"/>
    </row>
    <row r="8292" spans="8:10" x14ac:dyDescent="0.25">
      <c r="H8292" s="30"/>
      <c r="I8292" s="30"/>
      <c r="J8292" s="30"/>
    </row>
    <row r="8293" spans="8:10" x14ac:dyDescent="0.25">
      <c r="H8293" s="30"/>
      <c r="I8293" s="30"/>
      <c r="J8293" s="30"/>
    </row>
    <row r="8294" spans="8:10" x14ac:dyDescent="0.25">
      <c r="H8294" s="30"/>
      <c r="I8294" s="30"/>
      <c r="J8294" s="30"/>
    </row>
    <row r="8295" spans="8:10" x14ac:dyDescent="0.25">
      <c r="H8295" s="30"/>
      <c r="I8295" s="30"/>
      <c r="J8295" s="30"/>
    </row>
    <row r="8296" spans="8:10" x14ac:dyDescent="0.25">
      <c r="H8296" s="30"/>
      <c r="I8296" s="30"/>
      <c r="J8296" s="30"/>
    </row>
    <row r="8297" spans="8:10" x14ac:dyDescent="0.25">
      <c r="H8297" s="30"/>
      <c r="I8297" s="30"/>
      <c r="J8297" s="30"/>
    </row>
    <row r="8298" spans="8:10" x14ac:dyDescent="0.25">
      <c r="H8298" s="30"/>
      <c r="I8298" s="30"/>
      <c r="J8298" s="30"/>
    </row>
    <row r="8299" spans="8:10" x14ac:dyDescent="0.25">
      <c r="H8299" s="30"/>
      <c r="I8299" s="30"/>
      <c r="J8299" s="30"/>
    </row>
    <row r="8300" spans="8:10" x14ac:dyDescent="0.25">
      <c r="H8300" s="30"/>
      <c r="I8300" s="30"/>
      <c r="J8300" s="30"/>
    </row>
    <row r="8301" spans="8:10" x14ac:dyDescent="0.25">
      <c r="H8301" s="30"/>
      <c r="I8301" s="30"/>
      <c r="J8301" s="30"/>
    </row>
    <row r="8302" spans="8:10" x14ac:dyDescent="0.25">
      <c r="H8302" s="30"/>
      <c r="I8302" s="30"/>
      <c r="J8302" s="30"/>
    </row>
    <row r="8303" spans="8:10" x14ac:dyDescent="0.25">
      <c r="H8303" s="30"/>
      <c r="I8303" s="30"/>
      <c r="J8303" s="30"/>
    </row>
    <row r="8304" spans="8:10" x14ac:dyDescent="0.25">
      <c r="H8304" s="30"/>
      <c r="I8304" s="30"/>
      <c r="J8304" s="30"/>
    </row>
    <row r="8305" spans="8:10" x14ac:dyDescent="0.25">
      <c r="H8305" s="30"/>
      <c r="I8305" s="30"/>
      <c r="J8305" s="30"/>
    </row>
    <row r="8306" spans="8:10" x14ac:dyDescent="0.25">
      <c r="H8306" s="30"/>
      <c r="I8306" s="30"/>
      <c r="J8306" s="30"/>
    </row>
    <row r="8307" spans="8:10" x14ac:dyDescent="0.25">
      <c r="H8307" s="30"/>
      <c r="I8307" s="30"/>
      <c r="J8307" s="30"/>
    </row>
    <row r="8308" spans="8:10" x14ac:dyDescent="0.25">
      <c r="H8308" s="30"/>
      <c r="I8308" s="30"/>
      <c r="J8308" s="30"/>
    </row>
    <row r="8309" spans="8:10" x14ac:dyDescent="0.25">
      <c r="H8309" s="30"/>
      <c r="I8309" s="30"/>
      <c r="J8309" s="30"/>
    </row>
    <row r="8310" spans="8:10" x14ac:dyDescent="0.25">
      <c r="H8310" s="30"/>
      <c r="I8310" s="30"/>
      <c r="J8310" s="30"/>
    </row>
    <row r="8311" spans="8:10" x14ac:dyDescent="0.25">
      <c r="H8311" s="30"/>
      <c r="I8311" s="30"/>
      <c r="J8311" s="30"/>
    </row>
    <row r="8312" spans="8:10" x14ac:dyDescent="0.25">
      <c r="H8312" s="30"/>
      <c r="I8312" s="30"/>
      <c r="J8312" s="30"/>
    </row>
    <row r="8313" spans="8:10" x14ac:dyDescent="0.25">
      <c r="H8313" s="30"/>
      <c r="I8313" s="30"/>
      <c r="J8313" s="30"/>
    </row>
    <row r="8314" spans="8:10" x14ac:dyDescent="0.25">
      <c r="H8314" s="30"/>
      <c r="I8314" s="30"/>
      <c r="J8314" s="30"/>
    </row>
    <row r="8315" spans="8:10" x14ac:dyDescent="0.25">
      <c r="H8315" s="30"/>
      <c r="I8315" s="30"/>
      <c r="J8315" s="30"/>
    </row>
    <row r="8316" spans="8:10" x14ac:dyDescent="0.25">
      <c r="H8316" s="30"/>
      <c r="I8316" s="30"/>
      <c r="J8316" s="30"/>
    </row>
    <row r="8317" spans="8:10" x14ac:dyDescent="0.25">
      <c r="H8317" s="30"/>
      <c r="I8317" s="30"/>
      <c r="J8317" s="30"/>
    </row>
    <row r="8318" spans="8:10" x14ac:dyDescent="0.25">
      <c r="H8318" s="30"/>
      <c r="I8318" s="30"/>
      <c r="J8318" s="30"/>
    </row>
    <row r="8319" spans="8:10" x14ac:dyDescent="0.25">
      <c r="H8319" s="30"/>
      <c r="I8319" s="30"/>
      <c r="J8319" s="30"/>
    </row>
    <row r="8320" spans="8:10" x14ac:dyDescent="0.25">
      <c r="H8320" s="30"/>
      <c r="I8320" s="30"/>
      <c r="J8320" s="30"/>
    </row>
    <row r="8321" spans="8:10" x14ac:dyDescent="0.25">
      <c r="H8321" s="30"/>
      <c r="I8321" s="30"/>
      <c r="J8321" s="30"/>
    </row>
    <row r="8322" spans="8:10" x14ac:dyDescent="0.25">
      <c r="H8322" s="30"/>
      <c r="I8322" s="30"/>
      <c r="J8322" s="30"/>
    </row>
    <row r="8323" spans="8:10" x14ac:dyDescent="0.25">
      <c r="H8323" s="30"/>
      <c r="I8323" s="30"/>
      <c r="J8323" s="30"/>
    </row>
    <row r="8324" spans="8:10" x14ac:dyDescent="0.25">
      <c r="H8324" s="30"/>
      <c r="I8324" s="30"/>
      <c r="J8324" s="30"/>
    </row>
    <row r="8325" spans="8:10" x14ac:dyDescent="0.25">
      <c r="H8325" s="30"/>
      <c r="I8325" s="30"/>
      <c r="J8325" s="30"/>
    </row>
    <row r="8326" spans="8:10" x14ac:dyDescent="0.25">
      <c r="H8326" s="30"/>
      <c r="I8326" s="30"/>
      <c r="J8326" s="30"/>
    </row>
    <row r="8327" spans="8:10" x14ac:dyDescent="0.25">
      <c r="H8327" s="30"/>
      <c r="I8327" s="30"/>
      <c r="J8327" s="30"/>
    </row>
    <row r="8328" spans="8:10" x14ac:dyDescent="0.25">
      <c r="H8328" s="30"/>
      <c r="I8328" s="30"/>
      <c r="J8328" s="30"/>
    </row>
    <row r="8329" spans="8:10" x14ac:dyDescent="0.25">
      <c r="H8329" s="30"/>
      <c r="I8329" s="30"/>
      <c r="J8329" s="30"/>
    </row>
    <row r="8330" spans="8:10" x14ac:dyDescent="0.25">
      <c r="H8330" s="30"/>
      <c r="I8330" s="30"/>
      <c r="J8330" s="30"/>
    </row>
    <row r="8331" spans="8:10" x14ac:dyDescent="0.25">
      <c r="H8331" s="30"/>
      <c r="I8331" s="30"/>
      <c r="J8331" s="30"/>
    </row>
    <row r="8332" spans="8:10" x14ac:dyDescent="0.25">
      <c r="H8332" s="30"/>
      <c r="I8332" s="30"/>
      <c r="J8332" s="30"/>
    </row>
    <row r="8333" spans="8:10" x14ac:dyDescent="0.25">
      <c r="H8333" s="30"/>
      <c r="I8333" s="30"/>
      <c r="J8333" s="30"/>
    </row>
    <row r="8334" spans="8:10" x14ac:dyDescent="0.25">
      <c r="H8334" s="30"/>
      <c r="I8334" s="30"/>
      <c r="J8334" s="30"/>
    </row>
    <row r="8335" spans="8:10" x14ac:dyDescent="0.25">
      <c r="H8335" s="30"/>
      <c r="I8335" s="30"/>
      <c r="J8335" s="30"/>
    </row>
    <row r="8336" spans="8:10" x14ac:dyDescent="0.25">
      <c r="H8336" s="30"/>
      <c r="I8336" s="30"/>
      <c r="J8336" s="30"/>
    </row>
    <row r="8337" spans="8:10" x14ac:dyDescent="0.25">
      <c r="H8337" s="30"/>
      <c r="I8337" s="30"/>
      <c r="J8337" s="30"/>
    </row>
    <row r="8338" spans="8:10" x14ac:dyDescent="0.25">
      <c r="H8338" s="30"/>
      <c r="I8338" s="30"/>
      <c r="J8338" s="30"/>
    </row>
    <row r="8339" spans="8:10" x14ac:dyDescent="0.25">
      <c r="H8339" s="30"/>
      <c r="I8339" s="30"/>
      <c r="J8339" s="30"/>
    </row>
    <row r="8340" spans="8:10" x14ac:dyDescent="0.25">
      <c r="H8340" s="30"/>
      <c r="I8340" s="30"/>
      <c r="J8340" s="30"/>
    </row>
    <row r="8341" spans="8:10" x14ac:dyDescent="0.25">
      <c r="H8341" s="30"/>
      <c r="I8341" s="30"/>
      <c r="J8341" s="30"/>
    </row>
    <row r="8342" spans="8:10" x14ac:dyDescent="0.25">
      <c r="H8342" s="30"/>
      <c r="I8342" s="30"/>
      <c r="J8342" s="30"/>
    </row>
    <row r="8343" spans="8:10" x14ac:dyDescent="0.25">
      <c r="H8343" s="30"/>
      <c r="I8343" s="30"/>
      <c r="J8343" s="30"/>
    </row>
    <row r="8344" spans="8:10" x14ac:dyDescent="0.25">
      <c r="H8344" s="30"/>
      <c r="I8344" s="30"/>
      <c r="J8344" s="30"/>
    </row>
    <row r="8345" spans="8:10" x14ac:dyDescent="0.25">
      <c r="H8345" s="30"/>
      <c r="I8345" s="30"/>
      <c r="J8345" s="30"/>
    </row>
    <row r="8346" spans="8:10" x14ac:dyDescent="0.25">
      <c r="H8346" s="30"/>
      <c r="I8346" s="30"/>
      <c r="J8346" s="30"/>
    </row>
    <row r="8347" spans="8:10" x14ac:dyDescent="0.25">
      <c r="H8347" s="30"/>
      <c r="I8347" s="30"/>
      <c r="J8347" s="30"/>
    </row>
    <row r="8348" spans="8:10" x14ac:dyDescent="0.25">
      <c r="H8348" s="30"/>
      <c r="I8348" s="30"/>
      <c r="J8348" s="30"/>
    </row>
    <row r="8349" spans="8:10" x14ac:dyDescent="0.25">
      <c r="H8349" s="30"/>
      <c r="I8349" s="30"/>
      <c r="J8349" s="30"/>
    </row>
    <row r="8350" spans="8:10" x14ac:dyDescent="0.25">
      <c r="H8350" s="30"/>
      <c r="I8350" s="30"/>
      <c r="J8350" s="30"/>
    </row>
    <row r="8351" spans="8:10" x14ac:dyDescent="0.25">
      <c r="H8351" s="30"/>
      <c r="I8351" s="30"/>
      <c r="J8351" s="30"/>
    </row>
    <row r="8352" spans="8:10" x14ac:dyDescent="0.25">
      <c r="H8352" s="30"/>
      <c r="I8352" s="30"/>
      <c r="J8352" s="30"/>
    </row>
    <row r="8353" spans="8:10" x14ac:dyDescent="0.25">
      <c r="H8353" s="30"/>
      <c r="I8353" s="30"/>
      <c r="J8353" s="30"/>
    </row>
    <row r="8354" spans="8:10" x14ac:dyDescent="0.25">
      <c r="H8354" s="30"/>
      <c r="I8354" s="30"/>
      <c r="J8354" s="30"/>
    </row>
    <row r="8355" spans="8:10" x14ac:dyDescent="0.25">
      <c r="H8355" s="30"/>
      <c r="I8355" s="30"/>
      <c r="J8355" s="30"/>
    </row>
    <row r="8356" spans="8:10" x14ac:dyDescent="0.25">
      <c r="H8356" s="30"/>
      <c r="I8356" s="30"/>
      <c r="J8356" s="30"/>
    </row>
    <row r="8357" spans="8:10" x14ac:dyDescent="0.25">
      <c r="H8357" s="30"/>
      <c r="I8357" s="30"/>
      <c r="J8357" s="30"/>
    </row>
    <row r="8358" spans="8:10" x14ac:dyDescent="0.25">
      <c r="H8358" s="30"/>
      <c r="I8358" s="30"/>
      <c r="J8358" s="30"/>
    </row>
    <row r="8359" spans="8:10" x14ac:dyDescent="0.25">
      <c r="H8359" s="30"/>
      <c r="I8359" s="30"/>
      <c r="J8359" s="30"/>
    </row>
    <row r="8360" spans="8:10" x14ac:dyDescent="0.25">
      <c r="H8360" s="30"/>
      <c r="I8360" s="30"/>
      <c r="J8360" s="30"/>
    </row>
    <row r="8361" spans="8:10" x14ac:dyDescent="0.25">
      <c r="H8361" s="30"/>
      <c r="I8361" s="30"/>
      <c r="J8361" s="30"/>
    </row>
    <row r="8362" spans="8:10" x14ac:dyDescent="0.25">
      <c r="H8362" s="30"/>
      <c r="I8362" s="30"/>
      <c r="J8362" s="30"/>
    </row>
    <row r="8363" spans="8:10" x14ac:dyDescent="0.25">
      <c r="H8363" s="30"/>
      <c r="I8363" s="30"/>
      <c r="J8363" s="30"/>
    </row>
    <row r="8364" spans="8:10" x14ac:dyDescent="0.25">
      <c r="H8364" s="30"/>
      <c r="I8364" s="30"/>
      <c r="J8364" s="30"/>
    </row>
    <row r="8365" spans="8:10" x14ac:dyDescent="0.25">
      <c r="H8365" s="30"/>
      <c r="I8365" s="30"/>
      <c r="J8365" s="30"/>
    </row>
    <row r="8366" spans="8:10" x14ac:dyDescent="0.25">
      <c r="H8366" s="30"/>
      <c r="I8366" s="30"/>
      <c r="J8366" s="30"/>
    </row>
    <row r="8367" spans="8:10" x14ac:dyDescent="0.25">
      <c r="H8367" s="30"/>
      <c r="I8367" s="30"/>
      <c r="J8367" s="30"/>
    </row>
    <row r="8368" spans="8:10" x14ac:dyDescent="0.25">
      <c r="H8368" s="30"/>
      <c r="I8368" s="30"/>
      <c r="J8368" s="30"/>
    </row>
    <row r="8369" spans="8:10" x14ac:dyDescent="0.25">
      <c r="H8369" s="30"/>
      <c r="I8369" s="30"/>
      <c r="J8369" s="30"/>
    </row>
    <row r="8370" spans="8:10" x14ac:dyDescent="0.25">
      <c r="H8370" s="30"/>
      <c r="I8370" s="30"/>
      <c r="J8370" s="30"/>
    </row>
    <row r="8371" spans="8:10" x14ac:dyDescent="0.25">
      <c r="H8371" s="30"/>
      <c r="I8371" s="30"/>
      <c r="J8371" s="30"/>
    </row>
    <row r="8372" spans="8:10" x14ac:dyDescent="0.25">
      <c r="H8372" s="30"/>
      <c r="I8372" s="30"/>
      <c r="J8372" s="30"/>
    </row>
    <row r="8373" spans="8:10" x14ac:dyDescent="0.25">
      <c r="H8373" s="30"/>
      <c r="I8373" s="30"/>
      <c r="J8373" s="30"/>
    </row>
    <row r="8374" spans="8:10" x14ac:dyDescent="0.25">
      <c r="H8374" s="30"/>
      <c r="I8374" s="30"/>
      <c r="J8374" s="30"/>
    </row>
    <row r="8375" spans="8:10" x14ac:dyDescent="0.25">
      <c r="H8375" s="30"/>
      <c r="I8375" s="30"/>
      <c r="J8375" s="30"/>
    </row>
    <row r="8376" spans="8:10" x14ac:dyDescent="0.25">
      <c r="H8376" s="30"/>
      <c r="I8376" s="30"/>
      <c r="J8376" s="30"/>
    </row>
    <row r="8377" spans="8:10" x14ac:dyDescent="0.25">
      <c r="H8377" s="30"/>
      <c r="I8377" s="30"/>
      <c r="J8377" s="30"/>
    </row>
    <row r="8378" spans="8:10" x14ac:dyDescent="0.25">
      <c r="H8378" s="30"/>
      <c r="I8378" s="30"/>
      <c r="J8378" s="30"/>
    </row>
    <row r="8379" spans="8:10" x14ac:dyDescent="0.25">
      <c r="H8379" s="30"/>
      <c r="I8379" s="30"/>
      <c r="J8379" s="30"/>
    </row>
    <row r="8380" spans="8:10" x14ac:dyDescent="0.25">
      <c r="H8380" s="30"/>
      <c r="I8380" s="30"/>
      <c r="J8380" s="30"/>
    </row>
    <row r="8381" spans="8:10" x14ac:dyDescent="0.25">
      <c r="H8381" s="30"/>
      <c r="I8381" s="30"/>
      <c r="J8381" s="30"/>
    </row>
    <row r="8382" spans="8:10" x14ac:dyDescent="0.25">
      <c r="H8382" s="30"/>
      <c r="I8382" s="30"/>
      <c r="J8382" s="30"/>
    </row>
    <row r="8383" spans="8:10" x14ac:dyDescent="0.25">
      <c r="H8383" s="30"/>
      <c r="I8383" s="30"/>
      <c r="J8383" s="30"/>
    </row>
    <row r="8384" spans="8:10" x14ac:dyDescent="0.25">
      <c r="H8384" s="30"/>
      <c r="I8384" s="30"/>
      <c r="J8384" s="30"/>
    </row>
    <row r="8385" spans="8:10" x14ac:dyDescent="0.25">
      <c r="H8385" s="30"/>
      <c r="I8385" s="30"/>
      <c r="J8385" s="30"/>
    </row>
    <row r="8386" spans="8:10" x14ac:dyDescent="0.25">
      <c r="H8386" s="30"/>
      <c r="I8386" s="30"/>
      <c r="J8386" s="30"/>
    </row>
    <row r="8387" spans="8:10" x14ac:dyDescent="0.25">
      <c r="H8387" s="30"/>
      <c r="I8387" s="30"/>
      <c r="J8387" s="30"/>
    </row>
    <row r="8388" spans="8:10" x14ac:dyDescent="0.25">
      <c r="H8388" s="30"/>
      <c r="I8388" s="30"/>
      <c r="J8388" s="30"/>
    </row>
    <row r="8389" spans="8:10" x14ac:dyDescent="0.25">
      <c r="H8389" s="30"/>
      <c r="I8389" s="30"/>
      <c r="J8389" s="30"/>
    </row>
    <row r="8390" spans="8:10" x14ac:dyDescent="0.25">
      <c r="H8390" s="30"/>
      <c r="I8390" s="30"/>
      <c r="J8390" s="30"/>
    </row>
    <row r="8391" spans="8:10" x14ac:dyDescent="0.25">
      <c r="H8391" s="30"/>
      <c r="I8391" s="30"/>
      <c r="J8391" s="30"/>
    </row>
    <row r="8392" spans="8:10" x14ac:dyDescent="0.25">
      <c r="H8392" s="30"/>
      <c r="I8392" s="30"/>
      <c r="J8392" s="30"/>
    </row>
    <row r="8393" spans="8:10" x14ac:dyDescent="0.25">
      <c r="H8393" s="30"/>
      <c r="I8393" s="30"/>
      <c r="J8393" s="30"/>
    </row>
    <row r="8394" spans="8:10" x14ac:dyDescent="0.25">
      <c r="H8394" s="30"/>
      <c r="I8394" s="30"/>
      <c r="J8394" s="30"/>
    </row>
    <row r="8395" spans="8:10" x14ac:dyDescent="0.25">
      <c r="H8395" s="30"/>
      <c r="I8395" s="30"/>
      <c r="J8395" s="30"/>
    </row>
    <row r="8396" spans="8:10" x14ac:dyDescent="0.25">
      <c r="H8396" s="30"/>
      <c r="I8396" s="30"/>
      <c r="J8396" s="30"/>
    </row>
    <row r="8397" spans="8:10" x14ac:dyDescent="0.25">
      <c r="H8397" s="30"/>
      <c r="I8397" s="30"/>
      <c r="J8397" s="30"/>
    </row>
    <row r="8398" spans="8:10" x14ac:dyDescent="0.25">
      <c r="H8398" s="30"/>
      <c r="I8398" s="30"/>
      <c r="J8398" s="30"/>
    </row>
    <row r="8399" spans="8:10" x14ac:dyDescent="0.25">
      <c r="H8399" s="30"/>
      <c r="I8399" s="30"/>
      <c r="J8399" s="30"/>
    </row>
    <row r="8400" spans="8:10" x14ac:dyDescent="0.25">
      <c r="H8400" s="30"/>
      <c r="I8400" s="30"/>
      <c r="J8400" s="30"/>
    </row>
    <row r="8401" spans="8:10" x14ac:dyDescent="0.25">
      <c r="H8401" s="30"/>
      <c r="I8401" s="30"/>
      <c r="J8401" s="30"/>
    </row>
    <row r="8402" spans="8:10" x14ac:dyDescent="0.25">
      <c r="H8402" s="30"/>
      <c r="I8402" s="30"/>
      <c r="J8402" s="30"/>
    </row>
    <row r="8403" spans="8:10" x14ac:dyDescent="0.25">
      <c r="H8403" s="30"/>
      <c r="I8403" s="30"/>
      <c r="J8403" s="30"/>
    </row>
    <row r="8404" spans="8:10" x14ac:dyDescent="0.25">
      <c r="H8404" s="30"/>
      <c r="I8404" s="30"/>
      <c r="J8404" s="30"/>
    </row>
    <row r="8405" spans="8:10" x14ac:dyDescent="0.25">
      <c r="H8405" s="30"/>
      <c r="I8405" s="30"/>
      <c r="J8405" s="30"/>
    </row>
    <row r="8406" spans="8:10" x14ac:dyDescent="0.25">
      <c r="H8406" s="30"/>
      <c r="I8406" s="30"/>
      <c r="J8406" s="30"/>
    </row>
    <row r="8407" spans="8:10" x14ac:dyDescent="0.25">
      <c r="H8407" s="30"/>
      <c r="I8407" s="30"/>
      <c r="J8407" s="30"/>
    </row>
    <row r="8408" spans="8:10" x14ac:dyDescent="0.25">
      <c r="H8408" s="30"/>
      <c r="I8408" s="30"/>
      <c r="J8408" s="30"/>
    </row>
    <row r="8409" spans="8:10" x14ac:dyDescent="0.25">
      <c r="H8409" s="30"/>
      <c r="I8409" s="30"/>
      <c r="J8409" s="30"/>
    </row>
    <row r="8410" spans="8:10" x14ac:dyDescent="0.25">
      <c r="H8410" s="30"/>
      <c r="I8410" s="30"/>
      <c r="J8410" s="30"/>
    </row>
    <row r="8411" spans="8:10" x14ac:dyDescent="0.25">
      <c r="H8411" s="30"/>
      <c r="I8411" s="30"/>
      <c r="J8411" s="30"/>
    </row>
    <row r="8412" spans="8:10" x14ac:dyDescent="0.25">
      <c r="H8412" s="30"/>
      <c r="I8412" s="30"/>
      <c r="J8412" s="30"/>
    </row>
    <row r="8413" spans="8:10" x14ac:dyDescent="0.25">
      <c r="H8413" s="30"/>
      <c r="I8413" s="30"/>
      <c r="J8413" s="30"/>
    </row>
    <row r="8414" spans="8:10" x14ac:dyDescent="0.25">
      <c r="H8414" s="30"/>
      <c r="I8414" s="30"/>
      <c r="J8414" s="30"/>
    </row>
    <row r="8415" spans="8:10" x14ac:dyDescent="0.25">
      <c r="H8415" s="30"/>
      <c r="I8415" s="30"/>
      <c r="J8415" s="30"/>
    </row>
    <row r="8416" spans="8:10" x14ac:dyDescent="0.25">
      <c r="H8416" s="30"/>
      <c r="I8416" s="30"/>
      <c r="J8416" s="30"/>
    </row>
    <row r="8417" spans="8:10" x14ac:dyDescent="0.25">
      <c r="H8417" s="30"/>
      <c r="I8417" s="30"/>
      <c r="J8417" s="30"/>
    </row>
    <row r="8418" spans="8:10" x14ac:dyDescent="0.25">
      <c r="H8418" s="30"/>
      <c r="I8418" s="30"/>
      <c r="J8418" s="30"/>
    </row>
    <row r="8419" spans="8:10" x14ac:dyDescent="0.25">
      <c r="H8419" s="30"/>
      <c r="I8419" s="30"/>
      <c r="J8419" s="30"/>
    </row>
    <row r="8420" spans="8:10" x14ac:dyDescent="0.25">
      <c r="H8420" s="30"/>
      <c r="I8420" s="30"/>
      <c r="J8420" s="30"/>
    </row>
    <row r="8421" spans="8:10" x14ac:dyDescent="0.25">
      <c r="H8421" s="30"/>
      <c r="I8421" s="30"/>
      <c r="J8421" s="30"/>
    </row>
    <row r="8422" spans="8:10" x14ac:dyDescent="0.25">
      <c r="H8422" s="30"/>
      <c r="I8422" s="30"/>
      <c r="J8422" s="30"/>
    </row>
    <row r="8423" spans="8:10" x14ac:dyDescent="0.25">
      <c r="H8423" s="30"/>
      <c r="I8423" s="30"/>
      <c r="J8423" s="30"/>
    </row>
    <row r="8424" spans="8:10" x14ac:dyDescent="0.25">
      <c r="H8424" s="30"/>
      <c r="I8424" s="30"/>
      <c r="J8424" s="30"/>
    </row>
    <row r="8425" spans="8:10" x14ac:dyDescent="0.25">
      <c r="H8425" s="30"/>
      <c r="I8425" s="30"/>
      <c r="J8425" s="30"/>
    </row>
    <row r="8426" spans="8:10" x14ac:dyDescent="0.25">
      <c r="H8426" s="30"/>
      <c r="I8426" s="30"/>
      <c r="J8426" s="30"/>
    </row>
    <row r="8427" spans="8:10" x14ac:dyDescent="0.25">
      <c r="H8427" s="30"/>
      <c r="I8427" s="30"/>
      <c r="J8427" s="30"/>
    </row>
    <row r="8428" spans="8:10" x14ac:dyDescent="0.25">
      <c r="H8428" s="30"/>
      <c r="I8428" s="30"/>
      <c r="J8428" s="30"/>
    </row>
    <row r="8429" spans="8:10" x14ac:dyDescent="0.25">
      <c r="H8429" s="30"/>
      <c r="I8429" s="30"/>
      <c r="J8429" s="30"/>
    </row>
    <row r="8430" spans="8:10" x14ac:dyDescent="0.25">
      <c r="H8430" s="30"/>
      <c r="I8430" s="30"/>
      <c r="J8430" s="30"/>
    </row>
    <row r="8431" spans="8:10" x14ac:dyDescent="0.25">
      <c r="H8431" s="30"/>
      <c r="I8431" s="30"/>
      <c r="J8431" s="30"/>
    </row>
    <row r="8432" spans="8:10" x14ac:dyDescent="0.25">
      <c r="H8432" s="30"/>
      <c r="I8432" s="30"/>
      <c r="J8432" s="30"/>
    </row>
    <row r="8433" spans="8:10" x14ac:dyDescent="0.25">
      <c r="H8433" s="30"/>
      <c r="I8433" s="30"/>
      <c r="J8433" s="30"/>
    </row>
    <row r="8434" spans="8:10" x14ac:dyDescent="0.25">
      <c r="H8434" s="30"/>
      <c r="I8434" s="30"/>
      <c r="J8434" s="30"/>
    </row>
    <row r="8435" spans="8:10" x14ac:dyDescent="0.25">
      <c r="H8435" s="30"/>
      <c r="I8435" s="30"/>
      <c r="J8435" s="30"/>
    </row>
    <row r="8436" spans="8:10" x14ac:dyDescent="0.25">
      <c r="H8436" s="30"/>
      <c r="I8436" s="30"/>
      <c r="J8436" s="30"/>
    </row>
    <row r="8437" spans="8:10" x14ac:dyDescent="0.25">
      <c r="H8437" s="30"/>
      <c r="I8437" s="30"/>
      <c r="J8437" s="30"/>
    </row>
    <row r="8438" spans="8:10" x14ac:dyDescent="0.25">
      <c r="H8438" s="30"/>
      <c r="I8438" s="30"/>
      <c r="J8438" s="30"/>
    </row>
    <row r="8439" spans="8:10" x14ac:dyDescent="0.25">
      <c r="H8439" s="30"/>
      <c r="I8439" s="30"/>
      <c r="J8439" s="30"/>
    </row>
    <row r="8440" spans="8:10" x14ac:dyDescent="0.25">
      <c r="H8440" s="30"/>
      <c r="I8440" s="30"/>
      <c r="J8440" s="30"/>
    </row>
    <row r="8441" spans="8:10" x14ac:dyDescent="0.25">
      <c r="H8441" s="30"/>
      <c r="I8441" s="30"/>
      <c r="J8441" s="30"/>
    </row>
    <row r="8442" spans="8:10" x14ac:dyDescent="0.25">
      <c r="H8442" s="30"/>
      <c r="I8442" s="30"/>
      <c r="J8442" s="30"/>
    </row>
    <row r="8443" spans="8:10" x14ac:dyDescent="0.25">
      <c r="H8443" s="30"/>
      <c r="I8443" s="30"/>
      <c r="J8443" s="30"/>
    </row>
    <row r="8444" spans="8:10" x14ac:dyDescent="0.25">
      <c r="H8444" s="30"/>
      <c r="I8444" s="30"/>
      <c r="J8444" s="30"/>
    </row>
    <row r="8445" spans="8:10" x14ac:dyDescent="0.25">
      <c r="H8445" s="30"/>
      <c r="I8445" s="30"/>
      <c r="J8445" s="30"/>
    </row>
    <row r="8446" spans="8:10" x14ac:dyDescent="0.25">
      <c r="H8446" s="30"/>
      <c r="I8446" s="30"/>
      <c r="J8446" s="30"/>
    </row>
    <row r="8447" spans="8:10" x14ac:dyDescent="0.25">
      <c r="H8447" s="30"/>
      <c r="I8447" s="30"/>
      <c r="J8447" s="30"/>
    </row>
    <row r="8448" spans="8:10" x14ac:dyDescent="0.25">
      <c r="H8448" s="30"/>
      <c r="I8448" s="30"/>
      <c r="J8448" s="30"/>
    </row>
    <row r="8449" spans="8:10" x14ac:dyDescent="0.25">
      <c r="H8449" s="30"/>
      <c r="I8449" s="30"/>
      <c r="J8449" s="30"/>
    </row>
    <row r="8450" spans="8:10" x14ac:dyDescent="0.25">
      <c r="H8450" s="30"/>
      <c r="I8450" s="30"/>
      <c r="J8450" s="30"/>
    </row>
    <row r="8451" spans="8:10" x14ac:dyDescent="0.25">
      <c r="H8451" s="30"/>
      <c r="I8451" s="30"/>
      <c r="J8451" s="30"/>
    </row>
    <row r="8452" spans="8:10" x14ac:dyDescent="0.25">
      <c r="H8452" s="30"/>
      <c r="I8452" s="30"/>
      <c r="J8452" s="30"/>
    </row>
    <row r="8453" spans="8:10" x14ac:dyDescent="0.25">
      <c r="H8453" s="30"/>
      <c r="I8453" s="30"/>
      <c r="J8453" s="30"/>
    </row>
    <row r="8454" spans="8:10" x14ac:dyDescent="0.25">
      <c r="H8454" s="30"/>
      <c r="I8454" s="30"/>
      <c r="J8454" s="30"/>
    </row>
    <row r="8455" spans="8:10" x14ac:dyDescent="0.25">
      <c r="H8455" s="30"/>
      <c r="I8455" s="30"/>
      <c r="J8455" s="30"/>
    </row>
    <row r="8456" spans="8:10" x14ac:dyDescent="0.25">
      <c r="H8456" s="30"/>
      <c r="I8456" s="30"/>
      <c r="J8456" s="30"/>
    </row>
    <row r="8457" spans="8:10" x14ac:dyDescent="0.25">
      <c r="H8457" s="30"/>
      <c r="I8457" s="30"/>
      <c r="J8457" s="30"/>
    </row>
    <row r="8458" spans="8:10" x14ac:dyDescent="0.25">
      <c r="H8458" s="30"/>
      <c r="I8458" s="30"/>
      <c r="J8458" s="30"/>
    </row>
    <row r="8459" spans="8:10" x14ac:dyDescent="0.25">
      <c r="H8459" s="30"/>
      <c r="I8459" s="30"/>
      <c r="J8459" s="30"/>
    </row>
    <row r="8460" spans="8:10" x14ac:dyDescent="0.25">
      <c r="H8460" s="30"/>
      <c r="I8460" s="30"/>
      <c r="J8460" s="30"/>
    </row>
    <row r="8461" spans="8:10" x14ac:dyDescent="0.25">
      <c r="H8461" s="30"/>
      <c r="I8461" s="30"/>
      <c r="J8461" s="30"/>
    </row>
    <row r="8462" spans="8:10" x14ac:dyDescent="0.25">
      <c r="H8462" s="30"/>
      <c r="I8462" s="30"/>
      <c r="J8462" s="30"/>
    </row>
    <row r="8463" spans="8:10" x14ac:dyDescent="0.25">
      <c r="H8463" s="30"/>
      <c r="I8463" s="30"/>
      <c r="J8463" s="30"/>
    </row>
    <row r="8464" spans="8:10" x14ac:dyDescent="0.25">
      <c r="H8464" s="30"/>
      <c r="I8464" s="30"/>
      <c r="J8464" s="30"/>
    </row>
    <row r="8465" spans="8:10" x14ac:dyDescent="0.25">
      <c r="H8465" s="30"/>
      <c r="I8465" s="30"/>
      <c r="J8465" s="30"/>
    </row>
    <row r="8466" spans="8:10" x14ac:dyDescent="0.25">
      <c r="H8466" s="30"/>
      <c r="I8466" s="30"/>
      <c r="J8466" s="30"/>
    </row>
    <row r="8467" spans="8:10" x14ac:dyDescent="0.25">
      <c r="H8467" s="30"/>
      <c r="I8467" s="30"/>
      <c r="J8467" s="30"/>
    </row>
    <row r="8468" spans="8:10" x14ac:dyDescent="0.25">
      <c r="H8468" s="30"/>
      <c r="I8468" s="30"/>
      <c r="J8468" s="30"/>
    </row>
    <row r="8469" spans="8:10" x14ac:dyDescent="0.25">
      <c r="H8469" s="30"/>
      <c r="I8469" s="30"/>
      <c r="J8469" s="30"/>
    </row>
    <row r="8470" spans="8:10" x14ac:dyDescent="0.25">
      <c r="H8470" s="30"/>
      <c r="I8470" s="30"/>
      <c r="J8470" s="30"/>
    </row>
    <row r="8471" spans="8:10" x14ac:dyDescent="0.25">
      <c r="H8471" s="30"/>
      <c r="I8471" s="30"/>
      <c r="J8471" s="30"/>
    </row>
    <row r="8472" spans="8:10" x14ac:dyDescent="0.25">
      <c r="H8472" s="30"/>
      <c r="I8472" s="30"/>
      <c r="J8472" s="30"/>
    </row>
    <row r="8473" spans="8:10" x14ac:dyDescent="0.25">
      <c r="H8473" s="30"/>
      <c r="I8473" s="30"/>
      <c r="J8473" s="30"/>
    </row>
    <row r="8474" spans="8:10" x14ac:dyDescent="0.25">
      <c r="H8474" s="30"/>
      <c r="I8474" s="30"/>
      <c r="J8474" s="30"/>
    </row>
    <row r="8475" spans="8:10" x14ac:dyDescent="0.25">
      <c r="H8475" s="30"/>
      <c r="I8475" s="30"/>
      <c r="J8475" s="30"/>
    </row>
    <row r="8476" spans="8:10" x14ac:dyDescent="0.25">
      <c r="H8476" s="30"/>
      <c r="I8476" s="30"/>
      <c r="J8476" s="30"/>
    </row>
    <row r="8477" spans="8:10" x14ac:dyDescent="0.25">
      <c r="H8477" s="30"/>
      <c r="I8477" s="30"/>
      <c r="J8477" s="30"/>
    </row>
    <row r="8478" spans="8:10" x14ac:dyDescent="0.25">
      <c r="H8478" s="30"/>
      <c r="I8478" s="30"/>
      <c r="J8478" s="30"/>
    </row>
    <row r="8479" spans="8:10" x14ac:dyDescent="0.25">
      <c r="H8479" s="30"/>
      <c r="I8479" s="30"/>
      <c r="J8479" s="30"/>
    </row>
    <row r="8480" spans="8:10" x14ac:dyDescent="0.25">
      <c r="H8480" s="30"/>
      <c r="I8480" s="30"/>
      <c r="J8480" s="30"/>
    </row>
    <row r="8481" spans="8:10" x14ac:dyDescent="0.25">
      <c r="H8481" s="30"/>
      <c r="I8481" s="30"/>
      <c r="J8481" s="30"/>
    </row>
    <row r="8482" spans="8:10" x14ac:dyDescent="0.25">
      <c r="H8482" s="30"/>
      <c r="I8482" s="30"/>
      <c r="J8482" s="30"/>
    </row>
    <row r="8483" spans="8:10" x14ac:dyDescent="0.25">
      <c r="H8483" s="30"/>
      <c r="I8483" s="30"/>
      <c r="J8483" s="30"/>
    </row>
    <row r="8484" spans="8:10" x14ac:dyDescent="0.25">
      <c r="H8484" s="30"/>
      <c r="I8484" s="30"/>
      <c r="J8484" s="30"/>
    </row>
    <row r="8485" spans="8:10" x14ac:dyDescent="0.25">
      <c r="H8485" s="30"/>
      <c r="I8485" s="30"/>
      <c r="J8485" s="30"/>
    </row>
    <row r="8486" spans="8:10" x14ac:dyDescent="0.25">
      <c r="H8486" s="30"/>
      <c r="I8486" s="30"/>
      <c r="J8486" s="30"/>
    </row>
    <row r="8487" spans="8:10" x14ac:dyDescent="0.25">
      <c r="H8487" s="30"/>
      <c r="I8487" s="30"/>
      <c r="J8487" s="30"/>
    </row>
    <row r="8488" spans="8:10" x14ac:dyDescent="0.25">
      <c r="H8488" s="30"/>
      <c r="I8488" s="30"/>
      <c r="J8488" s="30"/>
    </row>
    <row r="8489" spans="8:10" x14ac:dyDescent="0.25">
      <c r="H8489" s="30"/>
      <c r="I8489" s="30"/>
      <c r="J8489" s="30"/>
    </row>
    <row r="8490" spans="8:10" x14ac:dyDescent="0.25">
      <c r="H8490" s="30"/>
      <c r="I8490" s="30"/>
      <c r="J8490" s="30"/>
    </row>
    <row r="8491" spans="8:10" x14ac:dyDescent="0.25">
      <c r="H8491" s="30"/>
      <c r="I8491" s="30"/>
      <c r="J8491" s="30"/>
    </row>
    <row r="8492" spans="8:10" x14ac:dyDescent="0.25">
      <c r="H8492" s="30"/>
      <c r="I8492" s="30"/>
      <c r="J8492" s="30"/>
    </row>
    <row r="8493" spans="8:10" x14ac:dyDescent="0.25">
      <c r="H8493" s="30"/>
      <c r="I8493" s="30"/>
      <c r="J8493" s="30"/>
    </row>
    <row r="8494" spans="8:10" x14ac:dyDescent="0.25">
      <c r="H8494" s="30"/>
      <c r="I8494" s="30"/>
      <c r="J8494" s="30"/>
    </row>
    <row r="8495" spans="8:10" x14ac:dyDescent="0.25">
      <c r="H8495" s="30"/>
      <c r="I8495" s="30"/>
      <c r="J8495" s="30"/>
    </row>
    <row r="8496" spans="8:10" x14ac:dyDescent="0.25">
      <c r="H8496" s="30"/>
      <c r="I8496" s="30"/>
      <c r="J8496" s="30"/>
    </row>
    <row r="8497" spans="8:10" x14ac:dyDescent="0.25">
      <c r="H8497" s="30"/>
      <c r="I8497" s="30"/>
      <c r="J8497" s="30"/>
    </row>
    <row r="8498" spans="8:10" x14ac:dyDescent="0.25">
      <c r="H8498" s="30"/>
      <c r="I8498" s="30"/>
      <c r="J8498" s="30"/>
    </row>
    <row r="8499" spans="8:10" x14ac:dyDescent="0.25">
      <c r="H8499" s="30"/>
      <c r="I8499" s="30"/>
      <c r="J8499" s="30"/>
    </row>
    <row r="8500" spans="8:10" x14ac:dyDescent="0.25">
      <c r="H8500" s="30"/>
      <c r="I8500" s="30"/>
      <c r="J8500" s="30"/>
    </row>
    <row r="8501" spans="8:10" x14ac:dyDescent="0.25">
      <c r="H8501" s="30"/>
      <c r="I8501" s="30"/>
      <c r="J8501" s="30"/>
    </row>
    <row r="8502" spans="8:10" x14ac:dyDescent="0.25">
      <c r="H8502" s="30"/>
      <c r="I8502" s="30"/>
      <c r="J8502" s="30"/>
    </row>
    <row r="8503" spans="8:10" x14ac:dyDescent="0.25">
      <c r="H8503" s="30"/>
      <c r="I8503" s="30"/>
      <c r="J8503" s="30"/>
    </row>
    <row r="8504" spans="8:10" x14ac:dyDescent="0.25">
      <c r="H8504" s="30"/>
      <c r="I8504" s="30"/>
      <c r="J8504" s="30"/>
    </row>
    <row r="8505" spans="8:10" x14ac:dyDescent="0.25">
      <c r="H8505" s="30"/>
      <c r="I8505" s="30"/>
      <c r="J8505" s="30"/>
    </row>
    <row r="8506" spans="8:10" x14ac:dyDescent="0.25">
      <c r="H8506" s="30"/>
      <c r="I8506" s="30"/>
      <c r="J8506" s="30"/>
    </row>
    <row r="8507" spans="8:10" x14ac:dyDescent="0.25">
      <c r="H8507" s="30"/>
      <c r="I8507" s="30"/>
      <c r="J8507" s="30"/>
    </row>
    <row r="8508" spans="8:10" x14ac:dyDescent="0.25">
      <c r="H8508" s="30"/>
      <c r="I8508" s="30"/>
      <c r="J8508" s="30"/>
    </row>
    <row r="8509" spans="8:10" x14ac:dyDescent="0.25">
      <c r="H8509" s="30"/>
      <c r="I8509" s="30"/>
      <c r="J8509" s="30"/>
    </row>
    <row r="8510" spans="8:10" x14ac:dyDescent="0.25">
      <c r="H8510" s="30"/>
      <c r="I8510" s="30"/>
      <c r="J8510" s="30"/>
    </row>
    <row r="8511" spans="8:10" x14ac:dyDescent="0.25">
      <c r="H8511" s="30"/>
      <c r="I8511" s="30"/>
      <c r="J8511" s="30"/>
    </row>
    <row r="8512" spans="8:10" x14ac:dyDescent="0.25">
      <c r="H8512" s="30"/>
      <c r="I8512" s="30"/>
      <c r="J8512" s="30"/>
    </row>
    <row r="8513" spans="8:10" x14ac:dyDescent="0.25">
      <c r="H8513" s="30"/>
      <c r="I8513" s="30"/>
      <c r="J8513" s="30"/>
    </row>
    <row r="8514" spans="8:10" x14ac:dyDescent="0.25">
      <c r="H8514" s="30"/>
      <c r="I8514" s="30"/>
      <c r="J8514" s="30"/>
    </row>
    <row r="8515" spans="8:10" x14ac:dyDescent="0.25">
      <c r="H8515" s="30"/>
      <c r="I8515" s="30"/>
      <c r="J8515" s="30"/>
    </row>
    <row r="8516" spans="8:10" x14ac:dyDescent="0.25">
      <c r="H8516" s="30"/>
      <c r="I8516" s="30"/>
      <c r="J8516" s="30"/>
    </row>
    <row r="8517" spans="8:10" x14ac:dyDescent="0.25">
      <c r="H8517" s="30"/>
      <c r="I8517" s="30"/>
      <c r="J8517" s="30"/>
    </row>
    <row r="8518" spans="8:10" x14ac:dyDescent="0.25">
      <c r="H8518" s="30"/>
      <c r="I8518" s="30"/>
      <c r="J8518" s="30"/>
    </row>
    <row r="8519" spans="8:10" x14ac:dyDescent="0.25">
      <c r="H8519" s="30"/>
      <c r="I8519" s="30"/>
      <c r="J8519" s="30"/>
    </row>
    <row r="8520" spans="8:10" x14ac:dyDescent="0.25">
      <c r="H8520" s="30"/>
      <c r="I8520" s="30"/>
      <c r="J8520" s="30"/>
    </row>
    <row r="8521" spans="8:10" x14ac:dyDescent="0.25">
      <c r="H8521" s="30"/>
      <c r="I8521" s="30"/>
      <c r="J8521" s="30"/>
    </row>
    <row r="8522" spans="8:10" x14ac:dyDescent="0.25">
      <c r="H8522" s="30"/>
      <c r="I8522" s="30"/>
      <c r="J8522" s="30"/>
    </row>
    <row r="8523" spans="8:10" x14ac:dyDescent="0.25">
      <c r="H8523" s="30"/>
      <c r="I8523" s="30"/>
      <c r="J8523" s="30"/>
    </row>
    <row r="8524" spans="8:10" x14ac:dyDescent="0.25">
      <c r="H8524" s="30"/>
      <c r="I8524" s="30"/>
      <c r="J8524" s="30"/>
    </row>
    <row r="8525" spans="8:10" x14ac:dyDescent="0.25">
      <c r="H8525" s="30"/>
      <c r="I8525" s="30"/>
      <c r="J8525" s="30"/>
    </row>
    <row r="8526" spans="8:10" x14ac:dyDescent="0.25">
      <c r="H8526" s="30"/>
      <c r="I8526" s="30"/>
      <c r="J8526" s="30"/>
    </row>
    <row r="8527" spans="8:10" x14ac:dyDescent="0.25">
      <c r="H8527" s="30"/>
      <c r="I8527" s="30"/>
      <c r="J8527" s="30"/>
    </row>
    <row r="8528" spans="8:10" x14ac:dyDescent="0.25">
      <c r="H8528" s="30"/>
      <c r="I8528" s="30"/>
      <c r="J8528" s="30"/>
    </row>
    <row r="8529" spans="8:10" x14ac:dyDescent="0.25">
      <c r="H8529" s="30"/>
      <c r="I8529" s="30"/>
      <c r="J8529" s="30"/>
    </row>
    <row r="8530" spans="8:10" x14ac:dyDescent="0.25">
      <c r="H8530" s="30"/>
      <c r="I8530" s="30"/>
      <c r="J8530" s="30"/>
    </row>
    <row r="8531" spans="8:10" x14ac:dyDescent="0.25">
      <c r="H8531" s="30"/>
      <c r="I8531" s="30"/>
      <c r="J8531" s="30"/>
    </row>
    <row r="8532" spans="8:10" x14ac:dyDescent="0.25">
      <c r="H8532" s="30"/>
      <c r="I8532" s="30"/>
      <c r="J8532" s="30"/>
    </row>
    <row r="8533" spans="8:10" x14ac:dyDescent="0.25">
      <c r="H8533" s="30"/>
      <c r="I8533" s="30"/>
      <c r="J8533" s="30"/>
    </row>
    <row r="8534" spans="8:10" x14ac:dyDescent="0.25">
      <c r="H8534" s="30"/>
      <c r="I8534" s="30"/>
      <c r="J8534" s="30"/>
    </row>
    <row r="8535" spans="8:10" x14ac:dyDescent="0.25">
      <c r="H8535" s="30"/>
      <c r="I8535" s="30"/>
      <c r="J8535" s="30"/>
    </row>
    <row r="8536" spans="8:10" x14ac:dyDescent="0.25">
      <c r="H8536" s="30"/>
      <c r="I8536" s="30"/>
      <c r="J8536" s="30"/>
    </row>
    <row r="8537" spans="8:10" x14ac:dyDescent="0.25">
      <c r="H8537" s="30"/>
      <c r="I8537" s="30"/>
      <c r="J8537" s="30"/>
    </row>
    <row r="8538" spans="8:10" x14ac:dyDescent="0.25">
      <c r="H8538" s="30"/>
      <c r="I8538" s="30"/>
      <c r="J8538" s="30"/>
    </row>
    <row r="8539" spans="8:10" x14ac:dyDescent="0.25">
      <c r="H8539" s="30"/>
      <c r="I8539" s="30"/>
      <c r="J8539" s="30"/>
    </row>
    <row r="8540" spans="8:10" x14ac:dyDescent="0.25">
      <c r="H8540" s="30"/>
      <c r="I8540" s="30"/>
      <c r="J8540" s="30"/>
    </row>
    <row r="8541" spans="8:10" x14ac:dyDescent="0.25">
      <c r="H8541" s="30"/>
      <c r="I8541" s="30"/>
      <c r="J8541" s="30"/>
    </row>
    <row r="8542" spans="8:10" x14ac:dyDescent="0.25">
      <c r="H8542" s="30"/>
      <c r="I8542" s="30"/>
      <c r="J8542" s="30"/>
    </row>
    <row r="8543" spans="8:10" x14ac:dyDescent="0.25">
      <c r="H8543" s="30"/>
      <c r="I8543" s="30"/>
      <c r="J8543" s="30"/>
    </row>
    <row r="8544" spans="8:10" x14ac:dyDescent="0.25">
      <c r="H8544" s="30"/>
      <c r="I8544" s="30"/>
      <c r="J8544" s="30"/>
    </row>
    <row r="8545" spans="8:10" x14ac:dyDescent="0.25">
      <c r="H8545" s="30"/>
      <c r="I8545" s="30"/>
      <c r="J8545" s="30"/>
    </row>
    <row r="8546" spans="8:10" x14ac:dyDescent="0.25">
      <c r="H8546" s="30"/>
      <c r="I8546" s="30"/>
      <c r="J8546" s="30"/>
    </row>
    <row r="8547" spans="8:10" x14ac:dyDescent="0.25">
      <c r="H8547" s="30"/>
      <c r="I8547" s="30"/>
      <c r="J8547" s="30"/>
    </row>
    <row r="8548" spans="8:10" x14ac:dyDescent="0.25">
      <c r="H8548" s="30"/>
      <c r="I8548" s="30"/>
      <c r="J8548" s="30"/>
    </row>
    <row r="8549" spans="8:10" x14ac:dyDescent="0.25">
      <c r="H8549" s="30"/>
      <c r="I8549" s="30"/>
      <c r="J8549" s="30"/>
    </row>
    <row r="8550" spans="8:10" x14ac:dyDescent="0.25">
      <c r="H8550" s="30"/>
      <c r="I8550" s="30"/>
      <c r="J8550" s="30"/>
    </row>
    <row r="8551" spans="8:10" x14ac:dyDescent="0.25">
      <c r="H8551" s="30"/>
      <c r="I8551" s="30"/>
      <c r="J8551" s="30"/>
    </row>
    <row r="8552" spans="8:10" x14ac:dyDescent="0.25">
      <c r="H8552" s="30"/>
      <c r="I8552" s="30"/>
      <c r="J8552" s="30"/>
    </row>
    <row r="8553" spans="8:10" x14ac:dyDescent="0.25">
      <c r="H8553" s="30"/>
      <c r="I8553" s="30"/>
      <c r="J8553" s="30"/>
    </row>
    <row r="8554" spans="8:10" x14ac:dyDescent="0.25">
      <c r="H8554" s="30"/>
      <c r="I8554" s="30"/>
      <c r="J8554" s="30"/>
    </row>
    <row r="8555" spans="8:10" x14ac:dyDescent="0.25">
      <c r="H8555" s="30"/>
      <c r="I8555" s="30"/>
      <c r="J8555" s="30"/>
    </row>
    <row r="8556" spans="8:10" x14ac:dyDescent="0.25">
      <c r="H8556" s="30"/>
      <c r="I8556" s="30"/>
      <c r="J8556" s="30"/>
    </row>
    <row r="8557" spans="8:10" x14ac:dyDescent="0.25">
      <c r="H8557" s="30"/>
      <c r="I8557" s="30"/>
      <c r="J8557" s="30"/>
    </row>
    <row r="8558" spans="8:10" x14ac:dyDescent="0.25">
      <c r="H8558" s="30"/>
      <c r="I8558" s="30"/>
      <c r="J8558" s="30"/>
    </row>
    <row r="8559" spans="8:10" x14ac:dyDescent="0.25">
      <c r="H8559" s="30"/>
      <c r="I8559" s="30"/>
      <c r="J8559" s="30"/>
    </row>
    <row r="8560" spans="8:10" x14ac:dyDescent="0.25">
      <c r="H8560" s="30"/>
      <c r="I8560" s="30"/>
      <c r="J8560" s="30"/>
    </row>
    <row r="8561" spans="8:10" x14ac:dyDescent="0.25">
      <c r="H8561" s="30"/>
      <c r="I8561" s="30"/>
      <c r="J8561" s="30"/>
    </row>
    <row r="8562" spans="8:10" x14ac:dyDescent="0.25">
      <c r="H8562" s="30"/>
      <c r="I8562" s="30"/>
      <c r="J8562" s="30"/>
    </row>
    <row r="8563" spans="8:10" x14ac:dyDescent="0.25">
      <c r="H8563" s="30"/>
      <c r="I8563" s="30"/>
      <c r="J8563" s="30"/>
    </row>
    <row r="8564" spans="8:10" x14ac:dyDescent="0.25">
      <c r="H8564" s="30"/>
      <c r="I8564" s="30"/>
      <c r="J8564" s="30"/>
    </row>
    <row r="8565" spans="8:10" x14ac:dyDescent="0.25">
      <c r="H8565" s="30"/>
      <c r="I8565" s="30"/>
      <c r="J8565" s="30"/>
    </row>
    <row r="8566" spans="8:10" x14ac:dyDescent="0.25">
      <c r="H8566" s="30"/>
      <c r="I8566" s="30"/>
      <c r="J8566" s="30"/>
    </row>
    <row r="8567" spans="8:10" x14ac:dyDescent="0.25">
      <c r="H8567" s="30"/>
      <c r="I8567" s="30"/>
      <c r="J8567" s="30"/>
    </row>
    <row r="8568" spans="8:10" x14ac:dyDescent="0.25">
      <c r="H8568" s="30"/>
      <c r="I8568" s="30"/>
      <c r="J8568" s="30"/>
    </row>
    <row r="8569" spans="8:10" x14ac:dyDescent="0.25">
      <c r="H8569" s="30"/>
      <c r="I8569" s="30"/>
      <c r="J8569" s="30"/>
    </row>
    <row r="8570" spans="8:10" x14ac:dyDescent="0.25">
      <c r="H8570" s="30"/>
      <c r="I8570" s="30"/>
      <c r="J8570" s="30"/>
    </row>
    <row r="8571" spans="8:10" x14ac:dyDescent="0.25">
      <c r="H8571" s="30"/>
      <c r="I8571" s="30"/>
      <c r="J8571" s="30"/>
    </row>
    <row r="8572" spans="8:10" x14ac:dyDescent="0.25">
      <c r="H8572" s="30"/>
      <c r="I8572" s="30"/>
      <c r="J8572" s="30"/>
    </row>
    <row r="8573" spans="8:10" x14ac:dyDescent="0.25">
      <c r="H8573" s="30"/>
      <c r="I8573" s="30"/>
      <c r="J8573" s="30"/>
    </row>
    <row r="8574" spans="8:10" x14ac:dyDescent="0.25">
      <c r="H8574" s="30"/>
      <c r="I8574" s="30"/>
      <c r="J8574" s="30"/>
    </row>
    <row r="8575" spans="8:10" x14ac:dyDescent="0.25">
      <c r="H8575" s="30"/>
      <c r="I8575" s="30"/>
      <c r="J8575" s="30"/>
    </row>
    <row r="8576" spans="8:10" x14ac:dyDescent="0.25">
      <c r="H8576" s="30"/>
      <c r="I8576" s="30"/>
      <c r="J8576" s="30"/>
    </row>
    <row r="8577" spans="8:10" x14ac:dyDescent="0.25">
      <c r="H8577" s="30"/>
      <c r="I8577" s="30"/>
      <c r="J8577" s="30"/>
    </row>
    <row r="8578" spans="8:10" x14ac:dyDescent="0.25">
      <c r="H8578" s="30"/>
      <c r="I8578" s="30"/>
      <c r="J8578" s="30"/>
    </row>
    <row r="8579" spans="8:10" x14ac:dyDescent="0.25">
      <c r="H8579" s="30"/>
      <c r="I8579" s="30"/>
      <c r="J8579" s="30"/>
    </row>
    <row r="8580" spans="8:10" x14ac:dyDescent="0.25">
      <c r="H8580" s="30"/>
      <c r="I8580" s="30"/>
      <c r="J8580" s="30"/>
    </row>
    <row r="8581" spans="8:10" x14ac:dyDescent="0.25">
      <c r="H8581" s="30"/>
      <c r="I8581" s="30"/>
      <c r="J8581" s="30"/>
    </row>
    <row r="8582" spans="8:10" x14ac:dyDescent="0.25">
      <c r="H8582" s="30"/>
      <c r="I8582" s="30"/>
      <c r="J8582" s="30"/>
    </row>
    <row r="8583" spans="8:10" x14ac:dyDescent="0.25">
      <c r="H8583" s="30"/>
      <c r="I8583" s="30"/>
      <c r="J8583" s="30"/>
    </row>
    <row r="8584" spans="8:10" x14ac:dyDescent="0.25">
      <c r="H8584" s="30"/>
      <c r="I8584" s="30"/>
      <c r="J8584" s="30"/>
    </row>
    <row r="8585" spans="8:10" x14ac:dyDescent="0.25">
      <c r="H8585" s="30"/>
      <c r="I8585" s="30"/>
      <c r="J8585" s="30"/>
    </row>
    <row r="8586" spans="8:10" x14ac:dyDescent="0.25">
      <c r="H8586" s="30"/>
      <c r="I8586" s="30"/>
      <c r="J8586" s="30"/>
    </row>
    <row r="8587" spans="8:10" x14ac:dyDescent="0.25">
      <c r="H8587" s="30"/>
      <c r="I8587" s="30"/>
      <c r="J8587" s="30"/>
    </row>
    <row r="8588" spans="8:10" x14ac:dyDescent="0.25">
      <c r="H8588" s="30"/>
      <c r="I8588" s="30"/>
      <c r="J8588" s="30"/>
    </row>
    <row r="8589" spans="8:10" x14ac:dyDescent="0.25">
      <c r="H8589" s="30"/>
      <c r="I8589" s="30"/>
      <c r="J8589" s="30"/>
    </row>
    <row r="8590" spans="8:10" x14ac:dyDescent="0.25">
      <c r="H8590" s="30"/>
      <c r="I8590" s="30"/>
      <c r="J8590" s="30"/>
    </row>
    <row r="8591" spans="8:10" x14ac:dyDescent="0.25">
      <c r="H8591" s="30"/>
      <c r="I8591" s="30"/>
      <c r="J8591" s="30"/>
    </row>
    <row r="8592" spans="8:10" x14ac:dyDescent="0.25">
      <c r="H8592" s="30"/>
      <c r="I8592" s="30"/>
      <c r="J8592" s="30"/>
    </row>
    <row r="8593" spans="8:10" x14ac:dyDescent="0.25">
      <c r="H8593" s="30"/>
      <c r="I8593" s="30"/>
      <c r="J8593" s="30"/>
    </row>
    <row r="8594" spans="8:10" x14ac:dyDescent="0.25">
      <c r="H8594" s="30"/>
      <c r="I8594" s="30"/>
      <c r="J8594" s="30"/>
    </row>
    <row r="8595" spans="8:10" x14ac:dyDescent="0.25">
      <c r="H8595" s="30"/>
      <c r="I8595" s="30"/>
      <c r="J8595" s="30"/>
    </row>
    <row r="8596" spans="8:10" x14ac:dyDescent="0.25">
      <c r="H8596" s="30"/>
      <c r="I8596" s="30"/>
      <c r="J8596" s="30"/>
    </row>
    <row r="8597" spans="8:10" x14ac:dyDescent="0.25">
      <c r="H8597" s="30"/>
      <c r="I8597" s="30"/>
      <c r="J8597" s="30"/>
    </row>
    <row r="8598" spans="8:10" x14ac:dyDescent="0.25">
      <c r="H8598" s="30"/>
      <c r="I8598" s="30"/>
      <c r="J8598" s="30"/>
    </row>
    <row r="8599" spans="8:10" x14ac:dyDescent="0.25">
      <c r="H8599" s="30"/>
      <c r="I8599" s="30"/>
      <c r="J8599" s="30"/>
    </row>
    <row r="8600" spans="8:10" x14ac:dyDescent="0.25">
      <c r="H8600" s="30"/>
      <c r="I8600" s="30"/>
      <c r="J8600" s="30"/>
    </row>
    <row r="8601" spans="8:10" x14ac:dyDescent="0.25">
      <c r="H8601" s="30"/>
      <c r="I8601" s="30"/>
      <c r="J8601" s="30"/>
    </row>
    <row r="8602" spans="8:10" x14ac:dyDescent="0.25">
      <c r="H8602" s="30"/>
      <c r="I8602" s="30"/>
      <c r="J8602" s="30"/>
    </row>
    <row r="8603" spans="8:10" x14ac:dyDescent="0.25">
      <c r="H8603" s="30"/>
      <c r="I8603" s="30"/>
      <c r="J8603" s="30"/>
    </row>
    <row r="8604" spans="8:10" x14ac:dyDescent="0.25">
      <c r="H8604" s="30"/>
      <c r="I8604" s="30"/>
      <c r="J8604" s="30"/>
    </row>
    <row r="8605" spans="8:10" x14ac:dyDescent="0.25">
      <c r="H8605" s="30"/>
      <c r="I8605" s="30"/>
      <c r="J8605" s="30"/>
    </row>
    <row r="8606" spans="8:10" x14ac:dyDescent="0.25">
      <c r="H8606" s="30"/>
      <c r="I8606" s="30"/>
      <c r="J8606" s="30"/>
    </row>
    <row r="8607" spans="8:10" x14ac:dyDescent="0.25">
      <c r="H8607" s="30"/>
      <c r="I8607" s="30"/>
      <c r="J8607" s="30"/>
    </row>
    <row r="8608" spans="8:10" x14ac:dyDescent="0.25">
      <c r="H8608" s="30"/>
      <c r="I8608" s="30"/>
      <c r="J8608" s="30"/>
    </row>
    <row r="8609" spans="8:10" x14ac:dyDescent="0.25">
      <c r="H8609" s="30"/>
      <c r="I8609" s="30"/>
      <c r="J8609" s="30"/>
    </row>
    <row r="8610" spans="8:10" x14ac:dyDescent="0.25">
      <c r="H8610" s="30"/>
      <c r="I8610" s="30"/>
      <c r="J8610" s="30"/>
    </row>
    <row r="8611" spans="8:10" x14ac:dyDescent="0.25">
      <c r="H8611" s="30"/>
      <c r="I8611" s="30"/>
      <c r="J8611" s="30"/>
    </row>
    <row r="8612" spans="8:10" x14ac:dyDescent="0.25">
      <c r="H8612" s="30"/>
      <c r="I8612" s="30"/>
      <c r="J8612" s="30"/>
    </row>
    <row r="8613" spans="8:10" x14ac:dyDescent="0.25">
      <c r="H8613" s="30"/>
      <c r="I8613" s="30"/>
      <c r="J8613" s="30"/>
    </row>
    <row r="8614" spans="8:10" x14ac:dyDescent="0.25">
      <c r="H8614" s="30"/>
      <c r="I8614" s="30"/>
      <c r="J8614" s="30"/>
    </row>
    <row r="8615" spans="8:10" x14ac:dyDescent="0.25">
      <c r="H8615" s="30"/>
      <c r="I8615" s="30"/>
      <c r="J8615" s="30"/>
    </row>
    <row r="8616" spans="8:10" x14ac:dyDescent="0.25">
      <c r="H8616" s="30"/>
      <c r="I8616" s="30"/>
      <c r="J8616" s="30"/>
    </row>
    <row r="8617" spans="8:10" x14ac:dyDescent="0.25">
      <c r="H8617" s="30"/>
      <c r="I8617" s="30"/>
      <c r="J8617" s="30"/>
    </row>
    <row r="8618" spans="8:10" x14ac:dyDescent="0.25">
      <c r="H8618" s="30"/>
      <c r="I8618" s="30"/>
      <c r="J8618" s="30"/>
    </row>
    <row r="8619" spans="8:10" x14ac:dyDescent="0.25">
      <c r="H8619" s="30"/>
      <c r="I8619" s="30"/>
      <c r="J8619" s="30"/>
    </row>
    <row r="8620" spans="8:10" x14ac:dyDescent="0.25">
      <c r="H8620" s="30"/>
      <c r="I8620" s="30"/>
      <c r="J8620" s="30"/>
    </row>
    <row r="8621" spans="8:10" x14ac:dyDescent="0.25">
      <c r="H8621" s="30"/>
      <c r="I8621" s="30"/>
      <c r="J8621" s="30"/>
    </row>
    <row r="8622" spans="8:10" x14ac:dyDescent="0.25">
      <c r="H8622" s="30"/>
      <c r="I8622" s="30"/>
      <c r="J8622" s="30"/>
    </row>
    <row r="8623" spans="8:10" x14ac:dyDescent="0.25">
      <c r="H8623" s="30"/>
      <c r="I8623" s="30"/>
      <c r="J8623" s="30"/>
    </row>
    <row r="8624" spans="8:10" x14ac:dyDescent="0.25">
      <c r="H8624" s="30"/>
      <c r="I8624" s="30"/>
      <c r="J8624" s="30"/>
    </row>
    <row r="8625" spans="8:10" x14ac:dyDescent="0.25">
      <c r="H8625" s="30"/>
      <c r="I8625" s="30"/>
      <c r="J8625" s="30"/>
    </row>
    <row r="8626" spans="8:10" x14ac:dyDescent="0.25">
      <c r="H8626" s="30"/>
      <c r="I8626" s="30"/>
      <c r="J8626" s="30"/>
    </row>
    <row r="8627" spans="8:10" x14ac:dyDescent="0.25">
      <c r="H8627" s="30"/>
      <c r="I8627" s="30"/>
      <c r="J8627" s="30"/>
    </row>
    <row r="8628" spans="8:10" x14ac:dyDescent="0.25">
      <c r="H8628" s="30"/>
      <c r="I8628" s="30"/>
      <c r="J8628" s="30"/>
    </row>
    <row r="8629" spans="8:10" x14ac:dyDescent="0.25">
      <c r="H8629" s="30"/>
      <c r="I8629" s="30"/>
      <c r="J8629" s="30"/>
    </row>
    <row r="8630" spans="8:10" x14ac:dyDescent="0.25">
      <c r="H8630" s="30"/>
      <c r="I8630" s="30"/>
      <c r="J8630" s="30"/>
    </row>
    <row r="8631" spans="8:10" x14ac:dyDescent="0.25">
      <c r="H8631" s="30"/>
      <c r="I8631" s="30"/>
      <c r="J8631" s="30"/>
    </row>
    <row r="8632" spans="8:10" x14ac:dyDescent="0.25">
      <c r="H8632" s="30"/>
      <c r="I8632" s="30"/>
      <c r="J8632" s="30"/>
    </row>
    <row r="8633" spans="8:10" x14ac:dyDescent="0.25">
      <c r="H8633" s="30"/>
      <c r="I8633" s="30"/>
      <c r="J8633" s="30"/>
    </row>
    <row r="8634" spans="8:10" x14ac:dyDescent="0.25">
      <c r="H8634" s="30"/>
      <c r="I8634" s="30"/>
      <c r="J8634" s="30"/>
    </row>
    <row r="8635" spans="8:10" x14ac:dyDescent="0.25">
      <c r="H8635" s="30"/>
      <c r="I8635" s="30"/>
      <c r="J8635" s="30"/>
    </row>
    <row r="8636" spans="8:10" x14ac:dyDescent="0.25">
      <c r="H8636" s="30"/>
      <c r="I8636" s="30"/>
      <c r="J8636" s="30"/>
    </row>
    <row r="8637" spans="8:10" x14ac:dyDescent="0.25">
      <c r="H8637" s="30"/>
      <c r="I8637" s="30"/>
      <c r="J8637" s="30"/>
    </row>
    <row r="8638" spans="8:10" x14ac:dyDescent="0.25">
      <c r="H8638" s="30"/>
      <c r="I8638" s="30"/>
      <c r="J8638" s="30"/>
    </row>
    <row r="8639" spans="8:10" x14ac:dyDescent="0.25">
      <c r="H8639" s="30"/>
      <c r="I8639" s="30"/>
      <c r="J8639" s="30"/>
    </row>
    <row r="8640" spans="8:10" x14ac:dyDescent="0.25">
      <c r="H8640" s="30"/>
      <c r="I8640" s="30"/>
      <c r="J8640" s="30"/>
    </row>
    <row r="8641" spans="8:10" x14ac:dyDescent="0.25">
      <c r="H8641" s="30"/>
      <c r="I8641" s="30"/>
      <c r="J8641" s="30"/>
    </row>
    <row r="8642" spans="8:10" x14ac:dyDescent="0.25">
      <c r="H8642" s="30"/>
      <c r="I8642" s="30"/>
      <c r="J8642" s="30"/>
    </row>
    <row r="8643" spans="8:10" x14ac:dyDescent="0.25">
      <c r="H8643" s="30"/>
      <c r="I8643" s="30"/>
      <c r="J8643" s="30"/>
    </row>
    <row r="8644" spans="8:10" x14ac:dyDescent="0.25">
      <c r="H8644" s="30"/>
      <c r="I8644" s="30"/>
      <c r="J8644" s="30"/>
    </row>
    <row r="8645" spans="8:10" x14ac:dyDescent="0.25">
      <c r="H8645" s="30"/>
      <c r="I8645" s="30"/>
      <c r="J8645" s="30"/>
    </row>
    <row r="8646" spans="8:10" x14ac:dyDescent="0.25">
      <c r="H8646" s="30"/>
      <c r="I8646" s="30"/>
      <c r="J8646" s="30"/>
    </row>
    <row r="8647" spans="8:10" x14ac:dyDescent="0.25">
      <c r="H8647" s="30"/>
      <c r="I8647" s="30"/>
      <c r="J8647" s="30"/>
    </row>
    <row r="8648" spans="8:10" x14ac:dyDescent="0.25">
      <c r="H8648" s="30"/>
      <c r="I8648" s="30"/>
      <c r="J8648" s="30"/>
    </row>
    <row r="8649" spans="8:10" x14ac:dyDescent="0.25">
      <c r="H8649" s="30"/>
      <c r="I8649" s="30"/>
      <c r="J8649" s="30"/>
    </row>
    <row r="8650" spans="8:10" x14ac:dyDescent="0.25">
      <c r="H8650" s="30"/>
      <c r="I8650" s="30"/>
      <c r="J8650" s="30"/>
    </row>
    <row r="8651" spans="8:10" x14ac:dyDescent="0.25">
      <c r="H8651" s="30"/>
      <c r="I8651" s="30"/>
      <c r="J8651" s="30"/>
    </row>
    <row r="8652" spans="8:10" x14ac:dyDescent="0.25">
      <c r="H8652" s="30"/>
      <c r="I8652" s="30"/>
      <c r="J8652" s="30"/>
    </row>
    <row r="8653" spans="8:10" x14ac:dyDescent="0.25">
      <c r="H8653" s="30"/>
      <c r="I8653" s="30"/>
      <c r="J8653" s="30"/>
    </row>
    <row r="8654" spans="8:10" x14ac:dyDescent="0.25">
      <c r="H8654" s="30"/>
      <c r="I8654" s="30"/>
      <c r="J8654" s="30"/>
    </row>
    <row r="8655" spans="8:10" x14ac:dyDescent="0.25">
      <c r="H8655" s="30"/>
      <c r="I8655" s="30"/>
      <c r="J8655" s="30"/>
    </row>
    <row r="8656" spans="8:10" x14ac:dyDescent="0.25">
      <c r="H8656" s="30"/>
      <c r="I8656" s="30"/>
      <c r="J8656" s="30"/>
    </row>
    <row r="8657" spans="8:10" x14ac:dyDescent="0.25">
      <c r="H8657" s="30"/>
      <c r="I8657" s="30"/>
      <c r="J8657" s="30"/>
    </row>
    <row r="8658" spans="8:10" x14ac:dyDescent="0.25">
      <c r="H8658" s="30"/>
      <c r="I8658" s="30"/>
      <c r="J8658" s="30"/>
    </row>
    <row r="8659" spans="8:10" x14ac:dyDescent="0.25">
      <c r="H8659" s="30"/>
      <c r="I8659" s="30"/>
      <c r="J8659" s="30"/>
    </row>
    <row r="8660" spans="8:10" x14ac:dyDescent="0.25">
      <c r="H8660" s="30"/>
      <c r="I8660" s="30"/>
      <c r="J8660" s="30"/>
    </row>
    <row r="8661" spans="8:10" x14ac:dyDescent="0.25">
      <c r="H8661" s="30"/>
      <c r="I8661" s="30"/>
      <c r="J8661" s="30"/>
    </row>
    <row r="8662" spans="8:10" x14ac:dyDescent="0.25">
      <c r="H8662" s="30"/>
      <c r="I8662" s="30"/>
      <c r="J8662" s="30"/>
    </row>
    <row r="8663" spans="8:10" x14ac:dyDescent="0.25">
      <c r="H8663" s="30"/>
      <c r="I8663" s="30"/>
      <c r="J8663" s="30"/>
    </row>
    <row r="8664" spans="8:10" x14ac:dyDescent="0.25">
      <c r="H8664" s="30"/>
      <c r="I8664" s="30"/>
      <c r="J8664" s="30"/>
    </row>
    <row r="8665" spans="8:10" x14ac:dyDescent="0.25">
      <c r="H8665" s="30"/>
      <c r="I8665" s="30"/>
      <c r="J8665" s="30"/>
    </row>
    <row r="8666" spans="8:10" x14ac:dyDescent="0.25">
      <c r="H8666" s="30"/>
      <c r="I8666" s="30"/>
      <c r="J8666" s="30"/>
    </row>
    <row r="8667" spans="8:10" x14ac:dyDescent="0.25">
      <c r="H8667" s="30"/>
      <c r="I8667" s="30"/>
      <c r="J8667" s="30"/>
    </row>
    <row r="8668" spans="8:10" x14ac:dyDescent="0.25">
      <c r="H8668" s="30"/>
      <c r="I8668" s="30"/>
      <c r="J8668" s="30"/>
    </row>
    <row r="8669" spans="8:10" x14ac:dyDescent="0.25">
      <c r="H8669" s="30"/>
      <c r="I8669" s="30"/>
      <c r="J8669" s="30"/>
    </row>
    <row r="8670" spans="8:10" x14ac:dyDescent="0.25">
      <c r="H8670" s="30"/>
      <c r="I8670" s="30"/>
      <c r="J8670" s="30"/>
    </row>
    <row r="8671" spans="8:10" x14ac:dyDescent="0.25">
      <c r="H8671" s="30"/>
      <c r="I8671" s="30"/>
      <c r="J8671" s="30"/>
    </row>
    <row r="8672" spans="8:10" x14ac:dyDescent="0.25">
      <c r="H8672" s="30"/>
      <c r="I8672" s="30"/>
      <c r="J8672" s="30"/>
    </row>
    <row r="8673" spans="8:10" x14ac:dyDescent="0.25">
      <c r="H8673" s="30"/>
      <c r="I8673" s="30"/>
      <c r="J8673" s="30"/>
    </row>
    <row r="8674" spans="8:10" x14ac:dyDescent="0.25">
      <c r="H8674" s="30"/>
      <c r="I8674" s="30"/>
      <c r="J8674" s="30"/>
    </row>
    <row r="8675" spans="8:10" x14ac:dyDescent="0.25">
      <c r="H8675" s="30"/>
      <c r="I8675" s="30"/>
      <c r="J8675" s="30"/>
    </row>
    <row r="8676" spans="8:10" x14ac:dyDescent="0.25">
      <c r="H8676" s="30"/>
      <c r="I8676" s="30"/>
      <c r="J8676" s="30"/>
    </row>
    <row r="8677" spans="8:10" x14ac:dyDescent="0.25">
      <c r="H8677" s="30"/>
      <c r="I8677" s="30"/>
      <c r="J8677" s="30"/>
    </row>
    <row r="8678" spans="8:10" x14ac:dyDescent="0.25">
      <c r="H8678" s="30"/>
      <c r="I8678" s="30"/>
      <c r="J8678" s="30"/>
    </row>
    <row r="8679" spans="8:10" x14ac:dyDescent="0.25">
      <c r="H8679" s="30"/>
      <c r="I8679" s="30"/>
      <c r="J8679" s="30"/>
    </row>
    <row r="8680" spans="8:10" x14ac:dyDescent="0.25">
      <c r="H8680" s="30"/>
      <c r="I8680" s="30"/>
      <c r="J8680" s="30"/>
    </row>
    <row r="8681" spans="8:10" x14ac:dyDescent="0.25">
      <c r="H8681" s="30"/>
      <c r="I8681" s="30"/>
      <c r="J8681" s="30"/>
    </row>
    <row r="8682" spans="8:10" x14ac:dyDescent="0.25">
      <c r="H8682" s="30"/>
      <c r="I8682" s="30"/>
      <c r="J8682" s="30"/>
    </row>
    <row r="8683" spans="8:10" x14ac:dyDescent="0.25">
      <c r="H8683" s="30"/>
      <c r="I8683" s="30"/>
      <c r="J8683" s="30"/>
    </row>
    <row r="8684" spans="8:10" x14ac:dyDescent="0.25">
      <c r="H8684" s="30"/>
      <c r="I8684" s="30"/>
      <c r="J8684" s="30"/>
    </row>
    <row r="8685" spans="8:10" x14ac:dyDescent="0.25">
      <c r="H8685" s="30"/>
      <c r="I8685" s="30"/>
      <c r="J8685" s="30"/>
    </row>
    <row r="8686" spans="8:10" x14ac:dyDescent="0.25">
      <c r="H8686" s="30"/>
      <c r="I8686" s="30"/>
      <c r="J8686" s="30"/>
    </row>
    <row r="8687" spans="8:10" x14ac:dyDescent="0.25">
      <c r="H8687" s="30"/>
      <c r="I8687" s="30"/>
      <c r="J8687" s="30"/>
    </row>
    <row r="8688" spans="8:10" x14ac:dyDescent="0.25">
      <c r="H8688" s="30"/>
      <c r="I8688" s="30"/>
      <c r="J8688" s="30"/>
    </row>
    <row r="8689" spans="8:10" x14ac:dyDescent="0.25">
      <c r="H8689" s="30"/>
      <c r="I8689" s="30"/>
      <c r="J8689" s="30"/>
    </row>
    <row r="8690" spans="8:10" x14ac:dyDescent="0.25">
      <c r="H8690" s="30"/>
      <c r="I8690" s="30"/>
      <c r="J8690" s="30"/>
    </row>
    <row r="8691" spans="8:10" x14ac:dyDescent="0.25">
      <c r="H8691" s="30"/>
      <c r="I8691" s="30"/>
      <c r="J8691" s="30"/>
    </row>
    <row r="8692" spans="8:10" x14ac:dyDescent="0.25">
      <c r="H8692" s="30"/>
      <c r="I8692" s="30"/>
      <c r="J8692" s="30"/>
    </row>
    <row r="8693" spans="8:10" x14ac:dyDescent="0.25">
      <c r="H8693" s="30"/>
      <c r="I8693" s="30"/>
      <c r="J8693" s="30"/>
    </row>
    <row r="8694" spans="8:10" x14ac:dyDescent="0.25">
      <c r="H8694" s="30"/>
      <c r="I8694" s="30"/>
      <c r="J8694" s="30"/>
    </row>
    <row r="8695" spans="8:10" x14ac:dyDescent="0.25">
      <c r="H8695" s="30"/>
      <c r="I8695" s="30"/>
      <c r="J8695" s="30"/>
    </row>
    <row r="8696" spans="8:10" x14ac:dyDescent="0.25">
      <c r="H8696" s="30"/>
      <c r="I8696" s="30"/>
      <c r="J8696" s="30"/>
    </row>
    <row r="8697" spans="8:10" x14ac:dyDescent="0.25">
      <c r="H8697" s="30"/>
      <c r="I8697" s="30"/>
      <c r="J8697" s="30"/>
    </row>
    <row r="8698" spans="8:10" x14ac:dyDescent="0.25">
      <c r="H8698" s="30"/>
      <c r="I8698" s="30"/>
      <c r="J8698" s="30"/>
    </row>
    <row r="8699" spans="8:10" x14ac:dyDescent="0.25">
      <c r="H8699" s="30"/>
      <c r="I8699" s="30"/>
      <c r="J8699" s="30"/>
    </row>
    <row r="8700" spans="8:10" x14ac:dyDescent="0.25">
      <c r="H8700" s="30"/>
      <c r="I8700" s="30"/>
      <c r="J8700" s="30"/>
    </row>
    <row r="8701" spans="8:10" x14ac:dyDescent="0.25">
      <c r="H8701" s="30"/>
      <c r="I8701" s="30"/>
      <c r="J8701" s="30"/>
    </row>
    <row r="8702" spans="8:10" x14ac:dyDescent="0.25">
      <c r="H8702" s="30"/>
      <c r="I8702" s="30"/>
      <c r="J8702" s="30"/>
    </row>
    <row r="8703" spans="8:10" x14ac:dyDescent="0.25">
      <c r="H8703" s="30"/>
      <c r="I8703" s="30"/>
      <c r="J8703" s="30"/>
    </row>
    <row r="8704" spans="8:10" x14ac:dyDescent="0.25">
      <c r="H8704" s="30"/>
      <c r="I8704" s="30"/>
      <c r="J8704" s="30"/>
    </row>
    <row r="8705" spans="8:10" x14ac:dyDescent="0.25">
      <c r="H8705" s="30"/>
      <c r="I8705" s="30"/>
      <c r="J8705" s="30"/>
    </row>
    <row r="8706" spans="8:10" x14ac:dyDescent="0.25">
      <c r="H8706" s="30"/>
      <c r="I8706" s="30"/>
      <c r="J8706" s="30"/>
    </row>
    <row r="8707" spans="8:10" x14ac:dyDescent="0.25">
      <c r="H8707" s="30"/>
      <c r="I8707" s="30"/>
      <c r="J8707" s="30"/>
    </row>
    <row r="8708" spans="8:10" x14ac:dyDescent="0.25">
      <c r="H8708" s="30"/>
      <c r="I8708" s="30"/>
      <c r="J8708" s="30"/>
    </row>
    <row r="8709" spans="8:10" x14ac:dyDescent="0.25">
      <c r="H8709" s="30"/>
      <c r="I8709" s="30"/>
      <c r="J8709" s="30"/>
    </row>
    <row r="8710" spans="8:10" x14ac:dyDescent="0.25">
      <c r="H8710" s="30"/>
      <c r="I8710" s="30"/>
      <c r="J8710" s="30"/>
    </row>
    <row r="8711" spans="8:10" x14ac:dyDescent="0.25">
      <c r="H8711" s="30"/>
      <c r="I8711" s="30"/>
      <c r="J8711" s="30"/>
    </row>
    <row r="8712" spans="8:10" x14ac:dyDescent="0.25">
      <c r="H8712" s="30"/>
      <c r="I8712" s="30"/>
      <c r="J8712" s="30"/>
    </row>
    <row r="8713" spans="8:10" x14ac:dyDescent="0.25">
      <c r="H8713" s="30"/>
      <c r="I8713" s="30"/>
      <c r="J8713" s="30"/>
    </row>
    <row r="8714" spans="8:10" x14ac:dyDescent="0.25">
      <c r="H8714" s="30"/>
      <c r="I8714" s="30"/>
      <c r="J8714" s="30"/>
    </row>
    <row r="8715" spans="8:10" x14ac:dyDescent="0.25">
      <c r="H8715" s="30"/>
      <c r="I8715" s="30"/>
      <c r="J8715" s="30"/>
    </row>
    <row r="8716" spans="8:10" x14ac:dyDescent="0.25">
      <c r="H8716" s="30"/>
      <c r="I8716" s="30"/>
      <c r="J8716" s="30"/>
    </row>
    <row r="8717" spans="8:10" x14ac:dyDescent="0.25">
      <c r="H8717" s="30"/>
      <c r="I8717" s="30"/>
      <c r="J8717" s="30"/>
    </row>
    <row r="8718" spans="8:10" x14ac:dyDescent="0.25">
      <c r="H8718" s="30"/>
      <c r="I8718" s="30"/>
      <c r="J8718" s="30"/>
    </row>
    <row r="8719" spans="8:10" x14ac:dyDescent="0.25">
      <c r="H8719" s="30"/>
      <c r="I8719" s="30"/>
      <c r="J8719" s="30"/>
    </row>
    <row r="8720" spans="8:10" x14ac:dyDescent="0.25">
      <c r="H8720" s="30"/>
      <c r="I8720" s="30"/>
      <c r="J8720" s="30"/>
    </row>
    <row r="8721" spans="8:10" x14ac:dyDescent="0.25">
      <c r="H8721" s="30"/>
      <c r="I8721" s="30"/>
      <c r="J8721" s="30"/>
    </row>
    <row r="8722" spans="8:10" x14ac:dyDescent="0.25">
      <c r="H8722" s="30"/>
      <c r="I8722" s="30"/>
      <c r="J8722" s="30"/>
    </row>
    <row r="8723" spans="8:10" x14ac:dyDescent="0.25">
      <c r="H8723" s="30"/>
      <c r="I8723" s="30"/>
      <c r="J8723" s="30"/>
    </row>
    <row r="8724" spans="8:10" x14ac:dyDescent="0.25">
      <c r="H8724" s="30"/>
      <c r="I8724" s="30"/>
      <c r="J8724" s="30"/>
    </row>
    <row r="8725" spans="8:10" x14ac:dyDescent="0.25">
      <c r="H8725" s="30"/>
      <c r="I8725" s="30"/>
      <c r="J8725" s="30"/>
    </row>
    <row r="8726" spans="8:10" x14ac:dyDescent="0.25">
      <c r="H8726" s="30"/>
      <c r="I8726" s="30"/>
      <c r="J8726" s="30"/>
    </row>
    <row r="8727" spans="8:10" x14ac:dyDescent="0.25">
      <c r="H8727" s="30"/>
      <c r="I8727" s="30"/>
      <c r="J8727" s="30"/>
    </row>
    <row r="8728" spans="8:10" x14ac:dyDescent="0.25">
      <c r="H8728" s="30"/>
      <c r="I8728" s="30"/>
      <c r="J8728" s="30"/>
    </row>
    <row r="8729" spans="8:10" x14ac:dyDescent="0.25">
      <c r="H8729" s="30"/>
      <c r="I8729" s="30"/>
      <c r="J8729" s="30"/>
    </row>
    <row r="8730" spans="8:10" x14ac:dyDescent="0.25">
      <c r="H8730" s="30"/>
      <c r="I8730" s="30"/>
      <c r="J8730" s="30"/>
    </row>
    <row r="8731" spans="8:10" x14ac:dyDescent="0.25">
      <c r="H8731" s="30"/>
      <c r="I8731" s="30"/>
      <c r="J8731" s="30"/>
    </row>
    <row r="8732" spans="8:10" x14ac:dyDescent="0.25">
      <c r="H8732" s="30"/>
      <c r="I8732" s="30"/>
      <c r="J8732" s="30"/>
    </row>
    <row r="8733" spans="8:10" x14ac:dyDescent="0.25">
      <c r="H8733" s="30"/>
      <c r="I8733" s="30"/>
      <c r="J8733" s="30"/>
    </row>
    <row r="8734" spans="8:10" x14ac:dyDescent="0.25">
      <c r="H8734" s="30"/>
      <c r="I8734" s="30"/>
      <c r="J8734" s="30"/>
    </row>
    <row r="8735" spans="8:10" x14ac:dyDescent="0.25">
      <c r="H8735" s="30"/>
      <c r="I8735" s="30"/>
      <c r="J8735" s="30"/>
    </row>
    <row r="8736" spans="8:10" x14ac:dyDescent="0.25">
      <c r="H8736" s="30"/>
      <c r="I8736" s="30"/>
      <c r="J8736" s="30"/>
    </row>
    <row r="8737" spans="8:10" x14ac:dyDescent="0.25">
      <c r="H8737" s="30"/>
      <c r="I8737" s="30"/>
      <c r="J8737" s="30"/>
    </row>
    <row r="8738" spans="8:10" x14ac:dyDescent="0.25">
      <c r="H8738" s="30"/>
      <c r="I8738" s="30"/>
      <c r="J8738" s="30"/>
    </row>
    <row r="8739" spans="8:10" x14ac:dyDescent="0.25">
      <c r="H8739" s="30"/>
      <c r="I8739" s="30"/>
      <c r="J8739" s="30"/>
    </row>
    <row r="8740" spans="8:10" x14ac:dyDescent="0.25">
      <c r="H8740" s="30"/>
      <c r="I8740" s="30"/>
      <c r="J8740" s="30"/>
    </row>
    <row r="8741" spans="8:10" x14ac:dyDescent="0.25">
      <c r="H8741" s="30"/>
      <c r="I8741" s="30"/>
      <c r="J8741" s="30"/>
    </row>
    <row r="8742" spans="8:10" x14ac:dyDescent="0.25">
      <c r="H8742" s="30"/>
      <c r="I8742" s="30"/>
      <c r="J8742" s="30"/>
    </row>
    <row r="8743" spans="8:10" x14ac:dyDescent="0.25">
      <c r="H8743" s="30"/>
      <c r="I8743" s="30"/>
      <c r="J8743" s="30"/>
    </row>
    <row r="8744" spans="8:10" x14ac:dyDescent="0.25">
      <c r="H8744" s="30"/>
      <c r="I8744" s="30"/>
      <c r="J8744" s="30"/>
    </row>
    <row r="8745" spans="8:10" x14ac:dyDescent="0.25">
      <c r="H8745" s="30"/>
      <c r="I8745" s="30"/>
      <c r="J8745" s="30"/>
    </row>
    <row r="8746" spans="8:10" x14ac:dyDescent="0.25">
      <c r="H8746" s="30"/>
      <c r="I8746" s="30"/>
      <c r="J8746" s="30"/>
    </row>
    <row r="8747" spans="8:10" x14ac:dyDescent="0.25">
      <c r="H8747" s="30"/>
      <c r="I8747" s="30"/>
      <c r="J8747" s="30"/>
    </row>
    <row r="8748" spans="8:10" x14ac:dyDescent="0.25">
      <c r="H8748" s="30"/>
      <c r="I8748" s="30"/>
      <c r="J8748" s="30"/>
    </row>
    <row r="8749" spans="8:10" x14ac:dyDescent="0.25">
      <c r="H8749" s="30"/>
      <c r="I8749" s="30"/>
      <c r="J8749" s="30"/>
    </row>
    <row r="8750" spans="8:10" x14ac:dyDescent="0.25">
      <c r="H8750" s="30"/>
      <c r="I8750" s="30"/>
      <c r="J8750" s="30"/>
    </row>
    <row r="8751" spans="8:10" x14ac:dyDescent="0.25">
      <c r="H8751" s="30"/>
      <c r="I8751" s="30"/>
      <c r="J8751" s="30"/>
    </row>
    <row r="8752" spans="8:10" x14ac:dyDescent="0.25">
      <c r="H8752" s="30"/>
      <c r="I8752" s="30"/>
      <c r="J8752" s="30"/>
    </row>
    <row r="8753" spans="8:10" x14ac:dyDescent="0.25">
      <c r="H8753" s="30"/>
      <c r="I8753" s="30"/>
      <c r="J8753" s="30"/>
    </row>
    <row r="8754" spans="8:10" x14ac:dyDescent="0.25">
      <c r="H8754" s="30"/>
      <c r="I8754" s="30"/>
      <c r="J8754" s="30"/>
    </row>
    <row r="8755" spans="8:10" x14ac:dyDescent="0.25">
      <c r="H8755" s="30"/>
      <c r="I8755" s="30"/>
      <c r="J8755" s="30"/>
    </row>
    <row r="8756" spans="8:10" x14ac:dyDescent="0.25">
      <c r="H8756" s="30"/>
      <c r="I8756" s="30"/>
      <c r="J8756" s="30"/>
    </row>
    <row r="8757" spans="8:10" x14ac:dyDescent="0.25">
      <c r="H8757" s="30"/>
      <c r="I8757" s="30"/>
      <c r="J8757" s="30"/>
    </row>
    <row r="8758" spans="8:10" x14ac:dyDescent="0.25">
      <c r="H8758" s="30"/>
      <c r="I8758" s="30"/>
      <c r="J8758" s="30"/>
    </row>
    <row r="8759" spans="8:10" x14ac:dyDescent="0.25">
      <c r="H8759" s="30"/>
      <c r="I8759" s="30"/>
      <c r="J8759" s="30"/>
    </row>
    <row r="8760" spans="8:10" x14ac:dyDescent="0.25">
      <c r="H8760" s="30"/>
      <c r="I8760" s="30"/>
      <c r="J8760" s="30"/>
    </row>
    <row r="8761" spans="8:10" x14ac:dyDescent="0.25">
      <c r="H8761" s="30"/>
      <c r="I8761" s="30"/>
      <c r="J8761" s="30"/>
    </row>
    <row r="8762" spans="8:10" x14ac:dyDescent="0.25">
      <c r="H8762" s="30"/>
      <c r="I8762" s="30"/>
      <c r="J8762" s="30"/>
    </row>
    <row r="8763" spans="8:10" x14ac:dyDescent="0.25">
      <c r="H8763" s="30"/>
      <c r="I8763" s="30"/>
      <c r="J8763" s="30"/>
    </row>
    <row r="8764" spans="8:10" x14ac:dyDescent="0.25">
      <c r="H8764" s="30"/>
      <c r="I8764" s="30"/>
      <c r="J8764" s="30"/>
    </row>
    <row r="8765" spans="8:10" x14ac:dyDescent="0.25">
      <c r="H8765" s="30"/>
      <c r="I8765" s="30"/>
      <c r="J8765" s="30"/>
    </row>
    <row r="8766" spans="8:10" x14ac:dyDescent="0.25">
      <c r="H8766" s="30"/>
      <c r="I8766" s="30"/>
      <c r="J8766" s="30"/>
    </row>
    <row r="8767" spans="8:10" x14ac:dyDescent="0.25">
      <c r="H8767" s="30"/>
      <c r="I8767" s="30"/>
      <c r="J8767" s="30"/>
    </row>
    <row r="8768" spans="8:10" x14ac:dyDescent="0.25">
      <c r="H8768" s="30"/>
      <c r="I8768" s="30"/>
      <c r="J8768" s="30"/>
    </row>
    <row r="8769" spans="8:10" x14ac:dyDescent="0.25">
      <c r="H8769" s="30"/>
      <c r="I8769" s="30"/>
      <c r="J8769" s="30"/>
    </row>
    <row r="8770" spans="8:10" x14ac:dyDescent="0.25">
      <c r="H8770" s="30"/>
      <c r="I8770" s="30"/>
      <c r="J8770" s="30"/>
    </row>
    <row r="8771" spans="8:10" x14ac:dyDescent="0.25">
      <c r="H8771" s="30"/>
      <c r="I8771" s="30"/>
      <c r="J8771" s="30"/>
    </row>
    <row r="8772" spans="8:10" x14ac:dyDescent="0.25">
      <c r="H8772" s="30"/>
      <c r="I8772" s="30"/>
      <c r="J8772" s="30"/>
    </row>
    <row r="8773" spans="8:10" x14ac:dyDescent="0.25">
      <c r="H8773" s="30"/>
      <c r="I8773" s="30"/>
      <c r="J8773" s="30"/>
    </row>
    <row r="8774" spans="8:10" x14ac:dyDescent="0.25">
      <c r="H8774" s="30"/>
      <c r="I8774" s="30"/>
      <c r="J8774" s="30"/>
    </row>
    <row r="8775" spans="8:10" x14ac:dyDescent="0.25">
      <c r="H8775" s="30"/>
      <c r="I8775" s="30"/>
      <c r="J8775" s="30"/>
    </row>
    <row r="8776" spans="8:10" x14ac:dyDescent="0.25">
      <c r="H8776" s="30"/>
      <c r="I8776" s="30"/>
      <c r="J8776" s="30"/>
    </row>
    <row r="8777" spans="8:10" x14ac:dyDescent="0.25">
      <c r="H8777" s="30"/>
      <c r="I8777" s="30"/>
      <c r="J8777" s="30"/>
    </row>
    <row r="8778" spans="8:10" x14ac:dyDescent="0.25">
      <c r="H8778" s="30"/>
      <c r="I8778" s="30"/>
      <c r="J8778" s="30"/>
    </row>
    <row r="8779" spans="8:10" x14ac:dyDescent="0.25">
      <c r="H8779" s="30"/>
      <c r="I8779" s="30"/>
      <c r="J8779" s="30"/>
    </row>
    <row r="8780" spans="8:10" x14ac:dyDescent="0.25">
      <c r="H8780" s="30"/>
      <c r="I8780" s="30"/>
      <c r="J8780" s="30"/>
    </row>
    <row r="8781" spans="8:10" x14ac:dyDescent="0.25">
      <c r="H8781" s="30"/>
      <c r="I8781" s="30"/>
      <c r="J8781" s="30"/>
    </row>
    <row r="8782" spans="8:10" x14ac:dyDescent="0.25">
      <c r="H8782" s="30"/>
      <c r="I8782" s="30"/>
      <c r="J8782" s="30"/>
    </row>
    <row r="8783" spans="8:10" x14ac:dyDescent="0.25">
      <c r="H8783" s="30"/>
      <c r="I8783" s="30"/>
      <c r="J8783" s="30"/>
    </row>
    <row r="8784" spans="8:10" x14ac:dyDescent="0.25">
      <c r="H8784" s="30"/>
      <c r="I8784" s="30"/>
      <c r="J8784" s="30"/>
    </row>
    <row r="8785" spans="8:10" x14ac:dyDescent="0.25">
      <c r="H8785" s="30"/>
      <c r="I8785" s="30"/>
      <c r="J8785" s="30"/>
    </row>
    <row r="8786" spans="8:10" x14ac:dyDescent="0.25">
      <c r="H8786" s="30"/>
      <c r="I8786" s="30"/>
      <c r="J8786" s="30"/>
    </row>
    <row r="8787" spans="8:10" x14ac:dyDescent="0.25">
      <c r="H8787" s="30"/>
      <c r="I8787" s="30"/>
      <c r="J8787" s="30"/>
    </row>
    <row r="8788" spans="8:10" x14ac:dyDescent="0.25">
      <c r="H8788" s="30"/>
      <c r="I8788" s="30"/>
      <c r="J8788" s="30"/>
    </row>
    <row r="8789" spans="8:10" x14ac:dyDescent="0.25">
      <c r="H8789" s="30"/>
      <c r="I8789" s="30"/>
      <c r="J8789" s="30"/>
    </row>
    <row r="8790" spans="8:10" x14ac:dyDescent="0.25">
      <c r="H8790" s="30"/>
      <c r="I8790" s="30"/>
      <c r="J8790" s="30"/>
    </row>
    <row r="8791" spans="8:10" x14ac:dyDescent="0.25">
      <c r="H8791" s="30"/>
      <c r="I8791" s="30"/>
      <c r="J8791" s="30"/>
    </row>
    <row r="8792" spans="8:10" x14ac:dyDescent="0.25">
      <c r="H8792" s="30"/>
      <c r="I8792" s="30"/>
      <c r="J8792" s="30"/>
    </row>
    <row r="8793" spans="8:10" x14ac:dyDescent="0.25">
      <c r="H8793" s="30"/>
      <c r="I8793" s="30"/>
      <c r="J8793" s="30"/>
    </row>
    <row r="8794" spans="8:10" x14ac:dyDescent="0.25">
      <c r="H8794" s="30"/>
      <c r="I8794" s="30"/>
      <c r="J8794" s="30"/>
    </row>
    <row r="8795" spans="8:10" x14ac:dyDescent="0.25">
      <c r="H8795" s="30"/>
      <c r="I8795" s="30"/>
      <c r="J8795" s="30"/>
    </row>
    <row r="8796" spans="8:10" x14ac:dyDescent="0.25">
      <c r="H8796" s="30"/>
      <c r="I8796" s="30"/>
      <c r="J8796" s="30"/>
    </row>
    <row r="8797" spans="8:10" x14ac:dyDescent="0.25">
      <c r="H8797" s="30"/>
      <c r="I8797" s="30"/>
      <c r="J8797" s="30"/>
    </row>
    <row r="8798" spans="8:10" x14ac:dyDescent="0.25">
      <c r="H8798" s="30"/>
      <c r="I8798" s="30"/>
      <c r="J8798" s="30"/>
    </row>
    <row r="8799" spans="8:10" x14ac:dyDescent="0.25">
      <c r="H8799" s="30"/>
      <c r="I8799" s="30"/>
      <c r="J8799" s="30"/>
    </row>
    <row r="8800" spans="8:10" x14ac:dyDescent="0.25">
      <c r="H8800" s="30"/>
      <c r="I8800" s="30"/>
      <c r="J8800" s="30"/>
    </row>
    <row r="8801" spans="8:10" x14ac:dyDescent="0.25">
      <c r="H8801" s="30"/>
      <c r="I8801" s="30"/>
      <c r="J8801" s="30"/>
    </row>
    <row r="8802" spans="8:10" x14ac:dyDescent="0.25">
      <c r="H8802" s="30"/>
      <c r="I8802" s="30"/>
      <c r="J8802" s="30"/>
    </row>
    <row r="8803" spans="8:10" x14ac:dyDescent="0.25">
      <c r="H8803" s="30"/>
      <c r="I8803" s="30"/>
      <c r="J8803" s="30"/>
    </row>
    <row r="8804" spans="8:10" x14ac:dyDescent="0.25">
      <c r="H8804" s="30"/>
      <c r="I8804" s="30"/>
      <c r="J8804" s="30"/>
    </row>
    <row r="8805" spans="8:10" x14ac:dyDescent="0.25">
      <c r="H8805" s="30"/>
      <c r="I8805" s="30"/>
      <c r="J8805" s="30"/>
    </row>
    <row r="8806" spans="8:10" x14ac:dyDescent="0.25">
      <c r="H8806" s="30"/>
      <c r="I8806" s="30"/>
      <c r="J8806" s="30"/>
    </row>
    <row r="8807" spans="8:10" x14ac:dyDescent="0.25">
      <c r="H8807" s="30"/>
      <c r="I8807" s="30"/>
      <c r="J8807" s="30"/>
    </row>
    <row r="8808" spans="8:10" x14ac:dyDescent="0.25">
      <c r="H8808" s="30"/>
      <c r="I8808" s="30"/>
      <c r="J8808" s="30"/>
    </row>
    <row r="8809" spans="8:10" x14ac:dyDescent="0.25">
      <c r="H8809" s="30"/>
      <c r="I8809" s="30"/>
      <c r="J8809" s="30"/>
    </row>
    <row r="8810" spans="8:10" x14ac:dyDescent="0.25">
      <c r="H8810" s="30"/>
      <c r="I8810" s="30"/>
      <c r="J8810" s="30"/>
    </row>
    <row r="8811" spans="8:10" x14ac:dyDescent="0.25">
      <c r="H8811" s="30"/>
      <c r="I8811" s="30"/>
      <c r="J8811" s="30"/>
    </row>
    <row r="8812" spans="8:10" x14ac:dyDescent="0.25">
      <c r="H8812" s="30"/>
      <c r="I8812" s="30"/>
      <c r="J8812" s="30"/>
    </row>
    <row r="8813" spans="8:10" x14ac:dyDescent="0.25">
      <c r="H8813" s="30"/>
      <c r="I8813" s="30"/>
      <c r="J8813" s="30"/>
    </row>
    <row r="8814" spans="8:10" x14ac:dyDescent="0.25">
      <c r="H8814" s="30"/>
      <c r="I8814" s="30"/>
      <c r="J8814" s="30"/>
    </row>
    <row r="8815" spans="8:10" x14ac:dyDescent="0.25">
      <c r="H8815" s="30"/>
      <c r="I8815" s="30"/>
      <c r="J8815" s="30"/>
    </row>
    <row r="8816" spans="8:10" x14ac:dyDescent="0.25">
      <c r="H8816" s="30"/>
      <c r="I8816" s="30"/>
      <c r="J8816" s="30"/>
    </row>
    <row r="8817" spans="8:10" x14ac:dyDescent="0.25">
      <c r="H8817" s="30"/>
      <c r="I8817" s="30"/>
      <c r="J8817" s="30"/>
    </row>
    <row r="8818" spans="8:10" x14ac:dyDescent="0.25">
      <c r="H8818" s="30"/>
      <c r="I8818" s="30"/>
      <c r="J8818" s="30"/>
    </row>
    <row r="8819" spans="8:10" x14ac:dyDescent="0.25">
      <c r="H8819" s="30"/>
      <c r="I8819" s="30"/>
      <c r="J8819" s="30"/>
    </row>
    <row r="8820" spans="8:10" x14ac:dyDescent="0.25">
      <c r="H8820" s="30"/>
      <c r="I8820" s="30"/>
      <c r="J8820" s="30"/>
    </row>
    <row r="8821" spans="8:10" x14ac:dyDescent="0.25">
      <c r="H8821" s="30"/>
      <c r="I8821" s="30"/>
      <c r="J8821" s="30"/>
    </row>
    <row r="8822" spans="8:10" x14ac:dyDescent="0.25">
      <c r="H8822" s="30"/>
      <c r="I8822" s="30"/>
      <c r="J8822" s="30"/>
    </row>
    <row r="8823" spans="8:10" x14ac:dyDescent="0.25">
      <c r="H8823" s="30"/>
      <c r="I8823" s="30"/>
      <c r="J8823" s="30"/>
    </row>
    <row r="8824" spans="8:10" x14ac:dyDescent="0.25">
      <c r="H8824" s="30"/>
      <c r="I8824" s="30"/>
      <c r="J8824" s="30"/>
    </row>
    <row r="8825" spans="8:10" x14ac:dyDescent="0.25">
      <c r="H8825" s="30"/>
      <c r="I8825" s="30"/>
      <c r="J8825" s="30"/>
    </row>
    <row r="8826" spans="8:10" x14ac:dyDescent="0.25">
      <c r="H8826" s="30"/>
      <c r="I8826" s="30"/>
      <c r="J8826" s="30"/>
    </row>
    <row r="8827" spans="8:10" x14ac:dyDescent="0.25">
      <c r="H8827" s="30"/>
      <c r="I8827" s="30"/>
      <c r="J8827" s="30"/>
    </row>
    <row r="8828" spans="8:10" x14ac:dyDescent="0.25">
      <c r="H8828" s="30"/>
      <c r="I8828" s="30"/>
      <c r="J8828" s="30"/>
    </row>
    <row r="8829" spans="8:10" x14ac:dyDescent="0.25">
      <c r="H8829" s="30"/>
      <c r="I8829" s="30"/>
      <c r="J8829" s="30"/>
    </row>
    <row r="8830" spans="8:10" x14ac:dyDescent="0.25">
      <c r="H8830" s="30"/>
      <c r="I8830" s="30"/>
      <c r="J8830" s="30"/>
    </row>
    <row r="8831" spans="8:10" x14ac:dyDescent="0.25">
      <c r="H8831" s="30"/>
      <c r="I8831" s="30"/>
      <c r="J8831" s="30"/>
    </row>
    <row r="8832" spans="8:10" x14ac:dyDescent="0.25">
      <c r="H8832" s="30"/>
      <c r="I8832" s="30"/>
      <c r="J8832" s="30"/>
    </row>
    <row r="8833" spans="8:10" x14ac:dyDescent="0.25">
      <c r="H8833" s="30"/>
      <c r="I8833" s="30"/>
      <c r="J8833" s="30"/>
    </row>
    <row r="8834" spans="8:10" x14ac:dyDescent="0.25">
      <c r="H8834" s="30"/>
      <c r="I8834" s="30"/>
      <c r="J8834" s="30"/>
    </row>
    <row r="8835" spans="8:10" x14ac:dyDescent="0.25">
      <c r="H8835" s="30"/>
      <c r="I8835" s="30"/>
      <c r="J8835" s="30"/>
    </row>
    <row r="8836" spans="8:10" x14ac:dyDescent="0.25">
      <c r="H8836" s="30"/>
      <c r="I8836" s="30"/>
      <c r="J8836" s="30"/>
    </row>
    <row r="8837" spans="8:10" x14ac:dyDescent="0.25">
      <c r="H8837" s="30"/>
      <c r="I8837" s="30"/>
      <c r="J8837" s="30"/>
    </row>
    <row r="8838" spans="8:10" x14ac:dyDescent="0.25">
      <c r="H8838" s="30"/>
      <c r="I8838" s="30"/>
      <c r="J8838" s="30"/>
    </row>
    <row r="8839" spans="8:10" x14ac:dyDescent="0.25">
      <c r="H8839" s="30"/>
      <c r="I8839" s="30"/>
      <c r="J8839" s="30"/>
    </row>
    <row r="8840" spans="8:10" x14ac:dyDescent="0.25">
      <c r="H8840" s="30"/>
      <c r="I8840" s="30"/>
      <c r="J8840" s="30"/>
    </row>
    <row r="8841" spans="8:10" x14ac:dyDescent="0.25">
      <c r="H8841" s="30"/>
      <c r="I8841" s="30"/>
      <c r="J8841" s="30"/>
    </row>
    <row r="8842" spans="8:10" x14ac:dyDescent="0.25">
      <c r="H8842" s="30"/>
      <c r="I8842" s="30"/>
      <c r="J8842" s="30"/>
    </row>
    <row r="8843" spans="8:10" x14ac:dyDescent="0.25">
      <c r="H8843" s="30"/>
      <c r="I8843" s="30"/>
      <c r="J8843" s="30"/>
    </row>
    <row r="8844" spans="8:10" x14ac:dyDescent="0.25">
      <c r="H8844" s="30"/>
      <c r="I8844" s="30"/>
      <c r="J8844" s="30"/>
    </row>
    <row r="8845" spans="8:10" x14ac:dyDescent="0.25">
      <c r="H8845" s="30"/>
      <c r="I8845" s="30"/>
      <c r="J8845" s="30"/>
    </row>
    <row r="8846" spans="8:10" x14ac:dyDescent="0.25">
      <c r="H8846" s="30"/>
      <c r="I8846" s="30"/>
      <c r="J8846" s="30"/>
    </row>
    <row r="8847" spans="8:10" x14ac:dyDescent="0.25">
      <c r="H8847" s="30"/>
      <c r="I8847" s="30"/>
      <c r="J8847" s="30"/>
    </row>
    <row r="8848" spans="8:10" x14ac:dyDescent="0.25">
      <c r="H8848" s="30"/>
      <c r="I8848" s="30"/>
      <c r="J8848" s="30"/>
    </row>
    <row r="8849" spans="8:10" x14ac:dyDescent="0.25">
      <c r="H8849" s="30"/>
      <c r="I8849" s="30"/>
      <c r="J8849" s="30"/>
    </row>
    <row r="8850" spans="8:10" x14ac:dyDescent="0.25">
      <c r="H8850" s="30"/>
      <c r="I8850" s="30"/>
      <c r="J8850" s="30"/>
    </row>
    <row r="8851" spans="8:10" x14ac:dyDescent="0.25">
      <c r="H8851" s="30"/>
      <c r="I8851" s="30"/>
      <c r="J8851" s="30"/>
    </row>
    <row r="8852" spans="8:10" x14ac:dyDescent="0.25">
      <c r="H8852" s="30"/>
      <c r="I8852" s="30"/>
      <c r="J8852" s="30"/>
    </row>
    <row r="8853" spans="8:10" x14ac:dyDescent="0.25">
      <c r="H8853" s="30"/>
      <c r="I8853" s="30"/>
      <c r="J8853" s="30"/>
    </row>
    <row r="8854" spans="8:10" x14ac:dyDescent="0.25">
      <c r="H8854" s="30"/>
      <c r="I8854" s="30"/>
      <c r="J8854" s="30"/>
    </row>
    <row r="8855" spans="8:10" x14ac:dyDescent="0.25">
      <c r="H8855" s="30"/>
      <c r="I8855" s="30"/>
      <c r="J8855" s="30"/>
    </row>
    <row r="8856" spans="8:10" x14ac:dyDescent="0.25">
      <c r="H8856" s="30"/>
      <c r="I8856" s="30"/>
      <c r="J8856" s="30"/>
    </row>
    <row r="8857" spans="8:10" x14ac:dyDescent="0.25">
      <c r="H8857" s="30"/>
      <c r="I8857" s="30"/>
      <c r="J8857" s="30"/>
    </row>
    <row r="8858" spans="8:10" x14ac:dyDescent="0.25">
      <c r="H8858" s="30"/>
      <c r="I8858" s="30"/>
      <c r="J8858" s="30"/>
    </row>
    <row r="8859" spans="8:10" x14ac:dyDescent="0.25">
      <c r="H8859" s="30"/>
      <c r="I8859" s="30"/>
      <c r="J8859" s="30"/>
    </row>
    <row r="8860" spans="8:10" x14ac:dyDescent="0.25">
      <c r="H8860" s="30"/>
      <c r="I8860" s="30"/>
      <c r="J8860" s="30"/>
    </row>
    <row r="8861" spans="8:10" x14ac:dyDescent="0.25">
      <c r="H8861" s="30"/>
      <c r="I8861" s="30"/>
      <c r="J8861" s="30"/>
    </row>
    <row r="8862" spans="8:10" x14ac:dyDescent="0.25">
      <c r="H8862" s="30"/>
      <c r="I8862" s="30"/>
      <c r="J8862" s="30"/>
    </row>
    <row r="8863" spans="8:10" x14ac:dyDescent="0.25">
      <c r="H8863" s="30"/>
      <c r="I8863" s="30"/>
      <c r="J8863" s="30"/>
    </row>
    <row r="8864" spans="8:10" x14ac:dyDescent="0.25">
      <c r="H8864" s="30"/>
      <c r="I8864" s="30"/>
      <c r="J8864" s="30"/>
    </row>
    <row r="8865" spans="8:10" x14ac:dyDescent="0.25">
      <c r="H8865" s="30"/>
      <c r="I8865" s="30"/>
      <c r="J8865" s="30"/>
    </row>
    <row r="8866" spans="8:10" x14ac:dyDescent="0.25">
      <c r="H8866" s="30"/>
      <c r="I8866" s="30"/>
      <c r="J8866" s="30"/>
    </row>
    <row r="8867" spans="8:10" x14ac:dyDescent="0.25">
      <c r="H8867" s="30"/>
      <c r="I8867" s="30"/>
      <c r="J8867" s="30"/>
    </row>
    <row r="8868" spans="8:10" x14ac:dyDescent="0.25">
      <c r="H8868" s="30"/>
      <c r="I8868" s="30"/>
      <c r="J8868" s="30"/>
    </row>
    <row r="8869" spans="8:10" x14ac:dyDescent="0.25">
      <c r="H8869" s="30"/>
      <c r="I8869" s="30"/>
      <c r="J8869" s="30"/>
    </row>
    <row r="8870" spans="8:10" x14ac:dyDescent="0.25">
      <c r="H8870" s="30"/>
      <c r="I8870" s="30"/>
      <c r="J8870" s="30"/>
    </row>
    <row r="8871" spans="8:10" x14ac:dyDescent="0.25">
      <c r="H8871" s="30"/>
      <c r="I8871" s="30"/>
      <c r="J8871" s="30"/>
    </row>
    <row r="8872" spans="8:10" x14ac:dyDescent="0.25">
      <c r="H8872" s="30"/>
      <c r="I8872" s="30"/>
      <c r="J8872" s="30"/>
    </row>
    <row r="8873" spans="8:10" x14ac:dyDescent="0.25">
      <c r="H8873" s="30"/>
      <c r="I8873" s="30"/>
      <c r="J8873" s="30"/>
    </row>
    <row r="8874" spans="8:10" x14ac:dyDescent="0.25">
      <c r="H8874" s="30"/>
      <c r="I8874" s="30"/>
      <c r="J8874" s="30"/>
    </row>
    <row r="8875" spans="8:10" x14ac:dyDescent="0.25">
      <c r="H8875" s="30"/>
      <c r="I8875" s="30"/>
      <c r="J8875" s="30"/>
    </row>
    <row r="8876" spans="8:10" x14ac:dyDescent="0.25">
      <c r="H8876" s="30"/>
      <c r="I8876" s="30"/>
      <c r="J8876" s="30"/>
    </row>
    <row r="8877" spans="8:10" x14ac:dyDescent="0.25">
      <c r="H8877" s="30"/>
      <c r="I8877" s="30"/>
      <c r="J8877" s="30"/>
    </row>
    <row r="8878" spans="8:10" x14ac:dyDescent="0.25">
      <c r="H8878" s="30"/>
      <c r="I8878" s="30"/>
      <c r="J8878" s="30"/>
    </row>
    <row r="8879" spans="8:10" x14ac:dyDescent="0.25">
      <c r="H8879" s="30"/>
      <c r="I8879" s="30"/>
      <c r="J8879" s="30"/>
    </row>
    <row r="8880" spans="8:10" x14ac:dyDescent="0.25">
      <c r="H8880" s="30"/>
      <c r="I8880" s="30"/>
      <c r="J8880" s="30"/>
    </row>
    <row r="8881" spans="8:10" x14ac:dyDescent="0.25">
      <c r="H8881" s="30"/>
      <c r="I8881" s="30"/>
      <c r="J8881" s="30"/>
    </row>
    <row r="8882" spans="8:10" x14ac:dyDescent="0.25">
      <c r="H8882" s="30"/>
      <c r="I8882" s="30"/>
      <c r="J8882" s="30"/>
    </row>
    <row r="8883" spans="8:10" x14ac:dyDescent="0.25">
      <c r="H8883" s="30"/>
      <c r="I8883" s="30"/>
      <c r="J8883" s="30"/>
    </row>
    <row r="8884" spans="8:10" x14ac:dyDescent="0.25">
      <c r="H8884" s="30"/>
      <c r="I8884" s="30"/>
      <c r="J8884" s="30"/>
    </row>
    <row r="8885" spans="8:10" x14ac:dyDescent="0.25">
      <c r="H8885" s="30"/>
      <c r="I8885" s="30"/>
      <c r="J8885" s="30"/>
    </row>
    <row r="8886" spans="8:10" x14ac:dyDescent="0.25">
      <c r="H8886" s="30"/>
      <c r="I8886" s="30"/>
      <c r="J8886" s="30"/>
    </row>
    <row r="8887" spans="8:10" x14ac:dyDescent="0.25">
      <c r="H8887" s="30"/>
      <c r="I8887" s="30"/>
      <c r="J8887" s="30"/>
    </row>
    <row r="8888" spans="8:10" x14ac:dyDescent="0.25">
      <c r="H8888" s="30"/>
      <c r="I8888" s="30"/>
      <c r="J8888" s="30"/>
    </row>
    <row r="8889" spans="8:10" x14ac:dyDescent="0.25">
      <c r="H8889" s="30"/>
      <c r="I8889" s="30"/>
      <c r="J8889" s="30"/>
    </row>
    <row r="8890" spans="8:10" x14ac:dyDescent="0.25">
      <c r="H8890" s="30"/>
      <c r="I8890" s="30"/>
      <c r="J8890" s="30"/>
    </row>
    <row r="8891" spans="8:10" x14ac:dyDescent="0.25">
      <c r="H8891" s="30"/>
      <c r="I8891" s="30"/>
      <c r="J8891" s="30"/>
    </row>
    <row r="8892" spans="8:10" x14ac:dyDescent="0.25">
      <c r="H8892" s="30"/>
      <c r="I8892" s="30"/>
      <c r="J8892" s="30"/>
    </row>
    <row r="8893" spans="8:10" x14ac:dyDescent="0.25">
      <c r="H8893" s="30"/>
      <c r="I8893" s="30"/>
      <c r="J8893" s="30"/>
    </row>
    <row r="8894" spans="8:10" x14ac:dyDescent="0.25">
      <c r="H8894" s="30"/>
      <c r="I8894" s="30"/>
      <c r="J8894" s="30"/>
    </row>
    <row r="8895" spans="8:10" x14ac:dyDescent="0.25">
      <c r="H8895" s="30"/>
      <c r="I8895" s="30"/>
      <c r="J8895" s="30"/>
    </row>
    <row r="8896" spans="8:10" x14ac:dyDescent="0.25">
      <c r="H8896" s="30"/>
      <c r="I8896" s="30"/>
      <c r="J8896" s="30"/>
    </row>
    <row r="8897" spans="8:10" x14ac:dyDescent="0.25">
      <c r="H8897" s="30"/>
      <c r="I8897" s="30"/>
      <c r="J8897" s="30"/>
    </row>
    <row r="8898" spans="8:10" x14ac:dyDescent="0.25">
      <c r="H8898" s="30"/>
      <c r="I8898" s="30"/>
      <c r="J8898" s="30"/>
    </row>
    <row r="8899" spans="8:10" x14ac:dyDescent="0.25">
      <c r="H8899" s="30"/>
      <c r="I8899" s="30"/>
      <c r="J8899" s="30"/>
    </row>
    <row r="8900" spans="8:10" x14ac:dyDescent="0.25">
      <c r="H8900" s="30"/>
      <c r="I8900" s="30"/>
      <c r="J8900" s="30"/>
    </row>
    <row r="8901" spans="8:10" x14ac:dyDescent="0.25">
      <c r="H8901" s="30"/>
      <c r="I8901" s="30"/>
      <c r="J8901" s="30"/>
    </row>
    <row r="8902" spans="8:10" x14ac:dyDescent="0.25">
      <c r="H8902" s="30"/>
      <c r="I8902" s="30"/>
      <c r="J8902" s="30"/>
    </row>
    <row r="8903" spans="8:10" x14ac:dyDescent="0.25">
      <c r="H8903" s="30"/>
      <c r="I8903" s="30"/>
      <c r="J8903" s="30"/>
    </row>
    <row r="8904" spans="8:10" x14ac:dyDescent="0.25">
      <c r="H8904" s="30"/>
      <c r="I8904" s="30"/>
      <c r="J8904" s="30"/>
    </row>
    <row r="8905" spans="8:10" x14ac:dyDescent="0.25">
      <c r="H8905" s="30"/>
      <c r="I8905" s="30"/>
      <c r="J8905" s="30"/>
    </row>
    <row r="8906" spans="8:10" x14ac:dyDescent="0.25">
      <c r="H8906" s="30"/>
      <c r="I8906" s="30"/>
      <c r="J8906" s="30"/>
    </row>
    <row r="8907" spans="8:10" x14ac:dyDescent="0.25">
      <c r="H8907" s="30"/>
      <c r="I8907" s="30"/>
      <c r="J8907" s="30"/>
    </row>
    <row r="8908" spans="8:10" x14ac:dyDescent="0.25">
      <c r="H8908" s="30"/>
      <c r="I8908" s="30"/>
      <c r="J8908" s="30"/>
    </row>
    <row r="8909" spans="8:10" x14ac:dyDescent="0.25">
      <c r="H8909" s="30"/>
      <c r="I8909" s="30"/>
      <c r="J8909" s="30"/>
    </row>
    <row r="8910" spans="8:10" x14ac:dyDescent="0.25">
      <c r="H8910" s="30"/>
      <c r="I8910" s="30"/>
      <c r="J8910" s="30"/>
    </row>
    <row r="8911" spans="8:10" x14ac:dyDescent="0.25">
      <c r="H8911" s="30"/>
      <c r="I8911" s="30"/>
      <c r="J8911" s="30"/>
    </row>
    <row r="8912" spans="8:10" x14ac:dyDescent="0.25">
      <c r="H8912" s="30"/>
      <c r="I8912" s="30"/>
      <c r="J8912" s="30"/>
    </row>
    <row r="8913" spans="8:10" x14ac:dyDescent="0.25">
      <c r="H8913" s="30"/>
      <c r="I8913" s="30"/>
      <c r="J8913" s="30"/>
    </row>
    <row r="8914" spans="8:10" x14ac:dyDescent="0.25">
      <c r="H8914" s="30"/>
      <c r="I8914" s="30"/>
      <c r="J8914" s="30"/>
    </row>
    <row r="8915" spans="8:10" x14ac:dyDescent="0.25">
      <c r="H8915" s="30"/>
      <c r="I8915" s="30"/>
      <c r="J8915" s="30"/>
    </row>
    <row r="8916" spans="8:10" x14ac:dyDescent="0.25">
      <c r="H8916" s="30"/>
      <c r="I8916" s="30"/>
      <c r="J8916" s="30"/>
    </row>
    <row r="8917" spans="8:10" x14ac:dyDescent="0.25">
      <c r="H8917" s="30"/>
      <c r="I8917" s="30"/>
      <c r="J8917" s="30"/>
    </row>
    <row r="8918" spans="8:10" x14ac:dyDescent="0.25">
      <c r="H8918" s="30"/>
      <c r="I8918" s="30"/>
      <c r="J8918" s="30"/>
    </row>
    <row r="8919" spans="8:10" x14ac:dyDescent="0.25">
      <c r="H8919" s="30"/>
      <c r="I8919" s="30"/>
      <c r="J8919" s="30"/>
    </row>
    <row r="8920" spans="8:10" x14ac:dyDescent="0.25">
      <c r="H8920" s="30"/>
      <c r="I8920" s="30"/>
      <c r="J8920" s="30"/>
    </row>
    <row r="8921" spans="8:10" x14ac:dyDescent="0.25">
      <c r="H8921" s="30"/>
      <c r="I8921" s="30"/>
      <c r="J8921" s="30"/>
    </row>
    <row r="8922" spans="8:10" x14ac:dyDescent="0.25">
      <c r="H8922" s="30"/>
      <c r="I8922" s="30"/>
      <c r="J8922" s="30"/>
    </row>
    <row r="8923" spans="8:10" x14ac:dyDescent="0.25">
      <c r="H8923" s="30"/>
      <c r="I8923" s="30"/>
      <c r="J8923" s="30"/>
    </row>
    <row r="8924" spans="8:10" x14ac:dyDescent="0.25">
      <c r="H8924" s="30"/>
      <c r="I8924" s="30"/>
      <c r="J8924" s="30"/>
    </row>
    <row r="8925" spans="8:10" x14ac:dyDescent="0.25">
      <c r="H8925" s="30"/>
      <c r="I8925" s="30"/>
      <c r="J8925" s="30"/>
    </row>
    <row r="8926" spans="8:10" x14ac:dyDescent="0.25">
      <c r="H8926" s="30"/>
      <c r="I8926" s="30"/>
      <c r="J8926" s="30"/>
    </row>
    <row r="8927" spans="8:10" x14ac:dyDescent="0.25">
      <c r="H8927" s="30"/>
      <c r="I8927" s="30"/>
      <c r="J8927" s="30"/>
    </row>
    <row r="8928" spans="8:10" x14ac:dyDescent="0.25">
      <c r="H8928" s="30"/>
      <c r="I8928" s="30"/>
      <c r="J8928" s="30"/>
    </row>
    <row r="8929" spans="8:10" x14ac:dyDescent="0.25">
      <c r="H8929" s="30"/>
      <c r="I8929" s="30"/>
      <c r="J8929" s="30"/>
    </row>
    <row r="8930" spans="8:10" x14ac:dyDescent="0.25">
      <c r="H8930" s="30"/>
      <c r="I8930" s="30"/>
      <c r="J8930" s="30"/>
    </row>
    <row r="8931" spans="8:10" x14ac:dyDescent="0.25">
      <c r="H8931" s="30"/>
      <c r="I8931" s="30"/>
      <c r="J8931" s="30"/>
    </row>
    <row r="8932" spans="8:10" x14ac:dyDescent="0.25">
      <c r="H8932" s="30"/>
      <c r="I8932" s="30"/>
      <c r="J8932" s="30"/>
    </row>
    <row r="8933" spans="8:10" x14ac:dyDescent="0.25">
      <c r="H8933" s="30"/>
      <c r="I8933" s="30"/>
      <c r="J8933" s="30"/>
    </row>
    <row r="8934" spans="8:10" x14ac:dyDescent="0.25">
      <c r="H8934" s="30"/>
      <c r="I8934" s="30"/>
      <c r="J8934" s="30"/>
    </row>
    <row r="8935" spans="8:10" x14ac:dyDescent="0.25">
      <c r="H8935" s="30"/>
      <c r="I8935" s="30"/>
      <c r="J8935" s="30"/>
    </row>
    <row r="8936" spans="8:10" x14ac:dyDescent="0.25">
      <c r="H8936" s="30"/>
      <c r="I8936" s="30"/>
      <c r="J8936" s="30"/>
    </row>
    <row r="8937" spans="8:10" x14ac:dyDescent="0.25">
      <c r="H8937" s="30"/>
      <c r="I8937" s="30"/>
      <c r="J8937" s="30"/>
    </row>
    <row r="8938" spans="8:10" x14ac:dyDescent="0.25">
      <c r="H8938" s="30"/>
      <c r="I8938" s="30"/>
      <c r="J8938" s="30"/>
    </row>
    <row r="8939" spans="8:10" x14ac:dyDescent="0.25">
      <c r="H8939" s="30"/>
      <c r="I8939" s="30"/>
      <c r="J8939" s="30"/>
    </row>
    <row r="8940" spans="8:10" x14ac:dyDescent="0.25">
      <c r="H8940" s="30"/>
      <c r="I8940" s="30"/>
      <c r="J8940" s="30"/>
    </row>
    <row r="8941" spans="8:10" x14ac:dyDescent="0.25">
      <c r="H8941" s="30"/>
      <c r="I8941" s="30"/>
      <c r="J8941" s="30"/>
    </row>
    <row r="8942" spans="8:10" x14ac:dyDescent="0.25">
      <c r="H8942" s="30"/>
      <c r="I8942" s="30"/>
      <c r="J8942" s="30"/>
    </row>
    <row r="8943" spans="8:10" x14ac:dyDescent="0.25">
      <c r="H8943" s="30"/>
      <c r="I8943" s="30"/>
      <c r="J8943" s="30"/>
    </row>
    <row r="8944" spans="8:10" x14ac:dyDescent="0.25">
      <c r="H8944" s="30"/>
      <c r="I8944" s="30"/>
      <c r="J8944" s="30"/>
    </row>
    <row r="8945" spans="8:10" x14ac:dyDescent="0.25">
      <c r="H8945" s="30"/>
      <c r="I8945" s="30"/>
      <c r="J8945" s="30"/>
    </row>
    <row r="8946" spans="8:10" x14ac:dyDescent="0.25">
      <c r="H8946" s="30"/>
      <c r="I8946" s="30"/>
      <c r="J8946" s="30"/>
    </row>
    <row r="8947" spans="8:10" x14ac:dyDescent="0.25">
      <c r="H8947" s="30"/>
      <c r="I8947" s="30"/>
      <c r="J8947" s="30"/>
    </row>
    <row r="8948" spans="8:10" x14ac:dyDescent="0.25">
      <c r="H8948" s="30"/>
      <c r="I8948" s="30"/>
      <c r="J8948" s="30"/>
    </row>
    <row r="8949" spans="8:10" x14ac:dyDescent="0.25">
      <c r="H8949" s="30"/>
      <c r="I8949" s="30"/>
      <c r="J8949" s="30"/>
    </row>
    <row r="8950" spans="8:10" x14ac:dyDescent="0.25">
      <c r="H8950" s="30"/>
      <c r="I8950" s="30"/>
      <c r="J8950" s="30"/>
    </row>
    <row r="8951" spans="8:10" x14ac:dyDescent="0.25">
      <c r="H8951" s="30"/>
      <c r="I8951" s="30"/>
      <c r="J8951" s="30"/>
    </row>
    <row r="8952" spans="8:10" x14ac:dyDescent="0.25">
      <c r="H8952" s="30"/>
      <c r="I8952" s="30"/>
      <c r="J8952" s="30"/>
    </row>
    <row r="8953" spans="8:10" x14ac:dyDescent="0.25">
      <c r="H8953" s="30"/>
      <c r="I8953" s="30"/>
      <c r="J8953" s="30"/>
    </row>
    <row r="8954" spans="8:10" x14ac:dyDescent="0.25">
      <c r="H8954" s="30"/>
      <c r="I8954" s="30"/>
      <c r="J8954" s="30"/>
    </row>
    <row r="8955" spans="8:10" x14ac:dyDescent="0.25">
      <c r="H8955" s="30"/>
      <c r="I8955" s="30"/>
      <c r="J8955" s="30"/>
    </row>
    <row r="8956" spans="8:10" x14ac:dyDescent="0.25">
      <c r="H8956" s="30"/>
      <c r="I8956" s="30"/>
      <c r="J8956" s="30"/>
    </row>
    <row r="8957" spans="8:10" x14ac:dyDescent="0.25">
      <c r="H8957" s="30"/>
      <c r="I8957" s="30"/>
      <c r="J8957" s="30"/>
    </row>
    <row r="8958" spans="8:10" x14ac:dyDescent="0.25">
      <c r="H8958" s="30"/>
      <c r="I8958" s="30"/>
      <c r="J8958" s="30"/>
    </row>
    <row r="8959" spans="8:10" x14ac:dyDescent="0.25">
      <c r="H8959" s="30"/>
      <c r="I8959" s="30"/>
      <c r="J8959" s="30"/>
    </row>
    <row r="8960" spans="8:10" x14ac:dyDescent="0.25">
      <c r="H8960" s="30"/>
      <c r="I8960" s="30"/>
      <c r="J8960" s="30"/>
    </row>
    <row r="8961" spans="8:10" x14ac:dyDescent="0.25">
      <c r="H8961" s="30"/>
      <c r="I8961" s="30"/>
      <c r="J8961" s="30"/>
    </row>
    <row r="8962" spans="8:10" x14ac:dyDescent="0.25">
      <c r="H8962" s="30"/>
      <c r="I8962" s="30"/>
      <c r="J8962" s="30"/>
    </row>
    <row r="8963" spans="8:10" x14ac:dyDescent="0.25">
      <c r="H8963" s="30"/>
      <c r="I8963" s="30"/>
      <c r="J8963" s="30"/>
    </row>
    <row r="8964" spans="8:10" x14ac:dyDescent="0.25">
      <c r="H8964" s="30"/>
      <c r="I8964" s="30"/>
      <c r="J8964" s="30"/>
    </row>
    <row r="8965" spans="8:10" x14ac:dyDescent="0.25">
      <c r="H8965" s="30"/>
      <c r="I8965" s="30"/>
      <c r="J8965" s="30"/>
    </row>
    <row r="8966" spans="8:10" x14ac:dyDescent="0.25">
      <c r="H8966" s="30"/>
      <c r="I8966" s="30"/>
      <c r="J8966" s="30"/>
    </row>
    <row r="8967" spans="8:10" x14ac:dyDescent="0.25">
      <c r="H8967" s="30"/>
      <c r="I8967" s="30"/>
      <c r="J8967" s="30"/>
    </row>
    <row r="8968" spans="8:10" x14ac:dyDescent="0.25">
      <c r="H8968" s="30"/>
      <c r="I8968" s="30"/>
      <c r="J8968" s="30"/>
    </row>
    <row r="8969" spans="8:10" x14ac:dyDescent="0.25">
      <c r="H8969" s="30"/>
      <c r="I8969" s="30"/>
      <c r="J8969" s="30"/>
    </row>
    <row r="8970" spans="8:10" x14ac:dyDescent="0.25">
      <c r="H8970" s="30"/>
      <c r="I8970" s="30"/>
      <c r="J8970" s="30"/>
    </row>
    <row r="8971" spans="8:10" x14ac:dyDescent="0.25">
      <c r="H8971" s="30"/>
      <c r="I8971" s="30"/>
      <c r="J8971" s="30"/>
    </row>
    <row r="8972" spans="8:10" x14ac:dyDescent="0.25">
      <c r="H8972" s="30"/>
      <c r="I8972" s="30"/>
      <c r="J8972" s="30"/>
    </row>
    <row r="8973" spans="8:10" x14ac:dyDescent="0.25">
      <c r="H8973" s="30"/>
      <c r="I8973" s="30"/>
      <c r="J8973" s="30"/>
    </row>
    <row r="8974" spans="8:10" x14ac:dyDescent="0.25">
      <c r="H8974" s="30"/>
      <c r="I8974" s="30"/>
      <c r="J8974" s="30"/>
    </row>
    <row r="8975" spans="8:10" x14ac:dyDescent="0.25">
      <c r="H8975" s="30"/>
      <c r="I8975" s="30"/>
      <c r="J8975" s="30"/>
    </row>
    <row r="8976" spans="8:10" x14ac:dyDescent="0.25">
      <c r="H8976" s="30"/>
      <c r="I8976" s="30"/>
      <c r="J8976" s="30"/>
    </row>
    <row r="8977" spans="8:10" x14ac:dyDescent="0.25">
      <c r="H8977" s="30"/>
      <c r="I8977" s="30"/>
      <c r="J8977" s="30"/>
    </row>
    <row r="8978" spans="8:10" x14ac:dyDescent="0.25">
      <c r="H8978" s="30"/>
      <c r="I8978" s="30"/>
      <c r="J8978" s="30"/>
    </row>
    <row r="8979" spans="8:10" x14ac:dyDescent="0.25">
      <c r="H8979" s="30"/>
      <c r="I8979" s="30"/>
      <c r="J8979" s="30"/>
    </row>
    <row r="8980" spans="8:10" x14ac:dyDescent="0.25">
      <c r="H8980" s="30"/>
      <c r="I8980" s="30"/>
      <c r="J8980" s="30"/>
    </row>
    <row r="8981" spans="8:10" x14ac:dyDescent="0.25">
      <c r="H8981" s="30"/>
      <c r="I8981" s="30"/>
      <c r="J8981" s="30"/>
    </row>
    <row r="8982" spans="8:10" x14ac:dyDescent="0.25">
      <c r="H8982" s="30"/>
      <c r="I8982" s="30"/>
      <c r="J8982" s="30"/>
    </row>
    <row r="8983" spans="8:10" x14ac:dyDescent="0.25">
      <c r="H8983" s="30"/>
      <c r="I8983" s="30"/>
      <c r="J8983" s="30"/>
    </row>
    <row r="8984" spans="8:10" x14ac:dyDescent="0.25">
      <c r="H8984" s="30"/>
      <c r="I8984" s="30"/>
      <c r="J8984" s="30"/>
    </row>
    <row r="8985" spans="8:10" x14ac:dyDescent="0.25">
      <c r="H8985" s="30"/>
      <c r="I8985" s="30"/>
      <c r="J8985" s="30"/>
    </row>
    <row r="8986" spans="8:10" x14ac:dyDescent="0.25">
      <c r="H8986" s="30"/>
      <c r="I8986" s="30"/>
      <c r="J8986" s="30"/>
    </row>
    <row r="8987" spans="8:10" x14ac:dyDescent="0.25">
      <c r="H8987" s="30"/>
      <c r="I8987" s="30"/>
      <c r="J8987" s="30"/>
    </row>
    <row r="8988" spans="8:10" x14ac:dyDescent="0.25">
      <c r="H8988" s="30"/>
      <c r="I8988" s="30"/>
      <c r="J8988" s="30"/>
    </row>
    <row r="8989" spans="8:10" x14ac:dyDescent="0.25">
      <c r="H8989" s="30"/>
      <c r="I8989" s="30"/>
      <c r="J8989" s="30"/>
    </row>
    <row r="8990" spans="8:10" x14ac:dyDescent="0.25">
      <c r="H8990" s="30"/>
      <c r="I8990" s="30"/>
      <c r="J8990" s="30"/>
    </row>
    <row r="8991" spans="8:10" x14ac:dyDescent="0.25">
      <c r="H8991" s="30"/>
      <c r="I8991" s="30"/>
      <c r="J8991" s="30"/>
    </row>
    <row r="8992" spans="8:10" x14ac:dyDescent="0.25">
      <c r="H8992" s="30"/>
      <c r="I8992" s="30"/>
      <c r="J8992" s="30"/>
    </row>
    <row r="8993" spans="8:10" x14ac:dyDescent="0.25">
      <c r="H8993" s="30"/>
      <c r="I8993" s="30"/>
      <c r="J8993" s="30"/>
    </row>
    <row r="8994" spans="8:10" x14ac:dyDescent="0.25">
      <c r="H8994" s="30"/>
      <c r="I8994" s="30"/>
      <c r="J8994" s="30"/>
    </row>
    <row r="8995" spans="8:10" x14ac:dyDescent="0.25">
      <c r="H8995" s="30"/>
      <c r="I8995" s="30"/>
      <c r="J8995" s="30"/>
    </row>
    <row r="8996" spans="8:10" x14ac:dyDescent="0.25">
      <c r="H8996" s="30"/>
      <c r="I8996" s="30"/>
      <c r="J8996" s="30"/>
    </row>
    <row r="8997" spans="8:10" x14ac:dyDescent="0.25">
      <c r="H8997" s="30"/>
      <c r="I8997" s="30"/>
      <c r="J8997" s="30"/>
    </row>
    <row r="8998" spans="8:10" x14ac:dyDescent="0.25">
      <c r="H8998" s="30"/>
      <c r="I8998" s="30"/>
      <c r="J8998" s="30"/>
    </row>
    <row r="8999" spans="8:10" x14ac:dyDescent="0.25">
      <c r="H8999" s="30"/>
      <c r="I8999" s="30"/>
      <c r="J8999" s="30"/>
    </row>
    <row r="9000" spans="8:10" x14ac:dyDescent="0.25">
      <c r="H9000" s="30"/>
      <c r="I9000" s="30"/>
      <c r="J9000" s="30"/>
    </row>
    <row r="9001" spans="8:10" x14ac:dyDescent="0.25">
      <c r="H9001" s="30"/>
      <c r="I9001" s="30"/>
      <c r="J9001" s="30"/>
    </row>
    <row r="9002" spans="8:10" x14ac:dyDescent="0.25">
      <c r="H9002" s="30"/>
      <c r="I9002" s="30"/>
      <c r="J9002" s="30"/>
    </row>
    <row r="9003" spans="8:10" x14ac:dyDescent="0.25">
      <c r="H9003" s="30"/>
      <c r="I9003" s="30"/>
      <c r="J9003" s="30"/>
    </row>
    <row r="9004" spans="8:10" x14ac:dyDescent="0.25">
      <c r="H9004" s="30"/>
      <c r="I9004" s="30"/>
      <c r="J9004" s="30"/>
    </row>
    <row r="9005" spans="8:10" x14ac:dyDescent="0.25">
      <c r="H9005" s="30"/>
      <c r="I9005" s="30"/>
      <c r="J9005" s="30"/>
    </row>
    <row r="9006" spans="8:10" x14ac:dyDescent="0.25">
      <c r="H9006" s="30"/>
      <c r="I9006" s="30"/>
      <c r="J9006" s="30"/>
    </row>
    <row r="9007" spans="8:10" x14ac:dyDescent="0.25">
      <c r="H9007" s="30"/>
      <c r="I9007" s="30"/>
      <c r="J9007" s="30"/>
    </row>
    <row r="9008" spans="8:10" x14ac:dyDescent="0.25">
      <c r="H9008" s="30"/>
      <c r="I9008" s="30"/>
      <c r="J9008" s="30"/>
    </row>
    <row r="9009" spans="8:10" x14ac:dyDescent="0.25">
      <c r="H9009" s="30"/>
      <c r="I9009" s="30"/>
      <c r="J9009" s="30"/>
    </row>
    <row r="9010" spans="8:10" x14ac:dyDescent="0.25">
      <c r="H9010" s="30"/>
      <c r="I9010" s="30"/>
      <c r="J9010" s="30"/>
    </row>
    <row r="9011" spans="8:10" x14ac:dyDescent="0.25">
      <c r="H9011" s="30"/>
      <c r="I9011" s="30"/>
      <c r="J9011" s="30"/>
    </row>
    <row r="9012" spans="8:10" x14ac:dyDescent="0.25">
      <c r="H9012" s="30"/>
      <c r="I9012" s="30"/>
      <c r="J9012" s="30"/>
    </row>
    <row r="9013" spans="8:10" x14ac:dyDescent="0.25">
      <c r="H9013" s="30"/>
      <c r="I9013" s="30"/>
      <c r="J9013" s="30"/>
    </row>
    <row r="9014" spans="8:10" x14ac:dyDescent="0.25">
      <c r="H9014" s="30"/>
      <c r="I9014" s="30"/>
      <c r="J9014" s="30"/>
    </row>
    <row r="9015" spans="8:10" x14ac:dyDescent="0.25">
      <c r="H9015" s="30"/>
      <c r="I9015" s="30"/>
      <c r="J9015" s="30"/>
    </row>
    <row r="9016" spans="8:10" x14ac:dyDescent="0.25">
      <c r="H9016" s="30"/>
      <c r="I9016" s="30"/>
      <c r="J9016" s="30"/>
    </row>
    <row r="9017" spans="8:10" x14ac:dyDescent="0.25">
      <c r="H9017" s="30"/>
      <c r="I9017" s="30"/>
      <c r="J9017" s="30"/>
    </row>
    <row r="9018" spans="8:10" x14ac:dyDescent="0.25">
      <c r="H9018" s="30"/>
      <c r="I9018" s="30"/>
      <c r="J9018" s="30"/>
    </row>
    <row r="9019" spans="8:10" x14ac:dyDescent="0.25">
      <c r="H9019" s="30"/>
      <c r="I9019" s="30"/>
      <c r="J9019" s="30"/>
    </row>
    <row r="9020" spans="8:10" x14ac:dyDescent="0.25">
      <c r="H9020" s="30"/>
      <c r="I9020" s="30"/>
      <c r="J9020" s="30"/>
    </row>
    <row r="9021" spans="8:10" x14ac:dyDescent="0.25">
      <c r="H9021" s="30"/>
      <c r="I9021" s="30"/>
      <c r="J9021" s="30"/>
    </row>
    <row r="9022" spans="8:10" x14ac:dyDescent="0.25">
      <c r="H9022" s="30"/>
      <c r="I9022" s="30"/>
      <c r="J9022" s="30"/>
    </row>
    <row r="9023" spans="8:10" x14ac:dyDescent="0.25">
      <c r="H9023" s="30"/>
      <c r="I9023" s="30"/>
      <c r="J9023" s="30"/>
    </row>
    <row r="9024" spans="8:10" x14ac:dyDescent="0.25">
      <c r="H9024" s="30"/>
      <c r="I9024" s="30"/>
      <c r="J9024" s="30"/>
    </row>
    <row r="9025" spans="8:10" x14ac:dyDescent="0.25">
      <c r="H9025" s="30"/>
      <c r="I9025" s="30"/>
      <c r="J9025" s="30"/>
    </row>
    <row r="9026" spans="8:10" x14ac:dyDescent="0.25">
      <c r="H9026" s="30"/>
      <c r="I9026" s="30"/>
      <c r="J9026" s="30"/>
    </row>
    <row r="9027" spans="8:10" x14ac:dyDescent="0.25">
      <c r="H9027" s="30"/>
      <c r="I9027" s="30"/>
      <c r="J9027" s="30"/>
    </row>
    <row r="9028" spans="8:10" x14ac:dyDescent="0.25">
      <c r="H9028" s="30"/>
      <c r="I9028" s="30"/>
      <c r="J9028" s="30"/>
    </row>
    <row r="9029" spans="8:10" x14ac:dyDescent="0.25">
      <c r="H9029" s="30"/>
      <c r="I9029" s="30"/>
      <c r="J9029" s="30"/>
    </row>
    <row r="9030" spans="8:10" x14ac:dyDescent="0.25">
      <c r="H9030" s="30"/>
      <c r="I9030" s="30"/>
      <c r="J9030" s="30"/>
    </row>
    <row r="9031" spans="8:10" x14ac:dyDescent="0.25">
      <c r="H9031" s="30"/>
      <c r="I9031" s="30"/>
      <c r="J9031" s="30"/>
    </row>
    <row r="9032" spans="8:10" x14ac:dyDescent="0.25">
      <c r="H9032" s="30"/>
      <c r="I9032" s="30"/>
      <c r="J9032" s="30"/>
    </row>
    <row r="9033" spans="8:10" x14ac:dyDescent="0.25">
      <c r="H9033" s="30"/>
      <c r="I9033" s="30"/>
      <c r="J9033" s="30"/>
    </row>
    <row r="9034" spans="8:10" x14ac:dyDescent="0.25">
      <c r="H9034" s="30"/>
      <c r="I9034" s="30"/>
      <c r="J9034" s="30"/>
    </row>
    <row r="9035" spans="8:10" x14ac:dyDescent="0.25">
      <c r="H9035" s="30"/>
      <c r="I9035" s="30"/>
      <c r="J9035" s="30"/>
    </row>
    <row r="9036" spans="8:10" x14ac:dyDescent="0.25">
      <c r="H9036" s="30"/>
      <c r="I9036" s="30"/>
      <c r="J9036" s="30"/>
    </row>
    <row r="9037" spans="8:10" x14ac:dyDescent="0.25">
      <c r="H9037" s="30"/>
      <c r="I9037" s="30"/>
      <c r="J9037" s="30"/>
    </row>
    <row r="9038" spans="8:10" x14ac:dyDescent="0.25">
      <c r="H9038" s="30"/>
      <c r="I9038" s="30"/>
      <c r="J9038" s="30"/>
    </row>
    <row r="9039" spans="8:10" x14ac:dyDescent="0.25">
      <c r="H9039" s="30"/>
      <c r="I9039" s="30"/>
      <c r="J9039" s="30"/>
    </row>
    <row r="9040" spans="8:10" x14ac:dyDescent="0.25">
      <c r="H9040" s="30"/>
      <c r="I9040" s="30"/>
      <c r="J9040" s="30"/>
    </row>
    <row r="9041" spans="8:10" x14ac:dyDescent="0.25">
      <c r="H9041" s="30"/>
      <c r="I9041" s="30"/>
      <c r="J9041" s="30"/>
    </row>
    <row r="9042" spans="8:10" x14ac:dyDescent="0.25">
      <c r="H9042" s="30"/>
      <c r="I9042" s="30"/>
      <c r="J9042" s="30"/>
    </row>
    <row r="9043" spans="8:10" x14ac:dyDescent="0.25">
      <c r="H9043" s="30"/>
      <c r="I9043" s="30"/>
      <c r="J9043" s="30"/>
    </row>
    <row r="9044" spans="8:10" x14ac:dyDescent="0.25">
      <c r="H9044" s="30"/>
      <c r="I9044" s="30"/>
      <c r="J9044" s="30"/>
    </row>
    <row r="9045" spans="8:10" x14ac:dyDescent="0.25">
      <c r="H9045" s="30"/>
      <c r="I9045" s="30"/>
      <c r="J9045" s="30"/>
    </row>
    <row r="9046" spans="8:10" x14ac:dyDescent="0.25">
      <c r="H9046" s="30"/>
      <c r="I9046" s="30"/>
      <c r="J9046" s="30"/>
    </row>
    <row r="9047" spans="8:10" x14ac:dyDescent="0.25">
      <c r="H9047" s="30"/>
      <c r="I9047" s="30"/>
      <c r="J9047" s="30"/>
    </row>
    <row r="9048" spans="8:10" x14ac:dyDescent="0.25">
      <c r="H9048" s="30"/>
      <c r="I9048" s="30"/>
      <c r="J9048" s="30"/>
    </row>
    <row r="9049" spans="8:10" x14ac:dyDescent="0.25">
      <c r="H9049" s="30"/>
      <c r="I9049" s="30"/>
      <c r="J9049" s="30"/>
    </row>
    <row r="9050" spans="8:10" x14ac:dyDescent="0.25">
      <c r="H9050" s="30"/>
      <c r="I9050" s="30"/>
      <c r="J9050" s="30"/>
    </row>
    <row r="9051" spans="8:10" x14ac:dyDescent="0.25">
      <c r="H9051" s="30"/>
      <c r="I9051" s="30"/>
      <c r="J9051" s="30"/>
    </row>
    <row r="9052" spans="8:10" x14ac:dyDescent="0.25">
      <c r="H9052" s="30"/>
      <c r="I9052" s="30"/>
      <c r="J9052" s="30"/>
    </row>
    <row r="9053" spans="8:10" x14ac:dyDescent="0.25">
      <c r="H9053" s="30"/>
      <c r="I9053" s="30"/>
      <c r="J9053" s="30"/>
    </row>
    <row r="9054" spans="8:10" x14ac:dyDescent="0.25">
      <c r="H9054" s="30"/>
      <c r="I9054" s="30"/>
      <c r="J9054" s="30"/>
    </row>
    <row r="9055" spans="8:10" x14ac:dyDescent="0.25">
      <c r="H9055" s="30"/>
      <c r="I9055" s="30"/>
      <c r="J9055" s="30"/>
    </row>
    <row r="9056" spans="8:10" x14ac:dyDescent="0.25">
      <c r="H9056" s="30"/>
      <c r="I9056" s="30"/>
      <c r="J9056" s="30"/>
    </row>
    <row r="9057" spans="8:10" x14ac:dyDescent="0.25">
      <c r="H9057" s="30"/>
      <c r="I9057" s="30"/>
      <c r="J9057" s="30"/>
    </row>
    <row r="9058" spans="8:10" x14ac:dyDescent="0.25">
      <c r="H9058" s="30"/>
      <c r="I9058" s="30"/>
      <c r="J9058" s="30"/>
    </row>
    <row r="9059" spans="8:10" x14ac:dyDescent="0.25">
      <c r="H9059" s="30"/>
      <c r="I9059" s="30"/>
      <c r="J9059" s="30"/>
    </row>
    <row r="9060" spans="8:10" x14ac:dyDescent="0.25">
      <c r="H9060" s="30"/>
      <c r="I9060" s="30"/>
      <c r="J9060" s="30"/>
    </row>
    <row r="9061" spans="8:10" x14ac:dyDescent="0.25">
      <c r="H9061" s="30"/>
      <c r="I9061" s="30"/>
      <c r="J9061" s="30"/>
    </row>
    <row r="9062" spans="8:10" x14ac:dyDescent="0.25">
      <c r="H9062" s="30"/>
      <c r="I9062" s="30"/>
      <c r="J9062" s="30"/>
    </row>
    <row r="9063" spans="8:10" x14ac:dyDescent="0.25">
      <c r="H9063" s="30"/>
      <c r="I9063" s="30"/>
      <c r="J9063" s="30"/>
    </row>
    <row r="9064" spans="8:10" x14ac:dyDescent="0.25">
      <c r="H9064" s="30"/>
      <c r="I9064" s="30"/>
      <c r="J9064" s="30"/>
    </row>
    <row r="9065" spans="8:10" x14ac:dyDescent="0.25">
      <c r="H9065" s="30"/>
      <c r="I9065" s="30"/>
      <c r="J9065" s="30"/>
    </row>
    <row r="9066" spans="8:10" x14ac:dyDescent="0.25">
      <c r="H9066" s="30"/>
      <c r="I9066" s="30"/>
      <c r="J9066" s="30"/>
    </row>
    <row r="9067" spans="8:10" x14ac:dyDescent="0.25">
      <c r="H9067" s="30"/>
      <c r="I9067" s="30"/>
      <c r="J9067" s="30"/>
    </row>
    <row r="9068" spans="8:10" x14ac:dyDescent="0.25">
      <c r="H9068" s="30"/>
      <c r="I9068" s="30"/>
      <c r="J9068" s="30"/>
    </row>
    <row r="9069" spans="8:10" x14ac:dyDescent="0.25">
      <c r="H9069" s="30"/>
      <c r="I9069" s="30"/>
      <c r="J9069" s="30"/>
    </row>
    <row r="9070" spans="8:10" x14ac:dyDescent="0.25">
      <c r="H9070" s="30"/>
      <c r="I9070" s="30"/>
      <c r="J9070" s="30"/>
    </row>
    <row r="9071" spans="8:10" x14ac:dyDescent="0.25">
      <c r="H9071" s="30"/>
      <c r="I9071" s="30"/>
      <c r="J9071" s="30"/>
    </row>
    <row r="9072" spans="8:10" x14ac:dyDescent="0.25">
      <c r="H9072" s="30"/>
      <c r="I9072" s="30"/>
      <c r="J9072" s="30"/>
    </row>
    <row r="9073" spans="8:10" x14ac:dyDescent="0.25">
      <c r="H9073" s="30"/>
      <c r="I9073" s="30"/>
      <c r="J9073" s="30"/>
    </row>
    <row r="9074" spans="8:10" x14ac:dyDescent="0.25">
      <c r="H9074" s="30"/>
      <c r="I9074" s="30"/>
      <c r="J9074" s="30"/>
    </row>
    <row r="9075" spans="8:10" x14ac:dyDescent="0.25">
      <c r="H9075" s="30"/>
      <c r="I9075" s="30"/>
      <c r="J9075" s="30"/>
    </row>
    <row r="9076" spans="8:10" x14ac:dyDescent="0.25">
      <c r="H9076" s="30"/>
      <c r="I9076" s="30"/>
      <c r="J9076" s="30"/>
    </row>
    <row r="9077" spans="8:10" x14ac:dyDescent="0.25">
      <c r="H9077" s="30"/>
      <c r="I9077" s="30"/>
      <c r="J9077" s="30"/>
    </row>
    <row r="9078" spans="8:10" x14ac:dyDescent="0.25">
      <c r="H9078" s="30"/>
      <c r="I9078" s="30"/>
      <c r="J9078" s="30"/>
    </row>
    <row r="9079" spans="8:10" x14ac:dyDescent="0.25">
      <c r="H9079" s="30"/>
      <c r="I9079" s="30"/>
      <c r="J9079" s="30"/>
    </row>
    <row r="9080" spans="8:10" x14ac:dyDescent="0.25">
      <c r="H9080" s="30"/>
      <c r="I9080" s="30"/>
      <c r="J9080" s="30"/>
    </row>
    <row r="9081" spans="8:10" x14ac:dyDescent="0.25">
      <c r="H9081" s="30"/>
      <c r="I9081" s="30"/>
      <c r="J9081" s="30"/>
    </row>
    <row r="9082" spans="8:10" x14ac:dyDescent="0.25">
      <c r="H9082" s="30"/>
      <c r="I9082" s="30"/>
      <c r="J9082" s="30"/>
    </row>
    <row r="9083" spans="8:10" x14ac:dyDescent="0.25">
      <c r="H9083" s="30"/>
      <c r="I9083" s="30"/>
      <c r="J9083" s="30"/>
    </row>
    <row r="9084" spans="8:10" x14ac:dyDescent="0.25">
      <c r="H9084" s="30"/>
      <c r="I9084" s="30"/>
      <c r="J9084" s="30"/>
    </row>
    <row r="9085" spans="8:10" x14ac:dyDescent="0.25">
      <c r="H9085" s="30"/>
      <c r="I9085" s="30"/>
      <c r="J9085" s="30"/>
    </row>
    <row r="9086" spans="8:10" x14ac:dyDescent="0.25">
      <c r="H9086" s="30"/>
      <c r="I9086" s="30"/>
      <c r="J9086" s="30"/>
    </row>
    <row r="9087" spans="8:10" x14ac:dyDescent="0.25">
      <c r="H9087" s="30"/>
      <c r="I9087" s="30"/>
      <c r="J9087" s="30"/>
    </row>
    <row r="9088" spans="8:10" x14ac:dyDescent="0.25">
      <c r="H9088" s="30"/>
      <c r="I9088" s="30"/>
      <c r="J9088" s="30"/>
    </row>
    <row r="9089" spans="8:10" x14ac:dyDescent="0.25">
      <c r="H9089" s="30"/>
      <c r="I9089" s="30"/>
      <c r="J9089" s="30"/>
    </row>
    <row r="9090" spans="8:10" x14ac:dyDescent="0.25">
      <c r="H9090" s="30"/>
      <c r="I9090" s="30"/>
      <c r="J9090" s="30"/>
    </row>
    <row r="9091" spans="8:10" x14ac:dyDescent="0.25">
      <c r="H9091" s="30"/>
      <c r="I9091" s="30"/>
      <c r="J9091" s="30"/>
    </row>
    <row r="9092" spans="8:10" x14ac:dyDescent="0.25">
      <c r="H9092" s="30"/>
      <c r="I9092" s="30"/>
      <c r="J9092" s="30"/>
    </row>
    <row r="9093" spans="8:10" x14ac:dyDescent="0.25">
      <c r="H9093" s="30"/>
      <c r="I9093" s="30"/>
      <c r="J9093" s="30"/>
    </row>
    <row r="9094" spans="8:10" x14ac:dyDescent="0.25">
      <c r="H9094" s="30"/>
      <c r="I9094" s="30"/>
      <c r="J9094" s="30"/>
    </row>
    <row r="9095" spans="8:10" x14ac:dyDescent="0.25">
      <c r="H9095" s="30"/>
      <c r="I9095" s="30"/>
      <c r="J9095" s="30"/>
    </row>
    <row r="9096" spans="8:10" x14ac:dyDescent="0.25">
      <c r="H9096" s="30"/>
      <c r="I9096" s="30"/>
      <c r="J9096" s="30"/>
    </row>
    <row r="9097" spans="8:10" x14ac:dyDescent="0.25">
      <c r="H9097" s="30"/>
      <c r="I9097" s="30"/>
      <c r="J9097" s="30"/>
    </row>
    <row r="9098" spans="8:10" x14ac:dyDescent="0.25">
      <c r="H9098" s="30"/>
      <c r="I9098" s="30"/>
      <c r="J9098" s="30"/>
    </row>
    <row r="9099" spans="8:10" x14ac:dyDescent="0.25">
      <c r="H9099" s="30"/>
      <c r="I9099" s="30"/>
      <c r="J9099" s="30"/>
    </row>
    <row r="9100" spans="8:10" x14ac:dyDescent="0.25">
      <c r="H9100" s="30"/>
      <c r="I9100" s="30"/>
      <c r="J9100" s="30"/>
    </row>
    <row r="9101" spans="8:10" x14ac:dyDescent="0.25">
      <c r="H9101" s="30"/>
      <c r="I9101" s="30"/>
      <c r="J9101" s="30"/>
    </row>
    <row r="9102" spans="8:10" x14ac:dyDescent="0.25">
      <c r="H9102" s="30"/>
      <c r="I9102" s="30"/>
      <c r="J9102" s="30"/>
    </row>
    <row r="9103" spans="8:10" x14ac:dyDescent="0.25">
      <c r="H9103" s="30"/>
      <c r="I9103" s="30"/>
      <c r="J9103" s="30"/>
    </row>
    <row r="9104" spans="8:10" x14ac:dyDescent="0.25">
      <c r="H9104" s="30"/>
      <c r="I9104" s="30"/>
      <c r="J9104" s="30"/>
    </row>
    <row r="9105" spans="8:10" x14ac:dyDescent="0.25">
      <c r="H9105" s="30"/>
      <c r="I9105" s="30"/>
      <c r="J9105" s="30"/>
    </row>
    <row r="9106" spans="8:10" x14ac:dyDescent="0.25">
      <c r="H9106" s="30"/>
      <c r="I9106" s="30"/>
      <c r="J9106" s="30"/>
    </row>
    <row r="9107" spans="8:10" x14ac:dyDescent="0.25">
      <c r="H9107" s="30"/>
      <c r="I9107" s="30"/>
      <c r="J9107" s="30"/>
    </row>
    <row r="9108" spans="8:10" x14ac:dyDescent="0.25">
      <c r="H9108" s="30"/>
      <c r="I9108" s="30"/>
      <c r="J9108" s="30"/>
    </row>
    <row r="9109" spans="8:10" x14ac:dyDescent="0.25">
      <c r="H9109" s="30"/>
      <c r="I9109" s="30"/>
      <c r="J9109" s="30"/>
    </row>
    <row r="9110" spans="8:10" x14ac:dyDescent="0.25">
      <c r="H9110" s="30"/>
      <c r="I9110" s="30"/>
      <c r="J9110" s="30"/>
    </row>
    <row r="9111" spans="8:10" x14ac:dyDescent="0.25">
      <c r="H9111" s="30"/>
      <c r="I9111" s="30"/>
      <c r="J9111" s="30"/>
    </row>
    <row r="9112" spans="8:10" x14ac:dyDescent="0.25">
      <c r="H9112" s="30"/>
      <c r="I9112" s="30"/>
      <c r="J9112" s="30"/>
    </row>
    <row r="9113" spans="8:10" x14ac:dyDescent="0.25">
      <c r="H9113" s="30"/>
      <c r="I9113" s="30"/>
      <c r="J9113" s="30"/>
    </row>
    <row r="9114" spans="8:10" x14ac:dyDescent="0.25">
      <c r="H9114" s="30"/>
      <c r="I9114" s="30"/>
      <c r="J9114" s="30"/>
    </row>
    <row r="9115" spans="8:10" x14ac:dyDescent="0.25">
      <c r="H9115" s="30"/>
      <c r="I9115" s="30"/>
      <c r="J9115" s="30"/>
    </row>
    <row r="9116" spans="8:10" x14ac:dyDescent="0.25">
      <c r="H9116" s="30"/>
      <c r="I9116" s="30"/>
      <c r="J9116" s="30"/>
    </row>
    <row r="9117" spans="8:10" x14ac:dyDescent="0.25">
      <c r="H9117" s="30"/>
      <c r="I9117" s="30"/>
      <c r="J9117" s="30"/>
    </row>
    <row r="9118" spans="8:10" x14ac:dyDescent="0.25">
      <c r="H9118" s="30"/>
      <c r="I9118" s="30"/>
      <c r="J9118" s="30"/>
    </row>
    <row r="9119" spans="8:10" x14ac:dyDescent="0.25">
      <c r="H9119" s="30"/>
      <c r="I9119" s="30"/>
      <c r="J9119" s="30"/>
    </row>
    <row r="9120" spans="8:10" x14ac:dyDescent="0.25">
      <c r="H9120" s="30"/>
      <c r="I9120" s="30"/>
      <c r="J9120" s="30"/>
    </row>
    <row r="9121" spans="8:10" x14ac:dyDescent="0.25">
      <c r="H9121" s="30"/>
      <c r="I9121" s="30"/>
      <c r="J9121" s="30"/>
    </row>
    <row r="9122" spans="8:10" x14ac:dyDescent="0.25">
      <c r="H9122" s="30"/>
      <c r="I9122" s="30"/>
      <c r="J9122" s="30"/>
    </row>
    <row r="9123" spans="8:10" x14ac:dyDescent="0.25">
      <c r="H9123" s="30"/>
      <c r="I9123" s="30"/>
      <c r="J9123" s="30"/>
    </row>
    <row r="9124" spans="8:10" x14ac:dyDescent="0.25">
      <c r="H9124" s="30"/>
      <c r="I9124" s="30"/>
      <c r="J9124" s="30"/>
    </row>
    <row r="9125" spans="8:10" x14ac:dyDescent="0.25">
      <c r="H9125" s="30"/>
      <c r="I9125" s="30"/>
      <c r="J9125" s="30"/>
    </row>
    <row r="9126" spans="8:10" x14ac:dyDescent="0.25">
      <c r="H9126" s="30"/>
      <c r="I9126" s="30"/>
      <c r="J9126" s="30"/>
    </row>
    <row r="9127" spans="8:10" x14ac:dyDescent="0.25">
      <c r="H9127" s="30"/>
      <c r="I9127" s="30"/>
      <c r="J9127" s="30"/>
    </row>
    <row r="9128" spans="8:10" x14ac:dyDescent="0.25">
      <c r="H9128" s="30"/>
      <c r="I9128" s="30"/>
      <c r="J9128" s="30"/>
    </row>
    <row r="9129" spans="8:10" x14ac:dyDescent="0.25">
      <c r="H9129" s="30"/>
      <c r="I9129" s="30"/>
      <c r="J9129" s="30"/>
    </row>
    <row r="9130" spans="8:10" x14ac:dyDescent="0.25">
      <c r="H9130" s="30"/>
      <c r="I9130" s="30"/>
      <c r="J9130" s="30"/>
    </row>
    <row r="9131" spans="8:10" x14ac:dyDescent="0.25">
      <c r="H9131" s="30"/>
      <c r="I9131" s="30"/>
      <c r="J9131" s="30"/>
    </row>
    <row r="9132" spans="8:10" x14ac:dyDescent="0.25">
      <c r="H9132" s="30"/>
      <c r="I9132" s="30"/>
      <c r="J9132" s="30"/>
    </row>
    <row r="9133" spans="8:10" x14ac:dyDescent="0.25">
      <c r="H9133" s="30"/>
      <c r="I9133" s="30"/>
      <c r="J9133" s="30"/>
    </row>
    <row r="9134" spans="8:10" x14ac:dyDescent="0.25">
      <c r="H9134" s="30"/>
      <c r="I9134" s="30"/>
      <c r="J9134" s="30"/>
    </row>
    <row r="9135" spans="8:10" x14ac:dyDescent="0.25">
      <c r="H9135" s="30"/>
      <c r="I9135" s="30"/>
      <c r="J9135" s="30"/>
    </row>
    <row r="9136" spans="8:10" x14ac:dyDescent="0.25">
      <c r="H9136" s="30"/>
      <c r="I9136" s="30"/>
      <c r="J9136" s="30"/>
    </row>
    <row r="9137" spans="8:10" x14ac:dyDescent="0.25">
      <c r="H9137" s="30"/>
      <c r="I9137" s="30"/>
      <c r="J9137" s="30"/>
    </row>
    <row r="9138" spans="8:10" x14ac:dyDescent="0.25">
      <c r="H9138" s="30"/>
      <c r="I9138" s="30"/>
      <c r="J9138" s="30"/>
    </row>
    <row r="9139" spans="8:10" x14ac:dyDescent="0.25">
      <c r="H9139" s="30"/>
      <c r="I9139" s="30"/>
      <c r="J9139" s="30"/>
    </row>
    <row r="9140" spans="8:10" x14ac:dyDescent="0.25">
      <c r="H9140" s="30"/>
      <c r="I9140" s="30"/>
      <c r="J9140" s="30"/>
    </row>
    <row r="9141" spans="8:10" x14ac:dyDescent="0.25">
      <c r="H9141" s="30"/>
      <c r="I9141" s="30"/>
      <c r="J9141" s="30"/>
    </row>
    <row r="9142" spans="8:10" x14ac:dyDescent="0.25">
      <c r="H9142" s="30"/>
      <c r="I9142" s="30"/>
      <c r="J9142" s="30"/>
    </row>
    <row r="9143" spans="8:10" x14ac:dyDescent="0.25">
      <c r="H9143" s="30"/>
      <c r="I9143" s="30"/>
      <c r="J9143" s="30"/>
    </row>
    <row r="9144" spans="8:10" x14ac:dyDescent="0.25">
      <c r="H9144" s="30"/>
      <c r="I9144" s="30"/>
      <c r="J9144" s="30"/>
    </row>
    <row r="9145" spans="8:10" x14ac:dyDescent="0.25">
      <c r="H9145" s="30"/>
      <c r="I9145" s="30"/>
      <c r="J9145" s="30"/>
    </row>
    <row r="9146" spans="8:10" x14ac:dyDescent="0.25">
      <c r="H9146" s="30"/>
      <c r="I9146" s="30"/>
      <c r="J9146" s="30"/>
    </row>
    <row r="9147" spans="8:10" x14ac:dyDescent="0.25">
      <c r="H9147" s="30"/>
      <c r="I9147" s="30"/>
      <c r="J9147" s="30"/>
    </row>
    <row r="9148" spans="8:10" x14ac:dyDescent="0.25">
      <c r="H9148" s="30"/>
      <c r="I9148" s="30"/>
      <c r="J9148" s="30"/>
    </row>
    <row r="9149" spans="8:10" x14ac:dyDescent="0.25">
      <c r="H9149" s="30"/>
      <c r="I9149" s="30"/>
      <c r="J9149" s="30"/>
    </row>
    <row r="9150" spans="8:10" x14ac:dyDescent="0.25">
      <c r="H9150" s="30"/>
      <c r="I9150" s="30"/>
      <c r="J9150" s="30"/>
    </row>
    <row r="9151" spans="8:10" x14ac:dyDescent="0.25">
      <c r="H9151" s="30"/>
      <c r="I9151" s="30"/>
      <c r="J9151" s="30"/>
    </row>
    <row r="9152" spans="8:10" x14ac:dyDescent="0.25">
      <c r="H9152" s="30"/>
      <c r="I9152" s="30"/>
      <c r="J9152" s="30"/>
    </row>
    <row r="9153" spans="8:10" x14ac:dyDescent="0.25">
      <c r="H9153" s="30"/>
      <c r="I9153" s="30"/>
      <c r="J9153" s="30"/>
    </row>
    <row r="9154" spans="8:10" x14ac:dyDescent="0.25">
      <c r="H9154" s="30"/>
      <c r="I9154" s="30"/>
      <c r="J9154" s="30"/>
    </row>
    <row r="9155" spans="8:10" x14ac:dyDescent="0.25">
      <c r="H9155" s="30"/>
      <c r="I9155" s="30"/>
      <c r="J9155" s="30"/>
    </row>
    <row r="9156" spans="8:10" x14ac:dyDescent="0.25">
      <c r="H9156" s="30"/>
      <c r="I9156" s="30"/>
      <c r="J9156" s="30"/>
    </row>
    <row r="9157" spans="8:10" x14ac:dyDescent="0.25">
      <c r="H9157" s="30"/>
      <c r="I9157" s="30"/>
      <c r="J9157" s="30"/>
    </row>
    <row r="9158" spans="8:10" x14ac:dyDescent="0.25">
      <c r="H9158" s="30"/>
      <c r="I9158" s="30"/>
      <c r="J9158" s="30"/>
    </row>
    <row r="9159" spans="8:10" x14ac:dyDescent="0.25">
      <c r="H9159" s="30"/>
      <c r="I9159" s="30"/>
      <c r="J9159" s="30"/>
    </row>
    <row r="9160" spans="8:10" x14ac:dyDescent="0.25">
      <c r="H9160" s="30"/>
      <c r="I9160" s="30"/>
      <c r="J9160" s="30"/>
    </row>
    <row r="9161" spans="8:10" x14ac:dyDescent="0.25">
      <c r="H9161" s="30"/>
      <c r="I9161" s="30"/>
      <c r="J9161" s="30"/>
    </row>
    <row r="9162" spans="8:10" x14ac:dyDescent="0.25">
      <c r="H9162" s="30"/>
      <c r="I9162" s="30"/>
      <c r="J9162" s="30"/>
    </row>
    <row r="9163" spans="8:10" x14ac:dyDescent="0.25">
      <c r="H9163" s="30"/>
      <c r="I9163" s="30"/>
      <c r="J9163" s="30"/>
    </row>
    <row r="9164" spans="8:10" x14ac:dyDescent="0.25">
      <c r="H9164" s="30"/>
      <c r="I9164" s="30"/>
      <c r="J9164" s="30"/>
    </row>
    <row r="9165" spans="8:10" x14ac:dyDescent="0.25">
      <c r="H9165" s="30"/>
      <c r="I9165" s="30"/>
      <c r="J9165" s="30"/>
    </row>
    <row r="9166" spans="8:10" x14ac:dyDescent="0.25">
      <c r="H9166" s="30"/>
      <c r="I9166" s="30"/>
      <c r="J9166" s="30"/>
    </row>
    <row r="9167" spans="8:10" x14ac:dyDescent="0.25">
      <c r="H9167" s="30"/>
      <c r="I9167" s="30"/>
      <c r="J9167" s="30"/>
    </row>
    <row r="9168" spans="8:10" x14ac:dyDescent="0.25">
      <c r="H9168" s="30"/>
      <c r="I9168" s="30"/>
      <c r="J9168" s="30"/>
    </row>
    <row r="9169" spans="8:10" x14ac:dyDescent="0.25">
      <c r="H9169" s="30"/>
      <c r="I9169" s="30"/>
      <c r="J9169" s="30"/>
    </row>
    <row r="9170" spans="8:10" x14ac:dyDescent="0.25">
      <c r="H9170" s="30"/>
      <c r="I9170" s="30"/>
      <c r="J9170" s="30"/>
    </row>
    <row r="9171" spans="8:10" x14ac:dyDescent="0.25">
      <c r="H9171" s="30"/>
      <c r="I9171" s="30"/>
      <c r="J9171" s="30"/>
    </row>
    <row r="9172" spans="8:10" x14ac:dyDescent="0.25">
      <c r="H9172" s="30"/>
      <c r="I9172" s="30"/>
      <c r="J9172" s="30"/>
    </row>
    <row r="9173" spans="8:10" x14ac:dyDescent="0.25">
      <c r="H9173" s="30"/>
      <c r="I9173" s="30"/>
      <c r="J9173" s="30"/>
    </row>
    <row r="9174" spans="8:10" x14ac:dyDescent="0.25">
      <c r="H9174" s="30"/>
      <c r="I9174" s="30"/>
      <c r="J9174" s="30"/>
    </row>
    <row r="9175" spans="8:10" x14ac:dyDescent="0.25">
      <c r="H9175" s="30"/>
      <c r="I9175" s="30"/>
      <c r="J9175" s="30"/>
    </row>
    <row r="9176" spans="8:10" x14ac:dyDescent="0.25">
      <c r="H9176" s="30"/>
      <c r="I9176" s="30"/>
      <c r="J9176" s="30"/>
    </row>
    <row r="9177" spans="8:10" x14ac:dyDescent="0.25">
      <c r="H9177" s="30"/>
      <c r="I9177" s="30"/>
      <c r="J9177" s="30"/>
    </row>
    <row r="9178" spans="8:10" x14ac:dyDescent="0.25">
      <c r="H9178" s="30"/>
      <c r="I9178" s="30"/>
      <c r="J9178" s="30"/>
    </row>
    <row r="9179" spans="8:10" x14ac:dyDescent="0.25">
      <c r="H9179" s="30"/>
      <c r="I9179" s="30"/>
      <c r="J9179" s="30"/>
    </row>
    <row r="9180" spans="8:10" x14ac:dyDescent="0.25">
      <c r="H9180" s="30"/>
      <c r="I9180" s="30"/>
      <c r="J9180" s="30"/>
    </row>
    <row r="9181" spans="8:10" x14ac:dyDescent="0.25">
      <c r="H9181" s="30"/>
      <c r="I9181" s="30"/>
      <c r="J9181" s="30"/>
    </row>
    <row r="9182" spans="8:10" x14ac:dyDescent="0.25">
      <c r="H9182" s="30"/>
      <c r="I9182" s="30"/>
      <c r="J9182" s="30"/>
    </row>
    <row r="9183" spans="8:10" x14ac:dyDescent="0.25">
      <c r="H9183" s="30"/>
      <c r="I9183" s="30"/>
      <c r="J9183" s="30"/>
    </row>
    <row r="9184" spans="8:10" x14ac:dyDescent="0.25">
      <c r="H9184" s="30"/>
      <c r="I9184" s="30"/>
      <c r="J9184" s="30"/>
    </row>
    <row r="9185" spans="8:10" x14ac:dyDescent="0.25">
      <c r="H9185" s="30"/>
      <c r="I9185" s="30"/>
      <c r="J9185" s="30"/>
    </row>
    <row r="9186" spans="8:10" x14ac:dyDescent="0.25">
      <c r="H9186" s="30"/>
      <c r="I9186" s="30"/>
      <c r="J9186" s="30"/>
    </row>
    <row r="9187" spans="8:10" x14ac:dyDescent="0.25">
      <c r="H9187" s="30"/>
      <c r="I9187" s="30"/>
      <c r="J9187" s="30"/>
    </row>
    <row r="9188" spans="8:10" x14ac:dyDescent="0.25">
      <c r="H9188" s="30"/>
      <c r="I9188" s="30"/>
      <c r="J9188" s="30"/>
    </row>
    <row r="9189" spans="8:10" x14ac:dyDescent="0.25">
      <c r="H9189" s="30"/>
      <c r="I9189" s="30"/>
      <c r="J9189" s="30"/>
    </row>
    <row r="9190" spans="8:10" x14ac:dyDescent="0.25">
      <c r="H9190" s="30"/>
      <c r="I9190" s="30"/>
      <c r="J9190" s="30"/>
    </row>
    <row r="9191" spans="8:10" x14ac:dyDescent="0.25">
      <c r="H9191" s="30"/>
      <c r="I9191" s="30"/>
      <c r="J9191" s="30"/>
    </row>
    <row r="9192" spans="8:10" x14ac:dyDescent="0.25">
      <c r="H9192" s="30"/>
      <c r="I9192" s="30"/>
      <c r="J9192" s="30"/>
    </row>
    <row r="9193" spans="8:10" x14ac:dyDescent="0.25">
      <c r="H9193" s="30"/>
      <c r="I9193" s="30"/>
      <c r="J9193" s="30"/>
    </row>
    <row r="9194" spans="8:10" x14ac:dyDescent="0.25">
      <c r="H9194" s="30"/>
      <c r="I9194" s="30"/>
      <c r="J9194" s="30"/>
    </row>
    <row r="9195" spans="8:10" x14ac:dyDescent="0.25">
      <c r="H9195" s="30"/>
      <c r="I9195" s="30"/>
      <c r="J9195" s="30"/>
    </row>
    <row r="9196" spans="8:10" x14ac:dyDescent="0.25">
      <c r="H9196" s="30"/>
      <c r="I9196" s="30"/>
      <c r="J9196" s="30"/>
    </row>
    <row r="9197" spans="8:10" x14ac:dyDescent="0.25">
      <c r="H9197" s="30"/>
      <c r="I9197" s="30"/>
      <c r="J9197" s="30"/>
    </row>
    <row r="9198" spans="8:10" x14ac:dyDescent="0.25">
      <c r="H9198" s="30"/>
      <c r="I9198" s="30"/>
      <c r="J9198" s="30"/>
    </row>
    <row r="9199" spans="8:10" x14ac:dyDescent="0.25">
      <c r="H9199" s="30"/>
      <c r="I9199" s="30"/>
      <c r="J9199" s="30"/>
    </row>
    <row r="9200" spans="8:10" x14ac:dyDescent="0.25">
      <c r="H9200" s="30"/>
      <c r="I9200" s="30"/>
      <c r="J9200" s="30"/>
    </row>
    <row r="9201" spans="8:10" x14ac:dyDescent="0.25">
      <c r="H9201" s="30"/>
      <c r="I9201" s="30"/>
      <c r="J9201" s="30"/>
    </row>
    <row r="9202" spans="8:10" x14ac:dyDescent="0.25">
      <c r="H9202" s="30"/>
      <c r="I9202" s="30"/>
      <c r="J9202" s="30"/>
    </row>
    <row r="9203" spans="8:10" x14ac:dyDescent="0.25">
      <c r="H9203" s="30"/>
      <c r="I9203" s="30"/>
      <c r="J9203" s="30"/>
    </row>
    <row r="9204" spans="8:10" x14ac:dyDescent="0.25">
      <c r="H9204" s="30"/>
      <c r="I9204" s="30"/>
      <c r="J9204" s="30"/>
    </row>
    <row r="9205" spans="8:10" x14ac:dyDescent="0.25">
      <c r="H9205" s="30"/>
      <c r="I9205" s="30"/>
      <c r="J9205" s="30"/>
    </row>
    <row r="9206" spans="8:10" x14ac:dyDescent="0.25">
      <c r="H9206" s="30"/>
      <c r="I9206" s="30"/>
      <c r="J9206" s="30"/>
    </row>
    <row r="9207" spans="8:10" x14ac:dyDescent="0.25">
      <c r="H9207" s="30"/>
      <c r="I9207" s="30"/>
      <c r="J9207" s="30"/>
    </row>
    <row r="9208" spans="8:10" x14ac:dyDescent="0.25">
      <c r="H9208" s="30"/>
      <c r="I9208" s="30"/>
      <c r="J9208" s="30"/>
    </row>
    <row r="9209" spans="8:10" x14ac:dyDescent="0.25">
      <c r="H9209" s="30"/>
      <c r="I9209" s="30"/>
      <c r="J9209" s="30"/>
    </row>
    <row r="9210" spans="8:10" x14ac:dyDescent="0.25">
      <c r="H9210" s="30"/>
      <c r="I9210" s="30"/>
      <c r="J9210" s="30"/>
    </row>
    <row r="9211" spans="8:10" x14ac:dyDescent="0.25">
      <c r="H9211" s="30"/>
      <c r="I9211" s="30"/>
      <c r="J9211" s="30"/>
    </row>
    <row r="9212" spans="8:10" x14ac:dyDescent="0.25">
      <c r="H9212" s="30"/>
      <c r="I9212" s="30"/>
      <c r="J9212" s="30"/>
    </row>
    <row r="9213" spans="8:10" x14ac:dyDescent="0.25">
      <c r="H9213" s="30"/>
      <c r="I9213" s="30"/>
      <c r="J9213" s="30"/>
    </row>
    <row r="9214" spans="8:10" x14ac:dyDescent="0.25">
      <c r="H9214" s="30"/>
      <c r="I9214" s="30"/>
      <c r="J9214" s="30"/>
    </row>
    <row r="9215" spans="8:10" x14ac:dyDescent="0.25">
      <c r="H9215" s="30"/>
      <c r="I9215" s="30"/>
      <c r="J9215" s="30"/>
    </row>
    <row r="9216" spans="8:10" x14ac:dyDescent="0.25">
      <c r="H9216" s="30"/>
      <c r="I9216" s="30"/>
      <c r="J9216" s="30"/>
    </row>
    <row r="9217" spans="8:10" x14ac:dyDescent="0.25">
      <c r="H9217" s="30"/>
      <c r="I9217" s="30"/>
      <c r="J9217" s="30"/>
    </row>
    <row r="9218" spans="8:10" x14ac:dyDescent="0.25">
      <c r="H9218" s="30"/>
      <c r="I9218" s="30"/>
      <c r="J9218" s="30"/>
    </row>
    <row r="9219" spans="8:10" x14ac:dyDescent="0.25">
      <c r="H9219" s="30"/>
      <c r="I9219" s="30"/>
      <c r="J9219" s="30"/>
    </row>
    <row r="9220" spans="8:10" x14ac:dyDescent="0.25">
      <c r="H9220" s="30"/>
      <c r="I9220" s="30"/>
      <c r="J9220" s="30"/>
    </row>
    <row r="9221" spans="8:10" x14ac:dyDescent="0.25">
      <c r="H9221" s="30"/>
      <c r="I9221" s="30"/>
      <c r="J9221" s="30"/>
    </row>
    <row r="9222" spans="8:10" x14ac:dyDescent="0.25">
      <c r="H9222" s="30"/>
      <c r="I9222" s="30"/>
      <c r="J9222" s="30"/>
    </row>
    <row r="9223" spans="8:10" x14ac:dyDescent="0.25">
      <c r="H9223" s="30"/>
      <c r="I9223" s="30"/>
      <c r="J9223" s="30"/>
    </row>
    <row r="9224" spans="8:10" x14ac:dyDescent="0.25">
      <c r="H9224" s="30"/>
      <c r="I9224" s="30"/>
      <c r="J9224" s="30"/>
    </row>
    <row r="9225" spans="8:10" x14ac:dyDescent="0.25">
      <c r="H9225" s="30"/>
      <c r="I9225" s="30"/>
      <c r="J9225" s="30"/>
    </row>
    <row r="9226" spans="8:10" x14ac:dyDescent="0.25">
      <c r="H9226" s="30"/>
      <c r="I9226" s="30"/>
      <c r="J9226" s="30"/>
    </row>
    <row r="9227" spans="8:10" x14ac:dyDescent="0.25">
      <c r="H9227" s="30"/>
      <c r="I9227" s="30"/>
      <c r="J9227" s="30"/>
    </row>
    <row r="9228" spans="8:10" x14ac:dyDescent="0.25">
      <c r="H9228" s="30"/>
      <c r="I9228" s="30"/>
      <c r="J9228" s="30"/>
    </row>
    <row r="9229" spans="8:10" x14ac:dyDescent="0.25">
      <c r="H9229" s="30"/>
      <c r="I9229" s="30"/>
      <c r="J9229" s="30"/>
    </row>
    <row r="9230" spans="8:10" x14ac:dyDescent="0.25">
      <c r="H9230" s="30"/>
      <c r="I9230" s="30"/>
      <c r="J9230" s="30"/>
    </row>
    <row r="9231" spans="8:10" x14ac:dyDescent="0.25">
      <c r="H9231" s="30"/>
      <c r="I9231" s="30"/>
      <c r="J9231" s="30"/>
    </row>
    <row r="9232" spans="8:10" x14ac:dyDescent="0.25">
      <c r="H9232" s="30"/>
      <c r="I9232" s="30"/>
      <c r="J9232" s="30"/>
    </row>
    <row r="9233" spans="8:10" x14ac:dyDescent="0.25">
      <c r="H9233" s="30"/>
      <c r="I9233" s="30"/>
      <c r="J9233" s="30"/>
    </row>
    <row r="9234" spans="8:10" x14ac:dyDescent="0.25">
      <c r="H9234" s="30"/>
      <c r="I9234" s="30"/>
      <c r="J9234" s="30"/>
    </row>
    <row r="9235" spans="8:10" x14ac:dyDescent="0.25">
      <c r="H9235" s="30"/>
      <c r="I9235" s="30"/>
      <c r="J9235" s="30"/>
    </row>
    <row r="9236" spans="8:10" x14ac:dyDescent="0.25">
      <c r="H9236" s="30"/>
      <c r="I9236" s="30"/>
      <c r="J9236" s="30"/>
    </row>
    <row r="9237" spans="8:10" x14ac:dyDescent="0.25">
      <c r="H9237" s="30"/>
      <c r="I9237" s="30"/>
      <c r="J9237" s="30"/>
    </row>
    <row r="9238" spans="8:10" x14ac:dyDescent="0.25">
      <c r="H9238" s="30"/>
      <c r="I9238" s="30"/>
      <c r="J9238" s="30"/>
    </row>
    <row r="9239" spans="8:10" x14ac:dyDescent="0.25">
      <c r="H9239" s="30"/>
      <c r="I9239" s="30"/>
      <c r="J9239" s="30"/>
    </row>
    <row r="9240" spans="8:10" x14ac:dyDescent="0.25">
      <c r="H9240" s="30"/>
      <c r="I9240" s="30"/>
      <c r="J9240" s="30"/>
    </row>
    <row r="9241" spans="8:10" x14ac:dyDescent="0.25">
      <c r="H9241" s="30"/>
      <c r="I9241" s="30"/>
      <c r="J9241" s="30"/>
    </row>
    <row r="9242" spans="8:10" x14ac:dyDescent="0.25">
      <c r="H9242" s="30"/>
      <c r="I9242" s="30"/>
      <c r="J9242" s="30"/>
    </row>
    <row r="9243" spans="8:10" x14ac:dyDescent="0.25">
      <c r="H9243" s="30"/>
      <c r="I9243" s="30"/>
      <c r="J9243" s="30"/>
    </row>
    <row r="9244" spans="8:10" x14ac:dyDescent="0.25">
      <c r="H9244" s="30"/>
      <c r="I9244" s="30"/>
      <c r="J9244" s="30"/>
    </row>
    <row r="9245" spans="8:10" x14ac:dyDescent="0.25">
      <c r="H9245" s="30"/>
      <c r="I9245" s="30"/>
      <c r="J9245" s="30"/>
    </row>
    <row r="9246" spans="8:10" x14ac:dyDescent="0.25">
      <c r="H9246" s="30"/>
      <c r="I9246" s="30"/>
      <c r="J9246" s="30"/>
    </row>
    <row r="9247" spans="8:10" x14ac:dyDescent="0.25">
      <c r="H9247" s="30"/>
      <c r="I9247" s="30"/>
      <c r="J9247" s="30"/>
    </row>
    <row r="9248" spans="8:10" x14ac:dyDescent="0.25">
      <c r="H9248" s="30"/>
      <c r="I9248" s="30"/>
      <c r="J9248" s="30"/>
    </row>
    <row r="9249" spans="8:10" x14ac:dyDescent="0.25">
      <c r="H9249" s="30"/>
      <c r="I9249" s="30"/>
      <c r="J9249" s="30"/>
    </row>
    <row r="9250" spans="8:10" x14ac:dyDescent="0.25">
      <c r="H9250" s="30"/>
      <c r="I9250" s="30"/>
      <c r="J9250" s="30"/>
    </row>
    <row r="9251" spans="8:10" x14ac:dyDescent="0.25">
      <c r="H9251" s="30"/>
      <c r="I9251" s="30"/>
      <c r="J9251" s="30"/>
    </row>
    <row r="9252" spans="8:10" x14ac:dyDescent="0.25">
      <c r="H9252" s="30"/>
      <c r="I9252" s="30"/>
      <c r="J9252" s="30"/>
    </row>
    <row r="9253" spans="8:10" x14ac:dyDescent="0.25">
      <c r="H9253" s="30"/>
      <c r="I9253" s="30"/>
      <c r="J9253" s="30"/>
    </row>
    <row r="9254" spans="8:10" x14ac:dyDescent="0.25">
      <c r="H9254" s="30"/>
      <c r="I9254" s="30"/>
      <c r="J9254" s="30"/>
    </row>
    <row r="9255" spans="8:10" x14ac:dyDescent="0.25">
      <c r="H9255" s="30"/>
      <c r="I9255" s="30"/>
      <c r="J9255" s="30"/>
    </row>
    <row r="9256" spans="8:10" x14ac:dyDescent="0.25">
      <c r="H9256" s="30"/>
      <c r="I9256" s="30"/>
      <c r="J9256" s="30"/>
    </row>
    <row r="9257" spans="8:10" x14ac:dyDescent="0.25">
      <c r="H9257" s="30"/>
      <c r="I9257" s="30"/>
      <c r="J9257" s="30"/>
    </row>
    <row r="9258" spans="8:10" x14ac:dyDescent="0.25">
      <c r="H9258" s="30"/>
      <c r="I9258" s="30"/>
      <c r="J9258" s="30"/>
    </row>
    <row r="9259" spans="8:10" x14ac:dyDescent="0.25">
      <c r="H9259" s="30"/>
      <c r="I9259" s="30"/>
      <c r="J9259" s="30"/>
    </row>
    <row r="9260" spans="8:10" x14ac:dyDescent="0.25">
      <c r="H9260" s="30"/>
      <c r="I9260" s="30"/>
      <c r="J9260" s="30"/>
    </row>
    <row r="9261" spans="8:10" x14ac:dyDescent="0.25">
      <c r="H9261" s="30"/>
      <c r="I9261" s="30"/>
      <c r="J9261" s="30"/>
    </row>
    <row r="9262" spans="8:10" x14ac:dyDescent="0.25">
      <c r="H9262" s="30"/>
      <c r="I9262" s="30"/>
      <c r="J9262" s="30"/>
    </row>
    <row r="9263" spans="8:10" x14ac:dyDescent="0.25">
      <c r="H9263" s="30"/>
      <c r="I9263" s="30"/>
      <c r="J9263" s="30"/>
    </row>
    <row r="9264" spans="8:10" x14ac:dyDescent="0.25">
      <c r="H9264" s="30"/>
      <c r="I9264" s="30"/>
      <c r="J9264" s="30"/>
    </row>
    <row r="9265" spans="8:10" x14ac:dyDescent="0.25">
      <c r="H9265" s="30"/>
      <c r="I9265" s="30"/>
      <c r="J9265" s="30"/>
    </row>
    <row r="9266" spans="8:10" x14ac:dyDescent="0.25">
      <c r="H9266" s="30"/>
      <c r="I9266" s="30"/>
      <c r="J9266" s="30"/>
    </row>
    <row r="9267" spans="8:10" x14ac:dyDescent="0.25">
      <c r="H9267" s="30"/>
      <c r="I9267" s="30"/>
      <c r="J9267" s="30"/>
    </row>
    <row r="9268" spans="8:10" x14ac:dyDescent="0.25">
      <c r="H9268" s="30"/>
      <c r="I9268" s="30"/>
      <c r="J9268" s="30"/>
    </row>
    <row r="9269" spans="8:10" x14ac:dyDescent="0.25">
      <c r="H9269" s="30"/>
      <c r="I9269" s="30"/>
      <c r="J9269" s="30"/>
    </row>
    <row r="9270" spans="8:10" x14ac:dyDescent="0.25">
      <c r="H9270" s="30"/>
      <c r="I9270" s="30"/>
      <c r="J9270" s="30"/>
    </row>
    <row r="9271" spans="8:10" x14ac:dyDescent="0.25">
      <c r="H9271" s="30"/>
      <c r="I9271" s="30"/>
      <c r="J9271" s="30"/>
    </row>
    <row r="9272" spans="8:10" x14ac:dyDescent="0.25">
      <c r="H9272" s="30"/>
      <c r="I9272" s="30"/>
      <c r="J9272" s="30"/>
    </row>
    <row r="9273" spans="8:10" x14ac:dyDescent="0.25">
      <c r="H9273" s="30"/>
      <c r="I9273" s="30"/>
      <c r="J9273" s="30"/>
    </row>
    <row r="9274" spans="8:10" x14ac:dyDescent="0.25">
      <c r="H9274" s="30"/>
      <c r="I9274" s="30"/>
      <c r="J9274" s="30"/>
    </row>
    <row r="9275" spans="8:10" x14ac:dyDescent="0.25">
      <c r="H9275" s="30"/>
      <c r="I9275" s="30"/>
      <c r="J9275" s="30"/>
    </row>
    <row r="9276" spans="8:10" x14ac:dyDescent="0.25">
      <c r="H9276" s="30"/>
      <c r="I9276" s="30"/>
      <c r="J9276" s="30"/>
    </row>
    <row r="9277" spans="8:10" x14ac:dyDescent="0.25">
      <c r="H9277" s="30"/>
      <c r="I9277" s="30"/>
      <c r="J9277" s="30"/>
    </row>
    <row r="9278" spans="8:10" x14ac:dyDescent="0.25">
      <c r="H9278" s="30"/>
      <c r="I9278" s="30"/>
      <c r="J9278" s="30"/>
    </row>
    <row r="9279" spans="8:10" x14ac:dyDescent="0.25">
      <c r="H9279" s="30"/>
      <c r="I9279" s="30"/>
      <c r="J9279" s="30"/>
    </row>
    <row r="9280" spans="8:10" x14ac:dyDescent="0.25">
      <c r="H9280" s="30"/>
      <c r="I9280" s="30"/>
      <c r="J9280" s="30"/>
    </row>
    <row r="9281" spans="8:10" x14ac:dyDescent="0.25">
      <c r="H9281" s="30"/>
      <c r="I9281" s="30"/>
      <c r="J9281" s="30"/>
    </row>
    <row r="9282" spans="8:10" x14ac:dyDescent="0.25">
      <c r="H9282" s="30"/>
      <c r="I9282" s="30"/>
      <c r="J9282" s="30"/>
    </row>
    <row r="9283" spans="8:10" x14ac:dyDescent="0.25">
      <c r="H9283" s="30"/>
      <c r="I9283" s="30"/>
      <c r="J9283" s="30"/>
    </row>
    <row r="9284" spans="8:10" x14ac:dyDescent="0.25">
      <c r="H9284" s="30"/>
      <c r="I9284" s="30"/>
      <c r="J9284" s="30"/>
    </row>
    <row r="9285" spans="8:10" x14ac:dyDescent="0.25">
      <c r="H9285" s="30"/>
      <c r="I9285" s="30"/>
      <c r="J9285" s="30"/>
    </row>
    <row r="9286" spans="8:10" x14ac:dyDescent="0.25">
      <c r="H9286" s="30"/>
      <c r="I9286" s="30"/>
      <c r="J9286" s="30"/>
    </row>
    <row r="9287" spans="8:10" x14ac:dyDescent="0.25">
      <c r="H9287" s="30"/>
      <c r="I9287" s="30"/>
      <c r="J9287" s="30"/>
    </row>
    <row r="9288" spans="8:10" x14ac:dyDescent="0.25">
      <c r="H9288" s="30"/>
      <c r="I9288" s="30"/>
      <c r="J9288" s="30"/>
    </row>
    <row r="9289" spans="8:10" x14ac:dyDescent="0.25">
      <c r="H9289" s="30"/>
      <c r="I9289" s="30"/>
      <c r="J9289" s="30"/>
    </row>
    <row r="9290" spans="8:10" x14ac:dyDescent="0.25">
      <c r="H9290" s="30"/>
      <c r="I9290" s="30"/>
      <c r="J9290" s="30"/>
    </row>
    <row r="9291" spans="8:10" x14ac:dyDescent="0.25">
      <c r="H9291" s="30"/>
      <c r="I9291" s="30"/>
      <c r="J9291" s="30"/>
    </row>
    <row r="9292" spans="8:10" x14ac:dyDescent="0.25">
      <c r="H9292" s="30"/>
      <c r="I9292" s="30"/>
      <c r="J9292" s="30"/>
    </row>
    <row r="9293" spans="8:10" x14ac:dyDescent="0.25">
      <c r="H9293" s="30"/>
      <c r="I9293" s="30"/>
      <c r="J9293" s="30"/>
    </row>
    <row r="9294" spans="8:10" x14ac:dyDescent="0.25">
      <c r="H9294" s="30"/>
      <c r="I9294" s="30"/>
      <c r="J9294" s="30"/>
    </row>
    <row r="9295" spans="8:10" x14ac:dyDescent="0.25">
      <c r="H9295" s="30"/>
      <c r="I9295" s="30"/>
      <c r="J9295" s="30"/>
    </row>
    <row r="9296" spans="8:10" x14ac:dyDescent="0.25">
      <c r="H9296" s="30"/>
      <c r="I9296" s="30"/>
      <c r="J9296" s="30"/>
    </row>
    <row r="9297" spans="8:10" x14ac:dyDescent="0.25">
      <c r="H9297" s="30"/>
      <c r="I9297" s="30"/>
      <c r="J9297" s="30"/>
    </row>
    <row r="9298" spans="8:10" x14ac:dyDescent="0.25">
      <c r="H9298" s="30"/>
      <c r="I9298" s="30"/>
      <c r="J9298" s="30"/>
    </row>
    <row r="9299" spans="8:10" x14ac:dyDescent="0.25">
      <c r="H9299" s="30"/>
      <c r="I9299" s="30"/>
      <c r="J9299" s="30"/>
    </row>
    <row r="9300" spans="8:10" x14ac:dyDescent="0.25">
      <c r="H9300" s="30"/>
      <c r="I9300" s="30"/>
      <c r="J9300" s="30"/>
    </row>
    <row r="9301" spans="8:10" x14ac:dyDescent="0.25">
      <c r="H9301" s="30"/>
      <c r="I9301" s="30"/>
      <c r="J9301" s="30"/>
    </row>
    <row r="9302" spans="8:10" x14ac:dyDescent="0.25">
      <c r="H9302" s="30"/>
      <c r="I9302" s="30"/>
      <c r="J9302" s="30"/>
    </row>
    <row r="9303" spans="8:10" x14ac:dyDescent="0.25">
      <c r="H9303" s="30"/>
      <c r="I9303" s="30"/>
      <c r="J9303" s="30"/>
    </row>
    <row r="9304" spans="8:10" x14ac:dyDescent="0.25">
      <c r="H9304" s="30"/>
      <c r="I9304" s="30"/>
      <c r="J9304" s="30"/>
    </row>
    <row r="9305" spans="8:10" x14ac:dyDescent="0.25">
      <c r="H9305" s="30"/>
      <c r="I9305" s="30"/>
      <c r="J9305" s="30"/>
    </row>
    <row r="9306" spans="8:10" x14ac:dyDescent="0.25">
      <c r="H9306" s="30"/>
      <c r="I9306" s="30"/>
      <c r="J9306" s="30"/>
    </row>
    <row r="9307" spans="8:10" x14ac:dyDescent="0.25">
      <c r="H9307" s="30"/>
      <c r="I9307" s="30"/>
      <c r="J9307" s="30"/>
    </row>
    <row r="9308" spans="8:10" x14ac:dyDescent="0.25">
      <c r="H9308" s="30"/>
      <c r="I9308" s="30"/>
      <c r="J9308" s="30"/>
    </row>
    <row r="9309" spans="8:10" x14ac:dyDescent="0.25">
      <c r="H9309" s="30"/>
      <c r="I9309" s="30"/>
      <c r="J9309" s="30"/>
    </row>
    <row r="9310" spans="8:10" x14ac:dyDescent="0.25">
      <c r="H9310" s="30"/>
      <c r="I9310" s="30"/>
      <c r="J9310" s="30"/>
    </row>
    <row r="9311" spans="8:10" x14ac:dyDescent="0.25">
      <c r="H9311" s="30"/>
      <c r="I9311" s="30"/>
      <c r="J9311" s="30"/>
    </row>
    <row r="9312" spans="8:10" x14ac:dyDescent="0.25">
      <c r="H9312" s="30"/>
      <c r="I9312" s="30"/>
      <c r="J9312" s="30"/>
    </row>
    <row r="9313" spans="8:10" x14ac:dyDescent="0.25">
      <c r="H9313" s="30"/>
      <c r="I9313" s="30"/>
      <c r="J9313" s="30"/>
    </row>
    <row r="9314" spans="8:10" x14ac:dyDescent="0.25">
      <c r="H9314" s="30"/>
      <c r="I9314" s="30"/>
      <c r="J9314" s="30"/>
    </row>
    <row r="9315" spans="8:10" x14ac:dyDescent="0.25">
      <c r="H9315" s="30"/>
      <c r="I9315" s="30"/>
      <c r="J9315" s="30"/>
    </row>
    <row r="9316" spans="8:10" x14ac:dyDescent="0.25">
      <c r="H9316" s="30"/>
      <c r="I9316" s="30"/>
      <c r="J9316" s="30"/>
    </row>
    <row r="9317" spans="8:10" x14ac:dyDescent="0.25">
      <c r="H9317" s="30"/>
      <c r="I9317" s="30"/>
      <c r="J9317" s="30"/>
    </row>
    <row r="9318" spans="8:10" x14ac:dyDescent="0.25">
      <c r="H9318" s="30"/>
      <c r="I9318" s="30"/>
      <c r="J9318" s="30"/>
    </row>
    <row r="9319" spans="8:10" x14ac:dyDescent="0.25">
      <c r="H9319" s="30"/>
      <c r="I9319" s="30"/>
      <c r="J9319" s="30"/>
    </row>
    <row r="9320" spans="8:10" x14ac:dyDescent="0.25">
      <c r="H9320" s="30"/>
      <c r="I9320" s="30"/>
      <c r="J9320" s="30"/>
    </row>
    <row r="9321" spans="8:10" x14ac:dyDescent="0.25">
      <c r="H9321" s="30"/>
      <c r="I9321" s="30"/>
      <c r="J9321" s="30"/>
    </row>
    <row r="9322" spans="8:10" x14ac:dyDescent="0.25">
      <c r="H9322" s="30"/>
      <c r="I9322" s="30"/>
      <c r="J9322" s="30"/>
    </row>
    <row r="9323" spans="8:10" x14ac:dyDescent="0.25">
      <c r="H9323" s="30"/>
      <c r="I9323" s="30"/>
      <c r="J9323" s="30"/>
    </row>
    <row r="9324" spans="8:10" x14ac:dyDescent="0.25">
      <c r="H9324" s="30"/>
      <c r="I9324" s="30"/>
      <c r="J9324" s="30"/>
    </row>
    <row r="9325" spans="8:10" x14ac:dyDescent="0.25">
      <c r="H9325" s="30"/>
      <c r="I9325" s="30"/>
      <c r="J9325" s="30"/>
    </row>
    <row r="9326" spans="8:10" x14ac:dyDescent="0.25">
      <c r="H9326" s="30"/>
      <c r="I9326" s="30"/>
      <c r="J9326" s="30"/>
    </row>
    <row r="9327" spans="8:10" x14ac:dyDescent="0.25">
      <c r="H9327" s="30"/>
      <c r="I9327" s="30"/>
      <c r="J9327" s="30"/>
    </row>
    <row r="9328" spans="8:10" x14ac:dyDescent="0.25">
      <c r="H9328" s="30"/>
      <c r="I9328" s="30"/>
      <c r="J9328" s="30"/>
    </row>
    <row r="9329" spans="8:10" x14ac:dyDescent="0.25">
      <c r="H9329" s="30"/>
      <c r="I9329" s="30"/>
      <c r="J9329" s="30"/>
    </row>
    <row r="9330" spans="8:10" x14ac:dyDescent="0.25">
      <c r="H9330" s="30"/>
      <c r="I9330" s="30"/>
      <c r="J9330" s="30"/>
    </row>
    <row r="9331" spans="8:10" x14ac:dyDescent="0.25">
      <c r="H9331" s="30"/>
      <c r="I9331" s="30"/>
      <c r="J9331" s="30"/>
    </row>
    <row r="9332" spans="8:10" x14ac:dyDescent="0.25">
      <c r="H9332" s="30"/>
      <c r="I9332" s="30"/>
      <c r="J9332" s="30"/>
    </row>
    <row r="9333" spans="8:10" x14ac:dyDescent="0.25">
      <c r="H9333" s="30"/>
      <c r="I9333" s="30"/>
      <c r="J9333" s="30"/>
    </row>
    <row r="9334" spans="8:10" x14ac:dyDescent="0.25">
      <c r="H9334" s="30"/>
      <c r="I9334" s="30"/>
      <c r="J9334" s="30"/>
    </row>
    <row r="9335" spans="8:10" x14ac:dyDescent="0.25">
      <c r="H9335" s="30"/>
      <c r="I9335" s="30"/>
      <c r="J9335" s="30"/>
    </row>
    <row r="9336" spans="8:10" x14ac:dyDescent="0.25">
      <c r="H9336" s="30"/>
      <c r="I9336" s="30"/>
      <c r="J9336" s="30"/>
    </row>
    <row r="9337" spans="8:10" x14ac:dyDescent="0.25">
      <c r="H9337" s="30"/>
      <c r="I9337" s="30"/>
      <c r="J9337" s="30"/>
    </row>
    <row r="9338" spans="8:10" x14ac:dyDescent="0.25">
      <c r="H9338" s="30"/>
      <c r="I9338" s="30"/>
      <c r="J9338" s="30"/>
    </row>
    <row r="9339" spans="8:10" x14ac:dyDescent="0.25">
      <c r="H9339" s="30"/>
      <c r="I9339" s="30"/>
      <c r="J9339" s="30"/>
    </row>
    <row r="9340" spans="8:10" x14ac:dyDescent="0.25">
      <c r="H9340" s="30"/>
      <c r="I9340" s="30"/>
      <c r="J9340" s="30"/>
    </row>
    <row r="9341" spans="8:10" x14ac:dyDescent="0.25">
      <c r="H9341" s="30"/>
      <c r="I9341" s="30"/>
      <c r="J9341" s="30"/>
    </row>
    <row r="9342" spans="8:10" x14ac:dyDescent="0.25">
      <c r="H9342" s="30"/>
      <c r="I9342" s="30"/>
      <c r="J9342" s="30"/>
    </row>
    <row r="9343" spans="8:10" x14ac:dyDescent="0.25">
      <c r="H9343" s="30"/>
      <c r="I9343" s="30"/>
      <c r="J9343" s="30"/>
    </row>
    <row r="9344" spans="8:10" x14ac:dyDescent="0.25">
      <c r="H9344" s="30"/>
      <c r="I9344" s="30"/>
      <c r="J9344" s="30"/>
    </row>
    <row r="9345" spans="8:10" x14ac:dyDescent="0.25">
      <c r="H9345" s="30"/>
      <c r="I9345" s="30"/>
      <c r="J9345" s="30"/>
    </row>
    <row r="9346" spans="8:10" x14ac:dyDescent="0.25">
      <c r="H9346" s="30"/>
      <c r="I9346" s="30"/>
      <c r="J9346" s="30"/>
    </row>
    <row r="9347" spans="8:10" x14ac:dyDescent="0.25">
      <c r="H9347" s="30"/>
      <c r="I9347" s="30"/>
      <c r="J9347" s="30"/>
    </row>
    <row r="9348" spans="8:10" x14ac:dyDescent="0.25">
      <c r="H9348" s="30"/>
      <c r="I9348" s="30"/>
      <c r="J9348" s="30"/>
    </row>
    <row r="9349" spans="8:10" x14ac:dyDescent="0.25">
      <c r="H9349" s="30"/>
      <c r="I9349" s="30"/>
      <c r="J9349" s="30"/>
    </row>
    <row r="9350" spans="8:10" x14ac:dyDescent="0.25">
      <c r="H9350" s="30"/>
      <c r="I9350" s="30"/>
      <c r="J9350" s="30"/>
    </row>
    <row r="9351" spans="8:10" x14ac:dyDescent="0.25">
      <c r="H9351" s="30"/>
      <c r="I9351" s="30"/>
      <c r="J9351" s="30"/>
    </row>
    <row r="9352" spans="8:10" x14ac:dyDescent="0.25">
      <c r="H9352" s="30"/>
      <c r="I9352" s="30"/>
      <c r="J9352" s="30"/>
    </row>
    <row r="9353" spans="8:10" x14ac:dyDescent="0.25">
      <c r="H9353" s="30"/>
      <c r="I9353" s="30"/>
      <c r="J9353" s="30"/>
    </row>
    <row r="9354" spans="8:10" x14ac:dyDescent="0.25">
      <c r="H9354" s="30"/>
      <c r="I9354" s="30"/>
      <c r="J9354" s="30"/>
    </row>
    <row r="9355" spans="8:10" x14ac:dyDescent="0.25">
      <c r="H9355" s="30"/>
      <c r="I9355" s="30"/>
      <c r="J9355" s="30"/>
    </row>
    <row r="9356" spans="8:10" x14ac:dyDescent="0.25">
      <c r="H9356" s="30"/>
      <c r="I9356" s="30"/>
      <c r="J9356" s="30"/>
    </row>
    <row r="9357" spans="8:10" x14ac:dyDescent="0.25">
      <c r="H9357" s="30"/>
      <c r="I9357" s="30"/>
      <c r="J9357" s="30"/>
    </row>
    <row r="9358" spans="8:10" x14ac:dyDescent="0.25">
      <c r="H9358" s="30"/>
      <c r="I9358" s="30"/>
      <c r="J9358" s="30"/>
    </row>
    <row r="9359" spans="8:10" x14ac:dyDescent="0.25">
      <c r="H9359" s="30"/>
      <c r="I9359" s="30"/>
      <c r="J9359" s="30"/>
    </row>
    <row r="9360" spans="8:10" x14ac:dyDescent="0.25">
      <c r="H9360" s="30"/>
      <c r="I9360" s="30"/>
      <c r="J9360" s="30"/>
    </row>
    <row r="9361" spans="8:10" x14ac:dyDescent="0.25">
      <c r="H9361" s="30"/>
      <c r="I9361" s="30"/>
      <c r="J9361" s="30"/>
    </row>
    <row r="9362" spans="8:10" x14ac:dyDescent="0.25">
      <c r="H9362" s="30"/>
      <c r="I9362" s="30"/>
      <c r="J9362" s="30"/>
    </row>
    <row r="9363" spans="8:10" x14ac:dyDescent="0.25">
      <c r="H9363" s="30"/>
      <c r="I9363" s="30"/>
      <c r="J9363" s="30"/>
    </row>
    <row r="9364" spans="8:10" x14ac:dyDescent="0.25">
      <c r="H9364" s="30"/>
      <c r="I9364" s="30"/>
      <c r="J9364" s="30"/>
    </row>
    <row r="9365" spans="8:10" x14ac:dyDescent="0.25">
      <c r="H9365" s="30"/>
      <c r="I9365" s="30"/>
      <c r="J9365" s="30"/>
    </row>
    <row r="9366" spans="8:10" x14ac:dyDescent="0.25">
      <c r="H9366" s="30"/>
      <c r="I9366" s="30"/>
      <c r="J9366" s="30"/>
    </row>
    <row r="9367" spans="8:10" x14ac:dyDescent="0.25">
      <c r="H9367" s="30"/>
      <c r="I9367" s="30"/>
      <c r="J9367" s="30"/>
    </row>
    <row r="9368" spans="8:10" x14ac:dyDescent="0.25">
      <c r="H9368" s="30"/>
      <c r="I9368" s="30"/>
      <c r="J9368" s="30"/>
    </row>
    <row r="9369" spans="8:10" x14ac:dyDescent="0.25">
      <c r="H9369" s="30"/>
      <c r="I9369" s="30"/>
      <c r="J9369" s="30"/>
    </row>
    <row r="9370" spans="8:10" x14ac:dyDescent="0.25">
      <c r="H9370" s="30"/>
      <c r="I9370" s="30"/>
      <c r="J9370" s="30"/>
    </row>
    <row r="9371" spans="8:10" x14ac:dyDescent="0.25">
      <c r="H9371" s="30"/>
      <c r="I9371" s="30"/>
      <c r="J9371" s="30"/>
    </row>
    <row r="9372" spans="8:10" x14ac:dyDescent="0.25">
      <c r="H9372" s="30"/>
      <c r="I9372" s="30"/>
      <c r="J9372" s="30"/>
    </row>
    <row r="9373" spans="8:10" x14ac:dyDescent="0.25">
      <c r="H9373" s="30"/>
      <c r="I9373" s="30"/>
      <c r="J9373" s="30"/>
    </row>
    <row r="9374" spans="8:10" x14ac:dyDescent="0.25">
      <c r="H9374" s="30"/>
      <c r="I9374" s="30"/>
      <c r="J9374" s="30"/>
    </row>
    <row r="9375" spans="8:10" x14ac:dyDescent="0.25">
      <c r="H9375" s="30"/>
      <c r="I9375" s="30"/>
      <c r="J9375" s="30"/>
    </row>
    <row r="9376" spans="8:10" x14ac:dyDescent="0.25">
      <c r="H9376" s="30"/>
      <c r="I9376" s="30"/>
      <c r="J9376" s="30"/>
    </row>
    <row r="9377" spans="8:10" x14ac:dyDescent="0.25">
      <c r="H9377" s="30"/>
      <c r="I9377" s="30"/>
      <c r="J9377" s="30"/>
    </row>
    <row r="9378" spans="8:10" x14ac:dyDescent="0.25">
      <c r="H9378" s="30"/>
      <c r="I9378" s="30"/>
      <c r="J9378" s="30"/>
    </row>
    <row r="9379" spans="8:10" x14ac:dyDescent="0.25">
      <c r="H9379" s="30"/>
      <c r="I9379" s="30"/>
      <c r="J9379" s="30"/>
    </row>
    <row r="9380" spans="8:10" x14ac:dyDescent="0.25">
      <c r="H9380" s="30"/>
      <c r="I9380" s="30"/>
      <c r="J9380" s="30"/>
    </row>
    <row r="9381" spans="8:10" x14ac:dyDescent="0.25">
      <c r="H9381" s="30"/>
      <c r="I9381" s="30"/>
      <c r="J9381" s="30"/>
    </row>
    <row r="9382" spans="8:10" x14ac:dyDescent="0.25">
      <c r="H9382" s="30"/>
      <c r="I9382" s="30"/>
      <c r="J9382" s="30"/>
    </row>
    <row r="9383" spans="8:10" x14ac:dyDescent="0.25">
      <c r="H9383" s="30"/>
      <c r="I9383" s="30"/>
      <c r="J9383" s="30"/>
    </row>
    <row r="9384" spans="8:10" x14ac:dyDescent="0.25">
      <c r="H9384" s="30"/>
      <c r="I9384" s="30"/>
      <c r="J9384" s="30"/>
    </row>
    <row r="9385" spans="8:10" x14ac:dyDescent="0.25">
      <c r="H9385" s="30"/>
      <c r="I9385" s="30"/>
      <c r="J9385" s="30"/>
    </row>
    <row r="9386" spans="8:10" x14ac:dyDescent="0.25">
      <c r="H9386" s="30"/>
      <c r="I9386" s="30"/>
      <c r="J9386" s="30"/>
    </row>
    <row r="9387" spans="8:10" x14ac:dyDescent="0.25">
      <c r="H9387" s="30"/>
      <c r="I9387" s="30"/>
      <c r="J9387" s="30"/>
    </row>
    <row r="9388" spans="8:10" x14ac:dyDescent="0.25">
      <c r="H9388" s="30"/>
      <c r="I9388" s="30"/>
      <c r="J9388" s="30"/>
    </row>
    <row r="9389" spans="8:10" x14ac:dyDescent="0.25">
      <c r="H9389" s="30"/>
      <c r="I9389" s="30"/>
      <c r="J9389" s="30"/>
    </row>
    <row r="9390" spans="8:10" x14ac:dyDescent="0.25">
      <c r="H9390" s="30"/>
      <c r="I9390" s="30"/>
      <c r="J9390" s="30"/>
    </row>
    <row r="9391" spans="8:10" x14ac:dyDescent="0.25">
      <c r="H9391" s="30"/>
      <c r="I9391" s="30"/>
      <c r="J9391" s="30"/>
    </row>
    <row r="9392" spans="8:10" x14ac:dyDescent="0.25">
      <c r="H9392" s="30"/>
      <c r="I9392" s="30"/>
      <c r="J9392" s="30"/>
    </row>
    <row r="9393" spans="8:10" x14ac:dyDescent="0.25">
      <c r="H9393" s="30"/>
      <c r="I9393" s="30"/>
      <c r="J9393" s="30"/>
    </row>
    <row r="9394" spans="8:10" x14ac:dyDescent="0.25">
      <c r="H9394" s="30"/>
      <c r="I9394" s="30"/>
      <c r="J9394" s="30"/>
    </row>
    <row r="9395" spans="8:10" x14ac:dyDescent="0.25">
      <c r="H9395" s="30"/>
      <c r="I9395" s="30"/>
      <c r="J9395" s="30"/>
    </row>
    <row r="9396" spans="8:10" x14ac:dyDescent="0.25">
      <c r="H9396" s="30"/>
      <c r="I9396" s="30"/>
      <c r="J9396" s="30"/>
    </row>
    <row r="9397" spans="8:10" x14ac:dyDescent="0.25">
      <c r="H9397" s="30"/>
      <c r="I9397" s="30"/>
      <c r="J9397" s="30"/>
    </row>
    <row r="9398" spans="8:10" x14ac:dyDescent="0.25">
      <c r="H9398" s="30"/>
      <c r="I9398" s="30"/>
      <c r="J9398" s="30"/>
    </row>
    <row r="9399" spans="8:10" x14ac:dyDescent="0.25">
      <c r="H9399" s="30"/>
      <c r="I9399" s="30"/>
      <c r="J9399" s="30"/>
    </row>
    <row r="9400" spans="8:10" x14ac:dyDescent="0.25">
      <c r="H9400" s="30"/>
      <c r="I9400" s="30"/>
      <c r="J9400" s="30"/>
    </row>
    <row r="9401" spans="8:10" x14ac:dyDescent="0.25">
      <c r="H9401" s="30"/>
      <c r="I9401" s="30"/>
      <c r="J9401" s="30"/>
    </row>
    <row r="9402" spans="8:10" x14ac:dyDescent="0.25">
      <c r="H9402" s="30"/>
      <c r="I9402" s="30"/>
      <c r="J9402" s="30"/>
    </row>
    <row r="9403" spans="8:10" x14ac:dyDescent="0.25">
      <c r="H9403" s="30"/>
      <c r="I9403" s="30"/>
      <c r="J9403" s="30"/>
    </row>
    <row r="9404" spans="8:10" x14ac:dyDescent="0.25">
      <c r="H9404" s="30"/>
      <c r="I9404" s="30"/>
      <c r="J9404" s="30"/>
    </row>
    <row r="9405" spans="8:10" x14ac:dyDescent="0.25">
      <c r="H9405" s="30"/>
      <c r="I9405" s="30"/>
      <c r="J9405" s="30"/>
    </row>
    <row r="9406" spans="8:10" x14ac:dyDescent="0.25">
      <c r="H9406" s="30"/>
      <c r="I9406" s="30"/>
      <c r="J9406" s="30"/>
    </row>
    <row r="9407" spans="8:10" x14ac:dyDescent="0.25">
      <c r="H9407" s="30"/>
      <c r="I9407" s="30"/>
      <c r="J9407" s="30"/>
    </row>
    <row r="9408" spans="8:10" x14ac:dyDescent="0.25">
      <c r="H9408" s="30"/>
      <c r="I9408" s="30"/>
      <c r="J9408" s="30"/>
    </row>
    <row r="9409" spans="8:10" x14ac:dyDescent="0.25">
      <c r="H9409" s="30"/>
      <c r="I9409" s="30"/>
      <c r="J9409" s="30"/>
    </row>
    <row r="9410" spans="8:10" x14ac:dyDescent="0.25">
      <c r="H9410" s="30"/>
      <c r="I9410" s="30"/>
      <c r="J9410" s="30"/>
    </row>
    <row r="9411" spans="8:10" x14ac:dyDescent="0.25">
      <c r="H9411" s="30"/>
      <c r="I9411" s="30"/>
      <c r="J9411" s="30"/>
    </row>
    <row r="9412" spans="8:10" x14ac:dyDescent="0.25">
      <c r="H9412" s="30"/>
      <c r="I9412" s="30"/>
      <c r="J9412" s="30"/>
    </row>
    <row r="9413" spans="8:10" x14ac:dyDescent="0.25">
      <c r="H9413" s="30"/>
      <c r="I9413" s="30"/>
      <c r="J9413" s="30"/>
    </row>
    <row r="9414" spans="8:10" x14ac:dyDescent="0.25">
      <c r="H9414" s="30"/>
      <c r="I9414" s="30"/>
      <c r="J9414" s="30"/>
    </row>
    <row r="9415" spans="8:10" x14ac:dyDescent="0.25">
      <c r="H9415" s="30"/>
      <c r="I9415" s="30"/>
      <c r="J9415" s="30"/>
    </row>
    <row r="9416" spans="8:10" x14ac:dyDescent="0.25">
      <c r="H9416" s="30"/>
      <c r="I9416" s="30"/>
      <c r="J9416" s="30"/>
    </row>
    <row r="9417" spans="8:10" x14ac:dyDescent="0.25">
      <c r="H9417" s="30"/>
      <c r="I9417" s="30"/>
      <c r="J9417" s="30"/>
    </row>
    <row r="9418" spans="8:10" x14ac:dyDescent="0.25">
      <c r="H9418" s="30"/>
      <c r="I9418" s="30"/>
      <c r="J9418" s="30"/>
    </row>
    <row r="9419" spans="8:10" x14ac:dyDescent="0.25">
      <c r="H9419" s="30"/>
      <c r="I9419" s="30"/>
      <c r="J9419" s="30"/>
    </row>
    <row r="9420" spans="8:10" x14ac:dyDescent="0.25">
      <c r="H9420" s="30"/>
      <c r="I9420" s="30"/>
      <c r="J9420" s="30"/>
    </row>
    <row r="9421" spans="8:10" x14ac:dyDescent="0.25">
      <c r="H9421" s="30"/>
      <c r="I9421" s="30"/>
      <c r="J9421" s="30"/>
    </row>
    <row r="9422" spans="8:10" x14ac:dyDescent="0.25">
      <c r="H9422" s="30"/>
      <c r="I9422" s="30"/>
      <c r="J9422" s="30"/>
    </row>
    <row r="9423" spans="8:10" x14ac:dyDescent="0.25">
      <c r="H9423" s="30"/>
      <c r="I9423" s="30"/>
      <c r="J9423" s="30"/>
    </row>
    <row r="9424" spans="8:10" x14ac:dyDescent="0.25">
      <c r="H9424" s="30"/>
      <c r="I9424" s="30"/>
      <c r="J9424" s="30"/>
    </row>
    <row r="9425" spans="8:10" x14ac:dyDescent="0.25">
      <c r="H9425" s="30"/>
      <c r="I9425" s="30"/>
      <c r="J9425" s="30"/>
    </row>
    <row r="9426" spans="8:10" x14ac:dyDescent="0.25">
      <c r="H9426" s="30"/>
      <c r="I9426" s="30"/>
      <c r="J9426" s="30"/>
    </row>
    <row r="9427" spans="8:10" x14ac:dyDescent="0.25">
      <c r="H9427" s="30"/>
      <c r="I9427" s="30"/>
      <c r="J9427" s="30"/>
    </row>
    <row r="9428" spans="8:10" x14ac:dyDescent="0.25">
      <c r="H9428" s="30"/>
      <c r="I9428" s="30"/>
      <c r="J9428" s="30"/>
    </row>
    <row r="9429" spans="8:10" x14ac:dyDescent="0.25">
      <c r="H9429" s="30"/>
      <c r="I9429" s="30"/>
      <c r="J9429" s="30"/>
    </row>
    <row r="9430" spans="8:10" x14ac:dyDescent="0.25">
      <c r="H9430" s="30"/>
      <c r="I9430" s="30"/>
      <c r="J9430" s="30"/>
    </row>
    <row r="9431" spans="8:10" x14ac:dyDescent="0.25">
      <c r="H9431" s="30"/>
      <c r="I9431" s="30"/>
      <c r="J9431" s="30"/>
    </row>
    <row r="9432" spans="8:10" x14ac:dyDescent="0.25">
      <c r="H9432" s="30"/>
      <c r="I9432" s="30"/>
      <c r="J9432" s="30"/>
    </row>
    <row r="9433" spans="8:10" x14ac:dyDescent="0.25">
      <c r="H9433" s="30"/>
      <c r="I9433" s="30"/>
      <c r="J9433" s="30"/>
    </row>
    <row r="9434" spans="8:10" x14ac:dyDescent="0.25">
      <c r="H9434" s="30"/>
      <c r="I9434" s="30"/>
      <c r="J9434" s="30"/>
    </row>
    <row r="9435" spans="8:10" x14ac:dyDescent="0.25">
      <c r="H9435" s="30"/>
      <c r="I9435" s="30"/>
      <c r="J9435" s="30"/>
    </row>
    <row r="9436" spans="8:10" x14ac:dyDescent="0.25">
      <c r="H9436" s="30"/>
      <c r="I9436" s="30"/>
      <c r="J9436" s="30"/>
    </row>
    <row r="9437" spans="8:10" x14ac:dyDescent="0.25">
      <c r="H9437" s="30"/>
      <c r="I9437" s="30"/>
      <c r="J9437" s="30"/>
    </row>
    <row r="9438" spans="8:10" x14ac:dyDescent="0.25">
      <c r="H9438" s="30"/>
      <c r="I9438" s="30"/>
      <c r="J9438" s="30"/>
    </row>
    <row r="9439" spans="8:10" x14ac:dyDescent="0.25">
      <c r="H9439" s="30"/>
      <c r="I9439" s="30"/>
      <c r="J9439" s="30"/>
    </row>
    <row r="9440" spans="8:10" x14ac:dyDescent="0.25">
      <c r="H9440" s="30"/>
      <c r="I9440" s="30"/>
      <c r="J9440" s="30"/>
    </row>
    <row r="9441" spans="8:10" x14ac:dyDescent="0.25">
      <c r="H9441" s="30"/>
      <c r="I9441" s="30"/>
      <c r="J9441" s="30"/>
    </row>
    <row r="9442" spans="8:10" x14ac:dyDescent="0.25">
      <c r="H9442" s="30"/>
      <c r="I9442" s="30"/>
      <c r="J9442" s="30"/>
    </row>
    <row r="9443" spans="8:10" x14ac:dyDescent="0.25">
      <c r="H9443" s="30"/>
      <c r="I9443" s="30"/>
      <c r="J9443" s="30"/>
    </row>
    <row r="9444" spans="8:10" x14ac:dyDescent="0.25">
      <c r="H9444" s="30"/>
      <c r="I9444" s="30"/>
      <c r="J9444" s="30"/>
    </row>
    <row r="9445" spans="8:10" x14ac:dyDescent="0.25">
      <c r="H9445" s="30"/>
      <c r="I9445" s="30"/>
      <c r="J9445" s="30"/>
    </row>
    <row r="9446" spans="8:10" x14ac:dyDescent="0.25">
      <c r="H9446" s="30"/>
      <c r="I9446" s="30"/>
      <c r="J9446" s="30"/>
    </row>
    <row r="9447" spans="8:10" x14ac:dyDescent="0.25">
      <c r="H9447" s="30"/>
      <c r="I9447" s="30"/>
      <c r="J9447" s="30"/>
    </row>
    <row r="9448" spans="8:10" x14ac:dyDescent="0.25">
      <c r="H9448" s="30"/>
      <c r="I9448" s="30"/>
      <c r="J9448" s="30"/>
    </row>
    <row r="9449" spans="8:10" x14ac:dyDescent="0.25">
      <c r="H9449" s="30"/>
      <c r="I9449" s="30"/>
      <c r="J9449" s="30"/>
    </row>
    <row r="9450" spans="8:10" x14ac:dyDescent="0.25">
      <c r="H9450" s="30"/>
      <c r="I9450" s="30"/>
      <c r="J9450" s="30"/>
    </row>
    <row r="9451" spans="8:10" x14ac:dyDescent="0.25">
      <c r="H9451" s="30"/>
      <c r="I9451" s="30"/>
      <c r="J9451" s="30"/>
    </row>
    <row r="9452" spans="8:10" x14ac:dyDescent="0.25">
      <c r="H9452" s="30"/>
      <c r="I9452" s="30"/>
      <c r="J9452" s="30"/>
    </row>
    <row r="9453" spans="8:10" x14ac:dyDescent="0.25">
      <c r="H9453" s="30"/>
      <c r="I9453" s="30"/>
      <c r="J9453" s="30"/>
    </row>
    <row r="9454" spans="8:10" x14ac:dyDescent="0.25">
      <c r="H9454" s="30"/>
      <c r="I9454" s="30"/>
      <c r="J9454" s="30"/>
    </row>
    <row r="9455" spans="8:10" x14ac:dyDescent="0.25">
      <c r="H9455" s="30"/>
      <c r="I9455" s="30"/>
      <c r="J9455" s="30"/>
    </row>
    <row r="9456" spans="8:10" x14ac:dyDescent="0.25">
      <c r="H9456" s="30"/>
      <c r="I9456" s="30"/>
      <c r="J9456" s="30"/>
    </row>
    <row r="9457" spans="8:10" x14ac:dyDescent="0.25">
      <c r="H9457" s="30"/>
      <c r="I9457" s="30"/>
      <c r="J9457" s="30"/>
    </row>
    <row r="9458" spans="8:10" x14ac:dyDescent="0.25">
      <c r="H9458" s="30"/>
      <c r="I9458" s="30"/>
      <c r="J9458" s="30"/>
    </row>
    <row r="9459" spans="8:10" x14ac:dyDescent="0.25">
      <c r="H9459" s="30"/>
      <c r="I9459" s="30"/>
      <c r="J9459" s="30"/>
    </row>
    <row r="9460" spans="8:10" x14ac:dyDescent="0.25">
      <c r="H9460" s="30"/>
      <c r="I9460" s="30"/>
      <c r="J9460" s="30"/>
    </row>
    <row r="9461" spans="8:10" x14ac:dyDescent="0.25">
      <c r="H9461" s="30"/>
      <c r="I9461" s="30"/>
      <c r="J9461" s="30"/>
    </row>
    <row r="9462" spans="8:10" x14ac:dyDescent="0.25">
      <c r="H9462" s="30"/>
      <c r="I9462" s="30"/>
      <c r="J9462" s="30"/>
    </row>
    <row r="9463" spans="8:10" x14ac:dyDescent="0.25">
      <c r="H9463" s="30"/>
      <c r="I9463" s="30"/>
      <c r="J9463" s="30"/>
    </row>
    <row r="9464" spans="8:10" x14ac:dyDescent="0.25">
      <c r="H9464" s="30"/>
      <c r="I9464" s="30"/>
      <c r="J9464" s="30"/>
    </row>
    <row r="9465" spans="8:10" x14ac:dyDescent="0.25">
      <c r="H9465" s="30"/>
      <c r="I9465" s="30"/>
      <c r="J9465" s="30"/>
    </row>
    <row r="9466" spans="8:10" x14ac:dyDescent="0.25">
      <c r="H9466" s="30"/>
      <c r="I9466" s="30"/>
      <c r="J9466" s="30"/>
    </row>
    <row r="9467" spans="8:10" x14ac:dyDescent="0.25">
      <c r="H9467" s="30"/>
      <c r="I9467" s="30"/>
      <c r="J9467" s="30"/>
    </row>
    <row r="9468" spans="8:10" x14ac:dyDescent="0.25">
      <c r="H9468" s="30"/>
      <c r="I9468" s="30"/>
      <c r="J9468" s="30"/>
    </row>
    <row r="9469" spans="8:10" x14ac:dyDescent="0.25">
      <c r="H9469" s="30"/>
      <c r="I9469" s="30"/>
      <c r="J9469" s="30"/>
    </row>
    <row r="9470" spans="8:10" x14ac:dyDescent="0.25">
      <c r="H9470" s="30"/>
      <c r="I9470" s="30"/>
      <c r="J9470" s="30"/>
    </row>
    <row r="9471" spans="8:10" x14ac:dyDescent="0.25">
      <c r="H9471" s="30"/>
      <c r="I9471" s="30"/>
      <c r="J9471" s="30"/>
    </row>
    <row r="9472" spans="8:10" x14ac:dyDescent="0.25">
      <c r="H9472" s="30"/>
      <c r="I9472" s="30"/>
      <c r="J9472" s="30"/>
    </row>
    <row r="9473" spans="8:10" x14ac:dyDescent="0.25">
      <c r="H9473" s="30"/>
      <c r="I9473" s="30"/>
      <c r="J9473" s="30"/>
    </row>
    <row r="9474" spans="8:10" x14ac:dyDescent="0.25">
      <c r="H9474" s="30"/>
      <c r="I9474" s="30"/>
      <c r="J9474" s="30"/>
    </row>
    <row r="9475" spans="8:10" x14ac:dyDescent="0.25">
      <c r="H9475" s="30"/>
      <c r="I9475" s="30"/>
      <c r="J9475" s="30"/>
    </row>
    <row r="9476" spans="8:10" x14ac:dyDescent="0.25">
      <c r="H9476" s="30"/>
      <c r="I9476" s="30"/>
      <c r="J9476" s="30"/>
    </row>
    <row r="9477" spans="8:10" x14ac:dyDescent="0.25">
      <c r="H9477" s="30"/>
      <c r="I9477" s="30"/>
      <c r="J9477" s="30"/>
    </row>
    <row r="9478" spans="8:10" x14ac:dyDescent="0.25">
      <c r="H9478" s="30"/>
      <c r="I9478" s="30"/>
      <c r="J9478" s="30"/>
    </row>
    <row r="9479" spans="8:10" x14ac:dyDescent="0.25">
      <c r="H9479" s="30"/>
      <c r="I9479" s="30"/>
      <c r="J9479" s="30"/>
    </row>
    <row r="9480" spans="8:10" x14ac:dyDescent="0.25">
      <c r="H9480" s="30"/>
      <c r="I9480" s="30"/>
      <c r="J9480" s="30"/>
    </row>
    <row r="9481" spans="8:10" x14ac:dyDescent="0.25">
      <c r="H9481" s="30"/>
      <c r="I9481" s="30"/>
      <c r="J9481" s="30"/>
    </row>
    <row r="9482" spans="8:10" x14ac:dyDescent="0.25">
      <c r="H9482" s="30"/>
      <c r="I9482" s="30"/>
      <c r="J9482" s="30"/>
    </row>
    <row r="9483" spans="8:10" x14ac:dyDescent="0.25">
      <c r="H9483" s="30"/>
      <c r="I9483" s="30"/>
      <c r="J9483" s="30"/>
    </row>
    <row r="9484" spans="8:10" x14ac:dyDescent="0.25">
      <c r="H9484" s="30"/>
      <c r="I9484" s="30"/>
      <c r="J9484" s="30"/>
    </row>
    <row r="9485" spans="8:10" x14ac:dyDescent="0.25">
      <c r="H9485" s="30"/>
      <c r="I9485" s="30"/>
      <c r="J9485" s="30"/>
    </row>
    <row r="9486" spans="8:10" x14ac:dyDescent="0.25">
      <c r="H9486" s="30"/>
      <c r="I9486" s="30"/>
      <c r="J9486" s="30"/>
    </row>
    <row r="9487" spans="8:10" x14ac:dyDescent="0.25">
      <c r="H9487" s="30"/>
      <c r="I9487" s="30"/>
      <c r="J9487" s="30"/>
    </row>
    <row r="9488" spans="8:10" x14ac:dyDescent="0.25">
      <c r="H9488" s="30"/>
      <c r="I9488" s="30"/>
      <c r="J9488" s="30"/>
    </row>
    <row r="9489" spans="8:10" x14ac:dyDescent="0.25">
      <c r="H9489" s="30"/>
      <c r="I9489" s="30"/>
      <c r="J9489" s="30"/>
    </row>
    <row r="9490" spans="8:10" x14ac:dyDescent="0.25">
      <c r="H9490" s="30"/>
      <c r="I9490" s="30"/>
      <c r="J9490" s="30"/>
    </row>
    <row r="9491" spans="8:10" x14ac:dyDescent="0.25">
      <c r="H9491" s="30"/>
      <c r="I9491" s="30"/>
      <c r="J9491" s="30"/>
    </row>
    <row r="9492" spans="8:10" x14ac:dyDescent="0.25">
      <c r="H9492" s="30"/>
      <c r="I9492" s="30"/>
      <c r="J9492" s="30"/>
    </row>
    <row r="9493" spans="8:10" x14ac:dyDescent="0.25">
      <c r="H9493" s="30"/>
      <c r="I9493" s="30"/>
      <c r="J9493" s="30"/>
    </row>
    <row r="9494" spans="8:10" x14ac:dyDescent="0.25">
      <c r="H9494" s="30"/>
      <c r="I9494" s="30"/>
      <c r="J9494" s="30"/>
    </row>
    <row r="9495" spans="8:10" x14ac:dyDescent="0.25">
      <c r="H9495" s="30"/>
      <c r="I9495" s="30"/>
      <c r="J9495" s="30"/>
    </row>
    <row r="9496" spans="8:10" x14ac:dyDescent="0.25">
      <c r="H9496" s="30"/>
      <c r="I9496" s="30"/>
      <c r="J9496" s="30"/>
    </row>
    <row r="9497" spans="8:10" x14ac:dyDescent="0.25">
      <c r="H9497" s="30"/>
      <c r="I9497" s="30"/>
      <c r="J9497" s="30"/>
    </row>
    <row r="9498" spans="8:10" x14ac:dyDescent="0.25">
      <c r="H9498" s="30"/>
      <c r="I9498" s="30"/>
      <c r="J9498" s="30"/>
    </row>
    <row r="9499" spans="8:10" x14ac:dyDescent="0.25">
      <c r="H9499" s="30"/>
      <c r="I9499" s="30"/>
      <c r="J9499" s="30"/>
    </row>
    <row r="9500" spans="8:10" x14ac:dyDescent="0.25">
      <c r="H9500" s="30"/>
      <c r="I9500" s="30"/>
      <c r="J9500" s="30"/>
    </row>
    <row r="9501" spans="8:10" x14ac:dyDescent="0.25">
      <c r="H9501" s="30"/>
      <c r="I9501" s="30"/>
      <c r="J9501" s="30"/>
    </row>
    <row r="9502" spans="8:10" x14ac:dyDescent="0.25">
      <c r="H9502" s="30"/>
      <c r="I9502" s="30"/>
      <c r="J9502" s="30"/>
    </row>
    <row r="9503" spans="8:10" x14ac:dyDescent="0.25">
      <c r="H9503" s="30"/>
      <c r="I9503" s="30"/>
      <c r="J9503" s="30"/>
    </row>
    <row r="9504" spans="8:10" x14ac:dyDescent="0.25">
      <c r="H9504" s="30"/>
      <c r="I9504" s="30"/>
      <c r="J9504" s="30"/>
    </row>
    <row r="9505" spans="8:10" x14ac:dyDescent="0.25">
      <c r="H9505" s="30"/>
      <c r="I9505" s="30"/>
      <c r="J9505" s="30"/>
    </row>
    <row r="9506" spans="8:10" x14ac:dyDescent="0.25">
      <c r="H9506" s="30"/>
      <c r="I9506" s="30"/>
      <c r="J9506" s="30"/>
    </row>
    <row r="9507" spans="8:10" x14ac:dyDescent="0.25">
      <c r="H9507" s="30"/>
      <c r="I9507" s="30"/>
      <c r="J9507" s="30"/>
    </row>
    <row r="9508" spans="8:10" x14ac:dyDescent="0.25">
      <c r="H9508" s="30"/>
      <c r="I9508" s="30"/>
      <c r="J9508" s="30"/>
    </row>
    <row r="9509" spans="8:10" x14ac:dyDescent="0.25">
      <c r="H9509" s="30"/>
      <c r="I9509" s="30"/>
      <c r="J9509" s="30"/>
    </row>
    <row r="9510" spans="8:10" x14ac:dyDescent="0.25">
      <c r="H9510" s="30"/>
      <c r="I9510" s="30"/>
      <c r="J9510" s="30"/>
    </row>
    <row r="9511" spans="8:10" x14ac:dyDescent="0.25">
      <c r="H9511" s="30"/>
      <c r="I9511" s="30"/>
      <c r="J9511" s="30"/>
    </row>
    <row r="9512" spans="8:10" x14ac:dyDescent="0.25">
      <c r="H9512" s="30"/>
      <c r="I9512" s="30"/>
      <c r="J9512" s="30"/>
    </row>
    <row r="9513" spans="8:10" x14ac:dyDescent="0.25">
      <c r="H9513" s="30"/>
      <c r="I9513" s="30"/>
      <c r="J9513" s="30"/>
    </row>
    <row r="9514" spans="8:10" x14ac:dyDescent="0.25">
      <c r="H9514" s="30"/>
      <c r="I9514" s="30"/>
      <c r="J9514" s="30"/>
    </row>
    <row r="9515" spans="8:10" x14ac:dyDescent="0.25">
      <c r="H9515" s="30"/>
      <c r="I9515" s="30"/>
      <c r="J9515" s="30"/>
    </row>
    <row r="9516" spans="8:10" x14ac:dyDescent="0.25">
      <c r="H9516" s="30"/>
      <c r="I9516" s="30"/>
      <c r="J9516" s="30"/>
    </row>
    <row r="9517" spans="8:10" x14ac:dyDescent="0.25">
      <c r="H9517" s="30"/>
      <c r="I9517" s="30"/>
      <c r="J9517" s="30"/>
    </row>
    <row r="9518" spans="8:10" x14ac:dyDescent="0.25">
      <c r="H9518" s="30"/>
      <c r="I9518" s="30"/>
      <c r="J9518" s="30"/>
    </row>
    <row r="9519" spans="8:10" x14ac:dyDescent="0.25">
      <c r="H9519" s="30"/>
      <c r="I9519" s="30"/>
      <c r="J9519" s="30"/>
    </row>
    <row r="9520" spans="8:10" x14ac:dyDescent="0.25">
      <c r="H9520" s="30"/>
      <c r="I9520" s="30"/>
      <c r="J9520" s="30"/>
    </row>
    <row r="9521" spans="8:10" x14ac:dyDescent="0.25">
      <c r="H9521" s="30"/>
      <c r="I9521" s="30"/>
      <c r="J9521" s="30"/>
    </row>
    <row r="9522" spans="8:10" x14ac:dyDescent="0.25">
      <c r="H9522" s="30"/>
      <c r="I9522" s="30"/>
      <c r="J9522" s="30"/>
    </row>
    <row r="9523" spans="8:10" x14ac:dyDescent="0.25">
      <c r="H9523" s="30"/>
      <c r="I9523" s="30"/>
      <c r="J9523" s="30"/>
    </row>
    <row r="9524" spans="8:10" x14ac:dyDescent="0.25">
      <c r="H9524" s="30"/>
      <c r="I9524" s="30"/>
      <c r="J9524" s="30"/>
    </row>
    <row r="9525" spans="8:10" x14ac:dyDescent="0.25">
      <c r="H9525" s="30"/>
      <c r="I9525" s="30"/>
      <c r="J9525" s="30"/>
    </row>
    <row r="9526" spans="8:10" x14ac:dyDescent="0.25">
      <c r="H9526" s="30"/>
      <c r="I9526" s="30"/>
      <c r="J9526" s="30"/>
    </row>
    <row r="9527" spans="8:10" x14ac:dyDescent="0.25">
      <c r="H9527" s="30"/>
      <c r="I9527" s="30"/>
      <c r="J9527" s="30"/>
    </row>
    <row r="9528" spans="8:10" x14ac:dyDescent="0.25">
      <c r="H9528" s="30"/>
      <c r="I9528" s="30"/>
      <c r="J9528" s="30"/>
    </row>
    <row r="9529" spans="8:10" x14ac:dyDescent="0.25">
      <c r="H9529" s="30"/>
      <c r="I9529" s="30"/>
      <c r="J9529" s="30"/>
    </row>
    <row r="9530" spans="8:10" x14ac:dyDescent="0.25">
      <c r="H9530" s="30"/>
      <c r="I9530" s="30"/>
      <c r="J9530" s="30"/>
    </row>
    <row r="9531" spans="8:10" x14ac:dyDescent="0.25">
      <c r="H9531" s="30"/>
      <c r="I9531" s="30"/>
      <c r="J9531" s="30"/>
    </row>
    <row r="9532" spans="8:10" x14ac:dyDescent="0.25">
      <c r="H9532" s="30"/>
      <c r="I9532" s="30"/>
      <c r="J9532" s="30"/>
    </row>
    <row r="9533" spans="8:10" x14ac:dyDescent="0.25">
      <c r="H9533" s="30"/>
      <c r="I9533" s="30"/>
      <c r="J9533" s="30"/>
    </row>
    <row r="9534" spans="8:10" x14ac:dyDescent="0.25">
      <c r="H9534" s="30"/>
      <c r="I9534" s="30"/>
      <c r="J9534" s="30"/>
    </row>
    <row r="9535" spans="8:10" x14ac:dyDescent="0.25">
      <c r="H9535" s="30"/>
      <c r="I9535" s="30"/>
      <c r="J9535" s="30"/>
    </row>
    <row r="9536" spans="8:10" x14ac:dyDescent="0.25">
      <c r="H9536" s="30"/>
      <c r="I9536" s="30"/>
      <c r="J9536" s="30"/>
    </row>
    <row r="9537" spans="8:10" x14ac:dyDescent="0.25">
      <c r="H9537" s="30"/>
      <c r="I9537" s="30"/>
      <c r="J9537" s="30"/>
    </row>
    <row r="9538" spans="8:10" x14ac:dyDescent="0.25">
      <c r="H9538" s="30"/>
      <c r="I9538" s="30"/>
      <c r="J9538" s="30"/>
    </row>
    <row r="9539" spans="8:10" x14ac:dyDescent="0.25">
      <c r="H9539" s="30"/>
      <c r="I9539" s="30"/>
      <c r="J9539" s="30"/>
    </row>
    <row r="9540" spans="8:10" x14ac:dyDescent="0.25">
      <c r="H9540" s="30"/>
      <c r="I9540" s="30"/>
      <c r="J9540" s="30"/>
    </row>
    <row r="9541" spans="8:10" x14ac:dyDescent="0.25">
      <c r="H9541" s="30"/>
      <c r="I9541" s="30"/>
      <c r="J9541" s="30"/>
    </row>
    <row r="9542" spans="8:10" x14ac:dyDescent="0.25">
      <c r="H9542" s="30"/>
      <c r="I9542" s="30"/>
      <c r="J9542" s="30"/>
    </row>
    <row r="9543" spans="8:10" x14ac:dyDescent="0.25">
      <c r="H9543" s="30"/>
      <c r="I9543" s="30"/>
      <c r="J9543" s="30"/>
    </row>
    <row r="9544" spans="8:10" x14ac:dyDescent="0.25">
      <c r="H9544" s="30"/>
      <c r="I9544" s="30"/>
      <c r="J9544" s="30"/>
    </row>
    <row r="9545" spans="8:10" x14ac:dyDescent="0.25">
      <c r="H9545" s="30"/>
      <c r="I9545" s="30"/>
      <c r="J9545" s="30"/>
    </row>
    <row r="9546" spans="8:10" x14ac:dyDescent="0.25">
      <c r="H9546" s="30"/>
      <c r="I9546" s="30"/>
      <c r="J9546" s="30"/>
    </row>
    <row r="9547" spans="8:10" x14ac:dyDescent="0.25">
      <c r="H9547" s="30"/>
      <c r="I9547" s="30"/>
      <c r="J9547" s="30"/>
    </row>
    <row r="9548" spans="8:10" x14ac:dyDescent="0.25">
      <c r="H9548" s="30"/>
      <c r="I9548" s="30"/>
      <c r="J9548" s="30"/>
    </row>
    <row r="9549" spans="8:10" x14ac:dyDescent="0.25">
      <c r="H9549" s="30"/>
      <c r="I9549" s="30"/>
      <c r="J9549" s="30"/>
    </row>
    <row r="9550" spans="8:10" x14ac:dyDescent="0.25">
      <c r="H9550" s="30"/>
      <c r="I9550" s="30"/>
      <c r="J9550" s="30"/>
    </row>
    <row r="9551" spans="8:10" x14ac:dyDescent="0.25">
      <c r="H9551" s="30"/>
      <c r="I9551" s="30"/>
      <c r="J9551" s="30"/>
    </row>
    <row r="9552" spans="8:10" x14ac:dyDescent="0.25">
      <c r="H9552" s="30"/>
      <c r="I9552" s="30"/>
      <c r="J9552" s="30"/>
    </row>
    <row r="9553" spans="8:10" x14ac:dyDescent="0.25">
      <c r="H9553" s="30"/>
      <c r="I9553" s="30"/>
      <c r="J9553" s="30"/>
    </row>
    <row r="9554" spans="8:10" x14ac:dyDescent="0.25">
      <c r="H9554" s="30"/>
      <c r="I9554" s="30"/>
      <c r="J9554" s="30"/>
    </row>
    <row r="9555" spans="8:10" x14ac:dyDescent="0.25">
      <c r="H9555" s="30"/>
      <c r="I9555" s="30"/>
      <c r="J9555" s="30"/>
    </row>
    <row r="9556" spans="8:10" x14ac:dyDescent="0.25">
      <c r="H9556" s="30"/>
      <c r="I9556" s="30"/>
      <c r="J9556" s="30"/>
    </row>
    <row r="9557" spans="8:10" x14ac:dyDescent="0.25">
      <c r="H9557" s="30"/>
      <c r="I9557" s="30"/>
      <c r="J9557" s="30"/>
    </row>
    <row r="9558" spans="8:10" x14ac:dyDescent="0.25">
      <c r="H9558" s="30"/>
      <c r="I9558" s="30"/>
      <c r="J9558" s="30"/>
    </row>
    <row r="9559" spans="8:10" x14ac:dyDescent="0.25">
      <c r="H9559" s="30"/>
      <c r="I9559" s="30"/>
      <c r="J9559" s="30"/>
    </row>
    <row r="9560" spans="8:10" x14ac:dyDescent="0.25">
      <c r="H9560" s="30"/>
      <c r="I9560" s="30"/>
      <c r="J9560" s="30"/>
    </row>
    <row r="9561" spans="8:10" x14ac:dyDescent="0.25">
      <c r="H9561" s="30"/>
      <c r="I9561" s="30"/>
      <c r="J9561" s="30"/>
    </row>
    <row r="9562" spans="8:10" x14ac:dyDescent="0.25">
      <c r="H9562" s="30"/>
      <c r="I9562" s="30"/>
      <c r="J9562" s="30"/>
    </row>
    <row r="9563" spans="8:10" x14ac:dyDescent="0.25">
      <c r="H9563" s="30"/>
      <c r="I9563" s="30"/>
      <c r="J9563" s="30"/>
    </row>
    <row r="9564" spans="8:10" x14ac:dyDescent="0.25">
      <c r="H9564" s="30"/>
      <c r="I9564" s="30"/>
      <c r="J9564" s="30"/>
    </row>
    <row r="9565" spans="8:10" x14ac:dyDescent="0.25">
      <c r="H9565" s="30"/>
      <c r="I9565" s="30"/>
      <c r="J9565" s="30"/>
    </row>
    <row r="9566" spans="8:10" x14ac:dyDescent="0.25">
      <c r="H9566" s="30"/>
      <c r="I9566" s="30"/>
      <c r="J9566" s="30"/>
    </row>
    <row r="9567" spans="8:10" x14ac:dyDescent="0.25">
      <c r="H9567" s="30"/>
      <c r="I9567" s="30"/>
      <c r="J9567" s="30"/>
    </row>
    <row r="9568" spans="8:10" x14ac:dyDescent="0.25">
      <c r="H9568" s="30"/>
      <c r="I9568" s="30"/>
      <c r="J9568" s="30"/>
    </row>
    <row r="9569" spans="8:10" x14ac:dyDescent="0.25">
      <c r="H9569" s="30"/>
      <c r="I9569" s="30"/>
      <c r="J9569" s="30"/>
    </row>
    <row r="9570" spans="8:10" x14ac:dyDescent="0.25">
      <c r="H9570" s="30"/>
      <c r="I9570" s="30"/>
      <c r="J9570" s="30"/>
    </row>
    <row r="9571" spans="8:10" x14ac:dyDescent="0.25">
      <c r="H9571" s="30"/>
      <c r="I9571" s="30"/>
      <c r="J9571" s="30"/>
    </row>
    <row r="9572" spans="8:10" x14ac:dyDescent="0.25">
      <c r="H9572" s="30"/>
      <c r="I9572" s="30"/>
      <c r="J9572" s="30"/>
    </row>
    <row r="9573" spans="8:10" x14ac:dyDescent="0.25">
      <c r="H9573" s="30"/>
      <c r="I9573" s="30"/>
      <c r="J9573" s="30"/>
    </row>
    <row r="9574" spans="8:10" x14ac:dyDescent="0.25">
      <c r="H9574" s="30"/>
      <c r="I9574" s="30"/>
      <c r="J9574" s="30"/>
    </row>
    <row r="9575" spans="8:10" x14ac:dyDescent="0.25">
      <c r="H9575" s="30"/>
      <c r="I9575" s="30"/>
      <c r="J9575" s="30"/>
    </row>
    <row r="9576" spans="8:10" x14ac:dyDescent="0.25">
      <c r="H9576" s="30"/>
      <c r="I9576" s="30"/>
      <c r="J9576" s="30"/>
    </row>
    <row r="9577" spans="8:10" x14ac:dyDescent="0.25">
      <c r="H9577" s="30"/>
      <c r="I9577" s="30"/>
      <c r="J9577" s="30"/>
    </row>
    <row r="9578" spans="8:10" x14ac:dyDescent="0.25">
      <c r="H9578" s="30"/>
      <c r="I9578" s="30"/>
      <c r="J9578" s="30"/>
    </row>
    <row r="9579" spans="8:10" x14ac:dyDescent="0.25">
      <c r="H9579" s="30"/>
      <c r="I9579" s="30"/>
      <c r="J9579" s="30"/>
    </row>
    <row r="9580" spans="8:10" x14ac:dyDescent="0.25">
      <c r="H9580" s="30"/>
      <c r="I9580" s="30"/>
      <c r="J9580" s="30"/>
    </row>
    <row r="9581" spans="8:10" x14ac:dyDescent="0.25">
      <c r="H9581" s="30"/>
      <c r="I9581" s="30"/>
      <c r="J9581" s="30"/>
    </row>
    <row r="9582" spans="8:10" x14ac:dyDescent="0.25">
      <c r="H9582" s="30"/>
      <c r="I9582" s="30"/>
      <c r="J9582" s="30"/>
    </row>
    <row r="9583" spans="8:10" x14ac:dyDescent="0.25">
      <c r="H9583" s="30"/>
      <c r="I9583" s="30"/>
      <c r="J9583" s="30"/>
    </row>
    <row r="9584" spans="8:10" x14ac:dyDescent="0.25">
      <c r="H9584" s="30"/>
      <c r="I9584" s="30"/>
      <c r="J9584" s="30"/>
    </row>
    <row r="9585" spans="8:10" x14ac:dyDescent="0.25">
      <c r="H9585" s="30"/>
      <c r="I9585" s="30"/>
      <c r="J9585" s="30"/>
    </row>
    <row r="9586" spans="8:10" x14ac:dyDescent="0.25">
      <c r="H9586" s="30"/>
      <c r="I9586" s="30"/>
      <c r="J9586" s="30"/>
    </row>
    <row r="9587" spans="8:10" x14ac:dyDescent="0.25">
      <c r="H9587" s="30"/>
      <c r="I9587" s="30"/>
      <c r="J9587" s="30"/>
    </row>
    <row r="9588" spans="8:10" x14ac:dyDescent="0.25">
      <c r="H9588" s="30"/>
      <c r="I9588" s="30"/>
      <c r="J9588" s="30"/>
    </row>
    <row r="9589" spans="8:10" x14ac:dyDescent="0.25">
      <c r="H9589" s="30"/>
      <c r="I9589" s="30"/>
      <c r="J9589" s="30"/>
    </row>
    <row r="9590" spans="8:10" x14ac:dyDescent="0.25">
      <c r="H9590" s="30"/>
      <c r="I9590" s="30"/>
      <c r="J9590" s="30"/>
    </row>
    <row r="9591" spans="8:10" x14ac:dyDescent="0.25">
      <c r="H9591" s="30"/>
      <c r="I9591" s="30"/>
      <c r="J9591" s="30"/>
    </row>
    <row r="9592" spans="8:10" x14ac:dyDescent="0.25">
      <c r="H9592" s="30"/>
      <c r="I9592" s="30"/>
      <c r="J9592" s="30"/>
    </row>
    <row r="9593" spans="8:10" x14ac:dyDescent="0.25">
      <c r="H9593" s="30"/>
      <c r="I9593" s="30"/>
      <c r="J9593" s="30"/>
    </row>
    <row r="9594" spans="8:10" x14ac:dyDescent="0.25">
      <c r="H9594" s="30"/>
      <c r="I9594" s="30"/>
      <c r="J9594" s="30"/>
    </row>
    <row r="9595" spans="8:10" x14ac:dyDescent="0.25">
      <c r="H9595" s="30"/>
      <c r="I9595" s="30"/>
      <c r="J9595" s="30"/>
    </row>
    <row r="9596" spans="8:10" x14ac:dyDescent="0.25">
      <c r="H9596" s="30"/>
      <c r="I9596" s="30"/>
      <c r="J9596" s="30"/>
    </row>
    <row r="9597" spans="8:10" x14ac:dyDescent="0.25">
      <c r="H9597" s="30"/>
      <c r="I9597" s="30"/>
      <c r="J9597" s="30"/>
    </row>
    <row r="9598" spans="8:10" x14ac:dyDescent="0.25">
      <c r="H9598" s="30"/>
      <c r="I9598" s="30"/>
      <c r="J9598" s="30"/>
    </row>
    <row r="9599" spans="8:10" x14ac:dyDescent="0.25">
      <c r="H9599" s="30"/>
      <c r="I9599" s="30"/>
      <c r="J9599" s="30"/>
    </row>
    <row r="9600" spans="8:10" x14ac:dyDescent="0.25">
      <c r="H9600" s="30"/>
      <c r="I9600" s="30"/>
      <c r="J9600" s="30"/>
    </row>
    <row r="9601" spans="8:10" x14ac:dyDescent="0.25">
      <c r="H9601" s="30"/>
      <c r="I9601" s="30"/>
      <c r="J9601" s="30"/>
    </row>
    <row r="9602" spans="8:10" x14ac:dyDescent="0.25">
      <c r="H9602" s="30"/>
      <c r="I9602" s="30"/>
      <c r="J9602" s="30"/>
    </row>
    <row r="9603" spans="8:10" x14ac:dyDescent="0.25">
      <c r="H9603" s="30"/>
      <c r="I9603" s="30"/>
      <c r="J9603" s="30"/>
    </row>
    <row r="9604" spans="8:10" x14ac:dyDescent="0.25">
      <c r="H9604" s="30"/>
      <c r="I9604" s="30"/>
      <c r="J9604" s="30"/>
    </row>
    <row r="9605" spans="8:10" x14ac:dyDescent="0.25">
      <c r="H9605" s="30"/>
      <c r="I9605" s="30"/>
      <c r="J9605" s="30"/>
    </row>
    <row r="9606" spans="8:10" x14ac:dyDescent="0.25">
      <c r="H9606" s="30"/>
      <c r="I9606" s="30"/>
      <c r="J9606" s="30"/>
    </row>
    <row r="9607" spans="8:10" x14ac:dyDescent="0.25">
      <c r="H9607" s="30"/>
      <c r="I9607" s="30"/>
      <c r="J9607" s="30"/>
    </row>
    <row r="9608" spans="8:10" x14ac:dyDescent="0.25">
      <c r="H9608" s="30"/>
      <c r="I9608" s="30"/>
      <c r="J9608" s="30"/>
    </row>
    <row r="9609" spans="8:10" x14ac:dyDescent="0.25">
      <c r="H9609" s="30"/>
      <c r="I9609" s="30"/>
      <c r="J9609" s="30"/>
    </row>
    <row r="9610" spans="8:10" x14ac:dyDescent="0.25">
      <c r="H9610" s="30"/>
      <c r="I9610" s="30"/>
      <c r="J9610" s="30"/>
    </row>
    <row r="9611" spans="8:10" x14ac:dyDescent="0.25">
      <c r="H9611" s="30"/>
      <c r="I9611" s="30"/>
      <c r="J9611" s="30"/>
    </row>
    <row r="9612" spans="8:10" x14ac:dyDescent="0.25">
      <c r="H9612" s="30"/>
      <c r="I9612" s="30"/>
      <c r="J9612" s="30"/>
    </row>
    <row r="9613" spans="8:10" x14ac:dyDescent="0.25">
      <c r="H9613" s="30"/>
      <c r="I9613" s="30"/>
      <c r="J9613" s="30"/>
    </row>
    <row r="9614" spans="8:10" x14ac:dyDescent="0.25">
      <c r="H9614" s="30"/>
      <c r="I9614" s="30"/>
      <c r="J9614" s="30"/>
    </row>
    <row r="9615" spans="8:10" x14ac:dyDescent="0.25">
      <c r="H9615" s="30"/>
      <c r="I9615" s="30"/>
      <c r="J9615" s="30"/>
    </row>
    <row r="9616" spans="8:10" x14ac:dyDescent="0.25">
      <c r="H9616" s="30"/>
      <c r="I9616" s="30"/>
      <c r="J9616" s="30"/>
    </row>
    <row r="9617" spans="8:10" x14ac:dyDescent="0.25">
      <c r="H9617" s="30"/>
      <c r="I9617" s="30"/>
      <c r="J9617" s="30"/>
    </row>
    <row r="9618" spans="8:10" x14ac:dyDescent="0.25">
      <c r="H9618" s="30"/>
      <c r="I9618" s="30"/>
      <c r="J9618" s="30"/>
    </row>
    <row r="9619" spans="8:10" x14ac:dyDescent="0.25">
      <c r="H9619" s="30"/>
      <c r="I9619" s="30"/>
      <c r="J9619" s="30"/>
    </row>
    <row r="9620" spans="8:10" x14ac:dyDescent="0.25">
      <c r="H9620" s="30"/>
      <c r="I9620" s="30"/>
      <c r="J9620" s="30"/>
    </row>
    <row r="9621" spans="8:10" x14ac:dyDescent="0.25">
      <c r="H9621" s="30"/>
      <c r="I9621" s="30"/>
      <c r="J9621" s="30"/>
    </row>
    <row r="9622" spans="8:10" x14ac:dyDescent="0.25">
      <c r="H9622" s="30"/>
      <c r="I9622" s="30"/>
      <c r="J9622" s="30"/>
    </row>
    <row r="9623" spans="8:10" x14ac:dyDescent="0.25">
      <c r="H9623" s="30"/>
      <c r="I9623" s="30"/>
      <c r="J9623" s="30"/>
    </row>
    <row r="9624" spans="8:10" x14ac:dyDescent="0.25">
      <c r="H9624" s="30"/>
      <c r="I9624" s="30"/>
      <c r="J9624" s="30"/>
    </row>
    <row r="9625" spans="8:10" x14ac:dyDescent="0.25">
      <c r="H9625" s="30"/>
      <c r="I9625" s="30"/>
      <c r="J9625" s="30"/>
    </row>
    <row r="9626" spans="8:10" x14ac:dyDescent="0.25">
      <c r="H9626" s="30"/>
      <c r="I9626" s="30"/>
      <c r="J9626" s="30"/>
    </row>
    <row r="9627" spans="8:10" x14ac:dyDescent="0.25">
      <c r="H9627" s="30"/>
      <c r="I9627" s="30"/>
      <c r="J9627" s="30"/>
    </row>
    <row r="9628" spans="8:10" x14ac:dyDescent="0.25">
      <c r="H9628" s="30"/>
      <c r="I9628" s="30"/>
      <c r="J9628" s="30"/>
    </row>
    <row r="9629" spans="8:10" x14ac:dyDescent="0.25">
      <c r="H9629" s="30"/>
      <c r="I9629" s="30"/>
      <c r="J9629" s="30"/>
    </row>
    <row r="9630" spans="8:10" x14ac:dyDescent="0.25">
      <c r="H9630" s="30"/>
      <c r="I9630" s="30"/>
      <c r="J9630" s="30"/>
    </row>
    <row r="9631" spans="8:10" x14ac:dyDescent="0.25">
      <c r="H9631" s="30"/>
      <c r="I9631" s="30"/>
      <c r="J9631" s="30"/>
    </row>
    <row r="9632" spans="8:10" x14ac:dyDescent="0.25">
      <c r="H9632" s="30"/>
      <c r="I9632" s="30"/>
      <c r="J9632" s="30"/>
    </row>
    <row r="9633" spans="8:10" x14ac:dyDescent="0.25">
      <c r="H9633" s="30"/>
      <c r="I9633" s="30"/>
      <c r="J9633" s="30"/>
    </row>
    <row r="9634" spans="8:10" x14ac:dyDescent="0.25">
      <c r="H9634" s="30"/>
      <c r="I9634" s="30"/>
      <c r="J9634" s="30"/>
    </row>
    <row r="9635" spans="8:10" x14ac:dyDescent="0.25">
      <c r="H9635" s="30"/>
      <c r="I9635" s="30"/>
      <c r="J9635" s="30"/>
    </row>
    <row r="9636" spans="8:10" x14ac:dyDescent="0.25">
      <c r="H9636" s="30"/>
      <c r="I9636" s="30"/>
      <c r="J9636" s="30"/>
    </row>
    <row r="9637" spans="8:10" x14ac:dyDescent="0.25">
      <c r="H9637" s="30"/>
      <c r="I9637" s="30"/>
      <c r="J9637" s="30"/>
    </row>
    <row r="9638" spans="8:10" x14ac:dyDescent="0.25">
      <c r="H9638" s="30"/>
      <c r="I9638" s="30"/>
      <c r="J9638" s="30"/>
    </row>
    <row r="9639" spans="8:10" x14ac:dyDescent="0.25">
      <c r="H9639" s="30"/>
      <c r="I9639" s="30"/>
      <c r="J9639" s="30"/>
    </row>
    <row r="9640" spans="8:10" x14ac:dyDescent="0.25">
      <c r="H9640" s="30"/>
      <c r="I9640" s="30"/>
      <c r="J9640" s="30"/>
    </row>
    <row r="9641" spans="8:10" x14ac:dyDescent="0.25">
      <c r="H9641" s="30"/>
      <c r="I9641" s="30"/>
      <c r="J9641" s="30"/>
    </row>
    <row r="9642" spans="8:10" x14ac:dyDescent="0.25">
      <c r="H9642" s="30"/>
      <c r="I9642" s="30"/>
      <c r="J9642" s="30"/>
    </row>
    <row r="9643" spans="8:10" x14ac:dyDescent="0.25">
      <c r="H9643" s="30"/>
      <c r="I9643" s="30"/>
      <c r="J9643" s="30"/>
    </row>
    <row r="9644" spans="8:10" x14ac:dyDescent="0.25">
      <c r="H9644" s="30"/>
      <c r="I9644" s="30"/>
      <c r="J9644" s="30"/>
    </row>
    <row r="9645" spans="8:10" x14ac:dyDescent="0.25">
      <c r="H9645" s="30"/>
      <c r="I9645" s="30"/>
      <c r="J9645" s="30"/>
    </row>
    <row r="9646" spans="8:10" x14ac:dyDescent="0.25">
      <c r="H9646" s="30"/>
      <c r="I9646" s="30"/>
      <c r="J9646" s="30"/>
    </row>
    <row r="9647" spans="8:10" x14ac:dyDescent="0.25">
      <c r="H9647" s="30"/>
      <c r="I9647" s="30"/>
      <c r="J9647" s="30"/>
    </row>
    <row r="9648" spans="8:10" x14ac:dyDescent="0.25">
      <c r="H9648" s="30"/>
      <c r="I9648" s="30"/>
      <c r="J9648" s="30"/>
    </row>
    <row r="9649" spans="8:10" x14ac:dyDescent="0.25">
      <c r="H9649" s="30"/>
      <c r="I9649" s="30"/>
      <c r="J9649" s="30"/>
    </row>
    <row r="9650" spans="8:10" x14ac:dyDescent="0.25">
      <c r="H9650" s="30"/>
      <c r="I9650" s="30"/>
      <c r="J9650" s="30"/>
    </row>
    <row r="9651" spans="8:10" x14ac:dyDescent="0.25">
      <c r="H9651" s="30"/>
      <c r="I9651" s="30"/>
      <c r="J9651" s="30"/>
    </row>
    <row r="9652" spans="8:10" x14ac:dyDescent="0.25">
      <c r="H9652" s="30"/>
      <c r="I9652" s="30"/>
      <c r="J9652" s="30"/>
    </row>
    <row r="9653" spans="8:10" x14ac:dyDescent="0.25">
      <c r="H9653" s="30"/>
      <c r="I9653" s="30"/>
      <c r="J9653" s="30"/>
    </row>
    <row r="9654" spans="8:10" x14ac:dyDescent="0.25">
      <c r="H9654" s="30"/>
      <c r="I9654" s="30"/>
      <c r="J9654" s="30"/>
    </row>
    <row r="9655" spans="8:10" x14ac:dyDescent="0.25">
      <c r="H9655" s="30"/>
      <c r="I9655" s="30"/>
      <c r="J9655" s="30"/>
    </row>
    <row r="9656" spans="8:10" x14ac:dyDescent="0.25">
      <c r="H9656" s="30"/>
      <c r="I9656" s="30"/>
      <c r="J9656" s="30"/>
    </row>
    <row r="9657" spans="8:10" x14ac:dyDescent="0.25">
      <c r="H9657" s="30"/>
      <c r="I9657" s="30"/>
      <c r="J9657" s="30"/>
    </row>
    <row r="9658" spans="8:10" x14ac:dyDescent="0.25">
      <c r="H9658" s="30"/>
      <c r="I9658" s="30"/>
      <c r="J9658" s="30"/>
    </row>
    <row r="9659" spans="8:10" x14ac:dyDescent="0.25">
      <c r="H9659" s="30"/>
      <c r="I9659" s="30"/>
      <c r="J9659" s="30"/>
    </row>
    <row r="9660" spans="8:10" x14ac:dyDescent="0.25">
      <c r="H9660" s="30"/>
      <c r="I9660" s="30"/>
      <c r="J9660" s="30"/>
    </row>
    <row r="9661" spans="8:10" x14ac:dyDescent="0.25">
      <c r="H9661" s="30"/>
      <c r="I9661" s="30"/>
      <c r="J9661" s="30"/>
    </row>
    <row r="9662" spans="8:10" x14ac:dyDescent="0.25">
      <c r="H9662" s="30"/>
      <c r="I9662" s="30"/>
      <c r="J9662" s="30"/>
    </row>
    <row r="9663" spans="8:10" x14ac:dyDescent="0.25">
      <c r="H9663" s="30"/>
      <c r="I9663" s="30"/>
      <c r="J9663" s="30"/>
    </row>
    <row r="9664" spans="8:10" x14ac:dyDescent="0.25">
      <c r="H9664" s="30"/>
      <c r="I9664" s="30"/>
      <c r="J9664" s="30"/>
    </row>
    <row r="9665" spans="8:10" x14ac:dyDescent="0.25">
      <c r="H9665" s="30"/>
      <c r="I9665" s="30"/>
      <c r="J9665" s="30"/>
    </row>
    <row r="9666" spans="8:10" x14ac:dyDescent="0.25">
      <c r="H9666" s="30"/>
      <c r="I9666" s="30"/>
      <c r="J9666" s="30"/>
    </row>
    <row r="9667" spans="8:10" x14ac:dyDescent="0.25">
      <c r="H9667" s="30"/>
      <c r="I9667" s="30"/>
      <c r="J9667" s="30"/>
    </row>
    <row r="9668" spans="8:10" x14ac:dyDescent="0.25">
      <c r="H9668" s="30"/>
      <c r="I9668" s="30"/>
      <c r="J9668" s="30"/>
    </row>
    <row r="9669" spans="8:10" x14ac:dyDescent="0.25">
      <c r="H9669" s="30"/>
      <c r="I9669" s="30"/>
      <c r="J9669" s="30"/>
    </row>
    <row r="9670" spans="8:10" x14ac:dyDescent="0.25">
      <c r="H9670" s="30"/>
      <c r="I9670" s="30"/>
      <c r="J9670" s="30"/>
    </row>
    <row r="9671" spans="8:10" x14ac:dyDescent="0.25">
      <c r="H9671" s="30"/>
      <c r="I9671" s="30"/>
      <c r="J9671" s="30"/>
    </row>
    <row r="9672" spans="8:10" x14ac:dyDescent="0.25">
      <c r="H9672" s="30"/>
      <c r="I9672" s="30"/>
      <c r="J9672" s="30"/>
    </row>
    <row r="9673" spans="8:10" x14ac:dyDescent="0.25">
      <c r="H9673" s="30"/>
      <c r="I9673" s="30"/>
      <c r="J9673" s="30"/>
    </row>
    <row r="9674" spans="8:10" x14ac:dyDescent="0.25">
      <c r="H9674" s="30"/>
      <c r="I9674" s="30"/>
      <c r="J9674" s="30"/>
    </row>
    <row r="9675" spans="8:10" x14ac:dyDescent="0.25">
      <c r="H9675" s="30"/>
      <c r="I9675" s="30"/>
      <c r="J9675" s="30"/>
    </row>
    <row r="9676" spans="8:10" x14ac:dyDescent="0.25">
      <c r="H9676" s="30"/>
      <c r="I9676" s="30"/>
      <c r="J9676" s="30"/>
    </row>
    <row r="9677" spans="8:10" x14ac:dyDescent="0.25">
      <c r="H9677" s="30"/>
      <c r="I9677" s="30"/>
      <c r="J9677" s="30"/>
    </row>
    <row r="9678" spans="8:10" x14ac:dyDescent="0.25">
      <c r="H9678" s="30"/>
      <c r="I9678" s="30"/>
      <c r="J9678" s="30"/>
    </row>
    <row r="9679" spans="8:10" x14ac:dyDescent="0.25">
      <c r="H9679" s="30"/>
      <c r="I9679" s="30"/>
      <c r="J9679" s="30"/>
    </row>
    <row r="9680" spans="8:10" x14ac:dyDescent="0.25">
      <c r="H9680" s="30"/>
      <c r="I9680" s="30"/>
      <c r="J9680" s="30"/>
    </row>
    <row r="9681" spans="8:10" x14ac:dyDescent="0.25">
      <c r="H9681" s="30"/>
      <c r="I9681" s="30"/>
      <c r="J9681" s="30"/>
    </row>
    <row r="9682" spans="8:10" x14ac:dyDescent="0.25">
      <c r="H9682" s="30"/>
      <c r="I9682" s="30"/>
      <c r="J9682" s="30"/>
    </row>
    <row r="9683" spans="8:10" x14ac:dyDescent="0.25">
      <c r="H9683" s="30"/>
      <c r="I9683" s="30"/>
      <c r="J9683" s="30"/>
    </row>
    <row r="9684" spans="8:10" x14ac:dyDescent="0.25">
      <c r="H9684" s="30"/>
      <c r="I9684" s="30"/>
      <c r="J9684" s="30"/>
    </row>
    <row r="9685" spans="8:10" x14ac:dyDescent="0.25">
      <c r="H9685" s="30"/>
      <c r="I9685" s="30"/>
      <c r="J9685" s="30"/>
    </row>
    <row r="9686" spans="8:10" x14ac:dyDescent="0.25">
      <c r="H9686" s="30"/>
      <c r="I9686" s="30"/>
      <c r="J9686" s="30"/>
    </row>
    <row r="9687" spans="8:10" x14ac:dyDescent="0.25">
      <c r="H9687" s="30"/>
      <c r="I9687" s="30"/>
      <c r="J9687" s="30"/>
    </row>
    <row r="9688" spans="8:10" x14ac:dyDescent="0.25">
      <c r="H9688" s="30"/>
      <c r="I9688" s="30"/>
      <c r="J9688" s="30"/>
    </row>
    <row r="9689" spans="8:10" x14ac:dyDescent="0.25">
      <c r="H9689" s="30"/>
      <c r="I9689" s="30"/>
      <c r="J9689" s="30"/>
    </row>
    <row r="9690" spans="8:10" x14ac:dyDescent="0.25">
      <c r="H9690" s="30"/>
      <c r="I9690" s="30"/>
      <c r="J9690" s="30"/>
    </row>
    <row r="9691" spans="8:10" x14ac:dyDescent="0.25">
      <c r="H9691" s="30"/>
      <c r="I9691" s="30"/>
      <c r="J9691" s="30"/>
    </row>
    <row r="9692" spans="8:10" x14ac:dyDescent="0.25">
      <c r="H9692" s="30"/>
      <c r="I9692" s="30"/>
      <c r="J9692" s="30"/>
    </row>
    <row r="9693" spans="8:10" x14ac:dyDescent="0.25">
      <c r="H9693" s="30"/>
      <c r="I9693" s="30"/>
      <c r="J9693" s="30"/>
    </row>
    <row r="9694" spans="8:10" x14ac:dyDescent="0.25">
      <c r="H9694" s="30"/>
      <c r="I9694" s="30"/>
      <c r="J9694" s="30"/>
    </row>
    <row r="9695" spans="8:10" x14ac:dyDescent="0.25">
      <c r="H9695" s="30"/>
      <c r="I9695" s="30"/>
      <c r="J9695" s="30"/>
    </row>
    <row r="9696" spans="8:10" x14ac:dyDescent="0.25">
      <c r="H9696" s="30"/>
      <c r="I9696" s="30"/>
      <c r="J9696" s="30"/>
    </row>
    <row r="9697" spans="8:10" x14ac:dyDescent="0.25">
      <c r="H9697" s="30"/>
      <c r="I9697" s="30"/>
      <c r="J9697" s="30"/>
    </row>
    <row r="9698" spans="8:10" x14ac:dyDescent="0.25">
      <c r="H9698" s="30"/>
      <c r="I9698" s="30"/>
      <c r="J9698" s="30"/>
    </row>
    <row r="9699" spans="8:10" x14ac:dyDescent="0.25">
      <c r="H9699" s="30"/>
      <c r="I9699" s="30"/>
      <c r="J9699" s="30"/>
    </row>
    <row r="9700" spans="8:10" x14ac:dyDescent="0.25">
      <c r="H9700" s="30"/>
      <c r="I9700" s="30"/>
      <c r="J9700" s="30"/>
    </row>
    <row r="9701" spans="8:10" x14ac:dyDescent="0.25">
      <c r="H9701" s="30"/>
      <c r="I9701" s="30"/>
      <c r="J9701" s="30"/>
    </row>
    <row r="9702" spans="8:10" x14ac:dyDescent="0.25">
      <c r="H9702" s="30"/>
      <c r="I9702" s="30"/>
      <c r="J9702" s="30"/>
    </row>
    <row r="9703" spans="8:10" x14ac:dyDescent="0.25">
      <c r="H9703" s="30"/>
      <c r="I9703" s="30"/>
      <c r="J9703" s="30"/>
    </row>
    <row r="9704" spans="8:10" x14ac:dyDescent="0.25">
      <c r="H9704" s="30"/>
      <c r="I9704" s="30"/>
      <c r="J9704" s="30"/>
    </row>
    <row r="9705" spans="8:10" x14ac:dyDescent="0.25">
      <c r="H9705" s="30"/>
      <c r="I9705" s="30"/>
      <c r="J9705" s="30"/>
    </row>
    <row r="9706" spans="8:10" x14ac:dyDescent="0.25">
      <c r="H9706" s="30"/>
      <c r="I9706" s="30"/>
      <c r="J9706" s="30"/>
    </row>
    <row r="9707" spans="8:10" x14ac:dyDescent="0.25">
      <c r="H9707" s="30"/>
      <c r="I9707" s="30"/>
      <c r="J9707" s="30"/>
    </row>
    <row r="9708" spans="8:10" x14ac:dyDescent="0.25">
      <c r="H9708" s="30"/>
      <c r="I9708" s="30"/>
      <c r="J9708" s="30"/>
    </row>
    <row r="9709" spans="8:10" x14ac:dyDescent="0.25">
      <c r="H9709" s="30"/>
      <c r="I9709" s="30"/>
      <c r="J9709" s="30"/>
    </row>
    <row r="9710" spans="8:10" x14ac:dyDescent="0.25">
      <c r="H9710" s="30"/>
      <c r="I9710" s="30"/>
      <c r="J9710" s="30"/>
    </row>
    <row r="9711" spans="8:10" x14ac:dyDescent="0.25">
      <c r="H9711" s="30"/>
      <c r="I9711" s="30"/>
      <c r="J9711" s="30"/>
    </row>
    <row r="9712" spans="8:10" x14ac:dyDescent="0.25">
      <c r="H9712" s="30"/>
      <c r="I9712" s="30"/>
      <c r="J9712" s="30"/>
    </row>
    <row r="9713" spans="8:10" x14ac:dyDescent="0.25">
      <c r="H9713" s="30"/>
      <c r="I9713" s="30"/>
      <c r="J9713" s="30"/>
    </row>
    <row r="9714" spans="8:10" x14ac:dyDescent="0.25">
      <c r="H9714" s="30"/>
      <c r="I9714" s="30"/>
      <c r="J9714" s="30"/>
    </row>
    <row r="9715" spans="8:10" x14ac:dyDescent="0.25">
      <c r="H9715" s="30"/>
      <c r="I9715" s="30"/>
      <c r="J9715" s="30"/>
    </row>
    <row r="9716" spans="8:10" x14ac:dyDescent="0.25">
      <c r="H9716" s="30"/>
      <c r="I9716" s="30"/>
      <c r="J9716" s="30"/>
    </row>
    <row r="9717" spans="8:10" x14ac:dyDescent="0.25">
      <c r="H9717" s="30"/>
      <c r="I9717" s="30"/>
      <c r="J9717" s="30"/>
    </row>
    <row r="9718" spans="8:10" x14ac:dyDescent="0.25">
      <c r="H9718" s="30"/>
      <c r="I9718" s="30"/>
      <c r="J9718" s="30"/>
    </row>
    <row r="9719" spans="8:10" x14ac:dyDescent="0.25">
      <c r="H9719" s="30"/>
      <c r="I9719" s="30"/>
      <c r="J9719" s="30"/>
    </row>
    <row r="9720" spans="8:10" x14ac:dyDescent="0.25">
      <c r="H9720" s="30"/>
      <c r="I9720" s="30"/>
      <c r="J9720" s="30"/>
    </row>
    <row r="9721" spans="8:10" x14ac:dyDescent="0.25">
      <c r="H9721" s="30"/>
      <c r="I9721" s="30"/>
      <c r="J9721" s="30"/>
    </row>
    <row r="9722" spans="8:10" x14ac:dyDescent="0.25">
      <c r="H9722" s="30"/>
      <c r="I9722" s="30"/>
      <c r="J9722" s="30"/>
    </row>
    <row r="9723" spans="8:10" x14ac:dyDescent="0.25">
      <c r="H9723" s="30"/>
      <c r="I9723" s="30"/>
      <c r="J9723" s="30"/>
    </row>
    <row r="9724" spans="8:10" x14ac:dyDescent="0.25">
      <c r="H9724" s="30"/>
      <c r="I9724" s="30"/>
      <c r="J9724" s="30"/>
    </row>
    <row r="9725" spans="8:10" x14ac:dyDescent="0.25">
      <c r="H9725" s="30"/>
      <c r="I9725" s="30"/>
      <c r="J9725" s="30"/>
    </row>
    <row r="9726" spans="8:10" x14ac:dyDescent="0.25">
      <c r="H9726" s="30"/>
      <c r="I9726" s="30"/>
      <c r="J9726" s="30"/>
    </row>
    <row r="9727" spans="8:10" x14ac:dyDescent="0.25">
      <c r="H9727" s="30"/>
      <c r="I9727" s="30"/>
      <c r="J9727" s="30"/>
    </row>
    <row r="9728" spans="8:10" x14ac:dyDescent="0.25">
      <c r="H9728" s="30"/>
      <c r="I9728" s="30"/>
      <c r="J9728" s="30"/>
    </row>
    <row r="9729" spans="8:10" x14ac:dyDescent="0.25">
      <c r="H9729" s="30"/>
      <c r="I9729" s="30"/>
      <c r="J9729" s="30"/>
    </row>
    <row r="9730" spans="8:10" x14ac:dyDescent="0.25">
      <c r="H9730" s="30"/>
      <c r="I9730" s="30"/>
      <c r="J9730" s="30"/>
    </row>
    <row r="9731" spans="8:10" x14ac:dyDescent="0.25">
      <c r="H9731" s="30"/>
      <c r="I9731" s="30"/>
      <c r="J9731" s="30"/>
    </row>
    <row r="9732" spans="8:10" x14ac:dyDescent="0.25">
      <c r="H9732" s="30"/>
      <c r="I9732" s="30"/>
      <c r="J9732" s="30"/>
    </row>
    <row r="9733" spans="8:10" x14ac:dyDescent="0.25">
      <c r="H9733" s="30"/>
      <c r="I9733" s="30"/>
      <c r="J9733" s="30"/>
    </row>
    <row r="9734" spans="8:10" x14ac:dyDescent="0.25">
      <c r="H9734" s="30"/>
      <c r="I9734" s="30"/>
      <c r="J9734" s="30"/>
    </row>
    <row r="9735" spans="8:10" x14ac:dyDescent="0.25">
      <c r="H9735" s="30"/>
      <c r="I9735" s="30"/>
      <c r="J9735" s="30"/>
    </row>
    <row r="9736" spans="8:10" x14ac:dyDescent="0.25">
      <c r="H9736" s="30"/>
      <c r="I9736" s="30"/>
      <c r="J9736" s="30"/>
    </row>
    <row r="9737" spans="8:10" x14ac:dyDescent="0.25">
      <c r="H9737" s="30"/>
      <c r="I9737" s="30"/>
      <c r="J9737" s="30"/>
    </row>
    <row r="9738" spans="8:10" x14ac:dyDescent="0.25">
      <c r="H9738" s="30"/>
      <c r="I9738" s="30"/>
      <c r="J9738" s="30"/>
    </row>
    <row r="9739" spans="8:10" x14ac:dyDescent="0.25">
      <c r="H9739" s="30"/>
      <c r="I9739" s="30"/>
      <c r="J9739" s="30"/>
    </row>
    <row r="9740" spans="8:10" x14ac:dyDescent="0.25">
      <c r="H9740" s="30"/>
      <c r="I9740" s="30"/>
      <c r="J9740" s="30"/>
    </row>
    <row r="9741" spans="8:10" x14ac:dyDescent="0.25">
      <c r="H9741" s="30"/>
      <c r="I9741" s="30"/>
      <c r="J9741" s="30"/>
    </row>
    <row r="9742" spans="8:10" x14ac:dyDescent="0.25">
      <c r="H9742" s="30"/>
      <c r="I9742" s="30"/>
      <c r="J9742" s="30"/>
    </row>
    <row r="9743" spans="8:10" x14ac:dyDescent="0.25">
      <c r="H9743" s="30"/>
      <c r="I9743" s="30"/>
      <c r="J9743" s="30"/>
    </row>
    <row r="9744" spans="8:10" x14ac:dyDescent="0.25">
      <c r="H9744" s="30"/>
      <c r="I9744" s="30"/>
      <c r="J9744" s="30"/>
    </row>
    <row r="9745" spans="8:10" x14ac:dyDescent="0.25">
      <c r="H9745" s="30"/>
      <c r="I9745" s="30"/>
      <c r="J9745" s="30"/>
    </row>
    <row r="9746" spans="8:10" x14ac:dyDescent="0.25">
      <c r="H9746" s="30"/>
      <c r="I9746" s="30"/>
      <c r="J9746" s="30"/>
    </row>
    <row r="9747" spans="8:10" x14ac:dyDescent="0.25">
      <c r="H9747" s="30"/>
      <c r="I9747" s="30"/>
      <c r="J9747" s="30"/>
    </row>
    <row r="9748" spans="8:10" x14ac:dyDescent="0.25">
      <c r="H9748" s="30"/>
      <c r="I9748" s="30"/>
      <c r="J9748" s="30"/>
    </row>
    <row r="9749" spans="8:10" x14ac:dyDescent="0.25">
      <c r="H9749" s="30"/>
      <c r="I9749" s="30"/>
      <c r="J9749" s="30"/>
    </row>
    <row r="9750" spans="8:10" x14ac:dyDescent="0.25">
      <c r="H9750" s="30"/>
      <c r="I9750" s="30"/>
      <c r="J9750" s="30"/>
    </row>
    <row r="9751" spans="8:10" x14ac:dyDescent="0.25">
      <c r="H9751" s="30"/>
      <c r="I9751" s="30"/>
      <c r="J9751" s="30"/>
    </row>
    <row r="9752" spans="8:10" x14ac:dyDescent="0.25">
      <c r="H9752" s="30"/>
      <c r="I9752" s="30"/>
      <c r="J9752" s="30"/>
    </row>
    <row r="9753" spans="8:10" x14ac:dyDescent="0.25">
      <c r="H9753" s="30"/>
      <c r="I9753" s="30"/>
      <c r="J9753" s="30"/>
    </row>
    <row r="9754" spans="8:10" x14ac:dyDescent="0.25">
      <c r="H9754" s="30"/>
      <c r="I9754" s="30"/>
      <c r="J9754" s="30"/>
    </row>
    <row r="9755" spans="8:10" x14ac:dyDescent="0.25">
      <c r="H9755" s="30"/>
      <c r="I9755" s="30"/>
      <c r="J9755" s="30"/>
    </row>
    <row r="9756" spans="8:10" x14ac:dyDescent="0.25">
      <c r="H9756" s="30"/>
      <c r="I9756" s="30"/>
      <c r="J9756" s="30"/>
    </row>
    <row r="9757" spans="8:10" x14ac:dyDescent="0.25">
      <c r="H9757" s="30"/>
      <c r="I9757" s="30"/>
      <c r="J9757" s="30"/>
    </row>
    <row r="9758" spans="8:10" x14ac:dyDescent="0.25">
      <c r="H9758" s="30"/>
      <c r="I9758" s="30"/>
      <c r="J9758" s="30"/>
    </row>
    <row r="9759" spans="8:10" x14ac:dyDescent="0.25">
      <c r="H9759" s="30"/>
      <c r="I9759" s="30"/>
      <c r="J9759" s="30"/>
    </row>
    <row r="9760" spans="8:10" x14ac:dyDescent="0.25">
      <c r="H9760" s="30"/>
      <c r="I9760" s="30"/>
      <c r="J9760" s="30"/>
    </row>
    <row r="9761" spans="8:10" x14ac:dyDescent="0.25">
      <c r="H9761" s="30"/>
      <c r="I9761" s="30"/>
      <c r="J9761" s="30"/>
    </row>
    <row r="9762" spans="8:10" x14ac:dyDescent="0.25">
      <c r="H9762" s="30"/>
      <c r="I9762" s="30"/>
      <c r="J9762" s="30"/>
    </row>
    <row r="9763" spans="8:10" x14ac:dyDescent="0.25">
      <c r="H9763" s="30"/>
      <c r="I9763" s="30"/>
      <c r="J9763" s="30"/>
    </row>
    <row r="9764" spans="8:10" x14ac:dyDescent="0.25">
      <c r="H9764" s="30"/>
      <c r="I9764" s="30"/>
      <c r="J9764" s="30"/>
    </row>
    <row r="9765" spans="8:10" x14ac:dyDescent="0.25">
      <c r="H9765" s="30"/>
      <c r="I9765" s="30"/>
      <c r="J9765" s="30"/>
    </row>
    <row r="9766" spans="8:10" x14ac:dyDescent="0.25">
      <c r="H9766" s="30"/>
      <c r="I9766" s="30"/>
      <c r="J9766" s="30"/>
    </row>
    <row r="9767" spans="8:10" x14ac:dyDescent="0.25">
      <c r="H9767" s="30"/>
      <c r="I9767" s="30"/>
      <c r="J9767" s="30"/>
    </row>
    <row r="9768" spans="8:10" x14ac:dyDescent="0.25">
      <c r="H9768" s="30"/>
      <c r="I9768" s="30"/>
      <c r="J9768" s="30"/>
    </row>
    <row r="9769" spans="8:10" x14ac:dyDescent="0.25">
      <c r="H9769" s="30"/>
      <c r="I9769" s="30"/>
      <c r="J9769" s="30"/>
    </row>
    <row r="9770" spans="8:10" x14ac:dyDescent="0.25">
      <c r="H9770" s="30"/>
      <c r="I9770" s="30"/>
      <c r="J9770" s="30"/>
    </row>
    <row r="9771" spans="8:10" x14ac:dyDescent="0.25">
      <c r="H9771" s="30"/>
      <c r="I9771" s="30"/>
      <c r="J9771" s="30"/>
    </row>
    <row r="9772" spans="8:10" x14ac:dyDescent="0.25">
      <c r="H9772" s="30"/>
      <c r="I9772" s="30"/>
      <c r="J9772" s="30"/>
    </row>
    <row r="9773" spans="8:10" x14ac:dyDescent="0.25">
      <c r="H9773" s="30"/>
      <c r="I9773" s="30"/>
      <c r="J9773" s="30"/>
    </row>
    <row r="9774" spans="8:10" x14ac:dyDescent="0.25">
      <c r="H9774" s="30"/>
      <c r="I9774" s="30"/>
      <c r="J9774" s="30"/>
    </row>
    <row r="9775" spans="8:10" x14ac:dyDescent="0.25">
      <c r="H9775" s="30"/>
      <c r="I9775" s="30"/>
      <c r="J9775" s="30"/>
    </row>
    <row r="9776" spans="8:10" x14ac:dyDescent="0.25">
      <c r="H9776" s="30"/>
      <c r="I9776" s="30"/>
      <c r="J9776" s="30"/>
    </row>
    <row r="9777" spans="8:10" x14ac:dyDescent="0.25">
      <c r="H9777" s="30"/>
      <c r="I9777" s="30"/>
      <c r="J9777" s="30"/>
    </row>
    <row r="9778" spans="8:10" x14ac:dyDescent="0.25">
      <c r="H9778" s="30"/>
      <c r="I9778" s="30"/>
      <c r="J9778" s="30"/>
    </row>
    <row r="9779" spans="8:10" x14ac:dyDescent="0.25">
      <c r="H9779" s="30"/>
      <c r="I9779" s="30"/>
      <c r="J9779" s="30"/>
    </row>
    <row r="9780" spans="8:10" x14ac:dyDescent="0.25">
      <c r="H9780" s="30"/>
      <c r="I9780" s="30"/>
      <c r="J9780" s="30"/>
    </row>
    <row r="9781" spans="8:10" x14ac:dyDescent="0.25">
      <c r="H9781" s="30"/>
      <c r="I9781" s="30"/>
      <c r="J9781" s="30"/>
    </row>
    <row r="9782" spans="8:10" x14ac:dyDescent="0.25">
      <c r="H9782" s="30"/>
      <c r="I9782" s="30"/>
      <c r="J9782" s="30"/>
    </row>
    <row r="9783" spans="8:10" x14ac:dyDescent="0.25">
      <c r="H9783" s="30"/>
      <c r="I9783" s="30"/>
      <c r="J9783" s="30"/>
    </row>
    <row r="9784" spans="8:10" x14ac:dyDescent="0.25">
      <c r="H9784" s="30"/>
      <c r="I9784" s="30"/>
      <c r="J9784" s="30"/>
    </row>
    <row r="9785" spans="8:10" x14ac:dyDescent="0.25">
      <c r="H9785" s="30"/>
      <c r="I9785" s="30"/>
      <c r="J9785" s="30"/>
    </row>
    <row r="9786" spans="8:10" x14ac:dyDescent="0.25">
      <c r="H9786" s="30"/>
      <c r="I9786" s="30"/>
      <c r="J9786" s="30"/>
    </row>
    <row r="9787" spans="8:10" x14ac:dyDescent="0.25">
      <c r="H9787" s="30"/>
      <c r="I9787" s="30"/>
      <c r="J9787" s="30"/>
    </row>
    <row r="9788" spans="8:10" x14ac:dyDescent="0.25">
      <c r="H9788" s="30"/>
      <c r="I9788" s="30"/>
      <c r="J9788" s="30"/>
    </row>
    <row r="9789" spans="8:10" x14ac:dyDescent="0.25">
      <c r="H9789" s="30"/>
      <c r="I9789" s="30"/>
      <c r="J9789" s="30"/>
    </row>
    <row r="9790" spans="8:10" x14ac:dyDescent="0.25">
      <c r="H9790" s="30"/>
      <c r="I9790" s="30"/>
      <c r="J9790" s="30"/>
    </row>
    <row r="9791" spans="8:10" x14ac:dyDescent="0.25">
      <c r="H9791" s="30"/>
      <c r="I9791" s="30"/>
      <c r="J9791" s="30"/>
    </row>
    <row r="9792" spans="8:10" x14ac:dyDescent="0.25">
      <c r="H9792" s="30"/>
      <c r="I9792" s="30"/>
      <c r="J9792" s="30"/>
    </row>
    <row r="9793" spans="8:10" x14ac:dyDescent="0.25">
      <c r="H9793" s="30"/>
      <c r="I9793" s="30"/>
      <c r="J9793" s="30"/>
    </row>
    <row r="9794" spans="8:10" x14ac:dyDescent="0.25">
      <c r="H9794" s="30"/>
      <c r="I9794" s="30"/>
      <c r="J9794" s="30"/>
    </row>
    <row r="9795" spans="8:10" x14ac:dyDescent="0.25">
      <c r="H9795" s="30"/>
      <c r="I9795" s="30"/>
      <c r="J9795" s="30"/>
    </row>
    <row r="9796" spans="8:10" x14ac:dyDescent="0.25">
      <c r="H9796" s="30"/>
      <c r="I9796" s="30"/>
      <c r="J9796" s="30"/>
    </row>
    <row r="9797" spans="8:10" x14ac:dyDescent="0.25">
      <c r="H9797" s="30"/>
      <c r="I9797" s="30"/>
      <c r="J9797" s="30"/>
    </row>
    <row r="9798" spans="8:10" x14ac:dyDescent="0.25">
      <c r="H9798" s="30"/>
      <c r="I9798" s="30"/>
      <c r="J9798" s="30"/>
    </row>
    <row r="9799" spans="8:10" x14ac:dyDescent="0.25">
      <c r="H9799" s="30"/>
      <c r="I9799" s="30"/>
      <c r="J9799" s="30"/>
    </row>
    <row r="9800" spans="8:10" x14ac:dyDescent="0.25">
      <c r="H9800" s="30"/>
      <c r="I9800" s="30"/>
      <c r="J9800" s="30"/>
    </row>
    <row r="9801" spans="8:10" x14ac:dyDescent="0.25">
      <c r="H9801" s="30"/>
      <c r="I9801" s="30"/>
      <c r="J9801" s="30"/>
    </row>
    <row r="9802" spans="8:10" x14ac:dyDescent="0.25">
      <c r="H9802" s="30"/>
      <c r="I9802" s="30"/>
      <c r="J9802" s="30"/>
    </row>
    <row r="9803" spans="8:10" x14ac:dyDescent="0.25">
      <c r="H9803" s="30"/>
      <c r="I9803" s="30"/>
      <c r="J9803" s="30"/>
    </row>
    <row r="9804" spans="8:10" x14ac:dyDescent="0.25">
      <c r="H9804" s="30"/>
      <c r="I9804" s="30"/>
      <c r="J9804" s="30"/>
    </row>
    <row r="9805" spans="8:10" x14ac:dyDescent="0.25">
      <c r="H9805" s="30"/>
      <c r="I9805" s="30"/>
      <c r="J9805" s="30"/>
    </row>
    <row r="9806" spans="8:10" x14ac:dyDescent="0.25">
      <c r="H9806" s="30"/>
      <c r="I9806" s="30"/>
      <c r="J9806" s="30"/>
    </row>
    <row r="9807" spans="8:10" x14ac:dyDescent="0.25">
      <c r="H9807" s="30"/>
      <c r="I9807" s="30"/>
      <c r="J9807" s="30"/>
    </row>
    <row r="9808" spans="8:10" x14ac:dyDescent="0.25">
      <c r="H9808" s="30"/>
      <c r="I9808" s="30"/>
      <c r="J9808" s="30"/>
    </row>
    <row r="9809" spans="8:10" x14ac:dyDescent="0.25">
      <c r="H9809" s="30"/>
      <c r="I9809" s="30"/>
      <c r="J9809" s="30"/>
    </row>
    <row r="9810" spans="8:10" x14ac:dyDescent="0.25">
      <c r="H9810" s="30"/>
      <c r="I9810" s="30"/>
      <c r="J9810" s="30"/>
    </row>
    <row r="9811" spans="8:10" x14ac:dyDescent="0.25">
      <c r="H9811" s="30"/>
      <c r="I9811" s="30"/>
      <c r="J9811" s="30"/>
    </row>
    <row r="9812" spans="8:10" x14ac:dyDescent="0.25">
      <c r="H9812" s="30"/>
      <c r="I9812" s="30"/>
      <c r="J9812" s="30"/>
    </row>
    <row r="9813" spans="8:10" x14ac:dyDescent="0.25">
      <c r="H9813" s="30"/>
      <c r="I9813" s="30"/>
      <c r="J9813" s="30"/>
    </row>
    <row r="9814" spans="8:10" x14ac:dyDescent="0.25">
      <c r="H9814" s="30"/>
      <c r="I9814" s="30"/>
      <c r="J9814" s="30"/>
    </row>
    <row r="9815" spans="8:10" x14ac:dyDescent="0.25">
      <c r="H9815" s="30"/>
      <c r="I9815" s="30"/>
      <c r="J9815" s="30"/>
    </row>
    <row r="9816" spans="8:10" x14ac:dyDescent="0.25">
      <c r="H9816" s="30"/>
      <c r="I9816" s="30"/>
      <c r="J9816" s="30"/>
    </row>
    <row r="9817" spans="8:10" x14ac:dyDescent="0.25">
      <c r="H9817" s="30"/>
      <c r="I9817" s="30"/>
      <c r="J9817" s="30"/>
    </row>
    <row r="9818" spans="8:10" x14ac:dyDescent="0.25">
      <c r="H9818" s="30"/>
      <c r="I9818" s="30"/>
      <c r="J9818" s="30"/>
    </row>
    <row r="9819" spans="8:10" x14ac:dyDescent="0.25">
      <c r="H9819" s="30"/>
      <c r="I9819" s="30"/>
      <c r="J9819" s="30"/>
    </row>
    <row r="9820" spans="8:10" x14ac:dyDescent="0.25">
      <c r="H9820" s="30"/>
      <c r="I9820" s="30"/>
      <c r="J9820" s="30"/>
    </row>
    <row r="9821" spans="8:10" x14ac:dyDescent="0.25">
      <c r="H9821" s="30"/>
      <c r="I9821" s="30"/>
      <c r="J9821" s="30"/>
    </row>
    <row r="9822" spans="8:10" x14ac:dyDescent="0.25">
      <c r="H9822" s="30"/>
      <c r="I9822" s="30"/>
      <c r="J9822" s="30"/>
    </row>
    <row r="9823" spans="8:10" x14ac:dyDescent="0.25">
      <c r="H9823" s="30"/>
      <c r="I9823" s="30"/>
      <c r="J9823" s="30"/>
    </row>
    <row r="9824" spans="8:10" x14ac:dyDescent="0.25">
      <c r="H9824" s="30"/>
      <c r="I9824" s="30"/>
      <c r="J9824" s="30"/>
    </row>
    <row r="9825" spans="8:10" x14ac:dyDescent="0.25">
      <c r="H9825" s="30"/>
      <c r="I9825" s="30"/>
      <c r="J9825" s="30"/>
    </row>
    <row r="9826" spans="8:10" x14ac:dyDescent="0.25">
      <c r="H9826" s="30"/>
      <c r="I9826" s="30"/>
      <c r="J9826" s="30"/>
    </row>
    <row r="9827" spans="8:10" x14ac:dyDescent="0.25">
      <c r="H9827" s="30"/>
      <c r="I9827" s="30"/>
      <c r="J9827" s="30"/>
    </row>
    <row r="9828" spans="8:10" x14ac:dyDescent="0.25">
      <c r="H9828" s="30"/>
      <c r="I9828" s="30"/>
      <c r="J9828" s="30"/>
    </row>
    <row r="9829" spans="8:10" x14ac:dyDescent="0.25">
      <c r="H9829" s="30"/>
      <c r="I9829" s="30"/>
      <c r="J9829" s="30"/>
    </row>
    <row r="9830" spans="8:10" x14ac:dyDescent="0.25">
      <c r="H9830" s="30"/>
      <c r="I9830" s="30"/>
      <c r="J9830" s="30"/>
    </row>
    <row r="9831" spans="8:10" x14ac:dyDescent="0.25">
      <c r="H9831" s="30"/>
      <c r="I9831" s="30"/>
      <c r="J9831" s="30"/>
    </row>
    <row r="9832" spans="8:10" x14ac:dyDescent="0.25">
      <c r="H9832" s="30"/>
      <c r="I9832" s="30"/>
      <c r="J9832" s="30"/>
    </row>
    <row r="9833" spans="8:10" x14ac:dyDescent="0.25">
      <c r="H9833" s="30"/>
      <c r="I9833" s="30"/>
      <c r="J9833" s="30"/>
    </row>
    <row r="9834" spans="8:10" x14ac:dyDescent="0.25">
      <c r="H9834" s="30"/>
      <c r="I9834" s="30"/>
      <c r="J9834" s="30"/>
    </row>
    <row r="9835" spans="8:10" x14ac:dyDescent="0.25">
      <c r="H9835" s="30"/>
      <c r="I9835" s="30"/>
      <c r="J9835" s="30"/>
    </row>
    <row r="9836" spans="8:10" x14ac:dyDescent="0.25">
      <c r="H9836" s="30"/>
      <c r="I9836" s="30"/>
      <c r="J9836" s="30"/>
    </row>
    <row r="9837" spans="8:10" x14ac:dyDescent="0.25">
      <c r="H9837" s="30"/>
      <c r="I9837" s="30"/>
      <c r="J9837" s="30"/>
    </row>
    <row r="9838" spans="8:10" x14ac:dyDescent="0.25">
      <c r="H9838" s="30"/>
      <c r="I9838" s="30"/>
      <c r="J9838" s="30"/>
    </row>
    <row r="9839" spans="8:10" x14ac:dyDescent="0.25">
      <c r="H9839" s="30"/>
      <c r="I9839" s="30"/>
      <c r="J9839" s="30"/>
    </row>
    <row r="9840" spans="8:10" x14ac:dyDescent="0.25">
      <c r="H9840" s="30"/>
      <c r="I9840" s="30"/>
      <c r="J9840" s="30"/>
    </row>
    <row r="9841" spans="8:10" x14ac:dyDescent="0.25">
      <c r="H9841" s="30"/>
      <c r="I9841" s="30"/>
      <c r="J9841" s="30"/>
    </row>
    <row r="9842" spans="8:10" x14ac:dyDescent="0.25">
      <c r="H9842" s="30"/>
      <c r="I9842" s="30"/>
      <c r="J9842" s="30"/>
    </row>
    <row r="9843" spans="8:10" x14ac:dyDescent="0.25">
      <c r="H9843" s="30"/>
      <c r="I9843" s="30"/>
      <c r="J9843" s="30"/>
    </row>
    <row r="9844" spans="8:10" x14ac:dyDescent="0.25">
      <c r="H9844" s="30"/>
      <c r="I9844" s="30"/>
      <c r="J9844" s="30"/>
    </row>
    <row r="9845" spans="8:10" x14ac:dyDescent="0.25">
      <c r="H9845" s="30"/>
      <c r="I9845" s="30"/>
      <c r="J9845" s="30"/>
    </row>
    <row r="9846" spans="8:10" x14ac:dyDescent="0.25">
      <c r="H9846" s="30"/>
      <c r="I9846" s="30"/>
      <c r="J9846" s="30"/>
    </row>
    <row r="9847" spans="8:10" x14ac:dyDescent="0.25">
      <c r="H9847" s="30"/>
      <c r="I9847" s="30"/>
      <c r="J9847" s="30"/>
    </row>
    <row r="9848" spans="8:10" x14ac:dyDescent="0.25">
      <c r="H9848" s="30"/>
      <c r="I9848" s="30"/>
      <c r="J9848" s="30"/>
    </row>
    <row r="9849" spans="8:10" x14ac:dyDescent="0.25">
      <c r="H9849" s="30"/>
      <c r="I9849" s="30"/>
      <c r="J9849" s="30"/>
    </row>
    <row r="9850" spans="8:10" x14ac:dyDescent="0.25">
      <c r="H9850" s="30"/>
      <c r="I9850" s="30"/>
      <c r="J9850" s="30"/>
    </row>
    <row r="9851" spans="8:10" x14ac:dyDescent="0.25">
      <c r="H9851" s="30"/>
      <c r="I9851" s="30"/>
      <c r="J9851" s="30"/>
    </row>
    <row r="9852" spans="8:10" x14ac:dyDescent="0.25">
      <c r="H9852" s="30"/>
      <c r="I9852" s="30"/>
      <c r="J9852" s="30"/>
    </row>
    <row r="9853" spans="8:10" x14ac:dyDescent="0.25">
      <c r="H9853" s="30"/>
      <c r="I9853" s="30"/>
      <c r="J9853" s="30"/>
    </row>
    <row r="9854" spans="8:10" x14ac:dyDescent="0.25">
      <c r="H9854" s="30"/>
      <c r="I9854" s="30"/>
      <c r="J9854" s="30"/>
    </row>
    <row r="9855" spans="8:10" x14ac:dyDescent="0.25">
      <c r="H9855" s="30"/>
      <c r="I9855" s="30"/>
      <c r="J9855" s="30"/>
    </row>
    <row r="9856" spans="8:10" x14ac:dyDescent="0.25">
      <c r="H9856" s="30"/>
      <c r="I9856" s="30"/>
      <c r="J9856" s="30"/>
    </row>
    <row r="9857" spans="8:10" x14ac:dyDescent="0.25">
      <c r="H9857" s="30"/>
      <c r="I9857" s="30"/>
      <c r="J9857" s="30"/>
    </row>
    <row r="9858" spans="8:10" x14ac:dyDescent="0.25">
      <c r="H9858" s="30"/>
      <c r="I9858" s="30"/>
      <c r="J9858" s="30"/>
    </row>
    <row r="9859" spans="8:10" x14ac:dyDescent="0.25">
      <c r="H9859" s="30"/>
      <c r="I9859" s="30"/>
      <c r="J9859" s="30"/>
    </row>
    <row r="9860" spans="8:10" x14ac:dyDescent="0.25">
      <c r="H9860" s="30"/>
      <c r="I9860" s="30"/>
      <c r="J9860" s="30"/>
    </row>
    <row r="9861" spans="8:10" x14ac:dyDescent="0.25">
      <c r="H9861" s="30"/>
      <c r="I9861" s="30"/>
      <c r="J9861" s="30"/>
    </row>
    <row r="9862" spans="8:10" x14ac:dyDescent="0.25">
      <c r="H9862" s="30"/>
      <c r="I9862" s="30"/>
      <c r="J9862" s="30"/>
    </row>
    <row r="9863" spans="8:10" x14ac:dyDescent="0.25">
      <c r="H9863" s="30"/>
      <c r="I9863" s="30"/>
      <c r="J9863" s="30"/>
    </row>
    <row r="9864" spans="8:10" x14ac:dyDescent="0.25">
      <c r="H9864" s="30"/>
      <c r="I9864" s="30"/>
      <c r="J9864" s="30"/>
    </row>
    <row r="9865" spans="8:10" x14ac:dyDescent="0.25">
      <c r="H9865" s="30"/>
      <c r="I9865" s="30"/>
      <c r="J9865" s="30"/>
    </row>
    <row r="9866" spans="8:10" x14ac:dyDescent="0.25">
      <c r="H9866" s="30"/>
      <c r="I9866" s="30"/>
      <c r="J9866" s="30"/>
    </row>
    <row r="9867" spans="8:10" x14ac:dyDescent="0.25">
      <c r="H9867" s="30"/>
      <c r="I9867" s="30"/>
      <c r="J9867" s="30"/>
    </row>
    <row r="9868" spans="8:10" x14ac:dyDescent="0.25">
      <c r="H9868" s="30"/>
      <c r="I9868" s="30"/>
      <c r="J9868" s="30"/>
    </row>
    <row r="9869" spans="8:10" x14ac:dyDescent="0.25">
      <c r="H9869" s="30"/>
      <c r="I9869" s="30"/>
      <c r="J9869" s="30"/>
    </row>
    <row r="9870" spans="8:10" x14ac:dyDescent="0.25">
      <c r="H9870" s="30"/>
      <c r="I9870" s="30"/>
      <c r="J9870" s="30"/>
    </row>
    <row r="9871" spans="8:10" x14ac:dyDescent="0.25">
      <c r="H9871" s="30"/>
      <c r="I9871" s="30"/>
      <c r="J9871" s="30"/>
    </row>
    <row r="9872" spans="8:10" x14ac:dyDescent="0.25">
      <c r="H9872" s="30"/>
      <c r="I9872" s="30"/>
      <c r="J9872" s="30"/>
    </row>
    <row r="9873" spans="8:10" x14ac:dyDescent="0.25">
      <c r="H9873" s="30"/>
      <c r="I9873" s="30"/>
      <c r="J9873" s="30"/>
    </row>
    <row r="9874" spans="8:10" x14ac:dyDescent="0.25">
      <c r="H9874" s="30"/>
      <c r="I9874" s="30"/>
      <c r="J9874" s="30"/>
    </row>
    <row r="9875" spans="8:10" x14ac:dyDescent="0.25">
      <c r="H9875" s="30"/>
      <c r="I9875" s="30"/>
      <c r="J9875" s="30"/>
    </row>
    <row r="9876" spans="8:10" x14ac:dyDescent="0.25">
      <c r="H9876" s="30"/>
      <c r="I9876" s="30"/>
      <c r="J9876" s="30"/>
    </row>
    <row r="9877" spans="8:10" x14ac:dyDescent="0.25">
      <c r="H9877" s="30"/>
      <c r="I9877" s="30"/>
      <c r="J9877" s="30"/>
    </row>
    <row r="9878" spans="8:10" x14ac:dyDescent="0.25">
      <c r="H9878" s="30"/>
      <c r="I9878" s="30"/>
      <c r="J9878" s="30"/>
    </row>
    <row r="9879" spans="8:10" x14ac:dyDescent="0.25">
      <c r="H9879" s="30"/>
      <c r="I9879" s="30"/>
      <c r="J9879" s="30"/>
    </row>
    <row r="9880" spans="8:10" x14ac:dyDescent="0.25">
      <c r="H9880" s="30"/>
      <c r="I9880" s="30"/>
      <c r="J9880" s="30"/>
    </row>
    <row r="9881" spans="8:10" x14ac:dyDescent="0.25">
      <c r="H9881" s="30"/>
      <c r="I9881" s="30"/>
      <c r="J9881" s="30"/>
    </row>
    <row r="9882" spans="8:10" x14ac:dyDescent="0.25">
      <c r="H9882" s="30"/>
      <c r="I9882" s="30"/>
      <c r="J9882" s="30"/>
    </row>
    <row r="9883" spans="8:10" x14ac:dyDescent="0.25">
      <c r="H9883" s="30"/>
      <c r="I9883" s="30"/>
      <c r="J9883" s="30"/>
    </row>
    <row r="9884" spans="8:10" x14ac:dyDescent="0.25">
      <c r="H9884" s="30"/>
      <c r="I9884" s="30"/>
      <c r="J9884" s="30"/>
    </row>
    <row r="9885" spans="8:10" x14ac:dyDescent="0.25">
      <c r="H9885" s="30"/>
      <c r="I9885" s="30"/>
      <c r="J9885" s="30"/>
    </row>
    <row r="9886" spans="8:10" x14ac:dyDescent="0.25">
      <c r="H9886" s="30"/>
      <c r="I9886" s="30"/>
      <c r="J9886" s="30"/>
    </row>
    <row r="9887" spans="8:10" x14ac:dyDescent="0.25">
      <c r="H9887" s="30"/>
      <c r="I9887" s="30"/>
      <c r="J9887" s="30"/>
    </row>
    <row r="9888" spans="8:10" x14ac:dyDescent="0.25">
      <c r="H9888" s="30"/>
      <c r="I9888" s="30"/>
      <c r="J9888" s="30"/>
    </row>
    <row r="9889" spans="8:10" x14ac:dyDescent="0.25">
      <c r="H9889" s="30"/>
      <c r="I9889" s="30"/>
      <c r="J9889" s="30"/>
    </row>
    <row r="9890" spans="8:10" x14ac:dyDescent="0.25">
      <c r="H9890" s="30"/>
      <c r="I9890" s="30"/>
      <c r="J9890" s="30"/>
    </row>
    <row r="9891" spans="8:10" x14ac:dyDescent="0.25">
      <c r="H9891" s="30"/>
      <c r="I9891" s="30"/>
      <c r="J9891" s="30"/>
    </row>
    <row r="9892" spans="8:10" x14ac:dyDescent="0.25">
      <c r="H9892" s="30"/>
      <c r="I9892" s="30"/>
      <c r="J9892" s="30"/>
    </row>
    <row r="9893" spans="8:10" x14ac:dyDescent="0.25">
      <c r="H9893" s="30"/>
      <c r="I9893" s="30"/>
      <c r="J9893" s="30"/>
    </row>
    <row r="9894" spans="8:10" x14ac:dyDescent="0.25">
      <c r="H9894" s="30"/>
      <c r="I9894" s="30"/>
      <c r="J9894" s="30"/>
    </row>
    <row r="9895" spans="8:10" x14ac:dyDescent="0.25">
      <c r="H9895" s="30"/>
      <c r="I9895" s="30"/>
      <c r="J9895" s="30"/>
    </row>
    <row r="9896" spans="8:10" x14ac:dyDescent="0.25">
      <c r="H9896" s="30"/>
      <c r="I9896" s="30"/>
      <c r="J9896" s="30"/>
    </row>
    <row r="9897" spans="8:10" x14ac:dyDescent="0.25">
      <c r="H9897" s="30"/>
      <c r="I9897" s="30"/>
      <c r="J9897" s="30"/>
    </row>
    <row r="9898" spans="8:10" x14ac:dyDescent="0.25">
      <c r="H9898" s="30"/>
      <c r="I9898" s="30"/>
      <c r="J9898" s="30"/>
    </row>
    <row r="9899" spans="8:10" x14ac:dyDescent="0.25">
      <c r="H9899" s="30"/>
      <c r="I9899" s="30"/>
      <c r="J9899" s="30"/>
    </row>
    <row r="9900" spans="8:10" x14ac:dyDescent="0.25">
      <c r="H9900" s="30"/>
      <c r="I9900" s="30"/>
      <c r="J9900" s="30"/>
    </row>
    <row r="9901" spans="8:10" x14ac:dyDescent="0.25">
      <c r="H9901" s="30"/>
      <c r="I9901" s="30"/>
      <c r="J9901" s="30"/>
    </row>
    <row r="9902" spans="8:10" x14ac:dyDescent="0.25">
      <c r="H9902" s="30"/>
      <c r="I9902" s="30"/>
      <c r="J9902" s="30"/>
    </row>
    <row r="9903" spans="8:10" x14ac:dyDescent="0.25">
      <c r="H9903" s="30"/>
      <c r="I9903" s="30"/>
      <c r="J9903" s="30"/>
    </row>
    <row r="9904" spans="8:10" x14ac:dyDescent="0.25">
      <c r="H9904" s="30"/>
      <c r="I9904" s="30"/>
      <c r="J9904" s="30"/>
    </row>
    <row r="9905" spans="8:10" x14ac:dyDescent="0.25">
      <c r="H9905" s="30"/>
      <c r="I9905" s="30"/>
      <c r="J9905" s="30"/>
    </row>
    <row r="9906" spans="8:10" x14ac:dyDescent="0.25">
      <c r="H9906" s="30"/>
      <c r="I9906" s="30"/>
      <c r="J9906" s="30"/>
    </row>
    <row r="9907" spans="8:10" x14ac:dyDescent="0.25">
      <c r="H9907" s="30"/>
      <c r="I9907" s="30"/>
      <c r="J9907" s="30"/>
    </row>
    <row r="9908" spans="8:10" x14ac:dyDescent="0.25">
      <c r="H9908" s="30"/>
      <c r="I9908" s="30"/>
      <c r="J9908" s="30"/>
    </row>
    <row r="9909" spans="8:10" x14ac:dyDescent="0.25">
      <c r="H9909" s="30"/>
      <c r="I9909" s="30"/>
      <c r="J9909" s="30"/>
    </row>
    <row r="9910" spans="8:10" x14ac:dyDescent="0.25">
      <c r="H9910" s="30"/>
      <c r="I9910" s="30"/>
      <c r="J9910" s="30"/>
    </row>
    <row r="9911" spans="8:10" x14ac:dyDescent="0.25">
      <c r="H9911" s="30"/>
      <c r="I9911" s="30"/>
      <c r="J9911" s="30"/>
    </row>
    <row r="9912" spans="8:10" x14ac:dyDescent="0.25">
      <c r="H9912" s="30"/>
      <c r="I9912" s="30"/>
      <c r="J9912" s="30"/>
    </row>
    <row r="9913" spans="8:10" x14ac:dyDescent="0.25">
      <c r="H9913" s="30"/>
      <c r="I9913" s="30"/>
      <c r="J9913" s="30"/>
    </row>
    <row r="9914" spans="8:10" x14ac:dyDescent="0.25">
      <c r="H9914" s="30"/>
      <c r="I9914" s="30"/>
      <c r="J9914" s="30"/>
    </row>
    <row r="9915" spans="8:10" x14ac:dyDescent="0.25">
      <c r="H9915" s="30"/>
      <c r="I9915" s="30"/>
      <c r="J9915" s="30"/>
    </row>
    <row r="9916" spans="8:10" x14ac:dyDescent="0.25">
      <c r="H9916" s="30"/>
      <c r="I9916" s="30"/>
      <c r="J9916" s="30"/>
    </row>
    <row r="9917" spans="8:10" x14ac:dyDescent="0.25">
      <c r="H9917" s="30"/>
      <c r="I9917" s="30"/>
      <c r="J9917" s="30"/>
    </row>
    <row r="9918" spans="8:10" x14ac:dyDescent="0.25">
      <c r="H9918" s="30"/>
      <c r="I9918" s="30"/>
      <c r="J9918" s="30"/>
    </row>
    <row r="9919" spans="8:10" x14ac:dyDescent="0.25">
      <c r="H9919" s="30"/>
      <c r="I9919" s="30"/>
      <c r="J9919" s="30"/>
    </row>
    <row r="9920" spans="8:10" x14ac:dyDescent="0.25">
      <c r="H9920" s="30"/>
      <c r="I9920" s="30"/>
      <c r="J9920" s="30"/>
    </row>
    <row r="9921" spans="8:10" x14ac:dyDescent="0.25">
      <c r="H9921" s="30"/>
      <c r="I9921" s="30"/>
      <c r="J9921" s="30"/>
    </row>
    <row r="9922" spans="8:10" x14ac:dyDescent="0.25">
      <c r="H9922" s="30"/>
      <c r="I9922" s="30"/>
      <c r="J9922" s="30"/>
    </row>
    <row r="9923" spans="8:10" x14ac:dyDescent="0.25">
      <c r="H9923" s="30"/>
      <c r="I9923" s="30"/>
      <c r="J9923" s="30"/>
    </row>
    <row r="9924" spans="8:10" x14ac:dyDescent="0.25">
      <c r="H9924" s="30"/>
      <c r="I9924" s="30"/>
      <c r="J9924" s="30"/>
    </row>
    <row r="9925" spans="8:10" x14ac:dyDescent="0.25">
      <c r="H9925" s="30"/>
      <c r="I9925" s="30"/>
      <c r="J9925" s="30"/>
    </row>
    <row r="9926" spans="8:10" x14ac:dyDescent="0.25">
      <c r="H9926" s="30"/>
      <c r="I9926" s="30"/>
      <c r="J9926" s="30"/>
    </row>
    <row r="9927" spans="8:10" x14ac:dyDescent="0.25">
      <c r="H9927" s="30"/>
      <c r="I9927" s="30"/>
      <c r="J9927" s="30"/>
    </row>
    <row r="9928" spans="8:10" x14ac:dyDescent="0.25">
      <c r="H9928" s="30"/>
      <c r="I9928" s="30"/>
      <c r="J9928" s="30"/>
    </row>
    <row r="9929" spans="8:10" x14ac:dyDescent="0.25">
      <c r="H9929" s="30"/>
      <c r="I9929" s="30"/>
      <c r="J9929" s="30"/>
    </row>
    <row r="9930" spans="8:10" x14ac:dyDescent="0.25">
      <c r="H9930" s="30"/>
      <c r="I9930" s="30"/>
      <c r="J9930" s="30"/>
    </row>
    <row r="9931" spans="8:10" x14ac:dyDescent="0.25">
      <c r="H9931" s="30"/>
      <c r="I9931" s="30"/>
      <c r="J9931" s="30"/>
    </row>
    <row r="9932" spans="8:10" x14ac:dyDescent="0.25">
      <c r="H9932" s="30"/>
      <c r="I9932" s="30"/>
      <c r="J9932" s="30"/>
    </row>
    <row r="9933" spans="8:10" x14ac:dyDescent="0.25">
      <c r="H9933" s="30"/>
      <c r="I9933" s="30"/>
      <c r="J9933" s="30"/>
    </row>
    <row r="9934" spans="8:10" x14ac:dyDescent="0.25">
      <c r="H9934" s="30"/>
      <c r="I9934" s="30"/>
      <c r="J9934" s="30"/>
    </row>
    <row r="9935" spans="8:10" x14ac:dyDescent="0.25">
      <c r="H9935" s="30"/>
      <c r="I9935" s="30"/>
      <c r="J9935" s="30"/>
    </row>
    <row r="9936" spans="8:10" x14ac:dyDescent="0.25">
      <c r="H9936" s="30"/>
      <c r="I9936" s="30"/>
      <c r="J9936" s="30"/>
    </row>
    <row r="9937" spans="8:10" x14ac:dyDescent="0.25">
      <c r="H9937" s="30"/>
      <c r="I9937" s="30"/>
      <c r="J9937" s="30"/>
    </row>
    <row r="9938" spans="8:10" x14ac:dyDescent="0.25">
      <c r="H9938" s="30"/>
      <c r="I9938" s="30"/>
      <c r="J9938" s="30"/>
    </row>
    <row r="9939" spans="8:10" x14ac:dyDescent="0.25">
      <c r="H9939" s="30"/>
      <c r="I9939" s="30"/>
      <c r="J9939" s="30"/>
    </row>
    <row r="9940" spans="8:10" x14ac:dyDescent="0.25">
      <c r="H9940" s="30"/>
      <c r="I9940" s="30"/>
      <c r="J9940" s="30"/>
    </row>
    <row r="9941" spans="8:10" x14ac:dyDescent="0.25">
      <c r="H9941" s="30"/>
      <c r="I9941" s="30"/>
      <c r="J9941" s="30"/>
    </row>
    <row r="9942" spans="8:10" x14ac:dyDescent="0.25">
      <c r="H9942" s="30"/>
      <c r="I9942" s="30"/>
      <c r="J9942" s="30"/>
    </row>
    <row r="9943" spans="8:10" x14ac:dyDescent="0.25">
      <c r="H9943" s="30"/>
      <c r="I9943" s="30"/>
      <c r="J9943" s="30"/>
    </row>
    <row r="9944" spans="8:10" x14ac:dyDescent="0.25">
      <c r="H9944" s="30"/>
      <c r="I9944" s="30"/>
      <c r="J9944" s="30"/>
    </row>
    <row r="9945" spans="8:10" x14ac:dyDescent="0.25">
      <c r="H9945" s="30"/>
      <c r="I9945" s="30"/>
      <c r="J9945" s="30"/>
    </row>
    <row r="9946" spans="8:10" x14ac:dyDescent="0.25">
      <c r="H9946" s="30"/>
      <c r="I9946" s="30"/>
      <c r="J9946" s="30"/>
    </row>
    <row r="9947" spans="8:10" x14ac:dyDescent="0.25">
      <c r="H9947" s="30"/>
      <c r="I9947" s="30"/>
      <c r="J9947" s="30"/>
    </row>
    <row r="9948" spans="8:10" x14ac:dyDescent="0.25">
      <c r="H9948" s="30"/>
      <c r="I9948" s="30"/>
      <c r="J9948" s="30"/>
    </row>
    <row r="9949" spans="8:10" x14ac:dyDescent="0.25">
      <c r="H9949" s="30"/>
      <c r="I9949" s="30"/>
      <c r="J9949" s="30"/>
    </row>
    <row r="9950" spans="8:10" x14ac:dyDescent="0.25">
      <c r="H9950" s="30"/>
      <c r="I9950" s="30"/>
      <c r="J9950" s="30"/>
    </row>
    <row r="9951" spans="8:10" x14ac:dyDescent="0.25">
      <c r="H9951" s="30"/>
      <c r="I9951" s="30"/>
      <c r="J9951" s="30"/>
    </row>
    <row r="9952" spans="8:10" x14ac:dyDescent="0.25">
      <c r="H9952" s="30"/>
      <c r="I9952" s="30"/>
      <c r="J9952" s="30"/>
    </row>
    <row r="9953" spans="8:10" x14ac:dyDescent="0.25">
      <c r="H9953" s="30"/>
      <c r="I9953" s="30"/>
      <c r="J9953" s="30"/>
    </row>
    <row r="9954" spans="8:10" x14ac:dyDescent="0.25">
      <c r="H9954" s="30"/>
      <c r="I9954" s="30"/>
      <c r="J9954" s="30"/>
    </row>
    <row r="9955" spans="8:10" x14ac:dyDescent="0.25">
      <c r="H9955" s="30"/>
      <c r="I9955" s="30"/>
      <c r="J9955" s="30"/>
    </row>
    <row r="9956" spans="8:10" x14ac:dyDescent="0.25">
      <c r="H9956" s="30"/>
      <c r="I9956" s="30"/>
      <c r="J9956" s="30"/>
    </row>
    <row r="9957" spans="8:10" x14ac:dyDescent="0.25">
      <c r="H9957" s="30"/>
      <c r="I9957" s="30"/>
      <c r="J9957" s="30"/>
    </row>
    <row r="9958" spans="8:10" x14ac:dyDescent="0.25">
      <c r="H9958" s="30"/>
      <c r="I9958" s="30"/>
      <c r="J9958" s="30"/>
    </row>
    <row r="9959" spans="8:10" x14ac:dyDescent="0.25">
      <c r="H9959" s="30"/>
      <c r="I9959" s="30"/>
      <c r="J9959" s="30"/>
    </row>
    <row r="9960" spans="8:10" x14ac:dyDescent="0.25">
      <c r="H9960" s="30"/>
      <c r="I9960" s="30"/>
      <c r="J9960" s="30"/>
    </row>
    <row r="9961" spans="8:10" x14ac:dyDescent="0.25">
      <c r="H9961" s="30"/>
      <c r="I9961" s="30"/>
      <c r="J9961" s="30"/>
    </row>
    <row r="9962" spans="8:10" x14ac:dyDescent="0.25">
      <c r="H9962" s="30"/>
      <c r="I9962" s="30"/>
      <c r="J9962" s="30"/>
    </row>
    <row r="9963" spans="8:10" x14ac:dyDescent="0.25">
      <c r="H9963" s="30"/>
      <c r="I9963" s="30"/>
      <c r="J9963" s="30"/>
    </row>
    <row r="9964" spans="8:10" x14ac:dyDescent="0.25">
      <c r="H9964" s="30"/>
      <c r="I9964" s="30"/>
      <c r="J9964" s="30"/>
    </row>
    <row r="9965" spans="8:10" x14ac:dyDescent="0.25">
      <c r="H9965" s="30"/>
      <c r="I9965" s="30"/>
      <c r="J9965" s="30"/>
    </row>
    <row r="9966" spans="8:10" x14ac:dyDescent="0.25">
      <c r="H9966" s="30"/>
      <c r="I9966" s="30"/>
      <c r="J9966" s="30"/>
    </row>
    <row r="9967" spans="8:10" x14ac:dyDescent="0.25">
      <c r="H9967" s="30"/>
      <c r="I9967" s="30"/>
      <c r="J9967" s="30"/>
    </row>
    <row r="9968" spans="8:10" x14ac:dyDescent="0.25">
      <c r="H9968" s="30"/>
      <c r="I9968" s="30"/>
      <c r="J9968" s="30"/>
    </row>
    <row r="9969" spans="8:10" x14ac:dyDescent="0.25">
      <c r="H9969" s="30"/>
      <c r="I9969" s="30"/>
      <c r="J9969" s="30"/>
    </row>
    <row r="9970" spans="8:10" x14ac:dyDescent="0.25">
      <c r="H9970" s="30"/>
      <c r="I9970" s="30"/>
      <c r="J9970" s="30"/>
    </row>
    <row r="9971" spans="8:10" x14ac:dyDescent="0.25">
      <c r="H9971" s="30"/>
      <c r="I9971" s="30"/>
      <c r="J9971" s="30"/>
    </row>
    <row r="9972" spans="8:10" x14ac:dyDescent="0.25">
      <c r="H9972" s="30"/>
      <c r="I9972" s="30"/>
      <c r="J9972" s="30"/>
    </row>
    <row r="9973" spans="8:10" x14ac:dyDescent="0.25">
      <c r="H9973" s="30"/>
      <c r="I9973" s="30"/>
      <c r="J9973" s="30"/>
    </row>
    <row r="9974" spans="8:10" x14ac:dyDescent="0.25">
      <c r="H9974" s="30"/>
      <c r="I9974" s="30"/>
      <c r="J9974" s="30"/>
    </row>
    <row r="9975" spans="8:10" x14ac:dyDescent="0.25">
      <c r="H9975" s="30"/>
      <c r="I9975" s="30"/>
      <c r="J9975" s="30"/>
    </row>
    <row r="9976" spans="8:10" x14ac:dyDescent="0.25">
      <c r="H9976" s="30"/>
      <c r="I9976" s="30"/>
      <c r="J9976" s="30"/>
    </row>
    <row r="9977" spans="8:10" x14ac:dyDescent="0.25">
      <c r="H9977" s="30"/>
      <c r="I9977" s="30"/>
      <c r="J9977" s="30"/>
    </row>
    <row r="9978" spans="8:10" x14ac:dyDescent="0.25">
      <c r="H9978" s="30"/>
      <c r="I9978" s="30"/>
      <c r="J9978" s="30"/>
    </row>
    <row r="9979" spans="8:10" x14ac:dyDescent="0.25">
      <c r="H9979" s="30"/>
      <c r="I9979" s="30"/>
      <c r="J9979" s="30"/>
    </row>
    <row r="9980" spans="8:10" x14ac:dyDescent="0.25">
      <c r="H9980" s="30"/>
      <c r="I9980" s="30"/>
      <c r="J9980" s="30"/>
    </row>
    <row r="9981" spans="8:10" x14ac:dyDescent="0.25">
      <c r="H9981" s="30"/>
      <c r="I9981" s="30"/>
      <c r="J9981" s="30"/>
    </row>
    <row r="9982" spans="8:10" x14ac:dyDescent="0.25">
      <c r="H9982" s="30"/>
      <c r="I9982" s="30"/>
      <c r="J9982" s="30"/>
    </row>
    <row r="9983" spans="8:10" x14ac:dyDescent="0.25">
      <c r="H9983" s="30"/>
      <c r="I9983" s="30"/>
      <c r="J9983" s="30"/>
    </row>
    <row r="9984" spans="8:10" x14ac:dyDescent="0.25">
      <c r="H9984" s="30"/>
      <c r="I9984" s="30"/>
      <c r="J9984" s="30"/>
    </row>
    <row r="9985" spans="8:10" x14ac:dyDescent="0.25">
      <c r="H9985" s="30"/>
      <c r="I9985" s="30"/>
      <c r="J9985" s="30"/>
    </row>
    <row r="9986" spans="8:10" x14ac:dyDescent="0.25">
      <c r="H9986" s="30"/>
      <c r="I9986" s="30"/>
      <c r="J9986" s="30"/>
    </row>
    <row r="9987" spans="8:10" x14ac:dyDescent="0.25">
      <c r="H9987" s="30"/>
      <c r="I9987" s="30"/>
      <c r="J9987" s="30"/>
    </row>
    <row r="9988" spans="8:10" x14ac:dyDescent="0.25">
      <c r="H9988" s="30"/>
      <c r="I9988" s="30"/>
      <c r="J9988" s="30"/>
    </row>
    <row r="9989" spans="8:10" x14ac:dyDescent="0.25">
      <c r="H9989" s="30"/>
      <c r="I9989" s="30"/>
      <c r="J9989" s="30"/>
    </row>
    <row r="9990" spans="8:10" x14ac:dyDescent="0.25">
      <c r="H9990" s="30"/>
      <c r="I9990" s="30"/>
      <c r="J9990" s="30"/>
    </row>
    <row r="9991" spans="8:10" x14ac:dyDescent="0.25">
      <c r="H9991" s="30"/>
      <c r="I9991" s="30"/>
      <c r="J9991" s="30"/>
    </row>
    <row r="9992" spans="8:10" x14ac:dyDescent="0.25">
      <c r="H9992" s="30"/>
      <c r="I9992" s="30"/>
      <c r="J9992" s="30"/>
    </row>
    <row r="9993" spans="8:10" x14ac:dyDescent="0.25">
      <c r="H9993" s="30"/>
      <c r="I9993" s="30"/>
      <c r="J9993" s="30"/>
    </row>
    <row r="9994" spans="8:10" x14ac:dyDescent="0.25">
      <c r="H9994" s="30"/>
      <c r="I9994" s="30"/>
      <c r="J9994" s="30"/>
    </row>
    <row r="9995" spans="8:10" x14ac:dyDescent="0.25">
      <c r="H9995" s="30"/>
      <c r="I9995" s="30"/>
      <c r="J9995" s="30"/>
    </row>
    <row r="9996" spans="8:10" x14ac:dyDescent="0.25">
      <c r="H9996" s="30"/>
      <c r="I9996" s="30"/>
      <c r="J9996" s="30"/>
    </row>
    <row r="9997" spans="8:10" x14ac:dyDescent="0.25">
      <c r="H9997" s="30"/>
      <c r="I9997" s="30"/>
      <c r="J9997" s="30"/>
    </row>
    <row r="9998" spans="8:10" x14ac:dyDescent="0.25">
      <c r="H9998" s="30"/>
      <c r="I9998" s="30"/>
      <c r="J9998" s="30"/>
    </row>
    <row r="9999" spans="8:10" x14ac:dyDescent="0.25">
      <c r="H9999" s="30"/>
      <c r="I9999" s="30"/>
      <c r="J9999" s="30"/>
    </row>
    <row r="10000" spans="8:10" x14ac:dyDescent="0.25">
      <c r="H10000" s="30"/>
      <c r="I10000" s="30"/>
      <c r="J10000" s="30"/>
    </row>
    <row r="10001" spans="8:10" x14ac:dyDescent="0.25">
      <c r="H10001" s="30"/>
      <c r="I10001" s="30"/>
      <c r="J10001" s="30"/>
    </row>
    <row r="10002" spans="8:10" x14ac:dyDescent="0.25">
      <c r="H10002" s="30"/>
      <c r="I10002" s="30"/>
      <c r="J10002" s="30"/>
    </row>
    <row r="10003" spans="8:10" x14ac:dyDescent="0.25">
      <c r="H10003" s="30"/>
      <c r="I10003" s="30"/>
      <c r="J10003" s="30"/>
    </row>
    <row r="10004" spans="8:10" x14ac:dyDescent="0.25">
      <c r="H10004" s="30"/>
      <c r="I10004" s="30"/>
      <c r="J10004" s="30"/>
    </row>
    <row r="10005" spans="8:10" x14ac:dyDescent="0.25">
      <c r="H10005" s="30"/>
      <c r="I10005" s="30"/>
      <c r="J10005" s="30"/>
    </row>
    <row r="10006" spans="8:10" x14ac:dyDescent="0.25">
      <c r="H10006" s="30"/>
      <c r="I10006" s="30"/>
      <c r="J10006" s="30"/>
    </row>
    <row r="10007" spans="8:10" x14ac:dyDescent="0.25">
      <c r="H10007" s="30"/>
      <c r="I10007" s="30"/>
      <c r="J10007" s="30"/>
    </row>
    <row r="10008" spans="8:10" x14ac:dyDescent="0.25">
      <c r="H10008" s="30"/>
      <c r="I10008" s="30"/>
      <c r="J10008" s="30"/>
    </row>
    <row r="10009" spans="8:10" x14ac:dyDescent="0.25">
      <c r="H10009" s="30"/>
      <c r="I10009" s="30"/>
      <c r="J10009" s="30"/>
    </row>
    <row r="10010" spans="8:10" x14ac:dyDescent="0.25">
      <c r="H10010" s="30"/>
      <c r="I10010" s="30"/>
      <c r="J10010" s="30"/>
    </row>
    <row r="10011" spans="8:10" x14ac:dyDescent="0.25">
      <c r="H10011" s="30"/>
      <c r="I10011" s="30"/>
      <c r="J10011" s="30"/>
    </row>
    <row r="10012" spans="8:10" x14ac:dyDescent="0.25">
      <c r="H10012" s="30"/>
      <c r="I10012" s="30"/>
      <c r="J10012" s="30"/>
    </row>
    <row r="10013" spans="8:10" x14ac:dyDescent="0.25">
      <c r="H10013" s="30"/>
      <c r="I10013" s="30"/>
      <c r="J10013" s="30"/>
    </row>
    <row r="10014" spans="8:10" x14ac:dyDescent="0.25">
      <c r="H10014" s="30"/>
      <c r="I10014" s="30"/>
      <c r="J10014" s="30"/>
    </row>
    <row r="10015" spans="8:10" x14ac:dyDescent="0.25">
      <c r="H10015" s="30"/>
      <c r="I10015" s="30"/>
      <c r="J10015" s="30"/>
    </row>
    <row r="10016" spans="8:10" x14ac:dyDescent="0.25">
      <c r="H10016" s="30"/>
      <c r="I10016" s="30"/>
      <c r="J10016" s="30"/>
    </row>
    <row r="10017" spans="8:10" x14ac:dyDescent="0.25">
      <c r="H10017" s="30"/>
      <c r="I10017" s="30"/>
      <c r="J10017" s="30"/>
    </row>
    <row r="10018" spans="8:10" x14ac:dyDescent="0.25">
      <c r="H10018" s="30"/>
      <c r="I10018" s="30"/>
      <c r="J10018" s="30"/>
    </row>
    <row r="10019" spans="8:10" x14ac:dyDescent="0.25">
      <c r="H10019" s="30"/>
      <c r="I10019" s="30"/>
      <c r="J10019" s="30"/>
    </row>
    <row r="10020" spans="8:10" x14ac:dyDescent="0.25">
      <c r="H10020" s="30"/>
      <c r="I10020" s="30"/>
      <c r="J10020" s="30"/>
    </row>
    <row r="10021" spans="8:10" x14ac:dyDescent="0.25">
      <c r="H10021" s="30"/>
      <c r="I10021" s="30"/>
      <c r="J10021" s="30"/>
    </row>
    <row r="10022" spans="8:10" x14ac:dyDescent="0.25">
      <c r="H10022" s="30"/>
      <c r="I10022" s="30"/>
      <c r="J10022" s="30"/>
    </row>
    <row r="10023" spans="8:10" x14ac:dyDescent="0.25">
      <c r="H10023" s="30"/>
      <c r="I10023" s="30"/>
      <c r="J10023" s="30"/>
    </row>
    <row r="10024" spans="8:10" x14ac:dyDescent="0.25">
      <c r="H10024" s="30"/>
      <c r="I10024" s="30"/>
      <c r="J10024" s="30"/>
    </row>
    <row r="10025" spans="8:10" x14ac:dyDescent="0.25">
      <c r="H10025" s="30"/>
      <c r="I10025" s="30"/>
      <c r="J10025" s="30"/>
    </row>
    <row r="10026" spans="8:10" x14ac:dyDescent="0.25">
      <c r="H10026" s="30"/>
      <c r="I10026" s="30"/>
      <c r="J10026" s="30"/>
    </row>
    <row r="10027" spans="8:10" x14ac:dyDescent="0.25">
      <c r="H10027" s="30"/>
      <c r="I10027" s="30"/>
      <c r="J10027" s="30"/>
    </row>
    <row r="10028" spans="8:10" x14ac:dyDescent="0.25">
      <c r="H10028" s="30"/>
      <c r="I10028" s="30"/>
      <c r="J10028" s="30"/>
    </row>
    <row r="10029" spans="8:10" x14ac:dyDescent="0.25">
      <c r="H10029" s="30"/>
      <c r="I10029" s="30"/>
      <c r="J10029" s="30"/>
    </row>
    <row r="10030" spans="8:10" x14ac:dyDescent="0.25">
      <c r="H10030" s="30"/>
      <c r="I10030" s="30"/>
      <c r="J10030" s="30"/>
    </row>
    <row r="10031" spans="8:10" x14ac:dyDescent="0.25">
      <c r="H10031" s="30"/>
      <c r="I10031" s="30"/>
      <c r="J10031" s="30"/>
    </row>
    <row r="10032" spans="8:10" x14ac:dyDescent="0.25">
      <c r="H10032" s="30"/>
      <c r="I10032" s="30"/>
      <c r="J10032" s="30"/>
    </row>
    <row r="10033" spans="8:10" x14ac:dyDescent="0.25">
      <c r="H10033" s="30"/>
      <c r="I10033" s="30"/>
      <c r="J10033" s="30"/>
    </row>
    <row r="10034" spans="8:10" x14ac:dyDescent="0.25">
      <c r="H10034" s="30"/>
      <c r="I10034" s="30"/>
      <c r="J10034" s="30"/>
    </row>
    <row r="10035" spans="8:10" x14ac:dyDescent="0.25">
      <c r="H10035" s="30"/>
      <c r="I10035" s="30"/>
      <c r="J10035" s="30"/>
    </row>
    <row r="10036" spans="8:10" x14ac:dyDescent="0.25">
      <c r="H10036" s="30"/>
      <c r="I10036" s="30"/>
      <c r="J10036" s="30"/>
    </row>
    <row r="10037" spans="8:10" x14ac:dyDescent="0.25">
      <c r="H10037" s="30"/>
      <c r="I10037" s="30"/>
      <c r="J10037" s="30"/>
    </row>
    <row r="10038" spans="8:10" x14ac:dyDescent="0.25">
      <c r="H10038" s="30"/>
      <c r="I10038" s="30"/>
      <c r="J10038" s="30"/>
    </row>
    <row r="10039" spans="8:10" x14ac:dyDescent="0.25">
      <c r="H10039" s="30"/>
      <c r="I10039" s="30"/>
      <c r="J10039" s="30"/>
    </row>
    <row r="10040" spans="8:10" x14ac:dyDescent="0.25">
      <c r="H10040" s="30"/>
      <c r="I10040" s="30"/>
      <c r="J10040" s="30"/>
    </row>
    <row r="10041" spans="8:10" x14ac:dyDescent="0.25">
      <c r="H10041" s="30"/>
      <c r="I10041" s="30"/>
      <c r="J10041" s="30"/>
    </row>
    <row r="10042" spans="8:10" x14ac:dyDescent="0.25">
      <c r="H10042" s="30"/>
      <c r="I10042" s="30"/>
      <c r="J10042" s="30"/>
    </row>
    <row r="10043" spans="8:10" x14ac:dyDescent="0.25">
      <c r="H10043" s="30"/>
      <c r="I10043" s="30"/>
      <c r="J10043" s="30"/>
    </row>
    <row r="10044" spans="8:10" x14ac:dyDescent="0.25">
      <c r="H10044" s="30"/>
      <c r="I10044" s="30"/>
      <c r="J10044" s="30"/>
    </row>
    <row r="10045" spans="8:10" x14ac:dyDescent="0.25">
      <c r="H10045" s="30"/>
      <c r="I10045" s="30"/>
      <c r="J10045" s="30"/>
    </row>
    <row r="10046" spans="8:10" x14ac:dyDescent="0.25">
      <c r="H10046" s="30"/>
      <c r="I10046" s="30"/>
      <c r="J10046" s="30"/>
    </row>
    <row r="10047" spans="8:10" x14ac:dyDescent="0.25">
      <c r="H10047" s="30"/>
      <c r="I10047" s="30"/>
      <c r="J10047" s="30"/>
    </row>
    <row r="10048" spans="8:10" x14ac:dyDescent="0.25">
      <c r="H10048" s="30"/>
      <c r="I10048" s="30"/>
      <c r="J10048" s="30"/>
    </row>
    <row r="10049" spans="8:10" x14ac:dyDescent="0.25">
      <c r="H10049" s="30"/>
      <c r="I10049" s="30"/>
      <c r="J10049" s="30"/>
    </row>
    <row r="10050" spans="8:10" x14ac:dyDescent="0.25">
      <c r="H10050" s="30"/>
      <c r="I10050" s="30"/>
      <c r="J10050" s="30"/>
    </row>
    <row r="10051" spans="8:10" x14ac:dyDescent="0.25">
      <c r="H10051" s="30"/>
      <c r="I10051" s="30"/>
      <c r="J10051" s="30"/>
    </row>
    <row r="10052" spans="8:10" x14ac:dyDescent="0.25">
      <c r="H10052" s="30"/>
      <c r="I10052" s="30"/>
      <c r="J10052" s="30"/>
    </row>
    <row r="10053" spans="8:10" x14ac:dyDescent="0.25">
      <c r="H10053" s="30"/>
      <c r="I10053" s="30"/>
      <c r="J10053" s="30"/>
    </row>
    <row r="10054" spans="8:10" x14ac:dyDescent="0.25">
      <c r="H10054" s="30"/>
      <c r="I10054" s="30"/>
      <c r="J10054" s="30"/>
    </row>
    <row r="10055" spans="8:10" x14ac:dyDescent="0.25">
      <c r="H10055" s="30"/>
      <c r="I10055" s="30"/>
      <c r="J10055" s="30"/>
    </row>
    <row r="10056" spans="8:10" x14ac:dyDescent="0.25">
      <c r="H10056" s="30"/>
      <c r="I10056" s="30"/>
      <c r="J10056" s="30"/>
    </row>
    <row r="10057" spans="8:10" x14ac:dyDescent="0.25">
      <c r="H10057" s="30"/>
      <c r="I10057" s="30"/>
      <c r="J10057" s="30"/>
    </row>
    <row r="10058" spans="8:10" x14ac:dyDescent="0.25">
      <c r="H10058" s="30"/>
      <c r="I10058" s="30"/>
      <c r="J10058" s="30"/>
    </row>
    <row r="10059" spans="8:10" x14ac:dyDescent="0.25">
      <c r="H10059" s="30"/>
      <c r="I10059" s="30"/>
      <c r="J10059" s="30"/>
    </row>
    <row r="10060" spans="8:10" x14ac:dyDescent="0.25">
      <c r="H10060" s="30"/>
      <c r="I10060" s="30"/>
      <c r="J10060" s="30"/>
    </row>
    <row r="10061" spans="8:10" x14ac:dyDescent="0.25">
      <c r="H10061" s="30"/>
      <c r="I10061" s="30"/>
      <c r="J10061" s="30"/>
    </row>
    <row r="10062" spans="8:10" x14ac:dyDescent="0.25">
      <c r="H10062" s="30"/>
      <c r="I10062" s="30"/>
      <c r="J10062" s="30"/>
    </row>
    <row r="10063" spans="8:10" x14ac:dyDescent="0.25">
      <c r="H10063" s="30"/>
      <c r="I10063" s="30"/>
      <c r="J10063" s="30"/>
    </row>
    <row r="10064" spans="8:10" x14ac:dyDescent="0.25">
      <c r="H10064" s="30"/>
      <c r="I10064" s="30"/>
      <c r="J10064" s="30"/>
    </row>
    <row r="10065" spans="8:10" x14ac:dyDescent="0.25">
      <c r="H10065" s="30"/>
      <c r="I10065" s="30"/>
      <c r="J10065" s="30"/>
    </row>
    <row r="10066" spans="8:10" x14ac:dyDescent="0.25">
      <c r="H10066" s="30"/>
      <c r="I10066" s="30"/>
      <c r="J10066" s="30"/>
    </row>
    <row r="10067" spans="8:10" x14ac:dyDescent="0.25">
      <c r="H10067" s="30"/>
      <c r="I10067" s="30"/>
      <c r="J10067" s="30"/>
    </row>
    <row r="10068" spans="8:10" x14ac:dyDescent="0.25">
      <c r="H10068" s="30"/>
      <c r="I10068" s="30"/>
      <c r="J10068" s="30"/>
    </row>
    <row r="10069" spans="8:10" x14ac:dyDescent="0.25">
      <c r="H10069" s="30"/>
      <c r="I10069" s="30"/>
      <c r="J10069" s="30"/>
    </row>
    <row r="10070" spans="8:10" x14ac:dyDescent="0.25">
      <c r="H10070" s="30"/>
      <c r="I10070" s="30"/>
      <c r="J10070" s="30"/>
    </row>
    <row r="10071" spans="8:10" x14ac:dyDescent="0.25">
      <c r="H10071" s="30"/>
      <c r="I10071" s="30"/>
      <c r="J10071" s="30"/>
    </row>
    <row r="10072" spans="8:10" x14ac:dyDescent="0.25">
      <c r="H10072" s="30"/>
      <c r="I10072" s="30"/>
      <c r="J10072" s="30"/>
    </row>
    <row r="10073" spans="8:10" x14ac:dyDescent="0.25">
      <c r="H10073" s="30"/>
      <c r="I10073" s="30"/>
      <c r="J10073" s="30"/>
    </row>
    <row r="10074" spans="8:10" x14ac:dyDescent="0.25">
      <c r="H10074" s="30"/>
      <c r="I10074" s="30"/>
      <c r="J10074" s="30"/>
    </row>
    <row r="10075" spans="8:10" x14ac:dyDescent="0.25">
      <c r="H10075" s="30"/>
      <c r="I10075" s="30"/>
      <c r="J10075" s="30"/>
    </row>
    <row r="10076" spans="8:10" x14ac:dyDescent="0.25">
      <c r="H10076" s="30"/>
      <c r="I10076" s="30"/>
      <c r="J10076" s="30"/>
    </row>
    <row r="10077" spans="8:10" x14ac:dyDescent="0.25">
      <c r="H10077" s="30"/>
      <c r="I10077" s="30"/>
      <c r="J10077" s="30"/>
    </row>
    <row r="10078" spans="8:10" x14ac:dyDescent="0.25">
      <c r="H10078" s="30"/>
      <c r="I10078" s="30"/>
      <c r="J10078" s="30"/>
    </row>
    <row r="10079" spans="8:10" x14ac:dyDescent="0.25">
      <c r="H10079" s="30"/>
      <c r="I10079" s="30"/>
      <c r="J10079" s="30"/>
    </row>
    <row r="10080" spans="8:10" x14ac:dyDescent="0.25">
      <c r="H10080" s="30"/>
      <c r="I10080" s="30"/>
      <c r="J10080" s="30"/>
    </row>
    <row r="10081" spans="8:10" x14ac:dyDescent="0.25">
      <c r="H10081" s="30"/>
      <c r="I10081" s="30"/>
      <c r="J10081" s="30"/>
    </row>
    <row r="10082" spans="8:10" x14ac:dyDescent="0.25">
      <c r="H10082" s="30"/>
      <c r="I10082" s="30"/>
      <c r="J10082" s="30"/>
    </row>
    <row r="10083" spans="8:10" x14ac:dyDescent="0.25">
      <c r="H10083" s="30"/>
      <c r="I10083" s="30"/>
      <c r="J10083" s="30"/>
    </row>
    <row r="10084" spans="8:10" x14ac:dyDescent="0.25">
      <c r="H10084" s="30"/>
      <c r="I10084" s="30"/>
      <c r="J10084" s="30"/>
    </row>
    <row r="10085" spans="8:10" x14ac:dyDescent="0.25">
      <c r="H10085" s="30"/>
      <c r="I10085" s="30"/>
      <c r="J10085" s="30"/>
    </row>
    <row r="10086" spans="8:10" x14ac:dyDescent="0.25">
      <c r="H10086" s="30"/>
      <c r="I10086" s="30"/>
      <c r="J10086" s="30"/>
    </row>
    <row r="10087" spans="8:10" x14ac:dyDescent="0.25">
      <c r="H10087" s="30"/>
      <c r="I10087" s="30"/>
      <c r="J10087" s="30"/>
    </row>
    <row r="10088" spans="8:10" x14ac:dyDescent="0.25">
      <c r="H10088" s="30"/>
      <c r="I10088" s="30"/>
      <c r="J10088" s="30"/>
    </row>
    <row r="10089" spans="8:10" x14ac:dyDescent="0.25">
      <c r="H10089" s="30"/>
      <c r="I10089" s="30"/>
      <c r="J10089" s="30"/>
    </row>
    <row r="10090" spans="8:10" x14ac:dyDescent="0.25">
      <c r="H10090" s="30"/>
      <c r="I10090" s="30"/>
      <c r="J10090" s="30"/>
    </row>
    <row r="10091" spans="8:10" x14ac:dyDescent="0.25">
      <c r="H10091" s="30"/>
      <c r="I10091" s="30"/>
      <c r="J10091" s="30"/>
    </row>
    <row r="10092" spans="8:10" x14ac:dyDescent="0.25">
      <c r="H10092" s="30"/>
      <c r="I10092" s="30"/>
      <c r="J10092" s="30"/>
    </row>
    <row r="10093" spans="8:10" x14ac:dyDescent="0.25">
      <c r="H10093" s="30"/>
      <c r="I10093" s="30"/>
      <c r="J10093" s="30"/>
    </row>
    <row r="10094" spans="8:10" x14ac:dyDescent="0.25">
      <c r="H10094" s="30"/>
      <c r="I10094" s="30"/>
      <c r="J10094" s="30"/>
    </row>
    <row r="10095" spans="8:10" x14ac:dyDescent="0.25">
      <c r="H10095" s="30"/>
      <c r="I10095" s="30"/>
      <c r="J10095" s="30"/>
    </row>
    <row r="10096" spans="8:10" x14ac:dyDescent="0.25">
      <c r="H10096" s="30"/>
      <c r="I10096" s="30"/>
      <c r="J10096" s="30"/>
    </row>
    <row r="10097" spans="8:10" x14ac:dyDescent="0.25">
      <c r="H10097" s="30"/>
      <c r="I10097" s="30"/>
      <c r="J10097" s="30"/>
    </row>
    <row r="10098" spans="8:10" x14ac:dyDescent="0.25">
      <c r="H10098" s="30"/>
      <c r="I10098" s="30"/>
      <c r="J10098" s="30"/>
    </row>
    <row r="10099" spans="8:10" x14ac:dyDescent="0.25">
      <c r="H10099" s="30"/>
      <c r="I10099" s="30"/>
      <c r="J10099" s="30"/>
    </row>
    <row r="10100" spans="8:10" x14ac:dyDescent="0.25">
      <c r="H10100" s="30"/>
      <c r="I10100" s="30"/>
      <c r="J10100" s="30"/>
    </row>
    <row r="10101" spans="8:10" x14ac:dyDescent="0.25">
      <c r="H10101" s="30"/>
      <c r="I10101" s="30"/>
      <c r="J10101" s="30"/>
    </row>
    <row r="10102" spans="8:10" x14ac:dyDescent="0.25">
      <c r="H10102" s="30"/>
      <c r="I10102" s="30"/>
      <c r="J10102" s="30"/>
    </row>
    <row r="10103" spans="8:10" x14ac:dyDescent="0.25">
      <c r="H10103" s="30"/>
      <c r="I10103" s="30"/>
      <c r="J10103" s="30"/>
    </row>
    <row r="10104" spans="8:10" x14ac:dyDescent="0.25">
      <c r="H10104" s="30"/>
      <c r="I10104" s="30"/>
      <c r="J10104" s="30"/>
    </row>
    <row r="10105" spans="8:10" x14ac:dyDescent="0.25">
      <c r="H10105" s="30"/>
      <c r="I10105" s="30"/>
      <c r="J10105" s="30"/>
    </row>
    <row r="10106" spans="8:10" x14ac:dyDescent="0.25">
      <c r="H10106" s="30"/>
      <c r="I10106" s="30"/>
      <c r="J10106" s="30"/>
    </row>
    <row r="10107" spans="8:10" x14ac:dyDescent="0.25">
      <c r="H10107" s="30"/>
      <c r="I10107" s="30"/>
      <c r="J10107" s="30"/>
    </row>
    <row r="10108" spans="8:10" x14ac:dyDescent="0.25">
      <c r="H10108" s="30"/>
      <c r="I10108" s="30"/>
      <c r="J10108" s="30"/>
    </row>
    <row r="10109" spans="8:10" x14ac:dyDescent="0.25">
      <c r="H10109" s="30"/>
      <c r="I10109" s="30"/>
      <c r="J10109" s="30"/>
    </row>
    <row r="10110" spans="8:10" x14ac:dyDescent="0.25">
      <c r="H10110" s="30"/>
      <c r="I10110" s="30"/>
      <c r="J10110" s="30"/>
    </row>
    <row r="10111" spans="8:10" x14ac:dyDescent="0.25">
      <c r="H10111" s="30"/>
      <c r="I10111" s="30"/>
      <c r="J10111" s="30"/>
    </row>
    <row r="10112" spans="8:10" x14ac:dyDescent="0.25">
      <c r="H10112" s="30"/>
      <c r="I10112" s="30"/>
      <c r="J10112" s="30"/>
    </row>
    <row r="10113" spans="8:10" x14ac:dyDescent="0.25">
      <c r="H10113" s="30"/>
      <c r="I10113" s="30"/>
      <c r="J10113" s="30"/>
    </row>
    <row r="10114" spans="8:10" x14ac:dyDescent="0.25">
      <c r="H10114" s="30"/>
      <c r="I10114" s="30"/>
      <c r="J10114" s="30"/>
    </row>
    <row r="10115" spans="8:10" x14ac:dyDescent="0.25">
      <c r="H10115" s="30"/>
      <c r="I10115" s="30"/>
      <c r="J10115" s="30"/>
    </row>
    <row r="10116" spans="8:10" x14ac:dyDescent="0.25">
      <c r="H10116" s="30"/>
      <c r="I10116" s="30"/>
      <c r="J10116" s="30"/>
    </row>
    <row r="10117" spans="8:10" x14ac:dyDescent="0.25">
      <c r="H10117" s="30"/>
      <c r="I10117" s="30"/>
      <c r="J10117" s="30"/>
    </row>
    <row r="10118" spans="8:10" x14ac:dyDescent="0.25">
      <c r="H10118" s="30"/>
      <c r="I10118" s="30"/>
      <c r="J10118" s="30"/>
    </row>
    <row r="10119" spans="8:10" x14ac:dyDescent="0.25">
      <c r="H10119" s="30"/>
      <c r="I10119" s="30"/>
      <c r="J10119" s="30"/>
    </row>
    <row r="10120" spans="8:10" x14ac:dyDescent="0.25">
      <c r="H10120" s="30"/>
      <c r="I10120" s="30"/>
      <c r="J10120" s="30"/>
    </row>
    <row r="10121" spans="8:10" x14ac:dyDescent="0.25">
      <c r="H10121" s="30"/>
      <c r="I10121" s="30"/>
      <c r="J10121" s="30"/>
    </row>
    <row r="10122" spans="8:10" x14ac:dyDescent="0.25">
      <c r="H10122" s="30"/>
      <c r="I10122" s="30"/>
      <c r="J10122" s="30"/>
    </row>
    <row r="10123" spans="8:10" x14ac:dyDescent="0.25">
      <c r="H10123" s="30"/>
      <c r="I10123" s="30"/>
      <c r="J10123" s="30"/>
    </row>
    <row r="10124" spans="8:10" x14ac:dyDescent="0.25">
      <c r="H10124" s="30"/>
      <c r="I10124" s="30"/>
      <c r="J10124" s="30"/>
    </row>
    <row r="10125" spans="8:10" x14ac:dyDescent="0.25">
      <c r="H10125" s="30"/>
      <c r="I10125" s="30"/>
      <c r="J10125" s="30"/>
    </row>
    <row r="10126" spans="8:10" x14ac:dyDescent="0.25">
      <c r="H10126" s="30"/>
      <c r="I10126" s="30"/>
      <c r="J10126" s="30"/>
    </row>
    <row r="10127" spans="8:10" x14ac:dyDescent="0.25">
      <c r="H10127" s="30"/>
      <c r="I10127" s="30"/>
      <c r="J10127" s="30"/>
    </row>
    <row r="10128" spans="8:10" x14ac:dyDescent="0.25">
      <c r="H10128" s="30"/>
      <c r="I10128" s="30"/>
      <c r="J10128" s="30"/>
    </row>
    <row r="10129" spans="8:10" x14ac:dyDescent="0.25">
      <c r="H10129" s="30"/>
      <c r="I10129" s="30"/>
      <c r="J10129" s="30"/>
    </row>
    <row r="10130" spans="8:10" x14ac:dyDescent="0.25">
      <c r="H10130" s="30"/>
      <c r="I10130" s="30"/>
      <c r="J10130" s="30"/>
    </row>
    <row r="10131" spans="8:10" x14ac:dyDescent="0.25">
      <c r="H10131" s="30"/>
      <c r="I10131" s="30"/>
      <c r="J10131" s="30"/>
    </row>
    <row r="10132" spans="8:10" x14ac:dyDescent="0.25">
      <c r="H10132" s="30"/>
      <c r="I10132" s="30"/>
      <c r="J10132" s="30"/>
    </row>
    <row r="10133" spans="8:10" x14ac:dyDescent="0.25">
      <c r="H10133" s="30"/>
      <c r="I10133" s="30"/>
      <c r="J10133" s="30"/>
    </row>
    <row r="10134" spans="8:10" x14ac:dyDescent="0.25">
      <c r="H10134" s="30"/>
      <c r="I10134" s="30"/>
      <c r="J10134" s="30"/>
    </row>
    <row r="10135" spans="8:10" x14ac:dyDescent="0.25">
      <c r="H10135" s="30"/>
      <c r="I10135" s="30"/>
      <c r="J10135" s="30"/>
    </row>
    <row r="10136" spans="8:10" x14ac:dyDescent="0.25">
      <c r="H10136" s="30"/>
      <c r="I10136" s="30"/>
      <c r="J10136" s="30"/>
    </row>
    <row r="10137" spans="8:10" x14ac:dyDescent="0.25">
      <c r="H10137" s="30"/>
      <c r="I10137" s="30"/>
      <c r="J10137" s="30"/>
    </row>
    <row r="10138" spans="8:10" x14ac:dyDescent="0.25">
      <c r="H10138" s="30"/>
      <c r="I10138" s="30"/>
      <c r="J10138" s="30"/>
    </row>
    <row r="10139" spans="8:10" x14ac:dyDescent="0.25">
      <c r="H10139" s="30"/>
      <c r="I10139" s="30"/>
      <c r="J10139" s="30"/>
    </row>
    <row r="10140" spans="8:10" x14ac:dyDescent="0.25">
      <c r="H10140" s="30"/>
      <c r="I10140" s="30"/>
      <c r="J10140" s="30"/>
    </row>
    <row r="10141" spans="8:10" x14ac:dyDescent="0.25">
      <c r="H10141" s="30"/>
      <c r="I10141" s="30"/>
      <c r="J10141" s="30"/>
    </row>
    <row r="10142" spans="8:10" x14ac:dyDescent="0.25">
      <c r="H10142" s="30"/>
      <c r="I10142" s="30"/>
      <c r="J10142" s="30"/>
    </row>
    <row r="10143" spans="8:10" x14ac:dyDescent="0.25">
      <c r="H10143" s="30"/>
      <c r="I10143" s="30"/>
      <c r="J10143" s="30"/>
    </row>
    <row r="10144" spans="8:10" x14ac:dyDescent="0.25">
      <c r="H10144" s="30"/>
      <c r="I10144" s="30"/>
      <c r="J10144" s="30"/>
    </row>
    <row r="10145" spans="8:10" x14ac:dyDescent="0.25">
      <c r="H10145" s="30"/>
      <c r="I10145" s="30"/>
      <c r="J10145" s="30"/>
    </row>
    <row r="10146" spans="8:10" x14ac:dyDescent="0.25">
      <c r="H10146" s="30"/>
      <c r="I10146" s="30"/>
      <c r="J10146" s="30"/>
    </row>
    <row r="10147" spans="8:10" x14ac:dyDescent="0.25">
      <c r="H10147" s="30"/>
      <c r="I10147" s="30"/>
      <c r="J10147" s="30"/>
    </row>
    <row r="10148" spans="8:10" x14ac:dyDescent="0.25">
      <c r="H10148" s="30"/>
      <c r="I10148" s="30"/>
      <c r="J10148" s="30"/>
    </row>
    <row r="10149" spans="8:10" x14ac:dyDescent="0.25">
      <c r="H10149" s="30"/>
      <c r="I10149" s="30"/>
      <c r="J10149" s="30"/>
    </row>
    <row r="10150" spans="8:10" x14ac:dyDescent="0.25">
      <c r="H10150" s="30"/>
      <c r="I10150" s="30"/>
      <c r="J10150" s="30"/>
    </row>
    <row r="10151" spans="8:10" x14ac:dyDescent="0.25">
      <c r="H10151" s="30"/>
      <c r="I10151" s="30"/>
      <c r="J10151" s="30"/>
    </row>
    <row r="10152" spans="8:10" x14ac:dyDescent="0.25">
      <c r="H10152" s="30"/>
      <c r="I10152" s="30"/>
      <c r="J10152" s="30"/>
    </row>
    <row r="10153" spans="8:10" x14ac:dyDescent="0.25">
      <c r="H10153" s="30"/>
      <c r="I10153" s="30"/>
      <c r="J10153" s="30"/>
    </row>
    <row r="10154" spans="8:10" x14ac:dyDescent="0.25">
      <c r="H10154" s="30"/>
      <c r="I10154" s="30"/>
      <c r="J10154" s="30"/>
    </row>
    <row r="10155" spans="8:10" x14ac:dyDescent="0.25">
      <c r="H10155" s="30"/>
      <c r="I10155" s="30"/>
      <c r="J10155" s="30"/>
    </row>
    <row r="10156" spans="8:10" x14ac:dyDescent="0.25">
      <c r="H10156" s="30"/>
      <c r="I10156" s="30"/>
      <c r="J10156" s="30"/>
    </row>
    <row r="10157" spans="8:10" x14ac:dyDescent="0.25">
      <c r="H10157" s="30"/>
      <c r="I10157" s="30"/>
      <c r="J10157" s="30"/>
    </row>
    <row r="10158" spans="8:10" x14ac:dyDescent="0.25">
      <c r="H10158" s="30"/>
      <c r="I10158" s="30"/>
      <c r="J10158" s="30"/>
    </row>
    <row r="10159" spans="8:10" x14ac:dyDescent="0.25">
      <c r="H10159" s="30"/>
      <c r="I10159" s="30"/>
      <c r="J10159" s="30"/>
    </row>
    <row r="10160" spans="8:10" x14ac:dyDescent="0.25">
      <c r="H10160" s="30"/>
      <c r="I10160" s="30"/>
      <c r="J10160" s="30"/>
    </row>
    <row r="10161" spans="8:10" x14ac:dyDescent="0.25">
      <c r="H10161" s="30"/>
      <c r="I10161" s="30"/>
      <c r="J10161" s="30"/>
    </row>
    <row r="10162" spans="8:10" x14ac:dyDescent="0.25">
      <c r="H10162" s="30"/>
      <c r="I10162" s="30"/>
      <c r="J10162" s="30"/>
    </row>
    <row r="10163" spans="8:10" x14ac:dyDescent="0.25">
      <c r="H10163" s="30"/>
      <c r="I10163" s="30"/>
      <c r="J10163" s="30"/>
    </row>
    <row r="10164" spans="8:10" x14ac:dyDescent="0.25">
      <c r="H10164" s="30"/>
      <c r="I10164" s="30"/>
      <c r="J10164" s="30"/>
    </row>
    <row r="10165" spans="8:10" x14ac:dyDescent="0.25">
      <c r="H10165" s="30"/>
      <c r="I10165" s="30"/>
      <c r="J10165" s="30"/>
    </row>
    <row r="10166" spans="8:10" x14ac:dyDescent="0.25">
      <c r="H10166" s="30"/>
      <c r="I10166" s="30"/>
      <c r="J10166" s="30"/>
    </row>
    <row r="10167" spans="8:10" x14ac:dyDescent="0.25">
      <c r="H10167" s="30"/>
      <c r="I10167" s="30"/>
      <c r="J10167" s="30"/>
    </row>
    <row r="10168" spans="8:10" x14ac:dyDescent="0.25">
      <c r="H10168" s="30"/>
      <c r="I10168" s="30"/>
      <c r="J10168" s="30"/>
    </row>
    <row r="10169" spans="8:10" x14ac:dyDescent="0.25">
      <c r="H10169" s="30"/>
      <c r="I10169" s="30"/>
      <c r="J10169" s="30"/>
    </row>
    <row r="10170" spans="8:10" x14ac:dyDescent="0.25">
      <c r="H10170" s="30"/>
      <c r="I10170" s="30"/>
      <c r="J10170" s="30"/>
    </row>
    <row r="10171" spans="8:10" x14ac:dyDescent="0.25">
      <c r="H10171" s="30"/>
      <c r="I10171" s="30"/>
      <c r="J10171" s="30"/>
    </row>
    <row r="10172" spans="8:10" x14ac:dyDescent="0.25">
      <c r="H10172" s="30"/>
      <c r="I10172" s="30"/>
      <c r="J10172" s="30"/>
    </row>
    <row r="10173" spans="8:10" x14ac:dyDescent="0.25">
      <c r="H10173" s="30"/>
      <c r="I10173" s="30"/>
      <c r="J10173" s="30"/>
    </row>
    <row r="10174" spans="8:10" x14ac:dyDescent="0.25">
      <c r="H10174" s="30"/>
      <c r="I10174" s="30"/>
      <c r="J10174" s="30"/>
    </row>
    <row r="10175" spans="8:10" x14ac:dyDescent="0.25">
      <c r="H10175" s="30"/>
      <c r="I10175" s="30"/>
      <c r="J10175" s="30"/>
    </row>
    <row r="10176" spans="8:10" x14ac:dyDescent="0.25">
      <c r="H10176" s="30"/>
      <c r="I10176" s="30"/>
      <c r="J10176" s="30"/>
    </row>
    <row r="10177" spans="8:10" x14ac:dyDescent="0.25">
      <c r="H10177" s="30"/>
      <c r="I10177" s="30"/>
      <c r="J10177" s="30"/>
    </row>
    <row r="10178" spans="8:10" x14ac:dyDescent="0.25">
      <c r="H10178" s="30"/>
      <c r="I10178" s="30"/>
      <c r="J10178" s="30"/>
    </row>
    <row r="10179" spans="8:10" x14ac:dyDescent="0.25">
      <c r="H10179" s="30"/>
      <c r="I10179" s="30"/>
      <c r="J10179" s="30"/>
    </row>
    <row r="10180" spans="8:10" x14ac:dyDescent="0.25">
      <c r="H10180" s="30"/>
      <c r="I10180" s="30"/>
      <c r="J10180" s="30"/>
    </row>
    <row r="10181" spans="8:10" x14ac:dyDescent="0.25">
      <c r="H10181" s="30"/>
      <c r="I10181" s="30"/>
      <c r="J10181" s="30"/>
    </row>
    <row r="10182" spans="8:10" x14ac:dyDescent="0.25">
      <c r="H10182" s="30"/>
      <c r="I10182" s="30"/>
      <c r="J10182" s="30"/>
    </row>
    <row r="10183" spans="8:10" x14ac:dyDescent="0.25">
      <c r="H10183" s="30"/>
      <c r="I10183" s="30"/>
      <c r="J10183" s="30"/>
    </row>
    <row r="10184" spans="8:10" x14ac:dyDescent="0.25">
      <c r="H10184" s="30"/>
      <c r="I10184" s="30"/>
      <c r="J10184" s="30"/>
    </row>
    <row r="10185" spans="8:10" x14ac:dyDescent="0.25">
      <c r="H10185" s="30"/>
      <c r="I10185" s="30"/>
      <c r="J10185" s="30"/>
    </row>
    <row r="10186" spans="8:10" x14ac:dyDescent="0.25">
      <c r="H10186" s="30"/>
      <c r="I10186" s="30"/>
      <c r="J10186" s="30"/>
    </row>
    <row r="10187" spans="8:10" x14ac:dyDescent="0.25">
      <c r="H10187" s="30"/>
      <c r="I10187" s="30"/>
      <c r="J10187" s="30"/>
    </row>
    <row r="10188" spans="8:10" x14ac:dyDescent="0.25">
      <c r="H10188" s="30"/>
      <c r="I10188" s="30"/>
      <c r="J10188" s="30"/>
    </row>
    <row r="10189" spans="8:10" x14ac:dyDescent="0.25">
      <c r="H10189" s="30"/>
      <c r="I10189" s="30"/>
      <c r="J10189" s="30"/>
    </row>
    <row r="10190" spans="8:10" x14ac:dyDescent="0.25">
      <c r="H10190" s="30"/>
      <c r="I10190" s="30"/>
      <c r="J10190" s="30"/>
    </row>
    <row r="10191" spans="8:10" x14ac:dyDescent="0.25">
      <c r="H10191" s="30"/>
      <c r="I10191" s="30"/>
      <c r="J10191" s="30"/>
    </row>
    <row r="10192" spans="8:10" x14ac:dyDescent="0.25">
      <c r="H10192" s="30"/>
      <c r="I10192" s="30"/>
      <c r="J10192" s="30"/>
    </row>
    <row r="10193" spans="8:10" x14ac:dyDescent="0.25">
      <c r="H10193" s="30"/>
      <c r="I10193" s="30"/>
      <c r="J10193" s="30"/>
    </row>
    <row r="10194" spans="8:10" x14ac:dyDescent="0.25">
      <c r="H10194" s="30"/>
      <c r="I10194" s="30"/>
      <c r="J10194" s="30"/>
    </row>
    <row r="10195" spans="8:10" x14ac:dyDescent="0.25">
      <c r="H10195" s="30"/>
      <c r="I10195" s="30"/>
      <c r="J10195" s="30"/>
    </row>
    <row r="10196" spans="8:10" x14ac:dyDescent="0.25">
      <c r="H10196" s="30"/>
      <c r="I10196" s="30"/>
      <c r="J10196" s="30"/>
    </row>
    <row r="10197" spans="8:10" x14ac:dyDescent="0.25">
      <c r="H10197" s="30"/>
      <c r="I10197" s="30"/>
      <c r="J10197" s="30"/>
    </row>
    <row r="10198" spans="8:10" x14ac:dyDescent="0.25">
      <c r="H10198" s="30"/>
      <c r="I10198" s="30"/>
      <c r="J10198" s="30"/>
    </row>
    <row r="10199" spans="8:10" x14ac:dyDescent="0.25">
      <c r="H10199" s="30"/>
      <c r="I10199" s="30"/>
      <c r="J10199" s="30"/>
    </row>
    <row r="10200" spans="8:10" x14ac:dyDescent="0.25">
      <c r="H10200" s="30"/>
      <c r="I10200" s="30"/>
      <c r="J10200" s="30"/>
    </row>
    <row r="10201" spans="8:10" x14ac:dyDescent="0.25">
      <c r="H10201" s="30"/>
      <c r="I10201" s="30"/>
      <c r="J10201" s="30"/>
    </row>
    <row r="10202" spans="8:10" x14ac:dyDescent="0.25">
      <c r="H10202" s="30"/>
      <c r="I10202" s="30"/>
      <c r="J10202" s="30"/>
    </row>
    <row r="10203" spans="8:10" x14ac:dyDescent="0.25">
      <c r="H10203" s="30"/>
      <c r="I10203" s="30"/>
      <c r="J10203" s="30"/>
    </row>
    <row r="10204" spans="8:10" x14ac:dyDescent="0.25">
      <c r="H10204" s="30"/>
      <c r="I10204" s="30"/>
      <c r="J10204" s="30"/>
    </row>
    <row r="10205" spans="8:10" x14ac:dyDescent="0.25">
      <c r="H10205" s="30"/>
      <c r="I10205" s="30"/>
      <c r="J10205" s="30"/>
    </row>
    <row r="10206" spans="8:10" x14ac:dyDescent="0.25">
      <c r="H10206" s="30"/>
      <c r="I10206" s="30"/>
      <c r="J10206" s="30"/>
    </row>
    <row r="10207" spans="8:10" x14ac:dyDescent="0.25">
      <c r="H10207" s="30"/>
      <c r="I10207" s="30"/>
      <c r="J10207" s="30"/>
    </row>
    <row r="10208" spans="8:10" x14ac:dyDescent="0.25">
      <c r="H10208" s="30"/>
      <c r="I10208" s="30"/>
      <c r="J10208" s="30"/>
    </row>
    <row r="10209" spans="8:10" x14ac:dyDescent="0.25">
      <c r="H10209" s="30"/>
      <c r="I10209" s="30"/>
      <c r="J10209" s="30"/>
    </row>
    <row r="10210" spans="8:10" x14ac:dyDescent="0.25">
      <c r="H10210" s="30"/>
      <c r="I10210" s="30"/>
      <c r="J10210" s="30"/>
    </row>
    <row r="10211" spans="8:10" x14ac:dyDescent="0.25">
      <c r="H10211" s="30"/>
      <c r="I10211" s="30"/>
      <c r="J10211" s="30"/>
    </row>
    <row r="10212" spans="8:10" x14ac:dyDescent="0.25">
      <c r="H10212" s="30"/>
      <c r="I10212" s="30"/>
      <c r="J10212" s="30"/>
    </row>
    <row r="10213" spans="8:10" x14ac:dyDescent="0.25">
      <c r="H10213" s="30"/>
      <c r="I10213" s="30"/>
      <c r="J10213" s="30"/>
    </row>
    <row r="10214" spans="8:10" x14ac:dyDescent="0.25">
      <c r="H10214" s="30"/>
      <c r="I10214" s="30"/>
      <c r="J10214" s="30"/>
    </row>
    <row r="10215" spans="8:10" x14ac:dyDescent="0.25">
      <c r="H10215" s="30"/>
      <c r="I10215" s="30"/>
      <c r="J10215" s="30"/>
    </row>
    <row r="10216" spans="8:10" x14ac:dyDescent="0.25">
      <c r="H10216" s="30"/>
      <c r="I10216" s="30"/>
      <c r="J10216" s="30"/>
    </row>
    <row r="10217" spans="8:10" x14ac:dyDescent="0.25">
      <c r="H10217" s="30"/>
      <c r="I10217" s="30"/>
      <c r="J10217" s="30"/>
    </row>
    <row r="10218" spans="8:10" x14ac:dyDescent="0.25">
      <c r="H10218" s="30"/>
      <c r="I10218" s="30"/>
      <c r="J10218" s="30"/>
    </row>
    <row r="10219" spans="8:10" x14ac:dyDescent="0.25">
      <c r="H10219" s="30"/>
      <c r="I10219" s="30"/>
      <c r="J10219" s="30"/>
    </row>
    <row r="10220" spans="8:10" x14ac:dyDescent="0.25">
      <c r="H10220" s="30"/>
      <c r="I10220" s="30"/>
      <c r="J10220" s="30"/>
    </row>
    <row r="10221" spans="8:10" x14ac:dyDescent="0.25">
      <c r="H10221" s="30"/>
      <c r="I10221" s="30"/>
      <c r="J10221" s="30"/>
    </row>
    <row r="10222" spans="8:10" x14ac:dyDescent="0.25">
      <c r="H10222" s="30"/>
      <c r="I10222" s="30"/>
      <c r="J10222" s="30"/>
    </row>
    <row r="10223" spans="8:10" x14ac:dyDescent="0.25">
      <c r="H10223" s="30"/>
      <c r="I10223" s="30"/>
      <c r="J10223" s="30"/>
    </row>
    <row r="10224" spans="8:10" x14ac:dyDescent="0.25">
      <c r="H10224" s="30"/>
      <c r="I10224" s="30"/>
      <c r="J10224" s="30"/>
    </row>
    <row r="10225" spans="8:10" x14ac:dyDescent="0.25">
      <c r="H10225" s="30"/>
      <c r="I10225" s="30"/>
      <c r="J10225" s="30"/>
    </row>
    <row r="10226" spans="8:10" x14ac:dyDescent="0.25">
      <c r="H10226" s="30"/>
      <c r="I10226" s="30"/>
      <c r="J10226" s="30"/>
    </row>
    <row r="10227" spans="8:10" x14ac:dyDescent="0.25">
      <c r="H10227" s="30"/>
      <c r="I10227" s="30"/>
      <c r="J10227" s="30"/>
    </row>
    <row r="10228" spans="8:10" x14ac:dyDescent="0.25">
      <c r="H10228" s="30"/>
      <c r="I10228" s="30"/>
      <c r="J10228" s="30"/>
    </row>
    <row r="10229" spans="8:10" x14ac:dyDescent="0.25">
      <c r="H10229" s="30"/>
      <c r="I10229" s="30"/>
      <c r="J10229" s="30"/>
    </row>
    <row r="10230" spans="8:10" x14ac:dyDescent="0.25">
      <c r="H10230" s="30"/>
      <c r="I10230" s="30"/>
      <c r="J10230" s="30"/>
    </row>
    <row r="10231" spans="8:10" x14ac:dyDescent="0.25">
      <c r="H10231" s="30"/>
      <c r="I10231" s="30"/>
      <c r="J10231" s="30"/>
    </row>
    <row r="10232" spans="8:10" x14ac:dyDescent="0.25">
      <c r="H10232" s="30"/>
      <c r="I10232" s="30"/>
      <c r="J10232" s="30"/>
    </row>
    <row r="10233" spans="8:10" x14ac:dyDescent="0.25">
      <c r="H10233" s="30"/>
      <c r="I10233" s="30"/>
      <c r="J10233" s="30"/>
    </row>
    <row r="10234" spans="8:10" x14ac:dyDescent="0.25">
      <c r="H10234" s="30"/>
      <c r="I10234" s="30"/>
      <c r="J10234" s="30"/>
    </row>
    <row r="10235" spans="8:10" x14ac:dyDescent="0.25">
      <c r="H10235" s="30"/>
      <c r="I10235" s="30"/>
      <c r="J10235" s="30"/>
    </row>
    <row r="10236" spans="8:10" x14ac:dyDescent="0.25">
      <c r="H10236" s="30"/>
      <c r="I10236" s="30"/>
      <c r="J10236" s="30"/>
    </row>
    <row r="10237" spans="8:10" x14ac:dyDescent="0.25">
      <c r="H10237" s="30"/>
      <c r="I10237" s="30"/>
      <c r="J10237" s="30"/>
    </row>
    <row r="10238" spans="8:10" x14ac:dyDescent="0.25">
      <c r="H10238" s="30"/>
      <c r="I10238" s="30"/>
      <c r="J10238" s="30"/>
    </row>
    <row r="10239" spans="8:10" x14ac:dyDescent="0.25">
      <c r="H10239" s="30"/>
      <c r="I10239" s="30"/>
      <c r="J10239" s="30"/>
    </row>
    <row r="10240" spans="8:10" x14ac:dyDescent="0.25">
      <c r="H10240" s="30"/>
      <c r="I10240" s="30"/>
      <c r="J10240" s="30"/>
    </row>
    <row r="10241" spans="8:10" x14ac:dyDescent="0.25">
      <c r="H10241" s="30"/>
      <c r="I10241" s="30"/>
      <c r="J10241" s="30"/>
    </row>
    <row r="10242" spans="8:10" x14ac:dyDescent="0.25">
      <c r="H10242" s="30"/>
      <c r="I10242" s="30"/>
      <c r="J10242" s="30"/>
    </row>
    <row r="10243" spans="8:10" x14ac:dyDescent="0.25">
      <c r="H10243" s="30"/>
      <c r="I10243" s="30"/>
      <c r="J10243" s="30"/>
    </row>
    <row r="10244" spans="8:10" x14ac:dyDescent="0.25">
      <c r="H10244" s="30"/>
      <c r="I10244" s="30"/>
      <c r="J10244" s="30"/>
    </row>
    <row r="10245" spans="8:10" x14ac:dyDescent="0.25">
      <c r="H10245" s="30"/>
      <c r="I10245" s="30"/>
      <c r="J10245" s="30"/>
    </row>
    <row r="10246" spans="8:10" x14ac:dyDescent="0.25">
      <c r="H10246" s="30"/>
      <c r="I10246" s="30"/>
      <c r="J10246" s="30"/>
    </row>
    <row r="10247" spans="8:10" x14ac:dyDescent="0.25">
      <c r="H10247" s="30"/>
      <c r="I10247" s="30"/>
      <c r="J10247" s="30"/>
    </row>
    <row r="10248" spans="8:10" x14ac:dyDescent="0.25">
      <c r="H10248" s="30"/>
      <c r="I10248" s="30"/>
      <c r="J10248" s="30"/>
    </row>
    <row r="10249" spans="8:10" x14ac:dyDescent="0.25">
      <c r="H10249" s="30"/>
      <c r="I10249" s="30"/>
      <c r="J10249" s="30"/>
    </row>
    <row r="10250" spans="8:10" x14ac:dyDescent="0.25">
      <c r="H10250" s="30"/>
      <c r="I10250" s="30"/>
      <c r="J10250" s="30"/>
    </row>
    <row r="10251" spans="8:10" x14ac:dyDescent="0.25">
      <c r="H10251" s="30"/>
      <c r="I10251" s="30"/>
      <c r="J10251" s="30"/>
    </row>
    <row r="10252" spans="8:10" x14ac:dyDescent="0.25">
      <c r="H10252" s="30"/>
      <c r="I10252" s="30"/>
      <c r="J10252" s="30"/>
    </row>
    <row r="10253" spans="8:10" x14ac:dyDescent="0.25">
      <c r="H10253" s="30"/>
      <c r="I10253" s="30"/>
      <c r="J10253" s="30"/>
    </row>
    <row r="10254" spans="8:10" x14ac:dyDescent="0.25">
      <c r="H10254" s="30"/>
      <c r="I10254" s="30"/>
      <c r="J10254" s="30"/>
    </row>
    <row r="10255" spans="8:10" x14ac:dyDescent="0.25">
      <c r="H10255" s="30"/>
      <c r="I10255" s="30"/>
      <c r="J10255" s="30"/>
    </row>
    <row r="10256" spans="8:10" x14ac:dyDescent="0.25">
      <c r="H10256" s="30"/>
      <c r="I10256" s="30"/>
      <c r="J10256" s="30"/>
    </row>
    <row r="10257" spans="8:10" x14ac:dyDescent="0.25">
      <c r="H10257" s="30"/>
      <c r="I10257" s="30"/>
      <c r="J10257" s="30"/>
    </row>
    <row r="10258" spans="8:10" x14ac:dyDescent="0.25">
      <c r="H10258" s="30"/>
      <c r="I10258" s="30"/>
      <c r="J10258" s="30"/>
    </row>
    <row r="10259" spans="8:10" x14ac:dyDescent="0.25">
      <c r="H10259" s="30"/>
      <c r="I10259" s="30"/>
      <c r="J10259" s="30"/>
    </row>
    <row r="10260" spans="8:10" x14ac:dyDescent="0.25">
      <c r="H10260" s="30"/>
      <c r="I10260" s="30"/>
      <c r="J10260" s="30"/>
    </row>
    <row r="10261" spans="8:10" x14ac:dyDescent="0.25">
      <c r="H10261" s="30"/>
      <c r="I10261" s="30"/>
      <c r="J10261" s="30"/>
    </row>
    <row r="10262" spans="8:10" x14ac:dyDescent="0.25">
      <c r="H10262" s="30"/>
      <c r="I10262" s="30"/>
      <c r="J10262" s="30"/>
    </row>
    <row r="10263" spans="8:10" x14ac:dyDescent="0.25">
      <c r="H10263" s="30"/>
      <c r="I10263" s="30"/>
      <c r="J10263" s="30"/>
    </row>
    <row r="10264" spans="8:10" x14ac:dyDescent="0.25">
      <c r="H10264" s="30"/>
      <c r="I10264" s="30"/>
      <c r="J10264" s="30"/>
    </row>
    <row r="10265" spans="8:10" x14ac:dyDescent="0.25">
      <c r="H10265" s="30"/>
      <c r="I10265" s="30"/>
      <c r="J10265" s="30"/>
    </row>
    <row r="10266" spans="8:10" x14ac:dyDescent="0.25">
      <c r="H10266" s="30"/>
      <c r="I10266" s="30"/>
      <c r="J10266" s="30"/>
    </row>
    <row r="10267" spans="8:10" x14ac:dyDescent="0.25">
      <c r="H10267" s="30"/>
      <c r="I10267" s="30"/>
      <c r="J10267" s="30"/>
    </row>
    <row r="10268" spans="8:10" x14ac:dyDescent="0.25">
      <c r="H10268" s="30"/>
      <c r="I10268" s="30"/>
      <c r="J10268" s="30"/>
    </row>
    <row r="10269" spans="8:10" x14ac:dyDescent="0.25">
      <c r="H10269" s="30"/>
      <c r="I10269" s="30"/>
      <c r="J10269" s="30"/>
    </row>
    <row r="10270" spans="8:10" x14ac:dyDescent="0.25">
      <c r="H10270" s="30"/>
      <c r="I10270" s="30"/>
      <c r="J10270" s="30"/>
    </row>
    <row r="10271" spans="8:10" x14ac:dyDescent="0.25">
      <c r="H10271" s="30"/>
      <c r="I10271" s="30"/>
      <c r="J10271" s="30"/>
    </row>
    <row r="10272" spans="8:10" x14ac:dyDescent="0.25">
      <c r="H10272" s="30"/>
      <c r="I10272" s="30"/>
      <c r="J10272" s="30"/>
    </row>
    <row r="10273" spans="8:10" x14ac:dyDescent="0.25">
      <c r="H10273" s="30"/>
      <c r="I10273" s="30"/>
      <c r="J10273" s="30"/>
    </row>
    <row r="10274" spans="8:10" x14ac:dyDescent="0.25">
      <c r="H10274" s="30"/>
      <c r="I10274" s="30"/>
      <c r="J10274" s="30"/>
    </row>
    <row r="10275" spans="8:10" x14ac:dyDescent="0.25">
      <c r="H10275" s="30"/>
      <c r="I10275" s="30"/>
      <c r="J10275" s="30"/>
    </row>
    <row r="10276" spans="8:10" x14ac:dyDescent="0.25">
      <c r="H10276" s="30"/>
      <c r="I10276" s="30"/>
      <c r="J10276" s="30"/>
    </row>
    <row r="10277" spans="8:10" x14ac:dyDescent="0.25">
      <c r="H10277" s="30"/>
      <c r="I10277" s="30"/>
      <c r="J10277" s="30"/>
    </row>
    <row r="10278" spans="8:10" x14ac:dyDescent="0.25">
      <c r="H10278" s="30"/>
      <c r="I10278" s="30"/>
      <c r="J10278" s="30"/>
    </row>
    <row r="10279" spans="8:10" x14ac:dyDescent="0.25">
      <c r="H10279" s="30"/>
      <c r="I10279" s="30"/>
      <c r="J10279" s="30"/>
    </row>
    <row r="10280" spans="8:10" x14ac:dyDescent="0.25">
      <c r="H10280" s="30"/>
      <c r="I10280" s="30"/>
      <c r="J10280" s="30"/>
    </row>
    <row r="10281" spans="8:10" x14ac:dyDescent="0.25">
      <c r="H10281" s="30"/>
      <c r="I10281" s="30"/>
      <c r="J10281" s="30"/>
    </row>
    <row r="10282" spans="8:10" x14ac:dyDescent="0.25">
      <c r="H10282" s="30"/>
      <c r="I10282" s="30"/>
      <c r="J10282" s="30"/>
    </row>
    <row r="10283" spans="8:10" x14ac:dyDescent="0.25">
      <c r="H10283" s="30"/>
      <c r="I10283" s="30"/>
      <c r="J10283" s="30"/>
    </row>
    <row r="10284" spans="8:10" x14ac:dyDescent="0.25">
      <c r="H10284" s="30"/>
      <c r="I10284" s="30"/>
      <c r="J10284" s="30"/>
    </row>
    <row r="10285" spans="8:10" x14ac:dyDescent="0.25">
      <c r="H10285" s="30"/>
      <c r="I10285" s="30"/>
      <c r="J10285" s="30"/>
    </row>
    <row r="10286" spans="8:10" x14ac:dyDescent="0.25">
      <c r="H10286" s="30"/>
      <c r="I10286" s="30"/>
      <c r="J10286" s="30"/>
    </row>
    <row r="10287" spans="8:10" x14ac:dyDescent="0.25">
      <c r="H10287" s="30"/>
      <c r="I10287" s="30"/>
      <c r="J10287" s="30"/>
    </row>
    <row r="10288" spans="8:10" x14ac:dyDescent="0.25">
      <c r="H10288" s="30"/>
      <c r="I10288" s="30"/>
      <c r="J10288" s="30"/>
    </row>
    <row r="10289" spans="8:10" x14ac:dyDescent="0.25">
      <c r="H10289" s="30"/>
      <c r="I10289" s="30"/>
      <c r="J10289" s="30"/>
    </row>
    <row r="10290" spans="8:10" x14ac:dyDescent="0.25">
      <c r="H10290" s="30"/>
      <c r="I10290" s="30"/>
      <c r="J10290" s="30"/>
    </row>
    <row r="10291" spans="8:10" x14ac:dyDescent="0.25">
      <c r="H10291" s="30"/>
      <c r="I10291" s="30"/>
      <c r="J10291" s="30"/>
    </row>
    <row r="10292" spans="8:10" x14ac:dyDescent="0.25">
      <c r="H10292" s="30"/>
      <c r="I10292" s="30"/>
      <c r="J10292" s="30"/>
    </row>
    <row r="10293" spans="8:10" x14ac:dyDescent="0.25">
      <c r="H10293" s="30"/>
      <c r="I10293" s="30"/>
      <c r="J10293" s="30"/>
    </row>
    <row r="10294" spans="8:10" x14ac:dyDescent="0.25">
      <c r="H10294" s="30"/>
      <c r="I10294" s="30"/>
      <c r="J10294" s="30"/>
    </row>
    <row r="10295" spans="8:10" x14ac:dyDescent="0.25">
      <c r="H10295" s="30"/>
      <c r="I10295" s="30"/>
      <c r="J10295" s="30"/>
    </row>
    <row r="10296" spans="8:10" x14ac:dyDescent="0.25">
      <c r="H10296" s="30"/>
      <c r="I10296" s="30"/>
      <c r="J10296" s="30"/>
    </row>
    <row r="10297" spans="8:10" x14ac:dyDescent="0.25">
      <c r="H10297" s="30"/>
      <c r="I10297" s="30"/>
      <c r="J10297" s="30"/>
    </row>
    <row r="10298" spans="8:10" x14ac:dyDescent="0.25">
      <c r="H10298" s="30"/>
      <c r="I10298" s="30"/>
      <c r="J10298" s="30"/>
    </row>
    <row r="10299" spans="8:10" x14ac:dyDescent="0.25">
      <c r="H10299" s="30"/>
      <c r="I10299" s="30"/>
      <c r="J10299" s="30"/>
    </row>
    <row r="10300" spans="8:10" x14ac:dyDescent="0.25">
      <c r="H10300" s="30"/>
      <c r="I10300" s="30"/>
      <c r="J10300" s="30"/>
    </row>
    <row r="10301" spans="8:10" x14ac:dyDescent="0.25">
      <c r="H10301" s="30"/>
      <c r="I10301" s="30"/>
      <c r="J10301" s="30"/>
    </row>
    <row r="10302" spans="8:10" x14ac:dyDescent="0.25">
      <c r="H10302" s="30"/>
      <c r="I10302" s="30"/>
      <c r="J10302" s="30"/>
    </row>
    <row r="10303" spans="8:10" x14ac:dyDescent="0.25">
      <c r="H10303" s="30"/>
      <c r="I10303" s="30"/>
      <c r="J10303" s="30"/>
    </row>
    <row r="10304" spans="8:10" x14ac:dyDescent="0.25">
      <c r="H10304" s="30"/>
      <c r="I10304" s="30"/>
      <c r="J10304" s="30"/>
    </row>
    <row r="10305" spans="8:10" x14ac:dyDescent="0.25">
      <c r="H10305" s="30"/>
      <c r="I10305" s="30"/>
      <c r="J10305" s="30"/>
    </row>
    <row r="10306" spans="8:10" x14ac:dyDescent="0.25">
      <c r="H10306" s="30"/>
      <c r="I10306" s="30"/>
      <c r="J10306" s="30"/>
    </row>
    <row r="10307" spans="8:10" x14ac:dyDescent="0.25">
      <c r="H10307" s="30"/>
      <c r="I10307" s="30"/>
      <c r="J10307" s="30"/>
    </row>
    <row r="10308" spans="8:10" x14ac:dyDescent="0.25">
      <c r="H10308" s="30"/>
      <c r="I10308" s="30"/>
      <c r="J10308" s="30"/>
    </row>
    <row r="10309" spans="8:10" x14ac:dyDescent="0.25">
      <c r="H10309" s="30"/>
      <c r="I10309" s="30"/>
      <c r="J10309" s="30"/>
    </row>
    <row r="10310" spans="8:10" x14ac:dyDescent="0.25">
      <c r="H10310" s="30"/>
      <c r="I10310" s="30"/>
      <c r="J10310" s="30"/>
    </row>
    <row r="10311" spans="8:10" x14ac:dyDescent="0.25">
      <c r="H10311" s="30"/>
      <c r="I10311" s="30"/>
      <c r="J10311" s="30"/>
    </row>
    <row r="10312" spans="8:10" x14ac:dyDescent="0.25">
      <c r="H10312" s="30"/>
      <c r="I10312" s="30"/>
      <c r="J10312" s="30"/>
    </row>
    <row r="10313" spans="8:10" x14ac:dyDescent="0.25">
      <c r="H10313" s="30"/>
      <c r="I10313" s="30"/>
      <c r="J10313" s="30"/>
    </row>
    <row r="10314" spans="8:10" x14ac:dyDescent="0.25">
      <c r="H10314" s="30"/>
      <c r="I10314" s="30"/>
      <c r="J10314" s="30"/>
    </row>
    <row r="10315" spans="8:10" x14ac:dyDescent="0.25">
      <c r="H10315" s="30"/>
      <c r="I10315" s="30"/>
      <c r="J10315" s="30"/>
    </row>
    <row r="10316" spans="8:10" x14ac:dyDescent="0.25">
      <c r="H10316" s="30"/>
      <c r="I10316" s="30"/>
      <c r="J10316" s="30"/>
    </row>
    <row r="10317" spans="8:10" x14ac:dyDescent="0.25">
      <c r="H10317" s="30"/>
      <c r="I10317" s="30"/>
      <c r="J10317" s="30"/>
    </row>
    <row r="10318" spans="8:10" x14ac:dyDescent="0.25">
      <c r="H10318" s="30"/>
      <c r="I10318" s="30"/>
      <c r="J10318" s="30"/>
    </row>
    <row r="10319" spans="8:10" x14ac:dyDescent="0.25">
      <c r="H10319" s="30"/>
      <c r="I10319" s="30"/>
      <c r="J10319" s="30"/>
    </row>
    <row r="10320" spans="8:10" x14ac:dyDescent="0.25">
      <c r="H10320" s="30"/>
      <c r="I10320" s="30"/>
      <c r="J10320" s="30"/>
    </row>
    <row r="10321" spans="8:10" x14ac:dyDescent="0.25">
      <c r="H10321" s="30"/>
      <c r="I10321" s="30"/>
      <c r="J10321" s="30"/>
    </row>
    <row r="10322" spans="8:10" x14ac:dyDescent="0.25">
      <c r="H10322" s="30"/>
      <c r="I10322" s="30"/>
      <c r="J10322" s="30"/>
    </row>
    <row r="10323" spans="8:10" x14ac:dyDescent="0.25">
      <c r="H10323" s="30"/>
      <c r="I10323" s="30"/>
      <c r="J10323" s="30"/>
    </row>
    <row r="10324" spans="8:10" x14ac:dyDescent="0.25">
      <c r="H10324" s="30"/>
      <c r="I10324" s="30"/>
      <c r="J10324" s="30"/>
    </row>
    <row r="10325" spans="8:10" x14ac:dyDescent="0.25">
      <c r="H10325" s="30"/>
      <c r="I10325" s="30"/>
      <c r="J10325" s="30"/>
    </row>
    <row r="10326" spans="8:10" x14ac:dyDescent="0.25">
      <c r="H10326" s="30"/>
      <c r="I10326" s="30"/>
      <c r="J10326" s="30"/>
    </row>
    <row r="10327" spans="8:10" x14ac:dyDescent="0.25">
      <c r="H10327" s="30"/>
      <c r="I10327" s="30"/>
      <c r="J10327" s="30"/>
    </row>
    <row r="10328" spans="8:10" x14ac:dyDescent="0.25">
      <c r="H10328" s="30"/>
      <c r="I10328" s="30"/>
      <c r="J10328" s="30"/>
    </row>
    <row r="10329" spans="8:10" x14ac:dyDescent="0.25">
      <c r="H10329" s="30"/>
      <c r="I10329" s="30"/>
      <c r="J10329" s="30"/>
    </row>
    <row r="10330" spans="8:10" x14ac:dyDescent="0.25">
      <c r="H10330" s="30"/>
      <c r="I10330" s="30"/>
      <c r="J10330" s="30"/>
    </row>
    <row r="10331" spans="8:10" x14ac:dyDescent="0.25">
      <c r="H10331" s="30"/>
      <c r="I10331" s="30"/>
      <c r="J10331" s="30"/>
    </row>
    <row r="10332" spans="8:10" x14ac:dyDescent="0.25">
      <c r="H10332" s="30"/>
      <c r="I10332" s="30"/>
      <c r="J10332" s="30"/>
    </row>
    <row r="10333" spans="8:10" x14ac:dyDescent="0.25">
      <c r="H10333" s="30"/>
      <c r="I10333" s="30"/>
      <c r="J10333" s="30"/>
    </row>
    <row r="10334" spans="8:10" x14ac:dyDescent="0.25">
      <c r="H10334" s="30"/>
      <c r="I10334" s="30"/>
      <c r="J10334" s="30"/>
    </row>
    <row r="10335" spans="8:10" x14ac:dyDescent="0.25">
      <c r="H10335" s="30"/>
      <c r="I10335" s="30"/>
      <c r="J10335" s="30"/>
    </row>
    <row r="10336" spans="8:10" x14ac:dyDescent="0.25">
      <c r="H10336" s="30"/>
      <c r="I10336" s="30"/>
      <c r="J10336" s="30"/>
    </row>
    <row r="10337" spans="8:10" x14ac:dyDescent="0.25">
      <c r="H10337" s="30"/>
      <c r="I10337" s="30"/>
      <c r="J10337" s="30"/>
    </row>
    <row r="10338" spans="8:10" x14ac:dyDescent="0.25">
      <c r="H10338" s="30"/>
      <c r="I10338" s="30"/>
      <c r="J10338" s="30"/>
    </row>
    <row r="10339" spans="8:10" x14ac:dyDescent="0.25">
      <c r="H10339" s="30"/>
      <c r="I10339" s="30"/>
      <c r="J10339" s="30"/>
    </row>
    <row r="10340" spans="8:10" x14ac:dyDescent="0.25">
      <c r="H10340" s="30"/>
      <c r="I10340" s="30"/>
      <c r="J10340" s="30"/>
    </row>
    <row r="10341" spans="8:10" x14ac:dyDescent="0.25">
      <c r="H10341" s="30"/>
      <c r="I10341" s="30"/>
      <c r="J10341" s="30"/>
    </row>
    <row r="10342" spans="8:10" x14ac:dyDescent="0.25">
      <c r="H10342" s="30"/>
      <c r="I10342" s="30"/>
      <c r="J10342" s="30"/>
    </row>
    <row r="10343" spans="8:10" x14ac:dyDescent="0.25">
      <c r="H10343" s="30"/>
      <c r="I10343" s="30"/>
      <c r="J10343" s="30"/>
    </row>
    <row r="10344" spans="8:10" x14ac:dyDescent="0.25">
      <c r="H10344" s="30"/>
      <c r="I10344" s="30"/>
      <c r="J10344" s="30"/>
    </row>
    <row r="10345" spans="8:10" x14ac:dyDescent="0.25">
      <c r="H10345" s="30"/>
      <c r="I10345" s="30"/>
      <c r="J10345" s="30"/>
    </row>
    <row r="10346" spans="8:10" x14ac:dyDescent="0.25">
      <c r="H10346" s="30"/>
      <c r="I10346" s="30"/>
      <c r="J10346" s="30"/>
    </row>
    <row r="10347" spans="8:10" x14ac:dyDescent="0.25">
      <c r="H10347" s="30"/>
      <c r="I10347" s="30"/>
      <c r="J10347" s="30"/>
    </row>
    <row r="10348" spans="8:10" x14ac:dyDescent="0.25">
      <c r="H10348" s="30"/>
      <c r="I10348" s="30"/>
      <c r="J10348" s="30"/>
    </row>
    <row r="10349" spans="8:10" x14ac:dyDescent="0.25">
      <c r="H10349" s="30"/>
      <c r="I10349" s="30"/>
      <c r="J10349" s="30"/>
    </row>
    <row r="10350" spans="8:10" x14ac:dyDescent="0.25">
      <c r="H10350" s="30"/>
      <c r="I10350" s="30"/>
      <c r="J10350" s="30"/>
    </row>
    <row r="10351" spans="8:10" x14ac:dyDescent="0.25">
      <c r="H10351" s="30"/>
      <c r="I10351" s="30"/>
      <c r="J10351" s="30"/>
    </row>
    <row r="10352" spans="8:10" x14ac:dyDescent="0.25">
      <c r="H10352" s="30"/>
      <c r="I10352" s="30"/>
      <c r="J10352" s="30"/>
    </row>
    <row r="10353" spans="8:10" x14ac:dyDescent="0.25">
      <c r="H10353" s="30"/>
      <c r="I10353" s="30"/>
      <c r="J10353" s="30"/>
    </row>
    <row r="10354" spans="8:10" x14ac:dyDescent="0.25">
      <c r="H10354" s="30"/>
      <c r="I10354" s="30"/>
      <c r="J10354" s="30"/>
    </row>
    <row r="10355" spans="8:10" x14ac:dyDescent="0.25">
      <c r="H10355" s="30"/>
      <c r="I10355" s="30"/>
      <c r="J10355" s="30"/>
    </row>
    <row r="10356" spans="8:10" x14ac:dyDescent="0.25">
      <c r="H10356" s="30"/>
      <c r="I10356" s="30"/>
      <c r="J10356" s="30"/>
    </row>
    <row r="10357" spans="8:10" x14ac:dyDescent="0.25">
      <c r="H10357" s="30"/>
      <c r="I10357" s="30"/>
      <c r="J10357" s="30"/>
    </row>
    <row r="10358" spans="8:10" x14ac:dyDescent="0.25">
      <c r="H10358" s="30"/>
      <c r="I10358" s="30"/>
      <c r="J10358" s="30"/>
    </row>
    <row r="10359" spans="8:10" x14ac:dyDescent="0.25">
      <c r="H10359" s="30"/>
      <c r="I10359" s="30"/>
      <c r="J10359" s="30"/>
    </row>
    <row r="10360" spans="8:10" x14ac:dyDescent="0.25">
      <c r="H10360" s="30"/>
      <c r="I10360" s="30"/>
      <c r="J10360" s="30"/>
    </row>
    <row r="10361" spans="8:10" x14ac:dyDescent="0.25">
      <c r="H10361" s="30"/>
      <c r="I10361" s="30"/>
      <c r="J10361" s="30"/>
    </row>
    <row r="10362" spans="8:10" x14ac:dyDescent="0.25">
      <c r="H10362" s="30"/>
      <c r="I10362" s="30"/>
      <c r="J10362" s="30"/>
    </row>
    <row r="10363" spans="8:10" x14ac:dyDescent="0.25">
      <c r="H10363" s="30"/>
      <c r="I10363" s="30"/>
      <c r="J10363" s="30"/>
    </row>
    <row r="10364" spans="8:10" x14ac:dyDescent="0.25">
      <c r="H10364" s="30"/>
      <c r="I10364" s="30"/>
      <c r="J10364" s="30"/>
    </row>
    <row r="10365" spans="8:10" x14ac:dyDescent="0.25">
      <c r="H10365" s="30"/>
      <c r="I10365" s="30"/>
      <c r="J10365" s="30"/>
    </row>
    <row r="10366" spans="8:10" x14ac:dyDescent="0.25">
      <c r="H10366" s="30"/>
      <c r="I10366" s="30"/>
      <c r="J10366" s="30"/>
    </row>
    <row r="10367" spans="8:10" x14ac:dyDescent="0.25">
      <c r="H10367" s="30"/>
      <c r="I10367" s="30"/>
      <c r="J10367" s="30"/>
    </row>
    <row r="10368" spans="8:10" x14ac:dyDescent="0.25">
      <c r="H10368" s="30"/>
      <c r="I10368" s="30"/>
      <c r="J10368" s="30"/>
    </row>
    <row r="10369" spans="8:10" x14ac:dyDescent="0.25">
      <c r="H10369" s="30"/>
      <c r="I10369" s="30"/>
      <c r="J10369" s="30"/>
    </row>
    <row r="10370" spans="8:10" x14ac:dyDescent="0.25">
      <c r="H10370" s="30"/>
      <c r="I10370" s="30"/>
      <c r="J10370" s="30"/>
    </row>
    <row r="10371" spans="8:10" x14ac:dyDescent="0.25">
      <c r="H10371" s="30"/>
      <c r="I10371" s="30"/>
      <c r="J10371" s="30"/>
    </row>
    <row r="10372" spans="8:10" x14ac:dyDescent="0.25">
      <c r="H10372" s="30"/>
      <c r="I10372" s="30"/>
      <c r="J10372" s="30"/>
    </row>
    <row r="10373" spans="8:10" x14ac:dyDescent="0.25">
      <c r="H10373" s="30"/>
      <c r="I10373" s="30"/>
      <c r="J10373" s="30"/>
    </row>
    <row r="10374" spans="8:10" x14ac:dyDescent="0.25">
      <c r="H10374" s="30"/>
      <c r="I10374" s="30"/>
      <c r="J10374" s="30"/>
    </row>
    <row r="10375" spans="8:10" x14ac:dyDescent="0.25">
      <c r="H10375" s="30"/>
      <c r="I10375" s="30"/>
      <c r="J10375" s="30"/>
    </row>
    <row r="10376" spans="8:10" x14ac:dyDescent="0.25">
      <c r="H10376" s="30"/>
      <c r="I10376" s="30"/>
      <c r="J10376" s="30"/>
    </row>
    <row r="10377" spans="8:10" x14ac:dyDescent="0.25">
      <c r="H10377" s="30"/>
      <c r="I10377" s="30"/>
      <c r="J10377" s="30"/>
    </row>
    <row r="10378" spans="8:10" x14ac:dyDescent="0.25">
      <c r="H10378" s="30"/>
      <c r="I10378" s="30"/>
      <c r="J10378" s="30"/>
    </row>
    <row r="10379" spans="8:10" x14ac:dyDescent="0.25">
      <c r="H10379" s="30"/>
      <c r="I10379" s="30"/>
      <c r="J10379" s="30"/>
    </row>
    <row r="10380" spans="8:10" x14ac:dyDescent="0.25">
      <c r="H10380" s="30"/>
      <c r="I10380" s="30"/>
      <c r="J10380" s="30"/>
    </row>
    <row r="10381" spans="8:10" x14ac:dyDescent="0.25">
      <c r="H10381" s="30"/>
      <c r="I10381" s="30"/>
      <c r="J10381" s="30"/>
    </row>
    <row r="10382" spans="8:10" x14ac:dyDescent="0.25">
      <c r="H10382" s="30"/>
      <c r="I10382" s="30"/>
      <c r="J10382" s="30"/>
    </row>
    <row r="10383" spans="8:10" x14ac:dyDescent="0.25">
      <c r="H10383" s="30"/>
      <c r="I10383" s="30"/>
      <c r="J10383" s="30"/>
    </row>
    <row r="10384" spans="8:10" x14ac:dyDescent="0.25">
      <c r="H10384" s="30"/>
      <c r="I10384" s="30"/>
      <c r="J10384" s="30"/>
    </row>
    <row r="10385" spans="8:10" x14ac:dyDescent="0.25">
      <c r="H10385" s="30"/>
      <c r="I10385" s="30"/>
      <c r="J10385" s="30"/>
    </row>
    <row r="10386" spans="8:10" x14ac:dyDescent="0.25">
      <c r="H10386" s="30"/>
      <c r="I10386" s="30"/>
      <c r="J10386" s="30"/>
    </row>
    <row r="10387" spans="8:10" x14ac:dyDescent="0.25">
      <c r="H10387" s="30"/>
      <c r="I10387" s="30"/>
      <c r="J10387" s="30"/>
    </row>
    <row r="10388" spans="8:10" x14ac:dyDescent="0.25">
      <c r="H10388" s="30"/>
      <c r="I10388" s="30"/>
      <c r="J10388" s="30"/>
    </row>
    <row r="10389" spans="8:10" x14ac:dyDescent="0.25">
      <c r="H10389" s="30"/>
      <c r="I10389" s="30"/>
      <c r="J10389" s="30"/>
    </row>
    <row r="10390" spans="8:10" x14ac:dyDescent="0.25">
      <c r="H10390" s="30"/>
      <c r="I10390" s="30"/>
      <c r="J10390" s="30"/>
    </row>
    <row r="10391" spans="8:10" x14ac:dyDescent="0.25">
      <c r="H10391" s="30"/>
      <c r="I10391" s="30"/>
      <c r="J10391" s="30"/>
    </row>
    <row r="10392" spans="8:10" x14ac:dyDescent="0.25">
      <c r="H10392" s="30"/>
      <c r="I10392" s="30"/>
      <c r="J10392" s="30"/>
    </row>
    <row r="10393" spans="8:10" x14ac:dyDescent="0.25">
      <c r="H10393" s="30"/>
      <c r="I10393" s="30"/>
      <c r="J10393" s="30"/>
    </row>
    <row r="10394" spans="8:10" x14ac:dyDescent="0.25">
      <c r="H10394" s="30"/>
      <c r="I10394" s="30"/>
      <c r="J10394" s="30"/>
    </row>
    <row r="10395" spans="8:10" x14ac:dyDescent="0.25">
      <c r="H10395" s="30"/>
      <c r="I10395" s="30"/>
      <c r="J10395" s="30"/>
    </row>
    <row r="10396" spans="8:10" x14ac:dyDescent="0.25">
      <c r="H10396" s="30"/>
      <c r="I10396" s="30"/>
      <c r="J10396" s="30"/>
    </row>
    <row r="10397" spans="8:10" x14ac:dyDescent="0.25">
      <c r="H10397" s="30"/>
      <c r="I10397" s="30"/>
      <c r="J10397" s="30"/>
    </row>
    <row r="10398" spans="8:10" x14ac:dyDescent="0.25">
      <c r="H10398" s="30"/>
      <c r="I10398" s="30"/>
      <c r="J10398" s="30"/>
    </row>
    <row r="10399" spans="8:10" x14ac:dyDescent="0.25">
      <c r="H10399" s="30"/>
      <c r="I10399" s="30"/>
      <c r="J10399" s="30"/>
    </row>
    <row r="10400" spans="8:10" x14ac:dyDescent="0.25">
      <c r="H10400" s="30"/>
      <c r="I10400" s="30"/>
      <c r="J10400" s="30"/>
    </row>
    <row r="10401" spans="8:10" x14ac:dyDescent="0.25">
      <c r="H10401" s="30"/>
      <c r="I10401" s="30"/>
      <c r="J10401" s="30"/>
    </row>
    <row r="10402" spans="8:10" x14ac:dyDescent="0.25">
      <c r="H10402" s="30"/>
      <c r="I10402" s="30"/>
      <c r="J10402" s="30"/>
    </row>
    <row r="10403" spans="8:10" x14ac:dyDescent="0.25">
      <c r="H10403" s="30"/>
      <c r="I10403" s="30"/>
      <c r="J10403" s="30"/>
    </row>
    <row r="10404" spans="8:10" x14ac:dyDescent="0.25">
      <c r="H10404" s="30"/>
      <c r="I10404" s="30"/>
      <c r="J10404" s="30"/>
    </row>
    <row r="10405" spans="8:10" x14ac:dyDescent="0.25">
      <c r="H10405" s="30"/>
      <c r="I10405" s="30"/>
      <c r="J10405" s="30"/>
    </row>
    <row r="10406" spans="8:10" x14ac:dyDescent="0.25">
      <c r="H10406" s="30"/>
      <c r="I10406" s="30"/>
      <c r="J10406" s="30"/>
    </row>
    <row r="10407" spans="8:10" x14ac:dyDescent="0.25">
      <c r="H10407" s="30"/>
      <c r="I10407" s="30"/>
      <c r="J10407" s="30"/>
    </row>
    <row r="10408" spans="8:10" x14ac:dyDescent="0.25">
      <c r="H10408" s="30"/>
      <c r="I10408" s="30"/>
      <c r="J10408" s="30"/>
    </row>
    <row r="10409" spans="8:10" x14ac:dyDescent="0.25">
      <c r="H10409" s="30"/>
      <c r="I10409" s="30"/>
      <c r="J10409" s="30"/>
    </row>
    <row r="10410" spans="8:10" x14ac:dyDescent="0.25">
      <c r="H10410" s="30"/>
      <c r="I10410" s="30"/>
      <c r="J10410" s="30"/>
    </row>
    <row r="10411" spans="8:10" x14ac:dyDescent="0.25">
      <c r="H10411" s="30"/>
      <c r="I10411" s="30"/>
      <c r="J10411" s="30"/>
    </row>
    <row r="10412" spans="8:10" x14ac:dyDescent="0.25">
      <c r="H10412" s="30"/>
      <c r="I10412" s="30"/>
      <c r="J10412" s="30"/>
    </row>
    <row r="10413" spans="8:10" x14ac:dyDescent="0.25">
      <c r="H10413" s="30"/>
      <c r="I10413" s="30"/>
      <c r="J10413" s="30"/>
    </row>
    <row r="10414" spans="8:10" x14ac:dyDescent="0.25">
      <c r="H10414" s="30"/>
      <c r="I10414" s="30"/>
      <c r="J10414" s="30"/>
    </row>
    <row r="10415" spans="8:10" x14ac:dyDescent="0.25">
      <c r="H10415" s="30"/>
      <c r="I10415" s="30"/>
      <c r="J10415" s="30"/>
    </row>
    <row r="10416" spans="8:10" x14ac:dyDescent="0.25">
      <c r="H10416" s="30"/>
      <c r="I10416" s="30"/>
      <c r="J10416" s="30"/>
    </row>
    <row r="10417" spans="8:10" x14ac:dyDescent="0.25">
      <c r="H10417" s="30"/>
      <c r="I10417" s="30"/>
      <c r="J10417" s="30"/>
    </row>
    <row r="10418" spans="8:10" x14ac:dyDescent="0.25">
      <c r="H10418" s="30"/>
      <c r="I10418" s="30"/>
      <c r="J10418" s="30"/>
    </row>
    <row r="10419" spans="8:10" x14ac:dyDescent="0.25">
      <c r="H10419" s="30"/>
      <c r="I10419" s="30"/>
      <c r="J10419" s="30"/>
    </row>
    <row r="10420" spans="8:10" x14ac:dyDescent="0.25">
      <c r="H10420" s="30"/>
      <c r="I10420" s="30"/>
      <c r="J10420" s="30"/>
    </row>
    <row r="10421" spans="8:10" x14ac:dyDescent="0.25">
      <c r="H10421" s="30"/>
      <c r="I10421" s="30"/>
      <c r="J10421" s="30"/>
    </row>
    <row r="10422" spans="8:10" x14ac:dyDescent="0.25">
      <c r="H10422" s="30"/>
      <c r="I10422" s="30"/>
      <c r="J10422" s="30"/>
    </row>
    <row r="10423" spans="8:10" x14ac:dyDescent="0.25">
      <c r="H10423" s="30"/>
      <c r="I10423" s="30"/>
      <c r="J10423" s="30"/>
    </row>
    <row r="10424" spans="8:10" x14ac:dyDescent="0.25">
      <c r="H10424" s="30"/>
      <c r="I10424" s="30"/>
      <c r="J10424" s="30"/>
    </row>
    <row r="10425" spans="8:10" x14ac:dyDescent="0.25">
      <c r="H10425" s="30"/>
      <c r="I10425" s="30"/>
      <c r="J10425" s="30"/>
    </row>
    <row r="10426" spans="8:10" x14ac:dyDescent="0.25">
      <c r="H10426" s="30"/>
      <c r="I10426" s="30"/>
      <c r="J10426" s="30"/>
    </row>
    <row r="10427" spans="8:10" x14ac:dyDescent="0.25">
      <c r="H10427" s="30"/>
      <c r="I10427" s="30"/>
      <c r="J10427" s="30"/>
    </row>
    <row r="10428" spans="8:10" x14ac:dyDescent="0.25">
      <c r="H10428" s="30"/>
      <c r="I10428" s="30"/>
      <c r="J10428" s="30"/>
    </row>
    <row r="10429" spans="8:10" x14ac:dyDescent="0.25">
      <c r="H10429" s="30"/>
      <c r="I10429" s="30"/>
      <c r="J10429" s="30"/>
    </row>
    <row r="10430" spans="8:10" x14ac:dyDescent="0.25">
      <c r="H10430" s="30"/>
      <c r="I10430" s="30"/>
      <c r="J10430" s="30"/>
    </row>
    <row r="10431" spans="8:10" x14ac:dyDescent="0.25">
      <c r="H10431" s="30"/>
      <c r="I10431" s="30"/>
      <c r="J10431" s="30"/>
    </row>
    <row r="10432" spans="8:10" x14ac:dyDescent="0.25">
      <c r="H10432" s="30"/>
      <c r="I10432" s="30"/>
      <c r="J10432" s="30"/>
    </row>
    <row r="10433" spans="8:10" x14ac:dyDescent="0.25">
      <c r="H10433" s="30"/>
      <c r="I10433" s="30"/>
      <c r="J10433" s="30"/>
    </row>
    <row r="10434" spans="8:10" x14ac:dyDescent="0.25">
      <c r="H10434" s="30"/>
      <c r="I10434" s="30"/>
      <c r="J10434" s="30"/>
    </row>
    <row r="10435" spans="8:10" x14ac:dyDescent="0.25">
      <c r="H10435" s="30"/>
      <c r="I10435" s="30"/>
      <c r="J10435" s="30"/>
    </row>
    <row r="10436" spans="8:10" x14ac:dyDescent="0.25">
      <c r="H10436" s="30"/>
      <c r="I10436" s="30"/>
      <c r="J10436" s="30"/>
    </row>
    <row r="10437" spans="8:10" x14ac:dyDescent="0.25">
      <c r="H10437" s="30"/>
      <c r="I10437" s="30"/>
      <c r="J10437" s="30"/>
    </row>
    <row r="10438" spans="8:10" x14ac:dyDescent="0.25">
      <c r="H10438" s="30"/>
      <c r="I10438" s="30"/>
      <c r="J10438" s="30"/>
    </row>
    <row r="10439" spans="8:10" x14ac:dyDescent="0.25">
      <c r="H10439" s="30"/>
      <c r="I10439" s="30"/>
      <c r="J10439" s="30"/>
    </row>
    <row r="10440" spans="8:10" x14ac:dyDescent="0.25">
      <c r="H10440" s="30"/>
      <c r="I10440" s="30"/>
      <c r="J10440" s="30"/>
    </row>
    <row r="10441" spans="8:10" x14ac:dyDescent="0.25">
      <c r="H10441" s="30"/>
      <c r="I10441" s="30"/>
      <c r="J10441" s="30"/>
    </row>
    <row r="10442" spans="8:10" x14ac:dyDescent="0.25">
      <c r="H10442" s="30"/>
      <c r="I10442" s="30"/>
      <c r="J10442" s="30"/>
    </row>
    <row r="10443" spans="8:10" x14ac:dyDescent="0.25">
      <c r="H10443" s="30"/>
      <c r="I10443" s="30"/>
      <c r="J10443" s="30"/>
    </row>
    <row r="10444" spans="8:10" x14ac:dyDescent="0.25">
      <c r="H10444" s="30"/>
      <c r="I10444" s="30"/>
      <c r="J10444" s="30"/>
    </row>
    <row r="10445" spans="8:10" x14ac:dyDescent="0.25">
      <c r="H10445" s="30"/>
      <c r="I10445" s="30"/>
      <c r="J10445" s="30"/>
    </row>
    <row r="10446" spans="8:10" x14ac:dyDescent="0.25">
      <c r="H10446" s="30"/>
      <c r="I10446" s="30"/>
      <c r="J10446" s="30"/>
    </row>
    <row r="10447" spans="8:10" x14ac:dyDescent="0.25">
      <c r="H10447" s="30"/>
      <c r="I10447" s="30"/>
      <c r="J10447" s="30"/>
    </row>
    <row r="10448" spans="8:10" x14ac:dyDescent="0.25">
      <c r="H10448" s="30"/>
      <c r="I10448" s="30"/>
      <c r="J10448" s="30"/>
    </row>
    <row r="10449" spans="8:10" x14ac:dyDescent="0.25">
      <c r="H10449" s="30"/>
      <c r="I10449" s="30"/>
      <c r="J10449" s="30"/>
    </row>
    <row r="10450" spans="8:10" x14ac:dyDescent="0.25">
      <c r="H10450" s="30"/>
      <c r="I10450" s="30"/>
      <c r="J10450" s="30"/>
    </row>
    <row r="10451" spans="8:10" x14ac:dyDescent="0.25">
      <c r="H10451" s="30"/>
      <c r="I10451" s="30"/>
      <c r="J10451" s="30"/>
    </row>
    <row r="10452" spans="8:10" x14ac:dyDescent="0.25">
      <c r="H10452" s="30"/>
      <c r="I10452" s="30"/>
      <c r="J10452" s="30"/>
    </row>
    <row r="10453" spans="8:10" x14ac:dyDescent="0.25">
      <c r="H10453" s="30"/>
      <c r="I10453" s="30"/>
      <c r="J10453" s="30"/>
    </row>
    <row r="10454" spans="8:10" x14ac:dyDescent="0.25">
      <c r="H10454" s="30"/>
      <c r="I10454" s="30"/>
      <c r="J10454" s="30"/>
    </row>
    <row r="10455" spans="8:10" x14ac:dyDescent="0.25">
      <c r="H10455" s="30"/>
      <c r="I10455" s="30"/>
      <c r="J10455" s="30"/>
    </row>
    <row r="10456" spans="8:10" x14ac:dyDescent="0.25">
      <c r="H10456" s="30"/>
      <c r="I10456" s="30"/>
      <c r="J10456" s="30"/>
    </row>
    <row r="10457" spans="8:10" x14ac:dyDescent="0.25">
      <c r="H10457" s="30"/>
      <c r="I10457" s="30"/>
      <c r="J10457" s="30"/>
    </row>
    <row r="10458" spans="8:10" x14ac:dyDescent="0.25">
      <c r="H10458" s="30"/>
      <c r="I10458" s="30"/>
      <c r="J10458" s="30"/>
    </row>
    <row r="10459" spans="8:10" x14ac:dyDescent="0.25">
      <c r="H10459" s="30"/>
      <c r="I10459" s="30"/>
      <c r="J10459" s="30"/>
    </row>
    <row r="10460" spans="8:10" x14ac:dyDescent="0.25">
      <c r="H10460" s="30"/>
      <c r="I10460" s="30"/>
      <c r="J10460" s="30"/>
    </row>
    <row r="10461" spans="8:10" x14ac:dyDescent="0.25">
      <c r="H10461" s="30"/>
      <c r="I10461" s="30"/>
      <c r="J10461" s="30"/>
    </row>
    <row r="10462" spans="8:10" x14ac:dyDescent="0.25">
      <c r="H10462" s="30"/>
      <c r="I10462" s="30"/>
      <c r="J10462" s="30"/>
    </row>
    <row r="10463" spans="8:10" x14ac:dyDescent="0.25">
      <c r="H10463" s="30"/>
      <c r="I10463" s="30"/>
      <c r="J10463" s="30"/>
    </row>
    <row r="10464" spans="8:10" x14ac:dyDescent="0.25">
      <c r="H10464" s="30"/>
      <c r="I10464" s="30"/>
      <c r="J10464" s="30"/>
    </row>
    <row r="10465" spans="8:10" x14ac:dyDescent="0.25">
      <c r="H10465" s="30"/>
      <c r="I10465" s="30"/>
      <c r="J10465" s="30"/>
    </row>
    <row r="10466" spans="8:10" x14ac:dyDescent="0.25">
      <c r="H10466" s="30"/>
      <c r="I10466" s="30"/>
      <c r="J10466" s="30"/>
    </row>
    <row r="10467" spans="8:10" x14ac:dyDescent="0.25">
      <c r="H10467" s="30"/>
      <c r="I10467" s="30"/>
      <c r="J10467" s="30"/>
    </row>
    <row r="10468" spans="8:10" x14ac:dyDescent="0.25">
      <c r="H10468" s="30"/>
      <c r="I10468" s="30"/>
      <c r="J10468" s="30"/>
    </row>
    <row r="10469" spans="8:10" x14ac:dyDescent="0.25">
      <c r="H10469" s="30"/>
      <c r="I10469" s="30"/>
      <c r="J10469" s="30"/>
    </row>
    <row r="10470" spans="8:10" x14ac:dyDescent="0.25">
      <c r="H10470" s="30"/>
      <c r="I10470" s="30"/>
      <c r="J10470" s="30"/>
    </row>
    <row r="10471" spans="8:10" x14ac:dyDescent="0.25">
      <c r="H10471" s="30"/>
      <c r="I10471" s="30"/>
      <c r="J10471" s="30"/>
    </row>
    <row r="10472" spans="8:10" x14ac:dyDescent="0.25">
      <c r="H10472" s="30"/>
      <c r="I10472" s="30"/>
      <c r="J10472" s="30"/>
    </row>
    <row r="10473" spans="8:10" x14ac:dyDescent="0.25">
      <c r="H10473" s="30"/>
      <c r="I10473" s="30"/>
      <c r="J10473" s="30"/>
    </row>
    <row r="10474" spans="8:10" x14ac:dyDescent="0.25">
      <c r="H10474" s="30"/>
      <c r="I10474" s="30"/>
      <c r="J10474" s="30"/>
    </row>
    <row r="10475" spans="8:10" x14ac:dyDescent="0.25">
      <c r="H10475" s="30"/>
      <c r="I10475" s="30"/>
      <c r="J10475" s="30"/>
    </row>
    <row r="10476" spans="8:10" x14ac:dyDescent="0.25">
      <c r="H10476" s="30"/>
      <c r="I10476" s="30"/>
      <c r="J10476" s="30"/>
    </row>
    <row r="10477" spans="8:10" x14ac:dyDescent="0.25">
      <c r="H10477" s="30"/>
      <c r="I10477" s="30"/>
      <c r="J10477" s="30"/>
    </row>
    <row r="10478" spans="8:10" x14ac:dyDescent="0.25">
      <c r="H10478" s="30"/>
      <c r="I10478" s="30"/>
      <c r="J10478" s="30"/>
    </row>
    <row r="10479" spans="8:10" x14ac:dyDescent="0.25">
      <c r="H10479" s="30"/>
      <c r="I10479" s="30"/>
      <c r="J10479" s="30"/>
    </row>
    <row r="10480" spans="8:10" x14ac:dyDescent="0.25">
      <c r="H10480" s="30"/>
      <c r="I10480" s="30"/>
      <c r="J10480" s="30"/>
    </row>
    <row r="10481" spans="8:10" x14ac:dyDescent="0.25">
      <c r="H10481" s="30"/>
      <c r="I10481" s="30"/>
      <c r="J10481" s="30"/>
    </row>
    <row r="10482" spans="8:10" x14ac:dyDescent="0.25">
      <c r="H10482" s="30"/>
      <c r="I10482" s="30"/>
      <c r="J10482" s="30"/>
    </row>
    <row r="10483" spans="8:10" x14ac:dyDescent="0.25">
      <c r="H10483" s="30"/>
      <c r="I10483" s="30"/>
      <c r="J10483" s="30"/>
    </row>
    <row r="10484" spans="8:10" x14ac:dyDescent="0.25">
      <c r="H10484" s="30"/>
      <c r="I10484" s="30"/>
      <c r="J10484" s="30"/>
    </row>
    <row r="10485" spans="8:10" x14ac:dyDescent="0.25">
      <c r="H10485" s="30"/>
      <c r="I10485" s="30"/>
      <c r="J10485" s="30"/>
    </row>
    <row r="10486" spans="8:10" x14ac:dyDescent="0.25">
      <c r="H10486" s="30"/>
      <c r="I10486" s="30"/>
      <c r="J10486" s="30"/>
    </row>
    <row r="10487" spans="8:10" x14ac:dyDescent="0.25">
      <c r="H10487" s="30"/>
      <c r="I10487" s="30"/>
      <c r="J10487" s="30"/>
    </row>
    <row r="10488" spans="8:10" x14ac:dyDescent="0.25">
      <c r="H10488" s="30"/>
      <c r="I10488" s="30"/>
      <c r="J10488" s="30"/>
    </row>
    <row r="10489" spans="8:10" x14ac:dyDescent="0.25">
      <c r="H10489" s="30"/>
      <c r="I10489" s="30"/>
      <c r="J10489" s="30"/>
    </row>
    <row r="10490" spans="8:10" x14ac:dyDescent="0.25">
      <c r="H10490" s="30"/>
      <c r="I10490" s="30"/>
      <c r="J10490" s="30"/>
    </row>
    <row r="10491" spans="8:10" x14ac:dyDescent="0.25">
      <c r="H10491" s="30"/>
      <c r="I10491" s="30"/>
      <c r="J10491" s="30"/>
    </row>
    <row r="10492" spans="8:10" x14ac:dyDescent="0.25">
      <c r="H10492" s="30"/>
      <c r="I10492" s="30"/>
      <c r="J10492" s="30"/>
    </row>
    <row r="10493" spans="8:10" x14ac:dyDescent="0.25">
      <c r="H10493" s="30"/>
      <c r="I10493" s="30"/>
      <c r="J10493" s="30"/>
    </row>
    <row r="10494" spans="8:10" x14ac:dyDescent="0.25">
      <c r="H10494" s="30"/>
      <c r="I10494" s="30"/>
      <c r="J10494" s="30"/>
    </row>
    <row r="10495" spans="8:10" x14ac:dyDescent="0.25">
      <c r="H10495" s="30"/>
      <c r="I10495" s="30"/>
      <c r="J10495" s="30"/>
    </row>
    <row r="10496" spans="8:10" x14ac:dyDescent="0.25">
      <c r="H10496" s="30"/>
      <c r="I10496" s="30"/>
      <c r="J10496" s="30"/>
    </row>
    <row r="10497" spans="8:10" x14ac:dyDescent="0.25">
      <c r="H10497" s="30"/>
      <c r="I10497" s="30"/>
      <c r="J10497" s="30"/>
    </row>
    <row r="10498" spans="8:10" x14ac:dyDescent="0.25">
      <c r="H10498" s="30"/>
      <c r="I10498" s="30"/>
      <c r="J10498" s="30"/>
    </row>
    <row r="10499" spans="8:10" x14ac:dyDescent="0.25">
      <c r="H10499" s="30"/>
      <c r="I10499" s="30"/>
      <c r="J10499" s="30"/>
    </row>
    <row r="10500" spans="8:10" x14ac:dyDescent="0.25">
      <c r="H10500" s="30"/>
      <c r="I10500" s="30"/>
      <c r="J10500" s="30"/>
    </row>
    <row r="10501" spans="8:10" x14ac:dyDescent="0.25">
      <c r="H10501" s="30"/>
      <c r="I10501" s="30"/>
      <c r="J10501" s="30"/>
    </row>
    <row r="10502" spans="8:10" x14ac:dyDescent="0.25">
      <c r="H10502" s="30"/>
      <c r="I10502" s="30"/>
      <c r="J10502" s="30"/>
    </row>
    <row r="10503" spans="8:10" x14ac:dyDescent="0.25">
      <c r="H10503" s="30"/>
      <c r="I10503" s="30"/>
      <c r="J10503" s="30"/>
    </row>
    <row r="10504" spans="8:10" x14ac:dyDescent="0.25">
      <c r="H10504" s="30"/>
      <c r="I10504" s="30"/>
      <c r="J10504" s="30"/>
    </row>
    <row r="10505" spans="8:10" x14ac:dyDescent="0.25">
      <c r="H10505" s="30"/>
      <c r="I10505" s="30"/>
      <c r="J10505" s="30"/>
    </row>
    <row r="10506" spans="8:10" x14ac:dyDescent="0.25">
      <c r="H10506" s="30"/>
      <c r="I10506" s="30"/>
      <c r="J10506" s="30"/>
    </row>
    <row r="10507" spans="8:10" x14ac:dyDescent="0.25">
      <c r="H10507" s="30"/>
      <c r="I10507" s="30"/>
      <c r="J10507" s="30"/>
    </row>
    <row r="10508" spans="8:10" x14ac:dyDescent="0.25">
      <c r="H10508" s="30"/>
      <c r="I10508" s="30"/>
      <c r="J10508" s="30"/>
    </row>
    <row r="10509" spans="8:10" x14ac:dyDescent="0.25">
      <c r="H10509" s="30"/>
      <c r="I10509" s="30"/>
      <c r="J10509" s="30"/>
    </row>
    <row r="10510" spans="8:10" x14ac:dyDescent="0.25">
      <c r="H10510" s="30"/>
      <c r="I10510" s="30"/>
      <c r="J10510" s="30"/>
    </row>
    <row r="10511" spans="8:10" x14ac:dyDescent="0.25">
      <c r="H10511" s="30"/>
      <c r="I10511" s="30"/>
      <c r="J10511" s="30"/>
    </row>
    <row r="10512" spans="8:10" x14ac:dyDescent="0.25">
      <c r="H10512" s="30"/>
      <c r="I10512" s="30"/>
      <c r="J10512" s="30"/>
    </row>
    <row r="10513" spans="8:10" x14ac:dyDescent="0.25">
      <c r="H10513" s="30"/>
      <c r="I10513" s="30"/>
      <c r="J10513" s="30"/>
    </row>
    <row r="10514" spans="8:10" x14ac:dyDescent="0.25">
      <c r="H10514" s="30"/>
      <c r="I10514" s="30"/>
      <c r="J10514" s="30"/>
    </row>
    <row r="10515" spans="8:10" x14ac:dyDescent="0.25">
      <c r="H10515" s="30"/>
      <c r="I10515" s="30"/>
      <c r="J10515" s="30"/>
    </row>
    <row r="10516" spans="8:10" x14ac:dyDescent="0.25">
      <c r="H10516" s="30"/>
      <c r="I10516" s="30"/>
      <c r="J10516" s="30"/>
    </row>
    <row r="10517" spans="8:10" x14ac:dyDescent="0.25">
      <c r="H10517" s="30"/>
      <c r="I10517" s="30"/>
      <c r="J10517" s="30"/>
    </row>
    <row r="10518" spans="8:10" x14ac:dyDescent="0.25">
      <c r="H10518" s="30"/>
      <c r="I10518" s="30"/>
      <c r="J10518" s="30"/>
    </row>
    <row r="10519" spans="8:10" x14ac:dyDescent="0.25">
      <c r="H10519" s="30"/>
      <c r="I10519" s="30"/>
      <c r="J10519" s="30"/>
    </row>
    <row r="10520" spans="8:10" x14ac:dyDescent="0.25">
      <c r="H10520" s="30"/>
      <c r="I10520" s="30"/>
      <c r="J10520" s="30"/>
    </row>
    <row r="10521" spans="8:10" x14ac:dyDescent="0.25">
      <c r="H10521" s="30"/>
      <c r="I10521" s="30"/>
      <c r="J10521" s="30"/>
    </row>
    <row r="10522" spans="8:10" x14ac:dyDescent="0.25">
      <c r="H10522" s="30"/>
      <c r="I10522" s="30"/>
      <c r="J10522" s="30"/>
    </row>
    <row r="10523" spans="8:10" x14ac:dyDescent="0.25">
      <c r="H10523" s="30"/>
      <c r="I10523" s="30"/>
      <c r="J10523" s="30"/>
    </row>
    <row r="10524" spans="8:10" x14ac:dyDescent="0.25">
      <c r="H10524" s="30"/>
      <c r="I10524" s="30"/>
      <c r="J10524" s="30"/>
    </row>
    <row r="10525" spans="8:10" x14ac:dyDescent="0.25">
      <c r="H10525" s="30"/>
      <c r="I10525" s="30"/>
      <c r="J10525" s="30"/>
    </row>
    <row r="10526" spans="8:10" x14ac:dyDescent="0.25">
      <c r="H10526" s="30"/>
      <c r="I10526" s="30"/>
      <c r="J10526" s="30"/>
    </row>
    <row r="10527" spans="8:10" x14ac:dyDescent="0.25">
      <c r="H10527" s="30"/>
      <c r="I10527" s="30"/>
      <c r="J10527" s="30"/>
    </row>
    <row r="10528" spans="8:10" x14ac:dyDescent="0.25">
      <c r="H10528" s="30"/>
      <c r="I10528" s="30"/>
      <c r="J10528" s="30"/>
    </row>
    <row r="10529" spans="8:10" x14ac:dyDescent="0.25">
      <c r="H10529" s="30"/>
      <c r="I10529" s="30"/>
      <c r="J10529" s="30"/>
    </row>
    <row r="10530" spans="8:10" x14ac:dyDescent="0.25">
      <c r="H10530" s="30"/>
      <c r="I10530" s="30"/>
      <c r="J10530" s="30"/>
    </row>
    <row r="10531" spans="8:10" x14ac:dyDescent="0.25">
      <c r="H10531" s="30"/>
      <c r="I10531" s="30"/>
      <c r="J10531" s="30"/>
    </row>
    <row r="10532" spans="8:10" x14ac:dyDescent="0.25">
      <c r="H10532" s="30"/>
      <c r="I10532" s="30"/>
      <c r="J10532" s="30"/>
    </row>
    <row r="10533" spans="8:10" x14ac:dyDescent="0.25">
      <c r="H10533" s="30"/>
      <c r="I10533" s="30"/>
      <c r="J10533" s="30"/>
    </row>
    <row r="10534" spans="8:10" x14ac:dyDescent="0.25">
      <c r="H10534" s="30"/>
      <c r="I10534" s="30"/>
      <c r="J10534" s="30"/>
    </row>
    <row r="10535" spans="8:10" x14ac:dyDescent="0.25">
      <c r="H10535" s="30"/>
      <c r="I10535" s="30"/>
      <c r="J10535" s="30"/>
    </row>
    <row r="10536" spans="8:10" x14ac:dyDescent="0.25">
      <c r="H10536" s="30"/>
      <c r="I10536" s="30"/>
      <c r="J10536" s="30"/>
    </row>
    <row r="10537" spans="8:10" x14ac:dyDescent="0.25">
      <c r="H10537" s="30"/>
      <c r="I10537" s="30"/>
      <c r="J10537" s="30"/>
    </row>
    <row r="10538" spans="8:10" x14ac:dyDescent="0.25">
      <c r="H10538" s="30"/>
      <c r="I10538" s="30"/>
      <c r="J10538" s="30"/>
    </row>
    <row r="10539" spans="8:10" x14ac:dyDescent="0.25">
      <c r="H10539" s="30"/>
      <c r="I10539" s="30"/>
      <c r="J10539" s="30"/>
    </row>
    <row r="10540" spans="8:10" x14ac:dyDescent="0.25">
      <c r="H10540" s="30"/>
      <c r="I10540" s="30"/>
      <c r="J10540" s="30"/>
    </row>
    <row r="10541" spans="8:10" x14ac:dyDescent="0.25">
      <c r="H10541" s="30"/>
      <c r="I10541" s="30"/>
      <c r="J10541" s="30"/>
    </row>
    <row r="10542" spans="8:10" x14ac:dyDescent="0.25">
      <c r="H10542" s="30"/>
      <c r="I10542" s="30"/>
      <c r="J10542" s="30"/>
    </row>
    <row r="10543" spans="8:10" x14ac:dyDescent="0.25">
      <c r="H10543" s="30"/>
      <c r="I10543" s="30"/>
      <c r="J10543" s="30"/>
    </row>
    <row r="10544" spans="8:10" x14ac:dyDescent="0.25">
      <c r="H10544" s="30"/>
      <c r="I10544" s="30"/>
      <c r="J10544" s="30"/>
    </row>
    <row r="10545" spans="8:10" x14ac:dyDescent="0.25">
      <c r="H10545" s="30"/>
      <c r="I10545" s="30"/>
      <c r="J10545" s="30"/>
    </row>
    <row r="10546" spans="8:10" x14ac:dyDescent="0.25">
      <c r="H10546" s="30"/>
      <c r="I10546" s="30"/>
      <c r="J10546" s="30"/>
    </row>
    <row r="10547" spans="8:10" x14ac:dyDescent="0.25">
      <c r="H10547" s="30"/>
      <c r="I10547" s="30"/>
      <c r="J10547" s="30"/>
    </row>
    <row r="10548" spans="8:10" x14ac:dyDescent="0.25">
      <c r="H10548" s="30"/>
      <c r="I10548" s="30"/>
      <c r="J10548" s="30"/>
    </row>
    <row r="10549" spans="8:10" x14ac:dyDescent="0.25">
      <c r="H10549" s="30"/>
      <c r="I10549" s="30"/>
      <c r="J10549" s="30"/>
    </row>
    <row r="10550" spans="8:10" x14ac:dyDescent="0.25">
      <c r="H10550" s="30"/>
      <c r="I10550" s="30"/>
      <c r="J10550" s="30"/>
    </row>
    <row r="10551" spans="8:10" x14ac:dyDescent="0.25">
      <c r="H10551" s="30"/>
      <c r="I10551" s="30"/>
      <c r="J10551" s="30"/>
    </row>
    <row r="10552" spans="8:10" x14ac:dyDescent="0.25">
      <c r="H10552" s="30"/>
      <c r="I10552" s="30"/>
      <c r="J10552" s="30"/>
    </row>
    <row r="10553" spans="8:10" x14ac:dyDescent="0.25">
      <c r="H10553" s="30"/>
      <c r="I10553" s="30"/>
      <c r="J10553" s="30"/>
    </row>
    <row r="10554" spans="8:10" x14ac:dyDescent="0.25">
      <c r="H10554" s="30"/>
      <c r="I10554" s="30"/>
      <c r="J10554" s="30"/>
    </row>
    <row r="10555" spans="8:10" x14ac:dyDescent="0.25">
      <c r="H10555" s="30"/>
      <c r="I10555" s="30"/>
      <c r="J10555" s="30"/>
    </row>
    <row r="10556" spans="8:10" x14ac:dyDescent="0.25">
      <c r="H10556" s="30"/>
      <c r="I10556" s="30"/>
      <c r="J10556" s="30"/>
    </row>
    <row r="10557" spans="8:10" x14ac:dyDescent="0.25">
      <c r="H10557" s="30"/>
      <c r="I10557" s="30"/>
      <c r="J10557" s="30"/>
    </row>
    <row r="10558" spans="8:10" x14ac:dyDescent="0.25">
      <c r="H10558" s="30"/>
      <c r="I10558" s="30"/>
      <c r="J10558" s="30"/>
    </row>
    <row r="10559" spans="8:10" x14ac:dyDescent="0.25">
      <c r="H10559" s="30"/>
      <c r="I10559" s="30"/>
      <c r="J10559" s="30"/>
    </row>
    <row r="10560" spans="8:10" x14ac:dyDescent="0.25">
      <c r="H10560" s="30"/>
      <c r="I10560" s="30"/>
      <c r="J10560" s="30"/>
    </row>
    <row r="10561" spans="8:10" x14ac:dyDescent="0.25">
      <c r="H10561" s="30"/>
      <c r="I10561" s="30"/>
      <c r="J10561" s="30"/>
    </row>
    <row r="10562" spans="8:10" x14ac:dyDescent="0.25">
      <c r="H10562" s="30"/>
      <c r="I10562" s="30"/>
      <c r="J10562" s="30"/>
    </row>
    <row r="10563" spans="8:10" x14ac:dyDescent="0.25">
      <c r="H10563" s="30"/>
      <c r="I10563" s="30"/>
      <c r="J10563" s="30"/>
    </row>
    <row r="10564" spans="8:10" x14ac:dyDescent="0.25">
      <c r="H10564" s="30"/>
      <c r="I10564" s="30"/>
      <c r="J10564" s="30"/>
    </row>
    <row r="10565" spans="8:10" x14ac:dyDescent="0.25">
      <c r="H10565" s="30"/>
      <c r="I10565" s="30"/>
      <c r="J10565" s="30"/>
    </row>
    <row r="10566" spans="8:10" x14ac:dyDescent="0.25">
      <c r="H10566" s="30"/>
      <c r="I10566" s="30"/>
      <c r="J10566" s="30"/>
    </row>
    <row r="10567" spans="8:10" x14ac:dyDescent="0.25">
      <c r="H10567" s="30"/>
      <c r="I10567" s="30"/>
      <c r="J10567" s="30"/>
    </row>
    <row r="10568" spans="8:10" x14ac:dyDescent="0.25">
      <c r="H10568" s="30"/>
      <c r="I10568" s="30"/>
      <c r="J10568" s="30"/>
    </row>
    <row r="10569" spans="8:10" x14ac:dyDescent="0.25">
      <c r="H10569" s="30"/>
      <c r="I10569" s="30"/>
      <c r="J10569" s="30"/>
    </row>
    <row r="10570" spans="8:10" x14ac:dyDescent="0.25">
      <c r="H10570" s="30"/>
      <c r="I10570" s="30"/>
      <c r="J10570" s="30"/>
    </row>
    <row r="10571" spans="8:10" x14ac:dyDescent="0.25">
      <c r="H10571" s="30"/>
      <c r="I10571" s="30"/>
      <c r="J10571" s="30"/>
    </row>
    <row r="10572" spans="8:10" x14ac:dyDescent="0.25">
      <c r="H10572" s="30"/>
      <c r="I10572" s="30"/>
      <c r="J10572" s="30"/>
    </row>
    <row r="10573" spans="8:10" x14ac:dyDescent="0.25">
      <c r="H10573" s="30"/>
      <c r="I10573" s="30"/>
      <c r="J10573" s="30"/>
    </row>
    <row r="10574" spans="8:10" x14ac:dyDescent="0.25">
      <c r="H10574" s="30"/>
      <c r="I10574" s="30"/>
      <c r="J10574" s="30"/>
    </row>
    <row r="10575" spans="8:10" x14ac:dyDescent="0.25">
      <c r="H10575" s="30"/>
      <c r="I10575" s="30"/>
      <c r="J10575" s="30"/>
    </row>
    <row r="10576" spans="8:10" x14ac:dyDescent="0.25">
      <c r="H10576" s="30"/>
      <c r="I10576" s="30"/>
      <c r="J10576" s="30"/>
    </row>
    <row r="10577" spans="8:10" x14ac:dyDescent="0.25">
      <c r="H10577" s="30"/>
      <c r="I10577" s="30"/>
      <c r="J10577" s="30"/>
    </row>
    <row r="10578" spans="8:10" x14ac:dyDescent="0.25">
      <c r="H10578" s="30"/>
      <c r="I10578" s="30"/>
      <c r="J10578" s="30"/>
    </row>
    <row r="10579" spans="8:10" x14ac:dyDescent="0.25">
      <c r="H10579" s="30"/>
      <c r="I10579" s="30"/>
      <c r="J10579" s="30"/>
    </row>
    <row r="10580" spans="8:10" x14ac:dyDescent="0.25">
      <c r="H10580" s="30"/>
      <c r="I10580" s="30"/>
      <c r="J10580" s="30"/>
    </row>
    <row r="10581" spans="8:10" x14ac:dyDescent="0.25">
      <c r="H10581" s="30"/>
      <c r="I10581" s="30"/>
      <c r="J10581" s="30"/>
    </row>
    <row r="10582" spans="8:10" x14ac:dyDescent="0.25">
      <c r="H10582" s="30"/>
      <c r="I10582" s="30"/>
      <c r="J10582" s="30"/>
    </row>
    <row r="10583" spans="8:10" x14ac:dyDescent="0.25">
      <c r="H10583" s="30"/>
      <c r="I10583" s="30"/>
      <c r="J10583" s="30"/>
    </row>
    <row r="10584" spans="8:10" x14ac:dyDescent="0.25">
      <c r="H10584" s="30"/>
      <c r="I10584" s="30"/>
      <c r="J10584" s="30"/>
    </row>
    <row r="10585" spans="8:10" x14ac:dyDescent="0.25">
      <c r="H10585" s="30"/>
      <c r="I10585" s="30"/>
      <c r="J10585" s="30"/>
    </row>
    <row r="10586" spans="8:10" x14ac:dyDescent="0.25">
      <c r="H10586" s="30"/>
      <c r="I10586" s="30"/>
      <c r="J10586" s="30"/>
    </row>
    <row r="10587" spans="8:10" x14ac:dyDescent="0.25">
      <c r="H10587" s="30"/>
      <c r="I10587" s="30"/>
      <c r="J10587" s="30"/>
    </row>
    <row r="10588" spans="8:10" x14ac:dyDescent="0.25">
      <c r="H10588" s="30"/>
      <c r="I10588" s="30"/>
      <c r="J10588" s="30"/>
    </row>
    <row r="10589" spans="8:10" x14ac:dyDescent="0.25">
      <c r="H10589" s="30"/>
      <c r="I10589" s="30"/>
      <c r="J10589" s="30"/>
    </row>
    <row r="10590" spans="8:10" x14ac:dyDescent="0.25">
      <c r="H10590" s="30"/>
      <c r="I10590" s="30"/>
      <c r="J10590" s="30"/>
    </row>
    <row r="10591" spans="8:10" x14ac:dyDescent="0.25">
      <c r="H10591" s="30"/>
      <c r="I10591" s="30"/>
      <c r="J10591" s="30"/>
    </row>
    <row r="10592" spans="8:10" x14ac:dyDescent="0.25">
      <c r="H10592" s="30"/>
      <c r="I10592" s="30"/>
      <c r="J10592" s="30"/>
    </row>
    <row r="10593" spans="8:10" x14ac:dyDescent="0.25">
      <c r="H10593" s="30"/>
      <c r="I10593" s="30"/>
      <c r="J10593" s="30"/>
    </row>
    <row r="10594" spans="8:10" x14ac:dyDescent="0.25">
      <c r="H10594" s="30"/>
      <c r="I10594" s="30"/>
      <c r="J10594" s="30"/>
    </row>
    <row r="10595" spans="8:10" x14ac:dyDescent="0.25">
      <c r="H10595" s="30"/>
      <c r="I10595" s="30"/>
      <c r="J10595" s="30"/>
    </row>
    <row r="10596" spans="8:10" x14ac:dyDescent="0.25">
      <c r="H10596" s="30"/>
      <c r="I10596" s="30"/>
      <c r="J10596" s="30"/>
    </row>
    <row r="10597" spans="8:10" x14ac:dyDescent="0.25">
      <c r="H10597" s="30"/>
      <c r="I10597" s="30"/>
      <c r="J10597" s="30"/>
    </row>
    <row r="10598" spans="8:10" x14ac:dyDescent="0.25">
      <c r="H10598" s="30"/>
      <c r="I10598" s="30"/>
      <c r="J10598" s="30"/>
    </row>
    <row r="10599" spans="8:10" x14ac:dyDescent="0.25">
      <c r="H10599" s="30"/>
      <c r="I10599" s="30"/>
      <c r="J10599" s="30"/>
    </row>
    <row r="10600" spans="8:10" x14ac:dyDescent="0.25">
      <c r="H10600" s="30"/>
      <c r="I10600" s="30"/>
      <c r="J10600" s="30"/>
    </row>
    <row r="10601" spans="8:10" x14ac:dyDescent="0.25">
      <c r="H10601" s="30"/>
      <c r="I10601" s="30"/>
      <c r="J10601" s="30"/>
    </row>
    <row r="10602" spans="8:10" x14ac:dyDescent="0.25">
      <c r="H10602" s="30"/>
      <c r="I10602" s="30"/>
      <c r="J10602" s="30"/>
    </row>
    <row r="10603" spans="8:10" x14ac:dyDescent="0.25">
      <c r="H10603" s="30"/>
      <c r="I10603" s="30"/>
      <c r="J10603" s="30"/>
    </row>
    <row r="10604" spans="8:10" x14ac:dyDescent="0.25">
      <c r="H10604" s="30"/>
      <c r="I10604" s="30"/>
      <c r="J10604" s="30"/>
    </row>
    <row r="10605" spans="8:10" x14ac:dyDescent="0.25">
      <c r="H10605" s="30"/>
      <c r="I10605" s="30"/>
      <c r="J10605" s="30"/>
    </row>
    <row r="10606" spans="8:10" x14ac:dyDescent="0.25">
      <c r="H10606" s="30"/>
      <c r="I10606" s="30"/>
      <c r="J10606" s="30"/>
    </row>
    <row r="10607" spans="8:10" x14ac:dyDescent="0.25">
      <c r="H10607" s="30"/>
      <c r="I10607" s="30"/>
      <c r="J10607" s="30"/>
    </row>
    <row r="10608" spans="8:10" x14ac:dyDescent="0.25">
      <c r="H10608" s="30"/>
      <c r="I10608" s="30"/>
      <c r="J10608" s="30"/>
    </row>
    <row r="10609" spans="8:10" x14ac:dyDescent="0.25">
      <c r="H10609" s="30"/>
      <c r="I10609" s="30"/>
      <c r="J10609" s="30"/>
    </row>
    <row r="10610" spans="8:10" x14ac:dyDescent="0.25">
      <c r="H10610" s="30"/>
      <c r="I10610" s="30"/>
      <c r="J10610" s="30"/>
    </row>
    <row r="10611" spans="8:10" x14ac:dyDescent="0.25">
      <c r="H10611" s="30"/>
      <c r="I10611" s="30"/>
      <c r="J10611" s="30"/>
    </row>
    <row r="10612" spans="8:10" x14ac:dyDescent="0.25">
      <c r="H10612" s="30"/>
      <c r="I10612" s="30"/>
      <c r="J10612" s="30"/>
    </row>
    <row r="10613" spans="8:10" x14ac:dyDescent="0.25">
      <c r="H10613" s="30"/>
      <c r="I10613" s="30"/>
      <c r="J10613" s="30"/>
    </row>
    <row r="10614" spans="8:10" x14ac:dyDescent="0.25">
      <c r="H10614" s="30"/>
      <c r="I10614" s="30"/>
      <c r="J10614" s="30"/>
    </row>
    <row r="10615" spans="8:10" x14ac:dyDescent="0.25">
      <c r="H10615" s="30"/>
      <c r="I10615" s="30"/>
      <c r="J10615" s="30"/>
    </row>
    <row r="10616" spans="8:10" x14ac:dyDescent="0.25">
      <c r="H10616" s="30"/>
      <c r="I10616" s="30"/>
      <c r="J10616" s="30"/>
    </row>
    <row r="10617" spans="8:10" x14ac:dyDescent="0.25">
      <c r="H10617" s="30"/>
      <c r="I10617" s="30"/>
      <c r="J10617" s="30"/>
    </row>
    <row r="10618" spans="8:10" x14ac:dyDescent="0.25">
      <c r="H10618" s="30"/>
      <c r="I10618" s="30"/>
      <c r="J10618" s="30"/>
    </row>
    <row r="10619" spans="8:10" x14ac:dyDescent="0.25">
      <c r="H10619" s="30"/>
      <c r="I10619" s="30"/>
      <c r="J10619" s="30"/>
    </row>
    <row r="10620" spans="8:10" x14ac:dyDescent="0.25">
      <c r="H10620" s="30"/>
      <c r="I10620" s="30"/>
      <c r="J10620" s="30"/>
    </row>
    <row r="10621" spans="8:10" x14ac:dyDescent="0.25">
      <c r="H10621" s="30"/>
      <c r="I10621" s="30"/>
      <c r="J10621" s="30"/>
    </row>
    <row r="10622" spans="8:10" x14ac:dyDescent="0.25">
      <c r="H10622" s="30"/>
      <c r="I10622" s="30"/>
      <c r="J10622" s="30"/>
    </row>
    <row r="10623" spans="8:10" x14ac:dyDescent="0.25">
      <c r="H10623" s="30"/>
      <c r="I10623" s="30"/>
      <c r="J10623" s="30"/>
    </row>
    <row r="10624" spans="8:10" x14ac:dyDescent="0.25">
      <c r="H10624" s="30"/>
      <c r="I10624" s="30"/>
      <c r="J10624" s="30"/>
    </row>
    <row r="10625" spans="8:10" x14ac:dyDescent="0.25">
      <c r="H10625" s="30"/>
      <c r="I10625" s="30"/>
      <c r="J10625" s="30"/>
    </row>
    <row r="10626" spans="8:10" x14ac:dyDescent="0.25">
      <c r="H10626" s="30"/>
      <c r="I10626" s="30"/>
      <c r="J10626" s="30"/>
    </row>
    <row r="10627" spans="8:10" x14ac:dyDescent="0.25">
      <c r="H10627" s="30"/>
      <c r="I10627" s="30"/>
      <c r="J10627" s="30"/>
    </row>
    <row r="10628" spans="8:10" x14ac:dyDescent="0.25">
      <c r="H10628" s="30"/>
      <c r="I10628" s="30"/>
      <c r="J10628" s="30"/>
    </row>
    <row r="10629" spans="8:10" x14ac:dyDescent="0.25">
      <c r="H10629" s="30"/>
      <c r="I10629" s="30"/>
      <c r="J10629" s="30"/>
    </row>
    <row r="10630" spans="8:10" x14ac:dyDescent="0.25">
      <c r="H10630" s="30"/>
      <c r="I10630" s="30"/>
      <c r="J10630" s="30"/>
    </row>
    <row r="10631" spans="8:10" x14ac:dyDescent="0.25">
      <c r="H10631" s="30"/>
      <c r="I10631" s="30"/>
      <c r="J10631" s="30"/>
    </row>
    <row r="10632" spans="8:10" x14ac:dyDescent="0.25">
      <c r="H10632" s="30"/>
      <c r="I10632" s="30"/>
      <c r="J10632" s="30"/>
    </row>
    <row r="10633" spans="8:10" x14ac:dyDescent="0.25">
      <c r="H10633" s="30"/>
      <c r="I10633" s="30"/>
      <c r="J10633" s="30"/>
    </row>
    <row r="10634" spans="8:10" x14ac:dyDescent="0.25">
      <c r="H10634" s="30"/>
      <c r="I10634" s="30"/>
      <c r="J10634" s="30"/>
    </row>
    <row r="10635" spans="8:10" x14ac:dyDescent="0.25">
      <c r="H10635" s="30"/>
      <c r="I10635" s="30"/>
      <c r="J10635" s="30"/>
    </row>
    <row r="10636" spans="8:10" x14ac:dyDescent="0.25">
      <c r="H10636" s="30"/>
      <c r="I10636" s="30"/>
      <c r="J10636" s="30"/>
    </row>
    <row r="10637" spans="8:10" x14ac:dyDescent="0.25">
      <c r="H10637" s="30"/>
      <c r="I10637" s="30"/>
      <c r="J10637" s="30"/>
    </row>
    <row r="10638" spans="8:10" x14ac:dyDescent="0.25">
      <c r="H10638" s="30"/>
      <c r="I10638" s="30"/>
      <c r="J10638" s="30"/>
    </row>
    <row r="10639" spans="8:10" x14ac:dyDescent="0.25">
      <c r="H10639" s="30"/>
      <c r="I10639" s="30"/>
      <c r="J10639" s="30"/>
    </row>
    <row r="10640" spans="8:10" x14ac:dyDescent="0.25">
      <c r="H10640" s="30"/>
      <c r="I10640" s="30"/>
      <c r="J10640" s="30"/>
    </row>
    <row r="10641" spans="8:10" x14ac:dyDescent="0.25">
      <c r="H10641" s="30"/>
      <c r="I10641" s="30"/>
      <c r="J10641" s="30"/>
    </row>
    <row r="10642" spans="8:10" x14ac:dyDescent="0.25">
      <c r="H10642" s="30"/>
      <c r="I10642" s="30"/>
      <c r="J10642" s="30"/>
    </row>
    <row r="10643" spans="8:10" x14ac:dyDescent="0.25">
      <c r="H10643" s="30"/>
      <c r="I10643" s="30"/>
      <c r="J10643" s="30"/>
    </row>
    <row r="10644" spans="8:10" x14ac:dyDescent="0.25">
      <c r="H10644" s="30"/>
      <c r="I10644" s="30"/>
      <c r="J10644" s="30"/>
    </row>
    <row r="10645" spans="8:10" x14ac:dyDescent="0.25">
      <c r="H10645" s="30"/>
      <c r="I10645" s="30"/>
      <c r="J10645" s="30"/>
    </row>
    <row r="10646" spans="8:10" x14ac:dyDescent="0.25">
      <c r="H10646" s="30"/>
      <c r="I10646" s="30"/>
      <c r="J10646" s="30"/>
    </row>
    <row r="10647" spans="8:10" x14ac:dyDescent="0.25">
      <c r="H10647" s="30"/>
      <c r="I10647" s="30"/>
      <c r="J10647" s="30"/>
    </row>
    <row r="10648" spans="8:10" x14ac:dyDescent="0.25">
      <c r="H10648" s="30"/>
      <c r="I10648" s="30"/>
      <c r="J10648" s="30"/>
    </row>
    <row r="10649" spans="8:10" x14ac:dyDescent="0.25">
      <c r="H10649" s="30"/>
      <c r="I10649" s="30"/>
      <c r="J10649" s="30"/>
    </row>
    <row r="10650" spans="8:10" x14ac:dyDescent="0.25">
      <c r="H10650" s="30"/>
      <c r="I10650" s="30"/>
      <c r="J10650" s="30"/>
    </row>
    <row r="10651" spans="8:10" x14ac:dyDescent="0.25">
      <c r="H10651" s="30"/>
      <c r="I10651" s="30"/>
      <c r="J10651" s="30"/>
    </row>
    <row r="10652" spans="8:10" x14ac:dyDescent="0.25">
      <c r="H10652" s="30"/>
      <c r="I10652" s="30"/>
      <c r="J10652" s="30"/>
    </row>
    <row r="10653" spans="8:10" x14ac:dyDescent="0.25">
      <c r="H10653" s="30"/>
      <c r="I10653" s="30"/>
      <c r="J10653" s="30"/>
    </row>
    <row r="10654" spans="8:10" x14ac:dyDescent="0.25">
      <c r="H10654" s="30"/>
      <c r="I10654" s="30"/>
      <c r="J10654" s="30"/>
    </row>
    <row r="10655" spans="8:10" x14ac:dyDescent="0.25">
      <c r="H10655" s="30"/>
      <c r="I10655" s="30"/>
      <c r="J10655" s="30"/>
    </row>
    <row r="10656" spans="8:10" x14ac:dyDescent="0.25">
      <c r="H10656" s="30"/>
      <c r="I10656" s="30"/>
      <c r="J10656" s="30"/>
    </row>
    <row r="10657" spans="8:10" x14ac:dyDescent="0.25">
      <c r="H10657" s="30"/>
      <c r="I10657" s="30"/>
      <c r="J10657" s="30"/>
    </row>
    <row r="10658" spans="8:10" x14ac:dyDescent="0.25">
      <c r="H10658" s="30"/>
      <c r="I10658" s="30"/>
      <c r="J10658" s="30"/>
    </row>
    <row r="10659" spans="8:10" x14ac:dyDescent="0.25">
      <c r="H10659" s="30"/>
      <c r="I10659" s="30"/>
      <c r="J10659" s="30"/>
    </row>
    <row r="10660" spans="8:10" x14ac:dyDescent="0.25">
      <c r="H10660" s="30"/>
      <c r="I10660" s="30"/>
      <c r="J10660" s="30"/>
    </row>
    <row r="10661" spans="8:10" x14ac:dyDescent="0.25">
      <c r="H10661" s="30"/>
      <c r="I10661" s="30"/>
      <c r="J10661" s="30"/>
    </row>
    <row r="10662" spans="8:10" x14ac:dyDescent="0.25">
      <c r="H10662" s="30"/>
      <c r="I10662" s="30"/>
      <c r="J10662" s="30"/>
    </row>
    <row r="10663" spans="8:10" x14ac:dyDescent="0.25">
      <c r="H10663" s="30"/>
      <c r="I10663" s="30"/>
      <c r="J10663" s="30"/>
    </row>
    <row r="10664" spans="8:10" x14ac:dyDescent="0.25">
      <c r="H10664" s="30"/>
      <c r="I10664" s="30"/>
      <c r="J10664" s="30"/>
    </row>
    <row r="10665" spans="8:10" x14ac:dyDescent="0.25">
      <c r="H10665" s="30"/>
      <c r="I10665" s="30"/>
      <c r="J10665" s="30"/>
    </row>
    <row r="10666" spans="8:10" x14ac:dyDescent="0.25">
      <c r="H10666" s="30"/>
      <c r="I10666" s="30"/>
      <c r="J10666" s="30"/>
    </row>
    <row r="10667" spans="8:10" x14ac:dyDescent="0.25">
      <c r="H10667" s="30"/>
      <c r="I10667" s="30"/>
      <c r="J10667" s="30"/>
    </row>
    <row r="10668" spans="8:10" x14ac:dyDescent="0.25">
      <c r="H10668" s="30"/>
      <c r="I10668" s="30"/>
      <c r="J10668" s="30"/>
    </row>
    <row r="10669" spans="8:10" x14ac:dyDescent="0.25">
      <c r="H10669" s="30"/>
      <c r="I10669" s="30"/>
      <c r="J10669" s="30"/>
    </row>
    <row r="10670" spans="8:10" x14ac:dyDescent="0.25">
      <c r="H10670" s="30"/>
      <c r="I10670" s="30"/>
      <c r="J10670" s="30"/>
    </row>
    <row r="10671" spans="8:10" x14ac:dyDescent="0.25">
      <c r="H10671" s="30"/>
      <c r="I10671" s="30"/>
      <c r="J10671" s="30"/>
    </row>
    <row r="10672" spans="8:10" x14ac:dyDescent="0.25">
      <c r="H10672" s="30"/>
      <c r="I10672" s="30"/>
      <c r="J10672" s="30"/>
    </row>
    <row r="10673" spans="8:10" x14ac:dyDescent="0.25">
      <c r="H10673" s="30"/>
      <c r="I10673" s="30"/>
      <c r="J10673" s="30"/>
    </row>
    <row r="10674" spans="8:10" x14ac:dyDescent="0.25">
      <c r="H10674" s="30"/>
      <c r="I10674" s="30"/>
      <c r="J10674" s="30"/>
    </row>
    <row r="10675" spans="8:10" x14ac:dyDescent="0.25">
      <c r="H10675" s="30"/>
      <c r="I10675" s="30"/>
      <c r="J10675" s="30"/>
    </row>
    <row r="10676" spans="8:10" x14ac:dyDescent="0.25">
      <c r="H10676" s="30"/>
      <c r="I10676" s="30"/>
      <c r="J10676" s="30"/>
    </row>
    <row r="10677" spans="8:10" x14ac:dyDescent="0.25">
      <c r="H10677" s="30"/>
      <c r="I10677" s="30"/>
      <c r="J10677" s="30"/>
    </row>
    <row r="10678" spans="8:10" x14ac:dyDescent="0.25">
      <c r="H10678" s="30"/>
      <c r="I10678" s="30"/>
      <c r="J10678" s="30"/>
    </row>
    <row r="10679" spans="8:10" x14ac:dyDescent="0.25">
      <c r="H10679" s="30"/>
      <c r="I10679" s="30"/>
      <c r="J10679" s="30"/>
    </row>
    <row r="10680" spans="8:10" x14ac:dyDescent="0.25">
      <c r="H10680" s="30"/>
      <c r="I10680" s="30"/>
      <c r="J10680" s="30"/>
    </row>
    <row r="10681" spans="8:10" x14ac:dyDescent="0.25">
      <c r="H10681" s="30"/>
      <c r="I10681" s="30"/>
      <c r="J10681" s="30"/>
    </row>
    <row r="10682" spans="8:10" x14ac:dyDescent="0.25">
      <c r="H10682" s="30"/>
      <c r="I10682" s="30"/>
      <c r="J10682" s="30"/>
    </row>
    <row r="10683" spans="8:10" x14ac:dyDescent="0.25">
      <c r="H10683" s="30"/>
      <c r="I10683" s="30"/>
      <c r="J10683" s="30"/>
    </row>
    <row r="10684" spans="8:10" x14ac:dyDescent="0.25">
      <c r="H10684" s="30"/>
      <c r="I10684" s="30"/>
      <c r="J10684" s="30"/>
    </row>
    <row r="10685" spans="8:10" x14ac:dyDescent="0.25">
      <c r="H10685" s="30"/>
      <c r="I10685" s="30"/>
      <c r="J10685" s="30"/>
    </row>
    <row r="10686" spans="8:10" x14ac:dyDescent="0.25">
      <c r="H10686" s="30"/>
      <c r="I10686" s="30"/>
      <c r="J10686" s="30"/>
    </row>
    <row r="10687" spans="8:10" x14ac:dyDescent="0.25">
      <c r="H10687" s="30"/>
      <c r="I10687" s="30"/>
      <c r="J10687" s="30"/>
    </row>
    <row r="10688" spans="8:10" x14ac:dyDescent="0.25">
      <c r="H10688" s="30"/>
      <c r="I10688" s="30"/>
      <c r="J10688" s="30"/>
    </row>
    <row r="10689" spans="8:10" x14ac:dyDescent="0.25">
      <c r="H10689" s="30"/>
      <c r="I10689" s="30"/>
      <c r="J10689" s="30"/>
    </row>
    <row r="10690" spans="8:10" x14ac:dyDescent="0.25">
      <c r="H10690" s="30"/>
      <c r="I10690" s="30"/>
      <c r="J10690" s="30"/>
    </row>
    <row r="10691" spans="8:10" x14ac:dyDescent="0.25">
      <c r="H10691" s="30"/>
      <c r="I10691" s="30"/>
      <c r="J10691" s="30"/>
    </row>
    <row r="10692" spans="8:10" x14ac:dyDescent="0.25">
      <c r="H10692" s="30"/>
      <c r="I10692" s="30"/>
      <c r="J10692" s="30"/>
    </row>
    <row r="10693" spans="8:10" x14ac:dyDescent="0.25">
      <c r="H10693" s="30"/>
      <c r="I10693" s="30"/>
      <c r="J10693" s="30"/>
    </row>
    <row r="10694" spans="8:10" x14ac:dyDescent="0.25">
      <c r="H10694" s="30"/>
      <c r="I10694" s="30"/>
      <c r="J10694" s="30"/>
    </row>
    <row r="10695" spans="8:10" x14ac:dyDescent="0.25">
      <c r="H10695" s="30"/>
      <c r="I10695" s="30"/>
      <c r="J10695" s="30"/>
    </row>
    <row r="10696" spans="8:10" x14ac:dyDescent="0.25">
      <c r="H10696" s="30"/>
      <c r="I10696" s="30"/>
      <c r="J10696" s="30"/>
    </row>
    <row r="10697" spans="8:10" x14ac:dyDescent="0.25">
      <c r="H10697" s="30"/>
      <c r="I10697" s="30"/>
      <c r="J10697" s="30"/>
    </row>
    <row r="10698" spans="8:10" x14ac:dyDescent="0.25">
      <c r="H10698" s="30"/>
      <c r="I10698" s="30"/>
      <c r="J10698" s="30"/>
    </row>
    <row r="10699" spans="8:10" x14ac:dyDescent="0.25">
      <c r="H10699" s="30"/>
      <c r="I10699" s="30"/>
      <c r="J10699" s="30"/>
    </row>
    <row r="10700" spans="8:10" x14ac:dyDescent="0.25">
      <c r="H10700" s="30"/>
      <c r="I10700" s="30"/>
      <c r="J10700" s="30"/>
    </row>
    <row r="10701" spans="8:10" x14ac:dyDescent="0.25">
      <c r="H10701" s="30"/>
      <c r="I10701" s="30"/>
      <c r="J10701" s="30"/>
    </row>
    <row r="10702" spans="8:10" x14ac:dyDescent="0.25">
      <c r="H10702" s="30"/>
      <c r="I10702" s="30"/>
      <c r="J10702" s="30"/>
    </row>
    <row r="10703" spans="8:10" x14ac:dyDescent="0.25">
      <c r="H10703" s="30"/>
      <c r="I10703" s="30"/>
      <c r="J10703" s="30"/>
    </row>
    <row r="10704" spans="8:10" x14ac:dyDescent="0.25">
      <c r="H10704" s="30"/>
      <c r="I10704" s="30"/>
      <c r="J10704" s="30"/>
    </row>
    <row r="10705" spans="8:10" x14ac:dyDescent="0.25">
      <c r="H10705" s="30"/>
      <c r="I10705" s="30"/>
      <c r="J10705" s="30"/>
    </row>
    <row r="10706" spans="8:10" x14ac:dyDescent="0.25">
      <c r="H10706" s="30"/>
      <c r="I10706" s="30"/>
      <c r="J10706" s="30"/>
    </row>
    <row r="10707" spans="8:10" x14ac:dyDescent="0.25">
      <c r="H10707" s="30"/>
      <c r="I10707" s="30"/>
      <c r="J10707" s="30"/>
    </row>
    <row r="10708" spans="8:10" x14ac:dyDescent="0.25">
      <c r="H10708" s="30"/>
      <c r="I10708" s="30"/>
      <c r="J10708" s="30"/>
    </row>
    <row r="10709" spans="8:10" x14ac:dyDescent="0.25">
      <c r="H10709" s="30"/>
      <c r="I10709" s="30"/>
      <c r="J10709" s="30"/>
    </row>
    <row r="10710" spans="8:10" x14ac:dyDescent="0.25">
      <c r="H10710" s="30"/>
      <c r="I10710" s="30"/>
      <c r="J10710" s="30"/>
    </row>
    <row r="10711" spans="8:10" x14ac:dyDescent="0.25">
      <c r="H10711" s="30"/>
      <c r="I10711" s="30"/>
      <c r="J10711" s="30"/>
    </row>
    <row r="10712" spans="8:10" x14ac:dyDescent="0.25">
      <c r="H10712" s="30"/>
      <c r="I10712" s="30"/>
      <c r="J10712" s="30"/>
    </row>
    <row r="10713" spans="8:10" x14ac:dyDescent="0.25">
      <c r="H10713" s="30"/>
      <c r="I10713" s="30"/>
      <c r="J10713" s="30"/>
    </row>
    <row r="10714" spans="8:10" x14ac:dyDescent="0.25">
      <c r="H10714" s="30"/>
      <c r="I10714" s="30"/>
      <c r="J10714" s="30"/>
    </row>
    <row r="10715" spans="8:10" x14ac:dyDescent="0.25">
      <c r="H10715" s="30"/>
      <c r="I10715" s="30"/>
      <c r="J10715" s="30"/>
    </row>
    <row r="10716" spans="8:10" x14ac:dyDescent="0.25">
      <c r="H10716" s="30"/>
      <c r="I10716" s="30"/>
      <c r="J10716" s="30"/>
    </row>
    <row r="10717" spans="8:10" x14ac:dyDescent="0.25">
      <c r="H10717" s="30"/>
      <c r="I10717" s="30"/>
      <c r="J10717" s="30"/>
    </row>
    <row r="10718" spans="8:10" x14ac:dyDescent="0.25">
      <c r="H10718" s="30"/>
      <c r="I10718" s="30"/>
      <c r="J10718" s="30"/>
    </row>
    <row r="10719" spans="8:10" x14ac:dyDescent="0.25">
      <c r="H10719" s="30"/>
      <c r="I10719" s="30"/>
      <c r="J10719" s="30"/>
    </row>
    <row r="10720" spans="8:10" x14ac:dyDescent="0.25">
      <c r="H10720" s="30"/>
      <c r="I10720" s="30"/>
      <c r="J10720" s="30"/>
    </row>
    <row r="10721" spans="8:10" x14ac:dyDescent="0.25">
      <c r="H10721" s="30"/>
      <c r="I10721" s="30"/>
      <c r="J10721" s="30"/>
    </row>
    <row r="10722" spans="8:10" x14ac:dyDescent="0.25">
      <c r="H10722" s="30"/>
      <c r="I10722" s="30"/>
      <c r="J10722" s="30"/>
    </row>
    <row r="10723" spans="8:10" x14ac:dyDescent="0.25">
      <c r="H10723" s="30"/>
      <c r="I10723" s="30"/>
      <c r="J10723" s="30"/>
    </row>
    <row r="10724" spans="8:10" x14ac:dyDescent="0.25">
      <c r="H10724" s="30"/>
      <c r="I10724" s="30"/>
      <c r="J10724" s="30"/>
    </row>
    <row r="10725" spans="8:10" x14ac:dyDescent="0.25">
      <c r="H10725" s="30"/>
      <c r="I10725" s="30"/>
      <c r="J10725" s="30"/>
    </row>
    <row r="10726" spans="8:10" x14ac:dyDescent="0.25">
      <c r="H10726" s="30"/>
      <c r="I10726" s="30"/>
      <c r="J10726" s="30"/>
    </row>
    <row r="10727" spans="8:10" x14ac:dyDescent="0.25">
      <c r="H10727" s="30"/>
      <c r="I10727" s="30"/>
      <c r="J10727" s="30"/>
    </row>
    <row r="10728" spans="8:10" x14ac:dyDescent="0.25">
      <c r="H10728" s="30"/>
      <c r="I10728" s="30"/>
      <c r="J10728" s="30"/>
    </row>
    <row r="10729" spans="8:10" x14ac:dyDescent="0.25">
      <c r="H10729" s="30"/>
      <c r="I10729" s="30"/>
      <c r="J10729" s="30"/>
    </row>
    <row r="10730" spans="8:10" x14ac:dyDescent="0.25">
      <c r="H10730" s="30"/>
      <c r="I10730" s="30"/>
      <c r="J10730" s="30"/>
    </row>
    <row r="10731" spans="8:10" x14ac:dyDescent="0.25">
      <c r="H10731" s="30"/>
      <c r="I10731" s="30"/>
      <c r="J10731" s="30"/>
    </row>
    <row r="10732" spans="8:10" x14ac:dyDescent="0.25">
      <c r="H10732" s="30"/>
      <c r="I10732" s="30"/>
      <c r="J10732" s="30"/>
    </row>
    <row r="10733" spans="8:10" x14ac:dyDescent="0.25">
      <c r="H10733" s="30"/>
      <c r="I10733" s="30"/>
      <c r="J10733" s="30"/>
    </row>
    <row r="10734" spans="8:10" x14ac:dyDescent="0.25">
      <c r="H10734" s="30"/>
      <c r="I10734" s="30"/>
      <c r="J10734" s="30"/>
    </row>
    <row r="10735" spans="8:10" x14ac:dyDescent="0.25">
      <c r="H10735" s="30"/>
      <c r="I10735" s="30"/>
      <c r="J10735" s="30"/>
    </row>
    <row r="10736" spans="8:10" x14ac:dyDescent="0.25">
      <c r="H10736" s="30"/>
      <c r="I10736" s="30"/>
      <c r="J10736" s="30"/>
    </row>
    <row r="10737" spans="8:10" x14ac:dyDescent="0.25">
      <c r="H10737" s="30"/>
      <c r="I10737" s="30"/>
      <c r="J10737" s="30"/>
    </row>
    <row r="10738" spans="8:10" x14ac:dyDescent="0.25">
      <c r="H10738" s="30"/>
      <c r="I10738" s="30"/>
      <c r="J10738" s="30"/>
    </row>
    <row r="10739" spans="8:10" x14ac:dyDescent="0.25">
      <c r="H10739" s="30"/>
      <c r="I10739" s="30"/>
      <c r="J10739" s="30"/>
    </row>
    <row r="10740" spans="8:10" x14ac:dyDescent="0.25">
      <c r="H10740" s="30"/>
      <c r="I10740" s="30"/>
      <c r="J10740" s="30"/>
    </row>
    <row r="10741" spans="8:10" x14ac:dyDescent="0.25">
      <c r="H10741" s="30"/>
      <c r="I10741" s="30"/>
      <c r="J10741" s="30"/>
    </row>
    <row r="10742" spans="8:10" x14ac:dyDescent="0.25">
      <c r="H10742" s="30"/>
      <c r="I10742" s="30"/>
      <c r="J10742" s="30"/>
    </row>
    <row r="10743" spans="8:10" x14ac:dyDescent="0.25">
      <c r="H10743" s="30"/>
      <c r="I10743" s="30"/>
      <c r="J10743" s="30"/>
    </row>
    <row r="10744" spans="8:10" x14ac:dyDescent="0.25">
      <c r="H10744" s="30"/>
      <c r="I10744" s="30"/>
      <c r="J10744" s="30"/>
    </row>
    <row r="10745" spans="8:10" x14ac:dyDescent="0.25">
      <c r="H10745" s="30"/>
      <c r="I10745" s="30"/>
      <c r="J10745" s="30"/>
    </row>
    <row r="10746" spans="8:10" x14ac:dyDescent="0.25">
      <c r="H10746" s="30"/>
      <c r="I10746" s="30"/>
      <c r="J10746" s="30"/>
    </row>
    <row r="10747" spans="8:10" x14ac:dyDescent="0.25">
      <c r="H10747" s="30"/>
      <c r="I10747" s="30"/>
      <c r="J10747" s="30"/>
    </row>
    <row r="10748" spans="8:10" x14ac:dyDescent="0.25">
      <c r="H10748" s="30"/>
      <c r="I10748" s="30"/>
      <c r="J10748" s="30"/>
    </row>
    <row r="10749" spans="8:10" x14ac:dyDescent="0.25">
      <c r="H10749" s="30"/>
      <c r="I10749" s="30"/>
      <c r="J10749" s="30"/>
    </row>
    <row r="10750" spans="8:10" x14ac:dyDescent="0.25">
      <c r="H10750" s="30"/>
      <c r="I10750" s="30"/>
      <c r="J10750" s="30"/>
    </row>
    <row r="10751" spans="8:10" x14ac:dyDescent="0.25">
      <c r="H10751" s="30"/>
      <c r="I10751" s="30"/>
      <c r="J10751" s="30"/>
    </row>
    <row r="10752" spans="8:10" x14ac:dyDescent="0.25">
      <c r="H10752" s="30"/>
      <c r="I10752" s="30"/>
      <c r="J10752" s="30"/>
    </row>
    <row r="10753" spans="8:10" x14ac:dyDescent="0.25">
      <c r="H10753" s="30"/>
      <c r="I10753" s="30"/>
      <c r="J10753" s="30"/>
    </row>
    <row r="10754" spans="8:10" x14ac:dyDescent="0.25">
      <c r="H10754" s="30"/>
      <c r="I10754" s="30"/>
      <c r="J10754" s="30"/>
    </row>
    <row r="10755" spans="8:10" x14ac:dyDescent="0.25">
      <c r="H10755" s="30"/>
      <c r="I10755" s="30"/>
      <c r="J10755" s="30"/>
    </row>
    <row r="10756" spans="8:10" x14ac:dyDescent="0.25">
      <c r="H10756" s="30"/>
      <c r="I10756" s="30"/>
      <c r="J10756" s="30"/>
    </row>
    <row r="10757" spans="8:10" x14ac:dyDescent="0.25">
      <c r="H10757" s="30"/>
      <c r="I10757" s="30"/>
      <c r="J10757" s="30"/>
    </row>
    <row r="10758" spans="8:10" x14ac:dyDescent="0.25">
      <c r="H10758" s="30"/>
      <c r="I10758" s="30"/>
      <c r="J10758" s="30"/>
    </row>
    <row r="10759" spans="8:10" x14ac:dyDescent="0.25">
      <c r="H10759" s="30"/>
      <c r="I10759" s="30"/>
      <c r="J10759" s="30"/>
    </row>
    <row r="10760" spans="8:10" x14ac:dyDescent="0.25">
      <c r="H10760" s="30"/>
      <c r="I10760" s="30"/>
      <c r="J10760" s="30"/>
    </row>
    <row r="10761" spans="8:10" x14ac:dyDescent="0.25">
      <c r="H10761" s="30"/>
      <c r="I10761" s="30"/>
      <c r="J10761" s="30"/>
    </row>
    <row r="10762" spans="8:10" x14ac:dyDescent="0.25">
      <c r="H10762" s="30"/>
      <c r="I10762" s="30"/>
      <c r="J10762" s="30"/>
    </row>
    <row r="10763" spans="8:10" x14ac:dyDescent="0.25">
      <c r="H10763" s="30"/>
      <c r="I10763" s="30"/>
      <c r="J10763" s="30"/>
    </row>
    <row r="10764" spans="8:10" x14ac:dyDescent="0.25">
      <c r="H10764" s="30"/>
      <c r="I10764" s="30"/>
      <c r="J10764" s="30"/>
    </row>
    <row r="10765" spans="8:10" x14ac:dyDescent="0.25">
      <c r="H10765" s="30"/>
      <c r="I10765" s="30"/>
      <c r="J10765" s="30"/>
    </row>
    <row r="10766" spans="8:10" x14ac:dyDescent="0.25">
      <c r="H10766" s="30"/>
      <c r="I10766" s="30"/>
      <c r="J10766" s="30"/>
    </row>
    <row r="10767" spans="8:10" x14ac:dyDescent="0.25">
      <c r="H10767" s="30"/>
      <c r="I10767" s="30"/>
      <c r="J10767" s="30"/>
    </row>
    <row r="10768" spans="8:10" x14ac:dyDescent="0.25">
      <c r="H10768" s="30"/>
      <c r="I10768" s="30"/>
      <c r="J10768" s="30"/>
    </row>
    <row r="10769" spans="8:10" x14ac:dyDescent="0.25">
      <c r="H10769" s="30"/>
      <c r="I10769" s="30"/>
      <c r="J10769" s="30"/>
    </row>
    <row r="10770" spans="8:10" x14ac:dyDescent="0.25">
      <c r="H10770" s="30"/>
      <c r="I10770" s="30"/>
      <c r="J10770" s="30"/>
    </row>
    <row r="10771" spans="8:10" x14ac:dyDescent="0.25">
      <c r="H10771" s="30"/>
      <c r="I10771" s="30"/>
      <c r="J10771" s="30"/>
    </row>
    <row r="10772" spans="8:10" x14ac:dyDescent="0.25">
      <c r="H10772" s="30"/>
      <c r="I10772" s="30"/>
      <c r="J10772" s="30"/>
    </row>
    <row r="10773" spans="8:10" x14ac:dyDescent="0.25">
      <c r="H10773" s="30"/>
      <c r="I10773" s="30"/>
      <c r="J10773" s="30"/>
    </row>
    <row r="10774" spans="8:10" x14ac:dyDescent="0.25">
      <c r="H10774" s="30"/>
      <c r="I10774" s="30"/>
      <c r="J10774" s="30"/>
    </row>
    <row r="10775" spans="8:10" x14ac:dyDescent="0.25">
      <c r="H10775" s="30"/>
      <c r="I10775" s="30"/>
      <c r="J10775" s="30"/>
    </row>
    <row r="10776" spans="8:10" x14ac:dyDescent="0.25">
      <c r="H10776" s="30"/>
      <c r="I10776" s="30"/>
      <c r="J10776" s="30"/>
    </row>
    <row r="10777" spans="8:10" x14ac:dyDescent="0.25">
      <c r="H10777" s="30"/>
      <c r="I10777" s="30"/>
      <c r="J10777" s="30"/>
    </row>
    <row r="10778" spans="8:10" x14ac:dyDescent="0.25">
      <c r="H10778" s="30"/>
      <c r="I10778" s="30"/>
      <c r="J10778" s="30"/>
    </row>
    <row r="10779" spans="8:10" x14ac:dyDescent="0.25">
      <c r="H10779" s="30"/>
      <c r="I10779" s="30"/>
      <c r="J10779" s="30"/>
    </row>
    <row r="10780" spans="8:10" x14ac:dyDescent="0.25">
      <c r="H10780" s="30"/>
      <c r="I10780" s="30"/>
      <c r="J10780" s="30"/>
    </row>
    <row r="10781" spans="8:10" x14ac:dyDescent="0.25">
      <c r="H10781" s="30"/>
      <c r="I10781" s="30"/>
      <c r="J10781" s="30"/>
    </row>
    <row r="10782" spans="8:10" x14ac:dyDescent="0.25">
      <c r="H10782" s="30"/>
      <c r="I10782" s="30"/>
      <c r="J10782" s="30"/>
    </row>
    <row r="10783" spans="8:10" x14ac:dyDescent="0.25">
      <c r="H10783" s="30"/>
      <c r="I10783" s="30"/>
      <c r="J10783" s="30"/>
    </row>
    <row r="10784" spans="8:10" x14ac:dyDescent="0.25">
      <c r="H10784" s="30"/>
      <c r="I10784" s="30"/>
      <c r="J10784" s="30"/>
    </row>
    <row r="10785" spans="8:10" x14ac:dyDescent="0.25">
      <c r="H10785" s="30"/>
      <c r="I10785" s="30"/>
      <c r="J10785" s="30"/>
    </row>
    <row r="10786" spans="8:10" x14ac:dyDescent="0.25">
      <c r="H10786" s="30"/>
      <c r="I10786" s="30"/>
      <c r="J10786" s="30"/>
    </row>
    <row r="10787" spans="8:10" x14ac:dyDescent="0.25">
      <c r="H10787" s="30"/>
      <c r="I10787" s="30"/>
      <c r="J10787" s="30"/>
    </row>
    <row r="10788" spans="8:10" x14ac:dyDescent="0.25">
      <c r="H10788" s="30"/>
      <c r="I10788" s="30"/>
      <c r="J10788" s="30"/>
    </row>
    <row r="10789" spans="8:10" x14ac:dyDescent="0.25">
      <c r="H10789" s="30"/>
      <c r="I10789" s="30"/>
      <c r="J10789" s="30"/>
    </row>
    <row r="10790" spans="8:10" x14ac:dyDescent="0.25">
      <c r="H10790" s="30"/>
      <c r="I10790" s="30"/>
      <c r="J10790" s="30"/>
    </row>
    <row r="10791" spans="8:10" x14ac:dyDescent="0.25">
      <c r="H10791" s="30"/>
      <c r="I10791" s="30"/>
      <c r="J10791" s="30"/>
    </row>
    <row r="10792" spans="8:10" x14ac:dyDescent="0.25">
      <c r="H10792" s="30"/>
      <c r="I10792" s="30"/>
      <c r="J10792" s="30"/>
    </row>
    <row r="10793" spans="8:10" x14ac:dyDescent="0.25">
      <c r="H10793" s="30"/>
      <c r="I10793" s="30"/>
      <c r="J10793" s="30"/>
    </row>
    <row r="10794" spans="8:10" x14ac:dyDescent="0.25">
      <c r="H10794" s="30"/>
      <c r="I10794" s="30"/>
      <c r="J10794" s="30"/>
    </row>
    <row r="10795" spans="8:10" x14ac:dyDescent="0.25">
      <c r="H10795" s="30"/>
      <c r="I10795" s="30"/>
      <c r="J10795" s="30"/>
    </row>
    <row r="10796" spans="8:10" x14ac:dyDescent="0.25">
      <c r="H10796" s="30"/>
      <c r="I10796" s="30"/>
      <c r="J10796" s="30"/>
    </row>
    <row r="10797" spans="8:10" x14ac:dyDescent="0.25">
      <c r="H10797" s="30"/>
      <c r="I10797" s="30"/>
      <c r="J10797" s="30"/>
    </row>
    <row r="10798" spans="8:10" x14ac:dyDescent="0.25">
      <c r="H10798" s="30"/>
      <c r="I10798" s="30"/>
      <c r="J10798" s="30"/>
    </row>
    <row r="10799" spans="8:10" x14ac:dyDescent="0.25">
      <c r="H10799" s="30"/>
      <c r="I10799" s="30"/>
      <c r="J10799" s="30"/>
    </row>
    <row r="10800" spans="8:10" x14ac:dyDescent="0.25">
      <c r="H10800" s="30"/>
      <c r="I10800" s="30"/>
      <c r="J10800" s="30"/>
    </row>
    <row r="10801" spans="8:10" x14ac:dyDescent="0.25">
      <c r="H10801" s="30"/>
      <c r="I10801" s="30"/>
      <c r="J10801" s="30"/>
    </row>
    <row r="10802" spans="8:10" x14ac:dyDescent="0.25">
      <c r="H10802" s="30"/>
      <c r="I10802" s="30"/>
      <c r="J10802" s="30"/>
    </row>
    <row r="10803" spans="8:10" x14ac:dyDescent="0.25">
      <c r="H10803" s="30"/>
      <c r="I10803" s="30"/>
      <c r="J10803" s="30"/>
    </row>
    <row r="10804" spans="8:10" x14ac:dyDescent="0.25">
      <c r="H10804" s="30"/>
      <c r="I10804" s="30"/>
      <c r="J10804" s="30"/>
    </row>
    <row r="10805" spans="8:10" x14ac:dyDescent="0.25">
      <c r="H10805" s="30"/>
      <c r="I10805" s="30"/>
      <c r="J10805" s="30"/>
    </row>
    <row r="10806" spans="8:10" x14ac:dyDescent="0.25">
      <c r="H10806" s="30"/>
      <c r="I10806" s="30"/>
      <c r="J10806" s="30"/>
    </row>
    <row r="10807" spans="8:10" x14ac:dyDescent="0.25">
      <c r="H10807" s="30"/>
      <c r="I10807" s="30"/>
      <c r="J10807" s="30"/>
    </row>
    <row r="10808" spans="8:10" x14ac:dyDescent="0.25">
      <c r="H10808" s="30"/>
      <c r="I10808" s="30"/>
      <c r="J10808" s="30"/>
    </row>
    <row r="10809" spans="8:10" x14ac:dyDescent="0.25">
      <c r="H10809" s="30"/>
      <c r="I10809" s="30"/>
      <c r="J10809" s="30"/>
    </row>
    <row r="10810" spans="8:10" x14ac:dyDescent="0.25">
      <c r="H10810" s="30"/>
      <c r="I10810" s="30"/>
      <c r="J10810" s="30"/>
    </row>
    <row r="10811" spans="8:10" x14ac:dyDescent="0.25">
      <c r="H10811" s="30"/>
      <c r="I10811" s="30"/>
      <c r="J10811" s="30"/>
    </row>
    <row r="10812" spans="8:10" x14ac:dyDescent="0.25">
      <c r="H10812" s="30"/>
      <c r="I10812" s="30"/>
      <c r="J10812" s="30"/>
    </row>
    <row r="10813" spans="8:10" x14ac:dyDescent="0.25">
      <c r="H10813" s="30"/>
      <c r="I10813" s="30"/>
      <c r="J10813" s="30"/>
    </row>
    <row r="10814" spans="8:10" x14ac:dyDescent="0.25">
      <c r="H10814" s="30"/>
      <c r="I10814" s="30"/>
      <c r="J10814" s="30"/>
    </row>
    <row r="10815" spans="8:10" x14ac:dyDescent="0.25">
      <c r="H10815" s="30"/>
      <c r="I10815" s="30"/>
      <c r="J10815" s="30"/>
    </row>
    <row r="10816" spans="8:10" x14ac:dyDescent="0.25">
      <c r="H10816" s="30"/>
      <c r="I10816" s="30"/>
      <c r="J10816" s="30"/>
    </row>
    <row r="10817" spans="8:10" x14ac:dyDescent="0.25">
      <c r="H10817" s="30"/>
      <c r="I10817" s="30"/>
      <c r="J10817" s="30"/>
    </row>
    <row r="10818" spans="8:10" x14ac:dyDescent="0.25">
      <c r="H10818" s="30"/>
      <c r="I10818" s="30"/>
      <c r="J10818" s="30"/>
    </row>
    <row r="10819" spans="8:10" x14ac:dyDescent="0.25">
      <c r="H10819" s="30"/>
      <c r="I10819" s="30"/>
      <c r="J10819" s="30"/>
    </row>
    <row r="10820" spans="8:10" x14ac:dyDescent="0.25">
      <c r="H10820" s="30"/>
      <c r="I10820" s="30"/>
      <c r="J10820" s="30"/>
    </row>
    <row r="10821" spans="8:10" x14ac:dyDescent="0.25">
      <c r="H10821" s="30"/>
      <c r="I10821" s="30"/>
      <c r="J10821" s="30"/>
    </row>
    <row r="10822" spans="8:10" x14ac:dyDescent="0.25">
      <c r="H10822" s="30"/>
      <c r="I10822" s="30"/>
      <c r="J10822" s="30"/>
    </row>
    <row r="10823" spans="8:10" x14ac:dyDescent="0.25">
      <c r="H10823" s="30"/>
      <c r="I10823" s="30"/>
      <c r="J10823" s="30"/>
    </row>
    <row r="10824" spans="8:10" x14ac:dyDescent="0.25">
      <c r="H10824" s="30"/>
      <c r="I10824" s="30"/>
      <c r="J10824" s="30"/>
    </row>
    <row r="10825" spans="8:10" x14ac:dyDescent="0.25">
      <c r="H10825" s="30"/>
      <c r="I10825" s="30"/>
      <c r="J10825" s="30"/>
    </row>
    <row r="10826" spans="8:10" x14ac:dyDescent="0.25">
      <c r="H10826" s="30"/>
      <c r="I10826" s="30"/>
      <c r="J10826" s="30"/>
    </row>
    <row r="10827" spans="8:10" x14ac:dyDescent="0.25">
      <c r="H10827" s="30"/>
      <c r="I10827" s="30"/>
      <c r="J10827" s="30"/>
    </row>
    <row r="10828" spans="8:10" x14ac:dyDescent="0.25">
      <c r="H10828" s="30"/>
      <c r="I10828" s="30"/>
      <c r="J10828" s="30"/>
    </row>
    <row r="10829" spans="8:10" x14ac:dyDescent="0.25">
      <c r="H10829" s="30"/>
      <c r="I10829" s="30"/>
      <c r="J10829" s="30"/>
    </row>
    <row r="10830" spans="8:10" x14ac:dyDescent="0.25">
      <c r="H10830" s="30"/>
      <c r="I10830" s="30"/>
      <c r="J10830" s="30"/>
    </row>
    <row r="10831" spans="8:10" x14ac:dyDescent="0.25">
      <c r="H10831" s="30"/>
      <c r="I10831" s="30"/>
      <c r="J10831" s="30"/>
    </row>
    <row r="10832" spans="8:10" x14ac:dyDescent="0.25">
      <c r="H10832" s="30"/>
      <c r="I10832" s="30"/>
      <c r="J10832" s="30"/>
    </row>
    <row r="10833" spans="8:10" x14ac:dyDescent="0.25">
      <c r="H10833" s="30"/>
      <c r="I10833" s="30"/>
      <c r="J10833" s="30"/>
    </row>
    <row r="10834" spans="8:10" x14ac:dyDescent="0.25">
      <c r="H10834" s="30"/>
      <c r="I10834" s="30"/>
      <c r="J10834" s="30"/>
    </row>
    <row r="10835" spans="8:10" x14ac:dyDescent="0.25">
      <c r="H10835" s="30"/>
      <c r="I10835" s="30"/>
      <c r="J10835" s="30"/>
    </row>
    <row r="10836" spans="8:10" x14ac:dyDescent="0.25">
      <c r="H10836" s="30"/>
      <c r="I10836" s="30"/>
      <c r="J10836" s="30"/>
    </row>
    <row r="10837" spans="8:10" x14ac:dyDescent="0.25">
      <c r="H10837" s="30"/>
      <c r="I10837" s="30"/>
      <c r="J10837" s="30"/>
    </row>
    <row r="10838" spans="8:10" x14ac:dyDescent="0.25">
      <c r="H10838" s="30"/>
      <c r="I10838" s="30"/>
      <c r="J10838" s="30"/>
    </row>
    <row r="10839" spans="8:10" x14ac:dyDescent="0.25">
      <c r="H10839" s="30"/>
      <c r="I10839" s="30"/>
      <c r="J10839" s="30"/>
    </row>
    <row r="10840" spans="8:10" x14ac:dyDescent="0.25">
      <c r="H10840" s="30"/>
      <c r="I10840" s="30"/>
      <c r="J10840" s="30"/>
    </row>
    <row r="10841" spans="8:10" x14ac:dyDescent="0.25">
      <c r="H10841" s="30"/>
      <c r="I10841" s="30"/>
      <c r="J10841" s="30"/>
    </row>
    <row r="10842" spans="8:10" x14ac:dyDescent="0.25">
      <c r="H10842" s="30"/>
      <c r="I10842" s="30"/>
      <c r="J10842" s="30"/>
    </row>
    <row r="10843" spans="8:10" x14ac:dyDescent="0.25">
      <c r="H10843" s="30"/>
      <c r="I10843" s="30"/>
      <c r="J10843" s="30"/>
    </row>
    <row r="10844" spans="8:10" x14ac:dyDescent="0.25">
      <c r="H10844" s="30"/>
      <c r="I10844" s="30"/>
      <c r="J10844" s="30"/>
    </row>
    <row r="10845" spans="8:10" x14ac:dyDescent="0.25">
      <c r="H10845" s="30"/>
      <c r="I10845" s="30"/>
      <c r="J10845" s="30"/>
    </row>
    <row r="10846" spans="8:10" x14ac:dyDescent="0.25">
      <c r="H10846" s="30"/>
      <c r="I10846" s="30"/>
      <c r="J10846" s="30"/>
    </row>
    <row r="10847" spans="8:10" x14ac:dyDescent="0.25">
      <c r="H10847" s="30"/>
      <c r="I10847" s="30"/>
      <c r="J10847" s="30"/>
    </row>
    <row r="10848" spans="8:10" x14ac:dyDescent="0.25">
      <c r="H10848" s="30"/>
      <c r="I10848" s="30"/>
      <c r="J10848" s="30"/>
    </row>
    <row r="10849" spans="8:10" x14ac:dyDescent="0.25">
      <c r="H10849" s="30"/>
      <c r="I10849" s="30"/>
      <c r="J10849" s="30"/>
    </row>
    <row r="10850" spans="8:10" x14ac:dyDescent="0.25">
      <c r="H10850" s="30"/>
      <c r="I10850" s="30"/>
      <c r="J10850" s="30"/>
    </row>
    <row r="10851" spans="8:10" x14ac:dyDescent="0.25">
      <c r="H10851" s="30"/>
      <c r="I10851" s="30"/>
      <c r="J10851" s="30"/>
    </row>
    <row r="10852" spans="8:10" x14ac:dyDescent="0.25">
      <c r="H10852" s="30"/>
      <c r="I10852" s="30"/>
      <c r="J10852" s="30"/>
    </row>
    <row r="10853" spans="8:10" x14ac:dyDescent="0.25">
      <c r="H10853" s="30"/>
      <c r="I10853" s="30"/>
      <c r="J10853" s="30"/>
    </row>
    <row r="10854" spans="8:10" x14ac:dyDescent="0.25">
      <c r="H10854" s="30"/>
      <c r="I10854" s="30"/>
      <c r="J10854" s="30"/>
    </row>
    <row r="10855" spans="8:10" x14ac:dyDescent="0.25">
      <c r="H10855" s="30"/>
      <c r="I10855" s="30"/>
      <c r="J10855" s="30"/>
    </row>
    <row r="10856" spans="8:10" x14ac:dyDescent="0.25">
      <c r="H10856" s="30"/>
      <c r="I10856" s="30"/>
      <c r="J10856" s="30"/>
    </row>
    <row r="10857" spans="8:10" x14ac:dyDescent="0.25">
      <c r="H10857" s="30"/>
      <c r="I10857" s="30"/>
      <c r="J10857" s="30"/>
    </row>
    <row r="10858" spans="8:10" x14ac:dyDescent="0.25">
      <c r="H10858" s="30"/>
      <c r="I10858" s="30"/>
      <c r="J10858" s="30"/>
    </row>
    <row r="10859" spans="8:10" x14ac:dyDescent="0.25">
      <c r="H10859" s="30"/>
      <c r="I10859" s="30"/>
      <c r="J10859" s="30"/>
    </row>
    <row r="10860" spans="8:10" x14ac:dyDescent="0.25">
      <c r="H10860" s="30"/>
      <c r="I10860" s="30"/>
      <c r="J10860" s="30"/>
    </row>
    <row r="10861" spans="8:10" x14ac:dyDescent="0.25">
      <c r="H10861" s="30"/>
      <c r="I10861" s="30"/>
      <c r="J10861" s="30"/>
    </row>
    <row r="10862" spans="8:10" x14ac:dyDescent="0.25">
      <c r="H10862" s="30"/>
      <c r="I10862" s="30"/>
      <c r="J10862" s="30"/>
    </row>
    <row r="10863" spans="8:10" x14ac:dyDescent="0.25">
      <c r="H10863" s="30"/>
      <c r="I10863" s="30"/>
      <c r="J10863" s="30"/>
    </row>
    <row r="10864" spans="8:10" x14ac:dyDescent="0.25">
      <c r="H10864" s="30"/>
      <c r="I10864" s="30"/>
      <c r="J10864" s="30"/>
    </row>
    <row r="10865" spans="8:10" x14ac:dyDescent="0.25">
      <c r="H10865" s="30"/>
      <c r="I10865" s="30"/>
      <c r="J10865" s="30"/>
    </row>
    <row r="10866" spans="8:10" x14ac:dyDescent="0.25">
      <c r="H10866" s="30"/>
      <c r="I10866" s="30"/>
      <c r="J10866" s="30"/>
    </row>
    <row r="10867" spans="8:10" x14ac:dyDescent="0.25">
      <c r="H10867" s="30"/>
      <c r="I10867" s="30"/>
      <c r="J10867" s="30"/>
    </row>
    <row r="10868" spans="8:10" x14ac:dyDescent="0.25">
      <c r="H10868" s="30"/>
      <c r="I10868" s="30"/>
      <c r="J10868" s="30"/>
    </row>
    <row r="10869" spans="8:10" x14ac:dyDescent="0.25">
      <c r="H10869" s="30"/>
      <c r="I10869" s="30"/>
      <c r="J10869" s="30"/>
    </row>
    <row r="10870" spans="8:10" x14ac:dyDescent="0.25">
      <c r="H10870" s="30"/>
      <c r="I10870" s="30"/>
      <c r="J10870" s="30"/>
    </row>
    <row r="10871" spans="8:10" x14ac:dyDescent="0.25">
      <c r="H10871" s="30"/>
      <c r="I10871" s="30"/>
      <c r="J10871" s="30"/>
    </row>
    <row r="10872" spans="8:10" x14ac:dyDescent="0.25">
      <c r="H10872" s="30"/>
      <c r="I10872" s="30"/>
      <c r="J10872" s="30"/>
    </row>
    <row r="10873" spans="8:10" x14ac:dyDescent="0.25">
      <c r="H10873" s="30"/>
      <c r="I10873" s="30"/>
      <c r="J10873" s="30"/>
    </row>
    <row r="10874" spans="8:10" x14ac:dyDescent="0.25">
      <c r="H10874" s="30"/>
      <c r="I10874" s="30"/>
      <c r="J10874" s="30"/>
    </row>
    <row r="10875" spans="8:10" x14ac:dyDescent="0.25">
      <c r="H10875" s="30"/>
      <c r="I10875" s="30"/>
      <c r="J10875" s="30"/>
    </row>
    <row r="10876" spans="8:10" x14ac:dyDescent="0.25">
      <c r="H10876" s="30"/>
      <c r="I10876" s="30"/>
      <c r="J10876" s="30"/>
    </row>
    <row r="10877" spans="8:10" x14ac:dyDescent="0.25">
      <c r="H10877" s="30"/>
      <c r="I10877" s="30"/>
      <c r="J10877" s="30"/>
    </row>
    <row r="10878" spans="8:10" x14ac:dyDescent="0.25">
      <c r="H10878" s="30"/>
      <c r="I10878" s="30"/>
      <c r="J10878" s="30"/>
    </row>
    <row r="10879" spans="8:10" x14ac:dyDescent="0.25">
      <c r="H10879" s="30"/>
      <c r="I10879" s="30"/>
      <c r="J10879" s="30"/>
    </row>
    <row r="10880" spans="8:10" x14ac:dyDescent="0.25">
      <c r="H10880" s="30"/>
      <c r="I10880" s="30"/>
      <c r="J10880" s="30"/>
    </row>
    <row r="10881" spans="8:10" x14ac:dyDescent="0.25">
      <c r="H10881" s="30"/>
      <c r="I10881" s="30"/>
      <c r="J10881" s="30"/>
    </row>
    <row r="10882" spans="8:10" x14ac:dyDescent="0.25">
      <c r="H10882" s="30"/>
      <c r="I10882" s="30"/>
      <c r="J10882" s="30"/>
    </row>
    <row r="10883" spans="8:10" x14ac:dyDescent="0.25">
      <c r="H10883" s="30"/>
      <c r="I10883" s="30"/>
      <c r="J10883" s="30"/>
    </row>
    <row r="10884" spans="8:10" x14ac:dyDescent="0.25">
      <c r="H10884" s="30"/>
      <c r="I10884" s="30"/>
      <c r="J10884" s="30"/>
    </row>
    <row r="10885" spans="8:10" x14ac:dyDescent="0.25">
      <c r="H10885" s="30"/>
      <c r="I10885" s="30"/>
      <c r="J10885" s="30"/>
    </row>
    <row r="10886" spans="8:10" x14ac:dyDescent="0.25">
      <c r="H10886" s="30"/>
      <c r="I10886" s="30"/>
      <c r="J10886" s="30"/>
    </row>
    <row r="10887" spans="8:10" x14ac:dyDescent="0.25">
      <c r="H10887" s="30"/>
      <c r="I10887" s="30"/>
      <c r="J10887" s="30"/>
    </row>
    <row r="10888" spans="8:10" x14ac:dyDescent="0.25">
      <c r="H10888" s="30"/>
      <c r="I10888" s="30"/>
      <c r="J10888" s="30"/>
    </row>
    <row r="10889" spans="8:10" x14ac:dyDescent="0.25">
      <c r="H10889" s="30"/>
      <c r="I10889" s="30"/>
      <c r="J10889" s="30"/>
    </row>
    <row r="10890" spans="8:10" x14ac:dyDescent="0.25">
      <c r="H10890" s="30"/>
      <c r="I10890" s="30"/>
      <c r="J10890" s="30"/>
    </row>
    <row r="10891" spans="8:10" x14ac:dyDescent="0.25">
      <c r="H10891" s="30"/>
      <c r="I10891" s="30"/>
      <c r="J10891" s="30"/>
    </row>
    <row r="10892" spans="8:10" x14ac:dyDescent="0.25">
      <c r="H10892" s="30"/>
      <c r="I10892" s="30"/>
      <c r="J10892" s="30"/>
    </row>
    <row r="10893" spans="8:10" x14ac:dyDescent="0.25">
      <c r="H10893" s="30"/>
      <c r="I10893" s="30"/>
      <c r="J10893" s="30"/>
    </row>
    <row r="10894" spans="8:10" x14ac:dyDescent="0.25">
      <c r="H10894" s="30"/>
      <c r="I10894" s="30"/>
      <c r="J10894" s="30"/>
    </row>
    <row r="10895" spans="8:10" x14ac:dyDescent="0.25">
      <c r="H10895" s="30"/>
      <c r="I10895" s="30"/>
      <c r="J10895" s="30"/>
    </row>
    <row r="10896" spans="8:10" x14ac:dyDescent="0.25">
      <c r="H10896" s="30"/>
      <c r="I10896" s="30"/>
      <c r="J10896" s="30"/>
    </row>
    <row r="10897" spans="8:10" x14ac:dyDescent="0.25">
      <c r="H10897" s="30"/>
      <c r="I10897" s="30"/>
      <c r="J10897" s="30"/>
    </row>
    <row r="10898" spans="8:10" x14ac:dyDescent="0.25">
      <c r="H10898" s="30"/>
      <c r="I10898" s="30"/>
      <c r="J10898" s="30"/>
    </row>
    <row r="10899" spans="8:10" x14ac:dyDescent="0.25">
      <c r="H10899" s="30"/>
      <c r="I10899" s="30"/>
      <c r="J10899" s="30"/>
    </row>
    <row r="10900" spans="8:10" x14ac:dyDescent="0.25">
      <c r="H10900" s="30"/>
      <c r="I10900" s="30"/>
      <c r="J10900" s="30"/>
    </row>
    <row r="10901" spans="8:10" x14ac:dyDescent="0.25">
      <c r="H10901" s="30"/>
      <c r="I10901" s="30"/>
      <c r="J10901" s="30"/>
    </row>
    <row r="10902" spans="8:10" x14ac:dyDescent="0.25">
      <c r="H10902" s="30"/>
      <c r="I10902" s="30"/>
      <c r="J10902" s="30"/>
    </row>
    <row r="10903" spans="8:10" x14ac:dyDescent="0.25">
      <c r="H10903" s="30"/>
      <c r="I10903" s="30"/>
      <c r="J10903" s="30"/>
    </row>
    <row r="10904" spans="8:10" x14ac:dyDescent="0.25">
      <c r="H10904" s="30"/>
      <c r="I10904" s="30"/>
      <c r="J10904" s="30"/>
    </row>
    <row r="10905" spans="8:10" x14ac:dyDescent="0.25">
      <c r="H10905" s="30"/>
      <c r="I10905" s="30"/>
      <c r="J10905" s="30"/>
    </row>
    <row r="10906" spans="8:10" x14ac:dyDescent="0.25">
      <c r="H10906" s="30"/>
      <c r="I10906" s="30"/>
      <c r="J10906" s="30"/>
    </row>
    <row r="10907" spans="8:10" x14ac:dyDescent="0.25">
      <c r="H10907" s="30"/>
      <c r="I10907" s="30"/>
      <c r="J10907" s="30"/>
    </row>
    <row r="10908" spans="8:10" x14ac:dyDescent="0.25">
      <c r="H10908" s="30"/>
      <c r="I10908" s="30"/>
      <c r="J10908" s="30"/>
    </row>
    <row r="10909" spans="8:10" x14ac:dyDescent="0.25">
      <c r="H10909" s="30"/>
      <c r="I10909" s="30"/>
      <c r="J10909" s="30"/>
    </row>
    <row r="10910" spans="8:10" x14ac:dyDescent="0.25">
      <c r="H10910" s="30"/>
      <c r="I10910" s="30"/>
      <c r="J10910" s="30"/>
    </row>
    <row r="10911" spans="8:10" x14ac:dyDescent="0.25">
      <c r="H10911" s="30"/>
      <c r="I10911" s="30"/>
      <c r="J10911" s="30"/>
    </row>
    <row r="10912" spans="8:10" x14ac:dyDescent="0.25">
      <c r="H10912" s="30"/>
      <c r="I10912" s="30"/>
      <c r="J10912" s="30"/>
    </row>
    <row r="10913" spans="8:10" x14ac:dyDescent="0.25">
      <c r="H10913" s="30"/>
      <c r="I10913" s="30"/>
      <c r="J10913" s="30"/>
    </row>
    <row r="10914" spans="8:10" x14ac:dyDescent="0.25">
      <c r="H10914" s="30"/>
      <c r="I10914" s="30"/>
      <c r="J10914" s="30"/>
    </row>
    <row r="10915" spans="8:10" x14ac:dyDescent="0.25">
      <c r="H10915" s="30"/>
      <c r="I10915" s="30"/>
      <c r="J10915" s="30"/>
    </row>
    <row r="10916" spans="8:10" x14ac:dyDescent="0.25">
      <c r="H10916" s="30"/>
      <c r="I10916" s="30"/>
      <c r="J10916" s="30"/>
    </row>
    <row r="10917" spans="8:10" x14ac:dyDescent="0.25">
      <c r="H10917" s="30"/>
      <c r="I10917" s="30"/>
      <c r="J10917" s="30"/>
    </row>
    <row r="10918" spans="8:10" x14ac:dyDescent="0.25">
      <c r="H10918" s="30"/>
      <c r="I10918" s="30"/>
      <c r="J10918" s="30"/>
    </row>
    <row r="10919" spans="8:10" x14ac:dyDescent="0.25">
      <c r="H10919" s="30"/>
      <c r="I10919" s="30"/>
      <c r="J10919" s="30"/>
    </row>
    <row r="10920" spans="8:10" x14ac:dyDescent="0.25">
      <c r="H10920" s="30"/>
      <c r="I10920" s="30"/>
      <c r="J10920" s="30"/>
    </row>
    <row r="10921" spans="8:10" x14ac:dyDescent="0.25">
      <c r="H10921" s="30"/>
      <c r="I10921" s="30"/>
      <c r="J10921" s="30"/>
    </row>
    <row r="10922" spans="8:10" x14ac:dyDescent="0.25">
      <c r="H10922" s="30"/>
      <c r="I10922" s="30"/>
      <c r="J10922" s="30"/>
    </row>
    <row r="10923" spans="8:10" x14ac:dyDescent="0.25">
      <c r="H10923" s="30"/>
      <c r="I10923" s="30"/>
      <c r="J10923" s="30"/>
    </row>
    <row r="10924" spans="8:10" x14ac:dyDescent="0.25">
      <c r="H10924" s="30"/>
      <c r="I10924" s="30"/>
      <c r="J10924" s="30"/>
    </row>
    <row r="10925" spans="8:10" x14ac:dyDescent="0.25">
      <c r="H10925" s="30"/>
      <c r="I10925" s="30"/>
      <c r="J10925" s="30"/>
    </row>
    <row r="10926" spans="8:10" x14ac:dyDescent="0.25">
      <c r="H10926" s="30"/>
      <c r="I10926" s="30"/>
      <c r="J10926" s="30"/>
    </row>
    <row r="10927" spans="8:10" x14ac:dyDescent="0.25">
      <c r="H10927" s="30"/>
      <c r="I10927" s="30"/>
      <c r="J10927" s="30"/>
    </row>
    <row r="10928" spans="8:10" x14ac:dyDescent="0.25">
      <c r="H10928" s="30"/>
      <c r="I10928" s="30"/>
      <c r="J10928" s="30"/>
    </row>
    <row r="10929" spans="8:10" x14ac:dyDescent="0.25">
      <c r="H10929" s="30"/>
      <c r="I10929" s="30"/>
      <c r="J10929" s="30"/>
    </row>
    <row r="10930" spans="8:10" x14ac:dyDescent="0.25">
      <c r="H10930" s="30"/>
      <c r="I10930" s="30"/>
      <c r="J10930" s="30"/>
    </row>
    <row r="10931" spans="8:10" x14ac:dyDescent="0.25">
      <c r="H10931" s="30"/>
      <c r="I10931" s="30"/>
      <c r="J10931" s="30"/>
    </row>
    <row r="10932" spans="8:10" x14ac:dyDescent="0.25">
      <c r="H10932" s="30"/>
      <c r="I10932" s="30"/>
      <c r="J10932" s="30"/>
    </row>
    <row r="10933" spans="8:10" x14ac:dyDescent="0.25">
      <c r="H10933" s="30"/>
      <c r="I10933" s="30"/>
      <c r="J10933" s="30"/>
    </row>
    <row r="10934" spans="8:10" x14ac:dyDescent="0.25">
      <c r="H10934" s="30"/>
      <c r="I10934" s="30"/>
      <c r="J10934" s="30"/>
    </row>
    <row r="10935" spans="8:10" x14ac:dyDescent="0.25">
      <c r="H10935" s="30"/>
      <c r="I10935" s="30"/>
      <c r="J10935" s="30"/>
    </row>
    <row r="10936" spans="8:10" x14ac:dyDescent="0.25">
      <c r="H10936" s="30"/>
      <c r="I10936" s="30"/>
      <c r="J10936" s="30"/>
    </row>
    <row r="10937" spans="8:10" x14ac:dyDescent="0.25">
      <c r="H10937" s="30"/>
      <c r="I10937" s="30"/>
      <c r="J10937" s="30"/>
    </row>
    <row r="10938" spans="8:10" x14ac:dyDescent="0.25">
      <c r="H10938" s="30"/>
      <c r="I10938" s="30"/>
      <c r="J10938" s="30"/>
    </row>
    <row r="10939" spans="8:10" x14ac:dyDescent="0.25">
      <c r="H10939" s="30"/>
      <c r="I10939" s="30"/>
      <c r="J10939" s="30"/>
    </row>
    <row r="10940" spans="8:10" x14ac:dyDescent="0.25">
      <c r="H10940" s="30"/>
      <c r="I10940" s="30"/>
      <c r="J10940" s="30"/>
    </row>
    <row r="10941" spans="8:10" x14ac:dyDescent="0.25">
      <c r="H10941" s="30"/>
      <c r="I10941" s="30"/>
      <c r="J10941" s="30"/>
    </row>
    <row r="10942" spans="8:10" x14ac:dyDescent="0.25">
      <c r="H10942" s="30"/>
      <c r="I10942" s="30"/>
      <c r="J10942" s="30"/>
    </row>
    <row r="10943" spans="8:10" x14ac:dyDescent="0.25">
      <c r="H10943" s="30"/>
      <c r="I10943" s="30"/>
      <c r="J10943" s="30"/>
    </row>
    <row r="10944" spans="8:10" x14ac:dyDescent="0.25">
      <c r="H10944" s="30"/>
      <c r="I10944" s="30"/>
      <c r="J10944" s="30"/>
    </row>
    <row r="10945" spans="8:10" x14ac:dyDescent="0.25">
      <c r="H10945" s="30"/>
      <c r="I10945" s="30"/>
      <c r="J10945" s="30"/>
    </row>
    <row r="10946" spans="8:10" x14ac:dyDescent="0.25">
      <c r="H10946" s="30"/>
      <c r="I10946" s="30"/>
      <c r="J10946" s="30"/>
    </row>
    <row r="10947" spans="8:10" x14ac:dyDescent="0.25">
      <c r="H10947" s="30"/>
      <c r="I10947" s="30"/>
      <c r="J10947" s="30"/>
    </row>
    <row r="10948" spans="8:10" x14ac:dyDescent="0.25">
      <c r="H10948" s="30"/>
      <c r="I10948" s="30"/>
      <c r="J10948" s="30"/>
    </row>
    <row r="10949" spans="8:10" x14ac:dyDescent="0.25">
      <c r="H10949" s="30"/>
      <c r="I10949" s="30"/>
      <c r="J10949" s="30"/>
    </row>
    <row r="10950" spans="8:10" x14ac:dyDescent="0.25">
      <c r="H10950" s="30"/>
      <c r="I10950" s="30"/>
      <c r="J10950" s="30"/>
    </row>
    <row r="10951" spans="8:10" x14ac:dyDescent="0.25">
      <c r="H10951" s="30"/>
      <c r="I10951" s="30"/>
      <c r="J10951" s="30"/>
    </row>
    <row r="10952" spans="8:10" x14ac:dyDescent="0.25">
      <c r="H10952" s="30"/>
      <c r="I10952" s="30"/>
      <c r="J10952" s="30"/>
    </row>
    <row r="10953" spans="8:10" x14ac:dyDescent="0.25">
      <c r="H10953" s="30"/>
      <c r="I10953" s="30"/>
      <c r="J10953" s="30"/>
    </row>
    <row r="10954" spans="8:10" x14ac:dyDescent="0.25">
      <c r="H10954" s="30"/>
      <c r="I10954" s="30"/>
      <c r="J10954" s="30"/>
    </row>
    <row r="10955" spans="8:10" x14ac:dyDescent="0.25">
      <c r="H10955" s="30"/>
      <c r="I10955" s="30"/>
      <c r="J10955" s="30"/>
    </row>
    <row r="10956" spans="8:10" x14ac:dyDescent="0.25">
      <c r="H10956" s="30"/>
      <c r="I10956" s="30"/>
      <c r="J10956" s="30"/>
    </row>
    <row r="10957" spans="8:10" x14ac:dyDescent="0.25">
      <c r="H10957" s="30"/>
      <c r="I10957" s="30"/>
      <c r="J10957" s="30"/>
    </row>
    <row r="10958" spans="8:10" x14ac:dyDescent="0.25">
      <c r="H10958" s="30"/>
      <c r="I10958" s="30"/>
      <c r="J10958" s="30"/>
    </row>
    <row r="10959" spans="8:10" x14ac:dyDescent="0.25">
      <c r="H10959" s="30"/>
      <c r="I10959" s="30"/>
      <c r="J10959" s="30"/>
    </row>
    <row r="10960" spans="8:10" x14ac:dyDescent="0.25">
      <c r="H10960" s="30"/>
      <c r="I10960" s="30"/>
      <c r="J10960" s="30"/>
    </row>
    <row r="10961" spans="8:10" x14ac:dyDescent="0.25">
      <c r="H10961" s="30"/>
      <c r="I10961" s="30"/>
      <c r="J10961" s="30"/>
    </row>
    <row r="10962" spans="8:10" x14ac:dyDescent="0.25">
      <c r="H10962" s="30"/>
      <c r="I10962" s="30"/>
      <c r="J10962" s="30"/>
    </row>
    <row r="10963" spans="8:10" x14ac:dyDescent="0.25">
      <c r="H10963" s="30"/>
      <c r="I10963" s="30"/>
      <c r="J10963" s="30"/>
    </row>
    <row r="10964" spans="8:10" x14ac:dyDescent="0.25">
      <c r="H10964" s="30"/>
      <c r="I10964" s="30"/>
      <c r="J10964" s="30"/>
    </row>
    <row r="10965" spans="8:10" x14ac:dyDescent="0.25">
      <c r="H10965" s="30"/>
      <c r="I10965" s="30"/>
      <c r="J10965" s="30"/>
    </row>
    <row r="10966" spans="8:10" x14ac:dyDescent="0.25">
      <c r="H10966" s="30"/>
      <c r="I10966" s="30"/>
      <c r="J10966" s="30"/>
    </row>
    <row r="10967" spans="8:10" x14ac:dyDescent="0.25">
      <c r="H10967" s="30"/>
      <c r="I10967" s="30"/>
      <c r="J10967" s="30"/>
    </row>
    <row r="10968" spans="8:10" x14ac:dyDescent="0.25">
      <c r="H10968" s="30"/>
      <c r="I10968" s="30"/>
      <c r="J10968" s="30"/>
    </row>
    <row r="10969" spans="8:10" x14ac:dyDescent="0.25">
      <c r="H10969" s="30"/>
      <c r="I10969" s="30"/>
      <c r="J10969" s="30"/>
    </row>
    <row r="10970" spans="8:10" x14ac:dyDescent="0.25">
      <c r="H10970" s="30"/>
      <c r="I10970" s="30"/>
      <c r="J10970" s="30"/>
    </row>
    <row r="10971" spans="8:10" x14ac:dyDescent="0.25">
      <c r="H10971" s="30"/>
      <c r="I10971" s="30"/>
      <c r="J10971" s="30"/>
    </row>
    <row r="10972" spans="8:10" x14ac:dyDescent="0.25">
      <c r="H10972" s="30"/>
      <c r="I10972" s="30"/>
      <c r="J10972" s="30"/>
    </row>
    <row r="10973" spans="8:10" x14ac:dyDescent="0.25">
      <c r="H10973" s="30"/>
      <c r="I10973" s="30"/>
      <c r="J10973" s="30"/>
    </row>
    <row r="10974" spans="8:10" x14ac:dyDescent="0.25">
      <c r="H10974" s="30"/>
      <c r="I10974" s="30"/>
      <c r="J10974" s="30"/>
    </row>
    <row r="10975" spans="8:10" x14ac:dyDescent="0.25">
      <c r="H10975" s="30"/>
      <c r="I10975" s="30"/>
      <c r="J10975" s="30"/>
    </row>
    <row r="10976" spans="8:10" x14ac:dyDescent="0.25">
      <c r="H10976" s="30"/>
      <c r="I10976" s="30"/>
      <c r="J10976" s="30"/>
    </row>
    <row r="10977" spans="8:10" x14ac:dyDescent="0.25">
      <c r="H10977" s="30"/>
      <c r="I10977" s="30"/>
      <c r="J10977" s="30"/>
    </row>
    <row r="10978" spans="8:10" x14ac:dyDescent="0.25">
      <c r="H10978" s="30"/>
      <c r="I10978" s="30"/>
      <c r="J10978" s="30"/>
    </row>
    <row r="10979" spans="8:10" x14ac:dyDescent="0.25">
      <c r="H10979" s="30"/>
      <c r="I10979" s="30"/>
      <c r="J10979" s="30"/>
    </row>
    <row r="10980" spans="8:10" x14ac:dyDescent="0.25">
      <c r="H10980" s="30"/>
      <c r="I10980" s="30"/>
      <c r="J10980" s="30"/>
    </row>
    <row r="10981" spans="8:10" x14ac:dyDescent="0.25">
      <c r="H10981" s="30"/>
      <c r="I10981" s="30"/>
      <c r="J10981" s="30"/>
    </row>
    <row r="10982" spans="8:10" x14ac:dyDescent="0.25">
      <c r="H10982" s="30"/>
      <c r="I10982" s="30"/>
      <c r="J10982" s="30"/>
    </row>
    <row r="10983" spans="8:10" x14ac:dyDescent="0.25">
      <c r="H10983" s="30"/>
      <c r="I10983" s="30"/>
      <c r="J10983" s="30"/>
    </row>
    <row r="10984" spans="8:10" x14ac:dyDescent="0.25">
      <c r="H10984" s="30"/>
      <c r="I10984" s="30"/>
      <c r="J10984" s="30"/>
    </row>
    <row r="10985" spans="8:10" x14ac:dyDescent="0.25">
      <c r="H10985" s="30"/>
      <c r="I10985" s="30"/>
      <c r="J10985" s="30"/>
    </row>
    <row r="10986" spans="8:10" x14ac:dyDescent="0.25">
      <c r="H10986" s="30"/>
      <c r="I10986" s="30"/>
      <c r="J10986" s="30"/>
    </row>
    <row r="10987" spans="8:10" x14ac:dyDescent="0.25">
      <c r="H10987" s="30"/>
      <c r="I10987" s="30"/>
      <c r="J10987" s="30"/>
    </row>
    <row r="10988" spans="8:10" x14ac:dyDescent="0.25">
      <c r="H10988" s="30"/>
      <c r="I10988" s="30"/>
      <c r="J10988" s="30"/>
    </row>
    <row r="10989" spans="8:10" x14ac:dyDescent="0.25">
      <c r="H10989" s="30"/>
      <c r="I10989" s="30"/>
      <c r="J10989" s="30"/>
    </row>
    <row r="10990" spans="8:10" x14ac:dyDescent="0.25">
      <c r="H10990" s="30"/>
      <c r="I10990" s="30"/>
      <c r="J10990" s="30"/>
    </row>
    <row r="10991" spans="8:10" x14ac:dyDescent="0.25">
      <c r="H10991" s="30"/>
      <c r="I10991" s="30"/>
      <c r="J10991" s="30"/>
    </row>
    <row r="10992" spans="8:10" x14ac:dyDescent="0.25">
      <c r="H10992" s="30"/>
      <c r="I10992" s="30"/>
      <c r="J10992" s="30"/>
    </row>
    <row r="10993" spans="8:10" x14ac:dyDescent="0.25">
      <c r="H10993" s="30"/>
      <c r="I10993" s="30"/>
      <c r="J10993" s="30"/>
    </row>
    <row r="10994" spans="8:10" x14ac:dyDescent="0.25">
      <c r="H10994" s="30"/>
      <c r="I10994" s="30"/>
      <c r="J10994" s="30"/>
    </row>
    <row r="10995" spans="8:10" x14ac:dyDescent="0.25">
      <c r="H10995" s="30"/>
      <c r="I10995" s="30"/>
      <c r="J10995" s="30"/>
    </row>
    <row r="10996" spans="8:10" x14ac:dyDescent="0.25">
      <c r="H10996" s="30"/>
      <c r="I10996" s="30"/>
      <c r="J10996" s="30"/>
    </row>
    <row r="10997" spans="8:10" x14ac:dyDescent="0.25">
      <c r="H10997" s="30"/>
      <c r="I10997" s="30"/>
      <c r="J10997" s="30"/>
    </row>
    <row r="10998" spans="8:10" x14ac:dyDescent="0.25">
      <c r="H10998" s="30"/>
      <c r="I10998" s="30"/>
      <c r="J10998" s="30"/>
    </row>
    <row r="10999" spans="8:10" x14ac:dyDescent="0.25">
      <c r="H10999" s="30"/>
      <c r="I10999" s="30"/>
      <c r="J10999" s="30"/>
    </row>
    <row r="11000" spans="8:10" x14ac:dyDescent="0.25">
      <c r="H11000" s="30"/>
      <c r="I11000" s="30"/>
      <c r="J11000" s="30"/>
    </row>
    <row r="11001" spans="8:10" x14ac:dyDescent="0.25">
      <c r="H11001" s="30"/>
      <c r="I11001" s="30"/>
      <c r="J11001" s="30"/>
    </row>
    <row r="11002" spans="8:10" x14ac:dyDescent="0.25">
      <c r="H11002" s="30"/>
      <c r="I11002" s="30"/>
      <c r="J11002" s="30"/>
    </row>
    <row r="11003" spans="8:10" x14ac:dyDescent="0.25">
      <c r="H11003" s="30"/>
      <c r="I11003" s="30"/>
      <c r="J11003" s="30"/>
    </row>
    <row r="11004" spans="8:10" x14ac:dyDescent="0.25">
      <c r="H11004" s="30"/>
      <c r="I11004" s="30"/>
      <c r="J11004" s="30"/>
    </row>
    <row r="11005" spans="8:10" x14ac:dyDescent="0.25">
      <c r="H11005" s="30"/>
      <c r="I11005" s="30"/>
      <c r="J11005" s="30"/>
    </row>
    <row r="11006" spans="8:10" x14ac:dyDescent="0.25">
      <c r="H11006" s="30"/>
      <c r="I11006" s="30"/>
      <c r="J11006" s="30"/>
    </row>
    <row r="11007" spans="8:10" x14ac:dyDescent="0.25">
      <c r="H11007" s="30"/>
      <c r="I11007" s="30"/>
      <c r="J11007" s="30"/>
    </row>
    <row r="11008" spans="8:10" x14ac:dyDescent="0.25">
      <c r="H11008" s="30"/>
      <c r="I11008" s="30"/>
      <c r="J11008" s="30"/>
    </row>
    <row r="11009" spans="8:10" x14ac:dyDescent="0.25">
      <c r="H11009" s="30"/>
      <c r="I11009" s="30"/>
      <c r="J11009" s="30"/>
    </row>
    <row r="11010" spans="8:10" x14ac:dyDescent="0.25">
      <c r="H11010" s="30"/>
      <c r="I11010" s="30"/>
      <c r="J11010" s="30"/>
    </row>
    <row r="11011" spans="8:10" x14ac:dyDescent="0.25">
      <c r="H11011" s="30"/>
      <c r="I11011" s="30"/>
      <c r="J11011" s="30"/>
    </row>
    <row r="11012" spans="8:10" x14ac:dyDescent="0.25">
      <c r="H11012" s="30"/>
      <c r="I11012" s="30"/>
      <c r="J11012" s="30"/>
    </row>
    <row r="11013" spans="8:10" x14ac:dyDescent="0.25">
      <c r="H11013" s="30"/>
      <c r="I11013" s="30"/>
      <c r="J11013" s="30"/>
    </row>
    <row r="11014" spans="8:10" x14ac:dyDescent="0.25">
      <c r="H11014" s="30"/>
      <c r="I11014" s="30"/>
      <c r="J11014" s="30"/>
    </row>
    <row r="11015" spans="8:10" x14ac:dyDescent="0.25">
      <c r="H11015" s="30"/>
      <c r="I11015" s="30"/>
      <c r="J11015" s="30"/>
    </row>
    <row r="11016" spans="8:10" x14ac:dyDescent="0.25">
      <c r="H11016" s="30"/>
      <c r="I11016" s="30"/>
      <c r="J11016" s="30"/>
    </row>
    <row r="11017" spans="8:10" x14ac:dyDescent="0.25">
      <c r="H11017" s="30"/>
      <c r="I11017" s="30"/>
      <c r="J11017" s="30"/>
    </row>
    <row r="11018" spans="8:10" x14ac:dyDescent="0.25">
      <c r="H11018" s="30"/>
      <c r="I11018" s="30"/>
      <c r="J11018" s="30"/>
    </row>
    <row r="11019" spans="8:10" x14ac:dyDescent="0.25">
      <c r="H11019" s="30"/>
      <c r="I11019" s="30"/>
      <c r="J11019" s="30"/>
    </row>
    <row r="11020" spans="8:10" x14ac:dyDescent="0.25">
      <c r="H11020" s="30"/>
      <c r="I11020" s="30"/>
      <c r="J11020" s="30"/>
    </row>
    <row r="11021" spans="8:10" x14ac:dyDescent="0.25">
      <c r="H11021" s="30"/>
      <c r="I11021" s="30"/>
      <c r="J11021" s="30"/>
    </row>
    <row r="11022" spans="8:10" x14ac:dyDescent="0.25">
      <c r="H11022" s="30"/>
      <c r="I11022" s="30"/>
      <c r="J11022" s="30"/>
    </row>
    <row r="11023" spans="8:10" x14ac:dyDescent="0.25">
      <c r="H11023" s="30"/>
      <c r="I11023" s="30"/>
      <c r="J11023" s="30"/>
    </row>
    <row r="11024" spans="8:10" x14ac:dyDescent="0.25">
      <c r="H11024" s="30"/>
      <c r="I11024" s="30"/>
      <c r="J11024" s="30"/>
    </row>
    <row r="11025" spans="8:10" x14ac:dyDescent="0.25">
      <c r="H11025" s="30"/>
      <c r="I11025" s="30"/>
      <c r="J11025" s="30"/>
    </row>
    <row r="11026" spans="8:10" x14ac:dyDescent="0.25">
      <c r="H11026" s="30"/>
      <c r="I11026" s="30"/>
      <c r="J11026" s="30"/>
    </row>
    <row r="11027" spans="8:10" x14ac:dyDescent="0.25">
      <c r="H11027" s="30"/>
      <c r="I11027" s="30"/>
      <c r="J11027" s="30"/>
    </row>
    <row r="11028" spans="8:10" x14ac:dyDescent="0.25">
      <c r="H11028" s="30"/>
      <c r="I11028" s="30"/>
      <c r="J11028" s="30"/>
    </row>
    <row r="11029" spans="8:10" x14ac:dyDescent="0.25">
      <c r="H11029" s="30"/>
      <c r="I11029" s="30"/>
      <c r="J11029" s="30"/>
    </row>
    <row r="11030" spans="8:10" x14ac:dyDescent="0.25">
      <c r="H11030" s="30"/>
      <c r="I11030" s="30"/>
      <c r="J11030" s="30"/>
    </row>
    <row r="11031" spans="8:10" x14ac:dyDescent="0.25">
      <c r="H11031" s="30"/>
      <c r="I11031" s="30"/>
      <c r="J11031" s="30"/>
    </row>
    <row r="11032" spans="8:10" x14ac:dyDescent="0.25">
      <c r="H11032" s="30"/>
      <c r="I11032" s="30"/>
      <c r="J11032" s="30"/>
    </row>
    <row r="11033" spans="8:10" x14ac:dyDescent="0.25">
      <c r="H11033" s="30"/>
      <c r="I11033" s="30"/>
      <c r="J11033" s="30"/>
    </row>
    <row r="11034" spans="8:10" x14ac:dyDescent="0.25">
      <c r="H11034" s="30"/>
      <c r="I11034" s="30"/>
      <c r="J11034" s="30"/>
    </row>
    <row r="11035" spans="8:10" x14ac:dyDescent="0.25">
      <c r="H11035" s="30"/>
      <c r="I11035" s="30"/>
      <c r="J11035" s="30"/>
    </row>
    <row r="11036" spans="8:10" x14ac:dyDescent="0.25">
      <c r="H11036" s="30"/>
      <c r="I11036" s="30"/>
      <c r="J11036" s="30"/>
    </row>
    <row r="11037" spans="8:10" x14ac:dyDescent="0.25">
      <c r="H11037" s="30"/>
      <c r="I11037" s="30"/>
      <c r="J11037" s="30"/>
    </row>
    <row r="11038" spans="8:10" x14ac:dyDescent="0.25">
      <c r="H11038" s="30"/>
      <c r="I11038" s="30"/>
      <c r="J11038" s="30"/>
    </row>
    <row r="11039" spans="8:10" x14ac:dyDescent="0.25">
      <c r="H11039" s="30"/>
      <c r="I11039" s="30"/>
      <c r="J11039" s="30"/>
    </row>
    <row r="11040" spans="8:10" x14ac:dyDescent="0.25">
      <c r="H11040" s="30"/>
      <c r="I11040" s="30"/>
      <c r="J11040" s="30"/>
    </row>
    <row r="11041" spans="8:10" x14ac:dyDescent="0.25">
      <c r="H11041" s="30"/>
      <c r="I11041" s="30"/>
      <c r="J11041" s="30"/>
    </row>
    <row r="11042" spans="8:10" x14ac:dyDescent="0.25">
      <c r="H11042" s="30"/>
      <c r="I11042" s="30"/>
      <c r="J11042" s="30"/>
    </row>
    <row r="11043" spans="8:10" x14ac:dyDescent="0.25">
      <c r="H11043" s="30"/>
      <c r="I11043" s="30"/>
      <c r="J11043" s="30"/>
    </row>
    <row r="11044" spans="8:10" x14ac:dyDescent="0.25">
      <c r="H11044" s="30"/>
      <c r="I11044" s="30"/>
      <c r="J11044" s="30"/>
    </row>
    <row r="11045" spans="8:10" x14ac:dyDescent="0.25">
      <c r="H11045" s="30"/>
      <c r="I11045" s="30"/>
      <c r="J11045" s="30"/>
    </row>
    <row r="11046" spans="8:10" x14ac:dyDescent="0.25">
      <c r="H11046" s="30"/>
      <c r="I11046" s="30"/>
      <c r="J11046" s="30"/>
    </row>
    <row r="11047" spans="8:10" x14ac:dyDescent="0.25">
      <c r="H11047" s="30"/>
      <c r="I11047" s="30"/>
      <c r="J11047" s="30"/>
    </row>
    <row r="11048" spans="8:10" x14ac:dyDescent="0.25">
      <c r="H11048" s="30"/>
      <c r="I11048" s="30"/>
      <c r="J11048" s="30"/>
    </row>
    <row r="11049" spans="8:10" x14ac:dyDescent="0.25">
      <c r="H11049" s="30"/>
      <c r="I11049" s="30"/>
      <c r="J11049" s="30"/>
    </row>
    <row r="11050" spans="8:10" x14ac:dyDescent="0.25">
      <c r="H11050" s="30"/>
      <c r="I11050" s="30"/>
      <c r="J11050" s="30"/>
    </row>
    <row r="11051" spans="8:10" x14ac:dyDescent="0.25">
      <c r="H11051" s="30"/>
      <c r="I11051" s="30"/>
      <c r="J11051" s="30"/>
    </row>
    <row r="11052" spans="8:10" x14ac:dyDescent="0.25">
      <c r="H11052" s="30"/>
      <c r="I11052" s="30"/>
      <c r="J11052" s="30"/>
    </row>
    <row r="11053" spans="8:10" x14ac:dyDescent="0.25">
      <c r="H11053" s="30"/>
      <c r="I11053" s="30"/>
      <c r="J11053" s="30"/>
    </row>
    <row r="11054" spans="8:10" x14ac:dyDescent="0.25">
      <c r="H11054" s="30"/>
      <c r="I11054" s="30"/>
      <c r="J11054" s="30"/>
    </row>
    <row r="11055" spans="8:10" x14ac:dyDescent="0.25">
      <c r="H11055" s="30"/>
      <c r="I11055" s="30"/>
      <c r="J11055" s="30"/>
    </row>
    <row r="11056" spans="8:10" x14ac:dyDescent="0.25">
      <c r="H11056" s="30"/>
      <c r="I11056" s="30"/>
      <c r="J11056" s="30"/>
    </row>
    <row r="11057" spans="8:10" x14ac:dyDescent="0.25">
      <c r="H11057" s="30"/>
      <c r="I11057" s="30"/>
      <c r="J11057" s="30"/>
    </row>
    <row r="11058" spans="8:10" x14ac:dyDescent="0.25">
      <c r="H11058" s="30"/>
      <c r="I11058" s="30"/>
      <c r="J11058" s="30"/>
    </row>
    <row r="11059" spans="8:10" x14ac:dyDescent="0.25">
      <c r="H11059" s="30"/>
      <c r="I11059" s="30"/>
      <c r="J11059" s="30"/>
    </row>
    <row r="11060" spans="8:10" x14ac:dyDescent="0.25">
      <c r="H11060" s="30"/>
      <c r="I11060" s="30"/>
      <c r="J11060" s="30"/>
    </row>
    <row r="11061" spans="8:10" x14ac:dyDescent="0.25">
      <c r="H11061" s="30"/>
      <c r="I11061" s="30"/>
      <c r="J11061" s="30"/>
    </row>
    <row r="11062" spans="8:10" x14ac:dyDescent="0.25">
      <c r="H11062" s="30"/>
      <c r="I11062" s="30"/>
      <c r="J11062" s="30"/>
    </row>
    <row r="11063" spans="8:10" x14ac:dyDescent="0.25">
      <c r="H11063" s="30"/>
      <c r="I11063" s="30"/>
      <c r="J11063" s="30"/>
    </row>
    <row r="11064" spans="8:10" x14ac:dyDescent="0.25">
      <c r="H11064" s="30"/>
      <c r="I11064" s="30"/>
      <c r="J11064" s="30"/>
    </row>
    <row r="11065" spans="8:10" x14ac:dyDescent="0.25">
      <c r="H11065" s="30"/>
      <c r="I11065" s="30"/>
      <c r="J11065" s="30"/>
    </row>
    <row r="11066" spans="8:10" x14ac:dyDescent="0.25">
      <c r="H11066" s="30"/>
      <c r="I11066" s="30"/>
      <c r="J11066" s="30"/>
    </row>
    <row r="11067" spans="8:10" x14ac:dyDescent="0.25">
      <c r="H11067" s="30"/>
      <c r="I11067" s="30"/>
      <c r="J11067" s="30"/>
    </row>
    <row r="11068" spans="8:10" x14ac:dyDescent="0.25">
      <c r="H11068" s="30"/>
      <c r="I11068" s="30"/>
      <c r="J11068" s="30"/>
    </row>
    <row r="11069" spans="8:10" x14ac:dyDescent="0.25">
      <c r="H11069" s="30"/>
      <c r="I11069" s="30"/>
      <c r="J11069" s="30"/>
    </row>
    <row r="11070" spans="8:10" x14ac:dyDescent="0.25">
      <c r="H11070" s="30"/>
      <c r="I11070" s="30"/>
      <c r="J11070" s="30"/>
    </row>
    <row r="11071" spans="8:10" x14ac:dyDescent="0.25">
      <c r="H11071" s="30"/>
      <c r="I11071" s="30"/>
      <c r="J11071" s="30"/>
    </row>
    <row r="11072" spans="8:10" x14ac:dyDescent="0.25">
      <c r="H11072" s="30"/>
      <c r="I11072" s="30"/>
      <c r="J11072" s="30"/>
    </row>
    <row r="11073" spans="8:10" x14ac:dyDescent="0.25">
      <c r="H11073" s="30"/>
      <c r="I11073" s="30"/>
      <c r="J11073" s="30"/>
    </row>
    <row r="11074" spans="8:10" x14ac:dyDescent="0.25">
      <c r="H11074" s="30"/>
      <c r="I11074" s="30"/>
      <c r="J11074" s="30"/>
    </row>
    <row r="11075" spans="8:10" x14ac:dyDescent="0.25">
      <c r="H11075" s="30"/>
      <c r="I11075" s="30"/>
      <c r="J11075" s="30"/>
    </row>
    <row r="11076" spans="8:10" x14ac:dyDescent="0.25">
      <c r="H11076" s="30"/>
      <c r="I11076" s="30"/>
      <c r="J11076" s="30"/>
    </row>
    <row r="11077" spans="8:10" x14ac:dyDescent="0.25">
      <c r="H11077" s="30"/>
      <c r="I11077" s="30"/>
      <c r="J11077" s="30"/>
    </row>
    <row r="11078" spans="8:10" x14ac:dyDescent="0.25">
      <c r="H11078" s="30"/>
      <c r="I11078" s="30"/>
      <c r="J11078" s="30"/>
    </row>
    <row r="11079" spans="8:10" x14ac:dyDescent="0.25">
      <c r="H11079" s="30"/>
      <c r="I11079" s="30"/>
      <c r="J11079" s="30"/>
    </row>
    <row r="11080" spans="8:10" x14ac:dyDescent="0.25">
      <c r="H11080" s="30"/>
      <c r="I11080" s="30"/>
      <c r="J11080" s="30"/>
    </row>
    <row r="11081" spans="8:10" x14ac:dyDescent="0.25">
      <c r="H11081" s="30"/>
      <c r="I11081" s="30"/>
      <c r="J11081" s="30"/>
    </row>
    <row r="11082" spans="8:10" x14ac:dyDescent="0.25">
      <c r="H11082" s="30"/>
      <c r="I11082" s="30"/>
      <c r="J11082" s="30"/>
    </row>
    <row r="11083" spans="8:10" x14ac:dyDescent="0.25">
      <c r="H11083" s="30"/>
      <c r="I11083" s="30"/>
      <c r="J11083" s="30"/>
    </row>
    <row r="11084" spans="8:10" x14ac:dyDescent="0.25">
      <c r="H11084" s="30"/>
      <c r="I11084" s="30"/>
      <c r="J11084" s="30"/>
    </row>
    <row r="11085" spans="8:10" x14ac:dyDescent="0.25">
      <c r="H11085" s="30"/>
      <c r="I11085" s="30"/>
      <c r="J11085" s="30"/>
    </row>
    <row r="11086" spans="8:10" x14ac:dyDescent="0.25">
      <c r="H11086" s="30"/>
      <c r="I11086" s="30"/>
      <c r="J11086" s="30"/>
    </row>
    <row r="11087" spans="8:10" x14ac:dyDescent="0.25">
      <c r="H11087" s="30"/>
      <c r="I11087" s="30"/>
      <c r="J11087" s="30"/>
    </row>
    <row r="11088" spans="8:10" x14ac:dyDescent="0.25">
      <c r="H11088" s="30"/>
      <c r="I11088" s="30"/>
      <c r="J11088" s="30"/>
    </row>
    <row r="11089" spans="8:10" x14ac:dyDescent="0.25">
      <c r="H11089" s="30"/>
      <c r="I11089" s="30"/>
      <c r="J11089" s="30"/>
    </row>
    <row r="11090" spans="8:10" x14ac:dyDescent="0.25">
      <c r="H11090" s="30"/>
      <c r="I11090" s="30"/>
      <c r="J11090" s="30"/>
    </row>
    <row r="11091" spans="8:10" x14ac:dyDescent="0.25">
      <c r="H11091" s="30"/>
      <c r="I11091" s="30"/>
      <c r="J11091" s="30"/>
    </row>
    <row r="11092" spans="8:10" x14ac:dyDescent="0.25">
      <c r="H11092" s="30"/>
      <c r="I11092" s="30"/>
      <c r="J11092" s="30"/>
    </row>
    <row r="11093" spans="8:10" x14ac:dyDescent="0.25">
      <c r="H11093" s="30"/>
      <c r="I11093" s="30"/>
      <c r="J11093" s="30"/>
    </row>
    <row r="11094" spans="8:10" x14ac:dyDescent="0.25">
      <c r="H11094" s="30"/>
      <c r="I11094" s="30"/>
      <c r="J11094" s="30"/>
    </row>
    <row r="11095" spans="8:10" x14ac:dyDescent="0.25">
      <c r="H11095" s="30"/>
      <c r="I11095" s="30"/>
      <c r="J11095" s="30"/>
    </row>
    <row r="11096" spans="8:10" x14ac:dyDescent="0.25">
      <c r="H11096" s="30"/>
      <c r="I11096" s="30"/>
      <c r="J11096" s="30"/>
    </row>
    <row r="11097" spans="8:10" x14ac:dyDescent="0.25">
      <c r="H11097" s="30"/>
      <c r="I11097" s="30"/>
      <c r="J11097" s="30"/>
    </row>
    <row r="11098" spans="8:10" x14ac:dyDescent="0.25">
      <c r="H11098" s="30"/>
      <c r="I11098" s="30"/>
      <c r="J11098" s="30"/>
    </row>
    <row r="11099" spans="8:10" x14ac:dyDescent="0.25">
      <c r="H11099" s="30"/>
      <c r="I11099" s="30"/>
      <c r="J11099" s="30"/>
    </row>
    <row r="11100" spans="8:10" x14ac:dyDescent="0.25">
      <c r="H11100" s="30"/>
      <c r="I11100" s="30"/>
      <c r="J11100" s="30"/>
    </row>
    <row r="11101" spans="8:10" x14ac:dyDescent="0.25">
      <c r="H11101" s="30"/>
      <c r="I11101" s="30"/>
      <c r="J11101" s="30"/>
    </row>
    <row r="11102" spans="8:10" x14ac:dyDescent="0.25">
      <c r="H11102" s="30"/>
      <c r="I11102" s="30"/>
      <c r="J11102" s="30"/>
    </row>
    <row r="11103" spans="8:10" x14ac:dyDescent="0.25">
      <c r="H11103" s="30"/>
      <c r="I11103" s="30"/>
      <c r="J11103" s="30"/>
    </row>
    <row r="11104" spans="8:10" x14ac:dyDescent="0.25">
      <c r="H11104" s="30"/>
      <c r="I11104" s="30"/>
      <c r="J11104" s="30"/>
    </row>
    <row r="11105" spans="8:10" x14ac:dyDescent="0.25">
      <c r="H11105" s="30"/>
      <c r="I11105" s="30"/>
      <c r="J11105" s="30"/>
    </row>
    <row r="11106" spans="8:10" x14ac:dyDescent="0.25">
      <c r="H11106" s="30"/>
      <c r="I11106" s="30"/>
      <c r="J11106" s="30"/>
    </row>
    <row r="11107" spans="8:10" x14ac:dyDescent="0.25">
      <c r="H11107" s="30"/>
      <c r="I11107" s="30"/>
      <c r="J11107" s="30"/>
    </row>
    <row r="11108" spans="8:10" x14ac:dyDescent="0.25">
      <c r="H11108" s="30"/>
      <c r="I11108" s="30"/>
      <c r="J11108" s="30"/>
    </row>
    <row r="11109" spans="8:10" x14ac:dyDescent="0.25">
      <c r="H11109" s="30"/>
      <c r="I11109" s="30"/>
      <c r="J11109" s="30"/>
    </row>
    <row r="11110" spans="8:10" x14ac:dyDescent="0.25">
      <c r="H11110" s="30"/>
      <c r="I11110" s="30"/>
      <c r="J11110" s="30"/>
    </row>
    <row r="11111" spans="8:10" x14ac:dyDescent="0.25">
      <c r="H11111" s="30"/>
      <c r="I11111" s="30"/>
      <c r="J11111" s="30"/>
    </row>
    <row r="11112" spans="8:10" x14ac:dyDescent="0.25">
      <c r="H11112" s="30"/>
      <c r="I11112" s="30"/>
      <c r="J11112" s="30"/>
    </row>
    <row r="11113" spans="8:10" x14ac:dyDescent="0.25">
      <c r="H11113" s="30"/>
      <c r="I11113" s="30"/>
      <c r="J11113" s="30"/>
    </row>
    <row r="11114" spans="8:10" x14ac:dyDescent="0.25">
      <c r="H11114" s="30"/>
      <c r="I11114" s="30"/>
      <c r="J11114" s="30"/>
    </row>
    <row r="11115" spans="8:10" x14ac:dyDescent="0.25">
      <c r="H11115" s="30"/>
      <c r="I11115" s="30"/>
      <c r="J11115" s="30"/>
    </row>
    <row r="11116" spans="8:10" x14ac:dyDescent="0.25">
      <c r="H11116" s="30"/>
      <c r="I11116" s="30"/>
      <c r="J11116" s="30"/>
    </row>
    <row r="11117" spans="8:10" x14ac:dyDescent="0.25">
      <c r="H11117" s="30"/>
      <c r="I11117" s="30"/>
      <c r="J11117" s="30"/>
    </row>
    <row r="11118" spans="8:10" x14ac:dyDescent="0.25">
      <c r="H11118" s="30"/>
      <c r="I11118" s="30"/>
      <c r="J11118" s="30"/>
    </row>
    <row r="11119" spans="8:10" x14ac:dyDescent="0.25">
      <c r="H11119" s="30"/>
      <c r="I11119" s="30"/>
      <c r="J11119" s="30"/>
    </row>
    <row r="11120" spans="8:10" x14ac:dyDescent="0.25">
      <c r="H11120" s="30"/>
      <c r="I11120" s="30"/>
      <c r="J11120" s="30"/>
    </row>
    <row r="11121" spans="8:10" x14ac:dyDescent="0.25">
      <c r="H11121" s="30"/>
      <c r="I11121" s="30"/>
      <c r="J11121" s="30"/>
    </row>
    <row r="11122" spans="8:10" x14ac:dyDescent="0.25">
      <c r="H11122" s="30"/>
      <c r="I11122" s="30"/>
      <c r="J11122" s="30"/>
    </row>
    <row r="11123" spans="8:10" x14ac:dyDescent="0.25">
      <c r="H11123" s="30"/>
      <c r="I11123" s="30"/>
      <c r="J11123" s="30"/>
    </row>
    <row r="11124" spans="8:10" x14ac:dyDescent="0.25">
      <c r="H11124" s="30"/>
      <c r="I11124" s="30"/>
      <c r="J11124" s="30"/>
    </row>
    <row r="11125" spans="8:10" x14ac:dyDescent="0.25">
      <c r="H11125" s="30"/>
      <c r="I11125" s="30"/>
      <c r="J11125" s="30"/>
    </row>
    <row r="11126" spans="8:10" x14ac:dyDescent="0.25">
      <c r="H11126" s="30"/>
      <c r="I11126" s="30"/>
      <c r="J11126" s="30"/>
    </row>
    <row r="11127" spans="8:10" x14ac:dyDescent="0.25">
      <c r="H11127" s="30"/>
      <c r="I11127" s="30"/>
      <c r="J11127" s="30"/>
    </row>
    <row r="11128" spans="8:10" x14ac:dyDescent="0.25">
      <c r="H11128" s="30"/>
      <c r="I11128" s="30"/>
      <c r="J11128" s="30"/>
    </row>
    <row r="11129" spans="8:10" x14ac:dyDescent="0.25">
      <c r="H11129" s="30"/>
      <c r="I11129" s="30"/>
      <c r="J11129" s="30"/>
    </row>
    <row r="11130" spans="8:10" x14ac:dyDescent="0.25">
      <c r="H11130" s="30"/>
      <c r="I11130" s="30"/>
      <c r="J11130" s="30"/>
    </row>
    <row r="11131" spans="8:10" x14ac:dyDescent="0.25">
      <c r="H11131" s="30"/>
      <c r="I11131" s="30"/>
      <c r="J11131" s="30"/>
    </row>
    <row r="11132" spans="8:10" x14ac:dyDescent="0.25">
      <c r="H11132" s="30"/>
      <c r="I11132" s="30"/>
      <c r="J11132" s="30"/>
    </row>
    <row r="11133" spans="8:10" x14ac:dyDescent="0.25">
      <c r="H11133" s="30"/>
      <c r="I11133" s="30"/>
      <c r="J11133" s="30"/>
    </row>
    <row r="11134" spans="8:10" x14ac:dyDescent="0.25">
      <c r="H11134" s="30"/>
      <c r="I11134" s="30"/>
      <c r="J11134" s="30"/>
    </row>
    <row r="11135" spans="8:10" x14ac:dyDescent="0.25">
      <c r="H11135" s="30"/>
      <c r="I11135" s="30"/>
      <c r="J11135" s="30"/>
    </row>
    <row r="11136" spans="8:10" x14ac:dyDescent="0.25">
      <c r="H11136" s="30"/>
      <c r="I11136" s="30"/>
      <c r="J11136" s="30"/>
    </row>
    <row r="11137" spans="8:10" x14ac:dyDescent="0.25">
      <c r="H11137" s="30"/>
      <c r="I11137" s="30"/>
      <c r="J11137" s="30"/>
    </row>
    <row r="11138" spans="8:10" x14ac:dyDescent="0.25">
      <c r="H11138" s="30"/>
      <c r="I11138" s="30"/>
      <c r="J11138" s="30"/>
    </row>
    <row r="11139" spans="8:10" x14ac:dyDescent="0.25">
      <c r="H11139" s="30"/>
      <c r="I11139" s="30"/>
      <c r="J11139" s="30"/>
    </row>
    <row r="11140" spans="8:10" x14ac:dyDescent="0.25">
      <c r="H11140" s="30"/>
      <c r="I11140" s="30"/>
      <c r="J11140" s="30"/>
    </row>
    <row r="11141" spans="8:10" x14ac:dyDescent="0.25">
      <c r="H11141" s="30"/>
      <c r="I11141" s="30"/>
      <c r="J11141" s="30"/>
    </row>
    <row r="11142" spans="8:10" x14ac:dyDescent="0.25">
      <c r="H11142" s="30"/>
      <c r="I11142" s="30"/>
      <c r="J11142" s="30"/>
    </row>
    <row r="11143" spans="8:10" x14ac:dyDescent="0.25">
      <c r="H11143" s="30"/>
      <c r="I11143" s="30"/>
      <c r="J11143" s="30"/>
    </row>
    <row r="11144" spans="8:10" x14ac:dyDescent="0.25">
      <c r="H11144" s="30"/>
      <c r="I11144" s="30"/>
      <c r="J11144" s="30"/>
    </row>
    <row r="11145" spans="8:10" x14ac:dyDescent="0.25">
      <c r="H11145" s="30"/>
      <c r="I11145" s="30"/>
      <c r="J11145" s="30"/>
    </row>
    <row r="11146" spans="8:10" x14ac:dyDescent="0.25">
      <c r="H11146" s="30"/>
      <c r="I11146" s="30"/>
      <c r="J11146" s="30"/>
    </row>
    <row r="11147" spans="8:10" x14ac:dyDescent="0.25">
      <c r="H11147" s="30"/>
      <c r="I11147" s="30"/>
      <c r="J11147" s="30"/>
    </row>
    <row r="11148" spans="8:10" x14ac:dyDescent="0.25">
      <c r="H11148" s="30"/>
      <c r="I11148" s="30"/>
      <c r="J11148" s="30"/>
    </row>
    <row r="11149" spans="8:10" x14ac:dyDescent="0.25">
      <c r="H11149" s="30"/>
      <c r="I11149" s="30"/>
      <c r="J11149" s="30"/>
    </row>
    <row r="11150" spans="8:10" x14ac:dyDescent="0.25">
      <c r="H11150" s="30"/>
      <c r="I11150" s="30"/>
      <c r="J11150" s="30"/>
    </row>
    <row r="11151" spans="8:10" x14ac:dyDescent="0.25">
      <c r="H11151" s="30"/>
      <c r="I11151" s="30"/>
      <c r="J11151" s="30"/>
    </row>
    <row r="11152" spans="8:10" x14ac:dyDescent="0.25">
      <c r="H11152" s="30"/>
      <c r="I11152" s="30"/>
      <c r="J11152" s="30"/>
    </row>
    <row r="11153" spans="8:10" x14ac:dyDescent="0.25">
      <c r="H11153" s="30"/>
      <c r="I11153" s="30"/>
      <c r="J11153" s="30"/>
    </row>
    <row r="11154" spans="8:10" x14ac:dyDescent="0.25">
      <c r="H11154" s="30"/>
      <c r="I11154" s="30"/>
      <c r="J11154" s="30"/>
    </row>
    <row r="11155" spans="8:10" x14ac:dyDescent="0.25">
      <c r="H11155" s="30"/>
      <c r="I11155" s="30"/>
      <c r="J11155" s="30"/>
    </row>
    <row r="11156" spans="8:10" x14ac:dyDescent="0.25">
      <c r="H11156" s="30"/>
      <c r="I11156" s="30"/>
      <c r="J11156" s="30"/>
    </row>
    <row r="11157" spans="8:10" x14ac:dyDescent="0.25">
      <c r="H11157" s="30"/>
      <c r="I11157" s="30"/>
      <c r="J11157" s="30"/>
    </row>
    <row r="11158" spans="8:10" x14ac:dyDescent="0.25">
      <c r="H11158" s="30"/>
      <c r="I11158" s="30"/>
      <c r="J11158" s="30"/>
    </row>
    <row r="11159" spans="8:10" x14ac:dyDescent="0.25">
      <c r="H11159" s="30"/>
      <c r="I11159" s="30"/>
      <c r="J11159" s="30"/>
    </row>
    <row r="11160" spans="8:10" x14ac:dyDescent="0.25">
      <c r="H11160" s="30"/>
      <c r="I11160" s="30"/>
      <c r="J11160" s="30"/>
    </row>
    <row r="11161" spans="8:10" x14ac:dyDescent="0.25">
      <c r="H11161" s="30"/>
      <c r="I11161" s="30"/>
      <c r="J11161" s="30"/>
    </row>
    <row r="11162" spans="8:10" x14ac:dyDescent="0.25">
      <c r="H11162" s="30"/>
      <c r="I11162" s="30"/>
      <c r="J11162" s="30"/>
    </row>
    <row r="11163" spans="8:10" x14ac:dyDescent="0.25">
      <c r="H11163" s="30"/>
      <c r="I11163" s="30"/>
      <c r="J11163" s="30"/>
    </row>
    <row r="11164" spans="8:10" x14ac:dyDescent="0.25">
      <c r="H11164" s="30"/>
      <c r="I11164" s="30"/>
      <c r="J11164" s="30"/>
    </row>
    <row r="11165" spans="8:10" x14ac:dyDescent="0.25">
      <c r="H11165" s="30"/>
      <c r="I11165" s="30"/>
      <c r="J11165" s="30"/>
    </row>
    <row r="11166" spans="8:10" x14ac:dyDescent="0.25">
      <c r="H11166" s="30"/>
      <c r="I11166" s="30"/>
      <c r="J11166" s="30"/>
    </row>
    <row r="11167" spans="8:10" x14ac:dyDescent="0.25">
      <c r="H11167" s="30"/>
      <c r="I11167" s="30"/>
      <c r="J11167" s="30"/>
    </row>
    <row r="11168" spans="8:10" x14ac:dyDescent="0.25">
      <c r="H11168" s="30"/>
      <c r="I11168" s="30"/>
      <c r="J11168" s="30"/>
    </row>
    <row r="11169" spans="8:10" x14ac:dyDescent="0.25">
      <c r="H11169" s="30"/>
      <c r="I11169" s="30"/>
      <c r="J11169" s="30"/>
    </row>
    <row r="11170" spans="8:10" x14ac:dyDescent="0.25">
      <c r="H11170" s="30"/>
      <c r="I11170" s="30"/>
      <c r="J11170" s="30"/>
    </row>
    <row r="11171" spans="8:10" x14ac:dyDescent="0.25">
      <c r="H11171" s="30"/>
      <c r="I11171" s="30"/>
      <c r="J11171" s="30"/>
    </row>
    <row r="11172" spans="8:10" x14ac:dyDescent="0.25">
      <c r="H11172" s="30"/>
      <c r="I11172" s="30"/>
      <c r="J11172" s="30"/>
    </row>
    <row r="11173" spans="8:10" x14ac:dyDescent="0.25">
      <c r="H11173" s="30"/>
      <c r="I11173" s="30"/>
      <c r="J11173" s="30"/>
    </row>
    <row r="11174" spans="8:10" x14ac:dyDescent="0.25">
      <c r="H11174" s="30"/>
      <c r="I11174" s="30"/>
      <c r="J11174" s="30"/>
    </row>
    <row r="11175" spans="8:10" x14ac:dyDescent="0.25">
      <c r="H11175" s="30"/>
      <c r="I11175" s="30"/>
      <c r="J11175" s="30"/>
    </row>
    <row r="11176" spans="8:10" x14ac:dyDescent="0.25">
      <c r="H11176" s="30"/>
      <c r="I11176" s="30"/>
      <c r="J11176" s="30"/>
    </row>
    <row r="11177" spans="8:10" x14ac:dyDescent="0.25">
      <c r="H11177" s="30"/>
      <c r="I11177" s="30"/>
      <c r="J11177" s="30"/>
    </row>
    <row r="11178" spans="8:10" x14ac:dyDescent="0.25">
      <c r="H11178" s="30"/>
      <c r="I11178" s="30"/>
      <c r="J11178" s="30"/>
    </row>
    <row r="11179" spans="8:10" x14ac:dyDescent="0.25">
      <c r="H11179" s="30"/>
      <c r="I11179" s="30"/>
      <c r="J11179" s="30"/>
    </row>
    <row r="11180" spans="8:10" x14ac:dyDescent="0.25">
      <c r="H11180" s="30"/>
      <c r="I11180" s="30"/>
      <c r="J11180" s="30"/>
    </row>
    <row r="11181" spans="8:10" x14ac:dyDescent="0.25">
      <c r="H11181" s="30"/>
      <c r="I11181" s="30"/>
      <c r="J11181" s="30"/>
    </row>
    <row r="11182" spans="8:10" x14ac:dyDescent="0.25">
      <c r="H11182" s="30"/>
      <c r="I11182" s="30"/>
      <c r="J11182" s="30"/>
    </row>
    <row r="11183" spans="8:10" x14ac:dyDescent="0.25">
      <c r="H11183" s="30"/>
      <c r="I11183" s="30"/>
      <c r="J11183" s="30"/>
    </row>
    <row r="11184" spans="8:10" x14ac:dyDescent="0.25">
      <c r="H11184" s="30"/>
      <c r="I11184" s="30"/>
      <c r="J11184" s="30"/>
    </row>
    <row r="11185" spans="8:10" x14ac:dyDescent="0.25">
      <c r="H11185" s="30"/>
      <c r="I11185" s="30"/>
      <c r="J11185" s="30"/>
    </row>
    <row r="11186" spans="8:10" x14ac:dyDescent="0.25">
      <c r="H11186" s="30"/>
      <c r="I11186" s="30"/>
      <c r="J11186" s="30"/>
    </row>
    <row r="11187" spans="8:10" x14ac:dyDescent="0.25">
      <c r="H11187" s="30"/>
      <c r="I11187" s="30"/>
      <c r="J11187" s="30"/>
    </row>
    <row r="11188" spans="8:10" x14ac:dyDescent="0.25">
      <c r="H11188" s="30"/>
      <c r="I11188" s="30"/>
      <c r="J11188" s="30"/>
    </row>
    <row r="11189" spans="8:10" x14ac:dyDescent="0.25">
      <c r="H11189" s="30"/>
      <c r="I11189" s="30"/>
      <c r="J11189" s="30"/>
    </row>
    <row r="11190" spans="8:10" x14ac:dyDescent="0.25">
      <c r="H11190" s="30"/>
      <c r="I11190" s="30"/>
      <c r="J11190" s="30"/>
    </row>
    <row r="11191" spans="8:10" x14ac:dyDescent="0.25">
      <c r="H11191" s="30"/>
      <c r="I11191" s="30"/>
      <c r="J11191" s="30"/>
    </row>
    <row r="11192" spans="8:10" x14ac:dyDescent="0.25">
      <c r="H11192" s="30"/>
      <c r="I11192" s="30"/>
      <c r="J11192" s="30"/>
    </row>
    <row r="11193" spans="8:10" x14ac:dyDescent="0.25">
      <c r="H11193" s="30"/>
      <c r="I11193" s="30"/>
      <c r="J11193" s="30"/>
    </row>
    <row r="11194" spans="8:10" x14ac:dyDescent="0.25">
      <c r="H11194" s="30"/>
      <c r="I11194" s="30"/>
      <c r="J11194" s="30"/>
    </row>
    <row r="11195" spans="8:10" x14ac:dyDescent="0.25">
      <c r="H11195" s="30"/>
      <c r="I11195" s="30"/>
      <c r="J11195" s="30"/>
    </row>
    <row r="11196" spans="8:10" x14ac:dyDescent="0.25">
      <c r="H11196" s="30"/>
      <c r="I11196" s="30"/>
      <c r="J11196" s="30"/>
    </row>
    <row r="11197" spans="8:10" x14ac:dyDescent="0.25">
      <c r="H11197" s="30"/>
      <c r="I11197" s="30"/>
      <c r="J11197" s="30"/>
    </row>
    <row r="11198" spans="8:10" x14ac:dyDescent="0.25">
      <c r="H11198" s="30"/>
      <c r="I11198" s="30"/>
      <c r="J11198" s="30"/>
    </row>
    <row r="11199" spans="8:10" x14ac:dyDescent="0.25">
      <c r="H11199" s="30"/>
      <c r="I11199" s="30"/>
      <c r="J11199" s="30"/>
    </row>
    <row r="11200" spans="8:10" x14ac:dyDescent="0.25">
      <c r="H11200" s="30"/>
      <c r="I11200" s="30"/>
      <c r="J11200" s="30"/>
    </row>
    <row r="11201" spans="8:10" x14ac:dyDescent="0.25">
      <c r="H11201" s="30"/>
      <c r="I11201" s="30"/>
      <c r="J11201" s="30"/>
    </row>
    <row r="11202" spans="8:10" x14ac:dyDescent="0.25">
      <c r="H11202" s="30"/>
      <c r="I11202" s="30"/>
      <c r="J11202" s="30"/>
    </row>
    <row r="11203" spans="8:10" x14ac:dyDescent="0.25">
      <c r="H11203" s="30"/>
      <c r="I11203" s="30"/>
      <c r="J11203" s="30"/>
    </row>
    <row r="11204" spans="8:10" x14ac:dyDescent="0.25">
      <c r="H11204" s="30"/>
      <c r="I11204" s="30"/>
      <c r="J11204" s="30"/>
    </row>
    <row r="11205" spans="8:10" x14ac:dyDescent="0.25">
      <c r="H11205" s="30"/>
      <c r="I11205" s="30"/>
      <c r="J11205" s="30"/>
    </row>
    <row r="11206" spans="8:10" x14ac:dyDescent="0.25">
      <c r="H11206" s="30"/>
      <c r="I11206" s="30"/>
      <c r="J11206" s="30"/>
    </row>
    <row r="11207" spans="8:10" x14ac:dyDescent="0.25">
      <c r="H11207" s="30"/>
      <c r="I11207" s="30"/>
      <c r="J11207" s="30"/>
    </row>
    <row r="11208" spans="8:10" x14ac:dyDescent="0.25">
      <c r="H11208" s="30"/>
      <c r="I11208" s="30"/>
      <c r="J11208" s="30"/>
    </row>
    <row r="11209" spans="8:10" x14ac:dyDescent="0.25">
      <c r="H11209" s="30"/>
      <c r="I11209" s="30"/>
      <c r="J11209" s="30"/>
    </row>
    <row r="11210" spans="8:10" x14ac:dyDescent="0.25">
      <c r="H11210" s="30"/>
      <c r="I11210" s="30"/>
      <c r="J11210" s="30"/>
    </row>
    <row r="11211" spans="8:10" x14ac:dyDescent="0.25">
      <c r="H11211" s="30"/>
      <c r="I11211" s="30"/>
      <c r="J11211" s="30"/>
    </row>
    <row r="11212" spans="8:10" x14ac:dyDescent="0.25">
      <c r="H11212" s="30"/>
      <c r="I11212" s="30"/>
      <c r="J11212" s="30"/>
    </row>
    <row r="11213" spans="8:10" x14ac:dyDescent="0.25">
      <c r="H11213" s="30"/>
      <c r="I11213" s="30"/>
      <c r="J11213" s="30"/>
    </row>
    <row r="11214" spans="8:10" x14ac:dyDescent="0.25">
      <c r="H11214" s="30"/>
      <c r="I11214" s="30"/>
      <c r="J11214" s="30"/>
    </row>
    <row r="11215" spans="8:10" x14ac:dyDescent="0.25">
      <c r="H11215" s="30"/>
      <c r="I11215" s="30"/>
      <c r="J11215" s="30"/>
    </row>
    <row r="11216" spans="8:10" x14ac:dyDescent="0.25">
      <c r="H11216" s="30"/>
      <c r="I11216" s="30"/>
      <c r="J11216" s="30"/>
    </row>
    <row r="11217" spans="8:10" x14ac:dyDescent="0.25">
      <c r="H11217" s="30"/>
      <c r="I11217" s="30"/>
      <c r="J11217" s="30"/>
    </row>
    <row r="11218" spans="8:10" x14ac:dyDescent="0.25">
      <c r="H11218" s="30"/>
      <c r="I11218" s="30"/>
      <c r="J11218" s="30"/>
    </row>
    <row r="11219" spans="8:10" x14ac:dyDescent="0.25">
      <c r="H11219" s="30"/>
      <c r="I11219" s="30"/>
      <c r="J11219" s="30"/>
    </row>
    <row r="11220" spans="8:10" x14ac:dyDescent="0.25">
      <c r="H11220" s="30"/>
      <c r="I11220" s="30"/>
      <c r="J11220" s="30"/>
    </row>
    <row r="11221" spans="8:10" x14ac:dyDescent="0.25">
      <c r="H11221" s="30"/>
      <c r="I11221" s="30"/>
      <c r="J11221" s="30"/>
    </row>
    <row r="11222" spans="8:10" x14ac:dyDescent="0.25">
      <c r="H11222" s="30"/>
      <c r="I11222" s="30"/>
      <c r="J11222" s="30"/>
    </row>
    <row r="11223" spans="8:10" x14ac:dyDescent="0.25">
      <c r="H11223" s="30"/>
      <c r="I11223" s="30"/>
      <c r="J11223" s="30"/>
    </row>
    <row r="11224" spans="8:10" x14ac:dyDescent="0.25">
      <c r="H11224" s="30"/>
      <c r="I11224" s="30"/>
      <c r="J11224" s="30"/>
    </row>
    <row r="11225" spans="8:10" x14ac:dyDescent="0.25">
      <c r="H11225" s="30"/>
      <c r="I11225" s="30"/>
      <c r="J11225" s="30"/>
    </row>
    <row r="11226" spans="8:10" x14ac:dyDescent="0.25">
      <c r="H11226" s="30"/>
      <c r="I11226" s="30"/>
      <c r="J11226" s="30"/>
    </row>
    <row r="11227" spans="8:10" x14ac:dyDescent="0.25">
      <c r="H11227" s="30"/>
      <c r="I11227" s="30"/>
      <c r="J11227" s="30"/>
    </row>
    <row r="11228" spans="8:10" x14ac:dyDescent="0.25">
      <c r="H11228" s="30"/>
      <c r="I11228" s="30"/>
      <c r="J11228" s="30"/>
    </row>
    <row r="11229" spans="8:10" x14ac:dyDescent="0.25">
      <c r="H11229" s="30"/>
      <c r="I11229" s="30"/>
      <c r="J11229" s="30"/>
    </row>
    <row r="11230" spans="8:10" x14ac:dyDescent="0.25">
      <c r="H11230" s="30"/>
      <c r="I11230" s="30"/>
      <c r="J11230" s="30"/>
    </row>
    <row r="11231" spans="8:10" x14ac:dyDescent="0.25">
      <c r="H11231" s="30"/>
      <c r="I11231" s="30"/>
      <c r="J11231" s="30"/>
    </row>
    <row r="11232" spans="8:10" x14ac:dyDescent="0.25">
      <c r="H11232" s="30"/>
      <c r="I11232" s="30"/>
      <c r="J11232" s="30"/>
    </row>
    <row r="11233" spans="8:10" x14ac:dyDescent="0.25">
      <c r="H11233" s="30"/>
      <c r="I11233" s="30"/>
      <c r="J11233" s="30"/>
    </row>
    <row r="11234" spans="8:10" x14ac:dyDescent="0.25">
      <c r="H11234" s="30"/>
      <c r="I11234" s="30"/>
      <c r="J11234" s="30"/>
    </row>
    <row r="11235" spans="8:10" x14ac:dyDescent="0.25">
      <c r="H11235" s="30"/>
      <c r="I11235" s="30"/>
      <c r="J11235" s="30"/>
    </row>
    <row r="11236" spans="8:10" x14ac:dyDescent="0.25">
      <c r="H11236" s="30"/>
      <c r="I11236" s="30"/>
      <c r="J11236" s="30"/>
    </row>
    <row r="11237" spans="8:10" x14ac:dyDescent="0.25">
      <c r="H11237" s="30"/>
      <c r="I11237" s="30"/>
      <c r="J11237" s="30"/>
    </row>
    <row r="11238" spans="8:10" x14ac:dyDescent="0.25">
      <c r="H11238" s="30"/>
      <c r="I11238" s="30"/>
      <c r="J11238" s="30"/>
    </row>
    <row r="11239" spans="8:10" x14ac:dyDescent="0.25">
      <c r="H11239" s="30"/>
      <c r="I11239" s="30"/>
      <c r="J11239" s="30"/>
    </row>
    <row r="11240" spans="8:10" x14ac:dyDescent="0.25">
      <c r="H11240" s="30"/>
      <c r="I11240" s="30"/>
      <c r="J11240" s="30"/>
    </row>
    <row r="11241" spans="8:10" x14ac:dyDescent="0.25">
      <c r="H11241" s="30"/>
      <c r="I11241" s="30"/>
      <c r="J11241" s="30"/>
    </row>
    <row r="11242" spans="8:10" x14ac:dyDescent="0.25">
      <c r="H11242" s="30"/>
      <c r="I11242" s="30"/>
      <c r="J11242" s="30"/>
    </row>
    <row r="11243" spans="8:10" x14ac:dyDescent="0.25">
      <c r="H11243" s="30"/>
      <c r="I11243" s="30"/>
      <c r="J11243" s="30"/>
    </row>
    <row r="11244" spans="8:10" x14ac:dyDescent="0.25">
      <c r="H11244" s="30"/>
      <c r="I11244" s="30"/>
      <c r="J11244" s="30"/>
    </row>
    <row r="11245" spans="8:10" x14ac:dyDescent="0.25">
      <c r="H11245" s="30"/>
      <c r="I11245" s="30"/>
      <c r="J11245" s="30"/>
    </row>
    <row r="11246" spans="8:10" x14ac:dyDescent="0.25">
      <c r="H11246" s="30"/>
      <c r="I11246" s="30"/>
      <c r="J11246" s="30"/>
    </row>
    <row r="11247" spans="8:10" x14ac:dyDescent="0.25">
      <c r="H11247" s="30"/>
      <c r="I11247" s="30"/>
      <c r="J11247" s="30"/>
    </row>
    <row r="11248" spans="8:10" x14ac:dyDescent="0.25">
      <c r="H11248" s="30"/>
      <c r="I11248" s="30"/>
      <c r="J11248" s="30"/>
    </row>
    <row r="11249" spans="8:10" x14ac:dyDescent="0.25">
      <c r="H11249" s="30"/>
      <c r="I11249" s="30"/>
      <c r="J11249" s="30"/>
    </row>
    <row r="11250" spans="8:10" x14ac:dyDescent="0.25">
      <c r="H11250" s="30"/>
      <c r="I11250" s="30"/>
      <c r="J11250" s="30"/>
    </row>
    <row r="11251" spans="8:10" x14ac:dyDescent="0.25">
      <c r="H11251" s="30"/>
      <c r="I11251" s="30"/>
      <c r="J11251" s="30"/>
    </row>
    <row r="11252" spans="8:10" x14ac:dyDescent="0.25">
      <c r="H11252" s="30"/>
      <c r="I11252" s="30"/>
      <c r="J11252" s="30"/>
    </row>
    <row r="11253" spans="8:10" x14ac:dyDescent="0.25">
      <c r="H11253" s="30"/>
      <c r="I11253" s="30"/>
      <c r="J11253" s="30"/>
    </row>
    <row r="11254" spans="8:10" x14ac:dyDescent="0.25">
      <c r="H11254" s="30"/>
      <c r="I11254" s="30"/>
      <c r="J11254" s="30"/>
    </row>
    <row r="11255" spans="8:10" x14ac:dyDescent="0.25">
      <c r="H11255" s="30"/>
      <c r="I11255" s="30"/>
      <c r="J11255" s="30"/>
    </row>
    <row r="11256" spans="8:10" x14ac:dyDescent="0.25">
      <c r="H11256" s="30"/>
      <c r="I11256" s="30"/>
      <c r="J11256" s="30"/>
    </row>
    <row r="11257" spans="8:10" x14ac:dyDescent="0.25">
      <c r="H11257" s="30"/>
      <c r="I11257" s="30"/>
      <c r="J11257" s="30"/>
    </row>
    <row r="11258" spans="8:10" x14ac:dyDescent="0.25">
      <c r="H11258" s="30"/>
      <c r="I11258" s="30"/>
      <c r="J11258" s="30"/>
    </row>
    <row r="11259" spans="8:10" x14ac:dyDescent="0.25">
      <c r="H11259" s="30"/>
      <c r="I11259" s="30"/>
      <c r="J11259" s="30"/>
    </row>
    <row r="11260" spans="8:10" x14ac:dyDescent="0.25">
      <c r="H11260" s="30"/>
      <c r="I11260" s="30"/>
      <c r="J11260" s="30"/>
    </row>
    <row r="11261" spans="8:10" x14ac:dyDescent="0.25">
      <c r="H11261" s="30"/>
      <c r="I11261" s="30"/>
      <c r="J11261" s="30"/>
    </row>
    <row r="11262" spans="8:10" x14ac:dyDescent="0.25">
      <c r="H11262" s="30"/>
      <c r="I11262" s="30"/>
      <c r="J11262" s="30"/>
    </row>
    <row r="11263" spans="8:10" x14ac:dyDescent="0.25">
      <c r="H11263" s="30"/>
      <c r="I11263" s="30"/>
      <c r="J11263" s="30"/>
    </row>
    <row r="11264" spans="8:10" x14ac:dyDescent="0.25">
      <c r="H11264" s="30"/>
      <c r="I11264" s="30"/>
      <c r="J11264" s="30"/>
    </row>
    <row r="11265" spans="8:10" x14ac:dyDescent="0.25">
      <c r="H11265" s="30"/>
      <c r="I11265" s="30"/>
      <c r="J11265" s="30"/>
    </row>
    <row r="11266" spans="8:10" x14ac:dyDescent="0.25">
      <c r="H11266" s="30"/>
      <c r="I11266" s="30"/>
      <c r="J11266" s="30"/>
    </row>
    <row r="11267" spans="8:10" x14ac:dyDescent="0.25">
      <c r="H11267" s="30"/>
      <c r="I11267" s="30"/>
      <c r="J11267" s="30"/>
    </row>
    <row r="11268" spans="8:10" x14ac:dyDescent="0.25">
      <c r="H11268" s="30"/>
      <c r="I11268" s="30"/>
      <c r="J11268" s="30"/>
    </row>
    <row r="11269" spans="8:10" x14ac:dyDescent="0.25">
      <c r="H11269" s="30"/>
      <c r="I11269" s="30"/>
      <c r="J11269" s="30"/>
    </row>
    <row r="11270" spans="8:10" x14ac:dyDescent="0.25">
      <c r="H11270" s="30"/>
      <c r="I11270" s="30"/>
      <c r="J11270" s="30"/>
    </row>
    <row r="11271" spans="8:10" x14ac:dyDescent="0.25">
      <c r="H11271" s="30"/>
      <c r="I11271" s="30"/>
      <c r="J11271" s="30"/>
    </row>
    <row r="11272" spans="8:10" x14ac:dyDescent="0.25">
      <c r="H11272" s="30"/>
      <c r="I11272" s="30"/>
      <c r="J11272" s="30"/>
    </row>
    <row r="11273" spans="8:10" x14ac:dyDescent="0.25">
      <c r="H11273" s="30"/>
      <c r="I11273" s="30"/>
      <c r="J11273" s="30"/>
    </row>
    <row r="11274" spans="8:10" x14ac:dyDescent="0.25">
      <c r="H11274" s="30"/>
      <c r="I11274" s="30"/>
      <c r="J11274" s="30"/>
    </row>
    <row r="11275" spans="8:10" x14ac:dyDescent="0.25">
      <c r="H11275" s="30"/>
      <c r="I11275" s="30"/>
      <c r="J11275" s="30"/>
    </row>
    <row r="11276" spans="8:10" x14ac:dyDescent="0.25">
      <c r="H11276" s="30"/>
      <c r="I11276" s="30"/>
      <c r="J11276" s="30"/>
    </row>
    <row r="11277" spans="8:10" x14ac:dyDescent="0.25">
      <c r="H11277" s="30"/>
      <c r="I11277" s="30"/>
      <c r="J11277" s="30"/>
    </row>
    <row r="11278" spans="8:10" x14ac:dyDescent="0.25">
      <c r="H11278" s="30"/>
      <c r="I11278" s="30"/>
      <c r="J11278" s="30"/>
    </row>
    <row r="11279" spans="8:10" x14ac:dyDescent="0.25">
      <c r="H11279" s="30"/>
      <c r="I11279" s="30"/>
      <c r="J11279" s="30"/>
    </row>
    <row r="11280" spans="8:10" x14ac:dyDescent="0.25">
      <c r="H11280" s="30"/>
      <c r="I11280" s="30"/>
      <c r="J11280" s="30"/>
    </row>
    <row r="11281" spans="8:10" x14ac:dyDescent="0.25">
      <c r="H11281" s="30"/>
      <c r="I11281" s="30"/>
      <c r="J11281" s="30"/>
    </row>
    <row r="11282" spans="8:10" x14ac:dyDescent="0.25">
      <c r="H11282" s="30"/>
      <c r="I11282" s="30"/>
      <c r="J11282" s="30"/>
    </row>
    <row r="11283" spans="8:10" x14ac:dyDescent="0.25">
      <c r="H11283" s="30"/>
      <c r="I11283" s="30"/>
      <c r="J11283" s="30"/>
    </row>
    <row r="11284" spans="8:10" x14ac:dyDescent="0.25">
      <c r="H11284" s="30"/>
      <c r="I11284" s="30"/>
      <c r="J11284" s="30"/>
    </row>
    <row r="11285" spans="8:10" x14ac:dyDescent="0.25">
      <c r="H11285" s="30"/>
      <c r="I11285" s="30"/>
      <c r="J11285" s="30"/>
    </row>
    <row r="11286" spans="8:10" x14ac:dyDescent="0.25">
      <c r="H11286" s="30"/>
      <c r="I11286" s="30"/>
      <c r="J11286" s="30"/>
    </row>
    <row r="11287" spans="8:10" x14ac:dyDescent="0.25">
      <c r="H11287" s="30"/>
      <c r="I11287" s="30"/>
      <c r="J11287" s="30"/>
    </row>
    <row r="11288" spans="8:10" x14ac:dyDescent="0.25">
      <c r="H11288" s="30"/>
      <c r="I11288" s="30"/>
      <c r="J11288" s="30"/>
    </row>
    <row r="11289" spans="8:10" x14ac:dyDescent="0.25">
      <c r="H11289" s="30"/>
      <c r="I11289" s="30"/>
      <c r="J11289" s="30"/>
    </row>
    <row r="11290" spans="8:10" x14ac:dyDescent="0.25">
      <c r="H11290" s="30"/>
      <c r="I11290" s="30"/>
      <c r="J11290" s="30"/>
    </row>
    <row r="11291" spans="8:10" x14ac:dyDescent="0.25">
      <c r="H11291" s="30"/>
      <c r="I11291" s="30"/>
      <c r="J11291" s="30"/>
    </row>
    <row r="11292" spans="8:10" x14ac:dyDescent="0.25">
      <c r="H11292" s="30"/>
      <c r="I11292" s="30"/>
      <c r="J11292" s="30"/>
    </row>
    <row r="11293" spans="8:10" x14ac:dyDescent="0.25">
      <c r="H11293" s="30"/>
      <c r="I11293" s="30"/>
      <c r="J11293" s="30"/>
    </row>
    <row r="11294" spans="8:10" x14ac:dyDescent="0.25">
      <c r="H11294" s="30"/>
      <c r="I11294" s="30"/>
      <c r="J11294" s="30"/>
    </row>
    <row r="11295" spans="8:10" x14ac:dyDescent="0.25">
      <c r="H11295" s="30"/>
      <c r="I11295" s="30"/>
      <c r="J11295" s="30"/>
    </row>
    <row r="11296" spans="8:10" x14ac:dyDescent="0.25">
      <c r="H11296" s="30"/>
      <c r="I11296" s="30"/>
      <c r="J11296" s="30"/>
    </row>
    <row r="11297" spans="8:10" x14ac:dyDescent="0.25">
      <c r="H11297" s="30"/>
      <c r="I11297" s="30"/>
      <c r="J11297" s="30"/>
    </row>
    <row r="11298" spans="8:10" x14ac:dyDescent="0.25">
      <c r="H11298" s="30"/>
      <c r="I11298" s="30"/>
      <c r="J11298" s="30"/>
    </row>
    <row r="11299" spans="8:10" x14ac:dyDescent="0.25">
      <c r="H11299" s="30"/>
      <c r="I11299" s="30"/>
      <c r="J11299" s="30"/>
    </row>
    <row r="11300" spans="8:10" x14ac:dyDescent="0.25">
      <c r="H11300" s="30"/>
      <c r="I11300" s="30"/>
      <c r="J11300" s="30"/>
    </row>
    <row r="11301" spans="8:10" x14ac:dyDescent="0.25">
      <c r="H11301" s="30"/>
      <c r="I11301" s="30"/>
      <c r="J11301" s="30"/>
    </row>
    <row r="11302" spans="8:10" x14ac:dyDescent="0.25">
      <c r="H11302" s="30"/>
      <c r="I11302" s="30"/>
      <c r="J11302" s="30"/>
    </row>
    <row r="11303" spans="8:10" x14ac:dyDescent="0.25">
      <c r="H11303" s="30"/>
      <c r="I11303" s="30"/>
      <c r="J11303" s="30"/>
    </row>
    <row r="11304" spans="8:10" x14ac:dyDescent="0.25">
      <c r="H11304" s="30"/>
      <c r="I11304" s="30"/>
      <c r="J11304" s="30"/>
    </row>
    <row r="11305" spans="8:10" x14ac:dyDescent="0.25">
      <c r="H11305" s="30"/>
      <c r="I11305" s="30"/>
      <c r="J11305" s="30"/>
    </row>
    <row r="11306" spans="8:10" x14ac:dyDescent="0.25">
      <c r="H11306" s="30"/>
      <c r="I11306" s="30"/>
      <c r="J11306" s="30"/>
    </row>
    <row r="11307" spans="8:10" x14ac:dyDescent="0.25">
      <c r="H11307" s="30"/>
      <c r="I11307" s="30"/>
      <c r="J11307" s="30"/>
    </row>
    <row r="11308" spans="8:10" x14ac:dyDescent="0.25">
      <c r="H11308" s="30"/>
      <c r="I11308" s="30"/>
      <c r="J11308" s="30"/>
    </row>
    <row r="11309" spans="8:10" x14ac:dyDescent="0.25">
      <c r="H11309" s="30"/>
      <c r="I11309" s="30"/>
      <c r="J11309" s="30"/>
    </row>
    <row r="11310" spans="8:10" x14ac:dyDescent="0.25">
      <c r="H11310" s="30"/>
      <c r="I11310" s="30"/>
      <c r="J11310" s="30"/>
    </row>
    <row r="11311" spans="8:10" x14ac:dyDescent="0.25">
      <c r="H11311" s="30"/>
      <c r="I11311" s="30"/>
      <c r="J11311" s="30"/>
    </row>
    <row r="11312" spans="8:10" x14ac:dyDescent="0.25">
      <c r="H11312" s="30"/>
      <c r="I11312" s="30"/>
      <c r="J11312" s="30"/>
    </row>
    <row r="11313" spans="8:10" x14ac:dyDescent="0.25">
      <c r="H11313" s="30"/>
      <c r="I11313" s="30"/>
      <c r="J11313" s="30"/>
    </row>
    <row r="11314" spans="8:10" x14ac:dyDescent="0.25">
      <c r="H11314" s="30"/>
      <c r="I11314" s="30"/>
      <c r="J11314" s="30"/>
    </row>
    <row r="11315" spans="8:10" x14ac:dyDescent="0.25">
      <c r="H11315" s="30"/>
      <c r="I11315" s="30"/>
      <c r="J11315" s="30"/>
    </row>
    <row r="11316" spans="8:10" x14ac:dyDescent="0.25">
      <c r="H11316" s="30"/>
      <c r="I11316" s="30"/>
      <c r="J11316" s="30"/>
    </row>
    <row r="11317" spans="8:10" x14ac:dyDescent="0.25">
      <c r="H11317" s="30"/>
      <c r="I11317" s="30"/>
      <c r="J11317" s="30"/>
    </row>
    <row r="11318" spans="8:10" x14ac:dyDescent="0.25">
      <c r="H11318" s="30"/>
      <c r="I11318" s="30"/>
      <c r="J11318" s="30"/>
    </row>
    <row r="11319" spans="8:10" x14ac:dyDescent="0.25">
      <c r="H11319" s="30"/>
      <c r="I11319" s="30"/>
      <c r="J11319" s="30"/>
    </row>
    <row r="11320" spans="8:10" x14ac:dyDescent="0.25">
      <c r="H11320" s="30"/>
      <c r="I11320" s="30"/>
      <c r="J11320" s="30"/>
    </row>
    <row r="11321" spans="8:10" x14ac:dyDescent="0.25">
      <c r="H11321" s="30"/>
      <c r="I11321" s="30"/>
      <c r="J11321" s="30"/>
    </row>
    <row r="11322" spans="8:10" x14ac:dyDescent="0.25">
      <c r="H11322" s="30"/>
      <c r="I11322" s="30"/>
      <c r="J11322" s="30"/>
    </row>
    <row r="11323" spans="8:10" x14ac:dyDescent="0.25">
      <c r="H11323" s="30"/>
      <c r="I11323" s="30"/>
      <c r="J11323" s="30"/>
    </row>
    <row r="11324" spans="8:10" x14ac:dyDescent="0.25">
      <c r="H11324" s="30"/>
      <c r="I11324" s="30"/>
      <c r="J11324" s="30"/>
    </row>
    <row r="11325" spans="8:10" x14ac:dyDescent="0.25">
      <c r="H11325" s="30"/>
      <c r="I11325" s="30"/>
      <c r="J11325" s="30"/>
    </row>
    <row r="11326" spans="8:10" x14ac:dyDescent="0.25">
      <c r="H11326" s="30"/>
      <c r="I11326" s="30"/>
      <c r="J11326" s="30"/>
    </row>
    <row r="11327" spans="8:10" x14ac:dyDescent="0.25">
      <c r="H11327" s="30"/>
      <c r="I11327" s="30"/>
      <c r="J11327" s="30"/>
    </row>
    <row r="11328" spans="8:10" x14ac:dyDescent="0.25">
      <c r="H11328" s="30"/>
      <c r="I11328" s="30"/>
      <c r="J11328" s="30"/>
    </row>
    <row r="11329" spans="8:10" x14ac:dyDescent="0.25">
      <c r="H11329" s="30"/>
      <c r="I11329" s="30"/>
      <c r="J11329" s="30"/>
    </row>
    <row r="11330" spans="8:10" x14ac:dyDescent="0.25">
      <c r="H11330" s="30"/>
      <c r="I11330" s="30"/>
      <c r="J11330" s="30"/>
    </row>
    <row r="11331" spans="8:10" x14ac:dyDescent="0.25">
      <c r="H11331" s="30"/>
      <c r="I11331" s="30"/>
      <c r="J11331" s="30"/>
    </row>
    <row r="11332" spans="8:10" x14ac:dyDescent="0.25">
      <c r="H11332" s="30"/>
      <c r="I11332" s="30"/>
      <c r="J11332" s="30"/>
    </row>
    <row r="11333" spans="8:10" x14ac:dyDescent="0.25">
      <c r="H11333" s="30"/>
      <c r="I11333" s="30"/>
      <c r="J11333" s="30"/>
    </row>
    <row r="11334" spans="8:10" x14ac:dyDescent="0.25">
      <c r="H11334" s="30"/>
      <c r="I11334" s="30"/>
      <c r="J11334" s="30"/>
    </row>
    <row r="11335" spans="8:10" x14ac:dyDescent="0.25">
      <c r="H11335" s="30"/>
      <c r="I11335" s="30"/>
      <c r="J11335" s="30"/>
    </row>
    <row r="11336" spans="8:10" x14ac:dyDescent="0.25">
      <c r="H11336" s="30"/>
      <c r="I11336" s="30"/>
      <c r="J11336" s="30"/>
    </row>
    <row r="11337" spans="8:10" x14ac:dyDescent="0.25">
      <c r="H11337" s="30"/>
      <c r="I11337" s="30"/>
      <c r="J11337" s="30"/>
    </row>
    <row r="11338" spans="8:10" x14ac:dyDescent="0.25">
      <c r="H11338" s="30"/>
      <c r="I11338" s="30"/>
      <c r="J11338" s="30"/>
    </row>
    <row r="11339" spans="8:10" x14ac:dyDescent="0.25">
      <c r="H11339" s="30"/>
      <c r="I11339" s="30"/>
      <c r="J11339" s="30"/>
    </row>
    <row r="11340" spans="8:10" x14ac:dyDescent="0.25">
      <c r="H11340" s="30"/>
      <c r="I11340" s="30"/>
      <c r="J11340" s="30"/>
    </row>
    <row r="11341" spans="8:10" x14ac:dyDescent="0.25">
      <c r="H11341" s="30"/>
      <c r="I11341" s="30"/>
      <c r="J11341" s="30"/>
    </row>
    <row r="11342" spans="8:10" x14ac:dyDescent="0.25">
      <c r="H11342" s="30"/>
      <c r="I11342" s="30"/>
      <c r="J11342" s="30"/>
    </row>
    <row r="11343" spans="8:10" x14ac:dyDescent="0.25">
      <c r="H11343" s="30"/>
      <c r="I11343" s="30"/>
      <c r="J11343" s="30"/>
    </row>
    <row r="11344" spans="8:10" x14ac:dyDescent="0.25">
      <c r="H11344" s="30"/>
      <c r="I11344" s="30"/>
      <c r="J11344" s="30"/>
    </row>
    <row r="11345" spans="8:10" x14ac:dyDescent="0.25">
      <c r="H11345" s="30"/>
      <c r="I11345" s="30"/>
      <c r="J11345" s="30"/>
    </row>
    <row r="11346" spans="8:10" x14ac:dyDescent="0.25">
      <c r="H11346" s="30"/>
      <c r="I11346" s="30"/>
      <c r="J11346" s="30"/>
    </row>
    <row r="11347" spans="8:10" x14ac:dyDescent="0.25">
      <c r="H11347" s="30"/>
      <c r="I11347" s="30"/>
      <c r="J11347" s="30"/>
    </row>
    <row r="11348" spans="8:10" x14ac:dyDescent="0.25">
      <c r="H11348" s="30"/>
      <c r="I11348" s="30"/>
      <c r="J11348" s="30"/>
    </row>
    <row r="11349" spans="8:10" x14ac:dyDescent="0.25">
      <c r="H11349" s="30"/>
      <c r="I11349" s="30"/>
      <c r="J11349" s="30"/>
    </row>
    <row r="11350" spans="8:10" x14ac:dyDescent="0.25">
      <c r="H11350" s="30"/>
      <c r="I11350" s="30"/>
      <c r="J11350" s="30"/>
    </row>
    <row r="11351" spans="8:10" x14ac:dyDescent="0.25">
      <c r="H11351" s="30"/>
      <c r="I11351" s="30"/>
      <c r="J11351" s="30"/>
    </row>
    <row r="11352" spans="8:10" x14ac:dyDescent="0.25">
      <c r="H11352" s="30"/>
      <c r="I11352" s="30"/>
      <c r="J11352" s="30"/>
    </row>
    <row r="11353" spans="8:10" x14ac:dyDescent="0.25">
      <c r="H11353" s="30"/>
      <c r="I11353" s="30"/>
      <c r="J11353" s="30"/>
    </row>
    <row r="11354" spans="8:10" x14ac:dyDescent="0.25">
      <c r="H11354" s="30"/>
      <c r="I11354" s="30"/>
      <c r="J11354" s="30"/>
    </row>
    <row r="11355" spans="8:10" x14ac:dyDescent="0.25">
      <c r="H11355" s="30"/>
      <c r="I11355" s="30"/>
      <c r="J11355" s="30"/>
    </row>
    <row r="11356" spans="8:10" x14ac:dyDescent="0.25">
      <c r="H11356" s="30"/>
      <c r="I11356" s="30"/>
      <c r="J11356" s="30"/>
    </row>
    <row r="11357" spans="8:10" x14ac:dyDescent="0.25">
      <c r="H11357" s="30"/>
      <c r="I11357" s="30"/>
      <c r="J11357" s="30"/>
    </row>
    <row r="11358" spans="8:10" x14ac:dyDescent="0.25">
      <c r="H11358" s="30"/>
      <c r="I11358" s="30"/>
      <c r="J11358" s="30"/>
    </row>
    <row r="11359" spans="8:10" x14ac:dyDescent="0.25">
      <c r="H11359" s="30"/>
      <c r="I11359" s="30"/>
      <c r="J11359" s="30"/>
    </row>
    <row r="11360" spans="8:10" x14ac:dyDescent="0.25">
      <c r="H11360" s="30"/>
      <c r="I11360" s="30"/>
      <c r="J11360" s="30"/>
    </row>
    <row r="11361" spans="8:10" x14ac:dyDescent="0.25">
      <c r="H11361" s="30"/>
      <c r="I11361" s="30"/>
      <c r="J11361" s="30"/>
    </row>
    <row r="11362" spans="8:10" x14ac:dyDescent="0.25">
      <c r="H11362" s="30"/>
      <c r="I11362" s="30"/>
      <c r="J11362" s="30"/>
    </row>
    <row r="11363" spans="8:10" x14ac:dyDescent="0.25">
      <c r="H11363" s="30"/>
      <c r="I11363" s="30"/>
      <c r="J11363" s="30"/>
    </row>
    <row r="11364" spans="8:10" x14ac:dyDescent="0.25">
      <c r="H11364" s="30"/>
      <c r="I11364" s="30"/>
      <c r="J11364" s="30"/>
    </row>
    <row r="11365" spans="8:10" x14ac:dyDescent="0.25">
      <c r="H11365" s="30"/>
      <c r="I11365" s="30"/>
      <c r="J11365" s="30"/>
    </row>
    <row r="11366" spans="8:10" x14ac:dyDescent="0.25">
      <c r="H11366" s="30"/>
      <c r="I11366" s="30"/>
      <c r="J11366" s="30"/>
    </row>
    <row r="11367" spans="8:10" x14ac:dyDescent="0.25">
      <c r="H11367" s="30"/>
      <c r="I11367" s="30"/>
      <c r="J11367" s="30"/>
    </row>
    <row r="11368" spans="8:10" x14ac:dyDescent="0.25">
      <c r="H11368" s="30"/>
      <c r="I11368" s="30"/>
      <c r="J11368" s="30"/>
    </row>
    <row r="11369" spans="8:10" x14ac:dyDescent="0.25">
      <c r="H11369" s="30"/>
      <c r="I11369" s="30"/>
      <c r="J11369" s="30"/>
    </row>
    <row r="11370" spans="8:10" x14ac:dyDescent="0.25">
      <c r="H11370" s="30"/>
      <c r="I11370" s="30"/>
      <c r="J11370" s="30"/>
    </row>
    <row r="11371" spans="8:10" x14ac:dyDescent="0.25">
      <c r="H11371" s="30"/>
      <c r="I11371" s="30"/>
      <c r="J11371" s="30"/>
    </row>
    <row r="11372" spans="8:10" x14ac:dyDescent="0.25">
      <c r="H11372" s="30"/>
      <c r="I11372" s="30"/>
      <c r="J11372" s="30"/>
    </row>
    <row r="11373" spans="8:10" x14ac:dyDescent="0.25">
      <c r="H11373" s="30"/>
      <c r="I11373" s="30"/>
      <c r="J11373" s="30"/>
    </row>
    <row r="11374" spans="8:10" x14ac:dyDescent="0.25">
      <c r="H11374" s="30"/>
      <c r="I11374" s="30"/>
      <c r="J11374" s="30"/>
    </row>
    <row r="11375" spans="8:10" x14ac:dyDescent="0.25">
      <c r="H11375" s="30"/>
      <c r="I11375" s="30"/>
      <c r="J11375" s="30"/>
    </row>
    <row r="11376" spans="8:10" x14ac:dyDescent="0.25">
      <c r="H11376" s="30"/>
      <c r="I11376" s="30"/>
      <c r="J11376" s="30"/>
    </row>
    <row r="11377" spans="8:10" x14ac:dyDescent="0.25">
      <c r="H11377" s="30"/>
      <c r="I11377" s="30"/>
      <c r="J11377" s="30"/>
    </row>
    <row r="11378" spans="8:10" x14ac:dyDescent="0.25">
      <c r="H11378" s="30"/>
      <c r="I11378" s="30"/>
      <c r="J11378" s="30"/>
    </row>
    <row r="11379" spans="8:10" x14ac:dyDescent="0.25">
      <c r="H11379" s="30"/>
      <c r="I11379" s="30"/>
      <c r="J11379" s="30"/>
    </row>
    <row r="11380" spans="8:10" x14ac:dyDescent="0.25">
      <c r="H11380" s="30"/>
      <c r="I11380" s="30"/>
      <c r="J11380" s="30"/>
    </row>
    <row r="11381" spans="8:10" x14ac:dyDescent="0.25">
      <c r="H11381" s="30"/>
      <c r="I11381" s="30"/>
      <c r="J11381" s="30"/>
    </row>
    <row r="11382" spans="8:10" x14ac:dyDescent="0.25">
      <c r="H11382" s="30"/>
      <c r="I11382" s="30"/>
      <c r="J11382" s="30"/>
    </row>
    <row r="11383" spans="8:10" x14ac:dyDescent="0.25">
      <c r="H11383" s="30"/>
      <c r="I11383" s="30"/>
      <c r="J11383" s="30"/>
    </row>
    <row r="11384" spans="8:10" x14ac:dyDescent="0.25">
      <c r="H11384" s="30"/>
      <c r="I11384" s="30"/>
      <c r="J11384" s="30"/>
    </row>
    <row r="11385" spans="8:10" x14ac:dyDescent="0.25">
      <c r="H11385" s="30"/>
      <c r="I11385" s="30"/>
      <c r="J11385" s="30"/>
    </row>
    <row r="11386" spans="8:10" x14ac:dyDescent="0.25">
      <c r="H11386" s="30"/>
      <c r="I11386" s="30"/>
      <c r="J11386" s="30"/>
    </row>
    <row r="11387" spans="8:10" x14ac:dyDescent="0.25">
      <c r="H11387" s="30"/>
      <c r="I11387" s="30"/>
      <c r="J11387" s="30"/>
    </row>
    <row r="11388" spans="8:10" x14ac:dyDescent="0.25">
      <c r="H11388" s="30"/>
      <c r="I11388" s="30"/>
      <c r="J11388" s="30"/>
    </row>
    <row r="11389" spans="8:10" x14ac:dyDescent="0.25">
      <c r="H11389" s="30"/>
      <c r="I11389" s="30"/>
      <c r="J11389" s="30"/>
    </row>
    <row r="11390" spans="8:10" x14ac:dyDescent="0.25">
      <c r="H11390" s="30"/>
      <c r="I11390" s="30"/>
      <c r="J11390" s="30"/>
    </row>
    <row r="11391" spans="8:10" x14ac:dyDescent="0.25">
      <c r="H11391" s="30"/>
      <c r="I11391" s="30"/>
      <c r="J11391" s="30"/>
    </row>
    <row r="11392" spans="8:10" x14ac:dyDescent="0.25">
      <c r="H11392" s="30"/>
      <c r="I11392" s="30"/>
      <c r="J11392" s="30"/>
    </row>
    <row r="11393" spans="8:10" x14ac:dyDescent="0.25">
      <c r="H11393" s="30"/>
      <c r="I11393" s="30"/>
      <c r="J11393" s="30"/>
    </row>
    <row r="11394" spans="8:10" x14ac:dyDescent="0.25">
      <c r="H11394" s="30"/>
      <c r="I11394" s="30"/>
      <c r="J11394" s="30"/>
    </row>
    <row r="11395" spans="8:10" x14ac:dyDescent="0.25">
      <c r="H11395" s="30"/>
      <c r="I11395" s="30"/>
      <c r="J11395" s="30"/>
    </row>
    <row r="11396" spans="8:10" x14ac:dyDescent="0.25">
      <c r="H11396" s="30"/>
      <c r="I11396" s="30"/>
      <c r="J11396" s="30"/>
    </row>
    <row r="11397" spans="8:10" x14ac:dyDescent="0.25">
      <c r="H11397" s="30"/>
      <c r="I11397" s="30"/>
      <c r="J11397" s="30"/>
    </row>
    <row r="11398" spans="8:10" x14ac:dyDescent="0.25">
      <c r="H11398" s="30"/>
      <c r="I11398" s="30"/>
      <c r="J11398" s="30"/>
    </row>
    <row r="11399" spans="8:10" x14ac:dyDescent="0.25">
      <c r="H11399" s="30"/>
      <c r="I11399" s="30"/>
      <c r="J11399" s="30"/>
    </row>
    <row r="11400" spans="8:10" x14ac:dyDescent="0.25">
      <c r="H11400" s="30"/>
      <c r="I11400" s="30"/>
      <c r="J11400" s="30"/>
    </row>
    <row r="11401" spans="8:10" x14ac:dyDescent="0.25">
      <c r="H11401" s="30"/>
      <c r="I11401" s="30"/>
      <c r="J11401" s="30"/>
    </row>
    <row r="11402" spans="8:10" x14ac:dyDescent="0.25">
      <c r="H11402" s="30"/>
      <c r="I11402" s="30"/>
      <c r="J11402" s="30"/>
    </row>
    <row r="11403" spans="8:10" x14ac:dyDescent="0.25">
      <c r="H11403" s="30"/>
      <c r="I11403" s="30"/>
      <c r="J11403" s="30"/>
    </row>
    <row r="11404" spans="8:10" x14ac:dyDescent="0.25">
      <c r="H11404" s="30"/>
      <c r="I11404" s="30"/>
      <c r="J11404" s="30"/>
    </row>
    <row r="11405" spans="8:10" x14ac:dyDescent="0.25">
      <c r="H11405" s="30"/>
      <c r="I11405" s="30"/>
      <c r="J11405" s="30"/>
    </row>
    <row r="11406" spans="8:10" x14ac:dyDescent="0.25">
      <c r="H11406" s="30"/>
      <c r="I11406" s="30"/>
      <c r="J11406" s="30"/>
    </row>
    <row r="11407" spans="8:10" x14ac:dyDescent="0.25">
      <c r="H11407" s="30"/>
      <c r="I11407" s="30"/>
      <c r="J11407" s="30"/>
    </row>
    <row r="11408" spans="8:10" x14ac:dyDescent="0.25">
      <c r="H11408" s="30"/>
      <c r="I11408" s="30"/>
      <c r="J11408" s="30"/>
    </row>
    <row r="11409" spans="8:10" x14ac:dyDescent="0.25">
      <c r="H11409" s="30"/>
      <c r="I11409" s="30"/>
      <c r="J11409" s="30"/>
    </row>
    <row r="11410" spans="8:10" x14ac:dyDescent="0.25">
      <c r="H11410" s="30"/>
      <c r="I11410" s="30"/>
      <c r="J11410" s="30"/>
    </row>
    <row r="11411" spans="8:10" x14ac:dyDescent="0.25">
      <c r="H11411" s="30"/>
      <c r="I11411" s="30"/>
      <c r="J11411" s="30"/>
    </row>
    <row r="11412" spans="8:10" x14ac:dyDescent="0.25">
      <c r="H11412" s="30"/>
      <c r="I11412" s="30"/>
      <c r="J11412" s="30"/>
    </row>
    <row r="11413" spans="8:10" x14ac:dyDescent="0.25">
      <c r="H11413" s="30"/>
      <c r="I11413" s="30"/>
      <c r="J11413" s="30"/>
    </row>
    <row r="11414" spans="8:10" x14ac:dyDescent="0.25">
      <c r="H11414" s="30"/>
      <c r="I11414" s="30"/>
      <c r="J11414" s="30"/>
    </row>
    <row r="11415" spans="8:10" x14ac:dyDescent="0.25">
      <c r="H11415" s="30"/>
      <c r="I11415" s="30"/>
      <c r="J11415" s="30"/>
    </row>
    <row r="11416" spans="8:10" x14ac:dyDescent="0.25">
      <c r="H11416" s="30"/>
      <c r="I11416" s="30"/>
      <c r="J11416" s="30"/>
    </row>
    <row r="11417" spans="8:10" x14ac:dyDescent="0.25">
      <c r="H11417" s="30"/>
      <c r="I11417" s="30"/>
      <c r="J11417" s="30"/>
    </row>
    <row r="11418" spans="8:10" x14ac:dyDescent="0.25">
      <c r="H11418" s="30"/>
      <c r="I11418" s="30"/>
      <c r="J11418" s="30"/>
    </row>
    <row r="11419" spans="8:10" x14ac:dyDescent="0.25">
      <c r="H11419" s="30"/>
      <c r="I11419" s="30"/>
      <c r="J11419" s="30"/>
    </row>
    <row r="11420" spans="8:10" x14ac:dyDescent="0.25">
      <c r="H11420" s="30"/>
      <c r="I11420" s="30"/>
      <c r="J11420" s="30"/>
    </row>
    <row r="11421" spans="8:10" x14ac:dyDescent="0.25">
      <c r="H11421" s="30"/>
      <c r="I11421" s="30"/>
      <c r="J11421" s="30"/>
    </row>
    <row r="11422" spans="8:10" x14ac:dyDescent="0.25">
      <c r="H11422" s="30"/>
      <c r="I11422" s="30"/>
      <c r="J11422" s="30"/>
    </row>
    <row r="11423" spans="8:10" x14ac:dyDescent="0.25">
      <c r="H11423" s="30"/>
      <c r="I11423" s="30"/>
      <c r="J11423" s="30"/>
    </row>
    <row r="11424" spans="8:10" x14ac:dyDescent="0.25">
      <c r="H11424" s="30"/>
      <c r="I11424" s="30"/>
      <c r="J11424" s="30"/>
    </row>
    <row r="11425" spans="8:10" x14ac:dyDescent="0.25">
      <c r="H11425" s="30"/>
      <c r="I11425" s="30"/>
      <c r="J11425" s="30"/>
    </row>
    <row r="11426" spans="8:10" x14ac:dyDescent="0.25">
      <c r="H11426" s="30"/>
      <c r="I11426" s="30"/>
      <c r="J11426" s="30"/>
    </row>
    <row r="11427" spans="8:10" x14ac:dyDescent="0.25">
      <c r="H11427" s="30"/>
      <c r="I11427" s="30"/>
      <c r="J11427" s="30"/>
    </row>
    <row r="11428" spans="8:10" x14ac:dyDescent="0.25">
      <c r="H11428" s="30"/>
      <c r="I11428" s="30"/>
      <c r="J11428" s="30"/>
    </row>
    <row r="11429" spans="8:10" x14ac:dyDescent="0.25">
      <c r="H11429" s="30"/>
      <c r="I11429" s="30"/>
      <c r="J11429" s="30"/>
    </row>
    <row r="11430" spans="8:10" x14ac:dyDescent="0.25">
      <c r="H11430" s="30"/>
      <c r="I11430" s="30"/>
      <c r="J11430" s="30"/>
    </row>
    <row r="11431" spans="8:10" x14ac:dyDescent="0.25">
      <c r="H11431" s="30"/>
      <c r="I11431" s="30"/>
      <c r="J11431" s="30"/>
    </row>
    <row r="11432" spans="8:10" x14ac:dyDescent="0.25">
      <c r="H11432" s="30"/>
      <c r="I11432" s="30"/>
      <c r="J11432" s="30"/>
    </row>
    <row r="11433" spans="8:10" x14ac:dyDescent="0.25">
      <c r="H11433" s="30"/>
      <c r="I11433" s="30"/>
      <c r="J11433" s="30"/>
    </row>
    <row r="11434" spans="8:10" x14ac:dyDescent="0.25">
      <c r="H11434" s="30"/>
      <c r="I11434" s="30"/>
      <c r="J11434" s="30"/>
    </row>
    <row r="11435" spans="8:10" x14ac:dyDescent="0.25">
      <c r="H11435" s="30"/>
      <c r="I11435" s="30"/>
      <c r="J11435" s="30"/>
    </row>
    <row r="11436" spans="8:10" x14ac:dyDescent="0.25">
      <c r="H11436" s="30"/>
      <c r="I11436" s="30"/>
      <c r="J11436" s="30"/>
    </row>
    <row r="11437" spans="8:10" x14ac:dyDescent="0.25">
      <c r="H11437" s="30"/>
      <c r="I11437" s="30"/>
      <c r="J11437" s="30"/>
    </row>
    <row r="11438" spans="8:10" x14ac:dyDescent="0.25">
      <c r="H11438" s="30"/>
      <c r="I11438" s="30"/>
      <c r="J11438" s="30"/>
    </row>
    <row r="11439" spans="8:10" x14ac:dyDescent="0.25">
      <c r="H11439" s="30"/>
      <c r="I11439" s="30"/>
      <c r="J11439" s="30"/>
    </row>
    <row r="11440" spans="8:10" x14ac:dyDescent="0.25">
      <c r="H11440" s="30"/>
      <c r="I11440" s="30"/>
      <c r="J11440" s="30"/>
    </row>
    <row r="11441" spans="8:10" x14ac:dyDescent="0.25">
      <c r="H11441" s="30"/>
      <c r="I11441" s="30"/>
      <c r="J11441" s="30"/>
    </row>
    <row r="11442" spans="8:10" x14ac:dyDescent="0.25">
      <c r="H11442" s="30"/>
      <c r="I11442" s="30"/>
      <c r="J11442" s="30"/>
    </row>
    <row r="11443" spans="8:10" x14ac:dyDescent="0.25">
      <c r="H11443" s="30"/>
      <c r="I11443" s="30"/>
      <c r="J11443" s="30"/>
    </row>
    <row r="11444" spans="8:10" x14ac:dyDescent="0.25">
      <c r="H11444" s="30"/>
      <c r="I11444" s="30"/>
      <c r="J11444" s="30"/>
    </row>
    <row r="11445" spans="8:10" x14ac:dyDescent="0.25">
      <c r="H11445" s="30"/>
      <c r="I11445" s="30"/>
      <c r="J11445" s="30"/>
    </row>
    <row r="11446" spans="8:10" x14ac:dyDescent="0.25">
      <c r="H11446" s="30"/>
      <c r="I11446" s="30"/>
      <c r="J11446" s="30"/>
    </row>
    <row r="11447" spans="8:10" x14ac:dyDescent="0.25">
      <c r="H11447" s="30"/>
      <c r="I11447" s="30"/>
      <c r="J11447" s="30"/>
    </row>
    <row r="11448" spans="8:10" x14ac:dyDescent="0.25">
      <c r="H11448" s="30"/>
      <c r="I11448" s="30"/>
      <c r="J11448" s="30"/>
    </row>
    <row r="11449" spans="8:10" x14ac:dyDescent="0.25">
      <c r="H11449" s="30"/>
      <c r="I11449" s="30"/>
      <c r="J11449" s="30"/>
    </row>
    <row r="11450" spans="8:10" x14ac:dyDescent="0.25">
      <c r="H11450" s="30"/>
      <c r="I11450" s="30"/>
      <c r="J11450" s="30"/>
    </row>
    <row r="11451" spans="8:10" x14ac:dyDescent="0.25">
      <c r="H11451" s="30"/>
      <c r="I11451" s="30"/>
      <c r="J11451" s="30"/>
    </row>
    <row r="11452" spans="8:10" x14ac:dyDescent="0.25">
      <c r="H11452" s="30"/>
      <c r="I11452" s="30"/>
      <c r="J11452" s="30"/>
    </row>
    <row r="11453" spans="8:10" x14ac:dyDescent="0.25">
      <c r="H11453" s="30"/>
      <c r="I11453" s="30"/>
      <c r="J11453" s="30"/>
    </row>
    <row r="11454" spans="8:10" x14ac:dyDescent="0.25">
      <c r="H11454" s="30"/>
      <c r="I11454" s="30"/>
      <c r="J11454" s="30"/>
    </row>
    <row r="11455" spans="8:10" x14ac:dyDescent="0.25">
      <c r="H11455" s="30"/>
      <c r="I11455" s="30"/>
      <c r="J11455" s="30"/>
    </row>
    <row r="11456" spans="8:10" x14ac:dyDescent="0.25">
      <c r="H11456" s="30"/>
      <c r="I11456" s="30"/>
      <c r="J11456" s="30"/>
    </row>
    <row r="11457" spans="8:10" x14ac:dyDescent="0.25">
      <c r="H11457" s="30"/>
      <c r="I11457" s="30"/>
      <c r="J11457" s="30"/>
    </row>
    <row r="11458" spans="8:10" x14ac:dyDescent="0.25">
      <c r="H11458" s="30"/>
      <c r="I11458" s="30"/>
      <c r="J11458" s="30"/>
    </row>
    <row r="11459" spans="8:10" x14ac:dyDescent="0.25">
      <c r="H11459" s="30"/>
      <c r="I11459" s="30"/>
      <c r="J11459" s="30"/>
    </row>
    <row r="11460" spans="8:10" x14ac:dyDescent="0.25">
      <c r="H11460" s="30"/>
      <c r="I11460" s="30"/>
      <c r="J11460" s="30"/>
    </row>
    <row r="11461" spans="8:10" x14ac:dyDescent="0.25">
      <c r="H11461" s="30"/>
      <c r="I11461" s="30"/>
      <c r="J11461" s="30"/>
    </row>
    <row r="11462" spans="8:10" x14ac:dyDescent="0.25">
      <c r="H11462" s="30"/>
      <c r="I11462" s="30"/>
      <c r="J11462" s="30"/>
    </row>
    <row r="11463" spans="8:10" x14ac:dyDescent="0.25">
      <c r="H11463" s="30"/>
      <c r="I11463" s="30"/>
      <c r="J11463" s="30"/>
    </row>
    <row r="11464" spans="8:10" x14ac:dyDescent="0.25">
      <c r="H11464" s="30"/>
      <c r="I11464" s="30"/>
      <c r="J11464" s="30"/>
    </row>
    <row r="11465" spans="8:10" x14ac:dyDescent="0.25">
      <c r="H11465" s="30"/>
      <c r="I11465" s="30"/>
      <c r="J11465" s="30"/>
    </row>
    <row r="11466" spans="8:10" x14ac:dyDescent="0.25">
      <c r="H11466" s="30"/>
      <c r="I11466" s="30"/>
      <c r="J11466" s="30"/>
    </row>
    <row r="11467" spans="8:10" x14ac:dyDescent="0.25">
      <c r="H11467" s="30"/>
      <c r="I11467" s="30"/>
      <c r="J11467" s="30"/>
    </row>
    <row r="11468" spans="8:10" x14ac:dyDescent="0.25">
      <c r="H11468" s="30"/>
      <c r="I11468" s="30"/>
      <c r="J11468" s="30"/>
    </row>
    <row r="11469" spans="8:10" x14ac:dyDescent="0.25">
      <c r="H11469" s="30"/>
      <c r="I11469" s="30"/>
      <c r="J11469" s="30"/>
    </row>
    <row r="11470" spans="8:10" x14ac:dyDescent="0.25">
      <c r="H11470" s="30"/>
      <c r="I11470" s="30"/>
      <c r="J11470" s="30"/>
    </row>
    <row r="11471" spans="8:10" x14ac:dyDescent="0.25">
      <c r="H11471" s="30"/>
      <c r="I11471" s="30"/>
      <c r="J11471" s="30"/>
    </row>
    <row r="11472" spans="8:10" x14ac:dyDescent="0.25">
      <c r="H11472" s="30"/>
      <c r="I11472" s="30"/>
      <c r="J11472" s="30"/>
    </row>
    <row r="11473" spans="8:10" x14ac:dyDescent="0.25">
      <c r="H11473" s="30"/>
      <c r="I11473" s="30"/>
      <c r="J11473" s="30"/>
    </row>
    <row r="11474" spans="8:10" x14ac:dyDescent="0.25">
      <c r="H11474" s="30"/>
      <c r="I11474" s="30"/>
      <c r="J11474" s="30"/>
    </row>
    <row r="11475" spans="8:10" x14ac:dyDescent="0.25">
      <c r="H11475" s="30"/>
      <c r="I11475" s="30"/>
      <c r="J11475" s="30"/>
    </row>
    <row r="11476" spans="8:10" x14ac:dyDescent="0.25">
      <c r="H11476" s="30"/>
      <c r="I11476" s="30"/>
      <c r="J11476" s="30"/>
    </row>
    <row r="11477" spans="8:10" x14ac:dyDescent="0.25">
      <c r="H11477" s="30"/>
      <c r="I11477" s="30"/>
      <c r="J11477" s="30"/>
    </row>
    <row r="11478" spans="8:10" x14ac:dyDescent="0.25">
      <c r="H11478" s="30"/>
      <c r="I11478" s="30"/>
      <c r="J11478" s="30"/>
    </row>
    <row r="11479" spans="8:10" x14ac:dyDescent="0.25">
      <c r="H11479" s="30"/>
      <c r="I11479" s="30"/>
      <c r="J11479" s="30"/>
    </row>
    <row r="11480" spans="8:10" x14ac:dyDescent="0.25">
      <c r="H11480" s="30"/>
      <c r="I11480" s="30"/>
      <c r="J11480" s="30"/>
    </row>
    <row r="11481" spans="8:10" x14ac:dyDescent="0.25">
      <c r="H11481" s="30"/>
      <c r="I11481" s="30"/>
      <c r="J11481" s="30"/>
    </row>
    <row r="11482" spans="8:10" x14ac:dyDescent="0.25">
      <c r="H11482" s="30"/>
      <c r="I11482" s="30"/>
      <c r="J11482" s="30"/>
    </row>
    <row r="11483" spans="8:10" x14ac:dyDescent="0.25">
      <c r="H11483" s="30"/>
      <c r="I11483" s="30"/>
      <c r="J11483" s="30"/>
    </row>
    <row r="11484" spans="8:10" x14ac:dyDescent="0.25">
      <c r="H11484" s="30"/>
      <c r="I11484" s="30"/>
      <c r="J11484" s="30"/>
    </row>
    <row r="11485" spans="8:10" x14ac:dyDescent="0.25">
      <c r="H11485" s="30"/>
      <c r="I11485" s="30"/>
      <c r="J11485" s="30"/>
    </row>
    <row r="11486" spans="8:10" x14ac:dyDescent="0.25">
      <c r="H11486" s="30"/>
      <c r="I11486" s="30"/>
      <c r="J11486" s="30"/>
    </row>
    <row r="11487" spans="8:10" x14ac:dyDescent="0.25">
      <c r="H11487" s="30"/>
      <c r="I11487" s="30"/>
      <c r="J11487" s="30"/>
    </row>
    <row r="11488" spans="8:10" x14ac:dyDescent="0.25">
      <c r="H11488" s="30"/>
      <c r="I11488" s="30"/>
      <c r="J11488" s="30"/>
    </row>
    <row r="11489" spans="8:10" x14ac:dyDescent="0.25">
      <c r="H11489" s="30"/>
      <c r="I11489" s="30"/>
      <c r="J11489" s="30"/>
    </row>
    <row r="11490" spans="8:10" x14ac:dyDescent="0.25">
      <c r="H11490" s="30"/>
      <c r="I11490" s="30"/>
      <c r="J11490" s="30"/>
    </row>
    <row r="11491" spans="8:10" x14ac:dyDescent="0.25">
      <c r="H11491" s="30"/>
      <c r="I11491" s="30"/>
      <c r="J11491" s="30"/>
    </row>
    <row r="11492" spans="8:10" x14ac:dyDescent="0.25">
      <c r="H11492" s="30"/>
      <c r="I11492" s="30"/>
      <c r="J11492" s="30"/>
    </row>
    <row r="11493" spans="8:10" x14ac:dyDescent="0.25">
      <c r="H11493" s="30"/>
      <c r="I11493" s="30"/>
      <c r="J11493" s="30"/>
    </row>
    <row r="11494" spans="8:10" x14ac:dyDescent="0.25">
      <c r="H11494" s="30"/>
      <c r="I11494" s="30"/>
      <c r="J11494" s="30"/>
    </row>
    <row r="11495" spans="8:10" x14ac:dyDescent="0.25">
      <c r="H11495" s="30"/>
      <c r="I11495" s="30"/>
      <c r="J11495" s="30"/>
    </row>
    <row r="11496" spans="8:10" x14ac:dyDescent="0.25">
      <c r="H11496" s="30"/>
      <c r="I11496" s="30"/>
      <c r="J11496" s="30"/>
    </row>
    <row r="11497" spans="8:10" x14ac:dyDescent="0.25">
      <c r="H11497" s="30"/>
      <c r="I11497" s="30"/>
      <c r="J11497" s="30"/>
    </row>
    <row r="11498" spans="8:10" x14ac:dyDescent="0.25">
      <c r="H11498" s="30"/>
      <c r="I11498" s="30"/>
      <c r="J11498" s="30"/>
    </row>
    <row r="11499" spans="8:10" x14ac:dyDescent="0.25">
      <c r="H11499" s="30"/>
      <c r="I11499" s="30"/>
      <c r="J11499" s="30"/>
    </row>
    <row r="11500" spans="8:10" x14ac:dyDescent="0.25">
      <c r="H11500" s="30"/>
      <c r="I11500" s="30"/>
      <c r="J11500" s="30"/>
    </row>
    <row r="11501" spans="8:10" x14ac:dyDescent="0.25">
      <c r="H11501" s="30"/>
      <c r="I11501" s="30"/>
      <c r="J11501" s="30"/>
    </row>
    <row r="11502" spans="8:10" x14ac:dyDescent="0.25">
      <c r="H11502" s="30"/>
      <c r="I11502" s="30"/>
      <c r="J11502" s="30"/>
    </row>
    <row r="11503" spans="8:10" x14ac:dyDescent="0.25">
      <c r="H11503" s="30"/>
      <c r="I11503" s="30"/>
      <c r="J11503" s="30"/>
    </row>
    <row r="11504" spans="8:10" x14ac:dyDescent="0.25">
      <c r="H11504" s="30"/>
      <c r="I11504" s="30"/>
      <c r="J11504" s="30"/>
    </row>
    <row r="11505" spans="8:10" x14ac:dyDescent="0.25">
      <c r="H11505" s="30"/>
      <c r="I11505" s="30"/>
      <c r="J11505" s="30"/>
    </row>
    <row r="11506" spans="8:10" x14ac:dyDescent="0.25">
      <c r="H11506" s="30"/>
      <c r="I11506" s="30"/>
      <c r="J11506" s="30"/>
    </row>
    <row r="11507" spans="8:10" x14ac:dyDescent="0.25">
      <c r="H11507" s="30"/>
      <c r="I11507" s="30"/>
      <c r="J11507" s="30"/>
    </row>
    <row r="11508" spans="8:10" x14ac:dyDescent="0.25">
      <c r="H11508" s="30"/>
      <c r="I11508" s="30"/>
      <c r="J11508" s="30"/>
    </row>
    <row r="11509" spans="8:10" x14ac:dyDescent="0.25">
      <c r="H11509" s="30"/>
      <c r="I11509" s="30"/>
      <c r="J11509" s="30"/>
    </row>
    <row r="11510" spans="8:10" x14ac:dyDescent="0.25">
      <c r="H11510" s="30"/>
      <c r="I11510" s="30"/>
      <c r="J11510" s="30"/>
    </row>
    <row r="11511" spans="8:10" x14ac:dyDescent="0.25">
      <c r="H11511" s="30"/>
      <c r="I11511" s="30"/>
      <c r="J11511" s="30"/>
    </row>
    <row r="11512" spans="8:10" x14ac:dyDescent="0.25">
      <c r="H11512" s="30"/>
      <c r="I11512" s="30"/>
      <c r="J11512" s="30"/>
    </row>
    <row r="11513" spans="8:10" x14ac:dyDescent="0.25">
      <c r="H11513" s="30"/>
      <c r="I11513" s="30"/>
      <c r="J11513" s="30"/>
    </row>
    <row r="11514" spans="8:10" x14ac:dyDescent="0.25">
      <c r="H11514" s="30"/>
      <c r="I11514" s="30"/>
      <c r="J11514" s="30"/>
    </row>
    <row r="11515" spans="8:10" x14ac:dyDescent="0.25">
      <c r="H11515" s="30"/>
      <c r="I11515" s="30"/>
      <c r="J11515" s="30"/>
    </row>
    <row r="11516" spans="8:10" x14ac:dyDescent="0.25">
      <c r="H11516" s="30"/>
      <c r="I11516" s="30"/>
      <c r="J11516" s="30"/>
    </row>
    <row r="11517" spans="8:10" x14ac:dyDescent="0.25">
      <c r="H11517" s="30"/>
      <c r="I11517" s="30"/>
      <c r="J11517" s="30"/>
    </row>
    <row r="11518" spans="8:10" x14ac:dyDescent="0.25">
      <c r="H11518" s="30"/>
      <c r="I11518" s="30"/>
      <c r="J11518" s="30"/>
    </row>
    <row r="11519" spans="8:10" x14ac:dyDescent="0.25">
      <c r="H11519" s="30"/>
      <c r="I11519" s="30"/>
      <c r="J11519" s="30"/>
    </row>
    <row r="11520" spans="8:10" x14ac:dyDescent="0.25">
      <c r="H11520" s="30"/>
      <c r="I11520" s="30"/>
      <c r="J11520" s="30"/>
    </row>
    <row r="11521" spans="8:10" x14ac:dyDescent="0.25">
      <c r="H11521" s="30"/>
      <c r="I11521" s="30"/>
      <c r="J11521" s="30"/>
    </row>
    <row r="11522" spans="8:10" x14ac:dyDescent="0.25">
      <c r="H11522" s="30"/>
      <c r="I11522" s="30"/>
      <c r="J11522" s="30"/>
    </row>
    <row r="11523" spans="8:10" x14ac:dyDescent="0.25">
      <c r="H11523" s="30"/>
      <c r="I11523" s="30"/>
      <c r="J11523" s="30"/>
    </row>
    <row r="11524" spans="8:10" x14ac:dyDescent="0.25">
      <c r="H11524" s="30"/>
      <c r="I11524" s="30"/>
      <c r="J11524" s="30"/>
    </row>
    <row r="11525" spans="8:10" x14ac:dyDescent="0.25">
      <c r="H11525" s="30"/>
      <c r="I11525" s="30"/>
      <c r="J11525" s="30"/>
    </row>
    <row r="11526" spans="8:10" x14ac:dyDescent="0.25">
      <c r="H11526" s="30"/>
      <c r="I11526" s="30"/>
      <c r="J11526" s="30"/>
    </row>
    <row r="11527" spans="8:10" x14ac:dyDescent="0.25">
      <c r="H11527" s="30"/>
      <c r="I11527" s="30"/>
      <c r="J11527" s="30"/>
    </row>
    <row r="11528" spans="8:10" x14ac:dyDescent="0.25">
      <c r="H11528" s="30"/>
      <c r="I11528" s="30"/>
      <c r="J11528" s="30"/>
    </row>
    <row r="11529" spans="8:10" x14ac:dyDescent="0.25">
      <c r="H11529" s="30"/>
      <c r="I11529" s="30"/>
      <c r="J11529" s="30"/>
    </row>
    <row r="11530" spans="8:10" x14ac:dyDescent="0.25">
      <c r="H11530" s="30"/>
      <c r="I11530" s="30"/>
      <c r="J11530" s="30"/>
    </row>
    <row r="11531" spans="8:10" x14ac:dyDescent="0.25">
      <c r="H11531" s="30"/>
      <c r="I11531" s="30"/>
      <c r="J11531" s="30"/>
    </row>
    <row r="11532" spans="8:10" x14ac:dyDescent="0.25">
      <c r="H11532" s="30"/>
      <c r="I11532" s="30"/>
      <c r="J11532" s="30"/>
    </row>
    <row r="11533" spans="8:10" x14ac:dyDescent="0.25">
      <c r="H11533" s="30"/>
      <c r="I11533" s="30"/>
      <c r="J11533" s="30"/>
    </row>
    <row r="11534" spans="8:10" x14ac:dyDescent="0.25">
      <c r="H11534" s="30"/>
      <c r="I11534" s="30"/>
      <c r="J11534" s="30"/>
    </row>
    <row r="11535" spans="8:10" x14ac:dyDescent="0.25">
      <c r="H11535" s="30"/>
      <c r="I11535" s="30"/>
      <c r="J11535" s="30"/>
    </row>
    <row r="11536" spans="8:10" x14ac:dyDescent="0.25">
      <c r="H11536" s="30"/>
      <c r="I11536" s="30"/>
      <c r="J11536" s="30"/>
    </row>
    <row r="11537" spans="8:10" x14ac:dyDescent="0.25">
      <c r="H11537" s="30"/>
      <c r="I11537" s="30"/>
      <c r="J11537" s="30"/>
    </row>
    <row r="11538" spans="8:10" x14ac:dyDescent="0.25">
      <c r="H11538" s="30"/>
      <c r="I11538" s="30"/>
      <c r="J11538" s="30"/>
    </row>
    <row r="11539" spans="8:10" x14ac:dyDescent="0.25">
      <c r="H11539" s="30"/>
      <c r="I11539" s="30"/>
      <c r="J11539" s="30"/>
    </row>
    <row r="11540" spans="8:10" x14ac:dyDescent="0.25">
      <c r="H11540" s="30"/>
      <c r="I11540" s="30"/>
      <c r="J11540" s="30"/>
    </row>
    <row r="11541" spans="8:10" x14ac:dyDescent="0.25">
      <c r="H11541" s="30"/>
      <c r="I11541" s="30"/>
      <c r="J11541" s="30"/>
    </row>
    <row r="11542" spans="8:10" x14ac:dyDescent="0.25">
      <c r="H11542" s="30"/>
      <c r="I11542" s="30"/>
      <c r="J11542" s="30"/>
    </row>
    <row r="11543" spans="8:10" x14ac:dyDescent="0.25">
      <c r="H11543" s="30"/>
      <c r="I11543" s="30"/>
      <c r="J11543" s="30"/>
    </row>
    <row r="11544" spans="8:10" x14ac:dyDescent="0.25">
      <c r="H11544" s="30"/>
      <c r="I11544" s="30"/>
      <c r="J11544" s="30"/>
    </row>
    <row r="11545" spans="8:10" x14ac:dyDescent="0.25">
      <c r="H11545" s="30"/>
      <c r="I11545" s="30"/>
      <c r="J11545" s="30"/>
    </row>
    <row r="11546" spans="8:10" x14ac:dyDescent="0.25">
      <c r="H11546" s="30"/>
      <c r="I11546" s="30"/>
      <c r="J11546" s="30"/>
    </row>
    <row r="11547" spans="8:10" x14ac:dyDescent="0.25">
      <c r="H11547" s="30"/>
      <c r="I11547" s="30"/>
      <c r="J11547" s="30"/>
    </row>
    <row r="11548" spans="8:10" x14ac:dyDescent="0.25">
      <c r="H11548" s="30"/>
      <c r="I11548" s="30"/>
      <c r="J11548" s="30"/>
    </row>
    <row r="11549" spans="8:10" x14ac:dyDescent="0.25">
      <c r="H11549" s="30"/>
      <c r="I11549" s="30"/>
      <c r="J11549" s="30"/>
    </row>
    <row r="11550" spans="8:10" x14ac:dyDescent="0.25">
      <c r="H11550" s="30"/>
      <c r="I11550" s="30"/>
      <c r="J11550" s="30"/>
    </row>
    <row r="11551" spans="8:10" x14ac:dyDescent="0.25">
      <c r="H11551" s="30"/>
      <c r="I11551" s="30"/>
      <c r="J11551" s="30"/>
    </row>
    <row r="11552" spans="8:10" x14ac:dyDescent="0.25">
      <c r="H11552" s="30"/>
      <c r="I11552" s="30"/>
      <c r="J11552" s="30"/>
    </row>
    <row r="11553" spans="8:10" x14ac:dyDescent="0.25">
      <c r="H11553" s="30"/>
      <c r="I11553" s="30"/>
      <c r="J11553" s="30"/>
    </row>
    <row r="11554" spans="8:10" x14ac:dyDescent="0.25">
      <c r="H11554" s="30"/>
      <c r="I11554" s="30"/>
      <c r="J11554" s="30"/>
    </row>
    <row r="11555" spans="8:10" x14ac:dyDescent="0.25">
      <c r="H11555" s="30"/>
      <c r="I11555" s="30"/>
      <c r="J11555" s="30"/>
    </row>
    <row r="11556" spans="8:10" x14ac:dyDescent="0.25">
      <c r="H11556" s="30"/>
      <c r="I11556" s="30"/>
      <c r="J11556" s="30"/>
    </row>
    <row r="11557" spans="8:10" x14ac:dyDescent="0.25">
      <c r="H11557" s="30"/>
      <c r="I11557" s="30"/>
      <c r="J11557" s="30"/>
    </row>
    <row r="11558" spans="8:10" x14ac:dyDescent="0.25">
      <c r="H11558" s="30"/>
      <c r="I11558" s="30"/>
      <c r="J11558" s="30"/>
    </row>
    <row r="11559" spans="8:10" x14ac:dyDescent="0.25">
      <c r="H11559" s="30"/>
      <c r="I11559" s="30"/>
      <c r="J11559" s="30"/>
    </row>
    <row r="11560" spans="8:10" x14ac:dyDescent="0.25">
      <c r="H11560" s="30"/>
      <c r="I11560" s="30"/>
      <c r="J11560" s="30"/>
    </row>
    <row r="11561" spans="8:10" x14ac:dyDescent="0.25">
      <c r="H11561" s="30"/>
      <c r="I11561" s="30"/>
      <c r="J11561" s="30"/>
    </row>
    <row r="11562" spans="8:10" x14ac:dyDescent="0.25">
      <c r="H11562" s="30"/>
      <c r="I11562" s="30"/>
      <c r="J11562" s="30"/>
    </row>
    <row r="11563" spans="8:10" x14ac:dyDescent="0.25">
      <c r="H11563" s="30"/>
      <c r="I11563" s="30"/>
      <c r="J11563" s="30"/>
    </row>
    <row r="11564" spans="8:10" x14ac:dyDescent="0.25">
      <c r="H11564" s="30"/>
      <c r="I11564" s="30"/>
      <c r="J11564" s="30"/>
    </row>
    <row r="11565" spans="8:10" x14ac:dyDescent="0.25">
      <c r="H11565" s="30"/>
      <c r="I11565" s="30"/>
      <c r="J11565" s="30"/>
    </row>
    <row r="11566" spans="8:10" x14ac:dyDescent="0.25">
      <c r="H11566" s="30"/>
      <c r="I11566" s="30"/>
      <c r="J11566" s="30"/>
    </row>
    <row r="11567" spans="8:10" x14ac:dyDescent="0.25">
      <c r="H11567" s="30"/>
      <c r="I11567" s="30"/>
      <c r="J11567" s="30"/>
    </row>
    <row r="11568" spans="8:10" x14ac:dyDescent="0.25">
      <c r="H11568" s="30"/>
      <c r="I11568" s="30"/>
      <c r="J11568" s="30"/>
    </row>
    <row r="11569" spans="8:10" x14ac:dyDescent="0.25">
      <c r="H11569" s="30"/>
      <c r="I11569" s="30"/>
      <c r="J11569" s="30"/>
    </row>
    <row r="11570" spans="8:10" x14ac:dyDescent="0.25">
      <c r="H11570" s="30"/>
      <c r="I11570" s="30"/>
      <c r="J11570" s="30"/>
    </row>
    <row r="11571" spans="8:10" x14ac:dyDescent="0.25">
      <c r="H11571" s="30"/>
      <c r="I11571" s="30"/>
      <c r="J11571" s="30"/>
    </row>
    <row r="11572" spans="8:10" x14ac:dyDescent="0.25">
      <c r="H11572" s="30"/>
      <c r="I11572" s="30"/>
      <c r="J11572" s="30"/>
    </row>
    <row r="11573" spans="8:10" x14ac:dyDescent="0.25">
      <c r="H11573" s="30"/>
      <c r="I11573" s="30"/>
      <c r="J11573" s="30"/>
    </row>
    <row r="11574" spans="8:10" x14ac:dyDescent="0.25">
      <c r="H11574" s="30"/>
      <c r="I11574" s="30"/>
      <c r="J11574" s="30"/>
    </row>
    <row r="11575" spans="8:10" x14ac:dyDescent="0.25">
      <c r="H11575" s="30"/>
      <c r="I11575" s="30"/>
      <c r="J11575" s="30"/>
    </row>
    <row r="11576" spans="8:10" x14ac:dyDescent="0.25">
      <c r="H11576" s="30"/>
      <c r="I11576" s="30"/>
      <c r="J11576" s="30"/>
    </row>
    <row r="11577" spans="8:10" x14ac:dyDescent="0.25">
      <c r="H11577" s="30"/>
      <c r="I11577" s="30"/>
      <c r="J11577" s="30"/>
    </row>
    <row r="11578" spans="8:10" x14ac:dyDescent="0.25">
      <c r="H11578" s="30"/>
      <c r="I11578" s="30"/>
      <c r="J11578" s="30"/>
    </row>
    <row r="11579" spans="8:10" x14ac:dyDescent="0.25">
      <c r="H11579" s="30"/>
      <c r="I11579" s="30"/>
      <c r="J11579" s="30"/>
    </row>
    <row r="11580" spans="8:10" x14ac:dyDescent="0.25">
      <c r="H11580" s="30"/>
      <c r="I11580" s="30"/>
      <c r="J11580" s="30"/>
    </row>
    <row r="11581" spans="8:10" x14ac:dyDescent="0.25">
      <c r="H11581" s="30"/>
      <c r="I11581" s="30"/>
      <c r="J11581" s="30"/>
    </row>
    <row r="11582" spans="8:10" x14ac:dyDescent="0.25">
      <c r="H11582" s="30"/>
      <c r="I11582" s="30"/>
      <c r="J11582" s="30"/>
    </row>
    <row r="11583" spans="8:10" x14ac:dyDescent="0.25">
      <c r="H11583" s="30"/>
      <c r="I11583" s="30"/>
      <c r="J11583" s="30"/>
    </row>
    <row r="11584" spans="8:10" x14ac:dyDescent="0.25">
      <c r="H11584" s="30"/>
      <c r="I11584" s="30"/>
      <c r="J11584" s="30"/>
    </row>
    <row r="11585" spans="8:10" x14ac:dyDescent="0.25">
      <c r="H11585" s="30"/>
      <c r="I11585" s="30"/>
      <c r="J11585" s="30"/>
    </row>
    <row r="11586" spans="8:10" x14ac:dyDescent="0.25">
      <c r="H11586" s="30"/>
      <c r="I11586" s="30"/>
      <c r="J11586" s="30"/>
    </row>
    <row r="11587" spans="8:10" x14ac:dyDescent="0.25">
      <c r="H11587" s="30"/>
      <c r="I11587" s="30"/>
      <c r="J11587" s="30"/>
    </row>
    <row r="11588" spans="8:10" x14ac:dyDescent="0.25">
      <c r="H11588" s="30"/>
      <c r="I11588" s="30"/>
      <c r="J11588" s="30"/>
    </row>
    <row r="11589" spans="8:10" x14ac:dyDescent="0.25">
      <c r="H11589" s="30"/>
      <c r="I11589" s="30"/>
      <c r="J11589" s="30"/>
    </row>
    <row r="11590" spans="8:10" x14ac:dyDescent="0.25">
      <c r="H11590" s="30"/>
      <c r="I11590" s="30"/>
      <c r="J11590" s="30"/>
    </row>
    <row r="11591" spans="8:10" x14ac:dyDescent="0.25">
      <c r="H11591" s="30"/>
      <c r="I11591" s="30"/>
      <c r="J11591" s="30"/>
    </row>
    <row r="11592" spans="8:10" x14ac:dyDescent="0.25">
      <c r="H11592" s="30"/>
      <c r="I11592" s="30"/>
      <c r="J11592" s="30"/>
    </row>
    <row r="11593" spans="8:10" x14ac:dyDescent="0.25">
      <c r="H11593" s="30"/>
      <c r="I11593" s="30"/>
      <c r="J11593" s="30"/>
    </row>
    <row r="11594" spans="8:10" x14ac:dyDescent="0.25">
      <c r="H11594" s="30"/>
      <c r="I11594" s="30"/>
      <c r="J11594" s="30"/>
    </row>
    <row r="11595" spans="8:10" x14ac:dyDescent="0.25">
      <c r="H11595" s="30"/>
      <c r="I11595" s="30"/>
      <c r="J11595" s="30"/>
    </row>
    <row r="11596" spans="8:10" x14ac:dyDescent="0.25">
      <c r="H11596" s="30"/>
      <c r="I11596" s="30"/>
      <c r="J11596" s="30"/>
    </row>
    <row r="11597" spans="8:10" x14ac:dyDescent="0.25">
      <c r="H11597" s="30"/>
      <c r="I11597" s="30"/>
      <c r="J11597" s="30"/>
    </row>
    <row r="11598" spans="8:10" x14ac:dyDescent="0.25">
      <c r="H11598" s="30"/>
      <c r="I11598" s="30"/>
      <c r="J11598" s="30"/>
    </row>
    <row r="11599" spans="8:10" x14ac:dyDescent="0.25">
      <c r="H11599" s="30"/>
      <c r="I11599" s="30"/>
      <c r="J11599" s="30"/>
    </row>
    <row r="11600" spans="8:10" x14ac:dyDescent="0.25">
      <c r="H11600" s="30"/>
      <c r="I11600" s="30"/>
      <c r="J11600" s="30"/>
    </row>
    <row r="11601" spans="8:10" x14ac:dyDescent="0.25">
      <c r="H11601" s="30"/>
      <c r="I11601" s="30"/>
      <c r="J11601" s="30"/>
    </row>
    <row r="11602" spans="8:10" x14ac:dyDescent="0.25">
      <c r="H11602" s="30"/>
      <c r="I11602" s="30"/>
      <c r="J11602" s="30"/>
    </row>
    <row r="11603" spans="8:10" x14ac:dyDescent="0.25">
      <c r="H11603" s="30"/>
      <c r="I11603" s="30"/>
      <c r="J11603" s="30"/>
    </row>
    <row r="11604" spans="8:10" x14ac:dyDescent="0.25">
      <c r="H11604" s="30"/>
      <c r="I11604" s="30"/>
      <c r="J11604" s="30"/>
    </row>
    <row r="11605" spans="8:10" x14ac:dyDescent="0.25">
      <c r="H11605" s="30"/>
      <c r="I11605" s="30"/>
      <c r="J11605" s="30"/>
    </row>
    <row r="11606" spans="8:10" x14ac:dyDescent="0.25">
      <c r="H11606" s="30"/>
      <c r="I11606" s="30"/>
      <c r="J11606" s="30"/>
    </row>
    <row r="11607" spans="8:10" x14ac:dyDescent="0.25">
      <c r="H11607" s="30"/>
      <c r="I11607" s="30"/>
      <c r="J11607" s="30"/>
    </row>
    <row r="11608" spans="8:10" x14ac:dyDescent="0.25">
      <c r="H11608" s="30"/>
      <c r="I11608" s="30"/>
      <c r="J11608" s="30"/>
    </row>
    <row r="11609" spans="8:10" x14ac:dyDescent="0.25">
      <c r="H11609" s="30"/>
      <c r="I11609" s="30"/>
      <c r="J11609" s="30"/>
    </row>
    <row r="11610" spans="8:10" x14ac:dyDescent="0.25">
      <c r="H11610" s="30"/>
      <c r="I11610" s="30"/>
      <c r="J11610" s="30"/>
    </row>
    <row r="11611" spans="8:10" x14ac:dyDescent="0.25">
      <c r="H11611" s="30"/>
      <c r="I11611" s="30"/>
      <c r="J11611" s="30"/>
    </row>
    <row r="11612" spans="8:10" x14ac:dyDescent="0.25">
      <c r="H11612" s="30"/>
      <c r="I11612" s="30"/>
      <c r="J11612" s="30"/>
    </row>
    <row r="11613" spans="8:10" x14ac:dyDescent="0.25">
      <c r="H11613" s="30"/>
      <c r="I11613" s="30"/>
      <c r="J11613" s="30"/>
    </row>
    <row r="11614" spans="8:10" x14ac:dyDescent="0.25">
      <c r="H11614" s="30"/>
      <c r="I11614" s="30"/>
      <c r="J11614" s="30"/>
    </row>
    <row r="11615" spans="8:10" x14ac:dyDescent="0.25">
      <c r="H11615" s="30"/>
      <c r="I11615" s="30"/>
      <c r="J11615" s="30"/>
    </row>
    <row r="11616" spans="8:10" x14ac:dyDescent="0.25">
      <c r="H11616" s="30"/>
      <c r="I11616" s="30"/>
      <c r="J11616" s="30"/>
    </row>
    <row r="11617" spans="8:10" x14ac:dyDescent="0.25">
      <c r="H11617" s="30"/>
      <c r="I11617" s="30"/>
      <c r="J11617" s="30"/>
    </row>
    <row r="11618" spans="8:10" x14ac:dyDescent="0.25">
      <c r="H11618" s="30"/>
      <c r="I11618" s="30"/>
      <c r="J11618" s="30"/>
    </row>
    <row r="11619" spans="8:10" x14ac:dyDescent="0.25">
      <c r="H11619" s="30"/>
      <c r="I11619" s="30"/>
      <c r="J11619" s="30"/>
    </row>
    <row r="11620" spans="8:10" x14ac:dyDescent="0.25">
      <c r="H11620" s="30"/>
      <c r="I11620" s="30"/>
      <c r="J11620" s="30"/>
    </row>
    <row r="11621" spans="8:10" x14ac:dyDescent="0.25">
      <c r="H11621" s="30"/>
      <c r="I11621" s="30"/>
      <c r="J11621" s="30"/>
    </row>
    <row r="11622" spans="8:10" x14ac:dyDescent="0.25">
      <c r="H11622" s="30"/>
      <c r="I11622" s="30"/>
      <c r="J11622" s="30"/>
    </row>
    <row r="11623" spans="8:10" x14ac:dyDescent="0.25">
      <c r="H11623" s="30"/>
      <c r="I11623" s="30"/>
      <c r="J11623" s="30"/>
    </row>
    <row r="11624" spans="8:10" x14ac:dyDescent="0.25">
      <c r="H11624" s="30"/>
      <c r="I11624" s="30"/>
      <c r="J11624" s="30"/>
    </row>
    <row r="11625" spans="8:10" x14ac:dyDescent="0.25">
      <c r="H11625" s="30"/>
      <c r="I11625" s="30"/>
      <c r="J11625" s="30"/>
    </row>
    <row r="11626" spans="8:10" x14ac:dyDescent="0.25">
      <c r="H11626" s="30"/>
      <c r="I11626" s="30"/>
      <c r="J11626" s="30"/>
    </row>
    <row r="11627" spans="8:10" x14ac:dyDescent="0.25">
      <c r="H11627" s="30"/>
      <c r="I11627" s="30"/>
      <c r="J11627" s="30"/>
    </row>
    <row r="11628" spans="8:10" x14ac:dyDescent="0.25">
      <c r="H11628" s="30"/>
      <c r="I11628" s="30"/>
      <c r="J11628" s="30"/>
    </row>
    <row r="11629" spans="8:10" x14ac:dyDescent="0.25">
      <c r="H11629" s="30"/>
      <c r="I11629" s="30"/>
      <c r="J11629" s="30"/>
    </row>
    <row r="11630" spans="8:10" x14ac:dyDescent="0.25">
      <c r="H11630" s="30"/>
      <c r="I11630" s="30"/>
      <c r="J11630" s="30"/>
    </row>
    <row r="11631" spans="8:10" x14ac:dyDescent="0.25">
      <c r="H11631" s="30"/>
      <c r="I11631" s="30"/>
      <c r="J11631" s="30"/>
    </row>
    <row r="11632" spans="8:10" x14ac:dyDescent="0.25">
      <c r="H11632" s="30"/>
      <c r="I11632" s="30"/>
      <c r="J11632" s="30"/>
    </row>
    <row r="11633" spans="8:10" x14ac:dyDescent="0.25">
      <c r="H11633" s="30"/>
      <c r="I11633" s="30"/>
      <c r="J11633" s="30"/>
    </row>
    <row r="11634" spans="8:10" x14ac:dyDescent="0.25">
      <c r="H11634" s="30"/>
      <c r="I11634" s="30"/>
      <c r="J11634" s="30"/>
    </row>
    <row r="11635" spans="8:10" x14ac:dyDescent="0.25">
      <c r="H11635" s="30"/>
      <c r="I11635" s="30"/>
      <c r="J11635" s="30"/>
    </row>
    <row r="11636" spans="8:10" x14ac:dyDescent="0.25">
      <c r="H11636" s="30"/>
      <c r="I11636" s="30"/>
      <c r="J11636" s="30"/>
    </row>
    <row r="11637" spans="8:10" x14ac:dyDescent="0.25">
      <c r="H11637" s="30"/>
      <c r="I11637" s="30"/>
      <c r="J11637" s="30"/>
    </row>
    <row r="11638" spans="8:10" x14ac:dyDescent="0.25">
      <c r="H11638" s="30"/>
      <c r="I11638" s="30"/>
      <c r="J11638" s="30"/>
    </row>
    <row r="11639" spans="8:10" x14ac:dyDescent="0.25">
      <c r="H11639" s="30"/>
      <c r="I11639" s="30"/>
      <c r="J11639" s="30"/>
    </row>
    <row r="11640" spans="8:10" x14ac:dyDescent="0.25">
      <c r="H11640" s="30"/>
      <c r="I11640" s="30"/>
      <c r="J11640" s="30"/>
    </row>
    <row r="11641" spans="8:10" x14ac:dyDescent="0.25">
      <c r="H11641" s="30"/>
      <c r="I11641" s="30"/>
      <c r="J11641" s="30"/>
    </row>
    <row r="11642" spans="8:10" x14ac:dyDescent="0.25">
      <c r="H11642" s="30"/>
      <c r="I11642" s="30"/>
      <c r="J11642" s="30"/>
    </row>
    <row r="11643" spans="8:10" x14ac:dyDescent="0.25">
      <c r="H11643" s="30"/>
      <c r="I11643" s="30"/>
      <c r="J11643" s="30"/>
    </row>
    <row r="11644" spans="8:10" x14ac:dyDescent="0.25">
      <c r="H11644" s="30"/>
      <c r="I11644" s="30"/>
      <c r="J11644" s="30"/>
    </row>
    <row r="11645" spans="8:10" x14ac:dyDescent="0.25">
      <c r="H11645" s="30"/>
      <c r="I11645" s="30"/>
      <c r="J11645" s="30"/>
    </row>
    <row r="11646" spans="8:10" x14ac:dyDescent="0.25">
      <c r="H11646" s="30"/>
      <c r="I11646" s="30"/>
      <c r="J11646" s="30"/>
    </row>
    <row r="11647" spans="8:10" x14ac:dyDescent="0.25">
      <c r="H11647" s="30"/>
      <c r="I11647" s="30"/>
      <c r="J11647" s="30"/>
    </row>
    <row r="11648" spans="8:10" x14ac:dyDescent="0.25">
      <c r="H11648" s="30"/>
      <c r="I11648" s="30"/>
      <c r="J11648" s="30"/>
    </row>
    <row r="11649" spans="8:10" x14ac:dyDescent="0.25">
      <c r="H11649" s="30"/>
      <c r="I11649" s="30"/>
      <c r="J11649" s="30"/>
    </row>
    <row r="11650" spans="8:10" x14ac:dyDescent="0.25">
      <c r="H11650" s="30"/>
      <c r="I11650" s="30"/>
      <c r="J11650" s="30"/>
    </row>
    <row r="11651" spans="8:10" x14ac:dyDescent="0.25">
      <c r="H11651" s="30"/>
      <c r="I11651" s="30"/>
      <c r="J11651" s="30"/>
    </row>
    <row r="11652" spans="8:10" x14ac:dyDescent="0.25">
      <c r="H11652" s="30"/>
      <c r="I11652" s="30"/>
      <c r="J11652" s="30"/>
    </row>
    <row r="11653" spans="8:10" x14ac:dyDescent="0.25">
      <c r="H11653" s="30"/>
      <c r="I11653" s="30"/>
      <c r="J11653" s="30"/>
    </row>
    <row r="11654" spans="8:10" x14ac:dyDescent="0.25">
      <c r="H11654" s="30"/>
      <c r="I11654" s="30"/>
      <c r="J11654" s="30"/>
    </row>
    <row r="11655" spans="8:10" x14ac:dyDescent="0.25">
      <c r="H11655" s="30"/>
      <c r="I11655" s="30"/>
      <c r="J11655" s="30"/>
    </row>
    <row r="11656" spans="8:10" x14ac:dyDescent="0.25">
      <c r="H11656" s="30"/>
      <c r="I11656" s="30"/>
      <c r="J11656" s="30"/>
    </row>
    <row r="11657" spans="8:10" x14ac:dyDescent="0.25">
      <c r="H11657" s="30"/>
      <c r="I11657" s="30"/>
      <c r="J11657" s="30"/>
    </row>
    <row r="11658" spans="8:10" x14ac:dyDescent="0.25">
      <c r="H11658" s="30"/>
      <c r="I11658" s="30"/>
      <c r="J11658" s="30"/>
    </row>
    <row r="11659" spans="8:10" x14ac:dyDescent="0.25">
      <c r="H11659" s="30"/>
      <c r="I11659" s="30"/>
      <c r="J11659" s="30"/>
    </row>
    <row r="11660" spans="8:10" x14ac:dyDescent="0.25">
      <c r="H11660" s="30"/>
      <c r="I11660" s="30"/>
      <c r="J11660" s="30"/>
    </row>
    <row r="11661" spans="8:10" x14ac:dyDescent="0.25">
      <c r="H11661" s="30"/>
      <c r="I11661" s="30"/>
      <c r="J11661" s="30"/>
    </row>
    <row r="11662" spans="8:10" x14ac:dyDescent="0.25">
      <c r="H11662" s="30"/>
      <c r="I11662" s="30"/>
      <c r="J11662" s="30"/>
    </row>
    <row r="11663" spans="8:10" x14ac:dyDescent="0.25">
      <c r="H11663" s="30"/>
      <c r="I11663" s="30"/>
      <c r="J11663" s="30"/>
    </row>
    <row r="11664" spans="8:10" x14ac:dyDescent="0.25">
      <c r="H11664" s="30"/>
      <c r="I11664" s="30"/>
      <c r="J11664" s="30"/>
    </row>
    <row r="11665" spans="8:10" x14ac:dyDescent="0.25">
      <c r="H11665" s="30"/>
      <c r="I11665" s="30"/>
      <c r="J11665" s="30"/>
    </row>
    <row r="11666" spans="8:10" x14ac:dyDescent="0.25">
      <c r="H11666" s="30"/>
      <c r="I11666" s="30"/>
      <c r="J11666" s="30"/>
    </row>
    <row r="11667" spans="8:10" x14ac:dyDescent="0.25">
      <c r="H11667" s="30"/>
      <c r="I11667" s="30"/>
      <c r="J11667" s="30"/>
    </row>
    <row r="11668" spans="8:10" x14ac:dyDescent="0.25">
      <c r="H11668" s="30"/>
      <c r="I11668" s="30"/>
      <c r="J11668" s="30"/>
    </row>
    <row r="11669" spans="8:10" x14ac:dyDescent="0.25">
      <c r="H11669" s="30"/>
      <c r="I11669" s="30"/>
      <c r="J11669" s="30"/>
    </row>
    <row r="11670" spans="8:10" x14ac:dyDescent="0.25">
      <c r="H11670" s="30"/>
      <c r="I11670" s="30"/>
      <c r="J11670" s="30"/>
    </row>
    <row r="11671" spans="8:10" x14ac:dyDescent="0.25">
      <c r="H11671" s="30"/>
      <c r="I11671" s="30"/>
      <c r="J11671" s="30"/>
    </row>
    <row r="11672" spans="8:10" x14ac:dyDescent="0.25">
      <c r="H11672" s="30"/>
      <c r="I11672" s="30"/>
      <c r="J11672" s="30"/>
    </row>
    <row r="11673" spans="8:10" x14ac:dyDescent="0.25">
      <c r="H11673" s="30"/>
      <c r="I11673" s="30"/>
      <c r="J11673" s="30"/>
    </row>
    <row r="11674" spans="8:10" x14ac:dyDescent="0.25">
      <c r="H11674" s="30"/>
      <c r="I11674" s="30"/>
      <c r="J11674" s="30"/>
    </row>
    <row r="11675" spans="8:10" x14ac:dyDescent="0.25">
      <c r="H11675" s="30"/>
      <c r="I11675" s="30"/>
      <c r="J11675" s="30"/>
    </row>
    <row r="11676" spans="8:10" x14ac:dyDescent="0.25">
      <c r="H11676" s="30"/>
      <c r="I11676" s="30"/>
      <c r="J11676" s="30"/>
    </row>
    <row r="11677" spans="8:10" x14ac:dyDescent="0.25">
      <c r="H11677" s="30"/>
      <c r="I11677" s="30"/>
      <c r="J11677" s="30"/>
    </row>
    <row r="11678" spans="8:10" x14ac:dyDescent="0.25">
      <c r="H11678" s="30"/>
      <c r="I11678" s="30"/>
      <c r="J11678" s="30"/>
    </row>
    <row r="11679" spans="8:10" x14ac:dyDescent="0.25">
      <c r="H11679" s="30"/>
      <c r="I11679" s="30"/>
      <c r="J11679" s="30"/>
    </row>
    <row r="11680" spans="8:10" x14ac:dyDescent="0.25">
      <c r="H11680" s="30"/>
      <c r="I11680" s="30"/>
      <c r="J11680" s="30"/>
    </row>
    <row r="11681" spans="8:10" x14ac:dyDescent="0.25">
      <c r="H11681" s="30"/>
      <c r="I11681" s="30"/>
      <c r="J11681" s="30"/>
    </row>
    <row r="11682" spans="8:10" x14ac:dyDescent="0.25">
      <c r="H11682" s="30"/>
      <c r="I11682" s="30"/>
      <c r="J11682" s="30"/>
    </row>
    <row r="11683" spans="8:10" x14ac:dyDescent="0.25">
      <c r="H11683" s="30"/>
      <c r="I11683" s="30"/>
      <c r="J11683" s="30"/>
    </row>
    <row r="11684" spans="8:10" x14ac:dyDescent="0.25">
      <c r="H11684" s="30"/>
      <c r="I11684" s="30"/>
      <c r="J11684" s="30"/>
    </row>
    <row r="11685" spans="8:10" x14ac:dyDescent="0.25">
      <c r="H11685" s="30"/>
      <c r="I11685" s="30"/>
      <c r="J11685" s="30"/>
    </row>
    <row r="11686" spans="8:10" x14ac:dyDescent="0.25">
      <c r="H11686" s="30"/>
      <c r="I11686" s="30"/>
      <c r="J11686" s="30"/>
    </row>
    <row r="11687" spans="8:10" x14ac:dyDescent="0.25">
      <c r="H11687" s="30"/>
      <c r="I11687" s="30"/>
      <c r="J11687" s="30"/>
    </row>
    <row r="11688" spans="8:10" x14ac:dyDescent="0.25">
      <c r="H11688" s="30"/>
      <c r="I11688" s="30"/>
      <c r="J11688" s="30"/>
    </row>
    <row r="11689" spans="8:10" x14ac:dyDescent="0.25">
      <c r="H11689" s="30"/>
      <c r="I11689" s="30"/>
      <c r="J11689" s="30"/>
    </row>
    <row r="11690" spans="8:10" x14ac:dyDescent="0.25">
      <c r="H11690" s="30"/>
      <c r="I11690" s="30"/>
      <c r="J11690" s="30"/>
    </row>
    <row r="11691" spans="8:10" x14ac:dyDescent="0.25">
      <c r="H11691" s="30"/>
      <c r="I11691" s="30"/>
      <c r="J11691" s="30"/>
    </row>
    <row r="11692" spans="8:10" x14ac:dyDescent="0.25">
      <c r="H11692" s="30"/>
      <c r="I11692" s="30"/>
      <c r="J11692" s="30"/>
    </row>
    <row r="11693" spans="8:10" x14ac:dyDescent="0.25">
      <c r="H11693" s="30"/>
      <c r="I11693" s="30"/>
      <c r="J11693" s="30"/>
    </row>
    <row r="11694" spans="8:10" x14ac:dyDescent="0.25">
      <c r="H11694" s="30"/>
      <c r="I11694" s="30"/>
      <c r="J11694" s="30"/>
    </row>
    <row r="11695" spans="8:10" x14ac:dyDescent="0.25">
      <c r="H11695" s="30"/>
      <c r="I11695" s="30"/>
      <c r="J11695" s="30"/>
    </row>
    <row r="11696" spans="8:10" x14ac:dyDescent="0.25">
      <c r="H11696" s="30"/>
      <c r="I11696" s="30"/>
      <c r="J11696" s="30"/>
    </row>
    <row r="11697" spans="8:10" x14ac:dyDescent="0.25">
      <c r="H11697" s="30"/>
      <c r="I11697" s="30"/>
      <c r="J11697" s="30"/>
    </row>
    <row r="11698" spans="8:10" x14ac:dyDescent="0.25">
      <c r="H11698" s="30"/>
      <c r="I11698" s="30"/>
      <c r="J11698" s="30"/>
    </row>
    <row r="11699" spans="8:10" x14ac:dyDescent="0.25">
      <c r="H11699" s="30"/>
      <c r="I11699" s="30"/>
      <c r="J11699" s="30"/>
    </row>
    <row r="11700" spans="8:10" x14ac:dyDescent="0.25">
      <c r="H11700" s="30"/>
      <c r="I11700" s="30"/>
      <c r="J11700" s="30"/>
    </row>
    <row r="11701" spans="8:10" x14ac:dyDescent="0.25">
      <c r="H11701" s="30"/>
      <c r="I11701" s="30"/>
      <c r="J11701" s="30"/>
    </row>
    <row r="11702" spans="8:10" x14ac:dyDescent="0.25">
      <c r="H11702" s="30"/>
      <c r="I11702" s="30"/>
      <c r="J11702" s="30"/>
    </row>
    <row r="11703" spans="8:10" x14ac:dyDescent="0.25">
      <c r="H11703" s="30"/>
      <c r="I11703" s="30"/>
      <c r="J11703" s="30"/>
    </row>
    <row r="11704" spans="8:10" x14ac:dyDescent="0.25">
      <c r="H11704" s="30"/>
      <c r="I11704" s="30"/>
      <c r="J11704" s="30"/>
    </row>
    <row r="11705" spans="8:10" x14ac:dyDescent="0.25">
      <c r="H11705" s="30"/>
      <c r="I11705" s="30"/>
      <c r="J11705" s="30"/>
    </row>
    <row r="11706" spans="8:10" x14ac:dyDescent="0.25">
      <c r="H11706" s="30"/>
      <c r="I11706" s="30"/>
      <c r="J11706" s="30"/>
    </row>
    <row r="11707" spans="8:10" x14ac:dyDescent="0.25">
      <c r="H11707" s="30"/>
      <c r="I11707" s="30"/>
      <c r="J11707" s="30"/>
    </row>
    <row r="11708" spans="8:10" x14ac:dyDescent="0.25">
      <c r="H11708" s="30"/>
      <c r="I11708" s="30"/>
      <c r="J11708" s="30"/>
    </row>
    <row r="11709" spans="8:10" x14ac:dyDescent="0.25">
      <c r="H11709" s="30"/>
      <c r="I11709" s="30"/>
      <c r="J11709" s="30"/>
    </row>
    <row r="11710" spans="8:10" x14ac:dyDescent="0.25">
      <c r="H11710" s="30"/>
      <c r="I11710" s="30"/>
      <c r="J11710" s="30"/>
    </row>
    <row r="11711" spans="8:10" x14ac:dyDescent="0.25">
      <c r="H11711" s="30"/>
      <c r="I11711" s="30"/>
      <c r="J11711" s="30"/>
    </row>
    <row r="11712" spans="8:10" x14ac:dyDescent="0.25">
      <c r="H11712" s="30"/>
      <c r="I11712" s="30"/>
      <c r="J11712" s="30"/>
    </row>
    <row r="11713" spans="8:10" x14ac:dyDescent="0.25">
      <c r="H11713" s="30"/>
      <c r="I11713" s="30"/>
      <c r="J11713" s="30"/>
    </row>
    <row r="11714" spans="8:10" x14ac:dyDescent="0.25">
      <c r="H11714" s="30"/>
      <c r="I11714" s="30"/>
      <c r="J11714" s="30"/>
    </row>
    <row r="11715" spans="8:10" x14ac:dyDescent="0.25">
      <c r="H11715" s="30"/>
      <c r="I11715" s="30"/>
      <c r="J11715" s="30"/>
    </row>
    <row r="11716" spans="8:10" x14ac:dyDescent="0.25">
      <c r="H11716" s="30"/>
      <c r="I11716" s="30"/>
      <c r="J11716" s="30"/>
    </row>
    <row r="11717" spans="8:10" x14ac:dyDescent="0.25">
      <c r="H11717" s="30"/>
      <c r="I11717" s="30"/>
      <c r="J11717" s="30"/>
    </row>
    <row r="11718" spans="8:10" x14ac:dyDescent="0.25">
      <c r="H11718" s="30"/>
      <c r="I11718" s="30"/>
      <c r="J11718" s="30"/>
    </row>
    <row r="11719" spans="8:10" x14ac:dyDescent="0.25">
      <c r="H11719" s="30"/>
      <c r="I11719" s="30"/>
      <c r="J11719" s="30"/>
    </row>
    <row r="11720" spans="8:10" x14ac:dyDescent="0.25">
      <c r="H11720" s="30"/>
      <c r="I11720" s="30"/>
      <c r="J11720" s="30"/>
    </row>
    <row r="11721" spans="8:10" x14ac:dyDescent="0.25">
      <c r="H11721" s="30"/>
      <c r="I11721" s="30"/>
      <c r="J11721" s="30"/>
    </row>
    <row r="11722" spans="8:10" x14ac:dyDescent="0.25">
      <c r="H11722" s="30"/>
      <c r="I11722" s="30"/>
      <c r="J11722" s="30"/>
    </row>
    <row r="11723" spans="8:10" x14ac:dyDescent="0.25">
      <c r="H11723" s="30"/>
      <c r="I11723" s="30"/>
      <c r="J11723" s="30"/>
    </row>
    <row r="11724" spans="8:10" x14ac:dyDescent="0.25">
      <c r="H11724" s="30"/>
      <c r="I11724" s="30"/>
      <c r="J11724" s="30"/>
    </row>
    <row r="11725" spans="8:10" x14ac:dyDescent="0.25">
      <c r="H11725" s="30"/>
      <c r="I11725" s="30"/>
      <c r="J11725" s="30"/>
    </row>
    <row r="11726" spans="8:10" x14ac:dyDescent="0.25">
      <c r="H11726" s="30"/>
      <c r="I11726" s="30"/>
      <c r="J11726" s="30"/>
    </row>
    <row r="11727" spans="8:10" x14ac:dyDescent="0.25">
      <c r="H11727" s="30"/>
      <c r="I11727" s="30"/>
      <c r="J11727" s="30"/>
    </row>
    <row r="11728" spans="8:10" x14ac:dyDescent="0.25">
      <c r="H11728" s="30"/>
      <c r="I11728" s="30"/>
      <c r="J11728" s="30"/>
    </row>
    <row r="11729" spans="8:10" x14ac:dyDescent="0.25">
      <c r="H11729" s="30"/>
      <c r="I11729" s="30"/>
      <c r="J11729" s="30"/>
    </row>
    <row r="11730" spans="8:10" x14ac:dyDescent="0.25">
      <c r="H11730" s="30"/>
      <c r="I11730" s="30"/>
      <c r="J11730" s="30"/>
    </row>
    <row r="11731" spans="8:10" x14ac:dyDescent="0.25">
      <c r="H11731" s="30"/>
      <c r="I11731" s="30"/>
      <c r="J11731" s="30"/>
    </row>
    <row r="11732" spans="8:10" x14ac:dyDescent="0.25">
      <c r="H11732" s="30"/>
      <c r="I11732" s="30"/>
      <c r="J11732" s="30"/>
    </row>
    <row r="11733" spans="8:10" x14ac:dyDescent="0.25">
      <c r="H11733" s="30"/>
      <c r="I11733" s="30"/>
      <c r="J11733" s="30"/>
    </row>
    <row r="11734" spans="8:10" x14ac:dyDescent="0.25">
      <c r="H11734" s="30"/>
      <c r="I11734" s="30"/>
      <c r="J11734" s="30"/>
    </row>
    <row r="11735" spans="8:10" x14ac:dyDescent="0.25">
      <c r="H11735" s="30"/>
      <c r="I11735" s="30"/>
      <c r="J11735" s="30"/>
    </row>
    <row r="11736" spans="8:10" x14ac:dyDescent="0.25">
      <c r="H11736" s="30"/>
      <c r="I11736" s="30"/>
      <c r="J11736" s="30"/>
    </row>
    <row r="11737" spans="8:10" x14ac:dyDescent="0.25">
      <c r="H11737" s="30"/>
      <c r="I11737" s="30"/>
      <c r="J11737" s="30"/>
    </row>
    <row r="11738" spans="8:10" x14ac:dyDescent="0.25">
      <c r="H11738" s="30"/>
      <c r="I11738" s="30"/>
      <c r="J11738" s="30"/>
    </row>
    <row r="11739" spans="8:10" x14ac:dyDescent="0.25">
      <c r="H11739" s="30"/>
      <c r="I11739" s="30"/>
      <c r="J11739" s="30"/>
    </row>
    <row r="11740" spans="8:10" x14ac:dyDescent="0.25">
      <c r="H11740" s="30"/>
      <c r="I11740" s="30"/>
      <c r="J11740" s="30"/>
    </row>
    <row r="11741" spans="8:10" x14ac:dyDescent="0.25">
      <c r="H11741" s="30"/>
      <c r="I11741" s="30"/>
      <c r="J11741" s="30"/>
    </row>
    <row r="11742" spans="8:10" x14ac:dyDescent="0.25">
      <c r="H11742" s="30"/>
      <c r="I11742" s="30"/>
      <c r="J11742" s="30"/>
    </row>
    <row r="11743" spans="8:10" x14ac:dyDescent="0.25">
      <c r="H11743" s="30"/>
      <c r="I11743" s="30"/>
      <c r="J11743" s="30"/>
    </row>
    <row r="11744" spans="8:10" x14ac:dyDescent="0.25">
      <c r="H11744" s="30"/>
      <c r="I11744" s="30"/>
      <c r="J11744" s="30"/>
    </row>
    <row r="11745" spans="8:10" x14ac:dyDescent="0.25">
      <c r="H11745" s="30"/>
      <c r="I11745" s="30"/>
      <c r="J11745" s="30"/>
    </row>
    <row r="11746" spans="8:10" x14ac:dyDescent="0.25">
      <c r="H11746" s="30"/>
      <c r="I11746" s="30"/>
      <c r="J11746" s="30"/>
    </row>
    <row r="11747" spans="8:10" x14ac:dyDescent="0.25">
      <c r="H11747" s="30"/>
      <c r="I11747" s="30"/>
      <c r="J11747" s="30"/>
    </row>
    <row r="11748" spans="8:10" x14ac:dyDescent="0.25">
      <c r="H11748" s="30"/>
      <c r="I11748" s="30"/>
      <c r="J11748" s="30"/>
    </row>
    <row r="11749" spans="8:10" x14ac:dyDescent="0.25">
      <c r="H11749" s="30"/>
      <c r="I11749" s="30"/>
      <c r="J11749" s="30"/>
    </row>
    <row r="11750" spans="8:10" x14ac:dyDescent="0.25">
      <c r="H11750" s="30"/>
      <c r="I11750" s="30"/>
      <c r="J11750" s="30"/>
    </row>
    <row r="11751" spans="8:10" x14ac:dyDescent="0.25">
      <c r="H11751" s="30"/>
      <c r="I11751" s="30"/>
      <c r="J11751" s="30"/>
    </row>
    <row r="11752" spans="8:10" x14ac:dyDescent="0.25">
      <c r="H11752" s="30"/>
      <c r="I11752" s="30"/>
      <c r="J11752" s="30"/>
    </row>
    <row r="11753" spans="8:10" x14ac:dyDescent="0.25">
      <c r="H11753" s="30"/>
      <c r="I11753" s="30"/>
      <c r="J11753" s="30"/>
    </row>
    <row r="11754" spans="8:10" x14ac:dyDescent="0.25">
      <c r="H11754" s="30"/>
      <c r="I11754" s="30"/>
      <c r="J11754" s="30"/>
    </row>
    <row r="11755" spans="8:10" x14ac:dyDescent="0.25">
      <c r="H11755" s="30"/>
      <c r="I11755" s="30"/>
      <c r="J11755" s="30"/>
    </row>
    <row r="11756" spans="8:10" x14ac:dyDescent="0.25">
      <c r="H11756" s="30"/>
      <c r="I11756" s="30"/>
      <c r="J11756" s="30"/>
    </row>
    <row r="11757" spans="8:10" x14ac:dyDescent="0.25">
      <c r="H11757" s="30"/>
      <c r="I11757" s="30"/>
      <c r="J11757" s="30"/>
    </row>
    <row r="11758" spans="8:10" x14ac:dyDescent="0.25">
      <c r="H11758" s="30"/>
      <c r="I11758" s="30"/>
      <c r="J11758" s="30"/>
    </row>
    <row r="11759" spans="8:10" x14ac:dyDescent="0.25">
      <c r="H11759" s="30"/>
      <c r="I11759" s="30"/>
      <c r="J11759" s="30"/>
    </row>
    <row r="11760" spans="8:10" x14ac:dyDescent="0.25">
      <c r="H11760" s="30"/>
      <c r="I11760" s="30"/>
      <c r="J11760" s="30"/>
    </row>
    <row r="11761" spans="8:10" x14ac:dyDescent="0.25">
      <c r="H11761" s="30"/>
      <c r="I11761" s="30"/>
      <c r="J11761" s="30"/>
    </row>
    <row r="11762" spans="8:10" x14ac:dyDescent="0.25">
      <c r="H11762" s="30"/>
      <c r="I11762" s="30"/>
      <c r="J11762" s="30"/>
    </row>
    <row r="11763" spans="8:10" x14ac:dyDescent="0.25">
      <c r="H11763" s="30"/>
      <c r="I11763" s="30"/>
      <c r="J11763" s="30"/>
    </row>
    <row r="11764" spans="8:10" x14ac:dyDescent="0.25">
      <c r="H11764" s="30"/>
      <c r="I11764" s="30"/>
      <c r="J11764" s="30"/>
    </row>
    <row r="11765" spans="8:10" x14ac:dyDescent="0.25">
      <c r="H11765" s="30"/>
      <c r="I11765" s="30"/>
      <c r="J11765" s="30"/>
    </row>
    <row r="11766" spans="8:10" x14ac:dyDescent="0.25">
      <c r="H11766" s="30"/>
      <c r="I11766" s="30"/>
      <c r="J11766" s="30"/>
    </row>
    <row r="11767" spans="8:10" x14ac:dyDescent="0.25">
      <c r="H11767" s="30"/>
      <c r="I11767" s="30"/>
      <c r="J11767" s="30"/>
    </row>
    <row r="11768" spans="8:10" x14ac:dyDescent="0.25">
      <c r="H11768" s="30"/>
      <c r="I11768" s="30"/>
      <c r="J11768" s="30"/>
    </row>
    <row r="11769" spans="8:10" x14ac:dyDescent="0.25">
      <c r="H11769" s="30"/>
      <c r="I11769" s="30"/>
      <c r="J11769" s="30"/>
    </row>
    <row r="11770" spans="8:10" x14ac:dyDescent="0.25">
      <c r="H11770" s="30"/>
      <c r="I11770" s="30"/>
      <c r="J11770" s="30"/>
    </row>
    <row r="11771" spans="8:10" x14ac:dyDescent="0.25">
      <c r="H11771" s="30"/>
      <c r="I11771" s="30"/>
      <c r="J11771" s="30"/>
    </row>
    <row r="11772" spans="8:10" x14ac:dyDescent="0.25">
      <c r="H11772" s="30"/>
      <c r="I11772" s="30"/>
      <c r="J11772" s="30"/>
    </row>
    <row r="11773" spans="8:10" x14ac:dyDescent="0.25">
      <c r="H11773" s="30"/>
      <c r="I11773" s="30"/>
      <c r="J11773" s="30"/>
    </row>
    <row r="11774" spans="8:10" x14ac:dyDescent="0.25">
      <c r="H11774" s="30"/>
      <c r="I11774" s="30"/>
      <c r="J11774" s="30"/>
    </row>
    <row r="11775" spans="8:10" x14ac:dyDescent="0.25">
      <c r="H11775" s="30"/>
      <c r="I11775" s="30"/>
      <c r="J11775" s="30"/>
    </row>
    <row r="11776" spans="8:10" x14ac:dyDescent="0.25">
      <c r="H11776" s="30"/>
      <c r="I11776" s="30"/>
      <c r="J11776" s="30"/>
    </row>
    <row r="11777" spans="8:10" x14ac:dyDescent="0.25">
      <c r="H11777" s="30"/>
      <c r="I11777" s="30"/>
      <c r="J11777" s="30"/>
    </row>
    <row r="11778" spans="8:10" x14ac:dyDescent="0.25">
      <c r="H11778" s="30"/>
      <c r="I11778" s="30"/>
      <c r="J11778" s="30"/>
    </row>
    <row r="11779" spans="8:10" x14ac:dyDescent="0.25">
      <c r="H11779" s="30"/>
      <c r="I11779" s="30"/>
      <c r="J11779" s="30"/>
    </row>
    <row r="11780" spans="8:10" x14ac:dyDescent="0.25">
      <c r="H11780" s="30"/>
      <c r="I11780" s="30"/>
      <c r="J11780" s="30"/>
    </row>
    <row r="11781" spans="8:10" x14ac:dyDescent="0.25">
      <c r="H11781" s="30"/>
      <c r="I11781" s="30"/>
      <c r="J11781" s="30"/>
    </row>
    <row r="11782" spans="8:10" x14ac:dyDescent="0.25">
      <c r="H11782" s="30"/>
      <c r="I11782" s="30"/>
      <c r="J11782" s="30"/>
    </row>
    <row r="11783" spans="8:10" x14ac:dyDescent="0.25">
      <c r="H11783" s="30"/>
      <c r="I11783" s="30"/>
      <c r="J11783" s="30"/>
    </row>
    <row r="11784" spans="8:10" x14ac:dyDescent="0.25">
      <c r="H11784" s="30"/>
      <c r="I11784" s="30"/>
      <c r="J11784" s="30"/>
    </row>
    <row r="11785" spans="8:10" x14ac:dyDescent="0.25">
      <c r="H11785" s="30"/>
      <c r="I11785" s="30"/>
      <c r="J11785" s="30"/>
    </row>
    <row r="11786" spans="8:10" x14ac:dyDescent="0.25">
      <c r="H11786" s="30"/>
      <c r="I11786" s="30"/>
      <c r="J11786" s="30"/>
    </row>
    <row r="11787" spans="8:10" x14ac:dyDescent="0.25">
      <c r="H11787" s="30"/>
      <c r="I11787" s="30"/>
      <c r="J11787" s="30"/>
    </row>
    <row r="11788" spans="8:10" x14ac:dyDescent="0.25">
      <c r="H11788" s="30"/>
      <c r="I11788" s="30"/>
      <c r="J11788" s="30"/>
    </row>
    <row r="11789" spans="8:10" x14ac:dyDescent="0.25">
      <c r="H11789" s="30"/>
      <c r="I11789" s="30"/>
      <c r="J11789" s="30"/>
    </row>
    <row r="11790" spans="8:10" x14ac:dyDescent="0.25">
      <c r="H11790" s="30"/>
      <c r="I11790" s="30"/>
      <c r="J11790" s="30"/>
    </row>
    <row r="11791" spans="8:10" x14ac:dyDescent="0.25">
      <c r="H11791" s="30"/>
      <c r="I11791" s="30"/>
      <c r="J11791" s="30"/>
    </row>
    <row r="11792" spans="8:10" x14ac:dyDescent="0.25">
      <c r="H11792" s="30"/>
      <c r="I11792" s="30"/>
      <c r="J11792" s="30"/>
    </row>
    <row r="11793" spans="8:10" x14ac:dyDescent="0.25">
      <c r="H11793" s="30"/>
      <c r="I11793" s="30"/>
      <c r="J11793" s="30"/>
    </row>
    <row r="11794" spans="8:10" x14ac:dyDescent="0.25">
      <c r="H11794" s="30"/>
      <c r="I11794" s="30"/>
      <c r="J11794" s="30"/>
    </row>
    <row r="11795" spans="8:10" x14ac:dyDescent="0.25">
      <c r="H11795" s="30"/>
      <c r="I11795" s="30"/>
      <c r="J11795" s="30"/>
    </row>
    <row r="11796" spans="8:10" x14ac:dyDescent="0.25">
      <c r="H11796" s="30"/>
      <c r="I11796" s="30"/>
      <c r="J11796" s="30"/>
    </row>
    <row r="11797" spans="8:10" x14ac:dyDescent="0.25">
      <c r="H11797" s="30"/>
      <c r="I11797" s="30"/>
      <c r="J11797" s="30"/>
    </row>
    <row r="11798" spans="8:10" x14ac:dyDescent="0.25">
      <c r="H11798" s="30"/>
      <c r="I11798" s="30"/>
      <c r="J11798" s="30"/>
    </row>
    <row r="11799" spans="8:10" x14ac:dyDescent="0.25">
      <c r="H11799" s="30"/>
      <c r="I11799" s="30"/>
      <c r="J11799" s="30"/>
    </row>
    <row r="11800" spans="8:10" x14ac:dyDescent="0.25">
      <c r="H11800" s="30"/>
      <c r="I11800" s="30"/>
      <c r="J11800" s="30"/>
    </row>
    <row r="11801" spans="8:10" x14ac:dyDescent="0.25">
      <c r="H11801" s="30"/>
      <c r="I11801" s="30"/>
      <c r="J11801" s="30"/>
    </row>
    <row r="11802" spans="8:10" x14ac:dyDescent="0.25">
      <c r="H11802" s="30"/>
      <c r="I11802" s="30"/>
      <c r="J11802" s="30"/>
    </row>
    <row r="11803" spans="8:10" x14ac:dyDescent="0.25">
      <c r="H11803" s="30"/>
      <c r="I11803" s="30"/>
      <c r="J11803" s="30"/>
    </row>
    <row r="11804" spans="8:10" x14ac:dyDescent="0.25">
      <c r="H11804" s="30"/>
      <c r="I11804" s="30"/>
      <c r="J11804" s="30"/>
    </row>
    <row r="11805" spans="8:10" x14ac:dyDescent="0.25">
      <c r="H11805" s="30"/>
      <c r="I11805" s="30"/>
      <c r="J11805" s="30"/>
    </row>
    <row r="11806" spans="8:10" x14ac:dyDescent="0.25">
      <c r="H11806" s="30"/>
      <c r="I11806" s="30"/>
      <c r="J11806" s="30"/>
    </row>
    <row r="11807" spans="8:10" x14ac:dyDescent="0.25">
      <c r="H11807" s="30"/>
      <c r="I11807" s="30"/>
      <c r="J11807" s="30"/>
    </row>
    <row r="11808" spans="8:10" x14ac:dyDescent="0.25">
      <c r="H11808" s="30"/>
      <c r="I11808" s="30"/>
      <c r="J11808" s="30"/>
    </row>
    <row r="11809" spans="8:10" x14ac:dyDescent="0.25">
      <c r="H11809" s="30"/>
      <c r="I11809" s="30"/>
      <c r="J11809" s="30"/>
    </row>
    <row r="11810" spans="8:10" x14ac:dyDescent="0.25">
      <c r="H11810" s="30"/>
      <c r="I11810" s="30"/>
      <c r="J11810" s="30"/>
    </row>
    <row r="11811" spans="8:10" x14ac:dyDescent="0.25">
      <c r="H11811" s="30"/>
      <c r="I11811" s="30"/>
      <c r="J11811" s="30"/>
    </row>
    <row r="11812" spans="8:10" x14ac:dyDescent="0.25">
      <c r="H11812" s="30"/>
      <c r="I11812" s="30"/>
      <c r="J11812" s="30"/>
    </row>
    <row r="11813" spans="8:10" x14ac:dyDescent="0.25">
      <c r="H11813" s="30"/>
      <c r="I11813" s="30"/>
      <c r="J11813" s="30"/>
    </row>
    <row r="11814" spans="8:10" x14ac:dyDescent="0.25">
      <c r="H11814" s="30"/>
      <c r="I11814" s="30"/>
      <c r="J11814" s="30"/>
    </row>
    <row r="11815" spans="8:10" x14ac:dyDescent="0.25">
      <c r="H11815" s="30"/>
      <c r="I11815" s="30"/>
      <c r="J11815" s="30"/>
    </row>
    <row r="11816" spans="8:10" x14ac:dyDescent="0.25">
      <c r="H11816" s="30"/>
      <c r="I11816" s="30"/>
      <c r="J11816" s="30"/>
    </row>
    <row r="11817" spans="8:10" x14ac:dyDescent="0.25">
      <c r="H11817" s="30"/>
      <c r="I11817" s="30"/>
      <c r="J11817" s="30"/>
    </row>
    <row r="11818" spans="8:10" x14ac:dyDescent="0.25">
      <c r="H11818" s="30"/>
      <c r="I11818" s="30"/>
      <c r="J11818" s="30"/>
    </row>
    <row r="11819" spans="8:10" x14ac:dyDescent="0.25">
      <c r="H11819" s="30"/>
      <c r="I11819" s="30"/>
      <c r="J11819" s="30"/>
    </row>
    <row r="11820" spans="8:10" x14ac:dyDescent="0.25">
      <c r="H11820" s="30"/>
      <c r="I11820" s="30"/>
      <c r="J11820" s="30"/>
    </row>
    <row r="11821" spans="8:10" x14ac:dyDescent="0.25">
      <c r="H11821" s="30"/>
      <c r="I11821" s="30"/>
      <c r="J11821" s="30"/>
    </row>
    <row r="11822" spans="8:10" x14ac:dyDescent="0.25">
      <c r="H11822" s="30"/>
      <c r="I11822" s="30"/>
      <c r="J11822" s="30"/>
    </row>
    <row r="11823" spans="8:10" x14ac:dyDescent="0.25">
      <c r="H11823" s="30"/>
      <c r="I11823" s="30"/>
      <c r="J11823" s="30"/>
    </row>
    <row r="11824" spans="8:10" x14ac:dyDescent="0.25">
      <c r="H11824" s="30"/>
      <c r="I11824" s="30"/>
      <c r="J11824" s="30"/>
    </row>
    <row r="11825" spans="8:10" x14ac:dyDescent="0.25">
      <c r="H11825" s="30"/>
      <c r="I11825" s="30"/>
      <c r="J11825" s="30"/>
    </row>
    <row r="11826" spans="8:10" x14ac:dyDescent="0.25">
      <c r="H11826" s="30"/>
      <c r="I11826" s="30"/>
      <c r="J11826" s="30"/>
    </row>
    <row r="11827" spans="8:10" x14ac:dyDescent="0.25">
      <c r="H11827" s="30"/>
      <c r="I11827" s="30"/>
      <c r="J11827" s="30"/>
    </row>
    <row r="11828" spans="8:10" x14ac:dyDescent="0.25">
      <c r="H11828" s="30"/>
      <c r="I11828" s="30"/>
      <c r="J11828" s="30"/>
    </row>
    <row r="11829" spans="8:10" x14ac:dyDescent="0.25">
      <c r="H11829" s="30"/>
      <c r="I11829" s="30"/>
      <c r="J11829" s="30"/>
    </row>
    <row r="11830" spans="8:10" x14ac:dyDescent="0.25">
      <c r="H11830" s="30"/>
      <c r="I11830" s="30"/>
      <c r="J11830" s="30"/>
    </row>
    <row r="11831" spans="8:10" x14ac:dyDescent="0.25">
      <c r="H11831" s="30"/>
      <c r="I11831" s="30"/>
      <c r="J11831" s="30"/>
    </row>
    <row r="11832" spans="8:10" x14ac:dyDescent="0.25">
      <c r="H11832" s="30"/>
      <c r="I11832" s="30"/>
      <c r="J11832" s="30"/>
    </row>
    <row r="11833" spans="8:10" x14ac:dyDescent="0.25">
      <c r="H11833" s="30"/>
      <c r="I11833" s="30"/>
      <c r="J11833" s="30"/>
    </row>
    <row r="11834" spans="8:10" x14ac:dyDescent="0.25">
      <c r="H11834" s="30"/>
      <c r="I11834" s="30"/>
      <c r="J11834" s="30"/>
    </row>
    <row r="11835" spans="8:10" x14ac:dyDescent="0.25">
      <c r="H11835" s="30"/>
      <c r="I11835" s="30"/>
      <c r="J11835" s="30"/>
    </row>
    <row r="11836" spans="8:10" x14ac:dyDescent="0.25">
      <c r="H11836" s="30"/>
      <c r="I11836" s="30"/>
      <c r="J11836" s="30"/>
    </row>
    <row r="11837" spans="8:10" x14ac:dyDescent="0.25">
      <c r="H11837" s="30"/>
      <c r="I11837" s="30"/>
      <c r="J11837" s="30"/>
    </row>
    <row r="11838" spans="8:10" x14ac:dyDescent="0.25">
      <c r="H11838" s="30"/>
      <c r="I11838" s="30"/>
      <c r="J11838" s="30"/>
    </row>
    <row r="11839" spans="8:10" x14ac:dyDescent="0.25">
      <c r="H11839" s="30"/>
      <c r="I11839" s="30"/>
      <c r="J11839" s="30"/>
    </row>
    <row r="11840" spans="8:10" x14ac:dyDescent="0.25">
      <c r="H11840" s="30"/>
      <c r="I11840" s="30"/>
      <c r="J11840" s="30"/>
    </row>
    <row r="11841" spans="8:10" x14ac:dyDescent="0.25">
      <c r="H11841" s="30"/>
      <c r="I11841" s="30"/>
      <c r="J11841" s="30"/>
    </row>
    <row r="11842" spans="8:10" x14ac:dyDescent="0.25">
      <c r="H11842" s="30"/>
      <c r="I11842" s="30"/>
      <c r="J11842" s="30"/>
    </row>
    <row r="11843" spans="8:10" x14ac:dyDescent="0.25">
      <c r="H11843" s="30"/>
      <c r="I11843" s="30"/>
      <c r="J11843" s="30"/>
    </row>
    <row r="11844" spans="8:10" x14ac:dyDescent="0.25">
      <c r="H11844" s="30"/>
      <c r="I11844" s="30"/>
      <c r="J11844" s="30"/>
    </row>
    <row r="11845" spans="8:10" x14ac:dyDescent="0.25">
      <c r="H11845" s="30"/>
      <c r="I11845" s="30"/>
      <c r="J11845" s="30"/>
    </row>
    <row r="11846" spans="8:10" x14ac:dyDescent="0.25">
      <c r="H11846" s="30"/>
      <c r="I11846" s="30"/>
      <c r="J11846" s="30"/>
    </row>
    <row r="11847" spans="8:10" x14ac:dyDescent="0.25">
      <c r="H11847" s="30"/>
      <c r="I11847" s="30"/>
      <c r="J11847" s="30"/>
    </row>
    <row r="11848" spans="8:10" x14ac:dyDescent="0.25">
      <c r="H11848" s="30"/>
      <c r="I11848" s="30"/>
      <c r="J11848" s="30"/>
    </row>
    <row r="11849" spans="8:10" x14ac:dyDescent="0.25">
      <c r="H11849" s="30"/>
      <c r="I11849" s="30"/>
      <c r="J11849" s="30"/>
    </row>
    <row r="11850" spans="8:10" x14ac:dyDescent="0.25">
      <c r="H11850" s="30"/>
      <c r="I11850" s="30"/>
      <c r="J11850" s="30"/>
    </row>
    <row r="11851" spans="8:10" x14ac:dyDescent="0.25">
      <c r="H11851" s="30"/>
      <c r="I11851" s="30"/>
      <c r="J11851" s="30"/>
    </row>
    <row r="11852" spans="8:10" x14ac:dyDescent="0.25">
      <c r="H11852" s="30"/>
      <c r="I11852" s="30"/>
      <c r="J11852" s="30"/>
    </row>
    <row r="11853" spans="8:10" x14ac:dyDescent="0.25">
      <c r="H11853" s="30"/>
      <c r="I11853" s="30"/>
      <c r="J11853" s="30"/>
    </row>
    <row r="11854" spans="8:10" x14ac:dyDescent="0.25">
      <c r="H11854" s="30"/>
      <c r="I11854" s="30"/>
      <c r="J11854" s="30"/>
    </row>
    <row r="11855" spans="8:10" x14ac:dyDescent="0.25">
      <c r="H11855" s="30"/>
      <c r="I11855" s="30"/>
      <c r="J11855" s="30"/>
    </row>
    <row r="11856" spans="8:10" x14ac:dyDescent="0.25">
      <c r="H11856" s="30"/>
      <c r="I11856" s="30"/>
      <c r="J11856" s="30"/>
    </row>
    <row r="11857" spans="8:10" x14ac:dyDescent="0.25">
      <c r="H11857" s="30"/>
      <c r="I11857" s="30"/>
      <c r="J11857" s="30"/>
    </row>
    <row r="11858" spans="8:10" x14ac:dyDescent="0.25">
      <c r="H11858" s="30"/>
      <c r="I11858" s="30"/>
      <c r="J11858" s="30"/>
    </row>
    <row r="11859" spans="8:10" x14ac:dyDescent="0.25">
      <c r="H11859" s="30"/>
      <c r="I11859" s="30"/>
      <c r="J11859" s="30"/>
    </row>
    <row r="11860" spans="8:10" x14ac:dyDescent="0.25">
      <c r="H11860" s="30"/>
      <c r="I11860" s="30"/>
      <c r="J11860" s="30"/>
    </row>
    <row r="11861" spans="8:10" x14ac:dyDescent="0.25">
      <c r="H11861" s="30"/>
      <c r="I11861" s="30"/>
      <c r="J11861" s="30"/>
    </row>
    <row r="11862" spans="8:10" x14ac:dyDescent="0.25">
      <c r="H11862" s="30"/>
      <c r="I11862" s="30"/>
      <c r="J11862" s="30"/>
    </row>
    <row r="11863" spans="8:10" x14ac:dyDescent="0.25">
      <c r="H11863" s="30"/>
      <c r="I11863" s="30"/>
      <c r="J11863" s="30"/>
    </row>
    <row r="11864" spans="8:10" x14ac:dyDescent="0.25">
      <c r="H11864" s="30"/>
      <c r="I11864" s="30"/>
      <c r="J11864" s="30"/>
    </row>
    <row r="11865" spans="8:10" x14ac:dyDescent="0.25">
      <c r="H11865" s="30"/>
      <c r="I11865" s="30"/>
      <c r="J11865" s="30"/>
    </row>
    <row r="11866" spans="8:10" x14ac:dyDescent="0.25">
      <c r="H11866" s="30"/>
      <c r="I11866" s="30"/>
      <c r="J11866" s="30"/>
    </row>
    <row r="11867" spans="8:10" x14ac:dyDescent="0.25">
      <c r="H11867" s="30"/>
      <c r="I11867" s="30"/>
      <c r="J11867" s="30"/>
    </row>
    <row r="11868" spans="8:10" x14ac:dyDescent="0.25">
      <c r="H11868" s="30"/>
      <c r="I11868" s="30"/>
      <c r="J11868" s="30"/>
    </row>
    <row r="11869" spans="8:10" x14ac:dyDescent="0.25">
      <c r="H11869" s="30"/>
      <c r="I11869" s="30"/>
      <c r="J11869" s="30"/>
    </row>
    <row r="11870" spans="8:10" x14ac:dyDescent="0.25">
      <c r="H11870" s="30"/>
      <c r="I11870" s="30"/>
      <c r="J11870" s="30"/>
    </row>
    <row r="11871" spans="8:10" x14ac:dyDescent="0.25">
      <c r="H11871" s="30"/>
      <c r="I11871" s="30"/>
      <c r="J11871" s="30"/>
    </row>
    <row r="11872" spans="8:10" x14ac:dyDescent="0.25">
      <c r="H11872" s="30"/>
      <c r="I11872" s="30"/>
      <c r="J11872" s="30"/>
    </row>
    <row r="11873" spans="8:10" x14ac:dyDescent="0.25">
      <c r="H11873" s="30"/>
      <c r="I11873" s="30"/>
      <c r="J11873" s="30"/>
    </row>
    <row r="11874" spans="8:10" x14ac:dyDescent="0.25">
      <c r="H11874" s="30"/>
      <c r="I11874" s="30"/>
      <c r="J11874" s="30"/>
    </row>
    <row r="11875" spans="8:10" x14ac:dyDescent="0.25">
      <c r="H11875" s="30"/>
      <c r="I11875" s="30"/>
      <c r="J11875" s="30"/>
    </row>
    <row r="11876" spans="8:10" x14ac:dyDescent="0.25">
      <c r="H11876" s="30"/>
      <c r="I11876" s="30"/>
      <c r="J11876" s="30"/>
    </row>
    <row r="11877" spans="8:10" x14ac:dyDescent="0.25">
      <c r="H11877" s="30"/>
      <c r="I11877" s="30"/>
      <c r="J11877" s="30"/>
    </row>
    <row r="11878" spans="8:10" x14ac:dyDescent="0.25">
      <c r="H11878" s="30"/>
      <c r="I11878" s="30"/>
      <c r="J11878" s="30"/>
    </row>
    <row r="11879" spans="8:10" x14ac:dyDescent="0.25">
      <c r="H11879" s="30"/>
      <c r="I11879" s="30"/>
      <c r="J11879" s="30"/>
    </row>
    <row r="11880" spans="8:10" x14ac:dyDescent="0.25">
      <c r="H11880" s="30"/>
      <c r="I11880" s="30"/>
      <c r="J11880" s="30"/>
    </row>
    <row r="11881" spans="8:10" x14ac:dyDescent="0.25">
      <c r="H11881" s="30"/>
      <c r="I11881" s="30"/>
      <c r="J11881" s="30"/>
    </row>
    <row r="11882" spans="8:10" x14ac:dyDescent="0.25">
      <c r="H11882" s="30"/>
      <c r="I11882" s="30"/>
      <c r="J11882" s="30"/>
    </row>
    <row r="11883" spans="8:10" x14ac:dyDescent="0.25">
      <c r="H11883" s="30"/>
      <c r="I11883" s="30"/>
      <c r="J11883" s="30"/>
    </row>
    <row r="11884" spans="8:10" x14ac:dyDescent="0.25">
      <c r="H11884" s="30"/>
      <c r="I11884" s="30"/>
      <c r="J11884" s="30"/>
    </row>
    <row r="11885" spans="8:10" x14ac:dyDescent="0.25">
      <c r="H11885" s="30"/>
      <c r="I11885" s="30"/>
      <c r="J11885" s="30"/>
    </row>
    <row r="11886" spans="8:10" x14ac:dyDescent="0.25">
      <c r="H11886" s="30"/>
      <c r="I11886" s="30"/>
      <c r="J11886" s="30"/>
    </row>
    <row r="11887" spans="8:10" x14ac:dyDescent="0.25">
      <c r="H11887" s="30"/>
      <c r="I11887" s="30"/>
      <c r="J11887" s="30"/>
    </row>
    <row r="11888" spans="8:10" x14ac:dyDescent="0.25">
      <c r="H11888" s="30"/>
      <c r="I11888" s="30"/>
      <c r="J11888" s="30"/>
    </row>
    <row r="11889" spans="8:10" x14ac:dyDescent="0.25">
      <c r="H11889" s="30"/>
      <c r="I11889" s="30"/>
      <c r="J11889" s="30"/>
    </row>
    <row r="11890" spans="8:10" x14ac:dyDescent="0.25">
      <c r="H11890" s="30"/>
      <c r="I11890" s="30"/>
      <c r="J11890" s="30"/>
    </row>
    <row r="11891" spans="8:10" x14ac:dyDescent="0.25">
      <c r="H11891" s="30"/>
      <c r="I11891" s="30"/>
      <c r="J11891" s="30"/>
    </row>
    <row r="11892" spans="8:10" x14ac:dyDescent="0.25">
      <c r="H11892" s="30"/>
      <c r="I11892" s="30"/>
      <c r="J11892" s="30"/>
    </row>
    <row r="11893" spans="8:10" x14ac:dyDescent="0.25">
      <c r="H11893" s="30"/>
      <c r="I11893" s="30"/>
      <c r="J11893" s="30"/>
    </row>
    <row r="11894" spans="8:10" x14ac:dyDescent="0.25">
      <c r="H11894" s="30"/>
      <c r="I11894" s="30"/>
      <c r="J11894" s="30"/>
    </row>
    <row r="11895" spans="8:10" x14ac:dyDescent="0.25">
      <c r="H11895" s="30"/>
      <c r="I11895" s="30"/>
      <c r="J11895" s="30"/>
    </row>
    <row r="11896" spans="8:10" x14ac:dyDescent="0.25">
      <c r="H11896" s="30"/>
      <c r="I11896" s="30"/>
      <c r="J11896" s="30"/>
    </row>
    <row r="11897" spans="8:10" x14ac:dyDescent="0.25">
      <c r="H11897" s="30"/>
      <c r="I11897" s="30"/>
      <c r="J11897" s="30"/>
    </row>
    <row r="11898" spans="8:10" x14ac:dyDescent="0.25">
      <c r="H11898" s="30"/>
      <c r="I11898" s="30"/>
      <c r="J11898" s="30"/>
    </row>
    <row r="11899" spans="8:10" x14ac:dyDescent="0.25">
      <c r="H11899" s="30"/>
      <c r="I11899" s="30"/>
      <c r="J11899" s="30"/>
    </row>
    <row r="11900" spans="8:10" x14ac:dyDescent="0.25">
      <c r="H11900" s="30"/>
      <c r="I11900" s="30"/>
      <c r="J11900" s="30"/>
    </row>
    <row r="11901" spans="8:10" x14ac:dyDescent="0.25">
      <c r="H11901" s="30"/>
      <c r="I11901" s="30"/>
      <c r="J11901" s="30"/>
    </row>
    <row r="11902" spans="8:10" x14ac:dyDescent="0.25">
      <c r="H11902" s="30"/>
      <c r="I11902" s="30"/>
      <c r="J11902" s="30"/>
    </row>
    <row r="11903" spans="8:10" x14ac:dyDescent="0.25">
      <c r="H11903" s="30"/>
      <c r="I11903" s="30"/>
      <c r="J11903" s="30"/>
    </row>
    <row r="11904" spans="8:10" x14ac:dyDescent="0.25">
      <c r="H11904" s="30"/>
      <c r="I11904" s="30"/>
      <c r="J11904" s="30"/>
    </row>
    <row r="11905" spans="8:10" x14ac:dyDescent="0.25">
      <c r="H11905" s="30"/>
      <c r="I11905" s="30"/>
      <c r="J11905" s="30"/>
    </row>
    <row r="11906" spans="8:10" x14ac:dyDescent="0.25">
      <c r="H11906" s="30"/>
      <c r="I11906" s="30"/>
      <c r="J11906" s="30"/>
    </row>
    <row r="11907" spans="8:10" x14ac:dyDescent="0.25">
      <c r="H11907" s="30"/>
      <c r="I11907" s="30"/>
      <c r="J11907" s="30"/>
    </row>
    <row r="11908" spans="8:10" x14ac:dyDescent="0.25">
      <c r="H11908" s="30"/>
      <c r="I11908" s="30"/>
      <c r="J11908" s="30"/>
    </row>
    <row r="11909" spans="8:10" x14ac:dyDescent="0.25">
      <c r="H11909" s="30"/>
      <c r="I11909" s="30"/>
      <c r="J11909" s="30"/>
    </row>
    <row r="11910" spans="8:10" x14ac:dyDescent="0.25">
      <c r="H11910" s="30"/>
      <c r="I11910" s="30"/>
      <c r="J11910" s="30"/>
    </row>
    <row r="11911" spans="8:10" x14ac:dyDescent="0.25">
      <c r="H11911" s="30"/>
      <c r="I11911" s="30"/>
      <c r="J11911" s="30"/>
    </row>
    <row r="11912" spans="8:10" x14ac:dyDescent="0.25">
      <c r="H11912" s="30"/>
      <c r="I11912" s="30"/>
      <c r="J11912" s="30"/>
    </row>
    <row r="11913" spans="8:10" x14ac:dyDescent="0.25">
      <c r="H11913" s="30"/>
      <c r="I11913" s="30"/>
      <c r="J11913" s="30"/>
    </row>
    <row r="11914" spans="8:10" x14ac:dyDescent="0.25">
      <c r="H11914" s="30"/>
      <c r="I11914" s="30"/>
      <c r="J11914" s="30"/>
    </row>
    <row r="11915" spans="8:10" x14ac:dyDescent="0.25">
      <c r="H11915" s="30"/>
      <c r="I11915" s="30"/>
      <c r="J11915" s="30"/>
    </row>
    <row r="11916" spans="8:10" x14ac:dyDescent="0.25">
      <c r="H11916" s="30"/>
      <c r="I11916" s="30"/>
      <c r="J11916" s="30"/>
    </row>
    <row r="11917" spans="8:10" x14ac:dyDescent="0.25">
      <c r="H11917" s="30"/>
      <c r="I11917" s="30"/>
      <c r="J11917" s="30"/>
    </row>
    <row r="11918" spans="8:10" x14ac:dyDescent="0.25">
      <c r="H11918" s="30"/>
      <c r="I11918" s="30"/>
      <c r="J11918" s="30"/>
    </row>
    <row r="11919" spans="8:10" x14ac:dyDescent="0.25">
      <c r="H11919" s="30"/>
      <c r="I11919" s="30"/>
      <c r="J11919" s="30"/>
    </row>
    <row r="11920" spans="8:10" x14ac:dyDescent="0.25">
      <c r="H11920" s="30"/>
      <c r="I11920" s="30"/>
      <c r="J11920" s="30"/>
    </row>
    <row r="11921" spans="8:10" x14ac:dyDescent="0.25">
      <c r="H11921" s="30"/>
      <c r="I11921" s="30"/>
      <c r="J11921" s="30"/>
    </row>
    <row r="11922" spans="8:10" x14ac:dyDescent="0.25">
      <c r="H11922" s="30"/>
      <c r="I11922" s="30"/>
      <c r="J11922" s="30"/>
    </row>
    <row r="11923" spans="8:10" x14ac:dyDescent="0.25">
      <c r="H11923" s="30"/>
      <c r="I11923" s="30"/>
      <c r="J11923" s="30"/>
    </row>
    <row r="11924" spans="8:10" x14ac:dyDescent="0.25">
      <c r="H11924" s="30"/>
      <c r="I11924" s="30"/>
      <c r="J11924" s="30"/>
    </row>
    <row r="11925" spans="8:10" x14ac:dyDescent="0.25">
      <c r="H11925" s="30"/>
      <c r="I11925" s="30"/>
      <c r="J11925" s="30"/>
    </row>
    <row r="11926" spans="8:10" x14ac:dyDescent="0.25">
      <c r="H11926" s="30"/>
      <c r="I11926" s="30"/>
      <c r="J11926" s="30"/>
    </row>
    <row r="11927" spans="8:10" x14ac:dyDescent="0.25">
      <c r="H11927" s="30"/>
      <c r="I11927" s="30"/>
      <c r="J11927" s="30"/>
    </row>
    <row r="11928" spans="8:10" x14ac:dyDescent="0.25">
      <c r="H11928" s="30"/>
      <c r="I11928" s="30"/>
      <c r="J11928" s="30"/>
    </row>
    <row r="11929" spans="8:10" x14ac:dyDescent="0.25">
      <c r="H11929" s="30"/>
      <c r="I11929" s="30"/>
      <c r="J11929" s="30"/>
    </row>
    <row r="11930" spans="8:10" x14ac:dyDescent="0.25">
      <c r="H11930" s="30"/>
      <c r="I11930" s="30"/>
      <c r="J11930" s="30"/>
    </row>
    <row r="11931" spans="8:10" x14ac:dyDescent="0.25">
      <c r="H11931" s="30"/>
      <c r="I11931" s="30"/>
      <c r="J11931" s="30"/>
    </row>
    <row r="11932" spans="8:10" x14ac:dyDescent="0.25">
      <c r="H11932" s="30"/>
      <c r="I11932" s="30"/>
      <c r="J11932" s="30"/>
    </row>
    <row r="11933" spans="8:10" x14ac:dyDescent="0.25">
      <c r="H11933" s="30"/>
      <c r="I11933" s="30"/>
      <c r="J11933" s="30"/>
    </row>
    <row r="11934" spans="8:10" x14ac:dyDescent="0.25">
      <c r="H11934" s="30"/>
      <c r="I11934" s="30"/>
      <c r="J11934" s="30"/>
    </row>
    <row r="11935" spans="8:10" x14ac:dyDescent="0.25">
      <c r="H11935" s="30"/>
      <c r="I11935" s="30"/>
      <c r="J11935" s="30"/>
    </row>
    <row r="11936" spans="8:10" x14ac:dyDescent="0.25">
      <c r="H11936" s="30"/>
      <c r="I11936" s="30"/>
      <c r="J11936" s="30"/>
    </row>
    <row r="11937" spans="8:10" x14ac:dyDescent="0.25">
      <c r="H11937" s="30"/>
      <c r="I11937" s="30"/>
      <c r="J11937" s="30"/>
    </row>
    <row r="11938" spans="8:10" x14ac:dyDescent="0.25">
      <c r="H11938" s="30"/>
      <c r="I11938" s="30"/>
      <c r="J11938" s="30"/>
    </row>
    <row r="11939" spans="8:10" x14ac:dyDescent="0.25">
      <c r="H11939" s="30"/>
      <c r="I11939" s="30"/>
      <c r="J11939" s="30"/>
    </row>
    <row r="11940" spans="8:10" x14ac:dyDescent="0.25">
      <c r="H11940" s="30"/>
      <c r="I11940" s="30"/>
      <c r="J11940" s="30"/>
    </row>
    <row r="11941" spans="8:10" x14ac:dyDescent="0.25">
      <c r="H11941" s="30"/>
      <c r="I11941" s="30"/>
      <c r="J11941" s="30"/>
    </row>
    <row r="11942" spans="8:10" x14ac:dyDescent="0.25">
      <c r="H11942" s="30"/>
      <c r="I11942" s="30"/>
      <c r="J11942" s="30"/>
    </row>
    <row r="11943" spans="8:10" x14ac:dyDescent="0.25">
      <c r="H11943" s="30"/>
      <c r="I11943" s="30"/>
      <c r="J11943" s="30"/>
    </row>
    <row r="11944" spans="8:10" x14ac:dyDescent="0.25">
      <c r="H11944" s="30"/>
      <c r="I11944" s="30"/>
      <c r="J11944" s="30"/>
    </row>
    <row r="11945" spans="8:10" x14ac:dyDescent="0.25">
      <c r="H11945" s="30"/>
      <c r="I11945" s="30"/>
      <c r="J11945" s="30"/>
    </row>
    <row r="11946" spans="8:10" x14ac:dyDescent="0.25">
      <c r="H11946" s="30"/>
      <c r="I11946" s="30"/>
      <c r="J11946" s="30"/>
    </row>
    <row r="11947" spans="8:10" x14ac:dyDescent="0.25">
      <c r="H11947" s="30"/>
      <c r="I11947" s="30"/>
      <c r="J11947" s="30"/>
    </row>
    <row r="11948" spans="8:10" x14ac:dyDescent="0.25">
      <c r="H11948" s="30"/>
      <c r="I11948" s="30"/>
      <c r="J11948" s="30"/>
    </row>
    <row r="11949" spans="8:10" x14ac:dyDescent="0.25">
      <c r="H11949" s="30"/>
      <c r="I11949" s="30"/>
      <c r="J11949" s="30"/>
    </row>
    <row r="11950" spans="8:10" x14ac:dyDescent="0.25">
      <c r="H11950" s="30"/>
      <c r="I11950" s="30"/>
      <c r="J11950" s="30"/>
    </row>
    <row r="11951" spans="8:10" x14ac:dyDescent="0.25">
      <c r="H11951" s="30"/>
      <c r="I11951" s="30"/>
      <c r="J11951" s="30"/>
    </row>
    <row r="11952" spans="8:10" x14ac:dyDescent="0.25">
      <c r="H11952" s="30"/>
      <c r="I11952" s="30"/>
      <c r="J11952" s="30"/>
    </row>
    <row r="11953" spans="8:10" x14ac:dyDescent="0.25">
      <c r="H11953" s="30"/>
      <c r="I11953" s="30"/>
      <c r="J11953" s="30"/>
    </row>
    <row r="11954" spans="8:10" x14ac:dyDescent="0.25">
      <c r="H11954" s="30"/>
      <c r="I11954" s="30"/>
      <c r="J11954" s="30"/>
    </row>
    <row r="11955" spans="8:10" x14ac:dyDescent="0.25">
      <c r="H11955" s="30"/>
      <c r="I11955" s="30"/>
      <c r="J11955" s="30"/>
    </row>
    <row r="11956" spans="8:10" x14ac:dyDescent="0.25">
      <c r="H11956" s="30"/>
      <c r="I11956" s="30"/>
      <c r="J11956" s="30"/>
    </row>
    <row r="11957" spans="8:10" x14ac:dyDescent="0.25">
      <c r="H11957" s="30"/>
      <c r="I11957" s="30"/>
      <c r="J11957" s="30"/>
    </row>
    <row r="11958" spans="8:10" x14ac:dyDescent="0.25">
      <c r="H11958" s="30"/>
      <c r="I11958" s="30"/>
      <c r="J11958" s="30"/>
    </row>
    <row r="11959" spans="8:10" x14ac:dyDescent="0.25">
      <c r="H11959" s="30"/>
      <c r="I11959" s="30"/>
      <c r="J11959" s="30"/>
    </row>
    <row r="11960" spans="8:10" x14ac:dyDescent="0.25">
      <c r="H11960" s="30"/>
      <c r="I11960" s="30"/>
      <c r="J11960" s="30"/>
    </row>
    <row r="11961" spans="8:10" x14ac:dyDescent="0.25">
      <c r="H11961" s="30"/>
      <c r="I11961" s="30"/>
      <c r="J11961" s="30"/>
    </row>
    <row r="11962" spans="8:10" x14ac:dyDescent="0.25">
      <c r="H11962" s="30"/>
      <c r="I11962" s="30"/>
      <c r="J11962" s="30"/>
    </row>
    <row r="11963" spans="8:10" x14ac:dyDescent="0.25">
      <c r="H11963" s="30"/>
      <c r="I11963" s="30"/>
      <c r="J11963" s="30"/>
    </row>
    <row r="11964" spans="8:10" x14ac:dyDescent="0.25">
      <c r="H11964" s="30"/>
      <c r="I11964" s="30"/>
      <c r="J11964" s="30"/>
    </row>
    <row r="11965" spans="8:10" x14ac:dyDescent="0.25">
      <c r="H11965" s="30"/>
      <c r="I11965" s="30"/>
      <c r="J11965" s="30"/>
    </row>
    <row r="11966" spans="8:10" x14ac:dyDescent="0.25">
      <c r="H11966" s="30"/>
      <c r="I11966" s="30"/>
      <c r="J11966" s="30"/>
    </row>
    <row r="11967" spans="8:10" x14ac:dyDescent="0.25">
      <c r="H11967" s="30"/>
      <c r="I11967" s="30"/>
      <c r="J11967" s="30"/>
    </row>
    <row r="11968" spans="8:10" x14ac:dyDescent="0.25">
      <c r="H11968" s="30"/>
      <c r="I11968" s="30"/>
      <c r="J11968" s="30"/>
    </row>
    <row r="11969" spans="8:10" x14ac:dyDescent="0.25">
      <c r="H11969" s="30"/>
      <c r="I11969" s="30"/>
      <c r="J11969" s="30"/>
    </row>
    <row r="11970" spans="8:10" x14ac:dyDescent="0.25">
      <c r="H11970" s="30"/>
      <c r="I11970" s="30"/>
      <c r="J11970" s="30"/>
    </row>
    <row r="11971" spans="8:10" x14ac:dyDescent="0.25">
      <c r="H11971" s="30"/>
      <c r="I11971" s="30"/>
      <c r="J11971" s="30"/>
    </row>
    <row r="11972" spans="8:10" x14ac:dyDescent="0.25">
      <c r="H11972" s="30"/>
      <c r="I11972" s="30"/>
      <c r="J11972" s="30"/>
    </row>
    <row r="11973" spans="8:10" x14ac:dyDescent="0.25">
      <c r="H11973" s="30"/>
      <c r="I11973" s="30"/>
      <c r="J11973" s="30"/>
    </row>
    <row r="11974" spans="8:10" x14ac:dyDescent="0.25">
      <c r="H11974" s="30"/>
      <c r="I11974" s="30"/>
      <c r="J11974" s="30"/>
    </row>
    <row r="11975" spans="8:10" x14ac:dyDescent="0.25">
      <c r="H11975" s="30"/>
      <c r="I11975" s="30"/>
      <c r="J11975" s="30"/>
    </row>
    <row r="11976" spans="8:10" x14ac:dyDescent="0.25">
      <c r="H11976" s="30"/>
      <c r="I11976" s="30"/>
      <c r="J11976" s="30"/>
    </row>
    <row r="11977" spans="8:10" x14ac:dyDescent="0.25">
      <c r="H11977" s="30"/>
      <c r="I11977" s="30"/>
      <c r="J11977" s="30"/>
    </row>
    <row r="11978" spans="8:10" x14ac:dyDescent="0.25">
      <c r="H11978" s="30"/>
      <c r="I11978" s="30"/>
      <c r="J11978" s="30"/>
    </row>
    <row r="11979" spans="8:10" x14ac:dyDescent="0.25">
      <c r="H11979" s="30"/>
      <c r="I11979" s="30"/>
      <c r="J11979" s="30"/>
    </row>
    <row r="11980" spans="8:10" x14ac:dyDescent="0.25">
      <c r="H11980" s="30"/>
      <c r="I11980" s="30"/>
      <c r="J11980" s="30"/>
    </row>
    <row r="11981" spans="8:10" x14ac:dyDescent="0.25">
      <c r="H11981" s="30"/>
      <c r="I11981" s="30"/>
      <c r="J11981" s="30"/>
    </row>
    <row r="11982" spans="8:10" x14ac:dyDescent="0.25">
      <c r="H11982" s="30"/>
      <c r="I11982" s="30"/>
      <c r="J11982" s="30"/>
    </row>
    <row r="11983" spans="8:10" x14ac:dyDescent="0.25">
      <c r="H11983" s="30"/>
      <c r="I11983" s="30"/>
      <c r="J11983" s="30"/>
    </row>
    <row r="11984" spans="8:10" x14ac:dyDescent="0.25">
      <c r="H11984" s="30"/>
      <c r="I11984" s="30"/>
      <c r="J11984" s="30"/>
    </row>
    <row r="11985" spans="8:10" x14ac:dyDescent="0.25">
      <c r="H11985" s="30"/>
      <c r="I11985" s="30"/>
      <c r="J11985" s="30"/>
    </row>
    <row r="11986" spans="8:10" x14ac:dyDescent="0.25">
      <c r="H11986" s="30"/>
      <c r="I11986" s="30"/>
      <c r="J11986" s="30"/>
    </row>
    <row r="11987" spans="8:10" x14ac:dyDescent="0.25">
      <c r="H11987" s="30"/>
      <c r="I11987" s="30"/>
      <c r="J11987" s="30"/>
    </row>
    <row r="11988" spans="8:10" x14ac:dyDescent="0.25">
      <c r="H11988" s="30"/>
      <c r="I11988" s="30"/>
      <c r="J11988" s="30"/>
    </row>
    <row r="11989" spans="8:10" x14ac:dyDescent="0.25">
      <c r="H11989" s="30"/>
      <c r="I11989" s="30"/>
      <c r="J11989" s="30"/>
    </row>
    <row r="11990" spans="8:10" x14ac:dyDescent="0.25">
      <c r="H11990" s="30"/>
      <c r="I11990" s="30"/>
      <c r="J11990" s="30"/>
    </row>
    <row r="11991" spans="8:10" x14ac:dyDescent="0.25">
      <c r="H11991" s="30"/>
      <c r="I11991" s="30"/>
      <c r="J11991" s="30"/>
    </row>
    <row r="11992" spans="8:10" x14ac:dyDescent="0.25">
      <c r="H11992" s="30"/>
      <c r="I11992" s="30"/>
      <c r="J11992" s="30"/>
    </row>
    <row r="11993" spans="8:10" x14ac:dyDescent="0.25">
      <c r="H11993" s="30"/>
      <c r="I11993" s="30"/>
      <c r="J11993" s="30"/>
    </row>
    <row r="11994" spans="8:10" x14ac:dyDescent="0.25">
      <c r="H11994" s="30"/>
      <c r="I11994" s="30"/>
      <c r="J11994" s="30"/>
    </row>
    <row r="11995" spans="8:10" x14ac:dyDescent="0.25">
      <c r="H11995" s="30"/>
      <c r="I11995" s="30"/>
      <c r="J11995" s="30"/>
    </row>
    <row r="11996" spans="8:10" x14ac:dyDescent="0.25">
      <c r="H11996" s="30"/>
      <c r="I11996" s="30"/>
      <c r="J11996" s="30"/>
    </row>
    <row r="11997" spans="8:10" x14ac:dyDescent="0.25">
      <c r="H11997" s="30"/>
      <c r="I11997" s="30"/>
      <c r="J11997" s="30"/>
    </row>
    <row r="11998" spans="8:10" x14ac:dyDescent="0.25">
      <c r="H11998" s="30"/>
      <c r="I11998" s="30"/>
      <c r="J11998" s="30"/>
    </row>
    <row r="11999" spans="8:10" x14ac:dyDescent="0.25">
      <c r="H11999" s="30"/>
      <c r="I11999" s="30"/>
      <c r="J11999" s="30"/>
    </row>
    <row r="12000" spans="8:10" x14ac:dyDescent="0.25">
      <c r="H12000" s="30"/>
      <c r="I12000" s="30"/>
      <c r="J12000" s="30"/>
    </row>
    <row r="12001" spans="8:10" x14ac:dyDescent="0.25">
      <c r="H12001" s="30"/>
      <c r="I12001" s="30"/>
      <c r="J12001" s="30"/>
    </row>
    <row r="12002" spans="8:10" x14ac:dyDescent="0.25">
      <c r="H12002" s="30"/>
      <c r="I12002" s="30"/>
      <c r="J12002" s="30"/>
    </row>
    <row r="12003" spans="8:10" x14ac:dyDescent="0.25">
      <c r="H12003" s="30"/>
      <c r="I12003" s="30"/>
      <c r="J12003" s="30"/>
    </row>
    <row r="12004" spans="8:10" x14ac:dyDescent="0.25">
      <c r="H12004" s="30"/>
      <c r="I12004" s="30"/>
      <c r="J12004" s="30"/>
    </row>
    <row r="12005" spans="8:10" x14ac:dyDescent="0.25">
      <c r="H12005" s="30"/>
      <c r="I12005" s="30"/>
      <c r="J12005" s="30"/>
    </row>
    <row r="12006" spans="8:10" x14ac:dyDescent="0.25">
      <c r="H12006" s="30"/>
      <c r="I12006" s="30"/>
      <c r="J12006" s="30"/>
    </row>
    <row r="12007" spans="8:10" x14ac:dyDescent="0.25">
      <c r="H12007" s="30"/>
      <c r="I12007" s="30"/>
      <c r="J12007" s="30"/>
    </row>
    <row r="12008" spans="8:10" x14ac:dyDescent="0.25">
      <c r="H12008" s="30"/>
      <c r="I12008" s="30"/>
      <c r="J12008" s="30"/>
    </row>
    <row r="12009" spans="8:10" x14ac:dyDescent="0.25">
      <c r="H12009" s="30"/>
      <c r="I12009" s="30"/>
      <c r="J12009" s="30"/>
    </row>
    <row r="12010" spans="8:10" x14ac:dyDescent="0.25">
      <c r="H12010" s="30"/>
      <c r="I12010" s="30"/>
      <c r="J12010" s="30"/>
    </row>
    <row r="12011" spans="8:10" x14ac:dyDescent="0.25">
      <c r="H12011" s="30"/>
      <c r="I12011" s="30"/>
      <c r="J12011" s="30"/>
    </row>
    <row r="12012" spans="8:10" x14ac:dyDescent="0.25">
      <c r="H12012" s="30"/>
      <c r="I12012" s="30"/>
      <c r="J12012" s="30"/>
    </row>
    <row r="12013" spans="8:10" x14ac:dyDescent="0.25">
      <c r="H12013" s="30"/>
      <c r="I12013" s="30"/>
      <c r="J12013" s="30"/>
    </row>
    <row r="12014" spans="8:10" x14ac:dyDescent="0.25">
      <c r="H12014" s="30"/>
      <c r="I12014" s="30"/>
      <c r="J12014" s="30"/>
    </row>
    <row r="12015" spans="8:10" x14ac:dyDescent="0.25">
      <c r="H12015" s="30"/>
      <c r="I12015" s="30"/>
      <c r="J12015" s="30"/>
    </row>
    <row r="12016" spans="8:10" x14ac:dyDescent="0.25">
      <c r="H12016" s="30"/>
      <c r="I12016" s="30"/>
      <c r="J12016" s="30"/>
    </row>
    <row r="12017" spans="8:10" x14ac:dyDescent="0.25">
      <c r="H12017" s="30"/>
      <c r="I12017" s="30"/>
      <c r="J12017" s="30"/>
    </row>
    <row r="12018" spans="8:10" x14ac:dyDescent="0.25">
      <c r="H12018" s="30"/>
      <c r="I12018" s="30"/>
      <c r="J12018" s="30"/>
    </row>
    <row r="12019" spans="8:10" x14ac:dyDescent="0.25">
      <c r="H12019" s="30"/>
      <c r="I12019" s="30"/>
      <c r="J12019" s="30"/>
    </row>
    <row r="12020" spans="8:10" x14ac:dyDescent="0.25">
      <c r="H12020" s="30"/>
      <c r="I12020" s="30"/>
      <c r="J12020" s="30"/>
    </row>
    <row r="12021" spans="8:10" x14ac:dyDescent="0.25">
      <c r="H12021" s="30"/>
      <c r="I12021" s="30"/>
      <c r="J12021" s="30"/>
    </row>
    <row r="12022" spans="8:10" x14ac:dyDescent="0.25">
      <c r="H12022" s="30"/>
      <c r="I12022" s="30"/>
      <c r="J12022" s="30"/>
    </row>
    <row r="12023" spans="8:10" x14ac:dyDescent="0.25">
      <c r="H12023" s="30"/>
      <c r="I12023" s="30"/>
      <c r="J12023" s="30"/>
    </row>
    <row r="12024" spans="8:10" x14ac:dyDescent="0.25">
      <c r="H12024" s="30"/>
      <c r="I12024" s="30"/>
      <c r="J12024" s="30"/>
    </row>
    <row r="12025" spans="8:10" x14ac:dyDescent="0.25">
      <c r="H12025" s="30"/>
      <c r="I12025" s="30"/>
      <c r="J12025" s="30"/>
    </row>
    <row r="12026" spans="8:10" x14ac:dyDescent="0.25">
      <c r="H12026" s="30"/>
      <c r="I12026" s="30"/>
      <c r="J12026" s="30"/>
    </row>
    <row r="12027" spans="8:10" x14ac:dyDescent="0.25">
      <c r="H12027" s="30"/>
      <c r="I12027" s="30"/>
      <c r="J12027" s="30"/>
    </row>
    <row r="12028" spans="8:10" x14ac:dyDescent="0.25">
      <c r="H12028" s="30"/>
      <c r="I12028" s="30"/>
      <c r="J12028" s="30"/>
    </row>
    <row r="12029" spans="8:10" x14ac:dyDescent="0.25">
      <c r="H12029" s="30"/>
      <c r="I12029" s="30"/>
      <c r="J12029" s="30"/>
    </row>
    <row r="12030" spans="8:10" x14ac:dyDescent="0.25">
      <c r="H12030" s="30"/>
      <c r="I12030" s="30"/>
      <c r="J12030" s="30"/>
    </row>
    <row r="12031" spans="8:10" x14ac:dyDescent="0.25">
      <c r="H12031" s="30"/>
      <c r="I12031" s="30"/>
      <c r="J12031" s="30"/>
    </row>
    <row r="12032" spans="8:10" x14ac:dyDescent="0.25">
      <c r="H12032" s="30"/>
      <c r="I12032" s="30"/>
      <c r="J12032" s="30"/>
    </row>
    <row r="12033" spans="8:10" x14ac:dyDescent="0.25">
      <c r="H12033" s="30"/>
      <c r="I12033" s="30"/>
      <c r="J12033" s="30"/>
    </row>
    <row r="12034" spans="8:10" x14ac:dyDescent="0.25">
      <c r="H12034" s="30"/>
      <c r="I12034" s="30"/>
      <c r="J12034" s="30"/>
    </row>
    <row r="12035" spans="8:10" x14ac:dyDescent="0.25">
      <c r="H12035" s="30"/>
      <c r="I12035" s="30"/>
      <c r="J12035" s="30"/>
    </row>
    <row r="12036" spans="8:10" x14ac:dyDescent="0.25">
      <c r="H12036" s="30"/>
      <c r="I12036" s="30"/>
      <c r="J12036" s="30"/>
    </row>
    <row r="12037" spans="8:10" x14ac:dyDescent="0.25">
      <c r="H12037" s="30"/>
      <c r="I12037" s="30"/>
      <c r="J12037" s="30"/>
    </row>
    <row r="12038" spans="8:10" x14ac:dyDescent="0.25">
      <c r="H12038" s="30"/>
      <c r="I12038" s="30"/>
      <c r="J12038" s="30"/>
    </row>
    <row r="12039" spans="8:10" x14ac:dyDescent="0.25">
      <c r="H12039" s="30"/>
      <c r="I12039" s="30"/>
      <c r="J12039" s="30"/>
    </row>
    <row r="12040" spans="8:10" x14ac:dyDescent="0.25">
      <c r="H12040" s="30"/>
      <c r="I12040" s="30"/>
      <c r="J12040" s="30"/>
    </row>
    <row r="12041" spans="8:10" x14ac:dyDescent="0.25">
      <c r="H12041" s="30"/>
      <c r="I12041" s="30"/>
      <c r="J12041" s="30"/>
    </row>
    <row r="12042" spans="8:10" x14ac:dyDescent="0.25">
      <c r="H12042" s="30"/>
      <c r="I12042" s="30"/>
      <c r="J12042" s="30"/>
    </row>
    <row r="12043" spans="8:10" x14ac:dyDescent="0.25">
      <c r="H12043" s="30"/>
      <c r="I12043" s="30"/>
      <c r="J12043" s="30"/>
    </row>
    <row r="12044" spans="8:10" x14ac:dyDescent="0.25">
      <c r="H12044" s="30"/>
      <c r="I12044" s="30"/>
      <c r="J12044" s="30"/>
    </row>
    <row r="12045" spans="8:10" x14ac:dyDescent="0.25">
      <c r="H12045" s="30"/>
      <c r="I12045" s="30"/>
      <c r="J12045" s="30"/>
    </row>
    <row r="12046" spans="8:10" x14ac:dyDescent="0.25">
      <c r="H12046" s="30"/>
      <c r="I12046" s="30"/>
      <c r="J12046" s="30"/>
    </row>
    <row r="12047" spans="8:10" x14ac:dyDescent="0.25">
      <c r="H12047" s="30"/>
      <c r="I12047" s="30"/>
      <c r="J12047" s="30"/>
    </row>
    <row r="12048" spans="8:10" x14ac:dyDescent="0.25">
      <c r="H12048" s="30"/>
      <c r="I12048" s="30"/>
      <c r="J12048" s="30"/>
    </row>
    <row r="12049" spans="8:10" x14ac:dyDescent="0.25">
      <c r="H12049" s="30"/>
      <c r="I12049" s="30"/>
      <c r="J12049" s="30"/>
    </row>
    <row r="12050" spans="8:10" x14ac:dyDescent="0.25">
      <c r="H12050" s="30"/>
      <c r="I12050" s="30"/>
      <c r="J12050" s="30"/>
    </row>
    <row r="12051" spans="8:10" x14ac:dyDescent="0.25">
      <c r="H12051" s="30"/>
      <c r="I12051" s="30"/>
      <c r="J12051" s="30"/>
    </row>
    <row r="12052" spans="8:10" x14ac:dyDescent="0.25">
      <c r="H12052" s="30"/>
      <c r="I12052" s="30"/>
      <c r="J12052" s="30"/>
    </row>
    <row r="12053" spans="8:10" x14ac:dyDescent="0.25">
      <c r="H12053" s="30"/>
      <c r="I12053" s="30"/>
      <c r="J12053" s="30"/>
    </row>
    <row r="12054" spans="8:10" x14ac:dyDescent="0.25">
      <c r="H12054" s="30"/>
      <c r="I12054" s="30"/>
      <c r="J12054" s="30"/>
    </row>
    <row r="12055" spans="8:10" x14ac:dyDescent="0.25">
      <c r="H12055" s="30"/>
      <c r="I12055" s="30"/>
      <c r="J12055" s="30"/>
    </row>
    <row r="12056" spans="8:10" x14ac:dyDescent="0.25">
      <c r="H12056" s="30"/>
      <c r="I12056" s="30"/>
      <c r="J12056" s="30"/>
    </row>
    <row r="12057" spans="8:10" x14ac:dyDescent="0.25">
      <c r="H12057" s="30"/>
      <c r="I12057" s="30"/>
      <c r="J12057" s="30"/>
    </row>
    <row r="12058" spans="8:10" x14ac:dyDescent="0.25">
      <c r="H12058" s="30"/>
      <c r="I12058" s="30"/>
      <c r="J12058" s="30"/>
    </row>
    <row r="12059" spans="8:10" x14ac:dyDescent="0.25">
      <c r="H12059" s="30"/>
      <c r="I12059" s="30"/>
      <c r="J12059" s="30"/>
    </row>
    <row r="12060" spans="8:10" x14ac:dyDescent="0.25">
      <c r="H12060" s="30"/>
      <c r="I12060" s="30"/>
      <c r="J12060" s="30"/>
    </row>
    <row r="12061" spans="8:10" x14ac:dyDescent="0.25">
      <c r="H12061" s="30"/>
      <c r="I12061" s="30"/>
      <c r="J12061" s="30"/>
    </row>
    <row r="12062" spans="8:10" x14ac:dyDescent="0.25">
      <c r="H12062" s="30"/>
      <c r="I12062" s="30"/>
      <c r="J12062" s="30"/>
    </row>
    <row r="12063" spans="8:10" x14ac:dyDescent="0.25">
      <c r="H12063" s="30"/>
      <c r="I12063" s="30"/>
      <c r="J12063" s="30"/>
    </row>
    <row r="12064" spans="8:10" x14ac:dyDescent="0.25">
      <c r="H12064" s="30"/>
      <c r="I12064" s="30"/>
      <c r="J12064" s="30"/>
    </row>
    <row r="12065" spans="8:10" x14ac:dyDescent="0.25">
      <c r="H12065" s="30"/>
      <c r="I12065" s="30"/>
      <c r="J12065" s="30"/>
    </row>
    <row r="12066" spans="8:10" x14ac:dyDescent="0.25">
      <c r="H12066" s="30"/>
      <c r="I12066" s="30"/>
      <c r="J12066" s="30"/>
    </row>
    <row r="12067" spans="8:10" x14ac:dyDescent="0.25">
      <c r="H12067" s="30"/>
      <c r="I12067" s="30"/>
      <c r="J12067" s="30"/>
    </row>
    <row r="12068" spans="8:10" x14ac:dyDescent="0.25">
      <c r="H12068" s="30"/>
      <c r="I12068" s="30"/>
      <c r="J12068" s="30"/>
    </row>
    <row r="12069" spans="8:10" x14ac:dyDescent="0.25">
      <c r="H12069" s="30"/>
      <c r="I12069" s="30"/>
      <c r="J12069" s="30"/>
    </row>
    <row r="12070" spans="8:10" x14ac:dyDescent="0.25">
      <c r="H12070" s="30"/>
      <c r="I12070" s="30"/>
      <c r="J12070" s="30"/>
    </row>
    <row r="12071" spans="8:10" x14ac:dyDescent="0.25">
      <c r="H12071" s="30"/>
      <c r="I12071" s="30"/>
      <c r="J12071" s="30"/>
    </row>
    <row r="12072" spans="8:10" x14ac:dyDescent="0.25">
      <c r="H12072" s="30"/>
      <c r="I12072" s="30"/>
      <c r="J12072" s="30"/>
    </row>
    <row r="12073" spans="8:10" x14ac:dyDescent="0.25">
      <c r="H12073" s="30"/>
      <c r="I12073" s="30"/>
      <c r="J12073" s="30"/>
    </row>
    <row r="12074" spans="8:10" x14ac:dyDescent="0.25">
      <c r="H12074" s="30"/>
      <c r="I12074" s="30"/>
      <c r="J12074" s="30"/>
    </row>
    <row r="12075" spans="8:10" x14ac:dyDescent="0.25">
      <c r="H12075" s="30"/>
      <c r="I12075" s="30"/>
      <c r="J12075" s="30"/>
    </row>
    <row r="12076" spans="8:10" x14ac:dyDescent="0.25">
      <c r="H12076" s="30"/>
      <c r="I12076" s="30"/>
      <c r="J12076" s="30"/>
    </row>
    <row r="12077" spans="8:10" x14ac:dyDescent="0.25">
      <c r="H12077" s="30"/>
      <c r="I12077" s="30"/>
      <c r="J12077" s="30"/>
    </row>
    <row r="12078" spans="8:10" x14ac:dyDescent="0.25">
      <c r="H12078" s="30"/>
      <c r="I12078" s="30"/>
      <c r="J12078" s="30"/>
    </row>
    <row r="12079" spans="8:10" x14ac:dyDescent="0.25">
      <c r="H12079" s="30"/>
      <c r="I12079" s="30"/>
      <c r="J12079" s="30"/>
    </row>
    <row r="12080" spans="8:10" x14ac:dyDescent="0.25">
      <c r="H12080" s="30"/>
      <c r="I12080" s="30"/>
      <c r="J12080" s="30"/>
    </row>
    <row r="12081" spans="8:10" x14ac:dyDescent="0.25">
      <c r="H12081" s="30"/>
      <c r="I12081" s="30"/>
      <c r="J12081" s="30"/>
    </row>
    <row r="12082" spans="8:10" x14ac:dyDescent="0.25">
      <c r="H12082" s="30"/>
      <c r="I12082" s="30"/>
      <c r="J12082" s="30"/>
    </row>
    <row r="12083" spans="8:10" x14ac:dyDescent="0.25">
      <c r="H12083" s="30"/>
      <c r="I12083" s="30"/>
      <c r="J12083" s="30"/>
    </row>
    <row r="12084" spans="8:10" x14ac:dyDescent="0.25">
      <c r="H12084" s="30"/>
      <c r="I12084" s="30"/>
      <c r="J12084" s="30"/>
    </row>
    <row r="12085" spans="8:10" x14ac:dyDescent="0.25">
      <c r="H12085" s="30"/>
      <c r="I12085" s="30"/>
      <c r="J12085" s="30"/>
    </row>
    <row r="12086" spans="8:10" x14ac:dyDescent="0.25">
      <c r="H12086" s="30"/>
      <c r="I12086" s="30"/>
      <c r="J12086" s="30"/>
    </row>
    <row r="12087" spans="8:10" x14ac:dyDescent="0.25">
      <c r="H12087" s="30"/>
      <c r="I12087" s="30"/>
      <c r="J12087" s="30"/>
    </row>
    <row r="12088" spans="8:10" x14ac:dyDescent="0.25">
      <c r="H12088" s="30"/>
      <c r="I12088" s="30"/>
      <c r="J12088" s="30"/>
    </row>
    <row r="12089" spans="8:10" x14ac:dyDescent="0.25">
      <c r="H12089" s="30"/>
      <c r="I12089" s="30"/>
      <c r="J12089" s="30"/>
    </row>
    <row r="12090" spans="8:10" x14ac:dyDescent="0.25">
      <c r="H12090" s="30"/>
      <c r="I12090" s="30"/>
      <c r="J12090" s="30"/>
    </row>
    <row r="12091" spans="8:10" x14ac:dyDescent="0.25">
      <c r="H12091" s="30"/>
      <c r="I12091" s="30"/>
      <c r="J12091" s="30"/>
    </row>
    <row r="12092" spans="8:10" x14ac:dyDescent="0.25">
      <c r="H12092" s="30"/>
      <c r="I12092" s="30"/>
      <c r="J12092" s="30"/>
    </row>
    <row r="12093" spans="8:10" x14ac:dyDescent="0.25">
      <c r="H12093" s="30"/>
      <c r="I12093" s="30"/>
      <c r="J12093" s="30"/>
    </row>
    <row r="12094" spans="8:10" x14ac:dyDescent="0.25">
      <c r="H12094" s="30"/>
      <c r="I12094" s="30"/>
      <c r="J12094" s="30"/>
    </row>
    <row r="12095" spans="8:10" x14ac:dyDescent="0.25">
      <c r="H12095" s="30"/>
      <c r="I12095" s="30"/>
      <c r="J12095" s="30"/>
    </row>
    <row r="12096" spans="8:10" x14ac:dyDescent="0.25">
      <c r="H12096" s="30"/>
      <c r="I12096" s="30"/>
      <c r="J12096" s="30"/>
    </row>
    <row r="12097" spans="8:10" x14ac:dyDescent="0.25">
      <c r="H12097" s="30"/>
      <c r="I12097" s="30"/>
      <c r="J12097" s="30"/>
    </row>
    <row r="12098" spans="8:10" x14ac:dyDescent="0.25">
      <c r="H12098" s="30"/>
      <c r="I12098" s="30"/>
      <c r="J12098" s="30"/>
    </row>
    <row r="12099" spans="8:10" x14ac:dyDescent="0.25">
      <c r="H12099" s="30"/>
      <c r="I12099" s="30"/>
      <c r="J12099" s="30"/>
    </row>
    <row r="12100" spans="8:10" x14ac:dyDescent="0.25">
      <c r="H12100" s="30"/>
      <c r="I12100" s="30"/>
      <c r="J12100" s="30"/>
    </row>
    <row r="12101" spans="8:10" x14ac:dyDescent="0.25">
      <c r="H12101" s="30"/>
      <c r="I12101" s="30"/>
      <c r="J12101" s="30"/>
    </row>
    <row r="12102" spans="8:10" x14ac:dyDescent="0.25">
      <c r="H12102" s="30"/>
      <c r="I12102" s="30"/>
      <c r="J12102" s="30"/>
    </row>
    <row r="12103" spans="8:10" x14ac:dyDescent="0.25">
      <c r="H12103" s="30"/>
      <c r="I12103" s="30"/>
      <c r="J12103" s="30"/>
    </row>
    <row r="12104" spans="8:10" x14ac:dyDescent="0.25">
      <c r="H12104" s="30"/>
      <c r="I12104" s="30"/>
      <c r="J12104" s="30"/>
    </row>
    <row r="12105" spans="8:10" x14ac:dyDescent="0.25">
      <c r="H12105" s="30"/>
      <c r="I12105" s="30"/>
      <c r="J12105" s="30"/>
    </row>
    <row r="12106" spans="8:10" x14ac:dyDescent="0.25">
      <c r="H12106" s="30"/>
      <c r="I12106" s="30"/>
      <c r="J12106" s="30"/>
    </row>
    <row r="12107" spans="8:10" x14ac:dyDescent="0.25">
      <c r="H12107" s="30"/>
      <c r="I12107" s="30"/>
      <c r="J12107" s="30"/>
    </row>
    <row r="12108" spans="8:10" x14ac:dyDescent="0.25">
      <c r="H12108" s="30"/>
      <c r="I12108" s="30"/>
      <c r="J12108" s="30"/>
    </row>
    <row r="12109" spans="8:10" x14ac:dyDescent="0.25">
      <c r="H12109" s="30"/>
      <c r="I12109" s="30"/>
      <c r="J12109" s="30"/>
    </row>
    <row r="12110" spans="8:10" x14ac:dyDescent="0.25">
      <c r="H12110" s="30"/>
      <c r="I12110" s="30"/>
      <c r="J12110" s="30"/>
    </row>
    <row r="12111" spans="8:10" x14ac:dyDescent="0.25">
      <c r="H12111" s="30"/>
      <c r="I12111" s="30"/>
      <c r="J12111" s="30"/>
    </row>
    <row r="12112" spans="8:10" x14ac:dyDescent="0.25">
      <c r="H12112" s="30"/>
      <c r="I12112" s="30"/>
      <c r="J12112" s="30"/>
    </row>
    <row r="12113" spans="8:10" x14ac:dyDescent="0.25">
      <c r="H12113" s="30"/>
      <c r="I12113" s="30"/>
      <c r="J12113" s="30"/>
    </row>
    <row r="12114" spans="8:10" x14ac:dyDescent="0.25">
      <c r="H12114" s="30"/>
      <c r="I12114" s="30"/>
      <c r="J12114" s="30"/>
    </row>
    <row r="12115" spans="8:10" x14ac:dyDescent="0.25">
      <c r="H12115" s="30"/>
      <c r="I12115" s="30"/>
      <c r="J12115" s="30"/>
    </row>
    <row r="12116" spans="8:10" x14ac:dyDescent="0.25">
      <c r="H12116" s="30"/>
      <c r="I12116" s="30"/>
      <c r="J12116" s="30"/>
    </row>
    <row r="12117" spans="8:10" x14ac:dyDescent="0.25">
      <c r="H12117" s="30"/>
      <c r="I12117" s="30"/>
      <c r="J12117" s="30"/>
    </row>
    <row r="12118" spans="8:10" x14ac:dyDescent="0.25">
      <c r="H12118" s="30"/>
      <c r="I12118" s="30"/>
      <c r="J12118" s="30"/>
    </row>
    <row r="12119" spans="8:10" x14ac:dyDescent="0.25">
      <c r="H12119" s="30"/>
      <c r="I12119" s="30"/>
      <c r="J12119" s="30"/>
    </row>
    <row r="12120" spans="8:10" x14ac:dyDescent="0.25">
      <c r="H12120" s="30"/>
      <c r="I12120" s="30"/>
      <c r="J12120" s="30"/>
    </row>
    <row r="12121" spans="8:10" x14ac:dyDescent="0.25">
      <c r="H12121" s="30"/>
      <c r="I12121" s="30"/>
      <c r="J12121" s="30"/>
    </row>
    <row r="12122" spans="8:10" x14ac:dyDescent="0.25">
      <c r="H12122" s="30"/>
      <c r="I12122" s="30"/>
      <c r="J12122" s="30"/>
    </row>
    <row r="12123" spans="8:10" x14ac:dyDescent="0.25">
      <c r="H12123" s="30"/>
      <c r="I12123" s="30"/>
      <c r="J12123" s="30"/>
    </row>
    <row r="12124" spans="8:10" x14ac:dyDescent="0.25">
      <c r="H12124" s="30"/>
      <c r="I12124" s="30"/>
      <c r="J12124" s="30"/>
    </row>
    <row r="12125" spans="8:10" x14ac:dyDescent="0.25">
      <c r="H12125" s="30"/>
      <c r="I12125" s="30"/>
      <c r="J12125" s="30"/>
    </row>
    <row r="12126" spans="8:10" x14ac:dyDescent="0.25">
      <c r="H12126" s="30"/>
      <c r="I12126" s="30"/>
      <c r="J12126" s="30"/>
    </row>
    <row r="12127" spans="8:10" x14ac:dyDescent="0.25">
      <c r="H12127" s="30"/>
      <c r="I12127" s="30"/>
      <c r="J12127" s="30"/>
    </row>
    <row r="12128" spans="8:10" x14ac:dyDescent="0.25">
      <c r="H12128" s="30"/>
      <c r="I12128" s="30"/>
      <c r="J12128" s="30"/>
    </row>
    <row r="12129" spans="8:10" x14ac:dyDescent="0.25">
      <c r="H12129" s="30"/>
      <c r="I12129" s="30"/>
      <c r="J12129" s="30"/>
    </row>
    <row r="12130" spans="8:10" x14ac:dyDescent="0.25">
      <c r="H12130" s="30"/>
      <c r="I12130" s="30"/>
      <c r="J12130" s="30"/>
    </row>
    <row r="12131" spans="8:10" x14ac:dyDescent="0.25">
      <c r="H12131" s="30"/>
      <c r="I12131" s="30"/>
      <c r="J12131" s="30"/>
    </row>
    <row r="12132" spans="8:10" x14ac:dyDescent="0.25">
      <c r="H12132" s="30"/>
      <c r="I12132" s="30"/>
      <c r="J12132" s="30"/>
    </row>
    <row r="12133" spans="8:10" x14ac:dyDescent="0.25">
      <c r="H12133" s="30"/>
      <c r="I12133" s="30"/>
      <c r="J12133" s="30"/>
    </row>
    <row r="12134" spans="8:10" x14ac:dyDescent="0.25">
      <c r="H12134" s="30"/>
      <c r="I12134" s="30"/>
      <c r="J12134" s="30"/>
    </row>
    <row r="12135" spans="8:10" x14ac:dyDescent="0.25">
      <c r="H12135" s="30"/>
      <c r="I12135" s="30"/>
      <c r="J12135" s="30"/>
    </row>
    <row r="12136" spans="8:10" x14ac:dyDescent="0.25">
      <c r="H12136" s="30"/>
      <c r="I12136" s="30"/>
      <c r="J12136" s="30"/>
    </row>
    <row r="12137" spans="8:10" x14ac:dyDescent="0.25">
      <c r="H12137" s="30"/>
      <c r="I12137" s="30"/>
      <c r="J12137" s="30"/>
    </row>
    <row r="12138" spans="8:10" x14ac:dyDescent="0.25">
      <c r="H12138" s="30"/>
      <c r="I12138" s="30"/>
      <c r="J12138" s="30"/>
    </row>
    <row r="12139" spans="8:10" x14ac:dyDescent="0.25">
      <c r="H12139" s="30"/>
      <c r="I12139" s="30"/>
      <c r="J12139" s="30"/>
    </row>
    <row r="12140" spans="8:10" x14ac:dyDescent="0.25">
      <c r="H12140" s="30"/>
      <c r="I12140" s="30"/>
      <c r="J12140" s="30"/>
    </row>
    <row r="12141" spans="8:10" x14ac:dyDescent="0.25">
      <c r="H12141" s="30"/>
      <c r="I12141" s="30"/>
      <c r="J12141" s="30"/>
    </row>
    <row r="12142" spans="8:10" x14ac:dyDescent="0.25">
      <c r="H12142" s="30"/>
      <c r="I12142" s="30"/>
      <c r="J12142" s="30"/>
    </row>
    <row r="12143" spans="8:10" x14ac:dyDescent="0.25">
      <c r="H12143" s="30"/>
      <c r="I12143" s="30"/>
      <c r="J12143" s="30"/>
    </row>
    <row r="12144" spans="8:10" x14ac:dyDescent="0.25">
      <c r="H12144" s="30"/>
      <c r="I12144" s="30"/>
      <c r="J12144" s="30"/>
    </row>
    <row r="12145" spans="8:10" x14ac:dyDescent="0.25">
      <c r="H12145" s="30"/>
      <c r="I12145" s="30"/>
      <c r="J12145" s="30"/>
    </row>
    <row r="12146" spans="8:10" x14ac:dyDescent="0.25">
      <c r="H12146" s="30"/>
      <c r="I12146" s="30"/>
      <c r="J12146" s="30"/>
    </row>
    <row r="12147" spans="8:10" x14ac:dyDescent="0.25">
      <c r="H12147" s="30"/>
      <c r="I12147" s="30"/>
      <c r="J12147" s="30"/>
    </row>
    <row r="12148" spans="8:10" x14ac:dyDescent="0.25">
      <c r="H12148" s="30"/>
      <c r="I12148" s="30"/>
      <c r="J12148" s="30"/>
    </row>
    <row r="12149" spans="8:10" x14ac:dyDescent="0.25">
      <c r="H12149" s="30"/>
      <c r="I12149" s="30"/>
      <c r="J12149" s="30"/>
    </row>
    <row r="12150" spans="8:10" x14ac:dyDescent="0.25">
      <c r="H12150" s="30"/>
      <c r="I12150" s="30"/>
      <c r="J12150" s="30"/>
    </row>
    <row r="12151" spans="8:10" x14ac:dyDescent="0.25">
      <c r="H12151" s="30"/>
      <c r="I12151" s="30"/>
      <c r="J12151" s="30"/>
    </row>
    <row r="12152" spans="8:10" x14ac:dyDescent="0.25">
      <c r="H12152" s="30"/>
      <c r="I12152" s="30"/>
      <c r="J12152" s="30"/>
    </row>
    <row r="12153" spans="8:10" x14ac:dyDescent="0.25">
      <c r="H12153" s="30"/>
      <c r="I12153" s="30"/>
      <c r="J12153" s="30"/>
    </row>
    <row r="12154" spans="8:10" x14ac:dyDescent="0.25">
      <c r="H12154" s="30"/>
      <c r="I12154" s="30"/>
      <c r="J12154" s="30"/>
    </row>
    <row r="12155" spans="8:10" x14ac:dyDescent="0.25">
      <c r="H12155" s="30"/>
      <c r="I12155" s="30"/>
      <c r="J12155" s="30"/>
    </row>
    <row r="12156" spans="8:10" x14ac:dyDescent="0.25">
      <c r="H12156" s="30"/>
      <c r="I12156" s="30"/>
      <c r="J12156" s="30"/>
    </row>
    <row r="12157" spans="8:10" x14ac:dyDescent="0.25">
      <c r="H12157" s="30"/>
      <c r="I12157" s="30"/>
      <c r="J12157" s="30"/>
    </row>
    <row r="12158" spans="8:10" x14ac:dyDescent="0.25">
      <c r="H12158" s="30"/>
      <c r="I12158" s="30"/>
      <c r="J12158" s="30"/>
    </row>
    <row r="12159" spans="8:10" x14ac:dyDescent="0.25">
      <c r="H12159" s="30"/>
      <c r="I12159" s="30"/>
      <c r="J12159" s="30"/>
    </row>
    <row r="12160" spans="8:10" x14ac:dyDescent="0.25">
      <c r="H12160" s="30"/>
      <c r="I12160" s="30"/>
      <c r="J12160" s="30"/>
    </row>
    <row r="12161" spans="8:10" x14ac:dyDescent="0.25">
      <c r="H12161" s="30"/>
      <c r="I12161" s="30"/>
      <c r="J12161" s="30"/>
    </row>
    <row r="12162" spans="8:10" x14ac:dyDescent="0.25">
      <c r="H12162" s="30"/>
      <c r="I12162" s="30"/>
      <c r="J12162" s="30"/>
    </row>
    <row r="12163" spans="8:10" x14ac:dyDescent="0.25">
      <c r="H12163" s="30"/>
      <c r="I12163" s="30"/>
      <c r="J12163" s="30"/>
    </row>
    <row r="12164" spans="8:10" x14ac:dyDescent="0.25">
      <c r="H12164" s="30"/>
      <c r="I12164" s="30"/>
      <c r="J12164" s="30"/>
    </row>
    <row r="12165" spans="8:10" x14ac:dyDescent="0.25">
      <c r="H12165" s="30"/>
      <c r="I12165" s="30"/>
      <c r="J12165" s="30"/>
    </row>
    <row r="12166" spans="8:10" x14ac:dyDescent="0.25">
      <c r="H12166" s="30"/>
      <c r="I12166" s="30"/>
      <c r="J12166" s="30"/>
    </row>
    <row r="12167" spans="8:10" x14ac:dyDescent="0.25">
      <c r="H12167" s="30"/>
      <c r="I12167" s="30"/>
      <c r="J12167" s="30"/>
    </row>
    <row r="12168" spans="8:10" x14ac:dyDescent="0.25">
      <c r="H12168" s="30"/>
      <c r="I12168" s="30"/>
      <c r="J12168" s="30"/>
    </row>
    <row r="12169" spans="8:10" x14ac:dyDescent="0.25">
      <c r="H12169" s="30"/>
      <c r="I12169" s="30"/>
      <c r="J12169" s="30"/>
    </row>
    <row r="12170" spans="8:10" x14ac:dyDescent="0.25">
      <c r="H12170" s="30"/>
      <c r="I12170" s="30"/>
      <c r="J12170" s="30"/>
    </row>
    <row r="12171" spans="8:10" x14ac:dyDescent="0.25">
      <c r="H12171" s="30"/>
      <c r="I12171" s="30"/>
      <c r="J12171" s="30"/>
    </row>
    <row r="12172" spans="8:10" x14ac:dyDescent="0.25">
      <c r="H12172" s="30"/>
      <c r="I12172" s="30"/>
      <c r="J12172" s="30"/>
    </row>
    <row r="12173" spans="8:10" x14ac:dyDescent="0.25">
      <c r="H12173" s="30"/>
      <c r="I12173" s="30"/>
      <c r="J12173" s="30"/>
    </row>
    <row r="12174" spans="8:10" x14ac:dyDescent="0.25">
      <c r="H12174" s="30"/>
      <c r="I12174" s="30"/>
      <c r="J12174" s="30"/>
    </row>
    <row r="12175" spans="8:10" x14ac:dyDescent="0.25">
      <c r="H12175" s="30"/>
      <c r="I12175" s="30"/>
      <c r="J12175" s="30"/>
    </row>
    <row r="12176" spans="8:10" x14ac:dyDescent="0.25">
      <c r="H12176" s="30"/>
      <c r="I12176" s="30"/>
      <c r="J12176" s="30"/>
    </row>
    <row r="12177" spans="8:10" x14ac:dyDescent="0.25">
      <c r="H12177" s="30"/>
      <c r="I12177" s="30"/>
      <c r="J12177" s="30"/>
    </row>
    <row r="12178" spans="8:10" x14ac:dyDescent="0.25">
      <c r="H12178" s="30"/>
      <c r="I12178" s="30"/>
      <c r="J12178" s="30"/>
    </row>
    <row r="12179" spans="8:10" x14ac:dyDescent="0.25">
      <c r="H12179" s="30"/>
      <c r="I12179" s="30"/>
      <c r="J12179" s="30"/>
    </row>
    <row r="12180" spans="8:10" x14ac:dyDescent="0.25">
      <c r="H12180" s="30"/>
      <c r="I12180" s="30"/>
      <c r="J12180" s="30"/>
    </row>
    <row r="12181" spans="8:10" x14ac:dyDescent="0.25">
      <c r="H12181" s="30"/>
      <c r="I12181" s="30"/>
      <c r="J12181" s="30"/>
    </row>
    <row r="12182" spans="8:10" x14ac:dyDescent="0.25">
      <c r="H12182" s="30"/>
      <c r="I12182" s="30"/>
      <c r="J12182" s="30"/>
    </row>
    <row r="12183" spans="8:10" x14ac:dyDescent="0.25">
      <c r="H12183" s="30"/>
      <c r="I12183" s="30"/>
      <c r="J12183" s="30"/>
    </row>
    <row r="12184" spans="8:10" x14ac:dyDescent="0.25">
      <c r="H12184" s="30"/>
      <c r="I12184" s="30"/>
      <c r="J12184" s="30"/>
    </row>
    <row r="12185" spans="8:10" x14ac:dyDescent="0.25">
      <c r="H12185" s="30"/>
      <c r="I12185" s="30"/>
      <c r="J12185" s="30"/>
    </row>
    <row r="12186" spans="8:10" x14ac:dyDescent="0.25">
      <c r="H12186" s="30"/>
      <c r="I12186" s="30"/>
      <c r="J12186" s="30"/>
    </row>
    <row r="12187" spans="8:10" x14ac:dyDescent="0.25">
      <c r="H12187" s="30"/>
      <c r="I12187" s="30"/>
      <c r="J12187" s="30"/>
    </row>
    <row r="12188" spans="8:10" x14ac:dyDescent="0.25">
      <c r="H12188" s="30"/>
      <c r="I12188" s="30"/>
      <c r="J12188" s="30"/>
    </row>
    <row r="12189" spans="8:10" x14ac:dyDescent="0.25">
      <c r="H12189" s="30"/>
      <c r="I12189" s="30"/>
      <c r="J12189" s="30"/>
    </row>
    <row r="12190" spans="8:10" x14ac:dyDescent="0.25">
      <c r="H12190" s="30"/>
      <c r="I12190" s="30"/>
      <c r="J12190" s="30"/>
    </row>
    <row r="12191" spans="8:10" x14ac:dyDescent="0.25">
      <c r="H12191" s="30"/>
      <c r="I12191" s="30"/>
      <c r="J12191" s="30"/>
    </row>
    <row r="12192" spans="8:10" x14ac:dyDescent="0.25">
      <c r="H12192" s="30"/>
      <c r="I12192" s="30"/>
      <c r="J12192" s="30"/>
    </row>
    <row r="12193" spans="8:10" x14ac:dyDescent="0.25">
      <c r="H12193" s="30"/>
      <c r="I12193" s="30"/>
      <c r="J12193" s="30"/>
    </row>
    <row r="12194" spans="8:10" x14ac:dyDescent="0.25">
      <c r="H12194" s="30"/>
      <c r="I12194" s="30"/>
      <c r="J12194" s="30"/>
    </row>
    <row r="12195" spans="8:10" x14ac:dyDescent="0.25">
      <c r="H12195" s="30"/>
      <c r="I12195" s="30"/>
      <c r="J12195" s="30"/>
    </row>
    <row r="12196" spans="8:10" x14ac:dyDescent="0.25">
      <c r="H12196" s="30"/>
      <c r="I12196" s="30"/>
      <c r="J12196" s="30"/>
    </row>
    <row r="12197" spans="8:10" x14ac:dyDescent="0.25">
      <c r="H12197" s="30"/>
      <c r="I12197" s="30"/>
      <c r="J12197" s="30"/>
    </row>
    <row r="12198" spans="8:10" x14ac:dyDescent="0.25">
      <c r="H12198" s="30"/>
      <c r="I12198" s="30"/>
      <c r="J12198" s="30"/>
    </row>
    <row r="12199" spans="8:10" x14ac:dyDescent="0.25">
      <c r="H12199" s="30"/>
      <c r="I12199" s="30"/>
      <c r="J12199" s="30"/>
    </row>
    <row r="12200" spans="8:10" x14ac:dyDescent="0.25">
      <c r="H12200" s="30"/>
      <c r="I12200" s="30"/>
      <c r="J12200" s="30"/>
    </row>
    <row r="12201" spans="8:10" x14ac:dyDescent="0.25">
      <c r="H12201" s="30"/>
      <c r="I12201" s="30"/>
      <c r="J12201" s="30"/>
    </row>
    <row r="12202" spans="8:10" x14ac:dyDescent="0.25">
      <c r="H12202" s="30"/>
      <c r="I12202" s="30"/>
      <c r="J12202" s="30"/>
    </row>
    <row r="12203" spans="8:10" x14ac:dyDescent="0.25">
      <c r="H12203" s="30"/>
      <c r="I12203" s="30"/>
      <c r="J12203" s="30"/>
    </row>
    <row r="12204" spans="8:10" x14ac:dyDescent="0.25">
      <c r="H12204" s="30"/>
      <c r="I12204" s="30"/>
      <c r="J12204" s="30"/>
    </row>
    <row r="12205" spans="8:10" x14ac:dyDescent="0.25">
      <c r="H12205" s="30"/>
      <c r="I12205" s="30"/>
      <c r="J12205" s="30"/>
    </row>
    <row r="12206" spans="8:10" x14ac:dyDescent="0.25">
      <c r="H12206" s="30"/>
      <c r="I12206" s="30"/>
      <c r="J12206" s="30"/>
    </row>
    <row r="12207" spans="8:10" x14ac:dyDescent="0.25">
      <c r="H12207" s="30"/>
      <c r="I12207" s="30"/>
      <c r="J12207" s="30"/>
    </row>
    <row r="12208" spans="8:10" x14ac:dyDescent="0.25">
      <c r="H12208" s="30"/>
      <c r="I12208" s="30"/>
      <c r="J12208" s="30"/>
    </row>
    <row r="12209" spans="8:10" x14ac:dyDescent="0.25">
      <c r="H12209" s="30"/>
      <c r="I12209" s="30"/>
      <c r="J12209" s="30"/>
    </row>
    <row r="12210" spans="8:10" x14ac:dyDescent="0.25">
      <c r="H12210" s="30"/>
      <c r="I12210" s="30"/>
      <c r="J12210" s="30"/>
    </row>
    <row r="12211" spans="8:10" x14ac:dyDescent="0.25">
      <c r="H12211" s="30"/>
      <c r="I12211" s="30"/>
      <c r="J12211" s="30"/>
    </row>
    <row r="12212" spans="8:10" x14ac:dyDescent="0.25">
      <c r="H12212" s="30"/>
      <c r="I12212" s="30"/>
      <c r="J12212" s="30"/>
    </row>
    <row r="12213" spans="8:10" x14ac:dyDescent="0.25">
      <c r="H12213" s="30"/>
      <c r="I12213" s="30"/>
      <c r="J12213" s="30"/>
    </row>
    <row r="12214" spans="8:10" x14ac:dyDescent="0.25">
      <c r="H12214" s="30"/>
      <c r="I12214" s="30"/>
      <c r="J12214" s="30"/>
    </row>
    <row r="12215" spans="8:10" x14ac:dyDescent="0.25">
      <c r="H12215" s="30"/>
      <c r="I12215" s="30"/>
      <c r="J12215" s="30"/>
    </row>
    <row r="12216" spans="8:10" x14ac:dyDescent="0.25">
      <c r="H12216" s="30"/>
      <c r="I12216" s="30"/>
      <c r="J12216" s="30"/>
    </row>
    <row r="12217" spans="8:10" x14ac:dyDescent="0.25">
      <c r="H12217" s="30"/>
      <c r="I12217" s="30"/>
      <c r="J12217" s="30"/>
    </row>
    <row r="12218" spans="8:10" x14ac:dyDescent="0.25">
      <c r="H12218" s="30"/>
      <c r="I12218" s="30"/>
      <c r="J12218" s="30"/>
    </row>
    <row r="12219" spans="8:10" x14ac:dyDescent="0.25">
      <c r="H12219" s="30"/>
      <c r="I12219" s="30"/>
      <c r="J12219" s="30"/>
    </row>
    <row r="12220" spans="8:10" x14ac:dyDescent="0.25">
      <c r="H12220" s="30"/>
      <c r="I12220" s="30"/>
      <c r="J12220" s="30"/>
    </row>
    <row r="12221" spans="8:10" x14ac:dyDescent="0.25">
      <c r="H12221" s="30"/>
      <c r="I12221" s="30"/>
      <c r="J12221" s="30"/>
    </row>
    <row r="12222" spans="8:10" x14ac:dyDescent="0.25">
      <c r="H12222" s="30"/>
      <c r="I12222" s="30"/>
      <c r="J12222" s="30"/>
    </row>
    <row r="12223" spans="8:10" x14ac:dyDescent="0.25">
      <c r="H12223" s="30"/>
      <c r="I12223" s="30"/>
      <c r="J12223" s="30"/>
    </row>
    <row r="12224" spans="8:10" x14ac:dyDescent="0.25">
      <c r="H12224" s="30"/>
      <c r="I12224" s="30"/>
      <c r="J12224" s="30"/>
    </row>
    <row r="12225" spans="8:10" x14ac:dyDescent="0.25">
      <c r="H12225" s="30"/>
      <c r="I12225" s="30"/>
      <c r="J12225" s="30"/>
    </row>
    <row r="12226" spans="8:10" x14ac:dyDescent="0.25">
      <c r="H12226" s="30"/>
      <c r="I12226" s="30"/>
      <c r="J12226" s="30"/>
    </row>
    <row r="12227" spans="8:10" x14ac:dyDescent="0.25">
      <c r="H12227" s="30"/>
      <c r="I12227" s="30"/>
      <c r="J12227" s="30"/>
    </row>
    <row r="12228" spans="8:10" x14ac:dyDescent="0.25">
      <c r="H12228" s="30"/>
      <c r="I12228" s="30"/>
      <c r="J12228" s="30"/>
    </row>
    <row r="12229" spans="8:10" x14ac:dyDescent="0.25">
      <c r="H12229" s="30"/>
      <c r="I12229" s="30"/>
      <c r="J12229" s="30"/>
    </row>
    <row r="12230" spans="8:10" x14ac:dyDescent="0.25">
      <c r="H12230" s="30"/>
      <c r="I12230" s="30"/>
      <c r="J12230" s="30"/>
    </row>
    <row r="12231" spans="8:10" x14ac:dyDescent="0.25">
      <c r="H12231" s="30"/>
      <c r="I12231" s="30"/>
      <c r="J12231" s="30"/>
    </row>
    <row r="12232" spans="8:10" x14ac:dyDescent="0.25">
      <c r="H12232" s="30"/>
      <c r="I12232" s="30"/>
      <c r="J12232" s="30"/>
    </row>
    <row r="12233" spans="8:10" x14ac:dyDescent="0.25">
      <c r="H12233" s="30"/>
      <c r="I12233" s="30"/>
      <c r="J12233" s="30"/>
    </row>
    <row r="12234" spans="8:10" x14ac:dyDescent="0.25">
      <c r="H12234" s="30"/>
      <c r="I12234" s="30"/>
      <c r="J12234" s="30"/>
    </row>
    <row r="12235" spans="8:10" x14ac:dyDescent="0.25">
      <c r="H12235" s="30"/>
      <c r="I12235" s="30"/>
      <c r="J12235" s="30"/>
    </row>
    <row r="12236" spans="8:10" x14ac:dyDescent="0.25">
      <c r="H12236" s="30"/>
      <c r="I12236" s="30"/>
      <c r="J12236" s="30"/>
    </row>
    <row r="12237" spans="8:10" x14ac:dyDescent="0.25">
      <c r="H12237" s="30"/>
      <c r="I12237" s="30"/>
      <c r="J12237" s="30"/>
    </row>
    <row r="12238" spans="8:10" x14ac:dyDescent="0.25">
      <c r="H12238" s="30"/>
      <c r="I12238" s="30"/>
      <c r="J12238" s="30"/>
    </row>
    <row r="12239" spans="8:10" x14ac:dyDescent="0.25">
      <c r="H12239" s="30"/>
      <c r="I12239" s="30"/>
      <c r="J12239" s="30"/>
    </row>
    <row r="12240" spans="8:10" x14ac:dyDescent="0.25">
      <c r="H12240" s="30"/>
      <c r="I12240" s="30"/>
      <c r="J12240" s="30"/>
    </row>
    <row r="12241" spans="8:10" x14ac:dyDescent="0.25">
      <c r="H12241" s="30"/>
      <c r="I12241" s="30"/>
      <c r="J12241" s="30"/>
    </row>
    <row r="12242" spans="8:10" x14ac:dyDescent="0.25">
      <c r="H12242" s="30"/>
      <c r="I12242" s="30"/>
      <c r="J12242" s="30"/>
    </row>
    <row r="12243" spans="8:10" x14ac:dyDescent="0.25">
      <c r="H12243" s="30"/>
      <c r="I12243" s="30"/>
      <c r="J12243" s="30"/>
    </row>
    <row r="12244" spans="8:10" x14ac:dyDescent="0.25">
      <c r="H12244" s="30"/>
      <c r="I12244" s="30"/>
      <c r="J12244" s="30"/>
    </row>
    <row r="12245" spans="8:10" x14ac:dyDescent="0.25">
      <c r="H12245" s="30"/>
      <c r="I12245" s="30"/>
      <c r="J12245" s="30"/>
    </row>
    <row r="12246" spans="8:10" x14ac:dyDescent="0.25">
      <c r="H12246" s="30"/>
      <c r="I12246" s="30"/>
      <c r="J12246" s="30"/>
    </row>
    <row r="12247" spans="8:10" x14ac:dyDescent="0.25">
      <c r="H12247" s="30"/>
      <c r="I12247" s="30"/>
      <c r="J12247" s="30"/>
    </row>
    <row r="12248" spans="8:10" x14ac:dyDescent="0.25">
      <c r="H12248" s="30"/>
      <c r="I12248" s="30"/>
      <c r="J12248" s="30"/>
    </row>
    <row r="12249" spans="8:10" x14ac:dyDescent="0.25">
      <c r="H12249" s="30"/>
      <c r="I12249" s="30"/>
      <c r="J12249" s="30"/>
    </row>
    <row r="12250" spans="8:10" x14ac:dyDescent="0.25">
      <c r="H12250" s="30"/>
      <c r="I12250" s="30"/>
      <c r="J12250" s="30"/>
    </row>
    <row r="12251" spans="8:10" x14ac:dyDescent="0.25">
      <c r="H12251" s="30"/>
      <c r="I12251" s="30"/>
      <c r="J12251" s="30"/>
    </row>
    <row r="12252" spans="8:10" x14ac:dyDescent="0.25">
      <c r="H12252" s="30"/>
      <c r="I12252" s="30"/>
      <c r="J12252" s="30"/>
    </row>
    <row r="12253" spans="8:10" x14ac:dyDescent="0.25">
      <c r="H12253" s="30"/>
      <c r="I12253" s="30"/>
      <c r="J12253" s="30"/>
    </row>
    <row r="12254" spans="8:10" x14ac:dyDescent="0.25">
      <c r="H12254" s="30"/>
      <c r="I12254" s="30"/>
      <c r="J12254" s="30"/>
    </row>
    <row r="12255" spans="8:10" x14ac:dyDescent="0.25">
      <c r="H12255" s="30"/>
      <c r="I12255" s="30"/>
      <c r="J12255" s="30"/>
    </row>
    <row r="12256" spans="8:10" x14ac:dyDescent="0.25">
      <c r="H12256" s="30"/>
      <c r="I12256" s="30"/>
      <c r="J12256" s="30"/>
    </row>
    <row r="12257" spans="8:10" x14ac:dyDescent="0.25">
      <c r="H12257" s="30"/>
      <c r="I12257" s="30"/>
      <c r="J12257" s="30"/>
    </row>
    <row r="12258" spans="8:10" x14ac:dyDescent="0.25">
      <c r="H12258" s="30"/>
      <c r="I12258" s="30"/>
      <c r="J12258" s="30"/>
    </row>
    <row r="12259" spans="8:10" x14ac:dyDescent="0.25">
      <c r="H12259" s="30"/>
      <c r="I12259" s="30"/>
      <c r="J12259" s="30"/>
    </row>
    <row r="12260" spans="8:10" x14ac:dyDescent="0.25">
      <c r="H12260" s="30"/>
      <c r="I12260" s="30"/>
      <c r="J12260" s="30"/>
    </row>
    <row r="12261" spans="8:10" x14ac:dyDescent="0.25">
      <c r="H12261" s="30"/>
      <c r="I12261" s="30"/>
      <c r="J12261" s="30"/>
    </row>
    <row r="12262" spans="8:10" x14ac:dyDescent="0.25">
      <c r="H12262" s="30"/>
      <c r="I12262" s="30"/>
      <c r="J12262" s="30"/>
    </row>
    <row r="12263" spans="8:10" x14ac:dyDescent="0.25">
      <c r="H12263" s="30"/>
      <c r="I12263" s="30"/>
      <c r="J12263" s="30"/>
    </row>
    <row r="12264" spans="8:10" x14ac:dyDescent="0.25">
      <c r="H12264" s="30"/>
      <c r="I12264" s="30"/>
      <c r="J12264" s="30"/>
    </row>
    <row r="12265" spans="8:10" x14ac:dyDescent="0.25">
      <c r="H12265" s="30"/>
      <c r="I12265" s="30"/>
      <c r="J12265" s="30"/>
    </row>
    <row r="12266" spans="8:10" x14ac:dyDescent="0.25">
      <c r="H12266" s="30"/>
      <c r="I12266" s="30"/>
      <c r="J12266" s="30"/>
    </row>
    <row r="12267" spans="8:10" x14ac:dyDescent="0.25">
      <c r="H12267" s="30"/>
      <c r="I12267" s="30"/>
      <c r="J12267" s="30"/>
    </row>
    <row r="12268" spans="8:10" x14ac:dyDescent="0.25">
      <c r="H12268" s="30"/>
      <c r="I12268" s="30"/>
      <c r="J12268" s="30"/>
    </row>
    <row r="12269" spans="8:10" x14ac:dyDescent="0.25">
      <c r="H12269" s="30"/>
      <c r="I12269" s="30"/>
      <c r="J12269" s="30"/>
    </row>
    <row r="12270" spans="8:10" x14ac:dyDescent="0.25">
      <c r="H12270" s="30"/>
      <c r="I12270" s="30"/>
      <c r="J12270" s="30"/>
    </row>
    <row r="12271" spans="8:10" x14ac:dyDescent="0.25">
      <c r="H12271" s="30"/>
      <c r="I12271" s="30"/>
      <c r="J12271" s="30"/>
    </row>
    <row r="12272" spans="8:10" x14ac:dyDescent="0.25">
      <c r="H12272" s="30"/>
      <c r="I12272" s="30"/>
      <c r="J12272" s="30"/>
    </row>
    <row r="12273" spans="8:10" x14ac:dyDescent="0.25">
      <c r="H12273" s="30"/>
      <c r="I12273" s="30"/>
      <c r="J12273" s="30"/>
    </row>
    <row r="12274" spans="8:10" x14ac:dyDescent="0.25">
      <c r="H12274" s="30"/>
      <c r="I12274" s="30"/>
      <c r="J12274" s="30"/>
    </row>
    <row r="12275" spans="8:10" x14ac:dyDescent="0.25">
      <c r="H12275" s="30"/>
      <c r="I12275" s="30"/>
      <c r="J12275" s="30"/>
    </row>
    <row r="12276" spans="8:10" x14ac:dyDescent="0.25">
      <c r="H12276" s="30"/>
      <c r="I12276" s="30"/>
      <c r="J12276" s="30"/>
    </row>
    <row r="12277" spans="8:10" x14ac:dyDescent="0.25">
      <c r="H12277" s="30"/>
      <c r="I12277" s="30"/>
      <c r="J12277" s="30"/>
    </row>
    <row r="12278" spans="8:10" x14ac:dyDescent="0.25">
      <c r="H12278" s="30"/>
      <c r="I12278" s="30"/>
      <c r="J12278" s="30"/>
    </row>
    <row r="12279" spans="8:10" x14ac:dyDescent="0.25">
      <c r="H12279" s="30"/>
      <c r="I12279" s="30"/>
      <c r="J12279" s="30"/>
    </row>
    <row r="12280" spans="8:10" x14ac:dyDescent="0.25">
      <c r="H12280" s="30"/>
      <c r="I12280" s="30"/>
      <c r="J12280" s="30"/>
    </row>
    <row r="12281" spans="8:10" x14ac:dyDescent="0.25">
      <c r="H12281" s="30"/>
      <c r="I12281" s="30"/>
      <c r="J12281" s="30"/>
    </row>
    <row r="12282" spans="8:10" x14ac:dyDescent="0.25">
      <c r="H12282" s="30"/>
      <c r="I12282" s="30"/>
      <c r="J12282" s="30"/>
    </row>
    <row r="12283" spans="8:10" x14ac:dyDescent="0.25">
      <c r="H12283" s="30"/>
      <c r="I12283" s="30"/>
      <c r="J12283" s="30"/>
    </row>
    <row r="12284" spans="8:10" x14ac:dyDescent="0.25">
      <c r="H12284" s="30"/>
      <c r="I12284" s="30"/>
      <c r="J12284" s="30"/>
    </row>
    <row r="12285" spans="8:10" x14ac:dyDescent="0.25">
      <c r="H12285" s="30"/>
      <c r="I12285" s="30"/>
      <c r="J12285" s="30"/>
    </row>
    <row r="12286" spans="8:10" x14ac:dyDescent="0.25">
      <c r="H12286" s="30"/>
      <c r="I12286" s="30"/>
      <c r="J12286" s="30"/>
    </row>
    <row r="12287" spans="8:10" x14ac:dyDescent="0.25">
      <c r="H12287" s="30"/>
      <c r="I12287" s="30"/>
      <c r="J12287" s="30"/>
    </row>
    <row r="12288" spans="8:10" x14ac:dyDescent="0.25">
      <c r="H12288" s="30"/>
      <c r="I12288" s="30"/>
      <c r="J12288" s="30"/>
    </row>
    <row r="12289" spans="8:10" x14ac:dyDescent="0.25">
      <c r="H12289" s="30"/>
      <c r="I12289" s="30"/>
      <c r="J12289" s="30"/>
    </row>
    <row r="12290" spans="8:10" x14ac:dyDescent="0.25">
      <c r="H12290" s="30"/>
      <c r="I12290" s="30"/>
      <c r="J12290" s="30"/>
    </row>
    <row r="12291" spans="8:10" x14ac:dyDescent="0.25">
      <c r="H12291" s="30"/>
      <c r="I12291" s="30"/>
      <c r="J12291" s="30"/>
    </row>
    <row r="12292" spans="8:10" x14ac:dyDescent="0.25">
      <c r="H12292" s="30"/>
      <c r="I12292" s="30"/>
      <c r="J12292" s="30"/>
    </row>
    <row r="12293" spans="8:10" x14ac:dyDescent="0.25">
      <c r="H12293" s="30"/>
      <c r="I12293" s="30"/>
      <c r="J12293" s="30"/>
    </row>
    <row r="12294" spans="8:10" x14ac:dyDescent="0.25">
      <c r="H12294" s="30"/>
      <c r="I12294" s="30"/>
      <c r="J12294" s="30"/>
    </row>
    <row r="12295" spans="8:10" x14ac:dyDescent="0.25">
      <c r="H12295" s="30"/>
      <c r="I12295" s="30"/>
      <c r="J12295" s="30"/>
    </row>
    <row r="12296" spans="8:10" x14ac:dyDescent="0.25">
      <c r="H12296" s="30"/>
      <c r="I12296" s="30"/>
      <c r="J12296" s="30"/>
    </row>
    <row r="12297" spans="8:10" x14ac:dyDescent="0.25">
      <c r="H12297" s="30"/>
      <c r="I12297" s="30"/>
      <c r="J12297" s="30"/>
    </row>
    <row r="12298" spans="8:10" x14ac:dyDescent="0.25">
      <c r="H12298" s="30"/>
      <c r="I12298" s="30"/>
      <c r="J12298" s="30"/>
    </row>
    <row r="12299" spans="8:10" x14ac:dyDescent="0.25">
      <c r="H12299" s="30"/>
      <c r="I12299" s="30"/>
      <c r="J12299" s="30"/>
    </row>
    <row r="12300" spans="8:10" x14ac:dyDescent="0.25">
      <c r="H12300" s="30"/>
      <c r="I12300" s="30"/>
      <c r="J12300" s="30"/>
    </row>
    <row r="12301" spans="8:10" x14ac:dyDescent="0.25">
      <c r="H12301" s="30"/>
      <c r="I12301" s="30"/>
      <c r="J12301" s="30"/>
    </row>
    <row r="12302" spans="8:10" x14ac:dyDescent="0.25">
      <c r="H12302" s="30"/>
      <c r="I12302" s="30"/>
      <c r="J12302" s="30"/>
    </row>
    <row r="12303" spans="8:10" x14ac:dyDescent="0.25">
      <c r="H12303" s="30"/>
      <c r="I12303" s="30"/>
      <c r="J12303" s="30"/>
    </row>
    <row r="12304" spans="8:10" x14ac:dyDescent="0.25">
      <c r="H12304" s="30"/>
      <c r="I12304" s="30"/>
      <c r="J12304" s="30"/>
    </row>
    <row r="12305" spans="8:10" x14ac:dyDescent="0.25">
      <c r="H12305" s="30"/>
      <c r="I12305" s="30"/>
      <c r="J12305" s="30"/>
    </row>
    <row r="12306" spans="8:10" x14ac:dyDescent="0.25">
      <c r="H12306" s="30"/>
      <c r="I12306" s="30"/>
      <c r="J12306" s="30"/>
    </row>
    <row r="12307" spans="8:10" x14ac:dyDescent="0.25">
      <c r="H12307" s="30"/>
      <c r="I12307" s="30"/>
      <c r="J12307" s="30"/>
    </row>
    <row r="12308" spans="8:10" x14ac:dyDescent="0.25">
      <c r="H12308" s="30"/>
      <c r="I12308" s="30"/>
      <c r="J12308" s="30"/>
    </row>
    <row r="12309" spans="8:10" x14ac:dyDescent="0.25">
      <c r="H12309" s="30"/>
      <c r="I12309" s="30"/>
      <c r="J12309" s="30"/>
    </row>
    <row r="12310" spans="8:10" x14ac:dyDescent="0.25">
      <c r="H12310" s="30"/>
      <c r="I12310" s="30"/>
      <c r="J12310" s="30"/>
    </row>
    <row r="12311" spans="8:10" x14ac:dyDescent="0.25">
      <c r="H12311" s="30"/>
      <c r="I12311" s="30"/>
      <c r="J12311" s="30"/>
    </row>
    <row r="12312" spans="8:10" x14ac:dyDescent="0.25">
      <c r="H12312" s="30"/>
      <c r="I12312" s="30"/>
      <c r="J12312" s="30"/>
    </row>
    <row r="12313" spans="8:10" x14ac:dyDescent="0.25">
      <c r="H12313" s="30"/>
      <c r="I12313" s="30"/>
      <c r="J12313" s="30"/>
    </row>
    <row r="12314" spans="8:10" x14ac:dyDescent="0.25">
      <c r="H12314" s="30"/>
      <c r="I12314" s="30"/>
      <c r="J12314" s="30"/>
    </row>
    <row r="12315" spans="8:10" x14ac:dyDescent="0.25">
      <c r="H12315" s="30"/>
      <c r="I12315" s="30"/>
      <c r="J12315" s="30"/>
    </row>
    <row r="12316" spans="8:10" x14ac:dyDescent="0.25">
      <c r="H12316" s="30"/>
      <c r="I12316" s="30"/>
      <c r="J12316" s="30"/>
    </row>
    <row r="12317" spans="8:10" x14ac:dyDescent="0.25">
      <c r="H12317" s="30"/>
      <c r="I12317" s="30"/>
      <c r="J12317" s="30"/>
    </row>
    <row r="12318" spans="8:10" x14ac:dyDescent="0.25">
      <c r="H12318" s="30"/>
      <c r="I12318" s="30"/>
      <c r="J12318" s="30"/>
    </row>
    <row r="12319" spans="8:10" x14ac:dyDescent="0.25">
      <c r="H12319" s="30"/>
      <c r="I12319" s="30"/>
      <c r="J12319" s="30"/>
    </row>
    <row r="12320" spans="8:10" x14ac:dyDescent="0.25">
      <c r="H12320" s="30"/>
      <c r="I12320" s="30"/>
      <c r="J12320" s="30"/>
    </row>
    <row r="12321" spans="8:10" x14ac:dyDescent="0.25">
      <c r="H12321" s="30"/>
      <c r="I12321" s="30"/>
      <c r="J12321" s="30"/>
    </row>
    <row r="12322" spans="8:10" x14ac:dyDescent="0.25">
      <c r="H12322" s="30"/>
      <c r="I12322" s="30"/>
      <c r="J12322" s="30"/>
    </row>
    <row r="12323" spans="8:10" x14ac:dyDescent="0.25">
      <c r="H12323" s="30"/>
      <c r="I12323" s="30"/>
      <c r="J12323" s="30"/>
    </row>
    <row r="12324" spans="8:10" x14ac:dyDescent="0.25">
      <c r="H12324" s="30"/>
      <c r="I12324" s="30"/>
      <c r="J12324" s="30"/>
    </row>
    <row r="12325" spans="8:10" x14ac:dyDescent="0.25">
      <c r="H12325" s="30"/>
      <c r="I12325" s="30"/>
      <c r="J12325" s="30"/>
    </row>
    <row r="12326" spans="8:10" x14ac:dyDescent="0.25">
      <c r="H12326" s="30"/>
      <c r="I12326" s="30"/>
      <c r="J12326" s="30"/>
    </row>
    <row r="12327" spans="8:10" x14ac:dyDescent="0.25">
      <c r="H12327" s="30"/>
      <c r="I12327" s="30"/>
      <c r="J12327" s="30"/>
    </row>
    <row r="12328" spans="8:10" x14ac:dyDescent="0.25">
      <c r="H12328" s="30"/>
      <c r="I12328" s="30"/>
      <c r="J12328" s="30"/>
    </row>
    <row r="12329" spans="8:10" x14ac:dyDescent="0.25">
      <c r="H12329" s="30"/>
      <c r="I12329" s="30"/>
      <c r="J12329" s="30"/>
    </row>
    <row r="12330" spans="8:10" x14ac:dyDescent="0.25">
      <c r="H12330" s="30"/>
      <c r="I12330" s="30"/>
      <c r="J12330" s="30"/>
    </row>
    <row r="12331" spans="8:10" x14ac:dyDescent="0.25">
      <c r="H12331" s="30"/>
      <c r="I12331" s="30"/>
      <c r="J12331" s="30"/>
    </row>
    <row r="12332" spans="8:10" x14ac:dyDescent="0.25">
      <c r="H12332" s="30"/>
      <c r="I12332" s="30"/>
      <c r="J12332" s="30"/>
    </row>
    <row r="12333" spans="8:10" x14ac:dyDescent="0.25">
      <c r="H12333" s="30"/>
      <c r="I12333" s="30"/>
      <c r="J12333" s="30"/>
    </row>
    <row r="12334" spans="8:10" x14ac:dyDescent="0.25">
      <c r="H12334" s="30"/>
      <c r="I12334" s="30"/>
      <c r="J12334" s="30"/>
    </row>
    <row r="12335" spans="8:10" x14ac:dyDescent="0.25">
      <c r="H12335" s="30"/>
      <c r="I12335" s="30"/>
      <c r="J12335" s="30"/>
    </row>
    <row r="12336" spans="8:10" x14ac:dyDescent="0.25">
      <c r="H12336" s="30"/>
      <c r="I12336" s="30"/>
      <c r="J12336" s="30"/>
    </row>
    <row r="12337" spans="8:10" x14ac:dyDescent="0.25">
      <c r="H12337" s="30"/>
      <c r="I12337" s="30"/>
      <c r="J12337" s="30"/>
    </row>
    <row r="12338" spans="8:10" x14ac:dyDescent="0.25">
      <c r="H12338" s="30"/>
      <c r="I12338" s="30"/>
      <c r="J12338" s="30"/>
    </row>
    <row r="12339" spans="8:10" x14ac:dyDescent="0.25">
      <c r="H12339" s="30"/>
      <c r="I12339" s="30"/>
      <c r="J12339" s="30"/>
    </row>
    <row r="12340" spans="8:10" x14ac:dyDescent="0.25">
      <c r="H12340" s="30"/>
      <c r="I12340" s="30"/>
      <c r="J12340" s="30"/>
    </row>
    <row r="12341" spans="8:10" x14ac:dyDescent="0.25">
      <c r="H12341" s="30"/>
      <c r="I12341" s="30"/>
      <c r="J12341" s="30"/>
    </row>
    <row r="12342" spans="8:10" x14ac:dyDescent="0.25">
      <c r="H12342" s="30"/>
      <c r="I12342" s="30"/>
      <c r="J12342" s="30"/>
    </row>
    <row r="12343" spans="8:10" x14ac:dyDescent="0.25">
      <c r="H12343" s="30"/>
      <c r="I12343" s="30"/>
      <c r="J12343" s="30"/>
    </row>
    <row r="12344" spans="8:10" x14ac:dyDescent="0.25">
      <c r="H12344" s="30"/>
      <c r="I12344" s="30"/>
      <c r="J12344" s="30"/>
    </row>
    <row r="12345" spans="8:10" x14ac:dyDescent="0.25">
      <c r="H12345" s="30"/>
      <c r="I12345" s="30"/>
      <c r="J12345" s="30"/>
    </row>
    <row r="12346" spans="8:10" x14ac:dyDescent="0.25">
      <c r="H12346" s="30"/>
      <c r="I12346" s="30"/>
      <c r="J12346" s="30"/>
    </row>
    <row r="12347" spans="8:10" x14ac:dyDescent="0.25">
      <c r="H12347" s="30"/>
      <c r="I12347" s="30"/>
      <c r="J12347" s="30"/>
    </row>
    <row r="12348" spans="8:10" x14ac:dyDescent="0.25">
      <c r="H12348" s="30"/>
      <c r="I12348" s="30"/>
      <c r="J12348" s="30"/>
    </row>
    <row r="12349" spans="8:10" x14ac:dyDescent="0.25">
      <c r="H12349" s="30"/>
      <c r="I12349" s="30"/>
      <c r="J12349" s="30"/>
    </row>
    <row r="12350" spans="8:10" x14ac:dyDescent="0.25">
      <c r="H12350" s="30"/>
      <c r="I12350" s="30"/>
      <c r="J12350" s="30"/>
    </row>
    <row r="12351" spans="8:10" x14ac:dyDescent="0.25">
      <c r="H12351" s="30"/>
      <c r="I12351" s="30"/>
      <c r="J12351" s="30"/>
    </row>
    <row r="12352" spans="8:10" x14ac:dyDescent="0.25">
      <c r="H12352" s="30"/>
      <c r="I12352" s="30"/>
      <c r="J12352" s="30"/>
    </row>
    <row r="12353" spans="8:10" x14ac:dyDescent="0.25">
      <c r="H12353" s="30"/>
      <c r="I12353" s="30"/>
      <c r="J12353" s="30"/>
    </row>
    <row r="12354" spans="8:10" x14ac:dyDescent="0.25">
      <c r="H12354" s="30"/>
      <c r="I12354" s="30"/>
      <c r="J12354" s="30"/>
    </row>
    <row r="12355" spans="8:10" x14ac:dyDescent="0.25">
      <c r="H12355" s="30"/>
      <c r="I12355" s="30"/>
      <c r="J12355" s="30"/>
    </row>
    <row r="12356" spans="8:10" x14ac:dyDescent="0.25">
      <c r="H12356" s="30"/>
      <c r="I12356" s="30"/>
      <c r="J12356" s="30"/>
    </row>
    <row r="12357" spans="8:10" x14ac:dyDescent="0.25">
      <c r="H12357" s="30"/>
      <c r="I12357" s="30"/>
      <c r="J12357" s="30"/>
    </row>
    <row r="12358" spans="8:10" x14ac:dyDescent="0.25">
      <c r="H12358" s="30"/>
      <c r="I12358" s="30"/>
      <c r="J12358" s="30"/>
    </row>
    <row r="12359" spans="8:10" x14ac:dyDescent="0.25">
      <c r="H12359" s="30"/>
      <c r="I12359" s="30"/>
      <c r="J12359" s="30"/>
    </row>
    <row r="12360" spans="8:10" x14ac:dyDescent="0.25">
      <c r="H12360" s="30"/>
      <c r="I12360" s="30"/>
      <c r="J12360" s="30"/>
    </row>
    <row r="12361" spans="8:10" x14ac:dyDescent="0.25">
      <c r="H12361" s="30"/>
      <c r="I12361" s="30"/>
      <c r="J12361" s="30"/>
    </row>
    <row r="12362" spans="8:10" x14ac:dyDescent="0.25">
      <c r="H12362" s="30"/>
      <c r="I12362" s="30"/>
      <c r="J12362" s="30"/>
    </row>
    <row r="12363" spans="8:10" x14ac:dyDescent="0.25">
      <c r="H12363" s="30"/>
      <c r="I12363" s="30"/>
      <c r="J12363" s="30"/>
    </row>
    <row r="12364" spans="8:10" x14ac:dyDescent="0.25">
      <c r="H12364" s="30"/>
      <c r="I12364" s="30"/>
      <c r="J12364" s="30"/>
    </row>
    <row r="12365" spans="8:10" x14ac:dyDescent="0.25">
      <c r="H12365" s="30"/>
      <c r="I12365" s="30"/>
      <c r="J12365" s="30"/>
    </row>
    <row r="12366" spans="8:10" x14ac:dyDescent="0.25">
      <c r="H12366" s="30"/>
      <c r="I12366" s="30"/>
      <c r="J12366" s="30"/>
    </row>
    <row r="12367" spans="8:10" x14ac:dyDescent="0.25">
      <c r="H12367" s="30"/>
      <c r="I12367" s="30"/>
      <c r="J12367" s="30"/>
    </row>
    <row r="12368" spans="8:10" x14ac:dyDescent="0.25">
      <c r="H12368" s="30"/>
      <c r="I12368" s="30"/>
      <c r="J12368" s="30"/>
    </row>
    <row r="12369" spans="8:10" x14ac:dyDescent="0.25">
      <c r="H12369" s="30"/>
      <c r="I12369" s="30"/>
      <c r="J12369" s="30"/>
    </row>
    <row r="12370" spans="8:10" x14ac:dyDescent="0.25">
      <c r="H12370" s="30"/>
      <c r="I12370" s="30"/>
      <c r="J12370" s="30"/>
    </row>
    <row r="12371" spans="8:10" x14ac:dyDescent="0.25">
      <c r="H12371" s="30"/>
      <c r="I12371" s="30"/>
      <c r="J12371" s="30"/>
    </row>
    <row r="12372" spans="8:10" x14ac:dyDescent="0.25">
      <c r="H12372" s="30"/>
      <c r="I12372" s="30"/>
      <c r="J12372" s="30"/>
    </row>
    <row r="12373" spans="8:10" x14ac:dyDescent="0.25">
      <c r="H12373" s="30"/>
      <c r="I12373" s="30"/>
      <c r="J12373" s="30"/>
    </row>
    <row r="12374" spans="8:10" x14ac:dyDescent="0.25">
      <c r="H12374" s="30"/>
      <c r="I12374" s="30"/>
      <c r="J12374" s="30"/>
    </row>
    <row r="12375" spans="8:10" x14ac:dyDescent="0.25">
      <c r="H12375" s="30"/>
      <c r="I12375" s="30"/>
      <c r="J12375" s="30"/>
    </row>
    <row r="12376" spans="8:10" x14ac:dyDescent="0.25">
      <c r="H12376" s="30"/>
      <c r="I12376" s="30"/>
      <c r="J12376" s="30"/>
    </row>
  </sheetData>
  <mergeCells count="2">
    <mergeCell ref="A2:B2"/>
    <mergeCell ref="A1:E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0010"/>
  <sheetViews>
    <sheetView zoomScale="85" zoomScaleNormal="85" workbookViewId="0">
      <selection activeCell="D2" sqref="D2"/>
    </sheetView>
  </sheetViews>
  <sheetFormatPr defaultColWidth="9.140625" defaultRowHeight="15" x14ac:dyDescent="0.25"/>
  <cols>
    <col min="1" max="16384" width="9.140625" style="28"/>
  </cols>
  <sheetData>
    <row r="1" spans="1:23" x14ac:dyDescent="0.25">
      <c r="A1" s="33" t="s">
        <v>15</v>
      </c>
      <c r="B1" s="32"/>
      <c r="C1" s="32"/>
      <c r="D1" s="32"/>
      <c r="E1" s="32"/>
      <c r="S1" s="32" t="s">
        <v>14</v>
      </c>
      <c r="T1" s="32"/>
      <c r="U1" s="32"/>
      <c r="V1" s="32"/>
      <c r="W1" s="32"/>
    </row>
    <row r="2" spans="1:23" x14ac:dyDescent="0.25">
      <c r="A2" s="32" t="s">
        <v>13</v>
      </c>
      <c r="B2" s="32"/>
      <c r="C2" s="28">
        <f>COUNT(A4:A30)</f>
        <v>7</v>
      </c>
      <c r="D2" s="28" t="s">
        <v>0</v>
      </c>
      <c r="E2" s="28" t="s">
        <v>1</v>
      </c>
    </row>
    <row r="3" spans="1:23" ht="15" customHeight="1" x14ac:dyDescent="0.25">
      <c r="A3" s="28" t="s">
        <v>0</v>
      </c>
      <c r="B3" s="28" t="s">
        <v>1</v>
      </c>
      <c r="D3" s="31">
        <f>-970</f>
        <v>-970</v>
      </c>
      <c r="E3" s="29">
        <v>-320</v>
      </c>
    </row>
    <row r="4" spans="1:23" ht="15" customHeight="1" x14ac:dyDescent="0.25">
      <c r="A4" s="28">
        <v>-970</v>
      </c>
      <c r="B4" s="28">
        <v>-320</v>
      </c>
      <c r="D4" s="31">
        <f>-969.984</f>
        <v>-969.98400000000004</v>
      </c>
      <c r="E4" s="29">
        <v>-319.85300000000001</v>
      </c>
    </row>
    <row r="5" spans="1:23" ht="15" customHeight="1" x14ac:dyDescent="0.25">
      <c r="A5" s="28">
        <f>A4+160</f>
        <v>-810</v>
      </c>
      <c r="B5" s="28">
        <v>500</v>
      </c>
      <c r="D5" s="31">
        <f>-969.968</f>
        <v>-969.96799999999996</v>
      </c>
      <c r="E5" s="29">
        <v>-319.70600000000002</v>
      </c>
    </row>
    <row r="6" spans="1:23" ht="15" customHeight="1" x14ac:dyDescent="0.25">
      <c r="A6" s="29">
        <f t="shared" ref="A6:A10" si="0">A5+160</f>
        <v>-650</v>
      </c>
      <c r="B6" s="28">
        <v>-400</v>
      </c>
      <c r="D6" s="31">
        <f>-969.952</f>
        <v>-969.952</v>
      </c>
      <c r="E6" s="29">
        <v>-319.56</v>
      </c>
    </row>
    <row r="7" spans="1:23" ht="15" customHeight="1" x14ac:dyDescent="0.25">
      <c r="A7" s="29">
        <f t="shared" si="0"/>
        <v>-490</v>
      </c>
      <c r="B7" s="28">
        <v>777</v>
      </c>
      <c r="D7" s="31">
        <f>-969.936</f>
        <v>-969.93600000000004</v>
      </c>
      <c r="E7" s="29">
        <v>-319.41300000000001</v>
      </c>
    </row>
    <row r="8" spans="1:23" ht="15" customHeight="1" x14ac:dyDescent="0.25">
      <c r="A8" s="29">
        <f t="shared" si="0"/>
        <v>-330</v>
      </c>
      <c r="B8" s="28">
        <v>273.75</v>
      </c>
      <c r="C8" s="2"/>
      <c r="D8" s="31">
        <f>-969.92</f>
        <v>-969.92</v>
      </c>
      <c r="E8" s="2">
        <v>-319.26600000000002</v>
      </c>
    </row>
    <row r="9" spans="1:23" ht="15" customHeight="1" x14ac:dyDescent="0.25">
      <c r="A9" s="29">
        <f t="shared" si="0"/>
        <v>-170</v>
      </c>
      <c r="B9" s="28">
        <v>834.5</v>
      </c>
      <c r="C9" s="2"/>
      <c r="D9" s="31">
        <f>-969.904</f>
        <v>-969.904</v>
      </c>
      <c r="E9" s="2">
        <v>-319.11900000000003</v>
      </c>
    </row>
    <row r="10" spans="1:23" ht="15" customHeight="1" x14ac:dyDescent="0.25">
      <c r="A10" s="29">
        <f t="shared" si="0"/>
        <v>-10</v>
      </c>
      <c r="B10" s="28">
        <v>350</v>
      </c>
      <c r="D10" s="31">
        <f>-969.888</f>
        <v>-969.88800000000003</v>
      </c>
      <c r="E10" s="2">
        <v>-318.97199999999998</v>
      </c>
    </row>
    <row r="11" spans="1:23" ht="15" customHeight="1" x14ac:dyDescent="0.25">
      <c r="A11" s="29"/>
      <c r="D11" s="31">
        <f>-969.872</f>
        <v>-969.87199999999996</v>
      </c>
      <c r="E11" s="2">
        <v>-318.82499999999999</v>
      </c>
    </row>
    <row r="12" spans="1:23" ht="15" customHeight="1" x14ac:dyDescent="0.25">
      <c r="D12" s="31">
        <f>-969.856</f>
        <v>-969.85599999999999</v>
      </c>
      <c r="E12" s="29">
        <v>-318.67899999999997</v>
      </c>
    </row>
    <row r="13" spans="1:23" ht="15" customHeight="1" x14ac:dyDescent="0.25">
      <c r="D13" s="31">
        <f>-969.84</f>
        <v>-969.84</v>
      </c>
      <c r="E13" s="29">
        <v>-318.53199999999998</v>
      </c>
    </row>
    <row r="14" spans="1:23" ht="15" customHeight="1" x14ac:dyDescent="0.25">
      <c r="D14" s="31">
        <f>-969.824</f>
        <v>-969.82399999999996</v>
      </c>
      <c r="E14" s="29">
        <v>-318.38499999999999</v>
      </c>
    </row>
    <row r="15" spans="1:23" ht="15" customHeight="1" x14ac:dyDescent="0.25">
      <c r="D15" s="31">
        <f>-969.808</f>
        <v>-969.80799999999999</v>
      </c>
      <c r="E15" s="29">
        <v>-318.238</v>
      </c>
    </row>
    <row r="16" spans="1:23" ht="15" customHeight="1" x14ac:dyDescent="0.25">
      <c r="D16" s="31">
        <f>-969.792</f>
        <v>-969.79200000000003</v>
      </c>
      <c r="E16" s="29">
        <v>-318.09100000000001</v>
      </c>
    </row>
    <row r="17" spans="4:5" ht="15" customHeight="1" x14ac:dyDescent="0.25">
      <c r="D17" s="31">
        <f>-969.776</f>
        <v>-969.77599999999995</v>
      </c>
      <c r="E17" s="29">
        <v>-317.94400000000002</v>
      </c>
    </row>
    <row r="18" spans="4:5" ht="15" customHeight="1" x14ac:dyDescent="0.25">
      <c r="D18" s="31">
        <f>-969.76</f>
        <v>-969.76</v>
      </c>
      <c r="E18" s="29">
        <v>-317.798</v>
      </c>
    </row>
    <row r="19" spans="4:5" ht="15" customHeight="1" x14ac:dyDescent="0.25">
      <c r="D19" s="31">
        <f>-969.744</f>
        <v>-969.74400000000003</v>
      </c>
      <c r="E19" s="2">
        <v>-317.65100000000001</v>
      </c>
    </row>
    <row r="20" spans="4:5" ht="15" customHeight="1" x14ac:dyDescent="0.25">
      <c r="D20" s="31">
        <f>-969.728</f>
        <v>-969.72799999999995</v>
      </c>
      <c r="E20" s="29">
        <v>-317.50400000000002</v>
      </c>
    </row>
    <row r="21" spans="4:5" ht="15" customHeight="1" x14ac:dyDescent="0.25">
      <c r="D21" s="31">
        <f>-969.712</f>
        <v>-969.71199999999999</v>
      </c>
      <c r="E21" s="29">
        <v>-317.35700000000003</v>
      </c>
    </row>
    <row r="22" spans="4:5" ht="15" customHeight="1" x14ac:dyDescent="0.25">
      <c r="D22" s="31">
        <f>-969.696</f>
        <v>-969.69600000000003</v>
      </c>
      <c r="E22" s="29">
        <v>-317.20999999999998</v>
      </c>
    </row>
    <row r="23" spans="4:5" ht="15" customHeight="1" x14ac:dyDescent="0.25">
      <c r="D23" s="31">
        <f>-969.68</f>
        <v>-969.68</v>
      </c>
      <c r="E23" s="29">
        <v>-317.06299999999999</v>
      </c>
    </row>
    <row r="24" spans="4:5" ht="15" customHeight="1" x14ac:dyDescent="0.25">
      <c r="D24" s="31">
        <f>-969.664</f>
        <v>-969.66399999999999</v>
      </c>
      <c r="E24" s="29">
        <v>-316.91699999999997</v>
      </c>
    </row>
    <row r="25" spans="4:5" ht="15" customHeight="1" x14ac:dyDescent="0.25">
      <c r="D25" s="31">
        <f>-969.648</f>
        <v>-969.64800000000002</v>
      </c>
      <c r="E25" s="29">
        <v>-316.77</v>
      </c>
    </row>
    <row r="26" spans="4:5" ht="15" customHeight="1" x14ac:dyDescent="0.25">
      <c r="D26" s="31">
        <f>-969.632</f>
        <v>-969.63199999999995</v>
      </c>
      <c r="E26" s="29">
        <v>-316.62299999999999</v>
      </c>
    </row>
    <row r="27" spans="4:5" ht="15" customHeight="1" x14ac:dyDescent="0.25">
      <c r="D27" s="31">
        <f>-969.616</f>
        <v>-969.61599999999999</v>
      </c>
      <c r="E27" s="29">
        <v>-316.476</v>
      </c>
    </row>
    <row r="28" spans="4:5" ht="15" customHeight="1" x14ac:dyDescent="0.25">
      <c r="D28" s="31">
        <f>-969.6</f>
        <v>-969.6</v>
      </c>
      <c r="E28" s="29">
        <v>-316.32900000000001</v>
      </c>
    </row>
    <row r="29" spans="4:5" ht="15" customHeight="1" x14ac:dyDescent="0.25">
      <c r="D29" s="31">
        <f>-969.584</f>
        <v>-969.58399999999995</v>
      </c>
      <c r="E29" s="29">
        <v>-316.18200000000002</v>
      </c>
    </row>
    <row r="30" spans="4:5" ht="15" customHeight="1" x14ac:dyDescent="0.25">
      <c r="D30" s="31">
        <f>-969.568</f>
        <v>-969.56799999999998</v>
      </c>
      <c r="E30" s="29">
        <v>-316.036</v>
      </c>
    </row>
    <row r="31" spans="4:5" ht="15" customHeight="1" x14ac:dyDescent="0.25">
      <c r="D31" s="31">
        <f>-969.552</f>
        <v>-969.55200000000002</v>
      </c>
      <c r="E31" s="29">
        <v>-315.88900000000001</v>
      </c>
    </row>
    <row r="32" spans="4:5" ht="15" customHeight="1" x14ac:dyDescent="0.25">
      <c r="D32" s="31">
        <f>-969.536</f>
        <v>-969.53599999999994</v>
      </c>
      <c r="E32" s="29">
        <v>-315.74200000000002</v>
      </c>
    </row>
    <row r="33" spans="4:5" ht="15" customHeight="1" x14ac:dyDescent="0.25">
      <c r="D33" s="31">
        <f>-969.52</f>
        <v>-969.52</v>
      </c>
      <c r="E33" s="29">
        <v>-315.59500000000003</v>
      </c>
    </row>
    <row r="34" spans="4:5" ht="15" customHeight="1" x14ac:dyDescent="0.25">
      <c r="D34" s="31">
        <f>-969.504</f>
        <v>-969.50400000000002</v>
      </c>
      <c r="E34" s="29">
        <v>-315.44799999999998</v>
      </c>
    </row>
    <row r="35" spans="4:5" x14ac:dyDescent="0.25">
      <c r="D35" s="31">
        <f>-969.488</f>
        <v>-969.48800000000006</v>
      </c>
      <c r="E35" s="29">
        <v>-315.30099999999999</v>
      </c>
    </row>
    <row r="36" spans="4:5" x14ac:dyDescent="0.25">
      <c r="D36" s="31">
        <f>-969.472</f>
        <v>-969.47199999999998</v>
      </c>
      <c r="E36" s="29">
        <v>-315.15499999999997</v>
      </c>
    </row>
    <row r="37" spans="4:5" x14ac:dyDescent="0.25">
      <c r="D37" s="31">
        <f>-969.456</f>
        <v>-969.45600000000002</v>
      </c>
      <c r="E37" s="29">
        <v>-315.00799999999998</v>
      </c>
    </row>
    <row r="38" spans="4:5" x14ac:dyDescent="0.25">
      <c r="D38" s="31">
        <f>-969.44</f>
        <v>-969.44</v>
      </c>
      <c r="E38" s="29">
        <v>-314.86099999999999</v>
      </c>
    </row>
    <row r="39" spans="4:5" x14ac:dyDescent="0.25">
      <c r="D39" s="31">
        <f>-969.424</f>
        <v>-969.42399999999998</v>
      </c>
      <c r="E39" s="29">
        <v>-314.714</v>
      </c>
    </row>
    <row r="40" spans="4:5" x14ac:dyDescent="0.25">
      <c r="D40" s="31">
        <f>-969.408</f>
        <v>-969.40800000000002</v>
      </c>
      <c r="E40" s="29">
        <v>-314.56700000000001</v>
      </c>
    </row>
    <row r="41" spans="4:5" x14ac:dyDescent="0.25">
      <c r="D41" s="31">
        <f>-969.392</f>
        <v>-969.39200000000005</v>
      </c>
      <c r="E41" s="29">
        <v>-314.42099999999999</v>
      </c>
    </row>
    <row r="42" spans="4:5" x14ac:dyDescent="0.25">
      <c r="D42" s="31">
        <f>-969.376</f>
        <v>-969.37599999999998</v>
      </c>
      <c r="E42" s="29">
        <v>-314.274</v>
      </c>
    </row>
    <row r="43" spans="4:5" x14ac:dyDescent="0.25">
      <c r="D43" s="31">
        <f>-969.36</f>
        <v>-969.36</v>
      </c>
      <c r="E43" s="29">
        <v>-314.12700000000001</v>
      </c>
    </row>
    <row r="44" spans="4:5" x14ac:dyDescent="0.25">
      <c r="D44" s="31">
        <f>-969.344</f>
        <v>-969.34400000000005</v>
      </c>
      <c r="E44" s="29">
        <v>-313.98</v>
      </c>
    </row>
    <row r="45" spans="4:5" x14ac:dyDescent="0.25">
      <c r="D45" s="31">
        <f>-969.328</f>
        <v>-969.32799999999997</v>
      </c>
      <c r="E45" s="29">
        <v>-313.83300000000003</v>
      </c>
    </row>
    <row r="46" spans="4:5" x14ac:dyDescent="0.25">
      <c r="D46" s="31">
        <f>-969.312</f>
        <v>-969.31200000000001</v>
      </c>
      <c r="E46" s="29">
        <v>-313.68599999999998</v>
      </c>
    </row>
    <row r="47" spans="4:5" x14ac:dyDescent="0.25">
      <c r="D47" s="31">
        <f>-969.296</f>
        <v>-969.29600000000005</v>
      </c>
      <c r="E47" s="29">
        <v>-313.54000000000002</v>
      </c>
    </row>
    <row r="48" spans="4:5" x14ac:dyDescent="0.25">
      <c r="D48" s="31">
        <f>-969.28</f>
        <v>-969.28</v>
      </c>
      <c r="E48" s="29">
        <v>-313.39299999999997</v>
      </c>
    </row>
    <row r="49" spans="4:5" x14ac:dyDescent="0.25">
      <c r="D49" s="31">
        <f>-969.264</f>
        <v>-969.26400000000001</v>
      </c>
      <c r="E49" s="29">
        <v>-313.24599999999998</v>
      </c>
    </row>
    <row r="50" spans="4:5" x14ac:dyDescent="0.25">
      <c r="D50" s="31">
        <f>-969.248</f>
        <v>-969.24800000000005</v>
      </c>
      <c r="E50" s="29">
        <v>-313.09899999999999</v>
      </c>
    </row>
    <row r="51" spans="4:5" x14ac:dyDescent="0.25">
      <c r="D51" s="31">
        <f>-969.232</f>
        <v>-969.23199999999997</v>
      </c>
      <c r="E51" s="29">
        <v>-312.952</v>
      </c>
    </row>
    <row r="52" spans="4:5" x14ac:dyDescent="0.25">
      <c r="D52" s="31">
        <f>-969.216</f>
        <v>-969.21600000000001</v>
      </c>
      <c r="E52" s="29">
        <v>-312.80500000000001</v>
      </c>
    </row>
    <row r="53" spans="4:5" x14ac:dyDescent="0.25">
      <c r="D53" s="31">
        <f>-969.2</f>
        <v>-969.2</v>
      </c>
      <c r="E53" s="29">
        <v>-312.65899999999999</v>
      </c>
    </row>
    <row r="54" spans="4:5" x14ac:dyDescent="0.25">
      <c r="D54" s="31">
        <f>-969.184</f>
        <v>-969.18399999999997</v>
      </c>
      <c r="E54" s="29">
        <v>-312.512</v>
      </c>
    </row>
    <row r="55" spans="4:5" x14ac:dyDescent="0.25">
      <c r="D55" s="31">
        <f>-969.168</f>
        <v>-969.16800000000001</v>
      </c>
      <c r="E55" s="29">
        <v>-312.36500000000001</v>
      </c>
    </row>
    <row r="56" spans="4:5" x14ac:dyDescent="0.25">
      <c r="D56" s="31">
        <f>-969.152</f>
        <v>-969.15200000000004</v>
      </c>
      <c r="E56" s="29">
        <v>-312.21800000000002</v>
      </c>
    </row>
    <row r="57" spans="4:5" x14ac:dyDescent="0.25">
      <c r="D57" s="31">
        <f>-969.136</f>
        <v>-969.13599999999997</v>
      </c>
      <c r="E57" s="29">
        <v>-312.07100000000003</v>
      </c>
    </row>
    <row r="58" spans="4:5" x14ac:dyDescent="0.25">
      <c r="D58" s="31">
        <f>-969.12</f>
        <v>-969.12</v>
      </c>
      <c r="E58" s="29">
        <v>-311.92399999999998</v>
      </c>
    </row>
    <row r="59" spans="4:5" x14ac:dyDescent="0.25">
      <c r="D59" s="31">
        <f>-969.104</f>
        <v>-969.10400000000004</v>
      </c>
      <c r="E59" s="29">
        <v>-311.77800000000002</v>
      </c>
    </row>
    <row r="60" spans="4:5" x14ac:dyDescent="0.25">
      <c r="D60" s="31">
        <f>-969.089</f>
        <v>-969.08900000000006</v>
      </c>
      <c r="E60" s="29">
        <v>-311.63099999999997</v>
      </c>
    </row>
    <row r="61" spans="4:5" x14ac:dyDescent="0.25">
      <c r="D61" s="31">
        <f>-969.073</f>
        <v>-969.07299999999998</v>
      </c>
      <c r="E61" s="29">
        <v>-311.48399999999998</v>
      </c>
    </row>
    <row r="62" spans="4:5" x14ac:dyDescent="0.25">
      <c r="D62" s="31">
        <f>-969.057</f>
        <v>-969.05700000000002</v>
      </c>
      <c r="E62" s="29">
        <v>-311.33699999999999</v>
      </c>
    </row>
    <row r="63" spans="4:5" x14ac:dyDescent="0.25">
      <c r="D63" s="31">
        <f>-969.041</f>
        <v>-969.04100000000005</v>
      </c>
      <c r="E63" s="29">
        <v>-311.19</v>
      </c>
    </row>
    <row r="64" spans="4:5" x14ac:dyDescent="0.25">
      <c r="D64" s="31">
        <f>-969.025</f>
        <v>-969.02499999999998</v>
      </c>
      <c r="E64" s="29">
        <v>-311.04399999999998</v>
      </c>
    </row>
    <row r="65" spans="4:5" x14ac:dyDescent="0.25">
      <c r="D65" s="31">
        <f>-969.009</f>
        <v>-969.00900000000001</v>
      </c>
      <c r="E65" s="29">
        <v>-310.89699999999999</v>
      </c>
    </row>
    <row r="66" spans="4:5" x14ac:dyDescent="0.25">
      <c r="D66" s="31">
        <f>-968.993</f>
        <v>-968.99300000000005</v>
      </c>
      <c r="E66" s="29">
        <v>-310.75</v>
      </c>
    </row>
    <row r="67" spans="4:5" x14ac:dyDescent="0.25">
      <c r="D67" s="31">
        <f>-968.977</f>
        <v>-968.97699999999998</v>
      </c>
      <c r="E67" s="29">
        <v>-310.60300000000001</v>
      </c>
    </row>
    <row r="68" spans="4:5" x14ac:dyDescent="0.25">
      <c r="D68" s="31">
        <f>-968.961</f>
        <v>-968.96100000000001</v>
      </c>
      <c r="E68" s="29">
        <v>-310.45600000000002</v>
      </c>
    </row>
    <row r="69" spans="4:5" x14ac:dyDescent="0.25">
      <c r="D69" s="31">
        <f>-968.945</f>
        <v>-968.94500000000005</v>
      </c>
      <c r="E69" s="29">
        <v>-310.30900000000003</v>
      </c>
    </row>
    <row r="70" spans="4:5" x14ac:dyDescent="0.25">
      <c r="D70" s="31">
        <f>-968.929</f>
        <v>-968.92899999999997</v>
      </c>
      <c r="E70" s="29">
        <v>-310.16300000000001</v>
      </c>
    </row>
    <row r="71" spans="4:5" x14ac:dyDescent="0.25">
      <c r="D71" s="31">
        <f>-968.913</f>
        <v>-968.91300000000001</v>
      </c>
      <c r="E71" s="29">
        <v>-310.01600000000002</v>
      </c>
    </row>
    <row r="72" spans="4:5" x14ac:dyDescent="0.25">
      <c r="D72" s="31">
        <f>-968.897</f>
        <v>-968.89700000000005</v>
      </c>
      <c r="E72" s="29">
        <v>-309.86900000000003</v>
      </c>
    </row>
    <row r="73" spans="4:5" x14ac:dyDescent="0.25">
      <c r="D73" s="31">
        <f>-968.881</f>
        <v>-968.88099999999997</v>
      </c>
      <c r="E73" s="29">
        <v>-309.72199999999998</v>
      </c>
    </row>
    <row r="74" spans="4:5" x14ac:dyDescent="0.25">
      <c r="D74" s="31">
        <f>-968.865</f>
        <v>-968.86500000000001</v>
      </c>
      <c r="E74" s="29">
        <v>-309.57499999999999</v>
      </c>
    </row>
    <row r="75" spans="4:5" x14ac:dyDescent="0.25">
      <c r="D75" s="31">
        <f>-968.849</f>
        <v>-968.84900000000005</v>
      </c>
      <c r="E75" s="29">
        <v>-309.42899999999997</v>
      </c>
    </row>
    <row r="76" spans="4:5" x14ac:dyDescent="0.25">
      <c r="D76" s="31">
        <f>-968.833</f>
        <v>-968.83299999999997</v>
      </c>
      <c r="E76" s="29">
        <v>-309.28199999999998</v>
      </c>
    </row>
    <row r="77" spans="4:5" x14ac:dyDescent="0.25">
      <c r="D77" s="31">
        <f>-968.817</f>
        <v>-968.81700000000001</v>
      </c>
      <c r="E77" s="29">
        <v>-309.13499999999999</v>
      </c>
    </row>
    <row r="78" spans="4:5" x14ac:dyDescent="0.25">
      <c r="D78" s="31">
        <f>-968.801</f>
        <v>-968.80100000000004</v>
      </c>
      <c r="E78" s="29">
        <v>-308.988</v>
      </c>
    </row>
    <row r="79" spans="4:5" x14ac:dyDescent="0.25">
      <c r="D79" s="31">
        <f>-968.785</f>
        <v>-968.78499999999997</v>
      </c>
      <c r="E79" s="29">
        <v>-308.84100000000001</v>
      </c>
    </row>
    <row r="80" spans="4:5" x14ac:dyDescent="0.25">
      <c r="D80" s="31">
        <f>-968.769</f>
        <v>-968.76900000000001</v>
      </c>
      <c r="E80" s="29">
        <v>-308.69400000000002</v>
      </c>
    </row>
    <row r="81" spans="4:5" x14ac:dyDescent="0.25">
      <c r="D81" s="31">
        <f>-968.753</f>
        <v>-968.75300000000004</v>
      </c>
      <c r="E81" s="29">
        <v>-308.548</v>
      </c>
    </row>
    <row r="82" spans="4:5" x14ac:dyDescent="0.25">
      <c r="D82" s="31">
        <f>-968.737</f>
        <v>-968.73699999999997</v>
      </c>
      <c r="E82" s="29">
        <v>-308.40100000000001</v>
      </c>
    </row>
    <row r="83" spans="4:5" x14ac:dyDescent="0.25">
      <c r="D83" s="31">
        <f>-968.721</f>
        <v>-968.721</v>
      </c>
      <c r="E83" s="29">
        <v>-308.25400000000002</v>
      </c>
    </row>
    <row r="84" spans="4:5" x14ac:dyDescent="0.25">
      <c r="D84" s="31">
        <f>-968.705</f>
        <v>-968.70500000000004</v>
      </c>
      <c r="E84" s="29">
        <v>-308.10700000000003</v>
      </c>
    </row>
    <row r="85" spans="4:5" x14ac:dyDescent="0.25">
      <c r="D85" s="31">
        <f>-968.689</f>
        <v>-968.68899999999996</v>
      </c>
      <c r="E85" s="29">
        <v>-307.95999999999998</v>
      </c>
    </row>
    <row r="86" spans="4:5" x14ac:dyDescent="0.25">
      <c r="D86" s="31">
        <f>-968.673</f>
        <v>-968.673</v>
      </c>
      <c r="E86" s="29">
        <v>-307.81400000000002</v>
      </c>
    </row>
    <row r="87" spans="4:5" x14ac:dyDescent="0.25">
      <c r="D87" s="31">
        <f>-968.657</f>
        <v>-968.65700000000004</v>
      </c>
      <c r="E87" s="29">
        <v>-307.66699999999997</v>
      </c>
    </row>
    <row r="88" spans="4:5" x14ac:dyDescent="0.25">
      <c r="D88" s="31">
        <f>-968.641</f>
        <v>-968.64099999999996</v>
      </c>
      <c r="E88" s="29">
        <v>-307.52</v>
      </c>
    </row>
    <row r="89" spans="4:5" x14ac:dyDescent="0.25">
      <c r="D89" s="31">
        <f>-968.625</f>
        <v>-968.625</v>
      </c>
      <c r="E89" s="29">
        <v>-307.37299999999999</v>
      </c>
    </row>
    <row r="90" spans="4:5" x14ac:dyDescent="0.25">
      <c r="D90" s="31">
        <f>-968.609</f>
        <v>-968.60900000000004</v>
      </c>
      <c r="E90" s="29">
        <v>-307.226</v>
      </c>
    </row>
    <row r="91" spans="4:5" x14ac:dyDescent="0.25">
      <c r="D91" s="31">
        <f>-968.593</f>
        <v>-968.59299999999996</v>
      </c>
      <c r="E91" s="29">
        <v>-307.07900000000001</v>
      </c>
    </row>
    <row r="92" spans="4:5" x14ac:dyDescent="0.25">
      <c r="D92" s="31">
        <f>-968.577</f>
        <v>-968.577</v>
      </c>
      <c r="E92" s="29">
        <v>-306.93299999999999</v>
      </c>
    </row>
    <row r="93" spans="4:5" x14ac:dyDescent="0.25">
      <c r="D93" s="31">
        <f>-968.561</f>
        <v>-968.56100000000004</v>
      </c>
      <c r="E93" s="29">
        <v>-306.786</v>
      </c>
    </row>
    <row r="94" spans="4:5" x14ac:dyDescent="0.25">
      <c r="D94" s="31">
        <f>-968.545</f>
        <v>-968.54499999999996</v>
      </c>
      <c r="E94" s="29">
        <v>-306.63900000000001</v>
      </c>
    </row>
    <row r="95" spans="4:5" x14ac:dyDescent="0.25">
      <c r="D95" s="31">
        <f>-968.529</f>
        <v>-968.529</v>
      </c>
      <c r="E95" s="29">
        <v>-306.49200000000002</v>
      </c>
    </row>
    <row r="96" spans="4:5" x14ac:dyDescent="0.25">
      <c r="D96" s="31">
        <f>-968.513</f>
        <v>-968.51300000000003</v>
      </c>
      <c r="E96" s="29">
        <v>-306.34500000000003</v>
      </c>
    </row>
    <row r="97" spans="4:5" x14ac:dyDescent="0.25">
      <c r="D97" s="31">
        <f>-968.497</f>
        <v>-968.49699999999996</v>
      </c>
      <c r="E97" s="29">
        <v>-306.19900000000001</v>
      </c>
    </row>
    <row r="98" spans="4:5" x14ac:dyDescent="0.25">
      <c r="D98" s="31">
        <f>-968.481</f>
        <v>-968.48099999999999</v>
      </c>
      <c r="E98" s="29">
        <v>-306.05200000000002</v>
      </c>
    </row>
    <row r="99" spans="4:5" x14ac:dyDescent="0.25">
      <c r="D99" s="31">
        <f>-968.465</f>
        <v>-968.46500000000003</v>
      </c>
      <c r="E99" s="29">
        <v>-305.90499999999997</v>
      </c>
    </row>
    <row r="100" spans="4:5" x14ac:dyDescent="0.25">
      <c r="D100" s="31">
        <f>-968.449</f>
        <v>-968.44899999999996</v>
      </c>
      <c r="E100" s="29">
        <v>-305.75799999999998</v>
      </c>
    </row>
    <row r="101" spans="4:5" x14ac:dyDescent="0.25">
      <c r="D101" s="31">
        <f>-968.433</f>
        <v>-968.43299999999999</v>
      </c>
      <c r="E101" s="29">
        <v>-305.61099999999999</v>
      </c>
    </row>
    <row r="102" spans="4:5" x14ac:dyDescent="0.25">
      <c r="D102" s="31">
        <f>-968.417</f>
        <v>-968.41700000000003</v>
      </c>
      <c r="E102" s="29">
        <v>-305.46499999999997</v>
      </c>
    </row>
    <row r="103" spans="4:5" x14ac:dyDescent="0.25">
      <c r="D103" s="31">
        <f>-968.401</f>
        <v>-968.40099999999995</v>
      </c>
      <c r="E103" s="29">
        <v>-305.31799999999998</v>
      </c>
    </row>
    <row r="104" spans="4:5" x14ac:dyDescent="0.25">
      <c r="D104" s="31">
        <f>-968.385</f>
        <v>-968.38499999999999</v>
      </c>
      <c r="E104" s="29">
        <v>-305.17099999999999</v>
      </c>
    </row>
    <row r="105" spans="4:5" x14ac:dyDescent="0.25">
      <c r="D105" s="31">
        <f>-968.369</f>
        <v>-968.36900000000003</v>
      </c>
      <c r="E105" s="29">
        <v>-305.024</v>
      </c>
    </row>
    <row r="106" spans="4:5" x14ac:dyDescent="0.25">
      <c r="D106" s="31">
        <f>-968.353</f>
        <v>-968.35299999999995</v>
      </c>
      <c r="E106" s="29">
        <v>-304.87700000000001</v>
      </c>
    </row>
    <row r="107" spans="4:5" x14ac:dyDescent="0.25">
      <c r="D107" s="31">
        <f>-968.337</f>
        <v>-968.33699999999999</v>
      </c>
      <c r="E107" s="2">
        <v>-304.73</v>
      </c>
    </row>
    <row r="108" spans="4:5" x14ac:dyDescent="0.25">
      <c r="D108" s="31">
        <f>-968.321</f>
        <v>-968.32100000000003</v>
      </c>
      <c r="E108" s="2">
        <v>-304.584</v>
      </c>
    </row>
    <row r="109" spans="4:5" x14ac:dyDescent="0.25">
      <c r="D109" s="31">
        <f>-968.305</f>
        <v>-968.30499999999995</v>
      </c>
      <c r="E109" s="29">
        <v>-304.43700000000001</v>
      </c>
    </row>
    <row r="110" spans="4:5" x14ac:dyDescent="0.25">
      <c r="D110" s="31">
        <f>-968.289</f>
        <v>-968.28899999999999</v>
      </c>
      <c r="E110" s="29">
        <v>-304.29000000000002</v>
      </c>
    </row>
    <row r="111" spans="4:5" x14ac:dyDescent="0.25">
      <c r="D111" s="31">
        <f>-968.273</f>
        <v>-968.27300000000002</v>
      </c>
      <c r="E111" s="29">
        <v>-304.14299999999997</v>
      </c>
    </row>
    <row r="112" spans="4:5" x14ac:dyDescent="0.25">
      <c r="D112" s="31">
        <f>-968.257</f>
        <v>-968.25699999999995</v>
      </c>
      <c r="E112" s="29">
        <v>-303.99599999999998</v>
      </c>
    </row>
    <row r="113" spans="4:5" x14ac:dyDescent="0.25">
      <c r="D113" s="31">
        <f>-968.241</f>
        <v>-968.24099999999999</v>
      </c>
      <c r="E113" s="29">
        <v>-303.85000000000002</v>
      </c>
    </row>
    <row r="114" spans="4:5" x14ac:dyDescent="0.25">
      <c r="D114" s="31">
        <f>-968.225</f>
        <v>-968.22500000000002</v>
      </c>
      <c r="E114" s="29">
        <v>-303.70299999999997</v>
      </c>
    </row>
    <row r="115" spans="4:5" x14ac:dyDescent="0.25">
      <c r="D115" s="31">
        <f>-968.209</f>
        <v>-968.20899999999995</v>
      </c>
      <c r="E115" s="29">
        <v>-303.55599999999998</v>
      </c>
    </row>
    <row r="116" spans="4:5" x14ac:dyDescent="0.25">
      <c r="D116" s="31">
        <f>-968.193</f>
        <v>-968.19299999999998</v>
      </c>
      <c r="E116" s="2">
        <v>-303.40899999999999</v>
      </c>
    </row>
    <row r="117" spans="4:5" x14ac:dyDescent="0.25">
      <c r="D117" s="31">
        <f>-968.177</f>
        <v>-968.17700000000002</v>
      </c>
      <c r="E117" s="29">
        <v>-303.262</v>
      </c>
    </row>
    <row r="118" spans="4:5" x14ac:dyDescent="0.25">
      <c r="D118" s="31">
        <f>-968.161</f>
        <v>-968.16099999999994</v>
      </c>
      <c r="E118" s="29">
        <v>-303.11599999999999</v>
      </c>
    </row>
    <row r="119" spans="4:5" x14ac:dyDescent="0.25">
      <c r="D119" s="31">
        <f>-968.145</f>
        <v>-968.14499999999998</v>
      </c>
      <c r="E119" s="29">
        <v>-302.96899999999999</v>
      </c>
    </row>
    <row r="120" spans="4:5" x14ac:dyDescent="0.25">
      <c r="D120" s="31">
        <f>-968.129</f>
        <v>-968.12900000000002</v>
      </c>
      <c r="E120" s="29">
        <v>-302.822</v>
      </c>
    </row>
    <row r="121" spans="4:5" x14ac:dyDescent="0.25">
      <c r="D121" s="31">
        <f>-968.113</f>
        <v>-968.11300000000006</v>
      </c>
      <c r="E121" s="29">
        <v>-302.67500000000001</v>
      </c>
    </row>
    <row r="122" spans="4:5" x14ac:dyDescent="0.25">
      <c r="D122" s="31">
        <f>-968.097</f>
        <v>-968.09699999999998</v>
      </c>
      <c r="E122" s="29">
        <v>-302.52800000000002</v>
      </c>
    </row>
    <row r="123" spans="4:5" x14ac:dyDescent="0.25">
      <c r="D123" s="31">
        <f>-968.081</f>
        <v>-968.08100000000002</v>
      </c>
      <c r="E123" s="29">
        <v>-302.38200000000001</v>
      </c>
    </row>
    <row r="124" spans="4:5" x14ac:dyDescent="0.25">
      <c r="D124" s="31">
        <f>-968.065</f>
        <v>-968.06500000000005</v>
      </c>
      <c r="E124" s="29">
        <v>-302.23500000000001</v>
      </c>
    </row>
    <row r="125" spans="4:5" x14ac:dyDescent="0.25">
      <c r="D125" s="31">
        <f>-968.049</f>
        <v>-968.04899999999998</v>
      </c>
      <c r="E125" s="29">
        <v>-302.08800000000002</v>
      </c>
    </row>
    <row r="126" spans="4:5" x14ac:dyDescent="0.25">
      <c r="D126" s="31">
        <f>-968.033</f>
        <v>-968.03300000000002</v>
      </c>
      <c r="E126" s="29">
        <v>-301.94099999999997</v>
      </c>
    </row>
    <row r="127" spans="4:5" x14ac:dyDescent="0.25">
      <c r="D127" s="31">
        <f>-968.017</f>
        <v>-968.01700000000005</v>
      </c>
      <c r="E127" s="29">
        <v>-301.79399999999998</v>
      </c>
    </row>
    <row r="128" spans="4:5" x14ac:dyDescent="0.25">
      <c r="D128" s="31">
        <f>-968.001</f>
        <v>-968.00099999999998</v>
      </c>
      <c r="E128" s="29">
        <v>-301.64800000000002</v>
      </c>
    </row>
    <row r="129" spans="4:5" x14ac:dyDescent="0.25">
      <c r="D129" s="31">
        <f>-967.985</f>
        <v>-967.98500000000001</v>
      </c>
      <c r="E129" s="29">
        <v>-301.50099999999998</v>
      </c>
    </row>
    <row r="130" spans="4:5" x14ac:dyDescent="0.25">
      <c r="D130" s="31">
        <f>-967.969</f>
        <v>-967.96900000000005</v>
      </c>
      <c r="E130" s="29">
        <v>-301.35399999999998</v>
      </c>
    </row>
    <row r="131" spans="4:5" x14ac:dyDescent="0.25">
      <c r="D131" s="31">
        <f>-967.953</f>
        <v>-967.95299999999997</v>
      </c>
      <c r="E131" s="29">
        <v>-301.20699999999999</v>
      </c>
    </row>
    <row r="132" spans="4:5" x14ac:dyDescent="0.25">
      <c r="D132" s="31">
        <f>-967.937</f>
        <v>-967.93700000000001</v>
      </c>
      <c r="E132" s="29">
        <v>-301.06</v>
      </c>
    </row>
    <row r="133" spans="4:5" x14ac:dyDescent="0.25">
      <c r="D133" s="31">
        <f>-967.921</f>
        <v>-967.92100000000005</v>
      </c>
      <c r="E133" s="29">
        <v>-300.91399999999999</v>
      </c>
    </row>
    <row r="134" spans="4:5" x14ac:dyDescent="0.25">
      <c r="D134" s="31">
        <f>-967.905</f>
        <v>-967.90499999999997</v>
      </c>
      <c r="E134" s="29">
        <v>-300.767</v>
      </c>
    </row>
    <row r="135" spans="4:5" x14ac:dyDescent="0.25">
      <c r="D135" s="31">
        <f>-967.889</f>
        <v>-967.88900000000001</v>
      </c>
      <c r="E135" s="29">
        <v>-300.62</v>
      </c>
    </row>
    <row r="136" spans="4:5" x14ac:dyDescent="0.25">
      <c r="D136" s="31">
        <f>-967.873</f>
        <v>-967.87300000000005</v>
      </c>
      <c r="E136" s="29">
        <v>-300.47300000000001</v>
      </c>
    </row>
    <row r="137" spans="4:5" x14ac:dyDescent="0.25">
      <c r="D137" s="31">
        <f>-967.857</f>
        <v>-967.85699999999997</v>
      </c>
      <c r="E137" s="29">
        <v>-300.32600000000002</v>
      </c>
    </row>
    <row r="138" spans="4:5" x14ac:dyDescent="0.25">
      <c r="D138" s="31">
        <f>-967.841</f>
        <v>-967.84100000000001</v>
      </c>
      <c r="E138" s="29">
        <v>-300.18</v>
      </c>
    </row>
    <row r="139" spans="4:5" x14ac:dyDescent="0.25">
      <c r="D139" s="31">
        <f>-967.825</f>
        <v>-967.82500000000005</v>
      </c>
      <c r="E139" s="29">
        <v>-300.03300000000002</v>
      </c>
    </row>
    <row r="140" spans="4:5" x14ac:dyDescent="0.25">
      <c r="D140" s="31">
        <f>-967.809</f>
        <v>-967.80899999999997</v>
      </c>
      <c r="E140" s="29">
        <v>-299.88600000000002</v>
      </c>
    </row>
    <row r="141" spans="4:5" x14ac:dyDescent="0.25">
      <c r="D141" s="31">
        <f>-967.793</f>
        <v>-967.79300000000001</v>
      </c>
      <c r="E141" s="29">
        <v>-299.73899999999998</v>
      </c>
    </row>
    <row r="142" spans="4:5" x14ac:dyDescent="0.25">
      <c r="D142" s="31">
        <f>-967.777</f>
        <v>-967.77700000000004</v>
      </c>
      <c r="E142" s="29">
        <v>-299.59199999999998</v>
      </c>
    </row>
    <row r="143" spans="4:5" x14ac:dyDescent="0.25">
      <c r="D143" s="31">
        <f>-967.761</f>
        <v>-967.76099999999997</v>
      </c>
      <c r="E143" s="29">
        <v>-299.44600000000003</v>
      </c>
    </row>
    <row r="144" spans="4:5" x14ac:dyDescent="0.25">
      <c r="D144" s="31">
        <f>-967.745</f>
        <v>-967.745</v>
      </c>
      <c r="E144" s="29">
        <v>-299.29899999999998</v>
      </c>
    </row>
    <row r="145" spans="4:5" x14ac:dyDescent="0.25">
      <c r="D145" s="31">
        <f>-967.729</f>
        <v>-967.72900000000004</v>
      </c>
      <c r="E145" s="29">
        <v>-299.15199999999999</v>
      </c>
    </row>
    <row r="146" spans="4:5" x14ac:dyDescent="0.25">
      <c r="D146" s="31">
        <f>-967.713</f>
        <v>-967.71299999999997</v>
      </c>
      <c r="E146" s="29">
        <v>-299.005</v>
      </c>
    </row>
    <row r="147" spans="4:5" x14ac:dyDescent="0.25">
      <c r="D147" s="31">
        <f>-967.697</f>
        <v>-967.697</v>
      </c>
      <c r="E147" s="29">
        <v>-298.85899999999998</v>
      </c>
    </row>
    <row r="148" spans="4:5" x14ac:dyDescent="0.25">
      <c r="D148" s="31">
        <f>-967.681</f>
        <v>-967.68100000000004</v>
      </c>
      <c r="E148" s="29">
        <v>-298.71199999999999</v>
      </c>
    </row>
    <row r="149" spans="4:5" x14ac:dyDescent="0.25">
      <c r="D149" s="31">
        <f>-967.665</f>
        <v>-967.66499999999996</v>
      </c>
      <c r="E149" s="29">
        <v>-298.565</v>
      </c>
    </row>
    <row r="150" spans="4:5" x14ac:dyDescent="0.25">
      <c r="D150" s="31">
        <f>-967.649</f>
        <v>-967.649</v>
      </c>
      <c r="E150" s="29">
        <v>-298.41800000000001</v>
      </c>
    </row>
    <row r="151" spans="4:5" x14ac:dyDescent="0.25">
      <c r="D151" s="31">
        <f>-967.633</f>
        <v>-967.63300000000004</v>
      </c>
      <c r="E151" s="29">
        <v>-298.27100000000002</v>
      </c>
    </row>
    <row r="152" spans="4:5" x14ac:dyDescent="0.25">
      <c r="D152" s="31">
        <f>-967.617</f>
        <v>-967.61699999999996</v>
      </c>
      <c r="E152" s="29">
        <v>-298.125</v>
      </c>
    </row>
    <row r="153" spans="4:5" x14ac:dyDescent="0.25">
      <c r="D153" s="31">
        <f>-967.601</f>
        <v>-967.601</v>
      </c>
      <c r="E153" s="29">
        <v>-297.97800000000001</v>
      </c>
    </row>
    <row r="154" spans="4:5" x14ac:dyDescent="0.25">
      <c r="D154" s="31">
        <f>-967.585</f>
        <v>-967.58500000000004</v>
      </c>
      <c r="E154" s="29">
        <v>-297.83100000000002</v>
      </c>
    </row>
    <row r="155" spans="4:5" x14ac:dyDescent="0.25">
      <c r="D155" s="31">
        <f>-967.569</f>
        <v>-967.56899999999996</v>
      </c>
      <c r="E155" s="29">
        <v>-297.68400000000003</v>
      </c>
    </row>
    <row r="156" spans="4:5" x14ac:dyDescent="0.25">
      <c r="D156" s="31">
        <f>-967.553</f>
        <v>-967.553</v>
      </c>
      <c r="E156" s="29">
        <v>-297.53699999999998</v>
      </c>
    </row>
    <row r="157" spans="4:5" x14ac:dyDescent="0.25">
      <c r="D157" s="31">
        <f>-967.537</f>
        <v>-967.53700000000003</v>
      </c>
      <c r="E157" s="29">
        <v>-297.39100000000002</v>
      </c>
    </row>
    <row r="158" spans="4:5" x14ac:dyDescent="0.25">
      <c r="D158" s="31">
        <f>-967.521</f>
        <v>-967.52099999999996</v>
      </c>
      <c r="E158" s="29">
        <v>-297.24400000000003</v>
      </c>
    </row>
    <row r="159" spans="4:5" x14ac:dyDescent="0.25">
      <c r="D159" s="31">
        <f>-967.505</f>
        <v>-967.505</v>
      </c>
      <c r="E159" s="29">
        <v>-297.09699999999998</v>
      </c>
    </row>
    <row r="160" spans="4:5" x14ac:dyDescent="0.25">
      <c r="D160" s="31">
        <f>-967.489</f>
        <v>-967.48900000000003</v>
      </c>
      <c r="E160" s="29">
        <v>-296.95</v>
      </c>
    </row>
    <row r="161" spans="4:5" x14ac:dyDescent="0.25">
      <c r="D161" s="31">
        <f>-967.473</f>
        <v>-967.47299999999996</v>
      </c>
      <c r="E161" s="29">
        <v>-296.80399999999997</v>
      </c>
    </row>
    <row r="162" spans="4:5" x14ac:dyDescent="0.25">
      <c r="D162" s="31">
        <f>-967.457</f>
        <v>-967.45699999999999</v>
      </c>
      <c r="E162" s="29">
        <v>-296.65699999999998</v>
      </c>
    </row>
    <row r="163" spans="4:5" x14ac:dyDescent="0.25">
      <c r="D163" s="31">
        <f>-967.441</f>
        <v>-967.44100000000003</v>
      </c>
      <c r="E163" s="29">
        <v>-296.51</v>
      </c>
    </row>
    <row r="164" spans="4:5" x14ac:dyDescent="0.25">
      <c r="D164" s="31">
        <f>-967.425</f>
        <v>-967.42499999999995</v>
      </c>
      <c r="E164" s="29">
        <v>-296.363</v>
      </c>
    </row>
    <row r="165" spans="4:5" x14ac:dyDescent="0.25">
      <c r="D165" s="31">
        <f>-967.409</f>
        <v>-967.40899999999999</v>
      </c>
      <c r="E165" s="29">
        <v>-296.21600000000001</v>
      </c>
    </row>
    <row r="166" spans="4:5" x14ac:dyDescent="0.25">
      <c r="D166" s="31">
        <f>-967.393</f>
        <v>-967.39300000000003</v>
      </c>
      <c r="E166" s="29">
        <v>-296.07</v>
      </c>
    </row>
    <row r="167" spans="4:5" x14ac:dyDescent="0.25">
      <c r="D167" s="31">
        <f>-967.377</f>
        <v>-967.37699999999995</v>
      </c>
      <c r="E167" s="29">
        <v>-295.923</v>
      </c>
    </row>
    <row r="168" spans="4:5" x14ac:dyDescent="0.25">
      <c r="D168" s="31">
        <f>-967.361</f>
        <v>-967.36099999999999</v>
      </c>
      <c r="E168" s="29">
        <v>-295.77600000000001</v>
      </c>
    </row>
    <row r="169" spans="4:5" x14ac:dyDescent="0.25">
      <c r="D169" s="31">
        <f>-967.345</f>
        <v>-967.34500000000003</v>
      </c>
      <c r="E169" s="29">
        <v>-295.62900000000002</v>
      </c>
    </row>
    <row r="170" spans="4:5" x14ac:dyDescent="0.25">
      <c r="D170" s="31">
        <f>-967.329</f>
        <v>-967.32899999999995</v>
      </c>
      <c r="E170" s="29">
        <v>-295.483</v>
      </c>
    </row>
    <row r="171" spans="4:5" x14ac:dyDescent="0.25">
      <c r="D171" s="31">
        <f>-967.313</f>
        <v>-967.31299999999999</v>
      </c>
      <c r="E171" s="29">
        <v>-295.33600000000001</v>
      </c>
    </row>
    <row r="172" spans="4:5" x14ac:dyDescent="0.25">
      <c r="D172" s="31">
        <f>-967.297</f>
        <v>-967.29700000000003</v>
      </c>
      <c r="E172" s="29">
        <v>-295.18900000000002</v>
      </c>
    </row>
    <row r="173" spans="4:5" x14ac:dyDescent="0.25">
      <c r="D173" s="31">
        <f>-967.281</f>
        <v>-967.28099999999995</v>
      </c>
      <c r="E173" s="29">
        <v>-295.04199999999997</v>
      </c>
    </row>
    <row r="174" spans="4:5" x14ac:dyDescent="0.25">
      <c r="D174" s="31">
        <f>-967.266</f>
        <v>-967.26599999999996</v>
      </c>
      <c r="E174" s="29">
        <v>-294.89499999999998</v>
      </c>
    </row>
    <row r="175" spans="4:5" x14ac:dyDescent="0.25">
      <c r="D175" s="31">
        <f>-967.25</f>
        <v>-967.25</v>
      </c>
      <c r="E175" s="29">
        <v>-294.74900000000002</v>
      </c>
    </row>
    <row r="176" spans="4:5" x14ac:dyDescent="0.25">
      <c r="D176" s="31">
        <f>-967.234</f>
        <v>-967.23400000000004</v>
      </c>
      <c r="E176" s="29">
        <v>-294.60199999999998</v>
      </c>
    </row>
    <row r="177" spans="4:5" x14ac:dyDescent="0.25">
      <c r="D177" s="31">
        <f>-967.218</f>
        <v>-967.21799999999996</v>
      </c>
      <c r="E177" s="29">
        <v>-294.45499999999998</v>
      </c>
    </row>
    <row r="178" spans="4:5" x14ac:dyDescent="0.25">
      <c r="D178" s="31">
        <f>-967.202</f>
        <v>-967.202</v>
      </c>
      <c r="E178" s="29">
        <v>-294.30799999999999</v>
      </c>
    </row>
    <row r="179" spans="4:5" x14ac:dyDescent="0.25">
      <c r="D179" s="31">
        <f>-967.186</f>
        <v>-967.18600000000004</v>
      </c>
      <c r="E179" s="29">
        <v>-294.16199999999998</v>
      </c>
    </row>
    <row r="180" spans="4:5" x14ac:dyDescent="0.25">
      <c r="D180" s="31">
        <f>-967.17</f>
        <v>-967.17</v>
      </c>
      <c r="E180" s="29">
        <v>-294.01499999999999</v>
      </c>
    </row>
    <row r="181" spans="4:5" x14ac:dyDescent="0.25">
      <c r="D181" s="31">
        <f>-967.154</f>
        <v>-967.154</v>
      </c>
      <c r="E181" s="29">
        <v>-293.86799999999999</v>
      </c>
    </row>
    <row r="182" spans="4:5" x14ac:dyDescent="0.25">
      <c r="D182" s="31">
        <f>-967.138</f>
        <v>-967.13800000000003</v>
      </c>
      <c r="E182" s="29">
        <v>-293.721</v>
      </c>
    </row>
    <row r="183" spans="4:5" x14ac:dyDescent="0.25">
      <c r="D183" s="31">
        <f>-967.122</f>
        <v>-967.12199999999996</v>
      </c>
      <c r="E183" s="29">
        <v>-293.57499999999999</v>
      </c>
    </row>
    <row r="184" spans="4:5" x14ac:dyDescent="0.25">
      <c r="D184" s="31">
        <f>-967.106</f>
        <v>-967.10599999999999</v>
      </c>
      <c r="E184" s="29">
        <v>-293.428</v>
      </c>
    </row>
    <row r="185" spans="4:5" x14ac:dyDescent="0.25">
      <c r="D185" s="31">
        <f>-967.09</f>
        <v>-967.09</v>
      </c>
      <c r="E185" s="29">
        <v>-293.28100000000001</v>
      </c>
    </row>
    <row r="186" spans="4:5" x14ac:dyDescent="0.25">
      <c r="D186" s="31">
        <f>-967.074</f>
        <v>-967.07399999999996</v>
      </c>
      <c r="E186" s="29">
        <v>-293.13400000000001</v>
      </c>
    </row>
    <row r="187" spans="4:5" x14ac:dyDescent="0.25">
      <c r="D187" s="31">
        <f>-967.058</f>
        <v>-967.05799999999999</v>
      </c>
      <c r="E187" s="29">
        <v>-292.98700000000002</v>
      </c>
    </row>
    <row r="188" spans="4:5" x14ac:dyDescent="0.25">
      <c r="D188" s="31">
        <f>-967.042</f>
        <v>-967.04200000000003</v>
      </c>
      <c r="E188" s="29">
        <v>-292.84100000000001</v>
      </c>
    </row>
    <row r="189" spans="4:5" x14ac:dyDescent="0.25">
      <c r="D189" s="31">
        <f>-967.026</f>
        <v>-967.02599999999995</v>
      </c>
      <c r="E189" s="29">
        <v>-292.69400000000002</v>
      </c>
    </row>
    <row r="190" spans="4:5" x14ac:dyDescent="0.25">
      <c r="D190" s="31">
        <f>-967.01</f>
        <v>-967.01</v>
      </c>
      <c r="E190" s="29">
        <v>-292.54700000000003</v>
      </c>
    </row>
    <row r="191" spans="4:5" x14ac:dyDescent="0.25">
      <c r="D191" s="31">
        <f>-966.994</f>
        <v>-966.99400000000003</v>
      </c>
      <c r="E191" s="29">
        <v>-292.39999999999998</v>
      </c>
    </row>
    <row r="192" spans="4:5" x14ac:dyDescent="0.25">
      <c r="D192" s="31">
        <f>-966.978</f>
        <v>-966.97799999999995</v>
      </c>
      <c r="E192" s="29">
        <v>-292.25400000000002</v>
      </c>
    </row>
    <row r="193" spans="4:5" x14ac:dyDescent="0.25">
      <c r="D193" s="31">
        <f>-966.962</f>
        <v>-966.96199999999999</v>
      </c>
      <c r="E193" s="29">
        <v>-292.10700000000003</v>
      </c>
    </row>
    <row r="194" spans="4:5" x14ac:dyDescent="0.25">
      <c r="D194" s="31">
        <f>-966.946</f>
        <v>-966.94600000000003</v>
      </c>
      <c r="E194" s="29">
        <v>-291.95999999999998</v>
      </c>
    </row>
    <row r="195" spans="4:5" x14ac:dyDescent="0.25">
      <c r="D195" s="31">
        <f>-966.93</f>
        <v>-966.93</v>
      </c>
      <c r="E195" s="29">
        <v>-291.81299999999999</v>
      </c>
    </row>
    <row r="196" spans="4:5" x14ac:dyDescent="0.25">
      <c r="D196" s="31">
        <f>-966.914</f>
        <v>-966.91399999999999</v>
      </c>
      <c r="E196" s="29">
        <v>-291.66699999999997</v>
      </c>
    </row>
    <row r="197" spans="4:5" x14ac:dyDescent="0.25">
      <c r="D197" s="31">
        <f>-966.898</f>
        <v>-966.89800000000002</v>
      </c>
      <c r="E197" s="29">
        <v>-291.52</v>
      </c>
    </row>
    <row r="198" spans="4:5" x14ac:dyDescent="0.25">
      <c r="D198" s="31">
        <f>-966.882</f>
        <v>-966.88199999999995</v>
      </c>
      <c r="E198" s="29">
        <v>-291.37299999999999</v>
      </c>
    </row>
    <row r="199" spans="4:5" x14ac:dyDescent="0.25">
      <c r="D199" s="31">
        <f>-966.866</f>
        <v>-966.86599999999999</v>
      </c>
      <c r="E199" s="29">
        <v>-291.226</v>
      </c>
    </row>
    <row r="200" spans="4:5" x14ac:dyDescent="0.25">
      <c r="D200" s="31">
        <f>-966.85</f>
        <v>-966.85</v>
      </c>
      <c r="E200" s="29">
        <v>-291.08</v>
      </c>
    </row>
    <row r="201" spans="4:5" x14ac:dyDescent="0.25">
      <c r="D201" s="31">
        <f>-966.834</f>
        <v>-966.83399999999995</v>
      </c>
      <c r="E201" s="29">
        <v>-290.93299999999999</v>
      </c>
    </row>
    <row r="202" spans="4:5" x14ac:dyDescent="0.25">
      <c r="D202" s="31">
        <f>-966.818</f>
        <v>-966.81799999999998</v>
      </c>
      <c r="E202" s="29">
        <v>-290.786</v>
      </c>
    </row>
    <row r="203" spans="4:5" x14ac:dyDescent="0.25">
      <c r="D203" s="31">
        <f>-966.802</f>
        <v>-966.80200000000002</v>
      </c>
      <c r="E203" s="29">
        <v>-290.63900000000001</v>
      </c>
    </row>
    <row r="204" spans="4:5" x14ac:dyDescent="0.25">
      <c r="D204" s="31">
        <f>-966.786</f>
        <v>-966.78599999999994</v>
      </c>
      <c r="E204" s="29">
        <v>-290.49299999999999</v>
      </c>
    </row>
    <row r="205" spans="4:5" x14ac:dyDescent="0.25">
      <c r="D205" s="31">
        <f>-966.77</f>
        <v>-966.77</v>
      </c>
      <c r="E205" s="29">
        <v>-290.346</v>
      </c>
    </row>
    <row r="206" spans="4:5" x14ac:dyDescent="0.25">
      <c r="D206" s="31">
        <f>-966.754</f>
        <v>-966.75400000000002</v>
      </c>
      <c r="E206" s="29">
        <v>-290.19900000000001</v>
      </c>
    </row>
    <row r="207" spans="4:5" x14ac:dyDescent="0.25">
      <c r="D207" s="31">
        <f>-966.738</f>
        <v>-966.73800000000006</v>
      </c>
      <c r="E207" s="2">
        <v>-290.05200000000002</v>
      </c>
    </row>
    <row r="208" spans="4:5" x14ac:dyDescent="0.25">
      <c r="D208" s="31">
        <f>-966.722</f>
        <v>-966.72199999999998</v>
      </c>
      <c r="E208" s="2">
        <v>-289.90600000000001</v>
      </c>
    </row>
    <row r="209" spans="4:5" x14ac:dyDescent="0.25">
      <c r="D209" s="31">
        <f>-966.706</f>
        <v>-966.70600000000002</v>
      </c>
      <c r="E209" s="29">
        <v>-289.75900000000001</v>
      </c>
    </row>
    <row r="210" spans="4:5" x14ac:dyDescent="0.25">
      <c r="D210" s="31">
        <f>-966.69</f>
        <v>-966.69</v>
      </c>
      <c r="E210" s="29">
        <v>-289.61200000000002</v>
      </c>
    </row>
    <row r="211" spans="4:5" x14ac:dyDescent="0.25">
      <c r="D211" s="31">
        <f>-966.674</f>
        <v>-966.67399999999998</v>
      </c>
      <c r="E211" s="29">
        <v>-289.46499999999997</v>
      </c>
    </row>
    <row r="212" spans="4:5" x14ac:dyDescent="0.25">
      <c r="D212" s="31">
        <f>-966.658</f>
        <v>-966.65800000000002</v>
      </c>
      <c r="E212" s="29">
        <v>-289.31900000000002</v>
      </c>
    </row>
    <row r="213" spans="4:5" x14ac:dyDescent="0.25">
      <c r="D213" s="31">
        <f>-966.642</f>
        <v>-966.64200000000005</v>
      </c>
      <c r="E213" s="29">
        <v>-289.17200000000003</v>
      </c>
    </row>
    <row r="214" spans="4:5" x14ac:dyDescent="0.25">
      <c r="D214" s="31">
        <f>-966.626</f>
        <v>-966.62599999999998</v>
      </c>
      <c r="E214" s="29">
        <v>-289.02499999999998</v>
      </c>
    </row>
    <row r="215" spans="4:5" x14ac:dyDescent="0.25">
      <c r="D215" s="31">
        <f>-966.61</f>
        <v>-966.61</v>
      </c>
      <c r="E215" s="29">
        <v>-288.87799999999999</v>
      </c>
    </row>
    <row r="216" spans="4:5" x14ac:dyDescent="0.25">
      <c r="D216" s="31">
        <f>-966.594</f>
        <v>-966.59400000000005</v>
      </c>
      <c r="E216" s="2">
        <v>-288.73200000000003</v>
      </c>
    </row>
    <row r="217" spans="4:5" x14ac:dyDescent="0.25">
      <c r="D217" s="31">
        <f>-966.578</f>
        <v>-966.57799999999997</v>
      </c>
      <c r="E217" s="29">
        <v>-288.58499999999998</v>
      </c>
    </row>
    <row r="218" spans="4:5" x14ac:dyDescent="0.25">
      <c r="D218" s="31">
        <f>-966.562</f>
        <v>-966.56200000000001</v>
      </c>
      <c r="E218" s="29">
        <v>-288.43799999999999</v>
      </c>
    </row>
    <row r="219" spans="4:5" x14ac:dyDescent="0.25">
      <c r="D219" s="31">
        <f>-966.546</f>
        <v>-966.54600000000005</v>
      </c>
      <c r="E219" s="29">
        <v>-288.291</v>
      </c>
    </row>
    <row r="220" spans="4:5" x14ac:dyDescent="0.25">
      <c r="D220" s="31">
        <f>-966.53</f>
        <v>-966.53</v>
      </c>
      <c r="E220" s="29">
        <v>-288.14499999999998</v>
      </c>
    </row>
    <row r="221" spans="4:5" x14ac:dyDescent="0.25">
      <c r="D221" s="31">
        <f>-966.514</f>
        <v>-966.51400000000001</v>
      </c>
      <c r="E221" s="29">
        <v>-287.99799999999999</v>
      </c>
    </row>
    <row r="222" spans="4:5" x14ac:dyDescent="0.25">
      <c r="D222" s="31">
        <f>-966.498</f>
        <v>-966.49800000000005</v>
      </c>
      <c r="E222" s="29">
        <v>-287.851</v>
      </c>
    </row>
    <row r="223" spans="4:5" x14ac:dyDescent="0.25">
      <c r="D223" s="31">
        <f>-966.482</f>
        <v>-966.48199999999997</v>
      </c>
      <c r="E223" s="29">
        <v>-287.70400000000001</v>
      </c>
    </row>
    <row r="224" spans="4:5" x14ac:dyDescent="0.25">
      <c r="D224" s="31">
        <f>-966.466</f>
        <v>-966.46600000000001</v>
      </c>
      <c r="E224" s="29">
        <v>-287.55799999999999</v>
      </c>
    </row>
    <row r="225" spans="4:5" x14ac:dyDescent="0.25">
      <c r="D225" s="31">
        <f>-966.45</f>
        <v>-966.45</v>
      </c>
      <c r="E225" s="29">
        <v>-287.411</v>
      </c>
    </row>
    <row r="226" spans="4:5" x14ac:dyDescent="0.25">
      <c r="D226" s="31">
        <f>-966.434</f>
        <v>-966.43399999999997</v>
      </c>
      <c r="E226" s="29">
        <v>-287.26400000000001</v>
      </c>
    </row>
    <row r="227" spans="4:5" x14ac:dyDescent="0.25">
      <c r="D227" s="31">
        <f>-966.418</f>
        <v>-966.41800000000001</v>
      </c>
      <c r="E227" s="29">
        <v>-287.11799999999999</v>
      </c>
    </row>
    <row r="228" spans="4:5" x14ac:dyDescent="0.25">
      <c r="D228" s="31">
        <f>-966.402</f>
        <v>-966.40200000000004</v>
      </c>
      <c r="E228" s="29">
        <v>-286.971</v>
      </c>
    </row>
    <row r="229" spans="4:5" x14ac:dyDescent="0.25">
      <c r="D229" s="31">
        <f>-966.386</f>
        <v>-966.38599999999997</v>
      </c>
      <c r="E229" s="29">
        <v>-286.82400000000001</v>
      </c>
    </row>
    <row r="230" spans="4:5" x14ac:dyDescent="0.25">
      <c r="D230" s="31">
        <f>-966.37</f>
        <v>-966.37</v>
      </c>
      <c r="E230" s="29">
        <v>-286.67700000000002</v>
      </c>
    </row>
    <row r="231" spans="4:5" x14ac:dyDescent="0.25">
      <c r="D231" s="31">
        <f>-966.354</f>
        <v>-966.35400000000004</v>
      </c>
      <c r="E231" s="29">
        <v>-286.53100000000001</v>
      </c>
    </row>
    <row r="232" spans="4:5" x14ac:dyDescent="0.25">
      <c r="D232" s="31">
        <f>-966.338</f>
        <v>-966.33799999999997</v>
      </c>
      <c r="E232" s="29">
        <v>-286.38400000000001</v>
      </c>
    </row>
    <row r="233" spans="4:5" x14ac:dyDescent="0.25">
      <c r="D233" s="31">
        <f>-966.322</f>
        <v>-966.322</v>
      </c>
      <c r="E233" s="29">
        <v>-286.23700000000002</v>
      </c>
    </row>
    <row r="234" spans="4:5" x14ac:dyDescent="0.25">
      <c r="D234" s="31">
        <f>-966.306</f>
        <v>-966.30600000000004</v>
      </c>
      <c r="E234" s="29">
        <v>-286.08999999999997</v>
      </c>
    </row>
    <row r="235" spans="4:5" x14ac:dyDescent="0.25">
      <c r="D235" s="31">
        <f>-966.29</f>
        <v>-966.29</v>
      </c>
      <c r="E235" s="29">
        <v>-285.94400000000002</v>
      </c>
    </row>
    <row r="236" spans="4:5" x14ac:dyDescent="0.25">
      <c r="D236" s="31">
        <f>-966.274</f>
        <v>-966.274</v>
      </c>
      <c r="E236" s="29">
        <v>-285.79700000000003</v>
      </c>
    </row>
    <row r="237" spans="4:5" x14ac:dyDescent="0.25">
      <c r="D237" s="31">
        <f>-966.258</f>
        <v>-966.25800000000004</v>
      </c>
      <c r="E237" s="29">
        <v>-285.64999999999998</v>
      </c>
    </row>
    <row r="238" spans="4:5" x14ac:dyDescent="0.25">
      <c r="D238" s="31">
        <f>-966.242</f>
        <v>-966.24199999999996</v>
      </c>
      <c r="E238" s="29">
        <v>-285.50400000000002</v>
      </c>
    </row>
    <row r="239" spans="4:5" x14ac:dyDescent="0.25">
      <c r="D239" s="31">
        <f>-966.226</f>
        <v>-966.226</v>
      </c>
      <c r="E239" s="29">
        <v>-285.35700000000003</v>
      </c>
    </row>
    <row r="240" spans="4:5" x14ac:dyDescent="0.25">
      <c r="D240" s="31">
        <f>-966.21</f>
        <v>-966.21</v>
      </c>
      <c r="E240" s="29">
        <v>-285.20999999999998</v>
      </c>
    </row>
    <row r="241" spans="4:5" x14ac:dyDescent="0.25">
      <c r="D241" s="31">
        <f>-966.194</f>
        <v>-966.19399999999996</v>
      </c>
      <c r="E241" s="29">
        <v>-285.06299999999999</v>
      </c>
    </row>
    <row r="242" spans="4:5" x14ac:dyDescent="0.25">
      <c r="D242" s="31">
        <f>-966.178</f>
        <v>-966.178</v>
      </c>
      <c r="E242" s="29">
        <v>-284.91699999999997</v>
      </c>
    </row>
    <row r="243" spans="4:5" x14ac:dyDescent="0.25">
      <c r="D243" s="31">
        <f>-966.162</f>
        <v>-966.16200000000003</v>
      </c>
      <c r="E243" s="29">
        <v>-284.77</v>
      </c>
    </row>
    <row r="244" spans="4:5" x14ac:dyDescent="0.25">
      <c r="D244" s="31">
        <f>-966.146</f>
        <v>-966.14599999999996</v>
      </c>
      <c r="E244" s="29">
        <v>-284.62299999999999</v>
      </c>
    </row>
    <row r="245" spans="4:5" x14ac:dyDescent="0.25">
      <c r="D245" s="31">
        <f>-966.13</f>
        <v>-966.13</v>
      </c>
      <c r="E245" s="29">
        <v>-284.47699999999998</v>
      </c>
    </row>
    <row r="246" spans="4:5" x14ac:dyDescent="0.25">
      <c r="D246" s="31">
        <f>-966.114</f>
        <v>-966.11400000000003</v>
      </c>
      <c r="E246" s="29">
        <v>-284.33</v>
      </c>
    </row>
    <row r="247" spans="4:5" x14ac:dyDescent="0.25">
      <c r="D247" s="31">
        <f>-966.098</f>
        <v>-966.09799999999996</v>
      </c>
      <c r="E247" s="29">
        <v>-284.18299999999999</v>
      </c>
    </row>
    <row r="248" spans="4:5" x14ac:dyDescent="0.25">
      <c r="D248" s="31">
        <f>-966.082</f>
        <v>-966.08199999999999</v>
      </c>
      <c r="E248" s="29">
        <v>-284.036</v>
      </c>
    </row>
    <row r="249" spans="4:5" x14ac:dyDescent="0.25">
      <c r="D249" s="31">
        <f>-966.066</f>
        <v>-966.06600000000003</v>
      </c>
      <c r="E249" s="29">
        <v>-283.89</v>
      </c>
    </row>
    <row r="250" spans="4:5" x14ac:dyDescent="0.25">
      <c r="D250" s="31">
        <f>-966.05</f>
        <v>-966.05</v>
      </c>
      <c r="E250" s="29">
        <v>-283.74299999999999</v>
      </c>
    </row>
    <row r="251" spans="4:5" x14ac:dyDescent="0.25">
      <c r="D251" s="31">
        <f>-966.034</f>
        <v>-966.03399999999999</v>
      </c>
      <c r="E251" s="29">
        <v>-283.596</v>
      </c>
    </row>
    <row r="252" spans="4:5" x14ac:dyDescent="0.25">
      <c r="D252" s="31">
        <f>-966.018</f>
        <v>-966.01800000000003</v>
      </c>
      <c r="E252" s="29">
        <v>-283.45</v>
      </c>
    </row>
    <row r="253" spans="4:5" x14ac:dyDescent="0.25">
      <c r="D253" s="31">
        <f>-966.002</f>
        <v>-966.00199999999995</v>
      </c>
      <c r="E253" s="29">
        <v>-283.303</v>
      </c>
    </row>
    <row r="254" spans="4:5" x14ac:dyDescent="0.25">
      <c r="D254" s="31">
        <f>-965.986</f>
        <v>-965.98599999999999</v>
      </c>
      <c r="E254" s="29">
        <v>-283.15600000000001</v>
      </c>
    </row>
    <row r="255" spans="4:5" x14ac:dyDescent="0.25">
      <c r="D255" s="31">
        <f>-965.97</f>
        <v>-965.97</v>
      </c>
      <c r="E255" s="29">
        <v>-283.00900000000001</v>
      </c>
    </row>
    <row r="256" spans="4:5" x14ac:dyDescent="0.25">
      <c r="D256" s="31">
        <f>-965.954</f>
        <v>-965.95399999999995</v>
      </c>
      <c r="E256" s="29">
        <v>-282.863</v>
      </c>
    </row>
    <row r="257" spans="4:5" x14ac:dyDescent="0.25">
      <c r="D257" s="31">
        <f>-965.938</f>
        <v>-965.93799999999999</v>
      </c>
      <c r="E257" s="29">
        <v>-282.71600000000001</v>
      </c>
    </row>
    <row r="258" spans="4:5" x14ac:dyDescent="0.25">
      <c r="D258" s="31">
        <f>-965.922</f>
        <v>-965.92200000000003</v>
      </c>
      <c r="E258" s="29">
        <v>-282.56900000000002</v>
      </c>
    </row>
    <row r="259" spans="4:5" x14ac:dyDescent="0.25">
      <c r="D259" s="31">
        <f>-965.906</f>
        <v>-965.90599999999995</v>
      </c>
      <c r="E259" s="29">
        <v>-282.423</v>
      </c>
    </row>
    <row r="260" spans="4:5" x14ac:dyDescent="0.25">
      <c r="D260" s="31">
        <f>-965.89</f>
        <v>-965.89</v>
      </c>
      <c r="E260" s="29">
        <v>-282.27600000000001</v>
      </c>
    </row>
    <row r="261" spans="4:5" x14ac:dyDescent="0.25">
      <c r="D261" s="31">
        <f>-965.874</f>
        <v>-965.87400000000002</v>
      </c>
      <c r="E261" s="29">
        <v>-282.12900000000002</v>
      </c>
    </row>
    <row r="262" spans="4:5" x14ac:dyDescent="0.25">
      <c r="D262" s="31">
        <f>-965.858</f>
        <v>-965.85799999999995</v>
      </c>
      <c r="E262" s="29">
        <v>-281.98200000000003</v>
      </c>
    </row>
    <row r="263" spans="4:5" x14ac:dyDescent="0.25">
      <c r="D263" s="31">
        <f>-965.842</f>
        <v>-965.84199999999998</v>
      </c>
      <c r="E263" s="29">
        <v>-281.83600000000001</v>
      </c>
    </row>
    <row r="264" spans="4:5" x14ac:dyDescent="0.25">
      <c r="D264" s="31">
        <f>-965.826</f>
        <v>-965.82600000000002</v>
      </c>
      <c r="E264" s="29">
        <v>-281.68900000000002</v>
      </c>
    </row>
    <row r="265" spans="4:5" x14ac:dyDescent="0.25">
      <c r="D265" s="31">
        <f>-965.81</f>
        <v>-965.81</v>
      </c>
      <c r="E265" s="29">
        <v>-281.54199999999997</v>
      </c>
    </row>
    <row r="266" spans="4:5" x14ac:dyDescent="0.25">
      <c r="D266" s="31">
        <f>-965.794</f>
        <v>-965.79399999999998</v>
      </c>
      <c r="E266" s="29">
        <v>-281.39600000000002</v>
      </c>
    </row>
    <row r="267" spans="4:5" x14ac:dyDescent="0.25">
      <c r="D267" s="31">
        <f>-965.778</f>
        <v>-965.77800000000002</v>
      </c>
      <c r="E267" s="29">
        <v>-281.24900000000002</v>
      </c>
    </row>
    <row r="268" spans="4:5" x14ac:dyDescent="0.25">
      <c r="D268" s="31">
        <f>-965.762</f>
        <v>-965.76199999999994</v>
      </c>
      <c r="E268" s="29">
        <v>-281.10199999999998</v>
      </c>
    </row>
    <row r="269" spans="4:5" x14ac:dyDescent="0.25">
      <c r="D269" s="31">
        <f>-965.746</f>
        <v>-965.74599999999998</v>
      </c>
      <c r="E269" s="29">
        <v>-280.95600000000002</v>
      </c>
    </row>
    <row r="270" spans="4:5" x14ac:dyDescent="0.25">
      <c r="D270" s="31">
        <f>-965.73</f>
        <v>-965.73</v>
      </c>
      <c r="E270" s="29">
        <v>-280.80900000000003</v>
      </c>
    </row>
    <row r="271" spans="4:5" x14ac:dyDescent="0.25">
      <c r="D271" s="31">
        <f>-965.714</f>
        <v>-965.71400000000006</v>
      </c>
      <c r="E271" s="29">
        <v>-280.66199999999998</v>
      </c>
    </row>
    <row r="272" spans="4:5" x14ac:dyDescent="0.25">
      <c r="D272" s="31">
        <f>-965.698</f>
        <v>-965.69799999999998</v>
      </c>
      <c r="E272" s="29">
        <v>-280.51600000000002</v>
      </c>
    </row>
    <row r="273" spans="4:5" x14ac:dyDescent="0.25">
      <c r="D273" s="31">
        <f>-965.682</f>
        <v>-965.68200000000002</v>
      </c>
      <c r="E273" s="29">
        <v>-280.36900000000003</v>
      </c>
    </row>
    <row r="274" spans="4:5" x14ac:dyDescent="0.25">
      <c r="D274" s="31">
        <f>-965.666</f>
        <v>-965.66600000000005</v>
      </c>
      <c r="E274" s="29">
        <v>-280.22199999999998</v>
      </c>
    </row>
    <row r="275" spans="4:5" x14ac:dyDescent="0.25">
      <c r="D275" s="31">
        <f>-965.65</f>
        <v>-965.65</v>
      </c>
      <c r="E275" s="29">
        <v>-280.07600000000002</v>
      </c>
    </row>
    <row r="276" spans="4:5" x14ac:dyDescent="0.25">
      <c r="D276" s="31">
        <f>-965.634</f>
        <v>-965.63400000000001</v>
      </c>
      <c r="E276" s="29">
        <v>-279.92899999999997</v>
      </c>
    </row>
    <row r="277" spans="4:5" x14ac:dyDescent="0.25">
      <c r="D277" s="31">
        <f>-965.618</f>
        <v>-965.61800000000005</v>
      </c>
      <c r="E277" s="29">
        <v>-279.78199999999998</v>
      </c>
    </row>
    <row r="278" spans="4:5" x14ac:dyDescent="0.25">
      <c r="D278" s="31">
        <f>-965.602</f>
        <v>-965.60199999999998</v>
      </c>
      <c r="E278" s="29">
        <v>-279.63499999999999</v>
      </c>
    </row>
    <row r="279" spans="4:5" x14ac:dyDescent="0.25">
      <c r="D279" s="31">
        <f>-965.586</f>
        <v>-965.58600000000001</v>
      </c>
      <c r="E279" s="29">
        <v>-279.48899999999998</v>
      </c>
    </row>
    <row r="280" spans="4:5" x14ac:dyDescent="0.25">
      <c r="D280" s="31">
        <f>-965.57</f>
        <v>-965.57</v>
      </c>
      <c r="E280" s="29">
        <v>-279.34199999999998</v>
      </c>
    </row>
    <row r="281" spans="4:5" x14ac:dyDescent="0.25">
      <c r="D281" s="31">
        <f>-965.554</f>
        <v>-965.55399999999997</v>
      </c>
      <c r="E281" s="29">
        <v>-279.19499999999999</v>
      </c>
    </row>
    <row r="282" spans="4:5" x14ac:dyDescent="0.25">
      <c r="D282" s="31">
        <f>-965.538</f>
        <v>-965.53800000000001</v>
      </c>
      <c r="E282" s="29">
        <v>-279.04899999999998</v>
      </c>
    </row>
    <row r="283" spans="4:5" x14ac:dyDescent="0.25">
      <c r="D283" s="31">
        <f>-965.522</f>
        <v>-965.52200000000005</v>
      </c>
      <c r="E283" s="29">
        <v>-278.90199999999999</v>
      </c>
    </row>
    <row r="284" spans="4:5" x14ac:dyDescent="0.25">
      <c r="D284" s="31">
        <f>-965.506</f>
        <v>-965.50599999999997</v>
      </c>
      <c r="E284" s="29">
        <v>-278.755</v>
      </c>
    </row>
    <row r="285" spans="4:5" x14ac:dyDescent="0.25">
      <c r="D285" s="31">
        <f>-965.49</f>
        <v>-965.49</v>
      </c>
      <c r="E285" s="29">
        <v>-278.60899999999998</v>
      </c>
    </row>
    <row r="286" spans="4:5" x14ac:dyDescent="0.25">
      <c r="D286" s="31">
        <f>-965.474</f>
        <v>-965.47400000000005</v>
      </c>
      <c r="E286" s="29">
        <v>-278.46199999999999</v>
      </c>
    </row>
    <row r="287" spans="4:5" x14ac:dyDescent="0.25">
      <c r="D287" s="31">
        <f>-965.458</f>
        <v>-965.45799999999997</v>
      </c>
      <c r="E287" s="29">
        <v>-278.315</v>
      </c>
    </row>
    <row r="288" spans="4:5" x14ac:dyDescent="0.25">
      <c r="D288" s="31">
        <f>-965.443</f>
        <v>-965.44299999999998</v>
      </c>
      <c r="E288" s="29">
        <v>-278.16899999999998</v>
      </c>
    </row>
    <row r="289" spans="4:5" x14ac:dyDescent="0.25">
      <c r="D289" s="31">
        <f>-965.427</f>
        <v>-965.42700000000002</v>
      </c>
      <c r="E289" s="29">
        <v>-278.02199999999999</v>
      </c>
    </row>
    <row r="290" spans="4:5" x14ac:dyDescent="0.25">
      <c r="D290" s="31">
        <f>-965.411</f>
        <v>-965.41099999999994</v>
      </c>
      <c r="E290" s="29">
        <v>-277.875</v>
      </c>
    </row>
    <row r="291" spans="4:5" x14ac:dyDescent="0.25">
      <c r="D291" s="31">
        <f>-965.395</f>
        <v>-965.39499999999998</v>
      </c>
      <c r="E291" s="29">
        <v>-277.72899999999998</v>
      </c>
    </row>
    <row r="292" spans="4:5" x14ac:dyDescent="0.25">
      <c r="D292" s="31">
        <f>-965.379</f>
        <v>-965.37900000000002</v>
      </c>
      <c r="E292" s="29">
        <v>-277.58199999999999</v>
      </c>
    </row>
    <row r="293" spans="4:5" x14ac:dyDescent="0.25">
      <c r="D293" s="31">
        <f>-965.363</f>
        <v>-965.36300000000006</v>
      </c>
      <c r="E293" s="29">
        <v>-277.435</v>
      </c>
    </row>
    <row r="294" spans="4:5" x14ac:dyDescent="0.25">
      <c r="D294" s="31">
        <f>-965.347</f>
        <v>-965.34699999999998</v>
      </c>
      <c r="E294" s="29">
        <v>-277.28899999999999</v>
      </c>
    </row>
    <row r="295" spans="4:5" x14ac:dyDescent="0.25">
      <c r="D295" s="31">
        <f>-965.331</f>
        <v>-965.33100000000002</v>
      </c>
      <c r="E295" s="29">
        <v>-277.142</v>
      </c>
    </row>
    <row r="296" spans="4:5" x14ac:dyDescent="0.25">
      <c r="D296" s="31">
        <f>-965.315</f>
        <v>-965.31500000000005</v>
      </c>
      <c r="E296" s="29">
        <v>-276.995</v>
      </c>
    </row>
    <row r="297" spans="4:5" x14ac:dyDescent="0.25">
      <c r="D297" s="31">
        <f>-965.299</f>
        <v>-965.29899999999998</v>
      </c>
      <c r="E297" s="29">
        <v>-276.84899999999999</v>
      </c>
    </row>
    <row r="298" spans="4:5" x14ac:dyDescent="0.25">
      <c r="D298" s="31">
        <f>-965.283</f>
        <v>-965.28300000000002</v>
      </c>
      <c r="E298" s="29">
        <v>-276.702</v>
      </c>
    </row>
    <row r="299" spans="4:5" x14ac:dyDescent="0.25">
      <c r="D299" s="31">
        <f>-965.267</f>
        <v>-965.26700000000005</v>
      </c>
      <c r="E299" s="29">
        <v>-276.55500000000001</v>
      </c>
    </row>
    <row r="300" spans="4:5" x14ac:dyDescent="0.25">
      <c r="D300" s="31">
        <f>-965.251</f>
        <v>-965.25099999999998</v>
      </c>
      <c r="E300" s="29">
        <v>-276.40899999999999</v>
      </c>
    </row>
    <row r="301" spans="4:5" x14ac:dyDescent="0.25">
      <c r="D301" s="31">
        <f>-965.235</f>
        <v>-965.23500000000001</v>
      </c>
      <c r="E301" s="29">
        <v>-276.262</v>
      </c>
    </row>
    <row r="302" spans="4:5" x14ac:dyDescent="0.25">
      <c r="D302" s="31">
        <f>-965.219</f>
        <v>-965.21900000000005</v>
      </c>
      <c r="E302" s="29">
        <v>-276.11500000000001</v>
      </c>
    </row>
    <row r="303" spans="4:5" x14ac:dyDescent="0.25">
      <c r="D303" s="31">
        <f>-965.203</f>
        <v>-965.20299999999997</v>
      </c>
      <c r="E303" s="29">
        <v>-275.96899999999999</v>
      </c>
    </row>
    <row r="304" spans="4:5" x14ac:dyDescent="0.25">
      <c r="D304" s="31">
        <f>-965.187</f>
        <v>-965.18700000000001</v>
      </c>
      <c r="E304" s="29">
        <v>-275.822</v>
      </c>
    </row>
    <row r="305" spans="4:5" x14ac:dyDescent="0.25">
      <c r="D305" s="31">
        <f>-965.171</f>
        <v>-965.17100000000005</v>
      </c>
      <c r="E305" s="29">
        <v>-275.67500000000001</v>
      </c>
    </row>
    <row r="306" spans="4:5" x14ac:dyDescent="0.25">
      <c r="D306" s="31">
        <f>-965.155</f>
        <v>-965.15499999999997</v>
      </c>
      <c r="E306" s="29">
        <v>-275.529</v>
      </c>
    </row>
    <row r="307" spans="4:5" x14ac:dyDescent="0.25">
      <c r="D307" s="31">
        <f>-965.139</f>
        <v>-965.13900000000001</v>
      </c>
      <c r="E307" s="29">
        <v>-275.38200000000001</v>
      </c>
    </row>
    <row r="308" spans="4:5" x14ac:dyDescent="0.25">
      <c r="D308" s="31">
        <f>-965.123</f>
        <v>-965.12300000000005</v>
      </c>
      <c r="E308" s="29">
        <v>-275.23500000000001</v>
      </c>
    </row>
    <row r="309" spans="4:5" x14ac:dyDescent="0.25">
      <c r="D309" s="31">
        <f>-965.107</f>
        <v>-965.10699999999997</v>
      </c>
      <c r="E309" s="29">
        <v>-275.089</v>
      </c>
    </row>
    <row r="310" spans="4:5" x14ac:dyDescent="0.25">
      <c r="D310" s="31">
        <f>-965.091</f>
        <v>-965.09100000000001</v>
      </c>
      <c r="E310" s="29">
        <v>-274.94200000000001</v>
      </c>
    </row>
    <row r="311" spans="4:5" x14ac:dyDescent="0.25">
      <c r="D311" s="31">
        <f>-965.075</f>
        <v>-965.07500000000005</v>
      </c>
      <c r="E311" s="29">
        <v>-274.79599999999999</v>
      </c>
    </row>
    <row r="312" spans="4:5" x14ac:dyDescent="0.25">
      <c r="D312" s="31">
        <f>-965.059</f>
        <v>-965.05899999999997</v>
      </c>
      <c r="E312" s="29">
        <v>-274.649</v>
      </c>
    </row>
    <row r="313" spans="4:5" x14ac:dyDescent="0.25">
      <c r="D313" s="31">
        <f>-965.043</f>
        <v>-965.04300000000001</v>
      </c>
      <c r="E313" s="29">
        <v>-274.50200000000001</v>
      </c>
    </row>
    <row r="314" spans="4:5" x14ac:dyDescent="0.25">
      <c r="D314" s="31">
        <f>-965.027</f>
        <v>-965.02700000000004</v>
      </c>
      <c r="E314" s="29">
        <v>-274.35599999999999</v>
      </c>
    </row>
    <row r="315" spans="4:5" x14ac:dyDescent="0.25">
      <c r="D315" s="31">
        <f>-965.011</f>
        <v>-965.01099999999997</v>
      </c>
      <c r="E315" s="29">
        <v>-274.209</v>
      </c>
    </row>
    <row r="316" spans="4:5" x14ac:dyDescent="0.25">
      <c r="D316" s="31">
        <f>-964.995</f>
        <v>-964.995</v>
      </c>
      <c r="E316" s="29">
        <v>-274.06200000000001</v>
      </c>
    </row>
    <row r="317" spans="4:5" x14ac:dyDescent="0.25">
      <c r="D317" s="31">
        <f>-964.979</f>
        <v>-964.97900000000004</v>
      </c>
      <c r="E317" s="29">
        <v>-273.916</v>
      </c>
    </row>
    <row r="318" spans="4:5" x14ac:dyDescent="0.25">
      <c r="D318" s="31">
        <f>-964.963</f>
        <v>-964.96299999999997</v>
      </c>
      <c r="E318" s="29">
        <v>-273.76900000000001</v>
      </c>
    </row>
    <row r="319" spans="4:5" x14ac:dyDescent="0.25">
      <c r="D319" s="31">
        <f>-964.947</f>
        <v>-964.947</v>
      </c>
      <c r="E319" s="29">
        <v>-273.62200000000001</v>
      </c>
    </row>
    <row r="320" spans="4:5" x14ac:dyDescent="0.25">
      <c r="D320" s="31">
        <f>-964.931</f>
        <v>-964.93100000000004</v>
      </c>
      <c r="E320" s="29">
        <v>-273.476</v>
      </c>
    </row>
    <row r="321" spans="4:5" x14ac:dyDescent="0.25">
      <c r="D321" s="31">
        <f>-964.915</f>
        <v>-964.91499999999996</v>
      </c>
      <c r="E321" s="29">
        <v>-273.32900000000001</v>
      </c>
    </row>
    <row r="322" spans="4:5" x14ac:dyDescent="0.25">
      <c r="D322" s="31">
        <f>-964.899</f>
        <v>-964.899</v>
      </c>
      <c r="E322" s="29">
        <v>-273.18299999999999</v>
      </c>
    </row>
    <row r="323" spans="4:5" x14ac:dyDescent="0.25">
      <c r="D323" s="31">
        <f>-964.883</f>
        <v>-964.88300000000004</v>
      </c>
      <c r="E323" s="29">
        <v>-273.036</v>
      </c>
    </row>
    <row r="324" spans="4:5" x14ac:dyDescent="0.25">
      <c r="D324" s="31">
        <f>-964.867</f>
        <v>-964.86699999999996</v>
      </c>
      <c r="E324" s="29">
        <v>-272.88900000000001</v>
      </c>
    </row>
    <row r="325" spans="4:5" x14ac:dyDescent="0.25">
      <c r="D325" s="31">
        <f>-964.851</f>
        <v>-964.851</v>
      </c>
      <c r="E325" s="29">
        <v>-272.74299999999999</v>
      </c>
    </row>
    <row r="326" spans="4:5" x14ac:dyDescent="0.25">
      <c r="D326" s="31">
        <f>-964.835</f>
        <v>-964.83500000000004</v>
      </c>
      <c r="E326" s="29">
        <v>-272.596</v>
      </c>
    </row>
    <row r="327" spans="4:5" x14ac:dyDescent="0.25">
      <c r="D327" s="31">
        <f>-964.819</f>
        <v>-964.81899999999996</v>
      </c>
      <c r="E327" s="29">
        <v>-272.44900000000001</v>
      </c>
    </row>
    <row r="328" spans="4:5" x14ac:dyDescent="0.25">
      <c r="D328" s="31">
        <f>-964.803</f>
        <v>-964.803</v>
      </c>
      <c r="E328" s="29">
        <v>-272.303</v>
      </c>
    </row>
    <row r="329" spans="4:5" x14ac:dyDescent="0.25">
      <c r="D329" s="31">
        <f>-964.787</f>
        <v>-964.78700000000003</v>
      </c>
      <c r="E329" s="29">
        <v>-272.15600000000001</v>
      </c>
    </row>
    <row r="330" spans="4:5" x14ac:dyDescent="0.25">
      <c r="D330" s="31">
        <f>-964.771</f>
        <v>-964.77099999999996</v>
      </c>
      <c r="E330" s="29">
        <v>-272.01</v>
      </c>
    </row>
    <row r="331" spans="4:5" x14ac:dyDescent="0.25">
      <c r="D331" s="31">
        <f>-964.755</f>
        <v>-964.755</v>
      </c>
      <c r="E331" s="29">
        <v>-271.863</v>
      </c>
    </row>
    <row r="332" spans="4:5" x14ac:dyDescent="0.25">
      <c r="D332" s="31">
        <f>-964.739</f>
        <v>-964.73900000000003</v>
      </c>
      <c r="E332" s="29">
        <v>-271.71600000000001</v>
      </c>
    </row>
    <row r="333" spans="4:5" x14ac:dyDescent="0.25">
      <c r="D333" s="31">
        <f>-964.723</f>
        <v>-964.72299999999996</v>
      </c>
      <c r="E333" s="29">
        <v>-271.57</v>
      </c>
    </row>
    <row r="334" spans="4:5" x14ac:dyDescent="0.25">
      <c r="D334" s="31">
        <f>-964.707</f>
        <v>-964.70699999999999</v>
      </c>
      <c r="E334" s="29">
        <v>-271.423</v>
      </c>
    </row>
    <row r="335" spans="4:5" x14ac:dyDescent="0.25">
      <c r="D335" s="31">
        <f>-964.691</f>
        <v>-964.69100000000003</v>
      </c>
      <c r="E335" s="29">
        <v>-271.27600000000001</v>
      </c>
    </row>
    <row r="336" spans="4:5" x14ac:dyDescent="0.25">
      <c r="D336" s="31">
        <f>-964.675</f>
        <v>-964.67499999999995</v>
      </c>
      <c r="E336" s="29">
        <v>-271.13</v>
      </c>
    </row>
    <row r="337" spans="4:5" x14ac:dyDescent="0.25">
      <c r="D337" s="31">
        <f>-964.659</f>
        <v>-964.65899999999999</v>
      </c>
      <c r="E337" s="29">
        <v>-270.983</v>
      </c>
    </row>
    <row r="338" spans="4:5" x14ac:dyDescent="0.25">
      <c r="D338" s="31">
        <f>-964.643</f>
        <v>-964.64300000000003</v>
      </c>
      <c r="E338" s="29">
        <v>-270.83699999999999</v>
      </c>
    </row>
    <row r="339" spans="4:5" x14ac:dyDescent="0.25">
      <c r="D339" s="31">
        <f>-964.627</f>
        <v>-964.62699999999995</v>
      </c>
      <c r="E339" s="29">
        <v>-270.69</v>
      </c>
    </row>
    <row r="340" spans="4:5" x14ac:dyDescent="0.25">
      <c r="D340" s="31">
        <f>-964.611</f>
        <v>-964.61099999999999</v>
      </c>
      <c r="E340" s="29">
        <v>-270.54300000000001</v>
      </c>
    </row>
    <row r="341" spans="4:5" x14ac:dyDescent="0.25">
      <c r="D341" s="31">
        <f>-964.595</f>
        <v>-964.59500000000003</v>
      </c>
      <c r="E341" s="29">
        <v>-270.39699999999999</v>
      </c>
    </row>
    <row r="342" spans="4:5" x14ac:dyDescent="0.25">
      <c r="D342" s="31">
        <f>-964.579</f>
        <v>-964.57899999999995</v>
      </c>
      <c r="E342" s="29">
        <v>-270.25</v>
      </c>
    </row>
    <row r="343" spans="4:5" x14ac:dyDescent="0.25">
      <c r="D343" s="31">
        <f>-964.563</f>
        <v>-964.56299999999999</v>
      </c>
      <c r="E343" s="29">
        <v>-270.10399999999998</v>
      </c>
    </row>
    <row r="344" spans="4:5" x14ac:dyDescent="0.25">
      <c r="D344" s="31">
        <f>-964.547</f>
        <v>-964.54700000000003</v>
      </c>
      <c r="E344" s="29">
        <v>-269.95699999999999</v>
      </c>
    </row>
    <row r="345" spans="4:5" x14ac:dyDescent="0.25">
      <c r="D345" s="31">
        <f>-964.531</f>
        <v>-964.53099999999995</v>
      </c>
      <c r="E345" s="2">
        <v>-269.81</v>
      </c>
    </row>
    <row r="346" spans="4:5" x14ac:dyDescent="0.25">
      <c r="D346" s="31">
        <f>-964.515</f>
        <v>-964.51499999999999</v>
      </c>
      <c r="E346" s="29">
        <v>-269.66399999999999</v>
      </c>
    </row>
    <row r="347" spans="4:5" x14ac:dyDescent="0.25">
      <c r="D347" s="31">
        <f>-964.499</f>
        <v>-964.49900000000002</v>
      </c>
      <c r="E347" s="29">
        <v>-269.517</v>
      </c>
    </row>
    <row r="348" spans="4:5" x14ac:dyDescent="0.25">
      <c r="D348" s="31">
        <f>-964.483</f>
        <v>-964.48299999999995</v>
      </c>
      <c r="E348" s="29">
        <v>-269.37099999999998</v>
      </c>
    </row>
    <row r="349" spans="4:5" x14ac:dyDescent="0.25">
      <c r="D349" s="31">
        <f>-964.467</f>
        <v>-964.46699999999998</v>
      </c>
      <c r="E349" s="29">
        <v>-269.22399999999999</v>
      </c>
    </row>
    <row r="350" spans="4:5" x14ac:dyDescent="0.25">
      <c r="D350" s="31">
        <f>-964.451</f>
        <v>-964.45100000000002</v>
      </c>
      <c r="E350" s="2">
        <v>-269.077</v>
      </c>
    </row>
    <row r="351" spans="4:5" x14ac:dyDescent="0.25">
      <c r="D351" s="31">
        <f>-964.435</f>
        <v>-964.43499999999995</v>
      </c>
      <c r="E351" s="29">
        <v>-268.93099999999998</v>
      </c>
    </row>
    <row r="352" spans="4:5" x14ac:dyDescent="0.25">
      <c r="D352" s="31">
        <f>-964.419</f>
        <v>-964.41899999999998</v>
      </c>
      <c r="E352" s="29">
        <v>-268.78399999999999</v>
      </c>
    </row>
    <row r="353" spans="4:5" x14ac:dyDescent="0.25">
      <c r="D353" s="31">
        <f>-964.403</f>
        <v>-964.40300000000002</v>
      </c>
      <c r="E353" s="29">
        <v>-268.63799999999998</v>
      </c>
    </row>
    <row r="354" spans="4:5" x14ac:dyDescent="0.25">
      <c r="D354" s="31">
        <f>-964.387</f>
        <v>-964.38699999999994</v>
      </c>
      <c r="E354" s="29">
        <v>-268.49099999999999</v>
      </c>
    </row>
    <row r="355" spans="4:5" x14ac:dyDescent="0.25">
      <c r="D355" s="31">
        <f>-964.371</f>
        <v>-964.37099999999998</v>
      </c>
      <c r="E355" s="29">
        <v>-268.34399999999999</v>
      </c>
    </row>
    <row r="356" spans="4:5" x14ac:dyDescent="0.25">
      <c r="D356" s="31">
        <f>-964.355</f>
        <v>-964.35500000000002</v>
      </c>
      <c r="E356" s="29">
        <v>-268.19799999999998</v>
      </c>
    </row>
    <row r="357" spans="4:5" x14ac:dyDescent="0.25">
      <c r="D357" s="31">
        <f>-964.339</f>
        <v>-964.33900000000006</v>
      </c>
      <c r="E357" s="29">
        <v>-268.05099999999999</v>
      </c>
    </row>
    <row r="358" spans="4:5" x14ac:dyDescent="0.25">
      <c r="D358" s="31">
        <f>-964.323</f>
        <v>-964.32299999999998</v>
      </c>
      <c r="E358" s="29">
        <v>-267.90499999999997</v>
      </c>
    </row>
    <row r="359" spans="4:5" x14ac:dyDescent="0.25">
      <c r="D359" s="31">
        <f>-964.307</f>
        <v>-964.30700000000002</v>
      </c>
      <c r="E359" s="29">
        <v>-267.75799999999998</v>
      </c>
    </row>
    <row r="360" spans="4:5" x14ac:dyDescent="0.25">
      <c r="D360" s="31">
        <f>-964.291</f>
        <v>-964.29100000000005</v>
      </c>
      <c r="E360" s="29">
        <v>-267.61099999999999</v>
      </c>
    </row>
    <row r="361" spans="4:5" x14ac:dyDescent="0.25">
      <c r="D361" s="31">
        <f>-964.275</f>
        <v>-964.27499999999998</v>
      </c>
      <c r="E361" s="29">
        <v>-267.46499999999997</v>
      </c>
    </row>
    <row r="362" spans="4:5" x14ac:dyDescent="0.25">
      <c r="D362" s="31">
        <f>-964.259</f>
        <v>-964.25900000000001</v>
      </c>
      <c r="E362" s="29">
        <v>-267.31799999999998</v>
      </c>
    </row>
    <row r="363" spans="4:5" x14ac:dyDescent="0.25">
      <c r="D363" s="31">
        <f>-964.243</f>
        <v>-964.24300000000005</v>
      </c>
      <c r="E363" s="2">
        <v>-267.17200000000003</v>
      </c>
    </row>
    <row r="364" spans="4:5" x14ac:dyDescent="0.25">
      <c r="D364" s="31">
        <f>-964.227</f>
        <v>-964.22699999999998</v>
      </c>
      <c r="E364" s="29">
        <v>-267.02499999999998</v>
      </c>
    </row>
    <row r="365" spans="4:5" x14ac:dyDescent="0.25">
      <c r="D365" s="31">
        <f>-964.211</f>
        <v>-964.21100000000001</v>
      </c>
      <c r="E365" s="29">
        <v>-266.87900000000002</v>
      </c>
    </row>
    <row r="366" spans="4:5" x14ac:dyDescent="0.25">
      <c r="D366" s="31">
        <f>-964.195</f>
        <v>-964.19500000000005</v>
      </c>
      <c r="E366" s="29">
        <v>-266.73200000000003</v>
      </c>
    </row>
    <row r="367" spans="4:5" x14ac:dyDescent="0.25">
      <c r="D367" s="31">
        <f>-964.179</f>
        <v>-964.17899999999997</v>
      </c>
      <c r="E367" s="29">
        <v>-266.58499999999998</v>
      </c>
    </row>
    <row r="368" spans="4:5" x14ac:dyDescent="0.25">
      <c r="D368" s="31">
        <f>-964.163</f>
        <v>-964.16300000000001</v>
      </c>
      <c r="E368" s="2">
        <v>-266.43900000000002</v>
      </c>
    </row>
    <row r="369" spans="4:5" x14ac:dyDescent="0.25">
      <c r="D369" s="31">
        <f>-964.147</f>
        <v>-964.14700000000005</v>
      </c>
      <c r="E369" s="29">
        <v>-266.29199999999997</v>
      </c>
    </row>
    <row r="370" spans="4:5" x14ac:dyDescent="0.25">
      <c r="D370" s="31">
        <f>-964.131</f>
        <v>-964.13099999999997</v>
      </c>
      <c r="E370" s="29">
        <v>-266.14600000000002</v>
      </c>
    </row>
    <row r="371" spans="4:5" x14ac:dyDescent="0.25">
      <c r="D371" s="31">
        <f>-964.115</f>
        <v>-964.11500000000001</v>
      </c>
      <c r="E371" s="29">
        <v>-265.99900000000002</v>
      </c>
    </row>
    <row r="372" spans="4:5" x14ac:dyDescent="0.25">
      <c r="D372" s="31">
        <f>-964.099</f>
        <v>-964.09900000000005</v>
      </c>
      <c r="E372" s="29">
        <v>-265.85300000000001</v>
      </c>
    </row>
    <row r="373" spans="4:5" x14ac:dyDescent="0.25">
      <c r="D373" s="31">
        <f>-964.083</f>
        <v>-964.08299999999997</v>
      </c>
      <c r="E373" s="29">
        <v>-265.70600000000002</v>
      </c>
    </row>
    <row r="374" spans="4:5" x14ac:dyDescent="0.25">
      <c r="D374" s="31">
        <f>-964.067</f>
        <v>-964.06700000000001</v>
      </c>
      <c r="E374" s="29">
        <v>-265.55900000000003</v>
      </c>
    </row>
    <row r="375" spans="4:5" x14ac:dyDescent="0.25">
      <c r="D375" s="31">
        <f>-964.051</f>
        <v>-964.05100000000004</v>
      </c>
      <c r="E375" s="29">
        <v>-265.41300000000001</v>
      </c>
    </row>
    <row r="376" spans="4:5" x14ac:dyDescent="0.25">
      <c r="D376" s="31">
        <f>-964.035</f>
        <v>-964.03499999999997</v>
      </c>
      <c r="E376" s="29">
        <v>-265.26600000000002</v>
      </c>
    </row>
    <row r="377" spans="4:5" x14ac:dyDescent="0.25">
      <c r="D377" s="31">
        <f>-964.019</f>
        <v>-964.01900000000001</v>
      </c>
      <c r="E377" s="29">
        <v>-265.12</v>
      </c>
    </row>
    <row r="378" spans="4:5" x14ac:dyDescent="0.25">
      <c r="D378" s="31">
        <f>-964.003</f>
        <v>-964.00300000000004</v>
      </c>
      <c r="E378" s="29">
        <v>-264.97300000000001</v>
      </c>
    </row>
    <row r="379" spans="4:5" x14ac:dyDescent="0.25">
      <c r="D379" s="31">
        <f>-963.987</f>
        <v>-963.98699999999997</v>
      </c>
      <c r="E379" s="29">
        <v>-264.827</v>
      </c>
    </row>
    <row r="380" spans="4:5" x14ac:dyDescent="0.25">
      <c r="D380" s="31">
        <f>-963.971</f>
        <v>-963.971</v>
      </c>
      <c r="E380" s="29">
        <v>-264.68</v>
      </c>
    </row>
    <row r="381" spans="4:5" x14ac:dyDescent="0.25">
      <c r="D381" s="31">
        <f>-963.955</f>
        <v>-963.95500000000004</v>
      </c>
      <c r="E381" s="29">
        <v>-264.53399999999999</v>
      </c>
    </row>
    <row r="382" spans="4:5" x14ac:dyDescent="0.25">
      <c r="D382" s="31">
        <f>-963.939</f>
        <v>-963.93899999999996</v>
      </c>
      <c r="E382" s="29">
        <v>-264.387</v>
      </c>
    </row>
    <row r="383" spans="4:5" x14ac:dyDescent="0.25">
      <c r="D383" s="31">
        <f>-963.923</f>
        <v>-963.923</v>
      </c>
      <c r="E383" s="29">
        <v>-264.24</v>
      </c>
    </row>
    <row r="384" spans="4:5" x14ac:dyDescent="0.25">
      <c r="D384" s="31">
        <f>-963.907</f>
        <v>-963.90700000000004</v>
      </c>
      <c r="E384" s="29">
        <v>-264.09399999999999</v>
      </c>
    </row>
    <row r="385" spans="4:5" x14ac:dyDescent="0.25">
      <c r="D385" s="31">
        <f>-963.891</f>
        <v>-963.89099999999996</v>
      </c>
      <c r="E385" s="29">
        <v>-263.947</v>
      </c>
    </row>
    <row r="386" spans="4:5" x14ac:dyDescent="0.25">
      <c r="D386" s="31">
        <f>-963.875</f>
        <v>-963.875</v>
      </c>
      <c r="E386" s="29">
        <v>-263.80099999999999</v>
      </c>
    </row>
    <row r="387" spans="4:5" x14ac:dyDescent="0.25">
      <c r="D387" s="31">
        <f>-963.859</f>
        <v>-963.85900000000004</v>
      </c>
      <c r="E387" s="29">
        <v>-263.654</v>
      </c>
    </row>
    <row r="388" spans="4:5" x14ac:dyDescent="0.25">
      <c r="D388" s="31">
        <f>-963.843</f>
        <v>-963.84299999999996</v>
      </c>
      <c r="E388" s="29">
        <v>-263.50799999999998</v>
      </c>
    </row>
    <row r="389" spans="4:5" x14ac:dyDescent="0.25">
      <c r="D389" s="31">
        <f>-963.827</f>
        <v>-963.827</v>
      </c>
      <c r="E389" s="29">
        <v>-263.36099999999999</v>
      </c>
    </row>
    <row r="390" spans="4:5" x14ac:dyDescent="0.25">
      <c r="D390" s="31">
        <f>-963.811</f>
        <v>-963.81100000000004</v>
      </c>
      <c r="E390" s="29">
        <v>-263.21499999999997</v>
      </c>
    </row>
    <row r="391" spans="4:5" x14ac:dyDescent="0.25">
      <c r="D391" s="31">
        <f>-963.795</f>
        <v>-963.79499999999996</v>
      </c>
      <c r="E391" s="29">
        <v>-263.06799999999998</v>
      </c>
    </row>
    <row r="392" spans="4:5" x14ac:dyDescent="0.25">
      <c r="D392" s="31">
        <f>-963.779</f>
        <v>-963.779</v>
      </c>
      <c r="E392" s="29">
        <v>-262.92200000000003</v>
      </c>
    </row>
    <row r="393" spans="4:5" x14ac:dyDescent="0.25">
      <c r="D393" s="31">
        <f>-963.763</f>
        <v>-963.76300000000003</v>
      </c>
      <c r="E393" s="29">
        <v>-262.77499999999998</v>
      </c>
    </row>
    <row r="394" spans="4:5" x14ac:dyDescent="0.25">
      <c r="D394" s="31">
        <f>-963.747</f>
        <v>-963.74699999999996</v>
      </c>
      <c r="E394" s="29">
        <v>-262.62900000000002</v>
      </c>
    </row>
    <row r="395" spans="4:5" x14ac:dyDescent="0.25">
      <c r="D395" s="31">
        <f>-963.731</f>
        <v>-963.73099999999999</v>
      </c>
      <c r="E395" s="29">
        <v>-262.48200000000003</v>
      </c>
    </row>
    <row r="396" spans="4:5" x14ac:dyDescent="0.25">
      <c r="D396" s="31">
        <f>-963.715</f>
        <v>-963.71500000000003</v>
      </c>
      <c r="E396" s="29">
        <v>-262.33499999999998</v>
      </c>
    </row>
    <row r="397" spans="4:5" x14ac:dyDescent="0.25">
      <c r="D397" s="31">
        <f>-963.699</f>
        <v>-963.69899999999996</v>
      </c>
      <c r="E397" s="29">
        <v>-262.18900000000002</v>
      </c>
    </row>
    <row r="398" spans="4:5" x14ac:dyDescent="0.25">
      <c r="D398" s="31">
        <f>-963.683</f>
        <v>-963.68299999999999</v>
      </c>
      <c r="E398" s="29">
        <v>-262.04199999999997</v>
      </c>
    </row>
    <row r="399" spans="4:5" x14ac:dyDescent="0.25">
      <c r="D399" s="31">
        <f>-963.667</f>
        <v>-963.66700000000003</v>
      </c>
      <c r="E399" s="29">
        <v>-261.89600000000002</v>
      </c>
    </row>
    <row r="400" spans="4:5" x14ac:dyDescent="0.25">
      <c r="D400" s="31">
        <f>-963.651</f>
        <v>-963.65099999999995</v>
      </c>
      <c r="E400" s="29">
        <v>-261.74900000000002</v>
      </c>
    </row>
    <row r="401" spans="4:5" x14ac:dyDescent="0.25">
      <c r="D401" s="31">
        <f>-963.635</f>
        <v>-963.63499999999999</v>
      </c>
      <c r="E401" s="29">
        <v>-261.60300000000001</v>
      </c>
    </row>
    <row r="402" spans="4:5" x14ac:dyDescent="0.25">
      <c r="D402" s="31">
        <f>-963.62</f>
        <v>-963.62</v>
      </c>
      <c r="E402" s="29">
        <v>-261.45600000000002</v>
      </c>
    </row>
    <row r="403" spans="4:5" x14ac:dyDescent="0.25">
      <c r="D403" s="31">
        <f>-963.604</f>
        <v>-963.60400000000004</v>
      </c>
      <c r="E403" s="29">
        <v>-261.31</v>
      </c>
    </row>
    <row r="404" spans="4:5" x14ac:dyDescent="0.25">
      <c r="D404" s="31">
        <f>-963.588</f>
        <v>-963.58799999999997</v>
      </c>
      <c r="E404" s="29">
        <v>-261.16300000000001</v>
      </c>
    </row>
    <row r="405" spans="4:5" x14ac:dyDescent="0.25">
      <c r="D405" s="31">
        <f>-963.572</f>
        <v>-963.572</v>
      </c>
      <c r="E405" s="29">
        <v>-261.017</v>
      </c>
    </row>
    <row r="406" spans="4:5" x14ac:dyDescent="0.25">
      <c r="D406" s="31">
        <f>-963.556</f>
        <v>-963.55600000000004</v>
      </c>
      <c r="E406" s="29">
        <v>-260.87</v>
      </c>
    </row>
    <row r="407" spans="4:5" x14ac:dyDescent="0.25">
      <c r="D407" s="31">
        <f>-963.54</f>
        <v>-963.54</v>
      </c>
      <c r="E407" s="29">
        <v>-260.72399999999999</v>
      </c>
    </row>
    <row r="408" spans="4:5" x14ac:dyDescent="0.25">
      <c r="D408" s="31">
        <f>-963.524</f>
        <v>-963.524</v>
      </c>
      <c r="E408" s="29">
        <v>-260.577</v>
      </c>
    </row>
    <row r="409" spans="4:5" x14ac:dyDescent="0.25">
      <c r="D409" s="31">
        <f>-963.508</f>
        <v>-963.50800000000004</v>
      </c>
      <c r="E409" s="29">
        <v>-260.43099999999998</v>
      </c>
    </row>
    <row r="410" spans="4:5" x14ac:dyDescent="0.25">
      <c r="D410" s="31">
        <f>-963.492</f>
        <v>-963.49199999999996</v>
      </c>
      <c r="E410" s="29">
        <v>-260.28399999999999</v>
      </c>
    </row>
    <row r="411" spans="4:5" x14ac:dyDescent="0.25">
      <c r="D411" s="31">
        <f>-963.476</f>
        <v>-963.476</v>
      </c>
      <c r="E411" s="29">
        <v>-260.13799999999998</v>
      </c>
    </row>
    <row r="412" spans="4:5" x14ac:dyDescent="0.25">
      <c r="D412" s="31">
        <f>-963.46</f>
        <v>-963.46</v>
      </c>
      <c r="E412" s="29">
        <v>-259.99099999999999</v>
      </c>
    </row>
    <row r="413" spans="4:5" x14ac:dyDescent="0.25">
      <c r="D413" s="31">
        <f>-963.444</f>
        <v>-963.44399999999996</v>
      </c>
      <c r="E413" s="29">
        <v>-259.84500000000003</v>
      </c>
    </row>
    <row r="414" spans="4:5" x14ac:dyDescent="0.25">
      <c r="D414" s="31">
        <f>-963.428</f>
        <v>-963.428</v>
      </c>
      <c r="E414" s="29">
        <v>-259.69799999999998</v>
      </c>
    </row>
    <row r="415" spans="4:5" x14ac:dyDescent="0.25">
      <c r="D415" s="31">
        <f>-963.412</f>
        <v>-963.41200000000003</v>
      </c>
      <c r="E415" s="29">
        <v>-259.55200000000002</v>
      </c>
    </row>
    <row r="416" spans="4:5" x14ac:dyDescent="0.25">
      <c r="D416" s="31">
        <f>-963.396</f>
        <v>-963.39599999999996</v>
      </c>
      <c r="E416" s="29">
        <v>-259.40499999999997</v>
      </c>
    </row>
    <row r="417" spans="4:5" x14ac:dyDescent="0.25">
      <c r="D417" s="31">
        <f>-963.38</f>
        <v>-963.38</v>
      </c>
      <c r="E417" s="29">
        <v>-259.25900000000001</v>
      </c>
    </row>
    <row r="418" spans="4:5" x14ac:dyDescent="0.25">
      <c r="D418" s="31">
        <f>-963.364</f>
        <v>-963.36400000000003</v>
      </c>
      <c r="E418" s="29">
        <v>-259.11200000000002</v>
      </c>
    </row>
    <row r="419" spans="4:5" x14ac:dyDescent="0.25">
      <c r="D419" s="31">
        <f>-963.348</f>
        <v>-963.34799999999996</v>
      </c>
      <c r="E419" s="29">
        <v>-258.96600000000001</v>
      </c>
    </row>
    <row r="420" spans="4:5" x14ac:dyDescent="0.25">
      <c r="D420" s="31">
        <f>-963.332</f>
        <v>-963.33199999999999</v>
      </c>
      <c r="E420" s="29">
        <v>-258.81900000000002</v>
      </c>
    </row>
    <row r="421" spans="4:5" x14ac:dyDescent="0.25">
      <c r="D421" s="31">
        <f>-963.316</f>
        <v>-963.31600000000003</v>
      </c>
      <c r="E421" s="29">
        <v>-258.673</v>
      </c>
    </row>
    <row r="422" spans="4:5" x14ac:dyDescent="0.25">
      <c r="D422" s="31">
        <f>-963.3</f>
        <v>-963.3</v>
      </c>
      <c r="E422" s="29">
        <v>-258.52600000000001</v>
      </c>
    </row>
    <row r="423" spans="4:5" x14ac:dyDescent="0.25">
      <c r="D423" s="31">
        <f>-963.284</f>
        <v>-963.28399999999999</v>
      </c>
      <c r="E423" s="29">
        <v>-258.38</v>
      </c>
    </row>
    <row r="424" spans="4:5" x14ac:dyDescent="0.25">
      <c r="D424" s="31">
        <f>-963.268</f>
        <v>-963.26800000000003</v>
      </c>
      <c r="E424" s="29">
        <v>-258.233</v>
      </c>
    </row>
    <row r="425" spans="4:5" x14ac:dyDescent="0.25">
      <c r="D425" s="31">
        <f>-963.252</f>
        <v>-963.25199999999995</v>
      </c>
      <c r="E425" s="29">
        <v>-258.08699999999999</v>
      </c>
    </row>
    <row r="426" spans="4:5" x14ac:dyDescent="0.25">
      <c r="D426" s="31">
        <f>-963.236</f>
        <v>-963.23599999999999</v>
      </c>
      <c r="E426" s="29">
        <v>-257.94</v>
      </c>
    </row>
    <row r="427" spans="4:5" x14ac:dyDescent="0.25">
      <c r="D427" s="31">
        <f>-963.22</f>
        <v>-963.22</v>
      </c>
      <c r="E427" s="29">
        <v>-257.79399999999998</v>
      </c>
    </row>
    <row r="428" spans="4:5" x14ac:dyDescent="0.25">
      <c r="D428" s="31">
        <f>-963.204</f>
        <v>-963.20399999999995</v>
      </c>
      <c r="E428" s="29">
        <v>-257.64699999999999</v>
      </c>
    </row>
    <row r="429" spans="4:5" x14ac:dyDescent="0.25">
      <c r="D429" s="31">
        <f>-963.188</f>
        <v>-963.18799999999999</v>
      </c>
      <c r="E429" s="29">
        <v>-257.50099999999998</v>
      </c>
    </row>
    <row r="430" spans="4:5" x14ac:dyDescent="0.25">
      <c r="D430" s="31">
        <f>-963.172</f>
        <v>-963.17200000000003</v>
      </c>
      <c r="E430" s="29">
        <v>-257.35399999999998</v>
      </c>
    </row>
    <row r="431" spans="4:5" x14ac:dyDescent="0.25">
      <c r="D431" s="31">
        <f>-963.156</f>
        <v>-963.15599999999995</v>
      </c>
      <c r="E431" s="29">
        <v>-257.20800000000003</v>
      </c>
    </row>
    <row r="432" spans="4:5" x14ac:dyDescent="0.25">
      <c r="D432" s="31">
        <f>-963.14</f>
        <v>-963.14</v>
      </c>
      <c r="E432" s="29">
        <v>-257.06099999999998</v>
      </c>
    </row>
    <row r="433" spans="4:5" x14ac:dyDescent="0.25">
      <c r="D433" s="31">
        <f>-963.124</f>
        <v>-963.12400000000002</v>
      </c>
      <c r="E433" s="29">
        <v>-256.91500000000002</v>
      </c>
    </row>
    <row r="434" spans="4:5" x14ac:dyDescent="0.25">
      <c r="D434" s="31">
        <f>-963.108</f>
        <v>-963.10799999999995</v>
      </c>
      <c r="E434" s="29">
        <v>-256.76799999999997</v>
      </c>
    </row>
    <row r="435" spans="4:5" x14ac:dyDescent="0.25">
      <c r="D435" s="31">
        <f>-963.092</f>
        <v>-963.09199999999998</v>
      </c>
      <c r="E435" s="29">
        <v>-256.62200000000001</v>
      </c>
    </row>
    <row r="436" spans="4:5" x14ac:dyDescent="0.25">
      <c r="D436" s="31">
        <f>-963.076</f>
        <v>-963.07600000000002</v>
      </c>
      <c r="E436" s="29">
        <v>-256.476</v>
      </c>
    </row>
    <row r="437" spans="4:5" x14ac:dyDescent="0.25">
      <c r="D437" s="31">
        <f>-963.06</f>
        <v>-963.06</v>
      </c>
      <c r="E437" s="29">
        <v>-256.32900000000001</v>
      </c>
    </row>
    <row r="438" spans="4:5" x14ac:dyDescent="0.25">
      <c r="D438" s="31">
        <f>-963.044</f>
        <v>-963.04399999999998</v>
      </c>
      <c r="E438" s="29">
        <v>-256.18299999999999</v>
      </c>
    </row>
    <row r="439" spans="4:5" x14ac:dyDescent="0.25">
      <c r="D439" s="31">
        <f>-963.028</f>
        <v>-963.02800000000002</v>
      </c>
      <c r="E439" s="29">
        <v>-256.036</v>
      </c>
    </row>
    <row r="440" spans="4:5" x14ac:dyDescent="0.25">
      <c r="D440" s="31">
        <f>-963.012</f>
        <v>-963.01199999999994</v>
      </c>
      <c r="E440" s="29">
        <v>-255.89</v>
      </c>
    </row>
    <row r="441" spans="4:5" x14ac:dyDescent="0.25">
      <c r="D441" s="31">
        <f>-962.996</f>
        <v>-962.99599999999998</v>
      </c>
      <c r="E441" s="29">
        <v>-255.74299999999999</v>
      </c>
    </row>
    <row r="442" spans="4:5" x14ac:dyDescent="0.25">
      <c r="D442" s="31">
        <f>-962.98</f>
        <v>-962.98</v>
      </c>
      <c r="E442" s="29">
        <v>-255.59700000000001</v>
      </c>
    </row>
    <row r="443" spans="4:5" x14ac:dyDescent="0.25">
      <c r="D443" s="31">
        <f>-962.964</f>
        <v>-962.96400000000006</v>
      </c>
      <c r="E443" s="29">
        <v>-255.45</v>
      </c>
    </row>
    <row r="444" spans="4:5" x14ac:dyDescent="0.25">
      <c r="D444" s="31">
        <f>-962.948</f>
        <v>-962.94799999999998</v>
      </c>
      <c r="E444" s="29">
        <v>-255.304</v>
      </c>
    </row>
    <row r="445" spans="4:5" x14ac:dyDescent="0.25">
      <c r="D445" s="31">
        <f>-962.932</f>
        <v>-962.93200000000002</v>
      </c>
      <c r="E445" s="2">
        <v>-255.15700000000001</v>
      </c>
    </row>
    <row r="446" spans="4:5" x14ac:dyDescent="0.25">
      <c r="D446" s="31">
        <f>-962.916</f>
        <v>-962.91600000000005</v>
      </c>
      <c r="E446" s="29">
        <v>-255.011</v>
      </c>
    </row>
    <row r="447" spans="4:5" x14ac:dyDescent="0.25">
      <c r="D447" s="31">
        <f>-962.9</f>
        <v>-962.9</v>
      </c>
      <c r="E447" s="29">
        <v>-254.86500000000001</v>
      </c>
    </row>
    <row r="448" spans="4:5" x14ac:dyDescent="0.25">
      <c r="D448" s="31">
        <f>-962.884</f>
        <v>-962.88400000000001</v>
      </c>
      <c r="E448" s="29">
        <v>-254.71799999999999</v>
      </c>
    </row>
    <row r="449" spans="4:5" x14ac:dyDescent="0.25">
      <c r="D449" s="31">
        <f>-962.868</f>
        <v>-962.86800000000005</v>
      </c>
      <c r="E449" s="29">
        <v>-254.572</v>
      </c>
    </row>
    <row r="450" spans="4:5" x14ac:dyDescent="0.25">
      <c r="D450" s="31">
        <f>-962.852</f>
        <v>-962.85199999999998</v>
      </c>
      <c r="E450" s="2">
        <v>-254.42500000000001</v>
      </c>
    </row>
    <row r="451" spans="4:5" x14ac:dyDescent="0.25">
      <c r="D451" s="31">
        <f>-962.836</f>
        <v>-962.83600000000001</v>
      </c>
      <c r="E451" s="29">
        <v>-254.279</v>
      </c>
    </row>
    <row r="452" spans="4:5" x14ac:dyDescent="0.25">
      <c r="D452" s="31">
        <f>-962.82</f>
        <v>-962.82</v>
      </c>
      <c r="E452" s="29">
        <v>-254.13200000000001</v>
      </c>
    </row>
    <row r="453" spans="4:5" x14ac:dyDescent="0.25">
      <c r="D453" s="31">
        <f>-962.804</f>
        <v>-962.80399999999997</v>
      </c>
      <c r="E453" s="29">
        <v>-253.98599999999999</v>
      </c>
    </row>
    <row r="454" spans="4:5" x14ac:dyDescent="0.25">
      <c r="D454" s="31">
        <f>-962.788</f>
        <v>-962.78800000000001</v>
      </c>
      <c r="E454" s="29">
        <v>-253.839</v>
      </c>
    </row>
    <row r="455" spans="4:5" x14ac:dyDescent="0.25">
      <c r="D455" s="31">
        <f>-962.772</f>
        <v>-962.77200000000005</v>
      </c>
      <c r="E455" s="29">
        <v>-253.69300000000001</v>
      </c>
    </row>
    <row r="456" spans="4:5" x14ac:dyDescent="0.25">
      <c r="D456" s="31">
        <f>-962.756</f>
        <v>-962.75599999999997</v>
      </c>
      <c r="E456" s="29">
        <v>-253.547</v>
      </c>
    </row>
    <row r="457" spans="4:5" x14ac:dyDescent="0.25">
      <c r="D457" s="31">
        <f>-962.74</f>
        <v>-962.74</v>
      </c>
      <c r="E457" s="29">
        <v>-253.4</v>
      </c>
    </row>
    <row r="458" spans="4:5" x14ac:dyDescent="0.25">
      <c r="D458" s="31">
        <f>-962.724</f>
        <v>-962.72400000000005</v>
      </c>
      <c r="E458" s="29">
        <v>-253.25399999999999</v>
      </c>
    </row>
    <row r="459" spans="4:5" x14ac:dyDescent="0.25">
      <c r="D459" s="31">
        <f>-962.708</f>
        <v>-962.70799999999997</v>
      </c>
      <c r="E459" s="29">
        <v>-253.107</v>
      </c>
    </row>
    <row r="460" spans="4:5" x14ac:dyDescent="0.25">
      <c r="D460" s="31">
        <f>-962.692</f>
        <v>-962.69200000000001</v>
      </c>
      <c r="E460" s="29">
        <v>-252.96100000000001</v>
      </c>
    </row>
    <row r="461" spans="4:5" x14ac:dyDescent="0.25">
      <c r="D461" s="31">
        <f>-962.676</f>
        <v>-962.67600000000004</v>
      </c>
      <c r="E461" s="29">
        <v>-252.81399999999999</v>
      </c>
    </row>
    <row r="462" spans="4:5" x14ac:dyDescent="0.25">
      <c r="D462" s="31">
        <f>-962.66</f>
        <v>-962.66</v>
      </c>
      <c r="E462" s="29">
        <v>-252.66800000000001</v>
      </c>
    </row>
    <row r="463" spans="4:5" x14ac:dyDescent="0.25">
      <c r="D463" s="31">
        <f>-962.644</f>
        <v>-962.64400000000001</v>
      </c>
      <c r="E463" s="2">
        <v>-252.52199999999999</v>
      </c>
    </row>
    <row r="464" spans="4:5" x14ac:dyDescent="0.25">
      <c r="D464" s="31">
        <f>-962.628</f>
        <v>-962.62800000000004</v>
      </c>
      <c r="E464" s="29">
        <v>-252.375</v>
      </c>
    </row>
    <row r="465" spans="4:5" x14ac:dyDescent="0.25">
      <c r="D465" s="31">
        <f>-962.612</f>
        <v>-962.61199999999997</v>
      </c>
      <c r="E465" s="29">
        <v>-252.22900000000001</v>
      </c>
    </row>
    <row r="466" spans="4:5" x14ac:dyDescent="0.25">
      <c r="D466" s="31">
        <f>-962.596</f>
        <v>-962.596</v>
      </c>
      <c r="E466" s="29">
        <v>-252.08199999999999</v>
      </c>
    </row>
    <row r="467" spans="4:5" x14ac:dyDescent="0.25">
      <c r="D467" s="31">
        <f>-962.58</f>
        <v>-962.58</v>
      </c>
      <c r="E467" s="29">
        <v>-251.93600000000001</v>
      </c>
    </row>
    <row r="468" spans="4:5" x14ac:dyDescent="0.25">
      <c r="D468" s="31">
        <f>-962.564</f>
        <v>-962.56399999999996</v>
      </c>
      <c r="E468" s="2">
        <v>-251.79</v>
      </c>
    </row>
    <row r="469" spans="4:5" x14ac:dyDescent="0.25">
      <c r="D469" s="31">
        <f>-962.548</f>
        <v>-962.548</v>
      </c>
      <c r="E469" s="29">
        <v>-251.643</v>
      </c>
    </row>
    <row r="470" spans="4:5" x14ac:dyDescent="0.25">
      <c r="D470" s="31">
        <f>-962.532</f>
        <v>-962.53200000000004</v>
      </c>
      <c r="E470" s="29">
        <v>-251.49700000000001</v>
      </c>
    </row>
    <row r="471" spans="4:5" x14ac:dyDescent="0.25">
      <c r="D471" s="31">
        <f>-962.516</f>
        <v>-962.51599999999996</v>
      </c>
      <c r="E471" s="29">
        <v>-251.35</v>
      </c>
    </row>
    <row r="472" spans="4:5" x14ac:dyDescent="0.25">
      <c r="D472" s="31">
        <f>-962.5</f>
        <v>-962.5</v>
      </c>
      <c r="E472" s="29">
        <v>-251.20400000000001</v>
      </c>
    </row>
    <row r="473" spans="4:5" x14ac:dyDescent="0.25">
      <c r="D473" s="31">
        <f>-962.484</f>
        <v>-962.48400000000004</v>
      </c>
      <c r="E473" s="29">
        <v>-251.05799999999999</v>
      </c>
    </row>
    <row r="474" spans="4:5" x14ac:dyDescent="0.25">
      <c r="D474" s="31">
        <f>-962.468</f>
        <v>-962.46799999999996</v>
      </c>
      <c r="E474" s="29">
        <v>-250.911</v>
      </c>
    </row>
    <row r="475" spans="4:5" x14ac:dyDescent="0.25">
      <c r="D475" s="31">
        <f>-962.452</f>
        <v>-962.452</v>
      </c>
      <c r="E475" s="29">
        <v>-250.76499999999999</v>
      </c>
    </row>
    <row r="476" spans="4:5" x14ac:dyDescent="0.25">
      <c r="D476" s="31">
        <f>-962.436</f>
        <v>-962.43600000000004</v>
      </c>
      <c r="E476" s="29">
        <v>-250.61799999999999</v>
      </c>
    </row>
    <row r="477" spans="4:5" x14ac:dyDescent="0.25">
      <c r="D477" s="31">
        <f>-962.42</f>
        <v>-962.42</v>
      </c>
      <c r="E477" s="29">
        <v>-250.47200000000001</v>
      </c>
    </row>
    <row r="478" spans="4:5" x14ac:dyDescent="0.25">
      <c r="D478" s="31">
        <f>-962.404</f>
        <v>-962.404</v>
      </c>
      <c r="E478" s="29">
        <v>-250.32599999999999</v>
      </c>
    </row>
    <row r="479" spans="4:5" x14ac:dyDescent="0.25">
      <c r="D479" s="31">
        <f>-962.388</f>
        <v>-962.38800000000003</v>
      </c>
      <c r="E479" s="29">
        <v>-250.179</v>
      </c>
    </row>
    <row r="480" spans="4:5" x14ac:dyDescent="0.25">
      <c r="D480" s="31">
        <f>-962.372</f>
        <v>-962.37199999999996</v>
      </c>
      <c r="E480" s="29">
        <v>-250.03299999999999</v>
      </c>
    </row>
    <row r="481" spans="4:5" x14ac:dyDescent="0.25">
      <c r="D481" s="31">
        <f>-962.356</f>
        <v>-962.35599999999999</v>
      </c>
      <c r="E481" s="29">
        <v>-249.886</v>
      </c>
    </row>
    <row r="482" spans="4:5" x14ac:dyDescent="0.25">
      <c r="D482" s="31">
        <f>-962.34</f>
        <v>-962.34</v>
      </c>
      <c r="E482" s="29">
        <v>-249.74</v>
      </c>
    </row>
    <row r="483" spans="4:5" x14ac:dyDescent="0.25">
      <c r="D483" s="31">
        <f>-962.324</f>
        <v>-962.32399999999996</v>
      </c>
      <c r="E483" s="29">
        <v>-249.59399999999999</v>
      </c>
    </row>
    <row r="484" spans="4:5" x14ac:dyDescent="0.25">
      <c r="D484" s="31">
        <f>-962.308</f>
        <v>-962.30799999999999</v>
      </c>
      <c r="E484" s="29">
        <v>-249.447</v>
      </c>
    </row>
    <row r="485" spans="4:5" x14ac:dyDescent="0.25">
      <c r="D485" s="31">
        <f>-962.292</f>
        <v>-962.29200000000003</v>
      </c>
      <c r="E485" s="29">
        <v>-249.30099999999999</v>
      </c>
    </row>
    <row r="486" spans="4:5" x14ac:dyDescent="0.25">
      <c r="D486" s="31">
        <f>-962.276</f>
        <v>-962.27599999999995</v>
      </c>
      <c r="E486" s="29">
        <v>-249.155</v>
      </c>
    </row>
    <row r="487" spans="4:5" x14ac:dyDescent="0.25">
      <c r="D487" s="31">
        <f>-962.26</f>
        <v>-962.26</v>
      </c>
      <c r="E487" s="29">
        <v>-249.00800000000001</v>
      </c>
    </row>
    <row r="488" spans="4:5" x14ac:dyDescent="0.25">
      <c r="D488" s="31">
        <f>-962.244</f>
        <v>-962.24400000000003</v>
      </c>
      <c r="E488" s="29">
        <v>-248.86199999999999</v>
      </c>
    </row>
    <row r="489" spans="4:5" x14ac:dyDescent="0.25">
      <c r="D489" s="31">
        <f>-962.228</f>
        <v>-962.22799999999995</v>
      </c>
      <c r="E489" s="29">
        <v>-248.715</v>
      </c>
    </row>
    <row r="490" spans="4:5" x14ac:dyDescent="0.25">
      <c r="D490" s="31">
        <f>-962.212</f>
        <v>-962.21199999999999</v>
      </c>
      <c r="E490" s="29">
        <v>-248.56899999999999</v>
      </c>
    </row>
    <row r="491" spans="4:5" x14ac:dyDescent="0.25">
      <c r="D491" s="31">
        <f>-962.196</f>
        <v>-962.19600000000003</v>
      </c>
      <c r="E491" s="29">
        <v>-248.423</v>
      </c>
    </row>
    <row r="492" spans="4:5" x14ac:dyDescent="0.25">
      <c r="D492" s="31">
        <f>-962.18</f>
        <v>-962.18</v>
      </c>
      <c r="E492" s="29">
        <v>-248.27600000000001</v>
      </c>
    </row>
    <row r="493" spans="4:5" x14ac:dyDescent="0.25">
      <c r="D493" s="31">
        <f>-962.164</f>
        <v>-962.16399999999999</v>
      </c>
      <c r="E493" s="29">
        <v>-248.13</v>
      </c>
    </row>
    <row r="494" spans="4:5" x14ac:dyDescent="0.25">
      <c r="D494" s="31">
        <f>-962.148</f>
        <v>-962.14800000000002</v>
      </c>
      <c r="E494" s="29">
        <v>-247.98400000000001</v>
      </c>
    </row>
    <row r="495" spans="4:5" x14ac:dyDescent="0.25">
      <c r="D495" s="31">
        <f>-962.132</f>
        <v>-962.13199999999995</v>
      </c>
      <c r="E495" s="29">
        <v>-247.83699999999999</v>
      </c>
    </row>
    <row r="496" spans="4:5" x14ac:dyDescent="0.25">
      <c r="D496" s="31">
        <f>-962.116</f>
        <v>-962.11599999999999</v>
      </c>
      <c r="E496" s="29">
        <v>-247.691</v>
      </c>
    </row>
    <row r="497" spans="4:5" x14ac:dyDescent="0.25">
      <c r="D497" s="31">
        <f>-962.1</f>
        <v>-962.1</v>
      </c>
      <c r="E497" s="29">
        <v>-247.54499999999999</v>
      </c>
    </row>
    <row r="498" spans="4:5" x14ac:dyDescent="0.25">
      <c r="D498" s="31">
        <f>-962.084</f>
        <v>-962.08399999999995</v>
      </c>
      <c r="E498" s="29">
        <v>-247.398</v>
      </c>
    </row>
    <row r="499" spans="4:5" x14ac:dyDescent="0.25">
      <c r="D499" s="31">
        <f>-962.068</f>
        <v>-962.06799999999998</v>
      </c>
      <c r="E499" s="29">
        <v>-247.25200000000001</v>
      </c>
    </row>
    <row r="500" spans="4:5" x14ac:dyDescent="0.25">
      <c r="D500" s="31">
        <f>-962.052</f>
        <v>-962.05200000000002</v>
      </c>
      <c r="E500" s="29">
        <v>-247.10499999999999</v>
      </c>
    </row>
    <row r="501" spans="4:5" x14ac:dyDescent="0.25">
      <c r="D501" s="31">
        <f>-962.036</f>
        <v>-962.03599999999994</v>
      </c>
      <c r="E501" s="29">
        <v>-246.959</v>
      </c>
    </row>
    <row r="502" spans="4:5" x14ac:dyDescent="0.25">
      <c r="D502" s="31">
        <f>-962.02</f>
        <v>-962.02</v>
      </c>
      <c r="E502" s="29">
        <v>-246.81299999999999</v>
      </c>
    </row>
    <row r="503" spans="4:5" x14ac:dyDescent="0.25">
      <c r="D503" s="31">
        <f>-962.004</f>
        <v>-962.00400000000002</v>
      </c>
      <c r="E503" s="29">
        <v>-246.666</v>
      </c>
    </row>
    <row r="504" spans="4:5" x14ac:dyDescent="0.25">
      <c r="D504" s="31">
        <f>-961.988</f>
        <v>-961.98800000000006</v>
      </c>
      <c r="E504" s="29">
        <v>-246.52</v>
      </c>
    </row>
    <row r="505" spans="4:5" x14ac:dyDescent="0.25">
      <c r="D505" s="31">
        <f>-961.972</f>
        <v>-961.97199999999998</v>
      </c>
      <c r="E505" s="29">
        <v>-246.374</v>
      </c>
    </row>
    <row r="506" spans="4:5" x14ac:dyDescent="0.25">
      <c r="D506" s="31">
        <f>-961.956</f>
        <v>-961.95600000000002</v>
      </c>
      <c r="E506" s="29">
        <v>-246.227</v>
      </c>
    </row>
    <row r="507" spans="4:5" x14ac:dyDescent="0.25">
      <c r="D507" s="31">
        <f>-961.94</f>
        <v>-961.94</v>
      </c>
      <c r="E507" s="29">
        <v>-246.08099999999999</v>
      </c>
    </row>
    <row r="508" spans="4:5" x14ac:dyDescent="0.25">
      <c r="D508" s="31">
        <f>-961.924</f>
        <v>-961.92399999999998</v>
      </c>
      <c r="E508" s="29">
        <v>-245.935</v>
      </c>
    </row>
    <row r="509" spans="4:5" x14ac:dyDescent="0.25">
      <c r="D509" s="31">
        <f>-961.908</f>
        <v>-961.90800000000002</v>
      </c>
      <c r="E509" s="29">
        <v>-245.78800000000001</v>
      </c>
    </row>
    <row r="510" spans="4:5" x14ac:dyDescent="0.25">
      <c r="D510" s="31">
        <f>-961.892</f>
        <v>-961.89200000000005</v>
      </c>
      <c r="E510" s="29">
        <v>-245.642</v>
      </c>
    </row>
    <row r="511" spans="4:5" x14ac:dyDescent="0.25">
      <c r="D511" s="31">
        <f>-961.876</f>
        <v>-961.87599999999998</v>
      </c>
      <c r="E511" s="29">
        <v>-245.49600000000001</v>
      </c>
    </row>
    <row r="512" spans="4:5" x14ac:dyDescent="0.25">
      <c r="D512" s="31">
        <f>-961.86</f>
        <v>-961.86</v>
      </c>
      <c r="E512" s="29">
        <v>-245.34899999999999</v>
      </c>
    </row>
    <row r="513" spans="4:5" x14ac:dyDescent="0.25">
      <c r="D513" s="31">
        <f>-961.844</f>
        <v>-961.84400000000005</v>
      </c>
      <c r="E513" s="29">
        <v>-245.203</v>
      </c>
    </row>
    <row r="514" spans="4:5" x14ac:dyDescent="0.25">
      <c r="D514" s="31">
        <f>-961.828</f>
        <v>-961.82799999999997</v>
      </c>
      <c r="E514" s="29">
        <v>-245.05699999999999</v>
      </c>
    </row>
    <row r="515" spans="4:5" x14ac:dyDescent="0.25">
      <c r="D515" s="31">
        <f>-961.812</f>
        <v>-961.81200000000001</v>
      </c>
      <c r="E515" s="29">
        <v>-244.91</v>
      </c>
    </row>
    <row r="516" spans="4:5" x14ac:dyDescent="0.25">
      <c r="D516" s="31">
        <f>-961.797</f>
        <v>-961.79700000000003</v>
      </c>
      <c r="E516" s="29">
        <v>-244.76400000000001</v>
      </c>
    </row>
    <row r="517" spans="4:5" x14ac:dyDescent="0.25">
      <c r="D517" s="31">
        <f>-961.781</f>
        <v>-961.78099999999995</v>
      </c>
      <c r="E517" s="29">
        <v>-244.61799999999999</v>
      </c>
    </row>
    <row r="518" spans="4:5" x14ac:dyDescent="0.25">
      <c r="D518" s="31">
        <f>-961.765</f>
        <v>-961.76499999999999</v>
      </c>
      <c r="E518" s="29">
        <v>-244.471</v>
      </c>
    </row>
    <row r="519" spans="4:5" x14ac:dyDescent="0.25">
      <c r="D519" s="31">
        <f>-961.749</f>
        <v>-961.74900000000002</v>
      </c>
      <c r="E519" s="29">
        <v>-244.32499999999999</v>
      </c>
    </row>
    <row r="520" spans="4:5" x14ac:dyDescent="0.25">
      <c r="D520" s="31">
        <f>-961.733</f>
        <v>-961.73299999999995</v>
      </c>
      <c r="E520" s="29">
        <v>-244.179</v>
      </c>
    </row>
    <row r="521" spans="4:5" x14ac:dyDescent="0.25">
      <c r="D521" s="31">
        <f>-961.717</f>
        <v>-961.71699999999998</v>
      </c>
      <c r="E521" s="29">
        <v>-244.03299999999999</v>
      </c>
    </row>
    <row r="522" spans="4:5" x14ac:dyDescent="0.25">
      <c r="D522" s="31">
        <f>-961.701</f>
        <v>-961.70100000000002</v>
      </c>
      <c r="E522" s="29">
        <v>-243.886</v>
      </c>
    </row>
    <row r="523" spans="4:5" x14ac:dyDescent="0.25">
      <c r="D523" s="31">
        <f>-961.685</f>
        <v>-961.68499999999995</v>
      </c>
      <c r="E523" s="29">
        <v>-243.74</v>
      </c>
    </row>
    <row r="524" spans="4:5" x14ac:dyDescent="0.25">
      <c r="D524" s="31">
        <f>-961.669</f>
        <v>-961.66899999999998</v>
      </c>
      <c r="E524" s="29">
        <v>-243.59399999999999</v>
      </c>
    </row>
    <row r="525" spans="4:5" x14ac:dyDescent="0.25">
      <c r="D525" s="31">
        <f>-961.653</f>
        <v>-961.65300000000002</v>
      </c>
      <c r="E525" s="29">
        <v>-243.447</v>
      </c>
    </row>
    <row r="526" spans="4:5" x14ac:dyDescent="0.25">
      <c r="D526" s="31">
        <f>-961.637</f>
        <v>-961.63699999999994</v>
      </c>
      <c r="E526" s="29">
        <v>-243.30099999999999</v>
      </c>
    </row>
    <row r="527" spans="4:5" x14ac:dyDescent="0.25">
      <c r="D527" s="31">
        <f>-961.621</f>
        <v>-961.62099999999998</v>
      </c>
      <c r="E527" s="29">
        <v>-243.155</v>
      </c>
    </row>
    <row r="528" spans="4:5" x14ac:dyDescent="0.25">
      <c r="D528" s="31">
        <f>-961.605</f>
        <v>-961.60500000000002</v>
      </c>
      <c r="E528" s="29">
        <v>-243.00800000000001</v>
      </c>
    </row>
    <row r="529" spans="4:5" x14ac:dyDescent="0.25">
      <c r="D529" s="31">
        <f>-961.589</f>
        <v>-961.58900000000006</v>
      </c>
      <c r="E529" s="29">
        <v>-242.86199999999999</v>
      </c>
    </row>
    <row r="530" spans="4:5" x14ac:dyDescent="0.25">
      <c r="D530" s="31">
        <f>-961.573</f>
        <v>-961.57299999999998</v>
      </c>
      <c r="E530" s="29">
        <v>-242.71600000000001</v>
      </c>
    </row>
    <row r="531" spans="4:5" x14ac:dyDescent="0.25">
      <c r="D531" s="31">
        <f>-961.557</f>
        <v>-961.55700000000002</v>
      </c>
      <c r="E531" s="29">
        <v>-242.57</v>
      </c>
    </row>
    <row r="532" spans="4:5" x14ac:dyDescent="0.25">
      <c r="D532" s="31">
        <f>-961.541</f>
        <v>-961.54100000000005</v>
      </c>
      <c r="E532" s="29">
        <v>-242.423</v>
      </c>
    </row>
    <row r="533" spans="4:5" x14ac:dyDescent="0.25">
      <c r="D533" s="31">
        <f>-961.525</f>
        <v>-961.52499999999998</v>
      </c>
      <c r="E533" s="29">
        <v>-242.27699999999999</v>
      </c>
    </row>
    <row r="534" spans="4:5" x14ac:dyDescent="0.25">
      <c r="D534" s="31">
        <f>-961.509</f>
        <v>-961.50900000000001</v>
      </c>
      <c r="E534" s="29">
        <v>-242.131</v>
      </c>
    </row>
    <row r="535" spans="4:5" x14ac:dyDescent="0.25">
      <c r="D535" s="31">
        <f>-961.493</f>
        <v>-961.49300000000005</v>
      </c>
      <c r="E535" s="29">
        <v>-241.98400000000001</v>
      </c>
    </row>
    <row r="536" spans="4:5" x14ac:dyDescent="0.25">
      <c r="D536" s="31">
        <f>-961.477</f>
        <v>-961.47699999999998</v>
      </c>
      <c r="E536" s="29">
        <v>-241.83799999999999</v>
      </c>
    </row>
    <row r="537" spans="4:5" x14ac:dyDescent="0.25">
      <c r="D537" s="31">
        <f>-961.461</f>
        <v>-961.46100000000001</v>
      </c>
      <c r="E537" s="29">
        <v>-241.69200000000001</v>
      </c>
    </row>
    <row r="538" spans="4:5" x14ac:dyDescent="0.25">
      <c r="D538" s="31">
        <f>-961.445</f>
        <v>-961.44500000000005</v>
      </c>
      <c r="E538" s="29">
        <v>-241.54599999999999</v>
      </c>
    </row>
    <row r="539" spans="4:5" x14ac:dyDescent="0.25">
      <c r="D539" s="31">
        <f>-961.429</f>
        <v>-961.42899999999997</v>
      </c>
      <c r="E539" s="29">
        <v>-241.399</v>
      </c>
    </row>
    <row r="540" spans="4:5" x14ac:dyDescent="0.25">
      <c r="D540" s="31">
        <f>-961.413</f>
        <v>-961.41300000000001</v>
      </c>
      <c r="E540" s="29">
        <v>-241.25299999999999</v>
      </c>
    </row>
    <row r="541" spans="4:5" x14ac:dyDescent="0.25">
      <c r="D541" s="31">
        <f>-961.397</f>
        <v>-961.39700000000005</v>
      </c>
      <c r="E541" s="29">
        <v>-241.107</v>
      </c>
    </row>
    <row r="542" spans="4:5" x14ac:dyDescent="0.25">
      <c r="D542" s="31">
        <f>-961.381</f>
        <v>-961.38099999999997</v>
      </c>
      <c r="E542" s="29">
        <v>-240.96100000000001</v>
      </c>
    </row>
    <row r="543" spans="4:5" x14ac:dyDescent="0.25">
      <c r="D543" s="31">
        <f>-961.365</f>
        <v>-961.36500000000001</v>
      </c>
      <c r="E543" s="29">
        <v>-240.81399999999999</v>
      </c>
    </row>
    <row r="544" spans="4:5" x14ac:dyDescent="0.25">
      <c r="D544" s="31">
        <f>-961.349</f>
        <v>-961.34900000000005</v>
      </c>
      <c r="E544" s="29">
        <v>-240.66800000000001</v>
      </c>
    </row>
    <row r="545" spans="4:5" x14ac:dyDescent="0.25">
      <c r="D545" s="31">
        <f>-961.333</f>
        <v>-961.33299999999997</v>
      </c>
      <c r="E545" s="29">
        <v>-240.52199999999999</v>
      </c>
    </row>
    <row r="546" spans="4:5" x14ac:dyDescent="0.25">
      <c r="D546" s="31">
        <f>-961.317</f>
        <v>-961.31700000000001</v>
      </c>
      <c r="E546" s="29">
        <v>-240.376</v>
      </c>
    </row>
    <row r="547" spans="4:5" x14ac:dyDescent="0.25">
      <c r="D547" s="31">
        <f>-961.301</f>
        <v>-961.30100000000004</v>
      </c>
      <c r="E547" s="29">
        <v>-240.22900000000001</v>
      </c>
    </row>
    <row r="548" spans="4:5" x14ac:dyDescent="0.25">
      <c r="D548" s="31">
        <f>-961.285</f>
        <v>-961.28499999999997</v>
      </c>
      <c r="E548" s="29">
        <v>-240.083</v>
      </c>
    </row>
    <row r="549" spans="4:5" x14ac:dyDescent="0.25">
      <c r="D549" s="31">
        <f>-961.269</f>
        <v>-961.26900000000001</v>
      </c>
      <c r="E549" s="29">
        <v>-239.93700000000001</v>
      </c>
    </row>
    <row r="550" spans="4:5" x14ac:dyDescent="0.25">
      <c r="D550" s="31">
        <f>-961.253</f>
        <v>-961.25300000000004</v>
      </c>
      <c r="E550" s="29">
        <v>-239.79</v>
      </c>
    </row>
    <row r="551" spans="4:5" x14ac:dyDescent="0.25">
      <c r="D551" s="31">
        <f>-961.237</f>
        <v>-961.23699999999997</v>
      </c>
      <c r="E551" s="29">
        <v>-239.64400000000001</v>
      </c>
    </row>
    <row r="552" spans="4:5" x14ac:dyDescent="0.25">
      <c r="D552" s="31">
        <f>-961.221</f>
        <v>-961.221</v>
      </c>
      <c r="E552" s="29">
        <v>-239.49799999999999</v>
      </c>
    </row>
    <row r="553" spans="4:5" x14ac:dyDescent="0.25">
      <c r="D553" s="31">
        <f>-961.205</f>
        <v>-961.20500000000004</v>
      </c>
      <c r="E553" s="29">
        <v>-239.352</v>
      </c>
    </row>
    <row r="554" spans="4:5" x14ac:dyDescent="0.25">
      <c r="D554" s="31">
        <f>-961.189</f>
        <v>-961.18899999999996</v>
      </c>
      <c r="E554" s="29">
        <v>-239.20599999999999</v>
      </c>
    </row>
    <row r="555" spans="4:5" x14ac:dyDescent="0.25">
      <c r="D555" s="31">
        <f>-961.173</f>
        <v>-961.173</v>
      </c>
      <c r="E555" s="29">
        <v>-239.059</v>
      </c>
    </row>
    <row r="556" spans="4:5" x14ac:dyDescent="0.25">
      <c r="D556" s="31">
        <f>-961.157</f>
        <v>-961.15700000000004</v>
      </c>
      <c r="E556" s="29">
        <v>-238.91300000000001</v>
      </c>
    </row>
    <row r="557" spans="4:5" x14ac:dyDescent="0.25">
      <c r="D557" s="31">
        <f>-961.141</f>
        <v>-961.14099999999996</v>
      </c>
      <c r="E557" s="29">
        <v>-238.767</v>
      </c>
    </row>
    <row r="558" spans="4:5" x14ac:dyDescent="0.25">
      <c r="D558" s="31">
        <f>-961.125</f>
        <v>-961.125</v>
      </c>
      <c r="E558" s="29">
        <v>-238.62100000000001</v>
      </c>
    </row>
    <row r="559" spans="4:5" x14ac:dyDescent="0.25">
      <c r="D559" s="31">
        <f>-961.109</f>
        <v>-961.10900000000004</v>
      </c>
      <c r="E559" s="29">
        <v>-238.47399999999999</v>
      </c>
    </row>
    <row r="560" spans="4:5" x14ac:dyDescent="0.25">
      <c r="D560" s="31">
        <f>-961.093</f>
        <v>-961.09299999999996</v>
      </c>
      <c r="E560" s="29">
        <v>-238.328</v>
      </c>
    </row>
    <row r="561" spans="4:5" x14ac:dyDescent="0.25">
      <c r="D561" s="31">
        <f>-961.077</f>
        <v>-961.077</v>
      </c>
      <c r="E561" s="29">
        <v>-238.18199999999999</v>
      </c>
    </row>
    <row r="562" spans="4:5" x14ac:dyDescent="0.25">
      <c r="D562" s="31">
        <f>-961.061</f>
        <v>-961.06100000000004</v>
      </c>
      <c r="E562" s="29">
        <v>-238.036</v>
      </c>
    </row>
    <row r="563" spans="4:5" x14ac:dyDescent="0.25">
      <c r="D563" s="31">
        <f>-961.045</f>
        <v>-961.04499999999996</v>
      </c>
      <c r="E563" s="29">
        <v>-237.88900000000001</v>
      </c>
    </row>
    <row r="564" spans="4:5" x14ac:dyDescent="0.25">
      <c r="D564" s="31">
        <f>-961.029</f>
        <v>-961.029</v>
      </c>
      <c r="E564" s="29">
        <v>-237.74299999999999</v>
      </c>
    </row>
    <row r="565" spans="4:5" x14ac:dyDescent="0.25">
      <c r="D565" s="31">
        <f>-961.013</f>
        <v>-961.01300000000003</v>
      </c>
      <c r="E565" s="29">
        <v>-237.59700000000001</v>
      </c>
    </row>
    <row r="566" spans="4:5" x14ac:dyDescent="0.25">
      <c r="D566" s="31">
        <f>-960.997</f>
        <v>-960.99699999999996</v>
      </c>
      <c r="E566" s="29">
        <v>-237.45099999999999</v>
      </c>
    </row>
    <row r="567" spans="4:5" x14ac:dyDescent="0.25">
      <c r="D567" s="31">
        <f>-960.981</f>
        <v>-960.98099999999999</v>
      </c>
      <c r="E567" s="29">
        <v>-237.30500000000001</v>
      </c>
    </row>
    <row r="568" spans="4:5" x14ac:dyDescent="0.25">
      <c r="D568" s="31">
        <f>-960.965</f>
        <v>-960.96500000000003</v>
      </c>
      <c r="E568" s="29">
        <v>-237.15799999999999</v>
      </c>
    </row>
    <row r="569" spans="4:5" x14ac:dyDescent="0.25">
      <c r="D569" s="31">
        <f>-960.949</f>
        <v>-960.94899999999996</v>
      </c>
      <c r="E569" s="29">
        <v>-237.012</v>
      </c>
    </row>
    <row r="570" spans="4:5" x14ac:dyDescent="0.25">
      <c r="D570" s="31">
        <f>-960.933</f>
        <v>-960.93299999999999</v>
      </c>
      <c r="E570" s="29">
        <v>-236.86600000000001</v>
      </c>
    </row>
    <row r="571" spans="4:5" x14ac:dyDescent="0.25">
      <c r="D571" s="31">
        <f>-960.917</f>
        <v>-960.91700000000003</v>
      </c>
      <c r="E571" s="29">
        <v>-236.72</v>
      </c>
    </row>
    <row r="572" spans="4:5" x14ac:dyDescent="0.25">
      <c r="D572" s="31">
        <f>-960.901</f>
        <v>-960.90099999999995</v>
      </c>
      <c r="E572" s="29">
        <v>-236.57400000000001</v>
      </c>
    </row>
    <row r="573" spans="4:5" x14ac:dyDescent="0.25">
      <c r="D573" s="31">
        <f>-960.885</f>
        <v>-960.88499999999999</v>
      </c>
      <c r="E573" s="29">
        <v>-236.42699999999999</v>
      </c>
    </row>
    <row r="574" spans="4:5" x14ac:dyDescent="0.25">
      <c r="D574" s="31">
        <f>-960.869</f>
        <v>-960.86900000000003</v>
      </c>
      <c r="E574" s="29">
        <v>-236.28100000000001</v>
      </c>
    </row>
    <row r="575" spans="4:5" x14ac:dyDescent="0.25">
      <c r="D575" s="31">
        <f>-960.853</f>
        <v>-960.85299999999995</v>
      </c>
      <c r="E575" s="29">
        <v>-236.13499999999999</v>
      </c>
    </row>
    <row r="576" spans="4:5" x14ac:dyDescent="0.25">
      <c r="D576" s="31">
        <f>-960.837</f>
        <v>-960.83699999999999</v>
      </c>
      <c r="E576" s="29">
        <v>-235.989</v>
      </c>
    </row>
    <row r="577" spans="4:5" x14ac:dyDescent="0.25">
      <c r="D577" s="31">
        <f>-960.821</f>
        <v>-960.82100000000003</v>
      </c>
      <c r="E577" s="29">
        <v>-235.84299999999999</v>
      </c>
    </row>
    <row r="578" spans="4:5" x14ac:dyDescent="0.25">
      <c r="D578" s="31">
        <f>-960.805</f>
        <v>-960.80499999999995</v>
      </c>
      <c r="E578" s="29">
        <v>-235.696</v>
      </c>
    </row>
    <row r="579" spans="4:5" x14ac:dyDescent="0.25">
      <c r="D579" s="31">
        <f>-960.789</f>
        <v>-960.78899999999999</v>
      </c>
      <c r="E579" s="29">
        <v>-235.55</v>
      </c>
    </row>
    <row r="580" spans="4:5" x14ac:dyDescent="0.25">
      <c r="D580" s="31">
        <f>-960.773</f>
        <v>-960.77300000000002</v>
      </c>
      <c r="E580" s="29">
        <v>-235.404</v>
      </c>
    </row>
    <row r="581" spans="4:5" x14ac:dyDescent="0.25">
      <c r="D581" s="31">
        <f>-960.757</f>
        <v>-960.75699999999995</v>
      </c>
      <c r="E581" s="29">
        <v>-235.25800000000001</v>
      </c>
    </row>
    <row r="582" spans="4:5" x14ac:dyDescent="0.25">
      <c r="D582" s="31">
        <f>-960.741</f>
        <v>-960.74099999999999</v>
      </c>
      <c r="E582" s="29">
        <v>-235.11199999999999</v>
      </c>
    </row>
    <row r="583" spans="4:5" x14ac:dyDescent="0.25">
      <c r="D583" s="31">
        <f>-960.725</f>
        <v>-960.72500000000002</v>
      </c>
      <c r="E583" s="29">
        <v>-234.96600000000001</v>
      </c>
    </row>
    <row r="584" spans="4:5" x14ac:dyDescent="0.25">
      <c r="D584" s="31">
        <f>-960.709</f>
        <v>-960.70899999999995</v>
      </c>
      <c r="E584" s="29">
        <v>-234.81899999999999</v>
      </c>
    </row>
    <row r="585" spans="4:5" x14ac:dyDescent="0.25">
      <c r="D585" s="31">
        <f>-960.693</f>
        <v>-960.69299999999998</v>
      </c>
      <c r="E585" s="29">
        <v>-234.673</v>
      </c>
    </row>
    <row r="586" spans="4:5" x14ac:dyDescent="0.25">
      <c r="D586" s="31">
        <f>-960.677</f>
        <v>-960.67700000000002</v>
      </c>
      <c r="E586" s="29">
        <v>-234.52699999999999</v>
      </c>
    </row>
    <row r="587" spans="4:5" x14ac:dyDescent="0.25">
      <c r="D587" s="31">
        <f>-960.661</f>
        <v>-960.66099999999994</v>
      </c>
      <c r="E587" s="29">
        <v>-234.381</v>
      </c>
    </row>
    <row r="588" spans="4:5" x14ac:dyDescent="0.25">
      <c r="D588" s="31">
        <f>-960.645</f>
        <v>-960.64499999999998</v>
      </c>
      <c r="E588" s="29">
        <v>-234.23500000000001</v>
      </c>
    </row>
    <row r="589" spans="4:5" x14ac:dyDescent="0.25">
      <c r="D589" s="31">
        <f>-960.629</f>
        <v>-960.62900000000002</v>
      </c>
      <c r="E589" s="29">
        <v>-234.089</v>
      </c>
    </row>
    <row r="590" spans="4:5" x14ac:dyDescent="0.25">
      <c r="D590" s="31">
        <f>-960.613</f>
        <v>-960.61300000000006</v>
      </c>
      <c r="E590" s="29">
        <v>-233.94200000000001</v>
      </c>
    </row>
    <row r="591" spans="4:5" x14ac:dyDescent="0.25">
      <c r="D591" s="31">
        <f>-960.597</f>
        <v>-960.59699999999998</v>
      </c>
      <c r="E591" s="29">
        <v>-233.79599999999999</v>
      </c>
    </row>
    <row r="592" spans="4:5" x14ac:dyDescent="0.25">
      <c r="D592" s="31">
        <f>-960.581</f>
        <v>-960.58100000000002</v>
      </c>
      <c r="E592" s="29">
        <v>-233.65</v>
      </c>
    </row>
    <row r="593" spans="4:5" x14ac:dyDescent="0.25">
      <c r="D593" s="31">
        <f>-960.565</f>
        <v>-960.56500000000005</v>
      </c>
      <c r="E593" s="29">
        <v>-233.50399999999999</v>
      </c>
    </row>
    <row r="594" spans="4:5" x14ac:dyDescent="0.25">
      <c r="D594" s="31">
        <f>-960.549</f>
        <v>-960.54899999999998</v>
      </c>
      <c r="E594" s="29">
        <v>-233.358</v>
      </c>
    </row>
    <row r="595" spans="4:5" x14ac:dyDescent="0.25">
      <c r="D595" s="31">
        <f>-960.533</f>
        <v>-960.53300000000002</v>
      </c>
      <c r="E595" s="29">
        <v>-233.21199999999999</v>
      </c>
    </row>
    <row r="596" spans="4:5" x14ac:dyDescent="0.25">
      <c r="D596" s="31">
        <f>-960.517</f>
        <v>-960.51700000000005</v>
      </c>
      <c r="E596" s="29">
        <v>-233.065</v>
      </c>
    </row>
    <row r="597" spans="4:5" x14ac:dyDescent="0.25">
      <c r="D597" s="31">
        <f>-960.501</f>
        <v>-960.50099999999998</v>
      </c>
      <c r="E597" s="29">
        <v>-232.91900000000001</v>
      </c>
    </row>
    <row r="598" spans="4:5" x14ac:dyDescent="0.25">
      <c r="D598" s="31">
        <f>-960.485</f>
        <v>-960.48500000000001</v>
      </c>
      <c r="E598" s="29">
        <v>-232.773</v>
      </c>
    </row>
    <row r="599" spans="4:5" x14ac:dyDescent="0.25">
      <c r="D599" s="31">
        <f>-960.469</f>
        <v>-960.46900000000005</v>
      </c>
      <c r="E599" s="29">
        <v>-232.62700000000001</v>
      </c>
    </row>
    <row r="600" spans="4:5" x14ac:dyDescent="0.25">
      <c r="D600" s="31">
        <f>-960.453</f>
        <v>-960.45299999999997</v>
      </c>
      <c r="E600" s="29">
        <v>-232.48099999999999</v>
      </c>
    </row>
    <row r="601" spans="4:5" x14ac:dyDescent="0.25">
      <c r="D601" s="31">
        <f>-960.437</f>
        <v>-960.43700000000001</v>
      </c>
      <c r="E601" s="29">
        <v>-232.33500000000001</v>
      </c>
    </row>
    <row r="602" spans="4:5" x14ac:dyDescent="0.25">
      <c r="D602" s="31">
        <f>-960.421</f>
        <v>-960.42100000000005</v>
      </c>
      <c r="E602" s="29">
        <v>-232.18899999999999</v>
      </c>
    </row>
    <row r="603" spans="4:5" x14ac:dyDescent="0.25">
      <c r="D603" s="31">
        <f>-960.405</f>
        <v>-960.40499999999997</v>
      </c>
      <c r="E603" s="29">
        <v>-232.042</v>
      </c>
    </row>
    <row r="604" spans="4:5" x14ac:dyDescent="0.25">
      <c r="D604" s="31">
        <f>-960.389</f>
        <v>-960.38900000000001</v>
      </c>
      <c r="E604" s="29">
        <v>-231.89599999999999</v>
      </c>
    </row>
    <row r="605" spans="4:5" x14ac:dyDescent="0.25">
      <c r="D605" s="31">
        <f>-960.373</f>
        <v>-960.37300000000005</v>
      </c>
      <c r="E605" s="29">
        <v>-231.75</v>
      </c>
    </row>
    <row r="606" spans="4:5" x14ac:dyDescent="0.25">
      <c r="D606" s="31">
        <f>-960.357</f>
        <v>-960.35699999999997</v>
      </c>
      <c r="E606" s="29">
        <v>-231.60400000000001</v>
      </c>
    </row>
    <row r="607" spans="4:5" x14ac:dyDescent="0.25">
      <c r="D607" s="31">
        <f>-960.341</f>
        <v>-960.34100000000001</v>
      </c>
      <c r="E607" s="29">
        <v>-231.458</v>
      </c>
    </row>
    <row r="608" spans="4:5" x14ac:dyDescent="0.25">
      <c r="D608" s="31">
        <f>-960.325</f>
        <v>-960.32500000000005</v>
      </c>
      <c r="E608" s="29">
        <v>-231.31200000000001</v>
      </c>
    </row>
    <row r="609" spans="4:5" x14ac:dyDescent="0.25">
      <c r="D609" s="31">
        <f>-960.309</f>
        <v>-960.30899999999997</v>
      </c>
      <c r="E609" s="29">
        <v>-231.166</v>
      </c>
    </row>
    <row r="610" spans="4:5" x14ac:dyDescent="0.25">
      <c r="D610" s="31">
        <f>-960.293</f>
        <v>-960.29300000000001</v>
      </c>
      <c r="E610" s="29">
        <v>-231.02</v>
      </c>
    </row>
    <row r="611" spans="4:5" x14ac:dyDescent="0.25">
      <c r="D611" s="31">
        <f>-960.277</f>
        <v>-960.27700000000004</v>
      </c>
      <c r="E611" s="29">
        <v>-230.874</v>
      </c>
    </row>
    <row r="612" spans="4:5" x14ac:dyDescent="0.25">
      <c r="D612" s="31">
        <f>-960.261</f>
        <v>-960.26099999999997</v>
      </c>
      <c r="E612" s="29">
        <v>-230.727</v>
      </c>
    </row>
    <row r="613" spans="4:5" x14ac:dyDescent="0.25">
      <c r="D613" s="31">
        <f>-960.245</f>
        <v>-960.245</v>
      </c>
      <c r="E613" s="29">
        <v>-230.58099999999999</v>
      </c>
    </row>
    <row r="614" spans="4:5" x14ac:dyDescent="0.25">
      <c r="D614" s="31">
        <f>-960.229</f>
        <v>-960.22900000000004</v>
      </c>
      <c r="E614" s="29">
        <v>-230.435</v>
      </c>
    </row>
    <row r="615" spans="4:5" x14ac:dyDescent="0.25">
      <c r="D615" s="31">
        <f>-960.213</f>
        <v>-960.21299999999997</v>
      </c>
      <c r="E615" s="29">
        <v>-230.28899999999999</v>
      </c>
    </row>
    <row r="616" spans="4:5" x14ac:dyDescent="0.25">
      <c r="D616" s="31">
        <f>-960.197</f>
        <v>-960.197</v>
      </c>
      <c r="E616" s="29">
        <v>-230.143</v>
      </c>
    </row>
    <row r="617" spans="4:5" x14ac:dyDescent="0.25">
      <c r="D617" s="31">
        <f>-960.181</f>
        <v>-960.18100000000004</v>
      </c>
      <c r="E617" s="29">
        <v>-229.99700000000001</v>
      </c>
    </row>
    <row r="618" spans="4:5" x14ac:dyDescent="0.25">
      <c r="D618" s="31">
        <f>-960.165</f>
        <v>-960.16499999999996</v>
      </c>
      <c r="E618" s="29">
        <v>-229.851</v>
      </c>
    </row>
    <row r="619" spans="4:5" x14ac:dyDescent="0.25">
      <c r="D619" s="31">
        <f>-960.149</f>
        <v>-960.149</v>
      </c>
      <c r="E619" s="29">
        <v>-229.70500000000001</v>
      </c>
    </row>
    <row r="620" spans="4:5" x14ac:dyDescent="0.25">
      <c r="D620" s="31">
        <f>-960.133</f>
        <v>-960.13300000000004</v>
      </c>
      <c r="E620" s="29">
        <v>-229.559</v>
      </c>
    </row>
    <row r="621" spans="4:5" x14ac:dyDescent="0.25">
      <c r="D621" s="31">
        <f>-960.117</f>
        <v>-960.11699999999996</v>
      </c>
      <c r="E621" s="29">
        <v>-229.41300000000001</v>
      </c>
    </row>
    <row r="622" spans="4:5" x14ac:dyDescent="0.25">
      <c r="D622" s="31">
        <f>-960.101</f>
        <v>-960.101</v>
      </c>
      <c r="E622" s="29">
        <v>-229.26599999999999</v>
      </c>
    </row>
    <row r="623" spans="4:5" x14ac:dyDescent="0.25">
      <c r="D623" s="31">
        <f>-960.085</f>
        <v>-960.08500000000004</v>
      </c>
      <c r="E623" s="29">
        <v>-229.12</v>
      </c>
    </row>
    <row r="624" spans="4:5" x14ac:dyDescent="0.25">
      <c r="D624" s="31">
        <f>-960.069</f>
        <v>-960.06899999999996</v>
      </c>
      <c r="E624" s="29">
        <v>-228.97399999999999</v>
      </c>
    </row>
    <row r="625" spans="4:5" x14ac:dyDescent="0.25">
      <c r="D625" s="31">
        <f>-960.053</f>
        <v>-960.053</v>
      </c>
      <c r="E625" s="29">
        <v>-228.828</v>
      </c>
    </row>
    <row r="626" spans="4:5" x14ac:dyDescent="0.25">
      <c r="D626" s="31">
        <f>-960.037</f>
        <v>-960.03700000000003</v>
      </c>
      <c r="E626" s="29">
        <v>-228.68199999999999</v>
      </c>
    </row>
    <row r="627" spans="4:5" x14ac:dyDescent="0.25">
      <c r="D627" s="31">
        <f>-960.021</f>
        <v>-960.02099999999996</v>
      </c>
      <c r="E627" s="29">
        <v>-228.536</v>
      </c>
    </row>
    <row r="628" spans="4:5" x14ac:dyDescent="0.25">
      <c r="D628" s="31">
        <f>-960.005</f>
        <v>-960.005</v>
      </c>
      <c r="E628" s="29">
        <v>-228.39</v>
      </c>
    </row>
    <row r="629" spans="4:5" x14ac:dyDescent="0.25">
      <c r="D629" s="31">
        <f>-959.99</f>
        <v>-959.99</v>
      </c>
      <c r="E629" s="29">
        <v>-228.244</v>
      </c>
    </row>
    <row r="630" spans="4:5" x14ac:dyDescent="0.25">
      <c r="D630" s="31">
        <f>-959.974</f>
        <v>-959.97400000000005</v>
      </c>
      <c r="E630" s="29">
        <v>-228.09800000000001</v>
      </c>
    </row>
    <row r="631" spans="4:5" x14ac:dyDescent="0.25">
      <c r="D631" s="31">
        <f>-959.958</f>
        <v>-959.95799999999997</v>
      </c>
      <c r="E631" s="29">
        <v>-227.952</v>
      </c>
    </row>
    <row r="632" spans="4:5" x14ac:dyDescent="0.25">
      <c r="D632" s="31">
        <f>-959.942</f>
        <v>-959.94200000000001</v>
      </c>
      <c r="E632" s="29">
        <v>-227.80600000000001</v>
      </c>
    </row>
    <row r="633" spans="4:5" x14ac:dyDescent="0.25">
      <c r="D633" s="31">
        <f>-959.926</f>
        <v>-959.92600000000004</v>
      </c>
      <c r="E633" s="29">
        <v>-227.66</v>
      </c>
    </row>
    <row r="634" spans="4:5" x14ac:dyDescent="0.25">
      <c r="D634" s="31">
        <f>-959.91</f>
        <v>-959.91</v>
      </c>
      <c r="E634" s="29">
        <v>-227.51400000000001</v>
      </c>
    </row>
    <row r="635" spans="4:5" x14ac:dyDescent="0.25">
      <c r="D635" s="31">
        <f>-959.894</f>
        <v>-959.89400000000001</v>
      </c>
      <c r="E635" s="29">
        <v>-227.36799999999999</v>
      </c>
    </row>
    <row r="636" spans="4:5" x14ac:dyDescent="0.25">
      <c r="D636" s="31">
        <f>-959.878</f>
        <v>-959.87800000000004</v>
      </c>
      <c r="E636" s="29">
        <v>-227.221</v>
      </c>
    </row>
    <row r="637" spans="4:5" x14ac:dyDescent="0.25">
      <c r="D637" s="31">
        <f>-959.862</f>
        <v>-959.86199999999997</v>
      </c>
      <c r="E637" s="29">
        <v>-227.07499999999999</v>
      </c>
    </row>
    <row r="638" spans="4:5" x14ac:dyDescent="0.25">
      <c r="D638" s="31">
        <f>-959.846</f>
        <v>-959.846</v>
      </c>
      <c r="E638" s="29">
        <v>-226.929</v>
      </c>
    </row>
    <row r="639" spans="4:5" x14ac:dyDescent="0.25">
      <c r="D639" s="31">
        <f>-959.83</f>
        <v>-959.83</v>
      </c>
      <c r="E639" s="29">
        <v>-226.78299999999999</v>
      </c>
    </row>
    <row r="640" spans="4:5" x14ac:dyDescent="0.25">
      <c r="D640" s="31">
        <f>-959.814</f>
        <v>-959.81399999999996</v>
      </c>
      <c r="E640" s="29">
        <v>-226.637</v>
      </c>
    </row>
    <row r="641" spans="4:5" x14ac:dyDescent="0.25">
      <c r="D641" s="31">
        <f>-959.798</f>
        <v>-959.798</v>
      </c>
      <c r="E641" s="29">
        <v>-226.49100000000001</v>
      </c>
    </row>
    <row r="642" spans="4:5" x14ac:dyDescent="0.25">
      <c r="D642" s="31">
        <f>-959.782</f>
        <v>-959.78200000000004</v>
      </c>
      <c r="E642" s="29">
        <v>-226.345</v>
      </c>
    </row>
    <row r="643" spans="4:5" x14ac:dyDescent="0.25">
      <c r="D643" s="31">
        <f>-959.766</f>
        <v>-959.76599999999996</v>
      </c>
      <c r="E643" s="29">
        <v>-226.19900000000001</v>
      </c>
    </row>
    <row r="644" spans="4:5" x14ac:dyDescent="0.25">
      <c r="D644" s="31">
        <f>-959.75</f>
        <v>-959.75</v>
      </c>
      <c r="E644" s="29">
        <v>-226.053</v>
      </c>
    </row>
    <row r="645" spans="4:5" x14ac:dyDescent="0.25">
      <c r="D645" s="31">
        <f>-959.734</f>
        <v>-959.73400000000004</v>
      </c>
      <c r="E645" s="29">
        <v>-225.90700000000001</v>
      </c>
    </row>
    <row r="646" spans="4:5" x14ac:dyDescent="0.25">
      <c r="D646" s="31">
        <f>-959.718</f>
        <v>-959.71799999999996</v>
      </c>
      <c r="E646" s="29">
        <v>-225.761</v>
      </c>
    </row>
    <row r="647" spans="4:5" x14ac:dyDescent="0.25">
      <c r="D647" s="31">
        <f>-959.702</f>
        <v>-959.702</v>
      </c>
      <c r="E647" s="29">
        <v>-225.61500000000001</v>
      </c>
    </row>
    <row r="648" spans="4:5" x14ac:dyDescent="0.25">
      <c r="D648" s="31">
        <f>-959.686</f>
        <v>-959.68600000000004</v>
      </c>
      <c r="E648" s="29">
        <v>-225.46899999999999</v>
      </c>
    </row>
    <row r="649" spans="4:5" x14ac:dyDescent="0.25">
      <c r="D649" s="31">
        <f>-959.67</f>
        <v>-959.67</v>
      </c>
      <c r="E649" s="29">
        <v>-225.32300000000001</v>
      </c>
    </row>
    <row r="650" spans="4:5" x14ac:dyDescent="0.25">
      <c r="D650" s="31">
        <f>-959.654</f>
        <v>-959.654</v>
      </c>
      <c r="E650" s="29">
        <v>-225.17699999999999</v>
      </c>
    </row>
    <row r="651" spans="4:5" x14ac:dyDescent="0.25">
      <c r="D651" s="31">
        <f>-959.638</f>
        <v>-959.63800000000003</v>
      </c>
      <c r="E651" s="29">
        <v>-225.03100000000001</v>
      </c>
    </row>
    <row r="652" spans="4:5" x14ac:dyDescent="0.25">
      <c r="D652" s="31">
        <f>-959.622</f>
        <v>-959.62199999999996</v>
      </c>
      <c r="E652" s="29">
        <v>-224.88499999999999</v>
      </c>
    </row>
    <row r="653" spans="4:5" x14ac:dyDescent="0.25">
      <c r="D653" s="31">
        <f>-959.606</f>
        <v>-959.60599999999999</v>
      </c>
      <c r="E653" s="29">
        <v>-224.739</v>
      </c>
    </row>
    <row r="654" spans="4:5" x14ac:dyDescent="0.25">
      <c r="D654" s="31">
        <f>-959.59</f>
        <v>-959.59</v>
      </c>
      <c r="E654" s="29">
        <v>-224.59299999999999</v>
      </c>
    </row>
    <row r="655" spans="4:5" x14ac:dyDescent="0.25">
      <c r="D655" s="31">
        <f>-959.574</f>
        <v>-959.57399999999996</v>
      </c>
      <c r="E655" s="29">
        <v>-224.447</v>
      </c>
    </row>
    <row r="656" spans="4:5" x14ac:dyDescent="0.25">
      <c r="D656" s="31">
        <f>-959.558</f>
        <v>-959.55799999999999</v>
      </c>
      <c r="E656" s="29">
        <v>-224.30099999999999</v>
      </c>
    </row>
    <row r="657" spans="4:5" x14ac:dyDescent="0.25">
      <c r="D657" s="31">
        <f>-959.542</f>
        <v>-959.54200000000003</v>
      </c>
      <c r="E657" s="29">
        <v>-224.155</v>
      </c>
    </row>
    <row r="658" spans="4:5" x14ac:dyDescent="0.25">
      <c r="D658" s="31">
        <f>-959.526</f>
        <v>-959.52599999999995</v>
      </c>
      <c r="E658" s="29">
        <v>-224.00899999999999</v>
      </c>
    </row>
    <row r="659" spans="4:5" x14ac:dyDescent="0.25">
      <c r="D659" s="31">
        <f>-959.51</f>
        <v>-959.51</v>
      </c>
      <c r="E659" s="29">
        <v>-223.863</v>
      </c>
    </row>
    <row r="660" spans="4:5" x14ac:dyDescent="0.25">
      <c r="D660" s="31">
        <f>-959.494</f>
        <v>-959.49400000000003</v>
      </c>
      <c r="E660" s="29">
        <v>-223.71700000000001</v>
      </c>
    </row>
    <row r="661" spans="4:5" x14ac:dyDescent="0.25">
      <c r="D661" s="31">
        <f>-959.478</f>
        <v>-959.47799999999995</v>
      </c>
      <c r="E661" s="29">
        <v>-223.571</v>
      </c>
    </row>
    <row r="662" spans="4:5" x14ac:dyDescent="0.25">
      <c r="D662" s="31">
        <f>-959.462</f>
        <v>-959.46199999999999</v>
      </c>
      <c r="E662" s="29">
        <v>-223.42500000000001</v>
      </c>
    </row>
    <row r="663" spans="4:5" x14ac:dyDescent="0.25">
      <c r="D663" s="31">
        <f>-959.446</f>
        <v>-959.44600000000003</v>
      </c>
      <c r="E663" s="29">
        <v>-223.279</v>
      </c>
    </row>
    <row r="664" spans="4:5" x14ac:dyDescent="0.25">
      <c r="D664" s="31">
        <f>-959.43</f>
        <v>-959.43</v>
      </c>
      <c r="E664" s="29">
        <v>-223.13300000000001</v>
      </c>
    </row>
    <row r="665" spans="4:5" x14ac:dyDescent="0.25">
      <c r="D665" s="31">
        <f>-959.414</f>
        <v>-959.41399999999999</v>
      </c>
      <c r="E665" s="29">
        <v>-222.98699999999999</v>
      </c>
    </row>
    <row r="666" spans="4:5" x14ac:dyDescent="0.25">
      <c r="D666" s="31">
        <f>-959.398</f>
        <v>-959.39800000000002</v>
      </c>
      <c r="E666" s="29">
        <v>-222.84100000000001</v>
      </c>
    </row>
    <row r="667" spans="4:5" x14ac:dyDescent="0.25">
      <c r="D667" s="31">
        <f>-959.382</f>
        <v>-959.38199999999995</v>
      </c>
      <c r="E667" s="29">
        <v>-222.69499999999999</v>
      </c>
    </row>
    <row r="668" spans="4:5" x14ac:dyDescent="0.25">
      <c r="D668" s="31">
        <f>-959.366</f>
        <v>-959.36599999999999</v>
      </c>
      <c r="E668" s="29">
        <v>-222.54900000000001</v>
      </c>
    </row>
    <row r="669" spans="4:5" x14ac:dyDescent="0.25">
      <c r="D669" s="31">
        <f>-959.35</f>
        <v>-959.35</v>
      </c>
      <c r="E669" s="29">
        <v>-222.40299999999999</v>
      </c>
    </row>
    <row r="670" spans="4:5" x14ac:dyDescent="0.25">
      <c r="D670" s="31">
        <f>-959.334</f>
        <v>-959.33399999999995</v>
      </c>
      <c r="E670" s="29">
        <v>-222.25700000000001</v>
      </c>
    </row>
    <row r="671" spans="4:5" x14ac:dyDescent="0.25">
      <c r="D671" s="31">
        <f>-959.318</f>
        <v>-959.31799999999998</v>
      </c>
      <c r="E671" s="29">
        <v>-222.11099999999999</v>
      </c>
    </row>
    <row r="672" spans="4:5" x14ac:dyDescent="0.25">
      <c r="D672" s="31">
        <f>-959.302</f>
        <v>-959.30200000000002</v>
      </c>
      <c r="E672" s="29">
        <v>-221.965</v>
      </c>
    </row>
    <row r="673" spans="4:5" x14ac:dyDescent="0.25">
      <c r="D673" s="31">
        <f>-959.286</f>
        <v>-959.28599999999994</v>
      </c>
      <c r="E673" s="29">
        <v>-221.81899999999999</v>
      </c>
    </row>
    <row r="674" spans="4:5" x14ac:dyDescent="0.25">
      <c r="D674" s="31">
        <f>-959.27</f>
        <v>-959.27</v>
      </c>
      <c r="E674" s="29">
        <v>-221.673</v>
      </c>
    </row>
    <row r="675" spans="4:5" x14ac:dyDescent="0.25">
      <c r="D675" s="31">
        <f>-959.254</f>
        <v>-959.25400000000002</v>
      </c>
      <c r="E675" s="29">
        <v>-221.52699999999999</v>
      </c>
    </row>
    <row r="676" spans="4:5" x14ac:dyDescent="0.25">
      <c r="D676" s="31">
        <f>-959.238</f>
        <v>-959.23800000000006</v>
      </c>
      <c r="E676" s="29">
        <v>-221.38200000000001</v>
      </c>
    </row>
    <row r="677" spans="4:5" x14ac:dyDescent="0.25">
      <c r="D677" s="31">
        <f>-959.222</f>
        <v>-959.22199999999998</v>
      </c>
      <c r="E677" s="29">
        <v>-221.23599999999999</v>
      </c>
    </row>
    <row r="678" spans="4:5" x14ac:dyDescent="0.25">
      <c r="D678" s="31">
        <f>-959.206</f>
        <v>-959.20600000000002</v>
      </c>
      <c r="E678" s="29">
        <v>-221.09</v>
      </c>
    </row>
    <row r="679" spans="4:5" x14ac:dyDescent="0.25">
      <c r="D679" s="31">
        <f>-959.19</f>
        <v>-959.19</v>
      </c>
      <c r="E679" s="29">
        <v>-220.94399999999999</v>
      </c>
    </row>
    <row r="680" spans="4:5" x14ac:dyDescent="0.25">
      <c r="D680" s="31">
        <f>-959.174</f>
        <v>-959.17399999999998</v>
      </c>
      <c r="E680" s="29">
        <v>-220.798</v>
      </c>
    </row>
    <row r="681" spans="4:5" x14ac:dyDescent="0.25">
      <c r="D681" s="31">
        <f>-959.158</f>
        <v>-959.15800000000002</v>
      </c>
      <c r="E681" s="29">
        <v>-220.65199999999999</v>
      </c>
    </row>
    <row r="682" spans="4:5" x14ac:dyDescent="0.25">
      <c r="D682" s="31">
        <f>-959.142</f>
        <v>-959.14200000000005</v>
      </c>
      <c r="E682" s="29">
        <v>-220.506</v>
      </c>
    </row>
    <row r="683" spans="4:5" x14ac:dyDescent="0.25">
      <c r="D683" s="31">
        <f>-959.126</f>
        <v>-959.12599999999998</v>
      </c>
      <c r="E683" s="29">
        <v>-220.36</v>
      </c>
    </row>
    <row r="684" spans="4:5" x14ac:dyDescent="0.25">
      <c r="D684" s="31">
        <f>-959.11</f>
        <v>-959.11</v>
      </c>
      <c r="E684" s="29">
        <v>-220.214</v>
      </c>
    </row>
    <row r="685" spans="4:5" x14ac:dyDescent="0.25">
      <c r="D685" s="31">
        <f>-959.094</f>
        <v>-959.09400000000005</v>
      </c>
      <c r="E685" s="29">
        <v>-220.06800000000001</v>
      </c>
    </row>
    <row r="686" spans="4:5" x14ac:dyDescent="0.25">
      <c r="D686" s="31">
        <f>-959.078</f>
        <v>-959.07799999999997</v>
      </c>
      <c r="E686" s="29">
        <v>-219.922</v>
      </c>
    </row>
    <row r="687" spans="4:5" x14ac:dyDescent="0.25">
      <c r="D687" s="31">
        <f>-959.062</f>
        <v>-959.06200000000001</v>
      </c>
      <c r="E687" s="29">
        <v>-219.77600000000001</v>
      </c>
    </row>
    <row r="688" spans="4:5" x14ac:dyDescent="0.25">
      <c r="D688" s="31">
        <f>-959.046</f>
        <v>-959.04600000000005</v>
      </c>
      <c r="E688" s="29">
        <v>-219.63</v>
      </c>
    </row>
    <row r="689" spans="4:5" x14ac:dyDescent="0.25">
      <c r="D689" s="31">
        <f>-959.03</f>
        <v>-959.03</v>
      </c>
      <c r="E689" s="29">
        <v>-219.48400000000001</v>
      </c>
    </row>
    <row r="690" spans="4:5" x14ac:dyDescent="0.25">
      <c r="D690" s="31">
        <f>-959.014</f>
        <v>-959.01400000000001</v>
      </c>
      <c r="E690" s="29">
        <v>-219.33799999999999</v>
      </c>
    </row>
    <row r="691" spans="4:5" x14ac:dyDescent="0.25">
      <c r="D691" s="31">
        <f>-958.998</f>
        <v>-958.99800000000005</v>
      </c>
      <c r="E691" s="29">
        <v>-219.19300000000001</v>
      </c>
    </row>
    <row r="692" spans="4:5" x14ac:dyDescent="0.25">
      <c r="D692" s="31">
        <f>-958.982</f>
        <v>-958.98199999999997</v>
      </c>
      <c r="E692" s="29">
        <v>-219.047</v>
      </c>
    </row>
    <row r="693" spans="4:5" x14ac:dyDescent="0.25">
      <c r="D693" s="31">
        <f>-958.966</f>
        <v>-958.96600000000001</v>
      </c>
      <c r="E693" s="29">
        <v>-218.90100000000001</v>
      </c>
    </row>
    <row r="694" spans="4:5" x14ac:dyDescent="0.25">
      <c r="D694" s="31">
        <f>-958.95</f>
        <v>-958.95</v>
      </c>
      <c r="E694" s="29">
        <v>-218.755</v>
      </c>
    </row>
    <row r="695" spans="4:5" x14ac:dyDescent="0.25">
      <c r="D695" s="31">
        <f>-958.934</f>
        <v>-958.93399999999997</v>
      </c>
      <c r="E695" s="29">
        <v>-218.60900000000001</v>
      </c>
    </row>
    <row r="696" spans="4:5" x14ac:dyDescent="0.25">
      <c r="D696" s="31">
        <f>-958.918</f>
        <v>-958.91800000000001</v>
      </c>
      <c r="E696" s="29">
        <v>-218.46299999999999</v>
      </c>
    </row>
    <row r="697" spans="4:5" x14ac:dyDescent="0.25">
      <c r="D697" s="31">
        <f>-958.902</f>
        <v>-958.90200000000004</v>
      </c>
      <c r="E697" s="29">
        <v>-218.31700000000001</v>
      </c>
    </row>
    <row r="698" spans="4:5" x14ac:dyDescent="0.25">
      <c r="D698" s="31">
        <f>-958.886</f>
        <v>-958.88599999999997</v>
      </c>
      <c r="E698" s="29">
        <v>-218.17099999999999</v>
      </c>
    </row>
    <row r="699" spans="4:5" x14ac:dyDescent="0.25">
      <c r="D699" s="31">
        <f>-958.87</f>
        <v>-958.87</v>
      </c>
      <c r="E699" s="29">
        <v>-218.02500000000001</v>
      </c>
    </row>
    <row r="700" spans="4:5" x14ac:dyDescent="0.25">
      <c r="D700" s="31">
        <f>-958.854</f>
        <v>-958.85400000000004</v>
      </c>
      <c r="E700" s="29">
        <v>-217.87899999999999</v>
      </c>
    </row>
    <row r="701" spans="4:5" x14ac:dyDescent="0.25">
      <c r="D701" s="31">
        <f>-958.838</f>
        <v>-958.83799999999997</v>
      </c>
      <c r="E701" s="29">
        <v>-217.73400000000001</v>
      </c>
    </row>
    <row r="702" spans="4:5" x14ac:dyDescent="0.25">
      <c r="D702" s="31">
        <f>-958.822</f>
        <v>-958.822</v>
      </c>
      <c r="E702" s="29">
        <v>-217.58799999999999</v>
      </c>
    </row>
    <row r="703" spans="4:5" x14ac:dyDescent="0.25">
      <c r="D703" s="31">
        <f>-958.806</f>
        <v>-958.80600000000004</v>
      </c>
      <c r="E703" s="29">
        <v>-217.44200000000001</v>
      </c>
    </row>
    <row r="704" spans="4:5" x14ac:dyDescent="0.25">
      <c r="D704" s="31">
        <f>-958.79</f>
        <v>-958.79</v>
      </c>
      <c r="E704" s="29">
        <v>-217.29599999999999</v>
      </c>
    </row>
    <row r="705" spans="4:5" x14ac:dyDescent="0.25">
      <c r="D705" s="31">
        <f>-958.774</f>
        <v>-958.774</v>
      </c>
      <c r="E705" s="29">
        <v>-217.15</v>
      </c>
    </row>
    <row r="706" spans="4:5" x14ac:dyDescent="0.25">
      <c r="D706" s="31">
        <f>-958.758</f>
        <v>-958.75800000000004</v>
      </c>
      <c r="E706" s="29">
        <v>-217.00399999999999</v>
      </c>
    </row>
    <row r="707" spans="4:5" x14ac:dyDescent="0.25">
      <c r="D707" s="31">
        <f>-958.742</f>
        <v>-958.74199999999996</v>
      </c>
      <c r="E707" s="29">
        <v>-216.858</v>
      </c>
    </row>
    <row r="708" spans="4:5" x14ac:dyDescent="0.25">
      <c r="D708" s="31">
        <f>-958.726</f>
        <v>-958.726</v>
      </c>
      <c r="E708" s="29">
        <v>-216.71199999999999</v>
      </c>
    </row>
    <row r="709" spans="4:5" x14ac:dyDescent="0.25">
      <c r="D709" s="31">
        <f>-958.71</f>
        <v>-958.71</v>
      </c>
      <c r="E709" s="29">
        <v>-216.56700000000001</v>
      </c>
    </row>
    <row r="710" spans="4:5" x14ac:dyDescent="0.25">
      <c r="D710" s="31">
        <f>-958.694</f>
        <v>-958.69399999999996</v>
      </c>
      <c r="E710" s="29">
        <v>-216.42099999999999</v>
      </c>
    </row>
    <row r="711" spans="4:5" x14ac:dyDescent="0.25">
      <c r="D711" s="31">
        <f>-958.678</f>
        <v>-958.678</v>
      </c>
      <c r="E711" s="29">
        <v>-216.27500000000001</v>
      </c>
    </row>
    <row r="712" spans="4:5" x14ac:dyDescent="0.25">
      <c r="D712" s="31">
        <f>-958.662</f>
        <v>-958.66200000000003</v>
      </c>
      <c r="E712" s="29">
        <v>-216.12899999999999</v>
      </c>
    </row>
    <row r="713" spans="4:5" x14ac:dyDescent="0.25">
      <c r="D713" s="31">
        <f>-958.646</f>
        <v>-958.64599999999996</v>
      </c>
      <c r="E713" s="29">
        <v>-215.983</v>
      </c>
    </row>
    <row r="714" spans="4:5" x14ac:dyDescent="0.25">
      <c r="D714" s="31">
        <f>-958.63</f>
        <v>-958.63</v>
      </c>
      <c r="E714" s="29">
        <v>-215.83699999999999</v>
      </c>
    </row>
    <row r="715" spans="4:5" x14ac:dyDescent="0.25">
      <c r="D715" s="31">
        <f>-958.614</f>
        <v>-958.61400000000003</v>
      </c>
      <c r="E715" s="29">
        <v>-215.69200000000001</v>
      </c>
    </row>
    <row r="716" spans="4:5" x14ac:dyDescent="0.25">
      <c r="D716" s="31">
        <f>-958.598</f>
        <v>-958.59799999999996</v>
      </c>
      <c r="E716" s="29">
        <v>-215.54599999999999</v>
      </c>
    </row>
    <row r="717" spans="4:5" x14ac:dyDescent="0.25">
      <c r="D717" s="31">
        <f>-958.582</f>
        <v>-958.58199999999999</v>
      </c>
      <c r="E717" s="29">
        <v>-215.4</v>
      </c>
    </row>
    <row r="718" spans="4:5" x14ac:dyDescent="0.25">
      <c r="D718" s="31">
        <f>-958.566</f>
        <v>-958.56600000000003</v>
      </c>
      <c r="E718" s="29">
        <v>-215.25399999999999</v>
      </c>
    </row>
    <row r="719" spans="4:5" x14ac:dyDescent="0.25">
      <c r="D719" s="31">
        <f>-958.55</f>
        <v>-958.55</v>
      </c>
      <c r="E719" s="29">
        <v>-215.108</v>
      </c>
    </row>
    <row r="720" spans="4:5" x14ac:dyDescent="0.25">
      <c r="D720" s="31">
        <f>-958.534</f>
        <v>-958.53399999999999</v>
      </c>
      <c r="E720" s="29">
        <v>-214.96199999999999</v>
      </c>
    </row>
    <row r="721" spans="4:5" x14ac:dyDescent="0.25">
      <c r="D721" s="31">
        <f>-958.518</f>
        <v>-958.51800000000003</v>
      </c>
      <c r="E721" s="29">
        <v>-214.81700000000001</v>
      </c>
    </row>
    <row r="722" spans="4:5" x14ac:dyDescent="0.25">
      <c r="D722" s="31">
        <f>-958.502</f>
        <v>-958.50199999999995</v>
      </c>
      <c r="E722" s="29">
        <v>-214.67099999999999</v>
      </c>
    </row>
    <row r="723" spans="4:5" x14ac:dyDescent="0.25">
      <c r="D723" s="31">
        <f>-958.486</f>
        <v>-958.48599999999999</v>
      </c>
      <c r="E723" s="29">
        <v>-214.52500000000001</v>
      </c>
    </row>
    <row r="724" spans="4:5" x14ac:dyDescent="0.25">
      <c r="D724" s="31">
        <f>-958.47</f>
        <v>-958.47</v>
      </c>
      <c r="E724" s="29">
        <v>-214.37899999999999</v>
      </c>
    </row>
    <row r="725" spans="4:5" x14ac:dyDescent="0.25">
      <c r="D725" s="31">
        <f>-958.454</f>
        <v>-958.45399999999995</v>
      </c>
      <c r="E725" s="29">
        <v>-214.233</v>
      </c>
    </row>
    <row r="726" spans="4:5" x14ac:dyDescent="0.25">
      <c r="D726" s="31">
        <f>-958.438</f>
        <v>-958.43799999999999</v>
      </c>
      <c r="E726" s="29">
        <v>-214.08699999999999</v>
      </c>
    </row>
    <row r="727" spans="4:5" x14ac:dyDescent="0.25">
      <c r="D727" s="31">
        <f>-958.422</f>
        <v>-958.42200000000003</v>
      </c>
      <c r="E727" s="29">
        <v>-213.94200000000001</v>
      </c>
    </row>
    <row r="728" spans="4:5" x14ac:dyDescent="0.25">
      <c r="D728" s="31">
        <f>-958.406</f>
        <v>-958.40599999999995</v>
      </c>
      <c r="E728" s="29">
        <v>-213.79599999999999</v>
      </c>
    </row>
    <row r="729" spans="4:5" x14ac:dyDescent="0.25">
      <c r="D729" s="31">
        <f>-958.39</f>
        <v>-958.39</v>
      </c>
      <c r="E729" s="29">
        <v>-213.65</v>
      </c>
    </row>
    <row r="730" spans="4:5" x14ac:dyDescent="0.25">
      <c r="D730" s="31">
        <f>-958.374</f>
        <v>-958.37400000000002</v>
      </c>
      <c r="E730" s="29">
        <v>-213.50399999999999</v>
      </c>
    </row>
    <row r="731" spans="4:5" x14ac:dyDescent="0.25">
      <c r="D731" s="31">
        <f>-958.358</f>
        <v>-958.35799999999995</v>
      </c>
      <c r="E731" s="29">
        <v>-213.358</v>
      </c>
    </row>
    <row r="732" spans="4:5" x14ac:dyDescent="0.25">
      <c r="D732" s="31">
        <f>-958.342</f>
        <v>-958.34199999999998</v>
      </c>
      <c r="E732" s="29">
        <v>-213.21299999999999</v>
      </c>
    </row>
    <row r="733" spans="4:5" x14ac:dyDescent="0.25">
      <c r="D733" s="31">
        <f>-958.326</f>
        <v>-958.32600000000002</v>
      </c>
      <c r="E733" s="29">
        <v>-213.06700000000001</v>
      </c>
    </row>
    <row r="734" spans="4:5" x14ac:dyDescent="0.25">
      <c r="D734" s="31">
        <f>-958.31</f>
        <v>-958.31</v>
      </c>
      <c r="E734" s="29">
        <v>-212.92099999999999</v>
      </c>
    </row>
    <row r="735" spans="4:5" x14ac:dyDescent="0.25">
      <c r="D735" s="31">
        <f>-958.294</f>
        <v>-958.29399999999998</v>
      </c>
      <c r="E735" s="29">
        <v>-212.77500000000001</v>
      </c>
    </row>
    <row r="736" spans="4:5" x14ac:dyDescent="0.25">
      <c r="D736" s="31">
        <f>-958.278</f>
        <v>-958.27800000000002</v>
      </c>
      <c r="E736" s="29">
        <v>-212.62899999999999</v>
      </c>
    </row>
    <row r="737" spans="4:5" x14ac:dyDescent="0.25">
      <c r="D737" s="31">
        <f>-958.262</f>
        <v>-958.26199999999994</v>
      </c>
      <c r="E737" s="29">
        <v>-212.48400000000001</v>
      </c>
    </row>
    <row r="738" spans="4:5" x14ac:dyDescent="0.25">
      <c r="D738" s="31">
        <f>-958.246</f>
        <v>-958.24599999999998</v>
      </c>
      <c r="E738" s="29">
        <v>-212.33799999999999</v>
      </c>
    </row>
    <row r="739" spans="4:5" x14ac:dyDescent="0.25">
      <c r="D739" s="31">
        <f>-958.23</f>
        <v>-958.23</v>
      </c>
      <c r="E739" s="29">
        <v>-212.19200000000001</v>
      </c>
    </row>
    <row r="740" spans="4:5" x14ac:dyDescent="0.25">
      <c r="D740" s="31">
        <f>-958.214</f>
        <v>-958.21400000000006</v>
      </c>
      <c r="E740" s="29">
        <v>-212.04599999999999</v>
      </c>
    </row>
    <row r="741" spans="4:5" x14ac:dyDescent="0.25">
      <c r="D741" s="31">
        <f>-958.198</f>
        <v>-958.19799999999998</v>
      </c>
      <c r="E741" s="29">
        <v>-211.90100000000001</v>
      </c>
    </row>
    <row r="742" spans="4:5" x14ac:dyDescent="0.25">
      <c r="D742" s="31">
        <f>-958.182</f>
        <v>-958.18200000000002</v>
      </c>
      <c r="E742" s="29">
        <v>-211.755</v>
      </c>
    </row>
    <row r="743" spans="4:5" x14ac:dyDescent="0.25">
      <c r="D743" s="31">
        <f>-958.167</f>
        <v>-958.16700000000003</v>
      </c>
      <c r="E743" s="29">
        <v>-211.60900000000001</v>
      </c>
    </row>
    <row r="744" spans="4:5" x14ac:dyDescent="0.25">
      <c r="D744" s="31">
        <f>-958.151</f>
        <v>-958.15099999999995</v>
      </c>
      <c r="E744" s="29">
        <v>-211.46299999999999</v>
      </c>
    </row>
    <row r="745" spans="4:5" x14ac:dyDescent="0.25">
      <c r="D745" s="31">
        <f>-958.135</f>
        <v>-958.13499999999999</v>
      </c>
      <c r="E745" s="29">
        <v>-211.31700000000001</v>
      </c>
    </row>
    <row r="746" spans="4:5" x14ac:dyDescent="0.25">
      <c r="D746" s="31">
        <f>-958.119</f>
        <v>-958.11900000000003</v>
      </c>
      <c r="E746" s="29">
        <v>-211.172</v>
      </c>
    </row>
    <row r="747" spans="4:5" x14ac:dyDescent="0.25">
      <c r="D747" s="31">
        <f>-958.103</f>
        <v>-958.10299999999995</v>
      </c>
      <c r="E747" s="29">
        <v>-211.02600000000001</v>
      </c>
    </row>
    <row r="748" spans="4:5" x14ac:dyDescent="0.25">
      <c r="D748" s="31">
        <f>-958.087</f>
        <v>-958.08699999999999</v>
      </c>
      <c r="E748" s="29">
        <v>-210.88</v>
      </c>
    </row>
    <row r="749" spans="4:5" x14ac:dyDescent="0.25">
      <c r="D749" s="31">
        <f>-958.071</f>
        <v>-958.07100000000003</v>
      </c>
      <c r="E749" s="29">
        <v>-210.73400000000001</v>
      </c>
    </row>
    <row r="750" spans="4:5" x14ac:dyDescent="0.25">
      <c r="D750" s="31">
        <f>-958.055</f>
        <v>-958.05499999999995</v>
      </c>
      <c r="E750" s="29">
        <v>-210.589</v>
      </c>
    </row>
    <row r="751" spans="4:5" x14ac:dyDescent="0.25">
      <c r="D751" s="31">
        <f>-958.039</f>
        <v>-958.03899999999999</v>
      </c>
      <c r="E751" s="29">
        <v>-210.44300000000001</v>
      </c>
    </row>
    <row r="752" spans="4:5" x14ac:dyDescent="0.25">
      <c r="D752" s="31">
        <f>-958.023</f>
        <v>-958.02300000000002</v>
      </c>
      <c r="E752" s="29">
        <v>-210.297</v>
      </c>
    </row>
    <row r="753" spans="4:5" x14ac:dyDescent="0.25">
      <c r="D753" s="31">
        <f>-958.007</f>
        <v>-958.00699999999995</v>
      </c>
      <c r="E753" s="29">
        <v>-210.15100000000001</v>
      </c>
    </row>
    <row r="754" spans="4:5" x14ac:dyDescent="0.25">
      <c r="D754" s="31">
        <f>-957.991</f>
        <v>-957.99099999999999</v>
      </c>
      <c r="E754" s="29">
        <v>-210.006</v>
      </c>
    </row>
    <row r="755" spans="4:5" x14ac:dyDescent="0.25">
      <c r="D755" s="31">
        <f>-957.975</f>
        <v>-957.97500000000002</v>
      </c>
      <c r="E755" s="29">
        <v>-209.86</v>
      </c>
    </row>
    <row r="756" spans="4:5" x14ac:dyDescent="0.25">
      <c r="D756" s="31">
        <f>-957.959</f>
        <v>-957.95899999999995</v>
      </c>
      <c r="E756" s="29">
        <v>-209.714</v>
      </c>
    </row>
    <row r="757" spans="4:5" x14ac:dyDescent="0.25">
      <c r="D757" s="31">
        <f>-957.943</f>
        <v>-957.94299999999998</v>
      </c>
      <c r="E757" s="29">
        <v>-209.56899999999999</v>
      </c>
    </row>
    <row r="758" spans="4:5" x14ac:dyDescent="0.25">
      <c r="D758" s="31">
        <f>-957.927</f>
        <v>-957.92700000000002</v>
      </c>
      <c r="E758" s="29">
        <v>-209.423</v>
      </c>
    </row>
    <row r="759" spans="4:5" x14ac:dyDescent="0.25">
      <c r="D759" s="31">
        <f>-957.911</f>
        <v>-957.91099999999994</v>
      </c>
      <c r="E759" s="29">
        <v>-209.27699999999999</v>
      </c>
    </row>
    <row r="760" spans="4:5" x14ac:dyDescent="0.25">
      <c r="D760" s="31">
        <f>-957.895</f>
        <v>-957.89499999999998</v>
      </c>
      <c r="E760" s="29">
        <v>-209.131</v>
      </c>
    </row>
    <row r="761" spans="4:5" x14ac:dyDescent="0.25">
      <c r="D761" s="31">
        <f>-957.879</f>
        <v>-957.87900000000002</v>
      </c>
      <c r="E761" s="29">
        <v>-208.98599999999999</v>
      </c>
    </row>
    <row r="762" spans="4:5" x14ac:dyDescent="0.25">
      <c r="D762" s="31">
        <f>-957.863</f>
        <v>-957.86300000000006</v>
      </c>
      <c r="E762" s="29">
        <v>-208.84</v>
      </c>
    </row>
    <row r="763" spans="4:5" x14ac:dyDescent="0.25">
      <c r="D763" s="31">
        <f>-957.847</f>
        <v>-957.84699999999998</v>
      </c>
      <c r="E763" s="29">
        <v>-208.69399999999999</v>
      </c>
    </row>
    <row r="764" spans="4:5" x14ac:dyDescent="0.25">
      <c r="D764" s="31">
        <f>-957.831</f>
        <v>-957.83100000000002</v>
      </c>
      <c r="E764" s="29">
        <v>-208.54900000000001</v>
      </c>
    </row>
    <row r="765" spans="4:5" x14ac:dyDescent="0.25">
      <c r="D765" s="31">
        <f>-957.815</f>
        <v>-957.81500000000005</v>
      </c>
      <c r="E765" s="29">
        <v>-208.40299999999999</v>
      </c>
    </row>
    <row r="766" spans="4:5" x14ac:dyDescent="0.25">
      <c r="D766" s="31">
        <f>-957.799</f>
        <v>-957.79899999999998</v>
      </c>
      <c r="E766" s="29">
        <v>-208.25700000000001</v>
      </c>
    </row>
    <row r="767" spans="4:5" x14ac:dyDescent="0.25">
      <c r="D767" s="31">
        <f>-957.783</f>
        <v>-957.78300000000002</v>
      </c>
      <c r="E767" s="29">
        <v>-208.11099999999999</v>
      </c>
    </row>
    <row r="768" spans="4:5" x14ac:dyDescent="0.25">
      <c r="D768" s="31">
        <f>-957.767</f>
        <v>-957.76700000000005</v>
      </c>
      <c r="E768" s="29">
        <v>-207.96600000000001</v>
      </c>
    </row>
    <row r="769" spans="4:5" x14ac:dyDescent="0.25">
      <c r="D769" s="31">
        <f>-957.751</f>
        <v>-957.75099999999998</v>
      </c>
      <c r="E769" s="29">
        <v>-207.82</v>
      </c>
    </row>
    <row r="770" spans="4:5" x14ac:dyDescent="0.25">
      <c r="D770" s="31">
        <f>-957.735</f>
        <v>-957.73500000000001</v>
      </c>
      <c r="E770" s="29">
        <v>-207.67400000000001</v>
      </c>
    </row>
    <row r="771" spans="4:5" x14ac:dyDescent="0.25">
      <c r="D771" s="31">
        <f>-957.719</f>
        <v>-957.71900000000005</v>
      </c>
      <c r="E771" s="29">
        <v>-207.529</v>
      </c>
    </row>
    <row r="772" spans="4:5" x14ac:dyDescent="0.25">
      <c r="D772" s="31">
        <f>-957.703</f>
        <v>-957.70299999999997</v>
      </c>
      <c r="E772" s="29">
        <v>-207.38300000000001</v>
      </c>
    </row>
    <row r="773" spans="4:5" x14ac:dyDescent="0.25">
      <c r="D773" s="31">
        <f>-957.687</f>
        <v>-957.68700000000001</v>
      </c>
      <c r="E773" s="29">
        <v>-207.23699999999999</v>
      </c>
    </row>
    <row r="774" spans="4:5" x14ac:dyDescent="0.25">
      <c r="D774" s="31">
        <f>-957.671</f>
        <v>-957.67100000000005</v>
      </c>
      <c r="E774" s="29">
        <v>-207.09200000000001</v>
      </c>
    </row>
    <row r="775" spans="4:5" x14ac:dyDescent="0.25">
      <c r="D775" s="31">
        <f>-957.655</f>
        <v>-957.65499999999997</v>
      </c>
      <c r="E775" s="29">
        <v>-206.946</v>
      </c>
    </row>
    <row r="776" spans="4:5" x14ac:dyDescent="0.25">
      <c r="D776" s="31">
        <f>-957.639</f>
        <v>-957.63900000000001</v>
      </c>
      <c r="E776" s="29">
        <v>-206.8</v>
      </c>
    </row>
    <row r="777" spans="4:5" x14ac:dyDescent="0.25">
      <c r="D777" s="31">
        <f>-957.623</f>
        <v>-957.62300000000005</v>
      </c>
      <c r="E777" s="29">
        <v>-206.655</v>
      </c>
    </row>
    <row r="778" spans="4:5" x14ac:dyDescent="0.25">
      <c r="D778" s="31">
        <f>-957.607</f>
        <v>-957.60699999999997</v>
      </c>
      <c r="E778" s="29">
        <v>-206.50899999999999</v>
      </c>
    </row>
    <row r="779" spans="4:5" x14ac:dyDescent="0.25">
      <c r="D779" s="31">
        <f>-957.591</f>
        <v>-957.59100000000001</v>
      </c>
      <c r="E779" s="29">
        <v>-206.363</v>
      </c>
    </row>
    <row r="780" spans="4:5" x14ac:dyDescent="0.25">
      <c r="D780" s="31">
        <f>-957.575</f>
        <v>-957.57500000000005</v>
      </c>
      <c r="E780" s="29">
        <v>-206.21799999999999</v>
      </c>
    </row>
    <row r="781" spans="4:5" x14ac:dyDescent="0.25">
      <c r="D781" s="31">
        <f>-957.559</f>
        <v>-957.55899999999997</v>
      </c>
      <c r="E781" s="29">
        <v>-206.072</v>
      </c>
    </row>
    <row r="782" spans="4:5" x14ac:dyDescent="0.25">
      <c r="D782" s="31">
        <f>-957.543</f>
        <v>-957.54300000000001</v>
      </c>
      <c r="E782" s="29">
        <v>-205.92599999999999</v>
      </c>
    </row>
    <row r="783" spans="4:5" x14ac:dyDescent="0.25">
      <c r="D783" s="31">
        <f>-957.527</f>
        <v>-957.52700000000004</v>
      </c>
      <c r="E783" s="29">
        <v>-205.78100000000001</v>
      </c>
    </row>
    <row r="784" spans="4:5" x14ac:dyDescent="0.25">
      <c r="D784" s="31">
        <f>-957.511</f>
        <v>-957.51099999999997</v>
      </c>
      <c r="E784" s="29">
        <v>-205.63499999999999</v>
      </c>
    </row>
    <row r="785" spans="4:5" x14ac:dyDescent="0.25">
      <c r="D785" s="31">
        <f>-957.495</f>
        <v>-957.495</v>
      </c>
      <c r="E785" s="29">
        <v>-205.489</v>
      </c>
    </row>
    <row r="786" spans="4:5" x14ac:dyDescent="0.25">
      <c r="D786" s="31">
        <f>-957.479</f>
        <v>-957.47900000000004</v>
      </c>
      <c r="E786" s="29">
        <v>-205.34399999999999</v>
      </c>
    </row>
    <row r="787" spans="4:5" x14ac:dyDescent="0.25">
      <c r="D787" s="31">
        <f>-957.463</f>
        <v>-957.46299999999997</v>
      </c>
      <c r="E787" s="29">
        <v>-205.19800000000001</v>
      </c>
    </row>
    <row r="788" spans="4:5" x14ac:dyDescent="0.25">
      <c r="D788" s="31">
        <f>-957.447</f>
        <v>-957.447</v>
      </c>
      <c r="E788" s="29">
        <v>-205.053</v>
      </c>
    </row>
    <row r="789" spans="4:5" x14ac:dyDescent="0.25">
      <c r="D789" s="31">
        <f>-957.431</f>
        <v>-957.43100000000004</v>
      </c>
      <c r="E789" s="29">
        <v>-204.90700000000001</v>
      </c>
    </row>
    <row r="790" spans="4:5" x14ac:dyDescent="0.25">
      <c r="D790" s="31">
        <f>-957.415</f>
        <v>-957.41499999999996</v>
      </c>
      <c r="E790" s="29">
        <v>-204.761</v>
      </c>
    </row>
    <row r="791" spans="4:5" x14ac:dyDescent="0.25">
      <c r="D791" s="31">
        <f>-957.399</f>
        <v>-957.399</v>
      </c>
      <c r="E791" s="29">
        <v>-204.61600000000001</v>
      </c>
    </row>
    <row r="792" spans="4:5" x14ac:dyDescent="0.25">
      <c r="D792" s="31">
        <f>-957.383</f>
        <v>-957.38300000000004</v>
      </c>
      <c r="E792" s="29">
        <v>-204.47</v>
      </c>
    </row>
    <row r="793" spans="4:5" x14ac:dyDescent="0.25">
      <c r="D793" s="31">
        <f>-957.367</f>
        <v>-957.36699999999996</v>
      </c>
      <c r="E793" s="29">
        <v>-204.32400000000001</v>
      </c>
    </row>
    <row r="794" spans="4:5" x14ac:dyDescent="0.25">
      <c r="D794" s="31">
        <f>-957.351</f>
        <v>-957.351</v>
      </c>
      <c r="E794" s="29">
        <v>-204.179</v>
      </c>
    </row>
    <row r="795" spans="4:5" x14ac:dyDescent="0.25">
      <c r="D795" s="31">
        <f>-957.335</f>
        <v>-957.33500000000004</v>
      </c>
      <c r="E795" s="29">
        <v>-204.03299999999999</v>
      </c>
    </row>
    <row r="796" spans="4:5" x14ac:dyDescent="0.25">
      <c r="D796" s="31">
        <f>-957.319</f>
        <v>-957.31899999999996</v>
      </c>
      <c r="E796" s="29">
        <v>-203.88800000000001</v>
      </c>
    </row>
    <row r="797" spans="4:5" x14ac:dyDescent="0.25">
      <c r="D797" s="31">
        <f>-957.303</f>
        <v>-957.303</v>
      </c>
      <c r="E797" s="29">
        <v>-203.74199999999999</v>
      </c>
    </row>
    <row r="798" spans="4:5" x14ac:dyDescent="0.25">
      <c r="D798" s="31">
        <f>-957.287</f>
        <v>-957.28700000000003</v>
      </c>
      <c r="E798" s="29">
        <v>-203.596</v>
      </c>
    </row>
    <row r="799" spans="4:5" x14ac:dyDescent="0.25">
      <c r="D799" s="31">
        <f>-957.271</f>
        <v>-957.27099999999996</v>
      </c>
      <c r="E799" s="29">
        <v>-203.45099999999999</v>
      </c>
    </row>
    <row r="800" spans="4:5" x14ac:dyDescent="0.25">
      <c r="D800" s="31">
        <f>-957.255</f>
        <v>-957.255</v>
      </c>
      <c r="E800" s="29">
        <v>-203.30500000000001</v>
      </c>
    </row>
    <row r="801" spans="4:5" x14ac:dyDescent="0.25">
      <c r="D801" s="31">
        <f>-957.239</f>
        <v>-957.23900000000003</v>
      </c>
      <c r="E801" s="29">
        <v>-203.16</v>
      </c>
    </row>
    <row r="802" spans="4:5" x14ac:dyDescent="0.25">
      <c r="D802" s="31">
        <f>-957.223</f>
        <v>-957.22299999999996</v>
      </c>
      <c r="E802" s="29">
        <v>-203.01400000000001</v>
      </c>
    </row>
    <row r="803" spans="4:5" x14ac:dyDescent="0.25">
      <c r="D803" s="31">
        <f>-957.207</f>
        <v>-957.20699999999999</v>
      </c>
      <c r="E803" s="29">
        <v>-202.86799999999999</v>
      </c>
    </row>
    <row r="804" spans="4:5" x14ac:dyDescent="0.25">
      <c r="D804" s="31">
        <f>-957.191</f>
        <v>-957.19100000000003</v>
      </c>
      <c r="E804" s="29">
        <v>-202.72300000000001</v>
      </c>
    </row>
    <row r="805" spans="4:5" x14ac:dyDescent="0.25">
      <c r="D805" s="31">
        <f>-957.175</f>
        <v>-957.17499999999995</v>
      </c>
      <c r="E805" s="29">
        <v>-202.577</v>
      </c>
    </row>
    <row r="806" spans="4:5" x14ac:dyDescent="0.25">
      <c r="D806" s="31">
        <f>-957.159</f>
        <v>-957.15899999999999</v>
      </c>
      <c r="E806" s="29">
        <v>-202.43199999999999</v>
      </c>
    </row>
    <row r="807" spans="4:5" x14ac:dyDescent="0.25">
      <c r="D807" s="31">
        <f>-957.143</f>
        <v>-957.14300000000003</v>
      </c>
      <c r="E807" s="29">
        <v>-202.286</v>
      </c>
    </row>
    <row r="808" spans="4:5" x14ac:dyDescent="0.25">
      <c r="D808" s="31">
        <f>-957.127</f>
        <v>-957.12699999999995</v>
      </c>
      <c r="E808" s="29">
        <v>-202.14099999999999</v>
      </c>
    </row>
    <row r="809" spans="4:5" x14ac:dyDescent="0.25">
      <c r="D809" s="31">
        <f>-957.111</f>
        <v>-957.11099999999999</v>
      </c>
      <c r="E809" s="29">
        <v>-201.995</v>
      </c>
    </row>
    <row r="810" spans="4:5" x14ac:dyDescent="0.25">
      <c r="D810" s="31">
        <f>-957.095</f>
        <v>-957.09500000000003</v>
      </c>
      <c r="E810" s="29">
        <v>-201.84899999999999</v>
      </c>
    </row>
    <row r="811" spans="4:5" x14ac:dyDescent="0.25">
      <c r="D811" s="31">
        <f>-957.079</f>
        <v>-957.07899999999995</v>
      </c>
      <c r="E811" s="29">
        <v>-201.70400000000001</v>
      </c>
    </row>
    <row r="812" spans="4:5" x14ac:dyDescent="0.25">
      <c r="D812" s="31">
        <f>-957.063</f>
        <v>-957.06299999999999</v>
      </c>
      <c r="E812" s="29">
        <v>-201.55799999999999</v>
      </c>
    </row>
    <row r="813" spans="4:5" x14ac:dyDescent="0.25">
      <c r="D813" s="31">
        <f>-957.047</f>
        <v>-957.04700000000003</v>
      </c>
      <c r="E813" s="29">
        <v>-201.41300000000001</v>
      </c>
    </row>
    <row r="814" spans="4:5" x14ac:dyDescent="0.25">
      <c r="D814" s="31">
        <f>-957.031</f>
        <v>-957.03099999999995</v>
      </c>
      <c r="E814" s="29">
        <v>-201.267</v>
      </c>
    </row>
    <row r="815" spans="4:5" x14ac:dyDescent="0.25">
      <c r="D815" s="31">
        <f>-957.015</f>
        <v>-957.01499999999999</v>
      </c>
      <c r="E815" s="29">
        <v>-201.12200000000001</v>
      </c>
    </row>
    <row r="816" spans="4:5" x14ac:dyDescent="0.25">
      <c r="D816" s="31">
        <f>-956.999</f>
        <v>-956.99900000000002</v>
      </c>
      <c r="E816" s="29">
        <v>-200.976</v>
      </c>
    </row>
    <row r="817" spans="4:5" x14ac:dyDescent="0.25">
      <c r="D817" s="31">
        <f>-956.983</f>
        <v>-956.98299999999995</v>
      </c>
      <c r="E817" s="29">
        <v>-200.83099999999999</v>
      </c>
    </row>
    <row r="818" spans="4:5" x14ac:dyDescent="0.25">
      <c r="D818" s="31">
        <f>-956.967</f>
        <v>-956.96699999999998</v>
      </c>
      <c r="E818" s="29">
        <v>-200.685</v>
      </c>
    </row>
    <row r="819" spans="4:5" x14ac:dyDescent="0.25">
      <c r="D819" s="31">
        <f>-956.951</f>
        <v>-956.95100000000002</v>
      </c>
      <c r="E819" s="29">
        <v>-200.53899999999999</v>
      </c>
    </row>
    <row r="820" spans="4:5" x14ac:dyDescent="0.25">
      <c r="D820" s="31">
        <f>-956.935</f>
        <v>-956.93499999999995</v>
      </c>
      <c r="E820" s="29">
        <v>-200.39400000000001</v>
      </c>
    </row>
    <row r="821" spans="4:5" x14ac:dyDescent="0.25">
      <c r="D821" s="31">
        <f>-956.919</f>
        <v>-956.91899999999998</v>
      </c>
      <c r="E821" s="29">
        <v>-200.24799999999999</v>
      </c>
    </row>
    <row r="822" spans="4:5" x14ac:dyDescent="0.25">
      <c r="D822" s="31">
        <f>-956.903</f>
        <v>-956.90300000000002</v>
      </c>
      <c r="E822" s="29">
        <v>-200.10300000000001</v>
      </c>
    </row>
    <row r="823" spans="4:5" x14ac:dyDescent="0.25">
      <c r="D823" s="31">
        <f>-956.887</f>
        <v>-956.88699999999994</v>
      </c>
      <c r="E823" s="29">
        <v>-199.95699999999999</v>
      </c>
    </row>
    <row r="824" spans="4:5" x14ac:dyDescent="0.25">
      <c r="D824" s="31">
        <f>-956.871</f>
        <v>-956.87099999999998</v>
      </c>
      <c r="E824" s="29">
        <v>-199.81200000000001</v>
      </c>
    </row>
    <row r="825" spans="4:5" x14ac:dyDescent="0.25">
      <c r="D825" s="31">
        <f>-956.855</f>
        <v>-956.85500000000002</v>
      </c>
      <c r="E825" s="29">
        <v>-199.666</v>
      </c>
    </row>
    <row r="826" spans="4:5" x14ac:dyDescent="0.25">
      <c r="D826" s="31">
        <f>-956.839</f>
        <v>-956.83900000000006</v>
      </c>
      <c r="E826" s="29">
        <v>-199.52099999999999</v>
      </c>
    </row>
    <row r="827" spans="4:5" x14ac:dyDescent="0.25">
      <c r="D827" s="31">
        <f>-956.823</f>
        <v>-956.82299999999998</v>
      </c>
      <c r="E827" s="29">
        <v>-199.375</v>
      </c>
    </row>
    <row r="828" spans="4:5" x14ac:dyDescent="0.25">
      <c r="D828" s="31">
        <f>-956.807</f>
        <v>-956.80700000000002</v>
      </c>
      <c r="E828" s="29">
        <v>-199.23</v>
      </c>
    </row>
    <row r="829" spans="4:5" x14ac:dyDescent="0.25">
      <c r="D829" s="31">
        <f>-956.791</f>
        <v>-956.79100000000005</v>
      </c>
      <c r="E829" s="29">
        <v>-199.084</v>
      </c>
    </row>
    <row r="830" spans="4:5" x14ac:dyDescent="0.25">
      <c r="D830" s="31">
        <f>-956.775</f>
        <v>-956.77499999999998</v>
      </c>
      <c r="E830" s="29">
        <v>-198.93899999999999</v>
      </c>
    </row>
    <row r="831" spans="4:5" x14ac:dyDescent="0.25">
      <c r="D831" s="31">
        <f>-956.759</f>
        <v>-956.75900000000001</v>
      </c>
      <c r="E831" s="29">
        <v>-198.79300000000001</v>
      </c>
    </row>
    <row r="832" spans="4:5" x14ac:dyDescent="0.25">
      <c r="D832" s="31">
        <f>-956.743</f>
        <v>-956.74300000000005</v>
      </c>
      <c r="E832" s="29">
        <v>-198.648</v>
      </c>
    </row>
    <row r="833" spans="4:5" x14ac:dyDescent="0.25">
      <c r="D833" s="31">
        <f>-956.727</f>
        <v>-956.72699999999998</v>
      </c>
      <c r="E833" s="29">
        <v>-198.50200000000001</v>
      </c>
    </row>
    <row r="834" spans="4:5" x14ac:dyDescent="0.25">
      <c r="D834" s="31">
        <f>-956.711</f>
        <v>-956.71100000000001</v>
      </c>
      <c r="E834" s="29">
        <v>-198.357</v>
      </c>
    </row>
    <row r="835" spans="4:5" x14ac:dyDescent="0.25">
      <c r="D835" s="31">
        <f>-956.695</f>
        <v>-956.69500000000005</v>
      </c>
      <c r="E835" s="29">
        <v>-198.21100000000001</v>
      </c>
    </row>
    <row r="836" spans="4:5" x14ac:dyDescent="0.25">
      <c r="D836" s="31">
        <f>-956.679</f>
        <v>-956.67899999999997</v>
      </c>
      <c r="E836" s="29">
        <v>-198.066</v>
      </c>
    </row>
    <row r="837" spans="4:5" x14ac:dyDescent="0.25">
      <c r="D837" s="31">
        <f>-956.663</f>
        <v>-956.66300000000001</v>
      </c>
      <c r="E837" s="29">
        <v>-197.92</v>
      </c>
    </row>
    <row r="838" spans="4:5" x14ac:dyDescent="0.25">
      <c r="D838" s="31">
        <f>-956.647</f>
        <v>-956.64700000000005</v>
      </c>
      <c r="E838" s="29">
        <v>-197.77500000000001</v>
      </c>
    </row>
    <row r="839" spans="4:5" x14ac:dyDescent="0.25">
      <c r="D839" s="31">
        <f>-956.631</f>
        <v>-956.63099999999997</v>
      </c>
      <c r="E839" s="29">
        <v>-197.62899999999999</v>
      </c>
    </row>
    <row r="840" spans="4:5" x14ac:dyDescent="0.25">
      <c r="D840" s="31">
        <f>-956.615</f>
        <v>-956.61500000000001</v>
      </c>
      <c r="E840" s="29">
        <v>-197.48400000000001</v>
      </c>
    </row>
    <row r="841" spans="4:5" x14ac:dyDescent="0.25">
      <c r="D841" s="31">
        <f>-956.599</f>
        <v>-956.59900000000005</v>
      </c>
      <c r="E841" s="29">
        <v>-197.339</v>
      </c>
    </row>
    <row r="842" spans="4:5" x14ac:dyDescent="0.25">
      <c r="D842" s="31">
        <f>-956.583</f>
        <v>-956.58299999999997</v>
      </c>
      <c r="E842" s="29">
        <v>-197.19300000000001</v>
      </c>
    </row>
    <row r="843" spans="4:5" x14ac:dyDescent="0.25">
      <c r="D843" s="31">
        <f>-956.567</f>
        <v>-956.56700000000001</v>
      </c>
      <c r="E843" s="29">
        <v>-197.048</v>
      </c>
    </row>
    <row r="844" spans="4:5" x14ac:dyDescent="0.25">
      <c r="D844" s="31">
        <f>-956.551</f>
        <v>-956.55100000000004</v>
      </c>
      <c r="E844" s="29">
        <v>-196.90199999999999</v>
      </c>
    </row>
    <row r="845" spans="4:5" x14ac:dyDescent="0.25">
      <c r="D845" s="31">
        <f>-956.535</f>
        <v>-956.53499999999997</v>
      </c>
      <c r="E845" s="29">
        <v>-196.75700000000001</v>
      </c>
    </row>
    <row r="846" spans="4:5" x14ac:dyDescent="0.25">
      <c r="D846" s="31">
        <f>-956.519</f>
        <v>-956.51900000000001</v>
      </c>
      <c r="E846" s="29">
        <v>-196.61099999999999</v>
      </c>
    </row>
    <row r="847" spans="4:5" x14ac:dyDescent="0.25">
      <c r="D847" s="31">
        <f>-956.503</f>
        <v>-956.50300000000004</v>
      </c>
      <c r="E847" s="29">
        <v>-196.46600000000001</v>
      </c>
    </row>
    <row r="848" spans="4:5" x14ac:dyDescent="0.25">
      <c r="D848" s="31">
        <f>-956.487</f>
        <v>-956.48699999999997</v>
      </c>
      <c r="E848" s="29">
        <v>-196.32</v>
      </c>
    </row>
    <row r="849" spans="4:5" x14ac:dyDescent="0.25">
      <c r="D849" s="31">
        <f>-956.471</f>
        <v>-956.471</v>
      </c>
      <c r="E849" s="29">
        <v>-196.17500000000001</v>
      </c>
    </row>
    <row r="850" spans="4:5" x14ac:dyDescent="0.25">
      <c r="D850" s="31">
        <f>-956.455</f>
        <v>-956.45500000000004</v>
      </c>
      <c r="E850" s="29">
        <v>-196.029</v>
      </c>
    </row>
    <row r="851" spans="4:5" x14ac:dyDescent="0.25">
      <c r="D851" s="31">
        <f>-956.439</f>
        <v>-956.43899999999996</v>
      </c>
      <c r="E851" s="29">
        <v>-195.88399999999999</v>
      </c>
    </row>
    <row r="852" spans="4:5" x14ac:dyDescent="0.25">
      <c r="D852" s="31">
        <f>-956.423</f>
        <v>-956.423</v>
      </c>
      <c r="E852" s="29">
        <v>-195.739</v>
      </c>
    </row>
    <row r="853" spans="4:5" x14ac:dyDescent="0.25">
      <c r="D853" s="31">
        <f>-956.407</f>
        <v>-956.40700000000004</v>
      </c>
      <c r="E853" s="29">
        <v>-195.59299999999999</v>
      </c>
    </row>
    <row r="854" spans="4:5" x14ac:dyDescent="0.25">
      <c r="D854" s="31">
        <f>-956.391</f>
        <v>-956.39099999999996</v>
      </c>
      <c r="E854" s="29">
        <v>-195.44800000000001</v>
      </c>
    </row>
    <row r="855" spans="4:5" x14ac:dyDescent="0.25">
      <c r="D855" s="31">
        <f>-956.375</f>
        <v>-956.375</v>
      </c>
      <c r="E855" s="29">
        <v>-195.30199999999999</v>
      </c>
    </row>
    <row r="856" spans="4:5" x14ac:dyDescent="0.25">
      <c r="D856" s="31">
        <f>-956.359</f>
        <v>-956.35900000000004</v>
      </c>
      <c r="E856" s="29">
        <v>-195.15700000000001</v>
      </c>
    </row>
    <row r="857" spans="4:5" x14ac:dyDescent="0.25">
      <c r="D857" s="31">
        <f>-956.344</f>
        <v>-956.34400000000005</v>
      </c>
      <c r="E857" s="29">
        <v>-195.012</v>
      </c>
    </row>
    <row r="858" spans="4:5" x14ac:dyDescent="0.25">
      <c r="D858" s="31">
        <f>-956.328</f>
        <v>-956.32799999999997</v>
      </c>
      <c r="E858" s="29">
        <v>-194.86600000000001</v>
      </c>
    </row>
    <row r="859" spans="4:5" x14ac:dyDescent="0.25">
      <c r="D859" s="31">
        <f>-956.312</f>
        <v>-956.31200000000001</v>
      </c>
      <c r="E859" s="29">
        <v>-194.721</v>
      </c>
    </row>
    <row r="860" spans="4:5" x14ac:dyDescent="0.25">
      <c r="D860" s="31">
        <f>-956.296</f>
        <v>-956.29600000000005</v>
      </c>
      <c r="E860" s="29">
        <v>-194.57499999999999</v>
      </c>
    </row>
    <row r="861" spans="4:5" x14ac:dyDescent="0.25">
      <c r="D861" s="31">
        <f>-956.28</f>
        <v>-956.28</v>
      </c>
      <c r="E861" s="29">
        <v>-194.43</v>
      </c>
    </row>
    <row r="862" spans="4:5" x14ac:dyDescent="0.25">
      <c r="D862" s="31">
        <f>-956.264</f>
        <v>-956.26400000000001</v>
      </c>
      <c r="E862" s="29">
        <v>-194.28399999999999</v>
      </c>
    </row>
    <row r="863" spans="4:5" x14ac:dyDescent="0.25">
      <c r="D863" s="31">
        <f>-956.248</f>
        <v>-956.24800000000005</v>
      </c>
      <c r="E863" s="29">
        <v>-194.13900000000001</v>
      </c>
    </row>
    <row r="864" spans="4:5" x14ac:dyDescent="0.25">
      <c r="D864" s="31">
        <f>-956.232</f>
        <v>-956.23199999999997</v>
      </c>
      <c r="E864" s="29">
        <v>-193.994</v>
      </c>
    </row>
    <row r="865" spans="4:5" x14ac:dyDescent="0.25">
      <c r="D865" s="31">
        <f>-956.216</f>
        <v>-956.21600000000001</v>
      </c>
      <c r="E865" s="29">
        <v>-193.84800000000001</v>
      </c>
    </row>
    <row r="866" spans="4:5" x14ac:dyDescent="0.25">
      <c r="D866" s="31">
        <f>-956.2</f>
        <v>-956.2</v>
      </c>
      <c r="E866" s="29">
        <v>-193.703</v>
      </c>
    </row>
    <row r="867" spans="4:5" x14ac:dyDescent="0.25">
      <c r="D867" s="31">
        <f>-956.184</f>
        <v>-956.18399999999997</v>
      </c>
      <c r="E867" s="29">
        <v>-193.55799999999999</v>
      </c>
    </row>
    <row r="868" spans="4:5" x14ac:dyDescent="0.25">
      <c r="D868" s="31">
        <f>-956.168</f>
        <v>-956.16800000000001</v>
      </c>
      <c r="E868" s="29">
        <v>-193.41200000000001</v>
      </c>
    </row>
    <row r="869" spans="4:5" x14ac:dyDescent="0.25">
      <c r="D869" s="31">
        <f>-956.152</f>
        <v>-956.15200000000004</v>
      </c>
      <c r="E869" s="29">
        <v>-193.267</v>
      </c>
    </row>
    <row r="870" spans="4:5" x14ac:dyDescent="0.25">
      <c r="D870" s="31">
        <f>-956.136</f>
        <v>-956.13599999999997</v>
      </c>
      <c r="E870" s="29">
        <v>-193.12100000000001</v>
      </c>
    </row>
    <row r="871" spans="4:5" x14ac:dyDescent="0.25">
      <c r="D871" s="31">
        <f>-956.12</f>
        <v>-956.12</v>
      </c>
      <c r="E871" s="29">
        <v>-192.976</v>
      </c>
    </row>
    <row r="872" spans="4:5" x14ac:dyDescent="0.25">
      <c r="D872" s="31">
        <f>-956.104</f>
        <v>-956.10400000000004</v>
      </c>
      <c r="E872" s="29">
        <v>-192.83099999999999</v>
      </c>
    </row>
    <row r="873" spans="4:5" x14ac:dyDescent="0.25">
      <c r="D873" s="31">
        <f>-956.088</f>
        <v>-956.08799999999997</v>
      </c>
      <c r="E873" s="29">
        <v>-192.685</v>
      </c>
    </row>
    <row r="874" spans="4:5" x14ac:dyDescent="0.25">
      <c r="D874" s="31">
        <f>-956.072</f>
        <v>-956.072</v>
      </c>
      <c r="E874" s="29">
        <v>-192.54</v>
      </c>
    </row>
    <row r="875" spans="4:5" x14ac:dyDescent="0.25">
      <c r="D875" s="31">
        <f>-956.056</f>
        <v>-956.05600000000004</v>
      </c>
      <c r="E875" s="29">
        <v>-192.39500000000001</v>
      </c>
    </row>
    <row r="876" spans="4:5" x14ac:dyDescent="0.25">
      <c r="D876" s="31">
        <f>-956.04</f>
        <v>-956.04</v>
      </c>
      <c r="E876" s="29">
        <v>-192.249</v>
      </c>
    </row>
    <row r="877" spans="4:5" x14ac:dyDescent="0.25">
      <c r="D877" s="31">
        <f>-956.024</f>
        <v>-956.024</v>
      </c>
      <c r="E877" s="29">
        <v>-192.10400000000001</v>
      </c>
    </row>
    <row r="878" spans="4:5" x14ac:dyDescent="0.25">
      <c r="D878" s="31">
        <f>-956.008</f>
        <v>-956.00800000000004</v>
      </c>
      <c r="E878" s="29">
        <v>-191.959</v>
      </c>
    </row>
    <row r="879" spans="4:5" x14ac:dyDescent="0.25">
      <c r="D879" s="31">
        <f>-955.992</f>
        <v>-955.99199999999996</v>
      </c>
      <c r="E879" s="29">
        <v>-191.81299999999999</v>
      </c>
    </row>
    <row r="880" spans="4:5" x14ac:dyDescent="0.25">
      <c r="D880" s="31">
        <f>-955.976</f>
        <v>-955.976</v>
      </c>
      <c r="E880" s="29">
        <v>-191.66800000000001</v>
      </c>
    </row>
    <row r="881" spans="4:5" x14ac:dyDescent="0.25">
      <c r="D881" s="31">
        <f>-955.96</f>
        <v>-955.96</v>
      </c>
      <c r="E881" s="29">
        <v>-191.523</v>
      </c>
    </row>
    <row r="882" spans="4:5" x14ac:dyDescent="0.25">
      <c r="D882" s="31">
        <f>-955.944</f>
        <v>-955.94399999999996</v>
      </c>
      <c r="E882" s="29">
        <v>-191.37700000000001</v>
      </c>
    </row>
    <row r="883" spans="4:5" x14ac:dyDescent="0.25">
      <c r="D883" s="31">
        <f>-955.928</f>
        <v>-955.928</v>
      </c>
      <c r="E883" s="29">
        <v>-191.232</v>
      </c>
    </row>
    <row r="884" spans="4:5" x14ac:dyDescent="0.25">
      <c r="D884" s="31">
        <f>-955.912</f>
        <v>-955.91200000000003</v>
      </c>
      <c r="E884" s="29">
        <v>-191.08699999999999</v>
      </c>
    </row>
    <row r="885" spans="4:5" x14ac:dyDescent="0.25">
      <c r="D885" s="31">
        <f>-955.896</f>
        <v>-955.89599999999996</v>
      </c>
      <c r="E885" s="29">
        <v>-190.941</v>
      </c>
    </row>
    <row r="886" spans="4:5" x14ac:dyDescent="0.25">
      <c r="D886" s="31">
        <f>-955.88</f>
        <v>-955.88</v>
      </c>
      <c r="E886" s="29">
        <v>-190.79599999999999</v>
      </c>
    </row>
    <row r="887" spans="4:5" x14ac:dyDescent="0.25">
      <c r="D887" s="31">
        <f>-955.864</f>
        <v>-955.86400000000003</v>
      </c>
      <c r="E887" s="29">
        <v>-190.65100000000001</v>
      </c>
    </row>
    <row r="888" spans="4:5" x14ac:dyDescent="0.25">
      <c r="D888" s="31">
        <f>-955.848</f>
        <v>-955.84799999999996</v>
      </c>
      <c r="E888" s="29">
        <v>-190.505</v>
      </c>
    </row>
    <row r="889" spans="4:5" x14ac:dyDescent="0.25">
      <c r="D889" s="31">
        <f>-955.832</f>
        <v>-955.83199999999999</v>
      </c>
      <c r="E889" s="29">
        <v>-190.36</v>
      </c>
    </row>
    <row r="890" spans="4:5" x14ac:dyDescent="0.25">
      <c r="D890" s="31">
        <f>-955.816</f>
        <v>-955.81600000000003</v>
      </c>
      <c r="E890" s="29">
        <v>-190.215</v>
      </c>
    </row>
    <row r="891" spans="4:5" x14ac:dyDescent="0.25">
      <c r="D891" s="31">
        <f>-955.8</f>
        <v>-955.8</v>
      </c>
      <c r="E891" s="29">
        <v>-190.06899999999999</v>
      </c>
    </row>
    <row r="892" spans="4:5" x14ac:dyDescent="0.25">
      <c r="D892" s="31">
        <f>-955.784</f>
        <v>-955.78399999999999</v>
      </c>
      <c r="E892" s="29">
        <v>-189.92400000000001</v>
      </c>
    </row>
    <row r="893" spans="4:5" x14ac:dyDescent="0.25">
      <c r="D893" s="31">
        <f>-955.768</f>
        <v>-955.76800000000003</v>
      </c>
      <c r="E893" s="29">
        <v>-189.779</v>
      </c>
    </row>
    <row r="894" spans="4:5" x14ac:dyDescent="0.25">
      <c r="D894" s="31">
        <f>-955.752</f>
        <v>-955.75199999999995</v>
      </c>
      <c r="E894" s="29">
        <v>-189.63399999999999</v>
      </c>
    </row>
    <row r="895" spans="4:5" x14ac:dyDescent="0.25">
      <c r="D895" s="31">
        <f>-955.736</f>
        <v>-955.73599999999999</v>
      </c>
      <c r="E895" s="29">
        <v>-189.488</v>
      </c>
    </row>
    <row r="896" spans="4:5" x14ac:dyDescent="0.25">
      <c r="D896" s="31">
        <f>-955.72</f>
        <v>-955.72</v>
      </c>
      <c r="E896" s="29">
        <v>-189.34299999999999</v>
      </c>
    </row>
    <row r="897" spans="4:5" x14ac:dyDescent="0.25">
      <c r="D897" s="31">
        <f>-955.704</f>
        <v>-955.70399999999995</v>
      </c>
      <c r="E897" s="29">
        <v>-189.19800000000001</v>
      </c>
    </row>
    <row r="898" spans="4:5" x14ac:dyDescent="0.25">
      <c r="D898" s="31">
        <f>-955.688</f>
        <v>-955.68799999999999</v>
      </c>
      <c r="E898" s="29">
        <v>-189.05199999999999</v>
      </c>
    </row>
    <row r="899" spans="4:5" x14ac:dyDescent="0.25">
      <c r="D899" s="31">
        <f>-955.672</f>
        <v>-955.67200000000003</v>
      </c>
      <c r="E899" s="29">
        <v>-188.90700000000001</v>
      </c>
    </row>
    <row r="900" spans="4:5" x14ac:dyDescent="0.25">
      <c r="D900" s="31">
        <f>-955.656</f>
        <v>-955.65599999999995</v>
      </c>
      <c r="E900" s="29">
        <v>-188.762</v>
      </c>
    </row>
    <row r="901" spans="4:5" x14ac:dyDescent="0.25">
      <c r="D901" s="31">
        <f>-955.64</f>
        <v>-955.64</v>
      </c>
      <c r="E901" s="29">
        <v>-188.61699999999999</v>
      </c>
    </row>
    <row r="902" spans="4:5" x14ac:dyDescent="0.25">
      <c r="D902" s="31">
        <f>-955.624</f>
        <v>-955.62400000000002</v>
      </c>
      <c r="E902" s="29">
        <v>-188.471</v>
      </c>
    </row>
    <row r="903" spans="4:5" x14ac:dyDescent="0.25">
      <c r="D903" s="31">
        <f>-955.608</f>
        <v>-955.60799999999995</v>
      </c>
      <c r="E903" s="29">
        <v>-188.32599999999999</v>
      </c>
    </row>
    <row r="904" spans="4:5" x14ac:dyDescent="0.25">
      <c r="D904" s="31">
        <f>-955.592</f>
        <v>-955.59199999999998</v>
      </c>
      <c r="E904" s="29">
        <v>-188.18100000000001</v>
      </c>
    </row>
    <row r="905" spans="4:5" x14ac:dyDescent="0.25">
      <c r="D905" s="31">
        <f>-955.576</f>
        <v>-955.57600000000002</v>
      </c>
      <c r="E905" s="29">
        <v>-188.036</v>
      </c>
    </row>
    <row r="906" spans="4:5" x14ac:dyDescent="0.25">
      <c r="D906" s="31">
        <f>-955.56</f>
        <v>-955.56</v>
      </c>
      <c r="E906" s="29">
        <v>-187.89</v>
      </c>
    </row>
    <row r="907" spans="4:5" x14ac:dyDescent="0.25">
      <c r="D907" s="31">
        <f>-955.544</f>
        <v>-955.54399999999998</v>
      </c>
      <c r="E907" s="29">
        <v>-187.745</v>
      </c>
    </row>
    <row r="908" spans="4:5" x14ac:dyDescent="0.25">
      <c r="D908" s="31">
        <f>-955.528</f>
        <v>-955.52800000000002</v>
      </c>
      <c r="E908" s="29">
        <v>-187.6</v>
      </c>
    </row>
    <row r="909" spans="4:5" x14ac:dyDescent="0.25">
      <c r="D909" s="31">
        <f>-955.512</f>
        <v>-955.51199999999994</v>
      </c>
      <c r="E909" s="29">
        <v>-187.45500000000001</v>
      </c>
    </row>
    <row r="910" spans="4:5" x14ac:dyDescent="0.25">
      <c r="D910" s="31">
        <f>-955.496</f>
        <v>-955.49599999999998</v>
      </c>
      <c r="E910" s="29">
        <v>-187.309</v>
      </c>
    </row>
    <row r="911" spans="4:5" x14ac:dyDescent="0.25">
      <c r="D911" s="31">
        <f>-955.48</f>
        <v>-955.48</v>
      </c>
      <c r="E911" s="29">
        <v>-187.16399999999999</v>
      </c>
    </row>
    <row r="912" spans="4:5" x14ac:dyDescent="0.25">
      <c r="D912" s="31">
        <f>-955.464</f>
        <v>-955.46400000000006</v>
      </c>
      <c r="E912" s="29">
        <v>-187.01900000000001</v>
      </c>
    </row>
    <row r="913" spans="4:5" x14ac:dyDescent="0.25">
      <c r="D913" s="31">
        <f>-955.448</f>
        <v>-955.44799999999998</v>
      </c>
      <c r="E913" s="29">
        <v>-186.874</v>
      </c>
    </row>
    <row r="914" spans="4:5" x14ac:dyDescent="0.25">
      <c r="D914" s="31">
        <f>-955.432</f>
        <v>-955.43200000000002</v>
      </c>
      <c r="E914" s="29">
        <v>-186.72900000000001</v>
      </c>
    </row>
    <row r="915" spans="4:5" x14ac:dyDescent="0.25">
      <c r="D915" s="31">
        <f>-955.416</f>
        <v>-955.41600000000005</v>
      </c>
      <c r="E915" s="29">
        <v>-186.583</v>
      </c>
    </row>
    <row r="916" spans="4:5" x14ac:dyDescent="0.25">
      <c r="D916" s="31">
        <f>-955.4</f>
        <v>-955.4</v>
      </c>
      <c r="E916" s="29">
        <v>-186.43799999999999</v>
      </c>
    </row>
    <row r="917" spans="4:5" x14ac:dyDescent="0.25">
      <c r="D917" s="31">
        <f>-955.384</f>
        <v>-955.38400000000001</v>
      </c>
      <c r="E917" s="29">
        <v>-186.29300000000001</v>
      </c>
    </row>
    <row r="918" spans="4:5" x14ac:dyDescent="0.25">
      <c r="D918" s="31">
        <f>-955.368</f>
        <v>-955.36800000000005</v>
      </c>
      <c r="E918" s="29">
        <v>-186.148</v>
      </c>
    </row>
    <row r="919" spans="4:5" x14ac:dyDescent="0.25">
      <c r="D919" s="31">
        <f>-955.352</f>
        <v>-955.35199999999998</v>
      </c>
      <c r="E919" s="29">
        <v>-186.00299999999999</v>
      </c>
    </row>
    <row r="920" spans="4:5" x14ac:dyDescent="0.25">
      <c r="D920" s="31">
        <f>-955.336</f>
        <v>-955.33600000000001</v>
      </c>
      <c r="E920" s="29">
        <v>-185.857</v>
      </c>
    </row>
    <row r="921" spans="4:5" x14ac:dyDescent="0.25">
      <c r="D921" s="31">
        <f>-955.32</f>
        <v>-955.32</v>
      </c>
      <c r="E921" s="29">
        <v>-185.71199999999999</v>
      </c>
    </row>
    <row r="922" spans="4:5" x14ac:dyDescent="0.25">
      <c r="D922" s="31">
        <f>-955.304</f>
        <v>-955.30399999999997</v>
      </c>
      <c r="E922" s="29">
        <v>-185.56700000000001</v>
      </c>
    </row>
    <row r="923" spans="4:5" x14ac:dyDescent="0.25">
      <c r="D923" s="31">
        <f>-955.288</f>
        <v>-955.28800000000001</v>
      </c>
      <c r="E923" s="29">
        <v>-185.422</v>
      </c>
    </row>
    <row r="924" spans="4:5" x14ac:dyDescent="0.25">
      <c r="D924" s="31">
        <f>-955.272</f>
        <v>-955.27200000000005</v>
      </c>
      <c r="E924" s="29">
        <v>-185.27699999999999</v>
      </c>
    </row>
    <row r="925" spans="4:5" x14ac:dyDescent="0.25">
      <c r="D925" s="31">
        <f>-955.256</f>
        <v>-955.25599999999997</v>
      </c>
      <c r="E925" s="29">
        <v>-185.131</v>
      </c>
    </row>
    <row r="926" spans="4:5" x14ac:dyDescent="0.25">
      <c r="D926" s="31">
        <f>-955.24</f>
        <v>-955.24</v>
      </c>
      <c r="E926" s="29">
        <v>-184.98599999999999</v>
      </c>
    </row>
    <row r="927" spans="4:5" x14ac:dyDescent="0.25">
      <c r="D927" s="31">
        <f>-955.224</f>
        <v>-955.22400000000005</v>
      </c>
      <c r="E927" s="29">
        <v>-184.84100000000001</v>
      </c>
    </row>
    <row r="928" spans="4:5" x14ac:dyDescent="0.25">
      <c r="D928" s="31">
        <f>-955.208</f>
        <v>-955.20799999999997</v>
      </c>
      <c r="E928" s="29">
        <v>-184.696</v>
      </c>
    </row>
    <row r="929" spans="4:5" x14ac:dyDescent="0.25">
      <c r="D929" s="31">
        <f>-955.192</f>
        <v>-955.19200000000001</v>
      </c>
      <c r="E929" s="29">
        <v>-184.55099999999999</v>
      </c>
    </row>
    <row r="930" spans="4:5" x14ac:dyDescent="0.25">
      <c r="D930" s="31">
        <f>-955.176</f>
        <v>-955.17600000000004</v>
      </c>
      <c r="E930" s="29">
        <v>-184.40600000000001</v>
      </c>
    </row>
    <row r="931" spans="4:5" x14ac:dyDescent="0.25">
      <c r="D931" s="31">
        <f>-955.16</f>
        <v>-955.16</v>
      </c>
      <c r="E931" s="29">
        <v>-184.26</v>
      </c>
    </row>
    <row r="932" spans="4:5" x14ac:dyDescent="0.25">
      <c r="D932" s="31">
        <f>-955.144</f>
        <v>-955.14400000000001</v>
      </c>
      <c r="E932" s="29">
        <v>-184.11500000000001</v>
      </c>
    </row>
    <row r="933" spans="4:5" x14ac:dyDescent="0.25">
      <c r="D933" s="31">
        <f>-955.128</f>
        <v>-955.12800000000004</v>
      </c>
      <c r="E933" s="29">
        <v>-183.97</v>
      </c>
    </row>
    <row r="934" spans="4:5" x14ac:dyDescent="0.25">
      <c r="D934" s="31">
        <f>-955.112</f>
        <v>-955.11199999999997</v>
      </c>
      <c r="E934" s="29">
        <v>-183.82499999999999</v>
      </c>
    </row>
    <row r="935" spans="4:5" x14ac:dyDescent="0.25">
      <c r="D935" s="31">
        <f>-955.096</f>
        <v>-955.096</v>
      </c>
      <c r="E935" s="29">
        <v>-183.68</v>
      </c>
    </row>
    <row r="936" spans="4:5" x14ac:dyDescent="0.25">
      <c r="D936" s="31">
        <f>-955.08</f>
        <v>-955.08</v>
      </c>
      <c r="E936" s="29">
        <v>-183.535</v>
      </c>
    </row>
    <row r="937" spans="4:5" x14ac:dyDescent="0.25">
      <c r="D937" s="31">
        <f>-955.064</f>
        <v>-955.06399999999996</v>
      </c>
      <c r="E937" s="29">
        <v>-183.39</v>
      </c>
    </row>
    <row r="938" spans="4:5" x14ac:dyDescent="0.25">
      <c r="D938" s="31">
        <f>-955.048</f>
        <v>-955.048</v>
      </c>
      <c r="E938" s="29">
        <v>-183.244</v>
      </c>
    </row>
    <row r="939" spans="4:5" x14ac:dyDescent="0.25">
      <c r="D939" s="31">
        <f>-955.032</f>
        <v>-955.03200000000004</v>
      </c>
      <c r="E939" s="29">
        <v>-183.09899999999999</v>
      </c>
    </row>
    <row r="940" spans="4:5" x14ac:dyDescent="0.25">
      <c r="D940" s="31">
        <f>-955.016</f>
        <v>-955.01599999999996</v>
      </c>
      <c r="E940" s="29">
        <v>-182.95400000000001</v>
      </c>
    </row>
    <row r="941" spans="4:5" x14ac:dyDescent="0.25">
      <c r="D941" s="31">
        <f>-955</f>
        <v>-955</v>
      </c>
      <c r="E941" s="29">
        <v>-182.809</v>
      </c>
    </row>
    <row r="942" spans="4:5" x14ac:dyDescent="0.25">
      <c r="D942" s="31">
        <f>-954.984</f>
        <v>-954.98400000000004</v>
      </c>
      <c r="E942" s="29">
        <v>-182.66399999999999</v>
      </c>
    </row>
    <row r="943" spans="4:5" x14ac:dyDescent="0.25">
      <c r="D943" s="31">
        <f>-954.968</f>
        <v>-954.96799999999996</v>
      </c>
      <c r="E943" s="29">
        <v>-182.51900000000001</v>
      </c>
    </row>
    <row r="944" spans="4:5" x14ac:dyDescent="0.25">
      <c r="D944" s="31">
        <f>-954.952</f>
        <v>-954.952</v>
      </c>
      <c r="E944" s="29">
        <v>-182.374</v>
      </c>
    </row>
    <row r="945" spans="4:5" x14ac:dyDescent="0.25">
      <c r="D945" s="31">
        <f>-954.936</f>
        <v>-954.93600000000004</v>
      </c>
      <c r="E945" s="29">
        <v>-182.22900000000001</v>
      </c>
    </row>
    <row r="946" spans="4:5" x14ac:dyDescent="0.25">
      <c r="D946" s="31">
        <f>-954.92</f>
        <v>-954.92</v>
      </c>
      <c r="E946" s="29">
        <v>-182.083</v>
      </c>
    </row>
    <row r="947" spans="4:5" x14ac:dyDescent="0.25">
      <c r="D947" s="31">
        <f>-954.904</f>
        <v>-954.904</v>
      </c>
      <c r="E947" s="29">
        <v>-181.93799999999999</v>
      </c>
    </row>
    <row r="948" spans="4:5" x14ac:dyDescent="0.25">
      <c r="D948" s="31">
        <f>-954.888</f>
        <v>-954.88800000000003</v>
      </c>
      <c r="E948" s="29">
        <v>-181.79300000000001</v>
      </c>
    </row>
    <row r="949" spans="4:5" x14ac:dyDescent="0.25">
      <c r="D949" s="31">
        <f>-954.872</f>
        <v>-954.87199999999996</v>
      </c>
      <c r="E949" s="29">
        <v>-181.648</v>
      </c>
    </row>
    <row r="950" spans="4:5" x14ac:dyDescent="0.25">
      <c r="D950" s="31">
        <f>-954.856</f>
        <v>-954.85599999999999</v>
      </c>
      <c r="E950" s="29">
        <v>-181.50299999999999</v>
      </c>
    </row>
    <row r="951" spans="4:5" x14ac:dyDescent="0.25">
      <c r="D951" s="31">
        <f>-954.84</f>
        <v>-954.84</v>
      </c>
      <c r="E951" s="29">
        <v>-181.358</v>
      </c>
    </row>
    <row r="952" spans="4:5" x14ac:dyDescent="0.25">
      <c r="D952" s="31">
        <f>-954.824</f>
        <v>-954.82399999999996</v>
      </c>
      <c r="E952" s="29">
        <v>-181.21299999999999</v>
      </c>
    </row>
    <row r="953" spans="4:5" x14ac:dyDescent="0.25">
      <c r="D953" s="31">
        <f>-954.808</f>
        <v>-954.80799999999999</v>
      </c>
      <c r="E953" s="29">
        <v>-181.06800000000001</v>
      </c>
    </row>
    <row r="954" spans="4:5" x14ac:dyDescent="0.25">
      <c r="D954" s="31">
        <f>-954.792</f>
        <v>-954.79200000000003</v>
      </c>
      <c r="E954" s="29">
        <v>-180.923</v>
      </c>
    </row>
    <row r="955" spans="4:5" x14ac:dyDescent="0.25">
      <c r="D955" s="31">
        <f>-954.776</f>
        <v>-954.77599999999995</v>
      </c>
      <c r="E955" s="29">
        <v>-180.77799999999999</v>
      </c>
    </row>
    <row r="956" spans="4:5" x14ac:dyDescent="0.25">
      <c r="D956" s="31">
        <f>-954.76</f>
        <v>-954.76</v>
      </c>
      <c r="E956" s="29">
        <v>-180.63300000000001</v>
      </c>
    </row>
    <row r="957" spans="4:5" x14ac:dyDescent="0.25">
      <c r="D957" s="31">
        <f>-954.744</f>
        <v>-954.74400000000003</v>
      </c>
      <c r="E957" s="29">
        <v>-180.488</v>
      </c>
    </row>
    <row r="958" spans="4:5" x14ac:dyDescent="0.25">
      <c r="D958" s="31">
        <f>-954.728</f>
        <v>-954.72799999999995</v>
      </c>
      <c r="E958" s="29">
        <v>-180.34299999999999</v>
      </c>
    </row>
    <row r="959" spans="4:5" x14ac:dyDescent="0.25">
      <c r="D959" s="31">
        <f>-954.712</f>
        <v>-954.71199999999999</v>
      </c>
      <c r="E959" s="29">
        <v>-180.197</v>
      </c>
    </row>
    <row r="960" spans="4:5" x14ac:dyDescent="0.25">
      <c r="D960" s="31">
        <f>-954.696</f>
        <v>-954.69600000000003</v>
      </c>
      <c r="E960" s="29">
        <v>-180.05199999999999</v>
      </c>
    </row>
    <row r="961" spans="4:5" x14ac:dyDescent="0.25">
      <c r="D961" s="31">
        <f>-954.68</f>
        <v>-954.68</v>
      </c>
      <c r="E961" s="29">
        <v>-179.90700000000001</v>
      </c>
    </row>
    <row r="962" spans="4:5" x14ac:dyDescent="0.25">
      <c r="D962" s="31">
        <f>-954.664</f>
        <v>-954.66399999999999</v>
      </c>
      <c r="E962" s="29">
        <v>-179.762</v>
      </c>
    </row>
    <row r="963" spans="4:5" x14ac:dyDescent="0.25">
      <c r="D963" s="31">
        <f>-954.648</f>
        <v>-954.64800000000002</v>
      </c>
      <c r="E963" s="29">
        <v>-179.61699999999999</v>
      </c>
    </row>
    <row r="964" spans="4:5" x14ac:dyDescent="0.25">
      <c r="D964" s="31">
        <f>-954.632</f>
        <v>-954.63199999999995</v>
      </c>
      <c r="E964" s="29">
        <v>-179.47200000000001</v>
      </c>
    </row>
    <row r="965" spans="4:5" x14ac:dyDescent="0.25">
      <c r="D965" s="31">
        <f>-954.616</f>
        <v>-954.61599999999999</v>
      </c>
      <c r="E965" s="29">
        <v>-179.327</v>
      </c>
    </row>
    <row r="966" spans="4:5" x14ac:dyDescent="0.25">
      <c r="D966" s="31">
        <f>-954.6</f>
        <v>-954.6</v>
      </c>
      <c r="E966" s="29">
        <v>-179.18199999999999</v>
      </c>
    </row>
    <row r="967" spans="4:5" x14ac:dyDescent="0.25">
      <c r="D967" s="31">
        <f>-954.584</f>
        <v>-954.58399999999995</v>
      </c>
      <c r="E967" s="29">
        <v>-179.03700000000001</v>
      </c>
    </row>
    <row r="968" spans="4:5" x14ac:dyDescent="0.25">
      <c r="D968" s="31">
        <f>-954.568</f>
        <v>-954.56799999999998</v>
      </c>
      <c r="E968" s="29">
        <v>-178.892</v>
      </c>
    </row>
    <row r="969" spans="4:5" x14ac:dyDescent="0.25">
      <c r="D969" s="31">
        <f>-954.552</f>
        <v>-954.55200000000002</v>
      </c>
      <c r="E969" s="29">
        <v>-178.74700000000001</v>
      </c>
    </row>
    <row r="970" spans="4:5" x14ac:dyDescent="0.25">
      <c r="D970" s="31">
        <f>-954.536</f>
        <v>-954.53599999999994</v>
      </c>
      <c r="E970" s="29">
        <v>-178.602</v>
      </c>
    </row>
    <row r="971" spans="4:5" x14ac:dyDescent="0.25">
      <c r="D971" s="31">
        <f>-954.521</f>
        <v>-954.52099999999996</v>
      </c>
      <c r="E971" s="29">
        <v>-178.45699999999999</v>
      </c>
    </row>
    <row r="972" spans="4:5" x14ac:dyDescent="0.25">
      <c r="D972" s="31">
        <f>-954.505</f>
        <v>-954.505</v>
      </c>
      <c r="E972" s="29">
        <v>-178.31200000000001</v>
      </c>
    </row>
    <row r="973" spans="4:5" x14ac:dyDescent="0.25">
      <c r="D973" s="31">
        <f>-954.489</f>
        <v>-954.48900000000003</v>
      </c>
      <c r="E973" s="29">
        <v>-178.167</v>
      </c>
    </row>
    <row r="974" spans="4:5" x14ac:dyDescent="0.25">
      <c r="D974" s="31">
        <f>-954.473</f>
        <v>-954.47299999999996</v>
      </c>
      <c r="E974" s="29">
        <v>-178.02199999999999</v>
      </c>
    </row>
    <row r="975" spans="4:5" x14ac:dyDescent="0.25">
      <c r="D975" s="31">
        <f>-954.457</f>
        <v>-954.45699999999999</v>
      </c>
      <c r="E975" s="29">
        <v>-177.87700000000001</v>
      </c>
    </row>
    <row r="976" spans="4:5" x14ac:dyDescent="0.25">
      <c r="D976" s="31">
        <f>-954.441</f>
        <v>-954.44100000000003</v>
      </c>
      <c r="E976" s="29">
        <v>-177.732</v>
      </c>
    </row>
    <row r="977" spans="4:5" x14ac:dyDescent="0.25">
      <c r="D977" s="31">
        <f>-954.425</f>
        <v>-954.42499999999995</v>
      </c>
      <c r="E977" s="29">
        <v>-177.58699999999999</v>
      </c>
    </row>
    <row r="978" spans="4:5" x14ac:dyDescent="0.25">
      <c r="D978" s="31">
        <f>-954.409</f>
        <v>-954.40899999999999</v>
      </c>
      <c r="E978" s="29">
        <v>-177.44200000000001</v>
      </c>
    </row>
    <row r="979" spans="4:5" x14ac:dyDescent="0.25">
      <c r="D979" s="31">
        <f>-954.393</f>
        <v>-954.39300000000003</v>
      </c>
      <c r="E979" s="29">
        <v>-177.297</v>
      </c>
    </row>
    <row r="980" spans="4:5" x14ac:dyDescent="0.25">
      <c r="D980" s="31">
        <f>-954.377</f>
        <v>-954.37699999999995</v>
      </c>
      <c r="E980" s="29">
        <v>-177.15199999999999</v>
      </c>
    </row>
    <row r="981" spans="4:5" x14ac:dyDescent="0.25">
      <c r="D981" s="31">
        <f>-954.361</f>
        <v>-954.36099999999999</v>
      </c>
      <c r="E981" s="29">
        <v>-177.00700000000001</v>
      </c>
    </row>
    <row r="982" spans="4:5" x14ac:dyDescent="0.25">
      <c r="D982" s="31">
        <f>-954.345</f>
        <v>-954.34500000000003</v>
      </c>
      <c r="E982" s="29">
        <v>-176.86199999999999</v>
      </c>
    </row>
    <row r="983" spans="4:5" x14ac:dyDescent="0.25">
      <c r="D983" s="31">
        <f>-954.329</f>
        <v>-954.32899999999995</v>
      </c>
      <c r="E983" s="29">
        <v>-176.71700000000001</v>
      </c>
    </row>
    <row r="984" spans="4:5" x14ac:dyDescent="0.25">
      <c r="D984" s="31">
        <f>-954.313</f>
        <v>-954.31299999999999</v>
      </c>
      <c r="E984" s="29">
        <v>-176.572</v>
      </c>
    </row>
    <row r="985" spans="4:5" x14ac:dyDescent="0.25">
      <c r="D985" s="31">
        <f>-954.297</f>
        <v>-954.29700000000003</v>
      </c>
      <c r="E985" s="29">
        <v>-176.42699999999999</v>
      </c>
    </row>
    <row r="986" spans="4:5" x14ac:dyDescent="0.25">
      <c r="D986" s="31">
        <f>-954.281</f>
        <v>-954.28099999999995</v>
      </c>
      <c r="E986" s="29">
        <v>-176.28200000000001</v>
      </c>
    </row>
    <row r="987" spans="4:5" x14ac:dyDescent="0.25">
      <c r="D987" s="31">
        <f>-954.265</f>
        <v>-954.26499999999999</v>
      </c>
      <c r="E987" s="29">
        <v>-176.137</v>
      </c>
    </row>
    <row r="988" spans="4:5" x14ac:dyDescent="0.25">
      <c r="D988" s="31">
        <f>-954.249</f>
        <v>-954.24900000000002</v>
      </c>
      <c r="E988" s="29">
        <v>-175.99299999999999</v>
      </c>
    </row>
    <row r="989" spans="4:5" x14ac:dyDescent="0.25">
      <c r="D989" s="31">
        <f>-954.233</f>
        <v>-954.23299999999995</v>
      </c>
      <c r="E989" s="29">
        <v>-175.84800000000001</v>
      </c>
    </row>
    <row r="990" spans="4:5" x14ac:dyDescent="0.25">
      <c r="D990" s="31">
        <f>-954.217</f>
        <v>-954.21699999999998</v>
      </c>
      <c r="E990" s="29">
        <v>-175.703</v>
      </c>
    </row>
    <row r="991" spans="4:5" x14ac:dyDescent="0.25">
      <c r="D991" s="31">
        <f>-954.201</f>
        <v>-954.20100000000002</v>
      </c>
      <c r="E991" s="29">
        <v>-175.55799999999999</v>
      </c>
    </row>
    <row r="992" spans="4:5" x14ac:dyDescent="0.25">
      <c r="D992" s="31">
        <f>-954.185</f>
        <v>-954.18499999999995</v>
      </c>
      <c r="E992" s="29">
        <v>-175.41300000000001</v>
      </c>
    </row>
    <row r="993" spans="4:5" x14ac:dyDescent="0.25">
      <c r="D993" s="31">
        <f>-954.169</f>
        <v>-954.16899999999998</v>
      </c>
      <c r="E993" s="29">
        <v>-175.268</v>
      </c>
    </row>
    <row r="994" spans="4:5" x14ac:dyDescent="0.25">
      <c r="D994" s="31">
        <f>-954.153</f>
        <v>-954.15300000000002</v>
      </c>
      <c r="E994" s="29">
        <v>-175.12299999999999</v>
      </c>
    </row>
    <row r="995" spans="4:5" x14ac:dyDescent="0.25">
      <c r="D995" s="31">
        <f>-954.137</f>
        <v>-954.13699999999994</v>
      </c>
      <c r="E995" s="29">
        <v>-174.97800000000001</v>
      </c>
    </row>
    <row r="996" spans="4:5" x14ac:dyDescent="0.25">
      <c r="D996" s="31">
        <f>-954.121</f>
        <v>-954.12099999999998</v>
      </c>
      <c r="E996" s="29">
        <v>-174.833</v>
      </c>
    </row>
    <row r="997" spans="4:5" x14ac:dyDescent="0.25">
      <c r="D997" s="31">
        <f>-954.105</f>
        <v>-954.10500000000002</v>
      </c>
      <c r="E997" s="29">
        <v>-174.68799999999999</v>
      </c>
    </row>
    <row r="998" spans="4:5" x14ac:dyDescent="0.25">
      <c r="D998" s="31">
        <f>-954.089</f>
        <v>-954.08900000000006</v>
      </c>
      <c r="E998" s="29">
        <v>-174.54300000000001</v>
      </c>
    </row>
    <row r="999" spans="4:5" x14ac:dyDescent="0.25">
      <c r="D999" s="31">
        <f>-954.073</f>
        <v>-954.07299999999998</v>
      </c>
      <c r="E999" s="29">
        <v>-174.398</v>
      </c>
    </row>
    <row r="1000" spans="4:5" x14ac:dyDescent="0.25">
      <c r="D1000" s="31">
        <f>-954.057</f>
        <v>-954.05700000000002</v>
      </c>
      <c r="E1000" s="29">
        <v>-174.25399999999999</v>
      </c>
    </row>
    <row r="1001" spans="4:5" x14ac:dyDescent="0.25">
      <c r="D1001" s="31">
        <f>-954.041</f>
        <v>-954.04100000000005</v>
      </c>
      <c r="E1001" s="29">
        <v>-174.10900000000001</v>
      </c>
    </row>
    <row r="1002" spans="4:5" x14ac:dyDescent="0.25">
      <c r="D1002" s="31">
        <f>-954.025</f>
        <v>-954.02499999999998</v>
      </c>
      <c r="E1002" s="29">
        <v>-173.964</v>
      </c>
    </row>
    <row r="1003" spans="4:5" x14ac:dyDescent="0.25">
      <c r="D1003" s="31">
        <f>-954.009</f>
        <v>-954.00900000000001</v>
      </c>
      <c r="E1003" s="29">
        <v>-173.81899999999999</v>
      </c>
    </row>
    <row r="1004" spans="4:5" x14ac:dyDescent="0.25">
      <c r="D1004" s="31">
        <f>-953.993</f>
        <v>-953.99300000000005</v>
      </c>
      <c r="E1004" s="29">
        <v>-173.67400000000001</v>
      </c>
    </row>
    <row r="1005" spans="4:5" x14ac:dyDescent="0.25">
      <c r="D1005" s="31">
        <f>-953.977</f>
        <v>-953.97699999999998</v>
      </c>
      <c r="E1005" s="29">
        <v>-173.529</v>
      </c>
    </row>
    <row r="1006" spans="4:5" x14ac:dyDescent="0.25">
      <c r="D1006" s="31">
        <f>-953.961</f>
        <v>-953.96100000000001</v>
      </c>
      <c r="E1006" s="29">
        <v>-173.38399999999999</v>
      </c>
    </row>
    <row r="1007" spans="4:5" x14ac:dyDescent="0.25">
      <c r="D1007" s="31">
        <f>-953.945</f>
        <v>-953.94500000000005</v>
      </c>
      <c r="E1007" s="29">
        <v>-173.239</v>
      </c>
    </row>
    <row r="1008" spans="4:5" x14ac:dyDescent="0.25">
      <c r="D1008" s="31">
        <f>-953.929</f>
        <v>-953.92899999999997</v>
      </c>
      <c r="E1008" s="29">
        <v>-173.09399999999999</v>
      </c>
    </row>
    <row r="1009" spans="4:5" x14ac:dyDescent="0.25">
      <c r="D1009" s="31">
        <f>-953.913</f>
        <v>-953.91300000000001</v>
      </c>
      <c r="E1009" s="29">
        <v>-172.95</v>
      </c>
    </row>
    <row r="1010" spans="4:5" x14ac:dyDescent="0.25">
      <c r="D1010" s="31">
        <f>-953.897</f>
        <v>-953.89700000000005</v>
      </c>
      <c r="E1010" s="29">
        <v>-172.80500000000001</v>
      </c>
    </row>
    <row r="1011" spans="4:5" x14ac:dyDescent="0.25">
      <c r="D1011" s="31">
        <f>-953.881</f>
        <v>-953.88099999999997</v>
      </c>
      <c r="E1011" s="29">
        <v>-172.66</v>
      </c>
    </row>
    <row r="1012" spans="4:5" x14ac:dyDescent="0.25">
      <c r="D1012" s="31">
        <f>-953.865</f>
        <v>-953.86500000000001</v>
      </c>
      <c r="E1012" s="29">
        <v>-172.51499999999999</v>
      </c>
    </row>
    <row r="1013" spans="4:5" x14ac:dyDescent="0.25">
      <c r="D1013" s="31">
        <f>-953.849</f>
        <v>-953.84900000000005</v>
      </c>
      <c r="E1013" s="29">
        <v>-172.37</v>
      </c>
    </row>
    <row r="1014" spans="4:5" x14ac:dyDescent="0.25">
      <c r="D1014" s="31">
        <f>-953.833</f>
        <v>-953.83299999999997</v>
      </c>
      <c r="E1014" s="29">
        <v>-172.22499999999999</v>
      </c>
    </row>
    <row r="1015" spans="4:5" x14ac:dyDescent="0.25">
      <c r="D1015" s="31">
        <f>-953.817</f>
        <v>-953.81700000000001</v>
      </c>
      <c r="E1015" s="29">
        <v>-172.08099999999999</v>
      </c>
    </row>
    <row r="1016" spans="4:5" x14ac:dyDescent="0.25">
      <c r="D1016" s="31">
        <f>-953.801</f>
        <v>-953.80100000000004</v>
      </c>
      <c r="E1016" s="29">
        <v>-171.93600000000001</v>
      </c>
    </row>
    <row r="1017" spans="4:5" x14ac:dyDescent="0.25">
      <c r="D1017" s="31">
        <f>-953.785</f>
        <v>-953.78499999999997</v>
      </c>
      <c r="E1017" s="29">
        <v>-171.791</v>
      </c>
    </row>
    <row r="1018" spans="4:5" x14ac:dyDescent="0.25">
      <c r="D1018" s="31">
        <f>-953.769</f>
        <v>-953.76900000000001</v>
      </c>
      <c r="E1018" s="29">
        <v>-171.64599999999999</v>
      </c>
    </row>
    <row r="1019" spans="4:5" x14ac:dyDescent="0.25">
      <c r="D1019" s="31">
        <f>-953.753</f>
        <v>-953.75300000000004</v>
      </c>
      <c r="E1019" s="29">
        <v>-171.501</v>
      </c>
    </row>
    <row r="1020" spans="4:5" x14ac:dyDescent="0.25">
      <c r="D1020" s="31">
        <f>-953.737</f>
        <v>-953.73699999999997</v>
      </c>
      <c r="E1020" s="29">
        <v>-171.35599999999999</v>
      </c>
    </row>
    <row r="1021" spans="4:5" x14ac:dyDescent="0.25">
      <c r="D1021" s="31">
        <f>-953.721</f>
        <v>-953.721</v>
      </c>
      <c r="E1021" s="29">
        <v>-171.21199999999999</v>
      </c>
    </row>
    <row r="1022" spans="4:5" x14ac:dyDescent="0.25">
      <c r="D1022" s="31">
        <f>-953.705</f>
        <v>-953.70500000000004</v>
      </c>
      <c r="E1022" s="29">
        <v>-171.06700000000001</v>
      </c>
    </row>
    <row r="1023" spans="4:5" x14ac:dyDescent="0.25">
      <c r="D1023" s="31">
        <f>-953.689</f>
        <v>-953.68899999999996</v>
      </c>
      <c r="E1023" s="29">
        <v>-170.922</v>
      </c>
    </row>
    <row r="1024" spans="4:5" x14ac:dyDescent="0.25">
      <c r="D1024" s="31">
        <f>-953.673</f>
        <v>-953.673</v>
      </c>
      <c r="E1024" s="29">
        <v>-170.77699999999999</v>
      </c>
    </row>
    <row r="1025" spans="4:5" x14ac:dyDescent="0.25">
      <c r="D1025" s="31">
        <f>-953.657</f>
        <v>-953.65700000000004</v>
      </c>
      <c r="E1025" s="29">
        <v>-170.63200000000001</v>
      </c>
    </row>
    <row r="1026" spans="4:5" x14ac:dyDescent="0.25">
      <c r="D1026" s="31">
        <f>-953.641</f>
        <v>-953.64099999999996</v>
      </c>
      <c r="E1026" s="29">
        <v>-170.488</v>
      </c>
    </row>
    <row r="1027" spans="4:5" x14ac:dyDescent="0.25">
      <c r="D1027" s="31">
        <f>-953.625</f>
        <v>-953.625</v>
      </c>
      <c r="E1027" s="29">
        <v>-170.34299999999999</v>
      </c>
    </row>
    <row r="1028" spans="4:5" x14ac:dyDescent="0.25">
      <c r="D1028" s="31">
        <f>-953.609</f>
        <v>-953.60900000000004</v>
      </c>
      <c r="E1028" s="29">
        <v>-170.19800000000001</v>
      </c>
    </row>
    <row r="1029" spans="4:5" x14ac:dyDescent="0.25">
      <c r="D1029" s="31">
        <f>-953.593</f>
        <v>-953.59299999999996</v>
      </c>
      <c r="E1029" s="29">
        <v>-170.053</v>
      </c>
    </row>
    <row r="1030" spans="4:5" x14ac:dyDescent="0.25">
      <c r="D1030" s="31">
        <f>-953.577</f>
        <v>-953.577</v>
      </c>
      <c r="E1030" s="29">
        <v>-169.90799999999999</v>
      </c>
    </row>
    <row r="1031" spans="4:5" x14ac:dyDescent="0.25">
      <c r="D1031" s="31">
        <f>-953.561</f>
        <v>-953.56100000000004</v>
      </c>
      <c r="E1031" s="29">
        <v>-169.76400000000001</v>
      </c>
    </row>
    <row r="1032" spans="4:5" x14ac:dyDescent="0.25">
      <c r="D1032" s="31">
        <f>-953.545</f>
        <v>-953.54499999999996</v>
      </c>
      <c r="E1032" s="29">
        <v>-169.619</v>
      </c>
    </row>
    <row r="1033" spans="4:5" x14ac:dyDescent="0.25">
      <c r="D1033" s="31">
        <f>-953.529</f>
        <v>-953.529</v>
      </c>
      <c r="E1033" s="29">
        <v>-169.47399999999999</v>
      </c>
    </row>
    <row r="1034" spans="4:5" x14ac:dyDescent="0.25">
      <c r="D1034" s="31">
        <f>-953.513</f>
        <v>-953.51300000000003</v>
      </c>
      <c r="E1034" s="29">
        <v>-169.32900000000001</v>
      </c>
    </row>
    <row r="1035" spans="4:5" x14ac:dyDescent="0.25">
      <c r="D1035" s="31">
        <f>-953.497</f>
        <v>-953.49699999999996</v>
      </c>
      <c r="E1035" s="29">
        <v>-169.185</v>
      </c>
    </row>
    <row r="1036" spans="4:5" x14ac:dyDescent="0.25">
      <c r="D1036" s="31">
        <f>-953.481</f>
        <v>-953.48099999999999</v>
      </c>
      <c r="E1036" s="29">
        <v>-169.04</v>
      </c>
    </row>
    <row r="1037" spans="4:5" x14ac:dyDescent="0.25">
      <c r="D1037" s="31">
        <f>-953.465</f>
        <v>-953.46500000000003</v>
      </c>
      <c r="E1037" s="29">
        <v>-168.89500000000001</v>
      </c>
    </row>
    <row r="1038" spans="4:5" x14ac:dyDescent="0.25">
      <c r="D1038" s="31">
        <f>-953.449</f>
        <v>-953.44899999999996</v>
      </c>
      <c r="E1038" s="29">
        <v>-168.75</v>
      </c>
    </row>
    <row r="1039" spans="4:5" x14ac:dyDescent="0.25">
      <c r="D1039" s="31">
        <f>-953.433</f>
        <v>-953.43299999999999</v>
      </c>
      <c r="E1039" s="29">
        <v>-168.60599999999999</v>
      </c>
    </row>
    <row r="1040" spans="4:5" x14ac:dyDescent="0.25">
      <c r="D1040" s="31">
        <f>-953.417</f>
        <v>-953.41700000000003</v>
      </c>
      <c r="E1040" s="29">
        <v>-168.46100000000001</v>
      </c>
    </row>
    <row r="1041" spans="4:5" x14ac:dyDescent="0.25">
      <c r="D1041" s="31">
        <f>-953.401</f>
        <v>-953.40099999999995</v>
      </c>
      <c r="E1041" s="29">
        <v>-168.316</v>
      </c>
    </row>
    <row r="1042" spans="4:5" x14ac:dyDescent="0.25">
      <c r="D1042" s="31">
        <f>-953.385</f>
        <v>-953.38499999999999</v>
      </c>
      <c r="E1042" s="29">
        <v>-168.17099999999999</v>
      </c>
    </row>
    <row r="1043" spans="4:5" x14ac:dyDescent="0.25">
      <c r="D1043" s="31">
        <f>-953.369</f>
        <v>-953.36900000000003</v>
      </c>
      <c r="E1043" s="29">
        <v>-168.02699999999999</v>
      </c>
    </row>
    <row r="1044" spans="4:5" x14ac:dyDescent="0.25">
      <c r="D1044" s="31">
        <f>-953.353</f>
        <v>-953.35299999999995</v>
      </c>
      <c r="E1044" s="29">
        <v>-167.88200000000001</v>
      </c>
    </row>
    <row r="1045" spans="4:5" x14ac:dyDescent="0.25">
      <c r="D1045" s="31">
        <f>-953.337</f>
        <v>-953.33699999999999</v>
      </c>
      <c r="E1045" s="29">
        <v>-167.73699999999999</v>
      </c>
    </row>
    <row r="1046" spans="4:5" x14ac:dyDescent="0.25">
      <c r="D1046" s="31">
        <f>-953.321</f>
        <v>-953.32100000000003</v>
      </c>
      <c r="E1046" s="29">
        <v>-167.59200000000001</v>
      </c>
    </row>
    <row r="1047" spans="4:5" x14ac:dyDescent="0.25">
      <c r="D1047" s="31">
        <f>-953.305</f>
        <v>-953.30499999999995</v>
      </c>
      <c r="E1047" s="29">
        <v>-167.44800000000001</v>
      </c>
    </row>
    <row r="1048" spans="4:5" x14ac:dyDescent="0.25">
      <c r="D1048" s="31">
        <f>-953.289</f>
        <v>-953.28899999999999</v>
      </c>
      <c r="E1048" s="29">
        <v>-167.303</v>
      </c>
    </row>
    <row r="1049" spans="4:5" x14ac:dyDescent="0.25">
      <c r="D1049" s="31">
        <f>-953.273</f>
        <v>-953.27300000000002</v>
      </c>
      <c r="E1049" s="29">
        <v>-167.15799999999999</v>
      </c>
    </row>
    <row r="1050" spans="4:5" x14ac:dyDescent="0.25">
      <c r="D1050" s="31">
        <f>-953.257</f>
        <v>-953.25699999999995</v>
      </c>
      <c r="E1050" s="29">
        <v>-167.01400000000001</v>
      </c>
    </row>
    <row r="1051" spans="4:5" x14ac:dyDescent="0.25">
      <c r="D1051" s="31">
        <f>-953.241</f>
        <v>-953.24099999999999</v>
      </c>
      <c r="E1051" s="29">
        <v>-166.869</v>
      </c>
    </row>
    <row r="1052" spans="4:5" x14ac:dyDescent="0.25">
      <c r="D1052" s="31">
        <f>-953.225</f>
        <v>-953.22500000000002</v>
      </c>
      <c r="E1052" s="29">
        <v>-166.72399999999999</v>
      </c>
    </row>
    <row r="1053" spans="4:5" x14ac:dyDescent="0.25">
      <c r="D1053" s="31">
        <f>-953.209</f>
        <v>-953.20899999999995</v>
      </c>
      <c r="E1053" s="29">
        <v>-166.58</v>
      </c>
    </row>
    <row r="1054" spans="4:5" x14ac:dyDescent="0.25">
      <c r="D1054" s="31">
        <f>-953.193</f>
        <v>-953.19299999999998</v>
      </c>
      <c r="E1054" s="29">
        <v>-166.435</v>
      </c>
    </row>
    <row r="1055" spans="4:5" x14ac:dyDescent="0.25">
      <c r="D1055" s="31">
        <f>-953.177</f>
        <v>-953.17700000000002</v>
      </c>
      <c r="E1055" s="29">
        <v>-166.29</v>
      </c>
    </row>
    <row r="1056" spans="4:5" x14ac:dyDescent="0.25">
      <c r="D1056" s="31">
        <f>-953.161</f>
        <v>-953.16099999999994</v>
      </c>
      <c r="E1056" s="29">
        <v>-166.14500000000001</v>
      </c>
    </row>
    <row r="1057" spans="4:5" x14ac:dyDescent="0.25">
      <c r="D1057" s="31">
        <f>-953.145</f>
        <v>-953.14499999999998</v>
      </c>
      <c r="E1057" s="29">
        <v>-166.001</v>
      </c>
    </row>
    <row r="1058" spans="4:5" x14ac:dyDescent="0.25">
      <c r="D1058" s="31">
        <f>-953.129</f>
        <v>-953.12900000000002</v>
      </c>
      <c r="E1058" s="29">
        <v>-165.85599999999999</v>
      </c>
    </row>
    <row r="1059" spans="4:5" x14ac:dyDescent="0.25">
      <c r="D1059" s="31">
        <f>-953.113</f>
        <v>-953.11300000000006</v>
      </c>
      <c r="E1059" s="29">
        <v>-165.71100000000001</v>
      </c>
    </row>
    <row r="1060" spans="4:5" x14ac:dyDescent="0.25">
      <c r="D1060" s="31">
        <f>-953.097</f>
        <v>-953.09699999999998</v>
      </c>
      <c r="E1060" s="29">
        <v>-165.56700000000001</v>
      </c>
    </row>
    <row r="1061" spans="4:5" x14ac:dyDescent="0.25">
      <c r="D1061" s="31">
        <f>-953.081</f>
        <v>-953.08100000000002</v>
      </c>
      <c r="E1061" s="29">
        <v>-165.422</v>
      </c>
    </row>
    <row r="1062" spans="4:5" x14ac:dyDescent="0.25">
      <c r="D1062" s="31">
        <f>-953.065</f>
        <v>-953.06500000000005</v>
      </c>
      <c r="E1062" s="29">
        <v>-165.27799999999999</v>
      </c>
    </row>
    <row r="1063" spans="4:5" x14ac:dyDescent="0.25">
      <c r="D1063" s="31">
        <f>-953.049</f>
        <v>-953.04899999999998</v>
      </c>
      <c r="E1063" s="29">
        <v>-165.13300000000001</v>
      </c>
    </row>
    <row r="1064" spans="4:5" x14ac:dyDescent="0.25">
      <c r="D1064" s="31">
        <f>-953.033</f>
        <v>-953.03300000000002</v>
      </c>
      <c r="E1064" s="29">
        <v>-164.988</v>
      </c>
    </row>
    <row r="1065" spans="4:5" x14ac:dyDescent="0.25">
      <c r="D1065" s="31">
        <f>-953.017</f>
        <v>-953.01700000000005</v>
      </c>
      <c r="E1065" s="29">
        <v>-164.84399999999999</v>
      </c>
    </row>
    <row r="1066" spans="4:5" x14ac:dyDescent="0.25">
      <c r="D1066" s="31">
        <f>-953.001</f>
        <v>-953.00099999999998</v>
      </c>
      <c r="E1066" s="29">
        <v>-164.69900000000001</v>
      </c>
    </row>
    <row r="1067" spans="4:5" x14ac:dyDescent="0.25">
      <c r="D1067" s="31">
        <f>-952.985</f>
        <v>-952.98500000000001</v>
      </c>
      <c r="E1067" s="29">
        <v>-164.554</v>
      </c>
    </row>
    <row r="1068" spans="4:5" x14ac:dyDescent="0.25">
      <c r="D1068" s="31">
        <f>-952.969</f>
        <v>-952.96900000000005</v>
      </c>
      <c r="E1068" s="29">
        <v>-164.41</v>
      </c>
    </row>
    <row r="1069" spans="4:5" x14ac:dyDescent="0.25">
      <c r="D1069" s="31">
        <f>-952.953</f>
        <v>-952.95299999999997</v>
      </c>
      <c r="E1069" s="29">
        <v>-164.26499999999999</v>
      </c>
    </row>
    <row r="1070" spans="4:5" x14ac:dyDescent="0.25">
      <c r="D1070" s="31">
        <f>-952.937</f>
        <v>-952.93700000000001</v>
      </c>
      <c r="E1070" s="29">
        <v>-164.12</v>
      </c>
    </row>
    <row r="1071" spans="4:5" x14ac:dyDescent="0.25">
      <c r="D1071" s="31">
        <f>-952.921</f>
        <v>-952.92100000000005</v>
      </c>
      <c r="E1071" s="29">
        <v>-163.976</v>
      </c>
    </row>
    <row r="1072" spans="4:5" x14ac:dyDescent="0.25">
      <c r="D1072" s="31">
        <f>-952.905</f>
        <v>-952.90499999999997</v>
      </c>
      <c r="E1072" s="29">
        <v>-163.83099999999999</v>
      </c>
    </row>
    <row r="1073" spans="4:5" x14ac:dyDescent="0.25">
      <c r="D1073" s="31">
        <f>-952.889</f>
        <v>-952.88900000000001</v>
      </c>
      <c r="E1073" s="29">
        <v>-163.68700000000001</v>
      </c>
    </row>
    <row r="1074" spans="4:5" x14ac:dyDescent="0.25">
      <c r="D1074" s="31">
        <f>-952.873</f>
        <v>-952.87300000000005</v>
      </c>
      <c r="E1074" s="29">
        <v>-163.542</v>
      </c>
    </row>
    <row r="1075" spans="4:5" x14ac:dyDescent="0.25">
      <c r="D1075" s="31">
        <f>-952.857</f>
        <v>-952.85699999999997</v>
      </c>
      <c r="E1075" s="29">
        <v>-163.39699999999999</v>
      </c>
    </row>
    <row r="1076" spans="4:5" x14ac:dyDescent="0.25">
      <c r="D1076" s="31">
        <f>-952.841</f>
        <v>-952.84100000000001</v>
      </c>
      <c r="E1076" s="29">
        <v>-163.25299999999999</v>
      </c>
    </row>
    <row r="1077" spans="4:5" x14ac:dyDescent="0.25">
      <c r="D1077" s="31">
        <f>-952.825</f>
        <v>-952.82500000000005</v>
      </c>
      <c r="E1077" s="29">
        <v>-163.108</v>
      </c>
    </row>
    <row r="1078" spans="4:5" x14ac:dyDescent="0.25">
      <c r="D1078" s="31">
        <f>-952.809</f>
        <v>-952.80899999999997</v>
      </c>
      <c r="E1078" s="29">
        <v>-162.964</v>
      </c>
    </row>
    <row r="1079" spans="4:5" x14ac:dyDescent="0.25">
      <c r="D1079" s="31">
        <f>-952.793</f>
        <v>-952.79300000000001</v>
      </c>
      <c r="E1079" s="29">
        <v>-162.81899999999999</v>
      </c>
    </row>
    <row r="1080" spans="4:5" x14ac:dyDescent="0.25">
      <c r="D1080" s="31">
        <f>-952.777</f>
        <v>-952.77700000000004</v>
      </c>
      <c r="E1080" s="29">
        <v>-162.67500000000001</v>
      </c>
    </row>
    <row r="1081" spans="4:5" x14ac:dyDescent="0.25">
      <c r="D1081" s="31">
        <f>-952.761</f>
        <v>-952.76099999999997</v>
      </c>
      <c r="E1081" s="29">
        <v>-162.53</v>
      </c>
    </row>
    <row r="1082" spans="4:5" x14ac:dyDescent="0.25">
      <c r="D1082" s="31">
        <f>-952.745</f>
        <v>-952.745</v>
      </c>
      <c r="E1082" s="29">
        <v>-162.38499999999999</v>
      </c>
    </row>
    <row r="1083" spans="4:5" x14ac:dyDescent="0.25">
      <c r="D1083" s="31">
        <f>-952.729</f>
        <v>-952.72900000000004</v>
      </c>
      <c r="E1083" s="29">
        <v>-162.24100000000001</v>
      </c>
    </row>
    <row r="1084" spans="4:5" x14ac:dyDescent="0.25">
      <c r="D1084" s="31">
        <f>-952.714</f>
        <v>-952.71400000000006</v>
      </c>
      <c r="E1084" s="29">
        <v>-162.096</v>
      </c>
    </row>
    <row r="1085" spans="4:5" x14ac:dyDescent="0.25">
      <c r="D1085" s="31">
        <f>-952.698</f>
        <v>-952.69799999999998</v>
      </c>
      <c r="E1085" s="29">
        <v>-161.952</v>
      </c>
    </row>
    <row r="1086" spans="4:5" x14ac:dyDescent="0.25">
      <c r="D1086" s="31">
        <f>-952.682</f>
        <v>-952.68200000000002</v>
      </c>
      <c r="E1086" s="29">
        <v>-161.80699999999999</v>
      </c>
    </row>
    <row r="1087" spans="4:5" x14ac:dyDescent="0.25">
      <c r="D1087" s="31">
        <f>-952.666</f>
        <v>-952.66600000000005</v>
      </c>
      <c r="E1087" s="29">
        <v>-161.66300000000001</v>
      </c>
    </row>
    <row r="1088" spans="4:5" x14ac:dyDescent="0.25">
      <c r="D1088" s="31">
        <f>-952.65</f>
        <v>-952.65</v>
      </c>
      <c r="E1088" s="29">
        <v>-161.518</v>
      </c>
    </row>
    <row r="1089" spans="4:5" x14ac:dyDescent="0.25">
      <c r="D1089" s="31">
        <f>-952.634</f>
        <v>-952.63400000000001</v>
      </c>
      <c r="E1089" s="29">
        <v>-161.374</v>
      </c>
    </row>
    <row r="1090" spans="4:5" x14ac:dyDescent="0.25">
      <c r="D1090" s="31">
        <f>-952.618</f>
        <v>-952.61800000000005</v>
      </c>
      <c r="E1090" s="29">
        <v>-161.22900000000001</v>
      </c>
    </row>
    <row r="1091" spans="4:5" x14ac:dyDescent="0.25">
      <c r="D1091" s="31">
        <f>-952.602</f>
        <v>-952.60199999999998</v>
      </c>
      <c r="E1091" s="29">
        <v>-161.084</v>
      </c>
    </row>
    <row r="1092" spans="4:5" x14ac:dyDescent="0.25">
      <c r="D1092" s="31">
        <f>-952.586</f>
        <v>-952.58600000000001</v>
      </c>
      <c r="E1092" s="29">
        <v>-160.94</v>
      </c>
    </row>
    <row r="1093" spans="4:5" x14ac:dyDescent="0.25">
      <c r="D1093" s="31">
        <f>-952.57</f>
        <v>-952.57</v>
      </c>
      <c r="E1093" s="29">
        <v>-160.79499999999999</v>
      </c>
    </row>
    <row r="1094" spans="4:5" x14ac:dyDescent="0.25">
      <c r="D1094" s="31">
        <f>-952.554</f>
        <v>-952.55399999999997</v>
      </c>
      <c r="E1094" s="29">
        <v>-160.65100000000001</v>
      </c>
    </row>
    <row r="1095" spans="4:5" x14ac:dyDescent="0.25">
      <c r="D1095" s="31">
        <f>-952.538</f>
        <v>-952.53800000000001</v>
      </c>
      <c r="E1095" s="29">
        <v>-160.506</v>
      </c>
    </row>
    <row r="1096" spans="4:5" x14ac:dyDescent="0.25">
      <c r="D1096" s="31">
        <f>-952.522</f>
        <v>-952.52200000000005</v>
      </c>
      <c r="E1096" s="29">
        <v>-160.36199999999999</v>
      </c>
    </row>
    <row r="1097" spans="4:5" x14ac:dyDescent="0.25">
      <c r="D1097" s="31">
        <f>-952.506</f>
        <v>-952.50599999999997</v>
      </c>
      <c r="E1097" s="29">
        <v>-160.21700000000001</v>
      </c>
    </row>
    <row r="1098" spans="4:5" x14ac:dyDescent="0.25">
      <c r="D1098" s="31">
        <f>-952.49</f>
        <v>-952.49</v>
      </c>
      <c r="E1098" s="29">
        <v>-160.07300000000001</v>
      </c>
    </row>
    <row r="1099" spans="4:5" x14ac:dyDescent="0.25">
      <c r="D1099" s="31">
        <f>-952.474</f>
        <v>-952.47400000000005</v>
      </c>
      <c r="E1099" s="29">
        <v>-159.928</v>
      </c>
    </row>
    <row r="1100" spans="4:5" x14ac:dyDescent="0.25">
      <c r="D1100" s="31">
        <f>-952.458</f>
        <v>-952.45799999999997</v>
      </c>
      <c r="E1100" s="29">
        <v>-159.78399999999999</v>
      </c>
    </row>
    <row r="1101" spans="4:5" x14ac:dyDescent="0.25">
      <c r="D1101" s="31">
        <f>-952.442</f>
        <v>-952.44200000000001</v>
      </c>
      <c r="E1101" s="29">
        <v>-159.63900000000001</v>
      </c>
    </row>
    <row r="1102" spans="4:5" x14ac:dyDescent="0.25">
      <c r="D1102" s="31">
        <f>-952.426</f>
        <v>-952.42600000000004</v>
      </c>
      <c r="E1102" s="29">
        <v>-159.495</v>
      </c>
    </row>
    <row r="1103" spans="4:5" x14ac:dyDescent="0.25">
      <c r="D1103" s="31">
        <f>-952.41</f>
        <v>-952.41</v>
      </c>
      <c r="E1103" s="29">
        <v>-159.35</v>
      </c>
    </row>
    <row r="1104" spans="4:5" x14ac:dyDescent="0.25">
      <c r="D1104" s="31">
        <f>-952.394</f>
        <v>-952.39400000000001</v>
      </c>
      <c r="E1104" s="29">
        <v>-159.20599999999999</v>
      </c>
    </row>
    <row r="1105" spans="4:5" x14ac:dyDescent="0.25">
      <c r="D1105" s="31">
        <f>-952.378</f>
        <v>-952.37800000000004</v>
      </c>
      <c r="E1105" s="29">
        <v>-159.06100000000001</v>
      </c>
    </row>
    <row r="1106" spans="4:5" x14ac:dyDescent="0.25">
      <c r="D1106" s="31">
        <f>-952.362</f>
        <v>-952.36199999999997</v>
      </c>
      <c r="E1106" s="29">
        <v>-158.917</v>
      </c>
    </row>
    <row r="1107" spans="4:5" x14ac:dyDescent="0.25">
      <c r="D1107" s="31">
        <f>-952.346</f>
        <v>-952.346</v>
      </c>
      <c r="E1107" s="29">
        <v>-158.773</v>
      </c>
    </row>
    <row r="1108" spans="4:5" x14ac:dyDescent="0.25">
      <c r="D1108" s="31">
        <f>-952.33</f>
        <v>-952.33</v>
      </c>
      <c r="E1108" s="29">
        <v>-158.62799999999999</v>
      </c>
    </row>
    <row r="1109" spans="4:5" x14ac:dyDescent="0.25">
      <c r="D1109" s="31">
        <f>-952.314</f>
        <v>-952.31399999999996</v>
      </c>
      <c r="E1109" s="29">
        <v>-158.48400000000001</v>
      </c>
    </row>
    <row r="1110" spans="4:5" x14ac:dyDescent="0.25">
      <c r="D1110" s="31">
        <f>-952.298</f>
        <v>-952.298</v>
      </c>
      <c r="E1110" s="29">
        <v>-158.339</v>
      </c>
    </row>
    <row r="1111" spans="4:5" x14ac:dyDescent="0.25">
      <c r="D1111" s="31">
        <f>-952.282</f>
        <v>-952.28200000000004</v>
      </c>
      <c r="E1111" s="29">
        <v>-158.19499999999999</v>
      </c>
    </row>
    <row r="1112" spans="4:5" x14ac:dyDescent="0.25">
      <c r="D1112" s="31">
        <f>-952.266</f>
        <v>-952.26599999999996</v>
      </c>
      <c r="E1112" s="29">
        <v>-158.05000000000001</v>
      </c>
    </row>
    <row r="1113" spans="4:5" x14ac:dyDescent="0.25">
      <c r="D1113" s="31">
        <f>-952.25</f>
        <v>-952.25</v>
      </c>
      <c r="E1113" s="29">
        <v>-157.90600000000001</v>
      </c>
    </row>
    <row r="1114" spans="4:5" x14ac:dyDescent="0.25">
      <c r="D1114" s="31">
        <f>-952.234</f>
        <v>-952.23400000000004</v>
      </c>
      <c r="E1114" s="29">
        <v>-157.761</v>
      </c>
    </row>
    <row r="1115" spans="4:5" x14ac:dyDescent="0.25">
      <c r="D1115" s="31">
        <f>-952.218</f>
        <v>-952.21799999999996</v>
      </c>
      <c r="E1115" s="29">
        <v>-157.61699999999999</v>
      </c>
    </row>
    <row r="1116" spans="4:5" x14ac:dyDescent="0.25">
      <c r="D1116" s="31">
        <f>-952.202</f>
        <v>-952.202</v>
      </c>
      <c r="E1116" s="29">
        <v>-157.47300000000001</v>
      </c>
    </row>
    <row r="1117" spans="4:5" x14ac:dyDescent="0.25">
      <c r="D1117" s="31">
        <f>-952.186</f>
        <v>-952.18600000000004</v>
      </c>
      <c r="E1117" s="29">
        <v>-157.328</v>
      </c>
    </row>
    <row r="1118" spans="4:5" x14ac:dyDescent="0.25">
      <c r="D1118" s="31">
        <f>-952.17</f>
        <v>-952.17</v>
      </c>
      <c r="E1118" s="29">
        <v>-157.184</v>
      </c>
    </row>
    <row r="1119" spans="4:5" x14ac:dyDescent="0.25">
      <c r="D1119" s="31">
        <f>-952.154</f>
        <v>-952.154</v>
      </c>
      <c r="E1119" s="29">
        <v>-157.03899999999999</v>
      </c>
    </row>
    <row r="1120" spans="4:5" x14ac:dyDescent="0.25">
      <c r="D1120" s="31">
        <f>-952.138</f>
        <v>-952.13800000000003</v>
      </c>
      <c r="E1120" s="29">
        <v>-156.89500000000001</v>
      </c>
    </row>
    <row r="1121" spans="4:5" x14ac:dyDescent="0.25">
      <c r="D1121" s="31">
        <f>-952.122</f>
        <v>-952.12199999999996</v>
      </c>
      <c r="E1121" s="29">
        <v>-156.751</v>
      </c>
    </row>
    <row r="1122" spans="4:5" x14ac:dyDescent="0.25">
      <c r="D1122" s="31">
        <f>-952.106</f>
        <v>-952.10599999999999</v>
      </c>
      <c r="E1122" s="29">
        <v>-156.60599999999999</v>
      </c>
    </row>
    <row r="1123" spans="4:5" x14ac:dyDescent="0.25">
      <c r="D1123" s="31">
        <f>-952.09</f>
        <v>-952.09</v>
      </c>
      <c r="E1123" s="29">
        <v>-156.46199999999999</v>
      </c>
    </row>
    <row r="1124" spans="4:5" x14ac:dyDescent="0.25">
      <c r="D1124" s="31">
        <f>-952.074</f>
        <v>-952.07399999999996</v>
      </c>
      <c r="E1124" s="29">
        <v>-156.31700000000001</v>
      </c>
    </row>
    <row r="1125" spans="4:5" x14ac:dyDescent="0.25">
      <c r="D1125" s="31">
        <f>-952.058</f>
        <v>-952.05799999999999</v>
      </c>
      <c r="E1125" s="29">
        <v>-156.173</v>
      </c>
    </row>
    <row r="1126" spans="4:5" x14ac:dyDescent="0.25">
      <c r="D1126" s="31">
        <f>-952.042</f>
        <v>-952.04200000000003</v>
      </c>
      <c r="E1126" s="29">
        <v>-156.029</v>
      </c>
    </row>
    <row r="1127" spans="4:5" x14ac:dyDescent="0.25">
      <c r="D1127" s="31">
        <f>-952.026</f>
        <v>-952.02599999999995</v>
      </c>
      <c r="E1127" s="29">
        <v>-155.88399999999999</v>
      </c>
    </row>
    <row r="1128" spans="4:5" x14ac:dyDescent="0.25">
      <c r="D1128" s="31">
        <f>-952.01</f>
        <v>-952.01</v>
      </c>
      <c r="E1128" s="29">
        <v>-155.74</v>
      </c>
    </row>
    <row r="1129" spans="4:5" x14ac:dyDescent="0.25">
      <c r="D1129" s="31">
        <f>-951.994</f>
        <v>-951.99400000000003</v>
      </c>
      <c r="E1129" s="29">
        <v>-155.595</v>
      </c>
    </row>
    <row r="1130" spans="4:5" x14ac:dyDescent="0.25">
      <c r="D1130" s="31">
        <f>-951.978</f>
        <v>-951.97799999999995</v>
      </c>
      <c r="E1130" s="29">
        <v>-155.45099999999999</v>
      </c>
    </row>
    <row r="1131" spans="4:5" x14ac:dyDescent="0.25">
      <c r="D1131" s="31">
        <f>-951.962</f>
        <v>-951.96199999999999</v>
      </c>
      <c r="E1131" s="29">
        <v>-155.30699999999999</v>
      </c>
    </row>
    <row r="1132" spans="4:5" x14ac:dyDescent="0.25">
      <c r="D1132" s="31">
        <f>-951.946</f>
        <v>-951.94600000000003</v>
      </c>
      <c r="E1132" s="29">
        <v>-155.16200000000001</v>
      </c>
    </row>
    <row r="1133" spans="4:5" x14ac:dyDescent="0.25">
      <c r="D1133" s="31">
        <f>-951.93</f>
        <v>-951.93</v>
      </c>
      <c r="E1133" s="29">
        <v>-155.018</v>
      </c>
    </row>
    <row r="1134" spans="4:5" x14ac:dyDescent="0.25">
      <c r="D1134" s="31">
        <f>-951.914</f>
        <v>-951.91399999999999</v>
      </c>
      <c r="E1134" s="29">
        <v>-154.874</v>
      </c>
    </row>
    <row r="1135" spans="4:5" x14ac:dyDescent="0.25">
      <c r="D1135" s="31">
        <f>-951.898</f>
        <v>-951.89800000000002</v>
      </c>
      <c r="E1135" s="29">
        <v>-154.72900000000001</v>
      </c>
    </row>
    <row r="1136" spans="4:5" x14ac:dyDescent="0.25">
      <c r="D1136" s="31">
        <f>-951.882</f>
        <v>-951.88199999999995</v>
      </c>
      <c r="E1136" s="29">
        <v>-154.58500000000001</v>
      </c>
    </row>
    <row r="1137" spans="4:5" x14ac:dyDescent="0.25">
      <c r="D1137" s="31">
        <f>-951.866</f>
        <v>-951.86599999999999</v>
      </c>
      <c r="E1137" s="29">
        <v>-154.441</v>
      </c>
    </row>
    <row r="1138" spans="4:5" x14ac:dyDescent="0.25">
      <c r="D1138" s="31">
        <f>-951.85</f>
        <v>-951.85</v>
      </c>
      <c r="E1138" s="29">
        <v>-154.29599999999999</v>
      </c>
    </row>
    <row r="1139" spans="4:5" x14ac:dyDescent="0.25">
      <c r="D1139" s="31">
        <f>-951.834</f>
        <v>-951.83399999999995</v>
      </c>
      <c r="E1139" s="29">
        <v>-154.15199999999999</v>
      </c>
    </row>
    <row r="1140" spans="4:5" x14ac:dyDescent="0.25">
      <c r="D1140" s="31">
        <f>-951.818</f>
        <v>-951.81799999999998</v>
      </c>
      <c r="E1140" s="29">
        <v>-154.00800000000001</v>
      </c>
    </row>
    <row r="1141" spans="4:5" x14ac:dyDescent="0.25">
      <c r="D1141" s="31">
        <f>-951.802</f>
        <v>-951.80200000000002</v>
      </c>
      <c r="E1141" s="29">
        <v>-153.863</v>
      </c>
    </row>
    <row r="1142" spans="4:5" x14ac:dyDescent="0.25">
      <c r="D1142" s="31">
        <f>-951.786</f>
        <v>-951.78599999999994</v>
      </c>
      <c r="E1142" s="29">
        <v>-153.71899999999999</v>
      </c>
    </row>
    <row r="1143" spans="4:5" x14ac:dyDescent="0.25">
      <c r="D1143" s="31">
        <f>-951.77</f>
        <v>-951.77</v>
      </c>
      <c r="E1143" s="29">
        <v>-153.57499999999999</v>
      </c>
    </row>
    <row r="1144" spans="4:5" x14ac:dyDescent="0.25">
      <c r="D1144" s="31">
        <f>-951.754</f>
        <v>-951.75400000000002</v>
      </c>
      <c r="E1144" s="29">
        <v>-153.43100000000001</v>
      </c>
    </row>
    <row r="1145" spans="4:5" x14ac:dyDescent="0.25">
      <c r="D1145" s="31">
        <f>-951.738</f>
        <v>-951.73800000000006</v>
      </c>
      <c r="E1145" s="29">
        <v>-153.286</v>
      </c>
    </row>
    <row r="1146" spans="4:5" x14ac:dyDescent="0.25">
      <c r="D1146" s="31">
        <f>-951.722</f>
        <v>-951.72199999999998</v>
      </c>
      <c r="E1146" s="29">
        <v>-153.142</v>
      </c>
    </row>
    <row r="1147" spans="4:5" x14ac:dyDescent="0.25">
      <c r="D1147" s="31">
        <f>-951.706</f>
        <v>-951.70600000000002</v>
      </c>
      <c r="E1147" s="29">
        <v>-152.99799999999999</v>
      </c>
    </row>
    <row r="1148" spans="4:5" x14ac:dyDescent="0.25">
      <c r="D1148" s="31">
        <f>-951.69</f>
        <v>-951.69</v>
      </c>
      <c r="E1148" s="29">
        <v>-152.85300000000001</v>
      </c>
    </row>
    <row r="1149" spans="4:5" x14ac:dyDescent="0.25">
      <c r="D1149" s="31">
        <f>-951.674</f>
        <v>-951.67399999999998</v>
      </c>
      <c r="E1149" s="29">
        <v>-152.709</v>
      </c>
    </row>
    <row r="1150" spans="4:5" x14ac:dyDescent="0.25">
      <c r="D1150" s="31">
        <f>-951.658</f>
        <v>-951.65800000000002</v>
      </c>
      <c r="E1150" s="29">
        <v>-152.565</v>
      </c>
    </row>
    <row r="1151" spans="4:5" x14ac:dyDescent="0.25">
      <c r="D1151" s="31">
        <f>-951.642</f>
        <v>-951.64200000000005</v>
      </c>
      <c r="E1151" s="29">
        <v>-152.42099999999999</v>
      </c>
    </row>
    <row r="1152" spans="4:5" x14ac:dyDescent="0.25">
      <c r="D1152" s="31">
        <f>-951.626</f>
        <v>-951.62599999999998</v>
      </c>
      <c r="E1152" s="29">
        <v>-152.27600000000001</v>
      </c>
    </row>
    <row r="1153" spans="4:5" x14ac:dyDescent="0.25">
      <c r="D1153" s="31">
        <f>-951.61</f>
        <v>-951.61</v>
      </c>
      <c r="E1153" s="29">
        <v>-152.13200000000001</v>
      </c>
    </row>
    <row r="1154" spans="4:5" x14ac:dyDescent="0.25">
      <c r="D1154" s="31">
        <f>-951.594</f>
        <v>-951.59400000000005</v>
      </c>
      <c r="E1154" s="29">
        <v>-151.988</v>
      </c>
    </row>
    <row r="1155" spans="4:5" x14ac:dyDescent="0.25">
      <c r="D1155" s="31">
        <f>-951.578</f>
        <v>-951.57799999999997</v>
      </c>
      <c r="E1155" s="29">
        <v>-151.84399999999999</v>
      </c>
    </row>
    <row r="1156" spans="4:5" x14ac:dyDescent="0.25">
      <c r="D1156" s="31">
        <f>-951.562</f>
        <v>-951.56200000000001</v>
      </c>
      <c r="E1156" s="29">
        <v>-151.69900000000001</v>
      </c>
    </row>
    <row r="1157" spans="4:5" x14ac:dyDescent="0.25">
      <c r="D1157" s="31">
        <f>-951.546</f>
        <v>-951.54600000000005</v>
      </c>
      <c r="E1157" s="29">
        <v>-151.55500000000001</v>
      </c>
    </row>
    <row r="1158" spans="4:5" x14ac:dyDescent="0.25">
      <c r="D1158" s="31">
        <f>-951.53</f>
        <v>-951.53</v>
      </c>
      <c r="E1158" s="29">
        <v>-151.411</v>
      </c>
    </row>
    <row r="1159" spans="4:5" x14ac:dyDescent="0.25">
      <c r="D1159" s="31">
        <f>-951.514</f>
        <v>-951.51400000000001</v>
      </c>
      <c r="E1159" s="29">
        <v>-151.267</v>
      </c>
    </row>
    <row r="1160" spans="4:5" x14ac:dyDescent="0.25">
      <c r="D1160" s="31">
        <f>-951.498</f>
        <v>-951.49800000000005</v>
      </c>
      <c r="E1160" s="29">
        <v>-151.12200000000001</v>
      </c>
    </row>
    <row r="1161" spans="4:5" x14ac:dyDescent="0.25">
      <c r="D1161" s="31">
        <f>-951.482</f>
        <v>-951.48199999999997</v>
      </c>
      <c r="E1161" s="29">
        <v>-150.97800000000001</v>
      </c>
    </row>
    <row r="1162" spans="4:5" x14ac:dyDescent="0.25">
      <c r="D1162" s="31">
        <f>-951.466</f>
        <v>-951.46600000000001</v>
      </c>
      <c r="E1162" s="29">
        <v>-150.834</v>
      </c>
    </row>
    <row r="1163" spans="4:5" x14ac:dyDescent="0.25">
      <c r="D1163" s="31">
        <f>-951.45</f>
        <v>-951.45</v>
      </c>
      <c r="E1163" s="29">
        <v>-150.69</v>
      </c>
    </row>
    <row r="1164" spans="4:5" x14ac:dyDescent="0.25">
      <c r="D1164" s="31">
        <f>-951.434</f>
        <v>-951.43399999999997</v>
      </c>
      <c r="E1164" s="29">
        <v>-150.54499999999999</v>
      </c>
    </row>
    <row r="1165" spans="4:5" x14ac:dyDescent="0.25">
      <c r="D1165" s="31">
        <f>-951.418</f>
        <v>-951.41800000000001</v>
      </c>
      <c r="E1165" s="29">
        <v>-150.40100000000001</v>
      </c>
    </row>
    <row r="1166" spans="4:5" x14ac:dyDescent="0.25">
      <c r="D1166" s="31">
        <f>-951.402</f>
        <v>-951.40200000000004</v>
      </c>
      <c r="E1166" s="29">
        <v>-150.25700000000001</v>
      </c>
    </row>
    <row r="1167" spans="4:5" x14ac:dyDescent="0.25">
      <c r="D1167" s="31">
        <f>-951.386</f>
        <v>-951.38599999999997</v>
      </c>
      <c r="E1167" s="29">
        <v>-150.113</v>
      </c>
    </row>
    <row r="1168" spans="4:5" x14ac:dyDescent="0.25">
      <c r="D1168" s="31">
        <f>-951.37</f>
        <v>-951.37</v>
      </c>
      <c r="E1168" s="29">
        <v>-149.96899999999999</v>
      </c>
    </row>
    <row r="1169" spans="4:5" x14ac:dyDescent="0.25">
      <c r="D1169" s="31">
        <f>-951.354</f>
        <v>-951.35400000000004</v>
      </c>
      <c r="E1169" s="29">
        <v>-149.82400000000001</v>
      </c>
    </row>
    <row r="1170" spans="4:5" x14ac:dyDescent="0.25">
      <c r="D1170" s="31">
        <f>-951.338</f>
        <v>-951.33799999999997</v>
      </c>
      <c r="E1170" s="29">
        <v>-149.68</v>
      </c>
    </row>
    <row r="1171" spans="4:5" x14ac:dyDescent="0.25">
      <c r="D1171" s="31">
        <f>-951.322</f>
        <v>-951.322</v>
      </c>
      <c r="E1171" s="29">
        <v>-149.536</v>
      </c>
    </row>
    <row r="1172" spans="4:5" x14ac:dyDescent="0.25">
      <c r="D1172" s="31">
        <f>-951.306</f>
        <v>-951.30600000000004</v>
      </c>
      <c r="E1172" s="29">
        <v>-149.392</v>
      </c>
    </row>
    <row r="1173" spans="4:5" x14ac:dyDescent="0.25">
      <c r="D1173" s="31">
        <f>-951.29</f>
        <v>-951.29</v>
      </c>
      <c r="E1173" s="29">
        <v>-149.24799999999999</v>
      </c>
    </row>
    <row r="1174" spans="4:5" x14ac:dyDescent="0.25">
      <c r="D1174" s="31">
        <f>-951.274</f>
        <v>-951.274</v>
      </c>
      <c r="E1174" s="29">
        <v>-149.10400000000001</v>
      </c>
    </row>
    <row r="1175" spans="4:5" x14ac:dyDescent="0.25">
      <c r="D1175" s="31">
        <f>-951.258</f>
        <v>-951.25800000000004</v>
      </c>
      <c r="E1175" s="29">
        <v>-148.959</v>
      </c>
    </row>
    <row r="1176" spans="4:5" x14ac:dyDescent="0.25">
      <c r="D1176" s="31">
        <f>-951.242</f>
        <v>-951.24199999999996</v>
      </c>
      <c r="E1176" s="29">
        <v>-148.815</v>
      </c>
    </row>
    <row r="1177" spans="4:5" x14ac:dyDescent="0.25">
      <c r="D1177" s="31">
        <f>-951.226</f>
        <v>-951.226</v>
      </c>
      <c r="E1177" s="29">
        <v>-148.67099999999999</v>
      </c>
    </row>
    <row r="1178" spans="4:5" x14ac:dyDescent="0.25">
      <c r="D1178" s="31">
        <f>-951.21</f>
        <v>-951.21</v>
      </c>
      <c r="E1178" s="29">
        <v>-148.52699999999999</v>
      </c>
    </row>
    <row r="1179" spans="4:5" x14ac:dyDescent="0.25">
      <c r="D1179" s="31">
        <f>-951.194</f>
        <v>-951.19399999999996</v>
      </c>
      <c r="E1179" s="29">
        <v>-148.38300000000001</v>
      </c>
    </row>
    <row r="1180" spans="4:5" x14ac:dyDescent="0.25">
      <c r="D1180" s="31">
        <f>-951.178</f>
        <v>-951.178</v>
      </c>
      <c r="E1180" s="29">
        <v>-148.239</v>
      </c>
    </row>
    <row r="1181" spans="4:5" x14ac:dyDescent="0.25">
      <c r="D1181" s="31">
        <f>-951.162</f>
        <v>-951.16200000000003</v>
      </c>
      <c r="E1181" s="29">
        <v>-148.095</v>
      </c>
    </row>
    <row r="1182" spans="4:5" x14ac:dyDescent="0.25">
      <c r="D1182" s="31">
        <f>-951.146</f>
        <v>-951.14599999999996</v>
      </c>
      <c r="E1182" s="29">
        <v>-147.94999999999999</v>
      </c>
    </row>
    <row r="1183" spans="4:5" x14ac:dyDescent="0.25">
      <c r="D1183" s="31">
        <f>-951.13</f>
        <v>-951.13</v>
      </c>
      <c r="E1183" s="29">
        <v>-147.80600000000001</v>
      </c>
    </row>
    <row r="1184" spans="4:5" x14ac:dyDescent="0.25">
      <c r="D1184" s="31">
        <f>-951.114</f>
        <v>-951.11400000000003</v>
      </c>
      <c r="E1184" s="29">
        <v>-147.66200000000001</v>
      </c>
    </row>
    <row r="1185" spans="4:5" x14ac:dyDescent="0.25">
      <c r="D1185" s="31">
        <f>-951.098</f>
        <v>-951.09799999999996</v>
      </c>
      <c r="E1185" s="29">
        <v>-147.518</v>
      </c>
    </row>
    <row r="1186" spans="4:5" x14ac:dyDescent="0.25">
      <c r="D1186" s="31">
        <f>-951.082</f>
        <v>-951.08199999999999</v>
      </c>
      <c r="E1186" s="29">
        <v>-147.374</v>
      </c>
    </row>
    <row r="1187" spans="4:5" x14ac:dyDescent="0.25">
      <c r="D1187" s="31">
        <f>-951.066</f>
        <v>-951.06600000000003</v>
      </c>
      <c r="E1187" s="29">
        <v>-147.22999999999999</v>
      </c>
    </row>
    <row r="1188" spans="4:5" x14ac:dyDescent="0.25">
      <c r="D1188" s="31">
        <f>-951.05</f>
        <v>-951.05</v>
      </c>
      <c r="E1188" s="29">
        <v>-147.08600000000001</v>
      </c>
    </row>
    <row r="1189" spans="4:5" x14ac:dyDescent="0.25">
      <c r="D1189" s="31">
        <f>-951.034</f>
        <v>-951.03399999999999</v>
      </c>
      <c r="E1189" s="29">
        <v>-146.94200000000001</v>
      </c>
    </row>
    <row r="1190" spans="4:5" x14ac:dyDescent="0.25">
      <c r="D1190" s="31">
        <f>-951.018</f>
        <v>-951.01800000000003</v>
      </c>
      <c r="E1190" s="29">
        <v>-146.798</v>
      </c>
    </row>
    <row r="1191" spans="4:5" x14ac:dyDescent="0.25">
      <c r="D1191" s="31">
        <f>-951.002</f>
        <v>-951.00199999999995</v>
      </c>
      <c r="E1191" s="29">
        <v>-146.65299999999999</v>
      </c>
    </row>
    <row r="1192" spans="4:5" x14ac:dyDescent="0.25">
      <c r="D1192" s="31">
        <f>-950.986</f>
        <v>-950.98599999999999</v>
      </c>
      <c r="E1192" s="29">
        <v>-146.50899999999999</v>
      </c>
    </row>
    <row r="1193" spans="4:5" x14ac:dyDescent="0.25">
      <c r="D1193" s="31">
        <f>-950.97</f>
        <v>-950.97</v>
      </c>
      <c r="E1193" s="29">
        <v>-146.36500000000001</v>
      </c>
    </row>
    <row r="1194" spans="4:5" x14ac:dyDescent="0.25">
      <c r="D1194" s="31">
        <f>-950.954</f>
        <v>-950.95399999999995</v>
      </c>
      <c r="E1194" s="29">
        <v>-146.221</v>
      </c>
    </row>
    <row r="1195" spans="4:5" x14ac:dyDescent="0.25">
      <c r="D1195" s="31">
        <f>-950.938</f>
        <v>-950.93799999999999</v>
      </c>
      <c r="E1195" s="29">
        <v>-146.077</v>
      </c>
    </row>
    <row r="1196" spans="4:5" x14ac:dyDescent="0.25">
      <c r="D1196" s="31">
        <f>-950.922</f>
        <v>-950.92200000000003</v>
      </c>
      <c r="E1196" s="29">
        <v>-145.93299999999999</v>
      </c>
    </row>
    <row r="1197" spans="4:5" x14ac:dyDescent="0.25">
      <c r="D1197" s="31">
        <f>-950.906</f>
        <v>-950.90599999999995</v>
      </c>
      <c r="E1197" s="29">
        <v>-145.78899999999999</v>
      </c>
    </row>
    <row r="1198" spans="4:5" x14ac:dyDescent="0.25">
      <c r="D1198" s="31">
        <f>-950.891</f>
        <v>-950.89099999999996</v>
      </c>
      <c r="E1198" s="29">
        <v>-145.64500000000001</v>
      </c>
    </row>
    <row r="1199" spans="4:5" x14ac:dyDescent="0.25">
      <c r="D1199" s="31">
        <f>-950.875</f>
        <v>-950.875</v>
      </c>
      <c r="E1199" s="29">
        <v>-145.501</v>
      </c>
    </row>
    <row r="1200" spans="4:5" x14ac:dyDescent="0.25">
      <c r="D1200" s="31">
        <f>-950.859</f>
        <v>-950.85900000000004</v>
      </c>
      <c r="E1200" s="29">
        <v>-145.357</v>
      </c>
    </row>
    <row r="1201" spans="4:5" x14ac:dyDescent="0.25">
      <c r="D1201" s="31">
        <f>-950.843</f>
        <v>-950.84299999999996</v>
      </c>
      <c r="E1201" s="29">
        <v>-145.21299999999999</v>
      </c>
    </row>
    <row r="1202" spans="4:5" x14ac:dyDescent="0.25">
      <c r="D1202" s="31">
        <f>-950.827</f>
        <v>-950.827</v>
      </c>
      <c r="E1202" s="29">
        <v>-145.06899999999999</v>
      </c>
    </row>
    <row r="1203" spans="4:5" x14ac:dyDescent="0.25">
      <c r="D1203" s="31">
        <f>-950.811</f>
        <v>-950.81100000000004</v>
      </c>
      <c r="E1203" s="29">
        <v>-144.92500000000001</v>
      </c>
    </row>
    <row r="1204" spans="4:5" x14ac:dyDescent="0.25">
      <c r="D1204" s="31">
        <f>-950.795</f>
        <v>-950.79499999999996</v>
      </c>
      <c r="E1204" s="29">
        <v>-144.78100000000001</v>
      </c>
    </row>
    <row r="1205" spans="4:5" x14ac:dyDescent="0.25">
      <c r="D1205" s="31">
        <f>-950.779</f>
        <v>-950.779</v>
      </c>
      <c r="E1205" s="29">
        <v>-144.637</v>
      </c>
    </row>
    <row r="1206" spans="4:5" x14ac:dyDescent="0.25">
      <c r="D1206" s="31">
        <f>-950.763</f>
        <v>-950.76300000000003</v>
      </c>
      <c r="E1206" s="29">
        <v>-144.49299999999999</v>
      </c>
    </row>
    <row r="1207" spans="4:5" x14ac:dyDescent="0.25">
      <c r="D1207" s="31">
        <f>-950.747</f>
        <v>-950.74699999999996</v>
      </c>
      <c r="E1207" s="29">
        <v>-144.34899999999999</v>
      </c>
    </row>
    <row r="1208" spans="4:5" x14ac:dyDescent="0.25">
      <c r="D1208" s="31">
        <f>-950.731</f>
        <v>-950.73099999999999</v>
      </c>
      <c r="E1208" s="29">
        <v>-144.20500000000001</v>
      </c>
    </row>
    <row r="1209" spans="4:5" x14ac:dyDescent="0.25">
      <c r="D1209" s="31">
        <f>-950.715</f>
        <v>-950.71500000000003</v>
      </c>
      <c r="E1209" s="29">
        <v>-144.06100000000001</v>
      </c>
    </row>
    <row r="1210" spans="4:5" x14ac:dyDescent="0.25">
      <c r="D1210" s="31">
        <f>-950.699</f>
        <v>-950.69899999999996</v>
      </c>
      <c r="E1210" s="29">
        <v>-143.917</v>
      </c>
    </row>
    <row r="1211" spans="4:5" x14ac:dyDescent="0.25">
      <c r="D1211" s="31">
        <f>-950.683</f>
        <v>-950.68299999999999</v>
      </c>
      <c r="E1211" s="29">
        <v>-143.773</v>
      </c>
    </row>
    <row r="1212" spans="4:5" x14ac:dyDescent="0.25">
      <c r="D1212" s="31">
        <f>-950.667</f>
        <v>-950.66700000000003</v>
      </c>
      <c r="E1212" s="29">
        <v>-143.62899999999999</v>
      </c>
    </row>
    <row r="1213" spans="4:5" x14ac:dyDescent="0.25">
      <c r="D1213" s="31">
        <f>-950.651</f>
        <v>-950.65099999999995</v>
      </c>
      <c r="E1213" s="29">
        <v>-143.48500000000001</v>
      </c>
    </row>
    <row r="1214" spans="4:5" x14ac:dyDescent="0.25">
      <c r="D1214" s="31">
        <f>-950.635</f>
        <v>-950.63499999999999</v>
      </c>
      <c r="E1214" s="29">
        <v>-143.34100000000001</v>
      </c>
    </row>
    <row r="1215" spans="4:5" x14ac:dyDescent="0.25">
      <c r="D1215" s="31">
        <f>-950.619</f>
        <v>-950.61900000000003</v>
      </c>
      <c r="E1215" s="29">
        <v>-143.197</v>
      </c>
    </row>
    <row r="1216" spans="4:5" x14ac:dyDescent="0.25">
      <c r="D1216" s="31">
        <f>-950.603</f>
        <v>-950.60299999999995</v>
      </c>
      <c r="E1216" s="29">
        <v>-143.053</v>
      </c>
    </row>
    <row r="1217" spans="4:5" x14ac:dyDescent="0.25">
      <c r="D1217" s="31">
        <f>-950.587</f>
        <v>-950.58699999999999</v>
      </c>
      <c r="E1217" s="29">
        <v>-142.90899999999999</v>
      </c>
    </row>
    <row r="1218" spans="4:5" x14ac:dyDescent="0.25">
      <c r="D1218" s="31">
        <f>-950.571</f>
        <v>-950.57100000000003</v>
      </c>
      <c r="E1218" s="29">
        <v>-142.76499999999999</v>
      </c>
    </row>
    <row r="1219" spans="4:5" x14ac:dyDescent="0.25">
      <c r="D1219" s="31">
        <f>-950.555</f>
        <v>-950.55499999999995</v>
      </c>
      <c r="E1219" s="29">
        <v>-142.62100000000001</v>
      </c>
    </row>
    <row r="1220" spans="4:5" x14ac:dyDescent="0.25">
      <c r="D1220" s="31">
        <f>-950.539</f>
        <v>-950.53899999999999</v>
      </c>
      <c r="E1220" s="29">
        <v>-142.477</v>
      </c>
    </row>
    <row r="1221" spans="4:5" x14ac:dyDescent="0.25">
      <c r="D1221" s="31">
        <f>-950.523</f>
        <v>-950.52300000000002</v>
      </c>
      <c r="E1221" s="29">
        <v>-142.333</v>
      </c>
    </row>
    <row r="1222" spans="4:5" x14ac:dyDescent="0.25">
      <c r="D1222" s="31">
        <f>-950.507</f>
        <v>-950.50699999999995</v>
      </c>
      <c r="E1222" s="29">
        <v>-142.18899999999999</v>
      </c>
    </row>
    <row r="1223" spans="4:5" x14ac:dyDescent="0.25">
      <c r="D1223" s="31">
        <f>-950.491</f>
        <v>-950.49099999999999</v>
      </c>
      <c r="E1223" s="29">
        <v>-142.04499999999999</v>
      </c>
    </row>
    <row r="1224" spans="4:5" x14ac:dyDescent="0.25">
      <c r="D1224" s="31">
        <f>-950.475</f>
        <v>-950.47500000000002</v>
      </c>
      <c r="E1224" s="29">
        <v>-141.90100000000001</v>
      </c>
    </row>
    <row r="1225" spans="4:5" x14ac:dyDescent="0.25">
      <c r="D1225" s="31">
        <f>-950.459</f>
        <v>-950.45899999999995</v>
      </c>
      <c r="E1225" s="29">
        <v>-141.75700000000001</v>
      </c>
    </row>
    <row r="1226" spans="4:5" x14ac:dyDescent="0.25">
      <c r="D1226" s="31">
        <f>-950.443</f>
        <v>-950.44299999999998</v>
      </c>
      <c r="E1226" s="29">
        <v>-141.613</v>
      </c>
    </row>
    <row r="1227" spans="4:5" x14ac:dyDescent="0.25">
      <c r="D1227" s="31">
        <f>-950.427</f>
        <v>-950.42700000000002</v>
      </c>
      <c r="E1227" s="29">
        <v>-141.46899999999999</v>
      </c>
    </row>
    <row r="1228" spans="4:5" x14ac:dyDescent="0.25">
      <c r="D1228" s="31">
        <f>-950.411</f>
        <v>-950.41099999999994</v>
      </c>
      <c r="E1228" s="29">
        <v>-141.32599999999999</v>
      </c>
    </row>
    <row r="1229" spans="4:5" x14ac:dyDescent="0.25">
      <c r="D1229" s="31">
        <f>-950.395</f>
        <v>-950.39499999999998</v>
      </c>
      <c r="E1229" s="29">
        <v>-141.18199999999999</v>
      </c>
    </row>
    <row r="1230" spans="4:5" x14ac:dyDescent="0.25">
      <c r="D1230" s="31">
        <f>-950.379</f>
        <v>-950.37900000000002</v>
      </c>
      <c r="E1230" s="29">
        <v>-141.03800000000001</v>
      </c>
    </row>
    <row r="1231" spans="4:5" x14ac:dyDescent="0.25">
      <c r="D1231" s="31">
        <f>-950.363</f>
        <v>-950.36300000000006</v>
      </c>
      <c r="E1231" s="29">
        <v>-140.89400000000001</v>
      </c>
    </row>
    <row r="1232" spans="4:5" x14ac:dyDescent="0.25">
      <c r="D1232" s="31">
        <f>-950.347</f>
        <v>-950.34699999999998</v>
      </c>
      <c r="E1232" s="29">
        <v>-140.75</v>
      </c>
    </row>
    <row r="1233" spans="4:5" x14ac:dyDescent="0.25">
      <c r="D1233" s="31">
        <f>-950.331</f>
        <v>-950.33100000000002</v>
      </c>
      <c r="E1233" s="29">
        <v>-140.60599999999999</v>
      </c>
    </row>
    <row r="1234" spans="4:5" x14ac:dyDescent="0.25">
      <c r="D1234" s="31">
        <f>-950.315</f>
        <v>-950.31500000000005</v>
      </c>
      <c r="E1234" s="29">
        <v>-140.46199999999999</v>
      </c>
    </row>
    <row r="1235" spans="4:5" x14ac:dyDescent="0.25">
      <c r="D1235" s="31">
        <f>-950.299</f>
        <v>-950.29899999999998</v>
      </c>
      <c r="E1235" s="29">
        <v>-140.31800000000001</v>
      </c>
    </row>
    <row r="1236" spans="4:5" x14ac:dyDescent="0.25">
      <c r="D1236" s="31">
        <f>-950.283</f>
        <v>-950.28300000000002</v>
      </c>
      <c r="E1236" s="29">
        <v>-140.17400000000001</v>
      </c>
    </row>
    <row r="1237" spans="4:5" x14ac:dyDescent="0.25">
      <c r="D1237" s="31">
        <f>-950.267</f>
        <v>-950.26700000000005</v>
      </c>
      <c r="E1237" s="29">
        <v>-140.03</v>
      </c>
    </row>
    <row r="1238" spans="4:5" x14ac:dyDescent="0.25">
      <c r="D1238" s="31">
        <f>-950.251</f>
        <v>-950.25099999999998</v>
      </c>
      <c r="E1238" s="29">
        <v>-139.887</v>
      </c>
    </row>
    <row r="1239" spans="4:5" x14ac:dyDescent="0.25">
      <c r="D1239" s="31">
        <f>-950.235</f>
        <v>-950.23500000000001</v>
      </c>
      <c r="E1239" s="29">
        <v>-139.74299999999999</v>
      </c>
    </row>
    <row r="1240" spans="4:5" x14ac:dyDescent="0.25">
      <c r="D1240" s="31">
        <f>-950.219</f>
        <v>-950.21900000000005</v>
      </c>
      <c r="E1240" s="29">
        <v>-139.59899999999999</v>
      </c>
    </row>
    <row r="1241" spans="4:5" x14ac:dyDescent="0.25">
      <c r="D1241" s="31">
        <f>-950.203</f>
        <v>-950.20299999999997</v>
      </c>
      <c r="E1241" s="29">
        <v>-139.45500000000001</v>
      </c>
    </row>
    <row r="1242" spans="4:5" x14ac:dyDescent="0.25">
      <c r="D1242" s="31">
        <f>-950.187</f>
        <v>-950.18700000000001</v>
      </c>
      <c r="E1242" s="29">
        <v>-139.31100000000001</v>
      </c>
    </row>
    <row r="1243" spans="4:5" x14ac:dyDescent="0.25">
      <c r="D1243" s="31">
        <f>-950.171</f>
        <v>-950.17100000000005</v>
      </c>
      <c r="E1243" s="29">
        <v>-139.167</v>
      </c>
    </row>
    <row r="1244" spans="4:5" x14ac:dyDescent="0.25">
      <c r="D1244" s="31">
        <f>-950.155</f>
        <v>-950.15499999999997</v>
      </c>
      <c r="E1244" s="29">
        <v>-139.024</v>
      </c>
    </row>
    <row r="1245" spans="4:5" x14ac:dyDescent="0.25">
      <c r="D1245" s="31">
        <f>-950.139</f>
        <v>-950.13900000000001</v>
      </c>
      <c r="E1245" s="29">
        <v>-138.88</v>
      </c>
    </row>
    <row r="1246" spans="4:5" x14ac:dyDescent="0.25">
      <c r="D1246" s="31">
        <f>-950.123</f>
        <v>-950.12300000000005</v>
      </c>
      <c r="E1246" s="29">
        <v>-138.73599999999999</v>
      </c>
    </row>
    <row r="1247" spans="4:5" x14ac:dyDescent="0.25">
      <c r="D1247" s="31">
        <f>-950.107</f>
        <v>-950.10699999999997</v>
      </c>
      <c r="E1247" s="29">
        <v>-138.59200000000001</v>
      </c>
    </row>
    <row r="1248" spans="4:5" x14ac:dyDescent="0.25">
      <c r="D1248" s="31">
        <f>-950.091</f>
        <v>-950.09100000000001</v>
      </c>
      <c r="E1248" s="29">
        <v>-138.44800000000001</v>
      </c>
    </row>
    <row r="1249" spans="4:5" x14ac:dyDescent="0.25">
      <c r="D1249" s="31">
        <f>-950.075</f>
        <v>-950.07500000000005</v>
      </c>
      <c r="E1249" s="29">
        <v>-138.304</v>
      </c>
    </row>
    <row r="1250" spans="4:5" x14ac:dyDescent="0.25">
      <c r="D1250" s="31">
        <f>-950.059</f>
        <v>-950.05899999999997</v>
      </c>
      <c r="E1250" s="29">
        <v>-138.161</v>
      </c>
    </row>
    <row r="1251" spans="4:5" x14ac:dyDescent="0.25">
      <c r="D1251" s="31">
        <f>-950.043</f>
        <v>-950.04300000000001</v>
      </c>
      <c r="E1251" s="29">
        <v>-138.017</v>
      </c>
    </row>
    <row r="1252" spans="4:5" x14ac:dyDescent="0.25">
      <c r="D1252" s="31">
        <f>-950.027</f>
        <v>-950.02700000000004</v>
      </c>
      <c r="E1252" s="29">
        <v>-137.87299999999999</v>
      </c>
    </row>
    <row r="1253" spans="4:5" x14ac:dyDescent="0.25">
      <c r="D1253" s="31">
        <f>-950.011</f>
        <v>-950.01099999999997</v>
      </c>
      <c r="E1253" s="29">
        <v>-137.72900000000001</v>
      </c>
    </row>
    <row r="1254" spans="4:5" x14ac:dyDescent="0.25">
      <c r="D1254" s="31">
        <f>-949.995</f>
        <v>-949.995</v>
      </c>
      <c r="E1254" s="29">
        <v>-137.58500000000001</v>
      </c>
    </row>
    <row r="1255" spans="4:5" x14ac:dyDescent="0.25">
      <c r="D1255" s="31">
        <f>-949.979</f>
        <v>-949.97900000000004</v>
      </c>
      <c r="E1255" s="29">
        <v>-137.44200000000001</v>
      </c>
    </row>
    <row r="1256" spans="4:5" x14ac:dyDescent="0.25">
      <c r="D1256" s="31">
        <f>-949.963</f>
        <v>-949.96299999999997</v>
      </c>
      <c r="E1256" s="29">
        <v>-137.298</v>
      </c>
    </row>
    <row r="1257" spans="4:5" x14ac:dyDescent="0.25">
      <c r="D1257" s="31">
        <f>-949.947</f>
        <v>-949.947</v>
      </c>
      <c r="E1257" s="29">
        <v>-137.154</v>
      </c>
    </row>
    <row r="1258" spans="4:5" x14ac:dyDescent="0.25">
      <c r="D1258" s="31">
        <f>-949.931</f>
        <v>-949.93100000000004</v>
      </c>
      <c r="E1258" s="29">
        <v>-137.01</v>
      </c>
    </row>
    <row r="1259" spans="4:5" x14ac:dyDescent="0.25">
      <c r="D1259" s="31">
        <f>-949.915</f>
        <v>-949.91499999999996</v>
      </c>
      <c r="E1259" s="29">
        <v>-136.86699999999999</v>
      </c>
    </row>
    <row r="1260" spans="4:5" x14ac:dyDescent="0.25">
      <c r="D1260" s="31">
        <f>-949.899</f>
        <v>-949.899</v>
      </c>
      <c r="E1260" s="29">
        <v>-136.72300000000001</v>
      </c>
    </row>
    <row r="1261" spans="4:5" x14ac:dyDescent="0.25">
      <c r="D1261" s="31">
        <f>-949.883</f>
        <v>-949.88300000000004</v>
      </c>
      <c r="E1261" s="29">
        <v>-136.57900000000001</v>
      </c>
    </row>
    <row r="1262" spans="4:5" x14ac:dyDescent="0.25">
      <c r="D1262" s="31">
        <f>-949.867</f>
        <v>-949.86699999999996</v>
      </c>
      <c r="E1262" s="29">
        <v>-136.435</v>
      </c>
    </row>
    <row r="1263" spans="4:5" x14ac:dyDescent="0.25">
      <c r="D1263" s="31">
        <f>-949.851</f>
        <v>-949.851</v>
      </c>
      <c r="E1263" s="29">
        <v>-136.292</v>
      </c>
    </row>
    <row r="1264" spans="4:5" x14ac:dyDescent="0.25">
      <c r="D1264" s="31">
        <f>-949.835</f>
        <v>-949.83500000000004</v>
      </c>
      <c r="E1264" s="29">
        <v>-136.148</v>
      </c>
    </row>
    <row r="1265" spans="4:5" x14ac:dyDescent="0.25">
      <c r="D1265" s="31">
        <f>-949.819</f>
        <v>-949.81899999999996</v>
      </c>
      <c r="E1265" s="29">
        <v>-136.00399999999999</v>
      </c>
    </row>
    <row r="1266" spans="4:5" x14ac:dyDescent="0.25">
      <c r="D1266" s="31">
        <f>-949.803</f>
        <v>-949.803</v>
      </c>
      <c r="E1266" s="29">
        <v>-135.86000000000001</v>
      </c>
    </row>
    <row r="1267" spans="4:5" x14ac:dyDescent="0.25">
      <c r="D1267" s="31">
        <f>-949.787</f>
        <v>-949.78700000000003</v>
      </c>
      <c r="E1267" s="29">
        <v>-135.71700000000001</v>
      </c>
    </row>
    <row r="1268" spans="4:5" x14ac:dyDescent="0.25">
      <c r="D1268" s="31">
        <f>-949.771</f>
        <v>-949.77099999999996</v>
      </c>
      <c r="E1268" s="29">
        <v>-135.57300000000001</v>
      </c>
    </row>
    <row r="1269" spans="4:5" x14ac:dyDescent="0.25">
      <c r="D1269" s="31">
        <f>-949.755</f>
        <v>-949.755</v>
      </c>
      <c r="E1269" s="29">
        <v>-135.429</v>
      </c>
    </row>
    <row r="1270" spans="4:5" x14ac:dyDescent="0.25">
      <c r="D1270" s="31">
        <f>-949.739</f>
        <v>-949.73900000000003</v>
      </c>
      <c r="E1270" s="29">
        <v>-135.285</v>
      </c>
    </row>
    <row r="1271" spans="4:5" x14ac:dyDescent="0.25">
      <c r="D1271" s="31">
        <f>-949.723</f>
        <v>-949.72299999999996</v>
      </c>
      <c r="E1271" s="29">
        <v>-135.142</v>
      </c>
    </row>
    <row r="1272" spans="4:5" x14ac:dyDescent="0.25">
      <c r="D1272" s="31">
        <f>-949.707</f>
        <v>-949.70699999999999</v>
      </c>
      <c r="E1272" s="29">
        <v>-134.99799999999999</v>
      </c>
    </row>
    <row r="1273" spans="4:5" x14ac:dyDescent="0.25">
      <c r="D1273" s="31">
        <f>-949.691</f>
        <v>-949.69100000000003</v>
      </c>
      <c r="E1273" s="29">
        <v>-134.85400000000001</v>
      </c>
    </row>
    <row r="1274" spans="4:5" x14ac:dyDescent="0.25">
      <c r="D1274" s="31">
        <f>-949.675</f>
        <v>-949.67499999999995</v>
      </c>
      <c r="E1274" s="29">
        <v>-134.71100000000001</v>
      </c>
    </row>
    <row r="1275" spans="4:5" x14ac:dyDescent="0.25">
      <c r="D1275" s="31">
        <f>-949.659</f>
        <v>-949.65899999999999</v>
      </c>
      <c r="E1275" s="29">
        <v>-134.56700000000001</v>
      </c>
    </row>
    <row r="1276" spans="4:5" x14ac:dyDescent="0.25">
      <c r="D1276" s="31">
        <f>-949.643</f>
        <v>-949.64300000000003</v>
      </c>
      <c r="E1276" s="29">
        <v>-134.423</v>
      </c>
    </row>
    <row r="1277" spans="4:5" x14ac:dyDescent="0.25">
      <c r="D1277" s="31">
        <f>-949.627</f>
        <v>-949.62699999999995</v>
      </c>
      <c r="E1277" s="29">
        <v>-134.28</v>
      </c>
    </row>
    <row r="1278" spans="4:5" x14ac:dyDescent="0.25">
      <c r="D1278" s="31">
        <f>-949.611</f>
        <v>-949.61099999999999</v>
      </c>
      <c r="E1278" s="29">
        <v>-134.136</v>
      </c>
    </row>
    <row r="1279" spans="4:5" x14ac:dyDescent="0.25">
      <c r="D1279" s="31">
        <f>-949.595</f>
        <v>-949.59500000000003</v>
      </c>
      <c r="E1279" s="29">
        <v>-133.99199999999999</v>
      </c>
    </row>
    <row r="1280" spans="4:5" x14ac:dyDescent="0.25">
      <c r="D1280" s="31">
        <f>-949.579</f>
        <v>-949.57899999999995</v>
      </c>
      <c r="E1280" s="29">
        <v>-133.84899999999999</v>
      </c>
    </row>
    <row r="1281" spans="4:5" x14ac:dyDescent="0.25">
      <c r="D1281" s="31">
        <f>-949.563</f>
        <v>-949.56299999999999</v>
      </c>
      <c r="E1281" s="29">
        <v>-133.70500000000001</v>
      </c>
    </row>
    <row r="1282" spans="4:5" x14ac:dyDescent="0.25">
      <c r="D1282" s="31">
        <f>-949.547</f>
        <v>-949.54700000000003</v>
      </c>
      <c r="E1282" s="29">
        <v>-133.56100000000001</v>
      </c>
    </row>
    <row r="1283" spans="4:5" x14ac:dyDescent="0.25">
      <c r="D1283" s="31">
        <f>-949.531</f>
        <v>-949.53099999999995</v>
      </c>
      <c r="E1283" s="29">
        <v>-133.41800000000001</v>
      </c>
    </row>
    <row r="1284" spans="4:5" x14ac:dyDescent="0.25">
      <c r="D1284" s="31">
        <f>-949.515</f>
        <v>-949.51499999999999</v>
      </c>
      <c r="E1284" s="29">
        <v>-133.274</v>
      </c>
    </row>
    <row r="1285" spans="4:5" x14ac:dyDescent="0.25">
      <c r="D1285" s="31">
        <f>-949.499</f>
        <v>-949.49900000000002</v>
      </c>
      <c r="E1285" s="29">
        <v>-133.13</v>
      </c>
    </row>
    <row r="1286" spans="4:5" x14ac:dyDescent="0.25">
      <c r="D1286" s="31">
        <f>-949.483</f>
        <v>-949.48299999999995</v>
      </c>
      <c r="E1286" s="29">
        <v>-132.98699999999999</v>
      </c>
    </row>
    <row r="1287" spans="4:5" x14ac:dyDescent="0.25">
      <c r="D1287" s="31">
        <f>-949.467</f>
        <v>-949.46699999999998</v>
      </c>
      <c r="E1287" s="29">
        <v>-132.84299999999999</v>
      </c>
    </row>
    <row r="1288" spans="4:5" x14ac:dyDescent="0.25">
      <c r="D1288" s="31">
        <f>-949.451</f>
        <v>-949.45100000000002</v>
      </c>
      <c r="E1288" s="29">
        <v>-132.69999999999999</v>
      </c>
    </row>
    <row r="1289" spans="4:5" x14ac:dyDescent="0.25">
      <c r="D1289" s="31">
        <f>-949.435</f>
        <v>-949.43499999999995</v>
      </c>
      <c r="E1289" s="29">
        <v>-132.55600000000001</v>
      </c>
    </row>
    <row r="1290" spans="4:5" x14ac:dyDescent="0.25">
      <c r="D1290" s="31">
        <f>-949.419</f>
        <v>-949.41899999999998</v>
      </c>
      <c r="E1290" s="29">
        <v>-132.41200000000001</v>
      </c>
    </row>
    <row r="1291" spans="4:5" x14ac:dyDescent="0.25">
      <c r="D1291" s="31">
        <f>-949.403</f>
        <v>-949.40300000000002</v>
      </c>
      <c r="E1291" s="29">
        <v>-132.26900000000001</v>
      </c>
    </row>
    <row r="1292" spans="4:5" x14ac:dyDescent="0.25">
      <c r="D1292" s="31">
        <f>-949.387</f>
        <v>-949.38699999999994</v>
      </c>
      <c r="E1292" s="29">
        <v>-132.125</v>
      </c>
    </row>
    <row r="1293" spans="4:5" x14ac:dyDescent="0.25">
      <c r="D1293" s="31">
        <f>-949.371</f>
        <v>-949.37099999999998</v>
      </c>
      <c r="E1293" s="29">
        <v>-131.98099999999999</v>
      </c>
    </row>
    <row r="1294" spans="4:5" x14ac:dyDescent="0.25">
      <c r="D1294" s="31">
        <f>-949.355</f>
        <v>-949.35500000000002</v>
      </c>
      <c r="E1294" s="29">
        <v>-131.83799999999999</v>
      </c>
    </row>
    <row r="1295" spans="4:5" x14ac:dyDescent="0.25">
      <c r="D1295" s="31">
        <f>-949.339</f>
        <v>-949.33900000000006</v>
      </c>
      <c r="E1295" s="29">
        <v>-131.69399999999999</v>
      </c>
    </row>
    <row r="1296" spans="4:5" x14ac:dyDescent="0.25">
      <c r="D1296" s="31">
        <f>-949.323</f>
        <v>-949.32299999999998</v>
      </c>
      <c r="E1296" s="29">
        <v>-131.55099999999999</v>
      </c>
    </row>
    <row r="1297" spans="4:5" x14ac:dyDescent="0.25">
      <c r="D1297" s="31">
        <f>-949.307</f>
        <v>-949.30700000000002</v>
      </c>
      <c r="E1297" s="29">
        <v>-131.40700000000001</v>
      </c>
    </row>
    <row r="1298" spans="4:5" x14ac:dyDescent="0.25">
      <c r="D1298" s="31">
        <f>-949.291</f>
        <v>-949.29100000000005</v>
      </c>
      <c r="E1298" s="29">
        <v>-131.26400000000001</v>
      </c>
    </row>
    <row r="1299" spans="4:5" x14ac:dyDescent="0.25">
      <c r="D1299" s="31">
        <f>-949.275</f>
        <v>-949.27499999999998</v>
      </c>
      <c r="E1299" s="29">
        <v>-131.12</v>
      </c>
    </row>
    <row r="1300" spans="4:5" x14ac:dyDescent="0.25">
      <c r="D1300" s="31">
        <f>-949.259</f>
        <v>-949.25900000000001</v>
      </c>
      <c r="E1300" s="29">
        <v>-130.976</v>
      </c>
    </row>
    <row r="1301" spans="4:5" x14ac:dyDescent="0.25">
      <c r="D1301" s="31">
        <f>-949.243</f>
        <v>-949.24300000000005</v>
      </c>
      <c r="E1301" s="29">
        <v>-130.833</v>
      </c>
    </row>
    <row r="1302" spans="4:5" x14ac:dyDescent="0.25">
      <c r="D1302" s="31">
        <f>-949.227</f>
        <v>-949.22699999999998</v>
      </c>
      <c r="E1302" s="29">
        <v>-130.68899999999999</v>
      </c>
    </row>
    <row r="1303" spans="4:5" x14ac:dyDescent="0.25">
      <c r="D1303" s="31">
        <f>-949.211</f>
        <v>-949.21100000000001</v>
      </c>
      <c r="E1303" s="29">
        <v>-130.54599999999999</v>
      </c>
    </row>
    <row r="1304" spans="4:5" x14ac:dyDescent="0.25">
      <c r="D1304" s="31">
        <f>-949.195</f>
        <v>-949.19500000000005</v>
      </c>
      <c r="E1304" s="29">
        <v>-130.40199999999999</v>
      </c>
    </row>
    <row r="1305" spans="4:5" x14ac:dyDescent="0.25">
      <c r="D1305" s="31">
        <f>-949.179</f>
        <v>-949.17899999999997</v>
      </c>
      <c r="E1305" s="29">
        <v>-130.25899999999999</v>
      </c>
    </row>
    <row r="1306" spans="4:5" x14ac:dyDescent="0.25">
      <c r="D1306" s="31">
        <f>-949.163</f>
        <v>-949.16300000000001</v>
      </c>
      <c r="E1306" s="29">
        <v>-130.11500000000001</v>
      </c>
    </row>
    <row r="1307" spans="4:5" x14ac:dyDescent="0.25">
      <c r="D1307" s="31">
        <f>-949.147</f>
        <v>-949.14700000000005</v>
      </c>
      <c r="E1307" s="29">
        <v>-129.97200000000001</v>
      </c>
    </row>
    <row r="1308" spans="4:5" x14ac:dyDescent="0.25">
      <c r="D1308" s="31">
        <f>-949.131</f>
        <v>-949.13099999999997</v>
      </c>
      <c r="E1308" s="29">
        <v>-129.828</v>
      </c>
    </row>
    <row r="1309" spans="4:5" x14ac:dyDescent="0.25">
      <c r="D1309" s="31">
        <f>-949.115</f>
        <v>-949.11500000000001</v>
      </c>
      <c r="E1309" s="29">
        <v>-129.685</v>
      </c>
    </row>
    <row r="1310" spans="4:5" x14ac:dyDescent="0.25">
      <c r="D1310" s="31">
        <f>-949.099</f>
        <v>-949.09900000000005</v>
      </c>
      <c r="E1310" s="29">
        <v>-129.541</v>
      </c>
    </row>
    <row r="1311" spans="4:5" x14ac:dyDescent="0.25">
      <c r="D1311" s="31">
        <f>-949.083</f>
        <v>-949.08299999999997</v>
      </c>
      <c r="E1311" s="29">
        <v>-129.398</v>
      </c>
    </row>
    <row r="1312" spans="4:5" x14ac:dyDescent="0.25">
      <c r="D1312" s="31">
        <f>-949.068</f>
        <v>-949.06799999999998</v>
      </c>
      <c r="E1312" s="29">
        <v>-129.25399999999999</v>
      </c>
    </row>
    <row r="1313" spans="4:5" x14ac:dyDescent="0.25">
      <c r="D1313" s="31">
        <f>-949.052</f>
        <v>-949.05200000000002</v>
      </c>
      <c r="E1313" s="29">
        <v>-129.11099999999999</v>
      </c>
    </row>
    <row r="1314" spans="4:5" x14ac:dyDescent="0.25">
      <c r="D1314" s="31">
        <f>-949.036</f>
        <v>-949.03599999999994</v>
      </c>
      <c r="E1314" s="29">
        <v>-128.96700000000001</v>
      </c>
    </row>
    <row r="1315" spans="4:5" x14ac:dyDescent="0.25">
      <c r="D1315" s="31">
        <f>-949.02</f>
        <v>-949.02</v>
      </c>
      <c r="E1315" s="29">
        <v>-128.82400000000001</v>
      </c>
    </row>
    <row r="1316" spans="4:5" x14ac:dyDescent="0.25">
      <c r="D1316" s="31">
        <f>-949.004</f>
        <v>-949.00400000000002</v>
      </c>
      <c r="E1316" s="29">
        <v>-128.68</v>
      </c>
    </row>
    <row r="1317" spans="4:5" x14ac:dyDescent="0.25">
      <c r="D1317" s="31">
        <f>-948.988</f>
        <v>-948.98800000000006</v>
      </c>
      <c r="E1317" s="29">
        <v>-128.53700000000001</v>
      </c>
    </row>
    <row r="1318" spans="4:5" x14ac:dyDescent="0.25">
      <c r="D1318" s="31">
        <f>-948.972</f>
        <v>-948.97199999999998</v>
      </c>
      <c r="E1318" s="29">
        <v>-128.393</v>
      </c>
    </row>
    <row r="1319" spans="4:5" x14ac:dyDescent="0.25">
      <c r="D1319" s="31">
        <f>-948.956</f>
        <v>-948.95600000000002</v>
      </c>
      <c r="E1319" s="29">
        <v>-128.25</v>
      </c>
    </row>
    <row r="1320" spans="4:5" x14ac:dyDescent="0.25">
      <c r="D1320" s="31">
        <f>-948.94</f>
        <v>-948.94</v>
      </c>
      <c r="E1320" s="29">
        <v>-128.10599999999999</v>
      </c>
    </row>
    <row r="1321" spans="4:5" x14ac:dyDescent="0.25">
      <c r="D1321" s="31">
        <f>-948.924</f>
        <v>-948.92399999999998</v>
      </c>
      <c r="E1321" s="29">
        <v>-127.96299999999999</v>
      </c>
    </row>
    <row r="1322" spans="4:5" x14ac:dyDescent="0.25">
      <c r="D1322" s="31">
        <f>-948.908</f>
        <v>-948.90800000000002</v>
      </c>
      <c r="E1322" s="29">
        <v>-127.819</v>
      </c>
    </row>
    <row r="1323" spans="4:5" x14ac:dyDescent="0.25">
      <c r="D1323" s="31">
        <f>-948.892</f>
        <v>-948.89200000000005</v>
      </c>
      <c r="E1323" s="29">
        <v>-127.676</v>
      </c>
    </row>
    <row r="1324" spans="4:5" x14ac:dyDescent="0.25">
      <c r="D1324" s="31">
        <f>-948.876</f>
        <v>-948.87599999999998</v>
      </c>
      <c r="E1324" s="29">
        <v>-127.532</v>
      </c>
    </row>
    <row r="1325" spans="4:5" x14ac:dyDescent="0.25">
      <c r="D1325" s="31">
        <f>-948.86</f>
        <v>-948.86</v>
      </c>
      <c r="E1325" s="29">
        <v>-127.389</v>
      </c>
    </row>
    <row r="1326" spans="4:5" x14ac:dyDescent="0.25">
      <c r="D1326" s="31">
        <f>-948.844</f>
        <v>-948.84400000000005</v>
      </c>
      <c r="E1326" s="29">
        <v>-127.246</v>
      </c>
    </row>
    <row r="1327" spans="4:5" x14ac:dyDescent="0.25">
      <c r="D1327" s="31">
        <f>-948.828</f>
        <v>-948.82799999999997</v>
      </c>
      <c r="E1327" s="29">
        <v>-127.102</v>
      </c>
    </row>
    <row r="1328" spans="4:5" x14ac:dyDescent="0.25">
      <c r="D1328" s="31">
        <f>-948.812</f>
        <v>-948.81200000000001</v>
      </c>
      <c r="E1328" s="29">
        <v>-126.959</v>
      </c>
    </row>
    <row r="1329" spans="4:5" x14ac:dyDescent="0.25">
      <c r="D1329" s="31">
        <f>-948.796</f>
        <v>-948.79600000000005</v>
      </c>
      <c r="E1329" s="29">
        <v>-126.815</v>
      </c>
    </row>
    <row r="1330" spans="4:5" x14ac:dyDescent="0.25">
      <c r="D1330" s="31">
        <f>-948.78</f>
        <v>-948.78</v>
      </c>
      <c r="E1330" s="29">
        <v>-126.672</v>
      </c>
    </row>
    <row r="1331" spans="4:5" x14ac:dyDescent="0.25">
      <c r="D1331" s="31">
        <f>-948.764</f>
        <v>-948.76400000000001</v>
      </c>
      <c r="E1331" s="29">
        <v>-126.529</v>
      </c>
    </row>
    <row r="1332" spans="4:5" x14ac:dyDescent="0.25">
      <c r="D1332" s="31">
        <f>-948.748</f>
        <v>-948.74800000000005</v>
      </c>
      <c r="E1332" s="29">
        <v>-126.38500000000001</v>
      </c>
    </row>
    <row r="1333" spans="4:5" x14ac:dyDescent="0.25">
      <c r="D1333" s="31">
        <f>-948.732</f>
        <v>-948.73199999999997</v>
      </c>
      <c r="E1333" s="29">
        <v>-126.242</v>
      </c>
    </row>
    <row r="1334" spans="4:5" x14ac:dyDescent="0.25">
      <c r="D1334" s="31">
        <f>-948.716</f>
        <v>-948.71600000000001</v>
      </c>
      <c r="E1334" s="29">
        <v>-126.098</v>
      </c>
    </row>
    <row r="1335" spans="4:5" x14ac:dyDescent="0.25">
      <c r="D1335" s="31">
        <f>-948.7</f>
        <v>-948.7</v>
      </c>
      <c r="E1335" s="29">
        <v>-125.955</v>
      </c>
    </row>
    <row r="1336" spans="4:5" x14ac:dyDescent="0.25">
      <c r="D1336" s="31">
        <f>-948.684</f>
        <v>-948.68399999999997</v>
      </c>
      <c r="E1336" s="29">
        <v>-125.812</v>
      </c>
    </row>
    <row r="1337" spans="4:5" x14ac:dyDescent="0.25">
      <c r="D1337" s="31">
        <f>-948.668</f>
        <v>-948.66800000000001</v>
      </c>
      <c r="E1337" s="29">
        <v>-125.66800000000001</v>
      </c>
    </row>
    <row r="1338" spans="4:5" x14ac:dyDescent="0.25">
      <c r="D1338" s="31">
        <f>-948.652</f>
        <v>-948.65200000000004</v>
      </c>
      <c r="E1338" s="29">
        <v>-125.52500000000001</v>
      </c>
    </row>
    <row r="1339" spans="4:5" x14ac:dyDescent="0.25">
      <c r="D1339" s="31">
        <f>-948.636</f>
        <v>-948.63599999999997</v>
      </c>
      <c r="E1339" s="29">
        <v>-125.38200000000001</v>
      </c>
    </row>
    <row r="1340" spans="4:5" x14ac:dyDescent="0.25">
      <c r="D1340" s="31">
        <f>-948.62</f>
        <v>-948.62</v>
      </c>
      <c r="E1340" s="29">
        <v>-125.238</v>
      </c>
    </row>
    <row r="1341" spans="4:5" x14ac:dyDescent="0.25">
      <c r="D1341" s="31">
        <f>-948.604</f>
        <v>-948.60400000000004</v>
      </c>
      <c r="E1341" s="29">
        <v>-125.095</v>
      </c>
    </row>
    <row r="1342" spans="4:5" x14ac:dyDescent="0.25">
      <c r="D1342" s="31">
        <f>-948.588</f>
        <v>-948.58799999999997</v>
      </c>
      <c r="E1342" s="29">
        <v>-124.95099999999999</v>
      </c>
    </row>
    <row r="1343" spans="4:5" x14ac:dyDescent="0.25">
      <c r="D1343" s="31">
        <f>-948.572</f>
        <v>-948.572</v>
      </c>
      <c r="E1343" s="29">
        <v>-124.80800000000001</v>
      </c>
    </row>
    <row r="1344" spans="4:5" x14ac:dyDescent="0.25">
      <c r="D1344" s="31">
        <f>-948.556</f>
        <v>-948.55600000000004</v>
      </c>
      <c r="E1344" s="29">
        <v>-124.66500000000001</v>
      </c>
    </row>
    <row r="1345" spans="4:5" x14ac:dyDescent="0.25">
      <c r="D1345" s="31">
        <f>-948.54</f>
        <v>-948.54</v>
      </c>
      <c r="E1345" s="29">
        <v>-124.521</v>
      </c>
    </row>
    <row r="1346" spans="4:5" x14ac:dyDescent="0.25">
      <c r="D1346" s="31">
        <f>-948.524</f>
        <v>-948.524</v>
      </c>
      <c r="E1346" s="29">
        <v>-124.378</v>
      </c>
    </row>
    <row r="1347" spans="4:5" x14ac:dyDescent="0.25">
      <c r="D1347" s="31">
        <f>-948.508</f>
        <v>-948.50800000000004</v>
      </c>
      <c r="E1347" s="29">
        <v>-124.235</v>
      </c>
    </row>
    <row r="1348" spans="4:5" x14ac:dyDescent="0.25">
      <c r="D1348" s="31">
        <f>-948.492</f>
        <v>-948.49199999999996</v>
      </c>
      <c r="E1348" s="29">
        <v>-124.092</v>
      </c>
    </row>
    <row r="1349" spans="4:5" x14ac:dyDescent="0.25">
      <c r="D1349" s="31">
        <f>-948.476</f>
        <v>-948.476</v>
      </c>
      <c r="E1349" s="29">
        <v>-123.94799999999999</v>
      </c>
    </row>
    <row r="1350" spans="4:5" x14ac:dyDescent="0.25">
      <c r="D1350" s="31">
        <f>-948.46</f>
        <v>-948.46</v>
      </c>
      <c r="E1350" s="29">
        <v>-123.80500000000001</v>
      </c>
    </row>
    <row r="1351" spans="4:5" x14ac:dyDescent="0.25">
      <c r="D1351" s="31">
        <f>-948.444</f>
        <v>-948.44399999999996</v>
      </c>
      <c r="E1351" s="29">
        <v>-123.66200000000001</v>
      </c>
    </row>
    <row r="1352" spans="4:5" x14ac:dyDescent="0.25">
      <c r="D1352" s="31">
        <f>-948.428</f>
        <v>-948.428</v>
      </c>
      <c r="E1352" s="29">
        <v>-123.518</v>
      </c>
    </row>
    <row r="1353" spans="4:5" x14ac:dyDescent="0.25">
      <c r="D1353" s="31">
        <f>-948.412</f>
        <v>-948.41200000000003</v>
      </c>
      <c r="E1353" s="29">
        <v>-123.375</v>
      </c>
    </row>
    <row r="1354" spans="4:5" x14ac:dyDescent="0.25">
      <c r="D1354" s="31">
        <f>-948.396</f>
        <v>-948.39599999999996</v>
      </c>
      <c r="E1354" s="29">
        <v>-123.232</v>
      </c>
    </row>
    <row r="1355" spans="4:5" x14ac:dyDescent="0.25">
      <c r="D1355" s="31">
        <f>-948.38</f>
        <v>-948.38</v>
      </c>
      <c r="E1355" s="29">
        <v>-123.08799999999999</v>
      </c>
    </row>
    <row r="1356" spans="4:5" x14ac:dyDescent="0.25">
      <c r="D1356" s="31">
        <f>-948.364</f>
        <v>-948.36400000000003</v>
      </c>
      <c r="E1356" s="29">
        <v>-122.94499999999999</v>
      </c>
    </row>
    <row r="1357" spans="4:5" x14ac:dyDescent="0.25">
      <c r="D1357" s="31">
        <f>-948.348</f>
        <v>-948.34799999999996</v>
      </c>
      <c r="E1357" s="29">
        <v>-122.80200000000001</v>
      </c>
    </row>
    <row r="1358" spans="4:5" x14ac:dyDescent="0.25">
      <c r="D1358" s="31">
        <f>-948.332</f>
        <v>-948.33199999999999</v>
      </c>
      <c r="E1358" s="29">
        <v>-122.65900000000001</v>
      </c>
    </row>
    <row r="1359" spans="4:5" x14ac:dyDescent="0.25">
      <c r="D1359" s="31">
        <f>-948.316</f>
        <v>-948.31600000000003</v>
      </c>
      <c r="E1359" s="29">
        <v>-122.515</v>
      </c>
    </row>
    <row r="1360" spans="4:5" x14ac:dyDescent="0.25">
      <c r="D1360" s="31">
        <f>-948.3</f>
        <v>-948.3</v>
      </c>
      <c r="E1360" s="29">
        <v>-122.372</v>
      </c>
    </row>
    <row r="1361" spans="4:5" x14ac:dyDescent="0.25">
      <c r="D1361" s="31">
        <f>-948.284</f>
        <v>-948.28399999999999</v>
      </c>
      <c r="E1361" s="29">
        <v>-122.229</v>
      </c>
    </row>
    <row r="1362" spans="4:5" x14ac:dyDescent="0.25">
      <c r="D1362" s="31">
        <f>-948.268</f>
        <v>-948.26800000000003</v>
      </c>
      <c r="E1362" s="29">
        <v>-122.086</v>
      </c>
    </row>
    <row r="1363" spans="4:5" x14ac:dyDescent="0.25">
      <c r="D1363" s="31">
        <f>-948.252</f>
        <v>-948.25199999999995</v>
      </c>
      <c r="E1363" s="29">
        <v>-121.94199999999999</v>
      </c>
    </row>
    <row r="1364" spans="4:5" x14ac:dyDescent="0.25">
      <c r="D1364" s="31">
        <f>-948.236</f>
        <v>-948.23599999999999</v>
      </c>
      <c r="E1364" s="29">
        <v>-121.79900000000001</v>
      </c>
    </row>
    <row r="1365" spans="4:5" x14ac:dyDescent="0.25">
      <c r="D1365" s="31">
        <f>-948.22</f>
        <v>-948.22</v>
      </c>
      <c r="E1365" s="29">
        <v>-121.65600000000001</v>
      </c>
    </row>
    <row r="1366" spans="4:5" x14ac:dyDescent="0.25">
      <c r="D1366" s="31">
        <f>-948.204</f>
        <v>-948.20399999999995</v>
      </c>
      <c r="E1366" s="29">
        <v>-121.51300000000001</v>
      </c>
    </row>
    <row r="1367" spans="4:5" x14ac:dyDescent="0.25">
      <c r="D1367" s="31">
        <f>-948.188</f>
        <v>-948.18799999999999</v>
      </c>
      <c r="E1367" s="29">
        <v>-121.37</v>
      </c>
    </row>
    <row r="1368" spans="4:5" x14ac:dyDescent="0.25">
      <c r="D1368" s="31">
        <f>-948.172</f>
        <v>-948.17200000000003</v>
      </c>
      <c r="E1368" s="29">
        <v>-121.226</v>
      </c>
    </row>
    <row r="1369" spans="4:5" x14ac:dyDescent="0.25">
      <c r="D1369" s="31">
        <f>-948.156</f>
        <v>-948.15599999999995</v>
      </c>
      <c r="E1369" s="29">
        <v>-121.083</v>
      </c>
    </row>
    <row r="1370" spans="4:5" x14ac:dyDescent="0.25">
      <c r="D1370" s="31">
        <f>-948.14</f>
        <v>-948.14</v>
      </c>
      <c r="E1370" s="29">
        <v>-120.94</v>
      </c>
    </row>
    <row r="1371" spans="4:5" x14ac:dyDescent="0.25">
      <c r="D1371" s="31">
        <f>-948.124</f>
        <v>-948.12400000000002</v>
      </c>
      <c r="E1371" s="29">
        <v>-120.797</v>
      </c>
    </row>
    <row r="1372" spans="4:5" x14ac:dyDescent="0.25">
      <c r="D1372" s="31">
        <f>-948.108</f>
        <v>-948.10799999999995</v>
      </c>
      <c r="E1372" s="29">
        <v>-120.654</v>
      </c>
    </row>
    <row r="1373" spans="4:5" x14ac:dyDescent="0.25">
      <c r="D1373" s="31">
        <f>-948.092</f>
        <v>-948.09199999999998</v>
      </c>
      <c r="E1373" s="29">
        <v>-120.51</v>
      </c>
    </row>
    <row r="1374" spans="4:5" x14ac:dyDescent="0.25">
      <c r="D1374" s="31">
        <f>-948.076</f>
        <v>-948.07600000000002</v>
      </c>
      <c r="E1374" s="29">
        <v>-120.367</v>
      </c>
    </row>
    <row r="1375" spans="4:5" x14ac:dyDescent="0.25">
      <c r="D1375" s="31">
        <f>-948.06</f>
        <v>-948.06</v>
      </c>
      <c r="E1375" s="29">
        <v>-120.224</v>
      </c>
    </row>
    <row r="1376" spans="4:5" x14ac:dyDescent="0.25">
      <c r="D1376" s="31">
        <f>-948.044</f>
        <v>-948.04399999999998</v>
      </c>
      <c r="E1376" s="29">
        <v>-120.081</v>
      </c>
    </row>
    <row r="1377" spans="4:5" x14ac:dyDescent="0.25">
      <c r="D1377" s="31">
        <f>-948.028</f>
        <v>-948.02800000000002</v>
      </c>
      <c r="E1377" s="29">
        <v>-119.938</v>
      </c>
    </row>
    <row r="1378" spans="4:5" x14ac:dyDescent="0.25">
      <c r="D1378" s="31">
        <f>-948.012</f>
        <v>-948.01199999999994</v>
      </c>
      <c r="E1378" s="29">
        <v>-119.794</v>
      </c>
    </row>
    <row r="1379" spans="4:5" x14ac:dyDescent="0.25">
      <c r="D1379" s="31">
        <f>-947.996</f>
        <v>-947.99599999999998</v>
      </c>
      <c r="E1379" s="29">
        <v>-119.651</v>
      </c>
    </row>
    <row r="1380" spans="4:5" x14ac:dyDescent="0.25">
      <c r="D1380" s="31">
        <f>-947.98</f>
        <v>-947.98</v>
      </c>
      <c r="E1380" s="29">
        <v>-119.508</v>
      </c>
    </row>
    <row r="1381" spans="4:5" x14ac:dyDescent="0.25">
      <c r="D1381" s="31">
        <f>-947.964</f>
        <v>-947.96400000000006</v>
      </c>
      <c r="E1381" s="29">
        <v>-119.36499999999999</v>
      </c>
    </row>
    <row r="1382" spans="4:5" x14ac:dyDescent="0.25">
      <c r="D1382" s="31">
        <f>-947.948</f>
        <v>-947.94799999999998</v>
      </c>
      <c r="E1382" s="29">
        <v>-119.22199999999999</v>
      </c>
    </row>
    <row r="1383" spans="4:5" x14ac:dyDescent="0.25">
      <c r="D1383" s="31">
        <f>-947.932</f>
        <v>-947.93200000000002</v>
      </c>
      <c r="E1383" s="29">
        <v>-119.07899999999999</v>
      </c>
    </row>
    <row r="1384" spans="4:5" x14ac:dyDescent="0.25">
      <c r="D1384" s="31">
        <f>-947.916</f>
        <v>-947.91600000000005</v>
      </c>
      <c r="E1384" s="29">
        <v>-118.93600000000001</v>
      </c>
    </row>
    <row r="1385" spans="4:5" x14ac:dyDescent="0.25">
      <c r="D1385" s="31">
        <f>-947.9</f>
        <v>-947.9</v>
      </c>
      <c r="E1385" s="29">
        <v>-118.79300000000001</v>
      </c>
    </row>
    <row r="1386" spans="4:5" x14ac:dyDescent="0.25">
      <c r="D1386" s="31">
        <f>-947.884</f>
        <v>-947.88400000000001</v>
      </c>
      <c r="E1386" s="29">
        <v>-118.649</v>
      </c>
    </row>
    <row r="1387" spans="4:5" x14ac:dyDescent="0.25">
      <c r="D1387" s="31">
        <f>-947.868</f>
        <v>-947.86800000000005</v>
      </c>
      <c r="E1387" s="29">
        <v>-118.506</v>
      </c>
    </row>
    <row r="1388" spans="4:5" x14ac:dyDescent="0.25">
      <c r="D1388" s="31">
        <f>-947.852</f>
        <v>-947.85199999999998</v>
      </c>
      <c r="E1388" s="29">
        <v>-118.363</v>
      </c>
    </row>
    <row r="1389" spans="4:5" x14ac:dyDescent="0.25">
      <c r="D1389" s="31">
        <f>-947.836</f>
        <v>-947.83600000000001</v>
      </c>
      <c r="E1389" s="29">
        <v>-118.22</v>
      </c>
    </row>
    <row r="1390" spans="4:5" x14ac:dyDescent="0.25">
      <c r="D1390" s="31">
        <f>-947.82</f>
        <v>-947.82</v>
      </c>
      <c r="E1390" s="29">
        <v>-118.077</v>
      </c>
    </row>
    <row r="1391" spans="4:5" x14ac:dyDescent="0.25">
      <c r="D1391" s="31">
        <f>-947.804</f>
        <v>-947.80399999999997</v>
      </c>
      <c r="E1391" s="29">
        <v>-117.934</v>
      </c>
    </row>
    <row r="1392" spans="4:5" x14ac:dyDescent="0.25">
      <c r="D1392" s="31">
        <f>-947.788</f>
        <v>-947.78800000000001</v>
      </c>
      <c r="E1392" s="29">
        <v>-117.791</v>
      </c>
    </row>
    <row r="1393" spans="4:5" x14ac:dyDescent="0.25">
      <c r="D1393" s="31">
        <f>-947.772</f>
        <v>-947.77200000000005</v>
      </c>
      <c r="E1393" s="29">
        <v>-117.648</v>
      </c>
    </row>
    <row r="1394" spans="4:5" x14ac:dyDescent="0.25">
      <c r="D1394" s="31">
        <f>-947.756</f>
        <v>-947.75599999999997</v>
      </c>
      <c r="E1394" s="29">
        <v>-117.505</v>
      </c>
    </row>
    <row r="1395" spans="4:5" x14ac:dyDescent="0.25">
      <c r="D1395" s="31">
        <f>-947.74</f>
        <v>-947.74</v>
      </c>
      <c r="E1395" s="29">
        <v>-117.36199999999999</v>
      </c>
    </row>
    <row r="1396" spans="4:5" x14ac:dyDescent="0.25">
      <c r="D1396" s="31">
        <f>-947.724</f>
        <v>-947.72400000000005</v>
      </c>
      <c r="E1396" s="29">
        <v>-117.21899999999999</v>
      </c>
    </row>
    <row r="1397" spans="4:5" x14ac:dyDescent="0.25">
      <c r="D1397" s="31">
        <f>-947.708</f>
        <v>-947.70799999999997</v>
      </c>
      <c r="E1397" s="29">
        <v>-117.07599999999999</v>
      </c>
    </row>
    <row r="1398" spans="4:5" x14ac:dyDescent="0.25">
      <c r="D1398" s="31">
        <f>-947.692</f>
        <v>-947.69200000000001</v>
      </c>
      <c r="E1398" s="29">
        <v>-116.93300000000001</v>
      </c>
    </row>
    <row r="1399" spans="4:5" x14ac:dyDescent="0.25">
      <c r="D1399" s="31">
        <f>-947.676</f>
        <v>-947.67600000000004</v>
      </c>
      <c r="E1399" s="29">
        <v>-116.789</v>
      </c>
    </row>
    <row r="1400" spans="4:5" x14ac:dyDescent="0.25">
      <c r="D1400" s="31">
        <f>-947.66</f>
        <v>-947.66</v>
      </c>
      <c r="E1400" s="29">
        <v>-116.646</v>
      </c>
    </row>
    <row r="1401" spans="4:5" x14ac:dyDescent="0.25">
      <c r="D1401" s="31">
        <f>-947.644</f>
        <v>-947.64400000000001</v>
      </c>
      <c r="E1401" s="29">
        <v>-116.503</v>
      </c>
    </row>
    <row r="1402" spans="4:5" x14ac:dyDescent="0.25">
      <c r="D1402" s="31">
        <f>-947.628</f>
        <v>-947.62800000000004</v>
      </c>
      <c r="E1402" s="29">
        <v>-116.36</v>
      </c>
    </row>
    <row r="1403" spans="4:5" x14ac:dyDescent="0.25">
      <c r="D1403" s="31">
        <f>-947.612</f>
        <v>-947.61199999999997</v>
      </c>
      <c r="E1403" s="29">
        <v>-116.217</v>
      </c>
    </row>
    <row r="1404" spans="4:5" x14ac:dyDescent="0.25">
      <c r="D1404" s="31">
        <f>-947.596</f>
        <v>-947.596</v>
      </c>
      <c r="E1404" s="29">
        <v>-116.074</v>
      </c>
    </row>
    <row r="1405" spans="4:5" x14ac:dyDescent="0.25">
      <c r="D1405" s="31">
        <f>-947.58</f>
        <v>-947.58</v>
      </c>
      <c r="E1405" s="29">
        <v>-115.931</v>
      </c>
    </row>
    <row r="1406" spans="4:5" x14ac:dyDescent="0.25">
      <c r="D1406" s="31">
        <f>-947.564</f>
        <v>-947.56399999999996</v>
      </c>
      <c r="E1406" s="29">
        <v>-115.788</v>
      </c>
    </row>
    <row r="1407" spans="4:5" x14ac:dyDescent="0.25">
      <c r="D1407" s="31">
        <f>-947.548</f>
        <v>-947.548</v>
      </c>
      <c r="E1407" s="29">
        <v>-115.645</v>
      </c>
    </row>
    <row r="1408" spans="4:5" x14ac:dyDescent="0.25">
      <c r="D1408" s="31">
        <f>-947.532</f>
        <v>-947.53200000000004</v>
      </c>
      <c r="E1408" s="29">
        <v>-115.502</v>
      </c>
    </row>
    <row r="1409" spans="4:5" x14ac:dyDescent="0.25">
      <c r="D1409" s="31">
        <f>-947.516</f>
        <v>-947.51599999999996</v>
      </c>
      <c r="E1409" s="29">
        <v>-115.35899999999999</v>
      </c>
    </row>
    <row r="1410" spans="4:5" x14ac:dyDescent="0.25">
      <c r="D1410" s="31">
        <f>-947.5</f>
        <v>-947.5</v>
      </c>
      <c r="E1410" s="29">
        <v>-115.21599999999999</v>
      </c>
    </row>
    <row r="1411" spans="4:5" x14ac:dyDescent="0.25">
      <c r="D1411" s="31">
        <f>-947.484</f>
        <v>-947.48400000000004</v>
      </c>
      <c r="E1411" s="29">
        <v>-115.07299999999999</v>
      </c>
    </row>
    <row r="1412" spans="4:5" x14ac:dyDescent="0.25">
      <c r="D1412" s="31">
        <f>-947.468</f>
        <v>-947.46799999999996</v>
      </c>
      <c r="E1412" s="29">
        <v>-114.93</v>
      </c>
    </row>
    <row r="1413" spans="4:5" x14ac:dyDescent="0.25">
      <c r="D1413" s="31">
        <f>-947.452</f>
        <v>-947.452</v>
      </c>
      <c r="E1413" s="29">
        <v>-114.78700000000001</v>
      </c>
    </row>
    <row r="1414" spans="4:5" x14ac:dyDescent="0.25">
      <c r="D1414" s="31">
        <f>-947.436</f>
        <v>-947.43600000000004</v>
      </c>
      <c r="E1414" s="29">
        <v>-114.64400000000001</v>
      </c>
    </row>
    <row r="1415" spans="4:5" x14ac:dyDescent="0.25">
      <c r="D1415" s="31">
        <f>-947.42</f>
        <v>-947.42</v>
      </c>
      <c r="E1415" s="29">
        <v>-114.502</v>
      </c>
    </row>
    <row r="1416" spans="4:5" x14ac:dyDescent="0.25">
      <c r="D1416" s="31">
        <f>-947.404</f>
        <v>-947.404</v>
      </c>
      <c r="E1416" s="29">
        <v>-114.35899999999999</v>
      </c>
    </row>
    <row r="1417" spans="4:5" x14ac:dyDescent="0.25">
      <c r="D1417" s="31">
        <f>-947.388</f>
        <v>-947.38800000000003</v>
      </c>
      <c r="E1417" s="29">
        <v>-114.21599999999999</v>
      </c>
    </row>
    <row r="1418" spans="4:5" x14ac:dyDescent="0.25">
      <c r="D1418" s="31">
        <f>-947.372</f>
        <v>-947.37199999999996</v>
      </c>
      <c r="E1418" s="29">
        <v>-114.07299999999999</v>
      </c>
    </row>
    <row r="1419" spans="4:5" x14ac:dyDescent="0.25">
      <c r="D1419" s="31">
        <f>-947.356</f>
        <v>-947.35599999999999</v>
      </c>
      <c r="E1419" s="29">
        <v>-113.93</v>
      </c>
    </row>
    <row r="1420" spans="4:5" x14ac:dyDescent="0.25">
      <c r="D1420" s="31">
        <f>-947.34</f>
        <v>-947.34</v>
      </c>
      <c r="E1420" s="29">
        <v>-113.78700000000001</v>
      </c>
    </row>
    <row r="1421" spans="4:5" x14ac:dyDescent="0.25">
      <c r="D1421" s="31">
        <f>-947.324</f>
        <v>-947.32399999999996</v>
      </c>
      <c r="E1421" s="29">
        <v>-113.64400000000001</v>
      </c>
    </row>
    <row r="1422" spans="4:5" x14ac:dyDescent="0.25">
      <c r="D1422" s="31">
        <f>-947.308</f>
        <v>-947.30799999999999</v>
      </c>
      <c r="E1422" s="29">
        <v>-113.501</v>
      </c>
    </row>
    <row r="1423" spans="4:5" x14ac:dyDescent="0.25">
      <c r="D1423" s="31">
        <f>-947.292</f>
        <v>-947.29200000000003</v>
      </c>
      <c r="E1423" s="29">
        <v>-113.358</v>
      </c>
    </row>
    <row r="1424" spans="4:5" x14ac:dyDescent="0.25">
      <c r="D1424" s="31">
        <f>-947.276</f>
        <v>-947.27599999999995</v>
      </c>
      <c r="E1424" s="29">
        <v>-113.215</v>
      </c>
    </row>
    <row r="1425" spans="4:5" x14ac:dyDescent="0.25">
      <c r="D1425" s="31">
        <f>-947.26</f>
        <v>-947.26</v>
      </c>
      <c r="E1425" s="29">
        <v>-113.072</v>
      </c>
    </row>
    <row r="1426" spans="4:5" x14ac:dyDescent="0.25">
      <c r="D1426" s="31">
        <f>-947.245</f>
        <v>-947.245</v>
      </c>
      <c r="E1426" s="29">
        <v>-112.929</v>
      </c>
    </row>
    <row r="1427" spans="4:5" x14ac:dyDescent="0.25">
      <c r="D1427" s="31">
        <f>-947.229</f>
        <v>-947.22900000000004</v>
      </c>
      <c r="E1427" s="29">
        <v>-112.786</v>
      </c>
    </row>
    <row r="1428" spans="4:5" x14ac:dyDescent="0.25">
      <c r="D1428" s="31">
        <f>-947.213</f>
        <v>-947.21299999999997</v>
      </c>
      <c r="E1428" s="29">
        <v>-112.64400000000001</v>
      </c>
    </row>
    <row r="1429" spans="4:5" x14ac:dyDescent="0.25">
      <c r="D1429" s="31">
        <f>-947.197</f>
        <v>-947.197</v>
      </c>
      <c r="E1429" s="29">
        <v>-112.501</v>
      </c>
    </row>
    <row r="1430" spans="4:5" x14ac:dyDescent="0.25">
      <c r="D1430" s="31">
        <f>-947.181</f>
        <v>-947.18100000000004</v>
      </c>
      <c r="E1430" s="29">
        <v>-112.358</v>
      </c>
    </row>
    <row r="1431" spans="4:5" x14ac:dyDescent="0.25">
      <c r="D1431" s="31">
        <f>-947.165</f>
        <v>-947.16499999999996</v>
      </c>
      <c r="E1431" s="29">
        <v>-112.215</v>
      </c>
    </row>
    <row r="1432" spans="4:5" x14ac:dyDescent="0.25">
      <c r="D1432" s="31">
        <f>-947.149</f>
        <v>-947.149</v>
      </c>
      <c r="E1432" s="29">
        <v>-112.072</v>
      </c>
    </row>
    <row r="1433" spans="4:5" x14ac:dyDescent="0.25">
      <c r="D1433" s="31">
        <f>-947.133</f>
        <v>-947.13300000000004</v>
      </c>
      <c r="E1433" s="29">
        <v>-111.929</v>
      </c>
    </row>
    <row r="1434" spans="4:5" x14ac:dyDescent="0.25">
      <c r="D1434" s="31">
        <f>-947.117</f>
        <v>-947.11699999999996</v>
      </c>
      <c r="E1434" s="29">
        <v>-111.786</v>
      </c>
    </row>
    <row r="1435" spans="4:5" x14ac:dyDescent="0.25">
      <c r="D1435" s="31">
        <f>-947.101</f>
        <v>-947.101</v>
      </c>
      <c r="E1435" s="29">
        <v>-111.64400000000001</v>
      </c>
    </row>
    <row r="1436" spans="4:5" x14ac:dyDescent="0.25">
      <c r="D1436" s="31">
        <f>-947.085</f>
        <v>-947.08500000000004</v>
      </c>
      <c r="E1436" s="29">
        <v>-111.501</v>
      </c>
    </row>
    <row r="1437" spans="4:5" x14ac:dyDescent="0.25">
      <c r="D1437" s="31">
        <f>-947.069</f>
        <v>-947.06899999999996</v>
      </c>
      <c r="E1437" s="29">
        <v>-111.358</v>
      </c>
    </row>
    <row r="1438" spans="4:5" x14ac:dyDescent="0.25">
      <c r="D1438" s="31">
        <f>-947.053</f>
        <v>-947.053</v>
      </c>
      <c r="E1438" s="29">
        <v>-111.215</v>
      </c>
    </row>
    <row r="1439" spans="4:5" x14ac:dyDescent="0.25">
      <c r="D1439" s="31">
        <f>-947.037</f>
        <v>-947.03700000000003</v>
      </c>
      <c r="E1439" s="29">
        <v>-111.072</v>
      </c>
    </row>
    <row r="1440" spans="4:5" x14ac:dyDescent="0.25">
      <c r="D1440" s="31">
        <f>-947.021</f>
        <v>-947.02099999999996</v>
      </c>
      <c r="E1440" s="29">
        <v>-110.929</v>
      </c>
    </row>
    <row r="1441" spans="4:5" x14ac:dyDescent="0.25">
      <c r="D1441" s="31">
        <f>-947.005</f>
        <v>-947.005</v>
      </c>
      <c r="E1441" s="29">
        <v>-110.78700000000001</v>
      </c>
    </row>
    <row r="1442" spans="4:5" x14ac:dyDescent="0.25">
      <c r="D1442" s="31">
        <f>-946.989</f>
        <v>-946.98900000000003</v>
      </c>
      <c r="E1442" s="29">
        <v>-110.64400000000001</v>
      </c>
    </row>
    <row r="1443" spans="4:5" x14ac:dyDescent="0.25">
      <c r="D1443" s="31">
        <f>-946.973</f>
        <v>-946.97299999999996</v>
      </c>
      <c r="E1443" s="29">
        <v>-110.501</v>
      </c>
    </row>
    <row r="1444" spans="4:5" x14ac:dyDescent="0.25">
      <c r="D1444" s="31">
        <f>-946.957</f>
        <v>-946.95699999999999</v>
      </c>
      <c r="E1444" s="29">
        <v>-110.358</v>
      </c>
    </row>
    <row r="1445" spans="4:5" x14ac:dyDescent="0.25">
      <c r="D1445" s="31">
        <f>-946.941</f>
        <v>-946.94100000000003</v>
      </c>
      <c r="E1445" s="29">
        <v>-110.215</v>
      </c>
    </row>
    <row r="1446" spans="4:5" x14ac:dyDescent="0.25">
      <c r="D1446" s="31">
        <f>-946.925</f>
        <v>-946.92499999999995</v>
      </c>
      <c r="E1446" s="29">
        <v>-110.07299999999999</v>
      </c>
    </row>
    <row r="1447" spans="4:5" x14ac:dyDescent="0.25">
      <c r="D1447" s="31">
        <f>-946.909</f>
        <v>-946.90899999999999</v>
      </c>
      <c r="E1447" s="29">
        <v>-109.93</v>
      </c>
    </row>
    <row r="1448" spans="4:5" x14ac:dyDescent="0.25">
      <c r="D1448" s="31">
        <f>-946.893</f>
        <v>-946.89300000000003</v>
      </c>
      <c r="E1448" s="29">
        <v>-109.78700000000001</v>
      </c>
    </row>
    <row r="1449" spans="4:5" x14ac:dyDescent="0.25">
      <c r="D1449" s="31">
        <f>-946.877</f>
        <v>-946.87699999999995</v>
      </c>
      <c r="E1449" s="29">
        <v>-109.64400000000001</v>
      </c>
    </row>
    <row r="1450" spans="4:5" x14ac:dyDescent="0.25">
      <c r="D1450" s="31">
        <f>-946.861</f>
        <v>-946.86099999999999</v>
      </c>
      <c r="E1450" s="29">
        <v>-109.502</v>
      </c>
    </row>
    <row r="1451" spans="4:5" x14ac:dyDescent="0.25">
      <c r="D1451" s="31">
        <f>-946.845</f>
        <v>-946.84500000000003</v>
      </c>
      <c r="E1451" s="29">
        <v>-109.35899999999999</v>
      </c>
    </row>
    <row r="1452" spans="4:5" x14ac:dyDescent="0.25">
      <c r="D1452" s="31">
        <f>-946.829</f>
        <v>-946.82899999999995</v>
      </c>
      <c r="E1452" s="29">
        <v>-109.21599999999999</v>
      </c>
    </row>
    <row r="1453" spans="4:5" x14ac:dyDescent="0.25">
      <c r="D1453" s="31">
        <f>-946.813</f>
        <v>-946.81299999999999</v>
      </c>
      <c r="E1453" s="29">
        <v>-109.07299999999999</v>
      </c>
    </row>
    <row r="1454" spans="4:5" x14ac:dyDescent="0.25">
      <c r="D1454" s="31">
        <f>-946.797</f>
        <v>-946.79700000000003</v>
      </c>
      <c r="E1454" s="29">
        <v>-108.931</v>
      </c>
    </row>
    <row r="1455" spans="4:5" x14ac:dyDescent="0.25">
      <c r="D1455" s="31">
        <f>-946.781</f>
        <v>-946.78099999999995</v>
      </c>
      <c r="E1455" s="29">
        <v>-108.788</v>
      </c>
    </row>
    <row r="1456" spans="4:5" x14ac:dyDescent="0.25">
      <c r="D1456" s="31">
        <f>-946.765</f>
        <v>-946.76499999999999</v>
      </c>
      <c r="E1456" s="29">
        <v>-108.645</v>
      </c>
    </row>
    <row r="1457" spans="4:5" x14ac:dyDescent="0.25">
      <c r="D1457" s="31">
        <f>-946.749</f>
        <v>-946.74900000000002</v>
      </c>
      <c r="E1457" s="29">
        <v>-108.502</v>
      </c>
    </row>
    <row r="1458" spans="4:5" x14ac:dyDescent="0.25">
      <c r="D1458" s="31">
        <f>-946.733</f>
        <v>-946.73299999999995</v>
      </c>
      <c r="E1458" s="29">
        <v>-108.36</v>
      </c>
    </row>
    <row r="1459" spans="4:5" x14ac:dyDescent="0.25">
      <c r="D1459" s="31">
        <f>-946.717</f>
        <v>-946.71699999999998</v>
      </c>
      <c r="E1459" s="29">
        <v>-108.217</v>
      </c>
    </row>
    <row r="1460" spans="4:5" x14ac:dyDescent="0.25">
      <c r="D1460" s="31">
        <f>-946.701</f>
        <v>-946.70100000000002</v>
      </c>
      <c r="E1460" s="29">
        <v>-108.074</v>
      </c>
    </row>
    <row r="1461" spans="4:5" x14ac:dyDescent="0.25">
      <c r="D1461" s="31">
        <f>-946.685</f>
        <v>-946.68499999999995</v>
      </c>
      <c r="E1461" s="29">
        <v>-107.932</v>
      </c>
    </row>
    <row r="1462" spans="4:5" x14ac:dyDescent="0.25">
      <c r="D1462" s="31">
        <f>-946.669</f>
        <v>-946.66899999999998</v>
      </c>
      <c r="E1462" s="29">
        <v>-107.789</v>
      </c>
    </row>
    <row r="1463" spans="4:5" x14ac:dyDescent="0.25">
      <c r="D1463" s="31">
        <f>-946.653</f>
        <v>-946.65300000000002</v>
      </c>
      <c r="E1463" s="29">
        <v>-107.646</v>
      </c>
    </row>
    <row r="1464" spans="4:5" x14ac:dyDescent="0.25">
      <c r="D1464" s="31">
        <f>-946.637</f>
        <v>-946.63699999999994</v>
      </c>
      <c r="E1464" s="29">
        <v>-107.503</v>
      </c>
    </row>
    <row r="1465" spans="4:5" x14ac:dyDescent="0.25">
      <c r="D1465" s="31">
        <f>-946.621</f>
        <v>-946.62099999999998</v>
      </c>
      <c r="E1465" s="29">
        <v>-107.361</v>
      </c>
    </row>
    <row r="1466" spans="4:5" x14ac:dyDescent="0.25">
      <c r="D1466" s="31">
        <f>-946.605</f>
        <v>-946.60500000000002</v>
      </c>
      <c r="E1466" s="29">
        <v>-107.218</v>
      </c>
    </row>
    <row r="1467" spans="4:5" x14ac:dyDescent="0.25">
      <c r="D1467" s="31">
        <f>-946.589</f>
        <v>-946.58900000000006</v>
      </c>
      <c r="E1467" s="29">
        <v>-107.075</v>
      </c>
    </row>
    <row r="1468" spans="4:5" x14ac:dyDescent="0.25">
      <c r="D1468" s="31">
        <f>-946.573</f>
        <v>-946.57299999999998</v>
      </c>
      <c r="E1468" s="29">
        <v>-106.93300000000001</v>
      </c>
    </row>
    <row r="1469" spans="4:5" x14ac:dyDescent="0.25">
      <c r="D1469" s="31">
        <f>-946.557</f>
        <v>-946.55700000000002</v>
      </c>
      <c r="E1469" s="29">
        <v>-106.79</v>
      </c>
    </row>
    <row r="1470" spans="4:5" x14ac:dyDescent="0.25">
      <c r="D1470" s="31">
        <f>-946.541</f>
        <v>-946.54100000000005</v>
      </c>
      <c r="E1470" s="29">
        <v>-106.64700000000001</v>
      </c>
    </row>
    <row r="1471" spans="4:5" x14ac:dyDescent="0.25">
      <c r="D1471" s="31">
        <f>-946.525</f>
        <v>-946.52499999999998</v>
      </c>
      <c r="E1471" s="29">
        <v>-106.505</v>
      </c>
    </row>
    <row r="1472" spans="4:5" x14ac:dyDescent="0.25">
      <c r="D1472" s="31">
        <f>-946.509</f>
        <v>-946.50900000000001</v>
      </c>
      <c r="E1472" s="29">
        <v>-106.36199999999999</v>
      </c>
    </row>
    <row r="1473" spans="4:5" x14ac:dyDescent="0.25">
      <c r="D1473" s="31">
        <f>-946.493</f>
        <v>-946.49300000000005</v>
      </c>
      <c r="E1473" s="29">
        <v>-106.22</v>
      </c>
    </row>
    <row r="1474" spans="4:5" x14ac:dyDescent="0.25">
      <c r="D1474" s="31">
        <f>-946.477</f>
        <v>-946.47699999999998</v>
      </c>
      <c r="E1474" s="29">
        <v>-106.077</v>
      </c>
    </row>
    <row r="1475" spans="4:5" x14ac:dyDescent="0.25">
      <c r="D1475" s="31">
        <f>-946.461</f>
        <v>-946.46100000000001</v>
      </c>
      <c r="E1475" s="29">
        <v>-105.934</v>
      </c>
    </row>
    <row r="1476" spans="4:5" x14ac:dyDescent="0.25">
      <c r="D1476" s="31">
        <f>-946.445</f>
        <v>-946.44500000000005</v>
      </c>
      <c r="E1476" s="29">
        <v>-105.792</v>
      </c>
    </row>
    <row r="1477" spans="4:5" x14ac:dyDescent="0.25">
      <c r="D1477" s="31">
        <f>-946.429</f>
        <v>-946.42899999999997</v>
      </c>
      <c r="E1477" s="29">
        <v>-105.649</v>
      </c>
    </row>
    <row r="1478" spans="4:5" x14ac:dyDescent="0.25">
      <c r="D1478" s="31">
        <f>-946.413</f>
        <v>-946.41300000000001</v>
      </c>
      <c r="E1478" s="29">
        <v>-105.50700000000001</v>
      </c>
    </row>
    <row r="1479" spans="4:5" x14ac:dyDescent="0.25">
      <c r="D1479" s="31">
        <f>-946.397</f>
        <v>-946.39700000000005</v>
      </c>
      <c r="E1479" s="29">
        <v>-105.364</v>
      </c>
    </row>
    <row r="1480" spans="4:5" x14ac:dyDescent="0.25">
      <c r="D1480" s="31">
        <f>-946.381</f>
        <v>-946.38099999999997</v>
      </c>
      <c r="E1480" s="29">
        <v>-105.221</v>
      </c>
    </row>
    <row r="1481" spans="4:5" x14ac:dyDescent="0.25">
      <c r="D1481" s="31">
        <f>-946.365</f>
        <v>-946.36500000000001</v>
      </c>
      <c r="E1481" s="29">
        <v>-105.07899999999999</v>
      </c>
    </row>
    <row r="1482" spans="4:5" x14ac:dyDescent="0.25">
      <c r="D1482" s="31">
        <f>-946.349</f>
        <v>-946.34900000000005</v>
      </c>
      <c r="E1482" s="29">
        <v>-104.93600000000001</v>
      </c>
    </row>
    <row r="1483" spans="4:5" x14ac:dyDescent="0.25">
      <c r="D1483" s="31">
        <f>-946.333</f>
        <v>-946.33299999999997</v>
      </c>
      <c r="E1483" s="29">
        <v>-104.794</v>
      </c>
    </row>
    <row r="1484" spans="4:5" x14ac:dyDescent="0.25">
      <c r="D1484" s="31">
        <f>-946.317</f>
        <v>-946.31700000000001</v>
      </c>
      <c r="E1484" s="29">
        <v>-104.651</v>
      </c>
    </row>
    <row r="1485" spans="4:5" x14ac:dyDescent="0.25">
      <c r="D1485" s="31">
        <f>-946.301</f>
        <v>-946.30100000000004</v>
      </c>
      <c r="E1485" s="29">
        <v>-104.508</v>
      </c>
    </row>
    <row r="1486" spans="4:5" x14ac:dyDescent="0.25">
      <c r="D1486" s="31">
        <f>-946.285</f>
        <v>-946.28499999999997</v>
      </c>
      <c r="E1486" s="29">
        <v>-104.366</v>
      </c>
    </row>
    <row r="1487" spans="4:5" x14ac:dyDescent="0.25">
      <c r="D1487" s="31">
        <f>-946.269</f>
        <v>-946.26900000000001</v>
      </c>
      <c r="E1487" s="29">
        <v>-104.223</v>
      </c>
    </row>
    <row r="1488" spans="4:5" x14ac:dyDescent="0.25">
      <c r="D1488" s="31">
        <f>-946.253</f>
        <v>-946.25300000000004</v>
      </c>
      <c r="E1488" s="29">
        <v>-104.081</v>
      </c>
    </row>
    <row r="1489" spans="4:5" x14ac:dyDescent="0.25">
      <c r="D1489" s="31">
        <f>-946.237</f>
        <v>-946.23699999999997</v>
      </c>
      <c r="E1489" s="29">
        <v>-103.938</v>
      </c>
    </row>
    <row r="1490" spans="4:5" x14ac:dyDescent="0.25">
      <c r="D1490" s="31">
        <f>-946.221</f>
        <v>-946.221</v>
      </c>
      <c r="E1490" s="29">
        <v>-103.79600000000001</v>
      </c>
    </row>
    <row r="1491" spans="4:5" x14ac:dyDescent="0.25">
      <c r="D1491" s="31">
        <f>-946.205</f>
        <v>-946.20500000000004</v>
      </c>
      <c r="E1491" s="29">
        <v>-103.65300000000001</v>
      </c>
    </row>
    <row r="1492" spans="4:5" x14ac:dyDescent="0.25">
      <c r="D1492" s="31">
        <f>-946.189</f>
        <v>-946.18899999999996</v>
      </c>
      <c r="E1492" s="29">
        <v>-103.511</v>
      </c>
    </row>
    <row r="1493" spans="4:5" x14ac:dyDescent="0.25">
      <c r="D1493" s="31">
        <f>-946.173</f>
        <v>-946.173</v>
      </c>
      <c r="E1493" s="29">
        <v>-103.36799999999999</v>
      </c>
    </row>
    <row r="1494" spans="4:5" x14ac:dyDescent="0.25">
      <c r="D1494" s="31">
        <f>-946.157</f>
        <v>-946.15700000000004</v>
      </c>
      <c r="E1494" s="29">
        <v>-103.226</v>
      </c>
    </row>
    <row r="1495" spans="4:5" x14ac:dyDescent="0.25">
      <c r="D1495" s="31">
        <f>-946.141</f>
        <v>-946.14099999999996</v>
      </c>
      <c r="E1495" s="29">
        <v>-103.083</v>
      </c>
    </row>
    <row r="1496" spans="4:5" x14ac:dyDescent="0.25">
      <c r="D1496" s="31">
        <f>-946.125</f>
        <v>-946.125</v>
      </c>
      <c r="E1496" s="29">
        <v>-102.941</v>
      </c>
    </row>
    <row r="1497" spans="4:5" x14ac:dyDescent="0.25">
      <c r="D1497" s="31">
        <f>-946.109</f>
        <v>-946.10900000000004</v>
      </c>
      <c r="E1497" s="29">
        <v>-102.798</v>
      </c>
    </row>
    <row r="1498" spans="4:5" x14ac:dyDescent="0.25">
      <c r="D1498" s="31">
        <f>-946.093</f>
        <v>-946.09299999999996</v>
      </c>
      <c r="E1498" s="29">
        <v>-102.65600000000001</v>
      </c>
    </row>
    <row r="1499" spans="4:5" x14ac:dyDescent="0.25">
      <c r="D1499" s="31">
        <f>-946.077</f>
        <v>-946.077</v>
      </c>
      <c r="E1499" s="29">
        <v>-102.51300000000001</v>
      </c>
    </row>
    <row r="1500" spans="4:5" x14ac:dyDescent="0.25">
      <c r="D1500" s="31">
        <f>-946.061</f>
        <v>-946.06100000000004</v>
      </c>
      <c r="E1500" s="29">
        <v>-102.371</v>
      </c>
    </row>
    <row r="1501" spans="4:5" x14ac:dyDescent="0.25">
      <c r="D1501" s="31">
        <f>-946.045</f>
        <v>-946.04499999999996</v>
      </c>
      <c r="E1501" s="29">
        <v>-102.22799999999999</v>
      </c>
    </row>
    <row r="1502" spans="4:5" x14ac:dyDescent="0.25">
      <c r="D1502" s="31">
        <f>-946.029</f>
        <v>-946.029</v>
      </c>
      <c r="E1502" s="29">
        <v>-102.086</v>
      </c>
    </row>
    <row r="1503" spans="4:5" x14ac:dyDescent="0.25">
      <c r="D1503" s="31">
        <f>-946.013</f>
        <v>-946.01300000000003</v>
      </c>
      <c r="E1503" s="29">
        <v>-101.943</v>
      </c>
    </row>
    <row r="1504" spans="4:5" x14ac:dyDescent="0.25">
      <c r="D1504" s="31">
        <f>-945.997</f>
        <v>-945.99699999999996</v>
      </c>
      <c r="E1504" s="29">
        <v>-101.801</v>
      </c>
    </row>
    <row r="1505" spans="4:5" x14ac:dyDescent="0.25">
      <c r="D1505" s="31">
        <f>-945.981</f>
        <v>-945.98099999999999</v>
      </c>
      <c r="E1505" s="29">
        <v>-101.658</v>
      </c>
    </row>
    <row r="1506" spans="4:5" x14ac:dyDescent="0.25">
      <c r="D1506" s="31">
        <f>-945.965</f>
        <v>-945.96500000000003</v>
      </c>
      <c r="E1506" s="29">
        <v>-101.51600000000001</v>
      </c>
    </row>
    <row r="1507" spans="4:5" x14ac:dyDescent="0.25">
      <c r="D1507" s="31">
        <f>-945.949</f>
        <v>-945.94899999999996</v>
      </c>
      <c r="E1507" s="29">
        <v>-101.374</v>
      </c>
    </row>
    <row r="1508" spans="4:5" x14ac:dyDescent="0.25">
      <c r="D1508" s="31">
        <f>-945.933</f>
        <v>-945.93299999999999</v>
      </c>
      <c r="E1508" s="29">
        <v>-101.23099999999999</v>
      </c>
    </row>
    <row r="1509" spans="4:5" x14ac:dyDescent="0.25">
      <c r="D1509" s="31">
        <f>-945.917</f>
        <v>-945.91700000000003</v>
      </c>
      <c r="E1509" s="29">
        <v>-101.089</v>
      </c>
    </row>
    <row r="1510" spans="4:5" x14ac:dyDescent="0.25">
      <c r="D1510" s="31">
        <f>-945.901</f>
        <v>-945.90099999999995</v>
      </c>
      <c r="E1510" s="29">
        <v>-100.946</v>
      </c>
    </row>
    <row r="1511" spans="4:5" x14ac:dyDescent="0.25">
      <c r="D1511" s="31">
        <f>-945.885</f>
        <v>-945.88499999999999</v>
      </c>
      <c r="E1511" s="29">
        <v>-100.804</v>
      </c>
    </row>
    <row r="1512" spans="4:5" x14ac:dyDescent="0.25">
      <c r="D1512" s="31">
        <f>-945.869</f>
        <v>-945.86900000000003</v>
      </c>
      <c r="E1512" s="29">
        <v>-100.661</v>
      </c>
    </row>
    <row r="1513" spans="4:5" x14ac:dyDescent="0.25">
      <c r="D1513" s="31">
        <f>-945.853</f>
        <v>-945.85299999999995</v>
      </c>
      <c r="E1513" s="29">
        <v>-100.51900000000001</v>
      </c>
    </row>
    <row r="1514" spans="4:5" x14ac:dyDescent="0.25">
      <c r="D1514" s="31">
        <f>-945.837</f>
        <v>-945.83699999999999</v>
      </c>
      <c r="E1514" s="29">
        <v>-100.377</v>
      </c>
    </row>
    <row r="1515" spans="4:5" x14ac:dyDescent="0.25">
      <c r="D1515" s="31">
        <f>-945.821</f>
        <v>-945.82100000000003</v>
      </c>
      <c r="E1515" s="29">
        <v>-100.23399999999999</v>
      </c>
    </row>
    <row r="1516" spans="4:5" x14ac:dyDescent="0.25">
      <c r="D1516" s="31">
        <f>-945.805</f>
        <v>-945.80499999999995</v>
      </c>
      <c r="E1516" s="29">
        <v>-100.092</v>
      </c>
    </row>
    <row r="1517" spans="4:5" x14ac:dyDescent="0.25">
      <c r="D1517" s="31">
        <f>-945.789</f>
        <v>-945.78899999999999</v>
      </c>
      <c r="E1517" s="29">
        <v>-99.9495</v>
      </c>
    </row>
    <row r="1518" spans="4:5" x14ac:dyDescent="0.25">
      <c r="D1518" s="31">
        <f>-945.773</f>
        <v>-945.77300000000002</v>
      </c>
      <c r="E1518" s="29">
        <v>-99.807199999999995</v>
      </c>
    </row>
    <row r="1519" spans="4:5" x14ac:dyDescent="0.25">
      <c r="D1519" s="31">
        <f>-945.757</f>
        <v>-945.75699999999995</v>
      </c>
      <c r="E1519" s="29">
        <v>-99.6648</v>
      </c>
    </row>
    <row r="1520" spans="4:5" x14ac:dyDescent="0.25">
      <c r="D1520" s="31">
        <f>-945.741</f>
        <v>-945.74099999999999</v>
      </c>
      <c r="E1520" s="29">
        <v>-99.522400000000005</v>
      </c>
    </row>
    <row r="1521" spans="4:5" x14ac:dyDescent="0.25">
      <c r="D1521" s="31">
        <f>-945.725</f>
        <v>-945.72500000000002</v>
      </c>
      <c r="E1521" s="29">
        <v>-99.380099999999999</v>
      </c>
    </row>
    <row r="1522" spans="4:5" x14ac:dyDescent="0.25">
      <c r="D1522" s="31">
        <f>-945.709</f>
        <v>-945.70899999999995</v>
      </c>
      <c r="E1522" s="29">
        <v>-99.237700000000004</v>
      </c>
    </row>
    <row r="1523" spans="4:5" x14ac:dyDescent="0.25">
      <c r="D1523" s="31">
        <f>-945.693</f>
        <v>-945.69299999999998</v>
      </c>
      <c r="E1523" s="29">
        <v>-99.095399999999998</v>
      </c>
    </row>
    <row r="1524" spans="4:5" x14ac:dyDescent="0.25">
      <c r="D1524" s="31">
        <f>-945.677</f>
        <v>-945.67700000000002</v>
      </c>
      <c r="E1524" s="29">
        <v>-98.953100000000006</v>
      </c>
    </row>
    <row r="1525" spans="4:5" x14ac:dyDescent="0.25">
      <c r="D1525" s="31">
        <f>-945.661</f>
        <v>-945.66099999999994</v>
      </c>
      <c r="E1525" s="29">
        <v>-98.810699999999997</v>
      </c>
    </row>
    <row r="1526" spans="4:5" x14ac:dyDescent="0.25">
      <c r="D1526" s="31">
        <f>-945.645</f>
        <v>-945.64499999999998</v>
      </c>
      <c r="E1526" s="29">
        <v>-98.668400000000005</v>
      </c>
    </row>
    <row r="1527" spans="4:5" x14ac:dyDescent="0.25">
      <c r="D1527" s="31">
        <f>-945.629</f>
        <v>-945.62900000000002</v>
      </c>
      <c r="E1527" s="29">
        <v>-98.5261</v>
      </c>
    </row>
    <row r="1528" spans="4:5" x14ac:dyDescent="0.25">
      <c r="D1528" s="31">
        <f>-945.613</f>
        <v>-945.61300000000006</v>
      </c>
      <c r="E1528" s="29">
        <v>-98.383799999999994</v>
      </c>
    </row>
    <row r="1529" spans="4:5" x14ac:dyDescent="0.25">
      <c r="D1529" s="31">
        <f>-945.597</f>
        <v>-945.59699999999998</v>
      </c>
      <c r="E1529" s="29">
        <v>-98.241500000000002</v>
      </c>
    </row>
    <row r="1530" spans="4:5" x14ac:dyDescent="0.25">
      <c r="D1530" s="31">
        <f>-945.581</f>
        <v>-945.58100000000002</v>
      </c>
      <c r="E1530" s="29">
        <v>-98.099199999999996</v>
      </c>
    </row>
    <row r="1531" spans="4:5" x14ac:dyDescent="0.25">
      <c r="D1531" s="31">
        <f>-945.565</f>
        <v>-945.56500000000005</v>
      </c>
      <c r="E1531" s="29">
        <v>-97.956900000000005</v>
      </c>
    </row>
    <row r="1532" spans="4:5" x14ac:dyDescent="0.25">
      <c r="D1532" s="31">
        <f>-945.549</f>
        <v>-945.54899999999998</v>
      </c>
      <c r="E1532" s="29">
        <v>-97.814599999999999</v>
      </c>
    </row>
    <row r="1533" spans="4:5" x14ac:dyDescent="0.25">
      <c r="D1533" s="31">
        <f>-945.533</f>
        <v>-945.53300000000002</v>
      </c>
      <c r="E1533" s="29">
        <v>-97.672300000000007</v>
      </c>
    </row>
    <row r="1534" spans="4:5" x14ac:dyDescent="0.25">
      <c r="D1534" s="31">
        <f>-945.517</f>
        <v>-945.51700000000005</v>
      </c>
      <c r="E1534" s="29">
        <v>-97.53</v>
      </c>
    </row>
    <row r="1535" spans="4:5" x14ac:dyDescent="0.25">
      <c r="D1535" s="31">
        <f>-945.501</f>
        <v>-945.50099999999998</v>
      </c>
      <c r="E1535" s="29">
        <v>-97.387799999999999</v>
      </c>
    </row>
    <row r="1536" spans="4:5" x14ac:dyDescent="0.25">
      <c r="D1536" s="31">
        <f>-945.485</f>
        <v>-945.48500000000001</v>
      </c>
      <c r="E1536" s="29">
        <v>-97.245500000000007</v>
      </c>
    </row>
    <row r="1537" spans="4:5" x14ac:dyDescent="0.25">
      <c r="D1537" s="31">
        <f>-945.469</f>
        <v>-945.46900000000005</v>
      </c>
      <c r="E1537" s="29">
        <v>-97.103300000000004</v>
      </c>
    </row>
    <row r="1538" spans="4:5" x14ac:dyDescent="0.25">
      <c r="D1538" s="31">
        <f>-945.453</f>
        <v>-945.45299999999997</v>
      </c>
      <c r="E1538" s="29">
        <v>-96.960999999999999</v>
      </c>
    </row>
    <row r="1539" spans="4:5" x14ac:dyDescent="0.25">
      <c r="D1539" s="31">
        <f>-945.438</f>
        <v>-945.43799999999999</v>
      </c>
      <c r="E1539" s="29">
        <v>-96.818799999999996</v>
      </c>
    </row>
    <row r="1540" spans="4:5" x14ac:dyDescent="0.25">
      <c r="D1540" s="31">
        <f>-945.422</f>
        <v>-945.42200000000003</v>
      </c>
      <c r="E1540" s="29">
        <v>-96.676500000000004</v>
      </c>
    </row>
    <row r="1541" spans="4:5" x14ac:dyDescent="0.25">
      <c r="D1541" s="31">
        <f>-945.406</f>
        <v>-945.40599999999995</v>
      </c>
      <c r="E1541" s="29">
        <v>-96.534300000000002</v>
      </c>
    </row>
    <row r="1542" spans="4:5" x14ac:dyDescent="0.25">
      <c r="D1542" s="31">
        <f>-945.39</f>
        <v>-945.39</v>
      </c>
      <c r="E1542" s="29">
        <v>-96.392099999999999</v>
      </c>
    </row>
    <row r="1543" spans="4:5" x14ac:dyDescent="0.25">
      <c r="D1543" s="31">
        <f>-945.374</f>
        <v>-945.37400000000002</v>
      </c>
      <c r="E1543" s="29">
        <v>-96.249799999999993</v>
      </c>
    </row>
    <row r="1544" spans="4:5" x14ac:dyDescent="0.25">
      <c r="D1544" s="31">
        <f>-945.358</f>
        <v>-945.35799999999995</v>
      </c>
      <c r="E1544" s="29">
        <v>-96.107600000000005</v>
      </c>
    </row>
    <row r="1545" spans="4:5" x14ac:dyDescent="0.25">
      <c r="D1545" s="31">
        <f>-945.342</f>
        <v>-945.34199999999998</v>
      </c>
      <c r="E1545" s="29">
        <v>-95.965400000000002</v>
      </c>
    </row>
    <row r="1546" spans="4:5" x14ac:dyDescent="0.25">
      <c r="D1546" s="31">
        <f>-945.326</f>
        <v>-945.32600000000002</v>
      </c>
      <c r="E1546" s="29">
        <v>-95.8232</v>
      </c>
    </row>
    <row r="1547" spans="4:5" x14ac:dyDescent="0.25">
      <c r="D1547" s="31">
        <f>-945.31</f>
        <v>-945.31</v>
      </c>
      <c r="E1547" s="29">
        <v>-95.680999999999997</v>
      </c>
    </row>
    <row r="1548" spans="4:5" x14ac:dyDescent="0.25">
      <c r="D1548" s="31">
        <f>-945.294</f>
        <v>-945.29399999999998</v>
      </c>
      <c r="E1548" s="29">
        <v>-95.538799999999995</v>
      </c>
    </row>
    <row r="1549" spans="4:5" x14ac:dyDescent="0.25">
      <c r="D1549" s="31">
        <f>-945.278</f>
        <v>-945.27800000000002</v>
      </c>
      <c r="E1549" s="29">
        <v>-95.396600000000007</v>
      </c>
    </row>
    <row r="1550" spans="4:5" x14ac:dyDescent="0.25">
      <c r="D1550" s="31">
        <f>-945.262</f>
        <v>-945.26199999999994</v>
      </c>
      <c r="E1550" s="29">
        <v>-95.254499999999993</v>
      </c>
    </row>
    <row r="1551" spans="4:5" x14ac:dyDescent="0.25">
      <c r="D1551" s="31">
        <f>-945.246</f>
        <v>-945.24599999999998</v>
      </c>
      <c r="E1551" s="29">
        <v>-95.112300000000005</v>
      </c>
    </row>
    <row r="1552" spans="4:5" x14ac:dyDescent="0.25">
      <c r="D1552" s="31">
        <f>-945.23</f>
        <v>-945.23</v>
      </c>
      <c r="E1552" s="29">
        <v>-94.970100000000002</v>
      </c>
    </row>
    <row r="1553" spans="4:5" x14ac:dyDescent="0.25">
      <c r="D1553" s="31">
        <f>-945.214</f>
        <v>-945.21400000000006</v>
      </c>
      <c r="E1553" s="29">
        <v>-94.8279</v>
      </c>
    </row>
    <row r="1554" spans="4:5" x14ac:dyDescent="0.25">
      <c r="D1554" s="31">
        <f>-945.198</f>
        <v>-945.19799999999998</v>
      </c>
      <c r="E1554" s="29">
        <v>-94.6858</v>
      </c>
    </row>
    <row r="1555" spans="4:5" x14ac:dyDescent="0.25">
      <c r="D1555" s="31">
        <f>-945.182</f>
        <v>-945.18200000000002</v>
      </c>
      <c r="E1555" s="29">
        <v>-94.543599999999998</v>
      </c>
    </row>
    <row r="1556" spans="4:5" x14ac:dyDescent="0.25">
      <c r="D1556" s="31">
        <f>-945.166</f>
        <v>-945.16600000000005</v>
      </c>
      <c r="E1556" s="29">
        <v>-94.401499999999999</v>
      </c>
    </row>
    <row r="1557" spans="4:5" x14ac:dyDescent="0.25">
      <c r="D1557" s="31">
        <f>-945.15</f>
        <v>-945.15</v>
      </c>
      <c r="E1557" s="29">
        <v>-94.259399999999999</v>
      </c>
    </row>
    <row r="1558" spans="4:5" x14ac:dyDescent="0.25">
      <c r="D1558" s="31">
        <f>-945.134</f>
        <v>-945.13400000000001</v>
      </c>
      <c r="E1558" s="29">
        <v>-94.117199999999997</v>
      </c>
    </row>
    <row r="1559" spans="4:5" x14ac:dyDescent="0.25">
      <c r="D1559" s="31">
        <f>-945.118</f>
        <v>-945.11800000000005</v>
      </c>
      <c r="E1559" s="29">
        <v>-93.975099999999998</v>
      </c>
    </row>
    <row r="1560" spans="4:5" x14ac:dyDescent="0.25">
      <c r="D1560" s="31">
        <f>-945.102</f>
        <v>-945.10199999999998</v>
      </c>
      <c r="E1560" s="29">
        <v>-93.832999999999998</v>
      </c>
    </row>
    <row r="1561" spans="4:5" x14ac:dyDescent="0.25">
      <c r="D1561" s="31">
        <f>-945.086</f>
        <v>-945.08600000000001</v>
      </c>
      <c r="E1561" s="29">
        <v>-93.690899999999999</v>
      </c>
    </row>
    <row r="1562" spans="4:5" x14ac:dyDescent="0.25">
      <c r="D1562" s="31">
        <f>-945.07</f>
        <v>-945.07</v>
      </c>
      <c r="E1562" s="29">
        <v>-93.5488</v>
      </c>
    </row>
    <row r="1563" spans="4:5" x14ac:dyDescent="0.25">
      <c r="D1563" s="31">
        <f>-945.054</f>
        <v>-945.05399999999997</v>
      </c>
      <c r="E1563" s="29">
        <v>-93.406700000000001</v>
      </c>
    </row>
    <row r="1564" spans="4:5" x14ac:dyDescent="0.25">
      <c r="D1564" s="31">
        <f>-945.038</f>
        <v>-945.03800000000001</v>
      </c>
      <c r="E1564" s="29">
        <v>-93.264600000000002</v>
      </c>
    </row>
    <row r="1565" spans="4:5" x14ac:dyDescent="0.25">
      <c r="D1565" s="31">
        <f>-945.022</f>
        <v>-945.02200000000005</v>
      </c>
      <c r="E1565" s="29">
        <v>-93.122500000000002</v>
      </c>
    </row>
    <row r="1566" spans="4:5" x14ac:dyDescent="0.25">
      <c r="D1566" s="31">
        <f>-945.006</f>
        <v>-945.00599999999997</v>
      </c>
      <c r="E1566" s="29">
        <v>-92.980400000000003</v>
      </c>
    </row>
    <row r="1567" spans="4:5" x14ac:dyDescent="0.25">
      <c r="D1567" s="31">
        <f>-944.99</f>
        <v>-944.99</v>
      </c>
      <c r="E1567" s="29">
        <v>-92.838300000000004</v>
      </c>
    </row>
    <row r="1568" spans="4:5" x14ac:dyDescent="0.25">
      <c r="D1568" s="31">
        <f>-944.974</f>
        <v>-944.97400000000005</v>
      </c>
      <c r="E1568" s="29">
        <v>-92.696200000000005</v>
      </c>
    </row>
    <row r="1569" spans="4:5" x14ac:dyDescent="0.25">
      <c r="D1569" s="31">
        <f>-944.958</f>
        <v>-944.95799999999997</v>
      </c>
      <c r="E1569" s="29">
        <v>-92.554199999999994</v>
      </c>
    </row>
    <row r="1570" spans="4:5" x14ac:dyDescent="0.25">
      <c r="D1570" s="31">
        <f>-944.942</f>
        <v>-944.94200000000001</v>
      </c>
      <c r="E1570" s="29">
        <v>-92.412099999999995</v>
      </c>
    </row>
    <row r="1571" spans="4:5" x14ac:dyDescent="0.25">
      <c r="D1571" s="31">
        <f>-944.926</f>
        <v>-944.92600000000004</v>
      </c>
      <c r="E1571" s="29">
        <v>-92.270099999999999</v>
      </c>
    </row>
    <row r="1572" spans="4:5" x14ac:dyDescent="0.25">
      <c r="D1572" s="31">
        <f>-944.91</f>
        <v>-944.91</v>
      </c>
      <c r="E1572" s="29">
        <v>-92.128</v>
      </c>
    </row>
    <row r="1573" spans="4:5" x14ac:dyDescent="0.25">
      <c r="D1573" s="31">
        <f>-944.894</f>
        <v>-944.89400000000001</v>
      </c>
      <c r="E1573" s="29">
        <v>-91.986000000000004</v>
      </c>
    </row>
    <row r="1574" spans="4:5" x14ac:dyDescent="0.25">
      <c r="D1574" s="31">
        <f>-944.878</f>
        <v>-944.87800000000004</v>
      </c>
      <c r="E1574" s="29">
        <v>-91.843999999999994</v>
      </c>
    </row>
    <row r="1575" spans="4:5" x14ac:dyDescent="0.25">
      <c r="D1575" s="31">
        <f>-944.862</f>
        <v>-944.86199999999997</v>
      </c>
      <c r="E1575" s="29">
        <v>-91.701899999999995</v>
      </c>
    </row>
    <row r="1576" spans="4:5" x14ac:dyDescent="0.25">
      <c r="D1576" s="31">
        <f>-944.846</f>
        <v>-944.846</v>
      </c>
      <c r="E1576" s="29">
        <v>-91.559899999999999</v>
      </c>
    </row>
    <row r="1577" spans="4:5" x14ac:dyDescent="0.25">
      <c r="D1577" s="31">
        <f>-944.83</f>
        <v>-944.83</v>
      </c>
      <c r="E1577" s="29">
        <v>-91.417900000000003</v>
      </c>
    </row>
    <row r="1578" spans="4:5" x14ac:dyDescent="0.25">
      <c r="D1578" s="31">
        <f>-944.814</f>
        <v>-944.81399999999996</v>
      </c>
      <c r="E1578" s="29">
        <v>-91.275899999999993</v>
      </c>
    </row>
    <row r="1579" spans="4:5" x14ac:dyDescent="0.25">
      <c r="D1579" s="31">
        <f>-944.798</f>
        <v>-944.798</v>
      </c>
      <c r="E1579" s="29">
        <v>-91.133899999999997</v>
      </c>
    </row>
    <row r="1580" spans="4:5" x14ac:dyDescent="0.25">
      <c r="D1580" s="31">
        <f>-944.782</f>
        <v>-944.78200000000004</v>
      </c>
      <c r="E1580" s="29">
        <v>-90.991900000000001</v>
      </c>
    </row>
    <row r="1581" spans="4:5" x14ac:dyDescent="0.25">
      <c r="D1581" s="31">
        <f>-944.766</f>
        <v>-944.76599999999996</v>
      </c>
      <c r="E1581" s="29">
        <v>-90.849900000000005</v>
      </c>
    </row>
    <row r="1582" spans="4:5" x14ac:dyDescent="0.25">
      <c r="D1582" s="31">
        <f>-944.75</f>
        <v>-944.75</v>
      </c>
      <c r="E1582" s="29">
        <v>-90.707899999999995</v>
      </c>
    </row>
    <row r="1583" spans="4:5" x14ac:dyDescent="0.25">
      <c r="D1583" s="31">
        <f>-944.734</f>
        <v>-944.73400000000004</v>
      </c>
      <c r="E1583" s="29">
        <v>-90.565899999999999</v>
      </c>
    </row>
    <row r="1584" spans="4:5" x14ac:dyDescent="0.25">
      <c r="D1584" s="31">
        <f>-944.718</f>
        <v>-944.71799999999996</v>
      </c>
      <c r="E1584" s="29">
        <v>-90.424000000000007</v>
      </c>
    </row>
    <row r="1585" spans="4:5" x14ac:dyDescent="0.25">
      <c r="D1585" s="31">
        <f>-944.702</f>
        <v>-944.702</v>
      </c>
      <c r="E1585" s="29">
        <v>-90.281999999999996</v>
      </c>
    </row>
    <row r="1586" spans="4:5" x14ac:dyDescent="0.25">
      <c r="D1586" s="31">
        <f>-944.686</f>
        <v>-944.68600000000004</v>
      </c>
      <c r="E1586" s="29">
        <v>-90.14</v>
      </c>
    </row>
    <row r="1587" spans="4:5" x14ac:dyDescent="0.25">
      <c r="D1587" s="31">
        <f>-944.67</f>
        <v>-944.67</v>
      </c>
      <c r="E1587" s="29">
        <v>-89.998099999999994</v>
      </c>
    </row>
    <row r="1588" spans="4:5" x14ac:dyDescent="0.25">
      <c r="D1588" s="31">
        <f>-944.654</f>
        <v>-944.654</v>
      </c>
      <c r="E1588" s="29">
        <v>-89.856099999999998</v>
      </c>
    </row>
    <row r="1589" spans="4:5" x14ac:dyDescent="0.25">
      <c r="D1589" s="31">
        <f>-944.638</f>
        <v>-944.63800000000003</v>
      </c>
      <c r="E1589" s="29">
        <v>-89.714200000000005</v>
      </c>
    </row>
    <row r="1590" spans="4:5" x14ac:dyDescent="0.25">
      <c r="D1590" s="31">
        <f>-944.622</f>
        <v>-944.62199999999996</v>
      </c>
      <c r="E1590" s="29">
        <v>-89.572199999999995</v>
      </c>
    </row>
    <row r="1591" spans="4:5" x14ac:dyDescent="0.25">
      <c r="D1591" s="31">
        <f>-944.606</f>
        <v>-944.60599999999999</v>
      </c>
      <c r="E1591" s="29">
        <v>-89.430300000000003</v>
      </c>
    </row>
    <row r="1592" spans="4:5" x14ac:dyDescent="0.25">
      <c r="D1592" s="31">
        <f>-944.59</f>
        <v>-944.59</v>
      </c>
      <c r="E1592" s="29">
        <v>-89.288399999999996</v>
      </c>
    </row>
    <row r="1593" spans="4:5" x14ac:dyDescent="0.25">
      <c r="D1593" s="31">
        <f>-944.574</f>
        <v>-944.57399999999996</v>
      </c>
      <c r="E1593" s="29">
        <v>-89.146500000000003</v>
      </c>
    </row>
    <row r="1594" spans="4:5" x14ac:dyDescent="0.25">
      <c r="D1594" s="31">
        <f>-944.558</f>
        <v>-944.55799999999999</v>
      </c>
      <c r="E1594" s="29">
        <v>-89.004599999999996</v>
      </c>
    </row>
    <row r="1595" spans="4:5" x14ac:dyDescent="0.25">
      <c r="D1595" s="31">
        <f>-944.542</f>
        <v>-944.54200000000003</v>
      </c>
      <c r="E1595" s="29">
        <v>-88.862700000000004</v>
      </c>
    </row>
    <row r="1596" spans="4:5" x14ac:dyDescent="0.25">
      <c r="D1596" s="31">
        <f>-944.526</f>
        <v>-944.52599999999995</v>
      </c>
      <c r="E1596" s="29">
        <v>-88.720799999999997</v>
      </c>
    </row>
    <row r="1597" spans="4:5" x14ac:dyDescent="0.25">
      <c r="D1597" s="31">
        <f>-944.51</f>
        <v>-944.51</v>
      </c>
      <c r="E1597" s="29">
        <v>-88.578900000000004</v>
      </c>
    </row>
    <row r="1598" spans="4:5" x14ac:dyDescent="0.25">
      <c r="D1598" s="31">
        <f>-944.494</f>
        <v>-944.49400000000003</v>
      </c>
      <c r="E1598" s="29">
        <v>-88.436999999999998</v>
      </c>
    </row>
    <row r="1599" spans="4:5" x14ac:dyDescent="0.25">
      <c r="D1599" s="31">
        <f>-944.478</f>
        <v>-944.47799999999995</v>
      </c>
      <c r="E1599" s="29">
        <v>-88.295100000000005</v>
      </c>
    </row>
    <row r="1600" spans="4:5" x14ac:dyDescent="0.25">
      <c r="D1600" s="31">
        <f>-944.462</f>
        <v>-944.46199999999999</v>
      </c>
      <c r="E1600" s="29">
        <v>-88.153199999999998</v>
      </c>
    </row>
    <row r="1601" spans="4:5" x14ac:dyDescent="0.25">
      <c r="D1601" s="31">
        <f>-944.446</f>
        <v>-944.44600000000003</v>
      </c>
      <c r="E1601" s="29">
        <v>-88.011399999999995</v>
      </c>
    </row>
    <row r="1602" spans="4:5" x14ac:dyDescent="0.25">
      <c r="D1602" s="31">
        <f>-944.43</f>
        <v>-944.43</v>
      </c>
      <c r="E1602" s="29">
        <v>-87.869500000000002</v>
      </c>
    </row>
    <row r="1603" spans="4:5" x14ac:dyDescent="0.25">
      <c r="D1603" s="31">
        <f>-944.414</f>
        <v>-944.41399999999999</v>
      </c>
      <c r="E1603" s="29">
        <v>-87.727599999999995</v>
      </c>
    </row>
    <row r="1604" spans="4:5" x14ac:dyDescent="0.25">
      <c r="D1604" s="31">
        <f>-944.398</f>
        <v>-944.39800000000002</v>
      </c>
      <c r="E1604" s="29">
        <v>-87.585800000000006</v>
      </c>
    </row>
    <row r="1605" spans="4:5" x14ac:dyDescent="0.25">
      <c r="D1605" s="31">
        <f>-944.382</f>
        <v>-944.38199999999995</v>
      </c>
      <c r="E1605" s="29">
        <v>-87.443899999999999</v>
      </c>
    </row>
    <row r="1606" spans="4:5" x14ac:dyDescent="0.25">
      <c r="D1606" s="31">
        <f>-944.366</f>
        <v>-944.36599999999999</v>
      </c>
      <c r="E1606" s="29">
        <v>-87.302099999999996</v>
      </c>
    </row>
    <row r="1607" spans="4:5" x14ac:dyDescent="0.25">
      <c r="D1607" s="31">
        <f>-944.35</f>
        <v>-944.35</v>
      </c>
      <c r="E1607" s="29">
        <v>-87.160300000000007</v>
      </c>
    </row>
    <row r="1608" spans="4:5" x14ac:dyDescent="0.25">
      <c r="D1608" s="31">
        <f>-944.334</f>
        <v>-944.33399999999995</v>
      </c>
      <c r="E1608" s="29">
        <v>-87.0184</v>
      </c>
    </row>
    <row r="1609" spans="4:5" x14ac:dyDescent="0.25">
      <c r="D1609" s="31">
        <f>-944.318</f>
        <v>-944.31799999999998</v>
      </c>
      <c r="E1609" s="29">
        <v>-86.876599999999996</v>
      </c>
    </row>
    <row r="1610" spans="4:5" x14ac:dyDescent="0.25">
      <c r="D1610" s="31">
        <f>-944.302</f>
        <v>-944.30200000000002</v>
      </c>
      <c r="E1610" s="29">
        <v>-86.734800000000007</v>
      </c>
    </row>
    <row r="1611" spans="4:5" x14ac:dyDescent="0.25">
      <c r="D1611" s="31">
        <f>-944.286</f>
        <v>-944.28599999999994</v>
      </c>
      <c r="E1611" s="29">
        <v>-86.593000000000004</v>
      </c>
    </row>
    <row r="1612" spans="4:5" x14ac:dyDescent="0.25">
      <c r="D1612" s="31">
        <f>-944.27</f>
        <v>-944.27</v>
      </c>
      <c r="E1612" s="29">
        <v>-86.4512</v>
      </c>
    </row>
    <row r="1613" spans="4:5" x14ac:dyDescent="0.25">
      <c r="D1613" s="31">
        <f>-944.254</f>
        <v>-944.25400000000002</v>
      </c>
      <c r="E1613" s="29">
        <v>-86.309399999999997</v>
      </c>
    </row>
    <row r="1614" spans="4:5" x14ac:dyDescent="0.25">
      <c r="D1614" s="31">
        <f>-944.238</f>
        <v>-944.23800000000006</v>
      </c>
      <c r="E1614" s="29">
        <v>-86.167599999999993</v>
      </c>
    </row>
    <row r="1615" spans="4:5" x14ac:dyDescent="0.25">
      <c r="D1615" s="31">
        <f>-944.222</f>
        <v>-944.22199999999998</v>
      </c>
      <c r="E1615" s="29">
        <v>-86.025899999999993</v>
      </c>
    </row>
    <row r="1616" spans="4:5" x14ac:dyDescent="0.25">
      <c r="D1616" s="31">
        <f>-944.206</f>
        <v>-944.20600000000002</v>
      </c>
      <c r="E1616" s="29">
        <v>-85.884100000000004</v>
      </c>
    </row>
    <row r="1617" spans="4:5" x14ac:dyDescent="0.25">
      <c r="D1617" s="31">
        <f>-944.19</f>
        <v>-944.19</v>
      </c>
      <c r="E1617" s="29">
        <v>-85.7423</v>
      </c>
    </row>
    <row r="1618" spans="4:5" x14ac:dyDescent="0.25">
      <c r="D1618" s="31">
        <f>-944.174</f>
        <v>-944.17399999999998</v>
      </c>
      <c r="E1618" s="29">
        <v>-85.6006</v>
      </c>
    </row>
    <row r="1619" spans="4:5" x14ac:dyDescent="0.25">
      <c r="D1619" s="31">
        <f>-944.158</f>
        <v>-944.15800000000002</v>
      </c>
      <c r="E1619" s="29">
        <v>-85.458799999999997</v>
      </c>
    </row>
    <row r="1620" spans="4:5" x14ac:dyDescent="0.25">
      <c r="D1620" s="31">
        <f>-944.142</f>
        <v>-944.14200000000005</v>
      </c>
      <c r="E1620" s="29">
        <v>-85.316999999999993</v>
      </c>
    </row>
    <row r="1621" spans="4:5" x14ac:dyDescent="0.25">
      <c r="D1621" s="31">
        <f>-944.126</f>
        <v>-944.12599999999998</v>
      </c>
      <c r="E1621" s="29">
        <v>-85.175299999999993</v>
      </c>
    </row>
    <row r="1622" spans="4:5" x14ac:dyDescent="0.25">
      <c r="D1622" s="31">
        <f>-944.11</f>
        <v>-944.11</v>
      </c>
      <c r="E1622" s="29">
        <v>-85.033600000000007</v>
      </c>
    </row>
    <row r="1623" spans="4:5" x14ac:dyDescent="0.25">
      <c r="D1623" s="31">
        <f>-944.094</f>
        <v>-944.09400000000005</v>
      </c>
      <c r="E1623" s="29">
        <v>-84.891800000000003</v>
      </c>
    </row>
    <row r="1624" spans="4:5" x14ac:dyDescent="0.25">
      <c r="D1624" s="31">
        <f>-944.078</f>
        <v>-944.07799999999997</v>
      </c>
      <c r="E1624" s="29">
        <v>-84.750100000000003</v>
      </c>
    </row>
    <row r="1625" spans="4:5" x14ac:dyDescent="0.25">
      <c r="D1625" s="31">
        <f>-944.062</f>
        <v>-944.06200000000001</v>
      </c>
      <c r="E1625" s="29">
        <v>-84.608400000000003</v>
      </c>
    </row>
    <row r="1626" spans="4:5" x14ac:dyDescent="0.25">
      <c r="D1626" s="31">
        <f>-944.046</f>
        <v>-944.04600000000005</v>
      </c>
      <c r="E1626" s="29">
        <v>-84.466700000000003</v>
      </c>
    </row>
    <row r="1627" spans="4:5" x14ac:dyDescent="0.25">
      <c r="D1627" s="31">
        <f>-944.03</f>
        <v>-944.03</v>
      </c>
      <c r="E1627" s="29">
        <v>-84.325000000000003</v>
      </c>
    </row>
    <row r="1628" spans="4:5" x14ac:dyDescent="0.25">
      <c r="D1628" s="31">
        <f>-944.014</f>
        <v>-944.01400000000001</v>
      </c>
      <c r="E1628" s="29">
        <v>-84.183300000000003</v>
      </c>
    </row>
    <row r="1629" spans="4:5" x14ac:dyDescent="0.25">
      <c r="D1629" s="31">
        <f>-943.998</f>
        <v>-943.99800000000005</v>
      </c>
      <c r="E1629" s="29">
        <v>-84.041600000000003</v>
      </c>
    </row>
    <row r="1630" spans="4:5" x14ac:dyDescent="0.25">
      <c r="D1630" s="31">
        <f>-943.982</f>
        <v>-943.98199999999997</v>
      </c>
      <c r="E1630" s="29">
        <v>-83.899900000000002</v>
      </c>
    </row>
    <row r="1631" spans="4:5" x14ac:dyDescent="0.25">
      <c r="D1631" s="31">
        <f>-943.966</f>
        <v>-943.96600000000001</v>
      </c>
      <c r="E1631" s="29">
        <v>-83.758200000000002</v>
      </c>
    </row>
    <row r="1632" spans="4:5" x14ac:dyDescent="0.25">
      <c r="D1632" s="31">
        <f>-943.95</f>
        <v>-943.95</v>
      </c>
      <c r="E1632" s="29">
        <v>-83.616500000000002</v>
      </c>
    </row>
    <row r="1633" spans="4:5" x14ac:dyDescent="0.25">
      <c r="D1633" s="31">
        <f>-943.934</f>
        <v>-943.93399999999997</v>
      </c>
      <c r="E1633" s="29">
        <v>-83.474900000000005</v>
      </c>
    </row>
    <row r="1634" spans="4:5" x14ac:dyDescent="0.25">
      <c r="D1634" s="31">
        <f>-943.918</f>
        <v>-943.91800000000001</v>
      </c>
      <c r="E1634" s="29">
        <v>-83.333200000000005</v>
      </c>
    </row>
    <row r="1635" spans="4:5" x14ac:dyDescent="0.25">
      <c r="D1635" s="31">
        <f>-943.902</f>
        <v>-943.90200000000004</v>
      </c>
      <c r="E1635" s="29">
        <v>-83.191599999999994</v>
      </c>
    </row>
    <row r="1636" spans="4:5" x14ac:dyDescent="0.25">
      <c r="D1636" s="31">
        <f>-943.886</f>
        <v>-943.88599999999997</v>
      </c>
      <c r="E1636" s="29">
        <v>-83.049899999999994</v>
      </c>
    </row>
    <row r="1637" spans="4:5" x14ac:dyDescent="0.25">
      <c r="D1637" s="31">
        <f>-943.87</f>
        <v>-943.87</v>
      </c>
      <c r="E1637" s="29">
        <v>-82.908299999999997</v>
      </c>
    </row>
    <row r="1638" spans="4:5" x14ac:dyDescent="0.25">
      <c r="D1638" s="31">
        <f>-943.854</f>
        <v>-943.85400000000004</v>
      </c>
      <c r="E1638" s="29">
        <v>-82.766599999999997</v>
      </c>
    </row>
    <row r="1639" spans="4:5" x14ac:dyDescent="0.25">
      <c r="D1639" s="31">
        <f>-943.838</f>
        <v>-943.83799999999997</v>
      </c>
      <c r="E1639" s="29">
        <v>-82.625</v>
      </c>
    </row>
    <row r="1640" spans="4:5" x14ac:dyDescent="0.25">
      <c r="D1640" s="31">
        <f>-943.822</f>
        <v>-943.822</v>
      </c>
      <c r="E1640" s="29">
        <v>-82.483400000000003</v>
      </c>
    </row>
    <row r="1641" spans="4:5" x14ac:dyDescent="0.25">
      <c r="D1641" s="31">
        <f>-943.806</f>
        <v>-943.80600000000004</v>
      </c>
      <c r="E1641" s="29">
        <v>-82.341800000000006</v>
      </c>
    </row>
    <row r="1642" spans="4:5" x14ac:dyDescent="0.25">
      <c r="D1642" s="31">
        <f>-943.79</f>
        <v>-943.79</v>
      </c>
      <c r="E1642" s="29">
        <v>-82.200199999999995</v>
      </c>
    </row>
    <row r="1643" spans="4:5" x14ac:dyDescent="0.25">
      <c r="D1643" s="31">
        <f>-943.774</f>
        <v>-943.774</v>
      </c>
      <c r="E1643" s="29">
        <v>-82.058599999999998</v>
      </c>
    </row>
    <row r="1644" spans="4:5" x14ac:dyDescent="0.25">
      <c r="D1644" s="31">
        <f>-943.758</f>
        <v>-943.75800000000004</v>
      </c>
      <c r="E1644" s="29">
        <v>-81.917000000000002</v>
      </c>
    </row>
    <row r="1645" spans="4:5" x14ac:dyDescent="0.25">
      <c r="D1645" s="31">
        <f>-943.742</f>
        <v>-943.74199999999996</v>
      </c>
      <c r="E1645" s="29">
        <v>-81.775400000000005</v>
      </c>
    </row>
    <row r="1646" spans="4:5" x14ac:dyDescent="0.25">
      <c r="D1646" s="31">
        <f>-943.726</f>
        <v>-943.726</v>
      </c>
      <c r="E1646" s="29">
        <v>-81.633799999999994</v>
      </c>
    </row>
    <row r="1647" spans="4:5" x14ac:dyDescent="0.25">
      <c r="D1647" s="31">
        <f>-943.71</f>
        <v>-943.71</v>
      </c>
      <c r="E1647" s="29">
        <v>-81.492199999999997</v>
      </c>
    </row>
    <row r="1648" spans="4:5" x14ac:dyDescent="0.25">
      <c r="D1648" s="31">
        <f>-943.694</f>
        <v>-943.69399999999996</v>
      </c>
      <c r="E1648" s="29">
        <v>-81.3506</v>
      </c>
    </row>
    <row r="1649" spans="4:5" x14ac:dyDescent="0.25">
      <c r="D1649" s="31">
        <f>-943.678</f>
        <v>-943.678</v>
      </c>
      <c r="E1649" s="29">
        <v>-81.209100000000007</v>
      </c>
    </row>
    <row r="1650" spans="4:5" x14ac:dyDescent="0.25">
      <c r="D1650" s="31">
        <f>-943.662</f>
        <v>-943.66200000000003</v>
      </c>
      <c r="E1650" s="29">
        <v>-81.067499999999995</v>
      </c>
    </row>
    <row r="1651" spans="4:5" x14ac:dyDescent="0.25">
      <c r="D1651" s="31">
        <f>-943.646</f>
        <v>-943.64599999999996</v>
      </c>
      <c r="E1651" s="29">
        <v>-80.926000000000002</v>
      </c>
    </row>
    <row r="1652" spans="4:5" x14ac:dyDescent="0.25">
      <c r="D1652" s="31">
        <f>-943.63</f>
        <v>-943.63</v>
      </c>
      <c r="E1652" s="29">
        <v>-80.784400000000005</v>
      </c>
    </row>
    <row r="1653" spans="4:5" x14ac:dyDescent="0.25">
      <c r="D1653" s="31">
        <f>-943.615</f>
        <v>-943.61500000000001</v>
      </c>
      <c r="E1653" s="29">
        <v>-80.642899999999997</v>
      </c>
    </row>
    <row r="1654" spans="4:5" x14ac:dyDescent="0.25">
      <c r="D1654" s="31">
        <f>-943.599</f>
        <v>-943.59900000000005</v>
      </c>
      <c r="E1654" s="29">
        <v>-80.501300000000001</v>
      </c>
    </row>
    <row r="1655" spans="4:5" x14ac:dyDescent="0.25">
      <c r="D1655" s="31">
        <f>-943.583</f>
        <v>-943.58299999999997</v>
      </c>
      <c r="E1655" s="29">
        <v>-80.359800000000007</v>
      </c>
    </row>
    <row r="1656" spans="4:5" x14ac:dyDescent="0.25">
      <c r="D1656" s="31">
        <f>-943.567</f>
        <v>-943.56700000000001</v>
      </c>
      <c r="E1656" s="29">
        <v>-80.218299999999999</v>
      </c>
    </row>
    <row r="1657" spans="4:5" x14ac:dyDescent="0.25">
      <c r="D1657" s="31">
        <f>-943.551</f>
        <v>-943.55100000000004</v>
      </c>
      <c r="E1657" s="29">
        <v>-80.076800000000006</v>
      </c>
    </row>
    <row r="1658" spans="4:5" x14ac:dyDescent="0.25">
      <c r="D1658" s="31">
        <f>-943.535</f>
        <v>-943.53499999999997</v>
      </c>
      <c r="E1658" s="29">
        <v>-79.935299999999998</v>
      </c>
    </row>
    <row r="1659" spans="4:5" x14ac:dyDescent="0.25">
      <c r="D1659" s="31">
        <f>-943.519</f>
        <v>-943.51900000000001</v>
      </c>
      <c r="E1659" s="29">
        <v>-79.793800000000005</v>
      </c>
    </row>
    <row r="1660" spans="4:5" x14ac:dyDescent="0.25">
      <c r="D1660" s="31">
        <f>-943.503</f>
        <v>-943.50300000000004</v>
      </c>
      <c r="E1660" s="29">
        <v>-79.652299999999997</v>
      </c>
    </row>
    <row r="1661" spans="4:5" x14ac:dyDescent="0.25">
      <c r="D1661" s="31">
        <f>-943.487</f>
        <v>-943.48699999999997</v>
      </c>
      <c r="E1661" s="29">
        <v>-79.510800000000003</v>
      </c>
    </row>
    <row r="1662" spans="4:5" x14ac:dyDescent="0.25">
      <c r="D1662" s="31">
        <f>-943.471</f>
        <v>-943.471</v>
      </c>
      <c r="E1662" s="29">
        <v>-79.369299999999996</v>
      </c>
    </row>
    <row r="1663" spans="4:5" x14ac:dyDescent="0.25">
      <c r="D1663" s="31">
        <f>-943.455</f>
        <v>-943.45500000000004</v>
      </c>
      <c r="E1663" s="29">
        <v>-79.227800000000002</v>
      </c>
    </row>
    <row r="1664" spans="4:5" x14ac:dyDescent="0.25">
      <c r="D1664" s="31">
        <f>-943.439</f>
        <v>-943.43899999999996</v>
      </c>
      <c r="E1664" s="29">
        <v>-79.086399999999998</v>
      </c>
    </row>
    <row r="1665" spans="4:5" x14ac:dyDescent="0.25">
      <c r="D1665" s="31">
        <f>-943.423</f>
        <v>-943.423</v>
      </c>
      <c r="E1665" s="29">
        <v>-78.944900000000004</v>
      </c>
    </row>
    <row r="1666" spans="4:5" x14ac:dyDescent="0.25">
      <c r="D1666" s="31">
        <f>-943.407</f>
        <v>-943.40700000000004</v>
      </c>
      <c r="E1666" s="29">
        <v>-78.8035</v>
      </c>
    </row>
    <row r="1667" spans="4:5" x14ac:dyDescent="0.25">
      <c r="D1667" s="31">
        <f>-943.391</f>
        <v>-943.39099999999996</v>
      </c>
      <c r="E1667" s="29">
        <v>-78.662000000000006</v>
      </c>
    </row>
    <row r="1668" spans="4:5" x14ac:dyDescent="0.25">
      <c r="D1668" s="31">
        <f>-943.375</f>
        <v>-943.375</v>
      </c>
      <c r="E1668" s="29">
        <v>-78.520600000000002</v>
      </c>
    </row>
    <row r="1669" spans="4:5" x14ac:dyDescent="0.25">
      <c r="D1669" s="31">
        <f>-943.359</f>
        <v>-943.35900000000004</v>
      </c>
      <c r="E1669" s="29">
        <v>-78.379099999999994</v>
      </c>
    </row>
    <row r="1670" spans="4:5" x14ac:dyDescent="0.25">
      <c r="D1670" s="31">
        <f>-943.343</f>
        <v>-943.34299999999996</v>
      </c>
      <c r="E1670" s="29">
        <v>-78.237700000000004</v>
      </c>
    </row>
    <row r="1671" spans="4:5" x14ac:dyDescent="0.25">
      <c r="D1671" s="31">
        <f>-943.327</f>
        <v>-943.327</v>
      </c>
      <c r="E1671" s="29">
        <v>-78.096299999999999</v>
      </c>
    </row>
    <row r="1672" spans="4:5" x14ac:dyDescent="0.25">
      <c r="D1672" s="31">
        <f>-943.311</f>
        <v>-943.31100000000004</v>
      </c>
      <c r="E1672" s="29">
        <v>-77.954800000000006</v>
      </c>
    </row>
    <row r="1673" spans="4:5" x14ac:dyDescent="0.25">
      <c r="D1673" s="31">
        <f>-943.295</f>
        <v>-943.29499999999996</v>
      </c>
      <c r="E1673" s="29">
        <v>-77.813400000000001</v>
      </c>
    </row>
    <row r="1674" spans="4:5" x14ac:dyDescent="0.25">
      <c r="D1674" s="31">
        <f>-943.279</f>
        <v>-943.279</v>
      </c>
      <c r="E1674" s="29">
        <v>-77.671999999999997</v>
      </c>
    </row>
    <row r="1675" spans="4:5" x14ac:dyDescent="0.25">
      <c r="D1675" s="31">
        <f>-943.263</f>
        <v>-943.26300000000003</v>
      </c>
      <c r="E1675" s="29">
        <v>-77.530600000000007</v>
      </c>
    </row>
    <row r="1676" spans="4:5" x14ac:dyDescent="0.25">
      <c r="D1676" s="31">
        <f>-943.247</f>
        <v>-943.24699999999996</v>
      </c>
      <c r="E1676" s="29">
        <v>-77.389300000000006</v>
      </c>
    </row>
    <row r="1677" spans="4:5" x14ac:dyDescent="0.25">
      <c r="D1677" s="31">
        <f>-943.231</f>
        <v>-943.23099999999999</v>
      </c>
      <c r="E1677" s="29">
        <v>-77.247900000000001</v>
      </c>
    </row>
    <row r="1678" spans="4:5" x14ac:dyDescent="0.25">
      <c r="D1678" s="31">
        <f>-943.215</f>
        <v>-943.21500000000003</v>
      </c>
      <c r="E1678" s="29">
        <v>-77.106499999999997</v>
      </c>
    </row>
    <row r="1679" spans="4:5" x14ac:dyDescent="0.25">
      <c r="D1679" s="31">
        <f>-943.199</f>
        <v>-943.19899999999996</v>
      </c>
      <c r="E1679" s="29">
        <v>-76.965100000000007</v>
      </c>
    </row>
    <row r="1680" spans="4:5" x14ac:dyDescent="0.25">
      <c r="D1680" s="31">
        <f>-943.183</f>
        <v>-943.18299999999999</v>
      </c>
      <c r="E1680" s="29">
        <v>-76.823700000000002</v>
      </c>
    </row>
    <row r="1681" spans="4:5" x14ac:dyDescent="0.25">
      <c r="D1681" s="31">
        <f>-943.167</f>
        <v>-943.16700000000003</v>
      </c>
      <c r="E1681" s="29">
        <v>-76.682400000000001</v>
      </c>
    </row>
    <row r="1682" spans="4:5" x14ac:dyDescent="0.25">
      <c r="D1682" s="31">
        <f>-943.151</f>
        <v>-943.15099999999995</v>
      </c>
      <c r="E1682" s="29">
        <v>-76.540999999999997</v>
      </c>
    </row>
    <row r="1683" spans="4:5" x14ac:dyDescent="0.25">
      <c r="D1683" s="31">
        <f>-943.135</f>
        <v>-943.13499999999999</v>
      </c>
      <c r="E1683" s="29">
        <v>-76.399699999999996</v>
      </c>
    </row>
    <row r="1684" spans="4:5" x14ac:dyDescent="0.25">
      <c r="D1684" s="31">
        <f>-943.119</f>
        <v>-943.11900000000003</v>
      </c>
      <c r="E1684" s="29">
        <v>-76.258300000000006</v>
      </c>
    </row>
    <row r="1685" spans="4:5" x14ac:dyDescent="0.25">
      <c r="D1685" s="31">
        <f>-943.103</f>
        <v>-943.10299999999995</v>
      </c>
      <c r="E1685" s="29">
        <v>-76.117000000000004</v>
      </c>
    </row>
    <row r="1686" spans="4:5" x14ac:dyDescent="0.25">
      <c r="D1686" s="31">
        <f>-943.087</f>
        <v>-943.08699999999999</v>
      </c>
      <c r="E1686" s="29">
        <v>-75.975700000000003</v>
      </c>
    </row>
    <row r="1687" spans="4:5" x14ac:dyDescent="0.25">
      <c r="D1687" s="31">
        <f>-943.071</f>
        <v>-943.07100000000003</v>
      </c>
      <c r="E1687" s="29">
        <v>-75.834400000000002</v>
      </c>
    </row>
    <row r="1688" spans="4:5" x14ac:dyDescent="0.25">
      <c r="D1688" s="31">
        <f>-943.055</f>
        <v>-943.05499999999995</v>
      </c>
      <c r="E1688" s="29">
        <v>-75.693100000000001</v>
      </c>
    </row>
    <row r="1689" spans="4:5" x14ac:dyDescent="0.25">
      <c r="D1689" s="31">
        <f>-943.039</f>
        <v>-943.03899999999999</v>
      </c>
      <c r="E1689" s="29">
        <v>-75.5518</v>
      </c>
    </row>
    <row r="1690" spans="4:5" x14ac:dyDescent="0.25">
      <c r="D1690" s="31">
        <f>-943.023</f>
        <v>-943.02300000000002</v>
      </c>
      <c r="E1690" s="29">
        <v>-75.410399999999996</v>
      </c>
    </row>
    <row r="1691" spans="4:5" x14ac:dyDescent="0.25">
      <c r="D1691" s="31">
        <f>-943.007</f>
        <v>-943.00699999999995</v>
      </c>
      <c r="E1691" s="29">
        <v>-75.269199999999998</v>
      </c>
    </row>
    <row r="1692" spans="4:5" x14ac:dyDescent="0.25">
      <c r="D1692" s="31">
        <f>-942.991</f>
        <v>-942.99099999999999</v>
      </c>
      <c r="E1692" s="29">
        <v>-75.127899999999997</v>
      </c>
    </row>
    <row r="1693" spans="4:5" x14ac:dyDescent="0.25">
      <c r="D1693" s="31">
        <f>-942.975</f>
        <v>-942.97500000000002</v>
      </c>
      <c r="E1693" s="29">
        <v>-74.986599999999996</v>
      </c>
    </row>
    <row r="1694" spans="4:5" x14ac:dyDescent="0.25">
      <c r="D1694" s="31">
        <f>-942.959</f>
        <v>-942.95899999999995</v>
      </c>
      <c r="E1694" s="29">
        <v>-74.845299999999995</v>
      </c>
    </row>
    <row r="1695" spans="4:5" x14ac:dyDescent="0.25">
      <c r="D1695" s="31">
        <f>-942.943</f>
        <v>-942.94299999999998</v>
      </c>
      <c r="E1695" s="29">
        <v>-74.704099999999997</v>
      </c>
    </row>
    <row r="1696" spans="4:5" x14ac:dyDescent="0.25">
      <c r="D1696" s="31">
        <f>-942.927</f>
        <v>-942.92700000000002</v>
      </c>
      <c r="E1696" s="29">
        <v>-74.562799999999996</v>
      </c>
    </row>
    <row r="1697" spans="4:5" x14ac:dyDescent="0.25">
      <c r="D1697" s="31">
        <f>-942.911</f>
        <v>-942.91099999999994</v>
      </c>
      <c r="E1697" s="29">
        <v>-74.421499999999995</v>
      </c>
    </row>
    <row r="1698" spans="4:5" x14ac:dyDescent="0.25">
      <c r="D1698" s="31">
        <f>-942.895</f>
        <v>-942.89499999999998</v>
      </c>
      <c r="E1698" s="29">
        <v>-74.280299999999997</v>
      </c>
    </row>
    <row r="1699" spans="4:5" x14ac:dyDescent="0.25">
      <c r="D1699" s="31">
        <f>-942.879</f>
        <v>-942.87900000000002</v>
      </c>
      <c r="E1699" s="29">
        <v>-74.139099999999999</v>
      </c>
    </row>
    <row r="1700" spans="4:5" x14ac:dyDescent="0.25">
      <c r="D1700" s="31">
        <f>-942.863</f>
        <v>-942.86300000000006</v>
      </c>
      <c r="E1700" s="29">
        <v>-73.997799999999998</v>
      </c>
    </row>
    <row r="1701" spans="4:5" x14ac:dyDescent="0.25">
      <c r="D1701" s="31">
        <f>-942.847</f>
        <v>-942.84699999999998</v>
      </c>
      <c r="E1701" s="29">
        <v>-73.8566</v>
      </c>
    </row>
    <row r="1702" spans="4:5" x14ac:dyDescent="0.25">
      <c r="D1702" s="31">
        <f>-942.831</f>
        <v>-942.83100000000002</v>
      </c>
      <c r="E1702" s="29">
        <v>-73.715400000000002</v>
      </c>
    </row>
    <row r="1703" spans="4:5" x14ac:dyDescent="0.25">
      <c r="D1703" s="31">
        <f>-942.815</f>
        <v>-942.81500000000005</v>
      </c>
      <c r="E1703" s="29">
        <v>-73.574200000000005</v>
      </c>
    </row>
    <row r="1704" spans="4:5" x14ac:dyDescent="0.25">
      <c r="D1704" s="31">
        <f>-942.799</f>
        <v>-942.79899999999998</v>
      </c>
      <c r="E1704" s="29">
        <v>-73.433000000000007</v>
      </c>
    </row>
    <row r="1705" spans="4:5" x14ac:dyDescent="0.25">
      <c r="D1705" s="31">
        <f>-942.783</f>
        <v>-942.78300000000002</v>
      </c>
      <c r="E1705" s="29">
        <v>-73.291700000000006</v>
      </c>
    </row>
    <row r="1706" spans="4:5" x14ac:dyDescent="0.25">
      <c r="D1706" s="31">
        <f>-942.767</f>
        <v>-942.76700000000005</v>
      </c>
      <c r="E1706" s="29">
        <v>-73.150599999999997</v>
      </c>
    </row>
    <row r="1707" spans="4:5" x14ac:dyDescent="0.25">
      <c r="D1707" s="31">
        <f>-942.751</f>
        <v>-942.75099999999998</v>
      </c>
      <c r="E1707" s="29">
        <v>-73.009399999999999</v>
      </c>
    </row>
    <row r="1708" spans="4:5" x14ac:dyDescent="0.25">
      <c r="D1708" s="31">
        <f>-942.735</f>
        <v>-942.73500000000001</v>
      </c>
      <c r="E1708" s="29">
        <v>-72.868200000000002</v>
      </c>
    </row>
    <row r="1709" spans="4:5" x14ac:dyDescent="0.25">
      <c r="D1709" s="31">
        <f>-942.719</f>
        <v>-942.71900000000005</v>
      </c>
      <c r="E1709" s="29">
        <v>-72.727000000000004</v>
      </c>
    </row>
    <row r="1710" spans="4:5" x14ac:dyDescent="0.25">
      <c r="D1710" s="31">
        <f>-942.703</f>
        <v>-942.70299999999997</v>
      </c>
      <c r="E1710" s="29">
        <v>-72.585899999999995</v>
      </c>
    </row>
    <row r="1711" spans="4:5" x14ac:dyDescent="0.25">
      <c r="D1711" s="31">
        <f>-942.687</f>
        <v>-942.68700000000001</v>
      </c>
      <c r="E1711" s="29">
        <v>-72.444699999999997</v>
      </c>
    </row>
    <row r="1712" spans="4:5" x14ac:dyDescent="0.25">
      <c r="D1712" s="31">
        <f>-942.671</f>
        <v>-942.67100000000005</v>
      </c>
      <c r="E1712" s="29">
        <v>-72.3035</v>
      </c>
    </row>
    <row r="1713" spans="4:5" x14ac:dyDescent="0.25">
      <c r="D1713" s="31">
        <f>-942.655</f>
        <v>-942.65499999999997</v>
      </c>
      <c r="E1713" s="29">
        <v>-72.162400000000005</v>
      </c>
    </row>
    <row r="1714" spans="4:5" x14ac:dyDescent="0.25">
      <c r="D1714" s="31">
        <f>-942.639</f>
        <v>-942.63900000000001</v>
      </c>
      <c r="E1714" s="29">
        <v>-72.021199999999993</v>
      </c>
    </row>
    <row r="1715" spans="4:5" x14ac:dyDescent="0.25">
      <c r="D1715" s="31">
        <f>-942.623</f>
        <v>-942.62300000000005</v>
      </c>
      <c r="E1715" s="29">
        <v>-71.880099999999999</v>
      </c>
    </row>
    <row r="1716" spans="4:5" x14ac:dyDescent="0.25">
      <c r="D1716" s="31">
        <f>-942.607</f>
        <v>-942.60699999999997</v>
      </c>
      <c r="E1716" s="29">
        <v>-71.739000000000004</v>
      </c>
    </row>
    <row r="1717" spans="4:5" x14ac:dyDescent="0.25">
      <c r="D1717" s="31">
        <f>-942.591</f>
        <v>-942.59100000000001</v>
      </c>
      <c r="E1717" s="29">
        <v>-71.597899999999996</v>
      </c>
    </row>
    <row r="1718" spans="4:5" x14ac:dyDescent="0.25">
      <c r="D1718" s="31">
        <f>-942.575</f>
        <v>-942.57500000000005</v>
      </c>
      <c r="E1718" s="29">
        <v>-71.456800000000001</v>
      </c>
    </row>
    <row r="1719" spans="4:5" x14ac:dyDescent="0.25">
      <c r="D1719" s="31">
        <f>-942.559</f>
        <v>-942.55899999999997</v>
      </c>
      <c r="E1719" s="29">
        <v>-71.315600000000003</v>
      </c>
    </row>
    <row r="1720" spans="4:5" x14ac:dyDescent="0.25">
      <c r="D1720" s="31">
        <f>-942.543</f>
        <v>-942.54300000000001</v>
      </c>
      <c r="E1720" s="29">
        <v>-71.174499999999995</v>
      </c>
    </row>
    <row r="1721" spans="4:5" x14ac:dyDescent="0.25">
      <c r="D1721" s="31">
        <f>-942.527</f>
        <v>-942.52700000000004</v>
      </c>
      <c r="E1721" s="29">
        <v>-71.0334</v>
      </c>
    </row>
    <row r="1722" spans="4:5" x14ac:dyDescent="0.25">
      <c r="D1722" s="31">
        <f>-942.511</f>
        <v>-942.51099999999997</v>
      </c>
      <c r="E1722" s="29">
        <v>-70.892300000000006</v>
      </c>
    </row>
    <row r="1723" spans="4:5" x14ac:dyDescent="0.25">
      <c r="D1723" s="31">
        <f>-942.495</f>
        <v>-942.495</v>
      </c>
      <c r="E1723" s="29">
        <v>-70.751300000000001</v>
      </c>
    </row>
    <row r="1724" spans="4:5" x14ac:dyDescent="0.25">
      <c r="D1724" s="31">
        <f>-942.479</f>
        <v>-942.47900000000004</v>
      </c>
      <c r="E1724" s="29">
        <v>-70.610200000000006</v>
      </c>
    </row>
    <row r="1725" spans="4:5" x14ac:dyDescent="0.25">
      <c r="D1725" s="31">
        <f>-942.463</f>
        <v>-942.46299999999997</v>
      </c>
      <c r="E1725" s="29">
        <v>-70.469099999999997</v>
      </c>
    </row>
    <row r="1726" spans="4:5" x14ac:dyDescent="0.25">
      <c r="D1726" s="31">
        <f>-942.447</f>
        <v>-942.447</v>
      </c>
      <c r="E1726" s="29">
        <v>-70.328100000000006</v>
      </c>
    </row>
    <row r="1727" spans="4:5" x14ac:dyDescent="0.25">
      <c r="D1727" s="31">
        <f>-942.431</f>
        <v>-942.43100000000004</v>
      </c>
      <c r="E1727" s="29">
        <v>-70.186999999999998</v>
      </c>
    </row>
    <row r="1728" spans="4:5" x14ac:dyDescent="0.25">
      <c r="D1728" s="31">
        <f>-942.415</f>
        <v>-942.41499999999996</v>
      </c>
      <c r="E1728" s="29">
        <v>-70.046000000000006</v>
      </c>
    </row>
    <row r="1729" spans="4:5" x14ac:dyDescent="0.25">
      <c r="D1729" s="31">
        <f>-942.399</f>
        <v>-942.399</v>
      </c>
      <c r="E1729" s="29">
        <v>-69.904899999999998</v>
      </c>
    </row>
    <row r="1730" spans="4:5" x14ac:dyDescent="0.25">
      <c r="D1730" s="31">
        <f>-942.383</f>
        <v>-942.38300000000004</v>
      </c>
      <c r="E1730" s="29">
        <v>-69.763900000000007</v>
      </c>
    </row>
    <row r="1731" spans="4:5" x14ac:dyDescent="0.25">
      <c r="D1731" s="31">
        <f>-942.367</f>
        <v>-942.36699999999996</v>
      </c>
      <c r="E1731" s="29">
        <v>-69.622900000000001</v>
      </c>
    </row>
    <row r="1732" spans="4:5" x14ac:dyDescent="0.25">
      <c r="D1732" s="31">
        <f>-942.351</f>
        <v>-942.351</v>
      </c>
      <c r="E1732" s="29">
        <v>-69.481800000000007</v>
      </c>
    </row>
    <row r="1733" spans="4:5" x14ac:dyDescent="0.25">
      <c r="D1733" s="31">
        <f>-942.335</f>
        <v>-942.33500000000004</v>
      </c>
      <c r="E1733" s="29">
        <v>-69.340800000000002</v>
      </c>
    </row>
    <row r="1734" spans="4:5" x14ac:dyDescent="0.25">
      <c r="D1734" s="31">
        <f>-942.319</f>
        <v>-942.31899999999996</v>
      </c>
      <c r="E1734" s="29">
        <v>-69.199799999999996</v>
      </c>
    </row>
    <row r="1735" spans="4:5" x14ac:dyDescent="0.25">
      <c r="D1735" s="31">
        <f>-942.303</f>
        <v>-942.303</v>
      </c>
      <c r="E1735" s="29">
        <v>-69.058800000000005</v>
      </c>
    </row>
    <row r="1736" spans="4:5" x14ac:dyDescent="0.25">
      <c r="D1736" s="31">
        <f>-942.287</f>
        <v>-942.28700000000003</v>
      </c>
      <c r="E1736" s="29">
        <v>-68.9178</v>
      </c>
    </row>
    <row r="1737" spans="4:5" x14ac:dyDescent="0.25">
      <c r="D1737" s="31">
        <f>-942.271</f>
        <v>-942.27099999999996</v>
      </c>
      <c r="E1737" s="29">
        <v>-68.776799999999994</v>
      </c>
    </row>
    <row r="1738" spans="4:5" x14ac:dyDescent="0.25">
      <c r="D1738" s="31">
        <f>-942.255</f>
        <v>-942.255</v>
      </c>
      <c r="E1738" s="29">
        <v>-68.635900000000007</v>
      </c>
    </row>
    <row r="1739" spans="4:5" x14ac:dyDescent="0.25">
      <c r="D1739" s="31">
        <f>-942.239</f>
        <v>-942.23900000000003</v>
      </c>
      <c r="E1739" s="29">
        <v>-68.494900000000001</v>
      </c>
    </row>
    <row r="1740" spans="4:5" x14ac:dyDescent="0.25">
      <c r="D1740" s="31">
        <f>-942.223</f>
        <v>-942.22299999999996</v>
      </c>
      <c r="E1740" s="29">
        <v>-68.353899999999996</v>
      </c>
    </row>
    <row r="1741" spans="4:5" x14ac:dyDescent="0.25">
      <c r="D1741" s="31">
        <f>-942.207</f>
        <v>-942.20699999999999</v>
      </c>
      <c r="E1741" s="29">
        <v>-68.212999999999994</v>
      </c>
    </row>
    <row r="1742" spans="4:5" x14ac:dyDescent="0.25">
      <c r="D1742" s="31">
        <f>-942.191</f>
        <v>-942.19100000000003</v>
      </c>
      <c r="E1742" s="29">
        <v>-68.072000000000003</v>
      </c>
    </row>
    <row r="1743" spans="4:5" x14ac:dyDescent="0.25">
      <c r="D1743" s="31">
        <f>-942.175</f>
        <v>-942.17499999999995</v>
      </c>
      <c r="E1743" s="29">
        <v>-67.931100000000001</v>
      </c>
    </row>
    <row r="1744" spans="4:5" x14ac:dyDescent="0.25">
      <c r="D1744" s="31">
        <f>-942.159</f>
        <v>-942.15899999999999</v>
      </c>
      <c r="E1744" s="29">
        <v>-67.790099999999995</v>
      </c>
    </row>
    <row r="1745" spans="4:5" x14ac:dyDescent="0.25">
      <c r="D1745" s="31">
        <f>-942.143</f>
        <v>-942.14300000000003</v>
      </c>
      <c r="E1745" s="29">
        <v>-67.649199999999993</v>
      </c>
    </row>
    <row r="1746" spans="4:5" x14ac:dyDescent="0.25">
      <c r="D1746" s="31">
        <f>-942.127</f>
        <v>-942.12699999999995</v>
      </c>
      <c r="E1746" s="29">
        <v>-67.508300000000006</v>
      </c>
    </row>
    <row r="1747" spans="4:5" x14ac:dyDescent="0.25">
      <c r="D1747" s="31">
        <f>-942.111</f>
        <v>-942.11099999999999</v>
      </c>
      <c r="E1747" s="29">
        <v>-67.3673</v>
      </c>
    </row>
    <row r="1748" spans="4:5" x14ac:dyDescent="0.25">
      <c r="D1748" s="31">
        <f>-942.095</f>
        <v>-942.09500000000003</v>
      </c>
      <c r="E1748" s="29">
        <v>-67.226399999999998</v>
      </c>
    </row>
    <row r="1749" spans="4:5" x14ac:dyDescent="0.25">
      <c r="D1749" s="31">
        <f>-942.079</f>
        <v>-942.07899999999995</v>
      </c>
      <c r="E1749" s="29">
        <v>-67.085499999999996</v>
      </c>
    </row>
    <row r="1750" spans="4:5" x14ac:dyDescent="0.25">
      <c r="D1750" s="31">
        <f>-942.063</f>
        <v>-942.06299999999999</v>
      </c>
      <c r="E1750" s="29">
        <v>-66.944599999999994</v>
      </c>
    </row>
    <row r="1751" spans="4:5" x14ac:dyDescent="0.25">
      <c r="D1751" s="31">
        <f>-942.047</f>
        <v>-942.04700000000003</v>
      </c>
      <c r="E1751" s="29">
        <v>-66.803700000000006</v>
      </c>
    </row>
    <row r="1752" spans="4:5" x14ac:dyDescent="0.25">
      <c r="D1752" s="31">
        <f>-942.031</f>
        <v>-942.03099999999995</v>
      </c>
      <c r="E1752" s="29">
        <v>-66.662899999999993</v>
      </c>
    </row>
    <row r="1753" spans="4:5" x14ac:dyDescent="0.25">
      <c r="D1753" s="31">
        <f>-942.015</f>
        <v>-942.01499999999999</v>
      </c>
      <c r="E1753" s="29">
        <v>-66.522000000000006</v>
      </c>
    </row>
    <row r="1754" spans="4:5" x14ac:dyDescent="0.25">
      <c r="D1754" s="31">
        <f>-941.999</f>
        <v>-941.99900000000002</v>
      </c>
      <c r="E1754" s="29">
        <v>-66.381100000000004</v>
      </c>
    </row>
    <row r="1755" spans="4:5" x14ac:dyDescent="0.25">
      <c r="D1755" s="31">
        <f>-941.983</f>
        <v>-941.98299999999995</v>
      </c>
      <c r="E1755" s="29">
        <v>-66.240200000000002</v>
      </c>
    </row>
    <row r="1756" spans="4:5" x14ac:dyDescent="0.25">
      <c r="D1756" s="31">
        <f>-941.967</f>
        <v>-941.96699999999998</v>
      </c>
      <c r="E1756" s="29">
        <v>-66.099400000000003</v>
      </c>
    </row>
    <row r="1757" spans="4:5" x14ac:dyDescent="0.25">
      <c r="D1757" s="31">
        <f>-941.951</f>
        <v>-941.95100000000002</v>
      </c>
      <c r="E1757" s="29">
        <v>-65.958500000000001</v>
      </c>
    </row>
    <row r="1758" spans="4:5" x14ac:dyDescent="0.25">
      <c r="D1758" s="31">
        <f>-941.935</f>
        <v>-941.93499999999995</v>
      </c>
      <c r="E1758" s="29">
        <v>-65.817700000000002</v>
      </c>
    </row>
    <row r="1759" spans="4:5" x14ac:dyDescent="0.25">
      <c r="D1759" s="31">
        <f>-941.919</f>
        <v>-941.91899999999998</v>
      </c>
      <c r="E1759" s="29">
        <v>-65.6768</v>
      </c>
    </row>
    <row r="1760" spans="4:5" x14ac:dyDescent="0.25">
      <c r="D1760" s="31">
        <f>-941.903</f>
        <v>-941.90300000000002</v>
      </c>
      <c r="E1760" s="29">
        <v>-65.536000000000001</v>
      </c>
    </row>
    <row r="1761" spans="4:5" x14ac:dyDescent="0.25">
      <c r="D1761" s="31">
        <f>-941.887</f>
        <v>-941.88699999999994</v>
      </c>
      <c r="E1761" s="29">
        <v>-65.395200000000003</v>
      </c>
    </row>
    <row r="1762" spans="4:5" x14ac:dyDescent="0.25">
      <c r="D1762" s="31">
        <f>-941.871</f>
        <v>-941.87099999999998</v>
      </c>
      <c r="E1762" s="29">
        <v>-65.254400000000004</v>
      </c>
    </row>
    <row r="1763" spans="4:5" x14ac:dyDescent="0.25">
      <c r="D1763" s="31">
        <f>-941.855</f>
        <v>-941.85500000000002</v>
      </c>
      <c r="E1763" s="29">
        <v>-65.113500000000002</v>
      </c>
    </row>
    <row r="1764" spans="4:5" x14ac:dyDescent="0.25">
      <c r="D1764" s="31">
        <f>-941.839</f>
        <v>-941.83900000000006</v>
      </c>
      <c r="E1764" s="29">
        <v>-64.972700000000003</v>
      </c>
    </row>
    <row r="1765" spans="4:5" x14ac:dyDescent="0.25">
      <c r="D1765" s="31">
        <f>-941.823</f>
        <v>-941.82299999999998</v>
      </c>
      <c r="E1765" s="29">
        <v>-64.831999999999994</v>
      </c>
    </row>
    <row r="1766" spans="4:5" x14ac:dyDescent="0.25">
      <c r="D1766" s="31">
        <f>-941.807</f>
        <v>-941.80700000000002</v>
      </c>
      <c r="E1766" s="29">
        <v>-64.691199999999995</v>
      </c>
    </row>
    <row r="1767" spans="4:5" x14ac:dyDescent="0.25">
      <c r="D1767" s="31">
        <f>-941.792</f>
        <v>-941.79200000000003</v>
      </c>
      <c r="E1767" s="29">
        <v>-64.550399999999996</v>
      </c>
    </row>
    <row r="1768" spans="4:5" x14ac:dyDescent="0.25">
      <c r="D1768" s="31">
        <f>-941.776</f>
        <v>-941.77599999999995</v>
      </c>
      <c r="E1768" s="29">
        <v>-64.409599999999998</v>
      </c>
    </row>
    <row r="1769" spans="4:5" x14ac:dyDescent="0.25">
      <c r="D1769" s="31">
        <f>-941.76</f>
        <v>-941.76</v>
      </c>
      <c r="E1769" s="29">
        <v>-64.268799999999999</v>
      </c>
    </row>
    <row r="1770" spans="4:5" x14ac:dyDescent="0.25">
      <c r="D1770" s="31">
        <f>-941.744</f>
        <v>-941.74400000000003</v>
      </c>
      <c r="E1770" s="29">
        <v>-64.128100000000003</v>
      </c>
    </row>
    <row r="1771" spans="4:5" x14ac:dyDescent="0.25">
      <c r="D1771" s="31">
        <f>-941.728</f>
        <v>-941.72799999999995</v>
      </c>
      <c r="E1771" s="29">
        <v>-63.987299999999998</v>
      </c>
    </row>
    <row r="1772" spans="4:5" x14ac:dyDescent="0.25">
      <c r="D1772" s="31">
        <f>-941.712</f>
        <v>-941.71199999999999</v>
      </c>
      <c r="E1772" s="29">
        <v>-63.846600000000002</v>
      </c>
    </row>
    <row r="1773" spans="4:5" x14ac:dyDescent="0.25">
      <c r="D1773" s="31">
        <f>-941.696</f>
        <v>-941.69600000000003</v>
      </c>
      <c r="E1773" s="29">
        <v>-63.705800000000004</v>
      </c>
    </row>
    <row r="1774" spans="4:5" x14ac:dyDescent="0.25">
      <c r="D1774" s="31">
        <f>-941.68</f>
        <v>-941.68</v>
      </c>
      <c r="E1774" s="29">
        <v>-63.565100000000001</v>
      </c>
    </row>
    <row r="1775" spans="4:5" x14ac:dyDescent="0.25">
      <c r="D1775" s="31">
        <f>-941.664</f>
        <v>-941.66399999999999</v>
      </c>
      <c r="E1775" s="29">
        <v>-63.424399999999999</v>
      </c>
    </row>
    <row r="1776" spans="4:5" x14ac:dyDescent="0.25">
      <c r="D1776" s="31">
        <f>-941.648</f>
        <v>-941.64800000000002</v>
      </c>
      <c r="E1776" s="29">
        <v>-63.283700000000003</v>
      </c>
    </row>
    <row r="1777" spans="4:5" x14ac:dyDescent="0.25">
      <c r="D1777" s="31">
        <f>-941.632</f>
        <v>-941.63199999999995</v>
      </c>
      <c r="E1777" s="29">
        <v>-63.142899999999997</v>
      </c>
    </row>
    <row r="1778" spans="4:5" x14ac:dyDescent="0.25">
      <c r="D1778" s="31">
        <f>-941.616</f>
        <v>-941.61599999999999</v>
      </c>
      <c r="E1778" s="29">
        <v>-63.002200000000002</v>
      </c>
    </row>
    <row r="1779" spans="4:5" x14ac:dyDescent="0.25">
      <c r="D1779" s="31">
        <f>-941.6</f>
        <v>-941.6</v>
      </c>
      <c r="E1779" s="29">
        <v>-62.861499999999999</v>
      </c>
    </row>
    <row r="1780" spans="4:5" x14ac:dyDescent="0.25">
      <c r="D1780" s="31">
        <f>-941.584</f>
        <v>-941.58399999999995</v>
      </c>
      <c r="E1780" s="29">
        <v>-62.720799999999997</v>
      </c>
    </row>
    <row r="1781" spans="4:5" x14ac:dyDescent="0.25">
      <c r="D1781" s="31">
        <f>-941.568</f>
        <v>-941.56799999999998</v>
      </c>
      <c r="E1781" s="29">
        <v>-62.580100000000002</v>
      </c>
    </row>
    <row r="1782" spans="4:5" x14ac:dyDescent="0.25">
      <c r="D1782" s="31">
        <f>-941.552</f>
        <v>-941.55200000000002</v>
      </c>
      <c r="E1782" s="29">
        <v>-62.439500000000002</v>
      </c>
    </row>
    <row r="1783" spans="4:5" x14ac:dyDescent="0.25">
      <c r="D1783" s="31">
        <f>-941.536</f>
        <v>-941.53599999999994</v>
      </c>
      <c r="E1783" s="29">
        <v>-62.2988</v>
      </c>
    </row>
    <row r="1784" spans="4:5" x14ac:dyDescent="0.25">
      <c r="D1784" s="31">
        <f>-941.52</f>
        <v>-941.52</v>
      </c>
      <c r="E1784" s="29">
        <v>-62.158099999999997</v>
      </c>
    </row>
    <row r="1785" spans="4:5" x14ac:dyDescent="0.25">
      <c r="D1785" s="31">
        <f>-941.504</f>
        <v>-941.50400000000002</v>
      </c>
      <c r="E1785" s="29">
        <v>-62.017499999999998</v>
      </c>
    </row>
    <row r="1786" spans="4:5" x14ac:dyDescent="0.25">
      <c r="D1786" s="31">
        <f>-941.488</f>
        <v>-941.48800000000006</v>
      </c>
      <c r="E1786" s="29">
        <v>-61.876800000000003</v>
      </c>
    </row>
    <row r="1787" spans="4:5" x14ac:dyDescent="0.25">
      <c r="D1787" s="31">
        <f>-941.472</f>
        <v>-941.47199999999998</v>
      </c>
      <c r="E1787" s="29">
        <v>-61.7361</v>
      </c>
    </row>
    <row r="1788" spans="4:5" x14ac:dyDescent="0.25">
      <c r="D1788" s="31">
        <f>-941.456</f>
        <v>-941.45600000000002</v>
      </c>
      <c r="E1788" s="29">
        <v>-61.595500000000001</v>
      </c>
    </row>
    <row r="1789" spans="4:5" x14ac:dyDescent="0.25">
      <c r="D1789" s="31">
        <f>-941.44</f>
        <v>-941.44</v>
      </c>
      <c r="E1789" s="29">
        <v>-61.454900000000002</v>
      </c>
    </row>
    <row r="1790" spans="4:5" x14ac:dyDescent="0.25">
      <c r="D1790" s="31">
        <f>-941.424</f>
        <v>-941.42399999999998</v>
      </c>
      <c r="E1790" s="29">
        <v>-61.314300000000003</v>
      </c>
    </row>
    <row r="1791" spans="4:5" x14ac:dyDescent="0.25">
      <c r="D1791" s="31">
        <f>-941.408</f>
        <v>-941.40800000000002</v>
      </c>
      <c r="E1791" s="29">
        <v>-61.1736</v>
      </c>
    </row>
    <row r="1792" spans="4:5" x14ac:dyDescent="0.25">
      <c r="D1792" s="31">
        <f>-941.392</f>
        <v>-941.39200000000005</v>
      </c>
      <c r="E1792" s="29">
        <v>-61.033099999999997</v>
      </c>
    </row>
    <row r="1793" spans="4:5" x14ac:dyDescent="0.25">
      <c r="D1793" s="31">
        <f>-941.376</f>
        <v>-941.37599999999998</v>
      </c>
      <c r="E1793" s="29">
        <v>-60.892400000000002</v>
      </c>
    </row>
    <row r="1794" spans="4:5" x14ac:dyDescent="0.25">
      <c r="D1794" s="31">
        <f>-941.36</f>
        <v>-941.36</v>
      </c>
      <c r="E1794" s="29">
        <v>-60.751800000000003</v>
      </c>
    </row>
    <row r="1795" spans="4:5" x14ac:dyDescent="0.25">
      <c r="D1795" s="31">
        <f>-941.344</f>
        <v>-941.34400000000005</v>
      </c>
      <c r="E1795" s="29">
        <v>-60.6113</v>
      </c>
    </row>
    <row r="1796" spans="4:5" x14ac:dyDescent="0.25">
      <c r="D1796" s="31">
        <f>-941.328</f>
        <v>-941.32799999999997</v>
      </c>
      <c r="E1796" s="29">
        <v>-60.470700000000001</v>
      </c>
    </row>
    <row r="1797" spans="4:5" x14ac:dyDescent="0.25">
      <c r="D1797" s="31">
        <f>-941.312</f>
        <v>-941.31200000000001</v>
      </c>
      <c r="E1797" s="29">
        <v>-60.330100000000002</v>
      </c>
    </row>
    <row r="1798" spans="4:5" x14ac:dyDescent="0.25">
      <c r="D1798" s="31">
        <f>-941.296</f>
        <v>-941.29600000000005</v>
      </c>
      <c r="E1798" s="29">
        <v>-60.189500000000002</v>
      </c>
    </row>
    <row r="1799" spans="4:5" x14ac:dyDescent="0.25">
      <c r="D1799" s="31">
        <f>-941.28</f>
        <v>-941.28</v>
      </c>
      <c r="E1799" s="29">
        <v>-60.048999999999999</v>
      </c>
    </row>
    <row r="1800" spans="4:5" x14ac:dyDescent="0.25">
      <c r="D1800" s="31">
        <f>-941.264</f>
        <v>-941.26400000000001</v>
      </c>
      <c r="E1800" s="29">
        <v>-59.9084</v>
      </c>
    </row>
    <row r="1801" spans="4:5" x14ac:dyDescent="0.25">
      <c r="D1801" s="31">
        <f>-941.248</f>
        <v>-941.24800000000005</v>
      </c>
      <c r="E1801" s="29">
        <v>-59.767899999999997</v>
      </c>
    </row>
    <row r="1802" spans="4:5" x14ac:dyDescent="0.25">
      <c r="D1802" s="31">
        <f>-941.232</f>
        <v>-941.23199999999997</v>
      </c>
      <c r="E1802" s="29">
        <v>-59.627299999999998</v>
      </c>
    </row>
    <row r="1803" spans="4:5" x14ac:dyDescent="0.25">
      <c r="D1803" s="31">
        <f>-941.216</f>
        <v>-941.21600000000001</v>
      </c>
      <c r="E1803" s="29">
        <v>-59.486800000000002</v>
      </c>
    </row>
    <row r="1804" spans="4:5" x14ac:dyDescent="0.25">
      <c r="D1804" s="31">
        <f>-941.2</f>
        <v>-941.2</v>
      </c>
      <c r="E1804" s="29">
        <v>-59.346299999999999</v>
      </c>
    </row>
    <row r="1805" spans="4:5" x14ac:dyDescent="0.25">
      <c r="D1805" s="31">
        <f>-941.184</f>
        <v>-941.18399999999997</v>
      </c>
      <c r="E1805" s="29">
        <v>-59.2057</v>
      </c>
    </row>
    <row r="1806" spans="4:5" x14ac:dyDescent="0.25">
      <c r="D1806" s="31">
        <f>-941.168</f>
        <v>-941.16800000000001</v>
      </c>
      <c r="E1806" s="29">
        <v>-59.065199999999997</v>
      </c>
    </row>
    <row r="1807" spans="4:5" x14ac:dyDescent="0.25">
      <c r="D1807" s="31">
        <f>-941.152</f>
        <v>-941.15200000000004</v>
      </c>
      <c r="E1807" s="29">
        <v>-58.924700000000001</v>
      </c>
    </row>
    <row r="1808" spans="4:5" x14ac:dyDescent="0.25">
      <c r="D1808" s="31">
        <f>-941.136</f>
        <v>-941.13599999999997</v>
      </c>
      <c r="E1808" s="29">
        <v>-58.784199999999998</v>
      </c>
    </row>
    <row r="1809" spans="4:5" x14ac:dyDescent="0.25">
      <c r="D1809" s="31">
        <f>-941.12</f>
        <v>-941.12</v>
      </c>
      <c r="E1809" s="29">
        <v>-58.643700000000003</v>
      </c>
    </row>
    <row r="1810" spans="4:5" x14ac:dyDescent="0.25">
      <c r="D1810" s="31">
        <f>-941.104</f>
        <v>-941.10400000000004</v>
      </c>
      <c r="E1810" s="29">
        <v>-58.5032</v>
      </c>
    </row>
    <row r="1811" spans="4:5" x14ac:dyDescent="0.25">
      <c r="D1811" s="31">
        <f>-941.088</f>
        <v>-941.08799999999997</v>
      </c>
      <c r="E1811" s="29">
        <v>-58.3628</v>
      </c>
    </row>
    <row r="1812" spans="4:5" x14ac:dyDescent="0.25">
      <c r="D1812" s="31">
        <f>-941.072</f>
        <v>-941.072</v>
      </c>
      <c r="E1812" s="29">
        <v>-58.222299999999997</v>
      </c>
    </row>
    <row r="1813" spans="4:5" x14ac:dyDescent="0.25">
      <c r="D1813" s="31">
        <f>-941.056</f>
        <v>-941.05600000000004</v>
      </c>
      <c r="E1813" s="29">
        <v>-58.081800000000001</v>
      </c>
    </row>
    <row r="1814" spans="4:5" x14ac:dyDescent="0.25">
      <c r="D1814" s="31">
        <f>-941.04</f>
        <v>-941.04</v>
      </c>
      <c r="E1814" s="29">
        <v>-57.941400000000002</v>
      </c>
    </row>
    <row r="1815" spans="4:5" x14ac:dyDescent="0.25">
      <c r="D1815" s="31">
        <f>-941.024</f>
        <v>-941.024</v>
      </c>
      <c r="E1815" s="29">
        <v>-57.800899999999999</v>
      </c>
    </row>
    <row r="1816" spans="4:5" x14ac:dyDescent="0.25">
      <c r="D1816" s="31">
        <f>-941.008</f>
        <v>-941.00800000000004</v>
      </c>
      <c r="E1816" s="29">
        <v>-57.660499999999999</v>
      </c>
    </row>
    <row r="1817" spans="4:5" x14ac:dyDescent="0.25">
      <c r="D1817" s="31">
        <f>-940.992</f>
        <v>-940.99199999999996</v>
      </c>
      <c r="E1817" s="29">
        <v>-57.520099999999999</v>
      </c>
    </row>
    <row r="1818" spans="4:5" x14ac:dyDescent="0.25">
      <c r="D1818" s="31">
        <f>-940.976</f>
        <v>-940.976</v>
      </c>
      <c r="E1818" s="29">
        <v>-57.379600000000003</v>
      </c>
    </row>
    <row r="1819" spans="4:5" x14ac:dyDescent="0.25">
      <c r="D1819" s="31">
        <f>-940.96</f>
        <v>-940.96</v>
      </c>
      <c r="E1819" s="29">
        <v>-57.239199999999997</v>
      </c>
    </row>
    <row r="1820" spans="4:5" x14ac:dyDescent="0.25">
      <c r="D1820" s="31">
        <f>-940.944</f>
        <v>-940.94399999999996</v>
      </c>
      <c r="E1820" s="29">
        <v>-57.098799999999997</v>
      </c>
    </row>
    <row r="1821" spans="4:5" x14ac:dyDescent="0.25">
      <c r="D1821" s="31">
        <f>-940.928</f>
        <v>-940.928</v>
      </c>
      <c r="E1821" s="29">
        <v>-56.958399999999997</v>
      </c>
    </row>
    <row r="1822" spans="4:5" x14ac:dyDescent="0.25">
      <c r="D1822" s="31">
        <f>-940.912</f>
        <v>-940.91200000000003</v>
      </c>
      <c r="E1822" s="29">
        <v>-56.817999999999998</v>
      </c>
    </row>
    <row r="1823" spans="4:5" x14ac:dyDescent="0.25">
      <c r="D1823" s="31">
        <f>-940.896</f>
        <v>-940.89599999999996</v>
      </c>
      <c r="E1823" s="29">
        <v>-56.677599999999998</v>
      </c>
    </row>
    <row r="1824" spans="4:5" x14ac:dyDescent="0.25">
      <c r="D1824" s="31">
        <f>-940.88</f>
        <v>-940.88</v>
      </c>
      <c r="E1824" s="29">
        <v>-56.537199999999999</v>
      </c>
    </row>
    <row r="1825" spans="4:5" x14ac:dyDescent="0.25">
      <c r="D1825" s="31">
        <f>-940.864</f>
        <v>-940.86400000000003</v>
      </c>
      <c r="E1825" s="29">
        <v>-56.396799999999999</v>
      </c>
    </row>
    <row r="1826" spans="4:5" x14ac:dyDescent="0.25">
      <c r="D1826" s="31">
        <f>-940.848</f>
        <v>-940.84799999999996</v>
      </c>
      <c r="E1826" s="29">
        <v>-56.256500000000003</v>
      </c>
    </row>
    <row r="1827" spans="4:5" x14ac:dyDescent="0.25">
      <c r="D1827" s="31">
        <f>-940.832</f>
        <v>-940.83199999999999</v>
      </c>
      <c r="E1827" s="29">
        <v>-56.116100000000003</v>
      </c>
    </row>
    <row r="1828" spans="4:5" x14ac:dyDescent="0.25">
      <c r="D1828" s="31">
        <f>-940.816</f>
        <v>-940.81600000000003</v>
      </c>
      <c r="E1828" s="29">
        <v>-55.975700000000003</v>
      </c>
    </row>
    <row r="1829" spans="4:5" x14ac:dyDescent="0.25">
      <c r="D1829" s="31">
        <f>-940.8</f>
        <v>-940.8</v>
      </c>
      <c r="E1829" s="29">
        <v>-55.8354</v>
      </c>
    </row>
    <row r="1830" spans="4:5" x14ac:dyDescent="0.25">
      <c r="D1830" s="31">
        <f>-940.784</f>
        <v>-940.78399999999999</v>
      </c>
      <c r="E1830" s="29">
        <v>-55.695</v>
      </c>
    </row>
    <row r="1831" spans="4:5" x14ac:dyDescent="0.25">
      <c r="D1831" s="31">
        <f>-940.768</f>
        <v>-940.76800000000003</v>
      </c>
      <c r="E1831" s="29">
        <v>-55.554699999999997</v>
      </c>
    </row>
    <row r="1832" spans="4:5" x14ac:dyDescent="0.25">
      <c r="D1832" s="31">
        <f>-940.752</f>
        <v>-940.75199999999995</v>
      </c>
      <c r="E1832" s="29">
        <v>-55.414400000000001</v>
      </c>
    </row>
    <row r="1833" spans="4:5" x14ac:dyDescent="0.25">
      <c r="D1833" s="31">
        <f>-940.736</f>
        <v>-940.73599999999999</v>
      </c>
      <c r="E1833" s="29">
        <v>-55.274000000000001</v>
      </c>
    </row>
    <row r="1834" spans="4:5" x14ac:dyDescent="0.25">
      <c r="D1834" s="31">
        <f>-940.72</f>
        <v>-940.72</v>
      </c>
      <c r="E1834" s="29">
        <v>-55.133699999999997</v>
      </c>
    </row>
    <row r="1835" spans="4:5" x14ac:dyDescent="0.25">
      <c r="D1835" s="31">
        <f>-940.704</f>
        <v>-940.70399999999995</v>
      </c>
      <c r="E1835" s="29">
        <v>-54.993400000000001</v>
      </c>
    </row>
    <row r="1836" spans="4:5" x14ac:dyDescent="0.25">
      <c r="D1836" s="31">
        <f>-940.688</f>
        <v>-940.68799999999999</v>
      </c>
      <c r="E1836" s="29">
        <v>-54.853099999999998</v>
      </c>
    </row>
    <row r="1837" spans="4:5" x14ac:dyDescent="0.25">
      <c r="D1837" s="31">
        <f>-940.672</f>
        <v>-940.67200000000003</v>
      </c>
      <c r="E1837" s="29">
        <v>-54.712800000000001</v>
      </c>
    </row>
    <row r="1838" spans="4:5" x14ac:dyDescent="0.25">
      <c r="D1838" s="31">
        <f>-940.656</f>
        <v>-940.65599999999995</v>
      </c>
      <c r="E1838" s="29">
        <v>-54.572499999999998</v>
      </c>
    </row>
    <row r="1839" spans="4:5" x14ac:dyDescent="0.25">
      <c r="D1839" s="31">
        <f>-940.64</f>
        <v>-940.64</v>
      </c>
      <c r="E1839" s="29">
        <v>-54.432299999999998</v>
      </c>
    </row>
    <row r="1840" spans="4:5" x14ac:dyDescent="0.25">
      <c r="D1840" s="31">
        <f>-940.624</f>
        <v>-940.62400000000002</v>
      </c>
      <c r="E1840" s="29">
        <v>-54.292000000000002</v>
      </c>
    </row>
    <row r="1841" spans="4:5" x14ac:dyDescent="0.25">
      <c r="D1841" s="31">
        <f>-940.608</f>
        <v>-940.60799999999995</v>
      </c>
      <c r="E1841" s="29">
        <v>-54.151699999999998</v>
      </c>
    </row>
    <row r="1842" spans="4:5" x14ac:dyDescent="0.25">
      <c r="D1842" s="31">
        <f>-940.592</f>
        <v>-940.59199999999998</v>
      </c>
      <c r="E1842" s="29">
        <v>-54.011499999999998</v>
      </c>
    </row>
    <row r="1843" spans="4:5" x14ac:dyDescent="0.25">
      <c r="D1843" s="31">
        <f>-940.576</f>
        <v>-940.57600000000002</v>
      </c>
      <c r="E1843" s="29">
        <v>-53.871200000000002</v>
      </c>
    </row>
    <row r="1844" spans="4:5" x14ac:dyDescent="0.25">
      <c r="D1844" s="31">
        <f>-940.56</f>
        <v>-940.56</v>
      </c>
      <c r="E1844" s="29">
        <v>-53.731000000000002</v>
      </c>
    </row>
    <row r="1845" spans="4:5" x14ac:dyDescent="0.25">
      <c r="D1845" s="31">
        <f>-940.544</f>
        <v>-940.54399999999998</v>
      </c>
      <c r="E1845" s="29">
        <v>-53.590699999999998</v>
      </c>
    </row>
    <row r="1846" spans="4:5" x14ac:dyDescent="0.25">
      <c r="D1846" s="31">
        <f>-940.528</f>
        <v>-940.52800000000002</v>
      </c>
      <c r="E1846" s="29">
        <v>-53.450499999999998</v>
      </c>
    </row>
    <row r="1847" spans="4:5" x14ac:dyDescent="0.25">
      <c r="D1847" s="31">
        <f>-940.512</f>
        <v>-940.51199999999994</v>
      </c>
      <c r="E1847" s="29">
        <v>-53.310299999999998</v>
      </c>
    </row>
    <row r="1848" spans="4:5" x14ac:dyDescent="0.25">
      <c r="D1848" s="31">
        <f>-940.496</f>
        <v>-940.49599999999998</v>
      </c>
      <c r="E1848" s="29">
        <v>-53.170099999999998</v>
      </c>
    </row>
    <row r="1849" spans="4:5" x14ac:dyDescent="0.25">
      <c r="D1849" s="31">
        <f>-940.48</f>
        <v>-940.48</v>
      </c>
      <c r="E1849" s="29">
        <v>-53.029899999999998</v>
      </c>
    </row>
    <row r="1850" spans="4:5" x14ac:dyDescent="0.25">
      <c r="D1850" s="31">
        <f>-940.464</f>
        <v>-940.46400000000006</v>
      </c>
      <c r="E1850" s="29">
        <v>-52.889600000000002</v>
      </c>
    </row>
    <row r="1851" spans="4:5" x14ac:dyDescent="0.25">
      <c r="D1851" s="31">
        <f>-940.448</f>
        <v>-940.44799999999998</v>
      </c>
      <c r="E1851" s="29">
        <v>-52.749499999999998</v>
      </c>
    </row>
    <row r="1852" spans="4:5" x14ac:dyDescent="0.25">
      <c r="D1852" s="31">
        <f>-940.432</f>
        <v>-940.43200000000002</v>
      </c>
      <c r="E1852" s="29">
        <v>-52.609299999999998</v>
      </c>
    </row>
    <row r="1853" spans="4:5" x14ac:dyDescent="0.25">
      <c r="D1853" s="31">
        <f>-940.416</f>
        <v>-940.41600000000005</v>
      </c>
      <c r="E1853" s="29">
        <v>-52.469099999999997</v>
      </c>
    </row>
    <row r="1854" spans="4:5" x14ac:dyDescent="0.25">
      <c r="D1854" s="31">
        <f>-940.4</f>
        <v>-940.4</v>
      </c>
      <c r="E1854" s="29">
        <v>-52.328899999999997</v>
      </c>
    </row>
    <row r="1855" spans="4:5" x14ac:dyDescent="0.25">
      <c r="D1855" s="31">
        <f>-940.384</f>
        <v>-940.38400000000001</v>
      </c>
      <c r="E1855" s="29">
        <v>-52.188800000000001</v>
      </c>
    </row>
    <row r="1856" spans="4:5" x14ac:dyDescent="0.25">
      <c r="D1856" s="31">
        <f>-940.368</f>
        <v>-940.36800000000005</v>
      </c>
      <c r="E1856" s="29">
        <v>-52.0486</v>
      </c>
    </row>
    <row r="1857" spans="4:5" x14ac:dyDescent="0.25">
      <c r="D1857" s="31">
        <f>-940.352</f>
        <v>-940.35199999999998</v>
      </c>
      <c r="E1857" s="29">
        <v>-51.9084</v>
      </c>
    </row>
    <row r="1858" spans="4:5" x14ac:dyDescent="0.25">
      <c r="D1858" s="31">
        <f>-940.336</f>
        <v>-940.33600000000001</v>
      </c>
      <c r="E1858" s="29">
        <v>-51.768300000000004</v>
      </c>
    </row>
    <row r="1859" spans="4:5" x14ac:dyDescent="0.25">
      <c r="D1859" s="31">
        <f>-940.32</f>
        <v>-940.32</v>
      </c>
      <c r="E1859" s="29">
        <v>-51.6282</v>
      </c>
    </row>
    <row r="1860" spans="4:5" x14ac:dyDescent="0.25">
      <c r="D1860" s="31">
        <f>-940.304</f>
        <v>-940.30399999999997</v>
      </c>
      <c r="E1860" s="29">
        <v>-51.488</v>
      </c>
    </row>
    <row r="1861" spans="4:5" x14ac:dyDescent="0.25">
      <c r="D1861" s="31">
        <f>-940.288</f>
        <v>-940.28800000000001</v>
      </c>
      <c r="E1861" s="29">
        <v>-51.347900000000003</v>
      </c>
    </row>
    <row r="1862" spans="4:5" x14ac:dyDescent="0.25">
      <c r="D1862" s="31">
        <f>-940.272</f>
        <v>-940.27200000000005</v>
      </c>
      <c r="E1862" s="29">
        <v>-51.207799999999999</v>
      </c>
    </row>
    <row r="1863" spans="4:5" x14ac:dyDescent="0.25">
      <c r="D1863" s="31">
        <f>-940.256</f>
        <v>-940.25599999999997</v>
      </c>
      <c r="E1863" s="29">
        <v>-51.067700000000002</v>
      </c>
    </row>
    <row r="1864" spans="4:5" x14ac:dyDescent="0.25">
      <c r="D1864" s="31">
        <f>-940.24</f>
        <v>-940.24</v>
      </c>
      <c r="E1864" s="29">
        <v>-50.927599999999998</v>
      </c>
    </row>
    <row r="1865" spans="4:5" x14ac:dyDescent="0.25">
      <c r="D1865" s="31">
        <f>-940.224</f>
        <v>-940.22400000000005</v>
      </c>
      <c r="E1865" s="29">
        <v>-50.787500000000001</v>
      </c>
    </row>
    <row r="1866" spans="4:5" x14ac:dyDescent="0.25">
      <c r="D1866" s="31">
        <f>-940.208</f>
        <v>-940.20799999999997</v>
      </c>
      <c r="E1866" s="29">
        <v>-50.647399999999998</v>
      </c>
    </row>
    <row r="1867" spans="4:5" x14ac:dyDescent="0.25">
      <c r="D1867" s="31">
        <f>-940.192</f>
        <v>-940.19200000000001</v>
      </c>
      <c r="E1867" s="29">
        <v>-50.507300000000001</v>
      </c>
    </row>
    <row r="1868" spans="4:5" x14ac:dyDescent="0.25">
      <c r="D1868" s="31">
        <f>-940.176</f>
        <v>-940.17600000000004</v>
      </c>
      <c r="E1868" s="29">
        <v>-50.3673</v>
      </c>
    </row>
    <row r="1869" spans="4:5" x14ac:dyDescent="0.25">
      <c r="D1869" s="31">
        <f>-940.16</f>
        <v>-940.16</v>
      </c>
      <c r="E1869" s="29">
        <v>-50.227200000000003</v>
      </c>
    </row>
    <row r="1870" spans="4:5" x14ac:dyDescent="0.25">
      <c r="D1870" s="31">
        <f>-940.144</f>
        <v>-940.14400000000001</v>
      </c>
      <c r="E1870" s="29">
        <v>-50.0871</v>
      </c>
    </row>
    <row r="1871" spans="4:5" x14ac:dyDescent="0.25">
      <c r="D1871" s="31">
        <f>-940.128</f>
        <v>-940.12800000000004</v>
      </c>
      <c r="E1871" s="29">
        <v>-49.947099999999999</v>
      </c>
    </row>
    <row r="1872" spans="4:5" x14ac:dyDescent="0.25">
      <c r="D1872" s="31">
        <f>-940.112</f>
        <v>-940.11199999999997</v>
      </c>
      <c r="E1872" s="29">
        <v>-49.807099999999998</v>
      </c>
    </row>
    <row r="1873" spans="4:5" x14ac:dyDescent="0.25">
      <c r="D1873" s="31">
        <f>-940.096</f>
        <v>-940.096</v>
      </c>
      <c r="E1873" s="29">
        <v>-49.667099999999998</v>
      </c>
    </row>
    <row r="1874" spans="4:5" x14ac:dyDescent="0.25">
      <c r="D1874" s="31">
        <f>-940.08</f>
        <v>-940.08</v>
      </c>
      <c r="E1874" s="29">
        <v>-49.527000000000001</v>
      </c>
    </row>
    <row r="1875" spans="4:5" x14ac:dyDescent="0.25">
      <c r="D1875" s="31">
        <f>-940.064</f>
        <v>-940.06399999999996</v>
      </c>
      <c r="E1875" s="29">
        <v>-49.387</v>
      </c>
    </row>
    <row r="1876" spans="4:5" x14ac:dyDescent="0.25">
      <c r="D1876" s="31">
        <f>-940.048</f>
        <v>-940.048</v>
      </c>
      <c r="E1876" s="29">
        <v>-49.247</v>
      </c>
    </row>
    <row r="1877" spans="4:5" x14ac:dyDescent="0.25">
      <c r="D1877" s="31">
        <f>-940.032</f>
        <v>-940.03200000000004</v>
      </c>
      <c r="E1877" s="29">
        <v>-49.106999999999999</v>
      </c>
    </row>
    <row r="1878" spans="4:5" x14ac:dyDescent="0.25">
      <c r="D1878" s="31">
        <f>-940.016</f>
        <v>-940.01599999999996</v>
      </c>
      <c r="E1878" s="29">
        <v>-48.966900000000003</v>
      </c>
    </row>
    <row r="1879" spans="4:5" x14ac:dyDescent="0.25">
      <c r="D1879" s="31">
        <f>-940</f>
        <v>-940</v>
      </c>
      <c r="E1879" s="29">
        <v>-48.826999999999998</v>
      </c>
    </row>
    <row r="1880" spans="4:5" x14ac:dyDescent="0.25">
      <c r="D1880" s="31">
        <f>-939.984</f>
        <v>-939.98400000000004</v>
      </c>
      <c r="E1880" s="29">
        <v>-48.686999999999998</v>
      </c>
    </row>
    <row r="1881" spans="4:5" x14ac:dyDescent="0.25">
      <c r="D1881" s="31">
        <f>-939.969</f>
        <v>-939.96900000000005</v>
      </c>
      <c r="E1881" s="29">
        <v>-48.546999999999997</v>
      </c>
    </row>
    <row r="1882" spans="4:5" x14ac:dyDescent="0.25">
      <c r="D1882" s="31">
        <f>-939.953</f>
        <v>-939.95299999999997</v>
      </c>
      <c r="E1882" s="29">
        <v>-48.406999999999996</v>
      </c>
    </row>
    <row r="1883" spans="4:5" x14ac:dyDescent="0.25">
      <c r="D1883" s="31">
        <f>-939.937</f>
        <v>-939.93700000000001</v>
      </c>
      <c r="E1883" s="29">
        <v>-48.267099999999999</v>
      </c>
    </row>
    <row r="1884" spans="4:5" x14ac:dyDescent="0.25">
      <c r="D1884" s="31">
        <f>-939.921</f>
        <v>-939.92100000000005</v>
      </c>
      <c r="E1884" s="29">
        <v>-48.127099999999999</v>
      </c>
    </row>
    <row r="1885" spans="4:5" x14ac:dyDescent="0.25">
      <c r="D1885" s="31">
        <f>-939.905</f>
        <v>-939.90499999999997</v>
      </c>
      <c r="E1885" s="29">
        <v>-47.987200000000001</v>
      </c>
    </row>
    <row r="1886" spans="4:5" x14ac:dyDescent="0.25">
      <c r="D1886" s="31">
        <f>-939.889</f>
        <v>-939.88900000000001</v>
      </c>
      <c r="E1886" s="29">
        <v>-47.847299999999997</v>
      </c>
    </row>
    <row r="1887" spans="4:5" x14ac:dyDescent="0.25">
      <c r="D1887" s="31">
        <f>-939.873</f>
        <v>-939.87300000000005</v>
      </c>
      <c r="E1887" s="29">
        <v>-47.707299999999996</v>
      </c>
    </row>
    <row r="1888" spans="4:5" x14ac:dyDescent="0.25">
      <c r="D1888" s="31">
        <f>-939.857</f>
        <v>-939.85699999999997</v>
      </c>
      <c r="E1888" s="29">
        <v>-47.567399999999999</v>
      </c>
    </row>
    <row r="1889" spans="4:5" x14ac:dyDescent="0.25">
      <c r="D1889" s="31">
        <f>-939.841</f>
        <v>-939.84100000000001</v>
      </c>
      <c r="E1889" s="29">
        <v>-47.427500000000002</v>
      </c>
    </row>
    <row r="1890" spans="4:5" x14ac:dyDescent="0.25">
      <c r="D1890" s="31">
        <f>-939.825</f>
        <v>-939.82500000000005</v>
      </c>
      <c r="E1890" s="29">
        <v>-47.287599999999998</v>
      </c>
    </row>
    <row r="1891" spans="4:5" x14ac:dyDescent="0.25">
      <c r="D1891" s="31">
        <f>-939.809</f>
        <v>-939.80899999999997</v>
      </c>
      <c r="E1891" s="29">
        <v>-47.147599999999997</v>
      </c>
    </row>
    <row r="1892" spans="4:5" x14ac:dyDescent="0.25">
      <c r="D1892" s="31">
        <f>-939.793</f>
        <v>-939.79300000000001</v>
      </c>
      <c r="E1892" s="29">
        <v>-47.007800000000003</v>
      </c>
    </row>
    <row r="1893" spans="4:5" x14ac:dyDescent="0.25">
      <c r="D1893" s="31">
        <f>-939.777</f>
        <v>-939.77700000000004</v>
      </c>
      <c r="E1893" s="29">
        <v>-46.867899999999999</v>
      </c>
    </row>
    <row r="1894" spans="4:5" x14ac:dyDescent="0.25">
      <c r="D1894" s="31">
        <f>-939.761</f>
        <v>-939.76099999999997</v>
      </c>
      <c r="E1894" s="29">
        <v>-46.728000000000002</v>
      </c>
    </row>
    <row r="1895" spans="4:5" x14ac:dyDescent="0.25">
      <c r="D1895" s="31">
        <f>-939.745</f>
        <v>-939.745</v>
      </c>
      <c r="E1895" s="29">
        <v>-46.588099999999997</v>
      </c>
    </row>
    <row r="1896" spans="4:5" x14ac:dyDescent="0.25">
      <c r="D1896" s="31">
        <f>-939.729</f>
        <v>-939.72900000000004</v>
      </c>
      <c r="E1896" s="29">
        <v>-46.4482</v>
      </c>
    </row>
    <row r="1897" spans="4:5" x14ac:dyDescent="0.25">
      <c r="D1897" s="31">
        <f>-939.713</f>
        <v>-939.71299999999997</v>
      </c>
      <c r="E1897" s="29">
        <v>-46.308399999999999</v>
      </c>
    </row>
    <row r="1898" spans="4:5" x14ac:dyDescent="0.25">
      <c r="D1898" s="31">
        <f>-939.697</f>
        <v>-939.697</v>
      </c>
      <c r="E1898" s="29">
        <v>-46.168500000000002</v>
      </c>
    </row>
    <row r="1899" spans="4:5" x14ac:dyDescent="0.25">
      <c r="D1899" s="31">
        <f>-939.681</f>
        <v>-939.68100000000004</v>
      </c>
      <c r="E1899" s="29">
        <v>-46.028700000000001</v>
      </c>
    </row>
    <row r="1900" spans="4:5" x14ac:dyDescent="0.25">
      <c r="D1900" s="31">
        <f>-939.665</f>
        <v>-939.66499999999996</v>
      </c>
      <c r="E1900" s="29">
        <v>-45.8889</v>
      </c>
    </row>
    <row r="1901" spans="4:5" x14ac:dyDescent="0.25">
      <c r="D1901" s="31">
        <f>-939.649</f>
        <v>-939.649</v>
      </c>
      <c r="E1901" s="29">
        <v>-45.749000000000002</v>
      </c>
    </row>
    <row r="1902" spans="4:5" x14ac:dyDescent="0.25">
      <c r="D1902" s="31">
        <f>-939.633</f>
        <v>-939.63300000000004</v>
      </c>
      <c r="E1902" s="29">
        <v>-45.609200000000001</v>
      </c>
    </row>
    <row r="1903" spans="4:5" x14ac:dyDescent="0.25">
      <c r="D1903" s="31">
        <f>-939.617</f>
        <v>-939.61699999999996</v>
      </c>
      <c r="E1903" s="29">
        <v>-45.4694</v>
      </c>
    </row>
    <row r="1904" spans="4:5" x14ac:dyDescent="0.25">
      <c r="D1904" s="31">
        <f>-939.601</f>
        <v>-939.601</v>
      </c>
      <c r="E1904" s="29">
        <v>-45.329599999999999</v>
      </c>
    </row>
    <row r="1905" spans="4:5" x14ac:dyDescent="0.25">
      <c r="D1905" s="31">
        <f>-939.585</f>
        <v>-939.58500000000004</v>
      </c>
      <c r="E1905" s="29">
        <v>-45.189799999999998</v>
      </c>
    </row>
    <row r="1906" spans="4:5" x14ac:dyDescent="0.25">
      <c r="D1906" s="31">
        <f>-939.569</f>
        <v>-939.56899999999996</v>
      </c>
      <c r="E1906" s="29">
        <v>-45.05</v>
      </c>
    </row>
    <row r="1907" spans="4:5" x14ac:dyDescent="0.25">
      <c r="D1907" s="31">
        <f>-939.553</f>
        <v>-939.553</v>
      </c>
      <c r="E1907" s="29">
        <v>-44.910200000000003</v>
      </c>
    </row>
    <row r="1908" spans="4:5" x14ac:dyDescent="0.25">
      <c r="D1908" s="31">
        <f>-939.537</f>
        <v>-939.53700000000003</v>
      </c>
      <c r="E1908" s="29">
        <v>-44.770400000000002</v>
      </c>
    </row>
    <row r="1909" spans="4:5" x14ac:dyDescent="0.25">
      <c r="D1909" s="31">
        <f>-939.521</f>
        <v>-939.52099999999996</v>
      </c>
      <c r="E1909" s="29">
        <v>-44.630699999999997</v>
      </c>
    </row>
    <row r="1910" spans="4:5" x14ac:dyDescent="0.25">
      <c r="D1910" s="31">
        <f>-939.505</f>
        <v>-939.505</v>
      </c>
      <c r="E1910" s="29">
        <v>-44.490900000000003</v>
      </c>
    </row>
    <row r="1911" spans="4:5" x14ac:dyDescent="0.25">
      <c r="D1911" s="31">
        <f>-939.489</f>
        <v>-939.48900000000003</v>
      </c>
      <c r="E1911" s="29">
        <v>-44.351100000000002</v>
      </c>
    </row>
    <row r="1912" spans="4:5" x14ac:dyDescent="0.25">
      <c r="D1912" s="31">
        <f>-939.473</f>
        <v>-939.47299999999996</v>
      </c>
      <c r="E1912" s="29">
        <v>-44.211399999999998</v>
      </c>
    </row>
    <row r="1913" spans="4:5" x14ac:dyDescent="0.25">
      <c r="D1913" s="31">
        <f>-939.457</f>
        <v>-939.45699999999999</v>
      </c>
      <c r="E1913" s="29">
        <v>-44.0717</v>
      </c>
    </row>
    <row r="1914" spans="4:5" x14ac:dyDescent="0.25">
      <c r="D1914" s="31">
        <f>-939.441</f>
        <v>-939.44100000000003</v>
      </c>
      <c r="E1914" s="29">
        <v>-43.931899999999999</v>
      </c>
    </row>
    <row r="1915" spans="4:5" x14ac:dyDescent="0.25">
      <c r="D1915" s="31">
        <f>-939.425</f>
        <v>-939.42499999999995</v>
      </c>
      <c r="E1915" s="29">
        <v>-43.792200000000001</v>
      </c>
    </row>
    <row r="1916" spans="4:5" x14ac:dyDescent="0.25">
      <c r="D1916" s="31">
        <f>-939.409</f>
        <v>-939.40899999999999</v>
      </c>
      <c r="E1916" s="29">
        <v>-43.652500000000003</v>
      </c>
    </row>
    <row r="1917" spans="4:5" x14ac:dyDescent="0.25">
      <c r="D1917" s="31">
        <f>-939.393</f>
        <v>-939.39300000000003</v>
      </c>
      <c r="E1917" s="29">
        <v>-43.512799999999999</v>
      </c>
    </row>
    <row r="1918" spans="4:5" x14ac:dyDescent="0.25">
      <c r="D1918" s="31">
        <f>-939.377</f>
        <v>-939.37699999999995</v>
      </c>
      <c r="E1918" s="29">
        <v>-43.372999999999998</v>
      </c>
    </row>
    <row r="1919" spans="4:5" x14ac:dyDescent="0.25">
      <c r="D1919" s="31">
        <f>-939.361</f>
        <v>-939.36099999999999</v>
      </c>
      <c r="E1919" s="29">
        <v>-43.233400000000003</v>
      </c>
    </row>
    <row r="1920" spans="4:5" x14ac:dyDescent="0.25">
      <c r="D1920" s="31">
        <f>-939.345</f>
        <v>-939.34500000000003</v>
      </c>
      <c r="E1920" s="29">
        <v>-43.093699999999998</v>
      </c>
    </row>
    <row r="1921" spans="4:5" x14ac:dyDescent="0.25">
      <c r="D1921" s="31">
        <f>-939.329</f>
        <v>-939.32899999999995</v>
      </c>
      <c r="E1921" s="29">
        <v>-42.954000000000001</v>
      </c>
    </row>
    <row r="1922" spans="4:5" x14ac:dyDescent="0.25">
      <c r="D1922" s="31">
        <f>-939.313</f>
        <v>-939.31299999999999</v>
      </c>
      <c r="E1922" s="29">
        <v>-42.814300000000003</v>
      </c>
    </row>
    <row r="1923" spans="4:5" x14ac:dyDescent="0.25">
      <c r="D1923" s="31">
        <f>-939.297</f>
        <v>-939.29700000000003</v>
      </c>
      <c r="E1923" s="29">
        <v>-42.674700000000001</v>
      </c>
    </row>
    <row r="1924" spans="4:5" x14ac:dyDescent="0.25">
      <c r="D1924" s="31">
        <f>-939.281</f>
        <v>-939.28099999999995</v>
      </c>
      <c r="E1924" s="29">
        <v>-42.534999999999997</v>
      </c>
    </row>
    <row r="1925" spans="4:5" x14ac:dyDescent="0.25">
      <c r="D1925" s="31">
        <f>-939.265</f>
        <v>-939.26499999999999</v>
      </c>
      <c r="E1925" s="29">
        <v>-42.395400000000002</v>
      </c>
    </row>
    <row r="1926" spans="4:5" x14ac:dyDescent="0.25">
      <c r="D1926" s="31">
        <f>-939.249</f>
        <v>-939.24900000000002</v>
      </c>
      <c r="E1926" s="29">
        <v>-42.255699999999997</v>
      </c>
    </row>
    <row r="1927" spans="4:5" x14ac:dyDescent="0.25">
      <c r="D1927" s="31">
        <f>-939.233</f>
        <v>-939.23299999999995</v>
      </c>
      <c r="E1927" s="29">
        <v>-42.116100000000003</v>
      </c>
    </row>
    <row r="1928" spans="4:5" x14ac:dyDescent="0.25">
      <c r="D1928" s="31">
        <f>-939.217</f>
        <v>-939.21699999999998</v>
      </c>
      <c r="E1928" s="29">
        <v>-41.976399999999998</v>
      </c>
    </row>
    <row r="1929" spans="4:5" x14ac:dyDescent="0.25">
      <c r="D1929" s="31">
        <f>-939.201</f>
        <v>-939.20100000000002</v>
      </c>
      <c r="E1929" s="29">
        <v>-41.836799999999997</v>
      </c>
    </row>
    <row r="1930" spans="4:5" x14ac:dyDescent="0.25">
      <c r="D1930" s="31">
        <f>-939.185</f>
        <v>-939.18499999999995</v>
      </c>
      <c r="E1930" s="29">
        <v>-41.697200000000002</v>
      </c>
    </row>
    <row r="1931" spans="4:5" x14ac:dyDescent="0.25">
      <c r="D1931" s="31">
        <f>-939.169</f>
        <v>-939.16899999999998</v>
      </c>
      <c r="E1931" s="29">
        <v>-41.557600000000001</v>
      </c>
    </row>
    <row r="1932" spans="4:5" x14ac:dyDescent="0.25">
      <c r="D1932" s="31">
        <f>-939.153</f>
        <v>-939.15300000000002</v>
      </c>
      <c r="E1932" s="29">
        <v>-41.417999999999999</v>
      </c>
    </row>
    <row r="1933" spans="4:5" x14ac:dyDescent="0.25">
      <c r="D1933" s="31">
        <f>-939.137</f>
        <v>-939.13699999999994</v>
      </c>
      <c r="E1933" s="29">
        <v>-41.278399999999998</v>
      </c>
    </row>
    <row r="1934" spans="4:5" x14ac:dyDescent="0.25">
      <c r="D1934" s="31">
        <f>-939.121</f>
        <v>-939.12099999999998</v>
      </c>
      <c r="E1934" s="29">
        <v>-41.138800000000003</v>
      </c>
    </row>
    <row r="1935" spans="4:5" x14ac:dyDescent="0.25">
      <c r="D1935" s="31">
        <f>-939.105</f>
        <v>-939.10500000000002</v>
      </c>
      <c r="E1935" s="29">
        <v>-40.999200000000002</v>
      </c>
    </row>
    <row r="1936" spans="4:5" x14ac:dyDescent="0.25">
      <c r="D1936" s="31">
        <f>-939.089</f>
        <v>-939.08900000000006</v>
      </c>
      <c r="E1936" s="29">
        <v>-40.859699999999997</v>
      </c>
    </row>
    <row r="1937" spans="4:5" x14ac:dyDescent="0.25">
      <c r="D1937" s="31">
        <f>-939.073</f>
        <v>-939.07299999999998</v>
      </c>
      <c r="E1937" s="29">
        <v>-40.720100000000002</v>
      </c>
    </row>
    <row r="1938" spans="4:5" x14ac:dyDescent="0.25">
      <c r="D1938" s="31">
        <f>-939.057</f>
        <v>-939.05700000000002</v>
      </c>
      <c r="E1938" s="29">
        <v>-40.580599999999997</v>
      </c>
    </row>
    <row r="1939" spans="4:5" x14ac:dyDescent="0.25">
      <c r="D1939" s="31">
        <f>-939.041</f>
        <v>-939.04100000000005</v>
      </c>
      <c r="E1939" s="29">
        <v>-40.441000000000003</v>
      </c>
    </row>
    <row r="1940" spans="4:5" x14ac:dyDescent="0.25">
      <c r="D1940" s="31">
        <f>-939.025</f>
        <v>-939.02499999999998</v>
      </c>
      <c r="E1940" s="29">
        <v>-40.301499999999997</v>
      </c>
    </row>
    <row r="1941" spans="4:5" x14ac:dyDescent="0.25">
      <c r="D1941" s="31">
        <f>-939.009</f>
        <v>-939.00900000000001</v>
      </c>
      <c r="E1941" s="29">
        <v>-40.161900000000003</v>
      </c>
    </row>
    <row r="1942" spans="4:5" x14ac:dyDescent="0.25">
      <c r="D1942" s="31">
        <f>-938.993</f>
        <v>-938.99300000000005</v>
      </c>
      <c r="E1942" s="29">
        <v>-40.022399999999998</v>
      </c>
    </row>
    <row r="1943" spans="4:5" x14ac:dyDescent="0.25">
      <c r="D1943" s="31">
        <f>-938.977</f>
        <v>-938.97699999999998</v>
      </c>
      <c r="E1943" s="29">
        <v>-39.882899999999999</v>
      </c>
    </row>
    <row r="1944" spans="4:5" x14ac:dyDescent="0.25">
      <c r="D1944" s="31">
        <f>-938.961</f>
        <v>-938.96100000000001</v>
      </c>
      <c r="E1944" s="29">
        <v>-39.743400000000001</v>
      </c>
    </row>
    <row r="1945" spans="4:5" x14ac:dyDescent="0.25">
      <c r="D1945" s="31">
        <f>-938.945</f>
        <v>-938.94500000000005</v>
      </c>
      <c r="E1945" s="29">
        <v>-39.603900000000003</v>
      </c>
    </row>
    <row r="1946" spans="4:5" x14ac:dyDescent="0.25">
      <c r="D1946" s="31">
        <f>-938.929</f>
        <v>-938.92899999999997</v>
      </c>
      <c r="E1946" s="29">
        <v>-39.464399999999998</v>
      </c>
    </row>
    <row r="1947" spans="4:5" x14ac:dyDescent="0.25">
      <c r="D1947" s="31">
        <f>-938.913</f>
        <v>-938.91300000000001</v>
      </c>
      <c r="E1947" s="29">
        <v>-39.3249</v>
      </c>
    </row>
    <row r="1948" spans="4:5" x14ac:dyDescent="0.25">
      <c r="D1948" s="31">
        <f>-938.897</f>
        <v>-938.89700000000005</v>
      </c>
      <c r="E1948" s="29">
        <v>-39.185400000000001</v>
      </c>
    </row>
    <row r="1949" spans="4:5" x14ac:dyDescent="0.25">
      <c r="D1949" s="31">
        <f>-938.881</f>
        <v>-938.88099999999997</v>
      </c>
      <c r="E1949" s="29">
        <v>-39.045999999999999</v>
      </c>
    </row>
    <row r="1950" spans="4:5" x14ac:dyDescent="0.25">
      <c r="D1950" s="31">
        <f>-938.865</f>
        <v>-938.86500000000001</v>
      </c>
      <c r="E1950" s="29">
        <v>-38.906500000000001</v>
      </c>
    </row>
    <row r="1951" spans="4:5" x14ac:dyDescent="0.25">
      <c r="D1951" s="31">
        <f>-938.849</f>
        <v>-938.84900000000005</v>
      </c>
      <c r="E1951" s="29">
        <v>-38.767000000000003</v>
      </c>
    </row>
    <row r="1952" spans="4:5" x14ac:dyDescent="0.25">
      <c r="D1952" s="31">
        <f>-938.833</f>
        <v>-938.83299999999997</v>
      </c>
      <c r="E1952" s="29">
        <v>-38.627600000000001</v>
      </c>
    </row>
    <row r="1953" spans="4:5" x14ac:dyDescent="0.25">
      <c r="D1953" s="31">
        <f>-938.817</f>
        <v>-938.81700000000001</v>
      </c>
      <c r="E1953" s="29">
        <v>-38.488199999999999</v>
      </c>
    </row>
    <row r="1954" spans="4:5" x14ac:dyDescent="0.25">
      <c r="D1954" s="31">
        <f>-938.801</f>
        <v>-938.80100000000004</v>
      </c>
      <c r="E1954" s="29">
        <v>-38.348700000000001</v>
      </c>
    </row>
    <row r="1955" spans="4:5" x14ac:dyDescent="0.25">
      <c r="D1955" s="31">
        <f>-938.785</f>
        <v>-938.78499999999997</v>
      </c>
      <c r="E1955" s="29">
        <v>-38.209299999999999</v>
      </c>
    </row>
    <row r="1956" spans="4:5" x14ac:dyDescent="0.25">
      <c r="D1956" s="31">
        <f>-938.769</f>
        <v>-938.76900000000001</v>
      </c>
      <c r="E1956" s="29">
        <v>-38.069899999999997</v>
      </c>
    </row>
    <row r="1957" spans="4:5" x14ac:dyDescent="0.25">
      <c r="D1957" s="31">
        <f>-938.753</f>
        <v>-938.75300000000004</v>
      </c>
      <c r="E1957" s="29">
        <v>-37.930500000000002</v>
      </c>
    </row>
    <row r="1958" spans="4:5" x14ac:dyDescent="0.25">
      <c r="D1958" s="31">
        <f>-938.737</f>
        <v>-938.73699999999997</v>
      </c>
      <c r="E1958" s="29">
        <v>-37.790999999999997</v>
      </c>
    </row>
    <row r="1959" spans="4:5" x14ac:dyDescent="0.25">
      <c r="D1959" s="31">
        <f>-938.721</f>
        <v>-938.721</v>
      </c>
      <c r="E1959" s="29">
        <v>-37.651699999999998</v>
      </c>
    </row>
    <row r="1960" spans="4:5" x14ac:dyDescent="0.25">
      <c r="D1960" s="31">
        <f>-938.705</f>
        <v>-938.70500000000004</v>
      </c>
      <c r="E1960" s="29">
        <v>-37.512300000000003</v>
      </c>
    </row>
    <row r="1961" spans="4:5" x14ac:dyDescent="0.25">
      <c r="D1961" s="31">
        <f>-938.689</f>
        <v>-938.68899999999996</v>
      </c>
      <c r="E1961" s="29">
        <v>-37.372900000000001</v>
      </c>
    </row>
    <row r="1962" spans="4:5" x14ac:dyDescent="0.25">
      <c r="D1962" s="31">
        <f>-938.673</f>
        <v>-938.673</v>
      </c>
      <c r="E1962" s="29">
        <v>-37.233499999999999</v>
      </c>
    </row>
    <row r="1963" spans="4:5" x14ac:dyDescent="0.25">
      <c r="D1963" s="31">
        <f>-938.657</f>
        <v>-938.65700000000004</v>
      </c>
      <c r="E1963" s="29">
        <v>-37.094200000000001</v>
      </c>
    </row>
    <row r="1964" spans="4:5" x14ac:dyDescent="0.25">
      <c r="D1964" s="31">
        <f>-938.641</f>
        <v>-938.64099999999996</v>
      </c>
      <c r="E1964" s="29">
        <v>-36.954799999999999</v>
      </c>
    </row>
    <row r="1965" spans="4:5" x14ac:dyDescent="0.25">
      <c r="D1965" s="31">
        <f>-938.625</f>
        <v>-938.625</v>
      </c>
      <c r="E1965" s="29">
        <v>-36.8155</v>
      </c>
    </row>
    <row r="1966" spans="4:5" x14ac:dyDescent="0.25">
      <c r="D1966" s="31">
        <f>-938.609</f>
        <v>-938.60900000000004</v>
      </c>
      <c r="E1966" s="29">
        <v>-36.676099999999998</v>
      </c>
    </row>
    <row r="1967" spans="4:5" x14ac:dyDescent="0.25">
      <c r="D1967" s="31">
        <f>-938.593</f>
        <v>-938.59299999999996</v>
      </c>
      <c r="E1967" s="29">
        <v>-36.536799999999999</v>
      </c>
    </row>
    <row r="1968" spans="4:5" x14ac:dyDescent="0.25">
      <c r="D1968" s="31">
        <f>-938.577</f>
        <v>-938.577</v>
      </c>
      <c r="E1968" s="29">
        <v>-36.397500000000001</v>
      </c>
    </row>
    <row r="1969" spans="4:5" x14ac:dyDescent="0.25">
      <c r="D1969" s="31">
        <f>-938.561</f>
        <v>-938.56100000000004</v>
      </c>
      <c r="E1969" s="29">
        <v>-36.258099999999999</v>
      </c>
    </row>
    <row r="1970" spans="4:5" x14ac:dyDescent="0.25">
      <c r="D1970" s="31">
        <f>-938.545</f>
        <v>-938.54499999999996</v>
      </c>
      <c r="E1970" s="29">
        <v>-36.1188</v>
      </c>
    </row>
    <row r="1971" spans="4:5" x14ac:dyDescent="0.25">
      <c r="D1971" s="31">
        <f>-938.529</f>
        <v>-938.529</v>
      </c>
      <c r="E1971" s="29">
        <v>-35.979500000000002</v>
      </c>
    </row>
    <row r="1972" spans="4:5" x14ac:dyDescent="0.25">
      <c r="D1972" s="31">
        <f>-938.513</f>
        <v>-938.51300000000003</v>
      </c>
      <c r="E1972" s="29">
        <v>-35.840200000000003</v>
      </c>
    </row>
    <row r="1973" spans="4:5" x14ac:dyDescent="0.25">
      <c r="D1973" s="31">
        <f>-938.497</f>
        <v>-938.49699999999996</v>
      </c>
      <c r="E1973" s="29">
        <v>-35.701000000000001</v>
      </c>
    </row>
    <row r="1974" spans="4:5" x14ac:dyDescent="0.25">
      <c r="D1974" s="31">
        <f>-938.481</f>
        <v>-938.48099999999999</v>
      </c>
      <c r="E1974" s="29">
        <v>-35.561599999999999</v>
      </c>
    </row>
    <row r="1975" spans="4:5" x14ac:dyDescent="0.25">
      <c r="D1975" s="31">
        <f>-938.465</f>
        <v>-938.46500000000003</v>
      </c>
      <c r="E1975" s="29">
        <v>-35.422400000000003</v>
      </c>
    </row>
    <row r="1976" spans="4:5" x14ac:dyDescent="0.25">
      <c r="D1976" s="31">
        <f>-938.449</f>
        <v>-938.44899999999996</v>
      </c>
      <c r="E1976" s="29">
        <v>-35.283099999999997</v>
      </c>
    </row>
    <row r="1977" spans="4:5" x14ac:dyDescent="0.25">
      <c r="D1977" s="31">
        <f>-938.433</f>
        <v>-938.43299999999999</v>
      </c>
      <c r="E1977" s="29">
        <v>-35.143900000000002</v>
      </c>
    </row>
    <row r="1978" spans="4:5" x14ac:dyDescent="0.25">
      <c r="D1978" s="31">
        <f>-938.417</f>
        <v>-938.41700000000003</v>
      </c>
      <c r="E1978" s="29">
        <v>-35.004600000000003</v>
      </c>
    </row>
    <row r="1979" spans="4:5" x14ac:dyDescent="0.25">
      <c r="D1979" s="31">
        <f>-938.401</f>
        <v>-938.40099999999995</v>
      </c>
      <c r="E1979" s="29">
        <v>-34.865400000000001</v>
      </c>
    </row>
    <row r="1980" spans="4:5" x14ac:dyDescent="0.25">
      <c r="D1980" s="31">
        <f>-938.385</f>
        <v>-938.38499999999999</v>
      </c>
      <c r="E1980" s="29">
        <v>-34.726100000000002</v>
      </c>
    </row>
    <row r="1981" spans="4:5" x14ac:dyDescent="0.25">
      <c r="D1981" s="31">
        <f>-938.369</f>
        <v>-938.36900000000003</v>
      </c>
      <c r="E1981" s="29">
        <v>-34.5869</v>
      </c>
    </row>
    <row r="1982" spans="4:5" x14ac:dyDescent="0.25">
      <c r="D1982" s="31">
        <f>-938.353</f>
        <v>-938.35299999999995</v>
      </c>
      <c r="E1982" s="29">
        <v>-34.447699999999998</v>
      </c>
    </row>
    <row r="1983" spans="4:5" x14ac:dyDescent="0.25">
      <c r="D1983" s="31">
        <f>-938.337</f>
        <v>-938.33699999999999</v>
      </c>
      <c r="E1983" s="29">
        <v>-34.308500000000002</v>
      </c>
    </row>
    <row r="1984" spans="4:5" x14ac:dyDescent="0.25">
      <c r="D1984" s="31">
        <f>-938.321</f>
        <v>-938.32100000000003</v>
      </c>
      <c r="E1984" s="29">
        <v>-34.1693</v>
      </c>
    </row>
    <row r="1985" spans="4:5" x14ac:dyDescent="0.25">
      <c r="D1985" s="31">
        <f>-938.305</f>
        <v>-938.30499999999995</v>
      </c>
      <c r="E1985" s="29">
        <v>-34.030099999999997</v>
      </c>
    </row>
    <row r="1986" spans="4:5" x14ac:dyDescent="0.25">
      <c r="D1986" s="31">
        <f>-938.289</f>
        <v>-938.28899999999999</v>
      </c>
      <c r="E1986" s="29">
        <v>-33.890900000000002</v>
      </c>
    </row>
    <row r="1987" spans="4:5" x14ac:dyDescent="0.25">
      <c r="D1987" s="31">
        <f>-938.273</f>
        <v>-938.27300000000002</v>
      </c>
      <c r="E1987" s="29">
        <v>-33.7517</v>
      </c>
    </row>
    <row r="1988" spans="4:5" x14ac:dyDescent="0.25">
      <c r="D1988" s="31">
        <f>-938.257</f>
        <v>-938.25699999999995</v>
      </c>
      <c r="E1988" s="29">
        <v>-33.612499999999997</v>
      </c>
    </row>
    <row r="1989" spans="4:5" x14ac:dyDescent="0.25">
      <c r="D1989" s="31">
        <f>-938.241</f>
        <v>-938.24099999999999</v>
      </c>
      <c r="E1989" s="29">
        <v>-33.473399999999998</v>
      </c>
    </row>
    <row r="1990" spans="4:5" x14ac:dyDescent="0.25">
      <c r="D1990" s="31">
        <f>-938.225</f>
        <v>-938.22500000000002</v>
      </c>
      <c r="E1990" s="29">
        <v>-33.334200000000003</v>
      </c>
    </row>
    <row r="1991" spans="4:5" x14ac:dyDescent="0.25">
      <c r="D1991" s="31">
        <f>-938.209</f>
        <v>-938.20899999999995</v>
      </c>
      <c r="E1991" s="29">
        <v>-33.195099999999996</v>
      </c>
    </row>
    <row r="1992" spans="4:5" x14ac:dyDescent="0.25">
      <c r="D1992" s="31">
        <f>-938.193</f>
        <v>-938.19299999999998</v>
      </c>
      <c r="E1992" s="29">
        <v>-33.055900000000001</v>
      </c>
    </row>
    <row r="1993" spans="4:5" x14ac:dyDescent="0.25">
      <c r="D1993" s="31">
        <f>-938.177</f>
        <v>-938.17700000000002</v>
      </c>
      <c r="E1993" s="29">
        <v>-32.916800000000002</v>
      </c>
    </row>
    <row r="1994" spans="4:5" x14ac:dyDescent="0.25">
      <c r="D1994" s="31">
        <f>-938.161</f>
        <v>-938.16099999999994</v>
      </c>
      <c r="E1994" s="29">
        <v>-32.7776</v>
      </c>
    </row>
    <row r="1995" spans="4:5" x14ac:dyDescent="0.25">
      <c r="D1995" s="31">
        <f>-938.146</f>
        <v>-938.14599999999996</v>
      </c>
      <c r="E1995" s="29">
        <v>-32.638500000000001</v>
      </c>
    </row>
    <row r="1996" spans="4:5" x14ac:dyDescent="0.25">
      <c r="D1996" s="31">
        <f>-938.13</f>
        <v>-938.13</v>
      </c>
      <c r="E1996" s="29">
        <v>-32.499499999999998</v>
      </c>
    </row>
    <row r="1997" spans="4:5" x14ac:dyDescent="0.25">
      <c r="D1997" s="31">
        <f>-938.114</f>
        <v>-938.11400000000003</v>
      </c>
      <c r="E1997" s="29">
        <v>-32.360399999999998</v>
      </c>
    </row>
    <row r="1998" spans="4:5" x14ac:dyDescent="0.25">
      <c r="D1998" s="31">
        <f>-938.098</f>
        <v>-938.09799999999996</v>
      </c>
      <c r="E1998" s="29">
        <v>-32.221200000000003</v>
      </c>
    </row>
    <row r="1999" spans="4:5" x14ac:dyDescent="0.25">
      <c r="D1999" s="31">
        <f>-938.082</f>
        <v>-938.08199999999999</v>
      </c>
      <c r="E1999" s="29">
        <v>-32.0822</v>
      </c>
    </row>
    <row r="2000" spans="4:5" x14ac:dyDescent="0.25">
      <c r="D2000" s="31">
        <f>-938.066</f>
        <v>-938.06600000000003</v>
      </c>
      <c r="E2000" s="29">
        <v>-31.943100000000001</v>
      </c>
    </row>
    <row r="2001" spans="4:5" x14ac:dyDescent="0.25">
      <c r="D2001" s="31">
        <f>-938.05</f>
        <v>-938.05</v>
      </c>
      <c r="E2001" s="29">
        <v>-31.803999999999998</v>
      </c>
    </row>
    <row r="2002" spans="4:5" x14ac:dyDescent="0.25">
      <c r="D2002" s="31">
        <f>-938.034</f>
        <v>-938.03399999999999</v>
      </c>
      <c r="E2002" s="29">
        <v>-31.664899999999999</v>
      </c>
    </row>
    <row r="2003" spans="4:5" x14ac:dyDescent="0.25">
      <c r="D2003" s="31">
        <f>-938.018</f>
        <v>-938.01800000000003</v>
      </c>
      <c r="E2003" s="29">
        <v>-31.5259</v>
      </c>
    </row>
    <row r="2004" spans="4:5" x14ac:dyDescent="0.25">
      <c r="D2004" s="31">
        <f>-938.002</f>
        <v>-938.00199999999995</v>
      </c>
      <c r="E2004" s="29">
        <v>-31.386800000000001</v>
      </c>
    </row>
    <row r="2005" spans="4:5" x14ac:dyDescent="0.25">
      <c r="D2005" s="31">
        <f>-937.986</f>
        <v>-937.98599999999999</v>
      </c>
      <c r="E2005" s="29">
        <v>-31.247800000000002</v>
      </c>
    </row>
    <row r="2006" spans="4:5" x14ac:dyDescent="0.25">
      <c r="D2006" s="31">
        <f>-937.97</f>
        <v>-937.97</v>
      </c>
      <c r="E2006" s="29">
        <v>-31.108799999999999</v>
      </c>
    </row>
    <row r="2007" spans="4:5" x14ac:dyDescent="0.25">
      <c r="D2007" s="31">
        <f>-937.954</f>
        <v>-937.95399999999995</v>
      </c>
      <c r="E2007" s="29">
        <v>-30.9697</v>
      </c>
    </row>
    <row r="2008" spans="4:5" x14ac:dyDescent="0.25">
      <c r="D2008" s="31">
        <f>-937.938</f>
        <v>-937.93799999999999</v>
      </c>
      <c r="E2008" s="29">
        <v>-30.8307</v>
      </c>
    </row>
    <row r="2009" spans="4:5" x14ac:dyDescent="0.25">
      <c r="D2009" s="31">
        <f>-937.922</f>
        <v>-937.92200000000003</v>
      </c>
      <c r="E2009" s="29">
        <v>-30.691700000000001</v>
      </c>
    </row>
    <row r="2010" spans="4:5" x14ac:dyDescent="0.25">
      <c r="D2010" s="31">
        <f>-937.906</f>
        <v>-937.90599999999995</v>
      </c>
      <c r="E2010" s="29">
        <v>-30.552700000000002</v>
      </c>
    </row>
    <row r="2011" spans="4:5" x14ac:dyDescent="0.25">
      <c r="D2011" s="31">
        <f>-937.89</f>
        <v>-937.89</v>
      </c>
      <c r="E2011" s="29">
        <v>-30.413699999999999</v>
      </c>
    </row>
    <row r="2012" spans="4:5" x14ac:dyDescent="0.25">
      <c r="D2012" s="31">
        <f>-937.874</f>
        <v>-937.87400000000002</v>
      </c>
      <c r="E2012" s="29">
        <v>-30.274699999999999</v>
      </c>
    </row>
    <row r="2013" spans="4:5" x14ac:dyDescent="0.25">
      <c r="D2013" s="31">
        <f>-937.858</f>
        <v>-937.85799999999995</v>
      </c>
      <c r="E2013" s="29">
        <v>-30.1357</v>
      </c>
    </row>
    <row r="2014" spans="4:5" x14ac:dyDescent="0.25">
      <c r="D2014" s="31">
        <f>-937.842</f>
        <v>-937.84199999999998</v>
      </c>
      <c r="E2014" s="29">
        <v>-29.996700000000001</v>
      </c>
    </row>
    <row r="2015" spans="4:5" x14ac:dyDescent="0.25">
      <c r="D2015" s="31">
        <f>-937.826</f>
        <v>-937.82600000000002</v>
      </c>
      <c r="E2015" s="29">
        <v>-29.857800000000001</v>
      </c>
    </row>
    <row r="2016" spans="4:5" x14ac:dyDescent="0.25">
      <c r="D2016" s="31">
        <f>-937.81</f>
        <v>-937.81</v>
      </c>
      <c r="E2016" s="29">
        <v>-29.718800000000002</v>
      </c>
    </row>
    <row r="2017" spans="4:5" x14ac:dyDescent="0.25">
      <c r="D2017" s="31">
        <f>-937.794</f>
        <v>-937.79399999999998</v>
      </c>
      <c r="E2017" s="29">
        <v>-29.579899999999999</v>
      </c>
    </row>
    <row r="2018" spans="4:5" x14ac:dyDescent="0.25">
      <c r="D2018" s="31">
        <f>-937.778</f>
        <v>-937.77800000000002</v>
      </c>
      <c r="E2018" s="29">
        <v>-29.440899999999999</v>
      </c>
    </row>
    <row r="2019" spans="4:5" x14ac:dyDescent="0.25">
      <c r="D2019" s="31">
        <f>-937.762</f>
        <v>-937.76199999999994</v>
      </c>
      <c r="E2019" s="29">
        <v>-29.302</v>
      </c>
    </row>
    <row r="2020" spans="4:5" x14ac:dyDescent="0.25">
      <c r="D2020" s="31">
        <f>-937.746</f>
        <v>-937.74599999999998</v>
      </c>
      <c r="E2020" s="29">
        <v>-29.1631</v>
      </c>
    </row>
    <row r="2021" spans="4:5" x14ac:dyDescent="0.25">
      <c r="D2021" s="31">
        <f>-937.73</f>
        <v>-937.73</v>
      </c>
      <c r="E2021" s="29">
        <v>-29.0242</v>
      </c>
    </row>
    <row r="2022" spans="4:5" x14ac:dyDescent="0.25">
      <c r="D2022" s="31">
        <f>-937.714</f>
        <v>-937.71400000000006</v>
      </c>
      <c r="E2022" s="29">
        <v>-28.885300000000001</v>
      </c>
    </row>
    <row r="2023" spans="4:5" x14ac:dyDescent="0.25">
      <c r="D2023" s="31">
        <f>-937.698</f>
        <v>-937.69799999999998</v>
      </c>
      <c r="E2023" s="29">
        <v>-28.746400000000001</v>
      </c>
    </row>
    <row r="2024" spans="4:5" x14ac:dyDescent="0.25">
      <c r="D2024" s="31">
        <f>-937.682</f>
        <v>-937.68200000000002</v>
      </c>
      <c r="E2024" s="29">
        <v>-28.607500000000002</v>
      </c>
    </row>
    <row r="2025" spans="4:5" x14ac:dyDescent="0.25">
      <c r="D2025" s="31">
        <f>-937.666</f>
        <v>-937.66600000000005</v>
      </c>
      <c r="E2025" s="29">
        <v>-28.468599999999999</v>
      </c>
    </row>
    <row r="2026" spans="4:5" x14ac:dyDescent="0.25">
      <c r="D2026" s="31">
        <f>-937.65</f>
        <v>-937.65</v>
      </c>
      <c r="E2026" s="29">
        <v>-28.329699999999999</v>
      </c>
    </row>
    <row r="2027" spans="4:5" x14ac:dyDescent="0.25">
      <c r="D2027" s="31">
        <f>-937.634</f>
        <v>-937.63400000000001</v>
      </c>
      <c r="E2027" s="29">
        <v>-28.190899999999999</v>
      </c>
    </row>
    <row r="2028" spans="4:5" x14ac:dyDescent="0.25">
      <c r="D2028" s="31">
        <f>-937.618</f>
        <v>-937.61800000000005</v>
      </c>
      <c r="E2028" s="29">
        <v>-28.052</v>
      </c>
    </row>
    <row r="2029" spans="4:5" x14ac:dyDescent="0.25">
      <c r="D2029" s="31">
        <f>-937.602</f>
        <v>-937.60199999999998</v>
      </c>
      <c r="E2029" s="29">
        <v>-27.9131</v>
      </c>
    </row>
    <row r="2030" spans="4:5" x14ac:dyDescent="0.25">
      <c r="D2030" s="31">
        <f>-937.586</f>
        <v>-937.58600000000001</v>
      </c>
      <c r="E2030" s="29">
        <v>-27.7743</v>
      </c>
    </row>
    <row r="2031" spans="4:5" x14ac:dyDescent="0.25">
      <c r="D2031" s="31">
        <f>-937.57</f>
        <v>-937.57</v>
      </c>
      <c r="E2031" s="29">
        <v>-27.635400000000001</v>
      </c>
    </row>
    <row r="2032" spans="4:5" x14ac:dyDescent="0.25">
      <c r="D2032" s="31">
        <f>-937.554</f>
        <v>-937.55399999999997</v>
      </c>
      <c r="E2032" s="29">
        <v>-27.496600000000001</v>
      </c>
    </row>
    <row r="2033" spans="4:5" x14ac:dyDescent="0.25">
      <c r="D2033" s="31">
        <f>-937.538</f>
        <v>-937.53800000000001</v>
      </c>
      <c r="E2033" s="29">
        <v>-27.357800000000001</v>
      </c>
    </row>
    <row r="2034" spans="4:5" x14ac:dyDescent="0.25">
      <c r="D2034" s="31">
        <f>-937.522</f>
        <v>-937.52200000000005</v>
      </c>
      <c r="E2034" s="29">
        <v>-27.219000000000001</v>
      </c>
    </row>
    <row r="2035" spans="4:5" x14ac:dyDescent="0.25">
      <c r="D2035" s="31">
        <f>-937.506</f>
        <v>-937.50599999999997</v>
      </c>
      <c r="E2035" s="29">
        <v>-27.080200000000001</v>
      </c>
    </row>
    <row r="2036" spans="4:5" x14ac:dyDescent="0.25">
      <c r="D2036" s="31">
        <f>-937.49</f>
        <v>-937.49</v>
      </c>
      <c r="E2036" s="29">
        <v>-26.941400000000002</v>
      </c>
    </row>
    <row r="2037" spans="4:5" x14ac:dyDescent="0.25">
      <c r="D2037" s="31">
        <f>-937.474</f>
        <v>-937.47400000000005</v>
      </c>
      <c r="E2037" s="29">
        <v>-26.802600000000002</v>
      </c>
    </row>
    <row r="2038" spans="4:5" x14ac:dyDescent="0.25">
      <c r="D2038" s="31">
        <f>-937.458</f>
        <v>-937.45799999999997</v>
      </c>
      <c r="E2038" s="29">
        <v>-26.663799999999998</v>
      </c>
    </row>
    <row r="2039" spans="4:5" x14ac:dyDescent="0.25">
      <c r="D2039" s="31">
        <f>-937.442</f>
        <v>-937.44200000000001</v>
      </c>
      <c r="E2039" s="29">
        <v>-26.525099999999998</v>
      </c>
    </row>
    <row r="2040" spans="4:5" x14ac:dyDescent="0.25">
      <c r="D2040" s="31">
        <f>-937.426</f>
        <v>-937.42600000000004</v>
      </c>
      <c r="E2040" s="29">
        <v>-26.386299999999999</v>
      </c>
    </row>
    <row r="2041" spans="4:5" x14ac:dyDescent="0.25">
      <c r="D2041" s="31">
        <f>-937.41</f>
        <v>-937.41</v>
      </c>
      <c r="E2041" s="29">
        <v>-26.247499999999999</v>
      </c>
    </row>
    <row r="2042" spans="4:5" x14ac:dyDescent="0.25">
      <c r="D2042" s="31">
        <f>-937.394</f>
        <v>-937.39400000000001</v>
      </c>
      <c r="E2042" s="29">
        <v>-26.108799999999999</v>
      </c>
    </row>
    <row r="2043" spans="4:5" x14ac:dyDescent="0.25">
      <c r="D2043" s="31">
        <f>-937.378</f>
        <v>-937.37800000000004</v>
      </c>
      <c r="E2043" s="29">
        <v>-25.97</v>
      </c>
    </row>
    <row r="2044" spans="4:5" x14ac:dyDescent="0.25">
      <c r="D2044" s="31">
        <f>-937.362</f>
        <v>-937.36199999999997</v>
      </c>
      <c r="E2044" s="29">
        <v>-25.831299999999999</v>
      </c>
    </row>
    <row r="2045" spans="4:5" x14ac:dyDescent="0.25">
      <c r="D2045" s="31">
        <f>-937.346</f>
        <v>-937.346</v>
      </c>
      <c r="E2045" s="29">
        <v>-25.692599999999999</v>
      </c>
    </row>
    <row r="2046" spans="4:5" x14ac:dyDescent="0.25">
      <c r="D2046" s="31">
        <f>-937.33</f>
        <v>-937.33</v>
      </c>
      <c r="E2046" s="29">
        <v>-25.553799999999999</v>
      </c>
    </row>
    <row r="2047" spans="4:5" x14ac:dyDescent="0.25">
      <c r="D2047" s="31">
        <f>-937.314</f>
        <v>-937.31399999999996</v>
      </c>
      <c r="E2047" s="29">
        <v>-25.415099999999999</v>
      </c>
    </row>
    <row r="2048" spans="4:5" x14ac:dyDescent="0.25">
      <c r="D2048" s="31">
        <f>-937.298</f>
        <v>-937.298</v>
      </c>
      <c r="E2048" s="29">
        <v>-25.276399999999999</v>
      </c>
    </row>
    <row r="2049" spans="4:5" x14ac:dyDescent="0.25">
      <c r="D2049" s="31">
        <f>-937.282</f>
        <v>-937.28200000000004</v>
      </c>
      <c r="E2049" s="29">
        <v>-25.137699999999999</v>
      </c>
    </row>
    <row r="2050" spans="4:5" x14ac:dyDescent="0.25">
      <c r="D2050" s="31">
        <f>-937.266</f>
        <v>-937.26599999999996</v>
      </c>
      <c r="E2050" s="29">
        <v>-24.999099999999999</v>
      </c>
    </row>
    <row r="2051" spans="4:5" x14ac:dyDescent="0.25">
      <c r="D2051" s="31">
        <f>-937.25</f>
        <v>-937.25</v>
      </c>
      <c r="E2051" s="29">
        <v>-24.860399999999998</v>
      </c>
    </row>
    <row r="2052" spans="4:5" x14ac:dyDescent="0.25">
      <c r="D2052" s="31">
        <f>-937.234</f>
        <v>-937.23400000000004</v>
      </c>
      <c r="E2052" s="29">
        <v>-24.721699999999998</v>
      </c>
    </row>
    <row r="2053" spans="4:5" x14ac:dyDescent="0.25">
      <c r="D2053" s="31">
        <f>-937.218</f>
        <v>-937.21799999999996</v>
      </c>
      <c r="E2053" s="29">
        <v>-24.582999999999998</v>
      </c>
    </row>
    <row r="2054" spans="4:5" x14ac:dyDescent="0.25">
      <c r="D2054" s="31">
        <f>-937.202</f>
        <v>-937.202</v>
      </c>
      <c r="E2054" s="29">
        <v>-24.444400000000002</v>
      </c>
    </row>
    <row r="2055" spans="4:5" x14ac:dyDescent="0.25">
      <c r="D2055" s="31">
        <f>-937.186</f>
        <v>-937.18600000000004</v>
      </c>
      <c r="E2055" s="29">
        <v>-24.305700000000002</v>
      </c>
    </row>
    <row r="2056" spans="4:5" x14ac:dyDescent="0.25">
      <c r="D2056" s="31">
        <f>-937.17</f>
        <v>-937.17</v>
      </c>
      <c r="E2056" s="29">
        <v>-24.167100000000001</v>
      </c>
    </row>
    <row r="2057" spans="4:5" x14ac:dyDescent="0.25">
      <c r="D2057" s="31">
        <f>-937.154</f>
        <v>-937.154</v>
      </c>
      <c r="E2057" s="29">
        <v>-24.028500000000001</v>
      </c>
    </row>
    <row r="2058" spans="4:5" x14ac:dyDescent="0.25">
      <c r="D2058" s="31">
        <f>-937.138</f>
        <v>-937.13800000000003</v>
      </c>
      <c r="E2058" s="29">
        <v>-23.889800000000001</v>
      </c>
    </row>
    <row r="2059" spans="4:5" x14ac:dyDescent="0.25">
      <c r="D2059" s="31">
        <f>-937.122</f>
        <v>-937.12199999999996</v>
      </c>
      <c r="E2059" s="29">
        <v>-23.751200000000001</v>
      </c>
    </row>
    <row r="2060" spans="4:5" x14ac:dyDescent="0.25">
      <c r="D2060" s="31">
        <f>-937.106</f>
        <v>-937.10599999999999</v>
      </c>
      <c r="E2060" s="29">
        <v>-23.6126</v>
      </c>
    </row>
    <row r="2061" spans="4:5" x14ac:dyDescent="0.25">
      <c r="D2061" s="31">
        <f>-937.09</f>
        <v>-937.09</v>
      </c>
      <c r="E2061" s="29">
        <v>-23.474</v>
      </c>
    </row>
    <row r="2062" spans="4:5" x14ac:dyDescent="0.25">
      <c r="D2062" s="31">
        <f>-937.074</f>
        <v>-937.07399999999996</v>
      </c>
      <c r="E2062" s="29">
        <v>-23.3354</v>
      </c>
    </row>
    <row r="2063" spans="4:5" x14ac:dyDescent="0.25">
      <c r="D2063" s="31">
        <f>-937.058</f>
        <v>-937.05799999999999</v>
      </c>
      <c r="E2063" s="29">
        <v>-23.1968</v>
      </c>
    </row>
    <row r="2064" spans="4:5" x14ac:dyDescent="0.25">
      <c r="D2064" s="31">
        <f>-937.042</f>
        <v>-937.04200000000003</v>
      </c>
      <c r="E2064" s="29">
        <v>-23.058299999999999</v>
      </c>
    </row>
    <row r="2065" spans="4:5" x14ac:dyDescent="0.25">
      <c r="D2065" s="31">
        <f>-937.026</f>
        <v>-937.02599999999995</v>
      </c>
      <c r="E2065" s="29">
        <v>-22.919699999999999</v>
      </c>
    </row>
    <row r="2066" spans="4:5" x14ac:dyDescent="0.25">
      <c r="D2066" s="31">
        <f>-937.01</f>
        <v>-937.01</v>
      </c>
      <c r="E2066" s="29">
        <v>-22.781099999999999</v>
      </c>
    </row>
    <row r="2067" spans="4:5" x14ac:dyDescent="0.25">
      <c r="D2067" s="31">
        <f>-936.994</f>
        <v>-936.99400000000003</v>
      </c>
      <c r="E2067" s="29">
        <v>-22.642600000000002</v>
      </c>
    </row>
    <row r="2068" spans="4:5" x14ac:dyDescent="0.25">
      <c r="D2068" s="31">
        <f>-936.978</f>
        <v>-936.97799999999995</v>
      </c>
      <c r="E2068" s="29">
        <v>-22.504000000000001</v>
      </c>
    </row>
    <row r="2069" spans="4:5" x14ac:dyDescent="0.25">
      <c r="D2069" s="31">
        <f>-936.962</f>
        <v>-936.96199999999999</v>
      </c>
      <c r="E2069" s="29">
        <v>-22.365500000000001</v>
      </c>
    </row>
    <row r="2070" spans="4:5" x14ac:dyDescent="0.25">
      <c r="D2070" s="31">
        <f>-936.946</f>
        <v>-936.94600000000003</v>
      </c>
      <c r="E2070" s="29">
        <v>-22.227</v>
      </c>
    </row>
    <row r="2071" spans="4:5" x14ac:dyDescent="0.25">
      <c r="D2071" s="31">
        <f>-936.93</f>
        <v>-936.93</v>
      </c>
      <c r="E2071" s="29">
        <v>-22.0884</v>
      </c>
    </row>
    <row r="2072" spans="4:5" x14ac:dyDescent="0.25">
      <c r="D2072" s="31">
        <f>-936.914</f>
        <v>-936.91399999999999</v>
      </c>
      <c r="E2072" s="29">
        <v>-21.95</v>
      </c>
    </row>
    <row r="2073" spans="4:5" x14ac:dyDescent="0.25">
      <c r="D2073" s="31">
        <f>-936.898</f>
        <v>-936.89800000000002</v>
      </c>
      <c r="E2073" s="29">
        <v>-21.811499999999999</v>
      </c>
    </row>
    <row r="2074" spans="4:5" x14ac:dyDescent="0.25">
      <c r="D2074" s="31">
        <f>-936.882</f>
        <v>-936.88199999999995</v>
      </c>
      <c r="E2074" s="29">
        <v>-21.672999999999998</v>
      </c>
    </row>
    <row r="2075" spans="4:5" x14ac:dyDescent="0.25">
      <c r="D2075" s="31">
        <f>-936.866</f>
        <v>-936.86599999999999</v>
      </c>
      <c r="E2075" s="29">
        <v>-21.534500000000001</v>
      </c>
    </row>
    <row r="2076" spans="4:5" x14ac:dyDescent="0.25">
      <c r="D2076" s="31">
        <f>-936.85</f>
        <v>-936.85</v>
      </c>
      <c r="E2076" s="29">
        <v>-21.396000000000001</v>
      </c>
    </row>
    <row r="2077" spans="4:5" x14ac:dyDescent="0.25">
      <c r="D2077" s="31">
        <f>-936.834</f>
        <v>-936.83399999999995</v>
      </c>
      <c r="E2077" s="29">
        <v>-21.2575</v>
      </c>
    </row>
    <row r="2078" spans="4:5" x14ac:dyDescent="0.25">
      <c r="D2078" s="31">
        <f>-936.818</f>
        <v>-936.81799999999998</v>
      </c>
      <c r="E2078" s="29">
        <v>-21.119</v>
      </c>
    </row>
    <row r="2079" spans="4:5" x14ac:dyDescent="0.25">
      <c r="D2079" s="31">
        <f>-936.802</f>
        <v>-936.80200000000002</v>
      </c>
      <c r="E2079" s="29">
        <v>-20.980599999999999</v>
      </c>
    </row>
    <row r="2080" spans="4:5" x14ac:dyDescent="0.25">
      <c r="D2080" s="31">
        <f>-936.786</f>
        <v>-936.78599999999994</v>
      </c>
      <c r="E2080" s="29">
        <v>-20.842199999999998</v>
      </c>
    </row>
    <row r="2081" spans="4:5" x14ac:dyDescent="0.25">
      <c r="D2081" s="31">
        <f>-936.77</f>
        <v>-936.77</v>
      </c>
      <c r="E2081" s="29">
        <v>-20.703700000000001</v>
      </c>
    </row>
    <row r="2082" spans="4:5" x14ac:dyDescent="0.25">
      <c r="D2082" s="31">
        <f>-936.754</f>
        <v>-936.75400000000002</v>
      </c>
      <c r="E2082" s="29">
        <v>-20.565300000000001</v>
      </c>
    </row>
    <row r="2083" spans="4:5" x14ac:dyDescent="0.25">
      <c r="D2083" s="31">
        <f>-936.738</f>
        <v>-936.73800000000006</v>
      </c>
      <c r="E2083" s="29">
        <v>-20.4269</v>
      </c>
    </row>
    <row r="2084" spans="4:5" x14ac:dyDescent="0.25">
      <c r="D2084" s="31">
        <f>-936.722</f>
        <v>-936.72199999999998</v>
      </c>
      <c r="E2084" s="29">
        <v>-20.288499999999999</v>
      </c>
    </row>
    <row r="2085" spans="4:5" x14ac:dyDescent="0.25">
      <c r="D2085" s="31">
        <f>-936.706</f>
        <v>-936.70600000000002</v>
      </c>
      <c r="E2085" s="29">
        <v>-20.149999999999999</v>
      </c>
    </row>
    <row r="2086" spans="4:5" x14ac:dyDescent="0.25">
      <c r="D2086" s="31">
        <f>-936.69</f>
        <v>-936.69</v>
      </c>
      <c r="E2086" s="29">
        <v>-20.011700000000001</v>
      </c>
    </row>
    <row r="2087" spans="4:5" x14ac:dyDescent="0.25">
      <c r="D2087" s="31">
        <f>-936.674</f>
        <v>-936.67399999999998</v>
      </c>
      <c r="E2087" s="29">
        <v>-19.8733</v>
      </c>
    </row>
    <row r="2088" spans="4:5" x14ac:dyDescent="0.25">
      <c r="D2088" s="31">
        <f>-936.658</f>
        <v>-936.65800000000002</v>
      </c>
      <c r="E2088" s="29">
        <v>-19.7349</v>
      </c>
    </row>
    <row r="2089" spans="4:5" x14ac:dyDescent="0.25">
      <c r="D2089" s="31">
        <f>-936.642</f>
        <v>-936.64200000000005</v>
      </c>
      <c r="E2089" s="29">
        <v>-19.596499999999999</v>
      </c>
    </row>
    <row r="2090" spans="4:5" x14ac:dyDescent="0.25">
      <c r="D2090" s="31">
        <f>-936.626</f>
        <v>-936.62599999999998</v>
      </c>
      <c r="E2090" s="29">
        <v>-19.458100000000002</v>
      </c>
    </row>
    <row r="2091" spans="4:5" x14ac:dyDescent="0.25">
      <c r="D2091" s="31">
        <f>-936.61</f>
        <v>-936.61</v>
      </c>
      <c r="E2091" s="29">
        <v>-19.319800000000001</v>
      </c>
    </row>
    <row r="2092" spans="4:5" x14ac:dyDescent="0.25">
      <c r="D2092" s="31">
        <f>-936.594</f>
        <v>-936.59400000000005</v>
      </c>
      <c r="E2092" s="29">
        <v>-19.1814</v>
      </c>
    </row>
    <row r="2093" spans="4:5" x14ac:dyDescent="0.25">
      <c r="D2093" s="31">
        <f>-936.578</f>
        <v>-936.57799999999997</v>
      </c>
      <c r="E2093" s="29">
        <v>-19.043099999999999</v>
      </c>
    </row>
    <row r="2094" spans="4:5" x14ac:dyDescent="0.25">
      <c r="D2094" s="31">
        <f>-936.562</f>
        <v>-936.56200000000001</v>
      </c>
      <c r="E2094" s="29">
        <v>-18.904800000000002</v>
      </c>
    </row>
    <row r="2095" spans="4:5" x14ac:dyDescent="0.25">
      <c r="D2095" s="31">
        <f>-936.546</f>
        <v>-936.54600000000005</v>
      </c>
      <c r="E2095" s="29">
        <v>-18.766400000000001</v>
      </c>
    </row>
    <row r="2096" spans="4:5" x14ac:dyDescent="0.25">
      <c r="D2096" s="31">
        <f>-936.53</f>
        <v>-936.53</v>
      </c>
      <c r="E2096" s="29">
        <v>-18.6281</v>
      </c>
    </row>
    <row r="2097" spans="4:5" x14ac:dyDescent="0.25">
      <c r="D2097" s="31">
        <f>-936.514</f>
        <v>-936.51400000000001</v>
      </c>
      <c r="E2097" s="29">
        <v>-18.489799999999999</v>
      </c>
    </row>
    <row r="2098" spans="4:5" x14ac:dyDescent="0.25">
      <c r="D2098" s="31">
        <f>-936.498</f>
        <v>-936.49800000000005</v>
      </c>
      <c r="E2098" s="29">
        <v>-18.351500000000001</v>
      </c>
    </row>
    <row r="2099" spans="4:5" x14ac:dyDescent="0.25">
      <c r="D2099" s="31">
        <f>-936.482</f>
        <v>-936.48199999999997</v>
      </c>
      <c r="E2099" s="29">
        <v>-18.213200000000001</v>
      </c>
    </row>
    <row r="2100" spans="4:5" x14ac:dyDescent="0.25">
      <c r="D2100" s="31">
        <f>-936.466</f>
        <v>-936.46600000000001</v>
      </c>
      <c r="E2100" s="29">
        <v>-18.0749</v>
      </c>
    </row>
    <row r="2101" spans="4:5" x14ac:dyDescent="0.25">
      <c r="D2101" s="31">
        <f>-936.45</f>
        <v>-936.45</v>
      </c>
      <c r="E2101" s="29">
        <v>-17.936599999999999</v>
      </c>
    </row>
    <row r="2102" spans="4:5" x14ac:dyDescent="0.25">
      <c r="D2102" s="31">
        <f>-936.434</f>
        <v>-936.43399999999997</v>
      </c>
      <c r="E2102" s="29">
        <v>-17.798400000000001</v>
      </c>
    </row>
    <row r="2103" spans="4:5" x14ac:dyDescent="0.25">
      <c r="D2103" s="31">
        <f>-936.418</f>
        <v>-936.41800000000001</v>
      </c>
      <c r="E2103" s="29">
        <v>-17.6601</v>
      </c>
    </row>
    <row r="2104" spans="4:5" x14ac:dyDescent="0.25">
      <c r="D2104" s="31">
        <f>-936.402</f>
        <v>-936.40200000000004</v>
      </c>
      <c r="E2104" s="29">
        <v>-17.521899999999999</v>
      </c>
    </row>
    <row r="2105" spans="4:5" x14ac:dyDescent="0.25">
      <c r="D2105" s="31">
        <f>-936.386</f>
        <v>-936.38599999999997</v>
      </c>
      <c r="E2105" s="29">
        <v>-17.383600000000001</v>
      </c>
    </row>
    <row r="2106" spans="4:5" x14ac:dyDescent="0.25">
      <c r="D2106" s="31">
        <f>-936.37</f>
        <v>-936.37</v>
      </c>
      <c r="E2106" s="29">
        <v>-17.2454</v>
      </c>
    </row>
    <row r="2107" spans="4:5" x14ac:dyDescent="0.25">
      <c r="D2107" s="31">
        <f>-936.354</f>
        <v>-936.35400000000004</v>
      </c>
      <c r="E2107" s="29">
        <v>-17.107199999999999</v>
      </c>
    </row>
    <row r="2108" spans="4:5" x14ac:dyDescent="0.25">
      <c r="D2108" s="31">
        <f>-936.339</f>
        <v>-936.33900000000006</v>
      </c>
      <c r="E2108" s="29">
        <v>-16.968900000000001</v>
      </c>
    </row>
    <row r="2109" spans="4:5" x14ac:dyDescent="0.25">
      <c r="D2109" s="31">
        <f>-936.323</f>
        <v>-936.32299999999998</v>
      </c>
      <c r="E2109" s="29">
        <v>-16.8307</v>
      </c>
    </row>
    <row r="2110" spans="4:5" x14ac:dyDescent="0.25">
      <c r="D2110" s="31">
        <f>-936.307</f>
        <v>-936.30700000000002</v>
      </c>
      <c r="E2110" s="2">
        <v>-16.692499999999999</v>
      </c>
    </row>
    <row r="2111" spans="4:5" x14ac:dyDescent="0.25">
      <c r="D2111" s="31">
        <f>-936.291</f>
        <v>-936.29100000000005</v>
      </c>
      <c r="E2111" s="29">
        <v>-16.554400000000001</v>
      </c>
    </row>
    <row r="2112" spans="4:5" x14ac:dyDescent="0.25">
      <c r="D2112" s="31">
        <f>-936.275</f>
        <v>-936.27499999999998</v>
      </c>
      <c r="E2112" s="29">
        <v>-16.4161</v>
      </c>
    </row>
    <row r="2113" spans="4:5" x14ac:dyDescent="0.25">
      <c r="D2113" s="31">
        <f>-936.259</f>
        <v>-936.25900000000001</v>
      </c>
      <c r="E2113" s="29">
        <v>-16.277999999999999</v>
      </c>
    </row>
    <row r="2114" spans="4:5" x14ac:dyDescent="0.25">
      <c r="D2114" s="31">
        <f>-936.243</f>
        <v>-936.24300000000005</v>
      </c>
      <c r="E2114" s="29">
        <v>-16.139800000000001</v>
      </c>
    </row>
    <row r="2115" spans="4:5" x14ac:dyDescent="0.25">
      <c r="D2115" s="31">
        <f>-936.227</f>
        <v>-936.22699999999998</v>
      </c>
      <c r="E2115" s="29">
        <v>-16.0016</v>
      </c>
    </row>
    <row r="2116" spans="4:5" x14ac:dyDescent="0.25">
      <c r="D2116" s="31">
        <f>-936.211</f>
        <v>-936.21100000000001</v>
      </c>
      <c r="E2116" s="29">
        <v>-15.8635</v>
      </c>
    </row>
    <row r="2117" spans="4:5" x14ac:dyDescent="0.25">
      <c r="D2117" s="31">
        <f>-936.195</f>
        <v>-936.19500000000005</v>
      </c>
      <c r="E2117" s="29">
        <v>-15.725300000000001</v>
      </c>
    </row>
    <row r="2118" spans="4:5" x14ac:dyDescent="0.25">
      <c r="D2118" s="31">
        <f>-936.179</f>
        <v>-936.17899999999997</v>
      </c>
      <c r="E2118" s="29">
        <v>-15.587199999999999</v>
      </c>
    </row>
    <row r="2119" spans="4:5" x14ac:dyDescent="0.25">
      <c r="D2119" s="31">
        <f>-936.163</f>
        <v>-936.16300000000001</v>
      </c>
      <c r="E2119" s="29">
        <v>-15.4491</v>
      </c>
    </row>
    <row r="2120" spans="4:5" x14ac:dyDescent="0.25">
      <c r="D2120" s="31">
        <f>-936.147</f>
        <v>-936.14700000000005</v>
      </c>
      <c r="E2120" s="29">
        <v>-15.311</v>
      </c>
    </row>
    <row r="2121" spans="4:5" x14ac:dyDescent="0.25">
      <c r="D2121" s="31">
        <f>-936.131</f>
        <v>-936.13099999999997</v>
      </c>
      <c r="E2121" s="29">
        <v>-15.1729</v>
      </c>
    </row>
    <row r="2122" spans="4:5" x14ac:dyDescent="0.25">
      <c r="D2122" s="31">
        <f>-936.115</f>
        <v>-936.11500000000001</v>
      </c>
      <c r="E2122" s="29">
        <v>-15.034700000000001</v>
      </c>
    </row>
    <row r="2123" spans="4:5" x14ac:dyDescent="0.25">
      <c r="D2123" s="31">
        <f>-936.099</f>
        <v>-936.09900000000005</v>
      </c>
      <c r="E2123" s="29">
        <v>-14.896599999999999</v>
      </c>
    </row>
    <row r="2124" spans="4:5" x14ac:dyDescent="0.25">
      <c r="D2124" s="31">
        <f>-936.083</f>
        <v>-936.08299999999997</v>
      </c>
      <c r="E2124" s="29">
        <v>-14.758599999999999</v>
      </c>
    </row>
    <row r="2125" spans="4:5" x14ac:dyDescent="0.25">
      <c r="D2125" s="31">
        <f>-936.067</f>
        <v>-936.06700000000001</v>
      </c>
      <c r="E2125" s="29">
        <v>-14.6205</v>
      </c>
    </row>
    <row r="2126" spans="4:5" x14ac:dyDescent="0.25">
      <c r="D2126" s="31">
        <f>-936.051</f>
        <v>-936.05100000000004</v>
      </c>
      <c r="E2126" s="29">
        <v>-14.4824</v>
      </c>
    </row>
    <row r="2127" spans="4:5" x14ac:dyDescent="0.25">
      <c r="D2127" s="31">
        <f>-936.035</f>
        <v>-936.03499999999997</v>
      </c>
      <c r="E2127" s="29">
        <v>-14.3444</v>
      </c>
    </row>
    <row r="2128" spans="4:5" x14ac:dyDescent="0.25">
      <c r="D2128" s="31">
        <f>-936.019</f>
        <v>-936.01900000000001</v>
      </c>
      <c r="E2128" s="29">
        <v>-14.206300000000001</v>
      </c>
    </row>
    <row r="2129" spans="4:5" x14ac:dyDescent="0.25">
      <c r="D2129" s="31">
        <f>-936.003</f>
        <v>-936.00300000000004</v>
      </c>
      <c r="E2129" s="29">
        <v>-14.068199999999999</v>
      </c>
    </row>
    <row r="2130" spans="4:5" x14ac:dyDescent="0.25">
      <c r="D2130" s="31">
        <f>-935.987</f>
        <v>-935.98699999999997</v>
      </c>
      <c r="E2130" s="29">
        <v>-13.930199999999999</v>
      </c>
    </row>
    <row r="2131" spans="4:5" x14ac:dyDescent="0.25">
      <c r="D2131" s="31">
        <f>-935.971</f>
        <v>-935.971</v>
      </c>
      <c r="E2131" s="29">
        <v>-13.792199999999999</v>
      </c>
    </row>
    <row r="2132" spans="4:5" x14ac:dyDescent="0.25">
      <c r="D2132" s="31">
        <f>-935.955</f>
        <v>-935.95500000000004</v>
      </c>
      <c r="E2132" s="29">
        <v>-13.6541</v>
      </c>
    </row>
    <row r="2133" spans="4:5" x14ac:dyDescent="0.25">
      <c r="D2133" s="31">
        <f>-935.939</f>
        <v>-935.93899999999996</v>
      </c>
      <c r="E2133" s="29">
        <v>-13.5161</v>
      </c>
    </row>
    <row r="2134" spans="4:5" x14ac:dyDescent="0.25">
      <c r="D2134" s="31">
        <f>-935.923</f>
        <v>-935.923</v>
      </c>
      <c r="E2134" s="29">
        <v>-13.3781</v>
      </c>
    </row>
    <row r="2135" spans="4:5" x14ac:dyDescent="0.25">
      <c r="D2135" s="31">
        <f>-935.907</f>
        <v>-935.90700000000004</v>
      </c>
      <c r="E2135" s="29">
        <v>-13.2401</v>
      </c>
    </row>
    <row r="2136" spans="4:5" x14ac:dyDescent="0.25">
      <c r="D2136" s="31">
        <f>-935.891</f>
        <v>-935.89099999999996</v>
      </c>
      <c r="E2136" s="29">
        <v>-13.1021</v>
      </c>
    </row>
    <row r="2137" spans="4:5" x14ac:dyDescent="0.25">
      <c r="D2137" s="31">
        <f>-935.875</f>
        <v>-935.875</v>
      </c>
      <c r="E2137" s="29">
        <v>-12.9642</v>
      </c>
    </row>
    <row r="2138" spans="4:5" x14ac:dyDescent="0.25">
      <c r="D2138" s="31">
        <f>-935.859</f>
        <v>-935.85900000000004</v>
      </c>
      <c r="E2138" s="29">
        <v>-12.8262</v>
      </c>
    </row>
    <row r="2139" spans="4:5" x14ac:dyDescent="0.25">
      <c r="D2139" s="31">
        <f>-935.843</f>
        <v>-935.84299999999996</v>
      </c>
      <c r="E2139" s="29">
        <v>-12.6882</v>
      </c>
    </row>
    <row r="2140" spans="4:5" x14ac:dyDescent="0.25">
      <c r="D2140" s="31">
        <f>-935.827</f>
        <v>-935.827</v>
      </c>
      <c r="E2140" s="29">
        <v>-12.5503</v>
      </c>
    </row>
    <row r="2141" spans="4:5" x14ac:dyDescent="0.25">
      <c r="D2141" s="31">
        <f>-935.811</f>
        <v>-935.81100000000004</v>
      </c>
      <c r="E2141" s="29">
        <v>-12.4124</v>
      </c>
    </row>
    <row r="2142" spans="4:5" x14ac:dyDescent="0.25">
      <c r="D2142" s="31">
        <f>-935.795</f>
        <v>-935.79499999999996</v>
      </c>
      <c r="E2142" s="29">
        <v>-12.2744</v>
      </c>
    </row>
    <row r="2143" spans="4:5" x14ac:dyDescent="0.25">
      <c r="D2143" s="31">
        <f>-935.779</f>
        <v>-935.779</v>
      </c>
      <c r="E2143" s="29">
        <v>-12.1365</v>
      </c>
    </row>
    <row r="2144" spans="4:5" x14ac:dyDescent="0.25">
      <c r="D2144" s="31">
        <f>-935.763</f>
        <v>-935.76300000000003</v>
      </c>
      <c r="E2144" s="29">
        <v>-11.9986</v>
      </c>
    </row>
    <row r="2145" spans="4:5" x14ac:dyDescent="0.25">
      <c r="D2145" s="31">
        <f>-935.747</f>
        <v>-935.74699999999996</v>
      </c>
      <c r="E2145" s="29">
        <v>-11.8606</v>
      </c>
    </row>
    <row r="2146" spans="4:5" x14ac:dyDescent="0.25">
      <c r="D2146" s="31">
        <f>-935.731</f>
        <v>-935.73099999999999</v>
      </c>
      <c r="E2146" s="29">
        <v>-11.7227</v>
      </c>
    </row>
    <row r="2147" spans="4:5" x14ac:dyDescent="0.25">
      <c r="D2147" s="31">
        <f>-935.715</f>
        <v>-935.71500000000003</v>
      </c>
      <c r="E2147" s="29">
        <v>-11.5848</v>
      </c>
    </row>
    <row r="2148" spans="4:5" x14ac:dyDescent="0.25">
      <c r="D2148" s="31">
        <f>-935.699</f>
        <v>-935.69899999999996</v>
      </c>
      <c r="E2148" s="29">
        <v>-11.446899999999999</v>
      </c>
    </row>
    <row r="2149" spans="4:5" x14ac:dyDescent="0.25">
      <c r="D2149" s="31">
        <f>-935.683</f>
        <v>-935.68299999999999</v>
      </c>
      <c r="E2149" s="29">
        <v>-11.309100000000001</v>
      </c>
    </row>
    <row r="2150" spans="4:5" x14ac:dyDescent="0.25">
      <c r="D2150" s="31">
        <f>-935.667</f>
        <v>-935.66700000000003</v>
      </c>
      <c r="E2150" s="29">
        <v>-11.171200000000001</v>
      </c>
    </row>
    <row r="2151" spans="4:5" x14ac:dyDescent="0.25">
      <c r="D2151" s="31">
        <f>-935.651</f>
        <v>-935.65099999999995</v>
      </c>
      <c r="E2151" s="29">
        <v>-11.033300000000001</v>
      </c>
    </row>
    <row r="2152" spans="4:5" x14ac:dyDescent="0.25">
      <c r="D2152" s="31">
        <f>-935.635</f>
        <v>-935.63499999999999</v>
      </c>
      <c r="E2152" s="29">
        <v>-10.8954</v>
      </c>
    </row>
    <row r="2153" spans="4:5" x14ac:dyDescent="0.25">
      <c r="D2153" s="31">
        <f>-935.619</f>
        <v>-935.61900000000003</v>
      </c>
      <c r="E2153" s="29">
        <v>-10.7576</v>
      </c>
    </row>
    <row r="2154" spans="4:5" x14ac:dyDescent="0.25">
      <c r="D2154" s="31">
        <f>-935.603</f>
        <v>-935.60299999999995</v>
      </c>
      <c r="E2154" s="29">
        <v>-10.6198</v>
      </c>
    </row>
    <row r="2155" spans="4:5" x14ac:dyDescent="0.25">
      <c r="D2155" s="31">
        <f>-935.587</f>
        <v>-935.58699999999999</v>
      </c>
      <c r="E2155" s="29">
        <v>-10.4819</v>
      </c>
    </row>
    <row r="2156" spans="4:5" x14ac:dyDescent="0.25">
      <c r="D2156" s="31">
        <f>-935.571</f>
        <v>-935.57100000000003</v>
      </c>
      <c r="E2156" s="29">
        <v>-10.344099999999999</v>
      </c>
    </row>
    <row r="2157" spans="4:5" x14ac:dyDescent="0.25">
      <c r="D2157" s="31">
        <f>-935.555</f>
        <v>-935.55499999999995</v>
      </c>
      <c r="E2157" s="29">
        <v>-10.206300000000001</v>
      </c>
    </row>
    <row r="2158" spans="4:5" x14ac:dyDescent="0.25">
      <c r="D2158" s="31">
        <f>-935.539</f>
        <v>-935.53899999999999</v>
      </c>
      <c r="E2158" s="29">
        <v>-10.0685</v>
      </c>
    </row>
    <row r="2159" spans="4:5" x14ac:dyDescent="0.25">
      <c r="D2159" s="31">
        <f>-935.523</f>
        <v>-935.52300000000002</v>
      </c>
      <c r="E2159" s="29">
        <v>-9.9307300000000005</v>
      </c>
    </row>
    <row r="2160" spans="4:5" x14ac:dyDescent="0.25">
      <c r="D2160" s="31">
        <f>-935.507</f>
        <v>-935.50699999999995</v>
      </c>
      <c r="E2160" s="29">
        <v>-9.7929399999999998</v>
      </c>
    </row>
    <row r="2161" spans="4:5" x14ac:dyDescent="0.25">
      <c r="D2161" s="31">
        <f>-935.491</f>
        <v>-935.49099999999999</v>
      </c>
      <c r="E2161" s="29">
        <v>-9.6551500000000008</v>
      </c>
    </row>
    <row r="2162" spans="4:5" x14ac:dyDescent="0.25">
      <c r="D2162" s="31">
        <f>-935.475</f>
        <v>-935.47500000000002</v>
      </c>
      <c r="E2162" s="29">
        <v>-9.51736</v>
      </c>
    </row>
    <row r="2163" spans="4:5" x14ac:dyDescent="0.25">
      <c r="D2163" s="31">
        <f>-935.459</f>
        <v>-935.45899999999995</v>
      </c>
      <c r="E2163" s="29">
        <v>-9.3796099999999996</v>
      </c>
    </row>
    <row r="2164" spans="4:5" x14ac:dyDescent="0.25">
      <c r="D2164" s="31">
        <f>-935.443</f>
        <v>-935.44299999999998</v>
      </c>
      <c r="E2164" s="29">
        <v>-9.2418800000000001</v>
      </c>
    </row>
    <row r="2165" spans="4:5" x14ac:dyDescent="0.25">
      <c r="D2165" s="31">
        <f>-935.427</f>
        <v>-935.42700000000002</v>
      </c>
      <c r="E2165" s="29">
        <v>-9.1041000000000007</v>
      </c>
    </row>
    <row r="2166" spans="4:5" x14ac:dyDescent="0.25">
      <c r="D2166" s="31">
        <f>-935.411</f>
        <v>-935.41099999999994</v>
      </c>
      <c r="E2166" s="29">
        <v>-8.9663699999999995</v>
      </c>
    </row>
    <row r="2167" spans="4:5" x14ac:dyDescent="0.25">
      <c r="D2167" s="31">
        <f>-935.395</f>
        <v>-935.39499999999998</v>
      </c>
      <c r="E2167" s="29">
        <v>-8.82864</v>
      </c>
    </row>
    <row r="2168" spans="4:5" x14ac:dyDescent="0.25">
      <c r="D2168" s="31">
        <f>-935.379</f>
        <v>-935.37900000000002</v>
      </c>
      <c r="E2168" s="29">
        <v>-8.6909200000000002</v>
      </c>
    </row>
    <row r="2169" spans="4:5" x14ac:dyDescent="0.25">
      <c r="D2169" s="31">
        <f>-935.363</f>
        <v>-935.36300000000006</v>
      </c>
      <c r="E2169" s="29">
        <v>-8.5531900000000007</v>
      </c>
    </row>
    <row r="2170" spans="4:5" x14ac:dyDescent="0.25">
      <c r="D2170" s="31">
        <f>-935.347</f>
        <v>-935.34699999999998</v>
      </c>
      <c r="E2170" s="29">
        <v>-8.4154999999999998</v>
      </c>
    </row>
    <row r="2171" spans="4:5" x14ac:dyDescent="0.25">
      <c r="D2171" s="31">
        <f>-935.331</f>
        <v>-935.33100000000002</v>
      </c>
      <c r="E2171" s="29">
        <v>-8.2778299999999998</v>
      </c>
    </row>
    <row r="2172" spans="4:5" x14ac:dyDescent="0.25">
      <c r="D2172" s="31">
        <f>-935.315</f>
        <v>-935.31500000000005</v>
      </c>
      <c r="E2172" s="29">
        <v>-8.14011</v>
      </c>
    </row>
    <row r="2173" spans="4:5" x14ac:dyDescent="0.25">
      <c r="D2173" s="31">
        <f>-935.299</f>
        <v>-935.29899999999998</v>
      </c>
      <c r="E2173" s="29">
        <v>-8.00244</v>
      </c>
    </row>
    <row r="2174" spans="4:5" x14ac:dyDescent="0.25">
      <c r="D2174" s="31">
        <f>-935.283</f>
        <v>-935.28300000000002</v>
      </c>
      <c r="E2174" s="29">
        <v>-7.8647799999999997</v>
      </c>
    </row>
    <row r="2175" spans="4:5" x14ac:dyDescent="0.25">
      <c r="D2175" s="31">
        <f>-935.267</f>
        <v>-935.26700000000005</v>
      </c>
      <c r="E2175" s="29">
        <v>-7.7271099999999997</v>
      </c>
    </row>
    <row r="2176" spans="4:5" x14ac:dyDescent="0.25">
      <c r="D2176" s="31">
        <f>-935.251</f>
        <v>-935.25099999999998</v>
      </c>
      <c r="E2176" s="29">
        <v>-7.5894500000000003</v>
      </c>
    </row>
    <row r="2177" spans="4:5" x14ac:dyDescent="0.25">
      <c r="D2177" s="31">
        <f>-935.235</f>
        <v>-935.23500000000001</v>
      </c>
      <c r="E2177" s="29">
        <v>-7.45181</v>
      </c>
    </row>
    <row r="2178" spans="4:5" x14ac:dyDescent="0.25">
      <c r="D2178" s="31">
        <f>-935.219</f>
        <v>-935.21900000000005</v>
      </c>
      <c r="E2178" s="29">
        <v>-7.3141499999999997</v>
      </c>
    </row>
    <row r="2179" spans="4:5" x14ac:dyDescent="0.25">
      <c r="D2179" s="31">
        <f>-935.203</f>
        <v>-935.20299999999997</v>
      </c>
      <c r="E2179" s="29">
        <v>-7.1765400000000001</v>
      </c>
    </row>
    <row r="2180" spans="4:5" x14ac:dyDescent="0.25">
      <c r="D2180" s="31">
        <f>-935.187</f>
        <v>-935.18700000000001</v>
      </c>
      <c r="E2180" s="29">
        <v>-7.0389400000000002</v>
      </c>
    </row>
    <row r="2181" spans="4:5" x14ac:dyDescent="0.25">
      <c r="D2181" s="31">
        <f>-935.171</f>
        <v>-935.17100000000005</v>
      </c>
      <c r="E2181" s="29">
        <v>-6.9013400000000003</v>
      </c>
    </row>
    <row r="2182" spans="4:5" x14ac:dyDescent="0.25">
      <c r="D2182" s="31">
        <f>-935.155</f>
        <v>-935.15499999999997</v>
      </c>
      <c r="E2182" s="29">
        <v>-6.7637</v>
      </c>
    </row>
    <row r="2183" spans="4:5" x14ac:dyDescent="0.25">
      <c r="D2183" s="31">
        <f>-935.139</f>
        <v>-935.13900000000001</v>
      </c>
      <c r="E2183" s="29">
        <v>-6.6261299999999999</v>
      </c>
    </row>
    <row r="2184" spans="4:5" x14ac:dyDescent="0.25">
      <c r="D2184" s="31">
        <f>-935.123</f>
        <v>-935.12300000000005</v>
      </c>
      <c r="E2184" s="29">
        <v>-6.4885599999999997</v>
      </c>
    </row>
    <row r="2185" spans="4:5" x14ac:dyDescent="0.25">
      <c r="D2185" s="31">
        <f>-935.107</f>
        <v>-935.10699999999997</v>
      </c>
      <c r="E2185" s="29">
        <v>-6.3509500000000001</v>
      </c>
    </row>
    <row r="2186" spans="4:5" x14ac:dyDescent="0.25">
      <c r="D2186" s="31">
        <f>-935.091</f>
        <v>-935.09100000000001</v>
      </c>
      <c r="E2186" s="29">
        <v>-6.2133799999999999</v>
      </c>
    </row>
    <row r="2187" spans="4:5" x14ac:dyDescent="0.25">
      <c r="D2187" s="31">
        <f>-935.075</f>
        <v>-935.07500000000005</v>
      </c>
      <c r="E2187" s="29">
        <v>-6.0758400000000004</v>
      </c>
    </row>
    <row r="2188" spans="4:5" x14ac:dyDescent="0.25">
      <c r="D2188" s="31">
        <f>-935.059</f>
        <v>-935.05899999999997</v>
      </c>
      <c r="E2188" s="29">
        <v>-5.9382900000000003</v>
      </c>
    </row>
    <row r="2189" spans="4:5" x14ac:dyDescent="0.25">
      <c r="D2189" s="31">
        <f>-935.043</f>
        <v>-935.04300000000001</v>
      </c>
      <c r="E2189" s="29">
        <v>-5.8007200000000001</v>
      </c>
    </row>
    <row r="2190" spans="4:5" x14ac:dyDescent="0.25">
      <c r="D2190" s="31">
        <f>-935.027</f>
        <v>-935.02700000000004</v>
      </c>
      <c r="E2190" s="29">
        <v>-5.6632100000000003</v>
      </c>
    </row>
    <row r="2191" spans="4:5" x14ac:dyDescent="0.25">
      <c r="D2191" s="31">
        <f>-935.011</f>
        <v>-935.01099999999997</v>
      </c>
      <c r="E2191" s="29">
        <v>-5.5256999999999996</v>
      </c>
    </row>
    <row r="2192" spans="4:5" x14ac:dyDescent="0.25">
      <c r="D2192" s="31">
        <f>-934.995</f>
        <v>-934.995</v>
      </c>
      <c r="E2192" s="29">
        <v>-5.3881500000000004</v>
      </c>
    </row>
    <row r="2193" spans="4:5" x14ac:dyDescent="0.25">
      <c r="D2193" s="31">
        <f>-934.979</f>
        <v>-934.97900000000004</v>
      </c>
      <c r="E2193" s="29">
        <v>-5.2506399999999998</v>
      </c>
    </row>
    <row r="2194" spans="4:5" x14ac:dyDescent="0.25">
      <c r="D2194" s="31">
        <f>-934.963</f>
        <v>-934.96299999999997</v>
      </c>
      <c r="E2194" s="29">
        <v>-5.1131599999999997</v>
      </c>
    </row>
    <row r="2195" spans="4:5" x14ac:dyDescent="0.25">
      <c r="D2195" s="31">
        <f>-934.947</f>
        <v>-934.947</v>
      </c>
      <c r="E2195" s="29">
        <v>-4.9756499999999999</v>
      </c>
    </row>
    <row r="2196" spans="4:5" x14ac:dyDescent="0.25">
      <c r="D2196" s="31">
        <f>-934.931</f>
        <v>-934.93100000000004</v>
      </c>
      <c r="E2196" s="29">
        <v>-4.8381699999999999</v>
      </c>
    </row>
    <row r="2197" spans="4:5" x14ac:dyDescent="0.25">
      <c r="D2197" s="31">
        <f>-934.915</f>
        <v>-934.91499999999996</v>
      </c>
      <c r="E2197" s="29">
        <v>-4.7006800000000002</v>
      </c>
    </row>
    <row r="2198" spans="4:5" x14ac:dyDescent="0.25">
      <c r="D2198" s="31">
        <f>-934.899</f>
        <v>-934.899</v>
      </c>
      <c r="E2198" s="29">
        <v>-4.5632299999999999</v>
      </c>
    </row>
    <row r="2199" spans="4:5" x14ac:dyDescent="0.25">
      <c r="D2199" s="31">
        <f>-934.883</f>
        <v>-934.88300000000004</v>
      </c>
      <c r="E2199" s="29">
        <v>-4.4257499999999999</v>
      </c>
    </row>
    <row r="2200" spans="4:5" x14ac:dyDescent="0.25">
      <c r="D2200" s="31">
        <f>-934.867</f>
        <v>-934.86699999999996</v>
      </c>
      <c r="E2200" s="29">
        <v>-4.2883300000000002</v>
      </c>
    </row>
    <row r="2201" spans="4:5" x14ac:dyDescent="0.25">
      <c r="D2201" s="31">
        <f>-934.851</f>
        <v>-934.851</v>
      </c>
      <c r="E2201" s="29">
        <v>-4.1508799999999999</v>
      </c>
    </row>
    <row r="2202" spans="4:5" x14ac:dyDescent="0.25">
      <c r="D2202" s="31">
        <f>-934.835</f>
        <v>-934.83500000000004</v>
      </c>
      <c r="E2202" s="29">
        <v>-4.0134299999999996</v>
      </c>
    </row>
    <row r="2203" spans="4:5" x14ac:dyDescent="0.25">
      <c r="D2203" s="31">
        <f>-934.819</f>
        <v>-934.81899999999996</v>
      </c>
      <c r="E2203" s="29">
        <v>-3.87601</v>
      </c>
    </row>
    <row r="2204" spans="4:5" x14ac:dyDescent="0.25">
      <c r="D2204" s="31">
        <f>-934.803</f>
        <v>-934.803</v>
      </c>
      <c r="E2204" s="29">
        <v>-3.7386200000000001</v>
      </c>
    </row>
    <row r="2205" spans="4:5" x14ac:dyDescent="0.25">
      <c r="D2205" s="31">
        <f>-934.787</f>
        <v>-934.78700000000003</v>
      </c>
      <c r="E2205" s="29">
        <v>-3.6012</v>
      </c>
    </row>
    <row r="2206" spans="4:5" x14ac:dyDescent="0.25">
      <c r="D2206" s="31">
        <f>-934.771</f>
        <v>-934.77099999999996</v>
      </c>
      <c r="E2206" s="29">
        <v>-3.4638100000000001</v>
      </c>
    </row>
    <row r="2207" spans="4:5" x14ac:dyDescent="0.25">
      <c r="D2207" s="31">
        <f>-934.755</f>
        <v>-934.755</v>
      </c>
      <c r="E2207" s="29">
        <v>-3.3264200000000002</v>
      </c>
    </row>
    <row r="2208" spans="4:5" x14ac:dyDescent="0.25">
      <c r="D2208" s="31">
        <f>-934.739</f>
        <v>-934.73900000000003</v>
      </c>
      <c r="E2208" s="29">
        <v>-3.18906</v>
      </c>
    </row>
    <row r="2209" spans="4:5" x14ac:dyDescent="0.25">
      <c r="D2209" s="31">
        <f>-934.723</f>
        <v>-934.72299999999996</v>
      </c>
      <c r="E2209" s="29">
        <v>-3.0516399999999999</v>
      </c>
    </row>
    <row r="2210" spans="4:5" x14ac:dyDescent="0.25">
      <c r="D2210" s="31">
        <f>-934.707</f>
        <v>-934.70699999999999</v>
      </c>
      <c r="E2210" s="29">
        <v>-2.91431</v>
      </c>
    </row>
    <row r="2211" spans="4:5" x14ac:dyDescent="0.25">
      <c r="D2211" s="31">
        <f>-934.691</f>
        <v>-934.69100000000003</v>
      </c>
      <c r="E2211" s="29">
        <v>-2.7769499999999998</v>
      </c>
    </row>
    <row r="2212" spans="4:5" x14ac:dyDescent="0.25">
      <c r="D2212" s="31">
        <f>-934.675</f>
        <v>-934.67499999999995</v>
      </c>
      <c r="E2212" s="29">
        <v>-2.6395900000000001</v>
      </c>
    </row>
    <row r="2213" spans="4:5" x14ac:dyDescent="0.25">
      <c r="D2213" s="31">
        <f>-934.659</f>
        <v>-934.65899999999999</v>
      </c>
      <c r="E2213" s="29">
        <v>-2.5022600000000002</v>
      </c>
    </row>
    <row r="2214" spans="4:5" x14ac:dyDescent="0.25">
      <c r="D2214" s="31">
        <f>-934.643</f>
        <v>-934.64300000000003</v>
      </c>
      <c r="E2214" s="29">
        <v>-2.3649300000000002</v>
      </c>
    </row>
    <row r="2215" spans="4:5" x14ac:dyDescent="0.25">
      <c r="D2215" s="31">
        <f>-934.627</f>
        <v>-934.62699999999995</v>
      </c>
      <c r="E2215" s="29">
        <v>-2.2275999999999998</v>
      </c>
    </row>
    <row r="2216" spans="4:5" x14ac:dyDescent="0.25">
      <c r="D2216" s="31">
        <f>-934.611</f>
        <v>-934.61099999999999</v>
      </c>
      <c r="E2216" s="29">
        <v>-2.0902699999999999</v>
      </c>
    </row>
    <row r="2217" spans="4:5" x14ac:dyDescent="0.25">
      <c r="D2217" s="31">
        <f>-934.595</f>
        <v>-934.59500000000003</v>
      </c>
      <c r="E2217" s="29">
        <v>-1.9529700000000001</v>
      </c>
    </row>
    <row r="2218" spans="4:5" x14ac:dyDescent="0.25">
      <c r="D2218" s="31">
        <f>-934.579</f>
        <v>-934.57899999999995</v>
      </c>
      <c r="E2218" s="29">
        <v>-1.8157000000000001</v>
      </c>
    </row>
    <row r="2219" spans="4:5" x14ac:dyDescent="0.25">
      <c r="D2219" s="31">
        <f>-934.563</f>
        <v>-934.56299999999999</v>
      </c>
      <c r="E2219" s="29">
        <v>-1.67841</v>
      </c>
    </row>
    <row r="2220" spans="4:5" x14ac:dyDescent="0.25">
      <c r="D2220" s="31">
        <f>-934.547</f>
        <v>-934.54700000000003</v>
      </c>
      <c r="E2220" s="29">
        <v>-1.54114</v>
      </c>
    </row>
    <row r="2221" spans="4:5" x14ac:dyDescent="0.25">
      <c r="D2221" s="31">
        <f>-934.531</f>
        <v>-934.53099999999995</v>
      </c>
      <c r="E2221" s="29">
        <v>-1.40387</v>
      </c>
    </row>
    <row r="2222" spans="4:5" x14ac:dyDescent="0.25">
      <c r="D2222" s="31">
        <f>-934.516</f>
        <v>-934.51599999999996</v>
      </c>
      <c r="E2222" s="29">
        <v>-1.26657</v>
      </c>
    </row>
    <row r="2223" spans="4:5" x14ac:dyDescent="0.25">
      <c r="D2223" s="31">
        <f>-934.5</f>
        <v>-934.5</v>
      </c>
      <c r="E2223" s="29">
        <v>-1.1293299999999999</v>
      </c>
    </row>
    <row r="2224" spans="4:5" x14ac:dyDescent="0.25">
      <c r="D2224" s="31">
        <f>-934.484</f>
        <v>-934.48400000000004</v>
      </c>
      <c r="E2224" s="29">
        <v>-0.99209599999999998</v>
      </c>
    </row>
    <row r="2225" spans="4:5" x14ac:dyDescent="0.25">
      <c r="D2225" s="31">
        <f>-934.468</f>
        <v>-934.46799999999996</v>
      </c>
      <c r="E2225" s="29">
        <v>-0.85485800000000001</v>
      </c>
    </row>
    <row r="2226" spans="4:5" x14ac:dyDescent="0.25">
      <c r="D2226" s="31">
        <f>-934.452</f>
        <v>-934.452</v>
      </c>
      <c r="E2226" s="29">
        <v>-0.71762099999999995</v>
      </c>
    </row>
    <row r="2227" spans="4:5" x14ac:dyDescent="0.25">
      <c r="D2227" s="31">
        <f>-934.436</f>
        <v>-934.43600000000004</v>
      </c>
      <c r="E2227" s="29">
        <v>-0.58041399999999999</v>
      </c>
    </row>
    <row r="2228" spans="4:5" x14ac:dyDescent="0.25">
      <c r="D2228" s="31">
        <f>-934.42</f>
        <v>-934.42</v>
      </c>
      <c r="E2228" s="29">
        <v>-0.44320700000000002</v>
      </c>
    </row>
    <row r="2229" spans="4:5" x14ac:dyDescent="0.25">
      <c r="D2229" s="31">
        <f>-934.404</f>
        <v>-934.404</v>
      </c>
      <c r="E2229" s="29">
        <v>-0.30599999999999999</v>
      </c>
    </row>
    <row r="2230" spans="4:5" x14ac:dyDescent="0.25">
      <c r="D2230" s="31">
        <f>-934.388</f>
        <v>-934.38800000000003</v>
      </c>
      <c r="E2230" s="29">
        <v>-0.168823</v>
      </c>
    </row>
    <row r="2231" spans="4:5" x14ac:dyDescent="0.25">
      <c r="D2231" s="31">
        <f>-934.372</f>
        <v>-934.37199999999996</v>
      </c>
      <c r="E2231" s="29">
        <v>-3.16467E-2</v>
      </c>
    </row>
    <row r="2232" spans="4:5" x14ac:dyDescent="0.25">
      <c r="D2232" s="31">
        <v>-934.35599999999999</v>
      </c>
      <c r="E2232" s="29">
        <v>0.10556</v>
      </c>
    </row>
    <row r="2233" spans="4:5" x14ac:dyDescent="0.25">
      <c r="D2233" s="31">
        <v>-934.34</v>
      </c>
      <c r="E2233" s="29">
        <v>0.24270600000000001</v>
      </c>
    </row>
    <row r="2234" spans="4:5" x14ac:dyDescent="0.25">
      <c r="D2234" s="31">
        <v>-934.32399999999996</v>
      </c>
      <c r="E2234" s="29">
        <v>0.37985200000000002</v>
      </c>
    </row>
    <row r="2235" spans="4:5" x14ac:dyDescent="0.25">
      <c r="D2235" s="31">
        <v>-934.30799999999999</v>
      </c>
      <c r="E2235" s="29">
        <v>0.51702899999999996</v>
      </c>
    </row>
    <row r="2236" spans="4:5" x14ac:dyDescent="0.25">
      <c r="D2236" s="31">
        <v>-934.29200000000003</v>
      </c>
      <c r="E2236" s="29">
        <v>0.65414399999999995</v>
      </c>
    </row>
    <row r="2237" spans="4:5" x14ac:dyDescent="0.25">
      <c r="D2237" s="31">
        <v>-934.27599999999995</v>
      </c>
      <c r="E2237" s="29">
        <v>0.79129000000000005</v>
      </c>
    </row>
    <row r="2238" spans="4:5" x14ac:dyDescent="0.25">
      <c r="D2238" s="31">
        <v>-934.26</v>
      </c>
      <c r="E2238" s="29">
        <v>0.92840599999999995</v>
      </c>
    </row>
    <row r="2239" spans="4:5" x14ac:dyDescent="0.25">
      <c r="D2239" s="31">
        <v>-934.24400000000003</v>
      </c>
      <c r="E2239" s="29">
        <v>1.06552</v>
      </c>
    </row>
    <row r="2240" spans="4:5" x14ac:dyDescent="0.25">
      <c r="D2240" s="31">
        <v>-934.22799999999995</v>
      </c>
      <c r="E2240" s="29">
        <v>1.2026399999999999</v>
      </c>
    </row>
    <row r="2241" spans="4:5" x14ac:dyDescent="0.25">
      <c r="D2241" s="31">
        <v>-934.21199999999999</v>
      </c>
      <c r="E2241" s="29">
        <v>1.33972</v>
      </c>
    </row>
    <row r="2242" spans="4:5" x14ac:dyDescent="0.25">
      <c r="D2242" s="31">
        <v>-934.19600000000003</v>
      </c>
      <c r="E2242" s="29">
        <v>1.47681</v>
      </c>
    </row>
    <row r="2243" spans="4:5" x14ac:dyDescent="0.25">
      <c r="D2243" s="31">
        <v>-934.18</v>
      </c>
      <c r="E2243" s="29">
        <v>1.61389</v>
      </c>
    </row>
    <row r="2244" spans="4:5" x14ac:dyDescent="0.25">
      <c r="D2244" s="31">
        <v>-934.16399999999999</v>
      </c>
      <c r="E2244" s="29">
        <v>1.75095</v>
      </c>
    </row>
    <row r="2245" spans="4:5" x14ac:dyDescent="0.25">
      <c r="D2245" s="31">
        <v>-934.14800000000002</v>
      </c>
      <c r="E2245" s="29">
        <v>1.8880300000000001</v>
      </c>
    </row>
    <row r="2246" spans="4:5" x14ac:dyDescent="0.25">
      <c r="D2246" s="31">
        <v>-934.13199999999995</v>
      </c>
      <c r="E2246" s="29">
        <v>2.0250900000000001</v>
      </c>
    </row>
    <row r="2247" spans="4:5" x14ac:dyDescent="0.25">
      <c r="D2247" s="31">
        <v>-934.11599999999999</v>
      </c>
      <c r="E2247" s="29">
        <v>2.1621100000000002</v>
      </c>
    </row>
    <row r="2248" spans="4:5" x14ac:dyDescent="0.25">
      <c r="D2248" s="31">
        <v>-934.1</v>
      </c>
      <c r="E2248" s="29">
        <v>2.2991299999999999</v>
      </c>
    </row>
    <row r="2249" spans="4:5" x14ac:dyDescent="0.25">
      <c r="D2249" s="31">
        <v>-934.08399999999995</v>
      </c>
      <c r="E2249" s="29">
        <v>2.4361899999999999</v>
      </c>
    </row>
    <row r="2250" spans="4:5" x14ac:dyDescent="0.25">
      <c r="D2250" s="31">
        <v>-934.06799999999998</v>
      </c>
      <c r="E2250" s="29">
        <v>2.5731799999999998</v>
      </c>
    </row>
    <row r="2251" spans="4:5" x14ac:dyDescent="0.25">
      <c r="D2251" s="31">
        <v>-934.05200000000002</v>
      </c>
      <c r="E2251" s="29">
        <v>2.71021</v>
      </c>
    </row>
    <row r="2252" spans="4:5" x14ac:dyDescent="0.25">
      <c r="D2252" s="31">
        <v>-934.03599999999994</v>
      </c>
      <c r="E2252" s="29">
        <v>2.8472300000000001</v>
      </c>
    </row>
    <row r="2253" spans="4:5" x14ac:dyDescent="0.25">
      <c r="D2253" s="31">
        <v>-934.02</v>
      </c>
      <c r="E2253" s="29">
        <v>2.9841899999999999</v>
      </c>
    </row>
    <row r="2254" spans="4:5" x14ac:dyDescent="0.25">
      <c r="D2254" s="31">
        <v>-934.00400000000002</v>
      </c>
      <c r="E2254" s="29">
        <v>3.1211899999999999</v>
      </c>
    </row>
    <row r="2255" spans="4:5" x14ac:dyDescent="0.25">
      <c r="D2255" s="31">
        <v>-933.98800000000006</v>
      </c>
      <c r="E2255" s="29">
        <v>3.2581500000000001</v>
      </c>
    </row>
    <row r="2256" spans="4:5" x14ac:dyDescent="0.25">
      <c r="D2256" s="31">
        <v>-933.97199999999998</v>
      </c>
      <c r="E2256" s="29">
        <v>3.3951099999999999</v>
      </c>
    </row>
    <row r="2257" spans="4:5" x14ac:dyDescent="0.25">
      <c r="D2257" s="31">
        <v>-933.95600000000002</v>
      </c>
      <c r="E2257" s="29">
        <v>3.53207</v>
      </c>
    </row>
    <row r="2258" spans="4:5" x14ac:dyDescent="0.25">
      <c r="D2258" s="31">
        <v>-933.94</v>
      </c>
      <c r="E2258" s="29">
        <v>3.6690100000000001</v>
      </c>
    </row>
    <row r="2259" spans="4:5" x14ac:dyDescent="0.25">
      <c r="D2259" s="31">
        <v>-933.92399999999998</v>
      </c>
      <c r="E2259" s="29">
        <v>3.8059699999999999</v>
      </c>
    </row>
    <row r="2260" spans="4:5" x14ac:dyDescent="0.25">
      <c r="D2260" s="31">
        <v>-933.90800000000002</v>
      </c>
      <c r="E2260" s="29">
        <v>3.9428999999999998</v>
      </c>
    </row>
    <row r="2261" spans="4:5" x14ac:dyDescent="0.25">
      <c r="D2261" s="31">
        <v>-933.89200000000005</v>
      </c>
      <c r="E2261" s="29">
        <v>4.0797999999999996</v>
      </c>
    </row>
    <row r="2262" spans="4:5" x14ac:dyDescent="0.25">
      <c r="D2262" s="31">
        <v>-933.87599999999998</v>
      </c>
      <c r="E2262" s="29">
        <v>4.2167399999999997</v>
      </c>
    </row>
    <row r="2263" spans="4:5" x14ac:dyDescent="0.25">
      <c r="D2263" s="31">
        <v>-933.86</v>
      </c>
      <c r="E2263" s="29">
        <v>4.3536400000000004</v>
      </c>
    </row>
    <row r="2264" spans="4:5" x14ac:dyDescent="0.25">
      <c r="D2264" s="31">
        <v>-933.84400000000005</v>
      </c>
      <c r="E2264" s="29">
        <v>4.4905099999999996</v>
      </c>
    </row>
    <row r="2265" spans="4:5" x14ac:dyDescent="0.25">
      <c r="D2265" s="31">
        <v>-933.82799999999997</v>
      </c>
      <c r="E2265" s="29">
        <v>4.6274100000000002</v>
      </c>
    </row>
    <row r="2266" spans="4:5" x14ac:dyDescent="0.25">
      <c r="D2266" s="31">
        <v>-933.81200000000001</v>
      </c>
      <c r="E2266" s="29">
        <v>4.7642800000000003</v>
      </c>
    </row>
    <row r="2267" spans="4:5" x14ac:dyDescent="0.25">
      <c r="D2267" s="31">
        <v>-933.79600000000005</v>
      </c>
      <c r="E2267" s="29">
        <v>4.9011500000000003</v>
      </c>
    </row>
    <row r="2268" spans="4:5" x14ac:dyDescent="0.25">
      <c r="D2268" s="31">
        <v>-933.78</v>
      </c>
      <c r="E2268" s="29">
        <v>5.0379899999999997</v>
      </c>
    </row>
    <row r="2269" spans="4:5" x14ac:dyDescent="0.25">
      <c r="D2269" s="31">
        <v>-933.76400000000001</v>
      </c>
      <c r="E2269" s="29">
        <v>5.1748700000000003</v>
      </c>
    </row>
    <row r="2270" spans="4:5" x14ac:dyDescent="0.25">
      <c r="D2270" s="31">
        <v>-933.74800000000005</v>
      </c>
      <c r="E2270" s="29">
        <v>5.3117099999999997</v>
      </c>
    </row>
    <row r="2271" spans="4:5" x14ac:dyDescent="0.25">
      <c r="D2271" s="31">
        <v>-933.73199999999997</v>
      </c>
      <c r="E2271" s="29">
        <v>5.44855</v>
      </c>
    </row>
    <row r="2272" spans="4:5" x14ac:dyDescent="0.25">
      <c r="D2272" s="31">
        <v>-933.71600000000001</v>
      </c>
      <c r="E2272" s="29">
        <v>5.5853900000000003</v>
      </c>
    </row>
    <row r="2273" spans="4:5" x14ac:dyDescent="0.25">
      <c r="D2273" s="31">
        <v>-933.7</v>
      </c>
      <c r="E2273" s="29">
        <v>5.7222</v>
      </c>
    </row>
    <row r="2274" spans="4:5" x14ac:dyDescent="0.25">
      <c r="D2274" s="31">
        <v>-933.68399999999997</v>
      </c>
      <c r="E2274" s="29">
        <v>5.8589799999999999</v>
      </c>
    </row>
    <row r="2275" spans="4:5" x14ac:dyDescent="0.25">
      <c r="D2275" s="31">
        <v>-933.66800000000001</v>
      </c>
      <c r="E2275" s="29">
        <v>5.9957900000000004</v>
      </c>
    </row>
    <row r="2276" spans="4:5" x14ac:dyDescent="0.25">
      <c r="D2276" s="31">
        <v>-933.65200000000004</v>
      </c>
      <c r="E2276" s="29">
        <v>6.1326000000000001</v>
      </c>
    </row>
    <row r="2277" spans="4:5" x14ac:dyDescent="0.25">
      <c r="D2277" s="31">
        <v>-933.63599999999997</v>
      </c>
      <c r="E2277" s="29">
        <v>6.2693500000000002</v>
      </c>
    </row>
    <row r="2278" spans="4:5" x14ac:dyDescent="0.25">
      <c r="D2278" s="31">
        <v>-933.62</v>
      </c>
      <c r="E2278" s="29">
        <v>6.4061300000000001</v>
      </c>
    </row>
    <row r="2279" spans="4:5" x14ac:dyDescent="0.25">
      <c r="D2279" s="31">
        <v>-933.60400000000004</v>
      </c>
      <c r="E2279" s="29">
        <v>6.54291</v>
      </c>
    </row>
    <row r="2280" spans="4:5" x14ac:dyDescent="0.25">
      <c r="D2280" s="31">
        <v>-933.58799999999997</v>
      </c>
      <c r="E2280" s="29">
        <v>6.6796600000000002</v>
      </c>
    </row>
    <row r="2281" spans="4:5" x14ac:dyDescent="0.25">
      <c r="D2281" s="31">
        <v>-933.572</v>
      </c>
      <c r="E2281" s="29">
        <v>6.8163799999999997</v>
      </c>
    </row>
    <row r="2282" spans="4:5" x14ac:dyDescent="0.25">
      <c r="D2282" s="31">
        <v>-933.55600000000004</v>
      </c>
      <c r="E2282" s="29">
        <v>6.9531599999999996</v>
      </c>
    </row>
    <row r="2283" spans="4:5" x14ac:dyDescent="0.25">
      <c r="D2283" s="31">
        <v>-933.54</v>
      </c>
      <c r="E2283" s="29">
        <v>7.0898700000000003</v>
      </c>
    </row>
    <row r="2284" spans="4:5" x14ac:dyDescent="0.25">
      <c r="D2284" s="31">
        <v>-933.524</v>
      </c>
      <c r="E2284" s="29">
        <v>7.2265600000000001</v>
      </c>
    </row>
    <row r="2285" spans="4:5" x14ac:dyDescent="0.25">
      <c r="D2285" s="31">
        <v>-933.50800000000004</v>
      </c>
      <c r="E2285" s="29">
        <v>7.3632799999999996</v>
      </c>
    </row>
    <row r="2286" spans="4:5" x14ac:dyDescent="0.25">
      <c r="D2286" s="31">
        <v>-933.49199999999996</v>
      </c>
      <c r="E2286" s="29">
        <v>7.5</v>
      </c>
    </row>
    <row r="2287" spans="4:5" x14ac:dyDescent="0.25">
      <c r="D2287" s="31">
        <v>-933.476</v>
      </c>
      <c r="E2287" s="29">
        <v>7.6366899999999998</v>
      </c>
    </row>
    <row r="2288" spans="4:5" x14ac:dyDescent="0.25">
      <c r="D2288" s="31">
        <v>-933.46</v>
      </c>
      <c r="E2288" s="29">
        <v>7.7733499999999998</v>
      </c>
    </row>
    <row r="2289" spans="4:5" x14ac:dyDescent="0.25">
      <c r="D2289" s="31">
        <v>-933.44399999999996</v>
      </c>
      <c r="E2289" s="29">
        <v>7.9100299999999999</v>
      </c>
    </row>
    <row r="2290" spans="4:5" x14ac:dyDescent="0.25">
      <c r="D2290" s="31">
        <v>-933.428</v>
      </c>
      <c r="E2290" s="29">
        <v>8.0466899999999999</v>
      </c>
    </row>
    <row r="2291" spans="4:5" x14ac:dyDescent="0.25">
      <c r="D2291" s="31">
        <v>-933.41200000000003</v>
      </c>
      <c r="E2291" s="29">
        <v>8.1833500000000008</v>
      </c>
    </row>
    <row r="2292" spans="4:5" x14ac:dyDescent="0.25">
      <c r="D2292" s="31">
        <v>-933.39599999999996</v>
      </c>
      <c r="E2292" s="29">
        <v>8.3200099999999999</v>
      </c>
    </row>
    <row r="2293" spans="4:5" x14ac:dyDescent="0.25">
      <c r="D2293" s="31">
        <v>-933.38</v>
      </c>
      <c r="E2293" s="29">
        <v>8.4566700000000008</v>
      </c>
    </row>
    <row r="2294" spans="4:5" x14ac:dyDescent="0.25">
      <c r="D2294" s="31">
        <v>-933.36400000000003</v>
      </c>
      <c r="E2294" s="29">
        <v>8.5932600000000008</v>
      </c>
    </row>
    <row r="2295" spans="4:5" x14ac:dyDescent="0.25">
      <c r="D2295" s="31">
        <v>-933.34799999999996</v>
      </c>
      <c r="E2295" s="29">
        <v>8.7298899999999993</v>
      </c>
    </row>
    <row r="2296" spans="4:5" x14ac:dyDescent="0.25">
      <c r="D2296" s="31">
        <v>-933.33199999999999</v>
      </c>
      <c r="E2296" s="29">
        <v>8.8665199999999995</v>
      </c>
    </row>
    <row r="2297" spans="4:5" x14ac:dyDescent="0.25">
      <c r="D2297" s="31">
        <v>-933.31600000000003</v>
      </c>
      <c r="E2297" s="29">
        <v>9.0031099999999995</v>
      </c>
    </row>
    <row r="2298" spans="4:5" x14ac:dyDescent="0.25">
      <c r="D2298" s="31">
        <v>-933.3</v>
      </c>
      <c r="E2298" s="29">
        <v>9.1397099999999991</v>
      </c>
    </row>
    <row r="2299" spans="4:5" x14ac:dyDescent="0.25">
      <c r="D2299" s="31">
        <v>-933.28399999999999</v>
      </c>
      <c r="E2299" s="29">
        <v>9.2763100000000005</v>
      </c>
    </row>
    <row r="2300" spans="4:5" x14ac:dyDescent="0.25">
      <c r="D2300" s="31">
        <v>-933.26800000000003</v>
      </c>
      <c r="E2300" s="29">
        <v>9.4128699999999998</v>
      </c>
    </row>
    <row r="2301" spans="4:5" x14ac:dyDescent="0.25">
      <c r="D2301" s="31">
        <v>-933.25199999999995</v>
      </c>
      <c r="E2301" s="29">
        <v>9.5494400000000006</v>
      </c>
    </row>
    <row r="2302" spans="4:5" x14ac:dyDescent="0.25">
      <c r="D2302" s="31">
        <v>-933.23599999999999</v>
      </c>
      <c r="E2302" s="29">
        <v>9.6859999999999999</v>
      </c>
    </row>
    <row r="2303" spans="4:5" x14ac:dyDescent="0.25">
      <c r="D2303" s="31">
        <v>-933.22</v>
      </c>
      <c r="E2303" s="29">
        <v>9.82254</v>
      </c>
    </row>
    <row r="2304" spans="4:5" x14ac:dyDescent="0.25">
      <c r="D2304" s="31">
        <v>-933.20399999999995</v>
      </c>
      <c r="E2304" s="29">
        <v>9.9590800000000002</v>
      </c>
    </row>
    <row r="2305" spans="4:5" x14ac:dyDescent="0.25">
      <c r="D2305" s="31">
        <v>-933.18799999999999</v>
      </c>
      <c r="E2305" s="29">
        <v>10.095599999999999</v>
      </c>
    </row>
    <row r="2306" spans="4:5" x14ac:dyDescent="0.25">
      <c r="D2306" s="31">
        <v>-933.17200000000003</v>
      </c>
      <c r="E2306" s="29">
        <v>10.232100000000001</v>
      </c>
    </row>
    <row r="2307" spans="4:5" x14ac:dyDescent="0.25">
      <c r="D2307" s="31">
        <v>-933.15599999999995</v>
      </c>
      <c r="E2307" s="29">
        <v>10.3687</v>
      </c>
    </row>
    <row r="2308" spans="4:5" x14ac:dyDescent="0.25">
      <c r="D2308" s="31">
        <v>-933.14</v>
      </c>
      <c r="E2308" s="29">
        <v>10.5052</v>
      </c>
    </row>
    <row r="2309" spans="4:5" x14ac:dyDescent="0.25">
      <c r="D2309" s="31">
        <v>-933.12400000000002</v>
      </c>
      <c r="E2309" s="29">
        <v>10.6417</v>
      </c>
    </row>
    <row r="2310" spans="4:5" x14ac:dyDescent="0.25">
      <c r="D2310" s="31">
        <v>-933.10799999999995</v>
      </c>
      <c r="E2310" s="29">
        <v>10.7781</v>
      </c>
    </row>
    <row r="2311" spans="4:5" x14ac:dyDescent="0.25">
      <c r="D2311" s="31">
        <v>-933.09199999999998</v>
      </c>
      <c r="E2311" s="29">
        <v>10.9146</v>
      </c>
    </row>
    <row r="2312" spans="4:5" x14ac:dyDescent="0.25">
      <c r="D2312" s="31">
        <v>-933.07600000000002</v>
      </c>
      <c r="E2312" s="29">
        <v>11.0511</v>
      </c>
    </row>
    <row r="2313" spans="4:5" x14ac:dyDescent="0.25">
      <c r="D2313" s="31">
        <v>-933.06</v>
      </c>
      <c r="E2313" s="29">
        <v>11.1876</v>
      </c>
    </row>
    <row r="2314" spans="4:5" x14ac:dyDescent="0.25">
      <c r="D2314" s="31">
        <v>-933.04399999999998</v>
      </c>
      <c r="E2314" s="29">
        <v>11.324</v>
      </c>
    </row>
    <row r="2315" spans="4:5" x14ac:dyDescent="0.25">
      <c r="D2315" s="31">
        <v>-933.02800000000002</v>
      </c>
      <c r="E2315" s="29">
        <v>11.4604</v>
      </c>
    </row>
    <row r="2316" spans="4:5" x14ac:dyDescent="0.25">
      <c r="D2316" s="31">
        <v>-933.01199999999994</v>
      </c>
      <c r="E2316" s="29">
        <v>11.5969</v>
      </c>
    </row>
    <row r="2317" spans="4:5" x14ac:dyDescent="0.25">
      <c r="D2317" s="31">
        <v>-932.99599999999998</v>
      </c>
      <c r="E2317" s="29">
        <v>11.7333</v>
      </c>
    </row>
    <row r="2318" spans="4:5" x14ac:dyDescent="0.25">
      <c r="D2318" s="31">
        <v>-932.98</v>
      </c>
      <c r="E2318" s="29">
        <v>11.8697</v>
      </c>
    </row>
    <row r="2319" spans="4:5" x14ac:dyDescent="0.25">
      <c r="D2319" s="31">
        <v>-932.96400000000006</v>
      </c>
      <c r="E2319" s="29">
        <v>12.0061</v>
      </c>
    </row>
    <row r="2320" spans="4:5" x14ac:dyDescent="0.25">
      <c r="D2320" s="31">
        <v>-932.94799999999998</v>
      </c>
      <c r="E2320" s="29">
        <v>12.1425</v>
      </c>
    </row>
    <row r="2321" spans="4:5" x14ac:dyDescent="0.25">
      <c r="D2321" s="31">
        <v>-932.93200000000002</v>
      </c>
      <c r="E2321" s="29">
        <v>12.2789</v>
      </c>
    </row>
    <row r="2322" spans="4:5" x14ac:dyDescent="0.25">
      <c r="D2322" s="31">
        <v>-932.91600000000005</v>
      </c>
      <c r="E2322" s="29">
        <v>12.4153</v>
      </c>
    </row>
    <row r="2323" spans="4:5" x14ac:dyDescent="0.25">
      <c r="D2323" s="31">
        <v>-932.9</v>
      </c>
      <c r="E2323" s="29">
        <v>12.5517</v>
      </c>
    </row>
    <row r="2324" spans="4:5" x14ac:dyDescent="0.25">
      <c r="D2324" s="31">
        <v>-932.88400000000001</v>
      </c>
      <c r="E2324" s="29">
        <v>12.688000000000001</v>
      </c>
    </row>
    <row r="2325" spans="4:5" x14ac:dyDescent="0.25">
      <c r="D2325" s="31">
        <v>-932.86800000000005</v>
      </c>
      <c r="E2325" s="29">
        <v>12.824299999999999</v>
      </c>
    </row>
    <row r="2326" spans="4:5" x14ac:dyDescent="0.25">
      <c r="D2326" s="31">
        <v>-932.85199999999998</v>
      </c>
      <c r="E2326" s="29">
        <v>12.960699999999999</v>
      </c>
    </row>
    <row r="2327" spans="4:5" x14ac:dyDescent="0.25">
      <c r="D2327" s="31">
        <v>-932.83600000000001</v>
      </c>
      <c r="E2327" s="29">
        <v>13.097</v>
      </c>
    </row>
    <row r="2328" spans="4:5" x14ac:dyDescent="0.25">
      <c r="D2328" s="31">
        <v>-932.82</v>
      </c>
      <c r="E2328" s="29">
        <v>13.2333</v>
      </c>
    </row>
    <row r="2329" spans="4:5" x14ac:dyDescent="0.25">
      <c r="D2329" s="31">
        <v>-932.80399999999997</v>
      </c>
      <c r="E2329" s="29">
        <v>13.3697</v>
      </c>
    </row>
    <row r="2330" spans="4:5" x14ac:dyDescent="0.25">
      <c r="D2330" s="31">
        <v>-932.78800000000001</v>
      </c>
      <c r="E2330" s="29">
        <v>13.506</v>
      </c>
    </row>
    <row r="2331" spans="4:5" x14ac:dyDescent="0.25">
      <c r="D2331" s="31">
        <v>-932.77200000000005</v>
      </c>
      <c r="E2331" s="29">
        <v>13.642300000000001</v>
      </c>
    </row>
    <row r="2332" spans="4:5" x14ac:dyDescent="0.25">
      <c r="D2332" s="31">
        <v>-932.75599999999997</v>
      </c>
      <c r="E2332" s="29">
        <v>13.778600000000001</v>
      </c>
    </row>
    <row r="2333" spans="4:5" x14ac:dyDescent="0.25">
      <c r="D2333" s="31">
        <v>-932.74</v>
      </c>
      <c r="E2333" s="29">
        <v>13.914899999999999</v>
      </c>
    </row>
    <row r="2334" spans="4:5" x14ac:dyDescent="0.25">
      <c r="D2334" s="31">
        <v>-932.72400000000005</v>
      </c>
      <c r="E2334" s="29">
        <v>14.0511</v>
      </c>
    </row>
    <row r="2335" spans="4:5" x14ac:dyDescent="0.25">
      <c r="D2335" s="31">
        <v>-932.70799999999997</v>
      </c>
      <c r="E2335" s="29">
        <v>14.1874</v>
      </c>
    </row>
    <row r="2336" spans="4:5" x14ac:dyDescent="0.25">
      <c r="D2336" s="31">
        <v>-932.69299999999998</v>
      </c>
      <c r="E2336" s="29">
        <v>14.323600000000001</v>
      </c>
    </row>
    <row r="2337" spans="4:5" x14ac:dyDescent="0.25">
      <c r="D2337" s="31">
        <v>-932.67700000000002</v>
      </c>
      <c r="E2337" s="29">
        <v>14.459899999999999</v>
      </c>
    </row>
    <row r="2338" spans="4:5" x14ac:dyDescent="0.25">
      <c r="D2338" s="31">
        <v>-932.66099999999994</v>
      </c>
      <c r="E2338" s="29">
        <v>14.5961</v>
      </c>
    </row>
    <row r="2339" spans="4:5" x14ac:dyDescent="0.25">
      <c r="D2339" s="31">
        <v>-932.64499999999998</v>
      </c>
      <c r="E2339" s="29">
        <v>14.7324</v>
      </c>
    </row>
    <row r="2340" spans="4:5" x14ac:dyDescent="0.25">
      <c r="D2340" s="31">
        <v>-932.62900000000002</v>
      </c>
      <c r="E2340" s="29">
        <v>14.868600000000001</v>
      </c>
    </row>
    <row r="2341" spans="4:5" x14ac:dyDescent="0.25">
      <c r="D2341" s="31">
        <v>-932.61300000000006</v>
      </c>
      <c r="E2341" s="29">
        <v>15.004799999999999</v>
      </c>
    </row>
    <row r="2342" spans="4:5" x14ac:dyDescent="0.25">
      <c r="D2342" s="31">
        <v>-932.59699999999998</v>
      </c>
      <c r="E2342" s="29">
        <v>15.1409</v>
      </c>
    </row>
    <row r="2343" spans="4:5" x14ac:dyDescent="0.25">
      <c r="D2343" s="31">
        <v>-932.58100000000002</v>
      </c>
      <c r="E2343" s="29">
        <v>15.277200000000001</v>
      </c>
    </row>
    <row r="2344" spans="4:5" x14ac:dyDescent="0.25">
      <c r="D2344" s="31">
        <v>-932.56500000000005</v>
      </c>
      <c r="E2344" s="29">
        <v>15.4133</v>
      </c>
    </row>
    <row r="2345" spans="4:5" x14ac:dyDescent="0.25">
      <c r="D2345" s="31">
        <v>-932.54899999999998</v>
      </c>
      <c r="E2345" s="29">
        <v>15.5495</v>
      </c>
    </row>
    <row r="2346" spans="4:5" x14ac:dyDescent="0.25">
      <c r="D2346" s="31">
        <v>-932.53300000000002</v>
      </c>
      <c r="E2346" s="29">
        <v>15.685700000000001</v>
      </c>
    </row>
    <row r="2347" spans="4:5" x14ac:dyDescent="0.25">
      <c r="D2347" s="31">
        <v>-932.51700000000005</v>
      </c>
      <c r="E2347" s="29">
        <v>15.8218</v>
      </c>
    </row>
    <row r="2348" spans="4:5" x14ac:dyDescent="0.25">
      <c r="D2348" s="31">
        <v>-932.50099999999998</v>
      </c>
      <c r="E2348" s="29">
        <v>15.9579</v>
      </c>
    </row>
    <row r="2349" spans="4:5" x14ac:dyDescent="0.25">
      <c r="D2349" s="31">
        <v>-932.48500000000001</v>
      </c>
      <c r="E2349" s="29">
        <v>16.094100000000001</v>
      </c>
    </row>
    <row r="2350" spans="4:5" x14ac:dyDescent="0.25">
      <c r="D2350" s="31">
        <v>-932.46900000000005</v>
      </c>
      <c r="E2350" s="29">
        <v>16.2302</v>
      </c>
    </row>
    <row r="2351" spans="4:5" x14ac:dyDescent="0.25">
      <c r="D2351" s="31">
        <v>-932.45299999999997</v>
      </c>
      <c r="E2351" s="29">
        <v>16.366299999999999</v>
      </c>
    </row>
    <row r="2352" spans="4:5" x14ac:dyDescent="0.25">
      <c r="D2352" s="31">
        <v>-932.43700000000001</v>
      </c>
      <c r="E2352" s="29">
        <v>16.502400000000002</v>
      </c>
    </row>
    <row r="2353" spans="4:5" x14ac:dyDescent="0.25">
      <c r="D2353" s="31">
        <v>-932.42100000000005</v>
      </c>
      <c r="E2353" s="29">
        <v>16.638500000000001</v>
      </c>
    </row>
    <row r="2354" spans="4:5" x14ac:dyDescent="0.25">
      <c r="D2354" s="31">
        <v>-932.40499999999997</v>
      </c>
      <c r="E2354" s="29">
        <v>16.7746</v>
      </c>
    </row>
    <row r="2355" spans="4:5" x14ac:dyDescent="0.25">
      <c r="D2355" s="31">
        <v>-932.38900000000001</v>
      </c>
      <c r="E2355" s="29">
        <v>16.910699999999999</v>
      </c>
    </row>
    <row r="2356" spans="4:5" x14ac:dyDescent="0.25">
      <c r="D2356" s="31">
        <v>-932.37300000000005</v>
      </c>
      <c r="E2356" s="29">
        <v>17.046800000000001</v>
      </c>
    </row>
    <row r="2357" spans="4:5" x14ac:dyDescent="0.25">
      <c r="D2357" s="31">
        <v>-932.35699999999997</v>
      </c>
      <c r="E2357" s="29">
        <v>17.1828</v>
      </c>
    </row>
    <row r="2358" spans="4:5" x14ac:dyDescent="0.25">
      <c r="D2358" s="31">
        <v>-932.34100000000001</v>
      </c>
      <c r="E2358" s="29">
        <v>17.318899999999999</v>
      </c>
    </row>
    <row r="2359" spans="4:5" x14ac:dyDescent="0.25">
      <c r="D2359" s="31">
        <v>-932.32500000000005</v>
      </c>
      <c r="E2359" s="29">
        <v>17.454899999999999</v>
      </c>
    </row>
    <row r="2360" spans="4:5" x14ac:dyDescent="0.25">
      <c r="D2360" s="31">
        <v>-932.30899999999997</v>
      </c>
      <c r="E2360" s="29">
        <v>17.591000000000001</v>
      </c>
    </row>
    <row r="2361" spans="4:5" x14ac:dyDescent="0.25">
      <c r="D2361" s="31">
        <v>-932.29300000000001</v>
      </c>
      <c r="E2361" s="29">
        <v>17.727</v>
      </c>
    </row>
    <row r="2362" spans="4:5" x14ac:dyDescent="0.25">
      <c r="D2362" s="31">
        <v>-932.27700000000004</v>
      </c>
      <c r="E2362" s="29">
        <v>17.863</v>
      </c>
    </row>
    <row r="2363" spans="4:5" x14ac:dyDescent="0.25">
      <c r="D2363" s="31">
        <v>-932.26099999999997</v>
      </c>
      <c r="E2363" s="29">
        <v>17.998999999999999</v>
      </c>
    </row>
    <row r="2364" spans="4:5" x14ac:dyDescent="0.25">
      <c r="D2364" s="31">
        <v>-932.245</v>
      </c>
      <c r="E2364" s="29">
        <v>18.135000000000002</v>
      </c>
    </row>
    <row r="2365" spans="4:5" x14ac:dyDescent="0.25">
      <c r="D2365" s="31">
        <v>-932.22900000000004</v>
      </c>
      <c r="E2365" s="29">
        <v>18.271000000000001</v>
      </c>
    </row>
    <row r="2366" spans="4:5" x14ac:dyDescent="0.25">
      <c r="D2366" s="31">
        <v>-932.21299999999997</v>
      </c>
      <c r="E2366" s="29">
        <v>18.407</v>
      </c>
    </row>
    <row r="2367" spans="4:5" x14ac:dyDescent="0.25">
      <c r="D2367" s="31">
        <v>-932.197</v>
      </c>
      <c r="E2367" s="29">
        <v>18.542899999999999</v>
      </c>
    </row>
    <row r="2368" spans="4:5" x14ac:dyDescent="0.25">
      <c r="D2368" s="31">
        <v>-932.18100000000004</v>
      </c>
      <c r="E2368" s="29">
        <v>18.678899999999999</v>
      </c>
    </row>
    <row r="2369" spans="4:5" x14ac:dyDescent="0.25">
      <c r="D2369" s="31">
        <v>-932.16499999999996</v>
      </c>
      <c r="E2369" s="29">
        <v>18.814800000000002</v>
      </c>
    </row>
    <row r="2370" spans="4:5" x14ac:dyDescent="0.25">
      <c r="D2370" s="31">
        <v>-932.149</v>
      </c>
      <c r="E2370" s="29">
        <v>18.950800000000001</v>
      </c>
    </row>
    <row r="2371" spans="4:5" x14ac:dyDescent="0.25">
      <c r="D2371" s="31">
        <v>-932.13300000000004</v>
      </c>
      <c r="E2371" s="29">
        <v>19.0867</v>
      </c>
    </row>
    <row r="2372" spans="4:5" x14ac:dyDescent="0.25">
      <c r="D2372" s="31">
        <v>-932.11699999999996</v>
      </c>
      <c r="E2372" s="29">
        <v>19.2226</v>
      </c>
    </row>
    <row r="2373" spans="4:5" x14ac:dyDescent="0.25">
      <c r="D2373" s="31">
        <v>-932.101</v>
      </c>
      <c r="E2373" s="29">
        <v>19.358599999999999</v>
      </c>
    </row>
    <row r="2374" spans="4:5" x14ac:dyDescent="0.25">
      <c r="D2374" s="31">
        <v>-932.08500000000004</v>
      </c>
      <c r="E2374" s="29">
        <v>19.494399999999999</v>
      </c>
    </row>
    <row r="2375" spans="4:5" x14ac:dyDescent="0.25">
      <c r="D2375" s="31">
        <v>-932.06899999999996</v>
      </c>
      <c r="E2375" s="29">
        <v>19.630299999999998</v>
      </c>
    </row>
    <row r="2376" spans="4:5" x14ac:dyDescent="0.25">
      <c r="D2376" s="31">
        <v>-932.053</v>
      </c>
      <c r="E2376" s="29">
        <v>19.766300000000001</v>
      </c>
    </row>
    <row r="2377" spans="4:5" x14ac:dyDescent="0.25">
      <c r="D2377" s="31">
        <v>-932.03700000000003</v>
      </c>
      <c r="E2377" s="29">
        <v>19.902100000000001</v>
      </c>
    </row>
    <row r="2378" spans="4:5" x14ac:dyDescent="0.25">
      <c r="D2378" s="31">
        <v>-932.02099999999996</v>
      </c>
      <c r="E2378" s="29">
        <v>20.038</v>
      </c>
    </row>
    <row r="2379" spans="4:5" x14ac:dyDescent="0.25">
      <c r="D2379" s="31">
        <v>-932.005</v>
      </c>
      <c r="E2379" s="29">
        <v>20.1739</v>
      </c>
    </row>
    <row r="2380" spans="4:5" x14ac:dyDescent="0.25">
      <c r="D2380" s="31">
        <v>-931.98900000000003</v>
      </c>
      <c r="E2380" s="29">
        <v>20.309699999999999</v>
      </c>
    </row>
    <row r="2381" spans="4:5" x14ac:dyDescent="0.25">
      <c r="D2381" s="31">
        <v>-931.97299999999996</v>
      </c>
      <c r="E2381" s="29">
        <v>20.445499999999999</v>
      </c>
    </row>
    <row r="2382" spans="4:5" x14ac:dyDescent="0.25">
      <c r="D2382" s="31">
        <v>-931.95699999999999</v>
      </c>
      <c r="E2382" s="29">
        <v>20.581399999999999</v>
      </c>
    </row>
    <row r="2383" spans="4:5" x14ac:dyDescent="0.25">
      <c r="D2383" s="31">
        <v>-931.94100000000003</v>
      </c>
      <c r="E2383" s="29">
        <v>20.717199999999998</v>
      </c>
    </row>
    <row r="2384" spans="4:5" x14ac:dyDescent="0.25">
      <c r="D2384" s="31">
        <v>-931.92499999999995</v>
      </c>
      <c r="E2384" s="29">
        <v>20.853000000000002</v>
      </c>
    </row>
    <row r="2385" spans="4:5" x14ac:dyDescent="0.25">
      <c r="D2385" s="31">
        <v>-931.90899999999999</v>
      </c>
      <c r="E2385" s="29">
        <v>20.988800000000001</v>
      </c>
    </row>
    <row r="2386" spans="4:5" x14ac:dyDescent="0.25">
      <c r="D2386" s="31">
        <v>-931.89300000000003</v>
      </c>
      <c r="E2386" s="29">
        <v>21.124600000000001</v>
      </c>
    </row>
    <row r="2387" spans="4:5" x14ac:dyDescent="0.25">
      <c r="D2387" s="31">
        <v>-931.87699999999995</v>
      </c>
      <c r="E2387" s="29">
        <v>21.260400000000001</v>
      </c>
    </row>
    <row r="2388" spans="4:5" x14ac:dyDescent="0.25">
      <c r="D2388" s="31">
        <v>-931.86099999999999</v>
      </c>
      <c r="E2388" s="29">
        <v>21.396100000000001</v>
      </c>
    </row>
    <row r="2389" spans="4:5" x14ac:dyDescent="0.25">
      <c r="D2389" s="31">
        <v>-931.84500000000003</v>
      </c>
      <c r="E2389" s="29">
        <v>21.532</v>
      </c>
    </row>
    <row r="2390" spans="4:5" x14ac:dyDescent="0.25">
      <c r="D2390" s="31">
        <v>-931.82899999999995</v>
      </c>
      <c r="E2390" s="29">
        <v>21.6677</v>
      </c>
    </row>
    <row r="2391" spans="4:5" x14ac:dyDescent="0.25">
      <c r="D2391" s="31">
        <v>-931.81299999999999</v>
      </c>
      <c r="E2391" s="29">
        <v>21.8034</v>
      </c>
    </row>
    <row r="2392" spans="4:5" x14ac:dyDescent="0.25">
      <c r="D2392" s="31">
        <v>-931.79700000000003</v>
      </c>
      <c r="E2392" s="29">
        <v>21.9391</v>
      </c>
    </row>
    <row r="2393" spans="4:5" x14ac:dyDescent="0.25">
      <c r="D2393" s="31">
        <v>-931.78099999999995</v>
      </c>
      <c r="E2393" s="29">
        <v>22.0749</v>
      </c>
    </row>
    <row r="2394" spans="4:5" x14ac:dyDescent="0.25">
      <c r="D2394" s="31">
        <v>-931.76499999999999</v>
      </c>
      <c r="E2394" s="29">
        <v>22.210599999999999</v>
      </c>
    </row>
    <row r="2395" spans="4:5" x14ac:dyDescent="0.25">
      <c r="D2395" s="31">
        <v>-931.74900000000002</v>
      </c>
      <c r="E2395" s="29">
        <v>22.346299999999999</v>
      </c>
    </row>
    <row r="2396" spans="4:5" x14ac:dyDescent="0.25">
      <c r="D2396" s="31">
        <v>-931.73299999999995</v>
      </c>
      <c r="E2396" s="29">
        <v>22.481999999999999</v>
      </c>
    </row>
    <row r="2397" spans="4:5" x14ac:dyDescent="0.25">
      <c r="D2397" s="31">
        <v>-931.71699999999998</v>
      </c>
      <c r="E2397" s="29">
        <v>22.617699999999999</v>
      </c>
    </row>
    <row r="2398" spans="4:5" x14ac:dyDescent="0.25">
      <c r="D2398" s="31">
        <v>-931.70100000000002</v>
      </c>
      <c r="E2398" s="29">
        <v>22.753399999999999</v>
      </c>
    </row>
    <row r="2399" spans="4:5" x14ac:dyDescent="0.25">
      <c r="D2399" s="31">
        <v>-931.68499999999995</v>
      </c>
      <c r="E2399" s="29">
        <v>22.889099999999999</v>
      </c>
    </row>
    <row r="2400" spans="4:5" x14ac:dyDescent="0.25">
      <c r="D2400" s="31">
        <v>-931.66899999999998</v>
      </c>
      <c r="E2400" s="29">
        <v>23.024699999999999</v>
      </c>
    </row>
    <row r="2401" spans="4:5" x14ac:dyDescent="0.25">
      <c r="D2401" s="31">
        <v>-931.65300000000002</v>
      </c>
      <c r="E2401" s="29">
        <v>23.160399999999999</v>
      </c>
    </row>
    <row r="2402" spans="4:5" x14ac:dyDescent="0.25">
      <c r="D2402" s="31">
        <v>-931.63699999999994</v>
      </c>
      <c r="E2402" s="29">
        <v>23.295999999999999</v>
      </c>
    </row>
    <row r="2403" spans="4:5" x14ac:dyDescent="0.25">
      <c r="D2403" s="31">
        <v>-931.62099999999998</v>
      </c>
      <c r="E2403" s="29">
        <v>23.431699999999999</v>
      </c>
    </row>
    <row r="2404" spans="4:5" x14ac:dyDescent="0.25">
      <c r="D2404" s="31">
        <v>-931.60500000000002</v>
      </c>
      <c r="E2404" s="29">
        <v>23.567299999999999</v>
      </c>
    </row>
    <row r="2405" spans="4:5" x14ac:dyDescent="0.25">
      <c r="D2405" s="31">
        <v>-931.58900000000006</v>
      </c>
      <c r="E2405" s="29">
        <v>23.7029</v>
      </c>
    </row>
    <row r="2406" spans="4:5" x14ac:dyDescent="0.25">
      <c r="D2406" s="31">
        <v>-931.57299999999998</v>
      </c>
      <c r="E2406" s="29">
        <v>23.8385</v>
      </c>
    </row>
    <row r="2407" spans="4:5" x14ac:dyDescent="0.25">
      <c r="D2407" s="31">
        <v>-931.55700000000002</v>
      </c>
      <c r="E2407" s="29">
        <v>23.9741</v>
      </c>
    </row>
    <row r="2408" spans="4:5" x14ac:dyDescent="0.25">
      <c r="D2408" s="31">
        <v>-931.54100000000005</v>
      </c>
      <c r="E2408" s="29">
        <v>24.1097</v>
      </c>
    </row>
    <row r="2409" spans="4:5" x14ac:dyDescent="0.25">
      <c r="D2409" s="31">
        <v>-931.52499999999998</v>
      </c>
      <c r="E2409" s="29">
        <v>24.2453</v>
      </c>
    </row>
    <row r="2410" spans="4:5" x14ac:dyDescent="0.25">
      <c r="D2410" s="31">
        <v>-931.50900000000001</v>
      </c>
      <c r="E2410" s="29">
        <v>24.3809</v>
      </c>
    </row>
    <row r="2411" spans="4:5" x14ac:dyDescent="0.25">
      <c r="D2411" s="31">
        <v>-931.49300000000005</v>
      </c>
      <c r="E2411" s="29">
        <v>24.516400000000001</v>
      </c>
    </row>
    <row r="2412" spans="4:5" x14ac:dyDescent="0.25">
      <c r="D2412" s="31">
        <v>-931.47699999999998</v>
      </c>
      <c r="E2412" s="29">
        <v>24.652000000000001</v>
      </c>
    </row>
    <row r="2413" spans="4:5" x14ac:dyDescent="0.25">
      <c r="D2413" s="31">
        <v>-931.46100000000001</v>
      </c>
      <c r="E2413" s="29">
        <v>24.787500000000001</v>
      </c>
    </row>
    <row r="2414" spans="4:5" x14ac:dyDescent="0.25">
      <c r="D2414" s="31">
        <v>-931.44500000000005</v>
      </c>
      <c r="E2414" s="29">
        <v>24.923100000000002</v>
      </c>
    </row>
    <row r="2415" spans="4:5" x14ac:dyDescent="0.25">
      <c r="D2415" s="31">
        <v>-931.42899999999997</v>
      </c>
      <c r="E2415" s="29">
        <v>25.058599999999998</v>
      </c>
    </row>
    <row r="2416" spans="4:5" x14ac:dyDescent="0.25">
      <c r="D2416" s="31">
        <v>-931.41300000000001</v>
      </c>
      <c r="E2416" s="29">
        <v>25.194099999999999</v>
      </c>
    </row>
    <row r="2417" spans="4:5" x14ac:dyDescent="0.25">
      <c r="D2417" s="31">
        <v>-931.39700000000005</v>
      </c>
      <c r="E2417" s="29">
        <v>25.329599999999999</v>
      </c>
    </row>
    <row r="2418" spans="4:5" x14ac:dyDescent="0.25">
      <c r="D2418" s="31">
        <v>-931.38099999999997</v>
      </c>
      <c r="E2418" s="29">
        <v>25.4651</v>
      </c>
    </row>
    <row r="2419" spans="4:5" x14ac:dyDescent="0.25">
      <c r="D2419" s="31">
        <v>-931.36500000000001</v>
      </c>
      <c r="E2419" s="29">
        <v>25.6006</v>
      </c>
    </row>
    <row r="2420" spans="4:5" x14ac:dyDescent="0.25">
      <c r="D2420" s="31">
        <v>-931.34900000000005</v>
      </c>
      <c r="E2420" s="29">
        <v>25.7361</v>
      </c>
    </row>
    <row r="2421" spans="4:5" x14ac:dyDescent="0.25">
      <c r="D2421" s="31">
        <v>-931.33299999999997</v>
      </c>
      <c r="E2421" s="29">
        <v>25.871500000000001</v>
      </c>
    </row>
    <row r="2422" spans="4:5" x14ac:dyDescent="0.25">
      <c r="D2422" s="31">
        <v>-931.31700000000001</v>
      </c>
      <c r="E2422" s="29">
        <v>26.007000000000001</v>
      </c>
    </row>
    <row r="2423" spans="4:5" x14ac:dyDescent="0.25">
      <c r="D2423" s="31">
        <v>-931.30100000000004</v>
      </c>
      <c r="E2423" s="29">
        <v>26.142399999999999</v>
      </c>
    </row>
    <row r="2424" spans="4:5" x14ac:dyDescent="0.25">
      <c r="D2424" s="31">
        <v>-931.28499999999997</v>
      </c>
      <c r="E2424" s="29">
        <v>26.277899999999999</v>
      </c>
    </row>
    <row r="2425" spans="4:5" x14ac:dyDescent="0.25">
      <c r="D2425" s="31">
        <v>-931.26900000000001</v>
      </c>
      <c r="E2425" s="29">
        <v>26.4133</v>
      </c>
    </row>
    <row r="2426" spans="4:5" x14ac:dyDescent="0.25">
      <c r="D2426" s="31">
        <v>-931.25300000000004</v>
      </c>
      <c r="E2426" s="29">
        <v>26.5487</v>
      </c>
    </row>
    <row r="2427" spans="4:5" x14ac:dyDescent="0.25">
      <c r="D2427" s="31">
        <v>-931.23699999999997</v>
      </c>
      <c r="E2427" s="29">
        <v>26.684100000000001</v>
      </c>
    </row>
    <row r="2428" spans="4:5" x14ac:dyDescent="0.25">
      <c r="D2428" s="31">
        <v>-931.221</v>
      </c>
      <c r="E2428" s="29">
        <v>26.819500000000001</v>
      </c>
    </row>
    <row r="2429" spans="4:5" x14ac:dyDescent="0.25">
      <c r="D2429" s="31">
        <v>-931.20500000000004</v>
      </c>
      <c r="E2429" s="29">
        <v>26.954899999999999</v>
      </c>
    </row>
    <row r="2430" spans="4:5" x14ac:dyDescent="0.25">
      <c r="D2430" s="31">
        <v>-931.18899999999996</v>
      </c>
      <c r="E2430" s="29">
        <v>27.090299999999999</v>
      </c>
    </row>
    <row r="2431" spans="4:5" x14ac:dyDescent="0.25">
      <c r="D2431" s="31">
        <v>-931.173</v>
      </c>
      <c r="E2431" s="29">
        <v>27.2257</v>
      </c>
    </row>
    <row r="2432" spans="4:5" x14ac:dyDescent="0.25">
      <c r="D2432" s="31">
        <v>-931.15700000000004</v>
      </c>
      <c r="E2432" s="29">
        <v>27.361000000000001</v>
      </c>
    </row>
    <row r="2433" spans="4:5" x14ac:dyDescent="0.25">
      <c r="D2433" s="31">
        <v>-931.14099999999996</v>
      </c>
      <c r="E2433" s="29">
        <v>27.496400000000001</v>
      </c>
    </row>
    <row r="2434" spans="4:5" x14ac:dyDescent="0.25">
      <c r="D2434" s="31">
        <v>-931.125</v>
      </c>
      <c r="E2434" s="29">
        <v>27.631699999999999</v>
      </c>
    </row>
    <row r="2435" spans="4:5" x14ac:dyDescent="0.25">
      <c r="D2435" s="31">
        <v>-931.10900000000004</v>
      </c>
      <c r="E2435" s="29">
        <v>27.767099999999999</v>
      </c>
    </row>
    <row r="2436" spans="4:5" x14ac:dyDescent="0.25">
      <c r="D2436" s="31">
        <v>-931.09299999999996</v>
      </c>
      <c r="E2436" s="29">
        <v>27.9024</v>
      </c>
    </row>
    <row r="2437" spans="4:5" x14ac:dyDescent="0.25">
      <c r="D2437" s="31">
        <v>-931.077</v>
      </c>
      <c r="E2437" s="29">
        <v>28.037700000000001</v>
      </c>
    </row>
    <row r="2438" spans="4:5" x14ac:dyDescent="0.25">
      <c r="D2438" s="31">
        <v>-931.06100000000004</v>
      </c>
      <c r="E2438" s="29">
        <v>28.172999999999998</v>
      </c>
    </row>
    <row r="2439" spans="4:5" x14ac:dyDescent="0.25">
      <c r="D2439" s="31">
        <v>-931.04499999999996</v>
      </c>
      <c r="E2439" s="29">
        <v>28.308299999999999</v>
      </c>
    </row>
    <row r="2440" spans="4:5" x14ac:dyDescent="0.25">
      <c r="D2440" s="31">
        <v>-931.029</v>
      </c>
      <c r="E2440" s="29">
        <v>28.4436</v>
      </c>
    </row>
    <row r="2441" spans="4:5" x14ac:dyDescent="0.25">
      <c r="D2441" s="31">
        <v>-931.01300000000003</v>
      </c>
      <c r="E2441" s="29">
        <v>28.578900000000001</v>
      </c>
    </row>
    <row r="2442" spans="4:5" x14ac:dyDescent="0.25">
      <c r="D2442" s="31">
        <v>-930.99699999999996</v>
      </c>
      <c r="E2442" s="29">
        <v>28.714099999999998</v>
      </c>
    </row>
    <row r="2443" spans="4:5" x14ac:dyDescent="0.25">
      <c r="D2443" s="31">
        <v>-930.98099999999999</v>
      </c>
      <c r="E2443" s="29">
        <v>28.849399999999999</v>
      </c>
    </row>
    <row r="2444" spans="4:5" x14ac:dyDescent="0.25">
      <c r="D2444" s="31">
        <v>-930.96500000000003</v>
      </c>
      <c r="E2444" s="29">
        <v>28.9847</v>
      </c>
    </row>
    <row r="2445" spans="4:5" x14ac:dyDescent="0.25">
      <c r="D2445" s="31">
        <v>-930.94899999999996</v>
      </c>
      <c r="E2445" s="29">
        <v>29.119900000000001</v>
      </c>
    </row>
    <row r="2446" spans="4:5" x14ac:dyDescent="0.25">
      <c r="D2446" s="31">
        <v>-930.93299999999999</v>
      </c>
      <c r="E2446" s="29">
        <v>29.255199999999999</v>
      </c>
    </row>
    <row r="2447" spans="4:5" x14ac:dyDescent="0.25">
      <c r="D2447" s="31">
        <v>-930.91700000000003</v>
      </c>
      <c r="E2447" s="29">
        <v>29.3904</v>
      </c>
    </row>
    <row r="2448" spans="4:5" x14ac:dyDescent="0.25">
      <c r="D2448" s="31">
        <v>-930.90099999999995</v>
      </c>
      <c r="E2448" s="29">
        <v>29.525600000000001</v>
      </c>
    </row>
    <row r="2449" spans="4:5" x14ac:dyDescent="0.25">
      <c r="D2449" s="31">
        <v>-930.88499999999999</v>
      </c>
      <c r="E2449" s="29">
        <v>29.660799999999998</v>
      </c>
    </row>
    <row r="2450" spans="4:5" x14ac:dyDescent="0.25">
      <c r="D2450" s="31">
        <v>-930.87</v>
      </c>
      <c r="E2450" s="29">
        <v>29.795999999999999</v>
      </c>
    </row>
    <row r="2451" spans="4:5" x14ac:dyDescent="0.25">
      <c r="D2451" s="31">
        <v>-930.85400000000004</v>
      </c>
      <c r="E2451" s="29">
        <v>29.9312</v>
      </c>
    </row>
    <row r="2452" spans="4:5" x14ac:dyDescent="0.25">
      <c r="D2452" s="31">
        <v>-930.83799999999997</v>
      </c>
      <c r="E2452" s="29">
        <v>30.066299999999998</v>
      </c>
    </row>
    <row r="2453" spans="4:5" x14ac:dyDescent="0.25">
      <c r="D2453" s="31">
        <v>-930.822</v>
      </c>
      <c r="E2453" s="29">
        <v>30.201499999999999</v>
      </c>
    </row>
    <row r="2454" spans="4:5" x14ac:dyDescent="0.25">
      <c r="D2454" s="31">
        <v>-930.80600000000004</v>
      </c>
      <c r="E2454" s="29">
        <v>30.336600000000001</v>
      </c>
    </row>
    <row r="2455" spans="4:5" x14ac:dyDescent="0.25">
      <c r="D2455" s="31">
        <v>-930.79</v>
      </c>
      <c r="E2455" s="29">
        <v>30.471800000000002</v>
      </c>
    </row>
    <row r="2456" spans="4:5" x14ac:dyDescent="0.25">
      <c r="D2456" s="31">
        <v>-930.774</v>
      </c>
      <c r="E2456" s="29">
        <v>30.6069</v>
      </c>
    </row>
    <row r="2457" spans="4:5" x14ac:dyDescent="0.25">
      <c r="D2457" s="31">
        <v>-930.75800000000004</v>
      </c>
      <c r="E2457" s="29">
        <v>30.742100000000001</v>
      </c>
    </row>
    <row r="2458" spans="4:5" x14ac:dyDescent="0.25">
      <c r="D2458" s="31">
        <v>-930.74199999999996</v>
      </c>
      <c r="E2458" s="29">
        <v>30.877199999999998</v>
      </c>
    </row>
    <row r="2459" spans="4:5" x14ac:dyDescent="0.25">
      <c r="D2459" s="31">
        <v>-930.726</v>
      </c>
      <c r="E2459" s="29">
        <v>31.0123</v>
      </c>
    </row>
    <row r="2460" spans="4:5" x14ac:dyDescent="0.25">
      <c r="D2460" s="31">
        <v>-930.71</v>
      </c>
      <c r="E2460" s="29">
        <v>31.147400000000001</v>
      </c>
    </row>
    <row r="2461" spans="4:5" x14ac:dyDescent="0.25">
      <c r="D2461" s="31">
        <v>-930.69399999999996</v>
      </c>
      <c r="E2461" s="29">
        <v>31.282499999999999</v>
      </c>
    </row>
    <row r="2462" spans="4:5" x14ac:dyDescent="0.25">
      <c r="D2462" s="31">
        <v>-930.678</v>
      </c>
      <c r="E2462" s="29">
        <v>31.4175</v>
      </c>
    </row>
    <row r="2463" spans="4:5" x14ac:dyDescent="0.25">
      <c r="D2463" s="31">
        <v>-930.66200000000003</v>
      </c>
      <c r="E2463" s="29">
        <v>31.552600000000002</v>
      </c>
    </row>
    <row r="2464" spans="4:5" x14ac:dyDescent="0.25">
      <c r="D2464" s="31">
        <v>-930.64599999999996</v>
      </c>
      <c r="E2464" s="29">
        <v>31.6877</v>
      </c>
    </row>
    <row r="2465" spans="4:5" x14ac:dyDescent="0.25">
      <c r="D2465" s="31">
        <v>-930.63</v>
      </c>
      <c r="E2465" s="29">
        <v>31.822700000000001</v>
      </c>
    </row>
    <row r="2466" spans="4:5" x14ac:dyDescent="0.25">
      <c r="D2466" s="31">
        <v>-930.61400000000003</v>
      </c>
      <c r="E2466" s="29">
        <v>31.957799999999999</v>
      </c>
    </row>
    <row r="2467" spans="4:5" x14ac:dyDescent="0.25">
      <c r="D2467" s="31">
        <v>-930.59799999999996</v>
      </c>
      <c r="E2467" s="29">
        <v>32.092799999999997</v>
      </c>
    </row>
    <row r="2468" spans="4:5" x14ac:dyDescent="0.25">
      <c r="D2468" s="31">
        <v>-930.58199999999999</v>
      </c>
      <c r="E2468" s="29">
        <v>32.227800000000002</v>
      </c>
    </row>
    <row r="2469" spans="4:5" x14ac:dyDescent="0.25">
      <c r="D2469" s="31">
        <v>-930.56600000000003</v>
      </c>
      <c r="E2469" s="29">
        <v>32.3628</v>
      </c>
    </row>
    <row r="2470" spans="4:5" x14ac:dyDescent="0.25">
      <c r="D2470" s="31">
        <v>-930.55</v>
      </c>
      <c r="E2470" s="29">
        <v>32.497799999999998</v>
      </c>
    </row>
    <row r="2471" spans="4:5" x14ac:dyDescent="0.25">
      <c r="D2471" s="31">
        <v>-930.53399999999999</v>
      </c>
      <c r="E2471" s="29">
        <v>32.632800000000003</v>
      </c>
    </row>
    <row r="2472" spans="4:5" x14ac:dyDescent="0.25">
      <c r="D2472" s="31">
        <v>-930.51800000000003</v>
      </c>
      <c r="E2472" s="29">
        <v>32.767800000000001</v>
      </c>
    </row>
    <row r="2473" spans="4:5" x14ac:dyDescent="0.25">
      <c r="D2473" s="31">
        <v>-930.50199999999995</v>
      </c>
      <c r="E2473" s="29">
        <v>32.902799999999999</v>
      </c>
    </row>
    <row r="2474" spans="4:5" x14ac:dyDescent="0.25">
      <c r="D2474" s="31">
        <v>-930.48599999999999</v>
      </c>
      <c r="E2474" s="29">
        <v>33.037799999999997</v>
      </c>
    </row>
    <row r="2475" spans="4:5" x14ac:dyDescent="0.25">
      <c r="D2475" s="31">
        <v>-930.47</v>
      </c>
      <c r="E2475" s="29">
        <v>33.172699999999999</v>
      </c>
    </row>
    <row r="2476" spans="4:5" x14ac:dyDescent="0.25">
      <c r="D2476" s="31">
        <v>-930.45399999999995</v>
      </c>
      <c r="E2476" s="29">
        <v>33.307600000000001</v>
      </c>
    </row>
    <row r="2477" spans="4:5" x14ac:dyDescent="0.25">
      <c r="D2477" s="31">
        <v>-930.43799999999999</v>
      </c>
      <c r="E2477" s="29">
        <v>33.442599999999999</v>
      </c>
    </row>
    <row r="2478" spans="4:5" x14ac:dyDescent="0.25">
      <c r="D2478" s="31">
        <v>-930.42200000000003</v>
      </c>
      <c r="E2478" s="29">
        <v>33.577500000000001</v>
      </c>
    </row>
    <row r="2479" spans="4:5" x14ac:dyDescent="0.25">
      <c r="D2479" s="31">
        <v>-930.40599999999995</v>
      </c>
      <c r="E2479" s="29">
        <v>33.712400000000002</v>
      </c>
    </row>
    <row r="2480" spans="4:5" x14ac:dyDescent="0.25">
      <c r="D2480" s="31">
        <v>-930.39</v>
      </c>
      <c r="E2480" s="29">
        <v>33.847299999999997</v>
      </c>
    </row>
    <row r="2481" spans="4:5" x14ac:dyDescent="0.25">
      <c r="D2481" s="31">
        <v>-930.37400000000002</v>
      </c>
      <c r="E2481" s="29">
        <v>33.982199999999999</v>
      </c>
    </row>
    <row r="2482" spans="4:5" x14ac:dyDescent="0.25">
      <c r="D2482" s="31">
        <v>-930.35799999999995</v>
      </c>
      <c r="E2482" s="29">
        <v>34.117100000000001</v>
      </c>
    </row>
    <row r="2483" spans="4:5" x14ac:dyDescent="0.25">
      <c r="D2483" s="31">
        <v>-930.34199999999998</v>
      </c>
      <c r="E2483" s="29">
        <v>34.252000000000002</v>
      </c>
    </row>
    <row r="2484" spans="4:5" x14ac:dyDescent="0.25">
      <c r="D2484" s="31">
        <v>-930.32600000000002</v>
      </c>
      <c r="E2484" s="29">
        <v>34.386800000000001</v>
      </c>
    </row>
    <row r="2485" spans="4:5" x14ac:dyDescent="0.25">
      <c r="D2485" s="31">
        <v>-930.31</v>
      </c>
      <c r="E2485" s="29">
        <v>34.521700000000003</v>
      </c>
    </row>
    <row r="2486" spans="4:5" x14ac:dyDescent="0.25">
      <c r="D2486" s="31">
        <v>-930.29399999999998</v>
      </c>
      <c r="E2486" s="29">
        <v>34.656500000000001</v>
      </c>
    </row>
    <row r="2487" spans="4:5" x14ac:dyDescent="0.25">
      <c r="D2487" s="31">
        <v>-930.27800000000002</v>
      </c>
      <c r="E2487" s="29">
        <v>34.791400000000003</v>
      </c>
    </row>
    <row r="2488" spans="4:5" x14ac:dyDescent="0.25">
      <c r="D2488" s="31">
        <v>-930.26199999999994</v>
      </c>
      <c r="E2488" s="29">
        <v>34.926200000000001</v>
      </c>
    </row>
    <row r="2489" spans="4:5" x14ac:dyDescent="0.25">
      <c r="D2489" s="31">
        <v>-930.24599999999998</v>
      </c>
      <c r="E2489" s="29">
        <v>35.061</v>
      </c>
    </row>
    <row r="2490" spans="4:5" x14ac:dyDescent="0.25">
      <c r="D2490" s="31">
        <v>-930.23</v>
      </c>
      <c r="E2490" s="29">
        <v>35.195900000000002</v>
      </c>
    </row>
    <row r="2491" spans="4:5" x14ac:dyDescent="0.25">
      <c r="D2491" s="31">
        <v>-930.21400000000006</v>
      </c>
      <c r="E2491" s="29">
        <v>35.3307</v>
      </c>
    </row>
    <row r="2492" spans="4:5" x14ac:dyDescent="0.25">
      <c r="D2492" s="31">
        <v>-930.19799999999998</v>
      </c>
      <c r="E2492" s="29">
        <v>35.465400000000002</v>
      </c>
    </row>
    <row r="2493" spans="4:5" x14ac:dyDescent="0.25">
      <c r="D2493" s="31">
        <v>-930.18200000000002</v>
      </c>
      <c r="E2493" s="29">
        <v>35.600200000000001</v>
      </c>
    </row>
    <row r="2494" spans="4:5" x14ac:dyDescent="0.25">
      <c r="D2494" s="31">
        <v>-930.16600000000005</v>
      </c>
      <c r="E2494" s="29">
        <v>35.734999999999999</v>
      </c>
    </row>
    <row r="2495" spans="4:5" x14ac:dyDescent="0.25">
      <c r="D2495" s="31">
        <v>-930.15</v>
      </c>
      <c r="E2495" s="29">
        <v>35.869799999999998</v>
      </c>
    </row>
    <row r="2496" spans="4:5" x14ac:dyDescent="0.25">
      <c r="D2496" s="31">
        <v>-930.13400000000001</v>
      </c>
      <c r="E2496" s="29">
        <v>36.0045</v>
      </c>
    </row>
    <row r="2497" spans="4:5" x14ac:dyDescent="0.25">
      <c r="D2497" s="31">
        <v>-930.11800000000005</v>
      </c>
      <c r="E2497" s="29">
        <v>36.139299999999999</v>
      </c>
    </row>
    <row r="2498" spans="4:5" x14ac:dyDescent="0.25">
      <c r="D2498" s="31">
        <v>-930.10199999999998</v>
      </c>
      <c r="E2498" s="29">
        <v>36.274000000000001</v>
      </c>
    </row>
    <row r="2499" spans="4:5" x14ac:dyDescent="0.25">
      <c r="D2499" s="31">
        <v>-930.08600000000001</v>
      </c>
      <c r="E2499" s="29">
        <v>36.408700000000003</v>
      </c>
    </row>
    <row r="2500" spans="4:5" x14ac:dyDescent="0.25">
      <c r="D2500" s="31">
        <v>-930.07</v>
      </c>
      <c r="E2500" s="29">
        <v>36.543399999999998</v>
      </c>
    </row>
    <row r="2501" spans="4:5" x14ac:dyDescent="0.25">
      <c r="D2501" s="31">
        <v>-930.05399999999997</v>
      </c>
      <c r="E2501" s="29">
        <v>36.678100000000001</v>
      </c>
    </row>
    <row r="2502" spans="4:5" x14ac:dyDescent="0.25">
      <c r="D2502" s="31">
        <v>-930.03800000000001</v>
      </c>
      <c r="E2502" s="29">
        <v>36.812800000000003</v>
      </c>
    </row>
    <row r="2503" spans="4:5" x14ac:dyDescent="0.25">
      <c r="D2503" s="31">
        <v>-930.02200000000005</v>
      </c>
      <c r="E2503" s="29">
        <v>36.947499999999998</v>
      </c>
    </row>
    <row r="2504" spans="4:5" x14ac:dyDescent="0.25">
      <c r="D2504" s="31">
        <v>-930.00599999999997</v>
      </c>
      <c r="E2504" s="29">
        <v>37.0822</v>
      </c>
    </row>
    <row r="2505" spans="4:5" x14ac:dyDescent="0.25">
      <c r="D2505" s="31">
        <v>-929.99</v>
      </c>
      <c r="E2505" s="29">
        <v>37.216799999999999</v>
      </c>
    </row>
    <row r="2506" spans="4:5" x14ac:dyDescent="0.25">
      <c r="D2506" s="31">
        <v>-929.97400000000005</v>
      </c>
      <c r="E2506" s="29">
        <v>37.351500000000001</v>
      </c>
    </row>
    <row r="2507" spans="4:5" x14ac:dyDescent="0.25">
      <c r="D2507" s="31">
        <v>-929.95799999999997</v>
      </c>
      <c r="E2507" s="29">
        <v>37.4861</v>
      </c>
    </row>
    <row r="2508" spans="4:5" x14ac:dyDescent="0.25">
      <c r="D2508" s="31">
        <v>-929.94200000000001</v>
      </c>
      <c r="E2508" s="29">
        <v>37.620800000000003</v>
      </c>
    </row>
    <row r="2509" spans="4:5" x14ac:dyDescent="0.25">
      <c r="D2509" s="31">
        <v>-929.92600000000004</v>
      </c>
      <c r="E2509" s="29">
        <v>37.755400000000002</v>
      </c>
    </row>
    <row r="2510" spans="4:5" x14ac:dyDescent="0.25">
      <c r="D2510" s="31">
        <v>-929.91</v>
      </c>
      <c r="E2510" s="29">
        <v>37.89</v>
      </c>
    </row>
    <row r="2511" spans="4:5" x14ac:dyDescent="0.25">
      <c r="D2511" s="31">
        <v>-929.89400000000001</v>
      </c>
      <c r="E2511" s="29">
        <v>38.0246</v>
      </c>
    </row>
    <row r="2512" spans="4:5" x14ac:dyDescent="0.25">
      <c r="D2512" s="31">
        <v>-929.87800000000004</v>
      </c>
      <c r="E2512" s="29">
        <v>38.159199999999998</v>
      </c>
    </row>
    <row r="2513" spans="4:5" x14ac:dyDescent="0.25">
      <c r="D2513" s="31">
        <v>-929.86199999999997</v>
      </c>
      <c r="E2513" s="29">
        <v>38.293799999999997</v>
      </c>
    </row>
    <row r="2514" spans="4:5" x14ac:dyDescent="0.25">
      <c r="D2514" s="31">
        <v>-929.846</v>
      </c>
      <c r="E2514" s="29">
        <v>38.428400000000003</v>
      </c>
    </row>
    <row r="2515" spans="4:5" x14ac:dyDescent="0.25">
      <c r="D2515" s="31">
        <v>-929.83</v>
      </c>
      <c r="E2515" s="29">
        <v>38.562899999999999</v>
      </c>
    </row>
    <row r="2516" spans="4:5" x14ac:dyDescent="0.25">
      <c r="D2516" s="31">
        <v>-929.81399999999996</v>
      </c>
      <c r="E2516" s="29">
        <v>38.697499999999998</v>
      </c>
    </row>
    <row r="2517" spans="4:5" x14ac:dyDescent="0.25">
      <c r="D2517" s="31">
        <v>-929.798</v>
      </c>
      <c r="E2517" s="29">
        <v>38.832000000000001</v>
      </c>
    </row>
    <row r="2518" spans="4:5" x14ac:dyDescent="0.25">
      <c r="D2518" s="31">
        <v>-929.78200000000004</v>
      </c>
      <c r="E2518" s="29">
        <v>38.9666</v>
      </c>
    </row>
    <row r="2519" spans="4:5" x14ac:dyDescent="0.25">
      <c r="D2519" s="31">
        <v>-929.76599999999996</v>
      </c>
      <c r="E2519" s="29">
        <v>39.101100000000002</v>
      </c>
    </row>
    <row r="2520" spans="4:5" x14ac:dyDescent="0.25">
      <c r="D2520" s="31">
        <v>-929.75</v>
      </c>
      <c r="E2520" s="29">
        <v>39.235599999999998</v>
      </c>
    </row>
    <row r="2521" spans="4:5" x14ac:dyDescent="0.25">
      <c r="D2521" s="31">
        <v>-929.73400000000004</v>
      </c>
      <c r="E2521" s="29">
        <v>39.370100000000001</v>
      </c>
    </row>
    <row r="2522" spans="4:5" x14ac:dyDescent="0.25">
      <c r="D2522" s="31">
        <v>-929.71799999999996</v>
      </c>
      <c r="E2522" s="29">
        <v>39.504600000000003</v>
      </c>
    </row>
    <row r="2523" spans="4:5" x14ac:dyDescent="0.25">
      <c r="D2523" s="31">
        <v>-929.702</v>
      </c>
      <c r="E2523" s="29">
        <v>39.639099999999999</v>
      </c>
    </row>
    <row r="2524" spans="4:5" x14ac:dyDescent="0.25">
      <c r="D2524" s="31">
        <v>-929.68600000000004</v>
      </c>
      <c r="E2524" s="29">
        <v>39.773600000000002</v>
      </c>
    </row>
    <row r="2525" spans="4:5" x14ac:dyDescent="0.25">
      <c r="D2525" s="31">
        <v>-929.67</v>
      </c>
      <c r="E2525" s="29">
        <v>39.908099999999997</v>
      </c>
    </row>
    <row r="2526" spans="4:5" x14ac:dyDescent="0.25">
      <c r="D2526" s="31">
        <v>-929.654</v>
      </c>
      <c r="E2526" s="29">
        <v>40.042499999999997</v>
      </c>
    </row>
    <row r="2527" spans="4:5" x14ac:dyDescent="0.25">
      <c r="D2527" s="31">
        <v>-929.63800000000003</v>
      </c>
      <c r="E2527" s="29">
        <v>40.177</v>
      </c>
    </row>
    <row r="2528" spans="4:5" x14ac:dyDescent="0.25">
      <c r="D2528" s="31">
        <v>-929.62199999999996</v>
      </c>
      <c r="E2528" s="29">
        <v>40.311399999999999</v>
      </c>
    </row>
    <row r="2529" spans="4:5" x14ac:dyDescent="0.25">
      <c r="D2529" s="31">
        <v>-929.60599999999999</v>
      </c>
      <c r="E2529" s="29">
        <v>40.445799999999998</v>
      </c>
    </row>
    <row r="2530" spans="4:5" x14ac:dyDescent="0.25">
      <c r="D2530" s="31">
        <v>-929.59</v>
      </c>
      <c r="E2530" s="29">
        <v>40.580300000000001</v>
      </c>
    </row>
    <row r="2531" spans="4:5" x14ac:dyDescent="0.25">
      <c r="D2531" s="31">
        <v>-929.57399999999996</v>
      </c>
      <c r="E2531" s="29">
        <v>40.714700000000001</v>
      </c>
    </row>
    <row r="2532" spans="4:5" x14ac:dyDescent="0.25">
      <c r="D2532" s="31">
        <v>-929.55799999999999</v>
      </c>
      <c r="E2532" s="29">
        <v>40.8491</v>
      </c>
    </row>
    <row r="2533" spans="4:5" x14ac:dyDescent="0.25">
      <c r="D2533" s="31">
        <v>-929.54200000000003</v>
      </c>
      <c r="E2533" s="29">
        <v>40.983499999999999</v>
      </c>
    </row>
    <row r="2534" spans="4:5" x14ac:dyDescent="0.25">
      <c r="D2534" s="31">
        <v>-929.52599999999995</v>
      </c>
      <c r="E2534" s="29">
        <v>41.117899999999999</v>
      </c>
    </row>
    <row r="2535" spans="4:5" x14ac:dyDescent="0.25">
      <c r="D2535" s="31">
        <v>-929.51</v>
      </c>
      <c r="E2535" s="29">
        <v>41.252200000000002</v>
      </c>
    </row>
    <row r="2536" spans="4:5" x14ac:dyDescent="0.25">
      <c r="D2536" s="31">
        <v>-929.49400000000003</v>
      </c>
      <c r="E2536" s="29">
        <v>41.386600000000001</v>
      </c>
    </row>
    <row r="2537" spans="4:5" x14ac:dyDescent="0.25">
      <c r="D2537" s="31">
        <v>-929.47799999999995</v>
      </c>
      <c r="E2537" s="29">
        <v>41.520899999999997</v>
      </c>
    </row>
    <row r="2538" spans="4:5" x14ac:dyDescent="0.25">
      <c r="D2538" s="31">
        <v>-929.46199999999999</v>
      </c>
      <c r="E2538" s="29">
        <v>41.655299999999997</v>
      </c>
    </row>
    <row r="2539" spans="4:5" x14ac:dyDescent="0.25">
      <c r="D2539" s="31">
        <v>-929.44600000000003</v>
      </c>
      <c r="E2539" s="29">
        <v>41.7896</v>
      </c>
    </row>
    <row r="2540" spans="4:5" x14ac:dyDescent="0.25">
      <c r="D2540" s="31">
        <v>-929.43</v>
      </c>
      <c r="E2540" s="29">
        <v>41.923900000000003</v>
      </c>
    </row>
    <row r="2541" spans="4:5" x14ac:dyDescent="0.25">
      <c r="D2541" s="31">
        <v>-929.41399999999999</v>
      </c>
      <c r="E2541" s="29">
        <v>42.058199999999999</v>
      </c>
    </row>
    <row r="2542" spans="4:5" x14ac:dyDescent="0.25">
      <c r="D2542" s="31">
        <v>-929.39800000000002</v>
      </c>
      <c r="E2542" s="29">
        <v>42.192500000000003</v>
      </c>
    </row>
    <row r="2543" spans="4:5" x14ac:dyDescent="0.25">
      <c r="D2543" s="31">
        <v>-929.38199999999995</v>
      </c>
      <c r="E2543" s="29">
        <v>42.326799999999999</v>
      </c>
    </row>
    <row r="2544" spans="4:5" x14ac:dyDescent="0.25">
      <c r="D2544" s="31">
        <v>-929.36599999999999</v>
      </c>
      <c r="E2544" s="29">
        <v>42.461100000000002</v>
      </c>
    </row>
    <row r="2545" spans="4:5" x14ac:dyDescent="0.25">
      <c r="D2545" s="31">
        <v>-929.35</v>
      </c>
      <c r="E2545" s="29">
        <v>42.595399999999998</v>
      </c>
    </row>
    <row r="2546" spans="4:5" x14ac:dyDescent="0.25">
      <c r="D2546" s="31">
        <v>-929.33399999999995</v>
      </c>
      <c r="E2546" s="29">
        <v>42.729599999999998</v>
      </c>
    </row>
    <row r="2547" spans="4:5" x14ac:dyDescent="0.25">
      <c r="D2547" s="31">
        <v>-929.31799999999998</v>
      </c>
      <c r="E2547" s="29">
        <v>42.863900000000001</v>
      </c>
    </row>
    <row r="2548" spans="4:5" x14ac:dyDescent="0.25">
      <c r="D2548" s="31">
        <v>-929.30200000000002</v>
      </c>
      <c r="E2548" s="29">
        <v>42.998100000000001</v>
      </c>
    </row>
    <row r="2549" spans="4:5" x14ac:dyDescent="0.25">
      <c r="D2549" s="31">
        <v>-929.28599999999994</v>
      </c>
      <c r="E2549" s="29">
        <v>43.132399999999997</v>
      </c>
    </row>
    <row r="2550" spans="4:5" x14ac:dyDescent="0.25">
      <c r="D2550" s="31">
        <v>-929.27</v>
      </c>
      <c r="E2550" s="29">
        <v>43.266599999999997</v>
      </c>
    </row>
    <row r="2551" spans="4:5" x14ac:dyDescent="0.25">
      <c r="D2551" s="31">
        <v>-929.25400000000002</v>
      </c>
      <c r="E2551" s="29">
        <v>43.400799999999997</v>
      </c>
    </row>
    <row r="2552" spans="4:5" x14ac:dyDescent="0.25">
      <c r="D2552" s="31">
        <v>-929.23800000000006</v>
      </c>
      <c r="E2552" s="29">
        <v>43.534999999999997</v>
      </c>
    </row>
    <row r="2553" spans="4:5" x14ac:dyDescent="0.25">
      <c r="D2553" s="31">
        <v>-929.22199999999998</v>
      </c>
      <c r="E2553" s="29">
        <v>43.669199999999996</v>
      </c>
    </row>
    <row r="2554" spans="4:5" x14ac:dyDescent="0.25">
      <c r="D2554" s="31">
        <v>-929.20600000000002</v>
      </c>
      <c r="E2554" s="29">
        <v>43.803400000000003</v>
      </c>
    </row>
    <row r="2555" spans="4:5" x14ac:dyDescent="0.25">
      <c r="D2555" s="31">
        <v>-929.19</v>
      </c>
      <c r="E2555" s="29">
        <v>43.9375</v>
      </c>
    </row>
    <row r="2556" spans="4:5" x14ac:dyDescent="0.25">
      <c r="D2556" s="31">
        <v>-929.17399999999998</v>
      </c>
      <c r="E2556" s="29">
        <v>44.0717</v>
      </c>
    </row>
    <row r="2557" spans="4:5" x14ac:dyDescent="0.25">
      <c r="D2557" s="31">
        <v>-929.15800000000002</v>
      </c>
      <c r="E2557" s="29">
        <v>44.2059</v>
      </c>
    </row>
    <row r="2558" spans="4:5" x14ac:dyDescent="0.25">
      <c r="D2558" s="31">
        <v>-929.14200000000005</v>
      </c>
      <c r="E2558" s="29">
        <v>44.34</v>
      </c>
    </row>
    <row r="2559" spans="4:5" x14ac:dyDescent="0.25">
      <c r="D2559" s="31">
        <v>-929.12599999999998</v>
      </c>
      <c r="E2559" s="29">
        <v>44.4741</v>
      </c>
    </row>
    <row r="2560" spans="4:5" x14ac:dyDescent="0.25">
      <c r="D2560" s="31">
        <v>-929.11</v>
      </c>
      <c r="E2560" s="29">
        <v>44.6083</v>
      </c>
    </row>
    <row r="2561" spans="4:5" x14ac:dyDescent="0.25">
      <c r="D2561" s="31">
        <v>-929.09400000000005</v>
      </c>
      <c r="E2561" s="29">
        <v>44.742400000000004</v>
      </c>
    </row>
    <row r="2562" spans="4:5" x14ac:dyDescent="0.25">
      <c r="D2562" s="31">
        <v>-929.07799999999997</v>
      </c>
      <c r="E2562" s="29">
        <v>44.8765</v>
      </c>
    </row>
    <row r="2563" spans="4:5" x14ac:dyDescent="0.25">
      <c r="D2563" s="31">
        <v>-929.06200000000001</v>
      </c>
      <c r="E2563" s="29">
        <v>45.010599999999997</v>
      </c>
    </row>
    <row r="2564" spans="4:5" x14ac:dyDescent="0.25">
      <c r="D2564" s="31">
        <v>-929.04700000000003</v>
      </c>
      <c r="E2564" s="29">
        <v>45.1447</v>
      </c>
    </row>
    <row r="2565" spans="4:5" x14ac:dyDescent="0.25">
      <c r="D2565" s="31">
        <v>-929.03099999999995</v>
      </c>
      <c r="E2565" s="29">
        <v>45.278700000000001</v>
      </c>
    </row>
    <row r="2566" spans="4:5" x14ac:dyDescent="0.25">
      <c r="D2566" s="31">
        <v>-929.01499999999999</v>
      </c>
      <c r="E2566" s="29">
        <v>45.412799999999997</v>
      </c>
    </row>
    <row r="2567" spans="4:5" x14ac:dyDescent="0.25">
      <c r="D2567" s="31">
        <v>-928.99900000000002</v>
      </c>
      <c r="E2567" s="29">
        <v>45.546799999999998</v>
      </c>
    </row>
    <row r="2568" spans="4:5" x14ac:dyDescent="0.25">
      <c r="D2568" s="31">
        <v>-928.98299999999995</v>
      </c>
      <c r="E2568" s="29">
        <v>45.680900000000001</v>
      </c>
    </row>
    <row r="2569" spans="4:5" x14ac:dyDescent="0.25">
      <c r="D2569" s="31">
        <v>-928.96699999999998</v>
      </c>
      <c r="E2569" s="29">
        <v>45.814900000000002</v>
      </c>
    </row>
    <row r="2570" spans="4:5" x14ac:dyDescent="0.25">
      <c r="D2570" s="31">
        <v>-928.95100000000002</v>
      </c>
      <c r="E2570" s="29">
        <v>45.948999999999998</v>
      </c>
    </row>
    <row r="2571" spans="4:5" x14ac:dyDescent="0.25">
      <c r="D2571" s="31">
        <v>-928.93499999999995</v>
      </c>
      <c r="E2571" s="29">
        <v>46.082999999999998</v>
      </c>
    </row>
    <row r="2572" spans="4:5" x14ac:dyDescent="0.25">
      <c r="D2572" s="31">
        <v>-928.91899999999998</v>
      </c>
      <c r="E2572" s="29">
        <v>46.216900000000003</v>
      </c>
    </row>
    <row r="2573" spans="4:5" x14ac:dyDescent="0.25">
      <c r="D2573" s="31">
        <v>-928.90300000000002</v>
      </c>
      <c r="E2573" s="29">
        <v>46.350999999999999</v>
      </c>
    </row>
    <row r="2574" spans="4:5" x14ac:dyDescent="0.25">
      <c r="D2574" s="31">
        <v>-928.88699999999994</v>
      </c>
      <c r="E2574" s="29">
        <v>46.484999999999999</v>
      </c>
    </row>
    <row r="2575" spans="4:5" x14ac:dyDescent="0.25">
      <c r="D2575" s="31">
        <v>-928.87099999999998</v>
      </c>
      <c r="E2575" s="29">
        <v>46.618899999999996</v>
      </c>
    </row>
    <row r="2576" spans="4:5" x14ac:dyDescent="0.25">
      <c r="D2576" s="31">
        <v>-928.85500000000002</v>
      </c>
      <c r="E2576" s="29">
        <v>46.752899999999997</v>
      </c>
    </row>
    <row r="2577" spans="4:5" x14ac:dyDescent="0.25">
      <c r="D2577" s="31">
        <v>-928.83900000000006</v>
      </c>
      <c r="E2577" s="29">
        <v>46.886800000000001</v>
      </c>
    </row>
    <row r="2578" spans="4:5" x14ac:dyDescent="0.25">
      <c r="D2578" s="31">
        <v>-928.82299999999998</v>
      </c>
      <c r="E2578" s="29">
        <v>47.020800000000001</v>
      </c>
    </row>
    <row r="2579" spans="4:5" x14ac:dyDescent="0.25">
      <c r="D2579" s="31">
        <v>-928.80700000000002</v>
      </c>
      <c r="E2579" s="29">
        <v>47.154699999999998</v>
      </c>
    </row>
    <row r="2580" spans="4:5" x14ac:dyDescent="0.25">
      <c r="D2580" s="31">
        <v>-928.79100000000005</v>
      </c>
      <c r="E2580" s="29">
        <v>47.288600000000002</v>
      </c>
    </row>
    <row r="2581" spans="4:5" x14ac:dyDescent="0.25">
      <c r="D2581" s="31">
        <v>-928.77499999999998</v>
      </c>
      <c r="E2581" s="29">
        <v>47.422499999999999</v>
      </c>
    </row>
    <row r="2582" spans="4:5" x14ac:dyDescent="0.25">
      <c r="D2582" s="31">
        <v>-928.75900000000001</v>
      </c>
      <c r="E2582" s="29">
        <v>47.5565</v>
      </c>
    </row>
    <row r="2583" spans="4:5" x14ac:dyDescent="0.25">
      <c r="D2583" s="31">
        <v>-928.74300000000005</v>
      </c>
      <c r="E2583" s="29">
        <v>47.690300000000001</v>
      </c>
    </row>
    <row r="2584" spans="4:5" x14ac:dyDescent="0.25">
      <c r="D2584" s="31">
        <v>-928.72699999999998</v>
      </c>
      <c r="E2584" s="29">
        <v>47.824199999999998</v>
      </c>
    </row>
    <row r="2585" spans="4:5" x14ac:dyDescent="0.25">
      <c r="D2585" s="31">
        <v>-928.71100000000001</v>
      </c>
      <c r="E2585" s="29">
        <v>47.958100000000002</v>
      </c>
    </row>
    <row r="2586" spans="4:5" x14ac:dyDescent="0.25">
      <c r="D2586" s="31">
        <v>-928.69500000000005</v>
      </c>
      <c r="E2586" s="29">
        <v>48.091900000000003</v>
      </c>
    </row>
    <row r="2587" spans="4:5" x14ac:dyDescent="0.25">
      <c r="D2587" s="31">
        <v>-928.67899999999997</v>
      </c>
      <c r="E2587" s="29">
        <v>48.2258</v>
      </c>
    </row>
    <row r="2588" spans="4:5" x14ac:dyDescent="0.25">
      <c r="D2588" s="31">
        <v>-928.66300000000001</v>
      </c>
      <c r="E2588" s="29">
        <v>48.3596</v>
      </c>
    </row>
    <row r="2589" spans="4:5" x14ac:dyDescent="0.25">
      <c r="D2589" s="31">
        <v>-928.64700000000005</v>
      </c>
      <c r="E2589" s="29">
        <v>48.493499999999997</v>
      </c>
    </row>
    <row r="2590" spans="4:5" x14ac:dyDescent="0.25">
      <c r="D2590" s="31">
        <v>-928.63099999999997</v>
      </c>
      <c r="E2590" s="29">
        <v>48.627299999999998</v>
      </c>
    </row>
    <row r="2591" spans="4:5" x14ac:dyDescent="0.25">
      <c r="D2591" s="31">
        <v>-928.61500000000001</v>
      </c>
      <c r="E2591" s="29">
        <v>48.761099999999999</v>
      </c>
    </row>
    <row r="2592" spans="4:5" x14ac:dyDescent="0.25">
      <c r="D2592" s="31">
        <v>-928.59900000000005</v>
      </c>
      <c r="E2592" s="29">
        <v>48.8949</v>
      </c>
    </row>
    <row r="2593" spans="4:5" x14ac:dyDescent="0.25">
      <c r="D2593" s="31">
        <v>-928.58299999999997</v>
      </c>
      <c r="E2593" s="29">
        <v>49.028700000000001</v>
      </c>
    </row>
    <row r="2594" spans="4:5" x14ac:dyDescent="0.25">
      <c r="D2594" s="31">
        <v>-928.56700000000001</v>
      </c>
      <c r="E2594" s="29">
        <v>49.162500000000001</v>
      </c>
    </row>
    <row r="2595" spans="4:5" x14ac:dyDescent="0.25">
      <c r="D2595" s="31">
        <v>-928.55100000000004</v>
      </c>
      <c r="E2595" s="29">
        <v>49.296300000000002</v>
      </c>
    </row>
    <row r="2596" spans="4:5" x14ac:dyDescent="0.25">
      <c r="D2596" s="31">
        <v>-928.53499999999997</v>
      </c>
      <c r="E2596" s="29">
        <v>49.43</v>
      </c>
    </row>
    <row r="2597" spans="4:5" x14ac:dyDescent="0.25">
      <c r="D2597" s="31">
        <v>-928.51900000000001</v>
      </c>
      <c r="E2597" s="29">
        <v>49.563800000000001</v>
      </c>
    </row>
    <row r="2598" spans="4:5" x14ac:dyDescent="0.25">
      <c r="D2598" s="31">
        <v>-928.50300000000004</v>
      </c>
      <c r="E2598" s="29">
        <v>49.697499999999998</v>
      </c>
    </row>
    <row r="2599" spans="4:5" x14ac:dyDescent="0.25">
      <c r="D2599" s="31">
        <v>-928.48699999999997</v>
      </c>
      <c r="E2599" s="29">
        <v>49.831299999999999</v>
      </c>
    </row>
    <row r="2600" spans="4:5" x14ac:dyDescent="0.25">
      <c r="D2600" s="31">
        <v>-928.471</v>
      </c>
      <c r="E2600" s="29">
        <v>49.965000000000003</v>
      </c>
    </row>
    <row r="2601" spans="4:5" x14ac:dyDescent="0.25">
      <c r="D2601" s="31">
        <v>-928.45500000000004</v>
      </c>
      <c r="E2601" s="29">
        <v>50.098700000000001</v>
      </c>
    </row>
    <row r="2602" spans="4:5" x14ac:dyDescent="0.25">
      <c r="D2602" s="31">
        <v>-928.43899999999996</v>
      </c>
      <c r="E2602" s="29">
        <v>50.232399999999998</v>
      </c>
    </row>
    <row r="2603" spans="4:5" x14ac:dyDescent="0.25">
      <c r="D2603" s="31">
        <v>-928.423</v>
      </c>
      <c r="E2603" s="29">
        <v>50.366100000000003</v>
      </c>
    </row>
    <row r="2604" spans="4:5" x14ac:dyDescent="0.25">
      <c r="D2604" s="31">
        <v>-928.40700000000004</v>
      </c>
      <c r="E2604" s="29">
        <v>50.4998</v>
      </c>
    </row>
    <row r="2605" spans="4:5" x14ac:dyDescent="0.25">
      <c r="D2605" s="31">
        <v>-928.39099999999996</v>
      </c>
      <c r="E2605" s="29">
        <v>50.633499999999998</v>
      </c>
    </row>
    <row r="2606" spans="4:5" x14ac:dyDescent="0.25">
      <c r="D2606" s="31">
        <v>-928.375</v>
      </c>
      <c r="E2606" s="29">
        <v>50.767099999999999</v>
      </c>
    </row>
    <row r="2607" spans="4:5" x14ac:dyDescent="0.25">
      <c r="D2607" s="31">
        <v>-928.35900000000004</v>
      </c>
      <c r="E2607" s="29">
        <v>50.900799999999997</v>
      </c>
    </row>
    <row r="2608" spans="4:5" x14ac:dyDescent="0.25">
      <c r="D2608" s="31">
        <v>-928.34299999999996</v>
      </c>
      <c r="E2608" s="29">
        <v>51.034399999999998</v>
      </c>
    </row>
    <row r="2609" spans="4:5" x14ac:dyDescent="0.25">
      <c r="D2609" s="31">
        <v>-928.327</v>
      </c>
      <c r="E2609" s="29">
        <v>51.167999999999999</v>
      </c>
    </row>
    <row r="2610" spans="4:5" x14ac:dyDescent="0.25">
      <c r="D2610" s="31">
        <v>-928.31100000000004</v>
      </c>
      <c r="E2610" s="29">
        <v>51.301699999999997</v>
      </c>
    </row>
    <row r="2611" spans="4:5" x14ac:dyDescent="0.25">
      <c r="D2611" s="31">
        <v>-928.29499999999996</v>
      </c>
      <c r="E2611" s="29">
        <v>51.435299999999998</v>
      </c>
    </row>
    <row r="2612" spans="4:5" x14ac:dyDescent="0.25">
      <c r="D2612" s="31">
        <v>-928.279</v>
      </c>
      <c r="E2612" s="29">
        <v>51.568899999999999</v>
      </c>
    </row>
    <row r="2613" spans="4:5" x14ac:dyDescent="0.25">
      <c r="D2613" s="31">
        <v>-928.26300000000003</v>
      </c>
      <c r="E2613" s="29">
        <v>51.702500000000001</v>
      </c>
    </row>
    <row r="2614" spans="4:5" x14ac:dyDescent="0.25">
      <c r="D2614" s="31">
        <v>-928.24699999999996</v>
      </c>
      <c r="E2614" s="29">
        <v>51.836100000000002</v>
      </c>
    </row>
    <row r="2615" spans="4:5" x14ac:dyDescent="0.25">
      <c r="D2615" s="31">
        <v>-928.23099999999999</v>
      </c>
      <c r="E2615" s="29">
        <v>51.9696</v>
      </c>
    </row>
    <row r="2616" spans="4:5" x14ac:dyDescent="0.25">
      <c r="D2616" s="31">
        <v>-928.21500000000003</v>
      </c>
      <c r="E2616" s="29">
        <v>52.103200000000001</v>
      </c>
    </row>
    <row r="2617" spans="4:5" x14ac:dyDescent="0.25">
      <c r="D2617" s="31">
        <v>-928.19899999999996</v>
      </c>
      <c r="E2617" s="29">
        <v>52.236800000000002</v>
      </c>
    </row>
    <row r="2618" spans="4:5" x14ac:dyDescent="0.25">
      <c r="D2618" s="31">
        <v>-928.18299999999999</v>
      </c>
      <c r="E2618" s="29">
        <v>52.3703</v>
      </c>
    </row>
    <row r="2619" spans="4:5" x14ac:dyDescent="0.25">
      <c r="D2619" s="31">
        <v>-928.16700000000003</v>
      </c>
      <c r="E2619" s="29">
        <v>52.503799999999998</v>
      </c>
    </row>
    <row r="2620" spans="4:5" x14ac:dyDescent="0.25">
      <c r="D2620" s="31">
        <v>-928.15099999999995</v>
      </c>
      <c r="E2620" s="29">
        <v>52.637300000000003</v>
      </c>
    </row>
    <row r="2621" spans="4:5" x14ac:dyDescent="0.25">
      <c r="D2621" s="31">
        <v>-928.13499999999999</v>
      </c>
      <c r="E2621" s="29">
        <v>52.770800000000001</v>
      </c>
    </row>
    <row r="2622" spans="4:5" x14ac:dyDescent="0.25">
      <c r="D2622" s="31">
        <v>-928.11900000000003</v>
      </c>
      <c r="E2622" s="29">
        <v>52.904299999999999</v>
      </c>
    </row>
    <row r="2623" spans="4:5" x14ac:dyDescent="0.25">
      <c r="D2623" s="31">
        <v>-928.10299999999995</v>
      </c>
      <c r="E2623" s="29">
        <v>53.037799999999997</v>
      </c>
    </row>
    <row r="2624" spans="4:5" x14ac:dyDescent="0.25">
      <c r="D2624" s="31">
        <v>-928.08699999999999</v>
      </c>
      <c r="E2624" s="29">
        <v>53.171300000000002</v>
      </c>
    </row>
    <row r="2625" spans="4:5" x14ac:dyDescent="0.25">
      <c r="D2625" s="31">
        <v>-928.07100000000003</v>
      </c>
      <c r="E2625" s="29">
        <v>53.3048</v>
      </c>
    </row>
    <row r="2626" spans="4:5" x14ac:dyDescent="0.25">
      <c r="D2626" s="31">
        <v>-928.05499999999995</v>
      </c>
      <c r="E2626" s="29">
        <v>53.438200000000002</v>
      </c>
    </row>
    <row r="2627" spans="4:5" x14ac:dyDescent="0.25">
      <c r="D2627" s="31">
        <v>-928.03899999999999</v>
      </c>
      <c r="E2627" s="29">
        <v>53.5717</v>
      </c>
    </row>
    <row r="2628" spans="4:5" x14ac:dyDescent="0.25">
      <c r="D2628" s="31">
        <v>-928.02300000000002</v>
      </c>
      <c r="E2628" s="29">
        <v>53.705100000000002</v>
      </c>
    </row>
    <row r="2629" spans="4:5" x14ac:dyDescent="0.25">
      <c r="D2629" s="31">
        <v>-928.00699999999995</v>
      </c>
      <c r="E2629" s="29">
        <v>53.838500000000003</v>
      </c>
    </row>
    <row r="2630" spans="4:5" x14ac:dyDescent="0.25">
      <c r="D2630" s="31">
        <v>-927.99099999999999</v>
      </c>
      <c r="E2630" s="29">
        <v>53.972000000000001</v>
      </c>
    </row>
    <row r="2631" spans="4:5" x14ac:dyDescent="0.25">
      <c r="D2631" s="31">
        <v>-927.97500000000002</v>
      </c>
      <c r="E2631" s="29">
        <v>54.105400000000003</v>
      </c>
    </row>
    <row r="2632" spans="4:5" x14ac:dyDescent="0.25">
      <c r="D2632" s="31">
        <v>-927.95899999999995</v>
      </c>
      <c r="E2632" s="29">
        <v>54.238799999999998</v>
      </c>
    </row>
    <row r="2633" spans="4:5" x14ac:dyDescent="0.25">
      <c r="D2633" s="31">
        <v>-927.94299999999998</v>
      </c>
      <c r="E2633" s="29">
        <v>54.372100000000003</v>
      </c>
    </row>
    <row r="2634" spans="4:5" x14ac:dyDescent="0.25">
      <c r="D2634" s="31">
        <v>-927.92700000000002</v>
      </c>
      <c r="E2634" s="29">
        <v>54.505499999999998</v>
      </c>
    </row>
    <row r="2635" spans="4:5" x14ac:dyDescent="0.25">
      <c r="D2635" s="31">
        <v>-927.91099999999994</v>
      </c>
      <c r="E2635" s="29">
        <v>54.6389</v>
      </c>
    </row>
    <row r="2636" spans="4:5" x14ac:dyDescent="0.25">
      <c r="D2636" s="31">
        <v>-927.89499999999998</v>
      </c>
      <c r="E2636" s="29">
        <v>54.772199999999998</v>
      </c>
    </row>
    <row r="2637" spans="4:5" x14ac:dyDescent="0.25">
      <c r="D2637" s="31">
        <v>-927.87900000000002</v>
      </c>
      <c r="E2637" s="29">
        <v>54.9056</v>
      </c>
    </row>
    <row r="2638" spans="4:5" x14ac:dyDescent="0.25">
      <c r="D2638" s="31">
        <v>-927.86300000000006</v>
      </c>
      <c r="E2638" s="29">
        <v>55.038899999999998</v>
      </c>
    </row>
    <row r="2639" spans="4:5" x14ac:dyDescent="0.25">
      <c r="D2639" s="31">
        <v>-927.84699999999998</v>
      </c>
      <c r="E2639" s="29">
        <v>55.172199999999997</v>
      </c>
    </row>
    <row r="2640" spans="4:5" x14ac:dyDescent="0.25">
      <c r="D2640" s="31">
        <v>-927.83100000000002</v>
      </c>
      <c r="E2640" s="29">
        <v>55.305599999999998</v>
      </c>
    </row>
    <row r="2641" spans="4:5" x14ac:dyDescent="0.25">
      <c r="D2641" s="31">
        <v>-927.81500000000005</v>
      </c>
      <c r="E2641" s="29">
        <v>55.438899999999997</v>
      </c>
    </row>
    <row r="2642" spans="4:5" x14ac:dyDescent="0.25">
      <c r="D2642" s="31">
        <v>-927.79899999999998</v>
      </c>
      <c r="E2642" s="29">
        <v>55.572200000000002</v>
      </c>
    </row>
    <row r="2643" spans="4:5" x14ac:dyDescent="0.25">
      <c r="D2643" s="31">
        <v>-927.78300000000002</v>
      </c>
      <c r="E2643" s="29">
        <v>55.705399999999997</v>
      </c>
    </row>
    <row r="2644" spans="4:5" x14ac:dyDescent="0.25">
      <c r="D2644" s="31">
        <v>-927.76700000000005</v>
      </c>
      <c r="E2644" s="29">
        <v>55.838700000000003</v>
      </c>
    </row>
    <row r="2645" spans="4:5" x14ac:dyDescent="0.25">
      <c r="D2645" s="31">
        <v>-927.75099999999998</v>
      </c>
      <c r="E2645" s="29">
        <v>55.972000000000001</v>
      </c>
    </row>
    <row r="2646" spans="4:5" x14ac:dyDescent="0.25">
      <c r="D2646" s="31">
        <v>-927.73500000000001</v>
      </c>
      <c r="E2646" s="29">
        <v>56.1053</v>
      </c>
    </row>
    <row r="2647" spans="4:5" x14ac:dyDescent="0.25">
      <c r="D2647" s="31">
        <v>-927.71900000000005</v>
      </c>
      <c r="E2647" s="29">
        <v>56.238500000000002</v>
      </c>
    </row>
    <row r="2648" spans="4:5" x14ac:dyDescent="0.25">
      <c r="D2648" s="31">
        <v>-927.70299999999997</v>
      </c>
      <c r="E2648" s="29">
        <v>56.371699999999997</v>
      </c>
    </row>
    <row r="2649" spans="4:5" x14ac:dyDescent="0.25">
      <c r="D2649" s="31">
        <v>-927.68700000000001</v>
      </c>
      <c r="E2649" s="29">
        <v>56.504899999999999</v>
      </c>
    </row>
    <row r="2650" spans="4:5" x14ac:dyDescent="0.25">
      <c r="D2650" s="31">
        <v>-927.67100000000005</v>
      </c>
      <c r="E2650" s="29">
        <v>56.638199999999998</v>
      </c>
    </row>
    <row r="2651" spans="4:5" x14ac:dyDescent="0.25">
      <c r="D2651" s="31">
        <v>-927.65499999999997</v>
      </c>
      <c r="E2651" s="29">
        <v>56.7714</v>
      </c>
    </row>
    <row r="2652" spans="4:5" x14ac:dyDescent="0.25">
      <c r="D2652" s="31">
        <v>-927.63900000000001</v>
      </c>
      <c r="E2652" s="29">
        <v>56.904600000000002</v>
      </c>
    </row>
    <row r="2653" spans="4:5" x14ac:dyDescent="0.25">
      <c r="D2653" s="31">
        <v>-927.62300000000005</v>
      </c>
      <c r="E2653" s="29">
        <v>57.037700000000001</v>
      </c>
    </row>
    <row r="2654" spans="4:5" x14ac:dyDescent="0.25">
      <c r="D2654" s="31">
        <v>-927.60699999999997</v>
      </c>
      <c r="E2654" s="29">
        <v>57.170900000000003</v>
      </c>
    </row>
    <row r="2655" spans="4:5" x14ac:dyDescent="0.25">
      <c r="D2655" s="31">
        <v>-927.59100000000001</v>
      </c>
      <c r="E2655" s="29">
        <v>57.304099999999998</v>
      </c>
    </row>
    <row r="2656" spans="4:5" x14ac:dyDescent="0.25">
      <c r="D2656" s="31">
        <v>-927.57500000000005</v>
      </c>
      <c r="E2656" s="29">
        <v>57.437199999999997</v>
      </c>
    </row>
    <row r="2657" spans="4:5" x14ac:dyDescent="0.25">
      <c r="D2657" s="31">
        <v>-927.55899999999997</v>
      </c>
      <c r="E2657" s="29">
        <v>57.570399999999999</v>
      </c>
    </row>
    <row r="2658" spans="4:5" x14ac:dyDescent="0.25">
      <c r="D2658" s="31">
        <v>-927.54300000000001</v>
      </c>
      <c r="E2658" s="29">
        <v>57.703499999999998</v>
      </c>
    </row>
    <row r="2659" spans="4:5" x14ac:dyDescent="0.25">
      <c r="D2659" s="31">
        <v>-927.52700000000004</v>
      </c>
      <c r="E2659" s="29">
        <v>57.836599999999997</v>
      </c>
    </row>
    <row r="2660" spans="4:5" x14ac:dyDescent="0.25">
      <c r="D2660" s="31">
        <v>-927.51099999999997</v>
      </c>
      <c r="E2660" s="29">
        <v>57.969700000000003</v>
      </c>
    </row>
    <row r="2661" spans="4:5" x14ac:dyDescent="0.25">
      <c r="D2661" s="31">
        <v>-927.495</v>
      </c>
      <c r="E2661" s="29">
        <v>58.102800000000002</v>
      </c>
    </row>
    <row r="2662" spans="4:5" x14ac:dyDescent="0.25">
      <c r="D2662" s="31">
        <v>-927.47900000000004</v>
      </c>
      <c r="E2662" s="29">
        <v>58.235900000000001</v>
      </c>
    </row>
    <row r="2663" spans="4:5" x14ac:dyDescent="0.25">
      <c r="D2663" s="31">
        <v>-927.46299999999997</v>
      </c>
      <c r="E2663" s="29">
        <v>58.369</v>
      </c>
    </row>
    <row r="2664" spans="4:5" x14ac:dyDescent="0.25">
      <c r="D2664" s="31">
        <v>-927.447</v>
      </c>
      <c r="E2664" s="29">
        <v>58.502099999999999</v>
      </c>
    </row>
    <row r="2665" spans="4:5" x14ac:dyDescent="0.25">
      <c r="D2665" s="31">
        <v>-927.43100000000004</v>
      </c>
      <c r="E2665" s="29">
        <v>58.635100000000001</v>
      </c>
    </row>
    <row r="2666" spans="4:5" x14ac:dyDescent="0.25">
      <c r="D2666" s="31">
        <v>-927.41499999999996</v>
      </c>
      <c r="E2666" s="29">
        <v>58.7682</v>
      </c>
    </row>
    <row r="2667" spans="4:5" x14ac:dyDescent="0.25">
      <c r="D2667" s="31">
        <v>-927.399</v>
      </c>
      <c r="E2667" s="29">
        <v>58.901200000000003</v>
      </c>
    </row>
    <row r="2668" spans="4:5" x14ac:dyDescent="0.25">
      <c r="D2668" s="31">
        <v>-927.38300000000004</v>
      </c>
      <c r="E2668" s="29">
        <v>59.034199999999998</v>
      </c>
    </row>
    <row r="2669" spans="4:5" x14ac:dyDescent="0.25">
      <c r="D2669" s="31">
        <v>-927.36699999999996</v>
      </c>
      <c r="E2669" s="29">
        <v>59.167200000000001</v>
      </c>
    </row>
    <row r="2670" spans="4:5" x14ac:dyDescent="0.25">
      <c r="D2670" s="31">
        <v>-927.351</v>
      </c>
      <c r="E2670" s="29">
        <v>59.300199999999997</v>
      </c>
    </row>
    <row r="2671" spans="4:5" x14ac:dyDescent="0.25">
      <c r="D2671" s="31">
        <v>-927.33500000000004</v>
      </c>
      <c r="E2671" s="29">
        <v>59.433300000000003</v>
      </c>
    </row>
    <row r="2672" spans="4:5" x14ac:dyDescent="0.25">
      <c r="D2672" s="31">
        <v>-927.31899999999996</v>
      </c>
      <c r="E2672" s="29">
        <v>59.566200000000002</v>
      </c>
    </row>
    <row r="2673" spans="4:5" x14ac:dyDescent="0.25">
      <c r="D2673" s="31">
        <v>-927.303</v>
      </c>
      <c r="E2673" s="29">
        <v>59.699199999999998</v>
      </c>
    </row>
    <row r="2674" spans="4:5" x14ac:dyDescent="0.25">
      <c r="D2674" s="31">
        <v>-927.28700000000003</v>
      </c>
      <c r="E2674" s="29">
        <v>59.8322</v>
      </c>
    </row>
    <row r="2675" spans="4:5" x14ac:dyDescent="0.25">
      <c r="D2675" s="31">
        <v>-927.27099999999996</v>
      </c>
      <c r="E2675" s="29">
        <v>59.9651</v>
      </c>
    </row>
    <row r="2676" spans="4:5" x14ac:dyDescent="0.25">
      <c r="D2676" s="31">
        <v>-927.255</v>
      </c>
      <c r="E2676" s="29">
        <v>60.098100000000002</v>
      </c>
    </row>
    <row r="2677" spans="4:5" x14ac:dyDescent="0.25">
      <c r="D2677" s="31">
        <v>-927.24</v>
      </c>
      <c r="E2677" s="29">
        <v>60.231000000000002</v>
      </c>
    </row>
    <row r="2678" spans="4:5" x14ac:dyDescent="0.25">
      <c r="D2678" s="31">
        <v>-927.22400000000005</v>
      </c>
      <c r="E2678" s="29">
        <v>60.363999999999997</v>
      </c>
    </row>
    <row r="2679" spans="4:5" x14ac:dyDescent="0.25">
      <c r="D2679" s="31">
        <v>-927.20799999999997</v>
      </c>
      <c r="E2679" s="29">
        <v>60.496899999999997</v>
      </c>
    </row>
    <row r="2680" spans="4:5" x14ac:dyDescent="0.25">
      <c r="D2680" s="31">
        <v>-927.19200000000001</v>
      </c>
      <c r="E2680" s="29">
        <v>60.6297</v>
      </c>
    </row>
    <row r="2681" spans="4:5" x14ac:dyDescent="0.25">
      <c r="D2681" s="31">
        <v>-927.17600000000004</v>
      </c>
      <c r="E2681" s="29">
        <v>60.762700000000002</v>
      </c>
    </row>
    <row r="2682" spans="4:5" x14ac:dyDescent="0.25">
      <c r="D2682" s="31">
        <v>-927.16</v>
      </c>
      <c r="E2682" s="29">
        <v>60.895499999999998</v>
      </c>
    </row>
    <row r="2683" spans="4:5" x14ac:dyDescent="0.25">
      <c r="D2683" s="31">
        <v>-927.14400000000001</v>
      </c>
      <c r="E2683" s="29">
        <v>61.028399999999998</v>
      </c>
    </row>
    <row r="2684" spans="4:5" x14ac:dyDescent="0.25">
      <c r="D2684" s="31">
        <v>-927.12800000000004</v>
      </c>
      <c r="E2684" s="29">
        <v>61.161299999999997</v>
      </c>
    </row>
    <row r="2685" spans="4:5" x14ac:dyDescent="0.25">
      <c r="D2685" s="31">
        <v>-927.11199999999997</v>
      </c>
      <c r="E2685" s="29">
        <v>61.2941</v>
      </c>
    </row>
    <row r="2686" spans="4:5" x14ac:dyDescent="0.25">
      <c r="D2686" s="31">
        <v>-927.096</v>
      </c>
      <c r="E2686" s="29">
        <v>61.426900000000003</v>
      </c>
    </row>
    <row r="2687" spans="4:5" x14ac:dyDescent="0.25">
      <c r="D2687" s="31">
        <v>-927.08</v>
      </c>
      <c r="E2687" s="29">
        <v>61.559800000000003</v>
      </c>
    </row>
    <row r="2688" spans="4:5" x14ac:dyDescent="0.25">
      <c r="D2688" s="31">
        <v>-927.06399999999996</v>
      </c>
      <c r="E2688" s="29">
        <v>61.692599999999999</v>
      </c>
    </row>
    <row r="2689" spans="4:5" x14ac:dyDescent="0.25">
      <c r="D2689" s="31">
        <v>-927.048</v>
      </c>
      <c r="E2689" s="29">
        <v>61.825400000000002</v>
      </c>
    </row>
    <row r="2690" spans="4:5" x14ac:dyDescent="0.25">
      <c r="D2690" s="31">
        <v>-927.03200000000004</v>
      </c>
      <c r="E2690" s="29">
        <v>61.958199999999998</v>
      </c>
    </row>
    <row r="2691" spans="4:5" x14ac:dyDescent="0.25">
      <c r="D2691" s="31">
        <v>-927.01599999999996</v>
      </c>
      <c r="E2691" s="29">
        <v>62.091000000000001</v>
      </c>
    </row>
    <row r="2692" spans="4:5" x14ac:dyDescent="0.25">
      <c r="D2692" s="31">
        <v>-927</v>
      </c>
      <c r="E2692" s="29">
        <v>62.223799999999997</v>
      </c>
    </row>
    <row r="2693" spans="4:5" x14ac:dyDescent="0.25">
      <c r="D2693" s="31">
        <v>-926.98400000000004</v>
      </c>
      <c r="E2693" s="29">
        <v>62.356499999999997</v>
      </c>
    </row>
    <row r="2694" spans="4:5" x14ac:dyDescent="0.25">
      <c r="D2694" s="31">
        <v>-926.96799999999996</v>
      </c>
      <c r="E2694" s="29">
        <v>62.4893</v>
      </c>
    </row>
    <row r="2695" spans="4:5" x14ac:dyDescent="0.25">
      <c r="D2695" s="31">
        <v>-926.952</v>
      </c>
      <c r="E2695" s="29">
        <v>62.622</v>
      </c>
    </row>
    <row r="2696" spans="4:5" x14ac:dyDescent="0.25">
      <c r="D2696" s="31">
        <v>-926.93600000000004</v>
      </c>
      <c r="E2696" s="29">
        <v>62.754800000000003</v>
      </c>
    </row>
    <row r="2697" spans="4:5" x14ac:dyDescent="0.25">
      <c r="D2697" s="31">
        <v>-926.92</v>
      </c>
      <c r="E2697" s="29">
        <v>62.887500000000003</v>
      </c>
    </row>
    <row r="2698" spans="4:5" x14ac:dyDescent="0.25">
      <c r="D2698" s="31">
        <v>-926.904</v>
      </c>
      <c r="E2698" s="29">
        <v>63.020200000000003</v>
      </c>
    </row>
    <row r="2699" spans="4:5" x14ac:dyDescent="0.25">
      <c r="D2699" s="31">
        <v>-926.88800000000003</v>
      </c>
      <c r="E2699" s="29">
        <v>63.152900000000002</v>
      </c>
    </row>
    <row r="2700" spans="4:5" x14ac:dyDescent="0.25">
      <c r="D2700" s="31">
        <v>-926.87199999999996</v>
      </c>
      <c r="E2700" s="29">
        <v>63.285600000000002</v>
      </c>
    </row>
    <row r="2701" spans="4:5" x14ac:dyDescent="0.25">
      <c r="D2701" s="31">
        <v>-926.85599999999999</v>
      </c>
      <c r="E2701" s="29">
        <v>63.418300000000002</v>
      </c>
    </row>
    <row r="2702" spans="4:5" x14ac:dyDescent="0.25">
      <c r="D2702" s="31">
        <v>-926.84</v>
      </c>
      <c r="E2702" s="29">
        <v>63.551000000000002</v>
      </c>
    </row>
    <row r="2703" spans="4:5" x14ac:dyDescent="0.25">
      <c r="D2703" s="31">
        <v>-926.82399999999996</v>
      </c>
      <c r="E2703" s="29">
        <v>63.683599999999998</v>
      </c>
    </row>
    <row r="2704" spans="4:5" x14ac:dyDescent="0.25">
      <c r="D2704" s="31">
        <v>-926.80799999999999</v>
      </c>
      <c r="E2704" s="29">
        <v>63.816299999999998</v>
      </c>
    </row>
    <row r="2705" spans="4:5" x14ac:dyDescent="0.25">
      <c r="D2705" s="31">
        <v>-926.79200000000003</v>
      </c>
      <c r="E2705" s="29">
        <v>63.948900000000002</v>
      </c>
    </row>
    <row r="2706" spans="4:5" x14ac:dyDescent="0.25">
      <c r="D2706" s="31">
        <v>-926.77599999999995</v>
      </c>
      <c r="E2706" s="29">
        <v>64.081500000000005</v>
      </c>
    </row>
    <row r="2707" spans="4:5" x14ac:dyDescent="0.25">
      <c r="D2707" s="31">
        <v>-926.76</v>
      </c>
      <c r="E2707" s="29">
        <v>64.214100000000002</v>
      </c>
    </row>
    <row r="2708" spans="4:5" x14ac:dyDescent="0.25">
      <c r="D2708" s="31">
        <v>-926.74400000000003</v>
      </c>
      <c r="E2708" s="29">
        <v>64.346800000000002</v>
      </c>
    </row>
    <row r="2709" spans="4:5" x14ac:dyDescent="0.25">
      <c r="D2709" s="31">
        <v>-926.72799999999995</v>
      </c>
      <c r="E2709" s="29">
        <v>64.479399999999998</v>
      </c>
    </row>
    <row r="2710" spans="4:5" x14ac:dyDescent="0.25">
      <c r="D2710" s="31">
        <v>-926.71199999999999</v>
      </c>
      <c r="E2710" s="29">
        <v>64.611900000000006</v>
      </c>
    </row>
    <row r="2711" spans="4:5" x14ac:dyDescent="0.25">
      <c r="D2711" s="31">
        <v>-926.69600000000003</v>
      </c>
      <c r="E2711" s="29">
        <v>64.744500000000002</v>
      </c>
    </row>
    <row r="2712" spans="4:5" x14ac:dyDescent="0.25">
      <c r="D2712" s="31">
        <v>-926.68</v>
      </c>
      <c r="E2712" s="29">
        <v>64.877099999999999</v>
      </c>
    </row>
    <row r="2713" spans="4:5" x14ac:dyDescent="0.25">
      <c r="D2713" s="31">
        <v>-926.66399999999999</v>
      </c>
      <c r="E2713" s="29">
        <v>65.009600000000006</v>
      </c>
    </row>
    <row r="2714" spans="4:5" x14ac:dyDescent="0.25">
      <c r="D2714" s="31">
        <v>-926.64800000000002</v>
      </c>
      <c r="E2714" s="29">
        <v>65.142200000000003</v>
      </c>
    </row>
    <row r="2715" spans="4:5" x14ac:dyDescent="0.25">
      <c r="D2715" s="31">
        <v>-926.63199999999995</v>
      </c>
      <c r="E2715" s="29">
        <v>65.274699999999996</v>
      </c>
    </row>
    <row r="2716" spans="4:5" x14ac:dyDescent="0.25">
      <c r="D2716" s="31">
        <v>-926.61599999999999</v>
      </c>
      <c r="E2716" s="29">
        <v>65.407300000000006</v>
      </c>
    </row>
    <row r="2717" spans="4:5" x14ac:dyDescent="0.25">
      <c r="D2717" s="31">
        <v>-926.6</v>
      </c>
      <c r="E2717" s="29">
        <v>65.5398</v>
      </c>
    </row>
    <row r="2718" spans="4:5" x14ac:dyDescent="0.25">
      <c r="D2718" s="31">
        <v>-926.58399999999995</v>
      </c>
      <c r="E2718" s="29">
        <v>65.672300000000007</v>
      </c>
    </row>
    <row r="2719" spans="4:5" x14ac:dyDescent="0.25">
      <c r="D2719" s="31">
        <v>-926.56799999999998</v>
      </c>
      <c r="E2719" s="29">
        <v>65.8048</v>
      </c>
    </row>
    <row r="2720" spans="4:5" x14ac:dyDescent="0.25">
      <c r="D2720" s="31">
        <v>-926.55200000000002</v>
      </c>
      <c r="E2720" s="29">
        <v>65.937299999999993</v>
      </c>
    </row>
    <row r="2721" spans="4:5" x14ac:dyDescent="0.25">
      <c r="D2721" s="31">
        <v>-926.53599999999994</v>
      </c>
      <c r="E2721" s="29">
        <v>66.069800000000001</v>
      </c>
    </row>
    <row r="2722" spans="4:5" x14ac:dyDescent="0.25">
      <c r="D2722" s="31">
        <v>-926.52</v>
      </c>
      <c r="E2722" s="29">
        <v>66.202200000000005</v>
      </c>
    </row>
    <row r="2723" spans="4:5" x14ac:dyDescent="0.25">
      <c r="D2723" s="31">
        <v>-926.50400000000002</v>
      </c>
      <c r="E2723" s="29">
        <v>66.334699999999998</v>
      </c>
    </row>
    <row r="2724" spans="4:5" x14ac:dyDescent="0.25">
      <c r="D2724" s="31">
        <v>-926.48800000000006</v>
      </c>
      <c r="E2724" s="29">
        <v>66.467100000000002</v>
      </c>
    </row>
    <row r="2725" spans="4:5" x14ac:dyDescent="0.25">
      <c r="D2725" s="31">
        <v>-926.47199999999998</v>
      </c>
      <c r="E2725" s="29">
        <v>66.599500000000006</v>
      </c>
    </row>
    <row r="2726" spans="4:5" x14ac:dyDescent="0.25">
      <c r="D2726" s="31">
        <v>-926.45600000000002</v>
      </c>
      <c r="E2726" s="29">
        <v>66.731899999999996</v>
      </c>
    </row>
    <row r="2727" spans="4:5" x14ac:dyDescent="0.25">
      <c r="D2727" s="31">
        <v>-926.44</v>
      </c>
      <c r="E2727" s="29">
        <v>66.8643</v>
      </c>
    </row>
    <row r="2728" spans="4:5" x14ac:dyDescent="0.25">
      <c r="D2728" s="31">
        <v>-926.42399999999998</v>
      </c>
      <c r="E2728" s="29">
        <v>66.996799999999993</v>
      </c>
    </row>
    <row r="2729" spans="4:5" x14ac:dyDescent="0.25">
      <c r="D2729" s="31">
        <v>-926.40800000000002</v>
      </c>
      <c r="E2729" s="29">
        <v>67.129199999999997</v>
      </c>
    </row>
    <row r="2730" spans="4:5" x14ac:dyDescent="0.25">
      <c r="D2730" s="31">
        <v>-926.39200000000005</v>
      </c>
      <c r="E2730" s="29">
        <v>67.261499999999998</v>
      </c>
    </row>
    <row r="2731" spans="4:5" x14ac:dyDescent="0.25">
      <c r="D2731" s="31">
        <v>-926.37599999999998</v>
      </c>
      <c r="E2731" s="29">
        <v>67.393900000000002</v>
      </c>
    </row>
    <row r="2732" spans="4:5" x14ac:dyDescent="0.25">
      <c r="D2732" s="31">
        <v>-926.36</v>
      </c>
      <c r="E2732" s="29">
        <v>67.526200000000003</v>
      </c>
    </row>
    <row r="2733" spans="4:5" x14ac:dyDescent="0.25">
      <c r="D2733" s="31">
        <v>-926.34400000000005</v>
      </c>
      <c r="E2733" s="29">
        <v>67.658600000000007</v>
      </c>
    </row>
    <row r="2734" spans="4:5" x14ac:dyDescent="0.25">
      <c r="D2734" s="31">
        <v>-926.32799999999997</v>
      </c>
      <c r="E2734" s="29">
        <v>67.790899999999993</v>
      </c>
    </row>
    <row r="2735" spans="4:5" x14ac:dyDescent="0.25">
      <c r="D2735" s="31">
        <v>-926.31200000000001</v>
      </c>
      <c r="E2735" s="29">
        <v>67.923199999999994</v>
      </c>
    </row>
    <row r="2736" spans="4:5" x14ac:dyDescent="0.25">
      <c r="D2736" s="31">
        <v>-926.29600000000005</v>
      </c>
      <c r="E2736" s="29">
        <v>68.055499999999995</v>
      </c>
    </row>
    <row r="2737" spans="4:5" x14ac:dyDescent="0.25">
      <c r="D2737" s="31">
        <v>-926.28</v>
      </c>
      <c r="E2737" s="29">
        <v>68.187799999999996</v>
      </c>
    </row>
    <row r="2738" spans="4:5" x14ac:dyDescent="0.25">
      <c r="D2738" s="31">
        <v>-926.26400000000001</v>
      </c>
      <c r="E2738" s="29">
        <v>68.3202</v>
      </c>
    </row>
    <row r="2739" spans="4:5" x14ac:dyDescent="0.25">
      <c r="D2739" s="31">
        <v>-926.24800000000005</v>
      </c>
      <c r="E2739" s="29">
        <v>68.452399999999997</v>
      </c>
    </row>
    <row r="2740" spans="4:5" x14ac:dyDescent="0.25">
      <c r="D2740" s="31">
        <v>-926.23199999999997</v>
      </c>
      <c r="E2740" s="29">
        <v>68.584699999999998</v>
      </c>
    </row>
    <row r="2741" spans="4:5" x14ac:dyDescent="0.25">
      <c r="D2741" s="31">
        <v>-926.21600000000001</v>
      </c>
      <c r="E2741" s="29">
        <v>68.716999999999999</v>
      </c>
    </row>
    <row r="2742" spans="4:5" x14ac:dyDescent="0.25">
      <c r="D2742" s="31">
        <v>-926.2</v>
      </c>
      <c r="E2742" s="29">
        <v>68.849199999999996</v>
      </c>
    </row>
    <row r="2743" spans="4:5" x14ac:dyDescent="0.25">
      <c r="D2743" s="31">
        <v>-926.18399999999997</v>
      </c>
      <c r="E2743" s="29">
        <v>68.981399999999994</v>
      </c>
    </row>
    <row r="2744" spans="4:5" x14ac:dyDescent="0.25">
      <c r="D2744" s="31">
        <v>-926.16800000000001</v>
      </c>
      <c r="E2744" s="29">
        <v>69.113699999999994</v>
      </c>
    </row>
    <row r="2745" spans="4:5" x14ac:dyDescent="0.25">
      <c r="D2745" s="31">
        <v>-926.15200000000004</v>
      </c>
      <c r="E2745" s="29">
        <v>69.245900000000006</v>
      </c>
    </row>
    <row r="2746" spans="4:5" x14ac:dyDescent="0.25">
      <c r="D2746" s="31">
        <v>-926.13599999999997</v>
      </c>
      <c r="E2746" s="29">
        <v>69.378100000000003</v>
      </c>
    </row>
    <row r="2747" spans="4:5" x14ac:dyDescent="0.25">
      <c r="D2747" s="31">
        <v>-926.12</v>
      </c>
      <c r="E2747" s="29">
        <v>69.510300000000001</v>
      </c>
    </row>
    <row r="2748" spans="4:5" x14ac:dyDescent="0.25">
      <c r="D2748" s="31">
        <v>-926.10400000000004</v>
      </c>
      <c r="E2748" s="29">
        <v>69.642499999999998</v>
      </c>
    </row>
    <row r="2749" spans="4:5" x14ac:dyDescent="0.25">
      <c r="D2749" s="31">
        <v>-926.08799999999997</v>
      </c>
      <c r="E2749" s="29">
        <v>69.774699999999996</v>
      </c>
    </row>
    <row r="2750" spans="4:5" x14ac:dyDescent="0.25">
      <c r="D2750" s="31">
        <v>-926.072</v>
      </c>
      <c r="E2750" s="29">
        <v>69.906800000000004</v>
      </c>
    </row>
    <row r="2751" spans="4:5" x14ac:dyDescent="0.25">
      <c r="D2751" s="31">
        <v>-926.05600000000004</v>
      </c>
      <c r="E2751" s="29">
        <v>70.039000000000001</v>
      </c>
    </row>
    <row r="2752" spans="4:5" x14ac:dyDescent="0.25">
      <c r="D2752" s="31">
        <v>-926.04</v>
      </c>
      <c r="E2752" s="29">
        <v>70.171099999999996</v>
      </c>
    </row>
    <row r="2753" spans="4:5" x14ac:dyDescent="0.25">
      <c r="D2753" s="31">
        <v>-926.024</v>
      </c>
      <c r="E2753" s="29">
        <v>70.303299999999993</v>
      </c>
    </row>
    <row r="2754" spans="4:5" x14ac:dyDescent="0.25">
      <c r="D2754" s="31">
        <v>-926.00800000000004</v>
      </c>
      <c r="E2754" s="29">
        <v>70.435400000000001</v>
      </c>
    </row>
    <row r="2755" spans="4:5" x14ac:dyDescent="0.25">
      <c r="D2755" s="31">
        <v>-925.99199999999996</v>
      </c>
      <c r="E2755" s="29">
        <v>70.567499999999995</v>
      </c>
    </row>
    <row r="2756" spans="4:5" x14ac:dyDescent="0.25">
      <c r="D2756" s="31">
        <v>-925.976</v>
      </c>
      <c r="E2756" s="29">
        <v>70.699600000000004</v>
      </c>
    </row>
    <row r="2757" spans="4:5" x14ac:dyDescent="0.25">
      <c r="D2757" s="31">
        <v>-925.96</v>
      </c>
      <c r="E2757" s="29">
        <v>70.831699999999998</v>
      </c>
    </row>
    <row r="2758" spans="4:5" x14ac:dyDescent="0.25">
      <c r="D2758" s="31">
        <v>-925.94399999999996</v>
      </c>
      <c r="E2758" s="29">
        <v>70.963800000000006</v>
      </c>
    </row>
    <row r="2759" spans="4:5" x14ac:dyDescent="0.25">
      <c r="D2759" s="31">
        <v>-925.928</v>
      </c>
      <c r="E2759" s="29">
        <v>71.095799999999997</v>
      </c>
    </row>
    <row r="2760" spans="4:5" x14ac:dyDescent="0.25">
      <c r="D2760" s="31">
        <v>-925.91200000000003</v>
      </c>
      <c r="E2760" s="29">
        <v>71.227900000000005</v>
      </c>
    </row>
    <row r="2761" spans="4:5" x14ac:dyDescent="0.25">
      <c r="D2761" s="31">
        <v>-925.89599999999996</v>
      </c>
      <c r="E2761" s="29">
        <v>71.36</v>
      </c>
    </row>
    <row r="2762" spans="4:5" x14ac:dyDescent="0.25">
      <c r="D2762" s="31">
        <v>-925.88</v>
      </c>
      <c r="E2762" s="29">
        <v>71.492000000000004</v>
      </c>
    </row>
    <row r="2763" spans="4:5" x14ac:dyDescent="0.25">
      <c r="D2763" s="31">
        <v>-925.86400000000003</v>
      </c>
      <c r="E2763" s="29">
        <v>71.623999999999995</v>
      </c>
    </row>
    <row r="2764" spans="4:5" x14ac:dyDescent="0.25">
      <c r="D2764" s="31">
        <v>-925.84799999999996</v>
      </c>
      <c r="E2764" s="29">
        <v>71.756</v>
      </c>
    </row>
    <row r="2765" spans="4:5" x14ac:dyDescent="0.25">
      <c r="D2765" s="31">
        <v>-925.83199999999999</v>
      </c>
      <c r="E2765" s="29">
        <v>71.888000000000005</v>
      </c>
    </row>
    <row r="2766" spans="4:5" x14ac:dyDescent="0.25">
      <c r="D2766" s="31">
        <v>-925.81600000000003</v>
      </c>
      <c r="E2766" s="29">
        <v>72.02</v>
      </c>
    </row>
    <row r="2767" spans="4:5" x14ac:dyDescent="0.25">
      <c r="D2767" s="31">
        <v>-925.8</v>
      </c>
      <c r="E2767" s="29">
        <v>72.152000000000001</v>
      </c>
    </row>
    <row r="2768" spans="4:5" x14ac:dyDescent="0.25">
      <c r="D2768" s="31">
        <v>-925.78399999999999</v>
      </c>
      <c r="E2768" s="29">
        <v>72.284000000000006</v>
      </c>
    </row>
    <row r="2769" spans="4:5" x14ac:dyDescent="0.25">
      <c r="D2769" s="31">
        <v>-925.76800000000003</v>
      </c>
      <c r="E2769" s="29">
        <v>72.415899999999993</v>
      </c>
    </row>
    <row r="2770" spans="4:5" x14ac:dyDescent="0.25">
      <c r="D2770" s="31">
        <v>-925.75199999999995</v>
      </c>
      <c r="E2770" s="29">
        <v>72.547899999999998</v>
      </c>
    </row>
    <row r="2771" spans="4:5" x14ac:dyDescent="0.25">
      <c r="D2771" s="31">
        <v>-925.73599999999999</v>
      </c>
      <c r="E2771" s="29">
        <v>72.6798</v>
      </c>
    </row>
    <row r="2772" spans="4:5" x14ac:dyDescent="0.25">
      <c r="D2772" s="31">
        <v>-925.72</v>
      </c>
      <c r="E2772" s="29">
        <v>72.811700000000002</v>
      </c>
    </row>
    <row r="2773" spans="4:5" x14ac:dyDescent="0.25">
      <c r="D2773" s="31">
        <v>-925.70399999999995</v>
      </c>
      <c r="E2773" s="29">
        <v>72.943700000000007</v>
      </c>
    </row>
    <row r="2774" spans="4:5" x14ac:dyDescent="0.25">
      <c r="D2774" s="31">
        <v>-925.68799999999999</v>
      </c>
      <c r="E2774" s="29">
        <v>73.075599999999994</v>
      </c>
    </row>
    <row r="2775" spans="4:5" x14ac:dyDescent="0.25">
      <c r="D2775" s="31">
        <v>-925.67200000000003</v>
      </c>
      <c r="E2775" s="29">
        <v>73.207499999999996</v>
      </c>
    </row>
    <row r="2776" spans="4:5" x14ac:dyDescent="0.25">
      <c r="D2776" s="31">
        <v>-925.65599999999995</v>
      </c>
      <c r="E2776" s="29">
        <v>73.339399999999998</v>
      </c>
    </row>
    <row r="2777" spans="4:5" x14ac:dyDescent="0.25">
      <c r="D2777" s="31">
        <v>-925.64</v>
      </c>
      <c r="E2777" s="29">
        <v>73.471199999999996</v>
      </c>
    </row>
    <row r="2778" spans="4:5" x14ac:dyDescent="0.25">
      <c r="D2778" s="31">
        <v>-925.62400000000002</v>
      </c>
      <c r="E2778" s="29">
        <v>73.603099999999998</v>
      </c>
    </row>
    <row r="2779" spans="4:5" x14ac:dyDescent="0.25">
      <c r="D2779" s="31">
        <v>-925.60799999999995</v>
      </c>
      <c r="E2779" s="29">
        <v>73.734899999999996</v>
      </c>
    </row>
    <row r="2780" spans="4:5" x14ac:dyDescent="0.25">
      <c r="D2780" s="31">
        <v>-925.59199999999998</v>
      </c>
      <c r="E2780" s="29">
        <v>73.866799999999998</v>
      </c>
    </row>
    <row r="2781" spans="4:5" x14ac:dyDescent="0.25">
      <c r="D2781" s="31">
        <v>-925.57600000000002</v>
      </c>
      <c r="E2781" s="29">
        <v>73.998599999999996</v>
      </c>
    </row>
    <row r="2782" spans="4:5" x14ac:dyDescent="0.25">
      <c r="D2782" s="31">
        <v>-925.56</v>
      </c>
      <c r="E2782" s="29">
        <v>74.130399999999995</v>
      </c>
    </row>
    <row r="2783" spans="4:5" x14ac:dyDescent="0.25">
      <c r="D2783" s="31">
        <v>-925.54399999999998</v>
      </c>
      <c r="E2783" s="29">
        <v>74.262200000000007</v>
      </c>
    </row>
    <row r="2784" spans="4:5" x14ac:dyDescent="0.25">
      <c r="D2784" s="31">
        <v>-925.52800000000002</v>
      </c>
      <c r="E2784" s="29">
        <v>74.394000000000005</v>
      </c>
    </row>
    <row r="2785" spans="4:5" x14ac:dyDescent="0.25">
      <c r="D2785" s="31">
        <v>-925.51199999999994</v>
      </c>
      <c r="E2785" s="29">
        <v>74.525800000000004</v>
      </c>
    </row>
    <row r="2786" spans="4:5" x14ac:dyDescent="0.25">
      <c r="D2786" s="31">
        <v>-925.49599999999998</v>
      </c>
      <c r="E2786" s="29">
        <v>74.657600000000002</v>
      </c>
    </row>
    <row r="2787" spans="4:5" x14ac:dyDescent="0.25">
      <c r="D2787" s="31">
        <v>-925.48</v>
      </c>
      <c r="E2787" s="29">
        <v>74.789400000000001</v>
      </c>
    </row>
    <row r="2788" spans="4:5" x14ac:dyDescent="0.25">
      <c r="D2788" s="31">
        <v>-925.46400000000006</v>
      </c>
      <c r="E2788" s="29">
        <v>74.921099999999996</v>
      </c>
    </row>
    <row r="2789" spans="4:5" x14ac:dyDescent="0.25">
      <c r="D2789" s="31">
        <v>-925.44799999999998</v>
      </c>
      <c r="E2789" s="29">
        <v>75.052899999999994</v>
      </c>
    </row>
    <row r="2790" spans="4:5" x14ac:dyDescent="0.25">
      <c r="D2790" s="31">
        <v>-925.43200000000002</v>
      </c>
      <c r="E2790" s="29">
        <v>75.184600000000003</v>
      </c>
    </row>
    <row r="2791" spans="4:5" x14ac:dyDescent="0.25">
      <c r="D2791" s="31">
        <v>-925.41700000000003</v>
      </c>
      <c r="E2791" s="29">
        <v>75.316299999999998</v>
      </c>
    </row>
    <row r="2792" spans="4:5" x14ac:dyDescent="0.25">
      <c r="D2792" s="31">
        <v>-925.40099999999995</v>
      </c>
      <c r="E2792" s="29">
        <v>75.448099999999997</v>
      </c>
    </row>
    <row r="2793" spans="4:5" x14ac:dyDescent="0.25">
      <c r="D2793" s="31">
        <v>-925.38499999999999</v>
      </c>
      <c r="E2793" s="29">
        <v>75.579700000000003</v>
      </c>
    </row>
    <row r="2794" spans="4:5" x14ac:dyDescent="0.25">
      <c r="D2794" s="31">
        <v>-925.36900000000003</v>
      </c>
      <c r="E2794" s="29">
        <v>75.711399999999998</v>
      </c>
    </row>
    <row r="2795" spans="4:5" x14ac:dyDescent="0.25">
      <c r="D2795" s="31">
        <v>-925.35299999999995</v>
      </c>
      <c r="E2795" s="29">
        <v>75.843100000000007</v>
      </c>
    </row>
    <row r="2796" spans="4:5" x14ac:dyDescent="0.25">
      <c r="D2796" s="31">
        <v>-925.33699999999999</v>
      </c>
      <c r="E2796" s="29">
        <v>75.974800000000002</v>
      </c>
    </row>
    <row r="2797" spans="4:5" x14ac:dyDescent="0.25">
      <c r="D2797" s="31">
        <v>-925.32100000000003</v>
      </c>
      <c r="E2797" s="29">
        <v>76.106399999999994</v>
      </c>
    </row>
    <row r="2798" spans="4:5" x14ac:dyDescent="0.25">
      <c r="D2798" s="31">
        <v>-925.30499999999995</v>
      </c>
      <c r="E2798" s="29">
        <v>76.238100000000003</v>
      </c>
    </row>
    <row r="2799" spans="4:5" x14ac:dyDescent="0.25">
      <c r="D2799" s="31">
        <v>-925.28899999999999</v>
      </c>
      <c r="E2799" s="29">
        <v>76.369699999999995</v>
      </c>
    </row>
    <row r="2800" spans="4:5" x14ac:dyDescent="0.25">
      <c r="D2800" s="31">
        <v>-925.27300000000002</v>
      </c>
      <c r="E2800" s="29">
        <v>76.501300000000001</v>
      </c>
    </row>
    <row r="2801" spans="4:5" x14ac:dyDescent="0.25">
      <c r="D2801" s="31">
        <v>-925.25699999999995</v>
      </c>
      <c r="E2801" s="29">
        <v>76.632999999999996</v>
      </c>
    </row>
    <row r="2802" spans="4:5" x14ac:dyDescent="0.25">
      <c r="D2802" s="31">
        <v>-925.24099999999999</v>
      </c>
      <c r="E2802" s="29">
        <v>76.764600000000002</v>
      </c>
    </row>
    <row r="2803" spans="4:5" x14ac:dyDescent="0.25">
      <c r="D2803" s="31">
        <v>-925.22500000000002</v>
      </c>
      <c r="E2803" s="29">
        <v>76.896100000000004</v>
      </c>
    </row>
    <row r="2804" spans="4:5" x14ac:dyDescent="0.25">
      <c r="D2804" s="31">
        <v>-925.20899999999995</v>
      </c>
      <c r="E2804" s="29">
        <v>77.027699999999996</v>
      </c>
    </row>
    <row r="2805" spans="4:5" x14ac:dyDescent="0.25">
      <c r="D2805" s="31">
        <v>-925.19299999999998</v>
      </c>
      <c r="E2805" s="29">
        <v>77.159300000000002</v>
      </c>
    </row>
    <row r="2806" spans="4:5" x14ac:dyDescent="0.25">
      <c r="D2806" s="31">
        <v>-925.17700000000002</v>
      </c>
      <c r="E2806" s="29">
        <v>77.290899999999993</v>
      </c>
    </row>
    <row r="2807" spans="4:5" x14ac:dyDescent="0.25">
      <c r="D2807" s="31">
        <v>-925.16099999999994</v>
      </c>
      <c r="E2807" s="29">
        <v>77.422399999999996</v>
      </c>
    </row>
    <row r="2808" spans="4:5" x14ac:dyDescent="0.25">
      <c r="D2808" s="31">
        <v>-925.14499999999998</v>
      </c>
      <c r="E2808" s="29">
        <v>77.554000000000002</v>
      </c>
    </row>
    <row r="2809" spans="4:5" x14ac:dyDescent="0.25">
      <c r="D2809" s="31">
        <v>-925.12900000000002</v>
      </c>
      <c r="E2809" s="29">
        <v>77.685500000000005</v>
      </c>
    </row>
    <row r="2810" spans="4:5" x14ac:dyDescent="0.25">
      <c r="D2810" s="31">
        <v>-925.11300000000006</v>
      </c>
      <c r="E2810" s="29">
        <v>77.816999999999993</v>
      </c>
    </row>
    <row r="2811" spans="4:5" x14ac:dyDescent="0.25">
      <c r="D2811" s="31">
        <v>-925.09699999999998</v>
      </c>
      <c r="E2811" s="29">
        <v>77.948499999999996</v>
      </c>
    </row>
    <row r="2812" spans="4:5" x14ac:dyDescent="0.25">
      <c r="D2812" s="31">
        <v>-925.08100000000002</v>
      </c>
      <c r="E2812" s="29">
        <v>78.08</v>
      </c>
    </row>
    <row r="2813" spans="4:5" x14ac:dyDescent="0.25">
      <c r="D2813" s="31">
        <v>-925.06500000000005</v>
      </c>
      <c r="E2813" s="29">
        <v>78.211500000000001</v>
      </c>
    </row>
    <row r="2814" spans="4:5" x14ac:dyDescent="0.25">
      <c r="D2814" s="31">
        <v>-925.04899999999998</v>
      </c>
      <c r="E2814" s="29">
        <v>78.343000000000004</v>
      </c>
    </row>
    <row r="2815" spans="4:5" x14ac:dyDescent="0.25">
      <c r="D2815" s="31">
        <v>-925.03300000000002</v>
      </c>
      <c r="E2815" s="29">
        <v>78.474400000000003</v>
      </c>
    </row>
    <row r="2816" spans="4:5" x14ac:dyDescent="0.25">
      <c r="D2816" s="31">
        <v>-925.01700000000005</v>
      </c>
      <c r="E2816" s="29">
        <v>78.605900000000005</v>
      </c>
    </row>
    <row r="2817" spans="4:5" x14ac:dyDescent="0.25">
      <c r="D2817" s="31">
        <v>-925.00099999999998</v>
      </c>
      <c r="E2817" s="29">
        <v>78.737300000000005</v>
      </c>
    </row>
    <row r="2818" spans="4:5" x14ac:dyDescent="0.25">
      <c r="D2818" s="31">
        <v>-924.98500000000001</v>
      </c>
      <c r="E2818" s="29">
        <v>78.868799999999993</v>
      </c>
    </row>
    <row r="2819" spans="4:5" x14ac:dyDescent="0.25">
      <c r="D2819" s="31">
        <v>-924.96900000000005</v>
      </c>
      <c r="E2819" s="29">
        <v>79.000200000000007</v>
      </c>
    </row>
    <row r="2820" spans="4:5" x14ac:dyDescent="0.25">
      <c r="D2820" s="31">
        <v>-924.95299999999997</v>
      </c>
      <c r="E2820" s="29">
        <v>79.131600000000006</v>
      </c>
    </row>
    <row r="2821" spans="4:5" x14ac:dyDescent="0.25">
      <c r="D2821" s="31">
        <v>-924.93700000000001</v>
      </c>
      <c r="E2821" s="29">
        <v>79.263000000000005</v>
      </c>
    </row>
    <row r="2822" spans="4:5" x14ac:dyDescent="0.25">
      <c r="D2822" s="31">
        <v>-924.92100000000005</v>
      </c>
      <c r="E2822" s="29">
        <v>79.394300000000001</v>
      </c>
    </row>
    <row r="2823" spans="4:5" x14ac:dyDescent="0.25">
      <c r="D2823" s="31">
        <v>-924.90499999999997</v>
      </c>
      <c r="E2823" s="29">
        <v>79.525700000000001</v>
      </c>
    </row>
    <row r="2824" spans="4:5" x14ac:dyDescent="0.25">
      <c r="D2824" s="31">
        <v>-924.88900000000001</v>
      </c>
      <c r="E2824" s="29">
        <v>79.6571</v>
      </c>
    </row>
    <row r="2825" spans="4:5" x14ac:dyDescent="0.25">
      <c r="D2825" s="31">
        <v>-924.87300000000005</v>
      </c>
      <c r="E2825" s="29">
        <v>79.788499999999999</v>
      </c>
    </row>
    <row r="2826" spans="4:5" x14ac:dyDescent="0.25">
      <c r="D2826" s="31">
        <v>-924.85699999999997</v>
      </c>
      <c r="E2826" s="29">
        <v>79.919799999999995</v>
      </c>
    </row>
    <row r="2827" spans="4:5" x14ac:dyDescent="0.25">
      <c r="D2827" s="31">
        <v>-924.84100000000001</v>
      </c>
      <c r="E2827" s="29">
        <v>80.051100000000005</v>
      </c>
    </row>
    <row r="2828" spans="4:5" x14ac:dyDescent="0.25">
      <c r="D2828" s="31">
        <v>-924.82500000000005</v>
      </c>
      <c r="E2828" s="29">
        <v>80.182500000000005</v>
      </c>
    </row>
    <row r="2829" spans="4:5" x14ac:dyDescent="0.25">
      <c r="D2829" s="31">
        <v>-924.80899999999997</v>
      </c>
      <c r="E2829" s="29">
        <v>80.313800000000001</v>
      </c>
    </row>
    <row r="2830" spans="4:5" x14ac:dyDescent="0.25">
      <c r="D2830" s="31">
        <v>-924.79300000000001</v>
      </c>
      <c r="E2830" s="29">
        <v>80.444999999999993</v>
      </c>
    </row>
    <row r="2831" spans="4:5" x14ac:dyDescent="0.25">
      <c r="D2831" s="31">
        <v>-924.77700000000004</v>
      </c>
      <c r="E2831" s="29">
        <v>80.576400000000007</v>
      </c>
    </row>
    <row r="2832" spans="4:5" x14ac:dyDescent="0.25">
      <c r="D2832" s="31">
        <v>-924.76099999999997</v>
      </c>
      <c r="E2832" s="29">
        <v>80.707599999999999</v>
      </c>
    </row>
    <row r="2833" spans="4:5" x14ac:dyDescent="0.25">
      <c r="D2833" s="31">
        <v>-924.745</v>
      </c>
      <c r="E2833" s="29">
        <v>80.838899999999995</v>
      </c>
    </row>
    <row r="2834" spans="4:5" x14ac:dyDescent="0.25">
      <c r="D2834" s="31">
        <v>-924.72900000000004</v>
      </c>
      <c r="E2834" s="29">
        <v>80.970100000000002</v>
      </c>
    </row>
    <row r="2835" spans="4:5" x14ac:dyDescent="0.25">
      <c r="D2835" s="31">
        <v>-924.71299999999997</v>
      </c>
      <c r="E2835" s="29">
        <v>81.101399999999998</v>
      </c>
    </row>
    <row r="2836" spans="4:5" x14ac:dyDescent="0.25">
      <c r="D2836" s="31">
        <v>-924.697</v>
      </c>
      <c r="E2836" s="29">
        <v>81.232600000000005</v>
      </c>
    </row>
    <row r="2837" spans="4:5" x14ac:dyDescent="0.25">
      <c r="D2837" s="31">
        <v>-924.68100000000004</v>
      </c>
      <c r="E2837" s="29">
        <v>81.363799999999998</v>
      </c>
    </row>
    <row r="2838" spans="4:5" x14ac:dyDescent="0.25">
      <c r="D2838" s="31">
        <v>-924.66499999999996</v>
      </c>
      <c r="E2838" s="29">
        <v>81.495099999999994</v>
      </c>
    </row>
    <row r="2839" spans="4:5" x14ac:dyDescent="0.25">
      <c r="D2839" s="31">
        <v>-924.649</v>
      </c>
      <c r="E2839" s="29">
        <v>81.626199999999997</v>
      </c>
    </row>
    <row r="2840" spans="4:5" x14ac:dyDescent="0.25">
      <c r="D2840" s="31">
        <v>-924.63300000000004</v>
      </c>
      <c r="E2840" s="29">
        <v>81.757400000000004</v>
      </c>
    </row>
    <row r="2841" spans="4:5" x14ac:dyDescent="0.25">
      <c r="D2841" s="31">
        <v>-924.61699999999996</v>
      </c>
      <c r="E2841" s="29">
        <v>81.888599999999997</v>
      </c>
    </row>
    <row r="2842" spans="4:5" x14ac:dyDescent="0.25">
      <c r="D2842" s="31">
        <v>-924.601</v>
      </c>
      <c r="E2842" s="29">
        <v>82.019800000000004</v>
      </c>
    </row>
    <row r="2843" spans="4:5" x14ac:dyDescent="0.25">
      <c r="D2843" s="31">
        <v>-924.58500000000004</v>
      </c>
      <c r="E2843" s="29">
        <v>82.150899999999993</v>
      </c>
    </row>
    <row r="2844" spans="4:5" x14ac:dyDescent="0.25">
      <c r="D2844" s="31">
        <v>-924.56899999999996</v>
      </c>
      <c r="E2844" s="29">
        <v>82.281999999999996</v>
      </c>
    </row>
    <row r="2845" spans="4:5" x14ac:dyDescent="0.25">
      <c r="D2845" s="31">
        <v>-924.553</v>
      </c>
      <c r="E2845" s="29">
        <v>82.413200000000003</v>
      </c>
    </row>
    <row r="2846" spans="4:5" x14ac:dyDescent="0.25">
      <c r="D2846" s="31">
        <v>-924.53700000000003</v>
      </c>
      <c r="E2846" s="29">
        <v>82.544300000000007</v>
      </c>
    </row>
    <row r="2847" spans="4:5" x14ac:dyDescent="0.25">
      <c r="D2847" s="31">
        <v>-924.52099999999996</v>
      </c>
      <c r="E2847" s="29">
        <v>82.675399999999996</v>
      </c>
    </row>
    <row r="2848" spans="4:5" x14ac:dyDescent="0.25">
      <c r="D2848" s="31">
        <v>-924.505</v>
      </c>
      <c r="E2848" s="29">
        <v>82.8065</v>
      </c>
    </row>
    <row r="2849" spans="4:5" x14ac:dyDescent="0.25">
      <c r="D2849" s="31">
        <v>-924.48900000000003</v>
      </c>
      <c r="E2849" s="29">
        <v>82.937600000000003</v>
      </c>
    </row>
    <row r="2850" spans="4:5" x14ac:dyDescent="0.25">
      <c r="D2850" s="31">
        <v>-924.47299999999996</v>
      </c>
      <c r="E2850" s="29">
        <v>83.068700000000007</v>
      </c>
    </row>
    <row r="2851" spans="4:5" x14ac:dyDescent="0.25">
      <c r="D2851" s="31">
        <v>-924.45699999999999</v>
      </c>
      <c r="E2851" s="29">
        <v>83.199700000000007</v>
      </c>
    </row>
    <row r="2852" spans="4:5" x14ac:dyDescent="0.25">
      <c r="D2852" s="31">
        <v>-924.44100000000003</v>
      </c>
      <c r="E2852" s="29">
        <v>83.330799999999996</v>
      </c>
    </row>
    <row r="2853" spans="4:5" x14ac:dyDescent="0.25">
      <c r="D2853" s="31">
        <v>-924.42499999999995</v>
      </c>
      <c r="E2853" s="29">
        <v>83.4619</v>
      </c>
    </row>
    <row r="2854" spans="4:5" x14ac:dyDescent="0.25">
      <c r="D2854" s="31">
        <v>-924.40899999999999</v>
      </c>
      <c r="E2854" s="29">
        <v>83.5929</v>
      </c>
    </row>
    <row r="2855" spans="4:5" x14ac:dyDescent="0.25">
      <c r="D2855" s="31">
        <v>-924.39300000000003</v>
      </c>
      <c r="E2855" s="29">
        <v>83.7239</v>
      </c>
    </row>
    <row r="2856" spans="4:5" x14ac:dyDescent="0.25">
      <c r="D2856" s="31">
        <v>-924.37699999999995</v>
      </c>
      <c r="E2856" s="29">
        <v>83.854900000000001</v>
      </c>
    </row>
    <row r="2857" spans="4:5" x14ac:dyDescent="0.25">
      <c r="D2857" s="31">
        <v>-924.36099999999999</v>
      </c>
      <c r="E2857" s="29">
        <v>83.985900000000001</v>
      </c>
    </row>
    <row r="2858" spans="4:5" x14ac:dyDescent="0.25">
      <c r="D2858" s="31">
        <v>-924.34500000000003</v>
      </c>
      <c r="E2858" s="29">
        <v>84.116900000000001</v>
      </c>
    </row>
    <row r="2859" spans="4:5" x14ac:dyDescent="0.25">
      <c r="D2859" s="31">
        <v>-924.32899999999995</v>
      </c>
      <c r="E2859" s="29">
        <v>84.247900000000001</v>
      </c>
    </row>
    <row r="2860" spans="4:5" x14ac:dyDescent="0.25">
      <c r="D2860" s="31">
        <v>-924.31299999999999</v>
      </c>
      <c r="E2860" s="29">
        <v>84.378799999999998</v>
      </c>
    </row>
    <row r="2861" spans="4:5" x14ac:dyDescent="0.25">
      <c r="D2861" s="31">
        <v>-924.29700000000003</v>
      </c>
      <c r="E2861" s="29">
        <v>84.509799999999998</v>
      </c>
    </row>
    <row r="2862" spans="4:5" x14ac:dyDescent="0.25">
      <c r="D2862" s="31">
        <v>-924.28099999999995</v>
      </c>
      <c r="E2862" s="29">
        <v>84.640699999999995</v>
      </c>
    </row>
    <row r="2863" spans="4:5" x14ac:dyDescent="0.25">
      <c r="D2863" s="31">
        <v>-924.26499999999999</v>
      </c>
      <c r="E2863" s="29">
        <v>84.771699999999996</v>
      </c>
    </row>
    <row r="2864" spans="4:5" x14ac:dyDescent="0.25">
      <c r="D2864" s="31">
        <v>-924.24900000000002</v>
      </c>
      <c r="E2864" s="29">
        <v>84.902600000000007</v>
      </c>
    </row>
    <row r="2865" spans="4:5" x14ac:dyDescent="0.25">
      <c r="D2865" s="31">
        <v>-924.23299999999995</v>
      </c>
      <c r="E2865" s="29">
        <v>85.033500000000004</v>
      </c>
    </row>
    <row r="2866" spans="4:5" x14ac:dyDescent="0.25">
      <c r="D2866" s="31">
        <v>-924.21699999999998</v>
      </c>
      <c r="E2866" s="29">
        <v>85.164400000000001</v>
      </c>
    </row>
    <row r="2867" spans="4:5" x14ac:dyDescent="0.25">
      <c r="D2867" s="31">
        <v>-924.20100000000002</v>
      </c>
      <c r="E2867" s="29">
        <v>85.295299999999997</v>
      </c>
    </row>
    <row r="2868" spans="4:5" x14ac:dyDescent="0.25">
      <c r="D2868" s="31">
        <v>-924.18499999999995</v>
      </c>
      <c r="E2868" s="29">
        <v>85.426199999999994</v>
      </c>
    </row>
    <row r="2869" spans="4:5" x14ac:dyDescent="0.25">
      <c r="D2869" s="31">
        <v>-924.16899999999998</v>
      </c>
      <c r="E2869" s="29">
        <v>85.557000000000002</v>
      </c>
    </row>
    <row r="2870" spans="4:5" x14ac:dyDescent="0.25">
      <c r="D2870" s="31">
        <v>-924.15300000000002</v>
      </c>
      <c r="E2870" s="29">
        <v>85.687899999999999</v>
      </c>
    </row>
    <row r="2871" spans="4:5" x14ac:dyDescent="0.25">
      <c r="D2871" s="31">
        <v>-924.13699999999994</v>
      </c>
      <c r="E2871" s="29">
        <v>85.818700000000007</v>
      </c>
    </row>
    <row r="2872" spans="4:5" x14ac:dyDescent="0.25">
      <c r="D2872" s="31">
        <v>-924.12099999999998</v>
      </c>
      <c r="E2872" s="29">
        <v>85.949600000000004</v>
      </c>
    </row>
    <row r="2873" spans="4:5" x14ac:dyDescent="0.25">
      <c r="D2873" s="31">
        <v>-924.10500000000002</v>
      </c>
      <c r="E2873" s="29">
        <v>86.080399999999997</v>
      </c>
    </row>
    <row r="2874" spans="4:5" x14ac:dyDescent="0.25">
      <c r="D2874" s="31">
        <v>-924.08900000000006</v>
      </c>
      <c r="E2874" s="29">
        <v>86.211200000000005</v>
      </c>
    </row>
    <row r="2875" spans="4:5" x14ac:dyDescent="0.25">
      <c r="D2875" s="31">
        <v>-924.07299999999998</v>
      </c>
      <c r="E2875" s="29">
        <v>86.341999999999999</v>
      </c>
    </row>
    <row r="2876" spans="4:5" x14ac:dyDescent="0.25">
      <c r="D2876" s="31">
        <v>-924.05700000000002</v>
      </c>
      <c r="E2876" s="29">
        <v>86.472800000000007</v>
      </c>
    </row>
    <row r="2877" spans="4:5" x14ac:dyDescent="0.25">
      <c r="D2877" s="31">
        <v>-924.04100000000005</v>
      </c>
      <c r="E2877" s="29">
        <v>86.6036</v>
      </c>
    </row>
    <row r="2878" spans="4:5" x14ac:dyDescent="0.25">
      <c r="D2878" s="31">
        <v>-924.02499999999998</v>
      </c>
      <c r="E2878" s="29">
        <v>86.734300000000005</v>
      </c>
    </row>
    <row r="2879" spans="4:5" x14ac:dyDescent="0.25">
      <c r="D2879" s="31">
        <v>-924.00900000000001</v>
      </c>
      <c r="E2879" s="29">
        <v>86.865099999999998</v>
      </c>
    </row>
    <row r="2880" spans="4:5" x14ac:dyDescent="0.25">
      <c r="D2880" s="31">
        <v>-923.99300000000005</v>
      </c>
      <c r="E2880" s="29">
        <v>86.995800000000003</v>
      </c>
    </row>
    <row r="2881" spans="4:5" x14ac:dyDescent="0.25">
      <c r="D2881" s="31">
        <v>-923.97699999999998</v>
      </c>
      <c r="E2881" s="29">
        <v>87.126599999999996</v>
      </c>
    </row>
    <row r="2882" spans="4:5" x14ac:dyDescent="0.25">
      <c r="D2882" s="31">
        <v>-923.96100000000001</v>
      </c>
      <c r="E2882" s="29">
        <v>87.257300000000001</v>
      </c>
    </row>
    <row r="2883" spans="4:5" x14ac:dyDescent="0.25">
      <c r="D2883" s="31">
        <v>-923.94500000000005</v>
      </c>
      <c r="E2883" s="29">
        <v>87.388000000000005</v>
      </c>
    </row>
    <row r="2884" spans="4:5" x14ac:dyDescent="0.25">
      <c r="D2884" s="31">
        <v>-923.92899999999997</v>
      </c>
      <c r="E2884" s="29">
        <v>87.518699999999995</v>
      </c>
    </row>
    <row r="2885" spans="4:5" x14ac:dyDescent="0.25">
      <c r="D2885" s="31">
        <v>-923.91300000000001</v>
      </c>
      <c r="E2885" s="29">
        <v>87.6494</v>
      </c>
    </row>
    <row r="2886" spans="4:5" x14ac:dyDescent="0.25">
      <c r="D2886" s="31">
        <v>-923.89700000000005</v>
      </c>
      <c r="E2886" s="29">
        <v>87.780100000000004</v>
      </c>
    </row>
    <row r="2887" spans="4:5" x14ac:dyDescent="0.25">
      <c r="D2887" s="31">
        <v>-923.88099999999997</v>
      </c>
      <c r="E2887" s="29">
        <v>87.910700000000006</v>
      </c>
    </row>
    <row r="2888" spans="4:5" x14ac:dyDescent="0.25">
      <c r="D2888" s="31">
        <v>-923.86500000000001</v>
      </c>
      <c r="E2888" s="29">
        <v>88.041399999999996</v>
      </c>
    </row>
    <row r="2889" spans="4:5" x14ac:dyDescent="0.25">
      <c r="D2889" s="31">
        <v>-923.84900000000005</v>
      </c>
      <c r="E2889" s="29">
        <v>88.171999999999997</v>
      </c>
    </row>
    <row r="2890" spans="4:5" x14ac:dyDescent="0.25">
      <c r="D2890" s="31">
        <v>-923.83299999999997</v>
      </c>
      <c r="E2890" s="29">
        <v>88.302599999999998</v>
      </c>
    </row>
    <row r="2891" spans="4:5" x14ac:dyDescent="0.25">
      <c r="D2891" s="31">
        <v>-923.81700000000001</v>
      </c>
      <c r="E2891" s="29">
        <v>88.433300000000003</v>
      </c>
    </row>
    <row r="2892" spans="4:5" x14ac:dyDescent="0.25">
      <c r="D2892" s="31">
        <v>-923.80100000000004</v>
      </c>
      <c r="E2892" s="29">
        <v>88.563900000000004</v>
      </c>
    </row>
    <row r="2893" spans="4:5" x14ac:dyDescent="0.25">
      <c r="D2893" s="31">
        <v>-923.78499999999997</v>
      </c>
      <c r="E2893" s="29">
        <v>88.694500000000005</v>
      </c>
    </row>
    <row r="2894" spans="4:5" x14ac:dyDescent="0.25">
      <c r="D2894" s="31">
        <v>-923.76900000000001</v>
      </c>
      <c r="E2894" s="29">
        <v>88.825000000000003</v>
      </c>
    </row>
    <row r="2895" spans="4:5" x14ac:dyDescent="0.25">
      <c r="D2895" s="31">
        <v>-923.75300000000004</v>
      </c>
      <c r="E2895" s="29">
        <v>88.955699999999993</v>
      </c>
    </row>
    <row r="2896" spans="4:5" x14ac:dyDescent="0.25">
      <c r="D2896" s="31">
        <v>-923.73699999999997</v>
      </c>
      <c r="E2896" s="29">
        <v>89.086200000000005</v>
      </c>
    </row>
    <row r="2897" spans="4:5" x14ac:dyDescent="0.25">
      <c r="D2897" s="31">
        <v>-923.721</v>
      </c>
      <c r="E2897" s="29">
        <v>89.216700000000003</v>
      </c>
    </row>
    <row r="2898" spans="4:5" x14ac:dyDescent="0.25">
      <c r="D2898" s="31">
        <v>-923.70500000000004</v>
      </c>
      <c r="E2898" s="29">
        <v>89.347300000000004</v>
      </c>
    </row>
    <row r="2899" spans="4:5" x14ac:dyDescent="0.25">
      <c r="D2899" s="31">
        <v>-923.68899999999996</v>
      </c>
      <c r="E2899" s="29">
        <v>89.477800000000002</v>
      </c>
    </row>
    <row r="2900" spans="4:5" x14ac:dyDescent="0.25">
      <c r="D2900" s="31">
        <v>-923.673</v>
      </c>
      <c r="E2900" s="29">
        <v>89.6083</v>
      </c>
    </row>
    <row r="2901" spans="4:5" x14ac:dyDescent="0.25">
      <c r="D2901" s="31">
        <v>-923.65700000000004</v>
      </c>
      <c r="E2901" s="29">
        <v>89.738799999999998</v>
      </c>
    </row>
    <row r="2902" spans="4:5" x14ac:dyDescent="0.25">
      <c r="D2902" s="31">
        <v>-923.64099999999996</v>
      </c>
      <c r="E2902" s="29">
        <v>89.869399999999999</v>
      </c>
    </row>
    <row r="2903" spans="4:5" x14ac:dyDescent="0.25">
      <c r="D2903" s="31">
        <v>-923.625</v>
      </c>
      <c r="E2903" s="29">
        <v>89.999799999999993</v>
      </c>
    </row>
    <row r="2904" spans="4:5" x14ac:dyDescent="0.25">
      <c r="D2904" s="31">
        <v>-923.60900000000004</v>
      </c>
      <c r="E2904" s="29">
        <v>90.130300000000005</v>
      </c>
    </row>
    <row r="2905" spans="4:5" x14ac:dyDescent="0.25">
      <c r="D2905" s="31">
        <v>-923.59400000000005</v>
      </c>
      <c r="E2905" s="29">
        <v>90.260800000000003</v>
      </c>
    </row>
    <row r="2906" spans="4:5" x14ac:dyDescent="0.25">
      <c r="D2906" s="31">
        <v>-923.57799999999997</v>
      </c>
      <c r="E2906" s="29">
        <v>90.391199999999998</v>
      </c>
    </row>
    <row r="2907" spans="4:5" x14ac:dyDescent="0.25">
      <c r="D2907" s="31">
        <v>-923.56200000000001</v>
      </c>
      <c r="E2907" s="29">
        <v>90.521699999999996</v>
      </c>
    </row>
    <row r="2908" spans="4:5" x14ac:dyDescent="0.25">
      <c r="D2908" s="31">
        <v>-923.54600000000005</v>
      </c>
      <c r="E2908" s="29">
        <v>90.652100000000004</v>
      </c>
    </row>
    <row r="2909" spans="4:5" x14ac:dyDescent="0.25">
      <c r="D2909" s="31">
        <v>-923.53</v>
      </c>
      <c r="E2909" s="29">
        <v>90.782499999999999</v>
      </c>
    </row>
    <row r="2910" spans="4:5" x14ac:dyDescent="0.25">
      <c r="D2910" s="31">
        <v>-923.51400000000001</v>
      </c>
      <c r="E2910" s="29">
        <v>90.912899999999993</v>
      </c>
    </row>
    <row r="2911" spans="4:5" x14ac:dyDescent="0.25">
      <c r="D2911" s="31">
        <v>-923.49800000000005</v>
      </c>
      <c r="E2911" s="29">
        <v>91.043300000000002</v>
      </c>
    </row>
    <row r="2912" spans="4:5" x14ac:dyDescent="0.25">
      <c r="D2912" s="31">
        <v>-923.48199999999997</v>
      </c>
      <c r="E2912" s="29">
        <v>91.173699999999997</v>
      </c>
    </row>
    <row r="2913" spans="4:5" x14ac:dyDescent="0.25">
      <c r="D2913" s="31">
        <v>-923.46600000000001</v>
      </c>
      <c r="E2913" s="29">
        <v>91.304100000000005</v>
      </c>
    </row>
    <row r="2914" spans="4:5" x14ac:dyDescent="0.25">
      <c r="D2914" s="31">
        <v>-923.45</v>
      </c>
      <c r="E2914" s="29">
        <v>91.434399999999997</v>
      </c>
    </row>
    <row r="2915" spans="4:5" x14ac:dyDescent="0.25">
      <c r="D2915" s="31">
        <v>-923.43399999999997</v>
      </c>
      <c r="E2915" s="29">
        <v>91.564800000000005</v>
      </c>
    </row>
    <row r="2916" spans="4:5" x14ac:dyDescent="0.25">
      <c r="D2916" s="31">
        <v>-923.41800000000001</v>
      </c>
      <c r="E2916" s="29">
        <v>91.695099999999996</v>
      </c>
    </row>
    <row r="2917" spans="4:5" x14ac:dyDescent="0.25">
      <c r="D2917" s="31">
        <v>-923.40200000000004</v>
      </c>
      <c r="E2917" s="29">
        <v>91.825400000000002</v>
      </c>
    </row>
    <row r="2918" spans="4:5" x14ac:dyDescent="0.25">
      <c r="D2918" s="31">
        <v>-923.38599999999997</v>
      </c>
      <c r="E2918" s="29">
        <v>91.955699999999993</v>
      </c>
    </row>
    <row r="2919" spans="4:5" x14ac:dyDescent="0.25">
      <c r="D2919" s="31">
        <v>-923.37</v>
      </c>
      <c r="E2919" s="29">
        <v>92.086100000000002</v>
      </c>
    </row>
    <row r="2920" spans="4:5" x14ac:dyDescent="0.25">
      <c r="D2920" s="31">
        <v>-923.35400000000004</v>
      </c>
      <c r="E2920" s="29">
        <v>92.216300000000004</v>
      </c>
    </row>
    <row r="2921" spans="4:5" x14ac:dyDescent="0.25">
      <c r="D2921" s="31">
        <v>-923.33799999999997</v>
      </c>
      <c r="E2921" s="29">
        <v>92.346599999999995</v>
      </c>
    </row>
    <row r="2922" spans="4:5" x14ac:dyDescent="0.25">
      <c r="D2922" s="31">
        <v>-923.322</v>
      </c>
      <c r="E2922" s="29">
        <v>92.476900000000001</v>
      </c>
    </row>
    <row r="2923" spans="4:5" x14ac:dyDescent="0.25">
      <c r="D2923" s="31">
        <v>-923.30600000000004</v>
      </c>
      <c r="E2923" s="29">
        <v>92.607100000000003</v>
      </c>
    </row>
    <row r="2924" spans="4:5" x14ac:dyDescent="0.25">
      <c r="D2924" s="31">
        <v>-923.29</v>
      </c>
      <c r="E2924" s="29">
        <v>92.737399999999994</v>
      </c>
    </row>
    <row r="2925" spans="4:5" x14ac:dyDescent="0.25">
      <c r="D2925" s="31">
        <v>-923.274</v>
      </c>
      <c r="E2925" s="29">
        <v>92.867599999999996</v>
      </c>
    </row>
    <row r="2926" spans="4:5" x14ac:dyDescent="0.25">
      <c r="D2926" s="31">
        <v>-923.25800000000004</v>
      </c>
      <c r="E2926" s="29">
        <v>92.997900000000001</v>
      </c>
    </row>
    <row r="2927" spans="4:5" x14ac:dyDescent="0.25">
      <c r="D2927" s="31">
        <v>-923.24199999999996</v>
      </c>
      <c r="E2927" s="29">
        <v>93.128100000000003</v>
      </c>
    </row>
    <row r="2928" spans="4:5" x14ac:dyDescent="0.25">
      <c r="D2928" s="31">
        <v>-923.226</v>
      </c>
      <c r="E2928" s="29">
        <v>93.258300000000006</v>
      </c>
    </row>
    <row r="2929" spans="4:5" x14ac:dyDescent="0.25">
      <c r="D2929" s="31">
        <v>-923.21</v>
      </c>
      <c r="E2929" s="29">
        <v>93.388499999999993</v>
      </c>
    </row>
    <row r="2930" spans="4:5" x14ac:dyDescent="0.25">
      <c r="D2930" s="31">
        <v>-923.19399999999996</v>
      </c>
      <c r="E2930" s="29">
        <v>93.518600000000006</v>
      </c>
    </row>
    <row r="2931" spans="4:5" x14ac:dyDescent="0.25">
      <c r="D2931" s="31">
        <v>-923.178</v>
      </c>
      <c r="E2931" s="29">
        <v>93.648799999999994</v>
      </c>
    </row>
    <row r="2932" spans="4:5" x14ac:dyDescent="0.25">
      <c r="D2932" s="31">
        <v>-923.16200000000003</v>
      </c>
      <c r="E2932" s="29">
        <v>93.778999999999996</v>
      </c>
    </row>
    <row r="2933" spans="4:5" x14ac:dyDescent="0.25">
      <c r="D2933" s="31">
        <v>-923.14599999999996</v>
      </c>
      <c r="E2933" s="29">
        <v>93.909099999999995</v>
      </c>
    </row>
    <row r="2934" spans="4:5" x14ac:dyDescent="0.25">
      <c r="D2934" s="31">
        <v>-923.13</v>
      </c>
      <c r="E2934" s="29">
        <v>94.039199999999994</v>
      </c>
    </row>
    <row r="2935" spans="4:5" x14ac:dyDescent="0.25">
      <c r="D2935" s="31">
        <v>-923.11400000000003</v>
      </c>
      <c r="E2935" s="29">
        <v>94.169399999999996</v>
      </c>
    </row>
    <row r="2936" spans="4:5" x14ac:dyDescent="0.25">
      <c r="D2936" s="31">
        <v>-923.09799999999996</v>
      </c>
      <c r="E2936" s="29">
        <v>94.299499999999995</v>
      </c>
    </row>
    <row r="2937" spans="4:5" x14ac:dyDescent="0.25">
      <c r="D2937" s="31">
        <v>-923.08199999999999</v>
      </c>
      <c r="E2937" s="29">
        <v>94.429599999999994</v>
      </c>
    </row>
    <row r="2938" spans="4:5" x14ac:dyDescent="0.25">
      <c r="D2938" s="31">
        <v>-923.06600000000003</v>
      </c>
      <c r="E2938" s="29">
        <v>94.559700000000007</v>
      </c>
    </row>
    <row r="2939" spans="4:5" x14ac:dyDescent="0.25">
      <c r="D2939" s="31">
        <v>-923.05</v>
      </c>
      <c r="E2939" s="29">
        <v>94.689800000000005</v>
      </c>
    </row>
    <row r="2940" spans="4:5" x14ac:dyDescent="0.25">
      <c r="D2940" s="31">
        <v>-923.03399999999999</v>
      </c>
      <c r="E2940" s="29">
        <v>94.819800000000001</v>
      </c>
    </row>
    <row r="2941" spans="4:5" x14ac:dyDescent="0.25">
      <c r="D2941" s="31">
        <v>-923.01800000000003</v>
      </c>
      <c r="E2941" s="29">
        <v>94.9499</v>
      </c>
    </row>
    <row r="2942" spans="4:5" x14ac:dyDescent="0.25">
      <c r="D2942" s="31">
        <v>-923.00199999999995</v>
      </c>
      <c r="E2942" s="29">
        <v>95.079899999999995</v>
      </c>
    </row>
    <row r="2943" spans="4:5" x14ac:dyDescent="0.25">
      <c r="D2943" s="31">
        <v>-922.98599999999999</v>
      </c>
      <c r="E2943" s="29">
        <v>95.21</v>
      </c>
    </row>
    <row r="2944" spans="4:5" x14ac:dyDescent="0.25">
      <c r="D2944" s="31">
        <v>-922.97</v>
      </c>
      <c r="E2944" s="29">
        <v>95.34</v>
      </c>
    </row>
    <row r="2945" spans="4:5" x14ac:dyDescent="0.25">
      <c r="D2945" s="31">
        <v>-922.95399999999995</v>
      </c>
      <c r="E2945" s="29">
        <v>95.47</v>
      </c>
    </row>
    <row r="2946" spans="4:5" x14ac:dyDescent="0.25">
      <c r="D2946" s="31">
        <v>-922.93799999999999</v>
      </c>
      <c r="E2946" s="29">
        <v>95.6</v>
      </c>
    </row>
    <row r="2947" spans="4:5" x14ac:dyDescent="0.25">
      <c r="D2947" s="31">
        <v>-922.92200000000003</v>
      </c>
      <c r="E2947" s="29">
        <v>95.729900000000001</v>
      </c>
    </row>
    <row r="2948" spans="4:5" x14ac:dyDescent="0.25">
      <c r="D2948" s="31">
        <v>-922.90599999999995</v>
      </c>
      <c r="E2948" s="29">
        <v>95.859899999999996</v>
      </c>
    </row>
    <row r="2949" spans="4:5" x14ac:dyDescent="0.25">
      <c r="D2949" s="31">
        <v>-922.89</v>
      </c>
      <c r="E2949" s="29">
        <v>95.989900000000006</v>
      </c>
    </row>
    <row r="2950" spans="4:5" x14ac:dyDescent="0.25">
      <c r="D2950" s="31">
        <v>-922.87400000000002</v>
      </c>
      <c r="E2950" s="29">
        <v>96.119799999999998</v>
      </c>
    </row>
    <row r="2951" spans="4:5" x14ac:dyDescent="0.25">
      <c r="D2951" s="31">
        <v>-922.85799999999995</v>
      </c>
      <c r="E2951" s="29">
        <v>96.249799999999993</v>
      </c>
    </row>
    <row r="2952" spans="4:5" x14ac:dyDescent="0.25">
      <c r="D2952" s="31">
        <v>-922.84199999999998</v>
      </c>
      <c r="E2952" s="29">
        <v>96.3797</v>
      </c>
    </row>
    <row r="2953" spans="4:5" x14ac:dyDescent="0.25">
      <c r="D2953" s="31">
        <v>-922.82600000000002</v>
      </c>
      <c r="E2953" s="29">
        <v>96.509600000000006</v>
      </c>
    </row>
    <row r="2954" spans="4:5" x14ac:dyDescent="0.25">
      <c r="D2954" s="31">
        <v>-922.81</v>
      </c>
      <c r="E2954" s="29">
        <v>96.639499999999998</v>
      </c>
    </row>
    <row r="2955" spans="4:5" x14ac:dyDescent="0.25">
      <c r="D2955" s="31">
        <v>-922.79399999999998</v>
      </c>
      <c r="E2955" s="29">
        <v>96.769400000000005</v>
      </c>
    </row>
    <row r="2956" spans="4:5" x14ac:dyDescent="0.25">
      <c r="D2956" s="31">
        <v>-922.77800000000002</v>
      </c>
      <c r="E2956" s="29">
        <v>96.899299999999997</v>
      </c>
    </row>
    <row r="2957" spans="4:5" x14ac:dyDescent="0.25">
      <c r="D2957" s="31">
        <v>-922.76199999999994</v>
      </c>
      <c r="E2957" s="29">
        <v>97.029200000000003</v>
      </c>
    </row>
    <row r="2958" spans="4:5" x14ac:dyDescent="0.25">
      <c r="D2958" s="31">
        <v>-922.74599999999998</v>
      </c>
      <c r="E2958" s="29">
        <v>97.159000000000006</v>
      </c>
    </row>
    <row r="2959" spans="4:5" x14ac:dyDescent="0.25">
      <c r="D2959" s="31">
        <v>-922.73</v>
      </c>
      <c r="E2959" s="29">
        <v>97.288899999999998</v>
      </c>
    </row>
    <row r="2960" spans="4:5" x14ac:dyDescent="0.25">
      <c r="D2960" s="31">
        <v>-922.71400000000006</v>
      </c>
      <c r="E2960" s="29">
        <v>97.418700000000001</v>
      </c>
    </row>
    <row r="2961" spans="4:5" x14ac:dyDescent="0.25">
      <c r="D2961" s="31">
        <v>-922.69799999999998</v>
      </c>
      <c r="E2961" s="29">
        <v>97.548500000000004</v>
      </c>
    </row>
    <row r="2962" spans="4:5" x14ac:dyDescent="0.25">
      <c r="D2962" s="31">
        <v>-922.68200000000002</v>
      </c>
      <c r="E2962" s="29">
        <v>97.678399999999996</v>
      </c>
    </row>
    <row r="2963" spans="4:5" x14ac:dyDescent="0.25">
      <c r="D2963" s="31">
        <v>-922.66600000000005</v>
      </c>
      <c r="E2963" s="29">
        <v>97.808199999999999</v>
      </c>
    </row>
    <row r="2964" spans="4:5" x14ac:dyDescent="0.25">
      <c r="D2964" s="31">
        <v>-922.65</v>
      </c>
      <c r="E2964" s="29">
        <v>97.938000000000002</v>
      </c>
    </row>
    <row r="2965" spans="4:5" x14ac:dyDescent="0.25">
      <c r="D2965" s="31">
        <v>-922.63400000000001</v>
      </c>
      <c r="E2965" s="29">
        <v>98.067700000000002</v>
      </c>
    </row>
    <row r="2966" spans="4:5" x14ac:dyDescent="0.25">
      <c r="D2966" s="31">
        <v>-922.61800000000005</v>
      </c>
      <c r="E2966" s="29">
        <v>98.197500000000005</v>
      </c>
    </row>
    <row r="2967" spans="4:5" x14ac:dyDescent="0.25">
      <c r="D2967" s="31">
        <v>-922.60199999999998</v>
      </c>
      <c r="E2967" s="29">
        <v>98.327200000000005</v>
      </c>
    </row>
    <row r="2968" spans="4:5" x14ac:dyDescent="0.25">
      <c r="D2968" s="31">
        <v>-922.58600000000001</v>
      </c>
      <c r="E2968" s="29">
        <v>98.456999999999994</v>
      </c>
    </row>
    <row r="2969" spans="4:5" x14ac:dyDescent="0.25">
      <c r="D2969" s="31">
        <v>-922.57</v>
      </c>
      <c r="E2969" s="29">
        <v>98.586699999999993</v>
      </c>
    </row>
    <row r="2970" spans="4:5" x14ac:dyDescent="0.25">
      <c r="D2970" s="31">
        <v>-922.55399999999997</v>
      </c>
      <c r="E2970" s="29">
        <v>98.716499999999996</v>
      </c>
    </row>
    <row r="2971" spans="4:5" x14ac:dyDescent="0.25">
      <c r="D2971" s="31">
        <v>-922.53800000000001</v>
      </c>
      <c r="E2971" s="29">
        <v>98.846199999999996</v>
      </c>
    </row>
    <row r="2972" spans="4:5" x14ac:dyDescent="0.25">
      <c r="D2972" s="31">
        <v>-922.52200000000005</v>
      </c>
      <c r="E2972" s="29">
        <v>98.975899999999996</v>
      </c>
    </row>
    <row r="2973" spans="4:5" x14ac:dyDescent="0.25">
      <c r="D2973" s="31">
        <v>-922.50599999999997</v>
      </c>
      <c r="E2973" s="29">
        <v>99.105500000000006</v>
      </c>
    </row>
    <row r="2974" spans="4:5" x14ac:dyDescent="0.25">
      <c r="D2974" s="31">
        <v>-922.49</v>
      </c>
      <c r="E2974" s="29">
        <v>99.235200000000006</v>
      </c>
    </row>
    <row r="2975" spans="4:5" x14ac:dyDescent="0.25">
      <c r="D2975" s="31">
        <v>-922.47400000000005</v>
      </c>
      <c r="E2975" s="29">
        <v>99.364900000000006</v>
      </c>
    </row>
    <row r="2976" spans="4:5" x14ac:dyDescent="0.25">
      <c r="D2976" s="31">
        <v>-922.45799999999997</v>
      </c>
      <c r="E2976" s="29">
        <v>99.494500000000002</v>
      </c>
    </row>
    <row r="2977" spans="4:5" x14ac:dyDescent="0.25">
      <c r="D2977" s="31">
        <v>-922.44200000000001</v>
      </c>
      <c r="E2977" s="29">
        <v>99.624200000000002</v>
      </c>
    </row>
    <row r="2978" spans="4:5" x14ac:dyDescent="0.25">
      <c r="D2978" s="31">
        <v>-922.42600000000004</v>
      </c>
      <c r="E2978" s="29">
        <v>99.753799999999998</v>
      </c>
    </row>
    <row r="2979" spans="4:5" x14ac:dyDescent="0.25">
      <c r="D2979" s="31">
        <v>-922.41</v>
      </c>
      <c r="E2979" s="29">
        <v>99.883399999999995</v>
      </c>
    </row>
    <row r="2980" spans="4:5" x14ac:dyDescent="0.25">
      <c r="D2980" s="31">
        <v>-922.39400000000001</v>
      </c>
      <c r="E2980" s="29">
        <v>100.01300000000001</v>
      </c>
    </row>
    <row r="2981" spans="4:5" x14ac:dyDescent="0.25">
      <c r="D2981" s="31">
        <v>-922.37800000000004</v>
      </c>
      <c r="E2981" s="29">
        <v>100.143</v>
      </c>
    </row>
    <row r="2982" spans="4:5" x14ac:dyDescent="0.25">
      <c r="D2982" s="31">
        <v>-922.36199999999997</v>
      </c>
      <c r="E2982" s="29">
        <v>100.27200000000001</v>
      </c>
    </row>
    <row r="2983" spans="4:5" x14ac:dyDescent="0.25">
      <c r="D2983" s="31">
        <v>-922.346</v>
      </c>
      <c r="E2983" s="29">
        <v>100.402</v>
      </c>
    </row>
    <row r="2984" spans="4:5" x14ac:dyDescent="0.25">
      <c r="D2984" s="31">
        <v>-922.33</v>
      </c>
      <c r="E2984" s="29">
        <v>100.53100000000001</v>
      </c>
    </row>
    <row r="2985" spans="4:5" x14ac:dyDescent="0.25">
      <c r="D2985" s="31">
        <v>-922.31399999999996</v>
      </c>
      <c r="E2985" s="29">
        <v>100.661</v>
      </c>
    </row>
    <row r="2986" spans="4:5" x14ac:dyDescent="0.25">
      <c r="D2986" s="31">
        <v>-922.298</v>
      </c>
      <c r="E2986" s="29">
        <v>100.79</v>
      </c>
    </row>
    <row r="2987" spans="4:5" x14ac:dyDescent="0.25">
      <c r="D2987" s="31">
        <v>-922.28200000000004</v>
      </c>
      <c r="E2987" s="29">
        <v>100.92</v>
      </c>
    </row>
    <row r="2988" spans="4:5" x14ac:dyDescent="0.25">
      <c r="D2988" s="31">
        <v>-922.26599999999996</v>
      </c>
      <c r="E2988" s="29">
        <v>101.04900000000001</v>
      </c>
    </row>
    <row r="2989" spans="4:5" x14ac:dyDescent="0.25">
      <c r="D2989" s="31">
        <v>-922.25</v>
      </c>
      <c r="E2989" s="29">
        <v>101.179</v>
      </c>
    </row>
    <row r="2990" spans="4:5" x14ac:dyDescent="0.25">
      <c r="D2990" s="31">
        <v>-922.23400000000004</v>
      </c>
      <c r="E2990" s="29">
        <v>101.30800000000001</v>
      </c>
    </row>
    <row r="2991" spans="4:5" x14ac:dyDescent="0.25">
      <c r="D2991" s="31">
        <v>-922.21799999999996</v>
      </c>
      <c r="E2991" s="29">
        <v>101.438</v>
      </c>
    </row>
    <row r="2992" spans="4:5" x14ac:dyDescent="0.25">
      <c r="D2992" s="31">
        <v>-922.202</v>
      </c>
      <c r="E2992" s="29">
        <v>101.56699999999999</v>
      </c>
    </row>
    <row r="2993" spans="4:5" x14ac:dyDescent="0.25">
      <c r="D2993" s="31">
        <v>-922.18600000000004</v>
      </c>
      <c r="E2993" s="29">
        <v>101.697</v>
      </c>
    </row>
    <row r="2994" spans="4:5" x14ac:dyDescent="0.25">
      <c r="D2994" s="31">
        <v>-922.17</v>
      </c>
      <c r="E2994" s="29">
        <v>101.82599999999999</v>
      </c>
    </row>
    <row r="2995" spans="4:5" x14ac:dyDescent="0.25">
      <c r="D2995" s="31">
        <v>-922.154</v>
      </c>
      <c r="E2995" s="29">
        <v>101.956</v>
      </c>
    </row>
    <row r="2996" spans="4:5" x14ac:dyDescent="0.25">
      <c r="D2996" s="31">
        <v>-922.13800000000003</v>
      </c>
      <c r="E2996" s="29">
        <v>102.08499999999999</v>
      </c>
    </row>
    <row r="2997" spans="4:5" x14ac:dyDescent="0.25">
      <c r="D2997" s="31">
        <v>-922.12199999999996</v>
      </c>
      <c r="E2997" s="29">
        <v>102.215</v>
      </c>
    </row>
    <row r="2998" spans="4:5" x14ac:dyDescent="0.25">
      <c r="D2998" s="31">
        <v>-922.10599999999999</v>
      </c>
      <c r="E2998" s="29">
        <v>102.34399999999999</v>
      </c>
    </row>
    <row r="2999" spans="4:5" x14ac:dyDescent="0.25">
      <c r="D2999" s="31">
        <v>-922.09</v>
      </c>
      <c r="E2999" s="29">
        <v>102.473</v>
      </c>
    </row>
    <row r="3000" spans="4:5" x14ac:dyDescent="0.25">
      <c r="D3000" s="31">
        <v>-922.07399999999996</v>
      </c>
      <c r="E3000" s="29">
        <v>102.60299999999999</v>
      </c>
    </row>
    <row r="3001" spans="4:5" x14ac:dyDescent="0.25">
      <c r="D3001" s="31">
        <v>-922.05799999999999</v>
      </c>
      <c r="E3001" s="29">
        <v>102.732</v>
      </c>
    </row>
    <row r="3002" spans="4:5" x14ac:dyDescent="0.25">
      <c r="D3002" s="31">
        <v>-922.04200000000003</v>
      </c>
      <c r="E3002" s="29">
        <v>102.861</v>
      </c>
    </row>
    <row r="3003" spans="4:5" x14ac:dyDescent="0.25">
      <c r="D3003" s="31">
        <v>-922.02599999999995</v>
      </c>
      <c r="E3003" s="29">
        <v>102.991</v>
      </c>
    </row>
    <row r="3004" spans="4:5" x14ac:dyDescent="0.25">
      <c r="D3004" s="31">
        <v>-922.01</v>
      </c>
      <c r="E3004" s="29">
        <v>103.12</v>
      </c>
    </row>
    <row r="3005" spans="4:5" x14ac:dyDescent="0.25">
      <c r="D3005" s="31">
        <v>-921.99400000000003</v>
      </c>
      <c r="E3005" s="29">
        <v>103.249</v>
      </c>
    </row>
    <row r="3006" spans="4:5" x14ac:dyDescent="0.25">
      <c r="D3006" s="31">
        <v>-921.97799999999995</v>
      </c>
      <c r="E3006" s="29">
        <v>103.379</v>
      </c>
    </row>
    <row r="3007" spans="4:5" x14ac:dyDescent="0.25">
      <c r="D3007" s="31">
        <v>-921.96199999999999</v>
      </c>
      <c r="E3007" s="29">
        <v>103.508</v>
      </c>
    </row>
    <row r="3008" spans="4:5" x14ac:dyDescent="0.25">
      <c r="D3008" s="31">
        <v>-921.94600000000003</v>
      </c>
      <c r="E3008" s="29">
        <v>103.637</v>
      </c>
    </row>
    <row r="3009" spans="4:5" x14ac:dyDescent="0.25">
      <c r="D3009" s="31">
        <v>-921.93</v>
      </c>
      <c r="E3009" s="29">
        <v>103.767</v>
      </c>
    </row>
    <row r="3010" spans="4:5" x14ac:dyDescent="0.25">
      <c r="D3010" s="31">
        <v>-921.91399999999999</v>
      </c>
      <c r="E3010" s="29">
        <v>103.896</v>
      </c>
    </row>
    <row r="3011" spans="4:5" x14ac:dyDescent="0.25">
      <c r="D3011" s="31">
        <v>-921.89800000000002</v>
      </c>
      <c r="E3011" s="28">
        <v>104.02500000000001</v>
      </c>
    </row>
    <row r="3012" spans="4:5" x14ac:dyDescent="0.25">
      <c r="D3012" s="31">
        <v>-921.88199999999995</v>
      </c>
      <c r="E3012" s="28">
        <v>104.154</v>
      </c>
    </row>
    <row r="3013" spans="4:5" x14ac:dyDescent="0.25">
      <c r="D3013" s="31">
        <v>-921.86599999999999</v>
      </c>
      <c r="E3013" s="28">
        <v>104.283</v>
      </c>
    </row>
    <row r="3014" spans="4:5" x14ac:dyDescent="0.25">
      <c r="D3014" s="31">
        <v>-921.85</v>
      </c>
      <c r="E3014" s="28">
        <v>104.413</v>
      </c>
    </row>
    <row r="3015" spans="4:5" x14ac:dyDescent="0.25">
      <c r="D3015" s="31">
        <v>-921.83399999999995</v>
      </c>
      <c r="E3015" s="28">
        <v>104.542</v>
      </c>
    </row>
    <row r="3016" spans="4:5" x14ac:dyDescent="0.25">
      <c r="D3016" s="31">
        <v>-921.81799999999998</v>
      </c>
      <c r="E3016" s="28">
        <v>104.67100000000001</v>
      </c>
    </row>
    <row r="3017" spans="4:5" x14ac:dyDescent="0.25">
      <c r="D3017" s="31">
        <v>-921.80200000000002</v>
      </c>
      <c r="E3017" s="28">
        <v>104.8</v>
      </c>
    </row>
    <row r="3018" spans="4:5" x14ac:dyDescent="0.25">
      <c r="D3018" s="31">
        <v>-921.78599999999994</v>
      </c>
      <c r="E3018" s="28">
        <v>104.929</v>
      </c>
    </row>
    <row r="3019" spans="4:5" x14ac:dyDescent="0.25">
      <c r="D3019" s="31">
        <v>-921.77099999999996</v>
      </c>
      <c r="E3019" s="28">
        <v>105.059</v>
      </c>
    </row>
    <row r="3020" spans="4:5" x14ac:dyDescent="0.25">
      <c r="D3020" s="31">
        <v>-921.755</v>
      </c>
      <c r="E3020" s="28">
        <v>105.188</v>
      </c>
    </row>
    <row r="3021" spans="4:5" x14ac:dyDescent="0.25">
      <c r="D3021" s="31">
        <v>-921.73900000000003</v>
      </c>
      <c r="E3021" s="28">
        <v>105.31699999999999</v>
      </c>
    </row>
    <row r="3022" spans="4:5" x14ac:dyDescent="0.25">
      <c r="D3022" s="31">
        <v>-921.72299999999996</v>
      </c>
      <c r="E3022" s="28">
        <v>105.446</v>
      </c>
    </row>
    <row r="3023" spans="4:5" x14ac:dyDescent="0.25">
      <c r="D3023" s="31">
        <v>-921.70699999999999</v>
      </c>
      <c r="E3023" s="28">
        <v>105.575</v>
      </c>
    </row>
    <row r="3024" spans="4:5" x14ac:dyDescent="0.25">
      <c r="D3024" s="31">
        <v>-921.69100000000003</v>
      </c>
      <c r="E3024" s="28">
        <v>105.70399999999999</v>
      </c>
    </row>
    <row r="3025" spans="4:5" x14ac:dyDescent="0.25">
      <c r="D3025" s="31">
        <v>-921.67499999999995</v>
      </c>
      <c r="E3025" s="28">
        <v>105.833</v>
      </c>
    </row>
    <row r="3026" spans="4:5" x14ac:dyDescent="0.25">
      <c r="D3026" s="31">
        <v>-921.65899999999999</v>
      </c>
      <c r="E3026" s="28">
        <v>105.962</v>
      </c>
    </row>
    <row r="3027" spans="4:5" x14ac:dyDescent="0.25">
      <c r="D3027" s="31">
        <v>-921.64300000000003</v>
      </c>
      <c r="E3027" s="28">
        <v>106.09099999999999</v>
      </c>
    </row>
    <row r="3028" spans="4:5" x14ac:dyDescent="0.25">
      <c r="D3028" s="31">
        <v>-921.62699999999995</v>
      </c>
      <c r="E3028" s="28">
        <v>106.22</v>
      </c>
    </row>
    <row r="3029" spans="4:5" x14ac:dyDescent="0.25">
      <c r="D3029" s="31">
        <v>-921.61099999999999</v>
      </c>
      <c r="E3029" s="28">
        <v>106.349</v>
      </c>
    </row>
    <row r="3030" spans="4:5" x14ac:dyDescent="0.25">
      <c r="D3030" s="31">
        <v>-921.59500000000003</v>
      </c>
      <c r="E3030" s="28">
        <v>106.47799999999999</v>
      </c>
    </row>
    <row r="3031" spans="4:5" x14ac:dyDescent="0.25">
      <c r="D3031" s="31">
        <v>-921.57899999999995</v>
      </c>
      <c r="E3031" s="28">
        <v>106.607</v>
      </c>
    </row>
    <row r="3032" spans="4:5" x14ac:dyDescent="0.25">
      <c r="D3032" s="31">
        <v>-921.56299999999999</v>
      </c>
      <c r="E3032" s="28">
        <v>106.736</v>
      </c>
    </row>
    <row r="3033" spans="4:5" x14ac:dyDescent="0.25">
      <c r="D3033" s="31">
        <v>-921.54700000000003</v>
      </c>
      <c r="E3033" s="28">
        <v>106.86499999999999</v>
      </c>
    </row>
    <row r="3034" spans="4:5" x14ac:dyDescent="0.25">
      <c r="D3034" s="31">
        <v>-921.53099999999995</v>
      </c>
      <c r="E3034" s="28">
        <v>106.994</v>
      </c>
    </row>
    <row r="3035" spans="4:5" x14ac:dyDescent="0.25">
      <c r="D3035" s="31">
        <v>-921.51499999999999</v>
      </c>
      <c r="E3035" s="28">
        <v>107.123</v>
      </c>
    </row>
    <row r="3036" spans="4:5" x14ac:dyDescent="0.25">
      <c r="D3036" s="31">
        <v>-921.49900000000002</v>
      </c>
      <c r="E3036" s="28">
        <v>107.252</v>
      </c>
    </row>
    <row r="3037" spans="4:5" x14ac:dyDescent="0.25">
      <c r="D3037" s="31">
        <v>-921.48299999999995</v>
      </c>
      <c r="E3037" s="28">
        <v>107.381</v>
      </c>
    </row>
    <row r="3038" spans="4:5" x14ac:dyDescent="0.25">
      <c r="D3038" s="31">
        <v>-921.46699999999998</v>
      </c>
      <c r="E3038" s="28">
        <v>107.51</v>
      </c>
    </row>
    <row r="3039" spans="4:5" x14ac:dyDescent="0.25">
      <c r="D3039" s="31">
        <v>-921.45100000000002</v>
      </c>
      <c r="E3039" s="28">
        <v>107.639</v>
      </c>
    </row>
    <row r="3040" spans="4:5" x14ac:dyDescent="0.25">
      <c r="D3040" s="31">
        <v>-921.43499999999995</v>
      </c>
      <c r="E3040" s="28">
        <v>107.768</v>
      </c>
    </row>
    <row r="3041" spans="4:5" x14ac:dyDescent="0.25">
      <c r="D3041" s="31">
        <v>-921.41899999999998</v>
      </c>
      <c r="E3041" s="28">
        <v>107.89700000000001</v>
      </c>
    </row>
    <row r="3042" spans="4:5" x14ac:dyDescent="0.25">
      <c r="D3042" s="31">
        <v>-921.40300000000002</v>
      </c>
      <c r="E3042" s="28">
        <v>108.026</v>
      </c>
    </row>
    <row r="3043" spans="4:5" x14ac:dyDescent="0.25">
      <c r="D3043" s="31">
        <v>-921.38699999999994</v>
      </c>
      <c r="E3043" s="28">
        <v>108.155</v>
      </c>
    </row>
    <row r="3044" spans="4:5" x14ac:dyDescent="0.25">
      <c r="D3044" s="31">
        <v>-921.37099999999998</v>
      </c>
      <c r="E3044" s="28">
        <v>108.28400000000001</v>
      </c>
    </row>
    <row r="3045" spans="4:5" x14ac:dyDescent="0.25">
      <c r="D3045" s="31">
        <v>-921.35500000000002</v>
      </c>
      <c r="E3045" s="28">
        <v>108.41200000000001</v>
      </c>
    </row>
    <row r="3046" spans="4:5" x14ac:dyDescent="0.25">
      <c r="D3046" s="31">
        <v>-921.33900000000006</v>
      </c>
      <c r="E3046" s="28">
        <v>108.541</v>
      </c>
    </row>
    <row r="3047" spans="4:5" x14ac:dyDescent="0.25">
      <c r="D3047" s="31">
        <v>-921.32299999999998</v>
      </c>
      <c r="E3047" s="28">
        <v>108.67</v>
      </c>
    </row>
    <row r="3048" spans="4:5" x14ac:dyDescent="0.25">
      <c r="D3048" s="31">
        <v>-921.30700000000002</v>
      </c>
      <c r="E3048" s="28">
        <v>108.79900000000001</v>
      </c>
    </row>
    <row r="3049" spans="4:5" x14ac:dyDescent="0.25">
      <c r="D3049" s="31">
        <v>-921.29100000000005</v>
      </c>
      <c r="E3049" s="28">
        <v>108.928</v>
      </c>
    </row>
    <row r="3050" spans="4:5" x14ac:dyDescent="0.25">
      <c r="D3050" s="31">
        <v>-921.27499999999998</v>
      </c>
      <c r="E3050" s="28">
        <v>109.056</v>
      </c>
    </row>
    <row r="3051" spans="4:5" x14ac:dyDescent="0.25">
      <c r="D3051" s="31">
        <v>-921.25900000000001</v>
      </c>
      <c r="E3051" s="28">
        <v>109.185</v>
      </c>
    </row>
    <row r="3052" spans="4:5" x14ac:dyDescent="0.25">
      <c r="D3052" s="31">
        <v>-921.24300000000005</v>
      </c>
      <c r="E3052" s="28">
        <v>109.31399999999999</v>
      </c>
    </row>
    <row r="3053" spans="4:5" x14ac:dyDescent="0.25">
      <c r="D3053" s="31">
        <v>-921.22699999999998</v>
      </c>
      <c r="E3053" s="28">
        <v>109.443</v>
      </c>
    </row>
    <row r="3054" spans="4:5" x14ac:dyDescent="0.25">
      <c r="D3054" s="31">
        <v>-921.21100000000001</v>
      </c>
      <c r="E3054" s="28">
        <v>109.571</v>
      </c>
    </row>
    <row r="3055" spans="4:5" x14ac:dyDescent="0.25">
      <c r="D3055" s="31">
        <v>-921.19500000000005</v>
      </c>
      <c r="E3055" s="28">
        <v>109.7</v>
      </c>
    </row>
    <row r="3056" spans="4:5" x14ac:dyDescent="0.25">
      <c r="D3056" s="31">
        <v>-921.17899999999997</v>
      </c>
      <c r="E3056" s="28">
        <v>109.82899999999999</v>
      </c>
    </row>
    <row r="3057" spans="4:5" x14ac:dyDescent="0.25">
      <c r="D3057" s="31">
        <v>-921.16300000000001</v>
      </c>
      <c r="E3057" s="28">
        <v>109.958</v>
      </c>
    </row>
    <row r="3058" spans="4:5" x14ac:dyDescent="0.25">
      <c r="D3058" s="31">
        <v>-921.14700000000005</v>
      </c>
      <c r="E3058" s="28">
        <v>110.086</v>
      </c>
    </row>
    <row r="3059" spans="4:5" x14ac:dyDescent="0.25">
      <c r="D3059" s="31">
        <v>-921.13099999999997</v>
      </c>
      <c r="E3059" s="28">
        <v>110.215</v>
      </c>
    </row>
    <row r="3060" spans="4:5" x14ac:dyDescent="0.25">
      <c r="D3060" s="31">
        <v>-921.11500000000001</v>
      </c>
      <c r="E3060" s="28">
        <v>110.34399999999999</v>
      </c>
    </row>
    <row r="3061" spans="4:5" x14ac:dyDescent="0.25">
      <c r="D3061" s="31">
        <v>-921.09900000000005</v>
      </c>
      <c r="E3061" s="28">
        <v>110.47199999999999</v>
      </c>
    </row>
    <row r="3062" spans="4:5" x14ac:dyDescent="0.25">
      <c r="D3062" s="31">
        <v>-921.08299999999997</v>
      </c>
      <c r="E3062" s="28">
        <v>110.601</v>
      </c>
    </row>
    <row r="3063" spans="4:5" x14ac:dyDescent="0.25">
      <c r="D3063" s="31">
        <v>-921.06700000000001</v>
      </c>
      <c r="E3063" s="28">
        <v>110.73</v>
      </c>
    </row>
    <row r="3064" spans="4:5" x14ac:dyDescent="0.25">
      <c r="D3064" s="31">
        <v>-921.05100000000004</v>
      </c>
      <c r="E3064" s="28">
        <v>110.858</v>
      </c>
    </row>
    <row r="3065" spans="4:5" x14ac:dyDescent="0.25">
      <c r="D3065" s="31">
        <v>-921.03499999999997</v>
      </c>
      <c r="E3065" s="28">
        <v>110.98699999999999</v>
      </c>
    </row>
    <row r="3066" spans="4:5" x14ac:dyDescent="0.25">
      <c r="D3066" s="31">
        <v>-921.01900000000001</v>
      </c>
      <c r="E3066" s="28">
        <v>111.11499999999999</v>
      </c>
    </row>
    <row r="3067" spans="4:5" x14ac:dyDescent="0.25">
      <c r="D3067" s="31">
        <v>-921.00300000000004</v>
      </c>
      <c r="E3067" s="28">
        <v>111.244</v>
      </c>
    </row>
    <row r="3068" spans="4:5" x14ac:dyDescent="0.25">
      <c r="D3068" s="31">
        <v>-920.98699999999997</v>
      </c>
      <c r="E3068" s="28">
        <v>111.373</v>
      </c>
    </row>
    <row r="3069" spans="4:5" x14ac:dyDescent="0.25">
      <c r="D3069" s="31">
        <v>-920.971</v>
      </c>
      <c r="E3069" s="28">
        <v>111.501</v>
      </c>
    </row>
    <row r="3070" spans="4:5" x14ac:dyDescent="0.25">
      <c r="D3070" s="31">
        <v>-920.95500000000004</v>
      </c>
      <c r="E3070" s="28">
        <v>111.63</v>
      </c>
    </row>
    <row r="3071" spans="4:5" x14ac:dyDescent="0.25">
      <c r="D3071" s="31">
        <v>-920.93899999999996</v>
      </c>
      <c r="E3071" s="28">
        <v>111.758</v>
      </c>
    </row>
    <row r="3072" spans="4:5" x14ac:dyDescent="0.25">
      <c r="D3072" s="31">
        <v>-920.923</v>
      </c>
      <c r="E3072" s="28">
        <v>111.887</v>
      </c>
    </row>
    <row r="3073" spans="4:5" x14ac:dyDescent="0.25">
      <c r="D3073" s="31">
        <v>-920.90700000000004</v>
      </c>
      <c r="E3073" s="28">
        <v>112.015</v>
      </c>
    </row>
    <row r="3074" spans="4:5" x14ac:dyDescent="0.25">
      <c r="D3074" s="31">
        <v>-920.89099999999996</v>
      </c>
      <c r="E3074" s="28">
        <v>112.14400000000001</v>
      </c>
    </row>
    <row r="3075" spans="4:5" x14ac:dyDescent="0.25">
      <c r="D3075" s="31">
        <v>-920.875</v>
      </c>
      <c r="E3075" s="28">
        <v>112.27200000000001</v>
      </c>
    </row>
    <row r="3076" spans="4:5" x14ac:dyDescent="0.25">
      <c r="D3076" s="31">
        <v>-920.85900000000004</v>
      </c>
      <c r="E3076" s="28">
        <v>112.401</v>
      </c>
    </row>
    <row r="3077" spans="4:5" x14ac:dyDescent="0.25">
      <c r="D3077" s="31">
        <v>-920.84299999999996</v>
      </c>
      <c r="E3077" s="28">
        <v>112.529</v>
      </c>
    </row>
    <row r="3078" spans="4:5" x14ac:dyDescent="0.25">
      <c r="D3078" s="31">
        <v>-920.827</v>
      </c>
      <c r="E3078" s="28">
        <v>112.658</v>
      </c>
    </row>
    <row r="3079" spans="4:5" x14ac:dyDescent="0.25">
      <c r="D3079" s="31">
        <v>-920.81100000000004</v>
      </c>
      <c r="E3079" s="28">
        <v>112.786</v>
      </c>
    </row>
    <row r="3080" spans="4:5" x14ac:dyDescent="0.25">
      <c r="D3080" s="31">
        <v>-920.79499999999996</v>
      </c>
      <c r="E3080" s="28">
        <v>112.914</v>
      </c>
    </row>
    <row r="3081" spans="4:5" x14ac:dyDescent="0.25">
      <c r="D3081" s="31">
        <v>-920.779</v>
      </c>
      <c r="E3081" s="28">
        <v>113.04300000000001</v>
      </c>
    </row>
    <row r="3082" spans="4:5" x14ac:dyDescent="0.25">
      <c r="D3082" s="31">
        <v>-920.76300000000003</v>
      </c>
      <c r="E3082" s="28">
        <v>113.17100000000001</v>
      </c>
    </row>
    <row r="3083" spans="4:5" x14ac:dyDescent="0.25">
      <c r="D3083" s="31">
        <v>-920.74699999999996</v>
      </c>
      <c r="E3083" s="28">
        <v>113.3</v>
      </c>
    </row>
    <row r="3084" spans="4:5" x14ac:dyDescent="0.25">
      <c r="D3084" s="31">
        <v>-920.73099999999999</v>
      </c>
      <c r="E3084" s="28">
        <v>113.428</v>
      </c>
    </row>
    <row r="3085" spans="4:5" x14ac:dyDescent="0.25">
      <c r="D3085" s="31">
        <v>-920.71500000000003</v>
      </c>
      <c r="E3085" s="28">
        <v>113.556</v>
      </c>
    </row>
    <row r="3086" spans="4:5" x14ac:dyDescent="0.25">
      <c r="D3086" s="31">
        <v>-920.69899999999996</v>
      </c>
      <c r="E3086" s="28">
        <v>113.685</v>
      </c>
    </row>
    <row r="3087" spans="4:5" x14ac:dyDescent="0.25">
      <c r="D3087" s="31">
        <v>-920.68299999999999</v>
      </c>
      <c r="E3087" s="28">
        <v>113.813</v>
      </c>
    </row>
    <row r="3088" spans="4:5" x14ac:dyDescent="0.25">
      <c r="D3088" s="31">
        <v>-920.66700000000003</v>
      </c>
      <c r="E3088" s="28">
        <v>113.941</v>
      </c>
    </row>
    <row r="3089" spans="4:5" x14ac:dyDescent="0.25">
      <c r="D3089" s="31">
        <v>-920.65099999999995</v>
      </c>
      <c r="E3089" s="28">
        <v>114.07</v>
      </c>
    </row>
    <row r="3090" spans="4:5" x14ac:dyDescent="0.25">
      <c r="D3090" s="31">
        <v>-920.63499999999999</v>
      </c>
      <c r="E3090" s="28">
        <v>114.19799999999999</v>
      </c>
    </row>
    <row r="3091" spans="4:5" x14ac:dyDescent="0.25">
      <c r="D3091" s="31">
        <v>-920.61900000000003</v>
      </c>
      <c r="E3091" s="28">
        <v>114.32599999999999</v>
      </c>
    </row>
    <row r="3092" spans="4:5" x14ac:dyDescent="0.25">
      <c r="D3092" s="31">
        <v>-920.60299999999995</v>
      </c>
      <c r="E3092" s="28">
        <v>114.455</v>
      </c>
    </row>
    <row r="3093" spans="4:5" x14ac:dyDescent="0.25">
      <c r="D3093" s="31">
        <v>-920.58699999999999</v>
      </c>
      <c r="E3093" s="28">
        <v>114.583</v>
      </c>
    </row>
    <row r="3094" spans="4:5" x14ac:dyDescent="0.25">
      <c r="D3094" s="31">
        <v>-920.57100000000003</v>
      </c>
      <c r="E3094" s="28">
        <v>114.711</v>
      </c>
    </row>
    <row r="3095" spans="4:5" x14ac:dyDescent="0.25">
      <c r="D3095" s="31">
        <v>-920.55499999999995</v>
      </c>
      <c r="E3095" s="28">
        <v>114.839</v>
      </c>
    </row>
    <row r="3096" spans="4:5" x14ac:dyDescent="0.25">
      <c r="D3096" s="31">
        <v>-920.53899999999999</v>
      </c>
      <c r="E3096" s="28">
        <v>114.968</v>
      </c>
    </row>
    <row r="3097" spans="4:5" x14ac:dyDescent="0.25">
      <c r="D3097" s="31">
        <v>-920.52300000000002</v>
      </c>
      <c r="E3097" s="28">
        <v>115.096</v>
      </c>
    </row>
    <row r="3098" spans="4:5" x14ac:dyDescent="0.25">
      <c r="D3098" s="31">
        <v>-920.50699999999995</v>
      </c>
      <c r="E3098" s="28">
        <v>115.224</v>
      </c>
    </row>
    <row r="3099" spans="4:5" x14ac:dyDescent="0.25">
      <c r="D3099" s="31">
        <v>-920.49099999999999</v>
      </c>
      <c r="E3099" s="28">
        <v>115.352</v>
      </c>
    </row>
    <row r="3100" spans="4:5" x14ac:dyDescent="0.25">
      <c r="D3100" s="31">
        <v>-920.47500000000002</v>
      </c>
      <c r="E3100" s="28">
        <v>115.48099999999999</v>
      </c>
    </row>
    <row r="3101" spans="4:5" x14ac:dyDescent="0.25">
      <c r="D3101" s="31">
        <v>-920.45899999999995</v>
      </c>
      <c r="E3101" s="28">
        <v>115.60899999999999</v>
      </c>
    </row>
    <row r="3102" spans="4:5" x14ac:dyDescent="0.25">
      <c r="D3102" s="31">
        <v>-920.44299999999998</v>
      </c>
      <c r="E3102" s="28">
        <v>115.73699999999999</v>
      </c>
    </row>
    <row r="3103" spans="4:5" x14ac:dyDescent="0.25">
      <c r="D3103" s="31">
        <v>-920.42700000000002</v>
      </c>
      <c r="E3103" s="28">
        <v>115.86499999999999</v>
      </c>
    </row>
    <row r="3104" spans="4:5" x14ac:dyDescent="0.25">
      <c r="D3104" s="31">
        <v>-920.41099999999994</v>
      </c>
      <c r="E3104" s="28">
        <v>115.99299999999999</v>
      </c>
    </row>
    <row r="3105" spans="4:5" x14ac:dyDescent="0.25">
      <c r="D3105" s="31">
        <v>-920.39499999999998</v>
      </c>
      <c r="E3105" s="28">
        <v>116.121</v>
      </c>
    </row>
    <row r="3106" spans="4:5" x14ac:dyDescent="0.25">
      <c r="D3106" s="31">
        <v>-920.37900000000002</v>
      </c>
      <c r="E3106" s="28">
        <v>116.249</v>
      </c>
    </row>
    <row r="3107" spans="4:5" x14ac:dyDescent="0.25">
      <c r="D3107" s="31">
        <v>-920.36300000000006</v>
      </c>
      <c r="E3107" s="28">
        <v>116.378</v>
      </c>
    </row>
    <row r="3108" spans="4:5" x14ac:dyDescent="0.25">
      <c r="D3108" s="31">
        <v>-920.34699999999998</v>
      </c>
      <c r="E3108" s="28">
        <v>116.506</v>
      </c>
    </row>
    <row r="3109" spans="4:5" x14ac:dyDescent="0.25">
      <c r="D3109" s="31">
        <v>-920.33100000000002</v>
      </c>
      <c r="E3109" s="28">
        <v>116.634</v>
      </c>
    </row>
    <row r="3110" spans="4:5" x14ac:dyDescent="0.25">
      <c r="D3110" s="31">
        <v>-920.31500000000005</v>
      </c>
      <c r="E3110" s="28">
        <v>116.762</v>
      </c>
    </row>
    <row r="3111" spans="4:5" x14ac:dyDescent="0.25">
      <c r="D3111" s="31">
        <v>-920.29899999999998</v>
      </c>
      <c r="E3111" s="28">
        <v>116.89</v>
      </c>
    </row>
    <row r="3112" spans="4:5" x14ac:dyDescent="0.25">
      <c r="D3112" s="31">
        <v>-920.28300000000002</v>
      </c>
      <c r="E3112" s="28">
        <v>117.018</v>
      </c>
    </row>
    <row r="3113" spans="4:5" x14ac:dyDescent="0.25">
      <c r="D3113" s="31">
        <v>-920.26700000000005</v>
      </c>
      <c r="E3113" s="28">
        <v>117.146</v>
      </c>
    </row>
    <row r="3114" spans="4:5" x14ac:dyDescent="0.25">
      <c r="D3114" s="31">
        <v>-920.25099999999998</v>
      </c>
      <c r="E3114" s="28">
        <v>117.274</v>
      </c>
    </row>
    <row r="3115" spans="4:5" x14ac:dyDescent="0.25">
      <c r="D3115" s="31">
        <v>-920.23500000000001</v>
      </c>
      <c r="E3115" s="28">
        <v>117.402</v>
      </c>
    </row>
    <row r="3116" spans="4:5" x14ac:dyDescent="0.25">
      <c r="D3116" s="31">
        <v>-920.21900000000005</v>
      </c>
      <c r="E3116" s="28">
        <v>117.53</v>
      </c>
    </row>
    <row r="3117" spans="4:5" x14ac:dyDescent="0.25">
      <c r="D3117" s="31">
        <v>-920.20299999999997</v>
      </c>
      <c r="E3117" s="28">
        <v>117.658</v>
      </c>
    </row>
    <row r="3118" spans="4:5" x14ac:dyDescent="0.25">
      <c r="D3118" s="31">
        <v>-920.18700000000001</v>
      </c>
      <c r="E3118" s="28">
        <v>117.786</v>
      </c>
    </row>
    <row r="3119" spans="4:5" x14ac:dyDescent="0.25">
      <c r="D3119" s="31">
        <v>-920.17100000000005</v>
      </c>
      <c r="E3119" s="28">
        <v>117.914</v>
      </c>
    </row>
    <row r="3120" spans="4:5" x14ac:dyDescent="0.25">
      <c r="D3120" s="31">
        <v>-920.15499999999997</v>
      </c>
      <c r="E3120" s="28">
        <v>118.042</v>
      </c>
    </row>
    <row r="3121" spans="4:5" x14ac:dyDescent="0.25">
      <c r="D3121" s="31">
        <v>-920.13900000000001</v>
      </c>
      <c r="E3121" s="28">
        <v>118.17</v>
      </c>
    </row>
    <row r="3122" spans="4:5" x14ac:dyDescent="0.25">
      <c r="D3122" s="31">
        <v>-920.12300000000005</v>
      </c>
      <c r="E3122" s="28">
        <v>118.298</v>
      </c>
    </row>
    <row r="3123" spans="4:5" x14ac:dyDescent="0.25">
      <c r="D3123" s="31">
        <v>-920.10699999999997</v>
      </c>
      <c r="E3123" s="28">
        <v>118.426</v>
      </c>
    </row>
    <row r="3124" spans="4:5" x14ac:dyDescent="0.25">
      <c r="D3124" s="31">
        <v>-920.09100000000001</v>
      </c>
      <c r="E3124" s="28">
        <v>118.553</v>
      </c>
    </row>
    <row r="3125" spans="4:5" x14ac:dyDescent="0.25">
      <c r="D3125" s="31">
        <v>-920.07500000000005</v>
      </c>
      <c r="E3125" s="28">
        <v>118.681</v>
      </c>
    </row>
    <row r="3126" spans="4:5" x14ac:dyDescent="0.25">
      <c r="D3126" s="31">
        <v>-920.05899999999997</v>
      </c>
      <c r="E3126" s="28">
        <v>118.809</v>
      </c>
    </row>
    <row r="3127" spans="4:5" x14ac:dyDescent="0.25">
      <c r="D3127" s="31">
        <v>-920.04300000000001</v>
      </c>
      <c r="E3127" s="28">
        <v>118.937</v>
      </c>
    </row>
    <row r="3128" spans="4:5" x14ac:dyDescent="0.25">
      <c r="D3128" s="31">
        <v>-920.02700000000004</v>
      </c>
      <c r="E3128" s="28">
        <v>119.065</v>
      </c>
    </row>
    <row r="3129" spans="4:5" x14ac:dyDescent="0.25">
      <c r="D3129" s="31">
        <v>-920.01099999999997</v>
      </c>
      <c r="E3129" s="28">
        <v>119.193</v>
      </c>
    </row>
    <row r="3130" spans="4:5" x14ac:dyDescent="0.25">
      <c r="D3130" s="31">
        <v>-919.995</v>
      </c>
      <c r="E3130" s="28">
        <v>119.321</v>
      </c>
    </row>
    <row r="3131" spans="4:5" x14ac:dyDescent="0.25">
      <c r="D3131" s="31">
        <v>-919.97900000000004</v>
      </c>
      <c r="E3131" s="28">
        <v>119.44799999999999</v>
      </c>
    </row>
    <row r="3132" spans="4:5" x14ac:dyDescent="0.25">
      <c r="D3132" s="31">
        <v>-919.96400000000006</v>
      </c>
      <c r="E3132" s="28">
        <v>119.57599999999999</v>
      </c>
    </row>
    <row r="3133" spans="4:5" x14ac:dyDescent="0.25">
      <c r="D3133" s="31">
        <v>-919.94799999999998</v>
      </c>
      <c r="E3133" s="28">
        <v>119.70399999999999</v>
      </c>
    </row>
    <row r="3134" spans="4:5" x14ac:dyDescent="0.25">
      <c r="D3134" s="31">
        <v>-919.93200000000002</v>
      </c>
      <c r="E3134" s="28">
        <v>119.83199999999999</v>
      </c>
    </row>
    <row r="3135" spans="4:5" x14ac:dyDescent="0.25">
      <c r="D3135" s="31">
        <v>-919.91600000000005</v>
      </c>
      <c r="E3135" s="28">
        <v>119.96</v>
      </c>
    </row>
    <row r="3136" spans="4:5" x14ac:dyDescent="0.25">
      <c r="D3136" s="31">
        <v>-919.9</v>
      </c>
      <c r="E3136" s="28">
        <v>120.087</v>
      </c>
    </row>
    <row r="3137" spans="4:5" x14ac:dyDescent="0.25">
      <c r="D3137" s="31">
        <v>-919.88400000000001</v>
      </c>
      <c r="E3137" s="28">
        <v>120.215</v>
      </c>
    </row>
    <row r="3138" spans="4:5" x14ac:dyDescent="0.25">
      <c r="D3138" s="31">
        <v>-919.86800000000005</v>
      </c>
      <c r="E3138" s="28">
        <v>120.343</v>
      </c>
    </row>
    <row r="3139" spans="4:5" x14ac:dyDescent="0.25">
      <c r="D3139" s="31">
        <v>-919.85199999999998</v>
      </c>
      <c r="E3139" s="28">
        <v>120.47</v>
      </c>
    </row>
    <row r="3140" spans="4:5" x14ac:dyDescent="0.25">
      <c r="D3140" s="31">
        <v>-919.83600000000001</v>
      </c>
      <c r="E3140" s="28">
        <v>120.598</v>
      </c>
    </row>
    <row r="3141" spans="4:5" x14ac:dyDescent="0.25">
      <c r="D3141" s="31">
        <v>-919.82</v>
      </c>
      <c r="E3141" s="28">
        <v>120.726</v>
      </c>
    </row>
    <row r="3142" spans="4:5" x14ac:dyDescent="0.25">
      <c r="D3142" s="31">
        <v>-919.80399999999997</v>
      </c>
      <c r="E3142" s="28">
        <v>120.854</v>
      </c>
    </row>
    <row r="3143" spans="4:5" x14ac:dyDescent="0.25">
      <c r="D3143" s="31">
        <v>-919.78800000000001</v>
      </c>
      <c r="E3143" s="28">
        <v>120.98099999999999</v>
      </c>
    </row>
    <row r="3144" spans="4:5" x14ac:dyDescent="0.25">
      <c r="D3144" s="31">
        <v>-919.77200000000005</v>
      </c>
      <c r="E3144" s="28">
        <v>121.10899999999999</v>
      </c>
    </row>
    <row r="3145" spans="4:5" x14ac:dyDescent="0.25">
      <c r="D3145" s="31">
        <v>-919.75599999999997</v>
      </c>
      <c r="E3145" s="28">
        <v>121.236</v>
      </c>
    </row>
    <row r="3146" spans="4:5" x14ac:dyDescent="0.25">
      <c r="D3146" s="31">
        <v>-919.74</v>
      </c>
      <c r="E3146" s="28">
        <v>121.364</v>
      </c>
    </row>
    <row r="3147" spans="4:5" x14ac:dyDescent="0.25">
      <c r="D3147" s="31">
        <v>-919.72400000000005</v>
      </c>
      <c r="E3147" s="28">
        <v>121.492</v>
      </c>
    </row>
    <row r="3148" spans="4:5" x14ac:dyDescent="0.25">
      <c r="D3148" s="31">
        <v>-919.70799999999997</v>
      </c>
      <c r="E3148" s="28">
        <v>121.619</v>
      </c>
    </row>
    <row r="3149" spans="4:5" x14ac:dyDescent="0.25">
      <c r="D3149" s="31">
        <v>-919.69200000000001</v>
      </c>
      <c r="E3149" s="28">
        <v>121.747</v>
      </c>
    </row>
    <row r="3150" spans="4:5" x14ac:dyDescent="0.25">
      <c r="D3150" s="31">
        <v>-919.67600000000004</v>
      </c>
      <c r="E3150" s="28">
        <v>121.875</v>
      </c>
    </row>
    <row r="3151" spans="4:5" x14ac:dyDescent="0.25">
      <c r="D3151" s="31">
        <v>-919.66</v>
      </c>
      <c r="E3151" s="28">
        <v>122.002</v>
      </c>
    </row>
    <row r="3152" spans="4:5" x14ac:dyDescent="0.25">
      <c r="D3152" s="31">
        <v>-919.64400000000001</v>
      </c>
      <c r="E3152" s="28">
        <v>122.13</v>
      </c>
    </row>
    <row r="3153" spans="4:5" x14ac:dyDescent="0.25">
      <c r="D3153" s="31">
        <v>-919.62800000000004</v>
      </c>
      <c r="E3153" s="28">
        <v>122.25700000000001</v>
      </c>
    </row>
    <row r="3154" spans="4:5" x14ac:dyDescent="0.25">
      <c r="D3154" s="31">
        <v>-919.61199999999997</v>
      </c>
      <c r="E3154" s="28">
        <v>122.38500000000001</v>
      </c>
    </row>
    <row r="3155" spans="4:5" x14ac:dyDescent="0.25">
      <c r="D3155" s="31">
        <v>-919.596</v>
      </c>
      <c r="E3155" s="28">
        <v>122.512</v>
      </c>
    </row>
    <row r="3156" spans="4:5" x14ac:dyDescent="0.25">
      <c r="D3156" s="31">
        <v>-919.58</v>
      </c>
      <c r="E3156" s="28">
        <v>122.64</v>
      </c>
    </row>
    <row r="3157" spans="4:5" x14ac:dyDescent="0.25">
      <c r="D3157" s="31">
        <v>-919.56399999999996</v>
      </c>
      <c r="E3157" s="28">
        <v>122.767</v>
      </c>
    </row>
    <row r="3158" spans="4:5" x14ac:dyDescent="0.25">
      <c r="D3158" s="31">
        <v>-919.548</v>
      </c>
      <c r="E3158" s="28">
        <v>122.895</v>
      </c>
    </row>
    <row r="3159" spans="4:5" x14ac:dyDescent="0.25">
      <c r="D3159" s="31">
        <v>-919.53200000000004</v>
      </c>
      <c r="E3159" s="28">
        <v>123.02200000000001</v>
      </c>
    </row>
    <row r="3160" spans="4:5" x14ac:dyDescent="0.25">
      <c r="D3160" s="31">
        <v>-919.51599999999996</v>
      </c>
      <c r="E3160" s="28">
        <v>123.15</v>
      </c>
    </row>
    <row r="3161" spans="4:5" x14ac:dyDescent="0.25">
      <c r="D3161" s="31">
        <v>-919.5</v>
      </c>
      <c r="E3161" s="28">
        <v>123.277</v>
      </c>
    </row>
    <row r="3162" spans="4:5" x14ac:dyDescent="0.25">
      <c r="D3162" s="31">
        <v>-919.48400000000004</v>
      </c>
      <c r="E3162" s="28">
        <v>123.405</v>
      </c>
    </row>
    <row r="3163" spans="4:5" x14ac:dyDescent="0.25">
      <c r="D3163" s="31">
        <v>-919.46799999999996</v>
      </c>
      <c r="E3163" s="28">
        <v>123.532</v>
      </c>
    </row>
    <row r="3164" spans="4:5" x14ac:dyDescent="0.25">
      <c r="D3164" s="31">
        <v>-919.452</v>
      </c>
      <c r="E3164" s="28">
        <v>123.65900000000001</v>
      </c>
    </row>
    <row r="3165" spans="4:5" x14ac:dyDescent="0.25">
      <c r="D3165" s="31">
        <v>-919.43600000000004</v>
      </c>
      <c r="E3165" s="28">
        <v>123.78700000000001</v>
      </c>
    </row>
    <row r="3166" spans="4:5" x14ac:dyDescent="0.25">
      <c r="D3166" s="31">
        <v>-919.42</v>
      </c>
      <c r="E3166" s="28">
        <v>123.914</v>
      </c>
    </row>
    <row r="3167" spans="4:5" x14ac:dyDescent="0.25">
      <c r="D3167" s="31">
        <v>-919.404</v>
      </c>
      <c r="E3167" s="28">
        <v>124.042</v>
      </c>
    </row>
    <row r="3168" spans="4:5" x14ac:dyDescent="0.25">
      <c r="D3168" s="31">
        <v>-919.38800000000003</v>
      </c>
      <c r="E3168" s="28">
        <v>124.169</v>
      </c>
    </row>
    <row r="3169" spans="4:5" x14ac:dyDescent="0.25">
      <c r="D3169" s="31">
        <v>-919.37199999999996</v>
      </c>
      <c r="E3169" s="28">
        <v>124.29600000000001</v>
      </c>
    </row>
    <row r="3170" spans="4:5" x14ac:dyDescent="0.25">
      <c r="D3170" s="31">
        <v>-919.35599999999999</v>
      </c>
      <c r="E3170" s="28">
        <v>124.42400000000001</v>
      </c>
    </row>
    <row r="3171" spans="4:5" x14ac:dyDescent="0.25">
      <c r="D3171" s="31">
        <v>-919.34</v>
      </c>
      <c r="E3171" s="28">
        <v>124.551</v>
      </c>
    </row>
    <row r="3172" spans="4:5" x14ac:dyDescent="0.25">
      <c r="D3172" s="31">
        <v>-919.32399999999996</v>
      </c>
      <c r="E3172" s="28">
        <v>124.678</v>
      </c>
    </row>
    <row r="3173" spans="4:5" x14ac:dyDescent="0.25">
      <c r="D3173" s="31">
        <v>-919.30799999999999</v>
      </c>
      <c r="E3173" s="28">
        <v>124.806</v>
      </c>
    </row>
    <row r="3174" spans="4:5" x14ac:dyDescent="0.25">
      <c r="D3174" s="31">
        <v>-919.29200000000003</v>
      </c>
      <c r="E3174" s="28">
        <v>124.93300000000001</v>
      </c>
    </row>
    <row r="3175" spans="4:5" x14ac:dyDescent="0.25">
      <c r="D3175" s="31">
        <v>-919.27599999999995</v>
      </c>
      <c r="E3175" s="28">
        <v>125.06</v>
      </c>
    </row>
    <row r="3176" spans="4:5" x14ac:dyDescent="0.25">
      <c r="D3176" s="31">
        <v>-919.26</v>
      </c>
      <c r="E3176" s="28">
        <v>125.187</v>
      </c>
    </row>
    <row r="3177" spans="4:5" x14ac:dyDescent="0.25">
      <c r="D3177" s="31">
        <v>-919.24400000000003</v>
      </c>
      <c r="E3177" s="28">
        <v>125.315</v>
      </c>
    </row>
    <row r="3178" spans="4:5" x14ac:dyDescent="0.25">
      <c r="D3178" s="31">
        <v>-919.22799999999995</v>
      </c>
      <c r="E3178" s="28">
        <v>125.44199999999999</v>
      </c>
    </row>
    <row r="3179" spans="4:5" x14ac:dyDescent="0.25">
      <c r="D3179" s="31">
        <v>-919.21199999999999</v>
      </c>
      <c r="E3179" s="28">
        <v>125.569</v>
      </c>
    </row>
    <row r="3180" spans="4:5" x14ac:dyDescent="0.25">
      <c r="D3180" s="31">
        <v>-919.19600000000003</v>
      </c>
      <c r="E3180" s="28">
        <v>125.696</v>
      </c>
    </row>
    <row r="3181" spans="4:5" x14ac:dyDescent="0.25">
      <c r="D3181" s="31">
        <v>-919.18</v>
      </c>
      <c r="E3181" s="28">
        <v>125.82299999999999</v>
      </c>
    </row>
    <row r="3182" spans="4:5" x14ac:dyDescent="0.25">
      <c r="D3182" s="31">
        <v>-919.16399999999999</v>
      </c>
      <c r="E3182" s="28">
        <v>125.95099999999999</v>
      </c>
    </row>
    <row r="3183" spans="4:5" x14ac:dyDescent="0.25">
      <c r="D3183" s="31">
        <v>-919.14800000000002</v>
      </c>
      <c r="E3183" s="28">
        <v>126.078</v>
      </c>
    </row>
    <row r="3184" spans="4:5" x14ac:dyDescent="0.25">
      <c r="D3184" s="31">
        <v>-919.13199999999995</v>
      </c>
      <c r="E3184" s="28">
        <v>126.205</v>
      </c>
    </row>
    <row r="3185" spans="4:5" x14ac:dyDescent="0.25">
      <c r="D3185" s="31">
        <v>-919.11599999999999</v>
      </c>
      <c r="E3185" s="28">
        <v>126.33199999999999</v>
      </c>
    </row>
    <row r="3186" spans="4:5" x14ac:dyDescent="0.25">
      <c r="D3186" s="31">
        <v>-919.1</v>
      </c>
      <c r="E3186" s="28">
        <v>126.459</v>
      </c>
    </row>
    <row r="3187" spans="4:5" x14ac:dyDescent="0.25">
      <c r="D3187" s="31">
        <v>-919.08399999999995</v>
      </c>
      <c r="E3187" s="28">
        <v>126.586</v>
      </c>
    </row>
    <row r="3188" spans="4:5" x14ac:dyDescent="0.25">
      <c r="D3188" s="31">
        <v>-919.06799999999998</v>
      </c>
      <c r="E3188" s="28">
        <v>126.714</v>
      </c>
    </row>
    <row r="3189" spans="4:5" x14ac:dyDescent="0.25">
      <c r="D3189" s="31">
        <v>-919.05200000000002</v>
      </c>
      <c r="E3189" s="28">
        <v>126.84099999999999</v>
      </c>
    </row>
    <row r="3190" spans="4:5" x14ac:dyDescent="0.25">
      <c r="D3190" s="31">
        <v>-919.03599999999994</v>
      </c>
      <c r="E3190" s="28">
        <v>126.968</v>
      </c>
    </row>
    <row r="3191" spans="4:5" x14ac:dyDescent="0.25">
      <c r="D3191" s="31">
        <v>-919.02</v>
      </c>
      <c r="E3191" s="28">
        <v>127.095</v>
      </c>
    </row>
    <row r="3192" spans="4:5" x14ac:dyDescent="0.25">
      <c r="D3192" s="31">
        <v>-919.00400000000002</v>
      </c>
      <c r="E3192" s="28">
        <v>127.22199999999999</v>
      </c>
    </row>
    <row r="3193" spans="4:5" x14ac:dyDescent="0.25">
      <c r="D3193" s="31">
        <v>-918.98800000000006</v>
      </c>
      <c r="E3193" s="28">
        <v>127.349</v>
      </c>
    </row>
    <row r="3194" spans="4:5" x14ac:dyDescent="0.25">
      <c r="D3194" s="31">
        <v>-918.97199999999998</v>
      </c>
      <c r="E3194" s="28">
        <v>127.476</v>
      </c>
    </row>
    <row r="3195" spans="4:5" x14ac:dyDescent="0.25">
      <c r="D3195" s="31">
        <v>-918.95600000000002</v>
      </c>
      <c r="E3195" s="28">
        <v>127.60299999999999</v>
      </c>
    </row>
    <row r="3196" spans="4:5" x14ac:dyDescent="0.25">
      <c r="D3196" s="31">
        <v>-918.94</v>
      </c>
      <c r="E3196" s="28">
        <v>127.73</v>
      </c>
    </row>
    <row r="3197" spans="4:5" x14ac:dyDescent="0.25">
      <c r="D3197" s="31">
        <v>-918.92399999999998</v>
      </c>
      <c r="E3197" s="28">
        <v>127.857</v>
      </c>
    </row>
    <row r="3198" spans="4:5" x14ac:dyDescent="0.25">
      <c r="D3198" s="31">
        <v>-918.90800000000002</v>
      </c>
      <c r="E3198" s="28">
        <v>127.98399999999999</v>
      </c>
    </row>
    <row r="3199" spans="4:5" x14ac:dyDescent="0.25">
      <c r="D3199" s="31">
        <v>-918.89200000000005</v>
      </c>
      <c r="E3199" s="28">
        <v>128.11099999999999</v>
      </c>
    </row>
    <row r="3200" spans="4:5" x14ac:dyDescent="0.25">
      <c r="D3200" s="31">
        <v>-918.87599999999998</v>
      </c>
      <c r="E3200" s="28">
        <v>128.238</v>
      </c>
    </row>
    <row r="3201" spans="4:5" x14ac:dyDescent="0.25">
      <c r="D3201" s="31">
        <v>-918.86</v>
      </c>
      <c r="E3201" s="28">
        <v>128.36500000000001</v>
      </c>
    </row>
    <row r="3202" spans="4:5" x14ac:dyDescent="0.25">
      <c r="D3202" s="31">
        <v>-918.84400000000005</v>
      </c>
      <c r="E3202" s="28">
        <v>128.49199999999999</v>
      </c>
    </row>
    <row r="3203" spans="4:5" x14ac:dyDescent="0.25">
      <c r="D3203" s="31">
        <v>-918.82799999999997</v>
      </c>
      <c r="E3203" s="28">
        <v>128.619</v>
      </c>
    </row>
    <row r="3204" spans="4:5" x14ac:dyDescent="0.25">
      <c r="D3204" s="31">
        <v>-918.81200000000001</v>
      </c>
      <c r="E3204" s="28">
        <v>128.74600000000001</v>
      </c>
    </row>
    <row r="3205" spans="4:5" x14ac:dyDescent="0.25">
      <c r="D3205" s="31">
        <v>-918.79600000000005</v>
      </c>
      <c r="E3205" s="28">
        <v>128.87299999999999</v>
      </c>
    </row>
    <row r="3206" spans="4:5" x14ac:dyDescent="0.25">
      <c r="D3206" s="31">
        <v>-918.78</v>
      </c>
      <c r="E3206" s="28">
        <v>128.999</v>
      </c>
    </row>
    <row r="3207" spans="4:5" x14ac:dyDescent="0.25">
      <c r="D3207" s="31">
        <v>-918.76400000000001</v>
      </c>
      <c r="E3207" s="28">
        <v>129.126</v>
      </c>
    </row>
    <row r="3208" spans="4:5" x14ac:dyDescent="0.25">
      <c r="D3208" s="31">
        <v>-918.74800000000005</v>
      </c>
      <c r="E3208" s="28">
        <v>129.25299999999999</v>
      </c>
    </row>
    <row r="3209" spans="4:5" x14ac:dyDescent="0.25">
      <c r="D3209" s="31">
        <v>-918.73199999999997</v>
      </c>
      <c r="E3209" s="28">
        <v>129.38</v>
      </c>
    </row>
    <row r="3210" spans="4:5" x14ac:dyDescent="0.25">
      <c r="D3210" s="31">
        <v>-918.71600000000001</v>
      </c>
      <c r="E3210" s="28">
        <v>129.50700000000001</v>
      </c>
    </row>
    <row r="3211" spans="4:5" x14ac:dyDescent="0.25">
      <c r="D3211" s="31">
        <v>-918.7</v>
      </c>
      <c r="E3211" s="28">
        <v>129.63399999999999</v>
      </c>
    </row>
    <row r="3212" spans="4:5" x14ac:dyDescent="0.25">
      <c r="D3212" s="31">
        <v>-918.68399999999997</v>
      </c>
      <c r="E3212" s="28">
        <v>129.761</v>
      </c>
    </row>
    <row r="3213" spans="4:5" x14ac:dyDescent="0.25">
      <c r="D3213" s="31">
        <v>-918.66800000000001</v>
      </c>
      <c r="E3213" s="28">
        <v>129.887</v>
      </c>
    </row>
    <row r="3214" spans="4:5" x14ac:dyDescent="0.25">
      <c r="D3214" s="31">
        <v>-918.65200000000004</v>
      </c>
      <c r="E3214" s="28">
        <v>130.01400000000001</v>
      </c>
    </row>
    <row r="3215" spans="4:5" x14ac:dyDescent="0.25">
      <c r="D3215" s="31">
        <v>-918.63599999999997</v>
      </c>
      <c r="E3215" s="28">
        <v>130.14099999999999</v>
      </c>
    </row>
    <row r="3216" spans="4:5" x14ac:dyDescent="0.25">
      <c r="D3216" s="31">
        <v>-918.62</v>
      </c>
      <c r="E3216" s="28">
        <v>130.268</v>
      </c>
    </row>
    <row r="3217" spans="4:5" x14ac:dyDescent="0.25">
      <c r="D3217" s="31">
        <v>-918.60400000000004</v>
      </c>
      <c r="E3217" s="28">
        <v>130.39400000000001</v>
      </c>
    </row>
    <row r="3218" spans="4:5" x14ac:dyDescent="0.25">
      <c r="D3218" s="31">
        <v>-918.58799999999997</v>
      </c>
      <c r="E3218" s="28">
        <v>130.52099999999999</v>
      </c>
    </row>
    <row r="3219" spans="4:5" x14ac:dyDescent="0.25">
      <c r="D3219" s="31">
        <v>-918.572</v>
      </c>
      <c r="E3219" s="28">
        <v>130.648</v>
      </c>
    </row>
    <row r="3220" spans="4:5" x14ac:dyDescent="0.25">
      <c r="D3220" s="31">
        <v>-918.55600000000004</v>
      </c>
      <c r="E3220" s="28">
        <v>130.77500000000001</v>
      </c>
    </row>
    <row r="3221" spans="4:5" x14ac:dyDescent="0.25">
      <c r="D3221" s="31">
        <v>-918.54</v>
      </c>
      <c r="E3221" s="28">
        <v>130.90100000000001</v>
      </c>
    </row>
    <row r="3222" spans="4:5" x14ac:dyDescent="0.25">
      <c r="D3222" s="31">
        <v>-918.524</v>
      </c>
      <c r="E3222" s="28">
        <v>131.02799999999999</v>
      </c>
    </row>
    <row r="3223" spans="4:5" x14ac:dyDescent="0.25">
      <c r="D3223" s="31">
        <v>-918.50800000000004</v>
      </c>
      <c r="E3223" s="28">
        <v>131.155</v>
      </c>
    </row>
    <row r="3224" spans="4:5" x14ac:dyDescent="0.25">
      <c r="D3224" s="31">
        <v>-918.49199999999996</v>
      </c>
      <c r="E3224" s="28">
        <v>131.28100000000001</v>
      </c>
    </row>
    <row r="3225" spans="4:5" x14ac:dyDescent="0.25">
      <c r="D3225" s="31">
        <v>-918.476</v>
      </c>
      <c r="E3225" s="28">
        <v>131.40799999999999</v>
      </c>
    </row>
    <row r="3226" spans="4:5" x14ac:dyDescent="0.25">
      <c r="D3226" s="31">
        <v>-918.46</v>
      </c>
      <c r="E3226" s="28">
        <v>131.535</v>
      </c>
    </row>
    <row r="3227" spans="4:5" x14ac:dyDescent="0.25">
      <c r="D3227" s="31">
        <v>-918.44399999999996</v>
      </c>
      <c r="E3227" s="28">
        <v>131.661</v>
      </c>
    </row>
    <row r="3228" spans="4:5" x14ac:dyDescent="0.25">
      <c r="D3228" s="31">
        <v>-918.428</v>
      </c>
      <c r="E3228" s="28">
        <v>131.78800000000001</v>
      </c>
    </row>
    <row r="3229" spans="4:5" x14ac:dyDescent="0.25">
      <c r="D3229" s="31">
        <v>-918.41200000000003</v>
      </c>
      <c r="E3229" s="28">
        <v>131.91399999999999</v>
      </c>
    </row>
    <row r="3230" spans="4:5" x14ac:dyDescent="0.25">
      <c r="D3230" s="31">
        <v>-918.39599999999996</v>
      </c>
      <c r="E3230" s="28">
        <v>132.041</v>
      </c>
    </row>
    <row r="3231" spans="4:5" x14ac:dyDescent="0.25">
      <c r="D3231" s="31">
        <v>-918.38</v>
      </c>
      <c r="E3231" s="28">
        <v>132.16800000000001</v>
      </c>
    </row>
    <row r="3232" spans="4:5" x14ac:dyDescent="0.25">
      <c r="D3232" s="31">
        <v>-918.36400000000003</v>
      </c>
      <c r="E3232" s="28">
        <v>132.29400000000001</v>
      </c>
    </row>
    <row r="3233" spans="4:5" x14ac:dyDescent="0.25">
      <c r="D3233" s="31">
        <v>-918.34799999999996</v>
      </c>
      <c r="E3233" s="28">
        <v>132.42099999999999</v>
      </c>
    </row>
    <row r="3234" spans="4:5" x14ac:dyDescent="0.25">
      <c r="D3234" s="31">
        <v>-918.33199999999999</v>
      </c>
      <c r="E3234" s="28">
        <v>132.547</v>
      </c>
    </row>
    <row r="3235" spans="4:5" x14ac:dyDescent="0.25">
      <c r="D3235" s="31">
        <v>-918.31600000000003</v>
      </c>
      <c r="E3235" s="28">
        <v>132.67400000000001</v>
      </c>
    </row>
    <row r="3236" spans="4:5" x14ac:dyDescent="0.25">
      <c r="D3236" s="31">
        <v>-918.3</v>
      </c>
      <c r="E3236" s="28">
        <v>132.80000000000001</v>
      </c>
    </row>
    <row r="3237" spans="4:5" x14ac:dyDescent="0.25">
      <c r="D3237" s="31">
        <v>-918.28399999999999</v>
      </c>
      <c r="E3237" s="28">
        <v>132.92699999999999</v>
      </c>
    </row>
    <row r="3238" spans="4:5" x14ac:dyDescent="0.25">
      <c r="D3238" s="31">
        <v>-918.26800000000003</v>
      </c>
      <c r="E3238" s="28">
        <v>133.053</v>
      </c>
    </row>
    <row r="3239" spans="4:5" x14ac:dyDescent="0.25">
      <c r="D3239" s="31">
        <v>-918.25199999999995</v>
      </c>
      <c r="E3239" s="28">
        <v>133.18</v>
      </c>
    </row>
    <row r="3240" spans="4:5" x14ac:dyDescent="0.25">
      <c r="D3240" s="31">
        <v>-918.23599999999999</v>
      </c>
      <c r="E3240" s="28">
        <v>133.30600000000001</v>
      </c>
    </row>
    <row r="3241" spans="4:5" x14ac:dyDescent="0.25">
      <c r="D3241" s="31">
        <v>-918.22</v>
      </c>
      <c r="E3241" s="28">
        <v>133.43299999999999</v>
      </c>
    </row>
    <row r="3242" spans="4:5" x14ac:dyDescent="0.25">
      <c r="D3242" s="31">
        <v>-918.20399999999995</v>
      </c>
      <c r="E3242" s="28">
        <v>133.559</v>
      </c>
    </row>
    <row r="3243" spans="4:5" x14ac:dyDescent="0.25">
      <c r="D3243" s="31">
        <v>-918.18799999999999</v>
      </c>
      <c r="E3243" s="28">
        <v>133.68600000000001</v>
      </c>
    </row>
    <row r="3244" spans="4:5" x14ac:dyDescent="0.25">
      <c r="D3244" s="31">
        <v>-918.17200000000003</v>
      </c>
      <c r="E3244" s="28">
        <v>133.81200000000001</v>
      </c>
    </row>
    <row r="3245" spans="4:5" x14ac:dyDescent="0.25">
      <c r="D3245" s="31">
        <v>-918.15599999999995</v>
      </c>
      <c r="E3245" s="28">
        <v>133.93799999999999</v>
      </c>
    </row>
    <row r="3246" spans="4:5" x14ac:dyDescent="0.25">
      <c r="D3246" s="31">
        <v>-918.14099999999996</v>
      </c>
      <c r="E3246" s="28">
        <v>134.065</v>
      </c>
    </row>
    <row r="3247" spans="4:5" x14ac:dyDescent="0.25">
      <c r="D3247" s="31">
        <v>-918.125</v>
      </c>
      <c r="E3247" s="28">
        <v>134.191</v>
      </c>
    </row>
    <row r="3248" spans="4:5" x14ac:dyDescent="0.25">
      <c r="D3248" s="31">
        <v>-918.10900000000004</v>
      </c>
      <c r="E3248" s="28">
        <v>134.31800000000001</v>
      </c>
    </row>
    <row r="3249" spans="4:5" x14ac:dyDescent="0.25">
      <c r="D3249" s="31">
        <v>-918.09299999999996</v>
      </c>
      <c r="E3249" s="28">
        <v>134.44399999999999</v>
      </c>
    </row>
    <row r="3250" spans="4:5" x14ac:dyDescent="0.25">
      <c r="D3250" s="31">
        <v>-918.077</v>
      </c>
      <c r="E3250" s="28">
        <v>134.57</v>
      </c>
    </row>
    <row r="3251" spans="4:5" x14ac:dyDescent="0.25">
      <c r="D3251" s="31">
        <v>-918.06100000000004</v>
      </c>
      <c r="E3251" s="28">
        <v>134.697</v>
      </c>
    </row>
    <row r="3252" spans="4:5" x14ac:dyDescent="0.25">
      <c r="D3252" s="31">
        <v>-918.04499999999996</v>
      </c>
      <c r="E3252" s="28">
        <v>134.82300000000001</v>
      </c>
    </row>
    <row r="3253" spans="4:5" x14ac:dyDescent="0.25">
      <c r="D3253" s="31">
        <v>-918.029</v>
      </c>
      <c r="E3253" s="28">
        <v>134.94900000000001</v>
      </c>
    </row>
    <row r="3254" spans="4:5" x14ac:dyDescent="0.25">
      <c r="D3254" s="31">
        <v>-918.01300000000003</v>
      </c>
      <c r="E3254" s="28">
        <v>135.07599999999999</v>
      </c>
    </row>
    <row r="3255" spans="4:5" x14ac:dyDescent="0.25">
      <c r="D3255" s="31">
        <v>-917.99699999999996</v>
      </c>
      <c r="E3255" s="28">
        <v>135.202</v>
      </c>
    </row>
    <row r="3256" spans="4:5" x14ac:dyDescent="0.25">
      <c r="D3256" s="31">
        <v>-917.98099999999999</v>
      </c>
      <c r="E3256" s="28">
        <v>135.328</v>
      </c>
    </row>
    <row r="3257" spans="4:5" x14ac:dyDescent="0.25">
      <c r="D3257" s="31">
        <v>-917.96500000000003</v>
      </c>
      <c r="E3257" s="28">
        <v>135.45400000000001</v>
      </c>
    </row>
    <row r="3258" spans="4:5" x14ac:dyDescent="0.25">
      <c r="D3258" s="31">
        <v>-917.94899999999996</v>
      </c>
      <c r="E3258" s="28">
        <v>135.58099999999999</v>
      </c>
    </row>
    <row r="3259" spans="4:5" x14ac:dyDescent="0.25">
      <c r="D3259" s="31">
        <v>-917.93299999999999</v>
      </c>
      <c r="E3259" s="28">
        <v>135.70699999999999</v>
      </c>
    </row>
    <row r="3260" spans="4:5" x14ac:dyDescent="0.25">
      <c r="D3260" s="31">
        <v>-917.91700000000003</v>
      </c>
      <c r="E3260" s="28">
        <v>135.833</v>
      </c>
    </row>
    <row r="3261" spans="4:5" x14ac:dyDescent="0.25">
      <c r="D3261" s="31">
        <v>-917.90099999999995</v>
      </c>
      <c r="E3261" s="28">
        <v>135.959</v>
      </c>
    </row>
    <row r="3262" spans="4:5" x14ac:dyDescent="0.25">
      <c r="D3262" s="31">
        <v>-917.88499999999999</v>
      </c>
      <c r="E3262" s="28">
        <v>136.08500000000001</v>
      </c>
    </row>
    <row r="3263" spans="4:5" x14ac:dyDescent="0.25">
      <c r="D3263" s="31">
        <v>-917.86900000000003</v>
      </c>
      <c r="E3263" s="28">
        <v>136.21199999999999</v>
      </c>
    </row>
    <row r="3264" spans="4:5" x14ac:dyDescent="0.25">
      <c r="D3264" s="31">
        <v>-917.85299999999995</v>
      </c>
      <c r="E3264" s="28">
        <v>136.33799999999999</v>
      </c>
    </row>
    <row r="3265" spans="4:5" x14ac:dyDescent="0.25">
      <c r="D3265" s="31">
        <v>-917.83699999999999</v>
      </c>
      <c r="E3265" s="28">
        <v>136.464</v>
      </c>
    </row>
    <row r="3266" spans="4:5" x14ac:dyDescent="0.25">
      <c r="D3266" s="31">
        <v>-917.82100000000003</v>
      </c>
      <c r="E3266" s="28">
        <v>136.59</v>
      </c>
    </row>
    <row r="3267" spans="4:5" x14ac:dyDescent="0.25">
      <c r="D3267" s="31">
        <v>-917.80499999999995</v>
      </c>
      <c r="E3267" s="28">
        <v>136.71600000000001</v>
      </c>
    </row>
    <row r="3268" spans="4:5" x14ac:dyDescent="0.25">
      <c r="D3268" s="31">
        <v>-917.78899999999999</v>
      </c>
      <c r="E3268" s="28">
        <v>136.84200000000001</v>
      </c>
    </row>
    <row r="3269" spans="4:5" x14ac:dyDescent="0.25">
      <c r="D3269" s="31">
        <v>-917.77300000000002</v>
      </c>
      <c r="E3269" s="28">
        <v>136.96799999999999</v>
      </c>
    </row>
    <row r="3270" spans="4:5" x14ac:dyDescent="0.25">
      <c r="D3270" s="31">
        <v>-917.75699999999995</v>
      </c>
      <c r="E3270" s="28">
        <v>137.09399999999999</v>
      </c>
    </row>
    <row r="3271" spans="4:5" x14ac:dyDescent="0.25">
      <c r="D3271" s="31">
        <v>-917.74099999999999</v>
      </c>
      <c r="E3271" s="28">
        <v>137.22</v>
      </c>
    </row>
    <row r="3272" spans="4:5" x14ac:dyDescent="0.25">
      <c r="D3272" s="31">
        <v>-917.72500000000002</v>
      </c>
      <c r="E3272" s="28">
        <v>137.346</v>
      </c>
    </row>
    <row r="3273" spans="4:5" x14ac:dyDescent="0.25">
      <c r="D3273" s="31">
        <v>-917.70899999999995</v>
      </c>
      <c r="E3273" s="28">
        <v>137.47300000000001</v>
      </c>
    </row>
    <row r="3274" spans="4:5" x14ac:dyDescent="0.25">
      <c r="D3274" s="31">
        <v>-917.69299999999998</v>
      </c>
      <c r="E3274" s="28">
        <v>137.59899999999999</v>
      </c>
    </row>
    <row r="3275" spans="4:5" x14ac:dyDescent="0.25">
      <c r="D3275" s="31">
        <v>-917.67700000000002</v>
      </c>
      <c r="E3275" s="28">
        <v>137.72499999999999</v>
      </c>
    </row>
    <row r="3276" spans="4:5" x14ac:dyDescent="0.25">
      <c r="D3276" s="31">
        <v>-917.66099999999994</v>
      </c>
      <c r="E3276" s="28">
        <v>137.851</v>
      </c>
    </row>
    <row r="3277" spans="4:5" x14ac:dyDescent="0.25">
      <c r="D3277" s="31">
        <v>-917.64499999999998</v>
      </c>
      <c r="E3277" s="28">
        <v>137.977</v>
      </c>
    </row>
    <row r="3278" spans="4:5" x14ac:dyDescent="0.25">
      <c r="D3278" s="31">
        <v>-917.62900000000002</v>
      </c>
      <c r="E3278" s="28">
        <v>138.10300000000001</v>
      </c>
    </row>
    <row r="3279" spans="4:5" x14ac:dyDescent="0.25">
      <c r="D3279" s="31">
        <v>-917.61300000000006</v>
      </c>
      <c r="E3279" s="28">
        <v>138.22900000000001</v>
      </c>
    </row>
    <row r="3280" spans="4:5" x14ac:dyDescent="0.25">
      <c r="D3280" s="31">
        <v>-917.59699999999998</v>
      </c>
      <c r="E3280" s="28">
        <v>138.35499999999999</v>
      </c>
    </row>
    <row r="3281" spans="4:5" x14ac:dyDescent="0.25">
      <c r="D3281" s="31">
        <v>-917.58100000000002</v>
      </c>
      <c r="E3281" s="28">
        <v>138.47999999999999</v>
      </c>
    </row>
    <row r="3282" spans="4:5" x14ac:dyDescent="0.25">
      <c r="D3282" s="31">
        <v>-917.56500000000005</v>
      </c>
      <c r="E3282" s="28">
        <v>138.60599999999999</v>
      </c>
    </row>
    <row r="3283" spans="4:5" x14ac:dyDescent="0.25">
      <c r="D3283" s="31">
        <v>-917.54899999999998</v>
      </c>
      <c r="E3283" s="28">
        <v>138.732</v>
      </c>
    </row>
    <row r="3284" spans="4:5" x14ac:dyDescent="0.25">
      <c r="D3284" s="31">
        <v>-917.53300000000002</v>
      </c>
      <c r="E3284" s="28">
        <v>138.858</v>
      </c>
    </row>
    <row r="3285" spans="4:5" x14ac:dyDescent="0.25">
      <c r="D3285" s="31">
        <v>-917.51700000000005</v>
      </c>
      <c r="E3285" s="28">
        <v>138.98400000000001</v>
      </c>
    </row>
    <row r="3286" spans="4:5" x14ac:dyDescent="0.25">
      <c r="D3286" s="31">
        <v>-917.50099999999998</v>
      </c>
      <c r="E3286" s="28">
        <v>139.11000000000001</v>
      </c>
    </row>
    <row r="3287" spans="4:5" x14ac:dyDescent="0.25">
      <c r="D3287" s="31">
        <v>-917.48500000000001</v>
      </c>
      <c r="E3287" s="28">
        <v>139.23599999999999</v>
      </c>
    </row>
    <row r="3288" spans="4:5" x14ac:dyDescent="0.25">
      <c r="D3288" s="31">
        <v>-917.46900000000005</v>
      </c>
      <c r="E3288" s="28">
        <v>139.36199999999999</v>
      </c>
    </row>
    <row r="3289" spans="4:5" x14ac:dyDescent="0.25">
      <c r="D3289" s="31">
        <v>-917.45299999999997</v>
      </c>
      <c r="E3289" s="28">
        <v>139.488</v>
      </c>
    </row>
    <row r="3290" spans="4:5" x14ac:dyDescent="0.25">
      <c r="D3290" s="31">
        <v>-917.43700000000001</v>
      </c>
      <c r="E3290" s="28">
        <v>139.613</v>
      </c>
    </row>
    <row r="3291" spans="4:5" x14ac:dyDescent="0.25">
      <c r="D3291" s="31">
        <v>-917.42100000000005</v>
      </c>
      <c r="E3291" s="28">
        <v>139.739</v>
      </c>
    </row>
    <row r="3292" spans="4:5" x14ac:dyDescent="0.25">
      <c r="D3292" s="31">
        <v>-917.40499999999997</v>
      </c>
      <c r="E3292" s="28">
        <v>139.86500000000001</v>
      </c>
    </row>
    <row r="3293" spans="4:5" x14ac:dyDescent="0.25">
      <c r="D3293" s="31">
        <v>-917.38900000000001</v>
      </c>
      <c r="E3293" s="28">
        <v>139.99100000000001</v>
      </c>
    </row>
    <row r="3294" spans="4:5" x14ac:dyDescent="0.25">
      <c r="D3294" s="31">
        <v>-917.37300000000005</v>
      </c>
      <c r="E3294" s="28">
        <v>140.11699999999999</v>
      </c>
    </row>
    <row r="3295" spans="4:5" x14ac:dyDescent="0.25">
      <c r="D3295" s="31">
        <v>-917.35699999999997</v>
      </c>
      <c r="E3295" s="28">
        <v>140.24199999999999</v>
      </c>
    </row>
    <row r="3296" spans="4:5" x14ac:dyDescent="0.25">
      <c r="D3296" s="31">
        <v>-917.34100000000001</v>
      </c>
      <c r="E3296" s="28">
        <v>140.36799999999999</v>
      </c>
    </row>
    <row r="3297" spans="4:5" x14ac:dyDescent="0.25">
      <c r="D3297" s="31">
        <v>-917.32500000000005</v>
      </c>
      <c r="E3297" s="28">
        <v>140.494</v>
      </c>
    </row>
    <row r="3298" spans="4:5" x14ac:dyDescent="0.25">
      <c r="D3298" s="31">
        <v>-917.30899999999997</v>
      </c>
      <c r="E3298" s="28">
        <v>140.62</v>
      </c>
    </row>
    <row r="3299" spans="4:5" x14ac:dyDescent="0.25">
      <c r="D3299" s="31">
        <v>-917.29300000000001</v>
      </c>
      <c r="E3299" s="28">
        <v>140.745</v>
      </c>
    </row>
    <row r="3300" spans="4:5" x14ac:dyDescent="0.25">
      <c r="D3300" s="31">
        <v>-917.27700000000004</v>
      </c>
      <c r="E3300" s="28">
        <v>140.87100000000001</v>
      </c>
    </row>
    <row r="3301" spans="4:5" x14ac:dyDescent="0.25">
      <c r="D3301" s="31">
        <v>-917.26099999999997</v>
      </c>
      <c r="E3301" s="28">
        <v>140.99700000000001</v>
      </c>
    </row>
    <row r="3302" spans="4:5" x14ac:dyDescent="0.25">
      <c r="D3302" s="31">
        <v>-917.245</v>
      </c>
      <c r="E3302" s="28">
        <v>141.12200000000001</v>
      </c>
    </row>
    <row r="3303" spans="4:5" x14ac:dyDescent="0.25">
      <c r="D3303" s="31">
        <v>-917.22900000000004</v>
      </c>
      <c r="E3303" s="28">
        <v>141.24799999999999</v>
      </c>
    </row>
    <row r="3304" spans="4:5" x14ac:dyDescent="0.25">
      <c r="D3304" s="31">
        <v>-917.21299999999997</v>
      </c>
      <c r="E3304" s="28">
        <v>141.374</v>
      </c>
    </row>
    <row r="3305" spans="4:5" x14ac:dyDescent="0.25">
      <c r="D3305" s="31">
        <v>-917.197</v>
      </c>
      <c r="E3305" s="28">
        <v>141.499</v>
      </c>
    </row>
    <row r="3306" spans="4:5" x14ac:dyDescent="0.25">
      <c r="D3306" s="31">
        <v>-917.18100000000004</v>
      </c>
      <c r="E3306" s="28">
        <v>141.625</v>
      </c>
    </row>
    <row r="3307" spans="4:5" x14ac:dyDescent="0.25">
      <c r="D3307" s="31">
        <v>-917.16499999999996</v>
      </c>
      <c r="E3307" s="28">
        <v>141.751</v>
      </c>
    </row>
    <row r="3308" spans="4:5" x14ac:dyDescent="0.25">
      <c r="D3308" s="31">
        <v>-917.149</v>
      </c>
      <c r="E3308" s="28">
        <v>141.876</v>
      </c>
    </row>
    <row r="3309" spans="4:5" x14ac:dyDescent="0.25">
      <c r="D3309" s="31">
        <v>-917.13300000000004</v>
      </c>
      <c r="E3309" s="28">
        <v>142.00200000000001</v>
      </c>
    </row>
    <row r="3310" spans="4:5" x14ac:dyDescent="0.25">
      <c r="D3310" s="31">
        <v>-917.11699999999996</v>
      </c>
      <c r="E3310" s="28">
        <v>142.12700000000001</v>
      </c>
    </row>
    <row r="3311" spans="4:5" x14ac:dyDescent="0.25">
      <c r="D3311" s="31">
        <v>-917.101</v>
      </c>
      <c r="E3311" s="28">
        <v>142.25299999999999</v>
      </c>
    </row>
    <row r="3312" spans="4:5" x14ac:dyDescent="0.25">
      <c r="D3312" s="31">
        <v>-917.08500000000004</v>
      </c>
      <c r="E3312" s="28">
        <v>142.37799999999999</v>
      </c>
    </row>
    <row r="3313" spans="4:5" x14ac:dyDescent="0.25">
      <c r="D3313" s="31">
        <v>-917.06899999999996</v>
      </c>
      <c r="E3313" s="28">
        <v>142.50399999999999</v>
      </c>
    </row>
    <row r="3314" spans="4:5" x14ac:dyDescent="0.25">
      <c r="D3314" s="31">
        <v>-917.053</v>
      </c>
      <c r="E3314" s="28">
        <v>142.63</v>
      </c>
    </row>
    <row r="3315" spans="4:5" x14ac:dyDescent="0.25">
      <c r="D3315" s="31">
        <v>-917.03700000000003</v>
      </c>
      <c r="E3315" s="28">
        <v>142.755</v>
      </c>
    </row>
    <row r="3316" spans="4:5" x14ac:dyDescent="0.25">
      <c r="D3316" s="31">
        <v>-917.02099999999996</v>
      </c>
      <c r="E3316" s="28">
        <v>142.881</v>
      </c>
    </row>
    <row r="3317" spans="4:5" x14ac:dyDescent="0.25">
      <c r="D3317" s="31">
        <v>-917.005</v>
      </c>
      <c r="E3317" s="28">
        <v>143.006</v>
      </c>
    </row>
    <row r="3318" spans="4:5" x14ac:dyDescent="0.25">
      <c r="D3318" s="31">
        <v>-916.98900000000003</v>
      </c>
      <c r="E3318" s="28">
        <v>143.13200000000001</v>
      </c>
    </row>
    <row r="3319" spans="4:5" x14ac:dyDescent="0.25">
      <c r="D3319" s="31">
        <v>-916.97299999999996</v>
      </c>
      <c r="E3319" s="28">
        <v>143.25700000000001</v>
      </c>
    </row>
    <row r="3320" spans="4:5" x14ac:dyDescent="0.25">
      <c r="D3320" s="31">
        <v>-916.95699999999999</v>
      </c>
      <c r="E3320" s="28">
        <v>143.38200000000001</v>
      </c>
    </row>
    <row r="3321" spans="4:5" x14ac:dyDescent="0.25">
      <c r="D3321" s="31">
        <v>-916.94100000000003</v>
      </c>
      <c r="E3321" s="28">
        <v>143.50800000000001</v>
      </c>
    </row>
    <row r="3322" spans="4:5" x14ac:dyDescent="0.25">
      <c r="D3322" s="31">
        <v>-916.92499999999995</v>
      </c>
      <c r="E3322" s="28">
        <v>143.63300000000001</v>
      </c>
    </row>
    <row r="3323" spans="4:5" x14ac:dyDescent="0.25">
      <c r="D3323" s="31">
        <v>-916.90899999999999</v>
      </c>
      <c r="E3323" s="28">
        <v>143.75899999999999</v>
      </c>
    </row>
    <row r="3324" spans="4:5" x14ac:dyDescent="0.25">
      <c r="D3324" s="31">
        <v>-916.89300000000003</v>
      </c>
      <c r="E3324" s="28">
        <v>143.88399999999999</v>
      </c>
    </row>
    <row r="3325" spans="4:5" x14ac:dyDescent="0.25">
      <c r="D3325" s="31">
        <v>-916.87699999999995</v>
      </c>
      <c r="E3325" s="28">
        <v>144.00899999999999</v>
      </c>
    </row>
    <row r="3326" spans="4:5" x14ac:dyDescent="0.25">
      <c r="D3326" s="31">
        <v>-916.86099999999999</v>
      </c>
      <c r="E3326" s="28">
        <v>144.13499999999999</v>
      </c>
    </row>
    <row r="3327" spans="4:5" x14ac:dyDescent="0.25">
      <c r="D3327" s="31">
        <v>-916.84500000000003</v>
      </c>
      <c r="E3327" s="28">
        <v>144.26</v>
      </c>
    </row>
    <row r="3328" spans="4:5" x14ac:dyDescent="0.25">
      <c r="D3328" s="31">
        <v>-916.82899999999995</v>
      </c>
      <c r="E3328" s="28">
        <v>144.38499999999999</v>
      </c>
    </row>
    <row r="3329" spans="4:5" x14ac:dyDescent="0.25">
      <c r="D3329" s="31">
        <v>-916.81299999999999</v>
      </c>
      <c r="E3329" s="28">
        <v>144.511</v>
      </c>
    </row>
    <row r="3330" spans="4:5" x14ac:dyDescent="0.25">
      <c r="D3330" s="31">
        <v>-916.79700000000003</v>
      </c>
      <c r="E3330" s="28">
        <v>144.636</v>
      </c>
    </row>
    <row r="3331" spans="4:5" x14ac:dyDescent="0.25">
      <c r="D3331" s="31">
        <v>-916.78099999999995</v>
      </c>
      <c r="E3331" s="28">
        <v>144.761</v>
      </c>
    </row>
    <row r="3332" spans="4:5" x14ac:dyDescent="0.25">
      <c r="D3332" s="31">
        <v>-916.76499999999999</v>
      </c>
      <c r="E3332" s="28">
        <v>144.887</v>
      </c>
    </row>
    <row r="3333" spans="4:5" x14ac:dyDescent="0.25">
      <c r="D3333" s="31">
        <v>-916.74900000000002</v>
      </c>
      <c r="E3333" s="28">
        <v>145.012</v>
      </c>
    </row>
    <row r="3334" spans="4:5" x14ac:dyDescent="0.25">
      <c r="D3334" s="31">
        <v>-916.73299999999995</v>
      </c>
      <c r="E3334" s="28">
        <v>145.137</v>
      </c>
    </row>
    <row r="3335" spans="4:5" x14ac:dyDescent="0.25">
      <c r="D3335" s="31">
        <v>-916.71699999999998</v>
      </c>
      <c r="E3335" s="28">
        <v>145.26300000000001</v>
      </c>
    </row>
    <row r="3336" spans="4:5" x14ac:dyDescent="0.25">
      <c r="D3336" s="31">
        <v>-916.70100000000002</v>
      </c>
      <c r="E3336" s="28">
        <v>145.38800000000001</v>
      </c>
    </row>
    <row r="3337" spans="4:5" x14ac:dyDescent="0.25">
      <c r="D3337" s="31">
        <v>-916.68499999999995</v>
      </c>
      <c r="E3337" s="28">
        <v>145.51300000000001</v>
      </c>
    </row>
    <row r="3338" spans="4:5" x14ac:dyDescent="0.25">
      <c r="D3338" s="31">
        <v>-916.66899999999998</v>
      </c>
      <c r="E3338" s="28">
        <v>145.63800000000001</v>
      </c>
    </row>
    <row r="3339" spans="4:5" x14ac:dyDescent="0.25">
      <c r="D3339" s="31">
        <v>-916.65300000000002</v>
      </c>
      <c r="E3339" s="28">
        <v>145.76300000000001</v>
      </c>
    </row>
    <row r="3340" spans="4:5" x14ac:dyDescent="0.25">
      <c r="D3340" s="31">
        <v>-916.63699999999994</v>
      </c>
      <c r="E3340" s="28">
        <v>145.88900000000001</v>
      </c>
    </row>
    <row r="3341" spans="4:5" x14ac:dyDescent="0.25">
      <c r="D3341" s="31">
        <v>-916.62099999999998</v>
      </c>
      <c r="E3341" s="28">
        <v>146.01400000000001</v>
      </c>
    </row>
    <row r="3342" spans="4:5" x14ac:dyDescent="0.25">
      <c r="D3342" s="31">
        <v>-916.60500000000002</v>
      </c>
      <c r="E3342" s="28">
        <v>146.13900000000001</v>
      </c>
    </row>
    <row r="3343" spans="4:5" x14ac:dyDescent="0.25">
      <c r="D3343" s="31">
        <v>-916.58900000000006</v>
      </c>
      <c r="E3343" s="28">
        <v>146.26400000000001</v>
      </c>
    </row>
    <row r="3344" spans="4:5" x14ac:dyDescent="0.25">
      <c r="D3344" s="31">
        <v>-916.57299999999998</v>
      </c>
      <c r="E3344" s="28">
        <v>146.38900000000001</v>
      </c>
    </row>
    <row r="3345" spans="4:5" x14ac:dyDescent="0.25">
      <c r="D3345" s="31">
        <v>-916.55700000000002</v>
      </c>
      <c r="E3345" s="28">
        <v>146.51400000000001</v>
      </c>
    </row>
    <row r="3346" spans="4:5" x14ac:dyDescent="0.25">
      <c r="D3346" s="31">
        <v>-916.54100000000005</v>
      </c>
      <c r="E3346" s="28">
        <v>146.63900000000001</v>
      </c>
    </row>
    <row r="3347" spans="4:5" x14ac:dyDescent="0.25">
      <c r="D3347" s="31">
        <v>-916.52499999999998</v>
      </c>
      <c r="E3347" s="28">
        <v>146.76499999999999</v>
      </c>
    </row>
    <row r="3348" spans="4:5" x14ac:dyDescent="0.25">
      <c r="D3348" s="31">
        <v>-916.50900000000001</v>
      </c>
      <c r="E3348" s="28">
        <v>146.88999999999999</v>
      </c>
    </row>
    <row r="3349" spans="4:5" x14ac:dyDescent="0.25">
      <c r="D3349" s="31">
        <v>-916.49300000000005</v>
      </c>
      <c r="E3349" s="28">
        <v>147.01499999999999</v>
      </c>
    </row>
    <row r="3350" spans="4:5" x14ac:dyDescent="0.25">
      <c r="D3350" s="31">
        <v>-916.47699999999998</v>
      </c>
      <c r="E3350" s="28">
        <v>147.13999999999999</v>
      </c>
    </row>
    <row r="3351" spans="4:5" x14ac:dyDescent="0.25">
      <c r="D3351" s="31">
        <v>-916.46100000000001</v>
      </c>
      <c r="E3351" s="28">
        <v>147.26499999999999</v>
      </c>
    </row>
    <row r="3352" spans="4:5" x14ac:dyDescent="0.25">
      <c r="D3352" s="31">
        <v>-916.44500000000005</v>
      </c>
      <c r="E3352" s="28">
        <v>147.38999999999999</v>
      </c>
    </row>
    <row r="3353" spans="4:5" x14ac:dyDescent="0.25">
      <c r="D3353" s="31">
        <v>-916.42899999999997</v>
      </c>
      <c r="E3353" s="28">
        <v>147.51499999999999</v>
      </c>
    </row>
    <row r="3354" spans="4:5" x14ac:dyDescent="0.25">
      <c r="D3354" s="31">
        <v>-916.41300000000001</v>
      </c>
      <c r="E3354" s="28">
        <v>147.63999999999999</v>
      </c>
    </row>
    <row r="3355" spans="4:5" x14ac:dyDescent="0.25">
      <c r="D3355" s="31">
        <v>-916.39700000000005</v>
      </c>
      <c r="E3355" s="28">
        <v>147.76499999999999</v>
      </c>
    </row>
    <row r="3356" spans="4:5" x14ac:dyDescent="0.25">
      <c r="D3356" s="31">
        <v>-916.38099999999997</v>
      </c>
      <c r="E3356" s="28">
        <v>147.88999999999999</v>
      </c>
    </row>
    <row r="3357" spans="4:5" x14ac:dyDescent="0.25">
      <c r="D3357" s="31">
        <v>-916.36500000000001</v>
      </c>
      <c r="E3357" s="28">
        <v>148.01499999999999</v>
      </c>
    </row>
    <row r="3358" spans="4:5" x14ac:dyDescent="0.25">
      <c r="D3358" s="31">
        <v>-916.34900000000005</v>
      </c>
      <c r="E3358" s="28">
        <v>148.13999999999999</v>
      </c>
    </row>
    <row r="3359" spans="4:5" x14ac:dyDescent="0.25">
      <c r="D3359" s="31">
        <v>-916.33299999999997</v>
      </c>
      <c r="E3359" s="28">
        <v>148.26499999999999</v>
      </c>
    </row>
    <row r="3360" spans="4:5" x14ac:dyDescent="0.25">
      <c r="D3360" s="31">
        <v>-916.31799999999998</v>
      </c>
      <c r="E3360" s="28">
        <v>148.38999999999999</v>
      </c>
    </row>
    <row r="3361" spans="4:5" x14ac:dyDescent="0.25">
      <c r="D3361" s="31">
        <v>-916.30200000000002</v>
      </c>
      <c r="E3361" s="28">
        <v>148.51499999999999</v>
      </c>
    </row>
    <row r="3362" spans="4:5" x14ac:dyDescent="0.25">
      <c r="D3362" s="31">
        <v>-916.28599999999994</v>
      </c>
      <c r="E3362" s="28">
        <v>148.63900000000001</v>
      </c>
    </row>
    <row r="3363" spans="4:5" x14ac:dyDescent="0.25">
      <c r="D3363" s="31">
        <v>-916.27</v>
      </c>
      <c r="E3363" s="28">
        <v>148.76400000000001</v>
      </c>
    </row>
    <row r="3364" spans="4:5" x14ac:dyDescent="0.25">
      <c r="D3364" s="31">
        <v>-916.25400000000002</v>
      </c>
      <c r="E3364" s="28">
        <v>148.88900000000001</v>
      </c>
    </row>
    <row r="3365" spans="4:5" x14ac:dyDescent="0.25">
      <c r="D3365" s="31">
        <v>-916.23800000000006</v>
      </c>
      <c r="E3365" s="28">
        <v>149.01400000000001</v>
      </c>
    </row>
    <row r="3366" spans="4:5" x14ac:dyDescent="0.25">
      <c r="D3366" s="31">
        <v>-916.22199999999998</v>
      </c>
      <c r="E3366" s="28">
        <v>149.13900000000001</v>
      </c>
    </row>
    <row r="3367" spans="4:5" x14ac:dyDescent="0.25">
      <c r="D3367" s="31">
        <v>-916.20600000000002</v>
      </c>
      <c r="E3367" s="28">
        <v>149.26400000000001</v>
      </c>
    </row>
    <row r="3368" spans="4:5" x14ac:dyDescent="0.25">
      <c r="D3368" s="31">
        <v>-916.19</v>
      </c>
      <c r="E3368" s="28">
        <v>149.38900000000001</v>
      </c>
    </row>
    <row r="3369" spans="4:5" x14ac:dyDescent="0.25">
      <c r="D3369" s="31">
        <v>-916.17399999999998</v>
      </c>
      <c r="E3369" s="28">
        <v>149.51300000000001</v>
      </c>
    </row>
    <row r="3370" spans="4:5" x14ac:dyDescent="0.25">
      <c r="D3370" s="31">
        <v>-916.15800000000002</v>
      </c>
      <c r="E3370" s="28">
        <v>149.63800000000001</v>
      </c>
    </row>
    <row r="3371" spans="4:5" x14ac:dyDescent="0.25">
      <c r="D3371" s="31">
        <v>-916.14200000000005</v>
      </c>
      <c r="E3371" s="28">
        <v>149.76300000000001</v>
      </c>
    </row>
    <row r="3372" spans="4:5" x14ac:dyDescent="0.25">
      <c r="D3372" s="31">
        <v>-916.12599999999998</v>
      </c>
      <c r="E3372" s="28">
        <v>149.88800000000001</v>
      </c>
    </row>
    <row r="3373" spans="4:5" x14ac:dyDescent="0.25">
      <c r="D3373" s="31">
        <v>-916.11</v>
      </c>
      <c r="E3373" s="28">
        <v>150.012</v>
      </c>
    </row>
    <row r="3374" spans="4:5" x14ac:dyDescent="0.25">
      <c r="D3374" s="31">
        <v>-916.09400000000005</v>
      </c>
      <c r="E3374" s="28">
        <v>150.137</v>
      </c>
    </row>
    <row r="3375" spans="4:5" x14ac:dyDescent="0.25">
      <c r="D3375" s="31">
        <v>-916.07799999999997</v>
      </c>
      <c r="E3375" s="28">
        <v>150.262</v>
      </c>
    </row>
    <row r="3376" spans="4:5" x14ac:dyDescent="0.25">
      <c r="D3376" s="31">
        <v>-916.06200000000001</v>
      </c>
      <c r="E3376" s="28">
        <v>150.387</v>
      </c>
    </row>
    <row r="3377" spans="4:5" x14ac:dyDescent="0.25">
      <c r="D3377" s="31">
        <v>-916.04600000000005</v>
      </c>
      <c r="E3377" s="28">
        <v>150.511</v>
      </c>
    </row>
    <row r="3378" spans="4:5" x14ac:dyDescent="0.25">
      <c r="D3378" s="31">
        <v>-916.03</v>
      </c>
      <c r="E3378" s="28">
        <v>150.636</v>
      </c>
    </row>
    <row r="3379" spans="4:5" x14ac:dyDescent="0.25">
      <c r="D3379" s="31">
        <v>-916.01400000000001</v>
      </c>
      <c r="E3379" s="28">
        <v>150.761</v>
      </c>
    </row>
    <row r="3380" spans="4:5" x14ac:dyDescent="0.25">
      <c r="D3380" s="31">
        <v>-915.99800000000005</v>
      </c>
      <c r="E3380" s="28">
        <v>150.88499999999999</v>
      </c>
    </row>
    <row r="3381" spans="4:5" x14ac:dyDescent="0.25">
      <c r="D3381" s="31">
        <v>-915.98199999999997</v>
      </c>
      <c r="E3381" s="28">
        <v>151.01</v>
      </c>
    </row>
    <row r="3382" spans="4:5" x14ac:dyDescent="0.25">
      <c r="D3382" s="31">
        <v>-915.96600000000001</v>
      </c>
      <c r="E3382" s="28">
        <v>151.13499999999999</v>
      </c>
    </row>
    <row r="3383" spans="4:5" x14ac:dyDescent="0.25">
      <c r="D3383" s="31">
        <v>-915.95</v>
      </c>
      <c r="E3383" s="28">
        <v>151.25899999999999</v>
      </c>
    </row>
    <row r="3384" spans="4:5" x14ac:dyDescent="0.25">
      <c r="D3384" s="31">
        <v>-915.93399999999997</v>
      </c>
      <c r="E3384" s="28">
        <v>151.38399999999999</v>
      </c>
    </row>
    <row r="3385" spans="4:5" x14ac:dyDescent="0.25">
      <c r="D3385" s="31">
        <v>-915.91800000000001</v>
      </c>
      <c r="E3385" s="28">
        <v>151.50899999999999</v>
      </c>
    </row>
    <row r="3386" spans="4:5" x14ac:dyDescent="0.25">
      <c r="D3386" s="31">
        <v>-915.90200000000004</v>
      </c>
      <c r="E3386" s="28">
        <v>151.63300000000001</v>
      </c>
    </row>
    <row r="3387" spans="4:5" x14ac:dyDescent="0.25">
      <c r="D3387" s="31">
        <v>-915.88599999999997</v>
      </c>
      <c r="E3387" s="28">
        <v>151.75800000000001</v>
      </c>
    </row>
    <row r="3388" spans="4:5" x14ac:dyDescent="0.25">
      <c r="D3388" s="31">
        <v>-915.87</v>
      </c>
      <c r="E3388" s="28">
        <v>151.88200000000001</v>
      </c>
    </row>
    <row r="3389" spans="4:5" x14ac:dyDescent="0.25">
      <c r="D3389" s="31">
        <v>-915.85400000000004</v>
      </c>
      <c r="E3389" s="28">
        <v>152.00700000000001</v>
      </c>
    </row>
    <row r="3390" spans="4:5" x14ac:dyDescent="0.25">
      <c r="D3390" s="31">
        <v>-915.83799999999997</v>
      </c>
      <c r="E3390" s="28">
        <v>152.131</v>
      </c>
    </row>
    <row r="3391" spans="4:5" x14ac:dyDescent="0.25">
      <c r="D3391" s="31">
        <v>-915.822</v>
      </c>
      <c r="E3391" s="28">
        <v>152.256</v>
      </c>
    </row>
    <row r="3392" spans="4:5" x14ac:dyDescent="0.25">
      <c r="D3392" s="31">
        <v>-915.80600000000004</v>
      </c>
      <c r="E3392" s="28">
        <v>152.38</v>
      </c>
    </row>
    <row r="3393" spans="4:5" x14ac:dyDescent="0.25">
      <c r="D3393" s="31">
        <v>-915.79</v>
      </c>
      <c r="E3393" s="28">
        <v>152.505</v>
      </c>
    </row>
    <row r="3394" spans="4:5" x14ac:dyDescent="0.25">
      <c r="D3394" s="31">
        <v>-915.774</v>
      </c>
      <c r="E3394" s="28">
        <v>152.62899999999999</v>
      </c>
    </row>
    <row r="3395" spans="4:5" x14ac:dyDescent="0.25">
      <c r="D3395" s="31">
        <v>-915.75800000000004</v>
      </c>
      <c r="E3395" s="28">
        <v>152.75399999999999</v>
      </c>
    </row>
    <row r="3396" spans="4:5" x14ac:dyDescent="0.25">
      <c r="D3396" s="31">
        <v>-915.74199999999996</v>
      </c>
      <c r="E3396" s="28">
        <v>152.87799999999999</v>
      </c>
    </row>
    <row r="3397" spans="4:5" x14ac:dyDescent="0.25">
      <c r="D3397" s="31">
        <v>-915.726</v>
      </c>
      <c r="E3397" s="28">
        <v>153.00299999999999</v>
      </c>
    </row>
    <row r="3398" spans="4:5" x14ac:dyDescent="0.25">
      <c r="D3398" s="31">
        <v>-915.71</v>
      </c>
      <c r="E3398" s="28">
        <v>153.12700000000001</v>
      </c>
    </row>
    <row r="3399" spans="4:5" x14ac:dyDescent="0.25">
      <c r="D3399" s="31">
        <v>-915.69399999999996</v>
      </c>
      <c r="E3399" s="28">
        <v>153.25200000000001</v>
      </c>
    </row>
    <row r="3400" spans="4:5" x14ac:dyDescent="0.25">
      <c r="D3400" s="31">
        <v>-915.678</v>
      </c>
      <c r="E3400" s="28">
        <v>153.376</v>
      </c>
    </row>
    <row r="3401" spans="4:5" x14ac:dyDescent="0.25">
      <c r="D3401" s="31">
        <v>-915.66200000000003</v>
      </c>
      <c r="E3401" s="28">
        <v>153.5</v>
      </c>
    </row>
    <row r="3402" spans="4:5" x14ac:dyDescent="0.25">
      <c r="D3402" s="31">
        <v>-915.64599999999996</v>
      </c>
      <c r="E3402" s="28">
        <v>153.625</v>
      </c>
    </row>
    <row r="3403" spans="4:5" x14ac:dyDescent="0.25">
      <c r="D3403" s="31">
        <v>-915.63</v>
      </c>
      <c r="E3403" s="28">
        <v>153.749</v>
      </c>
    </row>
    <row r="3404" spans="4:5" x14ac:dyDescent="0.25">
      <c r="D3404" s="31">
        <v>-915.61400000000003</v>
      </c>
      <c r="E3404" s="28">
        <v>153.87299999999999</v>
      </c>
    </row>
    <row r="3405" spans="4:5" x14ac:dyDescent="0.25">
      <c r="D3405" s="31">
        <v>-915.59799999999996</v>
      </c>
      <c r="E3405" s="28">
        <v>153.99799999999999</v>
      </c>
    </row>
    <row r="3406" spans="4:5" x14ac:dyDescent="0.25">
      <c r="D3406" s="31">
        <v>-915.58199999999999</v>
      </c>
      <c r="E3406" s="28">
        <v>154.12200000000001</v>
      </c>
    </row>
    <row r="3407" spans="4:5" x14ac:dyDescent="0.25">
      <c r="D3407" s="31">
        <v>-915.56600000000003</v>
      </c>
      <c r="E3407" s="28">
        <v>154.24600000000001</v>
      </c>
    </row>
    <row r="3408" spans="4:5" x14ac:dyDescent="0.25">
      <c r="D3408" s="31">
        <v>-915.55</v>
      </c>
      <c r="E3408" s="28">
        <v>154.37100000000001</v>
      </c>
    </row>
    <row r="3409" spans="4:5" x14ac:dyDescent="0.25">
      <c r="D3409" s="31">
        <v>-915.53399999999999</v>
      </c>
      <c r="E3409" s="28">
        <v>154.495</v>
      </c>
    </row>
    <row r="3410" spans="4:5" x14ac:dyDescent="0.25">
      <c r="D3410" s="31">
        <v>-915.51800000000003</v>
      </c>
      <c r="E3410" s="28">
        <v>154.619</v>
      </c>
    </row>
    <row r="3411" spans="4:5" x14ac:dyDescent="0.25">
      <c r="D3411" s="31">
        <v>-915.50199999999995</v>
      </c>
      <c r="E3411" s="28">
        <v>154.74299999999999</v>
      </c>
    </row>
    <row r="3412" spans="4:5" x14ac:dyDescent="0.25">
      <c r="D3412" s="31">
        <v>-915.48599999999999</v>
      </c>
      <c r="E3412" s="28">
        <v>154.86799999999999</v>
      </c>
    </row>
    <row r="3413" spans="4:5" x14ac:dyDescent="0.25">
      <c r="D3413" s="31">
        <v>-915.47</v>
      </c>
      <c r="E3413" s="28">
        <v>154.99199999999999</v>
      </c>
    </row>
    <row r="3414" spans="4:5" x14ac:dyDescent="0.25">
      <c r="D3414" s="31">
        <v>-915.45399999999995</v>
      </c>
      <c r="E3414" s="28">
        <v>155.11600000000001</v>
      </c>
    </row>
    <row r="3415" spans="4:5" x14ac:dyDescent="0.25">
      <c r="D3415" s="31">
        <v>-915.43799999999999</v>
      </c>
      <c r="E3415" s="28">
        <v>155.24</v>
      </c>
    </row>
    <row r="3416" spans="4:5" x14ac:dyDescent="0.25">
      <c r="D3416" s="31">
        <v>-915.42200000000003</v>
      </c>
      <c r="E3416" s="28">
        <v>155.36500000000001</v>
      </c>
    </row>
    <row r="3417" spans="4:5" x14ac:dyDescent="0.25">
      <c r="D3417" s="31">
        <v>-915.40599999999995</v>
      </c>
      <c r="E3417" s="28">
        <v>155.489</v>
      </c>
    </row>
    <row r="3418" spans="4:5" x14ac:dyDescent="0.25">
      <c r="D3418" s="31">
        <v>-915.39</v>
      </c>
      <c r="E3418" s="28">
        <v>155.613</v>
      </c>
    </row>
    <row r="3419" spans="4:5" x14ac:dyDescent="0.25">
      <c r="D3419" s="31">
        <v>-915.37400000000002</v>
      </c>
      <c r="E3419" s="28">
        <v>155.73699999999999</v>
      </c>
    </row>
    <row r="3420" spans="4:5" x14ac:dyDescent="0.25">
      <c r="D3420" s="31">
        <v>-915.35799999999995</v>
      </c>
      <c r="E3420" s="28">
        <v>155.86099999999999</v>
      </c>
    </row>
    <row r="3421" spans="4:5" x14ac:dyDescent="0.25">
      <c r="D3421" s="31">
        <v>-915.34199999999998</v>
      </c>
      <c r="E3421" s="28">
        <v>155.98500000000001</v>
      </c>
    </row>
    <row r="3422" spans="4:5" x14ac:dyDescent="0.25">
      <c r="D3422" s="31">
        <v>-915.32600000000002</v>
      </c>
      <c r="E3422" s="28">
        <v>156.10900000000001</v>
      </c>
    </row>
    <row r="3423" spans="4:5" x14ac:dyDescent="0.25">
      <c r="D3423" s="31">
        <v>-915.31</v>
      </c>
      <c r="E3423" s="28">
        <v>156.23400000000001</v>
      </c>
    </row>
    <row r="3424" spans="4:5" x14ac:dyDescent="0.25">
      <c r="D3424" s="31">
        <v>-915.29399999999998</v>
      </c>
      <c r="E3424" s="28">
        <v>156.358</v>
      </c>
    </row>
    <row r="3425" spans="4:5" x14ac:dyDescent="0.25">
      <c r="D3425" s="31">
        <v>-915.27800000000002</v>
      </c>
      <c r="E3425" s="28">
        <v>156.482</v>
      </c>
    </row>
    <row r="3426" spans="4:5" x14ac:dyDescent="0.25">
      <c r="D3426" s="31">
        <v>-915.26199999999994</v>
      </c>
      <c r="E3426" s="28">
        <v>156.60599999999999</v>
      </c>
    </row>
    <row r="3427" spans="4:5" x14ac:dyDescent="0.25">
      <c r="D3427" s="31">
        <v>-915.24599999999998</v>
      </c>
      <c r="E3427" s="28">
        <v>156.72999999999999</v>
      </c>
    </row>
    <row r="3428" spans="4:5" x14ac:dyDescent="0.25">
      <c r="D3428" s="31">
        <v>-915.23</v>
      </c>
      <c r="E3428" s="28">
        <v>156.85400000000001</v>
      </c>
    </row>
    <row r="3429" spans="4:5" x14ac:dyDescent="0.25">
      <c r="D3429" s="31">
        <v>-915.21400000000006</v>
      </c>
      <c r="E3429" s="28">
        <v>156.97800000000001</v>
      </c>
    </row>
    <row r="3430" spans="4:5" x14ac:dyDescent="0.25">
      <c r="D3430" s="31">
        <v>-915.19799999999998</v>
      </c>
      <c r="E3430" s="28">
        <v>157.102</v>
      </c>
    </row>
    <row r="3431" spans="4:5" x14ac:dyDescent="0.25">
      <c r="D3431" s="31">
        <v>-915.18200000000002</v>
      </c>
      <c r="E3431" s="28">
        <v>157.226</v>
      </c>
    </row>
    <row r="3432" spans="4:5" x14ac:dyDescent="0.25">
      <c r="D3432" s="31">
        <v>-915.16600000000005</v>
      </c>
      <c r="E3432" s="28">
        <v>157.35</v>
      </c>
    </row>
    <row r="3433" spans="4:5" x14ac:dyDescent="0.25">
      <c r="D3433" s="31">
        <v>-915.15</v>
      </c>
      <c r="E3433" s="28">
        <v>157.47399999999999</v>
      </c>
    </row>
    <row r="3434" spans="4:5" x14ac:dyDescent="0.25">
      <c r="D3434" s="31">
        <v>-915.13400000000001</v>
      </c>
      <c r="E3434" s="28">
        <v>157.59800000000001</v>
      </c>
    </row>
    <row r="3435" spans="4:5" x14ac:dyDescent="0.25">
      <c r="D3435" s="31">
        <v>-915.11800000000005</v>
      </c>
      <c r="E3435" s="28">
        <v>157.72200000000001</v>
      </c>
    </row>
    <row r="3436" spans="4:5" x14ac:dyDescent="0.25">
      <c r="D3436" s="31">
        <v>-915.10199999999998</v>
      </c>
      <c r="E3436" s="28">
        <v>157.846</v>
      </c>
    </row>
    <row r="3437" spans="4:5" x14ac:dyDescent="0.25">
      <c r="D3437" s="31">
        <v>-915.08600000000001</v>
      </c>
      <c r="E3437" s="28">
        <v>157.96899999999999</v>
      </c>
    </row>
    <row r="3438" spans="4:5" x14ac:dyDescent="0.25">
      <c r="D3438" s="31">
        <v>-915.07</v>
      </c>
      <c r="E3438" s="28">
        <v>158.09299999999999</v>
      </c>
    </row>
    <row r="3439" spans="4:5" x14ac:dyDescent="0.25">
      <c r="D3439" s="31">
        <v>-915.05399999999997</v>
      </c>
      <c r="E3439" s="28">
        <v>158.21700000000001</v>
      </c>
    </row>
    <row r="3440" spans="4:5" x14ac:dyDescent="0.25">
      <c r="D3440" s="31">
        <v>-915.03800000000001</v>
      </c>
      <c r="E3440" s="28">
        <v>158.34100000000001</v>
      </c>
    </row>
    <row r="3441" spans="4:5" x14ac:dyDescent="0.25">
      <c r="D3441" s="31">
        <v>-915.02200000000005</v>
      </c>
      <c r="E3441" s="28">
        <v>158.465</v>
      </c>
    </row>
    <row r="3442" spans="4:5" x14ac:dyDescent="0.25">
      <c r="D3442" s="31">
        <v>-915.00599999999997</v>
      </c>
      <c r="E3442" s="28">
        <v>158.589</v>
      </c>
    </row>
    <row r="3443" spans="4:5" x14ac:dyDescent="0.25">
      <c r="D3443" s="31">
        <v>-914.99</v>
      </c>
      <c r="E3443" s="28">
        <v>158.71299999999999</v>
      </c>
    </row>
    <row r="3444" spans="4:5" x14ac:dyDescent="0.25">
      <c r="D3444" s="31">
        <v>-914.97400000000005</v>
      </c>
      <c r="E3444" s="28">
        <v>158.83600000000001</v>
      </c>
    </row>
    <row r="3445" spans="4:5" x14ac:dyDescent="0.25">
      <c r="D3445" s="31">
        <v>-914.95799999999997</v>
      </c>
      <c r="E3445" s="28">
        <v>158.96</v>
      </c>
    </row>
    <row r="3446" spans="4:5" x14ac:dyDescent="0.25">
      <c r="D3446" s="31">
        <v>-914.94200000000001</v>
      </c>
      <c r="E3446" s="28">
        <v>159.084</v>
      </c>
    </row>
    <row r="3447" spans="4:5" x14ac:dyDescent="0.25">
      <c r="D3447" s="31">
        <v>-914.92600000000004</v>
      </c>
      <c r="E3447" s="28">
        <v>159.208</v>
      </c>
    </row>
    <row r="3448" spans="4:5" x14ac:dyDescent="0.25">
      <c r="D3448" s="31">
        <v>-914.91</v>
      </c>
      <c r="E3448" s="28">
        <v>159.33199999999999</v>
      </c>
    </row>
    <row r="3449" spans="4:5" x14ac:dyDescent="0.25">
      <c r="D3449" s="31">
        <v>-914.89400000000001</v>
      </c>
      <c r="E3449" s="28">
        <v>159.45500000000001</v>
      </c>
    </row>
    <row r="3450" spans="4:5" x14ac:dyDescent="0.25">
      <c r="D3450" s="31">
        <v>-914.87800000000004</v>
      </c>
      <c r="E3450" s="28">
        <v>159.57900000000001</v>
      </c>
    </row>
    <row r="3451" spans="4:5" x14ac:dyDescent="0.25">
      <c r="D3451" s="31">
        <v>-914.86199999999997</v>
      </c>
      <c r="E3451" s="28">
        <v>159.703</v>
      </c>
    </row>
    <row r="3452" spans="4:5" x14ac:dyDescent="0.25">
      <c r="D3452" s="31">
        <v>-914.846</v>
      </c>
      <c r="E3452" s="28">
        <v>159.827</v>
      </c>
    </row>
    <row r="3453" spans="4:5" x14ac:dyDescent="0.25">
      <c r="D3453" s="31">
        <v>-914.83</v>
      </c>
      <c r="E3453" s="28">
        <v>159.94999999999999</v>
      </c>
    </row>
    <row r="3454" spans="4:5" x14ac:dyDescent="0.25">
      <c r="D3454" s="31">
        <v>-914.81399999999996</v>
      </c>
      <c r="E3454" s="28">
        <v>160.07400000000001</v>
      </c>
    </row>
    <row r="3455" spans="4:5" x14ac:dyDescent="0.25">
      <c r="D3455" s="31">
        <v>-914.798</v>
      </c>
      <c r="E3455" s="28">
        <v>160.19800000000001</v>
      </c>
    </row>
    <row r="3456" spans="4:5" x14ac:dyDescent="0.25">
      <c r="D3456" s="31">
        <v>-914.78200000000004</v>
      </c>
      <c r="E3456" s="28">
        <v>160.321</v>
      </c>
    </row>
    <row r="3457" spans="4:5" x14ac:dyDescent="0.25">
      <c r="D3457" s="31">
        <v>-914.76599999999996</v>
      </c>
      <c r="E3457" s="28">
        <v>160.44499999999999</v>
      </c>
    </row>
    <row r="3458" spans="4:5" x14ac:dyDescent="0.25">
      <c r="D3458" s="31">
        <v>-914.75</v>
      </c>
      <c r="E3458" s="28">
        <v>160.56899999999999</v>
      </c>
    </row>
    <row r="3459" spans="4:5" x14ac:dyDescent="0.25">
      <c r="D3459" s="31">
        <v>-914.73400000000004</v>
      </c>
      <c r="E3459" s="28">
        <v>160.69200000000001</v>
      </c>
    </row>
    <row r="3460" spans="4:5" x14ac:dyDescent="0.25">
      <c r="D3460" s="31">
        <v>-914.71799999999996</v>
      </c>
      <c r="E3460" s="28">
        <v>160.816</v>
      </c>
    </row>
    <row r="3461" spans="4:5" x14ac:dyDescent="0.25">
      <c r="D3461" s="31">
        <v>-914.702</v>
      </c>
      <c r="E3461" s="28">
        <v>160.93899999999999</v>
      </c>
    </row>
    <row r="3462" spans="4:5" x14ac:dyDescent="0.25">
      <c r="D3462" s="31">
        <v>-914.68600000000004</v>
      </c>
      <c r="E3462" s="28">
        <v>161.06299999999999</v>
      </c>
    </row>
    <row r="3463" spans="4:5" x14ac:dyDescent="0.25">
      <c r="D3463" s="31">
        <v>-914.67</v>
      </c>
      <c r="E3463" s="28">
        <v>161.18600000000001</v>
      </c>
    </row>
    <row r="3464" spans="4:5" x14ac:dyDescent="0.25">
      <c r="D3464" s="31">
        <v>-914.654</v>
      </c>
      <c r="E3464" s="28">
        <v>161.31</v>
      </c>
    </row>
    <row r="3465" spans="4:5" x14ac:dyDescent="0.25">
      <c r="D3465" s="31">
        <v>-914.63800000000003</v>
      </c>
      <c r="E3465" s="28">
        <v>161.434</v>
      </c>
    </row>
    <row r="3466" spans="4:5" x14ac:dyDescent="0.25">
      <c r="D3466" s="31">
        <v>-914.62199999999996</v>
      </c>
      <c r="E3466" s="28">
        <v>161.55699999999999</v>
      </c>
    </row>
    <row r="3467" spans="4:5" x14ac:dyDescent="0.25">
      <c r="D3467" s="31">
        <v>-914.60599999999999</v>
      </c>
      <c r="E3467" s="28">
        <v>161.68100000000001</v>
      </c>
    </row>
    <row r="3468" spans="4:5" x14ac:dyDescent="0.25">
      <c r="D3468" s="31">
        <v>-914.59</v>
      </c>
      <c r="E3468" s="28">
        <v>161.804</v>
      </c>
    </row>
    <row r="3469" spans="4:5" x14ac:dyDescent="0.25">
      <c r="D3469" s="31">
        <v>-914.57399999999996</v>
      </c>
      <c r="E3469" s="28">
        <v>161.928</v>
      </c>
    </row>
    <row r="3470" spans="4:5" x14ac:dyDescent="0.25">
      <c r="D3470" s="31">
        <v>-914.55799999999999</v>
      </c>
      <c r="E3470" s="28">
        <v>162.05099999999999</v>
      </c>
    </row>
    <row r="3471" spans="4:5" x14ac:dyDescent="0.25">
      <c r="D3471" s="31">
        <v>-914.54200000000003</v>
      </c>
      <c r="E3471" s="28">
        <v>162.17400000000001</v>
      </c>
    </row>
    <row r="3472" spans="4:5" x14ac:dyDescent="0.25">
      <c r="D3472" s="31">
        <v>-914.52599999999995</v>
      </c>
      <c r="E3472" s="28">
        <v>162.298</v>
      </c>
    </row>
    <row r="3473" spans="4:5" x14ac:dyDescent="0.25">
      <c r="D3473" s="31">
        <v>-914.51</v>
      </c>
      <c r="E3473" s="28">
        <v>162.42099999999999</v>
      </c>
    </row>
    <row r="3474" spans="4:5" x14ac:dyDescent="0.25">
      <c r="D3474" s="31">
        <v>-914.495</v>
      </c>
      <c r="E3474" s="28">
        <v>162.54499999999999</v>
      </c>
    </row>
    <row r="3475" spans="4:5" x14ac:dyDescent="0.25">
      <c r="D3475" s="31">
        <v>-914.47900000000004</v>
      </c>
      <c r="E3475" s="28">
        <v>162.66800000000001</v>
      </c>
    </row>
    <row r="3476" spans="4:5" x14ac:dyDescent="0.25">
      <c r="D3476" s="31">
        <v>-914.46299999999997</v>
      </c>
      <c r="E3476" s="28">
        <v>162.792</v>
      </c>
    </row>
    <row r="3477" spans="4:5" x14ac:dyDescent="0.25">
      <c r="D3477" s="31">
        <v>-914.447</v>
      </c>
      <c r="E3477" s="28">
        <v>162.91499999999999</v>
      </c>
    </row>
    <row r="3478" spans="4:5" x14ac:dyDescent="0.25">
      <c r="D3478" s="31">
        <v>-914.43100000000004</v>
      </c>
      <c r="E3478" s="28">
        <v>163.03800000000001</v>
      </c>
    </row>
    <row r="3479" spans="4:5" x14ac:dyDescent="0.25">
      <c r="D3479" s="31">
        <v>-914.41499999999996</v>
      </c>
      <c r="E3479" s="28">
        <v>163.16200000000001</v>
      </c>
    </row>
    <row r="3480" spans="4:5" x14ac:dyDescent="0.25">
      <c r="D3480" s="31">
        <v>-914.399</v>
      </c>
      <c r="E3480" s="28">
        <v>163.285</v>
      </c>
    </row>
    <row r="3481" spans="4:5" x14ac:dyDescent="0.25">
      <c r="D3481" s="31">
        <v>-914.38300000000004</v>
      </c>
      <c r="E3481" s="28">
        <v>163.40799999999999</v>
      </c>
    </row>
    <row r="3482" spans="4:5" x14ac:dyDescent="0.25">
      <c r="D3482" s="31">
        <v>-914.36699999999996</v>
      </c>
      <c r="E3482" s="28">
        <v>163.53200000000001</v>
      </c>
    </row>
    <row r="3483" spans="4:5" x14ac:dyDescent="0.25">
      <c r="D3483" s="31">
        <v>-914.351</v>
      </c>
      <c r="E3483" s="28">
        <v>163.655</v>
      </c>
    </row>
    <row r="3484" spans="4:5" x14ac:dyDescent="0.25">
      <c r="D3484" s="31">
        <v>-914.33500000000004</v>
      </c>
      <c r="E3484" s="28">
        <v>163.77799999999999</v>
      </c>
    </row>
    <row r="3485" spans="4:5" x14ac:dyDescent="0.25">
      <c r="D3485" s="31">
        <v>-914.31899999999996</v>
      </c>
      <c r="E3485" s="28">
        <v>163.90100000000001</v>
      </c>
    </row>
    <row r="3486" spans="4:5" x14ac:dyDescent="0.25">
      <c r="D3486" s="31">
        <v>-914.303</v>
      </c>
      <c r="E3486" s="28">
        <v>164.02500000000001</v>
      </c>
    </row>
    <row r="3487" spans="4:5" x14ac:dyDescent="0.25">
      <c r="D3487" s="31">
        <v>-914.28700000000003</v>
      </c>
      <c r="E3487" s="28">
        <v>164.148</v>
      </c>
    </row>
    <row r="3488" spans="4:5" x14ac:dyDescent="0.25">
      <c r="D3488" s="31">
        <v>-914.27099999999996</v>
      </c>
      <c r="E3488" s="28">
        <v>164.27099999999999</v>
      </c>
    </row>
    <row r="3489" spans="4:5" x14ac:dyDescent="0.25">
      <c r="D3489" s="31">
        <v>-914.255</v>
      </c>
      <c r="E3489" s="28">
        <v>164.39400000000001</v>
      </c>
    </row>
    <row r="3490" spans="4:5" x14ac:dyDescent="0.25">
      <c r="D3490" s="31">
        <v>-914.23900000000003</v>
      </c>
      <c r="E3490" s="28">
        <v>164.518</v>
      </c>
    </row>
    <row r="3491" spans="4:5" x14ac:dyDescent="0.25">
      <c r="D3491" s="31">
        <v>-914.22299999999996</v>
      </c>
      <c r="E3491" s="28">
        <v>164.64099999999999</v>
      </c>
    </row>
    <row r="3492" spans="4:5" x14ac:dyDescent="0.25">
      <c r="D3492" s="31">
        <v>-914.20699999999999</v>
      </c>
      <c r="E3492" s="28">
        <v>164.76400000000001</v>
      </c>
    </row>
    <row r="3493" spans="4:5" x14ac:dyDescent="0.25">
      <c r="D3493" s="31">
        <v>-914.19100000000003</v>
      </c>
      <c r="E3493" s="28">
        <v>164.887</v>
      </c>
    </row>
    <row r="3494" spans="4:5" x14ac:dyDescent="0.25">
      <c r="D3494" s="31">
        <v>-914.17499999999995</v>
      </c>
      <c r="E3494" s="28">
        <v>165.01</v>
      </c>
    </row>
    <row r="3495" spans="4:5" x14ac:dyDescent="0.25">
      <c r="D3495" s="31">
        <v>-914.15899999999999</v>
      </c>
      <c r="E3495" s="28">
        <v>165.13300000000001</v>
      </c>
    </row>
    <row r="3496" spans="4:5" x14ac:dyDescent="0.25">
      <c r="D3496" s="31">
        <v>-914.14300000000003</v>
      </c>
      <c r="E3496" s="28">
        <v>165.256</v>
      </c>
    </row>
    <row r="3497" spans="4:5" x14ac:dyDescent="0.25">
      <c r="D3497" s="31">
        <v>-914.12699999999995</v>
      </c>
      <c r="E3497" s="28">
        <v>165.38</v>
      </c>
    </row>
    <row r="3498" spans="4:5" x14ac:dyDescent="0.25">
      <c r="D3498" s="31">
        <v>-914.11099999999999</v>
      </c>
      <c r="E3498" s="28">
        <v>165.50299999999999</v>
      </c>
    </row>
    <row r="3499" spans="4:5" x14ac:dyDescent="0.25">
      <c r="D3499" s="31">
        <v>-914.09500000000003</v>
      </c>
      <c r="E3499" s="28">
        <v>165.626</v>
      </c>
    </row>
    <row r="3500" spans="4:5" x14ac:dyDescent="0.25">
      <c r="D3500" s="31">
        <v>-914.07899999999995</v>
      </c>
      <c r="E3500" s="28">
        <v>165.749</v>
      </c>
    </row>
    <row r="3501" spans="4:5" x14ac:dyDescent="0.25">
      <c r="D3501" s="31">
        <v>-914.06299999999999</v>
      </c>
      <c r="E3501" s="28">
        <v>165.87200000000001</v>
      </c>
    </row>
    <row r="3502" spans="4:5" x14ac:dyDescent="0.25">
      <c r="D3502" s="31">
        <v>-914.04700000000003</v>
      </c>
      <c r="E3502" s="28">
        <v>165.995</v>
      </c>
    </row>
    <row r="3503" spans="4:5" x14ac:dyDescent="0.25">
      <c r="D3503" s="31">
        <v>-914.03099999999995</v>
      </c>
      <c r="E3503" s="28">
        <v>166.11799999999999</v>
      </c>
    </row>
    <row r="3504" spans="4:5" x14ac:dyDescent="0.25">
      <c r="D3504" s="31">
        <v>-914.01499999999999</v>
      </c>
      <c r="E3504" s="28">
        <v>166.24100000000001</v>
      </c>
    </row>
    <row r="3505" spans="4:5" x14ac:dyDescent="0.25">
      <c r="D3505" s="31">
        <v>-913.99900000000002</v>
      </c>
      <c r="E3505" s="28">
        <v>166.364</v>
      </c>
    </row>
    <row r="3506" spans="4:5" x14ac:dyDescent="0.25">
      <c r="D3506" s="31">
        <v>-913.98299999999995</v>
      </c>
      <c r="E3506" s="28">
        <v>166.48699999999999</v>
      </c>
    </row>
    <row r="3507" spans="4:5" x14ac:dyDescent="0.25">
      <c r="D3507" s="31">
        <v>-913.96699999999998</v>
      </c>
      <c r="E3507" s="28">
        <v>166.61</v>
      </c>
    </row>
    <row r="3508" spans="4:5" x14ac:dyDescent="0.25">
      <c r="D3508" s="31">
        <v>-913.95100000000002</v>
      </c>
      <c r="E3508" s="28">
        <v>166.733</v>
      </c>
    </row>
    <row r="3509" spans="4:5" x14ac:dyDescent="0.25">
      <c r="D3509" s="31">
        <v>-913.93499999999995</v>
      </c>
      <c r="E3509" s="28">
        <v>166.85599999999999</v>
      </c>
    </row>
    <row r="3510" spans="4:5" x14ac:dyDescent="0.25">
      <c r="D3510" s="31">
        <v>-913.91899999999998</v>
      </c>
      <c r="E3510" s="28">
        <v>166.97900000000001</v>
      </c>
    </row>
    <row r="3511" spans="4:5" x14ac:dyDescent="0.25">
      <c r="D3511" s="31">
        <v>-913.90300000000002</v>
      </c>
      <c r="E3511" s="28">
        <v>167.102</v>
      </c>
    </row>
    <row r="3512" spans="4:5" x14ac:dyDescent="0.25">
      <c r="D3512" s="31">
        <v>-913.88699999999994</v>
      </c>
      <c r="E3512" s="28">
        <v>167.22399999999999</v>
      </c>
    </row>
    <row r="3513" spans="4:5" x14ac:dyDescent="0.25">
      <c r="D3513" s="31">
        <v>-913.87099999999998</v>
      </c>
      <c r="E3513" s="28">
        <v>167.34700000000001</v>
      </c>
    </row>
    <row r="3514" spans="4:5" x14ac:dyDescent="0.25">
      <c r="D3514" s="31">
        <v>-913.85500000000002</v>
      </c>
      <c r="E3514" s="28">
        <v>167.47</v>
      </c>
    </row>
    <row r="3515" spans="4:5" x14ac:dyDescent="0.25">
      <c r="D3515" s="31">
        <v>-913.83900000000006</v>
      </c>
      <c r="E3515" s="28">
        <v>167.59299999999999</v>
      </c>
    </row>
    <row r="3516" spans="4:5" x14ac:dyDescent="0.25">
      <c r="D3516" s="31">
        <v>-913.82299999999998</v>
      </c>
      <c r="E3516" s="28">
        <v>167.71600000000001</v>
      </c>
    </row>
    <row r="3517" spans="4:5" x14ac:dyDescent="0.25">
      <c r="D3517" s="31">
        <v>-913.80700000000002</v>
      </c>
      <c r="E3517" s="28">
        <v>167.839</v>
      </c>
    </row>
    <row r="3518" spans="4:5" x14ac:dyDescent="0.25">
      <c r="D3518" s="31">
        <v>-913.79100000000005</v>
      </c>
      <c r="E3518" s="28">
        <v>167.96199999999999</v>
      </c>
    </row>
    <row r="3519" spans="4:5" x14ac:dyDescent="0.25">
      <c r="D3519" s="31">
        <v>-913.77499999999998</v>
      </c>
      <c r="E3519" s="28">
        <v>168.084</v>
      </c>
    </row>
    <row r="3520" spans="4:5" x14ac:dyDescent="0.25">
      <c r="D3520" s="31">
        <v>-913.75900000000001</v>
      </c>
      <c r="E3520" s="28">
        <v>168.20699999999999</v>
      </c>
    </row>
    <row r="3521" spans="4:5" x14ac:dyDescent="0.25">
      <c r="D3521" s="31">
        <v>-913.74300000000005</v>
      </c>
      <c r="E3521" s="28">
        <v>168.33</v>
      </c>
    </row>
    <row r="3522" spans="4:5" x14ac:dyDescent="0.25">
      <c r="D3522" s="31">
        <v>-913.72699999999998</v>
      </c>
      <c r="E3522" s="28">
        <v>168.453</v>
      </c>
    </row>
    <row r="3523" spans="4:5" x14ac:dyDescent="0.25">
      <c r="D3523" s="31">
        <v>-913.71100000000001</v>
      </c>
      <c r="E3523" s="28">
        <v>168.57499999999999</v>
      </c>
    </row>
    <row r="3524" spans="4:5" x14ac:dyDescent="0.25">
      <c r="D3524" s="31">
        <v>-913.69500000000005</v>
      </c>
      <c r="E3524" s="28">
        <v>168.69800000000001</v>
      </c>
    </row>
    <row r="3525" spans="4:5" x14ac:dyDescent="0.25">
      <c r="D3525" s="31">
        <v>-913.67899999999997</v>
      </c>
      <c r="E3525" s="28">
        <v>168.821</v>
      </c>
    </row>
    <row r="3526" spans="4:5" x14ac:dyDescent="0.25">
      <c r="D3526" s="31">
        <v>-913.66300000000001</v>
      </c>
      <c r="E3526" s="28">
        <v>168.94399999999999</v>
      </c>
    </row>
    <row r="3527" spans="4:5" x14ac:dyDescent="0.25">
      <c r="D3527" s="31">
        <v>-913.64700000000005</v>
      </c>
      <c r="E3527" s="28">
        <v>169.066</v>
      </c>
    </row>
    <row r="3528" spans="4:5" x14ac:dyDescent="0.25">
      <c r="D3528" s="31">
        <v>-913.63099999999997</v>
      </c>
      <c r="E3528" s="28">
        <v>169.18899999999999</v>
      </c>
    </row>
    <row r="3529" spans="4:5" x14ac:dyDescent="0.25">
      <c r="D3529" s="31">
        <v>-913.61500000000001</v>
      </c>
      <c r="E3529" s="28">
        <v>169.31200000000001</v>
      </c>
    </row>
    <row r="3530" spans="4:5" x14ac:dyDescent="0.25">
      <c r="D3530" s="31">
        <v>-913.59900000000005</v>
      </c>
      <c r="E3530" s="28">
        <v>169.434</v>
      </c>
    </row>
    <row r="3531" spans="4:5" x14ac:dyDescent="0.25">
      <c r="D3531" s="31">
        <v>-913.58299999999997</v>
      </c>
      <c r="E3531" s="28">
        <v>169.55699999999999</v>
      </c>
    </row>
    <row r="3532" spans="4:5" x14ac:dyDescent="0.25">
      <c r="D3532" s="31">
        <v>-913.56700000000001</v>
      </c>
      <c r="E3532" s="28">
        <v>169.68</v>
      </c>
    </row>
    <row r="3533" spans="4:5" x14ac:dyDescent="0.25">
      <c r="D3533" s="31">
        <v>-913.55100000000004</v>
      </c>
      <c r="E3533" s="28">
        <v>169.80199999999999</v>
      </c>
    </row>
    <row r="3534" spans="4:5" x14ac:dyDescent="0.25">
      <c r="D3534" s="31">
        <v>-913.53499999999997</v>
      </c>
      <c r="E3534" s="28">
        <v>169.92500000000001</v>
      </c>
    </row>
    <row r="3535" spans="4:5" x14ac:dyDescent="0.25">
      <c r="D3535" s="31">
        <v>-913.51900000000001</v>
      </c>
      <c r="E3535" s="28">
        <v>170.047</v>
      </c>
    </row>
    <row r="3536" spans="4:5" x14ac:dyDescent="0.25">
      <c r="D3536" s="31">
        <v>-913.50300000000004</v>
      </c>
      <c r="E3536" s="28">
        <v>170.17</v>
      </c>
    </row>
    <row r="3537" spans="4:5" x14ac:dyDescent="0.25">
      <c r="D3537" s="31">
        <v>-913.48699999999997</v>
      </c>
      <c r="E3537" s="28">
        <v>170.292</v>
      </c>
    </row>
    <row r="3538" spans="4:5" x14ac:dyDescent="0.25">
      <c r="D3538" s="31">
        <v>-913.471</v>
      </c>
      <c r="E3538" s="28">
        <v>170.41499999999999</v>
      </c>
    </row>
    <row r="3539" spans="4:5" x14ac:dyDescent="0.25">
      <c r="D3539" s="31">
        <v>-913.45500000000004</v>
      </c>
      <c r="E3539" s="28">
        <v>170.53800000000001</v>
      </c>
    </row>
    <row r="3540" spans="4:5" x14ac:dyDescent="0.25">
      <c r="D3540" s="31">
        <v>-913.43899999999996</v>
      </c>
      <c r="E3540" s="28">
        <v>170.66</v>
      </c>
    </row>
    <row r="3541" spans="4:5" x14ac:dyDescent="0.25">
      <c r="D3541" s="31">
        <v>-913.423</v>
      </c>
      <c r="E3541" s="28">
        <v>170.78299999999999</v>
      </c>
    </row>
    <row r="3542" spans="4:5" x14ac:dyDescent="0.25">
      <c r="D3542" s="31">
        <v>-913.40700000000004</v>
      </c>
      <c r="E3542" s="28">
        <v>170.905</v>
      </c>
    </row>
    <row r="3543" spans="4:5" x14ac:dyDescent="0.25">
      <c r="D3543" s="31">
        <v>-913.39099999999996</v>
      </c>
      <c r="E3543" s="28">
        <v>171.02799999999999</v>
      </c>
    </row>
    <row r="3544" spans="4:5" x14ac:dyDescent="0.25">
      <c r="D3544" s="31">
        <v>-913.375</v>
      </c>
      <c r="E3544" s="28">
        <v>171.15</v>
      </c>
    </row>
    <row r="3545" spans="4:5" x14ac:dyDescent="0.25">
      <c r="D3545" s="31">
        <v>-913.35900000000004</v>
      </c>
      <c r="E3545" s="28">
        <v>171.27199999999999</v>
      </c>
    </row>
    <row r="3546" spans="4:5" x14ac:dyDescent="0.25">
      <c r="D3546" s="31">
        <v>-913.34299999999996</v>
      </c>
      <c r="E3546" s="28">
        <v>171.39500000000001</v>
      </c>
    </row>
    <row r="3547" spans="4:5" x14ac:dyDescent="0.25">
      <c r="D3547" s="31">
        <v>-913.327</v>
      </c>
      <c r="E3547" s="28">
        <v>171.517</v>
      </c>
    </row>
    <row r="3548" spans="4:5" x14ac:dyDescent="0.25">
      <c r="D3548" s="31">
        <v>-913.31100000000004</v>
      </c>
      <c r="E3548" s="28">
        <v>171.64</v>
      </c>
    </row>
    <row r="3549" spans="4:5" x14ac:dyDescent="0.25">
      <c r="D3549" s="31">
        <v>-913.29499999999996</v>
      </c>
      <c r="E3549" s="28">
        <v>171.762</v>
      </c>
    </row>
    <row r="3550" spans="4:5" x14ac:dyDescent="0.25">
      <c r="D3550" s="31">
        <v>-913.279</v>
      </c>
      <c r="E3550" s="28">
        <v>171.88399999999999</v>
      </c>
    </row>
    <row r="3551" spans="4:5" x14ac:dyDescent="0.25">
      <c r="D3551" s="31">
        <v>-913.26300000000003</v>
      </c>
      <c r="E3551" s="28">
        <v>172.00700000000001</v>
      </c>
    </row>
    <row r="3552" spans="4:5" x14ac:dyDescent="0.25">
      <c r="D3552" s="31">
        <v>-913.24699999999996</v>
      </c>
      <c r="E3552" s="28">
        <v>172.12899999999999</v>
      </c>
    </row>
    <row r="3553" spans="4:5" x14ac:dyDescent="0.25">
      <c r="D3553" s="31">
        <v>-913.23099999999999</v>
      </c>
      <c r="E3553" s="28">
        <v>172.251</v>
      </c>
    </row>
    <row r="3554" spans="4:5" x14ac:dyDescent="0.25">
      <c r="D3554" s="31">
        <v>-913.21500000000003</v>
      </c>
      <c r="E3554" s="28">
        <v>172.374</v>
      </c>
    </row>
    <row r="3555" spans="4:5" x14ac:dyDescent="0.25">
      <c r="D3555" s="31">
        <v>-913.19899999999996</v>
      </c>
      <c r="E3555" s="28">
        <v>172.49600000000001</v>
      </c>
    </row>
    <row r="3556" spans="4:5" x14ac:dyDescent="0.25">
      <c r="D3556" s="31">
        <v>-913.18299999999999</v>
      </c>
      <c r="E3556" s="28">
        <v>172.61799999999999</v>
      </c>
    </row>
    <row r="3557" spans="4:5" x14ac:dyDescent="0.25">
      <c r="D3557" s="31">
        <v>-913.16700000000003</v>
      </c>
      <c r="E3557" s="28">
        <v>172.74100000000001</v>
      </c>
    </row>
    <row r="3558" spans="4:5" x14ac:dyDescent="0.25">
      <c r="D3558" s="31">
        <v>-913.15099999999995</v>
      </c>
      <c r="E3558" s="28">
        <v>172.863</v>
      </c>
    </row>
    <row r="3559" spans="4:5" x14ac:dyDescent="0.25">
      <c r="D3559" s="31">
        <v>-913.13499999999999</v>
      </c>
      <c r="E3559" s="28">
        <v>172.98500000000001</v>
      </c>
    </row>
    <row r="3560" spans="4:5" x14ac:dyDescent="0.25">
      <c r="D3560" s="31">
        <v>-913.11900000000003</v>
      </c>
      <c r="E3560" s="28">
        <v>173.107</v>
      </c>
    </row>
    <row r="3561" spans="4:5" x14ac:dyDescent="0.25">
      <c r="D3561" s="31">
        <v>-913.10299999999995</v>
      </c>
      <c r="E3561" s="28">
        <v>173.23</v>
      </c>
    </row>
    <row r="3562" spans="4:5" x14ac:dyDescent="0.25">
      <c r="D3562" s="31">
        <v>-913.08699999999999</v>
      </c>
      <c r="E3562" s="28">
        <v>173.352</v>
      </c>
    </row>
    <row r="3563" spans="4:5" x14ac:dyDescent="0.25">
      <c r="D3563" s="31">
        <v>-913.07100000000003</v>
      </c>
      <c r="E3563" s="28">
        <v>173.47399999999999</v>
      </c>
    </row>
    <row r="3564" spans="4:5" x14ac:dyDescent="0.25">
      <c r="D3564" s="31">
        <v>-913.05499999999995</v>
      </c>
      <c r="E3564" s="28">
        <v>173.596</v>
      </c>
    </row>
    <row r="3565" spans="4:5" x14ac:dyDescent="0.25">
      <c r="D3565" s="31">
        <v>-913.03899999999999</v>
      </c>
      <c r="E3565" s="28">
        <v>173.71799999999999</v>
      </c>
    </row>
    <row r="3566" spans="4:5" x14ac:dyDescent="0.25">
      <c r="D3566" s="31">
        <v>-913.02300000000002</v>
      </c>
      <c r="E3566" s="28">
        <v>173.84100000000001</v>
      </c>
    </row>
    <row r="3567" spans="4:5" x14ac:dyDescent="0.25">
      <c r="D3567" s="31">
        <v>-913.00699999999995</v>
      </c>
      <c r="E3567" s="28">
        <v>173.96299999999999</v>
      </c>
    </row>
    <row r="3568" spans="4:5" x14ac:dyDescent="0.25">
      <c r="D3568" s="31">
        <v>-912.99099999999999</v>
      </c>
      <c r="E3568" s="28">
        <v>174.08500000000001</v>
      </c>
    </row>
    <row r="3569" spans="4:5" x14ac:dyDescent="0.25">
      <c r="D3569" s="31">
        <v>-912.97500000000002</v>
      </c>
      <c r="E3569" s="28">
        <v>174.20699999999999</v>
      </c>
    </row>
    <row r="3570" spans="4:5" x14ac:dyDescent="0.25">
      <c r="D3570" s="31">
        <v>-912.95899999999995</v>
      </c>
      <c r="E3570" s="28">
        <v>174.32900000000001</v>
      </c>
    </row>
    <row r="3571" spans="4:5" x14ac:dyDescent="0.25">
      <c r="D3571" s="31">
        <v>-912.94299999999998</v>
      </c>
      <c r="E3571" s="28">
        <v>174.45099999999999</v>
      </c>
    </row>
    <row r="3572" spans="4:5" x14ac:dyDescent="0.25">
      <c r="D3572" s="31">
        <v>-912.92700000000002</v>
      </c>
      <c r="E3572" s="28">
        <v>174.57300000000001</v>
      </c>
    </row>
    <row r="3573" spans="4:5" x14ac:dyDescent="0.25">
      <c r="D3573" s="31">
        <v>-912.91099999999994</v>
      </c>
      <c r="E3573" s="28">
        <v>174.69499999999999</v>
      </c>
    </row>
    <row r="3574" spans="4:5" x14ac:dyDescent="0.25">
      <c r="D3574" s="31">
        <v>-912.89499999999998</v>
      </c>
      <c r="E3574" s="28">
        <v>174.81700000000001</v>
      </c>
    </row>
    <row r="3575" spans="4:5" x14ac:dyDescent="0.25">
      <c r="D3575" s="31">
        <v>-912.87900000000002</v>
      </c>
      <c r="E3575" s="28">
        <v>174.93899999999999</v>
      </c>
    </row>
    <row r="3576" spans="4:5" x14ac:dyDescent="0.25">
      <c r="D3576" s="31">
        <v>-912.86300000000006</v>
      </c>
      <c r="E3576" s="28">
        <v>175.06100000000001</v>
      </c>
    </row>
    <row r="3577" spans="4:5" x14ac:dyDescent="0.25">
      <c r="D3577" s="31">
        <v>-912.84699999999998</v>
      </c>
      <c r="E3577" s="28">
        <v>175.18299999999999</v>
      </c>
    </row>
    <row r="3578" spans="4:5" x14ac:dyDescent="0.25">
      <c r="D3578" s="31">
        <v>-912.83100000000002</v>
      </c>
      <c r="E3578" s="28">
        <v>175.30500000000001</v>
      </c>
    </row>
    <row r="3579" spans="4:5" x14ac:dyDescent="0.25">
      <c r="D3579" s="31">
        <v>-912.81500000000005</v>
      </c>
      <c r="E3579" s="28">
        <v>175.42699999999999</v>
      </c>
    </row>
    <row r="3580" spans="4:5" x14ac:dyDescent="0.25">
      <c r="D3580" s="31">
        <v>-912.79899999999998</v>
      </c>
      <c r="E3580" s="28">
        <v>175.54900000000001</v>
      </c>
    </row>
    <row r="3581" spans="4:5" x14ac:dyDescent="0.25">
      <c r="D3581" s="31">
        <v>-912.78300000000002</v>
      </c>
      <c r="E3581" s="28">
        <v>175.67099999999999</v>
      </c>
    </row>
    <row r="3582" spans="4:5" x14ac:dyDescent="0.25">
      <c r="D3582" s="31">
        <v>-912.76700000000005</v>
      </c>
      <c r="E3582" s="28">
        <v>175.79300000000001</v>
      </c>
    </row>
    <row r="3583" spans="4:5" x14ac:dyDescent="0.25">
      <c r="D3583" s="31">
        <v>-912.75099999999998</v>
      </c>
      <c r="E3583" s="28">
        <v>175.91499999999999</v>
      </c>
    </row>
    <row r="3584" spans="4:5" x14ac:dyDescent="0.25">
      <c r="D3584" s="31">
        <v>-912.73500000000001</v>
      </c>
      <c r="E3584" s="28">
        <v>176.03700000000001</v>
      </c>
    </row>
    <row r="3585" spans="4:5" x14ac:dyDescent="0.25">
      <c r="D3585" s="31">
        <v>-912.71900000000005</v>
      </c>
      <c r="E3585" s="28">
        <v>176.15899999999999</v>
      </c>
    </row>
    <row r="3586" spans="4:5" x14ac:dyDescent="0.25">
      <c r="D3586" s="31">
        <v>-912.70299999999997</v>
      </c>
      <c r="E3586" s="28">
        <v>176.28100000000001</v>
      </c>
    </row>
    <row r="3587" spans="4:5" x14ac:dyDescent="0.25">
      <c r="D3587" s="31">
        <v>-912.68799999999999</v>
      </c>
      <c r="E3587" s="28">
        <v>176.40299999999999</v>
      </c>
    </row>
    <row r="3588" spans="4:5" x14ac:dyDescent="0.25">
      <c r="D3588" s="31">
        <v>-912.67200000000003</v>
      </c>
      <c r="E3588" s="28">
        <v>176.52500000000001</v>
      </c>
    </row>
    <row r="3589" spans="4:5" x14ac:dyDescent="0.25">
      <c r="D3589" s="31">
        <v>-912.65599999999995</v>
      </c>
      <c r="E3589" s="28">
        <v>176.64599999999999</v>
      </c>
    </row>
    <row r="3590" spans="4:5" x14ac:dyDescent="0.25">
      <c r="D3590" s="31">
        <v>-912.64</v>
      </c>
      <c r="E3590" s="28">
        <v>176.768</v>
      </c>
    </row>
    <row r="3591" spans="4:5" x14ac:dyDescent="0.25">
      <c r="D3591" s="31">
        <v>-912.62400000000002</v>
      </c>
      <c r="E3591" s="28">
        <v>176.89</v>
      </c>
    </row>
    <row r="3592" spans="4:5" x14ac:dyDescent="0.25">
      <c r="D3592" s="31">
        <v>-912.60799999999995</v>
      </c>
      <c r="E3592" s="28">
        <v>177.012</v>
      </c>
    </row>
    <row r="3593" spans="4:5" x14ac:dyDescent="0.25">
      <c r="D3593" s="31">
        <v>-912.59199999999998</v>
      </c>
      <c r="E3593" s="28">
        <v>177.13399999999999</v>
      </c>
    </row>
    <row r="3594" spans="4:5" x14ac:dyDescent="0.25">
      <c r="D3594" s="31">
        <v>-912.57600000000002</v>
      </c>
      <c r="E3594" s="28">
        <v>177.255</v>
      </c>
    </row>
    <row r="3595" spans="4:5" x14ac:dyDescent="0.25">
      <c r="D3595" s="31">
        <v>-912.56</v>
      </c>
      <c r="E3595" s="28">
        <v>177.37700000000001</v>
      </c>
    </row>
    <row r="3596" spans="4:5" x14ac:dyDescent="0.25">
      <c r="D3596" s="31">
        <v>-912.54399999999998</v>
      </c>
      <c r="E3596" s="28">
        <v>177.499</v>
      </c>
    </row>
    <row r="3597" spans="4:5" x14ac:dyDescent="0.25">
      <c r="D3597" s="31">
        <v>-912.52800000000002</v>
      </c>
      <c r="E3597" s="28">
        <v>177.62100000000001</v>
      </c>
    </row>
    <row r="3598" spans="4:5" x14ac:dyDescent="0.25">
      <c r="D3598" s="31">
        <v>-912.51199999999994</v>
      </c>
      <c r="E3598" s="28">
        <v>177.74199999999999</v>
      </c>
    </row>
    <row r="3599" spans="4:5" x14ac:dyDescent="0.25">
      <c r="D3599" s="31">
        <v>-912.49599999999998</v>
      </c>
      <c r="E3599" s="28">
        <v>177.864</v>
      </c>
    </row>
    <row r="3600" spans="4:5" x14ac:dyDescent="0.25">
      <c r="D3600" s="31">
        <v>-912.48</v>
      </c>
      <c r="E3600" s="28">
        <v>177.98599999999999</v>
      </c>
    </row>
    <row r="3601" spans="4:5" x14ac:dyDescent="0.25">
      <c r="D3601" s="31">
        <v>-912.46400000000006</v>
      </c>
      <c r="E3601" s="28">
        <v>178.107</v>
      </c>
    </row>
    <row r="3602" spans="4:5" x14ac:dyDescent="0.25">
      <c r="D3602" s="31">
        <v>-912.44799999999998</v>
      </c>
      <c r="E3602" s="28">
        <v>178.22900000000001</v>
      </c>
    </row>
    <row r="3603" spans="4:5" x14ac:dyDescent="0.25">
      <c r="D3603" s="31">
        <v>-912.43200000000002</v>
      </c>
      <c r="E3603" s="28">
        <v>178.351</v>
      </c>
    </row>
    <row r="3604" spans="4:5" x14ac:dyDescent="0.25">
      <c r="D3604" s="31">
        <v>-912.41600000000005</v>
      </c>
      <c r="E3604" s="28">
        <v>178.47200000000001</v>
      </c>
    </row>
    <row r="3605" spans="4:5" x14ac:dyDescent="0.25">
      <c r="D3605" s="31">
        <v>-912.4</v>
      </c>
      <c r="E3605" s="28">
        <v>178.59399999999999</v>
      </c>
    </row>
    <row r="3606" spans="4:5" x14ac:dyDescent="0.25">
      <c r="D3606" s="31">
        <v>-912.38400000000001</v>
      </c>
      <c r="E3606" s="28">
        <v>178.715</v>
      </c>
    </row>
    <row r="3607" spans="4:5" x14ac:dyDescent="0.25">
      <c r="D3607" s="31">
        <v>-912.36800000000005</v>
      </c>
      <c r="E3607" s="28">
        <v>178.83699999999999</v>
      </c>
    </row>
    <row r="3608" spans="4:5" x14ac:dyDescent="0.25">
      <c r="D3608" s="31">
        <v>-912.35199999999998</v>
      </c>
      <c r="E3608" s="28">
        <v>178.959</v>
      </c>
    </row>
    <row r="3609" spans="4:5" x14ac:dyDescent="0.25">
      <c r="D3609" s="31">
        <v>-912.33600000000001</v>
      </c>
      <c r="E3609" s="28">
        <v>179.08</v>
      </c>
    </row>
    <row r="3610" spans="4:5" x14ac:dyDescent="0.25">
      <c r="D3610" s="31">
        <v>-912.32</v>
      </c>
      <c r="E3610" s="28">
        <v>179.202</v>
      </c>
    </row>
    <row r="3611" spans="4:5" x14ac:dyDescent="0.25">
      <c r="D3611" s="31">
        <v>-912.30399999999997</v>
      </c>
      <c r="E3611" s="28">
        <v>179.32300000000001</v>
      </c>
    </row>
    <row r="3612" spans="4:5" x14ac:dyDescent="0.25">
      <c r="D3612" s="31">
        <v>-912.28800000000001</v>
      </c>
      <c r="E3612" s="28">
        <v>179.44499999999999</v>
      </c>
    </row>
    <row r="3613" spans="4:5" x14ac:dyDescent="0.25">
      <c r="D3613" s="31">
        <v>-912.27200000000005</v>
      </c>
      <c r="E3613" s="28">
        <v>179.566</v>
      </c>
    </row>
    <row r="3614" spans="4:5" x14ac:dyDescent="0.25">
      <c r="D3614" s="31">
        <v>-912.25599999999997</v>
      </c>
      <c r="E3614" s="28">
        <v>179.68799999999999</v>
      </c>
    </row>
    <row r="3615" spans="4:5" x14ac:dyDescent="0.25">
      <c r="D3615" s="31">
        <v>-912.24</v>
      </c>
      <c r="E3615" s="28">
        <v>179.809</v>
      </c>
    </row>
    <row r="3616" spans="4:5" x14ac:dyDescent="0.25">
      <c r="D3616" s="31">
        <v>-912.22400000000005</v>
      </c>
      <c r="E3616" s="28">
        <v>179.93100000000001</v>
      </c>
    </row>
    <row r="3617" spans="4:5" x14ac:dyDescent="0.25">
      <c r="D3617" s="31">
        <v>-912.20799999999997</v>
      </c>
      <c r="E3617" s="28">
        <v>180.05199999999999</v>
      </c>
    </row>
    <row r="3618" spans="4:5" x14ac:dyDescent="0.25">
      <c r="D3618" s="31">
        <v>-912.19200000000001</v>
      </c>
      <c r="E3618" s="28">
        <v>180.173</v>
      </c>
    </row>
    <row r="3619" spans="4:5" x14ac:dyDescent="0.25">
      <c r="D3619" s="31">
        <v>-912.17600000000004</v>
      </c>
      <c r="E3619" s="28">
        <v>180.29499999999999</v>
      </c>
    </row>
    <row r="3620" spans="4:5" x14ac:dyDescent="0.25">
      <c r="D3620" s="31">
        <v>-912.16</v>
      </c>
      <c r="E3620" s="28">
        <v>180.416</v>
      </c>
    </row>
    <row r="3621" spans="4:5" x14ac:dyDescent="0.25">
      <c r="D3621" s="31">
        <v>-912.14400000000001</v>
      </c>
      <c r="E3621" s="28">
        <v>180.53800000000001</v>
      </c>
    </row>
    <row r="3622" spans="4:5" x14ac:dyDescent="0.25">
      <c r="D3622" s="31">
        <v>-912.12800000000004</v>
      </c>
      <c r="E3622" s="28">
        <v>180.65899999999999</v>
      </c>
    </row>
    <row r="3623" spans="4:5" x14ac:dyDescent="0.25">
      <c r="D3623" s="31">
        <v>-912.11199999999997</v>
      </c>
      <c r="E3623" s="28">
        <v>180.78</v>
      </c>
    </row>
    <row r="3624" spans="4:5" x14ac:dyDescent="0.25">
      <c r="D3624" s="31">
        <v>-912.096</v>
      </c>
      <c r="E3624" s="28">
        <v>180.90199999999999</v>
      </c>
    </row>
    <row r="3625" spans="4:5" x14ac:dyDescent="0.25">
      <c r="D3625" s="31">
        <v>-912.08</v>
      </c>
      <c r="E3625" s="28">
        <v>181.023</v>
      </c>
    </row>
    <row r="3626" spans="4:5" x14ac:dyDescent="0.25">
      <c r="D3626" s="31">
        <v>-912.06399999999996</v>
      </c>
      <c r="E3626" s="28">
        <v>181.14400000000001</v>
      </c>
    </row>
    <row r="3627" spans="4:5" x14ac:dyDescent="0.25">
      <c r="D3627" s="31">
        <v>-912.048</v>
      </c>
      <c r="E3627" s="28">
        <v>181.26599999999999</v>
      </c>
    </row>
    <row r="3628" spans="4:5" x14ac:dyDescent="0.25">
      <c r="D3628" s="31">
        <v>-912.03200000000004</v>
      </c>
      <c r="E3628" s="28">
        <v>181.387</v>
      </c>
    </row>
    <row r="3629" spans="4:5" x14ac:dyDescent="0.25">
      <c r="D3629" s="31">
        <v>-912.01599999999996</v>
      </c>
      <c r="E3629" s="28">
        <v>181.50800000000001</v>
      </c>
    </row>
    <row r="3630" spans="4:5" x14ac:dyDescent="0.25">
      <c r="D3630" s="31">
        <v>-912</v>
      </c>
      <c r="E3630" s="28">
        <v>181.63</v>
      </c>
    </row>
    <row r="3631" spans="4:5" x14ac:dyDescent="0.25">
      <c r="D3631" s="31">
        <v>-911.98400000000004</v>
      </c>
      <c r="E3631" s="28">
        <v>181.751</v>
      </c>
    </row>
    <row r="3632" spans="4:5" x14ac:dyDescent="0.25">
      <c r="D3632" s="31">
        <v>-911.96799999999996</v>
      </c>
      <c r="E3632" s="28">
        <v>181.87200000000001</v>
      </c>
    </row>
    <row r="3633" spans="4:5" x14ac:dyDescent="0.25">
      <c r="D3633" s="31">
        <v>-911.952</v>
      </c>
      <c r="E3633" s="28">
        <v>181.99299999999999</v>
      </c>
    </row>
    <row r="3634" spans="4:5" x14ac:dyDescent="0.25">
      <c r="D3634" s="31">
        <v>-911.93600000000004</v>
      </c>
      <c r="E3634" s="28">
        <v>182.11500000000001</v>
      </c>
    </row>
    <row r="3635" spans="4:5" x14ac:dyDescent="0.25">
      <c r="D3635" s="31">
        <v>-911.92</v>
      </c>
      <c r="E3635" s="28">
        <v>182.23599999999999</v>
      </c>
    </row>
    <row r="3636" spans="4:5" x14ac:dyDescent="0.25">
      <c r="D3636" s="31">
        <v>-911.904</v>
      </c>
      <c r="E3636" s="28">
        <v>182.357</v>
      </c>
    </row>
    <row r="3637" spans="4:5" x14ac:dyDescent="0.25">
      <c r="D3637" s="31">
        <v>-911.88800000000003</v>
      </c>
      <c r="E3637" s="28">
        <v>182.47800000000001</v>
      </c>
    </row>
    <row r="3638" spans="4:5" x14ac:dyDescent="0.25">
      <c r="D3638" s="31">
        <v>-911.87199999999996</v>
      </c>
      <c r="E3638" s="28">
        <v>182.59899999999999</v>
      </c>
    </row>
    <row r="3639" spans="4:5" x14ac:dyDescent="0.25">
      <c r="D3639" s="31">
        <v>-911.85599999999999</v>
      </c>
      <c r="E3639" s="28">
        <v>182.72</v>
      </c>
    </row>
    <row r="3640" spans="4:5" x14ac:dyDescent="0.25">
      <c r="D3640" s="31">
        <v>-911.84</v>
      </c>
      <c r="E3640" s="28">
        <v>182.84100000000001</v>
      </c>
    </row>
    <row r="3641" spans="4:5" x14ac:dyDescent="0.25">
      <c r="D3641" s="31">
        <v>-911.82399999999996</v>
      </c>
      <c r="E3641" s="28">
        <v>182.96299999999999</v>
      </c>
    </row>
    <row r="3642" spans="4:5" x14ac:dyDescent="0.25">
      <c r="D3642" s="31">
        <v>-911.80799999999999</v>
      </c>
      <c r="E3642" s="28">
        <v>183.084</v>
      </c>
    </row>
    <row r="3643" spans="4:5" x14ac:dyDescent="0.25">
      <c r="D3643" s="31">
        <v>-911.79200000000003</v>
      </c>
      <c r="E3643" s="28">
        <v>183.20500000000001</v>
      </c>
    </row>
    <row r="3644" spans="4:5" x14ac:dyDescent="0.25">
      <c r="D3644" s="31">
        <v>-911.77599999999995</v>
      </c>
      <c r="E3644" s="28">
        <v>183.32599999999999</v>
      </c>
    </row>
    <row r="3645" spans="4:5" x14ac:dyDescent="0.25">
      <c r="D3645" s="31">
        <v>-911.76</v>
      </c>
      <c r="E3645" s="28">
        <v>183.447</v>
      </c>
    </row>
    <row r="3646" spans="4:5" x14ac:dyDescent="0.25">
      <c r="D3646" s="31">
        <v>-911.74400000000003</v>
      </c>
      <c r="E3646" s="28">
        <v>183.56800000000001</v>
      </c>
    </row>
    <row r="3647" spans="4:5" x14ac:dyDescent="0.25">
      <c r="D3647" s="31">
        <v>-911.72799999999995</v>
      </c>
      <c r="E3647" s="28">
        <v>183.68899999999999</v>
      </c>
    </row>
    <row r="3648" spans="4:5" x14ac:dyDescent="0.25">
      <c r="D3648" s="31">
        <v>-911.71199999999999</v>
      </c>
      <c r="E3648" s="28">
        <v>183.81</v>
      </c>
    </row>
    <row r="3649" spans="4:5" x14ac:dyDescent="0.25">
      <c r="D3649" s="31">
        <v>-911.69600000000003</v>
      </c>
      <c r="E3649" s="28">
        <v>183.93100000000001</v>
      </c>
    </row>
    <row r="3650" spans="4:5" x14ac:dyDescent="0.25">
      <c r="D3650" s="31">
        <v>-911.68</v>
      </c>
      <c r="E3650" s="28">
        <v>184.05199999999999</v>
      </c>
    </row>
    <row r="3651" spans="4:5" x14ac:dyDescent="0.25">
      <c r="D3651" s="31">
        <v>-911.66399999999999</v>
      </c>
      <c r="E3651" s="28">
        <v>184.173</v>
      </c>
    </row>
    <row r="3652" spans="4:5" x14ac:dyDescent="0.25">
      <c r="D3652" s="31">
        <v>-911.64800000000002</v>
      </c>
      <c r="E3652" s="28">
        <v>184.29400000000001</v>
      </c>
    </row>
    <row r="3653" spans="4:5" x14ac:dyDescent="0.25">
      <c r="D3653" s="31">
        <v>-911.63199999999995</v>
      </c>
      <c r="E3653" s="28">
        <v>184.41499999999999</v>
      </c>
    </row>
    <row r="3654" spans="4:5" x14ac:dyDescent="0.25">
      <c r="D3654" s="31">
        <v>-911.61599999999999</v>
      </c>
      <c r="E3654" s="28">
        <v>184.536</v>
      </c>
    </row>
    <row r="3655" spans="4:5" x14ac:dyDescent="0.25">
      <c r="D3655" s="31">
        <v>-911.6</v>
      </c>
      <c r="E3655" s="28">
        <v>184.65700000000001</v>
      </c>
    </row>
    <row r="3656" spans="4:5" x14ac:dyDescent="0.25">
      <c r="D3656" s="31">
        <v>-911.58399999999995</v>
      </c>
      <c r="E3656" s="28">
        <v>184.77699999999999</v>
      </c>
    </row>
    <row r="3657" spans="4:5" x14ac:dyDescent="0.25">
      <c r="D3657" s="31">
        <v>-911.56799999999998</v>
      </c>
      <c r="E3657" s="28">
        <v>184.898</v>
      </c>
    </row>
    <row r="3658" spans="4:5" x14ac:dyDescent="0.25">
      <c r="D3658" s="31">
        <v>-911.55200000000002</v>
      </c>
      <c r="E3658" s="28">
        <v>185.01900000000001</v>
      </c>
    </row>
    <row r="3659" spans="4:5" x14ac:dyDescent="0.25">
      <c r="D3659" s="31">
        <v>-911.53599999999994</v>
      </c>
      <c r="E3659" s="28">
        <v>185.14</v>
      </c>
    </row>
    <row r="3660" spans="4:5" x14ac:dyDescent="0.25">
      <c r="D3660" s="31">
        <v>-911.52</v>
      </c>
      <c r="E3660" s="28">
        <v>185.261</v>
      </c>
    </row>
    <row r="3661" spans="4:5" x14ac:dyDescent="0.25">
      <c r="D3661" s="31">
        <v>-911.50400000000002</v>
      </c>
      <c r="E3661" s="28">
        <v>185.38200000000001</v>
      </c>
    </row>
    <row r="3662" spans="4:5" x14ac:dyDescent="0.25">
      <c r="D3662" s="31">
        <v>-911.48800000000006</v>
      </c>
      <c r="E3662" s="28">
        <v>185.50299999999999</v>
      </c>
    </row>
    <row r="3663" spans="4:5" x14ac:dyDescent="0.25">
      <c r="D3663" s="31">
        <v>-911.47199999999998</v>
      </c>
      <c r="E3663" s="28">
        <v>185.62299999999999</v>
      </c>
    </row>
    <row r="3664" spans="4:5" x14ac:dyDescent="0.25">
      <c r="D3664" s="31">
        <v>-911.45600000000002</v>
      </c>
      <c r="E3664" s="28">
        <v>185.744</v>
      </c>
    </row>
    <row r="3665" spans="4:5" x14ac:dyDescent="0.25">
      <c r="D3665" s="31">
        <v>-911.44</v>
      </c>
      <c r="E3665" s="28">
        <v>185.86500000000001</v>
      </c>
    </row>
    <row r="3666" spans="4:5" x14ac:dyDescent="0.25">
      <c r="D3666" s="31">
        <v>-911.42399999999998</v>
      </c>
      <c r="E3666" s="28">
        <v>185.98599999999999</v>
      </c>
    </row>
    <row r="3667" spans="4:5" x14ac:dyDescent="0.25">
      <c r="D3667" s="31">
        <v>-911.40800000000002</v>
      </c>
      <c r="E3667" s="28">
        <v>186.10599999999999</v>
      </c>
    </row>
    <row r="3668" spans="4:5" x14ac:dyDescent="0.25">
      <c r="D3668" s="31">
        <v>-911.39200000000005</v>
      </c>
      <c r="E3668" s="28">
        <v>186.227</v>
      </c>
    </row>
    <row r="3669" spans="4:5" x14ac:dyDescent="0.25">
      <c r="D3669" s="31">
        <v>-911.37599999999998</v>
      </c>
      <c r="E3669" s="28">
        <v>186.34800000000001</v>
      </c>
    </row>
    <row r="3670" spans="4:5" x14ac:dyDescent="0.25">
      <c r="D3670" s="31">
        <v>-911.36</v>
      </c>
      <c r="E3670" s="28">
        <v>186.46799999999999</v>
      </c>
    </row>
    <row r="3671" spans="4:5" x14ac:dyDescent="0.25">
      <c r="D3671" s="31">
        <v>-911.34400000000005</v>
      </c>
      <c r="E3671" s="28">
        <v>186.589</v>
      </c>
    </row>
    <row r="3672" spans="4:5" x14ac:dyDescent="0.25">
      <c r="D3672" s="31">
        <v>-911.32799999999997</v>
      </c>
      <c r="E3672" s="28">
        <v>186.71</v>
      </c>
    </row>
    <row r="3673" spans="4:5" x14ac:dyDescent="0.25">
      <c r="D3673" s="31">
        <v>-911.31200000000001</v>
      </c>
      <c r="E3673" s="28">
        <v>186.83</v>
      </c>
    </row>
    <row r="3674" spans="4:5" x14ac:dyDescent="0.25">
      <c r="D3674" s="31">
        <v>-911.29600000000005</v>
      </c>
      <c r="E3674" s="28">
        <v>186.95099999999999</v>
      </c>
    </row>
    <row r="3675" spans="4:5" x14ac:dyDescent="0.25">
      <c r="D3675" s="31">
        <v>-911.28</v>
      </c>
      <c r="E3675" s="28">
        <v>187.072</v>
      </c>
    </row>
    <row r="3676" spans="4:5" x14ac:dyDescent="0.25">
      <c r="D3676" s="31">
        <v>-911.26400000000001</v>
      </c>
      <c r="E3676" s="28">
        <v>187.19200000000001</v>
      </c>
    </row>
    <row r="3677" spans="4:5" x14ac:dyDescent="0.25">
      <c r="D3677" s="31">
        <v>-911.24800000000005</v>
      </c>
      <c r="E3677" s="28">
        <v>187.31299999999999</v>
      </c>
    </row>
    <row r="3678" spans="4:5" x14ac:dyDescent="0.25">
      <c r="D3678" s="31">
        <v>-911.23199999999997</v>
      </c>
      <c r="E3678" s="28">
        <v>187.43299999999999</v>
      </c>
    </row>
    <row r="3679" spans="4:5" x14ac:dyDescent="0.25">
      <c r="D3679" s="31">
        <v>-911.21600000000001</v>
      </c>
      <c r="E3679" s="28">
        <v>187.554</v>
      </c>
    </row>
    <row r="3680" spans="4:5" x14ac:dyDescent="0.25">
      <c r="D3680" s="31">
        <v>-911.2</v>
      </c>
      <c r="E3680" s="28">
        <v>187.67500000000001</v>
      </c>
    </row>
    <row r="3681" spans="4:5" x14ac:dyDescent="0.25">
      <c r="D3681" s="31">
        <v>-911.18399999999997</v>
      </c>
      <c r="E3681" s="28">
        <v>187.79499999999999</v>
      </c>
    </row>
    <row r="3682" spans="4:5" x14ac:dyDescent="0.25">
      <c r="D3682" s="31">
        <v>-911.16800000000001</v>
      </c>
      <c r="E3682" s="28">
        <v>187.916</v>
      </c>
    </row>
    <row r="3683" spans="4:5" x14ac:dyDescent="0.25">
      <c r="D3683" s="31">
        <v>-911.15200000000004</v>
      </c>
      <c r="E3683" s="28">
        <v>188.036</v>
      </c>
    </row>
    <row r="3684" spans="4:5" x14ac:dyDescent="0.25">
      <c r="D3684" s="31">
        <v>-911.13599999999997</v>
      </c>
      <c r="E3684" s="28">
        <v>188.15700000000001</v>
      </c>
    </row>
    <row r="3685" spans="4:5" x14ac:dyDescent="0.25">
      <c r="D3685" s="31">
        <v>-911.12</v>
      </c>
      <c r="E3685" s="28">
        <v>188.27699999999999</v>
      </c>
    </row>
    <row r="3686" spans="4:5" x14ac:dyDescent="0.25">
      <c r="D3686" s="31">
        <v>-911.10400000000004</v>
      </c>
      <c r="E3686" s="28">
        <v>188.398</v>
      </c>
    </row>
    <row r="3687" spans="4:5" x14ac:dyDescent="0.25">
      <c r="D3687" s="31">
        <v>-911.08799999999997</v>
      </c>
      <c r="E3687" s="28">
        <v>188.518</v>
      </c>
    </row>
    <row r="3688" spans="4:5" x14ac:dyDescent="0.25">
      <c r="D3688" s="31">
        <v>-911.072</v>
      </c>
      <c r="E3688" s="28">
        <v>188.63900000000001</v>
      </c>
    </row>
    <row r="3689" spans="4:5" x14ac:dyDescent="0.25">
      <c r="D3689" s="31">
        <v>-911.05600000000004</v>
      </c>
      <c r="E3689" s="28">
        <v>188.75899999999999</v>
      </c>
    </row>
    <row r="3690" spans="4:5" x14ac:dyDescent="0.25">
      <c r="D3690" s="31">
        <v>-911.04</v>
      </c>
      <c r="E3690" s="28">
        <v>188.87899999999999</v>
      </c>
    </row>
    <row r="3691" spans="4:5" x14ac:dyDescent="0.25">
      <c r="D3691" s="31">
        <v>-911.024</v>
      </c>
      <c r="E3691" s="28">
        <v>189</v>
      </c>
    </row>
    <row r="3692" spans="4:5" x14ac:dyDescent="0.25">
      <c r="D3692" s="31">
        <v>-911.00800000000004</v>
      </c>
      <c r="E3692" s="28">
        <v>189.12</v>
      </c>
    </row>
    <row r="3693" spans="4:5" x14ac:dyDescent="0.25">
      <c r="D3693" s="31">
        <v>-910.99199999999996</v>
      </c>
      <c r="E3693" s="28">
        <v>189.24</v>
      </c>
    </row>
    <row r="3694" spans="4:5" x14ac:dyDescent="0.25">
      <c r="D3694" s="31">
        <v>-910.976</v>
      </c>
      <c r="E3694" s="28">
        <v>189.36099999999999</v>
      </c>
    </row>
    <row r="3695" spans="4:5" x14ac:dyDescent="0.25">
      <c r="D3695" s="31">
        <v>-910.96</v>
      </c>
      <c r="E3695" s="28">
        <v>189.48099999999999</v>
      </c>
    </row>
    <row r="3696" spans="4:5" x14ac:dyDescent="0.25">
      <c r="D3696" s="31">
        <v>-910.94399999999996</v>
      </c>
      <c r="E3696" s="28">
        <v>189.601</v>
      </c>
    </row>
    <row r="3697" spans="4:5" x14ac:dyDescent="0.25">
      <c r="D3697" s="31">
        <v>-910.928</v>
      </c>
      <c r="E3697" s="28">
        <v>189.72200000000001</v>
      </c>
    </row>
    <row r="3698" spans="4:5" x14ac:dyDescent="0.25">
      <c r="D3698" s="31">
        <v>-910.91200000000003</v>
      </c>
      <c r="E3698" s="28">
        <v>189.84200000000001</v>
      </c>
    </row>
    <row r="3699" spans="4:5" x14ac:dyDescent="0.25">
      <c r="D3699" s="31">
        <v>-910.89599999999996</v>
      </c>
      <c r="E3699" s="28">
        <v>189.96199999999999</v>
      </c>
    </row>
    <row r="3700" spans="4:5" x14ac:dyDescent="0.25">
      <c r="D3700" s="31">
        <v>-910.88</v>
      </c>
      <c r="E3700" s="28">
        <v>190.083</v>
      </c>
    </row>
    <row r="3701" spans="4:5" x14ac:dyDescent="0.25">
      <c r="D3701" s="31">
        <v>-910.86500000000001</v>
      </c>
      <c r="E3701" s="28">
        <v>190.203</v>
      </c>
    </row>
    <row r="3702" spans="4:5" x14ac:dyDescent="0.25">
      <c r="D3702" s="31">
        <v>-910.84900000000005</v>
      </c>
      <c r="E3702" s="28">
        <v>190.32300000000001</v>
      </c>
    </row>
    <row r="3703" spans="4:5" x14ac:dyDescent="0.25">
      <c r="D3703" s="31">
        <v>-910.83299999999997</v>
      </c>
      <c r="E3703" s="28">
        <v>190.44300000000001</v>
      </c>
    </row>
    <row r="3704" spans="4:5" x14ac:dyDescent="0.25">
      <c r="D3704" s="31">
        <v>-910.81700000000001</v>
      </c>
      <c r="E3704" s="28">
        <v>190.56399999999999</v>
      </c>
    </row>
    <row r="3705" spans="4:5" x14ac:dyDescent="0.25">
      <c r="D3705" s="31">
        <v>-910.80100000000004</v>
      </c>
      <c r="E3705" s="28">
        <v>190.684</v>
      </c>
    </row>
    <row r="3706" spans="4:5" x14ac:dyDescent="0.25">
      <c r="D3706" s="31">
        <v>-910.78499999999997</v>
      </c>
      <c r="E3706" s="28">
        <v>190.804</v>
      </c>
    </row>
    <row r="3707" spans="4:5" x14ac:dyDescent="0.25">
      <c r="D3707" s="31">
        <v>-910.76900000000001</v>
      </c>
      <c r="E3707" s="28">
        <v>190.92400000000001</v>
      </c>
    </row>
    <row r="3708" spans="4:5" x14ac:dyDescent="0.25">
      <c r="D3708" s="31">
        <v>-910.75300000000004</v>
      </c>
      <c r="E3708" s="28">
        <v>191.04400000000001</v>
      </c>
    </row>
    <row r="3709" spans="4:5" x14ac:dyDescent="0.25">
      <c r="D3709" s="31">
        <v>-910.73699999999997</v>
      </c>
      <c r="E3709" s="28">
        <v>191.16399999999999</v>
      </c>
    </row>
    <row r="3710" spans="4:5" x14ac:dyDescent="0.25">
      <c r="D3710" s="31">
        <v>-910.721</v>
      </c>
      <c r="E3710" s="28">
        <v>191.28399999999999</v>
      </c>
    </row>
    <row r="3711" spans="4:5" x14ac:dyDescent="0.25">
      <c r="D3711" s="31">
        <v>-910.70500000000004</v>
      </c>
      <c r="E3711" s="28">
        <v>191.405</v>
      </c>
    </row>
    <row r="3712" spans="4:5" x14ac:dyDescent="0.25">
      <c r="D3712" s="31">
        <v>-910.68899999999996</v>
      </c>
      <c r="E3712" s="28">
        <v>191.52500000000001</v>
      </c>
    </row>
    <row r="3713" spans="4:5" x14ac:dyDescent="0.25">
      <c r="D3713" s="31">
        <v>-910.673</v>
      </c>
      <c r="E3713" s="28">
        <v>191.64500000000001</v>
      </c>
    </row>
    <row r="3714" spans="4:5" x14ac:dyDescent="0.25">
      <c r="D3714" s="31">
        <v>-910.65700000000004</v>
      </c>
      <c r="E3714" s="28">
        <v>191.76499999999999</v>
      </c>
    </row>
    <row r="3715" spans="4:5" x14ac:dyDescent="0.25">
      <c r="D3715" s="31">
        <v>-910.64099999999996</v>
      </c>
      <c r="E3715" s="28">
        <v>191.88499999999999</v>
      </c>
    </row>
    <row r="3716" spans="4:5" x14ac:dyDescent="0.25">
      <c r="D3716" s="31">
        <v>-910.625</v>
      </c>
      <c r="E3716" s="28">
        <v>192.005</v>
      </c>
    </row>
    <row r="3717" spans="4:5" x14ac:dyDescent="0.25">
      <c r="D3717" s="31">
        <v>-910.60900000000004</v>
      </c>
      <c r="E3717" s="28">
        <v>192.125</v>
      </c>
    </row>
    <row r="3718" spans="4:5" x14ac:dyDescent="0.25">
      <c r="D3718" s="31">
        <v>-910.59299999999996</v>
      </c>
      <c r="E3718" s="28">
        <v>192.245</v>
      </c>
    </row>
    <row r="3719" spans="4:5" x14ac:dyDescent="0.25">
      <c r="D3719" s="31">
        <v>-910.577</v>
      </c>
      <c r="E3719" s="28">
        <v>192.36500000000001</v>
      </c>
    </row>
    <row r="3720" spans="4:5" x14ac:dyDescent="0.25">
      <c r="D3720" s="31">
        <v>-910.56100000000004</v>
      </c>
      <c r="E3720" s="28">
        <v>192.48500000000001</v>
      </c>
    </row>
    <row r="3721" spans="4:5" x14ac:dyDescent="0.25">
      <c r="D3721" s="31">
        <v>-910.54499999999996</v>
      </c>
      <c r="E3721" s="28">
        <v>192.60499999999999</v>
      </c>
    </row>
    <row r="3722" spans="4:5" x14ac:dyDescent="0.25">
      <c r="D3722" s="31">
        <v>-910.529</v>
      </c>
      <c r="E3722" s="28">
        <v>192.72499999999999</v>
      </c>
    </row>
    <row r="3723" spans="4:5" x14ac:dyDescent="0.25">
      <c r="D3723" s="31">
        <v>-910.51300000000003</v>
      </c>
      <c r="E3723" s="28">
        <v>192.845</v>
      </c>
    </row>
    <row r="3724" spans="4:5" x14ac:dyDescent="0.25">
      <c r="D3724" s="31">
        <v>-910.49699999999996</v>
      </c>
      <c r="E3724" s="28">
        <v>192.965</v>
      </c>
    </row>
    <row r="3725" spans="4:5" x14ac:dyDescent="0.25">
      <c r="D3725" s="31">
        <v>-910.48099999999999</v>
      </c>
      <c r="E3725" s="28">
        <v>193.08500000000001</v>
      </c>
    </row>
    <row r="3726" spans="4:5" x14ac:dyDescent="0.25">
      <c r="D3726" s="31">
        <v>-910.46500000000003</v>
      </c>
      <c r="E3726" s="28">
        <v>193.20400000000001</v>
      </c>
    </row>
    <row r="3727" spans="4:5" x14ac:dyDescent="0.25">
      <c r="D3727" s="31">
        <v>-910.44899999999996</v>
      </c>
      <c r="E3727" s="28">
        <v>193.32400000000001</v>
      </c>
    </row>
    <row r="3728" spans="4:5" x14ac:dyDescent="0.25">
      <c r="D3728" s="31">
        <v>-910.43299999999999</v>
      </c>
      <c r="E3728" s="28">
        <v>193.44399999999999</v>
      </c>
    </row>
    <row r="3729" spans="4:5" x14ac:dyDescent="0.25">
      <c r="D3729" s="31">
        <v>-910.41700000000003</v>
      </c>
      <c r="E3729" s="28">
        <v>193.56399999999999</v>
      </c>
    </row>
    <row r="3730" spans="4:5" x14ac:dyDescent="0.25">
      <c r="D3730" s="31">
        <v>-910.40099999999995</v>
      </c>
      <c r="E3730" s="28">
        <v>193.684</v>
      </c>
    </row>
    <row r="3731" spans="4:5" x14ac:dyDescent="0.25">
      <c r="D3731" s="31">
        <v>-910.38499999999999</v>
      </c>
      <c r="E3731" s="28">
        <v>193.804</v>
      </c>
    </row>
    <row r="3732" spans="4:5" x14ac:dyDescent="0.25">
      <c r="D3732" s="31">
        <v>-910.36900000000003</v>
      </c>
      <c r="E3732" s="28">
        <v>193.923</v>
      </c>
    </row>
    <row r="3733" spans="4:5" x14ac:dyDescent="0.25">
      <c r="D3733" s="31">
        <v>-910.35299999999995</v>
      </c>
      <c r="E3733" s="28">
        <v>194.04300000000001</v>
      </c>
    </row>
    <row r="3734" spans="4:5" x14ac:dyDescent="0.25">
      <c r="D3734" s="31">
        <v>-910.33699999999999</v>
      </c>
      <c r="E3734" s="28">
        <v>194.16300000000001</v>
      </c>
    </row>
    <row r="3735" spans="4:5" x14ac:dyDescent="0.25">
      <c r="D3735" s="31">
        <v>-910.32100000000003</v>
      </c>
      <c r="E3735" s="28">
        <v>194.28299999999999</v>
      </c>
    </row>
    <row r="3736" spans="4:5" x14ac:dyDescent="0.25">
      <c r="D3736" s="31">
        <v>-910.30499999999995</v>
      </c>
      <c r="E3736" s="28">
        <v>194.40299999999999</v>
      </c>
    </row>
    <row r="3737" spans="4:5" x14ac:dyDescent="0.25">
      <c r="D3737" s="31">
        <v>-910.28899999999999</v>
      </c>
      <c r="E3737" s="28">
        <v>194.52199999999999</v>
      </c>
    </row>
    <row r="3738" spans="4:5" x14ac:dyDescent="0.25">
      <c r="D3738" s="31">
        <v>-910.27300000000002</v>
      </c>
      <c r="E3738" s="28">
        <v>194.642</v>
      </c>
    </row>
    <row r="3739" spans="4:5" x14ac:dyDescent="0.25">
      <c r="D3739" s="31">
        <v>-910.25699999999995</v>
      </c>
      <c r="E3739" s="28">
        <v>194.762</v>
      </c>
    </row>
    <row r="3740" spans="4:5" x14ac:dyDescent="0.25">
      <c r="D3740" s="31">
        <v>-910.24099999999999</v>
      </c>
      <c r="E3740" s="28">
        <v>194.881</v>
      </c>
    </row>
    <row r="3741" spans="4:5" x14ac:dyDescent="0.25">
      <c r="D3741" s="31">
        <v>-910.22500000000002</v>
      </c>
      <c r="E3741" s="28">
        <v>195.001</v>
      </c>
    </row>
    <row r="3742" spans="4:5" x14ac:dyDescent="0.25">
      <c r="D3742" s="31">
        <v>-910.20899999999995</v>
      </c>
      <c r="E3742" s="28">
        <v>195.12100000000001</v>
      </c>
    </row>
    <row r="3743" spans="4:5" x14ac:dyDescent="0.25">
      <c r="D3743" s="31">
        <v>-910.19299999999998</v>
      </c>
      <c r="E3743" s="28">
        <v>195.24</v>
      </c>
    </row>
    <row r="3744" spans="4:5" x14ac:dyDescent="0.25">
      <c r="D3744" s="31">
        <v>-910.17700000000002</v>
      </c>
      <c r="E3744" s="28">
        <v>195.36</v>
      </c>
    </row>
    <row r="3745" spans="4:5" x14ac:dyDescent="0.25">
      <c r="D3745" s="31">
        <v>-910.16099999999994</v>
      </c>
      <c r="E3745" s="28">
        <v>195.48</v>
      </c>
    </row>
    <row r="3746" spans="4:5" x14ac:dyDescent="0.25">
      <c r="D3746" s="31">
        <v>-910.14499999999998</v>
      </c>
      <c r="E3746" s="28">
        <v>195.59899999999999</v>
      </c>
    </row>
    <row r="3747" spans="4:5" x14ac:dyDescent="0.25">
      <c r="D3747" s="31">
        <v>-910.12900000000002</v>
      </c>
      <c r="E3747" s="28">
        <v>195.71899999999999</v>
      </c>
    </row>
    <row r="3748" spans="4:5" x14ac:dyDescent="0.25">
      <c r="D3748" s="31">
        <v>-910.11300000000006</v>
      </c>
      <c r="E3748" s="28">
        <v>195.83799999999999</v>
      </c>
    </row>
    <row r="3749" spans="4:5" x14ac:dyDescent="0.25">
      <c r="D3749" s="31">
        <v>-910.09699999999998</v>
      </c>
      <c r="E3749" s="28">
        <v>195.958</v>
      </c>
    </row>
    <row r="3750" spans="4:5" x14ac:dyDescent="0.25">
      <c r="D3750" s="31">
        <v>-910.08100000000002</v>
      </c>
      <c r="E3750" s="28">
        <v>196.077</v>
      </c>
    </row>
    <row r="3751" spans="4:5" x14ac:dyDescent="0.25">
      <c r="D3751" s="31">
        <v>-910.06500000000005</v>
      </c>
      <c r="E3751" s="28">
        <v>196.197</v>
      </c>
    </row>
    <row r="3752" spans="4:5" x14ac:dyDescent="0.25">
      <c r="D3752" s="31">
        <v>-910.04899999999998</v>
      </c>
      <c r="E3752" s="28">
        <v>196.316</v>
      </c>
    </row>
    <row r="3753" spans="4:5" x14ac:dyDescent="0.25">
      <c r="D3753" s="31">
        <v>-910.03300000000002</v>
      </c>
      <c r="E3753" s="28">
        <v>196.43600000000001</v>
      </c>
    </row>
    <row r="3754" spans="4:5" x14ac:dyDescent="0.25">
      <c r="D3754" s="31">
        <v>-910.01700000000005</v>
      </c>
      <c r="E3754" s="28">
        <v>196.55500000000001</v>
      </c>
    </row>
    <row r="3755" spans="4:5" x14ac:dyDescent="0.25">
      <c r="D3755" s="31">
        <v>-910.00099999999998</v>
      </c>
      <c r="E3755" s="28">
        <v>196.67500000000001</v>
      </c>
    </row>
    <row r="3756" spans="4:5" x14ac:dyDescent="0.25">
      <c r="D3756" s="31">
        <v>-909.98500000000001</v>
      </c>
      <c r="E3756" s="28">
        <v>196.79400000000001</v>
      </c>
    </row>
    <row r="3757" spans="4:5" x14ac:dyDescent="0.25">
      <c r="D3757" s="31">
        <v>-909.96900000000005</v>
      </c>
      <c r="E3757" s="28">
        <v>196.91399999999999</v>
      </c>
    </row>
    <row r="3758" spans="4:5" x14ac:dyDescent="0.25">
      <c r="D3758" s="31">
        <v>-909.95299999999997</v>
      </c>
      <c r="E3758" s="28">
        <v>197.03299999999999</v>
      </c>
    </row>
    <row r="3759" spans="4:5" x14ac:dyDescent="0.25">
      <c r="D3759" s="31">
        <v>-909.93700000000001</v>
      </c>
      <c r="E3759" s="28">
        <v>197.15299999999999</v>
      </c>
    </row>
    <row r="3760" spans="4:5" x14ac:dyDescent="0.25">
      <c r="D3760" s="31">
        <v>-909.92100000000005</v>
      </c>
      <c r="E3760" s="28">
        <v>197.27199999999999</v>
      </c>
    </row>
    <row r="3761" spans="4:5" x14ac:dyDescent="0.25">
      <c r="D3761" s="31">
        <v>-909.90499999999997</v>
      </c>
      <c r="E3761" s="28">
        <v>197.39099999999999</v>
      </c>
    </row>
    <row r="3762" spans="4:5" x14ac:dyDescent="0.25">
      <c r="D3762" s="31">
        <v>-909.88900000000001</v>
      </c>
      <c r="E3762" s="28">
        <v>197.511</v>
      </c>
    </row>
    <row r="3763" spans="4:5" x14ac:dyDescent="0.25">
      <c r="D3763" s="31">
        <v>-909.87300000000005</v>
      </c>
      <c r="E3763" s="28">
        <v>197.63</v>
      </c>
    </row>
    <row r="3764" spans="4:5" x14ac:dyDescent="0.25">
      <c r="D3764" s="31">
        <v>-909.85699999999997</v>
      </c>
      <c r="E3764" s="28">
        <v>197.75</v>
      </c>
    </row>
    <row r="3765" spans="4:5" x14ac:dyDescent="0.25">
      <c r="D3765" s="31">
        <v>-909.84100000000001</v>
      </c>
      <c r="E3765" s="28">
        <v>197.869</v>
      </c>
    </row>
    <row r="3766" spans="4:5" x14ac:dyDescent="0.25">
      <c r="D3766" s="31">
        <v>-909.82500000000005</v>
      </c>
      <c r="E3766" s="28">
        <v>197.988</v>
      </c>
    </row>
    <row r="3767" spans="4:5" x14ac:dyDescent="0.25">
      <c r="D3767" s="31">
        <v>-909.80899999999997</v>
      </c>
      <c r="E3767" s="28">
        <v>198.107</v>
      </c>
    </row>
    <row r="3768" spans="4:5" x14ac:dyDescent="0.25">
      <c r="D3768" s="31">
        <v>-909.79300000000001</v>
      </c>
      <c r="E3768" s="28">
        <v>198.227</v>
      </c>
    </row>
    <row r="3769" spans="4:5" x14ac:dyDescent="0.25">
      <c r="D3769" s="31">
        <v>-909.77700000000004</v>
      </c>
      <c r="E3769" s="28">
        <v>198.346</v>
      </c>
    </row>
    <row r="3770" spans="4:5" x14ac:dyDescent="0.25">
      <c r="D3770" s="31">
        <v>-909.76099999999997</v>
      </c>
      <c r="E3770" s="28">
        <v>198.465</v>
      </c>
    </row>
    <row r="3771" spans="4:5" x14ac:dyDescent="0.25">
      <c r="D3771" s="31">
        <v>-909.745</v>
      </c>
      <c r="E3771" s="28">
        <v>198.584</v>
      </c>
    </row>
    <row r="3772" spans="4:5" x14ac:dyDescent="0.25">
      <c r="D3772" s="31">
        <v>-909.72900000000004</v>
      </c>
      <c r="E3772" s="28">
        <v>198.70400000000001</v>
      </c>
    </row>
    <row r="3773" spans="4:5" x14ac:dyDescent="0.25">
      <c r="D3773" s="31">
        <v>-909.71299999999997</v>
      </c>
      <c r="E3773" s="28">
        <v>198.82300000000001</v>
      </c>
    </row>
    <row r="3774" spans="4:5" x14ac:dyDescent="0.25">
      <c r="D3774" s="31">
        <v>-909.697</v>
      </c>
      <c r="E3774" s="28">
        <v>198.94200000000001</v>
      </c>
    </row>
    <row r="3775" spans="4:5" x14ac:dyDescent="0.25">
      <c r="D3775" s="31">
        <v>-909.68100000000004</v>
      </c>
      <c r="E3775" s="28">
        <v>199.06100000000001</v>
      </c>
    </row>
    <row r="3776" spans="4:5" x14ac:dyDescent="0.25">
      <c r="D3776" s="31">
        <v>-909.66499999999996</v>
      </c>
      <c r="E3776" s="28">
        <v>199.18</v>
      </c>
    </row>
    <row r="3777" spans="4:5" x14ac:dyDescent="0.25">
      <c r="D3777" s="31">
        <v>-909.649</v>
      </c>
      <c r="E3777" s="28">
        <v>199.29900000000001</v>
      </c>
    </row>
    <row r="3778" spans="4:5" x14ac:dyDescent="0.25">
      <c r="D3778" s="31">
        <v>-909.63300000000004</v>
      </c>
      <c r="E3778" s="28">
        <v>199.41900000000001</v>
      </c>
    </row>
    <row r="3779" spans="4:5" x14ac:dyDescent="0.25">
      <c r="D3779" s="31">
        <v>-909.61699999999996</v>
      </c>
      <c r="E3779" s="28">
        <v>199.53800000000001</v>
      </c>
    </row>
    <row r="3780" spans="4:5" x14ac:dyDescent="0.25">
      <c r="D3780" s="31">
        <v>-909.601</v>
      </c>
      <c r="E3780" s="28">
        <v>199.65700000000001</v>
      </c>
    </row>
    <row r="3781" spans="4:5" x14ac:dyDescent="0.25">
      <c r="D3781" s="31">
        <v>-909.58500000000004</v>
      </c>
      <c r="E3781" s="28">
        <v>199.77600000000001</v>
      </c>
    </row>
    <row r="3782" spans="4:5" x14ac:dyDescent="0.25">
      <c r="D3782" s="31">
        <v>-909.56899999999996</v>
      </c>
      <c r="E3782" s="28">
        <v>199.89500000000001</v>
      </c>
    </row>
    <row r="3783" spans="4:5" x14ac:dyDescent="0.25">
      <c r="D3783" s="31">
        <v>-909.553</v>
      </c>
      <c r="E3783" s="28">
        <v>200.01400000000001</v>
      </c>
    </row>
    <row r="3784" spans="4:5" x14ac:dyDescent="0.25">
      <c r="D3784" s="31">
        <v>-909.53700000000003</v>
      </c>
      <c r="E3784" s="28">
        <v>200.13300000000001</v>
      </c>
    </row>
    <row r="3785" spans="4:5" x14ac:dyDescent="0.25">
      <c r="D3785" s="31">
        <v>-909.52099999999996</v>
      </c>
      <c r="E3785" s="28">
        <v>200.25200000000001</v>
      </c>
    </row>
    <row r="3786" spans="4:5" x14ac:dyDescent="0.25">
      <c r="D3786" s="31">
        <v>-909.505</v>
      </c>
      <c r="E3786" s="28">
        <v>200.37100000000001</v>
      </c>
    </row>
    <row r="3787" spans="4:5" x14ac:dyDescent="0.25">
      <c r="D3787" s="31">
        <v>-909.48900000000003</v>
      </c>
      <c r="E3787" s="28">
        <v>200.49</v>
      </c>
    </row>
    <row r="3788" spans="4:5" x14ac:dyDescent="0.25">
      <c r="D3788" s="31">
        <v>-909.47299999999996</v>
      </c>
      <c r="E3788" s="28">
        <v>200.60900000000001</v>
      </c>
    </row>
    <row r="3789" spans="4:5" x14ac:dyDescent="0.25">
      <c r="D3789" s="31">
        <v>-909.45699999999999</v>
      </c>
      <c r="E3789" s="28">
        <v>200.72800000000001</v>
      </c>
    </row>
    <row r="3790" spans="4:5" x14ac:dyDescent="0.25">
      <c r="D3790" s="31">
        <v>-909.44100000000003</v>
      </c>
      <c r="E3790" s="28">
        <v>200.84700000000001</v>
      </c>
    </row>
    <row r="3791" spans="4:5" x14ac:dyDescent="0.25">
      <c r="D3791" s="31">
        <v>-909.42499999999995</v>
      </c>
      <c r="E3791" s="28">
        <v>200.96600000000001</v>
      </c>
    </row>
    <row r="3792" spans="4:5" x14ac:dyDescent="0.25">
      <c r="D3792" s="31">
        <v>-909.40899999999999</v>
      </c>
      <c r="E3792" s="28">
        <v>201.08500000000001</v>
      </c>
    </row>
    <row r="3793" spans="4:5" x14ac:dyDescent="0.25">
      <c r="D3793" s="31">
        <v>-909.39300000000003</v>
      </c>
      <c r="E3793" s="28">
        <v>201.20400000000001</v>
      </c>
    </row>
    <row r="3794" spans="4:5" x14ac:dyDescent="0.25">
      <c r="D3794" s="31">
        <v>-909.37699999999995</v>
      </c>
      <c r="E3794" s="28">
        <v>201.32300000000001</v>
      </c>
    </row>
    <row r="3795" spans="4:5" x14ac:dyDescent="0.25">
      <c r="D3795" s="31">
        <v>-909.36099999999999</v>
      </c>
      <c r="E3795" s="28">
        <v>201.44200000000001</v>
      </c>
    </row>
    <row r="3796" spans="4:5" x14ac:dyDescent="0.25">
      <c r="D3796" s="31">
        <v>-909.34500000000003</v>
      </c>
      <c r="E3796" s="28">
        <v>201.56100000000001</v>
      </c>
    </row>
    <row r="3797" spans="4:5" x14ac:dyDescent="0.25">
      <c r="D3797" s="31">
        <v>-909.32899999999995</v>
      </c>
      <c r="E3797" s="28">
        <v>201.679</v>
      </c>
    </row>
    <row r="3798" spans="4:5" x14ac:dyDescent="0.25">
      <c r="D3798" s="31">
        <v>-909.31299999999999</v>
      </c>
      <c r="E3798" s="28">
        <v>201.798</v>
      </c>
    </row>
    <row r="3799" spans="4:5" x14ac:dyDescent="0.25">
      <c r="D3799" s="31">
        <v>-909.29700000000003</v>
      </c>
      <c r="E3799" s="28">
        <v>201.917</v>
      </c>
    </row>
    <row r="3800" spans="4:5" x14ac:dyDescent="0.25">
      <c r="D3800" s="31">
        <v>-909.28099999999995</v>
      </c>
      <c r="E3800" s="28">
        <v>202.036</v>
      </c>
    </row>
    <row r="3801" spans="4:5" x14ac:dyDescent="0.25">
      <c r="D3801" s="31">
        <v>-909.26499999999999</v>
      </c>
      <c r="E3801" s="28">
        <v>202.155</v>
      </c>
    </row>
    <row r="3802" spans="4:5" x14ac:dyDescent="0.25">
      <c r="D3802" s="31">
        <v>-909.24900000000002</v>
      </c>
      <c r="E3802" s="28">
        <v>202.273</v>
      </c>
    </row>
    <row r="3803" spans="4:5" x14ac:dyDescent="0.25">
      <c r="D3803" s="31">
        <v>-909.23299999999995</v>
      </c>
      <c r="E3803" s="28">
        <v>202.392</v>
      </c>
    </row>
    <row r="3804" spans="4:5" x14ac:dyDescent="0.25">
      <c r="D3804" s="31">
        <v>-909.21699999999998</v>
      </c>
      <c r="E3804" s="28">
        <v>202.511</v>
      </c>
    </row>
    <row r="3805" spans="4:5" x14ac:dyDescent="0.25">
      <c r="D3805" s="31">
        <v>-909.20100000000002</v>
      </c>
      <c r="E3805" s="28">
        <v>202.63</v>
      </c>
    </row>
    <row r="3806" spans="4:5" x14ac:dyDescent="0.25">
      <c r="D3806" s="31">
        <v>-909.18499999999995</v>
      </c>
      <c r="E3806" s="28">
        <v>202.74799999999999</v>
      </c>
    </row>
    <row r="3807" spans="4:5" x14ac:dyDescent="0.25">
      <c r="D3807" s="31">
        <v>-909.16899999999998</v>
      </c>
      <c r="E3807" s="28">
        <v>202.86699999999999</v>
      </c>
    </row>
    <row r="3808" spans="4:5" x14ac:dyDescent="0.25">
      <c r="D3808" s="31">
        <v>-909.15300000000002</v>
      </c>
      <c r="E3808" s="28">
        <v>202.98599999999999</v>
      </c>
    </row>
    <row r="3809" spans="4:5" x14ac:dyDescent="0.25">
      <c r="D3809" s="31">
        <v>-909.13699999999994</v>
      </c>
      <c r="E3809" s="28">
        <v>203.10400000000001</v>
      </c>
    </row>
    <row r="3810" spans="4:5" x14ac:dyDescent="0.25">
      <c r="D3810" s="31">
        <v>-909.12099999999998</v>
      </c>
      <c r="E3810" s="28">
        <v>203.22300000000001</v>
      </c>
    </row>
    <row r="3811" spans="4:5" x14ac:dyDescent="0.25">
      <c r="D3811" s="31">
        <v>-909.10500000000002</v>
      </c>
      <c r="E3811" s="28">
        <v>203.34200000000001</v>
      </c>
    </row>
    <row r="3812" spans="4:5" x14ac:dyDescent="0.25">
      <c r="D3812" s="31">
        <v>-909.08900000000006</v>
      </c>
      <c r="E3812" s="28">
        <v>203.46</v>
      </c>
    </row>
    <row r="3813" spans="4:5" x14ac:dyDescent="0.25">
      <c r="D3813" s="31">
        <v>-909.07299999999998</v>
      </c>
      <c r="E3813" s="28">
        <v>203.57900000000001</v>
      </c>
    </row>
    <row r="3814" spans="4:5" x14ac:dyDescent="0.25">
      <c r="D3814" s="31">
        <v>-909.05700000000002</v>
      </c>
      <c r="E3814" s="28">
        <v>203.69800000000001</v>
      </c>
    </row>
    <row r="3815" spans="4:5" x14ac:dyDescent="0.25">
      <c r="D3815" s="31">
        <v>-909.04200000000003</v>
      </c>
      <c r="E3815" s="28">
        <v>203.816</v>
      </c>
    </row>
    <row r="3816" spans="4:5" x14ac:dyDescent="0.25">
      <c r="D3816" s="31">
        <v>-909.02599999999995</v>
      </c>
      <c r="E3816" s="28">
        <v>203.935</v>
      </c>
    </row>
    <row r="3817" spans="4:5" x14ac:dyDescent="0.25">
      <c r="D3817" s="31">
        <v>-909.01</v>
      </c>
      <c r="E3817" s="28">
        <v>204.053</v>
      </c>
    </row>
    <row r="3818" spans="4:5" x14ac:dyDescent="0.25">
      <c r="D3818" s="31">
        <v>-908.99400000000003</v>
      </c>
      <c r="E3818" s="28">
        <v>204.172</v>
      </c>
    </row>
    <row r="3819" spans="4:5" x14ac:dyDescent="0.25">
      <c r="D3819" s="31">
        <v>-908.97799999999995</v>
      </c>
      <c r="E3819" s="28">
        <v>204.29</v>
      </c>
    </row>
    <row r="3820" spans="4:5" x14ac:dyDescent="0.25">
      <c r="D3820" s="31">
        <v>-908.96199999999999</v>
      </c>
      <c r="E3820" s="28">
        <v>204.40899999999999</v>
      </c>
    </row>
    <row r="3821" spans="4:5" x14ac:dyDescent="0.25">
      <c r="D3821" s="31">
        <v>-908.94600000000003</v>
      </c>
      <c r="E3821" s="28">
        <v>204.52699999999999</v>
      </c>
    </row>
    <row r="3822" spans="4:5" x14ac:dyDescent="0.25">
      <c r="D3822" s="31">
        <v>-908.93</v>
      </c>
      <c r="E3822" s="28">
        <v>204.64599999999999</v>
      </c>
    </row>
    <row r="3823" spans="4:5" x14ac:dyDescent="0.25">
      <c r="D3823" s="31">
        <v>-908.91399999999999</v>
      </c>
      <c r="E3823" s="28">
        <v>204.76400000000001</v>
      </c>
    </row>
    <row r="3824" spans="4:5" x14ac:dyDescent="0.25">
      <c r="D3824" s="31">
        <v>-908.89800000000002</v>
      </c>
      <c r="E3824" s="28">
        <v>204.88300000000001</v>
      </c>
    </row>
    <row r="3825" spans="4:5" x14ac:dyDescent="0.25">
      <c r="D3825" s="31">
        <v>-908.88199999999995</v>
      </c>
      <c r="E3825" s="28">
        <v>205.001</v>
      </c>
    </row>
    <row r="3826" spans="4:5" x14ac:dyDescent="0.25">
      <c r="D3826" s="31">
        <v>-908.86599999999999</v>
      </c>
      <c r="E3826" s="28">
        <v>205.12</v>
      </c>
    </row>
    <row r="3827" spans="4:5" x14ac:dyDescent="0.25">
      <c r="D3827" s="31">
        <v>-908.85</v>
      </c>
      <c r="E3827" s="28">
        <v>205.238</v>
      </c>
    </row>
    <row r="3828" spans="4:5" x14ac:dyDescent="0.25">
      <c r="D3828" s="31">
        <v>-908.83399999999995</v>
      </c>
      <c r="E3828" s="28">
        <v>205.357</v>
      </c>
    </row>
    <row r="3829" spans="4:5" x14ac:dyDescent="0.25">
      <c r="D3829" s="31">
        <v>-908.81799999999998</v>
      </c>
      <c r="E3829" s="28">
        <v>205.47499999999999</v>
      </c>
    </row>
    <row r="3830" spans="4:5" x14ac:dyDescent="0.25">
      <c r="D3830" s="31">
        <v>-908.80200000000002</v>
      </c>
      <c r="E3830" s="28">
        <v>205.59299999999999</v>
      </c>
    </row>
    <row r="3831" spans="4:5" x14ac:dyDescent="0.25">
      <c r="D3831" s="31">
        <v>-908.78599999999994</v>
      </c>
      <c r="E3831" s="28">
        <v>205.71199999999999</v>
      </c>
    </row>
    <row r="3832" spans="4:5" x14ac:dyDescent="0.25">
      <c r="D3832" s="31">
        <v>-908.77</v>
      </c>
      <c r="E3832" s="28">
        <v>205.83</v>
      </c>
    </row>
    <row r="3833" spans="4:5" x14ac:dyDescent="0.25">
      <c r="D3833" s="31">
        <v>-908.75400000000002</v>
      </c>
      <c r="E3833" s="28">
        <v>205.94800000000001</v>
      </c>
    </row>
    <row r="3834" spans="4:5" x14ac:dyDescent="0.25">
      <c r="D3834" s="31">
        <v>-908.73800000000006</v>
      </c>
      <c r="E3834" s="28">
        <v>206.06700000000001</v>
      </c>
    </row>
    <row r="3835" spans="4:5" x14ac:dyDescent="0.25">
      <c r="D3835" s="31">
        <v>-908.72199999999998</v>
      </c>
      <c r="E3835" s="28">
        <v>206.185</v>
      </c>
    </row>
    <row r="3836" spans="4:5" x14ac:dyDescent="0.25">
      <c r="D3836" s="31">
        <v>-908.70600000000002</v>
      </c>
      <c r="E3836" s="28">
        <v>206.303</v>
      </c>
    </row>
    <row r="3837" spans="4:5" x14ac:dyDescent="0.25">
      <c r="D3837" s="31">
        <v>-908.69</v>
      </c>
      <c r="E3837" s="28">
        <v>206.42099999999999</v>
      </c>
    </row>
    <row r="3838" spans="4:5" x14ac:dyDescent="0.25">
      <c r="D3838" s="31">
        <v>-908.67399999999998</v>
      </c>
      <c r="E3838" s="28">
        <v>206.54</v>
      </c>
    </row>
    <row r="3839" spans="4:5" x14ac:dyDescent="0.25">
      <c r="D3839" s="31">
        <v>-908.65800000000002</v>
      </c>
      <c r="E3839" s="28">
        <v>206.65799999999999</v>
      </c>
    </row>
    <row r="3840" spans="4:5" x14ac:dyDescent="0.25">
      <c r="D3840" s="31">
        <v>-908.64200000000005</v>
      </c>
      <c r="E3840" s="28">
        <v>206.77600000000001</v>
      </c>
    </row>
    <row r="3841" spans="4:5" x14ac:dyDescent="0.25">
      <c r="D3841" s="31">
        <v>-908.62599999999998</v>
      </c>
      <c r="E3841" s="28">
        <v>206.89400000000001</v>
      </c>
    </row>
    <row r="3842" spans="4:5" x14ac:dyDescent="0.25">
      <c r="D3842" s="31">
        <v>-908.61</v>
      </c>
      <c r="E3842" s="28">
        <v>207.012</v>
      </c>
    </row>
    <row r="3843" spans="4:5" x14ac:dyDescent="0.25">
      <c r="D3843" s="31">
        <v>-908.59400000000005</v>
      </c>
      <c r="E3843" s="28">
        <v>207.131</v>
      </c>
    </row>
    <row r="3844" spans="4:5" x14ac:dyDescent="0.25">
      <c r="D3844" s="31">
        <v>-908.57799999999997</v>
      </c>
      <c r="E3844" s="28">
        <v>207.249</v>
      </c>
    </row>
    <row r="3845" spans="4:5" x14ac:dyDescent="0.25">
      <c r="D3845" s="31">
        <v>-908.56200000000001</v>
      </c>
      <c r="E3845" s="28">
        <v>207.36699999999999</v>
      </c>
    </row>
    <row r="3846" spans="4:5" x14ac:dyDescent="0.25">
      <c r="D3846" s="31">
        <v>-908.54600000000005</v>
      </c>
      <c r="E3846" s="28">
        <v>207.48500000000001</v>
      </c>
    </row>
    <row r="3847" spans="4:5" x14ac:dyDescent="0.25">
      <c r="D3847" s="31">
        <v>-908.53</v>
      </c>
      <c r="E3847" s="28">
        <v>207.60300000000001</v>
      </c>
    </row>
    <row r="3848" spans="4:5" x14ac:dyDescent="0.25">
      <c r="D3848" s="31">
        <v>-908.51400000000001</v>
      </c>
      <c r="E3848" s="28">
        <v>207.721</v>
      </c>
    </row>
    <row r="3849" spans="4:5" x14ac:dyDescent="0.25">
      <c r="D3849" s="31">
        <v>-908.49800000000005</v>
      </c>
      <c r="E3849" s="28">
        <v>207.839</v>
      </c>
    </row>
    <row r="3850" spans="4:5" x14ac:dyDescent="0.25">
      <c r="D3850" s="31">
        <v>-908.48199999999997</v>
      </c>
      <c r="E3850" s="28">
        <v>207.95699999999999</v>
      </c>
    </row>
    <row r="3851" spans="4:5" x14ac:dyDescent="0.25">
      <c r="D3851" s="31">
        <v>-908.46600000000001</v>
      </c>
      <c r="E3851" s="28">
        <v>208.07499999999999</v>
      </c>
    </row>
    <row r="3852" spans="4:5" x14ac:dyDescent="0.25">
      <c r="D3852" s="31">
        <v>-908.45</v>
      </c>
      <c r="E3852" s="28">
        <v>208.19300000000001</v>
      </c>
    </row>
    <row r="3853" spans="4:5" x14ac:dyDescent="0.25">
      <c r="D3853" s="31">
        <v>-908.43399999999997</v>
      </c>
      <c r="E3853" s="28">
        <v>208.31200000000001</v>
      </c>
    </row>
    <row r="3854" spans="4:5" x14ac:dyDescent="0.25">
      <c r="D3854" s="31">
        <v>-908.41800000000001</v>
      </c>
      <c r="E3854" s="28">
        <v>208.429</v>
      </c>
    </row>
    <row r="3855" spans="4:5" x14ac:dyDescent="0.25">
      <c r="D3855" s="31">
        <v>-908.40200000000004</v>
      </c>
      <c r="E3855" s="28">
        <v>208.547</v>
      </c>
    </row>
    <row r="3856" spans="4:5" x14ac:dyDescent="0.25">
      <c r="D3856" s="31">
        <v>-908.38599999999997</v>
      </c>
      <c r="E3856" s="28">
        <v>208.66499999999999</v>
      </c>
    </row>
    <row r="3857" spans="4:5" x14ac:dyDescent="0.25">
      <c r="D3857" s="31">
        <v>-908.37</v>
      </c>
      <c r="E3857" s="28">
        <v>208.78299999999999</v>
      </c>
    </row>
    <row r="3858" spans="4:5" x14ac:dyDescent="0.25">
      <c r="D3858" s="31">
        <v>-908.35400000000004</v>
      </c>
      <c r="E3858" s="28">
        <v>208.90100000000001</v>
      </c>
    </row>
    <row r="3859" spans="4:5" x14ac:dyDescent="0.25">
      <c r="D3859" s="31">
        <v>-908.33799999999997</v>
      </c>
      <c r="E3859" s="28">
        <v>209.01900000000001</v>
      </c>
    </row>
    <row r="3860" spans="4:5" x14ac:dyDescent="0.25">
      <c r="D3860" s="31">
        <v>-908.322</v>
      </c>
      <c r="E3860" s="28">
        <v>209.137</v>
      </c>
    </row>
    <row r="3861" spans="4:5" x14ac:dyDescent="0.25">
      <c r="D3861" s="31">
        <v>-908.30600000000004</v>
      </c>
      <c r="E3861" s="28">
        <v>209.255</v>
      </c>
    </row>
    <row r="3862" spans="4:5" x14ac:dyDescent="0.25">
      <c r="D3862" s="31">
        <v>-908.29</v>
      </c>
      <c r="E3862" s="28">
        <v>209.37299999999999</v>
      </c>
    </row>
    <row r="3863" spans="4:5" x14ac:dyDescent="0.25">
      <c r="D3863" s="31">
        <v>-908.274</v>
      </c>
      <c r="E3863" s="28">
        <v>209.49100000000001</v>
      </c>
    </row>
    <row r="3864" spans="4:5" x14ac:dyDescent="0.25">
      <c r="D3864" s="31">
        <v>-908.25800000000004</v>
      </c>
      <c r="E3864" s="28">
        <v>209.60900000000001</v>
      </c>
    </row>
    <row r="3865" spans="4:5" x14ac:dyDescent="0.25">
      <c r="D3865" s="31">
        <v>-908.24199999999996</v>
      </c>
      <c r="E3865" s="28">
        <v>209.727</v>
      </c>
    </row>
    <row r="3866" spans="4:5" x14ac:dyDescent="0.25">
      <c r="D3866" s="31">
        <v>-908.226</v>
      </c>
      <c r="E3866" s="28">
        <v>209.84399999999999</v>
      </c>
    </row>
    <row r="3867" spans="4:5" x14ac:dyDescent="0.25">
      <c r="D3867" s="31">
        <v>-908.21</v>
      </c>
      <c r="E3867" s="28">
        <v>209.96199999999999</v>
      </c>
    </row>
    <row r="3868" spans="4:5" x14ac:dyDescent="0.25">
      <c r="D3868" s="31">
        <v>-908.19399999999996</v>
      </c>
      <c r="E3868" s="28">
        <v>210.08</v>
      </c>
    </row>
    <row r="3869" spans="4:5" x14ac:dyDescent="0.25">
      <c r="D3869" s="31">
        <v>-908.178</v>
      </c>
      <c r="E3869" s="28">
        <v>210.19800000000001</v>
      </c>
    </row>
    <row r="3870" spans="4:5" x14ac:dyDescent="0.25">
      <c r="D3870" s="31">
        <v>-908.16200000000003</v>
      </c>
      <c r="E3870" s="28">
        <v>210.316</v>
      </c>
    </row>
    <row r="3871" spans="4:5" x14ac:dyDescent="0.25">
      <c r="D3871" s="31">
        <v>-908.14599999999996</v>
      </c>
      <c r="E3871" s="28">
        <v>210.43299999999999</v>
      </c>
    </row>
    <row r="3872" spans="4:5" x14ac:dyDescent="0.25">
      <c r="D3872" s="31">
        <v>-908.13</v>
      </c>
      <c r="E3872" s="28">
        <v>210.55099999999999</v>
      </c>
    </row>
    <row r="3873" spans="4:5" x14ac:dyDescent="0.25">
      <c r="D3873" s="31">
        <v>-908.11400000000003</v>
      </c>
      <c r="E3873" s="28">
        <v>210.66900000000001</v>
      </c>
    </row>
    <row r="3874" spans="4:5" x14ac:dyDescent="0.25">
      <c r="D3874" s="31">
        <v>-908.09799999999996</v>
      </c>
      <c r="E3874" s="28">
        <v>210.786</v>
      </c>
    </row>
    <row r="3875" spans="4:5" x14ac:dyDescent="0.25">
      <c r="D3875" s="31">
        <v>-908.08199999999999</v>
      </c>
      <c r="E3875" s="28">
        <v>210.904</v>
      </c>
    </row>
    <row r="3876" spans="4:5" x14ac:dyDescent="0.25">
      <c r="D3876" s="31">
        <v>-908.06600000000003</v>
      </c>
      <c r="E3876" s="28">
        <v>211.02199999999999</v>
      </c>
    </row>
    <row r="3877" spans="4:5" x14ac:dyDescent="0.25">
      <c r="D3877" s="31">
        <v>-908.05</v>
      </c>
      <c r="E3877" s="28">
        <v>211.13900000000001</v>
      </c>
    </row>
    <row r="3878" spans="4:5" x14ac:dyDescent="0.25">
      <c r="D3878" s="31">
        <v>-908.03399999999999</v>
      </c>
      <c r="E3878" s="28">
        <v>211.25700000000001</v>
      </c>
    </row>
    <row r="3879" spans="4:5" x14ac:dyDescent="0.25">
      <c r="D3879" s="31">
        <v>-908.01800000000003</v>
      </c>
      <c r="E3879" s="28">
        <v>211.375</v>
      </c>
    </row>
    <row r="3880" spans="4:5" x14ac:dyDescent="0.25">
      <c r="D3880" s="31">
        <v>-908.00199999999995</v>
      </c>
      <c r="E3880" s="28">
        <v>211.49199999999999</v>
      </c>
    </row>
    <row r="3881" spans="4:5" x14ac:dyDescent="0.25">
      <c r="D3881" s="31">
        <v>-907.98599999999999</v>
      </c>
      <c r="E3881" s="28">
        <v>211.61</v>
      </c>
    </row>
    <row r="3882" spans="4:5" x14ac:dyDescent="0.25">
      <c r="D3882" s="31">
        <v>-907.97</v>
      </c>
      <c r="E3882" s="28">
        <v>211.72800000000001</v>
      </c>
    </row>
    <row r="3883" spans="4:5" x14ac:dyDescent="0.25">
      <c r="D3883" s="31">
        <v>-907.95399999999995</v>
      </c>
      <c r="E3883" s="28">
        <v>211.845</v>
      </c>
    </row>
    <row r="3884" spans="4:5" x14ac:dyDescent="0.25">
      <c r="D3884" s="31">
        <v>-907.93799999999999</v>
      </c>
      <c r="E3884" s="28">
        <v>211.96299999999999</v>
      </c>
    </row>
    <row r="3885" spans="4:5" x14ac:dyDescent="0.25">
      <c r="D3885" s="31">
        <v>-907.92200000000003</v>
      </c>
      <c r="E3885" s="28">
        <v>212.08</v>
      </c>
    </row>
    <row r="3886" spans="4:5" x14ac:dyDescent="0.25">
      <c r="D3886" s="31">
        <v>-907.90599999999995</v>
      </c>
      <c r="E3886" s="28">
        <v>212.19800000000001</v>
      </c>
    </row>
    <row r="3887" spans="4:5" x14ac:dyDescent="0.25">
      <c r="D3887" s="31">
        <v>-907.89</v>
      </c>
      <c r="E3887" s="28">
        <v>212.315</v>
      </c>
    </row>
    <row r="3888" spans="4:5" x14ac:dyDescent="0.25">
      <c r="D3888" s="31">
        <v>-907.87400000000002</v>
      </c>
      <c r="E3888" s="28">
        <v>212.43299999999999</v>
      </c>
    </row>
    <row r="3889" spans="4:5" x14ac:dyDescent="0.25">
      <c r="D3889" s="31">
        <v>-907.85799999999995</v>
      </c>
      <c r="E3889" s="28">
        <v>212.55</v>
      </c>
    </row>
    <row r="3890" spans="4:5" x14ac:dyDescent="0.25">
      <c r="D3890" s="31">
        <v>-907.84199999999998</v>
      </c>
      <c r="E3890" s="28">
        <v>212.66800000000001</v>
      </c>
    </row>
    <row r="3891" spans="4:5" x14ac:dyDescent="0.25">
      <c r="D3891" s="31">
        <v>-907.82600000000002</v>
      </c>
      <c r="E3891" s="28">
        <v>212.785</v>
      </c>
    </row>
    <row r="3892" spans="4:5" x14ac:dyDescent="0.25">
      <c r="D3892" s="31">
        <v>-907.81</v>
      </c>
      <c r="E3892" s="28">
        <v>212.90299999999999</v>
      </c>
    </row>
    <row r="3893" spans="4:5" x14ac:dyDescent="0.25">
      <c r="D3893" s="31">
        <v>-907.79399999999998</v>
      </c>
      <c r="E3893" s="28">
        <v>213.02</v>
      </c>
    </row>
    <row r="3894" spans="4:5" x14ac:dyDescent="0.25">
      <c r="D3894" s="31">
        <v>-907.77800000000002</v>
      </c>
      <c r="E3894" s="28">
        <v>213.137</v>
      </c>
    </row>
    <row r="3895" spans="4:5" x14ac:dyDescent="0.25">
      <c r="D3895" s="31">
        <v>-907.76199999999994</v>
      </c>
      <c r="E3895" s="28">
        <v>213.255</v>
      </c>
    </row>
    <row r="3896" spans="4:5" x14ac:dyDescent="0.25">
      <c r="D3896" s="31">
        <v>-907.74599999999998</v>
      </c>
      <c r="E3896" s="28">
        <v>213.37200000000001</v>
      </c>
    </row>
    <row r="3897" spans="4:5" x14ac:dyDescent="0.25">
      <c r="D3897" s="31">
        <v>-907.73</v>
      </c>
      <c r="E3897" s="28">
        <v>213.49</v>
      </c>
    </row>
    <row r="3898" spans="4:5" x14ac:dyDescent="0.25">
      <c r="D3898" s="31">
        <v>-907.71400000000006</v>
      </c>
      <c r="E3898" s="28">
        <v>213.607</v>
      </c>
    </row>
    <row r="3899" spans="4:5" x14ac:dyDescent="0.25">
      <c r="D3899" s="31">
        <v>-907.69799999999998</v>
      </c>
      <c r="E3899" s="28">
        <v>213.72399999999999</v>
      </c>
    </row>
    <row r="3900" spans="4:5" x14ac:dyDescent="0.25">
      <c r="D3900" s="31">
        <v>-907.68200000000002</v>
      </c>
      <c r="E3900" s="28">
        <v>213.84100000000001</v>
      </c>
    </row>
    <row r="3901" spans="4:5" x14ac:dyDescent="0.25">
      <c r="D3901" s="31">
        <v>-907.66600000000005</v>
      </c>
      <c r="E3901" s="28">
        <v>213.959</v>
      </c>
    </row>
    <row r="3902" spans="4:5" x14ac:dyDescent="0.25">
      <c r="D3902" s="31">
        <v>-907.65</v>
      </c>
      <c r="E3902" s="28">
        <v>214.07599999999999</v>
      </c>
    </row>
    <row r="3903" spans="4:5" x14ac:dyDescent="0.25">
      <c r="D3903" s="31">
        <v>-907.63400000000001</v>
      </c>
      <c r="E3903" s="28">
        <v>214.19300000000001</v>
      </c>
    </row>
    <row r="3904" spans="4:5" x14ac:dyDescent="0.25">
      <c r="D3904" s="31">
        <v>-907.61800000000005</v>
      </c>
      <c r="E3904" s="28">
        <v>214.31100000000001</v>
      </c>
    </row>
    <row r="3905" spans="4:5" x14ac:dyDescent="0.25">
      <c r="D3905" s="31">
        <v>-907.60199999999998</v>
      </c>
      <c r="E3905" s="28">
        <v>214.428</v>
      </c>
    </row>
    <row r="3906" spans="4:5" x14ac:dyDescent="0.25">
      <c r="D3906" s="31">
        <v>-907.58600000000001</v>
      </c>
      <c r="E3906" s="28">
        <v>214.54499999999999</v>
      </c>
    </row>
    <row r="3907" spans="4:5" x14ac:dyDescent="0.25">
      <c r="D3907" s="31">
        <v>-907.57</v>
      </c>
      <c r="E3907" s="28">
        <v>214.66200000000001</v>
      </c>
    </row>
    <row r="3908" spans="4:5" x14ac:dyDescent="0.25">
      <c r="D3908" s="31">
        <v>-907.55399999999997</v>
      </c>
      <c r="E3908" s="28">
        <v>214.779</v>
      </c>
    </row>
    <row r="3909" spans="4:5" x14ac:dyDescent="0.25">
      <c r="D3909" s="31">
        <v>-907.53800000000001</v>
      </c>
      <c r="E3909" s="28">
        <v>214.89699999999999</v>
      </c>
    </row>
    <row r="3910" spans="4:5" x14ac:dyDescent="0.25">
      <c r="D3910" s="31">
        <v>-907.52200000000005</v>
      </c>
      <c r="E3910" s="28">
        <v>215.01400000000001</v>
      </c>
    </row>
    <row r="3911" spans="4:5" x14ac:dyDescent="0.25">
      <c r="D3911" s="31">
        <v>-907.50599999999997</v>
      </c>
      <c r="E3911" s="28">
        <v>215.131</v>
      </c>
    </row>
    <row r="3912" spans="4:5" x14ac:dyDescent="0.25">
      <c r="D3912" s="31">
        <v>-907.49</v>
      </c>
      <c r="E3912" s="28">
        <v>215.24799999999999</v>
      </c>
    </row>
    <row r="3913" spans="4:5" x14ac:dyDescent="0.25">
      <c r="D3913" s="31">
        <v>-907.47400000000005</v>
      </c>
      <c r="E3913" s="28">
        <v>215.36500000000001</v>
      </c>
    </row>
    <row r="3914" spans="4:5" x14ac:dyDescent="0.25">
      <c r="D3914" s="31">
        <v>-907.45799999999997</v>
      </c>
      <c r="E3914" s="28">
        <v>215.482</v>
      </c>
    </row>
    <row r="3915" spans="4:5" x14ac:dyDescent="0.25">
      <c r="D3915" s="31">
        <v>-907.44200000000001</v>
      </c>
      <c r="E3915" s="28">
        <v>215.59899999999999</v>
      </c>
    </row>
    <row r="3916" spans="4:5" x14ac:dyDescent="0.25">
      <c r="D3916" s="31">
        <v>-907.42600000000004</v>
      </c>
      <c r="E3916" s="28">
        <v>215.71600000000001</v>
      </c>
    </row>
    <row r="3917" spans="4:5" x14ac:dyDescent="0.25">
      <c r="D3917" s="31">
        <v>-907.41</v>
      </c>
      <c r="E3917" s="28">
        <v>215.833</v>
      </c>
    </row>
    <row r="3918" spans="4:5" x14ac:dyDescent="0.25">
      <c r="D3918" s="31">
        <v>-907.39400000000001</v>
      </c>
      <c r="E3918" s="28">
        <v>215.95099999999999</v>
      </c>
    </row>
    <row r="3919" spans="4:5" x14ac:dyDescent="0.25">
      <c r="D3919" s="31">
        <v>-907.37800000000004</v>
      </c>
      <c r="E3919" s="28">
        <v>216.06800000000001</v>
      </c>
    </row>
    <row r="3920" spans="4:5" x14ac:dyDescent="0.25">
      <c r="D3920" s="31">
        <v>-907.36199999999997</v>
      </c>
      <c r="E3920" s="28">
        <v>216.185</v>
      </c>
    </row>
    <row r="3921" spans="4:5" x14ac:dyDescent="0.25">
      <c r="D3921" s="31">
        <v>-907.346</v>
      </c>
      <c r="E3921" s="28">
        <v>216.30199999999999</v>
      </c>
    </row>
    <row r="3922" spans="4:5" x14ac:dyDescent="0.25">
      <c r="D3922" s="31">
        <v>-907.33</v>
      </c>
      <c r="E3922" s="28">
        <v>216.41900000000001</v>
      </c>
    </row>
    <row r="3923" spans="4:5" x14ac:dyDescent="0.25">
      <c r="D3923" s="31">
        <v>-907.31399999999996</v>
      </c>
      <c r="E3923" s="28">
        <v>216.535</v>
      </c>
    </row>
    <row r="3924" spans="4:5" x14ac:dyDescent="0.25">
      <c r="D3924" s="31">
        <v>-907.298</v>
      </c>
      <c r="E3924" s="28">
        <v>216.65199999999999</v>
      </c>
    </row>
    <row r="3925" spans="4:5" x14ac:dyDescent="0.25">
      <c r="D3925" s="31">
        <v>-907.28200000000004</v>
      </c>
      <c r="E3925" s="28">
        <v>216.76900000000001</v>
      </c>
    </row>
    <row r="3926" spans="4:5" x14ac:dyDescent="0.25">
      <c r="D3926" s="31">
        <v>-907.26599999999996</v>
      </c>
      <c r="E3926" s="28">
        <v>216.886</v>
      </c>
    </row>
    <row r="3927" spans="4:5" x14ac:dyDescent="0.25">
      <c r="D3927" s="31">
        <v>-907.25</v>
      </c>
      <c r="E3927" s="28">
        <v>217.00299999999999</v>
      </c>
    </row>
    <row r="3928" spans="4:5" x14ac:dyDescent="0.25">
      <c r="D3928" s="31">
        <v>-907.23400000000004</v>
      </c>
      <c r="E3928" s="28">
        <v>217.12</v>
      </c>
    </row>
    <row r="3929" spans="4:5" x14ac:dyDescent="0.25">
      <c r="D3929" s="31">
        <v>-907.21900000000005</v>
      </c>
      <c r="E3929" s="28">
        <v>217.23699999999999</v>
      </c>
    </row>
    <row r="3930" spans="4:5" x14ac:dyDescent="0.25">
      <c r="D3930" s="31">
        <v>-907.20299999999997</v>
      </c>
      <c r="E3930" s="28">
        <v>217.35400000000001</v>
      </c>
    </row>
    <row r="3931" spans="4:5" x14ac:dyDescent="0.25">
      <c r="D3931" s="31">
        <v>-907.18700000000001</v>
      </c>
      <c r="E3931" s="28">
        <v>217.471</v>
      </c>
    </row>
    <row r="3932" spans="4:5" x14ac:dyDescent="0.25">
      <c r="D3932" s="31">
        <v>-907.17100000000005</v>
      </c>
      <c r="E3932" s="28">
        <v>217.58699999999999</v>
      </c>
    </row>
    <row r="3933" spans="4:5" x14ac:dyDescent="0.25">
      <c r="D3933" s="31">
        <v>-907.15499999999997</v>
      </c>
      <c r="E3933" s="28">
        <v>217.70400000000001</v>
      </c>
    </row>
    <row r="3934" spans="4:5" x14ac:dyDescent="0.25">
      <c r="D3934" s="31">
        <v>-907.13900000000001</v>
      </c>
      <c r="E3934" s="28">
        <v>217.821</v>
      </c>
    </row>
    <row r="3935" spans="4:5" x14ac:dyDescent="0.25">
      <c r="D3935" s="31">
        <v>-907.12300000000005</v>
      </c>
      <c r="E3935" s="28">
        <v>217.93799999999999</v>
      </c>
    </row>
    <row r="3936" spans="4:5" x14ac:dyDescent="0.25">
      <c r="D3936" s="31">
        <v>-907.10699999999997</v>
      </c>
      <c r="E3936" s="28">
        <v>218.05500000000001</v>
      </c>
    </row>
    <row r="3937" spans="4:5" x14ac:dyDescent="0.25">
      <c r="D3937" s="31">
        <v>-907.09100000000001</v>
      </c>
      <c r="E3937" s="28">
        <v>218.17099999999999</v>
      </c>
    </row>
    <row r="3938" spans="4:5" x14ac:dyDescent="0.25">
      <c r="D3938" s="31">
        <v>-907.07500000000005</v>
      </c>
      <c r="E3938" s="28">
        <v>218.28800000000001</v>
      </c>
    </row>
    <row r="3939" spans="4:5" x14ac:dyDescent="0.25">
      <c r="D3939" s="31">
        <v>-907.05899999999997</v>
      </c>
      <c r="E3939" s="28">
        <v>218.405</v>
      </c>
    </row>
    <row r="3940" spans="4:5" x14ac:dyDescent="0.25">
      <c r="D3940" s="31">
        <v>-907.04300000000001</v>
      </c>
      <c r="E3940" s="28">
        <v>218.52099999999999</v>
      </c>
    </row>
    <row r="3941" spans="4:5" x14ac:dyDescent="0.25">
      <c r="D3941" s="31">
        <v>-907.02700000000004</v>
      </c>
      <c r="E3941" s="28">
        <v>218.63800000000001</v>
      </c>
    </row>
    <row r="3942" spans="4:5" x14ac:dyDescent="0.25">
      <c r="D3942" s="31">
        <v>-907.01099999999997</v>
      </c>
      <c r="E3942" s="28">
        <v>218.755</v>
      </c>
    </row>
    <row r="3943" spans="4:5" x14ac:dyDescent="0.25">
      <c r="D3943" s="31">
        <v>-906.995</v>
      </c>
      <c r="E3943" s="28">
        <v>218.87200000000001</v>
      </c>
    </row>
    <row r="3944" spans="4:5" x14ac:dyDescent="0.25">
      <c r="D3944" s="31">
        <v>-906.97900000000004</v>
      </c>
      <c r="E3944" s="28">
        <v>218.988</v>
      </c>
    </row>
    <row r="3945" spans="4:5" x14ac:dyDescent="0.25">
      <c r="D3945" s="31">
        <v>-906.96299999999997</v>
      </c>
      <c r="E3945" s="28">
        <v>219.10499999999999</v>
      </c>
    </row>
    <row r="3946" spans="4:5" x14ac:dyDescent="0.25">
      <c r="D3946" s="31">
        <v>-906.947</v>
      </c>
      <c r="E3946" s="28">
        <v>219.221</v>
      </c>
    </row>
    <row r="3947" spans="4:5" x14ac:dyDescent="0.25">
      <c r="D3947" s="31">
        <v>-906.93100000000004</v>
      </c>
      <c r="E3947" s="28">
        <v>219.33799999999999</v>
      </c>
    </row>
    <row r="3948" spans="4:5" x14ac:dyDescent="0.25">
      <c r="D3948" s="31">
        <v>-906.91499999999996</v>
      </c>
      <c r="E3948" s="28">
        <v>219.45500000000001</v>
      </c>
    </row>
    <row r="3949" spans="4:5" x14ac:dyDescent="0.25">
      <c r="D3949" s="31">
        <v>-906.899</v>
      </c>
      <c r="E3949" s="28">
        <v>219.571</v>
      </c>
    </row>
    <row r="3950" spans="4:5" x14ac:dyDescent="0.25">
      <c r="D3950" s="31">
        <v>-906.88300000000004</v>
      </c>
      <c r="E3950" s="28">
        <v>219.68799999999999</v>
      </c>
    </row>
    <row r="3951" spans="4:5" x14ac:dyDescent="0.25">
      <c r="D3951" s="31">
        <v>-906.86699999999996</v>
      </c>
      <c r="E3951" s="28">
        <v>219.804</v>
      </c>
    </row>
    <row r="3952" spans="4:5" x14ac:dyDescent="0.25">
      <c r="D3952" s="31">
        <v>-906.851</v>
      </c>
      <c r="E3952" s="28">
        <v>219.92099999999999</v>
      </c>
    </row>
    <row r="3953" spans="4:5" x14ac:dyDescent="0.25">
      <c r="D3953" s="31">
        <v>-906.83500000000004</v>
      </c>
      <c r="E3953" s="28">
        <v>220.03700000000001</v>
      </c>
    </row>
    <row r="3954" spans="4:5" x14ac:dyDescent="0.25">
      <c r="D3954" s="31">
        <v>-906.81899999999996</v>
      </c>
      <c r="E3954" s="28">
        <v>220.154</v>
      </c>
    </row>
    <row r="3955" spans="4:5" x14ac:dyDescent="0.25">
      <c r="D3955" s="31">
        <v>-906.803</v>
      </c>
      <c r="E3955" s="28">
        <v>220.27</v>
      </c>
    </row>
    <row r="3956" spans="4:5" x14ac:dyDescent="0.25">
      <c r="D3956" s="31">
        <v>-906.78700000000003</v>
      </c>
      <c r="E3956" s="28">
        <v>220.387</v>
      </c>
    </row>
    <row r="3957" spans="4:5" x14ac:dyDescent="0.25">
      <c r="D3957" s="31">
        <v>-906.77099999999996</v>
      </c>
      <c r="E3957" s="28">
        <v>220.50299999999999</v>
      </c>
    </row>
    <row r="3958" spans="4:5" x14ac:dyDescent="0.25">
      <c r="D3958" s="31">
        <v>-906.755</v>
      </c>
      <c r="E3958" s="28">
        <v>220.62</v>
      </c>
    </row>
    <row r="3959" spans="4:5" x14ac:dyDescent="0.25">
      <c r="D3959" s="31">
        <v>-906.73900000000003</v>
      </c>
      <c r="E3959" s="28">
        <v>220.73599999999999</v>
      </c>
    </row>
    <row r="3960" spans="4:5" x14ac:dyDescent="0.25">
      <c r="D3960" s="31">
        <v>-906.72299999999996</v>
      </c>
      <c r="E3960" s="28">
        <v>220.852</v>
      </c>
    </row>
    <row r="3961" spans="4:5" x14ac:dyDescent="0.25">
      <c r="D3961" s="31">
        <v>-906.70699999999999</v>
      </c>
      <c r="E3961" s="28">
        <v>220.96899999999999</v>
      </c>
    </row>
    <row r="3962" spans="4:5" x14ac:dyDescent="0.25">
      <c r="D3962" s="31">
        <v>-906.69100000000003</v>
      </c>
      <c r="E3962" s="28">
        <v>221.08500000000001</v>
      </c>
    </row>
    <row r="3963" spans="4:5" x14ac:dyDescent="0.25">
      <c r="D3963" s="31">
        <v>-906.67499999999995</v>
      </c>
      <c r="E3963" s="28">
        <v>221.20099999999999</v>
      </c>
    </row>
    <row r="3964" spans="4:5" x14ac:dyDescent="0.25">
      <c r="D3964" s="31">
        <v>-906.65899999999999</v>
      </c>
      <c r="E3964" s="28">
        <v>221.31800000000001</v>
      </c>
    </row>
    <row r="3965" spans="4:5" x14ac:dyDescent="0.25">
      <c r="D3965" s="31">
        <v>-906.64300000000003</v>
      </c>
      <c r="E3965" s="28">
        <v>221.434</v>
      </c>
    </row>
    <row r="3966" spans="4:5" x14ac:dyDescent="0.25">
      <c r="D3966" s="31">
        <v>-906.62699999999995</v>
      </c>
      <c r="E3966" s="28">
        <v>221.55</v>
      </c>
    </row>
    <row r="3967" spans="4:5" x14ac:dyDescent="0.25">
      <c r="D3967" s="31">
        <v>-906.61099999999999</v>
      </c>
      <c r="E3967" s="28">
        <v>221.667</v>
      </c>
    </row>
    <row r="3968" spans="4:5" x14ac:dyDescent="0.25">
      <c r="D3968" s="31">
        <v>-906.59500000000003</v>
      </c>
      <c r="E3968" s="28">
        <v>221.78299999999999</v>
      </c>
    </row>
    <row r="3969" spans="4:5" x14ac:dyDescent="0.25">
      <c r="D3969" s="31">
        <v>-906.57899999999995</v>
      </c>
      <c r="E3969" s="28">
        <v>221.899</v>
      </c>
    </row>
    <row r="3970" spans="4:5" x14ac:dyDescent="0.25">
      <c r="D3970" s="31">
        <v>-906.56299999999999</v>
      </c>
      <c r="E3970" s="28">
        <v>222.01599999999999</v>
      </c>
    </row>
    <row r="3971" spans="4:5" x14ac:dyDescent="0.25">
      <c r="D3971" s="31">
        <v>-906.54700000000003</v>
      </c>
      <c r="E3971" s="28">
        <v>222.13200000000001</v>
      </c>
    </row>
    <row r="3972" spans="4:5" x14ac:dyDescent="0.25">
      <c r="D3972" s="31">
        <v>-906.53099999999995</v>
      </c>
      <c r="E3972" s="28">
        <v>222.24799999999999</v>
      </c>
    </row>
    <row r="3973" spans="4:5" x14ac:dyDescent="0.25">
      <c r="D3973" s="31">
        <v>-906.51499999999999</v>
      </c>
      <c r="E3973" s="28">
        <v>222.364</v>
      </c>
    </row>
    <row r="3974" spans="4:5" x14ac:dyDescent="0.25">
      <c r="D3974" s="31">
        <v>-906.49900000000002</v>
      </c>
      <c r="E3974" s="28">
        <v>222.48</v>
      </c>
    </row>
    <row r="3975" spans="4:5" x14ac:dyDescent="0.25">
      <c r="D3975" s="31">
        <v>-906.48299999999995</v>
      </c>
      <c r="E3975" s="28">
        <v>222.596</v>
      </c>
    </row>
    <row r="3976" spans="4:5" x14ac:dyDescent="0.25">
      <c r="D3976" s="31">
        <v>-906.46699999999998</v>
      </c>
      <c r="E3976" s="28">
        <v>222.71299999999999</v>
      </c>
    </row>
    <row r="3977" spans="4:5" x14ac:dyDescent="0.25">
      <c r="D3977" s="31">
        <v>-906.45100000000002</v>
      </c>
      <c r="E3977" s="28">
        <v>222.82900000000001</v>
      </c>
    </row>
    <row r="3978" spans="4:5" x14ac:dyDescent="0.25">
      <c r="D3978" s="31">
        <v>-906.43499999999995</v>
      </c>
      <c r="E3978" s="28">
        <v>222.94499999999999</v>
      </c>
    </row>
    <row r="3979" spans="4:5" x14ac:dyDescent="0.25">
      <c r="D3979" s="31">
        <v>-906.41899999999998</v>
      </c>
      <c r="E3979" s="28">
        <v>223.06100000000001</v>
      </c>
    </row>
    <row r="3980" spans="4:5" x14ac:dyDescent="0.25">
      <c r="D3980" s="31">
        <v>-906.40300000000002</v>
      </c>
      <c r="E3980" s="28">
        <v>223.17699999999999</v>
      </c>
    </row>
    <row r="3981" spans="4:5" x14ac:dyDescent="0.25">
      <c r="D3981" s="31">
        <v>-906.38699999999994</v>
      </c>
      <c r="E3981" s="28">
        <v>223.29300000000001</v>
      </c>
    </row>
    <row r="3982" spans="4:5" x14ac:dyDescent="0.25">
      <c r="D3982" s="31">
        <v>-906.37099999999998</v>
      </c>
      <c r="E3982" s="28">
        <v>223.40899999999999</v>
      </c>
    </row>
    <row r="3983" spans="4:5" x14ac:dyDescent="0.25">
      <c r="D3983" s="31">
        <v>-906.35500000000002</v>
      </c>
      <c r="E3983" s="28">
        <v>223.52500000000001</v>
      </c>
    </row>
    <row r="3984" spans="4:5" x14ac:dyDescent="0.25">
      <c r="D3984" s="31">
        <v>-906.33900000000006</v>
      </c>
      <c r="E3984" s="28">
        <v>223.64099999999999</v>
      </c>
    </row>
    <row r="3985" spans="4:5" x14ac:dyDescent="0.25">
      <c r="D3985" s="31">
        <v>-906.32299999999998</v>
      </c>
      <c r="E3985" s="28">
        <v>223.75700000000001</v>
      </c>
    </row>
    <row r="3986" spans="4:5" x14ac:dyDescent="0.25">
      <c r="D3986" s="31">
        <v>-906.30700000000002</v>
      </c>
      <c r="E3986" s="28">
        <v>223.87299999999999</v>
      </c>
    </row>
    <row r="3987" spans="4:5" x14ac:dyDescent="0.25">
      <c r="D3987" s="31">
        <v>-906.29100000000005</v>
      </c>
      <c r="E3987" s="28">
        <v>223.989</v>
      </c>
    </row>
    <row r="3988" spans="4:5" x14ac:dyDescent="0.25">
      <c r="D3988" s="31">
        <v>-906.27499999999998</v>
      </c>
      <c r="E3988" s="28">
        <v>224.10499999999999</v>
      </c>
    </row>
    <row r="3989" spans="4:5" x14ac:dyDescent="0.25">
      <c r="D3989" s="31">
        <v>-906.25900000000001</v>
      </c>
      <c r="E3989" s="28">
        <v>224.221</v>
      </c>
    </row>
    <row r="3990" spans="4:5" x14ac:dyDescent="0.25">
      <c r="D3990" s="31">
        <v>-906.24300000000005</v>
      </c>
      <c r="E3990" s="28">
        <v>224.33699999999999</v>
      </c>
    </row>
    <row r="3991" spans="4:5" x14ac:dyDescent="0.25">
      <c r="D3991" s="31">
        <v>-906.22699999999998</v>
      </c>
      <c r="E3991" s="28">
        <v>224.453</v>
      </c>
    </row>
    <row r="3992" spans="4:5" x14ac:dyDescent="0.25">
      <c r="D3992" s="31">
        <v>-906.21100000000001</v>
      </c>
      <c r="E3992" s="28">
        <v>224.56899999999999</v>
      </c>
    </row>
    <row r="3993" spans="4:5" x14ac:dyDescent="0.25">
      <c r="D3993" s="31">
        <v>-906.19500000000005</v>
      </c>
      <c r="E3993" s="28">
        <v>224.685</v>
      </c>
    </row>
    <row r="3994" spans="4:5" x14ac:dyDescent="0.25">
      <c r="D3994" s="31">
        <v>-906.17899999999997</v>
      </c>
      <c r="E3994" s="28">
        <v>224.80099999999999</v>
      </c>
    </row>
    <row r="3995" spans="4:5" x14ac:dyDescent="0.25">
      <c r="D3995" s="31">
        <v>-906.16300000000001</v>
      </c>
      <c r="E3995" s="28">
        <v>224.917</v>
      </c>
    </row>
    <row r="3996" spans="4:5" x14ac:dyDescent="0.25">
      <c r="D3996" s="31">
        <v>-906.14700000000005</v>
      </c>
      <c r="E3996" s="28">
        <v>225.03200000000001</v>
      </c>
    </row>
    <row r="3997" spans="4:5" x14ac:dyDescent="0.25">
      <c r="D3997" s="31">
        <v>-906.13099999999997</v>
      </c>
      <c r="E3997" s="28">
        <v>225.148</v>
      </c>
    </row>
    <row r="3998" spans="4:5" x14ac:dyDescent="0.25">
      <c r="D3998" s="31">
        <v>-906.11500000000001</v>
      </c>
      <c r="E3998" s="28">
        <v>225.26400000000001</v>
      </c>
    </row>
    <row r="3999" spans="4:5" x14ac:dyDescent="0.25">
      <c r="D3999" s="31">
        <v>-906.09900000000005</v>
      </c>
      <c r="E3999" s="28">
        <v>225.38</v>
      </c>
    </row>
    <row r="4000" spans="4:5" x14ac:dyDescent="0.25">
      <c r="D4000" s="31">
        <v>-906.08299999999997</v>
      </c>
      <c r="E4000" s="28">
        <v>225.49600000000001</v>
      </c>
    </row>
    <row r="4001" spans="4:5" x14ac:dyDescent="0.25">
      <c r="D4001" s="31">
        <v>-906.06700000000001</v>
      </c>
      <c r="E4001" s="28">
        <v>225.61099999999999</v>
      </c>
    </row>
    <row r="4002" spans="4:5" x14ac:dyDescent="0.25">
      <c r="D4002" s="31">
        <v>-906.05100000000004</v>
      </c>
      <c r="E4002" s="28">
        <v>225.727</v>
      </c>
    </row>
    <row r="4003" spans="4:5" x14ac:dyDescent="0.25">
      <c r="D4003" s="31">
        <v>-906.03499999999997</v>
      </c>
      <c r="E4003" s="28">
        <v>225.84299999999999</v>
      </c>
    </row>
    <row r="4004" spans="4:5" x14ac:dyDescent="0.25">
      <c r="D4004" s="31">
        <v>-906.01900000000001</v>
      </c>
      <c r="E4004" s="28">
        <v>225.959</v>
      </c>
    </row>
    <row r="4005" spans="4:5" x14ac:dyDescent="0.25">
      <c r="D4005" s="31">
        <v>-906.00300000000004</v>
      </c>
      <c r="E4005" s="28">
        <v>226.07400000000001</v>
      </c>
    </row>
    <row r="4006" spans="4:5" x14ac:dyDescent="0.25">
      <c r="D4006" s="31">
        <v>-905.98699999999997</v>
      </c>
      <c r="E4006" s="28">
        <v>226.19</v>
      </c>
    </row>
    <row r="4007" spans="4:5" x14ac:dyDescent="0.25">
      <c r="D4007" s="31">
        <v>-905.971</v>
      </c>
      <c r="E4007" s="28">
        <v>226.30600000000001</v>
      </c>
    </row>
    <row r="4008" spans="4:5" x14ac:dyDescent="0.25">
      <c r="D4008" s="31">
        <v>-905.95500000000004</v>
      </c>
      <c r="E4008" s="28">
        <v>226.42099999999999</v>
      </c>
    </row>
    <row r="4009" spans="4:5" x14ac:dyDescent="0.25">
      <c r="D4009" s="31">
        <v>-905.93899999999996</v>
      </c>
      <c r="E4009" s="28">
        <v>226.53700000000001</v>
      </c>
    </row>
    <row r="4010" spans="4:5" x14ac:dyDescent="0.25">
      <c r="D4010" s="31">
        <v>-905.923</v>
      </c>
      <c r="E4010" s="28">
        <v>226.65299999999999</v>
      </c>
    </row>
    <row r="4011" spans="4:5" x14ac:dyDescent="0.25">
      <c r="D4011" s="31">
        <v>-905.90700000000004</v>
      </c>
      <c r="E4011" s="28">
        <v>226.768</v>
      </c>
    </row>
    <row r="4012" spans="4:5" x14ac:dyDescent="0.25">
      <c r="D4012" s="31">
        <v>-905.89099999999996</v>
      </c>
      <c r="E4012" s="28">
        <v>226.88399999999999</v>
      </c>
    </row>
    <row r="4013" spans="4:5" x14ac:dyDescent="0.25">
      <c r="D4013" s="31">
        <v>-905.875</v>
      </c>
      <c r="E4013" s="28">
        <v>226.999</v>
      </c>
    </row>
    <row r="4014" spans="4:5" x14ac:dyDescent="0.25">
      <c r="D4014" s="31">
        <v>-905.85900000000004</v>
      </c>
      <c r="E4014" s="28">
        <v>227.11500000000001</v>
      </c>
    </row>
    <row r="4015" spans="4:5" x14ac:dyDescent="0.25">
      <c r="D4015" s="31">
        <v>-905.84299999999996</v>
      </c>
      <c r="E4015" s="28">
        <v>227.23</v>
      </c>
    </row>
    <row r="4016" spans="4:5" x14ac:dyDescent="0.25">
      <c r="D4016" s="31">
        <v>-905.827</v>
      </c>
      <c r="E4016" s="28">
        <v>227.346</v>
      </c>
    </row>
    <row r="4017" spans="4:5" x14ac:dyDescent="0.25">
      <c r="D4017" s="31">
        <v>-905.81100000000004</v>
      </c>
      <c r="E4017" s="28">
        <v>227.46100000000001</v>
      </c>
    </row>
    <row r="4018" spans="4:5" x14ac:dyDescent="0.25">
      <c r="D4018" s="31">
        <v>-905.79499999999996</v>
      </c>
      <c r="E4018" s="28">
        <v>227.577</v>
      </c>
    </row>
    <row r="4019" spans="4:5" x14ac:dyDescent="0.25">
      <c r="D4019" s="31">
        <v>-905.779</v>
      </c>
      <c r="E4019" s="28">
        <v>227.69200000000001</v>
      </c>
    </row>
    <row r="4020" spans="4:5" x14ac:dyDescent="0.25">
      <c r="D4020" s="31">
        <v>-905.76300000000003</v>
      </c>
      <c r="E4020" s="28">
        <v>227.80799999999999</v>
      </c>
    </row>
    <row r="4021" spans="4:5" x14ac:dyDescent="0.25">
      <c r="D4021" s="31">
        <v>-905.74699999999996</v>
      </c>
      <c r="E4021" s="28">
        <v>227.923</v>
      </c>
    </row>
    <row r="4022" spans="4:5" x14ac:dyDescent="0.25">
      <c r="D4022" s="31">
        <v>-905.73099999999999</v>
      </c>
      <c r="E4022" s="28">
        <v>228.03899999999999</v>
      </c>
    </row>
    <row r="4023" spans="4:5" x14ac:dyDescent="0.25">
      <c r="D4023" s="31">
        <v>-905.71500000000003</v>
      </c>
      <c r="E4023" s="28">
        <v>228.154</v>
      </c>
    </row>
    <row r="4024" spans="4:5" x14ac:dyDescent="0.25">
      <c r="D4024" s="31">
        <v>-905.69899999999996</v>
      </c>
      <c r="E4024" s="28">
        <v>228.27</v>
      </c>
    </row>
    <row r="4025" spans="4:5" x14ac:dyDescent="0.25">
      <c r="D4025" s="31">
        <v>-905.68299999999999</v>
      </c>
      <c r="E4025" s="28">
        <v>228.38499999999999</v>
      </c>
    </row>
    <row r="4026" spans="4:5" x14ac:dyDescent="0.25">
      <c r="D4026" s="31">
        <v>-905.66700000000003</v>
      </c>
      <c r="E4026" s="28">
        <v>228.5</v>
      </c>
    </row>
    <row r="4027" spans="4:5" x14ac:dyDescent="0.25">
      <c r="D4027" s="31">
        <v>-905.65099999999995</v>
      </c>
      <c r="E4027" s="28">
        <v>228.61600000000001</v>
      </c>
    </row>
    <row r="4028" spans="4:5" x14ac:dyDescent="0.25">
      <c r="D4028" s="31">
        <v>-905.63499999999999</v>
      </c>
      <c r="E4028" s="28">
        <v>228.73099999999999</v>
      </c>
    </row>
    <row r="4029" spans="4:5" x14ac:dyDescent="0.25">
      <c r="D4029" s="31">
        <v>-905.61900000000003</v>
      </c>
      <c r="E4029" s="28">
        <v>228.846</v>
      </c>
    </row>
    <row r="4030" spans="4:5" x14ac:dyDescent="0.25">
      <c r="D4030" s="31">
        <v>-905.60299999999995</v>
      </c>
      <c r="E4030" s="28">
        <v>228.96199999999999</v>
      </c>
    </row>
    <row r="4031" spans="4:5" x14ac:dyDescent="0.25">
      <c r="D4031" s="31">
        <v>-905.58699999999999</v>
      </c>
      <c r="E4031" s="28">
        <v>229.077</v>
      </c>
    </row>
    <row r="4032" spans="4:5" x14ac:dyDescent="0.25">
      <c r="D4032" s="31">
        <v>-905.57100000000003</v>
      </c>
      <c r="E4032" s="28">
        <v>229.19200000000001</v>
      </c>
    </row>
    <row r="4033" spans="4:5" x14ac:dyDescent="0.25">
      <c r="D4033" s="31">
        <v>-905.55499999999995</v>
      </c>
      <c r="E4033" s="28">
        <v>229.30799999999999</v>
      </c>
    </row>
    <row r="4034" spans="4:5" x14ac:dyDescent="0.25">
      <c r="D4034" s="31">
        <v>-905.53899999999999</v>
      </c>
      <c r="E4034" s="28">
        <v>229.423</v>
      </c>
    </row>
    <row r="4035" spans="4:5" x14ac:dyDescent="0.25">
      <c r="D4035" s="31">
        <v>-905.52300000000002</v>
      </c>
      <c r="E4035" s="28">
        <v>229.53800000000001</v>
      </c>
    </row>
    <row r="4036" spans="4:5" x14ac:dyDescent="0.25">
      <c r="D4036" s="31">
        <v>-905.50699999999995</v>
      </c>
      <c r="E4036" s="28">
        <v>229.65299999999999</v>
      </c>
    </row>
    <row r="4037" spans="4:5" x14ac:dyDescent="0.25">
      <c r="D4037" s="31">
        <v>-905.49099999999999</v>
      </c>
      <c r="E4037" s="28">
        <v>229.768</v>
      </c>
    </row>
    <row r="4038" spans="4:5" x14ac:dyDescent="0.25">
      <c r="D4038" s="31">
        <v>-905.47500000000002</v>
      </c>
      <c r="E4038" s="28">
        <v>229.88399999999999</v>
      </c>
    </row>
    <row r="4039" spans="4:5" x14ac:dyDescent="0.25">
      <c r="D4039" s="31">
        <v>-905.45899999999995</v>
      </c>
      <c r="E4039" s="28">
        <v>229.999</v>
      </c>
    </row>
    <row r="4040" spans="4:5" x14ac:dyDescent="0.25">
      <c r="D4040" s="31">
        <v>-905.44299999999998</v>
      </c>
      <c r="E4040" s="28">
        <v>230.114</v>
      </c>
    </row>
    <row r="4041" spans="4:5" x14ac:dyDescent="0.25">
      <c r="D4041" s="31">
        <v>-905.42700000000002</v>
      </c>
      <c r="E4041" s="28">
        <v>230.22900000000001</v>
      </c>
    </row>
    <row r="4042" spans="4:5" x14ac:dyDescent="0.25">
      <c r="D4042" s="31">
        <v>-905.41099999999994</v>
      </c>
      <c r="E4042" s="28">
        <v>230.34399999999999</v>
      </c>
    </row>
    <row r="4043" spans="4:5" x14ac:dyDescent="0.25">
      <c r="D4043" s="31">
        <v>-905.39599999999996</v>
      </c>
      <c r="E4043" s="28">
        <v>230.459</v>
      </c>
    </row>
    <row r="4044" spans="4:5" x14ac:dyDescent="0.25">
      <c r="D4044" s="31">
        <v>-905.38</v>
      </c>
      <c r="E4044" s="28">
        <v>230.57400000000001</v>
      </c>
    </row>
    <row r="4045" spans="4:5" x14ac:dyDescent="0.25">
      <c r="D4045" s="31">
        <v>-905.36400000000003</v>
      </c>
      <c r="E4045" s="28">
        <v>230.69</v>
      </c>
    </row>
    <row r="4046" spans="4:5" x14ac:dyDescent="0.25">
      <c r="D4046" s="31">
        <v>-905.34799999999996</v>
      </c>
      <c r="E4046" s="28">
        <v>230.80500000000001</v>
      </c>
    </row>
    <row r="4047" spans="4:5" x14ac:dyDescent="0.25">
      <c r="D4047" s="31">
        <v>-905.33199999999999</v>
      </c>
      <c r="E4047" s="28">
        <v>230.92</v>
      </c>
    </row>
    <row r="4048" spans="4:5" x14ac:dyDescent="0.25">
      <c r="D4048" s="31">
        <v>-905.31600000000003</v>
      </c>
      <c r="E4048" s="28">
        <v>231.035</v>
      </c>
    </row>
    <row r="4049" spans="4:5" x14ac:dyDescent="0.25">
      <c r="D4049" s="31">
        <v>-905.3</v>
      </c>
      <c r="E4049" s="28">
        <v>231.15</v>
      </c>
    </row>
    <row r="4050" spans="4:5" x14ac:dyDescent="0.25">
      <c r="D4050" s="31">
        <v>-905.28399999999999</v>
      </c>
      <c r="E4050" s="28">
        <v>231.26499999999999</v>
      </c>
    </row>
    <row r="4051" spans="4:5" x14ac:dyDescent="0.25">
      <c r="D4051" s="31">
        <v>-905.26800000000003</v>
      </c>
      <c r="E4051" s="28">
        <v>231.38</v>
      </c>
    </row>
    <row r="4052" spans="4:5" x14ac:dyDescent="0.25">
      <c r="D4052" s="31">
        <v>-905.25199999999995</v>
      </c>
      <c r="E4052" s="28">
        <v>231.495</v>
      </c>
    </row>
    <row r="4053" spans="4:5" x14ac:dyDescent="0.25">
      <c r="D4053" s="31">
        <v>-905.23599999999999</v>
      </c>
      <c r="E4053" s="28">
        <v>231.60900000000001</v>
      </c>
    </row>
    <row r="4054" spans="4:5" x14ac:dyDescent="0.25">
      <c r="D4054" s="31">
        <v>-905.22</v>
      </c>
      <c r="E4054" s="28">
        <v>231.72399999999999</v>
      </c>
    </row>
    <row r="4055" spans="4:5" x14ac:dyDescent="0.25">
      <c r="D4055" s="31">
        <v>-905.20399999999995</v>
      </c>
      <c r="E4055" s="28">
        <v>231.839</v>
      </c>
    </row>
    <row r="4056" spans="4:5" x14ac:dyDescent="0.25">
      <c r="D4056" s="31">
        <v>-905.18799999999999</v>
      </c>
      <c r="E4056" s="28">
        <v>231.95400000000001</v>
      </c>
    </row>
    <row r="4057" spans="4:5" x14ac:dyDescent="0.25">
      <c r="D4057" s="31">
        <v>-905.17200000000003</v>
      </c>
      <c r="E4057" s="28">
        <v>232.06899999999999</v>
      </c>
    </row>
    <row r="4058" spans="4:5" x14ac:dyDescent="0.25">
      <c r="D4058" s="31">
        <v>-905.15599999999995</v>
      </c>
      <c r="E4058" s="28">
        <v>232.184</v>
      </c>
    </row>
    <row r="4059" spans="4:5" x14ac:dyDescent="0.25">
      <c r="D4059" s="31">
        <v>-905.14</v>
      </c>
      <c r="E4059" s="28">
        <v>232.29900000000001</v>
      </c>
    </row>
    <row r="4060" spans="4:5" x14ac:dyDescent="0.25">
      <c r="D4060" s="31">
        <v>-905.12400000000002</v>
      </c>
      <c r="E4060" s="28">
        <v>232.41399999999999</v>
      </c>
    </row>
    <row r="4061" spans="4:5" x14ac:dyDescent="0.25">
      <c r="D4061" s="31">
        <v>-905.10799999999995</v>
      </c>
      <c r="E4061" s="28">
        <v>232.529</v>
      </c>
    </row>
    <row r="4062" spans="4:5" x14ac:dyDescent="0.25">
      <c r="D4062" s="31">
        <v>-905.09199999999998</v>
      </c>
      <c r="E4062" s="28">
        <v>232.643</v>
      </c>
    </row>
    <row r="4063" spans="4:5" x14ac:dyDescent="0.25">
      <c r="D4063" s="31">
        <v>-905.07600000000002</v>
      </c>
      <c r="E4063" s="28">
        <v>232.75800000000001</v>
      </c>
    </row>
    <row r="4064" spans="4:5" x14ac:dyDescent="0.25">
      <c r="D4064" s="31">
        <v>-905.06</v>
      </c>
      <c r="E4064" s="28">
        <v>232.87299999999999</v>
      </c>
    </row>
    <row r="4065" spans="4:5" x14ac:dyDescent="0.25">
      <c r="D4065" s="31">
        <v>-905.04399999999998</v>
      </c>
      <c r="E4065" s="28">
        <v>232.988</v>
      </c>
    </row>
    <row r="4066" spans="4:5" x14ac:dyDescent="0.25">
      <c r="D4066" s="31">
        <v>-905.02800000000002</v>
      </c>
      <c r="E4066" s="28">
        <v>233.102</v>
      </c>
    </row>
    <row r="4067" spans="4:5" x14ac:dyDescent="0.25">
      <c r="D4067" s="31">
        <v>-905.01199999999994</v>
      </c>
      <c r="E4067" s="28">
        <v>233.21700000000001</v>
      </c>
    </row>
    <row r="4068" spans="4:5" x14ac:dyDescent="0.25">
      <c r="D4068" s="31">
        <v>-904.99599999999998</v>
      </c>
      <c r="E4068" s="28">
        <v>233.33199999999999</v>
      </c>
    </row>
    <row r="4069" spans="4:5" x14ac:dyDescent="0.25">
      <c r="D4069" s="31">
        <v>-904.98</v>
      </c>
      <c r="E4069" s="28">
        <v>233.447</v>
      </c>
    </row>
    <row r="4070" spans="4:5" x14ac:dyDescent="0.25">
      <c r="D4070" s="31">
        <v>-904.96400000000006</v>
      </c>
      <c r="E4070" s="28">
        <v>233.56100000000001</v>
      </c>
    </row>
    <row r="4071" spans="4:5" x14ac:dyDescent="0.25">
      <c r="D4071" s="31">
        <v>-904.94799999999998</v>
      </c>
      <c r="E4071" s="28">
        <v>233.67599999999999</v>
      </c>
    </row>
    <row r="4072" spans="4:5" x14ac:dyDescent="0.25">
      <c r="D4072" s="31">
        <v>-904.93200000000002</v>
      </c>
      <c r="E4072" s="28">
        <v>233.791</v>
      </c>
    </row>
    <row r="4073" spans="4:5" x14ac:dyDescent="0.25">
      <c r="D4073" s="31">
        <v>-904.91600000000005</v>
      </c>
      <c r="E4073" s="28">
        <v>233.905</v>
      </c>
    </row>
    <row r="4074" spans="4:5" x14ac:dyDescent="0.25">
      <c r="D4074" s="31">
        <v>-904.9</v>
      </c>
      <c r="E4074" s="28">
        <v>234.02</v>
      </c>
    </row>
    <row r="4075" spans="4:5" x14ac:dyDescent="0.25">
      <c r="D4075" s="31">
        <v>-904.88400000000001</v>
      </c>
      <c r="E4075" s="28">
        <v>234.13399999999999</v>
      </c>
    </row>
    <row r="4076" spans="4:5" x14ac:dyDescent="0.25">
      <c r="D4076" s="31">
        <v>-904.86800000000005</v>
      </c>
      <c r="E4076" s="28">
        <v>234.249</v>
      </c>
    </row>
    <row r="4077" spans="4:5" x14ac:dyDescent="0.25">
      <c r="D4077" s="31">
        <v>-904.85199999999998</v>
      </c>
      <c r="E4077" s="28">
        <v>234.364</v>
      </c>
    </row>
    <row r="4078" spans="4:5" x14ac:dyDescent="0.25">
      <c r="D4078" s="31">
        <v>-904.83600000000001</v>
      </c>
      <c r="E4078" s="28">
        <v>234.47800000000001</v>
      </c>
    </row>
    <row r="4079" spans="4:5" x14ac:dyDescent="0.25">
      <c r="D4079" s="31">
        <v>-904.82</v>
      </c>
      <c r="E4079" s="28">
        <v>234.59299999999999</v>
      </c>
    </row>
    <row r="4080" spans="4:5" x14ac:dyDescent="0.25">
      <c r="D4080" s="31">
        <v>-904.80399999999997</v>
      </c>
      <c r="E4080" s="28">
        <v>234.70699999999999</v>
      </c>
    </row>
    <row r="4081" spans="4:5" x14ac:dyDescent="0.25">
      <c r="D4081" s="31">
        <v>-904.78800000000001</v>
      </c>
      <c r="E4081" s="28">
        <v>234.822</v>
      </c>
    </row>
    <row r="4082" spans="4:5" x14ac:dyDescent="0.25">
      <c r="D4082" s="31">
        <v>-904.77200000000005</v>
      </c>
      <c r="E4082" s="28">
        <v>234.93600000000001</v>
      </c>
    </row>
    <row r="4083" spans="4:5" x14ac:dyDescent="0.25">
      <c r="D4083" s="31">
        <v>-904.75599999999997</v>
      </c>
      <c r="E4083" s="28">
        <v>235.05099999999999</v>
      </c>
    </row>
    <row r="4084" spans="4:5" x14ac:dyDescent="0.25">
      <c r="D4084" s="31">
        <v>-904.74</v>
      </c>
      <c r="E4084" s="28">
        <v>235.16499999999999</v>
      </c>
    </row>
    <row r="4085" spans="4:5" x14ac:dyDescent="0.25">
      <c r="D4085" s="31">
        <v>-904.72400000000005</v>
      </c>
      <c r="E4085" s="28">
        <v>235.279</v>
      </c>
    </row>
    <row r="4086" spans="4:5" x14ac:dyDescent="0.25">
      <c r="D4086" s="31">
        <v>-904.70799999999997</v>
      </c>
      <c r="E4086" s="28">
        <v>235.39400000000001</v>
      </c>
    </row>
    <row r="4087" spans="4:5" x14ac:dyDescent="0.25">
      <c r="D4087" s="31">
        <v>-904.69200000000001</v>
      </c>
      <c r="E4087" s="28">
        <v>235.50800000000001</v>
      </c>
    </row>
    <row r="4088" spans="4:5" x14ac:dyDescent="0.25">
      <c r="D4088" s="31">
        <v>-904.67600000000004</v>
      </c>
      <c r="E4088" s="28">
        <v>235.62299999999999</v>
      </c>
    </row>
    <row r="4089" spans="4:5" x14ac:dyDescent="0.25">
      <c r="D4089" s="31">
        <v>-904.66</v>
      </c>
      <c r="E4089" s="28">
        <v>235.73699999999999</v>
      </c>
    </row>
    <row r="4090" spans="4:5" x14ac:dyDescent="0.25">
      <c r="D4090" s="31">
        <v>-904.64400000000001</v>
      </c>
      <c r="E4090" s="28">
        <v>235.852</v>
      </c>
    </row>
    <row r="4091" spans="4:5" x14ac:dyDescent="0.25">
      <c r="D4091" s="31">
        <v>-904.62800000000004</v>
      </c>
      <c r="E4091" s="28">
        <v>235.96600000000001</v>
      </c>
    </row>
    <row r="4092" spans="4:5" x14ac:dyDescent="0.25">
      <c r="D4092" s="31">
        <v>-904.61199999999997</v>
      </c>
      <c r="E4092" s="28">
        <v>236.08</v>
      </c>
    </row>
    <row r="4093" spans="4:5" x14ac:dyDescent="0.25">
      <c r="D4093" s="31">
        <v>-904.596</v>
      </c>
      <c r="E4093" s="28">
        <v>236.19499999999999</v>
      </c>
    </row>
    <row r="4094" spans="4:5" x14ac:dyDescent="0.25">
      <c r="D4094" s="31">
        <v>-904.58</v>
      </c>
      <c r="E4094" s="28">
        <v>236.309</v>
      </c>
    </row>
    <row r="4095" spans="4:5" x14ac:dyDescent="0.25">
      <c r="D4095" s="31">
        <v>-904.56399999999996</v>
      </c>
      <c r="E4095" s="28">
        <v>236.423</v>
      </c>
    </row>
    <row r="4096" spans="4:5" x14ac:dyDescent="0.25">
      <c r="D4096" s="31">
        <v>-904.548</v>
      </c>
      <c r="E4096" s="28">
        <v>236.53700000000001</v>
      </c>
    </row>
    <row r="4097" spans="4:5" x14ac:dyDescent="0.25">
      <c r="D4097" s="31">
        <v>-904.53200000000004</v>
      </c>
      <c r="E4097" s="28">
        <v>236.65199999999999</v>
      </c>
    </row>
    <row r="4098" spans="4:5" x14ac:dyDescent="0.25">
      <c r="D4098" s="31">
        <v>-904.51599999999996</v>
      </c>
      <c r="E4098" s="28">
        <v>236.76599999999999</v>
      </c>
    </row>
    <row r="4099" spans="4:5" x14ac:dyDescent="0.25">
      <c r="D4099" s="31">
        <v>-904.5</v>
      </c>
      <c r="E4099" s="28">
        <v>236.88</v>
      </c>
    </row>
    <row r="4100" spans="4:5" x14ac:dyDescent="0.25">
      <c r="D4100" s="31">
        <v>-904.48400000000004</v>
      </c>
      <c r="E4100" s="28">
        <v>236.994</v>
      </c>
    </row>
    <row r="4101" spans="4:5" x14ac:dyDescent="0.25">
      <c r="D4101" s="31">
        <v>-904.46799999999996</v>
      </c>
      <c r="E4101" s="28">
        <v>237.108</v>
      </c>
    </row>
    <row r="4102" spans="4:5" x14ac:dyDescent="0.25">
      <c r="D4102" s="31">
        <v>-904.452</v>
      </c>
      <c r="E4102" s="28">
        <v>237.22300000000001</v>
      </c>
    </row>
    <row r="4103" spans="4:5" x14ac:dyDescent="0.25">
      <c r="D4103" s="31">
        <v>-904.43600000000004</v>
      </c>
      <c r="E4103" s="28">
        <v>237.33699999999999</v>
      </c>
    </row>
    <row r="4104" spans="4:5" x14ac:dyDescent="0.25">
      <c r="D4104" s="31">
        <v>-904.42</v>
      </c>
      <c r="E4104" s="28">
        <v>237.45099999999999</v>
      </c>
    </row>
    <row r="4105" spans="4:5" x14ac:dyDescent="0.25">
      <c r="D4105" s="31">
        <v>-904.404</v>
      </c>
      <c r="E4105" s="28">
        <v>237.565</v>
      </c>
    </row>
    <row r="4106" spans="4:5" x14ac:dyDescent="0.25">
      <c r="D4106" s="31">
        <v>-904.38800000000003</v>
      </c>
      <c r="E4106" s="28">
        <v>237.679</v>
      </c>
    </row>
    <row r="4107" spans="4:5" x14ac:dyDescent="0.25">
      <c r="D4107" s="31">
        <v>-904.37199999999996</v>
      </c>
      <c r="E4107" s="28">
        <v>237.79300000000001</v>
      </c>
    </row>
    <row r="4108" spans="4:5" x14ac:dyDescent="0.25">
      <c r="D4108" s="31">
        <v>-904.35599999999999</v>
      </c>
      <c r="E4108" s="28">
        <v>237.90700000000001</v>
      </c>
    </row>
    <row r="4109" spans="4:5" x14ac:dyDescent="0.25">
      <c r="D4109" s="31">
        <v>-904.34</v>
      </c>
      <c r="E4109" s="28">
        <v>238.02099999999999</v>
      </c>
    </row>
    <row r="4110" spans="4:5" x14ac:dyDescent="0.25">
      <c r="D4110" s="31">
        <v>-904.32399999999996</v>
      </c>
      <c r="E4110" s="28">
        <v>238.13499999999999</v>
      </c>
    </row>
    <row r="4111" spans="4:5" x14ac:dyDescent="0.25">
      <c r="D4111" s="31">
        <v>-904.30799999999999</v>
      </c>
      <c r="E4111" s="28">
        <v>238.249</v>
      </c>
    </row>
    <row r="4112" spans="4:5" x14ac:dyDescent="0.25">
      <c r="D4112" s="31">
        <v>-904.29200000000003</v>
      </c>
      <c r="E4112" s="28">
        <v>238.364</v>
      </c>
    </row>
    <row r="4113" spans="4:5" x14ac:dyDescent="0.25">
      <c r="D4113" s="31">
        <v>-904.27599999999995</v>
      </c>
      <c r="E4113" s="28">
        <v>238.47800000000001</v>
      </c>
    </row>
    <row r="4114" spans="4:5" x14ac:dyDescent="0.25">
      <c r="D4114" s="31">
        <v>-904.26</v>
      </c>
      <c r="E4114" s="28">
        <v>238.59100000000001</v>
      </c>
    </row>
    <row r="4115" spans="4:5" x14ac:dyDescent="0.25">
      <c r="D4115" s="31">
        <v>-904.24400000000003</v>
      </c>
      <c r="E4115" s="28">
        <v>238.70500000000001</v>
      </c>
    </row>
    <row r="4116" spans="4:5" x14ac:dyDescent="0.25">
      <c r="D4116" s="31">
        <v>-904.22799999999995</v>
      </c>
      <c r="E4116" s="28">
        <v>238.81899999999999</v>
      </c>
    </row>
    <row r="4117" spans="4:5" x14ac:dyDescent="0.25">
      <c r="D4117" s="31">
        <v>-904.21199999999999</v>
      </c>
      <c r="E4117" s="28">
        <v>238.93299999999999</v>
      </c>
    </row>
    <row r="4118" spans="4:5" x14ac:dyDescent="0.25">
      <c r="D4118" s="31">
        <v>-904.19600000000003</v>
      </c>
      <c r="E4118" s="28">
        <v>239.047</v>
      </c>
    </row>
    <row r="4119" spans="4:5" x14ac:dyDescent="0.25">
      <c r="D4119" s="31">
        <v>-904.18</v>
      </c>
      <c r="E4119" s="28">
        <v>239.161</v>
      </c>
    </row>
    <row r="4120" spans="4:5" x14ac:dyDescent="0.25">
      <c r="D4120" s="31">
        <v>-904.16399999999999</v>
      </c>
      <c r="E4120" s="28">
        <v>239.27500000000001</v>
      </c>
    </row>
    <row r="4121" spans="4:5" x14ac:dyDescent="0.25">
      <c r="D4121" s="31">
        <v>-904.14800000000002</v>
      </c>
      <c r="E4121" s="28">
        <v>239.38900000000001</v>
      </c>
    </row>
    <row r="4122" spans="4:5" x14ac:dyDescent="0.25">
      <c r="D4122" s="31">
        <v>-904.13199999999995</v>
      </c>
      <c r="E4122" s="28">
        <v>239.50299999999999</v>
      </c>
    </row>
    <row r="4123" spans="4:5" x14ac:dyDescent="0.25">
      <c r="D4123" s="31">
        <v>-904.11599999999999</v>
      </c>
      <c r="E4123" s="28">
        <v>239.61699999999999</v>
      </c>
    </row>
    <row r="4124" spans="4:5" x14ac:dyDescent="0.25">
      <c r="D4124" s="31">
        <v>-904.1</v>
      </c>
      <c r="E4124" s="28">
        <v>239.73</v>
      </c>
    </row>
    <row r="4125" spans="4:5" x14ac:dyDescent="0.25">
      <c r="D4125" s="31">
        <v>-904.08399999999995</v>
      </c>
      <c r="E4125" s="28">
        <v>239.84399999999999</v>
      </c>
    </row>
    <row r="4126" spans="4:5" x14ac:dyDescent="0.25">
      <c r="D4126" s="31">
        <v>-904.06799999999998</v>
      </c>
      <c r="E4126" s="28">
        <v>239.958</v>
      </c>
    </row>
    <row r="4127" spans="4:5" x14ac:dyDescent="0.25">
      <c r="D4127" s="31">
        <v>-904.05200000000002</v>
      </c>
      <c r="E4127" s="28">
        <v>240.072</v>
      </c>
    </row>
    <row r="4128" spans="4:5" x14ac:dyDescent="0.25">
      <c r="D4128" s="31">
        <v>-904.03599999999994</v>
      </c>
      <c r="E4128" s="28">
        <v>240.185</v>
      </c>
    </row>
    <row r="4129" spans="4:5" x14ac:dyDescent="0.25">
      <c r="D4129" s="31">
        <v>-904.02</v>
      </c>
      <c r="E4129" s="28">
        <v>240.29900000000001</v>
      </c>
    </row>
    <row r="4130" spans="4:5" x14ac:dyDescent="0.25">
      <c r="D4130" s="31">
        <v>-904.00400000000002</v>
      </c>
      <c r="E4130" s="28">
        <v>240.41300000000001</v>
      </c>
    </row>
    <row r="4131" spans="4:5" x14ac:dyDescent="0.25">
      <c r="D4131" s="31">
        <v>-903.98800000000006</v>
      </c>
      <c r="E4131" s="28">
        <v>240.52699999999999</v>
      </c>
    </row>
    <row r="4132" spans="4:5" x14ac:dyDescent="0.25">
      <c r="D4132" s="31">
        <v>-903.97199999999998</v>
      </c>
      <c r="E4132" s="28">
        <v>240.64</v>
      </c>
    </row>
    <row r="4133" spans="4:5" x14ac:dyDescent="0.25">
      <c r="D4133" s="31">
        <v>-903.95600000000002</v>
      </c>
      <c r="E4133" s="28">
        <v>240.75399999999999</v>
      </c>
    </row>
    <row r="4134" spans="4:5" x14ac:dyDescent="0.25">
      <c r="D4134" s="31">
        <v>-903.94</v>
      </c>
      <c r="E4134" s="28">
        <v>240.86799999999999</v>
      </c>
    </row>
    <row r="4135" spans="4:5" x14ac:dyDescent="0.25">
      <c r="D4135" s="31">
        <v>-903.92399999999998</v>
      </c>
      <c r="E4135" s="28">
        <v>240.98099999999999</v>
      </c>
    </row>
    <row r="4136" spans="4:5" x14ac:dyDescent="0.25">
      <c r="D4136" s="31">
        <v>-903.90800000000002</v>
      </c>
      <c r="E4136" s="28">
        <v>241.095</v>
      </c>
    </row>
    <row r="4137" spans="4:5" x14ac:dyDescent="0.25">
      <c r="D4137" s="31">
        <v>-903.89200000000005</v>
      </c>
      <c r="E4137" s="28">
        <v>241.209</v>
      </c>
    </row>
    <row r="4138" spans="4:5" x14ac:dyDescent="0.25">
      <c r="D4138" s="31">
        <v>-903.87599999999998</v>
      </c>
      <c r="E4138" s="28">
        <v>241.322</v>
      </c>
    </row>
    <row r="4139" spans="4:5" x14ac:dyDescent="0.25">
      <c r="D4139" s="31">
        <v>-903.86</v>
      </c>
      <c r="E4139" s="28">
        <v>241.43600000000001</v>
      </c>
    </row>
    <row r="4140" spans="4:5" x14ac:dyDescent="0.25">
      <c r="D4140" s="31">
        <v>-903.84400000000005</v>
      </c>
      <c r="E4140" s="28">
        <v>241.54900000000001</v>
      </c>
    </row>
    <row r="4141" spans="4:5" x14ac:dyDescent="0.25">
      <c r="D4141" s="31">
        <v>-903.82799999999997</v>
      </c>
      <c r="E4141" s="28">
        <v>241.66300000000001</v>
      </c>
    </row>
    <row r="4142" spans="4:5" x14ac:dyDescent="0.25">
      <c r="D4142" s="31">
        <v>-903.81200000000001</v>
      </c>
      <c r="E4142" s="28">
        <v>241.77600000000001</v>
      </c>
    </row>
    <row r="4143" spans="4:5" x14ac:dyDescent="0.25">
      <c r="D4143" s="31">
        <v>-903.79600000000005</v>
      </c>
      <c r="E4143" s="28">
        <v>241.89</v>
      </c>
    </row>
    <row r="4144" spans="4:5" x14ac:dyDescent="0.25">
      <c r="D4144" s="31">
        <v>-903.78</v>
      </c>
      <c r="E4144" s="28">
        <v>242.00299999999999</v>
      </c>
    </row>
    <row r="4145" spans="4:5" x14ac:dyDescent="0.25">
      <c r="D4145" s="31">
        <v>-903.76400000000001</v>
      </c>
      <c r="E4145" s="28">
        <v>242.11699999999999</v>
      </c>
    </row>
    <row r="4146" spans="4:5" x14ac:dyDescent="0.25">
      <c r="D4146" s="31">
        <v>-903.74800000000005</v>
      </c>
      <c r="E4146" s="28">
        <v>242.23</v>
      </c>
    </row>
    <row r="4147" spans="4:5" x14ac:dyDescent="0.25">
      <c r="D4147" s="31">
        <v>-903.73199999999997</v>
      </c>
      <c r="E4147" s="28">
        <v>242.34399999999999</v>
      </c>
    </row>
    <row r="4148" spans="4:5" x14ac:dyDescent="0.25">
      <c r="D4148" s="31">
        <v>-903.71600000000001</v>
      </c>
      <c r="E4148" s="28">
        <v>242.45699999999999</v>
      </c>
    </row>
    <row r="4149" spans="4:5" x14ac:dyDescent="0.25">
      <c r="D4149" s="31">
        <v>-903.7</v>
      </c>
      <c r="E4149" s="28">
        <v>242.571</v>
      </c>
    </row>
    <row r="4150" spans="4:5" x14ac:dyDescent="0.25">
      <c r="D4150" s="31">
        <v>-903.68399999999997</v>
      </c>
      <c r="E4150" s="28">
        <v>242.684</v>
      </c>
    </row>
    <row r="4151" spans="4:5" x14ac:dyDescent="0.25">
      <c r="D4151" s="31">
        <v>-903.66800000000001</v>
      </c>
      <c r="E4151" s="28">
        <v>242.797</v>
      </c>
    </row>
    <row r="4152" spans="4:5" x14ac:dyDescent="0.25">
      <c r="D4152" s="31">
        <v>-903.65200000000004</v>
      </c>
      <c r="E4152" s="28">
        <v>242.911</v>
      </c>
    </row>
    <row r="4153" spans="4:5" x14ac:dyDescent="0.25">
      <c r="D4153" s="31">
        <v>-903.63599999999997</v>
      </c>
      <c r="E4153" s="28">
        <v>243.024</v>
      </c>
    </row>
    <row r="4154" spans="4:5" x14ac:dyDescent="0.25">
      <c r="D4154" s="31">
        <v>-903.62</v>
      </c>
      <c r="E4154" s="28">
        <v>243.13800000000001</v>
      </c>
    </row>
    <row r="4155" spans="4:5" x14ac:dyDescent="0.25">
      <c r="D4155" s="31">
        <v>-903.60400000000004</v>
      </c>
      <c r="E4155" s="28">
        <v>243.251</v>
      </c>
    </row>
    <row r="4156" spans="4:5" x14ac:dyDescent="0.25">
      <c r="D4156" s="31">
        <v>-903.58900000000006</v>
      </c>
      <c r="E4156" s="28">
        <v>243.364</v>
      </c>
    </row>
    <row r="4157" spans="4:5" x14ac:dyDescent="0.25">
      <c r="D4157" s="31">
        <v>-903.57299999999998</v>
      </c>
      <c r="E4157" s="28">
        <v>243.477</v>
      </c>
    </row>
    <row r="4158" spans="4:5" x14ac:dyDescent="0.25">
      <c r="D4158" s="31">
        <v>-903.55700000000002</v>
      </c>
      <c r="E4158" s="28">
        <v>243.59100000000001</v>
      </c>
    </row>
    <row r="4159" spans="4:5" x14ac:dyDescent="0.25">
      <c r="D4159" s="31">
        <v>-903.54100000000005</v>
      </c>
      <c r="E4159" s="28">
        <v>243.70400000000001</v>
      </c>
    </row>
    <row r="4160" spans="4:5" x14ac:dyDescent="0.25">
      <c r="D4160" s="31">
        <v>-903.52499999999998</v>
      </c>
      <c r="E4160" s="28">
        <v>243.81700000000001</v>
      </c>
    </row>
    <row r="4161" spans="4:5" x14ac:dyDescent="0.25">
      <c r="D4161" s="31">
        <v>-903.50900000000001</v>
      </c>
      <c r="E4161" s="28">
        <v>243.93100000000001</v>
      </c>
    </row>
    <row r="4162" spans="4:5" x14ac:dyDescent="0.25">
      <c r="D4162" s="31">
        <v>-903.49300000000005</v>
      </c>
      <c r="E4162" s="28">
        <v>244.04400000000001</v>
      </c>
    </row>
    <row r="4163" spans="4:5" x14ac:dyDescent="0.25">
      <c r="D4163" s="31">
        <v>-903.47699999999998</v>
      </c>
      <c r="E4163" s="28">
        <v>244.15700000000001</v>
      </c>
    </row>
    <row r="4164" spans="4:5" x14ac:dyDescent="0.25">
      <c r="D4164" s="31">
        <v>-903.46100000000001</v>
      </c>
      <c r="E4164" s="28">
        <v>244.27</v>
      </c>
    </row>
    <row r="4165" spans="4:5" x14ac:dyDescent="0.25">
      <c r="D4165" s="31">
        <v>-903.44500000000005</v>
      </c>
      <c r="E4165" s="28">
        <v>244.38300000000001</v>
      </c>
    </row>
    <row r="4166" spans="4:5" x14ac:dyDescent="0.25">
      <c r="D4166" s="31">
        <v>-903.42899999999997</v>
      </c>
      <c r="E4166" s="28">
        <v>244.49600000000001</v>
      </c>
    </row>
    <row r="4167" spans="4:5" x14ac:dyDescent="0.25">
      <c r="D4167" s="31">
        <v>-903.41300000000001</v>
      </c>
      <c r="E4167" s="28">
        <v>244.61</v>
      </c>
    </row>
    <row r="4168" spans="4:5" x14ac:dyDescent="0.25">
      <c r="D4168" s="31">
        <v>-903.39700000000005</v>
      </c>
      <c r="E4168" s="28">
        <v>244.72300000000001</v>
      </c>
    </row>
    <row r="4169" spans="4:5" x14ac:dyDescent="0.25">
      <c r="D4169" s="31">
        <v>-903.38099999999997</v>
      </c>
      <c r="E4169" s="28">
        <v>244.83600000000001</v>
      </c>
    </row>
    <row r="4170" spans="4:5" x14ac:dyDescent="0.25">
      <c r="D4170" s="31">
        <v>-903.36500000000001</v>
      </c>
      <c r="E4170" s="28">
        <v>244.94900000000001</v>
      </c>
    </row>
    <row r="4171" spans="4:5" x14ac:dyDescent="0.25">
      <c r="D4171" s="31">
        <v>-903.34900000000005</v>
      </c>
      <c r="E4171" s="28">
        <v>245.06200000000001</v>
      </c>
    </row>
    <row r="4172" spans="4:5" x14ac:dyDescent="0.25">
      <c r="D4172" s="31">
        <v>-903.33299999999997</v>
      </c>
      <c r="E4172" s="28">
        <v>245.17500000000001</v>
      </c>
    </row>
    <row r="4173" spans="4:5" x14ac:dyDescent="0.25">
      <c r="D4173" s="31">
        <v>-903.31700000000001</v>
      </c>
      <c r="E4173" s="28">
        <v>245.28800000000001</v>
      </c>
    </row>
    <row r="4174" spans="4:5" x14ac:dyDescent="0.25">
      <c r="D4174" s="31">
        <v>-903.30100000000004</v>
      </c>
      <c r="E4174" s="28">
        <v>245.40100000000001</v>
      </c>
    </row>
    <row r="4175" spans="4:5" x14ac:dyDescent="0.25">
      <c r="D4175" s="31">
        <v>-903.28499999999997</v>
      </c>
      <c r="E4175" s="28">
        <v>245.51400000000001</v>
      </c>
    </row>
    <row r="4176" spans="4:5" x14ac:dyDescent="0.25">
      <c r="D4176" s="31">
        <v>-903.26900000000001</v>
      </c>
      <c r="E4176" s="28">
        <v>245.62700000000001</v>
      </c>
    </row>
    <row r="4177" spans="4:5" x14ac:dyDescent="0.25">
      <c r="D4177" s="31">
        <v>-903.25300000000004</v>
      </c>
      <c r="E4177" s="28">
        <v>245.74</v>
      </c>
    </row>
    <row r="4178" spans="4:5" x14ac:dyDescent="0.25">
      <c r="D4178" s="31">
        <v>-903.23699999999997</v>
      </c>
      <c r="E4178" s="28">
        <v>245.85300000000001</v>
      </c>
    </row>
    <row r="4179" spans="4:5" x14ac:dyDescent="0.25">
      <c r="D4179" s="31">
        <v>-903.221</v>
      </c>
      <c r="E4179" s="28">
        <v>245.96600000000001</v>
      </c>
    </row>
    <row r="4180" spans="4:5" x14ac:dyDescent="0.25">
      <c r="D4180" s="31">
        <v>-903.20500000000004</v>
      </c>
      <c r="E4180" s="28">
        <v>246.07900000000001</v>
      </c>
    </row>
    <row r="4181" spans="4:5" x14ac:dyDescent="0.25">
      <c r="D4181" s="31">
        <v>-903.18899999999996</v>
      </c>
      <c r="E4181" s="28">
        <v>246.19200000000001</v>
      </c>
    </row>
    <row r="4182" spans="4:5" x14ac:dyDescent="0.25">
      <c r="D4182" s="31">
        <v>-903.173</v>
      </c>
      <c r="E4182" s="28">
        <v>246.30500000000001</v>
      </c>
    </row>
    <row r="4183" spans="4:5" x14ac:dyDescent="0.25">
      <c r="D4183" s="31">
        <v>-903.15700000000004</v>
      </c>
      <c r="E4183" s="28">
        <v>246.417</v>
      </c>
    </row>
    <row r="4184" spans="4:5" x14ac:dyDescent="0.25">
      <c r="D4184" s="31">
        <v>-903.14099999999996</v>
      </c>
      <c r="E4184" s="28">
        <v>246.53</v>
      </c>
    </row>
    <row r="4185" spans="4:5" x14ac:dyDescent="0.25">
      <c r="D4185" s="31">
        <v>-903.125</v>
      </c>
      <c r="E4185" s="28">
        <v>246.643</v>
      </c>
    </row>
    <row r="4186" spans="4:5" x14ac:dyDescent="0.25">
      <c r="D4186" s="31">
        <v>-903.10900000000004</v>
      </c>
      <c r="E4186" s="28">
        <v>246.756</v>
      </c>
    </row>
    <row r="4187" spans="4:5" x14ac:dyDescent="0.25">
      <c r="D4187" s="31">
        <v>-903.09299999999996</v>
      </c>
      <c r="E4187" s="28">
        <v>246.869</v>
      </c>
    </row>
    <row r="4188" spans="4:5" x14ac:dyDescent="0.25">
      <c r="D4188" s="31">
        <v>-903.077</v>
      </c>
      <c r="E4188" s="28">
        <v>246.98099999999999</v>
      </c>
    </row>
    <row r="4189" spans="4:5" x14ac:dyDescent="0.25">
      <c r="D4189" s="31">
        <v>-903.06100000000004</v>
      </c>
      <c r="E4189" s="28">
        <v>247.09399999999999</v>
      </c>
    </row>
    <row r="4190" spans="4:5" x14ac:dyDescent="0.25">
      <c r="D4190" s="31">
        <v>-903.04499999999996</v>
      </c>
      <c r="E4190" s="28">
        <v>247.20699999999999</v>
      </c>
    </row>
    <row r="4191" spans="4:5" x14ac:dyDescent="0.25">
      <c r="D4191" s="31">
        <v>-903.029</v>
      </c>
      <c r="E4191" s="28">
        <v>247.32</v>
      </c>
    </row>
    <row r="4192" spans="4:5" x14ac:dyDescent="0.25">
      <c r="D4192" s="31">
        <v>-903.01300000000003</v>
      </c>
      <c r="E4192" s="28">
        <v>247.43199999999999</v>
      </c>
    </row>
    <row r="4193" spans="4:5" x14ac:dyDescent="0.25">
      <c r="D4193" s="31">
        <v>-902.99699999999996</v>
      </c>
      <c r="E4193" s="28">
        <v>247.54499999999999</v>
      </c>
    </row>
    <row r="4194" spans="4:5" x14ac:dyDescent="0.25">
      <c r="D4194" s="31">
        <v>-902.98099999999999</v>
      </c>
      <c r="E4194" s="28">
        <v>247.65799999999999</v>
      </c>
    </row>
    <row r="4195" spans="4:5" x14ac:dyDescent="0.25">
      <c r="D4195" s="31">
        <v>-902.96500000000003</v>
      </c>
      <c r="E4195" s="28">
        <v>247.77099999999999</v>
      </c>
    </row>
    <row r="4196" spans="4:5" x14ac:dyDescent="0.25">
      <c r="D4196" s="31">
        <v>-902.94899999999996</v>
      </c>
      <c r="E4196" s="28">
        <v>247.88300000000001</v>
      </c>
    </row>
    <row r="4197" spans="4:5" x14ac:dyDescent="0.25">
      <c r="D4197" s="31">
        <v>-902.93299999999999</v>
      </c>
      <c r="E4197" s="28">
        <v>247.99600000000001</v>
      </c>
    </row>
    <row r="4198" spans="4:5" x14ac:dyDescent="0.25">
      <c r="D4198" s="31">
        <v>-902.91700000000003</v>
      </c>
      <c r="E4198" s="28">
        <v>248.108</v>
      </c>
    </row>
    <row r="4199" spans="4:5" x14ac:dyDescent="0.25">
      <c r="D4199" s="31">
        <v>-902.90099999999995</v>
      </c>
      <c r="E4199" s="28">
        <v>248.221</v>
      </c>
    </row>
    <row r="4200" spans="4:5" x14ac:dyDescent="0.25">
      <c r="D4200" s="31">
        <v>-902.88499999999999</v>
      </c>
      <c r="E4200" s="28">
        <v>248.334</v>
      </c>
    </row>
    <row r="4201" spans="4:5" x14ac:dyDescent="0.25">
      <c r="D4201" s="31">
        <v>-902.86900000000003</v>
      </c>
      <c r="E4201" s="28">
        <v>248.446</v>
      </c>
    </row>
    <row r="4202" spans="4:5" x14ac:dyDescent="0.25">
      <c r="D4202" s="31">
        <v>-902.85299999999995</v>
      </c>
      <c r="E4202" s="28">
        <v>248.559</v>
      </c>
    </row>
    <row r="4203" spans="4:5" x14ac:dyDescent="0.25">
      <c r="D4203" s="31">
        <v>-902.83699999999999</v>
      </c>
      <c r="E4203" s="28">
        <v>248.67099999999999</v>
      </c>
    </row>
    <row r="4204" spans="4:5" x14ac:dyDescent="0.25">
      <c r="D4204" s="31">
        <v>-902.82100000000003</v>
      </c>
      <c r="E4204" s="28">
        <v>248.78399999999999</v>
      </c>
    </row>
    <row r="4205" spans="4:5" x14ac:dyDescent="0.25">
      <c r="D4205" s="31">
        <v>-902.80499999999995</v>
      </c>
      <c r="E4205" s="28">
        <v>248.89599999999999</v>
      </c>
    </row>
    <row r="4206" spans="4:5" x14ac:dyDescent="0.25">
      <c r="D4206" s="31">
        <v>-902.78899999999999</v>
      </c>
      <c r="E4206" s="28">
        <v>249.00899999999999</v>
      </c>
    </row>
    <row r="4207" spans="4:5" x14ac:dyDescent="0.25">
      <c r="D4207" s="31">
        <v>-902.77300000000002</v>
      </c>
      <c r="E4207" s="28">
        <v>249.12100000000001</v>
      </c>
    </row>
    <row r="4208" spans="4:5" x14ac:dyDescent="0.25">
      <c r="D4208" s="31">
        <v>-902.75699999999995</v>
      </c>
      <c r="E4208" s="28">
        <v>249.23400000000001</v>
      </c>
    </row>
    <row r="4209" spans="4:5" x14ac:dyDescent="0.25">
      <c r="D4209" s="31">
        <v>-902.74099999999999</v>
      </c>
      <c r="E4209" s="28">
        <v>249.346</v>
      </c>
    </row>
    <row r="4210" spans="4:5" x14ac:dyDescent="0.25">
      <c r="D4210" s="31">
        <v>-902.72500000000002</v>
      </c>
      <c r="E4210" s="28">
        <v>249.459</v>
      </c>
    </row>
    <row r="4211" spans="4:5" x14ac:dyDescent="0.25">
      <c r="D4211" s="31">
        <v>-902.70899999999995</v>
      </c>
      <c r="E4211" s="28">
        <v>249.571</v>
      </c>
    </row>
    <row r="4212" spans="4:5" x14ac:dyDescent="0.25">
      <c r="D4212" s="31">
        <v>-902.69299999999998</v>
      </c>
      <c r="E4212" s="28">
        <v>249.684</v>
      </c>
    </row>
    <row r="4213" spans="4:5" x14ac:dyDescent="0.25">
      <c r="D4213" s="31">
        <v>-902.67700000000002</v>
      </c>
      <c r="E4213" s="28">
        <v>249.79599999999999</v>
      </c>
    </row>
    <row r="4214" spans="4:5" x14ac:dyDescent="0.25">
      <c r="D4214" s="31">
        <v>-902.66099999999994</v>
      </c>
      <c r="E4214" s="28">
        <v>249.90799999999999</v>
      </c>
    </row>
    <row r="4215" spans="4:5" x14ac:dyDescent="0.25">
      <c r="D4215" s="31">
        <v>-902.64499999999998</v>
      </c>
      <c r="E4215" s="28">
        <v>250.02099999999999</v>
      </c>
    </row>
    <row r="4216" spans="4:5" x14ac:dyDescent="0.25">
      <c r="D4216" s="31">
        <v>-902.62900000000002</v>
      </c>
      <c r="E4216" s="28">
        <v>250.13300000000001</v>
      </c>
    </row>
    <row r="4217" spans="4:5" x14ac:dyDescent="0.25">
      <c r="D4217" s="31">
        <v>-902.61300000000006</v>
      </c>
      <c r="E4217" s="28">
        <v>250.245</v>
      </c>
    </row>
    <row r="4218" spans="4:5" x14ac:dyDescent="0.25">
      <c r="D4218" s="31">
        <v>-902.59699999999998</v>
      </c>
      <c r="E4218" s="28">
        <v>250.358</v>
      </c>
    </row>
    <row r="4219" spans="4:5" x14ac:dyDescent="0.25">
      <c r="D4219" s="31">
        <v>-902.58100000000002</v>
      </c>
      <c r="E4219" s="28">
        <v>250.47</v>
      </c>
    </row>
    <row r="4220" spans="4:5" x14ac:dyDescent="0.25">
      <c r="D4220" s="31">
        <v>-902.56500000000005</v>
      </c>
      <c r="E4220" s="28">
        <v>250.58199999999999</v>
      </c>
    </row>
    <row r="4221" spans="4:5" x14ac:dyDescent="0.25">
      <c r="D4221" s="31">
        <v>-902.54899999999998</v>
      </c>
      <c r="E4221" s="28">
        <v>250.69399999999999</v>
      </c>
    </row>
    <row r="4222" spans="4:5" x14ac:dyDescent="0.25">
      <c r="D4222" s="31">
        <v>-902.53300000000002</v>
      </c>
      <c r="E4222" s="28">
        <v>250.80699999999999</v>
      </c>
    </row>
    <row r="4223" spans="4:5" x14ac:dyDescent="0.25">
      <c r="D4223" s="31">
        <v>-902.51700000000005</v>
      </c>
      <c r="E4223" s="28">
        <v>250.91900000000001</v>
      </c>
    </row>
    <row r="4224" spans="4:5" x14ac:dyDescent="0.25">
      <c r="D4224" s="31">
        <v>-902.50099999999998</v>
      </c>
      <c r="E4224" s="28">
        <v>251.03100000000001</v>
      </c>
    </row>
    <row r="4225" spans="4:5" x14ac:dyDescent="0.25">
      <c r="D4225" s="31">
        <v>-902.48500000000001</v>
      </c>
      <c r="E4225" s="28">
        <v>251.143</v>
      </c>
    </row>
    <row r="4226" spans="4:5" x14ac:dyDescent="0.25">
      <c r="D4226" s="31">
        <v>-902.46900000000005</v>
      </c>
      <c r="E4226" s="28">
        <v>251.255</v>
      </c>
    </row>
    <row r="4227" spans="4:5" x14ac:dyDescent="0.25">
      <c r="D4227" s="31">
        <v>-902.45299999999997</v>
      </c>
      <c r="E4227" s="28">
        <v>251.36699999999999</v>
      </c>
    </row>
    <row r="4228" spans="4:5" x14ac:dyDescent="0.25">
      <c r="D4228" s="31">
        <v>-902.43700000000001</v>
      </c>
      <c r="E4228" s="28">
        <v>251.48</v>
      </c>
    </row>
    <row r="4229" spans="4:5" x14ac:dyDescent="0.25">
      <c r="D4229" s="31">
        <v>-902.42100000000005</v>
      </c>
      <c r="E4229" s="28">
        <v>251.59200000000001</v>
      </c>
    </row>
    <row r="4230" spans="4:5" x14ac:dyDescent="0.25">
      <c r="D4230" s="31">
        <v>-902.40499999999997</v>
      </c>
      <c r="E4230" s="28">
        <v>251.70400000000001</v>
      </c>
    </row>
    <row r="4231" spans="4:5" x14ac:dyDescent="0.25">
      <c r="D4231" s="31">
        <v>-902.38900000000001</v>
      </c>
      <c r="E4231" s="28">
        <v>251.816</v>
      </c>
    </row>
    <row r="4232" spans="4:5" x14ac:dyDescent="0.25">
      <c r="D4232" s="31">
        <v>-902.37300000000005</v>
      </c>
      <c r="E4232" s="28">
        <v>251.928</v>
      </c>
    </row>
    <row r="4233" spans="4:5" x14ac:dyDescent="0.25">
      <c r="D4233" s="31">
        <v>-902.35699999999997</v>
      </c>
      <c r="E4233" s="28">
        <v>252.04</v>
      </c>
    </row>
    <row r="4234" spans="4:5" x14ac:dyDescent="0.25">
      <c r="D4234" s="31">
        <v>-902.34100000000001</v>
      </c>
      <c r="E4234" s="28">
        <v>252.15199999999999</v>
      </c>
    </row>
    <row r="4235" spans="4:5" x14ac:dyDescent="0.25">
      <c r="D4235" s="31">
        <v>-902.32500000000005</v>
      </c>
      <c r="E4235" s="28">
        <v>252.26400000000001</v>
      </c>
    </row>
    <row r="4236" spans="4:5" x14ac:dyDescent="0.25">
      <c r="D4236" s="31">
        <v>-902.30899999999997</v>
      </c>
      <c r="E4236" s="28">
        <v>252.376</v>
      </c>
    </row>
    <row r="4237" spans="4:5" x14ac:dyDescent="0.25">
      <c r="D4237" s="31">
        <v>-902.29300000000001</v>
      </c>
      <c r="E4237" s="28">
        <v>252.488</v>
      </c>
    </row>
    <row r="4238" spans="4:5" x14ac:dyDescent="0.25">
      <c r="D4238" s="31">
        <v>-902.27700000000004</v>
      </c>
      <c r="E4238" s="28">
        <v>252.6</v>
      </c>
    </row>
    <row r="4239" spans="4:5" x14ac:dyDescent="0.25">
      <c r="D4239" s="31">
        <v>-902.26099999999997</v>
      </c>
      <c r="E4239" s="28">
        <v>252.71199999999999</v>
      </c>
    </row>
    <row r="4240" spans="4:5" x14ac:dyDescent="0.25">
      <c r="D4240" s="31">
        <v>-902.245</v>
      </c>
      <c r="E4240" s="28">
        <v>252.82400000000001</v>
      </c>
    </row>
    <row r="4241" spans="4:5" x14ac:dyDescent="0.25">
      <c r="D4241" s="31">
        <v>-902.22900000000004</v>
      </c>
      <c r="E4241" s="28">
        <v>252.93600000000001</v>
      </c>
    </row>
    <row r="4242" spans="4:5" x14ac:dyDescent="0.25">
      <c r="D4242" s="31">
        <v>-902.21299999999997</v>
      </c>
      <c r="E4242" s="28">
        <v>253.048</v>
      </c>
    </row>
    <row r="4243" spans="4:5" x14ac:dyDescent="0.25">
      <c r="D4243" s="31">
        <v>-902.197</v>
      </c>
      <c r="E4243" s="28">
        <v>253.16</v>
      </c>
    </row>
    <row r="4244" spans="4:5" x14ac:dyDescent="0.25">
      <c r="D4244" s="31">
        <v>-902.18100000000004</v>
      </c>
      <c r="E4244" s="28">
        <v>253.27199999999999</v>
      </c>
    </row>
    <row r="4245" spans="4:5" x14ac:dyDescent="0.25">
      <c r="D4245" s="31">
        <v>-902.16499999999996</v>
      </c>
      <c r="E4245" s="28">
        <v>253.38300000000001</v>
      </c>
    </row>
    <row r="4246" spans="4:5" x14ac:dyDescent="0.25">
      <c r="D4246" s="31">
        <v>-902.149</v>
      </c>
      <c r="E4246" s="28">
        <v>253.495</v>
      </c>
    </row>
    <row r="4247" spans="4:5" x14ac:dyDescent="0.25">
      <c r="D4247" s="31">
        <v>-902.13300000000004</v>
      </c>
      <c r="E4247" s="28">
        <v>253.607</v>
      </c>
    </row>
    <row r="4248" spans="4:5" x14ac:dyDescent="0.25">
      <c r="D4248" s="31">
        <v>-902.11699999999996</v>
      </c>
      <c r="E4248" s="28">
        <v>253.71899999999999</v>
      </c>
    </row>
    <row r="4249" spans="4:5" x14ac:dyDescent="0.25">
      <c r="D4249" s="31">
        <v>-902.101</v>
      </c>
      <c r="E4249" s="28">
        <v>253.83099999999999</v>
      </c>
    </row>
    <row r="4250" spans="4:5" x14ac:dyDescent="0.25">
      <c r="D4250" s="31">
        <v>-902.08500000000004</v>
      </c>
      <c r="E4250" s="28">
        <v>253.94200000000001</v>
      </c>
    </row>
    <row r="4251" spans="4:5" x14ac:dyDescent="0.25">
      <c r="D4251" s="31">
        <v>-902.06899999999996</v>
      </c>
      <c r="E4251" s="28">
        <v>254.054</v>
      </c>
    </row>
    <row r="4252" spans="4:5" x14ac:dyDescent="0.25">
      <c r="D4252" s="31">
        <v>-902.053</v>
      </c>
      <c r="E4252" s="28">
        <v>254.166</v>
      </c>
    </row>
    <row r="4253" spans="4:5" x14ac:dyDescent="0.25">
      <c r="D4253" s="31">
        <v>-902.03700000000003</v>
      </c>
      <c r="E4253" s="28">
        <v>254.27799999999999</v>
      </c>
    </row>
    <row r="4254" spans="4:5" x14ac:dyDescent="0.25">
      <c r="D4254" s="31">
        <v>-902.02099999999996</v>
      </c>
      <c r="E4254" s="28">
        <v>254.38900000000001</v>
      </c>
    </row>
    <row r="4255" spans="4:5" x14ac:dyDescent="0.25">
      <c r="D4255" s="31">
        <v>-902.005</v>
      </c>
      <c r="E4255" s="28">
        <v>254.501</v>
      </c>
    </row>
    <row r="4256" spans="4:5" x14ac:dyDescent="0.25">
      <c r="D4256" s="31">
        <v>-901.98900000000003</v>
      </c>
      <c r="E4256" s="28">
        <v>254.613</v>
      </c>
    </row>
    <row r="4257" spans="4:5" x14ac:dyDescent="0.25">
      <c r="D4257" s="31">
        <v>-901.97299999999996</v>
      </c>
      <c r="E4257" s="28">
        <v>254.72399999999999</v>
      </c>
    </row>
    <row r="4258" spans="4:5" x14ac:dyDescent="0.25">
      <c r="D4258" s="31">
        <v>-901.95699999999999</v>
      </c>
      <c r="E4258" s="28">
        <v>254.83600000000001</v>
      </c>
    </row>
    <row r="4259" spans="4:5" x14ac:dyDescent="0.25">
      <c r="D4259" s="31">
        <v>-901.94100000000003</v>
      </c>
      <c r="E4259" s="28">
        <v>254.94800000000001</v>
      </c>
    </row>
    <row r="4260" spans="4:5" x14ac:dyDescent="0.25">
      <c r="D4260" s="31">
        <v>-901.92499999999995</v>
      </c>
      <c r="E4260" s="28">
        <v>255.059</v>
      </c>
    </row>
    <row r="4261" spans="4:5" x14ac:dyDescent="0.25">
      <c r="D4261" s="31">
        <v>-901.90899999999999</v>
      </c>
      <c r="E4261" s="28">
        <v>255.17099999999999</v>
      </c>
    </row>
    <row r="4262" spans="4:5" x14ac:dyDescent="0.25">
      <c r="D4262" s="31">
        <v>-901.89300000000003</v>
      </c>
      <c r="E4262" s="28">
        <v>255.28200000000001</v>
      </c>
    </row>
    <row r="4263" spans="4:5" x14ac:dyDescent="0.25">
      <c r="D4263" s="31">
        <v>-901.87699999999995</v>
      </c>
      <c r="E4263" s="28">
        <v>255.39400000000001</v>
      </c>
    </row>
    <row r="4264" spans="4:5" x14ac:dyDescent="0.25">
      <c r="D4264" s="31">
        <v>-901.86099999999999</v>
      </c>
      <c r="E4264" s="28">
        <v>255.505</v>
      </c>
    </row>
    <row r="4265" spans="4:5" x14ac:dyDescent="0.25">
      <c r="D4265" s="31">
        <v>-901.84500000000003</v>
      </c>
      <c r="E4265" s="28">
        <v>255.61699999999999</v>
      </c>
    </row>
    <row r="4266" spans="4:5" x14ac:dyDescent="0.25">
      <c r="D4266" s="31">
        <v>-901.82899999999995</v>
      </c>
      <c r="E4266" s="28">
        <v>255.72900000000001</v>
      </c>
    </row>
    <row r="4267" spans="4:5" x14ac:dyDescent="0.25">
      <c r="D4267" s="31">
        <v>-901.81299999999999</v>
      </c>
      <c r="E4267" s="28">
        <v>255.84</v>
      </c>
    </row>
    <row r="4268" spans="4:5" x14ac:dyDescent="0.25">
      <c r="D4268" s="31">
        <v>-901.79700000000003</v>
      </c>
      <c r="E4268" s="28">
        <v>255.95099999999999</v>
      </c>
    </row>
    <row r="4269" spans="4:5" x14ac:dyDescent="0.25">
      <c r="D4269" s="31">
        <v>-901.78099999999995</v>
      </c>
      <c r="E4269" s="28">
        <v>256.06299999999999</v>
      </c>
    </row>
    <row r="4270" spans="4:5" x14ac:dyDescent="0.25">
      <c r="D4270" s="31">
        <v>-901.76599999999996</v>
      </c>
      <c r="E4270" s="28">
        <v>256.17399999999998</v>
      </c>
    </row>
    <row r="4271" spans="4:5" x14ac:dyDescent="0.25">
      <c r="D4271" s="31">
        <v>-901.75</v>
      </c>
      <c r="E4271" s="28">
        <v>256.286</v>
      </c>
    </row>
    <row r="4272" spans="4:5" x14ac:dyDescent="0.25">
      <c r="D4272" s="31">
        <v>-901.73400000000004</v>
      </c>
      <c r="E4272" s="28">
        <v>256.39699999999999</v>
      </c>
    </row>
    <row r="4273" spans="4:5" x14ac:dyDescent="0.25">
      <c r="D4273" s="31">
        <v>-901.71799999999996</v>
      </c>
      <c r="E4273" s="28">
        <v>256.50900000000001</v>
      </c>
    </row>
    <row r="4274" spans="4:5" x14ac:dyDescent="0.25">
      <c r="D4274" s="31">
        <v>-901.702</v>
      </c>
      <c r="E4274" s="28">
        <v>256.62</v>
      </c>
    </row>
    <row r="4275" spans="4:5" x14ac:dyDescent="0.25">
      <c r="D4275" s="31">
        <v>-901.68600000000004</v>
      </c>
      <c r="E4275" s="28">
        <v>256.73099999999999</v>
      </c>
    </row>
    <row r="4276" spans="4:5" x14ac:dyDescent="0.25">
      <c r="D4276" s="31">
        <v>-901.67</v>
      </c>
      <c r="E4276" s="28">
        <v>256.84300000000002</v>
      </c>
    </row>
    <row r="4277" spans="4:5" x14ac:dyDescent="0.25">
      <c r="D4277" s="31">
        <v>-901.654</v>
      </c>
      <c r="E4277" s="28">
        <v>256.95400000000001</v>
      </c>
    </row>
    <row r="4278" spans="4:5" x14ac:dyDescent="0.25">
      <c r="D4278" s="31">
        <v>-901.63800000000003</v>
      </c>
      <c r="E4278" s="28">
        <v>257.065</v>
      </c>
    </row>
    <row r="4279" spans="4:5" x14ac:dyDescent="0.25">
      <c r="D4279" s="31">
        <v>-901.62199999999996</v>
      </c>
      <c r="E4279" s="28">
        <v>257.17700000000002</v>
      </c>
    </row>
    <row r="4280" spans="4:5" x14ac:dyDescent="0.25">
      <c r="D4280" s="31">
        <v>-901.60599999999999</v>
      </c>
      <c r="E4280" s="28">
        <v>257.28800000000001</v>
      </c>
    </row>
    <row r="4281" spans="4:5" x14ac:dyDescent="0.25">
      <c r="D4281" s="31">
        <v>-901.59</v>
      </c>
      <c r="E4281" s="28">
        <v>257.399</v>
      </c>
    </row>
    <row r="4282" spans="4:5" x14ac:dyDescent="0.25">
      <c r="D4282" s="31">
        <v>-901.57399999999996</v>
      </c>
      <c r="E4282" s="28">
        <v>257.51</v>
      </c>
    </row>
    <row r="4283" spans="4:5" x14ac:dyDescent="0.25">
      <c r="D4283" s="31">
        <v>-901.55799999999999</v>
      </c>
      <c r="E4283" s="28">
        <v>257.62200000000001</v>
      </c>
    </row>
    <row r="4284" spans="4:5" x14ac:dyDescent="0.25">
      <c r="D4284" s="31">
        <v>-901.54200000000003</v>
      </c>
      <c r="E4284" s="28">
        <v>257.733</v>
      </c>
    </row>
    <row r="4285" spans="4:5" x14ac:dyDescent="0.25">
      <c r="D4285" s="31">
        <v>-901.52599999999995</v>
      </c>
      <c r="E4285" s="28">
        <v>257.84399999999999</v>
      </c>
    </row>
    <row r="4286" spans="4:5" x14ac:dyDescent="0.25">
      <c r="D4286" s="31">
        <v>-901.51</v>
      </c>
      <c r="E4286" s="28">
        <v>257.95499999999998</v>
      </c>
    </row>
    <row r="4287" spans="4:5" x14ac:dyDescent="0.25">
      <c r="D4287" s="31">
        <v>-901.49400000000003</v>
      </c>
      <c r="E4287" s="28">
        <v>258.06599999999997</v>
      </c>
    </row>
    <row r="4288" spans="4:5" x14ac:dyDescent="0.25">
      <c r="D4288" s="31">
        <v>-901.47799999999995</v>
      </c>
      <c r="E4288" s="28">
        <v>258.17700000000002</v>
      </c>
    </row>
    <row r="4289" spans="4:5" x14ac:dyDescent="0.25">
      <c r="D4289" s="31">
        <v>-901.46199999999999</v>
      </c>
      <c r="E4289" s="28">
        <v>258.28899999999999</v>
      </c>
    </row>
    <row r="4290" spans="4:5" x14ac:dyDescent="0.25">
      <c r="D4290" s="31">
        <v>-901.44600000000003</v>
      </c>
      <c r="E4290" s="28">
        <v>258.39999999999998</v>
      </c>
    </row>
    <row r="4291" spans="4:5" x14ac:dyDescent="0.25">
      <c r="D4291" s="31">
        <v>-901.43</v>
      </c>
      <c r="E4291" s="28">
        <v>258.51100000000002</v>
      </c>
    </row>
    <row r="4292" spans="4:5" x14ac:dyDescent="0.25">
      <c r="D4292" s="31">
        <v>-901.41399999999999</v>
      </c>
      <c r="E4292" s="28">
        <v>258.62200000000001</v>
      </c>
    </row>
    <row r="4293" spans="4:5" x14ac:dyDescent="0.25">
      <c r="D4293" s="31">
        <v>-901.39800000000002</v>
      </c>
      <c r="E4293" s="28">
        <v>258.733</v>
      </c>
    </row>
    <row r="4294" spans="4:5" x14ac:dyDescent="0.25">
      <c r="D4294" s="31">
        <v>-901.38199999999995</v>
      </c>
      <c r="E4294" s="28">
        <v>258.84399999999999</v>
      </c>
    </row>
    <row r="4295" spans="4:5" x14ac:dyDescent="0.25">
      <c r="D4295" s="31">
        <v>-901.36599999999999</v>
      </c>
      <c r="E4295" s="28">
        <v>258.95499999999998</v>
      </c>
    </row>
    <row r="4296" spans="4:5" x14ac:dyDescent="0.25">
      <c r="D4296" s="31">
        <v>-901.35</v>
      </c>
      <c r="E4296" s="28">
        <v>259.06599999999997</v>
      </c>
    </row>
    <row r="4297" spans="4:5" x14ac:dyDescent="0.25">
      <c r="D4297" s="31">
        <v>-901.33399999999995</v>
      </c>
      <c r="E4297" s="28">
        <v>259.17700000000002</v>
      </c>
    </row>
    <row r="4298" spans="4:5" x14ac:dyDescent="0.25">
      <c r="D4298" s="31">
        <v>-901.31799999999998</v>
      </c>
      <c r="E4298" s="28">
        <v>259.28800000000001</v>
      </c>
    </row>
    <row r="4299" spans="4:5" x14ac:dyDescent="0.25">
      <c r="D4299" s="31">
        <v>-901.30200000000002</v>
      </c>
      <c r="E4299" s="28">
        <v>259.399</v>
      </c>
    </row>
    <row r="4300" spans="4:5" x14ac:dyDescent="0.25">
      <c r="D4300" s="31">
        <v>-901.28599999999994</v>
      </c>
      <c r="E4300" s="28">
        <v>259.51</v>
      </c>
    </row>
    <row r="4301" spans="4:5" x14ac:dyDescent="0.25">
      <c r="D4301" s="31">
        <v>-901.27</v>
      </c>
      <c r="E4301" s="28">
        <v>259.62099999999998</v>
      </c>
    </row>
    <row r="4302" spans="4:5" x14ac:dyDescent="0.25">
      <c r="D4302" s="31">
        <v>-901.25400000000002</v>
      </c>
      <c r="E4302" s="28">
        <v>259.73200000000003</v>
      </c>
    </row>
    <row r="4303" spans="4:5" x14ac:dyDescent="0.25">
      <c r="D4303" s="31">
        <v>-901.23800000000006</v>
      </c>
      <c r="E4303" s="28">
        <v>259.84300000000002</v>
      </c>
    </row>
    <row r="4304" spans="4:5" x14ac:dyDescent="0.25">
      <c r="D4304" s="31">
        <v>-901.22199999999998</v>
      </c>
      <c r="E4304" s="28">
        <v>259.95299999999997</v>
      </c>
    </row>
    <row r="4305" spans="4:5" x14ac:dyDescent="0.25">
      <c r="D4305" s="31">
        <v>-901.20600000000002</v>
      </c>
      <c r="E4305" s="28">
        <v>260.06400000000002</v>
      </c>
    </row>
    <row r="4306" spans="4:5" x14ac:dyDescent="0.25">
      <c r="D4306" s="31">
        <v>-901.19</v>
      </c>
      <c r="E4306" s="28">
        <v>260.17500000000001</v>
      </c>
    </row>
    <row r="4307" spans="4:5" x14ac:dyDescent="0.25">
      <c r="D4307" s="31">
        <v>-901.17399999999998</v>
      </c>
      <c r="E4307" s="28">
        <v>260.286</v>
      </c>
    </row>
    <row r="4308" spans="4:5" x14ac:dyDescent="0.25">
      <c r="D4308" s="31">
        <v>-901.15800000000002</v>
      </c>
      <c r="E4308" s="28">
        <v>260.39699999999999</v>
      </c>
    </row>
    <row r="4309" spans="4:5" x14ac:dyDescent="0.25">
      <c r="D4309" s="31">
        <v>-901.14200000000005</v>
      </c>
      <c r="E4309" s="28">
        <v>260.50799999999998</v>
      </c>
    </row>
    <row r="4310" spans="4:5" x14ac:dyDescent="0.25">
      <c r="D4310" s="31">
        <v>-901.12599999999998</v>
      </c>
      <c r="E4310" s="28">
        <v>260.61799999999999</v>
      </c>
    </row>
    <row r="4311" spans="4:5" x14ac:dyDescent="0.25">
      <c r="D4311" s="31">
        <v>-901.11</v>
      </c>
      <c r="E4311" s="28">
        <v>260.72899999999998</v>
      </c>
    </row>
    <row r="4312" spans="4:5" x14ac:dyDescent="0.25">
      <c r="D4312" s="31">
        <v>-901.09400000000005</v>
      </c>
      <c r="E4312" s="28">
        <v>260.83999999999997</v>
      </c>
    </row>
    <row r="4313" spans="4:5" x14ac:dyDescent="0.25">
      <c r="D4313" s="31">
        <v>-901.07799999999997</v>
      </c>
      <c r="E4313" s="28">
        <v>260.95100000000002</v>
      </c>
    </row>
    <row r="4314" spans="4:5" x14ac:dyDescent="0.25">
      <c r="D4314" s="31">
        <v>-901.06200000000001</v>
      </c>
      <c r="E4314" s="28">
        <v>261.06099999999998</v>
      </c>
    </row>
    <row r="4315" spans="4:5" x14ac:dyDescent="0.25">
      <c r="D4315" s="31">
        <v>-901.04600000000005</v>
      </c>
      <c r="E4315" s="28">
        <v>261.17200000000003</v>
      </c>
    </row>
    <row r="4316" spans="4:5" x14ac:dyDescent="0.25">
      <c r="D4316" s="31">
        <v>-901.03</v>
      </c>
      <c r="E4316" s="28">
        <v>261.28300000000002</v>
      </c>
    </row>
    <row r="4317" spans="4:5" x14ac:dyDescent="0.25">
      <c r="D4317" s="31">
        <v>-901.01400000000001</v>
      </c>
      <c r="E4317" s="28">
        <v>261.39299999999997</v>
      </c>
    </row>
    <row r="4318" spans="4:5" x14ac:dyDescent="0.25">
      <c r="D4318" s="31">
        <v>-900.99800000000005</v>
      </c>
      <c r="E4318" s="28">
        <v>261.50400000000002</v>
      </c>
    </row>
    <row r="4319" spans="4:5" x14ac:dyDescent="0.25">
      <c r="D4319" s="31">
        <v>-900.98199999999997</v>
      </c>
      <c r="E4319" s="28">
        <v>261.61500000000001</v>
      </c>
    </row>
    <row r="4320" spans="4:5" x14ac:dyDescent="0.25">
      <c r="D4320" s="31">
        <v>-900.96600000000001</v>
      </c>
      <c r="E4320" s="28">
        <v>261.72500000000002</v>
      </c>
    </row>
    <row r="4321" spans="4:5" x14ac:dyDescent="0.25">
      <c r="D4321" s="31">
        <v>-900.95</v>
      </c>
      <c r="E4321" s="28">
        <v>261.83600000000001</v>
      </c>
    </row>
    <row r="4322" spans="4:5" x14ac:dyDescent="0.25">
      <c r="D4322" s="31">
        <v>-900.93399999999997</v>
      </c>
      <c r="E4322" s="28">
        <v>261.94600000000003</v>
      </c>
    </row>
    <row r="4323" spans="4:5" x14ac:dyDescent="0.25">
      <c r="D4323" s="31">
        <v>-900.91800000000001</v>
      </c>
      <c r="E4323" s="28">
        <v>262.05700000000002</v>
      </c>
    </row>
    <row r="4324" spans="4:5" x14ac:dyDescent="0.25">
      <c r="D4324" s="31">
        <v>-900.90200000000004</v>
      </c>
      <c r="E4324" s="28">
        <v>262.16699999999997</v>
      </c>
    </row>
    <row r="4325" spans="4:5" x14ac:dyDescent="0.25">
      <c r="D4325" s="31">
        <v>-900.88599999999997</v>
      </c>
      <c r="E4325" s="28">
        <v>262.27800000000002</v>
      </c>
    </row>
    <row r="4326" spans="4:5" x14ac:dyDescent="0.25">
      <c r="D4326" s="31">
        <v>-900.87</v>
      </c>
      <c r="E4326" s="28">
        <v>262.38799999999998</v>
      </c>
    </row>
    <row r="4327" spans="4:5" x14ac:dyDescent="0.25">
      <c r="D4327" s="31">
        <v>-900.85400000000004</v>
      </c>
      <c r="E4327" s="28">
        <v>262.49900000000002</v>
      </c>
    </row>
    <row r="4328" spans="4:5" x14ac:dyDescent="0.25">
      <c r="D4328" s="31">
        <v>-900.83799999999997</v>
      </c>
      <c r="E4328" s="28">
        <v>262.60899999999998</v>
      </c>
    </row>
    <row r="4329" spans="4:5" x14ac:dyDescent="0.25">
      <c r="D4329" s="31">
        <v>-900.822</v>
      </c>
      <c r="E4329" s="28">
        <v>262.72000000000003</v>
      </c>
    </row>
    <row r="4330" spans="4:5" x14ac:dyDescent="0.25">
      <c r="D4330" s="31">
        <v>-900.80600000000004</v>
      </c>
      <c r="E4330" s="28">
        <v>262.83</v>
      </c>
    </row>
    <row r="4331" spans="4:5" x14ac:dyDescent="0.25">
      <c r="D4331" s="31">
        <v>-900.79</v>
      </c>
      <c r="E4331" s="28">
        <v>262.94099999999997</v>
      </c>
    </row>
    <row r="4332" spans="4:5" x14ac:dyDescent="0.25">
      <c r="D4332" s="31">
        <v>-900.774</v>
      </c>
      <c r="E4332" s="28">
        <v>263.05099999999999</v>
      </c>
    </row>
    <row r="4333" spans="4:5" x14ac:dyDescent="0.25">
      <c r="D4333" s="31">
        <v>-900.75800000000004</v>
      </c>
      <c r="E4333" s="28">
        <v>263.16199999999998</v>
      </c>
    </row>
    <row r="4334" spans="4:5" x14ac:dyDescent="0.25">
      <c r="D4334" s="31">
        <v>-900.74199999999996</v>
      </c>
      <c r="E4334" s="28">
        <v>263.27199999999999</v>
      </c>
    </row>
    <row r="4335" spans="4:5" x14ac:dyDescent="0.25">
      <c r="D4335" s="31">
        <v>-900.726</v>
      </c>
      <c r="E4335" s="28">
        <v>263.38200000000001</v>
      </c>
    </row>
    <row r="4336" spans="4:5" x14ac:dyDescent="0.25">
      <c r="D4336" s="31">
        <v>-900.71</v>
      </c>
      <c r="E4336" s="28">
        <v>263.49299999999999</v>
      </c>
    </row>
    <row r="4337" spans="4:5" x14ac:dyDescent="0.25">
      <c r="D4337" s="31">
        <v>-900.69399999999996</v>
      </c>
      <c r="E4337" s="28">
        <v>263.60300000000001</v>
      </c>
    </row>
    <row r="4338" spans="4:5" x14ac:dyDescent="0.25">
      <c r="D4338" s="31">
        <v>-900.678</v>
      </c>
      <c r="E4338" s="28">
        <v>263.71300000000002</v>
      </c>
    </row>
    <row r="4339" spans="4:5" x14ac:dyDescent="0.25">
      <c r="D4339" s="31">
        <v>-900.66200000000003</v>
      </c>
      <c r="E4339" s="28">
        <v>263.82299999999998</v>
      </c>
    </row>
    <row r="4340" spans="4:5" x14ac:dyDescent="0.25">
      <c r="D4340" s="31">
        <v>-900.64599999999996</v>
      </c>
      <c r="E4340" s="28">
        <v>263.93400000000003</v>
      </c>
    </row>
    <row r="4341" spans="4:5" x14ac:dyDescent="0.25">
      <c r="D4341" s="31">
        <v>-900.63</v>
      </c>
      <c r="E4341" s="28">
        <v>264.04399999999998</v>
      </c>
    </row>
    <row r="4342" spans="4:5" x14ac:dyDescent="0.25">
      <c r="D4342" s="31">
        <v>-900.61400000000003</v>
      </c>
      <c r="E4342" s="28">
        <v>264.154</v>
      </c>
    </row>
    <row r="4343" spans="4:5" x14ac:dyDescent="0.25">
      <c r="D4343" s="31">
        <v>-900.59799999999996</v>
      </c>
      <c r="E4343" s="28">
        <v>264.26499999999999</v>
      </c>
    </row>
    <row r="4344" spans="4:5" x14ac:dyDescent="0.25">
      <c r="D4344" s="31">
        <v>-900.58199999999999</v>
      </c>
      <c r="E4344" s="28">
        <v>264.375</v>
      </c>
    </row>
    <row r="4345" spans="4:5" x14ac:dyDescent="0.25">
      <c r="D4345" s="31">
        <v>-900.56600000000003</v>
      </c>
      <c r="E4345" s="28">
        <v>264.48500000000001</v>
      </c>
    </row>
    <row r="4346" spans="4:5" x14ac:dyDescent="0.25">
      <c r="D4346" s="31">
        <v>-900.55</v>
      </c>
      <c r="E4346" s="28">
        <v>264.59500000000003</v>
      </c>
    </row>
    <row r="4347" spans="4:5" x14ac:dyDescent="0.25">
      <c r="D4347" s="31">
        <v>-900.53399999999999</v>
      </c>
      <c r="E4347" s="28">
        <v>264.70499999999998</v>
      </c>
    </row>
    <row r="4348" spans="4:5" x14ac:dyDescent="0.25">
      <c r="D4348" s="31">
        <v>-900.51800000000003</v>
      </c>
      <c r="E4348" s="28">
        <v>264.815</v>
      </c>
    </row>
    <row r="4349" spans="4:5" x14ac:dyDescent="0.25">
      <c r="D4349" s="31">
        <v>-900.50199999999995</v>
      </c>
      <c r="E4349" s="28">
        <v>264.92500000000001</v>
      </c>
    </row>
    <row r="4350" spans="4:5" x14ac:dyDescent="0.25">
      <c r="D4350" s="31">
        <v>-900.48599999999999</v>
      </c>
      <c r="E4350" s="28">
        <v>265.036</v>
      </c>
    </row>
    <row r="4351" spans="4:5" x14ac:dyDescent="0.25">
      <c r="D4351" s="31">
        <v>-900.47</v>
      </c>
      <c r="E4351" s="28">
        <v>265.14600000000002</v>
      </c>
    </row>
    <row r="4352" spans="4:5" x14ac:dyDescent="0.25">
      <c r="D4352" s="31">
        <v>-900.45399999999995</v>
      </c>
      <c r="E4352" s="28">
        <v>265.25599999999997</v>
      </c>
    </row>
    <row r="4353" spans="4:5" x14ac:dyDescent="0.25">
      <c r="D4353" s="31">
        <v>-900.43799999999999</v>
      </c>
      <c r="E4353" s="28">
        <v>265.36599999999999</v>
      </c>
    </row>
    <row r="4354" spans="4:5" x14ac:dyDescent="0.25">
      <c r="D4354" s="31">
        <v>-900.42200000000003</v>
      </c>
      <c r="E4354" s="28">
        <v>265.476</v>
      </c>
    </row>
    <row r="4355" spans="4:5" x14ac:dyDescent="0.25">
      <c r="D4355" s="31">
        <v>-900.40599999999995</v>
      </c>
      <c r="E4355" s="28">
        <v>265.58600000000001</v>
      </c>
    </row>
    <row r="4356" spans="4:5" x14ac:dyDescent="0.25">
      <c r="D4356" s="31">
        <v>-900.39</v>
      </c>
      <c r="E4356" s="28">
        <v>265.69600000000003</v>
      </c>
    </row>
    <row r="4357" spans="4:5" x14ac:dyDescent="0.25">
      <c r="D4357" s="31">
        <v>-900.37400000000002</v>
      </c>
      <c r="E4357" s="28">
        <v>265.80599999999998</v>
      </c>
    </row>
    <row r="4358" spans="4:5" x14ac:dyDescent="0.25">
      <c r="D4358" s="31">
        <v>-900.35799999999995</v>
      </c>
      <c r="E4358" s="28">
        <v>265.916</v>
      </c>
    </row>
    <row r="4359" spans="4:5" x14ac:dyDescent="0.25">
      <c r="D4359" s="31">
        <v>-900.34199999999998</v>
      </c>
      <c r="E4359" s="28">
        <v>266.02600000000001</v>
      </c>
    </row>
    <row r="4360" spans="4:5" x14ac:dyDescent="0.25">
      <c r="D4360" s="31">
        <v>-900.32600000000002</v>
      </c>
      <c r="E4360" s="28">
        <v>266.13600000000002</v>
      </c>
    </row>
    <row r="4361" spans="4:5" x14ac:dyDescent="0.25">
      <c r="D4361" s="31">
        <v>-900.31</v>
      </c>
      <c r="E4361" s="28">
        <v>266.24599999999998</v>
      </c>
    </row>
    <row r="4362" spans="4:5" x14ac:dyDescent="0.25">
      <c r="D4362" s="31">
        <v>-900.29399999999998</v>
      </c>
      <c r="E4362" s="28">
        <v>266.35500000000002</v>
      </c>
    </row>
    <row r="4363" spans="4:5" x14ac:dyDescent="0.25">
      <c r="D4363" s="31">
        <v>-900.27800000000002</v>
      </c>
      <c r="E4363" s="28">
        <v>266.46499999999997</v>
      </c>
    </row>
    <row r="4364" spans="4:5" x14ac:dyDescent="0.25">
      <c r="D4364" s="31">
        <v>-900.26199999999994</v>
      </c>
      <c r="E4364" s="28">
        <v>266.57499999999999</v>
      </c>
    </row>
    <row r="4365" spans="4:5" x14ac:dyDescent="0.25">
      <c r="D4365" s="31">
        <v>-900.24599999999998</v>
      </c>
      <c r="E4365" s="28">
        <v>266.685</v>
      </c>
    </row>
    <row r="4366" spans="4:5" x14ac:dyDescent="0.25">
      <c r="D4366" s="31">
        <v>-900.23</v>
      </c>
      <c r="E4366" s="28">
        <v>266.79500000000002</v>
      </c>
    </row>
    <row r="4367" spans="4:5" x14ac:dyDescent="0.25">
      <c r="D4367" s="31">
        <v>-900.21400000000006</v>
      </c>
      <c r="E4367" s="28">
        <v>266.90499999999997</v>
      </c>
    </row>
    <row r="4368" spans="4:5" x14ac:dyDescent="0.25">
      <c r="D4368" s="31">
        <v>-900.19799999999998</v>
      </c>
      <c r="E4368" s="28">
        <v>267.01400000000001</v>
      </c>
    </row>
    <row r="4369" spans="4:5" x14ac:dyDescent="0.25">
      <c r="D4369" s="31">
        <v>-900.18200000000002</v>
      </c>
      <c r="E4369" s="28">
        <v>267.12400000000002</v>
      </c>
    </row>
    <row r="4370" spans="4:5" x14ac:dyDescent="0.25">
      <c r="D4370" s="31">
        <v>-900.16600000000005</v>
      </c>
      <c r="E4370" s="28">
        <v>267.23399999999998</v>
      </c>
    </row>
    <row r="4371" spans="4:5" x14ac:dyDescent="0.25">
      <c r="D4371" s="31">
        <v>-900.15</v>
      </c>
      <c r="E4371" s="28">
        <v>267.34399999999999</v>
      </c>
    </row>
    <row r="4372" spans="4:5" x14ac:dyDescent="0.25">
      <c r="D4372" s="31">
        <v>-900.13400000000001</v>
      </c>
      <c r="E4372" s="28">
        <v>267.45299999999997</v>
      </c>
    </row>
    <row r="4373" spans="4:5" x14ac:dyDescent="0.25">
      <c r="D4373" s="31">
        <v>-900.11800000000005</v>
      </c>
      <c r="E4373" s="28">
        <v>267.56299999999999</v>
      </c>
    </row>
    <row r="4374" spans="4:5" x14ac:dyDescent="0.25">
      <c r="D4374" s="31">
        <v>-900.10199999999998</v>
      </c>
      <c r="E4374" s="28">
        <v>267.673</v>
      </c>
    </row>
    <row r="4375" spans="4:5" x14ac:dyDescent="0.25">
      <c r="D4375" s="31">
        <v>-900.08600000000001</v>
      </c>
      <c r="E4375" s="28">
        <v>267.78300000000002</v>
      </c>
    </row>
    <row r="4376" spans="4:5" x14ac:dyDescent="0.25">
      <c r="D4376" s="31">
        <v>-900.07</v>
      </c>
      <c r="E4376" s="28">
        <v>267.892</v>
      </c>
    </row>
    <row r="4377" spans="4:5" x14ac:dyDescent="0.25">
      <c r="D4377" s="31">
        <v>-900.05399999999997</v>
      </c>
      <c r="E4377" s="28">
        <v>268.00200000000001</v>
      </c>
    </row>
    <row r="4378" spans="4:5" x14ac:dyDescent="0.25">
      <c r="D4378" s="31">
        <v>-900.03800000000001</v>
      </c>
      <c r="E4378" s="28">
        <v>268.11200000000002</v>
      </c>
    </row>
    <row r="4379" spans="4:5" x14ac:dyDescent="0.25">
      <c r="D4379" s="31">
        <v>-900.02200000000005</v>
      </c>
      <c r="E4379" s="28">
        <v>268.221</v>
      </c>
    </row>
    <row r="4380" spans="4:5" x14ac:dyDescent="0.25">
      <c r="D4380" s="31">
        <v>-900.00599999999997</v>
      </c>
      <c r="E4380" s="28">
        <v>268.33100000000002</v>
      </c>
    </row>
    <row r="4381" spans="4:5" x14ac:dyDescent="0.25">
      <c r="D4381" s="31">
        <v>-899.99</v>
      </c>
      <c r="E4381" s="28">
        <v>268.44</v>
      </c>
    </row>
    <row r="4382" spans="4:5" x14ac:dyDescent="0.25">
      <c r="D4382" s="31">
        <v>-899.97400000000005</v>
      </c>
      <c r="E4382" s="28">
        <v>268.55</v>
      </c>
    </row>
    <row r="4383" spans="4:5" x14ac:dyDescent="0.25">
      <c r="D4383" s="31">
        <v>-899.95799999999997</v>
      </c>
      <c r="E4383" s="28">
        <v>268.65899999999999</v>
      </c>
    </row>
    <row r="4384" spans="4:5" x14ac:dyDescent="0.25">
      <c r="D4384" s="31">
        <v>-899.94299999999998</v>
      </c>
      <c r="E4384" s="28">
        <v>268.76900000000001</v>
      </c>
    </row>
    <row r="4385" spans="4:5" x14ac:dyDescent="0.25">
      <c r="D4385" s="31">
        <v>-899.92700000000002</v>
      </c>
      <c r="E4385" s="28">
        <v>268.87799999999999</v>
      </c>
    </row>
    <row r="4386" spans="4:5" x14ac:dyDescent="0.25">
      <c r="D4386" s="31">
        <v>-899.91099999999994</v>
      </c>
      <c r="E4386" s="28">
        <v>268.988</v>
      </c>
    </row>
    <row r="4387" spans="4:5" x14ac:dyDescent="0.25">
      <c r="D4387" s="31">
        <v>-899.89499999999998</v>
      </c>
      <c r="E4387" s="28">
        <v>269.09699999999998</v>
      </c>
    </row>
    <row r="4388" spans="4:5" x14ac:dyDescent="0.25">
      <c r="D4388" s="31">
        <v>-899.87900000000002</v>
      </c>
      <c r="E4388" s="28">
        <v>269.20699999999999</v>
      </c>
    </row>
    <row r="4389" spans="4:5" x14ac:dyDescent="0.25">
      <c r="D4389" s="31">
        <v>-899.86300000000006</v>
      </c>
      <c r="E4389" s="28">
        <v>269.31599999999997</v>
      </c>
    </row>
    <row r="4390" spans="4:5" x14ac:dyDescent="0.25">
      <c r="D4390" s="31">
        <v>-899.84699999999998</v>
      </c>
      <c r="E4390" s="28">
        <v>269.42599999999999</v>
      </c>
    </row>
    <row r="4391" spans="4:5" x14ac:dyDescent="0.25">
      <c r="D4391" s="31">
        <v>-899.83100000000002</v>
      </c>
      <c r="E4391" s="28">
        <v>269.53500000000003</v>
      </c>
    </row>
    <row r="4392" spans="4:5" x14ac:dyDescent="0.25">
      <c r="D4392" s="31">
        <v>-899.81500000000005</v>
      </c>
      <c r="E4392" s="28">
        <v>269.64499999999998</v>
      </c>
    </row>
    <row r="4393" spans="4:5" x14ac:dyDescent="0.25">
      <c r="D4393" s="31">
        <v>-899.79899999999998</v>
      </c>
      <c r="E4393" s="28">
        <v>269.75400000000002</v>
      </c>
    </row>
    <row r="4394" spans="4:5" x14ac:dyDescent="0.25">
      <c r="D4394" s="31">
        <v>-899.78300000000002</v>
      </c>
      <c r="E4394" s="28">
        <v>269.863</v>
      </c>
    </row>
    <row r="4395" spans="4:5" x14ac:dyDescent="0.25">
      <c r="D4395" s="31">
        <v>-899.76700000000005</v>
      </c>
      <c r="E4395" s="28">
        <v>269.97300000000001</v>
      </c>
    </row>
    <row r="4396" spans="4:5" x14ac:dyDescent="0.25">
      <c r="D4396" s="31">
        <v>-899.75099999999998</v>
      </c>
      <c r="E4396" s="28">
        <v>270.08199999999999</v>
      </c>
    </row>
    <row r="4397" spans="4:5" x14ac:dyDescent="0.25">
      <c r="D4397" s="31">
        <v>-899.73500000000001</v>
      </c>
      <c r="E4397" s="28">
        <v>270.19099999999997</v>
      </c>
    </row>
    <row r="4398" spans="4:5" x14ac:dyDescent="0.25">
      <c r="D4398" s="31">
        <v>-899.71900000000005</v>
      </c>
      <c r="E4398" s="28">
        <v>270.3</v>
      </c>
    </row>
    <row r="4399" spans="4:5" x14ac:dyDescent="0.25">
      <c r="D4399" s="31">
        <v>-899.70299999999997</v>
      </c>
      <c r="E4399" s="28">
        <v>270.41000000000003</v>
      </c>
    </row>
    <row r="4400" spans="4:5" x14ac:dyDescent="0.25">
      <c r="D4400" s="31">
        <v>-899.68700000000001</v>
      </c>
      <c r="E4400" s="28">
        <v>270.51900000000001</v>
      </c>
    </row>
    <row r="4401" spans="4:5" x14ac:dyDescent="0.25">
      <c r="D4401" s="31">
        <v>-899.67100000000005</v>
      </c>
      <c r="E4401" s="28">
        <v>270.62799999999999</v>
      </c>
    </row>
    <row r="4402" spans="4:5" x14ac:dyDescent="0.25">
      <c r="D4402" s="31">
        <v>-899.65499999999997</v>
      </c>
      <c r="E4402" s="28">
        <v>270.73700000000002</v>
      </c>
    </row>
    <row r="4403" spans="4:5" x14ac:dyDescent="0.25">
      <c r="D4403" s="31">
        <v>-899.63900000000001</v>
      </c>
      <c r="E4403" s="28">
        <v>270.84699999999998</v>
      </c>
    </row>
    <row r="4404" spans="4:5" x14ac:dyDescent="0.25">
      <c r="D4404" s="31">
        <v>-899.62300000000005</v>
      </c>
      <c r="E4404" s="28">
        <v>270.95600000000002</v>
      </c>
    </row>
    <row r="4405" spans="4:5" x14ac:dyDescent="0.25">
      <c r="D4405" s="31">
        <v>-899.60699999999997</v>
      </c>
      <c r="E4405" s="28">
        <v>271.065</v>
      </c>
    </row>
    <row r="4406" spans="4:5" x14ac:dyDescent="0.25">
      <c r="D4406" s="31">
        <v>-899.59100000000001</v>
      </c>
      <c r="E4406" s="28">
        <v>271.17399999999998</v>
      </c>
    </row>
    <row r="4407" spans="4:5" x14ac:dyDescent="0.25">
      <c r="D4407" s="31">
        <v>-899.57500000000005</v>
      </c>
      <c r="E4407" s="28">
        <v>271.28300000000002</v>
      </c>
    </row>
    <row r="4408" spans="4:5" x14ac:dyDescent="0.25">
      <c r="D4408" s="31">
        <v>-899.55899999999997</v>
      </c>
      <c r="E4408" s="28">
        <v>271.392</v>
      </c>
    </row>
    <row r="4409" spans="4:5" x14ac:dyDescent="0.25">
      <c r="D4409" s="31">
        <v>-899.54300000000001</v>
      </c>
      <c r="E4409" s="28">
        <v>271.50099999999998</v>
      </c>
    </row>
    <row r="4410" spans="4:5" x14ac:dyDescent="0.25">
      <c r="D4410" s="31">
        <v>-899.52700000000004</v>
      </c>
      <c r="E4410" s="28">
        <v>271.61099999999999</v>
      </c>
    </row>
    <row r="4411" spans="4:5" x14ac:dyDescent="0.25">
      <c r="D4411" s="31">
        <v>-899.51099999999997</v>
      </c>
      <c r="E4411" s="28">
        <v>271.72000000000003</v>
      </c>
    </row>
    <row r="4412" spans="4:5" x14ac:dyDescent="0.25">
      <c r="D4412" s="31">
        <v>-899.495</v>
      </c>
      <c r="E4412" s="28">
        <v>271.82900000000001</v>
      </c>
    </row>
    <row r="4413" spans="4:5" x14ac:dyDescent="0.25">
      <c r="D4413" s="31">
        <v>-899.47900000000004</v>
      </c>
      <c r="E4413" s="28">
        <v>271.93799999999999</v>
      </c>
    </row>
    <row r="4414" spans="4:5" x14ac:dyDescent="0.25">
      <c r="D4414" s="31">
        <v>-899.46299999999997</v>
      </c>
      <c r="E4414" s="28">
        <v>272.04700000000003</v>
      </c>
    </row>
    <row r="4415" spans="4:5" x14ac:dyDescent="0.25">
      <c r="D4415" s="31">
        <v>-899.447</v>
      </c>
      <c r="E4415" s="28">
        <v>272.15600000000001</v>
      </c>
    </row>
    <row r="4416" spans="4:5" x14ac:dyDescent="0.25">
      <c r="D4416" s="31">
        <v>-899.43100000000004</v>
      </c>
      <c r="E4416" s="28">
        <v>272.26499999999999</v>
      </c>
    </row>
    <row r="4417" spans="4:5" x14ac:dyDescent="0.25">
      <c r="D4417" s="31">
        <v>-899.41499999999996</v>
      </c>
      <c r="E4417" s="28">
        <v>272.37400000000002</v>
      </c>
    </row>
    <row r="4418" spans="4:5" x14ac:dyDescent="0.25">
      <c r="D4418" s="31">
        <v>-899.399</v>
      </c>
      <c r="E4418" s="28">
        <v>272.483</v>
      </c>
    </row>
    <row r="4419" spans="4:5" x14ac:dyDescent="0.25">
      <c r="D4419" s="31">
        <v>-899.38300000000004</v>
      </c>
      <c r="E4419" s="28">
        <v>272.59100000000001</v>
      </c>
    </row>
    <row r="4420" spans="4:5" x14ac:dyDescent="0.25">
      <c r="D4420" s="31">
        <v>-899.36699999999996</v>
      </c>
      <c r="E4420" s="28">
        <v>272.7</v>
      </c>
    </row>
    <row r="4421" spans="4:5" x14ac:dyDescent="0.25">
      <c r="D4421" s="31">
        <v>-899.351</v>
      </c>
      <c r="E4421" s="28">
        <v>272.80900000000003</v>
      </c>
    </row>
    <row r="4422" spans="4:5" x14ac:dyDescent="0.25">
      <c r="D4422" s="31">
        <v>-899.33500000000004</v>
      </c>
      <c r="E4422" s="28">
        <v>272.91800000000001</v>
      </c>
    </row>
    <row r="4423" spans="4:5" x14ac:dyDescent="0.25">
      <c r="D4423" s="31">
        <v>-899.31899999999996</v>
      </c>
      <c r="E4423" s="28">
        <v>273.02699999999999</v>
      </c>
    </row>
    <row r="4424" spans="4:5" x14ac:dyDescent="0.25">
      <c r="D4424" s="31">
        <v>-899.303</v>
      </c>
      <c r="E4424" s="28">
        <v>273.13600000000002</v>
      </c>
    </row>
    <row r="4425" spans="4:5" x14ac:dyDescent="0.25">
      <c r="D4425" s="31">
        <v>-899.28700000000003</v>
      </c>
      <c r="E4425" s="28">
        <v>273.245</v>
      </c>
    </row>
    <row r="4426" spans="4:5" x14ac:dyDescent="0.25">
      <c r="D4426" s="31">
        <v>-899.27099999999996</v>
      </c>
      <c r="E4426" s="28">
        <v>273.35399999999998</v>
      </c>
    </row>
    <row r="4427" spans="4:5" x14ac:dyDescent="0.25">
      <c r="D4427" s="31">
        <v>-899.255</v>
      </c>
      <c r="E4427" s="28">
        <v>273.46199999999999</v>
      </c>
    </row>
    <row r="4428" spans="4:5" x14ac:dyDescent="0.25">
      <c r="D4428" s="31">
        <v>-899.23900000000003</v>
      </c>
      <c r="E4428" s="28">
        <v>273.57100000000003</v>
      </c>
    </row>
    <row r="4429" spans="4:5" x14ac:dyDescent="0.25">
      <c r="D4429" s="31">
        <v>-899.22299999999996</v>
      </c>
      <c r="E4429" s="28">
        <v>273.68</v>
      </c>
    </row>
    <row r="4430" spans="4:5" x14ac:dyDescent="0.25">
      <c r="D4430" s="31">
        <v>-899.20699999999999</v>
      </c>
      <c r="E4430" s="28">
        <v>273.78899999999999</v>
      </c>
    </row>
    <row r="4431" spans="4:5" x14ac:dyDescent="0.25">
      <c r="D4431" s="31">
        <v>-899.19100000000003</v>
      </c>
      <c r="E4431" s="28">
        <v>273.89699999999999</v>
      </c>
    </row>
    <row r="4432" spans="4:5" x14ac:dyDescent="0.25">
      <c r="D4432" s="31">
        <v>-899.17499999999995</v>
      </c>
      <c r="E4432" s="28">
        <v>274.00599999999997</v>
      </c>
    </row>
    <row r="4433" spans="4:5" x14ac:dyDescent="0.25">
      <c r="D4433" s="31">
        <v>-899.15899999999999</v>
      </c>
      <c r="E4433" s="28">
        <v>274.11500000000001</v>
      </c>
    </row>
    <row r="4434" spans="4:5" x14ac:dyDescent="0.25">
      <c r="D4434" s="31">
        <v>-899.14300000000003</v>
      </c>
      <c r="E4434" s="28">
        <v>274.22300000000001</v>
      </c>
    </row>
    <row r="4435" spans="4:5" x14ac:dyDescent="0.25">
      <c r="D4435" s="31">
        <v>-899.12699999999995</v>
      </c>
      <c r="E4435" s="28">
        <v>274.33199999999999</v>
      </c>
    </row>
    <row r="4436" spans="4:5" x14ac:dyDescent="0.25">
      <c r="D4436" s="31">
        <v>-899.11099999999999</v>
      </c>
      <c r="E4436" s="28">
        <v>274.44099999999997</v>
      </c>
    </row>
    <row r="4437" spans="4:5" x14ac:dyDescent="0.25">
      <c r="D4437" s="31">
        <v>-899.09500000000003</v>
      </c>
      <c r="E4437" s="28">
        <v>274.54899999999998</v>
      </c>
    </row>
    <row r="4438" spans="4:5" x14ac:dyDescent="0.25">
      <c r="D4438" s="31">
        <v>-899.07899999999995</v>
      </c>
      <c r="E4438" s="28">
        <v>274.65800000000002</v>
      </c>
    </row>
    <row r="4439" spans="4:5" x14ac:dyDescent="0.25">
      <c r="D4439" s="31">
        <v>-899.06299999999999</v>
      </c>
      <c r="E4439" s="28">
        <v>274.76600000000002</v>
      </c>
    </row>
    <row r="4440" spans="4:5" x14ac:dyDescent="0.25">
      <c r="D4440" s="31">
        <v>-899.04700000000003</v>
      </c>
      <c r="E4440" s="28">
        <v>274.875</v>
      </c>
    </row>
    <row r="4441" spans="4:5" x14ac:dyDescent="0.25">
      <c r="D4441" s="31">
        <v>-899.03099999999995</v>
      </c>
      <c r="E4441" s="28">
        <v>274.98399999999998</v>
      </c>
    </row>
    <row r="4442" spans="4:5" x14ac:dyDescent="0.25">
      <c r="D4442" s="31">
        <v>-899.01499999999999</v>
      </c>
      <c r="E4442" s="28">
        <v>275.09199999999998</v>
      </c>
    </row>
    <row r="4443" spans="4:5" x14ac:dyDescent="0.25">
      <c r="D4443" s="31">
        <v>-898.99900000000002</v>
      </c>
      <c r="E4443" s="28">
        <v>275.20100000000002</v>
      </c>
    </row>
    <row r="4444" spans="4:5" x14ac:dyDescent="0.25">
      <c r="D4444" s="31">
        <v>-898.98299999999995</v>
      </c>
      <c r="E4444" s="28">
        <v>275.30900000000003</v>
      </c>
    </row>
    <row r="4445" spans="4:5" x14ac:dyDescent="0.25">
      <c r="D4445" s="31">
        <v>-898.96699999999998</v>
      </c>
      <c r="E4445" s="28">
        <v>275.41800000000001</v>
      </c>
    </row>
    <row r="4446" spans="4:5" x14ac:dyDescent="0.25">
      <c r="D4446" s="31">
        <v>-898.95100000000002</v>
      </c>
      <c r="E4446" s="28">
        <v>275.52600000000001</v>
      </c>
    </row>
    <row r="4447" spans="4:5" x14ac:dyDescent="0.25">
      <c r="D4447" s="31">
        <v>-898.93499999999995</v>
      </c>
      <c r="E4447" s="28">
        <v>275.63400000000001</v>
      </c>
    </row>
    <row r="4448" spans="4:5" x14ac:dyDescent="0.25">
      <c r="D4448" s="31">
        <v>-898.91899999999998</v>
      </c>
      <c r="E4448" s="28">
        <v>275.74299999999999</v>
      </c>
    </row>
    <row r="4449" spans="4:5" x14ac:dyDescent="0.25">
      <c r="D4449" s="31">
        <v>-898.90300000000002</v>
      </c>
      <c r="E4449" s="28">
        <v>275.851</v>
      </c>
    </row>
    <row r="4450" spans="4:5" x14ac:dyDescent="0.25">
      <c r="D4450" s="31">
        <v>-898.88699999999994</v>
      </c>
      <c r="E4450" s="28">
        <v>275.95999999999998</v>
      </c>
    </row>
    <row r="4451" spans="4:5" x14ac:dyDescent="0.25">
      <c r="D4451" s="31">
        <v>-898.87099999999998</v>
      </c>
      <c r="E4451" s="28">
        <v>276.06799999999998</v>
      </c>
    </row>
    <row r="4452" spans="4:5" x14ac:dyDescent="0.25">
      <c r="D4452" s="31">
        <v>-898.85500000000002</v>
      </c>
      <c r="E4452" s="28">
        <v>276.17599999999999</v>
      </c>
    </row>
    <row r="4453" spans="4:5" x14ac:dyDescent="0.25">
      <c r="D4453" s="31">
        <v>-898.83900000000006</v>
      </c>
      <c r="E4453" s="28">
        <v>276.28500000000003</v>
      </c>
    </row>
    <row r="4454" spans="4:5" x14ac:dyDescent="0.25">
      <c r="D4454" s="31">
        <v>-898.82299999999998</v>
      </c>
      <c r="E4454" s="28">
        <v>276.39299999999997</v>
      </c>
    </row>
    <row r="4455" spans="4:5" x14ac:dyDescent="0.25">
      <c r="D4455" s="31">
        <v>-898.80700000000002</v>
      </c>
      <c r="E4455" s="28">
        <v>276.50099999999998</v>
      </c>
    </row>
    <row r="4456" spans="4:5" x14ac:dyDescent="0.25">
      <c r="D4456" s="31">
        <v>-898.79100000000005</v>
      </c>
      <c r="E4456" s="28">
        <v>276.61</v>
      </c>
    </row>
    <row r="4457" spans="4:5" x14ac:dyDescent="0.25">
      <c r="D4457" s="31">
        <v>-898.77499999999998</v>
      </c>
      <c r="E4457" s="28">
        <v>276.71800000000002</v>
      </c>
    </row>
    <row r="4458" spans="4:5" x14ac:dyDescent="0.25">
      <c r="D4458" s="31">
        <v>-898.75900000000001</v>
      </c>
      <c r="E4458" s="28">
        <v>276.82600000000002</v>
      </c>
    </row>
    <row r="4459" spans="4:5" x14ac:dyDescent="0.25">
      <c r="D4459" s="31">
        <v>-898.74300000000005</v>
      </c>
      <c r="E4459" s="28">
        <v>276.93400000000003</v>
      </c>
    </row>
    <row r="4460" spans="4:5" x14ac:dyDescent="0.25">
      <c r="D4460" s="31">
        <v>-898.72699999999998</v>
      </c>
      <c r="E4460" s="28">
        <v>277.04300000000001</v>
      </c>
    </row>
    <row r="4461" spans="4:5" x14ac:dyDescent="0.25">
      <c r="D4461" s="31">
        <v>-898.71100000000001</v>
      </c>
      <c r="E4461" s="28">
        <v>277.15100000000001</v>
      </c>
    </row>
    <row r="4462" spans="4:5" x14ac:dyDescent="0.25">
      <c r="D4462" s="31">
        <v>-898.69500000000005</v>
      </c>
      <c r="E4462" s="28">
        <v>277.25900000000001</v>
      </c>
    </row>
    <row r="4463" spans="4:5" x14ac:dyDescent="0.25">
      <c r="D4463" s="31">
        <v>-898.67899999999997</v>
      </c>
      <c r="E4463" s="28">
        <v>277.36700000000002</v>
      </c>
    </row>
    <row r="4464" spans="4:5" x14ac:dyDescent="0.25">
      <c r="D4464" s="31">
        <v>-898.66300000000001</v>
      </c>
      <c r="E4464" s="28">
        <v>277.47500000000002</v>
      </c>
    </row>
    <row r="4465" spans="4:5" x14ac:dyDescent="0.25">
      <c r="D4465" s="31">
        <v>-898.64700000000005</v>
      </c>
      <c r="E4465" s="28">
        <v>277.58300000000003</v>
      </c>
    </row>
    <row r="4466" spans="4:5" x14ac:dyDescent="0.25">
      <c r="D4466" s="31">
        <v>-898.63099999999997</v>
      </c>
      <c r="E4466" s="28">
        <v>277.69200000000001</v>
      </c>
    </row>
    <row r="4467" spans="4:5" x14ac:dyDescent="0.25">
      <c r="D4467" s="31">
        <v>-898.61500000000001</v>
      </c>
      <c r="E4467" s="28">
        <v>277.8</v>
      </c>
    </row>
    <row r="4468" spans="4:5" x14ac:dyDescent="0.25">
      <c r="D4468" s="31">
        <v>-898.59900000000005</v>
      </c>
      <c r="E4468" s="28">
        <v>277.90800000000002</v>
      </c>
    </row>
    <row r="4469" spans="4:5" x14ac:dyDescent="0.25">
      <c r="D4469" s="31">
        <v>-898.58299999999997</v>
      </c>
      <c r="E4469" s="28">
        <v>278.01600000000002</v>
      </c>
    </row>
    <row r="4470" spans="4:5" x14ac:dyDescent="0.25">
      <c r="D4470" s="31">
        <v>-898.56700000000001</v>
      </c>
      <c r="E4470" s="28">
        <v>278.12400000000002</v>
      </c>
    </row>
    <row r="4471" spans="4:5" x14ac:dyDescent="0.25">
      <c r="D4471" s="31">
        <v>-898.55100000000004</v>
      </c>
      <c r="E4471" s="28">
        <v>278.23200000000003</v>
      </c>
    </row>
    <row r="4472" spans="4:5" x14ac:dyDescent="0.25">
      <c r="D4472" s="31">
        <v>-898.53499999999997</v>
      </c>
      <c r="E4472" s="28">
        <v>278.33999999999997</v>
      </c>
    </row>
    <row r="4473" spans="4:5" x14ac:dyDescent="0.25">
      <c r="D4473" s="31">
        <v>-898.51900000000001</v>
      </c>
      <c r="E4473" s="28">
        <v>278.44799999999998</v>
      </c>
    </row>
    <row r="4474" spans="4:5" x14ac:dyDescent="0.25">
      <c r="D4474" s="31">
        <v>-898.50300000000004</v>
      </c>
      <c r="E4474" s="28">
        <v>278.55599999999998</v>
      </c>
    </row>
    <row r="4475" spans="4:5" x14ac:dyDescent="0.25">
      <c r="D4475" s="31">
        <v>-898.48699999999997</v>
      </c>
      <c r="E4475" s="28">
        <v>278.66399999999999</v>
      </c>
    </row>
    <row r="4476" spans="4:5" x14ac:dyDescent="0.25">
      <c r="D4476" s="31">
        <v>-898.471</v>
      </c>
      <c r="E4476" s="28">
        <v>278.77199999999999</v>
      </c>
    </row>
    <row r="4477" spans="4:5" x14ac:dyDescent="0.25">
      <c r="D4477" s="31">
        <v>-898.45500000000004</v>
      </c>
      <c r="E4477" s="28">
        <v>278.88</v>
      </c>
    </row>
    <row r="4478" spans="4:5" x14ac:dyDescent="0.25">
      <c r="D4478" s="31">
        <v>-898.43899999999996</v>
      </c>
      <c r="E4478" s="28">
        <v>278.988</v>
      </c>
    </row>
    <row r="4479" spans="4:5" x14ac:dyDescent="0.25">
      <c r="D4479" s="31">
        <v>-898.423</v>
      </c>
      <c r="E4479" s="28">
        <v>279.096</v>
      </c>
    </row>
    <row r="4480" spans="4:5" x14ac:dyDescent="0.25">
      <c r="D4480" s="31">
        <v>-898.40700000000004</v>
      </c>
      <c r="E4480" s="28">
        <v>279.20299999999997</v>
      </c>
    </row>
    <row r="4481" spans="4:5" x14ac:dyDescent="0.25">
      <c r="D4481" s="31">
        <v>-898.39099999999996</v>
      </c>
      <c r="E4481" s="28">
        <v>279.31099999999998</v>
      </c>
    </row>
    <row r="4482" spans="4:5" x14ac:dyDescent="0.25">
      <c r="D4482" s="31">
        <v>-898.375</v>
      </c>
      <c r="E4482" s="28">
        <v>279.41899999999998</v>
      </c>
    </row>
    <row r="4483" spans="4:5" x14ac:dyDescent="0.25">
      <c r="D4483" s="31">
        <v>-898.35900000000004</v>
      </c>
      <c r="E4483" s="28">
        <v>279.52699999999999</v>
      </c>
    </row>
    <row r="4484" spans="4:5" x14ac:dyDescent="0.25">
      <c r="D4484" s="31">
        <v>-898.34299999999996</v>
      </c>
      <c r="E4484" s="28">
        <v>279.63499999999999</v>
      </c>
    </row>
    <row r="4485" spans="4:5" x14ac:dyDescent="0.25">
      <c r="D4485" s="31">
        <v>-898.327</v>
      </c>
      <c r="E4485" s="28">
        <v>279.74200000000002</v>
      </c>
    </row>
    <row r="4486" spans="4:5" x14ac:dyDescent="0.25">
      <c r="D4486" s="31">
        <v>-898.31100000000004</v>
      </c>
      <c r="E4486" s="28">
        <v>279.85000000000002</v>
      </c>
    </row>
    <row r="4487" spans="4:5" x14ac:dyDescent="0.25">
      <c r="D4487" s="31">
        <v>-898.29499999999996</v>
      </c>
      <c r="E4487" s="28">
        <v>279.95800000000003</v>
      </c>
    </row>
    <row r="4488" spans="4:5" x14ac:dyDescent="0.25">
      <c r="D4488" s="31">
        <v>-898.279</v>
      </c>
      <c r="E4488" s="28">
        <v>280.06599999999997</v>
      </c>
    </row>
    <row r="4489" spans="4:5" x14ac:dyDescent="0.25">
      <c r="D4489" s="31">
        <v>-898.26300000000003</v>
      </c>
      <c r="E4489" s="28">
        <v>280.173</v>
      </c>
    </row>
    <row r="4490" spans="4:5" x14ac:dyDescent="0.25">
      <c r="D4490" s="31">
        <v>-898.24699999999996</v>
      </c>
      <c r="E4490" s="28">
        <v>280.28100000000001</v>
      </c>
    </row>
    <row r="4491" spans="4:5" x14ac:dyDescent="0.25">
      <c r="D4491" s="31">
        <v>-898.23099999999999</v>
      </c>
      <c r="E4491" s="28">
        <v>280.38900000000001</v>
      </c>
    </row>
    <row r="4492" spans="4:5" x14ac:dyDescent="0.25">
      <c r="D4492" s="31">
        <v>-898.21500000000003</v>
      </c>
      <c r="E4492" s="28">
        <v>280.49700000000001</v>
      </c>
    </row>
    <row r="4493" spans="4:5" x14ac:dyDescent="0.25">
      <c r="D4493" s="31">
        <v>-898.19899999999996</v>
      </c>
      <c r="E4493" s="28">
        <v>280.60399999999998</v>
      </c>
    </row>
    <row r="4494" spans="4:5" x14ac:dyDescent="0.25">
      <c r="D4494" s="31">
        <v>-898.18299999999999</v>
      </c>
      <c r="E4494" s="28">
        <v>280.71199999999999</v>
      </c>
    </row>
    <row r="4495" spans="4:5" x14ac:dyDescent="0.25">
      <c r="D4495" s="31">
        <v>-898.16700000000003</v>
      </c>
      <c r="E4495" s="28">
        <v>280.81900000000002</v>
      </c>
    </row>
    <row r="4496" spans="4:5" x14ac:dyDescent="0.25">
      <c r="D4496" s="31">
        <v>-898.15099999999995</v>
      </c>
      <c r="E4496" s="28">
        <v>280.92700000000002</v>
      </c>
    </row>
    <row r="4497" spans="4:5" x14ac:dyDescent="0.25">
      <c r="D4497" s="31">
        <v>-898.13499999999999</v>
      </c>
      <c r="E4497" s="28">
        <v>281.03500000000003</v>
      </c>
    </row>
    <row r="4498" spans="4:5" x14ac:dyDescent="0.25">
      <c r="D4498" s="31">
        <v>-898.12</v>
      </c>
      <c r="E4498" s="28">
        <v>281.142</v>
      </c>
    </row>
    <row r="4499" spans="4:5" x14ac:dyDescent="0.25">
      <c r="D4499" s="31">
        <v>-898.10400000000004</v>
      </c>
      <c r="E4499" s="28">
        <v>281.25</v>
      </c>
    </row>
    <row r="4500" spans="4:5" x14ac:dyDescent="0.25">
      <c r="D4500" s="31">
        <v>-898.08799999999997</v>
      </c>
      <c r="E4500" s="28">
        <v>281.35700000000003</v>
      </c>
    </row>
    <row r="4501" spans="4:5" x14ac:dyDescent="0.25">
      <c r="D4501" s="31">
        <v>-898.072</v>
      </c>
      <c r="E4501" s="28">
        <v>281.46499999999997</v>
      </c>
    </row>
    <row r="4502" spans="4:5" x14ac:dyDescent="0.25">
      <c r="D4502" s="31">
        <v>-898.05600000000004</v>
      </c>
      <c r="E4502" s="28">
        <v>281.572</v>
      </c>
    </row>
    <row r="4503" spans="4:5" x14ac:dyDescent="0.25">
      <c r="D4503" s="31">
        <v>-898.04</v>
      </c>
      <c r="E4503" s="28">
        <v>281.68</v>
      </c>
    </row>
    <row r="4504" spans="4:5" x14ac:dyDescent="0.25">
      <c r="D4504" s="31">
        <v>-898.024</v>
      </c>
      <c r="E4504" s="28">
        <v>281.78699999999998</v>
      </c>
    </row>
    <row r="4505" spans="4:5" x14ac:dyDescent="0.25">
      <c r="D4505" s="31">
        <v>-898.00800000000004</v>
      </c>
      <c r="E4505" s="28">
        <v>281.89400000000001</v>
      </c>
    </row>
    <row r="4506" spans="4:5" x14ac:dyDescent="0.25">
      <c r="D4506" s="31">
        <v>-897.99199999999996</v>
      </c>
      <c r="E4506" s="28">
        <v>282.00200000000001</v>
      </c>
    </row>
    <row r="4507" spans="4:5" x14ac:dyDescent="0.25">
      <c r="D4507" s="31">
        <v>-897.976</v>
      </c>
      <c r="E4507" s="28">
        <v>282.10899999999998</v>
      </c>
    </row>
    <row r="4508" spans="4:5" x14ac:dyDescent="0.25">
      <c r="D4508" s="31">
        <v>-897.96</v>
      </c>
      <c r="E4508" s="28">
        <v>282.21699999999998</v>
      </c>
    </row>
    <row r="4509" spans="4:5" x14ac:dyDescent="0.25">
      <c r="D4509" s="31">
        <v>-897.94399999999996</v>
      </c>
      <c r="E4509" s="28">
        <v>282.32400000000001</v>
      </c>
    </row>
    <row r="4510" spans="4:5" x14ac:dyDescent="0.25">
      <c r="D4510" s="31">
        <v>-897.928</v>
      </c>
      <c r="E4510" s="28">
        <v>282.43099999999998</v>
      </c>
    </row>
    <row r="4511" spans="4:5" x14ac:dyDescent="0.25">
      <c r="D4511" s="31">
        <v>-897.91200000000003</v>
      </c>
      <c r="E4511" s="28">
        <v>282.53899999999999</v>
      </c>
    </row>
    <row r="4512" spans="4:5" x14ac:dyDescent="0.25">
      <c r="D4512" s="31">
        <v>-897.89599999999996</v>
      </c>
      <c r="E4512" s="28">
        <v>282.64600000000002</v>
      </c>
    </row>
    <row r="4513" spans="4:5" x14ac:dyDescent="0.25">
      <c r="D4513" s="31">
        <v>-897.88</v>
      </c>
      <c r="E4513" s="28">
        <v>282.75299999999999</v>
      </c>
    </row>
    <row r="4514" spans="4:5" x14ac:dyDescent="0.25">
      <c r="D4514" s="31">
        <v>-897.86400000000003</v>
      </c>
      <c r="E4514" s="28">
        <v>282.86099999999999</v>
      </c>
    </row>
    <row r="4515" spans="4:5" x14ac:dyDescent="0.25">
      <c r="D4515" s="31">
        <v>-897.84799999999996</v>
      </c>
      <c r="E4515" s="28">
        <v>282.96800000000002</v>
      </c>
    </row>
    <row r="4516" spans="4:5" x14ac:dyDescent="0.25">
      <c r="D4516" s="31">
        <v>-897.83199999999999</v>
      </c>
      <c r="E4516" s="28">
        <v>283.07499999999999</v>
      </c>
    </row>
    <row r="4517" spans="4:5" x14ac:dyDescent="0.25">
      <c r="D4517" s="31">
        <v>-897.81600000000003</v>
      </c>
      <c r="E4517" s="28">
        <v>283.18200000000002</v>
      </c>
    </row>
    <row r="4518" spans="4:5" x14ac:dyDescent="0.25">
      <c r="D4518" s="31">
        <v>-897.8</v>
      </c>
      <c r="E4518" s="28">
        <v>283.29000000000002</v>
      </c>
    </row>
    <row r="4519" spans="4:5" x14ac:dyDescent="0.25">
      <c r="D4519" s="31">
        <v>-897.78399999999999</v>
      </c>
      <c r="E4519" s="28">
        <v>283.39699999999999</v>
      </c>
    </row>
    <row r="4520" spans="4:5" x14ac:dyDescent="0.25">
      <c r="D4520" s="31">
        <v>-897.76800000000003</v>
      </c>
      <c r="E4520" s="28">
        <v>283.50400000000002</v>
      </c>
    </row>
    <row r="4521" spans="4:5" x14ac:dyDescent="0.25">
      <c r="D4521" s="31">
        <v>-897.75199999999995</v>
      </c>
      <c r="E4521" s="28">
        <v>283.61099999999999</v>
      </c>
    </row>
    <row r="4522" spans="4:5" x14ac:dyDescent="0.25">
      <c r="D4522" s="31">
        <v>-897.73599999999999</v>
      </c>
      <c r="E4522" s="28">
        <v>283.71800000000002</v>
      </c>
    </row>
    <row r="4523" spans="4:5" x14ac:dyDescent="0.25">
      <c r="D4523" s="31">
        <v>-897.72</v>
      </c>
      <c r="E4523" s="28">
        <v>283.82499999999999</v>
      </c>
    </row>
    <row r="4524" spans="4:5" x14ac:dyDescent="0.25">
      <c r="D4524" s="31">
        <v>-897.70399999999995</v>
      </c>
      <c r="E4524" s="28">
        <v>283.93200000000002</v>
      </c>
    </row>
    <row r="4525" spans="4:5" x14ac:dyDescent="0.25">
      <c r="D4525" s="31">
        <v>-897.68799999999999</v>
      </c>
      <c r="E4525" s="28">
        <v>284.04000000000002</v>
      </c>
    </row>
    <row r="4526" spans="4:5" x14ac:dyDescent="0.25">
      <c r="D4526" s="31">
        <v>-897.67200000000003</v>
      </c>
      <c r="E4526" s="28">
        <v>284.14699999999999</v>
      </c>
    </row>
    <row r="4527" spans="4:5" x14ac:dyDescent="0.25">
      <c r="D4527" s="31">
        <v>-897.65599999999995</v>
      </c>
      <c r="E4527" s="28">
        <v>284.25400000000002</v>
      </c>
    </row>
    <row r="4528" spans="4:5" x14ac:dyDescent="0.25">
      <c r="D4528" s="31">
        <v>-897.64</v>
      </c>
      <c r="E4528" s="28">
        <v>284.36099999999999</v>
      </c>
    </row>
    <row r="4529" spans="4:5" x14ac:dyDescent="0.25">
      <c r="D4529" s="31">
        <v>-897.62400000000002</v>
      </c>
      <c r="E4529" s="28">
        <v>284.46800000000002</v>
      </c>
    </row>
    <row r="4530" spans="4:5" x14ac:dyDescent="0.25">
      <c r="D4530" s="31">
        <v>-897.60799999999995</v>
      </c>
      <c r="E4530" s="28">
        <v>284.57499999999999</v>
      </c>
    </row>
    <row r="4531" spans="4:5" x14ac:dyDescent="0.25">
      <c r="D4531" s="31">
        <v>-897.59199999999998</v>
      </c>
      <c r="E4531" s="28">
        <v>284.68200000000002</v>
      </c>
    </row>
    <row r="4532" spans="4:5" x14ac:dyDescent="0.25">
      <c r="D4532" s="31">
        <v>-897.57600000000002</v>
      </c>
      <c r="E4532" s="28">
        <v>284.78899999999999</v>
      </c>
    </row>
    <row r="4533" spans="4:5" x14ac:dyDescent="0.25">
      <c r="D4533" s="31">
        <v>-897.56</v>
      </c>
      <c r="E4533" s="28">
        <v>284.89600000000002</v>
      </c>
    </row>
    <row r="4534" spans="4:5" x14ac:dyDescent="0.25">
      <c r="D4534" s="31">
        <v>-897.54399999999998</v>
      </c>
      <c r="E4534" s="28">
        <v>285.00299999999999</v>
      </c>
    </row>
    <row r="4535" spans="4:5" x14ac:dyDescent="0.25">
      <c r="D4535" s="31">
        <v>-897.52800000000002</v>
      </c>
      <c r="E4535" s="28">
        <v>285.10899999999998</v>
      </c>
    </row>
    <row r="4536" spans="4:5" x14ac:dyDescent="0.25">
      <c r="D4536" s="31">
        <v>-897.51199999999994</v>
      </c>
      <c r="E4536" s="28">
        <v>285.21600000000001</v>
      </c>
    </row>
    <row r="4537" spans="4:5" x14ac:dyDescent="0.25">
      <c r="D4537" s="31">
        <v>-897.49599999999998</v>
      </c>
      <c r="E4537" s="28">
        <v>285.32299999999998</v>
      </c>
    </row>
    <row r="4538" spans="4:5" x14ac:dyDescent="0.25">
      <c r="D4538" s="31">
        <v>-897.48</v>
      </c>
      <c r="E4538" s="28">
        <v>285.43</v>
      </c>
    </row>
    <row r="4539" spans="4:5" x14ac:dyDescent="0.25">
      <c r="D4539" s="31">
        <v>-897.46400000000006</v>
      </c>
      <c r="E4539" s="28">
        <v>285.53699999999998</v>
      </c>
    </row>
    <row r="4540" spans="4:5" x14ac:dyDescent="0.25">
      <c r="D4540" s="31">
        <v>-897.44799999999998</v>
      </c>
      <c r="E4540" s="28">
        <v>285.64400000000001</v>
      </c>
    </row>
    <row r="4541" spans="4:5" x14ac:dyDescent="0.25">
      <c r="D4541" s="31">
        <v>-897.43200000000002</v>
      </c>
      <c r="E4541" s="28">
        <v>285.75</v>
      </c>
    </row>
    <row r="4542" spans="4:5" x14ac:dyDescent="0.25">
      <c r="D4542" s="31">
        <v>-897.41600000000005</v>
      </c>
      <c r="E4542" s="28">
        <v>285.85700000000003</v>
      </c>
    </row>
    <row r="4543" spans="4:5" x14ac:dyDescent="0.25">
      <c r="D4543" s="31">
        <v>-897.4</v>
      </c>
      <c r="E4543" s="28">
        <v>285.964</v>
      </c>
    </row>
    <row r="4544" spans="4:5" x14ac:dyDescent="0.25">
      <c r="D4544" s="31">
        <v>-897.38400000000001</v>
      </c>
      <c r="E4544" s="28">
        <v>286.07100000000003</v>
      </c>
    </row>
    <row r="4545" spans="4:5" x14ac:dyDescent="0.25">
      <c r="D4545" s="31">
        <v>-897.36800000000005</v>
      </c>
      <c r="E4545" s="28">
        <v>286.17700000000002</v>
      </c>
    </row>
    <row r="4546" spans="4:5" x14ac:dyDescent="0.25">
      <c r="D4546" s="31">
        <v>-897.35199999999998</v>
      </c>
      <c r="E4546" s="28">
        <v>286.28399999999999</v>
      </c>
    </row>
    <row r="4547" spans="4:5" x14ac:dyDescent="0.25">
      <c r="D4547" s="31">
        <v>-897.33600000000001</v>
      </c>
      <c r="E4547" s="28">
        <v>286.39100000000002</v>
      </c>
    </row>
    <row r="4548" spans="4:5" x14ac:dyDescent="0.25">
      <c r="D4548" s="31">
        <v>-897.32</v>
      </c>
      <c r="E4548" s="28">
        <v>286.49799999999999</v>
      </c>
    </row>
    <row r="4549" spans="4:5" x14ac:dyDescent="0.25">
      <c r="D4549" s="31">
        <v>-897.30399999999997</v>
      </c>
      <c r="E4549" s="28">
        <v>286.60399999999998</v>
      </c>
    </row>
    <row r="4550" spans="4:5" x14ac:dyDescent="0.25">
      <c r="D4550" s="31">
        <v>-897.28800000000001</v>
      </c>
      <c r="E4550" s="28">
        <v>286.71100000000001</v>
      </c>
    </row>
    <row r="4551" spans="4:5" x14ac:dyDescent="0.25">
      <c r="D4551" s="31">
        <v>-897.27200000000005</v>
      </c>
      <c r="E4551" s="28">
        <v>286.81799999999998</v>
      </c>
    </row>
    <row r="4552" spans="4:5" x14ac:dyDescent="0.25">
      <c r="D4552" s="31">
        <v>-897.25599999999997</v>
      </c>
      <c r="E4552" s="28">
        <v>286.92399999999998</v>
      </c>
    </row>
    <row r="4553" spans="4:5" x14ac:dyDescent="0.25">
      <c r="D4553" s="31">
        <v>-897.24</v>
      </c>
      <c r="E4553" s="28">
        <v>287.03100000000001</v>
      </c>
    </row>
    <row r="4554" spans="4:5" x14ac:dyDescent="0.25">
      <c r="D4554" s="31">
        <v>-897.22400000000005</v>
      </c>
      <c r="E4554" s="28">
        <v>287.137</v>
      </c>
    </row>
    <row r="4555" spans="4:5" x14ac:dyDescent="0.25">
      <c r="D4555" s="31">
        <v>-897.20799999999997</v>
      </c>
      <c r="E4555" s="28">
        <v>287.24400000000003</v>
      </c>
    </row>
    <row r="4556" spans="4:5" x14ac:dyDescent="0.25">
      <c r="D4556" s="31">
        <v>-897.19200000000001</v>
      </c>
      <c r="E4556" s="28">
        <v>287.35000000000002</v>
      </c>
    </row>
    <row r="4557" spans="4:5" x14ac:dyDescent="0.25">
      <c r="D4557" s="31">
        <v>-897.17600000000004</v>
      </c>
      <c r="E4557" s="28">
        <v>287.45699999999999</v>
      </c>
    </row>
    <row r="4558" spans="4:5" x14ac:dyDescent="0.25">
      <c r="D4558" s="31">
        <v>-897.16</v>
      </c>
      <c r="E4558" s="28">
        <v>287.56299999999999</v>
      </c>
    </row>
    <row r="4559" spans="4:5" x14ac:dyDescent="0.25">
      <c r="D4559" s="31">
        <v>-897.14400000000001</v>
      </c>
      <c r="E4559" s="28">
        <v>287.67</v>
      </c>
    </row>
    <row r="4560" spans="4:5" x14ac:dyDescent="0.25">
      <c r="D4560" s="31">
        <v>-897.12800000000004</v>
      </c>
      <c r="E4560" s="28">
        <v>287.77600000000001</v>
      </c>
    </row>
    <row r="4561" spans="4:5" x14ac:dyDescent="0.25">
      <c r="D4561" s="31">
        <v>-897.11199999999997</v>
      </c>
      <c r="E4561" s="28">
        <v>287.88299999999998</v>
      </c>
    </row>
    <row r="4562" spans="4:5" x14ac:dyDescent="0.25">
      <c r="D4562" s="31">
        <v>-897.096</v>
      </c>
      <c r="E4562" s="28">
        <v>287.98899999999998</v>
      </c>
    </row>
    <row r="4563" spans="4:5" x14ac:dyDescent="0.25">
      <c r="D4563" s="31">
        <v>-897.08</v>
      </c>
      <c r="E4563" s="28">
        <v>288.096</v>
      </c>
    </row>
    <row r="4564" spans="4:5" x14ac:dyDescent="0.25">
      <c r="D4564" s="31">
        <v>-897.06399999999996</v>
      </c>
      <c r="E4564" s="28">
        <v>288.202</v>
      </c>
    </row>
    <row r="4565" spans="4:5" x14ac:dyDescent="0.25">
      <c r="D4565" s="31">
        <v>-897.048</v>
      </c>
      <c r="E4565" s="28">
        <v>288.30799999999999</v>
      </c>
    </row>
    <row r="4566" spans="4:5" x14ac:dyDescent="0.25">
      <c r="D4566" s="31">
        <v>-897.03200000000004</v>
      </c>
      <c r="E4566" s="28">
        <v>288.41500000000002</v>
      </c>
    </row>
    <row r="4567" spans="4:5" x14ac:dyDescent="0.25">
      <c r="D4567" s="31">
        <v>-897.01599999999996</v>
      </c>
      <c r="E4567" s="28">
        <v>288.52100000000002</v>
      </c>
    </row>
    <row r="4568" spans="4:5" x14ac:dyDescent="0.25">
      <c r="D4568" s="31">
        <v>-897</v>
      </c>
      <c r="E4568" s="28">
        <v>288.62700000000001</v>
      </c>
    </row>
    <row r="4569" spans="4:5" x14ac:dyDescent="0.25">
      <c r="D4569" s="31">
        <v>-896.98400000000004</v>
      </c>
      <c r="E4569" s="28">
        <v>288.73399999999998</v>
      </c>
    </row>
    <row r="4570" spans="4:5" x14ac:dyDescent="0.25">
      <c r="D4570" s="31">
        <v>-896.96799999999996</v>
      </c>
      <c r="E4570" s="28">
        <v>288.83999999999997</v>
      </c>
    </row>
    <row r="4571" spans="4:5" x14ac:dyDescent="0.25">
      <c r="D4571" s="31">
        <v>-896.952</v>
      </c>
      <c r="E4571" s="28">
        <v>288.94600000000003</v>
      </c>
    </row>
    <row r="4572" spans="4:5" x14ac:dyDescent="0.25">
      <c r="D4572" s="31">
        <v>-896.93600000000004</v>
      </c>
      <c r="E4572" s="28">
        <v>289.053</v>
      </c>
    </row>
    <row r="4573" spans="4:5" x14ac:dyDescent="0.25">
      <c r="D4573" s="31">
        <v>-896.92</v>
      </c>
      <c r="E4573" s="28">
        <v>289.15899999999999</v>
      </c>
    </row>
    <row r="4574" spans="4:5" x14ac:dyDescent="0.25">
      <c r="D4574" s="31">
        <v>-896.904</v>
      </c>
      <c r="E4574" s="28">
        <v>289.26499999999999</v>
      </c>
    </row>
    <row r="4575" spans="4:5" x14ac:dyDescent="0.25">
      <c r="D4575" s="31">
        <v>-896.88800000000003</v>
      </c>
      <c r="E4575" s="28">
        <v>289.37099999999998</v>
      </c>
    </row>
    <row r="4576" spans="4:5" x14ac:dyDescent="0.25">
      <c r="D4576" s="31">
        <v>-896.87199999999996</v>
      </c>
      <c r="E4576" s="28">
        <v>289.47699999999998</v>
      </c>
    </row>
    <row r="4577" spans="4:5" x14ac:dyDescent="0.25">
      <c r="D4577" s="31">
        <v>-896.85599999999999</v>
      </c>
      <c r="E4577" s="28">
        <v>289.584</v>
      </c>
    </row>
    <row r="4578" spans="4:5" x14ac:dyDescent="0.25">
      <c r="D4578" s="31">
        <v>-896.84</v>
      </c>
      <c r="E4578" s="28">
        <v>289.69</v>
      </c>
    </row>
    <row r="4579" spans="4:5" x14ac:dyDescent="0.25">
      <c r="D4579" s="31">
        <v>-896.82399999999996</v>
      </c>
      <c r="E4579" s="28">
        <v>289.79599999999999</v>
      </c>
    </row>
    <row r="4580" spans="4:5" x14ac:dyDescent="0.25">
      <c r="D4580" s="31">
        <v>-896.80799999999999</v>
      </c>
      <c r="E4580" s="28">
        <v>289.90199999999999</v>
      </c>
    </row>
    <row r="4581" spans="4:5" x14ac:dyDescent="0.25">
      <c r="D4581" s="31">
        <v>-896.79200000000003</v>
      </c>
      <c r="E4581" s="28">
        <v>290.00799999999998</v>
      </c>
    </row>
    <row r="4582" spans="4:5" x14ac:dyDescent="0.25">
      <c r="D4582" s="31">
        <v>-896.77599999999995</v>
      </c>
      <c r="E4582" s="28">
        <v>290.11399999999998</v>
      </c>
    </row>
    <row r="4583" spans="4:5" x14ac:dyDescent="0.25">
      <c r="D4583" s="31">
        <v>-896.76</v>
      </c>
      <c r="E4583" s="28">
        <v>290.22000000000003</v>
      </c>
    </row>
    <row r="4584" spans="4:5" x14ac:dyDescent="0.25">
      <c r="D4584" s="31">
        <v>-896.74400000000003</v>
      </c>
      <c r="E4584" s="28">
        <v>290.32600000000002</v>
      </c>
    </row>
    <row r="4585" spans="4:5" x14ac:dyDescent="0.25">
      <c r="D4585" s="31">
        <v>-896.72799999999995</v>
      </c>
      <c r="E4585" s="28">
        <v>290.43200000000002</v>
      </c>
    </row>
    <row r="4586" spans="4:5" x14ac:dyDescent="0.25">
      <c r="D4586" s="31">
        <v>-896.71199999999999</v>
      </c>
      <c r="E4586" s="28">
        <v>290.53800000000001</v>
      </c>
    </row>
    <row r="4587" spans="4:5" x14ac:dyDescent="0.25">
      <c r="D4587" s="31">
        <v>-896.69600000000003</v>
      </c>
      <c r="E4587" s="28">
        <v>290.64400000000001</v>
      </c>
    </row>
    <row r="4588" spans="4:5" x14ac:dyDescent="0.25">
      <c r="D4588" s="31">
        <v>-896.68</v>
      </c>
      <c r="E4588" s="28">
        <v>290.75</v>
      </c>
    </row>
    <row r="4589" spans="4:5" x14ac:dyDescent="0.25">
      <c r="D4589" s="31">
        <v>-896.66399999999999</v>
      </c>
      <c r="E4589" s="28">
        <v>290.85599999999999</v>
      </c>
    </row>
    <row r="4590" spans="4:5" x14ac:dyDescent="0.25">
      <c r="D4590" s="31">
        <v>-896.64800000000002</v>
      </c>
      <c r="E4590" s="28">
        <v>290.96199999999999</v>
      </c>
    </row>
    <row r="4591" spans="4:5" x14ac:dyDescent="0.25">
      <c r="D4591" s="31">
        <v>-896.63199999999995</v>
      </c>
      <c r="E4591" s="28">
        <v>291.06799999999998</v>
      </c>
    </row>
    <row r="4592" spans="4:5" x14ac:dyDescent="0.25">
      <c r="D4592" s="31">
        <v>-896.61599999999999</v>
      </c>
      <c r="E4592" s="28">
        <v>291.17399999999998</v>
      </c>
    </row>
    <row r="4593" spans="4:5" x14ac:dyDescent="0.25">
      <c r="D4593" s="31">
        <v>-896.6</v>
      </c>
      <c r="E4593" s="28">
        <v>291.27999999999997</v>
      </c>
    </row>
    <row r="4594" spans="4:5" x14ac:dyDescent="0.25">
      <c r="D4594" s="31">
        <v>-896.58399999999995</v>
      </c>
      <c r="E4594" s="28">
        <v>291.38600000000002</v>
      </c>
    </row>
    <row r="4595" spans="4:5" x14ac:dyDescent="0.25">
      <c r="D4595" s="31">
        <v>-896.56799999999998</v>
      </c>
      <c r="E4595" s="28">
        <v>291.49200000000002</v>
      </c>
    </row>
    <row r="4596" spans="4:5" x14ac:dyDescent="0.25">
      <c r="D4596" s="31">
        <v>-896.55200000000002</v>
      </c>
      <c r="E4596" s="28">
        <v>291.59699999999998</v>
      </c>
    </row>
    <row r="4597" spans="4:5" x14ac:dyDescent="0.25">
      <c r="D4597" s="31">
        <v>-896.53599999999994</v>
      </c>
      <c r="E4597" s="28">
        <v>291.70299999999997</v>
      </c>
    </row>
    <row r="4598" spans="4:5" x14ac:dyDescent="0.25">
      <c r="D4598" s="31">
        <v>-896.52</v>
      </c>
      <c r="E4598" s="28">
        <v>291.80900000000003</v>
      </c>
    </row>
    <row r="4599" spans="4:5" x14ac:dyDescent="0.25">
      <c r="D4599" s="31">
        <v>-896.50400000000002</v>
      </c>
      <c r="E4599" s="28">
        <v>291.91500000000002</v>
      </c>
    </row>
    <row r="4600" spans="4:5" x14ac:dyDescent="0.25">
      <c r="D4600" s="31">
        <v>-896.48800000000006</v>
      </c>
      <c r="E4600" s="28">
        <v>292.02100000000002</v>
      </c>
    </row>
    <row r="4601" spans="4:5" x14ac:dyDescent="0.25">
      <c r="D4601" s="31">
        <v>-896.47199999999998</v>
      </c>
      <c r="E4601" s="28">
        <v>292.12599999999998</v>
      </c>
    </row>
    <row r="4602" spans="4:5" x14ac:dyDescent="0.25">
      <c r="D4602" s="31">
        <v>-896.45600000000002</v>
      </c>
      <c r="E4602" s="28">
        <v>292.23200000000003</v>
      </c>
    </row>
    <row r="4603" spans="4:5" x14ac:dyDescent="0.25">
      <c r="D4603" s="31">
        <v>-896.44</v>
      </c>
      <c r="E4603" s="28">
        <v>292.33800000000002</v>
      </c>
    </row>
    <row r="4604" spans="4:5" x14ac:dyDescent="0.25">
      <c r="D4604" s="31">
        <v>-896.42399999999998</v>
      </c>
      <c r="E4604" s="28">
        <v>292.44299999999998</v>
      </c>
    </row>
    <row r="4605" spans="4:5" x14ac:dyDescent="0.25">
      <c r="D4605" s="31">
        <v>-896.40800000000002</v>
      </c>
      <c r="E4605" s="28">
        <v>292.54899999999998</v>
      </c>
    </row>
    <row r="4606" spans="4:5" x14ac:dyDescent="0.25">
      <c r="D4606" s="31">
        <v>-896.39200000000005</v>
      </c>
      <c r="E4606" s="28">
        <v>292.65499999999997</v>
      </c>
    </row>
    <row r="4607" spans="4:5" x14ac:dyDescent="0.25">
      <c r="D4607" s="31">
        <v>-896.37599999999998</v>
      </c>
      <c r="E4607" s="28">
        <v>292.76</v>
      </c>
    </row>
    <row r="4608" spans="4:5" x14ac:dyDescent="0.25">
      <c r="D4608" s="31">
        <v>-896.36</v>
      </c>
      <c r="E4608" s="28">
        <v>292.86599999999999</v>
      </c>
    </row>
    <row r="4609" spans="4:5" x14ac:dyDescent="0.25">
      <c r="D4609" s="31">
        <v>-896.34400000000005</v>
      </c>
      <c r="E4609" s="28">
        <v>292.971</v>
      </c>
    </row>
    <row r="4610" spans="4:5" x14ac:dyDescent="0.25">
      <c r="D4610" s="31">
        <v>-896.32799999999997</v>
      </c>
      <c r="E4610" s="28">
        <v>293.077</v>
      </c>
    </row>
    <row r="4611" spans="4:5" x14ac:dyDescent="0.25">
      <c r="D4611" s="31">
        <v>-896.31200000000001</v>
      </c>
      <c r="E4611" s="28">
        <v>293.18299999999999</v>
      </c>
    </row>
    <row r="4612" spans="4:5" x14ac:dyDescent="0.25">
      <c r="D4612" s="31">
        <v>-896.29700000000003</v>
      </c>
      <c r="E4612" s="28">
        <v>293.28800000000001</v>
      </c>
    </row>
    <row r="4613" spans="4:5" x14ac:dyDescent="0.25">
      <c r="D4613" s="31">
        <v>-896.28099999999995</v>
      </c>
      <c r="E4613" s="28">
        <v>293.39400000000001</v>
      </c>
    </row>
    <row r="4614" spans="4:5" x14ac:dyDescent="0.25">
      <c r="D4614" s="31">
        <v>-896.26499999999999</v>
      </c>
      <c r="E4614" s="28">
        <v>293.49900000000002</v>
      </c>
    </row>
    <row r="4615" spans="4:5" x14ac:dyDescent="0.25">
      <c r="D4615" s="31">
        <v>-896.24900000000002</v>
      </c>
      <c r="E4615" s="28">
        <v>293.60500000000002</v>
      </c>
    </row>
    <row r="4616" spans="4:5" x14ac:dyDescent="0.25">
      <c r="D4616" s="31">
        <v>-896.23299999999995</v>
      </c>
      <c r="E4616" s="28">
        <v>293.70999999999998</v>
      </c>
    </row>
    <row r="4617" spans="4:5" x14ac:dyDescent="0.25">
      <c r="D4617" s="31">
        <v>-896.21699999999998</v>
      </c>
      <c r="E4617" s="28">
        <v>293.81599999999997</v>
      </c>
    </row>
    <row r="4618" spans="4:5" x14ac:dyDescent="0.25">
      <c r="D4618" s="31">
        <v>-896.20100000000002</v>
      </c>
      <c r="E4618" s="28">
        <v>293.92099999999999</v>
      </c>
    </row>
    <row r="4619" spans="4:5" x14ac:dyDescent="0.25">
      <c r="D4619" s="31">
        <v>-896.18499999999995</v>
      </c>
      <c r="E4619" s="28">
        <v>294.02600000000001</v>
      </c>
    </row>
    <row r="4620" spans="4:5" x14ac:dyDescent="0.25">
      <c r="D4620" s="31">
        <v>-896.16899999999998</v>
      </c>
      <c r="E4620" s="28">
        <v>294.13200000000001</v>
      </c>
    </row>
    <row r="4621" spans="4:5" x14ac:dyDescent="0.25">
      <c r="D4621" s="31">
        <v>-896.15300000000002</v>
      </c>
      <c r="E4621" s="28">
        <v>294.23700000000002</v>
      </c>
    </row>
    <row r="4622" spans="4:5" x14ac:dyDescent="0.25">
      <c r="D4622" s="31">
        <v>-896.13699999999994</v>
      </c>
      <c r="E4622" s="28">
        <v>294.34300000000002</v>
      </c>
    </row>
    <row r="4623" spans="4:5" x14ac:dyDescent="0.25">
      <c r="D4623" s="31">
        <v>-896.12099999999998</v>
      </c>
      <c r="E4623" s="28">
        <v>294.44799999999998</v>
      </c>
    </row>
    <row r="4624" spans="4:5" x14ac:dyDescent="0.25">
      <c r="D4624" s="31">
        <v>-896.10500000000002</v>
      </c>
      <c r="E4624" s="28">
        <v>294.553</v>
      </c>
    </row>
    <row r="4625" spans="4:5" x14ac:dyDescent="0.25">
      <c r="D4625" s="31">
        <v>-896.08900000000006</v>
      </c>
      <c r="E4625" s="28">
        <v>294.65899999999999</v>
      </c>
    </row>
    <row r="4626" spans="4:5" x14ac:dyDescent="0.25">
      <c r="D4626" s="31">
        <v>-896.07299999999998</v>
      </c>
      <c r="E4626" s="28">
        <v>294.76400000000001</v>
      </c>
    </row>
    <row r="4627" spans="4:5" x14ac:dyDescent="0.25">
      <c r="D4627" s="31">
        <v>-896.05700000000002</v>
      </c>
      <c r="E4627" s="28">
        <v>294.86900000000003</v>
      </c>
    </row>
    <row r="4628" spans="4:5" x14ac:dyDescent="0.25">
      <c r="D4628" s="31">
        <v>-896.04100000000005</v>
      </c>
      <c r="E4628" s="28">
        <v>294.97399999999999</v>
      </c>
    </row>
    <row r="4629" spans="4:5" x14ac:dyDescent="0.25">
      <c r="D4629" s="31">
        <v>-896.02499999999998</v>
      </c>
      <c r="E4629" s="28">
        <v>295.08</v>
      </c>
    </row>
    <row r="4630" spans="4:5" x14ac:dyDescent="0.25">
      <c r="D4630" s="31">
        <v>-896.00900000000001</v>
      </c>
      <c r="E4630" s="28">
        <v>295.185</v>
      </c>
    </row>
    <row r="4631" spans="4:5" x14ac:dyDescent="0.25">
      <c r="D4631" s="31">
        <v>-895.99300000000005</v>
      </c>
      <c r="E4631" s="28">
        <v>295.29000000000002</v>
      </c>
    </row>
    <row r="4632" spans="4:5" x14ac:dyDescent="0.25">
      <c r="D4632" s="31">
        <v>-895.97699999999998</v>
      </c>
      <c r="E4632" s="28">
        <v>295.39499999999998</v>
      </c>
    </row>
    <row r="4633" spans="4:5" x14ac:dyDescent="0.25">
      <c r="D4633" s="31">
        <v>-895.96100000000001</v>
      </c>
      <c r="E4633" s="28">
        <v>295.5</v>
      </c>
    </row>
    <row r="4634" spans="4:5" x14ac:dyDescent="0.25">
      <c r="D4634" s="31">
        <v>-895.94500000000005</v>
      </c>
      <c r="E4634" s="28">
        <v>295.60500000000002</v>
      </c>
    </row>
    <row r="4635" spans="4:5" x14ac:dyDescent="0.25">
      <c r="D4635" s="31">
        <v>-895.92899999999997</v>
      </c>
      <c r="E4635" s="28">
        <v>295.71100000000001</v>
      </c>
    </row>
    <row r="4636" spans="4:5" x14ac:dyDescent="0.25">
      <c r="D4636" s="31">
        <v>-895.91300000000001</v>
      </c>
      <c r="E4636" s="28">
        <v>295.81599999999997</v>
      </c>
    </row>
    <row r="4637" spans="4:5" x14ac:dyDescent="0.25">
      <c r="D4637" s="31">
        <v>-895.89700000000005</v>
      </c>
      <c r="E4637" s="28">
        <v>295.92099999999999</v>
      </c>
    </row>
    <row r="4638" spans="4:5" x14ac:dyDescent="0.25">
      <c r="D4638" s="31">
        <v>-895.88099999999997</v>
      </c>
      <c r="E4638" s="28">
        <v>296.02600000000001</v>
      </c>
    </row>
    <row r="4639" spans="4:5" x14ac:dyDescent="0.25">
      <c r="D4639" s="31">
        <v>-895.86500000000001</v>
      </c>
      <c r="E4639" s="28">
        <v>296.13099999999997</v>
      </c>
    </row>
    <row r="4640" spans="4:5" x14ac:dyDescent="0.25">
      <c r="D4640" s="31">
        <v>-895.84900000000005</v>
      </c>
      <c r="E4640" s="28">
        <v>296.23599999999999</v>
      </c>
    </row>
    <row r="4641" spans="4:5" x14ac:dyDescent="0.25">
      <c r="D4641" s="31">
        <v>-895.83299999999997</v>
      </c>
      <c r="E4641" s="28">
        <v>296.34100000000001</v>
      </c>
    </row>
    <row r="4642" spans="4:5" x14ac:dyDescent="0.25">
      <c r="D4642" s="31">
        <v>-895.81700000000001</v>
      </c>
      <c r="E4642" s="28">
        <v>296.44600000000003</v>
      </c>
    </row>
    <row r="4643" spans="4:5" x14ac:dyDescent="0.25">
      <c r="D4643" s="31">
        <v>-895.80100000000004</v>
      </c>
      <c r="E4643" s="28">
        <v>296.55099999999999</v>
      </c>
    </row>
    <row r="4644" spans="4:5" x14ac:dyDescent="0.25">
      <c r="D4644" s="31">
        <v>-895.78499999999997</v>
      </c>
      <c r="E4644" s="28">
        <v>296.65600000000001</v>
      </c>
    </row>
    <row r="4645" spans="4:5" x14ac:dyDescent="0.25">
      <c r="D4645" s="31">
        <v>-895.76900000000001</v>
      </c>
      <c r="E4645" s="28">
        <v>296.76100000000002</v>
      </c>
    </row>
    <row r="4646" spans="4:5" x14ac:dyDescent="0.25">
      <c r="D4646" s="31">
        <v>-895.75300000000004</v>
      </c>
      <c r="E4646" s="28">
        <v>296.86599999999999</v>
      </c>
    </row>
    <row r="4647" spans="4:5" x14ac:dyDescent="0.25">
      <c r="D4647" s="31">
        <v>-895.73699999999997</v>
      </c>
      <c r="E4647" s="28">
        <v>296.971</v>
      </c>
    </row>
    <row r="4648" spans="4:5" x14ac:dyDescent="0.25">
      <c r="D4648" s="31">
        <v>-895.721</v>
      </c>
      <c r="E4648" s="28">
        <v>297.07600000000002</v>
      </c>
    </row>
    <row r="4649" spans="4:5" x14ac:dyDescent="0.25">
      <c r="D4649" s="31">
        <v>-895.70500000000004</v>
      </c>
      <c r="E4649" s="28">
        <v>297.18</v>
      </c>
    </row>
    <row r="4650" spans="4:5" x14ac:dyDescent="0.25">
      <c r="D4650" s="31">
        <v>-895.68899999999996</v>
      </c>
      <c r="E4650" s="28">
        <v>297.28500000000003</v>
      </c>
    </row>
    <row r="4651" spans="4:5" x14ac:dyDescent="0.25">
      <c r="D4651" s="31">
        <v>-895.673</v>
      </c>
      <c r="E4651" s="28">
        <v>297.39</v>
      </c>
    </row>
    <row r="4652" spans="4:5" x14ac:dyDescent="0.25">
      <c r="D4652" s="31">
        <v>-895.65700000000004</v>
      </c>
      <c r="E4652" s="28">
        <v>297.495</v>
      </c>
    </row>
    <row r="4653" spans="4:5" x14ac:dyDescent="0.25">
      <c r="D4653" s="31">
        <v>-895.64099999999996</v>
      </c>
      <c r="E4653" s="28">
        <v>297.60000000000002</v>
      </c>
    </row>
    <row r="4654" spans="4:5" x14ac:dyDescent="0.25">
      <c r="D4654" s="31">
        <v>-895.625</v>
      </c>
      <c r="E4654" s="28">
        <v>297.70499999999998</v>
      </c>
    </row>
    <row r="4655" spans="4:5" x14ac:dyDescent="0.25">
      <c r="D4655" s="31">
        <v>-895.60900000000004</v>
      </c>
      <c r="E4655" s="28">
        <v>297.80900000000003</v>
      </c>
    </row>
    <row r="4656" spans="4:5" x14ac:dyDescent="0.25">
      <c r="D4656" s="31">
        <v>-895.59299999999996</v>
      </c>
      <c r="E4656" s="28">
        <v>297.91399999999999</v>
      </c>
    </row>
    <row r="4657" spans="4:5" x14ac:dyDescent="0.25">
      <c r="D4657" s="31">
        <v>-895.577</v>
      </c>
      <c r="E4657" s="28">
        <v>298.01900000000001</v>
      </c>
    </row>
    <row r="4658" spans="4:5" x14ac:dyDescent="0.25">
      <c r="D4658" s="31">
        <v>-895.56100000000004</v>
      </c>
      <c r="E4658" s="28">
        <v>298.12400000000002</v>
      </c>
    </row>
    <row r="4659" spans="4:5" x14ac:dyDescent="0.25">
      <c r="D4659" s="31">
        <v>-895.54499999999996</v>
      </c>
      <c r="E4659" s="28">
        <v>298.22800000000001</v>
      </c>
    </row>
    <row r="4660" spans="4:5" x14ac:dyDescent="0.25">
      <c r="D4660" s="31">
        <v>-895.529</v>
      </c>
      <c r="E4660" s="28">
        <v>298.33300000000003</v>
      </c>
    </row>
    <row r="4661" spans="4:5" x14ac:dyDescent="0.25">
      <c r="D4661" s="31">
        <v>-895.51300000000003</v>
      </c>
      <c r="E4661" s="28">
        <v>298.43799999999999</v>
      </c>
    </row>
    <row r="4662" spans="4:5" x14ac:dyDescent="0.25">
      <c r="D4662" s="31">
        <v>-895.49699999999996</v>
      </c>
      <c r="E4662" s="28">
        <v>298.54199999999997</v>
      </c>
    </row>
    <row r="4663" spans="4:5" x14ac:dyDescent="0.25">
      <c r="D4663" s="31">
        <v>-895.48099999999999</v>
      </c>
      <c r="E4663" s="28">
        <v>298.64699999999999</v>
      </c>
    </row>
    <row r="4664" spans="4:5" x14ac:dyDescent="0.25">
      <c r="D4664" s="31">
        <v>-895.46500000000003</v>
      </c>
      <c r="E4664" s="28">
        <v>298.75099999999998</v>
      </c>
    </row>
    <row r="4665" spans="4:5" x14ac:dyDescent="0.25">
      <c r="D4665" s="31">
        <v>-895.44899999999996</v>
      </c>
      <c r="E4665" s="28">
        <v>298.85599999999999</v>
      </c>
    </row>
    <row r="4666" spans="4:5" x14ac:dyDescent="0.25">
      <c r="D4666" s="31">
        <v>-895.43299999999999</v>
      </c>
      <c r="E4666" s="28">
        <v>298.96100000000001</v>
      </c>
    </row>
    <row r="4667" spans="4:5" x14ac:dyDescent="0.25">
      <c r="D4667" s="31">
        <v>-895.41700000000003</v>
      </c>
      <c r="E4667" s="28">
        <v>299.065</v>
      </c>
    </row>
    <row r="4668" spans="4:5" x14ac:dyDescent="0.25">
      <c r="D4668" s="31">
        <v>-895.40099999999995</v>
      </c>
      <c r="E4668" s="28">
        <v>299.17</v>
      </c>
    </row>
    <row r="4669" spans="4:5" x14ac:dyDescent="0.25">
      <c r="D4669" s="31">
        <v>-895.38499999999999</v>
      </c>
      <c r="E4669" s="28">
        <v>299.274</v>
      </c>
    </row>
    <row r="4670" spans="4:5" x14ac:dyDescent="0.25">
      <c r="D4670" s="31">
        <v>-895.36900000000003</v>
      </c>
      <c r="E4670" s="28">
        <v>299.37900000000002</v>
      </c>
    </row>
    <row r="4671" spans="4:5" x14ac:dyDescent="0.25">
      <c r="D4671" s="31">
        <v>-895.35299999999995</v>
      </c>
      <c r="E4671" s="28">
        <v>299.483</v>
      </c>
    </row>
    <row r="4672" spans="4:5" x14ac:dyDescent="0.25">
      <c r="D4672" s="31">
        <v>-895.33699999999999</v>
      </c>
      <c r="E4672" s="28">
        <v>299.58800000000002</v>
      </c>
    </row>
    <row r="4673" spans="4:5" x14ac:dyDescent="0.25">
      <c r="D4673" s="31">
        <v>-895.32100000000003</v>
      </c>
      <c r="E4673" s="28">
        <v>299.69200000000001</v>
      </c>
    </row>
    <row r="4674" spans="4:5" x14ac:dyDescent="0.25">
      <c r="D4674" s="31">
        <v>-895.30499999999995</v>
      </c>
      <c r="E4674" s="28">
        <v>299.79599999999999</v>
      </c>
    </row>
    <row r="4675" spans="4:5" x14ac:dyDescent="0.25">
      <c r="D4675" s="31">
        <v>-895.28899999999999</v>
      </c>
      <c r="E4675" s="28">
        <v>299.90100000000001</v>
      </c>
    </row>
    <row r="4676" spans="4:5" x14ac:dyDescent="0.25">
      <c r="D4676" s="31">
        <v>-895.27300000000002</v>
      </c>
      <c r="E4676" s="28">
        <v>300.005</v>
      </c>
    </row>
    <row r="4677" spans="4:5" x14ac:dyDescent="0.25">
      <c r="D4677" s="31">
        <v>-895.25699999999995</v>
      </c>
      <c r="E4677" s="28">
        <v>300.11</v>
      </c>
    </row>
    <row r="4678" spans="4:5" x14ac:dyDescent="0.25">
      <c r="D4678" s="31">
        <v>-895.24099999999999</v>
      </c>
      <c r="E4678" s="28">
        <v>300.214</v>
      </c>
    </row>
    <row r="4679" spans="4:5" x14ac:dyDescent="0.25">
      <c r="D4679" s="31">
        <v>-895.22500000000002</v>
      </c>
      <c r="E4679" s="28">
        <v>300.31799999999998</v>
      </c>
    </row>
    <row r="4680" spans="4:5" x14ac:dyDescent="0.25">
      <c r="D4680" s="31">
        <v>-895.20899999999995</v>
      </c>
      <c r="E4680" s="28">
        <v>300.423</v>
      </c>
    </row>
    <row r="4681" spans="4:5" x14ac:dyDescent="0.25">
      <c r="D4681" s="31">
        <v>-895.19299999999998</v>
      </c>
      <c r="E4681" s="28">
        <v>300.52699999999999</v>
      </c>
    </row>
    <row r="4682" spans="4:5" x14ac:dyDescent="0.25">
      <c r="D4682" s="31">
        <v>-895.17700000000002</v>
      </c>
      <c r="E4682" s="28">
        <v>300.63099999999997</v>
      </c>
    </row>
    <row r="4683" spans="4:5" x14ac:dyDescent="0.25">
      <c r="D4683" s="31">
        <v>-895.16099999999994</v>
      </c>
      <c r="E4683" s="28">
        <v>300.73500000000001</v>
      </c>
    </row>
    <row r="4684" spans="4:5" x14ac:dyDescent="0.25">
      <c r="D4684" s="31">
        <v>-895.14499999999998</v>
      </c>
      <c r="E4684" s="28">
        <v>300.83999999999997</v>
      </c>
    </row>
    <row r="4685" spans="4:5" x14ac:dyDescent="0.25">
      <c r="D4685" s="31">
        <v>-895.12900000000002</v>
      </c>
      <c r="E4685" s="28">
        <v>300.94400000000002</v>
      </c>
    </row>
    <row r="4686" spans="4:5" x14ac:dyDescent="0.25">
      <c r="D4686" s="31">
        <v>-895.11300000000006</v>
      </c>
      <c r="E4686" s="28">
        <v>301.048</v>
      </c>
    </row>
    <row r="4687" spans="4:5" x14ac:dyDescent="0.25">
      <c r="D4687" s="31">
        <v>-895.09699999999998</v>
      </c>
      <c r="E4687" s="28">
        <v>301.15199999999999</v>
      </c>
    </row>
    <row r="4688" spans="4:5" x14ac:dyDescent="0.25">
      <c r="D4688" s="31">
        <v>-895.08100000000002</v>
      </c>
      <c r="E4688" s="28">
        <v>301.25599999999997</v>
      </c>
    </row>
    <row r="4689" spans="4:5" x14ac:dyDescent="0.25">
      <c r="D4689" s="31">
        <v>-895.06500000000005</v>
      </c>
      <c r="E4689" s="28">
        <v>301.36099999999999</v>
      </c>
    </row>
    <row r="4690" spans="4:5" x14ac:dyDescent="0.25">
      <c r="D4690" s="31">
        <v>-895.04899999999998</v>
      </c>
      <c r="E4690" s="28">
        <v>301.46499999999997</v>
      </c>
    </row>
    <row r="4691" spans="4:5" x14ac:dyDescent="0.25">
      <c r="D4691" s="31">
        <v>-895.03300000000002</v>
      </c>
      <c r="E4691" s="28">
        <v>301.56900000000002</v>
      </c>
    </row>
    <row r="4692" spans="4:5" x14ac:dyDescent="0.25">
      <c r="D4692" s="31">
        <v>-895.01700000000005</v>
      </c>
      <c r="E4692" s="28">
        <v>301.673</v>
      </c>
    </row>
    <row r="4693" spans="4:5" x14ac:dyDescent="0.25">
      <c r="D4693" s="31">
        <v>-895.00099999999998</v>
      </c>
      <c r="E4693" s="28">
        <v>301.77699999999999</v>
      </c>
    </row>
    <row r="4694" spans="4:5" x14ac:dyDescent="0.25">
      <c r="D4694" s="31">
        <v>-894.98500000000001</v>
      </c>
      <c r="E4694" s="28">
        <v>301.88099999999997</v>
      </c>
    </row>
    <row r="4695" spans="4:5" x14ac:dyDescent="0.25">
      <c r="D4695" s="31">
        <v>-894.96900000000005</v>
      </c>
      <c r="E4695" s="28">
        <v>301.98500000000001</v>
      </c>
    </row>
    <row r="4696" spans="4:5" x14ac:dyDescent="0.25">
      <c r="D4696" s="31">
        <v>-894.95299999999997</v>
      </c>
      <c r="E4696" s="28">
        <v>302.089</v>
      </c>
    </row>
    <row r="4697" spans="4:5" x14ac:dyDescent="0.25">
      <c r="D4697" s="31">
        <v>-894.93700000000001</v>
      </c>
      <c r="E4697" s="28">
        <v>302.19299999999998</v>
      </c>
    </row>
    <row r="4698" spans="4:5" x14ac:dyDescent="0.25">
      <c r="D4698" s="31">
        <v>-894.92100000000005</v>
      </c>
      <c r="E4698" s="28">
        <v>302.29700000000003</v>
      </c>
    </row>
    <row r="4699" spans="4:5" x14ac:dyDescent="0.25">
      <c r="D4699" s="31">
        <v>-894.90499999999997</v>
      </c>
      <c r="E4699" s="28">
        <v>302.40100000000001</v>
      </c>
    </row>
    <row r="4700" spans="4:5" x14ac:dyDescent="0.25">
      <c r="D4700" s="31">
        <v>-894.88900000000001</v>
      </c>
      <c r="E4700" s="28">
        <v>302.505</v>
      </c>
    </row>
    <row r="4701" spans="4:5" x14ac:dyDescent="0.25">
      <c r="D4701" s="31">
        <v>-894.87300000000005</v>
      </c>
      <c r="E4701" s="28">
        <v>302.60899999999998</v>
      </c>
    </row>
    <row r="4702" spans="4:5" x14ac:dyDescent="0.25">
      <c r="D4702" s="31">
        <v>-894.85699999999997</v>
      </c>
      <c r="E4702" s="28">
        <v>302.71300000000002</v>
      </c>
    </row>
    <row r="4703" spans="4:5" x14ac:dyDescent="0.25">
      <c r="D4703" s="31">
        <v>-894.84100000000001</v>
      </c>
      <c r="E4703" s="28">
        <v>302.81700000000001</v>
      </c>
    </row>
    <row r="4704" spans="4:5" x14ac:dyDescent="0.25">
      <c r="D4704" s="31">
        <v>-894.82500000000005</v>
      </c>
      <c r="E4704" s="28">
        <v>302.92099999999999</v>
      </c>
    </row>
    <row r="4705" spans="4:5" x14ac:dyDescent="0.25">
      <c r="D4705" s="31">
        <v>-894.80899999999997</v>
      </c>
      <c r="E4705" s="28">
        <v>303.02499999999998</v>
      </c>
    </row>
    <row r="4706" spans="4:5" x14ac:dyDescent="0.25">
      <c r="D4706" s="31">
        <v>-894.79300000000001</v>
      </c>
      <c r="E4706" s="28">
        <v>303.12799999999999</v>
      </c>
    </row>
    <row r="4707" spans="4:5" x14ac:dyDescent="0.25">
      <c r="D4707" s="31">
        <v>-894.77700000000004</v>
      </c>
      <c r="E4707" s="28">
        <v>303.23200000000003</v>
      </c>
    </row>
    <row r="4708" spans="4:5" x14ac:dyDescent="0.25">
      <c r="D4708" s="31">
        <v>-894.76099999999997</v>
      </c>
      <c r="E4708" s="28">
        <v>303.33600000000001</v>
      </c>
    </row>
    <row r="4709" spans="4:5" x14ac:dyDescent="0.25">
      <c r="D4709" s="31">
        <v>-894.745</v>
      </c>
      <c r="E4709" s="28">
        <v>303.44</v>
      </c>
    </row>
    <row r="4710" spans="4:5" x14ac:dyDescent="0.25">
      <c r="D4710" s="31">
        <v>-894.72900000000004</v>
      </c>
      <c r="E4710" s="28">
        <v>303.54399999999998</v>
      </c>
    </row>
    <row r="4711" spans="4:5" x14ac:dyDescent="0.25">
      <c r="D4711" s="31">
        <v>-894.71299999999997</v>
      </c>
      <c r="E4711" s="28">
        <v>303.64699999999999</v>
      </c>
    </row>
    <row r="4712" spans="4:5" x14ac:dyDescent="0.25">
      <c r="D4712" s="31">
        <v>-894.697</v>
      </c>
      <c r="E4712" s="28">
        <v>303.75099999999998</v>
      </c>
    </row>
    <row r="4713" spans="4:5" x14ac:dyDescent="0.25">
      <c r="D4713" s="31">
        <v>-894.68100000000004</v>
      </c>
      <c r="E4713" s="28">
        <v>303.85500000000002</v>
      </c>
    </row>
    <row r="4714" spans="4:5" x14ac:dyDescent="0.25">
      <c r="D4714" s="31">
        <v>-894.66499999999996</v>
      </c>
      <c r="E4714" s="28">
        <v>303.95800000000003</v>
      </c>
    </row>
    <row r="4715" spans="4:5" x14ac:dyDescent="0.25">
      <c r="D4715" s="31">
        <v>-894.649</v>
      </c>
      <c r="E4715" s="28">
        <v>304.06200000000001</v>
      </c>
    </row>
    <row r="4716" spans="4:5" x14ac:dyDescent="0.25">
      <c r="D4716" s="31">
        <v>-894.63300000000004</v>
      </c>
      <c r="E4716" s="28">
        <v>304.166</v>
      </c>
    </row>
    <row r="4717" spans="4:5" x14ac:dyDescent="0.25">
      <c r="D4717" s="31">
        <v>-894.61699999999996</v>
      </c>
      <c r="E4717" s="28">
        <v>304.26900000000001</v>
      </c>
    </row>
    <row r="4718" spans="4:5" x14ac:dyDescent="0.25">
      <c r="D4718" s="31">
        <v>-894.601</v>
      </c>
      <c r="E4718" s="28">
        <v>304.37299999999999</v>
      </c>
    </row>
    <row r="4719" spans="4:5" x14ac:dyDescent="0.25">
      <c r="D4719" s="31">
        <v>-894.58500000000004</v>
      </c>
      <c r="E4719" s="28">
        <v>304.47699999999998</v>
      </c>
    </row>
    <row r="4720" spans="4:5" x14ac:dyDescent="0.25">
      <c r="D4720" s="31">
        <v>-894.56899999999996</v>
      </c>
      <c r="E4720" s="28">
        <v>304.58</v>
      </c>
    </row>
    <row r="4721" spans="4:5" x14ac:dyDescent="0.25">
      <c r="D4721" s="31">
        <v>-894.553</v>
      </c>
      <c r="E4721" s="28">
        <v>304.68400000000003</v>
      </c>
    </row>
    <row r="4722" spans="4:5" x14ac:dyDescent="0.25">
      <c r="D4722" s="31">
        <v>-894.53700000000003</v>
      </c>
      <c r="E4722" s="28">
        <v>304.78699999999998</v>
      </c>
    </row>
    <row r="4723" spans="4:5" x14ac:dyDescent="0.25">
      <c r="D4723" s="31">
        <v>-894.52099999999996</v>
      </c>
      <c r="E4723" s="28">
        <v>304.89100000000002</v>
      </c>
    </row>
    <row r="4724" spans="4:5" x14ac:dyDescent="0.25">
      <c r="D4724" s="31">
        <v>-894.505</v>
      </c>
      <c r="E4724" s="28">
        <v>304.99400000000003</v>
      </c>
    </row>
    <row r="4725" spans="4:5" x14ac:dyDescent="0.25">
      <c r="D4725" s="31">
        <v>-894.49</v>
      </c>
      <c r="E4725" s="28">
        <v>305.09800000000001</v>
      </c>
    </row>
    <row r="4726" spans="4:5" x14ac:dyDescent="0.25">
      <c r="D4726" s="31">
        <v>-894.47400000000005</v>
      </c>
      <c r="E4726" s="28">
        <v>305.20100000000002</v>
      </c>
    </row>
    <row r="4727" spans="4:5" x14ac:dyDescent="0.25">
      <c r="D4727" s="31">
        <v>-894.45799999999997</v>
      </c>
      <c r="E4727" s="28">
        <v>305.30500000000001</v>
      </c>
    </row>
    <row r="4728" spans="4:5" x14ac:dyDescent="0.25">
      <c r="D4728" s="31">
        <v>-894.44200000000001</v>
      </c>
      <c r="E4728" s="28">
        <v>305.40800000000002</v>
      </c>
    </row>
    <row r="4729" spans="4:5" x14ac:dyDescent="0.25">
      <c r="D4729" s="31">
        <v>-894.42600000000004</v>
      </c>
      <c r="E4729" s="28">
        <v>305.512</v>
      </c>
    </row>
    <row r="4730" spans="4:5" x14ac:dyDescent="0.25">
      <c r="D4730" s="31">
        <v>-894.41</v>
      </c>
      <c r="E4730" s="28">
        <v>305.61500000000001</v>
      </c>
    </row>
    <row r="4731" spans="4:5" x14ac:dyDescent="0.25">
      <c r="D4731" s="31">
        <v>-894.39400000000001</v>
      </c>
      <c r="E4731" s="28">
        <v>305.71800000000002</v>
      </c>
    </row>
    <row r="4732" spans="4:5" x14ac:dyDescent="0.25">
      <c r="D4732" s="31">
        <v>-894.37800000000004</v>
      </c>
      <c r="E4732" s="28">
        <v>305.822</v>
      </c>
    </row>
    <row r="4733" spans="4:5" x14ac:dyDescent="0.25">
      <c r="D4733" s="31">
        <v>-894.36199999999997</v>
      </c>
      <c r="E4733" s="28">
        <v>305.92500000000001</v>
      </c>
    </row>
    <row r="4734" spans="4:5" x14ac:dyDescent="0.25">
      <c r="D4734" s="31">
        <v>-894.346</v>
      </c>
      <c r="E4734" s="28">
        <v>306.02800000000002</v>
      </c>
    </row>
    <row r="4735" spans="4:5" x14ac:dyDescent="0.25">
      <c r="D4735" s="31">
        <v>-894.33</v>
      </c>
      <c r="E4735" s="28">
        <v>306.13200000000001</v>
      </c>
    </row>
    <row r="4736" spans="4:5" x14ac:dyDescent="0.25">
      <c r="D4736" s="31">
        <v>-894.31399999999996</v>
      </c>
      <c r="E4736" s="28">
        <v>306.23500000000001</v>
      </c>
    </row>
    <row r="4737" spans="4:5" x14ac:dyDescent="0.25">
      <c r="D4737" s="31">
        <v>-894.298</v>
      </c>
      <c r="E4737" s="28">
        <v>306.33800000000002</v>
      </c>
    </row>
    <row r="4738" spans="4:5" x14ac:dyDescent="0.25">
      <c r="D4738" s="31">
        <v>-894.28200000000004</v>
      </c>
      <c r="E4738" s="28">
        <v>306.44099999999997</v>
      </c>
    </row>
    <row r="4739" spans="4:5" x14ac:dyDescent="0.25">
      <c r="D4739" s="31">
        <v>-894.26599999999996</v>
      </c>
      <c r="E4739" s="28">
        <v>306.54500000000002</v>
      </c>
    </row>
    <row r="4740" spans="4:5" x14ac:dyDescent="0.25">
      <c r="D4740" s="31">
        <v>-894.25</v>
      </c>
      <c r="E4740" s="28">
        <v>306.64800000000002</v>
      </c>
    </row>
    <row r="4741" spans="4:5" x14ac:dyDescent="0.25">
      <c r="D4741" s="31">
        <v>-894.23400000000004</v>
      </c>
      <c r="E4741" s="28">
        <v>306.75099999999998</v>
      </c>
    </row>
    <row r="4742" spans="4:5" x14ac:dyDescent="0.25">
      <c r="D4742" s="31">
        <v>-894.21799999999996</v>
      </c>
      <c r="E4742" s="28">
        <v>306.85399999999998</v>
      </c>
    </row>
    <row r="4743" spans="4:5" x14ac:dyDescent="0.25">
      <c r="D4743" s="31">
        <v>-894.202</v>
      </c>
      <c r="E4743" s="28">
        <v>306.95800000000003</v>
      </c>
    </row>
    <row r="4744" spans="4:5" x14ac:dyDescent="0.25">
      <c r="D4744" s="31">
        <v>-894.18600000000004</v>
      </c>
      <c r="E4744" s="28">
        <v>307.06099999999998</v>
      </c>
    </row>
    <row r="4745" spans="4:5" x14ac:dyDescent="0.25">
      <c r="D4745" s="31">
        <v>-894.17</v>
      </c>
      <c r="E4745" s="28">
        <v>307.16399999999999</v>
      </c>
    </row>
    <row r="4746" spans="4:5" x14ac:dyDescent="0.25">
      <c r="D4746" s="31">
        <v>-894.154</v>
      </c>
      <c r="E4746" s="28">
        <v>307.267</v>
      </c>
    </row>
    <row r="4747" spans="4:5" x14ac:dyDescent="0.25">
      <c r="D4747" s="31">
        <v>-894.13800000000003</v>
      </c>
      <c r="E4747" s="28">
        <v>307.37</v>
      </c>
    </row>
    <row r="4748" spans="4:5" x14ac:dyDescent="0.25">
      <c r="D4748" s="31">
        <v>-894.12199999999996</v>
      </c>
      <c r="E4748" s="28">
        <v>307.47300000000001</v>
      </c>
    </row>
    <row r="4749" spans="4:5" x14ac:dyDescent="0.25">
      <c r="D4749" s="31">
        <v>-894.10599999999999</v>
      </c>
      <c r="E4749" s="28">
        <v>307.57600000000002</v>
      </c>
    </row>
    <row r="4750" spans="4:5" x14ac:dyDescent="0.25">
      <c r="D4750" s="31">
        <v>-894.09</v>
      </c>
      <c r="E4750" s="28">
        <v>307.67899999999997</v>
      </c>
    </row>
    <row r="4751" spans="4:5" x14ac:dyDescent="0.25">
      <c r="D4751" s="31">
        <v>-894.07399999999996</v>
      </c>
      <c r="E4751" s="28">
        <v>307.78199999999998</v>
      </c>
    </row>
    <row r="4752" spans="4:5" x14ac:dyDescent="0.25">
      <c r="D4752" s="31">
        <v>-894.05799999999999</v>
      </c>
      <c r="E4752" s="28">
        <v>307.88499999999999</v>
      </c>
    </row>
    <row r="4753" spans="4:5" x14ac:dyDescent="0.25">
      <c r="D4753" s="31">
        <v>-894.04200000000003</v>
      </c>
      <c r="E4753" s="28">
        <v>307.988</v>
      </c>
    </row>
    <row r="4754" spans="4:5" x14ac:dyDescent="0.25">
      <c r="D4754" s="31">
        <v>-894.02599999999995</v>
      </c>
      <c r="E4754" s="28">
        <v>308.09100000000001</v>
      </c>
    </row>
    <row r="4755" spans="4:5" x14ac:dyDescent="0.25">
      <c r="D4755" s="31">
        <v>-894.01</v>
      </c>
      <c r="E4755" s="28">
        <v>308.19400000000002</v>
      </c>
    </row>
    <row r="4756" spans="4:5" x14ac:dyDescent="0.25">
      <c r="D4756" s="31">
        <v>-893.99400000000003</v>
      </c>
      <c r="E4756" s="28">
        <v>308.29700000000003</v>
      </c>
    </row>
    <row r="4757" spans="4:5" x14ac:dyDescent="0.25">
      <c r="D4757" s="31">
        <v>-893.97799999999995</v>
      </c>
      <c r="E4757" s="28">
        <v>308.39999999999998</v>
      </c>
    </row>
    <row r="4758" spans="4:5" x14ac:dyDescent="0.25">
      <c r="D4758" s="31">
        <v>-893.96199999999999</v>
      </c>
      <c r="E4758" s="28">
        <v>308.50299999999999</v>
      </c>
    </row>
    <row r="4759" spans="4:5" x14ac:dyDescent="0.25">
      <c r="D4759" s="31">
        <v>-893.94600000000003</v>
      </c>
      <c r="E4759" s="28">
        <v>308.60599999999999</v>
      </c>
    </row>
    <row r="4760" spans="4:5" x14ac:dyDescent="0.25">
      <c r="D4760" s="31">
        <v>-893.93</v>
      </c>
      <c r="E4760" s="28">
        <v>308.70800000000003</v>
      </c>
    </row>
    <row r="4761" spans="4:5" x14ac:dyDescent="0.25">
      <c r="D4761" s="31">
        <v>-893.91399999999999</v>
      </c>
      <c r="E4761" s="28">
        <v>308.81099999999998</v>
      </c>
    </row>
    <row r="4762" spans="4:5" x14ac:dyDescent="0.25">
      <c r="D4762" s="31">
        <v>-893.89800000000002</v>
      </c>
      <c r="E4762" s="28">
        <v>308.91399999999999</v>
      </c>
    </row>
    <row r="4763" spans="4:5" x14ac:dyDescent="0.25">
      <c r="D4763" s="31">
        <v>-893.88199999999995</v>
      </c>
      <c r="E4763" s="28">
        <v>309.017</v>
      </c>
    </row>
    <row r="4764" spans="4:5" x14ac:dyDescent="0.25">
      <c r="D4764" s="31">
        <v>-893.86599999999999</v>
      </c>
      <c r="E4764" s="28">
        <v>309.12</v>
      </c>
    </row>
    <row r="4765" spans="4:5" x14ac:dyDescent="0.25">
      <c r="D4765" s="31">
        <v>-893.85</v>
      </c>
      <c r="E4765" s="28">
        <v>309.22199999999998</v>
      </c>
    </row>
    <row r="4766" spans="4:5" x14ac:dyDescent="0.25">
      <c r="D4766" s="31">
        <v>-893.83399999999995</v>
      </c>
      <c r="E4766" s="28">
        <v>309.32499999999999</v>
      </c>
    </row>
    <row r="4767" spans="4:5" x14ac:dyDescent="0.25">
      <c r="D4767" s="31">
        <v>-893.81799999999998</v>
      </c>
      <c r="E4767" s="28">
        <v>309.428</v>
      </c>
    </row>
    <row r="4768" spans="4:5" x14ac:dyDescent="0.25">
      <c r="D4768" s="31">
        <v>-893.80200000000002</v>
      </c>
      <c r="E4768" s="28">
        <v>309.52999999999997</v>
      </c>
    </row>
    <row r="4769" spans="4:5" x14ac:dyDescent="0.25">
      <c r="D4769" s="31">
        <v>-893.78599999999994</v>
      </c>
      <c r="E4769" s="28">
        <v>309.63299999999998</v>
      </c>
    </row>
    <row r="4770" spans="4:5" x14ac:dyDescent="0.25">
      <c r="D4770" s="31">
        <v>-893.77</v>
      </c>
      <c r="E4770" s="28">
        <v>309.73599999999999</v>
      </c>
    </row>
    <row r="4771" spans="4:5" x14ac:dyDescent="0.25">
      <c r="D4771" s="31">
        <v>-893.75400000000002</v>
      </c>
      <c r="E4771" s="28">
        <v>309.83800000000002</v>
      </c>
    </row>
    <row r="4772" spans="4:5" x14ac:dyDescent="0.25">
      <c r="D4772" s="31">
        <v>-893.73800000000006</v>
      </c>
      <c r="E4772" s="28">
        <v>309.94099999999997</v>
      </c>
    </row>
    <row r="4773" spans="4:5" x14ac:dyDescent="0.25">
      <c r="D4773" s="31">
        <v>-893.72199999999998</v>
      </c>
      <c r="E4773" s="28">
        <v>310.04399999999998</v>
      </c>
    </row>
    <row r="4774" spans="4:5" x14ac:dyDescent="0.25">
      <c r="D4774" s="31">
        <v>-893.70600000000002</v>
      </c>
      <c r="E4774" s="28">
        <v>310.14600000000002</v>
      </c>
    </row>
    <row r="4775" spans="4:5" x14ac:dyDescent="0.25">
      <c r="D4775" s="31">
        <v>-893.69</v>
      </c>
      <c r="E4775" s="28">
        <v>310.24900000000002</v>
      </c>
    </row>
    <row r="4776" spans="4:5" x14ac:dyDescent="0.25">
      <c r="D4776" s="31">
        <v>-893.67399999999998</v>
      </c>
      <c r="E4776" s="28">
        <v>310.351</v>
      </c>
    </row>
    <row r="4777" spans="4:5" x14ac:dyDescent="0.25">
      <c r="D4777" s="31">
        <v>-893.65800000000002</v>
      </c>
      <c r="E4777" s="28">
        <v>310.45400000000001</v>
      </c>
    </row>
    <row r="4778" spans="4:5" x14ac:dyDescent="0.25">
      <c r="D4778" s="31">
        <v>-893.64200000000005</v>
      </c>
      <c r="E4778" s="28">
        <v>310.55599999999998</v>
      </c>
    </row>
    <row r="4779" spans="4:5" x14ac:dyDescent="0.25">
      <c r="D4779" s="31">
        <v>-893.62599999999998</v>
      </c>
      <c r="E4779" s="28">
        <v>310.65899999999999</v>
      </c>
    </row>
    <row r="4780" spans="4:5" x14ac:dyDescent="0.25">
      <c r="D4780" s="31">
        <v>-893.61</v>
      </c>
      <c r="E4780" s="28">
        <v>310.76100000000002</v>
      </c>
    </row>
    <row r="4781" spans="4:5" x14ac:dyDescent="0.25">
      <c r="D4781" s="31">
        <v>-893.59400000000005</v>
      </c>
      <c r="E4781" s="28">
        <v>310.86399999999998</v>
      </c>
    </row>
    <row r="4782" spans="4:5" x14ac:dyDescent="0.25">
      <c r="D4782" s="31">
        <v>-893.57799999999997</v>
      </c>
      <c r="E4782" s="28">
        <v>310.96600000000001</v>
      </c>
    </row>
    <row r="4783" spans="4:5" x14ac:dyDescent="0.25">
      <c r="D4783" s="31">
        <v>-893.56200000000001</v>
      </c>
      <c r="E4783" s="28">
        <v>311.06900000000002</v>
      </c>
    </row>
    <row r="4784" spans="4:5" x14ac:dyDescent="0.25">
      <c r="D4784" s="31">
        <v>-893.54600000000005</v>
      </c>
      <c r="E4784" s="28">
        <v>311.17099999999999</v>
      </c>
    </row>
    <row r="4785" spans="4:5" x14ac:dyDescent="0.25">
      <c r="D4785" s="31">
        <v>-893.53</v>
      </c>
      <c r="E4785" s="28">
        <v>311.27300000000002</v>
      </c>
    </row>
    <row r="4786" spans="4:5" x14ac:dyDescent="0.25">
      <c r="D4786" s="31">
        <v>-893.51400000000001</v>
      </c>
      <c r="E4786" s="28">
        <v>311.37599999999998</v>
      </c>
    </row>
    <row r="4787" spans="4:5" x14ac:dyDescent="0.25">
      <c r="D4787" s="31">
        <v>-893.49800000000005</v>
      </c>
      <c r="E4787" s="28">
        <v>311.47800000000001</v>
      </c>
    </row>
    <row r="4788" spans="4:5" x14ac:dyDescent="0.25">
      <c r="D4788" s="31">
        <v>-893.48199999999997</v>
      </c>
      <c r="E4788" s="28">
        <v>311.58100000000002</v>
      </c>
    </row>
    <row r="4789" spans="4:5" x14ac:dyDescent="0.25">
      <c r="D4789" s="31">
        <v>-893.46600000000001</v>
      </c>
      <c r="E4789" s="28">
        <v>311.68299999999999</v>
      </c>
    </row>
    <row r="4790" spans="4:5" x14ac:dyDescent="0.25">
      <c r="D4790" s="31">
        <v>-893.45</v>
      </c>
      <c r="E4790" s="28">
        <v>311.78500000000003</v>
      </c>
    </row>
    <row r="4791" spans="4:5" x14ac:dyDescent="0.25">
      <c r="D4791" s="31">
        <v>-893.43399999999997</v>
      </c>
      <c r="E4791" s="28">
        <v>311.887</v>
      </c>
    </row>
    <row r="4792" spans="4:5" x14ac:dyDescent="0.25">
      <c r="D4792" s="31">
        <v>-893.41800000000001</v>
      </c>
      <c r="E4792" s="28">
        <v>311.99</v>
      </c>
    </row>
    <row r="4793" spans="4:5" x14ac:dyDescent="0.25">
      <c r="D4793" s="31">
        <v>-893.40200000000004</v>
      </c>
      <c r="E4793" s="28">
        <v>312.09199999999998</v>
      </c>
    </row>
    <row r="4794" spans="4:5" x14ac:dyDescent="0.25">
      <c r="D4794" s="31">
        <v>-893.38599999999997</v>
      </c>
      <c r="E4794" s="28">
        <v>312.19400000000002</v>
      </c>
    </row>
    <row r="4795" spans="4:5" x14ac:dyDescent="0.25">
      <c r="D4795" s="31">
        <v>-893.37</v>
      </c>
      <c r="E4795" s="28">
        <v>312.29599999999999</v>
      </c>
    </row>
    <row r="4796" spans="4:5" x14ac:dyDescent="0.25">
      <c r="D4796" s="31">
        <v>-893.35400000000004</v>
      </c>
      <c r="E4796" s="28">
        <v>312.39800000000002</v>
      </c>
    </row>
    <row r="4797" spans="4:5" x14ac:dyDescent="0.25">
      <c r="D4797" s="31">
        <v>-893.33799999999997</v>
      </c>
      <c r="E4797" s="28">
        <v>312.50099999999998</v>
      </c>
    </row>
    <row r="4798" spans="4:5" x14ac:dyDescent="0.25">
      <c r="D4798" s="31">
        <v>-893.322</v>
      </c>
      <c r="E4798" s="28">
        <v>312.60300000000001</v>
      </c>
    </row>
    <row r="4799" spans="4:5" x14ac:dyDescent="0.25">
      <c r="D4799" s="31">
        <v>-893.30600000000004</v>
      </c>
      <c r="E4799" s="28">
        <v>312.70499999999998</v>
      </c>
    </row>
    <row r="4800" spans="4:5" x14ac:dyDescent="0.25">
      <c r="D4800" s="31">
        <v>-893.29</v>
      </c>
      <c r="E4800" s="28">
        <v>312.80700000000002</v>
      </c>
    </row>
    <row r="4801" spans="4:5" x14ac:dyDescent="0.25">
      <c r="D4801" s="31">
        <v>-893.274</v>
      </c>
      <c r="E4801" s="28">
        <v>312.90899999999999</v>
      </c>
    </row>
    <row r="4802" spans="4:5" x14ac:dyDescent="0.25">
      <c r="D4802" s="31">
        <v>-893.25800000000004</v>
      </c>
      <c r="E4802" s="28">
        <v>313.01100000000002</v>
      </c>
    </row>
    <row r="4803" spans="4:5" x14ac:dyDescent="0.25">
      <c r="D4803" s="31">
        <v>-893.24199999999996</v>
      </c>
      <c r="E4803" s="28">
        <v>313.113</v>
      </c>
    </row>
    <row r="4804" spans="4:5" x14ac:dyDescent="0.25">
      <c r="D4804" s="31">
        <v>-893.226</v>
      </c>
      <c r="E4804" s="28">
        <v>313.21499999999997</v>
      </c>
    </row>
    <row r="4805" spans="4:5" x14ac:dyDescent="0.25">
      <c r="D4805" s="31">
        <v>-893.21</v>
      </c>
      <c r="E4805" s="28">
        <v>313.31700000000001</v>
      </c>
    </row>
    <row r="4806" spans="4:5" x14ac:dyDescent="0.25">
      <c r="D4806" s="31">
        <v>-893.19399999999996</v>
      </c>
      <c r="E4806" s="28">
        <v>313.41899999999998</v>
      </c>
    </row>
    <row r="4807" spans="4:5" x14ac:dyDescent="0.25">
      <c r="D4807" s="31">
        <v>-893.178</v>
      </c>
      <c r="E4807" s="28">
        <v>313.52100000000002</v>
      </c>
    </row>
    <row r="4808" spans="4:5" x14ac:dyDescent="0.25">
      <c r="D4808" s="31">
        <v>-893.16200000000003</v>
      </c>
      <c r="E4808" s="28">
        <v>313.62299999999999</v>
      </c>
    </row>
    <row r="4809" spans="4:5" x14ac:dyDescent="0.25">
      <c r="D4809" s="31">
        <v>-893.14599999999996</v>
      </c>
      <c r="E4809" s="28">
        <v>313.72500000000002</v>
      </c>
    </row>
    <row r="4810" spans="4:5" x14ac:dyDescent="0.25">
      <c r="D4810" s="31">
        <v>-893.13</v>
      </c>
      <c r="E4810" s="28">
        <v>313.827</v>
      </c>
    </row>
    <row r="4811" spans="4:5" x14ac:dyDescent="0.25">
      <c r="D4811" s="31">
        <v>-893.11400000000003</v>
      </c>
      <c r="E4811" s="28">
        <v>313.92899999999997</v>
      </c>
    </row>
    <row r="4812" spans="4:5" x14ac:dyDescent="0.25">
      <c r="D4812" s="31">
        <v>-893.09799999999996</v>
      </c>
      <c r="E4812" s="28">
        <v>314.03100000000001</v>
      </c>
    </row>
    <row r="4813" spans="4:5" x14ac:dyDescent="0.25">
      <c r="D4813" s="31">
        <v>-893.08199999999999</v>
      </c>
      <c r="E4813" s="28">
        <v>314.13299999999998</v>
      </c>
    </row>
    <row r="4814" spans="4:5" x14ac:dyDescent="0.25">
      <c r="D4814" s="31">
        <v>-893.06600000000003</v>
      </c>
      <c r="E4814" s="28">
        <v>314.23399999999998</v>
      </c>
    </row>
    <row r="4815" spans="4:5" x14ac:dyDescent="0.25">
      <c r="D4815" s="31">
        <v>-893.05</v>
      </c>
      <c r="E4815" s="28">
        <v>314.33600000000001</v>
      </c>
    </row>
    <row r="4816" spans="4:5" x14ac:dyDescent="0.25">
      <c r="D4816" s="31">
        <v>-893.03399999999999</v>
      </c>
      <c r="E4816" s="28">
        <v>314.43799999999999</v>
      </c>
    </row>
    <row r="4817" spans="4:5" x14ac:dyDescent="0.25">
      <c r="D4817" s="31">
        <v>-893.01800000000003</v>
      </c>
      <c r="E4817" s="28">
        <v>314.54000000000002</v>
      </c>
    </row>
    <row r="4818" spans="4:5" x14ac:dyDescent="0.25">
      <c r="D4818" s="31">
        <v>-893.00199999999995</v>
      </c>
      <c r="E4818" s="28">
        <v>314.642</v>
      </c>
    </row>
    <row r="4819" spans="4:5" x14ac:dyDescent="0.25">
      <c r="D4819" s="31">
        <v>-892.98599999999999</v>
      </c>
      <c r="E4819" s="28">
        <v>314.74299999999999</v>
      </c>
    </row>
    <row r="4820" spans="4:5" x14ac:dyDescent="0.25">
      <c r="D4820" s="31">
        <v>-892.97</v>
      </c>
      <c r="E4820" s="28">
        <v>314.84500000000003</v>
      </c>
    </row>
    <row r="4821" spans="4:5" x14ac:dyDescent="0.25">
      <c r="D4821" s="31">
        <v>-892.95399999999995</v>
      </c>
      <c r="E4821" s="28">
        <v>314.947</v>
      </c>
    </row>
    <row r="4822" spans="4:5" x14ac:dyDescent="0.25">
      <c r="D4822" s="31">
        <v>-892.93799999999999</v>
      </c>
      <c r="E4822" s="28">
        <v>315.04899999999998</v>
      </c>
    </row>
    <row r="4823" spans="4:5" x14ac:dyDescent="0.25">
      <c r="D4823" s="31">
        <v>-892.92200000000003</v>
      </c>
      <c r="E4823" s="28">
        <v>315.14999999999998</v>
      </c>
    </row>
    <row r="4824" spans="4:5" x14ac:dyDescent="0.25">
      <c r="D4824" s="31">
        <v>-892.90599999999995</v>
      </c>
      <c r="E4824" s="28">
        <v>315.25200000000001</v>
      </c>
    </row>
    <row r="4825" spans="4:5" x14ac:dyDescent="0.25">
      <c r="D4825" s="31">
        <v>-892.89</v>
      </c>
      <c r="E4825" s="28">
        <v>315.35300000000001</v>
      </c>
    </row>
    <row r="4826" spans="4:5" x14ac:dyDescent="0.25">
      <c r="D4826" s="31">
        <v>-892.87400000000002</v>
      </c>
      <c r="E4826" s="28">
        <v>315.45499999999998</v>
      </c>
    </row>
    <row r="4827" spans="4:5" x14ac:dyDescent="0.25">
      <c r="D4827" s="31">
        <v>-892.85799999999995</v>
      </c>
      <c r="E4827" s="28">
        <v>315.55700000000002</v>
      </c>
    </row>
    <row r="4828" spans="4:5" x14ac:dyDescent="0.25">
      <c r="D4828" s="31">
        <v>-892.84199999999998</v>
      </c>
      <c r="E4828" s="28">
        <v>315.65800000000002</v>
      </c>
    </row>
    <row r="4829" spans="4:5" x14ac:dyDescent="0.25">
      <c r="D4829" s="31">
        <v>-892.82600000000002</v>
      </c>
      <c r="E4829" s="28">
        <v>315.76</v>
      </c>
    </row>
    <row r="4830" spans="4:5" x14ac:dyDescent="0.25">
      <c r="D4830" s="31">
        <v>-892.81</v>
      </c>
      <c r="E4830" s="28">
        <v>315.86099999999999</v>
      </c>
    </row>
    <row r="4831" spans="4:5" x14ac:dyDescent="0.25">
      <c r="D4831" s="31">
        <v>-892.79399999999998</v>
      </c>
      <c r="E4831" s="28">
        <v>315.96300000000002</v>
      </c>
    </row>
    <row r="4832" spans="4:5" x14ac:dyDescent="0.25">
      <c r="D4832" s="31">
        <v>-892.77800000000002</v>
      </c>
      <c r="E4832" s="28">
        <v>316.06400000000002</v>
      </c>
    </row>
    <row r="4833" spans="4:5" x14ac:dyDescent="0.25">
      <c r="D4833" s="31">
        <v>-892.76199999999994</v>
      </c>
      <c r="E4833" s="28">
        <v>316.166</v>
      </c>
    </row>
    <row r="4834" spans="4:5" x14ac:dyDescent="0.25">
      <c r="D4834" s="31">
        <v>-892.74599999999998</v>
      </c>
      <c r="E4834" s="28">
        <v>316.267</v>
      </c>
    </row>
    <row r="4835" spans="4:5" x14ac:dyDescent="0.25">
      <c r="D4835" s="31">
        <v>-892.73</v>
      </c>
      <c r="E4835" s="28">
        <v>316.36900000000003</v>
      </c>
    </row>
    <row r="4836" spans="4:5" x14ac:dyDescent="0.25">
      <c r="D4836" s="31">
        <v>-892.71400000000006</v>
      </c>
      <c r="E4836" s="28">
        <v>316.47000000000003</v>
      </c>
    </row>
    <row r="4837" spans="4:5" x14ac:dyDescent="0.25">
      <c r="D4837" s="31">
        <v>-892.69799999999998</v>
      </c>
      <c r="E4837" s="28">
        <v>316.572</v>
      </c>
    </row>
    <row r="4838" spans="4:5" x14ac:dyDescent="0.25">
      <c r="D4838" s="31">
        <v>-892.68200000000002</v>
      </c>
      <c r="E4838" s="28">
        <v>316.673</v>
      </c>
    </row>
    <row r="4839" spans="4:5" x14ac:dyDescent="0.25">
      <c r="D4839" s="31">
        <v>-892.66700000000003</v>
      </c>
      <c r="E4839" s="28">
        <v>316.774</v>
      </c>
    </row>
    <row r="4840" spans="4:5" x14ac:dyDescent="0.25">
      <c r="D4840" s="31">
        <v>-892.65099999999995</v>
      </c>
      <c r="E4840" s="28">
        <v>316.87599999999998</v>
      </c>
    </row>
    <row r="4841" spans="4:5" x14ac:dyDescent="0.25">
      <c r="D4841" s="31">
        <v>-892.63499999999999</v>
      </c>
      <c r="E4841" s="28">
        <v>316.97699999999998</v>
      </c>
    </row>
    <row r="4842" spans="4:5" x14ac:dyDescent="0.25">
      <c r="D4842" s="31">
        <v>-892.61900000000003</v>
      </c>
      <c r="E4842" s="28">
        <v>317.07799999999997</v>
      </c>
    </row>
    <row r="4843" spans="4:5" x14ac:dyDescent="0.25">
      <c r="D4843" s="31">
        <v>-892.60299999999995</v>
      </c>
      <c r="E4843" s="28">
        <v>317.18</v>
      </c>
    </row>
    <row r="4844" spans="4:5" x14ac:dyDescent="0.25">
      <c r="D4844" s="31">
        <v>-892.58699999999999</v>
      </c>
      <c r="E4844" s="28">
        <v>317.28100000000001</v>
      </c>
    </row>
    <row r="4845" spans="4:5" x14ac:dyDescent="0.25">
      <c r="D4845" s="31">
        <v>-892.57100000000003</v>
      </c>
      <c r="E4845" s="28">
        <v>317.38200000000001</v>
      </c>
    </row>
    <row r="4846" spans="4:5" x14ac:dyDescent="0.25">
      <c r="D4846" s="31">
        <v>-892.55499999999995</v>
      </c>
      <c r="E4846" s="28">
        <v>317.48399999999998</v>
      </c>
    </row>
    <row r="4847" spans="4:5" x14ac:dyDescent="0.25">
      <c r="D4847" s="31">
        <v>-892.53899999999999</v>
      </c>
      <c r="E4847" s="28">
        <v>317.58499999999998</v>
      </c>
    </row>
    <row r="4848" spans="4:5" x14ac:dyDescent="0.25">
      <c r="D4848" s="31">
        <v>-892.52300000000002</v>
      </c>
      <c r="E4848" s="28">
        <v>317.68599999999998</v>
      </c>
    </row>
    <row r="4849" spans="4:5" x14ac:dyDescent="0.25">
      <c r="D4849" s="31">
        <v>-892.50699999999995</v>
      </c>
      <c r="E4849" s="28">
        <v>317.78699999999998</v>
      </c>
    </row>
    <row r="4850" spans="4:5" x14ac:dyDescent="0.25">
      <c r="D4850" s="31">
        <v>-892.49099999999999</v>
      </c>
      <c r="E4850" s="28">
        <v>317.88799999999998</v>
      </c>
    </row>
    <row r="4851" spans="4:5" x14ac:dyDescent="0.25">
      <c r="D4851" s="31">
        <v>-892.47500000000002</v>
      </c>
      <c r="E4851" s="28">
        <v>317.98899999999998</v>
      </c>
    </row>
    <row r="4852" spans="4:5" x14ac:dyDescent="0.25">
      <c r="D4852" s="31">
        <v>-892.45899999999995</v>
      </c>
      <c r="E4852" s="28">
        <v>318.09100000000001</v>
      </c>
    </row>
    <row r="4853" spans="4:5" x14ac:dyDescent="0.25">
      <c r="D4853" s="31">
        <v>-892.44299999999998</v>
      </c>
      <c r="E4853" s="28">
        <v>318.19200000000001</v>
      </c>
    </row>
    <row r="4854" spans="4:5" x14ac:dyDescent="0.25">
      <c r="D4854" s="31">
        <v>-892.42700000000002</v>
      </c>
      <c r="E4854" s="28">
        <v>318.29300000000001</v>
      </c>
    </row>
    <row r="4855" spans="4:5" x14ac:dyDescent="0.25">
      <c r="D4855" s="31">
        <v>-892.41099999999994</v>
      </c>
      <c r="E4855" s="28">
        <v>318.39400000000001</v>
      </c>
    </row>
    <row r="4856" spans="4:5" x14ac:dyDescent="0.25">
      <c r="D4856" s="31">
        <v>-892.39499999999998</v>
      </c>
      <c r="E4856" s="28">
        <v>318.495</v>
      </c>
    </row>
    <row r="4857" spans="4:5" x14ac:dyDescent="0.25">
      <c r="D4857" s="31">
        <v>-892.37900000000002</v>
      </c>
      <c r="E4857" s="28">
        <v>318.596</v>
      </c>
    </row>
    <row r="4858" spans="4:5" x14ac:dyDescent="0.25">
      <c r="D4858" s="31">
        <v>-892.36300000000006</v>
      </c>
      <c r="E4858" s="28">
        <v>318.697</v>
      </c>
    </row>
    <row r="4859" spans="4:5" x14ac:dyDescent="0.25">
      <c r="D4859" s="31">
        <v>-892.34699999999998</v>
      </c>
      <c r="E4859" s="28">
        <v>318.798</v>
      </c>
    </row>
    <row r="4860" spans="4:5" x14ac:dyDescent="0.25">
      <c r="D4860" s="31">
        <v>-892.33100000000002</v>
      </c>
      <c r="E4860" s="28">
        <v>318.899</v>
      </c>
    </row>
    <row r="4861" spans="4:5" x14ac:dyDescent="0.25">
      <c r="D4861" s="31">
        <v>-892.31500000000005</v>
      </c>
      <c r="E4861" s="28">
        <v>319</v>
      </c>
    </row>
    <row r="4862" spans="4:5" x14ac:dyDescent="0.25">
      <c r="D4862" s="31">
        <v>-892.29899999999998</v>
      </c>
      <c r="E4862" s="28">
        <v>319.101</v>
      </c>
    </row>
    <row r="4863" spans="4:5" x14ac:dyDescent="0.25">
      <c r="D4863" s="31">
        <v>-892.28300000000002</v>
      </c>
      <c r="E4863" s="28">
        <v>319.202</v>
      </c>
    </row>
    <row r="4864" spans="4:5" x14ac:dyDescent="0.25">
      <c r="D4864" s="31">
        <v>-892.26700000000005</v>
      </c>
      <c r="E4864" s="28">
        <v>319.303</v>
      </c>
    </row>
    <row r="4865" spans="4:5" x14ac:dyDescent="0.25">
      <c r="D4865" s="31">
        <v>-892.25099999999998</v>
      </c>
      <c r="E4865" s="28">
        <v>319.40300000000002</v>
      </c>
    </row>
    <row r="4866" spans="4:5" x14ac:dyDescent="0.25">
      <c r="D4866" s="31">
        <v>-892.23500000000001</v>
      </c>
      <c r="E4866" s="28">
        <v>319.50400000000002</v>
      </c>
    </row>
    <row r="4867" spans="4:5" x14ac:dyDescent="0.25">
      <c r="D4867" s="31">
        <v>-892.21900000000005</v>
      </c>
      <c r="E4867" s="28">
        <v>319.60500000000002</v>
      </c>
    </row>
    <row r="4868" spans="4:5" x14ac:dyDescent="0.25">
      <c r="D4868" s="31">
        <v>-892.20299999999997</v>
      </c>
      <c r="E4868" s="28">
        <v>319.70600000000002</v>
      </c>
    </row>
    <row r="4869" spans="4:5" x14ac:dyDescent="0.25">
      <c r="D4869" s="31">
        <v>-892.18700000000001</v>
      </c>
      <c r="E4869" s="28">
        <v>319.80700000000002</v>
      </c>
    </row>
    <row r="4870" spans="4:5" x14ac:dyDescent="0.25">
      <c r="D4870" s="31">
        <v>-892.17100000000005</v>
      </c>
      <c r="E4870" s="28">
        <v>319.90800000000002</v>
      </c>
    </row>
    <row r="4871" spans="4:5" x14ac:dyDescent="0.25">
      <c r="D4871" s="31">
        <v>-892.15499999999997</v>
      </c>
      <c r="E4871" s="28">
        <v>320.00799999999998</v>
      </c>
    </row>
    <row r="4872" spans="4:5" x14ac:dyDescent="0.25">
      <c r="D4872" s="31">
        <v>-892.13900000000001</v>
      </c>
      <c r="E4872" s="28">
        <v>320.10899999999998</v>
      </c>
    </row>
    <row r="4873" spans="4:5" x14ac:dyDescent="0.25">
      <c r="D4873" s="31">
        <v>-892.12300000000005</v>
      </c>
      <c r="E4873" s="28">
        <v>320.20999999999998</v>
      </c>
    </row>
    <row r="4874" spans="4:5" x14ac:dyDescent="0.25">
      <c r="D4874" s="31">
        <v>-892.10699999999997</v>
      </c>
      <c r="E4874" s="28">
        <v>320.31099999999998</v>
      </c>
    </row>
    <row r="4875" spans="4:5" x14ac:dyDescent="0.25">
      <c r="D4875" s="31">
        <v>-892.09100000000001</v>
      </c>
      <c r="E4875" s="28">
        <v>320.411</v>
      </c>
    </row>
    <row r="4876" spans="4:5" x14ac:dyDescent="0.25">
      <c r="D4876" s="31">
        <v>-892.07500000000005</v>
      </c>
      <c r="E4876" s="28">
        <v>320.512</v>
      </c>
    </row>
    <row r="4877" spans="4:5" x14ac:dyDescent="0.25">
      <c r="D4877" s="31">
        <v>-892.05899999999997</v>
      </c>
      <c r="E4877" s="28">
        <v>320.613</v>
      </c>
    </row>
    <row r="4878" spans="4:5" x14ac:dyDescent="0.25">
      <c r="D4878" s="31">
        <v>-892.04300000000001</v>
      </c>
      <c r="E4878" s="28">
        <v>320.71300000000002</v>
      </c>
    </row>
    <row r="4879" spans="4:5" x14ac:dyDescent="0.25">
      <c r="D4879" s="31">
        <v>-892.02700000000004</v>
      </c>
      <c r="E4879" s="28">
        <v>320.81400000000002</v>
      </c>
    </row>
    <row r="4880" spans="4:5" x14ac:dyDescent="0.25">
      <c r="D4880" s="31">
        <v>-892.01099999999997</v>
      </c>
      <c r="E4880" s="28">
        <v>320.91399999999999</v>
      </c>
    </row>
    <row r="4881" spans="4:5" x14ac:dyDescent="0.25">
      <c r="D4881" s="31">
        <v>-891.995</v>
      </c>
      <c r="E4881" s="28">
        <v>321.01499999999999</v>
      </c>
    </row>
    <row r="4882" spans="4:5" x14ac:dyDescent="0.25">
      <c r="D4882" s="31">
        <v>-891.97900000000004</v>
      </c>
      <c r="E4882" s="28">
        <v>321.11599999999999</v>
      </c>
    </row>
    <row r="4883" spans="4:5" x14ac:dyDescent="0.25">
      <c r="D4883" s="31">
        <v>-891.96299999999997</v>
      </c>
      <c r="E4883" s="28">
        <v>321.21600000000001</v>
      </c>
    </row>
    <row r="4884" spans="4:5" x14ac:dyDescent="0.25">
      <c r="D4884" s="31">
        <v>-891.947</v>
      </c>
      <c r="E4884" s="28">
        <v>321.31700000000001</v>
      </c>
    </row>
    <row r="4885" spans="4:5" x14ac:dyDescent="0.25">
      <c r="D4885" s="31">
        <v>-891.93100000000004</v>
      </c>
      <c r="E4885" s="28">
        <v>321.41699999999997</v>
      </c>
    </row>
    <row r="4886" spans="4:5" x14ac:dyDescent="0.25">
      <c r="D4886" s="31">
        <v>-891.91499999999996</v>
      </c>
      <c r="E4886" s="28">
        <v>321.51799999999997</v>
      </c>
    </row>
    <row r="4887" spans="4:5" x14ac:dyDescent="0.25">
      <c r="D4887" s="31">
        <v>-891.899</v>
      </c>
      <c r="E4887" s="28">
        <v>321.61799999999999</v>
      </c>
    </row>
    <row r="4888" spans="4:5" x14ac:dyDescent="0.25">
      <c r="D4888" s="31">
        <v>-891.88300000000004</v>
      </c>
      <c r="E4888" s="28">
        <v>321.71899999999999</v>
      </c>
    </row>
    <row r="4889" spans="4:5" x14ac:dyDescent="0.25">
      <c r="D4889" s="31">
        <v>-891.86699999999996</v>
      </c>
      <c r="E4889" s="28">
        <v>321.81900000000002</v>
      </c>
    </row>
    <row r="4890" spans="4:5" x14ac:dyDescent="0.25">
      <c r="D4890" s="31">
        <v>-891.851</v>
      </c>
      <c r="E4890" s="28">
        <v>321.91899999999998</v>
      </c>
    </row>
    <row r="4891" spans="4:5" x14ac:dyDescent="0.25">
      <c r="D4891" s="31">
        <v>-891.83500000000004</v>
      </c>
      <c r="E4891" s="28">
        <v>322.02</v>
      </c>
    </row>
    <row r="4892" spans="4:5" x14ac:dyDescent="0.25">
      <c r="D4892" s="31">
        <v>-891.81899999999996</v>
      </c>
      <c r="E4892" s="28">
        <v>322.12</v>
      </c>
    </row>
    <row r="4893" spans="4:5" x14ac:dyDescent="0.25">
      <c r="D4893" s="31">
        <v>-891.803</v>
      </c>
      <c r="E4893" s="28">
        <v>322.22000000000003</v>
      </c>
    </row>
    <row r="4894" spans="4:5" x14ac:dyDescent="0.25">
      <c r="D4894" s="31">
        <v>-891.78700000000003</v>
      </c>
      <c r="E4894" s="28">
        <v>322.32100000000003</v>
      </c>
    </row>
    <row r="4895" spans="4:5" x14ac:dyDescent="0.25">
      <c r="D4895" s="31">
        <v>-891.77099999999996</v>
      </c>
      <c r="E4895" s="28">
        <v>322.42099999999999</v>
      </c>
    </row>
    <row r="4896" spans="4:5" x14ac:dyDescent="0.25">
      <c r="D4896" s="31">
        <v>-891.755</v>
      </c>
      <c r="E4896" s="28">
        <v>322.52100000000002</v>
      </c>
    </row>
    <row r="4897" spans="4:5" x14ac:dyDescent="0.25">
      <c r="D4897" s="31">
        <v>-891.73900000000003</v>
      </c>
      <c r="E4897" s="28">
        <v>322.62200000000001</v>
      </c>
    </row>
    <row r="4898" spans="4:5" x14ac:dyDescent="0.25">
      <c r="D4898" s="31">
        <v>-891.72299999999996</v>
      </c>
      <c r="E4898" s="28">
        <v>322.72199999999998</v>
      </c>
    </row>
    <row r="4899" spans="4:5" x14ac:dyDescent="0.25">
      <c r="D4899" s="31">
        <v>-891.70699999999999</v>
      </c>
      <c r="E4899" s="28">
        <v>322.822</v>
      </c>
    </row>
    <row r="4900" spans="4:5" x14ac:dyDescent="0.25">
      <c r="D4900" s="31">
        <v>-891.69100000000003</v>
      </c>
      <c r="E4900" s="28">
        <v>322.92200000000003</v>
      </c>
    </row>
    <row r="4901" spans="4:5" x14ac:dyDescent="0.25">
      <c r="D4901" s="31">
        <v>-891.67499999999995</v>
      </c>
      <c r="E4901" s="28">
        <v>323.02300000000002</v>
      </c>
    </row>
    <row r="4902" spans="4:5" x14ac:dyDescent="0.25">
      <c r="D4902" s="31">
        <v>-891.65899999999999</v>
      </c>
      <c r="E4902" s="28">
        <v>323.12299999999999</v>
      </c>
    </row>
    <row r="4903" spans="4:5" x14ac:dyDescent="0.25">
      <c r="D4903" s="31">
        <v>-891.64300000000003</v>
      </c>
      <c r="E4903" s="28">
        <v>323.22300000000001</v>
      </c>
    </row>
    <row r="4904" spans="4:5" x14ac:dyDescent="0.25">
      <c r="D4904" s="31">
        <v>-891.62699999999995</v>
      </c>
      <c r="E4904" s="28">
        <v>323.32299999999998</v>
      </c>
    </row>
    <row r="4905" spans="4:5" x14ac:dyDescent="0.25">
      <c r="D4905" s="31">
        <v>-891.61099999999999</v>
      </c>
      <c r="E4905" s="28">
        <v>323.423</v>
      </c>
    </row>
    <row r="4906" spans="4:5" x14ac:dyDescent="0.25">
      <c r="D4906" s="31">
        <v>-891.59500000000003</v>
      </c>
      <c r="E4906" s="28">
        <v>323.52300000000002</v>
      </c>
    </row>
    <row r="4907" spans="4:5" x14ac:dyDescent="0.25">
      <c r="D4907" s="31">
        <v>-891.57899999999995</v>
      </c>
      <c r="E4907" s="28">
        <v>323.62299999999999</v>
      </c>
    </row>
    <row r="4908" spans="4:5" x14ac:dyDescent="0.25">
      <c r="D4908" s="31">
        <v>-891.56299999999999</v>
      </c>
      <c r="E4908" s="28">
        <v>323.72399999999999</v>
      </c>
    </row>
    <row r="4909" spans="4:5" x14ac:dyDescent="0.25">
      <c r="D4909" s="31">
        <v>-891.54700000000003</v>
      </c>
      <c r="E4909" s="28">
        <v>323.82400000000001</v>
      </c>
    </row>
    <row r="4910" spans="4:5" x14ac:dyDescent="0.25">
      <c r="D4910" s="31">
        <v>-891.53099999999995</v>
      </c>
      <c r="E4910" s="28">
        <v>323.92399999999998</v>
      </c>
    </row>
    <row r="4911" spans="4:5" x14ac:dyDescent="0.25">
      <c r="D4911" s="31">
        <v>-891.51499999999999</v>
      </c>
      <c r="E4911" s="28">
        <v>324.024</v>
      </c>
    </row>
    <row r="4912" spans="4:5" x14ac:dyDescent="0.25">
      <c r="D4912" s="31">
        <v>-891.49900000000002</v>
      </c>
      <c r="E4912" s="28">
        <v>324.12400000000002</v>
      </c>
    </row>
    <row r="4913" spans="4:5" x14ac:dyDescent="0.25">
      <c r="D4913" s="31">
        <v>-891.48299999999995</v>
      </c>
      <c r="E4913" s="28">
        <v>324.22399999999999</v>
      </c>
    </row>
    <row r="4914" spans="4:5" x14ac:dyDescent="0.25">
      <c r="D4914" s="31">
        <v>-891.46699999999998</v>
      </c>
      <c r="E4914" s="28">
        <v>324.32299999999998</v>
      </c>
    </row>
    <row r="4915" spans="4:5" x14ac:dyDescent="0.25">
      <c r="D4915" s="31">
        <v>-891.45100000000002</v>
      </c>
      <c r="E4915" s="28">
        <v>324.423</v>
      </c>
    </row>
    <row r="4916" spans="4:5" x14ac:dyDescent="0.25">
      <c r="D4916" s="31">
        <v>-891.43499999999995</v>
      </c>
      <c r="E4916" s="28">
        <v>324.52300000000002</v>
      </c>
    </row>
    <row r="4917" spans="4:5" x14ac:dyDescent="0.25">
      <c r="D4917" s="31">
        <v>-891.41899999999998</v>
      </c>
      <c r="E4917" s="28">
        <v>324.62299999999999</v>
      </c>
    </row>
    <row r="4918" spans="4:5" x14ac:dyDescent="0.25">
      <c r="D4918" s="31">
        <v>-891.40300000000002</v>
      </c>
      <c r="E4918" s="28">
        <v>324.72300000000001</v>
      </c>
    </row>
    <row r="4919" spans="4:5" x14ac:dyDescent="0.25">
      <c r="D4919" s="31">
        <v>-891.38699999999994</v>
      </c>
      <c r="E4919" s="28">
        <v>324.82299999999998</v>
      </c>
    </row>
    <row r="4920" spans="4:5" x14ac:dyDescent="0.25">
      <c r="D4920" s="31">
        <v>-891.37099999999998</v>
      </c>
      <c r="E4920" s="28">
        <v>324.923</v>
      </c>
    </row>
    <row r="4921" spans="4:5" x14ac:dyDescent="0.25">
      <c r="D4921" s="31">
        <v>-891.35500000000002</v>
      </c>
      <c r="E4921" s="28">
        <v>325.02300000000002</v>
      </c>
    </row>
    <row r="4922" spans="4:5" x14ac:dyDescent="0.25">
      <c r="D4922" s="31">
        <v>-891.33900000000006</v>
      </c>
      <c r="E4922" s="28">
        <v>325.12200000000001</v>
      </c>
    </row>
    <row r="4923" spans="4:5" x14ac:dyDescent="0.25">
      <c r="D4923" s="31">
        <v>-891.32299999999998</v>
      </c>
      <c r="E4923" s="28">
        <v>325.22199999999998</v>
      </c>
    </row>
    <row r="4924" spans="4:5" x14ac:dyDescent="0.25">
      <c r="D4924" s="31">
        <v>-891.30700000000002</v>
      </c>
      <c r="E4924" s="28">
        <v>325.322</v>
      </c>
    </row>
    <row r="4925" spans="4:5" x14ac:dyDescent="0.25">
      <c r="D4925" s="31">
        <v>-891.29100000000005</v>
      </c>
      <c r="E4925" s="28">
        <v>325.42200000000003</v>
      </c>
    </row>
    <row r="4926" spans="4:5" x14ac:dyDescent="0.25">
      <c r="D4926" s="31">
        <v>-891.27499999999998</v>
      </c>
      <c r="E4926" s="28">
        <v>325.52100000000002</v>
      </c>
    </row>
    <row r="4927" spans="4:5" x14ac:dyDescent="0.25">
      <c r="D4927" s="31">
        <v>-891.25900000000001</v>
      </c>
      <c r="E4927" s="28">
        <v>325.62099999999998</v>
      </c>
    </row>
    <row r="4928" spans="4:5" x14ac:dyDescent="0.25">
      <c r="D4928" s="31">
        <v>-891.24300000000005</v>
      </c>
      <c r="E4928" s="28">
        <v>325.721</v>
      </c>
    </row>
    <row r="4929" spans="4:5" x14ac:dyDescent="0.25">
      <c r="D4929" s="31">
        <v>-891.22699999999998</v>
      </c>
      <c r="E4929" s="28">
        <v>325.82</v>
      </c>
    </row>
    <row r="4930" spans="4:5" x14ac:dyDescent="0.25">
      <c r="D4930" s="31">
        <v>-891.21100000000001</v>
      </c>
      <c r="E4930" s="28">
        <v>325.92</v>
      </c>
    </row>
    <row r="4931" spans="4:5" x14ac:dyDescent="0.25">
      <c r="D4931" s="31">
        <v>-891.19500000000005</v>
      </c>
      <c r="E4931" s="28">
        <v>326.02</v>
      </c>
    </row>
    <row r="4932" spans="4:5" x14ac:dyDescent="0.25">
      <c r="D4932" s="31">
        <v>-891.17899999999997</v>
      </c>
      <c r="E4932" s="28">
        <v>326.11900000000003</v>
      </c>
    </row>
    <row r="4933" spans="4:5" x14ac:dyDescent="0.25">
      <c r="D4933" s="31">
        <v>-891.16300000000001</v>
      </c>
      <c r="E4933" s="28">
        <v>326.21899999999999</v>
      </c>
    </row>
    <row r="4934" spans="4:5" x14ac:dyDescent="0.25">
      <c r="D4934" s="31">
        <v>-891.14700000000005</v>
      </c>
      <c r="E4934" s="28">
        <v>326.31799999999998</v>
      </c>
    </row>
    <row r="4935" spans="4:5" x14ac:dyDescent="0.25">
      <c r="D4935" s="31">
        <v>-891.13099999999997</v>
      </c>
      <c r="E4935" s="28">
        <v>326.41800000000001</v>
      </c>
    </row>
    <row r="4936" spans="4:5" x14ac:dyDescent="0.25">
      <c r="D4936" s="31">
        <v>-891.11500000000001</v>
      </c>
      <c r="E4936" s="28">
        <v>326.51799999999997</v>
      </c>
    </row>
    <row r="4937" spans="4:5" x14ac:dyDescent="0.25">
      <c r="D4937" s="31">
        <v>-891.09900000000005</v>
      </c>
      <c r="E4937" s="28">
        <v>326.61700000000002</v>
      </c>
    </row>
    <row r="4938" spans="4:5" x14ac:dyDescent="0.25">
      <c r="D4938" s="31">
        <v>-891.08299999999997</v>
      </c>
      <c r="E4938" s="28">
        <v>326.71699999999998</v>
      </c>
    </row>
    <row r="4939" spans="4:5" x14ac:dyDescent="0.25">
      <c r="D4939" s="31">
        <v>-891.06700000000001</v>
      </c>
      <c r="E4939" s="28">
        <v>326.81599999999997</v>
      </c>
    </row>
    <row r="4940" spans="4:5" x14ac:dyDescent="0.25">
      <c r="D4940" s="31">
        <v>-891.05100000000004</v>
      </c>
      <c r="E4940" s="28">
        <v>326.916</v>
      </c>
    </row>
    <row r="4941" spans="4:5" x14ac:dyDescent="0.25">
      <c r="D4941" s="31">
        <v>-891.03499999999997</v>
      </c>
      <c r="E4941" s="28">
        <v>327.01499999999999</v>
      </c>
    </row>
    <row r="4942" spans="4:5" x14ac:dyDescent="0.25">
      <c r="D4942" s="31">
        <v>-891.01900000000001</v>
      </c>
      <c r="E4942" s="28">
        <v>327.11399999999998</v>
      </c>
    </row>
    <row r="4943" spans="4:5" x14ac:dyDescent="0.25">
      <c r="D4943" s="31">
        <v>-891.00300000000004</v>
      </c>
      <c r="E4943" s="28">
        <v>327.214</v>
      </c>
    </row>
    <row r="4944" spans="4:5" x14ac:dyDescent="0.25">
      <c r="D4944" s="31">
        <v>-890.98699999999997</v>
      </c>
      <c r="E4944" s="28">
        <v>327.31299999999999</v>
      </c>
    </row>
    <row r="4945" spans="4:5" x14ac:dyDescent="0.25">
      <c r="D4945" s="31">
        <v>-890.971</v>
      </c>
      <c r="E4945" s="28">
        <v>327.41199999999998</v>
      </c>
    </row>
    <row r="4946" spans="4:5" x14ac:dyDescent="0.25">
      <c r="D4946" s="31">
        <v>-890.95500000000004</v>
      </c>
      <c r="E4946" s="28">
        <v>327.512</v>
      </c>
    </row>
    <row r="4947" spans="4:5" x14ac:dyDescent="0.25">
      <c r="D4947" s="31">
        <v>-890.93899999999996</v>
      </c>
      <c r="E4947" s="28">
        <v>327.61099999999999</v>
      </c>
    </row>
    <row r="4948" spans="4:5" x14ac:dyDescent="0.25">
      <c r="D4948" s="31">
        <v>-890.923</v>
      </c>
      <c r="E4948" s="28">
        <v>327.71</v>
      </c>
    </row>
    <row r="4949" spans="4:5" x14ac:dyDescent="0.25">
      <c r="D4949" s="31">
        <v>-890.90700000000004</v>
      </c>
      <c r="E4949" s="28">
        <v>327.81</v>
      </c>
    </row>
    <row r="4950" spans="4:5" x14ac:dyDescent="0.25">
      <c r="D4950" s="31">
        <v>-890.89099999999996</v>
      </c>
      <c r="E4950" s="28">
        <v>327.90899999999999</v>
      </c>
    </row>
    <row r="4951" spans="4:5" x14ac:dyDescent="0.25">
      <c r="D4951" s="31">
        <v>-890.875</v>
      </c>
      <c r="E4951" s="28">
        <v>328.00799999999998</v>
      </c>
    </row>
    <row r="4952" spans="4:5" x14ac:dyDescent="0.25">
      <c r="D4952" s="31">
        <v>-890.85900000000004</v>
      </c>
      <c r="E4952" s="28">
        <v>328.10700000000003</v>
      </c>
    </row>
    <row r="4953" spans="4:5" x14ac:dyDescent="0.25">
      <c r="D4953" s="31">
        <v>-890.84400000000005</v>
      </c>
      <c r="E4953" s="28">
        <v>328.20699999999999</v>
      </c>
    </row>
    <row r="4954" spans="4:5" x14ac:dyDescent="0.25">
      <c r="D4954" s="31">
        <v>-890.82799999999997</v>
      </c>
      <c r="E4954" s="28">
        <v>328.30599999999998</v>
      </c>
    </row>
    <row r="4955" spans="4:5" x14ac:dyDescent="0.25">
      <c r="D4955" s="31">
        <v>-890.81200000000001</v>
      </c>
      <c r="E4955" s="28">
        <v>328.40499999999997</v>
      </c>
    </row>
    <row r="4956" spans="4:5" x14ac:dyDescent="0.25">
      <c r="D4956" s="31">
        <v>-890.79600000000005</v>
      </c>
      <c r="E4956" s="28">
        <v>328.50400000000002</v>
      </c>
    </row>
    <row r="4957" spans="4:5" x14ac:dyDescent="0.25">
      <c r="D4957" s="31">
        <v>-890.78</v>
      </c>
      <c r="E4957" s="28">
        <v>328.60300000000001</v>
      </c>
    </row>
    <row r="4958" spans="4:5" x14ac:dyDescent="0.25">
      <c r="D4958" s="31">
        <v>-890.76400000000001</v>
      </c>
      <c r="E4958" s="28">
        <v>328.702</v>
      </c>
    </row>
    <row r="4959" spans="4:5" x14ac:dyDescent="0.25">
      <c r="D4959" s="31">
        <v>-890.74800000000005</v>
      </c>
      <c r="E4959" s="28">
        <v>328.80099999999999</v>
      </c>
    </row>
    <row r="4960" spans="4:5" x14ac:dyDescent="0.25">
      <c r="D4960" s="31">
        <v>-890.73199999999997</v>
      </c>
      <c r="E4960" s="28">
        <v>328.90100000000001</v>
      </c>
    </row>
    <row r="4961" spans="4:5" x14ac:dyDescent="0.25">
      <c r="D4961" s="31">
        <v>-890.71600000000001</v>
      </c>
      <c r="E4961" s="28">
        <v>329</v>
      </c>
    </row>
    <row r="4962" spans="4:5" x14ac:dyDescent="0.25">
      <c r="D4962" s="31">
        <v>-890.7</v>
      </c>
      <c r="E4962" s="28">
        <v>329.09899999999999</v>
      </c>
    </row>
    <row r="4963" spans="4:5" x14ac:dyDescent="0.25">
      <c r="D4963" s="31">
        <v>-890.68399999999997</v>
      </c>
      <c r="E4963" s="28">
        <v>329.19799999999998</v>
      </c>
    </row>
    <row r="4964" spans="4:5" x14ac:dyDescent="0.25">
      <c r="D4964" s="31">
        <v>-890.66800000000001</v>
      </c>
      <c r="E4964" s="28">
        <v>329.29700000000003</v>
      </c>
    </row>
    <row r="4965" spans="4:5" x14ac:dyDescent="0.25">
      <c r="D4965" s="31">
        <v>-890.65200000000004</v>
      </c>
      <c r="E4965" s="28">
        <v>329.39600000000002</v>
      </c>
    </row>
    <row r="4966" spans="4:5" x14ac:dyDescent="0.25">
      <c r="D4966" s="31">
        <v>-890.63599999999997</v>
      </c>
      <c r="E4966" s="28">
        <v>329.495</v>
      </c>
    </row>
    <row r="4967" spans="4:5" x14ac:dyDescent="0.25">
      <c r="D4967" s="31">
        <v>-890.62</v>
      </c>
      <c r="E4967" s="28">
        <v>329.59300000000002</v>
      </c>
    </row>
    <row r="4968" spans="4:5" x14ac:dyDescent="0.25">
      <c r="D4968" s="31">
        <v>-890.60400000000004</v>
      </c>
      <c r="E4968" s="28">
        <v>329.69200000000001</v>
      </c>
    </row>
    <row r="4969" spans="4:5" x14ac:dyDescent="0.25">
      <c r="D4969" s="31">
        <v>-890.58799999999997</v>
      </c>
      <c r="E4969" s="28">
        <v>329.791</v>
      </c>
    </row>
    <row r="4970" spans="4:5" x14ac:dyDescent="0.25">
      <c r="D4970" s="31">
        <v>-890.572</v>
      </c>
      <c r="E4970" s="28">
        <v>329.89</v>
      </c>
    </row>
    <row r="4971" spans="4:5" x14ac:dyDescent="0.25">
      <c r="D4971" s="31">
        <v>-890.55600000000004</v>
      </c>
      <c r="E4971" s="28">
        <v>329.98899999999998</v>
      </c>
    </row>
    <row r="4972" spans="4:5" x14ac:dyDescent="0.25">
      <c r="D4972" s="31">
        <v>-890.54</v>
      </c>
      <c r="E4972" s="28">
        <v>330.08800000000002</v>
      </c>
    </row>
    <row r="4973" spans="4:5" x14ac:dyDescent="0.25">
      <c r="D4973" s="31">
        <v>-890.524</v>
      </c>
      <c r="E4973" s="28">
        <v>330.18700000000001</v>
      </c>
    </row>
    <row r="4974" spans="4:5" x14ac:dyDescent="0.25">
      <c r="D4974" s="31">
        <v>-890.50800000000004</v>
      </c>
      <c r="E4974" s="28">
        <v>330.28500000000003</v>
      </c>
    </row>
    <row r="4975" spans="4:5" x14ac:dyDescent="0.25">
      <c r="D4975" s="31">
        <v>-890.49199999999996</v>
      </c>
      <c r="E4975" s="28">
        <v>330.38400000000001</v>
      </c>
    </row>
    <row r="4976" spans="4:5" x14ac:dyDescent="0.25">
      <c r="D4976" s="31">
        <v>-890.476</v>
      </c>
      <c r="E4976" s="28">
        <v>330.483</v>
      </c>
    </row>
    <row r="4977" spans="4:5" x14ac:dyDescent="0.25">
      <c r="D4977" s="31">
        <v>-890.46</v>
      </c>
      <c r="E4977" s="28">
        <v>330.58199999999999</v>
      </c>
    </row>
    <row r="4978" spans="4:5" x14ac:dyDescent="0.25">
      <c r="D4978" s="31">
        <v>-890.44399999999996</v>
      </c>
      <c r="E4978" s="28">
        <v>330.68</v>
      </c>
    </row>
    <row r="4979" spans="4:5" x14ac:dyDescent="0.25">
      <c r="D4979" s="31">
        <v>-890.428</v>
      </c>
      <c r="E4979" s="28">
        <v>330.779</v>
      </c>
    </row>
    <row r="4980" spans="4:5" x14ac:dyDescent="0.25">
      <c r="D4980" s="31">
        <v>-890.41200000000003</v>
      </c>
      <c r="E4980" s="28">
        <v>330.87799999999999</v>
      </c>
    </row>
    <row r="4981" spans="4:5" x14ac:dyDescent="0.25">
      <c r="D4981" s="31">
        <v>-890.39599999999996</v>
      </c>
      <c r="E4981" s="28">
        <v>330.97699999999998</v>
      </c>
    </row>
    <row r="4982" spans="4:5" x14ac:dyDescent="0.25">
      <c r="D4982" s="31">
        <v>-890.38</v>
      </c>
      <c r="E4982" s="28">
        <v>331.07499999999999</v>
      </c>
    </row>
    <row r="4983" spans="4:5" x14ac:dyDescent="0.25">
      <c r="D4983" s="31">
        <v>-890.36400000000003</v>
      </c>
      <c r="E4983" s="28">
        <v>331.17399999999998</v>
      </c>
    </row>
    <row r="4984" spans="4:5" x14ac:dyDescent="0.25">
      <c r="D4984" s="31">
        <v>-890.34799999999996</v>
      </c>
      <c r="E4984" s="28">
        <v>331.27199999999999</v>
      </c>
    </row>
    <row r="4985" spans="4:5" x14ac:dyDescent="0.25">
      <c r="D4985" s="31">
        <v>-890.33199999999999</v>
      </c>
      <c r="E4985" s="28">
        <v>331.37099999999998</v>
      </c>
    </row>
    <row r="4986" spans="4:5" x14ac:dyDescent="0.25">
      <c r="D4986" s="31">
        <v>-890.31600000000003</v>
      </c>
      <c r="E4986" s="28">
        <v>331.47</v>
      </c>
    </row>
    <row r="4987" spans="4:5" x14ac:dyDescent="0.25">
      <c r="D4987" s="31">
        <v>-890.3</v>
      </c>
      <c r="E4987" s="28">
        <v>331.56799999999998</v>
      </c>
    </row>
    <row r="4988" spans="4:5" x14ac:dyDescent="0.25">
      <c r="D4988" s="31">
        <v>-890.28399999999999</v>
      </c>
      <c r="E4988" s="28">
        <v>331.66699999999997</v>
      </c>
    </row>
    <row r="4989" spans="4:5" x14ac:dyDescent="0.25">
      <c r="D4989" s="31">
        <v>-890.26800000000003</v>
      </c>
      <c r="E4989" s="28">
        <v>331.76499999999999</v>
      </c>
    </row>
    <row r="4990" spans="4:5" x14ac:dyDescent="0.25">
      <c r="D4990" s="31">
        <v>-890.25199999999995</v>
      </c>
      <c r="E4990" s="28">
        <v>331.86399999999998</v>
      </c>
    </row>
    <row r="4991" spans="4:5" x14ac:dyDescent="0.25">
      <c r="D4991" s="31">
        <v>-890.23599999999999</v>
      </c>
      <c r="E4991" s="28">
        <v>331.96199999999999</v>
      </c>
    </row>
    <row r="4992" spans="4:5" x14ac:dyDescent="0.25">
      <c r="D4992" s="31">
        <v>-890.22</v>
      </c>
      <c r="E4992" s="28">
        <v>332.06099999999998</v>
      </c>
    </row>
    <row r="4993" spans="4:5" x14ac:dyDescent="0.25">
      <c r="D4993" s="31">
        <v>-890.20399999999995</v>
      </c>
      <c r="E4993" s="28">
        <v>332.15899999999999</v>
      </c>
    </row>
    <row r="4994" spans="4:5" x14ac:dyDescent="0.25">
      <c r="D4994" s="31">
        <v>-890.18799999999999</v>
      </c>
      <c r="E4994" s="28">
        <v>332.25700000000001</v>
      </c>
    </row>
    <row r="4995" spans="4:5" x14ac:dyDescent="0.25">
      <c r="D4995" s="31">
        <v>-890.17200000000003</v>
      </c>
      <c r="E4995" s="28">
        <v>332.35599999999999</v>
      </c>
    </row>
    <row r="4996" spans="4:5" x14ac:dyDescent="0.25">
      <c r="D4996" s="31">
        <v>-890.15599999999995</v>
      </c>
      <c r="E4996" s="28">
        <v>332.45400000000001</v>
      </c>
    </row>
    <row r="4997" spans="4:5" x14ac:dyDescent="0.25">
      <c r="D4997" s="31">
        <v>-890.14</v>
      </c>
      <c r="E4997" s="28">
        <v>332.55200000000002</v>
      </c>
    </row>
    <row r="4998" spans="4:5" x14ac:dyDescent="0.25">
      <c r="D4998" s="31">
        <v>-890.12400000000002</v>
      </c>
      <c r="E4998" s="28">
        <v>332.65100000000001</v>
      </c>
    </row>
    <row r="4999" spans="4:5" x14ac:dyDescent="0.25">
      <c r="D4999" s="31">
        <v>-890.10799999999995</v>
      </c>
      <c r="E4999" s="28">
        <v>332.74900000000002</v>
      </c>
    </row>
    <row r="5000" spans="4:5" x14ac:dyDescent="0.25">
      <c r="D5000" s="31">
        <v>-890.09199999999998</v>
      </c>
      <c r="E5000" s="28">
        <v>332.84699999999998</v>
      </c>
    </row>
    <row r="5001" spans="4:5" x14ac:dyDescent="0.25">
      <c r="D5001" s="31">
        <v>-890.07600000000002</v>
      </c>
      <c r="E5001" s="28">
        <v>332.94600000000003</v>
      </c>
    </row>
    <row r="5002" spans="4:5" x14ac:dyDescent="0.25">
      <c r="D5002" s="31">
        <v>-890.06</v>
      </c>
      <c r="E5002" s="28">
        <v>333.04399999999998</v>
      </c>
    </row>
    <row r="5003" spans="4:5" x14ac:dyDescent="0.25">
      <c r="D5003" s="31">
        <v>-890.04399999999998</v>
      </c>
      <c r="E5003" s="28">
        <v>333.142</v>
      </c>
    </row>
    <row r="5004" spans="4:5" x14ac:dyDescent="0.25">
      <c r="D5004" s="31">
        <v>-890.02800000000002</v>
      </c>
      <c r="E5004" s="28">
        <v>333.24</v>
      </c>
    </row>
    <row r="5005" spans="4:5" x14ac:dyDescent="0.25">
      <c r="D5005" s="31">
        <v>-890.01199999999994</v>
      </c>
      <c r="E5005" s="28">
        <v>333.339</v>
      </c>
    </row>
    <row r="5006" spans="4:5" x14ac:dyDescent="0.25">
      <c r="D5006" s="31">
        <v>-889.99599999999998</v>
      </c>
      <c r="E5006" s="28">
        <v>333.43700000000001</v>
      </c>
    </row>
    <row r="5007" spans="4:5" x14ac:dyDescent="0.25">
      <c r="D5007" s="31">
        <v>-889.98</v>
      </c>
      <c r="E5007" s="28">
        <v>333.53500000000003</v>
      </c>
    </row>
    <row r="5008" spans="4:5" x14ac:dyDescent="0.25">
      <c r="D5008" s="31">
        <v>-889.96400000000006</v>
      </c>
      <c r="E5008" s="28">
        <v>333.63299999999998</v>
      </c>
    </row>
    <row r="5009" spans="4:5" x14ac:dyDescent="0.25">
      <c r="D5009" s="31">
        <v>-889.94799999999998</v>
      </c>
      <c r="E5009" s="28">
        <v>333.73099999999999</v>
      </c>
    </row>
    <row r="5010" spans="4:5" x14ac:dyDescent="0.25">
      <c r="D5010" s="31">
        <v>-889.93200000000002</v>
      </c>
      <c r="E5010" s="28">
        <v>333.82900000000001</v>
      </c>
    </row>
    <row r="5011" spans="4:5" x14ac:dyDescent="0.25">
      <c r="D5011" s="31">
        <v>-889.91600000000005</v>
      </c>
      <c r="E5011" s="28">
        <v>333.92700000000002</v>
      </c>
    </row>
    <row r="5012" spans="4:5" x14ac:dyDescent="0.25">
      <c r="D5012" s="31">
        <v>-889.9</v>
      </c>
      <c r="E5012" s="28">
        <v>334.02499999999998</v>
      </c>
    </row>
    <row r="5013" spans="4:5" x14ac:dyDescent="0.25">
      <c r="D5013" s="31">
        <v>-889.88400000000001</v>
      </c>
      <c r="E5013" s="28">
        <v>334.12400000000002</v>
      </c>
    </row>
    <row r="5014" spans="4:5" x14ac:dyDescent="0.25">
      <c r="D5014" s="31">
        <v>-889.86800000000005</v>
      </c>
      <c r="E5014" s="28">
        <v>334.22199999999998</v>
      </c>
    </row>
    <row r="5015" spans="4:5" x14ac:dyDescent="0.25">
      <c r="D5015" s="31">
        <v>-889.85199999999998</v>
      </c>
      <c r="E5015" s="28">
        <v>334.32</v>
      </c>
    </row>
    <row r="5016" spans="4:5" x14ac:dyDescent="0.25">
      <c r="D5016" s="31">
        <v>-889.83600000000001</v>
      </c>
      <c r="E5016" s="28">
        <v>334.41699999999997</v>
      </c>
    </row>
    <row r="5017" spans="4:5" x14ac:dyDescent="0.25">
      <c r="D5017" s="31">
        <v>-889.82</v>
      </c>
      <c r="E5017" s="28">
        <v>334.51600000000002</v>
      </c>
    </row>
    <row r="5018" spans="4:5" x14ac:dyDescent="0.25">
      <c r="D5018" s="31">
        <v>-889.80399999999997</v>
      </c>
      <c r="E5018" s="28">
        <v>334.613</v>
      </c>
    </row>
    <row r="5019" spans="4:5" x14ac:dyDescent="0.25">
      <c r="D5019" s="31">
        <v>-889.78800000000001</v>
      </c>
      <c r="E5019" s="28">
        <v>334.71100000000001</v>
      </c>
    </row>
    <row r="5020" spans="4:5" x14ac:dyDescent="0.25">
      <c r="D5020" s="31">
        <v>-889.77200000000005</v>
      </c>
      <c r="E5020" s="28">
        <v>334.80900000000003</v>
      </c>
    </row>
    <row r="5021" spans="4:5" x14ac:dyDescent="0.25">
      <c r="D5021" s="31">
        <v>-889.75599999999997</v>
      </c>
      <c r="E5021" s="28">
        <v>334.90699999999998</v>
      </c>
    </row>
    <row r="5022" spans="4:5" x14ac:dyDescent="0.25">
      <c r="D5022" s="31">
        <v>-889.74</v>
      </c>
      <c r="E5022" s="28">
        <v>335.005</v>
      </c>
    </row>
    <row r="5023" spans="4:5" x14ac:dyDescent="0.25">
      <c r="D5023" s="31">
        <v>-889.72400000000005</v>
      </c>
      <c r="E5023" s="28">
        <v>335.10300000000001</v>
      </c>
    </row>
    <row r="5024" spans="4:5" x14ac:dyDescent="0.25">
      <c r="D5024" s="31">
        <v>-889.70799999999997</v>
      </c>
      <c r="E5024" s="28">
        <v>335.20100000000002</v>
      </c>
    </row>
    <row r="5025" spans="4:5" x14ac:dyDescent="0.25">
      <c r="D5025" s="31">
        <v>-889.69200000000001</v>
      </c>
      <c r="E5025" s="28">
        <v>335.29899999999998</v>
      </c>
    </row>
    <row r="5026" spans="4:5" x14ac:dyDescent="0.25">
      <c r="D5026" s="31">
        <v>-889.67600000000004</v>
      </c>
      <c r="E5026" s="28">
        <v>335.39600000000002</v>
      </c>
    </row>
    <row r="5027" spans="4:5" x14ac:dyDescent="0.25">
      <c r="D5027" s="31">
        <v>-889.66</v>
      </c>
      <c r="E5027" s="28">
        <v>335.49400000000003</v>
      </c>
    </row>
    <row r="5028" spans="4:5" x14ac:dyDescent="0.25">
      <c r="D5028" s="31">
        <v>-889.64400000000001</v>
      </c>
      <c r="E5028" s="28">
        <v>335.59199999999998</v>
      </c>
    </row>
    <row r="5029" spans="4:5" x14ac:dyDescent="0.25">
      <c r="D5029" s="31">
        <v>-889.62800000000004</v>
      </c>
      <c r="E5029" s="28">
        <v>335.69</v>
      </c>
    </row>
    <row r="5030" spans="4:5" x14ac:dyDescent="0.25">
      <c r="D5030" s="31">
        <v>-889.61199999999997</v>
      </c>
      <c r="E5030" s="28">
        <v>335.78699999999998</v>
      </c>
    </row>
    <row r="5031" spans="4:5" x14ac:dyDescent="0.25">
      <c r="D5031" s="31">
        <v>-889.596</v>
      </c>
      <c r="E5031" s="28">
        <v>335.88499999999999</v>
      </c>
    </row>
    <row r="5032" spans="4:5" x14ac:dyDescent="0.25">
      <c r="D5032" s="31">
        <v>-889.58</v>
      </c>
      <c r="E5032" s="28">
        <v>335.983</v>
      </c>
    </row>
    <row r="5033" spans="4:5" x14ac:dyDescent="0.25">
      <c r="D5033" s="31">
        <v>-889.56399999999996</v>
      </c>
      <c r="E5033" s="28">
        <v>336.08</v>
      </c>
    </row>
    <row r="5034" spans="4:5" x14ac:dyDescent="0.25">
      <c r="D5034" s="31">
        <v>-889.548</v>
      </c>
      <c r="E5034" s="28">
        <v>336.178</v>
      </c>
    </row>
    <row r="5035" spans="4:5" x14ac:dyDescent="0.25">
      <c r="D5035" s="31">
        <v>-889.53200000000004</v>
      </c>
      <c r="E5035" s="28">
        <v>336.27499999999998</v>
      </c>
    </row>
    <row r="5036" spans="4:5" x14ac:dyDescent="0.25">
      <c r="D5036" s="31">
        <v>-889.51599999999996</v>
      </c>
      <c r="E5036" s="28">
        <v>336.37299999999999</v>
      </c>
    </row>
    <row r="5037" spans="4:5" x14ac:dyDescent="0.25">
      <c r="D5037" s="31">
        <v>-889.5</v>
      </c>
      <c r="E5037" s="28">
        <v>336.471</v>
      </c>
    </row>
    <row r="5038" spans="4:5" x14ac:dyDescent="0.25">
      <c r="D5038" s="31">
        <v>-889.48400000000004</v>
      </c>
      <c r="E5038" s="28">
        <v>336.56799999999998</v>
      </c>
    </row>
    <row r="5039" spans="4:5" x14ac:dyDescent="0.25">
      <c r="D5039" s="31">
        <v>-889.46799999999996</v>
      </c>
      <c r="E5039" s="28">
        <v>336.666</v>
      </c>
    </row>
    <row r="5040" spans="4:5" x14ac:dyDescent="0.25">
      <c r="D5040" s="31">
        <v>-889.452</v>
      </c>
      <c r="E5040" s="28">
        <v>336.76299999999998</v>
      </c>
    </row>
    <row r="5041" spans="4:5" x14ac:dyDescent="0.25">
      <c r="D5041" s="31">
        <v>-889.43600000000004</v>
      </c>
      <c r="E5041" s="28">
        <v>336.86099999999999</v>
      </c>
    </row>
    <row r="5042" spans="4:5" x14ac:dyDescent="0.25">
      <c r="D5042" s="31">
        <v>-889.42</v>
      </c>
      <c r="E5042" s="28">
        <v>336.95800000000003</v>
      </c>
    </row>
    <row r="5043" spans="4:5" x14ac:dyDescent="0.25">
      <c r="D5043" s="31">
        <v>-889.404</v>
      </c>
      <c r="E5043" s="28">
        <v>337.05599999999998</v>
      </c>
    </row>
    <row r="5044" spans="4:5" x14ac:dyDescent="0.25">
      <c r="D5044" s="31">
        <v>-889.38800000000003</v>
      </c>
      <c r="E5044" s="28">
        <v>337.15300000000002</v>
      </c>
    </row>
    <row r="5045" spans="4:5" x14ac:dyDescent="0.25">
      <c r="D5045" s="31">
        <v>-889.37199999999996</v>
      </c>
      <c r="E5045" s="28">
        <v>337.25099999999998</v>
      </c>
    </row>
    <row r="5046" spans="4:5" x14ac:dyDescent="0.25">
      <c r="D5046" s="31">
        <v>-889.35599999999999</v>
      </c>
      <c r="E5046" s="28">
        <v>337.34800000000001</v>
      </c>
    </row>
    <row r="5047" spans="4:5" x14ac:dyDescent="0.25">
      <c r="D5047" s="31">
        <v>-889.34</v>
      </c>
      <c r="E5047" s="28">
        <v>337.44499999999999</v>
      </c>
    </row>
    <row r="5048" spans="4:5" x14ac:dyDescent="0.25">
      <c r="D5048" s="31">
        <v>-889.32399999999996</v>
      </c>
      <c r="E5048" s="28">
        <v>337.54300000000001</v>
      </c>
    </row>
    <row r="5049" spans="4:5" x14ac:dyDescent="0.25">
      <c r="D5049" s="31">
        <v>-889.30799999999999</v>
      </c>
      <c r="E5049" s="28">
        <v>337.64</v>
      </c>
    </row>
    <row r="5050" spans="4:5" x14ac:dyDescent="0.25">
      <c r="D5050" s="31">
        <v>-889.29200000000003</v>
      </c>
      <c r="E5050" s="28">
        <v>337.73700000000002</v>
      </c>
    </row>
    <row r="5051" spans="4:5" x14ac:dyDescent="0.25">
      <c r="D5051" s="31">
        <v>-889.27599999999995</v>
      </c>
      <c r="E5051" s="28">
        <v>337.83499999999998</v>
      </c>
    </row>
    <row r="5052" spans="4:5" x14ac:dyDescent="0.25">
      <c r="D5052" s="31">
        <v>-889.26</v>
      </c>
      <c r="E5052" s="28">
        <v>337.93200000000002</v>
      </c>
    </row>
    <row r="5053" spans="4:5" x14ac:dyDescent="0.25">
      <c r="D5053" s="31">
        <v>-889.24400000000003</v>
      </c>
      <c r="E5053" s="28">
        <v>338.029</v>
      </c>
    </row>
    <row r="5054" spans="4:5" x14ac:dyDescent="0.25">
      <c r="D5054" s="31">
        <v>-889.22799999999995</v>
      </c>
      <c r="E5054" s="28">
        <v>338.12599999999998</v>
      </c>
    </row>
    <row r="5055" spans="4:5" x14ac:dyDescent="0.25">
      <c r="D5055" s="31">
        <v>-889.21199999999999</v>
      </c>
      <c r="E5055" s="28">
        <v>338.22399999999999</v>
      </c>
    </row>
    <row r="5056" spans="4:5" x14ac:dyDescent="0.25">
      <c r="D5056" s="31">
        <v>-889.19600000000003</v>
      </c>
      <c r="E5056" s="28">
        <v>338.32100000000003</v>
      </c>
    </row>
    <row r="5057" spans="4:5" x14ac:dyDescent="0.25">
      <c r="D5057" s="31">
        <v>-889.18</v>
      </c>
      <c r="E5057" s="28">
        <v>338.41800000000001</v>
      </c>
    </row>
    <row r="5058" spans="4:5" x14ac:dyDescent="0.25">
      <c r="D5058" s="31">
        <v>-889.16399999999999</v>
      </c>
      <c r="E5058" s="28">
        <v>338.51499999999999</v>
      </c>
    </row>
    <row r="5059" spans="4:5" x14ac:dyDescent="0.25">
      <c r="D5059" s="31">
        <v>-889.14800000000002</v>
      </c>
      <c r="E5059" s="28">
        <v>338.61200000000002</v>
      </c>
    </row>
    <row r="5060" spans="4:5" x14ac:dyDescent="0.25">
      <c r="D5060" s="31">
        <v>-889.13199999999995</v>
      </c>
      <c r="E5060" s="28">
        <v>338.709</v>
      </c>
    </row>
    <row r="5061" spans="4:5" x14ac:dyDescent="0.25">
      <c r="D5061" s="31">
        <v>-889.11599999999999</v>
      </c>
      <c r="E5061" s="28">
        <v>338.80700000000002</v>
      </c>
    </row>
    <row r="5062" spans="4:5" x14ac:dyDescent="0.25">
      <c r="D5062" s="31">
        <v>-889.1</v>
      </c>
      <c r="E5062" s="28">
        <v>338.904</v>
      </c>
    </row>
    <row r="5063" spans="4:5" x14ac:dyDescent="0.25">
      <c r="D5063" s="31">
        <v>-889.08399999999995</v>
      </c>
      <c r="E5063" s="28">
        <v>339.00099999999998</v>
      </c>
    </row>
    <row r="5064" spans="4:5" x14ac:dyDescent="0.25">
      <c r="D5064" s="31">
        <v>-889.06799999999998</v>
      </c>
      <c r="E5064" s="28">
        <v>339.09800000000001</v>
      </c>
    </row>
    <row r="5065" spans="4:5" x14ac:dyDescent="0.25">
      <c r="D5065" s="31">
        <v>-889.05200000000002</v>
      </c>
      <c r="E5065" s="28">
        <v>339.19499999999999</v>
      </c>
    </row>
    <row r="5066" spans="4:5" x14ac:dyDescent="0.25">
      <c r="D5066" s="31">
        <v>-889.03599999999994</v>
      </c>
      <c r="E5066" s="28">
        <v>339.29199999999997</v>
      </c>
    </row>
    <row r="5067" spans="4:5" x14ac:dyDescent="0.25">
      <c r="D5067" s="31">
        <v>-889.02099999999996</v>
      </c>
      <c r="E5067" s="28">
        <v>339.38900000000001</v>
      </c>
    </row>
    <row r="5068" spans="4:5" x14ac:dyDescent="0.25">
      <c r="D5068" s="31">
        <v>-889.005</v>
      </c>
      <c r="E5068" s="28">
        <v>339.48599999999999</v>
      </c>
    </row>
    <row r="5069" spans="4:5" x14ac:dyDescent="0.25">
      <c r="D5069" s="31">
        <v>-888.98900000000003</v>
      </c>
      <c r="E5069" s="28">
        <v>339.58300000000003</v>
      </c>
    </row>
    <row r="5070" spans="4:5" x14ac:dyDescent="0.25">
      <c r="D5070" s="31">
        <v>-888.97299999999996</v>
      </c>
      <c r="E5070" s="28">
        <v>339.68</v>
      </c>
    </row>
    <row r="5071" spans="4:5" x14ac:dyDescent="0.25">
      <c r="D5071" s="31">
        <v>-888.95699999999999</v>
      </c>
      <c r="E5071" s="28">
        <v>339.77600000000001</v>
      </c>
    </row>
    <row r="5072" spans="4:5" x14ac:dyDescent="0.25">
      <c r="D5072" s="31">
        <v>-888.94100000000003</v>
      </c>
      <c r="E5072" s="28">
        <v>339.87299999999999</v>
      </c>
    </row>
    <row r="5073" spans="4:5" x14ac:dyDescent="0.25">
      <c r="D5073" s="31">
        <v>-888.92499999999995</v>
      </c>
      <c r="E5073" s="28">
        <v>339.97</v>
      </c>
    </row>
    <row r="5074" spans="4:5" x14ac:dyDescent="0.25">
      <c r="D5074" s="31">
        <v>-888.90899999999999</v>
      </c>
      <c r="E5074" s="28">
        <v>340.06700000000001</v>
      </c>
    </row>
    <row r="5075" spans="4:5" x14ac:dyDescent="0.25">
      <c r="D5075" s="31">
        <v>-888.89300000000003</v>
      </c>
      <c r="E5075" s="28">
        <v>340.16399999999999</v>
      </c>
    </row>
    <row r="5076" spans="4:5" x14ac:dyDescent="0.25">
      <c r="D5076" s="31">
        <v>-888.87699999999995</v>
      </c>
      <c r="E5076" s="28">
        <v>340.26100000000002</v>
      </c>
    </row>
    <row r="5077" spans="4:5" x14ac:dyDescent="0.25">
      <c r="D5077" s="31">
        <v>-888.86099999999999</v>
      </c>
      <c r="E5077" s="28">
        <v>340.358</v>
      </c>
    </row>
    <row r="5078" spans="4:5" x14ac:dyDescent="0.25">
      <c r="D5078" s="31">
        <v>-888.84500000000003</v>
      </c>
      <c r="E5078" s="28">
        <v>340.45400000000001</v>
      </c>
    </row>
    <row r="5079" spans="4:5" x14ac:dyDescent="0.25">
      <c r="D5079" s="31">
        <v>-888.82899999999995</v>
      </c>
      <c r="E5079" s="28">
        <v>340.55099999999999</v>
      </c>
    </row>
    <row r="5080" spans="4:5" x14ac:dyDescent="0.25">
      <c r="D5080" s="31">
        <v>-888.81299999999999</v>
      </c>
      <c r="E5080" s="28">
        <v>340.64800000000002</v>
      </c>
    </row>
    <row r="5081" spans="4:5" x14ac:dyDescent="0.25">
      <c r="D5081" s="31">
        <v>-888.79700000000003</v>
      </c>
      <c r="E5081" s="28">
        <v>340.74400000000003</v>
      </c>
    </row>
    <row r="5082" spans="4:5" x14ac:dyDescent="0.25">
      <c r="D5082" s="31">
        <v>-888.78099999999995</v>
      </c>
      <c r="E5082" s="28">
        <v>340.84100000000001</v>
      </c>
    </row>
    <row r="5083" spans="4:5" x14ac:dyDescent="0.25">
      <c r="D5083" s="31">
        <v>-888.76499999999999</v>
      </c>
      <c r="E5083" s="28">
        <v>340.93799999999999</v>
      </c>
    </row>
    <row r="5084" spans="4:5" x14ac:dyDescent="0.25">
      <c r="D5084" s="31">
        <v>-888.74900000000002</v>
      </c>
      <c r="E5084" s="28">
        <v>341.03399999999999</v>
      </c>
    </row>
    <row r="5085" spans="4:5" x14ac:dyDescent="0.25">
      <c r="D5085" s="31">
        <v>-888.73299999999995</v>
      </c>
      <c r="E5085" s="28">
        <v>341.13099999999997</v>
      </c>
    </row>
    <row r="5086" spans="4:5" x14ac:dyDescent="0.25">
      <c r="D5086" s="31">
        <v>-888.71699999999998</v>
      </c>
      <c r="E5086" s="28">
        <v>341.22800000000001</v>
      </c>
    </row>
    <row r="5087" spans="4:5" x14ac:dyDescent="0.25">
      <c r="D5087" s="31">
        <v>-888.70100000000002</v>
      </c>
      <c r="E5087" s="28">
        <v>341.32400000000001</v>
      </c>
    </row>
    <row r="5088" spans="4:5" x14ac:dyDescent="0.25">
      <c r="D5088" s="31">
        <v>-888.68499999999995</v>
      </c>
      <c r="E5088" s="28">
        <v>341.42099999999999</v>
      </c>
    </row>
    <row r="5089" spans="4:5" x14ac:dyDescent="0.25">
      <c r="D5089" s="31">
        <v>-888.66899999999998</v>
      </c>
      <c r="E5089" s="28">
        <v>341.517</v>
      </c>
    </row>
    <row r="5090" spans="4:5" x14ac:dyDescent="0.25">
      <c r="D5090" s="31">
        <v>-888.65300000000002</v>
      </c>
      <c r="E5090" s="28">
        <v>341.61399999999998</v>
      </c>
    </row>
    <row r="5091" spans="4:5" x14ac:dyDescent="0.25">
      <c r="D5091" s="31">
        <v>-888.63699999999994</v>
      </c>
      <c r="E5091" s="28">
        <v>341.71</v>
      </c>
    </row>
    <row r="5092" spans="4:5" x14ac:dyDescent="0.25">
      <c r="D5092" s="31">
        <v>-888.62099999999998</v>
      </c>
      <c r="E5092" s="28">
        <v>341.80700000000002</v>
      </c>
    </row>
    <row r="5093" spans="4:5" x14ac:dyDescent="0.25">
      <c r="D5093" s="31">
        <v>-888.60500000000002</v>
      </c>
      <c r="E5093" s="28">
        <v>341.90300000000002</v>
      </c>
    </row>
    <row r="5094" spans="4:5" x14ac:dyDescent="0.25">
      <c r="D5094" s="31">
        <v>-888.58900000000006</v>
      </c>
      <c r="E5094" s="28">
        <v>342</v>
      </c>
    </row>
    <row r="5095" spans="4:5" x14ac:dyDescent="0.25">
      <c r="D5095" s="31">
        <v>-888.57299999999998</v>
      </c>
      <c r="E5095" s="28">
        <v>342.096</v>
      </c>
    </row>
    <row r="5096" spans="4:5" x14ac:dyDescent="0.25">
      <c r="D5096" s="31">
        <v>-888.55700000000002</v>
      </c>
      <c r="E5096" s="28">
        <v>342.19299999999998</v>
      </c>
    </row>
    <row r="5097" spans="4:5" x14ac:dyDescent="0.25">
      <c r="D5097" s="31">
        <v>-888.54100000000005</v>
      </c>
      <c r="E5097" s="28">
        <v>342.28899999999999</v>
      </c>
    </row>
    <row r="5098" spans="4:5" x14ac:dyDescent="0.25">
      <c r="D5098" s="31">
        <v>-888.52499999999998</v>
      </c>
      <c r="E5098" s="28">
        <v>342.38499999999999</v>
      </c>
    </row>
    <row r="5099" spans="4:5" x14ac:dyDescent="0.25">
      <c r="D5099" s="31">
        <v>-888.50900000000001</v>
      </c>
      <c r="E5099" s="28">
        <v>342.48200000000003</v>
      </c>
    </row>
    <row r="5100" spans="4:5" x14ac:dyDescent="0.25">
      <c r="D5100" s="31">
        <v>-888.49300000000005</v>
      </c>
      <c r="E5100" s="28">
        <v>342.57799999999997</v>
      </c>
    </row>
    <row r="5101" spans="4:5" x14ac:dyDescent="0.25">
      <c r="D5101" s="31">
        <v>-888.47699999999998</v>
      </c>
      <c r="E5101" s="28">
        <v>342.67399999999998</v>
      </c>
    </row>
    <row r="5102" spans="4:5" x14ac:dyDescent="0.25">
      <c r="D5102" s="31">
        <v>-888.46100000000001</v>
      </c>
      <c r="E5102" s="28">
        <v>342.77100000000002</v>
      </c>
    </row>
    <row r="5103" spans="4:5" x14ac:dyDescent="0.25">
      <c r="D5103" s="31">
        <v>-888.44500000000005</v>
      </c>
      <c r="E5103" s="28">
        <v>342.86700000000002</v>
      </c>
    </row>
    <row r="5104" spans="4:5" x14ac:dyDescent="0.25">
      <c r="D5104" s="31">
        <v>-888.42899999999997</v>
      </c>
      <c r="E5104" s="28">
        <v>342.96300000000002</v>
      </c>
    </row>
    <row r="5105" spans="4:5" x14ac:dyDescent="0.25">
      <c r="D5105" s="31">
        <v>-888.41300000000001</v>
      </c>
      <c r="E5105" s="28">
        <v>343.06</v>
      </c>
    </row>
    <row r="5106" spans="4:5" x14ac:dyDescent="0.25">
      <c r="D5106" s="31">
        <v>-888.39700000000005</v>
      </c>
      <c r="E5106" s="28">
        <v>343.15600000000001</v>
      </c>
    </row>
    <row r="5107" spans="4:5" x14ac:dyDescent="0.25">
      <c r="D5107" s="31">
        <v>-888.38099999999997</v>
      </c>
      <c r="E5107" s="28">
        <v>343.25200000000001</v>
      </c>
    </row>
    <row r="5108" spans="4:5" x14ac:dyDescent="0.25">
      <c r="D5108" s="31">
        <v>-888.36500000000001</v>
      </c>
      <c r="E5108" s="28">
        <v>343.34800000000001</v>
      </c>
    </row>
    <row r="5109" spans="4:5" x14ac:dyDescent="0.25">
      <c r="D5109" s="31">
        <v>-888.34900000000005</v>
      </c>
      <c r="E5109" s="28">
        <v>343.44400000000002</v>
      </c>
    </row>
    <row r="5110" spans="4:5" x14ac:dyDescent="0.25">
      <c r="D5110" s="31">
        <v>-888.33299999999997</v>
      </c>
      <c r="E5110" s="28">
        <v>343.54</v>
      </c>
    </row>
    <row r="5111" spans="4:5" x14ac:dyDescent="0.25">
      <c r="D5111" s="31">
        <v>-888.31700000000001</v>
      </c>
      <c r="E5111" s="28">
        <v>343.637</v>
      </c>
    </row>
    <row r="5112" spans="4:5" x14ac:dyDescent="0.25">
      <c r="D5112" s="31">
        <v>-888.30100000000004</v>
      </c>
      <c r="E5112" s="28">
        <v>343.733</v>
      </c>
    </row>
    <row r="5113" spans="4:5" x14ac:dyDescent="0.25">
      <c r="D5113" s="31">
        <v>-888.28499999999997</v>
      </c>
      <c r="E5113" s="28">
        <v>343.82900000000001</v>
      </c>
    </row>
    <row r="5114" spans="4:5" x14ac:dyDescent="0.25">
      <c r="D5114" s="31">
        <v>-888.26900000000001</v>
      </c>
      <c r="E5114" s="28">
        <v>343.92500000000001</v>
      </c>
    </row>
    <row r="5115" spans="4:5" x14ac:dyDescent="0.25">
      <c r="D5115" s="31">
        <v>-888.25300000000004</v>
      </c>
      <c r="E5115" s="28">
        <v>344.02100000000002</v>
      </c>
    </row>
    <row r="5116" spans="4:5" x14ac:dyDescent="0.25">
      <c r="D5116" s="31">
        <v>-888.23699999999997</v>
      </c>
      <c r="E5116" s="28">
        <v>344.11700000000002</v>
      </c>
    </row>
    <row r="5117" spans="4:5" x14ac:dyDescent="0.25">
      <c r="D5117" s="31">
        <v>-888.221</v>
      </c>
      <c r="E5117" s="28">
        <v>344.21300000000002</v>
      </c>
    </row>
    <row r="5118" spans="4:5" x14ac:dyDescent="0.25">
      <c r="D5118" s="31">
        <v>-888.20500000000004</v>
      </c>
      <c r="E5118" s="28">
        <v>344.30900000000003</v>
      </c>
    </row>
    <row r="5119" spans="4:5" x14ac:dyDescent="0.25">
      <c r="D5119" s="31">
        <v>-888.18899999999996</v>
      </c>
      <c r="E5119" s="28">
        <v>344.40499999999997</v>
      </c>
    </row>
    <row r="5120" spans="4:5" x14ac:dyDescent="0.25">
      <c r="D5120" s="31">
        <v>-888.173</v>
      </c>
      <c r="E5120" s="28">
        <v>344.50099999999998</v>
      </c>
    </row>
    <row r="5121" spans="4:5" x14ac:dyDescent="0.25">
      <c r="D5121" s="31">
        <v>-888.15700000000004</v>
      </c>
      <c r="E5121" s="28">
        <v>344.59699999999998</v>
      </c>
    </row>
    <row r="5122" spans="4:5" x14ac:dyDescent="0.25">
      <c r="D5122" s="31">
        <v>-888.14099999999996</v>
      </c>
      <c r="E5122" s="28">
        <v>344.69299999999998</v>
      </c>
    </row>
    <row r="5123" spans="4:5" x14ac:dyDescent="0.25">
      <c r="D5123" s="31">
        <v>-888.125</v>
      </c>
      <c r="E5123" s="28">
        <v>344.78800000000001</v>
      </c>
    </row>
    <row r="5124" spans="4:5" x14ac:dyDescent="0.25">
      <c r="D5124" s="31">
        <v>-888.10900000000004</v>
      </c>
      <c r="E5124" s="28">
        <v>344.88400000000001</v>
      </c>
    </row>
    <row r="5125" spans="4:5" x14ac:dyDescent="0.25">
      <c r="D5125" s="31">
        <v>-888.09299999999996</v>
      </c>
      <c r="E5125" s="28">
        <v>344.98</v>
      </c>
    </row>
    <row r="5126" spans="4:5" x14ac:dyDescent="0.25">
      <c r="D5126" s="31">
        <v>-888.077</v>
      </c>
      <c r="E5126" s="28">
        <v>345.07600000000002</v>
      </c>
    </row>
    <row r="5127" spans="4:5" x14ac:dyDescent="0.25">
      <c r="D5127" s="31">
        <v>-888.06100000000004</v>
      </c>
      <c r="E5127" s="28">
        <v>345.17200000000003</v>
      </c>
    </row>
    <row r="5128" spans="4:5" x14ac:dyDescent="0.25">
      <c r="D5128" s="31">
        <v>-888.04499999999996</v>
      </c>
      <c r="E5128" s="28">
        <v>345.267</v>
      </c>
    </row>
    <row r="5129" spans="4:5" x14ac:dyDescent="0.25">
      <c r="D5129" s="31">
        <v>-888.029</v>
      </c>
      <c r="E5129" s="28">
        <v>345.363</v>
      </c>
    </row>
    <row r="5130" spans="4:5" x14ac:dyDescent="0.25">
      <c r="D5130" s="31">
        <v>-888.01300000000003</v>
      </c>
      <c r="E5130" s="28">
        <v>345.459</v>
      </c>
    </row>
    <row r="5131" spans="4:5" x14ac:dyDescent="0.25">
      <c r="D5131" s="31">
        <v>-887.99699999999996</v>
      </c>
      <c r="E5131" s="28">
        <v>345.55500000000001</v>
      </c>
    </row>
    <row r="5132" spans="4:5" x14ac:dyDescent="0.25">
      <c r="D5132" s="31">
        <v>-887.98099999999999</v>
      </c>
      <c r="E5132" s="28">
        <v>345.65</v>
      </c>
    </row>
    <row r="5133" spans="4:5" x14ac:dyDescent="0.25">
      <c r="D5133" s="31">
        <v>-887.96500000000003</v>
      </c>
      <c r="E5133" s="28">
        <v>345.74599999999998</v>
      </c>
    </row>
    <row r="5134" spans="4:5" x14ac:dyDescent="0.25">
      <c r="D5134" s="31">
        <v>-887.94899999999996</v>
      </c>
      <c r="E5134" s="28">
        <v>345.84199999999998</v>
      </c>
    </row>
    <row r="5135" spans="4:5" x14ac:dyDescent="0.25">
      <c r="D5135" s="31">
        <v>-887.93299999999999</v>
      </c>
      <c r="E5135" s="28">
        <v>345.93700000000001</v>
      </c>
    </row>
    <row r="5136" spans="4:5" x14ac:dyDescent="0.25">
      <c r="D5136" s="31">
        <v>-887.91700000000003</v>
      </c>
      <c r="E5136" s="28">
        <v>346.03300000000002</v>
      </c>
    </row>
    <row r="5137" spans="4:5" x14ac:dyDescent="0.25">
      <c r="D5137" s="31">
        <v>-887.90099999999995</v>
      </c>
      <c r="E5137" s="28">
        <v>346.12900000000002</v>
      </c>
    </row>
    <row r="5138" spans="4:5" x14ac:dyDescent="0.25">
      <c r="D5138" s="31">
        <v>-887.88499999999999</v>
      </c>
      <c r="E5138" s="28">
        <v>346.22399999999999</v>
      </c>
    </row>
    <row r="5139" spans="4:5" x14ac:dyDescent="0.25">
      <c r="D5139" s="31">
        <v>-887.86900000000003</v>
      </c>
      <c r="E5139" s="28">
        <v>346.32</v>
      </c>
    </row>
    <row r="5140" spans="4:5" x14ac:dyDescent="0.25">
      <c r="D5140" s="31">
        <v>-887.85299999999995</v>
      </c>
      <c r="E5140" s="28">
        <v>346.41500000000002</v>
      </c>
    </row>
    <row r="5141" spans="4:5" x14ac:dyDescent="0.25">
      <c r="D5141" s="31">
        <v>-887.83699999999999</v>
      </c>
      <c r="E5141" s="28">
        <v>346.51100000000002</v>
      </c>
    </row>
    <row r="5142" spans="4:5" x14ac:dyDescent="0.25">
      <c r="D5142" s="31">
        <v>-887.82100000000003</v>
      </c>
      <c r="E5142" s="28">
        <v>346.60599999999999</v>
      </c>
    </row>
    <row r="5143" spans="4:5" x14ac:dyDescent="0.25">
      <c r="D5143" s="31">
        <v>-887.80499999999995</v>
      </c>
      <c r="E5143" s="28">
        <v>346.702</v>
      </c>
    </row>
    <row r="5144" spans="4:5" x14ac:dyDescent="0.25">
      <c r="D5144" s="31">
        <v>-887.78899999999999</v>
      </c>
      <c r="E5144" s="28">
        <v>346.79700000000003</v>
      </c>
    </row>
    <row r="5145" spans="4:5" x14ac:dyDescent="0.25">
      <c r="D5145" s="31">
        <v>-887.77300000000002</v>
      </c>
      <c r="E5145" s="28">
        <v>346.89299999999997</v>
      </c>
    </row>
    <row r="5146" spans="4:5" x14ac:dyDescent="0.25">
      <c r="D5146" s="31">
        <v>-887.75699999999995</v>
      </c>
      <c r="E5146" s="28">
        <v>346.988</v>
      </c>
    </row>
    <row r="5147" spans="4:5" x14ac:dyDescent="0.25">
      <c r="D5147" s="31">
        <v>-887.74099999999999</v>
      </c>
      <c r="E5147" s="28">
        <v>347.08300000000003</v>
      </c>
    </row>
    <row r="5148" spans="4:5" x14ac:dyDescent="0.25">
      <c r="D5148" s="31">
        <v>-887.72500000000002</v>
      </c>
      <c r="E5148" s="28">
        <v>347.17899999999997</v>
      </c>
    </row>
    <row r="5149" spans="4:5" x14ac:dyDescent="0.25">
      <c r="D5149" s="31">
        <v>-887.70899999999995</v>
      </c>
      <c r="E5149" s="28">
        <v>347.274</v>
      </c>
    </row>
    <row r="5150" spans="4:5" x14ac:dyDescent="0.25">
      <c r="D5150" s="31">
        <v>-887.69299999999998</v>
      </c>
      <c r="E5150" s="28">
        <v>347.36900000000003</v>
      </c>
    </row>
    <row r="5151" spans="4:5" x14ac:dyDescent="0.25">
      <c r="D5151" s="31">
        <v>-887.67700000000002</v>
      </c>
      <c r="E5151" s="28">
        <v>347.46499999999997</v>
      </c>
    </row>
    <row r="5152" spans="4:5" x14ac:dyDescent="0.25">
      <c r="D5152" s="31">
        <v>-887.66099999999994</v>
      </c>
      <c r="E5152" s="28">
        <v>347.56</v>
      </c>
    </row>
    <row r="5153" spans="4:5" x14ac:dyDescent="0.25">
      <c r="D5153" s="31">
        <v>-887.64499999999998</v>
      </c>
      <c r="E5153" s="28">
        <v>347.65499999999997</v>
      </c>
    </row>
    <row r="5154" spans="4:5" x14ac:dyDescent="0.25">
      <c r="D5154" s="31">
        <v>-887.62900000000002</v>
      </c>
      <c r="E5154" s="28">
        <v>347.75099999999998</v>
      </c>
    </row>
    <row r="5155" spans="4:5" x14ac:dyDescent="0.25">
      <c r="D5155" s="31">
        <v>-887.61300000000006</v>
      </c>
      <c r="E5155" s="28">
        <v>347.846</v>
      </c>
    </row>
    <row r="5156" spans="4:5" x14ac:dyDescent="0.25">
      <c r="D5156" s="31">
        <v>-887.59699999999998</v>
      </c>
      <c r="E5156" s="28">
        <v>347.94099999999997</v>
      </c>
    </row>
    <row r="5157" spans="4:5" x14ac:dyDescent="0.25">
      <c r="D5157" s="31">
        <v>-887.58100000000002</v>
      </c>
      <c r="E5157" s="28">
        <v>348.036</v>
      </c>
    </row>
    <row r="5158" spans="4:5" x14ac:dyDescent="0.25">
      <c r="D5158" s="31">
        <v>-887.56500000000005</v>
      </c>
      <c r="E5158" s="28">
        <v>348.13099999999997</v>
      </c>
    </row>
    <row r="5159" spans="4:5" x14ac:dyDescent="0.25">
      <c r="D5159" s="31">
        <v>-887.54899999999998</v>
      </c>
      <c r="E5159" s="28">
        <v>348.22699999999998</v>
      </c>
    </row>
    <row r="5160" spans="4:5" x14ac:dyDescent="0.25">
      <c r="D5160" s="31">
        <v>-887.53300000000002</v>
      </c>
      <c r="E5160" s="28">
        <v>348.322</v>
      </c>
    </row>
    <row r="5161" spans="4:5" x14ac:dyDescent="0.25">
      <c r="D5161" s="31">
        <v>-887.51700000000005</v>
      </c>
      <c r="E5161" s="28">
        <v>348.41699999999997</v>
      </c>
    </row>
    <row r="5162" spans="4:5" x14ac:dyDescent="0.25">
      <c r="D5162" s="31">
        <v>-887.50099999999998</v>
      </c>
      <c r="E5162" s="28">
        <v>348.512</v>
      </c>
    </row>
    <row r="5163" spans="4:5" x14ac:dyDescent="0.25">
      <c r="D5163" s="31">
        <v>-887.48500000000001</v>
      </c>
      <c r="E5163" s="28">
        <v>348.60700000000003</v>
      </c>
    </row>
    <row r="5164" spans="4:5" x14ac:dyDescent="0.25">
      <c r="D5164" s="31">
        <v>-887.46900000000005</v>
      </c>
      <c r="E5164" s="28">
        <v>348.702</v>
      </c>
    </row>
    <row r="5165" spans="4:5" x14ac:dyDescent="0.25">
      <c r="D5165" s="31">
        <v>-887.45299999999997</v>
      </c>
      <c r="E5165" s="28">
        <v>348.79700000000003</v>
      </c>
    </row>
    <row r="5166" spans="4:5" x14ac:dyDescent="0.25">
      <c r="D5166" s="31">
        <v>-887.43700000000001</v>
      </c>
      <c r="E5166" s="28">
        <v>348.892</v>
      </c>
    </row>
    <row r="5167" spans="4:5" x14ac:dyDescent="0.25">
      <c r="D5167" s="31">
        <v>-887.42100000000005</v>
      </c>
      <c r="E5167" s="28">
        <v>348.98700000000002</v>
      </c>
    </row>
    <row r="5168" spans="4:5" x14ac:dyDescent="0.25">
      <c r="D5168" s="31">
        <v>-887.40499999999997</v>
      </c>
      <c r="E5168" s="28">
        <v>349.08199999999999</v>
      </c>
    </row>
    <row r="5169" spans="4:5" x14ac:dyDescent="0.25">
      <c r="D5169" s="31">
        <v>-887.38900000000001</v>
      </c>
      <c r="E5169" s="28">
        <v>349.17700000000002</v>
      </c>
    </row>
    <row r="5170" spans="4:5" x14ac:dyDescent="0.25">
      <c r="D5170" s="31">
        <v>-887.37300000000005</v>
      </c>
      <c r="E5170" s="28">
        <v>349.27199999999999</v>
      </c>
    </row>
    <row r="5171" spans="4:5" x14ac:dyDescent="0.25">
      <c r="D5171" s="31">
        <v>-887.35699999999997</v>
      </c>
      <c r="E5171" s="28">
        <v>349.36700000000002</v>
      </c>
    </row>
    <row r="5172" spans="4:5" x14ac:dyDescent="0.25">
      <c r="D5172" s="31">
        <v>-887.34100000000001</v>
      </c>
      <c r="E5172" s="28">
        <v>349.46199999999999</v>
      </c>
    </row>
    <row r="5173" spans="4:5" x14ac:dyDescent="0.25">
      <c r="D5173" s="31">
        <v>-887.32500000000005</v>
      </c>
      <c r="E5173" s="28">
        <v>349.55700000000002</v>
      </c>
    </row>
    <row r="5174" spans="4:5" x14ac:dyDescent="0.25">
      <c r="D5174" s="31">
        <v>-887.30899999999997</v>
      </c>
      <c r="E5174" s="28">
        <v>349.65199999999999</v>
      </c>
    </row>
    <row r="5175" spans="4:5" x14ac:dyDescent="0.25">
      <c r="D5175" s="31">
        <v>-887.29300000000001</v>
      </c>
      <c r="E5175" s="28">
        <v>349.74599999999998</v>
      </c>
    </row>
    <row r="5176" spans="4:5" x14ac:dyDescent="0.25">
      <c r="D5176" s="31">
        <v>-887.27700000000004</v>
      </c>
      <c r="E5176" s="28">
        <v>349.84100000000001</v>
      </c>
    </row>
    <row r="5177" spans="4:5" x14ac:dyDescent="0.25">
      <c r="D5177" s="31">
        <v>-887.26099999999997</v>
      </c>
      <c r="E5177" s="28">
        <v>349.93599999999998</v>
      </c>
    </row>
    <row r="5178" spans="4:5" x14ac:dyDescent="0.25">
      <c r="D5178" s="31">
        <v>-887.245</v>
      </c>
      <c r="E5178" s="28">
        <v>350.03100000000001</v>
      </c>
    </row>
    <row r="5179" spans="4:5" x14ac:dyDescent="0.25">
      <c r="D5179" s="31">
        <v>-887.22900000000004</v>
      </c>
      <c r="E5179" s="28">
        <v>350.12599999999998</v>
      </c>
    </row>
    <row r="5180" spans="4:5" x14ac:dyDescent="0.25">
      <c r="D5180" s="31">
        <v>-887.21400000000006</v>
      </c>
      <c r="E5180" s="28">
        <v>350.22</v>
      </c>
    </row>
    <row r="5181" spans="4:5" x14ac:dyDescent="0.25">
      <c r="D5181" s="31">
        <v>-887.19799999999998</v>
      </c>
      <c r="E5181" s="28">
        <v>350.315</v>
      </c>
    </row>
    <row r="5182" spans="4:5" x14ac:dyDescent="0.25">
      <c r="D5182" s="31">
        <v>-887.18200000000002</v>
      </c>
      <c r="E5182" s="28">
        <v>350.41</v>
      </c>
    </row>
    <row r="5183" spans="4:5" x14ac:dyDescent="0.25">
      <c r="D5183" s="31">
        <v>-887.16600000000005</v>
      </c>
      <c r="E5183" s="28">
        <v>350.50400000000002</v>
      </c>
    </row>
    <row r="5184" spans="4:5" x14ac:dyDescent="0.25">
      <c r="D5184" s="31">
        <v>-887.15</v>
      </c>
      <c r="E5184" s="28">
        <v>350.59899999999999</v>
      </c>
    </row>
    <row r="5185" spans="4:5" x14ac:dyDescent="0.25">
      <c r="D5185" s="31">
        <v>-887.13400000000001</v>
      </c>
      <c r="E5185" s="28">
        <v>350.69400000000002</v>
      </c>
    </row>
    <row r="5186" spans="4:5" x14ac:dyDescent="0.25">
      <c r="D5186" s="31">
        <v>-887.11800000000005</v>
      </c>
      <c r="E5186" s="28">
        <v>350.78800000000001</v>
      </c>
    </row>
    <row r="5187" spans="4:5" x14ac:dyDescent="0.25">
      <c r="D5187" s="31">
        <v>-887.10199999999998</v>
      </c>
      <c r="E5187" s="28">
        <v>350.88299999999998</v>
      </c>
    </row>
    <row r="5188" spans="4:5" x14ac:dyDescent="0.25">
      <c r="D5188" s="31">
        <v>-887.08600000000001</v>
      </c>
      <c r="E5188" s="28">
        <v>350.97699999999998</v>
      </c>
    </row>
    <row r="5189" spans="4:5" x14ac:dyDescent="0.25">
      <c r="D5189" s="31">
        <v>-887.07</v>
      </c>
      <c r="E5189" s="28">
        <v>351.072</v>
      </c>
    </row>
    <row r="5190" spans="4:5" x14ac:dyDescent="0.25">
      <c r="D5190" s="31">
        <v>-887.05399999999997</v>
      </c>
      <c r="E5190" s="28">
        <v>351.16699999999997</v>
      </c>
    </row>
    <row r="5191" spans="4:5" x14ac:dyDescent="0.25">
      <c r="D5191" s="31">
        <v>-887.03800000000001</v>
      </c>
      <c r="E5191" s="28">
        <v>351.26100000000002</v>
      </c>
    </row>
    <row r="5192" spans="4:5" x14ac:dyDescent="0.25">
      <c r="D5192" s="31">
        <v>-887.02200000000005</v>
      </c>
      <c r="E5192" s="28">
        <v>351.35500000000002</v>
      </c>
    </row>
    <row r="5193" spans="4:5" x14ac:dyDescent="0.25">
      <c r="D5193" s="31">
        <v>-887.00599999999997</v>
      </c>
      <c r="E5193" s="28">
        <v>351.45</v>
      </c>
    </row>
    <row r="5194" spans="4:5" x14ac:dyDescent="0.25">
      <c r="D5194" s="31">
        <v>-886.99</v>
      </c>
      <c r="E5194" s="28">
        <v>351.54399999999998</v>
      </c>
    </row>
    <row r="5195" spans="4:5" x14ac:dyDescent="0.25">
      <c r="D5195" s="31">
        <v>-886.97400000000005</v>
      </c>
      <c r="E5195" s="28">
        <v>351.63900000000001</v>
      </c>
    </row>
    <row r="5196" spans="4:5" x14ac:dyDescent="0.25">
      <c r="D5196" s="31">
        <v>-886.95799999999997</v>
      </c>
      <c r="E5196" s="28">
        <v>351.733</v>
      </c>
    </row>
    <row r="5197" spans="4:5" x14ac:dyDescent="0.25">
      <c r="D5197" s="31">
        <v>-886.94200000000001</v>
      </c>
      <c r="E5197" s="28">
        <v>351.82799999999997</v>
      </c>
    </row>
    <row r="5198" spans="4:5" x14ac:dyDescent="0.25">
      <c r="D5198" s="31">
        <v>-886.92600000000004</v>
      </c>
      <c r="E5198" s="28">
        <v>351.92200000000003</v>
      </c>
    </row>
    <row r="5199" spans="4:5" x14ac:dyDescent="0.25">
      <c r="D5199" s="31">
        <v>-886.91</v>
      </c>
      <c r="E5199" s="28">
        <v>352.01600000000002</v>
      </c>
    </row>
    <row r="5200" spans="4:5" x14ac:dyDescent="0.25">
      <c r="D5200" s="31">
        <v>-886.89400000000001</v>
      </c>
      <c r="E5200" s="28">
        <v>352.11099999999999</v>
      </c>
    </row>
    <row r="5201" spans="4:5" x14ac:dyDescent="0.25">
      <c r="D5201" s="31">
        <v>-886.87800000000004</v>
      </c>
      <c r="E5201" s="28">
        <v>352.20499999999998</v>
      </c>
    </row>
    <row r="5202" spans="4:5" x14ac:dyDescent="0.25">
      <c r="D5202" s="31">
        <v>-886.86199999999997</v>
      </c>
      <c r="E5202" s="28">
        <v>352.29899999999998</v>
      </c>
    </row>
    <row r="5203" spans="4:5" x14ac:dyDescent="0.25">
      <c r="D5203" s="31">
        <v>-886.846</v>
      </c>
      <c r="E5203" s="28">
        <v>352.39400000000001</v>
      </c>
    </row>
    <row r="5204" spans="4:5" x14ac:dyDescent="0.25">
      <c r="D5204" s="31">
        <v>-886.83</v>
      </c>
      <c r="E5204" s="28">
        <v>352.488</v>
      </c>
    </row>
    <row r="5205" spans="4:5" x14ac:dyDescent="0.25">
      <c r="D5205" s="31">
        <v>-886.81399999999996</v>
      </c>
      <c r="E5205" s="28">
        <v>352.58199999999999</v>
      </c>
    </row>
    <row r="5206" spans="4:5" x14ac:dyDescent="0.25">
      <c r="D5206" s="31">
        <v>-886.798</v>
      </c>
      <c r="E5206" s="28">
        <v>352.67599999999999</v>
      </c>
    </row>
    <row r="5207" spans="4:5" x14ac:dyDescent="0.25">
      <c r="D5207" s="31">
        <v>-886.78200000000004</v>
      </c>
      <c r="E5207" s="28">
        <v>352.77100000000002</v>
      </c>
    </row>
    <row r="5208" spans="4:5" x14ac:dyDescent="0.25">
      <c r="D5208" s="31">
        <v>-886.76599999999996</v>
      </c>
      <c r="E5208" s="28">
        <v>352.86500000000001</v>
      </c>
    </row>
    <row r="5209" spans="4:5" x14ac:dyDescent="0.25">
      <c r="D5209" s="31">
        <v>-886.75</v>
      </c>
      <c r="E5209" s="28">
        <v>352.959</v>
      </c>
    </row>
    <row r="5210" spans="4:5" x14ac:dyDescent="0.25">
      <c r="D5210" s="31">
        <v>-886.73400000000004</v>
      </c>
      <c r="E5210" s="28">
        <v>353.053</v>
      </c>
    </row>
    <row r="5211" spans="4:5" x14ac:dyDescent="0.25">
      <c r="D5211" s="31">
        <v>-886.71799999999996</v>
      </c>
      <c r="E5211" s="28">
        <v>353.14699999999999</v>
      </c>
    </row>
    <row r="5212" spans="4:5" x14ac:dyDescent="0.25">
      <c r="D5212" s="31">
        <v>-886.702</v>
      </c>
      <c r="E5212" s="28">
        <v>353.24099999999999</v>
      </c>
    </row>
    <row r="5213" spans="4:5" x14ac:dyDescent="0.25">
      <c r="D5213" s="31">
        <v>-886.68600000000004</v>
      </c>
      <c r="E5213" s="28">
        <v>353.33499999999998</v>
      </c>
    </row>
    <row r="5214" spans="4:5" x14ac:dyDescent="0.25">
      <c r="D5214" s="31">
        <v>-886.67</v>
      </c>
      <c r="E5214" s="28">
        <v>353.42899999999997</v>
      </c>
    </row>
    <row r="5215" spans="4:5" x14ac:dyDescent="0.25">
      <c r="D5215" s="31">
        <v>-886.654</v>
      </c>
      <c r="E5215" s="28">
        <v>353.52300000000002</v>
      </c>
    </row>
    <row r="5216" spans="4:5" x14ac:dyDescent="0.25">
      <c r="D5216" s="31">
        <v>-886.63800000000003</v>
      </c>
      <c r="E5216" s="28">
        <v>353.61700000000002</v>
      </c>
    </row>
    <row r="5217" spans="4:5" x14ac:dyDescent="0.25">
      <c r="D5217" s="31">
        <v>-886.62199999999996</v>
      </c>
      <c r="E5217" s="28">
        <v>353.71100000000001</v>
      </c>
    </row>
    <row r="5218" spans="4:5" x14ac:dyDescent="0.25">
      <c r="D5218" s="31">
        <v>-886.60599999999999</v>
      </c>
      <c r="E5218" s="28">
        <v>353.80500000000001</v>
      </c>
    </row>
    <row r="5219" spans="4:5" x14ac:dyDescent="0.25">
      <c r="D5219" s="31">
        <v>-886.59</v>
      </c>
      <c r="E5219" s="28">
        <v>353.899</v>
      </c>
    </row>
    <row r="5220" spans="4:5" x14ac:dyDescent="0.25">
      <c r="D5220" s="31">
        <v>-886.57399999999996</v>
      </c>
      <c r="E5220" s="28">
        <v>353.99299999999999</v>
      </c>
    </row>
    <row r="5221" spans="4:5" x14ac:dyDescent="0.25">
      <c r="D5221" s="31">
        <v>-886.55799999999999</v>
      </c>
      <c r="E5221" s="28">
        <v>354.08699999999999</v>
      </c>
    </row>
    <row r="5222" spans="4:5" x14ac:dyDescent="0.25">
      <c r="D5222" s="31">
        <v>-886.54200000000003</v>
      </c>
      <c r="E5222" s="28">
        <v>354.18099999999998</v>
      </c>
    </row>
    <row r="5223" spans="4:5" x14ac:dyDescent="0.25">
      <c r="D5223" s="31">
        <v>-886.52599999999995</v>
      </c>
      <c r="E5223" s="28">
        <v>354.27499999999998</v>
      </c>
    </row>
    <row r="5224" spans="4:5" x14ac:dyDescent="0.25">
      <c r="D5224" s="31">
        <v>-886.51</v>
      </c>
      <c r="E5224" s="28">
        <v>354.36900000000003</v>
      </c>
    </row>
    <row r="5225" spans="4:5" x14ac:dyDescent="0.25">
      <c r="D5225" s="31">
        <v>-886.49400000000003</v>
      </c>
      <c r="E5225" s="28">
        <v>354.46199999999999</v>
      </c>
    </row>
    <row r="5226" spans="4:5" x14ac:dyDescent="0.25">
      <c r="D5226" s="31">
        <v>-886.47799999999995</v>
      </c>
      <c r="E5226" s="28">
        <v>354.55599999999998</v>
      </c>
    </row>
    <row r="5227" spans="4:5" x14ac:dyDescent="0.25">
      <c r="D5227" s="31">
        <v>-886.46199999999999</v>
      </c>
      <c r="E5227" s="28">
        <v>354.65</v>
      </c>
    </row>
    <row r="5228" spans="4:5" x14ac:dyDescent="0.25">
      <c r="D5228" s="31">
        <v>-886.44600000000003</v>
      </c>
      <c r="E5228" s="28">
        <v>354.74400000000003</v>
      </c>
    </row>
    <row r="5229" spans="4:5" x14ac:dyDescent="0.25">
      <c r="D5229" s="31">
        <v>-886.43</v>
      </c>
      <c r="E5229" s="28">
        <v>354.83800000000002</v>
      </c>
    </row>
    <row r="5230" spans="4:5" x14ac:dyDescent="0.25">
      <c r="D5230" s="31">
        <v>-886.41399999999999</v>
      </c>
      <c r="E5230" s="28">
        <v>354.93099999999998</v>
      </c>
    </row>
    <row r="5231" spans="4:5" x14ac:dyDescent="0.25">
      <c r="D5231" s="31">
        <v>-886.39800000000002</v>
      </c>
      <c r="E5231" s="28">
        <v>355.02499999999998</v>
      </c>
    </row>
    <row r="5232" spans="4:5" x14ac:dyDescent="0.25">
      <c r="D5232" s="31">
        <v>-886.38199999999995</v>
      </c>
      <c r="E5232" s="28">
        <v>355.11900000000003</v>
      </c>
    </row>
    <row r="5233" spans="4:5" x14ac:dyDescent="0.25">
      <c r="D5233" s="31">
        <v>-886.36599999999999</v>
      </c>
      <c r="E5233" s="28">
        <v>355.21199999999999</v>
      </c>
    </row>
    <row r="5234" spans="4:5" x14ac:dyDescent="0.25">
      <c r="D5234" s="31">
        <v>-886.35</v>
      </c>
      <c r="E5234" s="28">
        <v>355.30599999999998</v>
      </c>
    </row>
    <row r="5235" spans="4:5" x14ac:dyDescent="0.25">
      <c r="D5235" s="31">
        <v>-886.33399999999995</v>
      </c>
      <c r="E5235" s="28">
        <v>355.4</v>
      </c>
    </row>
    <row r="5236" spans="4:5" x14ac:dyDescent="0.25">
      <c r="D5236" s="31">
        <v>-886.31799999999998</v>
      </c>
      <c r="E5236" s="28">
        <v>355.49299999999999</v>
      </c>
    </row>
    <row r="5237" spans="4:5" x14ac:dyDescent="0.25">
      <c r="D5237" s="31">
        <v>-886.30200000000002</v>
      </c>
      <c r="E5237" s="28">
        <v>355.58699999999999</v>
      </c>
    </row>
    <row r="5238" spans="4:5" x14ac:dyDescent="0.25">
      <c r="D5238" s="31">
        <v>-886.28599999999994</v>
      </c>
      <c r="E5238" s="28">
        <v>355.68</v>
      </c>
    </row>
    <row r="5239" spans="4:5" x14ac:dyDescent="0.25">
      <c r="D5239" s="31">
        <v>-886.27</v>
      </c>
      <c r="E5239" s="28">
        <v>355.774</v>
      </c>
    </row>
    <row r="5240" spans="4:5" x14ac:dyDescent="0.25">
      <c r="D5240" s="31">
        <v>-886.25400000000002</v>
      </c>
      <c r="E5240" s="28">
        <v>355.86700000000002</v>
      </c>
    </row>
    <row r="5241" spans="4:5" x14ac:dyDescent="0.25">
      <c r="D5241" s="31">
        <v>-886.23800000000006</v>
      </c>
      <c r="E5241" s="28">
        <v>355.96100000000001</v>
      </c>
    </row>
    <row r="5242" spans="4:5" x14ac:dyDescent="0.25">
      <c r="D5242" s="31">
        <v>-886.22199999999998</v>
      </c>
      <c r="E5242" s="28">
        <v>356.05399999999997</v>
      </c>
    </row>
    <row r="5243" spans="4:5" x14ac:dyDescent="0.25">
      <c r="D5243" s="31">
        <v>-886.20600000000002</v>
      </c>
      <c r="E5243" s="28">
        <v>356.14800000000002</v>
      </c>
    </row>
    <row r="5244" spans="4:5" x14ac:dyDescent="0.25">
      <c r="D5244" s="31">
        <v>-886.19</v>
      </c>
      <c r="E5244" s="28">
        <v>356.24099999999999</v>
      </c>
    </row>
    <row r="5245" spans="4:5" x14ac:dyDescent="0.25">
      <c r="D5245" s="31">
        <v>-886.17399999999998</v>
      </c>
      <c r="E5245" s="28">
        <v>356.33499999999998</v>
      </c>
    </row>
    <row r="5246" spans="4:5" x14ac:dyDescent="0.25">
      <c r="D5246" s="31">
        <v>-886.15800000000002</v>
      </c>
      <c r="E5246" s="28">
        <v>356.428</v>
      </c>
    </row>
    <row r="5247" spans="4:5" x14ac:dyDescent="0.25">
      <c r="D5247" s="31">
        <v>-886.14200000000005</v>
      </c>
      <c r="E5247" s="28">
        <v>356.52100000000002</v>
      </c>
    </row>
    <row r="5248" spans="4:5" x14ac:dyDescent="0.25">
      <c r="D5248" s="31">
        <v>-886.12599999999998</v>
      </c>
      <c r="E5248" s="28">
        <v>356.61500000000001</v>
      </c>
    </row>
    <row r="5249" spans="4:5" x14ac:dyDescent="0.25">
      <c r="D5249" s="31">
        <v>-886.11</v>
      </c>
      <c r="E5249" s="28">
        <v>356.70800000000003</v>
      </c>
    </row>
    <row r="5250" spans="4:5" x14ac:dyDescent="0.25">
      <c r="D5250" s="31">
        <v>-886.09400000000005</v>
      </c>
      <c r="E5250" s="28">
        <v>356.80099999999999</v>
      </c>
    </row>
    <row r="5251" spans="4:5" x14ac:dyDescent="0.25">
      <c r="D5251" s="31">
        <v>-886.07799999999997</v>
      </c>
      <c r="E5251" s="28">
        <v>356.89499999999998</v>
      </c>
    </row>
    <row r="5252" spans="4:5" x14ac:dyDescent="0.25">
      <c r="D5252" s="31">
        <v>-886.06200000000001</v>
      </c>
      <c r="E5252" s="28">
        <v>356.988</v>
      </c>
    </row>
    <row r="5253" spans="4:5" x14ac:dyDescent="0.25">
      <c r="D5253" s="31">
        <v>-886.04600000000005</v>
      </c>
      <c r="E5253" s="28">
        <v>357.08100000000002</v>
      </c>
    </row>
    <row r="5254" spans="4:5" x14ac:dyDescent="0.25">
      <c r="D5254" s="31">
        <v>-886.03</v>
      </c>
      <c r="E5254" s="28">
        <v>357.17500000000001</v>
      </c>
    </row>
    <row r="5255" spans="4:5" x14ac:dyDescent="0.25">
      <c r="D5255" s="31">
        <v>-886.01400000000001</v>
      </c>
      <c r="E5255" s="28">
        <v>357.26799999999997</v>
      </c>
    </row>
    <row r="5256" spans="4:5" x14ac:dyDescent="0.25">
      <c r="D5256" s="31">
        <v>-885.99800000000005</v>
      </c>
      <c r="E5256" s="28">
        <v>357.36099999999999</v>
      </c>
    </row>
    <row r="5257" spans="4:5" x14ac:dyDescent="0.25">
      <c r="D5257" s="31">
        <v>-885.98199999999997</v>
      </c>
      <c r="E5257" s="28">
        <v>357.45400000000001</v>
      </c>
    </row>
    <row r="5258" spans="4:5" x14ac:dyDescent="0.25">
      <c r="D5258" s="31">
        <v>-885.96600000000001</v>
      </c>
      <c r="E5258" s="28">
        <v>357.54700000000003</v>
      </c>
    </row>
    <row r="5259" spans="4:5" x14ac:dyDescent="0.25">
      <c r="D5259" s="31">
        <v>-885.95</v>
      </c>
      <c r="E5259" s="28">
        <v>357.64</v>
      </c>
    </row>
    <row r="5260" spans="4:5" x14ac:dyDescent="0.25">
      <c r="D5260" s="31">
        <v>-885.93399999999997</v>
      </c>
      <c r="E5260" s="28">
        <v>357.733</v>
      </c>
    </row>
    <row r="5261" spans="4:5" x14ac:dyDescent="0.25">
      <c r="D5261" s="31">
        <v>-885.91800000000001</v>
      </c>
      <c r="E5261" s="28">
        <v>357.827</v>
      </c>
    </row>
    <row r="5262" spans="4:5" x14ac:dyDescent="0.25">
      <c r="D5262" s="31">
        <v>-885.90200000000004</v>
      </c>
      <c r="E5262" s="28">
        <v>357.92</v>
      </c>
    </row>
    <row r="5263" spans="4:5" x14ac:dyDescent="0.25">
      <c r="D5263" s="31">
        <v>-885.88599999999997</v>
      </c>
      <c r="E5263" s="28">
        <v>358.01299999999998</v>
      </c>
    </row>
    <row r="5264" spans="4:5" x14ac:dyDescent="0.25">
      <c r="D5264" s="31">
        <v>-885.87</v>
      </c>
      <c r="E5264" s="28">
        <v>358.10599999999999</v>
      </c>
    </row>
    <row r="5265" spans="4:5" x14ac:dyDescent="0.25">
      <c r="D5265" s="31">
        <v>-885.85400000000004</v>
      </c>
      <c r="E5265" s="28">
        <v>358.19900000000001</v>
      </c>
    </row>
    <row r="5266" spans="4:5" x14ac:dyDescent="0.25">
      <c r="D5266" s="31">
        <v>-885.83799999999997</v>
      </c>
      <c r="E5266" s="28">
        <v>358.29199999999997</v>
      </c>
    </row>
    <row r="5267" spans="4:5" x14ac:dyDescent="0.25">
      <c r="D5267" s="31">
        <v>-885.822</v>
      </c>
      <c r="E5267" s="28">
        <v>358.38499999999999</v>
      </c>
    </row>
    <row r="5268" spans="4:5" x14ac:dyDescent="0.25">
      <c r="D5268" s="31">
        <v>-885.80600000000004</v>
      </c>
      <c r="E5268" s="28">
        <v>358.47800000000001</v>
      </c>
    </row>
    <row r="5269" spans="4:5" x14ac:dyDescent="0.25">
      <c r="D5269" s="31">
        <v>-885.79</v>
      </c>
      <c r="E5269" s="28">
        <v>358.57100000000003</v>
      </c>
    </row>
    <row r="5270" spans="4:5" x14ac:dyDescent="0.25">
      <c r="D5270" s="31">
        <v>-885.774</v>
      </c>
      <c r="E5270" s="28">
        <v>358.66399999999999</v>
      </c>
    </row>
    <row r="5271" spans="4:5" x14ac:dyDescent="0.25">
      <c r="D5271" s="31">
        <v>-885.75800000000004</v>
      </c>
      <c r="E5271" s="28">
        <v>358.75599999999997</v>
      </c>
    </row>
    <row r="5272" spans="4:5" x14ac:dyDescent="0.25">
      <c r="D5272" s="31">
        <v>-885.74199999999996</v>
      </c>
      <c r="E5272" s="28">
        <v>358.84899999999999</v>
      </c>
    </row>
    <row r="5273" spans="4:5" x14ac:dyDescent="0.25">
      <c r="D5273" s="31">
        <v>-885.726</v>
      </c>
      <c r="E5273" s="28">
        <v>358.94200000000001</v>
      </c>
    </row>
    <row r="5274" spans="4:5" x14ac:dyDescent="0.25">
      <c r="D5274" s="31">
        <v>-885.71</v>
      </c>
      <c r="E5274" s="28">
        <v>359.03500000000003</v>
      </c>
    </row>
    <row r="5275" spans="4:5" x14ac:dyDescent="0.25">
      <c r="D5275" s="31">
        <v>-885.69399999999996</v>
      </c>
      <c r="E5275" s="28">
        <v>359.12799999999999</v>
      </c>
    </row>
    <row r="5276" spans="4:5" x14ac:dyDescent="0.25">
      <c r="D5276" s="31">
        <v>-885.678</v>
      </c>
      <c r="E5276" s="28">
        <v>359.221</v>
      </c>
    </row>
    <row r="5277" spans="4:5" x14ac:dyDescent="0.25">
      <c r="D5277" s="31">
        <v>-885.66200000000003</v>
      </c>
      <c r="E5277" s="28">
        <v>359.31299999999999</v>
      </c>
    </row>
    <row r="5278" spans="4:5" x14ac:dyDescent="0.25">
      <c r="D5278" s="31">
        <v>-885.64599999999996</v>
      </c>
      <c r="E5278" s="28">
        <v>359.40600000000001</v>
      </c>
    </row>
    <row r="5279" spans="4:5" x14ac:dyDescent="0.25">
      <c r="D5279" s="31">
        <v>-885.63</v>
      </c>
      <c r="E5279" s="28">
        <v>359.49900000000002</v>
      </c>
    </row>
    <row r="5280" spans="4:5" x14ac:dyDescent="0.25">
      <c r="D5280" s="31">
        <v>-885.61400000000003</v>
      </c>
      <c r="E5280" s="28">
        <v>359.59100000000001</v>
      </c>
    </row>
    <row r="5281" spans="4:5" x14ac:dyDescent="0.25">
      <c r="D5281" s="31">
        <v>-885.59799999999996</v>
      </c>
      <c r="E5281" s="28">
        <v>359.68400000000003</v>
      </c>
    </row>
    <row r="5282" spans="4:5" x14ac:dyDescent="0.25">
      <c r="D5282" s="31">
        <v>-885.58199999999999</v>
      </c>
      <c r="E5282" s="28">
        <v>359.77699999999999</v>
      </c>
    </row>
    <row r="5283" spans="4:5" x14ac:dyDescent="0.25">
      <c r="D5283" s="31">
        <v>-885.56600000000003</v>
      </c>
      <c r="E5283" s="28">
        <v>359.86900000000003</v>
      </c>
    </row>
    <row r="5284" spans="4:5" x14ac:dyDescent="0.25">
      <c r="D5284" s="31">
        <v>-885.55</v>
      </c>
      <c r="E5284" s="28">
        <v>359.96199999999999</v>
      </c>
    </row>
    <row r="5285" spans="4:5" x14ac:dyDescent="0.25">
      <c r="D5285" s="31">
        <v>-885.53399999999999</v>
      </c>
      <c r="E5285" s="28">
        <v>360.05500000000001</v>
      </c>
    </row>
    <row r="5286" spans="4:5" x14ac:dyDescent="0.25">
      <c r="D5286" s="31">
        <v>-885.51800000000003</v>
      </c>
      <c r="E5286" s="28">
        <v>360.14699999999999</v>
      </c>
    </row>
    <row r="5287" spans="4:5" x14ac:dyDescent="0.25">
      <c r="D5287" s="31">
        <v>-885.50199999999995</v>
      </c>
      <c r="E5287" s="28">
        <v>360.24</v>
      </c>
    </row>
    <row r="5288" spans="4:5" x14ac:dyDescent="0.25">
      <c r="D5288" s="31">
        <v>-885.48599999999999</v>
      </c>
      <c r="E5288" s="28">
        <v>360.33199999999999</v>
      </c>
    </row>
    <row r="5289" spans="4:5" x14ac:dyDescent="0.25">
      <c r="D5289" s="31">
        <v>-885.47</v>
      </c>
      <c r="E5289" s="28">
        <v>360.42500000000001</v>
      </c>
    </row>
    <row r="5290" spans="4:5" x14ac:dyDescent="0.25">
      <c r="D5290" s="31">
        <v>-885.45399999999995</v>
      </c>
      <c r="E5290" s="28">
        <v>360.517</v>
      </c>
    </row>
    <row r="5291" spans="4:5" x14ac:dyDescent="0.25">
      <c r="D5291" s="31">
        <v>-885.43799999999999</v>
      </c>
      <c r="E5291" s="28">
        <v>360.61</v>
      </c>
    </row>
    <row r="5292" spans="4:5" x14ac:dyDescent="0.25">
      <c r="D5292" s="31">
        <v>-885.42200000000003</v>
      </c>
      <c r="E5292" s="28">
        <v>360.702</v>
      </c>
    </row>
    <row r="5293" spans="4:5" x14ac:dyDescent="0.25">
      <c r="D5293" s="31">
        <v>-885.40599999999995</v>
      </c>
      <c r="E5293" s="28">
        <v>360.79500000000002</v>
      </c>
    </row>
    <row r="5294" spans="4:5" x14ac:dyDescent="0.25">
      <c r="D5294" s="31">
        <v>-885.39099999999996</v>
      </c>
      <c r="E5294" s="28">
        <v>360.887</v>
      </c>
    </row>
    <row r="5295" spans="4:5" x14ac:dyDescent="0.25">
      <c r="D5295" s="31">
        <v>-885.375</v>
      </c>
      <c r="E5295" s="28">
        <v>360.98</v>
      </c>
    </row>
    <row r="5296" spans="4:5" x14ac:dyDescent="0.25">
      <c r="D5296" s="31">
        <v>-885.35900000000004</v>
      </c>
      <c r="E5296" s="28">
        <v>361.072</v>
      </c>
    </row>
    <row r="5297" spans="4:5" x14ac:dyDescent="0.25">
      <c r="D5297" s="31">
        <v>-885.34299999999996</v>
      </c>
      <c r="E5297" s="28">
        <v>361.16399999999999</v>
      </c>
    </row>
    <row r="5298" spans="4:5" x14ac:dyDescent="0.25">
      <c r="D5298" s="31">
        <v>-885.327</v>
      </c>
      <c r="E5298" s="28">
        <v>361.25700000000001</v>
      </c>
    </row>
    <row r="5299" spans="4:5" x14ac:dyDescent="0.25">
      <c r="D5299" s="31">
        <v>-885.31100000000004</v>
      </c>
      <c r="E5299" s="28">
        <v>361.34899999999999</v>
      </c>
    </row>
    <row r="5300" spans="4:5" x14ac:dyDescent="0.25">
      <c r="D5300" s="31">
        <v>-885.29499999999996</v>
      </c>
      <c r="E5300" s="28">
        <v>361.44099999999997</v>
      </c>
    </row>
    <row r="5301" spans="4:5" x14ac:dyDescent="0.25">
      <c r="D5301" s="31">
        <v>-885.279</v>
      </c>
      <c r="E5301" s="28">
        <v>361.53300000000002</v>
      </c>
    </row>
    <row r="5302" spans="4:5" x14ac:dyDescent="0.25">
      <c r="D5302" s="31">
        <v>-885.26300000000003</v>
      </c>
      <c r="E5302" s="28">
        <v>361.62599999999998</v>
      </c>
    </row>
    <row r="5303" spans="4:5" x14ac:dyDescent="0.25">
      <c r="D5303" s="31">
        <v>-885.24699999999996</v>
      </c>
      <c r="E5303" s="28">
        <v>361.71800000000002</v>
      </c>
    </row>
    <row r="5304" spans="4:5" x14ac:dyDescent="0.25">
      <c r="D5304" s="31">
        <v>-885.23099999999999</v>
      </c>
      <c r="E5304" s="28">
        <v>361.81</v>
      </c>
    </row>
    <row r="5305" spans="4:5" x14ac:dyDescent="0.25">
      <c r="D5305" s="31">
        <v>-885.21500000000003</v>
      </c>
      <c r="E5305" s="28">
        <v>361.90199999999999</v>
      </c>
    </row>
    <row r="5306" spans="4:5" x14ac:dyDescent="0.25">
      <c r="D5306" s="31">
        <v>-885.19899999999996</v>
      </c>
      <c r="E5306" s="28">
        <v>361.995</v>
      </c>
    </row>
    <row r="5307" spans="4:5" x14ac:dyDescent="0.25">
      <c r="D5307" s="31">
        <v>-885.18299999999999</v>
      </c>
      <c r="E5307" s="28">
        <v>362.08699999999999</v>
      </c>
    </row>
    <row r="5308" spans="4:5" x14ac:dyDescent="0.25">
      <c r="D5308" s="31">
        <v>-885.16700000000003</v>
      </c>
      <c r="E5308" s="28">
        <v>362.17899999999997</v>
      </c>
    </row>
    <row r="5309" spans="4:5" x14ac:dyDescent="0.25">
      <c r="D5309" s="31">
        <v>-885.15099999999995</v>
      </c>
      <c r="E5309" s="28">
        <v>362.27100000000002</v>
      </c>
    </row>
    <row r="5310" spans="4:5" x14ac:dyDescent="0.25">
      <c r="D5310" s="31">
        <v>-885.13499999999999</v>
      </c>
      <c r="E5310" s="28">
        <v>362.363</v>
      </c>
    </row>
    <row r="5311" spans="4:5" x14ac:dyDescent="0.25">
      <c r="D5311" s="31">
        <v>-885.11900000000003</v>
      </c>
      <c r="E5311" s="28">
        <v>362.45499999999998</v>
      </c>
    </row>
    <row r="5312" spans="4:5" x14ac:dyDescent="0.25">
      <c r="D5312" s="31">
        <v>-885.10299999999995</v>
      </c>
      <c r="E5312" s="28">
        <v>362.54700000000003</v>
      </c>
    </row>
    <row r="5313" spans="4:5" x14ac:dyDescent="0.25">
      <c r="D5313" s="31">
        <v>-885.08699999999999</v>
      </c>
      <c r="E5313" s="28">
        <v>362.63900000000001</v>
      </c>
    </row>
    <row r="5314" spans="4:5" x14ac:dyDescent="0.25">
      <c r="D5314" s="31">
        <v>-885.07100000000003</v>
      </c>
      <c r="E5314" s="28">
        <v>362.73099999999999</v>
      </c>
    </row>
    <row r="5315" spans="4:5" x14ac:dyDescent="0.25">
      <c r="D5315" s="31">
        <v>-885.05499999999995</v>
      </c>
      <c r="E5315" s="28">
        <v>362.82299999999998</v>
      </c>
    </row>
    <row r="5316" spans="4:5" x14ac:dyDescent="0.25">
      <c r="D5316" s="31">
        <v>-885.03899999999999</v>
      </c>
      <c r="E5316" s="28">
        <v>362.91500000000002</v>
      </c>
    </row>
    <row r="5317" spans="4:5" x14ac:dyDescent="0.25">
      <c r="D5317" s="31">
        <v>-885.02300000000002</v>
      </c>
      <c r="E5317" s="28">
        <v>363.00700000000001</v>
      </c>
    </row>
    <row r="5318" spans="4:5" x14ac:dyDescent="0.25">
      <c r="D5318" s="31">
        <v>-885.00699999999995</v>
      </c>
      <c r="E5318" s="28">
        <v>363.09899999999999</v>
      </c>
    </row>
    <row r="5319" spans="4:5" x14ac:dyDescent="0.25">
      <c r="D5319" s="31">
        <v>-884.99099999999999</v>
      </c>
      <c r="E5319" s="28">
        <v>363.19099999999997</v>
      </c>
    </row>
    <row r="5320" spans="4:5" x14ac:dyDescent="0.25">
      <c r="D5320" s="31">
        <v>-884.97500000000002</v>
      </c>
      <c r="E5320" s="28">
        <v>363.28300000000002</v>
      </c>
    </row>
    <row r="5321" spans="4:5" x14ac:dyDescent="0.25">
      <c r="D5321" s="31">
        <v>-884.95899999999995</v>
      </c>
      <c r="E5321" s="28">
        <v>363.375</v>
      </c>
    </row>
    <row r="5322" spans="4:5" x14ac:dyDescent="0.25">
      <c r="D5322" s="31">
        <v>-884.94299999999998</v>
      </c>
      <c r="E5322" s="28">
        <v>363.46600000000001</v>
      </c>
    </row>
    <row r="5323" spans="4:5" x14ac:dyDescent="0.25">
      <c r="D5323" s="31">
        <v>-884.92700000000002</v>
      </c>
      <c r="E5323" s="28">
        <v>363.55799999999999</v>
      </c>
    </row>
    <row r="5324" spans="4:5" x14ac:dyDescent="0.25">
      <c r="D5324" s="31">
        <v>-884.91099999999994</v>
      </c>
      <c r="E5324" s="28">
        <v>363.65</v>
      </c>
    </row>
    <row r="5325" spans="4:5" x14ac:dyDescent="0.25">
      <c r="D5325" s="31">
        <v>-884.89499999999998</v>
      </c>
      <c r="E5325" s="28">
        <v>363.74200000000002</v>
      </c>
    </row>
    <row r="5326" spans="4:5" x14ac:dyDescent="0.25">
      <c r="D5326" s="31">
        <v>-884.87900000000002</v>
      </c>
      <c r="E5326" s="28">
        <v>363.834</v>
      </c>
    </row>
    <row r="5327" spans="4:5" x14ac:dyDescent="0.25">
      <c r="D5327" s="31">
        <v>-884.86300000000006</v>
      </c>
      <c r="E5327" s="28">
        <v>363.92500000000001</v>
      </c>
    </row>
    <row r="5328" spans="4:5" x14ac:dyDescent="0.25">
      <c r="D5328" s="31">
        <v>-884.84699999999998</v>
      </c>
      <c r="E5328" s="28">
        <v>364.017</v>
      </c>
    </row>
    <row r="5329" spans="4:5" x14ac:dyDescent="0.25">
      <c r="D5329" s="31">
        <v>-884.83100000000002</v>
      </c>
      <c r="E5329" s="28">
        <v>364.10899999999998</v>
      </c>
    </row>
    <row r="5330" spans="4:5" x14ac:dyDescent="0.25">
      <c r="D5330" s="31">
        <v>-884.81500000000005</v>
      </c>
      <c r="E5330" s="28">
        <v>364.2</v>
      </c>
    </row>
    <row r="5331" spans="4:5" x14ac:dyDescent="0.25">
      <c r="D5331" s="31">
        <v>-884.79899999999998</v>
      </c>
      <c r="E5331" s="28">
        <v>364.29199999999997</v>
      </c>
    </row>
    <row r="5332" spans="4:5" x14ac:dyDescent="0.25">
      <c r="D5332" s="31">
        <v>-884.78300000000002</v>
      </c>
      <c r="E5332" s="28">
        <v>364.38400000000001</v>
      </c>
    </row>
    <row r="5333" spans="4:5" x14ac:dyDescent="0.25">
      <c r="D5333" s="31">
        <v>-884.76700000000005</v>
      </c>
      <c r="E5333" s="28">
        <v>364.47500000000002</v>
      </c>
    </row>
    <row r="5334" spans="4:5" x14ac:dyDescent="0.25">
      <c r="D5334" s="31">
        <v>-884.75099999999998</v>
      </c>
      <c r="E5334" s="28">
        <v>364.56700000000001</v>
      </c>
    </row>
    <row r="5335" spans="4:5" x14ac:dyDescent="0.25">
      <c r="D5335" s="31">
        <v>-884.73500000000001</v>
      </c>
      <c r="E5335" s="28">
        <v>364.65800000000002</v>
      </c>
    </row>
    <row r="5336" spans="4:5" x14ac:dyDescent="0.25">
      <c r="D5336" s="31">
        <v>-884.71900000000005</v>
      </c>
      <c r="E5336" s="28">
        <v>364.75</v>
      </c>
    </row>
    <row r="5337" spans="4:5" x14ac:dyDescent="0.25">
      <c r="D5337" s="31">
        <v>-884.70299999999997</v>
      </c>
      <c r="E5337" s="28">
        <v>364.84100000000001</v>
      </c>
    </row>
    <row r="5338" spans="4:5" x14ac:dyDescent="0.25">
      <c r="D5338" s="31">
        <v>-884.68700000000001</v>
      </c>
      <c r="E5338" s="28">
        <v>364.93299999999999</v>
      </c>
    </row>
    <row r="5339" spans="4:5" x14ac:dyDescent="0.25">
      <c r="D5339" s="31">
        <v>-884.67100000000005</v>
      </c>
      <c r="E5339" s="28">
        <v>365.02499999999998</v>
      </c>
    </row>
    <row r="5340" spans="4:5" x14ac:dyDescent="0.25">
      <c r="D5340" s="31">
        <v>-884.65499999999997</v>
      </c>
      <c r="E5340" s="28">
        <v>365.11599999999999</v>
      </c>
    </row>
    <row r="5341" spans="4:5" x14ac:dyDescent="0.25">
      <c r="D5341" s="31">
        <v>-884.63900000000001</v>
      </c>
      <c r="E5341" s="28">
        <v>365.20699999999999</v>
      </c>
    </row>
    <row r="5342" spans="4:5" x14ac:dyDescent="0.25">
      <c r="D5342" s="31">
        <v>-884.62300000000005</v>
      </c>
      <c r="E5342" s="28">
        <v>365.29899999999998</v>
      </c>
    </row>
    <row r="5343" spans="4:5" x14ac:dyDescent="0.25">
      <c r="D5343" s="31">
        <v>-884.60699999999997</v>
      </c>
      <c r="E5343" s="28">
        <v>365.39</v>
      </c>
    </row>
    <row r="5344" spans="4:5" x14ac:dyDescent="0.25">
      <c r="D5344" s="31">
        <v>-884.59100000000001</v>
      </c>
      <c r="E5344" s="28">
        <v>365.48200000000003</v>
      </c>
    </row>
    <row r="5345" spans="4:5" x14ac:dyDescent="0.25">
      <c r="D5345" s="31">
        <v>-884.57500000000005</v>
      </c>
      <c r="E5345" s="28">
        <v>365.57299999999998</v>
      </c>
    </row>
    <row r="5346" spans="4:5" x14ac:dyDescent="0.25">
      <c r="D5346" s="31">
        <v>-884.55899999999997</v>
      </c>
      <c r="E5346" s="28">
        <v>365.66399999999999</v>
      </c>
    </row>
    <row r="5347" spans="4:5" x14ac:dyDescent="0.25">
      <c r="D5347" s="31">
        <v>-884.54300000000001</v>
      </c>
      <c r="E5347" s="28">
        <v>365.75599999999997</v>
      </c>
    </row>
    <row r="5348" spans="4:5" x14ac:dyDescent="0.25">
      <c r="D5348" s="31">
        <v>-884.52700000000004</v>
      </c>
      <c r="E5348" s="28">
        <v>365.84699999999998</v>
      </c>
    </row>
    <row r="5349" spans="4:5" x14ac:dyDescent="0.25">
      <c r="D5349" s="31">
        <v>-884.51099999999997</v>
      </c>
      <c r="E5349" s="28">
        <v>365.93799999999999</v>
      </c>
    </row>
    <row r="5350" spans="4:5" x14ac:dyDescent="0.25">
      <c r="D5350" s="31">
        <v>-884.495</v>
      </c>
      <c r="E5350" s="28">
        <v>366.029</v>
      </c>
    </row>
    <row r="5351" spans="4:5" x14ac:dyDescent="0.25">
      <c r="D5351" s="31">
        <v>-884.47900000000004</v>
      </c>
      <c r="E5351" s="28">
        <v>366.12099999999998</v>
      </c>
    </row>
    <row r="5352" spans="4:5" x14ac:dyDescent="0.25">
      <c r="D5352" s="31">
        <v>-884.46299999999997</v>
      </c>
      <c r="E5352" s="28">
        <v>366.21199999999999</v>
      </c>
    </row>
    <row r="5353" spans="4:5" x14ac:dyDescent="0.25">
      <c r="D5353" s="31">
        <v>-884.447</v>
      </c>
      <c r="E5353" s="28">
        <v>366.303</v>
      </c>
    </row>
    <row r="5354" spans="4:5" x14ac:dyDescent="0.25">
      <c r="D5354" s="31">
        <v>-884.43100000000004</v>
      </c>
      <c r="E5354" s="28">
        <v>366.39400000000001</v>
      </c>
    </row>
    <row r="5355" spans="4:5" x14ac:dyDescent="0.25">
      <c r="D5355" s="31">
        <v>-884.41499999999996</v>
      </c>
      <c r="E5355" s="28">
        <v>366.48500000000001</v>
      </c>
    </row>
    <row r="5356" spans="4:5" x14ac:dyDescent="0.25">
      <c r="D5356" s="31">
        <v>-884.399</v>
      </c>
      <c r="E5356" s="28">
        <v>366.577</v>
      </c>
    </row>
    <row r="5357" spans="4:5" x14ac:dyDescent="0.25">
      <c r="D5357" s="31">
        <v>-884.38300000000004</v>
      </c>
      <c r="E5357" s="28">
        <v>366.66800000000001</v>
      </c>
    </row>
    <row r="5358" spans="4:5" x14ac:dyDescent="0.25">
      <c r="D5358" s="31">
        <v>-884.36699999999996</v>
      </c>
      <c r="E5358" s="28">
        <v>366.75900000000001</v>
      </c>
    </row>
    <row r="5359" spans="4:5" x14ac:dyDescent="0.25">
      <c r="D5359" s="31">
        <v>-884.351</v>
      </c>
      <c r="E5359" s="28">
        <v>366.85</v>
      </c>
    </row>
    <row r="5360" spans="4:5" x14ac:dyDescent="0.25">
      <c r="D5360" s="31">
        <v>-884.33500000000004</v>
      </c>
      <c r="E5360" s="28">
        <v>366.94099999999997</v>
      </c>
    </row>
    <row r="5361" spans="4:5" x14ac:dyDescent="0.25">
      <c r="D5361" s="31">
        <v>-884.31899999999996</v>
      </c>
      <c r="E5361" s="28">
        <v>367.03199999999998</v>
      </c>
    </row>
    <row r="5362" spans="4:5" x14ac:dyDescent="0.25">
      <c r="D5362" s="31">
        <v>-884.303</v>
      </c>
      <c r="E5362" s="28">
        <v>367.12299999999999</v>
      </c>
    </row>
    <row r="5363" spans="4:5" x14ac:dyDescent="0.25">
      <c r="D5363" s="31">
        <v>-884.28700000000003</v>
      </c>
      <c r="E5363" s="28">
        <v>367.214</v>
      </c>
    </row>
    <row r="5364" spans="4:5" x14ac:dyDescent="0.25">
      <c r="D5364" s="31">
        <v>-884.27099999999996</v>
      </c>
      <c r="E5364" s="28">
        <v>367.30500000000001</v>
      </c>
    </row>
    <row r="5365" spans="4:5" x14ac:dyDescent="0.25">
      <c r="D5365" s="31">
        <v>-884.255</v>
      </c>
      <c r="E5365" s="28">
        <v>367.39600000000002</v>
      </c>
    </row>
    <row r="5366" spans="4:5" x14ac:dyDescent="0.25">
      <c r="D5366" s="31">
        <v>-884.23900000000003</v>
      </c>
      <c r="E5366" s="28">
        <v>367.48700000000002</v>
      </c>
    </row>
    <row r="5367" spans="4:5" x14ac:dyDescent="0.25">
      <c r="D5367" s="31">
        <v>-884.22299999999996</v>
      </c>
      <c r="E5367" s="28">
        <v>367.57799999999997</v>
      </c>
    </row>
    <row r="5368" spans="4:5" x14ac:dyDescent="0.25">
      <c r="D5368" s="31">
        <v>-884.20699999999999</v>
      </c>
      <c r="E5368" s="28">
        <v>367.66899999999998</v>
      </c>
    </row>
    <row r="5369" spans="4:5" x14ac:dyDescent="0.25">
      <c r="D5369" s="31">
        <v>-884.19100000000003</v>
      </c>
      <c r="E5369" s="28">
        <v>367.75900000000001</v>
      </c>
    </row>
    <row r="5370" spans="4:5" x14ac:dyDescent="0.25">
      <c r="D5370" s="31">
        <v>-884.17499999999995</v>
      </c>
      <c r="E5370" s="28">
        <v>367.85</v>
      </c>
    </row>
    <row r="5371" spans="4:5" x14ac:dyDescent="0.25">
      <c r="D5371" s="31">
        <v>-884.15899999999999</v>
      </c>
      <c r="E5371" s="28">
        <v>367.94099999999997</v>
      </c>
    </row>
    <row r="5372" spans="4:5" x14ac:dyDescent="0.25">
      <c r="D5372" s="31">
        <v>-884.14300000000003</v>
      </c>
      <c r="E5372" s="28">
        <v>368.03199999999998</v>
      </c>
    </row>
    <row r="5373" spans="4:5" x14ac:dyDescent="0.25">
      <c r="D5373" s="31">
        <v>-884.12699999999995</v>
      </c>
      <c r="E5373" s="28">
        <v>368.12299999999999</v>
      </c>
    </row>
    <row r="5374" spans="4:5" x14ac:dyDescent="0.25">
      <c r="D5374" s="31">
        <v>-884.11099999999999</v>
      </c>
      <c r="E5374" s="28">
        <v>368.21300000000002</v>
      </c>
    </row>
    <row r="5375" spans="4:5" x14ac:dyDescent="0.25">
      <c r="D5375" s="31">
        <v>-884.09500000000003</v>
      </c>
      <c r="E5375" s="28">
        <v>368.30399999999997</v>
      </c>
    </row>
    <row r="5376" spans="4:5" x14ac:dyDescent="0.25">
      <c r="D5376" s="31">
        <v>-884.07899999999995</v>
      </c>
      <c r="E5376" s="28">
        <v>368.39499999999998</v>
      </c>
    </row>
    <row r="5377" spans="4:5" x14ac:dyDescent="0.25">
      <c r="D5377" s="31">
        <v>-884.06299999999999</v>
      </c>
      <c r="E5377" s="28">
        <v>368.48500000000001</v>
      </c>
    </row>
    <row r="5378" spans="4:5" x14ac:dyDescent="0.25">
      <c r="D5378" s="31">
        <v>-884.04700000000003</v>
      </c>
      <c r="E5378" s="28">
        <v>368.57600000000002</v>
      </c>
    </row>
    <row r="5379" spans="4:5" x14ac:dyDescent="0.25">
      <c r="D5379" s="31">
        <v>-884.03099999999995</v>
      </c>
      <c r="E5379" s="28">
        <v>368.66699999999997</v>
      </c>
    </row>
    <row r="5380" spans="4:5" x14ac:dyDescent="0.25">
      <c r="D5380" s="31">
        <v>-884.01499999999999</v>
      </c>
      <c r="E5380" s="28">
        <v>368.75700000000001</v>
      </c>
    </row>
    <row r="5381" spans="4:5" x14ac:dyDescent="0.25">
      <c r="D5381" s="31">
        <v>-883.99900000000002</v>
      </c>
      <c r="E5381" s="28">
        <v>368.84800000000001</v>
      </c>
    </row>
    <row r="5382" spans="4:5" x14ac:dyDescent="0.25">
      <c r="D5382" s="31">
        <v>-883.98299999999995</v>
      </c>
      <c r="E5382" s="28">
        <v>368.93900000000002</v>
      </c>
    </row>
    <row r="5383" spans="4:5" x14ac:dyDescent="0.25">
      <c r="D5383" s="31">
        <v>-883.96699999999998</v>
      </c>
      <c r="E5383" s="28">
        <v>369.029</v>
      </c>
    </row>
    <row r="5384" spans="4:5" x14ac:dyDescent="0.25">
      <c r="D5384" s="31">
        <v>-883.95100000000002</v>
      </c>
      <c r="E5384" s="28">
        <v>369.12</v>
      </c>
    </row>
    <row r="5385" spans="4:5" x14ac:dyDescent="0.25">
      <c r="D5385" s="31">
        <v>-883.93499999999995</v>
      </c>
      <c r="E5385" s="28">
        <v>369.21</v>
      </c>
    </row>
    <row r="5386" spans="4:5" x14ac:dyDescent="0.25">
      <c r="D5386" s="31">
        <v>-883.91899999999998</v>
      </c>
      <c r="E5386" s="28">
        <v>369.30099999999999</v>
      </c>
    </row>
    <row r="5387" spans="4:5" x14ac:dyDescent="0.25">
      <c r="D5387" s="31">
        <v>-883.90300000000002</v>
      </c>
      <c r="E5387" s="28">
        <v>369.39100000000002</v>
      </c>
    </row>
    <row r="5388" spans="4:5" x14ac:dyDescent="0.25">
      <c r="D5388" s="31">
        <v>-883.88699999999994</v>
      </c>
      <c r="E5388" s="28">
        <v>369.48200000000003</v>
      </c>
    </row>
    <row r="5389" spans="4:5" x14ac:dyDescent="0.25">
      <c r="D5389" s="31">
        <v>-883.87099999999998</v>
      </c>
      <c r="E5389" s="28">
        <v>369.572</v>
      </c>
    </row>
    <row r="5390" spans="4:5" x14ac:dyDescent="0.25">
      <c r="D5390" s="31">
        <v>-883.85500000000002</v>
      </c>
      <c r="E5390" s="28">
        <v>369.66300000000001</v>
      </c>
    </row>
    <row r="5391" spans="4:5" x14ac:dyDescent="0.25">
      <c r="D5391" s="31">
        <v>-883.83900000000006</v>
      </c>
      <c r="E5391" s="28">
        <v>369.75299999999999</v>
      </c>
    </row>
    <row r="5392" spans="4:5" x14ac:dyDescent="0.25">
      <c r="D5392" s="31">
        <v>-883.82299999999998</v>
      </c>
      <c r="E5392" s="28">
        <v>369.84300000000002</v>
      </c>
    </row>
    <row r="5393" spans="4:5" x14ac:dyDescent="0.25">
      <c r="D5393" s="31">
        <v>-883.80700000000002</v>
      </c>
      <c r="E5393" s="28">
        <v>369.93400000000003</v>
      </c>
    </row>
    <row r="5394" spans="4:5" x14ac:dyDescent="0.25">
      <c r="D5394" s="31">
        <v>-883.79100000000005</v>
      </c>
      <c r="E5394" s="28">
        <v>370.024</v>
      </c>
    </row>
    <row r="5395" spans="4:5" x14ac:dyDescent="0.25">
      <c r="D5395" s="31">
        <v>-883.77499999999998</v>
      </c>
      <c r="E5395" s="28">
        <v>370.11399999999998</v>
      </c>
    </row>
    <row r="5396" spans="4:5" x14ac:dyDescent="0.25">
      <c r="D5396" s="31">
        <v>-883.75900000000001</v>
      </c>
      <c r="E5396" s="28">
        <v>370.20499999999998</v>
      </c>
    </row>
    <row r="5397" spans="4:5" x14ac:dyDescent="0.25">
      <c r="D5397" s="31">
        <v>-883.74300000000005</v>
      </c>
      <c r="E5397" s="28">
        <v>370.29500000000002</v>
      </c>
    </row>
    <row r="5398" spans="4:5" x14ac:dyDescent="0.25">
      <c r="D5398" s="31">
        <v>-883.72699999999998</v>
      </c>
      <c r="E5398" s="28">
        <v>370.38499999999999</v>
      </c>
    </row>
    <row r="5399" spans="4:5" x14ac:dyDescent="0.25">
      <c r="D5399" s="31">
        <v>-883.71100000000001</v>
      </c>
      <c r="E5399" s="28">
        <v>370.476</v>
      </c>
    </row>
    <row r="5400" spans="4:5" x14ac:dyDescent="0.25">
      <c r="D5400" s="31">
        <v>-883.69500000000005</v>
      </c>
      <c r="E5400" s="28">
        <v>370.56599999999997</v>
      </c>
    </row>
    <row r="5401" spans="4:5" x14ac:dyDescent="0.25">
      <c r="D5401" s="31">
        <v>-883.67899999999997</v>
      </c>
      <c r="E5401" s="28">
        <v>370.65600000000001</v>
      </c>
    </row>
    <row r="5402" spans="4:5" x14ac:dyDescent="0.25">
      <c r="D5402" s="31">
        <v>-883.66300000000001</v>
      </c>
      <c r="E5402" s="28">
        <v>370.74599999999998</v>
      </c>
    </row>
    <row r="5403" spans="4:5" x14ac:dyDescent="0.25">
      <c r="D5403" s="31">
        <v>-883.64700000000005</v>
      </c>
      <c r="E5403" s="28">
        <v>370.83600000000001</v>
      </c>
    </row>
    <row r="5404" spans="4:5" x14ac:dyDescent="0.25">
      <c r="D5404" s="31">
        <v>-883.63099999999997</v>
      </c>
      <c r="E5404" s="28">
        <v>370.92599999999999</v>
      </c>
    </row>
    <row r="5405" spans="4:5" x14ac:dyDescent="0.25">
      <c r="D5405" s="31">
        <v>-883.61500000000001</v>
      </c>
      <c r="E5405" s="28">
        <v>371.01600000000002</v>
      </c>
    </row>
    <row r="5406" spans="4:5" x14ac:dyDescent="0.25">
      <c r="D5406" s="31">
        <v>-883.59900000000005</v>
      </c>
      <c r="E5406" s="28">
        <v>371.10700000000003</v>
      </c>
    </row>
    <row r="5407" spans="4:5" x14ac:dyDescent="0.25">
      <c r="D5407" s="31">
        <v>-883.58299999999997</v>
      </c>
      <c r="E5407" s="28">
        <v>371.197</v>
      </c>
    </row>
    <row r="5408" spans="4:5" x14ac:dyDescent="0.25">
      <c r="D5408" s="31">
        <v>-883.56799999999998</v>
      </c>
      <c r="E5408" s="28">
        <v>371.28699999999998</v>
      </c>
    </row>
    <row r="5409" spans="4:5" x14ac:dyDescent="0.25">
      <c r="D5409" s="31">
        <v>-883.55200000000002</v>
      </c>
      <c r="E5409" s="28">
        <v>371.37700000000001</v>
      </c>
    </row>
    <row r="5410" spans="4:5" x14ac:dyDescent="0.25">
      <c r="D5410" s="31">
        <v>-883.53599999999994</v>
      </c>
      <c r="E5410" s="28">
        <v>371.46699999999998</v>
      </c>
    </row>
    <row r="5411" spans="4:5" x14ac:dyDescent="0.25">
      <c r="D5411" s="31">
        <v>-883.52</v>
      </c>
      <c r="E5411" s="28">
        <v>371.55700000000002</v>
      </c>
    </row>
    <row r="5412" spans="4:5" x14ac:dyDescent="0.25">
      <c r="D5412" s="31">
        <v>-883.50400000000002</v>
      </c>
      <c r="E5412" s="28">
        <v>371.64699999999999</v>
      </c>
    </row>
    <row r="5413" spans="4:5" x14ac:dyDescent="0.25">
      <c r="D5413" s="31">
        <v>-883.48800000000006</v>
      </c>
      <c r="E5413" s="28">
        <v>371.73700000000002</v>
      </c>
    </row>
    <row r="5414" spans="4:5" x14ac:dyDescent="0.25">
      <c r="D5414" s="31">
        <v>-883.47199999999998</v>
      </c>
      <c r="E5414" s="28">
        <v>371.82600000000002</v>
      </c>
    </row>
    <row r="5415" spans="4:5" x14ac:dyDescent="0.25">
      <c r="D5415" s="31">
        <v>-883.45600000000002</v>
      </c>
      <c r="E5415" s="28">
        <v>371.916</v>
      </c>
    </row>
    <row r="5416" spans="4:5" x14ac:dyDescent="0.25">
      <c r="D5416" s="31">
        <v>-883.44</v>
      </c>
      <c r="E5416" s="28">
        <v>372.00599999999997</v>
      </c>
    </row>
    <row r="5417" spans="4:5" x14ac:dyDescent="0.25">
      <c r="D5417" s="31">
        <v>-883.42399999999998</v>
      </c>
      <c r="E5417" s="28">
        <v>372.096</v>
      </c>
    </row>
    <row r="5418" spans="4:5" x14ac:dyDescent="0.25">
      <c r="D5418" s="31">
        <v>-883.40800000000002</v>
      </c>
      <c r="E5418" s="28">
        <v>372.18599999999998</v>
      </c>
    </row>
    <row r="5419" spans="4:5" x14ac:dyDescent="0.25">
      <c r="D5419" s="31">
        <v>-883.39200000000005</v>
      </c>
      <c r="E5419" s="28">
        <v>372.27600000000001</v>
      </c>
    </row>
    <row r="5420" spans="4:5" x14ac:dyDescent="0.25">
      <c r="D5420" s="31">
        <v>-883.37599999999998</v>
      </c>
      <c r="E5420" s="28">
        <v>372.36599999999999</v>
      </c>
    </row>
    <row r="5421" spans="4:5" x14ac:dyDescent="0.25">
      <c r="D5421" s="31">
        <v>-883.36</v>
      </c>
      <c r="E5421" s="28">
        <v>372.45499999999998</v>
      </c>
    </row>
    <row r="5422" spans="4:5" x14ac:dyDescent="0.25">
      <c r="D5422" s="31">
        <v>-883.34400000000005</v>
      </c>
      <c r="E5422" s="28">
        <v>372.54500000000002</v>
      </c>
    </row>
    <row r="5423" spans="4:5" x14ac:dyDescent="0.25">
      <c r="D5423" s="31">
        <v>-883.32799999999997</v>
      </c>
      <c r="E5423" s="28">
        <v>372.63499999999999</v>
      </c>
    </row>
    <row r="5424" spans="4:5" x14ac:dyDescent="0.25">
      <c r="D5424" s="31">
        <v>-883.31200000000001</v>
      </c>
      <c r="E5424" s="28">
        <v>372.72500000000002</v>
      </c>
    </row>
    <row r="5425" spans="4:5" x14ac:dyDescent="0.25">
      <c r="D5425" s="31">
        <v>-883.29600000000005</v>
      </c>
      <c r="E5425" s="28">
        <v>372.81400000000002</v>
      </c>
    </row>
    <row r="5426" spans="4:5" x14ac:dyDescent="0.25">
      <c r="D5426" s="31">
        <v>-883.28</v>
      </c>
      <c r="E5426" s="28">
        <v>372.904</v>
      </c>
    </row>
    <row r="5427" spans="4:5" x14ac:dyDescent="0.25">
      <c r="D5427" s="31">
        <v>-883.26400000000001</v>
      </c>
      <c r="E5427" s="28">
        <v>372.99400000000003</v>
      </c>
    </row>
    <row r="5428" spans="4:5" x14ac:dyDescent="0.25">
      <c r="D5428" s="31">
        <v>-883.24800000000005</v>
      </c>
      <c r="E5428" s="28">
        <v>373.08300000000003</v>
      </c>
    </row>
    <row r="5429" spans="4:5" x14ac:dyDescent="0.25">
      <c r="D5429" s="31">
        <v>-883.23199999999997</v>
      </c>
      <c r="E5429" s="28">
        <v>373.173</v>
      </c>
    </row>
    <row r="5430" spans="4:5" x14ac:dyDescent="0.25">
      <c r="D5430" s="31">
        <v>-883.21600000000001</v>
      </c>
      <c r="E5430" s="28">
        <v>373.262</v>
      </c>
    </row>
    <row r="5431" spans="4:5" x14ac:dyDescent="0.25">
      <c r="D5431" s="31">
        <v>-883.2</v>
      </c>
      <c r="E5431" s="28">
        <v>373.35199999999998</v>
      </c>
    </row>
    <row r="5432" spans="4:5" x14ac:dyDescent="0.25">
      <c r="D5432" s="31">
        <v>-883.18399999999997</v>
      </c>
      <c r="E5432" s="28">
        <v>373.44099999999997</v>
      </c>
    </row>
    <row r="5433" spans="4:5" x14ac:dyDescent="0.25">
      <c r="D5433" s="31">
        <v>-883.16800000000001</v>
      </c>
      <c r="E5433" s="28">
        <v>373.53100000000001</v>
      </c>
    </row>
    <row r="5434" spans="4:5" x14ac:dyDescent="0.25">
      <c r="D5434" s="31">
        <v>-883.15200000000004</v>
      </c>
      <c r="E5434" s="28">
        <v>373.62</v>
      </c>
    </row>
    <row r="5435" spans="4:5" x14ac:dyDescent="0.25">
      <c r="D5435" s="31">
        <v>-883.13599999999997</v>
      </c>
      <c r="E5435" s="28">
        <v>373.71</v>
      </c>
    </row>
    <row r="5436" spans="4:5" x14ac:dyDescent="0.25">
      <c r="D5436" s="31">
        <v>-883.12</v>
      </c>
      <c r="E5436" s="28">
        <v>373.79899999999998</v>
      </c>
    </row>
    <row r="5437" spans="4:5" x14ac:dyDescent="0.25">
      <c r="D5437" s="31">
        <v>-883.10400000000004</v>
      </c>
      <c r="E5437" s="28">
        <v>373.88900000000001</v>
      </c>
    </row>
    <row r="5438" spans="4:5" x14ac:dyDescent="0.25">
      <c r="D5438" s="31">
        <v>-883.08799999999997</v>
      </c>
      <c r="E5438" s="28">
        <v>373.97800000000001</v>
      </c>
    </row>
    <row r="5439" spans="4:5" x14ac:dyDescent="0.25">
      <c r="D5439" s="31">
        <v>-883.072</v>
      </c>
      <c r="E5439" s="28">
        <v>374.06799999999998</v>
      </c>
    </row>
    <row r="5440" spans="4:5" x14ac:dyDescent="0.25">
      <c r="D5440" s="31">
        <v>-883.05600000000004</v>
      </c>
      <c r="E5440" s="28">
        <v>374.15699999999998</v>
      </c>
    </row>
    <row r="5441" spans="4:5" x14ac:dyDescent="0.25">
      <c r="D5441" s="31">
        <v>-883.04</v>
      </c>
      <c r="E5441" s="28">
        <v>374.24599999999998</v>
      </c>
    </row>
    <row r="5442" spans="4:5" x14ac:dyDescent="0.25">
      <c r="D5442" s="31">
        <v>-883.024</v>
      </c>
      <c r="E5442" s="28">
        <v>374.33600000000001</v>
      </c>
    </row>
    <row r="5443" spans="4:5" x14ac:dyDescent="0.25">
      <c r="D5443" s="31">
        <v>-883.00800000000004</v>
      </c>
      <c r="E5443" s="28">
        <v>374.42500000000001</v>
      </c>
    </row>
    <row r="5444" spans="4:5" x14ac:dyDescent="0.25">
      <c r="D5444" s="31">
        <v>-882.99199999999996</v>
      </c>
      <c r="E5444" s="28">
        <v>374.51400000000001</v>
      </c>
    </row>
    <row r="5445" spans="4:5" x14ac:dyDescent="0.25">
      <c r="D5445" s="31">
        <v>-882.976</v>
      </c>
      <c r="E5445" s="28">
        <v>374.60399999999998</v>
      </c>
    </row>
    <row r="5446" spans="4:5" x14ac:dyDescent="0.25">
      <c r="D5446" s="31">
        <v>-882.96</v>
      </c>
      <c r="E5446" s="28">
        <v>374.69299999999998</v>
      </c>
    </row>
    <row r="5447" spans="4:5" x14ac:dyDescent="0.25">
      <c r="D5447" s="31">
        <v>-882.94399999999996</v>
      </c>
      <c r="E5447" s="28">
        <v>374.78199999999998</v>
      </c>
    </row>
    <row r="5448" spans="4:5" x14ac:dyDescent="0.25">
      <c r="D5448" s="31">
        <v>-882.928</v>
      </c>
      <c r="E5448" s="28">
        <v>374.87099999999998</v>
      </c>
    </row>
    <row r="5449" spans="4:5" x14ac:dyDescent="0.25">
      <c r="D5449" s="31">
        <v>-882.91200000000003</v>
      </c>
      <c r="E5449" s="28">
        <v>374.96</v>
      </c>
    </row>
    <row r="5450" spans="4:5" x14ac:dyDescent="0.25">
      <c r="D5450" s="31">
        <v>-882.89599999999996</v>
      </c>
      <c r="E5450" s="28">
        <v>375.05</v>
      </c>
    </row>
    <row r="5451" spans="4:5" x14ac:dyDescent="0.25">
      <c r="D5451" s="31">
        <v>-882.88</v>
      </c>
      <c r="E5451" s="28">
        <v>375.13900000000001</v>
      </c>
    </row>
    <row r="5452" spans="4:5" x14ac:dyDescent="0.25">
      <c r="D5452" s="31">
        <v>-882.86400000000003</v>
      </c>
      <c r="E5452" s="28">
        <v>375.22800000000001</v>
      </c>
    </row>
    <row r="5453" spans="4:5" x14ac:dyDescent="0.25">
      <c r="D5453" s="31">
        <v>-882.84799999999996</v>
      </c>
      <c r="E5453" s="28">
        <v>375.31700000000001</v>
      </c>
    </row>
    <row r="5454" spans="4:5" x14ac:dyDescent="0.25">
      <c r="D5454" s="31">
        <v>-882.83199999999999</v>
      </c>
      <c r="E5454" s="28">
        <v>375.40600000000001</v>
      </c>
    </row>
    <row r="5455" spans="4:5" x14ac:dyDescent="0.25">
      <c r="D5455" s="31">
        <v>-882.81600000000003</v>
      </c>
      <c r="E5455" s="28">
        <v>375.495</v>
      </c>
    </row>
    <row r="5456" spans="4:5" x14ac:dyDescent="0.25">
      <c r="D5456" s="31">
        <v>-882.8</v>
      </c>
      <c r="E5456" s="28">
        <v>375.584</v>
      </c>
    </row>
    <row r="5457" spans="4:5" x14ac:dyDescent="0.25">
      <c r="D5457" s="31">
        <v>-882.78399999999999</v>
      </c>
      <c r="E5457" s="28">
        <v>375.673</v>
      </c>
    </row>
    <row r="5458" spans="4:5" x14ac:dyDescent="0.25">
      <c r="D5458" s="31">
        <v>-882.76800000000003</v>
      </c>
      <c r="E5458" s="28">
        <v>375.762</v>
      </c>
    </row>
    <row r="5459" spans="4:5" x14ac:dyDescent="0.25">
      <c r="D5459" s="31">
        <v>-882.75199999999995</v>
      </c>
      <c r="E5459" s="28">
        <v>375.851</v>
      </c>
    </row>
    <row r="5460" spans="4:5" x14ac:dyDescent="0.25">
      <c r="D5460" s="31">
        <v>-882.73599999999999</v>
      </c>
      <c r="E5460" s="28">
        <v>375.94</v>
      </c>
    </row>
    <row r="5461" spans="4:5" x14ac:dyDescent="0.25">
      <c r="D5461" s="31">
        <v>-882.72</v>
      </c>
      <c r="E5461" s="28">
        <v>376.029</v>
      </c>
    </row>
    <row r="5462" spans="4:5" x14ac:dyDescent="0.25">
      <c r="D5462" s="31">
        <v>-882.70399999999995</v>
      </c>
      <c r="E5462" s="28">
        <v>376.11799999999999</v>
      </c>
    </row>
    <row r="5463" spans="4:5" x14ac:dyDescent="0.25">
      <c r="D5463" s="31">
        <v>-882.68799999999999</v>
      </c>
      <c r="E5463" s="28">
        <v>376.20699999999999</v>
      </c>
    </row>
    <row r="5464" spans="4:5" x14ac:dyDescent="0.25">
      <c r="D5464" s="31">
        <v>-882.67200000000003</v>
      </c>
      <c r="E5464" s="28">
        <v>376.29599999999999</v>
      </c>
    </row>
    <row r="5465" spans="4:5" x14ac:dyDescent="0.25">
      <c r="D5465" s="31">
        <v>-882.65599999999995</v>
      </c>
      <c r="E5465" s="28">
        <v>376.38400000000001</v>
      </c>
    </row>
    <row r="5466" spans="4:5" x14ac:dyDescent="0.25">
      <c r="D5466" s="31">
        <v>-882.64</v>
      </c>
      <c r="E5466" s="28">
        <v>376.47300000000001</v>
      </c>
    </row>
    <row r="5467" spans="4:5" x14ac:dyDescent="0.25">
      <c r="D5467" s="31">
        <v>-882.62400000000002</v>
      </c>
      <c r="E5467" s="28">
        <v>376.56200000000001</v>
      </c>
    </row>
    <row r="5468" spans="4:5" x14ac:dyDescent="0.25">
      <c r="D5468" s="31">
        <v>-882.60799999999995</v>
      </c>
      <c r="E5468" s="28">
        <v>376.65100000000001</v>
      </c>
    </row>
    <row r="5469" spans="4:5" x14ac:dyDescent="0.25">
      <c r="D5469" s="31">
        <v>-882.59199999999998</v>
      </c>
      <c r="E5469" s="28">
        <v>376.74</v>
      </c>
    </row>
    <row r="5470" spans="4:5" x14ac:dyDescent="0.25">
      <c r="D5470" s="31">
        <v>-882.57600000000002</v>
      </c>
      <c r="E5470" s="28">
        <v>376.82799999999997</v>
      </c>
    </row>
    <row r="5471" spans="4:5" x14ac:dyDescent="0.25">
      <c r="D5471" s="31">
        <v>-882.56</v>
      </c>
      <c r="E5471" s="28">
        <v>376.91699999999997</v>
      </c>
    </row>
    <row r="5472" spans="4:5" x14ac:dyDescent="0.25">
      <c r="D5472" s="31">
        <v>-882.54399999999998</v>
      </c>
      <c r="E5472" s="28">
        <v>377.00599999999997</v>
      </c>
    </row>
    <row r="5473" spans="4:5" x14ac:dyDescent="0.25">
      <c r="D5473" s="31">
        <v>-882.52800000000002</v>
      </c>
      <c r="E5473" s="28">
        <v>377.09399999999999</v>
      </c>
    </row>
    <row r="5474" spans="4:5" x14ac:dyDescent="0.25">
      <c r="D5474" s="31">
        <v>-882.51199999999994</v>
      </c>
      <c r="E5474" s="28">
        <v>377.18299999999999</v>
      </c>
    </row>
    <row r="5475" spans="4:5" x14ac:dyDescent="0.25">
      <c r="D5475" s="31">
        <v>-882.49599999999998</v>
      </c>
      <c r="E5475" s="28">
        <v>377.27199999999999</v>
      </c>
    </row>
    <row r="5476" spans="4:5" x14ac:dyDescent="0.25">
      <c r="D5476" s="31">
        <v>-882.48</v>
      </c>
      <c r="E5476" s="28">
        <v>377.36</v>
      </c>
    </row>
    <row r="5477" spans="4:5" x14ac:dyDescent="0.25">
      <c r="D5477" s="31">
        <v>-882.46400000000006</v>
      </c>
      <c r="E5477" s="28">
        <v>377.44900000000001</v>
      </c>
    </row>
    <row r="5478" spans="4:5" x14ac:dyDescent="0.25">
      <c r="D5478" s="31">
        <v>-882.44799999999998</v>
      </c>
      <c r="E5478" s="28">
        <v>377.53699999999998</v>
      </c>
    </row>
    <row r="5479" spans="4:5" x14ac:dyDescent="0.25">
      <c r="D5479" s="31">
        <v>-882.43200000000002</v>
      </c>
      <c r="E5479" s="28">
        <v>377.62599999999998</v>
      </c>
    </row>
    <row r="5480" spans="4:5" x14ac:dyDescent="0.25">
      <c r="D5480" s="31">
        <v>-882.41600000000005</v>
      </c>
      <c r="E5480" s="28">
        <v>377.714</v>
      </c>
    </row>
    <row r="5481" spans="4:5" x14ac:dyDescent="0.25">
      <c r="D5481" s="31">
        <v>-882.4</v>
      </c>
      <c r="E5481" s="28">
        <v>377.803</v>
      </c>
    </row>
    <row r="5482" spans="4:5" x14ac:dyDescent="0.25">
      <c r="D5482" s="31">
        <v>-882.38400000000001</v>
      </c>
      <c r="E5482" s="28">
        <v>377.89100000000002</v>
      </c>
    </row>
    <row r="5483" spans="4:5" x14ac:dyDescent="0.25">
      <c r="D5483" s="31">
        <v>-882.36800000000005</v>
      </c>
      <c r="E5483" s="28">
        <v>377.98</v>
      </c>
    </row>
    <row r="5484" spans="4:5" x14ac:dyDescent="0.25">
      <c r="D5484" s="31">
        <v>-882.35199999999998</v>
      </c>
      <c r="E5484" s="28">
        <v>378.06799999999998</v>
      </c>
    </row>
    <row r="5485" spans="4:5" x14ac:dyDescent="0.25">
      <c r="D5485" s="31">
        <v>-882.33600000000001</v>
      </c>
      <c r="E5485" s="28">
        <v>378.15699999999998</v>
      </c>
    </row>
    <row r="5486" spans="4:5" x14ac:dyDescent="0.25">
      <c r="D5486" s="31">
        <v>-882.32</v>
      </c>
      <c r="E5486" s="28">
        <v>378.245</v>
      </c>
    </row>
    <row r="5487" spans="4:5" x14ac:dyDescent="0.25">
      <c r="D5487" s="31">
        <v>-882.30399999999997</v>
      </c>
      <c r="E5487" s="28">
        <v>378.33300000000003</v>
      </c>
    </row>
    <row r="5488" spans="4:5" x14ac:dyDescent="0.25">
      <c r="D5488" s="31">
        <v>-882.28800000000001</v>
      </c>
      <c r="E5488" s="28">
        <v>378.42200000000003</v>
      </c>
    </row>
    <row r="5489" spans="4:5" x14ac:dyDescent="0.25">
      <c r="D5489" s="31">
        <v>-882.27200000000005</v>
      </c>
      <c r="E5489" s="28">
        <v>378.51</v>
      </c>
    </row>
    <row r="5490" spans="4:5" x14ac:dyDescent="0.25">
      <c r="D5490" s="31">
        <v>-882.25599999999997</v>
      </c>
      <c r="E5490" s="28">
        <v>378.59899999999999</v>
      </c>
    </row>
    <row r="5491" spans="4:5" x14ac:dyDescent="0.25">
      <c r="D5491" s="31">
        <v>-882.24</v>
      </c>
      <c r="E5491" s="28">
        <v>378.68700000000001</v>
      </c>
    </row>
    <row r="5492" spans="4:5" x14ac:dyDescent="0.25">
      <c r="D5492" s="31">
        <v>-882.22400000000005</v>
      </c>
      <c r="E5492" s="28">
        <v>378.77499999999998</v>
      </c>
    </row>
    <row r="5493" spans="4:5" x14ac:dyDescent="0.25">
      <c r="D5493" s="31">
        <v>-882.20799999999997</v>
      </c>
      <c r="E5493" s="28">
        <v>378.863</v>
      </c>
    </row>
    <row r="5494" spans="4:5" x14ac:dyDescent="0.25">
      <c r="D5494" s="31">
        <v>-882.19200000000001</v>
      </c>
      <c r="E5494" s="28">
        <v>378.95100000000002</v>
      </c>
    </row>
    <row r="5495" spans="4:5" x14ac:dyDescent="0.25">
      <c r="D5495" s="31">
        <v>-882.17600000000004</v>
      </c>
      <c r="E5495" s="28">
        <v>379.04</v>
      </c>
    </row>
    <row r="5496" spans="4:5" x14ac:dyDescent="0.25">
      <c r="D5496" s="31">
        <v>-882.16</v>
      </c>
      <c r="E5496" s="28">
        <v>379.12799999999999</v>
      </c>
    </row>
    <row r="5497" spans="4:5" x14ac:dyDescent="0.25">
      <c r="D5497" s="31">
        <v>-882.14400000000001</v>
      </c>
      <c r="E5497" s="28">
        <v>379.21600000000001</v>
      </c>
    </row>
    <row r="5498" spans="4:5" x14ac:dyDescent="0.25">
      <c r="D5498" s="31">
        <v>-882.12800000000004</v>
      </c>
      <c r="E5498" s="28">
        <v>379.30399999999997</v>
      </c>
    </row>
    <row r="5499" spans="4:5" x14ac:dyDescent="0.25">
      <c r="D5499" s="31">
        <v>-882.11199999999997</v>
      </c>
      <c r="E5499" s="28">
        <v>379.392</v>
      </c>
    </row>
    <row r="5500" spans="4:5" x14ac:dyDescent="0.25">
      <c r="D5500" s="31">
        <v>-882.096</v>
      </c>
      <c r="E5500" s="28">
        <v>379.48</v>
      </c>
    </row>
    <row r="5501" spans="4:5" x14ac:dyDescent="0.25">
      <c r="D5501" s="31">
        <v>-882.08</v>
      </c>
      <c r="E5501" s="28">
        <v>379.56799999999998</v>
      </c>
    </row>
    <row r="5502" spans="4:5" x14ac:dyDescent="0.25">
      <c r="D5502" s="31">
        <v>-882.06399999999996</v>
      </c>
      <c r="E5502" s="28">
        <v>379.65699999999998</v>
      </c>
    </row>
    <row r="5503" spans="4:5" x14ac:dyDescent="0.25">
      <c r="D5503" s="31">
        <v>-882.048</v>
      </c>
      <c r="E5503" s="28">
        <v>379.745</v>
      </c>
    </row>
    <row r="5504" spans="4:5" x14ac:dyDescent="0.25">
      <c r="D5504" s="31">
        <v>-882.03200000000004</v>
      </c>
      <c r="E5504" s="28">
        <v>379.83300000000003</v>
      </c>
    </row>
    <row r="5505" spans="4:5" x14ac:dyDescent="0.25">
      <c r="D5505" s="31">
        <v>-882.01599999999996</v>
      </c>
      <c r="E5505" s="28">
        <v>379.92099999999999</v>
      </c>
    </row>
    <row r="5506" spans="4:5" x14ac:dyDescent="0.25">
      <c r="D5506" s="31">
        <v>-882</v>
      </c>
      <c r="E5506" s="28">
        <v>380.00900000000001</v>
      </c>
    </row>
    <row r="5507" spans="4:5" x14ac:dyDescent="0.25">
      <c r="D5507" s="31">
        <v>-881.98400000000004</v>
      </c>
      <c r="E5507" s="28">
        <v>380.096</v>
      </c>
    </row>
    <row r="5508" spans="4:5" x14ac:dyDescent="0.25">
      <c r="D5508" s="31">
        <v>-881.96799999999996</v>
      </c>
      <c r="E5508" s="28">
        <v>380.18400000000003</v>
      </c>
    </row>
    <row r="5509" spans="4:5" x14ac:dyDescent="0.25">
      <c r="D5509" s="31">
        <v>-881.952</v>
      </c>
      <c r="E5509" s="28">
        <v>380.27199999999999</v>
      </c>
    </row>
    <row r="5510" spans="4:5" x14ac:dyDescent="0.25">
      <c r="D5510" s="31">
        <v>-881.93600000000004</v>
      </c>
      <c r="E5510" s="28">
        <v>380.36</v>
      </c>
    </row>
    <row r="5511" spans="4:5" x14ac:dyDescent="0.25">
      <c r="D5511" s="31">
        <v>-881.92</v>
      </c>
      <c r="E5511" s="28">
        <v>380.44799999999998</v>
      </c>
    </row>
    <row r="5512" spans="4:5" x14ac:dyDescent="0.25">
      <c r="D5512" s="31">
        <v>-881.904</v>
      </c>
      <c r="E5512" s="28">
        <v>380.536</v>
      </c>
    </row>
    <row r="5513" spans="4:5" x14ac:dyDescent="0.25">
      <c r="D5513" s="31">
        <v>-881.88800000000003</v>
      </c>
      <c r="E5513" s="28">
        <v>380.62400000000002</v>
      </c>
    </row>
    <row r="5514" spans="4:5" x14ac:dyDescent="0.25">
      <c r="D5514" s="31">
        <v>-881.87199999999996</v>
      </c>
      <c r="E5514" s="28">
        <v>380.71100000000001</v>
      </c>
    </row>
    <row r="5515" spans="4:5" x14ac:dyDescent="0.25">
      <c r="D5515" s="31">
        <v>-881.85599999999999</v>
      </c>
      <c r="E5515" s="28">
        <v>380.79899999999998</v>
      </c>
    </row>
    <row r="5516" spans="4:5" x14ac:dyDescent="0.25">
      <c r="D5516" s="31">
        <v>-881.84</v>
      </c>
      <c r="E5516" s="28">
        <v>380.887</v>
      </c>
    </row>
    <row r="5517" spans="4:5" x14ac:dyDescent="0.25">
      <c r="D5517" s="31">
        <v>-881.82399999999996</v>
      </c>
      <c r="E5517" s="28">
        <v>380.97500000000002</v>
      </c>
    </row>
    <row r="5518" spans="4:5" x14ac:dyDescent="0.25">
      <c r="D5518" s="31">
        <v>-881.80799999999999</v>
      </c>
      <c r="E5518" s="28">
        <v>381.06200000000001</v>
      </c>
    </row>
    <row r="5519" spans="4:5" x14ac:dyDescent="0.25">
      <c r="D5519" s="31">
        <v>-881.79200000000003</v>
      </c>
      <c r="E5519" s="28">
        <v>381.15</v>
      </c>
    </row>
    <row r="5520" spans="4:5" x14ac:dyDescent="0.25">
      <c r="D5520" s="31">
        <v>-881.77599999999995</v>
      </c>
      <c r="E5520" s="28">
        <v>381.238</v>
      </c>
    </row>
    <row r="5521" spans="4:5" x14ac:dyDescent="0.25">
      <c r="D5521" s="31">
        <v>-881.76</v>
      </c>
      <c r="E5521" s="28">
        <v>381.32600000000002</v>
      </c>
    </row>
    <row r="5522" spans="4:5" x14ac:dyDescent="0.25">
      <c r="D5522" s="31">
        <v>-881.745</v>
      </c>
      <c r="E5522" s="28">
        <v>381.41300000000001</v>
      </c>
    </row>
    <row r="5523" spans="4:5" x14ac:dyDescent="0.25">
      <c r="D5523" s="31">
        <v>-881.72900000000004</v>
      </c>
      <c r="E5523" s="28">
        <v>381.50099999999998</v>
      </c>
    </row>
    <row r="5524" spans="4:5" x14ac:dyDescent="0.25">
      <c r="D5524" s="31">
        <v>-881.71299999999997</v>
      </c>
      <c r="E5524" s="28">
        <v>381.58800000000002</v>
      </c>
    </row>
    <row r="5525" spans="4:5" x14ac:dyDescent="0.25">
      <c r="D5525" s="31">
        <v>-881.697</v>
      </c>
      <c r="E5525" s="28">
        <v>381.67599999999999</v>
      </c>
    </row>
    <row r="5526" spans="4:5" x14ac:dyDescent="0.25">
      <c r="D5526" s="31">
        <v>-881.68100000000004</v>
      </c>
      <c r="E5526" s="28">
        <v>381.76299999999998</v>
      </c>
    </row>
    <row r="5527" spans="4:5" x14ac:dyDescent="0.25">
      <c r="D5527" s="31">
        <v>-881.66499999999996</v>
      </c>
      <c r="E5527" s="28">
        <v>381.851</v>
      </c>
    </row>
    <row r="5528" spans="4:5" x14ac:dyDescent="0.25">
      <c r="D5528" s="31">
        <v>-881.649</v>
      </c>
      <c r="E5528" s="28">
        <v>381.93799999999999</v>
      </c>
    </row>
    <row r="5529" spans="4:5" x14ac:dyDescent="0.25">
      <c r="D5529" s="31">
        <v>-881.63300000000004</v>
      </c>
      <c r="E5529" s="28">
        <v>382.02600000000001</v>
      </c>
    </row>
    <row r="5530" spans="4:5" x14ac:dyDescent="0.25">
      <c r="D5530" s="31">
        <v>-881.61699999999996</v>
      </c>
      <c r="E5530" s="28">
        <v>382.113</v>
      </c>
    </row>
    <row r="5531" spans="4:5" x14ac:dyDescent="0.25">
      <c r="D5531" s="31">
        <v>-881.601</v>
      </c>
      <c r="E5531" s="28">
        <v>382.20100000000002</v>
      </c>
    </row>
    <row r="5532" spans="4:5" x14ac:dyDescent="0.25">
      <c r="D5532" s="31">
        <v>-881.58500000000004</v>
      </c>
      <c r="E5532" s="28">
        <v>382.28800000000001</v>
      </c>
    </row>
    <row r="5533" spans="4:5" x14ac:dyDescent="0.25">
      <c r="D5533" s="31">
        <v>-881.56899999999996</v>
      </c>
      <c r="E5533" s="28">
        <v>382.37599999999998</v>
      </c>
    </row>
    <row r="5534" spans="4:5" x14ac:dyDescent="0.25">
      <c r="D5534" s="31">
        <v>-881.553</v>
      </c>
      <c r="E5534" s="28">
        <v>382.46300000000002</v>
      </c>
    </row>
    <row r="5535" spans="4:5" x14ac:dyDescent="0.25">
      <c r="D5535" s="31">
        <v>-881.53700000000003</v>
      </c>
      <c r="E5535" s="28">
        <v>382.55</v>
      </c>
    </row>
    <row r="5536" spans="4:5" x14ac:dyDescent="0.25">
      <c r="D5536" s="31">
        <v>-881.52099999999996</v>
      </c>
      <c r="E5536" s="28">
        <v>382.63799999999998</v>
      </c>
    </row>
    <row r="5537" spans="4:5" x14ac:dyDescent="0.25">
      <c r="D5537" s="31">
        <v>-881.505</v>
      </c>
      <c r="E5537" s="28">
        <v>382.72500000000002</v>
      </c>
    </row>
    <row r="5538" spans="4:5" x14ac:dyDescent="0.25">
      <c r="D5538" s="31">
        <v>-881.48900000000003</v>
      </c>
      <c r="E5538" s="28">
        <v>382.81200000000001</v>
      </c>
    </row>
    <row r="5539" spans="4:5" x14ac:dyDescent="0.25">
      <c r="D5539" s="31">
        <v>-881.47299999999996</v>
      </c>
      <c r="E5539" s="28">
        <v>382.899</v>
      </c>
    </row>
    <row r="5540" spans="4:5" x14ac:dyDescent="0.25">
      <c r="D5540" s="31">
        <v>-881.45699999999999</v>
      </c>
      <c r="E5540" s="28">
        <v>382.98700000000002</v>
      </c>
    </row>
    <row r="5541" spans="4:5" x14ac:dyDescent="0.25">
      <c r="D5541" s="31">
        <v>-881.44100000000003</v>
      </c>
      <c r="E5541" s="28">
        <v>383.07400000000001</v>
      </c>
    </row>
    <row r="5542" spans="4:5" x14ac:dyDescent="0.25">
      <c r="D5542" s="31">
        <v>-881.42499999999995</v>
      </c>
      <c r="E5542" s="28">
        <v>383.161</v>
      </c>
    </row>
    <row r="5543" spans="4:5" x14ac:dyDescent="0.25">
      <c r="D5543" s="31">
        <v>-881.40899999999999</v>
      </c>
      <c r="E5543" s="28">
        <v>383.24799999999999</v>
      </c>
    </row>
    <row r="5544" spans="4:5" x14ac:dyDescent="0.25">
      <c r="D5544" s="31">
        <v>-881.39300000000003</v>
      </c>
      <c r="E5544" s="28">
        <v>383.33499999999998</v>
      </c>
    </row>
    <row r="5545" spans="4:5" x14ac:dyDescent="0.25">
      <c r="D5545" s="31">
        <v>-881.37699999999995</v>
      </c>
      <c r="E5545" s="28">
        <v>383.42200000000003</v>
      </c>
    </row>
    <row r="5546" spans="4:5" x14ac:dyDescent="0.25">
      <c r="D5546" s="31">
        <v>-881.36099999999999</v>
      </c>
      <c r="E5546" s="28">
        <v>383.51</v>
      </c>
    </row>
    <row r="5547" spans="4:5" x14ac:dyDescent="0.25">
      <c r="D5547" s="31">
        <v>-881.34500000000003</v>
      </c>
      <c r="E5547" s="28">
        <v>383.59699999999998</v>
      </c>
    </row>
    <row r="5548" spans="4:5" x14ac:dyDescent="0.25">
      <c r="D5548" s="31">
        <v>-881.32899999999995</v>
      </c>
      <c r="E5548" s="28">
        <v>383.68400000000003</v>
      </c>
    </row>
    <row r="5549" spans="4:5" x14ac:dyDescent="0.25">
      <c r="D5549" s="31">
        <v>-881.31299999999999</v>
      </c>
      <c r="E5549" s="28">
        <v>383.77100000000002</v>
      </c>
    </row>
    <row r="5550" spans="4:5" x14ac:dyDescent="0.25">
      <c r="D5550" s="31">
        <v>-881.29700000000003</v>
      </c>
      <c r="E5550" s="28">
        <v>383.858</v>
      </c>
    </row>
    <row r="5551" spans="4:5" x14ac:dyDescent="0.25">
      <c r="D5551" s="31">
        <v>-881.28099999999995</v>
      </c>
      <c r="E5551" s="28">
        <v>383.94499999999999</v>
      </c>
    </row>
    <row r="5552" spans="4:5" x14ac:dyDescent="0.25">
      <c r="D5552" s="31">
        <v>-881.26499999999999</v>
      </c>
      <c r="E5552" s="28">
        <v>384.03199999999998</v>
      </c>
    </row>
    <row r="5553" spans="4:5" x14ac:dyDescent="0.25">
      <c r="D5553" s="31">
        <v>-881.24900000000002</v>
      </c>
      <c r="E5553" s="28">
        <v>384.11900000000003</v>
      </c>
    </row>
    <row r="5554" spans="4:5" x14ac:dyDescent="0.25">
      <c r="D5554" s="31">
        <v>-881.23299999999995</v>
      </c>
      <c r="E5554" s="28">
        <v>384.20600000000002</v>
      </c>
    </row>
    <row r="5555" spans="4:5" x14ac:dyDescent="0.25">
      <c r="D5555" s="31">
        <v>-881.21699999999998</v>
      </c>
      <c r="E5555" s="28">
        <v>384.29300000000001</v>
      </c>
    </row>
    <row r="5556" spans="4:5" x14ac:dyDescent="0.25">
      <c r="D5556" s="31">
        <v>-881.20100000000002</v>
      </c>
      <c r="E5556" s="28">
        <v>384.38</v>
      </c>
    </row>
    <row r="5557" spans="4:5" x14ac:dyDescent="0.25">
      <c r="D5557" s="31">
        <v>-881.18499999999995</v>
      </c>
      <c r="E5557" s="28">
        <v>384.46600000000001</v>
      </c>
    </row>
    <row r="5558" spans="4:5" x14ac:dyDescent="0.25">
      <c r="D5558" s="31">
        <v>-881.16899999999998</v>
      </c>
      <c r="E5558" s="28">
        <v>384.553</v>
      </c>
    </row>
    <row r="5559" spans="4:5" x14ac:dyDescent="0.25">
      <c r="D5559" s="31">
        <v>-881.15300000000002</v>
      </c>
      <c r="E5559" s="28">
        <v>384.64</v>
      </c>
    </row>
    <row r="5560" spans="4:5" x14ac:dyDescent="0.25">
      <c r="D5560" s="31">
        <v>-881.13699999999994</v>
      </c>
      <c r="E5560" s="28">
        <v>384.72699999999998</v>
      </c>
    </row>
    <row r="5561" spans="4:5" x14ac:dyDescent="0.25">
      <c r="D5561" s="31">
        <v>-881.12099999999998</v>
      </c>
      <c r="E5561" s="28">
        <v>384.81400000000002</v>
      </c>
    </row>
    <row r="5562" spans="4:5" x14ac:dyDescent="0.25">
      <c r="D5562" s="31">
        <v>-881.10500000000002</v>
      </c>
      <c r="E5562" s="28">
        <v>384.9</v>
      </c>
    </row>
    <row r="5563" spans="4:5" x14ac:dyDescent="0.25">
      <c r="D5563" s="31">
        <v>-881.08900000000006</v>
      </c>
      <c r="E5563" s="28">
        <v>384.98700000000002</v>
      </c>
    </row>
    <row r="5564" spans="4:5" x14ac:dyDescent="0.25">
      <c r="D5564" s="31">
        <v>-881.07299999999998</v>
      </c>
      <c r="E5564" s="28">
        <v>385.07400000000001</v>
      </c>
    </row>
    <row r="5565" spans="4:5" x14ac:dyDescent="0.25">
      <c r="D5565" s="31">
        <v>-881.05700000000002</v>
      </c>
      <c r="E5565" s="28">
        <v>385.161</v>
      </c>
    </row>
    <row r="5566" spans="4:5" x14ac:dyDescent="0.25">
      <c r="D5566" s="31">
        <v>-881.04100000000005</v>
      </c>
      <c r="E5566" s="28">
        <v>385.24700000000001</v>
      </c>
    </row>
    <row r="5567" spans="4:5" x14ac:dyDescent="0.25">
      <c r="D5567" s="31">
        <v>-881.02499999999998</v>
      </c>
      <c r="E5567" s="28">
        <v>385.334</v>
      </c>
    </row>
    <row r="5568" spans="4:5" x14ac:dyDescent="0.25">
      <c r="D5568" s="31">
        <v>-881.00900000000001</v>
      </c>
      <c r="E5568" s="28">
        <v>385.42099999999999</v>
      </c>
    </row>
    <row r="5569" spans="4:5" x14ac:dyDescent="0.25">
      <c r="D5569" s="31">
        <v>-880.99300000000005</v>
      </c>
      <c r="E5569" s="28">
        <v>385.50700000000001</v>
      </c>
    </row>
    <row r="5570" spans="4:5" x14ac:dyDescent="0.25">
      <c r="D5570" s="31">
        <v>-880.97699999999998</v>
      </c>
      <c r="E5570" s="28">
        <v>385.59399999999999</v>
      </c>
    </row>
    <row r="5571" spans="4:5" x14ac:dyDescent="0.25">
      <c r="D5571" s="31">
        <v>-880.96100000000001</v>
      </c>
      <c r="E5571" s="28">
        <v>385.68</v>
      </c>
    </row>
    <row r="5572" spans="4:5" x14ac:dyDescent="0.25">
      <c r="D5572" s="31">
        <v>-880.94500000000005</v>
      </c>
      <c r="E5572" s="28">
        <v>385.767</v>
      </c>
    </row>
    <row r="5573" spans="4:5" x14ac:dyDescent="0.25">
      <c r="D5573" s="31">
        <v>-880.92899999999997</v>
      </c>
      <c r="E5573" s="28">
        <v>385.85300000000001</v>
      </c>
    </row>
    <row r="5574" spans="4:5" x14ac:dyDescent="0.25">
      <c r="D5574" s="31">
        <v>-880.91300000000001</v>
      </c>
      <c r="E5574" s="28">
        <v>385.94</v>
      </c>
    </row>
    <row r="5575" spans="4:5" x14ac:dyDescent="0.25">
      <c r="D5575" s="31">
        <v>-880.89700000000005</v>
      </c>
      <c r="E5575" s="28">
        <v>386.02600000000001</v>
      </c>
    </row>
    <row r="5576" spans="4:5" x14ac:dyDescent="0.25">
      <c r="D5576" s="31">
        <v>-880.88099999999997</v>
      </c>
      <c r="E5576" s="28">
        <v>386.113</v>
      </c>
    </row>
    <row r="5577" spans="4:5" x14ac:dyDescent="0.25">
      <c r="D5577" s="31">
        <v>-880.86500000000001</v>
      </c>
      <c r="E5577" s="28">
        <v>386.19900000000001</v>
      </c>
    </row>
    <row r="5578" spans="4:5" x14ac:dyDescent="0.25">
      <c r="D5578" s="31">
        <v>-880.84900000000005</v>
      </c>
      <c r="E5578" s="28">
        <v>386.286</v>
      </c>
    </row>
    <row r="5579" spans="4:5" x14ac:dyDescent="0.25">
      <c r="D5579" s="31">
        <v>-880.83299999999997</v>
      </c>
      <c r="E5579" s="28">
        <v>386.37200000000001</v>
      </c>
    </row>
    <row r="5580" spans="4:5" x14ac:dyDescent="0.25">
      <c r="D5580" s="31">
        <v>-880.81700000000001</v>
      </c>
      <c r="E5580" s="28">
        <v>386.45800000000003</v>
      </c>
    </row>
    <row r="5581" spans="4:5" x14ac:dyDescent="0.25">
      <c r="D5581" s="31">
        <v>-880.80100000000004</v>
      </c>
      <c r="E5581" s="28">
        <v>386.54500000000002</v>
      </c>
    </row>
    <row r="5582" spans="4:5" x14ac:dyDescent="0.25">
      <c r="D5582" s="31">
        <v>-880.78499999999997</v>
      </c>
      <c r="E5582" s="28">
        <v>386.63099999999997</v>
      </c>
    </row>
    <row r="5583" spans="4:5" x14ac:dyDescent="0.25">
      <c r="D5583" s="31">
        <v>-880.76900000000001</v>
      </c>
      <c r="E5583" s="28">
        <v>386.71699999999998</v>
      </c>
    </row>
    <row r="5584" spans="4:5" x14ac:dyDescent="0.25">
      <c r="D5584" s="31">
        <v>-880.75300000000004</v>
      </c>
      <c r="E5584" s="28">
        <v>386.80399999999997</v>
      </c>
    </row>
    <row r="5585" spans="4:5" x14ac:dyDescent="0.25">
      <c r="D5585" s="31">
        <v>-880.73699999999997</v>
      </c>
      <c r="E5585" s="28">
        <v>386.89</v>
      </c>
    </row>
    <row r="5586" spans="4:5" x14ac:dyDescent="0.25">
      <c r="D5586" s="31">
        <v>-880.721</v>
      </c>
      <c r="E5586" s="28">
        <v>386.976</v>
      </c>
    </row>
    <row r="5587" spans="4:5" x14ac:dyDescent="0.25">
      <c r="D5587" s="31">
        <v>-880.70500000000004</v>
      </c>
      <c r="E5587" s="28">
        <v>387.06200000000001</v>
      </c>
    </row>
    <row r="5588" spans="4:5" x14ac:dyDescent="0.25">
      <c r="D5588" s="31">
        <v>-880.68899999999996</v>
      </c>
      <c r="E5588" s="28">
        <v>387.149</v>
      </c>
    </row>
    <row r="5589" spans="4:5" x14ac:dyDescent="0.25">
      <c r="D5589" s="31">
        <v>-880.673</v>
      </c>
      <c r="E5589" s="28">
        <v>387.23500000000001</v>
      </c>
    </row>
    <row r="5590" spans="4:5" x14ac:dyDescent="0.25">
      <c r="D5590" s="31">
        <v>-880.65700000000004</v>
      </c>
      <c r="E5590" s="28">
        <v>387.32100000000003</v>
      </c>
    </row>
    <row r="5591" spans="4:5" x14ac:dyDescent="0.25">
      <c r="D5591" s="31">
        <v>-880.64099999999996</v>
      </c>
      <c r="E5591" s="28">
        <v>387.40699999999998</v>
      </c>
    </row>
    <row r="5592" spans="4:5" x14ac:dyDescent="0.25">
      <c r="D5592" s="31">
        <v>-880.625</v>
      </c>
      <c r="E5592" s="28">
        <v>387.49299999999999</v>
      </c>
    </row>
    <row r="5593" spans="4:5" x14ac:dyDescent="0.25">
      <c r="D5593" s="31">
        <v>-880.60900000000004</v>
      </c>
      <c r="E5593" s="28">
        <v>387.57900000000001</v>
      </c>
    </row>
    <row r="5594" spans="4:5" x14ac:dyDescent="0.25">
      <c r="D5594" s="31">
        <v>-880.59299999999996</v>
      </c>
      <c r="E5594" s="28">
        <v>387.66500000000002</v>
      </c>
    </row>
    <row r="5595" spans="4:5" x14ac:dyDescent="0.25">
      <c r="D5595" s="31">
        <v>-880.577</v>
      </c>
      <c r="E5595" s="28">
        <v>387.75099999999998</v>
      </c>
    </row>
    <row r="5596" spans="4:5" x14ac:dyDescent="0.25">
      <c r="D5596" s="31">
        <v>-880.56100000000004</v>
      </c>
      <c r="E5596" s="28">
        <v>387.83800000000002</v>
      </c>
    </row>
    <row r="5597" spans="4:5" x14ac:dyDescent="0.25">
      <c r="D5597" s="31">
        <v>-880.54499999999996</v>
      </c>
      <c r="E5597" s="28">
        <v>387.923</v>
      </c>
    </row>
    <row r="5598" spans="4:5" x14ac:dyDescent="0.25">
      <c r="D5598" s="31">
        <v>-880.529</v>
      </c>
      <c r="E5598" s="28">
        <v>388.00900000000001</v>
      </c>
    </row>
    <row r="5599" spans="4:5" x14ac:dyDescent="0.25">
      <c r="D5599" s="31">
        <v>-880.51300000000003</v>
      </c>
      <c r="E5599" s="28">
        <v>388.09500000000003</v>
      </c>
    </row>
    <row r="5600" spans="4:5" x14ac:dyDescent="0.25">
      <c r="D5600" s="31">
        <v>-880.49699999999996</v>
      </c>
      <c r="E5600" s="28">
        <v>388.18099999999998</v>
      </c>
    </row>
    <row r="5601" spans="4:5" x14ac:dyDescent="0.25">
      <c r="D5601" s="31">
        <v>-880.48099999999999</v>
      </c>
      <c r="E5601" s="28">
        <v>388.267</v>
      </c>
    </row>
    <row r="5602" spans="4:5" x14ac:dyDescent="0.25">
      <c r="D5602" s="31">
        <v>-880.46500000000003</v>
      </c>
      <c r="E5602" s="28">
        <v>388.35300000000001</v>
      </c>
    </row>
    <row r="5603" spans="4:5" x14ac:dyDescent="0.25">
      <c r="D5603" s="31">
        <v>-880.44899999999996</v>
      </c>
      <c r="E5603" s="28">
        <v>388.43900000000002</v>
      </c>
    </row>
    <row r="5604" spans="4:5" x14ac:dyDescent="0.25">
      <c r="D5604" s="31">
        <v>-880.43299999999999</v>
      </c>
      <c r="E5604" s="28">
        <v>388.52499999999998</v>
      </c>
    </row>
    <row r="5605" spans="4:5" x14ac:dyDescent="0.25">
      <c r="D5605" s="31">
        <v>-880.41700000000003</v>
      </c>
      <c r="E5605" s="28">
        <v>388.61099999999999</v>
      </c>
    </row>
    <row r="5606" spans="4:5" x14ac:dyDescent="0.25">
      <c r="D5606" s="31">
        <v>-880.40099999999995</v>
      </c>
      <c r="E5606" s="28">
        <v>388.697</v>
      </c>
    </row>
    <row r="5607" spans="4:5" x14ac:dyDescent="0.25">
      <c r="D5607" s="31">
        <v>-880.38499999999999</v>
      </c>
      <c r="E5607" s="28">
        <v>388.78199999999998</v>
      </c>
    </row>
    <row r="5608" spans="4:5" x14ac:dyDescent="0.25">
      <c r="D5608" s="31">
        <v>-880.36900000000003</v>
      </c>
      <c r="E5608" s="28">
        <v>388.86799999999999</v>
      </c>
    </row>
    <row r="5609" spans="4:5" x14ac:dyDescent="0.25">
      <c r="D5609" s="31">
        <v>-880.35299999999995</v>
      </c>
      <c r="E5609" s="28">
        <v>388.95400000000001</v>
      </c>
    </row>
    <row r="5610" spans="4:5" x14ac:dyDescent="0.25">
      <c r="D5610" s="31">
        <v>-880.33699999999999</v>
      </c>
      <c r="E5610" s="28">
        <v>389.04</v>
      </c>
    </row>
    <row r="5611" spans="4:5" x14ac:dyDescent="0.25">
      <c r="D5611" s="31">
        <v>-880.32100000000003</v>
      </c>
      <c r="E5611" s="28">
        <v>389.125</v>
      </c>
    </row>
    <row r="5612" spans="4:5" x14ac:dyDescent="0.25">
      <c r="D5612" s="31">
        <v>-880.30499999999995</v>
      </c>
      <c r="E5612" s="28">
        <v>389.21100000000001</v>
      </c>
    </row>
    <row r="5613" spans="4:5" x14ac:dyDescent="0.25">
      <c r="D5613" s="31">
        <v>-880.28899999999999</v>
      </c>
      <c r="E5613" s="28">
        <v>389.29700000000003</v>
      </c>
    </row>
    <row r="5614" spans="4:5" x14ac:dyDescent="0.25">
      <c r="D5614" s="31">
        <v>-880.27300000000002</v>
      </c>
      <c r="E5614" s="28">
        <v>389.38200000000001</v>
      </c>
    </row>
    <row r="5615" spans="4:5" x14ac:dyDescent="0.25">
      <c r="D5615" s="31">
        <v>-880.25699999999995</v>
      </c>
      <c r="E5615" s="28">
        <v>389.46800000000002</v>
      </c>
    </row>
    <row r="5616" spans="4:5" x14ac:dyDescent="0.25">
      <c r="D5616" s="31">
        <v>-880.24099999999999</v>
      </c>
      <c r="E5616" s="28">
        <v>389.553</v>
      </c>
    </row>
    <row r="5617" spans="4:5" x14ac:dyDescent="0.25">
      <c r="D5617" s="31">
        <v>-880.22500000000002</v>
      </c>
      <c r="E5617" s="28">
        <v>389.63900000000001</v>
      </c>
    </row>
    <row r="5618" spans="4:5" x14ac:dyDescent="0.25">
      <c r="D5618" s="31">
        <v>-880.20899999999995</v>
      </c>
      <c r="E5618" s="28">
        <v>389.72500000000002</v>
      </c>
    </row>
    <row r="5619" spans="4:5" x14ac:dyDescent="0.25">
      <c r="D5619" s="31">
        <v>-880.19299999999998</v>
      </c>
      <c r="E5619" s="28">
        <v>389.81</v>
      </c>
    </row>
    <row r="5620" spans="4:5" x14ac:dyDescent="0.25">
      <c r="D5620" s="31">
        <v>-880.17700000000002</v>
      </c>
      <c r="E5620" s="28">
        <v>389.89600000000002</v>
      </c>
    </row>
    <row r="5621" spans="4:5" x14ac:dyDescent="0.25">
      <c r="D5621" s="31">
        <v>-880.16099999999994</v>
      </c>
      <c r="E5621" s="28">
        <v>389.98099999999999</v>
      </c>
    </row>
    <row r="5622" spans="4:5" x14ac:dyDescent="0.25">
      <c r="D5622" s="31">
        <v>-880.14499999999998</v>
      </c>
      <c r="E5622" s="28">
        <v>390.06599999999997</v>
      </c>
    </row>
    <row r="5623" spans="4:5" x14ac:dyDescent="0.25">
      <c r="D5623" s="31">
        <v>-880.12900000000002</v>
      </c>
      <c r="E5623" s="28">
        <v>390.15199999999999</v>
      </c>
    </row>
    <row r="5624" spans="4:5" x14ac:dyDescent="0.25">
      <c r="D5624" s="31">
        <v>-880.11300000000006</v>
      </c>
      <c r="E5624" s="28">
        <v>390.23700000000002</v>
      </c>
    </row>
    <row r="5625" spans="4:5" x14ac:dyDescent="0.25">
      <c r="D5625" s="31">
        <v>-880.09699999999998</v>
      </c>
      <c r="E5625" s="28">
        <v>390.32299999999998</v>
      </c>
    </row>
    <row r="5626" spans="4:5" x14ac:dyDescent="0.25">
      <c r="D5626" s="31">
        <v>-880.08100000000002</v>
      </c>
      <c r="E5626" s="28">
        <v>390.40800000000002</v>
      </c>
    </row>
    <row r="5627" spans="4:5" x14ac:dyDescent="0.25">
      <c r="D5627" s="31">
        <v>-880.06500000000005</v>
      </c>
      <c r="E5627" s="28">
        <v>390.49299999999999</v>
      </c>
    </row>
    <row r="5628" spans="4:5" x14ac:dyDescent="0.25">
      <c r="D5628" s="31">
        <v>-880.04899999999998</v>
      </c>
      <c r="E5628" s="28">
        <v>390.57900000000001</v>
      </c>
    </row>
    <row r="5629" spans="4:5" x14ac:dyDescent="0.25">
      <c r="D5629" s="31">
        <v>-880.03300000000002</v>
      </c>
      <c r="E5629" s="28">
        <v>390.66399999999999</v>
      </c>
    </row>
    <row r="5630" spans="4:5" x14ac:dyDescent="0.25">
      <c r="D5630" s="31">
        <v>-880.01700000000005</v>
      </c>
      <c r="E5630" s="28">
        <v>390.74900000000002</v>
      </c>
    </row>
    <row r="5631" spans="4:5" x14ac:dyDescent="0.25">
      <c r="D5631" s="31">
        <v>-880.00099999999998</v>
      </c>
      <c r="E5631" s="28">
        <v>390.83499999999998</v>
      </c>
    </row>
    <row r="5632" spans="4:5" x14ac:dyDescent="0.25">
      <c r="D5632" s="31">
        <v>-879.98500000000001</v>
      </c>
      <c r="E5632" s="28">
        <v>390.92</v>
      </c>
    </row>
    <row r="5633" spans="4:5" x14ac:dyDescent="0.25">
      <c r="D5633" s="31">
        <v>-879.96900000000005</v>
      </c>
      <c r="E5633" s="28">
        <v>391.005</v>
      </c>
    </row>
    <row r="5634" spans="4:5" x14ac:dyDescent="0.25">
      <c r="D5634" s="31">
        <v>-879.95299999999997</v>
      </c>
      <c r="E5634" s="28">
        <v>391.09</v>
      </c>
    </row>
    <row r="5635" spans="4:5" x14ac:dyDescent="0.25">
      <c r="D5635" s="31">
        <v>-879.93799999999999</v>
      </c>
      <c r="E5635" s="28">
        <v>391.17500000000001</v>
      </c>
    </row>
    <row r="5636" spans="4:5" x14ac:dyDescent="0.25">
      <c r="D5636" s="31">
        <v>-879.92200000000003</v>
      </c>
      <c r="E5636" s="28">
        <v>391.26100000000002</v>
      </c>
    </row>
    <row r="5637" spans="4:5" x14ac:dyDescent="0.25">
      <c r="D5637" s="31">
        <v>-879.90599999999995</v>
      </c>
      <c r="E5637" s="28">
        <v>391.346</v>
      </c>
    </row>
    <row r="5638" spans="4:5" x14ac:dyDescent="0.25">
      <c r="D5638" s="31">
        <v>-879.89</v>
      </c>
      <c r="E5638" s="28">
        <v>391.43099999999998</v>
      </c>
    </row>
    <row r="5639" spans="4:5" x14ac:dyDescent="0.25">
      <c r="D5639" s="31">
        <v>-879.87400000000002</v>
      </c>
      <c r="E5639" s="28">
        <v>391.51600000000002</v>
      </c>
    </row>
    <row r="5640" spans="4:5" x14ac:dyDescent="0.25">
      <c r="D5640" s="31">
        <v>-879.85799999999995</v>
      </c>
      <c r="E5640" s="28">
        <v>391.601</v>
      </c>
    </row>
    <row r="5641" spans="4:5" x14ac:dyDescent="0.25">
      <c r="D5641" s="31">
        <v>-879.84199999999998</v>
      </c>
      <c r="E5641" s="28">
        <v>391.68599999999998</v>
      </c>
    </row>
    <row r="5642" spans="4:5" x14ac:dyDescent="0.25">
      <c r="D5642" s="31">
        <v>-879.82600000000002</v>
      </c>
      <c r="E5642" s="28">
        <v>391.77100000000002</v>
      </c>
    </row>
    <row r="5643" spans="4:5" x14ac:dyDescent="0.25">
      <c r="D5643" s="31">
        <v>-879.81</v>
      </c>
      <c r="E5643" s="28">
        <v>391.85599999999999</v>
      </c>
    </row>
    <row r="5644" spans="4:5" x14ac:dyDescent="0.25">
      <c r="D5644" s="31">
        <v>-879.79399999999998</v>
      </c>
      <c r="E5644" s="28">
        <v>391.94099999999997</v>
      </c>
    </row>
    <row r="5645" spans="4:5" x14ac:dyDescent="0.25">
      <c r="D5645" s="31">
        <v>-879.77800000000002</v>
      </c>
      <c r="E5645" s="28">
        <v>392.02600000000001</v>
      </c>
    </row>
    <row r="5646" spans="4:5" x14ac:dyDescent="0.25">
      <c r="D5646" s="31">
        <v>-879.76199999999994</v>
      </c>
      <c r="E5646" s="28">
        <v>392.11099999999999</v>
      </c>
    </row>
    <row r="5647" spans="4:5" x14ac:dyDescent="0.25">
      <c r="D5647" s="31">
        <v>-879.74599999999998</v>
      </c>
      <c r="E5647" s="28">
        <v>392.19600000000003</v>
      </c>
    </row>
    <row r="5648" spans="4:5" x14ac:dyDescent="0.25">
      <c r="D5648" s="31">
        <v>-879.73</v>
      </c>
      <c r="E5648" s="28">
        <v>392.28100000000001</v>
      </c>
    </row>
    <row r="5649" spans="4:5" x14ac:dyDescent="0.25">
      <c r="D5649" s="31">
        <v>-879.71400000000006</v>
      </c>
      <c r="E5649" s="28">
        <v>392.36599999999999</v>
      </c>
    </row>
    <row r="5650" spans="4:5" x14ac:dyDescent="0.25">
      <c r="D5650" s="31">
        <v>-879.69799999999998</v>
      </c>
      <c r="E5650" s="28">
        <v>392.45100000000002</v>
      </c>
    </row>
    <row r="5651" spans="4:5" x14ac:dyDescent="0.25">
      <c r="D5651" s="31">
        <v>-879.68200000000002</v>
      </c>
      <c r="E5651" s="28">
        <v>392.53500000000003</v>
      </c>
    </row>
    <row r="5652" spans="4:5" x14ac:dyDescent="0.25">
      <c r="D5652" s="31">
        <v>-879.66600000000005</v>
      </c>
      <c r="E5652" s="28">
        <v>392.62</v>
      </c>
    </row>
    <row r="5653" spans="4:5" x14ac:dyDescent="0.25">
      <c r="D5653" s="31">
        <v>-879.65</v>
      </c>
      <c r="E5653" s="28">
        <v>392.70499999999998</v>
      </c>
    </row>
    <row r="5654" spans="4:5" x14ac:dyDescent="0.25">
      <c r="D5654" s="31">
        <v>-879.63400000000001</v>
      </c>
      <c r="E5654" s="28">
        <v>392.79</v>
      </c>
    </row>
    <row r="5655" spans="4:5" x14ac:dyDescent="0.25">
      <c r="D5655" s="31">
        <v>-879.61800000000005</v>
      </c>
      <c r="E5655" s="28">
        <v>392.87400000000002</v>
      </c>
    </row>
    <row r="5656" spans="4:5" x14ac:dyDescent="0.25">
      <c r="D5656" s="31">
        <v>-879.60199999999998</v>
      </c>
      <c r="E5656" s="28">
        <v>392.959</v>
      </c>
    </row>
    <row r="5657" spans="4:5" x14ac:dyDescent="0.25">
      <c r="D5657" s="31">
        <v>-879.58600000000001</v>
      </c>
      <c r="E5657" s="28">
        <v>393.04399999999998</v>
      </c>
    </row>
    <row r="5658" spans="4:5" x14ac:dyDescent="0.25">
      <c r="D5658" s="31">
        <v>-879.57</v>
      </c>
      <c r="E5658" s="28">
        <v>393.12799999999999</v>
      </c>
    </row>
    <row r="5659" spans="4:5" x14ac:dyDescent="0.25">
      <c r="D5659" s="31">
        <v>-879.55399999999997</v>
      </c>
      <c r="E5659" s="28">
        <v>393.21300000000002</v>
      </c>
    </row>
    <row r="5660" spans="4:5" x14ac:dyDescent="0.25">
      <c r="D5660" s="31">
        <v>-879.53800000000001</v>
      </c>
      <c r="E5660" s="28">
        <v>393.298</v>
      </c>
    </row>
    <row r="5661" spans="4:5" x14ac:dyDescent="0.25">
      <c r="D5661" s="31">
        <v>-879.52200000000005</v>
      </c>
      <c r="E5661" s="28">
        <v>393.38200000000001</v>
      </c>
    </row>
    <row r="5662" spans="4:5" x14ac:dyDescent="0.25">
      <c r="D5662" s="31">
        <v>-879.50599999999997</v>
      </c>
      <c r="E5662" s="28">
        <v>393.46699999999998</v>
      </c>
    </row>
    <row r="5663" spans="4:5" x14ac:dyDescent="0.25">
      <c r="D5663" s="31">
        <v>-879.49</v>
      </c>
      <c r="E5663" s="28">
        <v>393.55099999999999</v>
      </c>
    </row>
    <row r="5664" spans="4:5" x14ac:dyDescent="0.25">
      <c r="D5664" s="31">
        <v>-879.47400000000005</v>
      </c>
      <c r="E5664" s="28">
        <v>393.63600000000002</v>
      </c>
    </row>
    <row r="5665" spans="4:5" x14ac:dyDescent="0.25">
      <c r="D5665" s="31">
        <v>-879.45799999999997</v>
      </c>
      <c r="E5665" s="28">
        <v>393.721</v>
      </c>
    </row>
    <row r="5666" spans="4:5" x14ac:dyDescent="0.25">
      <c r="D5666" s="31">
        <v>-879.44200000000001</v>
      </c>
      <c r="E5666" s="28">
        <v>393.80500000000001</v>
      </c>
    </row>
    <row r="5667" spans="4:5" x14ac:dyDescent="0.25">
      <c r="D5667" s="31">
        <v>-879.42600000000004</v>
      </c>
      <c r="E5667" s="28">
        <v>393.89</v>
      </c>
    </row>
    <row r="5668" spans="4:5" x14ac:dyDescent="0.25">
      <c r="D5668" s="31">
        <v>-879.41</v>
      </c>
      <c r="E5668" s="28">
        <v>393.97399999999999</v>
      </c>
    </row>
    <row r="5669" spans="4:5" x14ac:dyDescent="0.25">
      <c r="D5669" s="31">
        <v>-879.39400000000001</v>
      </c>
      <c r="E5669" s="28">
        <v>394.05799999999999</v>
      </c>
    </row>
    <row r="5670" spans="4:5" x14ac:dyDescent="0.25">
      <c r="D5670" s="31">
        <v>-879.37800000000004</v>
      </c>
      <c r="E5670" s="28">
        <v>394.14299999999997</v>
      </c>
    </row>
    <row r="5671" spans="4:5" x14ac:dyDescent="0.25">
      <c r="D5671" s="31">
        <v>-879.36199999999997</v>
      </c>
      <c r="E5671" s="28">
        <v>394.22699999999998</v>
      </c>
    </row>
    <row r="5672" spans="4:5" x14ac:dyDescent="0.25">
      <c r="D5672" s="31">
        <v>-879.346</v>
      </c>
      <c r="E5672" s="28">
        <v>394.31200000000001</v>
      </c>
    </row>
    <row r="5673" spans="4:5" x14ac:dyDescent="0.25">
      <c r="D5673" s="31">
        <v>-879.33</v>
      </c>
      <c r="E5673" s="28">
        <v>394.39600000000002</v>
      </c>
    </row>
    <row r="5674" spans="4:5" x14ac:dyDescent="0.25">
      <c r="D5674" s="31">
        <v>-879.31399999999996</v>
      </c>
      <c r="E5674" s="28">
        <v>394.48</v>
      </c>
    </row>
    <row r="5675" spans="4:5" x14ac:dyDescent="0.25">
      <c r="D5675" s="31">
        <v>-879.298</v>
      </c>
      <c r="E5675" s="28">
        <v>394.56400000000002</v>
      </c>
    </row>
    <row r="5676" spans="4:5" x14ac:dyDescent="0.25">
      <c r="D5676" s="31">
        <v>-879.28200000000004</v>
      </c>
      <c r="E5676" s="28">
        <v>394.649</v>
      </c>
    </row>
    <row r="5677" spans="4:5" x14ac:dyDescent="0.25">
      <c r="D5677" s="31">
        <v>-879.26599999999996</v>
      </c>
      <c r="E5677" s="28">
        <v>394.733</v>
      </c>
    </row>
    <row r="5678" spans="4:5" x14ac:dyDescent="0.25">
      <c r="D5678" s="31">
        <v>-879.25</v>
      </c>
      <c r="E5678" s="28">
        <v>394.81700000000001</v>
      </c>
    </row>
    <row r="5679" spans="4:5" x14ac:dyDescent="0.25">
      <c r="D5679" s="31">
        <v>-879.23400000000004</v>
      </c>
      <c r="E5679" s="28">
        <v>394.90100000000001</v>
      </c>
    </row>
    <row r="5680" spans="4:5" x14ac:dyDescent="0.25">
      <c r="D5680" s="31">
        <v>-879.21799999999996</v>
      </c>
      <c r="E5680" s="28">
        <v>394.98599999999999</v>
      </c>
    </row>
    <row r="5681" spans="4:5" x14ac:dyDescent="0.25">
      <c r="D5681" s="31">
        <v>-879.202</v>
      </c>
      <c r="E5681" s="28">
        <v>395.07</v>
      </c>
    </row>
    <row r="5682" spans="4:5" x14ac:dyDescent="0.25">
      <c r="D5682" s="31">
        <v>-879.18600000000004</v>
      </c>
      <c r="E5682" s="28">
        <v>395.154</v>
      </c>
    </row>
    <row r="5683" spans="4:5" x14ac:dyDescent="0.25">
      <c r="D5683" s="31">
        <v>-879.17</v>
      </c>
      <c r="E5683" s="28">
        <v>395.238</v>
      </c>
    </row>
    <row r="5684" spans="4:5" x14ac:dyDescent="0.25">
      <c r="D5684" s="31">
        <v>-879.154</v>
      </c>
      <c r="E5684" s="28">
        <v>395.322</v>
      </c>
    </row>
    <row r="5685" spans="4:5" x14ac:dyDescent="0.25">
      <c r="D5685" s="31">
        <v>-879.13800000000003</v>
      </c>
      <c r="E5685" s="28">
        <v>395.40600000000001</v>
      </c>
    </row>
    <row r="5686" spans="4:5" x14ac:dyDescent="0.25">
      <c r="D5686" s="31">
        <v>-879.12199999999996</v>
      </c>
      <c r="E5686" s="28">
        <v>395.49</v>
      </c>
    </row>
    <row r="5687" spans="4:5" x14ac:dyDescent="0.25">
      <c r="D5687" s="31">
        <v>-879.10599999999999</v>
      </c>
      <c r="E5687" s="28">
        <v>395.57400000000001</v>
      </c>
    </row>
    <row r="5688" spans="4:5" x14ac:dyDescent="0.25">
      <c r="D5688" s="31">
        <v>-879.09</v>
      </c>
      <c r="E5688" s="28">
        <v>395.65800000000002</v>
      </c>
    </row>
    <row r="5689" spans="4:5" x14ac:dyDescent="0.25">
      <c r="D5689" s="31">
        <v>-879.07399999999996</v>
      </c>
      <c r="E5689" s="28">
        <v>395.74200000000002</v>
      </c>
    </row>
    <row r="5690" spans="4:5" x14ac:dyDescent="0.25">
      <c r="D5690" s="31">
        <v>-879.05799999999999</v>
      </c>
      <c r="E5690" s="28">
        <v>395.82600000000002</v>
      </c>
    </row>
    <row r="5691" spans="4:5" x14ac:dyDescent="0.25">
      <c r="D5691" s="31">
        <v>-879.04200000000003</v>
      </c>
      <c r="E5691" s="28">
        <v>395.91</v>
      </c>
    </row>
    <row r="5692" spans="4:5" x14ac:dyDescent="0.25">
      <c r="D5692" s="31">
        <v>-879.02599999999995</v>
      </c>
      <c r="E5692" s="28">
        <v>395.99400000000003</v>
      </c>
    </row>
    <row r="5693" spans="4:5" x14ac:dyDescent="0.25">
      <c r="D5693" s="31">
        <v>-879.01</v>
      </c>
      <c r="E5693" s="28">
        <v>396.07799999999997</v>
      </c>
    </row>
    <row r="5694" spans="4:5" x14ac:dyDescent="0.25">
      <c r="D5694" s="31">
        <v>-878.99400000000003</v>
      </c>
      <c r="E5694" s="28">
        <v>396.16199999999998</v>
      </c>
    </row>
    <row r="5695" spans="4:5" x14ac:dyDescent="0.25">
      <c r="D5695" s="31">
        <v>-878.97799999999995</v>
      </c>
      <c r="E5695" s="28">
        <v>396.24599999999998</v>
      </c>
    </row>
    <row r="5696" spans="4:5" x14ac:dyDescent="0.25">
      <c r="D5696" s="31">
        <v>-878.96199999999999</v>
      </c>
      <c r="E5696" s="28">
        <v>396.33</v>
      </c>
    </row>
    <row r="5697" spans="4:5" x14ac:dyDescent="0.25">
      <c r="D5697" s="31">
        <v>-878.94600000000003</v>
      </c>
      <c r="E5697" s="28">
        <v>396.41300000000001</v>
      </c>
    </row>
    <row r="5698" spans="4:5" x14ac:dyDescent="0.25">
      <c r="D5698" s="31">
        <v>-878.93</v>
      </c>
      <c r="E5698" s="28">
        <v>396.49700000000001</v>
      </c>
    </row>
    <row r="5699" spans="4:5" x14ac:dyDescent="0.25">
      <c r="D5699" s="31">
        <v>-878.91399999999999</v>
      </c>
      <c r="E5699" s="28">
        <v>396.58100000000002</v>
      </c>
    </row>
    <row r="5700" spans="4:5" x14ac:dyDescent="0.25">
      <c r="D5700" s="31">
        <v>-878.89800000000002</v>
      </c>
      <c r="E5700" s="28">
        <v>396.66500000000002</v>
      </c>
    </row>
    <row r="5701" spans="4:5" x14ac:dyDescent="0.25">
      <c r="D5701" s="31">
        <v>-878.88199999999995</v>
      </c>
      <c r="E5701" s="28">
        <v>396.74799999999999</v>
      </c>
    </row>
    <row r="5702" spans="4:5" x14ac:dyDescent="0.25">
      <c r="D5702" s="31">
        <v>-878.86599999999999</v>
      </c>
      <c r="E5702" s="28">
        <v>396.83199999999999</v>
      </c>
    </row>
    <row r="5703" spans="4:5" x14ac:dyDescent="0.25">
      <c r="D5703" s="31">
        <v>-878.85</v>
      </c>
      <c r="E5703" s="28">
        <v>396.916</v>
      </c>
    </row>
    <row r="5704" spans="4:5" x14ac:dyDescent="0.25">
      <c r="D5704" s="31">
        <v>-878.83399999999995</v>
      </c>
      <c r="E5704" s="28">
        <v>396.99900000000002</v>
      </c>
    </row>
    <row r="5705" spans="4:5" x14ac:dyDescent="0.25">
      <c r="D5705" s="31">
        <v>-878.81799999999998</v>
      </c>
      <c r="E5705" s="28">
        <v>397.08300000000003</v>
      </c>
    </row>
    <row r="5706" spans="4:5" x14ac:dyDescent="0.25">
      <c r="D5706" s="31">
        <v>-878.80200000000002</v>
      </c>
      <c r="E5706" s="28">
        <v>397.16699999999997</v>
      </c>
    </row>
    <row r="5707" spans="4:5" x14ac:dyDescent="0.25">
      <c r="D5707" s="31">
        <v>-878.78599999999994</v>
      </c>
      <c r="E5707" s="28">
        <v>397.25</v>
      </c>
    </row>
    <row r="5708" spans="4:5" x14ac:dyDescent="0.25">
      <c r="D5708" s="31">
        <v>-878.77</v>
      </c>
      <c r="E5708" s="28">
        <v>397.334</v>
      </c>
    </row>
    <row r="5709" spans="4:5" x14ac:dyDescent="0.25">
      <c r="D5709" s="31">
        <v>-878.75400000000002</v>
      </c>
      <c r="E5709" s="28">
        <v>397.41699999999997</v>
      </c>
    </row>
    <row r="5710" spans="4:5" x14ac:dyDescent="0.25">
      <c r="D5710" s="31">
        <v>-878.73800000000006</v>
      </c>
      <c r="E5710" s="28">
        <v>397.50099999999998</v>
      </c>
    </row>
    <row r="5711" spans="4:5" x14ac:dyDescent="0.25">
      <c r="D5711" s="31">
        <v>-878.72199999999998</v>
      </c>
      <c r="E5711" s="28">
        <v>397.584</v>
      </c>
    </row>
    <row r="5712" spans="4:5" x14ac:dyDescent="0.25">
      <c r="D5712" s="31">
        <v>-878.70600000000002</v>
      </c>
      <c r="E5712" s="28">
        <v>397.66800000000001</v>
      </c>
    </row>
    <row r="5713" spans="4:5" x14ac:dyDescent="0.25">
      <c r="D5713" s="31">
        <v>-878.69</v>
      </c>
      <c r="E5713" s="28">
        <v>397.75099999999998</v>
      </c>
    </row>
    <row r="5714" spans="4:5" x14ac:dyDescent="0.25">
      <c r="D5714" s="31">
        <v>-878.67399999999998</v>
      </c>
      <c r="E5714" s="28">
        <v>397.83499999999998</v>
      </c>
    </row>
    <row r="5715" spans="4:5" x14ac:dyDescent="0.25">
      <c r="D5715" s="31">
        <v>-878.65800000000002</v>
      </c>
      <c r="E5715" s="28">
        <v>397.91800000000001</v>
      </c>
    </row>
    <row r="5716" spans="4:5" x14ac:dyDescent="0.25">
      <c r="D5716" s="31">
        <v>-878.64200000000005</v>
      </c>
      <c r="E5716" s="28">
        <v>398.00200000000001</v>
      </c>
    </row>
    <row r="5717" spans="4:5" x14ac:dyDescent="0.25">
      <c r="D5717" s="31">
        <v>-878.62599999999998</v>
      </c>
      <c r="E5717" s="28">
        <v>398.08499999999998</v>
      </c>
    </row>
    <row r="5718" spans="4:5" x14ac:dyDescent="0.25">
      <c r="D5718" s="31">
        <v>-878.61</v>
      </c>
      <c r="E5718" s="28">
        <v>398.16800000000001</v>
      </c>
    </row>
    <row r="5719" spans="4:5" x14ac:dyDescent="0.25">
      <c r="D5719" s="31">
        <v>-878.59400000000005</v>
      </c>
      <c r="E5719" s="28">
        <v>398.25200000000001</v>
      </c>
    </row>
    <row r="5720" spans="4:5" x14ac:dyDescent="0.25">
      <c r="D5720" s="31">
        <v>-878.57799999999997</v>
      </c>
      <c r="E5720" s="28">
        <v>398.33499999999998</v>
      </c>
    </row>
    <row r="5721" spans="4:5" x14ac:dyDescent="0.25">
      <c r="D5721" s="31">
        <v>-878.56200000000001</v>
      </c>
      <c r="E5721" s="28">
        <v>398.41800000000001</v>
      </c>
    </row>
    <row r="5722" spans="4:5" x14ac:dyDescent="0.25">
      <c r="D5722" s="31">
        <v>-878.54600000000005</v>
      </c>
      <c r="E5722" s="28">
        <v>398.50099999999998</v>
      </c>
    </row>
    <row r="5723" spans="4:5" x14ac:dyDescent="0.25">
      <c r="D5723" s="31">
        <v>-878.53</v>
      </c>
      <c r="E5723" s="28">
        <v>398.58499999999998</v>
      </c>
    </row>
    <row r="5724" spans="4:5" x14ac:dyDescent="0.25">
      <c r="D5724" s="31">
        <v>-878.51400000000001</v>
      </c>
      <c r="E5724" s="28">
        <v>398.66800000000001</v>
      </c>
    </row>
    <row r="5725" spans="4:5" x14ac:dyDescent="0.25">
      <c r="D5725" s="31">
        <v>-878.49800000000005</v>
      </c>
      <c r="E5725" s="28">
        <v>398.75099999999998</v>
      </c>
    </row>
    <row r="5726" spans="4:5" x14ac:dyDescent="0.25">
      <c r="D5726" s="31">
        <v>-878.48199999999997</v>
      </c>
      <c r="E5726" s="28">
        <v>398.834</v>
      </c>
    </row>
    <row r="5727" spans="4:5" x14ac:dyDescent="0.25">
      <c r="D5727" s="31">
        <v>-878.46600000000001</v>
      </c>
      <c r="E5727" s="28">
        <v>398.91699999999997</v>
      </c>
    </row>
    <row r="5728" spans="4:5" x14ac:dyDescent="0.25">
      <c r="D5728" s="31">
        <v>-878.45</v>
      </c>
      <c r="E5728" s="28">
        <v>399</v>
      </c>
    </row>
    <row r="5729" spans="4:5" x14ac:dyDescent="0.25">
      <c r="D5729" s="31">
        <v>-878.43399999999997</v>
      </c>
      <c r="E5729" s="28">
        <v>399.084</v>
      </c>
    </row>
    <row r="5730" spans="4:5" x14ac:dyDescent="0.25">
      <c r="D5730" s="31">
        <v>-878.41800000000001</v>
      </c>
      <c r="E5730" s="28">
        <v>399.16699999999997</v>
      </c>
    </row>
    <row r="5731" spans="4:5" x14ac:dyDescent="0.25">
      <c r="D5731" s="31">
        <v>-878.40200000000004</v>
      </c>
      <c r="E5731" s="28">
        <v>399.25</v>
      </c>
    </row>
    <row r="5732" spans="4:5" x14ac:dyDescent="0.25">
      <c r="D5732" s="31">
        <v>-878.38599999999997</v>
      </c>
      <c r="E5732" s="28">
        <v>399.33300000000003</v>
      </c>
    </row>
    <row r="5733" spans="4:5" x14ac:dyDescent="0.25">
      <c r="D5733" s="31">
        <v>-878.37</v>
      </c>
      <c r="E5733" s="28">
        <v>399.416</v>
      </c>
    </row>
    <row r="5734" spans="4:5" x14ac:dyDescent="0.25">
      <c r="D5734" s="31">
        <v>-878.35400000000004</v>
      </c>
      <c r="E5734" s="28">
        <v>399.49900000000002</v>
      </c>
    </row>
    <row r="5735" spans="4:5" x14ac:dyDescent="0.25">
      <c r="D5735" s="31">
        <v>-878.33799999999997</v>
      </c>
      <c r="E5735" s="28">
        <v>399.58199999999999</v>
      </c>
    </row>
    <row r="5736" spans="4:5" x14ac:dyDescent="0.25">
      <c r="D5736" s="31">
        <v>-878.322</v>
      </c>
      <c r="E5736" s="28">
        <v>399.66500000000002</v>
      </c>
    </row>
    <row r="5737" spans="4:5" x14ac:dyDescent="0.25">
      <c r="D5737" s="31">
        <v>-878.30600000000004</v>
      </c>
      <c r="E5737" s="28">
        <v>399.74799999999999</v>
      </c>
    </row>
    <row r="5738" spans="4:5" x14ac:dyDescent="0.25">
      <c r="D5738" s="31">
        <v>-878.29</v>
      </c>
      <c r="E5738" s="28">
        <v>399.83100000000002</v>
      </c>
    </row>
    <row r="5739" spans="4:5" x14ac:dyDescent="0.25">
      <c r="D5739" s="31">
        <v>-878.274</v>
      </c>
      <c r="E5739" s="28">
        <v>399.91300000000001</v>
      </c>
    </row>
    <row r="5740" spans="4:5" x14ac:dyDescent="0.25">
      <c r="D5740" s="31">
        <v>-878.25800000000004</v>
      </c>
      <c r="E5740" s="28">
        <v>399.99599999999998</v>
      </c>
    </row>
    <row r="5741" spans="4:5" x14ac:dyDescent="0.25">
      <c r="D5741" s="31">
        <v>-878.24199999999996</v>
      </c>
      <c r="E5741" s="28">
        <v>400.07900000000001</v>
      </c>
    </row>
    <row r="5742" spans="4:5" x14ac:dyDescent="0.25">
      <c r="D5742" s="31">
        <v>-878.226</v>
      </c>
      <c r="E5742" s="28">
        <v>400.16199999999998</v>
      </c>
    </row>
    <row r="5743" spans="4:5" x14ac:dyDescent="0.25">
      <c r="D5743" s="31">
        <v>-878.21</v>
      </c>
      <c r="E5743" s="28">
        <v>400.245</v>
      </c>
    </row>
    <row r="5744" spans="4:5" x14ac:dyDescent="0.25">
      <c r="D5744" s="31">
        <v>-878.19399999999996</v>
      </c>
      <c r="E5744" s="28">
        <v>400.327</v>
      </c>
    </row>
    <row r="5745" spans="4:5" x14ac:dyDescent="0.25">
      <c r="D5745" s="31">
        <v>-878.178</v>
      </c>
      <c r="E5745" s="28">
        <v>400.41</v>
      </c>
    </row>
    <row r="5746" spans="4:5" x14ac:dyDescent="0.25">
      <c r="D5746" s="31">
        <v>-878.16200000000003</v>
      </c>
      <c r="E5746" s="28">
        <v>400.49299999999999</v>
      </c>
    </row>
    <row r="5747" spans="4:5" x14ac:dyDescent="0.25">
      <c r="D5747" s="31">
        <v>-878.14599999999996</v>
      </c>
      <c r="E5747" s="28">
        <v>400.57600000000002</v>
      </c>
    </row>
    <row r="5748" spans="4:5" x14ac:dyDescent="0.25">
      <c r="D5748" s="31">
        <v>-878.13</v>
      </c>
      <c r="E5748" s="28">
        <v>400.65800000000002</v>
      </c>
    </row>
    <row r="5749" spans="4:5" x14ac:dyDescent="0.25">
      <c r="D5749" s="31">
        <v>-878.11500000000001</v>
      </c>
      <c r="E5749" s="28">
        <v>400.74099999999999</v>
      </c>
    </row>
    <row r="5750" spans="4:5" x14ac:dyDescent="0.25">
      <c r="D5750" s="31">
        <v>-878.09900000000005</v>
      </c>
      <c r="E5750" s="28">
        <v>400.82400000000001</v>
      </c>
    </row>
    <row r="5751" spans="4:5" x14ac:dyDescent="0.25">
      <c r="D5751" s="31">
        <v>-878.08299999999997</v>
      </c>
      <c r="E5751" s="28">
        <v>400.90600000000001</v>
      </c>
    </row>
    <row r="5752" spans="4:5" x14ac:dyDescent="0.25">
      <c r="D5752" s="31">
        <v>-878.06700000000001</v>
      </c>
      <c r="E5752" s="28">
        <v>400.98899999999998</v>
      </c>
    </row>
    <row r="5753" spans="4:5" x14ac:dyDescent="0.25">
      <c r="D5753" s="31">
        <v>-878.05100000000004</v>
      </c>
      <c r="E5753" s="28">
        <v>401.07100000000003</v>
      </c>
    </row>
    <row r="5754" spans="4:5" x14ac:dyDescent="0.25">
      <c r="D5754" s="31">
        <v>-878.03499999999997</v>
      </c>
      <c r="E5754" s="28">
        <v>401.154</v>
      </c>
    </row>
    <row r="5755" spans="4:5" x14ac:dyDescent="0.25">
      <c r="D5755" s="31">
        <v>-878.01900000000001</v>
      </c>
      <c r="E5755" s="28">
        <v>401.23599999999999</v>
      </c>
    </row>
    <row r="5756" spans="4:5" x14ac:dyDescent="0.25">
      <c r="D5756" s="31">
        <v>-878.00300000000004</v>
      </c>
      <c r="E5756" s="28">
        <v>401.31900000000002</v>
      </c>
    </row>
    <row r="5757" spans="4:5" x14ac:dyDescent="0.25">
      <c r="D5757" s="31">
        <v>-877.98699999999997</v>
      </c>
      <c r="E5757" s="28">
        <v>401.40100000000001</v>
      </c>
    </row>
    <row r="5758" spans="4:5" x14ac:dyDescent="0.25">
      <c r="D5758" s="31">
        <v>-877.971</v>
      </c>
      <c r="E5758" s="28">
        <v>401.48399999999998</v>
      </c>
    </row>
    <row r="5759" spans="4:5" x14ac:dyDescent="0.25">
      <c r="D5759" s="31">
        <v>-877.95500000000004</v>
      </c>
      <c r="E5759" s="28">
        <v>401.56599999999997</v>
      </c>
    </row>
    <row r="5760" spans="4:5" x14ac:dyDescent="0.25">
      <c r="D5760" s="31">
        <v>-877.93899999999996</v>
      </c>
      <c r="E5760" s="28">
        <v>401.649</v>
      </c>
    </row>
    <row r="5761" spans="4:5" x14ac:dyDescent="0.25">
      <c r="D5761" s="31">
        <v>-877.923</v>
      </c>
      <c r="E5761" s="28">
        <v>401.73099999999999</v>
      </c>
    </row>
    <row r="5762" spans="4:5" x14ac:dyDescent="0.25">
      <c r="D5762" s="31">
        <v>-877.90700000000004</v>
      </c>
      <c r="E5762" s="28">
        <v>401.81299999999999</v>
      </c>
    </row>
    <row r="5763" spans="4:5" x14ac:dyDescent="0.25">
      <c r="D5763" s="31">
        <v>-877.89099999999996</v>
      </c>
      <c r="E5763" s="28">
        <v>401.89600000000002</v>
      </c>
    </row>
    <row r="5764" spans="4:5" x14ac:dyDescent="0.25">
      <c r="D5764" s="31">
        <v>-877.875</v>
      </c>
      <c r="E5764" s="28">
        <v>401.97800000000001</v>
      </c>
    </row>
    <row r="5765" spans="4:5" x14ac:dyDescent="0.25">
      <c r="D5765" s="31">
        <v>-877.85900000000004</v>
      </c>
      <c r="E5765" s="28">
        <v>402.06</v>
      </c>
    </row>
    <row r="5766" spans="4:5" x14ac:dyDescent="0.25">
      <c r="D5766" s="31">
        <v>-877.84299999999996</v>
      </c>
      <c r="E5766" s="28">
        <v>402.14299999999997</v>
      </c>
    </row>
    <row r="5767" spans="4:5" x14ac:dyDescent="0.25">
      <c r="D5767" s="31">
        <v>-877.827</v>
      </c>
      <c r="E5767" s="28">
        <v>402.22500000000002</v>
      </c>
    </row>
    <row r="5768" spans="4:5" x14ac:dyDescent="0.25">
      <c r="D5768" s="31">
        <v>-877.81100000000004</v>
      </c>
      <c r="E5768" s="28">
        <v>402.30700000000002</v>
      </c>
    </row>
    <row r="5769" spans="4:5" x14ac:dyDescent="0.25">
      <c r="D5769" s="31">
        <v>-877.79499999999996</v>
      </c>
      <c r="E5769" s="28">
        <v>402.38900000000001</v>
      </c>
    </row>
    <row r="5770" spans="4:5" x14ac:dyDescent="0.25">
      <c r="D5770" s="31">
        <v>-877.779</v>
      </c>
      <c r="E5770" s="28">
        <v>402.471</v>
      </c>
    </row>
    <row r="5771" spans="4:5" x14ac:dyDescent="0.25">
      <c r="D5771" s="31">
        <v>-877.76300000000003</v>
      </c>
      <c r="E5771" s="28">
        <v>402.55399999999997</v>
      </c>
    </row>
    <row r="5772" spans="4:5" x14ac:dyDescent="0.25">
      <c r="D5772" s="31">
        <v>-877.74699999999996</v>
      </c>
      <c r="E5772" s="28">
        <v>402.63600000000002</v>
      </c>
    </row>
    <row r="5773" spans="4:5" x14ac:dyDescent="0.25">
      <c r="D5773" s="31">
        <v>-877.73099999999999</v>
      </c>
      <c r="E5773" s="28">
        <v>402.71800000000002</v>
      </c>
    </row>
    <row r="5774" spans="4:5" x14ac:dyDescent="0.25">
      <c r="D5774" s="31">
        <v>-877.71500000000003</v>
      </c>
      <c r="E5774" s="28">
        <v>402.8</v>
      </c>
    </row>
    <row r="5775" spans="4:5" x14ac:dyDescent="0.25">
      <c r="D5775" s="31">
        <v>-877.69899999999996</v>
      </c>
      <c r="E5775" s="28">
        <v>402.88200000000001</v>
      </c>
    </row>
    <row r="5776" spans="4:5" x14ac:dyDescent="0.25">
      <c r="D5776" s="31">
        <v>-877.68299999999999</v>
      </c>
      <c r="E5776" s="28">
        <v>402.964</v>
      </c>
    </row>
    <row r="5777" spans="4:5" x14ac:dyDescent="0.25">
      <c r="D5777" s="31">
        <v>-877.66700000000003</v>
      </c>
      <c r="E5777" s="28">
        <v>403.04599999999999</v>
      </c>
    </row>
    <row r="5778" spans="4:5" x14ac:dyDescent="0.25">
      <c r="D5778" s="31">
        <v>-877.65099999999995</v>
      </c>
      <c r="E5778" s="28">
        <v>403.12799999999999</v>
      </c>
    </row>
    <row r="5779" spans="4:5" x14ac:dyDescent="0.25">
      <c r="D5779" s="31">
        <v>-877.63499999999999</v>
      </c>
      <c r="E5779" s="28">
        <v>403.21</v>
      </c>
    </row>
    <row r="5780" spans="4:5" x14ac:dyDescent="0.25">
      <c r="D5780" s="31">
        <v>-877.61900000000003</v>
      </c>
      <c r="E5780" s="28">
        <v>403.29199999999997</v>
      </c>
    </row>
    <row r="5781" spans="4:5" x14ac:dyDescent="0.25">
      <c r="D5781" s="31">
        <v>-877.60299999999995</v>
      </c>
      <c r="E5781" s="28">
        <v>403.37400000000002</v>
      </c>
    </row>
    <row r="5782" spans="4:5" x14ac:dyDescent="0.25">
      <c r="D5782" s="31">
        <v>-877.58699999999999</v>
      </c>
      <c r="E5782" s="28">
        <v>403.45600000000002</v>
      </c>
    </row>
    <row r="5783" spans="4:5" x14ac:dyDescent="0.25">
      <c r="D5783" s="31">
        <v>-877.57100000000003</v>
      </c>
      <c r="E5783" s="28">
        <v>403.53800000000001</v>
      </c>
    </row>
    <row r="5784" spans="4:5" x14ac:dyDescent="0.25">
      <c r="D5784" s="31">
        <v>-877.55499999999995</v>
      </c>
      <c r="E5784" s="28">
        <v>403.62</v>
      </c>
    </row>
    <row r="5785" spans="4:5" x14ac:dyDescent="0.25">
      <c r="D5785" s="31">
        <v>-877.53899999999999</v>
      </c>
      <c r="E5785" s="28">
        <v>403.70100000000002</v>
      </c>
    </row>
    <row r="5786" spans="4:5" x14ac:dyDescent="0.25">
      <c r="D5786" s="31">
        <v>-877.52300000000002</v>
      </c>
      <c r="E5786" s="28">
        <v>403.78300000000002</v>
      </c>
    </row>
    <row r="5787" spans="4:5" x14ac:dyDescent="0.25">
      <c r="D5787" s="31">
        <v>-877.50699999999995</v>
      </c>
      <c r="E5787" s="28">
        <v>403.86500000000001</v>
      </c>
    </row>
    <row r="5788" spans="4:5" x14ac:dyDescent="0.25">
      <c r="D5788" s="31">
        <v>-877.49099999999999</v>
      </c>
      <c r="E5788" s="28">
        <v>403.947</v>
      </c>
    </row>
    <row r="5789" spans="4:5" x14ac:dyDescent="0.25">
      <c r="D5789" s="31">
        <v>-877.47500000000002</v>
      </c>
      <c r="E5789" s="28">
        <v>404.029</v>
      </c>
    </row>
    <row r="5790" spans="4:5" x14ac:dyDescent="0.25">
      <c r="D5790" s="31">
        <v>-877.45899999999995</v>
      </c>
      <c r="E5790" s="28">
        <v>404.11</v>
      </c>
    </row>
    <row r="5791" spans="4:5" x14ac:dyDescent="0.25">
      <c r="D5791" s="31">
        <v>-877.44299999999998</v>
      </c>
      <c r="E5791" s="28">
        <v>404.19200000000001</v>
      </c>
    </row>
    <row r="5792" spans="4:5" x14ac:dyDescent="0.25">
      <c r="D5792" s="31">
        <v>-877.42700000000002</v>
      </c>
      <c r="E5792" s="28">
        <v>404.274</v>
      </c>
    </row>
    <row r="5793" spans="4:5" x14ac:dyDescent="0.25">
      <c r="D5793" s="31">
        <v>-877.41099999999994</v>
      </c>
      <c r="E5793" s="28">
        <v>404.35599999999999</v>
      </c>
    </row>
    <row r="5794" spans="4:5" x14ac:dyDescent="0.25">
      <c r="D5794" s="31">
        <v>-877.39499999999998</v>
      </c>
      <c r="E5794" s="28">
        <v>404.43700000000001</v>
      </c>
    </row>
    <row r="5795" spans="4:5" x14ac:dyDescent="0.25">
      <c r="D5795" s="31">
        <v>-877.37900000000002</v>
      </c>
      <c r="E5795" s="28">
        <v>404.51900000000001</v>
      </c>
    </row>
    <row r="5796" spans="4:5" x14ac:dyDescent="0.25">
      <c r="D5796" s="31">
        <v>-877.36300000000006</v>
      </c>
      <c r="E5796" s="28">
        <v>404.6</v>
      </c>
    </row>
    <row r="5797" spans="4:5" x14ac:dyDescent="0.25">
      <c r="D5797" s="31">
        <v>-877.34699999999998</v>
      </c>
      <c r="E5797" s="28">
        <v>404.68200000000002</v>
      </c>
    </row>
    <row r="5798" spans="4:5" x14ac:dyDescent="0.25">
      <c r="D5798" s="31">
        <v>-877.33100000000002</v>
      </c>
      <c r="E5798" s="28">
        <v>404.76299999999998</v>
      </c>
    </row>
    <row r="5799" spans="4:5" x14ac:dyDescent="0.25">
      <c r="D5799" s="31">
        <v>-877.31500000000005</v>
      </c>
      <c r="E5799" s="28">
        <v>404.84500000000003</v>
      </c>
    </row>
    <row r="5800" spans="4:5" x14ac:dyDescent="0.25">
      <c r="D5800" s="31">
        <v>-877.29899999999998</v>
      </c>
      <c r="E5800" s="28">
        <v>404.92700000000002</v>
      </c>
    </row>
    <row r="5801" spans="4:5" x14ac:dyDescent="0.25">
      <c r="D5801" s="31">
        <v>-877.28300000000002</v>
      </c>
      <c r="E5801" s="28">
        <v>405.00799999999998</v>
      </c>
    </row>
    <row r="5802" spans="4:5" x14ac:dyDescent="0.25">
      <c r="D5802" s="31">
        <v>-877.26700000000005</v>
      </c>
      <c r="E5802" s="28">
        <v>405.089</v>
      </c>
    </row>
    <row r="5803" spans="4:5" x14ac:dyDescent="0.25">
      <c r="D5803" s="31">
        <v>-877.25099999999998</v>
      </c>
      <c r="E5803" s="28">
        <v>405.17099999999999</v>
      </c>
    </row>
    <row r="5804" spans="4:5" x14ac:dyDescent="0.25">
      <c r="D5804" s="31">
        <v>-877.23500000000001</v>
      </c>
      <c r="E5804" s="28">
        <v>405.25200000000001</v>
      </c>
    </row>
    <row r="5805" spans="4:5" x14ac:dyDescent="0.25">
      <c r="D5805" s="31">
        <v>-877.21900000000005</v>
      </c>
      <c r="E5805" s="28">
        <v>405.334</v>
      </c>
    </row>
    <row r="5806" spans="4:5" x14ac:dyDescent="0.25">
      <c r="D5806" s="31">
        <v>-877.20299999999997</v>
      </c>
      <c r="E5806" s="28">
        <v>405.41500000000002</v>
      </c>
    </row>
    <row r="5807" spans="4:5" x14ac:dyDescent="0.25">
      <c r="D5807" s="31">
        <v>-877.18700000000001</v>
      </c>
      <c r="E5807" s="28">
        <v>405.49599999999998</v>
      </c>
    </row>
    <row r="5808" spans="4:5" x14ac:dyDescent="0.25">
      <c r="D5808" s="31">
        <v>-877.17100000000005</v>
      </c>
      <c r="E5808" s="28">
        <v>405.57799999999997</v>
      </c>
    </row>
    <row r="5809" spans="4:5" x14ac:dyDescent="0.25">
      <c r="D5809" s="31">
        <v>-877.15499999999997</v>
      </c>
      <c r="E5809" s="28">
        <v>405.65899999999999</v>
      </c>
    </row>
    <row r="5810" spans="4:5" x14ac:dyDescent="0.25">
      <c r="D5810" s="31">
        <v>-877.13900000000001</v>
      </c>
      <c r="E5810" s="28">
        <v>405.74</v>
      </c>
    </row>
    <row r="5811" spans="4:5" x14ac:dyDescent="0.25">
      <c r="D5811" s="31">
        <v>-877.12300000000005</v>
      </c>
      <c r="E5811" s="28">
        <v>405.822</v>
      </c>
    </row>
    <row r="5812" spans="4:5" x14ac:dyDescent="0.25">
      <c r="D5812" s="31">
        <v>-877.10699999999997</v>
      </c>
      <c r="E5812" s="28">
        <v>405.90300000000002</v>
      </c>
    </row>
    <row r="5813" spans="4:5" x14ac:dyDescent="0.25">
      <c r="D5813" s="31">
        <v>-877.09100000000001</v>
      </c>
      <c r="E5813" s="28">
        <v>405.98399999999998</v>
      </c>
    </row>
    <row r="5814" spans="4:5" x14ac:dyDescent="0.25">
      <c r="D5814" s="31">
        <v>-877.07500000000005</v>
      </c>
      <c r="E5814" s="28">
        <v>406.065</v>
      </c>
    </row>
    <row r="5815" spans="4:5" x14ac:dyDescent="0.25">
      <c r="D5815" s="31">
        <v>-877.05899999999997</v>
      </c>
      <c r="E5815" s="28">
        <v>406.14600000000002</v>
      </c>
    </row>
    <row r="5816" spans="4:5" x14ac:dyDescent="0.25">
      <c r="D5816" s="31">
        <v>-877.04300000000001</v>
      </c>
      <c r="E5816" s="28">
        <v>406.22800000000001</v>
      </c>
    </row>
    <row r="5817" spans="4:5" x14ac:dyDescent="0.25">
      <c r="D5817" s="31">
        <v>-877.02700000000004</v>
      </c>
      <c r="E5817" s="28">
        <v>406.30900000000003</v>
      </c>
    </row>
    <row r="5818" spans="4:5" x14ac:dyDescent="0.25">
      <c r="D5818" s="31">
        <v>-877.01099999999997</v>
      </c>
      <c r="E5818" s="28">
        <v>406.39</v>
      </c>
    </row>
    <row r="5819" spans="4:5" x14ac:dyDescent="0.25">
      <c r="D5819" s="31">
        <v>-876.995</v>
      </c>
      <c r="E5819" s="28">
        <v>406.471</v>
      </c>
    </row>
    <row r="5820" spans="4:5" x14ac:dyDescent="0.25">
      <c r="D5820" s="31">
        <v>-876.97900000000004</v>
      </c>
      <c r="E5820" s="28">
        <v>406.55200000000002</v>
      </c>
    </row>
    <row r="5821" spans="4:5" x14ac:dyDescent="0.25">
      <c r="D5821" s="31">
        <v>-876.96299999999997</v>
      </c>
      <c r="E5821" s="28">
        <v>406.63299999999998</v>
      </c>
    </row>
    <row r="5822" spans="4:5" x14ac:dyDescent="0.25">
      <c r="D5822" s="31">
        <v>-876.947</v>
      </c>
      <c r="E5822" s="28">
        <v>406.714</v>
      </c>
    </row>
    <row r="5823" spans="4:5" x14ac:dyDescent="0.25">
      <c r="D5823" s="31">
        <v>-876.93100000000004</v>
      </c>
      <c r="E5823" s="28">
        <v>406.79500000000002</v>
      </c>
    </row>
    <row r="5824" spans="4:5" x14ac:dyDescent="0.25">
      <c r="D5824" s="31">
        <v>-876.91499999999996</v>
      </c>
      <c r="E5824" s="28">
        <v>406.87599999999998</v>
      </c>
    </row>
    <row r="5825" spans="4:5" x14ac:dyDescent="0.25">
      <c r="D5825" s="31">
        <v>-876.899</v>
      </c>
      <c r="E5825" s="28">
        <v>406.95699999999999</v>
      </c>
    </row>
    <row r="5826" spans="4:5" x14ac:dyDescent="0.25">
      <c r="D5826" s="31">
        <v>-876.88300000000004</v>
      </c>
      <c r="E5826" s="28">
        <v>407.03800000000001</v>
      </c>
    </row>
    <row r="5827" spans="4:5" x14ac:dyDescent="0.25">
      <c r="D5827" s="31">
        <v>-876.86699999999996</v>
      </c>
      <c r="E5827" s="28">
        <v>407.11900000000003</v>
      </c>
    </row>
    <row r="5828" spans="4:5" x14ac:dyDescent="0.25">
      <c r="D5828" s="31">
        <v>-876.851</v>
      </c>
      <c r="E5828" s="28">
        <v>407.2</v>
      </c>
    </row>
    <row r="5829" spans="4:5" x14ac:dyDescent="0.25">
      <c r="D5829" s="31">
        <v>-876.83500000000004</v>
      </c>
      <c r="E5829" s="28">
        <v>407.28</v>
      </c>
    </row>
    <row r="5830" spans="4:5" x14ac:dyDescent="0.25">
      <c r="D5830" s="31">
        <v>-876.81899999999996</v>
      </c>
      <c r="E5830" s="28">
        <v>407.36099999999999</v>
      </c>
    </row>
    <row r="5831" spans="4:5" x14ac:dyDescent="0.25">
      <c r="D5831" s="31">
        <v>-876.803</v>
      </c>
      <c r="E5831" s="28">
        <v>407.44200000000001</v>
      </c>
    </row>
    <row r="5832" spans="4:5" x14ac:dyDescent="0.25">
      <c r="D5832" s="31">
        <v>-876.78700000000003</v>
      </c>
      <c r="E5832" s="28">
        <v>407.52300000000002</v>
      </c>
    </row>
    <row r="5833" spans="4:5" x14ac:dyDescent="0.25">
      <c r="D5833" s="31">
        <v>-876.77099999999996</v>
      </c>
      <c r="E5833" s="28">
        <v>407.60399999999998</v>
      </c>
    </row>
    <row r="5834" spans="4:5" x14ac:dyDescent="0.25">
      <c r="D5834" s="31">
        <v>-876.755</v>
      </c>
      <c r="E5834" s="28">
        <v>407.68400000000003</v>
      </c>
    </row>
    <row r="5835" spans="4:5" x14ac:dyDescent="0.25">
      <c r="D5835" s="31">
        <v>-876.73900000000003</v>
      </c>
      <c r="E5835" s="28">
        <v>407.76499999999999</v>
      </c>
    </row>
    <row r="5836" spans="4:5" x14ac:dyDescent="0.25">
      <c r="D5836" s="31">
        <v>-876.72299999999996</v>
      </c>
      <c r="E5836" s="28">
        <v>407.846</v>
      </c>
    </row>
    <row r="5837" spans="4:5" x14ac:dyDescent="0.25">
      <c r="D5837" s="31">
        <v>-876.70699999999999</v>
      </c>
      <c r="E5837" s="28">
        <v>407.92599999999999</v>
      </c>
    </row>
    <row r="5838" spans="4:5" x14ac:dyDescent="0.25">
      <c r="D5838" s="31">
        <v>-876.69100000000003</v>
      </c>
      <c r="E5838" s="28">
        <v>408.00700000000001</v>
      </c>
    </row>
    <row r="5839" spans="4:5" x14ac:dyDescent="0.25">
      <c r="D5839" s="31">
        <v>-876.67499999999995</v>
      </c>
      <c r="E5839" s="28">
        <v>408.08800000000002</v>
      </c>
    </row>
    <row r="5840" spans="4:5" x14ac:dyDescent="0.25">
      <c r="D5840" s="31">
        <v>-876.65899999999999</v>
      </c>
      <c r="E5840" s="28">
        <v>408.16800000000001</v>
      </c>
    </row>
    <row r="5841" spans="4:5" x14ac:dyDescent="0.25">
      <c r="D5841" s="31">
        <v>-876.64300000000003</v>
      </c>
      <c r="E5841" s="28">
        <v>408.24900000000002</v>
      </c>
    </row>
    <row r="5842" spans="4:5" x14ac:dyDescent="0.25">
      <c r="D5842" s="31">
        <v>-876.62699999999995</v>
      </c>
      <c r="E5842" s="28">
        <v>408.32900000000001</v>
      </c>
    </row>
    <row r="5843" spans="4:5" x14ac:dyDescent="0.25">
      <c r="D5843" s="31">
        <v>-876.61099999999999</v>
      </c>
      <c r="E5843" s="28">
        <v>408.41</v>
      </c>
    </row>
    <row r="5844" spans="4:5" x14ac:dyDescent="0.25">
      <c r="D5844" s="31">
        <v>-876.59500000000003</v>
      </c>
      <c r="E5844" s="28">
        <v>408.49099999999999</v>
      </c>
    </row>
    <row r="5845" spans="4:5" x14ac:dyDescent="0.25">
      <c r="D5845" s="31">
        <v>-876.57899999999995</v>
      </c>
      <c r="E5845" s="28">
        <v>408.57100000000003</v>
      </c>
    </row>
    <row r="5846" spans="4:5" x14ac:dyDescent="0.25">
      <c r="D5846" s="31">
        <v>-876.56299999999999</v>
      </c>
      <c r="E5846" s="28">
        <v>408.65100000000001</v>
      </c>
    </row>
    <row r="5847" spans="4:5" x14ac:dyDescent="0.25">
      <c r="D5847" s="31">
        <v>-876.54700000000003</v>
      </c>
      <c r="E5847" s="28">
        <v>408.73200000000003</v>
      </c>
    </row>
    <row r="5848" spans="4:5" x14ac:dyDescent="0.25">
      <c r="D5848" s="31">
        <v>-876.53099999999995</v>
      </c>
      <c r="E5848" s="28">
        <v>408.81200000000001</v>
      </c>
    </row>
    <row r="5849" spans="4:5" x14ac:dyDescent="0.25">
      <c r="D5849" s="31">
        <v>-876.51499999999999</v>
      </c>
      <c r="E5849" s="28">
        <v>408.89299999999997</v>
      </c>
    </row>
    <row r="5850" spans="4:5" x14ac:dyDescent="0.25">
      <c r="D5850" s="31">
        <v>-876.49900000000002</v>
      </c>
      <c r="E5850" s="28">
        <v>408.97300000000001</v>
      </c>
    </row>
    <row r="5851" spans="4:5" x14ac:dyDescent="0.25">
      <c r="D5851" s="31">
        <v>-876.48299999999995</v>
      </c>
      <c r="E5851" s="28">
        <v>409.053</v>
      </c>
    </row>
    <row r="5852" spans="4:5" x14ac:dyDescent="0.25">
      <c r="D5852" s="31">
        <v>-876.46699999999998</v>
      </c>
      <c r="E5852" s="28">
        <v>409.13400000000001</v>
      </c>
    </row>
    <row r="5853" spans="4:5" x14ac:dyDescent="0.25">
      <c r="D5853" s="31">
        <v>-876.45100000000002</v>
      </c>
      <c r="E5853" s="28">
        <v>409.214</v>
      </c>
    </row>
    <row r="5854" spans="4:5" x14ac:dyDescent="0.25">
      <c r="D5854" s="31">
        <v>-876.43499999999995</v>
      </c>
      <c r="E5854" s="28">
        <v>409.29399999999998</v>
      </c>
    </row>
    <row r="5855" spans="4:5" x14ac:dyDescent="0.25">
      <c r="D5855" s="31">
        <v>-876.41899999999998</v>
      </c>
      <c r="E5855" s="28">
        <v>409.375</v>
      </c>
    </row>
    <row r="5856" spans="4:5" x14ac:dyDescent="0.25">
      <c r="D5856" s="31">
        <v>-876.40300000000002</v>
      </c>
      <c r="E5856" s="28">
        <v>409.45499999999998</v>
      </c>
    </row>
    <row r="5857" spans="4:5" x14ac:dyDescent="0.25">
      <c r="D5857" s="31">
        <v>-876.38699999999994</v>
      </c>
      <c r="E5857" s="28">
        <v>409.53500000000003</v>
      </c>
    </row>
    <row r="5858" spans="4:5" x14ac:dyDescent="0.25">
      <c r="D5858" s="31">
        <v>-876.37099999999998</v>
      </c>
      <c r="E5858" s="28">
        <v>409.61500000000001</v>
      </c>
    </row>
    <row r="5859" spans="4:5" x14ac:dyDescent="0.25">
      <c r="D5859" s="31">
        <v>-876.35500000000002</v>
      </c>
      <c r="E5859" s="28">
        <v>409.69499999999999</v>
      </c>
    </row>
    <row r="5860" spans="4:5" x14ac:dyDescent="0.25">
      <c r="D5860" s="31">
        <v>-876.33900000000006</v>
      </c>
      <c r="E5860" s="28">
        <v>409.77600000000001</v>
      </c>
    </row>
    <row r="5861" spans="4:5" x14ac:dyDescent="0.25">
      <c r="D5861" s="31">
        <v>-876.32299999999998</v>
      </c>
      <c r="E5861" s="28">
        <v>409.85599999999999</v>
      </c>
    </row>
    <row r="5862" spans="4:5" x14ac:dyDescent="0.25">
      <c r="D5862" s="31">
        <v>-876.30700000000002</v>
      </c>
      <c r="E5862" s="28">
        <v>409.93599999999998</v>
      </c>
    </row>
    <row r="5863" spans="4:5" x14ac:dyDescent="0.25">
      <c r="D5863" s="31">
        <v>-876.29200000000003</v>
      </c>
      <c r="E5863" s="28">
        <v>410.01600000000002</v>
      </c>
    </row>
    <row r="5864" spans="4:5" x14ac:dyDescent="0.25">
      <c r="D5864" s="31">
        <v>-876.27599999999995</v>
      </c>
      <c r="E5864" s="28">
        <v>410.096</v>
      </c>
    </row>
    <row r="5865" spans="4:5" x14ac:dyDescent="0.25">
      <c r="D5865" s="31">
        <v>-876.26</v>
      </c>
      <c r="E5865" s="28">
        <v>410.17599999999999</v>
      </c>
    </row>
    <row r="5866" spans="4:5" x14ac:dyDescent="0.25">
      <c r="D5866" s="31">
        <v>-876.24400000000003</v>
      </c>
      <c r="E5866" s="28">
        <v>410.25599999999997</v>
      </c>
    </row>
    <row r="5867" spans="4:5" x14ac:dyDescent="0.25">
      <c r="D5867" s="31">
        <v>-876.22799999999995</v>
      </c>
      <c r="E5867" s="28">
        <v>410.33600000000001</v>
      </c>
    </row>
    <row r="5868" spans="4:5" x14ac:dyDescent="0.25">
      <c r="D5868" s="31">
        <v>-876.21199999999999</v>
      </c>
      <c r="E5868" s="28">
        <v>410.416</v>
      </c>
    </row>
    <row r="5869" spans="4:5" x14ac:dyDescent="0.25">
      <c r="D5869" s="31">
        <v>-876.19600000000003</v>
      </c>
      <c r="E5869" s="28">
        <v>410.49599999999998</v>
      </c>
    </row>
    <row r="5870" spans="4:5" x14ac:dyDescent="0.25">
      <c r="D5870" s="31">
        <v>-876.18</v>
      </c>
      <c r="E5870" s="28">
        <v>410.57600000000002</v>
      </c>
    </row>
    <row r="5871" spans="4:5" x14ac:dyDescent="0.25">
      <c r="D5871" s="31">
        <v>-876.16399999999999</v>
      </c>
      <c r="E5871" s="28">
        <v>410.65600000000001</v>
      </c>
    </row>
    <row r="5872" spans="4:5" x14ac:dyDescent="0.25">
      <c r="D5872" s="31">
        <v>-876.14800000000002</v>
      </c>
      <c r="E5872" s="28">
        <v>410.73599999999999</v>
      </c>
    </row>
    <row r="5873" spans="4:5" x14ac:dyDescent="0.25">
      <c r="D5873" s="31">
        <v>-876.13199999999995</v>
      </c>
      <c r="E5873" s="28">
        <v>410.815</v>
      </c>
    </row>
    <row r="5874" spans="4:5" x14ac:dyDescent="0.25">
      <c r="D5874" s="31">
        <v>-876.11599999999999</v>
      </c>
      <c r="E5874" s="28">
        <v>410.89499999999998</v>
      </c>
    </row>
    <row r="5875" spans="4:5" x14ac:dyDescent="0.25">
      <c r="D5875" s="31">
        <v>-876.1</v>
      </c>
      <c r="E5875" s="28">
        <v>410.97500000000002</v>
      </c>
    </row>
    <row r="5876" spans="4:5" x14ac:dyDescent="0.25">
      <c r="D5876" s="31">
        <v>-876.08399999999995</v>
      </c>
      <c r="E5876" s="28">
        <v>411.05500000000001</v>
      </c>
    </row>
    <row r="5877" spans="4:5" x14ac:dyDescent="0.25">
      <c r="D5877" s="31">
        <v>-876.06799999999998</v>
      </c>
      <c r="E5877" s="28">
        <v>411.13499999999999</v>
      </c>
    </row>
    <row r="5878" spans="4:5" x14ac:dyDescent="0.25">
      <c r="D5878" s="31">
        <v>-876.05200000000002</v>
      </c>
      <c r="E5878" s="28">
        <v>411.214</v>
      </c>
    </row>
    <row r="5879" spans="4:5" x14ac:dyDescent="0.25">
      <c r="D5879" s="31">
        <v>-876.03599999999994</v>
      </c>
      <c r="E5879" s="28">
        <v>411.29399999999998</v>
      </c>
    </row>
    <row r="5880" spans="4:5" x14ac:dyDescent="0.25">
      <c r="D5880" s="31">
        <v>-876.02</v>
      </c>
      <c r="E5880" s="28">
        <v>411.37400000000002</v>
      </c>
    </row>
    <row r="5881" spans="4:5" x14ac:dyDescent="0.25">
      <c r="D5881" s="31">
        <v>-876.00400000000002</v>
      </c>
      <c r="E5881" s="28">
        <v>411.45400000000001</v>
      </c>
    </row>
    <row r="5882" spans="4:5" x14ac:dyDescent="0.25">
      <c r="D5882" s="31">
        <v>-875.98800000000006</v>
      </c>
      <c r="E5882" s="28">
        <v>411.53300000000002</v>
      </c>
    </row>
    <row r="5883" spans="4:5" x14ac:dyDescent="0.25">
      <c r="D5883" s="31">
        <v>-875.97199999999998</v>
      </c>
      <c r="E5883" s="28">
        <v>411.613</v>
      </c>
    </row>
    <row r="5884" spans="4:5" x14ac:dyDescent="0.25">
      <c r="D5884" s="31">
        <v>-875.95600000000002</v>
      </c>
      <c r="E5884" s="28">
        <v>411.69200000000001</v>
      </c>
    </row>
    <row r="5885" spans="4:5" x14ac:dyDescent="0.25">
      <c r="D5885" s="31">
        <v>-875.94</v>
      </c>
      <c r="E5885" s="28">
        <v>411.77199999999999</v>
      </c>
    </row>
    <row r="5886" spans="4:5" x14ac:dyDescent="0.25">
      <c r="D5886" s="31">
        <v>-875.92399999999998</v>
      </c>
      <c r="E5886" s="28">
        <v>411.85199999999998</v>
      </c>
    </row>
    <row r="5887" spans="4:5" x14ac:dyDescent="0.25">
      <c r="D5887" s="31">
        <v>-875.90800000000002</v>
      </c>
      <c r="E5887" s="28">
        <v>411.93099999999998</v>
      </c>
    </row>
    <row r="5888" spans="4:5" x14ac:dyDescent="0.25">
      <c r="D5888" s="31">
        <v>-875.89200000000005</v>
      </c>
      <c r="E5888" s="28">
        <v>412.01100000000002</v>
      </c>
    </row>
    <row r="5889" spans="4:5" x14ac:dyDescent="0.25">
      <c r="D5889" s="31">
        <v>-875.87599999999998</v>
      </c>
      <c r="E5889" s="28">
        <v>412.09</v>
      </c>
    </row>
    <row r="5890" spans="4:5" x14ac:dyDescent="0.25">
      <c r="D5890" s="31">
        <v>-875.86</v>
      </c>
      <c r="E5890" s="28">
        <v>412.16899999999998</v>
      </c>
    </row>
    <row r="5891" spans="4:5" x14ac:dyDescent="0.25">
      <c r="D5891" s="31">
        <v>-875.84400000000005</v>
      </c>
      <c r="E5891" s="28">
        <v>412.24900000000002</v>
      </c>
    </row>
    <row r="5892" spans="4:5" x14ac:dyDescent="0.25">
      <c r="D5892" s="31">
        <v>-875.82799999999997</v>
      </c>
      <c r="E5892" s="28">
        <v>412.32799999999997</v>
      </c>
    </row>
    <row r="5893" spans="4:5" x14ac:dyDescent="0.25">
      <c r="D5893" s="31">
        <v>-875.81200000000001</v>
      </c>
      <c r="E5893" s="28">
        <v>412.40800000000002</v>
      </c>
    </row>
    <row r="5894" spans="4:5" x14ac:dyDescent="0.25">
      <c r="D5894" s="31">
        <v>-875.79600000000005</v>
      </c>
      <c r="E5894" s="28">
        <v>412.48700000000002</v>
      </c>
    </row>
    <row r="5895" spans="4:5" x14ac:dyDescent="0.25">
      <c r="D5895" s="31">
        <v>-875.78</v>
      </c>
      <c r="E5895" s="28">
        <v>412.56700000000001</v>
      </c>
    </row>
    <row r="5896" spans="4:5" x14ac:dyDescent="0.25">
      <c r="D5896" s="31">
        <v>-875.76400000000001</v>
      </c>
      <c r="E5896" s="28">
        <v>412.64600000000002</v>
      </c>
    </row>
    <row r="5897" spans="4:5" x14ac:dyDescent="0.25">
      <c r="D5897" s="31">
        <v>-875.74800000000005</v>
      </c>
      <c r="E5897" s="28">
        <v>412.72500000000002</v>
      </c>
    </row>
    <row r="5898" spans="4:5" x14ac:dyDescent="0.25">
      <c r="D5898" s="31">
        <v>-875.73199999999997</v>
      </c>
      <c r="E5898" s="28">
        <v>412.80399999999997</v>
      </c>
    </row>
    <row r="5899" spans="4:5" x14ac:dyDescent="0.25">
      <c r="D5899" s="31">
        <v>-875.71600000000001</v>
      </c>
      <c r="E5899" s="28">
        <v>412.88400000000001</v>
      </c>
    </row>
    <row r="5900" spans="4:5" x14ac:dyDescent="0.25">
      <c r="D5900" s="31">
        <v>-875.7</v>
      </c>
      <c r="E5900" s="28">
        <v>412.96300000000002</v>
      </c>
    </row>
    <row r="5901" spans="4:5" x14ac:dyDescent="0.25">
      <c r="D5901" s="31">
        <v>-875.68399999999997</v>
      </c>
      <c r="E5901" s="28">
        <v>413.04199999999997</v>
      </c>
    </row>
    <row r="5902" spans="4:5" x14ac:dyDescent="0.25">
      <c r="D5902" s="31">
        <v>-875.66800000000001</v>
      </c>
      <c r="E5902" s="28">
        <v>413.12099999999998</v>
      </c>
    </row>
    <row r="5903" spans="4:5" x14ac:dyDescent="0.25">
      <c r="D5903" s="31">
        <v>-875.65200000000004</v>
      </c>
      <c r="E5903" s="28">
        <v>413.20100000000002</v>
      </c>
    </row>
    <row r="5904" spans="4:5" x14ac:dyDescent="0.25">
      <c r="D5904" s="31">
        <v>-875.63599999999997</v>
      </c>
      <c r="E5904" s="28">
        <v>413.28</v>
      </c>
    </row>
    <row r="5905" spans="4:5" x14ac:dyDescent="0.25">
      <c r="D5905" s="31">
        <v>-875.62</v>
      </c>
      <c r="E5905" s="28">
        <v>413.35899999999998</v>
      </c>
    </row>
    <row r="5906" spans="4:5" x14ac:dyDescent="0.25">
      <c r="D5906" s="31">
        <v>-875.60400000000004</v>
      </c>
      <c r="E5906" s="28">
        <v>413.43799999999999</v>
      </c>
    </row>
    <row r="5907" spans="4:5" x14ac:dyDescent="0.25">
      <c r="D5907" s="31">
        <v>-875.58799999999997</v>
      </c>
      <c r="E5907" s="28">
        <v>413.517</v>
      </c>
    </row>
    <row r="5908" spans="4:5" x14ac:dyDescent="0.25">
      <c r="D5908" s="31">
        <v>-875.572</v>
      </c>
      <c r="E5908" s="28">
        <v>413.596</v>
      </c>
    </row>
    <row r="5909" spans="4:5" x14ac:dyDescent="0.25">
      <c r="D5909" s="31">
        <v>-875.55600000000004</v>
      </c>
      <c r="E5909" s="28">
        <v>413.67500000000001</v>
      </c>
    </row>
    <row r="5910" spans="4:5" x14ac:dyDescent="0.25">
      <c r="D5910" s="31">
        <v>-875.54</v>
      </c>
      <c r="E5910" s="28">
        <v>413.75400000000002</v>
      </c>
    </row>
    <row r="5911" spans="4:5" x14ac:dyDescent="0.25">
      <c r="D5911" s="31">
        <v>-875.524</v>
      </c>
      <c r="E5911" s="28">
        <v>413.83300000000003</v>
      </c>
    </row>
    <row r="5912" spans="4:5" x14ac:dyDescent="0.25">
      <c r="D5912" s="31">
        <v>-875.50800000000004</v>
      </c>
      <c r="E5912" s="28">
        <v>413.91199999999998</v>
      </c>
    </row>
    <row r="5913" spans="4:5" x14ac:dyDescent="0.25">
      <c r="D5913" s="31">
        <v>-875.49199999999996</v>
      </c>
      <c r="E5913" s="28">
        <v>413.99099999999999</v>
      </c>
    </row>
    <row r="5914" spans="4:5" x14ac:dyDescent="0.25">
      <c r="D5914" s="31">
        <v>-875.476</v>
      </c>
      <c r="E5914" s="28">
        <v>414.07</v>
      </c>
    </row>
    <row r="5915" spans="4:5" x14ac:dyDescent="0.25">
      <c r="D5915" s="31">
        <v>-875.46</v>
      </c>
      <c r="E5915" s="28">
        <v>414.149</v>
      </c>
    </row>
    <row r="5916" spans="4:5" x14ac:dyDescent="0.25">
      <c r="D5916" s="31">
        <v>-875.44399999999996</v>
      </c>
      <c r="E5916" s="28">
        <v>414.22800000000001</v>
      </c>
    </row>
    <row r="5917" spans="4:5" x14ac:dyDescent="0.25">
      <c r="D5917" s="31">
        <v>-875.428</v>
      </c>
      <c r="E5917" s="28">
        <v>414.30599999999998</v>
      </c>
    </row>
    <row r="5918" spans="4:5" x14ac:dyDescent="0.25">
      <c r="D5918" s="31">
        <v>-875.41200000000003</v>
      </c>
      <c r="E5918" s="28">
        <v>414.38499999999999</v>
      </c>
    </row>
    <row r="5919" spans="4:5" x14ac:dyDescent="0.25">
      <c r="D5919" s="31">
        <v>-875.39599999999996</v>
      </c>
      <c r="E5919" s="28">
        <v>414.464</v>
      </c>
    </row>
    <row r="5920" spans="4:5" x14ac:dyDescent="0.25">
      <c r="D5920" s="31">
        <v>-875.38</v>
      </c>
      <c r="E5920" s="28">
        <v>414.54300000000001</v>
      </c>
    </row>
    <row r="5921" spans="4:5" x14ac:dyDescent="0.25">
      <c r="D5921" s="31">
        <v>-875.36400000000003</v>
      </c>
      <c r="E5921" s="28">
        <v>414.62200000000001</v>
      </c>
    </row>
    <row r="5922" spans="4:5" x14ac:dyDescent="0.25">
      <c r="D5922" s="31">
        <v>-875.34799999999996</v>
      </c>
      <c r="E5922" s="28">
        <v>414.7</v>
      </c>
    </row>
    <row r="5923" spans="4:5" x14ac:dyDescent="0.25">
      <c r="D5923" s="31">
        <v>-875.33199999999999</v>
      </c>
      <c r="E5923" s="28">
        <v>414.779</v>
      </c>
    </row>
    <row r="5924" spans="4:5" x14ac:dyDescent="0.25">
      <c r="D5924" s="31">
        <v>-875.31600000000003</v>
      </c>
      <c r="E5924" s="28">
        <v>414.858</v>
      </c>
    </row>
    <row r="5925" spans="4:5" x14ac:dyDescent="0.25">
      <c r="D5925" s="31">
        <v>-875.3</v>
      </c>
      <c r="E5925" s="28">
        <v>414.93599999999998</v>
      </c>
    </row>
    <row r="5926" spans="4:5" x14ac:dyDescent="0.25">
      <c r="D5926" s="31">
        <v>-875.28399999999999</v>
      </c>
      <c r="E5926" s="28">
        <v>415.01499999999999</v>
      </c>
    </row>
    <row r="5927" spans="4:5" x14ac:dyDescent="0.25">
      <c r="D5927" s="31">
        <v>-875.26800000000003</v>
      </c>
      <c r="E5927" s="28">
        <v>415.09399999999999</v>
      </c>
    </row>
    <row r="5928" spans="4:5" x14ac:dyDescent="0.25">
      <c r="D5928" s="31">
        <v>-875.25199999999995</v>
      </c>
      <c r="E5928" s="28">
        <v>415.17200000000003</v>
      </c>
    </row>
    <row r="5929" spans="4:5" x14ac:dyDescent="0.25">
      <c r="D5929" s="31">
        <v>-875.23599999999999</v>
      </c>
      <c r="E5929" s="28">
        <v>415.25099999999998</v>
      </c>
    </row>
    <row r="5930" spans="4:5" x14ac:dyDescent="0.25">
      <c r="D5930" s="31">
        <v>-875.22</v>
      </c>
      <c r="E5930" s="28">
        <v>415.32900000000001</v>
      </c>
    </row>
    <row r="5931" spans="4:5" x14ac:dyDescent="0.25">
      <c r="D5931" s="31">
        <v>-875.20399999999995</v>
      </c>
      <c r="E5931" s="28">
        <v>415.40800000000002</v>
      </c>
    </row>
    <row r="5932" spans="4:5" x14ac:dyDescent="0.25">
      <c r="D5932" s="31">
        <v>-875.18799999999999</v>
      </c>
      <c r="E5932" s="28">
        <v>415.48599999999999</v>
      </c>
    </row>
    <row r="5933" spans="4:5" x14ac:dyDescent="0.25">
      <c r="D5933" s="31">
        <v>-875.17200000000003</v>
      </c>
      <c r="E5933" s="28">
        <v>415.565</v>
      </c>
    </row>
    <row r="5934" spans="4:5" x14ac:dyDescent="0.25">
      <c r="D5934" s="31">
        <v>-875.15599999999995</v>
      </c>
      <c r="E5934" s="28">
        <v>415.64299999999997</v>
      </c>
    </row>
    <row r="5935" spans="4:5" x14ac:dyDescent="0.25">
      <c r="D5935" s="31">
        <v>-875.14</v>
      </c>
      <c r="E5935" s="28">
        <v>415.72199999999998</v>
      </c>
    </row>
    <row r="5936" spans="4:5" x14ac:dyDescent="0.25">
      <c r="D5936" s="31">
        <v>-875.12400000000002</v>
      </c>
      <c r="E5936" s="28">
        <v>415.8</v>
      </c>
    </row>
    <row r="5937" spans="4:5" x14ac:dyDescent="0.25">
      <c r="D5937" s="31">
        <v>-875.10799999999995</v>
      </c>
      <c r="E5937" s="28">
        <v>415.87900000000002</v>
      </c>
    </row>
    <row r="5938" spans="4:5" x14ac:dyDescent="0.25">
      <c r="D5938" s="31">
        <v>-875.09199999999998</v>
      </c>
      <c r="E5938" s="28">
        <v>415.95699999999999</v>
      </c>
    </row>
    <row r="5939" spans="4:5" x14ac:dyDescent="0.25">
      <c r="D5939" s="31">
        <v>-875.07600000000002</v>
      </c>
      <c r="E5939" s="28">
        <v>416.03500000000003</v>
      </c>
    </row>
    <row r="5940" spans="4:5" x14ac:dyDescent="0.25">
      <c r="D5940" s="31">
        <v>-875.06</v>
      </c>
      <c r="E5940" s="28">
        <v>416.11399999999998</v>
      </c>
    </row>
    <row r="5941" spans="4:5" x14ac:dyDescent="0.25">
      <c r="D5941" s="31">
        <v>-875.04399999999998</v>
      </c>
      <c r="E5941" s="28">
        <v>416.19200000000001</v>
      </c>
    </row>
    <row r="5942" spans="4:5" x14ac:dyDescent="0.25">
      <c r="D5942" s="31">
        <v>-875.02800000000002</v>
      </c>
      <c r="E5942" s="28">
        <v>416.27</v>
      </c>
    </row>
    <row r="5943" spans="4:5" x14ac:dyDescent="0.25">
      <c r="D5943" s="31">
        <v>-875.01199999999994</v>
      </c>
      <c r="E5943" s="28">
        <v>416.34800000000001</v>
      </c>
    </row>
    <row r="5944" spans="4:5" x14ac:dyDescent="0.25">
      <c r="D5944" s="31">
        <v>-874.99599999999998</v>
      </c>
      <c r="E5944" s="28">
        <v>416.42700000000002</v>
      </c>
    </row>
    <row r="5945" spans="4:5" x14ac:dyDescent="0.25">
      <c r="D5945" s="31">
        <v>-874.98</v>
      </c>
      <c r="E5945" s="28">
        <v>416.505</v>
      </c>
    </row>
    <row r="5946" spans="4:5" x14ac:dyDescent="0.25">
      <c r="D5946" s="31">
        <v>-874.96400000000006</v>
      </c>
      <c r="E5946" s="28">
        <v>416.58300000000003</v>
      </c>
    </row>
    <row r="5947" spans="4:5" x14ac:dyDescent="0.25">
      <c r="D5947" s="31">
        <v>-874.94799999999998</v>
      </c>
      <c r="E5947" s="28">
        <v>416.661</v>
      </c>
    </row>
    <row r="5948" spans="4:5" x14ac:dyDescent="0.25">
      <c r="D5948" s="31">
        <v>-874.93200000000002</v>
      </c>
      <c r="E5948" s="28">
        <v>416.73899999999998</v>
      </c>
    </row>
    <row r="5949" spans="4:5" x14ac:dyDescent="0.25">
      <c r="D5949" s="31">
        <v>-874.91600000000005</v>
      </c>
      <c r="E5949" s="28">
        <v>416.81700000000001</v>
      </c>
    </row>
    <row r="5950" spans="4:5" x14ac:dyDescent="0.25">
      <c r="D5950" s="31">
        <v>-874.9</v>
      </c>
      <c r="E5950" s="28">
        <v>416.89499999999998</v>
      </c>
    </row>
    <row r="5951" spans="4:5" x14ac:dyDescent="0.25">
      <c r="D5951" s="31">
        <v>-874.88400000000001</v>
      </c>
      <c r="E5951" s="28">
        <v>416.97300000000001</v>
      </c>
    </row>
    <row r="5952" spans="4:5" x14ac:dyDescent="0.25">
      <c r="D5952" s="31">
        <v>-874.86800000000005</v>
      </c>
      <c r="E5952" s="28">
        <v>417.05200000000002</v>
      </c>
    </row>
    <row r="5953" spans="4:5" x14ac:dyDescent="0.25">
      <c r="D5953" s="31">
        <v>-874.85199999999998</v>
      </c>
      <c r="E5953" s="28">
        <v>417.13</v>
      </c>
    </row>
    <row r="5954" spans="4:5" x14ac:dyDescent="0.25">
      <c r="D5954" s="31">
        <v>-874.83600000000001</v>
      </c>
      <c r="E5954" s="28">
        <v>417.20800000000003</v>
      </c>
    </row>
    <row r="5955" spans="4:5" x14ac:dyDescent="0.25">
      <c r="D5955" s="31">
        <v>-874.82</v>
      </c>
      <c r="E5955" s="28">
        <v>417.286</v>
      </c>
    </row>
    <row r="5956" spans="4:5" x14ac:dyDescent="0.25">
      <c r="D5956" s="31">
        <v>-874.80399999999997</v>
      </c>
      <c r="E5956" s="28">
        <v>417.363</v>
      </c>
    </row>
    <row r="5957" spans="4:5" x14ac:dyDescent="0.25">
      <c r="D5957" s="31">
        <v>-874.78800000000001</v>
      </c>
      <c r="E5957" s="28">
        <v>417.44099999999997</v>
      </c>
    </row>
    <row r="5958" spans="4:5" x14ac:dyDescent="0.25">
      <c r="D5958" s="31">
        <v>-874.77200000000005</v>
      </c>
      <c r="E5958" s="28">
        <v>417.51900000000001</v>
      </c>
    </row>
    <row r="5959" spans="4:5" x14ac:dyDescent="0.25">
      <c r="D5959" s="31">
        <v>-874.75599999999997</v>
      </c>
      <c r="E5959" s="28">
        <v>417.59699999999998</v>
      </c>
    </row>
    <row r="5960" spans="4:5" x14ac:dyDescent="0.25">
      <c r="D5960" s="31">
        <v>-874.74</v>
      </c>
      <c r="E5960" s="28">
        <v>417.67500000000001</v>
      </c>
    </row>
    <row r="5961" spans="4:5" x14ac:dyDescent="0.25">
      <c r="D5961" s="31">
        <v>-874.72400000000005</v>
      </c>
      <c r="E5961" s="28">
        <v>417.75299999999999</v>
      </c>
    </row>
    <row r="5962" spans="4:5" x14ac:dyDescent="0.25">
      <c r="D5962" s="31">
        <v>-874.70799999999997</v>
      </c>
      <c r="E5962" s="28">
        <v>417.83100000000002</v>
      </c>
    </row>
    <row r="5963" spans="4:5" x14ac:dyDescent="0.25">
      <c r="D5963" s="31">
        <v>-874.69200000000001</v>
      </c>
      <c r="E5963" s="28">
        <v>417.90800000000002</v>
      </c>
    </row>
    <row r="5964" spans="4:5" x14ac:dyDescent="0.25">
      <c r="D5964" s="31">
        <v>-874.67600000000004</v>
      </c>
      <c r="E5964" s="28">
        <v>417.98599999999999</v>
      </c>
    </row>
    <row r="5965" spans="4:5" x14ac:dyDescent="0.25">
      <c r="D5965" s="31">
        <v>-874.66</v>
      </c>
      <c r="E5965" s="28">
        <v>418.06400000000002</v>
      </c>
    </row>
    <row r="5966" spans="4:5" x14ac:dyDescent="0.25">
      <c r="D5966" s="31">
        <v>-874.64400000000001</v>
      </c>
      <c r="E5966" s="28">
        <v>418.142</v>
      </c>
    </row>
    <row r="5967" spans="4:5" x14ac:dyDescent="0.25">
      <c r="D5967" s="31">
        <v>-874.62800000000004</v>
      </c>
      <c r="E5967" s="28">
        <v>418.21899999999999</v>
      </c>
    </row>
    <row r="5968" spans="4:5" x14ac:dyDescent="0.25">
      <c r="D5968" s="31">
        <v>-874.61199999999997</v>
      </c>
      <c r="E5968" s="28">
        <v>418.29700000000003</v>
      </c>
    </row>
    <row r="5969" spans="4:5" x14ac:dyDescent="0.25">
      <c r="D5969" s="31">
        <v>-874.596</v>
      </c>
      <c r="E5969" s="28">
        <v>418.375</v>
      </c>
    </row>
    <row r="5970" spans="4:5" x14ac:dyDescent="0.25">
      <c r="D5970" s="31">
        <v>-874.58</v>
      </c>
      <c r="E5970" s="28">
        <v>418.452</v>
      </c>
    </row>
    <row r="5971" spans="4:5" x14ac:dyDescent="0.25">
      <c r="D5971" s="31">
        <v>-874.56399999999996</v>
      </c>
      <c r="E5971" s="28">
        <v>418.53</v>
      </c>
    </row>
    <row r="5972" spans="4:5" x14ac:dyDescent="0.25">
      <c r="D5972" s="31">
        <v>-874.548</v>
      </c>
      <c r="E5972" s="28">
        <v>418.60700000000003</v>
      </c>
    </row>
    <row r="5973" spans="4:5" x14ac:dyDescent="0.25">
      <c r="D5973" s="31">
        <v>-874.53200000000004</v>
      </c>
      <c r="E5973" s="28">
        <v>418.685</v>
      </c>
    </row>
    <row r="5974" spans="4:5" x14ac:dyDescent="0.25">
      <c r="D5974" s="31">
        <v>-874.51599999999996</v>
      </c>
      <c r="E5974" s="28">
        <v>418.762</v>
      </c>
    </row>
    <row r="5975" spans="4:5" x14ac:dyDescent="0.25">
      <c r="D5975" s="31">
        <v>-874.5</v>
      </c>
      <c r="E5975" s="28">
        <v>418.84</v>
      </c>
    </row>
    <row r="5976" spans="4:5" x14ac:dyDescent="0.25">
      <c r="D5976" s="31">
        <v>-874.48400000000004</v>
      </c>
      <c r="E5976" s="28">
        <v>418.91699999999997</v>
      </c>
    </row>
    <row r="5977" spans="4:5" x14ac:dyDescent="0.25">
      <c r="D5977" s="31">
        <v>-874.46900000000005</v>
      </c>
      <c r="E5977" s="28">
        <v>418.995</v>
      </c>
    </row>
    <row r="5978" spans="4:5" x14ac:dyDescent="0.25">
      <c r="D5978" s="31">
        <v>-874.45299999999997</v>
      </c>
      <c r="E5978" s="28">
        <v>419.072</v>
      </c>
    </row>
    <row r="5979" spans="4:5" x14ac:dyDescent="0.25">
      <c r="D5979" s="31">
        <v>-874.43700000000001</v>
      </c>
      <c r="E5979" s="28">
        <v>419.15</v>
      </c>
    </row>
    <row r="5980" spans="4:5" x14ac:dyDescent="0.25">
      <c r="D5980" s="31">
        <v>-874.42100000000005</v>
      </c>
      <c r="E5980" s="28">
        <v>419.22699999999998</v>
      </c>
    </row>
    <row r="5981" spans="4:5" x14ac:dyDescent="0.25">
      <c r="D5981" s="31">
        <v>-874.40499999999997</v>
      </c>
      <c r="E5981" s="28">
        <v>419.30500000000001</v>
      </c>
    </row>
    <row r="5982" spans="4:5" x14ac:dyDescent="0.25">
      <c r="D5982" s="31">
        <v>-874.38900000000001</v>
      </c>
      <c r="E5982" s="28">
        <v>419.38200000000001</v>
      </c>
    </row>
    <row r="5983" spans="4:5" x14ac:dyDescent="0.25">
      <c r="D5983" s="31">
        <v>-874.37300000000005</v>
      </c>
      <c r="E5983" s="28">
        <v>419.459</v>
      </c>
    </row>
    <row r="5984" spans="4:5" x14ac:dyDescent="0.25">
      <c r="D5984" s="31">
        <v>-874.35699999999997</v>
      </c>
      <c r="E5984" s="28">
        <v>419.536</v>
      </c>
    </row>
    <row r="5985" spans="4:5" x14ac:dyDescent="0.25">
      <c r="D5985" s="31">
        <v>-874.34100000000001</v>
      </c>
      <c r="E5985" s="28">
        <v>419.61399999999998</v>
      </c>
    </row>
    <row r="5986" spans="4:5" x14ac:dyDescent="0.25">
      <c r="D5986" s="31">
        <v>-874.32500000000005</v>
      </c>
      <c r="E5986" s="28">
        <v>419.69099999999997</v>
      </c>
    </row>
    <row r="5987" spans="4:5" x14ac:dyDescent="0.25">
      <c r="D5987" s="31">
        <v>-874.30899999999997</v>
      </c>
      <c r="E5987" s="28">
        <v>419.76799999999997</v>
      </c>
    </row>
    <row r="5988" spans="4:5" x14ac:dyDescent="0.25">
      <c r="D5988" s="31">
        <v>-874.29300000000001</v>
      </c>
      <c r="E5988" s="28">
        <v>419.84500000000003</v>
      </c>
    </row>
    <row r="5989" spans="4:5" x14ac:dyDescent="0.25">
      <c r="D5989" s="31">
        <v>-874.27700000000004</v>
      </c>
      <c r="E5989" s="28">
        <v>419.923</v>
      </c>
    </row>
    <row r="5990" spans="4:5" x14ac:dyDescent="0.25">
      <c r="D5990" s="31">
        <v>-874.26099999999997</v>
      </c>
      <c r="E5990" s="28">
        <v>420</v>
      </c>
    </row>
    <row r="5991" spans="4:5" x14ac:dyDescent="0.25">
      <c r="D5991" s="31">
        <v>-874.245</v>
      </c>
      <c r="E5991" s="28">
        <v>420.077</v>
      </c>
    </row>
    <row r="5992" spans="4:5" x14ac:dyDescent="0.25">
      <c r="D5992" s="31">
        <v>-874.22900000000004</v>
      </c>
      <c r="E5992" s="28">
        <v>420.154</v>
      </c>
    </row>
    <row r="5993" spans="4:5" x14ac:dyDescent="0.25">
      <c r="D5993" s="31">
        <v>-874.21299999999997</v>
      </c>
      <c r="E5993" s="28">
        <v>420.23099999999999</v>
      </c>
    </row>
    <row r="5994" spans="4:5" x14ac:dyDescent="0.25">
      <c r="D5994" s="31">
        <v>-874.197</v>
      </c>
      <c r="E5994" s="28">
        <v>420.30799999999999</v>
      </c>
    </row>
    <row r="5995" spans="4:5" x14ac:dyDescent="0.25">
      <c r="D5995" s="31">
        <v>-874.18100000000004</v>
      </c>
      <c r="E5995" s="28">
        <v>420.38499999999999</v>
      </c>
    </row>
    <row r="5996" spans="4:5" x14ac:dyDescent="0.25">
      <c r="D5996" s="31">
        <v>-874.16499999999996</v>
      </c>
      <c r="E5996" s="28">
        <v>420.46199999999999</v>
      </c>
    </row>
    <row r="5997" spans="4:5" x14ac:dyDescent="0.25">
      <c r="D5997" s="31">
        <v>-874.149</v>
      </c>
      <c r="E5997" s="28">
        <v>420.53899999999999</v>
      </c>
    </row>
    <row r="5998" spans="4:5" x14ac:dyDescent="0.25">
      <c r="D5998" s="31">
        <v>-874.13300000000004</v>
      </c>
      <c r="E5998" s="28">
        <v>420.61599999999999</v>
      </c>
    </row>
    <row r="5999" spans="4:5" x14ac:dyDescent="0.25">
      <c r="D5999" s="31">
        <v>-874.11699999999996</v>
      </c>
      <c r="E5999" s="28">
        <v>420.69299999999998</v>
      </c>
    </row>
    <row r="6000" spans="4:5" x14ac:dyDescent="0.25">
      <c r="D6000" s="31">
        <v>-874.101</v>
      </c>
      <c r="E6000" s="28">
        <v>420.77</v>
      </c>
    </row>
    <row r="6001" spans="4:5" x14ac:dyDescent="0.25">
      <c r="D6001" s="31">
        <v>-874.08500000000004</v>
      </c>
      <c r="E6001" s="28">
        <v>420.84699999999998</v>
      </c>
    </row>
    <row r="6002" spans="4:5" x14ac:dyDescent="0.25">
      <c r="D6002" s="31">
        <v>-874.06899999999996</v>
      </c>
      <c r="E6002" s="28">
        <v>420.92399999999998</v>
      </c>
    </row>
    <row r="6003" spans="4:5" x14ac:dyDescent="0.25">
      <c r="D6003" s="31">
        <v>-874.053</v>
      </c>
      <c r="E6003" s="28">
        <v>421.00099999999998</v>
      </c>
    </row>
    <row r="6004" spans="4:5" x14ac:dyDescent="0.25">
      <c r="D6004" s="31">
        <v>-874.03700000000003</v>
      </c>
      <c r="E6004" s="28">
        <v>421.07799999999997</v>
      </c>
    </row>
    <row r="6005" spans="4:5" x14ac:dyDescent="0.25">
      <c r="D6005" s="31">
        <v>-874.02099999999996</v>
      </c>
      <c r="E6005" s="28">
        <v>421.154</v>
      </c>
    </row>
    <row r="6006" spans="4:5" x14ac:dyDescent="0.25">
      <c r="D6006" s="31">
        <v>-874.005</v>
      </c>
      <c r="E6006" s="28">
        <v>421.23099999999999</v>
      </c>
    </row>
    <row r="6007" spans="4:5" x14ac:dyDescent="0.25">
      <c r="D6007" s="31">
        <v>-873.98900000000003</v>
      </c>
      <c r="E6007" s="28">
        <v>421.30799999999999</v>
      </c>
    </row>
    <row r="6008" spans="4:5" x14ac:dyDescent="0.25">
      <c r="D6008" s="31">
        <v>-873.97299999999996</v>
      </c>
      <c r="E6008" s="28">
        <v>421.38499999999999</v>
      </c>
    </row>
    <row r="6009" spans="4:5" x14ac:dyDescent="0.25">
      <c r="D6009" s="31">
        <v>-873.95699999999999</v>
      </c>
      <c r="E6009" s="28">
        <v>421.46100000000001</v>
      </c>
    </row>
    <row r="6010" spans="4:5" x14ac:dyDescent="0.25">
      <c r="D6010" s="31">
        <v>-873.94100000000003</v>
      </c>
      <c r="E6010" s="28">
        <v>421.53800000000001</v>
      </c>
    </row>
    <row r="6011" spans="4:5" x14ac:dyDescent="0.25">
      <c r="D6011" s="31">
        <v>-873.92499999999995</v>
      </c>
      <c r="E6011" s="28">
        <v>421.61500000000001</v>
      </c>
    </row>
    <row r="6012" spans="4:5" x14ac:dyDescent="0.25">
      <c r="D6012" s="31">
        <v>-873.90899999999999</v>
      </c>
      <c r="E6012" s="28">
        <v>421.69099999999997</v>
      </c>
    </row>
    <row r="6013" spans="4:5" x14ac:dyDescent="0.25">
      <c r="D6013" s="31">
        <v>-873.89300000000003</v>
      </c>
      <c r="E6013" s="28">
        <v>421.76799999999997</v>
      </c>
    </row>
    <row r="6014" spans="4:5" x14ac:dyDescent="0.25">
      <c r="D6014" s="31">
        <v>-873.87699999999995</v>
      </c>
      <c r="E6014" s="28">
        <v>421.84500000000003</v>
      </c>
    </row>
    <row r="6015" spans="4:5" x14ac:dyDescent="0.25">
      <c r="D6015" s="31">
        <v>-873.86099999999999</v>
      </c>
      <c r="E6015" s="28">
        <v>421.92099999999999</v>
      </c>
    </row>
    <row r="6016" spans="4:5" x14ac:dyDescent="0.25">
      <c r="D6016" s="31">
        <v>-873.84500000000003</v>
      </c>
      <c r="E6016" s="28">
        <v>421.99799999999999</v>
      </c>
    </row>
    <row r="6017" spans="4:5" x14ac:dyDescent="0.25">
      <c r="D6017" s="31">
        <v>-873.82899999999995</v>
      </c>
      <c r="E6017" s="28">
        <v>422.07400000000001</v>
      </c>
    </row>
    <row r="6018" spans="4:5" x14ac:dyDescent="0.25">
      <c r="D6018" s="31">
        <v>-873.81299999999999</v>
      </c>
      <c r="E6018" s="28">
        <v>422.15100000000001</v>
      </c>
    </row>
    <row r="6019" spans="4:5" x14ac:dyDescent="0.25">
      <c r="D6019" s="31">
        <v>-873.79700000000003</v>
      </c>
      <c r="E6019" s="28">
        <v>422.22699999999998</v>
      </c>
    </row>
    <row r="6020" spans="4:5" x14ac:dyDescent="0.25">
      <c r="D6020" s="31">
        <v>-873.78099999999995</v>
      </c>
      <c r="E6020" s="28">
        <v>422.30399999999997</v>
      </c>
    </row>
    <row r="6021" spans="4:5" x14ac:dyDescent="0.25">
      <c r="D6021" s="31">
        <v>-873.76499999999999</v>
      </c>
      <c r="E6021" s="28">
        <v>422.38</v>
      </c>
    </row>
    <row r="6022" spans="4:5" x14ac:dyDescent="0.25">
      <c r="D6022" s="31">
        <v>-873.74900000000002</v>
      </c>
      <c r="E6022" s="28">
        <v>422.45600000000002</v>
      </c>
    </row>
    <row r="6023" spans="4:5" x14ac:dyDescent="0.25">
      <c r="D6023" s="31">
        <v>-873.73299999999995</v>
      </c>
      <c r="E6023" s="28">
        <v>422.53300000000002</v>
      </c>
    </row>
    <row r="6024" spans="4:5" x14ac:dyDescent="0.25">
      <c r="D6024" s="31">
        <v>-873.71699999999998</v>
      </c>
      <c r="E6024" s="28">
        <v>422.60899999999998</v>
      </c>
    </row>
    <row r="6025" spans="4:5" x14ac:dyDescent="0.25">
      <c r="D6025" s="31">
        <v>-873.70100000000002</v>
      </c>
      <c r="E6025" s="28">
        <v>422.68599999999998</v>
      </c>
    </row>
    <row r="6026" spans="4:5" x14ac:dyDescent="0.25">
      <c r="D6026" s="31">
        <v>-873.68499999999995</v>
      </c>
      <c r="E6026" s="28">
        <v>422.762</v>
      </c>
    </row>
    <row r="6027" spans="4:5" x14ac:dyDescent="0.25">
      <c r="D6027" s="31">
        <v>-873.66899999999998</v>
      </c>
      <c r="E6027" s="28">
        <v>422.83800000000002</v>
      </c>
    </row>
    <row r="6028" spans="4:5" x14ac:dyDescent="0.25">
      <c r="D6028" s="31">
        <v>-873.65300000000002</v>
      </c>
      <c r="E6028" s="28">
        <v>422.91399999999999</v>
      </c>
    </row>
    <row r="6029" spans="4:5" x14ac:dyDescent="0.25">
      <c r="D6029" s="31">
        <v>-873.63699999999994</v>
      </c>
      <c r="E6029" s="28">
        <v>422.99099999999999</v>
      </c>
    </row>
    <row r="6030" spans="4:5" x14ac:dyDescent="0.25">
      <c r="D6030" s="31">
        <v>-873.62099999999998</v>
      </c>
      <c r="E6030" s="28">
        <v>423.06700000000001</v>
      </c>
    </row>
    <row r="6031" spans="4:5" x14ac:dyDescent="0.25">
      <c r="D6031" s="31">
        <v>-873.60500000000002</v>
      </c>
      <c r="E6031" s="28">
        <v>423.14299999999997</v>
      </c>
    </row>
    <row r="6032" spans="4:5" x14ac:dyDescent="0.25">
      <c r="D6032" s="31">
        <v>-873.58900000000006</v>
      </c>
      <c r="E6032" s="28">
        <v>423.21899999999999</v>
      </c>
    </row>
    <row r="6033" spans="4:5" x14ac:dyDescent="0.25">
      <c r="D6033" s="31">
        <v>-873.57299999999998</v>
      </c>
      <c r="E6033" s="28">
        <v>423.29500000000002</v>
      </c>
    </row>
    <row r="6034" spans="4:5" x14ac:dyDescent="0.25">
      <c r="D6034" s="31">
        <v>-873.55700000000002</v>
      </c>
      <c r="E6034" s="28">
        <v>423.37200000000001</v>
      </c>
    </row>
    <row r="6035" spans="4:5" x14ac:dyDescent="0.25">
      <c r="D6035" s="31">
        <v>-873.54100000000005</v>
      </c>
      <c r="E6035" s="28">
        <v>423.44799999999998</v>
      </c>
    </row>
    <row r="6036" spans="4:5" x14ac:dyDescent="0.25">
      <c r="D6036" s="31">
        <v>-873.52499999999998</v>
      </c>
      <c r="E6036" s="28">
        <v>423.524</v>
      </c>
    </row>
    <row r="6037" spans="4:5" x14ac:dyDescent="0.25">
      <c r="D6037" s="31">
        <v>-873.50900000000001</v>
      </c>
      <c r="E6037" s="28">
        <v>423.6</v>
      </c>
    </row>
    <row r="6038" spans="4:5" x14ac:dyDescent="0.25">
      <c r="D6038" s="31">
        <v>-873.49300000000005</v>
      </c>
      <c r="E6038" s="28">
        <v>423.67599999999999</v>
      </c>
    </row>
    <row r="6039" spans="4:5" x14ac:dyDescent="0.25">
      <c r="D6039" s="31">
        <v>-873.47699999999998</v>
      </c>
      <c r="E6039" s="28">
        <v>423.75200000000001</v>
      </c>
    </row>
    <row r="6040" spans="4:5" x14ac:dyDescent="0.25">
      <c r="D6040" s="31">
        <v>-873.46100000000001</v>
      </c>
      <c r="E6040" s="28">
        <v>423.82799999999997</v>
      </c>
    </row>
    <row r="6041" spans="4:5" x14ac:dyDescent="0.25">
      <c r="D6041" s="31">
        <v>-873.44500000000005</v>
      </c>
      <c r="E6041" s="28">
        <v>423.904</v>
      </c>
    </row>
    <row r="6042" spans="4:5" x14ac:dyDescent="0.25">
      <c r="D6042" s="31">
        <v>-873.42899999999997</v>
      </c>
      <c r="E6042" s="28">
        <v>423.98</v>
      </c>
    </row>
    <row r="6043" spans="4:5" x14ac:dyDescent="0.25">
      <c r="D6043" s="31">
        <v>-873.41300000000001</v>
      </c>
      <c r="E6043" s="28">
        <v>424.05599999999998</v>
      </c>
    </row>
    <row r="6044" spans="4:5" x14ac:dyDescent="0.25">
      <c r="D6044" s="31">
        <v>-873.39700000000005</v>
      </c>
      <c r="E6044" s="28">
        <v>424.13200000000001</v>
      </c>
    </row>
    <row r="6045" spans="4:5" x14ac:dyDescent="0.25">
      <c r="D6045" s="31">
        <v>-873.38099999999997</v>
      </c>
      <c r="E6045" s="28">
        <v>424.20699999999999</v>
      </c>
    </row>
    <row r="6046" spans="4:5" x14ac:dyDescent="0.25">
      <c r="D6046" s="31">
        <v>-873.36500000000001</v>
      </c>
      <c r="E6046" s="28">
        <v>424.28300000000002</v>
      </c>
    </row>
    <row r="6047" spans="4:5" x14ac:dyDescent="0.25">
      <c r="D6047" s="31">
        <v>-873.34900000000005</v>
      </c>
      <c r="E6047" s="28">
        <v>424.35899999999998</v>
      </c>
    </row>
    <row r="6048" spans="4:5" x14ac:dyDescent="0.25">
      <c r="D6048" s="31">
        <v>-873.33299999999997</v>
      </c>
      <c r="E6048" s="28">
        <v>424.435</v>
      </c>
    </row>
    <row r="6049" spans="4:5" x14ac:dyDescent="0.25">
      <c r="D6049" s="31">
        <v>-873.31700000000001</v>
      </c>
      <c r="E6049" s="28">
        <v>424.51100000000002</v>
      </c>
    </row>
    <row r="6050" spans="4:5" x14ac:dyDescent="0.25">
      <c r="D6050" s="31">
        <v>-873.30100000000004</v>
      </c>
      <c r="E6050" s="28">
        <v>424.58600000000001</v>
      </c>
    </row>
    <row r="6051" spans="4:5" x14ac:dyDescent="0.25">
      <c r="D6051" s="31">
        <v>-873.28499999999997</v>
      </c>
      <c r="E6051" s="28">
        <v>424.66199999999998</v>
      </c>
    </row>
    <row r="6052" spans="4:5" x14ac:dyDescent="0.25">
      <c r="D6052" s="31">
        <v>-873.26900000000001</v>
      </c>
      <c r="E6052" s="28">
        <v>424.738</v>
      </c>
    </row>
    <row r="6053" spans="4:5" x14ac:dyDescent="0.25">
      <c r="D6053" s="31">
        <v>-873.25300000000004</v>
      </c>
      <c r="E6053" s="28">
        <v>424.81400000000002</v>
      </c>
    </row>
    <row r="6054" spans="4:5" x14ac:dyDescent="0.25">
      <c r="D6054" s="31">
        <v>-873.23699999999997</v>
      </c>
      <c r="E6054" s="28">
        <v>424.88900000000001</v>
      </c>
    </row>
    <row r="6055" spans="4:5" x14ac:dyDescent="0.25">
      <c r="D6055" s="31">
        <v>-873.221</v>
      </c>
      <c r="E6055" s="28">
        <v>424.96499999999997</v>
      </c>
    </row>
    <row r="6056" spans="4:5" x14ac:dyDescent="0.25">
      <c r="D6056" s="31">
        <v>-873.20500000000004</v>
      </c>
      <c r="E6056" s="28">
        <v>425.04</v>
      </c>
    </row>
    <row r="6057" spans="4:5" x14ac:dyDescent="0.25">
      <c r="D6057" s="31">
        <v>-873.18899999999996</v>
      </c>
      <c r="E6057" s="28">
        <v>425.11599999999999</v>
      </c>
    </row>
    <row r="6058" spans="4:5" x14ac:dyDescent="0.25">
      <c r="D6058" s="31">
        <v>-873.173</v>
      </c>
      <c r="E6058" s="28">
        <v>425.19200000000001</v>
      </c>
    </row>
    <row r="6059" spans="4:5" x14ac:dyDescent="0.25">
      <c r="D6059" s="31">
        <v>-873.15700000000004</v>
      </c>
      <c r="E6059" s="28">
        <v>425.267</v>
      </c>
    </row>
    <row r="6060" spans="4:5" x14ac:dyDescent="0.25">
      <c r="D6060" s="31">
        <v>-873.14099999999996</v>
      </c>
      <c r="E6060" s="28">
        <v>425.34300000000002</v>
      </c>
    </row>
    <row r="6061" spans="4:5" x14ac:dyDescent="0.25">
      <c r="D6061" s="31">
        <v>-873.125</v>
      </c>
      <c r="E6061" s="28">
        <v>425.41800000000001</v>
      </c>
    </row>
    <row r="6062" spans="4:5" x14ac:dyDescent="0.25">
      <c r="D6062" s="31">
        <v>-873.10900000000004</v>
      </c>
      <c r="E6062" s="28">
        <v>425.49400000000003</v>
      </c>
    </row>
    <row r="6063" spans="4:5" x14ac:dyDescent="0.25">
      <c r="D6063" s="31">
        <v>-873.09299999999996</v>
      </c>
      <c r="E6063" s="28">
        <v>425.56900000000002</v>
      </c>
    </row>
    <row r="6064" spans="4:5" x14ac:dyDescent="0.25">
      <c r="D6064" s="31">
        <v>-873.077</v>
      </c>
      <c r="E6064" s="28">
        <v>425.64400000000001</v>
      </c>
    </row>
    <row r="6065" spans="4:5" x14ac:dyDescent="0.25">
      <c r="D6065" s="31">
        <v>-873.06100000000004</v>
      </c>
      <c r="E6065" s="28">
        <v>425.72</v>
      </c>
    </row>
    <row r="6066" spans="4:5" x14ac:dyDescent="0.25">
      <c r="D6066" s="31">
        <v>-873.04499999999996</v>
      </c>
      <c r="E6066" s="28">
        <v>425.79500000000002</v>
      </c>
    </row>
    <row r="6067" spans="4:5" x14ac:dyDescent="0.25">
      <c r="D6067" s="31">
        <v>-873.029</v>
      </c>
      <c r="E6067" s="28">
        <v>425.87099999999998</v>
      </c>
    </row>
    <row r="6068" spans="4:5" x14ac:dyDescent="0.25">
      <c r="D6068" s="31">
        <v>-873.01300000000003</v>
      </c>
      <c r="E6068" s="28">
        <v>425.94600000000003</v>
      </c>
    </row>
    <row r="6069" spans="4:5" x14ac:dyDescent="0.25">
      <c r="D6069" s="31">
        <v>-872.99699999999996</v>
      </c>
      <c r="E6069" s="28">
        <v>426.02100000000002</v>
      </c>
    </row>
    <row r="6070" spans="4:5" x14ac:dyDescent="0.25">
      <c r="D6070" s="31">
        <v>-872.98099999999999</v>
      </c>
      <c r="E6070" s="28">
        <v>426.09699999999998</v>
      </c>
    </row>
    <row r="6071" spans="4:5" x14ac:dyDescent="0.25">
      <c r="D6071" s="31">
        <v>-872.96500000000003</v>
      </c>
      <c r="E6071" s="28">
        <v>426.17200000000003</v>
      </c>
    </row>
    <row r="6072" spans="4:5" x14ac:dyDescent="0.25">
      <c r="D6072" s="31">
        <v>-872.94899999999996</v>
      </c>
      <c r="E6072" s="28">
        <v>426.24700000000001</v>
      </c>
    </row>
    <row r="6073" spans="4:5" x14ac:dyDescent="0.25">
      <c r="D6073" s="31">
        <v>-872.93299999999999</v>
      </c>
      <c r="E6073" s="28">
        <v>426.322</v>
      </c>
    </row>
    <row r="6074" spans="4:5" x14ac:dyDescent="0.25">
      <c r="D6074" s="31">
        <v>-872.91700000000003</v>
      </c>
      <c r="E6074" s="28">
        <v>426.39699999999999</v>
      </c>
    </row>
    <row r="6075" spans="4:5" x14ac:dyDescent="0.25">
      <c r="D6075" s="31">
        <v>-872.90099999999995</v>
      </c>
      <c r="E6075" s="28">
        <v>426.47300000000001</v>
      </c>
    </row>
    <row r="6076" spans="4:5" x14ac:dyDescent="0.25">
      <c r="D6076" s="31">
        <v>-872.88499999999999</v>
      </c>
      <c r="E6076" s="28">
        <v>426.548</v>
      </c>
    </row>
    <row r="6077" spans="4:5" x14ac:dyDescent="0.25">
      <c r="D6077" s="31">
        <v>-872.86900000000003</v>
      </c>
      <c r="E6077" s="28">
        <v>426.62299999999999</v>
      </c>
    </row>
    <row r="6078" spans="4:5" x14ac:dyDescent="0.25">
      <c r="D6078" s="31">
        <v>-872.85299999999995</v>
      </c>
      <c r="E6078" s="28">
        <v>426.69799999999998</v>
      </c>
    </row>
    <row r="6079" spans="4:5" x14ac:dyDescent="0.25">
      <c r="D6079" s="31">
        <v>-872.83699999999999</v>
      </c>
      <c r="E6079" s="28">
        <v>426.77300000000002</v>
      </c>
    </row>
    <row r="6080" spans="4:5" x14ac:dyDescent="0.25">
      <c r="D6080" s="31">
        <v>-872.82100000000003</v>
      </c>
      <c r="E6080" s="28">
        <v>426.84800000000001</v>
      </c>
    </row>
    <row r="6081" spans="4:5" x14ac:dyDescent="0.25">
      <c r="D6081" s="31">
        <v>-872.80499999999995</v>
      </c>
      <c r="E6081" s="28">
        <v>426.923</v>
      </c>
    </row>
    <row r="6082" spans="4:5" x14ac:dyDescent="0.25">
      <c r="D6082" s="31">
        <v>-872.78899999999999</v>
      </c>
      <c r="E6082" s="28">
        <v>426.99799999999999</v>
      </c>
    </row>
    <row r="6083" spans="4:5" x14ac:dyDescent="0.25">
      <c r="D6083" s="31">
        <v>-872.77300000000002</v>
      </c>
      <c r="E6083" s="28">
        <v>427.07299999999998</v>
      </c>
    </row>
    <row r="6084" spans="4:5" x14ac:dyDescent="0.25">
      <c r="D6084" s="31">
        <v>-872.75699999999995</v>
      </c>
      <c r="E6084" s="28">
        <v>427.14800000000002</v>
      </c>
    </row>
    <row r="6085" spans="4:5" x14ac:dyDescent="0.25">
      <c r="D6085" s="31">
        <v>-872.74099999999999</v>
      </c>
      <c r="E6085" s="28">
        <v>427.22300000000001</v>
      </c>
    </row>
    <row r="6086" spans="4:5" x14ac:dyDescent="0.25">
      <c r="D6086" s="31">
        <v>-872.72500000000002</v>
      </c>
      <c r="E6086" s="28">
        <v>427.298</v>
      </c>
    </row>
    <row r="6087" spans="4:5" x14ac:dyDescent="0.25">
      <c r="D6087" s="31">
        <v>-872.70899999999995</v>
      </c>
      <c r="E6087" s="28">
        <v>427.37299999999999</v>
      </c>
    </row>
    <row r="6088" spans="4:5" x14ac:dyDescent="0.25">
      <c r="D6088" s="31">
        <v>-872.69299999999998</v>
      </c>
      <c r="E6088" s="28">
        <v>427.44799999999998</v>
      </c>
    </row>
    <row r="6089" spans="4:5" x14ac:dyDescent="0.25">
      <c r="D6089" s="31">
        <v>-872.67700000000002</v>
      </c>
      <c r="E6089" s="28">
        <v>427.52199999999999</v>
      </c>
    </row>
    <row r="6090" spans="4:5" x14ac:dyDescent="0.25">
      <c r="D6090" s="31">
        <v>-872.66099999999994</v>
      </c>
      <c r="E6090" s="28">
        <v>427.59699999999998</v>
      </c>
    </row>
    <row r="6091" spans="4:5" x14ac:dyDescent="0.25">
      <c r="D6091" s="31">
        <v>-872.64599999999996</v>
      </c>
      <c r="E6091" s="28">
        <v>427.67200000000003</v>
      </c>
    </row>
    <row r="6092" spans="4:5" x14ac:dyDescent="0.25">
      <c r="D6092" s="31">
        <v>-872.63</v>
      </c>
      <c r="E6092" s="28">
        <v>427.74700000000001</v>
      </c>
    </row>
    <row r="6093" spans="4:5" x14ac:dyDescent="0.25">
      <c r="D6093" s="31">
        <v>-872.61400000000003</v>
      </c>
      <c r="E6093" s="28">
        <v>427.822</v>
      </c>
    </row>
    <row r="6094" spans="4:5" x14ac:dyDescent="0.25">
      <c r="D6094" s="31">
        <v>-872.59799999999996</v>
      </c>
      <c r="E6094" s="28">
        <v>427.89600000000002</v>
      </c>
    </row>
    <row r="6095" spans="4:5" x14ac:dyDescent="0.25">
      <c r="D6095" s="31">
        <v>-872.58199999999999</v>
      </c>
      <c r="E6095" s="28">
        <v>427.971</v>
      </c>
    </row>
    <row r="6096" spans="4:5" x14ac:dyDescent="0.25">
      <c r="D6096" s="31">
        <v>-872.56600000000003</v>
      </c>
      <c r="E6096" s="28">
        <v>428.04599999999999</v>
      </c>
    </row>
    <row r="6097" spans="4:5" x14ac:dyDescent="0.25">
      <c r="D6097" s="31">
        <v>-872.55</v>
      </c>
      <c r="E6097" s="28">
        <v>428.12</v>
      </c>
    </row>
    <row r="6098" spans="4:5" x14ac:dyDescent="0.25">
      <c r="D6098" s="31">
        <v>-872.53399999999999</v>
      </c>
      <c r="E6098" s="28">
        <v>428.19499999999999</v>
      </c>
    </row>
    <row r="6099" spans="4:5" x14ac:dyDescent="0.25">
      <c r="D6099" s="31">
        <v>-872.51800000000003</v>
      </c>
      <c r="E6099" s="28">
        <v>428.26900000000001</v>
      </c>
    </row>
    <row r="6100" spans="4:5" x14ac:dyDescent="0.25">
      <c r="D6100" s="31">
        <v>-872.50199999999995</v>
      </c>
      <c r="E6100" s="28">
        <v>428.34399999999999</v>
      </c>
    </row>
    <row r="6101" spans="4:5" x14ac:dyDescent="0.25">
      <c r="D6101" s="31">
        <v>-872.48599999999999</v>
      </c>
      <c r="E6101" s="28">
        <v>428.41899999999998</v>
      </c>
    </row>
    <row r="6102" spans="4:5" x14ac:dyDescent="0.25">
      <c r="D6102" s="31">
        <v>-872.47</v>
      </c>
      <c r="E6102" s="28">
        <v>428.49299999999999</v>
      </c>
    </row>
    <row r="6103" spans="4:5" x14ac:dyDescent="0.25">
      <c r="D6103" s="31">
        <v>-872.45399999999995</v>
      </c>
      <c r="E6103" s="28">
        <v>428.56799999999998</v>
      </c>
    </row>
    <row r="6104" spans="4:5" x14ac:dyDescent="0.25">
      <c r="D6104" s="31">
        <v>-872.43799999999999</v>
      </c>
      <c r="E6104" s="28">
        <v>428.642</v>
      </c>
    </row>
    <row r="6105" spans="4:5" x14ac:dyDescent="0.25">
      <c r="D6105" s="31">
        <v>-872.42200000000003</v>
      </c>
      <c r="E6105" s="28">
        <v>428.71699999999998</v>
      </c>
    </row>
    <row r="6106" spans="4:5" x14ac:dyDescent="0.25">
      <c r="D6106" s="31">
        <v>-872.40599999999995</v>
      </c>
      <c r="E6106" s="28">
        <v>428.791</v>
      </c>
    </row>
    <row r="6107" spans="4:5" x14ac:dyDescent="0.25">
      <c r="D6107" s="31">
        <v>-872.39</v>
      </c>
      <c r="E6107" s="28">
        <v>428.86500000000001</v>
      </c>
    </row>
    <row r="6108" spans="4:5" x14ac:dyDescent="0.25">
      <c r="D6108" s="31">
        <v>-872.37400000000002</v>
      </c>
      <c r="E6108" s="28">
        <v>428.94</v>
      </c>
    </row>
    <row r="6109" spans="4:5" x14ac:dyDescent="0.25">
      <c r="D6109" s="31">
        <v>-872.35799999999995</v>
      </c>
      <c r="E6109" s="28">
        <v>429.01400000000001</v>
      </c>
    </row>
    <row r="6110" spans="4:5" x14ac:dyDescent="0.25">
      <c r="D6110" s="31">
        <v>-872.34199999999998</v>
      </c>
      <c r="E6110" s="28">
        <v>429.08800000000002</v>
      </c>
    </row>
    <row r="6111" spans="4:5" x14ac:dyDescent="0.25">
      <c r="D6111" s="31">
        <v>-872.32600000000002</v>
      </c>
      <c r="E6111" s="28">
        <v>429.16300000000001</v>
      </c>
    </row>
    <row r="6112" spans="4:5" x14ac:dyDescent="0.25">
      <c r="D6112" s="31">
        <v>-872.31</v>
      </c>
      <c r="E6112" s="28">
        <v>429.23700000000002</v>
      </c>
    </row>
    <row r="6113" spans="4:5" x14ac:dyDescent="0.25">
      <c r="D6113" s="31">
        <v>-872.29399999999998</v>
      </c>
      <c r="E6113" s="28">
        <v>429.31099999999998</v>
      </c>
    </row>
    <row r="6114" spans="4:5" x14ac:dyDescent="0.25">
      <c r="D6114" s="31">
        <v>-872.27800000000002</v>
      </c>
      <c r="E6114" s="28">
        <v>429.38600000000002</v>
      </c>
    </row>
    <row r="6115" spans="4:5" x14ac:dyDescent="0.25">
      <c r="D6115" s="31">
        <v>-872.26199999999994</v>
      </c>
      <c r="E6115" s="28">
        <v>429.46</v>
      </c>
    </row>
    <row r="6116" spans="4:5" x14ac:dyDescent="0.25">
      <c r="D6116" s="31">
        <v>-872.24599999999998</v>
      </c>
      <c r="E6116" s="28">
        <v>429.53399999999999</v>
      </c>
    </row>
    <row r="6117" spans="4:5" x14ac:dyDescent="0.25">
      <c r="D6117" s="31">
        <v>-872.23</v>
      </c>
      <c r="E6117" s="28">
        <v>429.608</v>
      </c>
    </row>
    <row r="6118" spans="4:5" x14ac:dyDescent="0.25">
      <c r="D6118" s="31">
        <v>-872.21400000000006</v>
      </c>
      <c r="E6118" s="28">
        <v>429.68200000000002</v>
      </c>
    </row>
    <row r="6119" spans="4:5" x14ac:dyDescent="0.25">
      <c r="D6119" s="31">
        <v>-872.19799999999998</v>
      </c>
      <c r="E6119" s="28">
        <v>429.75599999999997</v>
      </c>
    </row>
    <row r="6120" spans="4:5" x14ac:dyDescent="0.25">
      <c r="D6120" s="31">
        <v>-872.18200000000002</v>
      </c>
      <c r="E6120" s="28">
        <v>429.83100000000002</v>
      </c>
    </row>
    <row r="6121" spans="4:5" x14ac:dyDescent="0.25">
      <c r="D6121" s="31">
        <v>-872.16600000000005</v>
      </c>
      <c r="E6121" s="28">
        <v>429.90499999999997</v>
      </c>
    </row>
    <row r="6122" spans="4:5" x14ac:dyDescent="0.25">
      <c r="D6122" s="31">
        <v>-872.15</v>
      </c>
      <c r="E6122" s="28">
        <v>429.97899999999998</v>
      </c>
    </row>
    <row r="6123" spans="4:5" x14ac:dyDescent="0.25">
      <c r="D6123" s="31">
        <v>-872.13400000000001</v>
      </c>
      <c r="E6123" s="28">
        <v>430.053</v>
      </c>
    </row>
    <row r="6124" spans="4:5" x14ac:dyDescent="0.25">
      <c r="D6124" s="31">
        <v>-872.11800000000005</v>
      </c>
      <c r="E6124" s="28">
        <v>430.12700000000001</v>
      </c>
    </row>
    <row r="6125" spans="4:5" x14ac:dyDescent="0.25">
      <c r="D6125" s="31">
        <v>-872.10199999999998</v>
      </c>
      <c r="E6125" s="28">
        <v>430.20100000000002</v>
      </c>
    </row>
    <row r="6126" spans="4:5" x14ac:dyDescent="0.25">
      <c r="D6126" s="31">
        <v>-872.08600000000001</v>
      </c>
      <c r="E6126" s="28">
        <v>430.27499999999998</v>
      </c>
    </row>
    <row r="6127" spans="4:5" x14ac:dyDescent="0.25">
      <c r="D6127" s="31">
        <v>-872.07</v>
      </c>
      <c r="E6127" s="28">
        <v>430.34899999999999</v>
      </c>
    </row>
    <row r="6128" spans="4:5" x14ac:dyDescent="0.25">
      <c r="D6128" s="31">
        <v>-872.05399999999997</v>
      </c>
      <c r="E6128" s="28">
        <v>430.42200000000003</v>
      </c>
    </row>
    <row r="6129" spans="4:5" x14ac:dyDescent="0.25">
      <c r="D6129" s="31">
        <v>-872.03800000000001</v>
      </c>
      <c r="E6129" s="28">
        <v>430.49599999999998</v>
      </c>
    </row>
    <row r="6130" spans="4:5" x14ac:dyDescent="0.25">
      <c r="D6130" s="31">
        <v>-872.02200000000005</v>
      </c>
      <c r="E6130" s="28">
        <v>430.57</v>
      </c>
    </row>
    <row r="6131" spans="4:5" x14ac:dyDescent="0.25">
      <c r="D6131" s="31">
        <v>-872.00599999999997</v>
      </c>
      <c r="E6131" s="28">
        <v>430.64400000000001</v>
      </c>
    </row>
    <row r="6132" spans="4:5" x14ac:dyDescent="0.25">
      <c r="D6132" s="31">
        <v>-871.99</v>
      </c>
      <c r="E6132" s="28">
        <v>430.71800000000002</v>
      </c>
    </row>
    <row r="6133" spans="4:5" x14ac:dyDescent="0.25">
      <c r="D6133" s="31">
        <v>-871.97400000000005</v>
      </c>
      <c r="E6133" s="28">
        <v>430.79199999999997</v>
      </c>
    </row>
    <row r="6134" spans="4:5" x14ac:dyDescent="0.25">
      <c r="D6134" s="31">
        <v>-871.95799999999997</v>
      </c>
      <c r="E6134" s="28">
        <v>430.86500000000001</v>
      </c>
    </row>
    <row r="6135" spans="4:5" x14ac:dyDescent="0.25">
      <c r="D6135" s="31">
        <v>-871.94200000000001</v>
      </c>
      <c r="E6135" s="28">
        <v>430.93900000000002</v>
      </c>
    </row>
    <row r="6136" spans="4:5" x14ac:dyDescent="0.25">
      <c r="D6136" s="31">
        <v>-871.92600000000004</v>
      </c>
      <c r="E6136" s="28">
        <v>431.01299999999998</v>
      </c>
    </row>
    <row r="6137" spans="4:5" x14ac:dyDescent="0.25">
      <c r="D6137" s="31">
        <v>-871.91</v>
      </c>
      <c r="E6137" s="28">
        <v>431.08699999999999</v>
      </c>
    </row>
    <row r="6138" spans="4:5" x14ac:dyDescent="0.25">
      <c r="D6138" s="31">
        <v>-871.89400000000001</v>
      </c>
      <c r="E6138" s="28">
        <v>431.16</v>
      </c>
    </row>
    <row r="6139" spans="4:5" x14ac:dyDescent="0.25">
      <c r="D6139" s="31">
        <v>-871.87800000000004</v>
      </c>
      <c r="E6139" s="28">
        <v>431.23399999999998</v>
      </c>
    </row>
    <row r="6140" spans="4:5" x14ac:dyDescent="0.25">
      <c r="D6140" s="31">
        <v>-871.86199999999997</v>
      </c>
      <c r="E6140" s="28">
        <v>431.30700000000002</v>
      </c>
    </row>
    <row r="6141" spans="4:5" x14ac:dyDescent="0.25">
      <c r="D6141" s="31">
        <v>-871.846</v>
      </c>
      <c r="E6141" s="28">
        <v>431.38099999999997</v>
      </c>
    </row>
    <row r="6142" spans="4:5" x14ac:dyDescent="0.25">
      <c r="D6142" s="31">
        <v>-871.83</v>
      </c>
      <c r="E6142" s="28">
        <v>431.45499999999998</v>
      </c>
    </row>
    <row r="6143" spans="4:5" x14ac:dyDescent="0.25">
      <c r="D6143" s="31">
        <v>-871.81399999999996</v>
      </c>
      <c r="E6143" s="28">
        <v>431.52800000000002</v>
      </c>
    </row>
    <row r="6144" spans="4:5" x14ac:dyDescent="0.25">
      <c r="D6144" s="31">
        <v>-871.798</v>
      </c>
      <c r="E6144" s="28">
        <v>431.60199999999998</v>
      </c>
    </row>
    <row r="6145" spans="4:5" x14ac:dyDescent="0.25">
      <c r="D6145" s="31">
        <v>-871.78200000000004</v>
      </c>
      <c r="E6145" s="28">
        <v>431.67500000000001</v>
      </c>
    </row>
    <row r="6146" spans="4:5" x14ac:dyDescent="0.25">
      <c r="D6146" s="31">
        <v>-871.76599999999996</v>
      </c>
      <c r="E6146" s="28">
        <v>431.74900000000002</v>
      </c>
    </row>
    <row r="6147" spans="4:5" x14ac:dyDescent="0.25">
      <c r="D6147" s="31">
        <v>-871.75</v>
      </c>
      <c r="E6147" s="28">
        <v>431.822</v>
      </c>
    </row>
    <row r="6148" spans="4:5" x14ac:dyDescent="0.25">
      <c r="D6148" s="31">
        <v>-871.73400000000004</v>
      </c>
      <c r="E6148" s="28">
        <v>431.89600000000002</v>
      </c>
    </row>
    <row r="6149" spans="4:5" x14ac:dyDescent="0.25">
      <c r="D6149" s="31">
        <v>-871.71799999999996</v>
      </c>
      <c r="E6149" s="28">
        <v>431.96899999999999</v>
      </c>
    </row>
    <row r="6150" spans="4:5" x14ac:dyDescent="0.25">
      <c r="D6150" s="31">
        <v>-871.702</v>
      </c>
      <c r="E6150" s="28">
        <v>432.04199999999997</v>
      </c>
    </row>
    <row r="6151" spans="4:5" x14ac:dyDescent="0.25">
      <c r="D6151" s="31">
        <v>-871.68600000000004</v>
      </c>
      <c r="E6151" s="28">
        <v>432.11599999999999</v>
      </c>
    </row>
    <row r="6152" spans="4:5" x14ac:dyDescent="0.25">
      <c r="D6152" s="31">
        <v>-871.67</v>
      </c>
      <c r="E6152" s="28">
        <v>432.18900000000002</v>
      </c>
    </row>
    <row r="6153" spans="4:5" x14ac:dyDescent="0.25">
      <c r="D6153" s="31">
        <v>-871.654</v>
      </c>
      <c r="E6153" s="28">
        <v>432.262</v>
      </c>
    </row>
    <row r="6154" spans="4:5" x14ac:dyDescent="0.25">
      <c r="D6154" s="31">
        <v>-871.63800000000003</v>
      </c>
      <c r="E6154" s="28">
        <v>432.33600000000001</v>
      </c>
    </row>
    <row r="6155" spans="4:5" x14ac:dyDescent="0.25">
      <c r="D6155" s="31">
        <v>-871.62199999999996</v>
      </c>
      <c r="E6155" s="28">
        <v>432.40899999999999</v>
      </c>
    </row>
    <row r="6156" spans="4:5" x14ac:dyDescent="0.25">
      <c r="D6156" s="31">
        <v>-871.60599999999999</v>
      </c>
      <c r="E6156" s="28">
        <v>432.48200000000003</v>
      </c>
    </row>
    <row r="6157" spans="4:5" x14ac:dyDescent="0.25">
      <c r="D6157" s="31">
        <v>-871.59</v>
      </c>
      <c r="E6157" s="28">
        <v>432.55500000000001</v>
      </c>
    </row>
    <row r="6158" spans="4:5" x14ac:dyDescent="0.25">
      <c r="D6158" s="31">
        <v>-871.57399999999996</v>
      </c>
      <c r="E6158" s="28">
        <v>432.62900000000002</v>
      </c>
    </row>
    <row r="6159" spans="4:5" x14ac:dyDescent="0.25">
      <c r="D6159" s="31">
        <v>-871.55799999999999</v>
      </c>
      <c r="E6159" s="28">
        <v>432.702</v>
      </c>
    </row>
    <row r="6160" spans="4:5" x14ac:dyDescent="0.25">
      <c r="D6160" s="31">
        <v>-871.54200000000003</v>
      </c>
      <c r="E6160" s="28">
        <v>432.77499999999998</v>
      </c>
    </row>
    <row r="6161" spans="4:5" x14ac:dyDescent="0.25">
      <c r="D6161" s="31">
        <v>-871.52599999999995</v>
      </c>
      <c r="E6161" s="28">
        <v>432.84800000000001</v>
      </c>
    </row>
    <row r="6162" spans="4:5" x14ac:dyDescent="0.25">
      <c r="D6162" s="31">
        <v>-871.51</v>
      </c>
      <c r="E6162" s="28">
        <v>432.92099999999999</v>
      </c>
    </row>
    <row r="6163" spans="4:5" x14ac:dyDescent="0.25">
      <c r="D6163" s="31">
        <v>-871.49400000000003</v>
      </c>
      <c r="E6163" s="28">
        <v>432.99400000000003</v>
      </c>
    </row>
    <row r="6164" spans="4:5" x14ac:dyDescent="0.25">
      <c r="D6164" s="31">
        <v>-871.47799999999995</v>
      </c>
      <c r="E6164" s="28">
        <v>433.06700000000001</v>
      </c>
    </row>
    <row r="6165" spans="4:5" x14ac:dyDescent="0.25">
      <c r="D6165" s="31">
        <v>-871.46199999999999</v>
      </c>
      <c r="E6165" s="28">
        <v>433.14</v>
      </c>
    </row>
    <row r="6166" spans="4:5" x14ac:dyDescent="0.25">
      <c r="D6166" s="31">
        <v>-871.44600000000003</v>
      </c>
      <c r="E6166" s="28">
        <v>433.21300000000002</v>
      </c>
    </row>
    <row r="6167" spans="4:5" x14ac:dyDescent="0.25">
      <c r="D6167" s="31">
        <v>-871.43</v>
      </c>
      <c r="E6167" s="28">
        <v>433.286</v>
      </c>
    </row>
    <row r="6168" spans="4:5" x14ac:dyDescent="0.25">
      <c r="D6168" s="31">
        <v>-871.41399999999999</v>
      </c>
      <c r="E6168" s="28">
        <v>433.35899999999998</v>
      </c>
    </row>
    <row r="6169" spans="4:5" x14ac:dyDescent="0.25">
      <c r="D6169" s="31">
        <v>-871.39800000000002</v>
      </c>
      <c r="E6169" s="28">
        <v>433.43200000000002</v>
      </c>
    </row>
    <row r="6170" spans="4:5" x14ac:dyDescent="0.25">
      <c r="D6170" s="31">
        <v>-871.38199999999995</v>
      </c>
      <c r="E6170" s="28">
        <v>433.505</v>
      </c>
    </row>
    <row r="6171" spans="4:5" x14ac:dyDescent="0.25">
      <c r="D6171" s="31">
        <v>-871.36599999999999</v>
      </c>
      <c r="E6171" s="28">
        <v>433.57799999999997</v>
      </c>
    </row>
    <row r="6172" spans="4:5" x14ac:dyDescent="0.25">
      <c r="D6172" s="31">
        <v>-871.35</v>
      </c>
      <c r="E6172" s="28">
        <v>433.65100000000001</v>
      </c>
    </row>
    <row r="6173" spans="4:5" x14ac:dyDescent="0.25">
      <c r="D6173" s="31">
        <v>-871.33399999999995</v>
      </c>
      <c r="E6173" s="28">
        <v>433.72399999999999</v>
      </c>
    </row>
    <row r="6174" spans="4:5" x14ac:dyDescent="0.25">
      <c r="D6174" s="31">
        <v>-871.31799999999998</v>
      </c>
      <c r="E6174" s="28">
        <v>433.79599999999999</v>
      </c>
    </row>
    <row r="6175" spans="4:5" x14ac:dyDescent="0.25">
      <c r="D6175" s="31">
        <v>-871.30200000000002</v>
      </c>
      <c r="E6175" s="28">
        <v>433.86900000000003</v>
      </c>
    </row>
    <row r="6176" spans="4:5" x14ac:dyDescent="0.25">
      <c r="D6176" s="31">
        <v>-871.28599999999994</v>
      </c>
      <c r="E6176" s="28">
        <v>433.94200000000001</v>
      </c>
    </row>
    <row r="6177" spans="4:5" x14ac:dyDescent="0.25">
      <c r="D6177" s="31">
        <v>-871.27</v>
      </c>
      <c r="E6177" s="28">
        <v>434.01499999999999</v>
      </c>
    </row>
    <row r="6178" spans="4:5" x14ac:dyDescent="0.25">
      <c r="D6178" s="31">
        <v>-871.25400000000002</v>
      </c>
      <c r="E6178" s="28">
        <v>434.08699999999999</v>
      </c>
    </row>
    <row r="6179" spans="4:5" x14ac:dyDescent="0.25">
      <c r="D6179" s="31">
        <v>-871.23800000000006</v>
      </c>
      <c r="E6179" s="28">
        <v>434.16</v>
      </c>
    </row>
    <row r="6180" spans="4:5" x14ac:dyDescent="0.25">
      <c r="D6180" s="31">
        <v>-871.22199999999998</v>
      </c>
      <c r="E6180" s="28">
        <v>434.233</v>
      </c>
    </row>
    <row r="6181" spans="4:5" x14ac:dyDescent="0.25">
      <c r="D6181" s="31">
        <v>-871.20600000000002</v>
      </c>
      <c r="E6181" s="28">
        <v>434.30500000000001</v>
      </c>
    </row>
    <row r="6182" spans="4:5" x14ac:dyDescent="0.25">
      <c r="D6182" s="31">
        <v>-871.19</v>
      </c>
      <c r="E6182" s="28">
        <v>434.37799999999999</v>
      </c>
    </row>
    <row r="6183" spans="4:5" x14ac:dyDescent="0.25">
      <c r="D6183" s="31">
        <v>-871.17399999999998</v>
      </c>
      <c r="E6183" s="28">
        <v>434.45100000000002</v>
      </c>
    </row>
    <row r="6184" spans="4:5" x14ac:dyDescent="0.25">
      <c r="D6184" s="31">
        <v>-871.15800000000002</v>
      </c>
      <c r="E6184" s="28">
        <v>434.52300000000002</v>
      </c>
    </row>
    <row r="6185" spans="4:5" x14ac:dyDescent="0.25">
      <c r="D6185" s="31">
        <v>-871.14200000000005</v>
      </c>
      <c r="E6185" s="28">
        <v>434.596</v>
      </c>
    </row>
    <row r="6186" spans="4:5" x14ac:dyDescent="0.25">
      <c r="D6186" s="31">
        <v>-871.12599999999998</v>
      </c>
      <c r="E6186" s="28">
        <v>434.66800000000001</v>
      </c>
    </row>
    <row r="6187" spans="4:5" x14ac:dyDescent="0.25">
      <c r="D6187" s="31">
        <v>-871.11</v>
      </c>
      <c r="E6187" s="28">
        <v>434.74099999999999</v>
      </c>
    </row>
    <row r="6188" spans="4:5" x14ac:dyDescent="0.25">
      <c r="D6188" s="31">
        <v>-871.09400000000005</v>
      </c>
      <c r="E6188" s="28">
        <v>434.81299999999999</v>
      </c>
    </row>
    <row r="6189" spans="4:5" x14ac:dyDescent="0.25">
      <c r="D6189" s="31">
        <v>-871.07799999999997</v>
      </c>
      <c r="E6189" s="28">
        <v>434.88600000000002</v>
      </c>
    </row>
    <row r="6190" spans="4:5" x14ac:dyDescent="0.25">
      <c r="D6190" s="31">
        <v>-871.06200000000001</v>
      </c>
      <c r="E6190" s="28">
        <v>434.95800000000003</v>
      </c>
    </row>
    <row r="6191" spans="4:5" x14ac:dyDescent="0.25">
      <c r="D6191" s="31">
        <v>-871.04600000000005</v>
      </c>
      <c r="E6191" s="28">
        <v>435.03</v>
      </c>
    </row>
    <row r="6192" spans="4:5" x14ac:dyDescent="0.25">
      <c r="D6192" s="31">
        <v>-871.03</v>
      </c>
      <c r="E6192" s="28">
        <v>435.10300000000001</v>
      </c>
    </row>
    <row r="6193" spans="4:5" x14ac:dyDescent="0.25">
      <c r="D6193" s="31">
        <v>-871.01400000000001</v>
      </c>
      <c r="E6193" s="28">
        <v>435.17500000000001</v>
      </c>
    </row>
    <row r="6194" spans="4:5" x14ac:dyDescent="0.25">
      <c r="D6194" s="31">
        <v>-870.99800000000005</v>
      </c>
      <c r="E6194" s="28">
        <v>435.24700000000001</v>
      </c>
    </row>
    <row r="6195" spans="4:5" x14ac:dyDescent="0.25">
      <c r="D6195" s="31">
        <v>-870.98199999999997</v>
      </c>
      <c r="E6195" s="28">
        <v>435.32</v>
      </c>
    </row>
    <row r="6196" spans="4:5" x14ac:dyDescent="0.25">
      <c r="D6196" s="31">
        <v>-870.96600000000001</v>
      </c>
      <c r="E6196" s="28">
        <v>435.392</v>
      </c>
    </row>
    <row r="6197" spans="4:5" x14ac:dyDescent="0.25">
      <c r="D6197" s="31">
        <v>-870.95</v>
      </c>
      <c r="E6197" s="28">
        <v>435.464</v>
      </c>
    </row>
    <row r="6198" spans="4:5" x14ac:dyDescent="0.25">
      <c r="D6198" s="31">
        <v>-870.93399999999997</v>
      </c>
      <c r="E6198" s="28">
        <v>435.536</v>
      </c>
    </row>
    <row r="6199" spans="4:5" x14ac:dyDescent="0.25">
      <c r="D6199" s="31">
        <v>-870.91800000000001</v>
      </c>
      <c r="E6199" s="28">
        <v>435.60899999999998</v>
      </c>
    </row>
    <row r="6200" spans="4:5" x14ac:dyDescent="0.25">
      <c r="D6200" s="31">
        <v>-870.90200000000004</v>
      </c>
      <c r="E6200" s="28">
        <v>435.68099999999998</v>
      </c>
    </row>
    <row r="6201" spans="4:5" x14ac:dyDescent="0.25">
      <c r="D6201" s="31">
        <v>-870.88599999999997</v>
      </c>
      <c r="E6201" s="28">
        <v>435.75299999999999</v>
      </c>
    </row>
    <row r="6202" spans="4:5" x14ac:dyDescent="0.25">
      <c r="D6202" s="31">
        <v>-870.87</v>
      </c>
      <c r="E6202" s="28">
        <v>435.82499999999999</v>
      </c>
    </row>
    <row r="6203" spans="4:5" x14ac:dyDescent="0.25">
      <c r="D6203" s="31">
        <v>-870.85400000000004</v>
      </c>
      <c r="E6203" s="28">
        <v>435.89699999999999</v>
      </c>
    </row>
    <row r="6204" spans="4:5" x14ac:dyDescent="0.25">
      <c r="D6204" s="31">
        <v>-870.83900000000006</v>
      </c>
      <c r="E6204" s="28">
        <v>435.96899999999999</v>
      </c>
    </row>
    <row r="6205" spans="4:5" x14ac:dyDescent="0.25">
      <c r="D6205" s="31">
        <v>-870.82299999999998</v>
      </c>
      <c r="E6205" s="28">
        <v>436.04199999999997</v>
      </c>
    </row>
    <row r="6206" spans="4:5" x14ac:dyDescent="0.25">
      <c r="D6206" s="31">
        <v>-870.80700000000002</v>
      </c>
      <c r="E6206" s="28">
        <v>436.11399999999998</v>
      </c>
    </row>
    <row r="6207" spans="4:5" x14ac:dyDescent="0.25">
      <c r="D6207" s="31">
        <v>-870.79100000000005</v>
      </c>
      <c r="E6207" s="28">
        <v>436.18599999999998</v>
      </c>
    </row>
    <row r="6208" spans="4:5" x14ac:dyDescent="0.25">
      <c r="D6208" s="31">
        <v>-870.77499999999998</v>
      </c>
      <c r="E6208" s="28">
        <v>436.25799999999998</v>
      </c>
    </row>
    <row r="6209" spans="4:5" x14ac:dyDescent="0.25">
      <c r="D6209" s="31">
        <v>-870.75900000000001</v>
      </c>
      <c r="E6209" s="28">
        <v>436.33</v>
      </c>
    </row>
    <row r="6210" spans="4:5" x14ac:dyDescent="0.25">
      <c r="D6210" s="31">
        <v>-870.74300000000005</v>
      </c>
      <c r="E6210" s="28">
        <v>436.40100000000001</v>
      </c>
    </row>
    <row r="6211" spans="4:5" x14ac:dyDescent="0.25">
      <c r="D6211" s="31">
        <v>-870.72699999999998</v>
      </c>
      <c r="E6211" s="28">
        <v>436.47300000000001</v>
      </c>
    </row>
    <row r="6212" spans="4:5" x14ac:dyDescent="0.25">
      <c r="D6212" s="31">
        <v>-870.71100000000001</v>
      </c>
      <c r="E6212" s="28">
        <v>436.54500000000002</v>
      </c>
    </row>
    <row r="6213" spans="4:5" x14ac:dyDescent="0.25">
      <c r="D6213" s="31">
        <v>-870.69500000000005</v>
      </c>
      <c r="E6213" s="28">
        <v>436.61700000000002</v>
      </c>
    </row>
    <row r="6214" spans="4:5" x14ac:dyDescent="0.25">
      <c r="D6214" s="31">
        <v>-870.67899999999997</v>
      </c>
      <c r="E6214" s="28">
        <v>436.68900000000002</v>
      </c>
    </row>
    <row r="6215" spans="4:5" x14ac:dyDescent="0.25">
      <c r="D6215" s="31">
        <v>-870.66300000000001</v>
      </c>
      <c r="E6215" s="28">
        <v>436.76100000000002</v>
      </c>
    </row>
    <row r="6216" spans="4:5" x14ac:dyDescent="0.25">
      <c r="D6216" s="31">
        <v>-870.64700000000005</v>
      </c>
      <c r="E6216" s="28">
        <v>436.83300000000003</v>
      </c>
    </row>
    <row r="6217" spans="4:5" x14ac:dyDescent="0.25">
      <c r="D6217" s="31">
        <v>-870.63099999999997</v>
      </c>
      <c r="E6217" s="28">
        <v>436.904</v>
      </c>
    </row>
    <row r="6218" spans="4:5" x14ac:dyDescent="0.25">
      <c r="D6218" s="31">
        <v>-870.61500000000001</v>
      </c>
      <c r="E6218" s="28">
        <v>436.976</v>
      </c>
    </row>
    <row r="6219" spans="4:5" x14ac:dyDescent="0.25">
      <c r="D6219" s="31">
        <v>-870.59900000000005</v>
      </c>
      <c r="E6219" s="28">
        <v>437.048</v>
      </c>
    </row>
    <row r="6220" spans="4:5" x14ac:dyDescent="0.25">
      <c r="D6220" s="31">
        <v>-870.58299999999997</v>
      </c>
      <c r="E6220" s="28">
        <v>437.12</v>
      </c>
    </row>
    <row r="6221" spans="4:5" x14ac:dyDescent="0.25">
      <c r="D6221" s="31">
        <v>-870.56700000000001</v>
      </c>
      <c r="E6221" s="28">
        <v>437.19099999999997</v>
      </c>
    </row>
    <row r="6222" spans="4:5" x14ac:dyDescent="0.25">
      <c r="D6222" s="31">
        <v>-870.55100000000004</v>
      </c>
      <c r="E6222" s="28">
        <v>437.26299999999998</v>
      </c>
    </row>
    <row r="6223" spans="4:5" x14ac:dyDescent="0.25">
      <c r="D6223" s="31">
        <v>-870.53499999999997</v>
      </c>
      <c r="E6223" s="28">
        <v>437.334</v>
      </c>
    </row>
    <row r="6224" spans="4:5" x14ac:dyDescent="0.25">
      <c r="D6224" s="31">
        <v>-870.51900000000001</v>
      </c>
      <c r="E6224" s="28">
        <v>437.40600000000001</v>
      </c>
    </row>
    <row r="6225" spans="4:5" x14ac:dyDescent="0.25">
      <c r="D6225" s="31">
        <v>-870.50300000000004</v>
      </c>
      <c r="E6225" s="28">
        <v>437.47800000000001</v>
      </c>
    </row>
    <row r="6226" spans="4:5" x14ac:dyDescent="0.25">
      <c r="D6226" s="31">
        <v>-870.48699999999997</v>
      </c>
      <c r="E6226" s="28">
        <v>437.54899999999998</v>
      </c>
    </row>
    <row r="6227" spans="4:5" x14ac:dyDescent="0.25">
      <c r="D6227" s="31">
        <v>-870.471</v>
      </c>
      <c r="E6227" s="28">
        <v>437.62099999999998</v>
      </c>
    </row>
    <row r="6228" spans="4:5" x14ac:dyDescent="0.25">
      <c r="D6228" s="31">
        <v>-870.45500000000004</v>
      </c>
      <c r="E6228" s="28">
        <v>437.69200000000001</v>
      </c>
    </row>
    <row r="6229" spans="4:5" x14ac:dyDescent="0.25">
      <c r="D6229" s="31">
        <v>-870.43899999999996</v>
      </c>
      <c r="E6229" s="28">
        <v>437.76400000000001</v>
      </c>
    </row>
    <row r="6230" spans="4:5" x14ac:dyDescent="0.25">
      <c r="D6230" s="31">
        <v>-870.423</v>
      </c>
      <c r="E6230" s="28">
        <v>437.83499999999998</v>
      </c>
    </row>
    <row r="6231" spans="4:5" x14ac:dyDescent="0.25">
      <c r="D6231" s="31">
        <v>-870.40700000000004</v>
      </c>
      <c r="E6231" s="28">
        <v>437.90699999999998</v>
      </c>
    </row>
    <row r="6232" spans="4:5" x14ac:dyDescent="0.25">
      <c r="D6232" s="31">
        <v>-870.39099999999996</v>
      </c>
      <c r="E6232" s="28">
        <v>437.97800000000001</v>
      </c>
    </row>
    <row r="6233" spans="4:5" x14ac:dyDescent="0.25">
      <c r="D6233" s="31">
        <v>-870.375</v>
      </c>
      <c r="E6233" s="28">
        <v>438.04899999999998</v>
      </c>
    </row>
    <row r="6234" spans="4:5" x14ac:dyDescent="0.25">
      <c r="D6234" s="31">
        <v>-870.35900000000004</v>
      </c>
      <c r="E6234" s="28">
        <v>438.12099999999998</v>
      </c>
    </row>
    <row r="6235" spans="4:5" x14ac:dyDescent="0.25">
      <c r="D6235" s="31">
        <v>-870.34299999999996</v>
      </c>
      <c r="E6235" s="28">
        <v>438.19200000000001</v>
      </c>
    </row>
    <row r="6236" spans="4:5" x14ac:dyDescent="0.25">
      <c r="D6236" s="31">
        <v>-870.327</v>
      </c>
      <c r="E6236" s="28">
        <v>438.26299999999998</v>
      </c>
    </row>
    <row r="6237" spans="4:5" x14ac:dyDescent="0.25">
      <c r="D6237" s="31">
        <v>-870.31100000000004</v>
      </c>
      <c r="E6237" s="28">
        <v>438.33499999999998</v>
      </c>
    </row>
    <row r="6238" spans="4:5" x14ac:dyDescent="0.25">
      <c r="D6238" s="31">
        <v>-870.29499999999996</v>
      </c>
      <c r="E6238" s="28">
        <v>438.40600000000001</v>
      </c>
    </row>
    <row r="6239" spans="4:5" x14ac:dyDescent="0.25">
      <c r="D6239" s="31">
        <v>-870.279</v>
      </c>
      <c r="E6239" s="28">
        <v>438.47699999999998</v>
      </c>
    </row>
    <row r="6240" spans="4:5" x14ac:dyDescent="0.25">
      <c r="D6240" s="31">
        <v>-870.26300000000003</v>
      </c>
      <c r="E6240" s="28">
        <v>438.548</v>
      </c>
    </row>
    <row r="6241" spans="4:5" x14ac:dyDescent="0.25">
      <c r="D6241" s="31">
        <v>-870.24699999999996</v>
      </c>
      <c r="E6241" s="28">
        <v>438.62</v>
      </c>
    </row>
    <row r="6242" spans="4:5" x14ac:dyDescent="0.25">
      <c r="D6242" s="31">
        <v>-870.23099999999999</v>
      </c>
      <c r="E6242" s="28">
        <v>438.69099999999997</v>
      </c>
    </row>
    <row r="6243" spans="4:5" x14ac:dyDescent="0.25">
      <c r="D6243" s="31">
        <v>-870.21500000000003</v>
      </c>
      <c r="E6243" s="28">
        <v>438.762</v>
      </c>
    </row>
    <row r="6244" spans="4:5" x14ac:dyDescent="0.25">
      <c r="D6244" s="31">
        <v>-870.19899999999996</v>
      </c>
      <c r="E6244" s="28">
        <v>438.83300000000003</v>
      </c>
    </row>
    <row r="6245" spans="4:5" x14ac:dyDescent="0.25">
      <c r="D6245" s="31">
        <v>-870.18299999999999</v>
      </c>
      <c r="E6245" s="28">
        <v>438.904</v>
      </c>
    </row>
    <row r="6246" spans="4:5" x14ac:dyDescent="0.25">
      <c r="D6246" s="31">
        <v>-870.16700000000003</v>
      </c>
      <c r="E6246" s="28">
        <v>438.97500000000002</v>
      </c>
    </row>
    <row r="6247" spans="4:5" x14ac:dyDescent="0.25">
      <c r="D6247" s="31">
        <v>-870.15099999999995</v>
      </c>
      <c r="E6247" s="28">
        <v>439.04599999999999</v>
      </c>
    </row>
    <row r="6248" spans="4:5" x14ac:dyDescent="0.25">
      <c r="D6248" s="31">
        <v>-870.13499999999999</v>
      </c>
      <c r="E6248" s="28">
        <v>439.11700000000002</v>
      </c>
    </row>
    <row r="6249" spans="4:5" x14ac:dyDescent="0.25">
      <c r="D6249" s="31">
        <v>-870.11900000000003</v>
      </c>
      <c r="E6249" s="28">
        <v>439.18799999999999</v>
      </c>
    </row>
    <row r="6250" spans="4:5" x14ac:dyDescent="0.25">
      <c r="D6250" s="31">
        <v>-870.10299999999995</v>
      </c>
      <c r="E6250" s="28">
        <v>439.25900000000001</v>
      </c>
    </row>
    <row r="6251" spans="4:5" x14ac:dyDescent="0.25">
      <c r="D6251" s="31">
        <v>-870.08699999999999</v>
      </c>
      <c r="E6251" s="28">
        <v>439.33</v>
      </c>
    </row>
    <row r="6252" spans="4:5" x14ac:dyDescent="0.25">
      <c r="D6252" s="31">
        <v>-870.07100000000003</v>
      </c>
      <c r="E6252" s="28">
        <v>439.40100000000001</v>
      </c>
    </row>
    <row r="6253" spans="4:5" x14ac:dyDescent="0.25">
      <c r="D6253" s="31">
        <v>-870.05499999999995</v>
      </c>
      <c r="E6253" s="28">
        <v>439.47199999999998</v>
      </c>
    </row>
    <row r="6254" spans="4:5" x14ac:dyDescent="0.25">
      <c r="D6254" s="31">
        <v>-870.03899999999999</v>
      </c>
      <c r="E6254" s="28">
        <v>439.54300000000001</v>
      </c>
    </row>
    <row r="6255" spans="4:5" x14ac:dyDescent="0.25">
      <c r="D6255" s="31">
        <v>-870.02300000000002</v>
      </c>
      <c r="E6255" s="28">
        <v>439.61399999999998</v>
      </c>
    </row>
    <row r="6256" spans="4:5" x14ac:dyDescent="0.25">
      <c r="D6256" s="31">
        <v>-870.00699999999995</v>
      </c>
      <c r="E6256" s="28">
        <v>439.685</v>
      </c>
    </row>
    <row r="6257" spans="4:5" x14ac:dyDescent="0.25">
      <c r="D6257" s="31">
        <v>-869.99099999999999</v>
      </c>
      <c r="E6257" s="28">
        <v>439.755</v>
      </c>
    </row>
    <row r="6258" spans="4:5" x14ac:dyDescent="0.25">
      <c r="D6258" s="31">
        <v>-869.97500000000002</v>
      </c>
      <c r="E6258" s="28">
        <v>439.82600000000002</v>
      </c>
    </row>
    <row r="6259" spans="4:5" x14ac:dyDescent="0.25">
      <c r="D6259" s="31">
        <v>-869.95899999999995</v>
      </c>
      <c r="E6259" s="28">
        <v>439.89699999999999</v>
      </c>
    </row>
    <row r="6260" spans="4:5" x14ac:dyDescent="0.25">
      <c r="D6260" s="31">
        <v>-869.94299999999998</v>
      </c>
      <c r="E6260" s="28">
        <v>439.96800000000002</v>
      </c>
    </row>
    <row r="6261" spans="4:5" x14ac:dyDescent="0.25">
      <c r="D6261" s="31">
        <v>-869.92700000000002</v>
      </c>
      <c r="E6261" s="28">
        <v>440.03800000000001</v>
      </c>
    </row>
    <row r="6262" spans="4:5" x14ac:dyDescent="0.25">
      <c r="D6262" s="31">
        <v>-869.91099999999994</v>
      </c>
      <c r="E6262" s="28">
        <v>440.10899999999998</v>
      </c>
    </row>
    <row r="6263" spans="4:5" x14ac:dyDescent="0.25">
      <c r="D6263" s="31">
        <v>-869.89499999999998</v>
      </c>
      <c r="E6263" s="28">
        <v>440.18</v>
      </c>
    </row>
    <row r="6264" spans="4:5" x14ac:dyDescent="0.25">
      <c r="D6264" s="31">
        <v>-869.87900000000002</v>
      </c>
      <c r="E6264" s="28">
        <v>440.25</v>
      </c>
    </row>
    <row r="6265" spans="4:5" x14ac:dyDescent="0.25">
      <c r="D6265" s="31">
        <v>-869.86300000000006</v>
      </c>
      <c r="E6265" s="28">
        <v>440.32100000000003</v>
      </c>
    </row>
    <row r="6266" spans="4:5" x14ac:dyDescent="0.25">
      <c r="D6266" s="31">
        <v>-869.84699999999998</v>
      </c>
      <c r="E6266" s="28">
        <v>440.392</v>
      </c>
    </row>
    <row r="6267" spans="4:5" x14ac:dyDescent="0.25">
      <c r="D6267" s="31">
        <v>-869.83100000000002</v>
      </c>
      <c r="E6267" s="28">
        <v>440.46199999999999</v>
      </c>
    </row>
    <row r="6268" spans="4:5" x14ac:dyDescent="0.25">
      <c r="D6268" s="31">
        <v>-869.81500000000005</v>
      </c>
      <c r="E6268" s="28">
        <v>440.53300000000002</v>
      </c>
    </row>
    <row r="6269" spans="4:5" x14ac:dyDescent="0.25">
      <c r="D6269" s="31">
        <v>-869.79899999999998</v>
      </c>
      <c r="E6269" s="28">
        <v>440.60300000000001</v>
      </c>
    </row>
    <row r="6270" spans="4:5" x14ac:dyDescent="0.25">
      <c r="D6270" s="31">
        <v>-869.78300000000002</v>
      </c>
      <c r="E6270" s="28">
        <v>440.67399999999998</v>
      </c>
    </row>
    <row r="6271" spans="4:5" x14ac:dyDescent="0.25">
      <c r="D6271" s="31">
        <v>-869.76700000000005</v>
      </c>
      <c r="E6271" s="28">
        <v>440.74400000000003</v>
      </c>
    </row>
    <row r="6272" spans="4:5" x14ac:dyDescent="0.25">
      <c r="D6272" s="31">
        <v>-869.75099999999998</v>
      </c>
      <c r="E6272" s="28">
        <v>440.815</v>
      </c>
    </row>
    <row r="6273" spans="4:5" x14ac:dyDescent="0.25">
      <c r="D6273" s="31">
        <v>-869.73500000000001</v>
      </c>
      <c r="E6273" s="28">
        <v>440.88499999999999</v>
      </c>
    </row>
    <row r="6274" spans="4:5" x14ac:dyDescent="0.25">
      <c r="D6274" s="31">
        <v>-869.71900000000005</v>
      </c>
      <c r="E6274" s="28">
        <v>440.95499999999998</v>
      </c>
    </row>
    <row r="6275" spans="4:5" x14ac:dyDescent="0.25">
      <c r="D6275" s="31">
        <v>-869.70299999999997</v>
      </c>
      <c r="E6275" s="28">
        <v>441.02600000000001</v>
      </c>
    </row>
    <row r="6276" spans="4:5" x14ac:dyDescent="0.25">
      <c r="D6276" s="31">
        <v>-869.68700000000001</v>
      </c>
      <c r="E6276" s="28">
        <v>441.096</v>
      </c>
    </row>
    <row r="6277" spans="4:5" x14ac:dyDescent="0.25">
      <c r="D6277" s="31">
        <v>-869.67100000000005</v>
      </c>
      <c r="E6277" s="28">
        <v>441.166</v>
      </c>
    </row>
    <row r="6278" spans="4:5" x14ac:dyDescent="0.25">
      <c r="D6278" s="31">
        <v>-869.65499999999997</v>
      </c>
      <c r="E6278" s="28">
        <v>441.23700000000002</v>
      </c>
    </row>
    <row r="6279" spans="4:5" x14ac:dyDescent="0.25">
      <c r="D6279" s="31">
        <v>-869.63900000000001</v>
      </c>
      <c r="E6279" s="28">
        <v>441.30700000000002</v>
      </c>
    </row>
    <row r="6280" spans="4:5" x14ac:dyDescent="0.25">
      <c r="D6280" s="31">
        <v>-869.62300000000005</v>
      </c>
      <c r="E6280" s="28">
        <v>441.37700000000001</v>
      </c>
    </row>
    <row r="6281" spans="4:5" x14ac:dyDescent="0.25">
      <c r="D6281" s="31">
        <v>-869.60699999999997</v>
      </c>
      <c r="E6281" s="28">
        <v>441.447</v>
      </c>
    </row>
    <row r="6282" spans="4:5" x14ac:dyDescent="0.25">
      <c r="D6282" s="31">
        <v>-869.59100000000001</v>
      </c>
      <c r="E6282" s="28">
        <v>441.51799999999997</v>
      </c>
    </row>
    <row r="6283" spans="4:5" x14ac:dyDescent="0.25">
      <c r="D6283" s="31">
        <v>-869.57500000000005</v>
      </c>
      <c r="E6283" s="28">
        <v>441.58800000000002</v>
      </c>
    </row>
    <row r="6284" spans="4:5" x14ac:dyDescent="0.25">
      <c r="D6284" s="31">
        <v>-869.55899999999997</v>
      </c>
      <c r="E6284" s="28">
        <v>441.65800000000002</v>
      </c>
    </row>
    <row r="6285" spans="4:5" x14ac:dyDescent="0.25">
      <c r="D6285" s="31">
        <v>-869.54300000000001</v>
      </c>
      <c r="E6285" s="28">
        <v>441.72800000000001</v>
      </c>
    </row>
    <row r="6286" spans="4:5" x14ac:dyDescent="0.25">
      <c r="D6286" s="31">
        <v>-869.52700000000004</v>
      </c>
      <c r="E6286" s="28">
        <v>441.798</v>
      </c>
    </row>
    <row r="6287" spans="4:5" x14ac:dyDescent="0.25">
      <c r="D6287" s="31">
        <v>-869.51099999999997</v>
      </c>
      <c r="E6287" s="28">
        <v>441.86799999999999</v>
      </c>
    </row>
    <row r="6288" spans="4:5" x14ac:dyDescent="0.25">
      <c r="D6288" s="31">
        <v>-869.495</v>
      </c>
      <c r="E6288" s="28">
        <v>441.93799999999999</v>
      </c>
    </row>
    <row r="6289" spans="4:5" x14ac:dyDescent="0.25">
      <c r="D6289" s="31">
        <v>-869.47900000000004</v>
      </c>
      <c r="E6289" s="28">
        <v>442.00799999999998</v>
      </c>
    </row>
    <row r="6290" spans="4:5" x14ac:dyDescent="0.25">
      <c r="D6290" s="31">
        <v>-869.46299999999997</v>
      </c>
      <c r="E6290" s="28">
        <v>442.07799999999997</v>
      </c>
    </row>
    <row r="6291" spans="4:5" x14ac:dyDescent="0.25">
      <c r="D6291" s="31">
        <v>-869.447</v>
      </c>
      <c r="E6291" s="28">
        <v>442.14800000000002</v>
      </c>
    </row>
    <row r="6292" spans="4:5" x14ac:dyDescent="0.25">
      <c r="D6292" s="31">
        <v>-869.43100000000004</v>
      </c>
      <c r="E6292" s="28">
        <v>442.21800000000002</v>
      </c>
    </row>
    <row r="6293" spans="4:5" x14ac:dyDescent="0.25">
      <c r="D6293" s="31">
        <v>-869.41499999999996</v>
      </c>
      <c r="E6293" s="28">
        <v>442.28800000000001</v>
      </c>
    </row>
    <row r="6294" spans="4:5" x14ac:dyDescent="0.25">
      <c r="D6294" s="31">
        <v>-869.399</v>
      </c>
      <c r="E6294" s="28">
        <v>442.358</v>
      </c>
    </row>
    <row r="6295" spans="4:5" x14ac:dyDescent="0.25">
      <c r="D6295" s="31">
        <v>-869.38300000000004</v>
      </c>
      <c r="E6295" s="28">
        <v>442.428</v>
      </c>
    </row>
    <row r="6296" spans="4:5" x14ac:dyDescent="0.25">
      <c r="D6296" s="31">
        <v>-869.36699999999996</v>
      </c>
      <c r="E6296" s="28">
        <v>442.49799999999999</v>
      </c>
    </row>
    <row r="6297" spans="4:5" x14ac:dyDescent="0.25">
      <c r="D6297" s="31">
        <v>-869.351</v>
      </c>
      <c r="E6297" s="28">
        <v>442.56799999999998</v>
      </c>
    </row>
    <row r="6298" spans="4:5" x14ac:dyDescent="0.25">
      <c r="D6298" s="31">
        <v>-869.33500000000004</v>
      </c>
      <c r="E6298" s="28">
        <v>442.637</v>
      </c>
    </row>
    <row r="6299" spans="4:5" x14ac:dyDescent="0.25">
      <c r="D6299" s="31">
        <v>-869.31899999999996</v>
      </c>
      <c r="E6299" s="28">
        <v>442.70699999999999</v>
      </c>
    </row>
    <row r="6300" spans="4:5" x14ac:dyDescent="0.25">
      <c r="D6300" s="31">
        <v>-869.303</v>
      </c>
      <c r="E6300" s="28">
        <v>442.77699999999999</v>
      </c>
    </row>
    <row r="6301" spans="4:5" x14ac:dyDescent="0.25">
      <c r="D6301" s="31">
        <v>-869.28700000000003</v>
      </c>
      <c r="E6301" s="28">
        <v>442.84699999999998</v>
      </c>
    </row>
    <row r="6302" spans="4:5" x14ac:dyDescent="0.25">
      <c r="D6302" s="31">
        <v>-869.27099999999996</v>
      </c>
      <c r="E6302" s="28">
        <v>442.916</v>
      </c>
    </row>
    <row r="6303" spans="4:5" x14ac:dyDescent="0.25">
      <c r="D6303" s="31">
        <v>-869.255</v>
      </c>
      <c r="E6303" s="28">
        <v>442.98599999999999</v>
      </c>
    </row>
    <row r="6304" spans="4:5" x14ac:dyDescent="0.25">
      <c r="D6304" s="31">
        <v>-869.23900000000003</v>
      </c>
      <c r="E6304" s="28">
        <v>443.05599999999998</v>
      </c>
    </row>
    <row r="6305" spans="4:5" x14ac:dyDescent="0.25">
      <c r="D6305" s="31">
        <v>-869.22299999999996</v>
      </c>
      <c r="E6305" s="28">
        <v>443.125</v>
      </c>
    </row>
    <row r="6306" spans="4:5" x14ac:dyDescent="0.25">
      <c r="D6306" s="31">
        <v>-869.20699999999999</v>
      </c>
      <c r="E6306" s="28">
        <v>443.19499999999999</v>
      </c>
    </row>
    <row r="6307" spans="4:5" x14ac:dyDescent="0.25">
      <c r="D6307" s="31">
        <v>-869.19100000000003</v>
      </c>
      <c r="E6307" s="28">
        <v>443.26400000000001</v>
      </c>
    </row>
    <row r="6308" spans="4:5" x14ac:dyDescent="0.25">
      <c r="D6308" s="31">
        <v>-869.17499999999995</v>
      </c>
      <c r="E6308" s="28">
        <v>443.334</v>
      </c>
    </row>
    <row r="6309" spans="4:5" x14ac:dyDescent="0.25">
      <c r="D6309" s="31">
        <v>-869.15899999999999</v>
      </c>
      <c r="E6309" s="28">
        <v>443.404</v>
      </c>
    </row>
    <row r="6310" spans="4:5" x14ac:dyDescent="0.25">
      <c r="D6310" s="31">
        <v>-869.14300000000003</v>
      </c>
      <c r="E6310" s="28">
        <v>443.47300000000001</v>
      </c>
    </row>
    <row r="6311" spans="4:5" x14ac:dyDescent="0.25">
      <c r="D6311" s="31">
        <v>-869.12699999999995</v>
      </c>
      <c r="E6311" s="28">
        <v>443.54300000000001</v>
      </c>
    </row>
    <row r="6312" spans="4:5" x14ac:dyDescent="0.25">
      <c r="D6312" s="31">
        <v>-869.11099999999999</v>
      </c>
      <c r="E6312" s="28">
        <v>443.61200000000002</v>
      </c>
    </row>
    <row r="6313" spans="4:5" x14ac:dyDescent="0.25">
      <c r="D6313" s="31">
        <v>-869.09500000000003</v>
      </c>
      <c r="E6313" s="28">
        <v>443.68099999999998</v>
      </c>
    </row>
    <row r="6314" spans="4:5" x14ac:dyDescent="0.25">
      <c r="D6314" s="31">
        <v>-869.07899999999995</v>
      </c>
      <c r="E6314" s="28">
        <v>443.75099999999998</v>
      </c>
    </row>
    <row r="6315" spans="4:5" x14ac:dyDescent="0.25">
      <c r="D6315" s="31">
        <v>-869.06299999999999</v>
      </c>
      <c r="E6315" s="28">
        <v>443.82</v>
      </c>
    </row>
    <row r="6316" spans="4:5" x14ac:dyDescent="0.25">
      <c r="D6316" s="31">
        <v>-869.04700000000003</v>
      </c>
      <c r="E6316" s="28">
        <v>443.89</v>
      </c>
    </row>
    <row r="6317" spans="4:5" x14ac:dyDescent="0.25">
      <c r="D6317" s="31">
        <v>-869.03099999999995</v>
      </c>
      <c r="E6317" s="28">
        <v>443.959</v>
      </c>
    </row>
    <row r="6318" spans="4:5" x14ac:dyDescent="0.25">
      <c r="D6318" s="31">
        <v>-869.01599999999996</v>
      </c>
      <c r="E6318" s="28">
        <v>444.02800000000002</v>
      </c>
    </row>
    <row r="6319" spans="4:5" x14ac:dyDescent="0.25">
      <c r="D6319" s="31">
        <v>-869</v>
      </c>
      <c r="E6319" s="28">
        <v>444.09800000000001</v>
      </c>
    </row>
    <row r="6320" spans="4:5" x14ac:dyDescent="0.25">
      <c r="D6320" s="31">
        <v>-868.98400000000004</v>
      </c>
      <c r="E6320" s="28">
        <v>444.16699999999997</v>
      </c>
    </row>
    <row r="6321" spans="4:5" x14ac:dyDescent="0.25">
      <c r="D6321" s="31">
        <v>-868.96799999999996</v>
      </c>
      <c r="E6321" s="28">
        <v>444.23599999999999</v>
      </c>
    </row>
    <row r="6322" spans="4:5" x14ac:dyDescent="0.25">
      <c r="D6322" s="31">
        <v>-868.952</v>
      </c>
      <c r="E6322" s="28">
        <v>444.30500000000001</v>
      </c>
    </row>
    <row r="6323" spans="4:5" x14ac:dyDescent="0.25">
      <c r="D6323" s="31">
        <v>-868.93600000000004</v>
      </c>
      <c r="E6323" s="28">
        <v>444.37400000000002</v>
      </c>
    </row>
    <row r="6324" spans="4:5" x14ac:dyDescent="0.25">
      <c r="D6324" s="31">
        <v>-868.92</v>
      </c>
      <c r="E6324" s="28">
        <v>444.44400000000002</v>
      </c>
    </row>
    <row r="6325" spans="4:5" x14ac:dyDescent="0.25">
      <c r="D6325" s="31">
        <v>-868.904</v>
      </c>
      <c r="E6325" s="28">
        <v>444.51299999999998</v>
      </c>
    </row>
    <row r="6326" spans="4:5" x14ac:dyDescent="0.25">
      <c r="D6326" s="31">
        <v>-868.88800000000003</v>
      </c>
      <c r="E6326" s="28">
        <v>444.58199999999999</v>
      </c>
    </row>
    <row r="6327" spans="4:5" x14ac:dyDescent="0.25">
      <c r="D6327" s="31">
        <v>-868.87199999999996</v>
      </c>
      <c r="E6327" s="28">
        <v>444.65100000000001</v>
      </c>
    </row>
    <row r="6328" spans="4:5" x14ac:dyDescent="0.25">
      <c r="D6328" s="31">
        <v>-868.85599999999999</v>
      </c>
      <c r="E6328" s="28">
        <v>444.72</v>
      </c>
    </row>
    <row r="6329" spans="4:5" x14ac:dyDescent="0.25">
      <c r="D6329" s="31">
        <v>-868.84</v>
      </c>
      <c r="E6329" s="28">
        <v>444.78899999999999</v>
      </c>
    </row>
    <row r="6330" spans="4:5" x14ac:dyDescent="0.25">
      <c r="D6330" s="31">
        <v>-868.82399999999996</v>
      </c>
      <c r="E6330" s="28">
        <v>444.858</v>
      </c>
    </row>
    <row r="6331" spans="4:5" x14ac:dyDescent="0.25">
      <c r="D6331" s="31">
        <v>-868.80799999999999</v>
      </c>
      <c r="E6331" s="28">
        <v>444.92700000000002</v>
      </c>
    </row>
    <row r="6332" spans="4:5" x14ac:dyDescent="0.25">
      <c r="D6332" s="31">
        <v>-868.79200000000003</v>
      </c>
      <c r="E6332" s="28">
        <v>444.99599999999998</v>
      </c>
    </row>
    <row r="6333" spans="4:5" x14ac:dyDescent="0.25">
      <c r="D6333" s="31">
        <v>-868.77599999999995</v>
      </c>
      <c r="E6333" s="28">
        <v>445.065</v>
      </c>
    </row>
    <row r="6334" spans="4:5" x14ac:dyDescent="0.25">
      <c r="D6334" s="31">
        <v>-868.76</v>
      </c>
      <c r="E6334" s="28">
        <v>445.13400000000001</v>
      </c>
    </row>
    <row r="6335" spans="4:5" x14ac:dyDescent="0.25">
      <c r="D6335" s="31">
        <v>-868.74400000000003</v>
      </c>
      <c r="E6335" s="28">
        <v>445.20299999999997</v>
      </c>
    </row>
    <row r="6336" spans="4:5" x14ac:dyDescent="0.25">
      <c r="D6336" s="31">
        <v>-868.72799999999995</v>
      </c>
      <c r="E6336" s="28">
        <v>445.27199999999999</v>
      </c>
    </row>
    <row r="6337" spans="4:5" x14ac:dyDescent="0.25">
      <c r="D6337" s="31">
        <v>-868.71199999999999</v>
      </c>
      <c r="E6337" s="28">
        <v>445.34100000000001</v>
      </c>
    </row>
    <row r="6338" spans="4:5" x14ac:dyDescent="0.25">
      <c r="D6338" s="31">
        <v>-868.69600000000003</v>
      </c>
      <c r="E6338" s="28">
        <v>445.40899999999999</v>
      </c>
    </row>
    <row r="6339" spans="4:5" x14ac:dyDescent="0.25">
      <c r="D6339" s="31">
        <v>-868.68</v>
      </c>
      <c r="E6339" s="28">
        <v>445.47800000000001</v>
      </c>
    </row>
    <row r="6340" spans="4:5" x14ac:dyDescent="0.25">
      <c r="D6340" s="31">
        <v>-868.66399999999999</v>
      </c>
      <c r="E6340" s="28">
        <v>445.54700000000003</v>
      </c>
    </row>
    <row r="6341" spans="4:5" x14ac:dyDescent="0.25">
      <c r="D6341" s="31">
        <v>-868.64800000000002</v>
      </c>
      <c r="E6341" s="28">
        <v>445.61599999999999</v>
      </c>
    </row>
    <row r="6342" spans="4:5" x14ac:dyDescent="0.25">
      <c r="D6342" s="31">
        <v>-868.63199999999995</v>
      </c>
      <c r="E6342" s="28">
        <v>445.68400000000003</v>
      </c>
    </row>
    <row r="6343" spans="4:5" x14ac:dyDescent="0.25">
      <c r="D6343" s="31">
        <v>-868.61599999999999</v>
      </c>
      <c r="E6343" s="28">
        <v>445.75299999999999</v>
      </c>
    </row>
    <row r="6344" spans="4:5" x14ac:dyDescent="0.25">
      <c r="D6344" s="31">
        <v>-868.6</v>
      </c>
      <c r="E6344" s="28">
        <v>445.822</v>
      </c>
    </row>
    <row r="6345" spans="4:5" x14ac:dyDescent="0.25">
      <c r="D6345" s="31">
        <v>-868.58399999999995</v>
      </c>
      <c r="E6345" s="28">
        <v>445.89</v>
      </c>
    </row>
    <row r="6346" spans="4:5" x14ac:dyDescent="0.25">
      <c r="D6346" s="31">
        <v>-868.56799999999998</v>
      </c>
      <c r="E6346" s="28">
        <v>445.959</v>
      </c>
    </row>
    <row r="6347" spans="4:5" x14ac:dyDescent="0.25">
      <c r="D6347" s="31">
        <v>-868.55200000000002</v>
      </c>
      <c r="E6347" s="28">
        <v>446.02800000000002</v>
      </c>
    </row>
    <row r="6348" spans="4:5" x14ac:dyDescent="0.25">
      <c r="D6348" s="31">
        <v>-868.53599999999994</v>
      </c>
      <c r="E6348" s="28">
        <v>446.096</v>
      </c>
    </row>
    <row r="6349" spans="4:5" x14ac:dyDescent="0.25">
      <c r="D6349" s="31">
        <v>-868.52</v>
      </c>
      <c r="E6349" s="28">
        <v>446.16500000000002</v>
      </c>
    </row>
    <row r="6350" spans="4:5" x14ac:dyDescent="0.25">
      <c r="D6350" s="31">
        <v>-868.50400000000002</v>
      </c>
      <c r="E6350" s="28">
        <v>446.233</v>
      </c>
    </row>
    <row r="6351" spans="4:5" x14ac:dyDescent="0.25">
      <c r="D6351" s="31">
        <v>-868.48800000000006</v>
      </c>
      <c r="E6351" s="28">
        <v>446.30200000000002</v>
      </c>
    </row>
    <row r="6352" spans="4:5" x14ac:dyDescent="0.25">
      <c r="D6352" s="31">
        <v>-868.47199999999998</v>
      </c>
      <c r="E6352" s="28">
        <v>446.37</v>
      </c>
    </row>
    <row r="6353" spans="4:5" x14ac:dyDescent="0.25">
      <c r="D6353" s="31">
        <v>-868.45600000000002</v>
      </c>
      <c r="E6353" s="28">
        <v>446.43900000000002</v>
      </c>
    </row>
    <row r="6354" spans="4:5" x14ac:dyDescent="0.25">
      <c r="D6354" s="31">
        <v>-868.44</v>
      </c>
      <c r="E6354" s="28">
        <v>446.50700000000001</v>
      </c>
    </row>
    <row r="6355" spans="4:5" x14ac:dyDescent="0.25">
      <c r="D6355" s="31">
        <v>-868.42399999999998</v>
      </c>
      <c r="E6355" s="28">
        <v>446.57600000000002</v>
      </c>
    </row>
    <row r="6356" spans="4:5" x14ac:dyDescent="0.25">
      <c r="D6356" s="31">
        <v>-868.40800000000002</v>
      </c>
      <c r="E6356" s="28">
        <v>446.64400000000001</v>
      </c>
    </row>
    <row r="6357" spans="4:5" x14ac:dyDescent="0.25">
      <c r="D6357" s="31">
        <v>-868.39200000000005</v>
      </c>
      <c r="E6357" s="28">
        <v>446.71199999999999</v>
      </c>
    </row>
    <row r="6358" spans="4:5" x14ac:dyDescent="0.25">
      <c r="D6358" s="31">
        <v>-868.37599999999998</v>
      </c>
      <c r="E6358" s="28">
        <v>446.78100000000001</v>
      </c>
    </row>
    <row r="6359" spans="4:5" x14ac:dyDescent="0.25">
      <c r="D6359" s="31">
        <v>-868.36</v>
      </c>
      <c r="E6359" s="28">
        <v>446.84899999999999</v>
      </c>
    </row>
    <row r="6360" spans="4:5" x14ac:dyDescent="0.25">
      <c r="D6360" s="31">
        <v>-868.34400000000005</v>
      </c>
      <c r="E6360" s="28">
        <v>446.91699999999997</v>
      </c>
    </row>
    <row r="6361" spans="4:5" x14ac:dyDescent="0.25">
      <c r="D6361" s="31">
        <v>-868.32799999999997</v>
      </c>
      <c r="E6361" s="28">
        <v>446.98500000000001</v>
      </c>
    </row>
    <row r="6362" spans="4:5" x14ac:dyDescent="0.25">
      <c r="D6362" s="31">
        <v>-868.31200000000001</v>
      </c>
      <c r="E6362" s="28">
        <v>447.05399999999997</v>
      </c>
    </row>
    <row r="6363" spans="4:5" x14ac:dyDescent="0.25">
      <c r="D6363" s="31">
        <v>-868.29600000000005</v>
      </c>
      <c r="E6363" s="28">
        <v>447.12200000000001</v>
      </c>
    </row>
    <row r="6364" spans="4:5" x14ac:dyDescent="0.25">
      <c r="D6364" s="31">
        <v>-868.28</v>
      </c>
      <c r="E6364" s="28">
        <v>447.19</v>
      </c>
    </row>
    <row r="6365" spans="4:5" x14ac:dyDescent="0.25">
      <c r="D6365" s="31">
        <v>-868.26400000000001</v>
      </c>
      <c r="E6365" s="28">
        <v>447.25799999999998</v>
      </c>
    </row>
    <row r="6366" spans="4:5" x14ac:dyDescent="0.25">
      <c r="D6366" s="31">
        <v>-868.24800000000005</v>
      </c>
      <c r="E6366" s="28">
        <v>447.32600000000002</v>
      </c>
    </row>
    <row r="6367" spans="4:5" x14ac:dyDescent="0.25">
      <c r="D6367" s="31">
        <v>-868.23199999999997</v>
      </c>
      <c r="E6367" s="28">
        <v>447.39400000000001</v>
      </c>
    </row>
    <row r="6368" spans="4:5" x14ac:dyDescent="0.25">
      <c r="D6368" s="31">
        <v>-868.21600000000001</v>
      </c>
      <c r="E6368" s="28">
        <v>447.46300000000002</v>
      </c>
    </row>
    <row r="6369" spans="4:5" x14ac:dyDescent="0.25">
      <c r="D6369" s="31">
        <v>-868.2</v>
      </c>
      <c r="E6369" s="28">
        <v>447.53100000000001</v>
      </c>
    </row>
    <row r="6370" spans="4:5" x14ac:dyDescent="0.25">
      <c r="D6370" s="31">
        <v>-868.18399999999997</v>
      </c>
      <c r="E6370" s="28">
        <v>447.59899999999999</v>
      </c>
    </row>
    <row r="6371" spans="4:5" x14ac:dyDescent="0.25">
      <c r="D6371" s="31">
        <v>-868.16800000000001</v>
      </c>
      <c r="E6371" s="28">
        <v>447.66699999999997</v>
      </c>
    </row>
    <row r="6372" spans="4:5" x14ac:dyDescent="0.25">
      <c r="D6372" s="31">
        <v>-868.15200000000004</v>
      </c>
      <c r="E6372" s="28">
        <v>447.73500000000001</v>
      </c>
    </row>
    <row r="6373" spans="4:5" x14ac:dyDescent="0.25">
      <c r="D6373" s="31">
        <v>-868.13599999999997</v>
      </c>
      <c r="E6373" s="28">
        <v>447.80200000000002</v>
      </c>
    </row>
    <row r="6374" spans="4:5" x14ac:dyDescent="0.25">
      <c r="D6374" s="31">
        <v>-868.12</v>
      </c>
      <c r="E6374" s="28">
        <v>447.87</v>
      </c>
    </row>
    <row r="6375" spans="4:5" x14ac:dyDescent="0.25">
      <c r="D6375" s="31">
        <v>-868.10400000000004</v>
      </c>
      <c r="E6375" s="28">
        <v>447.93799999999999</v>
      </c>
    </row>
    <row r="6376" spans="4:5" x14ac:dyDescent="0.25">
      <c r="D6376" s="31">
        <v>-868.08799999999997</v>
      </c>
      <c r="E6376" s="28">
        <v>448.00599999999997</v>
      </c>
    </row>
    <row r="6377" spans="4:5" x14ac:dyDescent="0.25">
      <c r="D6377" s="31">
        <v>-868.072</v>
      </c>
      <c r="E6377" s="28">
        <v>448.07400000000001</v>
      </c>
    </row>
    <row r="6378" spans="4:5" x14ac:dyDescent="0.25">
      <c r="D6378" s="31">
        <v>-868.05600000000004</v>
      </c>
      <c r="E6378" s="28">
        <v>448.142</v>
      </c>
    </row>
    <row r="6379" spans="4:5" x14ac:dyDescent="0.25">
      <c r="D6379" s="31">
        <v>-868.04</v>
      </c>
      <c r="E6379" s="28">
        <v>448.21</v>
      </c>
    </row>
    <row r="6380" spans="4:5" x14ac:dyDescent="0.25">
      <c r="D6380" s="31">
        <v>-868.024</v>
      </c>
      <c r="E6380" s="28">
        <v>448.27800000000002</v>
      </c>
    </row>
    <row r="6381" spans="4:5" x14ac:dyDescent="0.25">
      <c r="D6381" s="31">
        <v>-868.00800000000004</v>
      </c>
      <c r="E6381" s="28">
        <v>448.34500000000003</v>
      </c>
    </row>
    <row r="6382" spans="4:5" x14ac:dyDescent="0.25">
      <c r="D6382" s="31">
        <v>-867.99199999999996</v>
      </c>
      <c r="E6382" s="28">
        <v>448.41300000000001</v>
      </c>
    </row>
    <row r="6383" spans="4:5" x14ac:dyDescent="0.25">
      <c r="D6383" s="31">
        <v>-867.976</v>
      </c>
      <c r="E6383" s="28">
        <v>448.48099999999999</v>
      </c>
    </row>
    <row r="6384" spans="4:5" x14ac:dyDescent="0.25">
      <c r="D6384" s="31">
        <v>-867.96</v>
      </c>
      <c r="E6384" s="28">
        <v>448.548</v>
      </c>
    </row>
    <row r="6385" spans="4:5" x14ac:dyDescent="0.25">
      <c r="D6385" s="31">
        <v>-867.94399999999996</v>
      </c>
      <c r="E6385" s="28">
        <v>448.61599999999999</v>
      </c>
    </row>
    <row r="6386" spans="4:5" x14ac:dyDescent="0.25">
      <c r="D6386" s="31">
        <v>-867.928</v>
      </c>
      <c r="E6386" s="28">
        <v>448.68400000000003</v>
      </c>
    </row>
    <row r="6387" spans="4:5" x14ac:dyDescent="0.25">
      <c r="D6387" s="31">
        <v>-867.91200000000003</v>
      </c>
      <c r="E6387" s="28">
        <v>448.75099999999998</v>
      </c>
    </row>
    <row r="6388" spans="4:5" x14ac:dyDescent="0.25">
      <c r="D6388" s="31">
        <v>-867.89599999999996</v>
      </c>
      <c r="E6388" s="28">
        <v>448.81900000000002</v>
      </c>
    </row>
    <row r="6389" spans="4:5" x14ac:dyDescent="0.25">
      <c r="D6389" s="31">
        <v>-867.88</v>
      </c>
      <c r="E6389" s="28">
        <v>448.88600000000002</v>
      </c>
    </row>
    <row r="6390" spans="4:5" x14ac:dyDescent="0.25">
      <c r="D6390" s="31">
        <v>-867.86400000000003</v>
      </c>
      <c r="E6390" s="28">
        <v>448.95400000000001</v>
      </c>
    </row>
    <row r="6391" spans="4:5" x14ac:dyDescent="0.25">
      <c r="D6391" s="31">
        <v>-867.84799999999996</v>
      </c>
      <c r="E6391" s="28">
        <v>449.02199999999999</v>
      </c>
    </row>
    <row r="6392" spans="4:5" x14ac:dyDescent="0.25">
      <c r="D6392" s="31">
        <v>-867.83199999999999</v>
      </c>
      <c r="E6392" s="28">
        <v>449.089</v>
      </c>
    </row>
    <row r="6393" spans="4:5" x14ac:dyDescent="0.25">
      <c r="D6393" s="31">
        <v>-867.81600000000003</v>
      </c>
      <c r="E6393" s="28">
        <v>449.15600000000001</v>
      </c>
    </row>
    <row r="6394" spans="4:5" x14ac:dyDescent="0.25">
      <c r="D6394" s="31">
        <v>-867.8</v>
      </c>
      <c r="E6394" s="28">
        <v>449.22399999999999</v>
      </c>
    </row>
    <row r="6395" spans="4:5" x14ac:dyDescent="0.25">
      <c r="D6395" s="31">
        <v>-867.78399999999999</v>
      </c>
      <c r="E6395" s="28">
        <v>449.291</v>
      </c>
    </row>
    <row r="6396" spans="4:5" x14ac:dyDescent="0.25">
      <c r="D6396" s="31">
        <v>-867.76800000000003</v>
      </c>
      <c r="E6396" s="28">
        <v>449.35899999999998</v>
      </c>
    </row>
    <row r="6397" spans="4:5" x14ac:dyDescent="0.25">
      <c r="D6397" s="31">
        <v>-867.75199999999995</v>
      </c>
      <c r="E6397" s="28">
        <v>449.42599999999999</v>
      </c>
    </row>
    <row r="6398" spans="4:5" x14ac:dyDescent="0.25">
      <c r="D6398" s="31">
        <v>-867.73599999999999</v>
      </c>
      <c r="E6398" s="28">
        <v>449.49299999999999</v>
      </c>
    </row>
    <row r="6399" spans="4:5" x14ac:dyDescent="0.25">
      <c r="D6399" s="31">
        <v>-867.72</v>
      </c>
      <c r="E6399" s="28">
        <v>449.56099999999998</v>
      </c>
    </row>
    <row r="6400" spans="4:5" x14ac:dyDescent="0.25">
      <c r="D6400" s="31">
        <v>-867.70399999999995</v>
      </c>
      <c r="E6400" s="28">
        <v>449.62799999999999</v>
      </c>
    </row>
    <row r="6401" spans="4:5" x14ac:dyDescent="0.25">
      <c r="D6401" s="31">
        <v>-867.68799999999999</v>
      </c>
      <c r="E6401" s="28">
        <v>449.69499999999999</v>
      </c>
    </row>
    <row r="6402" spans="4:5" x14ac:dyDescent="0.25">
      <c r="D6402" s="31">
        <v>-867.67200000000003</v>
      </c>
      <c r="E6402" s="28">
        <v>449.762</v>
      </c>
    </row>
    <row r="6403" spans="4:5" x14ac:dyDescent="0.25">
      <c r="D6403" s="31">
        <v>-867.65599999999995</v>
      </c>
      <c r="E6403" s="28">
        <v>449.83</v>
      </c>
    </row>
    <row r="6404" spans="4:5" x14ac:dyDescent="0.25">
      <c r="D6404" s="31">
        <v>-867.64</v>
      </c>
      <c r="E6404" s="28">
        <v>449.89699999999999</v>
      </c>
    </row>
    <row r="6405" spans="4:5" x14ac:dyDescent="0.25">
      <c r="D6405" s="31">
        <v>-867.62400000000002</v>
      </c>
      <c r="E6405" s="28">
        <v>449.964</v>
      </c>
    </row>
    <row r="6406" spans="4:5" x14ac:dyDescent="0.25">
      <c r="D6406" s="31">
        <v>-867.60799999999995</v>
      </c>
      <c r="E6406" s="28">
        <v>450.03100000000001</v>
      </c>
    </row>
    <row r="6407" spans="4:5" x14ac:dyDescent="0.25">
      <c r="D6407" s="31">
        <v>-867.59199999999998</v>
      </c>
      <c r="E6407" s="28">
        <v>450.09800000000001</v>
      </c>
    </row>
    <row r="6408" spans="4:5" x14ac:dyDescent="0.25">
      <c r="D6408" s="31">
        <v>-867.57600000000002</v>
      </c>
      <c r="E6408" s="28">
        <v>450.16500000000002</v>
      </c>
    </row>
    <row r="6409" spans="4:5" x14ac:dyDescent="0.25">
      <c r="D6409" s="31">
        <v>-867.56</v>
      </c>
      <c r="E6409" s="28">
        <v>450.23200000000003</v>
      </c>
    </row>
    <row r="6410" spans="4:5" x14ac:dyDescent="0.25">
      <c r="D6410" s="31">
        <v>-867.54399999999998</v>
      </c>
      <c r="E6410" s="28">
        <v>450.29899999999998</v>
      </c>
    </row>
    <row r="6411" spans="4:5" x14ac:dyDescent="0.25">
      <c r="D6411" s="31">
        <v>-867.52800000000002</v>
      </c>
      <c r="E6411" s="28">
        <v>450.36599999999999</v>
      </c>
    </row>
    <row r="6412" spans="4:5" x14ac:dyDescent="0.25">
      <c r="D6412" s="31">
        <v>-867.51199999999994</v>
      </c>
      <c r="E6412" s="28">
        <v>450.43299999999999</v>
      </c>
    </row>
    <row r="6413" spans="4:5" x14ac:dyDescent="0.25">
      <c r="D6413" s="31">
        <v>-867.49599999999998</v>
      </c>
      <c r="E6413" s="28">
        <v>450.5</v>
      </c>
    </row>
    <row r="6414" spans="4:5" x14ac:dyDescent="0.25">
      <c r="D6414" s="31">
        <v>-867.48</v>
      </c>
      <c r="E6414" s="28">
        <v>450.56700000000001</v>
      </c>
    </row>
    <row r="6415" spans="4:5" x14ac:dyDescent="0.25">
      <c r="D6415" s="31">
        <v>-867.46400000000006</v>
      </c>
      <c r="E6415" s="28">
        <v>450.63400000000001</v>
      </c>
    </row>
    <row r="6416" spans="4:5" x14ac:dyDescent="0.25">
      <c r="D6416" s="31">
        <v>-867.44799999999998</v>
      </c>
      <c r="E6416" s="28">
        <v>450.70100000000002</v>
      </c>
    </row>
    <row r="6417" spans="4:5" x14ac:dyDescent="0.25">
      <c r="D6417" s="31">
        <v>-867.43200000000002</v>
      </c>
      <c r="E6417" s="28">
        <v>450.76799999999997</v>
      </c>
    </row>
    <row r="6418" spans="4:5" x14ac:dyDescent="0.25">
      <c r="D6418" s="31">
        <v>-867.41600000000005</v>
      </c>
      <c r="E6418" s="28">
        <v>450.83499999999998</v>
      </c>
    </row>
    <row r="6419" spans="4:5" x14ac:dyDescent="0.25">
      <c r="D6419" s="31">
        <v>-867.4</v>
      </c>
      <c r="E6419" s="28">
        <v>450.90199999999999</v>
      </c>
    </row>
    <row r="6420" spans="4:5" x14ac:dyDescent="0.25">
      <c r="D6420" s="31">
        <v>-867.38400000000001</v>
      </c>
      <c r="E6420" s="28">
        <v>450.96899999999999</v>
      </c>
    </row>
    <row r="6421" spans="4:5" x14ac:dyDescent="0.25">
      <c r="D6421" s="31">
        <v>-867.36800000000005</v>
      </c>
      <c r="E6421" s="28">
        <v>451.03500000000003</v>
      </c>
    </row>
    <row r="6422" spans="4:5" x14ac:dyDescent="0.25">
      <c r="D6422" s="31">
        <v>-867.35199999999998</v>
      </c>
      <c r="E6422" s="28">
        <v>451.10199999999998</v>
      </c>
    </row>
    <row r="6423" spans="4:5" x14ac:dyDescent="0.25">
      <c r="D6423" s="31">
        <v>-867.33600000000001</v>
      </c>
      <c r="E6423" s="28">
        <v>451.16899999999998</v>
      </c>
    </row>
    <row r="6424" spans="4:5" x14ac:dyDescent="0.25">
      <c r="D6424" s="31">
        <v>-867.32</v>
      </c>
      <c r="E6424" s="28">
        <v>451.23500000000001</v>
      </c>
    </row>
    <row r="6425" spans="4:5" x14ac:dyDescent="0.25">
      <c r="D6425" s="31">
        <v>-867.30399999999997</v>
      </c>
      <c r="E6425" s="28">
        <v>451.30200000000002</v>
      </c>
    </row>
    <row r="6426" spans="4:5" x14ac:dyDescent="0.25">
      <c r="D6426" s="31">
        <v>-867.28800000000001</v>
      </c>
      <c r="E6426" s="28">
        <v>451.36900000000003</v>
      </c>
    </row>
    <row r="6427" spans="4:5" x14ac:dyDescent="0.25">
      <c r="D6427" s="31">
        <v>-867.27200000000005</v>
      </c>
      <c r="E6427" s="28">
        <v>451.435</v>
      </c>
    </row>
    <row r="6428" spans="4:5" x14ac:dyDescent="0.25">
      <c r="D6428" s="31">
        <v>-867.25599999999997</v>
      </c>
      <c r="E6428" s="28">
        <v>451.50200000000001</v>
      </c>
    </row>
    <row r="6429" spans="4:5" x14ac:dyDescent="0.25">
      <c r="D6429" s="31">
        <v>-867.24</v>
      </c>
      <c r="E6429" s="28">
        <v>451.56799999999998</v>
      </c>
    </row>
    <row r="6430" spans="4:5" x14ac:dyDescent="0.25">
      <c r="D6430" s="31">
        <v>-867.22400000000005</v>
      </c>
      <c r="E6430" s="28">
        <v>451.63499999999999</v>
      </c>
    </row>
    <row r="6431" spans="4:5" x14ac:dyDescent="0.25">
      <c r="D6431" s="31">
        <v>-867.20799999999997</v>
      </c>
      <c r="E6431" s="28">
        <v>451.702</v>
      </c>
    </row>
    <row r="6432" spans="4:5" x14ac:dyDescent="0.25">
      <c r="D6432" s="31">
        <v>-867.19299999999998</v>
      </c>
      <c r="E6432" s="28">
        <v>451.76799999999997</v>
      </c>
    </row>
    <row r="6433" spans="4:5" x14ac:dyDescent="0.25">
      <c r="D6433" s="31">
        <v>-867.17700000000002</v>
      </c>
      <c r="E6433" s="28">
        <v>451.834</v>
      </c>
    </row>
    <row r="6434" spans="4:5" x14ac:dyDescent="0.25">
      <c r="D6434" s="31">
        <v>-867.16099999999994</v>
      </c>
      <c r="E6434" s="28">
        <v>451.90100000000001</v>
      </c>
    </row>
    <row r="6435" spans="4:5" x14ac:dyDescent="0.25">
      <c r="D6435" s="31">
        <v>-867.14499999999998</v>
      </c>
      <c r="E6435" s="28">
        <v>451.96699999999998</v>
      </c>
    </row>
    <row r="6436" spans="4:5" x14ac:dyDescent="0.25">
      <c r="D6436" s="31">
        <v>-867.12900000000002</v>
      </c>
      <c r="E6436" s="28">
        <v>452.03399999999999</v>
      </c>
    </row>
    <row r="6437" spans="4:5" x14ac:dyDescent="0.25">
      <c r="D6437" s="31">
        <v>-867.11300000000006</v>
      </c>
      <c r="E6437" s="28">
        <v>452.1</v>
      </c>
    </row>
    <row r="6438" spans="4:5" x14ac:dyDescent="0.25">
      <c r="D6438" s="31">
        <v>-867.09699999999998</v>
      </c>
      <c r="E6438" s="28">
        <v>452.166</v>
      </c>
    </row>
    <row r="6439" spans="4:5" x14ac:dyDescent="0.25">
      <c r="D6439" s="31">
        <v>-867.08100000000002</v>
      </c>
      <c r="E6439" s="28">
        <v>452.233</v>
      </c>
    </row>
    <row r="6440" spans="4:5" x14ac:dyDescent="0.25">
      <c r="D6440" s="31">
        <v>-867.06500000000005</v>
      </c>
      <c r="E6440" s="28">
        <v>452.29899999999998</v>
      </c>
    </row>
    <row r="6441" spans="4:5" x14ac:dyDescent="0.25">
      <c r="D6441" s="31">
        <v>-867.04899999999998</v>
      </c>
      <c r="E6441" s="28">
        <v>452.36500000000001</v>
      </c>
    </row>
    <row r="6442" spans="4:5" x14ac:dyDescent="0.25">
      <c r="D6442" s="31">
        <v>-867.03300000000002</v>
      </c>
      <c r="E6442" s="28">
        <v>452.43200000000002</v>
      </c>
    </row>
    <row r="6443" spans="4:5" x14ac:dyDescent="0.25">
      <c r="D6443" s="31">
        <v>-867.01700000000005</v>
      </c>
      <c r="E6443" s="28">
        <v>452.49799999999999</v>
      </c>
    </row>
    <row r="6444" spans="4:5" x14ac:dyDescent="0.25">
      <c r="D6444" s="31">
        <v>-867.00099999999998</v>
      </c>
      <c r="E6444" s="28">
        <v>452.56400000000002</v>
      </c>
    </row>
    <row r="6445" spans="4:5" x14ac:dyDescent="0.25">
      <c r="D6445" s="31">
        <v>-866.98500000000001</v>
      </c>
      <c r="E6445" s="28">
        <v>452.63</v>
      </c>
    </row>
    <row r="6446" spans="4:5" x14ac:dyDescent="0.25">
      <c r="D6446" s="31">
        <v>-866.96900000000005</v>
      </c>
      <c r="E6446" s="28">
        <v>452.69600000000003</v>
      </c>
    </row>
    <row r="6447" spans="4:5" x14ac:dyDescent="0.25">
      <c r="D6447" s="31">
        <v>-866.95299999999997</v>
      </c>
      <c r="E6447" s="28">
        <v>452.762</v>
      </c>
    </row>
    <row r="6448" spans="4:5" x14ac:dyDescent="0.25">
      <c r="D6448" s="31">
        <v>-866.93700000000001</v>
      </c>
      <c r="E6448" s="28">
        <v>452.82799999999997</v>
      </c>
    </row>
    <row r="6449" spans="4:5" x14ac:dyDescent="0.25">
      <c r="D6449" s="31">
        <v>-866.92100000000005</v>
      </c>
      <c r="E6449" s="28">
        <v>452.89400000000001</v>
      </c>
    </row>
    <row r="6450" spans="4:5" x14ac:dyDescent="0.25">
      <c r="D6450" s="31">
        <v>-866.90499999999997</v>
      </c>
      <c r="E6450" s="28">
        <v>452.96100000000001</v>
      </c>
    </row>
    <row r="6451" spans="4:5" x14ac:dyDescent="0.25">
      <c r="D6451" s="31">
        <v>-866.88900000000001</v>
      </c>
      <c r="E6451" s="28">
        <v>453.02699999999999</v>
      </c>
    </row>
    <row r="6452" spans="4:5" x14ac:dyDescent="0.25">
      <c r="D6452" s="31">
        <v>-866.87300000000005</v>
      </c>
      <c r="E6452" s="28">
        <v>453.09199999999998</v>
      </c>
    </row>
    <row r="6453" spans="4:5" x14ac:dyDescent="0.25">
      <c r="D6453" s="31">
        <v>-866.85699999999997</v>
      </c>
      <c r="E6453" s="28">
        <v>453.15800000000002</v>
      </c>
    </row>
    <row r="6454" spans="4:5" x14ac:dyDescent="0.25">
      <c r="D6454" s="31">
        <v>-866.84100000000001</v>
      </c>
      <c r="E6454" s="28">
        <v>453.22399999999999</v>
      </c>
    </row>
    <row r="6455" spans="4:5" x14ac:dyDescent="0.25">
      <c r="D6455" s="31">
        <v>-866.82500000000005</v>
      </c>
      <c r="E6455" s="28">
        <v>453.29</v>
      </c>
    </row>
    <row r="6456" spans="4:5" x14ac:dyDescent="0.25">
      <c r="D6456" s="31">
        <v>-866.80899999999997</v>
      </c>
      <c r="E6456" s="28">
        <v>453.35599999999999</v>
      </c>
    </row>
    <row r="6457" spans="4:5" x14ac:dyDescent="0.25">
      <c r="D6457" s="31">
        <v>-866.79300000000001</v>
      </c>
      <c r="E6457" s="28">
        <v>453.42200000000003</v>
      </c>
    </row>
    <row r="6458" spans="4:5" x14ac:dyDescent="0.25">
      <c r="D6458" s="31">
        <v>-866.77700000000004</v>
      </c>
      <c r="E6458" s="28">
        <v>453.488</v>
      </c>
    </row>
    <row r="6459" spans="4:5" x14ac:dyDescent="0.25">
      <c r="D6459" s="31">
        <v>-866.76099999999997</v>
      </c>
      <c r="E6459" s="28">
        <v>453.55399999999997</v>
      </c>
    </row>
    <row r="6460" spans="4:5" x14ac:dyDescent="0.25">
      <c r="D6460" s="31">
        <v>-866.745</v>
      </c>
      <c r="E6460" s="28">
        <v>453.62</v>
      </c>
    </row>
    <row r="6461" spans="4:5" x14ac:dyDescent="0.25">
      <c r="D6461" s="31">
        <v>-866.72900000000004</v>
      </c>
      <c r="E6461" s="28">
        <v>453.685</v>
      </c>
    </row>
    <row r="6462" spans="4:5" x14ac:dyDescent="0.25">
      <c r="D6462" s="31">
        <v>-866.71299999999997</v>
      </c>
      <c r="E6462" s="28">
        <v>453.75099999999998</v>
      </c>
    </row>
    <row r="6463" spans="4:5" x14ac:dyDescent="0.25">
      <c r="D6463" s="31">
        <v>-866.697</v>
      </c>
      <c r="E6463" s="28">
        <v>453.81700000000001</v>
      </c>
    </row>
    <row r="6464" spans="4:5" x14ac:dyDescent="0.25">
      <c r="D6464" s="31">
        <v>-866.68100000000004</v>
      </c>
      <c r="E6464" s="28">
        <v>453.88200000000001</v>
      </c>
    </row>
    <row r="6465" spans="4:5" x14ac:dyDescent="0.25">
      <c r="D6465" s="31">
        <v>-866.66499999999996</v>
      </c>
      <c r="E6465" s="28">
        <v>453.94799999999998</v>
      </c>
    </row>
    <row r="6466" spans="4:5" x14ac:dyDescent="0.25">
      <c r="D6466" s="31">
        <v>-866.649</v>
      </c>
      <c r="E6466" s="28">
        <v>454.01400000000001</v>
      </c>
    </row>
    <row r="6467" spans="4:5" x14ac:dyDescent="0.25">
      <c r="D6467" s="31">
        <v>-866.63300000000004</v>
      </c>
      <c r="E6467" s="28">
        <v>454.07900000000001</v>
      </c>
    </row>
    <row r="6468" spans="4:5" x14ac:dyDescent="0.25">
      <c r="D6468" s="31">
        <v>-866.61699999999996</v>
      </c>
      <c r="E6468" s="28">
        <v>454.14499999999998</v>
      </c>
    </row>
    <row r="6469" spans="4:5" x14ac:dyDescent="0.25">
      <c r="D6469" s="31">
        <v>-866.601</v>
      </c>
      <c r="E6469" s="28">
        <v>454.21</v>
      </c>
    </row>
    <row r="6470" spans="4:5" x14ac:dyDescent="0.25">
      <c r="D6470" s="31">
        <v>-866.58500000000004</v>
      </c>
      <c r="E6470" s="28">
        <v>454.27600000000001</v>
      </c>
    </row>
    <row r="6471" spans="4:5" x14ac:dyDescent="0.25">
      <c r="D6471" s="31">
        <v>-866.56899999999996</v>
      </c>
      <c r="E6471" s="28">
        <v>454.34199999999998</v>
      </c>
    </row>
    <row r="6472" spans="4:5" x14ac:dyDescent="0.25">
      <c r="D6472" s="31">
        <v>-866.553</v>
      </c>
      <c r="E6472" s="28">
        <v>454.40699999999998</v>
      </c>
    </row>
    <row r="6473" spans="4:5" x14ac:dyDescent="0.25">
      <c r="D6473" s="31">
        <v>-866.53700000000003</v>
      </c>
      <c r="E6473" s="28">
        <v>454.47199999999998</v>
      </c>
    </row>
    <row r="6474" spans="4:5" x14ac:dyDescent="0.25">
      <c r="D6474" s="31">
        <v>-866.52099999999996</v>
      </c>
      <c r="E6474" s="28">
        <v>454.53800000000001</v>
      </c>
    </row>
    <row r="6475" spans="4:5" x14ac:dyDescent="0.25">
      <c r="D6475" s="31">
        <v>-866.505</v>
      </c>
      <c r="E6475" s="28">
        <v>454.60300000000001</v>
      </c>
    </row>
    <row r="6476" spans="4:5" x14ac:dyDescent="0.25">
      <c r="D6476" s="31">
        <v>-866.48900000000003</v>
      </c>
      <c r="E6476" s="28">
        <v>454.66899999999998</v>
      </c>
    </row>
    <row r="6477" spans="4:5" x14ac:dyDescent="0.25">
      <c r="D6477" s="31">
        <v>-866.47299999999996</v>
      </c>
      <c r="E6477" s="28">
        <v>454.73399999999998</v>
      </c>
    </row>
    <row r="6478" spans="4:5" x14ac:dyDescent="0.25">
      <c r="D6478" s="31">
        <v>-866.45699999999999</v>
      </c>
      <c r="E6478" s="28">
        <v>454.79899999999998</v>
      </c>
    </row>
    <row r="6479" spans="4:5" x14ac:dyDescent="0.25">
      <c r="D6479" s="31">
        <v>-866.44100000000003</v>
      </c>
      <c r="E6479" s="28">
        <v>454.86500000000001</v>
      </c>
    </row>
    <row r="6480" spans="4:5" x14ac:dyDescent="0.25">
      <c r="D6480" s="31">
        <v>-866.42499999999995</v>
      </c>
      <c r="E6480" s="28">
        <v>454.93</v>
      </c>
    </row>
    <row r="6481" spans="4:5" x14ac:dyDescent="0.25">
      <c r="D6481" s="31">
        <v>-866.40899999999999</v>
      </c>
      <c r="E6481" s="28">
        <v>454.995</v>
      </c>
    </row>
    <row r="6482" spans="4:5" x14ac:dyDescent="0.25">
      <c r="D6482" s="31">
        <v>-866.39300000000003</v>
      </c>
      <c r="E6482" s="28">
        <v>455.06</v>
      </c>
    </row>
    <row r="6483" spans="4:5" x14ac:dyDescent="0.25">
      <c r="D6483" s="31">
        <v>-866.37699999999995</v>
      </c>
      <c r="E6483" s="28">
        <v>455.12599999999998</v>
      </c>
    </row>
    <row r="6484" spans="4:5" x14ac:dyDescent="0.25">
      <c r="D6484" s="31">
        <v>-866.36099999999999</v>
      </c>
      <c r="E6484" s="28">
        <v>455.19099999999997</v>
      </c>
    </row>
    <row r="6485" spans="4:5" x14ac:dyDescent="0.25">
      <c r="D6485" s="31">
        <v>-866.34500000000003</v>
      </c>
      <c r="E6485" s="28">
        <v>455.25599999999997</v>
      </c>
    </row>
    <row r="6486" spans="4:5" x14ac:dyDescent="0.25">
      <c r="D6486" s="31">
        <v>-866.32899999999995</v>
      </c>
      <c r="E6486" s="28">
        <v>455.32100000000003</v>
      </c>
    </row>
    <row r="6487" spans="4:5" x14ac:dyDescent="0.25">
      <c r="D6487" s="31">
        <v>-866.31299999999999</v>
      </c>
      <c r="E6487" s="28">
        <v>455.38600000000002</v>
      </c>
    </row>
    <row r="6488" spans="4:5" x14ac:dyDescent="0.25">
      <c r="D6488" s="31">
        <v>-866.29700000000003</v>
      </c>
      <c r="E6488" s="28">
        <v>455.45100000000002</v>
      </c>
    </row>
    <row r="6489" spans="4:5" x14ac:dyDescent="0.25">
      <c r="D6489" s="31">
        <v>-866.28099999999995</v>
      </c>
      <c r="E6489" s="28">
        <v>455.51600000000002</v>
      </c>
    </row>
    <row r="6490" spans="4:5" x14ac:dyDescent="0.25">
      <c r="D6490" s="31">
        <v>-866.26499999999999</v>
      </c>
      <c r="E6490" s="28">
        <v>455.58100000000002</v>
      </c>
    </row>
    <row r="6491" spans="4:5" x14ac:dyDescent="0.25">
      <c r="D6491" s="31">
        <v>-866.24900000000002</v>
      </c>
      <c r="E6491" s="28">
        <v>455.64600000000002</v>
      </c>
    </row>
    <row r="6492" spans="4:5" x14ac:dyDescent="0.25">
      <c r="D6492" s="31">
        <v>-866.23299999999995</v>
      </c>
      <c r="E6492" s="28">
        <v>455.71100000000001</v>
      </c>
    </row>
    <row r="6493" spans="4:5" x14ac:dyDescent="0.25">
      <c r="D6493" s="31">
        <v>-866.21699999999998</v>
      </c>
      <c r="E6493" s="28">
        <v>455.77600000000001</v>
      </c>
    </row>
    <row r="6494" spans="4:5" x14ac:dyDescent="0.25">
      <c r="D6494" s="31">
        <v>-866.20100000000002</v>
      </c>
      <c r="E6494" s="28">
        <v>455.84100000000001</v>
      </c>
    </row>
    <row r="6495" spans="4:5" x14ac:dyDescent="0.25">
      <c r="D6495" s="31">
        <v>-866.18499999999995</v>
      </c>
      <c r="E6495" s="28">
        <v>455.90600000000001</v>
      </c>
    </row>
    <row r="6496" spans="4:5" x14ac:dyDescent="0.25">
      <c r="D6496" s="31">
        <v>-866.16899999999998</v>
      </c>
      <c r="E6496" s="28">
        <v>455.971</v>
      </c>
    </row>
    <row r="6497" spans="4:5" x14ac:dyDescent="0.25">
      <c r="D6497" s="31">
        <v>-866.15300000000002</v>
      </c>
      <c r="E6497" s="28">
        <v>456.036</v>
      </c>
    </row>
    <row r="6498" spans="4:5" x14ac:dyDescent="0.25">
      <c r="D6498" s="31">
        <v>-866.13699999999994</v>
      </c>
      <c r="E6498" s="28">
        <v>456.101</v>
      </c>
    </row>
    <row r="6499" spans="4:5" x14ac:dyDescent="0.25">
      <c r="D6499" s="31">
        <v>-866.12099999999998</v>
      </c>
      <c r="E6499" s="28">
        <v>456.166</v>
      </c>
    </row>
    <row r="6500" spans="4:5" x14ac:dyDescent="0.25">
      <c r="D6500" s="31">
        <v>-866.10500000000002</v>
      </c>
      <c r="E6500" s="28">
        <v>456.23</v>
      </c>
    </row>
    <row r="6501" spans="4:5" x14ac:dyDescent="0.25">
      <c r="D6501" s="31">
        <v>-866.08900000000006</v>
      </c>
      <c r="E6501" s="28">
        <v>456.29500000000002</v>
      </c>
    </row>
    <row r="6502" spans="4:5" x14ac:dyDescent="0.25">
      <c r="D6502" s="31">
        <v>-866.07299999999998</v>
      </c>
      <c r="E6502" s="28">
        <v>456.36</v>
      </c>
    </row>
    <row r="6503" spans="4:5" x14ac:dyDescent="0.25">
      <c r="D6503" s="31">
        <v>-866.05700000000002</v>
      </c>
      <c r="E6503" s="28">
        <v>456.42500000000001</v>
      </c>
    </row>
    <row r="6504" spans="4:5" x14ac:dyDescent="0.25">
      <c r="D6504" s="31">
        <v>-866.04100000000005</v>
      </c>
      <c r="E6504" s="28">
        <v>456.48899999999998</v>
      </c>
    </row>
    <row r="6505" spans="4:5" x14ac:dyDescent="0.25">
      <c r="D6505" s="31">
        <v>-866.02499999999998</v>
      </c>
      <c r="E6505" s="28">
        <v>456.55399999999997</v>
      </c>
    </row>
    <row r="6506" spans="4:5" x14ac:dyDescent="0.25">
      <c r="D6506" s="31">
        <v>-866.00900000000001</v>
      </c>
      <c r="E6506" s="28">
        <v>456.61799999999999</v>
      </c>
    </row>
    <row r="6507" spans="4:5" x14ac:dyDescent="0.25">
      <c r="D6507" s="31">
        <v>-865.99300000000005</v>
      </c>
      <c r="E6507" s="28">
        <v>456.68299999999999</v>
      </c>
    </row>
    <row r="6508" spans="4:5" x14ac:dyDescent="0.25">
      <c r="D6508" s="31">
        <v>-865.97699999999998</v>
      </c>
      <c r="E6508" s="28">
        <v>456.74799999999999</v>
      </c>
    </row>
    <row r="6509" spans="4:5" x14ac:dyDescent="0.25">
      <c r="D6509" s="31">
        <v>-865.96100000000001</v>
      </c>
      <c r="E6509" s="28">
        <v>456.81200000000001</v>
      </c>
    </row>
    <row r="6510" spans="4:5" x14ac:dyDescent="0.25">
      <c r="D6510" s="31">
        <v>-865.94500000000005</v>
      </c>
      <c r="E6510" s="28">
        <v>456.87700000000001</v>
      </c>
    </row>
    <row r="6511" spans="4:5" x14ac:dyDescent="0.25">
      <c r="D6511" s="31">
        <v>-865.92899999999997</v>
      </c>
      <c r="E6511" s="28">
        <v>456.94099999999997</v>
      </c>
    </row>
    <row r="6512" spans="4:5" x14ac:dyDescent="0.25">
      <c r="D6512" s="31">
        <v>-865.91300000000001</v>
      </c>
      <c r="E6512" s="28">
        <v>457.00599999999997</v>
      </c>
    </row>
    <row r="6513" spans="4:5" x14ac:dyDescent="0.25">
      <c r="D6513" s="31">
        <v>-865.89700000000005</v>
      </c>
      <c r="E6513" s="28">
        <v>457.07</v>
      </c>
    </row>
    <row r="6514" spans="4:5" x14ac:dyDescent="0.25">
      <c r="D6514" s="31">
        <v>-865.88099999999997</v>
      </c>
      <c r="E6514" s="28">
        <v>457.13499999999999</v>
      </c>
    </row>
    <row r="6515" spans="4:5" x14ac:dyDescent="0.25">
      <c r="D6515" s="31">
        <v>-865.86500000000001</v>
      </c>
      <c r="E6515" s="28">
        <v>457.19900000000001</v>
      </c>
    </row>
    <row r="6516" spans="4:5" x14ac:dyDescent="0.25">
      <c r="D6516" s="31">
        <v>-865.84900000000005</v>
      </c>
      <c r="E6516" s="28">
        <v>457.26299999999998</v>
      </c>
    </row>
    <row r="6517" spans="4:5" x14ac:dyDescent="0.25">
      <c r="D6517" s="31">
        <v>-865.83299999999997</v>
      </c>
      <c r="E6517" s="28">
        <v>457.32799999999997</v>
      </c>
    </row>
    <row r="6518" spans="4:5" x14ac:dyDescent="0.25">
      <c r="D6518" s="31">
        <v>-865.81700000000001</v>
      </c>
      <c r="E6518" s="28">
        <v>457.392</v>
      </c>
    </row>
    <row r="6519" spans="4:5" x14ac:dyDescent="0.25">
      <c r="D6519" s="31">
        <v>-865.80100000000004</v>
      </c>
      <c r="E6519" s="28">
        <v>457.45600000000002</v>
      </c>
    </row>
    <row r="6520" spans="4:5" x14ac:dyDescent="0.25">
      <c r="D6520" s="31">
        <v>-865.78499999999997</v>
      </c>
      <c r="E6520" s="28">
        <v>457.52100000000002</v>
      </c>
    </row>
    <row r="6521" spans="4:5" x14ac:dyDescent="0.25">
      <c r="D6521" s="31">
        <v>-865.76900000000001</v>
      </c>
      <c r="E6521" s="28">
        <v>457.58499999999998</v>
      </c>
    </row>
    <row r="6522" spans="4:5" x14ac:dyDescent="0.25">
      <c r="D6522" s="31">
        <v>-865.75300000000004</v>
      </c>
      <c r="E6522" s="28">
        <v>457.649</v>
      </c>
    </row>
    <row r="6523" spans="4:5" x14ac:dyDescent="0.25">
      <c r="D6523" s="31">
        <v>-865.73699999999997</v>
      </c>
      <c r="E6523" s="28">
        <v>457.71300000000002</v>
      </c>
    </row>
    <row r="6524" spans="4:5" x14ac:dyDescent="0.25">
      <c r="D6524" s="31">
        <v>-865.721</v>
      </c>
      <c r="E6524" s="28">
        <v>457.77699999999999</v>
      </c>
    </row>
    <row r="6525" spans="4:5" x14ac:dyDescent="0.25">
      <c r="D6525" s="31">
        <v>-865.70500000000004</v>
      </c>
      <c r="E6525" s="28">
        <v>457.84199999999998</v>
      </c>
    </row>
    <row r="6526" spans="4:5" x14ac:dyDescent="0.25">
      <c r="D6526" s="31">
        <v>-865.68899999999996</v>
      </c>
      <c r="E6526" s="28">
        <v>457.90600000000001</v>
      </c>
    </row>
    <row r="6527" spans="4:5" x14ac:dyDescent="0.25">
      <c r="D6527" s="31">
        <v>-865.673</v>
      </c>
      <c r="E6527" s="28">
        <v>457.97</v>
      </c>
    </row>
    <row r="6528" spans="4:5" x14ac:dyDescent="0.25">
      <c r="D6528" s="31">
        <v>-865.65700000000004</v>
      </c>
      <c r="E6528" s="28">
        <v>458.03399999999999</v>
      </c>
    </row>
    <row r="6529" spans="4:5" x14ac:dyDescent="0.25">
      <c r="D6529" s="31">
        <v>-865.64099999999996</v>
      </c>
      <c r="E6529" s="28">
        <v>458.09800000000001</v>
      </c>
    </row>
    <row r="6530" spans="4:5" x14ac:dyDescent="0.25">
      <c r="D6530" s="31">
        <v>-865.625</v>
      </c>
      <c r="E6530" s="28">
        <v>458.16199999999998</v>
      </c>
    </row>
    <row r="6531" spans="4:5" x14ac:dyDescent="0.25">
      <c r="D6531" s="31">
        <v>-865.60900000000004</v>
      </c>
      <c r="E6531" s="28">
        <v>458.226</v>
      </c>
    </row>
    <row r="6532" spans="4:5" x14ac:dyDescent="0.25">
      <c r="D6532" s="31">
        <v>-865.59299999999996</v>
      </c>
      <c r="E6532" s="28">
        <v>458.29</v>
      </c>
    </row>
    <row r="6533" spans="4:5" x14ac:dyDescent="0.25">
      <c r="D6533" s="31">
        <v>-865.577</v>
      </c>
      <c r="E6533" s="28">
        <v>458.35399999999998</v>
      </c>
    </row>
    <row r="6534" spans="4:5" x14ac:dyDescent="0.25">
      <c r="D6534" s="31">
        <v>-865.56100000000004</v>
      </c>
      <c r="E6534" s="28">
        <v>458.41800000000001</v>
      </c>
    </row>
    <row r="6535" spans="4:5" x14ac:dyDescent="0.25">
      <c r="D6535" s="31">
        <v>-865.54499999999996</v>
      </c>
      <c r="E6535" s="28">
        <v>458.48200000000003</v>
      </c>
    </row>
    <row r="6536" spans="4:5" x14ac:dyDescent="0.25">
      <c r="D6536" s="31">
        <v>-865.529</v>
      </c>
      <c r="E6536" s="28">
        <v>458.54599999999999</v>
      </c>
    </row>
    <row r="6537" spans="4:5" x14ac:dyDescent="0.25">
      <c r="D6537" s="31">
        <v>-865.51300000000003</v>
      </c>
      <c r="E6537" s="28">
        <v>458.60899999999998</v>
      </c>
    </row>
    <row r="6538" spans="4:5" x14ac:dyDescent="0.25">
      <c r="D6538" s="31">
        <v>-865.49699999999996</v>
      </c>
      <c r="E6538" s="28">
        <v>458.673</v>
      </c>
    </row>
    <row r="6539" spans="4:5" x14ac:dyDescent="0.25">
      <c r="D6539" s="31">
        <v>-865.48099999999999</v>
      </c>
      <c r="E6539" s="28">
        <v>458.73700000000002</v>
      </c>
    </row>
    <row r="6540" spans="4:5" x14ac:dyDescent="0.25">
      <c r="D6540" s="31">
        <v>-865.46500000000003</v>
      </c>
      <c r="E6540" s="28">
        <v>458.80099999999999</v>
      </c>
    </row>
    <row r="6541" spans="4:5" x14ac:dyDescent="0.25">
      <c r="D6541" s="31">
        <v>-865.44899999999996</v>
      </c>
      <c r="E6541" s="28">
        <v>458.86500000000001</v>
      </c>
    </row>
    <row r="6542" spans="4:5" x14ac:dyDescent="0.25">
      <c r="D6542" s="31">
        <v>-865.43299999999999</v>
      </c>
      <c r="E6542" s="28">
        <v>458.928</v>
      </c>
    </row>
    <row r="6543" spans="4:5" x14ac:dyDescent="0.25">
      <c r="D6543" s="31">
        <v>-865.41700000000003</v>
      </c>
      <c r="E6543" s="28">
        <v>458.99200000000002</v>
      </c>
    </row>
    <row r="6544" spans="4:5" x14ac:dyDescent="0.25">
      <c r="D6544" s="31">
        <v>-865.40099999999995</v>
      </c>
      <c r="E6544" s="28">
        <v>459.05599999999998</v>
      </c>
    </row>
    <row r="6545" spans="4:5" x14ac:dyDescent="0.25">
      <c r="D6545" s="31">
        <v>-865.38499999999999</v>
      </c>
      <c r="E6545" s="28">
        <v>459.11900000000003</v>
      </c>
    </row>
    <row r="6546" spans="4:5" x14ac:dyDescent="0.25">
      <c r="D6546" s="31">
        <v>-865.37</v>
      </c>
      <c r="E6546" s="28">
        <v>459.18299999999999</v>
      </c>
    </row>
    <row r="6547" spans="4:5" x14ac:dyDescent="0.25">
      <c r="D6547" s="31">
        <v>-865.35400000000004</v>
      </c>
      <c r="E6547" s="28">
        <v>459.24599999999998</v>
      </c>
    </row>
    <row r="6548" spans="4:5" x14ac:dyDescent="0.25">
      <c r="D6548" s="31">
        <v>-865.33799999999997</v>
      </c>
      <c r="E6548" s="28">
        <v>459.31</v>
      </c>
    </row>
    <row r="6549" spans="4:5" x14ac:dyDescent="0.25">
      <c r="D6549" s="31">
        <v>-865.322</v>
      </c>
      <c r="E6549" s="28">
        <v>459.37400000000002</v>
      </c>
    </row>
    <row r="6550" spans="4:5" x14ac:dyDescent="0.25">
      <c r="D6550" s="31">
        <v>-865.30600000000004</v>
      </c>
      <c r="E6550" s="28">
        <v>459.43700000000001</v>
      </c>
    </row>
    <row r="6551" spans="4:5" x14ac:dyDescent="0.25">
      <c r="D6551" s="31">
        <v>-865.29</v>
      </c>
      <c r="E6551" s="28">
        <v>459.50099999999998</v>
      </c>
    </row>
    <row r="6552" spans="4:5" x14ac:dyDescent="0.25">
      <c r="D6552" s="31">
        <v>-865.274</v>
      </c>
      <c r="E6552" s="28">
        <v>459.56400000000002</v>
      </c>
    </row>
    <row r="6553" spans="4:5" x14ac:dyDescent="0.25">
      <c r="D6553" s="31">
        <v>-865.25800000000004</v>
      </c>
      <c r="E6553" s="28">
        <v>459.62700000000001</v>
      </c>
    </row>
    <row r="6554" spans="4:5" x14ac:dyDescent="0.25">
      <c r="D6554" s="31">
        <v>-865.24199999999996</v>
      </c>
      <c r="E6554" s="28">
        <v>459.69099999999997</v>
      </c>
    </row>
    <row r="6555" spans="4:5" x14ac:dyDescent="0.25">
      <c r="D6555" s="31">
        <v>-865.226</v>
      </c>
      <c r="E6555" s="28">
        <v>459.75400000000002</v>
      </c>
    </row>
    <row r="6556" spans="4:5" x14ac:dyDescent="0.25">
      <c r="D6556" s="31">
        <v>-865.21</v>
      </c>
      <c r="E6556" s="28">
        <v>459.81799999999998</v>
      </c>
    </row>
    <row r="6557" spans="4:5" x14ac:dyDescent="0.25">
      <c r="D6557" s="31">
        <v>-865.19399999999996</v>
      </c>
      <c r="E6557" s="28">
        <v>459.88099999999997</v>
      </c>
    </row>
    <row r="6558" spans="4:5" x14ac:dyDescent="0.25">
      <c r="D6558" s="31">
        <v>-865.178</v>
      </c>
      <c r="E6558" s="28">
        <v>459.94400000000002</v>
      </c>
    </row>
    <row r="6559" spans="4:5" x14ac:dyDescent="0.25">
      <c r="D6559" s="31">
        <v>-865.16200000000003</v>
      </c>
      <c r="E6559" s="28">
        <v>460.00799999999998</v>
      </c>
    </row>
    <row r="6560" spans="4:5" x14ac:dyDescent="0.25">
      <c r="D6560" s="31">
        <v>-865.14599999999996</v>
      </c>
      <c r="E6560" s="28">
        <v>460.07100000000003</v>
      </c>
    </row>
    <row r="6561" spans="4:5" x14ac:dyDescent="0.25">
      <c r="D6561" s="31">
        <v>-865.13</v>
      </c>
      <c r="E6561" s="28">
        <v>460.13400000000001</v>
      </c>
    </row>
    <row r="6562" spans="4:5" x14ac:dyDescent="0.25">
      <c r="D6562" s="31">
        <v>-865.11400000000003</v>
      </c>
      <c r="E6562" s="28">
        <v>460.197</v>
      </c>
    </row>
    <row r="6563" spans="4:5" x14ac:dyDescent="0.25">
      <c r="D6563" s="31">
        <v>-865.09799999999996</v>
      </c>
      <c r="E6563" s="28">
        <v>460.26</v>
      </c>
    </row>
    <row r="6564" spans="4:5" x14ac:dyDescent="0.25">
      <c r="D6564" s="31">
        <v>-865.08199999999999</v>
      </c>
      <c r="E6564" s="28">
        <v>460.32400000000001</v>
      </c>
    </row>
    <row r="6565" spans="4:5" x14ac:dyDescent="0.25">
      <c r="D6565" s="31">
        <v>-865.06600000000003</v>
      </c>
      <c r="E6565" s="28">
        <v>460.387</v>
      </c>
    </row>
    <row r="6566" spans="4:5" x14ac:dyDescent="0.25">
      <c r="D6566" s="31">
        <v>-865.05</v>
      </c>
      <c r="E6566" s="28">
        <v>460.45</v>
      </c>
    </row>
    <row r="6567" spans="4:5" x14ac:dyDescent="0.25">
      <c r="D6567" s="31">
        <v>-865.03399999999999</v>
      </c>
      <c r="E6567" s="28">
        <v>460.51299999999998</v>
      </c>
    </row>
    <row r="6568" spans="4:5" x14ac:dyDescent="0.25">
      <c r="D6568" s="31">
        <v>-865.01800000000003</v>
      </c>
      <c r="E6568" s="28">
        <v>460.57600000000002</v>
      </c>
    </row>
    <row r="6569" spans="4:5" x14ac:dyDescent="0.25">
      <c r="D6569" s="31">
        <v>-865.00199999999995</v>
      </c>
      <c r="E6569" s="28">
        <v>460.63900000000001</v>
      </c>
    </row>
    <row r="6570" spans="4:5" x14ac:dyDescent="0.25">
      <c r="D6570" s="31">
        <v>-864.98599999999999</v>
      </c>
      <c r="E6570" s="28">
        <v>460.702</v>
      </c>
    </row>
    <row r="6571" spans="4:5" x14ac:dyDescent="0.25">
      <c r="D6571" s="31">
        <v>-864.97</v>
      </c>
      <c r="E6571" s="28">
        <v>460.76499999999999</v>
      </c>
    </row>
    <row r="6572" spans="4:5" x14ac:dyDescent="0.25">
      <c r="D6572" s="31">
        <v>-864.95399999999995</v>
      </c>
      <c r="E6572" s="28">
        <v>460.82799999999997</v>
      </c>
    </row>
    <row r="6573" spans="4:5" x14ac:dyDescent="0.25">
      <c r="D6573" s="31">
        <v>-864.93799999999999</v>
      </c>
      <c r="E6573" s="28">
        <v>460.89100000000002</v>
      </c>
    </row>
    <row r="6574" spans="4:5" x14ac:dyDescent="0.25">
      <c r="D6574" s="31">
        <v>-864.92200000000003</v>
      </c>
      <c r="E6574" s="28">
        <v>460.95400000000001</v>
      </c>
    </row>
    <row r="6575" spans="4:5" x14ac:dyDescent="0.25">
      <c r="D6575" s="31">
        <v>-864.90599999999995</v>
      </c>
      <c r="E6575" s="28">
        <v>461.017</v>
      </c>
    </row>
    <row r="6576" spans="4:5" x14ac:dyDescent="0.25">
      <c r="D6576" s="31">
        <v>-864.89</v>
      </c>
      <c r="E6576" s="28">
        <v>461.07900000000001</v>
      </c>
    </row>
    <row r="6577" spans="4:5" x14ac:dyDescent="0.25">
      <c r="D6577" s="31">
        <v>-864.87400000000002</v>
      </c>
      <c r="E6577" s="28">
        <v>461.142</v>
      </c>
    </row>
    <row r="6578" spans="4:5" x14ac:dyDescent="0.25">
      <c r="D6578" s="31">
        <v>-864.85799999999995</v>
      </c>
      <c r="E6578" s="28">
        <v>461.20499999999998</v>
      </c>
    </row>
    <row r="6579" spans="4:5" x14ac:dyDescent="0.25">
      <c r="D6579" s="31">
        <v>-864.84199999999998</v>
      </c>
      <c r="E6579" s="28">
        <v>461.26799999999997</v>
      </c>
    </row>
    <row r="6580" spans="4:5" x14ac:dyDescent="0.25">
      <c r="D6580" s="31">
        <v>-864.82600000000002</v>
      </c>
      <c r="E6580" s="28">
        <v>461.33100000000002</v>
      </c>
    </row>
    <row r="6581" spans="4:5" x14ac:dyDescent="0.25">
      <c r="D6581" s="31">
        <v>-864.81</v>
      </c>
      <c r="E6581" s="28">
        <v>461.39299999999997</v>
      </c>
    </row>
    <row r="6582" spans="4:5" x14ac:dyDescent="0.25">
      <c r="D6582" s="31">
        <v>-864.79399999999998</v>
      </c>
      <c r="E6582" s="28">
        <v>461.45600000000002</v>
      </c>
    </row>
    <row r="6583" spans="4:5" x14ac:dyDescent="0.25">
      <c r="D6583" s="31">
        <v>-864.77800000000002</v>
      </c>
      <c r="E6583" s="28">
        <v>461.51900000000001</v>
      </c>
    </row>
    <row r="6584" spans="4:5" x14ac:dyDescent="0.25">
      <c r="D6584" s="31">
        <v>-864.76199999999994</v>
      </c>
      <c r="E6584" s="28">
        <v>461.58100000000002</v>
      </c>
    </row>
    <row r="6585" spans="4:5" x14ac:dyDescent="0.25">
      <c r="D6585" s="31">
        <v>-864.74599999999998</v>
      </c>
      <c r="E6585" s="28">
        <v>461.64400000000001</v>
      </c>
    </row>
    <row r="6586" spans="4:5" x14ac:dyDescent="0.25">
      <c r="D6586" s="31">
        <v>-864.73</v>
      </c>
      <c r="E6586" s="28">
        <v>461.70600000000002</v>
      </c>
    </row>
    <row r="6587" spans="4:5" x14ac:dyDescent="0.25">
      <c r="D6587" s="31">
        <v>-864.71400000000006</v>
      </c>
      <c r="E6587" s="28">
        <v>461.76900000000001</v>
      </c>
    </row>
    <row r="6588" spans="4:5" x14ac:dyDescent="0.25">
      <c r="D6588" s="31">
        <v>-864.69799999999998</v>
      </c>
      <c r="E6588" s="28">
        <v>461.83199999999999</v>
      </c>
    </row>
    <row r="6589" spans="4:5" x14ac:dyDescent="0.25">
      <c r="D6589" s="31">
        <v>-864.68200000000002</v>
      </c>
      <c r="E6589" s="28">
        <v>461.89400000000001</v>
      </c>
    </row>
    <row r="6590" spans="4:5" x14ac:dyDescent="0.25">
      <c r="D6590" s="31">
        <v>-864.66600000000005</v>
      </c>
      <c r="E6590" s="28">
        <v>461.95699999999999</v>
      </c>
    </row>
    <row r="6591" spans="4:5" x14ac:dyDescent="0.25">
      <c r="D6591" s="31">
        <v>-864.65</v>
      </c>
      <c r="E6591" s="28">
        <v>462.01900000000001</v>
      </c>
    </row>
    <row r="6592" spans="4:5" x14ac:dyDescent="0.25">
      <c r="D6592" s="31">
        <v>-864.63400000000001</v>
      </c>
      <c r="E6592" s="28">
        <v>462.08199999999999</v>
      </c>
    </row>
    <row r="6593" spans="4:5" x14ac:dyDescent="0.25">
      <c r="D6593" s="31">
        <v>-864.61800000000005</v>
      </c>
      <c r="E6593" s="28">
        <v>462.14400000000001</v>
      </c>
    </row>
    <row r="6594" spans="4:5" x14ac:dyDescent="0.25">
      <c r="D6594" s="31">
        <v>-864.60199999999998</v>
      </c>
      <c r="E6594" s="28">
        <v>462.20600000000002</v>
      </c>
    </row>
    <row r="6595" spans="4:5" x14ac:dyDescent="0.25">
      <c r="D6595" s="31">
        <v>-864.58600000000001</v>
      </c>
      <c r="E6595" s="28">
        <v>462.26900000000001</v>
      </c>
    </row>
    <row r="6596" spans="4:5" x14ac:dyDescent="0.25">
      <c r="D6596" s="31">
        <v>-864.57</v>
      </c>
      <c r="E6596" s="28">
        <v>462.33100000000002</v>
      </c>
    </row>
    <row r="6597" spans="4:5" x14ac:dyDescent="0.25">
      <c r="D6597" s="31">
        <v>-864.55399999999997</v>
      </c>
      <c r="E6597" s="28">
        <v>462.39299999999997</v>
      </c>
    </row>
    <row r="6598" spans="4:5" x14ac:dyDescent="0.25">
      <c r="D6598" s="31">
        <v>-864.53800000000001</v>
      </c>
      <c r="E6598" s="28">
        <v>462.45600000000002</v>
      </c>
    </row>
    <row r="6599" spans="4:5" x14ac:dyDescent="0.25">
      <c r="D6599" s="31">
        <v>-864.52200000000005</v>
      </c>
      <c r="E6599" s="28">
        <v>462.51799999999997</v>
      </c>
    </row>
    <row r="6600" spans="4:5" x14ac:dyDescent="0.25">
      <c r="D6600" s="31">
        <v>-864.50599999999997</v>
      </c>
      <c r="E6600" s="28">
        <v>462.58</v>
      </c>
    </row>
    <row r="6601" spans="4:5" x14ac:dyDescent="0.25">
      <c r="D6601" s="31">
        <v>-864.49</v>
      </c>
      <c r="E6601" s="28">
        <v>462.642</v>
      </c>
    </row>
    <row r="6602" spans="4:5" x14ac:dyDescent="0.25">
      <c r="D6602" s="31">
        <v>-864.47400000000005</v>
      </c>
      <c r="E6602" s="28">
        <v>462.70499999999998</v>
      </c>
    </row>
    <row r="6603" spans="4:5" x14ac:dyDescent="0.25">
      <c r="D6603" s="31">
        <v>-864.45799999999997</v>
      </c>
      <c r="E6603" s="28">
        <v>462.767</v>
      </c>
    </row>
    <row r="6604" spans="4:5" x14ac:dyDescent="0.25">
      <c r="D6604" s="31">
        <v>-864.44200000000001</v>
      </c>
      <c r="E6604" s="28">
        <v>462.82900000000001</v>
      </c>
    </row>
    <row r="6605" spans="4:5" x14ac:dyDescent="0.25">
      <c r="D6605" s="31">
        <v>-864.42600000000004</v>
      </c>
      <c r="E6605" s="28">
        <v>462.89100000000002</v>
      </c>
    </row>
    <row r="6606" spans="4:5" x14ac:dyDescent="0.25">
      <c r="D6606" s="31">
        <v>-864.41</v>
      </c>
      <c r="E6606" s="28">
        <v>462.95299999999997</v>
      </c>
    </row>
    <row r="6607" spans="4:5" x14ac:dyDescent="0.25">
      <c r="D6607" s="31">
        <v>-864.39400000000001</v>
      </c>
      <c r="E6607" s="28">
        <v>463.01499999999999</v>
      </c>
    </row>
    <row r="6608" spans="4:5" x14ac:dyDescent="0.25">
      <c r="D6608" s="31">
        <v>-864.37800000000004</v>
      </c>
      <c r="E6608" s="28">
        <v>463.077</v>
      </c>
    </row>
    <row r="6609" spans="4:5" x14ac:dyDescent="0.25">
      <c r="D6609" s="31">
        <v>-864.36199999999997</v>
      </c>
      <c r="E6609" s="28">
        <v>463.13900000000001</v>
      </c>
    </row>
    <row r="6610" spans="4:5" x14ac:dyDescent="0.25">
      <c r="D6610" s="31">
        <v>-864.346</v>
      </c>
      <c r="E6610" s="28">
        <v>463.20100000000002</v>
      </c>
    </row>
    <row r="6611" spans="4:5" x14ac:dyDescent="0.25">
      <c r="D6611" s="31">
        <v>-864.33</v>
      </c>
      <c r="E6611" s="28">
        <v>463.26299999999998</v>
      </c>
    </row>
    <row r="6612" spans="4:5" x14ac:dyDescent="0.25">
      <c r="D6612" s="31">
        <v>-864.31399999999996</v>
      </c>
      <c r="E6612" s="28">
        <v>463.32499999999999</v>
      </c>
    </row>
    <row r="6613" spans="4:5" x14ac:dyDescent="0.25">
      <c r="D6613" s="31">
        <v>-864.298</v>
      </c>
      <c r="E6613" s="28">
        <v>463.387</v>
      </c>
    </row>
    <row r="6614" spans="4:5" x14ac:dyDescent="0.25">
      <c r="D6614" s="31">
        <v>-864.28200000000004</v>
      </c>
      <c r="E6614" s="28">
        <v>463.44900000000001</v>
      </c>
    </row>
    <row r="6615" spans="4:5" x14ac:dyDescent="0.25">
      <c r="D6615" s="31">
        <v>-864.26599999999996</v>
      </c>
      <c r="E6615" s="28">
        <v>463.51100000000002</v>
      </c>
    </row>
    <row r="6616" spans="4:5" x14ac:dyDescent="0.25">
      <c r="D6616" s="31">
        <v>-864.25</v>
      </c>
      <c r="E6616" s="28">
        <v>463.572</v>
      </c>
    </row>
    <row r="6617" spans="4:5" x14ac:dyDescent="0.25">
      <c r="D6617" s="31">
        <v>-864.23400000000004</v>
      </c>
      <c r="E6617" s="28">
        <v>463.63400000000001</v>
      </c>
    </row>
    <row r="6618" spans="4:5" x14ac:dyDescent="0.25">
      <c r="D6618" s="31">
        <v>-864.21799999999996</v>
      </c>
      <c r="E6618" s="28">
        <v>463.69600000000003</v>
      </c>
    </row>
    <row r="6619" spans="4:5" x14ac:dyDescent="0.25">
      <c r="D6619" s="31">
        <v>-864.202</v>
      </c>
      <c r="E6619" s="28">
        <v>463.75799999999998</v>
      </c>
    </row>
    <row r="6620" spans="4:5" x14ac:dyDescent="0.25">
      <c r="D6620" s="31">
        <v>-864.18600000000004</v>
      </c>
      <c r="E6620" s="28">
        <v>463.81900000000002</v>
      </c>
    </row>
    <row r="6621" spans="4:5" x14ac:dyDescent="0.25">
      <c r="D6621" s="31">
        <v>-864.17</v>
      </c>
      <c r="E6621" s="28">
        <v>463.88099999999997</v>
      </c>
    </row>
    <row r="6622" spans="4:5" x14ac:dyDescent="0.25">
      <c r="D6622" s="31">
        <v>-864.154</v>
      </c>
      <c r="E6622" s="28">
        <v>463.94299999999998</v>
      </c>
    </row>
    <row r="6623" spans="4:5" x14ac:dyDescent="0.25">
      <c r="D6623" s="31">
        <v>-864.13800000000003</v>
      </c>
      <c r="E6623" s="28">
        <v>464.00400000000002</v>
      </c>
    </row>
    <row r="6624" spans="4:5" x14ac:dyDescent="0.25">
      <c r="D6624" s="31">
        <v>-864.12199999999996</v>
      </c>
      <c r="E6624" s="28">
        <v>464.06599999999997</v>
      </c>
    </row>
    <row r="6625" spans="4:5" x14ac:dyDescent="0.25">
      <c r="D6625" s="31">
        <v>-864.10599999999999</v>
      </c>
      <c r="E6625" s="28">
        <v>464.12799999999999</v>
      </c>
    </row>
    <row r="6626" spans="4:5" x14ac:dyDescent="0.25">
      <c r="D6626" s="31">
        <v>-864.09</v>
      </c>
      <c r="E6626" s="28">
        <v>464.18900000000002</v>
      </c>
    </row>
    <row r="6627" spans="4:5" x14ac:dyDescent="0.25">
      <c r="D6627" s="31">
        <v>-864.07399999999996</v>
      </c>
      <c r="E6627" s="28">
        <v>464.25099999999998</v>
      </c>
    </row>
    <row r="6628" spans="4:5" x14ac:dyDescent="0.25">
      <c r="D6628" s="31">
        <v>-864.05799999999999</v>
      </c>
      <c r="E6628" s="28">
        <v>464.31200000000001</v>
      </c>
    </row>
    <row r="6629" spans="4:5" x14ac:dyDescent="0.25">
      <c r="D6629" s="31">
        <v>-864.04200000000003</v>
      </c>
      <c r="E6629" s="28">
        <v>464.37400000000002</v>
      </c>
    </row>
    <row r="6630" spans="4:5" x14ac:dyDescent="0.25">
      <c r="D6630" s="31">
        <v>-864.02599999999995</v>
      </c>
      <c r="E6630" s="28">
        <v>464.435</v>
      </c>
    </row>
    <row r="6631" spans="4:5" x14ac:dyDescent="0.25">
      <c r="D6631" s="31">
        <v>-864.01</v>
      </c>
      <c r="E6631" s="28">
        <v>464.49700000000001</v>
      </c>
    </row>
    <row r="6632" spans="4:5" x14ac:dyDescent="0.25">
      <c r="D6632" s="31">
        <v>-863.99400000000003</v>
      </c>
      <c r="E6632" s="28">
        <v>464.55799999999999</v>
      </c>
    </row>
    <row r="6633" spans="4:5" x14ac:dyDescent="0.25">
      <c r="D6633" s="31">
        <v>-863.97799999999995</v>
      </c>
      <c r="E6633" s="28">
        <v>464.61900000000003</v>
      </c>
    </row>
    <row r="6634" spans="4:5" x14ac:dyDescent="0.25">
      <c r="D6634" s="31">
        <v>-863.96199999999999</v>
      </c>
      <c r="E6634" s="28">
        <v>464.68099999999998</v>
      </c>
    </row>
    <row r="6635" spans="4:5" x14ac:dyDescent="0.25">
      <c r="D6635" s="31">
        <v>-863.94600000000003</v>
      </c>
      <c r="E6635" s="28">
        <v>464.74200000000002</v>
      </c>
    </row>
    <row r="6636" spans="4:5" x14ac:dyDescent="0.25">
      <c r="D6636" s="31">
        <v>-863.93</v>
      </c>
      <c r="E6636" s="28">
        <v>464.803</v>
      </c>
    </row>
    <row r="6637" spans="4:5" x14ac:dyDescent="0.25">
      <c r="D6637" s="31">
        <v>-863.91399999999999</v>
      </c>
      <c r="E6637" s="28">
        <v>464.86500000000001</v>
      </c>
    </row>
    <row r="6638" spans="4:5" x14ac:dyDescent="0.25">
      <c r="D6638" s="31">
        <v>-863.89800000000002</v>
      </c>
      <c r="E6638" s="28">
        <v>464.92599999999999</v>
      </c>
    </row>
    <row r="6639" spans="4:5" x14ac:dyDescent="0.25">
      <c r="D6639" s="31">
        <v>-863.88199999999995</v>
      </c>
      <c r="E6639" s="28">
        <v>464.98700000000002</v>
      </c>
    </row>
    <row r="6640" spans="4:5" x14ac:dyDescent="0.25">
      <c r="D6640" s="31">
        <v>-863.86599999999999</v>
      </c>
      <c r="E6640" s="28">
        <v>465.048</v>
      </c>
    </row>
    <row r="6641" spans="4:5" x14ac:dyDescent="0.25">
      <c r="D6641" s="31">
        <v>-863.85</v>
      </c>
      <c r="E6641" s="28">
        <v>465.11</v>
      </c>
    </row>
    <row r="6642" spans="4:5" x14ac:dyDescent="0.25">
      <c r="D6642" s="31">
        <v>-863.83399999999995</v>
      </c>
      <c r="E6642" s="28">
        <v>465.17099999999999</v>
      </c>
    </row>
    <row r="6643" spans="4:5" x14ac:dyDescent="0.25">
      <c r="D6643" s="31">
        <v>-863.81799999999998</v>
      </c>
      <c r="E6643" s="28">
        <v>465.23200000000003</v>
      </c>
    </row>
    <row r="6644" spans="4:5" x14ac:dyDescent="0.25">
      <c r="D6644" s="31">
        <v>-863.80200000000002</v>
      </c>
      <c r="E6644" s="28">
        <v>465.29300000000001</v>
      </c>
    </row>
    <row r="6645" spans="4:5" x14ac:dyDescent="0.25">
      <c r="D6645" s="31">
        <v>-863.78599999999994</v>
      </c>
      <c r="E6645" s="28">
        <v>465.35399999999998</v>
      </c>
    </row>
    <row r="6646" spans="4:5" x14ac:dyDescent="0.25">
      <c r="D6646" s="31">
        <v>-863.77</v>
      </c>
      <c r="E6646" s="28">
        <v>465.41500000000002</v>
      </c>
    </row>
    <row r="6647" spans="4:5" x14ac:dyDescent="0.25">
      <c r="D6647" s="31">
        <v>-863.75400000000002</v>
      </c>
      <c r="E6647" s="28">
        <v>465.476</v>
      </c>
    </row>
    <row r="6648" spans="4:5" x14ac:dyDescent="0.25">
      <c r="D6648" s="31">
        <v>-863.73800000000006</v>
      </c>
      <c r="E6648" s="28">
        <v>465.53699999999998</v>
      </c>
    </row>
    <row r="6649" spans="4:5" x14ac:dyDescent="0.25">
      <c r="D6649" s="31">
        <v>-863.72199999999998</v>
      </c>
      <c r="E6649" s="28">
        <v>465.59800000000001</v>
      </c>
    </row>
    <row r="6650" spans="4:5" x14ac:dyDescent="0.25">
      <c r="D6650" s="31">
        <v>-863.70600000000002</v>
      </c>
      <c r="E6650" s="28">
        <v>465.65899999999999</v>
      </c>
    </row>
    <row r="6651" spans="4:5" x14ac:dyDescent="0.25">
      <c r="D6651" s="31">
        <v>-863.69</v>
      </c>
      <c r="E6651" s="28">
        <v>465.72</v>
      </c>
    </row>
    <row r="6652" spans="4:5" x14ac:dyDescent="0.25">
      <c r="D6652" s="31">
        <v>-863.67399999999998</v>
      </c>
      <c r="E6652" s="28">
        <v>465.78100000000001</v>
      </c>
    </row>
    <row r="6653" spans="4:5" x14ac:dyDescent="0.25">
      <c r="D6653" s="31">
        <v>-863.65800000000002</v>
      </c>
      <c r="E6653" s="28">
        <v>465.84199999999998</v>
      </c>
    </row>
    <row r="6654" spans="4:5" x14ac:dyDescent="0.25">
      <c r="D6654" s="31">
        <v>-863.64200000000005</v>
      </c>
      <c r="E6654" s="28">
        <v>465.90300000000002</v>
      </c>
    </row>
    <row r="6655" spans="4:5" x14ac:dyDescent="0.25">
      <c r="D6655" s="31">
        <v>-863.62599999999998</v>
      </c>
      <c r="E6655" s="28">
        <v>465.96300000000002</v>
      </c>
    </row>
    <row r="6656" spans="4:5" x14ac:dyDescent="0.25">
      <c r="D6656" s="31">
        <v>-863.61</v>
      </c>
      <c r="E6656" s="28">
        <v>466.024</v>
      </c>
    </row>
    <row r="6657" spans="4:5" x14ac:dyDescent="0.25">
      <c r="D6657" s="31">
        <v>-863.59400000000005</v>
      </c>
      <c r="E6657" s="28">
        <v>466.08499999999998</v>
      </c>
    </row>
    <row r="6658" spans="4:5" x14ac:dyDescent="0.25">
      <c r="D6658" s="31">
        <v>-863.57799999999997</v>
      </c>
      <c r="E6658" s="28">
        <v>466.14600000000002</v>
      </c>
    </row>
    <row r="6659" spans="4:5" x14ac:dyDescent="0.25">
      <c r="D6659" s="31">
        <v>-863.56200000000001</v>
      </c>
      <c r="E6659" s="28">
        <v>466.20600000000002</v>
      </c>
    </row>
    <row r="6660" spans="4:5" x14ac:dyDescent="0.25">
      <c r="D6660" s="31">
        <v>-863.54700000000003</v>
      </c>
      <c r="E6660" s="28">
        <v>466.267</v>
      </c>
    </row>
    <row r="6661" spans="4:5" x14ac:dyDescent="0.25">
      <c r="D6661" s="31">
        <v>-863.53099999999995</v>
      </c>
      <c r="E6661" s="28">
        <v>466.32799999999997</v>
      </c>
    </row>
    <row r="6662" spans="4:5" x14ac:dyDescent="0.25">
      <c r="D6662" s="31">
        <v>-863.51499999999999</v>
      </c>
      <c r="E6662" s="28">
        <v>466.38799999999998</v>
      </c>
    </row>
    <row r="6663" spans="4:5" x14ac:dyDescent="0.25">
      <c r="D6663" s="31">
        <v>-863.49900000000002</v>
      </c>
      <c r="E6663" s="28">
        <v>466.44900000000001</v>
      </c>
    </row>
    <row r="6664" spans="4:5" x14ac:dyDescent="0.25">
      <c r="D6664" s="31">
        <v>-863.48299999999995</v>
      </c>
      <c r="E6664" s="28">
        <v>466.51</v>
      </c>
    </row>
    <row r="6665" spans="4:5" x14ac:dyDescent="0.25">
      <c r="D6665" s="31">
        <v>-863.46699999999998</v>
      </c>
      <c r="E6665" s="28">
        <v>466.57</v>
      </c>
    </row>
    <row r="6666" spans="4:5" x14ac:dyDescent="0.25">
      <c r="D6666" s="31">
        <v>-863.45100000000002</v>
      </c>
      <c r="E6666" s="28">
        <v>466.63099999999997</v>
      </c>
    </row>
    <row r="6667" spans="4:5" x14ac:dyDescent="0.25">
      <c r="D6667" s="31">
        <v>-863.43499999999995</v>
      </c>
      <c r="E6667" s="28">
        <v>466.69099999999997</v>
      </c>
    </row>
    <row r="6668" spans="4:5" x14ac:dyDescent="0.25">
      <c r="D6668" s="31">
        <v>-863.41899999999998</v>
      </c>
      <c r="E6668" s="28">
        <v>466.75200000000001</v>
      </c>
    </row>
    <row r="6669" spans="4:5" x14ac:dyDescent="0.25">
      <c r="D6669" s="31">
        <v>-863.40300000000002</v>
      </c>
      <c r="E6669" s="28">
        <v>466.81200000000001</v>
      </c>
    </row>
    <row r="6670" spans="4:5" x14ac:dyDescent="0.25">
      <c r="D6670" s="31">
        <v>-863.38699999999994</v>
      </c>
      <c r="E6670" s="28">
        <v>466.87299999999999</v>
      </c>
    </row>
    <row r="6671" spans="4:5" x14ac:dyDescent="0.25">
      <c r="D6671" s="31">
        <v>-863.37099999999998</v>
      </c>
      <c r="E6671" s="28">
        <v>466.93299999999999</v>
      </c>
    </row>
    <row r="6672" spans="4:5" x14ac:dyDescent="0.25">
      <c r="D6672" s="31">
        <v>-863.35500000000002</v>
      </c>
      <c r="E6672" s="28">
        <v>466.99299999999999</v>
      </c>
    </row>
    <row r="6673" spans="4:5" x14ac:dyDescent="0.25">
      <c r="D6673" s="31">
        <v>-863.33900000000006</v>
      </c>
      <c r="E6673" s="28">
        <v>467.05399999999997</v>
      </c>
    </row>
    <row r="6674" spans="4:5" x14ac:dyDescent="0.25">
      <c r="D6674" s="31">
        <v>-863.32299999999998</v>
      </c>
      <c r="E6674" s="28">
        <v>467.11399999999998</v>
      </c>
    </row>
    <row r="6675" spans="4:5" x14ac:dyDescent="0.25">
      <c r="D6675" s="31">
        <v>-863.30700000000002</v>
      </c>
      <c r="E6675" s="28">
        <v>467.17399999999998</v>
      </c>
    </row>
    <row r="6676" spans="4:5" x14ac:dyDescent="0.25">
      <c r="D6676" s="31">
        <v>-863.29100000000005</v>
      </c>
      <c r="E6676" s="28">
        <v>467.23500000000001</v>
      </c>
    </row>
    <row r="6677" spans="4:5" x14ac:dyDescent="0.25">
      <c r="D6677" s="31">
        <v>-863.27499999999998</v>
      </c>
      <c r="E6677" s="28">
        <v>467.29500000000002</v>
      </c>
    </row>
    <row r="6678" spans="4:5" x14ac:dyDescent="0.25">
      <c r="D6678" s="31">
        <v>-863.25900000000001</v>
      </c>
      <c r="E6678" s="28">
        <v>467.35500000000002</v>
      </c>
    </row>
    <row r="6679" spans="4:5" x14ac:dyDescent="0.25">
      <c r="D6679" s="31">
        <v>-863.24300000000005</v>
      </c>
      <c r="E6679" s="28">
        <v>467.41500000000002</v>
      </c>
    </row>
    <row r="6680" spans="4:5" x14ac:dyDescent="0.25">
      <c r="D6680" s="31">
        <v>-863.22699999999998</v>
      </c>
      <c r="E6680" s="28">
        <v>467.47500000000002</v>
      </c>
    </row>
    <row r="6681" spans="4:5" x14ac:dyDescent="0.25">
      <c r="D6681" s="31">
        <v>-863.21100000000001</v>
      </c>
      <c r="E6681" s="28">
        <v>467.536</v>
      </c>
    </row>
    <row r="6682" spans="4:5" x14ac:dyDescent="0.25">
      <c r="D6682" s="31">
        <v>-863.19500000000005</v>
      </c>
      <c r="E6682" s="28">
        <v>467.596</v>
      </c>
    </row>
    <row r="6683" spans="4:5" x14ac:dyDescent="0.25">
      <c r="D6683" s="31">
        <v>-863.17899999999997</v>
      </c>
      <c r="E6683" s="28">
        <v>467.65600000000001</v>
      </c>
    </row>
    <row r="6684" spans="4:5" x14ac:dyDescent="0.25">
      <c r="D6684" s="31">
        <v>-863.16300000000001</v>
      </c>
      <c r="E6684" s="28">
        <v>467.71600000000001</v>
      </c>
    </row>
    <row r="6685" spans="4:5" x14ac:dyDescent="0.25">
      <c r="D6685" s="31">
        <v>-863.14700000000005</v>
      </c>
      <c r="E6685" s="28">
        <v>467.77600000000001</v>
      </c>
    </row>
    <row r="6686" spans="4:5" x14ac:dyDescent="0.25">
      <c r="D6686" s="31">
        <v>-863.13099999999997</v>
      </c>
      <c r="E6686" s="28">
        <v>467.83600000000001</v>
      </c>
    </row>
    <row r="6687" spans="4:5" x14ac:dyDescent="0.25">
      <c r="D6687" s="31">
        <v>-863.11500000000001</v>
      </c>
      <c r="E6687" s="28">
        <v>467.89600000000002</v>
      </c>
    </row>
    <row r="6688" spans="4:5" x14ac:dyDescent="0.25">
      <c r="D6688" s="31">
        <v>-863.09900000000005</v>
      </c>
      <c r="E6688" s="28">
        <v>467.95600000000002</v>
      </c>
    </row>
    <row r="6689" spans="4:5" x14ac:dyDescent="0.25">
      <c r="D6689" s="31">
        <v>-863.08299999999997</v>
      </c>
      <c r="E6689" s="28">
        <v>468.01600000000002</v>
      </c>
    </row>
    <row r="6690" spans="4:5" x14ac:dyDescent="0.25">
      <c r="D6690" s="31">
        <v>-863.06700000000001</v>
      </c>
      <c r="E6690" s="28">
        <v>468.07600000000002</v>
      </c>
    </row>
    <row r="6691" spans="4:5" x14ac:dyDescent="0.25">
      <c r="D6691" s="31">
        <v>-863.05100000000004</v>
      </c>
      <c r="E6691" s="28">
        <v>468.13600000000002</v>
      </c>
    </row>
    <row r="6692" spans="4:5" x14ac:dyDescent="0.25">
      <c r="D6692" s="31">
        <v>-863.03499999999997</v>
      </c>
      <c r="E6692" s="28">
        <v>468.19499999999999</v>
      </c>
    </row>
    <row r="6693" spans="4:5" x14ac:dyDescent="0.25">
      <c r="D6693" s="31">
        <v>-863.01900000000001</v>
      </c>
      <c r="E6693" s="28">
        <v>468.255</v>
      </c>
    </row>
    <row r="6694" spans="4:5" x14ac:dyDescent="0.25">
      <c r="D6694" s="31">
        <v>-863.00300000000004</v>
      </c>
      <c r="E6694" s="28">
        <v>468.315</v>
      </c>
    </row>
    <row r="6695" spans="4:5" x14ac:dyDescent="0.25">
      <c r="D6695" s="31">
        <v>-862.98699999999997</v>
      </c>
      <c r="E6695" s="28">
        <v>468.375</v>
      </c>
    </row>
    <row r="6696" spans="4:5" x14ac:dyDescent="0.25">
      <c r="D6696" s="31">
        <v>-862.971</v>
      </c>
      <c r="E6696" s="28">
        <v>468.435</v>
      </c>
    </row>
    <row r="6697" spans="4:5" x14ac:dyDescent="0.25">
      <c r="D6697" s="31">
        <v>-862.95500000000004</v>
      </c>
      <c r="E6697" s="28">
        <v>468.49400000000003</v>
      </c>
    </row>
    <row r="6698" spans="4:5" x14ac:dyDescent="0.25">
      <c r="D6698" s="31">
        <v>-862.93899999999996</v>
      </c>
      <c r="E6698" s="28">
        <v>468.55399999999997</v>
      </c>
    </row>
    <row r="6699" spans="4:5" x14ac:dyDescent="0.25">
      <c r="D6699" s="31">
        <v>-862.923</v>
      </c>
      <c r="E6699" s="28">
        <v>468.61399999999998</v>
      </c>
    </row>
    <row r="6700" spans="4:5" x14ac:dyDescent="0.25">
      <c r="D6700" s="31">
        <v>-862.90700000000004</v>
      </c>
      <c r="E6700" s="28">
        <v>468.673</v>
      </c>
    </row>
    <row r="6701" spans="4:5" x14ac:dyDescent="0.25">
      <c r="D6701" s="31">
        <v>-862.89099999999996</v>
      </c>
      <c r="E6701" s="28">
        <v>468.733</v>
      </c>
    </row>
    <row r="6702" spans="4:5" x14ac:dyDescent="0.25">
      <c r="D6702" s="31">
        <v>-862.875</v>
      </c>
      <c r="E6702" s="28">
        <v>468.79300000000001</v>
      </c>
    </row>
    <row r="6703" spans="4:5" x14ac:dyDescent="0.25">
      <c r="D6703" s="31">
        <v>-862.85900000000004</v>
      </c>
      <c r="E6703" s="28">
        <v>468.85199999999998</v>
      </c>
    </row>
    <row r="6704" spans="4:5" x14ac:dyDescent="0.25">
      <c r="D6704" s="31">
        <v>-862.84299999999996</v>
      </c>
      <c r="E6704" s="28">
        <v>468.91199999999998</v>
      </c>
    </row>
    <row r="6705" spans="4:5" x14ac:dyDescent="0.25">
      <c r="D6705" s="31">
        <v>-862.827</v>
      </c>
      <c r="E6705" s="28">
        <v>468.971</v>
      </c>
    </row>
    <row r="6706" spans="4:5" x14ac:dyDescent="0.25">
      <c r="D6706" s="31">
        <v>-862.81100000000004</v>
      </c>
      <c r="E6706" s="28">
        <v>469.03100000000001</v>
      </c>
    </row>
    <row r="6707" spans="4:5" x14ac:dyDescent="0.25">
      <c r="D6707" s="31">
        <v>-862.79499999999996</v>
      </c>
      <c r="E6707" s="28">
        <v>469.09</v>
      </c>
    </row>
    <row r="6708" spans="4:5" x14ac:dyDescent="0.25">
      <c r="D6708" s="31">
        <v>-862.779</v>
      </c>
      <c r="E6708" s="28">
        <v>469.15</v>
      </c>
    </row>
    <row r="6709" spans="4:5" x14ac:dyDescent="0.25">
      <c r="D6709" s="31">
        <v>-862.76300000000003</v>
      </c>
      <c r="E6709" s="28">
        <v>469.209</v>
      </c>
    </row>
    <row r="6710" spans="4:5" x14ac:dyDescent="0.25">
      <c r="D6710" s="31">
        <v>-862.74699999999996</v>
      </c>
      <c r="E6710" s="28">
        <v>469.26799999999997</v>
      </c>
    </row>
    <row r="6711" spans="4:5" x14ac:dyDescent="0.25">
      <c r="D6711" s="31">
        <v>-862.73099999999999</v>
      </c>
      <c r="E6711" s="28">
        <v>469.32799999999997</v>
      </c>
    </row>
    <row r="6712" spans="4:5" x14ac:dyDescent="0.25">
      <c r="D6712" s="31">
        <v>-862.71500000000003</v>
      </c>
      <c r="E6712" s="28">
        <v>469.387</v>
      </c>
    </row>
    <row r="6713" spans="4:5" x14ac:dyDescent="0.25">
      <c r="D6713" s="31">
        <v>-862.69899999999996</v>
      </c>
      <c r="E6713" s="28">
        <v>469.44600000000003</v>
      </c>
    </row>
    <row r="6714" spans="4:5" x14ac:dyDescent="0.25">
      <c r="D6714" s="31">
        <v>-862.68299999999999</v>
      </c>
      <c r="E6714" s="28">
        <v>469.50599999999997</v>
      </c>
    </row>
    <row r="6715" spans="4:5" x14ac:dyDescent="0.25">
      <c r="D6715" s="31">
        <v>-862.66700000000003</v>
      </c>
      <c r="E6715" s="28">
        <v>469.565</v>
      </c>
    </row>
    <row r="6716" spans="4:5" x14ac:dyDescent="0.25">
      <c r="D6716" s="31">
        <v>-862.65099999999995</v>
      </c>
      <c r="E6716" s="28">
        <v>469.62400000000002</v>
      </c>
    </row>
    <row r="6717" spans="4:5" x14ac:dyDescent="0.25">
      <c r="D6717" s="31">
        <v>-862.63499999999999</v>
      </c>
      <c r="E6717" s="28">
        <v>469.68299999999999</v>
      </c>
    </row>
    <row r="6718" spans="4:5" x14ac:dyDescent="0.25">
      <c r="D6718" s="31">
        <v>-862.61900000000003</v>
      </c>
      <c r="E6718" s="28">
        <v>469.74299999999999</v>
      </c>
    </row>
    <row r="6719" spans="4:5" x14ac:dyDescent="0.25">
      <c r="D6719" s="31">
        <v>-862.60299999999995</v>
      </c>
      <c r="E6719" s="28">
        <v>469.80200000000002</v>
      </c>
    </row>
    <row r="6720" spans="4:5" x14ac:dyDescent="0.25">
      <c r="D6720" s="31">
        <v>-862.58699999999999</v>
      </c>
      <c r="E6720" s="28">
        <v>469.86099999999999</v>
      </c>
    </row>
    <row r="6721" spans="4:5" x14ac:dyDescent="0.25">
      <c r="D6721" s="31">
        <v>-862.57100000000003</v>
      </c>
      <c r="E6721" s="28">
        <v>469.92</v>
      </c>
    </row>
    <row r="6722" spans="4:5" x14ac:dyDescent="0.25">
      <c r="D6722" s="31">
        <v>-862.55499999999995</v>
      </c>
      <c r="E6722" s="28">
        <v>469.97899999999998</v>
      </c>
    </row>
    <row r="6723" spans="4:5" x14ac:dyDescent="0.25">
      <c r="D6723" s="31">
        <v>-862.53899999999999</v>
      </c>
      <c r="E6723" s="28">
        <v>470.03800000000001</v>
      </c>
    </row>
    <row r="6724" spans="4:5" x14ac:dyDescent="0.25">
      <c r="D6724" s="31">
        <v>-862.52300000000002</v>
      </c>
      <c r="E6724" s="28">
        <v>470.09699999999998</v>
      </c>
    </row>
    <row r="6725" spans="4:5" x14ac:dyDescent="0.25">
      <c r="D6725" s="31">
        <v>-862.50699999999995</v>
      </c>
      <c r="E6725" s="28">
        <v>470.15600000000001</v>
      </c>
    </row>
    <row r="6726" spans="4:5" x14ac:dyDescent="0.25">
      <c r="D6726" s="31">
        <v>-862.49099999999999</v>
      </c>
      <c r="E6726" s="28">
        <v>470.21499999999997</v>
      </c>
    </row>
    <row r="6727" spans="4:5" x14ac:dyDescent="0.25">
      <c r="D6727" s="31">
        <v>-862.47500000000002</v>
      </c>
      <c r="E6727" s="28">
        <v>470.274</v>
      </c>
    </row>
    <row r="6728" spans="4:5" x14ac:dyDescent="0.25">
      <c r="D6728" s="31">
        <v>-862.45899999999995</v>
      </c>
      <c r="E6728" s="28">
        <v>470.33300000000003</v>
      </c>
    </row>
    <row r="6729" spans="4:5" x14ac:dyDescent="0.25">
      <c r="D6729" s="31">
        <v>-862.44299999999998</v>
      </c>
      <c r="E6729" s="28">
        <v>470.392</v>
      </c>
    </row>
    <row r="6730" spans="4:5" x14ac:dyDescent="0.25">
      <c r="D6730" s="31">
        <v>-862.42700000000002</v>
      </c>
      <c r="E6730" s="28">
        <v>470.45100000000002</v>
      </c>
    </row>
    <row r="6731" spans="4:5" x14ac:dyDescent="0.25">
      <c r="D6731" s="31">
        <v>-862.41099999999994</v>
      </c>
      <c r="E6731" s="28">
        <v>470.51</v>
      </c>
    </row>
    <row r="6732" spans="4:5" x14ac:dyDescent="0.25">
      <c r="D6732" s="31">
        <v>-862.39499999999998</v>
      </c>
      <c r="E6732" s="28">
        <v>470.56799999999998</v>
      </c>
    </row>
    <row r="6733" spans="4:5" x14ac:dyDescent="0.25">
      <c r="D6733" s="31">
        <v>-862.37900000000002</v>
      </c>
      <c r="E6733" s="28">
        <v>470.62700000000001</v>
      </c>
    </row>
    <row r="6734" spans="4:5" x14ac:dyDescent="0.25">
      <c r="D6734" s="31">
        <v>-862.36300000000006</v>
      </c>
      <c r="E6734" s="28">
        <v>470.68599999999998</v>
      </c>
    </row>
    <row r="6735" spans="4:5" x14ac:dyDescent="0.25">
      <c r="D6735" s="31">
        <v>-862.34699999999998</v>
      </c>
      <c r="E6735" s="28">
        <v>470.745</v>
      </c>
    </row>
    <row r="6736" spans="4:5" x14ac:dyDescent="0.25">
      <c r="D6736" s="31">
        <v>-862.33100000000002</v>
      </c>
      <c r="E6736" s="28">
        <v>470.803</v>
      </c>
    </row>
    <row r="6737" spans="4:5" x14ac:dyDescent="0.25">
      <c r="D6737" s="31">
        <v>-862.31500000000005</v>
      </c>
      <c r="E6737" s="28">
        <v>470.86200000000002</v>
      </c>
    </row>
    <row r="6738" spans="4:5" x14ac:dyDescent="0.25">
      <c r="D6738" s="31">
        <v>-862.29899999999998</v>
      </c>
      <c r="E6738" s="28">
        <v>470.92099999999999</v>
      </c>
    </row>
    <row r="6739" spans="4:5" x14ac:dyDescent="0.25">
      <c r="D6739" s="31">
        <v>-862.28300000000002</v>
      </c>
      <c r="E6739" s="28">
        <v>470.97899999999998</v>
      </c>
    </row>
    <row r="6740" spans="4:5" x14ac:dyDescent="0.25">
      <c r="D6740" s="31">
        <v>-862.26700000000005</v>
      </c>
      <c r="E6740" s="28">
        <v>471.03800000000001</v>
      </c>
    </row>
    <row r="6741" spans="4:5" x14ac:dyDescent="0.25">
      <c r="D6741" s="31">
        <v>-862.25099999999998</v>
      </c>
      <c r="E6741" s="28">
        <v>471.09699999999998</v>
      </c>
    </row>
    <row r="6742" spans="4:5" x14ac:dyDescent="0.25">
      <c r="D6742" s="31">
        <v>-862.23500000000001</v>
      </c>
      <c r="E6742" s="28">
        <v>471.15499999999997</v>
      </c>
    </row>
    <row r="6743" spans="4:5" x14ac:dyDescent="0.25">
      <c r="D6743" s="31">
        <v>-862.21900000000005</v>
      </c>
      <c r="E6743" s="28">
        <v>471.214</v>
      </c>
    </row>
    <row r="6744" spans="4:5" x14ac:dyDescent="0.25">
      <c r="D6744" s="31">
        <v>-862.20299999999997</v>
      </c>
      <c r="E6744" s="28">
        <v>471.27199999999999</v>
      </c>
    </row>
    <row r="6745" spans="4:5" x14ac:dyDescent="0.25">
      <c r="D6745" s="31">
        <v>-862.18700000000001</v>
      </c>
      <c r="E6745" s="28">
        <v>471.33100000000002</v>
      </c>
    </row>
    <row r="6746" spans="4:5" x14ac:dyDescent="0.25">
      <c r="D6746" s="31">
        <v>-862.17100000000005</v>
      </c>
      <c r="E6746" s="28">
        <v>471.38900000000001</v>
      </c>
    </row>
    <row r="6747" spans="4:5" x14ac:dyDescent="0.25">
      <c r="D6747" s="31">
        <v>-862.15499999999997</v>
      </c>
      <c r="E6747" s="28">
        <v>471.44799999999998</v>
      </c>
    </row>
    <row r="6748" spans="4:5" x14ac:dyDescent="0.25">
      <c r="D6748" s="31">
        <v>-862.13900000000001</v>
      </c>
      <c r="E6748" s="28">
        <v>471.50599999999997</v>
      </c>
    </row>
    <row r="6749" spans="4:5" x14ac:dyDescent="0.25">
      <c r="D6749" s="31">
        <v>-862.12300000000005</v>
      </c>
      <c r="E6749" s="28">
        <v>471.56400000000002</v>
      </c>
    </row>
    <row r="6750" spans="4:5" x14ac:dyDescent="0.25">
      <c r="D6750" s="31">
        <v>-862.10699999999997</v>
      </c>
      <c r="E6750" s="28">
        <v>471.62299999999999</v>
      </c>
    </row>
    <row r="6751" spans="4:5" x14ac:dyDescent="0.25">
      <c r="D6751" s="31">
        <v>-862.09100000000001</v>
      </c>
      <c r="E6751" s="28">
        <v>471.68099999999998</v>
      </c>
    </row>
    <row r="6752" spans="4:5" x14ac:dyDescent="0.25">
      <c r="D6752" s="31">
        <v>-862.07500000000005</v>
      </c>
      <c r="E6752" s="28">
        <v>471.73899999999998</v>
      </c>
    </row>
    <row r="6753" spans="4:5" x14ac:dyDescent="0.25">
      <c r="D6753" s="31">
        <v>-862.05899999999997</v>
      </c>
      <c r="E6753" s="28">
        <v>471.79700000000003</v>
      </c>
    </row>
    <row r="6754" spans="4:5" x14ac:dyDescent="0.25">
      <c r="D6754" s="31">
        <v>-862.04300000000001</v>
      </c>
      <c r="E6754" s="28">
        <v>471.85599999999999</v>
      </c>
    </row>
    <row r="6755" spans="4:5" x14ac:dyDescent="0.25">
      <c r="D6755" s="31">
        <v>-862.02700000000004</v>
      </c>
      <c r="E6755" s="28">
        <v>471.91399999999999</v>
      </c>
    </row>
    <row r="6756" spans="4:5" x14ac:dyDescent="0.25">
      <c r="D6756" s="31">
        <v>-862.01099999999997</v>
      </c>
      <c r="E6756" s="28">
        <v>471.97199999999998</v>
      </c>
    </row>
    <row r="6757" spans="4:5" x14ac:dyDescent="0.25">
      <c r="D6757" s="31">
        <v>-861.995</v>
      </c>
      <c r="E6757" s="28">
        <v>472.03</v>
      </c>
    </row>
    <row r="6758" spans="4:5" x14ac:dyDescent="0.25">
      <c r="D6758" s="31">
        <v>-861.97900000000004</v>
      </c>
      <c r="E6758" s="28">
        <v>472.08800000000002</v>
      </c>
    </row>
    <row r="6759" spans="4:5" x14ac:dyDescent="0.25">
      <c r="D6759" s="31">
        <v>-861.96299999999997</v>
      </c>
      <c r="E6759" s="28">
        <v>472.14699999999999</v>
      </c>
    </row>
    <row r="6760" spans="4:5" x14ac:dyDescent="0.25">
      <c r="D6760" s="31">
        <v>-861.947</v>
      </c>
      <c r="E6760" s="28">
        <v>472.20499999999998</v>
      </c>
    </row>
    <row r="6761" spans="4:5" x14ac:dyDescent="0.25">
      <c r="D6761" s="31">
        <v>-861.93100000000004</v>
      </c>
      <c r="E6761" s="28">
        <v>472.26299999999998</v>
      </c>
    </row>
    <row r="6762" spans="4:5" x14ac:dyDescent="0.25">
      <c r="D6762" s="31">
        <v>-861.91499999999996</v>
      </c>
      <c r="E6762" s="28">
        <v>472.32100000000003</v>
      </c>
    </row>
    <row r="6763" spans="4:5" x14ac:dyDescent="0.25">
      <c r="D6763" s="31">
        <v>-861.899</v>
      </c>
      <c r="E6763" s="28">
        <v>472.37900000000002</v>
      </c>
    </row>
    <row r="6764" spans="4:5" x14ac:dyDescent="0.25">
      <c r="D6764" s="31">
        <v>-861.88300000000004</v>
      </c>
      <c r="E6764" s="28">
        <v>472.43700000000001</v>
      </c>
    </row>
    <row r="6765" spans="4:5" x14ac:dyDescent="0.25">
      <c r="D6765" s="31">
        <v>-861.86699999999996</v>
      </c>
      <c r="E6765" s="28">
        <v>472.495</v>
      </c>
    </row>
    <row r="6766" spans="4:5" x14ac:dyDescent="0.25">
      <c r="D6766" s="31">
        <v>-861.851</v>
      </c>
      <c r="E6766" s="28">
        <v>472.553</v>
      </c>
    </row>
    <row r="6767" spans="4:5" x14ac:dyDescent="0.25">
      <c r="D6767" s="31">
        <v>-861.83500000000004</v>
      </c>
      <c r="E6767" s="28">
        <v>472.61</v>
      </c>
    </row>
    <row r="6768" spans="4:5" x14ac:dyDescent="0.25">
      <c r="D6768" s="31">
        <v>-861.81899999999996</v>
      </c>
      <c r="E6768" s="28">
        <v>472.66800000000001</v>
      </c>
    </row>
    <row r="6769" spans="4:5" x14ac:dyDescent="0.25">
      <c r="D6769" s="31">
        <v>-861.803</v>
      </c>
      <c r="E6769" s="28">
        <v>472.726</v>
      </c>
    </row>
    <row r="6770" spans="4:5" x14ac:dyDescent="0.25">
      <c r="D6770" s="31">
        <v>-861.78700000000003</v>
      </c>
      <c r="E6770" s="28">
        <v>472.78399999999999</v>
      </c>
    </row>
    <row r="6771" spans="4:5" x14ac:dyDescent="0.25">
      <c r="D6771" s="31">
        <v>-861.77099999999996</v>
      </c>
      <c r="E6771" s="28">
        <v>472.84199999999998</v>
      </c>
    </row>
    <row r="6772" spans="4:5" x14ac:dyDescent="0.25">
      <c r="D6772" s="31">
        <v>-861.755</v>
      </c>
      <c r="E6772" s="28">
        <v>472.9</v>
      </c>
    </row>
    <row r="6773" spans="4:5" x14ac:dyDescent="0.25">
      <c r="D6773" s="31">
        <v>-861.74</v>
      </c>
      <c r="E6773" s="28">
        <v>472.95699999999999</v>
      </c>
    </row>
    <row r="6774" spans="4:5" x14ac:dyDescent="0.25">
      <c r="D6774" s="31">
        <v>-861.72400000000005</v>
      </c>
      <c r="E6774" s="28">
        <v>473.01499999999999</v>
      </c>
    </row>
    <row r="6775" spans="4:5" x14ac:dyDescent="0.25">
      <c r="D6775" s="31">
        <v>-861.70799999999997</v>
      </c>
      <c r="E6775" s="28">
        <v>473.07299999999998</v>
      </c>
    </row>
    <row r="6776" spans="4:5" x14ac:dyDescent="0.25">
      <c r="D6776" s="31">
        <v>-861.69200000000001</v>
      </c>
      <c r="E6776" s="28">
        <v>473.13</v>
      </c>
    </row>
    <row r="6777" spans="4:5" x14ac:dyDescent="0.25">
      <c r="D6777" s="31">
        <v>-861.67600000000004</v>
      </c>
      <c r="E6777" s="28">
        <v>473.18799999999999</v>
      </c>
    </row>
    <row r="6778" spans="4:5" x14ac:dyDescent="0.25">
      <c r="D6778" s="31">
        <v>-861.66</v>
      </c>
      <c r="E6778" s="28">
        <v>473.24599999999998</v>
      </c>
    </row>
    <row r="6779" spans="4:5" x14ac:dyDescent="0.25">
      <c r="D6779" s="31">
        <v>-861.64400000000001</v>
      </c>
      <c r="E6779" s="28">
        <v>473.303</v>
      </c>
    </row>
    <row r="6780" spans="4:5" x14ac:dyDescent="0.25">
      <c r="D6780" s="31">
        <v>-861.62800000000004</v>
      </c>
      <c r="E6780" s="28">
        <v>473.36099999999999</v>
      </c>
    </row>
    <row r="6781" spans="4:5" x14ac:dyDescent="0.25">
      <c r="D6781" s="31">
        <v>-861.61199999999997</v>
      </c>
      <c r="E6781" s="28">
        <v>473.41800000000001</v>
      </c>
    </row>
    <row r="6782" spans="4:5" x14ac:dyDescent="0.25">
      <c r="D6782" s="31">
        <v>-861.596</v>
      </c>
      <c r="E6782" s="28">
        <v>473.476</v>
      </c>
    </row>
    <row r="6783" spans="4:5" x14ac:dyDescent="0.25">
      <c r="D6783" s="31">
        <v>-861.58</v>
      </c>
      <c r="E6783" s="28">
        <v>473.53300000000002</v>
      </c>
    </row>
    <row r="6784" spans="4:5" x14ac:dyDescent="0.25">
      <c r="D6784" s="31">
        <v>-861.56399999999996</v>
      </c>
      <c r="E6784" s="28">
        <v>473.59100000000001</v>
      </c>
    </row>
    <row r="6785" spans="4:5" x14ac:dyDescent="0.25">
      <c r="D6785" s="31">
        <v>-861.548</v>
      </c>
      <c r="E6785" s="28">
        <v>473.64800000000002</v>
      </c>
    </row>
    <row r="6786" spans="4:5" x14ac:dyDescent="0.25">
      <c r="D6786" s="31">
        <v>-861.53200000000004</v>
      </c>
      <c r="E6786" s="28">
        <v>473.70499999999998</v>
      </c>
    </row>
    <row r="6787" spans="4:5" x14ac:dyDescent="0.25">
      <c r="D6787" s="31">
        <v>-861.51599999999996</v>
      </c>
      <c r="E6787" s="28">
        <v>473.76299999999998</v>
      </c>
    </row>
    <row r="6788" spans="4:5" x14ac:dyDescent="0.25">
      <c r="D6788" s="31">
        <v>-861.5</v>
      </c>
      <c r="E6788" s="28">
        <v>473.82</v>
      </c>
    </row>
    <row r="6789" spans="4:5" x14ac:dyDescent="0.25">
      <c r="D6789" s="31">
        <v>-861.48400000000004</v>
      </c>
      <c r="E6789" s="28">
        <v>473.87799999999999</v>
      </c>
    </row>
    <row r="6790" spans="4:5" x14ac:dyDescent="0.25">
      <c r="D6790" s="31">
        <v>-861.46799999999996</v>
      </c>
      <c r="E6790" s="28">
        <v>473.935</v>
      </c>
    </row>
    <row r="6791" spans="4:5" x14ac:dyDescent="0.25">
      <c r="D6791" s="31">
        <v>-861.452</v>
      </c>
      <c r="E6791" s="28">
        <v>473.99200000000002</v>
      </c>
    </row>
    <row r="6792" spans="4:5" x14ac:dyDescent="0.25">
      <c r="D6792" s="31">
        <v>-861.43600000000004</v>
      </c>
      <c r="E6792" s="28">
        <v>474.04899999999998</v>
      </c>
    </row>
    <row r="6793" spans="4:5" x14ac:dyDescent="0.25">
      <c r="D6793" s="31">
        <v>-861.42</v>
      </c>
      <c r="E6793" s="28">
        <v>474.10700000000003</v>
      </c>
    </row>
    <row r="6794" spans="4:5" x14ac:dyDescent="0.25">
      <c r="D6794" s="31">
        <v>-861.404</v>
      </c>
      <c r="E6794" s="28">
        <v>474.16399999999999</v>
      </c>
    </row>
    <row r="6795" spans="4:5" x14ac:dyDescent="0.25">
      <c r="D6795" s="31">
        <v>-861.38800000000003</v>
      </c>
      <c r="E6795" s="28">
        <v>474.221</v>
      </c>
    </row>
    <row r="6796" spans="4:5" x14ac:dyDescent="0.25">
      <c r="D6796" s="31">
        <v>-861.37199999999996</v>
      </c>
      <c r="E6796" s="28">
        <v>474.27800000000002</v>
      </c>
    </row>
    <row r="6797" spans="4:5" x14ac:dyDescent="0.25">
      <c r="D6797" s="31">
        <v>-861.35599999999999</v>
      </c>
      <c r="E6797" s="28">
        <v>474.33499999999998</v>
      </c>
    </row>
    <row r="6798" spans="4:5" x14ac:dyDescent="0.25">
      <c r="D6798" s="31">
        <v>-861.34</v>
      </c>
      <c r="E6798" s="28">
        <v>474.392</v>
      </c>
    </row>
    <row r="6799" spans="4:5" x14ac:dyDescent="0.25">
      <c r="D6799" s="31">
        <v>-861.32399999999996</v>
      </c>
      <c r="E6799" s="28">
        <v>474.44900000000001</v>
      </c>
    </row>
    <row r="6800" spans="4:5" x14ac:dyDescent="0.25">
      <c r="D6800" s="31">
        <v>-861.30799999999999</v>
      </c>
      <c r="E6800" s="28">
        <v>474.50599999999997</v>
      </c>
    </row>
    <row r="6801" spans="4:5" x14ac:dyDescent="0.25">
      <c r="D6801" s="31">
        <v>-861.29200000000003</v>
      </c>
      <c r="E6801" s="28">
        <v>474.56299999999999</v>
      </c>
    </row>
    <row r="6802" spans="4:5" x14ac:dyDescent="0.25">
      <c r="D6802" s="31">
        <v>-861.27599999999995</v>
      </c>
      <c r="E6802" s="28">
        <v>474.62</v>
      </c>
    </row>
    <row r="6803" spans="4:5" x14ac:dyDescent="0.25">
      <c r="D6803" s="31">
        <v>-861.26</v>
      </c>
      <c r="E6803" s="28">
        <v>474.67700000000002</v>
      </c>
    </row>
    <row r="6804" spans="4:5" x14ac:dyDescent="0.25">
      <c r="D6804" s="31">
        <v>-861.24400000000003</v>
      </c>
      <c r="E6804" s="28">
        <v>474.73399999999998</v>
      </c>
    </row>
    <row r="6805" spans="4:5" x14ac:dyDescent="0.25">
      <c r="D6805" s="31">
        <v>-861.22799999999995</v>
      </c>
      <c r="E6805" s="28">
        <v>474.791</v>
      </c>
    </row>
    <row r="6806" spans="4:5" x14ac:dyDescent="0.25">
      <c r="D6806" s="31">
        <v>-861.21199999999999</v>
      </c>
      <c r="E6806" s="28">
        <v>474.84800000000001</v>
      </c>
    </row>
    <row r="6807" spans="4:5" x14ac:dyDescent="0.25">
      <c r="D6807" s="31">
        <v>-861.19600000000003</v>
      </c>
      <c r="E6807" s="28">
        <v>474.90499999999997</v>
      </c>
    </row>
    <row r="6808" spans="4:5" x14ac:dyDescent="0.25">
      <c r="D6808" s="31">
        <v>-861.18</v>
      </c>
      <c r="E6808" s="28">
        <v>474.96199999999999</v>
      </c>
    </row>
    <row r="6809" spans="4:5" x14ac:dyDescent="0.25">
      <c r="D6809" s="31">
        <v>-861.16399999999999</v>
      </c>
      <c r="E6809" s="28">
        <v>475.01799999999997</v>
      </c>
    </row>
    <row r="6810" spans="4:5" x14ac:dyDescent="0.25">
      <c r="D6810" s="31">
        <v>-861.14800000000002</v>
      </c>
      <c r="E6810" s="28">
        <v>475.07499999999999</v>
      </c>
    </row>
    <row r="6811" spans="4:5" x14ac:dyDescent="0.25">
      <c r="D6811" s="31">
        <v>-861.13199999999995</v>
      </c>
      <c r="E6811" s="28">
        <v>475.13200000000001</v>
      </c>
    </row>
    <row r="6812" spans="4:5" x14ac:dyDescent="0.25">
      <c r="D6812" s="31">
        <v>-861.11599999999999</v>
      </c>
      <c r="E6812" s="28">
        <v>475.18900000000002</v>
      </c>
    </row>
    <row r="6813" spans="4:5" x14ac:dyDescent="0.25">
      <c r="D6813" s="31">
        <v>-861.1</v>
      </c>
      <c r="E6813" s="28">
        <v>475.245</v>
      </c>
    </row>
    <row r="6814" spans="4:5" x14ac:dyDescent="0.25">
      <c r="D6814" s="31">
        <v>-861.08399999999995</v>
      </c>
      <c r="E6814" s="28">
        <v>475.30200000000002</v>
      </c>
    </row>
    <row r="6815" spans="4:5" x14ac:dyDescent="0.25">
      <c r="D6815" s="31">
        <v>-861.06799999999998</v>
      </c>
      <c r="E6815" s="28">
        <v>475.35899999999998</v>
      </c>
    </row>
    <row r="6816" spans="4:5" x14ac:dyDescent="0.25">
      <c r="D6816" s="31">
        <v>-861.05200000000002</v>
      </c>
      <c r="E6816" s="28">
        <v>475.41500000000002</v>
      </c>
    </row>
    <row r="6817" spans="4:5" x14ac:dyDescent="0.25">
      <c r="D6817" s="31">
        <v>-861.03599999999994</v>
      </c>
      <c r="E6817" s="28">
        <v>475.47199999999998</v>
      </c>
    </row>
    <row r="6818" spans="4:5" x14ac:dyDescent="0.25">
      <c r="D6818" s="31">
        <v>-861.02</v>
      </c>
      <c r="E6818" s="28">
        <v>475.52800000000002</v>
      </c>
    </row>
    <row r="6819" spans="4:5" x14ac:dyDescent="0.25">
      <c r="D6819" s="31">
        <v>-861.00400000000002</v>
      </c>
      <c r="E6819" s="28">
        <v>475.58499999999998</v>
      </c>
    </row>
    <row r="6820" spans="4:5" x14ac:dyDescent="0.25">
      <c r="D6820" s="31">
        <v>-860.98800000000006</v>
      </c>
      <c r="E6820" s="28">
        <v>475.64100000000002</v>
      </c>
    </row>
    <row r="6821" spans="4:5" x14ac:dyDescent="0.25">
      <c r="D6821" s="31">
        <v>-860.97199999999998</v>
      </c>
      <c r="E6821" s="28">
        <v>475.69799999999998</v>
      </c>
    </row>
    <row r="6822" spans="4:5" x14ac:dyDescent="0.25">
      <c r="D6822" s="31">
        <v>-860.95600000000002</v>
      </c>
      <c r="E6822" s="28">
        <v>475.75400000000002</v>
      </c>
    </row>
    <row r="6823" spans="4:5" x14ac:dyDescent="0.25">
      <c r="D6823" s="31">
        <v>-860.94</v>
      </c>
      <c r="E6823" s="28">
        <v>475.81099999999998</v>
      </c>
    </row>
    <row r="6824" spans="4:5" x14ac:dyDescent="0.25">
      <c r="D6824" s="31">
        <v>-860.92399999999998</v>
      </c>
      <c r="E6824" s="28">
        <v>475.86700000000002</v>
      </c>
    </row>
    <row r="6825" spans="4:5" x14ac:dyDescent="0.25">
      <c r="D6825" s="31">
        <v>-860.90800000000002</v>
      </c>
      <c r="E6825" s="28">
        <v>475.923</v>
      </c>
    </row>
    <row r="6826" spans="4:5" x14ac:dyDescent="0.25">
      <c r="D6826" s="31">
        <v>-860.89200000000005</v>
      </c>
      <c r="E6826" s="28">
        <v>475.98</v>
      </c>
    </row>
    <row r="6827" spans="4:5" x14ac:dyDescent="0.25">
      <c r="D6827" s="31">
        <v>-860.87599999999998</v>
      </c>
      <c r="E6827" s="28">
        <v>476.036</v>
      </c>
    </row>
    <row r="6828" spans="4:5" x14ac:dyDescent="0.25">
      <c r="D6828" s="31">
        <v>-860.86</v>
      </c>
      <c r="E6828" s="28">
        <v>476.09199999999998</v>
      </c>
    </row>
    <row r="6829" spans="4:5" x14ac:dyDescent="0.25">
      <c r="D6829" s="31">
        <v>-860.84400000000005</v>
      </c>
      <c r="E6829" s="28">
        <v>476.149</v>
      </c>
    </row>
    <row r="6830" spans="4:5" x14ac:dyDescent="0.25">
      <c r="D6830" s="31">
        <v>-860.82799999999997</v>
      </c>
      <c r="E6830" s="28">
        <v>476.20499999999998</v>
      </c>
    </row>
    <row r="6831" spans="4:5" x14ac:dyDescent="0.25">
      <c r="D6831" s="31">
        <v>-860.81200000000001</v>
      </c>
      <c r="E6831" s="28">
        <v>476.26100000000002</v>
      </c>
    </row>
    <row r="6832" spans="4:5" x14ac:dyDescent="0.25">
      <c r="D6832" s="31">
        <v>-860.79600000000005</v>
      </c>
      <c r="E6832" s="28">
        <v>476.31700000000001</v>
      </c>
    </row>
    <row r="6833" spans="4:5" x14ac:dyDescent="0.25">
      <c r="D6833" s="31">
        <v>-860.78</v>
      </c>
      <c r="E6833" s="28">
        <v>476.37299999999999</v>
      </c>
    </row>
    <row r="6834" spans="4:5" x14ac:dyDescent="0.25">
      <c r="D6834" s="31">
        <v>-860.76400000000001</v>
      </c>
      <c r="E6834" s="28">
        <v>476.42899999999997</v>
      </c>
    </row>
    <row r="6835" spans="4:5" x14ac:dyDescent="0.25">
      <c r="D6835" s="31">
        <v>-860.74800000000005</v>
      </c>
      <c r="E6835" s="28">
        <v>476.48599999999999</v>
      </c>
    </row>
    <row r="6836" spans="4:5" x14ac:dyDescent="0.25">
      <c r="D6836" s="31">
        <v>-860.73199999999997</v>
      </c>
      <c r="E6836" s="28">
        <v>476.54199999999997</v>
      </c>
    </row>
    <row r="6837" spans="4:5" x14ac:dyDescent="0.25">
      <c r="D6837" s="31">
        <v>-860.71600000000001</v>
      </c>
      <c r="E6837" s="28">
        <v>476.59800000000001</v>
      </c>
    </row>
    <row r="6838" spans="4:5" x14ac:dyDescent="0.25">
      <c r="D6838" s="31">
        <v>-860.7</v>
      </c>
      <c r="E6838" s="28">
        <v>476.654</v>
      </c>
    </row>
    <row r="6839" spans="4:5" x14ac:dyDescent="0.25">
      <c r="D6839" s="31">
        <v>-860.68399999999997</v>
      </c>
      <c r="E6839" s="28">
        <v>476.71</v>
      </c>
    </row>
    <row r="6840" spans="4:5" x14ac:dyDescent="0.25">
      <c r="D6840" s="31">
        <v>-860.66800000000001</v>
      </c>
      <c r="E6840" s="28">
        <v>476.76600000000002</v>
      </c>
    </row>
    <row r="6841" spans="4:5" x14ac:dyDescent="0.25">
      <c r="D6841" s="31">
        <v>-860.65200000000004</v>
      </c>
      <c r="E6841" s="28">
        <v>476.822</v>
      </c>
    </row>
    <row r="6842" spans="4:5" x14ac:dyDescent="0.25">
      <c r="D6842" s="31">
        <v>-860.63599999999997</v>
      </c>
      <c r="E6842" s="28">
        <v>476.87799999999999</v>
      </c>
    </row>
    <row r="6843" spans="4:5" x14ac:dyDescent="0.25">
      <c r="D6843" s="31">
        <v>-860.62</v>
      </c>
      <c r="E6843" s="28">
        <v>476.93299999999999</v>
      </c>
    </row>
    <row r="6844" spans="4:5" x14ac:dyDescent="0.25">
      <c r="D6844" s="31">
        <v>-860.60400000000004</v>
      </c>
      <c r="E6844" s="28">
        <v>476.98899999999998</v>
      </c>
    </row>
    <row r="6845" spans="4:5" x14ac:dyDescent="0.25">
      <c r="D6845" s="31">
        <v>-860.58799999999997</v>
      </c>
      <c r="E6845" s="28">
        <v>477.04500000000002</v>
      </c>
    </row>
    <row r="6846" spans="4:5" x14ac:dyDescent="0.25">
      <c r="D6846" s="31">
        <v>-860.572</v>
      </c>
      <c r="E6846" s="28">
        <v>477.101</v>
      </c>
    </row>
    <row r="6847" spans="4:5" x14ac:dyDescent="0.25">
      <c r="D6847" s="31">
        <v>-860.55600000000004</v>
      </c>
      <c r="E6847" s="28">
        <v>477.15699999999998</v>
      </c>
    </row>
    <row r="6848" spans="4:5" x14ac:dyDescent="0.25">
      <c r="D6848" s="31">
        <v>-860.54</v>
      </c>
      <c r="E6848" s="28">
        <v>477.21199999999999</v>
      </c>
    </row>
    <row r="6849" spans="4:5" x14ac:dyDescent="0.25">
      <c r="D6849" s="31">
        <v>-860.524</v>
      </c>
      <c r="E6849" s="28">
        <v>477.26799999999997</v>
      </c>
    </row>
    <row r="6850" spans="4:5" x14ac:dyDescent="0.25">
      <c r="D6850" s="31">
        <v>-860.50800000000004</v>
      </c>
      <c r="E6850" s="28">
        <v>477.32400000000001</v>
      </c>
    </row>
    <row r="6851" spans="4:5" x14ac:dyDescent="0.25">
      <c r="D6851" s="31">
        <v>-860.49199999999996</v>
      </c>
      <c r="E6851" s="28">
        <v>477.38</v>
      </c>
    </row>
    <row r="6852" spans="4:5" x14ac:dyDescent="0.25">
      <c r="D6852" s="31">
        <v>-860.476</v>
      </c>
      <c r="E6852" s="28">
        <v>477.435</v>
      </c>
    </row>
    <row r="6853" spans="4:5" x14ac:dyDescent="0.25">
      <c r="D6853" s="31">
        <v>-860.46</v>
      </c>
      <c r="E6853" s="28">
        <v>477.49099999999999</v>
      </c>
    </row>
    <row r="6854" spans="4:5" x14ac:dyDescent="0.25">
      <c r="D6854" s="31">
        <v>-860.44399999999996</v>
      </c>
      <c r="E6854" s="28">
        <v>477.54599999999999</v>
      </c>
    </row>
    <row r="6855" spans="4:5" x14ac:dyDescent="0.25">
      <c r="D6855" s="31">
        <v>-860.428</v>
      </c>
      <c r="E6855" s="28">
        <v>477.60199999999998</v>
      </c>
    </row>
    <row r="6856" spans="4:5" x14ac:dyDescent="0.25">
      <c r="D6856" s="31">
        <v>-860.41200000000003</v>
      </c>
      <c r="E6856" s="28">
        <v>477.65699999999998</v>
      </c>
    </row>
    <row r="6857" spans="4:5" x14ac:dyDescent="0.25">
      <c r="D6857" s="31">
        <v>-860.39599999999996</v>
      </c>
      <c r="E6857" s="28">
        <v>477.71300000000002</v>
      </c>
    </row>
    <row r="6858" spans="4:5" x14ac:dyDescent="0.25">
      <c r="D6858" s="31">
        <v>-860.38</v>
      </c>
      <c r="E6858" s="28">
        <v>477.76799999999997</v>
      </c>
    </row>
    <row r="6859" spans="4:5" x14ac:dyDescent="0.25">
      <c r="D6859" s="31">
        <v>-860.36400000000003</v>
      </c>
      <c r="E6859" s="28">
        <v>477.82400000000001</v>
      </c>
    </row>
    <row r="6860" spans="4:5" x14ac:dyDescent="0.25">
      <c r="D6860" s="31">
        <v>-860.34799999999996</v>
      </c>
      <c r="E6860" s="28">
        <v>477.87900000000002</v>
      </c>
    </row>
    <row r="6861" spans="4:5" x14ac:dyDescent="0.25">
      <c r="D6861" s="31">
        <v>-860.33199999999999</v>
      </c>
      <c r="E6861" s="28">
        <v>477.935</v>
      </c>
    </row>
    <row r="6862" spans="4:5" x14ac:dyDescent="0.25">
      <c r="D6862" s="31">
        <v>-860.31600000000003</v>
      </c>
      <c r="E6862" s="28">
        <v>477.99</v>
      </c>
    </row>
    <row r="6863" spans="4:5" x14ac:dyDescent="0.25">
      <c r="D6863" s="31">
        <v>-860.3</v>
      </c>
      <c r="E6863" s="28">
        <v>478.04599999999999</v>
      </c>
    </row>
    <row r="6864" spans="4:5" x14ac:dyDescent="0.25">
      <c r="D6864" s="31">
        <v>-860.28399999999999</v>
      </c>
      <c r="E6864" s="28">
        <v>478.101</v>
      </c>
    </row>
    <row r="6865" spans="4:5" x14ac:dyDescent="0.25">
      <c r="D6865" s="31">
        <v>-860.26800000000003</v>
      </c>
      <c r="E6865" s="28">
        <v>478.15600000000001</v>
      </c>
    </row>
    <row r="6866" spans="4:5" x14ac:dyDescent="0.25">
      <c r="D6866" s="31">
        <v>-860.25199999999995</v>
      </c>
      <c r="E6866" s="28">
        <v>478.21100000000001</v>
      </c>
    </row>
    <row r="6867" spans="4:5" x14ac:dyDescent="0.25">
      <c r="D6867" s="31">
        <v>-860.23599999999999</v>
      </c>
      <c r="E6867" s="28">
        <v>478.267</v>
      </c>
    </row>
    <row r="6868" spans="4:5" x14ac:dyDescent="0.25">
      <c r="D6868" s="31">
        <v>-860.22</v>
      </c>
      <c r="E6868" s="28">
        <v>478.322</v>
      </c>
    </row>
    <row r="6869" spans="4:5" x14ac:dyDescent="0.25">
      <c r="D6869" s="31">
        <v>-860.20399999999995</v>
      </c>
      <c r="E6869" s="28">
        <v>478.37700000000001</v>
      </c>
    </row>
    <row r="6870" spans="4:5" x14ac:dyDescent="0.25">
      <c r="D6870" s="31">
        <v>-860.18799999999999</v>
      </c>
      <c r="E6870" s="28">
        <v>478.43200000000002</v>
      </c>
    </row>
    <row r="6871" spans="4:5" x14ac:dyDescent="0.25">
      <c r="D6871" s="31">
        <v>-860.17200000000003</v>
      </c>
      <c r="E6871" s="28">
        <v>478.48700000000002</v>
      </c>
    </row>
    <row r="6872" spans="4:5" x14ac:dyDescent="0.25">
      <c r="D6872" s="31">
        <v>-860.15599999999995</v>
      </c>
      <c r="E6872" s="28">
        <v>478.54199999999997</v>
      </c>
    </row>
    <row r="6873" spans="4:5" x14ac:dyDescent="0.25">
      <c r="D6873" s="31">
        <v>-860.14</v>
      </c>
      <c r="E6873" s="28">
        <v>478.59800000000001</v>
      </c>
    </row>
    <row r="6874" spans="4:5" x14ac:dyDescent="0.25">
      <c r="D6874" s="31">
        <v>-860.12400000000002</v>
      </c>
      <c r="E6874" s="28">
        <v>478.65300000000002</v>
      </c>
    </row>
    <row r="6875" spans="4:5" x14ac:dyDescent="0.25">
      <c r="D6875" s="31">
        <v>-860.10799999999995</v>
      </c>
      <c r="E6875" s="28">
        <v>478.70800000000003</v>
      </c>
    </row>
    <row r="6876" spans="4:5" x14ac:dyDescent="0.25">
      <c r="D6876" s="31">
        <v>-860.09199999999998</v>
      </c>
      <c r="E6876" s="28">
        <v>478.76299999999998</v>
      </c>
    </row>
    <row r="6877" spans="4:5" x14ac:dyDescent="0.25">
      <c r="D6877" s="31">
        <v>-860.07600000000002</v>
      </c>
      <c r="E6877" s="28">
        <v>478.81799999999998</v>
      </c>
    </row>
    <row r="6878" spans="4:5" x14ac:dyDescent="0.25">
      <c r="D6878" s="31">
        <v>-860.06</v>
      </c>
      <c r="E6878" s="28">
        <v>478.87299999999999</v>
      </c>
    </row>
    <row r="6879" spans="4:5" x14ac:dyDescent="0.25">
      <c r="D6879" s="31">
        <v>-860.04399999999998</v>
      </c>
      <c r="E6879" s="28">
        <v>478.928</v>
      </c>
    </row>
    <row r="6880" spans="4:5" x14ac:dyDescent="0.25">
      <c r="D6880" s="31">
        <v>-860.02800000000002</v>
      </c>
      <c r="E6880" s="28">
        <v>478.98200000000003</v>
      </c>
    </row>
    <row r="6881" spans="4:5" x14ac:dyDescent="0.25">
      <c r="D6881" s="31">
        <v>-860.01199999999994</v>
      </c>
      <c r="E6881" s="28">
        <v>479.03699999999998</v>
      </c>
    </row>
    <row r="6882" spans="4:5" x14ac:dyDescent="0.25">
      <c r="D6882" s="31">
        <v>-859.99599999999998</v>
      </c>
      <c r="E6882" s="28">
        <v>479.09199999999998</v>
      </c>
    </row>
    <row r="6883" spans="4:5" x14ac:dyDescent="0.25">
      <c r="D6883" s="31">
        <v>-859.98</v>
      </c>
      <c r="E6883" s="28">
        <v>479.14699999999999</v>
      </c>
    </row>
    <row r="6884" spans="4:5" x14ac:dyDescent="0.25">
      <c r="D6884" s="31">
        <v>-859.96400000000006</v>
      </c>
      <c r="E6884" s="28">
        <v>479.202</v>
      </c>
    </row>
    <row r="6885" spans="4:5" x14ac:dyDescent="0.25">
      <c r="D6885" s="31">
        <v>-859.94799999999998</v>
      </c>
      <c r="E6885" s="28">
        <v>479.25700000000001</v>
      </c>
    </row>
    <row r="6886" spans="4:5" x14ac:dyDescent="0.25">
      <c r="D6886" s="31">
        <v>-859.93200000000002</v>
      </c>
      <c r="E6886" s="28">
        <v>479.31099999999998</v>
      </c>
    </row>
    <row r="6887" spans="4:5" x14ac:dyDescent="0.25">
      <c r="D6887" s="31">
        <v>-859.91700000000003</v>
      </c>
      <c r="E6887" s="28">
        <v>479.36599999999999</v>
      </c>
    </row>
    <row r="6888" spans="4:5" x14ac:dyDescent="0.25">
      <c r="D6888" s="31">
        <v>-859.90099999999995</v>
      </c>
      <c r="E6888" s="28">
        <v>479.42099999999999</v>
      </c>
    </row>
    <row r="6889" spans="4:5" x14ac:dyDescent="0.25">
      <c r="D6889" s="31">
        <v>-859.88499999999999</v>
      </c>
      <c r="E6889" s="28">
        <v>479.47500000000002</v>
      </c>
    </row>
    <row r="6890" spans="4:5" x14ac:dyDescent="0.25">
      <c r="D6890" s="31">
        <v>-859.86900000000003</v>
      </c>
      <c r="E6890" s="28">
        <v>479.53</v>
      </c>
    </row>
    <row r="6891" spans="4:5" x14ac:dyDescent="0.25">
      <c r="D6891" s="31">
        <v>-859.85299999999995</v>
      </c>
      <c r="E6891" s="28">
        <v>479.58499999999998</v>
      </c>
    </row>
    <row r="6892" spans="4:5" x14ac:dyDescent="0.25">
      <c r="D6892" s="31">
        <v>-859.83699999999999</v>
      </c>
      <c r="E6892" s="28">
        <v>479.63900000000001</v>
      </c>
    </row>
    <row r="6893" spans="4:5" x14ac:dyDescent="0.25">
      <c r="D6893" s="31">
        <v>-859.82100000000003</v>
      </c>
      <c r="E6893" s="28">
        <v>479.69400000000002</v>
      </c>
    </row>
    <row r="6894" spans="4:5" x14ac:dyDescent="0.25">
      <c r="D6894" s="31">
        <v>-859.80499999999995</v>
      </c>
      <c r="E6894" s="28">
        <v>479.74799999999999</v>
      </c>
    </row>
    <row r="6895" spans="4:5" x14ac:dyDescent="0.25">
      <c r="D6895" s="31">
        <v>-859.78899999999999</v>
      </c>
      <c r="E6895" s="28">
        <v>479.803</v>
      </c>
    </row>
    <row r="6896" spans="4:5" x14ac:dyDescent="0.25">
      <c r="D6896" s="31">
        <v>-859.77300000000002</v>
      </c>
      <c r="E6896" s="28">
        <v>479.85700000000003</v>
      </c>
    </row>
    <row r="6897" spans="4:5" x14ac:dyDescent="0.25">
      <c r="D6897" s="31">
        <v>-859.75699999999995</v>
      </c>
      <c r="E6897" s="28">
        <v>479.91199999999998</v>
      </c>
    </row>
    <row r="6898" spans="4:5" x14ac:dyDescent="0.25">
      <c r="D6898" s="31">
        <v>-859.74099999999999</v>
      </c>
      <c r="E6898" s="28">
        <v>479.96600000000001</v>
      </c>
    </row>
    <row r="6899" spans="4:5" x14ac:dyDescent="0.25">
      <c r="D6899" s="31">
        <v>-859.72500000000002</v>
      </c>
      <c r="E6899" s="28">
        <v>480.02100000000002</v>
      </c>
    </row>
    <row r="6900" spans="4:5" x14ac:dyDescent="0.25">
      <c r="D6900" s="31">
        <v>-859.70899999999995</v>
      </c>
      <c r="E6900" s="28">
        <v>480.07499999999999</v>
      </c>
    </row>
    <row r="6901" spans="4:5" x14ac:dyDescent="0.25">
      <c r="D6901" s="31">
        <v>-859.69299999999998</v>
      </c>
      <c r="E6901" s="28">
        <v>480.12900000000002</v>
      </c>
    </row>
    <row r="6902" spans="4:5" x14ac:dyDescent="0.25">
      <c r="D6902" s="31">
        <v>-859.67700000000002</v>
      </c>
      <c r="E6902" s="28">
        <v>480.18400000000003</v>
      </c>
    </row>
    <row r="6903" spans="4:5" x14ac:dyDescent="0.25">
      <c r="D6903" s="31">
        <v>-859.66099999999994</v>
      </c>
      <c r="E6903" s="28">
        <v>480.238</v>
      </c>
    </row>
    <row r="6904" spans="4:5" x14ac:dyDescent="0.25">
      <c r="D6904" s="31">
        <v>-859.64499999999998</v>
      </c>
      <c r="E6904" s="28">
        <v>480.29199999999997</v>
      </c>
    </row>
    <row r="6905" spans="4:5" x14ac:dyDescent="0.25">
      <c r="D6905" s="31">
        <v>-859.62900000000002</v>
      </c>
      <c r="E6905" s="28">
        <v>480.346</v>
      </c>
    </row>
    <row r="6906" spans="4:5" x14ac:dyDescent="0.25">
      <c r="D6906" s="31">
        <v>-859.61300000000006</v>
      </c>
      <c r="E6906" s="28">
        <v>480.40100000000001</v>
      </c>
    </row>
    <row r="6907" spans="4:5" x14ac:dyDescent="0.25">
      <c r="D6907" s="31">
        <v>-859.59699999999998</v>
      </c>
      <c r="E6907" s="28">
        <v>480.45499999999998</v>
      </c>
    </row>
    <row r="6908" spans="4:5" x14ac:dyDescent="0.25">
      <c r="D6908" s="31">
        <v>-859.58100000000002</v>
      </c>
      <c r="E6908" s="28">
        <v>480.50900000000001</v>
      </c>
    </row>
    <row r="6909" spans="4:5" x14ac:dyDescent="0.25">
      <c r="D6909" s="31">
        <v>-859.56500000000005</v>
      </c>
      <c r="E6909" s="28">
        <v>480.56299999999999</v>
      </c>
    </row>
    <row r="6910" spans="4:5" x14ac:dyDescent="0.25">
      <c r="D6910" s="31">
        <v>-859.54899999999998</v>
      </c>
      <c r="E6910" s="28">
        <v>480.61700000000002</v>
      </c>
    </row>
    <row r="6911" spans="4:5" x14ac:dyDescent="0.25">
      <c r="D6911" s="31">
        <v>-859.53300000000002</v>
      </c>
      <c r="E6911" s="28">
        <v>480.67099999999999</v>
      </c>
    </row>
    <row r="6912" spans="4:5" x14ac:dyDescent="0.25">
      <c r="D6912" s="31">
        <v>-859.51700000000005</v>
      </c>
      <c r="E6912" s="28">
        <v>480.72500000000002</v>
      </c>
    </row>
    <row r="6913" spans="4:5" x14ac:dyDescent="0.25">
      <c r="D6913" s="31">
        <v>-859.50099999999998</v>
      </c>
      <c r="E6913" s="28">
        <v>480.779</v>
      </c>
    </row>
    <row r="6914" spans="4:5" x14ac:dyDescent="0.25">
      <c r="D6914" s="31">
        <v>-859.48500000000001</v>
      </c>
      <c r="E6914" s="28">
        <v>480.83300000000003</v>
      </c>
    </row>
    <row r="6915" spans="4:5" x14ac:dyDescent="0.25">
      <c r="D6915" s="31">
        <v>-859.46900000000005</v>
      </c>
      <c r="E6915" s="28">
        <v>480.887</v>
      </c>
    </row>
    <row r="6916" spans="4:5" x14ac:dyDescent="0.25">
      <c r="D6916" s="31">
        <v>-859.45299999999997</v>
      </c>
      <c r="E6916" s="28">
        <v>480.94099999999997</v>
      </c>
    </row>
    <row r="6917" spans="4:5" x14ac:dyDescent="0.25">
      <c r="D6917" s="31">
        <v>-859.43700000000001</v>
      </c>
      <c r="E6917" s="28">
        <v>480.995</v>
      </c>
    </row>
    <row r="6918" spans="4:5" x14ac:dyDescent="0.25">
      <c r="D6918" s="31">
        <v>-859.42100000000005</v>
      </c>
      <c r="E6918" s="28">
        <v>481.04899999999998</v>
      </c>
    </row>
    <row r="6919" spans="4:5" x14ac:dyDescent="0.25">
      <c r="D6919" s="31">
        <v>-859.40499999999997</v>
      </c>
      <c r="E6919" s="28">
        <v>481.10300000000001</v>
      </c>
    </row>
    <row r="6920" spans="4:5" x14ac:dyDescent="0.25">
      <c r="D6920" s="31">
        <v>-859.38900000000001</v>
      </c>
      <c r="E6920" s="28">
        <v>481.15600000000001</v>
      </c>
    </row>
    <row r="6921" spans="4:5" x14ac:dyDescent="0.25">
      <c r="D6921" s="31">
        <v>-859.37300000000005</v>
      </c>
      <c r="E6921" s="28">
        <v>481.21</v>
      </c>
    </row>
    <row r="6922" spans="4:5" x14ac:dyDescent="0.25">
      <c r="D6922" s="31">
        <v>-859.35699999999997</v>
      </c>
      <c r="E6922" s="28">
        <v>481.26400000000001</v>
      </c>
    </row>
    <row r="6923" spans="4:5" x14ac:dyDescent="0.25">
      <c r="D6923" s="31">
        <v>-859.34100000000001</v>
      </c>
      <c r="E6923" s="28">
        <v>481.31799999999998</v>
      </c>
    </row>
    <row r="6924" spans="4:5" x14ac:dyDescent="0.25">
      <c r="D6924" s="31">
        <v>-859.32500000000005</v>
      </c>
      <c r="E6924" s="28">
        <v>481.37200000000001</v>
      </c>
    </row>
    <row r="6925" spans="4:5" x14ac:dyDescent="0.25">
      <c r="D6925" s="31">
        <v>-859.30899999999997</v>
      </c>
      <c r="E6925" s="28">
        <v>481.42500000000001</v>
      </c>
    </row>
    <row r="6926" spans="4:5" x14ac:dyDescent="0.25">
      <c r="D6926" s="31">
        <v>-859.29300000000001</v>
      </c>
      <c r="E6926" s="28">
        <v>481.47899999999998</v>
      </c>
    </row>
    <row r="6927" spans="4:5" x14ac:dyDescent="0.25">
      <c r="D6927" s="31">
        <v>-859.27700000000004</v>
      </c>
      <c r="E6927" s="28">
        <v>481.53300000000002</v>
      </c>
    </row>
    <row r="6928" spans="4:5" x14ac:dyDescent="0.25">
      <c r="D6928" s="31">
        <v>-859.26099999999997</v>
      </c>
      <c r="E6928" s="28">
        <v>481.58600000000001</v>
      </c>
    </row>
    <row r="6929" spans="4:5" x14ac:dyDescent="0.25">
      <c r="D6929" s="31">
        <v>-859.245</v>
      </c>
      <c r="E6929" s="28">
        <v>481.64</v>
      </c>
    </row>
    <row r="6930" spans="4:5" x14ac:dyDescent="0.25">
      <c r="D6930" s="31">
        <v>-859.22900000000004</v>
      </c>
      <c r="E6930" s="28">
        <v>481.69299999999998</v>
      </c>
    </row>
    <row r="6931" spans="4:5" x14ac:dyDescent="0.25">
      <c r="D6931" s="31">
        <v>-859.21299999999997</v>
      </c>
      <c r="E6931" s="28">
        <v>481.74700000000001</v>
      </c>
    </row>
    <row r="6932" spans="4:5" x14ac:dyDescent="0.25">
      <c r="D6932" s="31">
        <v>-859.197</v>
      </c>
      <c r="E6932" s="28">
        <v>481.8</v>
      </c>
    </row>
    <row r="6933" spans="4:5" x14ac:dyDescent="0.25">
      <c r="D6933" s="31">
        <v>-859.18100000000004</v>
      </c>
      <c r="E6933" s="28">
        <v>481.85399999999998</v>
      </c>
    </row>
    <row r="6934" spans="4:5" x14ac:dyDescent="0.25">
      <c r="D6934" s="31">
        <v>-859.16499999999996</v>
      </c>
      <c r="E6934" s="28">
        <v>481.90699999999998</v>
      </c>
    </row>
    <row r="6935" spans="4:5" x14ac:dyDescent="0.25">
      <c r="D6935" s="31">
        <v>-859.149</v>
      </c>
      <c r="E6935" s="28">
        <v>481.96100000000001</v>
      </c>
    </row>
    <row r="6936" spans="4:5" x14ac:dyDescent="0.25">
      <c r="D6936" s="31">
        <v>-859.13300000000004</v>
      </c>
      <c r="E6936" s="28">
        <v>482.01400000000001</v>
      </c>
    </row>
    <row r="6937" spans="4:5" x14ac:dyDescent="0.25">
      <c r="D6937" s="31">
        <v>-859.11699999999996</v>
      </c>
      <c r="E6937" s="28">
        <v>482.06799999999998</v>
      </c>
    </row>
    <row r="6938" spans="4:5" x14ac:dyDescent="0.25">
      <c r="D6938" s="31">
        <v>-859.101</v>
      </c>
      <c r="E6938" s="28">
        <v>482.12099999999998</v>
      </c>
    </row>
    <row r="6939" spans="4:5" x14ac:dyDescent="0.25">
      <c r="D6939" s="31">
        <v>-859.08500000000004</v>
      </c>
      <c r="E6939" s="28">
        <v>482.17399999999998</v>
      </c>
    </row>
    <row r="6940" spans="4:5" x14ac:dyDescent="0.25">
      <c r="D6940" s="31">
        <v>-859.06899999999996</v>
      </c>
      <c r="E6940" s="28">
        <v>482.22699999999998</v>
      </c>
    </row>
    <row r="6941" spans="4:5" x14ac:dyDescent="0.25">
      <c r="D6941" s="31">
        <v>-859.053</v>
      </c>
      <c r="E6941" s="28">
        <v>482.28100000000001</v>
      </c>
    </row>
    <row r="6942" spans="4:5" x14ac:dyDescent="0.25">
      <c r="D6942" s="31">
        <v>-859.03700000000003</v>
      </c>
      <c r="E6942" s="28">
        <v>482.334</v>
      </c>
    </row>
    <row r="6943" spans="4:5" x14ac:dyDescent="0.25">
      <c r="D6943" s="31">
        <v>-859.02099999999996</v>
      </c>
      <c r="E6943" s="28">
        <v>482.387</v>
      </c>
    </row>
    <row r="6944" spans="4:5" x14ac:dyDescent="0.25">
      <c r="D6944" s="31">
        <v>-859.005</v>
      </c>
      <c r="E6944" s="28">
        <v>482.44</v>
      </c>
    </row>
    <row r="6945" spans="4:5" x14ac:dyDescent="0.25">
      <c r="D6945" s="31">
        <v>-858.98900000000003</v>
      </c>
      <c r="E6945" s="28">
        <v>482.49400000000003</v>
      </c>
    </row>
    <row r="6946" spans="4:5" x14ac:dyDescent="0.25">
      <c r="D6946" s="31">
        <v>-858.97299999999996</v>
      </c>
      <c r="E6946" s="28">
        <v>482.54700000000003</v>
      </c>
    </row>
    <row r="6947" spans="4:5" x14ac:dyDescent="0.25">
      <c r="D6947" s="31">
        <v>-858.95699999999999</v>
      </c>
      <c r="E6947" s="28">
        <v>482.6</v>
      </c>
    </row>
    <row r="6948" spans="4:5" x14ac:dyDescent="0.25">
      <c r="D6948" s="31">
        <v>-858.94100000000003</v>
      </c>
      <c r="E6948" s="28">
        <v>482.65300000000002</v>
      </c>
    </row>
    <row r="6949" spans="4:5" x14ac:dyDescent="0.25">
      <c r="D6949" s="31">
        <v>-858.92499999999995</v>
      </c>
      <c r="E6949" s="28">
        <v>482.70600000000002</v>
      </c>
    </row>
    <row r="6950" spans="4:5" x14ac:dyDescent="0.25">
      <c r="D6950" s="31">
        <v>-858.90899999999999</v>
      </c>
      <c r="E6950" s="28">
        <v>482.75900000000001</v>
      </c>
    </row>
    <row r="6951" spans="4:5" x14ac:dyDescent="0.25">
      <c r="D6951" s="31">
        <v>-858.89300000000003</v>
      </c>
      <c r="E6951" s="28">
        <v>482.81200000000001</v>
      </c>
    </row>
    <row r="6952" spans="4:5" x14ac:dyDescent="0.25">
      <c r="D6952" s="31">
        <v>-858.87699999999995</v>
      </c>
      <c r="E6952" s="28">
        <v>482.86500000000001</v>
      </c>
    </row>
    <row r="6953" spans="4:5" x14ac:dyDescent="0.25">
      <c r="D6953" s="31">
        <v>-858.86099999999999</v>
      </c>
      <c r="E6953" s="28">
        <v>482.91800000000001</v>
      </c>
    </row>
    <row r="6954" spans="4:5" x14ac:dyDescent="0.25">
      <c r="D6954" s="31">
        <v>-858.84500000000003</v>
      </c>
      <c r="E6954" s="28">
        <v>482.971</v>
      </c>
    </row>
    <row r="6955" spans="4:5" x14ac:dyDescent="0.25">
      <c r="D6955" s="31">
        <v>-858.82899999999995</v>
      </c>
      <c r="E6955" s="28">
        <v>483.02300000000002</v>
      </c>
    </row>
    <row r="6956" spans="4:5" x14ac:dyDescent="0.25">
      <c r="D6956" s="31">
        <v>-858.81299999999999</v>
      </c>
      <c r="E6956" s="28">
        <v>483.07600000000002</v>
      </c>
    </row>
    <row r="6957" spans="4:5" x14ac:dyDescent="0.25">
      <c r="D6957" s="31">
        <v>-858.79700000000003</v>
      </c>
      <c r="E6957" s="28">
        <v>483.12900000000002</v>
      </c>
    </row>
    <row r="6958" spans="4:5" x14ac:dyDescent="0.25">
      <c r="D6958" s="31">
        <v>-858.78099999999995</v>
      </c>
      <c r="E6958" s="28">
        <v>483.18200000000002</v>
      </c>
    </row>
    <row r="6959" spans="4:5" x14ac:dyDescent="0.25">
      <c r="D6959" s="31">
        <v>-858.76499999999999</v>
      </c>
      <c r="E6959" s="28">
        <v>483.23500000000001</v>
      </c>
    </row>
    <row r="6960" spans="4:5" x14ac:dyDescent="0.25">
      <c r="D6960" s="31">
        <v>-858.74900000000002</v>
      </c>
      <c r="E6960" s="28">
        <v>483.28800000000001</v>
      </c>
    </row>
    <row r="6961" spans="4:5" x14ac:dyDescent="0.25">
      <c r="D6961" s="31">
        <v>-858.73299999999995</v>
      </c>
      <c r="E6961" s="28">
        <v>483.34</v>
      </c>
    </row>
    <row r="6962" spans="4:5" x14ac:dyDescent="0.25">
      <c r="D6962" s="31">
        <v>-858.71699999999998</v>
      </c>
      <c r="E6962" s="28">
        <v>483.39299999999997</v>
      </c>
    </row>
    <row r="6963" spans="4:5" x14ac:dyDescent="0.25">
      <c r="D6963" s="31">
        <v>-858.70100000000002</v>
      </c>
      <c r="E6963" s="28">
        <v>483.44600000000003</v>
      </c>
    </row>
    <row r="6964" spans="4:5" x14ac:dyDescent="0.25">
      <c r="D6964" s="31">
        <v>-858.68499999999995</v>
      </c>
      <c r="E6964" s="28">
        <v>483.49799999999999</v>
      </c>
    </row>
    <row r="6965" spans="4:5" x14ac:dyDescent="0.25">
      <c r="D6965" s="31">
        <v>-858.66899999999998</v>
      </c>
      <c r="E6965" s="28">
        <v>483.55099999999999</v>
      </c>
    </row>
    <row r="6966" spans="4:5" x14ac:dyDescent="0.25">
      <c r="D6966" s="31">
        <v>-858.65300000000002</v>
      </c>
      <c r="E6966" s="28">
        <v>483.60300000000001</v>
      </c>
    </row>
    <row r="6967" spans="4:5" x14ac:dyDescent="0.25">
      <c r="D6967" s="31">
        <v>-858.63699999999994</v>
      </c>
      <c r="E6967" s="28">
        <v>483.65600000000001</v>
      </c>
    </row>
    <row r="6968" spans="4:5" x14ac:dyDescent="0.25">
      <c r="D6968" s="31">
        <v>-858.62099999999998</v>
      </c>
      <c r="E6968" s="28">
        <v>483.709</v>
      </c>
    </row>
    <row r="6969" spans="4:5" x14ac:dyDescent="0.25">
      <c r="D6969" s="31">
        <v>-858.60500000000002</v>
      </c>
      <c r="E6969" s="28">
        <v>483.76100000000002</v>
      </c>
    </row>
    <row r="6970" spans="4:5" x14ac:dyDescent="0.25">
      <c r="D6970" s="31">
        <v>-858.58900000000006</v>
      </c>
      <c r="E6970" s="28">
        <v>483.81400000000002</v>
      </c>
    </row>
    <row r="6971" spans="4:5" x14ac:dyDescent="0.25">
      <c r="D6971" s="31">
        <v>-858.57299999999998</v>
      </c>
      <c r="E6971" s="28">
        <v>483.86599999999999</v>
      </c>
    </row>
    <row r="6972" spans="4:5" x14ac:dyDescent="0.25">
      <c r="D6972" s="31">
        <v>-858.55700000000002</v>
      </c>
      <c r="E6972" s="28">
        <v>483.91800000000001</v>
      </c>
    </row>
    <row r="6973" spans="4:5" x14ac:dyDescent="0.25">
      <c r="D6973" s="31">
        <v>-858.54100000000005</v>
      </c>
      <c r="E6973" s="28">
        <v>483.971</v>
      </c>
    </row>
    <row r="6974" spans="4:5" x14ac:dyDescent="0.25">
      <c r="D6974" s="31">
        <v>-858.52499999999998</v>
      </c>
      <c r="E6974" s="28">
        <v>484.02300000000002</v>
      </c>
    </row>
    <row r="6975" spans="4:5" x14ac:dyDescent="0.25">
      <c r="D6975" s="31">
        <v>-858.50900000000001</v>
      </c>
      <c r="E6975" s="28">
        <v>484.07600000000002</v>
      </c>
    </row>
    <row r="6976" spans="4:5" x14ac:dyDescent="0.25">
      <c r="D6976" s="31">
        <v>-858.49300000000005</v>
      </c>
      <c r="E6976" s="28">
        <v>484.12799999999999</v>
      </c>
    </row>
    <row r="6977" spans="4:5" x14ac:dyDescent="0.25">
      <c r="D6977" s="31">
        <v>-858.47699999999998</v>
      </c>
      <c r="E6977" s="28">
        <v>484.18</v>
      </c>
    </row>
    <row r="6978" spans="4:5" x14ac:dyDescent="0.25">
      <c r="D6978" s="31">
        <v>-858.46100000000001</v>
      </c>
      <c r="E6978" s="28">
        <v>484.23200000000003</v>
      </c>
    </row>
    <row r="6979" spans="4:5" x14ac:dyDescent="0.25">
      <c r="D6979" s="31">
        <v>-858.44500000000005</v>
      </c>
      <c r="E6979" s="28">
        <v>484.28500000000003</v>
      </c>
    </row>
    <row r="6980" spans="4:5" x14ac:dyDescent="0.25">
      <c r="D6980" s="31">
        <v>-858.42899999999997</v>
      </c>
      <c r="E6980" s="28">
        <v>484.33699999999999</v>
      </c>
    </row>
    <row r="6981" spans="4:5" x14ac:dyDescent="0.25">
      <c r="D6981" s="31">
        <v>-858.41300000000001</v>
      </c>
      <c r="E6981" s="28">
        <v>484.38900000000001</v>
      </c>
    </row>
    <row r="6982" spans="4:5" x14ac:dyDescent="0.25">
      <c r="D6982" s="31">
        <v>-858.39700000000005</v>
      </c>
      <c r="E6982" s="28">
        <v>484.44099999999997</v>
      </c>
    </row>
    <row r="6983" spans="4:5" x14ac:dyDescent="0.25">
      <c r="D6983" s="31">
        <v>-858.38099999999997</v>
      </c>
      <c r="E6983" s="28">
        <v>484.49299999999999</v>
      </c>
    </row>
    <row r="6984" spans="4:5" x14ac:dyDescent="0.25">
      <c r="D6984" s="31">
        <v>-858.36500000000001</v>
      </c>
      <c r="E6984" s="28">
        <v>484.54500000000002</v>
      </c>
    </row>
    <row r="6985" spans="4:5" x14ac:dyDescent="0.25">
      <c r="D6985" s="31">
        <v>-858.34900000000005</v>
      </c>
      <c r="E6985" s="28">
        <v>484.59800000000001</v>
      </c>
    </row>
    <row r="6986" spans="4:5" x14ac:dyDescent="0.25">
      <c r="D6986" s="31">
        <v>-858.33299999999997</v>
      </c>
      <c r="E6986" s="28">
        <v>484.65</v>
      </c>
    </row>
    <row r="6987" spans="4:5" x14ac:dyDescent="0.25">
      <c r="D6987" s="31">
        <v>-858.31700000000001</v>
      </c>
      <c r="E6987" s="28">
        <v>484.70100000000002</v>
      </c>
    </row>
    <row r="6988" spans="4:5" x14ac:dyDescent="0.25">
      <c r="D6988" s="31">
        <v>-858.30100000000004</v>
      </c>
      <c r="E6988" s="28">
        <v>484.75400000000002</v>
      </c>
    </row>
    <row r="6989" spans="4:5" x14ac:dyDescent="0.25">
      <c r="D6989" s="31">
        <v>-858.28499999999997</v>
      </c>
      <c r="E6989" s="28">
        <v>484.80500000000001</v>
      </c>
    </row>
    <row r="6990" spans="4:5" x14ac:dyDescent="0.25">
      <c r="D6990" s="31">
        <v>-858.26900000000001</v>
      </c>
      <c r="E6990" s="28">
        <v>484.85700000000003</v>
      </c>
    </row>
    <row r="6991" spans="4:5" x14ac:dyDescent="0.25">
      <c r="D6991" s="31">
        <v>-858.25300000000004</v>
      </c>
      <c r="E6991" s="28">
        <v>484.90899999999999</v>
      </c>
    </row>
    <row r="6992" spans="4:5" x14ac:dyDescent="0.25">
      <c r="D6992" s="31">
        <v>-858.23699999999997</v>
      </c>
      <c r="E6992" s="28">
        <v>484.96100000000001</v>
      </c>
    </row>
    <row r="6993" spans="4:5" x14ac:dyDescent="0.25">
      <c r="D6993" s="31">
        <v>-858.221</v>
      </c>
      <c r="E6993" s="28">
        <v>485.01299999999998</v>
      </c>
    </row>
    <row r="6994" spans="4:5" x14ac:dyDescent="0.25">
      <c r="D6994" s="31">
        <v>-858.20500000000004</v>
      </c>
      <c r="E6994" s="28">
        <v>485.065</v>
      </c>
    </row>
    <row r="6995" spans="4:5" x14ac:dyDescent="0.25">
      <c r="D6995" s="31">
        <v>-858.18899999999996</v>
      </c>
      <c r="E6995" s="28">
        <v>485.11700000000002</v>
      </c>
    </row>
    <row r="6996" spans="4:5" x14ac:dyDescent="0.25">
      <c r="D6996" s="31">
        <v>-858.173</v>
      </c>
      <c r="E6996" s="28">
        <v>485.16899999999998</v>
      </c>
    </row>
    <row r="6997" spans="4:5" x14ac:dyDescent="0.25">
      <c r="D6997" s="31">
        <v>-858.15700000000004</v>
      </c>
      <c r="E6997" s="28">
        <v>485.22</v>
      </c>
    </row>
    <row r="6998" spans="4:5" x14ac:dyDescent="0.25">
      <c r="D6998" s="31">
        <v>-858.14099999999996</v>
      </c>
      <c r="E6998" s="28">
        <v>485.27199999999999</v>
      </c>
    </row>
    <row r="6999" spans="4:5" x14ac:dyDescent="0.25">
      <c r="D6999" s="31">
        <v>-858.125</v>
      </c>
      <c r="E6999" s="28">
        <v>485.32400000000001</v>
      </c>
    </row>
    <row r="7000" spans="4:5" x14ac:dyDescent="0.25">
      <c r="D7000" s="31">
        <v>-858.10900000000004</v>
      </c>
      <c r="E7000" s="28">
        <v>485.375</v>
      </c>
    </row>
    <row r="7001" spans="4:5" x14ac:dyDescent="0.25">
      <c r="D7001" s="31">
        <v>-858.09400000000005</v>
      </c>
      <c r="E7001" s="28">
        <v>485.42700000000002</v>
      </c>
    </row>
    <row r="7002" spans="4:5" x14ac:dyDescent="0.25">
      <c r="D7002" s="31">
        <v>-858.07799999999997</v>
      </c>
      <c r="E7002" s="28">
        <v>485.47899999999998</v>
      </c>
    </row>
    <row r="7003" spans="4:5" x14ac:dyDescent="0.25">
      <c r="D7003" s="31">
        <v>-858.06200000000001</v>
      </c>
      <c r="E7003" s="28">
        <v>485.53</v>
      </c>
    </row>
    <row r="7004" spans="4:5" x14ac:dyDescent="0.25">
      <c r="D7004" s="31">
        <v>-858.04600000000005</v>
      </c>
      <c r="E7004" s="28">
        <v>485.58199999999999</v>
      </c>
    </row>
    <row r="7005" spans="4:5" x14ac:dyDescent="0.25">
      <c r="D7005" s="31">
        <v>-858.03</v>
      </c>
      <c r="E7005" s="28">
        <v>485.63299999999998</v>
      </c>
    </row>
    <row r="7006" spans="4:5" x14ac:dyDescent="0.25">
      <c r="D7006" s="31">
        <v>-858.01400000000001</v>
      </c>
      <c r="E7006" s="28">
        <v>485.685</v>
      </c>
    </row>
    <row r="7007" spans="4:5" x14ac:dyDescent="0.25">
      <c r="D7007" s="31">
        <v>-857.99800000000005</v>
      </c>
      <c r="E7007" s="28">
        <v>485.73599999999999</v>
      </c>
    </row>
    <row r="7008" spans="4:5" x14ac:dyDescent="0.25">
      <c r="D7008" s="31">
        <v>-857.98199999999997</v>
      </c>
      <c r="E7008" s="28">
        <v>485.78800000000001</v>
      </c>
    </row>
    <row r="7009" spans="4:5" x14ac:dyDescent="0.25">
      <c r="D7009" s="31">
        <v>-857.96600000000001</v>
      </c>
      <c r="E7009" s="28">
        <v>485.839</v>
      </c>
    </row>
    <row r="7010" spans="4:5" x14ac:dyDescent="0.25">
      <c r="D7010" s="31">
        <v>-857.95</v>
      </c>
      <c r="E7010" s="28">
        <v>485.89</v>
      </c>
    </row>
    <row r="7011" spans="4:5" x14ac:dyDescent="0.25">
      <c r="D7011" s="31">
        <v>-857.93399999999997</v>
      </c>
      <c r="E7011" s="28">
        <v>485.94200000000001</v>
      </c>
    </row>
    <row r="7012" spans="4:5" x14ac:dyDescent="0.25">
      <c r="D7012" s="31">
        <v>-857.91800000000001</v>
      </c>
      <c r="E7012" s="28">
        <v>485.99299999999999</v>
      </c>
    </row>
    <row r="7013" spans="4:5" x14ac:dyDescent="0.25">
      <c r="D7013" s="31">
        <v>-857.90200000000004</v>
      </c>
      <c r="E7013" s="28">
        <v>486.04399999999998</v>
      </c>
    </row>
    <row r="7014" spans="4:5" x14ac:dyDescent="0.25">
      <c r="D7014" s="31">
        <v>-857.88599999999997</v>
      </c>
      <c r="E7014" s="28">
        <v>486.096</v>
      </c>
    </row>
    <row r="7015" spans="4:5" x14ac:dyDescent="0.25">
      <c r="D7015" s="31">
        <v>-857.87</v>
      </c>
      <c r="E7015" s="28">
        <v>486.14699999999999</v>
      </c>
    </row>
    <row r="7016" spans="4:5" x14ac:dyDescent="0.25">
      <c r="D7016" s="31">
        <v>-857.85400000000004</v>
      </c>
      <c r="E7016" s="28">
        <v>486.19799999999998</v>
      </c>
    </row>
    <row r="7017" spans="4:5" x14ac:dyDescent="0.25">
      <c r="D7017" s="31">
        <v>-857.83799999999997</v>
      </c>
      <c r="E7017" s="28">
        <v>486.24900000000002</v>
      </c>
    </row>
    <row r="7018" spans="4:5" x14ac:dyDescent="0.25">
      <c r="D7018" s="31">
        <v>-857.822</v>
      </c>
      <c r="E7018" s="28">
        <v>486.30099999999999</v>
      </c>
    </row>
    <row r="7019" spans="4:5" x14ac:dyDescent="0.25">
      <c r="D7019" s="31">
        <v>-857.80600000000004</v>
      </c>
      <c r="E7019" s="28">
        <v>486.35199999999998</v>
      </c>
    </row>
    <row r="7020" spans="4:5" x14ac:dyDescent="0.25">
      <c r="D7020" s="31">
        <v>-857.79</v>
      </c>
      <c r="E7020" s="28">
        <v>486.40300000000002</v>
      </c>
    </row>
    <row r="7021" spans="4:5" x14ac:dyDescent="0.25">
      <c r="D7021" s="31">
        <v>-857.774</v>
      </c>
      <c r="E7021" s="28">
        <v>486.45400000000001</v>
      </c>
    </row>
    <row r="7022" spans="4:5" x14ac:dyDescent="0.25">
      <c r="D7022" s="31">
        <v>-857.75800000000004</v>
      </c>
      <c r="E7022" s="28">
        <v>486.505</v>
      </c>
    </row>
    <row r="7023" spans="4:5" x14ac:dyDescent="0.25">
      <c r="D7023" s="31">
        <v>-857.74199999999996</v>
      </c>
      <c r="E7023" s="28">
        <v>486.55599999999998</v>
      </c>
    </row>
    <row r="7024" spans="4:5" x14ac:dyDescent="0.25">
      <c r="D7024" s="31">
        <v>-857.726</v>
      </c>
      <c r="E7024" s="28">
        <v>486.60700000000003</v>
      </c>
    </row>
    <row r="7025" spans="4:5" x14ac:dyDescent="0.25">
      <c r="D7025" s="31">
        <v>-857.71</v>
      </c>
      <c r="E7025" s="28">
        <v>486.65800000000002</v>
      </c>
    </row>
    <row r="7026" spans="4:5" x14ac:dyDescent="0.25">
      <c r="D7026" s="31">
        <v>-857.69399999999996</v>
      </c>
      <c r="E7026" s="28">
        <v>486.709</v>
      </c>
    </row>
    <row r="7027" spans="4:5" x14ac:dyDescent="0.25">
      <c r="D7027" s="31">
        <v>-857.678</v>
      </c>
      <c r="E7027" s="28">
        <v>486.76</v>
      </c>
    </row>
    <row r="7028" spans="4:5" x14ac:dyDescent="0.25">
      <c r="D7028" s="31">
        <v>-857.66200000000003</v>
      </c>
      <c r="E7028" s="28">
        <v>486.81099999999998</v>
      </c>
    </row>
    <row r="7029" spans="4:5" x14ac:dyDescent="0.25">
      <c r="D7029" s="31">
        <v>-857.64599999999996</v>
      </c>
      <c r="E7029" s="28">
        <v>486.86200000000002</v>
      </c>
    </row>
    <row r="7030" spans="4:5" x14ac:dyDescent="0.25">
      <c r="D7030" s="31">
        <v>-857.63</v>
      </c>
      <c r="E7030" s="28">
        <v>486.91300000000001</v>
      </c>
    </row>
    <row r="7031" spans="4:5" x14ac:dyDescent="0.25">
      <c r="D7031" s="31">
        <v>-857.61400000000003</v>
      </c>
      <c r="E7031" s="28">
        <v>486.96300000000002</v>
      </c>
    </row>
    <row r="7032" spans="4:5" x14ac:dyDescent="0.25">
      <c r="D7032" s="31">
        <v>-857.59799999999996</v>
      </c>
      <c r="E7032" s="28">
        <v>487.01400000000001</v>
      </c>
    </row>
    <row r="7033" spans="4:5" x14ac:dyDescent="0.25">
      <c r="D7033" s="31">
        <v>-857.58199999999999</v>
      </c>
      <c r="E7033" s="28">
        <v>487.065</v>
      </c>
    </row>
    <row r="7034" spans="4:5" x14ac:dyDescent="0.25">
      <c r="D7034" s="31">
        <v>-857.56600000000003</v>
      </c>
      <c r="E7034" s="28">
        <v>487.11599999999999</v>
      </c>
    </row>
    <row r="7035" spans="4:5" x14ac:dyDescent="0.25">
      <c r="D7035" s="31">
        <v>-857.55</v>
      </c>
      <c r="E7035" s="28">
        <v>487.166</v>
      </c>
    </row>
    <row r="7036" spans="4:5" x14ac:dyDescent="0.25">
      <c r="D7036" s="31">
        <v>-857.53399999999999</v>
      </c>
      <c r="E7036" s="28">
        <v>487.21699999999998</v>
      </c>
    </row>
    <row r="7037" spans="4:5" x14ac:dyDescent="0.25">
      <c r="D7037" s="31">
        <v>-857.51800000000003</v>
      </c>
      <c r="E7037" s="28">
        <v>487.26799999999997</v>
      </c>
    </row>
    <row r="7038" spans="4:5" x14ac:dyDescent="0.25">
      <c r="D7038" s="31">
        <v>-857.50199999999995</v>
      </c>
      <c r="E7038" s="28">
        <v>487.31799999999998</v>
      </c>
    </row>
    <row r="7039" spans="4:5" x14ac:dyDescent="0.25">
      <c r="D7039" s="31">
        <v>-857.48599999999999</v>
      </c>
      <c r="E7039" s="28">
        <v>487.36900000000003</v>
      </c>
    </row>
    <row r="7040" spans="4:5" x14ac:dyDescent="0.25">
      <c r="D7040" s="31">
        <v>-857.47</v>
      </c>
      <c r="E7040" s="28">
        <v>487.41899999999998</v>
      </c>
    </row>
    <row r="7041" spans="4:5" x14ac:dyDescent="0.25">
      <c r="D7041" s="31">
        <v>-857.45399999999995</v>
      </c>
      <c r="E7041" s="28">
        <v>487.47</v>
      </c>
    </row>
    <row r="7042" spans="4:5" x14ac:dyDescent="0.25">
      <c r="D7042" s="31">
        <v>-857.43799999999999</v>
      </c>
      <c r="E7042" s="28">
        <v>487.52100000000002</v>
      </c>
    </row>
    <row r="7043" spans="4:5" x14ac:dyDescent="0.25">
      <c r="D7043" s="31">
        <v>-857.42200000000003</v>
      </c>
      <c r="E7043" s="28">
        <v>487.57100000000003</v>
      </c>
    </row>
    <row r="7044" spans="4:5" x14ac:dyDescent="0.25">
      <c r="D7044" s="31">
        <v>-857.40599999999995</v>
      </c>
      <c r="E7044" s="28">
        <v>487.62099999999998</v>
      </c>
    </row>
    <row r="7045" spans="4:5" x14ac:dyDescent="0.25">
      <c r="D7045" s="31">
        <v>-857.39</v>
      </c>
      <c r="E7045" s="28">
        <v>487.67200000000003</v>
      </c>
    </row>
    <row r="7046" spans="4:5" x14ac:dyDescent="0.25">
      <c r="D7046" s="31">
        <v>-857.37400000000002</v>
      </c>
      <c r="E7046" s="28">
        <v>487.72199999999998</v>
      </c>
    </row>
    <row r="7047" spans="4:5" x14ac:dyDescent="0.25">
      <c r="D7047" s="31">
        <v>-857.35799999999995</v>
      </c>
      <c r="E7047" s="28">
        <v>487.77300000000002</v>
      </c>
    </row>
    <row r="7048" spans="4:5" x14ac:dyDescent="0.25">
      <c r="D7048" s="31">
        <v>-857.34199999999998</v>
      </c>
      <c r="E7048" s="28">
        <v>487.82299999999998</v>
      </c>
    </row>
    <row r="7049" spans="4:5" x14ac:dyDescent="0.25">
      <c r="D7049" s="31">
        <v>-857.32600000000002</v>
      </c>
      <c r="E7049" s="28">
        <v>487.87299999999999</v>
      </c>
    </row>
    <row r="7050" spans="4:5" x14ac:dyDescent="0.25">
      <c r="D7050" s="31">
        <v>-857.31</v>
      </c>
      <c r="E7050" s="28">
        <v>487.92399999999998</v>
      </c>
    </row>
    <row r="7051" spans="4:5" x14ac:dyDescent="0.25">
      <c r="D7051" s="31">
        <v>-857.29399999999998</v>
      </c>
      <c r="E7051" s="28">
        <v>487.97399999999999</v>
      </c>
    </row>
    <row r="7052" spans="4:5" x14ac:dyDescent="0.25">
      <c r="D7052" s="31">
        <v>-857.27800000000002</v>
      </c>
      <c r="E7052" s="28">
        <v>488.024</v>
      </c>
    </row>
    <row r="7053" spans="4:5" x14ac:dyDescent="0.25">
      <c r="D7053" s="31">
        <v>-857.26199999999994</v>
      </c>
      <c r="E7053" s="28">
        <v>488.07400000000001</v>
      </c>
    </row>
    <row r="7054" spans="4:5" x14ac:dyDescent="0.25">
      <c r="D7054" s="31">
        <v>-857.24599999999998</v>
      </c>
      <c r="E7054" s="28">
        <v>488.125</v>
      </c>
    </row>
    <row r="7055" spans="4:5" x14ac:dyDescent="0.25">
      <c r="D7055" s="31">
        <v>-857.23</v>
      </c>
      <c r="E7055" s="28">
        <v>488.17500000000001</v>
      </c>
    </row>
    <row r="7056" spans="4:5" x14ac:dyDescent="0.25">
      <c r="D7056" s="31">
        <v>-857.21400000000006</v>
      </c>
      <c r="E7056" s="28">
        <v>488.22500000000002</v>
      </c>
    </row>
    <row r="7057" spans="4:5" x14ac:dyDescent="0.25">
      <c r="D7057" s="31">
        <v>-857.19799999999998</v>
      </c>
      <c r="E7057" s="28">
        <v>488.27499999999998</v>
      </c>
    </row>
    <row r="7058" spans="4:5" x14ac:dyDescent="0.25">
      <c r="D7058" s="31">
        <v>-857.18200000000002</v>
      </c>
      <c r="E7058" s="28">
        <v>488.32499999999999</v>
      </c>
    </row>
    <row r="7059" spans="4:5" x14ac:dyDescent="0.25">
      <c r="D7059" s="31">
        <v>-857.16600000000005</v>
      </c>
      <c r="E7059" s="28">
        <v>488.375</v>
      </c>
    </row>
    <row r="7060" spans="4:5" x14ac:dyDescent="0.25">
      <c r="D7060" s="31">
        <v>-857.15</v>
      </c>
      <c r="E7060" s="28">
        <v>488.42500000000001</v>
      </c>
    </row>
    <row r="7061" spans="4:5" x14ac:dyDescent="0.25">
      <c r="D7061" s="31">
        <v>-857.13400000000001</v>
      </c>
      <c r="E7061" s="28">
        <v>488.47500000000002</v>
      </c>
    </row>
    <row r="7062" spans="4:5" x14ac:dyDescent="0.25">
      <c r="D7062" s="31">
        <v>-857.11800000000005</v>
      </c>
      <c r="E7062" s="28">
        <v>488.52499999999998</v>
      </c>
    </row>
    <row r="7063" spans="4:5" x14ac:dyDescent="0.25">
      <c r="D7063" s="31">
        <v>-857.10199999999998</v>
      </c>
      <c r="E7063" s="28">
        <v>488.57499999999999</v>
      </c>
    </row>
    <row r="7064" spans="4:5" x14ac:dyDescent="0.25">
      <c r="D7064" s="31">
        <v>-857.08600000000001</v>
      </c>
      <c r="E7064" s="28">
        <v>488.625</v>
      </c>
    </row>
    <row r="7065" spans="4:5" x14ac:dyDescent="0.25">
      <c r="D7065" s="31">
        <v>-857.07</v>
      </c>
      <c r="E7065" s="28">
        <v>488.67500000000001</v>
      </c>
    </row>
    <row r="7066" spans="4:5" x14ac:dyDescent="0.25">
      <c r="D7066" s="31">
        <v>-857.05399999999997</v>
      </c>
      <c r="E7066" s="28">
        <v>488.72500000000002</v>
      </c>
    </row>
    <row r="7067" spans="4:5" x14ac:dyDescent="0.25">
      <c r="D7067" s="31">
        <v>-857.03800000000001</v>
      </c>
      <c r="E7067" s="28">
        <v>488.77499999999998</v>
      </c>
    </row>
    <row r="7068" spans="4:5" x14ac:dyDescent="0.25">
      <c r="D7068" s="31">
        <v>-857.02200000000005</v>
      </c>
      <c r="E7068" s="28">
        <v>488.82400000000001</v>
      </c>
    </row>
    <row r="7069" spans="4:5" x14ac:dyDescent="0.25">
      <c r="D7069" s="31">
        <v>-857.00599999999997</v>
      </c>
      <c r="E7069" s="28">
        <v>488.87400000000002</v>
      </c>
    </row>
    <row r="7070" spans="4:5" x14ac:dyDescent="0.25">
      <c r="D7070" s="31">
        <v>-856.99</v>
      </c>
      <c r="E7070" s="28">
        <v>488.92399999999998</v>
      </c>
    </row>
    <row r="7071" spans="4:5" x14ac:dyDescent="0.25">
      <c r="D7071" s="31">
        <v>-856.97400000000005</v>
      </c>
      <c r="E7071" s="28">
        <v>488.97399999999999</v>
      </c>
    </row>
    <row r="7072" spans="4:5" x14ac:dyDescent="0.25">
      <c r="D7072" s="31">
        <v>-856.95799999999997</v>
      </c>
      <c r="E7072" s="28">
        <v>489.02300000000002</v>
      </c>
    </row>
    <row r="7073" spans="4:5" x14ac:dyDescent="0.25">
      <c r="D7073" s="31">
        <v>-856.94200000000001</v>
      </c>
      <c r="E7073" s="28">
        <v>489.07299999999998</v>
      </c>
    </row>
    <row r="7074" spans="4:5" x14ac:dyDescent="0.25">
      <c r="D7074" s="31">
        <v>-856.92600000000004</v>
      </c>
      <c r="E7074" s="28">
        <v>489.12299999999999</v>
      </c>
    </row>
    <row r="7075" spans="4:5" x14ac:dyDescent="0.25">
      <c r="D7075" s="31">
        <v>-856.91</v>
      </c>
      <c r="E7075" s="28">
        <v>489.17200000000003</v>
      </c>
    </row>
    <row r="7076" spans="4:5" x14ac:dyDescent="0.25">
      <c r="D7076" s="31">
        <v>-856.89400000000001</v>
      </c>
      <c r="E7076" s="28">
        <v>489.22199999999998</v>
      </c>
    </row>
    <row r="7077" spans="4:5" x14ac:dyDescent="0.25">
      <c r="D7077" s="31">
        <v>-856.87800000000004</v>
      </c>
      <c r="E7077" s="28">
        <v>489.27100000000002</v>
      </c>
    </row>
    <row r="7078" spans="4:5" x14ac:dyDescent="0.25">
      <c r="D7078" s="31">
        <v>-856.86199999999997</v>
      </c>
      <c r="E7078" s="28">
        <v>489.32100000000003</v>
      </c>
    </row>
    <row r="7079" spans="4:5" x14ac:dyDescent="0.25">
      <c r="D7079" s="31">
        <v>-856.846</v>
      </c>
      <c r="E7079" s="28">
        <v>489.37</v>
      </c>
    </row>
    <row r="7080" spans="4:5" x14ac:dyDescent="0.25">
      <c r="D7080" s="31">
        <v>-856.83</v>
      </c>
      <c r="E7080" s="28">
        <v>489.42</v>
      </c>
    </row>
    <row r="7081" spans="4:5" x14ac:dyDescent="0.25">
      <c r="D7081" s="31">
        <v>-856.81399999999996</v>
      </c>
      <c r="E7081" s="28">
        <v>489.46899999999999</v>
      </c>
    </row>
    <row r="7082" spans="4:5" x14ac:dyDescent="0.25">
      <c r="D7082" s="31">
        <v>-856.798</v>
      </c>
      <c r="E7082" s="28">
        <v>489.51900000000001</v>
      </c>
    </row>
    <row r="7083" spans="4:5" x14ac:dyDescent="0.25">
      <c r="D7083" s="31">
        <v>-856.78200000000004</v>
      </c>
      <c r="E7083" s="28">
        <v>489.56799999999998</v>
      </c>
    </row>
    <row r="7084" spans="4:5" x14ac:dyDescent="0.25">
      <c r="D7084" s="31">
        <v>-856.76599999999996</v>
      </c>
      <c r="E7084" s="28">
        <v>489.61799999999999</v>
      </c>
    </row>
    <row r="7085" spans="4:5" x14ac:dyDescent="0.25">
      <c r="D7085" s="31">
        <v>-856.75</v>
      </c>
      <c r="E7085" s="28">
        <v>489.66699999999997</v>
      </c>
    </row>
    <row r="7086" spans="4:5" x14ac:dyDescent="0.25">
      <c r="D7086" s="31">
        <v>-856.73400000000004</v>
      </c>
      <c r="E7086" s="28">
        <v>489.71600000000001</v>
      </c>
    </row>
    <row r="7087" spans="4:5" x14ac:dyDescent="0.25">
      <c r="D7087" s="31">
        <v>-856.71799999999996</v>
      </c>
      <c r="E7087" s="28">
        <v>489.76600000000002</v>
      </c>
    </row>
    <row r="7088" spans="4:5" x14ac:dyDescent="0.25">
      <c r="D7088" s="31">
        <v>-856.702</v>
      </c>
      <c r="E7088" s="28">
        <v>489.815</v>
      </c>
    </row>
    <row r="7089" spans="4:5" x14ac:dyDescent="0.25">
      <c r="D7089" s="31">
        <v>-856.68600000000004</v>
      </c>
      <c r="E7089" s="28">
        <v>489.86399999999998</v>
      </c>
    </row>
    <row r="7090" spans="4:5" x14ac:dyDescent="0.25">
      <c r="D7090" s="31">
        <v>-856.67</v>
      </c>
      <c r="E7090" s="28">
        <v>489.91300000000001</v>
      </c>
    </row>
    <row r="7091" spans="4:5" x14ac:dyDescent="0.25">
      <c r="D7091" s="31">
        <v>-856.654</v>
      </c>
      <c r="E7091" s="28">
        <v>489.96199999999999</v>
      </c>
    </row>
    <row r="7092" spans="4:5" x14ac:dyDescent="0.25">
      <c r="D7092" s="31">
        <v>-856.63800000000003</v>
      </c>
      <c r="E7092" s="28">
        <v>490.01100000000002</v>
      </c>
    </row>
    <row r="7093" spans="4:5" x14ac:dyDescent="0.25">
      <c r="D7093" s="31">
        <v>-856.62199999999996</v>
      </c>
      <c r="E7093" s="28">
        <v>490.06099999999998</v>
      </c>
    </row>
    <row r="7094" spans="4:5" x14ac:dyDescent="0.25">
      <c r="D7094" s="31">
        <v>-856.60599999999999</v>
      </c>
      <c r="E7094" s="28">
        <v>490.11</v>
      </c>
    </row>
    <row r="7095" spans="4:5" x14ac:dyDescent="0.25">
      <c r="D7095" s="31">
        <v>-856.59</v>
      </c>
      <c r="E7095" s="28">
        <v>490.15899999999999</v>
      </c>
    </row>
    <row r="7096" spans="4:5" x14ac:dyDescent="0.25">
      <c r="D7096" s="31">
        <v>-856.57399999999996</v>
      </c>
      <c r="E7096" s="28">
        <v>490.20800000000003</v>
      </c>
    </row>
    <row r="7097" spans="4:5" x14ac:dyDescent="0.25">
      <c r="D7097" s="31">
        <v>-856.55799999999999</v>
      </c>
      <c r="E7097" s="28">
        <v>490.25700000000001</v>
      </c>
    </row>
    <row r="7098" spans="4:5" x14ac:dyDescent="0.25">
      <c r="D7098" s="31">
        <v>-856.54200000000003</v>
      </c>
      <c r="E7098" s="28">
        <v>490.30599999999998</v>
      </c>
    </row>
    <row r="7099" spans="4:5" x14ac:dyDescent="0.25">
      <c r="D7099" s="31">
        <v>-856.52599999999995</v>
      </c>
      <c r="E7099" s="28">
        <v>490.35500000000002</v>
      </c>
    </row>
    <row r="7100" spans="4:5" x14ac:dyDescent="0.25">
      <c r="D7100" s="31">
        <v>-856.51</v>
      </c>
      <c r="E7100" s="28">
        <v>490.404</v>
      </c>
    </row>
    <row r="7101" spans="4:5" x14ac:dyDescent="0.25">
      <c r="D7101" s="31">
        <v>-856.49400000000003</v>
      </c>
      <c r="E7101" s="28">
        <v>490.45299999999997</v>
      </c>
    </row>
    <row r="7102" spans="4:5" x14ac:dyDescent="0.25">
      <c r="D7102" s="31">
        <v>-856.47799999999995</v>
      </c>
      <c r="E7102" s="28">
        <v>490.50099999999998</v>
      </c>
    </row>
    <row r="7103" spans="4:5" x14ac:dyDescent="0.25">
      <c r="D7103" s="31">
        <v>-856.46199999999999</v>
      </c>
      <c r="E7103" s="28">
        <v>490.55</v>
      </c>
    </row>
    <row r="7104" spans="4:5" x14ac:dyDescent="0.25">
      <c r="D7104" s="31">
        <v>-856.44600000000003</v>
      </c>
      <c r="E7104" s="28">
        <v>490.59899999999999</v>
      </c>
    </row>
    <row r="7105" spans="4:5" x14ac:dyDescent="0.25">
      <c r="D7105" s="31">
        <v>-856.43</v>
      </c>
      <c r="E7105" s="28">
        <v>490.64800000000002</v>
      </c>
    </row>
    <row r="7106" spans="4:5" x14ac:dyDescent="0.25">
      <c r="D7106" s="31">
        <v>-856.41399999999999</v>
      </c>
      <c r="E7106" s="28">
        <v>490.697</v>
      </c>
    </row>
    <row r="7107" spans="4:5" x14ac:dyDescent="0.25">
      <c r="D7107" s="31">
        <v>-856.39800000000002</v>
      </c>
      <c r="E7107" s="28">
        <v>490.745</v>
      </c>
    </row>
    <row r="7108" spans="4:5" x14ac:dyDescent="0.25">
      <c r="D7108" s="31">
        <v>-856.38199999999995</v>
      </c>
      <c r="E7108" s="28">
        <v>490.79399999999998</v>
      </c>
    </row>
    <row r="7109" spans="4:5" x14ac:dyDescent="0.25">
      <c r="D7109" s="31">
        <v>-856.36599999999999</v>
      </c>
      <c r="E7109" s="28">
        <v>490.84300000000002</v>
      </c>
    </row>
    <row r="7110" spans="4:5" x14ac:dyDescent="0.25">
      <c r="D7110" s="31">
        <v>-856.35</v>
      </c>
      <c r="E7110" s="28">
        <v>490.89100000000002</v>
      </c>
    </row>
    <row r="7111" spans="4:5" x14ac:dyDescent="0.25">
      <c r="D7111" s="31">
        <v>-856.33399999999995</v>
      </c>
      <c r="E7111" s="28">
        <v>490.94</v>
      </c>
    </row>
    <row r="7112" spans="4:5" x14ac:dyDescent="0.25">
      <c r="D7112" s="31">
        <v>-856.31799999999998</v>
      </c>
      <c r="E7112" s="28">
        <v>490.98899999999998</v>
      </c>
    </row>
    <row r="7113" spans="4:5" x14ac:dyDescent="0.25">
      <c r="D7113" s="31">
        <v>-856.30200000000002</v>
      </c>
      <c r="E7113" s="28">
        <v>491.03699999999998</v>
      </c>
    </row>
    <row r="7114" spans="4:5" x14ac:dyDescent="0.25">
      <c r="D7114" s="31">
        <v>-856.28599999999994</v>
      </c>
      <c r="E7114" s="28">
        <v>491.08600000000001</v>
      </c>
    </row>
    <row r="7115" spans="4:5" x14ac:dyDescent="0.25">
      <c r="D7115" s="31">
        <v>-856.27099999999996</v>
      </c>
      <c r="E7115" s="28">
        <v>491.13400000000001</v>
      </c>
    </row>
    <row r="7116" spans="4:5" x14ac:dyDescent="0.25">
      <c r="D7116" s="31">
        <v>-856.255</v>
      </c>
      <c r="E7116" s="28">
        <v>491.18299999999999</v>
      </c>
    </row>
    <row r="7117" spans="4:5" x14ac:dyDescent="0.25">
      <c r="D7117" s="31">
        <v>-856.23900000000003</v>
      </c>
      <c r="E7117" s="28">
        <v>491.23099999999999</v>
      </c>
    </row>
    <row r="7118" spans="4:5" x14ac:dyDescent="0.25">
      <c r="D7118" s="31">
        <v>-856.22299999999996</v>
      </c>
      <c r="E7118" s="28">
        <v>491.28</v>
      </c>
    </row>
    <row r="7119" spans="4:5" x14ac:dyDescent="0.25">
      <c r="D7119" s="31">
        <v>-856.20699999999999</v>
      </c>
      <c r="E7119" s="28">
        <v>491.32799999999997</v>
      </c>
    </row>
    <row r="7120" spans="4:5" x14ac:dyDescent="0.25">
      <c r="D7120" s="31">
        <v>-856.19100000000003</v>
      </c>
      <c r="E7120" s="28">
        <v>491.37599999999998</v>
      </c>
    </row>
    <row r="7121" spans="4:5" x14ac:dyDescent="0.25">
      <c r="D7121" s="31">
        <v>-856.17499999999995</v>
      </c>
      <c r="E7121" s="28">
        <v>491.42500000000001</v>
      </c>
    </row>
    <row r="7122" spans="4:5" x14ac:dyDescent="0.25">
      <c r="D7122" s="31">
        <v>-856.15899999999999</v>
      </c>
      <c r="E7122" s="28">
        <v>491.47300000000001</v>
      </c>
    </row>
    <row r="7123" spans="4:5" x14ac:dyDescent="0.25">
      <c r="D7123" s="31">
        <v>-856.14300000000003</v>
      </c>
      <c r="E7123" s="28">
        <v>491.52100000000002</v>
      </c>
    </row>
    <row r="7124" spans="4:5" x14ac:dyDescent="0.25">
      <c r="D7124" s="31">
        <v>-856.12699999999995</v>
      </c>
      <c r="E7124" s="28">
        <v>491.57</v>
      </c>
    </row>
    <row r="7125" spans="4:5" x14ac:dyDescent="0.25">
      <c r="D7125" s="31">
        <v>-856.11099999999999</v>
      </c>
      <c r="E7125" s="28">
        <v>491.61799999999999</v>
      </c>
    </row>
    <row r="7126" spans="4:5" x14ac:dyDescent="0.25">
      <c r="D7126" s="31">
        <v>-856.09500000000003</v>
      </c>
      <c r="E7126" s="28">
        <v>491.666</v>
      </c>
    </row>
    <row r="7127" spans="4:5" x14ac:dyDescent="0.25">
      <c r="D7127" s="31">
        <v>-856.07899999999995</v>
      </c>
      <c r="E7127" s="28">
        <v>491.714</v>
      </c>
    </row>
    <row r="7128" spans="4:5" x14ac:dyDescent="0.25">
      <c r="D7128" s="31">
        <v>-856.06299999999999</v>
      </c>
      <c r="E7128" s="28">
        <v>491.762</v>
      </c>
    </row>
    <row r="7129" spans="4:5" x14ac:dyDescent="0.25">
      <c r="D7129" s="31">
        <v>-856.04700000000003</v>
      </c>
      <c r="E7129" s="28">
        <v>491.81</v>
      </c>
    </row>
    <row r="7130" spans="4:5" x14ac:dyDescent="0.25">
      <c r="D7130" s="31">
        <v>-856.03099999999995</v>
      </c>
      <c r="E7130" s="28">
        <v>491.85899999999998</v>
      </c>
    </row>
    <row r="7131" spans="4:5" x14ac:dyDescent="0.25">
      <c r="D7131" s="31">
        <v>-856.01499999999999</v>
      </c>
      <c r="E7131" s="28">
        <v>491.90699999999998</v>
      </c>
    </row>
    <row r="7132" spans="4:5" x14ac:dyDescent="0.25">
      <c r="D7132" s="31">
        <v>-855.99900000000002</v>
      </c>
      <c r="E7132" s="28">
        <v>491.95499999999998</v>
      </c>
    </row>
    <row r="7133" spans="4:5" x14ac:dyDescent="0.25">
      <c r="D7133" s="31">
        <v>-855.98299999999995</v>
      </c>
      <c r="E7133" s="28">
        <v>492.00299999999999</v>
      </c>
    </row>
    <row r="7134" spans="4:5" x14ac:dyDescent="0.25">
      <c r="D7134" s="31">
        <v>-855.96699999999998</v>
      </c>
      <c r="E7134" s="28">
        <v>492.05099999999999</v>
      </c>
    </row>
    <row r="7135" spans="4:5" x14ac:dyDescent="0.25">
      <c r="D7135" s="31">
        <v>-855.95100000000002</v>
      </c>
      <c r="E7135" s="28">
        <v>492.09899999999999</v>
      </c>
    </row>
    <row r="7136" spans="4:5" x14ac:dyDescent="0.25">
      <c r="D7136" s="31">
        <v>-855.93499999999995</v>
      </c>
      <c r="E7136" s="28">
        <v>492.14600000000002</v>
      </c>
    </row>
    <row r="7137" spans="4:5" x14ac:dyDescent="0.25">
      <c r="D7137" s="31">
        <v>-855.91899999999998</v>
      </c>
      <c r="E7137" s="28">
        <v>492.19400000000002</v>
      </c>
    </row>
    <row r="7138" spans="4:5" x14ac:dyDescent="0.25">
      <c r="D7138" s="31">
        <v>-855.90300000000002</v>
      </c>
      <c r="E7138" s="28">
        <v>492.24200000000002</v>
      </c>
    </row>
    <row r="7139" spans="4:5" x14ac:dyDescent="0.25">
      <c r="D7139" s="31">
        <v>-855.88699999999994</v>
      </c>
      <c r="E7139" s="28">
        <v>492.29</v>
      </c>
    </row>
    <row r="7140" spans="4:5" x14ac:dyDescent="0.25">
      <c r="D7140" s="31">
        <v>-855.87099999999998</v>
      </c>
      <c r="E7140" s="28">
        <v>492.33800000000002</v>
      </c>
    </row>
    <row r="7141" spans="4:5" x14ac:dyDescent="0.25">
      <c r="D7141" s="31">
        <v>-855.85500000000002</v>
      </c>
      <c r="E7141" s="28">
        <v>492.38600000000002</v>
      </c>
    </row>
    <row r="7142" spans="4:5" x14ac:dyDescent="0.25">
      <c r="D7142" s="31">
        <v>-855.83900000000006</v>
      </c>
      <c r="E7142" s="28">
        <v>492.43299999999999</v>
      </c>
    </row>
    <row r="7143" spans="4:5" x14ac:dyDescent="0.25">
      <c r="D7143" s="31">
        <v>-855.82299999999998</v>
      </c>
      <c r="E7143" s="28">
        <v>492.48099999999999</v>
      </c>
    </row>
    <row r="7144" spans="4:5" x14ac:dyDescent="0.25">
      <c r="D7144" s="31">
        <v>-855.80700000000002</v>
      </c>
      <c r="E7144" s="28">
        <v>492.529</v>
      </c>
    </row>
    <row r="7145" spans="4:5" x14ac:dyDescent="0.25">
      <c r="D7145" s="31">
        <v>-855.79100000000005</v>
      </c>
      <c r="E7145" s="28">
        <v>492.577</v>
      </c>
    </row>
    <row r="7146" spans="4:5" x14ac:dyDescent="0.25">
      <c r="D7146" s="31">
        <v>-855.77499999999998</v>
      </c>
      <c r="E7146" s="28">
        <v>492.62400000000002</v>
      </c>
    </row>
    <row r="7147" spans="4:5" x14ac:dyDescent="0.25">
      <c r="D7147" s="31">
        <v>-855.75900000000001</v>
      </c>
      <c r="E7147" s="28">
        <v>492.67200000000003</v>
      </c>
    </row>
    <row r="7148" spans="4:5" x14ac:dyDescent="0.25">
      <c r="D7148" s="31">
        <v>-855.74300000000005</v>
      </c>
      <c r="E7148" s="28">
        <v>492.71899999999999</v>
      </c>
    </row>
    <row r="7149" spans="4:5" x14ac:dyDescent="0.25">
      <c r="D7149" s="31">
        <v>-855.72699999999998</v>
      </c>
      <c r="E7149" s="28">
        <v>492.767</v>
      </c>
    </row>
    <row r="7150" spans="4:5" x14ac:dyDescent="0.25">
      <c r="D7150" s="31">
        <v>-855.71100000000001</v>
      </c>
      <c r="E7150" s="28">
        <v>492.815</v>
      </c>
    </row>
    <row r="7151" spans="4:5" x14ac:dyDescent="0.25">
      <c r="D7151" s="31">
        <v>-855.69500000000005</v>
      </c>
      <c r="E7151" s="28">
        <v>492.86200000000002</v>
      </c>
    </row>
    <row r="7152" spans="4:5" x14ac:dyDescent="0.25">
      <c r="D7152" s="31">
        <v>-855.67899999999997</v>
      </c>
      <c r="E7152" s="28">
        <v>492.91</v>
      </c>
    </row>
    <row r="7153" spans="4:5" x14ac:dyDescent="0.25">
      <c r="D7153" s="31">
        <v>-855.66300000000001</v>
      </c>
      <c r="E7153" s="28">
        <v>492.95699999999999</v>
      </c>
    </row>
    <row r="7154" spans="4:5" x14ac:dyDescent="0.25">
      <c r="D7154" s="31">
        <v>-855.64700000000005</v>
      </c>
      <c r="E7154" s="28">
        <v>493.005</v>
      </c>
    </row>
    <row r="7155" spans="4:5" x14ac:dyDescent="0.25">
      <c r="D7155" s="31">
        <v>-855.63099999999997</v>
      </c>
      <c r="E7155" s="28">
        <v>493.05200000000002</v>
      </c>
    </row>
    <row r="7156" spans="4:5" x14ac:dyDescent="0.25">
      <c r="D7156" s="31">
        <v>-855.61500000000001</v>
      </c>
      <c r="E7156" s="28">
        <v>493.09899999999999</v>
      </c>
    </row>
    <row r="7157" spans="4:5" x14ac:dyDescent="0.25">
      <c r="D7157" s="31">
        <v>-855.59900000000005</v>
      </c>
      <c r="E7157" s="28">
        <v>493.14699999999999</v>
      </c>
    </row>
    <row r="7158" spans="4:5" x14ac:dyDescent="0.25">
      <c r="D7158" s="31">
        <v>-855.58299999999997</v>
      </c>
      <c r="E7158" s="28">
        <v>493.19400000000002</v>
      </c>
    </row>
    <row r="7159" spans="4:5" x14ac:dyDescent="0.25">
      <c r="D7159" s="31">
        <v>-855.56700000000001</v>
      </c>
      <c r="E7159" s="28">
        <v>493.24099999999999</v>
      </c>
    </row>
    <row r="7160" spans="4:5" x14ac:dyDescent="0.25">
      <c r="D7160" s="31">
        <v>-855.55100000000004</v>
      </c>
      <c r="E7160" s="28">
        <v>493.28800000000001</v>
      </c>
    </row>
    <row r="7161" spans="4:5" x14ac:dyDescent="0.25">
      <c r="D7161" s="31">
        <v>-855.53499999999997</v>
      </c>
      <c r="E7161" s="28">
        <v>493.33600000000001</v>
      </c>
    </row>
    <row r="7162" spans="4:5" x14ac:dyDescent="0.25">
      <c r="D7162" s="31">
        <v>-855.51900000000001</v>
      </c>
      <c r="E7162" s="28">
        <v>493.38299999999998</v>
      </c>
    </row>
    <row r="7163" spans="4:5" x14ac:dyDescent="0.25">
      <c r="D7163" s="31">
        <v>-855.50300000000004</v>
      </c>
      <c r="E7163" s="28">
        <v>493.43</v>
      </c>
    </row>
    <row r="7164" spans="4:5" x14ac:dyDescent="0.25">
      <c r="D7164" s="31">
        <v>-855.48699999999997</v>
      </c>
      <c r="E7164" s="28">
        <v>493.47699999999998</v>
      </c>
    </row>
    <row r="7165" spans="4:5" x14ac:dyDescent="0.25">
      <c r="D7165" s="31">
        <v>-855.471</v>
      </c>
      <c r="E7165" s="28">
        <v>493.524</v>
      </c>
    </row>
    <row r="7166" spans="4:5" x14ac:dyDescent="0.25">
      <c r="D7166" s="31">
        <v>-855.45500000000004</v>
      </c>
      <c r="E7166" s="28">
        <v>493.57100000000003</v>
      </c>
    </row>
    <row r="7167" spans="4:5" x14ac:dyDescent="0.25">
      <c r="D7167" s="31">
        <v>-855.43899999999996</v>
      </c>
      <c r="E7167" s="28">
        <v>493.61900000000003</v>
      </c>
    </row>
    <row r="7168" spans="4:5" x14ac:dyDescent="0.25">
      <c r="D7168" s="31">
        <v>-855.423</v>
      </c>
      <c r="E7168" s="28">
        <v>493.666</v>
      </c>
    </row>
    <row r="7169" spans="4:5" x14ac:dyDescent="0.25">
      <c r="D7169" s="31">
        <v>-855.40700000000004</v>
      </c>
      <c r="E7169" s="28">
        <v>493.71300000000002</v>
      </c>
    </row>
    <row r="7170" spans="4:5" x14ac:dyDescent="0.25">
      <c r="D7170" s="31">
        <v>-855.39099999999996</v>
      </c>
      <c r="E7170" s="28">
        <v>493.76</v>
      </c>
    </row>
    <row r="7171" spans="4:5" x14ac:dyDescent="0.25">
      <c r="D7171" s="31">
        <v>-855.375</v>
      </c>
      <c r="E7171" s="28">
        <v>493.80700000000002</v>
      </c>
    </row>
    <row r="7172" spans="4:5" x14ac:dyDescent="0.25">
      <c r="D7172" s="31">
        <v>-855.35900000000004</v>
      </c>
      <c r="E7172" s="28">
        <v>493.85300000000001</v>
      </c>
    </row>
    <row r="7173" spans="4:5" x14ac:dyDescent="0.25">
      <c r="D7173" s="31">
        <v>-855.34299999999996</v>
      </c>
      <c r="E7173" s="28">
        <v>493.9</v>
      </c>
    </row>
    <row r="7174" spans="4:5" x14ac:dyDescent="0.25">
      <c r="D7174" s="31">
        <v>-855.327</v>
      </c>
      <c r="E7174" s="28">
        <v>493.947</v>
      </c>
    </row>
    <row r="7175" spans="4:5" x14ac:dyDescent="0.25">
      <c r="D7175" s="31">
        <v>-855.31100000000004</v>
      </c>
      <c r="E7175" s="28">
        <v>493.99400000000003</v>
      </c>
    </row>
    <row r="7176" spans="4:5" x14ac:dyDescent="0.25">
      <c r="D7176" s="31">
        <v>-855.29499999999996</v>
      </c>
      <c r="E7176" s="28">
        <v>494.041</v>
      </c>
    </row>
    <row r="7177" spans="4:5" x14ac:dyDescent="0.25">
      <c r="D7177" s="31">
        <v>-855.279</v>
      </c>
      <c r="E7177" s="28">
        <v>494.08800000000002</v>
      </c>
    </row>
    <row r="7178" spans="4:5" x14ac:dyDescent="0.25">
      <c r="D7178" s="31">
        <v>-855.26300000000003</v>
      </c>
      <c r="E7178" s="28">
        <v>494.13400000000001</v>
      </c>
    </row>
    <row r="7179" spans="4:5" x14ac:dyDescent="0.25">
      <c r="D7179" s="31">
        <v>-855.24699999999996</v>
      </c>
      <c r="E7179" s="28">
        <v>494.18099999999998</v>
      </c>
    </row>
    <row r="7180" spans="4:5" x14ac:dyDescent="0.25">
      <c r="D7180" s="31">
        <v>-855.23099999999999</v>
      </c>
      <c r="E7180" s="28">
        <v>494.22800000000001</v>
      </c>
    </row>
    <row r="7181" spans="4:5" x14ac:dyDescent="0.25">
      <c r="D7181" s="31">
        <v>-855.21500000000003</v>
      </c>
      <c r="E7181" s="28">
        <v>494.27499999999998</v>
      </c>
    </row>
    <row r="7182" spans="4:5" x14ac:dyDescent="0.25">
      <c r="D7182" s="31">
        <v>-855.19899999999996</v>
      </c>
      <c r="E7182" s="28">
        <v>494.32100000000003</v>
      </c>
    </row>
    <row r="7183" spans="4:5" x14ac:dyDescent="0.25">
      <c r="D7183" s="31">
        <v>-855.18299999999999</v>
      </c>
      <c r="E7183" s="28">
        <v>494.36799999999999</v>
      </c>
    </row>
    <row r="7184" spans="4:5" x14ac:dyDescent="0.25">
      <c r="D7184" s="31">
        <v>-855.16700000000003</v>
      </c>
      <c r="E7184" s="28">
        <v>494.41399999999999</v>
      </c>
    </row>
    <row r="7185" spans="4:5" x14ac:dyDescent="0.25">
      <c r="D7185" s="31">
        <v>-855.15099999999995</v>
      </c>
      <c r="E7185" s="28">
        <v>494.46100000000001</v>
      </c>
    </row>
    <row r="7186" spans="4:5" x14ac:dyDescent="0.25">
      <c r="D7186" s="31">
        <v>-855.13499999999999</v>
      </c>
      <c r="E7186" s="28">
        <v>494.50799999999998</v>
      </c>
    </row>
    <row r="7187" spans="4:5" x14ac:dyDescent="0.25">
      <c r="D7187" s="31">
        <v>-855.11900000000003</v>
      </c>
      <c r="E7187" s="28">
        <v>494.55399999999997</v>
      </c>
    </row>
    <row r="7188" spans="4:5" x14ac:dyDescent="0.25">
      <c r="D7188" s="31">
        <v>-855.10299999999995</v>
      </c>
      <c r="E7188" s="28">
        <v>494.6</v>
      </c>
    </row>
    <row r="7189" spans="4:5" x14ac:dyDescent="0.25">
      <c r="D7189" s="31">
        <v>-855.08699999999999</v>
      </c>
      <c r="E7189" s="28">
        <v>494.64699999999999</v>
      </c>
    </row>
    <row r="7190" spans="4:5" x14ac:dyDescent="0.25">
      <c r="D7190" s="31">
        <v>-855.07100000000003</v>
      </c>
      <c r="E7190" s="28">
        <v>494.69299999999998</v>
      </c>
    </row>
    <row r="7191" spans="4:5" x14ac:dyDescent="0.25">
      <c r="D7191" s="31">
        <v>-855.05499999999995</v>
      </c>
      <c r="E7191" s="28">
        <v>494.74</v>
      </c>
    </row>
    <row r="7192" spans="4:5" x14ac:dyDescent="0.25">
      <c r="D7192" s="31">
        <v>-855.03899999999999</v>
      </c>
      <c r="E7192" s="28">
        <v>494.786</v>
      </c>
    </row>
    <row r="7193" spans="4:5" x14ac:dyDescent="0.25">
      <c r="D7193" s="31">
        <v>-855.02300000000002</v>
      </c>
      <c r="E7193" s="28">
        <v>494.83199999999999</v>
      </c>
    </row>
    <row r="7194" spans="4:5" x14ac:dyDescent="0.25">
      <c r="D7194" s="31">
        <v>-855.00699999999995</v>
      </c>
      <c r="E7194" s="28">
        <v>494.87900000000002</v>
      </c>
    </row>
    <row r="7195" spans="4:5" x14ac:dyDescent="0.25">
      <c r="D7195" s="31">
        <v>-854.99099999999999</v>
      </c>
      <c r="E7195" s="28">
        <v>494.92500000000001</v>
      </c>
    </row>
    <row r="7196" spans="4:5" x14ac:dyDescent="0.25">
      <c r="D7196" s="31">
        <v>-854.97500000000002</v>
      </c>
      <c r="E7196" s="28">
        <v>494.971</v>
      </c>
    </row>
    <row r="7197" spans="4:5" x14ac:dyDescent="0.25">
      <c r="D7197" s="31">
        <v>-854.95899999999995</v>
      </c>
      <c r="E7197" s="28">
        <v>495.01799999999997</v>
      </c>
    </row>
    <row r="7198" spans="4:5" x14ac:dyDescent="0.25">
      <c r="D7198" s="31">
        <v>-854.94299999999998</v>
      </c>
      <c r="E7198" s="28">
        <v>495.06400000000002</v>
      </c>
    </row>
    <row r="7199" spans="4:5" x14ac:dyDescent="0.25">
      <c r="D7199" s="31">
        <v>-854.92700000000002</v>
      </c>
      <c r="E7199" s="28">
        <v>495.11</v>
      </c>
    </row>
    <row r="7200" spans="4:5" x14ac:dyDescent="0.25">
      <c r="D7200" s="31">
        <v>-854.91099999999994</v>
      </c>
      <c r="E7200" s="28">
        <v>495.15600000000001</v>
      </c>
    </row>
    <row r="7201" spans="4:5" x14ac:dyDescent="0.25">
      <c r="D7201" s="31">
        <v>-854.89499999999998</v>
      </c>
      <c r="E7201" s="28">
        <v>495.202</v>
      </c>
    </row>
    <row r="7202" spans="4:5" x14ac:dyDescent="0.25">
      <c r="D7202" s="31">
        <v>-854.87900000000002</v>
      </c>
      <c r="E7202" s="28">
        <v>495.24799999999999</v>
      </c>
    </row>
    <row r="7203" spans="4:5" x14ac:dyDescent="0.25">
      <c r="D7203" s="31">
        <v>-854.86300000000006</v>
      </c>
      <c r="E7203" s="28">
        <v>495.29399999999998</v>
      </c>
    </row>
    <row r="7204" spans="4:5" x14ac:dyDescent="0.25">
      <c r="D7204" s="31">
        <v>-854.84699999999998</v>
      </c>
      <c r="E7204" s="28">
        <v>495.34</v>
      </c>
    </row>
    <row r="7205" spans="4:5" x14ac:dyDescent="0.25">
      <c r="D7205" s="31">
        <v>-854.83100000000002</v>
      </c>
      <c r="E7205" s="28">
        <v>495.38600000000002</v>
      </c>
    </row>
    <row r="7206" spans="4:5" x14ac:dyDescent="0.25">
      <c r="D7206" s="31">
        <v>-854.81500000000005</v>
      </c>
      <c r="E7206" s="28">
        <v>495.43200000000002</v>
      </c>
    </row>
    <row r="7207" spans="4:5" x14ac:dyDescent="0.25">
      <c r="D7207" s="31">
        <v>-854.79899999999998</v>
      </c>
      <c r="E7207" s="28">
        <v>495.47800000000001</v>
      </c>
    </row>
    <row r="7208" spans="4:5" x14ac:dyDescent="0.25">
      <c r="D7208" s="31">
        <v>-854.78300000000002</v>
      </c>
      <c r="E7208" s="28">
        <v>495.524</v>
      </c>
    </row>
    <row r="7209" spans="4:5" x14ac:dyDescent="0.25">
      <c r="D7209" s="31">
        <v>-854.76700000000005</v>
      </c>
      <c r="E7209" s="28">
        <v>495.57</v>
      </c>
    </row>
    <row r="7210" spans="4:5" x14ac:dyDescent="0.25">
      <c r="D7210" s="31">
        <v>-854.75099999999998</v>
      </c>
      <c r="E7210" s="28">
        <v>495.61599999999999</v>
      </c>
    </row>
    <row r="7211" spans="4:5" x14ac:dyDescent="0.25">
      <c r="D7211" s="31">
        <v>-854.73500000000001</v>
      </c>
      <c r="E7211" s="28">
        <v>495.66199999999998</v>
      </c>
    </row>
    <row r="7212" spans="4:5" x14ac:dyDescent="0.25">
      <c r="D7212" s="31">
        <v>-854.71900000000005</v>
      </c>
      <c r="E7212" s="28">
        <v>495.70800000000003</v>
      </c>
    </row>
    <row r="7213" spans="4:5" x14ac:dyDescent="0.25">
      <c r="D7213" s="31">
        <v>-854.70299999999997</v>
      </c>
      <c r="E7213" s="28">
        <v>495.75299999999999</v>
      </c>
    </row>
    <row r="7214" spans="4:5" x14ac:dyDescent="0.25">
      <c r="D7214" s="31">
        <v>-854.68700000000001</v>
      </c>
      <c r="E7214" s="28">
        <v>495.79899999999998</v>
      </c>
    </row>
    <row r="7215" spans="4:5" x14ac:dyDescent="0.25">
      <c r="D7215" s="31">
        <v>-854.67100000000005</v>
      </c>
      <c r="E7215" s="28">
        <v>495.84500000000003</v>
      </c>
    </row>
    <row r="7216" spans="4:5" x14ac:dyDescent="0.25">
      <c r="D7216" s="31">
        <v>-854.65499999999997</v>
      </c>
      <c r="E7216" s="28">
        <v>495.89100000000002</v>
      </c>
    </row>
    <row r="7217" spans="4:5" x14ac:dyDescent="0.25">
      <c r="D7217" s="31">
        <v>-854.63900000000001</v>
      </c>
      <c r="E7217" s="28">
        <v>495.93599999999998</v>
      </c>
    </row>
    <row r="7218" spans="4:5" x14ac:dyDescent="0.25">
      <c r="D7218" s="31">
        <v>-854.62300000000005</v>
      </c>
      <c r="E7218" s="28">
        <v>495.98200000000003</v>
      </c>
    </row>
    <row r="7219" spans="4:5" x14ac:dyDescent="0.25">
      <c r="D7219" s="31">
        <v>-854.60699999999997</v>
      </c>
      <c r="E7219" s="28">
        <v>496.02800000000002</v>
      </c>
    </row>
    <row r="7220" spans="4:5" x14ac:dyDescent="0.25">
      <c r="D7220" s="31">
        <v>-854.59100000000001</v>
      </c>
      <c r="E7220" s="28">
        <v>496.07299999999998</v>
      </c>
    </row>
    <row r="7221" spans="4:5" x14ac:dyDescent="0.25">
      <c r="D7221" s="31">
        <v>-854.57500000000005</v>
      </c>
      <c r="E7221" s="28">
        <v>496.11900000000003</v>
      </c>
    </row>
    <row r="7222" spans="4:5" x14ac:dyDescent="0.25">
      <c r="D7222" s="31">
        <v>-854.55899999999997</v>
      </c>
      <c r="E7222" s="28">
        <v>496.16399999999999</v>
      </c>
    </row>
    <row r="7223" spans="4:5" x14ac:dyDescent="0.25">
      <c r="D7223" s="31">
        <v>-854.54300000000001</v>
      </c>
      <c r="E7223" s="28">
        <v>496.21</v>
      </c>
    </row>
    <row r="7224" spans="4:5" x14ac:dyDescent="0.25">
      <c r="D7224" s="31">
        <v>-854.52700000000004</v>
      </c>
      <c r="E7224" s="28">
        <v>496.255</v>
      </c>
    </row>
    <row r="7225" spans="4:5" x14ac:dyDescent="0.25">
      <c r="D7225" s="31">
        <v>-854.51099999999997</v>
      </c>
      <c r="E7225" s="28">
        <v>496.30099999999999</v>
      </c>
    </row>
    <row r="7226" spans="4:5" x14ac:dyDescent="0.25">
      <c r="D7226" s="31">
        <v>-854.495</v>
      </c>
      <c r="E7226" s="28">
        <v>496.346</v>
      </c>
    </row>
    <row r="7227" spans="4:5" x14ac:dyDescent="0.25">
      <c r="D7227" s="31">
        <v>-854.47900000000004</v>
      </c>
      <c r="E7227" s="28">
        <v>496.39100000000002</v>
      </c>
    </row>
    <row r="7228" spans="4:5" x14ac:dyDescent="0.25">
      <c r="D7228" s="31">
        <v>-854.46400000000006</v>
      </c>
      <c r="E7228" s="28">
        <v>496.43700000000001</v>
      </c>
    </row>
    <row r="7229" spans="4:5" x14ac:dyDescent="0.25">
      <c r="D7229" s="31">
        <v>-854.44799999999998</v>
      </c>
      <c r="E7229" s="28">
        <v>496.48200000000003</v>
      </c>
    </row>
    <row r="7230" spans="4:5" x14ac:dyDescent="0.25">
      <c r="D7230" s="31">
        <v>-854.43200000000002</v>
      </c>
      <c r="E7230" s="28">
        <v>496.52699999999999</v>
      </c>
    </row>
    <row r="7231" spans="4:5" x14ac:dyDescent="0.25">
      <c r="D7231" s="31">
        <v>-854.41600000000005</v>
      </c>
      <c r="E7231" s="28">
        <v>496.57299999999998</v>
      </c>
    </row>
    <row r="7232" spans="4:5" x14ac:dyDescent="0.25">
      <c r="D7232" s="31">
        <v>-854.4</v>
      </c>
      <c r="E7232" s="28">
        <v>496.61799999999999</v>
      </c>
    </row>
    <row r="7233" spans="4:5" x14ac:dyDescent="0.25">
      <c r="D7233" s="31">
        <v>-854.38400000000001</v>
      </c>
      <c r="E7233" s="28">
        <v>496.66300000000001</v>
      </c>
    </row>
    <row r="7234" spans="4:5" x14ac:dyDescent="0.25">
      <c r="D7234" s="31">
        <v>-854.36800000000005</v>
      </c>
      <c r="E7234" s="28">
        <v>496.70800000000003</v>
      </c>
    </row>
    <row r="7235" spans="4:5" x14ac:dyDescent="0.25">
      <c r="D7235" s="31">
        <v>-854.35199999999998</v>
      </c>
      <c r="E7235" s="28">
        <v>496.75400000000002</v>
      </c>
    </row>
    <row r="7236" spans="4:5" x14ac:dyDescent="0.25">
      <c r="D7236" s="31">
        <v>-854.33600000000001</v>
      </c>
      <c r="E7236" s="28">
        <v>496.79899999999998</v>
      </c>
    </row>
    <row r="7237" spans="4:5" x14ac:dyDescent="0.25">
      <c r="D7237" s="31">
        <v>-854.32</v>
      </c>
      <c r="E7237" s="28">
        <v>496.84399999999999</v>
      </c>
    </row>
    <row r="7238" spans="4:5" x14ac:dyDescent="0.25">
      <c r="D7238" s="31">
        <v>-854.30399999999997</v>
      </c>
      <c r="E7238" s="28">
        <v>496.88900000000001</v>
      </c>
    </row>
    <row r="7239" spans="4:5" x14ac:dyDescent="0.25">
      <c r="D7239" s="31">
        <v>-854.28800000000001</v>
      </c>
      <c r="E7239" s="28">
        <v>496.93400000000003</v>
      </c>
    </row>
    <row r="7240" spans="4:5" x14ac:dyDescent="0.25">
      <c r="D7240" s="31">
        <v>-854.27200000000005</v>
      </c>
      <c r="E7240" s="28">
        <v>496.97899999999998</v>
      </c>
    </row>
    <row r="7241" spans="4:5" x14ac:dyDescent="0.25">
      <c r="D7241" s="31">
        <v>-854.25599999999997</v>
      </c>
      <c r="E7241" s="28">
        <v>497.024</v>
      </c>
    </row>
    <row r="7242" spans="4:5" x14ac:dyDescent="0.25">
      <c r="D7242" s="31">
        <v>-854.24</v>
      </c>
      <c r="E7242" s="28">
        <v>497.06900000000002</v>
      </c>
    </row>
    <row r="7243" spans="4:5" x14ac:dyDescent="0.25">
      <c r="D7243" s="31">
        <v>-854.22400000000005</v>
      </c>
      <c r="E7243" s="28">
        <v>497.11399999999998</v>
      </c>
    </row>
    <row r="7244" spans="4:5" x14ac:dyDescent="0.25">
      <c r="D7244" s="31">
        <v>-854.20799999999997</v>
      </c>
      <c r="E7244" s="28">
        <v>497.15899999999999</v>
      </c>
    </row>
    <row r="7245" spans="4:5" x14ac:dyDescent="0.25">
      <c r="D7245" s="31">
        <v>-854.19200000000001</v>
      </c>
      <c r="E7245" s="28">
        <v>497.20400000000001</v>
      </c>
    </row>
    <row r="7246" spans="4:5" x14ac:dyDescent="0.25">
      <c r="D7246" s="31">
        <v>-854.17600000000004</v>
      </c>
      <c r="E7246" s="28">
        <v>497.24799999999999</v>
      </c>
    </row>
    <row r="7247" spans="4:5" x14ac:dyDescent="0.25">
      <c r="D7247" s="31">
        <v>-854.16</v>
      </c>
      <c r="E7247" s="28">
        <v>497.29300000000001</v>
      </c>
    </row>
    <row r="7248" spans="4:5" x14ac:dyDescent="0.25">
      <c r="D7248" s="31">
        <v>-854.14400000000001</v>
      </c>
      <c r="E7248" s="28">
        <v>497.33800000000002</v>
      </c>
    </row>
    <row r="7249" spans="4:5" x14ac:dyDescent="0.25">
      <c r="D7249" s="31">
        <v>-854.12800000000004</v>
      </c>
      <c r="E7249" s="28">
        <v>497.38299999999998</v>
      </c>
    </row>
    <row r="7250" spans="4:5" x14ac:dyDescent="0.25">
      <c r="D7250" s="31">
        <v>-854.11199999999997</v>
      </c>
      <c r="E7250" s="28">
        <v>497.428</v>
      </c>
    </row>
    <row r="7251" spans="4:5" x14ac:dyDescent="0.25">
      <c r="D7251" s="31">
        <v>-854.096</v>
      </c>
      <c r="E7251" s="28">
        <v>497.47199999999998</v>
      </c>
    </row>
    <row r="7252" spans="4:5" x14ac:dyDescent="0.25">
      <c r="D7252" s="31">
        <v>-854.08</v>
      </c>
      <c r="E7252" s="28">
        <v>497.517</v>
      </c>
    </row>
    <row r="7253" spans="4:5" x14ac:dyDescent="0.25">
      <c r="D7253" s="31">
        <v>-854.06399999999996</v>
      </c>
      <c r="E7253" s="28">
        <v>497.56200000000001</v>
      </c>
    </row>
    <row r="7254" spans="4:5" x14ac:dyDescent="0.25">
      <c r="D7254" s="31">
        <v>-854.048</v>
      </c>
      <c r="E7254" s="28">
        <v>497.60599999999999</v>
      </c>
    </row>
    <row r="7255" spans="4:5" x14ac:dyDescent="0.25">
      <c r="D7255" s="31">
        <v>-854.03200000000004</v>
      </c>
      <c r="E7255" s="28">
        <v>497.65100000000001</v>
      </c>
    </row>
    <row r="7256" spans="4:5" x14ac:dyDescent="0.25">
      <c r="D7256" s="31">
        <v>-854.01599999999996</v>
      </c>
      <c r="E7256" s="28">
        <v>497.69499999999999</v>
      </c>
    </row>
    <row r="7257" spans="4:5" x14ac:dyDescent="0.25">
      <c r="D7257" s="31">
        <v>-854</v>
      </c>
      <c r="E7257" s="28">
        <v>497.74</v>
      </c>
    </row>
    <row r="7258" spans="4:5" x14ac:dyDescent="0.25">
      <c r="D7258" s="31">
        <v>-853.98400000000004</v>
      </c>
      <c r="E7258" s="28">
        <v>497.78500000000003</v>
      </c>
    </row>
    <row r="7259" spans="4:5" x14ac:dyDescent="0.25">
      <c r="D7259" s="31">
        <v>-853.96799999999996</v>
      </c>
      <c r="E7259" s="28">
        <v>497.82900000000001</v>
      </c>
    </row>
    <row r="7260" spans="4:5" x14ac:dyDescent="0.25">
      <c r="D7260" s="31">
        <v>-853.952</v>
      </c>
      <c r="E7260" s="28">
        <v>497.87400000000002</v>
      </c>
    </row>
    <row r="7261" spans="4:5" x14ac:dyDescent="0.25">
      <c r="D7261" s="31">
        <v>-853.93600000000004</v>
      </c>
      <c r="E7261" s="28">
        <v>497.91800000000001</v>
      </c>
    </row>
    <row r="7262" spans="4:5" x14ac:dyDescent="0.25">
      <c r="D7262" s="31">
        <v>-853.92</v>
      </c>
      <c r="E7262" s="28">
        <v>497.96199999999999</v>
      </c>
    </row>
    <row r="7263" spans="4:5" x14ac:dyDescent="0.25">
      <c r="D7263" s="31">
        <v>-853.904</v>
      </c>
      <c r="E7263" s="28">
        <v>498.00700000000001</v>
      </c>
    </row>
    <row r="7264" spans="4:5" x14ac:dyDescent="0.25">
      <c r="D7264" s="31">
        <v>-853.88800000000003</v>
      </c>
      <c r="E7264" s="28">
        <v>498.05099999999999</v>
      </c>
    </row>
    <row r="7265" spans="4:5" x14ac:dyDescent="0.25">
      <c r="D7265" s="31">
        <v>-853.87199999999996</v>
      </c>
      <c r="E7265" s="28">
        <v>498.09500000000003</v>
      </c>
    </row>
    <row r="7266" spans="4:5" x14ac:dyDescent="0.25">
      <c r="D7266" s="31">
        <v>-853.85599999999999</v>
      </c>
      <c r="E7266" s="28">
        <v>498.14</v>
      </c>
    </row>
    <row r="7267" spans="4:5" x14ac:dyDescent="0.25">
      <c r="D7267" s="31">
        <v>-853.84</v>
      </c>
      <c r="E7267" s="28">
        <v>498.18400000000003</v>
      </c>
    </row>
    <row r="7268" spans="4:5" x14ac:dyDescent="0.25">
      <c r="D7268" s="31">
        <v>-853.82399999999996</v>
      </c>
      <c r="E7268" s="28">
        <v>498.22800000000001</v>
      </c>
    </row>
    <row r="7269" spans="4:5" x14ac:dyDescent="0.25">
      <c r="D7269" s="31">
        <v>-853.80799999999999</v>
      </c>
      <c r="E7269" s="28">
        <v>498.27199999999999</v>
      </c>
    </row>
    <row r="7270" spans="4:5" x14ac:dyDescent="0.25">
      <c r="D7270" s="31">
        <v>-853.79200000000003</v>
      </c>
      <c r="E7270" s="28">
        <v>498.31700000000001</v>
      </c>
    </row>
    <row r="7271" spans="4:5" x14ac:dyDescent="0.25">
      <c r="D7271" s="31">
        <v>-853.77599999999995</v>
      </c>
      <c r="E7271" s="28">
        <v>498.36099999999999</v>
      </c>
    </row>
    <row r="7272" spans="4:5" x14ac:dyDescent="0.25">
      <c r="D7272" s="31">
        <v>-853.76</v>
      </c>
      <c r="E7272" s="28">
        <v>498.40499999999997</v>
      </c>
    </row>
    <row r="7273" spans="4:5" x14ac:dyDescent="0.25">
      <c r="D7273" s="31">
        <v>-853.74400000000003</v>
      </c>
      <c r="E7273" s="28">
        <v>498.44900000000001</v>
      </c>
    </row>
    <row r="7274" spans="4:5" x14ac:dyDescent="0.25">
      <c r="D7274" s="31">
        <v>-853.72799999999995</v>
      </c>
      <c r="E7274" s="28">
        <v>498.49299999999999</v>
      </c>
    </row>
    <row r="7275" spans="4:5" x14ac:dyDescent="0.25">
      <c r="D7275" s="31">
        <v>-853.71199999999999</v>
      </c>
      <c r="E7275" s="28">
        <v>498.53699999999998</v>
      </c>
    </row>
    <row r="7276" spans="4:5" x14ac:dyDescent="0.25">
      <c r="D7276" s="31">
        <v>-853.69600000000003</v>
      </c>
      <c r="E7276" s="28">
        <v>498.58100000000002</v>
      </c>
    </row>
    <row r="7277" spans="4:5" x14ac:dyDescent="0.25">
      <c r="D7277" s="31">
        <v>-853.68</v>
      </c>
      <c r="E7277" s="28">
        <v>498.625</v>
      </c>
    </row>
    <row r="7278" spans="4:5" x14ac:dyDescent="0.25">
      <c r="D7278" s="31">
        <v>-853.66399999999999</v>
      </c>
      <c r="E7278" s="28">
        <v>498.66899999999998</v>
      </c>
    </row>
    <row r="7279" spans="4:5" x14ac:dyDescent="0.25">
      <c r="D7279" s="31">
        <v>-853.64800000000002</v>
      </c>
      <c r="E7279" s="28">
        <v>498.71300000000002</v>
      </c>
    </row>
    <row r="7280" spans="4:5" x14ac:dyDescent="0.25">
      <c r="D7280" s="31">
        <v>-853.63199999999995</v>
      </c>
      <c r="E7280" s="28">
        <v>498.75700000000001</v>
      </c>
    </row>
    <row r="7281" spans="4:5" x14ac:dyDescent="0.25">
      <c r="D7281" s="31">
        <v>-853.61599999999999</v>
      </c>
      <c r="E7281" s="28">
        <v>498.80099999999999</v>
      </c>
    </row>
    <row r="7282" spans="4:5" x14ac:dyDescent="0.25">
      <c r="D7282" s="31">
        <v>-853.6</v>
      </c>
      <c r="E7282" s="28">
        <v>498.84399999999999</v>
      </c>
    </row>
    <row r="7283" spans="4:5" x14ac:dyDescent="0.25">
      <c r="D7283" s="31">
        <v>-853.58399999999995</v>
      </c>
      <c r="E7283" s="28">
        <v>498.88799999999998</v>
      </c>
    </row>
    <row r="7284" spans="4:5" x14ac:dyDescent="0.25">
      <c r="D7284" s="31">
        <v>-853.56799999999998</v>
      </c>
      <c r="E7284" s="28">
        <v>498.93200000000002</v>
      </c>
    </row>
    <row r="7285" spans="4:5" x14ac:dyDescent="0.25">
      <c r="D7285" s="31">
        <v>-853.55200000000002</v>
      </c>
      <c r="E7285" s="28">
        <v>498.976</v>
      </c>
    </row>
    <row r="7286" spans="4:5" x14ac:dyDescent="0.25">
      <c r="D7286" s="31">
        <v>-853.53599999999994</v>
      </c>
      <c r="E7286" s="28">
        <v>499.01900000000001</v>
      </c>
    </row>
    <row r="7287" spans="4:5" x14ac:dyDescent="0.25">
      <c r="D7287" s="31">
        <v>-853.52</v>
      </c>
      <c r="E7287" s="28">
        <v>499.06299999999999</v>
      </c>
    </row>
    <row r="7288" spans="4:5" x14ac:dyDescent="0.25">
      <c r="D7288" s="31">
        <v>-853.50400000000002</v>
      </c>
      <c r="E7288" s="28">
        <v>499.10700000000003</v>
      </c>
    </row>
    <row r="7289" spans="4:5" x14ac:dyDescent="0.25">
      <c r="D7289" s="31">
        <v>-853.48800000000006</v>
      </c>
      <c r="E7289" s="28">
        <v>499.15</v>
      </c>
    </row>
    <row r="7290" spans="4:5" x14ac:dyDescent="0.25">
      <c r="D7290" s="31">
        <v>-853.47199999999998</v>
      </c>
      <c r="E7290" s="28">
        <v>499.19400000000002</v>
      </c>
    </row>
    <row r="7291" spans="4:5" x14ac:dyDescent="0.25">
      <c r="D7291" s="31">
        <v>-853.45600000000002</v>
      </c>
      <c r="E7291" s="28">
        <v>499.238</v>
      </c>
    </row>
    <row r="7292" spans="4:5" x14ac:dyDescent="0.25">
      <c r="D7292" s="31">
        <v>-853.44</v>
      </c>
      <c r="E7292" s="28">
        <v>499.28100000000001</v>
      </c>
    </row>
    <row r="7293" spans="4:5" x14ac:dyDescent="0.25">
      <c r="D7293" s="31">
        <v>-853.42399999999998</v>
      </c>
      <c r="E7293" s="28">
        <v>499.32499999999999</v>
      </c>
    </row>
    <row r="7294" spans="4:5" x14ac:dyDescent="0.25">
      <c r="D7294" s="31">
        <v>-853.40800000000002</v>
      </c>
      <c r="E7294" s="28">
        <v>499.36799999999999</v>
      </c>
    </row>
    <row r="7295" spans="4:5" x14ac:dyDescent="0.25">
      <c r="D7295" s="31">
        <v>-853.39200000000005</v>
      </c>
      <c r="E7295" s="28">
        <v>499.41199999999998</v>
      </c>
    </row>
    <row r="7296" spans="4:5" x14ac:dyDescent="0.25">
      <c r="D7296" s="31">
        <v>-853.37599999999998</v>
      </c>
      <c r="E7296" s="28">
        <v>499.45499999999998</v>
      </c>
    </row>
    <row r="7297" spans="4:5" x14ac:dyDescent="0.25">
      <c r="D7297" s="31">
        <v>-853.36</v>
      </c>
      <c r="E7297" s="28">
        <v>499.49900000000002</v>
      </c>
    </row>
    <row r="7298" spans="4:5" x14ac:dyDescent="0.25">
      <c r="D7298" s="31">
        <v>-853.34400000000005</v>
      </c>
      <c r="E7298" s="28">
        <v>499.54199999999997</v>
      </c>
    </row>
    <row r="7299" spans="4:5" x14ac:dyDescent="0.25">
      <c r="D7299" s="31">
        <v>-853.32799999999997</v>
      </c>
      <c r="E7299" s="28">
        <v>499.58499999999998</v>
      </c>
    </row>
    <row r="7300" spans="4:5" x14ac:dyDescent="0.25">
      <c r="D7300" s="31">
        <v>-853.31200000000001</v>
      </c>
      <c r="E7300" s="28">
        <v>499.62900000000002</v>
      </c>
    </row>
    <row r="7301" spans="4:5" x14ac:dyDescent="0.25">
      <c r="D7301" s="31">
        <v>-853.29600000000005</v>
      </c>
      <c r="E7301" s="28">
        <v>499.67200000000003</v>
      </c>
    </row>
    <row r="7302" spans="4:5" x14ac:dyDescent="0.25">
      <c r="D7302" s="31">
        <v>-853.28</v>
      </c>
      <c r="E7302" s="28">
        <v>499.71499999999997</v>
      </c>
    </row>
    <row r="7303" spans="4:5" x14ac:dyDescent="0.25">
      <c r="D7303" s="31">
        <v>-853.26400000000001</v>
      </c>
      <c r="E7303" s="28">
        <v>499.75900000000001</v>
      </c>
    </row>
    <row r="7304" spans="4:5" x14ac:dyDescent="0.25">
      <c r="D7304" s="31">
        <v>-853.24800000000005</v>
      </c>
      <c r="E7304" s="28">
        <v>499.80200000000002</v>
      </c>
    </row>
    <row r="7305" spans="4:5" x14ac:dyDescent="0.25">
      <c r="D7305" s="31">
        <v>-853.23199999999997</v>
      </c>
      <c r="E7305" s="28">
        <v>499.84500000000003</v>
      </c>
    </row>
    <row r="7306" spans="4:5" x14ac:dyDescent="0.25">
      <c r="D7306" s="31">
        <v>-853.21600000000001</v>
      </c>
      <c r="E7306" s="28">
        <v>499.88799999999998</v>
      </c>
    </row>
    <row r="7307" spans="4:5" x14ac:dyDescent="0.25">
      <c r="D7307" s="31">
        <v>-853.2</v>
      </c>
      <c r="E7307" s="28">
        <v>499.93099999999998</v>
      </c>
    </row>
    <row r="7308" spans="4:5" x14ac:dyDescent="0.25">
      <c r="D7308" s="31">
        <v>-853.18399999999997</v>
      </c>
      <c r="E7308" s="28">
        <v>499.97399999999999</v>
      </c>
    </row>
    <row r="7309" spans="4:5" x14ac:dyDescent="0.25">
      <c r="D7309" s="31">
        <v>-853.16800000000001</v>
      </c>
      <c r="E7309" s="28">
        <v>500.017</v>
      </c>
    </row>
    <row r="7310" spans="4:5" x14ac:dyDescent="0.25">
      <c r="D7310" s="31">
        <v>-853.15200000000004</v>
      </c>
      <c r="E7310" s="28">
        <v>500.06</v>
      </c>
    </row>
    <row r="7311" spans="4:5" x14ac:dyDescent="0.25">
      <c r="D7311" s="31">
        <v>-853.13599999999997</v>
      </c>
      <c r="E7311" s="28">
        <v>500.10300000000001</v>
      </c>
    </row>
    <row r="7312" spans="4:5" x14ac:dyDescent="0.25">
      <c r="D7312" s="31">
        <v>-853.12</v>
      </c>
      <c r="E7312" s="28">
        <v>500.14600000000002</v>
      </c>
    </row>
    <row r="7313" spans="4:5" x14ac:dyDescent="0.25">
      <c r="D7313" s="31">
        <v>-853.10400000000004</v>
      </c>
      <c r="E7313" s="28">
        <v>500.18900000000002</v>
      </c>
    </row>
    <row r="7314" spans="4:5" x14ac:dyDescent="0.25">
      <c r="D7314" s="31">
        <v>-853.08799999999997</v>
      </c>
      <c r="E7314" s="28">
        <v>500.23200000000003</v>
      </c>
    </row>
    <row r="7315" spans="4:5" x14ac:dyDescent="0.25">
      <c r="D7315" s="31">
        <v>-853.072</v>
      </c>
      <c r="E7315" s="28">
        <v>500.27499999999998</v>
      </c>
    </row>
    <row r="7316" spans="4:5" x14ac:dyDescent="0.25">
      <c r="D7316" s="31">
        <v>-853.05600000000004</v>
      </c>
      <c r="E7316" s="28">
        <v>500.31799999999998</v>
      </c>
    </row>
    <row r="7317" spans="4:5" x14ac:dyDescent="0.25">
      <c r="D7317" s="31">
        <v>-853.04</v>
      </c>
      <c r="E7317" s="28">
        <v>500.36099999999999</v>
      </c>
    </row>
    <row r="7318" spans="4:5" x14ac:dyDescent="0.25">
      <c r="D7318" s="31">
        <v>-853.024</v>
      </c>
      <c r="E7318" s="28">
        <v>500.404</v>
      </c>
    </row>
    <row r="7319" spans="4:5" x14ac:dyDescent="0.25">
      <c r="D7319" s="31">
        <v>-853.00800000000004</v>
      </c>
      <c r="E7319" s="28">
        <v>500.447</v>
      </c>
    </row>
    <row r="7320" spans="4:5" x14ac:dyDescent="0.25">
      <c r="D7320" s="31">
        <v>-852.99199999999996</v>
      </c>
      <c r="E7320" s="28">
        <v>500.48899999999998</v>
      </c>
    </row>
    <row r="7321" spans="4:5" x14ac:dyDescent="0.25">
      <c r="D7321" s="31">
        <v>-852.976</v>
      </c>
      <c r="E7321" s="28">
        <v>500.53199999999998</v>
      </c>
    </row>
    <row r="7322" spans="4:5" x14ac:dyDescent="0.25">
      <c r="D7322" s="31">
        <v>-852.96</v>
      </c>
      <c r="E7322" s="28">
        <v>500.57499999999999</v>
      </c>
    </row>
    <row r="7323" spans="4:5" x14ac:dyDescent="0.25">
      <c r="D7323" s="31">
        <v>-852.94399999999996</v>
      </c>
      <c r="E7323" s="28">
        <v>500.61700000000002</v>
      </c>
    </row>
    <row r="7324" spans="4:5" x14ac:dyDescent="0.25">
      <c r="D7324" s="31">
        <v>-852.928</v>
      </c>
      <c r="E7324" s="28">
        <v>500.66</v>
      </c>
    </row>
    <row r="7325" spans="4:5" x14ac:dyDescent="0.25">
      <c r="D7325" s="31">
        <v>-852.91200000000003</v>
      </c>
      <c r="E7325" s="28">
        <v>500.70299999999997</v>
      </c>
    </row>
    <row r="7326" spans="4:5" x14ac:dyDescent="0.25">
      <c r="D7326" s="31">
        <v>-852.89599999999996</v>
      </c>
      <c r="E7326" s="28">
        <v>500.745</v>
      </c>
    </row>
    <row r="7327" spans="4:5" x14ac:dyDescent="0.25">
      <c r="D7327" s="31">
        <v>-852.88</v>
      </c>
      <c r="E7327" s="28">
        <v>500.78800000000001</v>
      </c>
    </row>
    <row r="7328" spans="4:5" x14ac:dyDescent="0.25">
      <c r="D7328" s="31">
        <v>-852.86400000000003</v>
      </c>
      <c r="E7328" s="28">
        <v>500.83</v>
      </c>
    </row>
    <row r="7329" spans="4:5" x14ac:dyDescent="0.25">
      <c r="D7329" s="31">
        <v>-852.84799999999996</v>
      </c>
      <c r="E7329" s="28">
        <v>500.87299999999999</v>
      </c>
    </row>
    <row r="7330" spans="4:5" x14ac:dyDescent="0.25">
      <c r="D7330" s="31">
        <v>-852.83199999999999</v>
      </c>
      <c r="E7330" s="28">
        <v>500.91500000000002</v>
      </c>
    </row>
    <row r="7331" spans="4:5" x14ac:dyDescent="0.25">
      <c r="D7331" s="31">
        <v>-852.81600000000003</v>
      </c>
      <c r="E7331" s="28">
        <v>500.95800000000003</v>
      </c>
    </row>
    <row r="7332" spans="4:5" x14ac:dyDescent="0.25">
      <c r="D7332" s="31">
        <v>-852.8</v>
      </c>
      <c r="E7332" s="28">
        <v>501</v>
      </c>
    </row>
    <row r="7333" spans="4:5" x14ac:dyDescent="0.25">
      <c r="D7333" s="31">
        <v>-852.78399999999999</v>
      </c>
      <c r="E7333" s="28">
        <v>501.04300000000001</v>
      </c>
    </row>
    <row r="7334" spans="4:5" x14ac:dyDescent="0.25">
      <c r="D7334" s="31">
        <v>-852.76800000000003</v>
      </c>
      <c r="E7334" s="28">
        <v>501.08499999999998</v>
      </c>
    </row>
    <row r="7335" spans="4:5" x14ac:dyDescent="0.25">
      <c r="D7335" s="31">
        <v>-852.75199999999995</v>
      </c>
      <c r="E7335" s="28">
        <v>501.12700000000001</v>
      </c>
    </row>
    <row r="7336" spans="4:5" x14ac:dyDescent="0.25">
      <c r="D7336" s="31">
        <v>-852.73599999999999</v>
      </c>
      <c r="E7336" s="28">
        <v>501.17</v>
      </c>
    </row>
    <row r="7337" spans="4:5" x14ac:dyDescent="0.25">
      <c r="D7337" s="31">
        <v>-852.72</v>
      </c>
      <c r="E7337" s="28">
        <v>501.21199999999999</v>
      </c>
    </row>
    <row r="7338" spans="4:5" x14ac:dyDescent="0.25">
      <c r="D7338" s="31">
        <v>-852.70399999999995</v>
      </c>
      <c r="E7338" s="28">
        <v>501.25400000000002</v>
      </c>
    </row>
    <row r="7339" spans="4:5" x14ac:dyDescent="0.25">
      <c r="D7339" s="31">
        <v>-852.68799999999999</v>
      </c>
      <c r="E7339" s="28">
        <v>501.29599999999999</v>
      </c>
    </row>
    <row r="7340" spans="4:5" x14ac:dyDescent="0.25">
      <c r="D7340" s="31">
        <v>-852.67200000000003</v>
      </c>
      <c r="E7340" s="28">
        <v>501.33800000000002</v>
      </c>
    </row>
    <row r="7341" spans="4:5" x14ac:dyDescent="0.25">
      <c r="D7341" s="31">
        <v>-852.65599999999995</v>
      </c>
      <c r="E7341" s="28">
        <v>501.38099999999997</v>
      </c>
    </row>
    <row r="7342" spans="4:5" x14ac:dyDescent="0.25">
      <c r="D7342" s="31">
        <v>-852.64099999999996</v>
      </c>
      <c r="E7342" s="28">
        <v>501.423</v>
      </c>
    </row>
    <row r="7343" spans="4:5" x14ac:dyDescent="0.25">
      <c r="D7343" s="31">
        <v>-852.625</v>
      </c>
      <c r="E7343" s="28">
        <v>501.46499999999997</v>
      </c>
    </row>
    <row r="7344" spans="4:5" x14ac:dyDescent="0.25">
      <c r="D7344" s="31">
        <v>-852.60900000000004</v>
      </c>
      <c r="E7344" s="28">
        <v>501.50700000000001</v>
      </c>
    </row>
    <row r="7345" spans="4:5" x14ac:dyDescent="0.25">
      <c r="D7345" s="31">
        <v>-852.59299999999996</v>
      </c>
      <c r="E7345" s="28">
        <v>501.54899999999998</v>
      </c>
    </row>
    <row r="7346" spans="4:5" x14ac:dyDescent="0.25">
      <c r="D7346" s="31">
        <v>-852.577</v>
      </c>
      <c r="E7346" s="28">
        <v>501.59100000000001</v>
      </c>
    </row>
    <row r="7347" spans="4:5" x14ac:dyDescent="0.25">
      <c r="D7347" s="31">
        <v>-852.56100000000004</v>
      </c>
      <c r="E7347" s="28">
        <v>501.63299999999998</v>
      </c>
    </row>
    <row r="7348" spans="4:5" x14ac:dyDescent="0.25">
      <c r="D7348" s="31">
        <v>-852.54499999999996</v>
      </c>
      <c r="E7348" s="28">
        <v>501.67500000000001</v>
      </c>
    </row>
    <row r="7349" spans="4:5" x14ac:dyDescent="0.25">
      <c r="D7349" s="31">
        <v>-852.529</v>
      </c>
      <c r="E7349" s="28">
        <v>501.71699999999998</v>
      </c>
    </row>
    <row r="7350" spans="4:5" x14ac:dyDescent="0.25">
      <c r="D7350" s="31">
        <v>-852.51300000000003</v>
      </c>
      <c r="E7350" s="28">
        <v>501.75900000000001</v>
      </c>
    </row>
    <row r="7351" spans="4:5" x14ac:dyDescent="0.25">
      <c r="D7351" s="31">
        <v>-852.49699999999996</v>
      </c>
      <c r="E7351" s="28">
        <v>501.80099999999999</v>
      </c>
    </row>
    <row r="7352" spans="4:5" x14ac:dyDescent="0.25">
      <c r="D7352" s="31">
        <v>-852.48099999999999</v>
      </c>
      <c r="E7352" s="28">
        <v>501.84300000000002</v>
      </c>
    </row>
    <row r="7353" spans="4:5" x14ac:dyDescent="0.25">
      <c r="D7353" s="31">
        <v>-852.46500000000003</v>
      </c>
      <c r="E7353" s="28">
        <v>501.88400000000001</v>
      </c>
    </row>
    <row r="7354" spans="4:5" x14ac:dyDescent="0.25">
      <c r="D7354" s="31">
        <v>-852.44899999999996</v>
      </c>
      <c r="E7354" s="28">
        <v>501.92599999999999</v>
      </c>
    </row>
    <row r="7355" spans="4:5" x14ac:dyDescent="0.25">
      <c r="D7355" s="31">
        <v>-852.43299999999999</v>
      </c>
      <c r="E7355" s="28">
        <v>501.96800000000002</v>
      </c>
    </row>
    <row r="7356" spans="4:5" x14ac:dyDescent="0.25">
      <c r="D7356" s="31">
        <v>-852.41700000000003</v>
      </c>
      <c r="E7356" s="28">
        <v>502.01</v>
      </c>
    </row>
    <row r="7357" spans="4:5" x14ac:dyDescent="0.25">
      <c r="D7357" s="31">
        <v>-852.40099999999995</v>
      </c>
      <c r="E7357" s="28">
        <v>502.05099999999999</v>
      </c>
    </row>
    <row r="7358" spans="4:5" x14ac:dyDescent="0.25">
      <c r="D7358" s="31">
        <v>-852.38499999999999</v>
      </c>
      <c r="E7358" s="28">
        <v>502.09300000000002</v>
      </c>
    </row>
    <row r="7359" spans="4:5" x14ac:dyDescent="0.25">
      <c r="D7359" s="31">
        <v>-852.36900000000003</v>
      </c>
      <c r="E7359" s="28">
        <v>502.13499999999999</v>
      </c>
    </row>
    <row r="7360" spans="4:5" x14ac:dyDescent="0.25">
      <c r="D7360" s="31">
        <v>-852.35299999999995</v>
      </c>
      <c r="E7360" s="28">
        <v>502.17599999999999</v>
      </c>
    </row>
    <row r="7361" spans="4:5" x14ac:dyDescent="0.25">
      <c r="D7361" s="31">
        <v>-852.33699999999999</v>
      </c>
      <c r="E7361" s="28">
        <v>502.21800000000002</v>
      </c>
    </row>
    <row r="7362" spans="4:5" x14ac:dyDescent="0.25">
      <c r="D7362" s="31">
        <v>-852.32100000000003</v>
      </c>
      <c r="E7362" s="28">
        <v>502.26</v>
      </c>
    </row>
    <row r="7363" spans="4:5" x14ac:dyDescent="0.25">
      <c r="D7363" s="31">
        <v>-852.30499999999995</v>
      </c>
      <c r="E7363" s="28">
        <v>502.30099999999999</v>
      </c>
    </row>
    <row r="7364" spans="4:5" x14ac:dyDescent="0.25">
      <c r="D7364" s="31">
        <v>-852.28899999999999</v>
      </c>
      <c r="E7364" s="28">
        <v>502.34199999999998</v>
      </c>
    </row>
    <row r="7365" spans="4:5" x14ac:dyDescent="0.25">
      <c r="D7365" s="31">
        <v>-852.27300000000002</v>
      </c>
      <c r="E7365" s="28">
        <v>502.38400000000001</v>
      </c>
    </row>
    <row r="7366" spans="4:5" x14ac:dyDescent="0.25">
      <c r="D7366" s="31">
        <v>-852.25699999999995</v>
      </c>
      <c r="E7366" s="28">
        <v>502.42500000000001</v>
      </c>
    </row>
    <row r="7367" spans="4:5" x14ac:dyDescent="0.25">
      <c r="D7367" s="31">
        <v>-852.24099999999999</v>
      </c>
      <c r="E7367" s="28">
        <v>502.46699999999998</v>
      </c>
    </row>
    <row r="7368" spans="4:5" x14ac:dyDescent="0.25">
      <c r="D7368" s="31">
        <v>-852.22500000000002</v>
      </c>
      <c r="E7368" s="28">
        <v>502.50799999999998</v>
      </c>
    </row>
    <row r="7369" spans="4:5" x14ac:dyDescent="0.25">
      <c r="D7369" s="31">
        <v>-852.20899999999995</v>
      </c>
      <c r="E7369" s="28">
        <v>502.55</v>
      </c>
    </row>
    <row r="7370" spans="4:5" x14ac:dyDescent="0.25">
      <c r="D7370" s="31">
        <v>-852.19299999999998</v>
      </c>
      <c r="E7370" s="28">
        <v>502.59100000000001</v>
      </c>
    </row>
    <row r="7371" spans="4:5" x14ac:dyDescent="0.25">
      <c r="D7371" s="31">
        <v>-852.17700000000002</v>
      </c>
      <c r="E7371" s="28">
        <v>502.63200000000001</v>
      </c>
    </row>
    <row r="7372" spans="4:5" x14ac:dyDescent="0.25">
      <c r="D7372" s="31">
        <v>-852.16099999999994</v>
      </c>
      <c r="E7372" s="28">
        <v>502.673</v>
      </c>
    </row>
    <row r="7373" spans="4:5" x14ac:dyDescent="0.25">
      <c r="D7373" s="31">
        <v>-852.14499999999998</v>
      </c>
      <c r="E7373" s="28">
        <v>502.71499999999997</v>
      </c>
    </row>
    <row r="7374" spans="4:5" x14ac:dyDescent="0.25">
      <c r="D7374" s="31">
        <v>-852.12900000000002</v>
      </c>
      <c r="E7374" s="28">
        <v>502.75599999999997</v>
      </c>
    </row>
    <row r="7375" spans="4:5" x14ac:dyDescent="0.25">
      <c r="D7375" s="31">
        <v>-852.11300000000006</v>
      </c>
      <c r="E7375" s="28">
        <v>502.79700000000003</v>
      </c>
    </row>
    <row r="7376" spans="4:5" x14ac:dyDescent="0.25">
      <c r="D7376" s="31">
        <v>-852.09699999999998</v>
      </c>
      <c r="E7376" s="28">
        <v>502.83800000000002</v>
      </c>
    </row>
    <row r="7377" spans="4:5" x14ac:dyDescent="0.25">
      <c r="D7377" s="31">
        <v>-852.08100000000002</v>
      </c>
      <c r="E7377" s="28">
        <v>502.87900000000002</v>
      </c>
    </row>
    <row r="7378" spans="4:5" x14ac:dyDescent="0.25">
      <c r="D7378" s="31">
        <v>-852.06500000000005</v>
      </c>
      <c r="E7378" s="28">
        <v>502.92099999999999</v>
      </c>
    </row>
    <row r="7379" spans="4:5" x14ac:dyDescent="0.25">
      <c r="D7379" s="31">
        <v>-852.04899999999998</v>
      </c>
      <c r="E7379" s="28">
        <v>502.96199999999999</v>
      </c>
    </row>
    <row r="7380" spans="4:5" x14ac:dyDescent="0.25">
      <c r="D7380" s="31">
        <v>-852.03300000000002</v>
      </c>
      <c r="E7380" s="28">
        <v>503.00299999999999</v>
      </c>
    </row>
    <row r="7381" spans="4:5" x14ac:dyDescent="0.25">
      <c r="D7381" s="31">
        <v>-852.01700000000005</v>
      </c>
      <c r="E7381" s="28">
        <v>503.04399999999998</v>
      </c>
    </row>
    <row r="7382" spans="4:5" x14ac:dyDescent="0.25">
      <c r="D7382" s="31">
        <v>-852.00099999999998</v>
      </c>
      <c r="E7382" s="28">
        <v>503.08499999999998</v>
      </c>
    </row>
    <row r="7383" spans="4:5" x14ac:dyDescent="0.25">
      <c r="D7383" s="31">
        <v>-851.98500000000001</v>
      </c>
      <c r="E7383" s="28">
        <v>503.12599999999998</v>
      </c>
    </row>
    <row r="7384" spans="4:5" x14ac:dyDescent="0.25">
      <c r="D7384" s="31">
        <v>-851.96900000000005</v>
      </c>
      <c r="E7384" s="28">
        <v>503.16699999999997</v>
      </c>
    </row>
    <row r="7385" spans="4:5" x14ac:dyDescent="0.25">
      <c r="D7385" s="31">
        <v>-851.95299999999997</v>
      </c>
      <c r="E7385" s="28">
        <v>503.20800000000003</v>
      </c>
    </row>
    <row r="7386" spans="4:5" x14ac:dyDescent="0.25">
      <c r="D7386" s="31">
        <v>-851.93700000000001</v>
      </c>
      <c r="E7386" s="28">
        <v>503.24799999999999</v>
      </c>
    </row>
    <row r="7387" spans="4:5" x14ac:dyDescent="0.25">
      <c r="D7387" s="31">
        <v>-851.92100000000005</v>
      </c>
      <c r="E7387" s="28">
        <v>503.28899999999999</v>
      </c>
    </row>
    <row r="7388" spans="4:5" x14ac:dyDescent="0.25">
      <c r="D7388" s="31">
        <v>-851.90499999999997</v>
      </c>
      <c r="E7388" s="28">
        <v>503.33</v>
      </c>
    </row>
    <row r="7389" spans="4:5" x14ac:dyDescent="0.25">
      <c r="D7389" s="31">
        <v>-851.88900000000001</v>
      </c>
      <c r="E7389" s="28">
        <v>503.37099999999998</v>
      </c>
    </row>
    <row r="7390" spans="4:5" x14ac:dyDescent="0.25">
      <c r="D7390" s="31">
        <v>-851.87300000000005</v>
      </c>
      <c r="E7390" s="28">
        <v>503.41199999999998</v>
      </c>
    </row>
    <row r="7391" spans="4:5" x14ac:dyDescent="0.25">
      <c r="D7391" s="31">
        <v>-851.85699999999997</v>
      </c>
      <c r="E7391" s="28">
        <v>503.452</v>
      </c>
    </row>
    <row r="7392" spans="4:5" x14ac:dyDescent="0.25">
      <c r="D7392" s="31">
        <v>-851.84100000000001</v>
      </c>
      <c r="E7392" s="28">
        <v>503.49299999999999</v>
      </c>
    </row>
    <row r="7393" spans="4:5" x14ac:dyDescent="0.25">
      <c r="D7393" s="31">
        <v>-851.82500000000005</v>
      </c>
      <c r="E7393" s="28">
        <v>503.53399999999999</v>
      </c>
    </row>
    <row r="7394" spans="4:5" x14ac:dyDescent="0.25">
      <c r="D7394" s="31">
        <v>-851.80899999999997</v>
      </c>
      <c r="E7394" s="28">
        <v>503.57400000000001</v>
      </c>
    </row>
    <row r="7395" spans="4:5" x14ac:dyDescent="0.25">
      <c r="D7395" s="31">
        <v>-851.79300000000001</v>
      </c>
      <c r="E7395" s="28">
        <v>503.61500000000001</v>
      </c>
    </row>
    <row r="7396" spans="4:5" x14ac:dyDescent="0.25">
      <c r="D7396" s="31">
        <v>-851.77700000000004</v>
      </c>
      <c r="E7396" s="28">
        <v>503.65600000000001</v>
      </c>
    </row>
    <row r="7397" spans="4:5" x14ac:dyDescent="0.25">
      <c r="D7397" s="31">
        <v>-851.76099999999997</v>
      </c>
      <c r="E7397" s="28">
        <v>503.69600000000003</v>
      </c>
    </row>
    <row r="7398" spans="4:5" x14ac:dyDescent="0.25">
      <c r="D7398" s="31">
        <v>-851.745</v>
      </c>
      <c r="E7398" s="28">
        <v>503.73700000000002</v>
      </c>
    </row>
    <row r="7399" spans="4:5" x14ac:dyDescent="0.25">
      <c r="D7399" s="31">
        <v>-851.72900000000004</v>
      </c>
      <c r="E7399" s="28">
        <v>503.77699999999999</v>
      </c>
    </row>
    <row r="7400" spans="4:5" x14ac:dyDescent="0.25">
      <c r="D7400" s="31">
        <v>-851.71299999999997</v>
      </c>
      <c r="E7400" s="28">
        <v>503.81799999999998</v>
      </c>
    </row>
    <row r="7401" spans="4:5" x14ac:dyDescent="0.25">
      <c r="D7401" s="31">
        <v>-851.697</v>
      </c>
      <c r="E7401" s="28">
        <v>503.858</v>
      </c>
    </row>
    <row r="7402" spans="4:5" x14ac:dyDescent="0.25">
      <c r="D7402" s="31">
        <v>-851.68100000000004</v>
      </c>
      <c r="E7402" s="28">
        <v>503.89800000000002</v>
      </c>
    </row>
    <row r="7403" spans="4:5" x14ac:dyDescent="0.25">
      <c r="D7403" s="31">
        <v>-851.66499999999996</v>
      </c>
      <c r="E7403" s="28">
        <v>503.93900000000002</v>
      </c>
    </row>
    <row r="7404" spans="4:5" x14ac:dyDescent="0.25">
      <c r="D7404" s="31">
        <v>-851.649</v>
      </c>
      <c r="E7404" s="28">
        <v>503.97899999999998</v>
      </c>
    </row>
    <row r="7405" spans="4:5" x14ac:dyDescent="0.25">
      <c r="D7405" s="31">
        <v>-851.63300000000004</v>
      </c>
      <c r="E7405" s="28">
        <v>504.01900000000001</v>
      </c>
    </row>
    <row r="7406" spans="4:5" x14ac:dyDescent="0.25">
      <c r="D7406" s="31">
        <v>-851.61699999999996</v>
      </c>
      <c r="E7406" s="28">
        <v>504.06</v>
      </c>
    </row>
    <row r="7407" spans="4:5" x14ac:dyDescent="0.25">
      <c r="D7407" s="31">
        <v>-851.601</v>
      </c>
      <c r="E7407" s="28">
        <v>504.1</v>
      </c>
    </row>
    <row r="7408" spans="4:5" x14ac:dyDescent="0.25">
      <c r="D7408" s="31">
        <v>-851.58500000000004</v>
      </c>
      <c r="E7408" s="28">
        <v>504.14</v>
      </c>
    </row>
    <row r="7409" spans="4:5" x14ac:dyDescent="0.25">
      <c r="D7409" s="31">
        <v>-851.56899999999996</v>
      </c>
      <c r="E7409" s="28">
        <v>504.18</v>
      </c>
    </row>
    <row r="7410" spans="4:5" x14ac:dyDescent="0.25">
      <c r="D7410" s="31">
        <v>-851.553</v>
      </c>
      <c r="E7410" s="28">
        <v>504.221</v>
      </c>
    </row>
    <row r="7411" spans="4:5" x14ac:dyDescent="0.25">
      <c r="D7411" s="31">
        <v>-851.53700000000003</v>
      </c>
      <c r="E7411" s="28">
        <v>504.26100000000002</v>
      </c>
    </row>
    <row r="7412" spans="4:5" x14ac:dyDescent="0.25">
      <c r="D7412" s="31">
        <v>-851.52099999999996</v>
      </c>
      <c r="E7412" s="28">
        <v>504.30099999999999</v>
      </c>
    </row>
    <row r="7413" spans="4:5" x14ac:dyDescent="0.25">
      <c r="D7413" s="31">
        <v>-851.505</v>
      </c>
      <c r="E7413" s="28">
        <v>504.34100000000001</v>
      </c>
    </row>
    <row r="7414" spans="4:5" x14ac:dyDescent="0.25">
      <c r="D7414" s="31">
        <v>-851.48900000000003</v>
      </c>
      <c r="E7414" s="28">
        <v>504.38099999999997</v>
      </c>
    </row>
    <row r="7415" spans="4:5" x14ac:dyDescent="0.25">
      <c r="D7415" s="31">
        <v>-851.47299999999996</v>
      </c>
      <c r="E7415" s="28">
        <v>504.42099999999999</v>
      </c>
    </row>
    <row r="7416" spans="4:5" x14ac:dyDescent="0.25">
      <c r="D7416" s="31">
        <v>-851.45699999999999</v>
      </c>
      <c r="E7416" s="28">
        <v>504.46100000000001</v>
      </c>
    </row>
    <row r="7417" spans="4:5" x14ac:dyDescent="0.25">
      <c r="D7417" s="31">
        <v>-851.44100000000003</v>
      </c>
      <c r="E7417" s="28">
        <v>504.50099999999998</v>
      </c>
    </row>
    <row r="7418" spans="4:5" x14ac:dyDescent="0.25">
      <c r="D7418" s="31">
        <v>-851.42499999999995</v>
      </c>
      <c r="E7418" s="28">
        <v>504.541</v>
      </c>
    </row>
    <row r="7419" spans="4:5" x14ac:dyDescent="0.25">
      <c r="D7419" s="31">
        <v>-851.40899999999999</v>
      </c>
      <c r="E7419" s="28">
        <v>504.58100000000002</v>
      </c>
    </row>
    <row r="7420" spans="4:5" x14ac:dyDescent="0.25">
      <c r="D7420" s="31">
        <v>-851.39300000000003</v>
      </c>
      <c r="E7420" s="28">
        <v>504.62099999999998</v>
      </c>
    </row>
    <row r="7421" spans="4:5" x14ac:dyDescent="0.25">
      <c r="D7421" s="31">
        <v>-851.37699999999995</v>
      </c>
      <c r="E7421" s="28">
        <v>504.661</v>
      </c>
    </row>
    <row r="7422" spans="4:5" x14ac:dyDescent="0.25">
      <c r="D7422" s="31">
        <v>-851.36099999999999</v>
      </c>
      <c r="E7422" s="28">
        <v>504.70100000000002</v>
      </c>
    </row>
    <row r="7423" spans="4:5" x14ac:dyDescent="0.25">
      <c r="D7423" s="31">
        <v>-851.34500000000003</v>
      </c>
      <c r="E7423" s="28">
        <v>504.74</v>
      </c>
    </row>
    <row r="7424" spans="4:5" x14ac:dyDescent="0.25">
      <c r="D7424" s="31">
        <v>-851.32899999999995</v>
      </c>
      <c r="E7424" s="28">
        <v>504.78</v>
      </c>
    </row>
    <row r="7425" spans="4:5" x14ac:dyDescent="0.25">
      <c r="D7425" s="31">
        <v>-851.31299999999999</v>
      </c>
      <c r="E7425" s="28">
        <v>504.82</v>
      </c>
    </row>
    <row r="7426" spans="4:5" x14ac:dyDescent="0.25">
      <c r="D7426" s="31">
        <v>-851.29700000000003</v>
      </c>
      <c r="E7426" s="28">
        <v>504.86</v>
      </c>
    </row>
    <row r="7427" spans="4:5" x14ac:dyDescent="0.25">
      <c r="D7427" s="31">
        <v>-851.28099999999995</v>
      </c>
      <c r="E7427" s="28">
        <v>504.899</v>
      </c>
    </row>
    <row r="7428" spans="4:5" x14ac:dyDescent="0.25">
      <c r="D7428" s="31">
        <v>-851.26499999999999</v>
      </c>
      <c r="E7428" s="28">
        <v>504.93900000000002</v>
      </c>
    </row>
    <row r="7429" spans="4:5" x14ac:dyDescent="0.25">
      <c r="D7429" s="31">
        <v>-851.24900000000002</v>
      </c>
      <c r="E7429" s="28">
        <v>504.97899999999998</v>
      </c>
    </row>
    <row r="7430" spans="4:5" x14ac:dyDescent="0.25">
      <c r="D7430" s="31">
        <v>-851.23299999999995</v>
      </c>
      <c r="E7430" s="28">
        <v>505.01799999999997</v>
      </c>
    </row>
    <row r="7431" spans="4:5" x14ac:dyDescent="0.25">
      <c r="D7431" s="31">
        <v>-851.21699999999998</v>
      </c>
      <c r="E7431" s="28">
        <v>505.05799999999999</v>
      </c>
    </row>
    <row r="7432" spans="4:5" x14ac:dyDescent="0.25">
      <c r="D7432" s="31">
        <v>-851.20100000000002</v>
      </c>
      <c r="E7432" s="28">
        <v>505.09699999999998</v>
      </c>
    </row>
    <row r="7433" spans="4:5" x14ac:dyDescent="0.25">
      <c r="D7433" s="31">
        <v>-851.18499999999995</v>
      </c>
      <c r="E7433" s="28">
        <v>505.137</v>
      </c>
    </row>
    <row r="7434" spans="4:5" x14ac:dyDescent="0.25">
      <c r="D7434" s="31">
        <v>-851.16899999999998</v>
      </c>
      <c r="E7434" s="28">
        <v>505.17599999999999</v>
      </c>
    </row>
    <row r="7435" spans="4:5" x14ac:dyDescent="0.25">
      <c r="D7435" s="31">
        <v>-851.15300000000002</v>
      </c>
      <c r="E7435" s="28">
        <v>505.21600000000001</v>
      </c>
    </row>
    <row r="7436" spans="4:5" x14ac:dyDescent="0.25">
      <c r="D7436" s="31">
        <v>-851.13699999999994</v>
      </c>
      <c r="E7436" s="28">
        <v>505.255</v>
      </c>
    </row>
    <row r="7437" spans="4:5" x14ac:dyDescent="0.25">
      <c r="D7437" s="31">
        <v>-851.12099999999998</v>
      </c>
      <c r="E7437" s="28">
        <v>505.29500000000002</v>
      </c>
    </row>
    <row r="7438" spans="4:5" x14ac:dyDescent="0.25">
      <c r="D7438" s="31">
        <v>-851.10500000000002</v>
      </c>
      <c r="E7438" s="28">
        <v>505.334</v>
      </c>
    </row>
    <row r="7439" spans="4:5" x14ac:dyDescent="0.25">
      <c r="D7439" s="31">
        <v>-851.08900000000006</v>
      </c>
      <c r="E7439" s="28">
        <v>505.37299999999999</v>
      </c>
    </row>
    <row r="7440" spans="4:5" x14ac:dyDescent="0.25">
      <c r="D7440" s="31">
        <v>-851.07299999999998</v>
      </c>
      <c r="E7440" s="28">
        <v>505.41300000000001</v>
      </c>
    </row>
    <row r="7441" spans="4:5" x14ac:dyDescent="0.25">
      <c r="D7441" s="31">
        <v>-851.05700000000002</v>
      </c>
      <c r="E7441" s="28">
        <v>505.452</v>
      </c>
    </row>
    <row r="7442" spans="4:5" x14ac:dyDescent="0.25">
      <c r="D7442" s="31">
        <v>-851.04100000000005</v>
      </c>
      <c r="E7442" s="28">
        <v>505.49099999999999</v>
      </c>
    </row>
    <row r="7443" spans="4:5" x14ac:dyDescent="0.25">
      <c r="D7443" s="31">
        <v>-851.02499999999998</v>
      </c>
      <c r="E7443" s="28">
        <v>505.53100000000001</v>
      </c>
    </row>
    <row r="7444" spans="4:5" x14ac:dyDescent="0.25">
      <c r="D7444" s="31">
        <v>-851.00900000000001</v>
      </c>
      <c r="E7444" s="28">
        <v>505.57</v>
      </c>
    </row>
    <row r="7445" spans="4:5" x14ac:dyDescent="0.25">
      <c r="D7445" s="31">
        <v>-850.99300000000005</v>
      </c>
      <c r="E7445" s="28">
        <v>505.60899999999998</v>
      </c>
    </row>
    <row r="7446" spans="4:5" x14ac:dyDescent="0.25">
      <c r="D7446" s="31">
        <v>-850.97699999999998</v>
      </c>
      <c r="E7446" s="28">
        <v>505.64800000000002</v>
      </c>
    </row>
    <row r="7447" spans="4:5" x14ac:dyDescent="0.25">
      <c r="D7447" s="31">
        <v>-850.96100000000001</v>
      </c>
      <c r="E7447" s="28">
        <v>505.68700000000001</v>
      </c>
    </row>
    <row r="7448" spans="4:5" x14ac:dyDescent="0.25">
      <c r="D7448" s="31">
        <v>-850.94500000000005</v>
      </c>
      <c r="E7448" s="28">
        <v>505.726</v>
      </c>
    </row>
    <row r="7449" spans="4:5" x14ac:dyDescent="0.25">
      <c r="D7449" s="31">
        <v>-850.92899999999997</v>
      </c>
      <c r="E7449" s="28">
        <v>505.76499999999999</v>
      </c>
    </row>
    <row r="7450" spans="4:5" x14ac:dyDescent="0.25">
      <c r="D7450" s="31">
        <v>-850.91300000000001</v>
      </c>
      <c r="E7450" s="28">
        <v>505.80399999999997</v>
      </c>
    </row>
    <row r="7451" spans="4:5" x14ac:dyDescent="0.25">
      <c r="D7451" s="31">
        <v>-850.89700000000005</v>
      </c>
      <c r="E7451" s="28">
        <v>505.84300000000002</v>
      </c>
    </row>
    <row r="7452" spans="4:5" x14ac:dyDescent="0.25">
      <c r="D7452" s="31">
        <v>-850.88099999999997</v>
      </c>
      <c r="E7452" s="28">
        <v>505.88200000000001</v>
      </c>
    </row>
    <row r="7453" spans="4:5" x14ac:dyDescent="0.25">
      <c r="D7453" s="31">
        <v>-850.86500000000001</v>
      </c>
      <c r="E7453" s="28">
        <v>505.92099999999999</v>
      </c>
    </row>
    <row r="7454" spans="4:5" x14ac:dyDescent="0.25">
      <c r="D7454" s="31">
        <v>-850.84900000000005</v>
      </c>
      <c r="E7454" s="28">
        <v>505.96</v>
      </c>
    </row>
    <row r="7455" spans="4:5" x14ac:dyDescent="0.25">
      <c r="D7455" s="31">
        <v>-850.83299999999997</v>
      </c>
      <c r="E7455" s="28">
        <v>505.99900000000002</v>
      </c>
    </row>
    <row r="7456" spans="4:5" x14ac:dyDescent="0.25">
      <c r="D7456" s="31">
        <v>-850.81799999999998</v>
      </c>
      <c r="E7456" s="28">
        <v>506.03800000000001</v>
      </c>
    </row>
    <row r="7457" spans="4:5" x14ac:dyDescent="0.25">
      <c r="D7457" s="31">
        <v>-850.80200000000002</v>
      </c>
      <c r="E7457" s="28">
        <v>506.077</v>
      </c>
    </row>
    <row r="7458" spans="4:5" x14ac:dyDescent="0.25">
      <c r="D7458" s="31">
        <v>-850.78599999999994</v>
      </c>
      <c r="E7458" s="28">
        <v>506.11599999999999</v>
      </c>
    </row>
    <row r="7459" spans="4:5" x14ac:dyDescent="0.25">
      <c r="D7459" s="31">
        <v>-850.77</v>
      </c>
      <c r="E7459" s="28">
        <v>506.154</v>
      </c>
    </row>
    <row r="7460" spans="4:5" x14ac:dyDescent="0.25">
      <c r="D7460" s="31">
        <v>-850.75400000000002</v>
      </c>
      <c r="E7460" s="28">
        <v>506.19299999999998</v>
      </c>
    </row>
    <row r="7461" spans="4:5" x14ac:dyDescent="0.25">
      <c r="D7461" s="31">
        <v>-850.73800000000006</v>
      </c>
      <c r="E7461" s="28">
        <v>506.23200000000003</v>
      </c>
    </row>
    <row r="7462" spans="4:5" x14ac:dyDescent="0.25">
      <c r="D7462" s="31">
        <v>-850.72199999999998</v>
      </c>
      <c r="E7462" s="28">
        <v>506.27</v>
      </c>
    </row>
    <row r="7463" spans="4:5" x14ac:dyDescent="0.25">
      <c r="D7463" s="31">
        <v>-850.70600000000002</v>
      </c>
      <c r="E7463" s="28">
        <v>506.30900000000003</v>
      </c>
    </row>
    <row r="7464" spans="4:5" x14ac:dyDescent="0.25">
      <c r="D7464" s="31">
        <v>-850.69</v>
      </c>
      <c r="E7464" s="28">
        <v>506.34800000000001</v>
      </c>
    </row>
    <row r="7465" spans="4:5" x14ac:dyDescent="0.25">
      <c r="D7465" s="31">
        <v>-850.67399999999998</v>
      </c>
      <c r="E7465" s="28">
        <v>506.38600000000002</v>
      </c>
    </row>
    <row r="7466" spans="4:5" x14ac:dyDescent="0.25">
      <c r="D7466" s="31">
        <v>-850.65800000000002</v>
      </c>
      <c r="E7466" s="28">
        <v>506.42500000000001</v>
      </c>
    </row>
    <row r="7467" spans="4:5" x14ac:dyDescent="0.25">
      <c r="D7467" s="31">
        <v>-850.64200000000005</v>
      </c>
      <c r="E7467" s="28">
        <v>506.46300000000002</v>
      </c>
    </row>
    <row r="7468" spans="4:5" x14ac:dyDescent="0.25">
      <c r="D7468" s="31">
        <v>-850.62599999999998</v>
      </c>
      <c r="E7468" s="28">
        <v>506.50200000000001</v>
      </c>
    </row>
    <row r="7469" spans="4:5" x14ac:dyDescent="0.25">
      <c r="D7469" s="31">
        <v>-850.61</v>
      </c>
      <c r="E7469" s="28">
        <v>506.54</v>
      </c>
    </row>
    <row r="7470" spans="4:5" x14ac:dyDescent="0.25">
      <c r="D7470" s="31">
        <v>-850.59400000000005</v>
      </c>
      <c r="E7470" s="28">
        <v>506.57900000000001</v>
      </c>
    </row>
    <row r="7471" spans="4:5" x14ac:dyDescent="0.25">
      <c r="D7471" s="31">
        <v>-850.57799999999997</v>
      </c>
      <c r="E7471" s="28">
        <v>506.61700000000002</v>
      </c>
    </row>
    <row r="7472" spans="4:5" x14ac:dyDescent="0.25">
      <c r="D7472" s="31">
        <v>-850.56200000000001</v>
      </c>
      <c r="E7472" s="28">
        <v>506.65600000000001</v>
      </c>
    </row>
    <row r="7473" spans="4:5" x14ac:dyDescent="0.25">
      <c r="D7473" s="31">
        <v>-850.54600000000005</v>
      </c>
      <c r="E7473" s="28">
        <v>506.69400000000002</v>
      </c>
    </row>
    <row r="7474" spans="4:5" x14ac:dyDescent="0.25">
      <c r="D7474" s="31">
        <v>-850.53</v>
      </c>
      <c r="E7474" s="28">
        <v>506.73200000000003</v>
      </c>
    </row>
    <row r="7475" spans="4:5" x14ac:dyDescent="0.25">
      <c r="D7475" s="31">
        <v>-850.51400000000001</v>
      </c>
      <c r="E7475" s="28">
        <v>506.77100000000002</v>
      </c>
    </row>
    <row r="7476" spans="4:5" x14ac:dyDescent="0.25">
      <c r="D7476" s="31">
        <v>-850.49800000000005</v>
      </c>
      <c r="E7476" s="28">
        <v>506.80900000000003</v>
      </c>
    </row>
    <row r="7477" spans="4:5" x14ac:dyDescent="0.25">
      <c r="D7477" s="31">
        <v>-850.48199999999997</v>
      </c>
      <c r="E7477" s="28">
        <v>506.84699999999998</v>
      </c>
    </row>
    <row r="7478" spans="4:5" x14ac:dyDescent="0.25">
      <c r="D7478" s="31">
        <v>-850.46600000000001</v>
      </c>
      <c r="E7478" s="28">
        <v>506.88499999999999</v>
      </c>
    </row>
    <row r="7479" spans="4:5" x14ac:dyDescent="0.25">
      <c r="D7479" s="31">
        <v>-850.45</v>
      </c>
      <c r="E7479" s="28">
        <v>506.92399999999998</v>
      </c>
    </row>
    <row r="7480" spans="4:5" x14ac:dyDescent="0.25">
      <c r="D7480" s="31">
        <v>-850.43399999999997</v>
      </c>
      <c r="E7480" s="28">
        <v>506.96199999999999</v>
      </c>
    </row>
    <row r="7481" spans="4:5" x14ac:dyDescent="0.25">
      <c r="D7481" s="31">
        <v>-850.41800000000001</v>
      </c>
      <c r="E7481" s="28">
        <v>507</v>
      </c>
    </row>
    <row r="7482" spans="4:5" x14ac:dyDescent="0.25">
      <c r="D7482" s="31">
        <v>-850.40200000000004</v>
      </c>
      <c r="E7482" s="28">
        <v>507.03800000000001</v>
      </c>
    </row>
    <row r="7483" spans="4:5" x14ac:dyDescent="0.25">
      <c r="D7483" s="31">
        <v>-850.38599999999997</v>
      </c>
      <c r="E7483" s="28">
        <v>507.07600000000002</v>
      </c>
    </row>
    <row r="7484" spans="4:5" x14ac:dyDescent="0.25">
      <c r="D7484" s="31">
        <v>-850.37</v>
      </c>
      <c r="E7484" s="28">
        <v>507.11399999999998</v>
      </c>
    </row>
    <row r="7485" spans="4:5" x14ac:dyDescent="0.25">
      <c r="D7485" s="31">
        <v>-850.35400000000004</v>
      </c>
      <c r="E7485" s="28">
        <v>507.15199999999999</v>
      </c>
    </row>
    <row r="7486" spans="4:5" x14ac:dyDescent="0.25">
      <c r="D7486" s="31">
        <v>-850.33799999999997</v>
      </c>
      <c r="E7486" s="28">
        <v>507.19</v>
      </c>
    </row>
    <row r="7487" spans="4:5" x14ac:dyDescent="0.25">
      <c r="D7487" s="31">
        <v>-850.322</v>
      </c>
      <c r="E7487" s="28">
        <v>507.22800000000001</v>
      </c>
    </row>
    <row r="7488" spans="4:5" x14ac:dyDescent="0.25">
      <c r="D7488" s="31">
        <v>-850.30600000000004</v>
      </c>
      <c r="E7488" s="28">
        <v>507.26600000000002</v>
      </c>
    </row>
    <row r="7489" spans="4:5" x14ac:dyDescent="0.25">
      <c r="D7489" s="31">
        <v>-850.29</v>
      </c>
      <c r="E7489" s="28">
        <v>507.30399999999997</v>
      </c>
    </row>
    <row r="7490" spans="4:5" x14ac:dyDescent="0.25">
      <c r="D7490" s="31">
        <v>-850.274</v>
      </c>
      <c r="E7490" s="28">
        <v>507.34199999999998</v>
      </c>
    </row>
    <row r="7491" spans="4:5" x14ac:dyDescent="0.25">
      <c r="D7491" s="31">
        <v>-850.25800000000004</v>
      </c>
      <c r="E7491" s="28">
        <v>507.38</v>
      </c>
    </row>
    <row r="7492" spans="4:5" x14ac:dyDescent="0.25">
      <c r="D7492" s="31">
        <v>-850.24199999999996</v>
      </c>
      <c r="E7492" s="28">
        <v>507.41699999999997</v>
      </c>
    </row>
    <row r="7493" spans="4:5" x14ac:dyDescent="0.25">
      <c r="D7493" s="31">
        <v>-850.226</v>
      </c>
      <c r="E7493" s="28">
        <v>507.45499999999998</v>
      </c>
    </row>
    <row r="7494" spans="4:5" x14ac:dyDescent="0.25">
      <c r="D7494" s="31">
        <v>-850.21</v>
      </c>
      <c r="E7494" s="28">
        <v>507.49299999999999</v>
      </c>
    </row>
    <row r="7495" spans="4:5" x14ac:dyDescent="0.25">
      <c r="D7495" s="31">
        <v>-850.19399999999996</v>
      </c>
      <c r="E7495" s="28">
        <v>507.53100000000001</v>
      </c>
    </row>
    <row r="7496" spans="4:5" x14ac:dyDescent="0.25">
      <c r="D7496" s="31">
        <v>-850.178</v>
      </c>
      <c r="E7496" s="28">
        <v>507.56799999999998</v>
      </c>
    </row>
    <row r="7497" spans="4:5" x14ac:dyDescent="0.25">
      <c r="D7497" s="31">
        <v>-850.16200000000003</v>
      </c>
      <c r="E7497" s="28">
        <v>507.60599999999999</v>
      </c>
    </row>
    <row r="7498" spans="4:5" x14ac:dyDescent="0.25">
      <c r="D7498" s="31">
        <v>-850.14599999999996</v>
      </c>
      <c r="E7498" s="28">
        <v>507.64400000000001</v>
      </c>
    </row>
    <row r="7499" spans="4:5" x14ac:dyDescent="0.25">
      <c r="D7499" s="31">
        <v>-850.13</v>
      </c>
      <c r="E7499" s="28">
        <v>507.68099999999998</v>
      </c>
    </row>
    <row r="7500" spans="4:5" x14ac:dyDescent="0.25">
      <c r="D7500" s="31">
        <v>-850.11400000000003</v>
      </c>
      <c r="E7500" s="28">
        <v>507.71899999999999</v>
      </c>
    </row>
    <row r="7501" spans="4:5" x14ac:dyDescent="0.25">
      <c r="D7501" s="31">
        <v>-850.09799999999996</v>
      </c>
      <c r="E7501" s="28">
        <v>507.75599999999997</v>
      </c>
    </row>
    <row r="7502" spans="4:5" x14ac:dyDescent="0.25">
      <c r="D7502" s="31">
        <v>-850.08199999999999</v>
      </c>
      <c r="E7502" s="28">
        <v>507.79399999999998</v>
      </c>
    </row>
    <row r="7503" spans="4:5" x14ac:dyDescent="0.25">
      <c r="D7503" s="31">
        <v>-850.06600000000003</v>
      </c>
      <c r="E7503" s="28">
        <v>507.83100000000002</v>
      </c>
    </row>
    <row r="7504" spans="4:5" x14ac:dyDescent="0.25">
      <c r="D7504" s="31">
        <v>-850.05</v>
      </c>
      <c r="E7504" s="28">
        <v>507.86900000000003</v>
      </c>
    </row>
    <row r="7505" spans="4:5" x14ac:dyDescent="0.25">
      <c r="D7505" s="31">
        <v>-850.03399999999999</v>
      </c>
      <c r="E7505" s="28">
        <v>507.90600000000001</v>
      </c>
    </row>
    <row r="7506" spans="4:5" x14ac:dyDescent="0.25">
      <c r="D7506" s="31">
        <v>-850.01800000000003</v>
      </c>
      <c r="E7506" s="28">
        <v>507.94400000000002</v>
      </c>
    </row>
    <row r="7507" spans="4:5" x14ac:dyDescent="0.25">
      <c r="D7507" s="31">
        <v>-850.00199999999995</v>
      </c>
      <c r="E7507" s="28">
        <v>507.98099999999999</v>
      </c>
    </row>
    <row r="7508" spans="4:5" x14ac:dyDescent="0.25">
      <c r="D7508" s="31">
        <v>-849.98599999999999</v>
      </c>
      <c r="E7508" s="28">
        <v>508.01799999999997</v>
      </c>
    </row>
    <row r="7509" spans="4:5" x14ac:dyDescent="0.25">
      <c r="D7509" s="31">
        <v>-849.97</v>
      </c>
      <c r="E7509" s="28">
        <v>508.05599999999998</v>
      </c>
    </row>
    <row r="7510" spans="4:5" x14ac:dyDescent="0.25">
      <c r="D7510" s="31">
        <v>-849.95399999999995</v>
      </c>
      <c r="E7510" s="28">
        <v>508.09300000000002</v>
      </c>
    </row>
    <row r="7511" spans="4:5" x14ac:dyDescent="0.25">
      <c r="D7511" s="31">
        <v>-849.93799999999999</v>
      </c>
      <c r="E7511" s="28">
        <v>508.13</v>
      </c>
    </row>
    <row r="7512" spans="4:5" x14ac:dyDescent="0.25">
      <c r="D7512" s="31">
        <v>-849.92200000000003</v>
      </c>
      <c r="E7512" s="28">
        <v>508.16699999999997</v>
      </c>
    </row>
    <row r="7513" spans="4:5" x14ac:dyDescent="0.25">
      <c r="D7513" s="31">
        <v>-849.90599999999995</v>
      </c>
      <c r="E7513" s="28">
        <v>508.20499999999998</v>
      </c>
    </row>
    <row r="7514" spans="4:5" x14ac:dyDescent="0.25">
      <c r="D7514" s="31">
        <v>-849.89</v>
      </c>
      <c r="E7514" s="28">
        <v>508.24200000000002</v>
      </c>
    </row>
    <row r="7515" spans="4:5" x14ac:dyDescent="0.25">
      <c r="D7515" s="31">
        <v>-849.87400000000002</v>
      </c>
      <c r="E7515" s="28">
        <v>508.279</v>
      </c>
    </row>
    <row r="7516" spans="4:5" x14ac:dyDescent="0.25">
      <c r="D7516" s="31">
        <v>-849.85799999999995</v>
      </c>
      <c r="E7516" s="28">
        <v>508.31599999999997</v>
      </c>
    </row>
    <row r="7517" spans="4:5" x14ac:dyDescent="0.25">
      <c r="D7517" s="31">
        <v>-849.84199999999998</v>
      </c>
      <c r="E7517" s="28">
        <v>508.35300000000001</v>
      </c>
    </row>
    <row r="7518" spans="4:5" x14ac:dyDescent="0.25">
      <c r="D7518" s="31">
        <v>-849.82600000000002</v>
      </c>
      <c r="E7518" s="28">
        <v>508.39</v>
      </c>
    </row>
    <row r="7519" spans="4:5" x14ac:dyDescent="0.25">
      <c r="D7519" s="31">
        <v>-849.81</v>
      </c>
      <c r="E7519" s="28">
        <v>508.42700000000002</v>
      </c>
    </row>
    <row r="7520" spans="4:5" x14ac:dyDescent="0.25">
      <c r="D7520" s="31">
        <v>-849.79399999999998</v>
      </c>
      <c r="E7520" s="28">
        <v>508.464</v>
      </c>
    </row>
    <row r="7521" spans="4:5" x14ac:dyDescent="0.25">
      <c r="D7521" s="31">
        <v>-849.77800000000002</v>
      </c>
      <c r="E7521" s="28">
        <v>508.50099999999998</v>
      </c>
    </row>
    <row r="7522" spans="4:5" x14ac:dyDescent="0.25">
      <c r="D7522" s="31">
        <v>-849.76199999999994</v>
      </c>
      <c r="E7522" s="28">
        <v>508.53800000000001</v>
      </c>
    </row>
    <row r="7523" spans="4:5" x14ac:dyDescent="0.25">
      <c r="D7523" s="31">
        <v>-849.74599999999998</v>
      </c>
      <c r="E7523" s="28">
        <v>508.57499999999999</v>
      </c>
    </row>
    <row r="7524" spans="4:5" x14ac:dyDescent="0.25">
      <c r="D7524" s="31">
        <v>-849.73</v>
      </c>
      <c r="E7524" s="28">
        <v>508.61200000000002</v>
      </c>
    </row>
    <row r="7525" spans="4:5" x14ac:dyDescent="0.25">
      <c r="D7525" s="31">
        <v>-849.71400000000006</v>
      </c>
      <c r="E7525" s="28">
        <v>508.649</v>
      </c>
    </row>
    <row r="7526" spans="4:5" x14ac:dyDescent="0.25">
      <c r="D7526" s="31">
        <v>-849.69799999999998</v>
      </c>
      <c r="E7526" s="28">
        <v>508.68599999999998</v>
      </c>
    </row>
    <row r="7527" spans="4:5" x14ac:dyDescent="0.25">
      <c r="D7527" s="31">
        <v>-849.68200000000002</v>
      </c>
      <c r="E7527" s="28">
        <v>508.72199999999998</v>
      </c>
    </row>
    <row r="7528" spans="4:5" x14ac:dyDescent="0.25">
      <c r="D7528" s="31">
        <v>-849.66600000000005</v>
      </c>
      <c r="E7528" s="28">
        <v>508.75900000000001</v>
      </c>
    </row>
    <row r="7529" spans="4:5" x14ac:dyDescent="0.25">
      <c r="D7529" s="31">
        <v>-849.65</v>
      </c>
      <c r="E7529" s="28">
        <v>508.79599999999999</v>
      </c>
    </row>
    <row r="7530" spans="4:5" x14ac:dyDescent="0.25">
      <c r="D7530" s="31">
        <v>-849.63400000000001</v>
      </c>
      <c r="E7530" s="28">
        <v>508.83300000000003</v>
      </c>
    </row>
    <row r="7531" spans="4:5" x14ac:dyDescent="0.25">
      <c r="D7531" s="31">
        <v>-849.61800000000005</v>
      </c>
      <c r="E7531" s="28">
        <v>508.86900000000003</v>
      </c>
    </row>
    <row r="7532" spans="4:5" x14ac:dyDescent="0.25">
      <c r="D7532" s="31">
        <v>-849.60199999999998</v>
      </c>
      <c r="E7532" s="28">
        <v>508.90600000000001</v>
      </c>
    </row>
    <row r="7533" spans="4:5" x14ac:dyDescent="0.25">
      <c r="D7533" s="31">
        <v>-849.58600000000001</v>
      </c>
      <c r="E7533" s="28">
        <v>508.94299999999998</v>
      </c>
    </row>
    <row r="7534" spans="4:5" x14ac:dyDescent="0.25">
      <c r="D7534" s="31">
        <v>-849.57</v>
      </c>
      <c r="E7534" s="28">
        <v>508.97899999999998</v>
      </c>
    </row>
    <row r="7535" spans="4:5" x14ac:dyDescent="0.25">
      <c r="D7535" s="31">
        <v>-849.55399999999997</v>
      </c>
      <c r="E7535" s="28">
        <v>509.01600000000002</v>
      </c>
    </row>
    <row r="7536" spans="4:5" x14ac:dyDescent="0.25">
      <c r="D7536" s="31">
        <v>-849.53800000000001</v>
      </c>
      <c r="E7536" s="28">
        <v>509.05200000000002</v>
      </c>
    </row>
    <row r="7537" spans="4:5" x14ac:dyDescent="0.25">
      <c r="D7537" s="31">
        <v>-849.52200000000005</v>
      </c>
      <c r="E7537" s="28">
        <v>509.089</v>
      </c>
    </row>
    <row r="7538" spans="4:5" x14ac:dyDescent="0.25">
      <c r="D7538" s="31">
        <v>-849.50599999999997</v>
      </c>
      <c r="E7538" s="28">
        <v>509.125</v>
      </c>
    </row>
    <row r="7539" spans="4:5" x14ac:dyDescent="0.25">
      <c r="D7539" s="31">
        <v>-849.49</v>
      </c>
      <c r="E7539" s="28">
        <v>509.16199999999998</v>
      </c>
    </row>
    <row r="7540" spans="4:5" x14ac:dyDescent="0.25">
      <c r="D7540" s="31">
        <v>-849.47400000000005</v>
      </c>
      <c r="E7540" s="28">
        <v>509.19799999999998</v>
      </c>
    </row>
    <row r="7541" spans="4:5" x14ac:dyDescent="0.25">
      <c r="D7541" s="31">
        <v>-849.45799999999997</v>
      </c>
      <c r="E7541" s="28">
        <v>509.23399999999998</v>
      </c>
    </row>
    <row r="7542" spans="4:5" x14ac:dyDescent="0.25">
      <c r="D7542" s="31">
        <v>-849.44200000000001</v>
      </c>
      <c r="E7542" s="28">
        <v>509.27100000000002</v>
      </c>
    </row>
    <row r="7543" spans="4:5" x14ac:dyDescent="0.25">
      <c r="D7543" s="31">
        <v>-849.42600000000004</v>
      </c>
      <c r="E7543" s="28">
        <v>509.30700000000002</v>
      </c>
    </row>
    <row r="7544" spans="4:5" x14ac:dyDescent="0.25">
      <c r="D7544" s="31">
        <v>-849.41</v>
      </c>
      <c r="E7544" s="28">
        <v>509.34300000000002</v>
      </c>
    </row>
    <row r="7545" spans="4:5" x14ac:dyDescent="0.25">
      <c r="D7545" s="31">
        <v>-849.39400000000001</v>
      </c>
      <c r="E7545" s="28">
        <v>509.38</v>
      </c>
    </row>
    <row r="7546" spans="4:5" x14ac:dyDescent="0.25">
      <c r="D7546" s="31">
        <v>-849.37800000000004</v>
      </c>
      <c r="E7546" s="28">
        <v>509.416</v>
      </c>
    </row>
    <row r="7547" spans="4:5" x14ac:dyDescent="0.25">
      <c r="D7547" s="31">
        <v>-849.36199999999997</v>
      </c>
      <c r="E7547" s="28">
        <v>509.452</v>
      </c>
    </row>
    <row r="7548" spans="4:5" x14ac:dyDescent="0.25">
      <c r="D7548" s="31">
        <v>-849.346</v>
      </c>
      <c r="E7548" s="28">
        <v>509.488</v>
      </c>
    </row>
    <row r="7549" spans="4:5" x14ac:dyDescent="0.25">
      <c r="D7549" s="31">
        <v>-849.33</v>
      </c>
      <c r="E7549" s="28">
        <v>509.524</v>
      </c>
    </row>
    <row r="7550" spans="4:5" x14ac:dyDescent="0.25">
      <c r="D7550" s="31">
        <v>-849.31399999999996</v>
      </c>
      <c r="E7550" s="28">
        <v>509.56</v>
      </c>
    </row>
    <row r="7551" spans="4:5" x14ac:dyDescent="0.25">
      <c r="D7551" s="31">
        <v>-849.298</v>
      </c>
      <c r="E7551" s="28">
        <v>509.596</v>
      </c>
    </row>
    <row r="7552" spans="4:5" x14ac:dyDescent="0.25">
      <c r="D7552" s="31">
        <v>-849.28200000000004</v>
      </c>
      <c r="E7552" s="28">
        <v>509.63200000000001</v>
      </c>
    </row>
    <row r="7553" spans="4:5" x14ac:dyDescent="0.25">
      <c r="D7553" s="31">
        <v>-849.26599999999996</v>
      </c>
      <c r="E7553" s="28">
        <v>509.66899999999998</v>
      </c>
    </row>
    <row r="7554" spans="4:5" x14ac:dyDescent="0.25">
      <c r="D7554" s="31">
        <v>-849.25</v>
      </c>
      <c r="E7554" s="28">
        <v>509.70499999999998</v>
      </c>
    </row>
    <row r="7555" spans="4:5" x14ac:dyDescent="0.25">
      <c r="D7555" s="31">
        <v>-849.23400000000004</v>
      </c>
      <c r="E7555" s="28">
        <v>509.74099999999999</v>
      </c>
    </row>
    <row r="7556" spans="4:5" x14ac:dyDescent="0.25">
      <c r="D7556" s="31">
        <v>-849.21799999999996</v>
      </c>
      <c r="E7556" s="28">
        <v>509.77600000000001</v>
      </c>
    </row>
    <row r="7557" spans="4:5" x14ac:dyDescent="0.25">
      <c r="D7557" s="31">
        <v>-849.202</v>
      </c>
      <c r="E7557" s="28">
        <v>509.81200000000001</v>
      </c>
    </row>
    <row r="7558" spans="4:5" x14ac:dyDescent="0.25">
      <c r="D7558" s="31">
        <v>-849.18600000000004</v>
      </c>
      <c r="E7558" s="28">
        <v>509.84800000000001</v>
      </c>
    </row>
    <row r="7559" spans="4:5" x14ac:dyDescent="0.25">
      <c r="D7559" s="31">
        <v>-849.17</v>
      </c>
      <c r="E7559" s="28">
        <v>509.88400000000001</v>
      </c>
    </row>
    <row r="7560" spans="4:5" x14ac:dyDescent="0.25">
      <c r="D7560" s="31">
        <v>-849.154</v>
      </c>
      <c r="E7560" s="28">
        <v>509.92</v>
      </c>
    </row>
    <row r="7561" spans="4:5" x14ac:dyDescent="0.25">
      <c r="D7561" s="31">
        <v>-849.13800000000003</v>
      </c>
      <c r="E7561" s="28">
        <v>509.95600000000002</v>
      </c>
    </row>
    <row r="7562" spans="4:5" x14ac:dyDescent="0.25">
      <c r="D7562" s="31">
        <v>-849.12199999999996</v>
      </c>
      <c r="E7562" s="28">
        <v>509.99200000000002</v>
      </c>
    </row>
    <row r="7563" spans="4:5" x14ac:dyDescent="0.25">
      <c r="D7563" s="31">
        <v>-849.10599999999999</v>
      </c>
      <c r="E7563" s="28">
        <v>510.02699999999999</v>
      </c>
    </row>
    <row r="7564" spans="4:5" x14ac:dyDescent="0.25">
      <c r="D7564" s="31">
        <v>-849.09</v>
      </c>
      <c r="E7564" s="28">
        <v>510.06299999999999</v>
      </c>
    </row>
    <row r="7565" spans="4:5" x14ac:dyDescent="0.25">
      <c r="D7565" s="31">
        <v>-849.07399999999996</v>
      </c>
      <c r="E7565" s="28">
        <v>510.09899999999999</v>
      </c>
    </row>
    <row r="7566" spans="4:5" x14ac:dyDescent="0.25">
      <c r="D7566" s="31">
        <v>-849.05799999999999</v>
      </c>
      <c r="E7566" s="28">
        <v>510.13400000000001</v>
      </c>
    </row>
    <row r="7567" spans="4:5" x14ac:dyDescent="0.25">
      <c r="D7567" s="31">
        <v>-849.04200000000003</v>
      </c>
      <c r="E7567" s="28">
        <v>510.17</v>
      </c>
    </row>
    <row r="7568" spans="4:5" x14ac:dyDescent="0.25">
      <c r="D7568" s="31">
        <v>-849.02599999999995</v>
      </c>
      <c r="E7568" s="28">
        <v>510.20499999999998</v>
      </c>
    </row>
    <row r="7569" spans="4:5" x14ac:dyDescent="0.25">
      <c r="D7569" s="31">
        <v>-849.01</v>
      </c>
      <c r="E7569" s="28">
        <v>510.24099999999999</v>
      </c>
    </row>
    <row r="7570" spans="4:5" x14ac:dyDescent="0.25">
      <c r="D7570" s="31">
        <v>-848.995</v>
      </c>
      <c r="E7570" s="28">
        <v>510.27600000000001</v>
      </c>
    </row>
    <row r="7571" spans="4:5" x14ac:dyDescent="0.25">
      <c r="D7571" s="31">
        <v>-848.97900000000004</v>
      </c>
      <c r="E7571" s="28">
        <v>510.31200000000001</v>
      </c>
    </row>
    <row r="7572" spans="4:5" x14ac:dyDescent="0.25">
      <c r="D7572" s="31">
        <v>-848.96299999999997</v>
      </c>
      <c r="E7572" s="28">
        <v>510.34699999999998</v>
      </c>
    </row>
    <row r="7573" spans="4:5" x14ac:dyDescent="0.25">
      <c r="D7573" s="31">
        <v>-848.947</v>
      </c>
      <c r="E7573" s="28">
        <v>510.38299999999998</v>
      </c>
    </row>
    <row r="7574" spans="4:5" x14ac:dyDescent="0.25">
      <c r="D7574" s="31">
        <v>-848.93100000000004</v>
      </c>
      <c r="E7574" s="28">
        <v>510.41800000000001</v>
      </c>
    </row>
    <row r="7575" spans="4:5" x14ac:dyDescent="0.25">
      <c r="D7575" s="31">
        <v>-848.91499999999996</v>
      </c>
      <c r="E7575" s="28">
        <v>510.45400000000001</v>
      </c>
    </row>
    <row r="7576" spans="4:5" x14ac:dyDescent="0.25">
      <c r="D7576" s="31">
        <v>-848.899</v>
      </c>
      <c r="E7576" s="28">
        <v>510.48899999999998</v>
      </c>
    </row>
    <row r="7577" spans="4:5" x14ac:dyDescent="0.25">
      <c r="D7577" s="31">
        <v>-848.88300000000004</v>
      </c>
      <c r="E7577" s="28">
        <v>510.524</v>
      </c>
    </row>
    <row r="7578" spans="4:5" x14ac:dyDescent="0.25">
      <c r="D7578" s="31">
        <v>-848.86699999999996</v>
      </c>
      <c r="E7578" s="28">
        <v>510.56</v>
      </c>
    </row>
    <row r="7579" spans="4:5" x14ac:dyDescent="0.25">
      <c r="D7579" s="31">
        <v>-848.851</v>
      </c>
      <c r="E7579" s="28">
        <v>510.59500000000003</v>
      </c>
    </row>
    <row r="7580" spans="4:5" x14ac:dyDescent="0.25">
      <c r="D7580" s="31">
        <v>-848.83500000000004</v>
      </c>
      <c r="E7580" s="28">
        <v>510.63</v>
      </c>
    </row>
    <row r="7581" spans="4:5" x14ac:dyDescent="0.25">
      <c r="D7581" s="31">
        <v>-848.81899999999996</v>
      </c>
      <c r="E7581" s="28">
        <v>510.66500000000002</v>
      </c>
    </row>
    <row r="7582" spans="4:5" x14ac:dyDescent="0.25">
      <c r="D7582" s="31">
        <v>-848.803</v>
      </c>
      <c r="E7582" s="28">
        <v>510.70100000000002</v>
      </c>
    </row>
    <row r="7583" spans="4:5" x14ac:dyDescent="0.25">
      <c r="D7583" s="31">
        <v>-848.78700000000003</v>
      </c>
      <c r="E7583" s="28">
        <v>510.73599999999999</v>
      </c>
    </row>
    <row r="7584" spans="4:5" x14ac:dyDescent="0.25">
      <c r="D7584" s="31">
        <v>-848.77099999999996</v>
      </c>
      <c r="E7584" s="28">
        <v>510.77100000000002</v>
      </c>
    </row>
    <row r="7585" spans="4:5" x14ac:dyDescent="0.25">
      <c r="D7585" s="31">
        <v>-848.755</v>
      </c>
      <c r="E7585" s="28">
        <v>510.80599999999998</v>
      </c>
    </row>
    <row r="7586" spans="4:5" x14ac:dyDescent="0.25">
      <c r="D7586" s="31">
        <v>-848.73900000000003</v>
      </c>
      <c r="E7586" s="28">
        <v>510.84100000000001</v>
      </c>
    </row>
    <row r="7587" spans="4:5" x14ac:dyDescent="0.25">
      <c r="D7587" s="31">
        <v>-848.72299999999996</v>
      </c>
      <c r="E7587" s="28">
        <v>510.87599999999998</v>
      </c>
    </row>
    <row r="7588" spans="4:5" x14ac:dyDescent="0.25">
      <c r="D7588" s="31">
        <v>-848.70699999999999</v>
      </c>
      <c r="E7588" s="28">
        <v>510.911</v>
      </c>
    </row>
    <row r="7589" spans="4:5" x14ac:dyDescent="0.25">
      <c r="D7589" s="31">
        <v>-848.69100000000003</v>
      </c>
      <c r="E7589" s="28">
        <v>510.94600000000003</v>
      </c>
    </row>
    <row r="7590" spans="4:5" x14ac:dyDescent="0.25">
      <c r="D7590" s="31">
        <v>-848.67499999999995</v>
      </c>
      <c r="E7590" s="28">
        <v>510.98099999999999</v>
      </c>
    </row>
    <row r="7591" spans="4:5" x14ac:dyDescent="0.25">
      <c r="D7591" s="31">
        <v>-848.65899999999999</v>
      </c>
      <c r="E7591" s="28">
        <v>511.01600000000002</v>
      </c>
    </row>
    <row r="7592" spans="4:5" x14ac:dyDescent="0.25">
      <c r="D7592" s="31">
        <v>-848.64300000000003</v>
      </c>
      <c r="E7592" s="28">
        <v>511.05099999999999</v>
      </c>
    </row>
    <row r="7593" spans="4:5" x14ac:dyDescent="0.25">
      <c r="D7593" s="31">
        <v>-848.62699999999995</v>
      </c>
      <c r="E7593" s="28">
        <v>511.08499999999998</v>
      </c>
    </row>
    <row r="7594" spans="4:5" x14ac:dyDescent="0.25">
      <c r="D7594" s="31">
        <v>-848.61099999999999</v>
      </c>
      <c r="E7594" s="28">
        <v>511.12</v>
      </c>
    </row>
    <row r="7595" spans="4:5" x14ac:dyDescent="0.25">
      <c r="D7595" s="31">
        <v>-848.59500000000003</v>
      </c>
      <c r="E7595" s="28">
        <v>511.15499999999997</v>
      </c>
    </row>
    <row r="7596" spans="4:5" x14ac:dyDescent="0.25">
      <c r="D7596" s="31">
        <v>-848.57899999999995</v>
      </c>
      <c r="E7596" s="28">
        <v>511.19</v>
      </c>
    </row>
    <row r="7597" spans="4:5" x14ac:dyDescent="0.25">
      <c r="D7597" s="31">
        <v>-848.56299999999999</v>
      </c>
      <c r="E7597" s="28">
        <v>511.22399999999999</v>
      </c>
    </row>
    <row r="7598" spans="4:5" x14ac:dyDescent="0.25">
      <c r="D7598" s="31">
        <v>-848.54700000000003</v>
      </c>
      <c r="E7598" s="28">
        <v>511.25900000000001</v>
      </c>
    </row>
    <row r="7599" spans="4:5" x14ac:dyDescent="0.25">
      <c r="D7599" s="31">
        <v>-848.53099999999995</v>
      </c>
      <c r="E7599" s="28">
        <v>511.29399999999998</v>
      </c>
    </row>
    <row r="7600" spans="4:5" x14ac:dyDescent="0.25">
      <c r="D7600" s="31">
        <v>-848.51499999999999</v>
      </c>
      <c r="E7600" s="28">
        <v>511.32900000000001</v>
      </c>
    </row>
    <row r="7601" spans="4:5" x14ac:dyDescent="0.25">
      <c r="D7601" s="31">
        <v>-848.49900000000002</v>
      </c>
      <c r="E7601" s="28">
        <v>511.363</v>
      </c>
    </row>
    <row r="7602" spans="4:5" x14ac:dyDescent="0.25">
      <c r="D7602" s="31">
        <v>-848.48299999999995</v>
      </c>
      <c r="E7602" s="28">
        <v>511.39800000000002</v>
      </c>
    </row>
    <row r="7603" spans="4:5" x14ac:dyDescent="0.25">
      <c r="D7603" s="31">
        <v>-848.46699999999998</v>
      </c>
      <c r="E7603" s="28">
        <v>511.43200000000002</v>
      </c>
    </row>
    <row r="7604" spans="4:5" x14ac:dyDescent="0.25">
      <c r="D7604" s="31">
        <v>-848.45100000000002</v>
      </c>
      <c r="E7604" s="28">
        <v>511.46699999999998</v>
      </c>
    </row>
    <row r="7605" spans="4:5" x14ac:dyDescent="0.25">
      <c r="D7605" s="31">
        <v>-848.43499999999995</v>
      </c>
      <c r="E7605" s="28">
        <v>511.50099999999998</v>
      </c>
    </row>
    <row r="7606" spans="4:5" x14ac:dyDescent="0.25">
      <c r="D7606" s="31">
        <v>-848.41899999999998</v>
      </c>
      <c r="E7606" s="28">
        <v>511.536</v>
      </c>
    </row>
    <row r="7607" spans="4:5" x14ac:dyDescent="0.25">
      <c r="D7607" s="31">
        <v>-848.40300000000002</v>
      </c>
      <c r="E7607" s="28">
        <v>511.57</v>
      </c>
    </row>
    <row r="7608" spans="4:5" x14ac:dyDescent="0.25">
      <c r="D7608" s="31">
        <v>-848.38699999999994</v>
      </c>
      <c r="E7608" s="28">
        <v>511.60500000000002</v>
      </c>
    </row>
    <row r="7609" spans="4:5" x14ac:dyDescent="0.25">
      <c r="D7609" s="31">
        <v>-848.37099999999998</v>
      </c>
      <c r="E7609" s="28">
        <v>511.63900000000001</v>
      </c>
    </row>
    <row r="7610" spans="4:5" x14ac:dyDescent="0.25">
      <c r="D7610" s="31">
        <v>-848.35500000000002</v>
      </c>
      <c r="E7610" s="28">
        <v>511.673</v>
      </c>
    </row>
    <row r="7611" spans="4:5" x14ac:dyDescent="0.25">
      <c r="D7611" s="31">
        <v>-848.33900000000006</v>
      </c>
      <c r="E7611" s="28">
        <v>511.70800000000003</v>
      </c>
    </row>
    <row r="7612" spans="4:5" x14ac:dyDescent="0.25">
      <c r="D7612" s="31">
        <v>-848.32299999999998</v>
      </c>
      <c r="E7612" s="28">
        <v>511.74200000000002</v>
      </c>
    </row>
    <row r="7613" spans="4:5" x14ac:dyDescent="0.25">
      <c r="D7613" s="31">
        <v>-848.30700000000002</v>
      </c>
      <c r="E7613" s="28">
        <v>511.77600000000001</v>
      </c>
    </row>
    <row r="7614" spans="4:5" x14ac:dyDescent="0.25">
      <c r="D7614" s="31">
        <v>-848.29100000000005</v>
      </c>
      <c r="E7614" s="28">
        <v>511.81</v>
      </c>
    </row>
    <row r="7615" spans="4:5" x14ac:dyDescent="0.25">
      <c r="D7615" s="31">
        <v>-848.27499999999998</v>
      </c>
      <c r="E7615" s="28">
        <v>511.84500000000003</v>
      </c>
    </row>
    <row r="7616" spans="4:5" x14ac:dyDescent="0.25">
      <c r="D7616" s="31">
        <v>-848.25900000000001</v>
      </c>
      <c r="E7616" s="28">
        <v>511.87900000000002</v>
      </c>
    </row>
    <row r="7617" spans="4:5" x14ac:dyDescent="0.25">
      <c r="D7617" s="31">
        <v>-848.24300000000005</v>
      </c>
      <c r="E7617" s="28">
        <v>511.91300000000001</v>
      </c>
    </row>
    <row r="7618" spans="4:5" x14ac:dyDescent="0.25">
      <c r="D7618" s="31">
        <v>-848.22699999999998</v>
      </c>
      <c r="E7618" s="28">
        <v>511.947</v>
      </c>
    </row>
    <row r="7619" spans="4:5" x14ac:dyDescent="0.25">
      <c r="D7619" s="31">
        <v>-848.21100000000001</v>
      </c>
      <c r="E7619" s="28">
        <v>511.98099999999999</v>
      </c>
    </row>
    <row r="7620" spans="4:5" x14ac:dyDescent="0.25">
      <c r="D7620" s="31">
        <v>-848.19500000000005</v>
      </c>
      <c r="E7620" s="28">
        <v>512.01499999999999</v>
      </c>
    </row>
    <row r="7621" spans="4:5" x14ac:dyDescent="0.25">
      <c r="D7621" s="31">
        <v>-848.17899999999997</v>
      </c>
      <c r="E7621" s="28">
        <v>512.04899999999998</v>
      </c>
    </row>
    <row r="7622" spans="4:5" x14ac:dyDescent="0.25">
      <c r="D7622" s="31">
        <v>-848.16300000000001</v>
      </c>
      <c r="E7622" s="28">
        <v>512.08299999999997</v>
      </c>
    </row>
    <row r="7623" spans="4:5" x14ac:dyDescent="0.25">
      <c r="D7623" s="31">
        <v>-848.14700000000005</v>
      </c>
      <c r="E7623" s="28">
        <v>512.11699999999996</v>
      </c>
    </row>
    <row r="7624" spans="4:5" x14ac:dyDescent="0.25">
      <c r="D7624" s="31">
        <v>-848.13099999999997</v>
      </c>
      <c r="E7624" s="28">
        <v>512.15099999999995</v>
      </c>
    </row>
    <row r="7625" spans="4:5" x14ac:dyDescent="0.25">
      <c r="D7625" s="31">
        <v>-848.11500000000001</v>
      </c>
      <c r="E7625" s="28">
        <v>512.18499999999995</v>
      </c>
    </row>
    <row r="7626" spans="4:5" x14ac:dyDescent="0.25">
      <c r="D7626" s="31">
        <v>-848.09900000000005</v>
      </c>
      <c r="E7626" s="28">
        <v>512.21900000000005</v>
      </c>
    </row>
    <row r="7627" spans="4:5" x14ac:dyDescent="0.25">
      <c r="D7627" s="31">
        <v>-848.08299999999997</v>
      </c>
      <c r="E7627" s="28">
        <v>512.25300000000004</v>
      </c>
    </row>
    <row r="7628" spans="4:5" x14ac:dyDescent="0.25">
      <c r="D7628" s="31">
        <v>-848.06700000000001</v>
      </c>
      <c r="E7628" s="28">
        <v>512.28700000000003</v>
      </c>
    </row>
    <row r="7629" spans="4:5" x14ac:dyDescent="0.25">
      <c r="D7629" s="31">
        <v>-848.05100000000004</v>
      </c>
      <c r="E7629" s="28">
        <v>512.32000000000005</v>
      </c>
    </row>
    <row r="7630" spans="4:5" x14ac:dyDescent="0.25">
      <c r="D7630" s="31">
        <v>-848.03499999999997</v>
      </c>
      <c r="E7630" s="28">
        <v>512.35400000000004</v>
      </c>
    </row>
    <row r="7631" spans="4:5" x14ac:dyDescent="0.25">
      <c r="D7631" s="31">
        <v>-848.01900000000001</v>
      </c>
      <c r="E7631" s="28">
        <v>512.38800000000003</v>
      </c>
    </row>
    <row r="7632" spans="4:5" x14ac:dyDescent="0.25">
      <c r="D7632" s="31">
        <v>-848.00300000000004</v>
      </c>
      <c r="E7632" s="28">
        <v>512.42200000000003</v>
      </c>
    </row>
    <row r="7633" spans="4:5" x14ac:dyDescent="0.25">
      <c r="D7633" s="31">
        <v>-847.98699999999997</v>
      </c>
      <c r="E7633" s="28">
        <v>512.45500000000004</v>
      </c>
    </row>
    <row r="7634" spans="4:5" x14ac:dyDescent="0.25">
      <c r="D7634" s="31">
        <v>-847.971</v>
      </c>
      <c r="E7634" s="28">
        <v>512.48900000000003</v>
      </c>
    </row>
    <row r="7635" spans="4:5" x14ac:dyDescent="0.25">
      <c r="D7635" s="31">
        <v>-847.95500000000004</v>
      </c>
      <c r="E7635" s="28">
        <v>512.52200000000005</v>
      </c>
    </row>
    <row r="7636" spans="4:5" x14ac:dyDescent="0.25">
      <c r="D7636" s="31">
        <v>-847.93899999999996</v>
      </c>
      <c r="E7636" s="28">
        <v>512.55600000000004</v>
      </c>
    </row>
    <row r="7637" spans="4:5" x14ac:dyDescent="0.25">
      <c r="D7637" s="31">
        <v>-847.923</v>
      </c>
      <c r="E7637" s="28">
        <v>512.58900000000006</v>
      </c>
    </row>
    <row r="7638" spans="4:5" x14ac:dyDescent="0.25">
      <c r="D7638" s="31">
        <v>-847.90700000000004</v>
      </c>
      <c r="E7638" s="28">
        <v>512.62300000000005</v>
      </c>
    </row>
    <row r="7639" spans="4:5" x14ac:dyDescent="0.25">
      <c r="D7639" s="31">
        <v>-847.89099999999996</v>
      </c>
      <c r="E7639" s="28">
        <v>512.65599999999995</v>
      </c>
    </row>
    <row r="7640" spans="4:5" x14ac:dyDescent="0.25">
      <c r="D7640" s="31">
        <v>-847.875</v>
      </c>
      <c r="E7640" s="28">
        <v>512.69000000000005</v>
      </c>
    </row>
    <row r="7641" spans="4:5" x14ac:dyDescent="0.25">
      <c r="D7641" s="31">
        <v>-847.85900000000004</v>
      </c>
      <c r="E7641" s="28">
        <v>512.72400000000005</v>
      </c>
    </row>
    <row r="7642" spans="4:5" x14ac:dyDescent="0.25">
      <c r="D7642" s="31">
        <v>-847.84299999999996</v>
      </c>
      <c r="E7642" s="28">
        <v>512.75699999999995</v>
      </c>
    </row>
    <row r="7643" spans="4:5" x14ac:dyDescent="0.25">
      <c r="D7643" s="31">
        <v>-847.827</v>
      </c>
      <c r="E7643" s="28">
        <v>512.79</v>
      </c>
    </row>
    <row r="7644" spans="4:5" x14ac:dyDescent="0.25">
      <c r="D7644" s="31">
        <v>-847.81100000000004</v>
      </c>
      <c r="E7644" s="28">
        <v>512.82299999999998</v>
      </c>
    </row>
    <row r="7645" spans="4:5" x14ac:dyDescent="0.25">
      <c r="D7645" s="31">
        <v>-847.79499999999996</v>
      </c>
      <c r="E7645" s="28">
        <v>512.85699999999997</v>
      </c>
    </row>
    <row r="7646" spans="4:5" x14ac:dyDescent="0.25">
      <c r="D7646" s="31">
        <v>-847.779</v>
      </c>
      <c r="E7646" s="28">
        <v>512.89</v>
      </c>
    </row>
    <row r="7647" spans="4:5" x14ac:dyDescent="0.25">
      <c r="D7647" s="31">
        <v>-847.76300000000003</v>
      </c>
      <c r="E7647" s="28">
        <v>512.923</v>
      </c>
    </row>
    <row r="7648" spans="4:5" x14ac:dyDescent="0.25">
      <c r="D7648" s="31">
        <v>-847.74699999999996</v>
      </c>
      <c r="E7648" s="28">
        <v>512.95699999999999</v>
      </c>
    </row>
    <row r="7649" spans="4:5" x14ac:dyDescent="0.25">
      <c r="D7649" s="31">
        <v>-847.73099999999999</v>
      </c>
      <c r="E7649" s="28">
        <v>512.99</v>
      </c>
    </row>
    <row r="7650" spans="4:5" x14ac:dyDescent="0.25">
      <c r="D7650" s="31">
        <v>-847.71500000000003</v>
      </c>
      <c r="E7650" s="28">
        <v>513.02300000000002</v>
      </c>
    </row>
    <row r="7651" spans="4:5" x14ac:dyDescent="0.25">
      <c r="D7651" s="31">
        <v>-847.69899999999996</v>
      </c>
      <c r="E7651" s="28">
        <v>513.05600000000004</v>
      </c>
    </row>
    <row r="7652" spans="4:5" x14ac:dyDescent="0.25">
      <c r="D7652" s="31">
        <v>-847.68299999999999</v>
      </c>
      <c r="E7652" s="28">
        <v>513.08900000000006</v>
      </c>
    </row>
    <row r="7653" spans="4:5" x14ac:dyDescent="0.25">
      <c r="D7653" s="31">
        <v>-847.66700000000003</v>
      </c>
      <c r="E7653" s="28">
        <v>513.12199999999996</v>
      </c>
    </row>
    <row r="7654" spans="4:5" x14ac:dyDescent="0.25">
      <c r="D7654" s="31">
        <v>-847.65099999999995</v>
      </c>
      <c r="E7654" s="28">
        <v>513.15499999999997</v>
      </c>
    </row>
    <row r="7655" spans="4:5" x14ac:dyDescent="0.25">
      <c r="D7655" s="31">
        <v>-847.63499999999999</v>
      </c>
      <c r="E7655" s="28">
        <v>513.18799999999999</v>
      </c>
    </row>
    <row r="7656" spans="4:5" x14ac:dyDescent="0.25">
      <c r="D7656" s="31">
        <v>-847.61900000000003</v>
      </c>
      <c r="E7656" s="28">
        <v>513.221</v>
      </c>
    </row>
    <row r="7657" spans="4:5" x14ac:dyDescent="0.25">
      <c r="D7657" s="31">
        <v>-847.60299999999995</v>
      </c>
      <c r="E7657" s="28">
        <v>513.25400000000002</v>
      </c>
    </row>
    <row r="7658" spans="4:5" x14ac:dyDescent="0.25">
      <c r="D7658" s="31">
        <v>-847.58699999999999</v>
      </c>
      <c r="E7658" s="28">
        <v>513.28700000000003</v>
      </c>
    </row>
    <row r="7659" spans="4:5" x14ac:dyDescent="0.25">
      <c r="D7659" s="31">
        <v>-847.57100000000003</v>
      </c>
      <c r="E7659" s="28">
        <v>513.32000000000005</v>
      </c>
    </row>
    <row r="7660" spans="4:5" x14ac:dyDescent="0.25">
      <c r="D7660" s="31">
        <v>-847.55499999999995</v>
      </c>
      <c r="E7660" s="28">
        <v>513.35299999999995</v>
      </c>
    </row>
    <row r="7661" spans="4:5" x14ac:dyDescent="0.25">
      <c r="D7661" s="31">
        <v>-847.53899999999999</v>
      </c>
      <c r="E7661" s="28">
        <v>513.38599999999997</v>
      </c>
    </row>
    <row r="7662" spans="4:5" x14ac:dyDescent="0.25">
      <c r="D7662" s="31">
        <v>-847.52300000000002</v>
      </c>
      <c r="E7662" s="28">
        <v>513.41899999999998</v>
      </c>
    </row>
    <row r="7663" spans="4:5" x14ac:dyDescent="0.25">
      <c r="D7663" s="31">
        <v>-847.50699999999995</v>
      </c>
      <c r="E7663" s="28">
        <v>513.45100000000002</v>
      </c>
    </row>
    <row r="7664" spans="4:5" x14ac:dyDescent="0.25">
      <c r="D7664" s="31">
        <v>-847.49099999999999</v>
      </c>
      <c r="E7664" s="28">
        <v>513.48400000000004</v>
      </c>
    </row>
    <row r="7665" spans="4:5" x14ac:dyDescent="0.25">
      <c r="D7665" s="31">
        <v>-847.47500000000002</v>
      </c>
      <c r="E7665" s="28">
        <v>513.51700000000005</v>
      </c>
    </row>
    <row r="7666" spans="4:5" x14ac:dyDescent="0.25">
      <c r="D7666" s="31">
        <v>-847.45899999999995</v>
      </c>
      <c r="E7666" s="28">
        <v>513.54899999999998</v>
      </c>
    </row>
    <row r="7667" spans="4:5" x14ac:dyDescent="0.25">
      <c r="D7667" s="31">
        <v>-847.44299999999998</v>
      </c>
      <c r="E7667" s="28">
        <v>513.58199999999999</v>
      </c>
    </row>
    <row r="7668" spans="4:5" x14ac:dyDescent="0.25">
      <c r="D7668" s="31">
        <v>-847.42700000000002</v>
      </c>
      <c r="E7668" s="28">
        <v>513.61500000000001</v>
      </c>
    </row>
    <row r="7669" spans="4:5" x14ac:dyDescent="0.25">
      <c r="D7669" s="31">
        <v>-847.41099999999994</v>
      </c>
      <c r="E7669" s="28">
        <v>513.64700000000005</v>
      </c>
    </row>
    <row r="7670" spans="4:5" x14ac:dyDescent="0.25">
      <c r="D7670" s="31">
        <v>-847.39499999999998</v>
      </c>
      <c r="E7670" s="28">
        <v>513.67999999999995</v>
      </c>
    </row>
    <row r="7671" spans="4:5" x14ac:dyDescent="0.25">
      <c r="D7671" s="31">
        <v>-847.37900000000002</v>
      </c>
      <c r="E7671" s="28">
        <v>513.71199999999999</v>
      </c>
    </row>
    <row r="7672" spans="4:5" x14ac:dyDescent="0.25">
      <c r="D7672" s="31">
        <v>-847.36300000000006</v>
      </c>
      <c r="E7672" s="28">
        <v>513.745</v>
      </c>
    </row>
    <row r="7673" spans="4:5" x14ac:dyDescent="0.25">
      <c r="D7673" s="31">
        <v>-847.34699999999998</v>
      </c>
      <c r="E7673" s="28">
        <v>513.77700000000004</v>
      </c>
    </row>
    <row r="7674" spans="4:5" x14ac:dyDescent="0.25">
      <c r="D7674" s="31">
        <v>-847.33100000000002</v>
      </c>
      <c r="E7674" s="28">
        <v>513.80999999999995</v>
      </c>
    </row>
    <row r="7675" spans="4:5" x14ac:dyDescent="0.25">
      <c r="D7675" s="31">
        <v>-847.31500000000005</v>
      </c>
      <c r="E7675" s="28">
        <v>513.84199999999998</v>
      </c>
    </row>
    <row r="7676" spans="4:5" x14ac:dyDescent="0.25">
      <c r="D7676" s="31">
        <v>-847.29899999999998</v>
      </c>
      <c r="E7676" s="28">
        <v>513.875</v>
      </c>
    </row>
    <row r="7677" spans="4:5" x14ac:dyDescent="0.25">
      <c r="D7677" s="31">
        <v>-847.28300000000002</v>
      </c>
      <c r="E7677" s="28">
        <v>513.90700000000004</v>
      </c>
    </row>
    <row r="7678" spans="4:5" x14ac:dyDescent="0.25">
      <c r="D7678" s="31">
        <v>-847.26700000000005</v>
      </c>
      <c r="E7678" s="28">
        <v>513.93899999999996</v>
      </c>
    </row>
    <row r="7679" spans="4:5" x14ac:dyDescent="0.25">
      <c r="D7679" s="31">
        <v>-847.25099999999998</v>
      </c>
      <c r="E7679" s="28">
        <v>513.97199999999998</v>
      </c>
    </row>
    <row r="7680" spans="4:5" x14ac:dyDescent="0.25">
      <c r="D7680" s="31">
        <v>-847.23500000000001</v>
      </c>
      <c r="E7680" s="28">
        <v>514.00400000000002</v>
      </c>
    </row>
    <row r="7681" spans="4:5" x14ac:dyDescent="0.25">
      <c r="D7681" s="31">
        <v>-847.21900000000005</v>
      </c>
      <c r="E7681" s="28">
        <v>514.03599999999994</v>
      </c>
    </row>
    <row r="7682" spans="4:5" x14ac:dyDescent="0.25">
      <c r="D7682" s="31">
        <v>-847.20299999999997</v>
      </c>
      <c r="E7682" s="28">
        <v>514.06799999999998</v>
      </c>
    </row>
    <row r="7683" spans="4:5" x14ac:dyDescent="0.25">
      <c r="D7683" s="31">
        <v>-847.18799999999999</v>
      </c>
      <c r="E7683" s="28">
        <v>514.1</v>
      </c>
    </row>
    <row r="7684" spans="4:5" x14ac:dyDescent="0.25">
      <c r="D7684" s="31">
        <v>-847.17200000000003</v>
      </c>
      <c r="E7684" s="28">
        <v>514.13300000000004</v>
      </c>
    </row>
    <row r="7685" spans="4:5" x14ac:dyDescent="0.25">
      <c r="D7685" s="31">
        <v>-847.15599999999995</v>
      </c>
      <c r="E7685" s="28">
        <v>514.16499999999996</v>
      </c>
    </row>
    <row r="7686" spans="4:5" x14ac:dyDescent="0.25">
      <c r="D7686" s="31">
        <v>-847.14</v>
      </c>
      <c r="E7686" s="28">
        <v>514.197</v>
      </c>
    </row>
    <row r="7687" spans="4:5" x14ac:dyDescent="0.25">
      <c r="D7687" s="31">
        <v>-847.12400000000002</v>
      </c>
      <c r="E7687" s="28">
        <v>514.22900000000004</v>
      </c>
    </row>
    <row r="7688" spans="4:5" x14ac:dyDescent="0.25">
      <c r="D7688" s="31">
        <v>-847.10799999999995</v>
      </c>
      <c r="E7688" s="28">
        <v>514.26099999999997</v>
      </c>
    </row>
    <row r="7689" spans="4:5" x14ac:dyDescent="0.25">
      <c r="D7689" s="31">
        <v>-847.09199999999998</v>
      </c>
      <c r="E7689" s="28">
        <v>514.29300000000001</v>
      </c>
    </row>
    <row r="7690" spans="4:5" x14ac:dyDescent="0.25">
      <c r="D7690" s="31">
        <v>-847.07600000000002</v>
      </c>
      <c r="E7690" s="28">
        <v>514.32500000000005</v>
      </c>
    </row>
    <row r="7691" spans="4:5" x14ac:dyDescent="0.25">
      <c r="D7691" s="31">
        <v>-847.06</v>
      </c>
      <c r="E7691" s="28">
        <v>514.35699999999997</v>
      </c>
    </row>
    <row r="7692" spans="4:5" x14ac:dyDescent="0.25">
      <c r="D7692" s="31">
        <v>-847.04399999999998</v>
      </c>
      <c r="E7692" s="28">
        <v>514.38900000000001</v>
      </c>
    </row>
    <row r="7693" spans="4:5" x14ac:dyDescent="0.25">
      <c r="D7693" s="31">
        <v>-847.02800000000002</v>
      </c>
      <c r="E7693" s="28">
        <v>514.42100000000005</v>
      </c>
    </row>
    <row r="7694" spans="4:5" x14ac:dyDescent="0.25">
      <c r="D7694" s="31">
        <v>-847.01199999999994</v>
      </c>
      <c r="E7694" s="28">
        <v>514.452</v>
      </c>
    </row>
    <row r="7695" spans="4:5" x14ac:dyDescent="0.25">
      <c r="D7695" s="31">
        <v>-846.99599999999998</v>
      </c>
      <c r="E7695" s="28">
        <v>514.48400000000004</v>
      </c>
    </row>
    <row r="7696" spans="4:5" x14ac:dyDescent="0.25">
      <c r="D7696" s="31">
        <v>-846.98</v>
      </c>
      <c r="E7696" s="28">
        <v>514.51599999999996</v>
      </c>
    </row>
    <row r="7697" spans="4:5" x14ac:dyDescent="0.25">
      <c r="D7697" s="31">
        <v>-846.96400000000006</v>
      </c>
      <c r="E7697" s="28">
        <v>514.548</v>
      </c>
    </row>
    <row r="7698" spans="4:5" x14ac:dyDescent="0.25">
      <c r="D7698" s="31">
        <v>-846.94799999999998</v>
      </c>
      <c r="E7698" s="28">
        <v>514.58000000000004</v>
      </c>
    </row>
    <row r="7699" spans="4:5" x14ac:dyDescent="0.25">
      <c r="D7699" s="31">
        <v>-846.93200000000002</v>
      </c>
      <c r="E7699" s="28">
        <v>514.61099999999999</v>
      </c>
    </row>
    <row r="7700" spans="4:5" x14ac:dyDescent="0.25">
      <c r="D7700" s="31">
        <v>-846.91600000000005</v>
      </c>
      <c r="E7700" s="28">
        <v>514.64300000000003</v>
      </c>
    </row>
    <row r="7701" spans="4:5" x14ac:dyDescent="0.25">
      <c r="D7701" s="31">
        <v>-846.9</v>
      </c>
      <c r="E7701" s="28">
        <v>514.67499999999995</v>
      </c>
    </row>
    <row r="7702" spans="4:5" x14ac:dyDescent="0.25">
      <c r="D7702" s="31">
        <v>-846.88400000000001</v>
      </c>
      <c r="E7702" s="28">
        <v>514.70600000000002</v>
      </c>
    </row>
    <row r="7703" spans="4:5" x14ac:dyDescent="0.25">
      <c r="D7703" s="31">
        <v>-846.86800000000005</v>
      </c>
      <c r="E7703" s="28">
        <v>514.73800000000006</v>
      </c>
    </row>
    <row r="7704" spans="4:5" x14ac:dyDescent="0.25">
      <c r="D7704" s="31">
        <v>-846.85199999999998</v>
      </c>
      <c r="E7704" s="28">
        <v>514.76900000000001</v>
      </c>
    </row>
    <row r="7705" spans="4:5" x14ac:dyDescent="0.25">
      <c r="D7705" s="31">
        <v>-846.83600000000001</v>
      </c>
      <c r="E7705" s="28">
        <v>514.80100000000004</v>
      </c>
    </row>
    <row r="7706" spans="4:5" x14ac:dyDescent="0.25">
      <c r="D7706" s="31">
        <v>-846.82</v>
      </c>
      <c r="E7706" s="28">
        <v>514.83199999999999</v>
      </c>
    </row>
    <row r="7707" spans="4:5" x14ac:dyDescent="0.25">
      <c r="D7707" s="31">
        <v>-846.80399999999997</v>
      </c>
      <c r="E7707" s="28">
        <v>514.86400000000003</v>
      </c>
    </row>
    <row r="7708" spans="4:5" x14ac:dyDescent="0.25">
      <c r="D7708" s="31">
        <v>-846.78800000000001</v>
      </c>
      <c r="E7708" s="28">
        <v>514.89499999999998</v>
      </c>
    </row>
    <row r="7709" spans="4:5" x14ac:dyDescent="0.25">
      <c r="D7709" s="31">
        <v>-846.77200000000005</v>
      </c>
      <c r="E7709" s="28">
        <v>514.92700000000002</v>
      </c>
    </row>
    <row r="7710" spans="4:5" x14ac:dyDescent="0.25">
      <c r="D7710" s="31">
        <v>-846.75599999999997</v>
      </c>
      <c r="E7710" s="28">
        <v>514.95799999999997</v>
      </c>
    </row>
    <row r="7711" spans="4:5" x14ac:dyDescent="0.25">
      <c r="D7711" s="31">
        <v>-846.74</v>
      </c>
      <c r="E7711" s="28">
        <v>514.98900000000003</v>
      </c>
    </row>
    <row r="7712" spans="4:5" x14ac:dyDescent="0.25">
      <c r="D7712" s="31">
        <v>-846.72400000000005</v>
      </c>
      <c r="E7712" s="28">
        <v>515.02099999999996</v>
      </c>
    </row>
    <row r="7713" spans="4:5" x14ac:dyDescent="0.25">
      <c r="D7713" s="31">
        <v>-846.70799999999997</v>
      </c>
      <c r="E7713" s="28">
        <v>515.05200000000002</v>
      </c>
    </row>
    <row r="7714" spans="4:5" x14ac:dyDescent="0.25">
      <c r="D7714" s="31">
        <v>-846.69200000000001</v>
      </c>
      <c r="E7714" s="28">
        <v>515.08299999999997</v>
      </c>
    </row>
    <row r="7715" spans="4:5" x14ac:dyDescent="0.25">
      <c r="D7715" s="31">
        <v>-846.67600000000004</v>
      </c>
      <c r="E7715" s="28">
        <v>515.11400000000003</v>
      </c>
    </row>
    <row r="7716" spans="4:5" x14ac:dyDescent="0.25">
      <c r="D7716" s="31">
        <v>-846.66</v>
      </c>
      <c r="E7716" s="28">
        <v>515.14599999999996</v>
      </c>
    </row>
    <row r="7717" spans="4:5" x14ac:dyDescent="0.25">
      <c r="D7717" s="31">
        <v>-846.64400000000001</v>
      </c>
      <c r="E7717" s="28">
        <v>515.17700000000002</v>
      </c>
    </row>
    <row r="7718" spans="4:5" x14ac:dyDescent="0.25">
      <c r="D7718" s="31">
        <v>-846.62800000000004</v>
      </c>
      <c r="E7718" s="28">
        <v>515.20799999999997</v>
      </c>
    </row>
    <row r="7719" spans="4:5" x14ac:dyDescent="0.25">
      <c r="D7719" s="31">
        <v>-846.61199999999997</v>
      </c>
      <c r="E7719" s="28">
        <v>515.23900000000003</v>
      </c>
    </row>
    <row r="7720" spans="4:5" x14ac:dyDescent="0.25">
      <c r="D7720" s="31">
        <v>-846.596</v>
      </c>
      <c r="E7720" s="28">
        <v>515.27</v>
      </c>
    </row>
    <row r="7721" spans="4:5" x14ac:dyDescent="0.25">
      <c r="D7721" s="31">
        <v>-846.58</v>
      </c>
      <c r="E7721" s="28">
        <v>515.30100000000004</v>
      </c>
    </row>
    <row r="7722" spans="4:5" x14ac:dyDescent="0.25">
      <c r="D7722" s="31">
        <v>-846.56399999999996</v>
      </c>
      <c r="E7722" s="28">
        <v>515.33199999999999</v>
      </c>
    </row>
    <row r="7723" spans="4:5" x14ac:dyDescent="0.25">
      <c r="D7723" s="31">
        <v>-846.548</v>
      </c>
      <c r="E7723" s="28">
        <v>515.36300000000006</v>
      </c>
    </row>
    <row r="7724" spans="4:5" x14ac:dyDescent="0.25">
      <c r="D7724" s="31">
        <v>-846.53200000000004</v>
      </c>
      <c r="E7724" s="28">
        <v>515.39400000000001</v>
      </c>
    </row>
    <row r="7725" spans="4:5" x14ac:dyDescent="0.25">
      <c r="D7725" s="31">
        <v>-846.51599999999996</v>
      </c>
      <c r="E7725" s="28">
        <v>515.42499999999995</v>
      </c>
    </row>
    <row r="7726" spans="4:5" x14ac:dyDescent="0.25">
      <c r="D7726" s="31">
        <v>-846.5</v>
      </c>
      <c r="E7726" s="28">
        <v>515.45600000000002</v>
      </c>
    </row>
    <row r="7727" spans="4:5" x14ac:dyDescent="0.25">
      <c r="D7727" s="31">
        <v>-846.48400000000004</v>
      </c>
      <c r="E7727" s="28">
        <v>515.48699999999997</v>
      </c>
    </row>
    <row r="7728" spans="4:5" x14ac:dyDescent="0.25">
      <c r="D7728" s="31">
        <v>-846.46799999999996</v>
      </c>
      <c r="E7728" s="28">
        <v>515.51700000000005</v>
      </c>
    </row>
    <row r="7729" spans="4:5" x14ac:dyDescent="0.25">
      <c r="D7729" s="31">
        <v>-846.452</v>
      </c>
      <c r="E7729" s="28">
        <v>515.548</v>
      </c>
    </row>
    <row r="7730" spans="4:5" x14ac:dyDescent="0.25">
      <c r="D7730" s="31">
        <v>-846.43600000000004</v>
      </c>
      <c r="E7730" s="28">
        <v>515.57899999999995</v>
      </c>
    </row>
    <row r="7731" spans="4:5" x14ac:dyDescent="0.25">
      <c r="D7731" s="31">
        <v>-846.42</v>
      </c>
      <c r="E7731" s="28">
        <v>515.61</v>
      </c>
    </row>
    <row r="7732" spans="4:5" x14ac:dyDescent="0.25">
      <c r="D7732" s="31">
        <v>-846.404</v>
      </c>
      <c r="E7732" s="28">
        <v>515.64099999999996</v>
      </c>
    </row>
    <row r="7733" spans="4:5" x14ac:dyDescent="0.25">
      <c r="D7733" s="31">
        <v>-846.38800000000003</v>
      </c>
      <c r="E7733" s="28">
        <v>515.67100000000005</v>
      </c>
    </row>
    <row r="7734" spans="4:5" x14ac:dyDescent="0.25">
      <c r="D7734" s="31">
        <v>-846.37199999999996</v>
      </c>
      <c r="E7734" s="28">
        <v>515.702</v>
      </c>
    </row>
    <row r="7735" spans="4:5" x14ac:dyDescent="0.25">
      <c r="D7735" s="31">
        <v>-846.35599999999999</v>
      </c>
      <c r="E7735" s="28">
        <v>515.73199999999997</v>
      </c>
    </row>
    <row r="7736" spans="4:5" x14ac:dyDescent="0.25">
      <c r="D7736" s="31">
        <v>-846.34</v>
      </c>
      <c r="E7736" s="28">
        <v>515.76300000000003</v>
      </c>
    </row>
    <row r="7737" spans="4:5" x14ac:dyDescent="0.25">
      <c r="D7737" s="31">
        <v>-846.32399999999996</v>
      </c>
      <c r="E7737" s="28">
        <v>515.79399999999998</v>
      </c>
    </row>
    <row r="7738" spans="4:5" x14ac:dyDescent="0.25">
      <c r="D7738" s="31">
        <v>-846.30799999999999</v>
      </c>
      <c r="E7738" s="28">
        <v>515.82399999999996</v>
      </c>
    </row>
    <row r="7739" spans="4:5" x14ac:dyDescent="0.25">
      <c r="D7739" s="31">
        <v>-846.29200000000003</v>
      </c>
      <c r="E7739" s="28">
        <v>515.85500000000002</v>
      </c>
    </row>
    <row r="7740" spans="4:5" x14ac:dyDescent="0.25">
      <c r="D7740" s="31">
        <v>-846.27599999999995</v>
      </c>
      <c r="E7740" s="28">
        <v>515.88499999999999</v>
      </c>
    </row>
    <row r="7741" spans="4:5" x14ac:dyDescent="0.25">
      <c r="D7741" s="31">
        <v>-846.26</v>
      </c>
      <c r="E7741" s="28">
        <v>515.91600000000005</v>
      </c>
    </row>
    <row r="7742" spans="4:5" x14ac:dyDescent="0.25">
      <c r="D7742" s="31">
        <v>-846.24400000000003</v>
      </c>
      <c r="E7742" s="28">
        <v>515.94600000000003</v>
      </c>
    </row>
    <row r="7743" spans="4:5" x14ac:dyDescent="0.25">
      <c r="D7743" s="31">
        <v>-846.22799999999995</v>
      </c>
      <c r="E7743" s="28">
        <v>515.976</v>
      </c>
    </row>
    <row r="7744" spans="4:5" x14ac:dyDescent="0.25">
      <c r="D7744" s="31">
        <v>-846.21199999999999</v>
      </c>
      <c r="E7744" s="28">
        <v>516.00699999999995</v>
      </c>
    </row>
    <row r="7745" spans="4:5" x14ac:dyDescent="0.25">
      <c r="D7745" s="31">
        <v>-846.19600000000003</v>
      </c>
      <c r="E7745" s="28">
        <v>516.03700000000003</v>
      </c>
    </row>
    <row r="7746" spans="4:5" x14ac:dyDescent="0.25">
      <c r="D7746" s="31">
        <v>-846.18</v>
      </c>
      <c r="E7746" s="28">
        <v>516.06700000000001</v>
      </c>
    </row>
    <row r="7747" spans="4:5" x14ac:dyDescent="0.25">
      <c r="D7747" s="31">
        <v>-846.16399999999999</v>
      </c>
      <c r="E7747" s="28">
        <v>516.09799999999996</v>
      </c>
    </row>
    <row r="7748" spans="4:5" x14ac:dyDescent="0.25">
      <c r="D7748" s="31">
        <v>-846.14800000000002</v>
      </c>
      <c r="E7748" s="28">
        <v>516.12800000000004</v>
      </c>
    </row>
    <row r="7749" spans="4:5" x14ac:dyDescent="0.25">
      <c r="D7749" s="31">
        <v>-846.13199999999995</v>
      </c>
      <c r="E7749" s="28">
        <v>516.15800000000002</v>
      </c>
    </row>
    <row r="7750" spans="4:5" x14ac:dyDescent="0.25">
      <c r="D7750" s="31">
        <v>-846.11599999999999</v>
      </c>
      <c r="E7750" s="28">
        <v>516.18799999999999</v>
      </c>
    </row>
    <row r="7751" spans="4:5" x14ac:dyDescent="0.25">
      <c r="D7751" s="31">
        <v>-846.1</v>
      </c>
      <c r="E7751" s="28">
        <v>516.21799999999996</v>
      </c>
    </row>
    <row r="7752" spans="4:5" x14ac:dyDescent="0.25">
      <c r="D7752" s="31">
        <v>-846.08399999999995</v>
      </c>
      <c r="E7752" s="28">
        <v>516.24800000000005</v>
      </c>
    </row>
    <row r="7753" spans="4:5" x14ac:dyDescent="0.25">
      <c r="D7753" s="31">
        <v>-846.06799999999998</v>
      </c>
      <c r="E7753" s="28">
        <v>516.279</v>
      </c>
    </row>
    <row r="7754" spans="4:5" x14ac:dyDescent="0.25">
      <c r="D7754" s="31">
        <v>-846.05200000000002</v>
      </c>
      <c r="E7754" s="28">
        <v>516.30899999999997</v>
      </c>
    </row>
    <row r="7755" spans="4:5" x14ac:dyDescent="0.25">
      <c r="D7755" s="31">
        <v>-846.03599999999994</v>
      </c>
      <c r="E7755" s="28">
        <v>516.33900000000006</v>
      </c>
    </row>
    <row r="7756" spans="4:5" x14ac:dyDescent="0.25">
      <c r="D7756" s="31">
        <v>-846.02</v>
      </c>
      <c r="E7756" s="28">
        <v>516.36900000000003</v>
      </c>
    </row>
    <row r="7757" spans="4:5" x14ac:dyDescent="0.25">
      <c r="D7757" s="31">
        <v>-846.00400000000002</v>
      </c>
      <c r="E7757" s="28">
        <v>516.39800000000002</v>
      </c>
    </row>
    <row r="7758" spans="4:5" x14ac:dyDescent="0.25">
      <c r="D7758" s="31">
        <v>-845.98800000000006</v>
      </c>
      <c r="E7758" s="28">
        <v>516.428</v>
      </c>
    </row>
    <row r="7759" spans="4:5" x14ac:dyDescent="0.25">
      <c r="D7759" s="31">
        <v>-845.97199999999998</v>
      </c>
      <c r="E7759" s="28">
        <v>516.45799999999997</v>
      </c>
    </row>
    <row r="7760" spans="4:5" x14ac:dyDescent="0.25">
      <c r="D7760" s="31">
        <v>-845.95600000000002</v>
      </c>
      <c r="E7760" s="28">
        <v>516.48800000000006</v>
      </c>
    </row>
    <row r="7761" spans="4:5" x14ac:dyDescent="0.25">
      <c r="D7761" s="31">
        <v>-845.94</v>
      </c>
      <c r="E7761" s="28">
        <v>516.51800000000003</v>
      </c>
    </row>
    <row r="7762" spans="4:5" x14ac:dyDescent="0.25">
      <c r="D7762" s="31">
        <v>-845.92399999999998</v>
      </c>
      <c r="E7762" s="28">
        <v>516.548</v>
      </c>
    </row>
    <row r="7763" spans="4:5" x14ac:dyDescent="0.25">
      <c r="D7763" s="31">
        <v>-845.90800000000002</v>
      </c>
      <c r="E7763" s="28">
        <v>516.57799999999997</v>
      </c>
    </row>
    <row r="7764" spans="4:5" x14ac:dyDescent="0.25">
      <c r="D7764" s="31">
        <v>-845.89200000000005</v>
      </c>
      <c r="E7764" s="28">
        <v>516.60699999999997</v>
      </c>
    </row>
    <row r="7765" spans="4:5" x14ac:dyDescent="0.25">
      <c r="D7765" s="31">
        <v>-845.87599999999998</v>
      </c>
      <c r="E7765" s="28">
        <v>516.63699999999994</v>
      </c>
    </row>
    <row r="7766" spans="4:5" x14ac:dyDescent="0.25">
      <c r="D7766" s="31">
        <v>-845.86</v>
      </c>
      <c r="E7766" s="28">
        <v>516.66700000000003</v>
      </c>
    </row>
    <row r="7767" spans="4:5" x14ac:dyDescent="0.25">
      <c r="D7767" s="31">
        <v>-845.84400000000005</v>
      </c>
      <c r="E7767" s="28">
        <v>516.69600000000003</v>
      </c>
    </row>
    <row r="7768" spans="4:5" x14ac:dyDescent="0.25">
      <c r="D7768" s="31">
        <v>-845.82799999999997</v>
      </c>
      <c r="E7768" s="28">
        <v>516.726</v>
      </c>
    </row>
    <row r="7769" spans="4:5" x14ac:dyDescent="0.25">
      <c r="D7769" s="31">
        <v>-845.81200000000001</v>
      </c>
      <c r="E7769" s="28">
        <v>516.75599999999997</v>
      </c>
    </row>
    <row r="7770" spans="4:5" x14ac:dyDescent="0.25">
      <c r="D7770" s="31">
        <v>-845.79600000000005</v>
      </c>
      <c r="E7770" s="28">
        <v>516.78499999999997</v>
      </c>
    </row>
    <row r="7771" spans="4:5" x14ac:dyDescent="0.25">
      <c r="D7771" s="31">
        <v>-845.78</v>
      </c>
      <c r="E7771" s="28">
        <v>516.81500000000005</v>
      </c>
    </row>
    <row r="7772" spans="4:5" x14ac:dyDescent="0.25">
      <c r="D7772" s="31">
        <v>-845.76400000000001</v>
      </c>
      <c r="E7772" s="28">
        <v>516.84400000000005</v>
      </c>
    </row>
    <row r="7773" spans="4:5" x14ac:dyDescent="0.25">
      <c r="D7773" s="31">
        <v>-845.74800000000005</v>
      </c>
      <c r="E7773" s="28">
        <v>516.87400000000002</v>
      </c>
    </row>
    <row r="7774" spans="4:5" x14ac:dyDescent="0.25">
      <c r="D7774" s="31">
        <v>-845.73199999999997</v>
      </c>
      <c r="E7774" s="28">
        <v>516.90300000000002</v>
      </c>
    </row>
    <row r="7775" spans="4:5" x14ac:dyDescent="0.25">
      <c r="D7775" s="31">
        <v>-845.71600000000001</v>
      </c>
      <c r="E7775" s="28">
        <v>516.93299999999999</v>
      </c>
    </row>
    <row r="7776" spans="4:5" x14ac:dyDescent="0.25">
      <c r="D7776" s="31">
        <v>-845.7</v>
      </c>
      <c r="E7776" s="28">
        <v>516.96199999999999</v>
      </c>
    </row>
    <row r="7777" spans="4:5" x14ac:dyDescent="0.25">
      <c r="D7777" s="31">
        <v>-845.68399999999997</v>
      </c>
      <c r="E7777" s="28">
        <v>516.99099999999999</v>
      </c>
    </row>
    <row r="7778" spans="4:5" x14ac:dyDescent="0.25">
      <c r="D7778" s="31">
        <v>-845.66800000000001</v>
      </c>
      <c r="E7778" s="28">
        <v>517.02099999999996</v>
      </c>
    </row>
    <row r="7779" spans="4:5" x14ac:dyDescent="0.25">
      <c r="D7779" s="31">
        <v>-845.65200000000004</v>
      </c>
      <c r="E7779" s="28">
        <v>517.04999999999995</v>
      </c>
    </row>
    <row r="7780" spans="4:5" x14ac:dyDescent="0.25">
      <c r="D7780" s="31">
        <v>-845.63599999999997</v>
      </c>
      <c r="E7780" s="28">
        <v>517.07899999999995</v>
      </c>
    </row>
    <row r="7781" spans="4:5" x14ac:dyDescent="0.25">
      <c r="D7781" s="31">
        <v>-845.62</v>
      </c>
      <c r="E7781" s="28">
        <v>517.10799999999995</v>
      </c>
    </row>
    <row r="7782" spans="4:5" x14ac:dyDescent="0.25">
      <c r="D7782" s="31">
        <v>-845.60400000000004</v>
      </c>
      <c r="E7782" s="28">
        <v>517.13800000000003</v>
      </c>
    </row>
    <row r="7783" spans="4:5" x14ac:dyDescent="0.25">
      <c r="D7783" s="31">
        <v>-845.58799999999997</v>
      </c>
      <c r="E7783" s="28">
        <v>517.16700000000003</v>
      </c>
    </row>
    <row r="7784" spans="4:5" x14ac:dyDescent="0.25">
      <c r="D7784" s="31">
        <v>-845.572</v>
      </c>
      <c r="E7784" s="28">
        <v>517.19600000000003</v>
      </c>
    </row>
    <row r="7785" spans="4:5" x14ac:dyDescent="0.25">
      <c r="D7785" s="31">
        <v>-845.55600000000004</v>
      </c>
      <c r="E7785" s="28">
        <v>517.22500000000002</v>
      </c>
    </row>
    <row r="7786" spans="4:5" x14ac:dyDescent="0.25">
      <c r="D7786" s="31">
        <v>-845.54</v>
      </c>
      <c r="E7786" s="28">
        <v>517.25400000000002</v>
      </c>
    </row>
    <row r="7787" spans="4:5" x14ac:dyDescent="0.25">
      <c r="D7787" s="31">
        <v>-845.524</v>
      </c>
      <c r="E7787" s="28">
        <v>517.28300000000002</v>
      </c>
    </row>
    <row r="7788" spans="4:5" x14ac:dyDescent="0.25">
      <c r="D7788" s="31">
        <v>-845.50800000000004</v>
      </c>
      <c r="E7788" s="28">
        <v>517.31200000000001</v>
      </c>
    </row>
    <row r="7789" spans="4:5" x14ac:dyDescent="0.25">
      <c r="D7789" s="31">
        <v>-845.49199999999996</v>
      </c>
      <c r="E7789" s="28">
        <v>517.34100000000001</v>
      </c>
    </row>
    <row r="7790" spans="4:5" x14ac:dyDescent="0.25">
      <c r="D7790" s="31">
        <v>-845.476</v>
      </c>
      <c r="E7790" s="28">
        <v>517.37</v>
      </c>
    </row>
    <row r="7791" spans="4:5" x14ac:dyDescent="0.25">
      <c r="D7791" s="31">
        <v>-845.46</v>
      </c>
      <c r="E7791" s="28">
        <v>517.399</v>
      </c>
    </row>
    <row r="7792" spans="4:5" x14ac:dyDescent="0.25">
      <c r="D7792" s="31">
        <v>-845.44399999999996</v>
      </c>
      <c r="E7792" s="28">
        <v>517.428</v>
      </c>
    </row>
    <row r="7793" spans="4:5" x14ac:dyDescent="0.25">
      <c r="D7793" s="31">
        <v>-845.428</v>
      </c>
      <c r="E7793" s="28">
        <v>517.45699999999999</v>
      </c>
    </row>
    <row r="7794" spans="4:5" x14ac:dyDescent="0.25">
      <c r="D7794" s="31">
        <v>-845.41200000000003</v>
      </c>
      <c r="E7794" s="28">
        <v>517.48599999999999</v>
      </c>
    </row>
    <row r="7795" spans="4:5" x14ac:dyDescent="0.25">
      <c r="D7795" s="31">
        <v>-845.39599999999996</v>
      </c>
      <c r="E7795" s="28">
        <v>517.51499999999999</v>
      </c>
    </row>
    <row r="7796" spans="4:5" x14ac:dyDescent="0.25">
      <c r="D7796" s="31">
        <v>-845.38</v>
      </c>
      <c r="E7796" s="28">
        <v>517.54300000000001</v>
      </c>
    </row>
    <row r="7797" spans="4:5" x14ac:dyDescent="0.25">
      <c r="D7797" s="31">
        <v>-845.36500000000001</v>
      </c>
      <c r="E7797" s="28">
        <v>517.572</v>
      </c>
    </row>
    <row r="7798" spans="4:5" x14ac:dyDescent="0.25">
      <c r="D7798" s="31">
        <v>-845.34900000000005</v>
      </c>
      <c r="E7798" s="28">
        <v>517.601</v>
      </c>
    </row>
    <row r="7799" spans="4:5" x14ac:dyDescent="0.25">
      <c r="D7799" s="31">
        <v>-845.33299999999997</v>
      </c>
      <c r="E7799" s="28">
        <v>517.62900000000002</v>
      </c>
    </row>
    <row r="7800" spans="4:5" x14ac:dyDescent="0.25">
      <c r="D7800" s="31">
        <v>-845.31700000000001</v>
      </c>
      <c r="E7800" s="28">
        <v>517.65800000000002</v>
      </c>
    </row>
    <row r="7801" spans="4:5" x14ac:dyDescent="0.25">
      <c r="D7801" s="31">
        <v>-845.30100000000004</v>
      </c>
      <c r="E7801" s="28">
        <v>517.68700000000001</v>
      </c>
    </row>
    <row r="7802" spans="4:5" x14ac:dyDescent="0.25">
      <c r="D7802" s="31">
        <v>-845.28499999999997</v>
      </c>
      <c r="E7802" s="28">
        <v>517.71500000000003</v>
      </c>
    </row>
    <row r="7803" spans="4:5" x14ac:dyDescent="0.25">
      <c r="D7803" s="31">
        <v>-845.26900000000001</v>
      </c>
      <c r="E7803" s="28">
        <v>517.74400000000003</v>
      </c>
    </row>
    <row r="7804" spans="4:5" x14ac:dyDescent="0.25">
      <c r="D7804" s="31">
        <v>-845.25300000000004</v>
      </c>
      <c r="E7804" s="28">
        <v>517.77200000000005</v>
      </c>
    </row>
    <row r="7805" spans="4:5" x14ac:dyDescent="0.25">
      <c r="D7805" s="31">
        <v>-845.23699999999997</v>
      </c>
      <c r="E7805" s="28">
        <v>517.80100000000004</v>
      </c>
    </row>
    <row r="7806" spans="4:5" x14ac:dyDescent="0.25">
      <c r="D7806" s="31">
        <v>-845.221</v>
      </c>
      <c r="E7806" s="28">
        <v>517.82899999999995</v>
      </c>
    </row>
    <row r="7807" spans="4:5" x14ac:dyDescent="0.25">
      <c r="D7807" s="31">
        <v>-845.20500000000004</v>
      </c>
      <c r="E7807" s="28">
        <v>517.85799999999995</v>
      </c>
    </row>
    <row r="7808" spans="4:5" x14ac:dyDescent="0.25">
      <c r="D7808" s="31">
        <v>-845.18899999999996</v>
      </c>
      <c r="E7808" s="28">
        <v>517.88599999999997</v>
      </c>
    </row>
    <row r="7809" spans="4:5" x14ac:dyDescent="0.25">
      <c r="D7809" s="31">
        <v>-845.173</v>
      </c>
      <c r="E7809" s="28">
        <v>517.91499999999996</v>
      </c>
    </row>
    <row r="7810" spans="4:5" x14ac:dyDescent="0.25">
      <c r="D7810" s="31">
        <v>-845.15700000000004</v>
      </c>
      <c r="E7810" s="28">
        <v>517.94299999999998</v>
      </c>
    </row>
    <row r="7811" spans="4:5" x14ac:dyDescent="0.25">
      <c r="D7811" s="31">
        <v>-845.14099999999996</v>
      </c>
      <c r="E7811" s="28">
        <v>517.971</v>
      </c>
    </row>
    <row r="7812" spans="4:5" x14ac:dyDescent="0.25">
      <c r="D7812" s="31">
        <v>-845.125</v>
      </c>
      <c r="E7812" s="28">
        <v>518</v>
      </c>
    </row>
    <row r="7813" spans="4:5" x14ac:dyDescent="0.25">
      <c r="D7813" s="31">
        <v>-845.10900000000004</v>
      </c>
      <c r="E7813" s="28">
        <v>518.02800000000002</v>
      </c>
    </row>
    <row r="7814" spans="4:5" x14ac:dyDescent="0.25">
      <c r="D7814" s="31">
        <v>-845.09299999999996</v>
      </c>
      <c r="E7814" s="28">
        <v>518.05600000000004</v>
      </c>
    </row>
    <row r="7815" spans="4:5" x14ac:dyDescent="0.25">
      <c r="D7815" s="31">
        <v>-845.077</v>
      </c>
      <c r="E7815" s="28">
        <v>518.08399999999995</v>
      </c>
    </row>
    <row r="7816" spans="4:5" x14ac:dyDescent="0.25">
      <c r="D7816" s="31">
        <v>-845.06100000000004</v>
      </c>
      <c r="E7816" s="28">
        <v>518.11199999999997</v>
      </c>
    </row>
    <row r="7817" spans="4:5" x14ac:dyDescent="0.25">
      <c r="D7817" s="31">
        <v>-845.04499999999996</v>
      </c>
      <c r="E7817" s="28">
        <v>518.14099999999996</v>
      </c>
    </row>
    <row r="7818" spans="4:5" x14ac:dyDescent="0.25">
      <c r="D7818" s="31">
        <v>-845.029</v>
      </c>
      <c r="E7818" s="28">
        <v>518.16899999999998</v>
      </c>
    </row>
    <row r="7819" spans="4:5" x14ac:dyDescent="0.25">
      <c r="D7819" s="31">
        <v>-845.01300000000003</v>
      </c>
      <c r="E7819" s="28">
        <v>518.197</v>
      </c>
    </row>
    <row r="7820" spans="4:5" x14ac:dyDescent="0.25">
      <c r="D7820" s="31">
        <v>-844.99699999999996</v>
      </c>
      <c r="E7820" s="28">
        <v>518.22500000000002</v>
      </c>
    </row>
    <row r="7821" spans="4:5" x14ac:dyDescent="0.25">
      <c r="D7821" s="31">
        <v>-844.98099999999999</v>
      </c>
      <c r="E7821" s="28">
        <v>518.25300000000004</v>
      </c>
    </row>
    <row r="7822" spans="4:5" x14ac:dyDescent="0.25">
      <c r="D7822" s="31">
        <v>-844.96500000000003</v>
      </c>
      <c r="E7822" s="28">
        <v>518.28099999999995</v>
      </c>
    </row>
    <row r="7823" spans="4:5" x14ac:dyDescent="0.25">
      <c r="D7823" s="31">
        <v>-844.94899999999996</v>
      </c>
      <c r="E7823" s="28">
        <v>518.30899999999997</v>
      </c>
    </row>
    <row r="7824" spans="4:5" x14ac:dyDescent="0.25">
      <c r="D7824" s="31">
        <v>-844.93299999999999</v>
      </c>
      <c r="E7824" s="28">
        <v>518.33699999999999</v>
      </c>
    </row>
    <row r="7825" spans="4:5" x14ac:dyDescent="0.25">
      <c r="D7825" s="31">
        <v>-844.91700000000003</v>
      </c>
      <c r="E7825" s="28">
        <v>518.36500000000001</v>
      </c>
    </row>
    <row r="7826" spans="4:5" x14ac:dyDescent="0.25">
      <c r="D7826" s="31">
        <v>-844.90099999999995</v>
      </c>
      <c r="E7826" s="28">
        <v>518.39300000000003</v>
      </c>
    </row>
    <row r="7827" spans="4:5" x14ac:dyDescent="0.25">
      <c r="D7827" s="31">
        <v>-844.88499999999999</v>
      </c>
      <c r="E7827" s="28">
        <v>518.41999999999996</v>
      </c>
    </row>
    <row r="7828" spans="4:5" x14ac:dyDescent="0.25">
      <c r="D7828" s="31">
        <v>-844.86900000000003</v>
      </c>
      <c r="E7828" s="28">
        <v>518.44799999999998</v>
      </c>
    </row>
    <row r="7829" spans="4:5" x14ac:dyDescent="0.25">
      <c r="D7829" s="31">
        <v>-844.85299999999995</v>
      </c>
      <c r="E7829" s="28">
        <v>518.476</v>
      </c>
    </row>
    <row r="7830" spans="4:5" x14ac:dyDescent="0.25">
      <c r="D7830" s="31">
        <v>-844.83699999999999</v>
      </c>
      <c r="E7830" s="28">
        <v>518.50400000000002</v>
      </c>
    </row>
    <row r="7831" spans="4:5" x14ac:dyDescent="0.25">
      <c r="D7831" s="31">
        <v>-844.82100000000003</v>
      </c>
      <c r="E7831" s="28">
        <v>518.53099999999995</v>
      </c>
    </row>
    <row r="7832" spans="4:5" x14ac:dyDescent="0.25">
      <c r="D7832" s="31">
        <v>-844.80499999999995</v>
      </c>
      <c r="E7832" s="28">
        <v>518.55899999999997</v>
      </c>
    </row>
    <row r="7833" spans="4:5" x14ac:dyDescent="0.25">
      <c r="D7833" s="31">
        <v>-844.78899999999999</v>
      </c>
      <c r="E7833" s="28">
        <v>518.58699999999999</v>
      </c>
    </row>
    <row r="7834" spans="4:5" x14ac:dyDescent="0.25">
      <c r="D7834" s="31">
        <v>-844.77300000000002</v>
      </c>
      <c r="E7834" s="28">
        <v>518.61400000000003</v>
      </c>
    </row>
    <row r="7835" spans="4:5" x14ac:dyDescent="0.25">
      <c r="D7835" s="31">
        <v>-844.75699999999995</v>
      </c>
      <c r="E7835" s="28">
        <v>518.64200000000005</v>
      </c>
    </row>
    <row r="7836" spans="4:5" x14ac:dyDescent="0.25">
      <c r="D7836" s="31">
        <v>-844.74099999999999</v>
      </c>
      <c r="E7836" s="28">
        <v>518.66999999999996</v>
      </c>
    </row>
    <row r="7837" spans="4:5" x14ac:dyDescent="0.25">
      <c r="D7837" s="31">
        <v>-844.72500000000002</v>
      </c>
      <c r="E7837" s="28">
        <v>518.697</v>
      </c>
    </row>
    <row r="7838" spans="4:5" x14ac:dyDescent="0.25">
      <c r="D7838" s="31">
        <v>-844.70899999999995</v>
      </c>
      <c r="E7838" s="28">
        <v>518.72400000000005</v>
      </c>
    </row>
    <row r="7839" spans="4:5" x14ac:dyDescent="0.25">
      <c r="D7839" s="31">
        <v>-844.69299999999998</v>
      </c>
      <c r="E7839" s="28">
        <v>518.75199999999995</v>
      </c>
    </row>
    <row r="7840" spans="4:5" x14ac:dyDescent="0.25">
      <c r="D7840" s="31">
        <v>-844.67700000000002</v>
      </c>
      <c r="E7840" s="28">
        <v>518.779</v>
      </c>
    </row>
    <row r="7841" spans="4:5" x14ac:dyDescent="0.25">
      <c r="D7841" s="31">
        <v>-844.66099999999994</v>
      </c>
      <c r="E7841" s="28">
        <v>518.80700000000002</v>
      </c>
    </row>
    <row r="7842" spans="4:5" x14ac:dyDescent="0.25">
      <c r="D7842" s="31">
        <v>-844.64499999999998</v>
      </c>
      <c r="E7842" s="28">
        <v>518.83399999999995</v>
      </c>
    </row>
    <row r="7843" spans="4:5" x14ac:dyDescent="0.25">
      <c r="D7843" s="31">
        <v>-844.62900000000002</v>
      </c>
      <c r="E7843" s="28">
        <v>518.86199999999997</v>
      </c>
    </row>
    <row r="7844" spans="4:5" x14ac:dyDescent="0.25">
      <c r="D7844" s="31">
        <v>-844.61300000000006</v>
      </c>
      <c r="E7844" s="28">
        <v>518.88900000000001</v>
      </c>
    </row>
    <row r="7845" spans="4:5" x14ac:dyDescent="0.25">
      <c r="D7845" s="31">
        <v>-844.59699999999998</v>
      </c>
      <c r="E7845" s="28">
        <v>518.91600000000005</v>
      </c>
    </row>
    <row r="7846" spans="4:5" x14ac:dyDescent="0.25">
      <c r="D7846" s="31">
        <v>-844.58100000000002</v>
      </c>
      <c r="E7846" s="28">
        <v>518.94299999999998</v>
      </c>
    </row>
    <row r="7847" spans="4:5" x14ac:dyDescent="0.25">
      <c r="D7847" s="31">
        <v>-844.56500000000005</v>
      </c>
      <c r="E7847" s="28">
        <v>518.971</v>
      </c>
    </row>
    <row r="7848" spans="4:5" x14ac:dyDescent="0.25">
      <c r="D7848" s="31">
        <v>-844.54899999999998</v>
      </c>
      <c r="E7848" s="28">
        <v>518.99800000000005</v>
      </c>
    </row>
    <row r="7849" spans="4:5" x14ac:dyDescent="0.25">
      <c r="D7849" s="31">
        <v>-844.53300000000002</v>
      </c>
      <c r="E7849" s="28">
        <v>519.02499999999998</v>
      </c>
    </row>
    <row r="7850" spans="4:5" x14ac:dyDescent="0.25">
      <c r="D7850" s="31">
        <v>-844.51700000000005</v>
      </c>
      <c r="E7850" s="28">
        <v>519.05200000000002</v>
      </c>
    </row>
    <row r="7851" spans="4:5" x14ac:dyDescent="0.25">
      <c r="D7851" s="31">
        <v>-844.50099999999998</v>
      </c>
      <c r="E7851" s="28">
        <v>519.07899999999995</v>
      </c>
    </row>
    <row r="7852" spans="4:5" x14ac:dyDescent="0.25">
      <c r="D7852" s="31">
        <v>-844.48500000000001</v>
      </c>
      <c r="E7852" s="28">
        <v>519.10599999999999</v>
      </c>
    </row>
    <row r="7853" spans="4:5" x14ac:dyDescent="0.25">
      <c r="D7853" s="31">
        <v>-844.46900000000005</v>
      </c>
      <c r="E7853" s="28">
        <v>519.13300000000004</v>
      </c>
    </row>
    <row r="7854" spans="4:5" x14ac:dyDescent="0.25">
      <c r="D7854" s="31">
        <v>-844.45299999999997</v>
      </c>
      <c r="E7854" s="28">
        <v>519.16</v>
      </c>
    </row>
    <row r="7855" spans="4:5" x14ac:dyDescent="0.25">
      <c r="D7855" s="31">
        <v>-844.43700000000001</v>
      </c>
      <c r="E7855" s="28">
        <v>519.18700000000001</v>
      </c>
    </row>
    <row r="7856" spans="4:5" x14ac:dyDescent="0.25">
      <c r="D7856" s="31">
        <v>-844.42100000000005</v>
      </c>
      <c r="E7856" s="28">
        <v>519.21400000000006</v>
      </c>
    </row>
    <row r="7857" spans="4:5" x14ac:dyDescent="0.25">
      <c r="D7857" s="31">
        <v>-844.40499999999997</v>
      </c>
      <c r="E7857" s="28">
        <v>519.24099999999999</v>
      </c>
    </row>
    <row r="7858" spans="4:5" x14ac:dyDescent="0.25">
      <c r="D7858" s="31">
        <v>-844.38900000000001</v>
      </c>
      <c r="E7858" s="28">
        <v>519.26800000000003</v>
      </c>
    </row>
    <row r="7859" spans="4:5" x14ac:dyDescent="0.25">
      <c r="D7859" s="31">
        <v>-844.37300000000005</v>
      </c>
      <c r="E7859" s="28">
        <v>519.29499999999996</v>
      </c>
    </row>
    <row r="7860" spans="4:5" x14ac:dyDescent="0.25">
      <c r="D7860" s="31">
        <v>-844.35699999999997</v>
      </c>
      <c r="E7860" s="28">
        <v>519.322</v>
      </c>
    </row>
    <row r="7861" spans="4:5" x14ac:dyDescent="0.25">
      <c r="D7861" s="31">
        <v>-844.34100000000001</v>
      </c>
      <c r="E7861" s="28">
        <v>519.34900000000005</v>
      </c>
    </row>
    <row r="7862" spans="4:5" x14ac:dyDescent="0.25">
      <c r="D7862" s="31">
        <v>-844.32500000000005</v>
      </c>
      <c r="E7862" s="28">
        <v>519.375</v>
      </c>
    </row>
    <row r="7863" spans="4:5" x14ac:dyDescent="0.25">
      <c r="D7863" s="31">
        <v>-844.30899999999997</v>
      </c>
      <c r="E7863" s="28">
        <v>519.40200000000004</v>
      </c>
    </row>
    <row r="7864" spans="4:5" x14ac:dyDescent="0.25">
      <c r="D7864" s="31">
        <v>-844.29300000000001</v>
      </c>
      <c r="E7864" s="28">
        <v>519.42899999999997</v>
      </c>
    </row>
    <row r="7865" spans="4:5" x14ac:dyDescent="0.25">
      <c r="D7865" s="31">
        <v>-844.27700000000004</v>
      </c>
      <c r="E7865" s="28">
        <v>519.45600000000002</v>
      </c>
    </row>
    <row r="7866" spans="4:5" x14ac:dyDescent="0.25">
      <c r="D7866" s="31">
        <v>-844.26099999999997</v>
      </c>
      <c r="E7866" s="28">
        <v>519.48199999999997</v>
      </c>
    </row>
    <row r="7867" spans="4:5" x14ac:dyDescent="0.25">
      <c r="D7867" s="31">
        <v>-844.245</v>
      </c>
      <c r="E7867" s="28">
        <v>519.50900000000001</v>
      </c>
    </row>
    <row r="7868" spans="4:5" x14ac:dyDescent="0.25">
      <c r="D7868" s="31">
        <v>-844.22900000000004</v>
      </c>
      <c r="E7868" s="28">
        <v>519.53499999999997</v>
      </c>
    </row>
    <row r="7869" spans="4:5" x14ac:dyDescent="0.25">
      <c r="D7869" s="31">
        <v>-844.21299999999997</v>
      </c>
      <c r="E7869" s="28">
        <v>519.56200000000001</v>
      </c>
    </row>
    <row r="7870" spans="4:5" x14ac:dyDescent="0.25">
      <c r="D7870" s="31">
        <v>-844.197</v>
      </c>
      <c r="E7870" s="28">
        <v>519.58900000000006</v>
      </c>
    </row>
    <row r="7871" spans="4:5" x14ac:dyDescent="0.25">
      <c r="D7871" s="31">
        <v>-844.18100000000004</v>
      </c>
      <c r="E7871" s="28">
        <v>519.61500000000001</v>
      </c>
    </row>
    <row r="7872" spans="4:5" x14ac:dyDescent="0.25">
      <c r="D7872" s="31">
        <v>-844.16499999999996</v>
      </c>
      <c r="E7872" s="28">
        <v>519.64099999999996</v>
      </c>
    </row>
    <row r="7873" spans="4:5" x14ac:dyDescent="0.25">
      <c r="D7873" s="31">
        <v>-844.149</v>
      </c>
      <c r="E7873" s="28">
        <v>519.66800000000001</v>
      </c>
    </row>
    <row r="7874" spans="4:5" x14ac:dyDescent="0.25">
      <c r="D7874" s="31">
        <v>-844.13300000000004</v>
      </c>
      <c r="E7874" s="28">
        <v>519.69399999999996</v>
      </c>
    </row>
    <row r="7875" spans="4:5" x14ac:dyDescent="0.25">
      <c r="D7875" s="31">
        <v>-844.11699999999996</v>
      </c>
      <c r="E7875" s="28">
        <v>519.721</v>
      </c>
    </row>
    <row r="7876" spans="4:5" x14ac:dyDescent="0.25">
      <c r="D7876" s="31">
        <v>-844.101</v>
      </c>
      <c r="E7876" s="28">
        <v>519.74699999999996</v>
      </c>
    </row>
    <row r="7877" spans="4:5" x14ac:dyDescent="0.25">
      <c r="D7877" s="31">
        <v>-844.08500000000004</v>
      </c>
      <c r="E7877" s="28">
        <v>519.77300000000002</v>
      </c>
    </row>
    <row r="7878" spans="4:5" x14ac:dyDescent="0.25">
      <c r="D7878" s="31">
        <v>-844.06899999999996</v>
      </c>
      <c r="E7878" s="28">
        <v>519.79999999999995</v>
      </c>
    </row>
    <row r="7879" spans="4:5" x14ac:dyDescent="0.25">
      <c r="D7879" s="31">
        <v>-844.053</v>
      </c>
      <c r="E7879" s="28">
        <v>519.82600000000002</v>
      </c>
    </row>
    <row r="7880" spans="4:5" x14ac:dyDescent="0.25">
      <c r="D7880" s="31">
        <v>-844.03700000000003</v>
      </c>
      <c r="E7880" s="28">
        <v>519.85199999999998</v>
      </c>
    </row>
    <row r="7881" spans="4:5" x14ac:dyDescent="0.25">
      <c r="D7881" s="31">
        <v>-844.02099999999996</v>
      </c>
      <c r="E7881" s="28">
        <v>519.87800000000004</v>
      </c>
    </row>
    <row r="7882" spans="4:5" x14ac:dyDescent="0.25">
      <c r="D7882" s="31">
        <v>-844.005</v>
      </c>
      <c r="E7882" s="28">
        <v>519.904</v>
      </c>
    </row>
    <row r="7883" spans="4:5" x14ac:dyDescent="0.25">
      <c r="D7883" s="31">
        <v>-843.98900000000003</v>
      </c>
      <c r="E7883" s="28">
        <v>519.93100000000004</v>
      </c>
    </row>
    <row r="7884" spans="4:5" x14ac:dyDescent="0.25">
      <c r="D7884" s="31">
        <v>-843.97299999999996</v>
      </c>
      <c r="E7884" s="28">
        <v>519.95699999999999</v>
      </c>
    </row>
    <row r="7885" spans="4:5" x14ac:dyDescent="0.25">
      <c r="D7885" s="31">
        <v>-843.95699999999999</v>
      </c>
      <c r="E7885" s="28">
        <v>519.98299999999995</v>
      </c>
    </row>
    <row r="7886" spans="4:5" x14ac:dyDescent="0.25">
      <c r="D7886" s="31">
        <v>-843.94100000000003</v>
      </c>
      <c r="E7886" s="28">
        <v>520.00900000000001</v>
      </c>
    </row>
    <row r="7887" spans="4:5" x14ac:dyDescent="0.25">
      <c r="D7887" s="31">
        <v>-843.92499999999995</v>
      </c>
      <c r="E7887" s="28">
        <v>520.03499999999997</v>
      </c>
    </row>
    <row r="7888" spans="4:5" x14ac:dyDescent="0.25">
      <c r="D7888" s="31">
        <v>-843.90899999999999</v>
      </c>
      <c r="E7888" s="28">
        <v>520.06100000000004</v>
      </c>
    </row>
    <row r="7889" spans="4:5" x14ac:dyDescent="0.25">
      <c r="D7889" s="31">
        <v>-843.89300000000003</v>
      </c>
      <c r="E7889" s="28">
        <v>520.08699999999999</v>
      </c>
    </row>
    <row r="7890" spans="4:5" x14ac:dyDescent="0.25">
      <c r="D7890" s="31">
        <v>-843.87699999999995</v>
      </c>
      <c r="E7890" s="28">
        <v>520.11300000000006</v>
      </c>
    </row>
    <row r="7891" spans="4:5" x14ac:dyDescent="0.25">
      <c r="D7891" s="31">
        <v>-843.86099999999999</v>
      </c>
      <c r="E7891" s="28">
        <v>520.13800000000003</v>
      </c>
    </row>
    <row r="7892" spans="4:5" x14ac:dyDescent="0.25">
      <c r="D7892" s="31">
        <v>-843.84500000000003</v>
      </c>
      <c r="E7892" s="28">
        <v>520.16399999999999</v>
      </c>
    </row>
    <row r="7893" spans="4:5" x14ac:dyDescent="0.25">
      <c r="D7893" s="31">
        <v>-843.82899999999995</v>
      </c>
      <c r="E7893" s="28">
        <v>520.19000000000005</v>
      </c>
    </row>
    <row r="7894" spans="4:5" x14ac:dyDescent="0.25">
      <c r="D7894" s="31">
        <v>-843.81299999999999</v>
      </c>
      <c r="E7894" s="28">
        <v>520.21600000000001</v>
      </c>
    </row>
    <row r="7895" spans="4:5" x14ac:dyDescent="0.25">
      <c r="D7895" s="31">
        <v>-843.79700000000003</v>
      </c>
      <c r="E7895" s="28">
        <v>520.24199999999996</v>
      </c>
    </row>
    <row r="7896" spans="4:5" x14ac:dyDescent="0.25">
      <c r="D7896" s="31">
        <v>-843.78099999999995</v>
      </c>
      <c r="E7896" s="28">
        <v>520.26700000000005</v>
      </c>
    </row>
    <row r="7897" spans="4:5" x14ac:dyDescent="0.25">
      <c r="D7897" s="31">
        <v>-843.76499999999999</v>
      </c>
      <c r="E7897" s="28">
        <v>520.29300000000001</v>
      </c>
    </row>
    <row r="7898" spans="4:5" x14ac:dyDescent="0.25">
      <c r="D7898" s="31">
        <v>-843.74900000000002</v>
      </c>
      <c r="E7898" s="28">
        <v>520.31899999999996</v>
      </c>
    </row>
    <row r="7899" spans="4:5" x14ac:dyDescent="0.25">
      <c r="D7899" s="31">
        <v>-843.73299999999995</v>
      </c>
      <c r="E7899" s="28">
        <v>520.34400000000005</v>
      </c>
    </row>
    <row r="7900" spans="4:5" x14ac:dyDescent="0.25">
      <c r="D7900" s="31">
        <v>-843.71699999999998</v>
      </c>
      <c r="E7900" s="28">
        <v>520.37</v>
      </c>
    </row>
    <row r="7901" spans="4:5" x14ac:dyDescent="0.25">
      <c r="D7901" s="31">
        <v>-843.70100000000002</v>
      </c>
      <c r="E7901" s="28">
        <v>520.39599999999996</v>
      </c>
    </row>
    <row r="7902" spans="4:5" x14ac:dyDescent="0.25">
      <c r="D7902" s="31">
        <v>-843.68499999999995</v>
      </c>
      <c r="E7902" s="28">
        <v>520.42100000000005</v>
      </c>
    </row>
    <row r="7903" spans="4:5" x14ac:dyDescent="0.25">
      <c r="D7903" s="31">
        <v>-843.66899999999998</v>
      </c>
      <c r="E7903" s="28">
        <v>520.447</v>
      </c>
    </row>
    <row r="7904" spans="4:5" x14ac:dyDescent="0.25">
      <c r="D7904" s="31">
        <v>-843.65300000000002</v>
      </c>
      <c r="E7904" s="28">
        <v>520.47199999999998</v>
      </c>
    </row>
    <row r="7905" spans="4:5" x14ac:dyDescent="0.25">
      <c r="D7905" s="31">
        <v>-843.63699999999994</v>
      </c>
      <c r="E7905" s="28">
        <v>520.49800000000005</v>
      </c>
    </row>
    <row r="7906" spans="4:5" x14ac:dyDescent="0.25">
      <c r="D7906" s="31">
        <v>-843.62099999999998</v>
      </c>
      <c r="E7906" s="28">
        <v>520.52300000000002</v>
      </c>
    </row>
    <row r="7907" spans="4:5" x14ac:dyDescent="0.25">
      <c r="D7907" s="31">
        <v>-843.60500000000002</v>
      </c>
      <c r="E7907" s="28">
        <v>520.548</v>
      </c>
    </row>
    <row r="7908" spans="4:5" x14ac:dyDescent="0.25">
      <c r="D7908" s="31">
        <v>-843.58900000000006</v>
      </c>
      <c r="E7908" s="28">
        <v>520.57399999999996</v>
      </c>
    </row>
    <row r="7909" spans="4:5" x14ac:dyDescent="0.25">
      <c r="D7909" s="31">
        <v>-843.57299999999998</v>
      </c>
      <c r="E7909" s="28">
        <v>520.59900000000005</v>
      </c>
    </row>
    <row r="7910" spans="4:5" x14ac:dyDescent="0.25">
      <c r="D7910" s="31">
        <v>-843.55700000000002</v>
      </c>
      <c r="E7910" s="28">
        <v>520.62400000000002</v>
      </c>
    </row>
    <row r="7911" spans="4:5" x14ac:dyDescent="0.25">
      <c r="D7911" s="31">
        <v>-843.54200000000003</v>
      </c>
      <c r="E7911" s="28">
        <v>520.65</v>
      </c>
    </row>
    <row r="7912" spans="4:5" x14ac:dyDescent="0.25">
      <c r="D7912" s="31">
        <v>-843.52599999999995</v>
      </c>
      <c r="E7912" s="28">
        <v>520.67499999999995</v>
      </c>
    </row>
    <row r="7913" spans="4:5" x14ac:dyDescent="0.25">
      <c r="D7913" s="31">
        <v>-843.51</v>
      </c>
      <c r="E7913" s="28">
        <v>520.70000000000005</v>
      </c>
    </row>
    <row r="7914" spans="4:5" x14ac:dyDescent="0.25">
      <c r="D7914" s="31">
        <v>-843.49400000000003</v>
      </c>
      <c r="E7914" s="28">
        <v>520.72500000000002</v>
      </c>
    </row>
    <row r="7915" spans="4:5" x14ac:dyDescent="0.25">
      <c r="D7915" s="31">
        <v>-843.47799999999995</v>
      </c>
      <c r="E7915" s="28">
        <v>520.75</v>
      </c>
    </row>
    <row r="7916" spans="4:5" x14ac:dyDescent="0.25">
      <c r="D7916" s="31">
        <v>-843.46199999999999</v>
      </c>
      <c r="E7916" s="28">
        <v>520.77599999999995</v>
      </c>
    </row>
    <row r="7917" spans="4:5" x14ac:dyDescent="0.25">
      <c r="D7917" s="31">
        <v>-843.44600000000003</v>
      </c>
      <c r="E7917" s="28">
        <v>520.80100000000004</v>
      </c>
    </row>
    <row r="7918" spans="4:5" x14ac:dyDescent="0.25">
      <c r="D7918" s="31">
        <v>-843.43</v>
      </c>
      <c r="E7918" s="28">
        <v>520.82600000000002</v>
      </c>
    </row>
    <row r="7919" spans="4:5" x14ac:dyDescent="0.25">
      <c r="D7919" s="31">
        <v>-843.41399999999999</v>
      </c>
      <c r="E7919" s="28">
        <v>520.851</v>
      </c>
    </row>
    <row r="7920" spans="4:5" x14ac:dyDescent="0.25">
      <c r="D7920" s="31">
        <v>-843.39800000000002</v>
      </c>
      <c r="E7920" s="28">
        <v>520.87599999999998</v>
      </c>
    </row>
    <row r="7921" spans="4:5" x14ac:dyDescent="0.25">
      <c r="D7921" s="31">
        <v>-843.38199999999995</v>
      </c>
      <c r="E7921" s="28">
        <v>520.90099999999995</v>
      </c>
    </row>
    <row r="7922" spans="4:5" x14ac:dyDescent="0.25">
      <c r="D7922" s="31">
        <v>-843.36599999999999</v>
      </c>
      <c r="E7922" s="28">
        <v>520.92600000000004</v>
      </c>
    </row>
    <row r="7923" spans="4:5" x14ac:dyDescent="0.25">
      <c r="D7923" s="31">
        <v>-843.35</v>
      </c>
      <c r="E7923" s="28">
        <v>520.95000000000005</v>
      </c>
    </row>
    <row r="7924" spans="4:5" x14ac:dyDescent="0.25">
      <c r="D7924" s="31">
        <v>-843.33399999999995</v>
      </c>
      <c r="E7924" s="28">
        <v>520.97500000000002</v>
      </c>
    </row>
    <row r="7925" spans="4:5" x14ac:dyDescent="0.25">
      <c r="D7925" s="31">
        <v>-843.31799999999998</v>
      </c>
      <c r="E7925" s="28">
        <v>521</v>
      </c>
    </row>
    <row r="7926" spans="4:5" x14ac:dyDescent="0.25">
      <c r="D7926" s="31">
        <v>-843.30200000000002</v>
      </c>
      <c r="E7926" s="28">
        <v>521.02499999999998</v>
      </c>
    </row>
    <row r="7927" spans="4:5" x14ac:dyDescent="0.25">
      <c r="D7927" s="31">
        <v>-843.28599999999994</v>
      </c>
      <c r="E7927" s="28">
        <v>521.04999999999995</v>
      </c>
    </row>
    <row r="7928" spans="4:5" x14ac:dyDescent="0.25">
      <c r="D7928" s="31">
        <v>-843.27</v>
      </c>
      <c r="E7928" s="28">
        <v>521.07399999999996</v>
      </c>
    </row>
    <row r="7929" spans="4:5" x14ac:dyDescent="0.25">
      <c r="D7929" s="31">
        <v>-843.25400000000002</v>
      </c>
      <c r="E7929" s="28">
        <v>521.09900000000005</v>
      </c>
    </row>
    <row r="7930" spans="4:5" x14ac:dyDescent="0.25">
      <c r="D7930" s="31">
        <v>-843.23800000000006</v>
      </c>
      <c r="E7930" s="28">
        <v>521.12400000000002</v>
      </c>
    </row>
    <row r="7931" spans="4:5" x14ac:dyDescent="0.25">
      <c r="D7931" s="31">
        <v>-843.22199999999998</v>
      </c>
      <c r="E7931" s="28">
        <v>521.149</v>
      </c>
    </row>
    <row r="7932" spans="4:5" x14ac:dyDescent="0.25">
      <c r="D7932" s="31">
        <v>-843.20600000000002</v>
      </c>
      <c r="E7932" s="28">
        <v>521.173</v>
      </c>
    </row>
    <row r="7933" spans="4:5" x14ac:dyDescent="0.25">
      <c r="D7933" s="31">
        <v>-843.19</v>
      </c>
      <c r="E7933" s="28">
        <v>521.19799999999998</v>
      </c>
    </row>
    <row r="7934" spans="4:5" x14ac:dyDescent="0.25">
      <c r="D7934" s="31">
        <v>-843.17399999999998</v>
      </c>
      <c r="E7934" s="28">
        <v>521.22199999999998</v>
      </c>
    </row>
    <row r="7935" spans="4:5" x14ac:dyDescent="0.25">
      <c r="D7935" s="31">
        <v>-843.15800000000002</v>
      </c>
      <c r="E7935" s="28">
        <v>521.24699999999996</v>
      </c>
    </row>
    <row r="7936" spans="4:5" x14ac:dyDescent="0.25">
      <c r="D7936" s="31">
        <v>-843.14200000000005</v>
      </c>
      <c r="E7936" s="28">
        <v>521.27099999999996</v>
      </c>
    </row>
    <row r="7937" spans="4:5" x14ac:dyDescent="0.25">
      <c r="D7937" s="31">
        <v>-843.12599999999998</v>
      </c>
      <c r="E7937" s="28">
        <v>521.29600000000005</v>
      </c>
    </row>
    <row r="7938" spans="4:5" x14ac:dyDescent="0.25">
      <c r="D7938" s="31">
        <v>-843.11</v>
      </c>
      <c r="E7938" s="28">
        <v>521.32000000000005</v>
      </c>
    </row>
    <row r="7939" spans="4:5" x14ac:dyDescent="0.25">
      <c r="D7939" s="31">
        <v>-843.09400000000005</v>
      </c>
      <c r="E7939" s="28">
        <v>521.34500000000003</v>
      </c>
    </row>
    <row r="7940" spans="4:5" x14ac:dyDescent="0.25">
      <c r="D7940" s="31">
        <v>-843.07799999999997</v>
      </c>
      <c r="E7940" s="28">
        <v>521.36900000000003</v>
      </c>
    </row>
    <row r="7941" spans="4:5" x14ac:dyDescent="0.25">
      <c r="D7941" s="31">
        <v>-843.06200000000001</v>
      </c>
      <c r="E7941" s="28">
        <v>521.39300000000003</v>
      </c>
    </row>
    <row r="7942" spans="4:5" x14ac:dyDescent="0.25">
      <c r="D7942" s="31">
        <v>-843.04600000000005</v>
      </c>
      <c r="E7942" s="28">
        <v>521.41800000000001</v>
      </c>
    </row>
    <row r="7943" spans="4:5" x14ac:dyDescent="0.25">
      <c r="D7943" s="31">
        <v>-843.03</v>
      </c>
      <c r="E7943" s="28">
        <v>521.44200000000001</v>
      </c>
    </row>
    <row r="7944" spans="4:5" x14ac:dyDescent="0.25">
      <c r="D7944" s="31">
        <v>-843.01400000000001</v>
      </c>
      <c r="E7944" s="28">
        <v>521.46600000000001</v>
      </c>
    </row>
    <row r="7945" spans="4:5" x14ac:dyDescent="0.25">
      <c r="D7945" s="31">
        <v>-842.99800000000005</v>
      </c>
      <c r="E7945" s="28">
        <v>521.49</v>
      </c>
    </row>
    <row r="7946" spans="4:5" x14ac:dyDescent="0.25">
      <c r="D7946" s="31">
        <v>-842.98199999999997</v>
      </c>
      <c r="E7946" s="28">
        <v>521.51499999999999</v>
      </c>
    </row>
    <row r="7947" spans="4:5" x14ac:dyDescent="0.25">
      <c r="D7947" s="31">
        <v>-842.96600000000001</v>
      </c>
      <c r="E7947" s="28">
        <v>521.53899999999999</v>
      </c>
    </row>
    <row r="7948" spans="4:5" x14ac:dyDescent="0.25">
      <c r="D7948" s="31">
        <v>-842.95</v>
      </c>
      <c r="E7948" s="28">
        <v>521.56299999999999</v>
      </c>
    </row>
    <row r="7949" spans="4:5" x14ac:dyDescent="0.25">
      <c r="D7949" s="31">
        <v>-842.93399999999997</v>
      </c>
      <c r="E7949" s="28">
        <v>521.58699999999999</v>
      </c>
    </row>
    <row r="7950" spans="4:5" x14ac:dyDescent="0.25">
      <c r="D7950" s="31">
        <v>-842.91800000000001</v>
      </c>
      <c r="E7950" s="28">
        <v>521.61099999999999</v>
      </c>
    </row>
    <row r="7951" spans="4:5" x14ac:dyDescent="0.25">
      <c r="D7951" s="31">
        <v>-842.90200000000004</v>
      </c>
      <c r="E7951" s="28">
        <v>521.63499999999999</v>
      </c>
    </row>
    <row r="7952" spans="4:5" x14ac:dyDescent="0.25">
      <c r="D7952" s="31">
        <v>-842.88599999999997</v>
      </c>
      <c r="E7952" s="28">
        <v>521.65899999999999</v>
      </c>
    </row>
    <row r="7953" spans="4:5" x14ac:dyDescent="0.25">
      <c r="D7953" s="31">
        <v>-842.87</v>
      </c>
      <c r="E7953" s="28">
        <v>521.68299999999999</v>
      </c>
    </row>
    <row r="7954" spans="4:5" x14ac:dyDescent="0.25">
      <c r="D7954" s="31">
        <v>-842.85400000000004</v>
      </c>
      <c r="E7954" s="28">
        <v>521.70699999999999</v>
      </c>
    </row>
    <row r="7955" spans="4:5" x14ac:dyDescent="0.25">
      <c r="D7955" s="31">
        <v>-842.83799999999997</v>
      </c>
      <c r="E7955" s="28">
        <v>521.73099999999999</v>
      </c>
    </row>
    <row r="7956" spans="4:5" x14ac:dyDescent="0.25">
      <c r="D7956" s="31">
        <v>-842.822</v>
      </c>
      <c r="E7956" s="28">
        <v>521.755</v>
      </c>
    </row>
    <row r="7957" spans="4:5" x14ac:dyDescent="0.25">
      <c r="D7957" s="31">
        <v>-842.80600000000004</v>
      </c>
      <c r="E7957" s="28">
        <v>521.779</v>
      </c>
    </row>
    <row r="7958" spans="4:5" x14ac:dyDescent="0.25">
      <c r="D7958" s="31">
        <v>-842.79</v>
      </c>
      <c r="E7958" s="28">
        <v>521.80200000000002</v>
      </c>
    </row>
    <row r="7959" spans="4:5" x14ac:dyDescent="0.25">
      <c r="D7959" s="31">
        <v>-842.774</v>
      </c>
      <c r="E7959" s="28">
        <v>521.82600000000002</v>
      </c>
    </row>
    <row r="7960" spans="4:5" x14ac:dyDescent="0.25">
      <c r="D7960" s="31">
        <v>-842.75800000000004</v>
      </c>
      <c r="E7960" s="28">
        <v>521.85</v>
      </c>
    </row>
    <row r="7961" spans="4:5" x14ac:dyDescent="0.25">
      <c r="D7961" s="31">
        <v>-842.74199999999996</v>
      </c>
      <c r="E7961" s="28">
        <v>521.87400000000002</v>
      </c>
    </row>
    <row r="7962" spans="4:5" x14ac:dyDescent="0.25">
      <c r="D7962" s="31">
        <v>-842.726</v>
      </c>
      <c r="E7962" s="28">
        <v>521.89700000000005</v>
      </c>
    </row>
    <row r="7963" spans="4:5" x14ac:dyDescent="0.25">
      <c r="D7963" s="31">
        <v>-842.71</v>
      </c>
      <c r="E7963" s="28">
        <v>521.92100000000005</v>
      </c>
    </row>
    <row r="7964" spans="4:5" x14ac:dyDescent="0.25">
      <c r="D7964" s="31">
        <v>-842.69399999999996</v>
      </c>
      <c r="E7964" s="28">
        <v>521.94500000000005</v>
      </c>
    </row>
    <row r="7965" spans="4:5" x14ac:dyDescent="0.25">
      <c r="D7965" s="31">
        <v>-842.678</v>
      </c>
      <c r="E7965" s="28">
        <v>521.96799999999996</v>
      </c>
    </row>
    <row r="7966" spans="4:5" x14ac:dyDescent="0.25">
      <c r="D7966" s="31">
        <v>-842.66200000000003</v>
      </c>
      <c r="E7966" s="28">
        <v>521.99199999999996</v>
      </c>
    </row>
    <row r="7967" spans="4:5" x14ac:dyDescent="0.25">
      <c r="D7967" s="31">
        <v>-842.64599999999996</v>
      </c>
      <c r="E7967" s="28">
        <v>522.01599999999996</v>
      </c>
    </row>
    <row r="7968" spans="4:5" x14ac:dyDescent="0.25">
      <c r="D7968" s="31">
        <v>-842.63</v>
      </c>
      <c r="E7968" s="28">
        <v>522.03899999999999</v>
      </c>
    </row>
    <row r="7969" spans="4:5" x14ac:dyDescent="0.25">
      <c r="D7969" s="31">
        <v>-842.61400000000003</v>
      </c>
      <c r="E7969" s="28">
        <v>522.06200000000001</v>
      </c>
    </row>
    <row r="7970" spans="4:5" x14ac:dyDescent="0.25">
      <c r="D7970" s="31">
        <v>-842.59799999999996</v>
      </c>
      <c r="E7970" s="28">
        <v>522.08600000000001</v>
      </c>
    </row>
    <row r="7971" spans="4:5" x14ac:dyDescent="0.25">
      <c r="D7971" s="31">
        <v>-842.58199999999999</v>
      </c>
      <c r="E7971" s="28">
        <v>522.10900000000004</v>
      </c>
    </row>
    <row r="7972" spans="4:5" x14ac:dyDescent="0.25">
      <c r="D7972" s="31">
        <v>-842.56600000000003</v>
      </c>
      <c r="E7972" s="28">
        <v>522.13300000000004</v>
      </c>
    </row>
    <row r="7973" spans="4:5" x14ac:dyDescent="0.25">
      <c r="D7973" s="31">
        <v>-842.55</v>
      </c>
      <c r="E7973" s="28">
        <v>522.15599999999995</v>
      </c>
    </row>
    <row r="7974" spans="4:5" x14ac:dyDescent="0.25">
      <c r="D7974" s="31">
        <v>-842.53399999999999</v>
      </c>
      <c r="E7974" s="28">
        <v>522.17899999999997</v>
      </c>
    </row>
    <row r="7975" spans="4:5" x14ac:dyDescent="0.25">
      <c r="D7975" s="31">
        <v>-842.51800000000003</v>
      </c>
      <c r="E7975" s="28">
        <v>522.20299999999997</v>
      </c>
    </row>
    <row r="7976" spans="4:5" x14ac:dyDescent="0.25">
      <c r="D7976" s="31">
        <v>-842.50199999999995</v>
      </c>
      <c r="E7976" s="28">
        <v>522.226</v>
      </c>
    </row>
    <row r="7977" spans="4:5" x14ac:dyDescent="0.25">
      <c r="D7977" s="31">
        <v>-842.48599999999999</v>
      </c>
      <c r="E7977" s="28">
        <v>522.24900000000002</v>
      </c>
    </row>
    <row r="7978" spans="4:5" x14ac:dyDescent="0.25">
      <c r="D7978" s="31">
        <v>-842.47</v>
      </c>
      <c r="E7978" s="28">
        <v>522.27200000000005</v>
      </c>
    </row>
    <row r="7979" spans="4:5" x14ac:dyDescent="0.25">
      <c r="D7979" s="31">
        <v>-842.45399999999995</v>
      </c>
      <c r="E7979" s="28">
        <v>522.29600000000005</v>
      </c>
    </row>
    <row r="7980" spans="4:5" x14ac:dyDescent="0.25">
      <c r="D7980" s="31">
        <v>-842.43799999999999</v>
      </c>
      <c r="E7980" s="28">
        <v>522.31899999999996</v>
      </c>
    </row>
    <row r="7981" spans="4:5" x14ac:dyDescent="0.25">
      <c r="D7981" s="31">
        <v>-842.42200000000003</v>
      </c>
      <c r="E7981" s="28">
        <v>522.34199999999998</v>
      </c>
    </row>
    <row r="7982" spans="4:5" x14ac:dyDescent="0.25">
      <c r="D7982" s="31">
        <v>-842.40599999999995</v>
      </c>
      <c r="E7982" s="28">
        <v>522.36500000000001</v>
      </c>
    </row>
    <row r="7983" spans="4:5" x14ac:dyDescent="0.25">
      <c r="D7983" s="31">
        <v>-842.39</v>
      </c>
      <c r="E7983" s="28">
        <v>522.38800000000003</v>
      </c>
    </row>
    <row r="7984" spans="4:5" x14ac:dyDescent="0.25">
      <c r="D7984" s="31">
        <v>-842.37400000000002</v>
      </c>
      <c r="E7984" s="28">
        <v>522.41099999999994</v>
      </c>
    </row>
    <row r="7985" spans="4:5" x14ac:dyDescent="0.25">
      <c r="D7985" s="31">
        <v>-842.35799999999995</v>
      </c>
      <c r="E7985" s="28">
        <v>522.43399999999997</v>
      </c>
    </row>
    <row r="7986" spans="4:5" x14ac:dyDescent="0.25">
      <c r="D7986" s="31">
        <v>-842.34199999999998</v>
      </c>
      <c r="E7986" s="28">
        <v>522.45699999999999</v>
      </c>
    </row>
    <row r="7987" spans="4:5" x14ac:dyDescent="0.25">
      <c r="D7987" s="31">
        <v>-842.32600000000002</v>
      </c>
      <c r="E7987" s="28">
        <v>522.48</v>
      </c>
    </row>
    <row r="7988" spans="4:5" x14ac:dyDescent="0.25">
      <c r="D7988" s="31">
        <v>-842.31</v>
      </c>
      <c r="E7988" s="28">
        <v>522.50300000000004</v>
      </c>
    </row>
    <row r="7989" spans="4:5" x14ac:dyDescent="0.25">
      <c r="D7989" s="31">
        <v>-842.29399999999998</v>
      </c>
      <c r="E7989" s="28">
        <v>522.52599999999995</v>
      </c>
    </row>
    <row r="7990" spans="4:5" x14ac:dyDescent="0.25">
      <c r="D7990" s="31">
        <v>-842.27800000000002</v>
      </c>
      <c r="E7990" s="28">
        <v>522.548</v>
      </c>
    </row>
    <row r="7991" spans="4:5" x14ac:dyDescent="0.25">
      <c r="D7991" s="31">
        <v>-842.26199999999994</v>
      </c>
      <c r="E7991" s="28">
        <v>522.57100000000003</v>
      </c>
    </row>
    <row r="7992" spans="4:5" x14ac:dyDescent="0.25">
      <c r="D7992" s="31">
        <v>-842.24599999999998</v>
      </c>
      <c r="E7992" s="28">
        <v>522.59400000000005</v>
      </c>
    </row>
    <row r="7993" spans="4:5" x14ac:dyDescent="0.25">
      <c r="D7993" s="31">
        <v>-842.23</v>
      </c>
      <c r="E7993" s="28">
        <v>522.61699999999996</v>
      </c>
    </row>
    <row r="7994" spans="4:5" x14ac:dyDescent="0.25">
      <c r="D7994" s="31">
        <v>-842.21400000000006</v>
      </c>
      <c r="E7994" s="28">
        <v>522.63900000000001</v>
      </c>
    </row>
    <row r="7995" spans="4:5" x14ac:dyDescent="0.25">
      <c r="D7995" s="31">
        <v>-842.19799999999998</v>
      </c>
      <c r="E7995" s="28">
        <v>522.66200000000003</v>
      </c>
    </row>
    <row r="7996" spans="4:5" x14ac:dyDescent="0.25">
      <c r="D7996" s="31">
        <v>-842.18200000000002</v>
      </c>
      <c r="E7996" s="28">
        <v>522.68499999999995</v>
      </c>
    </row>
    <row r="7997" spans="4:5" x14ac:dyDescent="0.25">
      <c r="D7997" s="31">
        <v>-842.16600000000005</v>
      </c>
      <c r="E7997" s="28">
        <v>522.70699999999999</v>
      </c>
    </row>
    <row r="7998" spans="4:5" x14ac:dyDescent="0.25">
      <c r="D7998" s="31">
        <v>-842.15</v>
      </c>
      <c r="E7998" s="28">
        <v>522.73</v>
      </c>
    </row>
    <row r="7999" spans="4:5" x14ac:dyDescent="0.25">
      <c r="D7999" s="31">
        <v>-842.13400000000001</v>
      </c>
      <c r="E7999" s="28">
        <v>522.75199999999995</v>
      </c>
    </row>
    <row r="8000" spans="4:5" x14ac:dyDescent="0.25">
      <c r="D8000" s="31">
        <v>-842.11800000000005</v>
      </c>
      <c r="E8000" s="28">
        <v>522.77499999999998</v>
      </c>
    </row>
    <row r="8001" spans="4:5" x14ac:dyDescent="0.25">
      <c r="D8001" s="31">
        <v>-842.10199999999998</v>
      </c>
      <c r="E8001" s="28">
        <v>522.79700000000003</v>
      </c>
    </row>
    <row r="8002" spans="4:5" x14ac:dyDescent="0.25">
      <c r="D8002" s="31">
        <v>-842.08600000000001</v>
      </c>
      <c r="E8002" s="28">
        <v>522.82000000000005</v>
      </c>
    </row>
    <row r="8003" spans="4:5" x14ac:dyDescent="0.25">
      <c r="D8003" s="31">
        <v>-842.07</v>
      </c>
      <c r="E8003" s="28">
        <v>522.84199999999998</v>
      </c>
    </row>
    <row r="8004" spans="4:5" x14ac:dyDescent="0.25">
      <c r="D8004" s="31">
        <v>-842.05399999999997</v>
      </c>
      <c r="E8004" s="28">
        <v>522.86500000000001</v>
      </c>
    </row>
    <row r="8005" spans="4:5" x14ac:dyDescent="0.25">
      <c r="D8005" s="31">
        <v>-842.03800000000001</v>
      </c>
      <c r="E8005" s="28">
        <v>522.88699999999994</v>
      </c>
    </row>
    <row r="8006" spans="4:5" x14ac:dyDescent="0.25">
      <c r="D8006" s="31">
        <v>-842.02200000000005</v>
      </c>
      <c r="E8006" s="28">
        <v>522.90899999999999</v>
      </c>
    </row>
    <row r="8007" spans="4:5" x14ac:dyDescent="0.25">
      <c r="D8007" s="31">
        <v>-842.00599999999997</v>
      </c>
      <c r="E8007" s="28">
        <v>522.93200000000002</v>
      </c>
    </row>
    <row r="8008" spans="4:5" x14ac:dyDescent="0.25">
      <c r="D8008" s="31">
        <v>-841.99</v>
      </c>
      <c r="E8008" s="28">
        <v>522.95399999999995</v>
      </c>
    </row>
    <row r="8009" spans="4:5" x14ac:dyDescent="0.25">
      <c r="D8009" s="31">
        <v>-841.97400000000005</v>
      </c>
      <c r="E8009" s="28">
        <v>522.976</v>
      </c>
    </row>
    <row r="8010" spans="4:5" x14ac:dyDescent="0.25">
      <c r="D8010" s="31">
        <v>-841.95799999999997</v>
      </c>
      <c r="E8010" s="28">
        <v>522.99800000000005</v>
      </c>
    </row>
    <row r="8011" spans="4:5" x14ac:dyDescent="0.25">
      <c r="D8011" s="31">
        <v>-841.94200000000001</v>
      </c>
      <c r="E8011" s="28">
        <v>523.02099999999996</v>
      </c>
    </row>
    <row r="8012" spans="4:5" x14ac:dyDescent="0.25">
      <c r="D8012" s="31">
        <v>-841.92600000000004</v>
      </c>
      <c r="E8012" s="28">
        <v>523.04300000000001</v>
      </c>
    </row>
    <row r="8013" spans="4:5" x14ac:dyDescent="0.25">
      <c r="D8013" s="31">
        <v>-841.91</v>
      </c>
      <c r="E8013" s="28">
        <v>523.06500000000005</v>
      </c>
    </row>
    <row r="8014" spans="4:5" x14ac:dyDescent="0.25">
      <c r="D8014" s="31">
        <v>-841.89400000000001</v>
      </c>
      <c r="E8014" s="28">
        <v>523.08699999999999</v>
      </c>
    </row>
    <row r="8015" spans="4:5" x14ac:dyDescent="0.25">
      <c r="D8015" s="31">
        <v>-841.87800000000004</v>
      </c>
      <c r="E8015" s="28">
        <v>523.10900000000004</v>
      </c>
    </row>
    <row r="8016" spans="4:5" x14ac:dyDescent="0.25">
      <c r="D8016" s="31">
        <v>-841.86199999999997</v>
      </c>
      <c r="E8016" s="28">
        <v>523.13099999999997</v>
      </c>
    </row>
    <row r="8017" spans="4:5" x14ac:dyDescent="0.25">
      <c r="D8017" s="31">
        <v>-841.846</v>
      </c>
      <c r="E8017" s="28">
        <v>523.15300000000002</v>
      </c>
    </row>
    <row r="8018" spans="4:5" x14ac:dyDescent="0.25">
      <c r="D8018" s="31">
        <v>-841.83</v>
      </c>
      <c r="E8018" s="28">
        <v>523.17499999999995</v>
      </c>
    </row>
    <row r="8019" spans="4:5" x14ac:dyDescent="0.25">
      <c r="D8019" s="31">
        <v>-841.81399999999996</v>
      </c>
      <c r="E8019" s="28">
        <v>523.197</v>
      </c>
    </row>
    <row r="8020" spans="4:5" x14ac:dyDescent="0.25">
      <c r="D8020" s="31">
        <v>-841.798</v>
      </c>
      <c r="E8020" s="28">
        <v>523.21900000000005</v>
      </c>
    </row>
    <row r="8021" spans="4:5" x14ac:dyDescent="0.25">
      <c r="D8021" s="31">
        <v>-841.78200000000004</v>
      </c>
      <c r="E8021" s="28">
        <v>523.24099999999999</v>
      </c>
    </row>
    <row r="8022" spans="4:5" x14ac:dyDescent="0.25">
      <c r="D8022" s="31">
        <v>-841.76599999999996</v>
      </c>
      <c r="E8022" s="28">
        <v>523.26199999999994</v>
      </c>
    </row>
    <row r="8023" spans="4:5" x14ac:dyDescent="0.25">
      <c r="D8023" s="31">
        <v>-841.75</v>
      </c>
      <c r="E8023" s="28">
        <v>523.28399999999999</v>
      </c>
    </row>
    <row r="8024" spans="4:5" x14ac:dyDescent="0.25">
      <c r="D8024" s="31">
        <v>-841.73400000000004</v>
      </c>
      <c r="E8024" s="28">
        <v>523.30600000000004</v>
      </c>
    </row>
    <row r="8025" spans="4:5" x14ac:dyDescent="0.25">
      <c r="D8025" s="31">
        <v>-841.71900000000005</v>
      </c>
      <c r="E8025" s="28">
        <v>523.32799999999997</v>
      </c>
    </row>
    <row r="8026" spans="4:5" x14ac:dyDescent="0.25">
      <c r="D8026" s="31">
        <v>-841.70299999999997</v>
      </c>
      <c r="E8026" s="28">
        <v>523.34900000000005</v>
      </c>
    </row>
    <row r="8027" spans="4:5" x14ac:dyDescent="0.25">
      <c r="D8027" s="31">
        <v>-841.68700000000001</v>
      </c>
      <c r="E8027" s="28">
        <v>523.37099999999998</v>
      </c>
    </row>
    <row r="8028" spans="4:5" x14ac:dyDescent="0.25">
      <c r="D8028" s="31">
        <v>-841.67100000000005</v>
      </c>
      <c r="E8028" s="28">
        <v>523.39300000000003</v>
      </c>
    </row>
    <row r="8029" spans="4:5" x14ac:dyDescent="0.25">
      <c r="D8029" s="31">
        <v>-841.65499999999997</v>
      </c>
      <c r="E8029" s="28">
        <v>523.41399999999999</v>
      </c>
    </row>
    <row r="8030" spans="4:5" x14ac:dyDescent="0.25">
      <c r="D8030" s="31">
        <v>-841.63900000000001</v>
      </c>
      <c r="E8030" s="28">
        <v>523.43600000000004</v>
      </c>
    </row>
    <row r="8031" spans="4:5" x14ac:dyDescent="0.25">
      <c r="D8031" s="31">
        <v>-841.62300000000005</v>
      </c>
      <c r="E8031" s="28">
        <v>523.45699999999999</v>
      </c>
    </row>
    <row r="8032" spans="4:5" x14ac:dyDescent="0.25">
      <c r="D8032" s="31">
        <v>-841.60699999999997</v>
      </c>
      <c r="E8032" s="28">
        <v>523.47900000000004</v>
      </c>
    </row>
    <row r="8033" spans="4:5" x14ac:dyDescent="0.25">
      <c r="D8033" s="31">
        <v>-841.59100000000001</v>
      </c>
      <c r="E8033" s="28">
        <v>523.5</v>
      </c>
    </row>
    <row r="8034" spans="4:5" x14ac:dyDescent="0.25">
      <c r="D8034" s="31">
        <v>-841.57500000000005</v>
      </c>
      <c r="E8034" s="28">
        <v>523.52200000000005</v>
      </c>
    </row>
    <row r="8035" spans="4:5" x14ac:dyDescent="0.25">
      <c r="D8035" s="31">
        <v>-841.55899999999997</v>
      </c>
      <c r="E8035" s="28">
        <v>523.54300000000001</v>
      </c>
    </row>
    <row r="8036" spans="4:5" x14ac:dyDescent="0.25">
      <c r="D8036" s="31">
        <v>-841.54300000000001</v>
      </c>
      <c r="E8036" s="28">
        <v>523.56500000000005</v>
      </c>
    </row>
    <row r="8037" spans="4:5" x14ac:dyDescent="0.25">
      <c r="D8037" s="31">
        <v>-841.52700000000004</v>
      </c>
      <c r="E8037" s="28">
        <v>523.58600000000001</v>
      </c>
    </row>
    <row r="8038" spans="4:5" x14ac:dyDescent="0.25">
      <c r="D8038" s="31">
        <v>-841.51099999999997</v>
      </c>
      <c r="E8038" s="28">
        <v>523.60699999999997</v>
      </c>
    </row>
    <row r="8039" spans="4:5" x14ac:dyDescent="0.25">
      <c r="D8039" s="31">
        <v>-841.495</v>
      </c>
      <c r="E8039" s="28">
        <v>523.62900000000002</v>
      </c>
    </row>
    <row r="8040" spans="4:5" x14ac:dyDescent="0.25">
      <c r="D8040" s="31">
        <v>-841.47900000000004</v>
      </c>
      <c r="E8040" s="28">
        <v>523.65</v>
      </c>
    </row>
    <row r="8041" spans="4:5" x14ac:dyDescent="0.25">
      <c r="D8041" s="31">
        <v>-841.46299999999997</v>
      </c>
      <c r="E8041" s="28">
        <v>523.67100000000005</v>
      </c>
    </row>
    <row r="8042" spans="4:5" x14ac:dyDescent="0.25">
      <c r="D8042" s="31">
        <v>-841.447</v>
      </c>
      <c r="E8042" s="28">
        <v>523.69200000000001</v>
      </c>
    </row>
    <row r="8043" spans="4:5" x14ac:dyDescent="0.25">
      <c r="D8043" s="31">
        <v>-841.43100000000004</v>
      </c>
      <c r="E8043" s="28">
        <v>523.71400000000006</v>
      </c>
    </row>
    <row r="8044" spans="4:5" x14ac:dyDescent="0.25">
      <c r="D8044" s="31">
        <v>-841.41499999999996</v>
      </c>
      <c r="E8044" s="28">
        <v>523.73500000000001</v>
      </c>
    </row>
    <row r="8045" spans="4:5" x14ac:dyDescent="0.25">
      <c r="D8045" s="31">
        <v>-841.399</v>
      </c>
      <c r="E8045" s="28">
        <v>523.75599999999997</v>
      </c>
    </row>
    <row r="8046" spans="4:5" x14ac:dyDescent="0.25">
      <c r="D8046" s="31">
        <v>-841.38300000000004</v>
      </c>
      <c r="E8046" s="28">
        <v>523.77700000000004</v>
      </c>
    </row>
    <row r="8047" spans="4:5" x14ac:dyDescent="0.25">
      <c r="D8047" s="31">
        <v>-841.36699999999996</v>
      </c>
      <c r="E8047" s="28">
        <v>523.798</v>
      </c>
    </row>
    <row r="8048" spans="4:5" x14ac:dyDescent="0.25">
      <c r="D8048" s="31">
        <v>-841.351</v>
      </c>
      <c r="E8048" s="28">
        <v>523.81899999999996</v>
      </c>
    </row>
    <row r="8049" spans="4:5" x14ac:dyDescent="0.25">
      <c r="D8049" s="31">
        <v>-841.33500000000004</v>
      </c>
      <c r="E8049" s="28">
        <v>523.84</v>
      </c>
    </row>
    <row r="8050" spans="4:5" x14ac:dyDescent="0.25">
      <c r="D8050" s="31">
        <v>-841.31899999999996</v>
      </c>
      <c r="E8050" s="28">
        <v>523.86099999999999</v>
      </c>
    </row>
    <row r="8051" spans="4:5" x14ac:dyDescent="0.25">
      <c r="D8051" s="31">
        <v>-841.303</v>
      </c>
      <c r="E8051" s="28">
        <v>523.88199999999995</v>
      </c>
    </row>
    <row r="8052" spans="4:5" x14ac:dyDescent="0.25">
      <c r="D8052" s="31">
        <v>-841.28700000000003</v>
      </c>
      <c r="E8052" s="28">
        <v>523.90300000000002</v>
      </c>
    </row>
    <row r="8053" spans="4:5" x14ac:dyDescent="0.25">
      <c r="D8053" s="31">
        <v>-841.27099999999996</v>
      </c>
      <c r="E8053" s="28">
        <v>523.92399999999998</v>
      </c>
    </row>
    <row r="8054" spans="4:5" x14ac:dyDescent="0.25">
      <c r="D8054" s="31">
        <v>-841.255</v>
      </c>
      <c r="E8054" s="28">
        <v>523.94500000000005</v>
      </c>
    </row>
    <row r="8055" spans="4:5" x14ac:dyDescent="0.25">
      <c r="D8055" s="31">
        <v>-841.23900000000003</v>
      </c>
      <c r="E8055" s="28">
        <v>523.96500000000003</v>
      </c>
    </row>
    <row r="8056" spans="4:5" x14ac:dyDescent="0.25">
      <c r="D8056" s="31">
        <v>-841.22299999999996</v>
      </c>
      <c r="E8056" s="28">
        <v>523.98599999999999</v>
      </c>
    </row>
    <row r="8057" spans="4:5" x14ac:dyDescent="0.25">
      <c r="D8057" s="31">
        <v>-841.20699999999999</v>
      </c>
      <c r="E8057" s="28">
        <v>524.00699999999995</v>
      </c>
    </row>
    <row r="8058" spans="4:5" x14ac:dyDescent="0.25">
      <c r="D8058" s="31">
        <v>-841.19100000000003</v>
      </c>
      <c r="E8058" s="28">
        <v>524.02800000000002</v>
      </c>
    </row>
    <row r="8059" spans="4:5" x14ac:dyDescent="0.25">
      <c r="D8059" s="31">
        <v>-841.17499999999995</v>
      </c>
      <c r="E8059" s="28">
        <v>524.048</v>
      </c>
    </row>
    <row r="8060" spans="4:5" x14ac:dyDescent="0.25">
      <c r="D8060" s="31">
        <v>-841.15899999999999</v>
      </c>
      <c r="E8060" s="28">
        <v>524.06899999999996</v>
      </c>
    </row>
    <row r="8061" spans="4:5" x14ac:dyDescent="0.25">
      <c r="D8061" s="31">
        <v>-841.14300000000003</v>
      </c>
      <c r="E8061" s="28">
        <v>524.08900000000006</v>
      </c>
    </row>
    <row r="8062" spans="4:5" x14ac:dyDescent="0.25">
      <c r="D8062" s="31">
        <v>-841.12699999999995</v>
      </c>
      <c r="E8062" s="28">
        <v>524.11</v>
      </c>
    </row>
    <row r="8063" spans="4:5" x14ac:dyDescent="0.25">
      <c r="D8063" s="31">
        <v>-841.11099999999999</v>
      </c>
      <c r="E8063" s="28">
        <v>524.13099999999997</v>
      </c>
    </row>
    <row r="8064" spans="4:5" x14ac:dyDescent="0.25">
      <c r="D8064" s="31">
        <v>-841.09500000000003</v>
      </c>
      <c r="E8064" s="28">
        <v>524.15099999999995</v>
      </c>
    </row>
    <row r="8065" spans="4:5" x14ac:dyDescent="0.25">
      <c r="D8065" s="31">
        <v>-841.07899999999995</v>
      </c>
      <c r="E8065" s="28">
        <v>524.17200000000003</v>
      </c>
    </row>
    <row r="8066" spans="4:5" x14ac:dyDescent="0.25">
      <c r="D8066" s="31">
        <v>-841.06299999999999</v>
      </c>
      <c r="E8066" s="28">
        <v>524.19200000000001</v>
      </c>
    </row>
    <row r="8067" spans="4:5" x14ac:dyDescent="0.25">
      <c r="D8067" s="31">
        <v>-841.04700000000003</v>
      </c>
      <c r="E8067" s="28">
        <v>524.21299999999997</v>
      </c>
    </row>
    <row r="8068" spans="4:5" x14ac:dyDescent="0.25">
      <c r="D8068" s="31">
        <v>-841.03099999999995</v>
      </c>
      <c r="E8068" s="28">
        <v>524.23299999999995</v>
      </c>
    </row>
    <row r="8069" spans="4:5" x14ac:dyDescent="0.25">
      <c r="D8069" s="31">
        <v>-841.01499999999999</v>
      </c>
      <c r="E8069" s="28">
        <v>524.25300000000004</v>
      </c>
    </row>
    <row r="8070" spans="4:5" x14ac:dyDescent="0.25">
      <c r="D8070" s="31">
        <v>-840.99900000000002</v>
      </c>
      <c r="E8070" s="28">
        <v>524.274</v>
      </c>
    </row>
    <row r="8071" spans="4:5" x14ac:dyDescent="0.25">
      <c r="D8071" s="31">
        <v>-840.98299999999995</v>
      </c>
      <c r="E8071" s="28">
        <v>524.29399999999998</v>
      </c>
    </row>
    <row r="8072" spans="4:5" x14ac:dyDescent="0.25">
      <c r="D8072" s="31">
        <v>-840.96699999999998</v>
      </c>
      <c r="E8072" s="28">
        <v>524.31399999999996</v>
      </c>
    </row>
    <row r="8073" spans="4:5" x14ac:dyDescent="0.25">
      <c r="D8073" s="31">
        <v>-840.95100000000002</v>
      </c>
      <c r="E8073" s="28">
        <v>524.33399999999995</v>
      </c>
    </row>
    <row r="8074" spans="4:5" x14ac:dyDescent="0.25">
      <c r="D8074" s="31">
        <v>-840.93499999999995</v>
      </c>
      <c r="E8074" s="28">
        <v>524.35500000000002</v>
      </c>
    </row>
    <row r="8075" spans="4:5" x14ac:dyDescent="0.25">
      <c r="D8075" s="31">
        <v>-840.91899999999998</v>
      </c>
      <c r="E8075" s="28">
        <v>524.375</v>
      </c>
    </row>
    <row r="8076" spans="4:5" x14ac:dyDescent="0.25">
      <c r="D8076" s="31">
        <v>-840.90300000000002</v>
      </c>
      <c r="E8076" s="28">
        <v>524.39499999999998</v>
      </c>
    </row>
    <row r="8077" spans="4:5" x14ac:dyDescent="0.25">
      <c r="D8077" s="31">
        <v>-840.88699999999994</v>
      </c>
      <c r="E8077" s="28">
        <v>524.41499999999996</v>
      </c>
    </row>
    <row r="8078" spans="4:5" x14ac:dyDescent="0.25">
      <c r="D8078" s="31">
        <v>-840.87099999999998</v>
      </c>
      <c r="E8078" s="28">
        <v>524.43499999999995</v>
      </c>
    </row>
    <row r="8079" spans="4:5" x14ac:dyDescent="0.25">
      <c r="D8079" s="31">
        <v>-840.85500000000002</v>
      </c>
      <c r="E8079" s="28">
        <v>524.45500000000004</v>
      </c>
    </row>
    <row r="8080" spans="4:5" x14ac:dyDescent="0.25">
      <c r="D8080" s="31">
        <v>-840.83900000000006</v>
      </c>
      <c r="E8080" s="28">
        <v>524.47500000000002</v>
      </c>
    </row>
    <row r="8081" spans="4:5" x14ac:dyDescent="0.25">
      <c r="D8081" s="31">
        <v>-840.82299999999998</v>
      </c>
      <c r="E8081" s="28">
        <v>524.495</v>
      </c>
    </row>
    <row r="8082" spans="4:5" x14ac:dyDescent="0.25">
      <c r="D8082" s="31">
        <v>-840.80700000000002</v>
      </c>
      <c r="E8082" s="28">
        <v>524.51499999999999</v>
      </c>
    </row>
    <row r="8083" spans="4:5" x14ac:dyDescent="0.25">
      <c r="D8083" s="31">
        <v>-840.79100000000005</v>
      </c>
      <c r="E8083" s="28">
        <v>524.53499999999997</v>
      </c>
    </row>
    <row r="8084" spans="4:5" x14ac:dyDescent="0.25">
      <c r="D8084" s="31">
        <v>-840.77499999999998</v>
      </c>
      <c r="E8084" s="28">
        <v>524.55499999999995</v>
      </c>
    </row>
    <row r="8085" spans="4:5" x14ac:dyDescent="0.25">
      <c r="D8085" s="31">
        <v>-840.75900000000001</v>
      </c>
      <c r="E8085" s="28">
        <v>524.57500000000005</v>
      </c>
    </row>
    <row r="8086" spans="4:5" x14ac:dyDescent="0.25">
      <c r="D8086" s="31">
        <v>-840.74300000000005</v>
      </c>
      <c r="E8086" s="28">
        <v>524.59500000000003</v>
      </c>
    </row>
    <row r="8087" spans="4:5" x14ac:dyDescent="0.25">
      <c r="D8087" s="31">
        <v>-840.72699999999998</v>
      </c>
      <c r="E8087" s="28">
        <v>524.61400000000003</v>
      </c>
    </row>
    <row r="8088" spans="4:5" x14ac:dyDescent="0.25">
      <c r="D8088" s="31">
        <v>-840.71100000000001</v>
      </c>
      <c r="E8088" s="28">
        <v>524.63400000000001</v>
      </c>
    </row>
    <row r="8089" spans="4:5" x14ac:dyDescent="0.25">
      <c r="D8089" s="31">
        <v>-840.69500000000005</v>
      </c>
      <c r="E8089" s="28">
        <v>524.654</v>
      </c>
    </row>
    <row r="8090" spans="4:5" x14ac:dyDescent="0.25">
      <c r="D8090" s="31">
        <v>-840.67899999999997</v>
      </c>
      <c r="E8090" s="28">
        <v>524.67399999999998</v>
      </c>
    </row>
    <row r="8091" spans="4:5" x14ac:dyDescent="0.25">
      <c r="D8091" s="31">
        <v>-840.66300000000001</v>
      </c>
      <c r="E8091" s="28">
        <v>524.69299999999998</v>
      </c>
    </row>
    <row r="8092" spans="4:5" x14ac:dyDescent="0.25">
      <c r="D8092" s="31">
        <v>-840.64700000000005</v>
      </c>
      <c r="E8092" s="28">
        <v>524.71299999999997</v>
      </c>
    </row>
    <row r="8093" spans="4:5" x14ac:dyDescent="0.25">
      <c r="D8093" s="31">
        <v>-840.63099999999997</v>
      </c>
      <c r="E8093" s="28">
        <v>524.73199999999997</v>
      </c>
    </row>
    <row r="8094" spans="4:5" x14ac:dyDescent="0.25">
      <c r="D8094" s="31">
        <v>-840.61500000000001</v>
      </c>
      <c r="E8094" s="28">
        <v>524.75199999999995</v>
      </c>
    </row>
    <row r="8095" spans="4:5" x14ac:dyDescent="0.25">
      <c r="D8095" s="31">
        <v>-840.59900000000005</v>
      </c>
      <c r="E8095" s="28">
        <v>524.77200000000005</v>
      </c>
    </row>
    <row r="8096" spans="4:5" x14ac:dyDescent="0.25">
      <c r="D8096" s="31">
        <v>-840.58299999999997</v>
      </c>
      <c r="E8096" s="28">
        <v>524.79100000000005</v>
      </c>
    </row>
    <row r="8097" spans="4:5" x14ac:dyDescent="0.25">
      <c r="D8097" s="31">
        <v>-840.56700000000001</v>
      </c>
      <c r="E8097" s="28">
        <v>524.81100000000004</v>
      </c>
    </row>
    <row r="8098" spans="4:5" x14ac:dyDescent="0.25">
      <c r="D8098" s="31">
        <v>-840.55100000000004</v>
      </c>
      <c r="E8098" s="28">
        <v>524.83000000000004</v>
      </c>
    </row>
    <row r="8099" spans="4:5" x14ac:dyDescent="0.25">
      <c r="D8099" s="31">
        <v>-840.53499999999997</v>
      </c>
      <c r="E8099" s="28">
        <v>524.84900000000005</v>
      </c>
    </row>
    <row r="8100" spans="4:5" x14ac:dyDescent="0.25">
      <c r="D8100" s="31">
        <v>-840.51900000000001</v>
      </c>
      <c r="E8100" s="28">
        <v>524.86900000000003</v>
      </c>
    </row>
    <row r="8101" spans="4:5" x14ac:dyDescent="0.25">
      <c r="D8101" s="31">
        <v>-840.50300000000004</v>
      </c>
      <c r="E8101" s="28">
        <v>524.88800000000003</v>
      </c>
    </row>
    <row r="8102" spans="4:5" x14ac:dyDescent="0.25">
      <c r="D8102" s="31">
        <v>-840.48699999999997</v>
      </c>
      <c r="E8102" s="28">
        <v>524.90800000000002</v>
      </c>
    </row>
    <row r="8103" spans="4:5" x14ac:dyDescent="0.25">
      <c r="D8103" s="31">
        <v>-840.471</v>
      </c>
      <c r="E8103" s="28">
        <v>524.92700000000002</v>
      </c>
    </row>
    <row r="8104" spans="4:5" x14ac:dyDescent="0.25">
      <c r="D8104" s="31">
        <v>-840.45500000000004</v>
      </c>
      <c r="E8104" s="28">
        <v>524.94600000000003</v>
      </c>
    </row>
    <row r="8105" spans="4:5" x14ac:dyDescent="0.25">
      <c r="D8105" s="31">
        <v>-840.43899999999996</v>
      </c>
      <c r="E8105" s="28">
        <v>524.96500000000003</v>
      </c>
    </row>
    <row r="8106" spans="4:5" x14ac:dyDescent="0.25">
      <c r="D8106" s="31">
        <v>-840.423</v>
      </c>
      <c r="E8106" s="28">
        <v>524.98400000000004</v>
      </c>
    </row>
    <row r="8107" spans="4:5" x14ac:dyDescent="0.25">
      <c r="D8107" s="31">
        <v>-840.40700000000004</v>
      </c>
      <c r="E8107" s="28">
        <v>525.00400000000002</v>
      </c>
    </row>
    <row r="8108" spans="4:5" x14ac:dyDescent="0.25">
      <c r="D8108" s="31">
        <v>-840.39099999999996</v>
      </c>
      <c r="E8108" s="28">
        <v>525.02300000000002</v>
      </c>
    </row>
    <row r="8109" spans="4:5" x14ac:dyDescent="0.25">
      <c r="D8109" s="31">
        <v>-840.375</v>
      </c>
      <c r="E8109" s="28">
        <v>525.04200000000003</v>
      </c>
    </row>
    <row r="8110" spans="4:5" x14ac:dyDescent="0.25">
      <c r="D8110" s="31">
        <v>-840.35900000000004</v>
      </c>
      <c r="E8110" s="28">
        <v>525.06100000000004</v>
      </c>
    </row>
    <row r="8111" spans="4:5" x14ac:dyDescent="0.25">
      <c r="D8111" s="31">
        <v>-840.34299999999996</v>
      </c>
      <c r="E8111" s="28">
        <v>525.08000000000004</v>
      </c>
    </row>
    <row r="8112" spans="4:5" x14ac:dyDescent="0.25">
      <c r="D8112" s="31">
        <v>-840.327</v>
      </c>
      <c r="E8112" s="28">
        <v>525.09900000000005</v>
      </c>
    </row>
    <row r="8113" spans="4:5" x14ac:dyDescent="0.25">
      <c r="D8113" s="31">
        <v>-840.31100000000004</v>
      </c>
      <c r="E8113" s="28">
        <v>525.11800000000005</v>
      </c>
    </row>
    <row r="8114" spans="4:5" x14ac:dyDescent="0.25">
      <c r="D8114" s="31">
        <v>-840.29499999999996</v>
      </c>
      <c r="E8114" s="28">
        <v>525.13699999999994</v>
      </c>
    </row>
    <row r="8115" spans="4:5" x14ac:dyDescent="0.25">
      <c r="D8115" s="31">
        <v>-840.279</v>
      </c>
      <c r="E8115" s="28">
        <v>525.15599999999995</v>
      </c>
    </row>
    <row r="8116" spans="4:5" x14ac:dyDescent="0.25">
      <c r="D8116" s="31">
        <v>-840.26300000000003</v>
      </c>
      <c r="E8116" s="28">
        <v>525.17499999999995</v>
      </c>
    </row>
    <row r="8117" spans="4:5" x14ac:dyDescent="0.25">
      <c r="D8117" s="31">
        <v>-840.24699999999996</v>
      </c>
      <c r="E8117" s="28">
        <v>525.19399999999996</v>
      </c>
    </row>
    <row r="8118" spans="4:5" x14ac:dyDescent="0.25">
      <c r="D8118" s="31">
        <v>-840.23099999999999</v>
      </c>
      <c r="E8118" s="28">
        <v>525.21199999999999</v>
      </c>
    </row>
    <row r="8119" spans="4:5" x14ac:dyDescent="0.25">
      <c r="D8119" s="31">
        <v>-840.21500000000003</v>
      </c>
      <c r="E8119" s="28">
        <v>525.23099999999999</v>
      </c>
    </row>
    <row r="8120" spans="4:5" x14ac:dyDescent="0.25">
      <c r="D8120" s="31">
        <v>-840.19899999999996</v>
      </c>
      <c r="E8120" s="28">
        <v>525.25</v>
      </c>
    </row>
    <row r="8121" spans="4:5" x14ac:dyDescent="0.25">
      <c r="D8121" s="31">
        <v>-840.18299999999999</v>
      </c>
      <c r="E8121" s="28">
        <v>525.26900000000001</v>
      </c>
    </row>
    <row r="8122" spans="4:5" x14ac:dyDescent="0.25">
      <c r="D8122" s="31">
        <v>-840.16700000000003</v>
      </c>
      <c r="E8122" s="28">
        <v>525.28700000000003</v>
      </c>
    </row>
    <row r="8123" spans="4:5" x14ac:dyDescent="0.25">
      <c r="D8123" s="31">
        <v>-840.15099999999995</v>
      </c>
      <c r="E8123" s="28">
        <v>525.30600000000004</v>
      </c>
    </row>
    <row r="8124" spans="4:5" x14ac:dyDescent="0.25">
      <c r="D8124" s="31">
        <v>-840.13499999999999</v>
      </c>
      <c r="E8124" s="28">
        <v>525.32500000000005</v>
      </c>
    </row>
    <row r="8125" spans="4:5" x14ac:dyDescent="0.25">
      <c r="D8125" s="31">
        <v>-840.11900000000003</v>
      </c>
      <c r="E8125" s="28">
        <v>525.34299999999996</v>
      </c>
    </row>
    <row r="8126" spans="4:5" x14ac:dyDescent="0.25">
      <c r="D8126" s="31">
        <v>-840.10299999999995</v>
      </c>
      <c r="E8126" s="28">
        <v>525.36199999999997</v>
      </c>
    </row>
    <row r="8127" spans="4:5" x14ac:dyDescent="0.25">
      <c r="D8127" s="31">
        <v>-840.08699999999999</v>
      </c>
      <c r="E8127" s="28">
        <v>525.38</v>
      </c>
    </row>
    <row r="8128" spans="4:5" x14ac:dyDescent="0.25">
      <c r="D8128" s="31">
        <v>-840.07100000000003</v>
      </c>
      <c r="E8128" s="28">
        <v>525.399</v>
      </c>
    </row>
    <row r="8129" spans="4:5" x14ac:dyDescent="0.25">
      <c r="D8129" s="31">
        <v>-840.05499999999995</v>
      </c>
      <c r="E8129" s="28">
        <v>525.41700000000003</v>
      </c>
    </row>
    <row r="8130" spans="4:5" x14ac:dyDescent="0.25">
      <c r="D8130" s="31">
        <v>-840.03899999999999</v>
      </c>
      <c r="E8130" s="28">
        <v>525.43600000000004</v>
      </c>
    </row>
    <row r="8131" spans="4:5" x14ac:dyDescent="0.25">
      <c r="D8131" s="31">
        <v>-840.02300000000002</v>
      </c>
      <c r="E8131" s="28">
        <v>525.45399999999995</v>
      </c>
    </row>
    <row r="8132" spans="4:5" x14ac:dyDescent="0.25">
      <c r="D8132" s="31">
        <v>-840.00699999999995</v>
      </c>
      <c r="E8132" s="28">
        <v>525.47299999999996</v>
      </c>
    </row>
    <row r="8133" spans="4:5" x14ac:dyDescent="0.25">
      <c r="D8133" s="31">
        <v>-839.99099999999999</v>
      </c>
      <c r="E8133" s="28">
        <v>525.49099999999999</v>
      </c>
    </row>
    <row r="8134" spans="4:5" x14ac:dyDescent="0.25">
      <c r="D8134" s="31">
        <v>-839.97500000000002</v>
      </c>
      <c r="E8134" s="28">
        <v>525.50900000000001</v>
      </c>
    </row>
    <row r="8135" spans="4:5" x14ac:dyDescent="0.25">
      <c r="D8135" s="31">
        <v>-839.95899999999995</v>
      </c>
      <c r="E8135" s="28">
        <v>525.52800000000002</v>
      </c>
    </row>
    <row r="8136" spans="4:5" x14ac:dyDescent="0.25">
      <c r="D8136" s="31">
        <v>-839.94299999999998</v>
      </c>
      <c r="E8136" s="28">
        <v>525.54600000000005</v>
      </c>
    </row>
    <row r="8137" spans="4:5" x14ac:dyDescent="0.25">
      <c r="D8137" s="31">
        <v>-839.92700000000002</v>
      </c>
      <c r="E8137" s="28">
        <v>525.56399999999996</v>
      </c>
    </row>
    <row r="8138" spans="4:5" x14ac:dyDescent="0.25">
      <c r="D8138" s="31">
        <v>-839.91099999999994</v>
      </c>
      <c r="E8138" s="28">
        <v>525.58199999999999</v>
      </c>
    </row>
    <row r="8139" spans="4:5" x14ac:dyDescent="0.25">
      <c r="D8139" s="31">
        <v>-839.89599999999996</v>
      </c>
      <c r="E8139" s="28">
        <v>525.6</v>
      </c>
    </row>
    <row r="8140" spans="4:5" x14ac:dyDescent="0.25">
      <c r="D8140" s="31">
        <v>-839.88</v>
      </c>
      <c r="E8140" s="28">
        <v>525.61900000000003</v>
      </c>
    </row>
    <row r="8141" spans="4:5" x14ac:dyDescent="0.25">
      <c r="D8141" s="31">
        <v>-839.86400000000003</v>
      </c>
      <c r="E8141" s="28">
        <v>525.63699999999994</v>
      </c>
    </row>
    <row r="8142" spans="4:5" x14ac:dyDescent="0.25">
      <c r="D8142" s="31">
        <v>-839.84799999999996</v>
      </c>
      <c r="E8142" s="28">
        <v>525.65499999999997</v>
      </c>
    </row>
    <row r="8143" spans="4:5" x14ac:dyDescent="0.25">
      <c r="D8143" s="31">
        <v>-839.83199999999999</v>
      </c>
      <c r="E8143" s="28">
        <v>525.673</v>
      </c>
    </row>
    <row r="8144" spans="4:5" x14ac:dyDescent="0.25">
      <c r="D8144" s="31">
        <v>-839.81600000000003</v>
      </c>
      <c r="E8144" s="28">
        <v>525.69100000000003</v>
      </c>
    </row>
    <row r="8145" spans="4:5" x14ac:dyDescent="0.25">
      <c r="D8145" s="31">
        <v>-839.8</v>
      </c>
      <c r="E8145" s="28">
        <v>525.70899999999995</v>
      </c>
    </row>
    <row r="8146" spans="4:5" x14ac:dyDescent="0.25">
      <c r="D8146" s="31">
        <v>-839.78399999999999</v>
      </c>
      <c r="E8146" s="28">
        <v>525.72699999999998</v>
      </c>
    </row>
    <row r="8147" spans="4:5" x14ac:dyDescent="0.25">
      <c r="D8147" s="31">
        <v>-839.76800000000003</v>
      </c>
      <c r="E8147" s="28">
        <v>525.745</v>
      </c>
    </row>
    <row r="8148" spans="4:5" x14ac:dyDescent="0.25">
      <c r="D8148" s="31">
        <v>-839.75199999999995</v>
      </c>
      <c r="E8148" s="28">
        <v>525.76199999999994</v>
      </c>
    </row>
    <row r="8149" spans="4:5" x14ac:dyDescent="0.25">
      <c r="D8149" s="31">
        <v>-839.73599999999999</v>
      </c>
      <c r="E8149" s="28">
        <v>525.78</v>
      </c>
    </row>
    <row r="8150" spans="4:5" x14ac:dyDescent="0.25">
      <c r="D8150" s="31">
        <v>-839.72</v>
      </c>
      <c r="E8150" s="28">
        <v>525.798</v>
      </c>
    </row>
    <row r="8151" spans="4:5" x14ac:dyDescent="0.25">
      <c r="D8151" s="31">
        <v>-839.70399999999995</v>
      </c>
      <c r="E8151" s="28">
        <v>525.81600000000003</v>
      </c>
    </row>
    <row r="8152" spans="4:5" x14ac:dyDescent="0.25">
      <c r="D8152" s="31">
        <v>-839.68799999999999</v>
      </c>
      <c r="E8152" s="28">
        <v>525.83399999999995</v>
      </c>
    </row>
    <row r="8153" spans="4:5" x14ac:dyDescent="0.25">
      <c r="D8153" s="31">
        <v>-839.67200000000003</v>
      </c>
      <c r="E8153" s="28">
        <v>525.851</v>
      </c>
    </row>
    <row r="8154" spans="4:5" x14ac:dyDescent="0.25">
      <c r="D8154" s="31">
        <v>-839.65599999999995</v>
      </c>
      <c r="E8154" s="28">
        <v>525.86900000000003</v>
      </c>
    </row>
    <row r="8155" spans="4:5" x14ac:dyDescent="0.25">
      <c r="D8155" s="31">
        <v>-839.64</v>
      </c>
      <c r="E8155" s="28">
        <v>525.88699999999994</v>
      </c>
    </row>
    <row r="8156" spans="4:5" x14ac:dyDescent="0.25">
      <c r="D8156" s="31">
        <v>-839.62400000000002</v>
      </c>
      <c r="E8156" s="28">
        <v>525.904</v>
      </c>
    </row>
    <row r="8157" spans="4:5" x14ac:dyDescent="0.25">
      <c r="D8157" s="31">
        <v>-839.60799999999995</v>
      </c>
      <c r="E8157" s="28">
        <v>525.92200000000003</v>
      </c>
    </row>
    <row r="8158" spans="4:5" x14ac:dyDescent="0.25">
      <c r="D8158" s="31">
        <v>-839.59199999999998</v>
      </c>
      <c r="E8158" s="28">
        <v>525.93899999999996</v>
      </c>
    </row>
    <row r="8159" spans="4:5" x14ac:dyDescent="0.25">
      <c r="D8159" s="31">
        <v>-839.57600000000002</v>
      </c>
      <c r="E8159" s="28">
        <v>525.95699999999999</v>
      </c>
    </row>
    <row r="8160" spans="4:5" x14ac:dyDescent="0.25">
      <c r="D8160" s="31">
        <v>-839.56</v>
      </c>
      <c r="E8160" s="28">
        <v>525.97400000000005</v>
      </c>
    </row>
    <row r="8161" spans="4:5" x14ac:dyDescent="0.25">
      <c r="D8161" s="31">
        <v>-839.54399999999998</v>
      </c>
      <c r="E8161" s="28">
        <v>525.99199999999996</v>
      </c>
    </row>
    <row r="8162" spans="4:5" x14ac:dyDescent="0.25">
      <c r="D8162" s="31">
        <v>-839.52800000000002</v>
      </c>
      <c r="E8162" s="28">
        <v>526.00900000000001</v>
      </c>
    </row>
    <row r="8163" spans="4:5" x14ac:dyDescent="0.25">
      <c r="D8163" s="31">
        <v>-839.51199999999994</v>
      </c>
      <c r="E8163" s="28">
        <v>526.02700000000004</v>
      </c>
    </row>
    <row r="8164" spans="4:5" x14ac:dyDescent="0.25">
      <c r="D8164" s="31">
        <v>-839.49599999999998</v>
      </c>
      <c r="E8164" s="28">
        <v>526.04399999999998</v>
      </c>
    </row>
    <row r="8165" spans="4:5" x14ac:dyDescent="0.25">
      <c r="D8165" s="31">
        <v>-839.48</v>
      </c>
      <c r="E8165" s="28">
        <v>526.06100000000004</v>
      </c>
    </row>
    <row r="8166" spans="4:5" x14ac:dyDescent="0.25">
      <c r="D8166" s="31">
        <v>-839.46400000000006</v>
      </c>
      <c r="E8166" s="28">
        <v>526.07899999999995</v>
      </c>
    </row>
    <row r="8167" spans="4:5" x14ac:dyDescent="0.25">
      <c r="D8167" s="31">
        <v>-839.44799999999998</v>
      </c>
      <c r="E8167" s="28">
        <v>526.096</v>
      </c>
    </row>
    <row r="8168" spans="4:5" x14ac:dyDescent="0.25">
      <c r="D8168" s="31">
        <v>-839.43200000000002</v>
      </c>
      <c r="E8168" s="28">
        <v>526.11300000000006</v>
      </c>
    </row>
    <row r="8169" spans="4:5" x14ac:dyDescent="0.25">
      <c r="D8169" s="31">
        <v>-839.41600000000005</v>
      </c>
      <c r="E8169" s="28">
        <v>526.13</v>
      </c>
    </row>
    <row r="8170" spans="4:5" x14ac:dyDescent="0.25">
      <c r="D8170" s="31">
        <v>-839.4</v>
      </c>
      <c r="E8170" s="28">
        <v>526.14800000000002</v>
      </c>
    </row>
    <row r="8171" spans="4:5" x14ac:dyDescent="0.25">
      <c r="D8171" s="31">
        <v>-839.38400000000001</v>
      </c>
      <c r="E8171" s="28">
        <v>526.16499999999996</v>
      </c>
    </row>
    <row r="8172" spans="4:5" x14ac:dyDescent="0.25">
      <c r="D8172" s="31">
        <v>-839.36800000000005</v>
      </c>
      <c r="E8172" s="28">
        <v>526.18200000000002</v>
      </c>
    </row>
    <row r="8173" spans="4:5" x14ac:dyDescent="0.25">
      <c r="D8173" s="31">
        <v>-839.35199999999998</v>
      </c>
      <c r="E8173" s="28">
        <v>526.19899999999996</v>
      </c>
    </row>
    <row r="8174" spans="4:5" x14ac:dyDescent="0.25">
      <c r="D8174" s="31">
        <v>-839.33600000000001</v>
      </c>
      <c r="E8174" s="28">
        <v>526.21600000000001</v>
      </c>
    </row>
    <row r="8175" spans="4:5" x14ac:dyDescent="0.25">
      <c r="D8175" s="31">
        <v>-839.32</v>
      </c>
      <c r="E8175" s="28">
        <v>526.23299999999995</v>
      </c>
    </row>
    <row r="8176" spans="4:5" x14ac:dyDescent="0.25">
      <c r="D8176" s="31">
        <v>-839.30399999999997</v>
      </c>
      <c r="E8176" s="28">
        <v>526.25</v>
      </c>
    </row>
    <row r="8177" spans="4:5" x14ac:dyDescent="0.25">
      <c r="D8177" s="31">
        <v>-839.28800000000001</v>
      </c>
      <c r="E8177" s="28">
        <v>526.26700000000005</v>
      </c>
    </row>
    <row r="8178" spans="4:5" x14ac:dyDescent="0.25">
      <c r="D8178" s="31">
        <v>-839.27200000000005</v>
      </c>
      <c r="E8178" s="28">
        <v>526.28399999999999</v>
      </c>
    </row>
    <row r="8179" spans="4:5" x14ac:dyDescent="0.25">
      <c r="D8179" s="31">
        <v>-839.25599999999997</v>
      </c>
      <c r="E8179" s="28">
        <v>526.30100000000004</v>
      </c>
    </row>
    <row r="8180" spans="4:5" x14ac:dyDescent="0.25">
      <c r="D8180" s="31">
        <v>-839.24</v>
      </c>
      <c r="E8180" s="28">
        <v>526.31799999999998</v>
      </c>
    </row>
    <row r="8181" spans="4:5" x14ac:dyDescent="0.25">
      <c r="D8181" s="31">
        <v>-839.22400000000005</v>
      </c>
      <c r="E8181" s="28">
        <v>526.33399999999995</v>
      </c>
    </row>
    <row r="8182" spans="4:5" x14ac:dyDescent="0.25">
      <c r="D8182" s="31">
        <v>-839.20799999999997</v>
      </c>
      <c r="E8182" s="28">
        <v>526.351</v>
      </c>
    </row>
    <row r="8183" spans="4:5" x14ac:dyDescent="0.25">
      <c r="D8183" s="31">
        <v>-839.19200000000001</v>
      </c>
      <c r="E8183" s="28">
        <v>526.36800000000005</v>
      </c>
    </row>
    <row r="8184" spans="4:5" x14ac:dyDescent="0.25">
      <c r="D8184" s="31">
        <v>-839.17600000000004</v>
      </c>
      <c r="E8184" s="28">
        <v>526.38499999999999</v>
      </c>
    </row>
    <row r="8185" spans="4:5" x14ac:dyDescent="0.25">
      <c r="D8185" s="31">
        <v>-839.16</v>
      </c>
      <c r="E8185" s="28">
        <v>526.40099999999995</v>
      </c>
    </row>
    <row r="8186" spans="4:5" x14ac:dyDescent="0.25">
      <c r="D8186" s="31">
        <v>-839.14400000000001</v>
      </c>
      <c r="E8186" s="28">
        <v>526.41800000000001</v>
      </c>
    </row>
    <row r="8187" spans="4:5" x14ac:dyDescent="0.25">
      <c r="D8187" s="31">
        <v>-839.12800000000004</v>
      </c>
      <c r="E8187" s="28">
        <v>526.43499999999995</v>
      </c>
    </row>
    <row r="8188" spans="4:5" x14ac:dyDescent="0.25">
      <c r="D8188" s="31">
        <v>-839.11199999999997</v>
      </c>
      <c r="E8188" s="28">
        <v>526.45100000000002</v>
      </c>
    </row>
    <row r="8189" spans="4:5" x14ac:dyDescent="0.25">
      <c r="D8189" s="31">
        <v>-839.096</v>
      </c>
      <c r="E8189" s="28">
        <v>526.46799999999996</v>
      </c>
    </row>
    <row r="8190" spans="4:5" x14ac:dyDescent="0.25">
      <c r="D8190" s="31">
        <v>-839.08</v>
      </c>
      <c r="E8190" s="28">
        <v>526.48400000000004</v>
      </c>
    </row>
    <row r="8191" spans="4:5" x14ac:dyDescent="0.25">
      <c r="D8191" s="31">
        <v>-839.06399999999996</v>
      </c>
      <c r="E8191" s="28">
        <v>526.50099999999998</v>
      </c>
    </row>
    <row r="8192" spans="4:5" x14ac:dyDescent="0.25">
      <c r="D8192" s="31">
        <v>-839.048</v>
      </c>
      <c r="E8192" s="28">
        <v>526.51700000000005</v>
      </c>
    </row>
    <row r="8193" spans="4:5" x14ac:dyDescent="0.25">
      <c r="D8193" s="31">
        <v>-839.03200000000004</v>
      </c>
      <c r="E8193" s="28">
        <v>526.53399999999999</v>
      </c>
    </row>
    <row r="8194" spans="4:5" x14ac:dyDescent="0.25">
      <c r="D8194" s="31">
        <v>-839.01599999999996</v>
      </c>
      <c r="E8194" s="28">
        <v>526.54999999999995</v>
      </c>
    </row>
    <row r="8195" spans="4:5" x14ac:dyDescent="0.25">
      <c r="D8195" s="31">
        <v>-839</v>
      </c>
      <c r="E8195" s="28">
        <v>526.56700000000001</v>
      </c>
    </row>
    <row r="8196" spans="4:5" x14ac:dyDescent="0.25">
      <c r="D8196" s="31">
        <v>-838.98400000000004</v>
      </c>
      <c r="E8196" s="28">
        <v>526.58299999999997</v>
      </c>
    </row>
    <row r="8197" spans="4:5" x14ac:dyDescent="0.25">
      <c r="D8197" s="31">
        <v>-838.96799999999996</v>
      </c>
      <c r="E8197" s="28">
        <v>526.59900000000005</v>
      </c>
    </row>
    <row r="8198" spans="4:5" x14ac:dyDescent="0.25">
      <c r="D8198" s="31">
        <v>-838.952</v>
      </c>
      <c r="E8198" s="28">
        <v>526.61599999999999</v>
      </c>
    </row>
    <row r="8199" spans="4:5" x14ac:dyDescent="0.25">
      <c r="D8199" s="31">
        <v>-838.93600000000004</v>
      </c>
      <c r="E8199" s="28">
        <v>526.63199999999995</v>
      </c>
    </row>
    <row r="8200" spans="4:5" x14ac:dyDescent="0.25">
      <c r="D8200" s="31">
        <v>-838.92</v>
      </c>
      <c r="E8200" s="28">
        <v>526.64800000000002</v>
      </c>
    </row>
    <row r="8201" spans="4:5" x14ac:dyDescent="0.25">
      <c r="D8201" s="31">
        <v>-838.904</v>
      </c>
      <c r="E8201" s="28">
        <v>526.66399999999999</v>
      </c>
    </row>
    <row r="8202" spans="4:5" x14ac:dyDescent="0.25">
      <c r="D8202" s="31">
        <v>-838.88800000000003</v>
      </c>
      <c r="E8202" s="28">
        <v>526.67999999999995</v>
      </c>
    </row>
    <row r="8203" spans="4:5" x14ac:dyDescent="0.25">
      <c r="D8203" s="31">
        <v>-838.87199999999996</v>
      </c>
      <c r="E8203" s="28">
        <v>526.697</v>
      </c>
    </row>
    <row r="8204" spans="4:5" x14ac:dyDescent="0.25">
      <c r="D8204" s="31">
        <v>-838.85599999999999</v>
      </c>
      <c r="E8204" s="28">
        <v>526.71299999999997</v>
      </c>
    </row>
    <row r="8205" spans="4:5" x14ac:dyDescent="0.25">
      <c r="D8205" s="31">
        <v>-838.84</v>
      </c>
      <c r="E8205" s="28">
        <v>526.72900000000004</v>
      </c>
    </row>
    <row r="8206" spans="4:5" x14ac:dyDescent="0.25">
      <c r="D8206" s="31">
        <v>-838.82399999999996</v>
      </c>
      <c r="E8206" s="28">
        <v>526.745</v>
      </c>
    </row>
    <row r="8207" spans="4:5" x14ac:dyDescent="0.25">
      <c r="D8207" s="31">
        <v>-838.80799999999999</v>
      </c>
      <c r="E8207" s="28">
        <v>526.76099999999997</v>
      </c>
    </row>
    <row r="8208" spans="4:5" x14ac:dyDescent="0.25">
      <c r="D8208" s="31">
        <v>-838.79200000000003</v>
      </c>
      <c r="E8208" s="28">
        <v>526.77700000000004</v>
      </c>
    </row>
    <row r="8209" spans="4:5" x14ac:dyDescent="0.25">
      <c r="D8209" s="31">
        <v>-838.77599999999995</v>
      </c>
      <c r="E8209" s="28">
        <v>526.79300000000001</v>
      </c>
    </row>
    <row r="8210" spans="4:5" x14ac:dyDescent="0.25">
      <c r="D8210" s="31">
        <v>-838.76</v>
      </c>
      <c r="E8210" s="28">
        <v>526.80799999999999</v>
      </c>
    </row>
    <row r="8211" spans="4:5" x14ac:dyDescent="0.25">
      <c r="D8211" s="31">
        <v>-838.74400000000003</v>
      </c>
      <c r="E8211" s="28">
        <v>526.82399999999996</v>
      </c>
    </row>
    <row r="8212" spans="4:5" x14ac:dyDescent="0.25">
      <c r="D8212" s="31">
        <v>-838.72799999999995</v>
      </c>
      <c r="E8212" s="28">
        <v>526.84</v>
      </c>
    </row>
    <row r="8213" spans="4:5" x14ac:dyDescent="0.25">
      <c r="D8213" s="31">
        <v>-838.71199999999999</v>
      </c>
      <c r="E8213" s="28">
        <v>526.85599999999999</v>
      </c>
    </row>
    <row r="8214" spans="4:5" x14ac:dyDescent="0.25">
      <c r="D8214" s="31">
        <v>-838.69600000000003</v>
      </c>
      <c r="E8214" s="28">
        <v>526.87199999999996</v>
      </c>
    </row>
    <row r="8215" spans="4:5" x14ac:dyDescent="0.25">
      <c r="D8215" s="31">
        <v>-838.68</v>
      </c>
      <c r="E8215" s="28">
        <v>526.88800000000003</v>
      </c>
    </row>
    <row r="8216" spans="4:5" x14ac:dyDescent="0.25">
      <c r="D8216" s="31">
        <v>-838.66399999999999</v>
      </c>
      <c r="E8216" s="28">
        <v>526.90300000000002</v>
      </c>
    </row>
    <row r="8217" spans="4:5" x14ac:dyDescent="0.25">
      <c r="D8217" s="31">
        <v>-838.64800000000002</v>
      </c>
      <c r="E8217" s="28">
        <v>526.91899999999998</v>
      </c>
    </row>
    <row r="8218" spans="4:5" x14ac:dyDescent="0.25">
      <c r="D8218" s="31">
        <v>-838.63199999999995</v>
      </c>
      <c r="E8218" s="28">
        <v>526.93499999999995</v>
      </c>
    </row>
    <row r="8219" spans="4:5" x14ac:dyDescent="0.25">
      <c r="D8219" s="31">
        <v>-838.61599999999999</v>
      </c>
      <c r="E8219" s="28">
        <v>526.95000000000005</v>
      </c>
    </row>
    <row r="8220" spans="4:5" x14ac:dyDescent="0.25">
      <c r="D8220" s="31">
        <v>-838.6</v>
      </c>
      <c r="E8220" s="28">
        <v>526.96600000000001</v>
      </c>
    </row>
    <row r="8221" spans="4:5" x14ac:dyDescent="0.25">
      <c r="D8221" s="31">
        <v>-838.58399999999995</v>
      </c>
      <c r="E8221" s="28">
        <v>526.98099999999999</v>
      </c>
    </row>
    <row r="8222" spans="4:5" x14ac:dyDescent="0.25">
      <c r="D8222" s="31">
        <v>-838.56799999999998</v>
      </c>
      <c r="E8222" s="28">
        <v>526.99699999999996</v>
      </c>
    </row>
    <row r="8223" spans="4:5" x14ac:dyDescent="0.25">
      <c r="D8223" s="31">
        <v>-838.55200000000002</v>
      </c>
      <c r="E8223" s="28">
        <v>527.01199999999994</v>
      </c>
    </row>
    <row r="8224" spans="4:5" x14ac:dyDescent="0.25">
      <c r="D8224" s="31">
        <v>-838.53599999999994</v>
      </c>
      <c r="E8224" s="28">
        <v>527.02800000000002</v>
      </c>
    </row>
    <row r="8225" spans="4:5" x14ac:dyDescent="0.25">
      <c r="D8225" s="31">
        <v>-838.52</v>
      </c>
      <c r="E8225" s="28">
        <v>527.04300000000001</v>
      </c>
    </row>
    <row r="8226" spans="4:5" x14ac:dyDescent="0.25">
      <c r="D8226" s="31">
        <v>-838.50400000000002</v>
      </c>
      <c r="E8226" s="28">
        <v>527.05899999999997</v>
      </c>
    </row>
    <row r="8227" spans="4:5" x14ac:dyDescent="0.25">
      <c r="D8227" s="31">
        <v>-838.48800000000006</v>
      </c>
      <c r="E8227" s="28">
        <v>527.07399999999996</v>
      </c>
    </row>
    <row r="8228" spans="4:5" x14ac:dyDescent="0.25">
      <c r="D8228" s="31">
        <v>-838.47199999999998</v>
      </c>
      <c r="E8228" s="28">
        <v>527.08900000000006</v>
      </c>
    </row>
    <row r="8229" spans="4:5" x14ac:dyDescent="0.25">
      <c r="D8229" s="31">
        <v>-838.45600000000002</v>
      </c>
      <c r="E8229" s="28">
        <v>527.10500000000002</v>
      </c>
    </row>
    <row r="8230" spans="4:5" x14ac:dyDescent="0.25">
      <c r="D8230" s="31">
        <v>-838.44</v>
      </c>
      <c r="E8230" s="28">
        <v>527.12</v>
      </c>
    </row>
    <row r="8231" spans="4:5" x14ac:dyDescent="0.25">
      <c r="D8231" s="31">
        <v>-838.42399999999998</v>
      </c>
      <c r="E8231" s="28">
        <v>527.13499999999999</v>
      </c>
    </row>
    <row r="8232" spans="4:5" x14ac:dyDescent="0.25">
      <c r="D8232" s="31">
        <v>-838.40800000000002</v>
      </c>
      <c r="E8232" s="28">
        <v>527.15</v>
      </c>
    </row>
    <row r="8233" spans="4:5" x14ac:dyDescent="0.25">
      <c r="D8233" s="31">
        <v>-838.39200000000005</v>
      </c>
      <c r="E8233" s="28">
        <v>527.16499999999996</v>
      </c>
    </row>
    <row r="8234" spans="4:5" x14ac:dyDescent="0.25">
      <c r="D8234" s="31">
        <v>-838.37599999999998</v>
      </c>
      <c r="E8234" s="28">
        <v>527.18100000000004</v>
      </c>
    </row>
    <row r="8235" spans="4:5" x14ac:dyDescent="0.25">
      <c r="D8235" s="31">
        <v>-838.36</v>
      </c>
      <c r="E8235" s="28">
        <v>527.19600000000003</v>
      </c>
    </row>
    <row r="8236" spans="4:5" x14ac:dyDescent="0.25">
      <c r="D8236" s="31">
        <v>-838.34400000000005</v>
      </c>
      <c r="E8236" s="28">
        <v>527.21100000000001</v>
      </c>
    </row>
    <row r="8237" spans="4:5" x14ac:dyDescent="0.25">
      <c r="D8237" s="31">
        <v>-838.32799999999997</v>
      </c>
      <c r="E8237" s="28">
        <v>527.226</v>
      </c>
    </row>
    <row r="8238" spans="4:5" x14ac:dyDescent="0.25">
      <c r="D8238" s="31">
        <v>-838.31200000000001</v>
      </c>
      <c r="E8238" s="28">
        <v>527.24099999999999</v>
      </c>
    </row>
    <row r="8239" spans="4:5" x14ac:dyDescent="0.25">
      <c r="D8239" s="31">
        <v>-838.29600000000005</v>
      </c>
      <c r="E8239" s="28">
        <v>527.25599999999997</v>
      </c>
    </row>
    <row r="8240" spans="4:5" x14ac:dyDescent="0.25">
      <c r="D8240" s="31">
        <v>-838.28</v>
      </c>
      <c r="E8240" s="28">
        <v>527.27099999999996</v>
      </c>
    </row>
    <row r="8241" spans="4:5" x14ac:dyDescent="0.25">
      <c r="D8241" s="31">
        <v>-838.26400000000001</v>
      </c>
      <c r="E8241" s="28">
        <v>527.28599999999994</v>
      </c>
    </row>
    <row r="8242" spans="4:5" x14ac:dyDescent="0.25">
      <c r="D8242" s="31">
        <v>-838.24800000000005</v>
      </c>
      <c r="E8242" s="28">
        <v>527.29999999999995</v>
      </c>
    </row>
    <row r="8243" spans="4:5" x14ac:dyDescent="0.25">
      <c r="D8243" s="31">
        <v>-838.23199999999997</v>
      </c>
      <c r="E8243" s="28">
        <v>527.31500000000005</v>
      </c>
    </row>
    <row r="8244" spans="4:5" x14ac:dyDescent="0.25">
      <c r="D8244" s="31">
        <v>-838.21600000000001</v>
      </c>
      <c r="E8244" s="28">
        <v>527.33000000000004</v>
      </c>
    </row>
    <row r="8245" spans="4:5" x14ac:dyDescent="0.25">
      <c r="D8245" s="31">
        <v>-838.2</v>
      </c>
      <c r="E8245" s="28">
        <v>527.34500000000003</v>
      </c>
    </row>
    <row r="8246" spans="4:5" x14ac:dyDescent="0.25">
      <c r="D8246" s="31">
        <v>-838.18399999999997</v>
      </c>
      <c r="E8246" s="28">
        <v>527.36</v>
      </c>
    </row>
    <row r="8247" spans="4:5" x14ac:dyDescent="0.25">
      <c r="D8247" s="31">
        <v>-838.16800000000001</v>
      </c>
      <c r="E8247" s="28">
        <v>527.37400000000002</v>
      </c>
    </row>
    <row r="8248" spans="4:5" x14ac:dyDescent="0.25">
      <c r="D8248" s="31">
        <v>-838.15200000000004</v>
      </c>
      <c r="E8248" s="28">
        <v>527.38900000000001</v>
      </c>
    </row>
    <row r="8249" spans="4:5" x14ac:dyDescent="0.25">
      <c r="D8249" s="31">
        <v>-838.13599999999997</v>
      </c>
      <c r="E8249" s="28">
        <v>527.404</v>
      </c>
    </row>
    <row r="8250" spans="4:5" x14ac:dyDescent="0.25">
      <c r="D8250" s="31">
        <v>-838.12</v>
      </c>
      <c r="E8250" s="28">
        <v>527.41800000000001</v>
      </c>
    </row>
    <row r="8251" spans="4:5" x14ac:dyDescent="0.25">
      <c r="D8251" s="31">
        <v>-838.10400000000004</v>
      </c>
      <c r="E8251" s="28">
        <v>527.43299999999999</v>
      </c>
    </row>
    <row r="8252" spans="4:5" x14ac:dyDescent="0.25">
      <c r="D8252" s="31">
        <v>-838.08900000000006</v>
      </c>
      <c r="E8252" s="28">
        <v>527.44799999999998</v>
      </c>
    </row>
    <row r="8253" spans="4:5" x14ac:dyDescent="0.25">
      <c r="D8253" s="31">
        <v>-838.07299999999998</v>
      </c>
      <c r="E8253" s="28">
        <v>527.46199999999999</v>
      </c>
    </row>
    <row r="8254" spans="4:5" x14ac:dyDescent="0.25">
      <c r="D8254" s="31">
        <v>-838.05700000000002</v>
      </c>
      <c r="E8254" s="28">
        <v>527.476</v>
      </c>
    </row>
    <row r="8255" spans="4:5" x14ac:dyDescent="0.25">
      <c r="D8255" s="31">
        <v>-838.04100000000005</v>
      </c>
      <c r="E8255" s="28">
        <v>527.49099999999999</v>
      </c>
    </row>
    <row r="8256" spans="4:5" x14ac:dyDescent="0.25">
      <c r="D8256" s="31">
        <v>-838.02499999999998</v>
      </c>
      <c r="E8256" s="28">
        <v>527.505</v>
      </c>
    </row>
    <row r="8257" spans="4:5" x14ac:dyDescent="0.25">
      <c r="D8257" s="31">
        <v>-838.00900000000001</v>
      </c>
      <c r="E8257" s="28">
        <v>527.52</v>
      </c>
    </row>
    <row r="8258" spans="4:5" x14ac:dyDescent="0.25">
      <c r="D8258" s="31">
        <v>-837.99300000000005</v>
      </c>
      <c r="E8258" s="28">
        <v>527.53399999999999</v>
      </c>
    </row>
    <row r="8259" spans="4:5" x14ac:dyDescent="0.25">
      <c r="D8259" s="31">
        <v>-837.97699999999998</v>
      </c>
      <c r="E8259" s="28">
        <v>527.548</v>
      </c>
    </row>
    <row r="8260" spans="4:5" x14ac:dyDescent="0.25">
      <c r="D8260" s="31">
        <v>-837.96100000000001</v>
      </c>
      <c r="E8260" s="28">
        <v>527.56299999999999</v>
      </c>
    </row>
    <row r="8261" spans="4:5" x14ac:dyDescent="0.25">
      <c r="D8261" s="31">
        <v>-837.94500000000005</v>
      </c>
      <c r="E8261" s="28">
        <v>527.577</v>
      </c>
    </row>
    <row r="8262" spans="4:5" x14ac:dyDescent="0.25">
      <c r="D8262" s="31">
        <v>-837.92899999999997</v>
      </c>
      <c r="E8262" s="28">
        <v>527.59100000000001</v>
      </c>
    </row>
    <row r="8263" spans="4:5" x14ac:dyDescent="0.25">
      <c r="D8263" s="31">
        <v>-837.91300000000001</v>
      </c>
      <c r="E8263" s="28">
        <v>527.60599999999999</v>
      </c>
    </row>
    <row r="8264" spans="4:5" x14ac:dyDescent="0.25">
      <c r="D8264" s="31">
        <v>-837.89700000000005</v>
      </c>
      <c r="E8264" s="28">
        <v>527.62</v>
      </c>
    </row>
    <row r="8265" spans="4:5" x14ac:dyDescent="0.25">
      <c r="D8265" s="31">
        <v>-837.88099999999997</v>
      </c>
      <c r="E8265" s="28">
        <v>527.63400000000001</v>
      </c>
    </row>
    <row r="8266" spans="4:5" x14ac:dyDescent="0.25">
      <c r="D8266" s="31">
        <v>-837.86500000000001</v>
      </c>
      <c r="E8266" s="28">
        <v>527.64800000000002</v>
      </c>
    </row>
    <row r="8267" spans="4:5" x14ac:dyDescent="0.25">
      <c r="D8267" s="31">
        <v>-837.84900000000005</v>
      </c>
      <c r="E8267" s="28">
        <v>527.66200000000003</v>
      </c>
    </row>
    <row r="8268" spans="4:5" x14ac:dyDescent="0.25">
      <c r="D8268" s="31">
        <v>-837.83299999999997</v>
      </c>
      <c r="E8268" s="28">
        <v>527.67600000000004</v>
      </c>
    </row>
    <row r="8269" spans="4:5" x14ac:dyDescent="0.25">
      <c r="D8269" s="31">
        <v>-837.81700000000001</v>
      </c>
      <c r="E8269" s="28">
        <v>527.69000000000005</v>
      </c>
    </row>
    <row r="8270" spans="4:5" x14ac:dyDescent="0.25">
      <c r="D8270" s="31">
        <v>-837.80100000000004</v>
      </c>
      <c r="E8270" s="28">
        <v>527.70399999999995</v>
      </c>
    </row>
    <row r="8271" spans="4:5" x14ac:dyDescent="0.25">
      <c r="D8271" s="31">
        <v>-837.78499999999997</v>
      </c>
      <c r="E8271" s="28">
        <v>527.71799999999996</v>
      </c>
    </row>
    <row r="8272" spans="4:5" x14ac:dyDescent="0.25">
      <c r="D8272" s="31">
        <v>-837.76900000000001</v>
      </c>
      <c r="E8272" s="28">
        <v>527.73199999999997</v>
      </c>
    </row>
    <row r="8273" spans="4:5" x14ac:dyDescent="0.25">
      <c r="D8273" s="31">
        <v>-837.75300000000004</v>
      </c>
      <c r="E8273" s="28">
        <v>527.74599999999998</v>
      </c>
    </row>
    <row r="8274" spans="4:5" x14ac:dyDescent="0.25">
      <c r="D8274" s="31">
        <v>-837.73699999999997</v>
      </c>
      <c r="E8274" s="28">
        <v>527.76</v>
      </c>
    </row>
    <row r="8275" spans="4:5" x14ac:dyDescent="0.25">
      <c r="D8275" s="31">
        <v>-837.721</v>
      </c>
      <c r="E8275" s="28">
        <v>527.77300000000002</v>
      </c>
    </row>
    <row r="8276" spans="4:5" x14ac:dyDescent="0.25">
      <c r="D8276" s="31">
        <v>-837.70500000000004</v>
      </c>
      <c r="E8276" s="28">
        <v>527.78700000000003</v>
      </c>
    </row>
    <row r="8277" spans="4:5" x14ac:dyDescent="0.25">
      <c r="D8277" s="31">
        <v>-837.68899999999996</v>
      </c>
      <c r="E8277" s="28">
        <v>527.80100000000004</v>
      </c>
    </row>
    <row r="8278" spans="4:5" x14ac:dyDescent="0.25">
      <c r="D8278" s="31">
        <v>-837.673</v>
      </c>
      <c r="E8278" s="28">
        <v>527.81500000000005</v>
      </c>
    </row>
    <row r="8279" spans="4:5" x14ac:dyDescent="0.25">
      <c r="D8279" s="31">
        <v>-837.65700000000004</v>
      </c>
      <c r="E8279" s="28">
        <v>527.82799999999997</v>
      </c>
    </row>
    <row r="8280" spans="4:5" x14ac:dyDescent="0.25">
      <c r="D8280" s="31">
        <v>-837.64099999999996</v>
      </c>
      <c r="E8280" s="28">
        <v>527.84199999999998</v>
      </c>
    </row>
    <row r="8281" spans="4:5" x14ac:dyDescent="0.25">
      <c r="D8281" s="31">
        <v>-837.625</v>
      </c>
      <c r="E8281" s="28">
        <v>527.85599999999999</v>
      </c>
    </row>
    <row r="8282" spans="4:5" x14ac:dyDescent="0.25">
      <c r="D8282" s="31">
        <v>-837.60900000000004</v>
      </c>
      <c r="E8282" s="28">
        <v>527.86900000000003</v>
      </c>
    </row>
    <row r="8283" spans="4:5" x14ac:dyDescent="0.25">
      <c r="D8283" s="31">
        <v>-837.59299999999996</v>
      </c>
      <c r="E8283" s="28">
        <v>527.88300000000004</v>
      </c>
    </row>
    <row r="8284" spans="4:5" x14ac:dyDescent="0.25">
      <c r="D8284" s="31">
        <v>-837.577</v>
      </c>
      <c r="E8284" s="28">
        <v>527.89599999999996</v>
      </c>
    </row>
    <row r="8285" spans="4:5" x14ac:dyDescent="0.25">
      <c r="D8285" s="31">
        <v>-837.56100000000004</v>
      </c>
      <c r="E8285" s="28">
        <v>527.91</v>
      </c>
    </row>
    <row r="8286" spans="4:5" x14ac:dyDescent="0.25">
      <c r="D8286" s="31">
        <v>-837.54499999999996</v>
      </c>
      <c r="E8286" s="28">
        <v>527.923</v>
      </c>
    </row>
    <row r="8287" spans="4:5" x14ac:dyDescent="0.25">
      <c r="D8287" s="31">
        <v>-837.529</v>
      </c>
      <c r="E8287" s="28">
        <v>527.93700000000001</v>
      </c>
    </row>
    <row r="8288" spans="4:5" x14ac:dyDescent="0.25">
      <c r="D8288" s="31">
        <v>-837.51300000000003</v>
      </c>
      <c r="E8288" s="28">
        <v>527.95000000000005</v>
      </c>
    </row>
    <row r="8289" spans="4:5" x14ac:dyDescent="0.25">
      <c r="D8289" s="31">
        <v>-837.49699999999996</v>
      </c>
      <c r="E8289" s="28">
        <v>527.96400000000006</v>
      </c>
    </row>
    <row r="8290" spans="4:5" x14ac:dyDescent="0.25">
      <c r="D8290" s="31">
        <v>-837.48099999999999</v>
      </c>
      <c r="E8290" s="28">
        <v>527.97699999999998</v>
      </c>
    </row>
    <row r="8291" spans="4:5" x14ac:dyDescent="0.25">
      <c r="D8291" s="31">
        <v>-837.46500000000003</v>
      </c>
      <c r="E8291" s="28">
        <v>527.99</v>
      </c>
    </row>
    <row r="8292" spans="4:5" x14ac:dyDescent="0.25">
      <c r="D8292" s="31">
        <v>-837.44899999999996</v>
      </c>
      <c r="E8292" s="28">
        <v>528.00300000000004</v>
      </c>
    </row>
    <row r="8293" spans="4:5" x14ac:dyDescent="0.25">
      <c r="D8293" s="31">
        <v>-837.43299999999999</v>
      </c>
      <c r="E8293" s="28">
        <v>528.01700000000005</v>
      </c>
    </row>
    <row r="8294" spans="4:5" x14ac:dyDescent="0.25">
      <c r="D8294" s="31">
        <v>-837.41700000000003</v>
      </c>
      <c r="E8294" s="28">
        <v>528.03</v>
      </c>
    </row>
    <row r="8295" spans="4:5" x14ac:dyDescent="0.25">
      <c r="D8295" s="31">
        <v>-837.40099999999995</v>
      </c>
      <c r="E8295" s="28">
        <v>528.04300000000001</v>
      </c>
    </row>
    <row r="8296" spans="4:5" x14ac:dyDescent="0.25">
      <c r="D8296" s="31">
        <v>-837.38499999999999</v>
      </c>
      <c r="E8296" s="28">
        <v>528.05600000000004</v>
      </c>
    </row>
    <row r="8297" spans="4:5" x14ac:dyDescent="0.25">
      <c r="D8297" s="31">
        <v>-837.36900000000003</v>
      </c>
      <c r="E8297" s="28">
        <v>528.06899999999996</v>
      </c>
    </row>
    <row r="8298" spans="4:5" x14ac:dyDescent="0.25">
      <c r="D8298" s="31">
        <v>-837.35299999999995</v>
      </c>
      <c r="E8298" s="28">
        <v>528.08199999999999</v>
      </c>
    </row>
    <row r="8299" spans="4:5" x14ac:dyDescent="0.25">
      <c r="D8299" s="31">
        <v>-837.33699999999999</v>
      </c>
      <c r="E8299" s="28">
        <v>528.09500000000003</v>
      </c>
    </row>
    <row r="8300" spans="4:5" x14ac:dyDescent="0.25">
      <c r="D8300" s="31">
        <v>-837.32100000000003</v>
      </c>
      <c r="E8300" s="28">
        <v>528.10799999999995</v>
      </c>
    </row>
    <row r="8301" spans="4:5" x14ac:dyDescent="0.25">
      <c r="D8301" s="31">
        <v>-837.30499999999995</v>
      </c>
      <c r="E8301" s="28">
        <v>528.12099999999998</v>
      </c>
    </row>
    <row r="8302" spans="4:5" x14ac:dyDescent="0.25">
      <c r="D8302" s="31">
        <v>-837.28899999999999</v>
      </c>
      <c r="E8302" s="28">
        <v>528.13400000000001</v>
      </c>
    </row>
    <row r="8303" spans="4:5" x14ac:dyDescent="0.25">
      <c r="D8303" s="31">
        <v>-837.27300000000002</v>
      </c>
      <c r="E8303" s="28">
        <v>528.14700000000005</v>
      </c>
    </row>
    <row r="8304" spans="4:5" x14ac:dyDescent="0.25">
      <c r="D8304" s="31">
        <v>-837.25699999999995</v>
      </c>
      <c r="E8304" s="28">
        <v>528.16</v>
      </c>
    </row>
    <row r="8305" spans="4:5" x14ac:dyDescent="0.25">
      <c r="D8305" s="31">
        <v>-837.24099999999999</v>
      </c>
      <c r="E8305" s="28">
        <v>528.173</v>
      </c>
    </row>
    <row r="8306" spans="4:5" x14ac:dyDescent="0.25">
      <c r="D8306" s="31">
        <v>-837.22500000000002</v>
      </c>
      <c r="E8306" s="28">
        <v>528.18600000000004</v>
      </c>
    </row>
    <row r="8307" spans="4:5" x14ac:dyDescent="0.25">
      <c r="D8307" s="31">
        <v>-837.20899999999995</v>
      </c>
      <c r="E8307" s="28">
        <v>528.19899999999996</v>
      </c>
    </row>
    <row r="8308" spans="4:5" x14ac:dyDescent="0.25">
      <c r="D8308" s="31">
        <v>-837.19299999999998</v>
      </c>
      <c r="E8308" s="28">
        <v>528.21100000000001</v>
      </c>
    </row>
    <row r="8309" spans="4:5" x14ac:dyDescent="0.25">
      <c r="D8309" s="31">
        <v>-837.17700000000002</v>
      </c>
      <c r="E8309" s="28">
        <v>528.22400000000005</v>
      </c>
    </row>
    <row r="8310" spans="4:5" x14ac:dyDescent="0.25">
      <c r="D8310" s="31">
        <v>-837.16099999999994</v>
      </c>
      <c r="E8310" s="28">
        <v>528.23699999999997</v>
      </c>
    </row>
    <row r="8311" spans="4:5" x14ac:dyDescent="0.25">
      <c r="D8311" s="31">
        <v>-837.14499999999998</v>
      </c>
      <c r="E8311" s="28">
        <v>528.25</v>
      </c>
    </row>
    <row r="8312" spans="4:5" x14ac:dyDescent="0.25">
      <c r="D8312" s="31">
        <v>-837.12900000000002</v>
      </c>
      <c r="E8312" s="28">
        <v>528.26199999999994</v>
      </c>
    </row>
    <row r="8313" spans="4:5" x14ac:dyDescent="0.25">
      <c r="D8313" s="31">
        <v>-837.11300000000006</v>
      </c>
      <c r="E8313" s="28">
        <v>528.27499999999998</v>
      </c>
    </row>
    <row r="8314" spans="4:5" x14ac:dyDescent="0.25">
      <c r="D8314" s="31">
        <v>-837.09699999999998</v>
      </c>
      <c r="E8314" s="28">
        <v>528.28700000000003</v>
      </c>
    </row>
    <row r="8315" spans="4:5" x14ac:dyDescent="0.25">
      <c r="D8315" s="31">
        <v>-837.08100000000002</v>
      </c>
      <c r="E8315" s="28">
        <v>528.29999999999995</v>
      </c>
    </row>
    <row r="8316" spans="4:5" x14ac:dyDescent="0.25">
      <c r="D8316" s="31">
        <v>-837.06500000000005</v>
      </c>
      <c r="E8316" s="28">
        <v>528.31200000000001</v>
      </c>
    </row>
    <row r="8317" spans="4:5" x14ac:dyDescent="0.25">
      <c r="D8317" s="31">
        <v>-837.04899999999998</v>
      </c>
      <c r="E8317" s="28">
        <v>528.32500000000005</v>
      </c>
    </row>
    <row r="8318" spans="4:5" x14ac:dyDescent="0.25">
      <c r="D8318" s="31">
        <v>-837.03300000000002</v>
      </c>
      <c r="E8318" s="28">
        <v>528.33699999999999</v>
      </c>
    </row>
    <row r="8319" spans="4:5" x14ac:dyDescent="0.25">
      <c r="D8319" s="31">
        <v>-837.01700000000005</v>
      </c>
      <c r="E8319" s="28">
        <v>528.35</v>
      </c>
    </row>
    <row r="8320" spans="4:5" x14ac:dyDescent="0.25">
      <c r="D8320" s="31">
        <v>-837.00099999999998</v>
      </c>
      <c r="E8320" s="28">
        <v>528.36199999999997</v>
      </c>
    </row>
    <row r="8321" spans="4:5" x14ac:dyDescent="0.25">
      <c r="D8321" s="31">
        <v>-836.98500000000001</v>
      </c>
      <c r="E8321" s="28">
        <v>528.37400000000002</v>
      </c>
    </row>
    <row r="8322" spans="4:5" x14ac:dyDescent="0.25">
      <c r="D8322" s="31">
        <v>-836.96900000000005</v>
      </c>
      <c r="E8322" s="28">
        <v>528.38699999999994</v>
      </c>
    </row>
    <row r="8323" spans="4:5" x14ac:dyDescent="0.25">
      <c r="D8323" s="31">
        <v>-836.95299999999997</v>
      </c>
      <c r="E8323" s="28">
        <v>528.399</v>
      </c>
    </row>
    <row r="8324" spans="4:5" x14ac:dyDescent="0.25">
      <c r="D8324" s="31">
        <v>-836.93700000000001</v>
      </c>
      <c r="E8324" s="28">
        <v>528.41099999999994</v>
      </c>
    </row>
    <row r="8325" spans="4:5" x14ac:dyDescent="0.25">
      <c r="D8325" s="31">
        <v>-836.92100000000005</v>
      </c>
      <c r="E8325" s="28">
        <v>528.423</v>
      </c>
    </row>
    <row r="8326" spans="4:5" x14ac:dyDescent="0.25">
      <c r="D8326" s="31">
        <v>-836.90499999999997</v>
      </c>
      <c r="E8326" s="28">
        <v>528.43600000000004</v>
      </c>
    </row>
    <row r="8327" spans="4:5" x14ac:dyDescent="0.25">
      <c r="D8327" s="31">
        <v>-836.88900000000001</v>
      </c>
      <c r="E8327" s="28">
        <v>528.44799999999998</v>
      </c>
    </row>
    <row r="8328" spans="4:5" x14ac:dyDescent="0.25">
      <c r="D8328" s="31">
        <v>-836.87300000000005</v>
      </c>
      <c r="E8328" s="28">
        <v>528.46</v>
      </c>
    </row>
    <row r="8329" spans="4:5" x14ac:dyDescent="0.25">
      <c r="D8329" s="31">
        <v>-836.85699999999997</v>
      </c>
      <c r="E8329" s="28">
        <v>528.47199999999998</v>
      </c>
    </row>
    <row r="8330" spans="4:5" x14ac:dyDescent="0.25">
      <c r="D8330" s="31">
        <v>-836.84100000000001</v>
      </c>
      <c r="E8330" s="28">
        <v>528.48400000000004</v>
      </c>
    </row>
    <row r="8331" spans="4:5" x14ac:dyDescent="0.25">
      <c r="D8331" s="31">
        <v>-836.82500000000005</v>
      </c>
      <c r="E8331" s="28">
        <v>528.49599999999998</v>
      </c>
    </row>
    <row r="8332" spans="4:5" x14ac:dyDescent="0.25">
      <c r="D8332" s="31">
        <v>-836.80899999999997</v>
      </c>
      <c r="E8332" s="28">
        <v>528.50800000000004</v>
      </c>
    </row>
    <row r="8333" spans="4:5" x14ac:dyDescent="0.25">
      <c r="D8333" s="31">
        <v>-836.79300000000001</v>
      </c>
      <c r="E8333" s="28">
        <v>528.52</v>
      </c>
    </row>
    <row r="8334" spans="4:5" x14ac:dyDescent="0.25">
      <c r="D8334" s="31">
        <v>-836.77700000000004</v>
      </c>
      <c r="E8334" s="28">
        <v>528.53200000000004</v>
      </c>
    </row>
    <row r="8335" spans="4:5" x14ac:dyDescent="0.25">
      <c r="D8335" s="31">
        <v>-836.76099999999997</v>
      </c>
      <c r="E8335" s="28">
        <v>528.54399999999998</v>
      </c>
    </row>
    <row r="8336" spans="4:5" x14ac:dyDescent="0.25">
      <c r="D8336" s="31">
        <v>-836.745</v>
      </c>
      <c r="E8336" s="28">
        <v>528.55499999999995</v>
      </c>
    </row>
    <row r="8337" spans="4:5" x14ac:dyDescent="0.25">
      <c r="D8337" s="31">
        <v>-836.72900000000004</v>
      </c>
      <c r="E8337" s="28">
        <v>528.56700000000001</v>
      </c>
    </row>
    <row r="8338" spans="4:5" x14ac:dyDescent="0.25">
      <c r="D8338" s="31">
        <v>-836.71299999999997</v>
      </c>
      <c r="E8338" s="28">
        <v>528.57899999999995</v>
      </c>
    </row>
    <row r="8339" spans="4:5" x14ac:dyDescent="0.25">
      <c r="D8339" s="31">
        <v>-836.697</v>
      </c>
      <c r="E8339" s="28">
        <v>528.59100000000001</v>
      </c>
    </row>
    <row r="8340" spans="4:5" x14ac:dyDescent="0.25">
      <c r="D8340" s="31">
        <v>-836.68100000000004</v>
      </c>
      <c r="E8340" s="28">
        <v>528.60299999999995</v>
      </c>
    </row>
    <row r="8341" spans="4:5" x14ac:dyDescent="0.25">
      <c r="D8341" s="31">
        <v>-836.66499999999996</v>
      </c>
      <c r="E8341" s="28">
        <v>528.61400000000003</v>
      </c>
    </row>
    <row r="8342" spans="4:5" x14ac:dyDescent="0.25">
      <c r="D8342" s="31">
        <v>-836.649</v>
      </c>
      <c r="E8342" s="28">
        <v>528.62599999999998</v>
      </c>
    </row>
    <row r="8343" spans="4:5" x14ac:dyDescent="0.25">
      <c r="D8343" s="31">
        <v>-836.63300000000004</v>
      </c>
      <c r="E8343" s="28">
        <v>528.63800000000003</v>
      </c>
    </row>
    <row r="8344" spans="4:5" x14ac:dyDescent="0.25">
      <c r="D8344" s="31">
        <v>-836.61699999999996</v>
      </c>
      <c r="E8344" s="28">
        <v>528.649</v>
      </c>
    </row>
    <row r="8345" spans="4:5" x14ac:dyDescent="0.25">
      <c r="D8345" s="31">
        <v>-836.601</v>
      </c>
      <c r="E8345" s="28">
        <v>528.66099999999994</v>
      </c>
    </row>
    <row r="8346" spans="4:5" x14ac:dyDescent="0.25">
      <c r="D8346" s="31">
        <v>-836.58500000000004</v>
      </c>
      <c r="E8346" s="28">
        <v>528.67200000000003</v>
      </c>
    </row>
    <row r="8347" spans="4:5" x14ac:dyDescent="0.25">
      <c r="D8347" s="31">
        <v>-836.56899999999996</v>
      </c>
      <c r="E8347" s="28">
        <v>528.68399999999997</v>
      </c>
    </row>
    <row r="8348" spans="4:5" x14ac:dyDescent="0.25">
      <c r="D8348" s="31">
        <v>-836.553</v>
      </c>
      <c r="E8348" s="28">
        <v>528.69500000000005</v>
      </c>
    </row>
    <row r="8349" spans="4:5" x14ac:dyDescent="0.25">
      <c r="D8349" s="31">
        <v>-836.53700000000003</v>
      </c>
      <c r="E8349" s="28">
        <v>528.70699999999999</v>
      </c>
    </row>
    <row r="8350" spans="4:5" x14ac:dyDescent="0.25">
      <c r="D8350" s="31">
        <v>-836.52099999999996</v>
      </c>
      <c r="E8350" s="28">
        <v>528.71799999999996</v>
      </c>
    </row>
    <row r="8351" spans="4:5" x14ac:dyDescent="0.25">
      <c r="D8351" s="31">
        <v>-836.505</v>
      </c>
      <c r="E8351" s="28">
        <v>528.72900000000004</v>
      </c>
    </row>
    <row r="8352" spans="4:5" x14ac:dyDescent="0.25">
      <c r="D8352" s="31">
        <v>-836.48900000000003</v>
      </c>
      <c r="E8352" s="28">
        <v>528.74099999999999</v>
      </c>
    </row>
    <row r="8353" spans="4:5" x14ac:dyDescent="0.25">
      <c r="D8353" s="31">
        <v>-836.47299999999996</v>
      </c>
      <c r="E8353" s="28">
        <v>528.75199999999995</v>
      </c>
    </row>
    <row r="8354" spans="4:5" x14ac:dyDescent="0.25">
      <c r="D8354" s="31">
        <v>-836.45699999999999</v>
      </c>
      <c r="E8354" s="28">
        <v>528.76300000000003</v>
      </c>
    </row>
    <row r="8355" spans="4:5" x14ac:dyDescent="0.25">
      <c r="D8355" s="31">
        <v>-836.44100000000003</v>
      </c>
      <c r="E8355" s="28">
        <v>528.774</v>
      </c>
    </row>
    <row r="8356" spans="4:5" x14ac:dyDescent="0.25">
      <c r="D8356" s="31">
        <v>-836.42499999999995</v>
      </c>
      <c r="E8356" s="28">
        <v>528.78599999999994</v>
      </c>
    </row>
    <row r="8357" spans="4:5" x14ac:dyDescent="0.25">
      <c r="D8357" s="31">
        <v>-836.40899999999999</v>
      </c>
      <c r="E8357" s="28">
        <v>528.79700000000003</v>
      </c>
    </row>
    <row r="8358" spans="4:5" x14ac:dyDescent="0.25">
      <c r="D8358" s="31">
        <v>-836.39300000000003</v>
      </c>
      <c r="E8358" s="28">
        <v>528.80799999999999</v>
      </c>
    </row>
    <row r="8359" spans="4:5" x14ac:dyDescent="0.25">
      <c r="D8359" s="31">
        <v>-836.37699999999995</v>
      </c>
      <c r="E8359" s="28">
        <v>528.81899999999996</v>
      </c>
    </row>
    <row r="8360" spans="4:5" x14ac:dyDescent="0.25">
      <c r="D8360" s="31">
        <v>-836.36099999999999</v>
      </c>
      <c r="E8360" s="28">
        <v>528.83000000000004</v>
      </c>
    </row>
    <row r="8361" spans="4:5" x14ac:dyDescent="0.25">
      <c r="D8361" s="31">
        <v>-836.34500000000003</v>
      </c>
      <c r="E8361" s="28">
        <v>528.84100000000001</v>
      </c>
    </row>
    <row r="8362" spans="4:5" x14ac:dyDescent="0.25">
      <c r="D8362" s="31">
        <v>-836.32899999999995</v>
      </c>
      <c r="E8362" s="28">
        <v>528.85199999999998</v>
      </c>
    </row>
    <row r="8363" spans="4:5" x14ac:dyDescent="0.25">
      <c r="D8363" s="31">
        <v>-836.31299999999999</v>
      </c>
      <c r="E8363" s="28">
        <v>528.86300000000006</v>
      </c>
    </row>
    <row r="8364" spans="4:5" x14ac:dyDescent="0.25">
      <c r="D8364" s="31">
        <v>-836.29700000000003</v>
      </c>
      <c r="E8364" s="28">
        <v>528.87400000000002</v>
      </c>
    </row>
    <row r="8365" spans="4:5" x14ac:dyDescent="0.25">
      <c r="D8365" s="31">
        <v>-836.28099999999995</v>
      </c>
      <c r="E8365" s="28">
        <v>528.88499999999999</v>
      </c>
    </row>
    <row r="8366" spans="4:5" x14ac:dyDescent="0.25">
      <c r="D8366" s="31">
        <v>-836.26599999999996</v>
      </c>
      <c r="E8366" s="28">
        <v>528.89599999999996</v>
      </c>
    </row>
    <row r="8367" spans="4:5" x14ac:dyDescent="0.25">
      <c r="D8367" s="31">
        <v>-836.25</v>
      </c>
      <c r="E8367" s="28">
        <v>528.90700000000004</v>
      </c>
    </row>
    <row r="8368" spans="4:5" x14ac:dyDescent="0.25">
      <c r="D8368" s="31">
        <v>-836.23400000000004</v>
      </c>
      <c r="E8368" s="28">
        <v>528.91700000000003</v>
      </c>
    </row>
    <row r="8369" spans="4:5" x14ac:dyDescent="0.25">
      <c r="D8369" s="31">
        <v>-836.21799999999996</v>
      </c>
      <c r="E8369" s="28">
        <v>528.928</v>
      </c>
    </row>
    <row r="8370" spans="4:5" x14ac:dyDescent="0.25">
      <c r="D8370" s="31">
        <v>-836.202</v>
      </c>
      <c r="E8370" s="28">
        <v>528.93899999999996</v>
      </c>
    </row>
    <row r="8371" spans="4:5" x14ac:dyDescent="0.25">
      <c r="D8371" s="31">
        <v>-836.18600000000004</v>
      </c>
      <c r="E8371" s="28">
        <v>528.95000000000005</v>
      </c>
    </row>
    <row r="8372" spans="4:5" x14ac:dyDescent="0.25">
      <c r="D8372" s="31">
        <v>-836.17</v>
      </c>
      <c r="E8372" s="28">
        <v>528.96100000000001</v>
      </c>
    </row>
    <row r="8373" spans="4:5" x14ac:dyDescent="0.25">
      <c r="D8373" s="31">
        <v>-836.154</v>
      </c>
      <c r="E8373" s="28">
        <v>528.971</v>
      </c>
    </row>
    <row r="8374" spans="4:5" x14ac:dyDescent="0.25">
      <c r="D8374" s="31">
        <v>-836.13800000000003</v>
      </c>
      <c r="E8374" s="28">
        <v>528.98199999999997</v>
      </c>
    </row>
    <row r="8375" spans="4:5" x14ac:dyDescent="0.25">
      <c r="D8375" s="31">
        <v>-836.12199999999996</v>
      </c>
      <c r="E8375" s="28">
        <v>528.99199999999996</v>
      </c>
    </row>
    <row r="8376" spans="4:5" x14ac:dyDescent="0.25">
      <c r="D8376" s="31">
        <v>-836.10599999999999</v>
      </c>
      <c r="E8376" s="28">
        <v>529.00300000000004</v>
      </c>
    </row>
    <row r="8377" spans="4:5" x14ac:dyDescent="0.25">
      <c r="D8377" s="31">
        <v>-836.09</v>
      </c>
      <c r="E8377" s="28">
        <v>529.01300000000003</v>
      </c>
    </row>
    <row r="8378" spans="4:5" x14ac:dyDescent="0.25">
      <c r="D8378" s="31">
        <v>-836.07399999999996</v>
      </c>
      <c r="E8378" s="28">
        <v>529.024</v>
      </c>
    </row>
    <row r="8379" spans="4:5" x14ac:dyDescent="0.25">
      <c r="D8379" s="31">
        <v>-836.05799999999999</v>
      </c>
      <c r="E8379" s="28">
        <v>529.03399999999999</v>
      </c>
    </row>
    <row r="8380" spans="4:5" x14ac:dyDescent="0.25">
      <c r="D8380" s="31">
        <v>-836.04200000000003</v>
      </c>
      <c r="E8380" s="28">
        <v>529.04499999999996</v>
      </c>
    </row>
    <row r="8381" spans="4:5" x14ac:dyDescent="0.25">
      <c r="D8381" s="31">
        <v>-836.02599999999995</v>
      </c>
      <c r="E8381" s="28">
        <v>529.05499999999995</v>
      </c>
    </row>
    <row r="8382" spans="4:5" x14ac:dyDescent="0.25">
      <c r="D8382" s="31">
        <v>-836.01</v>
      </c>
      <c r="E8382" s="28">
        <v>529.06500000000005</v>
      </c>
    </row>
    <row r="8383" spans="4:5" x14ac:dyDescent="0.25">
      <c r="D8383" s="31">
        <v>-835.99400000000003</v>
      </c>
      <c r="E8383" s="28">
        <v>529.07600000000002</v>
      </c>
    </row>
    <row r="8384" spans="4:5" x14ac:dyDescent="0.25">
      <c r="D8384" s="31">
        <v>-835.97799999999995</v>
      </c>
      <c r="E8384" s="28">
        <v>529.08600000000001</v>
      </c>
    </row>
    <row r="8385" spans="4:5" x14ac:dyDescent="0.25">
      <c r="D8385" s="31">
        <v>-835.96199999999999</v>
      </c>
      <c r="E8385" s="28">
        <v>529.096</v>
      </c>
    </row>
    <row r="8386" spans="4:5" x14ac:dyDescent="0.25">
      <c r="D8386" s="31">
        <v>-835.94600000000003</v>
      </c>
      <c r="E8386" s="28">
        <v>529.10699999999997</v>
      </c>
    </row>
    <row r="8387" spans="4:5" x14ac:dyDescent="0.25">
      <c r="D8387" s="31">
        <v>-835.93</v>
      </c>
      <c r="E8387" s="28">
        <v>529.11699999999996</v>
      </c>
    </row>
    <row r="8388" spans="4:5" x14ac:dyDescent="0.25">
      <c r="D8388" s="31">
        <v>-835.91399999999999</v>
      </c>
      <c r="E8388" s="28">
        <v>529.12699999999995</v>
      </c>
    </row>
    <row r="8389" spans="4:5" x14ac:dyDescent="0.25">
      <c r="D8389" s="31">
        <v>-835.89800000000002</v>
      </c>
      <c r="E8389" s="28">
        <v>529.13699999999994</v>
      </c>
    </row>
    <row r="8390" spans="4:5" x14ac:dyDescent="0.25">
      <c r="D8390" s="31">
        <v>-835.88199999999995</v>
      </c>
      <c r="E8390" s="28">
        <v>529.14700000000005</v>
      </c>
    </row>
    <row r="8391" spans="4:5" x14ac:dyDescent="0.25">
      <c r="D8391" s="31">
        <v>-835.86599999999999</v>
      </c>
      <c r="E8391" s="28">
        <v>529.15700000000004</v>
      </c>
    </row>
    <row r="8392" spans="4:5" x14ac:dyDescent="0.25">
      <c r="D8392" s="31">
        <v>-835.85</v>
      </c>
      <c r="E8392" s="28">
        <v>529.16700000000003</v>
      </c>
    </row>
    <row r="8393" spans="4:5" x14ac:dyDescent="0.25">
      <c r="D8393" s="31">
        <v>-835.83399999999995</v>
      </c>
      <c r="E8393" s="28">
        <v>529.17700000000002</v>
      </c>
    </row>
    <row r="8394" spans="4:5" x14ac:dyDescent="0.25">
      <c r="D8394" s="31">
        <v>-835.81799999999998</v>
      </c>
      <c r="E8394" s="28">
        <v>529.18700000000001</v>
      </c>
    </row>
    <row r="8395" spans="4:5" x14ac:dyDescent="0.25">
      <c r="D8395" s="31">
        <v>-835.80200000000002</v>
      </c>
      <c r="E8395" s="28">
        <v>529.197</v>
      </c>
    </row>
    <row r="8396" spans="4:5" x14ac:dyDescent="0.25">
      <c r="D8396" s="31">
        <v>-835.78599999999994</v>
      </c>
      <c r="E8396" s="28">
        <v>529.20699999999999</v>
      </c>
    </row>
    <row r="8397" spans="4:5" x14ac:dyDescent="0.25">
      <c r="D8397" s="31">
        <v>-835.77</v>
      </c>
      <c r="E8397" s="28">
        <v>529.21699999999998</v>
      </c>
    </row>
    <row r="8398" spans="4:5" x14ac:dyDescent="0.25">
      <c r="D8398" s="31">
        <v>-835.75400000000002</v>
      </c>
      <c r="E8398" s="28">
        <v>529.22699999999998</v>
      </c>
    </row>
    <row r="8399" spans="4:5" x14ac:dyDescent="0.25">
      <c r="D8399" s="31">
        <v>-835.73800000000006</v>
      </c>
      <c r="E8399" s="28">
        <v>529.23699999999997</v>
      </c>
    </row>
    <row r="8400" spans="4:5" x14ac:dyDescent="0.25">
      <c r="D8400" s="31">
        <v>-835.72199999999998</v>
      </c>
      <c r="E8400" s="28">
        <v>529.24599999999998</v>
      </c>
    </row>
    <row r="8401" spans="4:5" x14ac:dyDescent="0.25">
      <c r="D8401" s="31">
        <v>-835.70600000000002</v>
      </c>
      <c r="E8401" s="28">
        <v>529.25599999999997</v>
      </c>
    </row>
    <row r="8402" spans="4:5" x14ac:dyDescent="0.25">
      <c r="D8402" s="31">
        <v>-835.69</v>
      </c>
      <c r="E8402" s="28">
        <v>529.26599999999996</v>
      </c>
    </row>
    <row r="8403" spans="4:5" x14ac:dyDescent="0.25">
      <c r="D8403" s="31">
        <v>-835.67399999999998</v>
      </c>
      <c r="E8403" s="28">
        <v>529.27499999999998</v>
      </c>
    </row>
    <row r="8404" spans="4:5" x14ac:dyDescent="0.25">
      <c r="D8404" s="31">
        <v>-835.65800000000002</v>
      </c>
      <c r="E8404" s="28">
        <v>529.28499999999997</v>
      </c>
    </row>
    <row r="8405" spans="4:5" x14ac:dyDescent="0.25">
      <c r="D8405" s="31">
        <v>-835.64200000000005</v>
      </c>
      <c r="E8405" s="28">
        <v>529.29499999999996</v>
      </c>
    </row>
    <row r="8406" spans="4:5" x14ac:dyDescent="0.25">
      <c r="D8406" s="31">
        <v>-835.62599999999998</v>
      </c>
      <c r="E8406" s="28">
        <v>529.30399999999997</v>
      </c>
    </row>
    <row r="8407" spans="4:5" x14ac:dyDescent="0.25">
      <c r="D8407" s="31">
        <v>-835.61</v>
      </c>
      <c r="E8407" s="28">
        <v>529.31399999999996</v>
      </c>
    </row>
    <row r="8408" spans="4:5" x14ac:dyDescent="0.25">
      <c r="D8408" s="31">
        <v>-835.59400000000005</v>
      </c>
      <c r="E8408" s="28">
        <v>529.32299999999998</v>
      </c>
    </row>
    <row r="8409" spans="4:5" x14ac:dyDescent="0.25">
      <c r="D8409" s="31">
        <v>-835.57799999999997</v>
      </c>
      <c r="E8409" s="28">
        <v>529.33299999999997</v>
      </c>
    </row>
    <row r="8410" spans="4:5" x14ac:dyDescent="0.25">
      <c r="D8410" s="31">
        <v>-835.56200000000001</v>
      </c>
      <c r="E8410" s="28">
        <v>529.34199999999998</v>
      </c>
    </row>
    <row r="8411" spans="4:5" x14ac:dyDescent="0.25">
      <c r="D8411" s="31">
        <v>-835.54600000000005</v>
      </c>
      <c r="E8411" s="28">
        <v>529.35199999999998</v>
      </c>
    </row>
    <row r="8412" spans="4:5" x14ac:dyDescent="0.25">
      <c r="D8412" s="31">
        <v>-835.53</v>
      </c>
      <c r="E8412" s="28">
        <v>529.36099999999999</v>
      </c>
    </row>
    <row r="8413" spans="4:5" x14ac:dyDescent="0.25">
      <c r="D8413" s="31">
        <v>-835.51400000000001</v>
      </c>
      <c r="E8413" s="28">
        <v>529.37</v>
      </c>
    </row>
    <row r="8414" spans="4:5" x14ac:dyDescent="0.25">
      <c r="D8414" s="31">
        <v>-835.49800000000005</v>
      </c>
      <c r="E8414" s="28">
        <v>529.38</v>
      </c>
    </row>
    <row r="8415" spans="4:5" x14ac:dyDescent="0.25">
      <c r="D8415" s="31">
        <v>-835.48199999999997</v>
      </c>
      <c r="E8415" s="28">
        <v>529.38900000000001</v>
      </c>
    </row>
    <row r="8416" spans="4:5" x14ac:dyDescent="0.25">
      <c r="D8416" s="31">
        <v>-835.46600000000001</v>
      </c>
      <c r="E8416" s="28">
        <v>529.39800000000002</v>
      </c>
    </row>
    <row r="8417" spans="4:5" x14ac:dyDescent="0.25">
      <c r="D8417" s="31">
        <v>-835.45</v>
      </c>
      <c r="E8417" s="28">
        <v>529.40700000000004</v>
      </c>
    </row>
    <row r="8418" spans="4:5" x14ac:dyDescent="0.25">
      <c r="D8418" s="31">
        <v>-835.43399999999997</v>
      </c>
      <c r="E8418" s="28">
        <v>529.41700000000003</v>
      </c>
    </row>
    <row r="8419" spans="4:5" x14ac:dyDescent="0.25">
      <c r="D8419" s="31">
        <v>-835.41800000000001</v>
      </c>
      <c r="E8419" s="28">
        <v>529.42600000000004</v>
      </c>
    </row>
    <row r="8420" spans="4:5" x14ac:dyDescent="0.25">
      <c r="D8420" s="31">
        <v>-835.40200000000004</v>
      </c>
      <c r="E8420" s="28">
        <v>529.43499999999995</v>
      </c>
    </row>
    <row r="8421" spans="4:5" x14ac:dyDescent="0.25">
      <c r="D8421" s="31">
        <v>-835.38599999999997</v>
      </c>
      <c r="E8421" s="28">
        <v>529.44399999999996</v>
      </c>
    </row>
    <row r="8422" spans="4:5" x14ac:dyDescent="0.25">
      <c r="D8422" s="31">
        <v>-835.37</v>
      </c>
      <c r="E8422" s="28">
        <v>529.45299999999997</v>
      </c>
    </row>
    <row r="8423" spans="4:5" x14ac:dyDescent="0.25">
      <c r="D8423" s="31">
        <v>-835.35400000000004</v>
      </c>
      <c r="E8423" s="28">
        <v>529.46199999999999</v>
      </c>
    </row>
    <row r="8424" spans="4:5" x14ac:dyDescent="0.25">
      <c r="D8424" s="31">
        <v>-835.33799999999997</v>
      </c>
      <c r="E8424" s="28">
        <v>529.471</v>
      </c>
    </row>
    <row r="8425" spans="4:5" x14ac:dyDescent="0.25">
      <c r="D8425" s="31">
        <v>-835.322</v>
      </c>
      <c r="E8425" s="28">
        <v>529.48</v>
      </c>
    </row>
    <row r="8426" spans="4:5" x14ac:dyDescent="0.25">
      <c r="D8426" s="31">
        <v>-835.30600000000004</v>
      </c>
      <c r="E8426" s="28">
        <v>529.48900000000003</v>
      </c>
    </row>
    <row r="8427" spans="4:5" x14ac:dyDescent="0.25">
      <c r="D8427" s="31">
        <v>-835.29</v>
      </c>
      <c r="E8427" s="28">
        <v>529.49800000000005</v>
      </c>
    </row>
    <row r="8428" spans="4:5" x14ac:dyDescent="0.25">
      <c r="D8428" s="31">
        <v>-835.274</v>
      </c>
      <c r="E8428" s="28">
        <v>529.50699999999995</v>
      </c>
    </row>
    <row r="8429" spans="4:5" x14ac:dyDescent="0.25">
      <c r="D8429" s="31">
        <v>-835.25800000000004</v>
      </c>
      <c r="E8429" s="28">
        <v>529.51499999999999</v>
      </c>
    </row>
    <row r="8430" spans="4:5" x14ac:dyDescent="0.25">
      <c r="D8430" s="31">
        <v>-835.24199999999996</v>
      </c>
      <c r="E8430" s="28">
        <v>529.524</v>
      </c>
    </row>
    <row r="8431" spans="4:5" x14ac:dyDescent="0.25">
      <c r="D8431" s="31">
        <v>-835.226</v>
      </c>
      <c r="E8431" s="28">
        <v>529.53300000000002</v>
      </c>
    </row>
    <row r="8432" spans="4:5" x14ac:dyDescent="0.25">
      <c r="D8432" s="31">
        <v>-835.21</v>
      </c>
      <c r="E8432" s="28">
        <v>529.54200000000003</v>
      </c>
    </row>
    <row r="8433" spans="4:5" x14ac:dyDescent="0.25">
      <c r="D8433" s="31">
        <v>-835.19399999999996</v>
      </c>
      <c r="E8433" s="28">
        <v>529.54999999999995</v>
      </c>
    </row>
    <row r="8434" spans="4:5" x14ac:dyDescent="0.25">
      <c r="D8434" s="31">
        <v>-835.178</v>
      </c>
      <c r="E8434" s="28">
        <v>529.55899999999997</v>
      </c>
    </row>
    <row r="8435" spans="4:5" x14ac:dyDescent="0.25">
      <c r="D8435" s="31">
        <v>-835.16200000000003</v>
      </c>
      <c r="E8435" s="28">
        <v>529.56799999999998</v>
      </c>
    </row>
    <row r="8436" spans="4:5" x14ac:dyDescent="0.25">
      <c r="D8436" s="31">
        <v>-835.14599999999996</v>
      </c>
      <c r="E8436" s="28">
        <v>529.57600000000002</v>
      </c>
    </row>
    <row r="8437" spans="4:5" x14ac:dyDescent="0.25">
      <c r="D8437" s="31">
        <v>-835.13</v>
      </c>
      <c r="E8437" s="28">
        <v>529.58500000000004</v>
      </c>
    </row>
    <row r="8438" spans="4:5" x14ac:dyDescent="0.25">
      <c r="D8438" s="31">
        <v>-835.11400000000003</v>
      </c>
      <c r="E8438" s="28">
        <v>529.59299999999996</v>
      </c>
    </row>
    <row r="8439" spans="4:5" x14ac:dyDescent="0.25">
      <c r="D8439" s="31">
        <v>-835.09799999999996</v>
      </c>
      <c r="E8439" s="28">
        <v>529.60199999999998</v>
      </c>
    </row>
    <row r="8440" spans="4:5" x14ac:dyDescent="0.25">
      <c r="D8440" s="31">
        <v>-835.08199999999999</v>
      </c>
      <c r="E8440" s="28">
        <v>529.61</v>
      </c>
    </row>
    <row r="8441" spans="4:5" x14ac:dyDescent="0.25">
      <c r="D8441" s="31">
        <v>-835.06600000000003</v>
      </c>
      <c r="E8441" s="28">
        <v>529.61900000000003</v>
      </c>
    </row>
    <row r="8442" spans="4:5" x14ac:dyDescent="0.25">
      <c r="D8442" s="31">
        <v>-835.05</v>
      </c>
      <c r="E8442" s="28">
        <v>529.62699999999995</v>
      </c>
    </row>
    <row r="8443" spans="4:5" x14ac:dyDescent="0.25">
      <c r="D8443" s="31">
        <v>-835.03399999999999</v>
      </c>
      <c r="E8443" s="28">
        <v>529.63499999999999</v>
      </c>
    </row>
    <row r="8444" spans="4:5" x14ac:dyDescent="0.25">
      <c r="D8444" s="31">
        <v>-835.01800000000003</v>
      </c>
      <c r="E8444" s="28">
        <v>529.64400000000001</v>
      </c>
    </row>
    <row r="8445" spans="4:5" x14ac:dyDescent="0.25">
      <c r="D8445" s="31">
        <v>-835.00199999999995</v>
      </c>
      <c r="E8445" s="28">
        <v>529.65200000000004</v>
      </c>
    </row>
    <row r="8446" spans="4:5" x14ac:dyDescent="0.25">
      <c r="D8446" s="31">
        <v>-834.98599999999999</v>
      </c>
      <c r="E8446" s="28">
        <v>529.66</v>
      </c>
    </row>
    <row r="8447" spans="4:5" x14ac:dyDescent="0.25">
      <c r="D8447" s="31">
        <v>-834.97</v>
      </c>
      <c r="E8447" s="28">
        <v>529.66800000000001</v>
      </c>
    </row>
    <row r="8448" spans="4:5" x14ac:dyDescent="0.25">
      <c r="D8448" s="31">
        <v>-834.95399999999995</v>
      </c>
      <c r="E8448" s="28">
        <v>529.67700000000002</v>
      </c>
    </row>
    <row r="8449" spans="4:5" x14ac:dyDescent="0.25">
      <c r="D8449" s="31">
        <v>-834.93799999999999</v>
      </c>
      <c r="E8449" s="28">
        <v>529.68499999999995</v>
      </c>
    </row>
    <row r="8450" spans="4:5" x14ac:dyDescent="0.25">
      <c r="D8450" s="31">
        <v>-834.92200000000003</v>
      </c>
      <c r="E8450" s="28">
        <v>529.69299999999998</v>
      </c>
    </row>
    <row r="8451" spans="4:5" x14ac:dyDescent="0.25">
      <c r="D8451" s="31">
        <v>-834.90599999999995</v>
      </c>
      <c r="E8451" s="28">
        <v>529.70100000000002</v>
      </c>
    </row>
    <row r="8452" spans="4:5" x14ac:dyDescent="0.25">
      <c r="D8452" s="31">
        <v>-834.89</v>
      </c>
      <c r="E8452" s="28">
        <v>529.70899999999995</v>
      </c>
    </row>
    <row r="8453" spans="4:5" x14ac:dyDescent="0.25">
      <c r="D8453" s="31">
        <v>-834.87400000000002</v>
      </c>
      <c r="E8453" s="28">
        <v>529.71699999999998</v>
      </c>
    </row>
    <row r="8454" spans="4:5" x14ac:dyDescent="0.25">
      <c r="D8454" s="31">
        <v>-834.85799999999995</v>
      </c>
      <c r="E8454" s="28">
        <v>529.72500000000002</v>
      </c>
    </row>
    <row r="8455" spans="4:5" x14ac:dyDescent="0.25">
      <c r="D8455" s="31">
        <v>-834.84199999999998</v>
      </c>
      <c r="E8455" s="28">
        <v>529.73299999999995</v>
      </c>
    </row>
    <row r="8456" spans="4:5" x14ac:dyDescent="0.25">
      <c r="D8456" s="31">
        <v>-834.82600000000002</v>
      </c>
      <c r="E8456" s="28">
        <v>529.74099999999999</v>
      </c>
    </row>
    <row r="8457" spans="4:5" x14ac:dyDescent="0.25">
      <c r="D8457" s="31">
        <v>-834.81</v>
      </c>
      <c r="E8457" s="28">
        <v>529.74900000000002</v>
      </c>
    </row>
    <row r="8458" spans="4:5" x14ac:dyDescent="0.25">
      <c r="D8458" s="31">
        <v>-834.79399999999998</v>
      </c>
      <c r="E8458" s="28">
        <v>529.75699999999995</v>
      </c>
    </row>
    <row r="8459" spans="4:5" x14ac:dyDescent="0.25">
      <c r="D8459" s="31">
        <v>-834.77800000000002</v>
      </c>
      <c r="E8459" s="28">
        <v>529.76499999999999</v>
      </c>
    </row>
    <row r="8460" spans="4:5" x14ac:dyDescent="0.25">
      <c r="D8460" s="31">
        <v>-834.76199999999994</v>
      </c>
      <c r="E8460" s="28">
        <v>529.77200000000005</v>
      </c>
    </row>
    <row r="8461" spans="4:5" x14ac:dyDescent="0.25">
      <c r="D8461" s="31">
        <v>-834.74599999999998</v>
      </c>
      <c r="E8461" s="28">
        <v>529.78</v>
      </c>
    </row>
    <row r="8462" spans="4:5" x14ac:dyDescent="0.25">
      <c r="D8462" s="31">
        <v>-834.73</v>
      </c>
      <c r="E8462" s="28">
        <v>529.78800000000001</v>
      </c>
    </row>
    <row r="8463" spans="4:5" x14ac:dyDescent="0.25">
      <c r="D8463" s="31">
        <v>-834.71400000000006</v>
      </c>
      <c r="E8463" s="28">
        <v>529.79600000000005</v>
      </c>
    </row>
    <row r="8464" spans="4:5" x14ac:dyDescent="0.25">
      <c r="D8464" s="31">
        <v>-834.69799999999998</v>
      </c>
      <c r="E8464" s="28">
        <v>529.803</v>
      </c>
    </row>
    <row r="8465" spans="4:5" x14ac:dyDescent="0.25">
      <c r="D8465" s="31">
        <v>-834.68200000000002</v>
      </c>
      <c r="E8465" s="28">
        <v>529.81100000000004</v>
      </c>
    </row>
    <row r="8466" spans="4:5" x14ac:dyDescent="0.25">
      <c r="D8466" s="31">
        <v>-834.66600000000005</v>
      </c>
      <c r="E8466" s="28">
        <v>529.81899999999996</v>
      </c>
    </row>
    <row r="8467" spans="4:5" x14ac:dyDescent="0.25">
      <c r="D8467" s="31">
        <v>-834.65</v>
      </c>
      <c r="E8467" s="28">
        <v>529.82600000000002</v>
      </c>
    </row>
    <row r="8468" spans="4:5" x14ac:dyDescent="0.25">
      <c r="D8468" s="31">
        <v>-834.63400000000001</v>
      </c>
      <c r="E8468" s="28">
        <v>529.83399999999995</v>
      </c>
    </row>
    <row r="8469" spans="4:5" x14ac:dyDescent="0.25">
      <c r="D8469" s="31">
        <v>-834.61800000000005</v>
      </c>
      <c r="E8469" s="28">
        <v>529.84100000000001</v>
      </c>
    </row>
    <row r="8470" spans="4:5" x14ac:dyDescent="0.25">
      <c r="D8470" s="31">
        <v>-834.60199999999998</v>
      </c>
      <c r="E8470" s="28">
        <v>529.84900000000005</v>
      </c>
    </row>
    <row r="8471" spans="4:5" x14ac:dyDescent="0.25">
      <c r="D8471" s="31">
        <v>-834.58600000000001</v>
      </c>
      <c r="E8471" s="28">
        <v>529.85599999999999</v>
      </c>
    </row>
    <row r="8472" spans="4:5" x14ac:dyDescent="0.25">
      <c r="D8472" s="31">
        <v>-834.57</v>
      </c>
      <c r="E8472" s="28">
        <v>529.86400000000003</v>
      </c>
    </row>
    <row r="8473" spans="4:5" x14ac:dyDescent="0.25">
      <c r="D8473" s="31">
        <v>-834.55399999999997</v>
      </c>
      <c r="E8473" s="28">
        <v>529.87099999999998</v>
      </c>
    </row>
    <row r="8474" spans="4:5" x14ac:dyDescent="0.25">
      <c r="D8474" s="31">
        <v>-834.53800000000001</v>
      </c>
      <c r="E8474" s="28">
        <v>529.87800000000004</v>
      </c>
    </row>
    <row r="8475" spans="4:5" x14ac:dyDescent="0.25">
      <c r="D8475" s="31">
        <v>-834.52200000000005</v>
      </c>
      <c r="E8475" s="28">
        <v>529.88499999999999</v>
      </c>
    </row>
    <row r="8476" spans="4:5" x14ac:dyDescent="0.25">
      <c r="D8476" s="31">
        <v>-834.50599999999997</v>
      </c>
      <c r="E8476" s="28">
        <v>529.89300000000003</v>
      </c>
    </row>
    <row r="8477" spans="4:5" x14ac:dyDescent="0.25">
      <c r="D8477" s="31">
        <v>-834.49</v>
      </c>
      <c r="E8477" s="28">
        <v>529.9</v>
      </c>
    </row>
    <row r="8478" spans="4:5" x14ac:dyDescent="0.25">
      <c r="D8478" s="31">
        <v>-834.47400000000005</v>
      </c>
      <c r="E8478" s="28">
        <v>529.90700000000004</v>
      </c>
    </row>
    <row r="8479" spans="4:5" x14ac:dyDescent="0.25">
      <c r="D8479" s="31">
        <v>-834.45799999999997</v>
      </c>
      <c r="E8479" s="28">
        <v>529.91499999999996</v>
      </c>
    </row>
    <row r="8480" spans="4:5" x14ac:dyDescent="0.25">
      <c r="D8480" s="31">
        <v>-834.44299999999998</v>
      </c>
      <c r="E8480" s="28">
        <v>529.92200000000003</v>
      </c>
    </row>
    <row r="8481" spans="4:5" x14ac:dyDescent="0.25">
      <c r="D8481" s="31">
        <v>-834.42700000000002</v>
      </c>
      <c r="E8481" s="28">
        <v>529.92899999999997</v>
      </c>
    </row>
    <row r="8482" spans="4:5" x14ac:dyDescent="0.25">
      <c r="D8482" s="31">
        <v>-834.41099999999994</v>
      </c>
      <c r="E8482" s="28">
        <v>529.93600000000004</v>
      </c>
    </row>
    <row r="8483" spans="4:5" x14ac:dyDescent="0.25">
      <c r="D8483" s="31">
        <v>-834.39499999999998</v>
      </c>
      <c r="E8483" s="28">
        <v>529.94299999999998</v>
      </c>
    </row>
    <row r="8484" spans="4:5" x14ac:dyDescent="0.25">
      <c r="D8484" s="31">
        <v>-834.37900000000002</v>
      </c>
      <c r="E8484" s="28">
        <v>529.95000000000005</v>
      </c>
    </row>
    <row r="8485" spans="4:5" x14ac:dyDescent="0.25">
      <c r="D8485" s="31">
        <v>-834.36300000000006</v>
      </c>
      <c r="E8485" s="28">
        <v>529.95699999999999</v>
      </c>
    </row>
    <row r="8486" spans="4:5" x14ac:dyDescent="0.25">
      <c r="D8486" s="31">
        <v>-834.34699999999998</v>
      </c>
      <c r="E8486" s="28">
        <v>529.96400000000006</v>
      </c>
    </row>
    <row r="8487" spans="4:5" x14ac:dyDescent="0.25">
      <c r="D8487" s="31">
        <v>-834.33100000000002</v>
      </c>
      <c r="E8487" s="28">
        <v>529.971</v>
      </c>
    </row>
    <row r="8488" spans="4:5" x14ac:dyDescent="0.25">
      <c r="D8488" s="31">
        <v>-834.31500000000005</v>
      </c>
      <c r="E8488" s="28">
        <v>529.97799999999995</v>
      </c>
    </row>
    <row r="8489" spans="4:5" x14ac:dyDescent="0.25">
      <c r="D8489" s="31">
        <v>-834.29899999999998</v>
      </c>
      <c r="E8489" s="28">
        <v>529.98400000000004</v>
      </c>
    </row>
    <row r="8490" spans="4:5" x14ac:dyDescent="0.25">
      <c r="D8490" s="31">
        <v>-834.28300000000002</v>
      </c>
      <c r="E8490" s="28">
        <v>529.99099999999999</v>
      </c>
    </row>
    <row r="8491" spans="4:5" x14ac:dyDescent="0.25">
      <c r="D8491" s="31">
        <v>-834.26700000000005</v>
      </c>
      <c r="E8491" s="28">
        <v>529.99800000000005</v>
      </c>
    </row>
    <row r="8492" spans="4:5" x14ac:dyDescent="0.25">
      <c r="D8492" s="31">
        <v>-834.25099999999998</v>
      </c>
      <c r="E8492" s="28">
        <v>530.005</v>
      </c>
    </row>
    <row r="8493" spans="4:5" x14ac:dyDescent="0.25">
      <c r="D8493" s="31">
        <v>-834.23500000000001</v>
      </c>
      <c r="E8493" s="28">
        <v>530.01099999999997</v>
      </c>
    </row>
    <row r="8494" spans="4:5" x14ac:dyDescent="0.25">
      <c r="D8494" s="31">
        <v>-834.21900000000005</v>
      </c>
      <c r="E8494" s="28">
        <v>530.01800000000003</v>
      </c>
    </row>
    <row r="8495" spans="4:5" x14ac:dyDescent="0.25">
      <c r="D8495" s="31">
        <v>-834.20299999999997</v>
      </c>
      <c r="E8495" s="28">
        <v>530.02499999999998</v>
      </c>
    </row>
    <row r="8496" spans="4:5" x14ac:dyDescent="0.25">
      <c r="D8496" s="31">
        <v>-834.18700000000001</v>
      </c>
      <c r="E8496" s="28">
        <v>530.03099999999995</v>
      </c>
    </row>
    <row r="8497" spans="4:5" x14ac:dyDescent="0.25">
      <c r="D8497" s="31">
        <v>-834.17100000000005</v>
      </c>
      <c r="E8497" s="28">
        <v>530.03800000000001</v>
      </c>
    </row>
    <row r="8498" spans="4:5" x14ac:dyDescent="0.25">
      <c r="D8498" s="31">
        <v>-834.15499999999997</v>
      </c>
      <c r="E8498" s="28">
        <v>530.04499999999996</v>
      </c>
    </row>
    <row r="8499" spans="4:5" x14ac:dyDescent="0.25">
      <c r="D8499" s="31">
        <v>-834.13900000000001</v>
      </c>
      <c r="E8499" s="28">
        <v>530.05100000000004</v>
      </c>
    </row>
    <row r="8500" spans="4:5" x14ac:dyDescent="0.25">
      <c r="D8500" s="31">
        <v>-834.12300000000005</v>
      </c>
      <c r="E8500" s="28">
        <v>530.05799999999999</v>
      </c>
    </row>
    <row r="8501" spans="4:5" x14ac:dyDescent="0.25">
      <c r="D8501" s="31">
        <v>-834.10699999999997</v>
      </c>
      <c r="E8501" s="28">
        <v>530.06399999999996</v>
      </c>
    </row>
    <row r="8502" spans="4:5" x14ac:dyDescent="0.25">
      <c r="D8502" s="31">
        <v>-834.09100000000001</v>
      </c>
      <c r="E8502" s="28">
        <v>530.07000000000005</v>
      </c>
    </row>
    <row r="8503" spans="4:5" x14ac:dyDescent="0.25">
      <c r="D8503" s="31">
        <v>-834.07500000000005</v>
      </c>
      <c r="E8503" s="28">
        <v>530.077</v>
      </c>
    </row>
    <row r="8504" spans="4:5" x14ac:dyDescent="0.25">
      <c r="D8504" s="31">
        <v>-834.05899999999997</v>
      </c>
      <c r="E8504" s="28">
        <v>530.08299999999997</v>
      </c>
    </row>
    <row r="8505" spans="4:5" x14ac:dyDescent="0.25">
      <c r="D8505" s="31">
        <v>-834.04300000000001</v>
      </c>
      <c r="E8505" s="28">
        <v>530.08900000000006</v>
      </c>
    </row>
    <row r="8506" spans="4:5" x14ac:dyDescent="0.25">
      <c r="D8506" s="31">
        <v>-834.02700000000004</v>
      </c>
      <c r="E8506" s="28">
        <v>530.096</v>
      </c>
    </row>
    <row r="8507" spans="4:5" x14ac:dyDescent="0.25">
      <c r="D8507" s="31">
        <v>-834.01099999999997</v>
      </c>
      <c r="E8507" s="28">
        <v>530.10199999999998</v>
      </c>
    </row>
    <row r="8508" spans="4:5" x14ac:dyDescent="0.25">
      <c r="D8508" s="31">
        <v>-833.995</v>
      </c>
      <c r="E8508" s="28">
        <v>530.10799999999995</v>
      </c>
    </row>
    <row r="8509" spans="4:5" x14ac:dyDescent="0.25">
      <c r="D8509" s="31">
        <v>-833.97900000000004</v>
      </c>
      <c r="E8509" s="28">
        <v>530.11500000000001</v>
      </c>
    </row>
    <row r="8510" spans="4:5" x14ac:dyDescent="0.25">
      <c r="D8510" s="31">
        <v>-833.96299999999997</v>
      </c>
      <c r="E8510" s="28">
        <v>530.12099999999998</v>
      </c>
    </row>
    <row r="8511" spans="4:5" x14ac:dyDescent="0.25">
      <c r="D8511" s="31">
        <v>-833.947</v>
      </c>
      <c r="E8511" s="28">
        <v>530.12699999999995</v>
      </c>
    </row>
    <row r="8512" spans="4:5" x14ac:dyDescent="0.25">
      <c r="D8512" s="31">
        <v>-833.93100000000004</v>
      </c>
      <c r="E8512" s="28">
        <v>530.13300000000004</v>
      </c>
    </row>
    <row r="8513" spans="4:5" x14ac:dyDescent="0.25">
      <c r="D8513" s="31">
        <v>-833.91499999999996</v>
      </c>
      <c r="E8513" s="28">
        <v>530.13900000000001</v>
      </c>
    </row>
    <row r="8514" spans="4:5" x14ac:dyDescent="0.25">
      <c r="D8514" s="31">
        <v>-833.899</v>
      </c>
      <c r="E8514" s="28">
        <v>530.14499999999998</v>
      </c>
    </row>
    <row r="8515" spans="4:5" x14ac:dyDescent="0.25">
      <c r="D8515" s="31">
        <v>-833.88300000000004</v>
      </c>
      <c r="E8515" s="28">
        <v>530.15099999999995</v>
      </c>
    </row>
    <row r="8516" spans="4:5" x14ac:dyDescent="0.25">
      <c r="D8516" s="31">
        <v>-833.86699999999996</v>
      </c>
      <c r="E8516" s="28">
        <v>530.15700000000004</v>
      </c>
    </row>
    <row r="8517" spans="4:5" x14ac:dyDescent="0.25">
      <c r="D8517" s="31">
        <v>-833.851</v>
      </c>
      <c r="E8517" s="28">
        <v>530.16300000000001</v>
      </c>
    </row>
    <row r="8518" spans="4:5" x14ac:dyDescent="0.25">
      <c r="D8518" s="31">
        <v>-833.83500000000004</v>
      </c>
      <c r="E8518" s="28">
        <v>530.16899999999998</v>
      </c>
    </row>
    <row r="8519" spans="4:5" x14ac:dyDescent="0.25">
      <c r="D8519" s="31">
        <v>-833.81899999999996</v>
      </c>
      <c r="E8519" s="28">
        <v>530.17499999999995</v>
      </c>
    </row>
    <row r="8520" spans="4:5" x14ac:dyDescent="0.25">
      <c r="D8520" s="31">
        <v>-833.803</v>
      </c>
      <c r="E8520" s="28">
        <v>530.17999999999995</v>
      </c>
    </row>
    <row r="8521" spans="4:5" x14ac:dyDescent="0.25">
      <c r="D8521" s="31">
        <v>-833.78700000000003</v>
      </c>
      <c r="E8521" s="28">
        <v>530.18600000000004</v>
      </c>
    </row>
    <row r="8522" spans="4:5" x14ac:dyDescent="0.25">
      <c r="D8522" s="31">
        <v>-833.77099999999996</v>
      </c>
      <c r="E8522" s="28">
        <v>530.19200000000001</v>
      </c>
    </row>
    <row r="8523" spans="4:5" x14ac:dyDescent="0.25">
      <c r="D8523" s="31">
        <v>-833.755</v>
      </c>
      <c r="E8523" s="28">
        <v>530.19799999999998</v>
      </c>
    </row>
    <row r="8524" spans="4:5" x14ac:dyDescent="0.25">
      <c r="D8524" s="31">
        <v>-833.73900000000003</v>
      </c>
      <c r="E8524" s="28">
        <v>530.20299999999997</v>
      </c>
    </row>
    <row r="8525" spans="4:5" x14ac:dyDescent="0.25">
      <c r="D8525" s="31">
        <v>-833.72299999999996</v>
      </c>
      <c r="E8525" s="28">
        <v>530.20899999999995</v>
      </c>
    </row>
    <row r="8526" spans="4:5" x14ac:dyDescent="0.25">
      <c r="D8526" s="31">
        <v>-833.70699999999999</v>
      </c>
      <c r="E8526" s="28">
        <v>530.21500000000003</v>
      </c>
    </row>
    <row r="8527" spans="4:5" x14ac:dyDescent="0.25">
      <c r="D8527" s="31">
        <v>-833.69100000000003</v>
      </c>
      <c r="E8527" s="28">
        <v>530.22</v>
      </c>
    </row>
    <row r="8528" spans="4:5" x14ac:dyDescent="0.25">
      <c r="D8528" s="31">
        <v>-833.67499999999995</v>
      </c>
      <c r="E8528" s="28">
        <v>530.226</v>
      </c>
    </row>
    <row r="8529" spans="4:5" x14ac:dyDescent="0.25">
      <c r="D8529" s="31">
        <v>-833.65899999999999</v>
      </c>
      <c r="E8529" s="28">
        <v>530.23099999999999</v>
      </c>
    </row>
    <row r="8530" spans="4:5" x14ac:dyDescent="0.25">
      <c r="D8530" s="31">
        <v>-833.64300000000003</v>
      </c>
      <c r="E8530" s="28">
        <v>530.23699999999997</v>
      </c>
    </row>
    <row r="8531" spans="4:5" x14ac:dyDescent="0.25">
      <c r="D8531" s="31">
        <v>-833.62699999999995</v>
      </c>
      <c r="E8531" s="28">
        <v>530.24199999999996</v>
      </c>
    </row>
    <row r="8532" spans="4:5" x14ac:dyDescent="0.25">
      <c r="D8532" s="31">
        <v>-833.61099999999999</v>
      </c>
      <c r="E8532" s="28">
        <v>530.24800000000005</v>
      </c>
    </row>
    <row r="8533" spans="4:5" x14ac:dyDescent="0.25">
      <c r="D8533" s="31">
        <v>-833.59500000000003</v>
      </c>
      <c r="E8533" s="28">
        <v>530.25300000000004</v>
      </c>
    </row>
    <row r="8534" spans="4:5" x14ac:dyDescent="0.25">
      <c r="D8534" s="31">
        <v>-833.57899999999995</v>
      </c>
      <c r="E8534" s="28">
        <v>530.25800000000004</v>
      </c>
    </row>
    <row r="8535" spans="4:5" x14ac:dyDescent="0.25">
      <c r="D8535" s="31">
        <v>-833.56299999999999</v>
      </c>
      <c r="E8535" s="28">
        <v>530.26400000000001</v>
      </c>
    </row>
    <row r="8536" spans="4:5" x14ac:dyDescent="0.25">
      <c r="D8536" s="31">
        <v>-833.54700000000003</v>
      </c>
      <c r="E8536" s="28">
        <v>530.26900000000001</v>
      </c>
    </row>
    <row r="8537" spans="4:5" x14ac:dyDescent="0.25">
      <c r="D8537" s="31">
        <v>-833.53099999999995</v>
      </c>
      <c r="E8537" s="28">
        <v>530.274</v>
      </c>
    </row>
    <row r="8538" spans="4:5" x14ac:dyDescent="0.25">
      <c r="D8538" s="31">
        <v>-833.51499999999999</v>
      </c>
      <c r="E8538" s="28">
        <v>530.279</v>
      </c>
    </row>
    <row r="8539" spans="4:5" x14ac:dyDescent="0.25">
      <c r="D8539" s="31">
        <v>-833.49900000000002</v>
      </c>
      <c r="E8539" s="28">
        <v>530.28499999999997</v>
      </c>
    </row>
    <row r="8540" spans="4:5" x14ac:dyDescent="0.25">
      <c r="D8540" s="31">
        <v>-833.48299999999995</v>
      </c>
      <c r="E8540" s="28">
        <v>530.29</v>
      </c>
    </row>
    <row r="8541" spans="4:5" x14ac:dyDescent="0.25">
      <c r="D8541" s="31">
        <v>-833.46699999999998</v>
      </c>
      <c r="E8541" s="28">
        <v>530.29499999999996</v>
      </c>
    </row>
    <row r="8542" spans="4:5" x14ac:dyDescent="0.25">
      <c r="D8542" s="31">
        <v>-833.45100000000002</v>
      </c>
      <c r="E8542" s="28">
        <v>530.29999999999995</v>
      </c>
    </row>
    <row r="8543" spans="4:5" x14ac:dyDescent="0.25">
      <c r="D8543" s="31">
        <v>-833.43499999999995</v>
      </c>
      <c r="E8543" s="28">
        <v>530.30499999999995</v>
      </c>
    </row>
    <row r="8544" spans="4:5" x14ac:dyDescent="0.25">
      <c r="D8544" s="31">
        <v>-833.41899999999998</v>
      </c>
      <c r="E8544" s="28">
        <v>530.30999999999995</v>
      </c>
    </row>
    <row r="8545" spans="4:5" x14ac:dyDescent="0.25">
      <c r="D8545" s="31">
        <v>-833.40300000000002</v>
      </c>
      <c r="E8545" s="28">
        <v>530.31500000000005</v>
      </c>
    </row>
    <row r="8546" spans="4:5" x14ac:dyDescent="0.25">
      <c r="D8546" s="31">
        <v>-833.38699999999994</v>
      </c>
      <c r="E8546" s="28">
        <v>530.32000000000005</v>
      </c>
    </row>
    <row r="8547" spans="4:5" x14ac:dyDescent="0.25">
      <c r="D8547" s="31">
        <v>-833.37099999999998</v>
      </c>
      <c r="E8547" s="28">
        <v>530.32500000000005</v>
      </c>
    </row>
    <row r="8548" spans="4:5" x14ac:dyDescent="0.25">
      <c r="D8548" s="31">
        <v>-833.35500000000002</v>
      </c>
      <c r="E8548" s="28">
        <v>530.33000000000004</v>
      </c>
    </row>
    <row r="8549" spans="4:5" x14ac:dyDescent="0.25">
      <c r="D8549" s="31">
        <v>-833.33900000000006</v>
      </c>
      <c r="E8549" s="28">
        <v>530.33500000000004</v>
      </c>
    </row>
    <row r="8550" spans="4:5" x14ac:dyDescent="0.25">
      <c r="D8550" s="31">
        <v>-833.32299999999998</v>
      </c>
      <c r="E8550" s="28">
        <v>530.34</v>
      </c>
    </row>
    <row r="8551" spans="4:5" x14ac:dyDescent="0.25">
      <c r="D8551" s="31">
        <v>-833.30700000000002</v>
      </c>
      <c r="E8551" s="28">
        <v>530.34400000000005</v>
      </c>
    </row>
    <row r="8552" spans="4:5" x14ac:dyDescent="0.25">
      <c r="D8552" s="31">
        <v>-833.29100000000005</v>
      </c>
      <c r="E8552" s="28">
        <v>530.34900000000005</v>
      </c>
    </row>
    <row r="8553" spans="4:5" x14ac:dyDescent="0.25">
      <c r="D8553" s="31">
        <v>-833.27499999999998</v>
      </c>
      <c r="E8553" s="28">
        <v>530.35400000000004</v>
      </c>
    </row>
    <row r="8554" spans="4:5" x14ac:dyDescent="0.25">
      <c r="D8554" s="31">
        <v>-833.25900000000001</v>
      </c>
      <c r="E8554" s="28">
        <v>530.35900000000004</v>
      </c>
    </row>
    <row r="8555" spans="4:5" x14ac:dyDescent="0.25">
      <c r="D8555" s="31">
        <v>-833.24300000000005</v>
      </c>
      <c r="E8555" s="28">
        <v>530.36300000000006</v>
      </c>
    </row>
    <row r="8556" spans="4:5" x14ac:dyDescent="0.25">
      <c r="D8556" s="31">
        <v>-833.22699999999998</v>
      </c>
      <c r="E8556" s="28">
        <v>530.36800000000005</v>
      </c>
    </row>
    <row r="8557" spans="4:5" x14ac:dyDescent="0.25">
      <c r="D8557" s="31">
        <v>-833.21100000000001</v>
      </c>
      <c r="E8557" s="28">
        <v>530.37199999999996</v>
      </c>
    </row>
    <row r="8558" spans="4:5" x14ac:dyDescent="0.25">
      <c r="D8558" s="31">
        <v>-833.19500000000005</v>
      </c>
      <c r="E8558" s="28">
        <v>530.37699999999995</v>
      </c>
    </row>
    <row r="8559" spans="4:5" x14ac:dyDescent="0.25">
      <c r="D8559" s="31">
        <v>-833.17899999999997</v>
      </c>
      <c r="E8559" s="28">
        <v>530.38199999999995</v>
      </c>
    </row>
    <row r="8560" spans="4:5" x14ac:dyDescent="0.25">
      <c r="D8560" s="31">
        <v>-833.16300000000001</v>
      </c>
      <c r="E8560" s="28">
        <v>530.38599999999997</v>
      </c>
    </row>
    <row r="8561" spans="4:5" x14ac:dyDescent="0.25">
      <c r="D8561" s="31">
        <v>-833.14700000000005</v>
      </c>
      <c r="E8561" s="28">
        <v>530.39099999999996</v>
      </c>
    </row>
    <row r="8562" spans="4:5" x14ac:dyDescent="0.25">
      <c r="D8562" s="31">
        <v>-833.13099999999997</v>
      </c>
      <c r="E8562" s="28">
        <v>530.39499999999998</v>
      </c>
    </row>
    <row r="8563" spans="4:5" x14ac:dyDescent="0.25">
      <c r="D8563" s="31">
        <v>-833.11500000000001</v>
      </c>
      <c r="E8563" s="28">
        <v>530.399</v>
      </c>
    </row>
    <row r="8564" spans="4:5" x14ac:dyDescent="0.25">
      <c r="D8564" s="31">
        <v>-833.09900000000005</v>
      </c>
      <c r="E8564" s="28">
        <v>530.404</v>
      </c>
    </row>
    <row r="8565" spans="4:5" x14ac:dyDescent="0.25">
      <c r="D8565" s="31">
        <v>-833.08299999999997</v>
      </c>
      <c r="E8565" s="28">
        <v>530.40800000000002</v>
      </c>
    </row>
    <row r="8566" spans="4:5" x14ac:dyDescent="0.25">
      <c r="D8566" s="31">
        <v>-833.06700000000001</v>
      </c>
      <c r="E8566" s="28">
        <v>530.41200000000003</v>
      </c>
    </row>
    <row r="8567" spans="4:5" x14ac:dyDescent="0.25">
      <c r="D8567" s="31">
        <v>-833.05100000000004</v>
      </c>
      <c r="E8567" s="28">
        <v>530.41700000000003</v>
      </c>
    </row>
    <row r="8568" spans="4:5" x14ac:dyDescent="0.25">
      <c r="D8568" s="31">
        <v>-833.03499999999997</v>
      </c>
      <c r="E8568" s="28">
        <v>530.42100000000005</v>
      </c>
    </row>
    <row r="8569" spans="4:5" x14ac:dyDescent="0.25">
      <c r="D8569" s="31">
        <v>-833.01900000000001</v>
      </c>
      <c r="E8569" s="28">
        <v>530.42499999999995</v>
      </c>
    </row>
    <row r="8570" spans="4:5" x14ac:dyDescent="0.25">
      <c r="D8570" s="31">
        <v>-833.00300000000004</v>
      </c>
      <c r="E8570" s="28">
        <v>530.42899999999997</v>
      </c>
    </row>
    <row r="8571" spans="4:5" x14ac:dyDescent="0.25">
      <c r="D8571" s="31">
        <v>-832.98699999999997</v>
      </c>
      <c r="E8571" s="28">
        <v>530.43299999999999</v>
      </c>
    </row>
    <row r="8572" spans="4:5" x14ac:dyDescent="0.25">
      <c r="D8572" s="31">
        <v>-832.971</v>
      </c>
      <c r="E8572" s="28">
        <v>530.43700000000001</v>
      </c>
    </row>
    <row r="8573" spans="4:5" x14ac:dyDescent="0.25">
      <c r="D8573" s="31">
        <v>-832.95500000000004</v>
      </c>
      <c r="E8573" s="28">
        <v>530.44100000000003</v>
      </c>
    </row>
    <row r="8574" spans="4:5" x14ac:dyDescent="0.25">
      <c r="D8574" s="31">
        <v>-832.93899999999996</v>
      </c>
      <c r="E8574" s="28">
        <v>530.44500000000005</v>
      </c>
    </row>
    <row r="8575" spans="4:5" x14ac:dyDescent="0.25">
      <c r="D8575" s="31">
        <v>-832.923</v>
      </c>
      <c r="E8575" s="28">
        <v>530.45000000000005</v>
      </c>
    </row>
    <row r="8576" spans="4:5" x14ac:dyDescent="0.25">
      <c r="D8576" s="31">
        <v>-832.90700000000004</v>
      </c>
      <c r="E8576" s="28">
        <v>530.45299999999997</v>
      </c>
    </row>
    <row r="8577" spans="4:5" x14ac:dyDescent="0.25">
      <c r="D8577" s="31">
        <v>-832.89099999999996</v>
      </c>
      <c r="E8577" s="28">
        <v>530.45699999999999</v>
      </c>
    </row>
    <row r="8578" spans="4:5" x14ac:dyDescent="0.25">
      <c r="D8578" s="31">
        <v>-832.875</v>
      </c>
      <c r="E8578" s="28">
        <v>530.46100000000001</v>
      </c>
    </row>
    <row r="8579" spans="4:5" x14ac:dyDescent="0.25">
      <c r="D8579" s="31">
        <v>-832.85900000000004</v>
      </c>
      <c r="E8579" s="28">
        <v>530.46500000000003</v>
      </c>
    </row>
    <row r="8580" spans="4:5" x14ac:dyDescent="0.25">
      <c r="D8580" s="31">
        <v>-832.84299999999996</v>
      </c>
      <c r="E8580" s="28">
        <v>530.46900000000005</v>
      </c>
    </row>
    <row r="8581" spans="4:5" x14ac:dyDescent="0.25">
      <c r="D8581" s="31">
        <v>-832.827</v>
      </c>
      <c r="E8581" s="28">
        <v>530.47299999999996</v>
      </c>
    </row>
    <row r="8582" spans="4:5" x14ac:dyDescent="0.25">
      <c r="D8582" s="31">
        <v>-832.81100000000004</v>
      </c>
      <c r="E8582" s="28">
        <v>530.47699999999998</v>
      </c>
    </row>
    <row r="8583" spans="4:5" x14ac:dyDescent="0.25">
      <c r="D8583" s="31">
        <v>-832.79499999999996</v>
      </c>
      <c r="E8583" s="28">
        <v>530.48</v>
      </c>
    </row>
    <row r="8584" spans="4:5" x14ac:dyDescent="0.25">
      <c r="D8584" s="31">
        <v>-832.779</v>
      </c>
      <c r="E8584" s="28">
        <v>530.48400000000004</v>
      </c>
    </row>
    <row r="8585" spans="4:5" x14ac:dyDescent="0.25">
      <c r="D8585" s="31">
        <v>-832.76300000000003</v>
      </c>
      <c r="E8585" s="28">
        <v>530.48800000000006</v>
      </c>
    </row>
    <row r="8586" spans="4:5" x14ac:dyDescent="0.25">
      <c r="D8586" s="31">
        <v>-832.74699999999996</v>
      </c>
      <c r="E8586" s="28">
        <v>530.49099999999999</v>
      </c>
    </row>
    <row r="8587" spans="4:5" x14ac:dyDescent="0.25">
      <c r="D8587" s="31">
        <v>-832.73099999999999</v>
      </c>
      <c r="E8587" s="28">
        <v>530.495</v>
      </c>
    </row>
    <row r="8588" spans="4:5" x14ac:dyDescent="0.25">
      <c r="D8588" s="31">
        <v>-832.71500000000003</v>
      </c>
      <c r="E8588" s="28">
        <v>530.49800000000005</v>
      </c>
    </row>
    <row r="8589" spans="4:5" x14ac:dyDescent="0.25">
      <c r="D8589" s="31">
        <v>-832.69899999999996</v>
      </c>
      <c r="E8589" s="28">
        <v>530.50199999999995</v>
      </c>
    </row>
    <row r="8590" spans="4:5" x14ac:dyDescent="0.25">
      <c r="D8590" s="31">
        <v>-832.68299999999999</v>
      </c>
      <c r="E8590" s="28">
        <v>530.505</v>
      </c>
    </row>
    <row r="8591" spans="4:5" x14ac:dyDescent="0.25">
      <c r="D8591" s="31">
        <v>-832.66700000000003</v>
      </c>
      <c r="E8591" s="28">
        <v>530.50900000000001</v>
      </c>
    </row>
    <row r="8592" spans="4:5" x14ac:dyDescent="0.25">
      <c r="D8592" s="31">
        <v>-832.65099999999995</v>
      </c>
      <c r="E8592" s="28">
        <v>530.51199999999994</v>
      </c>
    </row>
    <row r="8593" spans="4:5" x14ac:dyDescent="0.25">
      <c r="D8593" s="31">
        <v>-832.63499999999999</v>
      </c>
      <c r="E8593" s="28">
        <v>530.51599999999996</v>
      </c>
    </row>
    <row r="8594" spans="4:5" x14ac:dyDescent="0.25">
      <c r="D8594" s="31">
        <v>-832.62</v>
      </c>
      <c r="E8594" s="28">
        <v>530.51900000000001</v>
      </c>
    </row>
    <row r="8595" spans="4:5" x14ac:dyDescent="0.25">
      <c r="D8595" s="31">
        <v>-832.60400000000004</v>
      </c>
      <c r="E8595" s="28">
        <v>530.52200000000005</v>
      </c>
    </row>
    <row r="8596" spans="4:5" x14ac:dyDescent="0.25">
      <c r="D8596" s="31">
        <v>-832.58799999999997</v>
      </c>
      <c r="E8596" s="28">
        <v>530.52599999999995</v>
      </c>
    </row>
    <row r="8597" spans="4:5" x14ac:dyDescent="0.25">
      <c r="D8597" s="31">
        <v>-832.572</v>
      </c>
      <c r="E8597" s="28">
        <v>530.529</v>
      </c>
    </row>
    <row r="8598" spans="4:5" x14ac:dyDescent="0.25">
      <c r="D8598" s="31">
        <v>-832.55600000000004</v>
      </c>
      <c r="E8598" s="28">
        <v>530.53200000000004</v>
      </c>
    </row>
    <row r="8599" spans="4:5" x14ac:dyDescent="0.25">
      <c r="D8599" s="31">
        <v>-832.54</v>
      </c>
      <c r="E8599" s="28">
        <v>530.53499999999997</v>
      </c>
    </row>
    <row r="8600" spans="4:5" x14ac:dyDescent="0.25">
      <c r="D8600" s="31">
        <v>-832.524</v>
      </c>
      <c r="E8600" s="28">
        <v>530.53899999999999</v>
      </c>
    </row>
    <row r="8601" spans="4:5" x14ac:dyDescent="0.25">
      <c r="D8601" s="31">
        <v>-832.50800000000004</v>
      </c>
      <c r="E8601" s="28">
        <v>530.54200000000003</v>
      </c>
    </row>
    <row r="8602" spans="4:5" x14ac:dyDescent="0.25">
      <c r="D8602" s="31">
        <v>-832.49199999999996</v>
      </c>
      <c r="E8602" s="28">
        <v>530.54499999999996</v>
      </c>
    </row>
    <row r="8603" spans="4:5" x14ac:dyDescent="0.25">
      <c r="D8603" s="31">
        <v>-832.476</v>
      </c>
      <c r="E8603" s="28">
        <v>530.548</v>
      </c>
    </row>
    <row r="8604" spans="4:5" x14ac:dyDescent="0.25">
      <c r="D8604" s="31">
        <v>-832.46</v>
      </c>
      <c r="E8604" s="28">
        <v>530.55100000000004</v>
      </c>
    </row>
    <row r="8605" spans="4:5" x14ac:dyDescent="0.25">
      <c r="D8605" s="31">
        <v>-832.44399999999996</v>
      </c>
      <c r="E8605" s="28">
        <v>530.55399999999997</v>
      </c>
    </row>
    <row r="8606" spans="4:5" x14ac:dyDescent="0.25">
      <c r="D8606" s="31">
        <v>-832.428</v>
      </c>
      <c r="E8606" s="28">
        <v>530.55700000000002</v>
      </c>
    </row>
    <row r="8607" spans="4:5" x14ac:dyDescent="0.25">
      <c r="D8607" s="31">
        <v>-832.41200000000003</v>
      </c>
      <c r="E8607" s="28">
        <v>530.55999999999995</v>
      </c>
    </row>
    <row r="8608" spans="4:5" x14ac:dyDescent="0.25">
      <c r="D8608" s="31">
        <v>-832.39599999999996</v>
      </c>
      <c r="E8608" s="28">
        <v>530.56299999999999</v>
      </c>
    </row>
    <row r="8609" spans="4:5" x14ac:dyDescent="0.25">
      <c r="D8609" s="31">
        <v>-832.38</v>
      </c>
      <c r="E8609" s="28">
        <v>530.56600000000003</v>
      </c>
    </row>
    <row r="8610" spans="4:5" x14ac:dyDescent="0.25">
      <c r="D8610" s="31">
        <v>-832.36400000000003</v>
      </c>
      <c r="E8610" s="28">
        <v>530.56799999999998</v>
      </c>
    </row>
    <row r="8611" spans="4:5" x14ac:dyDescent="0.25">
      <c r="D8611" s="31">
        <v>-832.34799999999996</v>
      </c>
      <c r="E8611" s="28">
        <v>530.57100000000003</v>
      </c>
    </row>
    <row r="8612" spans="4:5" x14ac:dyDescent="0.25">
      <c r="D8612" s="31">
        <v>-832.33199999999999</v>
      </c>
      <c r="E8612" s="28">
        <v>530.57399999999996</v>
      </c>
    </row>
    <row r="8613" spans="4:5" x14ac:dyDescent="0.25">
      <c r="D8613" s="31">
        <v>-832.31600000000003</v>
      </c>
      <c r="E8613" s="28">
        <v>530.577</v>
      </c>
    </row>
    <row r="8614" spans="4:5" x14ac:dyDescent="0.25">
      <c r="D8614" s="31">
        <v>-832.3</v>
      </c>
      <c r="E8614" s="28">
        <v>530.57899999999995</v>
      </c>
    </row>
    <row r="8615" spans="4:5" x14ac:dyDescent="0.25">
      <c r="D8615" s="31">
        <v>-832.28399999999999</v>
      </c>
      <c r="E8615" s="28">
        <v>530.58199999999999</v>
      </c>
    </row>
    <row r="8616" spans="4:5" x14ac:dyDescent="0.25">
      <c r="D8616" s="31">
        <v>-832.26800000000003</v>
      </c>
      <c r="E8616" s="28">
        <v>530.58500000000004</v>
      </c>
    </row>
    <row r="8617" spans="4:5" x14ac:dyDescent="0.25">
      <c r="D8617" s="31">
        <v>-832.25199999999995</v>
      </c>
      <c r="E8617" s="28">
        <v>530.58699999999999</v>
      </c>
    </row>
    <row r="8618" spans="4:5" x14ac:dyDescent="0.25">
      <c r="D8618" s="31">
        <v>-832.23599999999999</v>
      </c>
      <c r="E8618" s="28">
        <v>530.59</v>
      </c>
    </row>
    <row r="8619" spans="4:5" x14ac:dyDescent="0.25">
      <c r="D8619" s="31">
        <v>-832.22</v>
      </c>
      <c r="E8619" s="28">
        <v>530.59199999999998</v>
      </c>
    </row>
    <row r="8620" spans="4:5" x14ac:dyDescent="0.25">
      <c r="D8620" s="31">
        <v>-832.20399999999995</v>
      </c>
      <c r="E8620" s="28">
        <v>530.59500000000003</v>
      </c>
    </row>
    <row r="8621" spans="4:5" x14ac:dyDescent="0.25">
      <c r="D8621" s="31">
        <v>-832.18799999999999</v>
      </c>
      <c r="E8621" s="28">
        <v>530.59699999999998</v>
      </c>
    </row>
    <row r="8622" spans="4:5" x14ac:dyDescent="0.25">
      <c r="D8622" s="31">
        <v>-832.17200000000003</v>
      </c>
      <c r="E8622" s="28">
        <v>530.6</v>
      </c>
    </row>
    <row r="8623" spans="4:5" x14ac:dyDescent="0.25">
      <c r="D8623" s="31">
        <v>-832.15599999999995</v>
      </c>
      <c r="E8623" s="28">
        <v>530.60199999999998</v>
      </c>
    </row>
    <row r="8624" spans="4:5" x14ac:dyDescent="0.25">
      <c r="D8624" s="31">
        <v>-832.14</v>
      </c>
      <c r="E8624" s="28">
        <v>530.60400000000004</v>
      </c>
    </row>
    <row r="8625" spans="4:5" x14ac:dyDescent="0.25">
      <c r="D8625" s="31">
        <v>-832.12400000000002</v>
      </c>
      <c r="E8625" s="28">
        <v>530.60699999999997</v>
      </c>
    </row>
    <row r="8626" spans="4:5" x14ac:dyDescent="0.25">
      <c r="D8626" s="31">
        <v>-832.10799999999995</v>
      </c>
      <c r="E8626" s="28">
        <v>530.60900000000004</v>
      </c>
    </row>
    <row r="8627" spans="4:5" x14ac:dyDescent="0.25">
      <c r="D8627" s="31">
        <v>-832.09199999999998</v>
      </c>
      <c r="E8627" s="28">
        <v>530.61099999999999</v>
      </c>
    </row>
    <row r="8628" spans="4:5" x14ac:dyDescent="0.25">
      <c r="D8628" s="31">
        <v>-832.07600000000002</v>
      </c>
      <c r="E8628" s="28">
        <v>530.61400000000003</v>
      </c>
    </row>
    <row r="8629" spans="4:5" x14ac:dyDescent="0.25">
      <c r="D8629" s="31">
        <v>-832.06</v>
      </c>
      <c r="E8629" s="28">
        <v>530.61599999999999</v>
      </c>
    </row>
    <row r="8630" spans="4:5" x14ac:dyDescent="0.25">
      <c r="D8630" s="31">
        <v>-832.04399999999998</v>
      </c>
      <c r="E8630" s="28">
        <v>530.61800000000005</v>
      </c>
    </row>
    <row r="8631" spans="4:5" x14ac:dyDescent="0.25">
      <c r="D8631" s="31">
        <v>-832.02800000000002</v>
      </c>
      <c r="E8631" s="28">
        <v>530.62</v>
      </c>
    </row>
    <row r="8632" spans="4:5" x14ac:dyDescent="0.25">
      <c r="D8632" s="31">
        <v>-832.01199999999994</v>
      </c>
      <c r="E8632" s="28">
        <v>530.62199999999996</v>
      </c>
    </row>
    <row r="8633" spans="4:5" x14ac:dyDescent="0.25">
      <c r="D8633" s="31">
        <v>-831.99599999999998</v>
      </c>
      <c r="E8633" s="28">
        <v>530.62400000000002</v>
      </c>
    </row>
    <row r="8634" spans="4:5" x14ac:dyDescent="0.25">
      <c r="D8634" s="31">
        <v>-831.98</v>
      </c>
      <c r="E8634" s="28">
        <v>530.62599999999998</v>
      </c>
    </row>
    <row r="8635" spans="4:5" x14ac:dyDescent="0.25">
      <c r="D8635" s="31">
        <v>-831.96400000000006</v>
      </c>
      <c r="E8635" s="28">
        <v>530.62800000000004</v>
      </c>
    </row>
    <row r="8636" spans="4:5" x14ac:dyDescent="0.25">
      <c r="D8636" s="31">
        <v>-831.94799999999998</v>
      </c>
      <c r="E8636" s="28">
        <v>530.63</v>
      </c>
    </row>
    <row r="8637" spans="4:5" x14ac:dyDescent="0.25">
      <c r="D8637" s="31">
        <v>-831.93200000000002</v>
      </c>
      <c r="E8637" s="28">
        <v>530.63199999999995</v>
      </c>
    </row>
    <row r="8638" spans="4:5" x14ac:dyDescent="0.25">
      <c r="D8638" s="31">
        <v>-831.91600000000005</v>
      </c>
      <c r="E8638" s="28">
        <v>530.63400000000001</v>
      </c>
    </row>
    <row r="8639" spans="4:5" x14ac:dyDescent="0.25">
      <c r="D8639" s="31">
        <v>-831.9</v>
      </c>
      <c r="E8639" s="28">
        <v>530.63599999999997</v>
      </c>
    </row>
    <row r="8640" spans="4:5" x14ac:dyDescent="0.25">
      <c r="D8640" s="31">
        <v>-831.88400000000001</v>
      </c>
      <c r="E8640" s="28">
        <v>530.63800000000003</v>
      </c>
    </row>
    <row r="8641" spans="4:5" x14ac:dyDescent="0.25">
      <c r="D8641" s="31">
        <v>-831.86800000000005</v>
      </c>
      <c r="E8641" s="28">
        <v>530.63900000000001</v>
      </c>
    </row>
    <row r="8642" spans="4:5" x14ac:dyDescent="0.25">
      <c r="D8642" s="31">
        <v>-831.85199999999998</v>
      </c>
      <c r="E8642" s="28">
        <v>530.64099999999996</v>
      </c>
    </row>
    <row r="8643" spans="4:5" x14ac:dyDescent="0.25">
      <c r="D8643" s="31">
        <v>-831.83600000000001</v>
      </c>
      <c r="E8643" s="28">
        <v>530.64300000000003</v>
      </c>
    </row>
    <row r="8644" spans="4:5" x14ac:dyDescent="0.25">
      <c r="D8644" s="31">
        <v>-831.82</v>
      </c>
      <c r="E8644" s="28">
        <v>530.64499999999998</v>
      </c>
    </row>
    <row r="8645" spans="4:5" x14ac:dyDescent="0.25">
      <c r="D8645" s="31">
        <v>-831.80399999999997</v>
      </c>
      <c r="E8645" s="28">
        <v>530.64599999999996</v>
      </c>
    </row>
    <row r="8646" spans="4:5" x14ac:dyDescent="0.25">
      <c r="D8646" s="31">
        <v>-831.78800000000001</v>
      </c>
      <c r="E8646" s="28">
        <v>530.64800000000002</v>
      </c>
    </row>
    <row r="8647" spans="4:5" x14ac:dyDescent="0.25">
      <c r="D8647" s="31">
        <v>-831.77200000000005</v>
      </c>
      <c r="E8647" s="28">
        <v>530.649</v>
      </c>
    </row>
    <row r="8648" spans="4:5" x14ac:dyDescent="0.25">
      <c r="D8648" s="31">
        <v>-831.75599999999997</v>
      </c>
      <c r="E8648" s="28">
        <v>530.65099999999995</v>
      </c>
    </row>
    <row r="8649" spans="4:5" x14ac:dyDescent="0.25">
      <c r="D8649" s="31">
        <v>-831.74</v>
      </c>
      <c r="E8649" s="28">
        <v>530.65200000000004</v>
      </c>
    </row>
    <row r="8650" spans="4:5" x14ac:dyDescent="0.25">
      <c r="D8650" s="31">
        <v>-831.72400000000005</v>
      </c>
      <c r="E8650" s="28">
        <v>530.654</v>
      </c>
    </row>
    <row r="8651" spans="4:5" x14ac:dyDescent="0.25">
      <c r="D8651" s="31">
        <v>-831.70799999999997</v>
      </c>
      <c r="E8651" s="28">
        <v>530.65499999999997</v>
      </c>
    </row>
    <row r="8652" spans="4:5" x14ac:dyDescent="0.25">
      <c r="D8652" s="31">
        <v>-831.69200000000001</v>
      </c>
      <c r="E8652" s="28">
        <v>530.65700000000004</v>
      </c>
    </row>
    <row r="8653" spans="4:5" x14ac:dyDescent="0.25">
      <c r="D8653" s="31">
        <v>-831.67600000000004</v>
      </c>
      <c r="E8653" s="28">
        <v>530.65800000000002</v>
      </c>
    </row>
    <row r="8654" spans="4:5" x14ac:dyDescent="0.25">
      <c r="D8654" s="31">
        <v>-831.66</v>
      </c>
      <c r="E8654" s="28">
        <v>530.66</v>
      </c>
    </row>
    <row r="8655" spans="4:5" x14ac:dyDescent="0.25">
      <c r="D8655" s="31">
        <v>-831.64400000000001</v>
      </c>
      <c r="E8655" s="28">
        <v>530.66099999999994</v>
      </c>
    </row>
    <row r="8656" spans="4:5" x14ac:dyDescent="0.25">
      <c r="D8656" s="31">
        <v>-831.62800000000004</v>
      </c>
      <c r="E8656" s="28">
        <v>530.66200000000003</v>
      </c>
    </row>
    <row r="8657" spans="4:5" x14ac:dyDescent="0.25">
      <c r="D8657" s="31">
        <v>-831.61199999999997</v>
      </c>
      <c r="E8657" s="28">
        <v>530.66300000000001</v>
      </c>
    </row>
    <row r="8658" spans="4:5" x14ac:dyDescent="0.25">
      <c r="D8658" s="31">
        <v>-831.596</v>
      </c>
      <c r="E8658" s="28">
        <v>530.66499999999996</v>
      </c>
    </row>
    <row r="8659" spans="4:5" x14ac:dyDescent="0.25">
      <c r="D8659" s="31">
        <v>-831.58</v>
      </c>
      <c r="E8659" s="28">
        <v>530.66600000000005</v>
      </c>
    </row>
    <row r="8660" spans="4:5" x14ac:dyDescent="0.25">
      <c r="D8660" s="31">
        <v>-831.56399999999996</v>
      </c>
      <c r="E8660" s="28">
        <v>530.66700000000003</v>
      </c>
    </row>
    <row r="8661" spans="4:5" x14ac:dyDescent="0.25">
      <c r="D8661" s="31">
        <v>-831.548</v>
      </c>
      <c r="E8661" s="28">
        <v>530.66800000000001</v>
      </c>
    </row>
    <row r="8662" spans="4:5" x14ac:dyDescent="0.25">
      <c r="D8662" s="31">
        <v>-831.53200000000004</v>
      </c>
      <c r="E8662" s="28">
        <v>530.66899999999998</v>
      </c>
    </row>
    <row r="8663" spans="4:5" x14ac:dyDescent="0.25">
      <c r="D8663" s="31">
        <v>-831.51599999999996</v>
      </c>
      <c r="E8663" s="28">
        <v>530.66999999999996</v>
      </c>
    </row>
    <row r="8664" spans="4:5" x14ac:dyDescent="0.25">
      <c r="D8664" s="31">
        <v>-831.5</v>
      </c>
      <c r="E8664" s="28">
        <v>530.67100000000005</v>
      </c>
    </row>
    <row r="8665" spans="4:5" x14ac:dyDescent="0.25">
      <c r="D8665" s="31">
        <v>-831.48400000000004</v>
      </c>
      <c r="E8665" s="28">
        <v>530.67200000000003</v>
      </c>
    </row>
    <row r="8666" spans="4:5" x14ac:dyDescent="0.25">
      <c r="D8666" s="31">
        <v>-831.46799999999996</v>
      </c>
      <c r="E8666" s="28">
        <v>530.673</v>
      </c>
    </row>
    <row r="8667" spans="4:5" x14ac:dyDescent="0.25">
      <c r="D8667" s="31">
        <v>-831.452</v>
      </c>
      <c r="E8667" s="28">
        <v>530.67399999999998</v>
      </c>
    </row>
    <row r="8668" spans="4:5" x14ac:dyDescent="0.25">
      <c r="D8668" s="31">
        <v>-831.43600000000004</v>
      </c>
      <c r="E8668" s="28">
        <v>530.67499999999995</v>
      </c>
    </row>
    <row r="8669" spans="4:5" x14ac:dyDescent="0.25">
      <c r="D8669" s="31">
        <v>-831.42</v>
      </c>
      <c r="E8669" s="28">
        <v>530.67600000000004</v>
      </c>
    </row>
    <row r="8670" spans="4:5" x14ac:dyDescent="0.25">
      <c r="D8670" s="31">
        <v>-831.404</v>
      </c>
      <c r="E8670" s="28">
        <v>530.67700000000002</v>
      </c>
    </row>
    <row r="8671" spans="4:5" x14ac:dyDescent="0.25">
      <c r="D8671" s="31">
        <v>-831.38800000000003</v>
      </c>
      <c r="E8671" s="28">
        <v>530.67700000000002</v>
      </c>
    </row>
    <row r="8672" spans="4:5" x14ac:dyDescent="0.25">
      <c r="D8672" s="31">
        <v>-831.37199999999996</v>
      </c>
      <c r="E8672" s="28">
        <v>530.678</v>
      </c>
    </row>
    <row r="8673" spans="4:5" x14ac:dyDescent="0.25">
      <c r="D8673" s="31">
        <v>-831.35599999999999</v>
      </c>
      <c r="E8673" s="28">
        <v>530.67899999999997</v>
      </c>
    </row>
    <row r="8674" spans="4:5" x14ac:dyDescent="0.25">
      <c r="D8674" s="31">
        <v>-831.34</v>
      </c>
      <c r="E8674" s="28">
        <v>530.67999999999995</v>
      </c>
    </row>
    <row r="8675" spans="4:5" x14ac:dyDescent="0.25">
      <c r="D8675" s="31">
        <v>-831.32399999999996</v>
      </c>
      <c r="E8675" s="28">
        <v>530.67999999999995</v>
      </c>
    </row>
    <row r="8676" spans="4:5" x14ac:dyDescent="0.25">
      <c r="D8676" s="31">
        <v>-831.30799999999999</v>
      </c>
      <c r="E8676" s="28">
        <v>530.68100000000004</v>
      </c>
    </row>
    <row r="8677" spans="4:5" x14ac:dyDescent="0.25">
      <c r="D8677" s="31">
        <v>-831.29200000000003</v>
      </c>
      <c r="E8677" s="28">
        <v>530.68100000000004</v>
      </c>
    </row>
    <row r="8678" spans="4:5" x14ac:dyDescent="0.25">
      <c r="D8678" s="31">
        <v>-831.27599999999995</v>
      </c>
      <c r="E8678" s="28">
        <v>530.68200000000002</v>
      </c>
    </row>
    <row r="8679" spans="4:5" x14ac:dyDescent="0.25">
      <c r="D8679" s="31">
        <v>-831.26</v>
      </c>
      <c r="E8679" s="28">
        <v>530.68200000000002</v>
      </c>
    </row>
    <row r="8680" spans="4:5" x14ac:dyDescent="0.25">
      <c r="D8680" s="31">
        <v>-831.24400000000003</v>
      </c>
      <c r="E8680" s="28">
        <v>530.68299999999999</v>
      </c>
    </row>
    <row r="8681" spans="4:5" x14ac:dyDescent="0.25">
      <c r="D8681" s="31">
        <v>-831.22799999999995</v>
      </c>
      <c r="E8681" s="28">
        <v>530.68299999999999</v>
      </c>
    </row>
    <row r="8682" spans="4:5" x14ac:dyDescent="0.25">
      <c r="D8682" s="31">
        <v>-831.21199999999999</v>
      </c>
      <c r="E8682" s="28">
        <v>530.68399999999997</v>
      </c>
    </row>
    <row r="8683" spans="4:5" x14ac:dyDescent="0.25">
      <c r="D8683" s="31">
        <v>-831.19600000000003</v>
      </c>
      <c r="E8683" s="28">
        <v>530.68399999999997</v>
      </c>
    </row>
    <row r="8684" spans="4:5" x14ac:dyDescent="0.25">
      <c r="D8684" s="31">
        <v>-831.18</v>
      </c>
      <c r="E8684" s="28">
        <v>530.68399999999997</v>
      </c>
    </row>
    <row r="8685" spans="4:5" x14ac:dyDescent="0.25">
      <c r="D8685" s="31">
        <v>-831.16399999999999</v>
      </c>
      <c r="E8685" s="28">
        <v>530.68499999999995</v>
      </c>
    </row>
    <row r="8686" spans="4:5" x14ac:dyDescent="0.25">
      <c r="D8686" s="31">
        <v>-831.14800000000002</v>
      </c>
      <c r="E8686" s="28">
        <v>530.68499999999995</v>
      </c>
    </row>
    <row r="8687" spans="4:5" x14ac:dyDescent="0.25">
      <c r="D8687" s="31">
        <v>-831.13199999999995</v>
      </c>
      <c r="E8687" s="28">
        <v>530.68499999999995</v>
      </c>
    </row>
    <row r="8688" spans="4:5" x14ac:dyDescent="0.25">
      <c r="D8688" s="31">
        <v>-831.11599999999999</v>
      </c>
      <c r="E8688" s="28">
        <v>530.68499999999995</v>
      </c>
    </row>
    <row r="8689" spans="4:5" x14ac:dyDescent="0.25">
      <c r="D8689" s="31">
        <v>-831.1</v>
      </c>
      <c r="E8689" s="28">
        <v>530.68600000000004</v>
      </c>
    </row>
    <row r="8690" spans="4:5" x14ac:dyDescent="0.25">
      <c r="D8690" s="31">
        <v>-831.08399999999995</v>
      </c>
      <c r="E8690" s="28">
        <v>530.68600000000004</v>
      </c>
    </row>
    <row r="8691" spans="4:5" x14ac:dyDescent="0.25">
      <c r="D8691" s="31">
        <v>-831.06799999999998</v>
      </c>
      <c r="E8691" s="28">
        <v>530.68600000000004</v>
      </c>
    </row>
    <row r="8692" spans="4:5" x14ac:dyDescent="0.25">
      <c r="D8692" s="31">
        <v>-831.05200000000002</v>
      </c>
      <c r="E8692" s="28">
        <v>530.68600000000004</v>
      </c>
    </row>
    <row r="8693" spans="4:5" x14ac:dyDescent="0.25">
      <c r="D8693" s="31">
        <v>-831.03599999999994</v>
      </c>
      <c r="E8693" s="28">
        <v>530.68600000000004</v>
      </c>
    </row>
    <row r="8694" spans="4:5" x14ac:dyDescent="0.25">
      <c r="D8694" s="31">
        <v>-831.02</v>
      </c>
      <c r="E8694" s="28">
        <v>530.68600000000004</v>
      </c>
    </row>
    <row r="8695" spans="4:5" x14ac:dyDescent="0.25">
      <c r="D8695" s="31">
        <v>-831.00400000000002</v>
      </c>
      <c r="E8695" s="28">
        <v>530.68600000000004</v>
      </c>
    </row>
    <row r="8696" spans="4:5" x14ac:dyDescent="0.25">
      <c r="D8696" s="31">
        <v>-830.98800000000006</v>
      </c>
      <c r="E8696" s="28">
        <v>530.68600000000004</v>
      </c>
    </row>
    <row r="8697" spans="4:5" x14ac:dyDescent="0.25">
      <c r="D8697" s="31">
        <v>-830.97199999999998</v>
      </c>
      <c r="E8697" s="28">
        <v>530.68600000000004</v>
      </c>
    </row>
    <row r="8698" spans="4:5" x14ac:dyDescent="0.25">
      <c r="D8698" s="31">
        <v>-830.95600000000002</v>
      </c>
      <c r="E8698" s="28">
        <v>530.68600000000004</v>
      </c>
    </row>
    <row r="8699" spans="4:5" x14ac:dyDescent="0.25">
      <c r="D8699" s="31">
        <v>-830.94</v>
      </c>
      <c r="E8699" s="28">
        <v>530.68499999999995</v>
      </c>
    </row>
    <row r="8700" spans="4:5" x14ac:dyDescent="0.25">
      <c r="D8700" s="31">
        <v>-830.92399999999998</v>
      </c>
      <c r="E8700" s="28">
        <v>530.68499999999995</v>
      </c>
    </row>
    <row r="8701" spans="4:5" x14ac:dyDescent="0.25">
      <c r="D8701" s="31">
        <v>-830.90800000000002</v>
      </c>
      <c r="E8701" s="28">
        <v>530.68499999999995</v>
      </c>
    </row>
    <row r="8702" spans="4:5" x14ac:dyDescent="0.25">
      <c r="D8702" s="31">
        <v>-830.89200000000005</v>
      </c>
      <c r="E8702" s="28">
        <v>530.68499999999995</v>
      </c>
    </row>
    <row r="8703" spans="4:5" x14ac:dyDescent="0.25">
      <c r="D8703" s="31">
        <v>-830.87599999999998</v>
      </c>
      <c r="E8703" s="28">
        <v>530.68399999999997</v>
      </c>
    </row>
    <row r="8704" spans="4:5" x14ac:dyDescent="0.25">
      <c r="D8704" s="31">
        <v>-830.86</v>
      </c>
      <c r="E8704" s="28">
        <v>530.68399999999997</v>
      </c>
    </row>
    <row r="8705" spans="4:5" x14ac:dyDescent="0.25">
      <c r="D8705" s="31">
        <v>-830.84400000000005</v>
      </c>
      <c r="E8705" s="28">
        <v>530.68399999999997</v>
      </c>
    </row>
    <row r="8706" spans="4:5" x14ac:dyDescent="0.25">
      <c r="D8706" s="31">
        <v>-830.82799999999997</v>
      </c>
      <c r="E8706" s="28">
        <v>530.68299999999999</v>
      </c>
    </row>
    <row r="8707" spans="4:5" x14ac:dyDescent="0.25">
      <c r="D8707" s="31">
        <v>-830.81200000000001</v>
      </c>
      <c r="E8707" s="28">
        <v>530.68299999999999</v>
      </c>
    </row>
    <row r="8708" spans="4:5" x14ac:dyDescent="0.25">
      <c r="D8708" s="31">
        <v>-830.79700000000003</v>
      </c>
      <c r="E8708" s="28">
        <v>530.68200000000002</v>
      </c>
    </row>
    <row r="8709" spans="4:5" x14ac:dyDescent="0.25">
      <c r="D8709" s="31">
        <v>-830.78099999999995</v>
      </c>
      <c r="E8709" s="28">
        <v>530.68200000000002</v>
      </c>
    </row>
    <row r="8710" spans="4:5" x14ac:dyDescent="0.25">
      <c r="D8710" s="31">
        <v>-830.76499999999999</v>
      </c>
      <c r="E8710" s="28">
        <v>530.68100000000004</v>
      </c>
    </row>
    <row r="8711" spans="4:5" x14ac:dyDescent="0.25">
      <c r="D8711" s="31">
        <v>-830.74900000000002</v>
      </c>
      <c r="E8711" s="28">
        <v>530.68100000000004</v>
      </c>
    </row>
    <row r="8712" spans="4:5" x14ac:dyDescent="0.25">
      <c r="D8712" s="31">
        <v>-830.73299999999995</v>
      </c>
      <c r="E8712" s="28">
        <v>530.67999999999995</v>
      </c>
    </row>
    <row r="8713" spans="4:5" x14ac:dyDescent="0.25">
      <c r="D8713" s="31">
        <v>-830.71699999999998</v>
      </c>
      <c r="E8713" s="28">
        <v>530.67999999999995</v>
      </c>
    </row>
    <row r="8714" spans="4:5" x14ac:dyDescent="0.25">
      <c r="D8714" s="31">
        <v>-830.70100000000002</v>
      </c>
      <c r="E8714" s="28">
        <v>530.67899999999997</v>
      </c>
    </row>
    <row r="8715" spans="4:5" x14ac:dyDescent="0.25">
      <c r="D8715" s="31">
        <v>-830.68499999999995</v>
      </c>
      <c r="E8715" s="28">
        <v>530.678</v>
      </c>
    </row>
    <row r="8716" spans="4:5" x14ac:dyDescent="0.25">
      <c r="D8716" s="31">
        <v>-830.66899999999998</v>
      </c>
      <c r="E8716" s="28">
        <v>530.67700000000002</v>
      </c>
    </row>
    <row r="8717" spans="4:5" x14ac:dyDescent="0.25">
      <c r="D8717" s="31">
        <v>-830.65300000000002</v>
      </c>
      <c r="E8717" s="28">
        <v>530.67700000000002</v>
      </c>
    </row>
    <row r="8718" spans="4:5" x14ac:dyDescent="0.25">
      <c r="D8718" s="31">
        <v>-830.63699999999994</v>
      </c>
      <c r="E8718" s="28">
        <v>530.67600000000004</v>
      </c>
    </row>
    <row r="8719" spans="4:5" x14ac:dyDescent="0.25">
      <c r="D8719" s="31">
        <v>-830.62099999999998</v>
      </c>
      <c r="E8719" s="28">
        <v>530.67499999999995</v>
      </c>
    </row>
    <row r="8720" spans="4:5" x14ac:dyDescent="0.25">
      <c r="D8720" s="31">
        <v>-830.60500000000002</v>
      </c>
      <c r="E8720" s="28">
        <v>530.67399999999998</v>
      </c>
    </row>
    <row r="8721" spans="4:5" x14ac:dyDescent="0.25">
      <c r="D8721" s="31">
        <v>-830.58900000000006</v>
      </c>
      <c r="E8721" s="28">
        <v>530.673</v>
      </c>
    </row>
    <row r="8722" spans="4:5" x14ac:dyDescent="0.25">
      <c r="D8722" s="31">
        <v>-830.57299999999998</v>
      </c>
      <c r="E8722" s="28">
        <v>530.67200000000003</v>
      </c>
    </row>
    <row r="8723" spans="4:5" x14ac:dyDescent="0.25">
      <c r="D8723" s="31">
        <v>-830.55700000000002</v>
      </c>
      <c r="E8723" s="28">
        <v>530.67100000000005</v>
      </c>
    </row>
    <row r="8724" spans="4:5" x14ac:dyDescent="0.25">
      <c r="D8724" s="31">
        <v>-830.54100000000005</v>
      </c>
      <c r="E8724" s="28">
        <v>530.66999999999996</v>
      </c>
    </row>
    <row r="8725" spans="4:5" x14ac:dyDescent="0.25">
      <c r="D8725" s="31">
        <v>-830.52499999999998</v>
      </c>
      <c r="E8725" s="28">
        <v>530.66899999999998</v>
      </c>
    </row>
    <row r="8726" spans="4:5" x14ac:dyDescent="0.25">
      <c r="D8726" s="31">
        <v>-830.50900000000001</v>
      </c>
      <c r="E8726" s="28">
        <v>530.66800000000001</v>
      </c>
    </row>
    <row r="8727" spans="4:5" x14ac:dyDescent="0.25">
      <c r="D8727" s="31">
        <v>-830.49300000000005</v>
      </c>
      <c r="E8727" s="28">
        <v>530.66700000000003</v>
      </c>
    </row>
    <row r="8728" spans="4:5" x14ac:dyDescent="0.25">
      <c r="D8728" s="31">
        <v>-830.47699999999998</v>
      </c>
      <c r="E8728" s="28">
        <v>530.66600000000005</v>
      </c>
    </row>
    <row r="8729" spans="4:5" x14ac:dyDescent="0.25">
      <c r="D8729" s="31">
        <v>-830.46100000000001</v>
      </c>
      <c r="E8729" s="28">
        <v>530.66499999999996</v>
      </c>
    </row>
    <row r="8730" spans="4:5" x14ac:dyDescent="0.25">
      <c r="D8730" s="31">
        <v>-830.44500000000005</v>
      </c>
      <c r="E8730" s="28">
        <v>530.66399999999999</v>
      </c>
    </row>
    <row r="8731" spans="4:5" x14ac:dyDescent="0.25">
      <c r="D8731" s="31">
        <v>-830.42899999999997</v>
      </c>
      <c r="E8731" s="28">
        <v>530.66200000000003</v>
      </c>
    </row>
    <row r="8732" spans="4:5" x14ac:dyDescent="0.25">
      <c r="D8732" s="31">
        <v>-830.41300000000001</v>
      </c>
      <c r="E8732" s="28">
        <v>530.66099999999994</v>
      </c>
    </row>
    <row r="8733" spans="4:5" x14ac:dyDescent="0.25">
      <c r="D8733" s="31">
        <v>-830.39700000000005</v>
      </c>
      <c r="E8733" s="28">
        <v>530.66</v>
      </c>
    </row>
    <row r="8734" spans="4:5" x14ac:dyDescent="0.25">
      <c r="D8734" s="31">
        <v>-830.38099999999997</v>
      </c>
      <c r="E8734" s="28">
        <v>530.65800000000002</v>
      </c>
    </row>
    <row r="8735" spans="4:5" x14ac:dyDescent="0.25">
      <c r="D8735" s="31">
        <v>-830.36500000000001</v>
      </c>
      <c r="E8735" s="28">
        <v>530.65700000000004</v>
      </c>
    </row>
    <row r="8736" spans="4:5" x14ac:dyDescent="0.25">
      <c r="D8736" s="31">
        <v>-830.34900000000005</v>
      </c>
      <c r="E8736" s="28">
        <v>530.65599999999995</v>
      </c>
    </row>
    <row r="8737" spans="4:5" x14ac:dyDescent="0.25">
      <c r="D8737" s="31">
        <v>-830.33299999999997</v>
      </c>
      <c r="E8737" s="28">
        <v>530.654</v>
      </c>
    </row>
    <row r="8738" spans="4:5" x14ac:dyDescent="0.25">
      <c r="D8738" s="31">
        <v>-830.31700000000001</v>
      </c>
      <c r="E8738" s="28">
        <v>530.65300000000002</v>
      </c>
    </row>
    <row r="8739" spans="4:5" x14ac:dyDescent="0.25">
      <c r="D8739" s="31">
        <v>-830.30100000000004</v>
      </c>
      <c r="E8739" s="28">
        <v>530.65099999999995</v>
      </c>
    </row>
    <row r="8740" spans="4:5" x14ac:dyDescent="0.25">
      <c r="D8740" s="31">
        <v>-830.28499999999997</v>
      </c>
      <c r="E8740" s="28">
        <v>530.649</v>
      </c>
    </row>
    <row r="8741" spans="4:5" x14ac:dyDescent="0.25">
      <c r="D8741" s="31">
        <v>-830.26900000000001</v>
      </c>
      <c r="E8741" s="28">
        <v>530.64800000000002</v>
      </c>
    </row>
    <row r="8742" spans="4:5" x14ac:dyDescent="0.25">
      <c r="D8742" s="31">
        <v>-830.25300000000004</v>
      </c>
      <c r="E8742" s="28">
        <v>530.64599999999996</v>
      </c>
    </row>
    <row r="8743" spans="4:5" x14ac:dyDescent="0.25">
      <c r="D8743" s="31">
        <v>-830.23699999999997</v>
      </c>
      <c r="E8743" s="28">
        <v>530.64499999999998</v>
      </c>
    </row>
    <row r="8744" spans="4:5" x14ac:dyDescent="0.25">
      <c r="D8744" s="31">
        <v>-830.221</v>
      </c>
      <c r="E8744" s="28">
        <v>530.64300000000003</v>
      </c>
    </row>
    <row r="8745" spans="4:5" x14ac:dyDescent="0.25">
      <c r="D8745" s="31">
        <v>-830.20500000000004</v>
      </c>
      <c r="E8745" s="28">
        <v>530.64099999999996</v>
      </c>
    </row>
    <row r="8746" spans="4:5" x14ac:dyDescent="0.25">
      <c r="D8746" s="31">
        <v>-830.18899999999996</v>
      </c>
      <c r="E8746" s="28">
        <v>530.63900000000001</v>
      </c>
    </row>
    <row r="8747" spans="4:5" x14ac:dyDescent="0.25">
      <c r="D8747" s="31">
        <v>-830.173</v>
      </c>
      <c r="E8747" s="28">
        <v>530.63800000000003</v>
      </c>
    </row>
    <row r="8748" spans="4:5" x14ac:dyDescent="0.25">
      <c r="D8748" s="31">
        <v>-830.15700000000004</v>
      </c>
      <c r="E8748" s="28">
        <v>530.63599999999997</v>
      </c>
    </row>
    <row r="8749" spans="4:5" x14ac:dyDescent="0.25">
      <c r="D8749" s="31">
        <v>-830.14099999999996</v>
      </c>
      <c r="E8749" s="28">
        <v>530.63400000000001</v>
      </c>
    </row>
    <row r="8750" spans="4:5" x14ac:dyDescent="0.25">
      <c r="D8750" s="31">
        <v>-830.125</v>
      </c>
      <c r="E8750" s="28">
        <v>530.63199999999995</v>
      </c>
    </row>
    <row r="8751" spans="4:5" x14ac:dyDescent="0.25">
      <c r="D8751" s="31">
        <v>-830.10900000000004</v>
      </c>
      <c r="E8751" s="28">
        <v>530.63</v>
      </c>
    </row>
    <row r="8752" spans="4:5" x14ac:dyDescent="0.25">
      <c r="D8752" s="31">
        <v>-830.09299999999996</v>
      </c>
      <c r="E8752" s="28">
        <v>530.62800000000004</v>
      </c>
    </row>
    <row r="8753" spans="4:5" x14ac:dyDescent="0.25">
      <c r="D8753" s="31">
        <v>-830.077</v>
      </c>
      <c r="E8753" s="28">
        <v>530.62599999999998</v>
      </c>
    </row>
    <row r="8754" spans="4:5" x14ac:dyDescent="0.25">
      <c r="D8754" s="31">
        <v>-830.06100000000004</v>
      </c>
      <c r="E8754" s="28">
        <v>530.62400000000002</v>
      </c>
    </row>
    <row r="8755" spans="4:5" x14ac:dyDescent="0.25">
      <c r="D8755" s="31">
        <v>-830.04499999999996</v>
      </c>
      <c r="E8755" s="28">
        <v>530.62199999999996</v>
      </c>
    </row>
    <row r="8756" spans="4:5" x14ac:dyDescent="0.25">
      <c r="D8756" s="31">
        <v>-830.029</v>
      </c>
      <c r="E8756" s="28">
        <v>530.62</v>
      </c>
    </row>
    <row r="8757" spans="4:5" x14ac:dyDescent="0.25">
      <c r="D8757" s="31">
        <v>-830.01300000000003</v>
      </c>
      <c r="E8757" s="28">
        <v>530.61800000000005</v>
      </c>
    </row>
    <row r="8758" spans="4:5" x14ac:dyDescent="0.25">
      <c r="D8758" s="31">
        <v>-829.99699999999996</v>
      </c>
      <c r="E8758" s="28">
        <v>530.61599999999999</v>
      </c>
    </row>
    <row r="8759" spans="4:5" x14ac:dyDescent="0.25">
      <c r="D8759" s="31">
        <v>-829.98099999999999</v>
      </c>
      <c r="E8759" s="28">
        <v>530.61300000000006</v>
      </c>
    </row>
    <row r="8760" spans="4:5" x14ac:dyDescent="0.25">
      <c r="D8760" s="31">
        <v>-829.96500000000003</v>
      </c>
      <c r="E8760" s="28">
        <v>530.61099999999999</v>
      </c>
    </row>
    <row r="8761" spans="4:5" x14ac:dyDescent="0.25">
      <c r="D8761" s="31">
        <v>-829.94899999999996</v>
      </c>
      <c r="E8761" s="28">
        <v>530.60900000000004</v>
      </c>
    </row>
    <row r="8762" spans="4:5" x14ac:dyDescent="0.25">
      <c r="D8762" s="31">
        <v>-829.93299999999999</v>
      </c>
      <c r="E8762" s="28">
        <v>530.60699999999997</v>
      </c>
    </row>
    <row r="8763" spans="4:5" x14ac:dyDescent="0.25">
      <c r="D8763" s="31">
        <v>-829.91700000000003</v>
      </c>
      <c r="E8763" s="28">
        <v>530.60400000000004</v>
      </c>
    </row>
    <row r="8764" spans="4:5" x14ac:dyDescent="0.25">
      <c r="D8764" s="31">
        <v>-829.90099999999995</v>
      </c>
      <c r="E8764" s="28">
        <v>530.60199999999998</v>
      </c>
    </row>
    <row r="8765" spans="4:5" x14ac:dyDescent="0.25">
      <c r="D8765" s="31">
        <v>-829.88499999999999</v>
      </c>
      <c r="E8765" s="28">
        <v>530.6</v>
      </c>
    </row>
    <row r="8766" spans="4:5" x14ac:dyDescent="0.25">
      <c r="D8766" s="31">
        <v>-829.86900000000003</v>
      </c>
      <c r="E8766" s="28">
        <v>530.59699999999998</v>
      </c>
    </row>
    <row r="8767" spans="4:5" x14ac:dyDescent="0.25">
      <c r="D8767" s="31">
        <v>-829.85299999999995</v>
      </c>
      <c r="E8767" s="28">
        <v>530.59500000000003</v>
      </c>
    </row>
    <row r="8768" spans="4:5" x14ac:dyDescent="0.25">
      <c r="D8768" s="31">
        <v>-829.83699999999999</v>
      </c>
      <c r="E8768" s="28">
        <v>530.59199999999998</v>
      </c>
    </row>
    <row r="8769" spans="4:5" x14ac:dyDescent="0.25">
      <c r="D8769" s="31">
        <v>-829.82100000000003</v>
      </c>
      <c r="E8769" s="28">
        <v>530.59</v>
      </c>
    </row>
    <row r="8770" spans="4:5" x14ac:dyDescent="0.25">
      <c r="D8770" s="31">
        <v>-829.80499999999995</v>
      </c>
      <c r="E8770" s="28">
        <v>530.58699999999999</v>
      </c>
    </row>
    <row r="8771" spans="4:5" x14ac:dyDescent="0.25">
      <c r="D8771" s="31">
        <v>-829.78899999999999</v>
      </c>
      <c r="E8771" s="28">
        <v>530.58399999999995</v>
      </c>
    </row>
    <row r="8772" spans="4:5" x14ac:dyDescent="0.25">
      <c r="D8772" s="31">
        <v>-829.77300000000002</v>
      </c>
      <c r="E8772" s="28">
        <v>530.58199999999999</v>
      </c>
    </row>
    <row r="8773" spans="4:5" x14ac:dyDescent="0.25">
      <c r="D8773" s="31">
        <v>-829.75699999999995</v>
      </c>
      <c r="E8773" s="28">
        <v>530.57899999999995</v>
      </c>
    </row>
    <row r="8774" spans="4:5" x14ac:dyDescent="0.25">
      <c r="D8774" s="31">
        <v>-829.74099999999999</v>
      </c>
      <c r="E8774" s="28">
        <v>530.57600000000002</v>
      </c>
    </row>
    <row r="8775" spans="4:5" x14ac:dyDescent="0.25">
      <c r="D8775" s="31">
        <v>-829.72500000000002</v>
      </c>
      <c r="E8775" s="28">
        <v>530.57399999999996</v>
      </c>
    </row>
    <row r="8776" spans="4:5" x14ac:dyDescent="0.25">
      <c r="D8776" s="31">
        <v>-829.70899999999995</v>
      </c>
      <c r="E8776" s="28">
        <v>530.57100000000003</v>
      </c>
    </row>
    <row r="8777" spans="4:5" x14ac:dyDescent="0.25">
      <c r="D8777" s="31">
        <v>-829.69299999999998</v>
      </c>
      <c r="E8777" s="28">
        <v>530.56799999999998</v>
      </c>
    </row>
    <row r="8778" spans="4:5" x14ac:dyDescent="0.25">
      <c r="D8778" s="31">
        <v>-829.67700000000002</v>
      </c>
      <c r="E8778" s="28">
        <v>530.56500000000005</v>
      </c>
    </row>
    <row r="8779" spans="4:5" x14ac:dyDescent="0.25">
      <c r="D8779" s="31">
        <v>-829.66099999999994</v>
      </c>
      <c r="E8779" s="28">
        <v>530.56200000000001</v>
      </c>
    </row>
    <row r="8780" spans="4:5" x14ac:dyDescent="0.25">
      <c r="D8780" s="31">
        <v>-829.64499999999998</v>
      </c>
      <c r="E8780" s="28">
        <v>530.55899999999997</v>
      </c>
    </row>
    <row r="8781" spans="4:5" x14ac:dyDescent="0.25">
      <c r="D8781" s="31">
        <v>-829.62900000000002</v>
      </c>
      <c r="E8781" s="28">
        <v>530.55600000000004</v>
      </c>
    </row>
    <row r="8782" spans="4:5" x14ac:dyDescent="0.25">
      <c r="D8782" s="31">
        <v>-829.61300000000006</v>
      </c>
      <c r="E8782" s="28">
        <v>530.553</v>
      </c>
    </row>
    <row r="8783" spans="4:5" x14ac:dyDescent="0.25">
      <c r="D8783" s="31">
        <v>-829.59699999999998</v>
      </c>
      <c r="E8783" s="28">
        <v>530.54999999999995</v>
      </c>
    </row>
    <row r="8784" spans="4:5" x14ac:dyDescent="0.25">
      <c r="D8784" s="31">
        <v>-829.58100000000002</v>
      </c>
      <c r="E8784" s="28">
        <v>530.54700000000003</v>
      </c>
    </row>
    <row r="8785" spans="4:5" x14ac:dyDescent="0.25">
      <c r="D8785" s="31">
        <v>-829.56500000000005</v>
      </c>
      <c r="E8785" s="28">
        <v>530.54399999999998</v>
      </c>
    </row>
    <row r="8786" spans="4:5" x14ac:dyDescent="0.25">
      <c r="D8786" s="31">
        <v>-829.54899999999998</v>
      </c>
      <c r="E8786" s="28">
        <v>530.54100000000005</v>
      </c>
    </row>
    <row r="8787" spans="4:5" x14ac:dyDescent="0.25">
      <c r="D8787" s="31">
        <v>-829.53300000000002</v>
      </c>
      <c r="E8787" s="28">
        <v>530.53800000000001</v>
      </c>
    </row>
    <row r="8788" spans="4:5" x14ac:dyDescent="0.25">
      <c r="D8788" s="31">
        <v>-829.51700000000005</v>
      </c>
      <c r="E8788" s="28">
        <v>530.53499999999997</v>
      </c>
    </row>
    <row r="8789" spans="4:5" x14ac:dyDescent="0.25">
      <c r="D8789" s="31">
        <v>-829.50099999999998</v>
      </c>
      <c r="E8789" s="28">
        <v>530.53099999999995</v>
      </c>
    </row>
    <row r="8790" spans="4:5" x14ac:dyDescent="0.25">
      <c r="D8790" s="31">
        <v>-829.48500000000001</v>
      </c>
      <c r="E8790" s="28">
        <v>530.52800000000002</v>
      </c>
    </row>
    <row r="8791" spans="4:5" x14ac:dyDescent="0.25">
      <c r="D8791" s="31">
        <v>-829.46900000000005</v>
      </c>
      <c r="E8791" s="28">
        <v>530.52499999999998</v>
      </c>
    </row>
    <row r="8792" spans="4:5" x14ac:dyDescent="0.25">
      <c r="D8792" s="31">
        <v>-829.45299999999997</v>
      </c>
      <c r="E8792" s="28">
        <v>530.52200000000005</v>
      </c>
    </row>
    <row r="8793" spans="4:5" x14ac:dyDescent="0.25">
      <c r="D8793" s="31">
        <v>-829.43700000000001</v>
      </c>
      <c r="E8793" s="28">
        <v>530.51800000000003</v>
      </c>
    </row>
    <row r="8794" spans="4:5" x14ac:dyDescent="0.25">
      <c r="D8794" s="31">
        <v>-829.42100000000005</v>
      </c>
      <c r="E8794" s="28">
        <v>530.51499999999999</v>
      </c>
    </row>
    <row r="8795" spans="4:5" x14ac:dyDescent="0.25">
      <c r="D8795" s="31">
        <v>-829.40499999999997</v>
      </c>
      <c r="E8795" s="28">
        <v>530.51099999999997</v>
      </c>
    </row>
    <row r="8796" spans="4:5" x14ac:dyDescent="0.25">
      <c r="D8796" s="31">
        <v>-829.38900000000001</v>
      </c>
      <c r="E8796" s="28">
        <v>530.50800000000004</v>
      </c>
    </row>
    <row r="8797" spans="4:5" x14ac:dyDescent="0.25">
      <c r="D8797" s="31">
        <v>-829.37300000000005</v>
      </c>
      <c r="E8797" s="28">
        <v>530.50400000000002</v>
      </c>
    </row>
    <row r="8798" spans="4:5" x14ac:dyDescent="0.25">
      <c r="D8798" s="31">
        <v>-829.35699999999997</v>
      </c>
      <c r="E8798" s="28">
        <v>530.50099999999998</v>
      </c>
    </row>
    <row r="8799" spans="4:5" x14ac:dyDescent="0.25">
      <c r="D8799" s="31">
        <v>-829.34100000000001</v>
      </c>
      <c r="E8799" s="28">
        <v>530.49699999999996</v>
      </c>
    </row>
    <row r="8800" spans="4:5" x14ac:dyDescent="0.25">
      <c r="D8800" s="31">
        <v>-829.32500000000005</v>
      </c>
      <c r="E8800" s="28">
        <v>530.49400000000003</v>
      </c>
    </row>
    <row r="8801" spans="4:5" x14ac:dyDescent="0.25">
      <c r="D8801" s="31">
        <v>-829.30899999999997</v>
      </c>
      <c r="E8801" s="28">
        <v>530.49</v>
      </c>
    </row>
    <row r="8802" spans="4:5" x14ac:dyDescent="0.25">
      <c r="D8802" s="31">
        <v>-829.29300000000001</v>
      </c>
      <c r="E8802" s="28">
        <v>530.48599999999999</v>
      </c>
    </row>
    <row r="8803" spans="4:5" x14ac:dyDescent="0.25">
      <c r="D8803" s="31">
        <v>-829.27700000000004</v>
      </c>
      <c r="E8803" s="28">
        <v>530.48299999999995</v>
      </c>
    </row>
    <row r="8804" spans="4:5" x14ac:dyDescent="0.25">
      <c r="D8804" s="31">
        <v>-829.26099999999997</v>
      </c>
      <c r="E8804" s="28">
        <v>530.47900000000004</v>
      </c>
    </row>
    <row r="8805" spans="4:5" x14ac:dyDescent="0.25">
      <c r="D8805" s="31">
        <v>-829.245</v>
      </c>
      <c r="E8805" s="28">
        <v>530.47500000000002</v>
      </c>
    </row>
    <row r="8806" spans="4:5" x14ac:dyDescent="0.25">
      <c r="D8806" s="31">
        <v>-829.22900000000004</v>
      </c>
      <c r="E8806" s="28">
        <v>530.471</v>
      </c>
    </row>
    <row r="8807" spans="4:5" x14ac:dyDescent="0.25">
      <c r="D8807" s="31">
        <v>-829.21299999999997</v>
      </c>
      <c r="E8807" s="28">
        <v>530.46799999999996</v>
      </c>
    </row>
    <row r="8808" spans="4:5" x14ac:dyDescent="0.25">
      <c r="D8808" s="31">
        <v>-829.197</v>
      </c>
      <c r="E8808" s="28">
        <v>530.46400000000006</v>
      </c>
    </row>
    <row r="8809" spans="4:5" x14ac:dyDescent="0.25">
      <c r="D8809" s="31">
        <v>-829.18100000000004</v>
      </c>
      <c r="E8809" s="28">
        <v>530.46</v>
      </c>
    </row>
    <row r="8810" spans="4:5" x14ac:dyDescent="0.25">
      <c r="D8810" s="31">
        <v>-829.16499999999996</v>
      </c>
      <c r="E8810" s="28">
        <v>530.45600000000002</v>
      </c>
    </row>
    <row r="8811" spans="4:5" x14ac:dyDescent="0.25">
      <c r="D8811" s="31">
        <v>-829.149</v>
      </c>
      <c r="E8811" s="28">
        <v>530.452</v>
      </c>
    </row>
    <row r="8812" spans="4:5" x14ac:dyDescent="0.25">
      <c r="D8812" s="31">
        <v>-829.13300000000004</v>
      </c>
      <c r="E8812" s="28">
        <v>530.44799999999998</v>
      </c>
    </row>
    <row r="8813" spans="4:5" x14ac:dyDescent="0.25">
      <c r="D8813" s="31">
        <v>-829.11699999999996</v>
      </c>
      <c r="E8813" s="28">
        <v>530.44399999999996</v>
      </c>
    </row>
    <row r="8814" spans="4:5" x14ac:dyDescent="0.25">
      <c r="D8814" s="31">
        <v>-829.101</v>
      </c>
      <c r="E8814" s="28">
        <v>530.44000000000005</v>
      </c>
    </row>
    <row r="8815" spans="4:5" x14ac:dyDescent="0.25">
      <c r="D8815" s="31">
        <v>-829.08500000000004</v>
      </c>
      <c r="E8815" s="28">
        <v>530.43600000000004</v>
      </c>
    </row>
    <row r="8816" spans="4:5" x14ac:dyDescent="0.25">
      <c r="D8816" s="31">
        <v>-829.06899999999996</v>
      </c>
      <c r="E8816" s="28">
        <v>530.43200000000002</v>
      </c>
    </row>
    <row r="8817" spans="4:5" x14ac:dyDescent="0.25">
      <c r="D8817" s="31">
        <v>-829.053</v>
      </c>
      <c r="E8817" s="28">
        <v>530.42700000000002</v>
      </c>
    </row>
    <row r="8818" spans="4:5" x14ac:dyDescent="0.25">
      <c r="D8818" s="31">
        <v>-829.03700000000003</v>
      </c>
      <c r="E8818" s="28">
        <v>530.423</v>
      </c>
    </row>
    <row r="8819" spans="4:5" x14ac:dyDescent="0.25">
      <c r="D8819" s="31">
        <v>-829.02099999999996</v>
      </c>
      <c r="E8819" s="28">
        <v>530.41899999999998</v>
      </c>
    </row>
    <row r="8820" spans="4:5" x14ac:dyDescent="0.25">
      <c r="D8820" s="31">
        <v>-829.005</v>
      </c>
      <c r="E8820" s="28">
        <v>530.41499999999996</v>
      </c>
    </row>
    <row r="8821" spans="4:5" x14ac:dyDescent="0.25">
      <c r="D8821" s="31">
        <v>-828.99</v>
      </c>
      <c r="E8821" s="28">
        <v>530.41</v>
      </c>
    </row>
    <row r="8822" spans="4:5" x14ac:dyDescent="0.25">
      <c r="D8822" s="31">
        <v>-828.97400000000005</v>
      </c>
      <c r="E8822" s="28">
        <v>530.40599999999995</v>
      </c>
    </row>
    <row r="8823" spans="4:5" x14ac:dyDescent="0.25">
      <c r="D8823" s="31">
        <v>-828.95799999999997</v>
      </c>
      <c r="E8823" s="28">
        <v>530.40099999999995</v>
      </c>
    </row>
    <row r="8824" spans="4:5" x14ac:dyDescent="0.25">
      <c r="D8824" s="31">
        <v>-828.94200000000001</v>
      </c>
      <c r="E8824" s="28">
        <v>530.39700000000005</v>
      </c>
    </row>
    <row r="8825" spans="4:5" x14ac:dyDescent="0.25">
      <c r="D8825" s="31">
        <v>-828.92600000000004</v>
      </c>
      <c r="E8825" s="28">
        <v>530.39300000000003</v>
      </c>
    </row>
    <row r="8826" spans="4:5" x14ac:dyDescent="0.25">
      <c r="D8826" s="31">
        <v>-828.91</v>
      </c>
      <c r="E8826" s="28">
        <v>530.38800000000003</v>
      </c>
    </row>
    <row r="8827" spans="4:5" x14ac:dyDescent="0.25">
      <c r="D8827" s="31">
        <v>-828.89400000000001</v>
      </c>
      <c r="E8827" s="28">
        <v>530.38400000000001</v>
      </c>
    </row>
    <row r="8828" spans="4:5" x14ac:dyDescent="0.25">
      <c r="D8828" s="31">
        <v>-828.87800000000004</v>
      </c>
      <c r="E8828" s="28">
        <v>530.37900000000002</v>
      </c>
    </row>
    <row r="8829" spans="4:5" x14ac:dyDescent="0.25">
      <c r="D8829" s="31">
        <v>-828.86199999999997</v>
      </c>
      <c r="E8829" s="28">
        <v>530.37400000000002</v>
      </c>
    </row>
    <row r="8830" spans="4:5" x14ac:dyDescent="0.25">
      <c r="D8830" s="31">
        <v>-828.846</v>
      </c>
      <c r="E8830" s="28">
        <v>530.37</v>
      </c>
    </row>
    <row r="8831" spans="4:5" x14ac:dyDescent="0.25">
      <c r="D8831" s="31">
        <v>-828.83</v>
      </c>
      <c r="E8831" s="28">
        <v>530.36500000000001</v>
      </c>
    </row>
    <row r="8832" spans="4:5" x14ac:dyDescent="0.25">
      <c r="D8832" s="31">
        <v>-828.81399999999996</v>
      </c>
      <c r="E8832" s="28">
        <v>530.36</v>
      </c>
    </row>
    <row r="8833" spans="4:5" x14ac:dyDescent="0.25">
      <c r="D8833" s="31">
        <v>-828.798</v>
      </c>
      <c r="E8833" s="28">
        <v>530.35599999999999</v>
      </c>
    </row>
    <row r="8834" spans="4:5" x14ac:dyDescent="0.25">
      <c r="D8834" s="31">
        <v>-828.78200000000004</v>
      </c>
      <c r="E8834" s="28">
        <v>530.351</v>
      </c>
    </row>
    <row r="8835" spans="4:5" x14ac:dyDescent="0.25">
      <c r="D8835" s="31">
        <v>-828.76599999999996</v>
      </c>
      <c r="E8835" s="28">
        <v>530.346</v>
      </c>
    </row>
    <row r="8836" spans="4:5" x14ac:dyDescent="0.25">
      <c r="D8836" s="31">
        <v>-828.75</v>
      </c>
      <c r="E8836" s="28">
        <v>530.34100000000001</v>
      </c>
    </row>
    <row r="8837" spans="4:5" x14ac:dyDescent="0.25">
      <c r="D8837" s="31">
        <v>-828.73400000000004</v>
      </c>
      <c r="E8837" s="28">
        <v>530.33600000000001</v>
      </c>
    </row>
    <row r="8838" spans="4:5" x14ac:dyDescent="0.25">
      <c r="D8838" s="31">
        <v>-828.71799999999996</v>
      </c>
      <c r="E8838" s="28">
        <v>530.33199999999999</v>
      </c>
    </row>
    <row r="8839" spans="4:5" x14ac:dyDescent="0.25">
      <c r="D8839" s="31">
        <v>-828.702</v>
      </c>
      <c r="E8839" s="28">
        <v>530.327</v>
      </c>
    </row>
    <row r="8840" spans="4:5" x14ac:dyDescent="0.25">
      <c r="D8840" s="31">
        <v>-828.68600000000004</v>
      </c>
      <c r="E8840" s="28">
        <v>530.322</v>
      </c>
    </row>
    <row r="8841" spans="4:5" x14ac:dyDescent="0.25">
      <c r="D8841" s="31">
        <v>-828.67</v>
      </c>
      <c r="E8841" s="28">
        <v>530.31700000000001</v>
      </c>
    </row>
    <row r="8842" spans="4:5" x14ac:dyDescent="0.25">
      <c r="D8842" s="31">
        <v>-828.654</v>
      </c>
      <c r="E8842" s="28">
        <v>530.31200000000001</v>
      </c>
    </row>
    <row r="8843" spans="4:5" x14ac:dyDescent="0.25">
      <c r="D8843" s="31">
        <v>-828.63800000000003</v>
      </c>
      <c r="E8843" s="28">
        <v>530.30700000000002</v>
      </c>
    </row>
    <row r="8844" spans="4:5" x14ac:dyDescent="0.25">
      <c r="D8844" s="31">
        <v>-828.62199999999996</v>
      </c>
      <c r="E8844" s="28">
        <v>530.30100000000004</v>
      </c>
    </row>
    <row r="8845" spans="4:5" x14ac:dyDescent="0.25">
      <c r="D8845" s="31">
        <v>-828.60599999999999</v>
      </c>
      <c r="E8845" s="28">
        <v>530.29600000000005</v>
      </c>
    </row>
    <row r="8846" spans="4:5" x14ac:dyDescent="0.25">
      <c r="D8846" s="31">
        <v>-828.59</v>
      </c>
      <c r="E8846" s="28">
        <v>530.29100000000005</v>
      </c>
    </row>
    <row r="8847" spans="4:5" x14ac:dyDescent="0.25">
      <c r="D8847" s="31">
        <v>-828.57399999999996</v>
      </c>
      <c r="E8847" s="28">
        <v>530.28599999999994</v>
      </c>
    </row>
    <row r="8848" spans="4:5" x14ac:dyDescent="0.25">
      <c r="D8848" s="31">
        <v>-828.55799999999999</v>
      </c>
      <c r="E8848" s="28">
        <v>530.28099999999995</v>
      </c>
    </row>
    <row r="8849" spans="4:5" x14ac:dyDescent="0.25">
      <c r="D8849" s="31">
        <v>-828.54200000000003</v>
      </c>
      <c r="E8849" s="28">
        <v>530.27499999999998</v>
      </c>
    </row>
    <row r="8850" spans="4:5" x14ac:dyDescent="0.25">
      <c r="D8850" s="31">
        <v>-828.52599999999995</v>
      </c>
      <c r="E8850" s="28">
        <v>530.27</v>
      </c>
    </row>
    <row r="8851" spans="4:5" x14ac:dyDescent="0.25">
      <c r="D8851" s="31">
        <v>-828.51</v>
      </c>
      <c r="E8851" s="28">
        <v>530.26499999999999</v>
      </c>
    </row>
    <row r="8852" spans="4:5" x14ac:dyDescent="0.25">
      <c r="D8852" s="31">
        <v>-828.49400000000003</v>
      </c>
      <c r="E8852" s="28">
        <v>530.25900000000001</v>
      </c>
    </row>
    <row r="8853" spans="4:5" x14ac:dyDescent="0.25">
      <c r="D8853" s="31">
        <v>-828.47799999999995</v>
      </c>
      <c r="E8853" s="28">
        <v>530.25400000000002</v>
      </c>
    </row>
    <row r="8854" spans="4:5" x14ac:dyDescent="0.25">
      <c r="D8854" s="31">
        <v>-828.46199999999999</v>
      </c>
      <c r="E8854" s="28">
        <v>530.24800000000005</v>
      </c>
    </row>
    <row r="8855" spans="4:5" x14ac:dyDescent="0.25">
      <c r="D8855" s="31">
        <v>-828.44600000000003</v>
      </c>
      <c r="E8855" s="28">
        <v>530.24300000000005</v>
      </c>
    </row>
    <row r="8856" spans="4:5" x14ac:dyDescent="0.25">
      <c r="D8856" s="31">
        <v>-828.43</v>
      </c>
      <c r="E8856" s="28">
        <v>530.23699999999997</v>
      </c>
    </row>
    <row r="8857" spans="4:5" x14ac:dyDescent="0.25">
      <c r="D8857" s="31">
        <v>-828.41399999999999</v>
      </c>
      <c r="E8857" s="28">
        <v>530.23199999999997</v>
      </c>
    </row>
    <row r="8858" spans="4:5" x14ac:dyDescent="0.25">
      <c r="D8858" s="31">
        <v>-828.39800000000002</v>
      </c>
      <c r="E8858" s="28">
        <v>530.226</v>
      </c>
    </row>
    <row r="8859" spans="4:5" x14ac:dyDescent="0.25">
      <c r="D8859" s="31">
        <v>-828.38199999999995</v>
      </c>
      <c r="E8859" s="28">
        <v>530.221</v>
      </c>
    </row>
    <row r="8860" spans="4:5" x14ac:dyDescent="0.25">
      <c r="D8860" s="31">
        <v>-828.36599999999999</v>
      </c>
      <c r="E8860" s="28">
        <v>530.21500000000003</v>
      </c>
    </row>
    <row r="8861" spans="4:5" x14ac:dyDescent="0.25">
      <c r="D8861" s="31">
        <v>-828.35</v>
      </c>
      <c r="E8861" s="28">
        <v>530.20899999999995</v>
      </c>
    </row>
    <row r="8862" spans="4:5" x14ac:dyDescent="0.25">
      <c r="D8862" s="31">
        <v>-828.33399999999995</v>
      </c>
      <c r="E8862" s="28">
        <v>530.20399999999995</v>
      </c>
    </row>
    <row r="8863" spans="4:5" x14ac:dyDescent="0.25">
      <c r="D8863" s="31">
        <v>-828.31799999999998</v>
      </c>
      <c r="E8863" s="28">
        <v>530.19799999999998</v>
      </c>
    </row>
    <row r="8864" spans="4:5" x14ac:dyDescent="0.25">
      <c r="D8864" s="31">
        <v>-828.30200000000002</v>
      </c>
      <c r="E8864" s="28">
        <v>530.19200000000001</v>
      </c>
    </row>
    <row r="8865" spans="4:5" x14ac:dyDescent="0.25">
      <c r="D8865" s="31">
        <v>-828.28599999999994</v>
      </c>
      <c r="E8865" s="28">
        <v>530.18600000000004</v>
      </c>
    </row>
    <row r="8866" spans="4:5" x14ac:dyDescent="0.25">
      <c r="D8866" s="31">
        <v>-828.27</v>
      </c>
      <c r="E8866" s="28">
        <v>530.17999999999995</v>
      </c>
    </row>
    <row r="8867" spans="4:5" x14ac:dyDescent="0.25">
      <c r="D8867" s="31">
        <v>-828.25400000000002</v>
      </c>
      <c r="E8867" s="28">
        <v>530.17399999999998</v>
      </c>
    </row>
    <row r="8868" spans="4:5" x14ac:dyDescent="0.25">
      <c r="D8868" s="31">
        <v>-828.23800000000006</v>
      </c>
      <c r="E8868" s="28">
        <v>530.16800000000001</v>
      </c>
    </row>
    <row r="8869" spans="4:5" x14ac:dyDescent="0.25">
      <c r="D8869" s="31">
        <v>-828.22199999999998</v>
      </c>
      <c r="E8869" s="28">
        <v>530.16200000000003</v>
      </c>
    </row>
    <row r="8870" spans="4:5" x14ac:dyDescent="0.25">
      <c r="D8870" s="31">
        <v>-828.20600000000002</v>
      </c>
      <c r="E8870" s="28">
        <v>530.15599999999995</v>
      </c>
    </row>
    <row r="8871" spans="4:5" x14ac:dyDescent="0.25">
      <c r="D8871" s="31">
        <v>-828.19</v>
      </c>
      <c r="E8871" s="28">
        <v>530.15</v>
      </c>
    </row>
    <row r="8872" spans="4:5" x14ac:dyDescent="0.25">
      <c r="D8872" s="31">
        <v>-828.17399999999998</v>
      </c>
      <c r="E8872" s="28">
        <v>530.14400000000001</v>
      </c>
    </row>
    <row r="8873" spans="4:5" x14ac:dyDescent="0.25">
      <c r="D8873" s="31">
        <v>-828.15800000000002</v>
      </c>
      <c r="E8873" s="28">
        <v>530.13800000000003</v>
      </c>
    </row>
    <row r="8874" spans="4:5" x14ac:dyDescent="0.25">
      <c r="D8874" s="31">
        <v>-828.14200000000005</v>
      </c>
      <c r="E8874" s="28">
        <v>530.13199999999995</v>
      </c>
    </row>
    <row r="8875" spans="4:5" x14ac:dyDescent="0.25">
      <c r="D8875" s="31">
        <v>-828.12599999999998</v>
      </c>
      <c r="E8875" s="28">
        <v>530.12599999999998</v>
      </c>
    </row>
    <row r="8876" spans="4:5" x14ac:dyDescent="0.25">
      <c r="D8876" s="31">
        <v>-828.11</v>
      </c>
      <c r="E8876" s="28">
        <v>530.12</v>
      </c>
    </row>
    <row r="8877" spans="4:5" x14ac:dyDescent="0.25">
      <c r="D8877" s="31">
        <v>-828.09400000000005</v>
      </c>
      <c r="E8877" s="28">
        <v>530.11300000000006</v>
      </c>
    </row>
    <row r="8878" spans="4:5" x14ac:dyDescent="0.25">
      <c r="D8878" s="31">
        <v>-828.07799999999997</v>
      </c>
      <c r="E8878" s="28">
        <v>530.10699999999997</v>
      </c>
    </row>
    <row r="8879" spans="4:5" x14ac:dyDescent="0.25">
      <c r="D8879" s="31">
        <v>-828.06200000000001</v>
      </c>
      <c r="E8879" s="28">
        <v>530.101</v>
      </c>
    </row>
    <row r="8880" spans="4:5" x14ac:dyDescent="0.25">
      <c r="D8880" s="31">
        <v>-828.04600000000005</v>
      </c>
      <c r="E8880" s="28">
        <v>530.09400000000005</v>
      </c>
    </row>
    <row r="8881" spans="4:5" x14ac:dyDescent="0.25">
      <c r="D8881" s="31">
        <v>-828.03</v>
      </c>
      <c r="E8881" s="28">
        <v>530.08799999999997</v>
      </c>
    </row>
    <row r="8882" spans="4:5" x14ac:dyDescent="0.25">
      <c r="D8882" s="31">
        <v>-828.01400000000001</v>
      </c>
      <c r="E8882" s="28">
        <v>530.08199999999999</v>
      </c>
    </row>
    <row r="8883" spans="4:5" x14ac:dyDescent="0.25">
      <c r="D8883" s="31">
        <v>-827.99800000000005</v>
      </c>
      <c r="E8883" s="28">
        <v>530.07500000000005</v>
      </c>
    </row>
    <row r="8884" spans="4:5" x14ac:dyDescent="0.25">
      <c r="D8884" s="31">
        <v>-827.98199999999997</v>
      </c>
      <c r="E8884" s="28">
        <v>530.06899999999996</v>
      </c>
    </row>
    <row r="8885" spans="4:5" x14ac:dyDescent="0.25">
      <c r="D8885" s="31">
        <v>-827.96600000000001</v>
      </c>
      <c r="E8885" s="28">
        <v>530.06200000000001</v>
      </c>
    </row>
    <row r="8886" spans="4:5" x14ac:dyDescent="0.25">
      <c r="D8886" s="31">
        <v>-827.95</v>
      </c>
      <c r="E8886" s="28">
        <v>530.05600000000004</v>
      </c>
    </row>
    <row r="8887" spans="4:5" x14ac:dyDescent="0.25">
      <c r="D8887" s="31">
        <v>-827.93399999999997</v>
      </c>
      <c r="E8887" s="28">
        <v>530.04899999999998</v>
      </c>
    </row>
    <row r="8888" spans="4:5" x14ac:dyDescent="0.25">
      <c r="D8888" s="31">
        <v>-827.91800000000001</v>
      </c>
      <c r="E8888" s="28">
        <v>530.04200000000003</v>
      </c>
    </row>
    <row r="8889" spans="4:5" x14ac:dyDescent="0.25">
      <c r="D8889" s="31">
        <v>-827.90200000000004</v>
      </c>
      <c r="E8889" s="28">
        <v>530.03599999999994</v>
      </c>
    </row>
    <row r="8890" spans="4:5" x14ac:dyDescent="0.25">
      <c r="D8890" s="31">
        <v>-827.88599999999997</v>
      </c>
      <c r="E8890" s="28">
        <v>530.029</v>
      </c>
    </row>
    <row r="8891" spans="4:5" x14ac:dyDescent="0.25">
      <c r="D8891" s="31">
        <v>-827.87</v>
      </c>
      <c r="E8891" s="28">
        <v>530.02200000000005</v>
      </c>
    </row>
    <row r="8892" spans="4:5" x14ac:dyDescent="0.25">
      <c r="D8892" s="31">
        <v>-827.85400000000004</v>
      </c>
      <c r="E8892" s="28">
        <v>530.01599999999996</v>
      </c>
    </row>
    <row r="8893" spans="4:5" x14ac:dyDescent="0.25">
      <c r="D8893" s="31">
        <v>-827.83799999999997</v>
      </c>
      <c r="E8893" s="28">
        <v>530.00900000000001</v>
      </c>
    </row>
    <row r="8894" spans="4:5" x14ac:dyDescent="0.25">
      <c r="D8894" s="31">
        <v>-827.822</v>
      </c>
      <c r="E8894" s="28">
        <v>530.00199999999995</v>
      </c>
    </row>
    <row r="8895" spans="4:5" x14ac:dyDescent="0.25">
      <c r="D8895" s="31">
        <v>-827.80600000000004</v>
      </c>
      <c r="E8895" s="28">
        <v>529.995</v>
      </c>
    </row>
    <row r="8896" spans="4:5" x14ac:dyDescent="0.25">
      <c r="D8896" s="31">
        <v>-827.79</v>
      </c>
      <c r="E8896" s="28">
        <v>529.98800000000006</v>
      </c>
    </row>
    <row r="8897" spans="4:5" x14ac:dyDescent="0.25">
      <c r="D8897" s="31">
        <v>-827.774</v>
      </c>
      <c r="E8897" s="28">
        <v>529.98099999999999</v>
      </c>
    </row>
    <row r="8898" spans="4:5" x14ac:dyDescent="0.25">
      <c r="D8898" s="31">
        <v>-827.75800000000004</v>
      </c>
      <c r="E8898" s="28">
        <v>529.97400000000005</v>
      </c>
    </row>
    <row r="8899" spans="4:5" x14ac:dyDescent="0.25">
      <c r="D8899" s="31">
        <v>-827.74199999999996</v>
      </c>
      <c r="E8899" s="28">
        <v>529.96699999999998</v>
      </c>
    </row>
    <row r="8900" spans="4:5" x14ac:dyDescent="0.25">
      <c r="D8900" s="31">
        <v>-827.726</v>
      </c>
      <c r="E8900" s="28">
        <v>529.96</v>
      </c>
    </row>
    <row r="8901" spans="4:5" x14ac:dyDescent="0.25">
      <c r="D8901" s="31">
        <v>-827.71</v>
      </c>
      <c r="E8901" s="28">
        <v>529.95299999999997</v>
      </c>
    </row>
    <row r="8902" spans="4:5" x14ac:dyDescent="0.25">
      <c r="D8902" s="31">
        <v>-827.69399999999996</v>
      </c>
      <c r="E8902" s="28">
        <v>529.94600000000003</v>
      </c>
    </row>
    <row r="8903" spans="4:5" x14ac:dyDescent="0.25">
      <c r="D8903" s="31">
        <v>-827.678</v>
      </c>
      <c r="E8903" s="28">
        <v>529.93899999999996</v>
      </c>
    </row>
    <row r="8904" spans="4:5" x14ac:dyDescent="0.25">
      <c r="D8904" s="31">
        <v>-827.66200000000003</v>
      </c>
      <c r="E8904" s="28">
        <v>529.93200000000002</v>
      </c>
    </row>
    <row r="8905" spans="4:5" x14ac:dyDescent="0.25">
      <c r="D8905" s="31">
        <v>-827.64599999999996</v>
      </c>
      <c r="E8905" s="28">
        <v>529.92499999999995</v>
      </c>
    </row>
    <row r="8906" spans="4:5" x14ac:dyDescent="0.25">
      <c r="D8906" s="31">
        <v>-827.63</v>
      </c>
      <c r="E8906" s="28">
        <v>529.91700000000003</v>
      </c>
    </row>
    <row r="8907" spans="4:5" x14ac:dyDescent="0.25">
      <c r="D8907" s="31">
        <v>-827.61400000000003</v>
      </c>
      <c r="E8907" s="28">
        <v>529.91</v>
      </c>
    </row>
    <row r="8908" spans="4:5" x14ac:dyDescent="0.25">
      <c r="D8908" s="31">
        <v>-827.59799999999996</v>
      </c>
      <c r="E8908" s="28">
        <v>529.90300000000002</v>
      </c>
    </row>
    <row r="8909" spans="4:5" x14ac:dyDescent="0.25">
      <c r="D8909" s="31">
        <v>-827.58199999999999</v>
      </c>
      <c r="E8909" s="28">
        <v>529.89499999999998</v>
      </c>
    </row>
    <row r="8910" spans="4:5" x14ac:dyDescent="0.25">
      <c r="D8910" s="31">
        <v>-827.56600000000003</v>
      </c>
      <c r="E8910" s="28">
        <v>529.88800000000003</v>
      </c>
    </row>
    <row r="8911" spans="4:5" x14ac:dyDescent="0.25">
      <c r="D8911" s="31">
        <v>-827.55</v>
      </c>
      <c r="E8911" s="28">
        <v>529.88</v>
      </c>
    </row>
    <row r="8912" spans="4:5" x14ac:dyDescent="0.25">
      <c r="D8912" s="31">
        <v>-827.53399999999999</v>
      </c>
      <c r="E8912" s="28">
        <v>529.87300000000005</v>
      </c>
    </row>
    <row r="8913" spans="4:5" x14ac:dyDescent="0.25">
      <c r="D8913" s="31">
        <v>-827.51800000000003</v>
      </c>
      <c r="E8913" s="28">
        <v>529.86599999999999</v>
      </c>
    </row>
    <row r="8914" spans="4:5" x14ac:dyDescent="0.25">
      <c r="D8914" s="31">
        <v>-827.50199999999995</v>
      </c>
      <c r="E8914" s="28">
        <v>529.85799999999995</v>
      </c>
    </row>
    <row r="8915" spans="4:5" x14ac:dyDescent="0.25">
      <c r="D8915" s="31">
        <v>-827.48599999999999</v>
      </c>
      <c r="E8915" s="28">
        <v>529.85</v>
      </c>
    </row>
    <row r="8916" spans="4:5" x14ac:dyDescent="0.25">
      <c r="D8916" s="31">
        <v>-827.47</v>
      </c>
      <c r="E8916" s="28">
        <v>529.84299999999996</v>
      </c>
    </row>
    <row r="8917" spans="4:5" x14ac:dyDescent="0.25">
      <c r="D8917" s="31">
        <v>-827.45399999999995</v>
      </c>
      <c r="E8917" s="28">
        <v>529.83500000000004</v>
      </c>
    </row>
    <row r="8918" spans="4:5" x14ac:dyDescent="0.25">
      <c r="D8918" s="31">
        <v>-827.43799999999999</v>
      </c>
      <c r="E8918" s="28">
        <v>529.82799999999997</v>
      </c>
    </row>
    <row r="8919" spans="4:5" x14ac:dyDescent="0.25">
      <c r="D8919" s="31">
        <v>-827.42200000000003</v>
      </c>
      <c r="E8919" s="28">
        <v>529.82000000000005</v>
      </c>
    </row>
    <row r="8920" spans="4:5" x14ac:dyDescent="0.25">
      <c r="D8920" s="31">
        <v>-827.40599999999995</v>
      </c>
      <c r="E8920" s="28">
        <v>529.81200000000001</v>
      </c>
    </row>
    <row r="8921" spans="4:5" x14ac:dyDescent="0.25">
      <c r="D8921" s="31">
        <v>-827.39</v>
      </c>
      <c r="E8921" s="28">
        <v>529.80399999999997</v>
      </c>
    </row>
    <row r="8922" spans="4:5" x14ac:dyDescent="0.25">
      <c r="D8922" s="31">
        <v>-827.37400000000002</v>
      </c>
      <c r="E8922" s="28">
        <v>529.79700000000003</v>
      </c>
    </row>
    <row r="8923" spans="4:5" x14ac:dyDescent="0.25">
      <c r="D8923" s="31">
        <v>-827.35799999999995</v>
      </c>
      <c r="E8923" s="28">
        <v>529.78899999999999</v>
      </c>
    </row>
    <row r="8924" spans="4:5" x14ac:dyDescent="0.25">
      <c r="D8924" s="31">
        <v>-827.34199999999998</v>
      </c>
      <c r="E8924" s="28">
        <v>529.78099999999995</v>
      </c>
    </row>
    <row r="8925" spans="4:5" x14ac:dyDescent="0.25">
      <c r="D8925" s="31">
        <v>-827.32600000000002</v>
      </c>
      <c r="E8925" s="28">
        <v>529.77300000000002</v>
      </c>
    </row>
    <row r="8926" spans="4:5" x14ac:dyDescent="0.25">
      <c r="D8926" s="31">
        <v>-827.31</v>
      </c>
      <c r="E8926" s="28">
        <v>529.76499999999999</v>
      </c>
    </row>
    <row r="8927" spans="4:5" x14ac:dyDescent="0.25">
      <c r="D8927" s="31">
        <v>-827.29399999999998</v>
      </c>
      <c r="E8927" s="28">
        <v>529.75699999999995</v>
      </c>
    </row>
    <row r="8928" spans="4:5" x14ac:dyDescent="0.25">
      <c r="D8928" s="31">
        <v>-827.27800000000002</v>
      </c>
      <c r="E8928" s="28">
        <v>529.74900000000002</v>
      </c>
    </row>
    <row r="8929" spans="4:5" x14ac:dyDescent="0.25">
      <c r="D8929" s="31">
        <v>-827.26199999999994</v>
      </c>
      <c r="E8929" s="28">
        <v>529.74099999999999</v>
      </c>
    </row>
    <row r="8930" spans="4:5" x14ac:dyDescent="0.25">
      <c r="D8930" s="31">
        <v>-827.24599999999998</v>
      </c>
      <c r="E8930" s="28">
        <v>529.73299999999995</v>
      </c>
    </row>
    <row r="8931" spans="4:5" x14ac:dyDescent="0.25">
      <c r="D8931" s="31">
        <v>-827.23</v>
      </c>
      <c r="E8931" s="28">
        <v>529.72500000000002</v>
      </c>
    </row>
    <row r="8932" spans="4:5" x14ac:dyDescent="0.25">
      <c r="D8932" s="31">
        <v>-827.21400000000006</v>
      </c>
      <c r="E8932" s="28">
        <v>529.71699999999998</v>
      </c>
    </row>
    <row r="8933" spans="4:5" x14ac:dyDescent="0.25">
      <c r="D8933" s="31">
        <v>-827.19799999999998</v>
      </c>
      <c r="E8933" s="28">
        <v>529.70799999999997</v>
      </c>
    </row>
    <row r="8934" spans="4:5" x14ac:dyDescent="0.25">
      <c r="D8934" s="31">
        <v>-827.18200000000002</v>
      </c>
      <c r="E8934" s="28">
        <v>529.70000000000005</v>
      </c>
    </row>
    <row r="8935" spans="4:5" x14ac:dyDescent="0.25">
      <c r="D8935" s="31">
        <v>-827.16700000000003</v>
      </c>
      <c r="E8935" s="28">
        <v>529.69200000000001</v>
      </c>
    </row>
    <row r="8936" spans="4:5" x14ac:dyDescent="0.25">
      <c r="D8936" s="31">
        <v>-827.15099999999995</v>
      </c>
      <c r="E8936" s="28">
        <v>529.68399999999997</v>
      </c>
    </row>
    <row r="8937" spans="4:5" x14ac:dyDescent="0.25">
      <c r="D8937" s="31">
        <v>-827.13499999999999</v>
      </c>
      <c r="E8937" s="28">
        <v>529.67499999999995</v>
      </c>
    </row>
    <row r="8938" spans="4:5" x14ac:dyDescent="0.25">
      <c r="D8938" s="31">
        <v>-827.11900000000003</v>
      </c>
      <c r="E8938" s="28">
        <v>529.66700000000003</v>
      </c>
    </row>
    <row r="8939" spans="4:5" x14ac:dyDescent="0.25">
      <c r="D8939" s="31">
        <v>-827.10299999999995</v>
      </c>
      <c r="E8939" s="28">
        <v>529.65899999999999</v>
      </c>
    </row>
    <row r="8940" spans="4:5" x14ac:dyDescent="0.25">
      <c r="D8940" s="31">
        <v>-827.08699999999999</v>
      </c>
      <c r="E8940" s="28">
        <v>529.65</v>
      </c>
    </row>
    <row r="8941" spans="4:5" x14ac:dyDescent="0.25">
      <c r="D8941" s="31">
        <v>-827.07100000000003</v>
      </c>
      <c r="E8941" s="28">
        <v>529.64200000000005</v>
      </c>
    </row>
    <row r="8942" spans="4:5" x14ac:dyDescent="0.25">
      <c r="D8942" s="31">
        <v>-827.05499999999995</v>
      </c>
      <c r="E8942" s="28">
        <v>529.63300000000004</v>
      </c>
    </row>
    <row r="8943" spans="4:5" x14ac:dyDescent="0.25">
      <c r="D8943" s="31">
        <v>-827.03899999999999</v>
      </c>
      <c r="E8943" s="28">
        <v>529.625</v>
      </c>
    </row>
    <row r="8944" spans="4:5" x14ac:dyDescent="0.25">
      <c r="D8944" s="31">
        <v>-827.02300000000002</v>
      </c>
      <c r="E8944" s="28">
        <v>529.61599999999999</v>
      </c>
    </row>
    <row r="8945" spans="4:5" x14ac:dyDescent="0.25">
      <c r="D8945" s="31">
        <v>-827.00699999999995</v>
      </c>
      <c r="E8945" s="28">
        <v>529.60799999999995</v>
      </c>
    </row>
    <row r="8946" spans="4:5" x14ac:dyDescent="0.25">
      <c r="D8946" s="31">
        <v>-826.99099999999999</v>
      </c>
      <c r="E8946" s="28">
        <v>529.59900000000005</v>
      </c>
    </row>
    <row r="8947" spans="4:5" x14ac:dyDescent="0.25">
      <c r="D8947" s="31">
        <v>-826.97500000000002</v>
      </c>
      <c r="E8947" s="28">
        <v>529.59</v>
      </c>
    </row>
    <row r="8948" spans="4:5" x14ac:dyDescent="0.25">
      <c r="D8948" s="31">
        <v>-826.95899999999995</v>
      </c>
      <c r="E8948" s="28">
        <v>529.58199999999999</v>
      </c>
    </row>
    <row r="8949" spans="4:5" x14ac:dyDescent="0.25">
      <c r="D8949" s="31">
        <v>-826.94299999999998</v>
      </c>
      <c r="E8949" s="28">
        <v>529.57299999999998</v>
      </c>
    </row>
    <row r="8950" spans="4:5" x14ac:dyDescent="0.25">
      <c r="D8950" s="31">
        <v>-826.92700000000002</v>
      </c>
      <c r="E8950" s="28">
        <v>529.56399999999996</v>
      </c>
    </row>
    <row r="8951" spans="4:5" x14ac:dyDescent="0.25">
      <c r="D8951" s="31">
        <v>-826.91099999999994</v>
      </c>
      <c r="E8951" s="28">
        <v>529.55499999999995</v>
      </c>
    </row>
    <row r="8952" spans="4:5" x14ac:dyDescent="0.25">
      <c r="D8952" s="31">
        <v>-826.89499999999998</v>
      </c>
      <c r="E8952" s="28">
        <v>529.54600000000005</v>
      </c>
    </row>
    <row r="8953" spans="4:5" x14ac:dyDescent="0.25">
      <c r="D8953" s="31">
        <v>-826.87900000000002</v>
      </c>
      <c r="E8953" s="28">
        <v>529.53800000000001</v>
      </c>
    </row>
    <row r="8954" spans="4:5" x14ac:dyDescent="0.25">
      <c r="D8954" s="31">
        <v>-826.86300000000006</v>
      </c>
      <c r="E8954" s="28">
        <v>529.529</v>
      </c>
    </row>
    <row r="8955" spans="4:5" x14ac:dyDescent="0.25">
      <c r="D8955" s="31">
        <v>-826.84699999999998</v>
      </c>
      <c r="E8955" s="28">
        <v>529.52</v>
      </c>
    </row>
    <row r="8956" spans="4:5" x14ac:dyDescent="0.25">
      <c r="D8956" s="31">
        <v>-826.83100000000002</v>
      </c>
      <c r="E8956" s="28">
        <v>529.51099999999997</v>
      </c>
    </row>
    <row r="8957" spans="4:5" x14ac:dyDescent="0.25">
      <c r="D8957" s="31">
        <v>-826.81500000000005</v>
      </c>
      <c r="E8957" s="28">
        <v>529.50199999999995</v>
      </c>
    </row>
    <row r="8958" spans="4:5" x14ac:dyDescent="0.25">
      <c r="D8958" s="31">
        <v>-826.79899999999998</v>
      </c>
      <c r="E8958" s="28">
        <v>529.49300000000005</v>
      </c>
    </row>
    <row r="8959" spans="4:5" x14ac:dyDescent="0.25">
      <c r="D8959" s="31">
        <v>-826.78300000000002</v>
      </c>
      <c r="E8959" s="28">
        <v>529.48400000000004</v>
      </c>
    </row>
    <row r="8960" spans="4:5" x14ac:dyDescent="0.25">
      <c r="D8960" s="31">
        <v>-826.76700000000005</v>
      </c>
      <c r="E8960" s="28">
        <v>529.47400000000005</v>
      </c>
    </row>
    <row r="8961" spans="4:5" x14ac:dyDescent="0.25">
      <c r="D8961" s="31">
        <v>-826.75099999999998</v>
      </c>
      <c r="E8961" s="28">
        <v>529.46500000000003</v>
      </c>
    </row>
    <row r="8962" spans="4:5" x14ac:dyDescent="0.25">
      <c r="D8962" s="31">
        <v>-826.73500000000001</v>
      </c>
      <c r="E8962" s="28">
        <v>529.45600000000002</v>
      </c>
    </row>
    <row r="8963" spans="4:5" x14ac:dyDescent="0.25">
      <c r="D8963" s="31">
        <v>-826.71900000000005</v>
      </c>
      <c r="E8963" s="28">
        <v>529.447</v>
      </c>
    </row>
    <row r="8964" spans="4:5" x14ac:dyDescent="0.25">
      <c r="D8964" s="31">
        <v>-826.70299999999997</v>
      </c>
      <c r="E8964" s="28">
        <v>529.43799999999999</v>
      </c>
    </row>
    <row r="8965" spans="4:5" x14ac:dyDescent="0.25">
      <c r="D8965" s="31">
        <v>-826.68700000000001</v>
      </c>
      <c r="E8965" s="28">
        <v>529.428</v>
      </c>
    </row>
    <row r="8966" spans="4:5" x14ac:dyDescent="0.25">
      <c r="D8966" s="31">
        <v>-826.67100000000005</v>
      </c>
      <c r="E8966" s="28">
        <v>529.41899999999998</v>
      </c>
    </row>
    <row r="8967" spans="4:5" x14ac:dyDescent="0.25">
      <c r="D8967" s="31">
        <v>-826.65499999999997</v>
      </c>
      <c r="E8967" s="28">
        <v>529.40899999999999</v>
      </c>
    </row>
    <row r="8968" spans="4:5" x14ac:dyDescent="0.25">
      <c r="D8968" s="31">
        <v>-826.63900000000001</v>
      </c>
      <c r="E8968" s="28">
        <v>529.4</v>
      </c>
    </row>
    <row r="8969" spans="4:5" x14ac:dyDescent="0.25">
      <c r="D8969" s="31">
        <v>-826.62300000000005</v>
      </c>
      <c r="E8969" s="28">
        <v>529.39099999999996</v>
      </c>
    </row>
    <row r="8970" spans="4:5" x14ac:dyDescent="0.25">
      <c r="D8970" s="31">
        <v>-826.60699999999997</v>
      </c>
      <c r="E8970" s="28">
        <v>529.38099999999997</v>
      </c>
    </row>
    <row r="8971" spans="4:5" x14ac:dyDescent="0.25">
      <c r="D8971" s="31">
        <v>-826.59100000000001</v>
      </c>
      <c r="E8971" s="28">
        <v>529.37199999999996</v>
      </c>
    </row>
    <row r="8972" spans="4:5" x14ac:dyDescent="0.25">
      <c r="D8972" s="31">
        <v>-826.57500000000005</v>
      </c>
      <c r="E8972" s="28">
        <v>529.36199999999997</v>
      </c>
    </row>
    <row r="8973" spans="4:5" x14ac:dyDescent="0.25">
      <c r="D8973" s="31">
        <v>-826.55899999999997</v>
      </c>
      <c r="E8973" s="28">
        <v>529.35299999999995</v>
      </c>
    </row>
    <row r="8974" spans="4:5" x14ac:dyDescent="0.25">
      <c r="D8974" s="31">
        <v>-826.54300000000001</v>
      </c>
      <c r="E8974" s="28">
        <v>529.34299999999996</v>
      </c>
    </row>
    <row r="8975" spans="4:5" x14ac:dyDescent="0.25">
      <c r="D8975" s="31">
        <v>-826.52700000000004</v>
      </c>
      <c r="E8975" s="28">
        <v>529.33299999999997</v>
      </c>
    </row>
    <row r="8976" spans="4:5" x14ac:dyDescent="0.25">
      <c r="D8976" s="31">
        <v>-826.51099999999997</v>
      </c>
      <c r="E8976" s="28">
        <v>529.32399999999996</v>
      </c>
    </row>
    <row r="8977" spans="4:5" x14ac:dyDescent="0.25">
      <c r="D8977" s="31">
        <v>-826.495</v>
      </c>
      <c r="E8977" s="28">
        <v>529.31399999999996</v>
      </c>
    </row>
    <row r="8978" spans="4:5" x14ac:dyDescent="0.25">
      <c r="D8978" s="31">
        <v>-826.47900000000004</v>
      </c>
      <c r="E8978" s="28">
        <v>529.30399999999997</v>
      </c>
    </row>
    <row r="8979" spans="4:5" x14ac:dyDescent="0.25">
      <c r="D8979" s="31">
        <v>-826.46299999999997</v>
      </c>
      <c r="E8979" s="28">
        <v>529.29399999999998</v>
      </c>
    </row>
    <row r="8980" spans="4:5" x14ac:dyDescent="0.25">
      <c r="D8980" s="31">
        <v>-826.447</v>
      </c>
      <c r="E8980" s="28">
        <v>529.28499999999997</v>
      </c>
    </row>
    <row r="8981" spans="4:5" x14ac:dyDescent="0.25">
      <c r="D8981" s="31">
        <v>-826.43100000000004</v>
      </c>
      <c r="E8981" s="28">
        <v>529.27499999999998</v>
      </c>
    </row>
    <row r="8982" spans="4:5" x14ac:dyDescent="0.25">
      <c r="D8982" s="31">
        <v>-826.41499999999996</v>
      </c>
      <c r="E8982" s="28">
        <v>529.26499999999999</v>
      </c>
    </row>
    <row r="8983" spans="4:5" x14ac:dyDescent="0.25">
      <c r="D8983" s="31">
        <v>-826.399</v>
      </c>
      <c r="E8983" s="28">
        <v>529.255</v>
      </c>
    </row>
    <row r="8984" spans="4:5" x14ac:dyDescent="0.25">
      <c r="D8984" s="31">
        <v>-826.38300000000004</v>
      </c>
      <c r="E8984" s="28">
        <v>529.245</v>
      </c>
    </row>
    <row r="8985" spans="4:5" x14ac:dyDescent="0.25">
      <c r="D8985" s="31">
        <v>-826.36699999999996</v>
      </c>
      <c r="E8985" s="28">
        <v>529.23500000000001</v>
      </c>
    </row>
    <row r="8986" spans="4:5" x14ac:dyDescent="0.25">
      <c r="D8986" s="31">
        <v>-826.351</v>
      </c>
      <c r="E8986" s="28">
        <v>529.22500000000002</v>
      </c>
    </row>
    <row r="8987" spans="4:5" x14ac:dyDescent="0.25">
      <c r="D8987" s="31">
        <v>-826.33500000000004</v>
      </c>
      <c r="E8987" s="28">
        <v>529.21500000000003</v>
      </c>
    </row>
    <row r="8988" spans="4:5" x14ac:dyDescent="0.25">
      <c r="D8988" s="31">
        <v>-826.31899999999996</v>
      </c>
      <c r="E8988" s="28">
        <v>529.20500000000004</v>
      </c>
    </row>
    <row r="8989" spans="4:5" x14ac:dyDescent="0.25">
      <c r="D8989" s="31">
        <v>-826.303</v>
      </c>
      <c r="E8989" s="28">
        <v>529.19500000000005</v>
      </c>
    </row>
    <row r="8990" spans="4:5" x14ac:dyDescent="0.25">
      <c r="D8990" s="31">
        <v>-826.28700000000003</v>
      </c>
      <c r="E8990" s="28">
        <v>529.18399999999997</v>
      </c>
    </row>
    <row r="8991" spans="4:5" x14ac:dyDescent="0.25">
      <c r="D8991" s="31">
        <v>-826.27099999999996</v>
      </c>
      <c r="E8991" s="28">
        <v>529.17399999999998</v>
      </c>
    </row>
    <row r="8992" spans="4:5" x14ac:dyDescent="0.25">
      <c r="D8992" s="31">
        <v>-826.255</v>
      </c>
      <c r="E8992" s="28">
        <v>529.16399999999999</v>
      </c>
    </row>
    <row r="8993" spans="4:5" x14ac:dyDescent="0.25">
      <c r="D8993" s="31">
        <v>-826.23900000000003</v>
      </c>
      <c r="E8993" s="28">
        <v>529.154</v>
      </c>
    </row>
    <row r="8994" spans="4:5" x14ac:dyDescent="0.25">
      <c r="D8994" s="31">
        <v>-826.22299999999996</v>
      </c>
      <c r="E8994" s="28">
        <v>529.14300000000003</v>
      </c>
    </row>
    <row r="8995" spans="4:5" x14ac:dyDescent="0.25">
      <c r="D8995" s="31">
        <v>-826.20699999999999</v>
      </c>
      <c r="E8995" s="28">
        <v>529.13300000000004</v>
      </c>
    </row>
    <row r="8996" spans="4:5" x14ac:dyDescent="0.25">
      <c r="D8996" s="31">
        <v>-826.19100000000003</v>
      </c>
      <c r="E8996" s="28">
        <v>529.12300000000005</v>
      </c>
    </row>
    <row r="8997" spans="4:5" x14ac:dyDescent="0.25">
      <c r="D8997" s="31">
        <v>-826.17499999999995</v>
      </c>
      <c r="E8997" s="28">
        <v>529.11199999999997</v>
      </c>
    </row>
    <row r="8998" spans="4:5" x14ac:dyDescent="0.25">
      <c r="D8998" s="31">
        <v>-826.15899999999999</v>
      </c>
      <c r="E8998" s="28">
        <v>529.10199999999998</v>
      </c>
    </row>
    <row r="8999" spans="4:5" x14ac:dyDescent="0.25">
      <c r="D8999" s="31">
        <v>-826.14300000000003</v>
      </c>
      <c r="E8999" s="28">
        <v>529.09100000000001</v>
      </c>
    </row>
    <row r="9000" spans="4:5" x14ac:dyDescent="0.25">
      <c r="D9000" s="31">
        <v>-826.12699999999995</v>
      </c>
      <c r="E9000" s="28">
        <v>529.08100000000002</v>
      </c>
    </row>
    <row r="9001" spans="4:5" x14ac:dyDescent="0.25">
      <c r="D9001" s="31">
        <v>-826.11099999999999</v>
      </c>
      <c r="E9001" s="28">
        <v>529.07000000000005</v>
      </c>
    </row>
    <row r="9002" spans="4:5" x14ac:dyDescent="0.25">
      <c r="D9002" s="31">
        <v>-826.09500000000003</v>
      </c>
      <c r="E9002" s="28">
        <v>529.05999999999995</v>
      </c>
    </row>
    <row r="9003" spans="4:5" x14ac:dyDescent="0.25">
      <c r="D9003" s="31">
        <v>-826.07899999999995</v>
      </c>
      <c r="E9003" s="28">
        <v>529.04899999999998</v>
      </c>
    </row>
    <row r="9004" spans="4:5" x14ac:dyDescent="0.25">
      <c r="D9004" s="31">
        <v>-826.06299999999999</v>
      </c>
      <c r="E9004" s="28">
        <v>529.03800000000001</v>
      </c>
    </row>
    <row r="9005" spans="4:5" x14ac:dyDescent="0.25">
      <c r="D9005" s="31">
        <v>-826.04700000000003</v>
      </c>
      <c r="E9005" s="28">
        <v>529.02800000000002</v>
      </c>
    </row>
    <row r="9006" spans="4:5" x14ac:dyDescent="0.25">
      <c r="D9006" s="31">
        <v>-826.03099999999995</v>
      </c>
      <c r="E9006" s="28">
        <v>529.01700000000005</v>
      </c>
    </row>
    <row r="9007" spans="4:5" x14ac:dyDescent="0.25">
      <c r="D9007" s="31">
        <v>-826.01499999999999</v>
      </c>
      <c r="E9007" s="28">
        <v>529.00599999999997</v>
      </c>
    </row>
    <row r="9008" spans="4:5" x14ac:dyDescent="0.25">
      <c r="D9008" s="31">
        <v>-825.99900000000002</v>
      </c>
      <c r="E9008" s="28">
        <v>528.995</v>
      </c>
    </row>
    <row r="9009" spans="4:5" x14ac:dyDescent="0.25">
      <c r="D9009" s="31">
        <v>-825.98299999999995</v>
      </c>
      <c r="E9009" s="28">
        <v>528.98500000000001</v>
      </c>
    </row>
    <row r="9010" spans="4:5" x14ac:dyDescent="0.25">
      <c r="D9010" s="31">
        <v>-825.96699999999998</v>
      </c>
      <c r="E9010" s="28">
        <v>528.97400000000005</v>
      </c>
    </row>
    <row r="9011" spans="4:5" x14ac:dyDescent="0.25">
      <c r="D9011" s="31">
        <v>-825.95100000000002</v>
      </c>
      <c r="E9011" s="28">
        <v>528.96299999999997</v>
      </c>
    </row>
    <row r="9012" spans="4:5" x14ac:dyDescent="0.25">
      <c r="D9012" s="31">
        <v>-825.93499999999995</v>
      </c>
      <c r="E9012" s="28">
        <v>528.952</v>
      </c>
    </row>
    <row r="9013" spans="4:5" x14ac:dyDescent="0.25">
      <c r="D9013" s="31">
        <v>-825.91899999999998</v>
      </c>
      <c r="E9013" s="28">
        <v>528.94100000000003</v>
      </c>
    </row>
    <row r="9014" spans="4:5" x14ac:dyDescent="0.25">
      <c r="D9014" s="31">
        <v>-825.90300000000002</v>
      </c>
      <c r="E9014" s="28">
        <v>528.92999999999995</v>
      </c>
    </row>
    <row r="9015" spans="4:5" x14ac:dyDescent="0.25">
      <c r="D9015" s="31">
        <v>-825.88699999999994</v>
      </c>
      <c r="E9015" s="28">
        <v>528.91899999999998</v>
      </c>
    </row>
    <row r="9016" spans="4:5" x14ac:dyDescent="0.25">
      <c r="D9016" s="31">
        <v>-825.87099999999998</v>
      </c>
      <c r="E9016" s="28">
        <v>528.90800000000002</v>
      </c>
    </row>
    <row r="9017" spans="4:5" x14ac:dyDescent="0.25">
      <c r="D9017" s="31">
        <v>-825.85500000000002</v>
      </c>
      <c r="E9017" s="28">
        <v>528.89700000000005</v>
      </c>
    </row>
    <row r="9018" spans="4:5" x14ac:dyDescent="0.25">
      <c r="D9018" s="31">
        <v>-825.83900000000006</v>
      </c>
      <c r="E9018" s="28">
        <v>528.88499999999999</v>
      </c>
    </row>
    <row r="9019" spans="4:5" x14ac:dyDescent="0.25">
      <c r="D9019" s="31">
        <v>-825.82299999999998</v>
      </c>
      <c r="E9019" s="28">
        <v>528.87400000000002</v>
      </c>
    </row>
    <row r="9020" spans="4:5" x14ac:dyDescent="0.25">
      <c r="D9020" s="31">
        <v>-825.80700000000002</v>
      </c>
      <c r="E9020" s="28">
        <v>528.86300000000006</v>
      </c>
    </row>
    <row r="9021" spans="4:5" x14ac:dyDescent="0.25">
      <c r="D9021" s="31">
        <v>-825.79100000000005</v>
      </c>
      <c r="E9021" s="28">
        <v>528.85199999999998</v>
      </c>
    </row>
    <row r="9022" spans="4:5" x14ac:dyDescent="0.25">
      <c r="D9022" s="31">
        <v>-825.77499999999998</v>
      </c>
      <c r="E9022" s="28">
        <v>528.84100000000001</v>
      </c>
    </row>
    <row r="9023" spans="4:5" x14ac:dyDescent="0.25">
      <c r="D9023" s="31">
        <v>-825.75900000000001</v>
      </c>
      <c r="E9023" s="28">
        <v>528.82899999999995</v>
      </c>
    </row>
    <row r="9024" spans="4:5" x14ac:dyDescent="0.25">
      <c r="D9024" s="31">
        <v>-825.74300000000005</v>
      </c>
      <c r="E9024" s="28">
        <v>528.81799999999998</v>
      </c>
    </row>
    <row r="9025" spans="4:5" x14ac:dyDescent="0.25">
      <c r="D9025" s="31">
        <v>-825.72699999999998</v>
      </c>
      <c r="E9025" s="28">
        <v>528.80600000000004</v>
      </c>
    </row>
    <row r="9026" spans="4:5" x14ac:dyDescent="0.25">
      <c r="D9026" s="31">
        <v>-825.71100000000001</v>
      </c>
      <c r="E9026" s="28">
        <v>528.79499999999996</v>
      </c>
    </row>
    <row r="9027" spans="4:5" x14ac:dyDescent="0.25">
      <c r="D9027" s="31">
        <v>-825.69500000000005</v>
      </c>
      <c r="E9027" s="28">
        <v>528.78399999999999</v>
      </c>
    </row>
    <row r="9028" spans="4:5" x14ac:dyDescent="0.25">
      <c r="D9028" s="31">
        <v>-825.67899999999997</v>
      </c>
      <c r="E9028" s="28">
        <v>528.77200000000005</v>
      </c>
    </row>
    <row r="9029" spans="4:5" x14ac:dyDescent="0.25">
      <c r="D9029" s="31">
        <v>-825.66300000000001</v>
      </c>
      <c r="E9029" s="28">
        <v>528.76</v>
      </c>
    </row>
    <row r="9030" spans="4:5" x14ac:dyDescent="0.25">
      <c r="D9030" s="31">
        <v>-825.64700000000005</v>
      </c>
      <c r="E9030" s="28">
        <v>528.74900000000002</v>
      </c>
    </row>
    <row r="9031" spans="4:5" x14ac:dyDescent="0.25">
      <c r="D9031" s="31">
        <v>-825.63099999999997</v>
      </c>
      <c r="E9031" s="28">
        <v>528.73699999999997</v>
      </c>
    </row>
    <row r="9032" spans="4:5" x14ac:dyDescent="0.25">
      <c r="D9032" s="31">
        <v>-825.61500000000001</v>
      </c>
      <c r="E9032" s="28">
        <v>528.726</v>
      </c>
    </row>
    <row r="9033" spans="4:5" x14ac:dyDescent="0.25">
      <c r="D9033" s="31">
        <v>-825.59900000000005</v>
      </c>
      <c r="E9033" s="28">
        <v>528.71400000000006</v>
      </c>
    </row>
    <row r="9034" spans="4:5" x14ac:dyDescent="0.25">
      <c r="D9034" s="31">
        <v>-825.58299999999997</v>
      </c>
      <c r="E9034" s="28">
        <v>528.702</v>
      </c>
    </row>
    <row r="9035" spans="4:5" x14ac:dyDescent="0.25">
      <c r="D9035" s="31">
        <v>-825.56700000000001</v>
      </c>
      <c r="E9035" s="28">
        <v>528.69100000000003</v>
      </c>
    </row>
    <row r="9036" spans="4:5" x14ac:dyDescent="0.25">
      <c r="D9036" s="31">
        <v>-825.55100000000004</v>
      </c>
      <c r="E9036" s="28">
        <v>528.67899999999997</v>
      </c>
    </row>
    <row r="9037" spans="4:5" x14ac:dyDescent="0.25">
      <c r="D9037" s="31">
        <v>-825.53499999999997</v>
      </c>
      <c r="E9037" s="28">
        <v>528.66700000000003</v>
      </c>
    </row>
    <row r="9038" spans="4:5" x14ac:dyDescent="0.25">
      <c r="D9038" s="31">
        <v>-825.51900000000001</v>
      </c>
      <c r="E9038" s="28">
        <v>528.65499999999997</v>
      </c>
    </row>
    <row r="9039" spans="4:5" x14ac:dyDescent="0.25">
      <c r="D9039" s="31">
        <v>-825.50300000000004</v>
      </c>
      <c r="E9039" s="28">
        <v>528.64300000000003</v>
      </c>
    </row>
    <row r="9040" spans="4:5" x14ac:dyDescent="0.25">
      <c r="D9040" s="31">
        <v>-825.48699999999997</v>
      </c>
      <c r="E9040" s="28">
        <v>528.63099999999997</v>
      </c>
    </row>
    <row r="9041" spans="4:5" x14ac:dyDescent="0.25">
      <c r="D9041" s="31">
        <v>-825.471</v>
      </c>
      <c r="E9041" s="28">
        <v>528.61900000000003</v>
      </c>
    </row>
    <row r="9042" spans="4:5" x14ac:dyDescent="0.25">
      <c r="D9042" s="31">
        <v>-825.45500000000004</v>
      </c>
      <c r="E9042" s="28">
        <v>528.60699999999997</v>
      </c>
    </row>
    <row r="9043" spans="4:5" x14ac:dyDescent="0.25">
      <c r="D9043" s="31">
        <v>-825.43899999999996</v>
      </c>
      <c r="E9043" s="28">
        <v>528.59500000000003</v>
      </c>
    </row>
    <row r="9044" spans="4:5" x14ac:dyDescent="0.25">
      <c r="D9044" s="31">
        <v>-825.423</v>
      </c>
      <c r="E9044" s="28">
        <v>528.58299999999997</v>
      </c>
    </row>
    <row r="9045" spans="4:5" x14ac:dyDescent="0.25">
      <c r="D9045" s="31">
        <v>-825.40700000000004</v>
      </c>
      <c r="E9045" s="28">
        <v>528.57100000000003</v>
      </c>
    </row>
    <row r="9046" spans="4:5" x14ac:dyDescent="0.25">
      <c r="D9046" s="31">
        <v>-825.39099999999996</v>
      </c>
      <c r="E9046" s="28">
        <v>528.55899999999997</v>
      </c>
    </row>
    <row r="9047" spans="4:5" x14ac:dyDescent="0.25">
      <c r="D9047" s="31">
        <v>-825.375</v>
      </c>
      <c r="E9047" s="28">
        <v>528.54700000000003</v>
      </c>
    </row>
    <row r="9048" spans="4:5" x14ac:dyDescent="0.25">
      <c r="D9048" s="31">
        <v>-825.35900000000004</v>
      </c>
      <c r="E9048" s="28">
        <v>528.53499999999997</v>
      </c>
    </row>
    <row r="9049" spans="4:5" x14ac:dyDescent="0.25">
      <c r="D9049" s="31">
        <v>-825.34400000000005</v>
      </c>
      <c r="E9049" s="28">
        <v>528.52200000000005</v>
      </c>
    </row>
    <row r="9050" spans="4:5" x14ac:dyDescent="0.25">
      <c r="D9050" s="31">
        <v>-825.32799999999997</v>
      </c>
      <c r="E9050" s="28">
        <v>528.51</v>
      </c>
    </row>
    <row r="9051" spans="4:5" x14ac:dyDescent="0.25">
      <c r="D9051" s="31">
        <v>-825.31200000000001</v>
      </c>
      <c r="E9051" s="28">
        <v>528.49800000000005</v>
      </c>
    </row>
    <row r="9052" spans="4:5" x14ac:dyDescent="0.25">
      <c r="D9052" s="31">
        <v>-825.29600000000005</v>
      </c>
      <c r="E9052" s="28">
        <v>528.48500000000001</v>
      </c>
    </row>
    <row r="9053" spans="4:5" x14ac:dyDescent="0.25">
      <c r="D9053" s="31">
        <v>-825.28</v>
      </c>
      <c r="E9053" s="28">
        <v>528.47299999999996</v>
      </c>
    </row>
    <row r="9054" spans="4:5" x14ac:dyDescent="0.25">
      <c r="D9054" s="31">
        <v>-825.26400000000001</v>
      </c>
      <c r="E9054" s="28">
        <v>528.46100000000001</v>
      </c>
    </row>
    <row r="9055" spans="4:5" x14ac:dyDescent="0.25">
      <c r="D9055" s="31">
        <v>-825.24800000000005</v>
      </c>
      <c r="E9055" s="28">
        <v>528.44799999999998</v>
      </c>
    </row>
    <row r="9056" spans="4:5" x14ac:dyDescent="0.25">
      <c r="D9056" s="31">
        <v>-825.23199999999997</v>
      </c>
      <c r="E9056" s="28">
        <v>528.43600000000004</v>
      </c>
    </row>
    <row r="9057" spans="4:5" x14ac:dyDescent="0.25">
      <c r="D9057" s="31">
        <v>-825.21600000000001</v>
      </c>
      <c r="E9057" s="28">
        <v>528.423</v>
      </c>
    </row>
    <row r="9058" spans="4:5" x14ac:dyDescent="0.25">
      <c r="D9058" s="31">
        <v>-825.2</v>
      </c>
      <c r="E9058" s="28">
        <v>528.41099999999994</v>
      </c>
    </row>
    <row r="9059" spans="4:5" x14ac:dyDescent="0.25">
      <c r="D9059" s="31">
        <v>-825.18399999999997</v>
      </c>
      <c r="E9059" s="28">
        <v>528.39800000000002</v>
      </c>
    </row>
    <row r="9060" spans="4:5" x14ac:dyDescent="0.25">
      <c r="D9060" s="31">
        <v>-825.16800000000001</v>
      </c>
      <c r="E9060" s="28">
        <v>528.38499999999999</v>
      </c>
    </row>
    <row r="9061" spans="4:5" x14ac:dyDescent="0.25">
      <c r="D9061" s="31">
        <v>-825.15200000000004</v>
      </c>
      <c r="E9061" s="28">
        <v>528.37300000000005</v>
      </c>
    </row>
    <row r="9062" spans="4:5" x14ac:dyDescent="0.25">
      <c r="D9062" s="31">
        <v>-825.13599999999997</v>
      </c>
      <c r="E9062" s="28">
        <v>528.36</v>
      </c>
    </row>
    <row r="9063" spans="4:5" x14ac:dyDescent="0.25">
      <c r="D9063" s="31">
        <v>-825.12</v>
      </c>
      <c r="E9063" s="28">
        <v>528.34699999999998</v>
      </c>
    </row>
    <row r="9064" spans="4:5" x14ac:dyDescent="0.25">
      <c r="D9064" s="31">
        <v>-825.10400000000004</v>
      </c>
      <c r="E9064" s="28">
        <v>528.33500000000004</v>
      </c>
    </row>
    <row r="9065" spans="4:5" x14ac:dyDescent="0.25">
      <c r="D9065" s="31">
        <v>-825.08799999999997</v>
      </c>
      <c r="E9065" s="28">
        <v>528.322</v>
      </c>
    </row>
    <row r="9066" spans="4:5" x14ac:dyDescent="0.25">
      <c r="D9066" s="31">
        <v>-825.072</v>
      </c>
      <c r="E9066" s="28">
        <v>528.30899999999997</v>
      </c>
    </row>
    <row r="9067" spans="4:5" x14ac:dyDescent="0.25">
      <c r="D9067" s="31">
        <v>-825.05600000000004</v>
      </c>
      <c r="E9067" s="28">
        <v>528.29600000000005</v>
      </c>
    </row>
    <row r="9068" spans="4:5" x14ac:dyDescent="0.25">
      <c r="D9068" s="31">
        <v>-825.04</v>
      </c>
      <c r="E9068" s="28">
        <v>528.28300000000002</v>
      </c>
    </row>
    <row r="9069" spans="4:5" x14ac:dyDescent="0.25">
      <c r="D9069" s="31">
        <v>-825.024</v>
      </c>
      <c r="E9069" s="28">
        <v>528.27</v>
      </c>
    </row>
    <row r="9070" spans="4:5" x14ac:dyDescent="0.25">
      <c r="D9070" s="31">
        <v>-825.00800000000004</v>
      </c>
      <c r="E9070" s="28">
        <v>528.25699999999995</v>
      </c>
    </row>
    <row r="9071" spans="4:5" x14ac:dyDescent="0.25">
      <c r="D9071" s="31">
        <v>-824.99199999999996</v>
      </c>
      <c r="E9071" s="28">
        <v>528.24400000000003</v>
      </c>
    </row>
    <row r="9072" spans="4:5" x14ac:dyDescent="0.25">
      <c r="D9072" s="31">
        <v>-824.976</v>
      </c>
      <c r="E9072" s="28">
        <v>528.23099999999999</v>
      </c>
    </row>
    <row r="9073" spans="4:5" x14ac:dyDescent="0.25">
      <c r="D9073" s="31">
        <v>-824.96</v>
      </c>
      <c r="E9073" s="28">
        <v>528.21799999999996</v>
      </c>
    </row>
    <row r="9074" spans="4:5" x14ac:dyDescent="0.25">
      <c r="D9074" s="31">
        <v>-824.94399999999996</v>
      </c>
      <c r="E9074" s="28">
        <v>528.20500000000004</v>
      </c>
    </row>
    <row r="9075" spans="4:5" x14ac:dyDescent="0.25">
      <c r="D9075" s="31">
        <v>-824.928</v>
      </c>
      <c r="E9075" s="28">
        <v>528.19200000000001</v>
      </c>
    </row>
    <row r="9076" spans="4:5" x14ac:dyDescent="0.25">
      <c r="D9076" s="31">
        <v>-824.91200000000003</v>
      </c>
      <c r="E9076" s="28">
        <v>528.17899999999997</v>
      </c>
    </row>
    <row r="9077" spans="4:5" x14ac:dyDescent="0.25">
      <c r="D9077" s="31">
        <v>-824.89599999999996</v>
      </c>
      <c r="E9077" s="28">
        <v>528.16499999999996</v>
      </c>
    </row>
    <row r="9078" spans="4:5" x14ac:dyDescent="0.25">
      <c r="D9078" s="31">
        <v>-824.88</v>
      </c>
      <c r="E9078" s="28">
        <v>528.15200000000004</v>
      </c>
    </row>
    <row r="9079" spans="4:5" x14ac:dyDescent="0.25">
      <c r="D9079" s="31">
        <v>-824.86400000000003</v>
      </c>
      <c r="E9079" s="28">
        <v>528.13900000000001</v>
      </c>
    </row>
    <row r="9080" spans="4:5" x14ac:dyDescent="0.25">
      <c r="D9080" s="31">
        <v>-824.84799999999996</v>
      </c>
      <c r="E9080" s="28">
        <v>528.12599999999998</v>
      </c>
    </row>
    <row r="9081" spans="4:5" x14ac:dyDescent="0.25">
      <c r="D9081" s="31">
        <v>-824.83199999999999</v>
      </c>
      <c r="E9081" s="28">
        <v>528.11199999999997</v>
      </c>
    </row>
    <row r="9082" spans="4:5" x14ac:dyDescent="0.25">
      <c r="D9082" s="31">
        <v>-824.81600000000003</v>
      </c>
      <c r="E9082" s="28">
        <v>528.09900000000005</v>
      </c>
    </row>
    <row r="9083" spans="4:5" x14ac:dyDescent="0.25">
      <c r="D9083" s="31">
        <v>-824.8</v>
      </c>
      <c r="E9083" s="28">
        <v>528.08500000000004</v>
      </c>
    </row>
    <row r="9084" spans="4:5" x14ac:dyDescent="0.25">
      <c r="D9084" s="31">
        <v>-824.78399999999999</v>
      </c>
      <c r="E9084" s="28">
        <v>528.072</v>
      </c>
    </row>
    <row r="9085" spans="4:5" x14ac:dyDescent="0.25">
      <c r="D9085" s="31">
        <v>-824.76800000000003</v>
      </c>
      <c r="E9085" s="28">
        <v>528.05799999999999</v>
      </c>
    </row>
    <row r="9086" spans="4:5" x14ac:dyDescent="0.25">
      <c r="D9086" s="31">
        <v>-824.75199999999995</v>
      </c>
      <c r="E9086" s="28">
        <v>528.04499999999996</v>
      </c>
    </row>
    <row r="9087" spans="4:5" x14ac:dyDescent="0.25">
      <c r="D9087" s="31">
        <v>-824.73599999999999</v>
      </c>
      <c r="E9087" s="28">
        <v>528.03099999999995</v>
      </c>
    </row>
    <row r="9088" spans="4:5" x14ac:dyDescent="0.25">
      <c r="D9088" s="31">
        <v>-824.72</v>
      </c>
      <c r="E9088" s="28">
        <v>528.01800000000003</v>
      </c>
    </row>
    <row r="9089" spans="4:5" x14ac:dyDescent="0.25">
      <c r="D9089" s="31">
        <v>-824.70399999999995</v>
      </c>
      <c r="E9089" s="28">
        <v>528.00400000000002</v>
      </c>
    </row>
    <row r="9090" spans="4:5" x14ac:dyDescent="0.25">
      <c r="D9090" s="31">
        <v>-824.68799999999999</v>
      </c>
      <c r="E9090" s="28">
        <v>527.99</v>
      </c>
    </row>
    <row r="9091" spans="4:5" x14ac:dyDescent="0.25">
      <c r="D9091" s="31">
        <v>-824.67200000000003</v>
      </c>
      <c r="E9091" s="28">
        <v>527.97699999999998</v>
      </c>
    </row>
    <row r="9092" spans="4:5" x14ac:dyDescent="0.25">
      <c r="D9092" s="31">
        <v>-824.65599999999995</v>
      </c>
      <c r="E9092" s="28">
        <v>527.96299999999997</v>
      </c>
    </row>
    <row r="9093" spans="4:5" x14ac:dyDescent="0.25">
      <c r="D9093" s="31">
        <v>-824.64</v>
      </c>
      <c r="E9093" s="28">
        <v>527.94899999999996</v>
      </c>
    </row>
    <row r="9094" spans="4:5" x14ac:dyDescent="0.25">
      <c r="D9094" s="31">
        <v>-824.62400000000002</v>
      </c>
      <c r="E9094" s="28">
        <v>527.93499999999995</v>
      </c>
    </row>
    <row r="9095" spans="4:5" x14ac:dyDescent="0.25">
      <c r="D9095" s="31">
        <v>-824.60799999999995</v>
      </c>
      <c r="E9095" s="28">
        <v>527.92100000000005</v>
      </c>
    </row>
    <row r="9096" spans="4:5" x14ac:dyDescent="0.25">
      <c r="D9096" s="31">
        <v>-824.59199999999998</v>
      </c>
      <c r="E9096" s="28">
        <v>527.90800000000002</v>
      </c>
    </row>
    <row r="9097" spans="4:5" x14ac:dyDescent="0.25">
      <c r="D9097" s="31">
        <v>-824.57600000000002</v>
      </c>
      <c r="E9097" s="28">
        <v>527.89300000000003</v>
      </c>
    </row>
    <row r="9098" spans="4:5" x14ac:dyDescent="0.25">
      <c r="D9098" s="31">
        <v>-824.56</v>
      </c>
      <c r="E9098" s="28">
        <v>527.88</v>
      </c>
    </row>
    <row r="9099" spans="4:5" x14ac:dyDescent="0.25">
      <c r="D9099" s="31">
        <v>-824.54399999999998</v>
      </c>
      <c r="E9099" s="28">
        <v>527.86599999999999</v>
      </c>
    </row>
    <row r="9100" spans="4:5" x14ac:dyDescent="0.25">
      <c r="D9100" s="31">
        <v>-824.52800000000002</v>
      </c>
      <c r="E9100" s="28">
        <v>527.85199999999998</v>
      </c>
    </row>
    <row r="9101" spans="4:5" x14ac:dyDescent="0.25">
      <c r="D9101" s="31">
        <v>-824.51199999999994</v>
      </c>
      <c r="E9101" s="28">
        <v>527.83799999999997</v>
      </c>
    </row>
    <row r="9102" spans="4:5" x14ac:dyDescent="0.25">
      <c r="D9102" s="31">
        <v>-824.49599999999998</v>
      </c>
      <c r="E9102" s="28">
        <v>527.82299999999998</v>
      </c>
    </row>
    <row r="9103" spans="4:5" x14ac:dyDescent="0.25">
      <c r="D9103" s="31">
        <v>-824.48</v>
      </c>
      <c r="E9103" s="28">
        <v>527.80899999999997</v>
      </c>
    </row>
    <row r="9104" spans="4:5" x14ac:dyDescent="0.25">
      <c r="D9104" s="31">
        <v>-824.46400000000006</v>
      </c>
      <c r="E9104" s="28">
        <v>527.79499999999996</v>
      </c>
    </row>
    <row r="9105" spans="4:5" x14ac:dyDescent="0.25">
      <c r="D9105" s="31">
        <v>-824.44799999999998</v>
      </c>
      <c r="E9105" s="28">
        <v>527.78099999999995</v>
      </c>
    </row>
    <row r="9106" spans="4:5" x14ac:dyDescent="0.25">
      <c r="D9106" s="31">
        <v>-824.43200000000002</v>
      </c>
      <c r="E9106" s="28">
        <v>527.76700000000005</v>
      </c>
    </row>
    <row r="9107" spans="4:5" x14ac:dyDescent="0.25">
      <c r="D9107" s="31">
        <v>-824.41600000000005</v>
      </c>
      <c r="E9107" s="28">
        <v>527.75199999999995</v>
      </c>
    </row>
    <row r="9108" spans="4:5" x14ac:dyDescent="0.25">
      <c r="D9108" s="31">
        <v>-824.4</v>
      </c>
      <c r="E9108" s="28">
        <v>527.73800000000006</v>
      </c>
    </row>
    <row r="9109" spans="4:5" x14ac:dyDescent="0.25">
      <c r="D9109" s="31">
        <v>-824.38400000000001</v>
      </c>
      <c r="E9109" s="28">
        <v>527.72400000000005</v>
      </c>
    </row>
    <row r="9110" spans="4:5" x14ac:dyDescent="0.25">
      <c r="D9110" s="31">
        <v>-824.36800000000005</v>
      </c>
      <c r="E9110" s="28">
        <v>527.70899999999995</v>
      </c>
    </row>
    <row r="9111" spans="4:5" x14ac:dyDescent="0.25">
      <c r="D9111" s="31">
        <v>-824.35199999999998</v>
      </c>
      <c r="E9111" s="28">
        <v>527.69500000000005</v>
      </c>
    </row>
    <row r="9112" spans="4:5" x14ac:dyDescent="0.25">
      <c r="D9112" s="31">
        <v>-824.33600000000001</v>
      </c>
      <c r="E9112" s="28">
        <v>527.67999999999995</v>
      </c>
    </row>
    <row r="9113" spans="4:5" x14ac:dyDescent="0.25">
      <c r="D9113" s="31">
        <v>-824.32</v>
      </c>
      <c r="E9113" s="28">
        <v>527.66600000000005</v>
      </c>
    </row>
    <row r="9114" spans="4:5" x14ac:dyDescent="0.25">
      <c r="D9114" s="31">
        <v>-824.30399999999997</v>
      </c>
      <c r="E9114" s="28">
        <v>527.65099999999995</v>
      </c>
    </row>
    <row r="9115" spans="4:5" x14ac:dyDescent="0.25">
      <c r="D9115" s="31">
        <v>-824.28800000000001</v>
      </c>
      <c r="E9115" s="28">
        <v>527.63699999999994</v>
      </c>
    </row>
    <row r="9116" spans="4:5" x14ac:dyDescent="0.25">
      <c r="D9116" s="31">
        <v>-824.27200000000005</v>
      </c>
      <c r="E9116" s="28">
        <v>527.62199999999996</v>
      </c>
    </row>
    <row r="9117" spans="4:5" x14ac:dyDescent="0.25">
      <c r="D9117" s="31">
        <v>-824.25599999999997</v>
      </c>
      <c r="E9117" s="28">
        <v>527.60799999999995</v>
      </c>
    </row>
    <row r="9118" spans="4:5" x14ac:dyDescent="0.25">
      <c r="D9118" s="31">
        <v>-824.24</v>
      </c>
      <c r="E9118" s="28">
        <v>527.59299999999996</v>
      </c>
    </row>
    <row r="9119" spans="4:5" x14ac:dyDescent="0.25">
      <c r="D9119" s="31">
        <v>-824.22400000000005</v>
      </c>
      <c r="E9119" s="28">
        <v>527.57799999999997</v>
      </c>
    </row>
    <row r="9120" spans="4:5" x14ac:dyDescent="0.25">
      <c r="D9120" s="31">
        <v>-824.20799999999997</v>
      </c>
      <c r="E9120" s="28">
        <v>527.56299999999999</v>
      </c>
    </row>
    <row r="9121" spans="4:5" x14ac:dyDescent="0.25">
      <c r="D9121" s="31">
        <v>-824.19200000000001</v>
      </c>
      <c r="E9121" s="28">
        <v>527.54899999999998</v>
      </c>
    </row>
    <row r="9122" spans="4:5" x14ac:dyDescent="0.25">
      <c r="D9122" s="31">
        <v>-824.17600000000004</v>
      </c>
      <c r="E9122" s="28">
        <v>527.53399999999999</v>
      </c>
    </row>
    <row r="9123" spans="4:5" x14ac:dyDescent="0.25">
      <c r="D9123" s="31">
        <v>-824.16</v>
      </c>
      <c r="E9123" s="28">
        <v>527.51900000000001</v>
      </c>
    </row>
    <row r="9124" spans="4:5" x14ac:dyDescent="0.25">
      <c r="D9124" s="31">
        <v>-824.14400000000001</v>
      </c>
      <c r="E9124" s="28">
        <v>527.50400000000002</v>
      </c>
    </row>
    <row r="9125" spans="4:5" x14ac:dyDescent="0.25">
      <c r="D9125" s="31">
        <v>-824.12800000000004</v>
      </c>
      <c r="E9125" s="28">
        <v>527.48900000000003</v>
      </c>
    </row>
    <row r="9126" spans="4:5" x14ac:dyDescent="0.25">
      <c r="D9126" s="31">
        <v>-824.11199999999997</v>
      </c>
      <c r="E9126" s="28">
        <v>527.47400000000005</v>
      </c>
    </row>
    <row r="9127" spans="4:5" x14ac:dyDescent="0.25">
      <c r="D9127" s="31">
        <v>-824.096</v>
      </c>
      <c r="E9127" s="28">
        <v>527.45899999999995</v>
      </c>
    </row>
    <row r="9128" spans="4:5" x14ac:dyDescent="0.25">
      <c r="D9128" s="31">
        <v>-824.08</v>
      </c>
      <c r="E9128" s="28">
        <v>527.44399999999996</v>
      </c>
    </row>
    <row r="9129" spans="4:5" x14ac:dyDescent="0.25">
      <c r="D9129" s="31">
        <v>-824.06399999999996</v>
      </c>
      <c r="E9129" s="28">
        <v>527.42899999999997</v>
      </c>
    </row>
    <row r="9130" spans="4:5" x14ac:dyDescent="0.25">
      <c r="D9130" s="31">
        <v>-824.048</v>
      </c>
      <c r="E9130" s="28">
        <v>527.41399999999999</v>
      </c>
    </row>
    <row r="9131" spans="4:5" x14ac:dyDescent="0.25">
      <c r="D9131" s="31">
        <v>-824.03200000000004</v>
      </c>
      <c r="E9131" s="28">
        <v>527.399</v>
      </c>
    </row>
    <row r="9132" spans="4:5" x14ac:dyDescent="0.25">
      <c r="D9132" s="31">
        <v>-824.01599999999996</v>
      </c>
      <c r="E9132" s="28">
        <v>527.38400000000001</v>
      </c>
    </row>
    <row r="9133" spans="4:5" x14ac:dyDescent="0.25">
      <c r="D9133" s="31">
        <v>-824</v>
      </c>
      <c r="E9133" s="28">
        <v>527.36800000000005</v>
      </c>
    </row>
    <row r="9134" spans="4:5" x14ac:dyDescent="0.25">
      <c r="D9134" s="31">
        <v>-823.98400000000004</v>
      </c>
      <c r="E9134" s="28">
        <v>527.35299999999995</v>
      </c>
    </row>
    <row r="9135" spans="4:5" x14ac:dyDescent="0.25">
      <c r="D9135" s="31">
        <v>-823.96799999999996</v>
      </c>
      <c r="E9135" s="28">
        <v>527.33799999999997</v>
      </c>
    </row>
    <row r="9136" spans="4:5" x14ac:dyDescent="0.25">
      <c r="D9136" s="31">
        <v>-823.952</v>
      </c>
      <c r="E9136" s="28">
        <v>527.32299999999998</v>
      </c>
    </row>
    <row r="9137" spans="4:5" x14ac:dyDescent="0.25">
      <c r="D9137" s="31">
        <v>-823.93600000000004</v>
      </c>
      <c r="E9137" s="28">
        <v>527.30700000000002</v>
      </c>
    </row>
    <row r="9138" spans="4:5" x14ac:dyDescent="0.25">
      <c r="D9138" s="31">
        <v>-823.92</v>
      </c>
      <c r="E9138" s="28">
        <v>527.29200000000003</v>
      </c>
    </row>
    <row r="9139" spans="4:5" x14ac:dyDescent="0.25">
      <c r="D9139" s="31">
        <v>-823.904</v>
      </c>
      <c r="E9139" s="28">
        <v>527.27599999999995</v>
      </c>
    </row>
    <row r="9140" spans="4:5" x14ac:dyDescent="0.25">
      <c r="D9140" s="31">
        <v>-823.88800000000003</v>
      </c>
      <c r="E9140" s="28">
        <v>527.26099999999997</v>
      </c>
    </row>
    <row r="9141" spans="4:5" x14ac:dyDescent="0.25">
      <c r="D9141" s="31">
        <v>-823.87199999999996</v>
      </c>
      <c r="E9141" s="28">
        <v>527.24599999999998</v>
      </c>
    </row>
    <row r="9142" spans="4:5" x14ac:dyDescent="0.25">
      <c r="D9142" s="31">
        <v>-823.85599999999999</v>
      </c>
      <c r="E9142" s="28">
        <v>527.23</v>
      </c>
    </row>
    <row r="9143" spans="4:5" x14ac:dyDescent="0.25">
      <c r="D9143" s="31">
        <v>-823.84</v>
      </c>
      <c r="E9143" s="28">
        <v>527.21400000000006</v>
      </c>
    </row>
    <row r="9144" spans="4:5" x14ac:dyDescent="0.25">
      <c r="D9144" s="31">
        <v>-823.82399999999996</v>
      </c>
      <c r="E9144" s="28">
        <v>527.19899999999996</v>
      </c>
    </row>
    <row r="9145" spans="4:5" x14ac:dyDescent="0.25">
      <c r="D9145" s="31">
        <v>-823.80799999999999</v>
      </c>
      <c r="E9145" s="28">
        <v>527.18299999999999</v>
      </c>
    </row>
    <row r="9146" spans="4:5" x14ac:dyDescent="0.25">
      <c r="D9146" s="31">
        <v>-823.79200000000003</v>
      </c>
      <c r="E9146" s="28">
        <v>527.16800000000001</v>
      </c>
    </row>
    <row r="9147" spans="4:5" x14ac:dyDescent="0.25">
      <c r="D9147" s="31">
        <v>-823.77599999999995</v>
      </c>
      <c r="E9147" s="28">
        <v>527.15200000000004</v>
      </c>
    </row>
    <row r="9148" spans="4:5" x14ac:dyDescent="0.25">
      <c r="D9148" s="31">
        <v>-823.76</v>
      </c>
      <c r="E9148" s="28">
        <v>527.13599999999997</v>
      </c>
    </row>
    <row r="9149" spans="4:5" x14ac:dyDescent="0.25">
      <c r="D9149" s="31">
        <v>-823.74400000000003</v>
      </c>
      <c r="E9149" s="28">
        <v>527.12</v>
      </c>
    </row>
    <row r="9150" spans="4:5" x14ac:dyDescent="0.25">
      <c r="D9150" s="31">
        <v>-823.72799999999995</v>
      </c>
      <c r="E9150" s="28">
        <v>527.10400000000004</v>
      </c>
    </row>
    <row r="9151" spans="4:5" x14ac:dyDescent="0.25">
      <c r="D9151" s="31">
        <v>-823.71199999999999</v>
      </c>
      <c r="E9151" s="28">
        <v>527.08900000000006</v>
      </c>
    </row>
    <row r="9152" spans="4:5" x14ac:dyDescent="0.25">
      <c r="D9152" s="31">
        <v>-823.69600000000003</v>
      </c>
      <c r="E9152" s="28">
        <v>527.07299999999998</v>
      </c>
    </row>
    <row r="9153" spans="4:5" x14ac:dyDescent="0.25">
      <c r="D9153" s="31">
        <v>-823.68</v>
      </c>
      <c r="E9153" s="28">
        <v>527.05700000000002</v>
      </c>
    </row>
    <row r="9154" spans="4:5" x14ac:dyDescent="0.25">
      <c r="D9154" s="31">
        <v>-823.66399999999999</v>
      </c>
      <c r="E9154" s="28">
        <v>527.04100000000005</v>
      </c>
    </row>
    <row r="9155" spans="4:5" x14ac:dyDescent="0.25">
      <c r="D9155" s="31">
        <v>-823.64800000000002</v>
      </c>
      <c r="E9155" s="28">
        <v>527.02499999999998</v>
      </c>
    </row>
    <row r="9156" spans="4:5" x14ac:dyDescent="0.25">
      <c r="D9156" s="31">
        <v>-823.63199999999995</v>
      </c>
      <c r="E9156" s="28">
        <v>527.00900000000001</v>
      </c>
    </row>
    <row r="9157" spans="4:5" x14ac:dyDescent="0.25">
      <c r="D9157" s="31">
        <v>-823.61599999999999</v>
      </c>
      <c r="E9157" s="28">
        <v>526.99300000000005</v>
      </c>
    </row>
    <row r="9158" spans="4:5" x14ac:dyDescent="0.25">
      <c r="D9158" s="31">
        <v>-823.6</v>
      </c>
      <c r="E9158" s="28">
        <v>526.97699999999998</v>
      </c>
    </row>
    <row r="9159" spans="4:5" x14ac:dyDescent="0.25">
      <c r="D9159" s="31">
        <v>-823.58399999999995</v>
      </c>
      <c r="E9159" s="28">
        <v>526.96100000000001</v>
      </c>
    </row>
    <row r="9160" spans="4:5" x14ac:dyDescent="0.25">
      <c r="D9160" s="31">
        <v>-823.56799999999998</v>
      </c>
      <c r="E9160" s="28">
        <v>526.94399999999996</v>
      </c>
    </row>
    <row r="9161" spans="4:5" x14ac:dyDescent="0.25">
      <c r="D9161" s="31">
        <v>-823.55200000000002</v>
      </c>
      <c r="E9161" s="28">
        <v>526.928</v>
      </c>
    </row>
    <row r="9162" spans="4:5" x14ac:dyDescent="0.25">
      <c r="D9162" s="31">
        <v>-823.53599999999994</v>
      </c>
      <c r="E9162" s="28">
        <v>526.91200000000003</v>
      </c>
    </row>
    <row r="9163" spans="4:5" x14ac:dyDescent="0.25">
      <c r="D9163" s="31">
        <v>-823.52099999999996</v>
      </c>
      <c r="E9163" s="28">
        <v>526.89599999999996</v>
      </c>
    </row>
    <row r="9164" spans="4:5" x14ac:dyDescent="0.25">
      <c r="D9164" s="31">
        <v>-823.505</v>
      </c>
      <c r="E9164" s="28">
        <v>526.88</v>
      </c>
    </row>
    <row r="9165" spans="4:5" x14ac:dyDescent="0.25">
      <c r="D9165" s="31">
        <v>-823.48900000000003</v>
      </c>
      <c r="E9165" s="28">
        <v>526.86300000000006</v>
      </c>
    </row>
    <row r="9166" spans="4:5" x14ac:dyDescent="0.25">
      <c r="D9166" s="31">
        <v>-823.47299999999996</v>
      </c>
      <c r="E9166" s="28">
        <v>526.84699999999998</v>
      </c>
    </row>
    <row r="9167" spans="4:5" x14ac:dyDescent="0.25">
      <c r="D9167" s="31">
        <v>-823.45699999999999</v>
      </c>
      <c r="E9167" s="28">
        <v>526.83000000000004</v>
      </c>
    </row>
    <row r="9168" spans="4:5" x14ac:dyDescent="0.25">
      <c r="D9168" s="31">
        <v>-823.44100000000003</v>
      </c>
      <c r="E9168" s="28">
        <v>526.81399999999996</v>
      </c>
    </row>
    <row r="9169" spans="4:5" x14ac:dyDescent="0.25">
      <c r="D9169" s="31">
        <v>-823.42499999999995</v>
      </c>
      <c r="E9169" s="28">
        <v>526.79700000000003</v>
      </c>
    </row>
    <row r="9170" spans="4:5" x14ac:dyDescent="0.25">
      <c r="D9170" s="31">
        <v>-823.40899999999999</v>
      </c>
      <c r="E9170" s="28">
        <v>526.78099999999995</v>
      </c>
    </row>
    <row r="9171" spans="4:5" x14ac:dyDescent="0.25">
      <c r="D9171" s="31">
        <v>-823.39300000000003</v>
      </c>
      <c r="E9171" s="28">
        <v>526.76400000000001</v>
      </c>
    </row>
    <row r="9172" spans="4:5" x14ac:dyDescent="0.25">
      <c r="D9172" s="31">
        <v>-823.37699999999995</v>
      </c>
      <c r="E9172" s="28">
        <v>526.74800000000005</v>
      </c>
    </row>
    <row r="9173" spans="4:5" x14ac:dyDescent="0.25">
      <c r="D9173" s="31">
        <v>-823.36099999999999</v>
      </c>
      <c r="E9173" s="28">
        <v>526.73099999999999</v>
      </c>
    </row>
    <row r="9174" spans="4:5" x14ac:dyDescent="0.25">
      <c r="D9174" s="31">
        <v>-823.34500000000003</v>
      </c>
      <c r="E9174" s="28">
        <v>526.71400000000006</v>
      </c>
    </row>
    <row r="9175" spans="4:5" x14ac:dyDescent="0.25">
      <c r="D9175" s="31">
        <v>-823.32899999999995</v>
      </c>
      <c r="E9175" s="28">
        <v>526.69799999999998</v>
      </c>
    </row>
    <row r="9176" spans="4:5" x14ac:dyDescent="0.25">
      <c r="D9176" s="31">
        <v>-823.31299999999999</v>
      </c>
      <c r="E9176" s="28">
        <v>526.68100000000004</v>
      </c>
    </row>
    <row r="9177" spans="4:5" x14ac:dyDescent="0.25">
      <c r="D9177" s="31">
        <v>-823.29700000000003</v>
      </c>
      <c r="E9177" s="28">
        <v>526.66399999999999</v>
      </c>
    </row>
    <row r="9178" spans="4:5" x14ac:dyDescent="0.25">
      <c r="D9178" s="31">
        <v>-823.28099999999995</v>
      </c>
      <c r="E9178" s="28">
        <v>526.64700000000005</v>
      </c>
    </row>
    <row r="9179" spans="4:5" x14ac:dyDescent="0.25">
      <c r="D9179" s="31">
        <v>-823.26499999999999</v>
      </c>
      <c r="E9179" s="28">
        <v>526.63099999999997</v>
      </c>
    </row>
    <row r="9180" spans="4:5" x14ac:dyDescent="0.25">
      <c r="D9180" s="31">
        <v>-823.24900000000002</v>
      </c>
      <c r="E9180" s="28">
        <v>526.61400000000003</v>
      </c>
    </row>
    <row r="9181" spans="4:5" x14ac:dyDescent="0.25">
      <c r="D9181" s="31">
        <v>-823.23299999999995</v>
      </c>
      <c r="E9181" s="28">
        <v>526.59699999999998</v>
      </c>
    </row>
    <row r="9182" spans="4:5" x14ac:dyDescent="0.25">
      <c r="D9182" s="31">
        <v>-823.21699999999998</v>
      </c>
      <c r="E9182" s="28">
        <v>526.58000000000004</v>
      </c>
    </row>
    <row r="9183" spans="4:5" x14ac:dyDescent="0.25">
      <c r="D9183" s="31">
        <v>-823.20100000000002</v>
      </c>
      <c r="E9183" s="28">
        <v>526.56299999999999</v>
      </c>
    </row>
    <row r="9184" spans="4:5" x14ac:dyDescent="0.25">
      <c r="D9184" s="31">
        <v>-823.18499999999995</v>
      </c>
      <c r="E9184" s="28">
        <v>526.54600000000005</v>
      </c>
    </row>
    <row r="9185" spans="4:5" x14ac:dyDescent="0.25">
      <c r="D9185" s="31">
        <v>-823.16899999999998</v>
      </c>
      <c r="E9185" s="28">
        <v>526.529</v>
      </c>
    </row>
    <row r="9186" spans="4:5" x14ac:dyDescent="0.25">
      <c r="D9186" s="31">
        <v>-823.15300000000002</v>
      </c>
      <c r="E9186" s="28">
        <v>526.51199999999994</v>
      </c>
    </row>
    <row r="9187" spans="4:5" x14ac:dyDescent="0.25">
      <c r="D9187" s="31">
        <v>-823.13699999999994</v>
      </c>
      <c r="E9187" s="28">
        <v>526.495</v>
      </c>
    </row>
    <row r="9188" spans="4:5" x14ac:dyDescent="0.25">
      <c r="D9188" s="31">
        <v>-823.12099999999998</v>
      </c>
      <c r="E9188" s="28">
        <v>526.47699999999998</v>
      </c>
    </row>
    <row r="9189" spans="4:5" x14ac:dyDescent="0.25">
      <c r="D9189" s="31">
        <v>-823.10500000000002</v>
      </c>
      <c r="E9189" s="28">
        <v>526.46</v>
      </c>
    </row>
    <row r="9190" spans="4:5" x14ac:dyDescent="0.25">
      <c r="D9190" s="31">
        <v>-823.08900000000006</v>
      </c>
      <c r="E9190" s="28">
        <v>526.44299999999998</v>
      </c>
    </row>
    <row r="9191" spans="4:5" x14ac:dyDescent="0.25">
      <c r="D9191" s="31">
        <v>-823.07299999999998</v>
      </c>
      <c r="E9191" s="28">
        <v>526.42600000000004</v>
      </c>
    </row>
    <row r="9192" spans="4:5" x14ac:dyDescent="0.25">
      <c r="D9192" s="31">
        <v>-823.05700000000002</v>
      </c>
      <c r="E9192" s="28">
        <v>526.40800000000002</v>
      </c>
    </row>
    <row r="9193" spans="4:5" x14ac:dyDescent="0.25">
      <c r="D9193" s="31">
        <v>-823.04100000000005</v>
      </c>
      <c r="E9193" s="28">
        <v>526.39099999999996</v>
      </c>
    </row>
    <row r="9194" spans="4:5" x14ac:dyDescent="0.25">
      <c r="D9194" s="31">
        <v>-823.02499999999998</v>
      </c>
      <c r="E9194" s="28">
        <v>526.37400000000002</v>
      </c>
    </row>
    <row r="9195" spans="4:5" x14ac:dyDescent="0.25">
      <c r="D9195" s="31">
        <v>-823.00900000000001</v>
      </c>
      <c r="E9195" s="28">
        <v>526.35599999999999</v>
      </c>
    </row>
    <row r="9196" spans="4:5" x14ac:dyDescent="0.25">
      <c r="D9196" s="31">
        <v>-822.99300000000005</v>
      </c>
      <c r="E9196" s="28">
        <v>526.33900000000006</v>
      </c>
    </row>
    <row r="9197" spans="4:5" x14ac:dyDescent="0.25">
      <c r="D9197" s="31">
        <v>-822.97699999999998</v>
      </c>
      <c r="E9197" s="28">
        <v>526.32100000000003</v>
      </c>
    </row>
    <row r="9198" spans="4:5" x14ac:dyDescent="0.25">
      <c r="D9198" s="31">
        <v>-822.96100000000001</v>
      </c>
      <c r="E9198" s="28">
        <v>526.30399999999997</v>
      </c>
    </row>
    <row r="9199" spans="4:5" x14ac:dyDescent="0.25">
      <c r="D9199" s="31">
        <v>-822.94500000000005</v>
      </c>
      <c r="E9199" s="28">
        <v>526.28599999999994</v>
      </c>
    </row>
    <row r="9200" spans="4:5" x14ac:dyDescent="0.25">
      <c r="D9200" s="31">
        <v>-822.92899999999997</v>
      </c>
      <c r="E9200" s="28">
        <v>526.26900000000001</v>
      </c>
    </row>
    <row r="9201" spans="4:5" x14ac:dyDescent="0.25">
      <c r="D9201" s="31">
        <v>-822.91300000000001</v>
      </c>
      <c r="E9201" s="28">
        <v>526.25099999999998</v>
      </c>
    </row>
    <row r="9202" spans="4:5" x14ac:dyDescent="0.25">
      <c r="D9202" s="31">
        <v>-822.89700000000005</v>
      </c>
      <c r="E9202" s="28">
        <v>526.23299999999995</v>
      </c>
    </row>
    <row r="9203" spans="4:5" x14ac:dyDescent="0.25">
      <c r="D9203" s="31">
        <v>-822.88099999999997</v>
      </c>
      <c r="E9203" s="28">
        <v>526.21600000000001</v>
      </c>
    </row>
    <row r="9204" spans="4:5" x14ac:dyDescent="0.25">
      <c r="D9204" s="31">
        <v>-822.86500000000001</v>
      </c>
      <c r="E9204" s="28">
        <v>526.19799999999998</v>
      </c>
    </row>
    <row r="9205" spans="4:5" x14ac:dyDescent="0.25">
      <c r="D9205" s="31">
        <v>-822.84900000000005</v>
      </c>
      <c r="E9205" s="28">
        <v>526.17999999999995</v>
      </c>
    </row>
    <row r="9206" spans="4:5" x14ac:dyDescent="0.25">
      <c r="D9206" s="31">
        <v>-822.83299999999997</v>
      </c>
      <c r="E9206" s="28">
        <v>526.16200000000003</v>
      </c>
    </row>
    <row r="9207" spans="4:5" x14ac:dyDescent="0.25">
      <c r="D9207" s="31">
        <v>-822.81700000000001</v>
      </c>
      <c r="E9207" s="28">
        <v>526.14400000000001</v>
      </c>
    </row>
    <row r="9208" spans="4:5" x14ac:dyDescent="0.25">
      <c r="D9208" s="31">
        <v>-822.80100000000004</v>
      </c>
      <c r="E9208" s="28">
        <v>526.12699999999995</v>
      </c>
    </row>
    <row r="9209" spans="4:5" x14ac:dyDescent="0.25">
      <c r="D9209" s="31">
        <v>-822.78499999999997</v>
      </c>
      <c r="E9209" s="28">
        <v>526.10900000000004</v>
      </c>
    </row>
    <row r="9210" spans="4:5" x14ac:dyDescent="0.25">
      <c r="D9210" s="31">
        <v>-822.76900000000001</v>
      </c>
      <c r="E9210" s="28">
        <v>526.09100000000001</v>
      </c>
    </row>
    <row r="9211" spans="4:5" x14ac:dyDescent="0.25">
      <c r="D9211" s="31">
        <v>-822.75300000000004</v>
      </c>
      <c r="E9211" s="28">
        <v>526.07299999999998</v>
      </c>
    </row>
    <row r="9212" spans="4:5" x14ac:dyDescent="0.25">
      <c r="D9212" s="31">
        <v>-822.73699999999997</v>
      </c>
      <c r="E9212" s="28">
        <v>526.05499999999995</v>
      </c>
    </row>
    <row r="9213" spans="4:5" x14ac:dyDescent="0.25">
      <c r="D9213" s="31">
        <v>-822.721</v>
      </c>
      <c r="E9213" s="28">
        <v>526.03700000000003</v>
      </c>
    </row>
    <row r="9214" spans="4:5" x14ac:dyDescent="0.25">
      <c r="D9214" s="31">
        <v>-822.70500000000004</v>
      </c>
      <c r="E9214" s="28">
        <v>526.01900000000001</v>
      </c>
    </row>
    <row r="9215" spans="4:5" x14ac:dyDescent="0.25">
      <c r="D9215" s="31">
        <v>-822.68899999999996</v>
      </c>
      <c r="E9215" s="28">
        <v>526</v>
      </c>
    </row>
    <row r="9216" spans="4:5" x14ac:dyDescent="0.25">
      <c r="D9216" s="31">
        <v>-822.673</v>
      </c>
      <c r="E9216" s="28">
        <v>525.98199999999997</v>
      </c>
    </row>
    <row r="9217" spans="4:5" x14ac:dyDescent="0.25">
      <c r="D9217" s="31">
        <v>-822.65700000000004</v>
      </c>
      <c r="E9217" s="28">
        <v>525.96400000000006</v>
      </c>
    </row>
    <row r="9218" spans="4:5" x14ac:dyDescent="0.25">
      <c r="D9218" s="31">
        <v>-822.64099999999996</v>
      </c>
      <c r="E9218" s="28">
        <v>525.94600000000003</v>
      </c>
    </row>
    <row r="9219" spans="4:5" x14ac:dyDescent="0.25">
      <c r="D9219" s="31">
        <v>-822.625</v>
      </c>
      <c r="E9219" s="28">
        <v>525.92700000000002</v>
      </c>
    </row>
    <row r="9220" spans="4:5" x14ac:dyDescent="0.25">
      <c r="D9220" s="31">
        <v>-822.60900000000004</v>
      </c>
      <c r="E9220" s="28">
        <v>525.90899999999999</v>
      </c>
    </row>
    <row r="9221" spans="4:5" x14ac:dyDescent="0.25">
      <c r="D9221" s="31">
        <v>-822.59299999999996</v>
      </c>
      <c r="E9221" s="28">
        <v>525.89099999999996</v>
      </c>
    </row>
    <row r="9222" spans="4:5" x14ac:dyDescent="0.25">
      <c r="D9222" s="31">
        <v>-822.577</v>
      </c>
      <c r="E9222" s="28">
        <v>525.87199999999996</v>
      </c>
    </row>
    <row r="9223" spans="4:5" x14ac:dyDescent="0.25">
      <c r="D9223" s="31">
        <v>-822.56100000000004</v>
      </c>
      <c r="E9223" s="28">
        <v>525.85400000000004</v>
      </c>
    </row>
    <row r="9224" spans="4:5" x14ac:dyDescent="0.25">
      <c r="D9224" s="31">
        <v>-822.54499999999996</v>
      </c>
      <c r="E9224" s="28">
        <v>525.83600000000001</v>
      </c>
    </row>
    <row r="9225" spans="4:5" x14ac:dyDescent="0.25">
      <c r="D9225" s="31">
        <v>-822.529</v>
      </c>
      <c r="E9225" s="28">
        <v>525.81700000000001</v>
      </c>
    </row>
    <row r="9226" spans="4:5" x14ac:dyDescent="0.25">
      <c r="D9226" s="31">
        <v>-822.51300000000003</v>
      </c>
      <c r="E9226" s="28">
        <v>525.79899999999998</v>
      </c>
    </row>
    <row r="9227" spans="4:5" x14ac:dyDescent="0.25">
      <c r="D9227" s="31">
        <v>-822.49699999999996</v>
      </c>
      <c r="E9227" s="28">
        <v>525.78</v>
      </c>
    </row>
    <row r="9228" spans="4:5" x14ac:dyDescent="0.25">
      <c r="D9228" s="31">
        <v>-822.48099999999999</v>
      </c>
      <c r="E9228" s="28">
        <v>525.76099999999997</v>
      </c>
    </row>
    <row r="9229" spans="4:5" x14ac:dyDescent="0.25">
      <c r="D9229" s="31">
        <v>-822.46500000000003</v>
      </c>
      <c r="E9229" s="28">
        <v>525.74300000000005</v>
      </c>
    </row>
    <row r="9230" spans="4:5" x14ac:dyDescent="0.25">
      <c r="D9230" s="31">
        <v>-822.44899999999996</v>
      </c>
      <c r="E9230" s="28">
        <v>525.72400000000005</v>
      </c>
    </row>
    <row r="9231" spans="4:5" x14ac:dyDescent="0.25">
      <c r="D9231" s="31">
        <v>-822.43299999999999</v>
      </c>
      <c r="E9231" s="28">
        <v>525.70500000000004</v>
      </c>
    </row>
    <row r="9232" spans="4:5" x14ac:dyDescent="0.25">
      <c r="D9232" s="31">
        <v>-822.41700000000003</v>
      </c>
      <c r="E9232" s="28">
        <v>525.68700000000001</v>
      </c>
    </row>
    <row r="9233" spans="4:5" x14ac:dyDescent="0.25">
      <c r="D9233" s="31">
        <v>-822.40099999999995</v>
      </c>
      <c r="E9233" s="28">
        <v>525.66800000000001</v>
      </c>
    </row>
    <row r="9234" spans="4:5" x14ac:dyDescent="0.25">
      <c r="D9234" s="31">
        <v>-822.38499999999999</v>
      </c>
      <c r="E9234" s="28">
        <v>525.649</v>
      </c>
    </row>
    <row r="9235" spans="4:5" x14ac:dyDescent="0.25">
      <c r="D9235" s="31">
        <v>-822.36900000000003</v>
      </c>
      <c r="E9235" s="28">
        <v>525.63</v>
      </c>
    </row>
    <row r="9236" spans="4:5" x14ac:dyDescent="0.25">
      <c r="D9236" s="31">
        <v>-822.35299999999995</v>
      </c>
      <c r="E9236" s="28">
        <v>525.61099999999999</v>
      </c>
    </row>
    <row r="9237" spans="4:5" x14ac:dyDescent="0.25">
      <c r="D9237" s="31">
        <v>-822.33699999999999</v>
      </c>
      <c r="E9237" s="28">
        <v>525.59199999999998</v>
      </c>
    </row>
    <row r="9238" spans="4:5" x14ac:dyDescent="0.25">
      <c r="D9238" s="31">
        <v>-822.32100000000003</v>
      </c>
      <c r="E9238" s="28">
        <v>525.57399999999996</v>
      </c>
    </row>
    <row r="9239" spans="4:5" x14ac:dyDescent="0.25">
      <c r="D9239" s="31">
        <v>-822.30499999999995</v>
      </c>
      <c r="E9239" s="28">
        <v>525.55499999999995</v>
      </c>
    </row>
    <row r="9240" spans="4:5" x14ac:dyDescent="0.25">
      <c r="D9240" s="31">
        <v>-822.28899999999999</v>
      </c>
      <c r="E9240" s="28">
        <v>525.53499999999997</v>
      </c>
    </row>
    <row r="9241" spans="4:5" x14ac:dyDescent="0.25">
      <c r="D9241" s="31">
        <v>-822.27300000000002</v>
      </c>
      <c r="E9241" s="28">
        <v>525.51599999999996</v>
      </c>
    </row>
    <row r="9242" spans="4:5" x14ac:dyDescent="0.25">
      <c r="D9242" s="31">
        <v>-822.25699999999995</v>
      </c>
      <c r="E9242" s="28">
        <v>525.49699999999996</v>
      </c>
    </row>
    <row r="9243" spans="4:5" x14ac:dyDescent="0.25">
      <c r="D9243" s="31">
        <v>-822.24099999999999</v>
      </c>
      <c r="E9243" s="28">
        <v>525.47799999999995</v>
      </c>
    </row>
    <row r="9244" spans="4:5" x14ac:dyDescent="0.25">
      <c r="D9244" s="31">
        <v>-822.22500000000002</v>
      </c>
      <c r="E9244" s="28">
        <v>525.45899999999995</v>
      </c>
    </row>
    <row r="9245" spans="4:5" x14ac:dyDescent="0.25">
      <c r="D9245" s="31">
        <v>-822.20899999999995</v>
      </c>
      <c r="E9245" s="28">
        <v>525.44000000000005</v>
      </c>
    </row>
    <row r="9246" spans="4:5" x14ac:dyDescent="0.25">
      <c r="D9246" s="31">
        <v>-822.19299999999998</v>
      </c>
      <c r="E9246" s="28">
        <v>525.42100000000005</v>
      </c>
    </row>
    <row r="9247" spans="4:5" x14ac:dyDescent="0.25">
      <c r="D9247" s="31">
        <v>-822.17700000000002</v>
      </c>
      <c r="E9247" s="28">
        <v>525.40099999999995</v>
      </c>
    </row>
    <row r="9248" spans="4:5" x14ac:dyDescent="0.25">
      <c r="D9248" s="31">
        <v>-822.16099999999994</v>
      </c>
      <c r="E9248" s="28">
        <v>525.38199999999995</v>
      </c>
    </row>
    <row r="9249" spans="4:5" x14ac:dyDescent="0.25">
      <c r="D9249" s="31">
        <v>-822.14499999999998</v>
      </c>
      <c r="E9249" s="28">
        <v>525.36300000000006</v>
      </c>
    </row>
    <row r="9250" spans="4:5" x14ac:dyDescent="0.25">
      <c r="D9250" s="31">
        <v>-822.12900000000002</v>
      </c>
      <c r="E9250" s="28">
        <v>525.34299999999996</v>
      </c>
    </row>
    <row r="9251" spans="4:5" x14ac:dyDescent="0.25">
      <c r="D9251" s="31">
        <v>-822.11300000000006</v>
      </c>
      <c r="E9251" s="28">
        <v>525.32399999999996</v>
      </c>
    </row>
    <row r="9252" spans="4:5" x14ac:dyDescent="0.25">
      <c r="D9252" s="31">
        <v>-822.09699999999998</v>
      </c>
      <c r="E9252" s="28">
        <v>525.30399999999997</v>
      </c>
    </row>
    <row r="9253" spans="4:5" x14ac:dyDescent="0.25">
      <c r="D9253" s="31">
        <v>-822.08100000000002</v>
      </c>
      <c r="E9253" s="28">
        <v>525.28499999999997</v>
      </c>
    </row>
    <row r="9254" spans="4:5" x14ac:dyDescent="0.25">
      <c r="D9254" s="31">
        <v>-822.06500000000005</v>
      </c>
      <c r="E9254" s="28">
        <v>525.26499999999999</v>
      </c>
    </row>
    <row r="9255" spans="4:5" x14ac:dyDescent="0.25">
      <c r="D9255" s="31">
        <v>-822.04899999999998</v>
      </c>
      <c r="E9255" s="28">
        <v>525.24599999999998</v>
      </c>
    </row>
    <row r="9256" spans="4:5" x14ac:dyDescent="0.25">
      <c r="D9256" s="31">
        <v>-822.03300000000002</v>
      </c>
      <c r="E9256" s="28">
        <v>525.226</v>
      </c>
    </row>
    <row r="9257" spans="4:5" x14ac:dyDescent="0.25">
      <c r="D9257" s="31">
        <v>-822.01700000000005</v>
      </c>
      <c r="E9257" s="28">
        <v>525.20600000000002</v>
      </c>
    </row>
    <row r="9258" spans="4:5" x14ac:dyDescent="0.25">
      <c r="D9258" s="31">
        <v>-822.00099999999998</v>
      </c>
      <c r="E9258" s="28">
        <v>525.18700000000001</v>
      </c>
    </row>
    <row r="9259" spans="4:5" x14ac:dyDescent="0.25">
      <c r="D9259" s="31">
        <v>-821.98500000000001</v>
      </c>
      <c r="E9259" s="28">
        <v>525.16700000000003</v>
      </c>
    </row>
    <row r="9260" spans="4:5" x14ac:dyDescent="0.25">
      <c r="D9260" s="31">
        <v>-821.96900000000005</v>
      </c>
      <c r="E9260" s="28">
        <v>525.14700000000005</v>
      </c>
    </row>
    <row r="9261" spans="4:5" x14ac:dyDescent="0.25">
      <c r="D9261" s="31">
        <v>-821.95299999999997</v>
      </c>
      <c r="E9261" s="28">
        <v>525.12800000000004</v>
      </c>
    </row>
    <row r="9262" spans="4:5" x14ac:dyDescent="0.25">
      <c r="D9262" s="31">
        <v>-821.93700000000001</v>
      </c>
      <c r="E9262" s="28">
        <v>525.10799999999995</v>
      </c>
    </row>
    <row r="9263" spans="4:5" x14ac:dyDescent="0.25">
      <c r="D9263" s="31">
        <v>-821.92100000000005</v>
      </c>
      <c r="E9263" s="28">
        <v>525.08799999999997</v>
      </c>
    </row>
    <row r="9264" spans="4:5" x14ac:dyDescent="0.25">
      <c r="D9264" s="31">
        <v>-821.90499999999997</v>
      </c>
      <c r="E9264" s="28">
        <v>525.06799999999998</v>
      </c>
    </row>
    <row r="9265" spans="4:5" x14ac:dyDescent="0.25">
      <c r="D9265" s="31">
        <v>-821.88900000000001</v>
      </c>
      <c r="E9265" s="28">
        <v>525.048</v>
      </c>
    </row>
    <row r="9266" spans="4:5" x14ac:dyDescent="0.25">
      <c r="D9266" s="31">
        <v>-821.87300000000005</v>
      </c>
      <c r="E9266" s="28">
        <v>525.02800000000002</v>
      </c>
    </row>
    <row r="9267" spans="4:5" x14ac:dyDescent="0.25">
      <c r="D9267" s="31">
        <v>-821.85699999999997</v>
      </c>
      <c r="E9267" s="28">
        <v>525.00800000000004</v>
      </c>
    </row>
    <row r="9268" spans="4:5" x14ac:dyDescent="0.25">
      <c r="D9268" s="31">
        <v>-821.84100000000001</v>
      </c>
      <c r="E9268" s="28">
        <v>524.98800000000006</v>
      </c>
    </row>
    <row r="9269" spans="4:5" x14ac:dyDescent="0.25">
      <c r="D9269" s="31">
        <v>-821.82500000000005</v>
      </c>
      <c r="E9269" s="28">
        <v>524.96799999999996</v>
      </c>
    </row>
    <row r="9270" spans="4:5" x14ac:dyDescent="0.25">
      <c r="D9270" s="31">
        <v>-821.80899999999997</v>
      </c>
      <c r="E9270" s="28">
        <v>524.94799999999998</v>
      </c>
    </row>
    <row r="9271" spans="4:5" x14ac:dyDescent="0.25">
      <c r="D9271" s="31">
        <v>-821.79300000000001</v>
      </c>
      <c r="E9271" s="28">
        <v>524.928</v>
      </c>
    </row>
    <row r="9272" spans="4:5" x14ac:dyDescent="0.25">
      <c r="D9272" s="31">
        <v>-821.77700000000004</v>
      </c>
      <c r="E9272" s="28">
        <v>524.90800000000002</v>
      </c>
    </row>
    <row r="9273" spans="4:5" x14ac:dyDescent="0.25">
      <c r="D9273" s="31">
        <v>-821.76099999999997</v>
      </c>
      <c r="E9273" s="28">
        <v>524.88800000000003</v>
      </c>
    </row>
    <row r="9274" spans="4:5" x14ac:dyDescent="0.25">
      <c r="D9274" s="31">
        <v>-821.745</v>
      </c>
      <c r="E9274" s="28">
        <v>524.86699999999996</v>
      </c>
    </row>
    <row r="9275" spans="4:5" x14ac:dyDescent="0.25">
      <c r="D9275" s="31">
        <v>-821.72900000000004</v>
      </c>
      <c r="E9275" s="28">
        <v>524.84699999999998</v>
      </c>
    </row>
    <row r="9276" spans="4:5" x14ac:dyDescent="0.25">
      <c r="D9276" s="31">
        <v>-821.71400000000006</v>
      </c>
      <c r="E9276" s="28">
        <v>524.827</v>
      </c>
    </row>
    <row r="9277" spans="4:5" x14ac:dyDescent="0.25">
      <c r="D9277" s="31">
        <v>-821.69799999999998</v>
      </c>
      <c r="E9277" s="28">
        <v>524.80600000000004</v>
      </c>
    </row>
    <row r="9278" spans="4:5" x14ac:dyDescent="0.25">
      <c r="D9278" s="31">
        <v>-821.68200000000002</v>
      </c>
      <c r="E9278" s="28">
        <v>524.78599999999994</v>
      </c>
    </row>
    <row r="9279" spans="4:5" x14ac:dyDescent="0.25">
      <c r="D9279" s="31">
        <v>-821.66600000000005</v>
      </c>
      <c r="E9279" s="28">
        <v>524.76499999999999</v>
      </c>
    </row>
    <row r="9280" spans="4:5" x14ac:dyDescent="0.25">
      <c r="D9280" s="31">
        <v>-821.65</v>
      </c>
      <c r="E9280" s="28">
        <v>524.745</v>
      </c>
    </row>
    <row r="9281" spans="4:5" x14ac:dyDescent="0.25">
      <c r="D9281" s="31">
        <v>-821.63400000000001</v>
      </c>
      <c r="E9281" s="28">
        <v>524.72400000000005</v>
      </c>
    </row>
    <row r="9282" spans="4:5" x14ac:dyDescent="0.25">
      <c r="D9282" s="31">
        <v>-821.61800000000005</v>
      </c>
      <c r="E9282" s="28">
        <v>524.70399999999995</v>
      </c>
    </row>
    <row r="9283" spans="4:5" x14ac:dyDescent="0.25">
      <c r="D9283" s="31">
        <v>-821.60199999999998</v>
      </c>
      <c r="E9283" s="28">
        <v>524.68299999999999</v>
      </c>
    </row>
    <row r="9284" spans="4:5" x14ac:dyDescent="0.25">
      <c r="D9284" s="31">
        <v>-821.58600000000001</v>
      </c>
      <c r="E9284" s="28">
        <v>524.66300000000001</v>
      </c>
    </row>
    <row r="9285" spans="4:5" x14ac:dyDescent="0.25">
      <c r="D9285" s="31">
        <v>-821.57</v>
      </c>
      <c r="E9285" s="28">
        <v>524.64200000000005</v>
      </c>
    </row>
    <row r="9286" spans="4:5" x14ac:dyDescent="0.25">
      <c r="D9286" s="31">
        <v>-821.55399999999997</v>
      </c>
      <c r="E9286" s="28">
        <v>524.62099999999998</v>
      </c>
    </row>
    <row r="9287" spans="4:5" x14ac:dyDescent="0.25">
      <c r="D9287" s="31">
        <v>-821.53800000000001</v>
      </c>
      <c r="E9287" s="28">
        <v>524.601</v>
      </c>
    </row>
    <row r="9288" spans="4:5" x14ac:dyDescent="0.25">
      <c r="D9288" s="31">
        <v>-821.52200000000005</v>
      </c>
      <c r="E9288" s="28">
        <v>524.58000000000004</v>
      </c>
    </row>
    <row r="9289" spans="4:5" x14ac:dyDescent="0.25">
      <c r="D9289" s="31">
        <v>-821.50599999999997</v>
      </c>
      <c r="E9289" s="28">
        <v>524.55899999999997</v>
      </c>
    </row>
    <row r="9290" spans="4:5" x14ac:dyDescent="0.25">
      <c r="D9290" s="31">
        <v>-821.49</v>
      </c>
      <c r="E9290" s="28">
        <v>524.53800000000001</v>
      </c>
    </row>
    <row r="9291" spans="4:5" x14ac:dyDescent="0.25">
      <c r="D9291" s="31">
        <v>-821.47400000000005</v>
      </c>
      <c r="E9291" s="28">
        <v>524.51700000000005</v>
      </c>
    </row>
    <row r="9292" spans="4:5" x14ac:dyDescent="0.25">
      <c r="D9292" s="31">
        <v>-821.45799999999997</v>
      </c>
      <c r="E9292" s="28">
        <v>524.49699999999996</v>
      </c>
    </row>
    <row r="9293" spans="4:5" x14ac:dyDescent="0.25">
      <c r="D9293" s="31">
        <v>-821.44200000000001</v>
      </c>
      <c r="E9293" s="28">
        <v>524.476</v>
      </c>
    </row>
    <row r="9294" spans="4:5" x14ac:dyDescent="0.25">
      <c r="D9294" s="31">
        <v>-821.42600000000004</v>
      </c>
      <c r="E9294" s="28">
        <v>524.45500000000004</v>
      </c>
    </row>
    <row r="9295" spans="4:5" x14ac:dyDescent="0.25">
      <c r="D9295" s="31">
        <v>-821.41</v>
      </c>
      <c r="E9295" s="28">
        <v>524.43399999999997</v>
      </c>
    </row>
    <row r="9296" spans="4:5" x14ac:dyDescent="0.25">
      <c r="D9296" s="31">
        <v>-821.39400000000001</v>
      </c>
      <c r="E9296" s="28">
        <v>524.41300000000001</v>
      </c>
    </row>
    <row r="9297" spans="4:5" x14ac:dyDescent="0.25">
      <c r="D9297" s="31">
        <v>-821.37800000000004</v>
      </c>
      <c r="E9297" s="28">
        <v>524.39099999999996</v>
      </c>
    </row>
    <row r="9298" spans="4:5" x14ac:dyDescent="0.25">
      <c r="D9298" s="31">
        <v>-821.36199999999997</v>
      </c>
      <c r="E9298" s="28">
        <v>524.37</v>
      </c>
    </row>
    <row r="9299" spans="4:5" x14ac:dyDescent="0.25">
      <c r="D9299" s="31">
        <v>-821.346</v>
      </c>
      <c r="E9299" s="28">
        <v>524.34900000000005</v>
      </c>
    </row>
    <row r="9300" spans="4:5" x14ac:dyDescent="0.25">
      <c r="D9300" s="31">
        <v>-821.33</v>
      </c>
      <c r="E9300" s="28">
        <v>524.32799999999997</v>
      </c>
    </row>
    <row r="9301" spans="4:5" x14ac:dyDescent="0.25">
      <c r="D9301" s="31">
        <v>-821.31399999999996</v>
      </c>
      <c r="E9301" s="28">
        <v>524.30700000000002</v>
      </c>
    </row>
    <row r="9302" spans="4:5" x14ac:dyDescent="0.25">
      <c r="D9302" s="31">
        <v>-821.298</v>
      </c>
      <c r="E9302" s="28">
        <v>524.28499999999997</v>
      </c>
    </row>
    <row r="9303" spans="4:5" x14ac:dyDescent="0.25">
      <c r="D9303" s="31">
        <v>-821.28200000000004</v>
      </c>
      <c r="E9303" s="28">
        <v>524.26400000000001</v>
      </c>
    </row>
    <row r="9304" spans="4:5" x14ac:dyDescent="0.25">
      <c r="D9304" s="31">
        <v>-821.26599999999996</v>
      </c>
      <c r="E9304" s="28">
        <v>524.24300000000005</v>
      </c>
    </row>
    <row r="9305" spans="4:5" x14ac:dyDescent="0.25">
      <c r="D9305" s="31">
        <v>-821.25</v>
      </c>
      <c r="E9305" s="28">
        <v>524.22199999999998</v>
      </c>
    </row>
    <row r="9306" spans="4:5" x14ac:dyDescent="0.25">
      <c r="D9306" s="31">
        <v>-821.23400000000004</v>
      </c>
      <c r="E9306" s="28">
        <v>524.20000000000005</v>
      </c>
    </row>
    <row r="9307" spans="4:5" x14ac:dyDescent="0.25">
      <c r="D9307" s="31">
        <v>-821.21799999999996</v>
      </c>
      <c r="E9307" s="28">
        <v>524.17899999999997</v>
      </c>
    </row>
    <row r="9308" spans="4:5" x14ac:dyDescent="0.25">
      <c r="D9308" s="31">
        <v>-821.202</v>
      </c>
      <c r="E9308" s="28">
        <v>524.15700000000004</v>
      </c>
    </row>
    <row r="9309" spans="4:5" x14ac:dyDescent="0.25">
      <c r="D9309" s="31">
        <v>-821.18600000000004</v>
      </c>
      <c r="E9309" s="28">
        <v>524.13599999999997</v>
      </c>
    </row>
    <row r="9310" spans="4:5" x14ac:dyDescent="0.25">
      <c r="D9310" s="31">
        <v>-821.17</v>
      </c>
      <c r="E9310" s="28">
        <v>524.11400000000003</v>
      </c>
    </row>
    <row r="9311" spans="4:5" x14ac:dyDescent="0.25">
      <c r="D9311" s="31">
        <v>-821.154</v>
      </c>
      <c r="E9311" s="28">
        <v>524.09299999999996</v>
      </c>
    </row>
    <row r="9312" spans="4:5" x14ac:dyDescent="0.25">
      <c r="D9312" s="31">
        <v>-821.13800000000003</v>
      </c>
      <c r="E9312" s="28">
        <v>524.07100000000003</v>
      </c>
    </row>
    <row r="9313" spans="4:5" x14ac:dyDescent="0.25">
      <c r="D9313" s="31">
        <v>-821.12199999999996</v>
      </c>
      <c r="E9313" s="28">
        <v>524.04899999999998</v>
      </c>
    </row>
    <row r="9314" spans="4:5" x14ac:dyDescent="0.25">
      <c r="D9314" s="31">
        <v>-821.10599999999999</v>
      </c>
      <c r="E9314" s="28">
        <v>524.02800000000002</v>
      </c>
    </row>
    <row r="9315" spans="4:5" x14ac:dyDescent="0.25">
      <c r="D9315" s="31">
        <v>-821.09</v>
      </c>
      <c r="E9315" s="28">
        <v>524.00599999999997</v>
      </c>
    </row>
    <row r="9316" spans="4:5" x14ac:dyDescent="0.25">
      <c r="D9316" s="31">
        <v>-821.07399999999996</v>
      </c>
      <c r="E9316" s="28">
        <v>523.98400000000004</v>
      </c>
    </row>
    <row r="9317" spans="4:5" x14ac:dyDescent="0.25">
      <c r="D9317" s="31">
        <v>-821.05799999999999</v>
      </c>
      <c r="E9317" s="28">
        <v>523.96199999999999</v>
      </c>
    </row>
    <row r="9318" spans="4:5" x14ac:dyDescent="0.25">
      <c r="D9318" s="31">
        <v>-821.04200000000003</v>
      </c>
      <c r="E9318" s="28">
        <v>523.94000000000005</v>
      </c>
    </row>
    <row r="9319" spans="4:5" x14ac:dyDescent="0.25">
      <c r="D9319" s="31">
        <v>-821.02599999999995</v>
      </c>
      <c r="E9319" s="28">
        <v>523.91899999999998</v>
      </c>
    </row>
    <row r="9320" spans="4:5" x14ac:dyDescent="0.25">
      <c r="D9320" s="31">
        <v>-821.01</v>
      </c>
      <c r="E9320" s="28">
        <v>523.89700000000005</v>
      </c>
    </row>
    <row r="9321" spans="4:5" x14ac:dyDescent="0.25">
      <c r="D9321" s="31">
        <v>-820.99400000000003</v>
      </c>
      <c r="E9321" s="28">
        <v>523.875</v>
      </c>
    </row>
    <row r="9322" spans="4:5" x14ac:dyDescent="0.25">
      <c r="D9322" s="31">
        <v>-820.97799999999995</v>
      </c>
      <c r="E9322" s="28">
        <v>523.85299999999995</v>
      </c>
    </row>
    <row r="9323" spans="4:5" x14ac:dyDescent="0.25">
      <c r="D9323" s="31">
        <v>-820.96199999999999</v>
      </c>
      <c r="E9323" s="28">
        <v>523.83100000000002</v>
      </c>
    </row>
    <row r="9324" spans="4:5" x14ac:dyDescent="0.25">
      <c r="D9324" s="31">
        <v>-820.94600000000003</v>
      </c>
      <c r="E9324" s="28">
        <v>523.80899999999997</v>
      </c>
    </row>
    <row r="9325" spans="4:5" x14ac:dyDescent="0.25">
      <c r="D9325" s="31">
        <v>-820.93</v>
      </c>
      <c r="E9325" s="28">
        <v>523.78599999999994</v>
      </c>
    </row>
    <row r="9326" spans="4:5" x14ac:dyDescent="0.25">
      <c r="D9326" s="31">
        <v>-820.91399999999999</v>
      </c>
      <c r="E9326" s="28">
        <v>523.76400000000001</v>
      </c>
    </row>
    <row r="9327" spans="4:5" x14ac:dyDescent="0.25">
      <c r="D9327" s="31">
        <v>-820.89800000000002</v>
      </c>
      <c r="E9327" s="28">
        <v>523.74199999999996</v>
      </c>
    </row>
    <row r="9328" spans="4:5" x14ac:dyDescent="0.25">
      <c r="D9328" s="31">
        <v>-820.88199999999995</v>
      </c>
      <c r="E9328" s="28">
        <v>523.72</v>
      </c>
    </row>
    <row r="9329" spans="4:5" x14ac:dyDescent="0.25">
      <c r="D9329" s="31">
        <v>-820.86599999999999</v>
      </c>
      <c r="E9329" s="28">
        <v>523.69799999999998</v>
      </c>
    </row>
    <row r="9330" spans="4:5" x14ac:dyDescent="0.25">
      <c r="D9330" s="31">
        <v>-820.85</v>
      </c>
      <c r="E9330" s="28">
        <v>523.67600000000004</v>
      </c>
    </row>
    <row r="9331" spans="4:5" x14ac:dyDescent="0.25">
      <c r="D9331" s="31">
        <v>-820.83399999999995</v>
      </c>
      <c r="E9331" s="28">
        <v>523.65300000000002</v>
      </c>
    </row>
    <row r="9332" spans="4:5" x14ac:dyDescent="0.25">
      <c r="D9332" s="31">
        <v>-820.81799999999998</v>
      </c>
      <c r="E9332" s="28">
        <v>523.63099999999997</v>
      </c>
    </row>
    <row r="9333" spans="4:5" x14ac:dyDescent="0.25">
      <c r="D9333" s="31">
        <v>-820.80200000000002</v>
      </c>
      <c r="E9333" s="28">
        <v>523.60900000000004</v>
      </c>
    </row>
    <row r="9334" spans="4:5" x14ac:dyDescent="0.25">
      <c r="D9334" s="31">
        <v>-820.78599999999994</v>
      </c>
      <c r="E9334" s="28">
        <v>523.58600000000001</v>
      </c>
    </row>
    <row r="9335" spans="4:5" x14ac:dyDescent="0.25">
      <c r="D9335" s="31">
        <v>-820.77</v>
      </c>
      <c r="E9335" s="28">
        <v>523.56399999999996</v>
      </c>
    </row>
    <row r="9336" spans="4:5" x14ac:dyDescent="0.25">
      <c r="D9336" s="31">
        <v>-820.75400000000002</v>
      </c>
      <c r="E9336" s="28">
        <v>523.54100000000005</v>
      </c>
    </row>
    <row r="9337" spans="4:5" x14ac:dyDescent="0.25">
      <c r="D9337" s="31">
        <v>-820.73800000000006</v>
      </c>
      <c r="E9337" s="28">
        <v>523.51900000000001</v>
      </c>
    </row>
    <row r="9338" spans="4:5" x14ac:dyDescent="0.25">
      <c r="D9338" s="31">
        <v>-820.72199999999998</v>
      </c>
      <c r="E9338" s="28">
        <v>523.49599999999998</v>
      </c>
    </row>
    <row r="9339" spans="4:5" x14ac:dyDescent="0.25">
      <c r="D9339" s="31">
        <v>-820.70600000000002</v>
      </c>
      <c r="E9339" s="28">
        <v>523.47299999999996</v>
      </c>
    </row>
    <row r="9340" spans="4:5" x14ac:dyDescent="0.25">
      <c r="D9340" s="31">
        <v>-820.69</v>
      </c>
      <c r="E9340" s="28">
        <v>523.45100000000002</v>
      </c>
    </row>
    <row r="9341" spans="4:5" x14ac:dyDescent="0.25">
      <c r="D9341" s="31">
        <v>-820.67399999999998</v>
      </c>
      <c r="E9341" s="28">
        <v>523.428</v>
      </c>
    </row>
    <row r="9342" spans="4:5" x14ac:dyDescent="0.25">
      <c r="D9342" s="31">
        <v>-820.65800000000002</v>
      </c>
      <c r="E9342" s="28">
        <v>523.40499999999997</v>
      </c>
    </row>
    <row r="9343" spans="4:5" x14ac:dyDescent="0.25">
      <c r="D9343" s="31">
        <v>-820.64200000000005</v>
      </c>
      <c r="E9343" s="28">
        <v>523.38300000000004</v>
      </c>
    </row>
    <row r="9344" spans="4:5" x14ac:dyDescent="0.25">
      <c r="D9344" s="31">
        <v>-820.62599999999998</v>
      </c>
      <c r="E9344" s="28">
        <v>523.36</v>
      </c>
    </row>
    <row r="9345" spans="4:5" x14ac:dyDescent="0.25">
      <c r="D9345" s="31">
        <v>-820.61</v>
      </c>
      <c r="E9345" s="28">
        <v>523.33699999999999</v>
      </c>
    </row>
    <row r="9346" spans="4:5" x14ac:dyDescent="0.25">
      <c r="D9346" s="31">
        <v>-820.59400000000005</v>
      </c>
      <c r="E9346" s="28">
        <v>523.31399999999996</v>
      </c>
    </row>
    <row r="9347" spans="4:5" x14ac:dyDescent="0.25">
      <c r="D9347" s="31">
        <v>-820.57799999999997</v>
      </c>
      <c r="E9347" s="28">
        <v>523.29100000000005</v>
      </c>
    </row>
    <row r="9348" spans="4:5" x14ac:dyDescent="0.25">
      <c r="D9348" s="31">
        <v>-820.56200000000001</v>
      </c>
      <c r="E9348" s="28">
        <v>523.26800000000003</v>
      </c>
    </row>
    <row r="9349" spans="4:5" x14ac:dyDescent="0.25">
      <c r="D9349" s="31">
        <v>-820.54600000000005</v>
      </c>
      <c r="E9349" s="28">
        <v>523.245</v>
      </c>
    </row>
    <row r="9350" spans="4:5" x14ac:dyDescent="0.25">
      <c r="D9350" s="31">
        <v>-820.53</v>
      </c>
      <c r="E9350" s="28">
        <v>523.22199999999998</v>
      </c>
    </row>
    <row r="9351" spans="4:5" x14ac:dyDescent="0.25">
      <c r="D9351" s="31">
        <v>-820.51400000000001</v>
      </c>
      <c r="E9351" s="28">
        <v>523.19899999999996</v>
      </c>
    </row>
    <row r="9352" spans="4:5" x14ac:dyDescent="0.25">
      <c r="D9352" s="31">
        <v>-820.49800000000005</v>
      </c>
      <c r="E9352" s="28">
        <v>523.17600000000004</v>
      </c>
    </row>
    <row r="9353" spans="4:5" x14ac:dyDescent="0.25">
      <c r="D9353" s="31">
        <v>-820.48199999999997</v>
      </c>
      <c r="E9353" s="28">
        <v>523.15300000000002</v>
      </c>
    </row>
    <row r="9354" spans="4:5" x14ac:dyDescent="0.25">
      <c r="D9354" s="31">
        <v>-820.46600000000001</v>
      </c>
      <c r="E9354" s="28">
        <v>523.13</v>
      </c>
    </row>
    <row r="9355" spans="4:5" x14ac:dyDescent="0.25">
      <c r="D9355" s="31">
        <v>-820.45</v>
      </c>
      <c r="E9355" s="28">
        <v>523.10699999999997</v>
      </c>
    </row>
    <row r="9356" spans="4:5" x14ac:dyDescent="0.25">
      <c r="D9356" s="31">
        <v>-820.43399999999997</v>
      </c>
      <c r="E9356" s="28">
        <v>523.08399999999995</v>
      </c>
    </row>
    <row r="9357" spans="4:5" x14ac:dyDescent="0.25">
      <c r="D9357" s="31">
        <v>-820.41800000000001</v>
      </c>
      <c r="E9357" s="28">
        <v>523.05999999999995</v>
      </c>
    </row>
    <row r="9358" spans="4:5" x14ac:dyDescent="0.25">
      <c r="D9358" s="31">
        <v>-820.40200000000004</v>
      </c>
      <c r="E9358" s="28">
        <v>523.03700000000003</v>
      </c>
    </row>
    <row r="9359" spans="4:5" x14ac:dyDescent="0.25">
      <c r="D9359" s="31">
        <v>-820.38599999999997</v>
      </c>
      <c r="E9359" s="28">
        <v>523.01400000000001</v>
      </c>
    </row>
    <row r="9360" spans="4:5" x14ac:dyDescent="0.25">
      <c r="D9360" s="31">
        <v>-820.37</v>
      </c>
      <c r="E9360" s="28">
        <v>522.99</v>
      </c>
    </row>
    <row r="9361" spans="4:5" x14ac:dyDescent="0.25">
      <c r="D9361" s="31">
        <v>-820.35400000000004</v>
      </c>
      <c r="E9361" s="28">
        <v>522.96699999999998</v>
      </c>
    </row>
    <row r="9362" spans="4:5" x14ac:dyDescent="0.25">
      <c r="D9362" s="31">
        <v>-820.33799999999997</v>
      </c>
      <c r="E9362" s="28">
        <v>522.94399999999996</v>
      </c>
    </row>
    <row r="9363" spans="4:5" x14ac:dyDescent="0.25">
      <c r="D9363" s="31">
        <v>-820.322</v>
      </c>
      <c r="E9363" s="28">
        <v>522.91999999999996</v>
      </c>
    </row>
    <row r="9364" spans="4:5" x14ac:dyDescent="0.25">
      <c r="D9364" s="31">
        <v>-820.30600000000004</v>
      </c>
      <c r="E9364" s="28">
        <v>522.89700000000005</v>
      </c>
    </row>
    <row r="9365" spans="4:5" x14ac:dyDescent="0.25">
      <c r="D9365" s="31">
        <v>-820.29</v>
      </c>
      <c r="E9365" s="28">
        <v>522.87300000000005</v>
      </c>
    </row>
    <row r="9366" spans="4:5" x14ac:dyDescent="0.25">
      <c r="D9366" s="31">
        <v>-820.274</v>
      </c>
      <c r="E9366" s="28">
        <v>522.84900000000005</v>
      </c>
    </row>
    <row r="9367" spans="4:5" x14ac:dyDescent="0.25">
      <c r="D9367" s="31">
        <v>-820.25800000000004</v>
      </c>
      <c r="E9367" s="28">
        <v>522.82600000000002</v>
      </c>
    </row>
    <row r="9368" spans="4:5" x14ac:dyDescent="0.25">
      <c r="D9368" s="31">
        <v>-820.24199999999996</v>
      </c>
      <c r="E9368" s="28">
        <v>522.80200000000002</v>
      </c>
    </row>
    <row r="9369" spans="4:5" x14ac:dyDescent="0.25">
      <c r="D9369" s="31">
        <v>-820.226</v>
      </c>
      <c r="E9369" s="28">
        <v>522.779</v>
      </c>
    </row>
    <row r="9370" spans="4:5" x14ac:dyDescent="0.25">
      <c r="D9370" s="31">
        <v>-820.21</v>
      </c>
      <c r="E9370" s="28">
        <v>522.755</v>
      </c>
    </row>
    <row r="9371" spans="4:5" x14ac:dyDescent="0.25">
      <c r="D9371" s="31">
        <v>-820.19399999999996</v>
      </c>
      <c r="E9371" s="28">
        <v>522.73099999999999</v>
      </c>
    </row>
    <row r="9372" spans="4:5" x14ac:dyDescent="0.25">
      <c r="D9372" s="31">
        <v>-820.178</v>
      </c>
      <c r="E9372" s="28">
        <v>522.70699999999999</v>
      </c>
    </row>
    <row r="9373" spans="4:5" x14ac:dyDescent="0.25">
      <c r="D9373" s="31">
        <v>-820.16200000000003</v>
      </c>
      <c r="E9373" s="28">
        <v>522.68299999999999</v>
      </c>
    </row>
    <row r="9374" spans="4:5" x14ac:dyDescent="0.25">
      <c r="D9374" s="31">
        <v>-820.14599999999996</v>
      </c>
      <c r="E9374" s="28">
        <v>522.66</v>
      </c>
    </row>
    <row r="9375" spans="4:5" x14ac:dyDescent="0.25">
      <c r="D9375" s="31">
        <v>-820.13</v>
      </c>
      <c r="E9375" s="28">
        <v>522.63599999999997</v>
      </c>
    </row>
    <row r="9376" spans="4:5" x14ac:dyDescent="0.25">
      <c r="D9376" s="31">
        <v>-820.11400000000003</v>
      </c>
      <c r="E9376" s="28">
        <v>522.61199999999997</v>
      </c>
    </row>
    <row r="9377" spans="4:5" x14ac:dyDescent="0.25">
      <c r="D9377" s="31">
        <v>-820.09799999999996</v>
      </c>
      <c r="E9377" s="28">
        <v>522.58799999999997</v>
      </c>
    </row>
    <row r="9378" spans="4:5" x14ac:dyDescent="0.25">
      <c r="D9378" s="31">
        <v>-820.08199999999999</v>
      </c>
      <c r="E9378" s="28">
        <v>522.56399999999996</v>
      </c>
    </row>
    <row r="9379" spans="4:5" x14ac:dyDescent="0.25">
      <c r="D9379" s="31">
        <v>-820.06600000000003</v>
      </c>
      <c r="E9379" s="28">
        <v>522.54</v>
      </c>
    </row>
    <row r="9380" spans="4:5" x14ac:dyDescent="0.25">
      <c r="D9380" s="31">
        <v>-820.05</v>
      </c>
      <c r="E9380" s="28">
        <v>522.51599999999996</v>
      </c>
    </row>
    <row r="9381" spans="4:5" x14ac:dyDescent="0.25">
      <c r="D9381" s="31">
        <v>-820.03399999999999</v>
      </c>
      <c r="E9381" s="28">
        <v>522.49099999999999</v>
      </c>
    </row>
    <row r="9382" spans="4:5" x14ac:dyDescent="0.25">
      <c r="D9382" s="31">
        <v>-820.01800000000003</v>
      </c>
      <c r="E9382" s="28">
        <v>522.46699999999998</v>
      </c>
    </row>
    <row r="9383" spans="4:5" x14ac:dyDescent="0.25">
      <c r="D9383" s="31">
        <v>-820.00199999999995</v>
      </c>
      <c r="E9383" s="28">
        <v>522.44299999999998</v>
      </c>
    </row>
    <row r="9384" spans="4:5" x14ac:dyDescent="0.25">
      <c r="D9384" s="31">
        <v>-819.98599999999999</v>
      </c>
      <c r="E9384" s="28">
        <v>522.41899999999998</v>
      </c>
    </row>
    <row r="9385" spans="4:5" x14ac:dyDescent="0.25">
      <c r="D9385" s="31">
        <v>-819.97</v>
      </c>
      <c r="E9385" s="28">
        <v>522.39400000000001</v>
      </c>
    </row>
    <row r="9386" spans="4:5" x14ac:dyDescent="0.25">
      <c r="D9386" s="31">
        <v>-819.95399999999995</v>
      </c>
      <c r="E9386" s="28">
        <v>522.37</v>
      </c>
    </row>
    <row r="9387" spans="4:5" x14ac:dyDescent="0.25">
      <c r="D9387" s="31">
        <v>-819.93799999999999</v>
      </c>
      <c r="E9387" s="28">
        <v>522.346</v>
      </c>
    </row>
    <row r="9388" spans="4:5" x14ac:dyDescent="0.25">
      <c r="D9388" s="31">
        <v>-819.92200000000003</v>
      </c>
      <c r="E9388" s="28">
        <v>522.32100000000003</v>
      </c>
    </row>
    <row r="9389" spans="4:5" x14ac:dyDescent="0.25">
      <c r="D9389" s="31">
        <v>-819.90599999999995</v>
      </c>
      <c r="E9389" s="28">
        <v>522.29700000000003</v>
      </c>
    </row>
    <row r="9390" spans="4:5" x14ac:dyDescent="0.25">
      <c r="D9390" s="31">
        <v>-819.89099999999996</v>
      </c>
      <c r="E9390" s="28">
        <v>522.27300000000002</v>
      </c>
    </row>
    <row r="9391" spans="4:5" x14ac:dyDescent="0.25">
      <c r="D9391" s="31">
        <v>-819.875</v>
      </c>
      <c r="E9391" s="28">
        <v>522.24800000000005</v>
      </c>
    </row>
    <row r="9392" spans="4:5" x14ac:dyDescent="0.25">
      <c r="D9392" s="31">
        <v>-819.85900000000004</v>
      </c>
      <c r="E9392" s="28">
        <v>522.22400000000005</v>
      </c>
    </row>
    <row r="9393" spans="4:5" x14ac:dyDescent="0.25">
      <c r="D9393" s="31">
        <v>-819.84299999999996</v>
      </c>
      <c r="E9393" s="28">
        <v>522.19899999999996</v>
      </c>
    </row>
    <row r="9394" spans="4:5" x14ac:dyDescent="0.25">
      <c r="D9394" s="31">
        <v>-819.827</v>
      </c>
      <c r="E9394" s="28">
        <v>522.17399999999998</v>
      </c>
    </row>
    <row r="9395" spans="4:5" x14ac:dyDescent="0.25">
      <c r="D9395" s="31">
        <v>-819.81100000000004</v>
      </c>
      <c r="E9395" s="28">
        <v>522.15</v>
      </c>
    </row>
    <row r="9396" spans="4:5" x14ac:dyDescent="0.25">
      <c r="D9396" s="31">
        <v>-819.79499999999996</v>
      </c>
      <c r="E9396" s="28">
        <v>522.125</v>
      </c>
    </row>
    <row r="9397" spans="4:5" x14ac:dyDescent="0.25">
      <c r="D9397" s="31">
        <v>-819.779</v>
      </c>
      <c r="E9397" s="28">
        <v>522.1</v>
      </c>
    </row>
    <row r="9398" spans="4:5" x14ac:dyDescent="0.25">
      <c r="D9398" s="31">
        <v>-819.76300000000003</v>
      </c>
      <c r="E9398" s="28">
        <v>522.07600000000002</v>
      </c>
    </row>
    <row r="9399" spans="4:5" x14ac:dyDescent="0.25">
      <c r="D9399" s="31">
        <v>-819.74699999999996</v>
      </c>
      <c r="E9399" s="28">
        <v>522.05100000000004</v>
      </c>
    </row>
    <row r="9400" spans="4:5" x14ac:dyDescent="0.25">
      <c r="D9400" s="31">
        <v>-819.73099999999999</v>
      </c>
      <c r="E9400" s="28">
        <v>522.02599999999995</v>
      </c>
    </row>
    <row r="9401" spans="4:5" x14ac:dyDescent="0.25">
      <c r="D9401" s="31">
        <v>-819.71500000000003</v>
      </c>
      <c r="E9401" s="28">
        <v>522.00099999999998</v>
      </c>
    </row>
    <row r="9402" spans="4:5" x14ac:dyDescent="0.25">
      <c r="D9402" s="31">
        <v>-819.69899999999996</v>
      </c>
      <c r="E9402" s="28">
        <v>521.976</v>
      </c>
    </row>
    <row r="9403" spans="4:5" x14ac:dyDescent="0.25">
      <c r="D9403" s="31">
        <v>-819.68299999999999</v>
      </c>
      <c r="E9403" s="28">
        <v>521.95100000000002</v>
      </c>
    </row>
    <row r="9404" spans="4:5" x14ac:dyDescent="0.25">
      <c r="D9404" s="31">
        <v>-819.66700000000003</v>
      </c>
      <c r="E9404" s="28">
        <v>521.92600000000004</v>
      </c>
    </row>
    <row r="9405" spans="4:5" x14ac:dyDescent="0.25">
      <c r="D9405" s="31">
        <v>-819.65099999999995</v>
      </c>
      <c r="E9405" s="28">
        <v>521.90099999999995</v>
      </c>
    </row>
    <row r="9406" spans="4:5" x14ac:dyDescent="0.25">
      <c r="D9406" s="31">
        <v>-819.63499999999999</v>
      </c>
      <c r="E9406" s="28">
        <v>521.87599999999998</v>
      </c>
    </row>
    <row r="9407" spans="4:5" x14ac:dyDescent="0.25">
      <c r="D9407" s="31">
        <v>-819.61900000000003</v>
      </c>
      <c r="E9407" s="28">
        <v>521.851</v>
      </c>
    </row>
    <row r="9408" spans="4:5" x14ac:dyDescent="0.25">
      <c r="D9408" s="31">
        <v>-819.60299999999995</v>
      </c>
      <c r="E9408" s="28">
        <v>521.82600000000002</v>
      </c>
    </row>
    <row r="9409" spans="4:5" x14ac:dyDescent="0.25">
      <c r="D9409" s="31">
        <v>-819.58699999999999</v>
      </c>
      <c r="E9409" s="28">
        <v>521.80100000000004</v>
      </c>
    </row>
    <row r="9410" spans="4:5" x14ac:dyDescent="0.25">
      <c r="D9410" s="31">
        <v>-819.57100000000003</v>
      </c>
      <c r="E9410" s="28">
        <v>521.77599999999995</v>
      </c>
    </row>
    <row r="9411" spans="4:5" x14ac:dyDescent="0.25">
      <c r="D9411" s="31">
        <v>-819.55499999999995</v>
      </c>
      <c r="E9411" s="28">
        <v>521.75</v>
      </c>
    </row>
    <row r="9412" spans="4:5" x14ac:dyDescent="0.25">
      <c r="D9412" s="31">
        <v>-819.53899999999999</v>
      </c>
      <c r="E9412" s="28">
        <v>521.72500000000002</v>
      </c>
    </row>
    <row r="9413" spans="4:5" x14ac:dyDescent="0.25">
      <c r="D9413" s="31">
        <v>-819.52300000000002</v>
      </c>
      <c r="E9413" s="28">
        <v>521.70000000000005</v>
      </c>
    </row>
    <row r="9414" spans="4:5" x14ac:dyDescent="0.25">
      <c r="D9414" s="31">
        <v>-819.50699999999995</v>
      </c>
      <c r="E9414" s="28">
        <v>521.67499999999995</v>
      </c>
    </row>
    <row r="9415" spans="4:5" x14ac:dyDescent="0.25">
      <c r="D9415" s="31">
        <v>-819.49099999999999</v>
      </c>
      <c r="E9415" s="28">
        <v>521.649</v>
      </c>
    </row>
    <row r="9416" spans="4:5" x14ac:dyDescent="0.25">
      <c r="D9416" s="31">
        <v>-819.47500000000002</v>
      </c>
      <c r="E9416" s="28">
        <v>521.62400000000002</v>
      </c>
    </row>
    <row r="9417" spans="4:5" x14ac:dyDescent="0.25">
      <c r="D9417" s="31">
        <v>-819.45899999999995</v>
      </c>
      <c r="E9417" s="28">
        <v>521.59799999999996</v>
      </c>
    </row>
    <row r="9418" spans="4:5" x14ac:dyDescent="0.25">
      <c r="D9418" s="31">
        <v>-819.44299999999998</v>
      </c>
      <c r="E9418" s="28">
        <v>521.57299999999998</v>
      </c>
    </row>
    <row r="9419" spans="4:5" x14ac:dyDescent="0.25">
      <c r="D9419" s="31">
        <v>-819.42700000000002</v>
      </c>
      <c r="E9419" s="28">
        <v>521.54700000000003</v>
      </c>
    </row>
    <row r="9420" spans="4:5" x14ac:dyDescent="0.25">
      <c r="D9420" s="31">
        <v>-819.41099999999994</v>
      </c>
      <c r="E9420" s="28">
        <v>521.52200000000005</v>
      </c>
    </row>
    <row r="9421" spans="4:5" x14ac:dyDescent="0.25">
      <c r="D9421" s="31">
        <v>-819.39499999999998</v>
      </c>
      <c r="E9421" s="28">
        <v>521.49599999999998</v>
      </c>
    </row>
    <row r="9422" spans="4:5" x14ac:dyDescent="0.25">
      <c r="D9422" s="31">
        <v>-819.37900000000002</v>
      </c>
      <c r="E9422" s="28">
        <v>521.471</v>
      </c>
    </row>
    <row r="9423" spans="4:5" x14ac:dyDescent="0.25">
      <c r="D9423" s="31">
        <v>-819.36300000000006</v>
      </c>
      <c r="E9423" s="28">
        <v>521.44500000000005</v>
      </c>
    </row>
    <row r="9424" spans="4:5" x14ac:dyDescent="0.25">
      <c r="D9424" s="31">
        <v>-819.34699999999998</v>
      </c>
      <c r="E9424" s="28">
        <v>521.41899999999998</v>
      </c>
    </row>
    <row r="9425" spans="4:5" x14ac:dyDescent="0.25">
      <c r="D9425" s="31">
        <v>-819.33100000000002</v>
      </c>
      <c r="E9425" s="28">
        <v>521.39400000000001</v>
      </c>
    </row>
    <row r="9426" spans="4:5" x14ac:dyDescent="0.25">
      <c r="D9426" s="31">
        <v>-819.31500000000005</v>
      </c>
      <c r="E9426" s="28">
        <v>521.36800000000005</v>
      </c>
    </row>
    <row r="9427" spans="4:5" x14ac:dyDescent="0.25">
      <c r="D9427" s="31">
        <v>-819.29899999999998</v>
      </c>
      <c r="E9427" s="28">
        <v>521.34199999999998</v>
      </c>
    </row>
    <row r="9428" spans="4:5" x14ac:dyDescent="0.25">
      <c r="D9428" s="31">
        <v>-819.28300000000002</v>
      </c>
      <c r="E9428" s="28">
        <v>521.31600000000003</v>
      </c>
    </row>
    <row r="9429" spans="4:5" x14ac:dyDescent="0.25">
      <c r="D9429" s="31">
        <v>-819.26700000000005</v>
      </c>
      <c r="E9429" s="28">
        <v>521.29</v>
      </c>
    </row>
    <row r="9430" spans="4:5" x14ac:dyDescent="0.25">
      <c r="D9430" s="31">
        <v>-819.25099999999998</v>
      </c>
      <c r="E9430" s="28">
        <v>521.26400000000001</v>
      </c>
    </row>
    <row r="9431" spans="4:5" x14ac:dyDescent="0.25">
      <c r="D9431" s="31">
        <v>-819.23500000000001</v>
      </c>
      <c r="E9431" s="28">
        <v>521.23800000000006</v>
      </c>
    </row>
    <row r="9432" spans="4:5" x14ac:dyDescent="0.25">
      <c r="D9432" s="31">
        <v>-819.21900000000005</v>
      </c>
      <c r="E9432" s="28">
        <v>521.21199999999999</v>
      </c>
    </row>
    <row r="9433" spans="4:5" x14ac:dyDescent="0.25">
      <c r="D9433" s="31">
        <v>-819.20299999999997</v>
      </c>
      <c r="E9433" s="28">
        <v>521.18600000000004</v>
      </c>
    </row>
    <row r="9434" spans="4:5" x14ac:dyDescent="0.25">
      <c r="D9434" s="31">
        <v>-819.18700000000001</v>
      </c>
      <c r="E9434" s="28">
        <v>521.16</v>
      </c>
    </row>
    <row r="9435" spans="4:5" x14ac:dyDescent="0.25">
      <c r="D9435" s="31">
        <v>-819.17100000000005</v>
      </c>
      <c r="E9435" s="28">
        <v>521.13400000000001</v>
      </c>
    </row>
    <row r="9436" spans="4:5" x14ac:dyDescent="0.25">
      <c r="D9436" s="31">
        <v>-819.15499999999997</v>
      </c>
      <c r="E9436" s="28">
        <v>521.10799999999995</v>
      </c>
    </row>
    <row r="9437" spans="4:5" x14ac:dyDescent="0.25">
      <c r="D9437" s="31">
        <v>-819.13900000000001</v>
      </c>
      <c r="E9437" s="28">
        <v>521.08199999999999</v>
      </c>
    </row>
    <row r="9438" spans="4:5" x14ac:dyDescent="0.25">
      <c r="D9438" s="31">
        <v>-819.12300000000005</v>
      </c>
      <c r="E9438" s="28">
        <v>521.05600000000004</v>
      </c>
    </row>
    <row r="9439" spans="4:5" x14ac:dyDescent="0.25">
      <c r="D9439" s="31">
        <v>-819.10699999999997</v>
      </c>
      <c r="E9439" s="28">
        <v>521.029</v>
      </c>
    </row>
    <row r="9440" spans="4:5" x14ac:dyDescent="0.25">
      <c r="D9440" s="31">
        <v>-819.09100000000001</v>
      </c>
      <c r="E9440" s="28">
        <v>521.00300000000004</v>
      </c>
    </row>
    <row r="9441" spans="4:5" x14ac:dyDescent="0.25">
      <c r="D9441" s="31">
        <v>-819.07500000000005</v>
      </c>
      <c r="E9441" s="28">
        <v>520.97699999999998</v>
      </c>
    </row>
    <row r="9442" spans="4:5" x14ac:dyDescent="0.25">
      <c r="D9442" s="31">
        <v>-819.05899999999997</v>
      </c>
      <c r="E9442" s="28">
        <v>520.95000000000005</v>
      </c>
    </row>
    <row r="9443" spans="4:5" x14ac:dyDescent="0.25">
      <c r="D9443" s="31">
        <v>-819.04300000000001</v>
      </c>
      <c r="E9443" s="28">
        <v>520.92399999999998</v>
      </c>
    </row>
    <row r="9444" spans="4:5" x14ac:dyDescent="0.25">
      <c r="D9444" s="31">
        <v>-819.02700000000004</v>
      </c>
      <c r="E9444" s="28">
        <v>520.89800000000002</v>
      </c>
    </row>
    <row r="9445" spans="4:5" x14ac:dyDescent="0.25">
      <c r="D9445" s="31">
        <v>-819.01099999999997</v>
      </c>
      <c r="E9445" s="28">
        <v>520.87099999999998</v>
      </c>
    </row>
    <row r="9446" spans="4:5" x14ac:dyDescent="0.25">
      <c r="D9446" s="31">
        <v>-818.995</v>
      </c>
      <c r="E9446" s="28">
        <v>520.84500000000003</v>
      </c>
    </row>
    <row r="9447" spans="4:5" x14ac:dyDescent="0.25">
      <c r="D9447" s="31">
        <v>-818.97900000000004</v>
      </c>
      <c r="E9447" s="28">
        <v>520.81799999999998</v>
      </c>
    </row>
    <row r="9448" spans="4:5" x14ac:dyDescent="0.25">
      <c r="D9448" s="31">
        <v>-818.96299999999997</v>
      </c>
      <c r="E9448" s="28">
        <v>520.79200000000003</v>
      </c>
    </row>
    <row r="9449" spans="4:5" x14ac:dyDescent="0.25">
      <c r="D9449" s="31">
        <v>-818.947</v>
      </c>
      <c r="E9449" s="28">
        <v>520.76499999999999</v>
      </c>
    </row>
    <row r="9450" spans="4:5" x14ac:dyDescent="0.25">
      <c r="D9450" s="31">
        <v>-818.93100000000004</v>
      </c>
      <c r="E9450" s="28">
        <v>520.73800000000006</v>
      </c>
    </row>
    <row r="9451" spans="4:5" x14ac:dyDescent="0.25">
      <c r="D9451" s="31">
        <v>-818.91499999999996</v>
      </c>
      <c r="E9451" s="28">
        <v>520.71100000000001</v>
      </c>
    </row>
    <row r="9452" spans="4:5" x14ac:dyDescent="0.25">
      <c r="D9452" s="31">
        <v>-818.899</v>
      </c>
      <c r="E9452" s="28">
        <v>520.68499999999995</v>
      </c>
    </row>
    <row r="9453" spans="4:5" x14ac:dyDescent="0.25">
      <c r="D9453" s="31">
        <v>-818.88300000000004</v>
      </c>
      <c r="E9453" s="28">
        <v>520.65800000000002</v>
      </c>
    </row>
    <row r="9454" spans="4:5" x14ac:dyDescent="0.25">
      <c r="D9454" s="31">
        <v>-818.86699999999996</v>
      </c>
      <c r="E9454" s="28">
        <v>520.63099999999997</v>
      </c>
    </row>
    <row r="9455" spans="4:5" x14ac:dyDescent="0.25">
      <c r="D9455" s="31">
        <v>-818.851</v>
      </c>
      <c r="E9455" s="28">
        <v>520.60400000000004</v>
      </c>
    </row>
    <row r="9456" spans="4:5" x14ac:dyDescent="0.25">
      <c r="D9456" s="31">
        <v>-818.83500000000004</v>
      </c>
      <c r="E9456" s="28">
        <v>520.577</v>
      </c>
    </row>
    <row r="9457" spans="4:5" x14ac:dyDescent="0.25">
      <c r="D9457" s="31">
        <v>-818.81899999999996</v>
      </c>
      <c r="E9457" s="28">
        <v>520.55100000000004</v>
      </c>
    </row>
    <row r="9458" spans="4:5" x14ac:dyDescent="0.25">
      <c r="D9458" s="31">
        <v>-818.803</v>
      </c>
      <c r="E9458" s="28">
        <v>520.524</v>
      </c>
    </row>
    <row r="9459" spans="4:5" x14ac:dyDescent="0.25">
      <c r="D9459" s="31">
        <v>-818.78700000000003</v>
      </c>
      <c r="E9459" s="28">
        <v>520.49699999999996</v>
      </c>
    </row>
    <row r="9460" spans="4:5" x14ac:dyDescent="0.25">
      <c r="D9460" s="31">
        <v>-818.77099999999996</v>
      </c>
      <c r="E9460" s="28">
        <v>520.47</v>
      </c>
    </row>
    <row r="9461" spans="4:5" x14ac:dyDescent="0.25">
      <c r="D9461" s="31">
        <v>-818.755</v>
      </c>
      <c r="E9461" s="28">
        <v>520.44299999999998</v>
      </c>
    </row>
    <row r="9462" spans="4:5" x14ac:dyDescent="0.25">
      <c r="D9462" s="31">
        <v>-818.73900000000003</v>
      </c>
      <c r="E9462" s="28">
        <v>520.41499999999996</v>
      </c>
    </row>
    <row r="9463" spans="4:5" x14ac:dyDescent="0.25">
      <c r="D9463" s="31">
        <v>-818.72299999999996</v>
      </c>
      <c r="E9463" s="28">
        <v>520.38800000000003</v>
      </c>
    </row>
    <row r="9464" spans="4:5" x14ac:dyDescent="0.25">
      <c r="D9464" s="31">
        <v>-818.70699999999999</v>
      </c>
      <c r="E9464" s="28">
        <v>520.36099999999999</v>
      </c>
    </row>
    <row r="9465" spans="4:5" x14ac:dyDescent="0.25">
      <c r="D9465" s="31">
        <v>-818.69100000000003</v>
      </c>
      <c r="E9465" s="28">
        <v>520.33399999999995</v>
      </c>
    </row>
    <row r="9466" spans="4:5" x14ac:dyDescent="0.25">
      <c r="D9466" s="31">
        <v>-818.67499999999995</v>
      </c>
      <c r="E9466" s="28">
        <v>520.30700000000002</v>
      </c>
    </row>
    <row r="9467" spans="4:5" x14ac:dyDescent="0.25">
      <c r="D9467" s="31">
        <v>-818.65899999999999</v>
      </c>
      <c r="E9467" s="28">
        <v>520.279</v>
      </c>
    </row>
    <row r="9468" spans="4:5" x14ac:dyDescent="0.25">
      <c r="D9468" s="31">
        <v>-818.64300000000003</v>
      </c>
      <c r="E9468" s="28">
        <v>520.25199999999995</v>
      </c>
    </row>
    <row r="9469" spans="4:5" x14ac:dyDescent="0.25">
      <c r="D9469" s="31">
        <v>-818.62699999999995</v>
      </c>
      <c r="E9469" s="28">
        <v>520.22500000000002</v>
      </c>
    </row>
    <row r="9470" spans="4:5" x14ac:dyDescent="0.25">
      <c r="D9470" s="31">
        <v>-818.61099999999999</v>
      </c>
      <c r="E9470" s="28">
        <v>520.197</v>
      </c>
    </row>
    <row r="9471" spans="4:5" x14ac:dyDescent="0.25">
      <c r="D9471" s="31">
        <v>-818.59500000000003</v>
      </c>
      <c r="E9471" s="28">
        <v>520.16999999999996</v>
      </c>
    </row>
    <row r="9472" spans="4:5" x14ac:dyDescent="0.25">
      <c r="D9472" s="31">
        <v>-818.57899999999995</v>
      </c>
      <c r="E9472" s="28">
        <v>520.14300000000003</v>
      </c>
    </row>
    <row r="9473" spans="4:5" x14ac:dyDescent="0.25">
      <c r="D9473" s="31">
        <v>-818.56299999999999</v>
      </c>
      <c r="E9473" s="28">
        <v>520.11500000000001</v>
      </c>
    </row>
    <row r="9474" spans="4:5" x14ac:dyDescent="0.25">
      <c r="D9474" s="31">
        <v>-818.54700000000003</v>
      </c>
      <c r="E9474" s="28">
        <v>520.08699999999999</v>
      </c>
    </row>
    <row r="9475" spans="4:5" x14ac:dyDescent="0.25">
      <c r="D9475" s="31">
        <v>-818.53099999999995</v>
      </c>
      <c r="E9475" s="28">
        <v>520.05999999999995</v>
      </c>
    </row>
    <row r="9476" spans="4:5" x14ac:dyDescent="0.25">
      <c r="D9476" s="31">
        <v>-818.51499999999999</v>
      </c>
      <c r="E9476" s="28">
        <v>520.03200000000004</v>
      </c>
    </row>
    <row r="9477" spans="4:5" x14ac:dyDescent="0.25">
      <c r="D9477" s="31">
        <v>-818.49900000000002</v>
      </c>
      <c r="E9477" s="28">
        <v>520.005</v>
      </c>
    </row>
    <row r="9478" spans="4:5" x14ac:dyDescent="0.25">
      <c r="D9478" s="31">
        <v>-818.48299999999995</v>
      </c>
      <c r="E9478" s="28">
        <v>519.97699999999998</v>
      </c>
    </row>
    <row r="9479" spans="4:5" x14ac:dyDescent="0.25">
      <c r="D9479" s="31">
        <v>-818.46699999999998</v>
      </c>
      <c r="E9479" s="28">
        <v>519.94899999999996</v>
      </c>
    </row>
    <row r="9480" spans="4:5" x14ac:dyDescent="0.25">
      <c r="D9480" s="31">
        <v>-818.45100000000002</v>
      </c>
      <c r="E9480" s="28">
        <v>519.92100000000005</v>
      </c>
    </row>
    <row r="9481" spans="4:5" x14ac:dyDescent="0.25">
      <c r="D9481" s="31">
        <v>-818.43499999999995</v>
      </c>
      <c r="E9481" s="28">
        <v>519.89400000000001</v>
      </c>
    </row>
    <row r="9482" spans="4:5" x14ac:dyDescent="0.25">
      <c r="D9482" s="31">
        <v>-818.41899999999998</v>
      </c>
      <c r="E9482" s="28">
        <v>519.86599999999999</v>
      </c>
    </row>
    <row r="9483" spans="4:5" x14ac:dyDescent="0.25">
      <c r="D9483" s="31">
        <v>-818.40300000000002</v>
      </c>
      <c r="E9483" s="28">
        <v>519.83799999999997</v>
      </c>
    </row>
    <row r="9484" spans="4:5" x14ac:dyDescent="0.25">
      <c r="D9484" s="31">
        <v>-818.38699999999994</v>
      </c>
      <c r="E9484" s="28">
        <v>519.80999999999995</v>
      </c>
    </row>
    <row r="9485" spans="4:5" x14ac:dyDescent="0.25">
      <c r="D9485" s="31">
        <v>-818.37099999999998</v>
      </c>
      <c r="E9485" s="28">
        <v>519.78200000000004</v>
      </c>
    </row>
    <row r="9486" spans="4:5" x14ac:dyDescent="0.25">
      <c r="D9486" s="31">
        <v>-818.35500000000002</v>
      </c>
      <c r="E9486" s="28">
        <v>519.75400000000002</v>
      </c>
    </row>
    <row r="9487" spans="4:5" x14ac:dyDescent="0.25">
      <c r="D9487" s="31">
        <v>-818.33900000000006</v>
      </c>
      <c r="E9487" s="28">
        <v>519.726</v>
      </c>
    </row>
    <row r="9488" spans="4:5" x14ac:dyDescent="0.25">
      <c r="D9488" s="31">
        <v>-818.32299999999998</v>
      </c>
      <c r="E9488" s="28">
        <v>519.69799999999998</v>
      </c>
    </row>
    <row r="9489" spans="4:5" x14ac:dyDescent="0.25">
      <c r="D9489" s="31">
        <v>-818.30700000000002</v>
      </c>
      <c r="E9489" s="28">
        <v>519.66999999999996</v>
      </c>
    </row>
    <row r="9490" spans="4:5" x14ac:dyDescent="0.25">
      <c r="D9490" s="31">
        <v>-818.29100000000005</v>
      </c>
      <c r="E9490" s="28">
        <v>519.64200000000005</v>
      </c>
    </row>
    <row r="9491" spans="4:5" x14ac:dyDescent="0.25">
      <c r="D9491" s="31">
        <v>-818.27499999999998</v>
      </c>
      <c r="E9491" s="28">
        <v>519.61400000000003</v>
      </c>
    </row>
    <row r="9492" spans="4:5" x14ac:dyDescent="0.25">
      <c r="D9492" s="31">
        <v>-818.25900000000001</v>
      </c>
      <c r="E9492" s="28">
        <v>519.58500000000004</v>
      </c>
    </row>
    <row r="9493" spans="4:5" x14ac:dyDescent="0.25">
      <c r="D9493" s="31">
        <v>-818.24300000000005</v>
      </c>
      <c r="E9493" s="28">
        <v>519.55700000000002</v>
      </c>
    </row>
    <row r="9494" spans="4:5" x14ac:dyDescent="0.25">
      <c r="D9494" s="31">
        <v>-818.22699999999998</v>
      </c>
      <c r="E9494" s="28">
        <v>519.529</v>
      </c>
    </row>
    <row r="9495" spans="4:5" x14ac:dyDescent="0.25">
      <c r="D9495" s="31">
        <v>-818.21100000000001</v>
      </c>
      <c r="E9495" s="28">
        <v>519.50099999999998</v>
      </c>
    </row>
    <row r="9496" spans="4:5" x14ac:dyDescent="0.25">
      <c r="D9496" s="31">
        <v>-818.19500000000005</v>
      </c>
      <c r="E9496" s="28">
        <v>519.47199999999998</v>
      </c>
    </row>
    <row r="9497" spans="4:5" x14ac:dyDescent="0.25">
      <c r="D9497" s="31">
        <v>-818.17899999999997</v>
      </c>
      <c r="E9497" s="28">
        <v>519.44399999999996</v>
      </c>
    </row>
    <row r="9498" spans="4:5" x14ac:dyDescent="0.25">
      <c r="D9498" s="31">
        <v>-818.16300000000001</v>
      </c>
      <c r="E9498" s="28">
        <v>519.41499999999996</v>
      </c>
    </row>
    <row r="9499" spans="4:5" x14ac:dyDescent="0.25">
      <c r="D9499" s="31">
        <v>-818.14700000000005</v>
      </c>
      <c r="E9499" s="28">
        <v>519.38699999999994</v>
      </c>
    </row>
    <row r="9500" spans="4:5" x14ac:dyDescent="0.25">
      <c r="D9500" s="31">
        <v>-818.13099999999997</v>
      </c>
      <c r="E9500" s="28">
        <v>519.35900000000004</v>
      </c>
    </row>
    <row r="9501" spans="4:5" x14ac:dyDescent="0.25">
      <c r="D9501" s="31">
        <v>-818.11500000000001</v>
      </c>
      <c r="E9501" s="28">
        <v>519.33000000000004</v>
      </c>
    </row>
    <row r="9502" spans="4:5" x14ac:dyDescent="0.25">
      <c r="D9502" s="31">
        <v>-818.09900000000005</v>
      </c>
      <c r="E9502" s="28">
        <v>519.30100000000004</v>
      </c>
    </row>
    <row r="9503" spans="4:5" x14ac:dyDescent="0.25">
      <c r="D9503" s="31">
        <v>-818.08299999999997</v>
      </c>
      <c r="E9503" s="28">
        <v>519.27300000000002</v>
      </c>
    </row>
    <row r="9504" spans="4:5" x14ac:dyDescent="0.25">
      <c r="D9504" s="31">
        <v>-818.06799999999998</v>
      </c>
      <c r="E9504" s="28">
        <v>519.24400000000003</v>
      </c>
    </row>
    <row r="9505" spans="4:5" x14ac:dyDescent="0.25">
      <c r="D9505" s="31">
        <v>-818.05200000000002</v>
      </c>
      <c r="E9505" s="28">
        <v>519.21600000000001</v>
      </c>
    </row>
    <row r="9506" spans="4:5" x14ac:dyDescent="0.25">
      <c r="D9506" s="31">
        <v>-818.03599999999994</v>
      </c>
      <c r="E9506" s="28">
        <v>519.18700000000001</v>
      </c>
    </row>
    <row r="9507" spans="4:5" x14ac:dyDescent="0.25">
      <c r="D9507" s="31">
        <v>-818.02</v>
      </c>
      <c r="E9507" s="28">
        <v>519.15800000000002</v>
      </c>
    </row>
    <row r="9508" spans="4:5" x14ac:dyDescent="0.25">
      <c r="D9508" s="31">
        <v>-818.00400000000002</v>
      </c>
      <c r="E9508" s="28">
        <v>519.12900000000002</v>
      </c>
    </row>
    <row r="9509" spans="4:5" x14ac:dyDescent="0.25">
      <c r="D9509" s="31">
        <v>-817.98800000000006</v>
      </c>
      <c r="E9509" s="28">
        <v>519.1</v>
      </c>
    </row>
    <row r="9510" spans="4:5" x14ac:dyDescent="0.25">
      <c r="D9510" s="31">
        <v>-817.97199999999998</v>
      </c>
      <c r="E9510" s="28">
        <v>519.072</v>
      </c>
    </row>
    <row r="9511" spans="4:5" x14ac:dyDescent="0.25">
      <c r="D9511" s="31">
        <v>-817.95600000000002</v>
      </c>
      <c r="E9511" s="28">
        <v>519.04300000000001</v>
      </c>
    </row>
    <row r="9512" spans="4:5" x14ac:dyDescent="0.25">
      <c r="D9512" s="31">
        <v>-817.94</v>
      </c>
      <c r="E9512" s="28">
        <v>519.01400000000001</v>
      </c>
    </row>
    <row r="9513" spans="4:5" x14ac:dyDescent="0.25">
      <c r="D9513" s="31">
        <v>-817.92399999999998</v>
      </c>
      <c r="E9513" s="28">
        <v>518.98500000000001</v>
      </c>
    </row>
    <row r="9514" spans="4:5" x14ac:dyDescent="0.25">
      <c r="D9514" s="31">
        <v>-817.90800000000002</v>
      </c>
      <c r="E9514" s="28">
        <v>518.95600000000002</v>
      </c>
    </row>
    <row r="9515" spans="4:5" x14ac:dyDescent="0.25">
      <c r="D9515" s="31">
        <v>-817.89200000000005</v>
      </c>
      <c r="E9515" s="28">
        <v>518.92700000000002</v>
      </c>
    </row>
    <row r="9516" spans="4:5" x14ac:dyDescent="0.25">
      <c r="D9516" s="31">
        <v>-817.87599999999998</v>
      </c>
      <c r="E9516" s="28">
        <v>518.89800000000002</v>
      </c>
    </row>
    <row r="9517" spans="4:5" x14ac:dyDescent="0.25">
      <c r="D9517" s="31">
        <v>-817.86</v>
      </c>
      <c r="E9517" s="28">
        <v>518.86900000000003</v>
      </c>
    </row>
    <row r="9518" spans="4:5" x14ac:dyDescent="0.25">
      <c r="D9518" s="31">
        <v>-817.84400000000005</v>
      </c>
      <c r="E9518" s="28">
        <v>518.83900000000006</v>
      </c>
    </row>
    <row r="9519" spans="4:5" x14ac:dyDescent="0.25">
      <c r="D9519" s="31">
        <v>-817.82799999999997</v>
      </c>
      <c r="E9519" s="28">
        <v>518.80999999999995</v>
      </c>
    </row>
    <row r="9520" spans="4:5" x14ac:dyDescent="0.25">
      <c r="D9520" s="31">
        <v>-817.81200000000001</v>
      </c>
      <c r="E9520" s="28">
        <v>518.78099999999995</v>
      </c>
    </row>
    <row r="9521" spans="4:5" x14ac:dyDescent="0.25">
      <c r="D9521" s="31">
        <v>-817.79600000000005</v>
      </c>
      <c r="E9521" s="28">
        <v>518.75199999999995</v>
      </c>
    </row>
    <row r="9522" spans="4:5" x14ac:dyDescent="0.25">
      <c r="D9522" s="31">
        <v>-817.78</v>
      </c>
      <c r="E9522" s="28">
        <v>518.72199999999998</v>
      </c>
    </row>
    <row r="9523" spans="4:5" x14ac:dyDescent="0.25">
      <c r="D9523" s="31">
        <v>-817.76400000000001</v>
      </c>
      <c r="E9523" s="28">
        <v>518.69299999999998</v>
      </c>
    </row>
    <row r="9524" spans="4:5" x14ac:dyDescent="0.25">
      <c r="D9524" s="31">
        <v>-817.74800000000005</v>
      </c>
      <c r="E9524" s="28">
        <v>518.66399999999999</v>
      </c>
    </row>
    <row r="9525" spans="4:5" x14ac:dyDescent="0.25">
      <c r="D9525" s="31">
        <v>-817.73199999999997</v>
      </c>
      <c r="E9525" s="28">
        <v>518.63400000000001</v>
      </c>
    </row>
    <row r="9526" spans="4:5" x14ac:dyDescent="0.25">
      <c r="D9526" s="31">
        <v>-817.71600000000001</v>
      </c>
      <c r="E9526" s="28">
        <v>518.60500000000002</v>
      </c>
    </row>
    <row r="9527" spans="4:5" x14ac:dyDescent="0.25">
      <c r="D9527" s="31">
        <v>-817.7</v>
      </c>
      <c r="E9527" s="28">
        <v>518.57500000000005</v>
      </c>
    </row>
    <row r="9528" spans="4:5" x14ac:dyDescent="0.25">
      <c r="D9528" s="31">
        <v>-817.68399999999997</v>
      </c>
      <c r="E9528" s="28">
        <v>518.54600000000005</v>
      </c>
    </row>
    <row r="9529" spans="4:5" x14ac:dyDescent="0.25">
      <c r="D9529" s="31">
        <v>-817.66800000000001</v>
      </c>
      <c r="E9529" s="28">
        <v>518.51599999999996</v>
      </c>
    </row>
    <row r="9530" spans="4:5" x14ac:dyDescent="0.25">
      <c r="D9530" s="31">
        <v>-817.65200000000004</v>
      </c>
      <c r="E9530" s="28">
        <v>518.48599999999999</v>
      </c>
    </row>
    <row r="9531" spans="4:5" x14ac:dyDescent="0.25">
      <c r="D9531" s="31">
        <v>-817.63599999999997</v>
      </c>
      <c r="E9531" s="28">
        <v>518.45699999999999</v>
      </c>
    </row>
    <row r="9532" spans="4:5" x14ac:dyDescent="0.25">
      <c r="D9532" s="31">
        <v>-817.62</v>
      </c>
      <c r="E9532" s="28">
        <v>518.42700000000002</v>
      </c>
    </row>
    <row r="9533" spans="4:5" x14ac:dyDescent="0.25">
      <c r="D9533" s="31">
        <v>-817.60400000000004</v>
      </c>
      <c r="E9533" s="28">
        <v>518.39700000000005</v>
      </c>
    </row>
    <row r="9534" spans="4:5" x14ac:dyDescent="0.25">
      <c r="D9534" s="31">
        <v>-817.58799999999997</v>
      </c>
      <c r="E9534" s="28">
        <v>518.36800000000005</v>
      </c>
    </row>
    <row r="9535" spans="4:5" x14ac:dyDescent="0.25">
      <c r="D9535" s="31">
        <v>-817.572</v>
      </c>
      <c r="E9535" s="28">
        <v>518.33799999999997</v>
      </c>
    </row>
    <row r="9536" spans="4:5" x14ac:dyDescent="0.25">
      <c r="D9536" s="31">
        <v>-817.55600000000004</v>
      </c>
      <c r="E9536" s="28">
        <v>518.30799999999999</v>
      </c>
    </row>
    <row r="9537" spans="4:5" x14ac:dyDescent="0.25">
      <c r="D9537" s="31">
        <v>-817.54</v>
      </c>
      <c r="E9537" s="28">
        <v>518.27800000000002</v>
      </c>
    </row>
    <row r="9538" spans="4:5" x14ac:dyDescent="0.25">
      <c r="D9538" s="31">
        <v>-817.524</v>
      </c>
      <c r="E9538" s="28">
        <v>518.24800000000005</v>
      </c>
    </row>
    <row r="9539" spans="4:5" x14ac:dyDescent="0.25">
      <c r="D9539" s="31">
        <v>-817.50800000000004</v>
      </c>
      <c r="E9539" s="28">
        <v>518.21799999999996</v>
      </c>
    </row>
    <row r="9540" spans="4:5" x14ac:dyDescent="0.25">
      <c r="D9540" s="31">
        <v>-817.49199999999996</v>
      </c>
      <c r="E9540" s="28">
        <v>518.18799999999999</v>
      </c>
    </row>
    <row r="9541" spans="4:5" x14ac:dyDescent="0.25">
      <c r="D9541" s="31">
        <v>-817.476</v>
      </c>
      <c r="E9541" s="28">
        <v>518.15800000000002</v>
      </c>
    </row>
    <row r="9542" spans="4:5" x14ac:dyDescent="0.25">
      <c r="D9542" s="31">
        <v>-817.46</v>
      </c>
      <c r="E9542" s="28">
        <v>518.12800000000004</v>
      </c>
    </row>
    <row r="9543" spans="4:5" x14ac:dyDescent="0.25">
      <c r="D9543" s="31">
        <v>-817.44399999999996</v>
      </c>
      <c r="E9543" s="28">
        <v>518.09799999999996</v>
      </c>
    </row>
    <row r="9544" spans="4:5" x14ac:dyDescent="0.25">
      <c r="D9544" s="31">
        <v>-817.428</v>
      </c>
      <c r="E9544" s="28">
        <v>518.06799999999998</v>
      </c>
    </row>
    <row r="9545" spans="4:5" x14ac:dyDescent="0.25">
      <c r="D9545" s="31">
        <v>-817.41200000000003</v>
      </c>
      <c r="E9545" s="28">
        <v>518.03800000000001</v>
      </c>
    </row>
    <row r="9546" spans="4:5" x14ac:dyDescent="0.25">
      <c r="D9546" s="31">
        <v>-817.39599999999996</v>
      </c>
      <c r="E9546" s="28">
        <v>518.00800000000004</v>
      </c>
    </row>
    <row r="9547" spans="4:5" x14ac:dyDescent="0.25">
      <c r="D9547" s="31">
        <v>-817.38</v>
      </c>
      <c r="E9547" s="28">
        <v>517.97799999999995</v>
      </c>
    </row>
    <row r="9548" spans="4:5" x14ac:dyDescent="0.25">
      <c r="D9548" s="31">
        <v>-817.36400000000003</v>
      </c>
      <c r="E9548" s="28">
        <v>517.947</v>
      </c>
    </row>
    <row r="9549" spans="4:5" x14ac:dyDescent="0.25">
      <c r="D9549" s="31">
        <v>-817.34799999999996</v>
      </c>
      <c r="E9549" s="28">
        <v>517.91700000000003</v>
      </c>
    </row>
    <row r="9550" spans="4:5" x14ac:dyDescent="0.25">
      <c r="D9550" s="31">
        <v>-817.33199999999999</v>
      </c>
      <c r="E9550" s="28">
        <v>517.88699999999994</v>
      </c>
    </row>
    <row r="9551" spans="4:5" x14ac:dyDescent="0.25">
      <c r="D9551" s="31">
        <v>-817.31600000000003</v>
      </c>
      <c r="E9551" s="28">
        <v>517.85599999999999</v>
      </c>
    </row>
    <row r="9552" spans="4:5" x14ac:dyDescent="0.25">
      <c r="D9552" s="31">
        <v>-817.3</v>
      </c>
      <c r="E9552" s="28">
        <v>517.82600000000002</v>
      </c>
    </row>
    <row r="9553" spans="4:5" x14ac:dyDescent="0.25">
      <c r="D9553" s="31">
        <v>-817.28399999999999</v>
      </c>
      <c r="E9553" s="28">
        <v>517.79499999999996</v>
      </c>
    </row>
    <row r="9554" spans="4:5" x14ac:dyDescent="0.25">
      <c r="D9554" s="31">
        <v>-817.26800000000003</v>
      </c>
      <c r="E9554" s="28">
        <v>517.76499999999999</v>
      </c>
    </row>
    <row r="9555" spans="4:5" x14ac:dyDescent="0.25">
      <c r="D9555" s="31">
        <v>-817.25199999999995</v>
      </c>
      <c r="E9555" s="28">
        <v>517.73400000000004</v>
      </c>
    </row>
    <row r="9556" spans="4:5" x14ac:dyDescent="0.25">
      <c r="D9556" s="31">
        <v>-817.23599999999999</v>
      </c>
      <c r="E9556" s="28">
        <v>517.70399999999995</v>
      </c>
    </row>
    <row r="9557" spans="4:5" x14ac:dyDescent="0.25">
      <c r="D9557" s="31">
        <v>-817.22</v>
      </c>
      <c r="E9557" s="28">
        <v>517.673</v>
      </c>
    </row>
    <row r="9558" spans="4:5" x14ac:dyDescent="0.25">
      <c r="D9558" s="31">
        <v>-817.20399999999995</v>
      </c>
      <c r="E9558" s="28">
        <v>517.64300000000003</v>
      </c>
    </row>
    <row r="9559" spans="4:5" x14ac:dyDescent="0.25">
      <c r="D9559" s="31">
        <v>-817.18799999999999</v>
      </c>
      <c r="E9559" s="28">
        <v>517.61199999999997</v>
      </c>
    </row>
    <row r="9560" spans="4:5" x14ac:dyDescent="0.25">
      <c r="D9560" s="31">
        <v>-817.17200000000003</v>
      </c>
      <c r="E9560" s="28">
        <v>517.58100000000002</v>
      </c>
    </row>
    <row r="9561" spans="4:5" x14ac:dyDescent="0.25">
      <c r="D9561" s="31">
        <v>-817.15599999999995</v>
      </c>
      <c r="E9561" s="28">
        <v>517.54999999999995</v>
      </c>
    </row>
    <row r="9562" spans="4:5" x14ac:dyDescent="0.25">
      <c r="D9562" s="31">
        <v>-817.14</v>
      </c>
      <c r="E9562" s="28">
        <v>517.52</v>
      </c>
    </row>
    <row r="9563" spans="4:5" x14ac:dyDescent="0.25">
      <c r="D9563" s="31">
        <v>-817.12400000000002</v>
      </c>
      <c r="E9563" s="28">
        <v>517.48900000000003</v>
      </c>
    </row>
    <row r="9564" spans="4:5" x14ac:dyDescent="0.25">
      <c r="D9564" s="31">
        <v>-817.10799999999995</v>
      </c>
      <c r="E9564" s="28">
        <v>517.45799999999997</v>
      </c>
    </row>
    <row r="9565" spans="4:5" x14ac:dyDescent="0.25">
      <c r="D9565" s="31">
        <v>-817.09199999999998</v>
      </c>
      <c r="E9565" s="28">
        <v>517.42700000000002</v>
      </c>
    </row>
    <row r="9566" spans="4:5" x14ac:dyDescent="0.25">
      <c r="D9566" s="31">
        <v>-817.07600000000002</v>
      </c>
      <c r="E9566" s="28">
        <v>517.39599999999996</v>
      </c>
    </row>
    <row r="9567" spans="4:5" x14ac:dyDescent="0.25">
      <c r="D9567" s="31">
        <v>-817.06</v>
      </c>
      <c r="E9567" s="28">
        <v>517.36500000000001</v>
      </c>
    </row>
    <row r="9568" spans="4:5" x14ac:dyDescent="0.25">
      <c r="D9568" s="31">
        <v>-817.04399999999998</v>
      </c>
      <c r="E9568" s="28">
        <v>517.33399999999995</v>
      </c>
    </row>
    <row r="9569" spans="4:5" x14ac:dyDescent="0.25">
      <c r="D9569" s="31">
        <v>-817.02800000000002</v>
      </c>
      <c r="E9569" s="28">
        <v>517.303</v>
      </c>
    </row>
    <row r="9570" spans="4:5" x14ac:dyDescent="0.25">
      <c r="D9570" s="31">
        <v>-817.01199999999994</v>
      </c>
      <c r="E9570" s="28">
        <v>517.27200000000005</v>
      </c>
    </row>
    <row r="9571" spans="4:5" x14ac:dyDescent="0.25">
      <c r="D9571" s="31">
        <v>-816.99599999999998</v>
      </c>
      <c r="E9571" s="28">
        <v>517.24099999999999</v>
      </c>
    </row>
    <row r="9572" spans="4:5" x14ac:dyDescent="0.25">
      <c r="D9572" s="31">
        <v>-816.98</v>
      </c>
      <c r="E9572" s="28">
        <v>517.21</v>
      </c>
    </row>
    <row r="9573" spans="4:5" x14ac:dyDescent="0.25">
      <c r="D9573" s="31">
        <v>-816.96400000000006</v>
      </c>
      <c r="E9573" s="28">
        <v>517.178</v>
      </c>
    </row>
    <row r="9574" spans="4:5" x14ac:dyDescent="0.25">
      <c r="D9574" s="31">
        <v>-816.94799999999998</v>
      </c>
      <c r="E9574" s="28">
        <v>517.14700000000005</v>
      </c>
    </row>
    <row r="9575" spans="4:5" x14ac:dyDescent="0.25">
      <c r="D9575" s="31">
        <v>-816.93200000000002</v>
      </c>
      <c r="E9575" s="28">
        <v>517.11599999999999</v>
      </c>
    </row>
    <row r="9576" spans="4:5" x14ac:dyDescent="0.25">
      <c r="D9576" s="31">
        <v>-816.91600000000005</v>
      </c>
      <c r="E9576" s="28">
        <v>517.08500000000004</v>
      </c>
    </row>
    <row r="9577" spans="4:5" x14ac:dyDescent="0.25">
      <c r="D9577" s="31">
        <v>-816.9</v>
      </c>
      <c r="E9577" s="28">
        <v>517.053</v>
      </c>
    </row>
    <row r="9578" spans="4:5" x14ac:dyDescent="0.25">
      <c r="D9578" s="31">
        <v>-816.88400000000001</v>
      </c>
      <c r="E9578" s="28">
        <v>517.02200000000005</v>
      </c>
    </row>
    <row r="9579" spans="4:5" x14ac:dyDescent="0.25">
      <c r="D9579" s="31">
        <v>-816.86800000000005</v>
      </c>
      <c r="E9579" s="28">
        <v>516.99</v>
      </c>
    </row>
    <row r="9580" spans="4:5" x14ac:dyDescent="0.25">
      <c r="D9580" s="31">
        <v>-816.85199999999998</v>
      </c>
      <c r="E9580" s="28">
        <v>516.95899999999995</v>
      </c>
    </row>
    <row r="9581" spans="4:5" x14ac:dyDescent="0.25">
      <c r="D9581" s="31">
        <v>-816.83600000000001</v>
      </c>
      <c r="E9581" s="28">
        <v>516.92700000000002</v>
      </c>
    </row>
    <row r="9582" spans="4:5" x14ac:dyDescent="0.25">
      <c r="D9582" s="31">
        <v>-816.82</v>
      </c>
      <c r="E9582" s="28">
        <v>516.89599999999996</v>
      </c>
    </row>
    <row r="9583" spans="4:5" x14ac:dyDescent="0.25">
      <c r="D9583" s="31">
        <v>-816.80399999999997</v>
      </c>
      <c r="E9583" s="28">
        <v>516.86400000000003</v>
      </c>
    </row>
    <row r="9584" spans="4:5" x14ac:dyDescent="0.25">
      <c r="D9584" s="31">
        <v>-816.78800000000001</v>
      </c>
      <c r="E9584" s="28">
        <v>516.83299999999997</v>
      </c>
    </row>
    <row r="9585" spans="4:5" x14ac:dyDescent="0.25">
      <c r="D9585" s="31">
        <v>-816.77200000000005</v>
      </c>
      <c r="E9585" s="28">
        <v>516.80100000000004</v>
      </c>
    </row>
    <row r="9586" spans="4:5" x14ac:dyDescent="0.25">
      <c r="D9586" s="31">
        <v>-816.75599999999997</v>
      </c>
      <c r="E9586" s="28">
        <v>516.76900000000001</v>
      </c>
    </row>
    <row r="9587" spans="4:5" x14ac:dyDescent="0.25">
      <c r="D9587" s="31">
        <v>-816.74</v>
      </c>
      <c r="E9587" s="28">
        <v>516.73800000000006</v>
      </c>
    </row>
    <row r="9588" spans="4:5" x14ac:dyDescent="0.25">
      <c r="D9588" s="31">
        <v>-816.72400000000005</v>
      </c>
      <c r="E9588" s="28">
        <v>516.70600000000002</v>
      </c>
    </row>
    <row r="9589" spans="4:5" x14ac:dyDescent="0.25">
      <c r="D9589" s="31">
        <v>-816.70799999999997</v>
      </c>
      <c r="E9589" s="28">
        <v>516.67399999999998</v>
      </c>
    </row>
    <row r="9590" spans="4:5" x14ac:dyDescent="0.25">
      <c r="D9590" s="31">
        <v>-816.69200000000001</v>
      </c>
      <c r="E9590" s="28">
        <v>516.64200000000005</v>
      </c>
    </row>
    <row r="9591" spans="4:5" x14ac:dyDescent="0.25">
      <c r="D9591" s="31">
        <v>-816.67600000000004</v>
      </c>
      <c r="E9591" s="28">
        <v>516.61</v>
      </c>
    </row>
    <row r="9592" spans="4:5" x14ac:dyDescent="0.25">
      <c r="D9592" s="31">
        <v>-816.66</v>
      </c>
      <c r="E9592" s="28">
        <v>516.57799999999997</v>
      </c>
    </row>
    <row r="9593" spans="4:5" x14ac:dyDescent="0.25">
      <c r="D9593" s="31">
        <v>-816.64400000000001</v>
      </c>
      <c r="E9593" s="28">
        <v>516.54700000000003</v>
      </c>
    </row>
    <row r="9594" spans="4:5" x14ac:dyDescent="0.25">
      <c r="D9594" s="31">
        <v>-816.62800000000004</v>
      </c>
      <c r="E9594" s="28">
        <v>516.51499999999999</v>
      </c>
    </row>
    <row r="9595" spans="4:5" x14ac:dyDescent="0.25">
      <c r="D9595" s="31">
        <v>-816.61199999999997</v>
      </c>
      <c r="E9595" s="28">
        <v>516.48299999999995</v>
      </c>
    </row>
    <row r="9596" spans="4:5" x14ac:dyDescent="0.25">
      <c r="D9596" s="31">
        <v>-816.596</v>
      </c>
      <c r="E9596" s="28">
        <v>516.45100000000002</v>
      </c>
    </row>
    <row r="9597" spans="4:5" x14ac:dyDescent="0.25">
      <c r="D9597" s="31">
        <v>-816.58</v>
      </c>
      <c r="E9597" s="28">
        <v>516.41800000000001</v>
      </c>
    </row>
    <row r="9598" spans="4:5" x14ac:dyDescent="0.25">
      <c r="D9598" s="31">
        <v>-816.56399999999996</v>
      </c>
      <c r="E9598" s="28">
        <v>516.38599999999997</v>
      </c>
    </row>
    <row r="9599" spans="4:5" x14ac:dyDescent="0.25">
      <c r="D9599" s="31">
        <v>-816.548</v>
      </c>
      <c r="E9599" s="28">
        <v>516.35400000000004</v>
      </c>
    </row>
    <row r="9600" spans="4:5" x14ac:dyDescent="0.25">
      <c r="D9600" s="31">
        <v>-816.53200000000004</v>
      </c>
      <c r="E9600" s="28">
        <v>516.322</v>
      </c>
    </row>
    <row r="9601" spans="4:5" x14ac:dyDescent="0.25">
      <c r="D9601" s="31">
        <v>-816.51599999999996</v>
      </c>
      <c r="E9601" s="28">
        <v>516.29</v>
      </c>
    </row>
    <row r="9602" spans="4:5" x14ac:dyDescent="0.25">
      <c r="D9602" s="31">
        <v>-816.5</v>
      </c>
      <c r="E9602" s="28">
        <v>516.25699999999995</v>
      </c>
    </row>
    <row r="9603" spans="4:5" x14ac:dyDescent="0.25">
      <c r="D9603" s="31">
        <v>-816.48400000000004</v>
      </c>
      <c r="E9603" s="28">
        <v>516.22500000000002</v>
      </c>
    </row>
    <row r="9604" spans="4:5" x14ac:dyDescent="0.25">
      <c r="D9604" s="31">
        <v>-816.46799999999996</v>
      </c>
      <c r="E9604" s="28">
        <v>516.19299999999998</v>
      </c>
    </row>
    <row r="9605" spans="4:5" x14ac:dyDescent="0.25">
      <c r="D9605" s="31">
        <v>-816.452</v>
      </c>
      <c r="E9605" s="28">
        <v>516.16</v>
      </c>
    </row>
    <row r="9606" spans="4:5" x14ac:dyDescent="0.25">
      <c r="D9606" s="31">
        <v>-816.43600000000004</v>
      </c>
      <c r="E9606" s="28">
        <v>516.12800000000004</v>
      </c>
    </row>
    <row r="9607" spans="4:5" x14ac:dyDescent="0.25">
      <c r="D9607" s="31">
        <v>-816.42</v>
      </c>
      <c r="E9607" s="28">
        <v>516.09500000000003</v>
      </c>
    </row>
    <row r="9608" spans="4:5" x14ac:dyDescent="0.25">
      <c r="D9608" s="31">
        <v>-816.404</v>
      </c>
      <c r="E9608" s="28">
        <v>516.06299999999999</v>
      </c>
    </row>
    <row r="9609" spans="4:5" x14ac:dyDescent="0.25">
      <c r="D9609" s="31">
        <v>-816.38800000000003</v>
      </c>
      <c r="E9609" s="28">
        <v>516.03</v>
      </c>
    </row>
    <row r="9610" spans="4:5" x14ac:dyDescent="0.25">
      <c r="D9610" s="31">
        <v>-816.37199999999996</v>
      </c>
      <c r="E9610" s="28">
        <v>515.99800000000005</v>
      </c>
    </row>
    <row r="9611" spans="4:5" x14ac:dyDescent="0.25">
      <c r="D9611" s="31">
        <v>-816.35599999999999</v>
      </c>
      <c r="E9611" s="28">
        <v>515.96500000000003</v>
      </c>
    </row>
    <row r="9612" spans="4:5" x14ac:dyDescent="0.25">
      <c r="D9612" s="31">
        <v>-816.34</v>
      </c>
      <c r="E9612" s="28">
        <v>515.93200000000002</v>
      </c>
    </row>
    <row r="9613" spans="4:5" x14ac:dyDescent="0.25">
      <c r="D9613" s="31">
        <v>-816.32399999999996</v>
      </c>
      <c r="E9613" s="28">
        <v>515.9</v>
      </c>
    </row>
    <row r="9614" spans="4:5" x14ac:dyDescent="0.25">
      <c r="D9614" s="31">
        <v>-816.30799999999999</v>
      </c>
      <c r="E9614" s="28">
        <v>515.86699999999996</v>
      </c>
    </row>
    <row r="9615" spans="4:5" x14ac:dyDescent="0.25">
      <c r="D9615" s="31">
        <v>-816.29200000000003</v>
      </c>
      <c r="E9615" s="28">
        <v>515.83399999999995</v>
      </c>
    </row>
    <row r="9616" spans="4:5" x14ac:dyDescent="0.25">
      <c r="D9616" s="31">
        <v>-816.27599999999995</v>
      </c>
      <c r="E9616" s="28">
        <v>515.80100000000004</v>
      </c>
    </row>
    <row r="9617" spans="4:5" x14ac:dyDescent="0.25">
      <c r="D9617" s="31">
        <v>-816.26</v>
      </c>
      <c r="E9617" s="28">
        <v>515.76900000000001</v>
      </c>
    </row>
    <row r="9618" spans="4:5" x14ac:dyDescent="0.25">
      <c r="D9618" s="31">
        <v>-816.245</v>
      </c>
      <c r="E9618" s="28">
        <v>515.73599999999999</v>
      </c>
    </row>
    <row r="9619" spans="4:5" x14ac:dyDescent="0.25">
      <c r="D9619" s="31">
        <v>-816.22900000000004</v>
      </c>
      <c r="E9619" s="28">
        <v>515.70299999999997</v>
      </c>
    </row>
    <row r="9620" spans="4:5" x14ac:dyDescent="0.25">
      <c r="D9620" s="31">
        <v>-816.21299999999997</v>
      </c>
      <c r="E9620" s="28">
        <v>515.66999999999996</v>
      </c>
    </row>
    <row r="9621" spans="4:5" x14ac:dyDescent="0.25">
      <c r="D9621" s="31">
        <v>-816.197</v>
      </c>
      <c r="E9621" s="28">
        <v>515.63699999999994</v>
      </c>
    </row>
    <row r="9622" spans="4:5" x14ac:dyDescent="0.25">
      <c r="D9622" s="31">
        <v>-816.18100000000004</v>
      </c>
      <c r="E9622" s="28">
        <v>515.60400000000004</v>
      </c>
    </row>
    <row r="9623" spans="4:5" x14ac:dyDescent="0.25">
      <c r="D9623" s="31">
        <v>-816.16499999999996</v>
      </c>
      <c r="E9623" s="28">
        <v>515.57100000000003</v>
      </c>
    </row>
    <row r="9624" spans="4:5" x14ac:dyDescent="0.25">
      <c r="D9624" s="31">
        <v>-816.149</v>
      </c>
      <c r="E9624" s="28">
        <v>515.53800000000001</v>
      </c>
    </row>
    <row r="9625" spans="4:5" x14ac:dyDescent="0.25">
      <c r="D9625" s="31">
        <v>-816.13300000000004</v>
      </c>
      <c r="E9625" s="28">
        <v>515.505</v>
      </c>
    </row>
    <row r="9626" spans="4:5" x14ac:dyDescent="0.25">
      <c r="D9626" s="31">
        <v>-816.11699999999996</v>
      </c>
      <c r="E9626" s="28">
        <v>515.471</v>
      </c>
    </row>
    <row r="9627" spans="4:5" x14ac:dyDescent="0.25">
      <c r="D9627" s="31">
        <v>-816.101</v>
      </c>
      <c r="E9627" s="28">
        <v>515.43799999999999</v>
      </c>
    </row>
    <row r="9628" spans="4:5" x14ac:dyDescent="0.25">
      <c r="D9628" s="31">
        <v>-816.08500000000004</v>
      </c>
      <c r="E9628" s="28">
        <v>515.40499999999997</v>
      </c>
    </row>
    <row r="9629" spans="4:5" x14ac:dyDescent="0.25">
      <c r="D9629" s="31">
        <v>-816.06899999999996</v>
      </c>
      <c r="E9629" s="28">
        <v>515.37199999999996</v>
      </c>
    </row>
    <row r="9630" spans="4:5" x14ac:dyDescent="0.25">
      <c r="D9630" s="31">
        <v>-816.053</v>
      </c>
      <c r="E9630" s="28">
        <v>515.33799999999997</v>
      </c>
    </row>
    <row r="9631" spans="4:5" x14ac:dyDescent="0.25">
      <c r="D9631" s="31">
        <v>-816.03700000000003</v>
      </c>
      <c r="E9631" s="28">
        <v>515.30499999999995</v>
      </c>
    </row>
    <row r="9632" spans="4:5" x14ac:dyDescent="0.25">
      <c r="D9632" s="31">
        <v>-816.02099999999996</v>
      </c>
      <c r="E9632" s="28">
        <v>515.27200000000005</v>
      </c>
    </row>
    <row r="9633" spans="4:5" x14ac:dyDescent="0.25">
      <c r="D9633" s="31">
        <v>-816.005</v>
      </c>
      <c r="E9633" s="28">
        <v>515.23800000000006</v>
      </c>
    </row>
    <row r="9634" spans="4:5" x14ac:dyDescent="0.25">
      <c r="D9634" s="31">
        <v>-815.98900000000003</v>
      </c>
      <c r="E9634" s="28">
        <v>515.20500000000004</v>
      </c>
    </row>
    <row r="9635" spans="4:5" x14ac:dyDescent="0.25">
      <c r="D9635" s="31">
        <v>-815.97299999999996</v>
      </c>
      <c r="E9635" s="28">
        <v>515.17100000000005</v>
      </c>
    </row>
    <row r="9636" spans="4:5" x14ac:dyDescent="0.25">
      <c r="D9636" s="31">
        <v>-815.95699999999999</v>
      </c>
      <c r="E9636" s="28">
        <v>515.13800000000003</v>
      </c>
    </row>
    <row r="9637" spans="4:5" x14ac:dyDescent="0.25">
      <c r="D9637" s="31">
        <v>-815.94100000000003</v>
      </c>
      <c r="E9637" s="28">
        <v>515.10400000000004</v>
      </c>
    </row>
    <row r="9638" spans="4:5" x14ac:dyDescent="0.25">
      <c r="D9638" s="31">
        <v>-815.92499999999995</v>
      </c>
      <c r="E9638" s="28">
        <v>515.07000000000005</v>
      </c>
    </row>
    <row r="9639" spans="4:5" x14ac:dyDescent="0.25">
      <c r="D9639" s="31">
        <v>-815.90899999999999</v>
      </c>
      <c r="E9639" s="28">
        <v>515.03700000000003</v>
      </c>
    </row>
    <row r="9640" spans="4:5" x14ac:dyDescent="0.25">
      <c r="D9640" s="31">
        <v>-815.89300000000003</v>
      </c>
      <c r="E9640" s="28">
        <v>515.00300000000004</v>
      </c>
    </row>
    <row r="9641" spans="4:5" x14ac:dyDescent="0.25">
      <c r="D9641" s="31">
        <v>-815.87699999999995</v>
      </c>
      <c r="E9641" s="28">
        <v>514.96900000000005</v>
      </c>
    </row>
    <row r="9642" spans="4:5" x14ac:dyDescent="0.25">
      <c r="D9642" s="31">
        <v>-815.86099999999999</v>
      </c>
      <c r="E9642" s="28">
        <v>514.93499999999995</v>
      </c>
    </row>
    <row r="9643" spans="4:5" x14ac:dyDescent="0.25">
      <c r="D9643" s="31">
        <v>-815.84500000000003</v>
      </c>
      <c r="E9643" s="28">
        <v>514.90200000000004</v>
      </c>
    </row>
    <row r="9644" spans="4:5" x14ac:dyDescent="0.25">
      <c r="D9644" s="31">
        <v>-815.82899999999995</v>
      </c>
      <c r="E9644" s="28">
        <v>514.86800000000005</v>
      </c>
    </row>
    <row r="9645" spans="4:5" x14ac:dyDescent="0.25">
      <c r="D9645" s="31">
        <v>-815.81299999999999</v>
      </c>
      <c r="E9645" s="28">
        <v>514.83399999999995</v>
      </c>
    </row>
    <row r="9646" spans="4:5" x14ac:dyDescent="0.25">
      <c r="D9646" s="31">
        <v>-815.79700000000003</v>
      </c>
      <c r="E9646" s="28">
        <v>514.79999999999995</v>
      </c>
    </row>
    <row r="9647" spans="4:5" x14ac:dyDescent="0.25">
      <c r="D9647" s="31">
        <v>-815.78099999999995</v>
      </c>
      <c r="E9647" s="28">
        <v>514.76599999999996</v>
      </c>
    </row>
    <row r="9648" spans="4:5" x14ac:dyDescent="0.25">
      <c r="D9648" s="31">
        <v>-815.76499999999999</v>
      </c>
      <c r="E9648" s="28">
        <v>514.73199999999997</v>
      </c>
    </row>
    <row r="9649" spans="4:5" x14ac:dyDescent="0.25">
      <c r="D9649" s="31">
        <v>-815.74900000000002</v>
      </c>
      <c r="E9649" s="28">
        <v>514.69799999999998</v>
      </c>
    </row>
    <row r="9650" spans="4:5" x14ac:dyDescent="0.25">
      <c r="D9650" s="31">
        <v>-815.73299999999995</v>
      </c>
      <c r="E9650" s="28">
        <v>514.66399999999999</v>
      </c>
    </row>
    <row r="9651" spans="4:5" x14ac:dyDescent="0.25">
      <c r="D9651" s="31">
        <v>-815.71699999999998</v>
      </c>
      <c r="E9651" s="28">
        <v>514.63</v>
      </c>
    </row>
    <row r="9652" spans="4:5" x14ac:dyDescent="0.25">
      <c r="D9652" s="31">
        <v>-815.70100000000002</v>
      </c>
      <c r="E9652" s="28">
        <v>514.596</v>
      </c>
    </row>
    <row r="9653" spans="4:5" x14ac:dyDescent="0.25">
      <c r="D9653" s="31">
        <v>-815.68499999999995</v>
      </c>
      <c r="E9653" s="28">
        <v>514.56100000000004</v>
      </c>
    </row>
    <row r="9654" spans="4:5" x14ac:dyDescent="0.25">
      <c r="D9654" s="31">
        <v>-815.66899999999998</v>
      </c>
      <c r="E9654" s="28">
        <v>514.52700000000004</v>
      </c>
    </row>
    <row r="9655" spans="4:5" x14ac:dyDescent="0.25">
      <c r="D9655" s="31">
        <v>-815.65300000000002</v>
      </c>
      <c r="E9655" s="28">
        <v>514.49300000000005</v>
      </c>
    </row>
    <row r="9656" spans="4:5" x14ac:dyDescent="0.25">
      <c r="D9656" s="31">
        <v>-815.63699999999994</v>
      </c>
      <c r="E9656" s="28">
        <v>514.45899999999995</v>
      </c>
    </row>
    <row r="9657" spans="4:5" x14ac:dyDescent="0.25">
      <c r="D9657" s="31">
        <v>-815.62099999999998</v>
      </c>
      <c r="E9657" s="28">
        <v>514.42399999999998</v>
      </c>
    </row>
    <row r="9658" spans="4:5" x14ac:dyDescent="0.25">
      <c r="D9658" s="31">
        <v>-815.60500000000002</v>
      </c>
      <c r="E9658" s="28">
        <v>514.39</v>
      </c>
    </row>
    <row r="9659" spans="4:5" x14ac:dyDescent="0.25">
      <c r="D9659" s="31">
        <v>-815.58900000000006</v>
      </c>
      <c r="E9659" s="28">
        <v>514.35500000000002</v>
      </c>
    </row>
    <row r="9660" spans="4:5" x14ac:dyDescent="0.25">
      <c r="D9660" s="31">
        <v>-815.57299999999998</v>
      </c>
      <c r="E9660" s="28">
        <v>514.32100000000003</v>
      </c>
    </row>
    <row r="9661" spans="4:5" x14ac:dyDescent="0.25">
      <c r="D9661" s="31">
        <v>-815.55700000000002</v>
      </c>
      <c r="E9661" s="28">
        <v>514.28700000000003</v>
      </c>
    </row>
    <row r="9662" spans="4:5" x14ac:dyDescent="0.25">
      <c r="D9662" s="31">
        <v>-815.54100000000005</v>
      </c>
      <c r="E9662" s="28">
        <v>514.25199999999995</v>
      </c>
    </row>
    <row r="9663" spans="4:5" x14ac:dyDescent="0.25">
      <c r="D9663" s="31">
        <v>-815.52499999999998</v>
      </c>
      <c r="E9663" s="28">
        <v>514.21699999999998</v>
      </c>
    </row>
    <row r="9664" spans="4:5" x14ac:dyDescent="0.25">
      <c r="D9664" s="31">
        <v>-815.50900000000001</v>
      </c>
      <c r="E9664" s="28">
        <v>514.18299999999999</v>
      </c>
    </row>
    <row r="9665" spans="4:5" x14ac:dyDescent="0.25">
      <c r="D9665" s="31">
        <v>-815.49300000000005</v>
      </c>
      <c r="E9665" s="28">
        <v>514.14800000000002</v>
      </c>
    </row>
    <row r="9666" spans="4:5" x14ac:dyDescent="0.25">
      <c r="D9666" s="31">
        <v>-815.47699999999998</v>
      </c>
      <c r="E9666" s="28">
        <v>514.11400000000003</v>
      </c>
    </row>
    <row r="9667" spans="4:5" x14ac:dyDescent="0.25">
      <c r="D9667" s="31">
        <v>-815.46100000000001</v>
      </c>
      <c r="E9667" s="28">
        <v>514.07899999999995</v>
      </c>
    </row>
    <row r="9668" spans="4:5" x14ac:dyDescent="0.25">
      <c r="D9668" s="31">
        <v>-815.44500000000005</v>
      </c>
      <c r="E9668" s="28">
        <v>514.04399999999998</v>
      </c>
    </row>
    <row r="9669" spans="4:5" x14ac:dyDescent="0.25">
      <c r="D9669" s="31">
        <v>-815.42899999999997</v>
      </c>
      <c r="E9669" s="28">
        <v>514.00900000000001</v>
      </c>
    </row>
    <row r="9670" spans="4:5" x14ac:dyDescent="0.25">
      <c r="D9670" s="31">
        <v>-815.41300000000001</v>
      </c>
      <c r="E9670" s="28">
        <v>513.97400000000005</v>
      </c>
    </row>
    <row r="9671" spans="4:5" x14ac:dyDescent="0.25">
      <c r="D9671" s="31">
        <v>-815.39700000000005</v>
      </c>
      <c r="E9671" s="28">
        <v>513.94000000000005</v>
      </c>
    </row>
    <row r="9672" spans="4:5" x14ac:dyDescent="0.25">
      <c r="D9672" s="31">
        <v>-815.38099999999997</v>
      </c>
      <c r="E9672" s="28">
        <v>513.90499999999997</v>
      </c>
    </row>
    <row r="9673" spans="4:5" x14ac:dyDescent="0.25">
      <c r="D9673" s="31">
        <v>-815.36500000000001</v>
      </c>
      <c r="E9673" s="28">
        <v>513.87</v>
      </c>
    </row>
    <row r="9674" spans="4:5" x14ac:dyDescent="0.25">
      <c r="D9674" s="31">
        <v>-815.34900000000005</v>
      </c>
      <c r="E9674" s="28">
        <v>513.83500000000004</v>
      </c>
    </row>
    <row r="9675" spans="4:5" x14ac:dyDescent="0.25">
      <c r="D9675" s="31">
        <v>-815.33299999999997</v>
      </c>
      <c r="E9675" s="28">
        <v>513.79999999999995</v>
      </c>
    </row>
    <row r="9676" spans="4:5" x14ac:dyDescent="0.25">
      <c r="D9676" s="31">
        <v>-815.31700000000001</v>
      </c>
      <c r="E9676" s="28">
        <v>513.76499999999999</v>
      </c>
    </row>
    <row r="9677" spans="4:5" x14ac:dyDescent="0.25">
      <c r="D9677" s="31">
        <v>-815.30100000000004</v>
      </c>
      <c r="E9677" s="28">
        <v>513.73</v>
      </c>
    </row>
    <row r="9678" spans="4:5" x14ac:dyDescent="0.25">
      <c r="D9678" s="31">
        <v>-815.28499999999997</v>
      </c>
      <c r="E9678" s="28">
        <v>513.69399999999996</v>
      </c>
    </row>
    <row r="9679" spans="4:5" x14ac:dyDescent="0.25">
      <c r="D9679" s="31">
        <v>-815.26900000000001</v>
      </c>
      <c r="E9679" s="28">
        <v>513.65899999999999</v>
      </c>
    </row>
    <row r="9680" spans="4:5" x14ac:dyDescent="0.25">
      <c r="D9680" s="31">
        <v>-815.25300000000004</v>
      </c>
      <c r="E9680" s="28">
        <v>513.62400000000002</v>
      </c>
    </row>
    <row r="9681" spans="4:5" x14ac:dyDescent="0.25">
      <c r="D9681" s="31">
        <v>-815.23699999999997</v>
      </c>
      <c r="E9681" s="28">
        <v>513.58900000000006</v>
      </c>
    </row>
    <row r="9682" spans="4:5" x14ac:dyDescent="0.25">
      <c r="D9682" s="31">
        <v>-815.221</v>
      </c>
      <c r="E9682" s="28">
        <v>513.55399999999997</v>
      </c>
    </row>
    <row r="9683" spans="4:5" x14ac:dyDescent="0.25">
      <c r="D9683" s="31">
        <v>-815.20500000000004</v>
      </c>
      <c r="E9683" s="28">
        <v>513.51800000000003</v>
      </c>
    </row>
    <row r="9684" spans="4:5" x14ac:dyDescent="0.25">
      <c r="D9684" s="31">
        <v>-815.18899999999996</v>
      </c>
      <c r="E9684" s="28">
        <v>513.48299999999995</v>
      </c>
    </row>
    <row r="9685" spans="4:5" x14ac:dyDescent="0.25">
      <c r="D9685" s="31">
        <v>-815.173</v>
      </c>
      <c r="E9685" s="28">
        <v>513.447</v>
      </c>
    </row>
    <row r="9686" spans="4:5" x14ac:dyDescent="0.25">
      <c r="D9686" s="31">
        <v>-815.15700000000004</v>
      </c>
      <c r="E9686" s="28">
        <v>513.41200000000003</v>
      </c>
    </row>
    <row r="9687" spans="4:5" x14ac:dyDescent="0.25">
      <c r="D9687" s="31">
        <v>-815.14099999999996</v>
      </c>
      <c r="E9687" s="28">
        <v>513.37699999999995</v>
      </c>
    </row>
    <row r="9688" spans="4:5" x14ac:dyDescent="0.25">
      <c r="D9688" s="31">
        <v>-815.125</v>
      </c>
      <c r="E9688" s="28">
        <v>513.34100000000001</v>
      </c>
    </row>
    <row r="9689" spans="4:5" x14ac:dyDescent="0.25">
      <c r="D9689" s="31">
        <v>-815.10900000000004</v>
      </c>
      <c r="E9689" s="28">
        <v>513.30600000000004</v>
      </c>
    </row>
    <row r="9690" spans="4:5" x14ac:dyDescent="0.25">
      <c r="D9690" s="31">
        <v>-815.09299999999996</v>
      </c>
      <c r="E9690" s="28">
        <v>513.27</v>
      </c>
    </row>
    <row r="9691" spans="4:5" x14ac:dyDescent="0.25">
      <c r="D9691" s="31">
        <v>-815.077</v>
      </c>
      <c r="E9691" s="28">
        <v>513.23400000000004</v>
      </c>
    </row>
    <row r="9692" spans="4:5" x14ac:dyDescent="0.25">
      <c r="D9692" s="31">
        <v>-815.06100000000004</v>
      </c>
      <c r="E9692" s="28">
        <v>513.19899999999996</v>
      </c>
    </row>
    <row r="9693" spans="4:5" x14ac:dyDescent="0.25">
      <c r="D9693" s="31">
        <v>-815.04499999999996</v>
      </c>
      <c r="E9693" s="28">
        <v>513.16300000000001</v>
      </c>
    </row>
    <row r="9694" spans="4:5" x14ac:dyDescent="0.25">
      <c r="D9694" s="31">
        <v>-815.029</v>
      </c>
      <c r="E9694" s="28">
        <v>513.12699999999995</v>
      </c>
    </row>
    <row r="9695" spans="4:5" x14ac:dyDescent="0.25">
      <c r="D9695" s="31">
        <v>-815.01300000000003</v>
      </c>
      <c r="E9695" s="28">
        <v>513.09100000000001</v>
      </c>
    </row>
    <row r="9696" spans="4:5" x14ac:dyDescent="0.25">
      <c r="D9696" s="31">
        <v>-814.99699999999996</v>
      </c>
      <c r="E9696" s="28">
        <v>513.05600000000004</v>
      </c>
    </row>
    <row r="9697" spans="4:5" x14ac:dyDescent="0.25">
      <c r="D9697" s="31">
        <v>-814.98099999999999</v>
      </c>
      <c r="E9697" s="28">
        <v>513.02</v>
      </c>
    </row>
    <row r="9698" spans="4:5" x14ac:dyDescent="0.25">
      <c r="D9698" s="31">
        <v>-814.96500000000003</v>
      </c>
      <c r="E9698" s="28">
        <v>512.98400000000004</v>
      </c>
    </row>
    <row r="9699" spans="4:5" x14ac:dyDescent="0.25">
      <c r="D9699" s="31">
        <v>-814.94899999999996</v>
      </c>
      <c r="E9699" s="28">
        <v>512.94799999999998</v>
      </c>
    </row>
    <row r="9700" spans="4:5" x14ac:dyDescent="0.25">
      <c r="D9700" s="31">
        <v>-814.93299999999999</v>
      </c>
      <c r="E9700" s="28">
        <v>512.91200000000003</v>
      </c>
    </row>
    <row r="9701" spans="4:5" x14ac:dyDescent="0.25">
      <c r="D9701" s="31">
        <v>-814.91700000000003</v>
      </c>
      <c r="E9701" s="28">
        <v>512.87599999999998</v>
      </c>
    </row>
    <row r="9702" spans="4:5" x14ac:dyDescent="0.25">
      <c r="D9702" s="31">
        <v>-814.90099999999995</v>
      </c>
      <c r="E9702" s="28">
        <v>512.84</v>
      </c>
    </row>
    <row r="9703" spans="4:5" x14ac:dyDescent="0.25">
      <c r="D9703" s="31">
        <v>-814.88499999999999</v>
      </c>
      <c r="E9703" s="28">
        <v>512.80399999999997</v>
      </c>
    </row>
    <row r="9704" spans="4:5" x14ac:dyDescent="0.25">
      <c r="D9704" s="31">
        <v>-814.86900000000003</v>
      </c>
      <c r="E9704" s="28">
        <v>512.76800000000003</v>
      </c>
    </row>
    <row r="9705" spans="4:5" x14ac:dyDescent="0.25">
      <c r="D9705" s="31">
        <v>-814.85299999999995</v>
      </c>
      <c r="E9705" s="28">
        <v>512.73199999999997</v>
      </c>
    </row>
    <row r="9706" spans="4:5" x14ac:dyDescent="0.25">
      <c r="D9706" s="31">
        <v>-814.83699999999999</v>
      </c>
      <c r="E9706" s="28">
        <v>512.69500000000005</v>
      </c>
    </row>
    <row r="9707" spans="4:5" x14ac:dyDescent="0.25">
      <c r="D9707" s="31">
        <v>-814.82100000000003</v>
      </c>
      <c r="E9707" s="28">
        <v>512.65899999999999</v>
      </c>
    </row>
    <row r="9708" spans="4:5" x14ac:dyDescent="0.25">
      <c r="D9708" s="31">
        <v>-814.80499999999995</v>
      </c>
      <c r="E9708" s="28">
        <v>512.62300000000005</v>
      </c>
    </row>
    <row r="9709" spans="4:5" x14ac:dyDescent="0.25">
      <c r="D9709" s="31">
        <v>-814.78899999999999</v>
      </c>
      <c r="E9709" s="28">
        <v>512.58699999999999</v>
      </c>
    </row>
    <row r="9710" spans="4:5" x14ac:dyDescent="0.25">
      <c r="D9710" s="31">
        <v>-814.77300000000002</v>
      </c>
      <c r="E9710" s="28">
        <v>512.54999999999995</v>
      </c>
    </row>
    <row r="9711" spans="4:5" x14ac:dyDescent="0.25">
      <c r="D9711" s="31">
        <v>-814.75699999999995</v>
      </c>
      <c r="E9711" s="28">
        <v>512.51400000000001</v>
      </c>
    </row>
    <row r="9712" spans="4:5" x14ac:dyDescent="0.25">
      <c r="D9712" s="31">
        <v>-814.74099999999999</v>
      </c>
      <c r="E9712" s="28">
        <v>512.47799999999995</v>
      </c>
    </row>
    <row r="9713" spans="4:5" x14ac:dyDescent="0.25">
      <c r="D9713" s="31">
        <v>-814.72500000000002</v>
      </c>
      <c r="E9713" s="28">
        <v>512.44100000000003</v>
      </c>
    </row>
    <row r="9714" spans="4:5" x14ac:dyDescent="0.25">
      <c r="D9714" s="31">
        <v>-814.70899999999995</v>
      </c>
      <c r="E9714" s="28">
        <v>512.40499999999997</v>
      </c>
    </row>
    <row r="9715" spans="4:5" x14ac:dyDescent="0.25">
      <c r="D9715" s="31">
        <v>-814.69299999999998</v>
      </c>
      <c r="E9715" s="28">
        <v>512.36800000000005</v>
      </c>
    </row>
    <row r="9716" spans="4:5" x14ac:dyDescent="0.25">
      <c r="D9716" s="31">
        <v>-814.67700000000002</v>
      </c>
      <c r="E9716" s="28">
        <v>512.33199999999999</v>
      </c>
    </row>
    <row r="9717" spans="4:5" x14ac:dyDescent="0.25">
      <c r="D9717" s="31">
        <v>-814.66099999999994</v>
      </c>
      <c r="E9717" s="28">
        <v>512.29499999999996</v>
      </c>
    </row>
    <row r="9718" spans="4:5" x14ac:dyDescent="0.25">
      <c r="D9718" s="31">
        <v>-814.64499999999998</v>
      </c>
      <c r="E9718" s="28">
        <v>512.25800000000004</v>
      </c>
    </row>
    <row r="9719" spans="4:5" x14ac:dyDescent="0.25">
      <c r="D9719" s="31">
        <v>-814.62900000000002</v>
      </c>
      <c r="E9719" s="28">
        <v>512.22199999999998</v>
      </c>
    </row>
    <row r="9720" spans="4:5" x14ac:dyDescent="0.25">
      <c r="D9720" s="31">
        <v>-814.61300000000006</v>
      </c>
      <c r="E9720" s="28">
        <v>512.18499999999995</v>
      </c>
    </row>
    <row r="9721" spans="4:5" x14ac:dyDescent="0.25">
      <c r="D9721" s="31">
        <v>-814.59699999999998</v>
      </c>
      <c r="E9721" s="28">
        <v>512.14800000000002</v>
      </c>
    </row>
    <row r="9722" spans="4:5" x14ac:dyDescent="0.25">
      <c r="D9722" s="31">
        <v>-814.58100000000002</v>
      </c>
      <c r="E9722" s="28">
        <v>512.11099999999999</v>
      </c>
    </row>
    <row r="9723" spans="4:5" x14ac:dyDescent="0.25">
      <c r="D9723" s="31">
        <v>-814.56500000000005</v>
      </c>
      <c r="E9723" s="28">
        <v>512.07500000000005</v>
      </c>
    </row>
    <row r="9724" spans="4:5" x14ac:dyDescent="0.25">
      <c r="D9724" s="31">
        <v>-814.54899999999998</v>
      </c>
      <c r="E9724" s="28">
        <v>512.03800000000001</v>
      </c>
    </row>
    <row r="9725" spans="4:5" x14ac:dyDescent="0.25">
      <c r="D9725" s="31">
        <v>-814.53300000000002</v>
      </c>
      <c r="E9725" s="28">
        <v>512.00099999999998</v>
      </c>
    </row>
    <row r="9726" spans="4:5" x14ac:dyDescent="0.25">
      <c r="D9726" s="31">
        <v>-814.51700000000005</v>
      </c>
      <c r="E9726" s="28">
        <v>511.964</v>
      </c>
    </row>
    <row r="9727" spans="4:5" x14ac:dyDescent="0.25">
      <c r="D9727" s="31">
        <v>-814.50099999999998</v>
      </c>
      <c r="E9727" s="28">
        <v>511.92700000000002</v>
      </c>
    </row>
    <row r="9728" spans="4:5" x14ac:dyDescent="0.25">
      <c r="D9728" s="31">
        <v>-814.48500000000001</v>
      </c>
      <c r="E9728" s="28">
        <v>511.89</v>
      </c>
    </row>
    <row r="9729" spans="4:5" x14ac:dyDescent="0.25">
      <c r="D9729" s="31">
        <v>-814.46900000000005</v>
      </c>
      <c r="E9729" s="28">
        <v>511.85300000000001</v>
      </c>
    </row>
    <row r="9730" spans="4:5" x14ac:dyDescent="0.25">
      <c r="D9730" s="31">
        <v>-814.45299999999997</v>
      </c>
      <c r="E9730" s="28">
        <v>511.81599999999997</v>
      </c>
    </row>
    <row r="9731" spans="4:5" x14ac:dyDescent="0.25">
      <c r="D9731" s="31">
        <v>-814.43799999999999</v>
      </c>
      <c r="E9731" s="28">
        <v>511.779</v>
      </c>
    </row>
    <row r="9732" spans="4:5" x14ac:dyDescent="0.25">
      <c r="D9732" s="31">
        <v>-814.42200000000003</v>
      </c>
      <c r="E9732" s="28">
        <v>511.74099999999999</v>
      </c>
    </row>
    <row r="9733" spans="4:5" x14ac:dyDescent="0.25">
      <c r="D9733" s="31">
        <v>-814.40599999999995</v>
      </c>
      <c r="E9733" s="28">
        <v>511.70400000000001</v>
      </c>
    </row>
    <row r="9734" spans="4:5" x14ac:dyDescent="0.25">
      <c r="D9734" s="31">
        <v>-814.39</v>
      </c>
      <c r="E9734" s="28">
        <v>511.66699999999997</v>
      </c>
    </row>
    <row r="9735" spans="4:5" x14ac:dyDescent="0.25">
      <c r="D9735" s="31">
        <v>-814.37400000000002</v>
      </c>
      <c r="E9735" s="28">
        <v>511.63</v>
      </c>
    </row>
    <row r="9736" spans="4:5" x14ac:dyDescent="0.25">
      <c r="D9736" s="31">
        <v>-814.35799999999995</v>
      </c>
      <c r="E9736" s="28">
        <v>511.59199999999998</v>
      </c>
    </row>
    <row r="9737" spans="4:5" x14ac:dyDescent="0.25">
      <c r="D9737" s="31">
        <v>-814.34199999999998</v>
      </c>
      <c r="E9737" s="28">
        <v>511.55500000000001</v>
      </c>
    </row>
    <row r="9738" spans="4:5" x14ac:dyDescent="0.25">
      <c r="D9738" s="31">
        <v>-814.32600000000002</v>
      </c>
      <c r="E9738" s="28">
        <v>511.51799999999997</v>
      </c>
    </row>
    <row r="9739" spans="4:5" x14ac:dyDescent="0.25">
      <c r="D9739" s="31">
        <v>-814.31</v>
      </c>
      <c r="E9739" s="28">
        <v>511.48</v>
      </c>
    </row>
    <row r="9740" spans="4:5" x14ac:dyDescent="0.25">
      <c r="D9740" s="31">
        <v>-814.29399999999998</v>
      </c>
      <c r="E9740" s="28">
        <v>511.44299999999998</v>
      </c>
    </row>
    <row r="9741" spans="4:5" x14ac:dyDescent="0.25">
      <c r="D9741" s="31">
        <v>-814.27800000000002</v>
      </c>
      <c r="E9741" s="28">
        <v>511.40499999999997</v>
      </c>
    </row>
    <row r="9742" spans="4:5" x14ac:dyDescent="0.25">
      <c r="D9742" s="31">
        <v>-814.26199999999994</v>
      </c>
      <c r="E9742" s="28">
        <v>511.36799999999999</v>
      </c>
    </row>
    <row r="9743" spans="4:5" x14ac:dyDescent="0.25">
      <c r="D9743" s="31">
        <v>-814.24599999999998</v>
      </c>
      <c r="E9743" s="28">
        <v>511.33</v>
      </c>
    </row>
    <row r="9744" spans="4:5" x14ac:dyDescent="0.25">
      <c r="D9744" s="31">
        <v>-814.23</v>
      </c>
      <c r="E9744" s="28">
        <v>511.29300000000001</v>
      </c>
    </row>
    <row r="9745" spans="4:5" x14ac:dyDescent="0.25">
      <c r="D9745" s="31">
        <v>-814.21400000000006</v>
      </c>
      <c r="E9745" s="28">
        <v>511.255</v>
      </c>
    </row>
    <row r="9746" spans="4:5" x14ac:dyDescent="0.25">
      <c r="D9746" s="31">
        <v>-814.19799999999998</v>
      </c>
      <c r="E9746" s="28">
        <v>511.21699999999998</v>
      </c>
    </row>
    <row r="9747" spans="4:5" x14ac:dyDescent="0.25">
      <c r="D9747" s="31">
        <v>-814.18200000000002</v>
      </c>
      <c r="E9747" s="28">
        <v>511.17899999999997</v>
      </c>
    </row>
    <row r="9748" spans="4:5" x14ac:dyDescent="0.25">
      <c r="D9748" s="31">
        <v>-814.16600000000005</v>
      </c>
      <c r="E9748" s="28">
        <v>511.142</v>
      </c>
    </row>
    <row r="9749" spans="4:5" x14ac:dyDescent="0.25">
      <c r="D9749" s="31">
        <v>-814.15</v>
      </c>
      <c r="E9749" s="28">
        <v>511.10399999999998</v>
      </c>
    </row>
    <row r="9750" spans="4:5" x14ac:dyDescent="0.25">
      <c r="D9750" s="31">
        <v>-814.13400000000001</v>
      </c>
      <c r="E9750" s="28">
        <v>511.06599999999997</v>
      </c>
    </row>
    <row r="9751" spans="4:5" x14ac:dyDescent="0.25">
      <c r="D9751" s="31">
        <v>-814.11800000000005</v>
      </c>
      <c r="E9751" s="28">
        <v>511.02800000000002</v>
      </c>
    </row>
    <row r="9752" spans="4:5" x14ac:dyDescent="0.25">
      <c r="D9752" s="31">
        <v>-814.10199999999998</v>
      </c>
      <c r="E9752" s="28">
        <v>510.99</v>
      </c>
    </row>
    <row r="9753" spans="4:5" x14ac:dyDescent="0.25">
      <c r="D9753" s="31">
        <v>-814.08600000000001</v>
      </c>
      <c r="E9753" s="28">
        <v>510.952</v>
      </c>
    </row>
    <row r="9754" spans="4:5" x14ac:dyDescent="0.25">
      <c r="D9754" s="31">
        <v>-814.07</v>
      </c>
      <c r="E9754" s="28">
        <v>510.91399999999999</v>
      </c>
    </row>
    <row r="9755" spans="4:5" x14ac:dyDescent="0.25">
      <c r="D9755" s="31">
        <v>-814.05399999999997</v>
      </c>
      <c r="E9755" s="28">
        <v>510.87599999999998</v>
      </c>
    </row>
    <row r="9756" spans="4:5" x14ac:dyDescent="0.25">
      <c r="D9756" s="31">
        <v>-814.03800000000001</v>
      </c>
      <c r="E9756" s="28">
        <v>510.83800000000002</v>
      </c>
    </row>
    <row r="9757" spans="4:5" x14ac:dyDescent="0.25">
      <c r="D9757" s="31">
        <v>-814.02200000000005</v>
      </c>
      <c r="E9757" s="28">
        <v>510.8</v>
      </c>
    </row>
    <row r="9758" spans="4:5" x14ac:dyDescent="0.25">
      <c r="D9758" s="31">
        <v>-814.00599999999997</v>
      </c>
      <c r="E9758" s="28">
        <v>510.762</v>
      </c>
    </row>
    <row r="9759" spans="4:5" x14ac:dyDescent="0.25">
      <c r="D9759" s="31">
        <v>-813.99</v>
      </c>
      <c r="E9759" s="28">
        <v>510.72399999999999</v>
      </c>
    </row>
    <row r="9760" spans="4:5" x14ac:dyDescent="0.25">
      <c r="D9760" s="31">
        <v>-813.97400000000005</v>
      </c>
      <c r="E9760" s="28">
        <v>510.685</v>
      </c>
    </row>
    <row r="9761" spans="4:5" x14ac:dyDescent="0.25">
      <c r="D9761" s="31">
        <v>-813.95799999999997</v>
      </c>
      <c r="E9761" s="28">
        <v>510.64699999999999</v>
      </c>
    </row>
    <row r="9762" spans="4:5" x14ac:dyDescent="0.25">
      <c r="D9762" s="31">
        <v>-813.94200000000001</v>
      </c>
      <c r="E9762" s="28">
        <v>510.60899999999998</v>
      </c>
    </row>
    <row r="9763" spans="4:5" x14ac:dyDescent="0.25">
      <c r="D9763" s="31">
        <v>-813.92600000000004</v>
      </c>
      <c r="E9763" s="28">
        <v>510.57100000000003</v>
      </c>
    </row>
    <row r="9764" spans="4:5" x14ac:dyDescent="0.25">
      <c r="D9764" s="31">
        <v>-813.91</v>
      </c>
      <c r="E9764" s="28">
        <v>510.53199999999998</v>
      </c>
    </row>
    <row r="9765" spans="4:5" x14ac:dyDescent="0.25">
      <c r="D9765" s="31">
        <v>-813.89400000000001</v>
      </c>
      <c r="E9765" s="28">
        <v>510.49400000000003</v>
      </c>
    </row>
    <row r="9766" spans="4:5" x14ac:dyDescent="0.25">
      <c r="D9766" s="31">
        <v>-813.87800000000004</v>
      </c>
      <c r="E9766" s="28">
        <v>510.45499999999998</v>
      </c>
    </row>
    <row r="9767" spans="4:5" x14ac:dyDescent="0.25">
      <c r="D9767" s="31">
        <v>-813.86199999999997</v>
      </c>
      <c r="E9767" s="28">
        <v>510.41699999999997</v>
      </c>
    </row>
    <row r="9768" spans="4:5" x14ac:dyDescent="0.25">
      <c r="D9768" s="31">
        <v>-813.846</v>
      </c>
      <c r="E9768" s="28">
        <v>510.37799999999999</v>
      </c>
    </row>
    <row r="9769" spans="4:5" x14ac:dyDescent="0.25">
      <c r="D9769" s="31">
        <v>-813.83</v>
      </c>
      <c r="E9769" s="28">
        <v>510.34</v>
      </c>
    </row>
    <row r="9770" spans="4:5" x14ac:dyDescent="0.25">
      <c r="D9770" s="31">
        <v>-813.81399999999996</v>
      </c>
      <c r="E9770" s="28">
        <v>510.30099999999999</v>
      </c>
    </row>
    <row r="9771" spans="4:5" x14ac:dyDescent="0.25">
      <c r="D9771" s="31">
        <v>-813.798</v>
      </c>
      <c r="E9771" s="28">
        <v>510.262</v>
      </c>
    </row>
    <row r="9772" spans="4:5" x14ac:dyDescent="0.25">
      <c r="D9772" s="31">
        <v>-813.78200000000004</v>
      </c>
      <c r="E9772" s="28">
        <v>510.22399999999999</v>
      </c>
    </row>
    <row r="9773" spans="4:5" x14ac:dyDescent="0.25">
      <c r="D9773" s="31">
        <v>-813.76599999999996</v>
      </c>
      <c r="E9773" s="28">
        <v>510.185</v>
      </c>
    </row>
    <row r="9774" spans="4:5" x14ac:dyDescent="0.25">
      <c r="D9774" s="31">
        <v>-813.75</v>
      </c>
      <c r="E9774" s="28">
        <v>510.14600000000002</v>
      </c>
    </row>
    <row r="9775" spans="4:5" x14ac:dyDescent="0.25">
      <c r="D9775" s="31">
        <v>-813.73400000000004</v>
      </c>
      <c r="E9775" s="28">
        <v>510.108</v>
      </c>
    </row>
    <row r="9776" spans="4:5" x14ac:dyDescent="0.25">
      <c r="D9776" s="31">
        <v>-813.71799999999996</v>
      </c>
      <c r="E9776" s="28">
        <v>510.06900000000002</v>
      </c>
    </row>
    <row r="9777" spans="4:5" x14ac:dyDescent="0.25">
      <c r="D9777" s="31">
        <v>-813.702</v>
      </c>
      <c r="E9777" s="28">
        <v>510.03</v>
      </c>
    </row>
    <row r="9778" spans="4:5" x14ac:dyDescent="0.25">
      <c r="D9778" s="31">
        <v>-813.68600000000004</v>
      </c>
      <c r="E9778" s="28">
        <v>509.99099999999999</v>
      </c>
    </row>
    <row r="9779" spans="4:5" x14ac:dyDescent="0.25">
      <c r="D9779" s="31">
        <v>-813.67</v>
      </c>
      <c r="E9779" s="28">
        <v>509.952</v>
      </c>
    </row>
    <row r="9780" spans="4:5" x14ac:dyDescent="0.25">
      <c r="D9780" s="31">
        <v>-813.654</v>
      </c>
      <c r="E9780" s="28">
        <v>509.91300000000001</v>
      </c>
    </row>
    <row r="9781" spans="4:5" x14ac:dyDescent="0.25">
      <c r="D9781" s="31">
        <v>-813.63800000000003</v>
      </c>
      <c r="E9781" s="28">
        <v>509.87400000000002</v>
      </c>
    </row>
    <row r="9782" spans="4:5" x14ac:dyDescent="0.25">
      <c r="D9782" s="31">
        <v>-813.62199999999996</v>
      </c>
      <c r="E9782" s="28">
        <v>509.83499999999998</v>
      </c>
    </row>
    <row r="9783" spans="4:5" x14ac:dyDescent="0.25">
      <c r="D9783" s="31">
        <v>-813.60599999999999</v>
      </c>
      <c r="E9783" s="28">
        <v>509.79599999999999</v>
      </c>
    </row>
    <row r="9784" spans="4:5" x14ac:dyDescent="0.25">
      <c r="D9784" s="31">
        <v>-813.59</v>
      </c>
      <c r="E9784" s="28">
        <v>509.75700000000001</v>
      </c>
    </row>
    <row r="9785" spans="4:5" x14ac:dyDescent="0.25">
      <c r="D9785" s="31">
        <v>-813.57399999999996</v>
      </c>
      <c r="E9785" s="28">
        <v>509.71699999999998</v>
      </c>
    </row>
    <row r="9786" spans="4:5" x14ac:dyDescent="0.25">
      <c r="D9786" s="31">
        <v>-813.55799999999999</v>
      </c>
      <c r="E9786" s="28">
        <v>509.678</v>
      </c>
    </row>
    <row r="9787" spans="4:5" x14ac:dyDescent="0.25">
      <c r="D9787" s="31">
        <v>-813.54200000000003</v>
      </c>
      <c r="E9787" s="28">
        <v>509.63900000000001</v>
      </c>
    </row>
    <row r="9788" spans="4:5" x14ac:dyDescent="0.25">
      <c r="D9788" s="31">
        <v>-813.52599999999995</v>
      </c>
      <c r="E9788" s="28">
        <v>509.6</v>
      </c>
    </row>
    <row r="9789" spans="4:5" x14ac:dyDescent="0.25">
      <c r="D9789" s="31">
        <v>-813.51</v>
      </c>
      <c r="E9789" s="28">
        <v>509.56</v>
      </c>
    </row>
    <row r="9790" spans="4:5" x14ac:dyDescent="0.25">
      <c r="D9790" s="31">
        <v>-813.49400000000003</v>
      </c>
      <c r="E9790" s="28">
        <v>509.52100000000002</v>
      </c>
    </row>
    <row r="9791" spans="4:5" x14ac:dyDescent="0.25">
      <c r="D9791" s="31">
        <v>-813.47799999999995</v>
      </c>
      <c r="E9791" s="28">
        <v>509.48200000000003</v>
      </c>
    </row>
    <row r="9792" spans="4:5" x14ac:dyDescent="0.25">
      <c r="D9792" s="31">
        <v>-813.46199999999999</v>
      </c>
      <c r="E9792" s="28">
        <v>509.44200000000001</v>
      </c>
    </row>
    <row r="9793" spans="4:5" x14ac:dyDescent="0.25">
      <c r="D9793" s="31">
        <v>-813.44600000000003</v>
      </c>
      <c r="E9793" s="28">
        <v>509.40300000000002</v>
      </c>
    </row>
    <row r="9794" spans="4:5" x14ac:dyDescent="0.25">
      <c r="D9794" s="31">
        <v>-813.43</v>
      </c>
      <c r="E9794" s="28">
        <v>509.363</v>
      </c>
    </row>
    <row r="9795" spans="4:5" x14ac:dyDescent="0.25">
      <c r="D9795" s="31">
        <v>-813.41399999999999</v>
      </c>
      <c r="E9795" s="28">
        <v>509.32400000000001</v>
      </c>
    </row>
    <row r="9796" spans="4:5" x14ac:dyDescent="0.25">
      <c r="D9796" s="31">
        <v>-813.39800000000002</v>
      </c>
      <c r="E9796" s="28">
        <v>509.28399999999999</v>
      </c>
    </row>
    <row r="9797" spans="4:5" x14ac:dyDescent="0.25">
      <c r="D9797" s="31">
        <v>-813.38199999999995</v>
      </c>
      <c r="E9797" s="28">
        <v>509.24400000000003</v>
      </c>
    </row>
    <row r="9798" spans="4:5" x14ac:dyDescent="0.25">
      <c r="D9798" s="31">
        <v>-813.36599999999999</v>
      </c>
      <c r="E9798" s="28">
        <v>509.20499999999998</v>
      </c>
    </row>
    <row r="9799" spans="4:5" x14ac:dyDescent="0.25">
      <c r="D9799" s="31">
        <v>-813.35</v>
      </c>
      <c r="E9799" s="28">
        <v>509.16500000000002</v>
      </c>
    </row>
    <row r="9800" spans="4:5" x14ac:dyDescent="0.25">
      <c r="D9800" s="31">
        <v>-813.33399999999995</v>
      </c>
      <c r="E9800" s="28">
        <v>509.125</v>
      </c>
    </row>
    <row r="9801" spans="4:5" x14ac:dyDescent="0.25">
      <c r="D9801" s="31">
        <v>-813.31799999999998</v>
      </c>
      <c r="E9801" s="28">
        <v>509.08499999999998</v>
      </c>
    </row>
    <row r="9802" spans="4:5" x14ac:dyDescent="0.25">
      <c r="D9802" s="31">
        <v>-813.30200000000002</v>
      </c>
      <c r="E9802" s="28">
        <v>509.04599999999999</v>
      </c>
    </row>
    <row r="9803" spans="4:5" x14ac:dyDescent="0.25">
      <c r="D9803" s="31">
        <v>-813.28599999999994</v>
      </c>
      <c r="E9803" s="28">
        <v>509.00599999999997</v>
      </c>
    </row>
    <row r="9804" spans="4:5" x14ac:dyDescent="0.25">
      <c r="D9804" s="31">
        <v>-813.27</v>
      </c>
      <c r="E9804" s="28">
        <v>508.96600000000001</v>
      </c>
    </row>
    <row r="9805" spans="4:5" x14ac:dyDescent="0.25">
      <c r="D9805" s="31">
        <v>-813.25400000000002</v>
      </c>
      <c r="E9805" s="28">
        <v>508.92599999999999</v>
      </c>
    </row>
    <row r="9806" spans="4:5" x14ac:dyDescent="0.25">
      <c r="D9806" s="31">
        <v>-813.23800000000006</v>
      </c>
      <c r="E9806" s="28">
        <v>508.88600000000002</v>
      </c>
    </row>
    <row r="9807" spans="4:5" x14ac:dyDescent="0.25">
      <c r="D9807" s="31">
        <v>-813.22199999999998</v>
      </c>
      <c r="E9807" s="28">
        <v>508.846</v>
      </c>
    </row>
    <row r="9808" spans="4:5" x14ac:dyDescent="0.25">
      <c r="D9808" s="31">
        <v>-813.20600000000002</v>
      </c>
      <c r="E9808" s="28">
        <v>508.80599999999998</v>
      </c>
    </row>
    <row r="9809" spans="4:5" x14ac:dyDescent="0.25">
      <c r="D9809" s="31">
        <v>-813.19</v>
      </c>
      <c r="E9809" s="28">
        <v>508.76600000000002</v>
      </c>
    </row>
    <row r="9810" spans="4:5" x14ac:dyDescent="0.25">
      <c r="D9810" s="31">
        <v>-813.17399999999998</v>
      </c>
      <c r="E9810" s="28">
        <v>508.726</v>
      </c>
    </row>
    <row r="9811" spans="4:5" x14ac:dyDescent="0.25">
      <c r="D9811" s="31">
        <v>-813.15800000000002</v>
      </c>
      <c r="E9811" s="28">
        <v>508.685</v>
      </c>
    </row>
    <row r="9812" spans="4:5" x14ac:dyDescent="0.25">
      <c r="D9812" s="31">
        <v>-813.14200000000005</v>
      </c>
      <c r="E9812" s="28">
        <v>508.64499999999998</v>
      </c>
    </row>
    <row r="9813" spans="4:5" x14ac:dyDescent="0.25">
      <c r="D9813" s="31">
        <v>-813.12599999999998</v>
      </c>
      <c r="E9813" s="28">
        <v>508.60500000000002</v>
      </c>
    </row>
    <row r="9814" spans="4:5" x14ac:dyDescent="0.25">
      <c r="D9814" s="31">
        <v>-813.11</v>
      </c>
      <c r="E9814" s="28">
        <v>508.565</v>
      </c>
    </row>
    <row r="9815" spans="4:5" x14ac:dyDescent="0.25">
      <c r="D9815" s="31">
        <v>-813.09400000000005</v>
      </c>
      <c r="E9815" s="28">
        <v>508.524</v>
      </c>
    </row>
    <row r="9816" spans="4:5" x14ac:dyDescent="0.25">
      <c r="D9816" s="31">
        <v>-813.07799999999997</v>
      </c>
      <c r="E9816" s="28">
        <v>508.48399999999998</v>
      </c>
    </row>
    <row r="9817" spans="4:5" x14ac:dyDescent="0.25">
      <c r="D9817" s="31">
        <v>-813.06200000000001</v>
      </c>
      <c r="E9817" s="28">
        <v>508.44400000000002</v>
      </c>
    </row>
    <row r="9818" spans="4:5" x14ac:dyDescent="0.25">
      <c r="D9818" s="31">
        <v>-813.04600000000005</v>
      </c>
      <c r="E9818" s="28">
        <v>508.40300000000002</v>
      </c>
    </row>
    <row r="9819" spans="4:5" x14ac:dyDescent="0.25">
      <c r="D9819" s="31">
        <v>-813.03</v>
      </c>
      <c r="E9819" s="28">
        <v>508.363</v>
      </c>
    </row>
    <row r="9820" spans="4:5" x14ac:dyDescent="0.25">
      <c r="D9820" s="31">
        <v>-813.01400000000001</v>
      </c>
      <c r="E9820" s="28">
        <v>508.322</v>
      </c>
    </row>
    <row r="9821" spans="4:5" x14ac:dyDescent="0.25">
      <c r="D9821" s="31">
        <v>-812.99800000000005</v>
      </c>
      <c r="E9821" s="28">
        <v>508.28199999999998</v>
      </c>
    </row>
    <row r="9822" spans="4:5" x14ac:dyDescent="0.25">
      <c r="D9822" s="31">
        <v>-812.98199999999997</v>
      </c>
      <c r="E9822" s="28">
        <v>508.24099999999999</v>
      </c>
    </row>
    <row r="9823" spans="4:5" x14ac:dyDescent="0.25">
      <c r="D9823" s="31">
        <v>-812.96600000000001</v>
      </c>
      <c r="E9823" s="28">
        <v>508.2</v>
      </c>
    </row>
    <row r="9824" spans="4:5" x14ac:dyDescent="0.25">
      <c r="D9824" s="31">
        <v>-812.95</v>
      </c>
      <c r="E9824" s="28">
        <v>508.16</v>
      </c>
    </row>
    <row r="9825" spans="4:5" x14ac:dyDescent="0.25">
      <c r="D9825" s="31">
        <v>-812.93399999999997</v>
      </c>
      <c r="E9825" s="28">
        <v>508.11900000000003</v>
      </c>
    </row>
    <row r="9826" spans="4:5" x14ac:dyDescent="0.25">
      <c r="D9826" s="31">
        <v>-812.91800000000001</v>
      </c>
      <c r="E9826" s="28">
        <v>508.07799999999997</v>
      </c>
    </row>
    <row r="9827" spans="4:5" x14ac:dyDescent="0.25">
      <c r="D9827" s="31">
        <v>-812.90200000000004</v>
      </c>
      <c r="E9827" s="28">
        <v>508.03800000000001</v>
      </c>
    </row>
    <row r="9828" spans="4:5" x14ac:dyDescent="0.25">
      <c r="D9828" s="31">
        <v>-812.88599999999997</v>
      </c>
      <c r="E9828" s="28">
        <v>507.99700000000001</v>
      </c>
    </row>
    <row r="9829" spans="4:5" x14ac:dyDescent="0.25">
      <c r="D9829" s="31">
        <v>-812.87</v>
      </c>
      <c r="E9829" s="28">
        <v>507.95600000000002</v>
      </c>
    </row>
    <row r="9830" spans="4:5" x14ac:dyDescent="0.25">
      <c r="D9830" s="31">
        <v>-812.85400000000004</v>
      </c>
      <c r="E9830" s="28">
        <v>507.91500000000002</v>
      </c>
    </row>
    <row r="9831" spans="4:5" x14ac:dyDescent="0.25">
      <c r="D9831" s="31">
        <v>-812.83799999999997</v>
      </c>
      <c r="E9831" s="28">
        <v>507.87400000000002</v>
      </c>
    </row>
    <row r="9832" spans="4:5" x14ac:dyDescent="0.25">
      <c r="D9832" s="31">
        <v>-812.822</v>
      </c>
      <c r="E9832" s="28">
        <v>507.83300000000003</v>
      </c>
    </row>
    <row r="9833" spans="4:5" x14ac:dyDescent="0.25">
      <c r="D9833" s="31">
        <v>-812.80600000000004</v>
      </c>
      <c r="E9833" s="28">
        <v>507.79199999999997</v>
      </c>
    </row>
    <row r="9834" spans="4:5" x14ac:dyDescent="0.25">
      <c r="D9834" s="31">
        <v>-812.79</v>
      </c>
      <c r="E9834" s="28">
        <v>507.75099999999998</v>
      </c>
    </row>
    <row r="9835" spans="4:5" x14ac:dyDescent="0.25">
      <c r="D9835" s="31">
        <v>-812.774</v>
      </c>
      <c r="E9835" s="28">
        <v>507.71</v>
      </c>
    </row>
    <row r="9836" spans="4:5" x14ac:dyDescent="0.25">
      <c r="D9836" s="31">
        <v>-812.75800000000004</v>
      </c>
      <c r="E9836" s="28">
        <v>507.66899999999998</v>
      </c>
    </row>
    <row r="9837" spans="4:5" x14ac:dyDescent="0.25">
      <c r="D9837" s="31">
        <v>-812.74199999999996</v>
      </c>
      <c r="E9837" s="28">
        <v>507.62799999999999</v>
      </c>
    </row>
    <row r="9838" spans="4:5" x14ac:dyDescent="0.25">
      <c r="D9838" s="31">
        <v>-812.726</v>
      </c>
      <c r="E9838" s="28">
        <v>507.58600000000001</v>
      </c>
    </row>
    <row r="9839" spans="4:5" x14ac:dyDescent="0.25">
      <c r="D9839" s="31">
        <v>-812.71</v>
      </c>
      <c r="E9839" s="28">
        <v>507.54500000000002</v>
      </c>
    </row>
    <row r="9840" spans="4:5" x14ac:dyDescent="0.25">
      <c r="D9840" s="31">
        <v>-812.69399999999996</v>
      </c>
      <c r="E9840" s="28">
        <v>507.50400000000002</v>
      </c>
    </row>
    <row r="9841" spans="4:5" x14ac:dyDescent="0.25">
      <c r="D9841" s="31">
        <v>-812.678</v>
      </c>
      <c r="E9841" s="28">
        <v>507.46300000000002</v>
      </c>
    </row>
    <row r="9842" spans="4:5" x14ac:dyDescent="0.25">
      <c r="D9842" s="31">
        <v>-812.66200000000003</v>
      </c>
      <c r="E9842" s="28">
        <v>507.42099999999999</v>
      </c>
    </row>
    <row r="9843" spans="4:5" x14ac:dyDescent="0.25">
      <c r="D9843" s="31">
        <v>-812.64599999999996</v>
      </c>
      <c r="E9843" s="28">
        <v>507.38</v>
      </c>
    </row>
    <row r="9844" spans="4:5" x14ac:dyDescent="0.25">
      <c r="D9844" s="31">
        <v>-812.63</v>
      </c>
      <c r="E9844" s="28">
        <v>507.339</v>
      </c>
    </row>
    <row r="9845" spans="4:5" x14ac:dyDescent="0.25">
      <c r="D9845" s="31">
        <v>-812.61500000000001</v>
      </c>
      <c r="E9845" s="28">
        <v>507.29700000000003</v>
      </c>
    </row>
    <row r="9846" spans="4:5" x14ac:dyDescent="0.25">
      <c r="D9846" s="31">
        <v>-812.59900000000005</v>
      </c>
      <c r="E9846" s="28">
        <v>507.25599999999997</v>
      </c>
    </row>
    <row r="9847" spans="4:5" x14ac:dyDescent="0.25">
      <c r="D9847" s="31">
        <v>-812.58299999999997</v>
      </c>
      <c r="E9847" s="28">
        <v>507.214</v>
      </c>
    </row>
    <row r="9848" spans="4:5" x14ac:dyDescent="0.25">
      <c r="D9848" s="31">
        <v>-812.56700000000001</v>
      </c>
      <c r="E9848" s="28">
        <v>507.17200000000003</v>
      </c>
    </row>
    <row r="9849" spans="4:5" x14ac:dyDescent="0.25">
      <c r="D9849" s="31">
        <v>-812.55100000000004</v>
      </c>
      <c r="E9849" s="28">
        <v>507.13099999999997</v>
      </c>
    </row>
    <row r="9850" spans="4:5" x14ac:dyDescent="0.25">
      <c r="D9850" s="31">
        <v>-812.53499999999997</v>
      </c>
      <c r="E9850" s="28">
        <v>507.089</v>
      </c>
    </row>
    <row r="9851" spans="4:5" x14ac:dyDescent="0.25">
      <c r="D9851" s="31">
        <v>-812.51900000000001</v>
      </c>
      <c r="E9851" s="28">
        <v>507.04700000000003</v>
      </c>
    </row>
    <row r="9852" spans="4:5" x14ac:dyDescent="0.25">
      <c r="D9852" s="31">
        <v>-812.50300000000004</v>
      </c>
      <c r="E9852" s="28">
        <v>507.00599999999997</v>
      </c>
    </row>
    <row r="9853" spans="4:5" x14ac:dyDescent="0.25">
      <c r="D9853" s="31">
        <v>-812.48699999999997</v>
      </c>
      <c r="E9853" s="28">
        <v>506.964</v>
      </c>
    </row>
    <row r="9854" spans="4:5" x14ac:dyDescent="0.25">
      <c r="D9854" s="31">
        <v>-812.471</v>
      </c>
      <c r="E9854" s="28">
        <v>506.92200000000003</v>
      </c>
    </row>
    <row r="9855" spans="4:5" x14ac:dyDescent="0.25">
      <c r="D9855" s="31">
        <v>-812.45500000000004</v>
      </c>
      <c r="E9855" s="28">
        <v>506.88</v>
      </c>
    </row>
    <row r="9856" spans="4:5" x14ac:dyDescent="0.25">
      <c r="D9856" s="31">
        <v>-812.43899999999996</v>
      </c>
      <c r="E9856" s="28">
        <v>506.83800000000002</v>
      </c>
    </row>
    <row r="9857" spans="4:5" x14ac:dyDescent="0.25">
      <c r="D9857" s="31">
        <v>-812.423</v>
      </c>
      <c r="E9857" s="28">
        <v>506.79599999999999</v>
      </c>
    </row>
    <row r="9858" spans="4:5" x14ac:dyDescent="0.25">
      <c r="D9858" s="31">
        <v>-812.40700000000004</v>
      </c>
      <c r="E9858" s="28">
        <v>506.75400000000002</v>
      </c>
    </row>
    <row r="9859" spans="4:5" x14ac:dyDescent="0.25">
      <c r="D9859" s="31">
        <v>-812.39099999999996</v>
      </c>
      <c r="E9859" s="28">
        <v>506.71300000000002</v>
      </c>
    </row>
    <row r="9860" spans="4:5" x14ac:dyDescent="0.25">
      <c r="D9860" s="31">
        <v>-812.375</v>
      </c>
      <c r="E9860" s="28">
        <v>506.67</v>
      </c>
    </row>
    <row r="9861" spans="4:5" x14ac:dyDescent="0.25">
      <c r="D9861" s="31">
        <v>-812.35900000000004</v>
      </c>
      <c r="E9861" s="28">
        <v>506.62799999999999</v>
      </c>
    </row>
    <row r="9862" spans="4:5" x14ac:dyDescent="0.25">
      <c r="D9862" s="31">
        <v>-812.34299999999996</v>
      </c>
      <c r="E9862" s="28">
        <v>506.58600000000001</v>
      </c>
    </row>
    <row r="9863" spans="4:5" x14ac:dyDescent="0.25">
      <c r="D9863" s="31">
        <v>-812.327</v>
      </c>
      <c r="E9863" s="28">
        <v>506.54399999999998</v>
      </c>
    </row>
    <row r="9864" spans="4:5" x14ac:dyDescent="0.25">
      <c r="D9864" s="31">
        <v>-812.31100000000004</v>
      </c>
      <c r="E9864" s="28">
        <v>506.50200000000001</v>
      </c>
    </row>
    <row r="9865" spans="4:5" x14ac:dyDescent="0.25">
      <c r="D9865" s="31">
        <v>-812.29499999999996</v>
      </c>
      <c r="E9865" s="28">
        <v>506.46</v>
      </c>
    </row>
    <row r="9866" spans="4:5" x14ac:dyDescent="0.25">
      <c r="D9866" s="31">
        <v>-812.279</v>
      </c>
      <c r="E9866" s="28">
        <v>506.41699999999997</v>
      </c>
    </row>
    <row r="9867" spans="4:5" x14ac:dyDescent="0.25">
      <c r="D9867" s="31">
        <v>-812.26300000000003</v>
      </c>
      <c r="E9867" s="28">
        <v>506.375</v>
      </c>
    </row>
    <row r="9868" spans="4:5" x14ac:dyDescent="0.25">
      <c r="D9868" s="31">
        <v>-812.24699999999996</v>
      </c>
      <c r="E9868" s="28">
        <v>506.33300000000003</v>
      </c>
    </row>
    <row r="9869" spans="4:5" x14ac:dyDescent="0.25">
      <c r="D9869" s="31">
        <v>-812.23099999999999</v>
      </c>
      <c r="E9869" s="28">
        <v>506.29</v>
      </c>
    </row>
    <row r="9870" spans="4:5" x14ac:dyDescent="0.25">
      <c r="D9870" s="31">
        <v>-812.21500000000003</v>
      </c>
      <c r="E9870" s="28">
        <v>506.24799999999999</v>
      </c>
    </row>
    <row r="9871" spans="4:5" x14ac:dyDescent="0.25">
      <c r="D9871" s="31">
        <v>-812.19899999999996</v>
      </c>
      <c r="E9871" s="28">
        <v>506.20600000000002</v>
      </c>
    </row>
    <row r="9872" spans="4:5" x14ac:dyDescent="0.25">
      <c r="D9872" s="31">
        <v>-812.18299999999999</v>
      </c>
      <c r="E9872" s="28">
        <v>506.16300000000001</v>
      </c>
    </row>
    <row r="9873" spans="4:5" x14ac:dyDescent="0.25">
      <c r="D9873" s="31">
        <v>-812.16700000000003</v>
      </c>
      <c r="E9873" s="28">
        <v>506.12</v>
      </c>
    </row>
    <row r="9874" spans="4:5" x14ac:dyDescent="0.25">
      <c r="D9874" s="31">
        <v>-812.15099999999995</v>
      </c>
      <c r="E9874" s="28">
        <v>506.07799999999997</v>
      </c>
    </row>
    <row r="9875" spans="4:5" x14ac:dyDescent="0.25">
      <c r="D9875" s="31">
        <v>-812.13499999999999</v>
      </c>
      <c r="E9875" s="28">
        <v>506.03500000000003</v>
      </c>
    </row>
    <row r="9876" spans="4:5" x14ac:dyDescent="0.25">
      <c r="D9876" s="31">
        <v>-812.11900000000003</v>
      </c>
      <c r="E9876" s="28">
        <v>505.99299999999999</v>
      </c>
    </row>
    <row r="9877" spans="4:5" x14ac:dyDescent="0.25">
      <c r="D9877" s="31">
        <v>-812.10299999999995</v>
      </c>
      <c r="E9877" s="28">
        <v>505.95</v>
      </c>
    </row>
    <row r="9878" spans="4:5" x14ac:dyDescent="0.25">
      <c r="D9878" s="31">
        <v>-812.08699999999999</v>
      </c>
      <c r="E9878" s="28">
        <v>505.90699999999998</v>
      </c>
    </row>
    <row r="9879" spans="4:5" x14ac:dyDescent="0.25">
      <c r="D9879" s="31">
        <v>-812.07100000000003</v>
      </c>
      <c r="E9879" s="28">
        <v>505.86399999999998</v>
      </c>
    </row>
    <row r="9880" spans="4:5" x14ac:dyDescent="0.25">
      <c r="D9880" s="31">
        <v>-812.05499999999995</v>
      </c>
      <c r="E9880" s="28">
        <v>505.822</v>
      </c>
    </row>
    <row r="9881" spans="4:5" x14ac:dyDescent="0.25">
      <c r="D9881" s="31">
        <v>-812.03899999999999</v>
      </c>
      <c r="E9881" s="28">
        <v>505.779</v>
      </c>
    </row>
    <row r="9882" spans="4:5" x14ac:dyDescent="0.25">
      <c r="D9882" s="31">
        <v>-812.02300000000002</v>
      </c>
      <c r="E9882" s="28">
        <v>505.73599999999999</v>
      </c>
    </row>
    <row r="9883" spans="4:5" x14ac:dyDescent="0.25">
      <c r="D9883" s="31">
        <v>-812.00699999999995</v>
      </c>
      <c r="E9883" s="28">
        <v>505.69299999999998</v>
      </c>
    </row>
    <row r="9884" spans="4:5" x14ac:dyDescent="0.25">
      <c r="D9884" s="31">
        <v>-811.99099999999999</v>
      </c>
      <c r="E9884" s="28">
        <v>505.65</v>
      </c>
    </row>
    <row r="9885" spans="4:5" x14ac:dyDescent="0.25">
      <c r="D9885" s="31">
        <v>-811.97500000000002</v>
      </c>
      <c r="E9885" s="28">
        <v>505.60700000000003</v>
      </c>
    </row>
    <row r="9886" spans="4:5" x14ac:dyDescent="0.25">
      <c r="D9886" s="31">
        <v>-811.95899999999995</v>
      </c>
      <c r="E9886" s="28">
        <v>505.56400000000002</v>
      </c>
    </row>
    <row r="9887" spans="4:5" x14ac:dyDescent="0.25">
      <c r="D9887" s="31">
        <v>-811.94299999999998</v>
      </c>
      <c r="E9887" s="28">
        <v>505.52100000000002</v>
      </c>
    </row>
    <row r="9888" spans="4:5" x14ac:dyDescent="0.25">
      <c r="D9888" s="31">
        <v>-811.92700000000002</v>
      </c>
      <c r="E9888" s="28">
        <v>505.47800000000001</v>
      </c>
    </row>
    <row r="9889" spans="4:5" x14ac:dyDescent="0.25">
      <c r="D9889" s="31">
        <v>-811.91099999999994</v>
      </c>
      <c r="E9889" s="28">
        <v>505.435</v>
      </c>
    </row>
    <row r="9890" spans="4:5" x14ac:dyDescent="0.25">
      <c r="D9890" s="31">
        <v>-811.89499999999998</v>
      </c>
      <c r="E9890" s="28">
        <v>505.39100000000002</v>
      </c>
    </row>
    <row r="9891" spans="4:5" x14ac:dyDescent="0.25">
      <c r="D9891" s="31">
        <v>-811.87900000000002</v>
      </c>
      <c r="E9891" s="28">
        <v>505.34800000000001</v>
      </c>
    </row>
    <row r="9892" spans="4:5" x14ac:dyDescent="0.25">
      <c r="D9892" s="31">
        <v>-811.86300000000006</v>
      </c>
      <c r="E9892" s="28">
        <v>505.30500000000001</v>
      </c>
    </row>
    <row r="9893" spans="4:5" x14ac:dyDescent="0.25">
      <c r="D9893" s="31">
        <v>-811.84699999999998</v>
      </c>
      <c r="E9893" s="28">
        <v>505.262</v>
      </c>
    </row>
    <row r="9894" spans="4:5" x14ac:dyDescent="0.25">
      <c r="D9894" s="31">
        <v>-811.83100000000002</v>
      </c>
      <c r="E9894" s="28">
        <v>505.21800000000002</v>
      </c>
    </row>
    <row r="9895" spans="4:5" x14ac:dyDescent="0.25">
      <c r="D9895" s="31">
        <v>-811.81500000000005</v>
      </c>
      <c r="E9895" s="28">
        <v>505.17500000000001</v>
      </c>
    </row>
    <row r="9896" spans="4:5" x14ac:dyDescent="0.25">
      <c r="D9896" s="31">
        <v>-811.79899999999998</v>
      </c>
      <c r="E9896" s="28">
        <v>505.13099999999997</v>
      </c>
    </row>
    <row r="9897" spans="4:5" x14ac:dyDescent="0.25">
      <c r="D9897" s="31">
        <v>-811.78300000000002</v>
      </c>
      <c r="E9897" s="28">
        <v>505.08800000000002</v>
      </c>
    </row>
    <row r="9898" spans="4:5" x14ac:dyDescent="0.25">
      <c r="D9898" s="31">
        <v>-811.76700000000005</v>
      </c>
      <c r="E9898" s="28">
        <v>505.04399999999998</v>
      </c>
    </row>
    <row r="9899" spans="4:5" x14ac:dyDescent="0.25">
      <c r="D9899" s="31">
        <v>-811.75099999999998</v>
      </c>
      <c r="E9899" s="28">
        <v>505.00099999999998</v>
      </c>
    </row>
    <row r="9900" spans="4:5" x14ac:dyDescent="0.25">
      <c r="D9900" s="31">
        <v>-811.73500000000001</v>
      </c>
      <c r="E9900" s="28">
        <v>504.95699999999999</v>
      </c>
    </row>
    <row r="9901" spans="4:5" x14ac:dyDescent="0.25">
      <c r="D9901" s="31">
        <v>-811.71900000000005</v>
      </c>
      <c r="E9901" s="28">
        <v>504.91399999999999</v>
      </c>
    </row>
    <row r="9902" spans="4:5" x14ac:dyDescent="0.25">
      <c r="D9902" s="31">
        <v>-811.70299999999997</v>
      </c>
      <c r="E9902" s="28">
        <v>504.87</v>
      </c>
    </row>
    <row r="9903" spans="4:5" x14ac:dyDescent="0.25">
      <c r="D9903" s="31">
        <v>-811.68700000000001</v>
      </c>
      <c r="E9903" s="28">
        <v>504.82600000000002</v>
      </c>
    </row>
    <row r="9904" spans="4:5" x14ac:dyDescent="0.25">
      <c r="D9904" s="31">
        <v>-811.67100000000005</v>
      </c>
      <c r="E9904" s="28">
        <v>504.78300000000002</v>
      </c>
    </row>
    <row r="9905" spans="4:5" x14ac:dyDescent="0.25">
      <c r="D9905" s="31">
        <v>-811.65499999999997</v>
      </c>
      <c r="E9905" s="28">
        <v>504.73899999999998</v>
      </c>
    </row>
    <row r="9906" spans="4:5" x14ac:dyDescent="0.25">
      <c r="D9906" s="31">
        <v>-811.63900000000001</v>
      </c>
      <c r="E9906" s="28">
        <v>504.69499999999999</v>
      </c>
    </row>
    <row r="9907" spans="4:5" x14ac:dyDescent="0.25">
      <c r="D9907" s="31">
        <v>-811.62300000000005</v>
      </c>
      <c r="E9907" s="28">
        <v>504.65100000000001</v>
      </c>
    </row>
    <row r="9908" spans="4:5" x14ac:dyDescent="0.25">
      <c r="D9908" s="31">
        <v>-811.60699999999997</v>
      </c>
      <c r="E9908" s="28">
        <v>504.60700000000003</v>
      </c>
    </row>
    <row r="9909" spans="4:5" x14ac:dyDescent="0.25">
      <c r="D9909" s="31">
        <v>-811.59100000000001</v>
      </c>
      <c r="E9909" s="28">
        <v>504.56299999999999</v>
      </c>
    </row>
    <row r="9910" spans="4:5" x14ac:dyDescent="0.25">
      <c r="D9910" s="31">
        <v>-811.57500000000005</v>
      </c>
      <c r="E9910" s="28">
        <v>504.52</v>
      </c>
    </row>
    <row r="9911" spans="4:5" x14ac:dyDescent="0.25">
      <c r="D9911" s="31">
        <v>-811.55899999999997</v>
      </c>
      <c r="E9911" s="28">
        <v>504.476</v>
      </c>
    </row>
    <row r="9912" spans="4:5" x14ac:dyDescent="0.25">
      <c r="D9912" s="31">
        <v>-811.54300000000001</v>
      </c>
      <c r="E9912" s="28">
        <v>504.43200000000002</v>
      </c>
    </row>
    <row r="9913" spans="4:5" x14ac:dyDescent="0.25">
      <c r="D9913" s="31">
        <v>-811.52700000000004</v>
      </c>
      <c r="E9913" s="28">
        <v>504.387</v>
      </c>
    </row>
    <row r="9914" spans="4:5" x14ac:dyDescent="0.25">
      <c r="D9914" s="31">
        <v>-811.51099999999997</v>
      </c>
      <c r="E9914" s="28">
        <v>504.34300000000002</v>
      </c>
    </row>
    <row r="9915" spans="4:5" x14ac:dyDescent="0.25">
      <c r="D9915" s="31">
        <v>-811.495</v>
      </c>
      <c r="E9915" s="28">
        <v>504.29899999999998</v>
      </c>
    </row>
    <row r="9916" spans="4:5" x14ac:dyDescent="0.25">
      <c r="D9916" s="31">
        <v>-811.47900000000004</v>
      </c>
      <c r="E9916" s="28">
        <v>504.255</v>
      </c>
    </row>
    <row r="9917" spans="4:5" x14ac:dyDescent="0.25">
      <c r="D9917" s="31">
        <v>-811.46299999999997</v>
      </c>
      <c r="E9917" s="28">
        <v>504.21100000000001</v>
      </c>
    </row>
    <row r="9918" spans="4:5" x14ac:dyDescent="0.25">
      <c r="D9918" s="31">
        <v>-811.447</v>
      </c>
      <c r="E9918" s="28">
        <v>504.166</v>
      </c>
    </row>
    <row r="9919" spans="4:5" x14ac:dyDescent="0.25">
      <c r="D9919" s="31">
        <v>-811.43100000000004</v>
      </c>
      <c r="E9919" s="28">
        <v>504.12200000000001</v>
      </c>
    </row>
    <row r="9920" spans="4:5" x14ac:dyDescent="0.25">
      <c r="D9920" s="31">
        <v>-811.41499999999996</v>
      </c>
      <c r="E9920" s="28">
        <v>504.07799999999997</v>
      </c>
    </row>
    <row r="9921" spans="4:5" x14ac:dyDescent="0.25">
      <c r="D9921" s="31">
        <v>-811.399</v>
      </c>
      <c r="E9921" s="28">
        <v>504.03300000000002</v>
      </c>
    </row>
    <row r="9922" spans="4:5" x14ac:dyDescent="0.25">
      <c r="D9922" s="31">
        <v>-811.38300000000004</v>
      </c>
      <c r="E9922" s="28">
        <v>503.98899999999998</v>
      </c>
    </row>
    <row r="9923" spans="4:5" x14ac:dyDescent="0.25">
      <c r="D9923" s="31">
        <v>-811.36699999999996</v>
      </c>
      <c r="E9923" s="28">
        <v>503.94499999999999</v>
      </c>
    </row>
    <row r="9924" spans="4:5" x14ac:dyDescent="0.25">
      <c r="D9924" s="31">
        <v>-811.351</v>
      </c>
      <c r="E9924" s="28">
        <v>503.9</v>
      </c>
    </row>
    <row r="9925" spans="4:5" x14ac:dyDescent="0.25">
      <c r="D9925" s="31">
        <v>-811.33500000000004</v>
      </c>
      <c r="E9925" s="28">
        <v>503.85500000000002</v>
      </c>
    </row>
    <row r="9926" spans="4:5" x14ac:dyDescent="0.25">
      <c r="D9926" s="31">
        <v>-811.31899999999996</v>
      </c>
      <c r="E9926" s="28">
        <v>503.81099999999998</v>
      </c>
    </row>
    <row r="9927" spans="4:5" x14ac:dyDescent="0.25">
      <c r="D9927" s="31">
        <v>-811.303</v>
      </c>
      <c r="E9927" s="28">
        <v>503.76600000000002</v>
      </c>
    </row>
    <row r="9928" spans="4:5" x14ac:dyDescent="0.25">
      <c r="D9928" s="31">
        <v>-811.28700000000003</v>
      </c>
      <c r="E9928" s="28">
        <v>503.72199999999998</v>
      </c>
    </row>
    <row r="9929" spans="4:5" x14ac:dyDescent="0.25">
      <c r="D9929" s="31">
        <v>-811.27099999999996</v>
      </c>
      <c r="E9929" s="28">
        <v>503.67700000000002</v>
      </c>
    </row>
    <row r="9930" spans="4:5" x14ac:dyDescent="0.25">
      <c r="D9930" s="31">
        <v>-811.255</v>
      </c>
      <c r="E9930" s="28">
        <v>503.63200000000001</v>
      </c>
    </row>
    <row r="9931" spans="4:5" x14ac:dyDescent="0.25">
      <c r="D9931" s="31">
        <v>-811.23900000000003</v>
      </c>
      <c r="E9931" s="28">
        <v>503.58699999999999</v>
      </c>
    </row>
    <row r="9932" spans="4:5" x14ac:dyDescent="0.25">
      <c r="D9932" s="31">
        <v>-811.22299999999996</v>
      </c>
      <c r="E9932" s="28">
        <v>503.54300000000001</v>
      </c>
    </row>
    <row r="9933" spans="4:5" x14ac:dyDescent="0.25">
      <c r="D9933" s="31">
        <v>-811.20699999999999</v>
      </c>
      <c r="E9933" s="28">
        <v>503.49799999999999</v>
      </c>
    </row>
    <row r="9934" spans="4:5" x14ac:dyDescent="0.25">
      <c r="D9934" s="31">
        <v>-811.19100000000003</v>
      </c>
      <c r="E9934" s="28">
        <v>503.45299999999997</v>
      </c>
    </row>
    <row r="9935" spans="4:5" x14ac:dyDescent="0.25">
      <c r="D9935" s="31">
        <v>-811.17499999999995</v>
      </c>
      <c r="E9935" s="28">
        <v>503.40800000000002</v>
      </c>
    </row>
    <row r="9936" spans="4:5" x14ac:dyDescent="0.25">
      <c r="D9936" s="31">
        <v>-811.15899999999999</v>
      </c>
      <c r="E9936" s="28">
        <v>503.363</v>
      </c>
    </row>
    <row r="9937" spans="4:5" x14ac:dyDescent="0.25">
      <c r="D9937" s="31">
        <v>-811.14300000000003</v>
      </c>
      <c r="E9937" s="28">
        <v>503.31799999999998</v>
      </c>
    </row>
    <row r="9938" spans="4:5" x14ac:dyDescent="0.25">
      <c r="D9938" s="31">
        <v>-811.12699999999995</v>
      </c>
      <c r="E9938" s="28">
        <v>503.27300000000002</v>
      </c>
    </row>
    <row r="9939" spans="4:5" x14ac:dyDescent="0.25">
      <c r="D9939" s="31">
        <v>-811.11099999999999</v>
      </c>
      <c r="E9939" s="28">
        <v>503.22800000000001</v>
      </c>
    </row>
    <row r="9940" spans="4:5" x14ac:dyDescent="0.25">
      <c r="D9940" s="31">
        <v>-811.09500000000003</v>
      </c>
      <c r="E9940" s="28">
        <v>503.18299999999999</v>
      </c>
    </row>
    <row r="9941" spans="4:5" x14ac:dyDescent="0.25">
      <c r="D9941" s="31">
        <v>-811.07899999999995</v>
      </c>
      <c r="E9941" s="28">
        <v>503.13799999999998</v>
      </c>
    </row>
    <row r="9942" spans="4:5" x14ac:dyDescent="0.25">
      <c r="D9942" s="31">
        <v>-811.06299999999999</v>
      </c>
      <c r="E9942" s="28">
        <v>503.09199999999998</v>
      </c>
    </row>
    <row r="9943" spans="4:5" x14ac:dyDescent="0.25">
      <c r="D9943" s="31">
        <v>-811.04700000000003</v>
      </c>
      <c r="E9943" s="28">
        <v>503.04700000000003</v>
      </c>
    </row>
    <row r="9944" spans="4:5" x14ac:dyDescent="0.25">
      <c r="D9944" s="31">
        <v>-811.03099999999995</v>
      </c>
      <c r="E9944" s="28">
        <v>503.00200000000001</v>
      </c>
    </row>
    <row r="9945" spans="4:5" x14ac:dyDescent="0.25">
      <c r="D9945" s="31">
        <v>-811.01499999999999</v>
      </c>
      <c r="E9945" s="28">
        <v>502.95699999999999</v>
      </c>
    </row>
    <row r="9946" spans="4:5" x14ac:dyDescent="0.25">
      <c r="D9946" s="31">
        <v>-810.99900000000002</v>
      </c>
      <c r="E9946" s="28">
        <v>502.911</v>
      </c>
    </row>
    <row r="9947" spans="4:5" x14ac:dyDescent="0.25">
      <c r="D9947" s="31">
        <v>-810.98299999999995</v>
      </c>
      <c r="E9947" s="28">
        <v>502.86599999999999</v>
      </c>
    </row>
    <row r="9948" spans="4:5" x14ac:dyDescent="0.25">
      <c r="D9948" s="31">
        <v>-810.96699999999998</v>
      </c>
      <c r="E9948" s="28">
        <v>502.82</v>
      </c>
    </row>
    <row r="9949" spans="4:5" x14ac:dyDescent="0.25">
      <c r="D9949" s="31">
        <v>-810.95100000000002</v>
      </c>
      <c r="E9949" s="28">
        <v>502.77499999999998</v>
      </c>
    </row>
    <row r="9950" spans="4:5" x14ac:dyDescent="0.25">
      <c r="D9950" s="31">
        <v>-810.93499999999995</v>
      </c>
      <c r="E9950" s="28">
        <v>502.72899999999998</v>
      </c>
    </row>
    <row r="9951" spans="4:5" x14ac:dyDescent="0.25">
      <c r="D9951" s="31">
        <v>-810.91899999999998</v>
      </c>
      <c r="E9951" s="28">
        <v>502.68400000000003</v>
      </c>
    </row>
    <row r="9952" spans="4:5" x14ac:dyDescent="0.25">
      <c r="D9952" s="31">
        <v>-810.90300000000002</v>
      </c>
      <c r="E9952" s="28">
        <v>502.63799999999998</v>
      </c>
    </row>
    <row r="9953" spans="4:5" x14ac:dyDescent="0.25">
      <c r="D9953" s="31">
        <v>-810.88699999999994</v>
      </c>
      <c r="E9953" s="28">
        <v>502.59300000000002</v>
      </c>
    </row>
    <row r="9954" spans="4:5" x14ac:dyDescent="0.25">
      <c r="D9954" s="31">
        <v>-810.87099999999998</v>
      </c>
      <c r="E9954" s="28">
        <v>502.54700000000003</v>
      </c>
    </row>
    <row r="9955" spans="4:5" x14ac:dyDescent="0.25">
      <c r="D9955" s="31">
        <v>-810.85500000000002</v>
      </c>
      <c r="E9955" s="28">
        <v>502.50099999999998</v>
      </c>
    </row>
    <row r="9956" spans="4:5" x14ac:dyDescent="0.25">
      <c r="D9956" s="31">
        <v>-810.83900000000006</v>
      </c>
      <c r="E9956" s="28">
        <v>502.45600000000002</v>
      </c>
    </row>
    <row r="9957" spans="4:5" x14ac:dyDescent="0.25">
      <c r="D9957" s="31">
        <v>-810.82299999999998</v>
      </c>
      <c r="E9957" s="28">
        <v>502.41</v>
      </c>
    </row>
    <row r="9958" spans="4:5" x14ac:dyDescent="0.25">
      <c r="D9958" s="31">
        <v>-810.80700000000002</v>
      </c>
      <c r="E9958" s="28">
        <v>502.36399999999998</v>
      </c>
    </row>
    <row r="9959" spans="4:5" x14ac:dyDescent="0.25">
      <c r="D9959" s="31">
        <v>-810.79200000000003</v>
      </c>
      <c r="E9959" s="28">
        <v>502.31799999999998</v>
      </c>
    </row>
    <row r="9960" spans="4:5" x14ac:dyDescent="0.25">
      <c r="D9960" s="31">
        <v>-810.77599999999995</v>
      </c>
      <c r="E9960" s="28">
        <v>502.27199999999999</v>
      </c>
    </row>
    <row r="9961" spans="4:5" x14ac:dyDescent="0.25">
      <c r="D9961" s="31">
        <v>-810.76</v>
      </c>
      <c r="E9961" s="28">
        <v>502.226</v>
      </c>
    </row>
    <row r="9962" spans="4:5" x14ac:dyDescent="0.25">
      <c r="D9962" s="31">
        <v>-810.74400000000003</v>
      </c>
      <c r="E9962" s="28">
        <v>502.18</v>
      </c>
    </row>
    <row r="9963" spans="4:5" x14ac:dyDescent="0.25">
      <c r="D9963" s="31">
        <v>-810.72799999999995</v>
      </c>
      <c r="E9963" s="28">
        <v>502.13400000000001</v>
      </c>
    </row>
    <row r="9964" spans="4:5" x14ac:dyDescent="0.25">
      <c r="D9964" s="31">
        <v>-810.71199999999999</v>
      </c>
      <c r="E9964" s="28">
        <v>502.08800000000002</v>
      </c>
    </row>
    <row r="9965" spans="4:5" x14ac:dyDescent="0.25">
      <c r="D9965" s="31">
        <v>-810.69600000000003</v>
      </c>
      <c r="E9965" s="28">
        <v>502.04199999999997</v>
      </c>
    </row>
    <row r="9966" spans="4:5" x14ac:dyDescent="0.25">
      <c r="D9966" s="31">
        <v>-810.68</v>
      </c>
      <c r="E9966" s="28">
        <v>501.99599999999998</v>
      </c>
    </row>
    <row r="9967" spans="4:5" x14ac:dyDescent="0.25">
      <c r="D9967" s="31">
        <v>-810.66399999999999</v>
      </c>
      <c r="E9967" s="28">
        <v>501.95</v>
      </c>
    </row>
    <row r="9968" spans="4:5" x14ac:dyDescent="0.25">
      <c r="D9968" s="31">
        <v>-810.64800000000002</v>
      </c>
      <c r="E9968" s="28">
        <v>501.904</v>
      </c>
    </row>
    <row r="9969" spans="4:5" x14ac:dyDescent="0.25">
      <c r="D9969" s="31">
        <v>-810.63199999999995</v>
      </c>
      <c r="E9969" s="28">
        <v>501.858</v>
      </c>
    </row>
    <row r="9970" spans="4:5" x14ac:dyDescent="0.25">
      <c r="D9970" s="31">
        <v>-810.61599999999999</v>
      </c>
      <c r="E9970" s="28">
        <v>501.81099999999998</v>
      </c>
    </row>
    <row r="9971" spans="4:5" x14ac:dyDescent="0.25">
      <c r="D9971" s="31">
        <v>-810.6</v>
      </c>
      <c r="E9971" s="28">
        <v>501.76499999999999</v>
      </c>
    </row>
    <row r="9972" spans="4:5" x14ac:dyDescent="0.25">
      <c r="D9972" s="31">
        <v>-810.58399999999995</v>
      </c>
      <c r="E9972" s="28">
        <v>501.71899999999999</v>
      </c>
    </row>
    <row r="9973" spans="4:5" x14ac:dyDescent="0.25">
      <c r="D9973" s="31">
        <v>-810.56799999999998</v>
      </c>
      <c r="E9973" s="28">
        <v>501.67200000000003</v>
      </c>
    </row>
    <row r="9974" spans="4:5" x14ac:dyDescent="0.25">
      <c r="D9974" s="31">
        <v>-810.55200000000002</v>
      </c>
      <c r="E9974" s="28">
        <v>501.62599999999998</v>
      </c>
    </row>
    <row r="9975" spans="4:5" x14ac:dyDescent="0.25">
      <c r="D9975" s="31">
        <v>-810.53599999999994</v>
      </c>
      <c r="E9975" s="28">
        <v>501.57900000000001</v>
      </c>
    </row>
    <row r="9976" spans="4:5" x14ac:dyDescent="0.25">
      <c r="D9976" s="31">
        <v>-810.52</v>
      </c>
      <c r="E9976" s="28">
        <v>501.53300000000002</v>
      </c>
    </row>
    <row r="9977" spans="4:5" x14ac:dyDescent="0.25">
      <c r="D9977" s="31">
        <v>-810.50400000000002</v>
      </c>
      <c r="E9977" s="28">
        <v>501.48599999999999</v>
      </c>
    </row>
    <row r="9978" spans="4:5" x14ac:dyDescent="0.25">
      <c r="D9978" s="31">
        <v>-810.48800000000006</v>
      </c>
      <c r="E9978" s="28">
        <v>501.44</v>
      </c>
    </row>
    <row r="9979" spans="4:5" x14ac:dyDescent="0.25">
      <c r="D9979" s="31">
        <v>-810.47199999999998</v>
      </c>
      <c r="E9979" s="28">
        <v>501.39299999999997</v>
      </c>
    </row>
    <row r="9980" spans="4:5" x14ac:dyDescent="0.25">
      <c r="D9980" s="31">
        <v>-810.45600000000002</v>
      </c>
      <c r="E9980" s="28">
        <v>501.346</v>
      </c>
    </row>
    <row r="9981" spans="4:5" x14ac:dyDescent="0.25">
      <c r="D9981" s="31">
        <v>-810.44</v>
      </c>
      <c r="E9981" s="28">
        <v>501.3</v>
      </c>
    </row>
    <row r="9982" spans="4:5" x14ac:dyDescent="0.25">
      <c r="D9982" s="31">
        <v>-810.42399999999998</v>
      </c>
      <c r="E9982" s="28">
        <v>501.25299999999999</v>
      </c>
    </row>
    <row r="9983" spans="4:5" x14ac:dyDescent="0.25">
      <c r="D9983" s="31">
        <v>-810.40800000000002</v>
      </c>
      <c r="E9983" s="28">
        <v>501.20600000000002</v>
      </c>
    </row>
    <row r="9984" spans="4:5" x14ac:dyDescent="0.25">
      <c r="D9984" s="31">
        <v>-810.39200000000005</v>
      </c>
      <c r="E9984" s="28">
        <v>501.15899999999999</v>
      </c>
    </row>
    <row r="9985" spans="4:5" x14ac:dyDescent="0.25">
      <c r="D9985" s="31">
        <v>-810.37599999999998</v>
      </c>
      <c r="E9985" s="28">
        <v>501.11200000000002</v>
      </c>
    </row>
    <row r="9986" spans="4:5" x14ac:dyDescent="0.25">
      <c r="D9986" s="31">
        <v>-810.36</v>
      </c>
      <c r="E9986" s="28">
        <v>501.065</v>
      </c>
    </row>
    <row r="9987" spans="4:5" x14ac:dyDescent="0.25">
      <c r="D9987" s="31">
        <v>-810.34400000000005</v>
      </c>
      <c r="E9987" s="28">
        <v>501.01799999999997</v>
      </c>
    </row>
    <row r="9988" spans="4:5" x14ac:dyDescent="0.25">
      <c r="D9988" s="31">
        <v>-810.32799999999997</v>
      </c>
      <c r="E9988" s="28">
        <v>500.971</v>
      </c>
    </row>
    <row r="9989" spans="4:5" x14ac:dyDescent="0.25">
      <c r="D9989" s="31">
        <v>-810.31200000000001</v>
      </c>
      <c r="E9989" s="28">
        <v>500.92500000000001</v>
      </c>
    </row>
    <row r="9990" spans="4:5" x14ac:dyDescent="0.25">
      <c r="D9990" s="31">
        <v>-810.29600000000005</v>
      </c>
      <c r="E9990" s="28">
        <v>500.87799999999999</v>
      </c>
    </row>
    <row r="9991" spans="4:5" x14ac:dyDescent="0.25">
      <c r="D9991" s="31">
        <v>-810.28</v>
      </c>
      <c r="E9991" s="28">
        <v>500.83</v>
      </c>
    </row>
    <row r="9992" spans="4:5" x14ac:dyDescent="0.25">
      <c r="D9992" s="31">
        <v>-810.26400000000001</v>
      </c>
      <c r="E9992" s="28">
        <v>500.78300000000002</v>
      </c>
    </row>
    <row r="9993" spans="4:5" x14ac:dyDescent="0.25">
      <c r="D9993" s="31">
        <v>-810.24800000000005</v>
      </c>
      <c r="E9993" s="28">
        <v>500.73599999999999</v>
      </c>
    </row>
    <row r="9994" spans="4:5" x14ac:dyDescent="0.25">
      <c r="D9994" s="31">
        <v>-810.23199999999997</v>
      </c>
      <c r="E9994" s="28">
        <v>500.68900000000002</v>
      </c>
    </row>
    <row r="9995" spans="4:5" x14ac:dyDescent="0.25">
      <c r="D9995" s="31">
        <v>-810.21600000000001</v>
      </c>
      <c r="E9995" s="28">
        <v>500.642</v>
      </c>
    </row>
    <row r="9996" spans="4:5" x14ac:dyDescent="0.25">
      <c r="D9996" s="31">
        <v>-810.2</v>
      </c>
      <c r="E9996" s="28">
        <v>500.59399999999999</v>
      </c>
    </row>
    <row r="9997" spans="4:5" x14ac:dyDescent="0.25">
      <c r="D9997" s="31">
        <v>-810.18399999999997</v>
      </c>
      <c r="E9997" s="28">
        <v>500.54700000000003</v>
      </c>
    </row>
    <row r="9998" spans="4:5" x14ac:dyDescent="0.25">
      <c r="D9998" s="31">
        <v>-810.16800000000001</v>
      </c>
      <c r="E9998" s="28">
        <v>500.5</v>
      </c>
    </row>
    <row r="9999" spans="4:5" x14ac:dyDescent="0.25">
      <c r="D9999" s="31">
        <v>-810.15200000000004</v>
      </c>
      <c r="E9999" s="28">
        <v>500.452</v>
      </c>
    </row>
    <row r="10000" spans="4:5" x14ac:dyDescent="0.25">
      <c r="D10000" s="31">
        <v>-810.13599999999997</v>
      </c>
      <c r="E10000" s="28">
        <v>500.40499999999997</v>
      </c>
    </row>
    <row r="10001" spans="4:5" x14ac:dyDescent="0.25">
      <c r="D10001" s="31">
        <v>-810.12</v>
      </c>
      <c r="E10001" s="28">
        <v>500.35700000000003</v>
      </c>
    </row>
    <row r="10002" spans="4:5" x14ac:dyDescent="0.25">
      <c r="D10002" s="31">
        <v>-810.10400000000004</v>
      </c>
      <c r="E10002" s="28">
        <v>500.31</v>
      </c>
    </row>
    <row r="10003" spans="4:5" x14ac:dyDescent="0.25">
      <c r="D10003" s="31">
        <v>-810.08799999999997</v>
      </c>
      <c r="E10003" s="28">
        <v>500.262</v>
      </c>
    </row>
    <row r="10004" spans="4:5" x14ac:dyDescent="0.25">
      <c r="D10004" s="31">
        <v>-810</v>
      </c>
      <c r="E10004" s="28">
        <v>500</v>
      </c>
    </row>
    <row r="10005" spans="4:5" x14ac:dyDescent="0.25">
      <c r="D10005" s="31">
        <v>-809.98400000000004</v>
      </c>
      <c r="E10005" s="28">
        <v>499.952</v>
      </c>
    </row>
    <row r="10006" spans="4:5" x14ac:dyDescent="0.25">
      <c r="D10006" s="31">
        <v>-809.96799999999996</v>
      </c>
      <c r="E10006" s="28">
        <v>499.904</v>
      </c>
    </row>
    <row r="10007" spans="4:5" x14ac:dyDescent="0.25">
      <c r="D10007" s="31">
        <v>-809.952</v>
      </c>
      <c r="E10007" s="28">
        <v>499.85599999999999</v>
      </c>
    </row>
    <row r="10008" spans="4:5" x14ac:dyDescent="0.25">
      <c r="D10008" s="31">
        <v>-809.93600000000004</v>
      </c>
      <c r="E10008" s="28">
        <v>499.80900000000003</v>
      </c>
    </row>
    <row r="10009" spans="4:5" x14ac:dyDescent="0.25">
      <c r="D10009" s="31">
        <v>-809.92</v>
      </c>
      <c r="E10009" s="28">
        <v>499.76100000000002</v>
      </c>
    </row>
    <row r="10010" spans="4:5" x14ac:dyDescent="0.25">
      <c r="D10010" s="31">
        <v>-809.904</v>
      </c>
      <c r="E10010" s="28">
        <v>499.71300000000002</v>
      </c>
    </row>
    <row r="10011" spans="4:5" x14ac:dyDescent="0.25">
      <c r="D10011" s="31">
        <v>-809.88800000000003</v>
      </c>
      <c r="E10011" s="28">
        <v>499.66399999999999</v>
      </c>
    </row>
    <row r="10012" spans="4:5" x14ac:dyDescent="0.25">
      <c r="D10012" s="31">
        <v>-809.87199999999996</v>
      </c>
      <c r="E10012" s="28">
        <v>499.61599999999999</v>
      </c>
    </row>
    <row r="10013" spans="4:5" x14ac:dyDescent="0.25">
      <c r="D10013" s="31">
        <v>-809.85599999999999</v>
      </c>
      <c r="E10013" s="28">
        <v>499.56799999999998</v>
      </c>
    </row>
    <row r="10014" spans="4:5" x14ac:dyDescent="0.25">
      <c r="D10014" s="31">
        <v>-809.84</v>
      </c>
      <c r="E10014" s="28">
        <v>499.52</v>
      </c>
    </row>
    <row r="10015" spans="4:5" x14ac:dyDescent="0.25">
      <c r="D10015" s="31">
        <v>-809.82399999999996</v>
      </c>
      <c r="E10015" s="28">
        <v>499.47199999999998</v>
      </c>
    </row>
    <row r="10016" spans="4:5" x14ac:dyDescent="0.25">
      <c r="D10016" s="31">
        <v>-809.80799999999999</v>
      </c>
      <c r="E10016" s="28">
        <v>499.42399999999998</v>
      </c>
    </row>
    <row r="10017" spans="4:5" x14ac:dyDescent="0.25">
      <c r="D10017" s="31">
        <v>-809.79200000000003</v>
      </c>
      <c r="E10017" s="28">
        <v>499.375</v>
      </c>
    </row>
    <row r="10018" spans="4:5" x14ac:dyDescent="0.25">
      <c r="D10018" s="31">
        <v>-809.77599999999995</v>
      </c>
      <c r="E10018" s="28">
        <v>499.327</v>
      </c>
    </row>
    <row r="10019" spans="4:5" x14ac:dyDescent="0.25">
      <c r="D10019" s="31">
        <v>-809.76</v>
      </c>
      <c r="E10019" s="28">
        <v>499.279</v>
      </c>
    </row>
    <row r="10020" spans="4:5" x14ac:dyDescent="0.25">
      <c r="D10020" s="31">
        <v>-809.74400000000003</v>
      </c>
      <c r="E10020" s="28">
        <v>499.23</v>
      </c>
    </row>
    <row r="10021" spans="4:5" x14ac:dyDescent="0.25">
      <c r="D10021" s="31">
        <v>-809.72799999999995</v>
      </c>
      <c r="E10021" s="28">
        <v>499.18200000000002</v>
      </c>
    </row>
    <row r="10022" spans="4:5" x14ac:dyDescent="0.25">
      <c r="D10022" s="31">
        <v>-809.71199999999999</v>
      </c>
      <c r="E10022" s="28">
        <v>499.13299999999998</v>
      </c>
    </row>
    <row r="10023" spans="4:5" x14ac:dyDescent="0.25">
      <c r="D10023" s="31">
        <v>-809.69600000000003</v>
      </c>
      <c r="E10023" s="28">
        <v>499.08499999999998</v>
      </c>
    </row>
    <row r="10024" spans="4:5" x14ac:dyDescent="0.25">
      <c r="D10024" s="31">
        <v>-809.68</v>
      </c>
      <c r="E10024" s="28">
        <v>499.036</v>
      </c>
    </row>
    <row r="10025" spans="4:5" x14ac:dyDescent="0.25">
      <c r="D10025" s="31">
        <v>-809.66399999999999</v>
      </c>
      <c r="E10025" s="28">
        <v>498.988</v>
      </c>
    </row>
    <row r="10026" spans="4:5" x14ac:dyDescent="0.25">
      <c r="D10026" s="31">
        <v>-809.64800000000002</v>
      </c>
      <c r="E10026" s="28">
        <v>498.93900000000002</v>
      </c>
    </row>
    <row r="10027" spans="4:5" x14ac:dyDescent="0.25">
      <c r="D10027" s="31">
        <v>-809.63199999999995</v>
      </c>
      <c r="E10027" s="28">
        <v>498.89</v>
      </c>
    </row>
    <row r="10028" spans="4:5" x14ac:dyDescent="0.25">
      <c r="D10028" s="31">
        <v>-809.61599999999999</v>
      </c>
      <c r="E10028" s="28">
        <v>498.84199999999998</v>
      </c>
    </row>
    <row r="10029" spans="4:5" x14ac:dyDescent="0.25">
      <c r="D10029" s="31">
        <v>-809.6</v>
      </c>
      <c r="E10029" s="28">
        <v>498.79300000000001</v>
      </c>
    </row>
    <row r="10030" spans="4:5" x14ac:dyDescent="0.25">
      <c r="D10030" s="31">
        <v>-809.58399999999995</v>
      </c>
      <c r="E10030" s="28">
        <v>498.74400000000003</v>
      </c>
    </row>
    <row r="10031" spans="4:5" x14ac:dyDescent="0.25">
      <c r="D10031" s="31">
        <v>-809.56799999999998</v>
      </c>
      <c r="E10031" s="28">
        <v>498.69499999999999</v>
      </c>
    </row>
    <row r="10032" spans="4:5" x14ac:dyDescent="0.25">
      <c r="D10032" s="31">
        <v>-809.55200000000002</v>
      </c>
      <c r="E10032" s="28">
        <v>498.64699999999999</v>
      </c>
    </row>
    <row r="10033" spans="4:5" x14ac:dyDescent="0.25">
      <c r="D10033" s="31">
        <v>-809.53599999999994</v>
      </c>
      <c r="E10033" s="28">
        <v>498.59800000000001</v>
      </c>
    </row>
    <row r="10034" spans="4:5" x14ac:dyDescent="0.25">
      <c r="D10034" s="31">
        <v>-809.52</v>
      </c>
      <c r="E10034" s="28">
        <v>498.54899999999998</v>
      </c>
    </row>
    <row r="10035" spans="4:5" x14ac:dyDescent="0.25">
      <c r="D10035" s="31">
        <v>-809.50400000000002</v>
      </c>
      <c r="E10035" s="28">
        <v>498.5</v>
      </c>
    </row>
    <row r="10036" spans="4:5" x14ac:dyDescent="0.25">
      <c r="D10036" s="31">
        <v>-809.48800000000006</v>
      </c>
      <c r="E10036" s="28">
        <v>498.45100000000002</v>
      </c>
    </row>
    <row r="10037" spans="4:5" x14ac:dyDescent="0.25">
      <c r="D10037" s="31">
        <v>-809.47199999999998</v>
      </c>
      <c r="E10037" s="28">
        <v>498.40199999999999</v>
      </c>
    </row>
    <row r="10038" spans="4:5" x14ac:dyDescent="0.25">
      <c r="D10038" s="31">
        <v>-809.45600000000002</v>
      </c>
      <c r="E10038" s="28">
        <v>498.35300000000001</v>
      </c>
    </row>
    <row r="10039" spans="4:5" x14ac:dyDescent="0.25">
      <c r="D10039" s="31">
        <v>-809.44</v>
      </c>
      <c r="E10039" s="28">
        <v>498.303</v>
      </c>
    </row>
    <row r="10040" spans="4:5" x14ac:dyDescent="0.25">
      <c r="D10040" s="31">
        <v>-809.42399999999998</v>
      </c>
      <c r="E10040" s="28">
        <v>498.25400000000002</v>
      </c>
    </row>
    <row r="10041" spans="4:5" x14ac:dyDescent="0.25">
      <c r="D10041" s="31">
        <v>-809.40800000000002</v>
      </c>
      <c r="E10041" s="28">
        <v>498.20499999999998</v>
      </c>
    </row>
    <row r="10042" spans="4:5" x14ac:dyDescent="0.25">
      <c r="D10042" s="31">
        <v>-809.39200000000005</v>
      </c>
      <c r="E10042" s="28">
        <v>498.15600000000001</v>
      </c>
    </row>
    <row r="10043" spans="4:5" x14ac:dyDescent="0.25">
      <c r="D10043" s="31">
        <v>-809.37599999999998</v>
      </c>
      <c r="E10043" s="28">
        <v>498.10700000000003</v>
      </c>
    </row>
    <row r="10044" spans="4:5" x14ac:dyDescent="0.25">
      <c r="D10044" s="31">
        <v>-809.36</v>
      </c>
      <c r="E10044" s="28">
        <v>498.05700000000002</v>
      </c>
    </row>
    <row r="10045" spans="4:5" x14ac:dyDescent="0.25">
      <c r="D10045" s="31">
        <v>-809.34400000000005</v>
      </c>
      <c r="E10045" s="28">
        <v>498.00799999999998</v>
      </c>
    </row>
    <row r="10046" spans="4:5" x14ac:dyDescent="0.25">
      <c r="D10046" s="31">
        <v>-809.32799999999997</v>
      </c>
      <c r="E10046" s="28">
        <v>497.95800000000003</v>
      </c>
    </row>
    <row r="10047" spans="4:5" x14ac:dyDescent="0.25">
      <c r="D10047" s="31">
        <v>-809.31200000000001</v>
      </c>
      <c r="E10047" s="28">
        <v>497.90899999999999</v>
      </c>
    </row>
    <row r="10048" spans="4:5" x14ac:dyDescent="0.25">
      <c r="D10048" s="31">
        <v>-809.29600000000005</v>
      </c>
      <c r="E10048" s="28">
        <v>497.86</v>
      </c>
    </row>
    <row r="10049" spans="4:5" x14ac:dyDescent="0.25">
      <c r="D10049" s="31">
        <v>-809.28</v>
      </c>
      <c r="E10049" s="28">
        <v>497.81</v>
      </c>
    </row>
    <row r="10050" spans="4:5" x14ac:dyDescent="0.25">
      <c r="D10050" s="31">
        <v>-809.26400000000001</v>
      </c>
      <c r="E10050" s="28">
        <v>497.76</v>
      </c>
    </row>
    <row r="10051" spans="4:5" x14ac:dyDescent="0.25">
      <c r="D10051" s="31">
        <v>-809.24800000000005</v>
      </c>
      <c r="E10051" s="28">
        <v>497.71100000000001</v>
      </c>
    </row>
    <row r="10052" spans="4:5" x14ac:dyDescent="0.25">
      <c r="D10052" s="31">
        <v>-809.23199999999997</v>
      </c>
      <c r="E10052" s="28">
        <v>497.661</v>
      </c>
    </row>
    <row r="10053" spans="4:5" x14ac:dyDescent="0.25">
      <c r="D10053" s="31">
        <v>-809.21600000000001</v>
      </c>
      <c r="E10053" s="28">
        <v>497.61200000000002</v>
      </c>
    </row>
    <row r="10054" spans="4:5" x14ac:dyDescent="0.25">
      <c r="D10054" s="31">
        <v>-809.2</v>
      </c>
      <c r="E10054" s="28">
        <v>497.56200000000001</v>
      </c>
    </row>
    <row r="10055" spans="4:5" x14ac:dyDescent="0.25">
      <c r="D10055" s="31">
        <v>-809.18399999999997</v>
      </c>
      <c r="E10055" s="28">
        <v>497.512</v>
      </c>
    </row>
    <row r="10056" spans="4:5" x14ac:dyDescent="0.25">
      <c r="D10056" s="31">
        <v>-809.16800000000001</v>
      </c>
      <c r="E10056" s="28">
        <v>497.46199999999999</v>
      </c>
    </row>
    <row r="10057" spans="4:5" x14ac:dyDescent="0.25">
      <c r="D10057" s="31">
        <v>-809.15200000000004</v>
      </c>
      <c r="E10057" s="28">
        <v>497.41300000000001</v>
      </c>
    </row>
    <row r="10058" spans="4:5" x14ac:dyDescent="0.25">
      <c r="D10058" s="31">
        <v>-809.13599999999997</v>
      </c>
      <c r="E10058" s="28">
        <v>497.363</v>
      </c>
    </row>
    <row r="10059" spans="4:5" x14ac:dyDescent="0.25">
      <c r="D10059" s="31">
        <v>-809.12</v>
      </c>
      <c r="E10059" s="28">
        <v>497.31299999999999</v>
      </c>
    </row>
    <row r="10060" spans="4:5" x14ac:dyDescent="0.25">
      <c r="D10060" s="31">
        <v>-809.10400000000004</v>
      </c>
      <c r="E10060" s="28">
        <v>497.26299999999998</v>
      </c>
    </row>
    <row r="10061" spans="4:5" x14ac:dyDescent="0.25">
      <c r="D10061" s="31">
        <v>-809.08900000000006</v>
      </c>
      <c r="E10061" s="28">
        <v>497.21300000000002</v>
      </c>
    </row>
    <row r="10062" spans="4:5" x14ac:dyDescent="0.25">
      <c r="D10062" s="31">
        <v>-809.07299999999998</v>
      </c>
      <c r="E10062" s="28">
        <v>497.16300000000001</v>
      </c>
    </row>
    <row r="10063" spans="4:5" x14ac:dyDescent="0.25">
      <c r="D10063" s="31">
        <v>-809.05700000000002</v>
      </c>
      <c r="E10063" s="28">
        <v>497.113</v>
      </c>
    </row>
    <row r="10064" spans="4:5" x14ac:dyDescent="0.25">
      <c r="D10064" s="31">
        <v>-809.04100000000005</v>
      </c>
      <c r="E10064" s="28">
        <v>497.06299999999999</v>
      </c>
    </row>
    <row r="10065" spans="4:5" x14ac:dyDescent="0.25">
      <c r="D10065" s="31">
        <v>-809.02499999999998</v>
      </c>
      <c r="E10065" s="28">
        <v>497.01299999999998</v>
      </c>
    </row>
    <row r="10066" spans="4:5" x14ac:dyDescent="0.25">
      <c r="D10066" s="31">
        <v>-809.00900000000001</v>
      </c>
      <c r="E10066" s="28">
        <v>496.96199999999999</v>
      </c>
    </row>
    <row r="10067" spans="4:5" x14ac:dyDescent="0.25">
      <c r="D10067" s="31">
        <v>-808.99300000000005</v>
      </c>
      <c r="E10067" s="28">
        <v>496.91199999999998</v>
      </c>
    </row>
    <row r="10068" spans="4:5" x14ac:dyDescent="0.25">
      <c r="D10068" s="31">
        <v>-808.97699999999998</v>
      </c>
      <c r="E10068" s="28">
        <v>496.86200000000002</v>
      </c>
    </row>
    <row r="10069" spans="4:5" x14ac:dyDescent="0.25">
      <c r="D10069" s="31">
        <v>-808.96100000000001</v>
      </c>
      <c r="E10069" s="28">
        <v>496.81200000000001</v>
      </c>
    </row>
    <row r="10070" spans="4:5" x14ac:dyDescent="0.25">
      <c r="D10070" s="31">
        <v>-808.94500000000005</v>
      </c>
      <c r="E10070" s="28">
        <v>496.76100000000002</v>
      </c>
    </row>
    <row r="10071" spans="4:5" x14ac:dyDescent="0.25">
      <c r="D10071" s="31">
        <v>-808.92899999999997</v>
      </c>
      <c r="E10071" s="28">
        <v>496.71100000000001</v>
      </c>
    </row>
    <row r="10072" spans="4:5" x14ac:dyDescent="0.25">
      <c r="D10072" s="31">
        <v>-808.91300000000001</v>
      </c>
      <c r="E10072" s="28">
        <v>496.661</v>
      </c>
    </row>
    <row r="10073" spans="4:5" x14ac:dyDescent="0.25">
      <c r="D10073" s="31">
        <v>-808.89700000000005</v>
      </c>
      <c r="E10073" s="28">
        <v>496.61</v>
      </c>
    </row>
    <row r="10074" spans="4:5" x14ac:dyDescent="0.25">
      <c r="D10074" s="31">
        <v>-808.88099999999997</v>
      </c>
      <c r="E10074" s="28">
        <v>496.56</v>
      </c>
    </row>
    <row r="10075" spans="4:5" x14ac:dyDescent="0.25">
      <c r="D10075" s="31">
        <v>-808.86500000000001</v>
      </c>
      <c r="E10075" s="28">
        <v>496.50900000000001</v>
      </c>
    </row>
    <row r="10076" spans="4:5" x14ac:dyDescent="0.25">
      <c r="D10076" s="31">
        <v>-808.84900000000005</v>
      </c>
      <c r="E10076" s="28">
        <v>496.459</v>
      </c>
    </row>
    <row r="10077" spans="4:5" x14ac:dyDescent="0.25">
      <c r="D10077" s="31">
        <v>-808.83299999999997</v>
      </c>
      <c r="E10077" s="28">
        <v>496.40800000000002</v>
      </c>
    </row>
    <row r="10078" spans="4:5" x14ac:dyDescent="0.25">
      <c r="D10078" s="31">
        <v>-808.81700000000001</v>
      </c>
      <c r="E10078" s="28">
        <v>496.35700000000003</v>
      </c>
    </row>
    <row r="10079" spans="4:5" x14ac:dyDescent="0.25">
      <c r="D10079" s="31">
        <v>-808.80100000000004</v>
      </c>
      <c r="E10079" s="28">
        <v>496.30700000000002</v>
      </c>
    </row>
    <row r="10080" spans="4:5" x14ac:dyDescent="0.25">
      <c r="D10080" s="31">
        <v>-808.78499999999997</v>
      </c>
      <c r="E10080" s="28">
        <v>496.25599999999997</v>
      </c>
    </row>
    <row r="10081" spans="4:5" x14ac:dyDescent="0.25">
      <c r="D10081" s="31">
        <v>-808.76900000000001</v>
      </c>
      <c r="E10081" s="28">
        <v>496.20499999999998</v>
      </c>
    </row>
    <row r="10082" spans="4:5" x14ac:dyDescent="0.25">
      <c r="D10082" s="31">
        <v>-808.75300000000004</v>
      </c>
      <c r="E10082" s="28">
        <v>496.154</v>
      </c>
    </row>
    <row r="10083" spans="4:5" x14ac:dyDescent="0.25">
      <c r="D10083" s="31">
        <v>-808.73699999999997</v>
      </c>
      <c r="E10083" s="28">
        <v>496.10399999999998</v>
      </c>
    </row>
    <row r="10084" spans="4:5" x14ac:dyDescent="0.25">
      <c r="D10084" s="31">
        <v>-808.721</v>
      </c>
      <c r="E10084" s="28">
        <v>496.053</v>
      </c>
    </row>
    <row r="10085" spans="4:5" x14ac:dyDescent="0.25">
      <c r="D10085" s="31">
        <v>-808.70500000000004</v>
      </c>
      <c r="E10085" s="28">
        <v>496.00200000000001</v>
      </c>
    </row>
    <row r="10086" spans="4:5" x14ac:dyDescent="0.25">
      <c r="D10086" s="31">
        <v>-808.68899999999996</v>
      </c>
      <c r="E10086" s="28">
        <v>495.95100000000002</v>
      </c>
    </row>
    <row r="10087" spans="4:5" x14ac:dyDescent="0.25">
      <c r="D10087" s="31">
        <v>-808.673</v>
      </c>
      <c r="E10087" s="28">
        <v>495.9</v>
      </c>
    </row>
    <row r="10088" spans="4:5" x14ac:dyDescent="0.25">
      <c r="D10088" s="31">
        <v>-808.65700000000004</v>
      </c>
      <c r="E10088" s="28">
        <v>495.84899999999999</v>
      </c>
    </row>
    <row r="10089" spans="4:5" x14ac:dyDescent="0.25">
      <c r="D10089" s="31">
        <v>-808.64099999999996</v>
      </c>
      <c r="E10089" s="28">
        <v>495.798</v>
      </c>
    </row>
    <row r="10090" spans="4:5" x14ac:dyDescent="0.25">
      <c r="D10090" s="31">
        <v>-808.625</v>
      </c>
      <c r="E10090" s="28">
        <v>495.74700000000001</v>
      </c>
    </row>
    <row r="10091" spans="4:5" x14ac:dyDescent="0.25">
      <c r="D10091" s="31">
        <v>-808.60900000000004</v>
      </c>
      <c r="E10091" s="28">
        <v>495.69600000000003</v>
      </c>
    </row>
    <row r="10092" spans="4:5" x14ac:dyDescent="0.25">
      <c r="D10092" s="31">
        <v>-808.59299999999996</v>
      </c>
      <c r="E10092" s="28">
        <v>495.64499999999998</v>
      </c>
    </row>
    <row r="10093" spans="4:5" x14ac:dyDescent="0.25">
      <c r="D10093" s="31">
        <v>-808.577</v>
      </c>
      <c r="E10093" s="28">
        <v>495.59300000000002</v>
      </c>
    </row>
    <row r="10094" spans="4:5" x14ac:dyDescent="0.25">
      <c r="D10094" s="31">
        <v>-808.56100000000004</v>
      </c>
      <c r="E10094" s="28">
        <v>495.54199999999997</v>
      </c>
    </row>
    <row r="10095" spans="4:5" x14ac:dyDescent="0.25">
      <c r="D10095" s="31">
        <v>-808.54499999999996</v>
      </c>
      <c r="E10095" s="28">
        <v>495.49099999999999</v>
      </c>
    </row>
    <row r="10096" spans="4:5" x14ac:dyDescent="0.25">
      <c r="D10096" s="31">
        <v>-808.529</v>
      </c>
      <c r="E10096" s="28">
        <v>495.44</v>
      </c>
    </row>
    <row r="10097" spans="4:5" x14ac:dyDescent="0.25">
      <c r="D10097" s="31">
        <v>-808.51300000000003</v>
      </c>
      <c r="E10097" s="28">
        <v>495.38799999999998</v>
      </c>
    </row>
    <row r="10098" spans="4:5" x14ac:dyDescent="0.25">
      <c r="D10098" s="31">
        <v>-808.49699999999996</v>
      </c>
      <c r="E10098" s="28">
        <v>495.33699999999999</v>
      </c>
    </row>
    <row r="10099" spans="4:5" x14ac:dyDescent="0.25">
      <c r="D10099" s="31">
        <v>-808.48099999999999</v>
      </c>
      <c r="E10099" s="28">
        <v>495.28500000000003</v>
      </c>
    </row>
    <row r="10100" spans="4:5" x14ac:dyDescent="0.25">
      <c r="D10100" s="31">
        <v>-808.46500000000003</v>
      </c>
      <c r="E10100" s="28">
        <v>495.23399999999998</v>
      </c>
    </row>
    <row r="10101" spans="4:5" x14ac:dyDescent="0.25">
      <c r="D10101" s="31">
        <v>-808.44899999999996</v>
      </c>
      <c r="E10101" s="28">
        <v>495.18200000000002</v>
      </c>
    </row>
    <row r="10102" spans="4:5" x14ac:dyDescent="0.25">
      <c r="D10102" s="31">
        <v>-808.43299999999999</v>
      </c>
      <c r="E10102" s="28">
        <v>495.13099999999997</v>
      </c>
    </row>
    <row r="10103" spans="4:5" x14ac:dyDescent="0.25">
      <c r="D10103" s="31">
        <v>-808.41700000000003</v>
      </c>
      <c r="E10103" s="28">
        <v>495.07900000000001</v>
      </c>
    </row>
    <row r="10104" spans="4:5" x14ac:dyDescent="0.25">
      <c r="D10104" s="31">
        <v>-808.40099999999995</v>
      </c>
      <c r="E10104" s="28">
        <v>495.02800000000002</v>
      </c>
    </row>
    <row r="10105" spans="4:5" x14ac:dyDescent="0.25">
      <c r="D10105" s="31">
        <v>-808.38499999999999</v>
      </c>
      <c r="E10105" s="28">
        <v>494.976</v>
      </c>
    </row>
    <row r="10106" spans="4:5" x14ac:dyDescent="0.25">
      <c r="D10106" s="31">
        <v>-808.36900000000003</v>
      </c>
      <c r="E10106" s="28">
        <v>494.92399999999998</v>
      </c>
    </row>
    <row r="10107" spans="4:5" x14ac:dyDescent="0.25">
      <c r="D10107" s="31">
        <v>-808.35299999999995</v>
      </c>
      <c r="E10107" s="28">
        <v>494.87299999999999</v>
      </c>
    </row>
    <row r="10108" spans="4:5" x14ac:dyDescent="0.25">
      <c r="D10108" s="31">
        <v>-808.33699999999999</v>
      </c>
      <c r="E10108" s="28">
        <v>494.82100000000003</v>
      </c>
    </row>
    <row r="10109" spans="4:5" x14ac:dyDescent="0.25">
      <c r="D10109" s="31">
        <v>-808.32100000000003</v>
      </c>
      <c r="E10109" s="28">
        <v>494.76900000000001</v>
      </c>
    </row>
    <row r="10110" spans="4:5" x14ac:dyDescent="0.25">
      <c r="D10110" s="31">
        <v>-808.30499999999995</v>
      </c>
      <c r="E10110" s="28">
        <v>494.71699999999998</v>
      </c>
    </row>
    <row r="10111" spans="4:5" x14ac:dyDescent="0.25">
      <c r="D10111" s="31">
        <v>-808.28899999999999</v>
      </c>
      <c r="E10111" s="28">
        <v>494.66500000000002</v>
      </c>
    </row>
    <row r="10112" spans="4:5" x14ac:dyDescent="0.25">
      <c r="D10112" s="31">
        <v>-808.27300000000002</v>
      </c>
      <c r="E10112" s="28">
        <v>494.613</v>
      </c>
    </row>
    <row r="10113" spans="4:5" x14ac:dyDescent="0.25">
      <c r="D10113" s="31">
        <v>-808.25699999999995</v>
      </c>
      <c r="E10113" s="28">
        <v>494.56099999999998</v>
      </c>
    </row>
    <row r="10114" spans="4:5" x14ac:dyDescent="0.25">
      <c r="D10114" s="31">
        <v>-808.24099999999999</v>
      </c>
      <c r="E10114" s="28">
        <v>494.50900000000001</v>
      </c>
    </row>
    <row r="10115" spans="4:5" x14ac:dyDescent="0.25">
      <c r="D10115" s="31">
        <v>-808.22500000000002</v>
      </c>
      <c r="E10115" s="28">
        <v>494.45699999999999</v>
      </c>
    </row>
    <row r="10116" spans="4:5" x14ac:dyDescent="0.25">
      <c r="D10116" s="31">
        <v>-808.20899999999995</v>
      </c>
      <c r="E10116" s="28">
        <v>494.40499999999997</v>
      </c>
    </row>
    <row r="10117" spans="4:5" x14ac:dyDescent="0.25">
      <c r="D10117" s="31">
        <v>-808.19299999999998</v>
      </c>
      <c r="E10117" s="28">
        <v>494.35300000000001</v>
      </c>
    </row>
    <row r="10118" spans="4:5" x14ac:dyDescent="0.25">
      <c r="D10118" s="31">
        <v>-808.17700000000002</v>
      </c>
      <c r="E10118" s="28">
        <v>494.30099999999999</v>
      </c>
    </row>
    <row r="10119" spans="4:5" x14ac:dyDescent="0.25">
      <c r="D10119" s="31">
        <v>-808.16099999999994</v>
      </c>
      <c r="E10119" s="28">
        <v>494.24900000000002</v>
      </c>
    </row>
    <row r="10120" spans="4:5" x14ac:dyDescent="0.25">
      <c r="D10120" s="31">
        <v>-808.14499999999998</v>
      </c>
      <c r="E10120" s="28">
        <v>494.197</v>
      </c>
    </row>
    <row r="10121" spans="4:5" x14ac:dyDescent="0.25">
      <c r="D10121" s="31">
        <v>-808.12900000000002</v>
      </c>
      <c r="E10121" s="28">
        <v>494.14400000000001</v>
      </c>
    </row>
    <row r="10122" spans="4:5" x14ac:dyDescent="0.25">
      <c r="D10122" s="31">
        <v>-808.11300000000006</v>
      </c>
      <c r="E10122" s="28">
        <v>494.09199999999998</v>
      </c>
    </row>
    <row r="10123" spans="4:5" x14ac:dyDescent="0.25">
      <c r="D10123" s="31">
        <v>-808.09699999999998</v>
      </c>
      <c r="E10123" s="28">
        <v>494.04</v>
      </c>
    </row>
    <row r="10124" spans="4:5" x14ac:dyDescent="0.25">
      <c r="D10124" s="31">
        <v>-808.08100000000002</v>
      </c>
      <c r="E10124" s="28">
        <v>493.98700000000002</v>
      </c>
    </row>
    <row r="10125" spans="4:5" x14ac:dyDescent="0.25">
      <c r="D10125" s="31">
        <v>-808.06500000000005</v>
      </c>
      <c r="E10125" s="28">
        <v>493.935</v>
      </c>
    </row>
    <row r="10126" spans="4:5" x14ac:dyDescent="0.25">
      <c r="D10126" s="31">
        <v>-808.04899999999998</v>
      </c>
      <c r="E10126" s="28">
        <v>493.88200000000001</v>
      </c>
    </row>
    <row r="10127" spans="4:5" x14ac:dyDescent="0.25">
      <c r="D10127" s="31">
        <v>-808.03300000000002</v>
      </c>
      <c r="E10127" s="28">
        <v>493.83</v>
      </c>
    </row>
    <row r="10128" spans="4:5" x14ac:dyDescent="0.25">
      <c r="D10128" s="31">
        <v>-808.01700000000005</v>
      </c>
      <c r="E10128" s="28">
        <v>493.77699999999999</v>
      </c>
    </row>
    <row r="10129" spans="4:5" x14ac:dyDescent="0.25">
      <c r="D10129" s="31">
        <v>-808.00099999999998</v>
      </c>
      <c r="E10129" s="28">
        <v>493.72500000000002</v>
      </c>
    </row>
    <row r="10130" spans="4:5" x14ac:dyDescent="0.25">
      <c r="D10130" s="31">
        <v>-807.98500000000001</v>
      </c>
      <c r="E10130" s="28">
        <v>493.67200000000003</v>
      </c>
    </row>
    <row r="10131" spans="4:5" x14ac:dyDescent="0.25">
      <c r="D10131" s="31">
        <v>-807.96900000000005</v>
      </c>
      <c r="E10131" s="28">
        <v>493.62</v>
      </c>
    </row>
    <row r="10132" spans="4:5" x14ac:dyDescent="0.25">
      <c r="D10132" s="31">
        <v>-807.95299999999997</v>
      </c>
      <c r="E10132" s="28">
        <v>493.56700000000001</v>
      </c>
    </row>
    <row r="10133" spans="4:5" x14ac:dyDescent="0.25">
      <c r="D10133" s="31">
        <v>-807.93700000000001</v>
      </c>
      <c r="E10133" s="28">
        <v>493.51400000000001</v>
      </c>
    </row>
    <row r="10134" spans="4:5" x14ac:dyDescent="0.25">
      <c r="D10134" s="31">
        <v>-807.92100000000005</v>
      </c>
      <c r="E10134" s="28">
        <v>493.46100000000001</v>
      </c>
    </row>
    <row r="10135" spans="4:5" x14ac:dyDescent="0.25">
      <c r="D10135" s="31">
        <v>-807.90499999999997</v>
      </c>
      <c r="E10135" s="28">
        <v>493.40899999999999</v>
      </c>
    </row>
    <row r="10136" spans="4:5" x14ac:dyDescent="0.25">
      <c r="D10136" s="31">
        <v>-807.88900000000001</v>
      </c>
      <c r="E10136" s="28">
        <v>493.35599999999999</v>
      </c>
    </row>
    <row r="10137" spans="4:5" x14ac:dyDescent="0.25">
      <c r="D10137" s="31">
        <v>-807.87300000000005</v>
      </c>
      <c r="E10137" s="28">
        <v>493.303</v>
      </c>
    </row>
    <row r="10138" spans="4:5" x14ac:dyDescent="0.25">
      <c r="D10138" s="31">
        <v>-807.85699999999997</v>
      </c>
      <c r="E10138" s="28">
        <v>493.25</v>
      </c>
    </row>
    <row r="10139" spans="4:5" x14ac:dyDescent="0.25">
      <c r="D10139" s="31">
        <v>-807.84100000000001</v>
      </c>
      <c r="E10139" s="28">
        <v>493.197</v>
      </c>
    </row>
    <row r="10140" spans="4:5" x14ac:dyDescent="0.25">
      <c r="D10140" s="31">
        <v>-807.82500000000005</v>
      </c>
      <c r="E10140" s="28">
        <v>493.14400000000001</v>
      </c>
    </row>
    <row r="10141" spans="4:5" x14ac:dyDescent="0.25">
      <c r="D10141" s="31">
        <v>-807.80899999999997</v>
      </c>
      <c r="E10141" s="28">
        <v>493.09100000000001</v>
      </c>
    </row>
    <row r="10142" spans="4:5" x14ac:dyDescent="0.25">
      <c r="D10142" s="31">
        <v>-807.79300000000001</v>
      </c>
      <c r="E10142" s="28">
        <v>493.03800000000001</v>
      </c>
    </row>
    <row r="10143" spans="4:5" x14ac:dyDescent="0.25">
      <c r="D10143" s="31">
        <v>-807.77700000000004</v>
      </c>
      <c r="E10143" s="28">
        <v>492.98500000000001</v>
      </c>
    </row>
    <row r="10144" spans="4:5" x14ac:dyDescent="0.25">
      <c r="D10144" s="31">
        <v>-807.76099999999997</v>
      </c>
      <c r="E10144" s="28">
        <v>492.93200000000002</v>
      </c>
    </row>
    <row r="10145" spans="4:5" x14ac:dyDescent="0.25">
      <c r="D10145" s="31">
        <v>-807.745</v>
      </c>
      <c r="E10145" s="28">
        <v>492.87900000000002</v>
      </c>
    </row>
    <row r="10146" spans="4:5" x14ac:dyDescent="0.25">
      <c r="D10146" s="31">
        <v>-807.72900000000004</v>
      </c>
      <c r="E10146" s="28">
        <v>492.82499999999999</v>
      </c>
    </row>
    <row r="10147" spans="4:5" x14ac:dyDescent="0.25">
      <c r="D10147" s="31">
        <v>-807.71299999999997</v>
      </c>
      <c r="E10147" s="28">
        <v>492.77199999999999</v>
      </c>
    </row>
    <row r="10148" spans="4:5" x14ac:dyDescent="0.25">
      <c r="D10148" s="31">
        <v>-807.697</v>
      </c>
      <c r="E10148" s="28">
        <v>492.71899999999999</v>
      </c>
    </row>
    <row r="10149" spans="4:5" x14ac:dyDescent="0.25">
      <c r="D10149" s="31">
        <v>-807.68100000000004</v>
      </c>
      <c r="E10149" s="28">
        <v>492.666</v>
      </c>
    </row>
    <row r="10150" spans="4:5" x14ac:dyDescent="0.25">
      <c r="D10150" s="31">
        <v>-807.66499999999996</v>
      </c>
      <c r="E10150" s="28">
        <v>492.61200000000002</v>
      </c>
    </row>
    <row r="10151" spans="4:5" x14ac:dyDescent="0.25">
      <c r="D10151" s="31">
        <v>-807.649</v>
      </c>
      <c r="E10151" s="28">
        <v>492.55900000000003</v>
      </c>
    </row>
    <row r="10152" spans="4:5" x14ac:dyDescent="0.25">
      <c r="D10152" s="31">
        <v>-807.63300000000004</v>
      </c>
      <c r="E10152" s="28">
        <v>492.505</v>
      </c>
    </row>
    <row r="10153" spans="4:5" x14ac:dyDescent="0.25">
      <c r="D10153" s="31">
        <v>-807.61699999999996</v>
      </c>
      <c r="E10153" s="28">
        <v>492.452</v>
      </c>
    </row>
    <row r="10154" spans="4:5" x14ac:dyDescent="0.25">
      <c r="D10154" s="31">
        <v>-807.601</v>
      </c>
      <c r="E10154" s="28">
        <v>492.39800000000002</v>
      </c>
    </row>
    <row r="10155" spans="4:5" x14ac:dyDescent="0.25">
      <c r="D10155" s="31">
        <v>-807.58500000000004</v>
      </c>
      <c r="E10155" s="28">
        <v>492.34500000000003</v>
      </c>
    </row>
    <row r="10156" spans="4:5" x14ac:dyDescent="0.25">
      <c r="D10156" s="31">
        <v>-807.56899999999996</v>
      </c>
      <c r="E10156" s="28">
        <v>492.291</v>
      </c>
    </row>
    <row r="10157" spans="4:5" x14ac:dyDescent="0.25">
      <c r="D10157" s="31">
        <v>-807.553</v>
      </c>
      <c r="E10157" s="28">
        <v>492.238</v>
      </c>
    </row>
    <row r="10158" spans="4:5" x14ac:dyDescent="0.25">
      <c r="D10158" s="31">
        <v>-807.53700000000003</v>
      </c>
      <c r="E10158" s="28">
        <v>492.18400000000003</v>
      </c>
    </row>
    <row r="10159" spans="4:5" x14ac:dyDescent="0.25">
      <c r="D10159" s="31">
        <v>-807.52099999999996</v>
      </c>
      <c r="E10159" s="28">
        <v>492.13</v>
      </c>
    </row>
    <row r="10160" spans="4:5" x14ac:dyDescent="0.25">
      <c r="D10160" s="31">
        <v>-807.505</v>
      </c>
      <c r="E10160" s="28">
        <v>492.077</v>
      </c>
    </row>
    <row r="10161" spans="4:5" x14ac:dyDescent="0.25">
      <c r="D10161" s="31">
        <v>-807.48900000000003</v>
      </c>
      <c r="E10161" s="28">
        <v>492.02300000000002</v>
      </c>
    </row>
    <row r="10162" spans="4:5" x14ac:dyDescent="0.25">
      <c r="D10162" s="31">
        <v>-807.47299999999996</v>
      </c>
      <c r="E10162" s="28">
        <v>491.96899999999999</v>
      </c>
    </row>
    <row r="10163" spans="4:5" x14ac:dyDescent="0.25">
      <c r="D10163" s="31">
        <v>-807.45699999999999</v>
      </c>
      <c r="E10163" s="28">
        <v>491.91500000000002</v>
      </c>
    </row>
    <row r="10164" spans="4:5" x14ac:dyDescent="0.25">
      <c r="D10164" s="31">
        <v>-807.44100000000003</v>
      </c>
      <c r="E10164" s="28">
        <v>491.86099999999999</v>
      </c>
    </row>
    <row r="10165" spans="4:5" x14ac:dyDescent="0.25">
      <c r="D10165" s="31">
        <v>-807.42499999999995</v>
      </c>
      <c r="E10165" s="28">
        <v>491.80700000000002</v>
      </c>
    </row>
    <row r="10166" spans="4:5" x14ac:dyDescent="0.25">
      <c r="D10166" s="31">
        <v>-807.40899999999999</v>
      </c>
      <c r="E10166" s="28">
        <v>491.75299999999999</v>
      </c>
    </row>
    <row r="10167" spans="4:5" x14ac:dyDescent="0.25">
      <c r="D10167" s="31">
        <v>-807.39300000000003</v>
      </c>
      <c r="E10167" s="28">
        <v>491.69900000000001</v>
      </c>
    </row>
    <row r="10168" spans="4:5" x14ac:dyDescent="0.25">
      <c r="D10168" s="31">
        <v>-807.37699999999995</v>
      </c>
      <c r="E10168" s="28">
        <v>491.64499999999998</v>
      </c>
    </row>
    <row r="10169" spans="4:5" x14ac:dyDescent="0.25">
      <c r="D10169" s="31">
        <v>-807.36099999999999</v>
      </c>
      <c r="E10169" s="28">
        <v>491.59100000000001</v>
      </c>
    </row>
    <row r="10170" spans="4:5" x14ac:dyDescent="0.25">
      <c r="D10170" s="31">
        <v>-807.34500000000003</v>
      </c>
      <c r="E10170" s="28">
        <v>491.53699999999998</v>
      </c>
    </row>
    <row r="10171" spans="4:5" x14ac:dyDescent="0.25">
      <c r="D10171" s="31">
        <v>-807.32899999999995</v>
      </c>
      <c r="E10171" s="28">
        <v>491.483</v>
      </c>
    </row>
    <row r="10172" spans="4:5" x14ac:dyDescent="0.25">
      <c r="D10172" s="31">
        <v>-807.31299999999999</v>
      </c>
      <c r="E10172" s="28">
        <v>491.42899999999997</v>
      </c>
    </row>
    <row r="10173" spans="4:5" x14ac:dyDescent="0.25">
      <c r="D10173" s="31">
        <v>-807.29700000000003</v>
      </c>
      <c r="E10173" s="28">
        <v>491.375</v>
      </c>
    </row>
    <row r="10174" spans="4:5" x14ac:dyDescent="0.25">
      <c r="D10174" s="31">
        <v>-807.28099999999995</v>
      </c>
      <c r="E10174" s="28">
        <v>491.32</v>
      </c>
    </row>
    <row r="10175" spans="4:5" x14ac:dyDescent="0.25">
      <c r="D10175" s="31">
        <v>-807.26599999999996</v>
      </c>
      <c r="E10175" s="28">
        <v>491.26600000000002</v>
      </c>
    </row>
    <row r="10176" spans="4:5" x14ac:dyDescent="0.25">
      <c r="D10176" s="31">
        <v>-807.25</v>
      </c>
      <c r="E10176" s="28">
        <v>491.21199999999999</v>
      </c>
    </row>
    <row r="10177" spans="4:5" x14ac:dyDescent="0.25">
      <c r="D10177" s="31">
        <v>-807.23400000000004</v>
      </c>
      <c r="E10177" s="28">
        <v>491.15699999999998</v>
      </c>
    </row>
    <row r="10178" spans="4:5" x14ac:dyDescent="0.25">
      <c r="D10178" s="31">
        <v>-807.21799999999996</v>
      </c>
      <c r="E10178" s="28">
        <v>491.10300000000001</v>
      </c>
    </row>
    <row r="10179" spans="4:5" x14ac:dyDescent="0.25">
      <c r="D10179" s="31">
        <v>-807.202</v>
      </c>
      <c r="E10179" s="28">
        <v>491.04899999999998</v>
      </c>
    </row>
    <row r="10180" spans="4:5" x14ac:dyDescent="0.25">
      <c r="D10180" s="31">
        <v>-807.18600000000004</v>
      </c>
      <c r="E10180" s="28">
        <v>490.99400000000003</v>
      </c>
    </row>
    <row r="10181" spans="4:5" x14ac:dyDescent="0.25">
      <c r="D10181" s="31">
        <v>-807.17</v>
      </c>
      <c r="E10181" s="28">
        <v>490.94</v>
      </c>
    </row>
    <row r="10182" spans="4:5" x14ac:dyDescent="0.25">
      <c r="D10182" s="31">
        <v>-807.154</v>
      </c>
      <c r="E10182" s="28">
        <v>490.88499999999999</v>
      </c>
    </row>
    <row r="10183" spans="4:5" x14ac:dyDescent="0.25">
      <c r="D10183" s="31">
        <v>-807.13800000000003</v>
      </c>
      <c r="E10183" s="28">
        <v>490.83</v>
      </c>
    </row>
    <row r="10184" spans="4:5" x14ac:dyDescent="0.25">
      <c r="D10184" s="31">
        <v>-807.12199999999996</v>
      </c>
      <c r="E10184" s="28">
        <v>490.77600000000001</v>
      </c>
    </row>
    <row r="10185" spans="4:5" x14ac:dyDescent="0.25">
      <c r="D10185" s="31">
        <v>-807.10599999999999</v>
      </c>
      <c r="E10185" s="28">
        <v>490.721</v>
      </c>
    </row>
    <row r="10186" spans="4:5" x14ac:dyDescent="0.25">
      <c r="D10186" s="31">
        <v>-807.09</v>
      </c>
      <c r="E10186" s="28">
        <v>490.666</v>
      </c>
    </row>
    <row r="10187" spans="4:5" x14ac:dyDescent="0.25">
      <c r="D10187" s="31">
        <v>-807.07399999999996</v>
      </c>
      <c r="E10187" s="28">
        <v>490.61200000000002</v>
      </c>
    </row>
    <row r="10188" spans="4:5" x14ac:dyDescent="0.25">
      <c r="D10188" s="31">
        <v>-807.05799999999999</v>
      </c>
      <c r="E10188" s="28">
        <v>490.55700000000002</v>
      </c>
    </row>
    <row r="10189" spans="4:5" x14ac:dyDescent="0.25">
      <c r="D10189" s="31">
        <v>-807.04200000000003</v>
      </c>
      <c r="E10189" s="28">
        <v>490.50200000000001</v>
      </c>
    </row>
    <row r="10190" spans="4:5" x14ac:dyDescent="0.25">
      <c r="D10190" s="31">
        <v>-807.02599999999995</v>
      </c>
      <c r="E10190" s="28">
        <v>490.447</v>
      </c>
    </row>
    <row r="10191" spans="4:5" x14ac:dyDescent="0.25">
      <c r="D10191" s="31">
        <v>-807.01</v>
      </c>
      <c r="E10191" s="28">
        <v>490.392</v>
      </c>
    </row>
    <row r="10192" spans="4:5" x14ac:dyDescent="0.25">
      <c r="D10192" s="31">
        <v>-806.99400000000003</v>
      </c>
      <c r="E10192" s="28">
        <v>490.33699999999999</v>
      </c>
    </row>
    <row r="10193" spans="4:5" x14ac:dyDescent="0.25">
      <c r="D10193" s="31">
        <v>-806.97799999999995</v>
      </c>
      <c r="E10193" s="28">
        <v>490.28199999999998</v>
      </c>
    </row>
    <row r="10194" spans="4:5" x14ac:dyDescent="0.25">
      <c r="D10194" s="31">
        <v>-806.96199999999999</v>
      </c>
      <c r="E10194" s="28">
        <v>490.22699999999998</v>
      </c>
    </row>
    <row r="10195" spans="4:5" x14ac:dyDescent="0.25">
      <c r="D10195" s="31">
        <v>-806.94600000000003</v>
      </c>
      <c r="E10195" s="28">
        <v>490.17200000000003</v>
      </c>
    </row>
    <row r="10196" spans="4:5" x14ac:dyDescent="0.25">
      <c r="D10196" s="31">
        <v>-806.93</v>
      </c>
      <c r="E10196" s="28">
        <v>490.11700000000002</v>
      </c>
    </row>
    <row r="10197" spans="4:5" x14ac:dyDescent="0.25">
      <c r="D10197" s="31">
        <v>-806.91399999999999</v>
      </c>
      <c r="E10197" s="28">
        <v>490.06200000000001</v>
      </c>
    </row>
    <row r="10198" spans="4:5" x14ac:dyDescent="0.25">
      <c r="D10198" s="31">
        <v>-806.89800000000002</v>
      </c>
      <c r="E10198" s="28">
        <v>490.00700000000001</v>
      </c>
    </row>
    <row r="10199" spans="4:5" x14ac:dyDescent="0.25">
      <c r="D10199" s="31">
        <v>-806.88199999999995</v>
      </c>
      <c r="E10199" s="28">
        <v>489.952</v>
      </c>
    </row>
    <row r="10200" spans="4:5" x14ac:dyDescent="0.25">
      <c r="D10200" s="31">
        <v>-806.86599999999999</v>
      </c>
      <c r="E10200" s="28">
        <v>489.89699999999999</v>
      </c>
    </row>
    <row r="10201" spans="4:5" x14ac:dyDescent="0.25">
      <c r="D10201" s="31">
        <v>-806.85</v>
      </c>
      <c r="E10201" s="28">
        <v>489.84100000000001</v>
      </c>
    </row>
    <row r="10202" spans="4:5" x14ac:dyDescent="0.25">
      <c r="D10202" s="31">
        <v>-806.83399999999995</v>
      </c>
      <c r="E10202" s="28">
        <v>489.786</v>
      </c>
    </row>
    <row r="10203" spans="4:5" x14ac:dyDescent="0.25">
      <c r="D10203" s="31">
        <v>-806.81799999999998</v>
      </c>
      <c r="E10203" s="28">
        <v>489.73099999999999</v>
      </c>
    </row>
    <row r="10204" spans="4:5" x14ac:dyDescent="0.25">
      <c r="D10204" s="31">
        <v>-806.80200000000002</v>
      </c>
      <c r="E10204" s="28">
        <v>489.67500000000001</v>
      </c>
    </row>
    <row r="10205" spans="4:5" x14ac:dyDescent="0.25">
      <c r="D10205" s="31">
        <v>-806.78599999999994</v>
      </c>
      <c r="E10205" s="28">
        <v>489.62</v>
      </c>
    </row>
    <row r="10206" spans="4:5" x14ac:dyDescent="0.25">
      <c r="D10206" s="31">
        <v>-806.77</v>
      </c>
      <c r="E10206" s="28">
        <v>489.565</v>
      </c>
    </row>
    <row r="10207" spans="4:5" x14ac:dyDescent="0.25">
      <c r="D10207" s="31">
        <v>-806.75400000000002</v>
      </c>
      <c r="E10207" s="28">
        <v>489.50900000000001</v>
      </c>
    </row>
    <row r="10208" spans="4:5" x14ac:dyDescent="0.25">
      <c r="D10208" s="31">
        <v>-806.73800000000006</v>
      </c>
      <c r="E10208" s="28">
        <v>489.45400000000001</v>
      </c>
    </row>
    <row r="10209" spans="4:5" x14ac:dyDescent="0.25">
      <c r="D10209" s="31">
        <v>-806.72199999999998</v>
      </c>
      <c r="E10209" s="28">
        <v>489.39800000000002</v>
      </c>
    </row>
    <row r="10210" spans="4:5" x14ac:dyDescent="0.25">
      <c r="D10210" s="31">
        <v>-806.70600000000002</v>
      </c>
      <c r="E10210" s="28">
        <v>489.34199999999998</v>
      </c>
    </row>
    <row r="10211" spans="4:5" x14ac:dyDescent="0.25">
      <c r="D10211" s="31">
        <v>-806.69</v>
      </c>
      <c r="E10211" s="28">
        <v>489.28699999999998</v>
      </c>
    </row>
    <row r="10212" spans="4:5" x14ac:dyDescent="0.25">
      <c r="D10212" s="31">
        <v>-806.67399999999998</v>
      </c>
      <c r="E10212" s="28">
        <v>489.23099999999999</v>
      </c>
    </row>
    <row r="10213" spans="4:5" x14ac:dyDescent="0.25">
      <c r="D10213" s="31">
        <v>-806.65800000000002</v>
      </c>
      <c r="E10213" s="28">
        <v>489.17500000000001</v>
      </c>
    </row>
    <row r="10214" spans="4:5" x14ac:dyDescent="0.25">
      <c r="D10214" s="31">
        <v>-806.64200000000005</v>
      </c>
      <c r="E10214" s="28">
        <v>489.12</v>
      </c>
    </row>
    <row r="10215" spans="4:5" x14ac:dyDescent="0.25">
      <c r="D10215" s="31">
        <v>-806.62599999999998</v>
      </c>
      <c r="E10215" s="28">
        <v>489.06400000000002</v>
      </c>
    </row>
    <row r="10216" spans="4:5" x14ac:dyDescent="0.25">
      <c r="D10216" s="31">
        <v>-806.61</v>
      </c>
      <c r="E10216" s="28">
        <v>489.00799999999998</v>
      </c>
    </row>
    <row r="10217" spans="4:5" x14ac:dyDescent="0.25">
      <c r="D10217" s="31">
        <v>-806.59400000000005</v>
      </c>
      <c r="E10217" s="28">
        <v>488.952</v>
      </c>
    </row>
    <row r="10218" spans="4:5" x14ac:dyDescent="0.25">
      <c r="D10218" s="31">
        <v>-806.57799999999997</v>
      </c>
      <c r="E10218" s="28">
        <v>488.89600000000002</v>
      </c>
    </row>
    <row r="10219" spans="4:5" x14ac:dyDescent="0.25">
      <c r="D10219" s="31">
        <v>-806.56200000000001</v>
      </c>
      <c r="E10219" s="28">
        <v>488.84</v>
      </c>
    </row>
    <row r="10220" spans="4:5" x14ac:dyDescent="0.25">
      <c r="D10220" s="31">
        <v>-806.54600000000005</v>
      </c>
      <c r="E10220" s="28">
        <v>488.78399999999999</v>
      </c>
    </row>
    <row r="10221" spans="4:5" x14ac:dyDescent="0.25">
      <c r="D10221" s="31">
        <v>-806.53</v>
      </c>
      <c r="E10221" s="28">
        <v>488.72800000000001</v>
      </c>
    </row>
    <row r="10222" spans="4:5" x14ac:dyDescent="0.25">
      <c r="D10222" s="31">
        <v>-806.51400000000001</v>
      </c>
      <c r="E10222" s="28">
        <v>488.67200000000003</v>
      </c>
    </row>
    <row r="10223" spans="4:5" x14ac:dyDescent="0.25">
      <c r="D10223" s="31">
        <v>-806.49800000000005</v>
      </c>
      <c r="E10223" s="28">
        <v>488.61599999999999</v>
      </c>
    </row>
    <row r="10224" spans="4:5" x14ac:dyDescent="0.25">
      <c r="D10224" s="31">
        <v>-806.48199999999997</v>
      </c>
      <c r="E10224" s="28">
        <v>488.56</v>
      </c>
    </row>
    <row r="10225" spans="4:5" x14ac:dyDescent="0.25">
      <c r="D10225" s="31">
        <v>-806.46600000000001</v>
      </c>
      <c r="E10225" s="28">
        <v>488.50400000000002</v>
      </c>
    </row>
    <row r="10226" spans="4:5" x14ac:dyDescent="0.25">
      <c r="D10226" s="31">
        <v>-806.45</v>
      </c>
      <c r="E10226" s="28">
        <v>488.44799999999998</v>
      </c>
    </row>
    <row r="10227" spans="4:5" x14ac:dyDescent="0.25">
      <c r="D10227" s="31">
        <v>-806.43399999999997</v>
      </c>
      <c r="E10227" s="28">
        <v>488.392</v>
      </c>
    </row>
    <row r="10228" spans="4:5" x14ac:dyDescent="0.25">
      <c r="D10228" s="31">
        <v>-806.41800000000001</v>
      </c>
      <c r="E10228" s="28">
        <v>488.33499999999998</v>
      </c>
    </row>
    <row r="10229" spans="4:5" x14ac:dyDescent="0.25">
      <c r="D10229" s="31">
        <v>-806.40200000000004</v>
      </c>
      <c r="E10229" s="28">
        <v>488.279</v>
      </c>
    </row>
    <row r="10230" spans="4:5" x14ac:dyDescent="0.25">
      <c r="D10230" s="31">
        <v>-806.38599999999997</v>
      </c>
      <c r="E10230" s="28">
        <v>488.22300000000001</v>
      </c>
    </row>
    <row r="10231" spans="4:5" x14ac:dyDescent="0.25">
      <c r="D10231" s="31">
        <v>-806.37</v>
      </c>
      <c r="E10231" s="28">
        <v>488.166</v>
      </c>
    </row>
    <row r="10232" spans="4:5" x14ac:dyDescent="0.25">
      <c r="D10232" s="31">
        <v>-806.35400000000004</v>
      </c>
      <c r="E10232" s="28">
        <v>488.11</v>
      </c>
    </row>
    <row r="10233" spans="4:5" x14ac:dyDescent="0.25">
      <c r="D10233" s="31">
        <v>-806.33799999999997</v>
      </c>
      <c r="E10233" s="28">
        <v>488.05399999999997</v>
      </c>
    </row>
    <row r="10234" spans="4:5" x14ac:dyDescent="0.25">
      <c r="D10234" s="31">
        <v>-806.322</v>
      </c>
      <c r="E10234" s="28">
        <v>487.99700000000001</v>
      </c>
    </row>
    <row r="10235" spans="4:5" x14ac:dyDescent="0.25">
      <c r="D10235" s="31">
        <v>-806.30600000000004</v>
      </c>
      <c r="E10235" s="28">
        <v>487.94099999999997</v>
      </c>
    </row>
    <row r="10236" spans="4:5" x14ac:dyDescent="0.25">
      <c r="D10236" s="31">
        <v>-806.29</v>
      </c>
      <c r="E10236" s="28">
        <v>487.88400000000001</v>
      </c>
    </row>
    <row r="10237" spans="4:5" x14ac:dyDescent="0.25">
      <c r="D10237" s="31">
        <v>-806.274</v>
      </c>
      <c r="E10237" s="28">
        <v>487.827</v>
      </c>
    </row>
    <row r="10238" spans="4:5" x14ac:dyDescent="0.25">
      <c r="D10238" s="31">
        <v>-806.25800000000004</v>
      </c>
      <c r="E10238" s="28">
        <v>487.77100000000002</v>
      </c>
    </row>
    <row r="10239" spans="4:5" x14ac:dyDescent="0.25">
      <c r="D10239" s="31">
        <v>-806.24199999999996</v>
      </c>
      <c r="E10239" s="28">
        <v>487.714</v>
      </c>
    </row>
    <row r="10240" spans="4:5" x14ac:dyDescent="0.25">
      <c r="D10240" s="31">
        <v>-806.226</v>
      </c>
      <c r="E10240" s="28">
        <v>487.65699999999998</v>
      </c>
    </row>
    <row r="10241" spans="4:5" x14ac:dyDescent="0.25">
      <c r="D10241" s="31">
        <v>-806.21</v>
      </c>
      <c r="E10241" s="28">
        <v>487.601</v>
      </c>
    </row>
    <row r="10242" spans="4:5" x14ac:dyDescent="0.25">
      <c r="D10242" s="31">
        <v>-806.19399999999996</v>
      </c>
      <c r="E10242" s="28">
        <v>487.54399999999998</v>
      </c>
    </row>
    <row r="10243" spans="4:5" x14ac:dyDescent="0.25">
      <c r="D10243" s="31">
        <v>-806.178</v>
      </c>
      <c r="E10243" s="28">
        <v>487.48700000000002</v>
      </c>
    </row>
    <row r="10244" spans="4:5" x14ac:dyDescent="0.25">
      <c r="D10244" s="31">
        <v>-806.16200000000003</v>
      </c>
      <c r="E10244" s="28">
        <v>487.43</v>
      </c>
    </row>
    <row r="10245" spans="4:5" x14ac:dyDescent="0.25">
      <c r="D10245" s="31">
        <v>-806.14599999999996</v>
      </c>
      <c r="E10245" s="28">
        <v>487.37299999999999</v>
      </c>
    </row>
    <row r="10246" spans="4:5" x14ac:dyDescent="0.25">
      <c r="D10246" s="31">
        <v>-806.13</v>
      </c>
      <c r="E10246" s="28">
        <v>487.31599999999997</v>
      </c>
    </row>
    <row r="10247" spans="4:5" x14ac:dyDescent="0.25">
      <c r="D10247" s="31">
        <v>-806.11400000000003</v>
      </c>
      <c r="E10247" s="28">
        <v>487.25900000000001</v>
      </c>
    </row>
    <row r="10248" spans="4:5" x14ac:dyDescent="0.25">
      <c r="D10248" s="31">
        <v>-806.09799999999996</v>
      </c>
      <c r="E10248" s="28">
        <v>487.202</v>
      </c>
    </row>
    <row r="10249" spans="4:5" x14ac:dyDescent="0.25">
      <c r="D10249" s="31">
        <v>-806.08199999999999</v>
      </c>
      <c r="E10249" s="28">
        <v>487.14499999999998</v>
      </c>
    </row>
    <row r="10250" spans="4:5" x14ac:dyDescent="0.25">
      <c r="D10250" s="31">
        <v>-806.06600000000003</v>
      </c>
      <c r="E10250" s="28">
        <v>487.08800000000002</v>
      </c>
    </row>
    <row r="10251" spans="4:5" x14ac:dyDescent="0.25">
      <c r="D10251" s="31">
        <v>-806.05</v>
      </c>
      <c r="E10251" s="28">
        <v>487.03100000000001</v>
      </c>
    </row>
    <row r="10252" spans="4:5" x14ac:dyDescent="0.25">
      <c r="D10252" s="31">
        <v>-806.03399999999999</v>
      </c>
      <c r="E10252" s="28">
        <v>486.97399999999999</v>
      </c>
    </row>
    <row r="10253" spans="4:5" x14ac:dyDescent="0.25">
      <c r="D10253" s="31">
        <v>-806.01800000000003</v>
      </c>
      <c r="E10253" s="28">
        <v>486.91699999999997</v>
      </c>
    </row>
    <row r="10254" spans="4:5" x14ac:dyDescent="0.25">
      <c r="D10254" s="31">
        <v>-806.00199999999995</v>
      </c>
      <c r="E10254" s="28">
        <v>486.86</v>
      </c>
    </row>
    <row r="10255" spans="4:5" x14ac:dyDescent="0.25">
      <c r="D10255" s="31">
        <v>-805.98599999999999</v>
      </c>
      <c r="E10255" s="28">
        <v>486.80200000000002</v>
      </c>
    </row>
    <row r="10256" spans="4:5" x14ac:dyDescent="0.25">
      <c r="D10256" s="31">
        <v>-805.97</v>
      </c>
      <c r="E10256" s="28">
        <v>486.745</v>
      </c>
    </row>
    <row r="10257" spans="4:5" x14ac:dyDescent="0.25">
      <c r="D10257" s="31">
        <v>-805.95399999999995</v>
      </c>
      <c r="E10257" s="28">
        <v>486.68799999999999</v>
      </c>
    </row>
    <row r="10258" spans="4:5" x14ac:dyDescent="0.25">
      <c r="D10258" s="31">
        <v>-805.93799999999999</v>
      </c>
      <c r="E10258" s="28">
        <v>486.63</v>
      </c>
    </row>
    <row r="10259" spans="4:5" x14ac:dyDescent="0.25">
      <c r="D10259" s="31">
        <v>-805.92200000000003</v>
      </c>
      <c r="E10259" s="28">
        <v>486.57299999999998</v>
      </c>
    </row>
    <row r="10260" spans="4:5" x14ac:dyDescent="0.25">
      <c r="D10260" s="31">
        <v>-805.90599999999995</v>
      </c>
      <c r="E10260" s="28">
        <v>486.51600000000002</v>
      </c>
    </row>
    <row r="10261" spans="4:5" x14ac:dyDescent="0.25">
      <c r="D10261" s="31">
        <v>-805.89</v>
      </c>
      <c r="E10261" s="28">
        <v>486.45800000000003</v>
      </c>
    </row>
    <row r="10262" spans="4:5" x14ac:dyDescent="0.25">
      <c r="D10262" s="31">
        <v>-805.87400000000002</v>
      </c>
      <c r="E10262" s="28">
        <v>486.40100000000001</v>
      </c>
    </row>
    <row r="10263" spans="4:5" x14ac:dyDescent="0.25">
      <c r="D10263" s="31">
        <v>-805.85799999999995</v>
      </c>
      <c r="E10263" s="28">
        <v>486.34300000000002</v>
      </c>
    </row>
    <row r="10264" spans="4:5" x14ac:dyDescent="0.25">
      <c r="D10264" s="31">
        <v>-805.84199999999998</v>
      </c>
      <c r="E10264" s="28">
        <v>486.286</v>
      </c>
    </row>
    <row r="10265" spans="4:5" x14ac:dyDescent="0.25">
      <c r="D10265" s="31">
        <v>-805.82600000000002</v>
      </c>
      <c r="E10265" s="28">
        <v>486.22800000000001</v>
      </c>
    </row>
    <row r="10266" spans="4:5" x14ac:dyDescent="0.25">
      <c r="D10266" s="31">
        <v>-805.81</v>
      </c>
      <c r="E10266" s="28">
        <v>486.17</v>
      </c>
    </row>
    <row r="10267" spans="4:5" x14ac:dyDescent="0.25">
      <c r="D10267" s="31">
        <v>-805.79399999999998</v>
      </c>
      <c r="E10267" s="28">
        <v>486.113</v>
      </c>
    </row>
    <row r="10268" spans="4:5" x14ac:dyDescent="0.25">
      <c r="D10268" s="31">
        <v>-805.77800000000002</v>
      </c>
      <c r="E10268" s="28">
        <v>486.05500000000001</v>
      </c>
    </row>
    <row r="10269" spans="4:5" x14ac:dyDescent="0.25">
      <c r="D10269" s="31">
        <v>-805.76199999999994</v>
      </c>
      <c r="E10269" s="28">
        <v>485.99700000000001</v>
      </c>
    </row>
    <row r="10270" spans="4:5" x14ac:dyDescent="0.25">
      <c r="D10270" s="31">
        <v>-805.74599999999998</v>
      </c>
      <c r="E10270" s="28">
        <v>485.93900000000002</v>
      </c>
    </row>
    <row r="10271" spans="4:5" x14ac:dyDescent="0.25">
      <c r="D10271" s="31">
        <v>-805.73</v>
      </c>
      <c r="E10271" s="28">
        <v>485.88099999999997</v>
      </c>
    </row>
    <row r="10272" spans="4:5" x14ac:dyDescent="0.25">
      <c r="D10272" s="31">
        <v>-805.71400000000006</v>
      </c>
      <c r="E10272" s="28">
        <v>485.82400000000001</v>
      </c>
    </row>
    <row r="10273" spans="4:5" x14ac:dyDescent="0.25">
      <c r="D10273" s="31">
        <v>-805.69799999999998</v>
      </c>
      <c r="E10273" s="28">
        <v>485.76600000000002</v>
      </c>
    </row>
    <row r="10274" spans="4:5" x14ac:dyDescent="0.25">
      <c r="D10274" s="31">
        <v>-805.68200000000002</v>
      </c>
      <c r="E10274" s="28">
        <v>485.70800000000003</v>
      </c>
    </row>
    <row r="10275" spans="4:5" x14ac:dyDescent="0.25">
      <c r="D10275" s="31">
        <v>-805.66600000000005</v>
      </c>
      <c r="E10275" s="28">
        <v>485.65</v>
      </c>
    </row>
    <row r="10276" spans="4:5" x14ac:dyDescent="0.25">
      <c r="D10276" s="31">
        <v>-805.65</v>
      </c>
      <c r="E10276" s="28">
        <v>485.59199999999998</v>
      </c>
    </row>
    <row r="10277" spans="4:5" x14ac:dyDescent="0.25">
      <c r="D10277" s="31">
        <v>-805.63400000000001</v>
      </c>
      <c r="E10277" s="28">
        <v>485.53399999999999</v>
      </c>
    </row>
    <row r="10278" spans="4:5" x14ac:dyDescent="0.25">
      <c r="D10278" s="31">
        <v>-805.61800000000005</v>
      </c>
      <c r="E10278" s="28">
        <v>485.476</v>
      </c>
    </row>
    <row r="10279" spans="4:5" x14ac:dyDescent="0.25">
      <c r="D10279" s="31">
        <v>-805.60199999999998</v>
      </c>
      <c r="E10279" s="28">
        <v>485.41699999999997</v>
      </c>
    </row>
    <row r="10280" spans="4:5" x14ac:dyDescent="0.25">
      <c r="D10280" s="31">
        <v>-805.58600000000001</v>
      </c>
      <c r="E10280" s="28">
        <v>485.35899999999998</v>
      </c>
    </row>
    <row r="10281" spans="4:5" x14ac:dyDescent="0.25">
      <c r="D10281" s="31">
        <v>-805.57</v>
      </c>
      <c r="E10281" s="28">
        <v>485.30099999999999</v>
      </c>
    </row>
    <row r="10282" spans="4:5" x14ac:dyDescent="0.25">
      <c r="D10282" s="31">
        <v>-805.55399999999997</v>
      </c>
      <c r="E10282" s="28">
        <v>485.24299999999999</v>
      </c>
    </row>
    <row r="10283" spans="4:5" x14ac:dyDescent="0.25">
      <c r="D10283" s="31">
        <v>-805.53800000000001</v>
      </c>
      <c r="E10283" s="28">
        <v>485.185</v>
      </c>
    </row>
    <row r="10284" spans="4:5" x14ac:dyDescent="0.25">
      <c r="D10284" s="31">
        <v>-805.52200000000005</v>
      </c>
      <c r="E10284" s="28">
        <v>485.12599999999998</v>
      </c>
    </row>
    <row r="10285" spans="4:5" x14ac:dyDescent="0.25">
      <c r="D10285" s="31">
        <v>-805.50599999999997</v>
      </c>
      <c r="E10285" s="28">
        <v>485.06799999999998</v>
      </c>
    </row>
    <row r="10286" spans="4:5" x14ac:dyDescent="0.25">
      <c r="D10286" s="31">
        <v>-805.49</v>
      </c>
      <c r="E10286" s="28">
        <v>485.01</v>
      </c>
    </row>
    <row r="10287" spans="4:5" x14ac:dyDescent="0.25">
      <c r="D10287" s="31">
        <v>-805.47400000000005</v>
      </c>
      <c r="E10287" s="28">
        <v>484.95100000000002</v>
      </c>
    </row>
    <row r="10288" spans="4:5" x14ac:dyDescent="0.25">
      <c r="D10288" s="31">
        <v>-805.45799999999997</v>
      </c>
      <c r="E10288" s="28">
        <v>484.89299999999997</v>
      </c>
    </row>
    <row r="10289" spans="4:5" x14ac:dyDescent="0.25">
      <c r="D10289" s="31">
        <v>-805.44299999999998</v>
      </c>
      <c r="E10289" s="28">
        <v>484.834</v>
      </c>
    </row>
    <row r="10290" spans="4:5" x14ac:dyDescent="0.25">
      <c r="D10290" s="31">
        <v>-805.42700000000002</v>
      </c>
      <c r="E10290" s="28">
        <v>484.77600000000001</v>
      </c>
    </row>
    <row r="10291" spans="4:5" x14ac:dyDescent="0.25">
      <c r="D10291" s="31">
        <v>-805.41099999999994</v>
      </c>
      <c r="E10291" s="28">
        <v>484.71699999999998</v>
      </c>
    </row>
    <row r="10292" spans="4:5" x14ac:dyDescent="0.25">
      <c r="D10292" s="31">
        <v>-805.39499999999998</v>
      </c>
      <c r="E10292" s="28">
        <v>484.65800000000002</v>
      </c>
    </row>
    <row r="10293" spans="4:5" x14ac:dyDescent="0.25">
      <c r="D10293" s="31">
        <v>-805.37900000000002</v>
      </c>
      <c r="E10293" s="28">
        <v>484.6</v>
      </c>
    </row>
    <row r="10294" spans="4:5" x14ac:dyDescent="0.25">
      <c r="D10294" s="31">
        <v>-805.36300000000006</v>
      </c>
      <c r="E10294" s="28">
        <v>484.541</v>
      </c>
    </row>
    <row r="10295" spans="4:5" x14ac:dyDescent="0.25">
      <c r="D10295" s="31">
        <v>-805.34699999999998</v>
      </c>
      <c r="E10295" s="28">
        <v>484.48200000000003</v>
      </c>
    </row>
    <row r="10296" spans="4:5" x14ac:dyDescent="0.25">
      <c r="D10296" s="31">
        <v>-805.33100000000002</v>
      </c>
      <c r="E10296" s="28">
        <v>484.42399999999998</v>
      </c>
    </row>
    <row r="10297" spans="4:5" x14ac:dyDescent="0.25">
      <c r="D10297" s="31">
        <v>-805.31500000000005</v>
      </c>
      <c r="E10297" s="28">
        <v>484.36500000000001</v>
      </c>
    </row>
    <row r="10298" spans="4:5" x14ac:dyDescent="0.25">
      <c r="D10298" s="31">
        <v>-805.29899999999998</v>
      </c>
      <c r="E10298" s="28">
        <v>484.30599999999998</v>
      </c>
    </row>
    <row r="10299" spans="4:5" x14ac:dyDescent="0.25">
      <c r="D10299" s="31">
        <v>-805.28300000000002</v>
      </c>
      <c r="E10299" s="28">
        <v>484.24700000000001</v>
      </c>
    </row>
    <row r="10300" spans="4:5" x14ac:dyDescent="0.25">
      <c r="D10300" s="31">
        <v>-805.26700000000005</v>
      </c>
      <c r="E10300" s="28">
        <v>484.18799999999999</v>
      </c>
    </row>
    <row r="10301" spans="4:5" x14ac:dyDescent="0.25">
      <c r="D10301" s="31">
        <v>-805.25099999999998</v>
      </c>
      <c r="E10301" s="28">
        <v>484.12900000000002</v>
      </c>
    </row>
    <row r="10302" spans="4:5" x14ac:dyDescent="0.25">
      <c r="D10302" s="31">
        <v>-805.23500000000001</v>
      </c>
      <c r="E10302" s="28">
        <v>484.07</v>
      </c>
    </row>
    <row r="10303" spans="4:5" x14ac:dyDescent="0.25">
      <c r="D10303" s="31">
        <v>-805.21900000000005</v>
      </c>
      <c r="E10303" s="28">
        <v>484.01100000000002</v>
      </c>
    </row>
    <row r="10304" spans="4:5" x14ac:dyDescent="0.25">
      <c r="D10304" s="31">
        <v>-805.20299999999997</v>
      </c>
      <c r="E10304" s="28">
        <v>483.952</v>
      </c>
    </row>
    <row r="10305" spans="4:5" x14ac:dyDescent="0.25">
      <c r="D10305" s="31">
        <v>-805.18700000000001</v>
      </c>
      <c r="E10305" s="28">
        <v>483.89299999999997</v>
      </c>
    </row>
    <row r="10306" spans="4:5" x14ac:dyDescent="0.25">
      <c r="D10306" s="31">
        <v>-805.17100000000005</v>
      </c>
      <c r="E10306" s="28">
        <v>483.834</v>
      </c>
    </row>
    <row r="10307" spans="4:5" x14ac:dyDescent="0.25">
      <c r="D10307" s="31">
        <v>-805.15499999999997</v>
      </c>
      <c r="E10307" s="28">
        <v>483.77499999999998</v>
      </c>
    </row>
    <row r="10308" spans="4:5" x14ac:dyDescent="0.25">
      <c r="D10308" s="31">
        <v>-805.13900000000001</v>
      </c>
      <c r="E10308" s="28">
        <v>483.71600000000001</v>
      </c>
    </row>
    <row r="10309" spans="4:5" x14ac:dyDescent="0.25">
      <c r="D10309" s="31">
        <v>-805.12300000000005</v>
      </c>
      <c r="E10309" s="28">
        <v>483.65699999999998</v>
      </c>
    </row>
    <row r="10310" spans="4:5" x14ac:dyDescent="0.25">
      <c r="D10310" s="31">
        <v>-805.10699999999997</v>
      </c>
      <c r="E10310" s="28">
        <v>483.59699999999998</v>
      </c>
    </row>
    <row r="10311" spans="4:5" x14ac:dyDescent="0.25">
      <c r="D10311" s="31">
        <v>-805.09100000000001</v>
      </c>
      <c r="E10311" s="28">
        <v>483.53800000000001</v>
      </c>
    </row>
    <row r="10312" spans="4:5" x14ac:dyDescent="0.25">
      <c r="D10312" s="31">
        <v>-805.07500000000005</v>
      </c>
      <c r="E10312" s="28">
        <v>483.47899999999998</v>
      </c>
    </row>
    <row r="10313" spans="4:5" x14ac:dyDescent="0.25">
      <c r="D10313" s="31">
        <v>-805.05899999999997</v>
      </c>
      <c r="E10313" s="28">
        <v>483.41899999999998</v>
      </c>
    </row>
    <row r="10314" spans="4:5" x14ac:dyDescent="0.25">
      <c r="D10314" s="31">
        <v>-805.04300000000001</v>
      </c>
      <c r="E10314" s="28">
        <v>483.36</v>
      </c>
    </row>
    <row r="10315" spans="4:5" x14ac:dyDescent="0.25">
      <c r="D10315" s="31">
        <v>-805.02700000000004</v>
      </c>
      <c r="E10315" s="28">
        <v>483.30099999999999</v>
      </c>
    </row>
    <row r="10316" spans="4:5" x14ac:dyDescent="0.25">
      <c r="D10316" s="31">
        <v>-805.01099999999997</v>
      </c>
      <c r="E10316" s="28">
        <v>483.24099999999999</v>
      </c>
    </row>
    <row r="10317" spans="4:5" x14ac:dyDescent="0.25">
      <c r="D10317" s="31">
        <v>-804.995</v>
      </c>
      <c r="E10317" s="28">
        <v>483.18200000000002</v>
      </c>
    </row>
    <row r="10318" spans="4:5" x14ac:dyDescent="0.25">
      <c r="D10318" s="31">
        <v>-804.97900000000004</v>
      </c>
      <c r="E10318" s="28">
        <v>483.12200000000001</v>
      </c>
    </row>
    <row r="10319" spans="4:5" x14ac:dyDescent="0.25">
      <c r="D10319" s="31">
        <v>-804.96299999999997</v>
      </c>
      <c r="E10319" s="28">
        <v>483.06299999999999</v>
      </c>
    </row>
    <row r="10320" spans="4:5" x14ac:dyDescent="0.25">
      <c r="D10320" s="31">
        <v>-804.947</v>
      </c>
      <c r="E10320" s="28">
        <v>483.00299999999999</v>
      </c>
    </row>
    <row r="10321" spans="4:5" x14ac:dyDescent="0.25">
      <c r="D10321" s="31">
        <v>-804.93100000000004</v>
      </c>
      <c r="E10321" s="28">
        <v>482.94299999999998</v>
      </c>
    </row>
    <row r="10322" spans="4:5" x14ac:dyDescent="0.25">
      <c r="D10322" s="31">
        <v>-804.91499999999996</v>
      </c>
      <c r="E10322" s="28">
        <v>482.88400000000001</v>
      </c>
    </row>
    <row r="10323" spans="4:5" x14ac:dyDescent="0.25">
      <c r="D10323" s="31">
        <v>-804.899</v>
      </c>
      <c r="E10323" s="28">
        <v>482.82400000000001</v>
      </c>
    </row>
    <row r="10324" spans="4:5" x14ac:dyDescent="0.25">
      <c r="D10324" s="31">
        <v>-804.88300000000004</v>
      </c>
      <c r="E10324" s="28">
        <v>482.76400000000001</v>
      </c>
    </row>
    <row r="10325" spans="4:5" x14ac:dyDescent="0.25">
      <c r="D10325" s="31">
        <v>-804.86699999999996</v>
      </c>
      <c r="E10325" s="28">
        <v>482.70400000000001</v>
      </c>
    </row>
    <row r="10326" spans="4:5" x14ac:dyDescent="0.25">
      <c r="D10326" s="31">
        <v>-804.851</v>
      </c>
      <c r="E10326" s="28">
        <v>482.64499999999998</v>
      </c>
    </row>
    <row r="10327" spans="4:5" x14ac:dyDescent="0.25">
      <c r="D10327" s="31">
        <v>-804.83500000000004</v>
      </c>
      <c r="E10327" s="28">
        <v>482.58499999999998</v>
      </c>
    </row>
    <row r="10328" spans="4:5" x14ac:dyDescent="0.25">
      <c r="D10328" s="31">
        <v>-804.81899999999996</v>
      </c>
      <c r="E10328" s="28">
        <v>482.52499999999998</v>
      </c>
    </row>
    <row r="10329" spans="4:5" x14ac:dyDescent="0.25">
      <c r="D10329" s="31">
        <v>-804.803</v>
      </c>
      <c r="E10329" s="28">
        <v>482.46499999999997</v>
      </c>
    </row>
    <row r="10330" spans="4:5" x14ac:dyDescent="0.25">
      <c r="D10330" s="31">
        <v>-804.78700000000003</v>
      </c>
      <c r="E10330" s="28">
        <v>482.40499999999997</v>
      </c>
    </row>
    <row r="10331" spans="4:5" x14ac:dyDescent="0.25">
      <c r="D10331" s="31">
        <v>-804.77099999999996</v>
      </c>
      <c r="E10331" s="28">
        <v>482.34500000000003</v>
      </c>
    </row>
    <row r="10332" spans="4:5" x14ac:dyDescent="0.25">
      <c r="D10332" s="31">
        <v>-804.755</v>
      </c>
      <c r="E10332" s="28">
        <v>482.28500000000003</v>
      </c>
    </row>
    <row r="10333" spans="4:5" x14ac:dyDescent="0.25">
      <c r="D10333" s="31">
        <v>-804.73900000000003</v>
      </c>
      <c r="E10333" s="28">
        <v>482.22500000000002</v>
      </c>
    </row>
    <row r="10334" spans="4:5" x14ac:dyDescent="0.25">
      <c r="D10334" s="31">
        <v>-804.72299999999996</v>
      </c>
      <c r="E10334" s="28">
        <v>482.16500000000002</v>
      </c>
    </row>
    <row r="10335" spans="4:5" x14ac:dyDescent="0.25">
      <c r="D10335" s="31">
        <v>-804.70699999999999</v>
      </c>
      <c r="E10335" s="28">
        <v>482.10399999999998</v>
      </c>
    </row>
    <row r="10336" spans="4:5" x14ac:dyDescent="0.25">
      <c r="D10336" s="31">
        <v>-804.69100000000003</v>
      </c>
      <c r="E10336" s="28">
        <v>482.04399999999998</v>
      </c>
    </row>
    <row r="10337" spans="4:5" x14ac:dyDescent="0.25">
      <c r="D10337" s="31">
        <v>-804.67499999999995</v>
      </c>
      <c r="E10337" s="28">
        <v>481.98399999999998</v>
      </c>
    </row>
    <row r="10338" spans="4:5" x14ac:dyDescent="0.25">
      <c r="D10338" s="31">
        <v>-804.65899999999999</v>
      </c>
      <c r="E10338" s="28">
        <v>481.92399999999998</v>
      </c>
    </row>
    <row r="10339" spans="4:5" x14ac:dyDescent="0.25">
      <c r="D10339" s="31">
        <v>-804.64300000000003</v>
      </c>
      <c r="E10339" s="28">
        <v>481.863</v>
      </c>
    </row>
    <row r="10340" spans="4:5" x14ac:dyDescent="0.25">
      <c r="D10340" s="31">
        <v>-804.62699999999995</v>
      </c>
      <c r="E10340" s="28">
        <v>481.803</v>
      </c>
    </row>
    <row r="10341" spans="4:5" x14ac:dyDescent="0.25">
      <c r="D10341" s="31">
        <v>-804.61099999999999</v>
      </c>
      <c r="E10341" s="28">
        <v>481.74299999999999</v>
      </c>
    </row>
    <row r="10342" spans="4:5" x14ac:dyDescent="0.25">
      <c r="D10342" s="31">
        <v>-804.59500000000003</v>
      </c>
      <c r="E10342" s="28">
        <v>481.68200000000002</v>
      </c>
    </row>
    <row r="10343" spans="4:5" x14ac:dyDescent="0.25">
      <c r="D10343" s="31">
        <v>-804.57899999999995</v>
      </c>
      <c r="E10343" s="28">
        <v>481.62200000000001</v>
      </c>
    </row>
    <row r="10344" spans="4:5" x14ac:dyDescent="0.25">
      <c r="D10344" s="31">
        <v>-804.56299999999999</v>
      </c>
      <c r="E10344" s="28">
        <v>481.56099999999998</v>
      </c>
    </row>
    <row r="10345" spans="4:5" x14ac:dyDescent="0.25">
      <c r="D10345" s="31">
        <v>-804.54700000000003</v>
      </c>
      <c r="E10345" s="28">
        <v>481.50099999999998</v>
      </c>
    </row>
    <row r="10346" spans="4:5" x14ac:dyDescent="0.25">
      <c r="D10346" s="31">
        <v>-804.53099999999995</v>
      </c>
      <c r="E10346" s="28">
        <v>481.44</v>
      </c>
    </row>
    <row r="10347" spans="4:5" x14ac:dyDescent="0.25">
      <c r="D10347" s="31">
        <v>-804.51499999999999</v>
      </c>
      <c r="E10347" s="28">
        <v>481.38</v>
      </c>
    </row>
    <row r="10348" spans="4:5" x14ac:dyDescent="0.25">
      <c r="D10348" s="31">
        <v>-804.49900000000002</v>
      </c>
      <c r="E10348" s="28">
        <v>481.31900000000002</v>
      </c>
    </row>
    <row r="10349" spans="4:5" x14ac:dyDescent="0.25">
      <c r="D10349" s="31">
        <v>-804.48299999999995</v>
      </c>
      <c r="E10349" s="28">
        <v>481.25900000000001</v>
      </c>
    </row>
    <row r="10350" spans="4:5" x14ac:dyDescent="0.25">
      <c r="D10350" s="31">
        <v>-804.46699999999998</v>
      </c>
      <c r="E10350" s="28">
        <v>481.19799999999998</v>
      </c>
    </row>
    <row r="10351" spans="4:5" x14ac:dyDescent="0.25">
      <c r="D10351" s="31">
        <v>-804.45100000000002</v>
      </c>
      <c r="E10351" s="28">
        <v>481.137</v>
      </c>
    </row>
    <row r="10352" spans="4:5" x14ac:dyDescent="0.25">
      <c r="D10352" s="31">
        <v>-804.43499999999995</v>
      </c>
      <c r="E10352" s="28">
        <v>481.07600000000002</v>
      </c>
    </row>
    <row r="10353" spans="4:5" x14ac:dyDescent="0.25">
      <c r="D10353" s="31">
        <v>-804.41899999999998</v>
      </c>
      <c r="E10353" s="28">
        <v>481.01600000000002</v>
      </c>
    </row>
    <row r="10354" spans="4:5" x14ac:dyDescent="0.25">
      <c r="D10354" s="31">
        <v>-804.40300000000002</v>
      </c>
      <c r="E10354" s="28">
        <v>480.95499999999998</v>
      </c>
    </row>
    <row r="10355" spans="4:5" x14ac:dyDescent="0.25">
      <c r="D10355" s="31">
        <v>-804.38699999999994</v>
      </c>
      <c r="E10355" s="28">
        <v>480.89400000000001</v>
      </c>
    </row>
    <row r="10356" spans="4:5" x14ac:dyDescent="0.25">
      <c r="D10356" s="31">
        <v>-804.37099999999998</v>
      </c>
      <c r="E10356" s="28">
        <v>480.83300000000003</v>
      </c>
    </row>
    <row r="10357" spans="4:5" x14ac:dyDescent="0.25">
      <c r="D10357" s="31">
        <v>-804.35500000000002</v>
      </c>
      <c r="E10357" s="28">
        <v>480.77199999999999</v>
      </c>
    </row>
    <row r="10358" spans="4:5" x14ac:dyDescent="0.25">
      <c r="D10358" s="31">
        <v>-804.33900000000006</v>
      </c>
      <c r="E10358" s="28">
        <v>480.71100000000001</v>
      </c>
    </row>
    <row r="10359" spans="4:5" x14ac:dyDescent="0.25">
      <c r="D10359" s="31">
        <v>-804.32299999999998</v>
      </c>
      <c r="E10359" s="28">
        <v>480.65</v>
      </c>
    </row>
    <row r="10360" spans="4:5" x14ac:dyDescent="0.25">
      <c r="D10360" s="31">
        <v>-804.30700000000002</v>
      </c>
      <c r="E10360" s="28">
        <v>480.589</v>
      </c>
    </row>
    <row r="10361" spans="4:5" x14ac:dyDescent="0.25">
      <c r="D10361" s="31">
        <v>-804.29100000000005</v>
      </c>
      <c r="E10361" s="28">
        <v>480.52800000000002</v>
      </c>
    </row>
    <row r="10362" spans="4:5" x14ac:dyDescent="0.25">
      <c r="D10362" s="31">
        <v>-804.27499999999998</v>
      </c>
      <c r="E10362" s="28">
        <v>480.46699999999998</v>
      </c>
    </row>
    <row r="10363" spans="4:5" x14ac:dyDescent="0.25">
      <c r="D10363" s="31">
        <v>-804.25900000000001</v>
      </c>
      <c r="E10363" s="28">
        <v>480.40600000000001</v>
      </c>
    </row>
    <row r="10364" spans="4:5" x14ac:dyDescent="0.25">
      <c r="D10364" s="31">
        <v>-804.24300000000005</v>
      </c>
      <c r="E10364" s="28">
        <v>480.34399999999999</v>
      </c>
    </row>
    <row r="10365" spans="4:5" x14ac:dyDescent="0.25">
      <c r="D10365" s="31">
        <v>-804.22699999999998</v>
      </c>
      <c r="E10365" s="28">
        <v>480.28300000000002</v>
      </c>
    </row>
    <row r="10366" spans="4:5" x14ac:dyDescent="0.25">
      <c r="D10366" s="31">
        <v>-804.21100000000001</v>
      </c>
      <c r="E10366" s="28">
        <v>480.22199999999998</v>
      </c>
    </row>
    <row r="10367" spans="4:5" x14ac:dyDescent="0.25">
      <c r="D10367" s="31">
        <v>-804.19500000000005</v>
      </c>
      <c r="E10367" s="28">
        <v>480.161</v>
      </c>
    </row>
    <row r="10368" spans="4:5" x14ac:dyDescent="0.25">
      <c r="D10368" s="31">
        <v>-804.17899999999997</v>
      </c>
      <c r="E10368" s="28">
        <v>480.09899999999999</v>
      </c>
    </row>
    <row r="10369" spans="4:5" x14ac:dyDescent="0.25">
      <c r="D10369" s="31">
        <v>-804.16300000000001</v>
      </c>
      <c r="E10369" s="28">
        <v>480.03800000000001</v>
      </c>
    </row>
    <row r="10370" spans="4:5" x14ac:dyDescent="0.25">
      <c r="D10370" s="31">
        <v>-804.14700000000005</v>
      </c>
      <c r="E10370" s="28">
        <v>479.97699999999998</v>
      </c>
    </row>
    <row r="10371" spans="4:5" x14ac:dyDescent="0.25">
      <c r="D10371" s="31">
        <v>-804.13099999999997</v>
      </c>
      <c r="E10371" s="28">
        <v>479.91500000000002</v>
      </c>
    </row>
    <row r="10372" spans="4:5" x14ac:dyDescent="0.25">
      <c r="D10372" s="31">
        <v>-804.11500000000001</v>
      </c>
      <c r="E10372" s="28">
        <v>479.85399999999998</v>
      </c>
    </row>
    <row r="10373" spans="4:5" x14ac:dyDescent="0.25">
      <c r="D10373" s="31">
        <v>-804.09900000000005</v>
      </c>
      <c r="E10373" s="28">
        <v>479.79199999999997</v>
      </c>
    </row>
    <row r="10374" spans="4:5" x14ac:dyDescent="0.25">
      <c r="D10374" s="31">
        <v>-804.08299999999997</v>
      </c>
      <c r="E10374" s="28">
        <v>479.73099999999999</v>
      </c>
    </row>
    <row r="10375" spans="4:5" x14ac:dyDescent="0.25">
      <c r="D10375" s="31">
        <v>-804.06700000000001</v>
      </c>
      <c r="E10375" s="28">
        <v>479.66899999999998</v>
      </c>
    </row>
    <row r="10376" spans="4:5" x14ac:dyDescent="0.25">
      <c r="D10376" s="31">
        <v>-804.05100000000004</v>
      </c>
      <c r="E10376" s="28">
        <v>479.60700000000003</v>
      </c>
    </row>
    <row r="10377" spans="4:5" x14ac:dyDescent="0.25">
      <c r="D10377" s="31">
        <v>-804.03499999999997</v>
      </c>
      <c r="E10377" s="28">
        <v>479.54599999999999</v>
      </c>
    </row>
    <row r="10378" spans="4:5" x14ac:dyDescent="0.25">
      <c r="D10378" s="31">
        <v>-804.01900000000001</v>
      </c>
      <c r="E10378" s="28">
        <v>479.48399999999998</v>
      </c>
    </row>
    <row r="10379" spans="4:5" x14ac:dyDescent="0.25">
      <c r="D10379" s="31">
        <v>-804.00300000000004</v>
      </c>
      <c r="E10379" s="28">
        <v>479.42200000000003</v>
      </c>
    </row>
    <row r="10380" spans="4:5" x14ac:dyDescent="0.25">
      <c r="D10380" s="31">
        <v>-803.98699999999997</v>
      </c>
      <c r="E10380" s="28">
        <v>479.36099999999999</v>
      </c>
    </row>
    <row r="10381" spans="4:5" x14ac:dyDescent="0.25">
      <c r="D10381" s="31">
        <v>-803.971</v>
      </c>
      <c r="E10381" s="28">
        <v>479.29899999999998</v>
      </c>
    </row>
    <row r="10382" spans="4:5" x14ac:dyDescent="0.25">
      <c r="D10382" s="31">
        <v>-803.95500000000004</v>
      </c>
      <c r="E10382" s="28">
        <v>479.23700000000002</v>
      </c>
    </row>
    <row r="10383" spans="4:5" x14ac:dyDescent="0.25">
      <c r="D10383" s="31">
        <v>-803.93899999999996</v>
      </c>
      <c r="E10383" s="28">
        <v>479.17500000000001</v>
      </c>
    </row>
    <row r="10384" spans="4:5" x14ac:dyDescent="0.25">
      <c r="D10384" s="31">
        <v>-803.923</v>
      </c>
      <c r="E10384" s="28">
        <v>479.113</v>
      </c>
    </row>
    <row r="10385" spans="4:5" x14ac:dyDescent="0.25">
      <c r="D10385" s="31">
        <v>-803.90700000000004</v>
      </c>
      <c r="E10385" s="28">
        <v>479.05099999999999</v>
      </c>
    </row>
    <row r="10386" spans="4:5" x14ac:dyDescent="0.25">
      <c r="D10386" s="31">
        <v>-803.89099999999996</v>
      </c>
      <c r="E10386" s="28">
        <v>478.98899999999998</v>
      </c>
    </row>
    <row r="10387" spans="4:5" x14ac:dyDescent="0.25">
      <c r="D10387" s="31">
        <v>-803.875</v>
      </c>
      <c r="E10387" s="28">
        <v>478.92700000000002</v>
      </c>
    </row>
    <row r="10388" spans="4:5" x14ac:dyDescent="0.25">
      <c r="D10388" s="31">
        <v>-803.85900000000004</v>
      </c>
      <c r="E10388" s="28">
        <v>478.86500000000001</v>
      </c>
    </row>
    <row r="10389" spans="4:5" x14ac:dyDescent="0.25">
      <c r="D10389" s="31">
        <v>-803.84299999999996</v>
      </c>
      <c r="E10389" s="28">
        <v>478.803</v>
      </c>
    </row>
    <row r="10390" spans="4:5" x14ac:dyDescent="0.25">
      <c r="D10390" s="31">
        <v>-803.827</v>
      </c>
      <c r="E10390" s="28">
        <v>478.74099999999999</v>
      </c>
    </row>
    <row r="10391" spans="4:5" x14ac:dyDescent="0.25">
      <c r="D10391" s="31">
        <v>-803.81100000000004</v>
      </c>
      <c r="E10391" s="28">
        <v>478.67899999999997</v>
      </c>
    </row>
    <row r="10392" spans="4:5" x14ac:dyDescent="0.25">
      <c r="D10392" s="31">
        <v>-803.79499999999996</v>
      </c>
      <c r="E10392" s="28">
        <v>478.61700000000002</v>
      </c>
    </row>
    <row r="10393" spans="4:5" x14ac:dyDescent="0.25">
      <c r="D10393" s="31">
        <v>-803.779</v>
      </c>
      <c r="E10393" s="28">
        <v>478.55500000000001</v>
      </c>
    </row>
    <row r="10394" spans="4:5" x14ac:dyDescent="0.25">
      <c r="D10394" s="31">
        <v>-803.76300000000003</v>
      </c>
      <c r="E10394" s="28">
        <v>478.49200000000002</v>
      </c>
    </row>
    <row r="10395" spans="4:5" x14ac:dyDescent="0.25">
      <c r="D10395" s="31">
        <v>-803.74699999999996</v>
      </c>
      <c r="E10395" s="28">
        <v>478.43</v>
      </c>
    </row>
    <row r="10396" spans="4:5" x14ac:dyDescent="0.25">
      <c r="D10396" s="31">
        <v>-803.73099999999999</v>
      </c>
      <c r="E10396" s="28">
        <v>478.36799999999999</v>
      </c>
    </row>
    <row r="10397" spans="4:5" x14ac:dyDescent="0.25">
      <c r="D10397" s="31">
        <v>-803.71500000000003</v>
      </c>
      <c r="E10397" s="28">
        <v>478.30500000000001</v>
      </c>
    </row>
    <row r="10398" spans="4:5" x14ac:dyDescent="0.25">
      <c r="D10398" s="31">
        <v>-803.69899999999996</v>
      </c>
      <c r="E10398" s="28">
        <v>478.24299999999999</v>
      </c>
    </row>
    <row r="10399" spans="4:5" x14ac:dyDescent="0.25">
      <c r="D10399" s="31">
        <v>-803.68299999999999</v>
      </c>
      <c r="E10399" s="28">
        <v>478.18099999999998</v>
      </c>
    </row>
    <row r="10400" spans="4:5" x14ac:dyDescent="0.25">
      <c r="D10400" s="31">
        <v>-803.66700000000003</v>
      </c>
      <c r="E10400" s="28">
        <v>478.11799999999999</v>
      </c>
    </row>
    <row r="10401" spans="4:5" x14ac:dyDescent="0.25">
      <c r="D10401" s="31">
        <v>-803.65099999999995</v>
      </c>
      <c r="E10401" s="28">
        <v>478.05599999999998</v>
      </c>
    </row>
    <row r="10402" spans="4:5" x14ac:dyDescent="0.25">
      <c r="D10402" s="31">
        <v>-803.63499999999999</v>
      </c>
      <c r="E10402" s="28">
        <v>477.99299999999999</v>
      </c>
    </row>
    <row r="10403" spans="4:5" x14ac:dyDescent="0.25">
      <c r="D10403" s="31">
        <v>-803.62</v>
      </c>
      <c r="E10403" s="28">
        <v>477.93</v>
      </c>
    </row>
    <row r="10404" spans="4:5" x14ac:dyDescent="0.25">
      <c r="D10404" s="31">
        <v>-803.60400000000004</v>
      </c>
      <c r="E10404" s="28">
        <v>477.86799999999999</v>
      </c>
    </row>
    <row r="10405" spans="4:5" x14ac:dyDescent="0.25">
      <c r="D10405" s="31">
        <v>-803.58799999999997</v>
      </c>
      <c r="E10405" s="28">
        <v>477.80500000000001</v>
      </c>
    </row>
    <row r="10406" spans="4:5" x14ac:dyDescent="0.25">
      <c r="D10406" s="31">
        <v>-803.572</v>
      </c>
      <c r="E10406" s="28">
        <v>477.74299999999999</v>
      </c>
    </row>
    <row r="10407" spans="4:5" x14ac:dyDescent="0.25">
      <c r="D10407" s="31">
        <v>-803.55600000000004</v>
      </c>
      <c r="E10407" s="28">
        <v>477.68</v>
      </c>
    </row>
    <row r="10408" spans="4:5" x14ac:dyDescent="0.25">
      <c r="D10408" s="31">
        <v>-803.54</v>
      </c>
      <c r="E10408" s="28">
        <v>477.61700000000002</v>
      </c>
    </row>
    <row r="10409" spans="4:5" x14ac:dyDescent="0.25">
      <c r="D10409" s="31">
        <v>-803.524</v>
      </c>
      <c r="E10409" s="28">
        <v>477.55399999999997</v>
      </c>
    </row>
    <row r="10410" spans="4:5" x14ac:dyDescent="0.25">
      <c r="D10410" s="31">
        <v>-803.50800000000004</v>
      </c>
      <c r="E10410" s="28">
        <v>477.49099999999999</v>
      </c>
    </row>
    <row r="10411" spans="4:5" x14ac:dyDescent="0.25">
      <c r="D10411" s="31">
        <v>-803.49199999999996</v>
      </c>
      <c r="E10411" s="28">
        <v>477.42899999999997</v>
      </c>
    </row>
    <row r="10412" spans="4:5" x14ac:dyDescent="0.25">
      <c r="D10412" s="31">
        <v>-803.476</v>
      </c>
      <c r="E10412" s="28">
        <v>477.36599999999999</v>
      </c>
    </row>
    <row r="10413" spans="4:5" x14ac:dyDescent="0.25">
      <c r="D10413" s="31">
        <v>-803.46</v>
      </c>
      <c r="E10413" s="28">
        <v>477.303</v>
      </c>
    </row>
    <row r="10414" spans="4:5" x14ac:dyDescent="0.25">
      <c r="D10414" s="31">
        <v>-803.44399999999996</v>
      </c>
      <c r="E10414" s="28">
        <v>477.24</v>
      </c>
    </row>
    <row r="10415" spans="4:5" x14ac:dyDescent="0.25">
      <c r="D10415" s="31">
        <v>-803.428</v>
      </c>
      <c r="E10415" s="28">
        <v>477.17700000000002</v>
      </c>
    </row>
    <row r="10416" spans="4:5" x14ac:dyDescent="0.25">
      <c r="D10416" s="31">
        <v>-803.41200000000003</v>
      </c>
      <c r="E10416" s="28">
        <v>477.11399999999998</v>
      </c>
    </row>
    <row r="10417" spans="4:5" x14ac:dyDescent="0.25">
      <c r="D10417" s="31">
        <v>-803.39599999999996</v>
      </c>
      <c r="E10417" s="28">
        <v>477.05099999999999</v>
      </c>
    </row>
    <row r="10418" spans="4:5" x14ac:dyDescent="0.25">
      <c r="D10418" s="31">
        <v>-803.38</v>
      </c>
      <c r="E10418" s="28">
        <v>476.988</v>
      </c>
    </row>
    <row r="10419" spans="4:5" x14ac:dyDescent="0.25">
      <c r="D10419" s="31">
        <v>-803.36400000000003</v>
      </c>
      <c r="E10419" s="28">
        <v>476.92399999999998</v>
      </c>
    </row>
    <row r="10420" spans="4:5" x14ac:dyDescent="0.25">
      <c r="D10420" s="31">
        <v>-803.34799999999996</v>
      </c>
      <c r="E10420" s="28">
        <v>476.86099999999999</v>
      </c>
    </row>
    <row r="10421" spans="4:5" x14ac:dyDescent="0.25">
      <c r="D10421" s="31">
        <v>-803.33199999999999</v>
      </c>
      <c r="E10421" s="28">
        <v>476.798</v>
      </c>
    </row>
    <row r="10422" spans="4:5" x14ac:dyDescent="0.25">
      <c r="D10422" s="31">
        <v>-803.31600000000003</v>
      </c>
      <c r="E10422" s="28">
        <v>476.73500000000001</v>
      </c>
    </row>
    <row r="10423" spans="4:5" x14ac:dyDescent="0.25">
      <c r="D10423" s="31">
        <v>-803.3</v>
      </c>
      <c r="E10423" s="28">
        <v>476.67200000000003</v>
      </c>
    </row>
    <row r="10424" spans="4:5" x14ac:dyDescent="0.25">
      <c r="D10424" s="31">
        <v>-803.28399999999999</v>
      </c>
      <c r="E10424" s="28">
        <v>476.608</v>
      </c>
    </row>
    <row r="10425" spans="4:5" x14ac:dyDescent="0.25">
      <c r="D10425" s="31">
        <v>-803.26800000000003</v>
      </c>
      <c r="E10425" s="28">
        <v>476.54500000000002</v>
      </c>
    </row>
    <row r="10426" spans="4:5" x14ac:dyDescent="0.25">
      <c r="D10426" s="31">
        <v>-803.25199999999995</v>
      </c>
      <c r="E10426" s="28">
        <v>476.48200000000003</v>
      </c>
    </row>
    <row r="10427" spans="4:5" x14ac:dyDescent="0.25">
      <c r="D10427" s="31">
        <v>-803.23599999999999</v>
      </c>
      <c r="E10427" s="28">
        <v>476.41800000000001</v>
      </c>
    </row>
    <row r="10428" spans="4:5" x14ac:dyDescent="0.25">
      <c r="D10428" s="31">
        <v>-803.22</v>
      </c>
      <c r="E10428" s="28">
        <v>476.35500000000002</v>
      </c>
    </row>
    <row r="10429" spans="4:5" x14ac:dyDescent="0.25">
      <c r="D10429" s="31">
        <v>-803.20399999999995</v>
      </c>
      <c r="E10429" s="28">
        <v>476.291</v>
      </c>
    </row>
    <row r="10430" spans="4:5" x14ac:dyDescent="0.25">
      <c r="D10430" s="31">
        <v>-803.18799999999999</v>
      </c>
      <c r="E10430" s="28">
        <v>476.22800000000001</v>
      </c>
    </row>
    <row r="10431" spans="4:5" x14ac:dyDescent="0.25">
      <c r="D10431" s="31">
        <v>-803.17200000000003</v>
      </c>
      <c r="E10431" s="28">
        <v>476.16399999999999</v>
      </c>
    </row>
    <row r="10432" spans="4:5" x14ac:dyDescent="0.25">
      <c r="D10432" s="31">
        <v>-803.15599999999995</v>
      </c>
      <c r="E10432" s="28">
        <v>476.101</v>
      </c>
    </row>
    <row r="10433" spans="4:5" x14ac:dyDescent="0.25">
      <c r="D10433" s="31">
        <v>-803.14</v>
      </c>
      <c r="E10433" s="28">
        <v>476.03699999999998</v>
      </c>
    </row>
    <row r="10434" spans="4:5" x14ac:dyDescent="0.25">
      <c r="D10434" s="31">
        <v>-803.12400000000002</v>
      </c>
      <c r="E10434" s="28">
        <v>475.97300000000001</v>
      </c>
    </row>
    <row r="10435" spans="4:5" x14ac:dyDescent="0.25">
      <c r="D10435" s="31">
        <v>-803.10799999999995</v>
      </c>
      <c r="E10435" s="28">
        <v>475.91</v>
      </c>
    </row>
    <row r="10436" spans="4:5" x14ac:dyDescent="0.25">
      <c r="D10436" s="31">
        <v>-803.09199999999998</v>
      </c>
      <c r="E10436" s="28">
        <v>475.846</v>
      </c>
    </row>
    <row r="10437" spans="4:5" x14ac:dyDescent="0.25">
      <c r="D10437" s="31">
        <v>-803.07600000000002</v>
      </c>
      <c r="E10437" s="28">
        <v>475.78199999999998</v>
      </c>
    </row>
    <row r="10438" spans="4:5" x14ac:dyDescent="0.25">
      <c r="D10438" s="31">
        <v>-803.06</v>
      </c>
      <c r="E10438" s="28">
        <v>475.71800000000002</v>
      </c>
    </row>
    <row r="10439" spans="4:5" x14ac:dyDescent="0.25">
      <c r="D10439" s="31">
        <v>-803.04399999999998</v>
      </c>
      <c r="E10439" s="28">
        <v>475.654</v>
      </c>
    </row>
    <row r="10440" spans="4:5" x14ac:dyDescent="0.25">
      <c r="D10440" s="31">
        <v>-803.02800000000002</v>
      </c>
      <c r="E10440" s="28">
        <v>475.59100000000001</v>
      </c>
    </row>
    <row r="10441" spans="4:5" x14ac:dyDescent="0.25">
      <c r="D10441" s="31">
        <v>-803.01199999999994</v>
      </c>
      <c r="E10441" s="28">
        <v>475.52699999999999</v>
      </c>
    </row>
    <row r="10442" spans="4:5" x14ac:dyDescent="0.25">
      <c r="D10442" s="31">
        <v>-802.99599999999998</v>
      </c>
      <c r="E10442" s="28">
        <v>475.46300000000002</v>
      </c>
    </row>
    <row r="10443" spans="4:5" x14ac:dyDescent="0.25">
      <c r="D10443" s="31">
        <v>-802.98</v>
      </c>
      <c r="E10443" s="28">
        <v>475.399</v>
      </c>
    </row>
    <row r="10444" spans="4:5" x14ac:dyDescent="0.25">
      <c r="D10444" s="31">
        <v>-802.96400000000006</v>
      </c>
      <c r="E10444" s="28">
        <v>475.33499999999998</v>
      </c>
    </row>
    <row r="10445" spans="4:5" x14ac:dyDescent="0.25">
      <c r="D10445" s="31">
        <v>-802.94799999999998</v>
      </c>
      <c r="E10445" s="28">
        <v>475.27100000000002</v>
      </c>
    </row>
    <row r="10446" spans="4:5" x14ac:dyDescent="0.25">
      <c r="D10446" s="31">
        <v>-802.93200000000002</v>
      </c>
      <c r="E10446" s="28">
        <v>475.20699999999999</v>
      </c>
    </row>
    <row r="10447" spans="4:5" x14ac:dyDescent="0.25">
      <c r="D10447" s="31">
        <v>-802.91600000000005</v>
      </c>
      <c r="E10447" s="28">
        <v>475.14299999999997</v>
      </c>
    </row>
    <row r="10448" spans="4:5" x14ac:dyDescent="0.25">
      <c r="D10448" s="31">
        <v>-802.9</v>
      </c>
      <c r="E10448" s="28">
        <v>475.07799999999997</v>
      </c>
    </row>
    <row r="10449" spans="4:5" x14ac:dyDescent="0.25">
      <c r="D10449" s="31">
        <v>-802.88400000000001</v>
      </c>
      <c r="E10449" s="28">
        <v>475.01400000000001</v>
      </c>
    </row>
    <row r="10450" spans="4:5" x14ac:dyDescent="0.25">
      <c r="D10450" s="31">
        <v>-802.86800000000005</v>
      </c>
      <c r="E10450" s="28">
        <v>474.95</v>
      </c>
    </row>
    <row r="10451" spans="4:5" x14ac:dyDescent="0.25">
      <c r="D10451" s="31">
        <v>-802.85199999999998</v>
      </c>
      <c r="E10451" s="28">
        <v>474.88600000000002</v>
      </c>
    </row>
    <row r="10452" spans="4:5" x14ac:dyDescent="0.25">
      <c r="D10452" s="31">
        <v>-802.83600000000001</v>
      </c>
      <c r="E10452" s="28">
        <v>474.82100000000003</v>
      </c>
    </row>
    <row r="10453" spans="4:5" x14ac:dyDescent="0.25">
      <c r="D10453" s="31">
        <v>-802.82</v>
      </c>
      <c r="E10453" s="28">
        <v>474.75700000000001</v>
      </c>
    </row>
    <row r="10454" spans="4:5" x14ac:dyDescent="0.25">
      <c r="D10454" s="31">
        <v>-802.80399999999997</v>
      </c>
      <c r="E10454" s="28">
        <v>474.69299999999998</v>
      </c>
    </row>
    <row r="10455" spans="4:5" x14ac:dyDescent="0.25">
      <c r="D10455" s="31">
        <v>-802.78800000000001</v>
      </c>
      <c r="E10455" s="28">
        <v>474.62799999999999</v>
      </c>
    </row>
    <row r="10456" spans="4:5" x14ac:dyDescent="0.25">
      <c r="D10456" s="31">
        <v>-802.77200000000005</v>
      </c>
      <c r="E10456" s="28">
        <v>474.56400000000002</v>
      </c>
    </row>
    <row r="10457" spans="4:5" x14ac:dyDescent="0.25">
      <c r="D10457" s="31">
        <v>-802.75599999999997</v>
      </c>
      <c r="E10457" s="28">
        <v>474.49900000000002</v>
      </c>
    </row>
    <row r="10458" spans="4:5" x14ac:dyDescent="0.25">
      <c r="D10458" s="31">
        <v>-802.74</v>
      </c>
      <c r="E10458" s="28">
        <v>474.435</v>
      </c>
    </row>
    <row r="10459" spans="4:5" x14ac:dyDescent="0.25">
      <c r="D10459" s="31">
        <v>-802.72400000000005</v>
      </c>
      <c r="E10459" s="28">
        <v>474.37</v>
      </c>
    </row>
    <row r="10460" spans="4:5" x14ac:dyDescent="0.25">
      <c r="D10460" s="31">
        <v>-802.70799999999997</v>
      </c>
      <c r="E10460" s="28">
        <v>474.30599999999998</v>
      </c>
    </row>
    <row r="10461" spans="4:5" x14ac:dyDescent="0.25">
      <c r="D10461" s="31">
        <v>-802.69200000000001</v>
      </c>
      <c r="E10461" s="28">
        <v>474.24099999999999</v>
      </c>
    </row>
    <row r="10462" spans="4:5" x14ac:dyDescent="0.25">
      <c r="D10462" s="31">
        <v>-802.67600000000004</v>
      </c>
      <c r="E10462" s="28">
        <v>474.17700000000002</v>
      </c>
    </row>
    <row r="10463" spans="4:5" x14ac:dyDescent="0.25">
      <c r="D10463" s="31">
        <v>-802.66</v>
      </c>
      <c r="E10463" s="28">
        <v>474.11200000000002</v>
      </c>
    </row>
    <row r="10464" spans="4:5" x14ac:dyDescent="0.25">
      <c r="D10464" s="31">
        <v>-802.64400000000001</v>
      </c>
      <c r="E10464" s="28">
        <v>474.04700000000003</v>
      </c>
    </row>
    <row r="10465" spans="4:5" x14ac:dyDescent="0.25">
      <c r="D10465" s="31">
        <v>-802.62800000000004</v>
      </c>
      <c r="E10465" s="28">
        <v>473.983</v>
      </c>
    </row>
    <row r="10466" spans="4:5" x14ac:dyDescent="0.25">
      <c r="D10466" s="31">
        <v>-802.61199999999997</v>
      </c>
      <c r="E10466" s="28">
        <v>473.91800000000001</v>
      </c>
    </row>
    <row r="10467" spans="4:5" x14ac:dyDescent="0.25">
      <c r="D10467" s="31">
        <v>-802.596</v>
      </c>
      <c r="E10467" s="28">
        <v>473.85300000000001</v>
      </c>
    </row>
    <row r="10468" spans="4:5" x14ac:dyDescent="0.25">
      <c r="D10468" s="31">
        <v>-802.58</v>
      </c>
      <c r="E10468" s="28">
        <v>473.78800000000001</v>
      </c>
    </row>
    <row r="10469" spans="4:5" x14ac:dyDescent="0.25">
      <c r="D10469" s="31">
        <v>-802.56399999999996</v>
      </c>
      <c r="E10469" s="28">
        <v>473.72300000000001</v>
      </c>
    </row>
    <row r="10470" spans="4:5" x14ac:dyDescent="0.25">
      <c r="D10470" s="31">
        <v>-802.548</v>
      </c>
      <c r="E10470" s="28">
        <v>473.65800000000002</v>
      </c>
    </row>
    <row r="10471" spans="4:5" x14ac:dyDescent="0.25">
      <c r="D10471" s="31">
        <v>-802.53200000000004</v>
      </c>
      <c r="E10471" s="28">
        <v>473.59300000000002</v>
      </c>
    </row>
    <row r="10472" spans="4:5" x14ac:dyDescent="0.25">
      <c r="D10472" s="31">
        <v>-802.51599999999996</v>
      </c>
      <c r="E10472" s="28">
        <v>473.52800000000002</v>
      </c>
    </row>
    <row r="10473" spans="4:5" x14ac:dyDescent="0.25">
      <c r="D10473" s="31">
        <v>-802.5</v>
      </c>
      <c r="E10473" s="28">
        <v>473.46300000000002</v>
      </c>
    </row>
    <row r="10474" spans="4:5" x14ac:dyDescent="0.25">
      <c r="D10474" s="31">
        <v>-802.48400000000004</v>
      </c>
      <c r="E10474" s="28">
        <v>473.39800000000002</v>
      </c>
    </row>
    <row r="10475" spans="4:5" x14ac:dyDescent="0.25">
      <c r="D10475" s="31">
        <v>-802.46799999999996</v>
      </c>
      <c r="E10475" s="28">
        <v>473.33300000000003</v>
      </c>
    </row>
    <row r="10476" spans="4:5" x14ac:dyDescent="0.25">
      <c r="D10476" s="31">
        <v>-802.452</v>
      </c>
      <c r="E10476" s="28">
        <v>473.26799999999997</v>
      </c>
    </row>
    <row r="10477" spans="4:5" x14ac:dyDescent="0.25">
      <c r="D10477" s="31">
        <v>-802.43600000000004</v>
      </c>
      <c r="E10477" s="28">
        <v>473.20299999999997</v>
      </c>
    </row>
    <row r="10478" spans="4:5" x14ac:dyDescent="0.25">
      <c r="D10478" s="31">
        <v>-802.42</v>
      </c>
      <c r="E10478" s="28">
        <v>473.13799999999998</v>
      </c>
    </row>
    <row r="10479" spans="4:5" x14ac:dyDescent="0.25">
      <c r="D10479" s="31">
        <v>-802.404</v>
      </c>
      <c r="E10479" s="28">
        <v>473.07299999999998</v>
      </c>
    </row>
    <row r="10480" spans="4:5" x14ac:dyDescent="0.25">
      <c r="D10480" s="31">
        <v>-802.38800000000003</v>
      </c>
      <c r="E10480" s="28">
        <v>473.00700000000001</v>
      </c>
    </row>
    <row r="10481" spans="4:5" x14ac:dyDescent="0.25">
      <c r="D10481" s="31">
        <v>-802.37199999999996</v>
      </c>
      <c r="E10481" s="28">
        <v>472.94200000000001</v>
      </c>
    </row>
    <row r="10482" spans="4:5" x14ac:dyDescent="0.25">
      <c r="D10482" s="31">
        <v>-802.35599999999999</v>
      </c>
      <c r="E10482" s="28">
        <v>472.87700000000001</v>
      </c>
    </row>
    <row r="10483" spans="4:5" x14ac:dyDescent="0.25">
      <c r="D10483" s="31">
        <v>-802.34</v>
      </c>
      <c r="E10483" s="28">
        <v>472.81099999999998</v>
      </c>
    </row>
    <row r="10484" spans="4:5" x14ac:dyDescent="0.25">
      <c r="D10484" s="31">
        <v>-802.32399999999996</v>
      </c>
      <c r="E10484" s="28">
        <v>472.74599999999998</v>
      </c>
    </row>
    <row r="10485" spans="4:5" x14ac:dyDescent="0.25">
      <c r="D10485" s="31">
        <v>-802.30799999999999</v>
      </c>
      <c r="E10485" s="28">
        <v>472.68</v>
      </c>
    </row>
    <row r="10486" spans="4:5" x14ac:dyDescent="0.25">
      <c r="D10486" s="31">
        <v>-802.29200000000003</v>
      </c>
      <c r="E10486" s="28">
        <v>472.61500000000001</v>
      </c>
    </row>
    <row r="10487" spans="4:5" x14ac:dyDescent="0.25">
      <c r="D10487" s="31">
        <v>-802.27599999999995</v>
      </c>
      <c r="E10487" s="28">
        <v>472.55</v>
      </c>
    </row>
    <row r="10488" spans="4:5" x14ac:dyDescent="0.25">
      <c r="D10488" s="31">
        <v>-802.26</v>
      </c>
      <c r="E10488" s="28">
        <v>472.48399999999998</v>
      </c>
    </row>
    <row r="10489" spans="4:5" x14ac:dyDescent="0.25">
      <c r="D10489" s="31">
        <v>-802.24400000000003</v>
      </c>
      <c r="E10489" s="28">
        <v>472.41800000000001</v>
      </c>
    </row>
    <row r="10490" spans="4:5" x14ac:dyDescent="0.25">
      <c r="D10490" s="31">
        <v>-802.22799999999995</v>
      </c>
      <c r="E10490" s="28">
        <v>472.35300000000001</v>
      </c>
    </row>
    <row r="10491" spans="4:5" x14ac:dyDescent="0.25">
      <c r="D10491" s="31">
        <v>-802.21199999999999</v>
      </c>
      <c r="E10491" s="28">
        <v>472.28699999999998</v>
      </c>
    </row>
    <row r="10492" spans="4:5" x14ac:dyDescent="0.25">
      <c r="D10492" s="31">
        <v>-802.19600000000003</v>
      </c>
      <c r="E10492" s="28">
        <v>472.221</v>
      </c>
    </row>
    <row r="10493" spans="4:5" x14ac:dyDescent="0.25">
      <c r="D10493" s="31">
        <v>-802.18</v>
      </c>
      <c r="E10493" s="28">
        <v>472.15600000000001</v>
      </c>
    </row>
    <row r="10494" spans="4:5" x14ac:dyDescent="0.25">
      <c r="D10494" s="31">
        <v>-802.16399999999999</v>
      </c>
      <c r="E10494" s="28">
        <v>472.09</v>
      </c>
    </row>
    <row r="10495" spans="4:5" x14ac:dyDescent="0.25">
      <c r="D10495" s="31">
        <v>-802.14800000000002</v>
      </c>
      <c r="E10495" s="28">
        <v>472.024</v>
      </c>
    </row>
    <row r="10496" spans="4:5" x14ac:dyDescent="0.25">
      <c r="D10496" s="31">
        <v>-802.13199999999995</v>
      </c>
      <c r="E10496" s="28">
        <v>471.95800000000003</v>
      </c>
    </row>
    <row r="10497" spans="4:5" x14ac:dyDescent="0.25">
      <c r="D10497" s="31">
        <v>-802.11599999999999</v>
      </c>
      <c r="E10497" s="28">
        <v>471.89299999999997</v>
      </c>
    </row>
    <row r="10498" spans="4:5" x14ac:dyDescent="0.25">
      <c r="D10498" s="31">
        <v>-802.1</v>
      </c>
      <c r="E10498" s="28">
        <v>471.827</v>
      </c>
    </row>
    <row r="10499" spans="4:5" x14ac:dyDescent="0.25">
      <c r="D10499" s="31">
        <v>-802.08399999999995</v>
      </c>
      <c r="E10499" s="28">
        <v>471.76100000000002</v>
      </c>
    </row>
    <row r="10500" spans="4:5" x14ac:dyDescent="0.25">
      <c r="D10500" s="31">
        <v>-802.06799999999998</v>
      </c>
      <c r="E10500" s="28">
        <v>471.69499999999999</v>
      </c>
    </row>
    <row r="10501" spans="4:5" x14ac:dyDescent="0.25">
      <c r="D10501" s="31">
        <v>-802.05200000000002</v>
      </c>
      <c r="E10501" s="28">
        <v>471.62900000000002</v>
      </c>
    </row>
    <row r="10502" spans="4:5" x14ac:dyDescent="0.25">
      <c r="D10502" s="31">
        <v>-802.03599999999994</v>
      </c>
      <c r="E10502" s="28">
        <v>471.56299999999999</v>
      </c>
    </row>
    <row r="10503" spans="4:5" x14ac:dyDescent="0.25">
      <c r="D10503" s="31">
        <v>-802.02</v>
      </c>
      <c r="E10503" s="28">
        <v>471.49700000000001</v>
      </c>
    </row>
    <row r="10504" spans="4:5" x14ac:dyDescent="0.25">
      <c r="D10504" s="31">
        <v>-802.00400000000002</v>
      </c>
      <c r="E10504" s="28">
        <v>471.43099999999998</v>
      </c>
    </row>
    <row r="10505" spans="4:5" x14ac:dyDescent="0.25">
      <c r="D10505" s="31">
        <v>-801.98800000000006</v>
      </c>
      <c r="E10505" s="28">
        <v>471.36500000000001</v>
      </c>
    </row>
    <row r="10506" spans="4:5" x14ac:dyDescent="0.25">
      <c r="D10506" s="31">
        <v>-801.97199999999998</v>
      </c>
      <c r="E10506" s="28">
        <v>471.298</v>
      </c>
    </row>
    <row r="10507" spans="4:5" x14ac:dyDescent="0.25">
      <c r="D10507" s="31">
        <v>-801.95600000000002</v>
      </c>
      <c r="E10507" s="28">
        <v>471.23200000000003</v>
      </c>
    </row>
    <row r="10508" spans="4:5" x14ac:dyDescent="0.25">
      <c r="D10508" s="31">
        <v>-801.94</v>
      </c>
      <c r="E10508" s="28">
        <v>471.166</v>
      </c>
    </row>
    <row r="10509" spans="4:5" x14ac:dyDescent="0.25">
      <c r="D10509" s="31">
        <v>-801.92399999999998</v>
      </c>
      <c r="E10509" s="28">
        <v>471.1</v>
      </c>
    </row>
    <row r="10510" spans="4:5" x14ac:dyDescent="0.25">
      <c r="D10510" s="31">
        <v>-801.90800000000002</v>
      </c>
      <c r="E10510" s="28">
        <v>471.03399999999999</v>
      </c>
    </row>
    <row r="10511" spans="4:5" x14ac:dyDescent="0.25">
      <c r="D10511" s="31">
        <v>-801.89200000000005</v>
      </c>
      <c r="E10511" s="28">
        <v>470.96699999999998</v>
      </c>
    </row>
    <row r="10512" spans="4:5" x14ac:dyDescent="0.25">
      <c r="D10512" s="31">
        <v>-801.87599999999998</v>
      </c>
      <c r="E10512" s="28">
        <v>470.90100000000001</v>
      </c>
    </row>
    <row r="10513" spans="4:5" x14ac:dyDescent="0.25">
      <c r="D10513" s="31">
        <v>-801.86</v>
      </c>
      <c r="E10513" s="28">
        <v>470.834</v>
      </c>
    </row>
    <row r="10514" spans="4:5" x14ac:dyDescent="0.25">
      <c r="D10514" s="31">
        <v>-801.84400000000005</v>
      </c>
      <c r="E10514" s="28">
        <v>470.76799999999997</v>
      </c>
    </row>
    <row r="10515" spans="4:5" x14ac:dyDescent="0.25">
      <c r="D10515" s="31">
        <v>-801.82799999999997</v>
      </c>
      <c r="E10515" s="28">
        <v>470.702</v>
      </c>
    </row>
    <row r="10516" spans="4:5" x14ac:dyDescent="0.25">
      <c r="D10516" s="31">
        <v>-801.81200000000001</v>
      </c>
      <c r="E10516" s="28">
        <v>470.63499999999999</v>
      </c>
    </row>
    <row r="10517" spans="4:5" x14ac:dyDescent="0.25">
      <c r="D10517" s="31">
        <v>-801.79700000000003</v>
      </c>
      <c r="E10517" s="28">
        <v>470.56900000000002</v>
      </c>
    </row>
    <row r="10518" spans="4:5" x14ac:dyDescent="0.25">
      <c r="D10518" s="31">
        <v>-801.78099999999995</v>
      </c>
      <c r="E10518" s="28">
        <v>470.50200000000001</v>
      </c>
    </row>
    <row r="10519" spans="4:5" x14ac:dyDescent="0.25">
      <c r="D10519" s="31">
        <v>-801.76499999999999</v>
      </c>
      <c r="E10519" s="28">
        <v>470.435</v>
      </c>
    </row>
    <row r="10520" spans="4:5" x14ac:dyDescent="0.25">
      <c r="D10520" s="31">
        <v>-801.74900000000002</v>
      </c>
      <c r="E10520" s="28">
        <v>470.36900000000003</v>
      </c>
    </row>
    <row r="10521" spans="4:5" x14ac:dyDescent="0.25">
      <c r="D10521" s="31">
        <v>-801.73299999999995</v>
      </c>
      <c r="E10521" s="28">
        <v>470.30200000000002</v>
      </c>
    </row>
    <row r="10522" spans="4:5" x14ac:dyDescent="0.25">
      <c r="D10522" s="31">
        <v>-801.71699999999998</v>
      </c>
      <c r="E10522" s="28">
        <v>470.23500000000001</v>
      </c>
    </row>
    <row r="10523" spans="4:5" x14ac:dyDescent="0.25">
      <c r="D10523" s="31">
        <v>-801.70100000000002</v>
      </c>
      <c r="E10523" s="28">
        <v>470.16899999999998</v>
      </c>
    </row>
    <row r="10524" spans="4:5" x14ac:dyDescent="0.25">
      <c r="D10524" s="31">
        <v>-801.68499999999995</v>
      </c>
      <c r="E10524" s="28">
        <v>470.10199999999998</v>
      </c>
    </row>
    <row r="10525" spans="4:5" x14ac:dyDescent="0.25">
      <c r="D10525" s="31">
        <v>-801.66899999999998</v>
      </c>
      <c r="E10525" s="28">
        <v>470.03500000000003</v>
      </c>
    </row>
    <row r="10526" spans="4:5" x14ac:dyDescent="0.25">
      <c r="D10526" s="31">
        <v>-801.65300000000002</v>
      </c>
      <c r="E10526" s="28">
        <v>469.96800000000002</v>
      </c>
    </row>
    <row r="10527" spans="4:5" x14ac:dyDescent="0.25">
      <c r="D10527" s="31">
        <v>-801.63699999999994</v>
      </c>
      <c r="E10527" s="28">
        <v>469.90100000000001</v>
      </c>
    </row>
    <row r="10528" spans="4:5" x14ac:dyDescent="0.25">
      <c r="D10528" s="31">
        <v>-801.62099999999998</v>
      </c>
      <c r="E10528" s="28">
        <v>469.834</v>
      </c>
    </row>
    <row r="10529" spans="4:5" x14ac:dyDescent="0.25">
      <c r="D10529" s="31">
        <v>-801.60500000000002</v>
      </c>
      <c r="E10529" s="28">
        <v>469.767</v>
      </c>
    </row>
    <row r="10530" spans="4:5" x14ac:dyDescent="0.25">
      <c r="D10530" s="31">
        <v>-801.58900000000006</v>
      </c>
      <c r="E10530" s="28">
        <v>469.70100000000002</v>
      </c>
    </row>
    <row r="10531" spans="4:5" x14ac:dyDescent="0.25">
      <c r="D10531" s="31">
        <v>-801.57299999999998</v>
      </c>
      <c r="E10531" s="28">
        <v>469.63299999999998</v>
      </c>
    </row>
    <row r="10532" spans="4:5" x14ac:dyDescent="0.25">
      <c r="D10532" s="31">
        <v>-801.55700000000002</v>
      </c>
      <c r="E10532" s="28">
        <v>469.56599999999997</v>
      </c>
    </row>
    <row r="10533" spans="4:5" x14ac:dyDescent="0.25">
      <c r="D10533" s="31">
        <v>-801.54100000000005</v>
      </c>
      <c r="E10533" s="28">
        <v>469.49900000000002</v>
      </c>
    </row>
    <row r="10534" spans="4:5" x14ac:dyDescent="0.25">
      <c r="D10534" s="31">
        <v>-801.52499999999998</v>
      </c>
      <c r="E10534" s="28">
        <v>469.43200000000002</v>
      </c>
    </row>
    <row r="10535" spans="4:5" x14ac:dyDescent="0.25">
      <c r="D10535" s="31">
        <v>-801.50900000000001</v>
      </c>
      <c r="E10535" s="28">
        <v>469.36500000000001</v>
      </c>
    </row>
    <row r="10536" spans="4:5" x14ac:dyDescent="0.25">
      <c r="D10536" s="31">
        <v>-801.49300000000005</v>
      </c>
      <c r="E10536" s="28">
        <v>469.298</v>
      </c>
    </row>
    <row r="10537" spans="4:5" x14ac:dyDescent="0.25">
      <c r="D10537" s="31">
        <v>-801.47699999999998</v>
      </c>
      <c r="E10537" s="28">
        <v>469.23099999999999</v>
      </c>
    </row>
    <row r="10538" spans="4:5" x14ac:dyDescent="0.25">
      <c r="D10538" s="31">
        <v>-801.46100000000001</v>
      </c>
      <c r="E10538" s="28">
        <v>469.16300000000001</v>
      </c>
    </row>
    <row r="10539" spans="4:5" x14ac:dyDescent="0.25">
      <c r="D10539" s="31">
        <v>-801.44500000000005</v>
      </c>
      <c r="E10539" s="28">
        <v>469.096</v>
      </c>
    </row>
    <row r="10540" spans="4:5" x14ac:dyDescent="0.25">
      <c r="D10540" s="31">
        <v>-801.42899999999997</v>
      </c>
      <c r="E10540" s="28">
        <v>469.029</v>
      </c>
    </row>
    <row r="10541" spans="4:5" x14ac:dyDescent="0.25">
      <c r="D10541" s="31">
        <v>-801.41300000000001</v>
      </c>
      <c r="E10541" s="28">
        <v>468.96199999999999</v>
      </c>
    </row>
    <row r="10542" spans="4:5" x14ac:dyDescent="0.25">
      <c r="D10542" s="31">
        <v>-801.39700000000005</v>
      </c>
      <c r="E10542" s="28">
        <v>468.89400000000001</v>
      </c>
    </row>
    <row r="10543" spans="4:5" x14ac:dyDescent="0.25">
      <c r="D10543" s="31">
        <v>-801.38099999999997</v>
      </c>
      <c r="E10543" s="28">
        <v>468.827</v>
      </c>
    </row>
    <row r="10544" spans="4:5" x14ac:dyDescent="0.25">
      <c r="D10544" s="31">
        <v>-801.36500000000001</v>
      </c>
      <c r="E10544" s="28">
        <v>468.75900000000001</v>
      </c>
    </row>
    <row r="10545" spans="4:5" x14ac:dyDescent="0.25">
      <c r="D10545" s="31">
        <v>-801.34900000000005</v>
      </c>
      <c r="E10545" s="28">
        <v>468.69200000000001</v>
      </c>
    </row>
    <row r="10546" spans="4:5" x14ac:dyDescent="0.25">
      <c r="D10546" s="31">
        <v>-801.33299999999997</v>
      </c>
      <c r="E10546" s="28">
        <v>468.62400000000002</v>
      </c>
    </row>
    <row r="10547" spans="4:5" x14ac:dyDescent="0.25">
      <c r="D10547" s="31">
        <v>-801.31700000000001</v>
      </c>
      <c r="E10547" s="28">
        <v>468.55700000000002</v>
      </c>
    </row>
    <row r="10548" spans="4:5" x14ac:dyDescent="0.25">
      <c r="D10548" s="31">
        <v>-801.30100000000004</v>
      </c>
      <c r="E10548" s="28">
        <v>468.48899999999998</v>
      </c>
    </row>
    <row r="10549" spans="4:5" x14ac:dyDescent="0.25">
      <c r="D10549" s="31">
        <v>-801.28499999999997</v>
      </c>
      <c r="E10549" s="28">
        <v>468.42099999999999</v>
      </c>
    </row>
    <row r="10550" spans="4:5" x14ac:dyDescent="0.25">
      <c r="D10550" s="31">
        <v>-801.26900000000001</v>
      </c>
      <c r="E10550" s="28">
        <v>468.35399999999998</v>
      </c>
    </row>
    <row r="10551" spans="4:5" x14ac:dyDescent="0.25">
      <c r="D10551" s="31">
        <v>-801.25300000000004</v>
      </c>
      <c r="E10551" s="28">
        <v>468.286</v>
      </c>
    </row>
    <row r="10552" spans="4:5" x14ac:dyDescent="0.25">
      <c r="D10552" s="31">
        <v>-801.23699999999997</v>
      </c>
      <c r="E10552" s="28">
        <v>468.21800000000002</v>
      </c>
    </row>
    <row r="10553" spans="4:5" x14ac:dyDescent="0.25">
      <c r="D10553" s="31">
        <v>-801.221</v>
      </c>
      <c r="E10553" s="28">
        <v>468.15100000000001</v>
      </c>
    </row>
    <row r="10554" spans="4:5" x14ac:dyDescent="0.25">
      <c r="D10554" s="31">
        <v>-801.20500000000004</v>
      </c>
      <c r="E10554" s="28">
        <v>468.08300000000003</v>
      </c>
    </row>
    <row r="10555" spans="4:5" x14ac:dyDescent="0.25">
      <c r="D10555" s="31">
        <v>-801.18899999999996</v>
      </c>
      <c r="E10555" s="28">
        <v>468.01499999999999</v>
      </c>
    </row>
    <row r="10556" spans="4:5" x14ac:dyDescent="0.25">
      <c r="D10556" s="31">
        <v>-801.173</v>
      </c>
      <c r="E10556" s="28">
        <v>467.947</v>
      </c>
    </row>
    <row r="10557" spans="4:5" x14ac:dyDescent="0.25">
      <c r="D10557" s="31">
        <v>-801.15700000000004</v>
      </c>
      <c r="E10557" s="28">
        <v>467.87900000000002</v>
      </c>
    </row>
    <row r="10558" spans="4:5" x14ac:dyDescent="0.25">
      <c r="D10558" s="31">
        <v>-801.14099999999996</v>
      </c>
      <c r="E10558" s="28">
        <v>467.81099999999998</v>
      </c>
    </row>
    <row r="10559" spans="4:5" x14ac:dyDescent="0.25">
      <c r="D10559" s="31">
        <v>-801.125</v>
      </c>
      <c r="E10559" s="28">
        <v>467.74299999999999</v>
      </c>
    </row>
    <row r="10560" spans="4:5" x14ac:dyDescent="0.25">
      <c r="D10560" s="31">
        <v>-801.10900000000004</v>
      </c>
      <c r="E10560" s="28">
        <v>467.67500000000001</v>
      </c>
    </row>
    <row r="10561" spans="4:5" x14ac:dyDescent="0.25">
      <c r="D10561" s="31">
        <v>-801.09299999999996</v>
      </c>
      <c r="E10561" s="28">
        <v>467.60700000000003</v>
      </c>
    </row>
    <row r="10562" spans="4:5" x14ac:dyDescent="0.25">
      <c r="D10562" s="31">
        <v>-801.077</v>
      </c>
      <c r="E10562" s="28">
        <v>467.53899999999999</v>
      </c>
    </row>
    <row r="10563" spans="4:5" x14ac:dyDescent="0.25">
      <c r="D10563" s="31">
        <v>-801.06100000000004</v>
      </c>
      <c r="E10563" s="28">
        <v>467.471</v>
      </c>
    </row>
    <row r="10564" spans="4:5" x14ac:dyDescent="0.25">
      <c r="D10564" s="31">
        <v>-801.04499999999996</v>
      </c>
      <c r="E10564" s="28">
        <v>467.40300000000002</v>
      </c>
    </row>
    <row r="10565" spans="4:5" x14ac:dyDescent="0.25">
      <c r="D10565" s="31">
        <v>-801.029</v>
      </c>
      <c r="E10565" s="28">
        <v>467.33499999999998</v>
      </c>
    </row>
    <row r="10566" spans="4:5" x14ac:dyDescent="0.25">
      <c r="D10566" s="31">
        <v>-801.01300000000003</v>
      </c>
      <c r="E10566" s="28">
        <v>467.267</v>
      </c>
    </row>
    <row r="10567" spans="4:5" x14ac:dyDescent="0.25">
      <c r="D10567" s="31">
        <v>-800.99699999999996</v>
      </c>
      <c r="E10567" s="28">
        <v>467.19900000000001</v>
      </c>
    </row>
    <row r="10568" spans="4:5" x14ac:dyDescent="0.25">
      <c r="D10568" s="31">
        <v>-800.98099999999999</v>
      </c>
      <c r="E10568" s="28">
        <v>467.13</v>
      </c>
    </row>
    <row r="10569" spans="4:5" x14ac:dyDescent="0.25">
      <c r="D10569" s="31">
        <v>-800.96500000000003</v>
      </c>
      <c r="E10569" s="28">
        <v>467.06200000000001</v>
      </c>
    </row>
    <row r="10570" spans="4:5" x14ac:dyDescent="0.25">
      <c r="D10570" s="31">
        <v>-800.94899999999996</v>
      </c>
      <c r="E10570" s="28">
        <v>466.99400000000003</v>
      </c>
    </row>
    <row r="10571" spans="4:5" x14ac:dyDescent="0.25">
      <c r="D10571" s="31">
        <v>-800.93299999999999</v>
      </c>
      <c r="E10571" s="28">
        <v>466.92500000000001</v>
      </c>
    </row>
    <row r="10572" spans="4:5" x14ac:dyDescent="0.25">
      <c r="D10572" s="31">
        <v>-800.91700000000003</v>
      </c>
      <c r="E10572" s="28">
        <v>466.85700000000003</v>
      </c>
    </row>
    <row r="10573" spans="4:5" x14ac:dyDescent="0.25">
      <c r="D10573" s="31">
        <v>-800.90099999999995</v>
      </c>
      <c r="E10573" s="28">
        <v>466.78800000000001</v>
      </c>
    </row>
    <row r="10574" spans="4:5" x14ac:dyDescent="0.25">
      <c r="D10574" s="31">
        <v>-800.88499999999999</v>
      </c>
      <c r="E10574" s="28">
        <v>466.72</v>
      </c>
    </row>
    <row r="10575" spans="4:5" x14ac:dyDescent="0.25">
      <c r="D10575" s="31">
        <v>-800.86900000000003</v>
      </c>
      <c r="E10575" s="28">
        <v>466.65100000000001</v>
      </c>
    </row>
    <row r="10576" spans="4:5" x14ac:dyDescent="0.25">
      <c r="D10576" s="31">
        <v>-800.85299999999995</v>
      </c>
      <c r="E10576" s="28">
        <v>466.58300000000003</v>
      </c>
    </row>
    <row r="10577" spans="4:5" x14ac:dyDescent="0.25">
      <c r="D10577" s="31">
        <v>-800.83699999999999</v>
      </c>
      <c r="E10577" s="28">
        <v>466.51400000000001</v>
      </c>
    </row>
    <row r="10578" spans="4:5" x14ac:dyDescent="0.25">
      <c r="D10578" s="31">
        <v>-800.82100000000003</v>
      </c>
      <c r="E10578" s="28">
        <v>466.44600000000003</v>
      </c>
    </row>
    <row r="10579" spans="4:5" x14ac:dyDescent="0.25">
      <c r="D10579" s="31">
        <v>-800.80499999999995</v>
      </c>
      <c r="E10579" s="28">
        <v>466.37700000000001</v>
      </c>
    </row>
    <row r="10580" spans="4:5" x14ac:dyDescent="0.25">
      <c r="D10580" s="31">
        <v>-800.78899999999999</v>
      </c>
      <c r="E10580" s="28">
        <v>466.30799999999999</v>
      </c>
    </row>
    <row r="10581" spans="4:5" x14ac:dyDescent="0.25">
      <c r="D10581" s="31">
        <v>-800.77300000000002</v>
      </c>
      <c r="E10581" s="28">
        <v>466.24</v>
      </c>
    </row>
    <row r="10582" spans="4:5" x14ac:dyDescent="0.25">
      <c r="D10582" s="31">
        <v>-800.75699999999995</v>
      </c>
      <c r="E10582" s="28">
        <v>466.17099999999999</v>
      </c>
    </row>
    <row r="10583" spans="4:5" x14ac:dyDescent="0.25">
      <c r="D10583" s="31">
        <v>-800.74099999999999</v>
      </c>
      <c r="E10583" s="28">
        <v>466.10199999999998</v>
      </c>
    </row>
    <row r="10584" spans="4:5" x14ac:dyDescent="0.25">
      <c r="D10584" s="31">
        <v>-800.72500000000002</v>
      </c>
      <c r="E10584" s="28">
        <v>466.03300000000002</v>
      </c>
    </row>
    <row r="10585" spans="4:5" x14ac:dyDescent="0.25">
      <c r="D10585" s="31">
        <v>-800.70899999999995</v>
      </c>
      <c r="E10585" s="28">
        <v>465.96499999999997</v>
      </c>
    </row>
    <row r="10586" spans="4:5" x14ac:dyDescent="0.25">
      <c r="D10586" s="31">
        <v>-800.69299999999998</v>
      </c>
      <c r="E10586" s="28">
        <v>465.89600000000002</v>
      </c>
    </row>
    <row r="10587" spans="4:5" x14ac:dyDescent="0.25">
      <c r="D10587" s="31">
        <v>-800.67700000000002</v>
      </c>
      <c r="E10587" s="28">
        <v>465.827</v>
      </c>
    </row>
    <row r="10588" spans="4:5" x14ac:dyDescent="0.25">
      <c r="D10588" s="31">
        <v>-800.66099999999994</v>
      </c>
      <c r="E10588" s="28">
        <v>465.75799999999998</v>
      </c>
    </row>
    <row r="10589" spans="4:5" x14ac:dyDescent="0.25">
      <c r="D10589" s="31">
        <v>-800.64499999999998</v>
      </c>
      <c r="E10589" s="28">
        <v>465.68900000000002</v>
      </c>
    </row>
    <row r="10590" spans="4:5" x14ac:dyDescent="0.25">
      <c r="D10590" s="31">
        <v>-800.62900000000002</v>
      </c>
      <c r="E10590" s="28">
        <v>465.62</v>
      </c>
    </row>
    <row r="10591" spans="4:5" x14ac:dyDescent="0.25">
      <c r="D10591" s="31">
        <v>-800.61300000000006</v>
      </c>
      <c r="E10591" s="28">
        <v>465.55099999999999</v>
      </c>
    </row>
    <row r="10592" spans="4:5" x14ac:dyDescent="0.25">
      <c r="D10592" s="31">
        <v>-800.59699999999998</v>
      </c>
      <c r="E10592" s="28">
        <v>465.48200000000003</v>
      </c>
    </row>
    <row r="10593" spans="4:5" x14ac:dyDescent="0.25">
      <c r="D10593" s="31">
        <v>-800.58100000000002</v>
      </c>
      <c r="E10593" s="28">
        <v>465.41300000000001</v>
      </c>
    </row>
    <row r="10594" spans="4:5" x14ac:dyDescent="0.25">
      <c r="D10594" s="31">
        <v>-800.56500000000005</v>
      </c>
      <c r="E10594" s="28">
        <v>465.34399999999999</v>
      </c>
    </row>
    <row r="10595" spans="4:5" x14ac:dyDescent="0.25">
      <c r="D10595" s="31">
        <v>-800.54899999999998</v>
      </c>
      <c r="E10595" s="28">
        <v>465.274</v>
      </c>
    </row>
    <row r="10596" spans="4:5" x14ac:dyDescent="0.25">
      <c r="D10596" s="31">
        <v>-800.53300000000002</v>
      </c>
      <c r="E10596" s="28">
        <v>465.20499999999998</v>
      </c>
    </row>
    <row r="10597" spans="4:5" x14ac:dyDescent="0.25">
      <c r="D10597" s="31">
        <v>-800.51700000000005</v>
      </c>
      <c r="E10597" s="28">
        <v>465.13600000000002</v>
      </c>
    </row>
    <row r="10598" spans="4:5" x14ac:dyDescent="0.25">
      <c r="D10598" s="31">
        <v>-800.50099999999998</v>
      </c>
      <c r="E10598" s="28">
        <v>465.06700000000001</v>
      </c>
    </row>
    <row r="10599" spans="4:5" x14ac:dyDescent="0.25">
      <c r="D10599" s="31">
        <v>-800.48500000000001</v>
      </c>
      <c r="E10599" s="28">
        <v>464.99700000000001</v>
      </c>
    </row>
    <row r="10600" spans="4:5" x14ac:dyDescent="0.25">
      <c r="D10600" s="31">
        <v>-800.46900000000005</v>
      </c>
      <c r="E10600" s="28">
        <v>464.928</v>
      </c>
    </row>
    <row r="10601" spans="4:5" x14ac:dyDescent="0.25">
      <c r="D10601" s="31">
        <v>-800.45299999999997</v>
      </c>
      <c r="E10601" s="28">
        <v>464.85899999999998</v>
      </c>
    </row>
    <row r="10602" spans="4:5" x14ac:dyDescent="0.25">
      <c r="D10602" s="31">
        <v>-800.43700000000001</v>
      </c>
      <c r="E10602" s="28">
        <v>464.78899999999999</v>
      </c>
    </row>
    <row r="10603" spans="4:5" x14ac:dyDescent="0.25">
      <c r="D10603" s="31">
        <v>-800.42100000000005</v>
      </c>
      <c r="E10603" s="28">
        <v>464.72</v>
      </c>
    </row>
    <row r="10604" spans="4:5" x14ac:dyDescent="0.25">
      <c r="D10604" s="31">
        <v>-800.40499999999997</v>
      </c>
      <c r="E10604" s="28">
        <v>464.65</v>
      </c>
    </row>
    <row r="10605" spans="4:5" x14ac:dyDescent="0.25">
      <c r="D10605" s="31">
        <v>-800.38900000000001</v>
      </c>
      <c r="E10605" s="28">
        <v>464.58100000000002</v>
      </c>
    </row>
    <row r="10606" spans="4:5" x14ac:dyDescent="0.25">
      <c r="D10606" s="31">
        <v>-800.37300000000005</v>
      </c>
      <c r="E10606" s="28">
        <v>464.51100000000002</v>
      </c>
    </row>
    <row r="10607" spans="4:5" x14ac:dyDescent="0.25">
      <c r="D10607" s="31">
        <v>-800.35699999999997</v>
      </c>
      <c r="E10607" s="28">
        <v>464.44200000000001</v>
      </c>
    </row>
    <row r="10608" spans="4:5" x14ac:dyDescent="0.25">
      <c r="D10608" s="31">
        <v>-800.34100000000001</v>
      </c>
      <c r="E10608" s="28">
        <v>464.37200000000001</v>
      </c>
    </row>
    <row r="10609" spans="4:5" x14ac:dyDescent="0.25">
      <c r="D10609" s="31">
        <v>-800.32500000000005</v>
      </c>
      <c r="E10609" s="28">
        <v>464.30200000000002</v>
      </c>
    </row>
    <row r="10610" spans="4:5" x14ac:dyDescent="0.25">
      <c r="D10610" s="31">
        <v>-800.30899999999997</v>
      </c>
      <c r="E10610" s="28">
        <v>464.233</v>
      </c>
    </row>
    <row r="10611" spans="4:5" x14ac:dyDescent="0.25">
      <c r="D10611" s="31">
        <v>-800.29300000000001</v>
      </c>
      <c r="E10611" s="28">
        <v>464.16300000000001</v>
      </c>
    </row>
    <row r="10612" spans="4:5" x14ac:dyDescent="0.25">
      <c r="D10612" s="31">
        <v>-800.27700000000004</v>
      </c>
      <c r="E10612" s="28">
        <v>464.09300000000002</v>
      </c>
    </row>
    <row r="10613" spans="4:5" x14ac:dyDescent="0.25">
      <c r="D10613" s="31">
        <v>-800.26099999999997</v>
      </c>
      <c r="E10613" s="28">
        <v>464.024</v>
      </c>
    </row>
    <row r="10614" spans="4:5" x14ac:dyDescent="0.25">
      <c r="D10614" s="31">
        <v>-800.245</v>
      </c>
      <c r="E10614" s="28">
        <v>463.95400000000001</v>
      </c>
    </row>
    <row r="10615" spans="4:5" x14ac:dyDescent="0.25">
      <c r="D10615" s="31">
        <v>-800.22900000000004</v>
      </c>
      <c r="E10615" s="28">
        <v>463.88400000000001</v>
      </c>
    </row>
    <row r="10616" spans="4:5" x14ac:dyDescent="0.25">
      <c r="D10616" s="31">
        <v>-800.21299999999997</v>
      </c>
      <c r="E10616" s="28">
        <v>463.81400000000002</v>
      </c>
    </row>
    <row r="10617" spans="4:5" x14ac:dyDescent="0.25">
      <c r="D10617" s="31">
        <v>-800.197</v>
      </c>
      <c r="E10617" s="28">
        <v>463.74400000000003</v>
      </c>
    </row>
    <row r="10618" spans="4:5" x14ac:dyDescent="0.25">
      <c r="D10618" s="31">
        <v>-800.18100000000004</v>
      </c>
      <c r="E10618" s="28">
        <v>463.67399999999998</v>
      </c>
    </row>
    <row r="10619" spans="4:5" x14ac:dyDescent="0.25">
      <c r="D10619" s="31">
        <v>-800.16499999999996</v>
      </c>
      <c r="E10619" s="28">
        <v>463.60399999999998</v>
      </c>
    </row>
    <row r="10620" spans="4:5" x14ac:dyDescent="0.25">
      <c r="D10620" s="31">
        <v>-800.149</v>
      </c>
      <c r="E10620" s="28">
        <v>463.53399999999999</v>
      </c>
    </row>
    <row r="10621" spans="4:5" x14ac:dyDescent="0.25">
      <c r="D10621" s="31">
        <v>-800.13300000000004</v>
      </c>
      <c r="E10621" s="28">
        <v>463.464</v>
      </c>
    </row>
    <row r="10622" spans="4:5" x14ac:dyDescent="0.25">
      <c r="D10622" s="31">
        <v>-800.11699999999996</v>
      </c>
      <c r="E10622" s="28">
        <v>463.39400000000001</v>
      </c>
    </row>
    <row r="10623" spans="4:5" x14ac:dyDescent="0.25">
      <c r="D10623" s="31">
        <v>-800.101</v>
      </c>
      <c r="E10623" s="28">
        <v>463.32400000000001</v>
      </c>
    </row>
    <row r="10624" spans="4:5" x14ac:dyDescent="0.25">
      <c r="D10624" s="31">
        <v>-800.08500000000004</v>
      </c>
      <c r="E10624" s="28">
        <v>463.25400000000002</v>
      </c>
    </row>
    <row r="10625" spans="4:5" x14ac:dyDescent="0.25">
      <c r="D10625" s="31">
        <v>-800.06899999999996</v>
      </c>
      <c r="E10625" s="28">
        <v>463.18400000000003</v>
      </c>
    </row>
    <row r="10626" spans="4:5" x14ac:dyDescent="0.25">
      <c r="D10626" s="31">
        <v>-800.053</v>
      </c>
      <c r="E10626" s="28">
        <v>463.113</v>
      </c>
    </row>
    <row r="10627" spans="4:5" x14ac:dyDescent="0.25">
      <c r="D10627" s="31">
        <v>-800.03700000000003</v>
      </c>
      <c r="E10627" s="28">
        <v>463.04300000000001</v>
      </c>
    </row>
    <row r="10628" spans="4:5" x14ac:dyDescent="0.25">
      <c r="D10628" s="31">
        <v>-800.02099999999996</v>
      </c>
      <c r="E10628" s="28">
        <v>462.97300000000001</v>
      </c>
    </row>
    <row r="10629" spans="4:5" x14ac:dyDescent="0.25">
      <c r="D10629" s="31">
        <v>-800.005</v>
      </c>
      <c r="E10629" s="28">
        <v>462.90300000000002</v>
      </c>
    </row>
    <row r="10630" spans="4:5" x14ac:dyDescent="0.25">
      <c r="D10630" s="31">
        <v>-799.99</v>
      </c>
      <c r="E10630" s="28">
        <v>462.83199999999999</v>
      </c>
    </row>
    <row r="10631" spans="4:5" x14ac:dyDescent="0.25">
      <c r="D10631" s="31">
        <v>-799.97400000000005</v>
      </c>
      <c r="E10631" s="28">
        <v>462.762</v>
      </c>
    </row>
    <row r="10632" spans="4:5" x14ac:dyDescent="0.25">
      <c r="D10632" s="31">
        <v>-799.95799999999997</v>
      </c>
      <c r="E10632" s="28">
        <v>462.69099999999997</v>
      </c>
    </row>
    <row r="10633" spans="4:5" x14ac:dyDescent="0.25">
      <c r="D10633" s="31">
        <v>-799.94200000000001</v>
      </c>
      <c r="E10633" s="28">
        <v>462.62099999999998</v>
      </c>
    </row>
    <row r="10634" spans="4:5" x14ac:dyDescent="0.25">
      <c r="D10634" s="31">
        <v>-799.92600000000004</v>
      </c>
      <c r="E10634" s="28">
        <v>462.55099999999999</v>
      </c>
    </row>
    <row r="10635" spans="4:5" x14ac:dyDescent="0.25">
      <c r="D10635" s="31">
        <v>-799.91</v>
      </c>
      <c r="E10635" s="28">
        <v>462.48</v>
      </c>
    </row>
    <row r="10636" spans="4:5" x14ac:dyDescent="0.25">
      <c r="D10636" s="31">
        <v>-799.89400000000001</v>
      </c>
      <c r="E10636" s="28">
        <v>462.41</v>
      </c>
    </row>
    <row r="10637" spans="4:5" x14ac:dyDescent="0.25">
      <c r="D10637" s="31">
        <v>-799.87800000000004</v>
      </c>
      <c r="E10637" s="28">
        <v>462.339</v>
      </c>
    </row>
    <row r="10638" spans="4:5" x14ac:dyDescent="0.25">
      <c r="D10638" s="31">
        <v>-799.86199999999997</v>
      </c>
      <c r="E10638" s="28">
        <v>462.26799999999997</v>
      </c>
    </row>
    <row r="10639" spans="4:5" x14ac:dyDescent="0.25">
      <c r="D10639" s="31">
        <v>-799.846</v>
      </c>
      <c r="E10639" s="28">
        <v>462.19799999999998</v>
      </c>
    </row>
    <row r="10640" spans="4:5" x14ac:dyDescent="0.25">
      <c r="D10640" s="31">
        <v>-799.83</v>
      </c>
      <c r="E10640" s="28">
        <v>462.12700000000001</v>
      </c>
    </row>
    <row r="10641" spans="4:5" x14ac:dyDescent="0.25">
      <c r="D10641" s="31">
        <v>-799.81399999999996</v>
      </c>
      <c r="E10641" s="28">
        <v>462.05599999999998</v>
      </c>
    </row>
    <row r="10642" spans="4:5" x14ac:dyDescent="0.25">
      <c r="D10642" s="31">
        <v>-799.798</v>
      </c>
      <c r="E10642" s="28">
        <v>461.98599999999999</v>
      </c>
    </row>
    <row r="10643" spans="4:5" x14ac:dyDescent="0.25">
      <c r="D10643" s="31">
        <v>-799.78200000000004</v>
      </c>
      <c r="E10643" s="28">
        <v>461.91500000000002</v>
      </c>
    </row>
    <row r="10644" spans="4:5" x14ac:dyDescent="0.25">
      <c r="D10644" s="31">
        <v>-799.76599999999996</v>
      </c>
      <c r="E10644" s="28">
        <v>461.84399999999999</v>
      </c>
    </row>
    <row r="10645" spans="4:5" x14ac:dyDescent="0.25">
      <c r="D10645" s="31">
        <v>-799.75</v>
      </c>
      <c r="E10645" s="28">
        <v>461.77300000000002</v>
      </c>
    </row>
    <row r="10646" spans="4:5" x14ac:dyDescent="0.25">
      <c r="D10646" s="31">
        <v>-799.73400000000004</v>
      </c>
      <c r="E10646" s="28">
        <v>461.702</v>
      </c>
    </row>
    <row r="10647" spans="4:5" x14ac:dyDescent="0.25">
      <c r="D10647" s="31">
        <v>-799.71799999999996</v>
      </c>
      <c r="E10647" s="28">
        <v>461.63099999999997</v>
      </c>
    </row>
    <row r="10648" spans="4:5" x14ac:dyDescent="0.25">
      <c r="D10648" s="31">
        <v>-799.702</v>
      </c>
      <c r="E10648" s="28">
        <v>461.56099999999998</v>
      </c>
    </row>
    <row r="10649" spans="4:5" x14ac:dyDescent="0.25">
      <c r="D10649" s="31">
        <v>-799.68600000000004</v>
      </c>
      <c r="E10649" s="28">
        <v>461.49</v>
      </c>
    </row>
    <row r="10650" spans="4:5" x14ac:dyDescent="0.25">
      <c r="D10650" s="31">
        <v>-799.67</v>
      </c>
      <c r="E10650" s="28">
        <v>461.41899999999998</v>
      </c>
    </row>
    <row r="10651" spans="4:5" x14ac:dyDescent="0.25">
      <c r="D10651" s="31">
        <v>-799.654</v>
      </c>
      <c r="E10651" s="28">
        <v>461.34800000000001</v>
      </c>
    </row>
    <row r="10652" spans="4:5" x14ac:dyDescent="0.25">
      <c r="D10652" s="31">
        <v>-799.63800000000003</v>
      </c>
      <c r="E10652" s="28">
        <v>461.27600000000001</v>
      </c>
    </row>
    <row r="10653" spans="4:5" x14ac:dyDescent="0.25">
      <c r="D10653" s="31">
        <v>-799.62199999999996</v>
      </c>
      <c r="E10653" s="28">
        <v>461.20499999999998</v>
      </c>
    </row>
    <row r="10654" spans="4:5" x14ac:dyDescent="0.25">
      <c r="D10654" s="31">
        <v>-799.60599999999999</v>
      </c>
      <c r="E10654" s="28">
        <v>461.13400000000001</v>
      </c>
    </row>
    <row r="10655" spans="4:5" x14ac:dyDescent="0.25">
      <c r="D10655" s="31">
        <v>-799.59</v>
      </c>
      <c r="E10655" s="28">
        <v>461.06299999999999</v>
      </c>
    </row>
    <row r="10656" spans="4:5" x14ac:dyDescent="0.25">
      <c r="D10656" s="31">
        <v>-799.57399999999996</v>
      </c>
      <c r="E10656" s="28">
        <v>460.99200000000002</v>
      </c>
    </row>
    <row r="10657" spans="4:5" x14ac:dyDescent="0.25">
      <c r="D10657" s="31">
        <v>-799.55799999999999</v>
      </c>
      <c r="E10657" s="28">
        <v>460.92099999999999</v>
      </c>
    </row>
    <row r="10658" spans="4:5" x14ac:dyDescent="0.25">
      <c r="D10658" s="31">
        <v>-799.54200000000003</v>
      </c>
      <c r="E10658" s="28">
        <v>460.84899999999999</v>
      </c>
    </row>
    <row r="10659" spans="4:5" x14ac:dyDescent="0.25">
      <c r="D10659" s="31">
        <v>-799.52599999999995</v>
      </c>
      <c r="E10659" s="28">
        <v>460.77800000000002</v>
      </c>
    </row>
    <row r="10660" spans="4:5" x14ac:dyDescent="0.25">
      <c r="D10660" s="31">
        <v>-799.51</v>
      </c>
      <c r="E10660" s="28">
        <v>460.70699999999999</v>
      </c>
    </row>
    <row r="10661" spans="4:5" x14ac:dyDescent="0.25">
      <c r="D10661" s="31">
        <v>-799.49400000000003</v>
      </c>
      <c r="E10661" s="28">
        <v>460.63499999999999</v>
      </c>
    </row>
    <row r="10662" spans="4:5" x14ac:dyDescent="0.25">
      <c r="D10662" s="31">
        <v>-799.47799999999995</v>
      </c>
      <c r="E10662" s="28">
        <v>460.56400000000002</v>
      </c>
    </row>
    <row r="10663" spans="4:5" x14ac:dyDescent="0.25">
      <c r="D10663" s="31">
        <v>-799.46199999999999</v>
      </c>
      <c r="E10663" s="28">
        <v>460.49299999999999</v>
      </c>
    </row>
    <row r="10664" spans="4:5" x14ac:dyDescent="0.25">
      <c r="D10664" s="31">
        <v>-799.44600000000003</v>
      </c>
      <c r="E10664" s="28">
        <v>460.42099999999999</v>
      </c>
    </row>
    <row r="10665" spans="4:5" x14ac:dyDescent="0.25">
      <c r="D10665" s="31">
        <v>-799.43</v>
      </c>
      <c r="E10665" s="28">
        <v>460.35</v>
      </c>
    </row>
    <row r="10666" spans="4:5" x14ac:dyDescent="0.25">
      <c r="D10666" s="31">
        <v>-799.41399999999999</v>
      </c>
      <c r="E10666" s="28">
        <v>460.27800000000002</v>
      </c>
    </row>
    <row r="10667" spans="4:5" x14ac:dyDescent="0.25">
      <c r="D10667" s="31">
        <v>-799.39800000000002</v>
      </c>
      <c r="E10667" s="28">
        <v>460.20600000000002</v>
      </c>
    </row>
    <row r="10668" spans="4:5" x14ac:dyDescent="0.25">
      <c r="D10668" s="31">
        <v>-799.38199999999995</v>
      </c>
      <c r="E10668" s="28">
        <v>460.13499999999999</v>
      </c>
    </row>
    <row r="10669" spans="4:5" x14ac:dyDescent="0.25">
      <c r="D10669" s="31">
        <v>-799.36599999999999</v>
      </c>
      <c r="E10669" s="28">
        <v>460.06299999999999</v>
      </c>
    </row>
    <row r="10670" spans="4:5" x14ac:dyDescent="0.25">
      <c r="D10670" s="31">
        <v>-799.35</v>
      </c>
      <c r="E10670" s="28">
        <v>459.99200000000002</v>
      </c>
    </row>
    <row r="10671" spans="4:5" x14ac:dyDescent="0.25">
      <c r="D10671" s="31">
        <v>-799.33399999999995</v>
      </c>
      <c r="E10671" s="28">
        <v>459.92</v>
      </c>
    </row>
    <row r="10672" spans="4:5" x14ac:dyDescent="0.25">
      <c r="D10672" s="31">
        <v>-799.31799999999998</v>
      </c>
      <c r="E10672" s="28">
        <v>459.84800000000001</v>
      </c>
    </row>
    <row r="10673" spans="4:5" x14ac:dyDescent="0.25">
      <c r="D10673" s="31">
        <v>-799.30200000000002</v>
      </c>
      <c r="E10673" s="28">
        <v>459.77600000000001</v>
      </c>
    </row>
    <row r="10674" spans="4:5" x14ac:dyDescent="0.25">
      <c r="D10674" s="31">
        <v>-799.28599999999994</v>
      </c>
      <c r="E10674" s="28">
        <v>459.70499999999998</v>
      </c>
    </row>
    <row r="10675" spans="4:5" x14ac:dyDescent="0.25">
      <c r="D10675" s="31">
        <v>-799.27</v>
      </c>
      <c r="E10675" s="28">
        <v>459.63299999999998</v>
      </c>
    </row>
    <row r="10676" spans="4:5" x14ac:dyDescent="0.25">
      <c r="D10676" s="31">
        <v>-799.25400000000002</v>
      </c>
      <c r="E10676" s="28">
        <v>459.56099999999998</v>
      </c>
    </row>
    <row r="10677" spans="4:5" x14ac:dyDescent="0.25">
      <c r="D10677" s="31">
        <v>-799.23800000000006</v>
      </c>
      <c r="E10677" s="28">
        <v>459.48899999999998</v>
      </c>
    </row>
    <row r="10678" spans="4:5" x14ac:dyDescent="0.25">
      <c r="D10678" s="31">
        <v>-799.22199999999998</v>
      </c>
      <c r="E10678" s="28">
        <v>459.41699999999997</v>
      </c>
    </row>
    <row r="10679" spans="4:5" x14ac:dyDescent="0.25">
      <c r="D10679" s="31">
        <v>-799.20600000000002</v>
      </c>
      <c r="E10679" s="28">
        <v>459.34500000000003</v>
      </c>
    </row>
    <row r="10680" spans="4:5" x14ac:dyDescent="0.25">
      <c r="D10680" s="31">
        <v>-799.19</v>
      </c>
      <c r="E10680" s="28">
        <v>459.27300000000002</v>
      </c>
    </row>
    <row r="10681" spans="4:5" x14ac:dyDescent="0.25">
      <c r="D10681" s="31">
        <v>-799.17399999999998</v>
      </c>
      <c r="E10681" s="28">
        <v>459.20100000000002</v>
      </c>
    </row>
    <row r="10682" spans="4:5" x14ac:dyDescent="0.25">
      <c r="D10682" s="31">
        <v>-799.15800000000002</v>
      </c>
      <c r="E10682" s="28">
        <v>459.12900000000002</v>
      </c>
    </row>
    <row r="10683" spans="4:5" x14ac:dyDescent="0.25">
      <c r="D10683" s="31">
        <v>-799.14200000000005</v>
      </c>
      <c r="E10683" s="28">
        <v>459.05700000000002</v>
      </c>
    </row>
    <row r="10684" spans="4:5" x14ac:dyDescent="0.25">
      <c r="D10684" s="31">
        <v>-799.12599999999998</v>
      </c>
      <c r="E10684" s="28">
        <v>458.98500000000001</v>
      </c>
    </row>
    <row r="10685" spans="4:5" x14ac:dyDescent="0.25">
      <c r="D10685" s="31">
        <v>-799.11</v>
      </c>
      <c r="E10685" s="28">
        <v>458.91300000000001</v>
      </c>
    </row>
    <row r="10686" spans="4:5" x14ac:dyDescent="0.25">
      <c r="D10686" s="31">
        <v>-799.09400000000005</v>
      </c>
      <c r="E10686" s="28">
        <v>458.84100000000001</v>
      </c>
    </row>
    <row r="10687" spans="4:5" x14ac:dyDescent="0.25">
      <c r="D10687" s="31">
        <v>-799.07799999999997</v>
      </c>
      <c r="E10687" s="28">
        <v>458.76799999999997</v>
      </c>
    </row>
    <row r="10688" spans="4:5" x14ac:dyDescent="0.25">
      <c r="D10688" s="31">
        <v>-799.06200000000001</v>
      </c>
      <c r="E10688" s="28">
        <v>458.69600000000003</v>
      </c>
    </row>
    <row r="10689" spans="4:5" x14ac:dyDescent="0.25">
      <c r="D10689" s="31">
        <v>-799.04600000000005</v>
      </c>
      <c r="E10689" s="28">
        <v>458.62400000000002</v>
      </c>
    </row>
    <row r="10690" spans="4:5" x14ac:dyDescent="0.25">
      <c r="D10690" s="31">
        <v>-799.03</v>
      </c>
      <c r="E10690" s="28">
        <v>458.55200000000002</v>
      </c>
    </row>
    <row r="10691" spans="4:5" x14ac:dyDescent="0.25">
      <c r="D10691" s="31">
        <v>-799.01400000000001</v>
      </c>
      <c r="E10691" s="28">
        <v>458.47899999999998</v>
      </c>
    </row>
    <row r="10692" spans="4:5" x14ac:dyDescent="0.25">
      <c r="D10692" s="31">
        <v>-798.99800000000005</v>
      </c>
      <c r="E10692" s="28">
        <v>458.40699999999998</v>
      </c>
    </row>
    <row r="10693" spans="4:5" x14ac:dyDescent="0.25">
      <c r="D10693" s="31">
        <v>-798.98199999999997</v>
      </c>
      <c r="E10693" s="28">
        <v>458.334</v>
      </c>
    </row>
    <row r="10694" spans="4:5" x14ac:dyDescent="0.25">
      <c r="D10694" s="31">
        <v>-798.96600000000001</v>
      </c>
      <c r="E10694" s="28">
        <v>458.262</v>
      </c>
    </row>
    <row r="10695" spans="4:5" x14ac:dyDescent="0.25">
      <c r="D10695" s="31">
        <v>-798.95</v>
      </c>
      <c r="E10695" s="28">
        <v>458.18900000000002</v>
      </c>
    </row>
    <row r="10696" spans="4:5" x14ac:dyDescent="0.25">
      <c r="D10696" s="31">
        <v>-798.93399999999997</v>
      </c>
      <c r="E10696" s="28">
        <v>458.11700000000002</v>
      </c>
    </row>
    <row r="10697" spans="4:5" x14ac:dyDescent="0.25">
      <c r="D10697" s="31">
        <v>-798.91800000000001</v>
      </c>
      <c r="E10697" s="28">
        <v>458.04399999999998</v>
      </c>
    </row>
    <row r="10698" spans="4:5" x14ac:dyDescent="0.25">
      <c r="D10698" s="31">
        <v>-798.90200000000004</v>
      </c>
      <c r="E10698" s="28">
        <v>457.97199999999998</v>
      </c>
    </row>
    <row r="10699" spans="4:5" x14ac:dyDescent="0.25">
      <c r="D10699" s="31">
        <v>-798.88599999999997</v>
      </c>
      <c r="E10699" s="28">
        <v>457.899</v>
      </c>
    </row>
    <row r="10700" spans="4:5" x14ac:dyDescent="0.25">
      <c r="D10700" s="31">
        <v>-798.87</v>
      </c>
      <c r="E10700" s="28">
        <v>457.827</v>
      </c>
    </row>
    <row r="10701" spans="4:5" x14ac:dyDescent="0.25">
      <c r="D10701" s="31">
        <v>-798.85400000000004</v>
      </c>
      <c r="E10701" s="28">
        <v>457.75400000000002</v>
      </c>
    </row>
    <row r="10702" spans="4:5" x14ac:dyDescent="0.25">
      <c r="D10702" s="31">
        <v>-798.83799999999997</v>
      </c>
      <c r="E10702" s="28">
        <v>457.68099999999998</v>
      </c>
    </row>
    <row r="10703" spans="4:5" x14ac:dyDescent="0.25">
      <c r="D10703" s="31">
        <v>-798.822</v>
      </c>
      <c r="E10703" s="28">
        <v>457.608</v>
      </c>
    </row>
    <row r="10704" spans="4:5" x14ac:dyDescent="0.25">
      <c r="D10704" s="31">
        <v>-798.80600000000004</v>
      </c>
      <c r="E10704" s="28">
        <v>457.536</v>
      </c>
    </row>
    <row r="10705" spans="4:5" x14ac:dyDescent="0.25">
      <c r="D10705" s="31">
        <v>-798.79</v>
      </c>
      <c r="E10705" s="28">
        <v>457.46300000000002</v>
      </c>
    </row>
    <row r="10706" spans="4:5" x14ac:dyDescent="0.25">
      <c r="D10706" s="31">
        <v>-798.774</v>
      </c>
      <c r="E10706" s="28">
        <v>457.39</v>
      </c>
    </row>
    <row r="10707" spans="4:5" x14ac:dyDescent="0.25">
      <c r="D10707" s="31">
        <v>-798.75800000000004</v>
      </c>
      <c r="E10707" s="28">
        <v>457.31700000000001</v>
      </c>
    </row>
    <row r="10708" spans="4:5" x14ac:dyDescent="0.25">
      <c r="D10708" s="31">
        <v>-798.74199999999996</v>
      </c>
      <c r="E10708" s="28">
        <v>457.24400000000003</v>
      </c>
    </row>
    <row r="10709" spans="4:5" x14ac:dyDescent="0.25">
      <c r="D10709" s="31">
        <v>-798.726</v>
      </c>
      <c r="E10709" s="28">
        <v>457.17099999999999</v>
      </c>
    </row>
    <row r="10710" spans="4:5" x14ac:dyDescent="0.25">
      <c r="D10710" s="31">
        <v>-798.71</v>
      </c>
      <c r="E10710" s="28">
        <v>457.09800000000001</v>
      </c>
    </row>
    <row r="10711" spans="4:5" x14ac:dyDescent="0.25">
      <c r="D10711" s="31">
        <v>-798.69399999999996</v>
      </c>
      <c r="E10711" s="28">
        <v>457.02499999999998</v>
      </c>
    </row>
    <row r="10712" spans="4:5" x14ac:dyDescent="0.25">
      <c r="D10712" s="31">
        <v>-798.678</v>
      </c>
      <c r="E10712" s="28">
        <v>456.952</v>
      </c>
    </row>
    <row r="10713" spans="4:5" x14ac:dyDescent="0.25">
      <c r="D10713" s="31">
        <v>-798.66200000000003</v>
      </c>
      <c r="E10713" s="28">
        <v>456.87900000000002</v>
      </c>
    </row>
    <row r="10714" spans="4:5" x14ac:dyDescent="0.25">
      <c r="D10714" s="31">
        <v>-798.64599999999996</v>
      </c>
      <c r="E10714" s="28">
        <v>456.80599999999998</v>
      </c>
    </row>
    <row r="10715" spans="4:5" x14ac:dyDescent="0.25">
      <c r="D10715" s="31">
        <v>-798.63</v>
      </c>
      <c r="E10715" s="28">
        <v>456.733</v>
      </c>
    </row>
    <row r="10716" spans="4:5" x14ac:dyDescent="0.25">
      <c r="D10716" s="31">
        <v>-798.61400000000003</v>
      </c>
      <c r="E10716" s="28">
        <v>456.66</v>
      </c>
    </row>
    <row r="10717" spans="4:5" x14ac:dyDescent="0.25">
      <c r="D10717" s="31">
        <v>-798.59799999999996</v>
      </c>
      <c r="E10717" s="28">
        <v>456.58699999999999</v>
      </c>
    </row>
    <row r="10718" spans="4:5" x14ac:dyDescent="0.25">
      <c r="D10718" s="31">
        <v>-798.58199999999999</v>
      </c>
      <c r="E10718" s="28">
        <v>456.51299999999998</v>
      </c>
    </row>
    <row r="10719" spans="4:5" x14ac:dyDescent="0.25">
      <c r="D10719" s="31">
        <v>-798.56600000000003</v>
      </c>
      <c r="E10719" s="28">
        <v>456.44</v>
      </c>
    </row>
    <row r="10720" spans="4:5" x14ac:dyDescent="0.25">
      <c r="D10720" s="31">
        <v>-798.55</v>
      </c>
      <c r="E10720" s="28">
        <v>456.36700000000002</v>
      </c>
    </row>
    <row r="10721" spans="4:5" x14ac:dyDescent="0.25">
      <c r="D10721" s="31">
        <v>-798.53399999999999</v>
      </c>
      <c r="E10721" s="28">
        <v>456.29399999999998</v>
      </c>
    </row>
    <row r="10722" spans="4:5" x14ac:dyDescent="0.25">
      <c r="D10722" s="31">
        <v>-798.51800000000003</v>
      </c>
      <c r="E10722" s="28">
        <v>456.22</v>
      </c>
    </row>
    <row r="10723" spans="4:5" x14ac:dyDescent="0.25">
      <c r="D10723" s="31">
        <v>-798.50199999999995</v>
      </c>
      <c r="E10723" s="28">
        <v>456.14699999999999</v>
      </c>
    </row>
    <row r="10724" spans="4:5" x14ac:dyDescent="0.25">
      <c r="D10724" s="31">
        <v>-798.48599999999999</v>
      </c>
      <c r="E10724" s="28">
        <v>456.07299999999998</v>
      </c>
    </row>
    <row r="10725" spans="4:5" x14ac:dyDescent="0.25">
      <c r="D10725" s="31">
        <v>-798.47</v>
      </c>
      <c r="E10725" s="28">
        <v>456</v>
      </c>
    </row>
    <row r="10726" spans="4:5" x14ac:dyDescent="0.25">
      <c r="D10726" s="31">
        <v>-798.45399999999995</v>
      </c>
      <c r="E10726" s="28">
        <v>455.92700000000002</v>
      </c>
    </row>
    <row r="10727" spans="4:5" x14ac:dyDescent="0.25">
      <c r="D10727" s="31">
        <v>-798.43799999999999</v>
      </c>
      <c r="E10727" s="28">
        <v>455.85300000000001</v>
      </c>
    </row>
    <row r="10728" spans="4:5" x14ac:dyDescent="0.25">
      <c r="D10728" s="31">
        <v>-798.42200000000003</v>
      </c>
      <c r="E10728" s="28">
        <v>455.779</v>
      </c>
    </row>
    <row r="10729" spans="4:5" x14ac:dyDescent="0.25">
      <c r="D10729" s="31">
        <v>-798.40599999999995</v>
      </c>
      <c r="E10729" s="28">
        <v>455.70600000000002</v>
      </c>
    </row>
    <row r="10730" spans="4:5" x14ac:dyDescent="0.25">
      <c r="D10730" s="31">
        <v>-798.39</v>
      </c>
      <c r="E10730" s="28">
        <v>455.63200000000001</v>
      </c>
    </row>
    <row r="10731" spans="4:5" x14ac:dyDescent="0.25">
      <c r="D10731" s="31">
        <v>-798.37400000000002</v>
      </c>
      <c r="E10731" s="28">
        <v>455.55900000000003</v>
      </c>
    </row>
    <row r="10732" spans="4:5" x14ac:dyDescent="0.25">
      <c r="D10732" s="31">
        <v>-798.35799999999995</v>
      </c>
      <c r="E10732" s="28">
        <v>455.48500000000001</v>
      </c>
    </row>
    <row r="10733" spans="4:5" x14ac:dyDescent="0.25">
      <c r="D10733" s="31">
        <v>-798.34199999999998</v>
      </c>
      <c r="E10733" s="28">
        <v>455.411</v>
      </c>
    </row>
    <row r="10734" spans="4:5" x14ac:dyDescent="0.25">
      <c r="D10734" s="31">
        <v>-798.32600000000002</v>
      </c>
      <c r="E10734" s="28">
        <v>455.33699999999999</v>
      </c>
    </row>
    <row r="10735" spans="4:5" x14ac:dyDescent="0.25">
      <c r="D10735" s="31">
        <v>-798.31</v>
      </c>
      <c r="E10735" s="28">
        <v>455.26400000000001</v>
      </c>
    </row>
    <row r="10736" spans="4:5" x14ac:dyDescent="0.25">
      <c r="D10736" s="31">
        <v>-798.29399999999998</v>
      </c>
      <c r="E10736" s="28">
        <v>455.19</v>
      </c>
    </row>
    <row r="10737" spans="4:5" x14ac:dyDescent="0.25">
      <c r="D10737" s="31">
        <v>-798.27800000000002</v>
      </c>
      <c r="E10737" s="28">
        <v>455.11599999999999</v>
      </c>
    </row>
    <row r="10738" spans="4:5" x14ac:dyDescent="0.25">
      <c r="D10738" s="31">
        <v>-798.26199999999994</v>
      </c>
      <c r="E10738" s="28">
        <v>455.04199999999997</v>
      </c>
    </row>
    <row r="10739" spans="4:5" x14ac:dyDescent="0.25">
      <c r="D10739" s="31">
        <v>-798.24599999999998</v>
      </c>
      <c r="E10739" s="28">
        <v>454.96800000000002</v>
      </c>
    </row>
    <row r="10740" spans="4:5" x14ac:dyDescent="0.25">
      <c r="D10740" s="31">
        <v>-798.23</v>
      </c>
      <c r="E10740" s="28">
        <v>454.89400000000001</v>
      </c>
    </row>
    <row r="10741" spans="4:5" x14ac:dyDescent="0.25">
      <c r="D10741" s="31">
        <v>-798.21400000000006</v>
      </c>
      <c r="E10741" s="28">
        <v>454.82</v>
      </c>
    </row>
    <row r="10742" spans="4:5" x14ac:dyDescent="0.25">
      <c r="D10742" s="31">
        <v>-798.19799999999998</v>
      </c>
      <c r="E10742" s="28">
        <v>454.74599999999998</v>
      </c>
    </row>
    <row r="10743" spans="4:5" x14ac:dyDescent="0.25">
      <c r="D10743" s="31">
        <v>-798.18200000000002</v>
      </c>
      <c r="E10743" s="28">
        <v>454.67200000000003</v>
      </c>
    </row>
    <row r="10744" spans="4:5" x14ac:dyDescent="0.25">
      <c r="D10744" s="31">
        <v>-798.16700000000003</v>
      </c>
      <c r="E10744" s="28">
        <v>454.59800000000001</v>
      </c>
    </row>
    <row r="10745" spans="4:5" x14ac:dyDescent="0.25">
      <c r="D10745" s="31">
        <v>-798.15099999999995</v>
      </c>
      <c r="E10745" s="28">
        <v>454.524</v>
      </c>
    </row>
    <row r="10746" spans="4:5" x14ac:dyDescent="0.25">
      <c r="D10746" s="31">
        <v>-798.13499999999999</v>
      </c>
      <c r="E10746" s="28">
        <v>454.45</v>
      </c>
    </row>
    <row r="10747" spans="4:5" x14ac:dyDescent="0.25">
      <c r="D10747" s="31">
        <v>-798.11900000000003</v>
      </c>
      <c r="E10747" s="28">
        <v>454.37599999999998</v>
      </c>
    </row>
    <row r="10748" spans="4:5" x14ac:dyDescent="0.25">
      <c r="D10748" s="31">
        <v>-798.10299999999995</v>
      </c>
      <c r="E10748" s="28">
        <v>454.30200000000002</v>
      </c>
    </row>
    <row r="10749" spans="4:5" x14ac:dyDescent="0.25">
      <c r="D10749" s="31">
        <v>-798.08699999999999</v>
      </c>
      <c r="E10749" s="28">
        <v>454.22699999999998</v>
      </c>
    </row>
    <row r="10750" spans="4:5" x14ac:dyDescent="0.25">
      <c r="D10750" s="31">
        <v>-798.07100000000003</v>
      </c>
      <c r="E10750" s="28">
        <v>454.15300000000002</v>
      </c>
    </row>
    <row r="10751" spans="4:5" x14ac:dyDescent="0.25">
      <c r="D10751" s="31">
        <v>-798.05499999999995</v>
      </c>
      <c r="E10751" s="28">
        <v>454.07900000000001</v>
      </c>
    </row>
    <row r="10752" spans="4:5" x14ac:dyDescent="0.25">
      <c r="D10752" s="31">
        <v>-798.03899999999999</v>
      </c>
      <c r="E10752" s="28">
        <v>454.005</v>
      </c>
    </row>
    <row r="10753" spans="4:5" x14ac:dyDescent="0.25">
      <c r="D10753" s="31">
        <v>-798.02300000000002</v>
      </c>
      <c r="E10753" s="28">
        <v>453.93</v>
      </c>
    </row>
    <row r="10754" spans="4:5" x14ac:dyDescent="0.25">
      <c r="D10754" s="31">
        <v>-798.00699999999995</v>
      </c>
      <c r="E10754" s="28">
        <v>453.85599999999999</v>
      </c>
    </row>
    <row r="10755" spans="4:5" x14ac:dyDescent="0.25">
      <c r="D10755" s="31">
        <v>-797.99099999999999</v>
      </c>
      <c r="E10755" s="28">
        <v>453.78100000000001</v>
      </c>
    </row>
    <row r="10756" spans="4:5" x14ac:dyDescent="0.25">
      <c r="D10756" s="31">
        <v>-797.97500000000002</v>
      </c>
      <c r="E10756" s="28">
        <v>453.70699999999999</v>
      </c>
    </row>
    <row r="10757" spans="4:5" x14ac:dyDescent="0.25">
      <c r="D10757" s="31">
        <v>-797.95899999999995</v>
      </c>
      <c r="E10757" s="28">
        <v>453.63299999999998</v>
      </c>
    </row>
    <row r="10758" spans="4:5" x14ac:dyDescent="0.25">
      <c r="D10758" s="31">
        <v>-797.94299999999998</v>
      </c>
      <c r="E10758" s="28">
        <v>453.55799999999999</v>
      </c>
    </row>
    <row r="10759" spans="4:5" x14ac:dyDescent="0.25">
      <c r="D10759" s="31">
        <v>-797.92700000000002</v>
      </c>
      <c r="E10759" s="28">
        <v>453.483</v>
      </c>
    </row>
    <row r="10760" spans="4:5" x14ac:dyDescent="0.25">
      <c r="D10760" s="31">
        <v>-797.91099999999994</v>
      </c>
      <c r="E10760" s="28">
        <v>453.40899999999999</v>
      </c>
    </row>
    <row r="10761" spans="4:5" x14ac:dyDescent="0.25">
      <c r="D10761" s="31">
        <v>-797.89499999999998</v>
      </c>
      <c r="E10761" s="28">
        <v>453.334</v>
      </c>
    </row>
    <row r="10762" spans="4:5" x14ac:dyDescent="0.25">
      <c r="D10762" s="31">
        <v>-797.87900000000002</v>
      </c>
      <c r="E10762" s="28">
        <v>453.26</v>
      </c>
    </row>
    <row r="10763" spans="4:5" x14ac:dyDescent="0.25">
      <c r="D10763" s="31">
        <v>-797.86300000000006</v>
      </c>
      <c r="E10763" s="28">
        <v>453.185</v>
      </c>
    </row>
    <row r="10764" spans="4:5" x14ac:dyDescent="0.25">
      <c r="D10764" s="31">
        <v>-797.84699999999998</v>
      </c>
      <c r="E10764" s="28">
        <v>453.11</v>
      </c>
    </row>
    <row r="10765" spans="4:5" x14ac:dyDescent="0.25">
      <c r="D10765" s="31">
        <v>-797.83100000000002</v>
      </c>
      <c r="E10765" s="28">
        <v>453.036</v>
      </c>
    </row>
    <row r="10766" spans="4:5" x14ac:dyDescent="0.25">
      <c r="D10766" s="31">
        <v>-797.81500000000005</v>
      </c>
      <c r="E10766" s="28">
        <v>452.96100000000001</v>
      </c>
    </row>
    <row r="10767" spans="4:5" x14ac:dyDescent="0.25">
      <c r="D10767" s="31">
        <v>-797.79899999999998</v>
      </c>
      <c r="E10767" s="28">
        <v>452.88600000000002</v>
      </c>
    </row>
    <row r="10768" spans="4:5" x14ac:dyDescent="0.25">
      <c r="D10768" s="31">
        <v>-797.78300000000002</v>
      </c>
      <c r="E10768" s="28">
        <v>452.81099999999998</v>
      </c>
    </row>
    <row r="10769" spans="4:5" x14ac:dyDescent="0.25">
      <c r="D10769" s="31">
        <v>-797.76700000000005</v>
      </c>
      <c r="E10769" s="28">
        <v>452.73599999999999</v>
      </c>
    </row>
    <row r="10770" spans="4:5" x14ac:dyDescent="0.25">
      <c r="D10770" s="31">
        <v>-797.75099999999998</v>
      </c>
      <c r="E10770" s="28">
        <v>452.661</v>
      </c>
    </row>
    <row r="10771" spans="4:5" x14ac:dyDescent="0.25">
      <c r="D10771" s="31">
        <v>-797.73500000000001</v>
      </c>
      <c r="E10771" s="28">
        <v>452.58600000000001</v>
      </c>
    </row>
    <row r="10772" spans="4:5" x14ac:dyDescent="0.25">
      <c r="D10772" s="31">
        <v>-797.71900000000005</v>
      </c>
      <c r="E10772" s="28">
        <v>452.51100000000002</v>
      </c>
    </row>
    <row r="10773" spans="4:5" x14ac:dyDescent="0.25">
      <c r="D10773" s="31">
        <v>-797.70299999999997</v>
      </c>
      <c r="E10773" s="28">
        <v>452.43599999999998</v>
      </c>
    </row>
    <row r="10774" spans="4:5" x14ac:dyDescent="0.25">
      <c r="D10774" s="31">
        <v>-797.68700000000001</v>
      </c>
      <c r="E10774" s="28">
        <v>452.36099999999999</v>
      </c>
    </row>
    <row r="10775" spans="4:5" x14ac:dyDescent="0.25">
      <c r="D10775" s="31">
        <v>-797.67100000000005</v>
      </c>
      <c r="E10775" s="28">
        <v>452.286</v>
      </c>
    </row>
    <row r="10776" spans="4:5" x14ac:dyDescent="0.25">
      <c r="D10776" s="31">
        <v>-797.65499999999997</v>
      </c>
      <c r="E10776" s="28">
        <v>452.21100000000001</v>
      </c>
    </row>
    <row r="10777" spans="4:5" x14ac:dyDescent="0.25">
      <c r="D10777" s="31">
        <v>-797.63900000000001</v>
      </c>
      <c r="E10777" s="28">
        <v>452.13600000000002</v>
      </c>
    </row>
    <row r="10778" spans="4:5" x14ac:dyDescent="0.25">
      <c r="D10778" s="31">
        <v>-797.62300000000005</v>
      </c>
      <c r="E10778" s="28">
        <v>452.06099999999998</v>
      </c>
    </row>
    <row r="10779" spans="4:5" x14ac:dyDescent="0.25">
      <c r="D10779" s="31">
        <v>-797.60699999999997</v>
      </c>
      <c r="E10779" s="28">
        <v>451.98599999999999</v>
      </c>
    </row>
    <row r="10780" spans="4:5" x14ac:dyDescent="0.25">
      <c r="D10780" s="31">
        <v>-797.59100000000001</v>
      </c>
      <c r="E10780" s="28">
        <v>451.911</v>
      </c>
    </row>
    <row r="10781" spans="4:5" x14ac:dyDescent="0.25">
      <c r="D10781" s="31">
        <v>-797.57500000000005</v>
      </c>
      <c r="E10781" s="28">
        <v>451.83499999999998</v>
      </c>
    </row>
    <row r="10782" spans="4:5" x14ac:dyDescent="0.25">
      <c r="D10782" s="31">
        <v>-797.55899999999997</v>
      </c>
      <c r="E10782" s="28">
        <v>451.76</v>
      </c>
    </row>
    <row r="10783" spans="4:5" x14ac:dyDescent="0.25">
      <c r="D10783" s="31">
        <v>-797.54300000000001</v>
      </c>
      <c r="E10783" s="28">
        <v>451.685</v>
      </c>
    </row>
    <row r="10784" spans="4:5" x14ac:dyDescent="0.25">
      <c r="D10784" s="31">
        <v>-797.52700000000004</v>
      </c>
      <c r="E10784" s="28">
        <v>451.60899999999998</v>
      </c>
    </row>
    <row r="10785" spans="4:5" x14ac:dyDescent="0.25">
      <c r="D10785" s="31">
        <v>-797.51099999999997</v>
      </c>
      <c r="E10785" s="28">
        <v>451.53399999999999</v>
      </c>
    </row>
    <row r="10786" spans="4:5" x14ac:dyDescent="0.25">
      <c r="D10786" s="31">
        <v>-797.495</v>
      </c>
      <c r="E10786" s="28">
        <v>451.459</v>
      </c>
    </row>
    <row r="10787" spans="4:5" x14ac:dyDescent="0.25">
      <c r="D10787" s="31">
        <v>-797.47900000000004</v>
      </c>
      <c r="E10787" s="28">
        <v>451.38299999999998</v>
      </c>
    </row>
    <row r="10788" spans="4:5" x14ac:dyDescent="0.25">
      <c r="D10788" s="31">
        <v>-797.46299999999997</v>
      </c>
      <c r="E10788" s="28">
        <v>451.30799999999999</v>
      </c>
    </row>
    <row r="10789" spans="4:5" x14ac:dyDescent="0.25">
      <c r="D10789" s="31">
        <v>-797.447</v>
      </c>
      <c r="E10789" s="28">
        <v>451.23200000000003</v>
      </c>
    </row>
    <row r="10790" spans="4:5" x14ac:dyDescent="0.25">
      <c r="D10790" s="31">
        <v>-797.43100000000004</v>
      </c>
      <c r="E10790" s="28">
        <v>451.15699999999998</v>
      </c>
    </row>
    <row r="10791" spans="4:5" x14ac:dyDescent="0.25">
      <c r="D10791" s="31">
        <v>-797.41499999999996</v>
      </c>
      <c r="E10791" s="28">
        <v>451.08100000000002</v>
      </c>
    </row>
    <row r="10792" spans="4:5" x14ac:dyDescent="0.25">
      <c r="D10792" s="31">
        <v>-797.399</v>
      </c>
      <c r="E10792" s="28">
        <v>451.00599999999997</v>
      </c>
    </row>
    <row r="10793" spans="4:5" x14ac:dyDescent="0.25">
      <c r="D10793" s="31">
        <v>-797.38300000000004</v>
      </c>
      <c r="E10793" s="28">
        <v>450.93</v>
      </c>
    </row>
    <row r="10794" spans="4:5" x14ac:dyDescent="0.25">
      <c r="D10794" s="31">
        <v>-797.36699999999996</v>
      </c>
      <c r="E10794" s="28">
        <v>450.85399999999998</v>
      </c>
    </row>
    <row r="10795" spans="4:5" x14ac:dyDescent="0.25">
      <c r="D10795" s="31">
        <v>-797.351</v>
      </c>
      <c r="E10795" s="28">
        <v>450.779</v>
      </c>
    </row>
    <row r="10796" spans="4:5" x14ac:dyDescent="0.25">
      <c r="D10796" s="31">
        <v>-797.33500000000004</v>
      </c>
      <c r="E10796" s="28">
        <v>450.70299999999997</v>
      </c>
    </row>
    <row r="10797" spans="4:5" x14ac:dyDescent="0.25">
      <c r="D10797" s="31">
        <v>-797.31899999999996</v>
      </c>
      <c r="E10797" s="28">
        <v>450.62700000000001</v>
      </c>
    </row>
    <row r="10798" spans="4:5" x14ac:dyDescent="0.25">
      <c r="D10798" s="31">
        <v>-797.303</v>
      </c>
      <c r="E10798" s="28">
        <v>450.55099999999999</v>
      </c>
    </row>
    <row r="10799" spans="4:5" x14ac:dyDescent="0.25">
      <c r="D10799" s="31">
        <v>-797.28700000000003</v>
      </c>
      <c r="E10799" s="28">
        <v>450.476</v>
      </c>
    </row>
    <row r="10800" spans="4:5" x14ac:dyDescent="0.25">
      <c r="D10800" s="31">
        <v>-797.27099999999996</v>
      </c>
      <c r="E10800" s="28">
        <v>450.4</v>
      </c>
    </row>
    <row r="10801" spans="4:5" x14ac:dyDescent="0.25">
      <c r="D10801" s="31">
        <v>-797.255</v>
      </c>
      <c r="E10801" s="28">
        <v>450.32400000000001</v>
      </c>
    </row>
    <row r="10802" spans="4:5" x14ac:dyDescent="0.25">
      <c r="D10802" s="31">
        <v>-797.23900000000003</v>
      </c>
      <c r="E10802" s="28">
        <v>450.24799999999999</v>
      </c>
    </row>
    <row r="10803" spans="4:5" x14ac:dyDescent="0.25">
      <c r="D10803" s="31">
        <v>-797.22299999999996</v>
      </c>
      <c r="E10803" s="28">
        <v>450.17200000000003</v>
      </c>
    </row>
    <row r="10804" spans="4:5" x14ac:dyDescent="0.25">
      <c r="D10804" s="31">
        <v>-797.20699999999999</v>
      </c>
      <c r="E10804" s="28">
        <v>450.096</v>
      </c>
    </row>
    <row r="10805" spans="4:5" x14ac:dyDescent="0.25">
      <c r="D10805" s="31">
        <v>-797.19100000000003</v>
      </c>
      <c r="E10805" s="28">
        <v>450.02</v>
      </c>
    </row>
    <row r="10806" spans="4:5" x14ac:dyDescent="0.25">
      <c r="D10806" s="31">
        <v>-797.17499999999995</v>
      </c>
      <c r="E10806" s="28">
        <v>449.94400000000002</v>
      </c>
    </row>
    <row r="10807" spans="4:5" x14ac:dyDescent="0.25">
      <c r="D10807" s="31">
        <v>-797.15899999999999</v>
      </c>
      <c r="E10807" s="28">
        <v>449.86799999999999</v>
      </c>
    </row>
    <row r="10808" spans="4:5" x14ac:dyDescent="0.25">
      <c r="D10808" s="31">
        <v>-797.14300000000003</v>
      </c>
      <c r="E10808" s="28">
        <v>449.79199999999997</v>
      </c>
    </row>
    <row r="10809" spans="4:5" x14ac:dyDescent="0.25">
      <c r="D10809" s="31">
        <v>-797.12699999999995</v>
      </c>
      <c r="E10809" s="28">
        <v>449.71600000000001</v>
      </c>
    </row>
    <row r="10810" spans="4:5" x14ac:dyDescent="0.25">
      <c r="D10810" s="31">
        <v>-797.11099999999999</v>
      </c>
      <c r="E10810" s="28">
        <v>449.63900000000001</v>
      </c>
    </row>
    <row r="10811" spans="4:5" x14ac:dyDescent="0.25">
      <c r="D10811" s="31">
        <v>-797.09500000000003</v>
      </c>
      <c r="E10811" s="28">
        <v>449.56299999999999</v>
      </c>
    </row>
    <row r="10812" spans="4:5" x14ac:dyDescent="0.25">
      <c r="D10812" s="31">
        <v>-797.07899999999995</v>
      </c>
      <c r="E10812" s="28">
        <v>449.48700000000002</v>
      </c>
    </row>
    <row r="10813" spans="4:5" x14ac:dyDescent="0.25">
      <c r="D10813" s="31">
        <v>-797.06299999999999</v>
      </c>
      <c r="E10813" s="28">
        <v>449.411</v>
      </c>
    </row>
    <row r="10814" spans="4:5" x14ac:dyDescent="0.25">
      <c r="D10814" s="31">
        <v>-797.04700000000003</v>
      </c>
      <c r="E10814" s="28">
        <v>449.334</v>
      </c>
    </row>
    <row r="10815" spans="4:5" x14ac:dyDescent="0.25">
      <c r="D10815" s="31">
        <v>-797.03099999999995</v>
      </c>
      <c r="E10815" s="28">
        <v>449.25799999999998</v>
      </c>
    </row>
    <row r="10816" spans="4:5" x14ac:dyDescent="0.25">
      <c r="D10816" s="31">
        <v>-797.01499999999999</v>
      </c>
      <c r="E10816" s="28">
        <v>449.18200000000002</v>
      </c>
    </row>
    <row r="10817" spans="4:5" x14ac:dyDescent="0.25">
      <c r="D10817" s="31">
        <v>-796.99900000000002</v>
      </c>
      <c r="E10817" s="28">
        <v>449.10500000000002</v>
      </c>
    </row>
    <row r="10818" spans="4:5" x14ac:dyDescent="0.25">
      <c r="D10818" s="31">
        <v>-796.98299999999995</v>
      </c>
      <c r="E10818" s="28">
        <v>449.029</v>
      </c>
    </row>
    <row r="10819" spans="4:5" x14ac:dyDescent="0.25">
      <c r="D10819" s="31">
        <v>-796.96699999999998</v>
      </c>
      <c r="E10819" s="28">
        <v>448.95299999999997</v>
      </c>
    </row>
    <row r="10820" spans="4:5" x14ac:dyDescent="0.25">
      <c r="D10820" s="31">
        <v>-796.95100000000002</v>
      </c>
      <c r="E10820" s="28">
        <v>448.87599999999998</v>
      </c>
    </row>
    <row r="10821" spans="4:5" x14ac:dyDescent="0.25">
      <c r="D10821" s="31">
        <v>-796.93499999999995</v>
      </c>
      <c r="E10821" s="28">
        <v>448.8</v>
      </c>
    </row>
    <row r="10822" spans="4:5" x14ac:dyDescent="0.25">
      <c r="D10822" s="31">
        <v>-796.91899999999998</v>
      </c>
      <c r="E10822" s="28">
        <v>448.72300000000001</v>
      </c>
    </row>
    <row r="10823" spans="4:5" x14ac:dyDescent="0.25">
      <c r="D10823" s="31">
        <v>-796.90300000000002</v>
      </c>
      <c r="E10823" s="28">
        <v>448.64600000000002</v>
      </c>
    </row>
    <row r="10824" spans="4:5" x14ac:dyDescent="0.25">
      <c r="D10824" s="31">
        <v>-796.88699999999994</v>
      </c>
      <c r="E10824" s="28">
        <v>448.57</v>
      </c>
    </row>
    <row r="10825" spans="4:5" x14ac:dyDescent="0.25">
      <c r="D10825" s="31">
        <v>-796.87099999999998</v>
      </c>
      <c r="E10825" s="28">
        <v>448.49299999999999</v>
      </c>
    </row>
    <row r="10826" spans="4:5" x14ac:dyDescent="0.25">
      <c r="D10826" s="31">
        <v>-796.85500000000002</v>
      </c>
      <c r="E10826" s="28">
        <v>448.41699999999997</v>
      </c>
    </row>
    <row r="10827" spans="4:5" x14ac:dyDescent="0.25">
      <c r="D10827" s="31">
        <v>-796.83900000000006</v>
      </c>
      <c r="E10827" s="28">
        <v>448.34</v>
      </c>
    </row>
    <row r="10828" spans="4:5" x14ac:dyDescent="0.25">
      <c r="D10828" s="31">
        <v>-796.82299999999998</v>
      </c>
      <c r="E10828" s="28">
        <v>448.26299999999998</v>
      </c>
    </row>
    <row r="10829" spans="4:5" x14ac:dyDescent="0.25">
      <c r="D10829" s="31">
        <v>-796.80700000000002</v>
      </c>
      <c r="E10829" s="28">
        <v>448.18599999999998</v>
      </c>
    </row>
    <row r="10830" spans="4:5" x14ac:dyDescent="0.25">
      <c r="D10830" s="31">
        <v>-796.79100000000005</v>
      </c>
      <c r="E10830" s="28">
        <v>448.11</v>
      </c>
    </row>
    <row r="10831" spans="4:5" x14ac:dyDescent="0.25">
      <c r="D10831" s="31">
        <v>-796.77499999999998</v>
      </c>
      <c r="E10831" s="28">
        <v>448.03300000000002</v>
      </c>
    </row>
    <row r="10832" spans="4:5" x14ac:dyDescent="0.25">
      <c r="D10832" s="31">
        <v>-796.75900000000001</v>
      </c>
      <c r="E10832" s="28">
        <v>447.95600000000002</v>
      </c>
    </row>
    <row r="10833" spans="4:5" x14ac:dyDescent="0.25">
      <c r="D10833" s="31">
        <v>-796.74300000000005</v>
      </c>
      <c r="E10833" s="28">
        <v>447.87900000000002</v>
      </c>
    </row>
    <row r="10834" spans="4:5" x14ac:dyDescent="0.25">
      <c r="D10834" s="31">
        <v>-796.72699999999998</v>
      </c>
      <c r="E10834" s="28">
        <v>447.80200000000002</v>
      </c>
    </row>
    <row r="10835" spans="4:5" x14ac:dyDescent="0.25">
      <c r="D10835" s="31">
        <v>-796.71100000000001</v>
      </c>
      <c r="E10835" s="28">
        <v>447.72500000000002</v>
      </c>
    </row>
    <row r="10836" spans="4:5" x14ac:dyDescent="0.25">
      <c r="D10836" s="31">
        <v>-796.69500000000005</v>
      </c>
      <c r="E10836" s="28">
        <v>447.64800000000002</v>
      </c>
    </row>
    <row r="10837" spans="4:5" x14ac:dyDescent="0.25">
      <c r="D10837" s="31">
        <v>-796.67899999999997</v>
      </c>
      <c r="E10837" s="28">
        <v>447.57100000000003</v>
      </c>
    </row>
    <row r="10838" spans="4:5" x14ac:dyDescent="0.25">
      <c r="D10838" s="31">
        <v>-796.66300000000001</v>
      </c>
      <c r="E10838" s="28">
        <v>447.49400000000003</v>
      </c>
    </row>
    <row r="10839" spans="4:5" x14ac:dyDescent="0.25">
      <c r="D10839" s="31">
        <v>-796.64700000000005</v>
      </c>
      <c r="E10839" s="28">
        <v>447.41699999999997</v>
      </c>
    </row>
    <row r="10840" spans="4:5" x14ac:dyDescent="0.25">
      <c r="D10840" s="31">
        <v>-796.63099999999997</v>
      </c>
      <c r="E10840" s="28">
        <v>447.34</v>
      </c>
    </row>
    <row r="10841" spans="4:5" x14ac:dyDescent="0.25">
      <c r="D10841" s="31">
        <v>-796.61500000000001</v>
      </c>
      <c r="E10841" s="28">
        <v>447.26299999999998</v>
      </c>
    </row>
    <row r="10842" spans="4:5" x14ac:dyDescent="0.25">
      <c r="D10842" s="31">
        <v>-796.59900000000005</v>
      </c>
      <c r="E10842" s="28">
        <v>447.18599999999998</v>
      </c>
    </row>
    <row r="10843" spans="4:5" x14ac:dyDescent="0.25">
      <c r="D10843" s="31">
        <v>-796.58299999999997</v>
      </c>
      <c r="E10843" s="28">
        <v>447.108</v>
      </c>
    </row>
    <row r="10844" spans="4:5" x14ac:dyDescent="0.25">
      <c r="D10844" s="31">
        <v>-796.56700000000001</v>
      </c>
      <c r="E10844" s="28">
        <v>447.03100000000001</v>
      </c>
    </row>
    <row r="10845" spans="4:5" x14ac:dyDescent="0.25">
      <c r="D10845" s="31">
        <v>-796.55100000000004</v>
      </c>
      <c r="E10845" s="28">
        <v>446.95400000000001</v>
      </c>
    </row>
    <row r="10846" spans="4:5" x14ac:dyDescent="0.25">
      <c r="D10846" s="31">
        <v>-796.53499999999997</v>
      </c>
      <c r="E10846" s="28">
        <v>446.87700000000001</v>
      </c>
    </row>
    <row r="10847" spans="4:5" x14ac:dyDescent="0.25">
      <c r="D10847" s="31">
        <v>-796.51900000000001</v>
      </c>
      <c r="E10847" s="28">
        <v>446.79899999999998</v>
      </c>
    </row>
    <row r="10848" spans="4:5" x14ac:dyDescent="0.25">
      <c r="D10848" s="31">
        <v>-796.50300000000004</v>
      </c>
      <c r="E10848" s="28">
        <v>446.72199999999998</v>
      </c>
    </row>
    <row r="10849" spans="4:5" x14ac:dyDescent="0.25">
      <c r="D10849" s="31">
        <v>-796.48699999999997</v>
      </c>
      <c r="E10849" s="28">
        <v>446.64499999999998</v>
      </c>
    </row>
    <row r="10850" spans="4:5" x14ac:dyDescent="0.25">
      <c r="D10850" s="31">
        <v>-796.471</v>
      </c>
      <c r="E10850" s="28">
        <v>446.56700000000001</v>
      </c>
    </row>
    <row r="10851" spans="4:5" x14ac:dyDescent="0.25">
      <c r="D10851" s="31">
        <v>-796.45500000000004</v>
      </c>
      <c r="E10851" s="28">
        <v>446.49</v>
      </c>
    </row>
    <row r="10852" spans="4:5" x14ac:dyDescent="0.25">
      <c r="D10852" s="31">
        <v>-796.43899999999996</v>
      </c>
      <c r="E10852" s="28">
        <v>446.41199999999998</v>
      </c>
    </row>
    <row r="10853" spans="4:5" x14ac:dyDescent="0.25">
      <c r="D10853" s="31">
        <v>-796.423</v>
      </c>
      <c r="E10853" s="28">
        <v>446.33499999999998</v>
      </c>
    </row>
    <row r="10854" spans="4:5" x14ac:dyDescent="0.25">
      <c r="D10854" s="31">
        <v>-796.40700000000004</v>
      </c>
      <c r="E10854" s="28">
        <v>446.25700000000001</v>
      </c>
    </row>
    <row r="10855" spans="4:5" x14ac:dyDescent="0.25">
      <c r="D10855" s="31">
        <v>-796.39099999999996</v>
      </c>
      <c r="E10855" s="28">
        <v>446.18</v>
      </c>
    </row>
    <row r="10856" spans="4:5" x14ac:dyDescent="0.25">
      <c r="D10856" s="31">
        <v>-796.375</v>
      </c>
      <c r="E10856" s="28">
        <v>446.10199999999998</v>
      </c>
    </row>
    <row r="10857" spans="4:5" x14ac:dyDescent="0.25">
      <c r="D10857" s="31">
        <v>-796.35900000000004</v>
      </c>
      <c r="E10857" s="28">
        <v>446.024</v>
      </c>
    </row>
    <row r="10858" spans="4:5" x14ac:dyDescent="0.25">
      <c r="D10858" s="31">
        <v>-796.34400000000005</v>
      </c>
      <c r="E10858" s="28">
        <v>445.947</v>
      </c>
    </row>
    <row r="10859" spans="4:5" x14ac:dyDescent="0.25">
      <c r="D10859" s="31">
        <v>-796.32799999999997</v>
      </c>
      <c r="E10859" s="28">
        <v>445.86900000000003</v>
      </c>
    </row>
    <row r="10860" spans="4:5" x14ac:dyDescent="0.25">
      <c r="D10860" s="31">
        <v>-796.31200000000001</v>
      </c>
      <c r="E10860" s="28">
        <v>445.791</v>
      </c>
    </row>
    <row r="10861" spans="4:5" x14ac:dyDescent="0.25">
      <c r="D10861" s="31">
        <v>-796.29600000000005</v>
      </c>
      <c r="E10861" s="28">
        <v>445.71300000000002</v>
      </c>
    </row>
    <row r="10862" spans="4:5" x14ac:dyDescent="0.25">
      <c r="D10862" s="31">
        <v>-796.28</v>
      </c>
      <c r="E10862" s="28">
        <v>445.63600000000002</v>
      </c>
    </row>
    <row r="10863" spans="4:5" x14ac:dyDescent="0.25">
      <c r="D10863" s="31">
        <v>-796.26400000000001</v>
      </c>
      <c r="E10863" s="28">
        <v>445.55799999999999</v>
      </c>
    </row>
    <row r="10864" spans="4:5" x14ac:dyDescent="0.25">
      <c r="D10864" s="31">
        <v>-796.24800000000005</v>
      </c>
      <c r="E10864" s="28">
        <v>445.48</v>
      </c>
    </row>
    <row r="10865" spans="4:5" x14ac:dyDescent="0.25">
      <c r="D10865" s="31">
        <v>-796.23199999999997</v>
      </c>
      <c r="E10865" s="28">
        <v>445.40199999999999</v>
      </c>
    </row>
    <row r="10866" spans="4:5" x14ac:dyDescent="0.25">
      <c r="D10866" s="31">
        <v>-796.21600000000001</v>
      </c>
      <c r="E10866" s="28">
        <v>445.32400000000001</v>
      </c>
    </row>
    <row r="10867" spans="4:5" x14ac:dyDescent="0.25">
      <c r="D10867" s="31">
        <v>-796.2</v>
      </c>
      <c r="E10867" s="28">
        <v>445.24599999999998</v>
      </c>
    </row>
    <row r="10868" spans="4:5" x14ac:dyDescent="0.25">
      <c r="D10868" s="31">
        <v>-796.18399999999997</v>
      </c>
      <c r="E10868" s="28">
        <v>445.16800000000001</v>
      </c>
    </row>
    <row r="10869" spans="4:5" x14ac:dyDescent="0.25">
      <c r="D10869" s="31">
        <v>-796.16800000000001</v>
      </c>
      <c r="E10869" s="28">
        <v>445.09</v>
      </c>
    </row>
    <row r="10870" spans="4:5" x14ac:dyDescent="0.25">
      <c r="D10870" s="31">
        <v>-796.15200000000004</v>
      </c>
      <c r="E10870" s="28">
        <v>445.012</v>
      </c>
    </row>
    <row r="10871" spans="4:5" x14ac:dyDescent="0.25">
      <c r="D10871" s="31">
        <v>-796.13599999999997</v>
      </c>
      <c r="E10871" s="28">
        <v>444.93400000000003</v>
      </c>
    </row>
    <row r="10872" spans="4:5" x14ac:dyDescent="0.25">
      <c r="D10872" s="31">
        <v>-796.12</v>
      </c>
      <c r="E10872" s="28">
        <v>444.85599999999999</v>
      </c>
    </row>
    <row r="10873" spans="4:5" x14ac:dyDescent="0.25">
      <c r="D10873" s="31">
        <v>-796.10400000000004</v>
      </c>
      <c r="E10873" s="28">
        <v>444.77800000000002</v>
      </c>
    </row>
    <row r="10874" spans="4:5" x14ac:dyDescent="0.25">
      <c r="D10874" s="31">
        <v>-796.08799999999997</v>
      </c>
      <c r="E10874" s="28">
        <v>444.7</v>
      </c>
    </row>
    <row r="10875" spans="4:5" x14ac:dyDescent="0.25">
      <c r="D10875" s="31">
        <v>-796.072</v>
      </c>
      <c r="E10875" s="28">
        <v>444.62099999999998</v>
      </c>
    </row>
    <row r="10876" spans="4:5" x14ac:dyDescent="0.25">
      <c r="D10876" s="31">
        <v>-796.05600000000004</v>
      </c>
      <c r="E10876" s="28">
        <v>444.54300000000001</v>
      </c>
    </row>
    <row r="10877" spans="4:5" x14ac:dyDescent="0.25">
      <c r="D10877" s="31">
        <v>-796.04</v>
      </c>
      <c r="E10877" s="28">
        <v>444.46499999999997</v>
      </c>
    </row>
    <row r="10878" spans="4:5" x14ac:dyDescent="0.25">
      <c r="D10878" s="31">
        <v>-796.024</v>
      </c>
      <c r="E10878" s="28">
        <v>444.387</v>
      </c>
    </row>
    <row r="10879" spans="4:5" x14ac:dyDescent="0.25">
      <c r="D10879" s="31">
        <v>-796.00800000000004</v>
      </c>
      <c r="E10879" s="28">
        <v>444.30799999999999</v>
      </c>
    </row>
    <row r="10880" spans="4:5" x14ac:dyDescent="0.25">
      <c r="D10880" s="31">
        <v>-795.99199999999996</v>
      </c>
      <c r="E10880" s="28">
        <v>444.23</v>
      </c>
    </row>
    <row r="10881" spans="4:5" x14ac:dyDescent="0.25">
      <c r="D10881" s="31">
        <v>-795.976</v>
      </c>
      <c r="E10881" s="28">
        <v>444.15199999999999</v>
      </c>
    </row>
    <row r="10882" spans="4:5" x14ac:dyDescent="0.25">
      <c r="D10882" s="31">
        <v>-795.96</v>
      </c>
      <c r="E10882" s="28">
        <v>444.07299999999998</v>
      </c>
    </row>
    <row r="10883" spans="4:5" x14ac:dyDescent="0.25">
      <c r="D10883" s="31">
        <v>-795.94399999999996</v>
      </c>
      <c r="E10883" s="28">
        <v>443.995</v>
      </c>
    </row>
    <row r="10884" spans="4:5" x14ac:dyDescent="0.25">
      <c r="D10884" s="31">
        <v>-795.928</v>
      </c>
      <c r="E10884" s="28">
        <v>443.916</v>
      </c>
    </row>
    <row r="10885" spans="4:5" x14ac:dyDescent="0.25">
      <c r="D10885" s="31">
        <v>-795.91200000000003</v>
      </c>
      <c r="E10885" s="28">
        <v>443.83800000000002</v>
      </c>
    </row>
    <row r="10886" spans="4:5" x14ac:dyDescent="0.25">
      <c r="D10886" s="31">
        <v>-795.89599999999996</v>
      </c>
      <c r="E10886" s="28">
        <v>443.75900000000001</v>
      </c>
    </row>
    <row r="10887" spans="4:5" x14ac:dyDescent="0.25">
      <c r="D10887" s="31">
        <v>-795.88</v>
      </c>
      <c r="E10887" s="28">
        <v>443.68099999999998</v>
      </c>
    </row>
    <row r="10888" spans="4:5" x14ac:dyDescent="0.25">
      <c r="D10888" s="31">
        <v>-795.86400000000003</v>
      </c>
      <c r="E10888" s="28">
        <v>443.60199999999998</v>
      </c>
    </row>
    <row r="10889" spans="4:5" x14ac:dyDescent="0.25">
      <c r="D10889" s="31">
        <v>-795.84799999999996</v>
      </c>
      <c r="E10889" s="28">
        <v>443.52300000000002</v>
      </c>
    </row>
    <row r="10890" spans="4:5" x14ac:dyDescent="0.25">
      <c r="D10890" s="31">
        <v>-795.83199999999999</v>
      </c>
      <c r="E10890" s="28">
        <v>443.44499999999999</v>
      </c>
    </row>
    <row r="10891" spans="4:5" x14ac:dyDescent="0.25">
      <c r="D10891" s="31">
        <v>-795.81600000000003</v>
      </c>
      <c r="E10891" s="28">
        <v>443.36599999999999</v>
      </c>
    </row>
    <row r="10892" spans="4:5" x14ac:dyDescent="0.25">
      <c r="D10892" s="31">
        <v>-795.8</v>
      </c>
      <c r="E10892" s="28">
        <v>443.28699999999998</v>
      </c>
    </row>
    <row r="10893" spans="4:5" x14ac:dyDescent="0.25">
      <c r="D10893" s="31">
        <v>-795.78399999999999</v>
      </c>
      <c r="E10893" s="28">
        <v>443.209</v>
      </c>
    </row>
    <row r="10894" spans="4:5" x14ac:dyDescent="0.25">
      <c r="D10894" s="31">
        <v>-795.76800000000003</v>
      </c>
      <c r="E10894" s="28">
        <v>443.13</v>
      </c>
    </row>
    <row r="10895" spans="4:5" x14ac:dyDescent="0.25">
      <c r="D10895" s="31">
        <v>-795.75199999999995</v>
      </c>
      <c r="E10895" s="28">
        <v>443.05099999999999</v>
      </c>
    </row>
    <row r="10896" spans="4:5" x14ac:dyDescent="0.25">
      <c r="D10896" s="31">
        <v>-795.73599999999999</v>
      </c>
      <c r="E10896" s="28">
        <v>442.97199999999998</v>
      </c>
    </row>
    <row r="10897" spans="4:5" x14ac:dyDescent="0.25">
      <c r="D10897" s="31">
        <v>-795.72</v>
      </c>
      <c r="E10897" s="28">
        <v>442.89299999999997</v>
      </c>
    </row>
    <row r="10898" spans="4:5" x14ac:dyDescent="0.25">
      <c r="D10898" s="31">
        <v>-795.70399999999995</v>
      </c>
      <c r="E10898" s="28">
        <v>442.81400000000002</v>
      </c>
    </row>
    <row r="10899" spans="4:5" x14ac:dyDescent="0.25">
      <c r="D10899" s="31">
        <v>-795.68799999999999</v>
      </c>
      <c r="E10899" s="28">
        <v>442.73500000000001</v>
      </c>
    </row>
    <row r="10900" spans="4:5" x14ac:dyDescent="0.25">
      <c r="D10900" s="31">
        <v>-795.67200000000003</v>
      </c>
      <c r="E10900" s="28">
        <v>442.65699999999998</v>
      </c>
    </row>
    <row r="10901" spans="4:5" x14ac:dyDescent="0.25">
      <c r="D10901" s="31">
        <v>-795.65599999999995</v>
      </c>
      <c r="E10901" s="28">
        <v>442.57799999999997</v>
      </c>
    </row>
    <row r="10902" spans="4:5" x14ac:dyDescent="0.25">
      <c r="D10902" s="31">
        <v>-795.64</v>
      </c>
      <c r="E10902" s="28">
        <v>442.49900000000002</v>
      </c>
    </row>
    <row r="10903" spans="4:5" x14ac:dyDescent="0.25">
      <c r="D10903" s="31">
        <v>-795.62400000000002</v>
      </c>
      <c r="E10903" s="28">
        <v>442.41899999999998</v>
      </c>
    </row>
    <row r="10904" spans="4:5" x14ac:dyDescent="0.25">
      <c r="D10904" s="31">
        <v>-795.60799999999995</v>
      </c>
      <c r="E10904" s="28">
        <v>442.34</v>
      </c>
    </row>
    <row r="10905" spans="4:5" x14ac:dyDescent="0.25">
      <c r="D10905" s="31">
        <v>-795.59199999999998</v>
      </c>
      <c r="E10905" s="28">
        <v>442.26100000000002</v>
      </c>
    </row>
    <row r="10906" spans="4:5" x14ac:dyDescent="0.25">
      <c r="D10906" s="31">
        <v>-795.57600000000002</v>
      </c>
      <c r="E10906" s="28">
        <v>442.18200000000002</v>
      </c>
    </row>
    <row r="10907" spans="4:5" x14ac:dyDescent="0.25">
      <c r="D10907" s="31">
        <v>-795.56</v>
      </c>
      <c r="E10907" s="28">
        <v>442.10300000000001</v>
      </c>
    </row>
    <row r="10908" spans="4:5" x14ac:dyDescent="0.25">
      <c r="D10908" s="31">
        <v>-795.54399999999998</v>
      </c>
      <c r="E10908" s="28">
        <v>442.024</v>
      </c>
    </row>
    <row r="10909" spans="4:5" x14ac:dyDescent="0.25">
      <c r="D10909" s="31">
        <v>-795.52800000000002</v>
      </c>
      <c r="E10909" s="28">
        <v>441.94400000000002</v>
      </c>
    </row>
    <row r="10910" spans="4:5" x14ac:dyDescent="0.25">
      <c r="D10910" s="31">
        <v>-795.51199999999994</v>
      </c>
      <c r="E10910" s="28">
        <v>441.86500000000001</v>
      </c>
    </row>
    <row r="10911" spans="4:5" x14ac:dyDescent="0.25">
      <c r="D10911" s="31">
        <v>-795.49599999999998</v>
      </c>
      <c r="E10911" s="28">
        <v>441.786</v>
      </c>
    </row>
    <row r="10912" spans="4:5" x14ac:dyDescent="0.25">
      <c r="D10912" s="31">
        <v>-795.48</v>
      </c>
      <c r="E10912" s="28">
        <v>441.70699999999999</v>
      </c>
    </row>
    <row r="10913" spans="4:5" x14ac:dyDescent="0.25">
      <c r="D10913" s="31">
        <v>-795.46400000000006</v>
      </c>
      <c r="E10913" s="28">
        <v>441.62700000000001</v>
      </c>
    </row>
    <row r="10914" spans="4:5" x14ac:dyDescent="0.25">
      <c r="D10914" s="31">
        <v>-795.44799999999998</v>
      </c>
      <c r="E10914" s="28">
        <v>441.548</v>
      </c>
    </row>
    <row r="10915" spans="4:5" x14ac:dyDescent="0.25">
      <c r="D10915" s="31">
        <v>-795.43200000000002</v>
      </c>
      <c r="E10915" s="28">
        <v>441.46800000000002</v>
      </c>
    </row>
    <row r="10916" spans="4:5" x14ac:dyDescent="0.25">
      <c r="D10916" s="31">
        <v>-795.41600000000005</v>
      </c>
      <c r="E10916" s="28">
        <v>441.38900000000001</v>
      </c>
    </row>
    <row r="10917" spans="4:5" x14ac:dyDescent="0.25">
      <c r="D10917" s="31">
        <v>-795.4</v>
      </c>
      <c r="E10917" s="28">
        <v>441.30900000000003</v>
      </c>
    </row>
    <row r="10918" spans="4:5" x14ac:dyDescent="0.25">
      <c r="D10918" s="31">
        <v>-795.38400000000001</v>
      </c>
      <c r="E10918" s="28">
        <v>441.23</v>
      </c>
    </row>
    <row r="10919" spans="4:5" x14ac:dyDescent="0.25">
      <c r="D10919" s="31">
        <v>-795.36800000000005</v>
      </c>
      <c r="E10919" s="28">
        <v>441.15</v>
      </c>
    </row>
    <row r="10920" spans="4:5" x14ac:dyDescent="0.25">
      <c r="D10920" s="31">
        <v>-795.35199999999998</v>
      </c>
      <c r="E10920" s="28">
        <v>441.07100000000003</v>
      </c>
    </row>
    <row r="10921" spans="4:5" x14ac:dyDescent="0.25">
      <c r="D10921" s="31">
        <v>-795.33600000000001</v>
      </c>
      <c r="E10921" s="28">
        <v>440.99099999999999</v>
      </c>
    </row>
    <row r="10922" spans="4:5" x14ac:dyDescent="0.25">
      <c r="D10922" s="31">
        <v>-795.32</v>
      </c>
      <c r="E10922" s="28">
        <v>440.911</v>
      </c>
    </row>
    <row r="10923" spans="4:5" x14ac:dyDescent="0.25">
      <c r="D10923" s="31">
        <v>-795.30399999999997</v>
      </c>
      <c r="E10923" s="28">
        <v>440.83199999999999</v>
      </c>
    </row>
    <row r="10924" spans="4:5" x14ac:dyDescent="0.25">
      <c r="D10924" s="31">
        <v>-795.28800000000001</v>
      </c>
      <c r="E10924" s="28">
        <v>440.75200000000001</v>
      </c>
    </row>
    <row r="10925" spans="4:5" x14ac:dyDescent="0.25">
      <c r="D10925" s="31">
        <v>-795.27200000000005</v>
      </c>
      <c r="E10925" s="28">
        <v>440.67200000000003</v>
      </c>
    </row>
    <row r="10926" spans="4:5" x14ac:dyDescent="0.25">
      <c r="D10926" s="31">
        <v>-795.25599999999997</v>
      </c>
      <c r="E10926" s="28">
        <v>440.59300000000002</v>
      </c>
    </row>
    <row r="10927" spans="4:5" x14ac:dyDescent="0.25">
      <c r="D10927" s="31">
        <v>-795.24</v>
      </c>
      <c r="E10927" s="28">
        <v>440.51299999999998</v>
      </c>
    </row>
    <row r="10928" spans="4:5" x14ac:dyDescent="0.25">
      <c r="D10928" s="31">
        <v>-795.22400000000005</v>
      </c>
      <c r="E10928" s="28">
        <v>440.43299999999999</v>
      </c>
    </row>
    <row r="10929" spans="4:5" x14ac:dyDescent="0.25">
      <c r="D10929" s="31">
        <v>-795.20799999999997</v>
      </c>
      <c r="E10929" s="28">
        <v>440.35300000000001</v>
      </c>
    </row>
    <row r="10930" spans="4:5" x14ac:dyDescent="0.25">
      <c r="D10930" s="31">
        <v>-795.19200000000001</v>
      </c>
      <c r="E10930" s="28">
        <v>440.27300000000002</v>
      </c>
    </row>
    <row r="10931" spans="4:5" x14ac:dyDescent="0.25">
      <c r="D10931" s="31">
        <v>-795.17600000000004</v>
      </c>
      <c r="E10931" s="28">
        <v>440.19299999999998</v>
      </c>
    </row>
    <row r="10932" spans="4:5" x14ac:dyDescent="0.25">
      <c r="D10932" s="31">
        <v>-795.16</v>
      </c>
      <c r="E10932" s="28">
        <v>440.113</v>
      </c>
    </row>
    <row r="10933" spans="4:5" x14ac:dyDescent="0.25">
      <c r="D10933" s="31">
        <v>-795.14400000000001</v>
      </c>
      <c r="E10933" s="28">
        <v>440.03300000000002</v>
      </c>
    </row>
    <row r="10934" spans="4:5" x14ac:dyDescent="0.25">
      <c r="D10934" s="31">
        <v>-795.12800000000004</v>
      </c>
      <c r="E10934" s="28">
        <v>439.95299999999997</v>
      </c>
    </row>
    <row r="10935" spans="4:5" x14ac:dyDescent="0.25">
      <c r="D10935" s="31">
        <v>-795.11199999999997</v>
      </c>
      <c r="E10935" s="28">
        <v>439.87299999999999</v>
      </c>
    </row>
    <row r="10936" spans="4:5" x14ac:dyDescent="0.25">
      <c r="D10936" s="31">
        <v>-795.096</v>
      </c>
      <c r="E10936" s="28">
        <v>439.79300000000001</v>
      </c>
    </row>
    <row r="10937" spans="4:5" x14ac:dyDescent="0.25">
      <c r="D10937" s="31">
        <v>-795.08</v>
      </c>
      <c r="E10937" s="28">
        <v>439.71300000000002</v>
      </c>
    </row>
    <row r="10938" spans="4:5" x14ac:dyDescent="0.25">
      <c r="D10938" s="31">
        <v>-795.06399999999996</v>
      </c>
      <c r="E10938" s="28">
        <v>439.63299999999998</v>
      </c>
    </row>
    <row r="10939" spans="4:5" x14ac:dyDescent="0.25">
      <c r="D10939" s="31">
        <v>-795.048</v>
      </c>
      <c r="E10939" s="28">
        <v>439.553</v>
      </c>
    </row>
    <row r="10940" spans="4:5" x14ac:dyDescent="0.25">
      <c r="D10940" s="31">
        <v>-795.03200000000004</v>
      </c>
      <c r="E10940" s="28">
        <v>439.47300000000001</v>
      </c>
    </row>
    <row r="10941" spans="4:5" x14ac:dyDescent="0.25">
      <c r="D10941" s="31">
        <v>-795.01599999999996</v>
      </c>
      <c r="E10941" s="28">
        <v>439.39299999999997</v>
      </c>
    </row>
    <row r="10942" spans="4:5" x14ac:dyDescent="0.25">
      <c r="D10942" s="31">
        <v>-795</v>
      </c>
      <c r="E10942" s="28">
        <v>439.31200000000001</v>
      </c>
    </row>
    <row r="10943" spans="4:5" x14ac:dyDescent="0.25">
      <c r="D10943" s="31">
        <v>-794.98400000000004</v>
      </c>
      <c r="E10943" s="28">
        <v>439.23200000000003</v>
      </c>
    </row>
    <row r="10944" spans="4:5" x14ac:dyDescent="0.25">
      <c r="D10944" s="31">
        <v>-794.96799999999996</v>
      </c>
      <c r="E10944" s="28">
        <v>439.15199999999999</v>
      </c>
    </row>
    <row r="10945" spans="4:5" x14ac:dyDescent="0.25">
      <c r="D10945" s="31">
        <v>-794.952</v>
      </c>
      <c r="E10945" s="28">
        <v>439.07100000000003</v>
      </c>
    </row>
    <row r="10946" spans="4:5" x14ac:dyDescent="0.25">
      <c r="D10946" s="31">
        <v>-794.93600000000004</v>
      </c>
      <c r="E10946" s="28">
        <v>438.99099999999999</v>
      </c>
    </row>
    <row r="10947" spans="4:5" x14ac:dyDescent="0.25">
      <c r="D10947" s="31">
        <v>-794.92</v>
      </c>
      <c r="E10947" s="28">
        <v>438.911</v>
      </c>
    </row>
    <row r="10948" spans="4:5" x14ac:dyDescent="0.25">
      <c r="D10948" s="31">
        <v>-794.904</v>
      </c>
      <c r="E10948" s="28">
        <v>438.83</v>
      </c>
    </row>
    <row r="10949" spans="4:5" x14ac:dyDescent="0.25">
      <c r="D10949" s="31">
        <v>-794.88800000000003</v>
      </c>
      <c r="E10949" s="28">
        <v>438.75</v>
      </c>
    </row>
    <row r="10950" spans="4:5" x14ac:dyDescent="0.25">
      <c r="D10950" s="31">
        <v>-794.87199999999996</v>
      </c>
      <c r="E10950" s="28">
        <v>438.66899999999998</v>
      </c>
    </row>
    <row r="10951" spans="4:5" x14ac:dyDescent="0.25">
      <c r="D10951" s="31">
        <v>-794.85599999999999</v>
      </c>
      <c r="E10951" s="28">
        <v>438.589</v>
      </c>
    </row>
    <row r="10952" spans="4:5" x14ac:dyDescent="0.25">
      <c r="D10952" s="31">
        <v>-794.84</v>
      </c>
      <c r="E10952" s="28">
        <v>438.50799999999998</v>
      </c>
    </row>
    <row r="10953" spans="4:5" x14ac:dyDescent="0.25">
      <c r="D10953" s="31">
        <v>-794.82399999999996</v>
      </c>
      <c r="E10953" s="28">
        <v>438.428</v>
      </c>
    </row>
    <row r="10954" spans="4:5" x14ac:dyDescent="0.25">
      <c r="D10954" s="31">
        <v>-794.80799999999999</v>
      </c>
      <c r="E10954" s="28">
        <v>438.34699999999998</v>
      </c>
    </row>
    <row r="10955" spans="4:5" x14ac:dyDescent="0.25">
      <c r="D10955" s="31">
        <v>-794.79200000000003</v>
      </c>
      <c r="E10955" s="28">
        <v>438.26600000000002</v>
      </c>
    </row>
    <row r="10956" spans="4:5" x14ac:dyDescent="0.25">
      <c r="D10956" s="31">
        <v>-794.77599999999995</v>
      </c>
      <c r="E10956" s="28">
        <v>438.18599999999998</v>
      </c>
    </row>
    <row r="10957" spans="4:5" x14ac:dyDescent="0.25">
      <c r="D10957" s="31">
        <v>-794.76</v>
      </c>
      <c r="E10957" s="28">
        <v>438.10500000000002</v>
      </c>
    </row>
    <row r="10958" spans="4:5" x14ac:dyDescent="0.25">
      <c r="D10958" s="31">
        <v>-794.74400000000003</v>
      </c>
      <c r="E10958" s="28">
        <v>438.024</v>
      </c>
    </row>
    <row r="10959" spans="4:5" x14ac:dyDescent="0.25">
      <c r="D10959" s="31">
        <v>-794.72799999999995</v>
      </c>
      <c r="E10959" s="28">
        <v>437.94299999999998</v>
      </c>
    </row>
    <row r="10960" spans="4:5" x14ac:dyDescent="0.25">
      <c r="D10960" s="31">
        <v>-794.71199999999999</v>
      </c>
      <c r="E10960" s="28">
        <v>437.863</v>
      </c>
    </row>
    <row r="10961" spans="4:5" x14ac:dyDescent="0.25">
      <c r="D10961" s="31">
        <v>-794.69600000000003</v>
      </c>
      <c r="E10961" s="28">
        <v>437.78199999999998</v>
      </c>
    </row>
    <row r="10962" spans="4:5" x14ac:dyDescent="0.25">
      <c r="D10962" s="31">
        <v>-794.68</v>
      </c>
      <c r="E10962" s="28">
        <v>437.70100000000002</v>
      </c>
    </row>
    <row r="10963" spans="4:5" x14ac:dyDescent="0.25">
      <c r="D10963" s="31">
        <v>-794.66399999999999</v>
      </c>
      <c r="E10963" s="28">
        <v>437.62</v>
      </c>
    </row>
    <row r="10964" spans="4:5" x14ac:dyDescent="0.25">
      <c r="D10964" s="31">
        <v>-794.64800000000002</v>
      </c>
      <c r="E10964" s="28">
        <v>437.53899999999999</v>
      </c>
    </row>
    <row r="10965" spans="4:5" x14ac:dyDescent="0.25">
      <c r="D10965" s="31">
        <v>-794.63199999999995</v>
      </c>
      <c r="E10965" s="28">
        <v>437.45800000000003</v>
      </c>
    </row>
    <row r="10966" spans="4:5" x14ac:dyDescent="0.25">
      <c r="D10966" s="31">
        <v>-794.61599999999999</v>
      </c>
      <c r="E10966" s="28">
        <v>437.37700000000001</v>
      </c>
    </row>
    <row r="10967" spans="4:5" x14ac:dyDescent="0.25">
      <c r="D10967" s="31">
        <v>-794.6</v>
      </c>
      <c r="E10967" s="28">
        <v>437.29599999999999</v>
      </c>
    </row>
    <row r="10968" spans="4:5" x14ac:dyDescent="0.25">
      <c r="D10968" s="31">
        <v>-794.58399999999995</v>
      </c>
      <c r="E10968" s="28">
        <v>437.21499999999997</v>
      </c>
    </row>
    <row r="10969" spans="4:5" x14ac:dyDescent="0.25">
      <c r="D10969" s="31">
        <v>-794.56799999999998</v>
      </c>
      <c r="E10969" s="28">
        <v>437.13400000000001</v>
      </c>
    </row>
    <row r="10970" spans="4:5" x14ac:dyDescent="0.25">
      <c r="D10970" s="31">
        <v>-794.55200000000002</v>
      </c>
      <c r="E10970" s="28">
        <v>437.053</v>
      </c>
    </row>
    <row r="10971" spans="4:5" x14ac:dyDescent="0.25">
      <c r="D10971" s="31">
        <v>-794.53599999999994</v>
      </c>
      <c r="E10971" s="28">
        <v>436.97199999999998</v>
      </c>
    </row>
    <row r="10972" spans="4:5" x14ac:dyDescent="0.25">
      <c r="D10972" s="31">
        <v>-794.52099999999996</v>
      </c>
      <c r="E10972" s="28">
        <v>436.89100000000002</v>
      </c>
    </row>
    <row r="10973" spans="4:5" x14ac:dyDescent="0.25">
      <c r="D10973" s="31">
        <v>-794.505</v>
      </c>
      <c r="E10973" s="28">
        <v>436.81</v>
      </c>
    </row>
    <row r="10974" spans="4:5" x14ac:dyDescent="0.25">
      <c r="D10974" s="31">
        <v>-794.48900000000003</v>
      </c>
      <c r="E10974" s="28">
        <v>436.72800000000001</v>
      </c>
    </row>
    <row r="10975" spans="4:5" x14ac:dyDescent="0.25">
      <c r="D10975" s="31">
        <v>-794.47299999999996</v>
      </c>
      <c r="E10975" s="28">
        <v>436.64699999999999</v>
      </c>
    </row>
    <row r="10976" spans="4:5" x14ac:dyDescent="0.25">
      <c r="D10976" s="31">
        <v>-794.45699999999999</v>
      </c>
      <c r="E10976" s="28">
        <v>436.56599999999997</v>
      </c>
    </row>
    <row r="10977" spans="4:5" x14ac:dyDescent="0.25">
      <c r="D10977" s="31">
        <v>-794.44100000000003</v>
      </c>
      <c r="E10977" s="28">
        <v>436.48399999999998</v>
      </c>
    </row>
    <row r="10978" spans="4:5" x14ac:dyDescent="0.25">
      <c r="D10978" s="31">
        <v>-794.42499999999995</v>
      </c>
      <c r="E10978" s="28">
        <v>436.40300000000002</v>
      </c>
    </row>
    <row r="10979" spans="4:5" x14ac:dyDescent="0.25">
      <c r="D10979" s="31">
        <v>-794.40899999999999</v>
      </c>
      <c r="E10979" s="28">
        <v>436.322</v>
      </c>
    </row>
    <row r="10980" spans="4:5" x14ac:dyDescent="0.25">
      <c r="D10980" s="31">
        <v>-794.39300000000003</v>
      </c>
      <c r="E10980" s="28">
        <v>436.24</v>
      </c>
    </row>
    <row r="10981" spans="4:5" x14ac:dyDescent="0.25">
      <c r="D10981" s="31">
        <v>-794.37699999999995</v>
      </c>
      <c r="E10981" s="28">
        <v>436.15899999999999</v>
      </c>
    </row>
    <row r="10982" spans="4:5" x14ac:dyDescent="0.25">
      <c r="D10982" s="31">
        <v>-794.36099999999999</v>
      </c>
      <c r="E10982" s="28">
        <v>436.07799999999997</v>
      </c>
    </row>
    <row r="10983" spans="4:5" x14ac:dyDescent="0.25">
      <c r="D10983" s="31">
        <v>-794.34500000000003</v>
      </c>
      <c r="E10983" s="28">
        <v>435.99599999999998</v>
      </c>
    </row>
    <row r="10984" spans="4:5" x14ac:dyDescent="0.25">
      <c r="D10984" s="31">
        <v>-794.32899999999995</v>
      </c>
      <c r="E10984" s="28">
        <v>435.91500000000002</v>
      </c>
    </row>
    <row r="10985" spans="4:5" x14ac:dyDescent="0.25">
      <c r="D10985" s="31">
        <v>-794.31299999999999</v>
      </c>
      <c r="E10985" s="28">
        <v>435.83300000000003</v>
      </c>
    </row>
    <row r="10986" spans="4:5" x14ac:dyDescent="0.25">
      <c r="D10986" s="31">
        <v>-794.29700000000003</v>
      </c>
      <c r="E10986" s="28">
        <v>435.75099999999998</v>
      </c>
    </row>
    <row r="10987" spans="4:5" x14ac:dyDescent="0.25">
      <c r="D10987" s="31">
        <v>-794.28099999999995</v>
      </c>
      <c r="E10987" s="28">
        <v>435.67</v>
      </c>
    </row>
    <row r="10988" spans="4:5" x14ac:dyDescent="0.25">
      <c r="D10988" s="31">
        <v>-794.26499999999999</v>
      </c>
      <c r="E10988" s="28">
        <v>435.58800000000002</v>
      </c>
    </row>
    <row r="10989" spans="4:5" x14ac:dyDescent="0.25">
      <c r="D10989" s="31">
        <v>-794.24900000000002</v>
      </c>
      <c r="E10989" s="28">
        <v>435.50700000000001</v>
      </c>
    </row>
    <row r="10990" spans="4:5" x14ac:dyDescent="0.25">
      <c r="D10990" s="31">
        <v>-794.23299999999995</v>
      </c>
      <c r="E10990" s="28">
        <v>435.42500000000001</v>
      </c>
    </row>
    <row r="10991" spans="4:5" x14ac:dyDescent="0.25">
      <c r="D10991" s="31">
        <v>-794.21699999999998</v>
      </c>
      <c r="E10991" s="28">
        <v>435.34300000000002</v>
      </c>
    </row>
    <row r="10992" spans="4:5" x14ac:dyDescent="0.25">
      <c r="D10992" s="31">
        <v>-794.20100000000002</v>
      </c>
      <c r="E10992" s="28">
        <v>435.26100000000002</v>
      </c>
    </row>
    <row r="10993" spans="4:5" x14ac:dyDescent="0.25">
      <c r="D10993" s="31">
        <v>-794.18499999999995</v>
      </c>
      <c r="E10993" s="28">
        <v>435.18</v>
      </c>
    </row>
    <row r="10994" spans="4:5" x14ac:dyDescent="0.25">
      <c r="D10994" s="31">
        <v>-794.16899999999998</v>
      </c>
      <c r="E10994" s="28">
        <v>435.09800000000001</v>
      </c>
    </row>
    <row r="10995" spans="4:5" x14ac:dyDescent="0.25">
      <c r="D10995" s="31">
        <v>-794.15300000000002</v>
      </c>
      <c r="E10995" s="28">
        <v>435.01600000000002</v>
      </c>
    </row>
    <row r="10996" spans="4:5" x14ac:dyDescent="0.25">
      <c r="D10996" s="31">
        <v>-794.13699999999994</v>
      </c>
      <c r="E10996" s="28">
        <v>434.93400000000003</v>
      </c>
    </row>
    <row r="10997" spans="4:5" x14ac:dyDescent="0.25">
      <c r="D10997" s="31">
        <v>-794.12099999999998</v>
      </c>
      <c r="E10997" s="28">
        <v>434.85199999999998</v>
      </c>
    </row>
    <row r="10998" spans="4:5" x14ac:dyDescent="0.25">
      <c r="D10998" s="31">
        <v>-794.10500000000002</v>
      </c>
      <c r="E10998" s="28">
        <v>434.77</v>
      </c>
    </row>
    <row r="10999" spans="4:5" x14ac:dyDescent="0.25">
      <c r="D10999" s="31">
        <v>-794.08900000000006</v>
      </c>
      <c r="E10999" s="28">
        <v>434.68799999999999</v>
      </c>
    </row>
    <row r="11000" spans="4:5" x14ac:dyDescent="0.25">
      <c r="D11000" s="31">
        <v>-794.07299999999998</v>
      </c>
      <c r="E11000" s="28">
        <v>434.60599999999999</v>
      </c>
    </row>
    <row r="11001" spans="4:5" x14ac:dyDescent="0.25">
      <c r="D11001" s="31">
        <v>-794.05700000000002</v>
      </c>
      <c r="E11001" s="28">
        <v>434.524</v>
      </c>
    </row>
    <row r="11002" spans="4:5" x14ac:dyDescent="0.25">
      <c r="D11002" s="31">
        <v>-794.04100000000005</v>
      </c>
      <c r="E11002" s="28">
        <v>434.44200000000001</v>
      </c>
    </row>
    <row r="11003" spans="4:5" x14ac:dyDescent="0.25">
      <c r="D11003" s="31">
        <v>-794.02499999999998</v>
      </c>
      <c r="E11003" s="28">
        <v>434.36</v>
      </c>
    </row>
    <row r="11004" spans="4:5" x14ac:dyDescent="0.25">
      <c r="D11004" s="31">
        <v>-794.00900000000001</v>
      </c>
      <c r="E11004" s="28">
        <v>434.27800000000002</v>
      </c>
    </row>
    <row r="11005" spans="4:5" x14ac:dyDescent="0.25">
      <c r="D11005" s="31">
        <v>-793.99300000000005</v>
      </c>
      <c r="E11005" s="28">
        <v>434.19600000000003</v>
      </c>
    </row>
    <row r="11006" spans="4:5" x14ac:dyDescent="0.25">
      <c r="D11006" s="31">
        <v>-793.97699999999998</v>
      </c>
      <c r="E11006" s="28">
        <v>434.11399999999998</v>
      </c>
    </row>
    <row r="11007" spans="4:5" x14ac:dyDescent="0.25">
      <c r="D11007" s="31">
        <v>-793.96100000000001</v>
      </c>
      <c r="E11007" s="28">
        <v>434.03100000000001</v>
      </c>
    </row>
    <row r="11008" spans="4:5" x14ac:dyDescent="0.25">
      <c r="D11008" s="31">
        <v>-793.94500000000005</v>
      </c>
      <c r="E11008" s="28">
        <v>433.94900000000001</v>
      </c>
    </row>
    <row r="11009" spans="4:5" x14ac:dyDescent="0.25">
      <c r="D11009" s="31">
        <v>-793.92899999999997</v>
      </c>
      <c r="E11009" s="28">
        <v>433.86700000000002</v>
      </c>
    </row>
    <row r="11010" spans="4:5" x14ac:dyDescent="0.25">
      <c r="D11010" s="31">
        <v>-793.91300000000001</v>
      </c>
      <c r="E11010" s="28">
        <v>433.78500000000003</v>
      </c>
    </row>
    <row r="11011" spans="4:5" x14ac:dyDescent="0.25">
      <c r="D11011" s="31">
        <v>-793.89700000000005</v>
      </c>
      <c r="E11011" s="28">
        <v>433.702</v>
      </c>
    </row>
    <row r="11012" spans="4:5" x14ac:dyDescent="0.25">
      <c r="D11012" s="31">
        <v>-793.88099999999997</v>
      </c>
      <c r="E11012" s="28">
        <v>433.62</v>
      </c>
    </row>
    <row r="11013" spans="4:5" x14ac:dyDescent="0.25">
      <c r="D11013" s="31">
        <v>-793.86500000000001</v>
      </c>
      <c r="E11013" s="28">
        <v>433.53800000000001</v>
      </c>
    </row>
    <row r="11014" spans="4:5" x14ac:dyDescent="0.25">
      <c r="D11014" s="31">
        <v>-793.84900000000005</v>
      </c>
      <c r="E11014" s="28">
        <v>433.45499999999998</v>
      </c>
    </row>
    <row r="11015" spans="4:5" x14ac:dyDescent="0.25">
      <c r="D11015" s="31">
        <v>-793.83299999999997</v>
      </c>
      <c r="E11015" s="28">
        <v>433.37299999999999</v>
      </c>
    </row>
    <row r="11016" spans="4:5" x14ac:dyDescent="0.25">
      <c r="D11016" s="31">
        <v>-793.81700000000001</v>
      </c>
      <c r="E11016" s="28">
        <v>433.29</v>
      </c>
    </row>
    <row r="11017" spans="4:5" x14ac:dyDescent="0.25">
      <c r="D11017" s="31">
        <v>-793.80100000000004</v>
      </c>
      <c r="E11017" s="28">
        <v>433.20800000000003</v>
      </c>
    </row>
    <row r="11018" spans="4:5" x14ac:dyDescent="0.25">
      <c r="D11018" s="31">
        <v>-793.78499999999997</v>
      </c>
      <c r="E11018" s="28">
        <v>433.125</v>
      </c>
    </row>
    <row r="11019" spans="4:5" x14ac:dyDescent="0.25">
      <c r="D11019" s="31">
        <v>-793.76900000000001</v>
      </c>
      <c r="E11019" s="28">
        <v>433.04300000000001</v>
      </c>
    </row>
    <row r="11020" spans="4:5" x14ac:dyDescent="0.25">
      <c r="D11020" s="31">
        <v>-793.75300000000004</v>
      </c>
      <c r="E11020" s="28">
        <v>432.96</v>
      </c>
    </row>
    <row r="11021" spans="4:5" x14ac:dyDescent="0.25">
      <c r="D11021" s="31">
        <v>-793.73699999999997</v>
      </c>
      <c r="E11021" s="28">
        <v>432.87700000000001</v>
      </c>
    </row>
    <row r="11022" spans="4:5" x14ac:dyDescent="0.25">
      <c r="D11022" s="31">
        <v>-793.721</v>
      </c>
      <c r="E11022" s="28">
        <v>432.79500000000002</v>
      </c>
    </row>
    <row r="11023" spans="4:5" x14ac:dyDescent="0.25">
      <c r="D11023" s="31">
        <v>-793.70500000000004</v>
      </c>
      <c r="E11023" s="28">
        <v>432.71199999999999</v>
      </c>
    </row>
    <row r="11024" spans="4:5" x14ac:dyDescent="0.25">
      <c r="D11024" s="31">
        <v>-793.68899999999996</v>
      </c>
      <c r="E11024" s="28">
        <v>432.62900000000002</v>
      </c>
    </row>
    <row r="11025" spans="4:5" x14ac:dyDescent="0.25">
      <c r="D11025" s="31">
        <v>-793.673</v>
      </c>
      <c r="E11025" s="28">
        <v>432.54700000000003</v>
      </c>
    </row>
    <row r="11026" spans="4:5" x14ac:dyDescent="0.25">
      <c r="D11026" s="31">
        <v>-793.65700000000004</v>
      </c>
      <c r="E11026" s="28">
        <v>432.464</v>
      </c>
    </row>
    <row r="11027" spans="4:5" x14ac:dyDescent="0.25">
      <c r="D11027" s="31">
        <v>-793.64099999999996</v>
      </c>
      <c r="E11027" s="28">
        <v>432.38099999999997</v>
      </c>
    </row>
    <row r="11028" spans="4:5" x14ac:dyDescent="0.25">
      <c r="D11028" s="31">
        <v>-793.625</v>
      </c>
      <c r="E11028" s="28">
        <v>432.298</v>
      </c>
    </row>
    <row r="11029" spans="4:5" x14ac:dyDescent="0.25">
      <c r="D11029" s="31">
        <v>-793.60900000000004</v>
      </c>
      <c r="E11029" s="28">
        <v>432.21499999999997</v>
      </c>
    </row>
    <row r="11030" spans="4:5" x14ac:dyDescent="0.25">
      <c r="D11030" s="31">
        <v>-793.59299999999996</v>
      </c>
      <c r="E11030" s="28">
        <v>432.13299999999998</v>
      </c>
    </row>
    <row r="11031" spans="4:5" x14ac:dyDescent="0.25">
      <c r="D11031" s="31">
        <v>-793.577</v>
      </c>
      <c r="E11031" s="28">
        <v>432.05</v>
      </c>
    </row>
    <row r="11032" spans="4:5" x14ac:dyDescent="0.25">
      <c r="D11032" s="31">
        <v>-793.56100000000004</v>
      </c>
      <c r="E11032" s="28">
        <v>431.96699999999998</v>
      </c>
    </row>
    <row r="11033" spans="4:5" x14ac:dyDescent="0.25">
      <c r="D11033" s="31">
        <v>-793.54499999999996</v>
      </c>
      <c r="E11033" s="28">
        <v>431.88400000000001</v>
      </c>
    </row>
    <row r="11034" spans="4:5" x14ac:dyDescent="0.25">
      <c r="D11034" s="31">
        <v>-793.529</v>
      </c>
      <c r="E11034" s="28">
        <v>431.80099999999999</v>
      </c>
    </row>
    <row r="11035" spans="4:5" x14ac:dyDescent="0.25">
      <c r="D11035" s="31">
        <v>-793.51300000000003</v>
      </c>
      <c r="E11035" s="28">
        <v>431.71800000000002</v>
      </c>
    </row>
    <row r="11036" spans="4:5" x14ac:dyDescent="0.25">
      <c r="D11036" s="31">
        <v>-793.49699999999996</v>
      </c>
      <c r="E11036" s="28">
        <v>431.63499999999999</v>
      </c>
    </row>
    <row r="11037" spans="4:5" x14ac:dyDescent="0.25">
      <c r="D11037" s="31">
        <v>-793.48099999999999</v>
      </c>
      <c r="E11037" s="28">
        <v>431.55200000000002</v>
      </c>
    </row>
    <row r="11038" spans="4:5" x14ac:dyDescent="0.25">
      <c r="D11038" s="31">
        <v>-793.46500000000003</v>
      </c>
      <c r="E11038" s="28">
        <v>431.46800000000002</v>
      </c>
    </row>
    <row r="11039" spans="4:5" x14ac:dyDescent="0.25">
      <c r="D11039" s="31">
        <v>-793.44899999999996</v>
      </c>
      <c r="E11039" s="28">
        <v>431.38499999999999</v>
      </c>
    </row>
    <row r="11040" spans="4:5" x14ac:dyDescent="0.25">
      <c r="D11040" s="31">
        <v>-793.43299999999999</v>
      </c>
      <c r="E11040" s="28">
        <v>431.30200000000002</v>
      </c>
    </row>
    <row r="11041" spans="4:5" x14ac:dyDescent="0.25">
      <c r="D11041" s="31">
        <v>-793.41700000000003</v>
      </c>
      <c r="E11041" s="28">
        <v>431.21899999999999</v>
      </c>
    </row>
    <row r="11042" spans="4:5" x14ac:dyDescent="0.25">
      <c r="D11042" s="31">
        <v>-793.40099999999995</v>
      </c>
      <c r="E11042" s="28">
        <v>431.13600000000002</v>
      </c>
    </row>
    <row r="11043" spans="4:5" x14ac:dyDescent="0.25">
      <c r="D11043" s="31">
        <v>-793.38499999999999</v>
      </c>
      <c r="E11043" s="28">
        <v>431.05200000000002</v>
      </c>
    </row>
    <row r="11044" spans="4:5" x14ac:dyDescent="0.25">
      <c r="D11044" s="31">
        <v>-793.36900000000003</v>
      </c>
      <c r="E11044" s="28">
        <v>430.96899999999999</v>
      </c>
    </row>
    <row r="11045" spans="4:5" x14ac:dyDescent="0.25">
      <c r="D11045" s="31">
        <v>-793.35299999999995</v>
      </c>
      <c r="E11045" s="28">
        <v>430.88600000000002</v>
      </c>
    </row>
    <row r="11046" spans="4:5" x14ac:dyDescent="0.25">
      <c r="D11046" s="31">
        <v>-793.33699999999999</v>
      </c>
      <c r="E11046" s="28">
        <v>430.80200000000002</v>
      </c>
    </row>
    <row r="11047" spans="4:5" x14ac:dyDescent="0.25">
      <c r="D11047" s="31">
        <v>-793.32100000000003</v>
      </c>
      <c r="E11047" s="28">
        <v>430.71899999999999</v>
      </c>
    </row>
    <row r="11048" spans="4:5" x14ac:dyDescent="0.25">
      <c r="D11048" s="31">
        <v>-793.30499999999995</v>
      </c>
      <c r="E11048" s="28">
        <v>430.63600000000002</v>
      </c>
    </row>
    <row r="11049" spans="4:5" x14ac:dyDescent="0.25">
      <c r="D11049" s="31">
        <v>-793.28899999999999</v>
      </c>
      <c r="E11049" s="28">
        <v>430.55200000000002</v>
      </c>
    </row>
    <row r="11050" spans="4:5" x14ac:dyDescent="0.25">
      <c r="D11050" s="31">
        <v>-793.27300000000002</v>
      </c>
      <c r="E11050" s="28">
        <v>430.46899999999999</v>
      </c>
    </row>
    <row r="11051" spans="4:5" x14ac:dyDescent="0.25">
      <c r="D11051" s="31">
        <v>-793.25699999999995</v>
      </c>
      <c r="E11051" s="28">
        <v>430.38499999999999</v>
      </c>
    </row>
    <row r="11052" spans="4:5" x14ac:dyDescent="0.25">
      <c r="D11052" s="31">
        <v>-793.24099999999999</v>
      </c>
      <c r="E11052" s="28">
        <v>430.30200000000002</v>
      </c>
    </row>
    <row r="11053" spans="4:5" x14ac:dyDescent="0.25">
      <c r="D11053" s="31">
        <v>-793.22500000000002</v>
      </c>
      <c r="E11053" s="28">
        <v>430.21800000000002</v>
      </c>
    </row>
    <row r="11054" spans="4:5" x14ac:dyDescent="0.25">
      <c r="D11054" s="31">
        <v>-793.20899999999995</v>
      </c>
      <c r="E11054" s="28">
        <v>430.13499999999999</v>
      </c>
    </row>
    <row r="11055" spans="4:5" x14ac:dyDescent="0.25">
      <c r="D11055" s="31">
        <v>-793.19299999999998</v>
      </c>
      <c r="E11055" s="28">
        <v>430.05099999999999</v>
      </c>
    </row>
    <row r="11056" spans="4:5" x14ac:dyDescent="0.25">
      <c r="D11056" s="31">
        <v>-793.17700000000002</v>
      </c>
      <c r="E11056" s="28">
        <v>429.96699999999998</v>
      </c>
    </row>
    <row r="11057" spans="4:5" x14ac:dyDescent="0.25">
      <c r="D11057" s="31">
        <v>-793.16099999999994</v>
      </c>
      <c r="E11057" s="28">
        <v>429.88400000000001</v>
      </c>
    </row>
    <row r="11058" spans="4:5" x14ac:dyDescent="0.25">
      <c r="D11058" s="31">
        <v>-793.14499999999998</v>
      </c>
      <c r="E11058" s="28">
        <v>429.8</v>
      </c>
    </row>
    <row r="11059" spans="4:5" x14ac:dyDescent="0.25">
      <c r="D11059" s="31">
        <v>-793.12900000000002</v>
      </c>
      <c r="E11059" s="28">
        <v>429.71600000000001</v>
      </c>
    </row>
    <row r="11060" spans="4:5" x14ac:dyDescent="0.25">
      <c r="D11060" s="31">
        <v>-793.11300000000006</v>
      </c>
      <c r="E11060" s="28">
        <v>429.63200000000001</v>
      </c>
    </row>
    <row r="11061" spans="4:5" x14ac:dyDescent="0.25">
      <c r="D11061" s="31">
        <v>-793.09699999999998</v>
      </c>
      <c r="E11061" s="28">
        <v>429.54899999999998</v>
      </c>
    </row>
    <row r="11062" spans="4:5" x14ac:dyDescent="0.25">
      <c r="D11062" s="31">
        <v>-793.08100000000002</v>
      </c>
      <c r="E11062" s="28">
        <v>429.46499999999997</v>
      </c>
    </row>
    <row r="11063" spans="4:5" x14ac:dyDescent="0.25">
      <c r="D11063" s="31">
        <v>-793.06500000000005</v>
      </c>
      <c r="E11063" s="28">
        <v>429.38099999999997</v>
      </c>
    </row>
    <row r="11064" spans="4:5" x14ac:dyDescent="0.25">
      <c r="D11064" s="31">
        <v>-793.04899999999998</v>
      </c>
      <c r="E11064" s="28">
        <v>429.29700000000003</v>
      </c>
    </row>
    <row r="11065" spans="4:5" x14ac:dyDescent="0.25">
      <c r="D11065" s="31">
        <v>-793.03300000000002</v>
      </c>
      <c r="E11065" s="28">
        <v>429.21300000000002</v>
      </c>
    </row>
    <row r="11066" spans="4:5" x14ac:dyDescent="0.25">
      <c r="D11066" s="31">
        <v>-793.01700000000005</v>
      </c>
      <c r="E11066" s="28">
        <v>429.12900000000002</v>
      </c>
    </row>
    <row r="11067" spans="4:5" x14ac:dyDescent="0.25">
      <c r="D11067" s="31">
        <v>-793.00099999999998</v>
      </c>
      <c r="E11067" s="28">
        <v>429.04500000000002</v>
      </c>
    </row>
    <row r="11068" spans="4:5" x14ac:dyDescent="0.25">
      <c r="D11068" s="31">
        <v>-792.98500000000001</v>
      </c>
      <c r="E11068" s="28">
        <v>428.96100000000001</v>
      </c>
    </row>
    <row r="11069" spans="4:5" x14ac:dyDescent="0.25">
      <c r="D11069" s="31">
        <v>-792.96900000000005</v>
      </c>
      <c r="E11069" s="28">
        <v>428.87700000000001</v>
      </c>
    </row>
    <row r="11070" spans="4:5" x14ac:dyDescent="0.25">
      <c r="D11070" s="31">
        <v>-792.95299999999997</v>
      </c>
      <c r="E11070" s="28">
        <v>428.79300000000001</v>
      </c>
    </row>
    <row r="11071" spans="4:5" x14ac:dyDescent="0.25">
      <c r="D11071" s="31">
        <v>-792.93700000000001</v>
      </c>
      <c r="E11071" s="28">
        <v>428.709</v>
      </c>
    </row>
    <row r="11072" spans="4:5" x14ac:dyDescent="0.25">
      <c r="D11072" s="31">
        <v>-792.92100000000005</v>
      </c>
      <c r="E11072" s="28">
        <v>428.625</v>
      </c>
    </row>
    <row r="11073" spans="4:5" x14ac:dyDescent="0.25">
      <c r="D11073" s="31">
        <v>-792.90499999999997</v>
      </c>
      <c r="E11073" s="28">
        <v>428.541</v>
      </c>
    </row>
    <row r="11074" spans="4:5" x14ac:dyDescent="0.25">
      <c r="D11074" s="31">
        <v>-792.88900000000001</v>
      </c>
      <c r="E11074" s="28">
        <v>428.45699999999999</v>
      </c>
    </row>
    <row r="11075" spans="4:5" x14ac:dyDescent="0.25">
      <c r="D11075" s="31">
        <v>-792.87300000000005</v>
      </c>
      <c r="E11075" s="28">
        <v>428.37200000000001</v>
      </c>
    </row>
    <row r="11076" spans="4:5" x14ac:dyDescent="0.25">
      <c r="D11076" s="31">
        <v>-792.85699999999997</v>
      </c>
      <c r="E11076" s="28">
        <v>428.28800000000001</v>
      </c>
    </row>
    <row r="11077" spans="4:5" x14ac:dyDescent="0.25">
      <c r="D11077" s="31">
        <v>-792.84100000000001</v>
      </c>
      <c r="E11077" s="28">
        <v>428.20400000000001</v>
      </c>
    </row>
    <row r="11078" spans="4:5" x14ac:dyDescent="0.25">
      <c r="D11078" s="31">
        <v>-792.82500000000005</v>
      </c>
      <c r="E11078" s="28">
        <v>428.12</v>
      </c>
    </row>
    <row r="11079" spans="4:5" x14ac:dyDescent="0.25">
      <c r="D11079" s="31">
        <v>-792.80899999999997</v>
      </c>
      <c r="E11079" s="28">
        <v>428.03500000000003</v>
      </c>
    </row>
    <row r="11080" spans="4:5" x14ac:dyDescent="0.25">
      <c r="D11080" s="31">
        <v>-792.79300000000001</v>
      </c>
      <c r="E11080" s="28">
        <v>427.95100000000002</v>
      </c>
    </row>
    <row r="11081" spans="4:5" x14ac:dyDescent="0.25">
      <c r="D11081" s="31">
        <v>-792.77700000000004</v>
      </c>
      <c r="E11081" s="28">
        <v>427.86700000000002</v>
      </c>
    </row>
    <row r="11082" spans="4:5" x14ac:dyDescent="0.25">
      <c r="D11082" s="31">
        <v>-792.76099999999997</v>
      </c>
      <c r="E11082" s="28">
        <v>427.78199999999998</v>
      </c>
    </row>
    <row r="11083" spans="4:5" x14ac:dyDescent="0.25">
      <c r="D11083" s="31">
        <v>-792.745</v>
      </c>
      <c r="E11083" s="28">
        <v>427.69799999999998</v>
      </c>
    </row>
    <row r="11084" spans="4:5" x14ac:dyDescent="0.25">
      <c r="D11084" s="31">
        <v>-792.72900000000004</v>
      </c>
      <c r="E11084" s="28">
        <v>427.613</v>
      </c>
    </row>
    <row r="11085" spans="4:5" x14ac:dyDescent="0.25">
      <c r="D11085" s="31">
        <v>-792.71400000000006</v>
      </c>
      <c r="E11085" s="28">
        <v>427.529</v>
      </c>
    </row>
    <row r="11086" spans="4:5" x14ac:dyDescent="0.25">
      <c r="D11086" s="31">
        <v>-792.69799999999998</v>
      </c>
      <c r="E11086" s="28">
        <v>427.44400000000002</v>
      </c>
    </row>
    <row r="11087" spans="4:5" x14ac:dyDescent="0.25">
      <c r="D11087" s="31">
        <v>-792.68200000000002</v>
      </c>
      <c r="E11087" s="28">
        <v>427.36</v>
      </c>
    </row>
    <row r="11088" spans="4:5" x14ac:dyDescent="0.25">
      <c r="D11088" s="31">
        <v>-792.66600000000005</v>
      </c>
      <c r="E11088" s="28">
        <v>427.27499999999998</v>
      </c>
    </row>
    <row r="11089" spans="4:5" x14ac:dyDescent="0.25">
      <c r="D11089" s="31">
        <v>-792.65</v>
      </c>
      <c r="E11089" s="28">
        <v>427.19</v>
      </c>
    </row>
    <row r="11090" spans="4:5" x14ac:dyDescent="0.25">
      <c r="D11090" s="31">
        <v>-792.63400000000001</v>
      </c>
      <c r="E11090" s="28">
        <v>427.10599999999999</v>
      </c>
    </row>
    <row r="11091" spans="4:5" x14ac:dyDescent="0.25">
      <c r="D11091" s="31">
        <v>-792.61800000000005</v>
      </c>
      <c r="E11091" s="28">
        <v>427.02100000000002</v>
      </c>
    </row>
    <row r="11092" spans="4:5" x14ac:dyDescent="0.25">
      <c r="D11092" s="31">
        <v>-792.60199999999998</v>
      </c>
      <c r="E11092" s="28">
        <v>426.93599999999998</v>
      </c>
    </row>
    <row r="11093" spans="4:5" x14ac:dyDescent="0.25">
      <c r="D11093" s="31">
        <v>-792.58600000000001</v>
      </c>
      <c r="E11093" s="28">
        <v>426.85199999999998</v>
      </c>
    </row>
    <row r="11094" spans="4:5" x14ac:dyDescent="0.25">
      <c r="D11094" s="31">
        <v>-792.57</v>
      </c>
      <c r="E11094" s="28">
        <v>426.767</v>
      </c>
    </row>
    <row r="11095" spans="4:5" x14ac:dyDescent="0.25">
      <c r="D11095" s="31">
        <v>-792.55399999999997</v>
      </c>
      <c r="E11095" s="28">
        <v>426.68200000000002</v>
      </c>
    </row>
    <row r="11096" spans="4:5" x14ac:dyDescent="0.25">
      <c r="D11096" s="31">
        <v>-792.53800000000001</v>
      </c>
      <c r="E11096" s="28">
        <v>426.59699999999998</v>
      </c>
    </row>
    <row r="11097" spans="4:5" x14ac:dyDescent="0.25">
      <c r="D11097" s="31">
        <v>-792.52200000000005</v>
      </c>
      <c r="E11097" s="28">
        <v>426.51299999999998</v>
      </c>
    </row>
    <row r="11098" spans="4:5" x14ac:dyDescent="0.25">
      <c r="D11098" s="31">
        <v>-792.50599999999997</v>
      </c>
      <c r="E11098" s="28">
        <v>426.428</v>
      </c>
    </row>
    <row r="11099" spans="4:5" x14ac:dyDescent="0.25">
      <c r="D11099" s="31">
        <v>-792.49</v>
      </c>
      <c r="E11099" s="28">
        <v>426.34300000000002</v>
      </c>
    </row>
    <row r="11100" spans="4:5" x14ac:dyDescent="0.25">
      <c r="D11100" s="31">
        <v>-792.47400000000005</v>
      </c>
      <c r="E11100" s="28">
        <v>426.25799999999998</v>
      </c>
    </row>
    <row r="11101" spans="4:5" x14ac:dyDescent="0.25">
      <c r="D11101" s="31">
        <v>-792.45799999999997</v>
      </c>
      <c r="E11101" s="28">
        <v>426.173</v>
      </c>
    </row>
    <row r="11102" spans="4:5" x14ac:dyDescent="0.25">
      <c r="D11102" s="31">
        <v>-792.44200000000001</v>
      </c>
      <c r="E11102" s="28">
        <v>426.08800000000002</v>
      </c>
    </row>
    <row r="11103" spans="4:5" x14ac:dyDescent="0.25">
      <c r="D11103" s="31">
        <v>-792.42600000000004</v>
      </c>
      <c r="E11103" s="28">
        <v>426.00299999999999</v>
      </c>
    </row>
    <row r="11104" spans="4:5" x14ac:dyDescent="0.25">
      <c r="D11104" s="31">
        <v>-792.41</v>
      </c>
      <c r="E11104" s="28">
        <v>425.91800000000001</v>
      </c>
    </row>
    <row r="11105" spans="4:5" x14ac:dyDescent="0.25">
      <c r="D11105" s="31">
        <v>-792.39400000000001</v>
      </c>
      <c r="E11105" s="28">
        <v>425.83300000000003</v>
      </c>
    </row>
    <row r="11106" spans="4:5" x14ac:dyDescent="0.25">
      <c r="D11106" s="31">
        <v>-792.37800000000004</v>
      </c>
      <c r="E11106" s="28">
        <v>425.74799999999999</v>
      </c>
    </row>
    <row r="11107" spans="4:5" x14ac:dyDescent="0.25">
      <c r="D11107" s="31">
        <v>-792.36199999999997</v>
      </c>
      <c r="E11107" s="28">
        <v>425.66300000000001</v>
      </c>
    </row>
    <row r="11108" spans="4:5" x14ac:dyDescent="0.25">
      <c r="D11108" s="31">
        <v>-792.346</v>
      </c>
      <c r="E11108" s="28">
        <v>425.577</v>
      </c>
    </row>
    <row r="11109" spans="4:5" x14ac:dyDescent="0.25">
      <c r="D11109" s="31">
        <v>-792.33</v>
      </c>
      <c r="E11109" s="28">
        <v>425.49200000000002</v>
      </c>
    </row>
    <row r="11110" spans="4:5" x14ac:dyDescent="0.25">
      <c r="D11110" s="31">
        <v>-792.31399999999996</v>
      </c>
      <c r="E11110" s="28">
        <v>425.40699999999998</v>
      </c>
    </row>
    <row r="11111" spans="4:5" x14ac:dyDescent="0.25">
      <c r="D11111" s="31">
        <v>-792.298</v>
      </c>
      <c r="E11111" s="28">
        <v>425.322</v>
      </c>
    </row>
    <row r="11112" spans="4:5" x14ac:dyDescent="0.25">
      <c r="D11112" s="31">
        <v>-792.28200000000004</v>
      </c>
      <c r="E11112" s="28">
        <v>425.23599999999999</v>
      </c>
    </row>
    <row r="11113" spans="4:5" x14ac:dyDescent="0.25">
      <c r="D11113" s="31">
        <v>-792.26599999999996</v>
      </c>
      <c r="E11113" s="28">
        <v>425.15100000000001</v>
      </c>
    </row>
    <row r="11114" spans="4:5" x14ac:dyDescent="0.25">
      <c r="D11114" s="31">
        <v>-792.25</v>
      </c>
      <c r="E11114" s="28">
        <v>425.06599999999997</v>
      </c>
    </row>
    <row r="11115" spans="4:5" x14ac:dyDescent="0.25">
      <c r="D11115" s="31">
        <v>-792.23400000000004</v>
      </c>
      <c r="E11115" s="28">
        <v>424.98</v>
      </c>
    </row>
    <row r="11116" spans="4:5" x14ac:dyDescent="0.25">
      <c r="D11116" s="31">
        <v>-792.21799999999996</v>
      </c>
      <c r="E11116" s="28">
        <v>424.89499999999998</v>
      </c>
    </row>
    <row r="11117" spans="4:5" x14ac:dyDescent="0.25">
      <c r="D11117" s="31">
        <v>-792.202</v>
      </c>
      <c r="E11117" s="28">
        <v>424.81</v>
      </c>
    </row>
    <row r="11118" spans="4:5" x14ac:dyDescent="0.25">
      <c r="D11118" s="31">
        <v>-792.18600000000004</v>
      </c>
      <c r="E11118" s="28">
        <v>424.72399999999999</v>
      </c>
    </row>
    <row r="11119" spans="4:5" x14ac:dyDescent="0.25">
      <c r="D11119" s="31">
        <v>-792.17</v>
      </c>
      <c r="E11119" s="28">
        <v>424.63900000000001</v>
      </c>
    </row>
    <row r="11120" spans="4:5" x14ac:dyDescent="0.25">
      <c r="D11120" s="31">
        <v>-792.154</v>
      </c>
      <c r="E11120" s="28">
        <v>424.553</v>
      </c>
    </row>
    <row r="11121" spans="4:5" x14ac:dyDescent="0.25">
      <c r="D11121" s="31">
        <v>-792.13800000000003</v>
      </c>
      <c r="E11121" s="28">
        <v>424.46800000000002</v>
      </c>
    </row>
    <row r="11122" spans="4:5" x14ac:dyDescent="0.25">
      <c r="D11122" s="31">
        <v>-792.12199999999996</v>
      </c>
      <c r="E11122" s="28">
        <v>424.38200000000001</v>
      </c>
    </row>
    <row r="11123" spans="4:5" x14ac:dyDescent="0.25">
      <c r="D11123" s="31">
        <v>-792.10599999999999</v>
      </c>
      <c r="E11123" s="28">
        <v>424.29700000000003</v>
      </c>
    </row>
    <row r="11124" spans="4:5" x14ac:dyDescent="0.25">
      <c r="D11124" s="31">
        <v>-792.09</v>
      </c>
      <c r="E11124" s="28">
        <v>424.21100000000001</v>
      </c>
    </row>
    <row r="11125" spans="4:5" x14ac:dyDescent="0.25">
      <c r="D11125" s="31">
        <v>-792.07399999999996</v>
      </c>
      <c r="E11125" s="28">
        <v>424.125</v>
      </c>
    </row>
    <row r="11126" spans="4:5" x14ac:dyDescent="0.25">
      <c r="D11126" s="31">
        <v>-792.05799999999999</v>
      </c>
      <c r="E11126" s="28">
        <v>424.04</v>
      </c>
    </row>
    <row r="11127" spans="4:5" x14ac:dyDescent="0.25">
      <c r="D11127" s="31">
        <v>-792.04200000000003</v>
      </c>
      <c r="E11127" s="28">
        <v>423.95400000000001</v>
      </c>
    </row>
    <row r="11128" spans="4:5" x14ac:dyDescent="0.25">
      <c r="D11128" s="31">
        <v>-792.02599999999995</v>
      </c>
      <c r="E11128" s="28">
        <v>423.86799999999999</v>
      </c>
    </row>
    <row r="11129" spans="4:5" x14ac:dyDescent="0.25">
      <c r="D11129" s="31">
        <v>-792.01</v>
      </c>
      <c r="E11129" s="28">
        <v>423.78199999999998</v>
      </c>
    </row>
    <row r="11130" spans="4:5" x14ac:dyDescent="0.25">
      <c r="D11130" s="31">
        <v>-791.99400000000003</v>
      </c>
      <c r="E11130" s="28">
        <v>423.697</v>
      </c>
    </row>
    <row r="11131" spans="4:5" x14ac:dyDescent="0.25">
      <c r="D11131" s="31">
        <v>-791.97799999999995</v>
      </c>
      <c r="E11131" s="28">
        <v>423.61099999999999</v>
      </c>
    </row>
    <row r="11132" spans="4:5" x14ac:dyDescent="0.25">
      <c r="D11132" s="31">
        <v>-791.96199999999999</v>
      </c>
      <c r="E11132" s="28">
        <v>423.52499999999998</v>
      </c>
    </row>
    <row r="11133" spans="4:5" x14ac:dyDescent="0.25">
      <c r="D11133" s="31">
        <v>-791.94600000000003</v>
      </c>
      <c r="E11133" s="28">
        <v>423.43900000000002</v>
      </c>
    </row>
    <row r="11134" spans="4:5" x14ac:dyDescent="0.25">
      <c r="D11134" s="31">
        <v>-791.93</v>
      </c>
      <c r="E11134" s="28">
        <v>423.35300000000001</v>
      </c>
    </row>
    <row r="11135" spans="4:5" x14ac:dyDescent="0.25">
      <c r="D11135" s="31">
        <v>-791.91399999999999</v>
      </c>
      <c r="E11135" s="28">
        <v>423.267</v>
      </c>
    </row>
    <row r="11136" spans="4:5" x14ac:dyDescent="0.25">
      <c r="D11136" s="31">
        <v>-791.89800000000002</v>
      </c>
      <c r="E11136" s="28">
        <v>423.18099999999998</v>
      </c>
    </row>
    <row r="11137" spans="4:5" x14ac:dyDescent="0.25">
      <c r="D11137" s="31">
        <v>-791.88199999999995</v>
      </c>
      <c r="E11137" s="28">
        <v>423.09500000000003</v>
      </c>
    </row>
    <row r="11138" spans="4:5" x14ac:dyDescent="0.25">
      <c r="D11138" s="31">
        <v>-791.86599999999999</v>
      </c>
      <c r="E11138" s="28">
        <v>423.00900000000001</v>
      </c>
    </row>
    <row r="11139" spans="4:5" x14ac:dyDescent="0.25">
      <c r="D11139" s="31">
        <v>-791.85</v>
      </c>
      <c r="E11139" s="28">
        <v>422.923</v>
      </c>
    </row>
    <row r="11140" spans="4:5" x14ac:dyDescent="0.25">
      <c r="D11140" s="31">
        <v>-791.83399999999995</v>
      </c>
      <c r="E11140" s="28">
        <v>422.83699999999999</v>
      </c>
    </row>
    <row r="11141" spans="4:5" x14ac:dyDescent="0.25">
      <c r="D11141" s="31">
        <v>-791.81799999999998</v>
      </c>
      <c r="E11141" s="28">
        <v>422.75099999999998</v>
      </c>
    </row>
    <row r="11142" spans="4:5" x14ac:dyDescent="0.25">
      <c r="D11142" s="31">
        <v>-791.80200000000002</v>
      </c>
      <c r="E11142" s="28">
        <v>422.66500000000002</v>
      </c>
    </row>
    <row r="11143" spans="4:5" x14ac:dyDescent="0.25">
      <c r="D11143" s="31">
        <v>-791.78599999999994</v>
      </c>
      <c r="E11143" s="28">
        <v>422.57900000000001</v>
      </c>
    </row>
    <row r="11144" spans="4:5" x14ac:dyDescent="0.25">
      <c r="D11144" s="31">
        <v>-791.77</v>
      </c>
      <c r="E11144" s="28">
        <v>422.49299999999999</v>
      </c>
    </row>
    <row r="11145" spans="4:5" x14ac:dyDescent="0.25">
      <c r="D11145" s="31">
        <v>-791.75400000000002</v>
      </c>
      <c r="E11145" s="28">
        <v>422.40600000000001</v>
      </c>
    </row>
    <row r="11146" spans="4:5" x14ac:dyDescent="0.25">
      <c r="D11146" s="31">
        <v>-791.73800000000006</v>
      </c>
      <c r="E11146" s="28">
        <v>422.32</v>
      </c>
    </row>
    <row r="11147" spans="4:5" x14ac:dyDescent="0.25">
      <c r="D11147" s="31">
        <v>-791.72199999999998</v>
      </c>
      <c r="E11147" s="28">
        <v>422.23399999999998</v>
      </c>
    </row>
    <row r="11148" spans="4:5" x14ac:dyDescent="0.25">
      <c r="D11148" s="31">
        <v>-791.70600000000002</v>
      </c>
      <c r="E11148" s="28">
        <v>422.14699999999999</v>
      </c>
    </row>
    <row r="11149" spans="4:5" x14ac:dyDescent="0.25">
      <c r="D11149" s="31">
        <v>-791.69</v>
      </c>
      <c r="E11149" s="28">
        <v>422.06099999999998</v>
      </c>
    </row>
    <row r="11150" spans="4:5" x14ac:dyDescent="0.25">
      <c r="D11150" s="31">
        <v>-791.67399999999998</v>
      </c>
      <c r="E11150" s="28">
        <v>421.97500000000002</v>
      </c>
    </row>
    <row r="11151" spans="4:5" x14ac:dyDescent="0.25">
      <c r="D11151" s="31">
        <v>-791.65800000000002</v>
      </c>
      <c r="E11151" s="28">
        <v>421.88799999999998</v>
      </c>
    </row>
    <row r="11152" spans="4:5" x14ac:dyDescent="0.25">
      <c r="D11152" s="31">
        <v>-791.64200000000005</v>
      </c>
      <c r="E11152" s="28">
        <v>421.80200000000002</v>
      </c>
    </row>
    <row r="11153" spans="4:5" x14ac:dyDescent="0.25">
      <c r="D11153" s="31">
        <v>-791.62599999999998</v>
      </c>
      <c r="E11153" s="28">
        <v>421.71600000000001</v>
      </c>
    </row>
    <row r="11154" spans="4:5" x14ac:dyDescent="0.25">
      <c r="D11154" s="31">
        <v>-791.61</v>
      </c>
      <c r="E11154" s="28">
        <v>421.62900000000002</v>
      </c>
    </row>
    <row r="11155" spans="4:5" x14ac:dyDescent="0.25">
      <c r="D11155" s="31">
        <v>-791.59400000000005</v>
      </c>
      <c r="E11155" s="28">
        <v>421.54300000000001</v>
      </c>
    </row>
    <row r="11156" spans="4:5" x14ac:dyDescent="0.25">
      <c r="D11156" s="31">
        <v>-791.57799999999997</v>
      </c>
      <c r="E11156" s="28">
        <v>421.45600000000002</v>
      </c>
    </row>
    <row r="11157" spans="4:5" x14ac:dyDescent="0.25">
      <c r="D11157" s="31">
        <v>-791.56200000000001</v>
      </c>
      <c r="E11157" s="28">
        <v>421.36900000000003</v>
      </c>
    </row>
    <row r="11158" spans="4:5" x14ac:dyDescent="0.25">
      <c r="D11158" s="31">
        <v>-791.54600000000005</v>
      </c>
      <c r="E11158" s="28">
        <v>421.28300000000002</v>
      </c>
    </row>
    <row r="11159" spans="4:5" x14ac:dyDescent="0.25">
      <c r="D11159" s="31">
        <v>-791.53</v>
      </c>
      <c r="E11159" s="28">
        <v>421.19600000000003</v>
      </c>
    </row>
    <row r="11160" spans="4:5" x14ac:dyDescent="0.25">
      <c r="D11160" s="31">
        <v>-791.51400000000001</v>
      </c>
      <c r="E11160" s="28">
        <v>421.11</v>
      </c>
    </row>
    <row r="11161" spans="4:5" x14ac:dyDescent="0.25">
      <c r="D11161" s="31">
        <v>-791.49800000000005</v>
      </c>
      <c r="E11161" s="28">
        <v>421.02300000000002</v>
      </c>
    </row>
    <row r="11162" spans="4:5" x14ac:dyDescent="0.25">
      <c r="D11162" s="31">
        <v>-791.48199999999997</v>
      </c>
      <c r="E11162" s="28">
        <v>420.93599999999998</v>
      </c>
    </row>
    <row r="11163" spans="4:5" x14ac:dyDescent="0.25">
      <c r="D11163" s="31">
        <v>-791.46600000000001</v>
      </c>
      <c r="E11163" s="28">
        <v>420.84899999999999</v>
      </c>
    </row>
    <row r="11164" spans="4:5" x14ac:dyDescent="0.25">
      <c r="D11164" s="31">
        <v>-791.45</v>
      </c>
      <c r="E11164" s="28">
        <v>420.76299999999998</v>
      </c>
    </row>
    <row r="11165" spans="4:5" x14ac:dyDescent="0.25">
      <c r="D11165" s="31">
        <v>-791.43399999999997</v>
      </c>
      <c r="E11165" s="28">
        <v>420.67599999999999</v>
      </c>
    </row>
    <row r="11166" spans="4:5" x14ac:dyDescent="0.25">
      <c r="D11166" s="31">
        <v>-791.41800000000001</v>
      </c>
      <c r="E11166" s="28">
        <v>420.589</v>
      </c>
    </row>
    <row r="11167" spans="4:5" x14ac:dyDescent="0.25">
      <c r="D11167" s="31">
        <v>-791.40200000000004</v>
      </c>
      <c r="E11167" s="28">
        <v>420.50200000000001</v>
      </c>
    </row>
    <row r="11168" spans="4:5" x14ac:dyDescent="0.25">
      <c r="D11168" s="31">
        <v>-791.38599999999997</v>
      </c>
      <c r="E11168" s="28">
        <v>420.41500000000002</v>
      </c>
    </row>
    <row r="11169" spans="4:5" x14ac:dyDescent="0.25">
      <c r="D11169" s="31">
        <v>-791.37</v>
      </c>
      <c r="E11169" s="28">
        <v>420.32900000000001</v>
      </c>
    </row>
    <row r="11170" spans="4:5" x14ac:dyDescent="0.25">
      <c r="D11170" s="31">
        <v>-791.35400000000004</v>
      </c>
      <c r="E11170" s="28">
        <v>420.24200000000002</v>
      </c>
    </row>
    <row r="11171" spans="4:5" x14ac:dyDescent="0.25">
      <c r="D11171" s="31">
        <v>-791.33799999999997</v>
      </c>
      <c r="E11171" s="28">
        <v>420.15499999999997</v>
      </c>
    </row>
    <row r="11172" spans="4:5" x14ac:dyDescent="0.25">
      <c r="D11172" s="31">
        <v>-791.322</v>
      </c>
      <c r="E11172" s="28">
        <v>420.06799999999998</v>
      </c>
    </row>
    <row r="11173" spans="4:5" x14ac:dyDescent="0.25">
      <c r="D11173" s="31">
        <v>-791.30600000000004</v>
      </c>
      <c r="E11173" s="28">
        <v>419.98099999999999</v>
      </c>
    </row>
    <row r="11174" spans="4:5" x14ac:dyDescent="0.25">
      <c r="D11174" s="31">
        <v>-791.29</v>
      </c>
      <c r="E11174" s="28">
        <v>419.89400000000001</v>
      </c>
    </row>
    <row r="11175" spans="4:5" x14ac:dyDescent="0.25">
      <c r="D11175" s="31">
        <v>-791.274</v>
      </c>
      <c r="E11175" s="28">
        <v>419.80700000000002</v>
      </c>
    </row>
    <row r="11176" spans="4:5" x14ac:dyDescent="0.25">
      <c r="D11176" s="31">
        <v>-791.25800000000004</v>
      </c>
      <c r="E11176" s="28">
        <v>419.71899999999999</v>
      </c>
    </row>
    <row r="11177" spans="4:5" x14ac:dyDescent="0.25">
      <c r="D11177" s="31">
        <v>-791.24199999999996</v>
      </c>
      <c r="E11177" s="28">
        <v>419.63200000000001</v>
      </c>
    </row>
    <row r="11178" spans="4:5" x14ac:dyDescent="0.25">
      <c r="D11178" s="31">
        <v>-791.226</v>
      </c>
      <c r="E11178" s="28">
        <v>419.54500000000002</v>
      </c>
    </row>
    <row r="11179" spans="4:5" x14ac:dyDescent="0.25">
      <c r="D11179" s="31">
        <v>-791.21</v>
      </c>
      <c r="E11179" s="28">
        <v>419.45800000000003</v>
      </c>
    </row>
    <row r="11180" spans="4:5" x14ac:dyDescent="0.25">
      <c r="D11180" s="31">
        <v>-791.19399999999996</v>
      </c>
      <c r="E11180" s="28">
        <v>419.37099999999998</v>
      </c>
    </row>
    <row r="11181" spans="4:5" x14ac:dyDescent="0.25">
      <c r="D11181" s="31">
        <v>-791.178</v>
      </c>
      <c r="E11181" s="28">
        <v>419.28399999999999</v>
      </c>
    </row>
    <row r="11182" spans="4:5" x14ac:dyDescent="0.25">
      <c r="D11182" s="31">
        <v>-791.16200000000003</v>
      </c>
      <c r="E11182" s="28">
        <v>419.19600000000003</v>
      </c>
    </row>
    <row r="11183" spans="4:5" x14ac:dyDescent="0.25">
      <c r="D11183" s="31">
        <v>-791.14599999999996</v>
      </c>
      <c r="E11183" s="28">
        <v>419.10899999999998</v>
      </c>
    </row>
    <row r="11184" spans="4:5" x14ac:dyDescent="0.25">
      <c r="D11184" s="31">
        <v>-791.13</v>
      </c>
      <c r="E11184" s="28">
        <v>419.02199999999999</v>
      </c>
    </row>
    <row r="11185" spans="4:5" x14ac:dyDescent="0.25">
      <c r="D11185" s="31">
        <v>-791.11400000000003</v>
      </c>
      <c r="E11185" s="28">
        <v>418.93400000000003</v>
      </c>
    </row>
    <row r="11186" spans="4:5" x14ac:dyDescent="0.25">
      <c r="D11186" s="31">
        <v>-791.09799999999996</v>
      </c>
      <c r="E11186" s="28">
        <v>418.84699999999998</v>
      </c>
    </row>
    <row r="11187" spans="4:5" x14ac:dyDescent="0.25">
      <c r="D11187" s="31">
        <v>-791.08199999999999</v>
      </c>
      <c r="E11187" s="28">
        <v>418.75900000000001</v>
      </c>
    </row>
    <row r="11188" spans="4:5" x14ac:dyDescent="0.25">
      <c r="D11188" s="31">
        <v>-791.06600000000003</v>
      </c>
      <c r="E11188" s="28">
        <v>418.67200000000003</v>
      </c>
    </row>
    <row r="11189" spans="4:5" x14ac:dyDescent="0.25">
      <c r="D11189" s="31">
        <v>-791.05</v>
      </c>
      <c r="E11189" s="28">
        <v>418.58499999999998</v>
      </c>
    </row>
    <row r="11190" spans="4:5" x14ac:dyDescent="0.25">
      <c r="D11190" s="31">
        <v>-791.03399999999999</v>
      </c>
      <c r="E11190" s="28">
        <v>418.49700000000001</v>
      </c>
    </row>
    <row r="11191" spans="4:5" x14ac:dyDescent="0.25">
      <c r="D11191" s="31">
        <v>-791.01800000000003</v>
      </c>
      <c r="E11191" s="28">
        <v>418.41</v>
      </c>
    </row>
    <row r="11192" spans="4:5" x14ac:dyDescent="0.25">
      <c r="D11192" s="31">
        <v>-791.00199999999995</v>
      </c>
      <c r="E11192" s="28">
        <v>418.322</v>
      </c>
    </row>
    <row r="11193" spans="4:5" x14ac:dyDescent="0.25">
      <c r="D11193" s="31">
        <v>-790.98599999999999</v>
      </c>
      <c r="E11193" s="28">
        <v>418.23399999999998</v>
      </c>
    </row>
    <row r="11194" spans="4:5" x14ac:dyDescent="0.25">
      <c r="D11194" s="31">
        <v>-790.97</v>
      </c>
      <c r="E11194" s="28">
        <v>418.14699999999999</v>
      </c>
    </row>
    <row r="11195" spans="4:5" x14ac:dyDescent="0.25">
      <c r="D11195" s="31">
        <v>-790.95399999999995</v>
      </c>
      <c r="E11195" s="28">
        <v>418.05900000000003</v>
      </c>
    </row>
    <row r="11196" spans="4:5" x14ac:dyDescent="0.25">
      <c r="D11196" s="31">
        <v>-790.93799999999999</v>
      </c>
      <c r="E11196" s="28">
        <v>417.97199999999998</v>
      </c>
    </row>
    <row r="11197" spans="4:5" x14ac:dyDescent="0.25">
      <c r="D11197" s="31">
        <v>-790.92200000000003</v>
      </c>
      <c r="E11197" s="28">
        <v>417.88400000000001</v>
      </c>
    </row>
    <row r="11198" spans="4:5" x14ac:dyDescent="0.25">
      <c r="D11198" s="31">
        <v>-790.90599999999995</v>
      </c>
      <c r="E11198" s="28">
        <v>417.79599999999999</v>
      </c>
    </row>
    <row r="11199" spans="4:5" x14ac:dyDescent="0.25">
      <c r="D11199" s="31">
        <v>-790.89099999999996</v>
      </c>
      <c r="E11199" s="28">
        <v>417.70800000000003</v>
      </c>
    </row>
    <row r="11200" spans="4:5" x14ac:dyDescent="0.25">
      <c r="D11200" s="31">
        <v>-790.875</v>
      </c>
      <c r="E11200" s="28">
        <v>417.62099999999998</v>
      </c>
    </row>
    <row r="11201" spans="4:5" x14ac:dyDescent="0.25">
      <c r="D11201" s="31">
        <v>-790.85900000000004</v>
      </c>
      <c r="E11201" s="28">
        <v>417.53300000000002</v>
      </c>
    </row>
    <row r="11202" spans="4:5" x14ac:dyDescent="0.25">
      <c r="D11202" s="31">
        <v>-790.84299999999996</v>
      </c>
      <c r="E11202" s="28">
        <v>417.44499999999999</v>
      </c>
    </row>
    <row r="11203" spans="4:5" x14ac:dyDescent="0.25">
      <c r="D11203" s="31">
        <v>-790.827</v>
      </c>
      <c r="E11203" s="28">
        <v>417.35700000000003</v>
      </c>
    </row>
    <row r="11204" spans="4:5" x14ac:dyDescent="0.25">
      <c r="D11204" s="31">
        <v>-790.81100000000004</v>
      </c>
      <c r="E11204" s="28">
        <v>417.26900000000001</v>
      </c>
    </row>
    <row r="11205" spans="4:5" x14ac:dyDescent="0.25">
      <c r="D11205" s="31">
        <v>-790.79499999999996</v>
      </c>
      <c r="E11205" s="28">
        <v>417.18099999999998</v>
      </c>
    </row>
    <row r="11206" spans="4:5" x14ac:dyDescent="0.25">
      <c r="D11206" s="31">
        <v>-790.779</v>
      </c>
      <c r="E11206" s="28">
        <v>417.09300000000002</v>
      </c>
    </row>
    <row r="11207" spans="4:5" x14ac:dyDescent="0.25">
      <c r="D11207" s="31">
        <v>-790.76300000000003</v>
      </c>
      <c r="E11207" s="28">
        <v>417.005</v>
      </c>
    </row>
    <row r="11208" spans="4:5" x14ac:dyDescent="0.25">
      <c r="D11208" s="31">
        <v>-790.74699999999996</v>
      </c>
      <c r="E11208" s="28">
        <v>416.91699999999997</v>
      </c>
    </row>
    <row r="11209" spans="4:5" x14ac:dyDescent="0.25">
      <c r="D11209" s="31">
        <v>-790.73099999999999</v>
      </c>
      <c r="E11209" s="28">
        <v>416.82900000000001</v>
      </c>
    </row>
    <row r="11210" spans="4:5" x14ac:dyDescent="0.25">
      <c r="D11210" s="31">
        <v>-790.71500000000003</v>
      </c>
      <c r="E11210" s="28">
        <v>416.74099999999999</v>
      </c>
    </row>
    <row r="11211" spans="4:5" x14ac:dyDescent="0.25">
      <c r="D11211" s="31">
        <v>-790.69899999999996</v>
      </c>
      <c r="E11211" s="28">
        <v>416.65300000000002</v>
      </c>
    </row>
    <row r="11212" spans="4:5" x14ac:dyDescent="0.25">
      <c r="D11212" s="31">
        <v>-790.68299999999999</v>
      </c>
      <c r="E11212" s="28">
        <v>416.565</v>
      </c>
    </row>
    <row r="11213" spans="4:5" x14ac:dyDescent="0.25">
      <c r="D11213" s="31">
        <v>-790.66700000000003</v>
      </c>
      <c r="E11213" s="28">
        <v>416.47699999999998</v>
      </c>
    </row>
    <row r="11214" spans="4:5" x14ac:dyDescent="0.25">
      <c r="D11214" s="31">
        <v>-790.65099999999995</v>
      </c>
      <c r="E11214" s="28">
        <v>416.38900000000001</v>
      </c>
    </row>
    <row r="11215" spans="4:5" x14ac:dyDescent="0.25">
      <c r="D11215" s="31">
        <v>-790.63499999999999</v>
      </c>
      <c r="E11215" s="28">
        <v>416.30099999999999</v>
      </c>
    </row>
    <row r="11216" spans="4:5" x14ac:dyDescent="0.25">
      <c r="D11216" s="31">
        <v>-790.61900000000003</v>
      </c>
      <c r="E11216" s="28">
        <v>416.21199999999999</v>
      </c>
    </row>
    <row r="11217" spans="4:5" x14ac:dyDescent="0.25">
      <c r="D11217" s="31">
        <v>-790.60299999999995</v>
      </c>
      <c r="E11217" s="28">
        <v>416.12400000000002</v>
      </c>
    </row>
    <row r="11218" spans="4:5" x14ac:dyDescent="0.25">
      <c r="D11218" s="31">
        <v>-790.58699999999999</v>
      </c>
      <c r="E11218" s="28">
        <v>416.036</v>
      </c>
    </row>
    <row r="11219" spans="4:5" x14ac:dyDescent="0.25">
      <c r="D11219" s="31">
        <v>-790.57100000000003</v>
      </c>
      <c r="E11219" s="28">
        <v>415.94799999999998</v>
      </c>
    </row>
    <row r="11220" spans="4:5" x14ac:dyDescent="0.25">
      <c r="D11220" s="31">
        <v>-790.55499999999995</v>
      </c>
      <c r="E11220" s="28">
        <v>415.85899999999998</v>
      </c>
    </row>
    <row r="11221" spans="4:5" x14ac:dyDescent="0.25">
      <c r="D11221" s="31">
        <v>-790.53899999999999</v>
      </c>
      <c r="E11221" s="28">
        <v>415.77100000000002</v>
      </c>
    </row>
    <row r="11222" spans="4:5" x14ac:dyDescent="0.25">
      <c r="D11222" s="31">
        <v>-790.52300000000002</v>
      </c>
      <c r="E11222" s="28">
        <v>415.68299999999999</v>
      </c>
    </row>
    <row r="11223" spans="4:5" x14ac:dyDescent="0.25">
      <c r="D11223" s="31">
        <v>-790.50699999999995</v>
      </c>
      <c r="E11223" s="28">
        <v>415.59399999999999</v>
      </c>
    </row>
    <row r="11224" spans="4:5" x14ac:dyDescent="0.25">
      <c r="D11224" s="31">
        <v>-790.49099999999999</v>
      </c>
      <c r="E11224" s="28">
        <v>415.50599999999997</v>
      </c>
    </row>
    <row r="11225" spans="4:5" x14ac:dyDescent="0.25">
      <c r="D11225" s="31">
        <v>-790.47500000000002</v>
      </c>
      <c r="E11225" s="28">
        <v>415.41699999999997</v>
      </c>
    </row>
    <row r="11226" spans="4:5" x14ac:dyDescent="0.25">
      <c r="D11226" s="31">
        <v>-790.45899999999995</v>
      </c>
      <c r="E11226" s="28">
        <v>415.32900000000001</v>
      </c>
    </row>
    <row r="11227" spans="4:5" x14ac:dyDescent="0.25">
      <c r="D11227" s="31">
        <v>-790.44299999999998</v>
      </c>
      <c r="E11227" s="28">
        <v>415.24</v>
      </c>
    </row>
    <row r="11228" spans="4:5" x14ac:dyDescent="0.25">
      <c r="D11228" s="31">
        <v>-790.42700000000002</v>
      </c>
      <c r="E11228" s="28">
        <v>415.15199999999999</v>
      </c>
    </row>
    <row r="11229" spans="4:5" x14ac:dyDescent="0.25">
      <c r="D11229" s="31">
        <v>-790.41099999999994</v>
      </c>
      <c r="E11229" s="28">
        <v>415.06299999999999</v>
      </c>
    </row>
    <row r="11230" spans="4:5" x14ac:dyDescent="0.25">
      <c r="D11230" s="31">
        <v>-790.39499999999998</v>
      </c>
      <c r="E11230" s="28">
        <v>414.97399999999999</v>
      </c>
    </row>
    <row r="11231" spans="4:5" x14ac:dyDescent="0.25">
      <c r="D11231" s="31">
        <v>-790.37900000000002</v>
      </c>
      <c r="E11231" s="28">
        <v>414.88600000000002</v>
      </c>
    </row>
    <row r="11232" spans="4:5" x14ac:dyDescent="0.25">
      <c r="D11232" s="31">
        <v>-790.36300000000006</v>
      </c>
      <c r="E11232" s="28">
        <v>414.79700000000003</v>
      </c>
    </row>
    <row r="11233" spans="4:5" x14ac:dyDescent="0.25">
      <c r="D11233" s="31">
        <v>-790.34699999999998</v>
      </c>
      <c r="E11233" s="28">
        <v>414.709</v>
      </c>
    </row>
    <row r="11234" spans="4:5" x14ac:dyDescent="0.25">
      <c r="D11234" s="31">
        <v>-790.33100000000002</v>
      </c>
      <c r="E11234" s="28">
        <v>414.62</v>
      </c>
    </row>
    <row r="11235" spans="4:5" x14ac:dyDescent="0.25">
      <c r="D11235" s="31">
        <v>-790.31500000000005</v>
      </c>
      <c r="E11235" s="28">
        <v>414.53100000000001</v>
      </c>
    </row>
    <row r="11236" spans="4:5" x14ac:dyDescent="0.25">
      <c r="D11236" s="31">
        <v>-790.29899999999998</v>
      </c>
      <c r="E11236" s="28">
        <v>414.44200000000001</v>
      </c>
    </row>
    <row r="11237" spans="4:5" x14ac:dyDescent="0.25">
      <c r="D11237" s="31">
        <v>-790.28300000000002</v>
      </c>
      <c r="E11237" s="28">
        <v>414.35300000000001</v>
      </c>
    </row>
    <row r="11238" spans="4:5" x14ac:dyDescent="0.25">
      <c r="D11238" s="31">
        <v>-790.26700000000005</v>
      </c>
      <c r="E11238" s="28">
        <v>414.26499999999999</v>
      </c>
    </row>
    <row r="11239" spans="4:5" x14ac:dyDescent="0.25">
      <c r="D11239" s="31">
        <v>-790.25099999999998</v>
      </c>
      <c r="E11239" s="28">
        <v>414.17599999999999</v>
      </c>
    </row>
    <row r="11240" spans="4:5" x14ac:dyDescent="0.25">
      <c r="D11240" s="31">
        <v>-790.23500000000001</v>
      </c>
      <c r="E11240" s="28">
        <v>414.08699999999999</v>
      </c>
    </row>
    <row r="11241" spans="4:5" x14ac:dyDescent="0.25">
      <c r="D11241" s="31">
        <v>-790.21900000000005</v>
      </c>
      <c r="E11241" s="28">
        <v>413.99799999999999</v>
      </c>
    </row>
    <row r="11242" spans="4:5" x14ac:dyDescent="0.25">
      <c r="D11242" s="31">
        <v>-790.20299999999997</v>
      </c>
      <c r="E11242" s="28">
        <v>413.90899999999999</v>
      </c>
    </row>
    <row r="11243" spans="4:5" x14ac:dyDescent="0.25">
      <c r="D11243" s="31">
        <v>-790.18700000000001</v>
      </c>
      <c r="E11243" s="28">
        <v>413.82</v>
      </c>
    </row>
    <row r="11244" spans="4:5" x14ac:dyDescent="0.25">
      <c r="D11244" s="31">
        <v>-790.17100000000005</v>
      </c>
      <c r="E11244" s="28">
        <v>413.73099999999999</v>
      </c>
    </row>
    <row r="11245" spans="4:5" x14ac:dyDescent="0.25">
      <c r="D11245" s="31">
        <v>-790.15499999999997</v>
      </c>
      <c r="E11245" s="28">
        <v>413.642</v>
      </c>
    </row>
    <row r="11246" spans="4:5" x14ac:dyDescent="0.25">
      <c r="D11246" s="31">
        <v>-790.13900000000001</v>
      </c>
      <c r="E11246" s="28">
        <v>413.553</v>
      </c>
    </row>
    <row r="11247" spans="4:5" x14ac:dyDescent="0.25">
      <c r="D11247" s="31">
        <v>-790.12300000000005</v>
      </c>
      <c r="E11247" s="28">
        <v>413.464</v>
      </c>
    </row>
    <row r="11248" spans="4:5" x14ac:dyDescent="0.25">
      <c r="D11248" s="31">
        <v>-790.10699999999997</v>
      </c>
      <c r="E11248" s="28">
        <v>413.375</v>
      </c>
    </row>
    <row r="11249" spans="4:5" x14ac:dyDescent="0.25">
      <c r="D11249" s="31">
        <v>-790.09100000000001</v>
      </c>
      <c r="E11249" s="28">
        <v>413.286</v>
      </c>
    </row>
    <row r="11250" spans="4:5" x14ac:dyDescent="0.25">
      <c r="D11250" s="31">
        <v>-790.07500000000005</v>
      </c>
      <c r="E11250" s="28">
        <v>413.197</v>
      </c>
    </row>
    <row r="11251" spans="4:5" x14ac:dyDescent="0.25">
      <c r="D11251" s="31">
        <v>-790.05899999999997</v>
      </c>
      <c r="E11251" s="28">
        <v>413.10700000000003</v>
      </c>
    </row>
    <row r="11252" spans="4:5" x14ac:dyDescent="0.25">
      <c r="D11252" s="31">
        <v>-790.04300000000001</v>
      </c>
      <c r="E11252" s="28">
        <v>413.01799999999997</v>
      </c>
    </row>
    <row r="11253" spans="4:5" x14ac:dyDescent="0.25">
      <c r="D11253" s="31">
        <v>-790.02700000000004</v>
      </c>
      <c r="E11253" s="28">
        <v>412.92899999999997</v>
      </c>
    </row>
    <row r="11254" spans="4:5" x14ac:dyDescent="0.25">
      <c r="D11254" s="31">
        <v>-790.01099999999997</v>
      </c>
      <c r="E11254" s="28">
        <v>412.84</v>
      </c>
    </row>
    <row r="11255" spans="4:5" x14ac:dyDescent="0.25">
      <c r="D11255" s="31">
        <v>-789.995</v>
      </c>
      <c r="E11255" s="28">
        <v>412.75</v>
      </c>
    </row>
    <row r="11256" spans="4:5" x14ac:dyDescent="0.25">
      <c r="D11256" s="31">
        <v>-789.97900000000004</v>
      </c>
      <c r="E11256" s="28">
        <v>412.661</v>
      </c>
    </row>
    <row r="11257" spans="4:5" x14ac:dyDescent="0.25">
      <c r="D11257" s="31">
        <v>-789.96299999999997</v>
      </c>
      <c r="E11257" s="28">
        <v>412.572</v>
      </c>
    </row>
    <row r="11258" spans="4:5" x14ac:dyDescent="0.25">
      <c r="D11258" s="31">
        <v>-789.947</v>
      </c>
      <c r="E11258" s="28">
        <v>412.48200000000003</v>
      </c>
    </row>
    <row r="11259" spans="4:5" x14ac:dyDescent="0.25">
      <c r="D11259" s="31">
        <v>-789.93100000000004</v>
      </c>
      <c r="E11259" s="28">
        <v>412.39299999999997</v>
      </c>
    </row>
    <row r="11260" spans="4:5" x14ac:dyDescent="0.25">
      <c r="D11260" s="31">
        <v>-789.91499999999996</v>
      </c>
      <c r="E11260" s="28">
        <v>412.303</v>
      </c>
    </row>
    <row r="11261" spans="4:5" x14ac:dyDescent="0.25">
      <c r="D11261" s="31">
        <v>-789.899</v>
      </c>
      <c r="E11261" s="28">
        <v>412.214</v>
      </c>
    </row>
    <row r="11262" spans="4:5" x14ac:dyDescent="0.25">
      <c r="D11262" s="31">
        <v>-789.88300000000004</v>
      </c>
      <c r="E11262" s="28">
        <v>412.125</v>
      </c>
    </row>
    <row r="11263" spans="4:5" x14ac:dyDescent="0.25">
      <c r="D11263" s="31">
        <v>-789.86699999999996</v>
      </c>
      <c r="E11263" s="28">
        <v>412.03500000000003</v>
      </c>
    </row>
    <row r="11264" spans="4:5" x14ac:dyDescent="0.25">
      <c r="D11264" s="31">
        <v>-789.851</v>
      </c>
      <c r="E11264" s="28">
        <v>411.94499999999999</v>
      </c>
    </row>
    <row r="11265" spans="4:5" x14ac:dyDescent="0.25">
      <c r="D11265" s="31">
        <v>-789.83500000000004</v>
      </c>
      <c r="E11265" s="28">
        <v>411.85599999999999</v>
      </c>
    </row>
    <row r="11266" spans="4:5" x14ac:dyDescent="0.25">
      <c r="D11266" s="31">
        <v>-789.81899999999996</v>
      </c>
      <c r="E11266" s="28">
        <v>411.76600000000002</v>
      </c>
    </row>
    <row r="11267" spans="4:5" x14ac:dyDescent="0.25">
      <c r="D11267" s="31">
        <v>-789.803</v>
      </c>
      <c r="E11267" s="28">
        <v>411.67700000000002</v>
      </c>
    </row>
    <row r="11268" spans="4:5" x14ac:dyDescent="0.25">
      <c r="D11268" s="31">
        <v>-789.78700000000003</v>
      </c>
      <c r="E11268" s="28">
        <v>411.58699999999999</v>
      </c>
    </row>
    <row r="11269" spans="4:5" x14ac:dyDescent="0.25">
      <c r="D11269" s="31">
        <v>-789.77099999999996</v>
      </c>
      <c r="E11269" s="28">
        <v>411.49700000000001</v>
      </c>
    </row>
    <row r="11270" spans="4:5" x14ac:dyDescent="0.25">
      <c r="D11270" s="31">
        <v>-789.755</v>
      </c>
      <c r="E11270" s="28">
        <v>411.40800000000002</v>
      </c>
    </row>
    <row r="11271" spans="4:5" x14ac:dyDescent="0.25">
      <c r="D11271" s="31">
        <v>-789.73900000000003</v>
      </c>
      <c r="E11271" s="28">
        <v>411.31799999999998</v>
      </c>
    </row>
    <row r="11272" spans="4:5" x14ac:dyDescent="0.25">
      <c r="D11272" s="31">
        <v>-789.72299999999996</v>
      </c>
      <c r="E11272" s="28">
        <v>411.22800000000001</v>
      </c>
    </row>
    <row r="11273" spans="4:5" x14ac:dyDescent="0.25">
      <c r="D11273" s="31">
        <v>-789.70699999999999</v>
      </c>
      <c r="E11273" s="28">
        <v>411.13799999999998</v>
      </c>
    </row>
    <row r="11274" spans="4:5" x14ac:dyDescent="0.25">
      <c r="D11274" s="31">
        <v>-789.69100000000003</v>
      </c>
      <c r="E11274" s="28">
        <v>411.048</v>
      </c>
    </row>
    <row r="11275" spans="4:5" x14ac:dyDescent="0.25">
      <c r="D11275" s="31">
        <v>-789.67499999999995</v>
      </c>
      <c r="E11275" s="28">
        <v>410.959</v>
      </c>
    </row>
    <row r="11276" spans="4:5" x14ac:dyDescent="0.25">
      <c r="D11276" s="31">
        <v>-789.65899999999999</v>
      </c>
      <c r="E11276" s="28">
        <v>410.86900000000003</v>
      </c>
    </row>
    <row r="11277" spans="4:5" x14ac:dyDescent="0.25">
      <c r="D11277" s="31">
        <v>-789.64300000000003</v>
      </c>
      <c r="E11277" s="28">
        <v>410.779</v>
      </c>
    </row>
    <row r="11278" spans="4:5" x14ac:dyDescent="0.25">
      <c r="D11278" s="31">
        <v>-789.62699999999995</v>
      </c>
      <c r="E11278" s="28">
        <v>410.68900000000002</v>
      </c>
    </row>
    <row r="11279" spans="4:5" x14ac:dyDescent="0.25">
      <c r="D11279" s="31">
        <v>-789.61099999999999</v>
      </c>
      <c r="E11279" s="28">
        <v>410.59899999999999</v>
      </c>
    </row>
    <row r="11280" spans="4:5" x14ac:dyDescent="0.25">
      <c r="D11280" s="31">
        <v>-789.59500000000003</v>
      </c>
      <c r="E11280" s="28">
        <v>410.50900000000001</v>
      </c>
    </row>
    <row r="11281" spans="4:5" x14ac:dyDescent="0.25">
      <c r="D11281" s="31">
        <v>-789.57899999999995</v>
      </c>
      <c r="E11281" s="28">
        <v>410.41899999999998</v>
      </c>
    </row>
    <row r="11282" spans="4:5" x14ac:dyDescent="0.25">
      <c r="D11282" s="31">
        <v>-789.56299999999999</v>
      </c>
      <c r="E11282" s="28">
        <v>410.32900000000001</v>
      </c>
    </row>
    <row r="11283" spans="4:5" x14ac:dyDescent="0.25">
      <c r="D11283" s="31">
        <v>-789.54700000000003</v>
      </c>
      <c r="E11283" s="28">
        <v>410.23899999999998</v>
      </c>
    </row>
    <row r="11284" spans="4:5" x14ac:dyDescent="0.25">
      <c r="D11284" s="31">
        <v>-789.53099999999995</v>
      </c>
      <c r="E11284" s="28">
        <v>410.149</v>
      </c>
    </row>
    <row r="11285" spans="4:5" x14ac:dyDescent="0.25">
      <c r="D11285" s="31">
        <v>-789.51499999999999</v>
      </c>
      <c r="E11285" s="28">
        <v>410.05900000000003</v>
      </c>
    </row>
    <row r="11286" spans="4:5" x14ac:dyDescent="0.25">
      <c r="D11286" s="31">
        <v>-789.49900000000002</v>
      </c>
      <c r="E11286" s="28">
        <v>409.96899999999999</v>
      </c>
    </row>
    <row r="11287" spans="4:5" x14ac:dyDescent="0.25">
      <c r="D11287" s="31">
        <v>-789.48299999999995</v>
      </c>
      <c r="E11287" s="28">
        <v>409.87799999999999</v>
      </c>
    </row>
    <row r="11288" spans="4:5" x14ac:dyDescent="0.25">
      <c r="D11288" s="31">
        <v>-789.46699999999998</v>
      </c>
      <c r="E11288" s="28">
        <v>409.78800000000001</v>
      </c>
    </row>
    <row r="11289" spans="4:5" x14ac:dyDescent="0.25">
      <c r="D11289" s="31">
        <v>-789.45100000000002</v>
      </c>
      <c r="E11289" s="28">
        <v>409.69799999999998</v>
      </c>
    </row>
    <row r="11290" spans="4:5" x14ac:dyDescent="0.25">
      <c r="D11290" s="31">
        <v>-789.43499999999995</v>
      </c>
      <c r="E11290" s="28">
        <v>409.608</v>
      </c>
    </row>
    <row r="11291" spans="4:5" x14ac:dyDescent="0.25">
      <c r="D11291" s="31">
        <v>-789.41899999999998</v>
      </c>
      <c r="E11291" s="28">
        <v>409.517</v>
      </c>
    </row>
    <row r="11292" spans="4:5" x14ac:dyDescent="0.25">
      <c r="D11292" s="31">
        <v>-789.40300000000002</v>
      </c>
      <c r="E11292" s="28">
        <v>409.42700000000002</v>
      </c>
    </row>
    <row r="11293" spans="4:5" x14ac:dyDescent="0.25">
      <c r="D11293" s="31">
        <v>-789.38699999999994</v>
      </c>
      <c r="E11293" s="28">
        <v>409.33699999999999</v>
      </c>
    </row>
    <row r="11294" spans="4:5" x14ac:dyDescent="0.25">
      <c r="D11294" s="31">
        <v>-789.37099999999998</v>
      </c>
      <c r="E11294" s="28">
        <v>409.24599999999998</v>
      </c>
    </row>
    <row r="11295" spans="4:5" x14ac:dyDescent="0.25">
      <c r="D11295" s="31">
        <v>-789.35500000000002</v>
      </c>
      <c r="E11295" s="28">
        <v>409.15600000000001</v>
      </c>
    </row>
    <row r="11296" spans="4:5" x14ac:dyDescent="0.25">
      <c r="D11296" s="31">
        <v>-789.33900000000006</v>
      </c>
      <c r="E11296" s="28">
        <v>409.06599999999997</v>
      </c>
    </row>
    <row r="11297" spans="4:5" x14ac:dyDescent="0.25">
      <c r="D11297" s="31">
        <v>-789.32299999999998</v>
      </c>
      <c r="E11297" s="28">
        <v>408.97500000000002</v>
      </c>
    </row>
    <row r="11298" spans="4:5" x14ac:dyDescent="0.25">
      <c r="D11298" s="31">
        <v>-789.30700000000002</v>
      </c>
      <c r="E11298" s="28">
        <v>408.88499999999999</v>
      </c>
    </row>
    <row r="11299" spans="4:5" x14ac:dyDescent="0.25">
      <c r="D11299" s="31">
        <v>-789.29100000000005</v>
      </c>
      <c r="E11299" s="28">
        <v>408.79399999999998</v>
      </c>
    </row>
    <row r="11300" spans="4:5" x14ac:dyDescent="0.25">
      <c r="D11300" s="31">
        <v>-789.27499999999998</v>
      </c>
      <c r="E11300" s="28">
        <v>408.70400000000001</v>
      </c>
    </row>
    <row r="11301" spans="4:5" x14ac:dyDescent="0.25">
      <c r="D11301" s="31">
        <v>-789.25900000000001</v>
      </c>
      <c r="E11301" s="28">
        <v>408.613</v>
      </c>
    </row>
    <row r="11302" spans="4:5" x14ac:dyDescent="0.25">
      <c r="D11302" s="31">
        <v>-789.24300000000005</v>
      </c>
      <c r="E11302" s="28">
        <v>408.52300000000002</v>
      </c>
    </row>
    <row r="11303" spans="4:5" x14ac:dyDescent="0.25">
      <c r="D11303" s="31">
        <v>-789.22699999999998</v>
      </c>
      <c r="E11303" s="28">
        <v>408.43200000000002</v>
      </c>
    </row>
    <row r="11304" spans="4:5" x14ac:dyDescent="0.25">
      <c r="D11304" s="31">
        <v>-789.21100000000001</v>
      </c>
      <c r="E11304" s="28">
        <v>408.34100000000001</v>
      </c>
    </row>
    <row r="11305" spans="4:5" x14ac:dyDescent="0.25">
      <c r="D11305" s="31">
        <v>-789.19500000000005</v>
      </c>
      <c r="E11305" s="28">
        <v>408.25099999999998</v>
      </c>
    </row>
    <row r="11306" spans="4:5" x14ac:dyDescent="0.25">
      <c r="D11306" s="31">
        <v>-789.17899999999997</v>
      </c>
      <c r="E11306" s="28">
        <v>408.16</v>
      </c>
    </row>
    <row r="11307" spans="4:5" x14ac:dyDescent="0.25">
      <c r="D11307" s="31">
        <v>-789.16300000000001</v>
      </c>
      <c r="E11307" s="28">
        <v>408.06900000000002</v>
      </c>
    </row>
    <row r="11308" spans="4:5" x14ac:dyDescent="0.25">
      <c r="D11308" s="31">
        <v>-789.14700000000005</v>
      </c>
      <c r="E11308" s="28">
        <v>407.97899999999998</v>
      </c>
    </row>
    <row r="11309" spans="4:5" x14ac:dyDescent="0.25">
      <c r="D11309" s="31">
        <v>-789.13099999999997</v>
      </c>
      <c r="E11309" s="28">
        <v>407.88799999999998</v>
      </c>
    </row>
    <row r="11310" spans="4:5" x14ac:dyDescent="0.25">
      <c r="D11310" s="31">
        <v>-789.11500000000001</v>
      </c>
      <c r="E11310" s="28">
        <v>407.79700000000003</v>
      </c>
    </row>
    <row r="11311" spans="4:5" x14ac:dyDescent="0.25">
      <c r="D11311" s="31">
        <v>-789.09900000000005</v>
      </c>
      <c r="E11311" s="28">
        <v>407.70600000000002</v>
      </c>
    </row>
    <row r="11312" spans="4:5" x14ac:dyDescent="0.25">
      <c r="D11312" s="31">
        <v>-789.08299999999997</v>
      </c>
      <c r="E11312" s="28">
        <v>407.61500000000001</v>
      </c>
    </row>
    <row r="11313" spans="4:5" x14ac:dyDescent="0.25">
      <c r="D11313" s="31">
        <v>-789.06799999999998</v>
      </c>
      <c r="E11313" s="28">
        <v>407.524</v>
      </c>
    </row>
    <row r="11314" spans="4:5" x14ac:dyDescent="0.25">
      <c r="D11314" s="31">
        <v>-789.05200000000002</v>
      </c>
      <c r="E11314" s="28">
        <v>407.43400000000003</v>
      </c>
    </row>
    <row r="11315" spans="4:5" x14ac:dyDescent="0.25">
      <c r="D11315" s="31">
        <v>-789.03599999999994</v>
      </c>
      <c r="E11315" s="28">
        <v>407.34300000000002</v>
      </c>
    </row>
    <row r="11316" spans="4:5" x14ac:dyDescent="0.25">
      <c r="D11316" s="31">
        <v>-789.02</v>
      </c>
      <c r="E11316" s="28">
        <v>407.25200000000001</v>
      </c>
    </row>
    <row r="11317" spans="4:5" x14ac:dyDescent="0.25">
      <c r="D11317" s="31">
        <v>-789.00400000000002</v>
      </c>
      <c r="E11317" s="28">
        <v>407.161</v>
      </c>
    </row>
    <row r="11318" spans="4:5" x14ac:dyDescent="0.25">
      <c r="D11318" s="31">
        <v>-788.98800000000006</v>
      </c>
      <c r="E11318" s="28">
        <v>407.07</v>
      </c>
    </row>
    <row r="11319" spans="4:5" x14ac:dyDescent="0.25">
      <c r="D11319" s="31">
        <v>-788.97199999999998</v>
      </c>
      <c r="E11319" s="28">
        <v>406.97899999999998</v>
      </c>
    </row>
    <row r="11320" spans="4:5" x14ac:dyDescent="0.25">
      <c r="D11320" s="31">
        <v>-788.95600000000002</v>
      </c>
      <c r="E11320" s="28">
        <v>406.88799999999998</v>
      </c>
    </row>
    <row r="11321" spans="4:5" x14ac:dyDescent="0.25">
      <c r="D11321" s="31">
        <v>-788.94</v>
      </c>
      <c r="E11321" s="28">
        <v>406.79599999999999</v>
      </c>
    </row>
    <row r="11322" spans="4:5" x14ac:dyDescent="0.25">
      <c r="D11322" s="31">
        <v>-788.92399999999998</v>
      </c>
      <c r="E11322" s="28">
        <v>406.70499999999998</v>
      </c>
    </row>
    <row r="11323" spans="4:5" x14ac:dyDescent="0.25">
      <c r="D11323" s="31">
        <v>-788.90800000000002</v>
      </c>
      <c r="E11323" s="28">
        <v>406.61399999999998</v>
      </c>
    </row>
    <row r="11324" spans="4:5" x14ac:dyDescent="0.25">
      <c r="D11324" s="31">
        <v>-788.89200000000005</v>
      </c>
      <c r="E11324" s="28">
        <v>406.52300000000002</v>
      </c>
    </row>
    <row r="11325" spans="4:5" x14ac:dyDescent="0.25">
      <c r="D11325" s="31">
        <v>-788.87599999999998</v>
      </c>
      <c r="E11325" s="28">
        <v>406.43200000000002</v>
      </c>
    </row>
    <row r="11326" spans="4:5" x14ac:dyDescent="0.25">
      <c r="D11326" s="31">
        <v>-788.86</v>
      </c>
      <c r="E11326" s="28">
        <v>406.34100000000001</v>
      </c>
    </row>
    <row r="11327" spans="4:5" x14ac:dyDescent="0.25">
      <c r="D11327" s="31">
        <v>-788.84400000000005</v>
      </c>
      <c r="E11327" s="28">
        <v>406.24900000000002</v>
      </c>
    </row>
    <row r="11328" spans="4:5" x14ac:dyDescent="0.25">
      <c r="D11328" s="31">
        <v>-788.82799999999997</v>
      </c>
      <c r="E11328" s="28">
        <v>406.15800000000002</v>
      </c>
    </row>
    <row r="11329" spans="4:5" x14ac:dyDescent="0.25">
      <c r="D11329" s="31">
        <v>-788.81200000000001</v>
      </c>
      <c r="E11329" s="28">
        <v>406.06700000000001</v>
      </c>
    </row>
    <row r="11330" spans="4:5" x14ac:dyDescent="0.25">
      <c r="D11330" s="31">
        <v>-788.79600000000005</v>
      </c>
      <c r="E11330" s="28">
        <v>405.97500000000002</v>
      </c>
    </row>
    <row r="11331" spans="4:5" x14ac:dyDescent="0.25">
      <c r="D11331" s="31">
        <v>-788.78</v>
      </c>
      <c r="E11331" s="28">
        <v>405.88400000000001</v>
      </c>
    </row>
    <row r="11332" spans="4:5" x14ac:dyDescent="0.25">
      <c r="D11332" s="31">
        <v>-788.76400000000001</v>
      </c>
      <c r="E11332" s="28">
        <v>405.79300000000001</v>
      </c>
    </row>
    <row r="11333" spans="4:5" x14ac:dyDescent="0.25">
      <c r="D11333" s="31">
        <v>-788.74800000000005</v>
      </c>
      <c r="E11333" s="28">
        <v>405.70100000000002</v>
      </c>
    </row>
    <row r="11334" spans="4:5" x14ac:dyDescent="0.25">
      <c r="D11334" s="31">
        <v>-788.73199999999997</v>
      </c>
      <c r="E11334" s="28">
        <v>405.61</v>
      </c>
    </row>
    <row r="11335" spans="4:5" x14ac:dyDescent="0.25">
      <c r="D11335" s="31">
        <v>-788.71600000000001</v>
      </c>
      <c r="E11335" s="28">
        <v>405.51799999999997</v>
      </c>
    </row>
    <row r="11336" spans="4:5" x14ac:dyDescent="0.25">
      <c r="D11336" s="31">
        <v>-788.7</v>
      </c>
      <c r="E11336" s="28">
        <v>405.42700000000002</v>
      </c>
    </row>
    <row r="11337" spans="4:5" x14ac:dyDescent="0.25">
      <c r="D11337" s="31">
        <v>-788.68399999999997</v>
      </c>
      <c r="E11337" s="28">
        <v>405.33499999999998</v>
      </c>
    </row>
    <row r="11338" spans="4:5" x14ac:dyDescent="0.25">
      <c r="D11338" s="31">
        <v>-788.66800000000001</v>
      </c>
      <c r="E11338" s="28">
        <v>405.24400000000003</v>
      </c>
    </row>
    <row r="11339" spans="4:5" x14ac:dyDescent="0.25">
      <c r="D11339" s="31">
        <v>-788.65200000000004</v>
      </c>
      <c r="E11339" s="28">
        <v>405.15199999999999</v>
      </c>
    </row>
    <row r="11340" spans="4:5" x14ac:dyDescent="0.25">
      <c r="D11340" s="31">
        <v>-788.63599999999997</v>
      </c>
      <c r="E11340" s="28">
        <v>405.06099999999998</v>
      </c>
    </row>
    <row r="11341" spans="4:5" x14ac:dyDescent="0.25">
      <c r="D11341" s="31">
        <v>-788.62</v>
      </c>
      <c r="E11341" s="28">
        <v>404.96899999999999</v>
      </c>
    </row>
    <row r="11342" spans="4:5" x14ac:dyDescent="0.25">
      <c r="D11342" s="31">
        <v>-788.60400000000004</v>
      </c>
      <c r="E11342" s="28">
        <v>404.87700000000001</v>
      </c>
    </row>
    <row r="11343" spans="4:5" x14ac:dyDescent="0.25">
      <c r="D11343" s="31">
        <v>-788.58799999999997</v>
      </c>
      <c r="E11343" s="28">
        <v>404.786</v>
      </c>
    </row>
    <row r="11344" spans="4:5" x14ac:dyDescent="0.25">
      <c r="D11344" s="31">
        <v>-788.572</v>
      </c>
      <c r="E11344" s="28">
        <v>404.69400000000002</v>
      </c>
    </row>
    <row r="11345" spans="4:5" x14ac:dyDescent="0.25">
      <c r="D11345" s="31">
        <v>-788.55600000000004</v>
      </c>
      <c r="E11345" s="28">
        <v>404.60199999999998</v>
      </c>
    </row>
    <row r="11346" spans="4:5" x14ac:dyDescent="0.25">
      <c r="D11346" s="31">
        <v>-788.54</v>
      </c>
      <c r="E11346" s="28">
        <v>404.51</v>
      </c>
    </row>
    <row r="11347" spans="4:5" x14ac:dyDescent="0.25">
      <c r="D11347" s="31">
        <v>-788.524</v>
      </c>
      <c r="E11347" s="28">
        <v>404.41899999999998</v>
      </c>
    </row>
    <row r="11348" spans="4:5" x14ac:dyDescent="0.25">
      <c r="D11348" s="31">
        <v>-788.50800000000004</v>
      </c>
      <c r="E11348" s="28">
        <v>404.327</v>
      </c>
    </row>
    <row r="11349" spans="4:5" x14ac:dyDescent="0.25">
      <c r="D11349" s="31">
        <v>-788.49199999999996</v>
      </c>
      <c r="E11349" s="28">
        <v>404.23500000000001</v>
      </c>
    </row>
    <row r="11350" spans="4:5" x14ac:dyDescent="0.25">
      <c r="D11350" s="31">
        <v>-788.476</v>
      </c>
      <c r="E11350" s="28">
        <v>404.14299999999997</v>
      </c>
    </row>
    <row r="11351" spans="4:5" x14ac:dyDescent="0.25">
      <c r="D11351" s="31">
        <v>-788.46</v>
      </c>
      <c r="E11351" s="28">
        <v>404.05099999999999</v>
      </c>
    </row>
    <row r="11352" spans="4:5" x14ac:dyDescent="0.25">
      <c r="D11352" s="31">
        <v>-788.44399999999996</v>
      </c>
      <c r="E11352" s="28">
        <v>403.959</v>
      </c>
    </row>
    <row r="11353" spans="4:5" x14ac:dyDescent="0.25">
      <c r="D11353" s="31">
        <v>-788.428</v>
      </c>
      <c r="E11353" s="28">
        <v>403.86700000000002</v>
      </c>
    </row>
    <row r="11354" spans="4:5" x14ac:dyDescent="0.25">
      <c r="D11354" s="31">
        <v>-788.41200000000003</v>
      </c>
      <c r="E11354" s="28">
        <v>403.77499999999998</v>
      </c>
    </row>
    <row r="11355" spans="4:5" x14ac:dyDescent="0.25">
      <c r="D11355" s="31">
        <v>-788.39599999999996</v>
      </c>
      <c r="E11355" s="28">
        <v>403.68299999999999</v>
      </c>
    </row>
    <row r="11356" spans="4:5" x14ac:dyDescent="0.25">
      <c r="D11356" s="31">
        <v>-788.38</v>
      </c>
      <c r="E11356" s="28">
        <v>403.59100000000001</v>
      </c>
    </row>
    <row r="11357" spans="4:5" x14ac:dyDescent="0.25">
      <c r="D11357" s="31">
        <v>-788.36400000000003</v>
      </c>
      <c r="E11357" s="28">
        <v>403.49900000000002</v>
      </c>
    </row>
    <row r="11358" spans="4:5" x14ac:dyDescent="0.25">
      <c r="D11358" s="31">
        <v>-788.34799999999996</v>
      </c>
      <c r="E11358" s="28">
        <v>403.40699999999998</v>
      </c>
    </row>
    <row r="11359" spans="4:5" x14ac:dyDescent="0.25">
      <c r="D11359" s="31">
        <v>-788.33199999999999</v>
      </c>
      <c r="E11359" s="28">
        <v>403.315</v>
      </c>
    </row>
    <row r="11360" spans="4:5" x14ac:dyDescent="0.25">
      <c r="D11360" s="31">
        <v>-788.31600000000003</v>
      </c>
      <c r="E11360" s="28">
        <v>403.22300000000001</v>
      </c>
    </row>
    <row r="11361" spans="4:5" x14ac:dyDescent="0.25">
      <c r="D11361" s="31">
        <v>-788.3</v>
      </c>
      <c r="E11361" s="28">
        <v>403.13099999999997</v>
      </c>
    </row>
    <row r="11362" spans="4:5" x14ac:dyDescent="0.25">
      <c r="D11362" s="31">
        <v>-788.28399999999999</v>
      </c>
      <c r="E11362" s="28">
        <v>403.03899999999999</v>
      </c>
    </row>
    <row r="11363" spans="4:5" x14ac:dyDescent="0.25">
      <c r="D11363" s="31">
        <v>-788.26800000000003</v>
      </c>
      <c r="E11363" s="28">
        <v>402.94600000000003</v>
      </c>
    </row>
    <row r="11364" spans="4:5" x14ac:dyDescent="0.25">
      <c r="D11364" s="31">
        <v>-788.25199999999995</v>
      </c>
      <c r="E11364" s="28">
        <v>402.85399999999998</v>
      </c>
    </row>
    <row r="11365" spans="4:5" x14ac:dyDescent="0.25">
      <c r="D11365" s="31">
        <v>-788.23599999999999</v>
      </c>
      <c r="E11365" s="28">
        <v>402.762</v>
      </c>
    </row>
    <row r="11366" spans="4:5" x14ac:dyDescent="0.25">
      <c r="D11366" s="31">
        <v>-788.22</v>
      </c>
      <c r="E11366" s="28">
        <v>402.67</v>
      </c>
    </row>
    <row r="11367" spans="4:5" x14ac:dyDescent="0.25">
      <c r="D11367" s="31">
        <v>-788.20399999999995</v>
      </c>
      <c r="E11367" s="28">
        <v>402.577</v>
      </c>
    </row>
    <row r="11368" spans="4:5" x14ac:dyDescent="0.25">
      <c r="D11368" s="31">
        <v>-788.18799999999999</v>
      </c>
      <c r="E11368" s="28">
        <v>402.48500000000001</v>
      </c>
    </row>
    <row r="11369" spans="4:5" x14ac:dyDescent="0.25">
      <c r="D11369" s="31">
        <v>-788.17200000000003</v>
      </c>
      <c r="E11369" s="28">
        <v>402.39299999999997</v>
      </c>
    </row>
    <row r="11370" spans="4:5" x14ac:dyDescent="0.25">
      <c r="D11370" s="31">
        <v>-788.15599999999995</v>
      </c>
      <c r="E11370" s="28">
        <v>402.3</v>
      </c>
    </row>
    <row r="11371" spans="4:5" x14ac:dyDescent="0.25">
      <c r="D11371" s="31">
        <v>-788.14</v>
      </c>
      <c r="E11371" s="28">
        <v>402.20800000000003</v>
      </c>
    </row>
    <row r="11372" spans="4:5" x14ac:dyDescent="0.25">
      <c r="D11372" s="31">
        <v>-788.12400000000002</v>
      </c>
      <c r="E11372" s="28">
        <v>402.11500000000001</v>
      </c>
    </row>
    <row r="11373" spans="4:5" x14ac:dyDescent="0.25">
      <c r="D11373" s="31">
        <v>-788.10799999999995</v>
      </c>
      <c r="E11373" s="28">
        <v>402.02300000000002</v>
      </c>
    </row>
    <row r="11374" spans="4:5" x14ac:dyDescent="0.25">
      <c r="D11374" s="31">
        <v>-788.09199999999998</v>
      </c>
      <c r="E11374" s="28">
        <v>401.93</v>
      </c>
    </row>
    <row r="11375" spans="4:5" x14ac:dyDescent="0.25">
      <c r="D11375" s="31">
        <v>-788.07600000000002</v>
      </c>
      <c r="E11375" s="28">
        <v>401.83800000000002</v>
      </c>
    </row>
    <row r="11376" spans="4:5" x14ac:dyDescent="0.25">
      <c r="D11376" s="31">
        <v>-788.06</v>
      </c>
      <c r="E11376" s="28">
        <v>401.745</v>
      </c>
    </row>
    <row r="11377" spans="4:5" x14ac:dyDescent="0.25">
      <c r="D11377" s="31">
        <v>-788.04399999999998</v>
      </c>
      <c r="E11377" s="28">
        <v>401.65300000000002</v>
      </c>
    </row>
    <row r="11378" spans="4:5" x14ac:dyDescent="0.25">
      <c r="D11378" s="31">
        <v>-788.02800000000002</v>
      </c>
      <c r="E11378" s="28">
        <v>401.56</v>
      </c>
    </row>
    <row r="11379" spans="4:5" x14ac:dyDescent="0.25">
      <c r="D11379" s="31">
        <v>-788.01199999999994</v>
      </c>
      <c r="E11379" s="28">
        <v>401.46699999999998</v>
      </c>
    </row>
    <row r="11380" spans="4:5" x14ac:dyDescent="0.25">
      <c r="D11380" s="31">
        <v>-787.99599999999998</v>
      </c>
      <c r="E11380" s="28">
        <v>401.375</v>
      </c>
    </row>
    <row r="11381" spans="4:5" x14ac:dyDescent="0.25">
      <c r="D11381" s="31">
        <v>-787.98</v>
      </c>
      <c r="E11381" s="28">
        <v>401.28199999999998</v>
      </c>
    </row>
    <row r="11382" spans="4:5" x14ac:dyDescent="0.25">
      <c r="D11382" s="31">
        <v>-787.96400000000006</v>
      </c>
      <c r="E11382" s="28">
        <v>401.18900000000002</v>
      </c>
    </row>
    <row r="11383" spans="4:5" x14ac:dyDescent="0.25">
      <c r="D11383" s="31">
        <v>-787.94799999999998</v>
      </c>
      <c r="E11383" s="28">
        <v>401.09699999999998</v>
      </c>
    </row>
    <row r="11384" spans="4:5" x14ac:dyDescent="0.25">
      <c r="D11384" s="31">
        <v>-787.93200000000002</v>
      </c>
      <c r="E11384" s="28">
        <v>401.00400000000002</v>
      </c>
    </row>
    <row r="11385" spans="4:5" x14ac:dyDescent="0.25">
      <c r="D11385" s="31">
        <v>-787.91600000000005</v>
      </c>
      <c r="E11385" s="28">
        <v>400.911</v>
      </c>
    </row>
    <row r="11386" spans="4:5" x14ac:dyDescent="0.25">
      <c r="D11386" s="31">
        <v>-787.9</v>
      </c>
      <c r="E11386" s="28">
        <v>400.81799999999998</v>
      </c>
    </row>
    <row r="11387" spans="4:5" x14ac:dyDescent="0.25">
      <c r="D11387" s="31">
        <v>-787.88400000000001</v>
      </c>
      <c r="E11387" s="28">
        <v>400.72500000000002</v>
      </c>
    </row>
    <row r="11388" spans="4:5" x14ac:dyDescent="0.25">
      <c r="D11388" s="31">
        <v>-787.86800000000005</v>
      </c>
      <c r="E11388" s="28">
        <v>400.63299999999998</v>
      </c>
    </row>
    <row r="11389" spans="4:5" x14ac:dyDescent="0.25">
      <c r="D11389" s="31">
        <v>-787.85199999999998</v>
      </c>
      <c r="E11389" s="28">
        <v>400.54</v>
      </c>
    </row>
    <row r="11390" spans="4:5" x14ac:dyDescent="0.25">
      <c r="D11390" s="31">
        <v>-787.83600000000001</v>
      </c>
      <c r="E11390" s="28">
        <v>400.447</v>
      </c>
    </row>
    <row r="11391" spans="4:5" x14ac:dyDescent="0.25">
      <c r="D11391" s="31">
        <v>-787.82</v>
      </c>
      <c r="E11391" s="28">
        <v>400.35399999999998</v>
      </c>
    </row>
    <row r="11392" spans="4:5" x14ac:dyDescent="0.25">
      <c r="D11392" s="31">
        <v>-787.80399999999997</v>
      </c>
      <c r="E11392" s="28">
        <v>400.26100000000002</v>
      </c>
    </row>
    <row r="11393" spans="4:5" x14ac:dyDescent="0.25">
      <c r="D11393" s="31">
        <v>-787.78800000000001</v>
      </c>
      <c r="E11393" s="28">
        <v>400.16800000000001</v>
      </c>
    </row>
    <row r="11394" spans="4:5" x14ac:dyDescent="0.25">
      <c r="D11394" s="31">
        <v>-787.77200000000005</v>
      </c>
      <c r="E11394" s="28">
        <v>400.07499999999999</v>
      </c>
    </row>
    <row r="11395" spans="4:5" x14ac:dyDescent="0.25">
      <c r="D11395" s="31">
        <v>-787.75599999999997</v>
      </c>
      <c r="E11395" s="28">
        <v>399.98200000000003</v>
      </c>
    </row>
    <row r="11396" spans="4:5" x14ac:dyDescent="0.25">
      <c r="D11396" s="31">
        <v>-787.74</v>
      </c>
      <c r="E11396" s="28">
        <v>399.88900000000001</v>
      </c>
    </row>
    <row r="11397" spans="4:5" x14ac:dyDescent="0.25">
      <c r="D11397" s="31">
        <v>-787.72400000000005</v>
      </c>
      <c r="E11397" s="28">
        <v>399.79599999999999</v>
      </c>
    </row>
    <row r="11398" spans="4:5" x14ac:dyDescent="0.25">
      <c r="D11398" s="31">
        <v>-787.70799999999997</v>
      </c>
      <c r="E11398" s="28">
        <v>399.702</v>
      </c>
    </row>
    <row r="11399" spans="4:5" x14ac:dyDescent="0.25">
      <c r="D11399" s="31">
        <v>-787.69200000000001</v>
      </c>
      <c r="E11399" s="28">
        <v>399.60899999999998</v>
      </c>
    </row>
    <row r="11400" spans="4:5" x14ac:dyDescent="0.25">
      <c r="D11400" s="31">
        <v>-787.67600000000004</v>
      </c>
      <c r="E11400" s="28">
        <v>399.51600000000002</v>
      </c>
    </row>
    <row r="11401" spans="4:5" x14ac:dyDescent="0.25">
      <c r="D11401" s="31">
        <v>-787.66</v>
      </c>
      <c r="E11401" s="28">
        <v>399.423</v>
      </c>
    </row>
    <row r="11402" spans="4:5" x14ac:dyDescent="0.25">
      <c r="D11402" s="31">
        <v>-787.64400000000001</v>
      </c>
      <c r="E11402" s="28">
        <v>399.33</v>
      </c>
    </row>
    <row r="11403" spans="4:5" x14ac:dyDescent="0.25">
      <c r="D11403" s="31">
        <v>-787.62800000000004</v>
      </c>
      <c r="E11403" s="28">
        <v>399.23599999999999</v>
      </c>
    </row>
    <row r="11404" spans="4:5" x14ac:dyDescent="0.25">
      <c r="D11404" s="31">
        <v>-787.61199999999997</v>
      </c>
      <c r="E11404" s="28">
        <v>399.14299999999997</v>
      </c>
    </row>
    <row r="11405" spans="4:5" x14ac:dyDescent="0.25">
      <c r="D11405" s="31">
        <v>-787.596</v>
      </c>
      <c r="E11405" s="28">
        <v>399.05</v>
      </c>
    </row>
    <row r="11406" spans="4:5" x14ac:dyDescent="0.25">
      <c r="D11406" s="31">
        <v>-787.58</v>
      </c>
      <c r="E11406" s="28">
        <v>398.95600000000002</v>
      </c>
    </row>
    <row r="11407" spans="4:5" x14ac:dyDescent="0.25">
      <c r="D11407" s="31">
        <v>-787.56399999999996</v>
      </c>
      <c r="E11407" s="28">
        <v>398.863</v>
      </c>
    </row>
    <row r="11408" spans="4:5" x14ac:dyDescent="0.25">
      <c r="D11408" s="31">
        <v>-787.548</v>
      </c>
      <c r="E11408" s="28">
        <v>398.77</v>
      </c>
    </row>
    <row r="11409" spans="4:5" x14ac:dyDescent="0.25">
      <c r="D11409" s="31">
        <v>-787.53200000000004</v>
      </c>
      <c r="E11409" s="28">
        <v>398.67599999999999</v>
      </c>
    </row>
    <row r="11410" spans="4:5" x14ac:dyDescent="0.25">
      <c r="D11410" s="31">
        <v>-787.51599999999996</v>
      </c>
      <c r="E11410" s="28">
        <v>398.58300000000003</v>
      </c>
    </row>
    <row r="11411" spans="4:5" x14ac:dyDescent="0.25">
      <c r="D11411" s="31">
        <v>-787.5</v>
      </c>
      <c r="E11411" s="28">
        <v>398.48899999999998</v>
      </c>
    </row>
    <row r="11412" spans="4:5" x14ac:dyDescent="0.25">
      <c r="D11412" s="31">
        <v>-787.48400000000004</v>
      </c>
      <c r="E11412" s="28">
        <v>398.39600000000002</v>
      </c>
    </row>
    <row r="11413" spans="4:5" x14ac:dyDescent="0.25">
      <c r="D11413" s="31">
        <v>-787.46799999999996</v>
      </c>
      <c r="E11413" s="28">
        <v>398.30200000000002</v>
      </c>
    </row>
    <row r="11414" spans="4:5" x14ac:dyDescent="0.25">
      <c r="D11414" s="31">
        <v>-787.452</v>
      </c>
      <c r="E11414" s="28">
        <v>398.209</v>
      </c>
    </row>
    <row r="11415" spans="4:5" x14ac:dyDescent="0.25">
      <c r="D11415" s="31">
        <v>-787.43600000000004</v>
      </c>
      <c r="E11415" s="28">
        <v>398.11500000000001</v>
      </c>
    </row>
    <row r="11416" spans="4:5" x14ac:dyDescent="0.25">
      <c r="D11416" s="31">
        <v>-787.42</v>
      </c>
      <c r="E11416" s="28">
        <v>398.02199999999999</v>
      </c>
    </row>
    <row r="11417" spans="4:5" x14ac:dyDescent="0.25">
      <c r="D11417" s="31">
        <v>-787.404</v>
      </c>
      <c r="E11417" s="28">
        <v>397.928</v>
      </c>
    </row>
    <row r="11418" spans="4:5" x14ac:dyDescent="0.25">
      <c r="D11418" s="31">
        <v>-787.38800000000003</v>
      </c>
      <c r="E11418" s="28">
        <v>397.834</v>
      </c>
    </row>
    <row r="11419" spans="4:5" x14ac:dyDescent="0.25">
      <c r="D11419" s="31">
        <v>-787.37199999999996</v>
      </c>
      <c r="E11419" s="28">
        <v>397.74099999999999</v>
      </c>
    </row>
    <row r="11420" spans="4:5" x14ac:dyDescent="0.25">
      <c r="D11420" s="31">
        <v>-787.35599999999999</v>
      </c>
      <c r="E11420" s="28">
        <v>397.64699999999999</v>
      </c>
    </row>
    <row r="11421" spans="4:5" x14ac:dyDescent="0.25">
      <c r="D11421" s="31">
        <v>-787.34</v>
      </c>
      <c r="E11421" s="28">
        <v>397.553</v>
      </c>
    </row>
    <row r="11422" spans="4:5" x14ac:dyDescent="0.25">
      <c r="D11422" s="31">
        <v>-787.32399999999996</v>
      </c>
      <c r="E11422" s="28">
        <v>397.459</v>
      </c>
    </row>
    <row r="11423" spans="4:5" x14ac:dyDescent="0.25">
      <c r="D11423" s="31">
        <v>-787.30799999999999</v>
      </c>
      <c r="E11423" s="28">
        <v>397.36599999999999</v>
      </c>
    </row>
    <row r="11424" spans="4:5" x14ac:dyDescent="0.25">
      <c r="D11424" s="31">
        <v>-787.29200000000003</v>
      </c>
      <c r="E11424" s="28">
        <v>397.27199999999999</v>
      </c>
    </row>
    <row r="11425" spans="4:5" x14ac:dyDescent="0.25">
      <c r="D11425" s="31">
        <v>-787.27599999999995</v>
      </c>
      <c r="E11425" s="28">
        <v>397.178</v>
      </c>
    </row>
    <row r="11426" spans="4:5" x14ac:dyDescent="0.25">
      <c r="D11426" s="31">
        <v>-787.26</v>
      </c>
      <c r="E11426" s="28">
        <v>397.084</v>
      </c>
    </row>
    <row r="11427" spans="4:5" x14ac:dyDescent="0.25">
      <c r="D11427" s="31">
        <v>-787.245</v>
      </c>
      <c r="E11427" s="28">
        <v>396.99</v>
      </c>
    </row>
    <row r="11428" spans="4:5" x14ac:dyDescent="0.25">
      <c r="D11428" s="31">
        <v>-787.22900000000004</v>
      </c>
      <c r="E11428" s="28">
        <v>396.89600000000002</v>
      </c>
    </row>
    <row r="11429" spans="4:5" x14ac:dyDescent="0.25">
      <c r="D11429" s="31">
        <v>-787.21299999999997</v>
      </c>
      <c r="E11429" s="28">
        <v>396.80200000000002</v>
      </c>
    </row>
    <row r="11430" spans="4:5" x14ac:dyDescent="0.25">
      <c r="D11430" s="31">
        <v>-787.197</v>
      </c>
      <c r="E11430" s="28">
        <v>396.70800000000003</v>
      </c>
    </row>
    <row r="11431" spans="4:5" x14ac:dyDescent="0.25">
      <c r="D11431" s="31">
        <v>-787.18100000000004</v>
      </c>
      <c r="E11431" s="28">
        <v>396.61399999999998</v>
      </c>
    </row>
    <row r="11432" spans="4:5" x14ac:dyDescent="0.25">
      <c r="D11432" s="31">
        <v>-787.16499999999996</v>
      </c>
      <c r="E11432" s="28">
        <v>396.52</v>
      </c>
    </row>
    <row r="11433" spans="4:5" x14ac:dyDescent="0.25">
      <c r="D11433" s="31">
        <v>-787.149</v>
      </c>
      <c r="E11433" s="28">
        <v>396.42599999999999</v>
      </c>
    </row>
    <row r="11434" spans="4:5" x14ac:dyDescent="0.25">
      <c r="D11434" s="31">
        <v>-787.13300000000004</v>
      </c>
      <c r="E11434" s="28">
        <v>396.33199999999999</v>
      </c>
    </row>
    <row r="11435" spans="4:5" x14ac:dyDescent="0.25">
      <c r="D11435" s="31">
        <v>-787.11699999999996</v>
      </c>
      <c r="E11435" s="28">
        <v>396.238</v>
      </c>
    </row>
    <row r="11436" spans="4:5" x14ac:dyDescent="0.25">
      <c r="D11436" s="31">
        <v>-787.101</v>
      </c>
      <c r="E11436" s="28">
        <v>396.14400000000001</v>
      </c>
    </row>
    <row r="11437" spans="4:5" x14ac:dyDescent="0.25">
      <c r="D11437" s="31">
        <v>-787.08500000000004</v>
      </c>
      <c r="E11437" s="28">
        <v>396.05</v>
      </c>
    </row>
    <row r="11438" spans="4:5" x14ac:dyDescent="0.25">
      <c r="D11438" s="31">
        <v>-787.06899999999996</v>
      </c>
      <c r="E11438" s="28">
        <v>395.95600000000002</v>
      </c>
    </row>
    <row r="11439" spans="4:5" x14ac:dyDescent="0.25">
      <c r="D11439" s="31">
        <v>-787.053</v>
      </c>
      <c r="E11439" s="28">
        <v>395.86200000000002</v>
      </c>
    </row>
    <row r="11440" spans="4:5" x14ac:dyDescent="0.25">
      <c r="D11440" s="31">
        <v>-787.03700000000003</v>
      </c>
      <c r="E11440" s="28">
        <v>395.767</v>
      </c>
    </row>
    <row r="11441" spans="4:5" x14ac:dyDescent="0.25">
      <c r="D11441" s="31">
        <v>-787.02099999999996</v>
      </c>
      <c r="E11441" s="28">
        <v>395.673</v>
      </c>
    </row>
    <row r="11442" spans="4:5" x14ac:dyDescent="0.25">
      <c r="D11442" s="31">
        <v>-787.005</v>
      </c>
      <c r="E11442" s="28">
        <v>395.57900000000001</v>
      </c>
    </row>
    <row r="11443" spans="4:5" x14ac:dyDescent="0.25">
      <c r="D11443" s="31">
        <v>-786.98900000000003</v>
      </c>
      <c r="E11443" s="28">
        <v>395.48500000000001</v>
      </c>
    </row>
    <row r="11444" spans="4:5" x14ac:dyDescent="0.25">
      <c r="D11444" s="31">
        <v>-786.97299999999996</v>
      </c>
      <c r="E11444" s="28">
        <v>395.39</v>
      </c>
    </row>
    <row r="11445" spans="4:5" x14ac:dyDescent="0.25">
      <c r="D11445" s="31">
        <v>-786.95699999999999</v>
      </c>
      <c r="E11445" s="28">
        <v>395.29599999999999</v>
      </c>
    </row>
    <row r="11446" spans="4:5" x14ac:dyDescent="0.25">
      <c r="D11446" s="31">
        <v>-786.94100000000003</v>
      </c>
      <c r="E11446" s="28">
        <v>395.20100000000002</v>
      </c>
    </row>
    <row r="11447" spans="4:5" x14ac:dyDescent="0.25">
      <c r="D11447" s="31">
        <v>-786.92499999999995</v>
      </c>
      <c r="E11447" s="28">
        <v>395.10700000000003</v>
      </c>
    </row>
    <row r="11448" spans="4:5" x14ac:dyDescent="0.25">
      <c r="D11448" s="31">
        <v>-786.90899999999999</v>
      </c>
      <c r="E11448" s="28">
        <v>395.01299999999998</v>
      </c>
    </row>
    <row r="11449" spans="4:5" x14ac:dyDescent="0.25">
      <c r="D11449" s="31">
        <v>-786.89300000000003</v>
      </c>
      <c r="E11449" s="28">
        <v>394.91800000000001</v>
      </c>
    </row>
    <row r="11450" spans="4:5" x14ac:dyDescent="0.25">
      <c r="D11450" s="31">
        <v>-786.87699999999995</v>
      </c>
      <c r="E11450" s="28">
        <v>394.82400000000001</v>
      </c>
    </row>
    <row r="11451" spans="4:5" x14ac:dyDescent="0.25">
      <c r="D11451" s="31">
        <v>-786.86099999999999</v>
      </c>
      <c r="E11451" s="28">
        <v>394.72899999999998</v>
      </c>
    </row>
    <row r="11452" spans="4:5" x14ac:dyDescent="0.25">
      <c r="D11452" s="31">
        <v>-786.84500000000003</v>
      </c>
      <c r="E11452" s="28">
        <v>394.63499999999999</v>
      </c>
    </row>
    <row r="11453" spans="4:5" x14ac:dyDescent="0.25">
      <c r="D11453" s="31">
        <v>-786.82899999999995</v>
      </c>
      <c r="E11453" s="28">
        <v>394.54</v>
      </c>
    </row>
    <row r="11454" spans="4:5" x14ac:dyDescent="0.25">
      <c r="D11454" s="31">
        <v>-786.81299999999999</v>
      </c>
      <c r="E11454" s="28">
        <v>394.44600000000003</v>
      </c>
    </row>
    <row r="11455" spans="4:5" x14ac:dyDescent="0.25">
      <c r="D11455" s="31">
        <v>-786.79700000000003</v>
      </c>
      <c r="E11455" s="28">
        <v>394.351</v>
      </c>
    </row>
    <row r="11456" spans="4:5" x14ac:dyDescent="0.25">
      <c r="D11456" s="31">
        <v>-786.78099999999995</v>
      </c>
      <c r="E11456" s="28">
        <v>394.25599999999997</v>
      </c>
    </row>
    <row r="11457" spans="4:5" x14ac:dyDescent="0.25">
      <c r="D11457" s="31">
        <v>-786.76499999999999</v>
      </c>
      <c r="E11457" s="28">
        <v>394.16199999999998</v>
      </c>
    </row>
    <row r="11458" spans="4:5" x14ac:dyDescent="0.25">
      <c r="D11458" s="31">
        <v>-786.74900000000002</v>
      </c>
      <c r="E11458" s="28">
        <v>394.06700000000001</v>
      </c>
    </row>
    <row r="11459" spans="4:5" x14ac:dyDescent="0.25">
      <c r="D11459" s="31">
        <v>-786.73299999999995</v>
      </c>
      <c r="E11459" s="28">
        <v>393.97199999999998</v>
      </c>
    </row>
    <row r="11460" spans="4:5" x14ac:dyDescent="0.25">
      <c r="D11460" s="31">
        <v>-786.71699999999998</v>
      </c>
      <c r="E11460" s="28">
        <v>393.87700000000001</v>
      </c>
    </row>
    <row r="11461" spans="4:5" x14ac:dyDescent="0.25">
      <c r="D11461" s="31">
        <v>-786.70100000000002</v>
      </c>
      <c r="E11461" s="28">
        <v>393.78300000000002</v>
      </c>
    </row>
    <row r="11462" spans="4:5" x14ac:dyDescent="0.25">
      <c r="D11462" s="31">
        <v>-786.68499999999995</v>
      </c>
      <c r="E11462" s="28">
        <v>393.68799999999999</v>
      </c>
    </row>
    <row r="11463" spans="4:5" x14ac:dyDescent="0.25">
      <c r="D11463" s="31">
        <v>-786.66899999999998</v>
      </c>
      <c r="E11463" s="28">
        <v>393.59300000000002</v>
      </c>
    </row>
    <row r="11464" spans="4:5" x14ac:dyDescent="0.25">
      <c r="D11464" s="31">
        <v>-786.65300000000002</v>
      </c>
      <c r="E11464" s="28">
        <v>393.49799999999999</v>
      </c>
    </row>
    <row r="11465" spans="4:5" x14ac:dyDescent="0.25">
      <c r="D11465" s="31">
        <v>-786.63699999999994</v>
      </c>
      <c r="E11465" s="28">
        <v>393.40300000000002</v>
      </c>
    </row>
    <row r="11466" spans="4:5" x14ac:dyDescent="0.25">
      <c r="D11466" s="31">
        <v>-786.62099999999998</v>
      </c>
      <c r="E11466" s="28">
        <v>393.30900000000003</v>
      </c>
    </row>
    <row r="11467" spans="4:5" x14ac:dyDescent="0.25">
      <c r="D11467" s="31">
        <v>-786.60500000000002</v>
      </c>
      <c r="E11467" s="28">
        <v>393.214</v>
      </c>
    </row>
    <row r="11468" spans="4:5" x14ac:dyDescent="0.25">
      <c r="D11468" s="31">
        <v>-786.58900000000006</v>
      </c>
      <c r="E11468" s="28">
        <v>393.11900000000003</v>
      </c>
    </row>
    <row r="11469" spans="4:5" x14ac:dyDescent="0.25">
      <c r="D11469" s="31">
        <v>-786.57299999999998</v>
      </c>
      <c r="E11469" s="28">
        <v>393.024</v>
      </c>
    </row>
    <row r="11470" spans="4:5" x14ac:dyDescent="0.25">
      <c r="D11470" s="31">
        <v>-786.55700000000002</v>
      </c>
      <c r="E11470" s="28">
        <v>392.92899999999997</v>
      </c>
    </row>
    <row r="11471" spans="4:5" x14ac:dyDescent="0.25">
      <c r="D11471" s="31">
        <v>-786.54100000000005</v>
      </c>
      <c r="E11471" s="28">
        <v>392.834</v>
      </c>
    </row>
    <row r="11472" spans="4:5" x14ac:dyDescent="0.25">
      <c r="D11472" s="31">
        <v>-786.52499999999998</v>
      </c>
      <c r="E11472" s="28">
        <v>392.73899999999998</v>
      </c>
    </row>
    <row r="11473" spans="4:5" x14ac:dyDescent="0.25">
      <c r="D11473" s="31">
        <v>-786.50900000000001</v>
      </c>
      <c r="E11473" s="28">
        <v>392.64400000000001</v>
      </c>
    </row>
    <row r="11474" spans="4:5" x14ac:dyDescent="0.25">
      <c r="D11474" s="31">
        <v>-786.49300000000005</v>
      </c>
      <c r="E11474" s="28">
        <v>392.548</v>
      </c>
    </row>
    <row r="11475" spans="4:5" x14ac:dyDescent="0.25">
      <c r="D11475" s="31">
        <v>-786.47699999999998</v>
      </c>
      <c r="E11475" s="28">
        <v>392.45299999999997</v>
      </c>
    </row>
    <row r="11476" spans="4:5" x14ac:dyDescent="0.25">
      <c r="D11476" s="31">
        <v>-786.46100000000001</v>
      </c>
      <c r="E11476" s="28">
        <v>392.358</v>
      </c>
    </row>
    <row r="11477" spans="4:5" x14ac:dyDescent="0.25">
      <c r="D11477" s="31">
        <v>-786.44500000000005</v>
      </c>
      <c r="E11477" s="28">
        <v>392.26299999999998</v>
      </c>
    </row>
    <row r="11478" spans="4:5" x14ac:dyDescent="0.25">
      <c r="D11478" s="31">
        <v>-786.42899999999997</v>
      </c>
      <c r="E11478" s="28">
        <v>392.16800000000001</v>
      </c>
    </row>
    <row r="11479" spans="4:5" x14ac:dyDescent="0.25">
      <c r="D11479" s="31">
        <v>-786.41300000000001</v>
      </c>
      <c r="E11479" s="28">
        <v>392.07299999999998</v>
      </c>
    </row>
    <row r="11480" spans="4:5" x14ac:dyDescent="0.25">
      <c r="D11480" s="31">
        <v>-786.39700000000005</v>
      </c>
      <c r="E11480" s="28">
        <v>391.97699999999998</v>
      </c>
    </row>
    <row r="11481" spans="4:5" x14ac:dyDescent="0.25">
      <c r="D11481" s="31">
        <v>-786.38099999999997</v>
      </c>
      <c r="E11481" s="28">
        <v>391.88200000000001</v>
      </c>
    </row>
    <row r="11482" spans="4:5" x14ac:dyDescent="0.25">
      <c r="D11482" s="31">
        <v>-786.36500000000001</v>
      </c>
      <c r="E11482" s="28">
        <v>391.78699999999998</v>
      </c>
    </row>
    <row r="11483" spans="4:5" x14ac:dyDescent="0.25">
      <c r="D11483" s="31">
        <v>-786.34900000000005</v>
      </c>
      <c r="E11483" s="28">
        <v>391.69099999999997</v>
      </c>
    </row>
    <row r="11484" spans="4:5" x14ac:dyDescent="0.25">
      <c r="D11484" s="31">
        <v>-786.33299999999997</v>
      </c>
      <c r="E11484" s="28">
        <v>391.596</v>
      </c>
    </row>
    <row r="11485" spans="4:5" x14ac:dyDescent="0.25">
      <c r="D11485" s="31">
        <v>-786.31700000000001</v>
      </c>
      <c r="E11485" s="28">
        <v>391.50099999999998</v>
      </c>
    </row>
    <row r="11486" spans="4:5" x14ac:dyDescent="0.25">
      <c r="D11486" s="31">
        <v>-786.30100000000004</v>
      </c>
      <c r="E11486" s="28">
        <v>391.40499999999997</v>
      </c>
    </row>
    <row r="11487" spans="4:5" x14ac:dyDescent="0.25">
      <c r="D11487" s="31">
        <v>-786.28499999999997</v>
      </c>
      <c r="E11487" s="28">
        <v>391.31</v>
      </c>
    </row>
    <row r="11488" spans="4:5" x14ac:dyDescent="0.25">
      <c r="D11488" s="31">
        <v>-786.26900000000001</v>
      </c>
      <c r="E11488" s="28">
        <v>391.214</v>
      </c>
    </row>
    <row r="11489" spans="4:5" x14ac:dyDescent="0.25">
      <c r="D11489" s="31">
        <v>-786.25300000000004</v>
      </c>
      <c r="E11489" s="28">
        <v>391.11900000000003</v>
      </c>
    </row>
    <row r="11490" spans="4:5" x14ac:dyDescent="0.25">
      <c r="D11490" s="31">
        <v>-786.23699999999997</v>
      </c>
      <c r="E11490" s="28">
        <v>391.02300000000002</v>
      </c>
    </row>
    <row r="11491" spans="4:5" x14ac:dyDescent="0.25">
      <c r="D11491" s="31">
        <v>-786.221</v>
      </c>
      <c r="E11491" s="28">
        <v>390.928</v>
      </c>
    </row>
    <row r="11492" spans="4:5" x14ac:dyDescent="0.25">
      <c r="D11492" s="31">
        <v>-786.20500000000004</v>
      </c>
      <c r="E11492" s="28">
        <v>390.83199999999999</v>
      </c>
    </row>
    <row r="11493" spans="4:5" x14ac:dyDescent="0.25">
      <c r="D11493" s="31">
        <v>-786.18899999999996</v>
      </c>
      <c r="E11493" s="28">
        <v>390.73700000000002</v>
      </c>
    </row>
    <row r="11494" spans="4:5" x14ac:dyDescent="0.25">
      <c r="D11494" s="31">
        <v>-786.173</v>
      </c>
      <c r="E11494" s="28">
        <v>390.64100000000002</v>
      </c>
    </row>
    <row r="11495" spans="4:5" x14ac:dyDescent="0.25">
      <c r="D11495" s="31">
        <v>-786.15700000000004</v>
      </c>
      <c r="E11495" s="28">
        <v>390.54599999999999</v>
      </c>
    </row>
    <row r="11496" spans="4:5" x14ac:dyDescent="0.25">
      <c r="D11496" s="31">
        <v>-786.14099999999996</v>
      </c>
      <c r="E11496" s="28">
        <v>390.45</v>
      </c>
    </row>
    <row r="11497" spans="4:5" x14ac:dyDescent="0.25">
      <c r="D11497" s="31">
        <v>-786.125</v>
      </c>
      <c r="E11497" s="28">
        <v>390.35399999999998</v>
      </c>
    </row>
    <row r="11498" spans="4:5" x14ac:dyDescent="0.25">
      <c r="D11498" s="31">
        <v>-786.10900000000004</v>
      </c>
      <c r="E11498" s="28">
        <v>390.25900000000001</v>
      </c>
    </row>
    <row r="11499" spans="4:5" x14ac:dyDescent="0.25">
      <c r="D11499" s="31">
        <v>-786.09299999999996</v>
      </c>
      <c r="E11499" s="28">
        <v>390.16300000000001</v>
      </c>
    </row>
    <row r="11500" spans="4:5" x14ac:dyDescent="0.25">
      <c r="D11500" s="31">
        <v>-786.077</v>
      </c>
      <c r="E11500" s="28">
        <v>390.06700000000001</v>
      </c>
    </row>
    <row r="11501" spans="4:5" x14ac:dyDescent="0.25">
      <c r="D11501" s="31">
        <v>-786.06100000000004</v>
      </c>
      <c r="E11501" s="28">
        <v>389.971</v>
      </c>
    </row>
    <row r="11502" spans="4:5" x14ac:dyDescent="0.25">
      <c r="D11502" s="31">
        <v>-786.04499999999996</v>
      </c>
      <c r="E11502" s="28">
        <v>389.875</v>
      </c>
    </row>
    <row r="11503" spans="4:5" x14ac:dyDescent="0.25">
      <c r="D11503" s="31">
        <v>-786.029</v>
      </c>
      <c r="E11503" s="28">
        <v>389.78</v>
      </c>
    </row>
    <row r="11504" spans="4:5" x14ac:dyDescent="0.25">
      <c r="D11504" s="31">
        <v>-786.01300000000003</v>
      </c>
      <c r="E11504" s="28">
        <v>389.68400000000003</v>
      </c>
    </row>
    <row r="11505" spans="4:5" x14ac:dyDescent="0.25">
      <c r="D11505" s="31">
        <v>-785.99699999999996</v>
      </c>
      <c r="E11505" s="28">
        <v>389.58800000000002</v>
      </c>
    </row>
    <row r="11506" spans="4:5" x14ac:dyDescent="0.25">
      <c r="D11506" s="31">
        <v>-785.98099999999999</v>
      </c>
      <c r="E11506" s="28">
        <v>389.49200000000002</v>
      </c>
    </row>
    <row r="11507" spans="4:5" x14ac:dyDescent="0.25">
      <c r="D11507" s="31">
        <v>-785.96500000000003</v>
      </c>
      <c r="E11507" s="28">
        <v>389.39600000000002</v>
      </c>
    </row>
    <row r="11508" spans="4:5" x14ac:dyDescent="0.25">
      <c r="D11508" s="31">
        <v>-785.94899999999996</v>
      </c>
      <c r="E11508" s="28">
        <v>389.3</v>
      </c>
    </row>
    <row r="11509" spans="4:5" x14ac:dyDescent="0.25">
      <c r="D11509" s="31">
        <v>-785.93299999999999</v>
      </c>
      <c r="E11509" s="28">
        <v>389.20400000000001</v>
      </c>
    </row>
    <row r="11510" spans="4:5" x14ac:dyDescent="0.25">
      <c r="D11510" s="31">
        <v>-785.91700000000003</v>
      </c>
      <c r="E11510" s="28">
        <v>389.108</v>
      </c>
    </row>
    <row r="11511" spans="4:5" x14ac:dyDescent="0.25">
      <c r="D11511" s="31">
        <v>-785.90099999999995</v>
      </c>
      <c r="E11511" s="28">
        <v>389.012</v>
      </c>
    </row>
    <row r="11512" spans="4:5" x14ac:dyDescent="0.25">
      <c r="D11512" s="31">
        <v>-785.88499999999999</v>
      </c>
      <c r="E11512" s="28">
        <v>388.916</v>
      </c>
    </row>
    <row r="11513" spans="4:5" x14ac:dyDescent="0.25">
      <c r="D11513" s="31">
        <v>-785.86900000000003</v>
      </c>
      <c r="E11513" s="28">
        <v>388.82</v>
      </c>
    </row>
    <row r="11514" spans="4:5" x14ac:dyDescent="0.25">
      <c r="D11514" s="31">
        <v>-785.85299999999995</v>
      </c>
      <c r="E11514" s="28">
        <v>388.72399999999999</v>
      </c>
    </row>
    <row r="11515" spans="4:5" x14ac:dyDescent="0.25">
      <c r="D11515" s="31">
        <v>-785.83699999999999</v>
      </c>
      <c r="E11515" s="28">
        <v>388.62799999999999</v>
      </c>
    </row>
    <row r="11516" spans="4:5" x14ac:dyDescent="0.25">
      <c r="D11516" s="31">
        <v>-785.82100000000003</v>
      </c>
      <c r="E11516" s="28">
        <v>388.53199999999998</v>
      </c>
    </row>
    <row r="11517" spans="4:5" x14ac:dyDescent="0.25">
      <c r="D11517" s="31">
        <v>-785.80499999999995</v>
      </c>
      <c r="E11517" s="28">
        <v>388.435</v>
      </c>
    </row>
    <row r="11518" spans="4:5" x14ac:dyDescent="0.25">
      <c r="D11518" s="31">
        <v>-785.78899999999999</v>
      </c>
      <c r="E11518" s="28">
        <v>388.339</v>
      </c>
    </row>
    <row r="11519" spans="4:5" x14ac:dyDescent="0.25">
      <c r="D11519" s="31">
        <v>-785.77300000000002</v>
      </c>
      <c r="E11519" s="28">
        <v>388.24299999999999</v>
      </c>
    </row>
    <row r="11520" spans="4:5" x14ac:dyDescent="0.25">
      <c r="D11520" s="31">
        <v>-785.75699999999995</v>
      </c>
      <c r="E11520" s="28">
        <v>388.14699999999999</v>
      </c>
    </row>
    <row r="11521" spans="4:5" x14ac:dyDescent="0.25">
      <c r="D11521" s="31">
        <v>-785.74099999999999</v>
      </c>
      <c r="E11521" s="28">
        <v>388.05</v>
      </c>
    </row>
    <row r="11522" spans="4:5" x14ac:dyDescent="0.25">
      <c r="D11522" s="31">
        <v>-785.72500000000002</v>
      </c>
      <c r="E11522" s="28">
        <v>387.95400000000001</v>
      </c>
    </row>
    <row r="11523" spans="4:5" x14ac:dyDescent="0.25">
      <c r="D11523" s="31">
        <v>-785.70899999999995</v>
      </c>
      <c r="E11523" s="28">
        <v>387.858</v>
      </c>
    </row>
    <row r="11524" spans="4:5" x14ac:dyDescent="0.25">
      <c r="D11524" s="31">
        <v>-785.69299999999998</v>
      </c>
      <c r="E11524" s="28">
        <v>387.76100000000002</v>
      </c>
    </row>
    <row r="11525" spans="4:5" x14ac:dyDescent="0.25">
      <c r="D11525" s="31">
        <v>-785.67700000000002</v>
      </c>
      <c r="E11525" s="28">
        <v>387.66500000000002</v>
      </c>
    </row>
    <row r="11526" spans="4:5" x14ac:dyDescent="0.25">
      <c r="D11526" s="31">
        <v>-785.66099999999994</v>
      </c>
      <c r="E11526" s="28">
        <v>387.56900000000002</v>
      </c>
    </row>
    <row r="11527" spans="4:5" x14ac:dyDescent="0.25">
      <c r="D11527" s="31">
        <v>-785.64499999999998</v>
      </c>
      <c r="E11527" s="28">
        <v>387.47199999999998</v>
      </c>
    </row>
    <row r="11528" spans="4:5" x14ac:dyDescent="0.25">
      <c r="D11528" s="31">
        <v>-785.62900000000002</v>
      </c>
      <c r="E11528" s="28">
        <v>387.37599999999998</v>
      </c>
    </row>
    <row r="11529" spans="4:5" x14ac:dyDescent="0.25">
      <c r="D11529" s="31">
        <v>-785.61300000000006</v>
      </c>
      <c r="E11529" s="28">
        <v>387.279</v>
      </c>
    </row>
    <row r="11530" spans="4:5" x14ac:dyDescent="0.25">
      <c r="D11530" s="31">
        <v>-785.59699999999998</v>
      </c>
      <c r="E11530" s="28">
        <v>387.18299999999999</v>
      </c>
    </row>
    <row r="11531" spans="4:5" x14ac:dyDescent="0.25">
      <c r="D11531" s="31">
        <v>-785.58100000000002</v>
      </c>
      <c r="E11531" s="28">
        <v>387.08600000000001</v>
      </c>
    </row>
    <row r="11532" spans="4:5" x14ac:dyDescent="0.25">
      <c r="D11532" s="31">
        <v>-785.56500000000005</v>
      </c>
      <c r="E11532" s="28">
        <v>386.99</v>
      </c>
    </row>
    <row r="11533" spans="4:5" x14ac:dyDescent="0.25">
      <c r="D11533" s="31">
        <v>-785.54899999999998</v>
      </c>
      <c r="E11533" s="28">
        <v>386.89299999999997</v>
      </c>
    </row>
    <row r="11534" spans="4:5" x14ac:dyDescent="0.25">
      <c r="D11534" s="31">
        <v>-785.53300000000002</v>
      </c>
      <c r="E11534" s="28">
        <v>386.79599999999999</v>
      </c>
    </row>
    <row r="11535" spans="4:5" x14ac:dyDescent="0.25">
      <c r="D11535" s="31">
        <v>-785.51700000000005</v>
      </c>
      <c r="E11535" s="28">
        <v>386.7</v>
      </c>
    </row>
    <row r="11536" spans="4:5" x14ac:dyDescent="0.25">
      <c r="D11536" s="31">
        <v>-785.50099999999998</v>
      </c>
      <c r="E11536" s="28">
        <v>386.60300000000001</v>
      </c>
    </row>
    <row r="11537" spans="4:5" x14ac:dyDescent="0.25">
      <c r="D11537" s="31">
        <v>-785.48500000000001</v>
      </c>
      <c r="E11537" s="28">
        <v>386.50700000000001</v>
      </c>
    </row>
    <row r="11538" spans="4:5" x14ac:dyDescent="0.25">
      <c r="D11538" s="31">
        <v>-785.46900000000005</v>
      </c>
      <c r="E11538" s="28">
        <v>386.41</v>
      </c>
    </row>
    <row r="11539" spans="4:5" x14ac:dyDescent="0.25">
      <c r="D11539" s="31">
        <v>-785.45299999999997</v>
      </c>
      <c r="E11539" s="28">
        <v>386.31299999999999</v>
      </c>
    </row>
    <row r="11540" spans="4:5" x14ac:dyDescent="0.25">
      <c r="D11540" s="31">
        <v>-785.43799999999999</v>
      </c>
      <c r="E11540" s="28">
        <v>386.21600000000001</v>
      </c>
    </row>
    <row r="11541" spans="4:5" x14ac:dyDescent="0.25">
      <c r="D11541" s="31">
        <v>-785.42200000000003</v>
      </c>
      <c r="E11541" s="28">
        <v>386.12</v>
      </c>
    </row>
    <row r="11542" spans="4:5" x14ac:dyDescent="0.25">
      <c r="D11542" s="31">
        <v>-785.40599999999995</v>
      </c>
      <c r="E11542" s="28">
        <v>386.02300000000002</v>
      </c>
    </row>
    <row r="11543" spans="4:5" x14ac:dyDescent="0.25">
      <c r="D11543" s="31">
        <v>-785.39</v>
      </c>
      <c r="E11543" s="28">
        <v>385.92599999999999</v>
      </c>
    </row>
    <row r="11544" spans="4:5" x14ac:dyDescent="0.25">
      <c r="D11544" s="31">
        <v>-785.37400000000002</v>
      </c>
      <c r="E11544" s="28">
        <v>385.82900000000001</v>
      </c>
    </row>
    <row r="11545" spans="4:5" x14ac:dyDescent="0.25">
      <c r="D11545" s="31">
        <v>-785.35799999999995</v>
      </c>
      <c r="E11545" s="28">
        <v>385.73200000000003</v>
      </c>
    </row>
    <row r="11546" spans="4:5" x14ac:dyDescent="0.25">
      <c r="D11546" s="31">
        <v>-785.34199999999998</v>
      </c>
      <c r="E11546" s="28">
        <v>385.63499999999999</v>
      </c>
    </row>
    <row r="11547" spans="4:5" x14ac:dyDescent="0.25">
      <c r="D11547" s="31">
        <v>-785.32600000000002</v>
      </c>
      <c r="E11547" s="28">
        <v>385.53800000000001</v>
      </c>
    </row>
    <row r="11548" spans="4:5" x14ac:dyDescent="0.25">
      <c r="D11548" s="31">
        <v>-785.31</v>
      </c>
      <c r="E11548" s="28">
        <v>385.44099999999997</v>
      </c>
    </row>
    <row r="11549" spans="4:5" x14ac:dyDescent="0.25">
      <c r="D11549" s="31">
        <v>-785.29399999999998</v>
      </c>
      <c r="E11549" s="28">
        <v>385.34399999999999</v>
      </c>
    </row>
    <row r="11550" spans="4:5" x14ac:dyDescent="0.25">
      <c r="D11550" s="31">
        <v>-785.27800000000002</v>
      </c>
      <c r="E11550" s="28">
        <v>385.24700000000001</v>
      </c>
    </row>
    <row r="11551" spans="4:5" x14ac:dyDescent="0.25">
      <c r="D11551" s="31">
        <v>-785.26199999999994</v>
      </c>
      <c r="E11551" s="28">
        <v>385.15</v>
      </c>
    </row>
    <row r="11552" spans="4:5" x14ac:dyDescent="0.25">
      <c r="D11552" s="31">
        <v>-785.24599999999998</v>
      </c>
      <c r="E11552" s="28">
        <v>385.053</v>
      </c>
    </row>
    <row r="11553" spans="4:5" x14ac:dyDescent="0.25">
      <c r="D11553" s="31">
        <v>-785.23</v>
      </c>
      <c r="E11553" s="28">
        <v>384.95600000000002</v>
      </c>
    </row>
    <row r="11554" spans="4:5" x14ac:dyDescent="0.25">
      <c r="D11554" s="31">
        <v>-785.21400000000006</v>
      </c>
      <c r="E11554" s="28">
        <v>384.85899999999998</v>
      </c>
    </row>
    <row r="11555" spans="4:5" x14ac:dyDescent="0.25">
      <c r="D11555" s="31">
        <v>-785.19799999999998</v>
      </c>
      <c r="E11555" s="28">
        <v>384.762</v>
      </c>
    </row>
    <row r="11556" spans="4:5" x14ac:dyDescent="0.25">
      <c r="D11556" s="31">
        <v>-785.18200000000002</v>
      </c>
      <c r="E11556" s="28">
        <v>384.66500000000002</v>
      </c>
    </row>
    <row r="11557" spans="4:5" x14ac:dyDescent="0.25">
      <c r="D11557" s="31">
        <v>-785.16600000000005</v>
      </c>
      <c r="E11557" s="28">
        <v>384.56799999999998</v>
      </c>
    </row>
    <row r="11558" spans="4:5" x14ac:dyDescent="0.25">
      <c r="D11558" s="31">
        <v>-785.15</v>
      </c>
      <c r="E11558" s="28">
        <v>384.47</v>
      </c>
    </row>
    <row r="11559" spans="4:5" x14ac:dyDescent="0.25">
      <c r="D11559" s="31">
        <v>-785.13400000000001</v>
      </c>
      <c r="E11559" s="28">
        <v>384.37299999999999</v>
      </c>
    </row>
    <row r="11560" spans="4:5" x14ac:dyDescent="0.25">
      <c r="D11560" s="31">
        <v>-785.11800000000005</v>
      </c>
      <c r="E11560" s="28">
        <v>384.27600000000001</v>
      </c>
    </row>
    <row r="11561" spans="4:5" x14ac:dyDescent="0.25">
      <c r="D11561" s="31">
        <v>-785.10199999999998</v>
      </c>
      <c r="E11561" s="28">
        <v>384.17899999999997</v>
      </c>
    </row>
    <row r="11562" spans="4:5" x14ac:dyDescent="0.25">
      <c r="D11562" s="31">
        <v>-785.08600000000001</v>
      </c>
      <c r="E11562" s="28">
        <v>384.08100000000002</v>
      </c>
    </row>
    <row r="11563" spans="4:5" x14ac:dyDescent="0.25">
      <c r="D11563" s="31">
        <v>-785.07</v>
      </c>
      <c r="E11563" s="28">
        <v>383.98399999999998</v>
      </c>
    </row>
    <row r="11564" spans="4:5" x14ac:dyDescent="0.25">
      <c r="D11564" s="31">
        <v>-785.05399999999997</v>
      </c>
      <c r="E11564" s="28">
        <v>383.887</v>
      </c>
    </row>
    <row r="11565" spans="4:5" x14ac:dyDescent="0.25">
      <c r="D11565" s="31">
        <v>-785.03800000000001</v>
      </c>
      <c r="E11565" s="28">
        <v>383.78899999999999</v>
      </c>
    </row>
    <row r="11566" spans="4:5" x14ac:dyDescent="0.25">
      <c r="D11566" s="31">
        <v>-785.02200000000005</v>
      </c>
      <c r="E11566" s="28">
        <v>383.69200000000001</v>
      </c>
    </row>
    <row r="11567" spans="4:5" x14ac:dyDescent="0.25">
      <c r="D11567" s="31">
        <v>-785.00599999999997</v>
      </c>
      <c r="E11567" s="28">
        <v>383.59399999999999</v>
      </c>
    </row>
    <row r="11568" spans="4:5" x14ac:dyDescent="0.25">
      <c r="D11568" s="31">
        <v>-784.99</v>
      </c>
      <c r="E11568" s="28">
        <v>383.49700000000001</v>
      </c>
    </row>
    <row r="11569" spans="4:5" x14ac:dyDescent="0.25">
      <c r="D11569" s="31">
        <v>-784.97400000000005</v>
      </c>
      <c r="E11569" s="28">
        <v>383.4</v>
      </c>
    </row>
    <row r="11570" spans="4:5" x14ac:dyDescent="0.25">
      <c r="D11570" s="31">
        <v>-784.95799999999997</v>
      </c>
      <c r="E11570" s="28">
        <v>383.30200000000002</v>
      </c>
    </row>
    <row r="11571" spans="4:5" x14ac:dyDescent="0.25">
      <c r="D11571" s="31">
        <v>-784.94200000000001</v>
      </c>
      <c r="E11571" s="28">
        <v>383.20499999999998</v>
      </c>
    </row>
    <row r="11572" spans="4:5" x14ac:dyDescent="0.25">
      <c r="D11572" s="31">
        <v>-784.92600000000004</v>
      </c>
      <c r="E11572" s="28">
        <v>383.10700000000003</v>
      </c>
    </row>
    <row r="11573" spans="4:5" x14ac:dyDescent="0.25">
      <c r="D11573" s="31">
        <v>-784.91</v>
      </c>
      <c r="E11573" s="28">
        <v>383.00900000000001</v>
      </c>
    </row>
    <row r="11574" spans="4:5" x14ac:dyDescent="0.25">
      <c r="D11574" s="31">
        <v>-784.89400000000001</v>
      </c>
      <c r="E11574" s="28">
        <v>382.91199999999998</v>
      </c>
    </row>
    <row r="11575" spans="4:5" x14ac:dyDescent="0.25">
      <c r="D11575" s="31">
        <v>-784.87800000000004</v>
      </c>
      <c r="E11575" s="28">
        <v>382.81400000000002</v>
      </c>
    </row>
    <row r="11576" spans="4:5" x14ac:dyDescent="0.25">
      <c r="D11576" s="31">
        <v>-784.86199999999997</v>
      </c>
      <c r="E11576" s="28">
        <v>382.71699999999998</v>
      </c>
    </row>
    <row r="11577" spans="4:5" x14ac:dyDescent="0.25">
      <c r="D11577" s="31">
        <v>-784.846</v>
      </c>
      <c r="E11577" s="28">
        <v>382.61900000000003</v>
      </c>
    </row>
    <row r="11578" spans="4:5" x14ac:dyDescent="0.25">
      <c r="D11578" s="31">
        <v>-784.83</v>
      </c>
      <c r="E11578" s="28">
        <v>382.52100000000002</v>
      </c>
    </row>
    <row r="11579" spans="4:5" x14ac:dyDescent="0.25">
      <c r="D11579" s="31">
        <v>-784.81399999999996</v>
      </c>
      <c r="E11579" s="28">
        <v>382.423</v>
      </c>
    </row>
    <row r="11580" spans="4:5" x14ac:dyDescent="0.25">
      <c r="D11580" s="31">
        <v>-784.798</v>
      </c>
      <c r="E11580" s="28">
        <v>382.32600000000002</v>
      </c>
    </row>
    <row r="11581" spans="4:5" x14ac:dyDescent="0.25">
      <c r="D11581" s="31">
        <v>-784.78200000000004</v>
      </c>
      <c r="E11581" s="28">
        <v>382.22800000000001</v>
      </c>
    </row>
    <row r="11582" spans="4:5" x14ac:dyDescent="0.25">
      <c r="D11582" s="31">
        <v>-784.76599999999996</v>
      </c>
      <c r="E11582" s="28">
        <v>382.13</v>
      </c>
    </row>
    <row r="11583" spans="4:5" x14ac:dyDescent="0.25">
      <c r="D11583" s="31">
        <v>-784.75</v>
      </c>
      <c r="E11583" s="28">
        <v>382.03199999999998</v>
      </c>
    </row>
    <row r="11584" spans="4:5" x14ac:dyDescent="0.25">
      <c r="D11584" s="31">
        <v>-784.73400000000004</v>
      </c>
      <c r="E11584" s="28">
        <v>381.935</v>
      </c>
    </row>
    <row r="11585" spans="4:5" x14ac:dyDescent="0.25">
      <c r="D11585" s="31">
        <v>-784.71799999999996</v>
      </c>
      <c r="E11585" s="28">
        <v>381.83699999999999</v>
      </c>
    </row>
    <row r="11586" spans="4:5" x14ac:dyDescent="0.25">
      <c r="D11586" s="31">
        <v>-784.702</v>
      </c>
      <c r="E11586" s="28">
        <v>381.73899999999998</v>
      </c>
    </row>
    <row r="11587" spans="4:5" x14ac:dyDescent="0.25">
      <c r="D11587" s="31">
        <v>-784.68600000000004</v>
      </c>
      <c r="E11587" s="28">
        <v>381.64100000000002</v>
      </c>
    </row>
    <row r="11588" spans="4:5" x14ac:dyDescent="0.25">
      <c r="D11588" s="31">
        <v>-784.67</v>
      </c>
      <c r="E11588" s="28">
        <v>381.54300000000001</v>
      </c>
    </row>
    <row r="11589" spans="4:5" x14ac:dyDescent="0.25">
      <c r="D11589" s="31">
        <v>-784.654</v>
      </c>
      <c r="E11589" s="28">
        <v>381.44499999999999</v>
      </c>
    </row>
    <row r="11590" spans="4:5" x14ac:dyDescent="0.25">
      <c r="D11590" s="31">
        <v>-784.63800000000003</v>
      </c>
      <c r="E11590" s="28">
        <v>381.34699999999998</v>
      </c>
    </row>
    <row r="11591" spans="4:5" x14ac:dyDescent="0.25">
      <c r="D11591" s="31">
        <v>-784.62199999999996</v>
      </c>
      <c r="E11591" s="28">
        <v>381.24900000000002</v>
      </c>
    </row>
    <row r="11592" spans="4:5" x14ac:dyDescent="0.25">
      <c r="D11592" s="31">
        <v>-784.60599999999999</v>
      </c>
      <c r="E11592" s="28">
        <v>381.15100000000001</v>
      </c>
    </row>
    <row r="11593" spans="4:5" x14ac:dyDescent="0.25">
      <c r="D11593" s="31">
        <v>-784.59</v>
      </c>
      <c r="E11593" s="28">
        <v>381.053</v>
      </c>
    </row>
    <row r="11594" spans="4:5" x14ac:dyDescent="0.25">
      <c r="D11594" s="31">
        <v>-784.57399999999996</v>
      </c>
      <c r="E11594" s="28">
        <v>380.95499999999998</v>
      </c>
    </row>
    <row r="11595" spans="4:5" x14ac:dyDescent="0.25">
      <c r="D11595" s="31">
        <v>-784.55799999999999</v>
      </c>
      <c r="E11595" s="28">
        <v>380.85700000000003</v>
      </c>
    </row>
    <row r="11596" spans="4:5" x14ac:dyDescent="0.25">
      <c r="D11596" s="31">
        <v>-784.54200000000003</v>
      </c>
      <c r="E11596" s="28">
        <v>380.75799999999998</v>
      </c>
    </row>
    <row r="11597" spans="4:5" x14ac:dyDescent="0.25">
      <c r="D11597" s="31">
        <v>-784.52599999999995</v>
      </c>
      <c r="E11597" s="28">
        <v>380.66</v>
      </c>
    </row>
    <row r="11598" spans="4:5" x14ac:dyDescent="0.25">
      <c r="D11598" s="31">
        <v>-784.51</v>
      </c>
      <c r="E11598" s="28">
        <v>380.56200000000001</v>
      </c>
    </row>
    <row r="11599" spans="4:5" x14ac:dyDescent="0.25">
      <c r="D11599" s="31">
        <v>-784.49400000000003</v>
      </c>
      <c r="E11599" s="28">
        <v>380.464</v>
      </c>
    </row>
    <row r="11600" spans="4:5" x14ac:dyDescent="0.25">
      <c r="D11600" s="31">
        <v>-784.47799999999995</v>
      </c>
      <c r="E11600" s="28">
        <v>380.36599999999999</v>
      </c>
    </row>
    <row r="11601" spans="4:5" x14ac:dyDescent="0.25">
      <c r="D11601" s="31">
        <v>-784.46199999999999</v>
      </c>
      <c r="E11601" s="28">
        <v>380.267</v>
      </c>
    </row>
    <row r="11602" spans="4:5" x14ac:dyDescent="0.25">
      <c r="D11602" s="31">
        <v>-784.44600000000003</v>
      </c>
      <c r="E11602" s="28">
        <v>380.16899999999998</v>
      </c>
    </row>
    <row r="11603" spans="4:5" x14ac:dyDescent="0.25">
      <c r="D11603" s="31">
        <v>-784.43</v>
      </c>
      <c r="E11603" s="28">
        <v>380.07100000000003</v>
      </c>
    </row>
    <row r="11604" spans="4:5" x14ac:dyDescent="0.25">
      <c r="D11604" s="31">
        <v>-784.41399999999999</v>
      </c>
      <c r="E11604" s="28">
        <v>379.97300000000001</v>
      </c>
    </row>
    <row r="11605" spans="4:5" x14ac:dyDescent="0.25">
      <c r="D11605" s="31">
        <v>-784.39800000000002</v>
      </c>
      <c r="E11605" s="28">
        <v>379.87400000000002</v>
      </c>
    </row>
    <row r="11606" spans="4:5" x14ac:dyDescent="0.25">
      <c r="D11606" s="31">
        <v>-784.38199999999995</v>
      </c>
      <c r="E11606" s="28">
        <v>379.77600000000001</v>
      </c>
    </row>
    <row r="11607" spans="4:5" x14ac:dyDescent="0.25">
      <c r="D11607" s="31">
        <v>-784.36599999999999</v>
      </c>
      <c r="E11607" s="28">
        <v>379.67700000000002</v>
      </c>
    </row>
    <row r="11608" spans="4:5" x14ac:dyDescent="0.25">
      <c r="D11608" s="31">
        <v>-784.35</v>
      </c>
      <c r="E11608" s="28">
        <v>379.57900000000001</v>
      </c>
    </row>
    <row r="11609" spans="4:5" x14ac:dyDescent="0.25">
      <c r="D11609" s="31">
        <v>-784.33399999999995</v>
      </c>
      <c r="E11609" s="28">
        <v>379.48099999999999</v>
      </c>
    </row>
    <row r="11610" spans="4:5" x14ac:dyDescent="0.25">
      <c r="D11610" s="31">
        <v>-784.31799999999998</v>
      </c>
      <c r="E11610" s="28">
        <v>379.38200000000001</v>
      </c>
    </row>
    <row r="11611" spans="4:5" x14ac:dyDescent="0.25">
      <c r="D11611" s="31">
        <v>-784.30200000000002</v>
      </c>
      <c r="E11611" s="28">
        <v>379.28399999999999</v>
      </c>
    </row>
    <row r="11612" spans="4:5" x14ac:dyDescent="0.25">
      <c r="D11612" s="31">
        <v>-784.28599999999994</v>
      </c>
      <c r="E11612" s="28">
        <v>379.185</v>
      </c>
    </row>
    <row r="11613" spans="4:5" x14ac:dyDescent="0.25">
      <c r="D11613" s="31">
        <v>-784.27</v>
      </c>
      <c r="E11613" s="28">
        <v>379.08600000000001</v>
      </c>
    </row>
    <row r="11614" spans="4:5" x14ac:dyDescent="0.25">
      <c r="D11614" s="31">
        <v>-784.25400000000002</v>
      </c>
      <c r="E11614" s="28">
        <v>378.988</v>
      </c>
    </row>
    <row r="11615" spans="4:5" x14ac:dyDescent="0.25">
      <c r="D11615" s="31">
        <v>-784.23800000000006</v>
      </c>
      <c r="E11615" s="28">
        <v>378.88900000000001</v>
      </c>
    </row>
    <row r="11616" spans="4:5" x14ac:dyDescent="0.25">
      <c r="D11616" s="31">
        <v>-784.22199999999998</v>
      </c>
      <c r="E11616" s="28">
        <v>378.791</v>
      </c>
    </row>
    <row r="11617" spans="4:5" x14ac:dyDescent="0.25">
      <c r="D11617" s="31">
        <v>-784.20600000000002</v>
      </c>
      <c r="E11617" s="28">
        <v>378.69200000000001</v>
      </c>
    </row>
    <row r="11618" spans="4:5" x14ac:dyDescent="0.25">
      <c r="D11618" s="31">
        <v>-784.19</v>
      </c>
      <c r="E11618" s="28">
        <v>378.59300000000002</v>
      </c>
    </row>
    <row r="11619" spans="4:5" x14ac:dyDescent="0.25">
      <c r="D11619" s="31">
        <v>-784.17399999999998</v>
      </c>
      <c r="E11619" s="28">
        <v>378.495</v>
      </c>
    </row>
    <row r="11620" spans="4:5" x14ac:dyDescent="0.25">
      <c r="D11620" s="31">
        <v>-784.15800000000002</v>
      </c>
      <c r="E11620" s="28">
        <v>378.39600000000002</v>
      </c>
    </row>
    <row r="11621" spans="4:5" x14ac:dyDescent="0.25">
      <c r="D11621" s="31">
        <v>-784.14200000000005</v>
      </c>
      <c r="E11621" s="28">
        <v>378.29700000000003</v>
      </c>
    </row>
    <row r="11622" spans="4:5" x14ac:dyDescent="0.25">
      <c r="D11622" s="31">
        <v>-784.12599999999998</v>
      </c>
      <c r="E11622" s="28">
        <v>378.19799999999998</v>
      </c>
    </row>
    <row r="11623" spans="4:5" x14ac:dyDescent="0.25">
      <c r="D11623" s="31">
        <v>-784.11</v>
      </c>
      <c r="E11623" s="28">
        <v>378.1</v>
      </c>
    </row>
    <row r="11624" spans="4:5" x14ac:dyDescent="0.25">
      <c r="D11624" s="31">
        <v>-784.09400000000005</v>
      </c>
      <c r="E11624" s="28">
        <v>378.00099999999998</v>
      </c>
    </row>
    <row r="11625" spans="4:5" x14ac:dyDescent="0.25">
      <c r="D11625" s="31">
        <v>-784.07799999999997</v>
      </c>
      <c r="E11625" s="28">
        <v>377.90199999999999</v>
      </c>
    </row>
    <row r="11626" spans="4:5" x14ac:dyDescent="0.25">
      <c r="D11626" s="31">
        <v>-784.06200000000001</v>
      </c>
      <c r="E11626" s="28">
        <v>377.803</v>
      </c>
    </row>
    <row r="11627" spans="4:5" x14ac:dyDescent="0.25">
      <c r="D11627" s="31">
        <v>-784.04600000000005</v>
      </c>
      <c r="E11627" s="28">
        <v>377.70400000000001</v>
      </c>
    </row>
    <row r="11628" spans="4:5" x14ac:dyDescent="0.25">
      <c r="D11628" s="31">
        <v>-784.03</v>
      </c>
      <c r="E11628" s="28">
        <v>377.60500000000002</v>
      </c>
    </row>
    <row r="11629" spans="4:5" x14ac:dyDescent="0.25">
      <c r="D11629" s="31">
        <v>-784.01400000000001</v>
      </c>
      <c r="E11629" s="28">
        <v>377.50599999999997</v>
      </c>
    </row>
    <row r="11630" spans="4:5" x14ac:dyDescent="0.25">
      <c r="D11630" s="31">
        <v>-783.99800000000005</v>
      </c>
      <c r="E11630" s="28">
        <v>377.40699999999998</v>
      </c>
    </row>
    <row r="11631" spans="4:5" x14ac:dyDescent="0.25">
      <c r="D11631" s="31">
        <v>-783.98199999999997</v>
      </c>
      <c r="E11631" s="28">
        <v>377.30799999999999</v>
      </c>
    </row>
    <row r="11632" spans="4:5" x14ac:dyDescent="0.25">
      <c r="D11632" s="31">
        <v>-783.96600000000001</v>
      </c>
      <c r="E11632" s="28">
        <v>377.209</v>
      </c>
    </row>
    <row r="11633" spans="4:5" x14ac:dyDescent="0.25">
      <c r="D11633" s="31">
        <v>-783.95</v>
      </c>
      <c r="E11633" s="28">
        <v>377.11</v>
      </c>
    </row>
    <row r="11634" spans="4:5" x14ac:dyDescent="0.25">
      <c r="D11634" s="31">
        <v>-783.93399999999997</v>
      </c>
      <c r="E11634" s="28">
        <v>377.01100000000002</v>
      </c>
    </row>
    <row r="11635" spans="4:5" x14ac:dyDescent="0.25">
      <c r="D11635" s="31">
        <v>-783.91800000000001</v>
      </c>
      <c r="E11635" s="28">
        <v>376.91199999999998</v>
      </c>
    </row>
    <row r="11636" spans="4:5" x14ac:dyDescent="0.25">
      <c r="D11636" s="31">
        <v>-783.90200000000004</v>
      </c>
      <c r="E11636" s="28">
        <v>376.81299999999999</v>
      </c>
    </row>
    <row r="11637" spans="4:5" x14ac:dyDescent="0.25">
      <c r="D11637" s="31">
        <v>-783.88599999999997</v>
      </c>
      <c r="E11637" s="28">
        <v>376.714</v>
      </c>
    </row>
    <row r="11638" spans="4:5" x14ac:dyDescent="0.25">
      <c r="D11638" s="31">
        <v>-783.87</v>
      </c>
      <c r="E11638" s="28">
        <v>376.61500000000001</v>
      </c>
    </row>
    <row r="11639" spans="4:5" x14ac:dyDescent="0.25">
      <c r="D11639" s="31">
        <v>-783.85400000000004</v>
      </c>
      <c r="E11639" s="28">
        <v>376.51600000000002</v>
      </c>
    </row>
    <row r="11640" spans="4:5" x14ac:dyDescent="0.25">
      <c r="D11640" s="31">
        <v>-783.83799999999997</v>
      </c>
      <c r="E11640" s="28">
        <v>376.41699999999997</v>
      </c>
    </row>
    <row r="11641" spans="4:5" x14ac:dyDescent="0.25">
      <c r="D11641" s="31">
        <v>-783.822</v>
      </c>
      <c r="E11641" s="28">
        <v>376.31700000000001</v>
      </c>
    </row>
    <row r="11642" spans="4:5" x14ac:dyDescent="0.25">
      <c r="D11642" s="31">
        <v>-783.80600000000004</v>
      </c>
      <c r="E11642" s="28">
        <v>376.21800000000002</v>
      </c>
    </row>
    <row r="11643" spans="4:5" x14ac:dyDescent="0.25">
      <c r="D11643" s="31">
        <v>-783.79</v>
      </c>
      <c r="E11643" s="28">
        <v>376.11900000000003</v>
      </c>
    </row>
    <row r="11644" spans="4:5" x14ac:dyDescent="0.25">
      <c r="D11644" s="31">
        <v>-783.774</v>
      </c>
      <c r="E11644" s="28">
        <v>376.02</v>
      </c>
    </row>
    <row r="11645" spans="4:5" x14ac:dyDescent="0.25">
      <c r="D11645" s="31">
        <v>-783.75800000000004</v>
      </c>
      <c r="E11645" s="28">
        <v>375.92</v>
      </c>
    </row>
    <row r="11646" spans="4:5" x14ac:dyDescent="0.25">
      <c r="D11646" s="31">
        <v>-783.74199999999996</v>
      </c>
      <c r="E11646" s="28">
        <v>375.82100000000003</v>
      </c>
    </row>
    <row r="11647" spans="4:5" x14ac:dyDescent="0.25">
      <c r="D11647" s="31">
        <v>-783.726</v>
      </c>
      <c r="E11647" s="28">
        <v>375.721</v>
      </c>
    </row>
    <row r="11648" spans="4:5" x14ac:dyDescent="0.25">
      <c r="D11648" s="31">
        <v>-783.71</v>
      </c>
      <c r="E11648" s="28">
        <v>375.62200000000001</v>
      </c>
    </row>
    <row r="11649" spans="4:5" x14ac:dyDescent="0.25">
      <c r="D11649" s="31">
        <v>-783.69399999999996</v>
      </c>
      <c r="E11649" s="28">
        <v>375.52300000000002</v>
      </c>
    </row>
    <row r="11650" spans="4:5" x14ac:dyDescent="0.25">
      <c r="D11650" s="31">
        <v>-783.678</v>
      </c>
      <c r="E11650" s="28">
        <v>375.423</v>
      </c>
    </row>
    <row r="11651" spans="4:5" x14ac:dyDescent="0.25">
      <c r="D11651" s="31">
        <v>-783.66200000000003</v>
      </c>
      <c r="E11651" s="28">
        <v>375.32400000000001</v>
      </c>
    </row>
    <row r="11652" spans="4:5" x14ac:dyDescent="0.25">
      <c r="D11652" s="31">
        <v>-783.64599999999996</v>
      </c>
      <c r="E11652" s="28">
        <v>375.22399999999999</v>
      </c>
    </row>
    <row r="11653" spans="4:5" x14ac:dyDescent="0.25">
      <c r="D11653" s="31">
        <v>-783.63</v>
      </c>
      <c r="E11653" s="28">
        <v>375.125</v>
      </c>
    </row>
    <row r="11654" spans="4:5" x14ac:dyDescent="0.25">
      <c r="D11654" s="31">
        <v>-783.61500000000001</v>
      </c>
      <c r="E11654" s="28">
        <v>375.02499999999998</v>
      </c>
    </row>
    <row r="11655" spans="4:5" x14ac:dyDescent="0.25">
      <c r="D11655" s="31">
        <v>-783.59900000000005</v>
      </c>
      <c r="E11655" s="28">
        <v>374.92599999999999</v>
      </c>
    </row>
    <row r="11656" spans="4:5" x14ac:dyDescent="0.25">
      <c r="D11656" s="31">
        <v>-783.58299999999997</v>
      </c>
      <c r="E11656" s="28">
        <v>374.82600000000002</v>
      </c>
    </row>
    <row r="11657" spans="4:5" x14ac:dyDescent="0.25">
      <c r="D11657" s="31">
        <v>-783.56700000000001</v>
      </c>
      <c r="E11657" s="28">
        <v>374.72699999999998</v>
      </c>
    </row>
    <row r="11658" spans="4:5" x14ac:dyDescent="0.25">
      <c r="D11658" s="31">
        <v>-783.55100000000004</v>
      </c>
      <c r="E11658" s="28">
        <v>374.62700000000001</v>
      </c>
    </row>
    <row r="11659" spans="4:5" x14ac:dyDescent="0.25">
      <c r="D11659" s="31">
        <v>-783.53499999999997</v>
      </c>
      <c r="E11659" s="28">
        <v>374.52699999999999</v>
      </c>
    </row>
    <row r="11660" spans="4:5" x14ac:dyDescent="0.25">
      <c r="D11660" s="31">
        <v>-783.51900000000001</v>
      </c>
      <c r="E11660" s="28">
        <v>374.428</v>
      </c>
    </row>
    <row r="11661" spans="4:5" x14ac:dyDescent="0.25">
      <c r="D11661" s="31">
        <v>-783.50300000000004</v>
      </c>
      <c r="E11661" s="28">
        <v>374.32799999999997</v>
      </c>
    </row>
    <row r="11662" spans="4:5" x14ac:dyDescent="0.25">
      <c r="D11662" s="31">
        <v>-783.48699999999997</v>
      </c>
      <c r="E11662" s="28">
        <v>374.22800000000001</v>
      </c>
    </row>
    <row r="11663" spans="4:5" x14ac:dyDescent="0.25">
      <c r="D11663" s="31">
        <v>-783.471</v>
      </c>
      <c r="E11663" s="28">
        <v>374.12799999999999</v>
      </c>
    </row>
    <row r="11664" spans="4:5" x14ac:dyDescent="0.25">
      <c r="D11664" s="31">
        <v>-783.45500000000004</v>
      </c>
      <c r="E11664" s="28">
        <v>374.029</v>
      </c>
    </row>
    <row r="11665" spans="4:5" x14ac:dyDescent="0.25">
      <c r="D11665" s="31">
        <v>-783.43899999999996</v>
      </c>
      <c r="E11665" s="28">
        <v>373.92899999999997</v>
      </c>
    </row>
    <row r="11666" spans="4:5" x14ac:dyDescent="0.25">
      <c r="D11666" s="31">
        <v>-783.423</v>
      </c>
      <c r="E11666" s="28">
        <v>373.82900000000001</v>
      </c>
    </row>
    <row r="11667" spans="4:5" x14ac:dyDescent="0.25">
      <c r="D11667" s="31">
        <v>-783.40700000000004</v>
      </c>
      <c r="E11667" s="28">
        <v>373.72899999999998</v>
      </c>
    </row>
    <row r="11668" spans="4:5" x14ac:dyDescent="0.25">
      <c r="D11668" s="31">
        <v>-783.39099999999996</v>
      </c>
      <c r="E11668" s="28">
        <v>373.62900000000002</v>
      </c>
    </row>
    <row r="11669" spans="4:5" x14ac:dyDescent="0.25">
      <c r="D11669" s="31">
        <v>-783.375</v>
      </c>
      <c r="E11669" s="28">
        <v>373.529</v>
      </c>
    </row>
    <row r="11670" spans="4:5" x14ac:dyDescent="0.25">
      <c r="D11670" s="31">
        <v>-783.35900000000004</v>
      </c>
      <c r="E11670" s="28">
        <v>373.43</v>
      </c>
    </row>
    <row r="11671" spans="4:5" x14ac:dyDescent="0.25">
      <c r="D11671" s="31">
        <v>-783.34299999999996</v>
      </c>
      <c r="E11671" s="28">
        <v>373.33</v>
      </c>
    </row>
    <row r="11672" spans="4:5" x14ac:dyDescent="0.25">
      <c r="D11672" s="31">
        <v>-783.327</v>
      </c>
      <c r="E11672" s="28">
        <v>373.23</v>
      </c>
    </row>
    <row r="11673" spans="4:5" x14ac:dyDescent="0.25">
      <c r="D11673" s="31">
        <v>-783.31100000000004</v>
      </c>
      <c r="E11673" s="28">
        <v>373.13</v>
      </c>
    </row>
    <row r="11674" spans="4:5" x14ac:dyDescent="0.25">
      <c r="D11674" s="31">
        <v>-783.29499999999996</v>
      </c>
      <c r="E11674" s="28">
        <v>373.03</v>
      </c>
    </row>
    <row r="11675" spans="4:5" x14ac:dyDescent="0.25">
      <c r="D11675" s="31">
        <v>-783.279</v>
      </c>
      <c r="E11675" s="28">
        <v>372.93</v>
      </c>
    </row>
    <row r="11676" spans="4:5" x14ac:dyDescent="0.25">
      <c r="D11676" s="31">
        <v>-783.26300000000003</v>
      </c>
      <c r="E11676" s="28">
        <v>372.83</v>
      </c>
    </row>
    <row r="11677" spans="4:5" x14ac:dyDescent="0.25">
      <c r="D11677" s="31">
        <v>-783.24699999999996</v>
      </c>
      <c r="E11677" s="28">
        <v>372.72899999999998</v>
      </c>
    </row>
    <row r="11678" spans="4:5" x14ac:dyDescent="0.25">
      <c r="D11678" s="31">
        <v>-783.23099999999999</v>
      </c>
      <c r="E11678" s="28">
        <v>372.62900000000002</v>
      </c>
    </row>
    <row r="11679" spans="4:5" x14ac:dyDescent="0.25">
      <c r="D11679" s="31">
        <v>-783.21500000000003</v>
      </c>
      <c r="E11679" s="28">
        <v>372.529</v>
      </c>
    </row>
    <row r="11680" spans="4:5" x14ac:dyDescent="0.25">
      <c r="D11680" s="31">
        <v>-783.19899999999996</v>
      </c>
      <c r="E11680" s="28">
        <v>372.42899999999997</v>
      </c>
    </row>
    <row r="11681" spans="4:5" x14ac:dyDescent="0.25">
      <c r="D11681" s="31">
        <v>-783.18299999999999</v>
      </c>
      <c r="E11681" s="28">
        <v>372.32900000000001</v>
      </c>
    </row>
    <row r="11682" spans="4:5" x14ac:dyDescent="0.25">
      <c r="D11682" s="31">
        <v>-783.16700000000003</v>
      </c>
      <c r="E11682" s="28">
        <v>372.22899999999998</v>
      </c>
    </row>
    <row r="11683" spans="4:5" x14ac:dyDescent="0.25">
      <c r="D11683" s="31">
        <v>-783.15099999999995</v>
      </c>
      <c r="E11683" s="28">
        <v>372.12799999999999</v>
      </c>
    </row>
    <row r="11684" spans="4:5" x14ac:dyDescent="0.25">
      <c r="D11684" s="31">
        <v>-783.13499999999999</v>
      </c>
      <c r="E11684" s="28">
        <v>372.02800000000002</v>
      </c>
    </row>
    <row r="11685" spans="4:5" x14ac:dyDescent="0.25">
      <c r="D11685" s="31">
        <v>-783.11900000000003</v>
      </c>
      <c r="E11685" s="28">
        <v>371.928</v>
      </c>
    </row>
    <row r="11686" spans="4:5" x14ac:dyDescent="0.25">
      <c r="D11686" s="31">
        <v>-783.10299999999995</v>
      </c>
      <c r="E11686" s="28">
        <v>371.82799999999997</v>
      </c>
    </row>
    <row r="11687" spans="4:5" x14ac:dyDescent="0.25">
      <c r="D11687" s="31">
        <v>-783.08699999999999</v>
      </c>
      <c r="E11687" s="28">
        <v>371.72699999999998</v>
      </c>
    </row>
    <row r="11688" spans="4:5" x14ac:dyDescent="0.25">
      <c r="D11688" s="31">
        <v>-783.07100000000003</v>
      </c>
      <c r="E11688" s="28">
        <v>371.62700000000001</v>
      </c>
    </row>
    <row r="11689" spans="4:5" x14ac:dyDescent="0.25">
      <c r="D11689" s="31">
        <v>-783.05499999999995</v>
      </c>
      <c r="E11689" s="28">
        <v>371.52699999999999</v>
      </c>
    </row>
    <row r="11690" spans="4:5" x14ac:dyDescent="0.25">
      <c r="D11690" s="31">
        <v>-783.03899999999999</v>
      </c>
      <c r="E11690" s="28">
        <v>371.42599999999999</v>
      </c>
    </row>
    <row r="11691" spans="4:5" x14ac:dyDescent="0.25">
      <c r="D11691" s="31">
        <v>-783.02300000000002</v>
      </c>
      <c r="E11691" s="28">
        <v>371.32600000000002</v>
      </c>
    </row>
    <row r="11692" spans="4:5" x14ac:dyDescent="0.25">
      <c r="D11692" s="31">
        <v>-783.00699999999995</v>
      </c>
      <c r="E11692" s="28">
        <v>371.22500000000002</v>
      </c>
    </row>
    <row r="11693" spans="4:5" x14ac:dyDescent="0.25">
      <c r="D11693" s="31">
        <v>-782.99099999999999</v>
      </c>
      <c r="E11693" s="28">
        <v>371.125</v>
      </c>
    </row>
    <row r="11694" spans="4:5" x14ac:dyDescent="0.25">
      <c r="D11694" s="31">
        <v>-782.97500000000002</v>
      </c>
      <c r="E11694" s="28">
        <v>371.02499999999998</v>
      </c>
    </row>
    <row r="11695" spans="4:5" x14ac:dyDescent="0.25">
      <c r="D11695" s="31">
        <v>-782.95899999999995</v>
      </c>
      <c r="E11695" s="28">
        <v>370.92399999999998</v>
      </c>
    </row>
    <row r="11696" spans="4:5" x14ac:dyDescent="0.25">
      <c r="D11696" s="31">
        <v>-782.94299999999998</v>
      </c>
      <c r="E11696" s="28">
        <v>370.82299999999998</v>
      </c>
    </row>
    <row r="11697" spans="4:5" x14ac:dyDescent="0.25">
      <c r="D11697" s="31">
        <v>-782.92700000000002</v>
      </c>
      <c r="E11697" s="28">
        <v>370.72300000000001</v>
      </c>
    </row>
    <row r="11698" spans="4:5" x14ac:dyDescent="0.25">
      <c r="D11698" s="31">
        <v>-782.91099999999994</v>
      </c>
      <c r="E11698" s="28">
        <v>370.62200000000001</v>
      </c>
    </row>
    <row r="11699" spans="4:5" x14ac:dyDescent="0.25">
      <c r="D11699" s="31">
        <v>-782.89499999999998</v>
      </c>
      <c r="E11699" s="28">
        <v>370.52199999999999</v>
      </c>
    </row>
    <row r="11700" spans="4:5" x14ac:dyDescent="0.25">
      <c r="D11700" s="31">
        <v>-782.87900000000002</v>
      </c>
      <c r="E11700" s="28">
        <v>370.42099999999999</v>
      </c>
    </row>
    <row r="11701" spans="4:5" x14ac:dyDescent="0.25">
      <c r="D11701" s="31">
        <v>-782.86300000000006</v>
      </c>
      <c r="E11701" s="28">
        <v>370.32</v>
      </c>
    </row>
    <row r="11702" spans="4:5" x14ac:dyDescent="0.25">
      <c r="D11702" s="31">
        <v>-782.84699999999998</v>
      </c>
      <c r="E11702" s="28">
        <v>370.22</v>
      </c>
    </row>
    <row r="11703" spans="4:5" x14ac:dyDescent="0.25">
      <c r="D11703" s="31">
        <v>-782.83100000000002</v>
      </c>
      <c r="E11703" s="28">
        <v>370.11900000000003</v>
      </c>
    </row>
    <row r="11704" spans="4:5" x14ac:dyDescent="0.25">
      <c r="D11704" s="31">
        <v>-782.81500000000005</v>
      </c>
      <c r="E11704" s="28">
        <v>370.01799999999997</v>
      </c>
    </row>
    <row r="11705" spans="4:5" x14ac:dyDescent="0.25">
      <c r="D11705" s="31">
        <v>-782.79899999999998</v>
      </c>
      <c r="E11705" s="28">
        <v>369.91800000000001</v>
      </c>
    </row>
    <row r="11706" spans="4:5" x14ac:dyDescent="0.25">
      <c r="D11706" s="31">
        <v>-782.78300000000002</v>
      </c>
      <c r="E11706" s="28">
        <v>369.81700000000001</v>
      </c>
    </row>
    <row r="11707" spans="4:5" x14ac:dyDescent="0.25">
      <c r="D11707" s="31">
        <v>-782.76700000000005</v>
      </c>
      <c r="E11707" s="28">
        <v>369.71600000000001</v>
      </c>
    </row>
    <row r="11708" spans="4:5" x14ac:dyDescent="0.25">
      <c r="D11708" s="31">
        <v>-782.75099999999998</v>
      </c>
      <c r="E11708" s="28">
        <v>369.61500000000001</v>
      </c>
    </row>
    <row r="11709" spans="4:5" x14ac:dyDescent="0.25">
      <c r="D11709" s="31">
        <v>-782.73500000000001</v>
      </c>
      <c r="E11709" s="28">
        <v>369.51499999999999</v>
      </c>
    </row>
    <row r="11710" spans="4:5" x14ac:dyDescent="0.25">
      <c r="D11710" s="31">
        <v>-782.71900000000005</v>
      </c>
      <c r="E11710" s="28">
        <v>369.41399999999999</v>
      </c>
    </row>
    <row r="11711" spans="4:5" x14ac:dyDescent="0.25">
      <c r="D11711" s="31">
        <v>-782.70299999999997</v>
      </c>
      <c r="E11711" s="28">
        <v>369.31299999999999</v>
      </c>
    </row>
    <row r="11712" spans="4:5" x14ac:dyDescent="0.25">
      <c r="D11712" s="31">
        <v>-782.68700000000001</v>
      </c>
      <c r="E11712" s="28">
        <v>369.21199999999999</v>
      </c>
    </row>
    <row r="11713" spans="4:5" x14ac:dyDescent="0.25">
      <c r="D11713" s="31">
        <v>-782.67100000000005</v>
      </c>
      <c r="E11713" s="28">
        <v>369.11099999999999</v>
      </c>
    </row>
    <row r="11714" spans="4:5" x14ac:dyDescent="0.25">
      <c r="D11714" s="31">
        <v>-782.65499999999997</v>
      </c>
      <c r="E11714" s="28">
        <v>369.01</v>
      </c>
    </row>
    <row r="11715" spans="4:5" x14ac:dyDescent="0.25">
      <c r="D11715" s="31">
        <v>-782.63900000000001</v>
      </c>
      <c r="E11715" s="28">
        <v>368.90899999999999</v>
      </c>
    </row>
    <row r="11716" spans="4:5" x14ac:dyDescent="0.25">
      <c r="D11716" s="31">
        <v>-782.62300000000005</v>
      </c>
      <c r="E11716" s="28">
        <v>368.80799999999999</v>
      </c>
    </row>
    <row r="11717" spans="4:5" x14ac:dyDescent="0.25">
      <c r="D11717" s="31">
        <v>-782.60699999999997</v>
      </c>
      <c r="E11717" s="28">
        <v>368.70699999999999</v>
      </c>
    </row>
    <row r="11718" spans="4:5" x14ac:dyDescent="0.25">
      <c r="D11718" s="31">
        <v>-782.59100000000001</v>
      </c>
      <c r="E11718" s="28">
        <v>368.60599999999999</v>
      </c>
    </row>
    <row r="11719" spans="4:5" x14ac:dyDescent="0.25">
      <c r="D11719" s="31">
        <v>-782.57500000000005</v>
      </c>
      <c r="E11719" s="28">
        <v>368.505</v>
      </c>
    </row>
    <row r="11720" spans="4:5" x14ac:dyDescent="0.25">
      <c r="D11720" s="31">
        <v>-782.55899999999997</v>
      </c>
      <c r="E11720" s="28">
        <v>368.404</v>
      </c>
    </row>
    <row r="11721" spans="4:5" x14ac:dyDescent="0.25">
      <c r="D11721" s="31">
        <v>-782.54300000000001</v>
      </c>
      <c r="E11721" s="28">
        <v>368.303</v>
      </c>
    </row>
    <row r="11722" spans="4:5" x14ac:dyDescent="0.25">
      <c r="D11722" s="31">
        <v>-782.52700000000004</v>
      </c>
      <c r="E11722" s="28">
        <v>368.202</v>
      </c>
    </row>
    <row r="11723" spans="4:5" x14ac:dyDescent="0.25">
      <c r="D11723" s="31">
        <v>-782.51099999999997</v>
      </c>
      <c r="E11723" s="28">
        <v>368.1</v>
      </c>
    </row>
    <row r="11724" spans="4:5" x14ac:dyDescent="0.25">
      <c r="D11724" s="31">
        <v>-782.495</v>
      </c>
      <c r="E11724" s="28">
        <v>367.99900000000002</v>
      </c>
    </row>
    <row r="11725" spans="4:5" x14ac:dyDescent="0.25">
      <c r="D11725" s="31">
        <v>-782.47900000000004</v>
      </c>
      <c r="E11725" s="28">
        <v>367.89800000000002</v>
      </c>
    </row>
    <row r="11726" spans="4:5" x14ac:dyDescent="0.25">
      <c r="D11726" s="31">
        <v>-782.46299999999997</v>
      </c>
      <c r="E11726" s="28">
        <v>367.79700000000003</v>
      </c>
    </row>
    <row r="11727" spans="4:5" x14ac:dyDescent="0.25">
      <c r="D11727" s="31">
        <v>-782.447</v>
      </c>
      <c r="E11727" s="28">
        <v>367.69600000000003</v>
      </c>
    </row>
    <row r="11728" spans="4:5" x14ac:dyDescent="0.25">
      <c r="D11728" s="31">
        <v>-782.43100000000004</v>
      </c>
      <c r="E11728" s="28">
        <v>367.59399999999999</v>
      </c>
    </row>
    <row r="11729" spans="4:5" x14ac:dyDescent="0.25">
      <c r="D11729" s="31">
        <v>-782.41499999999996</v>
      </c>
      <c r="E11729" s="28">
        <v>367.49299999999999</v>
      </c>
    </row>
    <row r="11730" spans="4:5" x14ac:dyDescent="0.25">
      <c r="D11730" s="31">
        <v>-782.399</v>
      </c>
      <c r="E11730" s="28">
        <v>367.392</v>
      </c>
    </row>
    <row r="11731" spans="4:5" x14ac:dyDescent="0.25">
      <c r="D11731" s="31">
        <v>-782.38300000000004</v>
      </c>
      <c r="E11731" s="28">
        <v>367.29</v>
      </c>
    </row>
    <row r="11732" spans="4:5" x14ac:dyDescent="0.25">
      <c r="D11732" s="31">
        <v>-782.36699999999996</v>
      </c>
      <c r="E11732" s="28">
        <v>367.18900000000002</v>
      </c>
    </row>
    <row r="11733" spans="4:5" x14ac:dyDescent="0.25">
      <c r="D11733" s="31">
        <v>-782.351</v>
      </c>
      <c r="E11733" s="28">
        <v>367.08800000000002</v>
      </c>
    </row>
    <row r="11734" spans="4:5" x14ac:dyDescent="0.25">
      <c r="D11734" s="31">
        <v>-782.33500000000004</v>
      </c>
      <c r="E11734" s="28">
        <v>366.98599999999999</v>
      </c>
    </row>
    <row r="11735" spans="4:5" x14ac:dyDescent="0.25">
      <c r="D11735" s="31">
        <v>-782.31899999999996</v>
      </c>
      <c r="E11735" s="28">
        <v>366.88499999999999</v>
      </c>
    </row>
    <row r="11736" spans="4:5" x14ac:dyDescent="0.25">
      <c r="D11736" s="31">
        <v>-782.303</v>
      </c>
      <c r="E11736" s="28">
        <v>366.78300000000002</v>
      </c>
    </row>
    <row r="11737" spans="4:5" x14ac:dyDescent="0.25">
      <c r="D11737" s="31">
        <v>-782.28700000000003</v>
      </c>
      <c r="E11737" s="28">
        <v>366.68200000000002</v>
      </c>
    </row>
    <row r="11738" spans="4:5" x14ac:dyDescent="0.25">
      <c r="D11738" s="31">
        <v>-782.27099999999996</v>
      </c>
      <c r="E11738" s="28">
        <v>366.58</v>
      </c>
    </row>
    <row r="11739" spans="4:5" x14ac:dyDescent="0.25">
      <c r="D11739" s="31">
        <v>-782.255</v>
      </c>
      <c r="E11739" s="28">
        <v>366.47899999999998</v>
      </c>
    </row>
    <row r="11740" spans="4:5" x14ac:dyDescent="0.25">
      <c r="D11740" s="31">
        <v>-782.23900000000003</v>
      </c>
      <c r="E11740" s="28">
        <v>366.37700000000001</v>
      </c>
    </row>
    <row r="11741" spans="4:5" x14ac:dyDescent="0.25">
      <c r="D11741" s="31">
        <v>-782.22299999999996</v>
      </c>
      <c r="E11741" s="28">
        <v>366.27600000000001</v>
      </c>
    </row>
    <row r="11742" spans="4:5" x14ac:dyDescent="0.25">
      <c r="D11742" s="31">
        <v>-782.20699999999999</v>
      </c>
      <c r="E11742" s="28">
        <v>366.17399999999998</v>
      </c>
    </row>
    <row r="11743" spans="4:5" x14ac:dyDescent="0.25">
      <c r="D11743" s="31">
        <v>-782.19100000000003</v>
      </c>
      <c r="E11743" s="28">
        <v>366.07299999999998</v>
      </c>
    </row>
    <row r="11744" spans="4:5" x14ac:dyDescent="0.25">
      <c r="D11744" s="31">
        <v>-782.17499999999995</v>
      </c>
      <c r="E11744" s="28">
        <v>365.971</v>
      </c>
    </row>
    <row r="11745" spans="4:5" x14ac:dyDescent="0.25">
      <c r="D11745" s="31">
        <v>-782.15899999999999</v>
      </c>
      <c r="E11745" s="28">
        <v>365.86900000000003</v>
      </c>
    </row>
    <row r="11746" spans="4:5" x14ac:dyDescent="0.25">
      <c r="D11746" s="31">
        <v>-782.14300000000003</v>
      </c>
      <c r="E11746" s="28">
        <v>365.76799999999997</v>
      </c>
    </row>
    <row r="11747" spans="4:5" x14ac:dyDescent="0.25">
      <c r="D11747" s="31">
        <v>-782.12699999999995</v>
      </c>
      <c r="E11747" s="28">
        <v>365.666</v>
      </c>
    </row>
    <row r="11748" spans="4:5" x14ac:dyDescent="0.25">
      <c r="D11748" s="31">
        <v>-782.11099999999999</v>
      </c>
      <c r="E11748" s="28">
        <v>365.56400000000002</v>
      </c>
    </row>
    <row r="11749" spans="4:5" x14ac:dyDescent="0.25">
      <c r="D11749" s="31">
        <v>-782.09500000000003</v>
      </c>
      <c r="E11749" s="28">
        <v>365.46199999999999</v>
      </c>
    </row>
    <row r="11750" spans="4:5" x14ac:dyDescent="0.25">
      <c r="D11750" s="31">
        <v>-782.07899999999995</v>
      </c>
      <c r="E11750" s="28">
        <v>365.36099999999999</v>
      </c>
    </row>
    <row r="11751" spans="4:5" x14ac:dyDescent="0.25">
      <c r="D11751" s="31">
        <v>-782.06299999999999</v>
      </c>
      <c r="E11751" s="28">
        <v>365.25900000000001</v>
      </c>
    </row>
    <row r="11752" spans="4:5" x14ac:dyDescent="0.25">
      <c r="D11752" s="31">
        <v>-782.04700000000003</v>
      </c>
      <c r="E11752" s="28">
        <v>365.15699999999998</v>
      </c>
    </row>
    <row r="11753" spans="4:5" x14ac:dyDescent="0.25">
      <c r="D11753" s="31">
        <v>-782.03099999999995</v>
      </c>
      <c r="E11753" s="28">
        <v>365.05500000000001</v>
      </c>
    </row>
    <row r="11754" spans="4:5" x14ac:dyDescent="0.25">
      <c r="D11754" s="31">
        <v>-782.01499999999999</v>
      </c>
      <c r="E11754" s="28">
        <v>364.95299999999997</v>
      </c>
    </row>
    <row r="11755" spans="4:5" x14ac:dyDescent="0.25">
      <c r="D11755" s="31">
        <v>-781.99900000000002</v>
      </c>
      <c r="E11755" s="28">
        <v>364.851</v>
      </c>
    </row>
    <row r="11756" spans="4:5" x14ac:dyDescent="0.25">
      <c r="D11756" s="31">
        <v>-781.98299999999995</v>
      </c>
      <c r="E11756" s="28">
        <v>364.74900000000002</v>
      </c>
    </row>
    <row r="11757" spans="4:5" x14ac:dyDescent="0.25">
      <c r="D11757" s="31">
        <v>-781.96699999999998</v>
      </c>
      <c r="E11757" s="28">
        <v>364.64699999999999</v>
      </c>
    </row>
    <row r="11758" spans="4:5" x14ac:dyDescent="0.25">
      <c r="D11758" s="31">
        <v>-781.95100000000002</v>
      </c>
      <c r="E11758" s="28">
        <v>364.54500000000002</v>
      </c>
    </row>
    <row r="11759" spans="4:5" x14ac:dyDescent="0.25">
      <c r="D11759" s="31">
        <v>-781.93499999999995</v>
      </c>
      <c r="E11759" s="28">
        <v>364.44299999999998</v>
      </c>
    </row>
    <row r="11760" spans="4:5" x14ac:dyDescent="0.25">
      <c r="D11760" s="31">
        <v>-781.91899999999998</v>
      </c>
      <c r="E11760" s="28">
        <v>364.34100000000001</v>
      </c>
    </row>
    <row r="11761" spans="4:5" x14ac:dyDescent="0.25">
      <c r="D11761" s="31">
        <v>-781.90300000000002</v>
      </c>
      <c r="E11761" s="28">
        <v>364.23899999999998</v>
      </c>
    </row>
    <row r="11762" spans="4:5" x14ac:dyDescent="0.25">
      <c r="D11762" s="31">
        <v>-781.88699999999994</v>
      </c>
      <c r="E11762" s="28">
        <v>364.137</v>
      </c>
    </row>
    <row r="11763" spans="4:5" x14ac:dyDescent="0.25">
      <c r="D11763" s="31">
        <v>-781.87099999999998</v>
      </c>
      <c r="E11763" s="28">
        <v>364.03500000000003</v>
      </c>
    </row>
    <row r="11764" spans="4:5" x14ac:dyDescent="0.25">
      <c r="D11764" s="31">
        <v>-781.85500000000002</v>
      </c>
      <c r="E11764" s="28">
        <v>363.93299999999999</v>
      </c>
    </row>
    <row r="11765" spans="4:5" x14ac:dyDescent="0.25">
      <c r="D11765" s="31">
        <v>-781.83900000000006</v>
      </c>
      <c r="E11765" s="28">
        <v>363.83100000000002</v>
      </c>
    </row>
    <row r="11766" spans="4:5" x14ac:dyDescent="0.25">
      <c r="D11766" s="31">
        <v>-781.82299999999998</v>
      </c>
      <c r="E11766" s="28">
        <v>363.72899999999998</v>
      </c>
    </row>
    <row r="11767" spans="4:5" x14ac:dyDescent="0.25">
      <c r="D11767" s="31">
        <v>-781.80700000000002</v>
      </c>
      <c r="E11767" s="28">
        <v>363.62700000000001</v>
      </c>
    </row>
    <row r="11768" spans="4:5" x14ac:dyDescent="0.25">
      <c r="D11768" s="31">
        <v>-781.79200000000003</v>
      </c>
      <c r="E11768" s="28">
        <v>363.52499999999998</v>
      </c>
    </row>
    <row r="11769" spans="4:5" x14ac:dyDescent="0.25">
      <c r="D11769" s="31">
        <v>-781.77599999999995</v>
      </c>
      <c r="E11769" s="28">
        <v>363.42200000000003</v>
      </c>
    </row>
    <row r="11770" spans="4:5" x14ac:dyDescent="0.25">
      <c r="D11770" s="31">
        <v>-781.76</v>
      </c>
      <c r="E11770" s="28">
        <v>363.32</v>
      </c>
    </row>
    <row r="11771" spans="4:5" x14ac:dyDescent="0.25">
      <c r="D11771" s="31">
        <v>-781.74400000000003</v>
      </c>
      <c r="E11771" s="28">
        <v>363.21800000000002</v>
      </c>
    </row>
    <row r="11772" spans="4:5" x14ac:dyDescent="0.25">
      <c r="D11772" s="31">
        <v>-781.72799999999995</v>
      </c>
      <c r="E11772" s="28">
        <v>363.11599999999999</v>
      </c>
    </row>
    <row r="11773" spans="4:5" x14ac:dyDescent="0.25">
      <c r="D11773" s="31">
        <v>-781.71199999999999</v>
      </c>
      <c r="E11773" s="28">
        <v>363.01299999999998</v>
      </c>
    </row>
    <row r="11774" spans="4:5" x14ac:dyDescent="0.25">
      <c r="D11774" s="31">
        <v>-781.69600000000003</v>
      </c>
      <c r="E11774" s="28">
        <v>362.911</v>
      </c>
    </row>
    <row r="11775" spans="4:5" x14ac:dyDescent="0.25">
      <c r="D11775" s="31">
        <v>-781.68</v>
      </c>
      <c r="E11775" s="28">
        <v>362.80900000000003</v>
      </c>
    </row>
    <row r="11776" spans="4:5" x14ac:dyDescent="0.25">
      <c r="D11776" s="31">
        <v>-781.66399999999999</v>
      </c>
      <c r="E11776" s="28">
        <v>362.70600000000002</v>
      </c>
    </row>
    <row r="11777" spans="4:5" x14ac:dyDescent="0.25">
      <c r="D11777" s="31">
        <v>-781.64800000000002</v>
      </c>
      <c r="E11777" s="28">
        <v>362.60399999999998</v>
      </c>
    </row>
    <row r="11778" spans="4:5" x14ac:dyDescent="0.25">
      <c r="D11778" s="31">
        <v>-781.63199999999995</v>
      </c>
      <c r="E11778" s="28">
        <v>362.50099999999998</v>
      </c>
    </row>
    <row r="11779" spans="4:5" x14ac:dyDescent="0.25">
      <c r="D11779" s="31">
        <v>-781.61599999999999</v>
      </c>
      <c r="E11779" s="28">
        <v>362.399</v>
      </c>
    </row>
    <row r="11780" spans="4:5" x14ac:dyDescent="0.25">
      <c r="D11780" s="31">
        <v>-781.6</v>
      </c>
      <c r="E11780" s="28">
        <v>362.29700000000003</v>
      </c>
    </row>
    <row r="11781" spans="4:5" x14ac:dyDescent="0.25">
      <c r="D11781" s="31">
        <v>-781.58399999999995</v>
      </c>
      <c r="E11781" s="28">
        <v>362.19400000000002</v>
      </c>
    </row>
    <row r="11782" spans="4:5" x14ac:dyDescent="0.25">
      <c r="D11782" s="31">
        <v>-781.56799999999998</v>
      </c>
      <c r="E11782" s="28">
        <v>362.09199999999998</v>
      </c>
    </row>
    <row r="11783" spans="4:5" x14ac:dyDescent="0.25">
      <c r="D11783" s="31">
        <v>-781.55200000000002</v>
      </c>
      <c r="E11783" s="28">
        <v>361.98899999999998</v>
      </c>
    </row>
    <row r="11784" spans="4:5" x14ac:dyDescent="0.25">
      <c r="D11784" s="31">
        <v>-781.53599999999994</v>
      </c>
      <c r="E11784" s="28">
        <v>361.88600000000002</v>
      </c>
    </row>
    <row r="11785" spans="4:5" x14ac:dyDescent="0.25">
      <c r="D11785" s="31">
        <v>-781.52</v>
      </c>
      <c r="E11785" s="28">
        <v>361.78399999999999</v>
      </c>
    </row>
    <row r="11786" spans="4:5" x14ac:dyDescent="0.25">
      <c r="D11786" s="31">
        <v>-781.50400000000002</v>
      </c>
      <c r="E11786" s="28">
        <v>361.68099999999998</v>
      </c>
    </row>
    <row r="11787" spans="4:5" x14ac:dyDescent="0.25">
      <c r="D11787" s="31">
        <v>-781.48800000000006</v>
      </c>
      <c r="E11787" s="28">
        <v>361.57900000000001</v>
      </c>
    </row>
    <row r="11788" spans="4:5" x14ac:dyDescent="0.25">
      <c r="D11788" s="31">
        <v>-781.47199999999998</v>
      </c>
      <c r="E11788" s="28">
        <v>361.476</v>
      </c>
    </row>
    <row r="11789" spans="4:5" x14ac:dyDescent="0.25">
      <c r="D11789" s="31">
        <v>-781.45600000000002</v>
      </c>
      <c r="E11789" s="28">
        <v>361.37299999999999</v>
      </c>
    </row>
    <row r="11790" spans="4:5" x14ac:dyDescent="0.25">
      <c r="D11790" s="31">
        <v>-781.44</v>
      </c>
      <c r="E11790" s="28">
        <v>361.27100000000002</v>
      </c>
    </row>
    <row r="11791" spans="4:5" x14ac:dyDescent="0.25">
      <c r="D11791" s="31">
        <v>-781.42399999999998</v>
      </c>
      <c r="E11791" s="28">
        <v>361.16800000000001</v>
      </c>
    </row>
    <row r="11792" spans="4:5" x14ac:dyDescent="0.25">
      <c r="D11792" s="31">
        <v>-781.40800000000002</v>
      </c>
      <c r="E11792" s="28">
        <v>361.065</v>
      </c>
    </row>
    <row r="11793" spans="4:5" x14ac:dyDescent="0.25">
      <c r="D11793" s="31">
        <v>-781.39200000000005</v>
      </c>
      <c r="E11793" s="28">
        <v>360.96199999999999</v>
      </c>
    </row>
    <row r="11794" spans="4:5" x14ac:dyDescent="0.25">
      <c r="D11794" s="31">
        <v>-781.37599999999998</v>
      </c>
      <c r="E11794" s="28">
        <v>360.86</v>
      </c>
    </row>
    <row r="11795" spans="4:5" x14ac:dyDescent="0.25">
      <c r="D11795" s="31">
        <v>-781.36</v>
      </c>
      <c r="E11795" s="28">
        <v>360.75700000000001</v>
      </c>
    </row>
    <row r="11796" spans="4:5" x14ac:dyDescent="0.25">
      <c r="D11796" s="31">
        <v>-781.34400000000005</v>
      </c>
      <c r="E11796" s="28">
        <v>360.654</v>
      </c>
    </row>
    <row r="11797" spans="4:5" x14ac:dyDescent="0.25">
      <c r="D11797" s="31">
        <v>-781.32799999999997</v>
      </c>
      <c r="E11797" s="28">
        <v>360.55099999999999</v>
      </c>
    </row>
    <row r="11798" spans="4:5" x14ac:dyDescent="0.25">
      <c r="D11798" s="31">
        <v>-781.31200000000001</v>
      </c>
      <c r="E11798" s="28">
        <v>360.44799999999998</v>
      </c>
    </row>
    <row r="11799" spans="4:5" x14ac:dyDescent="0.25">
      <c r="D11799" s="31">
        <v>-781.29600000000005</v>
      </c>
      <c r="E11799" s="28">
        <v>360.34500000000003</v>
      </c>
    </row>
    <row r="11800" spans="4:5" x14ac:dyDescent="0.25">
      <c r="D11800" s="31">
        <v>-781.28</v>
      </c>
      <c r="E11800" s="28">
        <v>360.24299999999999</v>
      </c>
    </row>
    <row r="11801" spans="4:5" x14ac:dyDescent="0.25">
      <c r="D11801" s="31">
        <v>-781.26400000000001</v>
      </c>
      <c r="E11801" s="28">
        <v>360.14</v>
      </c>
    </row>
    <row r="11802" spans="4:5" x14ac:dyDescent="0.25">
      <c r="D11802" s="31">
        <v>-781.24800000000005</v>
      </c>
      <c r="E11802" s="28">
        <v>360.03699999999998</v>
      </c>
    </row>
    <row r="11803" spans="4:5" x14ac:dyDescent="0.25">
      <c r="D11803" s="31">
        <v>-781.23199999999997</v>
      </c>
      <c r="E11803" s="28">
        <v>359.93400000000003</v>
      </c>
    </row>
    <row r="11804" spans="4:5" x14ac:dyDescent="0.25">
      <c r="D11804" s="31">
        <v>-781.21600000000001</v>
      </c>
      <c r="E11804" s="28">
        <v>359.83100000000002</v>
      </c>
    </row>
    <row r="11805" spans="4:5" x14ac:dyDescent="0.25">
      <c r="D11805" s="31">
        <v>-781.2</v>
      </c>
      <c r="E11805" s="28">
        <v>359.72800000000001</v>
      </c>
    </row>
    <row r="11806" spans="4:5" x14ac:dyDescent="0.25">
      <c r="D11806" s="31">
        <v>-781.18399999999997</v>
      </c>
      <c r="E11806" s="28">
        <v>359.625</v>
      </c>
    </row>
    <row r="11807" spans="4:5" x14ac:dyDescent="0.25">
      <c r="D11807" s="31">
        <v>-781.16800000000001</v>
      </c>
      <c r="E11807" s="28">
        <v>359.52199999999999</v>
      </c>
    </row>
    <row r="11808" spans="4:5" x14ac:dyDescent="0.25">
      <c r="D11808" s="31">
        <v>-781.15200000000004</v>
      </c>
      <c r="E11808" s="28">
        <v>359.41800000000001</v>
      </c>
    </row>
    <row r="11809" spans="4:5" x14ac:dyDescent="0.25">
      <c r="D11809" s="31">
        <v>-781.13599999999997</v>
      </c>
      <c r="E11809" s="28">
        <v>359.315</v>
      </c>
    </row>
    <row r="11810" spans="4:5" x14ac:dyDescent="0.25">
      <c r="D11810" s="31">
        <v>-781.12</v>
      </c>
      <c r="E11810" s="28">
        <v>359.21199999999999</v>
      </c>
    </row>
    <row r="11811" spans="4:5" x14ac:dyDescent="0.25">
      <c r="D11811" s="31">
        <v>-781.10400000000004</v>
      </c>
      <c r="E11811" s="28">
        <v>359.10899999999998</v>
      </c>
    </row>
    <row r="11812" spans="4:5" x14ac:dyDescent="0.25">
      <c r="D11812" s="31">
        <v>-781.08799999999997</v>
      </c>
      <c r="E11812" s="28">
        <v>359.00599999999997</v>
      </c>
    </row>
    <row r="11813" spans="4:5" x14ac:dyDescent="0.25">
      <c r="D11813" s="31">
        <v>-781.072</v>
      </c>
      <c r="E11813" s="28">
        <v>358.90300000000002</v>
      </c>
    </row>
    <row r="11814" spans="4:5" x14ac:dyDescent="0.25">
      <c r="D11814" s="31">
        <v>-781.05600000000004</v>
      </c>
      <c r="E11814" s="28">
        <v>358.79899999999998</v>
      </c>
    </row>
    <row r="11815" spans="4:5" x14ac:dyDescent="0.25">
      <c r="D11815" s="31">
        <v>-781.04</v>
      </c>
      <c r="E11815" s="28">
        <v>358.69600000000003</v>
      </c>
    </row>
    <row r="11816" spans="4:5" x14ac:dyDescent="0.25">
      <c r="D11816" s="31">
        <v>-781.024</v>
      </c>
      <c r="E11816" s="28">
        <v>358.59300000000002</v>
      </c>
    </row>
    <row r="11817" spans="4:5" x14ac:dyDescent="0.25">
      <c r="D11817" s="31">
        <v>-781.00800000000004</v>
      </c>
      <c r="E11817" s="28">
        <v>358.49</v>
      </c>
    </row>
    <row r="11818" spans="4:5" x14ac:dyDescent="0.25">
      <c r="D11818" s="31">
        <v>-780.99199999999996</v>
      </c>
      <c r="E11818" s="28">
        <v>358.38600000000002</v>
      </c>
    </row>
    <row r="11819" spans="4:5" x14ac:dyDescent="0.25">
      <c r="D11819" s="31">
        <v>-780.976</v>
      </c>
      <c r="E11819" s="28">
        <v>358.28300000000002</v>
      </c>
    </row>
    <row r="11820" spans="4:5" x14ac:dyDescent="0.25">
      <c r="D11820" s="31">
        <v>-780.96</v>
      </c>
      <c r="E11820" s="28">
        <v>358.18</v>
      </c>
    </row>
    <row r="11821" spans="4:5" x14ac:dyDescent="0.25">
      <c r="D11821" s="31">
        <v>-780.94399999999996</v>
      </c>
      <c r="E11821" s="28">
        <v>358.07600000000002</v>
      </c>
    </row>
    <row r="11822" spans="4:5" x14ac:dyDescent="0.25">
      <c r="D11822" s="31">
        <v>-780.928</v>
      </c>
      <c r="E11822" s="28">
        <v>357.97300000000001</v>
      </c>
    </row>
    <row r="11823" spans="4:5" x14ac:dyDescent="0.25">
      <c r="D11823" s="31">
        <v>-780.91200000000003</v>
      </c>
      <c r="E11823" s="28">
        <v>357.86900000000003</v>
      </c>
    </row>
    <row r="11824" spans="4:5" x14ac:dyDescent="0.25">
      <c r="D11824" s="31">
        <v>-780.89599999999996</v>
      </c>
      <c r="E11824" s="28">
        <v>357.76600000000002</v>
      </c>
    </row>
    <row r="11825" spans="4:5" x14ac:dyDescent="0.25">
      <c r="D11825" s="31">
        <v>-780.88</v>
      </c>
      <c r="E11825" s="28">
        <v>357.66199999999998</v>
      </c>
    </row>
    <row r="11826" spans="4:5" x14ac:dyDescent="0.25">
      <c r="D11826" s="31">
        <v>-780.86400000000003</v>
      </c>
      <c r="E11826" s="28">
        <v>357.55900000000003</v>
      </c>
    </row>
    <row r="11827" spans="4:5" x14ac:dyDescent="0.25">
      <c r="D11827" s="31">
        <v>-780.84799999999996</v>
      </c>
      <c r="E11827" s="28">
        <v>357.45499999999998</v>
      </c>
    </row>
    <row r="11828" spans="4:5" x14ac:dyDescent="0.25">
      <c r="D11828" s="31">
        <v>-780.83199999999999</v>
      </c>
      <c r="E11828" s="28">
        <v>357.35199999999998</v>
      </c>
    </row>
    <row r="11829" spans="4:5" x14ac:dyDescent="0.25">
      <c r="D11829" s="31">
        <v>-780.81600000000003</v>
      </c>
      <c r="E11829" s="28">
        <v>357.24799999999999</v>
      </c>
    </row>
    <row r="11830" spans="4:5" x14ac:dyDescent="0.25">
      <c r="D11830" s="31">
        <v>-780.8</v>
      </c>
      <c r="E11830" s="28">
        <v>357.14499999999998</v>
      </c>
    </row>
    <row r="11831" spans="4:5" x14ac:dyDescent="0.25">
      <c r="D11831" s="31">
        <v>-780.78399999999999</v>
      </c>
      <c r="E11831" s="28">
        <v>357.041</v>
      </c>
    </row>
    <row r="11832" spans="4:5" x14ac:dyDescent="0.25">
      <c r="D11832" s="31">
        <v>-780.76800000000003</v>
      </c>
      <c r="E11832" s="28">
        <v>356.93700000000001</v>
      </c>
    </row>
    <row r="11833" spans="4:5" x14ac:dyDescent="0.25">
      <c r="D11833" s="31">
        <v>-780.75199999999995</v>
      </c>
      <c r="E11833" s="28">
        <v>356.834</v>
      </c>
    </row>
    <row r="11834" spans="4:5" x14ac:dyDescent="0.25">
      <c r="D11834" s="31">
        <v>-780.73599999999999</v>
      </c>
      <c r="E11834" s="28">
        <v>356.73</v>
      </c>
    </row>
    <row r="11835" spans="4:5" x14ac:dyDescent="0.25">
      <c r="D11835" s="31">
        <v>-780.72</v>
      </c>
      <c r="E11835" s="28">
        <v>356.62599999999998</v>
      </c>
    </row>
    <row r="11836" spans="4:5" x14ac:dyDescent="0.25">
      <c r="D11836" s="31">
        <v>-780.70399999999995</v>
      </c>
      <c r="E11836" s="28">
        <v>356.52300000000002</v>
      </c>
    </row>
    <row r="11837" spans="4:5" x14ac:dyDescent="0.25">
      <c r="D11837" s="31">
        <v>-780.68799999999999</v>
      </c>
      <c r="E11837" s="28">
        <v>356.41899999999998</v>
      </c>
    </row>
    <row r="11838" spans="4:5" x14ac:dyDescent="0.25">
      <c r="D11838" s="31">
        <v>-780.67200000000003</v>
      </c>
      <c r="E11838" s="28">
        <v>356.315</v>
      </c>
    </row>
    <row r="11839" spans="4:5" x14ac:dyDescent="0.25">
      <c r="D11839" s="31">
        <v>-780.65599999999995</v>
      </c>
      <c r="E11839" s="28">
        <v>356.21100000000001</v>
      </c>
    </row>
    <row r="11840" spans="4:5" x14ac:dyDescent="0.25">
      <c r="D11840" s="31">
        <v>-780.64</v>
      </c>
      <c r="E11840" s="28">
        <v>356.108</v>
      </c>
    </row>
    <row r="11841" spans="4:5" x14ac:dyDescent="0.25">
      <c r="D11841" s="31">
        <v>-780.62400000000002</v>
      </c>
      <c r="E11841" s="28">
        <v>356.00400000000002</v>
      </c>
    </row>
    <row r="11842" spans="4:5" x14ac:dyDescent="0.25">
      <c r="D11842" s="31">
        <v>-780.60799999999995</v>
      </c>
      <c r="E11842" s="28">
        <v>355.9</v>
      </c>
    </row>
    <row r="11843" spans="4:5" x14ac:dyDescent="0.25">
      <c r="D11843" s="31">
        <v>-780.59199999999998</v>
      </c>
      <c r="E11843" s="28">
        <v>355.79599999999999</v>
      </c>
    </row>
    <row r="11844" spans="4:5" x14ac:dyDescent="0.25">
      <c r="D11844" s="31">
        <v>-780.57600000000002</v>
      </c>
      <c r="E11844" s="28">
        <v>355.69200000000001</v>
      </c>
    </row>
    <row r="11845" spans="4:5" x14ac:dyDescent="0.25">
      <c r="D11845" s="31">
        <v>-780.56</v>
      </c>
      <c r="E11845" s="28">
        <v>355.58800000000002</v>
      </c>
    </row>
    <row r="11846" spans="4:5" x14ac:dyDescent="0.25">
      <c r="D11846" s="31">
        <v>-780.54399999999998</v>
      </c>
      <c r="E11846" s="28">
        <v>355.48399999999998</v>
      </c>
    </row>
    <row r="11847" spans="4:5" x14ac:dyDescent="0.25">
      <c r="D11847" s="31">
        <v>-780.52800000000002</v>
      </c>
      <c r="E11847" s="28">
        <v>355.38</v>
      </c>
    </row>
    <row r="11848" spans="4:5" x14ac:dyDescent="0.25">
      <c r="D11848" s="31">
        <v>-780.51199999999994</v>
      </c>
      <c r="E11848" s="28">
        <v>355.27600000000001</v>
      </c>
    </row>
    <row r="11849" spans="4:5" x14ac:dyDescent="0.25">
      <c r="D11849" s="31">
        <v>-780.49599999999998</v>
      </c>
      <c r="E11849" s="28">
        <v>355.17200000000003</v>
      </c>
    </row>
    <row r="11850" spans="4:5" x14ac:dyDescent="0.25">
      <c r="D11850" s="31">
        <v>-780.48</v>
      </c>
      <c r="E11850" s="28">
        <v>355.06799999999998</v>
      </c>
    </row>
    <row r="11851" spans="4:5" x14ac:dyDescent="0.25">
      <c r="D11851" s="31">
        <v>-780.46400000000006</v>
      </c>
      <c r="E11851" s="28">
        <v>354.964</v>
      </c>
    </row>
    <row r="11852" spans="4:5" x14ac:dyDescent="0.25">
      <c r="D11852" s="31">
        <v>-780.44799999999998</v>
      </c>
      <c r="E11852" s="28">
        <v>354.86</v>
      </c>
    </row>
    <row r="11853" spans="4:5" x14ac:dyDescent="0.25">
      <c r="D11853" s="31">
        <v>-780.43200000000002</v>
      </c>
      <c r="E11853" s="28">
        <v>354.75599999999997</v>
      </c>
    </row>
    <row r="11854" spans="4:5" x14ac:dyDescent="0.25">
      <c r="D11854" s="31">
        <v>-780.41600000000005</v>
      </c>
      <c r="E11854" s="28">
        <v>354.65199999999999</v>
      </c>
    </row>
    <row r="11855" spans="4:5" x14ac:dyDescent="0.25">
      <c r="D11855" s="31">
        <v>-780.4</v>
      </c>
      <c r="E11855" s="28">
        <v>354.548</v>
      </c>
    </row>
    <row r="11856" spans="4:5" x14ac:dyDescent="0.25">
      <c r="D11856" s="31">
        <v>-780.38400000000001</v>
      </c>
      <c r="E11856" s="28">
        <v>354.44400000000002</v>
      </c>
    </row>
    <row r="11857" spans="4:5" x14ac:dyDescent="0.25">
      <c r="D11857" s="31">
        <v>-780.36800000000005</v>
      </c>
      <c r="E11857" s="28">
        <v>354.34</v>
      </c>
    </row>
    <row r="11858" spans="4:5" x14ac:dyDescent="0.25">
      <c r="D11858" s="31">
        <v>-780.35199999999998</v>
      </c>
      <c r="E11858" s="28">
        <v>354.23500000000001</v>
      </c>
    </row>
    <row r="11859" spans="4:5" x14ac:dyDescent="0.25">
      <c r="D11859" s="31">
        <v>-780.33600000000001</v>
      </c>
      <c r="E11859" s="28">
        <v>354.13099999999997</v>
      </c>
    </row>
    <row r="11860" spans="4:5" x14ac:dyDescent="0.25">
      <c r="D11860" s="31">
        <v>-780.32</v>
      </c>
      <c r="E11860" s="28">
        <v>354.02699999999999</v>
      </c>
    </row>
    <row r="11861" spans="4:5" x14ac:dyDescent="0.25">
      <c r="D11861" s="31">
        <v>-780.30399999999997</v>
      </c>
      <c r="E11861" s="28">
        <v>353.923</v>
      </c>
    </row>
    <row r="11862" spans="4:5" x14ac:dyDescent="0.25">
      <c r="D11862" s="31">
        <v>-780.28800000000001</v>
      </c>
      <c r="E11862" s="28">
        <v>353.81799999999998</v>
      </c>
    </row>
    <row r="11863" spans="4:5" x14ac:dyDescent="0.25">
      <c r="D11863" s="31">
        <v>-780.27200000000005</v>
      </c>
      <c r="E11863" s="28">
        <v>353.714</v>
      </c>
    </row>
    <row r="11864" spans="4:5" x14ac:dyDescent="0.25">
      <c r="D11864" s="31">
        <v>-780.25599999999997</v>
      </c>
      <c r="E11864" s="28">
        <v>353.61</v>
      </c>
    </row>
    <row r="11865" spans="4:5" x14ac:dyDescent="0.25">
      <c r="D11865" s="31">
        <v>-780.24</v>
      </c>
      <c r="E11865" s="28">
        <v>353.505</v>
      </c>
    </row>
    <row r="11866" spans="4:5" x14ac:dyDescent="0.25">
      <c r="D11866" s="31">
        <v>-780.22400000000005</v>
      </c>
      <c r="E11866" s="28">
        <v>353.40100000000001</v>
      </c>
    </row>
    <row r="11867" spans="4:5" x14ac:dyDescent="0.25">
      <c r="D11867" s="31">
        <v>-780.20799999999997</v>
      </c>
      <c r="E11867" s="28">
        <v>353.29700000000003</v>
      </c>
    </row>
    <row r="11868" spans="4:5" x14ac:dyDescent="0.25">
      <c r="D11868" s="31">
        <v>-780.19200000000001</v>
      </c>
      <c r="E11868" s="28">
        <v>353.19200000000001</v>
      </c>
    </row>
    <row r="11869" spans="4:5" x14ac:dyDescent="0.25">
      <c r="D11869" s="31">
        <v>-780.17600000000004</v>
      </c>
      <c r="E11869" s="28">
        <v>353.08800000000002</v>
      </c>
    </row>
    <row r="11870" spans="4:5" x14ac:dyDescent="0.25">
      <c r="D11870" s="31">
        <v>-780.16</v>
      </c>
      <c r="E11870" s="28">
        <v>352.983</v>
      </c>
    </row>
    <row r="11871" spans="4:5" x14ac:dyDescent="0.25">
      <c r="D11871" s="31">
        <v>-780.14400000000001</v>
      </c>
      <c r="E11871" s="28">
        <v>352.87900000000002</v>
      </c>
    </row>
    <row r="11872" spans="4:5" x14ac:dyDescent="0.25">
      <c r="D11872" s="31">
        <v>-780.12800000000004</v>
      </c>
      <c r="E11872" s="28">
        <v>352.774</v>
      </c>
    </row>
    <row r="11873" spans="4:5" x14ac:dyDescent="0.25">
      <c r="D11873" s="31">
        <v>-780.11199999999997</v>
      </c>
      <c r="E11873" s="28">
        <v>352.67</v>
      </c>
    </row>
    <row r="11874" spans="4:5" x14ac:dyDescent="0.25">
      <c r="D11874" s="31">
        <v>-780.096</v>
      </c>
      <c r="E11874" s="28">
        <v>352.565</v>
      </c>
    </row>
    <row r="11875" spans="4:5" x14ac:dyDescent="0.25">
      <c r="D11875" s="31">
        <v>-780.08</v>
      </c>
      <c r="E11875" s="28">
        <v>352.46</v>
      </c>
    </row>
    <row r="11876" spans="4:5" x14ac:dyDescent="0.25">
      <c r="D11876" s="31">
        <v>-780.06399999999996</v>
      </c>
      <c r="E11876" s="28">
        <v>352.35599999999999</v>
      </c>
    </row>
    <row r="11877" spans="4:5" x14ac:dyDescent="0.25">
      <c r="D11877" s="31">
        <v>-780.048</v>
      </c>
      <c r="E11877" s="28">
        <v>352.25099999999998</v>
      </c>
    </row>
    <row r="11878" spans="4:5" x14ac:dyDescent="0.25">
      <c r="D11878" s="31">
        <v>-780.03200000000004</v>
      </c>
      <c r="E11878" s="28">
        <v>352.14699999999999</v>
      </c>
    </row>
    <row r="11879" spans="4:5" x14ac:dyDescent="0.25">
      <c r="D11879" s="31">
        <v>-780.01599999999996</v>
      </c>
      <c r="E11879" s="28">
        <v>352.04199999999997</v>
      </c>
    </row>
    <row r="11880" spans="4:5" x14ac:dyDescent="0.25">
      <c r="D11880" s="31">
        <v>-780</v>
      </c>
      <c r="E11880" s="28">
        <v>351.93700000000001</v>
      </c>
    </row>
    <row r="11881" spans="4:5" x14ac:dyDescent="0.25">
      <c r="D11881" s="31">
        <v>-779.98400000000004</v>
      </c>
      <c r="E11881" s="28">
        <v>351.83300000000003</v>
      </c>
    </row>
    <row r="11882" spans="4:5" x14ac:dyDescent="0.25">
      <c r="D11882" s="31">
        <v>-779.96900000000005</v>
      </c>
      <c r="E11882" s="28">
        <v>351.72800000000001</v>
      </c>
    </row>
    <row r="11883" spans="4:5" x14ac:dyDescent="0.25">
      <c r="D11883" s="31">
        <v>-779.95299999999997</v>
      </c>
      <c r="E11883" s="28">
        <v>351.62299999999999</v>
      </c>
    </row>
    <row r="11884" spans="4:5" x14ac:dyDescent="0.25">
      <c r="D11884" s="31">
        <v>-779.93700000000001</v>
      </c>
      <c r="E11884" s="28">
        <v>351.51799999999997</v>
      </c>
    </row>
    <row r="11885" spans="4:5" x14ac:dyDescent="0.25">
      <c r="D11885" s="31">
        <v>-779.92100000000005</v>
      </c>
      <c r="E11885" s="28">
        <v>351.41399999999999</v>
      </c>
    </row>
    <row r="11886" spans="4:5" x14ac:dyDescent="0.25">
      <c r="D11886" s="31">
        <v>-779.90499999999997</v>
      </c>
      <c r="E11886" s="28">
        <v>351.30900000000003</v>
      </c>
    </row>
    <row r="11887" spans="4:5" x14ac:dyDescent="0.25">
      <c r="D11887" s="31">
        <v>-779.88900000000001</v>
      </c>
      <c r="E11887" s="28">
        <v>351.20400000000001</v>
      </c>
    </row>
    <row r="11888" spans="4:5" x14ac:dyDescent="0.25">
      <c r="D11888" s="31">
        <v>-779.87300000000005</v>
      </c>
      <c r="E11888" s="28">
        <v>351.09899999999999</v>
      </c>
    </row>
    <row r="11889" spans="4:5" x14ac:dyDescent="0.25">
      <c r="D11889" s="31">
        <v>-779.85699999999997</v>
      </c>
      <c r="E11889" s="28">
        <v>350.99400000000003</v>
      </c>
    </row>
    <row r="11890" spans="4:5" x14ac:dyDescent="0.25">
      <c r="D11890" s="31">
        <v>-779.84100000000001</v>
      </c>
      <c r="E11890" s="28">
        <v>350.88900000000001</v>
      </c>
    </row>
    <row r="11891" spans="4:5" x14ac:dyDescent="0.25">
      <c r="D11891" s="31">
        <v>-779.82500000000005</v>
      </c>
      <c r="E11891" s="28">
        <v>350.78399999999999</v>
      </c>
    </row>
    <row r="11892" spans="4:5" x14ac:dyDescent="0.25">
      <c r="D11892" s="31">
        <v>-779.80899999999997</v>
      </c>
      <c r="E11892" s="28">
        <v>350.67899999999997</v>
      </c>
    </row>
    <row r="11893" spans="4:5" x14ac:dyDescent="0.25">
      <c r="D11893" s="31">
        <v>-779.79300000000001</v>
      </c>
      <c r="E11893" s="28">
        <v>350.57400000000001</v>
      </c>
    </row>
    <row r="11894" spans="4:5" x14ac:dyDescent="0.25">
      <c r="D11894" s="31">
        <v>-779.77700000000004</v>
      </c>
      <c r="E11894" s="28">
        <v>350.46899999999999</v>
      </c>
    </row>
    <row r="11895" spans="4:5" x14ac:dyDescent="0.25">
      <c r="D11895" s="31">
        <v>-779.76099999999997</v>
      </c>
      <c r="E11895" s="28">
        <v>350.36399999999998</v>
      </c>
    </row>
    <row r="11896" spans="4:5" x14ac:dyDescent="0.25">
      <c r="D11896" s="31">
        <v>-779.745</v>
      </c>
      <c r="E11896" s="28">
        <v>350.25900000000001</v>
      </c>
    </row>
    <row r="11897" spans="4:5" x14ac:dyDescent="0.25">
      <c r="D11897" s="31">
        <v>-779.72900000000004</v>
      </c>
      <c r="E11897" s="28">
        <v>350.154</v>
      </c>
    </row>
    <row r="11898" spans="4:5" x14ac:dyDescent="0.25">
      <c r="D11898" s="31">
        <v>-779.71299999999997</v>
      </c>
      <c r="E11898" s="28">
        <v>350.04899999999998</v>
      </c>
    </row>
    <row r="11899" spans="4:5" x14ac:dyDescent="0.25">
      <c r="D11899" s="31">
        <v>-779.697</v>
      </c>
      <c r="E11899" s="28">
        <v>349.94400000000002</v>
      </c>
    </row>
    <row r="11900" spans="4:5" x14ac:dyDescent="0.25">
      <c r="D11900" s="31">
        <v>-779.68100000000004</v>
      </c>
      <c r="E11900" s="28">
        <v>349.839</v>
      </c>
    </row>
    <row r="11901" spans="4:5" x14ac:dyDescent="0.25">
      <c r="D11901" s="31">
        <v>-779.66499999999996</v>
      </c>
      <c r="E11901" s="28">
        <v>349.73399999999998</v>
      </c>
    </row>
    <row r="11902" spans="4:5" x14ac:dyDescent="0.25">
      <c r="D11902" s="31">
        <v>-779.649</v>
      </c>
      <c r="E11902" s="28">
        <v>349.62900000000002</v>
      </c>
    </row>
    <row r="11903" spans="4:5" x14ac:dyDescent="0.25">
      <c r="D11903" s="31">
        <v>-779.63300000000004</v>
      </c>
      <c r="E11903" s="28">
        <v>349.524</v>
      </c>
    </row>
    <row r="11904" spans="4:5" x14ac:dyDescent="0.25">
      <c r="D11904" s="31">
        <v>-779.61699999999996</v>
      </c>
      <c r="E11904" s="28">
        <v>349.41800000000001</v>
      </c>
    </row>
    <row r="11905" spans="4:5" x14ac:dyDescent="0.25">
      <c r="D11905" s="31">
        <v>-779.601</v>
      </c>
      <c r="E11905" s="28">
        <v>349.31299999999999</v>
      </c>
    </row>
    <row r="11906" spans="4:5" x14ac:dyDescent="0.25">
      <c r="D11906" s="31">
        <v>-779.58500000000004</v>
      </c>
      <c r="E11906" s="28">
        <v>349.20800000000003</v>
      </c>
    </row>
    <row r="11907" spans="4:5" x14ac:dyDescent="0.25">
      <c r="D11907" s="31">
        <v>-779.56899999999996</v>
      </c>
      <c r="E11907" s="28">
        <v>349.10300000000001</v>
      </c>
    </row>
    <row r="11908" spans="4:5" x14ac:dyDescent="0.25">
      <c r="D11908" s="31">
        <v>-779.553</v>
      </c>
      <c r="E11908" s="28">
        <v>348.99700000000001</v>
      </c>
    </row>
    <row r="11909" spans="4:5" x14ac:dyDescent="0.25">
      <c r="D11909" s="31">
        <v>-779.53700000000003</v>
      </c>
      <c r="E11909" s="28">
        <v>348.892</v>
      </c>
    </row>
    <row r="11910" spans="4:5" x14ac:dyDescent="0.25">
      <c r="D11910" s="31">
        <v>-779.52099999999996</v>
      </c>
      <c r="E11910" s="28">
        <v>348.78699999999998</v>
      </c>
    </row>
    <row r="11911" spans="4:5" x14ac:dyDescent="0.25">
      <c r="D11911" s="31">
        <v>-779.505</v>
      </c>
      <c r="E11911" s="28">
        <v>348.68099999999998</v>
      </c>
    </row>
    <row r="11912" spans="4:5" x14ac:dyDescent="0.25">
      <c r="D11912" s="31">
        <v>-779.48900000000003</v>
      </c>
      <c r="E11912" s="28">
        <v>348.57600000000002</v>
      </c>
    </row>
    <row r="11913" spans="4:5" x14ac:dyDescent="0.25">
      <c r="D11913" s="31">
        <v>-779.47299999999996</v>
      </c>
      <c r="E11913" s="28">
        <v>348.471</v>
      </c>
    </row>
    <row r="11914" spans="4:5" x14ac:dyDescent="0.25">
      <c r="D11914" s="31">
        <v>-779.45699999999999</v>
      </c>
      <c r="E11914" s="28">
        <v>348.36500000000001</v>
      </c>
    </row>
    <row r="11915" spans="4:5" x14ac:dyDescent="0.25">
      <c r="D11915" s="31">
        <v>-779.44100000000003</v>
      </c>
      <c r="E11915" s="28">
        <v>348.26</v>
      </c>
    </row>
    <row r="11916" spans="4:5" x14ac:dyDescent="0.25">
      <c r="D11916" s="31">
        <v>-779.42499999999995</v>
      </c>
      <c r="E11916" s="28">
        <v>348.154</v>
      </c>
    </row>
    <row r="11917" spans="4:5" x14ac:dyDescent="0.25">
      <c r="D11917" s="31">
        <v>-779.40899999999999</v>
      </c>
      <c r="E11917" s="28">
        <v>348.04899999999998</v>
      </c>
    </row>
    <row r="11918" spans="4:5" x14ac:dyDescent="0.25">
      <c r="D11918" s="31">
        <v>-779.39300000000003</v>
      </c>
      <c r="E11918" s="28">
        <v>347.94299999999998</v>
      </c>
    </row>
    <row r="11919" spans="4:5" x14ac:dyDescent="0.25">
      <c r="D11919" s="31">
        <v>-779.37699999999995</v>
      </c>
      <c r="E11919" s="28">
        <v>347.83800000000002</v>
      </c>
    </row>
    <row r="11920" spans="4:5" x14ac:dyDescent="0.25">
      <c r="D11920" s="31">
        <v>-779.36099999999999</v>
      </c>
      <c r="E11920" s="28">
        <v>347.73200000000003</v>
      </c>
    </row>
    <row r="11921" spans="4:5" x14ac:dyDescent="0.25">
      <c r="D11921" s="31">
        <v>-779.34500000000003</v>
      </c>
      <c r="E11921" s="28">
        <v>347.62700000000001</v>
      </c>
    </row>
    <row r="11922" spans="4:5" x14ac:dyDescent="0.25">
      <c r="D11922" s="31">
        <v>-779.32899999999995</v>
      </c>
      <c r="E11922" s="28">
        <v>347.52100000000002</v>
      </c>
    </row>
    <row r="11923" spans="4:5" x14ac:dyDescent="0.25">
      <c r="D11923" s="31">
        <v>-779.31299999999999</v>
      </c>
      <c r="E11923" s="28">
        <v>347.41500000000002</v>
      </c>
    </row>
    <row r="11924" spans="4:5" x14ac:dyDescent="0.25">
      <c r="D11924" s="31">
        <v>-779.29700000000003</v>
      </c>
      <c r="E11924" s="28">
        <v>347.31</v>
      </c>
    </row>
    <row r="11925" spans="4:5" x14ac:dyDescent="0.25">
      <c r="D11925" s="31">
        <v>-779.28099999999995</v>
      </c>
      <c r="E11925" s="28">
        <v>347.20400000000001</v>
      </c>
    </row>
    <row r="11926" spans="4:5" x14ac:dyDescent="0.25">
      <c r="D11926" s="31">
        <v>-779.26499999999999</v>
      </c>
      <c r="E11926" s="28">
        <v>347.09800000000001</v>
      </c>
    </row>
    <row r="11927" spans="4:5" x14ac:dyDescent="0.25">
      <c r="D11927" s="31">
        <v>-779.24900000000002</v>
      </c>
      <c r="E11927" s="28">
        <v>346.99299999999999</v>
      </c>
    </row>
    <row r="11928" spans="4:5" x14ac:dyDescent="0.25">
      <c r="D11928" s="31">
        <v>-779.23299999999995</v>
      </c>
      <c r="E11928" s="28">
        <v>346.887</v>
      </c>
    </row>
    <row r="11929" spans="4:5" x14ac:dyDescent="0.25">
      <c r="D11929" s="31">
        <v>-779.21699999999998</v>
      </c>
      <c r="E11929" s="28">
        <v>346.78100000000001</v>
      </c>
    </row>
    <row r="11930" spans="4:5" x14ac:dyDescent="0.25">
      <c r="D11930" s="31">
        <v>-779.20100000000002</v>
      </c>
      <c r="E11930" s="28">
        <v>346.67500000000001</v>
      </c>
    </row>
    <row r="11931" spans="4:5" x14ac:dyDescent="0.25">
      <c r="D11931" s="31">
        <v>-779.18499999999995</v>
      </c>
      <c r="E11931" s="28">
        <v>346.57</v>
      </c>
    </row>
    <row r="11932" spans="4:5" x14ac:dyDescent="0.25">
      <c r="D11932" s="31">
        <v>-779.16899999999998</v>
      </c>
      <c r="E11932" s="28">
        <v>346.464</v>
      </c>
    </row>
    <row r="11933" spans="4:5" x14ac:dyDescent="0.25">
      <c r="D11933" s="31">
        <v>-779.15300000000002</v>
      </c>
      <c r="E11933" s="28">
        <v>346.358</v>
      </c>
    </row>
    <row r="11934" spans="4:5" x14ac:dyDescent="0.25">
      <c r="D11934" s="31">
        <v>-779.13699999999994</v>
      </c>
      <c r="E11934" s="28">
        <v>346.25200000000001</v>
      </c>
    </row>
    <row r="11935" spans="4:5" x14ac:dyDescent="0.25">
      <c r="D11935" s="31">
        <v>-779.12099999999998</v>
      </c>
      <c r="E11935" s="28">
        <v>346.14600000000002</v>
      </c>
    </row>
    <row r="11936" spans="4:5" x14ac:dyDescent="0.25">
      <c r="D11936" s="31">
        <v>-779.10500000000002</v>
      </c>
      <c r="E11936" s="28">
        <v>346.04</v>
      </c>
    </row>
    <row r="11937" spans="4:5" x14ac:dyDescent="0.25">
      <c r="D11937" s="31">
        <v>-779.08900000000006</v>
      </c>
      <c r="E11937" s="28">
        <v>345.935</v>
      </c>
    </row>
    <row r="11938" spans="4:5" x14ac:dyDescent="0.25">
      <c r="D11938" s="31">
        <v>-779.07299999999998</v>
      </c>
      <c r="E11938" s="28">
        <v>345.82900000000001</v>
      </c>
    </row>
    <row r="11939" spans="4:5" x14ac:dyDescent="0.25">
      <c r="D11939" s="31">
        <v>-779.05700000000002</v>
      </c>
      <c r="E11939" s="28">
        <v>345.72300000000001</v>
      </c>
    </row>
    <row r="11940" spans="4:5" x14ac:dyDescent="0.25">
      <c r="D11940" s="31">
        <v>-779.04100000000005</v>
      </c>
      <c r="E11940" s="28">
        <v>345.61700000000002</v>
      </c>
    </row>
    <row r="11941" spans="4:5" x14ac:dyDescent="0.25">
      <c r="D11941" s="31">
        <v>-779.02499999999998</v>
      </c>
      <c r="E11941" s="28">
        <v>345.51100000000002</v>
      </c>
    </row>
    <row r="11942" spans="4:5" x14ac:dyDescent="0.25">
      <c r="D11942" s="31">
        <v>-779.00900000000001</v>
      </c>
      <c r="E11942" s="28">
        <v>345.40499999999997</v>
      </c>
    </row>
    <row r="11943" spans="4:5" x14ac:dyDescent="0.25">
      <c r="D11943" s="31">
        <v>-778.99300000000005</v>
      </c>
      <c r="E11943" s="28">
        <v>345.29899999999998</v>
      </c>
    </row>
    <row r="11944" spans="4:5" x14ac:dyDescent="0.25">
      <c r="D11944" s="31">
        <v>-778.97699999999998</v>
      </c>
      <c r="E11944" s="28">
        <v>345.19299999999998</v>
      </c>
    </row>
    <row r="11945" spans="4:5" x14ac:dyDescent="0.25">
      <c r="D11945" s="31">
        <v>-778.96100000000001</v>
      </c>
      <c r="E11945" s="28">
        <v>345.08600000000001</v>
      </c>
    </row>
    <row r="11946" spans="4:5" x14ac:dyDescent="0.25">
      <c r="D11946" s="31">
        <v>-778.94500000000005</v>
      </c>
      <c r="E11946" s="28">
        <v>344.98</v>
      </c>
    </row>
    <row r="11947" spans="4:5" x14ac:dyDescent="0.25">
      <c r="D11947" s="31">
        <v>-778.92899999999997</v>
      </c>
      <c r="E11947" s="28">
        <v>344.87400000000002</v>
      </c>
    </row>
    <row r="11948" spans="4:5" x14ac:dyDescent="0.25">
      <c r="D11948" s="31">
        <v>-778.91300000000001</v>
      </c>
      <c r="E11948" s="28">
        <v>344.76799999999997</v>
      </c>
    </row>
    <row r="11949" spans="4:5" x14ac:dyDescent="0.25">
      <c r="D11949" s="31">
        <v>-778.89700000000005</v>
      </c>
      <c r="E11949" s="28">
        <v>344.66199999999998</v>
      </c>
    </row>
    <row r="11950" spans="4:5" x14ac:dyDescent="0.25">
      <c r="D11950" s="31">
        <v>-778.88099999999997</v>
      </c>
      <c r="E11950" s="28">
        <v>344.55599999999998</v>
      </c>
    </row>
    <row r="11951" spans="4:5" x14ac:dyDescent="0.25">
      <c r="D11951" s="31">
        <v>-778.86500000000001</v>
      </c>
      <c r="E11951" s="28">
        <v>344.45</v>
      </c>
    </row>
    <row r="11952" spans="4:5" x14ac:dyDescent="0.25">
      <c r="D11952" s="31">
        <v>-778.84900000000005</v>
      </c>
      <c r="E11952" s="28">
        <v>344.34300000000002</v>
      </c>
    </row>
    <row r="11953" spans="4:5" x14ac:dyDescent="0.25">
      <c r="D11953" s="31">
        <v>-778.83299999999997</v>
      </c>
      <c r="E11953" s="28">
        <v>344.23700000000002</v>
      </c>
    </row>
    <row r="11954" spans="4:5" x14ac:dyDescent="0.25">
      <c r="D11954" s="31">
        <v>-778.81700000000001</v>
      </c>
      <c r="E11954" s="28">
        <v>344.13099999999997</v>
      </c>
    </row>
    <row r="11955" spans="4:5" x14ac:dyDescent="0.25">
      <c r="D11955" s="31">
        <v>-778.80100000000004</v>
      </c>
      <c r="E11955" s="28">
        <v>344.02499999999998</v>
      </c>
    </row>
    <row r="11956" spans="4:5" x14ac:dyDescent="0.25">
      <c r="D11956" s="31">
        <v>-778.78499999999997</v>
      </c>
      <c r="E11956" s="28">
        <v>343.91800000000001</v>
      </c>
    </row>
    <row r="11957" spans="4:5" x14ac:dyDescent="0.25">
      <c r="D11957" s="31">
        <v>-778.76900000000001</v>
      </c>
      <c r="E11957" s="28">
        <v>343.81200000000001</v>
      </c>
    </row>
    <row r="11958" spans="4:5" x14ac:dyDescent="0.25">
      <c r="D11958" s="31">
        <v>-778.75300000000004</v>
      </c>
      <c r="E11958" s="28">
        <v>343.70600000000002</v>
      </c>
    </row>
    <row r="11959" spans="4:5" x14ac:dyDescent="0.25">
      <c r="D11959" s="31">
        <v>-778.73699999999997</v>
      </c>
      <c r="E11959" s="28">
        <v>343.59899999999999</v>
      </c>
    </row>
    <row r="11960" spans="4:5" x14ac:dyDescent="0.25">
      <c r="D11960" s="31">
        <v>-778.721</v>
      </c>
      <c r="E11960" s="28">
        <v>343.49299999999999</v>
      </c>
    </row>
    <row r="11961" spans="4:5" x14ac:dyDescent="0.25">
      <c r="D11961" s="31">
        <v>-778.70500000000004</v>
      </c>
      <c r="E11961" s="28">
        <v>343.38600000000002</v>
      </c>
    </row>
    <row r="11962" spans="4:5" x14ac:dyDescent="0.25">
      <c r="D11962" s="31">
        <v>-778.68899999999996</v>
      </c>
      <c r="E11962" s="28">
        <v>343.28</v>
      </c>
    </row>
    <row r="11963" spans="4:5" x14ac:dyDescent="0.25">
      <c r="D11963" s="31">
        <v>-778.673</v>
      </c>
      <c r="E11963" s="28">
        <v>343.173</v>
      </c>
    </row>
    <row r="11964" spans="4:5" x14ac:dyDescent="0.25">
      <c r="D11964" s="31">
        <v>-778.65700000000004</v>
      </c>
      <c r="E11964" s="28">
        <v>343.06700000000001</v>
      </c>
    </row>
    <row r="11965" spans="4:5" x14ac:dyDescent="0.25">
      <c r="D11965" s="31">
        <v>-778.64099999999996</v>
      </c>
      <c r="E11965" s="28">
        <v>342.96</v>
      </c>
    </row>
    <row r="11966" spans="4:5" x14ac:dyDescent="0.25">
      <c r="D11966" s="31">
        <v>-778.625</v>
      </c>
      <c r="E11966" s="28">
        <v>342.85399999999998</v>
      </c>
    </row>
    <row r="11967" spans="4:5" x14ac:dyDescent="0.25">
      <c r="D11967" s="31">
        <v>-778.60900000000004</v>
      </c>
      <c r="E11967" s="28">
        <v>342.74700000000001</v>
      </c>
    </row>
    <row r="11968" spans="4:5" x14ac:dyDescent="0.25">
      <c r="D11968" s="31">
        <v>-778.59299999999996</v>
      </c>
      <c r="E11968" s="28">
        <v>342.64100000000002</v>
      </c>
    </row>
    <row r="11969" spans="4:5" x14ac:dyDescent="0.25">
      <c r="D11969" s="31">
        <v>-778.577</v>
      </c>
      <c r="E11969" s="28">
        <v>342.53399999999999</v>
      </c>
    </row>
    <row r="11970" spans="4:5" x14ac:dyDescent="0.25">
      <c r="D11970" s="31">
        <v>-778.56100000000004</v>
      </c>
      <c r="E11970" s="28">
        <v>342.428</v>
      </c>
    </row>
    <row r="11971" spans="4:5" x14ac:dyDescent="0.25">
      <c r="D11971" s="31">
        <v>-778.54499999999996</v>
      </c>
      <c r="E11971" s="28">
        <v>342.32100000000003</v>
      </c>
    </row>
    <row r="11972" spans="4:5" x14ac:dyDescent="0.25">
      <c r="D11972" s="31">
        <v>-778.529</v>
      </c>
      <c r="E11972" s="28">
        <v>342.214</v>
      </c>
    </row>
    <row r="11973" spans="4:5" x14ac:dyDescent="0.25">
      <c r="D11973" s="31">
        <v>-778.51300000000003</v>
      </c>
      <c r="E11973" s="28">
        <v>342.108</v>
      </c>
    </row>
    <row r="11974" spans="4:5" x14ac:dyDescent="0.25">
      <c r="D11974" s="31">
        <v>-778.49699999999996</v>
      </c>
      <c r="E11974" s="28">
        <v>342.00099999999998</v>
      </c>
    </row>
    <row r="11975" spans="4:5" x14ac:dyDescent="0.25">
      <c r="D11975" s="31">
        <v>-778.48099999999999</v>
      </c>
      <c r="E11975" s="28">
        <v>341.89400000000001</v>
      </c>
    </row>
    <row r="11976" spans="4:5" x14ac:dyDescent="0.25">
      <c r="D11976" s="31">
        <v>-778.46500000000003</v>
      </c>
      <c r="E11976" s="28">
        <v>341.78800000000001</v>
      </c>
    </row>
    <row r="11977" spans="4:5" x14ac:dyDescent="0.25">
      <c r="D11977" s="31">
        <v>-778.44899999999996</v>
      </c>
      <c r="E11977" s="28">
        <v>341.68099999999998</v>
      </c>
    </row>
    <row r="11978" spans="4:5" x14ac:dyDescent="0.25">
      <c r="D11978" s="31">
        <v>-778.43299999999999</v>
      </c>
      <c r="E11978" s="28">
        <v>341.57400000000001</v>
      </c>
    </row>
    <row r="11979" spans="4:5" x14ac:dyDescent="0.25">
      <c r="D11979" s="31">
        <v>-778.41700000000003</v>
      </c>
      <c r="E11979" s="28">
        <v>341.46699999999998</v>
      </c>
    </row>
    <row r="11980" spans="4:5" x14ac:dyDescent="0.25">
      <c r="D11980" s="31">
        <v>-778.40099999999995</v>
      </c>
      <c r="E11980" s="28">
        <v>341.36</v>
      </c>
    </row>
    <row r="11981" spans="4:5" x14ac:dyDescent="0.25">
      <c r="D11981" s="31">
        <v>-778.38499999999999</v>
      </c>
      <c r="E11981" s="28">
        <v>341.25400000000002</v>
      </c>
    </row>
    <row r="11982" spans="4:5" x14ac:dyDescent="0.25">
      <c r="D11982" s="31">
        <v>-778.36900000000003</v>
      </c>
      <c r="E11982" s="28">
        <v>341.14699999999999</v>
      </c>
    </row>
    <row r="11983" spans="4:5" x14ac:dyDescent="0.25">
      <c r="D11983" s="31">
        <v>-778.35299999999995</v>
      </c>
      <c r="E11983" s="28">
        <v>341.04</v>
      </c>
    </row>
    <row r="11984" spans="4:5" x14ac:dyDescent="0.25">
      <c r="D11984" s="31">
        <v>-778.33699999999999</v>
      </c>
      <c r="E11984" s="28">
        <v>340.93299999999999</v>
      </c>
    </row>
    <row r="11985" spans="4:5" x14ac:dyDescent="0.25">
      <c r="D11985" s="31">
        <v>-778.32100000000003</v>
      </c>
      <c r="E11985" s="28">
        <v>340.82600000000002</v>
      </c>
    </row>
    <row r="11986" spans="4:5" x14ac:dyDescent="0.25">
      <c r="D11986" s="31">
        <v>-778.30499999999995</v>
      </c>
      <c r="E11986" s="28">
        <v>340.71899999999999</v>
      </c>
    </row>
    <row r="11987" spans="4:5" x14ac:dyDescent="0.25">
      <c r="D11987" s="31">
        <v>-778.28899999999999</v>
      </c>
      <c r="E11987" s="28">
        <v>340.61200000000002</v>
      </c>
    </row>
    <row r="11988" spans="4:5" x14ac:dyDescent="0.25">
      <c r="D11988" s="31">
        <v>-778.27300000000002</v>
      </c>
      <c r="E11988" s="28">
        <v>340.505</v>
      </c>
    </row>
    <row r="11989" spans="4:5" x14ac:dyDescent="0.25">
      <c r="D11989" s="31">
        <v>-778.25699999999995</v>
      </c>
      <c r="E11989" s="28">
        <v>340.39800000000002</v>
      </c>
    </row>
    <row r="11990" spans="4:5" x14ac:dyDescent="0.25">
      <c r="D11990" s="31">
        <v>-778.24099999999999</v>
      </c>
      <c r="E11990" s="28">
        <v>340.291</v>
      </c>
    </row>
    <row r="11991" spans="4:5" x14ac:dyDescent="0.25">
      <c r="D11991" s="31">
        <v>-778.22500000000002</v>
      </c>
      <c r="E11991" s="28">
        <v>340.18400000000003</v>
      </c>
    </row>
    <row r="11992" spans="4:5" x14ac:dyDescent="0.25">
      <c r="D11992" s="31">
        <v>-778.20899999999995</v>
      </c>
      <c r="E11992" s="28">
        <v>340.077</v>
      </c>
    </row>
    <row r="11993" spans="4:5" x14ac:dyDescent="0.25">
      <c r="D11993" s="31">
        <v>-778.19299999999998</v>
      </c>
      <c r="E11993" s="28">
        <v>339.97</v>
      </c>
    </row>
    <row r="11994" spans="4:5" x14ac:dyDescent="0.25">
      <c r="D11994" s="31">
        <v>-778.17700000000002</v>
      </c>
      <c r="E11994" s="28">
        <v>339.863</v>
      </c>
    </row>
    <row r="11995" spans="4:5" x14ac:dyDescent="0.25">
      <c r="D11995" s="31">
        <v>-778.16099999999994</v>
      </c>
      <c r="E11995" s="28">
        <v>339.75599999999997</v>
      </c>
    </row>
    <row r="11996" spans="4:5" x14ac:dyDescent="0.25">
      <c r="D11996" s="31">
        <v>-778.14599999999996</v>
      </c>
      <c r="E11996" s="28">
        <v>339.649</v>
      </c>
    </row>
    <row r="11997" spans="4:5" x14ac:dyDescent="0.25">
      <c r="D11997" s="31">
        <v>-778.13</v>
      </c>
      <c r="E11997" s="28">
        <v>339.541</v>
      </c>
    </row>
    <row r="11998" spans="4:5" x14ac:dyDescent="0.25">
      <c r="D11998" s="31">
        <v>-778.11400000000003</v>
      </c>
      <c r="E11998" s="28">
        <v>339.43400000000003</v>
      </c>
    </row>
    <row r="11999" spans="4:5" x14ac:dyDescent="0.25">
      <c r="D11999" s="31">
        <v>-778.09799999999996</v>
      </c>
      <c r="E11999" s="28">
        <v>339.327</v>
      </c>
    </row>
    <row r="12000" spans="4:5" x14ac:dyDescent="0.25">
      <c r="D12000" s="31">
        <v>-778.08199999999999</v>
      </c>
      <c r="E12000" s="28">
        <v>339.22</v>
      </c>
    </row>
    <row r="12001" spans="4:5" x14ac:dyDescent="0.25">
      <c r="D12001" s="31">
        <v>-778.06600000000003</v>
      </c>
      <c r="E12001" s="28">
        <v>339.11200000000002</v>
      </c>
    </row>
    <row r="12002" spans="4:5" x14ac:dyDescent="0.25">
      <c r="D12002" s="31">
        <v>-778.05</v>
      </c>
      <c r="E12002" s="28">
        <v>339.005</v>
      </c>
    </row>
    <row r="12003" spans="4:5" x14ac:dyDescent="0.25">
      <c r="D12003" s="31">
        <v>-778.03399999999999</v>
      </c>
      <c r="E12003" s="28">
        <v>338.89800000000002</v>
      </c>
    </row>
    <row r="12004" spans="4:5" x14ac:dyDescent="0.25">
      <c r="D12004" s="31">
        <v>-778.01800000000003</v>
      </c>
      <c r="E12004" s="28">
        <v>338.791</v>
      </c>
    </row>
    <row r="12005" spans="4:5" x14ac:dyDescent="0.25">
      <c r="D12005" s="31">
        <v>-778.00199999999995</v>
      </c>
      <c r="E12005" s="28">
        <v>338.68299999999999</v>
      </c>
    </row>
    <row r="12006" spans="4:5" x14ac:dyDescent="0.25">
      <c r="D12006" s="31">
        <v>-777.98599999999999</v>
      </c>
      <c r="E12006" s="28">
        <v>338.57600000000002</v>
      </c>
    </row>
    <row r="12007" spans="4:5" x14ac:dyDescent="0.25">
      <c r="D12007" s="31">
        <v>-777.97</v>
      </c>
      <c r="E12007" s="28">
        <v>338.46899999999999</v>
      </c>
    </row>
    <row r="12008" spans="4:5" x14ac:dyDescent="0.25">
      <c r="D12008" s="31">
        <v>-777.95399999999995</v>
      </c>
      <c r="E12008" s="28">
        <v>338.36099999999999</v>
      </c>
    </row>
    <row r="12009" spans="4:5" x14ac:dyDescent="0.25">
      <c r="D12009" s="31">
        <v>-777.93799999999999</v>
      </c>
      <c r="E12009" s="28">
        <v>338.25400000000002</v>
      </c>
    </row>
    <row r="12010" spans="4:5" x14ac:dyDescent="0.25">
      <c r="D12010" s="31">
        <v>-777.92200000000003</v>
      </c>
      <c r="E12010" s="28">
        <v>338.14600000000002</v>
      </c>
    </row>
    <row r="12011" spans="4:5" x14ac:dyDescent="0.25">
      <c r="D12011" s="31">
        <v>-777.90599999999995</v>
      </c>
      <c r="E12011" s="28">
        <v>338.03899999999999</v>
      </c>
    </row>
    <row r="12012" spans="4:5" x14ac:dyDescent="0.25">
      <c r="D12012" s="31">
        <v>-777.89</v>
      </c>
      <c r="E12012" s="28">
        <v>337.93099999999998</v>
      </c>
    </row>
    <row r="12013" spans="4:5" x14ac:dyDescent="0.25">
      <c r="D12013" s="31">
        <v>-777.87400000000002</v>
      </c>
      <c r="E12013" s="28">
        <v>337.82400000000001</v>
      </c>
    </row>
    <row r="12014" spans="4:5" x14ac:dyDescent="0.25">
      <c r="D12014" s="31">
        <v>-777.85799999999995</v>
      </c>
      <c r="E12014" s="28">
        <v>337.71600000000001</v>
      </c>
    </row>
    <row r="12015" spans="4:5" x14ac:dyDescent="0.25">
      <c r="D12015" s="31">
        <v>-777.84199999999998</v>
      </c>
      <c r="E12015" s="28">
        <v>337.60899999999998</v>
      </c>
    </row>
    <row r="12016" spans="4:5" x14ac:dyDescent="0.25">
      <c r="D12016" s="31">
        <v>-777.82600000000002</v>
      </c>
      <c r="E12016" s="28">
        <v>337.50099999999998</v>
      </c>
    </row>
    <row r="12017" spans="4:5" x14ac:dyDescent="0.25">
      <c r="D12017" s="31">
        <v>-777.81</v>
      </c>
      <c r="E12017" s="28">
        <v>337.39400000000001</v>
      </c>
    </row>
    <row r="12018" spans="4:5" x14ac:dyDescent="0.25">
      <c r="D12018" s="31">
        <v>-777.79399999999998</v>
      </c>
      <c r="E12018" s="28">
        <v>337.286</v>
      </c>
    </row>
    <row r="12019" spans="4:5" x14ac:dyDescent="0.25">
      <c r="D12019" s="31">
        <v>-777.77800000000002</v>
      </c>
      <c r="E12019" s="28">
        <v>337.178</v>
      </c>
    </row>
    <row r="12020" spans="4:5" x14ac:dyDescent="0.25">
      <c r="D12020" s="31">
        <v>-777.76199999999994</v>
      </c>
      <c r="E12020" s="28">
        <v>337.07100000000003</v>
      </c>
    </row>
    <row r="12021" spans="4:5" x14ac:dyDescent="0.25">
      <c r="D12021" s="31">
        <v>-777.74599999999998</v>
      </c>
      <c r="E12021" s="28">
        <v>336.96300000000002</v>
      </c>
    </row>
    <row r="12022" spans="4:5" x14ac:dyDescent="0.25">
      <c r="D12022" s="31">
        <v>-777.73</v>
      </c>
      <c r="E12022" s="28">
        <v>336.85500000000002</v>
      </c>
    </row>
    <row r="12023" spans="4:5" x14ac:dyDescent="0.25">
      <c r="D12023" s="31">
        <v>-777.71400000000006</v>
      </c>
      <c r="E12023" s="28">
        <v>336.74799999999999</v>
      </c>
    </row>
    <row r="12024" spans="4:5" x14ac:dyDescent="0.25">
      <c r="D12024" s="31">
        <v>-777.69799999999998</v>
      </c>
      <c r="E12024" s="28">
        <v>336.64</v>
      </c>
    </row>
    <row r="12025" spans="4:5" x14ac:dyDescent="0.25">
      <c r="D12025" s="31">
        <v>-777.68200000000002</v>
      </c>
      <c r="E12025" s="28">
        <v>336.53199999999998</v>
      </c>
    </row>
    <row r="12026" spans="4:5" x14ac:dyDescent="0.25">
      <c r="D12026" s="31">
        <v>-777.66600000000005</v>
      </c>
      <c r="E12026" s="28">
        <v>336.42399999999998</v>
      </c>
    </row>
    <row r="12027" spans="4:5" x14ac:dyDescent="0.25">
      <c r="D12027" s="31">
        <v>-777.65</v>
      </c>
      <c r="E12027" s="28">
        <v>336.31700000000001</v>
      </c>
    </row>
    <row r="12028" spans="4:5" x14ac:dyDescent="0.25">
      <c r="D12028" s="31">
        <v>-777.63400000000001</v>
      </c>
      <c r="E12028" s="28">
        <v>336.209</v>
      </c>
    </row>
    <row r="12029" spans="4:5" x14ac:dyDescent="0.25">
      <c r="D12029" s="31">
        <v>-777.61800000000005</v>
      </c>
      <c r="E12029" s="28">
        <v>336.101</v>
      </c>
    </row>
    <row r="12030" spans="4:5" x14ac:dyDescent="0.25">
      <c r="D12030" s="31">
        <v>-777.60199999999998</v>
      </c>
      <c r="E12030" s="28">
        <v>335.99299999999999</v>
      </c>
    </row>
    <row r="12031" spans="4:5" x14ac:dyDescent="0.25">
      <c r="D12031" s="31">
        <v>-777.58600000000001</v>
      </c>
      <c r="E12031" s="28">
        <v>335.88499999999999</v>
      </c>
    </row>
    <row r="12032" spans="4:5" x14ac:dyDescent="0.25">
      <c r="D12032" s="31">
        <v>-777.57</v>
      </c>
      <c r="E12032" s="28">
        <v>335.77699999999999</v>
      </c>
    </row>
    <row r="12033" spans="4:5" x14ac:dyDescent="0.25">
      <c r="D12033" s="31">
        <v>-777.55399999999997</v>
      </c>
      <c r="E12033" s="28">
        <v>335.67</v>
      </c>
    </row>
    <row r="12034" spans="4:5" x14ac:dyDescent="0.25">
      <c r="D12034" s="31">
        <v>-777.53800000000001</v>
      </c>
      <c r="E12034" s="28">
        <v>335.56200000000001</v>
      </c>
    </row>
    <row r="12035" spans="4:5" x14ac:dyDescent="0.25">
      <c r="D12035" s="31">
        <v>-777.52200000000005</v>
      </c>
      <c r="E12035" s="28">
        <v>335.45400000000001</v>
      </c>
    </row>
    <row r="12036" spans="4:5" x14ac:dyDescent="0.25">
      <c r="D12036" s="31">
        <v>-777.50599999999997</v>
      </c>
      <c r="E12036" s="28">
        <v>335.346</v>
      </c>
    </row>
    <row r="12037" spans="4:5" x14ac:dyDescent="0.25">
      <c r="D12037" s="31">
        <v>-777.49</v>
      </c>
      <c r="E12037" s="28">
        <v>335.238</v>
      </c>
    </row>
    <row r="12038" spans="4:5" x14ac:dyDescent="0.25">
      <c r="D12038" s="31">
        <v>-777.47400000000005</v>
      </c>
      <c r="E12038" s="28">
        <v>335.13</v>
      </c>
    </row>
    <row r="12039" spans="4:5" x14ac:dyDescent="0.25">
      <c r="D12039" s="31">
        <v>-777.45799999999997</v>
      </c>
      <c r="E12039" s="28">
        <v>335.02199999999999</v>
      </c>
    </row>
    <row r="12040" spans="4:5" x14ac:dyDescent="0.25">
      <c r="D12040" s="31">
        <v>-777.44200000000001</v>
      </c>
      <c r="E12040" s="28">
        <v>334.91399999999999</v>
      </c>
    </row>
    <row r="12041" spans="4:5" x14ac:dyDescent="0.25">
      <c r="D12041" s="31">
        <v>-777.42600000000004</v>
      </c>
      <c r="E12041" s="28">
        <v>334.80599999999998</v>
      </c>
    </row>
    <row r="12042" spans="4:5" x14ac:dyDescent="0.25">
      <c r="D12042" s="31">
        <v>-777.41</v>
      </c>
      <c r="E12042" s="28">
        <v>334.697</v>
      </c>
    </row>
    <row r="12043" spans="4:5" x14ac:dyDescent="0.25">
      <c r="D12043" s="31">
        <v>-777.39400000000001</v>
      </c>
      <c r="E12043" s="28">
        <v>334.589</v>
      </c>
    </row>
    <row r="12044" spans="4:5" x14ac:dyDescent="0.25">
      <c r="D12044" s="31">
        <v>-777.37800000000004</v>
      </c>
      <c r="E12044" s="28">
        <v>334.48099999999999</v>
      </c>
    </row>
    <row r="12045" spans="4:5" x14ac:dyDescent="0.25">
      <c r="D12045" s="31">
        <v>-777.36199999999997</v>
      </c>
      <c r="E12045" s="28">
        <v>334.37299999999999</v>
      </c>
    </row>
    <row r="12046" spans="4:5" x14ac:dyDescent="0.25">
      <c r="D12046" s="31">
        <v>-777.346</v>
      </c>
      <c r="E12046" s="28">
        <v>334.26499999999999</v>
      </c>
    </row>
    <row r="12047" spans="4:5" x14ac:dyDescent="0.25">
      <c r="D12047" s="31">
        <v>-777.33</v>
      </c>
      <c r="E12047" s="28">
        <v>334.15699999999998</v>
      </c>
    </row>
    <row r="12048" spans="4:5" x14ac:dyDescent="0.25">
      <c r="D12048" s="31">
        <v>-777.31399999999996</v>
      </c>
      <c r="E12048" s="28">
        <v>334.04899999999998</v>
      </c>
    </row>
    <row r="12049" spans="4:5" x14ac:dyDescent="0.25">
      <c r="D12049" s="31">
        <v>-777.298</v>
      </c>
      <c r="E12049" s="28">
        <v>333.94</v>
      </c>
    </row>
    <row r="12050" spans="4:5" x14ac:dyDescent="0.25">
      <c r="D12050" s="31">
        <v>-777.28200000000004</v>
      </c>
      <c r="E12050" s="28">
        <v>333.83199999999999</v>
      </c>
    </row>
    <row r="12051" spans="4:5" x14ac:dyDescent="0.25">
      <c r="D12051" s="31">
        <v>-777.26599999999996</v>
      </c>
      <c r="E12051" s="28">
        <v>333.72399999999999</v>
      </c>
    </row>
    <row r="12052" spans="4:5" x14ac:dyDescent="0.25">
      <c r="D12052" s="31">
        <v>-777.25</v>
      </c>
      <c r="E12052" s="28">
        <v>333.61500000000001</v>
      </c>
    </row>
    <row r="12053" spans="4:5" x14ac:dyDescent="0.25">
      <c r="D12053" s="31">
        <v>-777.23400000000004</v>
      </c>
      <c r="E12053" s="28">
        <v>333.50700000000001</v>
      </c>
    </row>
    <row r="12054" spans="4:5" x14ac:dyDescent="0.25">
      <c r="D12054" s="31">
        <v>-777.21799999999996</v>
      </c>
      <c r="E12054" s="28">
        <v>333.399</v>
      </c>
    </row>
    <row r="12055" spans="4:5" x14ac:dyDescent="0.25">
      <c r="D12055" s="31">
        <v>-777.202</v>
      </c>
      <c r="E12055" s="28">
        <v>333.29</v>
      </c>
    </row>
    <row r="12056" spans="4:5" x14ac:dyDescent="0.25">
      <c r="D12056" s="31">
        <v>-777.18600000000004</v>
      </c>
      <c r="E12056" s="28">
        <v>333.18200000000002</v>
      </c>
    </row>
    <row r="12057" spans="4:5" x14ac:dyDescent="0.25">
      <c r="D12057" s="31">
        <v>-777.17</v>
      </c>
      <c r="E12057" s="28">
        <v>333.07400000000001</v>
      </c>
    </row>
    <row r="12058" spans="4:5" x14ac:dyDescent="0.25">
      <c r="D12058" s="31">
        <v>-777.154</v>
      </c>
      <c r="E12058" s="28">
        <v>332.96499999999997</v>
      </c>
    </row>
    <row r="12059" spans="4:5" x14ac:dyDescent="0.25">
      <c r="D12059" s="31">
        <v>-777.13800000000003</v>
      </c>
      <c r="E12059" s="28">
        <v>332.85700000000003</v>
      </c>
    </row>
    <row r="12060" spans="4:5" x14ac:dyDescent="0.25">
      <c r="D12060" s="31">
        <v>-777.12199999999996</v>
      </c>
      <c r="E12060" s="28">
        <v>332.74799999999999</v>
      </c>
    </row>
    <row r="12061" spans="4:5" x14ac:dyDescent="0.25">
      <c r="D12061" s="31">
        <v>-777.10599999999999</v>
      </c>
      <c r="E12061" s="28">
        <v>332.64</v>
      </c>
    </row>
    <row r="12062" spans="4:5" x14ac:dyDescent="0.25">
      <c r="D12062" s="31">
        <v>-777.09</v>
      </c>
      <c r="E12062" s="28">
        <v>332.53100000000001</v>
      </c>
    </row>
    <row r="12063" spans="4:5" x14ac:dyDescent="0.25">
      <c r="D12063" s="31">
        <v>-777.07399999999996</v>
      </c>
      <c r="E12063" s="28">
        <v>332.423</v>
      </c>
    </row>
    <row r="12064" spans="4:5" x14ac:dyDescent="0.25">
      <c r="D12064" s="31">
        <v>-777.05799999999999</v>
      </c>
      <c r="E12064" s="28">
        <v>332.31400000000002</v>
      </c>
    </row>
    <row r="12065" spans="4:5" x14ac:dyDescent="0.25">
      <c r="D12065" s="31">
        <v>-777.04200000000003</v>
      </c>
      <c r="E12065" s="28">
        <v>332.20600000000002</v>
      </c>
    </row>
    <row r="12066" spans="4:5" x14ac:dyDescent="0.25">
      <c r="D12066" s="31">
        <v>-777.02599999999995</v>
      </c>
      <c r="E12066" s="28">
        <v>332.09699999999998</v>
      </c>
    </row>
    <row r="12067" spans="4:5" x14ac:dyDescent="0.25">
      <c r="D12067" s="31">
        <v>-777.01</v>
      </c>
      <c r="E12067" s="28">
        <v>331.98899999999998</v>
      </c>
    </row>
    <row r="12068" spans="4:5" x14ac:dyDescent="0.25">
      <c r="D12068" s="31">
        <v>-776.99400000000003</v>
      </c>
      <c r="E12068" s="28">
        <v>331.88</v>
      </c>
    </row>
    <row r="12069" spans="4:5" x14ac:dyDescent="0.25">
      <c r="D12069" s="31">
        <v>-776.97799999999995</v>
      </c>
      <c r="E12069" s="28">
        <v>331.77100000000002</v>
      </c>
    </row>
    <row r="12070" spans="4:5" x14ac:dyDescent="0.25">
      <c r="D12070" s="31">
        <v>-776.96199999999999</v>
      </c>
      <c r="E12070" s="28">
        <v>331.66300000000001</v>
      </c>
    </row>
    <row r="12071" spans="4:5" x14ac:dyDescent="0.25">
      <c r="D12071" s="31">
        <v>-776.94600000000003</v>
      </c>
      <c r="E12071" s="28">
        <v>331.55399999999997</v>
      </c>
    </row>
    <row r="12072" spans="4:5" x14ac:dyDescent="0.25">
      <c r="D12072" s="31">
        <v>-776.93</v>
      </c>
      <c r="E12072" s="28">
        <v>331.44499999999999</v>
      </c>
    </row>
    <row r="12073" spans="4:5" x14ac:dyDescent="0.25">
      <c r="D12073" s="31">
        <v>-776.91399999999999</v>
      </c>
      <c r="E12073" s="28">
        <v>331.33699999999999</v>
      </c>
    </row>
    <row r="12074" spans="4:5" x14ac:dyDescent="0.25">
      <c r="D12074" s="31">
        <v>-776.89800000000002</v>
      </c>
      <c r="E12074" s="28">
        <v>331.22800000000001</v>
      </c>
    </row>
    <row r="12075" spans="4:5" x14ac:dyDescent="0.25">
      <c r="D12075" s="31">
        <v>-776.88199999999995</v>
      </c>
      <c r="E12075" s="28">
        <v>331.11900000000003</v>
      </c>
    </row>
    <row r="12076" spans="4:5" x14ac:dyDescent="0.25">
      <c r="D12076" s="31">
        <v>-776.86599999999999</v>
      </c>
      <c r="E12076" s="28">
        <v>331.01</v>
      </c>
    </row>
    <row r="12077" spans="4:5" x14ac:dyDescent="0.25">
      <c r="D12077" s="31">
        <v>-776.85</v>
      </c>
      <c r="E12077" s="28">
        <v>330.90199999999999</v>
      </c>
    </row>
    <row r="12078" spans="4:5" x14ac:dyDescent="0.25">
      <c r="D12078" s="31">
        <v>-776.83399999999995</v>
      </c>
      <c r="E12078" s="28">
        <v>330.79300000000001</v>
      </c>
    </row>
    <row r="12079" spans="4:5" x14ac:dyDescent="0.25">
      <c r="D12079" s="31">
        <v>-776.81799999999998</v>
      </c>
      <c r="E12079" s="28">
        <v>330.68400000000003</v>
      </c>
    </row>
    <row r="12080" spans="4:5" x14ac:dyDescent="0.25">
      <c r="D12080" s="31">
        <v>-776.80200000000002</v>
      </c>
      <c r="E12080" s="28">
        <v>330.57499999999999</v>
      </c>
    </row>
    <row r="12081" spans="4:5" x14ac:dyDescent="0.25">
      <c r="D12081" s="31">
        <v>-776.78599999999994</v>
      </c>
      <c r="E12081" s="28">
        <v>330.46600000000001</v>
      </c>
    </row>
    <row r="12082" spans="4:5" x14ac:dyDescent="0.25">
      <c r="D12082" s="31">
        <v>-776.77</v>
      </c>
      <c r="E12082" s="28">
        <v>330.35700000000003</v>
      </c>
    </row>
    <row r="12083" spans="4:5" x14ac:dyDescent="0.25">
      <c r="D12083" s="31">
        <v>-776.75400000000002</v>
      </c>
      <c r="E12083" s="28">
        <v>330.24799999999999</v>
      </c>
    </row>
    <row r="12084" spans="4:5" x14ac:dyDescent="0.25">
      <c r="D12084" s="31">
        <v>-776.73800000000006</v>
      </c>
      <c r="E12084" s="28">
        <v>330.13900000000001</v>
      </c>
    </row>
    <row r="12085" spans="4:5" x14ac:dyDescent="0.25">
      <c r="D12085" s="31">
        <v>-776.72199999999998</v>
      </c>
      <c r="E12085" s="28">
        <v>330.03</v>
      </c>
    </row>
    <row r="12086" spans="4:5" x14ac:dyDescent="0.25">
      <c r="D12086" s="31">
        <v>-776.70600000000002</v>
      </c>
      <c r="E12086" s="28">
        <v>329.92200000000003</v>
      </c>
    </row>
    <row r="12087" spans="4:5" x14ac:dyDescent="0.25">
      <c r="D12087" s="31">
        <v>-776.69</v>
      </c>
      <c r="E12087" s="28">
        <v>329.81200000000001</v>
      </c>
    </row>
    <row r="12088" spans="4:5" x14ac:dyDescent="0.25">
      <c r="D12088" s="31">
        <v>-776.67399999999998</v>
      </c>
      <c r="E12088" s="28">
        <v>329.70299999999997</v>
      </c>
    </row>
    <row r="12089" spans="4:5" x14ac:dyDescent="0.25">
      <c r="D12089" s="31">
        <v>-776.65800000000002</v>
      </c>
      <c r="E12089" s="28">
        <v>329.59399999999999</v>
      </c>
    </row>
    <row r="12090" spans="4:5" x14ac:dyDescent="0.25">
      <c r="D12090" s="31">
        <v>-776.64200000000005</v>
      </c>
      <c r="E12090" s="28">
        <v>329.48500000000001</v>
      </c>
    </row>
    <row r="12091" spans="4:5" x14ac:dyDescent="0.25">
      <c r="D12091" s="31">
        <v>-776.62599999999998</v>
      </c>
      <c r="E12091" s="28">
        <v>329.37599999999998</v>
      </c>
    </row>
    <row r="12092" spans="4:5" x14ac:dyDescent="0.25">
      <c r="D12092" s="31">
        <v>-776.61</v>
      </c>
      <c r="E12092" s="28">
        <v>329.267</v>
      </c>
    </row>
    <row r="12093" spans="4:5" x14ac:dyDescent="0.25">
      <c r="D12093" s="31">
        <v>-776.59400000000005</v>
      </c>
      <c r="E12093" s="28">
        <v>329.15800000000002</v>
      </c>
    </row>
    <row r="12094" spans="4:5" x14ac:dyDescent="0.25">
      <c r="D12094" s="31">
        <v>-776.57799999999997</v>
      </c>
      <c r="E12094" s="28">
        <v>329.04899999999998</v>
      </c>
    </row>
    <row r="12095" spans="4:5" x14ac:dyDescent="0.25">
      <c r="D12095" s="31">
        <v>-776.56200000000001</v>
      </c>
      <c r="E12095" s="28">
        <v>328.94</v>
      </c>
    </row>
    <row r="12096" spans="4:5" x14ac:dyDescent="0.25">
      <c r="D12096" s="31">
        <v>-776.54600000000005</v>
      </c>
      <c r="E12096" s="28">
        <v>328.83100000000002</v>
      </c>
    </row>
    <row r="12097" spans="4:5" x14ac:dyDescent="0.25">
      <c r="D12097" s="31">
        <v>-776.53</v>
      </c>
      <c r="E12097" s="28">
        <v>328.721</v>
      </c>
    </row>
    <row r="12098" spans="4:5" x14ac:dyDescent="0.25">
      <c r="D12098" s="31">
        <v>-776.51400000000001</v>
      </c>
      <c r="E12098" s="28">
        <v>328.61200000000002</v>
      </c>
    </row>
    <row r="12099" spans="4:5" x14ac:dyDescent="0.25">
      <c r="D12099" s="31">
        <v>-776.49800000000005</v>
      </c>
      <c r="E12099" s="28">
        <v>328.50299999999999</v>
      </c>
    </row>
    <row r="12100" spans="4:5" x14ac:dyDescent="0.25">
      <c r="D12100" s="31">
        <v>-776.48199999999997</v>
      </c>
      <c r="E12100" s="28">
        <v>328.39400000000001</v>
      </c>
    </row>
    <row r="12101" spans="4:5" x14ac:dyDescent="0.25">
      <c r="D12101" s="31">
        <v>-776.46600000000001</v>
      </c>
      <c r="E12101" s="28">
        <v>328.28500000000003</v>
      </c>
    </row>
    <row r="12102" spans="4:5" x14ac:dyDescent="0.25">
      <c r="D12102" s="31">
        <v>-776.45</v>
      </c>
      <c r="E12102" s="28">
        <v>328.17500000000001</v>
      </c>
    </row>
    <row r="12103" spans="4:5" x14ac:dyDescent="0.25">
      <c r="D12103" s="31">
        <v>-776.43399999999997</v>
      </c>
      <c r="E12103" s="28">
        <v>328.06599999999997</v>
      </c>
    </row>
    <row r="12104" spans="4:5" x14ac:dyDescent="0.25">
      <c r="D12104" s="31">
        <v>-776.41800000000001</v>
      </c>
      <c r="E12104" s="28">
        <v>327.95699999999999</v>
      </c>
    </row>
    <row r="12105" spans="4:5" x14ac:dyDescent="0.25">
      <c r="D12105" s="31">
        <v>-776.40200000000004</v>
      </c>
      <c r="E12105" s="28">
        <v>327.84699999999998</v>
      </c>
    </row>
    <row r="12106" spans="4:5" x14ac:dyDescent="0.25">
      <c r="D12106" s="31">
        <v>-776.38599999999997</v>
      </c>
      <c r="E12106" s="28">
        <v>327.738</v>
      </c>
    </row>
    <row r="12107" spans="4:5" x14ac:dyDescent="0.25">
      <c r="D12107" s="31">
        <v>-776.37</v>
      </c>
      <c r="E12107" s="28">
        <v>327.62799999999999</v>
      </c>
    </row>
    <row r="12108" spans="4:5" x14ac:dyDescent="0.25">
      <c r="D12108" s="31">
        <v>-776.35400000000004</v>
      </c>
      <c r="E12108" s="28">
        <v>327.51900000000001</v>
      </c>
    </row>
    <row r="12109" spans="4:5" x14ac:dyDescent="0.25">
      <c r="D12109" s="31">
        <v>-776.33900000000006</v>
      </c>
      <c r="E12109" s="28">
        <v>327.41000000000003</v>
      </c>
    </row>
    <row r="12110" spans="4:5" x14ac:dyDescent="0.25">
      <c r="D12110" s="31">
        <v>-776.32299999999998</v>
      </c>
      <c r="E12110" s="28">
        <v>327.3</v>
      </c>
    </row>
    <row r="12111" spans="4:5" x14ac:dyDescent="0.25">
      <c r="D12111" s="31">
        <v>-776.30700000000002</v>
      </c>
      <c r="E12111" s="28">
        <v>327.19099999999997</v>
      </c>
    </row>
    <row r="12112" spans="4:5" x14ac:dyDescent="0.25">
      <c r="D12112" s="31">
        <v>-776.29100000000005</v>
      </c>
      <c r="E12112" s="28">
        <v>327.08100000000002</v>
      </c>
    </row>
    <row r="12113" spans="4:5" x14ac:dyDescent="0.25">
      <c r="D12113" s="31">
        <v>-776.27499999999998</v>
      </c>
      <c r="E12113" s="28">
        <v>326.97199999999998</v>
      </c>
    </row>
    <row r="12114" spans="4:5" x14ac:dyDescent="0.25">
      <c r="D12114" s="31">
        <v>-776.25900000000001</v>
      </c>
      <c r="E12114" s="28">
        <v>326.86200000000002</v>
      </c>
    </row>
    <row r="12115" spans="4:5" x14ac:dyDescent="0.25">
      <c r="D12115" s="31">
        <v>-776.24300000000005</v>
      </c>
      <c r="E12115" s="28">
        <v>326.75299999999999</v>
      </c>
    </row>
    <row r="12116" spans="4:5" x14ac:dyDescent="0.25">
      <c r="D12116" s="31">
        <v>-776.22699999999998</v>
      </c>
      <c r="E12116" s="28">
        <v>326.64299999999997</v>
      </c>
    </row>
    <row r="12117" spans="4:5" x14ac:dyDescent="0.25">
      <c r="D12117" s="31">
        <v>-776.21100000000001</v>
      </c>
      <c r="E12117" s="28">
        <v>326.53300000000002</v>
      </c>
    </row>
    <row r="12118" spans="4:5" x14ac:dyDescent="0.25">
      <c r="D12118" s="31">
        <v>-776.19500000000005</v>
      </c>
      <c r="E12118" s="28">
        <v>326.42399999999998</v>
      </c>
    </row>
    <row r="12119" spans="4:5" x14ac:dyDescent="0.25">
      <c r="D12119" s="31">
        <v>-776.17899999999997</v>
      </c>
      <c r="E12119" s="28">
        <v>326.31400000000002</v>
      </c>
    </row>
    <row r="12120" spans="4:5" x14ac:dyDescent="0.25">
      <c r="D12120" s="31">
        <v>-776.16300000000001</v>
      </c>
      <c r="E12120" s="28">
        <v>326.20499999999998</v>
      </c>
    </row>
    <row r="12121" spans="4:5" x14ac:dyDescent="0.25">
      <c r="D12121" s="31">
        <v>-776.14700000000005</v>
      </c>
      <c r="E12121" s="28">
        <v>326.09500000000003</v>
      </c>
    </row>
    <row r="12122" spans="4:5" x14ac:dyDescent="0.25">
      <c r="D12122" s="31">
        <v>-776.13099999999997</v>
      </c>
      <c r="E12122" s="28">
        <v>325.98500000000001</v>
      </c>
    </row>
    <row r="12123" spans="4:5" x14ac:dyDescent="0.25">
      <c r="D12123" s="31">
        <v>-776.11500000000001</v>
      </c>
      <c r="E12123" s="28">
        <v>325.87599999999998</v>
      </c>
    </row>
    <row r="12124" spans="4:5" x14ac:dyDescent="0.25">
      <c r="D12124" s="31">
        <v>-776.09900000000005</v>
      </c>
      <c r="E12124" s="28">
        <v>325.76600000000002</v>
      </c>
    </row>
    <row r="12125" spans="4:5" x14ac:dyDescent="0.25">
      <c r="D12125" s="31">
        <v>-776.08299999999997</v>
      </c>
      <c r="E12125" s="28">
        <v>325.65600000000001</v>
      </c>
    </row>
    <row r="12126" spans="4:5" x14ac:dyDescent="0.25">
      <c r="D12126" s="31">
        <v>-776.06700000000001</v>
      </c>
      <c r="E12126" s="28">
        <v>325.54599999999999</v>
      </c>
    </row>
    <row r="12127" spans="4:5" x14ac:dyDescent="0.25">
      <c r="D12127" s="31">
        <v>-776.05100000000004</v>
      </c>
      <c r="E12127" s="28">
        <v>325.43700000000001</v>
      </c>
    </row>
    <row r="12128" spans="4:5" x14ac:dyDescent="0.25">
      <c r="D12128" s="31">
        <v>-776.03499999999997</v>
      </c>
      <c r="E12128" s="28">
        <v>325.327</v>
      </c>
    </row>
    <row r="12129" spans="4:5" x14ac:dyDescent="0.25">
      <c r="D12129" s="31">
        <v>-776.01900000000001</v>
      </c>
      <c r="E12129" s="28">
        <v>325.21699999999998</v>
      </c>
    </row>
    <row r="12130" spans="4:5" x14ac:dyDescent="0.25">
      <c r="D12130" s="31">
        <v>-776.00300000000004</v>
      </c>
      <c r="E12130" s="28">
        <v>325.10700000000003</v>
      </c>
    </row>
    <row r="12131" spans="4:5" x14ac:dyDescent="0.25">
      <c r="D12131" s="31">
        <v>-775.98699999999997</v>
      </c>
      <c r="E12131" s="28">
        <v>324.99700000000001</v>
      </c>
    </row>
    <row r="12132" spans="4:5" x14ac:dyDescent="0.25">
      <c r="D12132" s="31">
        <v>-775.971</v>
      </c>
      <c r="E12132" s="28">
        <v>324.887</v>
      </c>
    </row>
    <row r="12133" spans="4:5" x14ac:dyDescent="0.25">
      <c r="D12133" s="31">
        <v>-775.95500000000004</v>
      </c>
      <c r="E12133" s="28">
        <v>324.77699999999999</v>
      </c>
    </row>
    <row r="12134" spans="4:5" x14ac:dyDescent="0.25">
      <c r="D12134" s="31">
        <v>-775.93899999999996</v>
      </c>
      <c r="E12134" s="28">
        <v>324.66800000000001</v>
      </c>
    </row>
    <row r="12135" spans="4:5" x14ac:dyDescent="0.25">
      <c r="D12135" s="31">
        <v>-775.923</v>
      </c>
      <c r="E12135" s="28">
        <v>324.55799999999999</v>
      </c>
    </row>
    <row r="12136" spans="4:5" x14ac:dyDescent="0.25">
      <c r="D12136" s="31">
        <v>-775.90700000000004</v>
      </c>
      <c r="E12136" s="28">
        <v>324.44799999999998</v>
      </c>
    </row>
    <row r="12137" spans="4:5" x14ac:dyDescent="0.25">
      <c r="D12137" s="31">
        <v>-775.89099999999996</v>
      </c>
      <c r="E12137" s="28">
        <v>324.33800000000002</v>
      </c>
    </row>
    <row r="12138" spans="4:5" x14ac:dyDescent="0.25">
      <c r="D12138" s="31">
        <v>-775.875</v>
      </c>
      <c r="E12138" s="28">
        <v>324.22800000000001</v>
      </c>
    </row>
    <row r="12139" spans="4:5" x14ac:dyDescent="0.25">
      <c r="D12139" s="31">
        <v>-775.85900000000004</v>
      </c>
      <c r="E12139" s="28">
        <v>324.11799999999999</v>
      </c>
    </row>
    <row r="12140" spans="4:5" x14ac:dyDescent="0.25">
      <c r="D12140" s="31">
        <v>-775.84299999999996</v>
      </c>
      <c r="E12140" s="28">
        <v>324.00799999999998</v>
      </c>
    </row>
    <row r="12141" spans="4:5" x14ac:dyDescent="0.25">
      <c r="D12141" s="31">
        <v>-775.827</v>
      </c>
      <c r="E12141" s="28">
        <v>323.89800000000002</v>
      </c>
    </row>
    <row r="12142" spans="4:5" x14ac:dyDescent="0.25">
      <c r="D12142" s="31">
        <v>-775.81100000000004</v>
      </c>
      <c r="E12142" s="28">
        <v>323.78699999999998</v>
      </c>
    </row>
    <row r="12143" spans="4:5" x14ac:dyDescent="0.25">
      <c r="D12143" s="31">
        <v>-775.79499999999996</v>
      </c>
      <c r="E12143" s="28">
        <v>323.67700000000002</v>
      </c>
    </row>
    <row r="12144" spans="4:5" x14ac:dyDescent="0.25">
      <c r="D12144" s="31">
        <v>-775.779</v>
      </c>
      <c r="E12144" s="28">
        <v>323.56700000000001</v>
      </c>
    </row>
    <row r="12145" spans="4:5" x14ac:dyDescent="0.25">
      <c r="D12145" s="31">
        <v>-775.76300000000003</v>
      </c>
      <c r="E12145" s="28">
        <v>323.45699999999999</v>
      </c>
    </row>
    <row r="12146" spans="4:5" x14ac:dyDescent="0.25">
      <c r="D12146" s="31">
        <v>-775.74699999999996</v>
      </c>
      <c r="E12146" s="28">
        <v>323.34699999999998</v>
      </c>
    </row>
    <row r="12147" spans="4:5" x14ac:dyDescent="0.25">
      <c r="D12147" s="31">
        <v>-775.73099999999999</v>
      </c>
      <c r="E12147" s="28">
        <v>323.23700000000002</v>
      </c>
    </row>
    <row r="12148" spans="4:5" x14ac:dyDescent="0.25">
      <c r="D12148" s="31">
        <v>-775.71500000000003</v>
      </c>
      <c r="E12148" s="28">
        <v>323.12700000000001</v>
      </c>
    </row>
    <row r="12149" spans="4:5" x14ac:dyDescent="0.25">
      <c r="D12149" s="31">
        <v>-775.69899999999996</v>
      </c>
      <c r="E12149" s="28">
        <v>323.01600000000002</v>
      </c>
    </row>
    <row r="12150" spans="4:5" x14ac:dyDescent="0.25">
      <c r="D12150" s="31">
        <v>-775.68299999999999</v>
      </c>
      <c r="E12150" s="28">
        <v>322.90600000000001</v>
      </c>
    </row>
    <row r="12151" spans="4:5" x14ac:dyDescent="0.25">
      <c r="D12151" s="31">
        <v>-775.66700000000003</v>
      </c>
      <c r="E12151" s="28">
        <v>322.79599999999999</v>
      </c>
    </row>
    <row r="12152" spans="4:5" x14ac:dyDescent="0.25">
      <c r="D12152" s="31">
        <v>-775.65099999999995</v>
      </c>
      <c r="E12152" s="28">
        <v>322.68599999999998</v>
      </c>
    </row>
    <row r="12153" spans="4:5" x14ac:dyDescent="0.25">
      <c r="D12153" s="31">
        <v>-775.63499999999999</v>
      </c>
      <c r="E12153" s="28">
        <v>322.57499999999999</v>
      </c>
    </row>
    <row r="12154" spans="4:5" x14ac:dyDescent="0.25">
      <c r="D12154" s="31">
        <v>-775.61900000000003</v>
      </c>
      <c r="E12154" s="28">
        <v>322.46499999999997</v>
      </c>
    </row>
    <row r="12155" spans="4:5" x14ac:dyDescent="0.25">
      <c r="D12155" s="31">
        <v>-775.60299999999995</v>
      </c>
      <c r="E12155" s="28">
        <v>322.35500000000002</v>
      </c>
    </row>
    <row r="12156" spans="4:5" x14ac:dyDescent="0.25">
      <c r="D12156" s="31">
        <v>-775.58699999999999</v>
      </c>
      <c r="E12156" s="28">
        <v>322.24400000000003</v>
      </c>
    </row>
    <row r="12157" spans="4:5" x14ac:dyDescent="0.25">
      <c r="D12157" s="31">
        <v>-775.57100000000003</v>
      </c>
      <c r="E12157" s="28">
        <v>322.13400000000001</v>
      </c>
    </row>
    <row r="12158" spans="4:5" x14ac:dyDescent="0.25">
      <c r="D12158" s="31">
        <v>-775.55499999999995</v>
      </c>
      <c r="E12158" s="28">
        <v>322.024</v>
      </c>
    </row>
    <row r="12159" spans="4:5" x14ac:dyDescent="0.25">
      <c r="D12159" s="31">
        <v>-775.53899999999999</v>
      </c>
      <c r="E12159" s="28">
        <v>321.91300000000001</v>
      </c>
    </row>
    <row r="12160" spans="4:5" x14ac:dyDescent="0.25">
      <c r="D12160" s="31">
        <v>-775.52300000000002</v>
      </c>
      <c r="E12160" s="28">
        <v>321.803</v>
      </c>
    </row>
    <row r="12161" spans="4:5" x14ac:dyDescent="0.25">
      <c r="D12161" s="31">
        <v>-775.50699999999995</v>
      </c>
      <c r="E12161" s="28">
        <v>321.69200000000001</v>
      </c>
    </row>
    <row r="12162" spans="4:5" x14ac:dyDescent="0.25">
      <c r="D12162" s="31">
        <v>-775.49099999999999</v>
      </c>
      <c r="E12162" s="28">
        <v>321.58199999999999</v>
      </c>
    </row>
    <row r="12163" spans="4:5" x14ac:dyDescent="0.25">
      <c r="D12163" s="31">
        <v>-775.47500000000002</v>
      </c>
      <c r="E12163" s="28">
        <v>321.471</v>
      </c>
    </row>
    <row r="12164" spans="4:5" x14ac:dyDescent="0.25">
      <c r="D12164" s="31">
        <v>-775.45899999999995</v>
      </c>
      <c r="E12164" s="28">
        <v>321.36099999999999</v>
      </c>
    </row>
    <row r="12165" spans="4:5" x14ac:dyDescent="0.25">
      <c r="D12165" s="31">
        <v>-775.44299999999998</v>
      </c>
      <c r="E12165" s="28">
        <v>321.25</v>
      </c>
    </row>
    <row r="12166" spans="4:5" x14ac:dyDescent="0.25">
      <c r="D12166" s="31">
        <v>-775.42700000000002</v>
      </c>
      <c r="E12166" s="28">
        <v>321.14</v>
      </c>
    </row>
    <row r="12167" spans="4:5" x14ac:dyDescent="0.25">
      <c r="D12167" s="31">
        <v>-775.41099999999994</v>
      </c>
      <c r="E12167" s="28">
        <v>321.029</v>
      </c>
    </row>
    <row r="12168" spans="4:5" x14ac:dyDescent="0.25">
      <c r="D12168" s="31">
        <v>-775.39499999999998</v>
      </c>
      <c r="E12168" s="28">
        <v>320.91899999999998</v>
      </c>
    </row>
    <row r="12169" spans="4:5" x14ac:dyDescent="0.25">
      <c r="D12169" s="31">
        <v>-775.37900000000002</v>
      </c>
      <c r="E12169" s="28">
        <v>320.80799999999999</v>
      </c>
    </row>
    <row r="12170" spans="4:5" x14ac:dyDescent="0.25">
      <c r="D12170" s="31">
        <v>-775.36300000000006</v>
      </c>
      <c r="E12170" s="28">
        <v>320.69799999999998</v>
      </c>
    </row>
    <row r="12171" spans="4:5" x14ac:dyDescent="0.25">
      <c r="D12171" s="31">
        <v>-775.34699999999998</v>
      </c>
      <c r="E12171" s="28">
        <v>320.58699999999999</v>
      </c>
    </row>
    <row r="12172" spans="4:5" x14ac:dyDescent="0.25">
      <c r="D12172" s="31">
        <v>-775.33100000000002</v>
      </c>
      <c r="E12172" s="28">
        <v>320.476</v>
      </c>
    </row>
    <row r="12173" spans="4:5" x14ac:dyDescent="0.25">
      <c r="D12173" s="31">
        <v>-775.31500000000005</v>
      </c>
      <c r="E12173" s="28">
        <v>320.36599999999999</v>
      </c>
    </row>
    <row r="12174" spans="4:5" x14ac:dyDescent="0.25">
      <c r="D12174" s="31">
        <v>-775.29899999999998</v>
      </c>
      <c r="E12174" s="28">
        <v>320.255</v>
      </c>
    </row>
    <row r="12175" spans="4:5" x14ac:dyDescent="0.25">
      <c r="D12175" s="31">
        <v>-775.28300000000002</v>
      </c>
      <c r="E12175" s="28">
        <v>320.14400000000001</v>
      </c>
    </row>
    <row r="12176" spans="4:5" x14ac:dyDescent="0.25">
      <c r="D12176" s="31">
        <v>-775.26700000000005</v>
      </c>
      <c r="E12176" s="28">
        <v>320.03399999999999</v>
      </c>
    </row>
    <row r="12177" spans="4:5" x14ac:dyDescent="0.25">
      <c r="D12177" s="31">
        <v>-775.25099999999998</v>
      </c>
      <c r="E12177" s="28">
        <v>319.923</v>
      </c>
    </row>
    <row r="12178" spans="4:5" x14ac:dyDescent="0.25">
      <c r="D12178" s="31">
        <v>-775.23500000000001</v>
      </c>
      <c r="E12178" s="28">
        <v>319.81200000000001</v>
      </c>
    </row>
    <row r="12179" spans="4:5" x14ac:dyDescent="0.25">
      <c r="D12179" s="31">
        <v>-775.21900000000005</v>
      </c>
      <c r="E12179" s="28">
        <v>319.70100000000002</v>
      </c>
    </row>
    <row r="12180" spans="4:5" x14ac:dyDescent="0.25">
      <c r="D12180" s="31">
        <v>-775.20299999999997</v>
      </c>
      <c r="E12180" s="28">
        <v>319.58999999999997</v>
      </c>
    </row>
    <row r="12181" spans="4:5" x14ac:dyDescent="0.25">
      <c r="D12181" s="31">
        <v>-775.18700000000001</v>
      </c>
      <c r="E12181" s="28">
        <v>319.48</v>
      </c>
    </row>
    <row r="12182" spans="4:5" x14ac:dyDescent="0.25">
      <c r="D12182" s="31">
        <v>-775.17100000000005</v>
      </c>
      <c r="E12182" s="28">
        <v>319.36900000000003</v>
      </c>
    </row>
    <row r="12183" spans="4:5" x14ac:dyDescent="0.25">
      <c r="D12183" s="31">
        <v>-775.15499999999997</v>
      </c>
      <c r="E12183" s="28">
        <v>319.25799999999998</v>
      </c>
    </row>
    <row r="12184" spans="4:5" x14ac:dyDescent="0.25">
      <c r="D12184" s="31">
        <v>-775.13900000000001</v>
      </c>
      <c r="E12184" s="28">
        <v>319.14699999999999</v>
      </c>
    </row>
    <row r="12185" spans="4:5" x14ac:dyDescent="0.25">
      <c r="D12185" s="31">
        <v>-775.12300000000005</v>
      </c>
      <c r="E12185" s="28">
        <v>319.036</v>
      </c>
    </row>
    <row r="12186" spans="4:5" x14ac:dyDescent="0.25">
      <c r="D12186" s="31">
        <v>-775.10699999999997</v>
      </c>
      <c r="E12186" s="28">
        <v>318.92500000000001</v>
      </c>
    </row>
    <row r="12187" spans="4:5" x14ac:dyDescent="0.25">
      <c r="D12187" s="31">
        <v>-775.09100000000001</v>
      </c>
      <c r="E12187" s="28">
        <v>318.81400000000002</v>
      </c>
    </row>
    <row r="12188" spans="4:5" x14ac:dyDescent="0.25">
      <c r="D12188" s="31">
        <v>-775.07500000000005</v>
      </c>
      <c r="E12188" s="28">
        <v>318.70299999999997</v>
      </c>
    </row>
    <row r="12189" spans="4:5" x14ac:dyDescent="0.25">
      <c r="D12189" s="31">
        <v>-775.05899999999997</v>
      </c>
      <c r="E12189" s="28">
        <v>318.59199999999998</v>
      </c>
    </row>
    <row r="12190" spans="4:5" x14ac:dyDescent="0.25">
      <c r="D12190" s="31">
        <v>-775.04300000000001</v>
      </c>
      <c r="E12190" s="28">
        <v>318.48099999999999</v>
      </c>
    </row>
    <row r="12191" spans="4:5" x14ac:dyDescent="0.25">
      <c r="D12191" s="31">
        <v>-775.02700000000004</v>
      </c>
      <c r="E12191" s="28">
        <v>318.37</v>
      </c>
    </row>
    <row r="12192" spans="4:5" x14ac:dyDescent="0.25">
      <c r="D12192" s="31">
        <v>-775.01099999999997</v>
      </c>
      <c r="E12192" s="28">
        <v>318.25900000000001</v>
      </c>
    </row>
    <row r="12193" spans="4:5" x14ac:dyDescent="0.25">
      <c r="D12193" s="31">
        <v>-774.995</v>
      </c>
      <c r="E12193" s="28">
        <v>318.14800000000002</v>
      </c>
    </row>
    <row r="12194" spans="4:5" x14ac:dyDescent="0.25">
      <c r="D12194" s="31">
        <v>-774.97900000000004</v>
      </c>
      <c r="E12194" s="28">
        <v>318.03699999999998</v>
      </c>
    </row>
    <row r="12195" spans="4:5" x14ac:dyDescent="0.25">
      <c r="D12195" s="31">
        <v>-774.96299999999997</v>
      </c>
      <c r="E12195" s="28">
        <v>317.92599999999999</v>
      </c>
    </row>
    <row r="12196" spans="4:5" x14ac:dyDescent="0.25">
      <c r="D12196" s="31">
        <v>-774.947</v>
      </c>
      <c r="E12196" s="28">
        <v>317.815</v>
      </c>
    </row>
    <row r="12197" spans="4:5" x14ac:dyDescent="0.25">
      <c r="D12197" s="31">
        <v>-774.93100000000004</v>
      </c>
      <c r="E12197" s="28">
        <v>317.70400000000001</v>
      </c>
    </row>
    <row r="12198" spans="4:5" x14ac:dyDescent="0.25">
      <c r="D12198" s="31">
        <v>-774.91499999999996</v>
      </c>
      <c r="E12198" s="28">
        <v>317.59300000000002</v>
      </c>
    </row>
    <row r="12199" spans="4:5" x14ac:dyDescent="0.25">
      <c r="D12199" s="31">
        <v>-774.899</v>
      </c>
      <c r="E12199" s="28">
        <v>317.48200000000003</v>
      </c>
    </row>
    <row r="12200" spans="4:5" x14ac:dyDescent="0.25">
      <c r="D12200" s="31">
        <v>-774.88300000000004</v>
      </c>
      <c r="E12200" s="28">
        <v>317.37</v>
      </c>
    </row>
    <row r="12201" spans="4:5" x14ac:dyDescent="0.25">
      <c r="D12201" s="31">
        <v>-774.86699999999996</v>
      </c>
      <c r="E12201" s="28">
        <v>317.25900000000001</v>
      </c>
    </row>
    <row r="12202" spans="4:5" x14ac:dyDescent="0.25">
      <c r="D12202" s="31">
        <v>-774.851</v>
      </c>
      <c r="E12202" s="28">
        <v>317.14800000000002</v>
      </c>
    </row>
    <row r="12203" spans="4:5" x14ac:dyDescent="0.25">
      <c r="D12203" s="31">
        <v>-774.83500000000004</v>
      </c>
      <c r="E12203" s="28">
        <v>317.03699999999998</v>
      </c>
    </row>
    <row r="12204" spans="4:5" x14ac:dyDescent="0.25">
      <c r="D12204" s="31">
        <v>-774.81899999999996</v>
      </c>
      <c r="E12204" s="28">
        <v>316.92500000000001</v>
      </c>
    </row>
    <row r="12205" spans="4:5" x14ac:dyDescent="0.25">
      <c r="D12205" s="31">
        <v>-774.803</v>
      </c>
      <c r="E12205" s="28">
        <v>316.81400000000002</v>
      </c>
    </row>
    <row r="12206" spans="4:5" x14ac:dyDescent="0.25">
      <c r="D12206" s="31">
        <v>-774.78700000000003</v>
      </c>
      <c r="E12206" s="28">
        <v>316.70299999999997</v>
      </c>
    </row>
    <row r="12207" spans="4:5" x14ac:dyDescent="0.25">
      <c r="D12207" s="31">
        <v>-774.77099999999996</v>
      </c>
      <c r="E12207" s="28">
        <v>316.59199999999998</v>
      </c>
    </row>
    <row r="12208" spans="4:5" x14ac:dyDescent="0.25">
      <c r="D12208" s="31">
        <v>-774.755</v>
      </c>
      <c r="E12208" s="28">
        <v>316.48</v>
      </c>
    </row>
    <row r="12209" spans="4:5" x14ac:dyDescent="0.25">
      <c r="D12209" s="31">
        <v>-774.73900000000003</v>
      </c>
      <c r="E12209" s="28">
        <v>316.36900000000003</v>
      </c>
    </row>
    <row r="12210" spans="4:5" x14ac:dyDescent="0.25">
      <c r="D12210" s="31">
        <v>-774.72299999999996</v>
      </c>
      <c r="E12210" s="28">
        <v>316.25799999999998</v>
      </c>
    </row>
    <row r="12211" spans="4:5" x14ac:dyDescent="0.25">
      <c r="D12211" s="31">
        <v>-774.70699999999999</v>
      </c>
      <c r="E12211" s="28">
        <v>316.14600000000002</v>
      </c>
    </row>
    <row r="12212" spans="4:5" x14ac:dyDescent="0.25">
      <c r="D12212" s="31">
        <v>-774.69100000000003</v>
      </c>
      <c r="E12212" s="28">
        <v>316.03500000000003</v>
      </c>
    </row>
    <row r="12213" spans="4:5" x14ac:dyDescent="0.25">
      <c r="D12213" s="31">
        <v>-774.67499999999995</v>
      </c>
      <c r="E12213" s="28">
        <v>315.923</v>
      </c>
    </row>
    <row r="12214" spans="4:5" x14ac:dyDescent="0.25">
      <c r="D12214" s="31">
        <v>-774.65899999999999</v>
      </c>
      <c r="E12214" s="28">
        <v>315.81200000000001</v>
      </c>
    </row>
    <row r="12215" spans="4:5" x14ac:dyDescent="0.25">
      <c r="D12215" s="31">
        <v>-774.64300000000003</v>
      </c>
      <c r="E12215" s="28">
        <v>315.7</v>
      </c>
    </row>
    <row r="12216" spans="4:5" x14ac:dyDescent="0.25">
      <c r="D12216" s="31">
        <v>-774.62699999999995</v>
      </c>
      <c r="E12216" s="28">
        <v>315.589</v>
      </c>
    </row>
    <row r="12217" spans="4:5" x14ac:dyDescent="0.25">
      <c r="D12217" s="31">
        <v>-774.61099999999999</v>
      </c>
      <c r="E12217" s="28">
        <v>315.47699999999998</v>
      </c>
    </row>
    <row r="12218" spans="4:5" x14ac:dyDescent="0.25">
      <c r="D12218" s="31">
        <v>-774.59500000000003</v>
      </c>
      <c r="E12218" s="28">
        <v>315.36599999999999</v>
      </c>
    </row>
    <row r="12219" spans="4:5" x14ac:dyDescent="0.25">
      <c r="D12219" s="31">
        <v>-774.57899999999995</v>
      </c>
      <c r="E12219" s="28">
        <v>315.25400000000002</v>
      </c>
    </row>
    <row r="12220" spans="4:5" x14ac:dyDescent="0.25">
      <c r="D12220" s="31">
        <v>-774.56299999999999</v>
      </c>
      <c r="E12220" s="28">
        <v>315.14299999999997</v>
      </c>
    </row>
    <row r="12221" spans="4:5" x14ac:dyDescent="0.25">
      <c r="D12221" s="31">
        <v>-774.54700000000003</v>
      </c>
      <c r="E12221" s="28">
        <v>315.03100000000001</v>
      </c>
    </row>
    <row r="12222" spans="4:5" x14ac:dyDescent="0.25">
      <c r="D12222" s="31">
        <v>-774.53099999999995</v>
      </c>
      <c r="E12222" s="28">
        <v>314.92</v>
      </c>
    </row>
    <row r="12223" spans="4:5" x14ac:dyDescent="0.25">
      <c r="D12223" s="31">
        <v>-774.51599999999996</v>
      </c>
      <c r="E12223" s="28">
        <v>314.80799999999999</v>
      </c>
    </row>
    <row r="12224" spans="4:5" x14ac:dyDescent="0.25">
      <c r="D12224" s="31">
        <v>-774.5</v>
      </c>
      <c r="E12224" s="28">
        <v>314.69600000000003</v>
      </c>
    </row>
    <row r="12225" spans="4:5" x14ac:dyDescent="0.25">
      <c r="D12225" s="31">
        <v>-774.48400000000004</v>
      </c>
      <c r="E12225" s="28">
        <v>314.58499999999998</v>
      </c>
    </row>
    <row r="12226" spans="4:5" x14ac:dyDescent="0.25">
      <c r="D12226" s="31">
        <v>-774.46799999999996</v>
      </c>
      <c r="E12226" s="28">
        <v>314.47300000000001</v>
      </c>
    </row>
    <row r="12227" spans="4:5" x14ac:dyDescent="0.25">
      <c r="D12227" s="31">
        <v>-774.452</v>
      </c>
      <c r="E12227" s="28">
        <v>314.36099999999999</v>
      </c>
    </row>
    <row r="12228" spans="4:5" x14ac:dyDescent="0.25">
      <c r="D12228" s="31">
        <v>-774.43600000000004</v>
      </c>
      <c r="E12228" s="28">
        <v>314.25</v>
      </c>
    </row>
    <row r="12229" spans="4:5" x14ac:dyDescent="0.25">
      <c r="D12229" s="31">
        <v>-774.42</v>
      </c>
      <c r="E12229" s="28">
        <v>314.13799999999998</v>
      </c>
    </row>
    <row r="12230" spans="4:5" x14ac:dyDescent="0.25">
      <c r="D12230" s="31">
        <v>-774.404</v>
      </c>
      <c r="E12230" s="28">
        <v>314.02600000000001</v>
      </c>
    </row>
    <row r="12231" spans="4:5" x14ac:dyDescent="0.25">
      <c r="D12231" s="31">
        <v>-774.38800000000003</v>
      </c>
      <c r="E12231" s="28">
        <v>313.91399999999999</v>
      </c>
    </row>
    <row r="12232" spans="4:5" x14ac:dyDescent="0.25">
      <c r="D12232" s="31">
        <v>-774.37199999999996</v>
      </c>
      <c r="E12232" s="28">
        <v>313.803</v>
      </c>
    </row>
    <row r="12233" spans="4:5" x14ac:dyDescent="0.25">
      <c r="D12233" s="31">
        <v>-774.35599999999999</v>
      </c>
      <c r="E12233" s="28">
        <v>313.69099999999997</v>
      </c>
    </row>
    <row r="12234" spans="4:5" x14ac:dyDescent="0.25">
      <c r="D12234" s="31">
        <v>-774.34</v>
      </c>
      <c r="E12234" s="28">
        <v>313.57900000000001</v>
      </c>
    </row>
    <row r="12235" spans="4:5" x14ac:dyDescent="0.25">
      <c r="D12235" s="31">
        <v>-774.32399999999996</v>
      </c>
      <c r="E12235" s="28">
        <v>313.46699999999998</v>
      </c>
    </row>
    <row r="12236" spans="4:5" x14ac:dyDescent="0.25">
      <c r="D12236" s="31">
        <v>-774.30799999999999</v>
      </c>
      <c r="E12236" s="28">
        <v>313.35500000000002</v>
      </c>
    </row>
    <row r="12237" spans="4:5" x14ac:dyDescent="0.25">
      <c r="D12237" s="31">
        <v>-774.29200000000003</v>
      </c>
      <c r="E12237" s="28">
        <v>313.24299999999999</v>
      </c>
    </row>
    <row r="12238" spans="4:5" x14ac:dyDescent="0.25">
      <c r="D12238" s="31">
        <v>-774.27599999999995</v>
      </c>
      <c r="E12238" s="28">
        <v>313.13200000000001</v>
      </c>
    </row>
    <row r="12239" spans="4:5" x14ac:dyDescent="0.25">
      <c r="D12239" s="31">
        <v>-774.26</v>
      </c>
      <c r="E12239" s="28">
        <v>313.02</v>
      </c>
    </row>
    <row r="12240" spans="4:5" x14ac:dyDescent="0.25">
      <c r="D12240" s="31">
        <v>-774.24400000000003</v>
      </c>
      <c r="E12240" s="28">
        <v>312.90800000000002</v>
      </c>
    </row>
    <row r="12241" spans="4:5" x14ac:dyDescent="0.25">
      <c r="D12241" s="31">
        <v>-774.22799999999995</v>
      </c>
      <c r="E12241" s="28">
        <v>312.79599999999999</v>
      </c>
    </row>
    <row r="12242" spans="4:5" x14ac:dyDescent="0.25">
      <c r="D12242" s="31">
        <v>-774.21199999999999</v>
      </c>
      <c r="E12242" s="28">
        <v>312.68400000000003</v>
      </c>
    </row>
    <row r="12243" spans="4:5" x14ac:dyDescent="0.25">
      <c r="D12243" s="31">
        <v>-774.19600000000003</v>
      </c>
      <c r="E12243" s="28">
        <v>312.572</v>
      </c>
    </row>
    <row r="12244" spans="4:5" x14ac:dyDescent="0.25">
      <c r="D12244" s="31">
        <v>-774.18</v>
      </c>
      <c r="E12244" s="28">
        <v>312.45999999999998</v>
      </c>
    </row>
    <row r="12245" spans="4:5" x14ac:dyDescent="0.25">
      <c r="D12245" s="31">
        <v>-774.16399999999999</v>
      </c>
      <c r="E12245" s="28">
        <v>312.34800000000001</v>
      </c>
    </row>
    <row r="12246" spans="4:5" x14ac:dyDescent="0.25">
      <c r="D12246" s="31">
        <v>-774.14800000000002</v>
      </c>
      <c r="E12246" s="28">
        <v>312.23599999999999</v>
      </c>
    </row>
    <row r="12247" spans="4:5" x14ac:dyDescent="0.25">
      <c r="D12247" s="31">
        <v>-774.13199999999995</v>
      </c>
      <c r="E12247" s="28">
        <v>312.12400000000002</v>
      </c>
    </row>
    <row r="12248" spans="4:5" x14ac:dyDescent="0.25">
      <c r="D12248" s="31">
        <v>-774.11599999999999</v>
      </c>
      <c r="E12248" s="28">
        <v>312.012</v>
      </c>
    </row>
    <row r="12249" spans="4:5" x14ac:dyDescent="0.25">
      <c r="D12249" s="31">
        <v>-774.1</v>
      </c>
      <c r="E12249" s="28">
        <v>311.89999999999998</v>
      </c>
    </row>
    <row r="12250" spans="4:5" x14ac:dyDescent="0.25">
      <c r="D12250" s="31">
        <v>-774.08399999999995</v>
      </c>
      <c r="E12250" s="28">
        <v>311.78699999999998</v>
      </c>
    </row>
    <row r="12251" spans="4:5" x14ac:dyDescent="0.25">
      <c r="D12251" s="31">
        <v>-774.06799999999998</v>
      </c>
      <c r="E12251" s="28">
        <v>311.67500000000001</v>
      </c>
    </row>
    <row r="12252" spans="4:5" x14ac:dyDescent="0.25">
      <c r="D12252" s="31">
        <v>-774.05200000000002</v>
      </c>
      <c r="E12252" s="28">
        <v>311.56299999999999</v>
      </c>
    </row>
    <row r="12253" spans="4:5" x14ac:dyDescent="0.25">
      <c r="D12253" s="31">
        <v>-774.03599999999994</v>
      </c>
      <c r="E12253" s="28">
        <v>311.45100000000002</v>
      </c>
    </row>
    <row r="12254" spans="4:5" x14ac:dyDescent="0.25">
      <c r="D12254" s="31">
        <v>-774.02</v>
      </c>
      <c r="E12254" s="28">
        <v>311.339</v>
      </c>
    </row>
    <row r="12255" spans="4:5" x14ac:dyDescent="0.25">
      <c r="D12255" s="31">
        <v>-774.00400000000002</v>
      </c>
      <c r="E12255" s="28">
        <v>311.22699999999998</v>
      </c>
    </row>
    <row r="12256" spans="4:5" x14ac:dyDescent="0.25">
      <c r="D12256" s="31">
        <v>-773.98800000000006</v>
      </c>
      <c r="E12256" s="28">
        <v>311.11399999999998</v>
      </c>
    </row>
    <row r="12257" spans="4:5" x14ac:dyDescent="0.25">
      <c r="D12257" s="31">
        <v>-773.97199999999998</v>
      </c>
      <c r="E12257" s="28">
        <v>311.00200000000001</v>
      </c>
    </row>
    <row r="12258" spans="4:5" x14ac:dyDescent="0.25">
      <c r="D12258" s="31">
        <v>-773.95600000000002</v>
      </c>
      <c r="E12258" s="28">
        <v>310.89</v>
      </c>
    </row>
    <row r="12259" spans="4:5" x14ac:dyDescent="0.25">
      <c r="D12259" s="31">
        <v>-773.94</v>
      </c>
      <c r="E12259" s="28">
        <v>310.77800000000002</v>
      </c>
    </row>
    <row r="12260" spans="4:5" x14ac:dyDescent="0.25">
      <c r="D12260" s="31">
        <v>-773.92399999999998</v>
      </c>
      <c r="E12260" s="28">
        <v>310.66500000000002</v>
      </c>
    </row>
    <row r="12261" spans="4:5" x14ac:dyDescent="0.25">
      <c r="D12261" s="31">
        <v>-773.90800000000002</v>
      </c>
      <c r="E12261" s="28">
        <v>310.553</v>
      </c>
    </row>
    <row r="12262" spans="4:5" x14ac:dyDescent="0.25">
      <c r="D12262" s="31">
        <v>-773.89200000000005</v>
      </c>
      <c r="E12262" s="28">
        <v>310.44099999999997</v>
      </c>
    </row>
    <row r="12263" spans="4:5" x14ac:dyDescent="0.25">
      <c r="D12263" s="31">
        <v>-773.87599999999998</v>
      </c>
      <c r="E12263" s="28">
        <v>310.32799999999997</v>
      </c>
    </row>
    <row r="12264" spans="4:5" x14ac:dyDescent="0.25">
      <c r="D12264" s="31">
        <v>-773.86</v>
      </c>
      <c r="E12264" s="28">
        <v>310.21600000000001</v>
      </c>
    </row>
    <row r="12265" spans="4:5" x14ac:dyDescent="0.25">
      <c r="D12265" s="31">
        <v>-773.84400000000005</v>
      </c>
      <c r="E12265" s="28">
        <v>310.10399999999998</v>
      </c>
    </row>
    <row r="12266" spans="4:5" x14ac:dyDescent="0.25">
      <c r="D12266" s="31">
        <v>-773.82799999999997</v>
      </c>
      <c r="E12266" s="28">
        <v>309.99099999999999</v>
      </c>
    </row>
    <row r="12267" spans="4:5" x14ac:dyDescent="0.25">
      <c r="D12267" s="31">
        <v>-773.81200000000001</v>
      </c>
      <c r="E12267" s="28">
        <v>309.87900000000002</v>
      </c>
    </row>
    <row r="12268" spans="4:5" x14ac:dyDescent="0.25">
      <c r="D12268" s="31">
        <v>-773.79600000000005</v>
      </c>
      <c r="E12268" s="28">
        <v>309.76600000000002</v>
      </c>
    </row>
    <row r="12269" spans="4:5" x14ac:dyDescent="0.25">
      <c r="D12269" s="31">
        <v>-773.78</v>
      </c>
      <c r="E12269" s="28">
        <v>309.654</v>
      </c>
    </row>
    <row r="12270" spans="4:5" x14ac:dyDescent="0.25">
      <c r="D12270" s="31">
        <v>-773.76400000000001</v>
      </c>
      <c r="E12270" s="28">
        <v>309.541</v>
      </c>
    </row>
    <row r="12271" spans="4:5" x14ac:dyDescent="0.25">
      <c r="D12271" s="31">
        <v>-773.74800000000005</v>
      </c>
      <c r="E12271" s="28">
        <v>309.42899999999997</v>
      </c>
    </row>
    <row r="12272" spans="4:5" x14ac:dyDescent="0.25">
      <c r="D12272" s="31">
        <v>-773.73199999999997</v>
      </c>
      <c r="E12272" s="28">
        <v>309.31599999999997</v>
      </c>
    </row>
    <row r="12273" spans="4:5" x14ac:dyDescent="0.25">
      <c r="D12273" s="31">
        <v>-773.71600000000001</v>
      </c>
      <c r="E12273" s="28">
        <v>309.20400000000001</v>
      </c>
    </row>
    <row r="12274" spans="4:5" x14ac:dyDescent="0.25">
      <c r="D12274" s="31">
        <v>-773.7</v>
      </c>
      <c r="E12274" s="28">
        <v>309.09100000000001</v>
      </c>
    </row>
    <row r="12275" spans="4:5" x14ac:dyDescent="0.25">
      <c r="D12275" s="31">
        <v>-773.68399999999997</v>
      </c>
      <c r="E12275" s="28">
        <v>308.97899999999998</v>
      </c>
    </row>
    <row r="12276" spans="4:5" x14ac:dyDescent="0.25">
      <c r="D12276" s="31">
        <v>-773.66800000000001</v>
      </c>
      <c r="E12276" s="28">
        <v>308.86599999999999</v>
      </c>
    </row>
    <row r="12277" spans="4:5" x14ac:dyDescent="0.25">
      <c r="D12277" s="31">
        <v>-773.65200000000004</v>
      </c>
      <c r="E12277" s="28">
        <v>308.75299999999999</v>
      </c>
    </row>
    <row r="12278" spans="4:5" x14ac:dyDescent="0.25">
      <c r="D12278" s="31">
        <v>-773.63599999999997</v>
      </c>
      <c r="E12278" s="28">
        <v>308.64100000000002</v>
      </c>
    </row>
    <row r="12279" spans="4:5" x14ac:dyDescent="0.25">
      <c r="D12279" s="31">
        <v>-773.62</v>
      </c>
      <c r="E12279" s="28">
        <v>308.52800000000002</v>
      </c>
    </row>
    <row r="12280" spans="4:5" x14ac:dyDescent="0.25">
      <c r="D12280" s="31">
        <v>-773.60400000000004</v>
      </c>
      <c r="E12280" s="28">
        <v>308.416</v>
      </c>
    </row>
    <row r="12281" spans="4:5" x14ac:dyDescent="0.25">
      <c r="D12281" s="31">
        <v>-773.58799999999997</v>
      </c>
      <c r="E12281" s="28">
        <v>308.303</v>
      </c>
    </row>
    <row r="12282" spans="4:5" x14ac:dyDescent="0.25">
      <c r="D12282" s="31">
        <v>-773.572</v>
      </c>
      <c r="E12282" s="28">
        <v>308.19</v>
      </c>
    </row>
    <row r="12283" spans="4:5" x14ac:dyDescent="0.25">
      <c r="D12283" s="31">
        <v>-773.55600000000004</v>
      </c>
      <c r="E12283" s="28">
        <v>308.077</v>
      </c>
    </row>
    <row r="12284" spans="4:5" x14ac:dyDescent="0.25">
      <c r="D12284" s="31">
        <v>-773.54</v>
      </c>
      <c r="E12284" s="28">
        <v>307.96499999999997</v>
      </c>
    </row>
    <row r="12285" spans="4:5" x14ac:dyDescent="0.25">
      <c r="D12285" s="31">
        <v>-773.524</v>
      </c>
      <c r="E12285" s="28">
        <v>307.85199999999998</v>
      </c>
    </row>
    <row r="12286" spans="4:5" x14ac:dyDescent="0.25">
      <c r="D12286" s="31">
        <v>-773.50800000000004</v>
      </c>
      <c r="E12286" s="28">
        <v>307.73899999999998</v>
      </c>
    </row>
    <row r="12287" spans="4:5" x14ac:dyDescent="0.25">
      <c r="D12287" s="31">
        <v>-773.49199999999996</v>
      </c>
      <c r="E12287" s="28">
        <v>307.62599999999998</v>
      </c>
    </row>
    <row r="12288" spans="4:5" x14ac:dyDescent="0.25">
      <c r="D12288" s="31">
        <v>-773.476</v>
      </c>
      <c r="E12288" s="28">
        <v>307.51400000000001</v>
      </c>
    </row>
    <row r="12289" spans="4:5" x14ac:dyDescent="0.25">
      <c r="D12289" s="31">
        <v>-773.46</v>
      </c>
      <c r="E12289" s="28">
        <v>307.40100000000001</v>
      </c>
    </row>
    <row r="12290" spans="4:5" x14ac:dyDescent="0.25">
      <c r="D12290" s="31">
        <v>-773.44399999999996</v>
      </c>
      <c r="E12290" s="28">
        <v>307.28800000000001</v>
      </c>
    </row>
    <row r="12291" spans="4:5" x14ac:dyDescent="0.25">
      <c r="D12291" s="31">
        <v>-773.428</v>
      </c>
      <c r="E12291" s="28">
        <v>307.17500000000001</v>
      </c>
    </row>
    <row r="12292" spans="4:5" x14ac:dyDescent="0.25">
      <c r="D12292" s="31">
        <v>-773.41200000000003</v>
      </c>
      <c r="E12292" s="28">
        <v>307.06200000000001</v>
      </c>
    </row>
    <row r="12293" spans="4:5" x14ac:dyDescent="0.25">
      <c r="D12293" s="31">
        <v>-773.39599999999996</v>
      </c>
      <c r="E12293" s="28">
        <v>306.94900000000001</v>
      </c>
    </row>
    <row r="12294" spans="4:5" x14ac:dyDescent="0.25">
      <c r="D12294" s="31">
        <v>-773.38</v>
      </c>
      <c r="E12294" s="28">
        <v>306.83600000000001</v>
      </c>
    </row>
    <row r="12295" spans="4:5" x14ac:dyDescent="0.25">
      <c r="D12295" s="31">
        <v>-773.36400000000003</v>
      </c>
      <c r="E12295" s="28">
        <v>306.72300000000001</v>
      </c>
    </row>
    <row r="12296" spans="4:5" x14ac:dyDescent="0.25">
      <c r="D12296" s="31">
        <v>-773.34799999999996</v>
      </c>
      <c r="E12296" s="28">
        <v>306.61099999999999</v>
      </c>
    </row>
    <row r="12297" spans="4:5" x14ac:dyDescent="0.25">
      <c r="D12297" s="31">
        <v>-773.33199999999999</v>
      </c>
      <c r="E12297" s="28">
        <v>306.49799999999999</v>
      </c>
    </row>
    <row r="12298" spans="4:5" x14ac:dyDescent="0.25">
      <c r="D12298" s="31">
        <v>-773.31600000000003</v>
      </c>
      <c r="E12298" s="28">
        <v>306.38499999999999</v>
      </c>
    </row>
    <row r="12299" spans="4:5" x14ac:dyDescent="0.25">
      <c r="D12299" s="31">
        <v>-773.3</v>
      </c>
      <c r="E12299" s="28">
        <v>306.27199999999999</v>
      </c>
    </row>
    <row r="12300" spans="4:5" x14ac:dyDescent="0.25">
      <c r="D12300" s="31">
        <v>-773.28399999999999</v>
      </c>
      <c r="E12300" s="28">
        <v>306.15899999999999</v>
      </c>
    </row>
    <row r="12301" spans="4:5" x14ac:dyDescent="0.25">
      <c r="D12301" s="31">
        <v>-773.26800000000003</v>
      </c>
      <c r="E12301" s="28">
        <v>306.04599999999999</v>
      </c>
    </row>
    <row r="12302" spans="4:5" x14ac:dyDescent="0.25">
      <c r="D12302" s="31">
        <v>-773.25199999999995</v>
      </c>
      <c r="E12302" s="28">
        <v>305.93200000000002</v>
      </c>
    </row>
    <row r="12303" spans="4:5" x14ac:dyDescent="0.25">
      <c r="D12303" s="31">
        <v>-773.23599999999999</v>
      </c>
      <c r="E12303" s="28">
        <v>305.81900000000002</v>
      </c>
    </row>
    <row r="12304" spans="4:5" x14ac:dyDescent="0.25">
      <c r="D12304" s="31">
        <v>-773.22</v>
      </c>
      <c r="E12304" s="28">
        <v>305.70600000000002</v>
      </c>
    </row>
    <row r="12305" spans="4:5" x14ac:dyDescent="0.25">
      <c r="D12305" s="31">
        <v>-773.20399999999995</v>
      </c>
      <c r="E12305" s="28">
        <v>305.59300000000002</v>
      </c>
    </row>
    <row r="12306" spans="4:5" x14ac:dyDescent="0.25">
      <c r="D12306" s="31">
        <v>-773.18799999999999</v>
      </c>
      <c r="E12306" s="28">
        <v>305.48</v>
      </c>
    </row>
    <row r="12307" spans="4:5" x14ac:dyDescent="0.25">
      <c r="D12307" s="31">
        <v>-773.17200000000003</v>
      </c>
      <c r="E12307" s="28">
        <v>305.36700000000002</v>
      </c>
    </row>
    <row r="12308" spans="4:5" x14ac:dyDescent="0.25">
      <c r="D12308" s="31">
        <v>-773.15599999999995</v>
      </c>
      <c r="E12308" s="28">
        <v>305.25400000000002</v>
      </c>
    </row>
    <row r="12309" spans="4:5" x14ac:dyDescent="0.25">
      <c r="D12309" s="31">
        <v>-773.14</v>
      </c>
      <c r="E12309" s="28">
        <v>305.14100000000002</v>
      </c>
    </row>
    <row r="12310" spans="4:5" x14ac:dyDescent="0.25">
      <c r="D12310" s="31">
        <v>-773.12400000000002</v>
      </c>
      <c r="E12310" s="28">
        <v>305.02699999999999</v>
      </c>
    </row>
    <row r="12311" spans="4:5" x14ac:dyDescent="0.25">
      <c r="D12311" s="31">
        <v>-773.10799999999995</v>
      </c>
      <c r="E12311" s="28">
        <v>304.91399999999999</v>
      </c>
    </row>
    <row r="12312" spans="4:5" x14ac:dyDescent="0.25">
      <c r="D12312" s="31">
        <v>-773.09199999999998</v>
      </c>
      <c r="E12312" s="28">
        <v>304.80099999999999</v>
      </c>
    </row>
    <row r="12313" spans="4:5" x14ac:dyDescent="0.25">
      <c r="D12313" s="31">
        <v>-773.07600000000002</v>
      </c>
      <c r="E12313" s="28">
        <v>304.68799999999999</v>
      </c>
    </row>
    <row r="12314" spans="4:5" x14ac:dyDescent="0.25">
      <c r="D12314" s="31">
        <v>-773.06</v>
      </c>
      <c r="E12314" s="28">
        <v>304.57400000000001</v>
      </c>
    </row>
    <row r="12315" spans="4:5" x14ac:dyDescent="0.25">
      <c r="D12315" s="31">
        <v>-773.04399999999998</v>
      </c>
      <c r="E12315" s="28">
        <v>304.46100000000001</v>
      </c>
    </row>
    <row r="12316" spans="4:5" x14ac:dyDescent="0.25">
      <c r="D12316" s="31">
        <v>-773.02800000000002</v>
      </c>
      <c r="E12316" s="28">
        <v>304.34800000000001</v>
      </c>
    </row>
    <row r="12317" spans="4:5" x14ac:dyDescent="0.25">
      <c r="D12317" s="31">
        <v>-773.01199999999994</v>
      </c>
      <c r="E12317" s="28">
        <v>304.23399999999998</v>
      </c>
    </row>
    <row r="12318" spans="4:5" x14ac:dyDescent="0.25">
      <c r="D12318" s="31">
        <v>-772.99599999999998</v>
      </c>
      <c r="E12318" s="28">
        <v>304.12099999999998</v>
      </c>
    </row>
    <row r="12319" spans="4:5" x14ac:dyDescent="0.25">
      <c r="D12319" s="31">
        <v>-772.98</v>
      </c>
      <c r="E12319" s="28">
        <v>304.00799999999998</v>
      </c>
    </row>
    <row r="12320" spans="4:5" x14ac:dyDescent="0.25">
      <c r="D12320" s="31">
        <v>-772.96400000000006</v>
      </c>
      <c r="E12320" s="28">
        <v>303.89400000000001</v>
      </c>
    </row>
    <row r="12321" spans="4:5" x14ac:dyDescent="0.25">
      <c r="D12321" s="31">
        <v>-772.94799999999998</v>
      </c>
      <c r="E12321" s="28">
        <v>303.78100000000001</v>
      </c>
    </row>
    <row r="12322" spans="4:5" x14ac:dyDescent="0.25">
      <c r="D12322" s="31">
        <v>-772.93200000000002</v>
      </c>
      <c r="E12322" s="28">
        <v>303.66800000000001</v>
      </c>
    </row>
    <row r="12323" spans="4:5" x14ac:dyDescent="0.25">
      <c r="D12323" s="31">
        <v>-772.91600000000005</v>
      </c>
      <c r="E12323" s="28">
        <v>303.55399999999997</v>
      </c>
    </row>
    <row r="12324" spans="4:5" x14ac:dyDescent="0.25">
      <c r="D12324" s="31">
        <v>-772.9</v>
      </c>
      <c r="E12324" s="28">
        <v>303.44099999999997</v>
      </c>
    </row>
    <row r="12325" spans="4:5" x14ac:dyDescent="0.25">
      <c r="D12325" s="31">
        <v>-772.88400000000001</v>
      </c>
      <c r="E12325" s="28">
        <v>303.327</v>
      </c>
    </row>
    <row r="12326" spans="4:5" x14ac:dyDescent="0.25">
      <c r="D12326" s="31">
        <v>-772.86800000000005</v>
      </c>
      <c r="E12326" s="28">
        <v>303.214</v>
      </c>
    </row>
    <row r="12327" spans="4:5" x14ac:dyDescent="0.25">
      <c r="D12327" s="31">
        <v>-772.85199999999998</v>
      </c>
      <c r="E12327" s="28">
        <v>303.10000000000002</v>
      </c>
    </row>
    <row r="12328" spans="4:5" x14ac:dyDescent="0.25">
      <c r="D12328" s="31">
        <v>-772.83600000000001</v>
      </c>
      <c r="E12328" s="28">
        <v>302.98700000000002</v>
      </c>
    </row>
    <row r="12329" spans="4:5" x14ac:dyDescent="0.25">
      <c r="D12329" s="31">
        <v>-772.82</v>
      </c>
      <c r="E12329" s="28">
        <v>302.87299999999999</v>
      </c>
    </row>
    <row r="12330" spans="4:5" x14ac:dyDescent="0.25">
      <c r="D12330" s="31">
        <v>-772.80399999999997</v>
      </c>
      <c r="E12330" s="28">
        <v>302.76</v>
      </c>
    </row>
    <row r="12331" spans="4:5" x14ac:dyDescent="0.25">
      <c r="D12331" s="31">
        <v>-772.78800000000001</v>
      </c>
      <c r="E12331" s="28">
        <v>302.64600000000002</v>
      </c>
    </row>
    <row r="12332" spans="4:5" x14ac:dyDescent="0.25">
      <c r="D12332" s="31">
        <v>-772.77200000000005</v>
      </c>
      <c r="E12332" s="28">
        <v>302.53199999999998</v>
      </c>
    </row>
    <row r="12333" spans="4:5" x14ac:dyDescent="0.25">
      <c r="D12333" s="31">
        <v>-772.75599999999997</v>
      </c>
      <c r="E12333" s="28">
        <v>302.41899999999998</v>
      </c>
    </row>
    <row r="12334" spans="4:5" x14ac:dyDescent="0.25">
      <c r="D12334" s="31">
        <v>-772.74</v>
      </c>
      <c r="E12334" s="28">
        <v>302.30500000000001</v>
      </c>
    </row>
    <row r="12335" spans="4:5" x14ac:dyDescent="0.25">
      <c r="D12335" s="31">
        <v>-772.72400000000005</v>
      </c>
      <c r="E12335" s="28">
        <v>302.19200000000001</v>
      </c>
    </row>
    <row r="12336" spans="4:5" x14ac:dyDescent="0.25">
      <c r="D12336" s="31">
        <v>-772.70799999999997</v>
      </c>
      <c r="E12336" s="28">
        <v>302.07799999999997</v>
      </c>
    </row>
    <row r="12337" spans="4:5" x14ac:dyDescent="0.25">
      <c r="D12337" s="31">
        <v>-772.69299999999998</v>
      </c>
      <c r="E12337" s="28">
        <v>301.964</v>
      </c>
    </row>
    <row r="12338" spans="4:5" x14ac:dyDescent="0.25">
      <c r="D12338" s="31">
        <v>-772.67700000000002</v>
      </c>
      <c r="E12338" s="28">
        <v>301.851</v>
      </c>
    </row>
    <row r="12339" spans="4:5" x14ac:dyDescent="0.25">
      <c r="D12339" s="31">
        <v>-772.66099999999994</v>
      </c>
      <c r="E12339" s="28">
        <v>301.73700000000002</v>
      </c>
    </row>
    <row r="12340" spans="4:5" x14ac:dyDescent="0.25">
      <c r="D12340" s="31">
        <v>-772.64499999999998</v>
      </c>
      <c r="E12340" s="28">
        <v>301.62299999999999</v>
      </c>
    </row>
    <row r="12341" spans="4:5" x14ac:dyDescent="0.25">
      <c r="D12341" s="31">
        <v>-772.62900000000002</v>
      </c>
      <c r="E12341" s="28">
        <v>301.50900000000001</v>
      </c>
    </row>
    <row r="12342" spans="4:5" x14ac:dyDescent="0.25">
      <c r="D12342" s="31">
        <v>-772.61300000000006</v>
      </c>
      <c r="E12342" s="28">
        <v>301.39600000000002</v>
      </c>
    </row>
    <row r="12343" spans="4:5" x14ac:dyDescent="0.25">
      <c r="D12343" s="31">
        <v>-772.59699999999998</v>
      </c>
      <c r="E12343" s="28">
        <v>301.28199999999998</v>
      </c>
    </row>
    <row r="12344" spans="4:5" x14ac:dyDescent="0.25">
      <c r="D12344" s="31">
        <v>-772.58100000000002</v>
      </c>
      <c r="E12344" s="28">
        <v>301.16800000000001</v>
      </c>
    </row>
    <row r="12345" spans="4:5" x14ac:dyDescent="0.25">
      <c r="D12345" s="31">
        <v>-772.56500000000005</v>
      </c>
      <c r="E12345" s="28">
        <v>301.05399999999997</v>
      </c>
    </row>
    <row r="12346" spans="4:5" x14ac:dyDescent="0.25">
      <c r="D12346" s="31">
        <v>-772.54899999999998</v>
      </c>
      <c r="E12346" s="28">
        <v>300.94</v>
      </c>
    </row>
    <row r="12347" spans="4:5" x14ac:dyDescent="0.25">
      <c r="D12347" s="31">
        <v>-772.53300000000002</v>
      </c>
      <c r="E12347" s="28">
        <v>300.827</v>
      </c>
    </row>
    <row r="12348" spans="4:5" x14ac:dyDescent="0.25">
      <c r="D12348" s="31">
        <v>-772.51700000000005</v>
      </c>
      <c r="E12348" s="28">
        <v>300.71300000000002</v>
      </c>
    </row>
    <row r="12349" spans="4:5" x14ac:dyDescent="0.25">
      <c r="D12349" s="31">
        <v>-772.50099999999998</v>
      </c>
      <c r="E12349" s="28">
        <v>300.59899999999999</v>
      </c>
    </row>
    <row r="12350" spans="4:5" x14ac:dyDescent="0.25">
      <c r="D12350" s="31">
        <v>-772.48500000000001</v>
      </c>
      <c r="E12350" s="28">
        <v>300.48500000000001</v>
      </c>
    </row>
    <row r="12351" spans="4:5" x14ac:dyDescent="0.25">
      <c r="D12351" s="31">
        <v>-772.46900000000005</v>
      </c>
      <c r="E12351" s="28">
        <v>300.37099999999998</v>
      </c>
    </row>
    <row r="12352" spans="4:5" x14ac:dyDescent="0.25">
      <c r="D12352" s="31">
        <v>-772.45299999999997</v>
      </c>
      <c r="E12352" s="28">
        <v>300.25700000000001</v>
      </c>
    </row>
    <row r="12353" spans="4:5" x14ac:dyDescent="0.25">
      <c r="D12353" s="31">
        <v>-772.43700000000001</v>
      </c>
      <c r="E12353" s="28">
        <v>300.14299999999997</v>
      </c>
    </row>
    <row r="12354" spans="4:5" x14ac:dyDescent="0.25">
      <c r="D12354" s="31">
        <v>-772.42100000000005</v>
      </c>
      <c r="E12354" s="28">
        <v>300.029</v>
      </c>
    </row>
    <row r="12355" spans="4:5" x14ac:dyDescent="0.25">
      <c r="D12355" s="31">
        <v>-772.40499999999997</v>
      </c>
      <c r="E12355" s="28">
        <v>299.91500000000002</v>
      </c>
    </row>
    <row r="12356" spans="4:5" x14ac:dyDescent="0.25">
      <c r="D12356" s="31">
        <v>-772.38900000000001</v>
      </c>
      <c r="E12356" s="28">
        <v>299.80099999999999</v>
      </c>
    </row>
    <row r="12357" spans="4:5" x14ac:dyDescent="0.25">
      <c r="D12357" s="31">
        <v>-772.37300000000005</v>
      </c>
      <c r="E12357" s="28">
        <v>299.68700000000001</v>
      </c>
    </row>
    <row r="12358" spans="4:5" x14ac:dyDescent="0.25">
      <c r="D12358" s="31">
        <v>-772.35699999999997</v>
      </c>
      <c r="E12358" s="28">
        <v>299.57299999999998</v>
      </c>
    </row>
    <row r="12359" spans="4:5" x14ac:dyDescent="0.25">
      <c r="D12359" s="31">
        <v>-772.34100000000001</v>
      </c>
      <c r="E12359" s="28">
        <v>299.459</v>
      </c>
    </row>
    <row r="12360" spans="4:5" x14ac:dyDescent="0.25">
      <c r="D12360" s="31">
        <v>-772.32500000000005</v>
      </c>
      <c r="E12360" s="28">
        <v>299.34500000000003</v>
      </c>
    </row>
    <row r="12361" spans="4:5" x14ac:dyDescent="0.25">
      <c r="D12361" s="31">
        <v>-772.30899999999997</v>
      </c>
      <c r="E12361" s="28">
        <v>299.23099999999999</v>
      </c>
    </row>
    <row r="12362" spans="4:5" x14ac:dyDescent="0.25">
      <c r="D12362" s="31">
        <v>-772.29300000000001</v>
      </c>
      <c r="E12362" s="28">
        <v>299.11700000000002</v>
      </c>
    </row>
    <row r="12363" spans="4:5" x14ac:dyDescent="0.25">
      <c r="D12363" s="31">
        <v>-772.27700000000004</v>
      </c>
      <c r="E12363" s="28">
        <v>299.00299999999999</v>
      </c>
    </row>
    <row r="12364" spans="4:5" x14ac:dyDescent="0.25">
      <c r="D12364" s="31">
        <v>-772.26099999999997</v>
      </c>
      <c r="E12364" s="28">
        <v>298.88799999999998</v>
      </c>
    </row>
    <row r="12365" spans="4:5" x14ac:dyDescent="0.25">
      <c r="D12365" s="31">
        <v>-772.245</v>
      </c>
      <c r="E12365" s="28">
        <v>298.774</v>
      </c>
    </row>
    <row r="12366" spans="4:5" x14ac:dyDescent="0.25">
      <c r="D12366" s="31">
        <v>-772.22900000000004</v>
      </c>
      <c r="E12366" s="28">
        <v>298.66000000000003</v>
      </c>
    </row>
    <row r="12367" spans="4:5" x14ac:dyDescent="0.25">
      <c r="D12367" s="31">
        <v>-772.21299999999997</v>
      </c>
      <c r="E12367" s="28">
        <v>298.54599999999999</v>
      </c>
    </row>
    <row r="12368" spans="4:5" x14ac:dyDescent="0.25">
      <c r="D12368" s="31">
        <v>-772.197</v>
      </c>
      <c r="E12368" s="28">
        <v>298.43200000000002</v>
      </c>
    </row>
    <row r="12369" spans="4:5" x14ac:dyDescent="0.25">
      <c r="D12369" s="31">
        <v>-772.18100000000004</v>
      </c>
      <c r="E12369" s="28">
        <v>298.31700000000001</v>
      </c>
    </row>
    <row r="12370" spans="4:5" x14ac:dyDescent="0.25">
      <c r="D12370" s="31">
        <v>-772.16499999999996</v>
      </c>
      <c r="E12370" s="28">
        <v>298.20299999999997</v>
      </c>
    </row>
    <row r="12371" spans="4:5" x14ac:dyDescent="0.25">
      <c r="D12371" s="31">
        <v>-772.149</v>
      </c>
      <c r="E12371" s="28">
        <v>298.089</v>
      </c>
    </row>
    <row r="12372" spans="4:5" x14ac:dyDescent="0.25">
      <c r="D12372" s="31">
        <v>-772.13300000000004</v>
      </c>
      <c r="E12372" s="28">
        <v>297.97500000000002</v>
      </c>
    </row>
    <row r="12373" spans="4:5" x14ac:dyDescent="0.25">
      <c r="D12373" s="31">
        <v>-772.11699999999996</v>
      </c>
      <c r="E12373" s="28">
        <v>297.86</v>
      </c>
    </row>
    <row r="12374" spans="4:5" x14ac:dyDescent="0.25">
      <c r="D12374" s="31">
        <v>-772.101</v>
      </c>
      <c r="E12374" s="28">
        <v>297.74599999999998</v>
      </c>
    </row>
    <row r="12375" spans="4:5" x14ac:dyDescent="0.25">
      <c r="D12375" s="31">
        <v>-772.08500000000004</v>
      </c>
      <c r="E12375" s="28">
        <v>297.63200000000001</v>
      </c>
    </row>
    <row r="12376" spans="4:5" x14ac:dyDescent="0.25">
      <c r="D12376" s="31">
        <v>-772.06899999999996</v>
      </c>
      <c r="E12376" s="28">
        <v>297.517</v>
      </c>
    </row>
    <row r="12377" spans="4:5" x14ac:dyDescent="0.25">
      <c r="D12377" s="31">
        <v>-772.053</v>
      </c>
      <c r="E12377" s="28">
        <v>297.40300000000002</v>
      </c>
    </row>
    <row r="12378" spans="4:5" x14ac:dyDescent="0.25">
      <c r="D12378" s="31">
        <v>-772.03700000000003</v>
      </c>
      <c r="E12378" s="28">
        <v>297.28800000000001</v>
      </c>
    </row>
    <row r="12379" spans="4:5" x14ac:dyDescent="0.25">
      <c r="D12379" s="31">
        <v>-772.02099999999996</v>
      </c>
      <c r="E12379" s="28">
        <v>297.17399999999998</v>
      </c>
    </row>
    <row r="12380" spans="4:5" x14ac:dyDescent="0.25">
      <c r="D12380" s="31">
        <v>-772.005</v>
      </c>
      <c r="E12380" s="28">
        <v>297.06</v>
      </c>
    </row>
    <row r="12381" spans="4:5" x14ac:dyDescent="0.25">
      <c r="D12381" s="31">
        <v>-771.98900000000003</v>
      </c>
      <c r="E12381" s="28">
        <v>296.94499999999999</v>
      </c>
    </row>
    <row r="12382" spans="4:5" x14ac:dyDescent="0.25">
      <c r="D12382" s="31">
        <v>-771.97299999999996</v>
      </c>
      <c r="E12382" s="28">
        <v>296.83100000000002</v>
      </c>
    </row>
    <row r="12383" spans="4:5" x14ac:dyDescent="0.25">
      <c r="D12383" s="31">
        <v>-771.95699999999999</v>
      </c>
      <c r="E12383" s="28">
        <v>296.71600000000001</v>
      </c>
    </row>
    <row r="12384" spans="4:5" x14ac:dyDescent="0.25">
      <c r="D12384" s="31">
        <v>-771.94100000000003</v>
      </c>
      <c r="E12384" s="28">
        <v>296.60199999999998</v>
      </c>
    </row>
    <row r="12385" spans="4:5" x14ac:dyDescent="0.25">
      <c r="D12385" s="31">
        <v>-771.92499999999995</v>
      </c>
      <c r="E12385" s="28">
        <v>296.48700000000002</v>
      </c>
    </row>
    <row r="12386" spans="4:5" x14ac:dyDescent="0.25">
      <c r="D12386" s="31">
        <v>-771.90899999999999</v>
      </c>
      <c r="E12386" s="28">
        <v>296.37299999999999</v>
      </c>
    </row>
    <row r="12387" spans="4:5" x14ac:dyDescent="0.25">
      <c r="D12387" s="31">
        <v>-771.89300000000003</v>
      </c>
      <c r="E12387" s="28">
        <v>296.25799999999998</v>
      </c>
    </row>
    <row r="12388" spans="4:5" x14ac:dyDescent="0.25">
      <c r="D12388" s="31">
        <v>-771.87699999999995</v>
      </c>
      <c r="E12388" s="28">
        <v>296.14400000000001</v>
      </c>
    </row>
    <row r="12389" spans="4:5" x14ac:dyDescent="0.25">
      <c r="D12389" s="31">
        <v>-771.86099999999999</v>
      </c>
      <c r="E12389" s="28">
        <v>296.029</v>
      </c>
    </row>
    <row r="12390" spans="4:5" x14ac:dyDescent="0.25">
      <c r="D12390" s="31">
        <v>-771.84500000000003</v>
      </c>
      <c r="E12390" s="28">
        <v>295.91399999999999</v>
      </c>
    </row>
    <row r="12391" spans="4:5" x14ac:dyDescent="0.25">
      <c r="D12391" s="31">
        <v>-771.82899999999995</v>
      </c>
      <c r="E12391" s="28">
        <v>295.8</v>
      </c>
    </row>
    <row r="12392" spans="4:5" x14ac:dyDescent="0.25">
      <c r="D12392" s="31">
        <v>-771.81299999999999</v>
      </c>
      <c r="E12392" s="28">
        <v>295.685</v>
      </c>
    </row>
    <row r="12393" spans="4:5" x14ac:dyDescent="0.25">
      <c r="D12393" s="31">
        <v>-771.79700000000003</v>
      </c>
      <c r="E12393" s="28">
        <v>295.57100000000003</v>
      </c>
    </row>
    <row r="12394" spans="4:5" x14ac:dyDescent="0.25">
      <c r="D12394" s="31">
        <v>-771.78099999999995</v>
      </c>
      <c r="E12394" s="28">
        <v>295.45600000000002</v>
      </c>
    </row>
    <row r="12395" spans="4:5" x14ac:dyDescent="0.25">
      <c r="D12395" s="31">
        <v>-771.76499999999999</v>
      </c>
      <c r="E12395" s="28">
        <v>295.34100000000001</v>
      </c>
    </row>
    <row r="12396" spans="4:5" x14ac:dyDescent="0.25">
      <c r="D12396" s="31">
        <v>-771.74900000000002</v>
      </c>
      <c r="E12396" s="28">
        <v>295.226</v>
      </c>
    </row>
    <row r="12397" spans="4:5" x14ac:dyDescent="0.25">
      <c r="D12397" s="31">
        <v>-771.73299999999995</v>
      </c>
      <c r="E12397" s="28">
        <v>295.11200000000002</v>
      </c>
    </row>
    <row r="12398" spans="4:5" x14ac:dyDescent="0.25">
      <c r="D12398" s="31">
        <v>-771.71699999999998</v>
      </c>
      <c r="E12398" s="28">
        <v>294.99700000000001</v>
      </c>
    </row>
    <row r="12399" spans="4:5" x14ac:dyDescent="0.25">
      <c r="D12399" s="31">
        <v>-771.70100000000002</v>
      </c>
      <c r="E12399" s="28">
        <v>294.88200000000001</v>
      </c>
    </row>
    <row r="12400" spans="4:5" x14ac:dyDescent="0.25">
      <c r="D12400" s="31">
        <v>-771.68499999999995</v>
      </c>
      <c r="E12400" s="28">
        <v>294.76799999999997</v>
      </c>
    </row>
    <row r="12401" spans="4:5" x14ac:dyDescent="0.25">
      <c r="D12401" s="31">
        <v>-771.66899999999998</v>
      </c>
      <c r="E12401" s="28">
        <v>294.65300000000002</v>
      </c>
    </row>
    <row r="12402" spans="4:5" x14ac:dyDescent="0.25">
      <c r="D12402" s="31">
        <v>-771.65300000000002</v>
      </c>
      <c r="E12402" s="28">
        <v>294.53800000000001</v>
      </c>
    </row>
    <row r="12403" spans="4:5" x14ac:dyDescent="0.25">
      <c r="D12403" s="31">
        <v>-771.63699999999994</v>
      </c>
      <c r="E12403" s="28">
        <v>294.423</v>
      </c>
    </row>
    <row r="12404" spans="4:5" x14ac:dyDescent="0.25">
      <c r="D12404" s="31">
        <v>-771.62099999999998</v>
      </c>
      <c r="E12404" s="28">
        <v>294.30799999999999</v>
      </c>
    </row>
    <row r="12405" spans="4:5" x14ac:dyDescent="0.25">
      <c r="D12405" s="31">
        <v>-771.60500000000002</v>
      </c>
      <c r="E12405" s="28">
        <v>294.19299999999998</v>
      </c>
    </row>
    <row r="12406" spans="4:5" x14ac:dyDescent="0.25">
      <c r="D12406" s="31">
        <v>-771.58900000000006</v>
      </c>
      <c r="E12406" s="28">
        <v>294.07900000000001</v>
      </c>
    </row>
    <row r="12407" spans="4:5" x14ac:dyDescent="0.25">
      <c r="D12407" s="31">
        <v>-771.57299999999998</v>
      </c>
      <c r="E12407" s="28">
        <v>293.964</v>
      </c>
    </row>
    <row r="12408" spans="4:5" x14ac:dyDescent="0.25">
      <c r="D12408" s="31">
        <v>-771.55700000000002</v>
      </c>
      <c r="E12408" s="28">
        <v>293.84899999999999</v>
      </c>
    </row>
    <row r="12409" spans="4:5" x14ac:dyDescent="0.25">
      <c r="D12409" s="31">
        <v>-771.54100000000005</v>
      </c>
      <c r="E12409" s="28">
        <v>293.73399999999998</v>
      </c>
    </row>
    <row r="12410" spans="4:5" x14ac:dyDescent="0.25">
      <c r="D12410" s="31">
        <v>-771.52499999999998</v>
      </c>
      <c r="E12410" s="28">
        <v>293.61900000000003</v>
      </c>
    </row>
    <row r="12411" spans="4:5" x14ac:dyDescent="0.25">
      <c r="D12411" s="31">
        <v>-771.50900000000001</v>
      </c>
      <c r="E12411" s="28">
        <v>293.50400000000002</v>
      </c>
    </row>
    <row r="12412" spans="4:5" x14ac:dyDescent="0.25">
      <c r="D12412" s="31">
        <v>-771.49300000000005</v>
      </c>
      <c r="E12412" s="28">
        <v>293.38900000000001</v>
      </c>
    </row>
    <row r="12413" spans="4:5" x14ac:dyDescent="0.25">
      <c r="D12413" s="31">
        <v>-771.47699999999998</v>
      </c>
      <c r="E12413" s="28">
        <v>293.274</v>
      </c>
    </row>
    <row r="12414" spans="4:5" x14ac:dyDescent="0.25">
      <c r="D12414" s="31">
        <v>-771.46100000000001</v>
      </c>
      <c r="E12414" s="28">
        <v>293.15899999999999</v>
      </c>
    </row>
    <row r="12415" spans="4:5" x14ac:dyDescent="0.25">
      <c r="D12415" s="31">
        <v>-771.44500000000005</v>
      </c>
      <c r="E12415" s="28">
        <v>293.04399999999998</v>
      </c>
    </row>
    <row r="12416" spans="4:5" x14ac:dyDescent="0.25">
      <c r="D12416" s="31">
        <v>-771.42899999999997</v>
      </c>
      <c r="E12416" s="28">
        <v>292.92899999999997</v>
      </c>
    </row>
    <row r="12417" spans="4:5" x14ac:dyDescent="0.25">
      <c r="D12417" s="31">
        <v>-771.41300000000001</v>
      </c>
      <c r="E12417" s="28">
        <v>292.81400000000002</v>
      </c>
    </row>
    <row r="12418" spans="4:5" x14ac:dyDescent="0.25">
      <c r="D12418" s="31">
        <v>-771.39700000000005</v>
      </c>
      <c r="E12418" s="28">
        <v>292.69900000000001</v>
      </c>
    </row>
    <row r="12419" spans="4:5" x14ac:dyDescent="0.25">
      <c r="D12419" s="31">
        <v>-771.38099999999997</v>
      </c>
      <c r="E12419" s="28">
        <v>292.584</v>
      </c>
    </row>
    <row r="12420" spans="4:5" x14ac:dyDescent="0.25">
      <c r="D12420" s="31">
        <v>-771.36500000000001</v>
      </c>
      <c r="E12420" s="28">
        <v>292.46899999999999</v>
      </c>
    </row>
    <row r="12421" spans="4:5" x14ac:dyDescent="0.25">
      <c r="D12421" s="31">
        <v>-771.34900000000005</v>
      </c>
      <c r="E12421" s="28">
        <v>292.35300000000001</v>
      </c>
    </row>
    <row r="12422" spans="4:5" x14ac:dyDescent="0.25">
      <c r="D12422" s="31">
        <v>-771.33299999999997</v>
      </c>
      <c r="E12422" s="28">
        <v>292.238</v>
      </c>
    </row>
    <row r="12423" spans="4:5" x14ac:dyDescent="0.25">
      <c r="D12423" s="31">
        <v>-771.31700000000001</v>
      </c>
      <c r="E12423" s="28">
        <v>292.12299999999999</v>
      </c>
    </row>
    <row r="12424" spans="4:5" x14ac:dyDescent="0.25">
      <c r="D12424" s="31">
        <v>-771.30100000000004</v>
      </c>
      <c r="E12424" s="28">
        <v>292.00799999999998</v>
      </c>
    </row>
    <row r="12425" spans="4:5" x14ac:dyDescent="0.25">
      <c r="D12425" s="31">
        <v>-771.28499999999997</v>
      </c>
      <c r="E12425" s="28">
        <v>291.89299999999997</v>
      </c>
    </row>
    <row r="12426" spans="4:5" x14ac:dyDescent="0.25">
      <c r="D12426" s="31">
        <v>-771.26900000000001</v>
      </c>
      <c r="E12426" s="28">
        <v>291.77800000000002</v>
      </c>
    </row>
    <row r="12427" spans="4:5" x14ac:dyDescent="0.25">
      <c r="D12427" s="31">
        <v>-771.25300000000004</v>
      </c>
      <c r="E12427" s="28">
        <v>291.66199999999998</v>
      </c>
    </row>
    <row r="12428" spans="4:5" x14ac:dyDescent="0.25">
      <c r="D12428" s="31">
        <v>-771.23699999999997</v>
      </c>
      <c r="E12428" s="28">
        <v>291.54700000000003</v>
      </c>
    </row>
    <row r="12429" spans="4:5" x14ac:dyDescent="0.25">
      <c r="D12429" s="31">
        <v>-771.221</v>
      </c>
      <c r="E12429" s="28">
        <v>291.43200000000002</v>
      </c>
    </row>
    <row r="12430" spans="4:5" x14ac:dyDescent="0.25">
      <c r="D12430" s="31">
        <v>-771.20500000000004</v>
      </c>
      <c r="E12430" s="28">
        <v>291.31700000000001</v>
      </c>
    </row>
    <row r="12431" spans="4:5" x14ac:dyDescent="0.25">
      <c r="D12431" s="31">
        <v>-771.18899999999996</v>
      </c>
      <c r="E12431" s="28">
        <v>291.20100000000002</v>
      </c>
    </row>
    <row r="12432" spans="4:5" x14ac:dyDescent="0.25">
      <c r="D12432" s="31">
        <v>-771.173</v>
      </c>
      <c r="E12432" s="28">
        <v>291.08600000000001</v>
      </c>
    </row>
    <row r="12433" spans="4:5" x14ac:dyDescent="0.25">
      <c r="D12433" s="31">
        <v>-771.15700000000004</v>
      </c>
      <c r="E12433" s="28">
        <v>290.971</v>
      </c>
    </row>
    <row r="12434" spans="4:5" x14ac:dyDescent="0.25">
      <c r="D12434" s="31">
        <v>-771.14099999999996</v>
      </c>
      <c r="E12434" s="28">
        <v>290.85500000000002</v>
      </c>
    </row>
    <row r="12435" spans="4:5" x14ac:dyDescent="0.25">
      <c r="D12435" s="31">
        <v>-771.125</v>
      </c>
      <c r="E12435" s="28">
        <v>290.74</v>
      </c>
    </row>
    <row r="12436" spans="4:5" x14ac:dyDescent="0.25">
      <c r="D12436" s="31">
        <v>-771.10900000000004</v>
      </c>
      <c r="E12436" s="28">
        <v>290.625</v>
      </c>
    </row>
    <row r="12437" spans="4:5" x14ac:dyDescent="0.25">
      <c r="D12437" s="31">
        <v>-771.09299999999996</v>
      </c>
      <c r="E12437" s="28">
        <v>290.50900000000001</v>
      </c>
    </row>
    <row r="12438" spans="4:5" x14ac:dyDescent="0.25">
      <c r="D12438" s="31">
        <v>-771.077</v>
      </c>
      <c r="E12438" s="28">
        <v>290.39400000000001</v>
      </c>
    </row>
    <row r="12439" spans="4:5" x14ac:dyDescent="0.25">
      <c r="D12439" s="31">
        <v>-771.06100000000004</v>
      </c>
      <c r="E12439" s="28">
        <v>290.27800000000002</v>
      </c>
    </row>
    <row r="12440" spans="4:5" x14ac:dyDescent="0.25">
      <c r="D12440" s="31">
        <v>-771.04499999999996</v>
      </c>
      <c r="E12440" s="28">
        <v>290.16300000000001</v>
      </c>
    </row>
    <row r="12441" spans="4:5" x14ac:dyDescent="0.25">
      <c r="D12441" s="31">
        <v>-771.029</v>
      </c>
      <c r="E12441" s="28">
        <v>290.048</v>
      </c>
    </row>
    <row r="12442" spans="4:5" x14ac:dyDescent="0.25">
      <c r="D12442" s="31">
        <v>-771.01300000000003</v>
      </c>
      <c r="E12442" s="28">
        <v>289.93200000000002</v>
      </c>
    </row>
    <row r="12443" spans="4:5" x14ac:dyDescent="0.25">
      <c r="D12443" s="31">
        <v>-770.99699999999996</v>
      </c>
      <c r="E12443" s="28">
        <v>289.81700000000001</v>
      </c>
    </row>
    <row r="12444" spans="4:5" x14ac:dyDescent="0.25">
      <c r="D12444" s="31">
        <v>-770.98099999999999</v>
      </c>
      <c r="E12444" s="28">
        <v>289.70100000000002</v>
      </c>
    </row>
    <row r="12445" spans="4:5" x14ac:dyDescent="0.25">
      <c r="D12445" s="31">
        <v>-770.96500000000003</v>
      </c>
      <c r="E12445" s="28">
        <v>289.58600000000001</v>
      </c>
    </row>
    <row r="12446" spans="4:5" x14ac:dyDescent="0.25">
      <c r="D12446" s="31">
        <v>-770.94899999999996</v>
      </c>
      <c r="E12446" s="28">
        <v>289.47000000000003</v>
      </c>
    </row>
    <row r="12447" spans="4:5" x14ac:dyDescent="0.25">
      <c r="D12447" s="31">
        <v>-770.93299999999999</v>
      </c>
      <c r="E12447" s="28">
        <v>289.35399999999998</v>
      </c>
    </row>
    <row r="12448" spans="4:5" x14ac:dyDescent="0.25">
      <c r="D12448" s="31">
        <v>-770.91700000000003</v>
      </c>
      <c r="E12448" s="28">
        <v>289.23899999999998</v>
      </c>
    </row>
    <row r="12449" spans="4:5" x14ac:dyDescent="0.25">
      <c r="D12449" s="31">
        <v>-770.90099999999995</v>
      </c>
      <c r="E12449" s="28">
        <v>289.12299999999999</v>
      </c>
    </row>
    <row r="12450" spans="4:5" x14ac:dyDescent="0.25">
      <c r="D12450" s="31">
        <v>-770.88499999999999</v>
      </c>
      <c r="E12450" s="28">
        <v>289.00799999999998</v>
      </c>
    </row>
    <row r="12451" spans="4:5" x14ac:dyDescent="0.25">
      <c r="D12451" s="31">
        <v>-770.87</v>
      </c>
      <c r="E12451" s="28">
        <v>288.892</v>
      </c>
    </row>
    <row r="12452" spans="4:5" x14ac:dyDescent="0.25">
      <c r="D12452" s="31">
        <v>-770.85400000000004</v>
      </c>
      <c r="E12452" s="28">
        <v>288.77600000000001</v>
      </c>
    </row>
    <row r="12453" spans="4:5" x14ac:dyDescent="0.25">
      <c r="D12453" s="31">
        <v>-770.83799999999997</v>
      </c>
      <c r="E12453" s="28">
        <v>288.661</v>
      </c>
    </row>
    <row r="12454" spans="4:5" x14ac:dyDescent="0.25">
      <c r="D12454" s="31">
        <v>-770.822</v>
      </c>
      <c r="E12454" s="28">
        <v>288.54500000000002</v>
      </c>
    </row>
    <row r="12455" spans="4:5" x14ac:dyDescent="0.25">
      <c r="D12455" s="31">
        <v>-770.80600000000004</v>
      </c>
      <c r="E12455" s="28">
        <v>288.42899999999997</v>
      </c>
    </row>
    <row r="12456" spans="4:5" x14ac:dyDescent="0.25">
      <c r="D12456" s="31">
        <v>-770.79</v>
      </c>
      <c r="E12456" s="28">
        <v>288.31400000000002</v>
      </c>
    </row>
    <row r="12457" spans="4:5" x14ac:dyDescent="0.25">
      <c r="D12457" s="31">
        <v>-770.774</v>
      </c>
      <c r="E12457" s="28">
        <v>288.19799999999998</v>
      </c>
    </row>
    <row r="12458" spans="4:5" x14ac:dyDescent="0.25">
      <c r="D12458" s="31">
        <v>-770.75800000000004</v>
      </c>
      <c r="E12458" s="28">
        <v>288.08199999999999</v>
      </c>
    </row>
    <row r="12459" spans="4:5" x14ac:dyDescent="0.25">
      <c r="D12459" s="31">
        <v>-770.74199999999996</v>
      </c>
      <c r="E12459" s="28">
        <v>287.96600000000001</v>
      </c>
    </row>
    <row r="12460" spans="4:5" x14ac:dyDescent="0.25">
      <c r="D12460" s="31">
        <v>-770.726</v>
      </c>
      <c r="E12460" s="28">
        <v>287.851</v>
      </c>
    </row>
    <row r="12461" spans="4:5" x14ac:dyDescent="0.25">
      <c r="D12461" s="31">
        <v>-770.71</v>
      </c>
      <c r="E12461" s="28">
        <v>287.73500000000001</v>
      </c>
    </row>
    <row r="12462" spans="4:5" x14ac:dyDescent="0.25">
      <c r="D12462" s="31">
        <v>-770.69399999999996</v>
      </c>
      <c r="E12462" s="28">
        <v>287.61900000000003</v>
      </c>
    </row>
    <row r="12463" spans="4:5" x14ac:dyDescent="0.25">
      <c r="D12463" s="31">
        <v>-770.678</v>
      </c>
      <c r="E12463" s="28">
        <v>287.50299999999999</v>
      </c>
    </row>
    <row r="12464" spans="4:5" x14ac:dyDescent="0.25">
      <c r="D12464" s="31">
        <v>-770.66200000000003</v>
      </c>
      <c r="E12464" s="28">
        <v>287.387</v>
      </c>
    </row>
    <row r="12465" spans="4:5" x14ac:dyDescent="0.25">
      <c r="D12465" s="31">
        <v>-770.64599999999996</v>
      </c>
      <c r="E12465" s="28">
        <v>287.27199999999999</v>
      </c>
    </row>
    <row r="12466" spans="4:5" x14ac:dyDescent="0.25">
      <c r="D12466" s="31">
        <v>-770.63</v>
      </c>
      <c r="E12466" s="28">
        <v>287.15600000000001</v>
      </c>
    </row>
    <row r="12467" spans="4:5" x14ac:dyDescent="0.25">
      <c r="D12467" s="31">
        <v>-770.61400000000003</v>
      </c>
      <c r="E12467" s="28">
        <v>287.04000000000002</v>
      </c>
    </row>
    <row r="12468" spans="4:5" x14ac:dyDescent="0.25">
      <c r="D12468" s="31">
        <v>-770.59799999999996</v>
      </c>
      <c r="E12468" s="28">
        <v>286.92399999999998</v>
      </c>
    </row>
    <row r="12469" spans="4:5" x14ac:dyDescent="0.25">
      <c r="D12469" s="31">
        <v>-770.58199999999999</v>
      </c>
      <c r="E12469" s="28">
        <v>286.80799999999999</v>
      </c>
    </row>
    <row r="12470" spans="4:5" x14ac:dyDescent="0.25">
      <c r="D12470" s="31">
        <v>-770.56600000000003</v>
      </c>
      <c r="E12470" s="28">
        <v>286.69200000000001</v>
      </c>
    </row>
    <row r="12471" spans="4:5" x14ac:dyDescent="0.25">
      <c r="D12471" s="31">
        <v>-770.55</v>
      </c>
      <c r="E12471" s="28">
        <v>286.57600000000002</v>
      </c>
    </row>
    <row r="12472" spans="4:5" x14ac:dyDescent="0.25">
      <c r="D12472" s="31">
        <v>-770.53399999999999</v>
      </c>
      <c r="E12472" s="28">
        <v>286.45999999999998</v>
      </c>
    </row>
    <row r="12473" spans="4:5" x14ac:dyDescent="0.25">
      <c r="D12473" s="31">
        <v>-770.51800000000003</v>
      </c>
      <c r="E12473" s="28">
        <v>286.34399999999999</v>
      </c>
    </row>
    <row r="12474" spans="4:5" x14ac:dyDescent="0.25">
      <c r="D12474" s="31">
        <v>-770.50199999999995</v>
      </c>
      <c r="E12474" s="28">
        <v>286.22800000000001</v>
      </c>
    </row>
    <row r="12475" spans="4:5" x14ac:dyDescent="0.25">
      <c r="D12475" s="31">
        <v>-770.48599999999999</v>
      </c>
      <c r="E12475" s="28">
        <v>286.11200000000002</v>
      </c>
    </row>
    <row r="12476" spans="4:5" x14ac:dyDescent="0.25">
      <c r="D12476" s="31">
        <v>-770.47</v>
      </c>
      <c r="E12476" s="28">
        <v>285.99599999999998</v>
      </c>
    </row>
    <row r="12477" spans="4:5" x14ac:dyDescent="0.25">
      <c r="D12477" s="31">
        <v>-770.45399999999995</v>
      </c>
      <c r="E12477" s="28">
        <v>285.88</v>
      </c>
    </row>
    <row r="12478" spans="4:5" x14ac:dyDescent="0.25">
      <c r="D12478" s="31">
        <v>-770.43799999999999</v>
      </c>
      <c r="E12478" s="28">
        <v>285.76400000000001</v>
      </c>
    </row>
    <row r="12479" spans="4:5" x14ac:dyDescent="0.25">
      <c r="D12479" s="31">
        <v>-770.42200000000003</v>
      </c>
      <c r="E12479" s="28">
        <v>285.64800000000002</v>
      </c>
    </row>
    <row r="12480" spans="4:5" x14ac:dyDescent="0.25">
      <c r="D12480" s="31">
        <v>-770.40599999999995</v>
      </c>
      <c r="E12480" s="28">
        <v>285.53199999999998</v>
      </c>
    </row>
    <row r="12481" spans="4:5" x14ac:dyDescent="0.25">
      <c r="D12481" s="31">
        <v>-770.39</v>
      </c>
      <c r="E12481" s="28">
        <v>285.416</v>
      </c>
    </row>
    <row r="12482" spans="4:5" x14ac:dyDescent="0.25">
      <c r="D12482" s="31">
        <v>-770.37400000000002</v>
      </c>
      <c r="E12482" s="28">
        <v>285.3</v>
      </c>
    </row>
    <row r="12483" spans="4:5" x14ac:dyDescent="0.25">
      <c r="D12483" s="31">
        <v>-770.35799999999995</v>
      </c>
      <c r="E12483" s="28">
        <v>285.18299999999999</v>
      </c>
    </row>
    <row r="12484" spans="4:5" x14ac:dyDescent="0.25">
      <c r="D12484" s="31">
        <v>-770.34199999999998</v>
      </c>
      <c r="E12484" s="28">
        <v>285.06700000000001</v>
      </c>
    </row>
    <row r="12485" spans="4:5" x14ac:dyDescent="0.25">
      <c r="D12485" s="31">
        <v>-770.32600000000002</v>
      </c>
      <c r="E12485" s="28">
        <v>284.95100000000002</v>
      </c>
    </row>
    <row r="12486" spans="4:5" x14ac:dyDescent="0.25">
      <c r="D12486" s="31">
        <v>-770.31</v>
      </c>
      <c r="E12486" s="28">
        <v>284.83499999999998</v>
      </c>
    </row>
    <row r="12487" spans="4:5" x14ac:dyDescent="0.25">
      <c r="D12487" s="31">
        <v>-770.29399999999998</v>
      </c>
      <c r="E12487" s="28">
        <v>284.71899999999999</v>
      </c>
    </row>
    <row r="12488" spans="4:5" x14ac:dyDescent="0.25">
      <c r="D12488" s="31">
        <v>-770.27800000000002</v>
      </c>
      <c r="E12488" s="28">
        <v>284.60199999999998</v>
      </c>
    </row>
    <row r="12489" spans="4:5" x14ac:dyDescent="0.25">
      <c r="D12489" s="31">
        <v>-770.26199999999994</v>
      </c>
      <c r="E12489" s="28">
        <v>284.48599999999999</v>
      </c>
    </row>
    <row r="12490" spans="4:5" x14ac:dyDescent="0.25">
      <c r="D12490" s="31">
        <v>-770.24599999999998</v>
      </c>
      <c r="E12490" s="28">
        <v>284.37</v>
      </c>
    </row>
    <row r="12491" spans="4:5" x14ac:dyDescent="0.25">
      <c r="D12491" s="31">
        <v>-770.23</v>
      </c>
      <c r="E12491" s="28">
        <v>284.25400000000002</v>
      </c>
    </row>
    <row r="12492" spans="4:5" x14ac:dyDescent="0.25">
      <c r="D12492" s="31">
        <v>-770.21400000000006</v>
      </c>
      <c r="E12492" s="28">
        <v>284.137</v>
      </c>
    </row>
    <row r="12493" spans="4:5" x14ac:dyDescent="0.25">
      <c r="D12493" s="31">
        <v>-770.19799999999998</v>
      </c>
      <c r="E12493" s="28">
        <v>284.02100000000002</v>
      </c>
    </row>
    <row r="12494" spans="4:5" x14ac:dyDescent="0.25">
      <c r="D12494" s="31">
        <v>-770.18200000000002</v>
      </c>
      <c r="E12494" s="28">
        <v>283.90499999999997</v>
      </c>
    </row>
    <row r="12495" spans="4:5" x14ac:dyDescent="0.25">
      <c r="D12495" s="31">
        <v>-770.16600000000005</v>
      </c>
      <c r="E12495" s="28">
        <v>283.78800000000001</v>
      </c>
    </row>
    <row r="12496" spans="4:5" x14ac:dyDescent="0.25">
      <c r="D12496" s="31">
        <v>-770.15</v>
      </c>
      <c r="E12496" s="28">
        <v>283.67200000000003</v>
      </c>
    </row>
    <row r="12497" spans="4:5" x14ac:dyDescent="0.25">
      <c r="D12497" s="31">
        <v>-770.13400000000001</v>
      </c>
      <c r="E12497" s="28">
        <v>283.55599999999998</v>
      </c>
    </row>
    <row r="12498" spans="4:5" x14ac:dyDescent="0.25">
      <c r="D12498" s="31">
        <v>-770.11800000000005</v>
      </c>
      <c r="E12498" s="28">
        <v>283.43900000000002</v>
      </c>
    </row>
    <row r="12499" spans="4:5" x14ac:dyDescent="0.25">
      <c r="D12499" s="31">
        <v>-770.10199999999998</v>
      </c>
      <c r="E12499" s="28">
        <v>283.32299999999998</v>
      </c>
    </row>
    <row r="12500" spans="4:5" x14ac:dyDescent="0.25">
      <c r="D12500" s="31">
        <v>-770.08600000000001</v>
      </c>
      <c r="E12500" s="28">
        <v>283.20600000000002</v>
      </c>
    </row>
    <row r="12501" spans="4:5" x14ac:dyDescent="0.25">
      <c r="D12501" s="31">
        <v>-770.07</v>
      </c>
      <c r="E12501" s="28">
        <v>283.08999999999997</v>
      </c>
    </row>
    <row r="12502" spans="4:5" x14ac:dyDescent="0.25">
      <c r="D12502" s="31">
        <v>-770.05399999999997</v>
      </c>
      <c r="E12502" s="28">
        <v>282.97399999999999</v>
      </c>
    </row>
    <row r="12503" spans="4:5" x14ac:dyDescent="0.25">
      <c r="D12503" s="31">
        <v>-770.03800000000001</v>
      </c>
      <c r="E12503" s="28">
        <v>282.85700000000003</v>
      </c>
    </row>
    <row r="12504" spans="4:5" x14ac:dyDescent="0.25">
      <c r="D12504" s="31">
        <v>-770.02200000000005</v>
      </c>
      <c r="E12504" s="28">
        <v>282.74099999999999</v>
      </c>
    </row>
    <row r="12505" spans="4:5" x14ac:dyDescent="0.25">
      <c r="D12505" s="31">
        <v>-770.00599999999997</v>
      </c>
      <c r="E12505" s="28">
        <v>282.62400000000002</v>
      </c>
    </row>
    <row r="12506" spans="4:5" x14ac:dyDescent="0.25">
      <c r="D12506" s="31">
        <v>-769.99</v>
      </c>
      <c r="E12506" s="28">
        <v>282.50799999999998</v>
      </c>
    </row>
    <row r="12507" spans="4:5" x14ac:dyDescent="0.25">
      <c r="D12507" s="31">
        <v>-769.97400000000005</v>
      </c>
      <c r="E12507" s="28">
        <v>282.39100000000002</v>
      </c>
    </row>
    <row r="12508" spans="4:5" x14ac:dyDescent="0.25">
      <c r="D12508" s="31">
        <v>-769.95799999999997</v>
      </c>
      <c r="E12508" s="28">
        <v>282.274</v>
      </c>
    </row>
    <row r="12509" spans="4:5" x14ac:dyDescent="0.25">
      <c r="D12509" s="31">
        <v>-769.94200000000001</v>
      </c>
      <c r="E12509" s="28">
        <v>282.15800000000002</v>
      </c>
    </row>
    <row r="12510" spans="4:5" x14ac:dyDescent="0.25">
      <c r="D12510" s="31">
        <v>-769.92600000000004</v>
      </c>
      <c r="E12510" s="28">
        <v>282.041</v>
      </c>
    </row>
    <row r="12511" spans="4:5" x14ac:dyDescent="0.25">
      <c r="D12511" s="31">
        <v>-769.91</v>
      </c>
      <c r="E12511" s="28">
        <v>281.92500000000001</v>
      </c>
    </row>
    <row r="12512" spans="4:5" x14ac:dyDescent="0.25">
      <c r="D12512" s="31">
        <v>-769.89400000000001</v>
      </c>
      <c r="E12512" s="28">
        <v>281.80799999999999</v>
      </c>
    </row>
    <row r="12513" spans="4:5" x14ac:dyDescent="0.25">
      <c r="D12513" s="31">
        <v>-769.87800000000004</v>
      </c>
      <c r="E12513" s="28">
        <v>281.69099999999997</v>
      </c>
    </row>
    <row r="12514" spans="4:5" x14ac:dyDescent="0.25">
      <c r="D12514" s="31">
        <v>-769.86199999999997</v>
      </c>
      <c r="E12514" s="28">
        <v>281.57499999999999</v>
      </c>
    </row>
    <row r="12515" spans="4:5" x14ac:dyDescent="0.25">
      <c r="D12515" s="31">
        <v>-769.846</v>
      </c>
      <c r="E12515" s="28">
        <v>281.45800000000003</v>
      </c>
    </row>
    <row r="12516" spans="4:5" x14ac:dyDescent="0.25">
      <c r="D12516" s="31">
        <v>-769.83</v>
      </c>
      <c r="E12516" s="28">
        <v>281.34100000000001</v>
      </c>
    </row>
    <row r="12517" spans="4:5" x14ac:dyDescent="0.25">
      <c r="D12517" s="31">
        <v>-769.81399999999996</v>
      </c>
      <c r="E12517" s="28">
        <v>281.22500000000002</v>
      </c>
    </row>
    <row r="12518" spans="4:5" x14ac:dyDescent="0.25">
      <c r="D12518" s="31">
        <v>-769.798</v>
      </c>
      <c r="E12518" s="28">
        <v>281.108</v>
      </c>
    </row>
    <row r="12519" spans="4:5" x14ac:dyDescent="0.25">
      <c r="D12519" s="31">
        <v>-769.78200000000004</v>
      </c>
      <c r="E12519" s="28">
        <v>280.99099999999999</v>
      </c>
    </row>
    <row r="12520" spans="4:5" x14ac:dyDescent="0.25">
      <c r="D12520" s="31">
        <v>-769.76599999999996</v>
      </c>
      <c r="E12520" s="28">
        <v>280.875</v>
      </c>
    </row>
    <row r="12521" spans="4:5" x14ac:dyDescent="0.25">
      <c r="D12521" s="31">
        <v>-769.75</v>
      </c>
      <c r="E12521" s="28">
        <v>280.75799999999998</v>
      </c>
    </row>
    <row r="12522" spans="4:5" x14ac:dyDescent="0.25">
      <c r="D12522" s="31">
        <v>-769.73400000000004</v>
      </c>
      <c r="E12522" s="28">
        <v>280.64100000000002</v>
      </c>
    </row>
    <row r="12523" spans="4:5" x14ac:dyDescent="0.25">
      <c r="D12523" s="31">
        <v>-769.71799999999996</v>
      </c>
      <c r="E12523" s="28">
        <v>280.524</v>
      </c>
    </row>
    <row r="12524" spans="4:5" x14ac:dyDescent="0.25">
      <c r="D12524" s="31">
        <v>-769.702</v>
      </c>
      <c r="E12524" s="28">
        <v>280.40699999999998</v>
      </c>
    </row>
    <row r="12525" spans="4:5" x14ac:dyDescent="0.25">
      <c r="D12525" s="31">
        <v>-769.68600000000004</v>
      </c>
      <c r="E12525" s="28">
        <v>280.291</v>
      </c>
    </row>
    <row r="12526" spans="4:5" x14ac:dyDescent="0.25">
      <c r="D12526" s="31">
        <v>-769.67</v>
      </c>
      <c r="E12526" s="28">
        <v>280.17399999999998</v>
      </c>
    </row>
    <row r="12527" spans="4:5" x14ac:dyDescent="0.25">
      <c r="D12527" s="31">
        <v>-769.654</v>
      </c>
      <c r="E12527" s="28">
        <v>280.05700000000002</v>
      </c>
    </row>
    <row r="12528" spans="4:5" x14ac:dyDescent="0.25">
      <c r="D12528" s="31">
        <v>-769.63800000000003</v>
      </c>
      <c r="E12528" s="28">
        <v>279.94</v>
      </c>
    </row>
    <row r="12529" spans="4:5" x14ac:dyDescent="0.25">
      <c r="D12529" s="31">
        <v>-769.62199999999996</v>
      </c>
      <c r="E12529" s="28">
        <v>279.82299999999998</v>
      </c>
    </row>
    <row r="12530" spans="4:5" x14ac:dyDescent="0.25">
      <c r="D12530" s="31">
        <v>-769.60599999999999</v>
      </c>
      <c r="E12530" s="28">
        <v>279.70600000000002</v>
      </c>
    </row>
    <row r="12531" spans="4:5" x14ac:dyDescent="0.25">
      <c r="D12531" s="31">
        <v>-769.59</v>
      </c>
      <c r="E12531" s="28">
        <v>279.589</v>
      </c>
    </row>
    <row r="12532" spans="4:5" x14ac:dyDescent="0.25">
      <c r="D12532" s="31">
        <v>-769.57399999999996</v>
      </c>
      <c r="E12532" s="28">
        <v>279.47199999999998</v>
      </c>
    </row>
    <row r="12533" spans="4:5" x14ac:dyDescent="0.25">
      <c r="D12533" s="31">
        <v>-769.55799999999999</v>
      </c>
      <c r="E12533" s="28">
        <v>279.35500000000002</v>
      </c>
    </row>
    <row r="12534" spans="4:5" x14ac:dyDescent="0.25">
      <c r="D12534" s="31">
        <v>-769.54200000000003</v>
      </c>
      <c r="E12534" s="28">
        <v>279.238</v>
      </c>
    </row>
    <row r="12535" spans="4:5" x14ac:dyDescent="0.25">
      <c r="D12535" s="31">
        <v>-769.52599999999995</v>
      </c>
      <c r="E12535" s="28">
        <v>279.12200000000001</v>
      </c>
    </row>
    <row r="12536" spans="4:5" x14ac:dyDescent="0.25">
      <c r="D12536" s="31">
        <v>-769.51</v>
      </c>
      <c r="E12536" s="28">
        <v>279.005</v>
      </c>
    </row>
    <row r="12537" spans="4:5" x14ac:dyDescent="0.25">
      <c r="D12537" s="31">
        <v>-769.49400000000003</v>
      </c>
      <c r="E12537" s="28">
        <v>278.88799999999998</v>
      </c>
    </row>
    <row r="12538" spans="4:5" x14ac:dyDescent="0.25">
      <c r="D12538" s="31">
        <v>-769.47799999999995</v>
      </c>
      <c r="E12538" s="28">
        <v>278.77</v>
      </c>
    </row>
    <row r="12539" spans="4:5" x14ac:dyDescent="0.25">
      <c r="D12539" s="31">
        <v>-769.46199999999999</v>
      </c>
      <c r="E12539" s="28">
        <v>278.65300000000002</v>
      </c>
    </row>
    <row r="12540" spans="4:5" x14ac:dyDescent="0.25">
      <c r="D12540" s="31">
        <v>-769.44600000000003</v>
      </c>
      <c r="E12540" s="28">
        <v>278.536</v>
      </c>
    </row>
    <row r="12541" spans="4:5" x14ac:dyDescent="0.25">
      <c r="D12541" s="31">
        <v>-769.43</v>
      </c>
      <c r="E12541" s="28">
        <v>278.41899999999998</v>
      </c>
    </row>
    <row r="12542" spans="4:5" x14ac:dyDescent="0.25">
      <c r="D12542" s="31">
        <v>-769.41399999999999</v>
      </c>
      <c r="E12542" s="28">
        <v>278.30200000000002</v>
      </c>
    </row>
    <row r="12543" spans="4:5" x14ac:dyDescent="0.25">
      <c r="D12543" s="31">
        <v>-769.39800000000002</v>
      </c>
      <c r="E12543" s="28">
        <v>278.185</v>
      </c>
    </row>
    <row r="12544" spans="4:5" x14ac:dyDescent="0.25">
      <c r="D12544" s="31">
        <v>-769.38199999999995</v>
      </c>
      <c r="E12544" s="28">
        <v>278.06799999999998</v>
      </c>
    </row>
    <row r="12545" spans="4:5" x14ac:dyDescent="0.25">
      <c r="D12545" s="31">
        <v>-769.36599999999999</v>
      </c>
      <c r="E12545" s="28">
        <v>277.95100000000002</v>
      </c>
    </row>
    <row r="12546" spans="4:5" x14ac:dyDescent="0.25">
      <c r="D12546" s="31">
        <v>-769.35</v>
      </c>
      <c r="E12546" s="28">
        <v>277.834</v>
      </c>
    </row>
    <row r="12547" spans="4:5" x14ac:dyDescent="0.25">
      <c r="D12547" s="31">
        <v>-769.33399999999995</v>
      </c>
      <c r="E12547" s="28">
        <v>277.71699999999998</v>
      </c>
    </row>
    <row r="12548" spans="4:5" x14ac:dyDescent="0.25">
      <c r="D12548" s="31">
        <v>-769.31799999999998</v>
      </c>
      <c r="E12548" s="28">
        <v>277.59899999999999</v>
      </c>
    </row>
    <row r="12549" spans="4:5" x14ac:dyDescent="0.25">
      <c r="D12549" s="31">
        <v>-769.30200000000002</v>
      </c>
      <c r="E12549" s="28">
        <v>277.48200000000003</v>
      </c>
    </row>
    <row r="12550" spans="4:5" x14ac:dyDescent="0.25">
      <c r="D12550" s="31">
        <v>-769.28599999999994</v>
      </c>
      <c r="E12550" s="28">
        <v>277.36500000000001</v>
      </c>
    </row>
    <row r="12551" spans="4:5" x14ac:dyDescent="0.25">
      <c r="D12551" s="31">
        <v>-769.27</v>
      </c>
      <c r="E12551" s="28">
        <v>277.24799999999999</v>
      </c>
    </row>
    <row r="12552" spans="4:5" x14ac:dyDescent="0.25">
      <c r="D12552" s="31">
        <v>-769.25400000000002</v>
      </c>
      <c r="E12552" s="28">
        <v>277.13</v>
      </c>
    </row>
    <row r="12553" spans="4:5" x14ac:dyDescent="0.25">
      <c r="D12553" s="31">
        <v>-769.23800000000006</v>
      </c>
      <c r="E12553" s="28">
        <v>277.01299999999998</v>
      </c>
    </row>
    <row r="12554" spans="4:5" x14ac:dyDescent="0.25">
      <c r="D12554" s="31">
        <v>-769.22199999999998</v>
      </c>
      <c r="E12554" s="28">
        <v>276.89600000000002</v>
      </c>
    </row>
    <row r="12555" spans="4:5" x14ac:dyDescent="0.25">
      <c r="D12555" s="31">
        <v>-769.20600000000002</v>
      </c>
      <c r="E12555" s="28">
        <v>276.779</v>
      </c>
    </row>
    <row r="12556" spans="4:5" x14ac:dyDescent="0.25">
      <c r="D12556" s="31">
        <v>-769.19</v>
      </c>
      <c r="E12556" s="28">
        <v>276.661</v>
      </c>
    </row>
    <row r="12557" spans="4:5" x14ac:dyDescent="0.25">
      <c r="D12557" s="31">
        <v>-769.17399999999998</v>
      </c>
      <c r="E12557" s="28">
        <v>276.54399999999998</v>
      </c>
    </row>
    <row r="12558" spans="4:5" x14ac:dyDescent="0.25">
      <c r="D12558" s="31">
        <v>-769.15800000000002</v>
      </c>
      <c r="E12558" s="28">
        <v>276.42700000000002</v>
      </c>
    </row>
    <row r="12559" spans="4:5" x14ac:dyDescent="0.25">
      <c r="D12559" s="31">
        <v>-769.14200000000005</v>
      </c>
      <c r="E12559" s="28">
        <v>276.30900000000003</v>
      </c>
    </row>
    <row r="12560" spans="4:5" x14ac:dyDescent="0.25">
      <c r="D12560" s="31">
        <v>-769.12599999999998</v>
      </c>
      <c r="E12560" s="28">
        <v>276.19200000000001</v>
      </c>
    </row>
    <row r="12561" spans="4:5" x14ac:dyDescent="0.25">
      <c r="D12561" s="31">
        <v>-769.11</v>
      </c>
      <c r="E12561" s="28">
        <v>276.07400000000001</v>
      </c>
    </row>
    <row r="12562" spans="4:5" x14ac:dyDescent="0.25">
      <c r="D12562" s="31">
        <v>-769.09400000000005</v>
      </c>
      <c r="E12562" s="28">
        <v>275.95699999999999</v>
      </c>
    </row>
    <row r="12563" spans="4:5" x14ac:dyDescent="0.25">
      <c r="D12563" s="31">
        <v>-769.07799999999997</v>
      </c>
      <c r="E12563" s="28">
        <v>275.83999999999997</v>
      </c>
    </row>
    <row r="12564" spans="4:5" x14ac:dyDescent="0.25">
      <c r="D12564" s="31">
        <v>-769.06200000000001</v>
      </c>
      <c r="E12564" s="28">
        <v>275.72199999999998</v>
      </c>
    </row>
    <row r="12565" spans="4:5" x14ac:dyDescent="0.25">
      <c r="D12565" s="31">
        <v>-769.04700000000003</v>
      </c>
      <c r="E12565" s="28">
        <v>275.60500000000002</v>
      </c>
    </row>
    <row r="12566" spans="4:5" x14ac:dyDescent="0.25">
      <c r="D12566" s="31">
        <v>-769.03099999999995</v>
      </c>
      <c r="E12566" s="28">
        <v>275.48700000000002</v>
      </c>
    </row>
    <row r="12567" spans="4:5" x14ac:dyDescent="0.25">
      <c r="D12567" s="31">
        <v>-769.01499999999999</v>
      </c>
      <c r="E12567" s="28">
        <v>275.37</v>
      </c>
    </row>
    <row r="12568" spans="4:5" x14ac:dyDescent="0.25">
      <c r="D12568" s="31">
        <v>-768.99900000000002</v>
      </c>
      <c r="E12568" s="28">
        <v>275.25200000000001</v>
      </c>
    </row>
    <row r="12569" spans="4:5" x14ac:dyDescent="0.25">
      <c r="D12569" s="31">
        <v>-768.98299999999995</v>
      </c>
      <c r="E12569" s="28">
        <v>275.13499999999999</v>
      </c>
    </row>
    <row r="12570" spans="4:5" x14ac:dyDescent="0.25">
      <c r="D12570" s="31">
        <v>-768.96699999999998</v>
      </c>
      <c r="E12570" s="28">
        <v>275.017</v>
      </c>
    </row>
    <row r="12571" spans="4:5" x14ac:dyDescent="0.25">
      <c r="D12571" s="31">
        <v>-768.95100000000002</v>
      </c>
      <c r="E12571" s="28">
        <v>274.89999999999998</v>
      </c>
    </row>
    <row r="12572" spans="4:5" x14ac:dyDescent="0.25">
      <c r="D12572" s="31">
        <v>-768.93499999999995</v>
      </c>
      <c r="E12572" s="28">
        <v>274.78199999999998</v>
      </c>
    </row>
    <row r="12573" spans="4:5" x14ac:dyDescent="0.25">
      <c r="D12573" s="31">
        <v>-768.91899999999998</v>
      </c>
      <c r="E12573" s="28">
        <v>274.66500000000002</v>
      </c>
    </row>
    <row r="12574" spans="4:5" x14ac:dyDescent="0.25">
      <c r="D12574" s="31">
        <v>-768.90300000000002</v>
      </c>
      <c r="E12574" s="28">
        <v>274.54700000000003</v>
      </c>
    </row>
    <row r="12575" spans="4:5" x14ac:dyDescent="0.25">
      <c r="D12575" s="31">
        <v>-768.88699999999994</v>
      </c>
      <c r="E12575" s="28">
        <v>274.42899999999997</v>
      </c>
    </row>
    <row r="12576" spans="4:5" x14ac:dyDescent="0.25">
      <c r="D12576" s="31">
        <v>-768.87099999999998</v>
      </c>
      <c r="E12576" s="28">
        <v>274.31200000000001</v>
      </c>
    </row>
    <row r="12577" spans="4:5" x14ac:dyDescent="0.25">
      <c r="D12577" s="31">
        <v>-768.85500000000002</v>
      </c>
      <c r="E12577" s="28">
        <v>274.19400000000002</v>
      </c>
    </row>
    <row r="12578" spans="4:5" x14ac:dyDescent="0.25">
      <c r="D12578" s="31">
        <v>-768.83900000000006</v>
      </c>
      <c r="E12578" s="28">
        <v>274.077</v>
      </c>
    </row>
    <row r="12579" spans="4:5" x14ac:dyDescent="0.25">
      <c r="D12579" s="31">
        <v>-768.82299999999998</v>
      </c>
      <c r="E12579" s="28">
        <v>273.959</v>
      </c>
    </row>
    <row r="12580" spans="4:5" x14ac:dyDescent="0.25">
      <c r="D12580" s="31">
        <v>-768.80700000000002</v>
      </c>
      <c r="E12580" s="28">
        <v>273.84100000000001</v>
      </c>
    </row>
    <row r="12581" spans="4:5" x14ac:dyDescent="0.25">
      <c r="D12581" s="31">
        <v>-768.79100000000005</v>
      </c>
      <c r="E12581" s="28">
        <v>273.72300000000001</v>
      </c>
    </row>
    <row r="12582" spans="4:5" x14ac:dyDescent="0.25">
      <c r="D12582" s="31">
        <v>-768.77499999999998</v>
      </c>
      <c r="E12582" s="28">
        <v>273.60599999999999</v>
      </c>
    </row>
    <row r="12583" spans="4:5" x14ac:dyDescent="0.25">
      <c r="D12583" s="31">
        <v>-768.75900000000001</v>
      </c>
      <c r="E12583" s="28">
        <v>273.488</v>
      </c>
    </row>
    <row r="12584" spans="4:5" x14ac:dyDescent="0.25">
      <c r="D12584" s="31">
        <v>-768.74300000000005</v>
      </c>
      <c r="E12584" s="28">
        <v>273.37</v>
      </c>
    </row>
    <row r="12585" spans="4:5" x14ac:dyDescent="0.25">
      <c r="D12585" s="31">
        <v>-768.72699999999998</v>
      </c>
      <c r="E12585" s="28">
        <v>273.25299999999999</v>
      </c>
    </row>
    <row r="12586" spans="4:5" x14ac:dyDescent="0.25">
      <c r="D12586" s="31">
        <v>-768.71100000000001</v>
      </c>
      <c r="E12586" s="28">
        <v>273.13499999999999</v>
      </c>
    </row>
    <row r="12587" spans="4:5" x14ac:dyDescent="0.25">
      <c r="D12587" s="31">
        <v>-768.69500000000005</v>
      </c>
      <c r="E12587" s="28">
        <v>273.017</v>
      </c>
    </row>
    <row r="12588" spans="4:5" x14ac:dyDescent="0.25">
      <c r="D12588" s="31">
        <v>-768.67899999999997</v>
      </c>
      <c r="E12588" s="28">
        <v>272.899</v>
      </c>
    </row>
    <row r="12589" spans="4:5" x14ac:dyDescent="0.25">
      <c r="D12589" s="31">
        <v>-768.66300000000001</v>
      </c>
      <c r="E12589" s="28">
        <v>272.78100000000001</v>
      </c>
    </row>
    <row r="12590" spans="4:5" x14ac:dyDescent="0.25">
      <c r="D12590" s="31">
        <v>-768.64700000000005</v>
      </c>
      <c r="E12590" s="28">
        <v>272.66399999999999</v>
      </c>
    </row>
    <row r="12591" spans="4:5" x14ac:dyDescent="0.25">
      <c r="D12591" s="31">
        <v>-768.63099999999997</v>
      </c>
      <c r="E12591" s="28">
        <v>272.54599999999999</v>
      </c>
    </row>
    <row r="12592" spans="4:5" x14ac:dyDescent="0.25">
      <c r="D12592" s="31">
        <v>-768.61500000000001</v>
      </c>
      <c r="E12592" s="28">
        <v>272.428</v>
      </c>
    </row>
    <row r="12593" spans="4:5" x14ac:dyDescent="0.25">
      <c r="D12593" s="31">
        <v>-768.59900000000005</v>
      </c>
      <c r="E12593" s="28">
        <v>272.31</v>
      </c>
    </row>
    <row r="12594" spans="4:5" x14ac:dyDescent="0.25">
      <c r="D12594" s="31">
        <v>-768.58299999999997</v>
      </c>
      <c r="E12594" s="28">
        <v>272.19200000000001</v>
      </c>
    </row>
    <row r="12595" spans="4:5" x14ac:dyDescent="0.25">
      <c r="D12595" s="31">
        <v>-768.56700000000001</v>
      </c>
      <c r="E12595" s="28">
        <v>272.07400000000001</v>
      </c>
    </row>
    <row r="12596" spans="4:5" x14ac:dyDescent="0.25">
      <c r="D12596" s="31">
        <v>-768.55100000000004</v>
      </c>
      <c r="E12596" s="28">
        <v>271.95600000000002</v>
      </c>
    </row>
    <row r="12597" spans="4:5" x14ac:dyDescent="0.25">
      <c r="D12597" s="31">
        <v>-768.53499999999997</v>
      </c>
      <c r="E12597" s="28">
        <v>271.83800000000002</v>
      </c>
    </row>
    <row r="12598" spans="4:5" x14ac:dyDescent="0.25">
      <c r="D12598" s="31">
        <v>-768.51900000000001</v>
      </c>
      <c r="E12598" s="28">
        <v>271.72000000000003</v>
      </c>
    </row>
    <row r="12599" spans="4:5" x14ac:dyDescent="0.25">
      <c r="D12599" s="31">
        <v>-768.50300000000004</v>
      </c>
      <c r="E12599" s="28">
        <v>271.60199999999998</v>
      </c>
    </row>
    <row r="12600" spans="4:5" x14ac:dyDescent="0.25">
      <c r="D12600" s="31">
        <v>-768.48699999999997</v>
      </c>
      <c r="E12600" s="28">
        <v>271.48399999999998</v>
      </c>
    </row>
    <row r="12601" spans="4:5" x14ac:dyDescent="0.25">
      <c r="D12601" s="31">
        <v>-768.471</v>
      </c>
      <c r="E12601" s="28">
        <v>271.36599999999999</v>
      </c>
    </row>
    <row r="12602" spans="4:5" x14ac:dyDescent="0.25">
      <c r="D12602" s="31">
        <v>-768.45500000000004</v>
      </c>
      <c r="E12602" s="28">
        <v>271.24799999999999</v>
      </c>
    </row>
    <row r="12603" spans="4:5" x14ac:dyDescent="0.25">
      <c r="D12603" s="31">
        <v>-768.43899999999996</v>
      </c>
      <c r="E12603" s="28">
        <v>271.13</v>
      </c>
    </row>
    <row r="12604" spans="4:5" x14ac:dyDescent="0.25">
      <c r="D12604" s="31">
        <v>-768.423</v>
      </c>
      <c r="E12604" s="28">
        <v>271.012</v>
      </c>
    </row>
    <row r="12605" spans="4:5" x14ac:dyDescent="0.25">
      <c r="D12605" s="31">
        <v>-768.40700000000004</v>
      </c>
      <c r="E12605" s="28">
        <v>270.89400000000001</v>
      </c>
    </row>
    <row r="12606" spans="4:5" x14ac:dyDescent="0.25">
      <c r="D12606" s="31">
        <v>-768.39099999999996</v>
      </c>
      <c r="E12606" s="28">
        <v>270.77600000000001</v>
      </c>
    </row>
    <row r="12607" spans="4:5" x14ac:dyDescent="0.25">
      <c r="D12607" s="31">
        <v>-768.375</v>
      </c>
      <c r="E12607" s="28">
        <v>270.65800000000002</v>
      </c>
    </row>
    <row r="12608" spans="4:5" x14ac:dyDescent="0.25">
      <c r="D12608" s="31">
        <v>-768.35900000000004</v>
      </c>
      <c r="E12608" s="28">
        <v>270.54000000000002</v>
      </c>
    </row>
    <row r="12609" spans="4:5" x14ac:dyDescent="0.25">
      <c r="D12609" s="31">
        <v>-768.34299999999996</v>
      </c>
      <c r="E12609" s="28">
        <v>270.42200000000003</v>
      </c>
    </row>
    <row r="12610" spans="4:5" x14ac:dyDescent="0.25">
      <c r="D12610" s="31">
        <v>-768.327</v>
      </c>
      <c r="E12610" s="28">
        <v>270.30399999999997</v>
      </c>
    </row>
    <row r="12611" spans="4:5" x14ac:dyDescent="0.25">
      <c r="D12611" s="31">
        <v>-768.31100000000004</v>
      </c>
      <c r="E12611" s="28">
        <v>270.185</v>
      </c>
    </row>
    <row r="12612" spans="4:5" x14ac:dyDescent="0.25">
      <c r="D12612" s="31">
        <v>-768.29499999999996</v>
      </c>
      <c r="E12612" s="28">
        <v>270.06700000000001</v>
      </c>
    </row>
    <row r="12613" spans="4:5" x14ac:dyDescent="0.25">
      <c r="D12613" s="31">
        <v>-768.279</v>
      </c>
      <c r="E12613" s="28">
        <v>269.94900000000001</v>
      </c>
    </row>
    <row r="12614" spans="4:5" x14ac:dyDescent="0.25">
      <c r="D12614" s="31">
        <v>-768.26300000000003</v>
      </c>
      <c r="E12614" s="28">
        <v>269.83100000000002</v>
      </c>
    </row>
    <row r="12615" spans="4:5" x14ac:dyDescent="0.25">
      <c r="D12615" s="31">
        <v>-768.24699999999996</v>
      </c>
      <c r="E12615" s="28">
        <v>269.71300000000002</v>
      </c>
    </row>
    <row r="12616" spans="4:5" x14ac:dyDescent="0.25">
      <c r="D12616" s="31">
        <v>-768.23099999999999</v>
      </c>
      <c r="E12616" s="28">
        <v>269.59399999999999</v>
      </c>
    </row>
    <row r="12617" spans="4:5" x14ac:dyDescent="0.25">
      <c r="D12617" s="31">
        <v>-768.21500000000003</v>
      </c>
      <c r="E12617" s="28">
        <v>269.476</v>
      </c>
    </row>
    <row r="12618" spans="4:5" x14ac:dyDescent="0.25">
      <c r="D12618" s="31">
        <v>-768.19899999999996</v>
      </c>
      <c r="E12618" s="28">
        <v>269.358</v>
      </c>
    </row>
    <row r="12619" spans="4:5" x14ac:dyDescent="0.25">
      <c r="D12619" s="31">
        <v>-768.18299999999999</v>
      </c>
      <c r="E12619" s="28">
        <v>269.24</v>
      </c>
    </row>
    <row r="12620" spans="4:5" x14ac:dyDescent="0.25">
      <c r="D12620" s="31">
        <v>-768.16700000000003</v>
      </c>
      <c r="E12620" s="28">
        <v>269.12099999999998</v>
      </c>
    </row>
    <row r="12621" spans="4:5" x14ac:dyDescent="0.25">
      <c r="D12621" s="31">
        <v>-768.15099999999995</v>
      </c>
      <c r="E12621" s="28">
        <v>269.00299999999999</v>
      </c>
    </row>
    <row r="12622" spans="4:5" x14ac:dyDescent="0.25">
      <c r="D12622" s="31">
        <v>-768.13499999999999</v>
      </c>
      <c r="E12622" s="28">
        <v>268.88499999999999</v>
      </c>
    </row>
    <row r="12623" spans="4:5" x14ac:dyDescent="0.25">
      <c r="D12623" s="31">
        <v>-768.11900000000003</v>
      </c>
      <c r="E12623" s="28">
        <v>268.76600000000002</v>
      </c>
    </row>
    <row r="12624" spans="4:5" x14ac:dyDescent="0.25">
      <c r="D12624" s="31">
        <v>-768.10299999999995</v>
      </c>
      <c r="E12624" s="28">
        <v>268.64800000000002</v>
      </c>
    </row>
    <row r="12625" spans="4:5" x14ac:dyDescent="0.25">
      <c r="D12625" s="31">
        <v>-768.08699999999999</v>
      </c>
      <c r="E12625" s="28">
        <v>268.52999999999997</v>
      </c>
    </row>
    <row r="12626" spans="4:5" x14ac:dyDescent="0.25">
      <c r="D12626" s="31">
        <v>-768.07100000000003</v>
      </c>
      <c r="E12626" s="28">
        <v>268.411</v>
      </c>
    </row>
    <row r="12627" spans="4:5" x14ac:dyDescent="0.25">
      <c r="D12627" s="31">
        <v>-768.05499999999995</v>
      </c>
      <c r="E12627" s="28">
        <v>268.29300000000001</v>
      </c>
    </row>
    <row r="12628" spans="4:5" x14ac:dyDescent="0.25">
      <c r="D12628" s="31">
        <v>-768.03899999999999</v>
      </c>
      <c r="E12628" s="28">
        <v>268.17500000000001</v>
      </c>
    </row>
    <row r="12629" spans="4:5" x14ac:dyDescent="0.25">
      <c r="D12629" s="31">
        <v>-768.02300000000002</v>
      </c>
      <c r="E12629" s="28">
        <v>268.05599999999998</v>
      </c>
    </row>
    <row r="12630" spans="4:5" x14ac:dyDescent="0.25">
      <c r="D12630" s="31">
        <v>-768.00699999999995</v>
      </c>
      <c r="E12630" s="28">
        <v>267.93799999999999</v>
      </c>
    </row>
    <row r="12631" spans="4:5" x14ac:dyDescent="0.25">
      <c r="D12631" s="31">
        <v>-767.99099999999999</v>
      </c>
      <c r="E12631" s="28">
        <v>267.81900000000002</v>
      </c>
    </row>
    <row r="12632" spans="4:5" x14ac:dyDescent="0.25">
      <c r="D12632" s="31">
        <v>-767.97500000000002</v>
      </c>
      <c r="E12632" s="28">
        <v>267.70100000000002</v>
      </c>
    </row>
    <row r="12633" spans="4:5" x14ac:dyDescent="0.25">
      <c r="D12633" s="31">
        <v>-767.95899999999995</v>
      </c>
      <c r="E12633" s="28">
        <v>267.58199999999999</v>
      </c>
    </row>
    <row r="12634" spans="4:5" x14ac:dyDescent="0.25">
      <c r="D12634" s="31">
        <v>-767.94299999999998</v>
      </c>
      <c r="E12634" s="28">
        <v>267.464</v>
      </c>
    </row>
    <row r="12635" spans="4:5" x14ac:dyDescent="0.25">
      <c r="D12635" s="31">
        <v>-767.92700000000002</v>
      </c>
      <c r="E12635" s="28">
        <v>267.34500000000003</v>
      </c>
    </row>
    <row r="12636" spans="4:5" x14ac:dyDescent="0.25">
      <c r="D12636" s="31">
        <v>-767.91099999999994</v>
      </c>
      <c r="E12636" s="28">
        <v>267.22699999999998</v>
      </c>
    </row>
    <row r="12637" spans="4:5" x14ac:dyDescent="0.25">
      <c r="D12637" s="31">
        <v>-767.89499999999998</v>
      </c>
      <c r="E12637" s="28">
        <v>267.108</v>
      </c>
    </row>
    <row r="12638" spans="4:5" x14ac:dyDescent="0.25">
      <c r="D12638" s="31">
        <v>-767.87900000000002</v>
      </c>
      <c r="E12638" s="28">
        <v>266.99</v>
      </c>
    </row>
    <row r="12639" spans="4:5" x14ac:dyDescent="0.25">
      <c r="D12639" s="31">
        <v>-767.86300000000006</v>
      </c>
      <c r="E12639" s="28">
        <v>266.87099999999998</v>
      </c>
    </row>
    <row r="12640" spans="4:5" x14ac:dyDescent="0.25">
      <c r="D12640" s="31">
        <v>-767.84699999999998</v>
      </c>
      <c r="E12640" s="28">
        <v>266.75299999999999</v>
      </c>
    </row>
    <row r="12641" spans="4:5" x14ac:dyDescent="0.25">
      <c r="D12641" s="31">
        <v>-767.83100000000002</v>
      </c>
      <c r="E12641" s="28">
        <v>266.63400000000001</v>
      </c>
    </row>
    <row r="12642" spans="4:5" x14ac:dyDescent="0.25">
      <c r="D12642" s="31">
        <v>-767.81500000000005</v>
      </c>
      <c r="E12642" s="28">
        <v>266.51499999999999</v>
      </c>
    </row>
    <row r="12643" spans="4:5" x14ac:dyDescent="0.25">
      <c r="D12643" s="31">
        <v>-767.79899999999998</v>
      </c>
      <c r="E12643" s="28">
        <v>266.39699999999999</v>
      </c>
    </row>
    <row r="12644" spans="4:5" x14ac:dyDescent="0.25">
      <c r="D12644" s="31">
        <v>-767.78300000000002</v>
      </c>
      <c r="E12644" s="28">
        <v>266.27800000000002</v>
      </c>
    </row>
    <row r="12645" spans="4:5" x14ac:dyDescent="0.25">
      <c r="D12645" s="31">
        <v>-767.76700000000005</v>
      </c>
      <c r="E12645" s="28">
        <v>266.15899999999999</v>
      </c>
    </row>
    <row r="12646" spans="4:5" x14ac:dyDescent="0.25">
      <c r="D12646" s="31">
        <v>-767.75099999999998</v>
      </c>
      <c r="E12646" s="28">
        <v>266.041</v>
      </c>
    </row>
    <row r="12647" spans="4:5" x14ac:dyDescent="0.25">
      <c r="D12647" s="31">
        <v>-767.73500000000001</v>
      </c>
      <c r="E12647" s="28">
        <v>265.92200000000003</v>
      </c>
    </row>
    <row r="12648" spans="4:5" x14ac:dyDescent="0.25">
      <c r="D12648" s="31">
        <v>-767.71900000000005</v>
      </c>
      <c r="E12648" s="28">
        <v>265.803</v>
      </c>
    </row>
    <row r="12649" spans="4:5" x14ac:dyDescent="0.25">
      <c r="D12649" s="31">
        <v>-767.70299999999997</v>
      </c>
      <c r="E12649" s="28">
        <v>265.685</v>
      </c>
    </row>
    <row r="12650" spans="4:5" x14ac:dyDescent="0.25">
      <c r="D12650" s="31">
        <v>-767.68700000000001</v>
      </c>
      <c r="E12650" s="28">
        <v>265.56599999999997</v>
      </c>
    </row>
    <row r="12651" spans="4:5" x14ac:dyDescent="0.25">
      <c r="D12651" s="31">
        <v>-767.67100000000005</v>
      </c>
      <c r="E12651" s="28">
        <v>265.447</v>
      </c>
    </row>
    <row r="12652" spans="4:5" x14ac:dyDescent="0.25">
      <c r="D12652" s="31">
        <v>-767.65499999999997</v>
      </c>
      <c r="E12652" s="28">
        <v>265.32799999999997</v>
      </c>
    </row>
    <row r="12653" spans="4:5" x14ac:dyDescent="0.25">
      <c r="D12653" s="31">
        <v>-767.63900000000001</v>
      </c>
      <c r="E12653" s="28">
        <v>265.20999999999998</v>
      </c>
    </row>
    <row r="12654" spans="4:5" x14ac:dyDescent="0.25">
      <c r="D12654" s="31">
        <v>-767.62300000000005</v>
      </c>
      <c r="E12654" s="28">
        <v>265.09100000000001</v>
      </c>
    </row>
    <row r="12655" spans="4:5" x14ac:dyDescent="0.25">
      <c r="D12655" s="31">
        <v>-767.60699999999997</v>
      </c>
      <c r="E12655" s="28">
        <v>264.97199999999998</v>
      </c>
    </row>
    <row r="12656" spans="4:5" x14ac:dyDescent="0.25">
      <c r="D12656" s="31">
        <v>-767.59100000000001</v>
      </c>
      <c r="E12656" s="28">
        <v>264.85300000000001</v>
      </c>
    </row>
    <row r="12657" spans="4:5" x14ac:dyDescent="0.25">
      <c r="D12657" s="31">
        <v>-767.57500000000005</v>
      </c>
      <c r="E12657" s="28">
        <v>264.73399999999998</v>
      </c>
    </row>
    <row r="12658" spans="4:5" x14ac:dyDescent="0.25">
      <c r="D12658" s="31">
        <v>-767.55899999999997</v>
      </c>
      <c r="E12658" s="28">
        <v>264.61500000000001</v>
      </c>
    </row>
    <row r="12659" spans="4:5" x14ac:dyDescent="0.25">
      <c r="D12659" s="31">
        <v>-767.54300000000001</v>
      </c>
      <c r="E12659" s="28">
        <v>264.49700000000001</v>
      </c>
    </row>
    <row r="12660" spans="4:5" x14ac:dyDescent="0.25">
      <c r="D12660" s="31">
        <v>-767.52700000000004</v>
      </c>
      <c r="E12660" s="28">
        <v>264.37799999999999</v>
      </c>
    </row>
    <row r="12661" spans="4:5" x14ac:dyDescent="0.25">
      <c r="D12661" s="31">
        <v>-767.51099999999997</v>
      </c>
      <c r="E12661" s="28">
        <v>264.25900000000001</v>
      </c>
    </row>
    <row r="12662" spans="4:5" x14ac:dyDescent="0.25">
      <c r="D12662" s="31">
        <v>-767.495</v>
      </c>
      <c r="E12662" s="28">
        <v>264.14</v>
      </c>
    </row>
    <row r="12663" spans="4:5" x14ac:dyDescent="0.25">
      <c r="D12663" s="31">
        <v>-767.47900000000004</v>
      </c>
      <c r="E12663" s="28">
        <v>264.02100000000002</v>
      </c>
    </row>
    <row r="12664" spans="4:5" x14ac:dyDescent="0.25">
      <c r="D12664" s="31">
        <v>-767.46299999999997</v>
      </c>
      <c r="E12664" s="28">
        <v>263.90199999999999</v>
      </c>
    </row>
    <row r="12665" spans="4:5" x14ac:dyDescent="0.25">
      <c r="D12665" s="31">
        <v>-767.447</v>
      </c>
      <c r="E12665" s="28">
        <v>263.78300000000002</v>
      </c>
    </row>
    <row r="12666" spans="4:5" x14ac:dyDescent="0.25">
      <c r="D12666" s="31">
        <v>-767.43100000000004</v>
      </c>
      <c r="E12666" s="28">
        <v>263.66399999999999</v>
      </c>
    </row>
    <row r="12667" spans="4:5" x14ac:dyDescent="0.25">
      <c r="D12667" s="31">
        <v>-767.41499999999996</v>
      </c>
      <c r="E12667" s="28">
        <v>263.54500000000002</v>
      </c>
    </row>
    <row r="12668" spans="4:5" x14ac:dyDescent="0.25">
      <c r="D12668" s="31">
        <v>-767.399</v>
      </c>
      <c r="E12668" s="28">
        <v>263.42599999999999</v>
      </c>
    </row>
    <row r="12669" spans="4:5" x14ac:dyDescent="0.25">
      <c r="D12669" s="31">
        <v>-767.38300000000004</v>
      </c>
      <c r="E12669" s="28">
        <v>263.30700000000002</v>
      </c>
    </row>
    <row r="12670" spans="4:5" x14ac:dyDescent="0.25">
      <c r="D12670" s="31">
        <v>-767.36699999999996</v>
      </c>
      <c r="E12670" s="28">
        <v>263.18799999999999</v>
      </c>
    </row>
    <row r="12671" spans="4:5" x14ac:dyDescent="0.25">
      <c r="D12671" s="31">
        <v>-767.351</v>
      </c>
      <c r="E12671" s="28">
        <v>263.06900000000002</v>
      </c>
    </row>
    <row r="12672" spans="4:5" x14ac:dyDescent="0.25">
      <c r="D12672" s="31">
        <v>-767.33500000000004</v>
      </c>
      <c r="E12672" s="28">
        <v>262.95</v>
      </c>
    </row>
    <row r="12673" spans="4:5" x14ac:dyDescent="0.25">
      <c r="D12673" s="31">
        <v>-767.31899999999996</v>
      </c>
      <c r="E12673" s="28">
        <v>262.83100000000002</v>
      </c>
    </row>
    <row r="12674" spans="4:5" x14ac:dyDescent="0.25">
      <c r="D12674" s="31">
        <v>-767.303</v>
      </c>
      <c r="E12674" s="28">
        <v>262.71199999999999</v>
      </c>
    </row>
    <row r="12675" spans="4:5" x14ac:dyDescent="0.25">
      <c r="D12675" s="31">
        <v>-767.28700000000003</v>
      </c>
      <c r="E12675" s="28">
        <v>262.59300000000002</v>
      </c>
    </row>
    <row r="12676" spans="4:5" x14ac:dyDescent="0.25">
      <c r="D12676" s="31">
        <v>-767.27099999999996</v>
      </c>
      <c r="E12676" s="28">
        <v>262.47399999999999</v>
      </c>
    </row>
    <row r="12677" spans="4:5" x14ac:dyDescent="0.25">
      <c r="D12677" s="31">
        <v>-767.255</v>
      </c>
      <c r="E12677" s="28">
        <v>262.35399999999998</v>
      </c>
    </row>
    <row r="12678" spans="4:5" x14ac:dyDescent="0.25">
      <c r="D12678" s="31">
        <v>-767.24</v>
      </c>
      <c r="E12678" s="28">
        <v>262.23500000000001</v>
      </c>
    </row>
    <row r="12679" spans="4:5" x14ac:dyDescent="0.25">
      <c r="D12679" s="31">
        <v>-767.22400000000005</v>
      </c>
      <c r="E12679" s="28">
        <v>262.11599999999999</v>
      </c>
    </row>
    <row r="12680" spans="4:5" x14ac:dyDescent="0.25">
      <c r="D12680" s="31">
        <v>-767.20799999999997</v>
      </c>
      <c r="E12680" s="28">
        <v>261.99700000000001</v>
      </c>
    </row>
    <row r="12681" spans="4:5" x14ac:dyDescent="0.25">
      <c r="D12681" s="31">
        <v>-767.19200000000001</v>
      </c>
      <c r="E12681" s="28">
        <v>261.87799999999999</v>
      </c>
    </row>
    <row r="12682" spans="4:5" x14ac:dyDescent="0.25">
      <c r="D12682" s="31">
        <v>-767.17600000000004</v>
      </c>
      <c r="E12682" s="28">
        <v>261.75900000000001</v>
      </c>
    </row>
    <row r="12683" spans="4:5" x14ac:dyDescent="0.25">
      <c r="D12683" s="31">
        <v>-767.16</v>
      </c>
      <c r="E12683" s="28">
        <v>261.63900000000001</v>
      </c>
    </row>
    <row r="12684" spans="4:5" x14ac:dyDescent="0.25">
      <c r="D12684" s="31">
        <v>-767.14400000000001</v>
      </c>
      <c r="E12684" s="28">
        <v>261.52</v>
      </c>
    </row>
    <row r="12685" spans="4:5" x14ac:dyDescent="0.25">
      <c r="D12685" s="31">
        <v>-767.12800000000004</v>
      </c>
      <c r="E12685" s="28">
        <v>261.40100000000001</v>
      </c>
    </row>
    <row r="12686" spans="4:5" x14ac:dyDescent="0.25">
      <c r="D12686" s="31">
        <v>-767.11199999999997</v>
      </c>
      <c r="E12686" s="28">
        <v>261.28199999999998</v>
      </c>
    </row>
    <row r="12687" spans="4:5" x14ac:dyDescent="0.25">
      <c r="D12687" s="31">
        <v>-767.096</v>
      </c>
      <c r="E12687" s="28">
        <v>261.16199999999998</v>
      </c>
    </row>
    <row r="12688" spans="4:5" x14ac:dyDescent="0.25">
      <c r="D12688" s="31">
        <v>-767.08</v>
      </c>
      <c r="E12688" s="28">
        <v>261.04300000000001</v>
      </c>
    </row>
    <row r="12689" spans="4:5" x14ac:dyDescent="0.25">
      <c r="D12689" s="31">
        <v>-767.06399999999996</v>
      </c>
      <c r="E12689" s="28">
        <v>260.92399999999998</v>
      </c>
    </row>
    <row r="12690" spans="4:5" x14ac:dyDescent="0.25">
      <c r="D12690" s="31">
        <v>-767.048</v>
      </c>
      <c r="E12690" s="28">
        <v>260.80399999999997</v>
      </c>
    </row>
    <row r="12691" spans="4:5" x14ac:dyDescent="0.25">
      <c r="D12691" s="31">
        <v>-767.03200000000004</v>
      </c>
      <c r="E12691" s="28">
        <v>260.685</v>
      </c>
    </row>
    <row r="12692" spans="4:5" x14ac:dyDescent="0.25">
      <c r="D12692" s="31">
        <v>-767.01599999999996</v>
      </c>
      <c r="E12692" s="28">
        <v>260.56599999999997</v>
      </c>
    </row>
    <row r="12693" spans="4:5" x14ac:dyDescent="0.25">
      <c r="D12693" s="31">
        <v>-767</v>
      </c>
      <c r="E12693" s="28">
        <v>260.44600000000003</v>
      </c>
    </row>
    <row r="12694" spans="4:5" x14ac:dyDescent="0.25">
      <c r="D12694" s="31">
        <v>-766.98400000000004</v>
      </c>
      <c r="E12694" s="28">
        <v>260.327</v>
      </c>
    </row>
    <row r="12695" spans="4:5" x14ac:dyDescent="0.25">
      <c r="D12695" s="31">
        <v>-766.96799999999996</v>
      </c>
      <c r="E12695" s="28">
        <v>260.20800000000003</v>
      </c>
    </row>
    <row r="12696" spans="4:5" x14ac:dyDescent="0.25">
      <c r="D12696" s="31">
        <v>-766.952</v>
      </c>
      <c r="E12696" s="28">
        <v>260.08800000000002</v>
      </c>
    </row>
    <row r="12697" spans="4:5" x14ac:dyDescent="0.25">
      <c r="D12697" s="31">
        <v>-766.93600000000004</v>
      </c>
      <c r="E12697" s="28">
        <v>259.96899999999999</v>
      </c>
    </row>
    <row r="12698" spans="4:5" x14ac:dyDescent="0.25">
      <c r="D12698" s="31">
        <v>-766.92</v>
      </c>
      <c r="E12698" s="28">
        <v>259.84899999999999</v>
      </c>
    </row>
    <row r="12699" spans="4:5" x14ac:dyDescent="0.25">
      <c r="D12699" s="31">
        <v>-766.904</v>
      </c>
      <c r="E12699" s="28">
        <v>259.73</v>
      </c>
    </row>
    <row r="12700" spans="4:5" x14ac:dyDescent="0.25">
      <c r="D12700" s="31">
        <v>-766.88800000000003</v>
      </c>
      <c r="E12700" s="28">
        <v>259.61</v>
      </c>
    </row>
    <row r="12701" spans="4:5" x14ac:dyDescent="0.25">
      <c r="D12701" s="31">
        <v>-766.87199999999996</v>
      </c>
      <c r="E12701" s="28">
        <v>259.49099999999999</v>
      </c>
    </row>
    <row r="12702" spans="4:5" x14ac:dyDescent="0.25">
      <c r="D12702" s="31">
        <v>-766.85599999999999</v>
      </c>
      <c r="E12702" s="28">
        <v>259.37099999999998</v>
      </c>
    </row>
    <row r="12703" spans="4:5" x14ac:dyDescent="0.25">
      <c r="D12703" s="31">
        <v>-766.84</v>
      </c>
      <c r="E12703" s="28">
        <v>259.25200000000001</v>
      </c>
    </row>
    <row r="12704" spans="4:5" x14ac:dyDescent="0.25">
      <c r="D12704" s="31">
        <v>-766.82399999999996</v>
      </c>
      <c r="E12704" s="28">
        <v>259.13200000000001</v>
      </c>
    </row>
    <row r="12705" spans="4:5" x14ac:dyDescent="0.25">
      <c r="D12705" s="31">
        <v>-766.80799999999999</v>
      </c>
      <c r="E12705" s="28">
        <v>259.01299999999998</v>
      </c>
    </row>
    <row r="12706" spans="4:5" x14ac:dyDescent="0.25">
      <c r="D12706" s="31">
        <v>-766.79200000000003</v>
      </c>
      <c r="E12706" s="28">
        <v>258.89299999999997</v>
      </c>
    </row>
    <row r="12707" spans="4:5" x14ac:dyDescent="0.25">
      <c r="D12707" s="31">
        <v>-766.77599999999995</v>
      </c>
      <c r="E12707" s="28">
        <v>258.774</v>
      </c>
    </row>
    <row r="12708" spans="4:5" x14ac:dyDescent="0.25">
      <c r="D12708" s="31">
        <v>-766.76</v>
      </c>
      <c r="E12708" s="28">
        <v>258.654</v>
      </c>
    </row>
    <row r="12709" spans="4:5" x14ac:dyDescent="0.25">
      <c r="D12709" s="31">
        <v>-766.74400000000003</v>
      </c>
      <c r="E12709" s="28">
        <v>258.53500000000003</v>
      </c>
    </row>
    <row r="12710" spans="4:5" x14ac:dyDescent="0.25">
      <c r="D12710" s="31">
        <v>-766.72799999999995</v>
      </c>
      <c r="E12710" s="28">
        <v>258.41500000000002</v>
      </c>
    </row>
    <row r="12711" spans="4:5" x14ac:dyDescent="0.25">
      <c r="D12711" s="31">
        <v>-766.71199999999999</v>
      </c>
      <c r="E12711" s="28">
        <v>258.29500000000002</v>
      </c>
    </row>
    <row r="12712" spans="4:5" x14ac:dyDescent="0.25">
      <c r="D12712" s="31">
        <v>-766.69600000000003</v>
      </c>
      <c r="E12712" s="28">
        <v>258.17599999999999</v>
      </c>
    </row>
    <row r="12713" spans="4:5" x14ac:dyDescent="0.25">
      <c r="D12713" s="31">
        <v>-766.68</v>
      </c>
      <c r="E12713" s="28">
        <v>258.05599999999998</v>
      </c>
    </row>
    <row r="12714" spans="4:5" x14ac:dyDescent="0.25">
      <c r="D12714" s="31">
        <v>-766.66399999999999</v>
      </c>
      <c r="E12714" s="28">
        <v>257.93700000000001</v>
      </c>
    </row>
    <row r="12715" spans="4:5" x14ac:dyDescent="0.25">
      <c r="D12715" s="31">
        <v>-766.64800000000002</v>
      </c>
      <c r="E12715" s="28">
        <v>257.81700000000001</v>
      </c>
    </row>
    <row r="12716" spans="4:5" x14ac:dyDescent="0.25">
      <c r="D12716" s="31">
        <v>-766.63199999999995</v>
      </c>
      <c r="E12716" s="28">
        <v>257.697</v>
      </c>
    </row>
    <row r="12717" spans="4:5" x14ac:dyDescent="0.25">
      <c r="D12717" s="31">
        <v>-766.61599999999999</v>
      </c>
      <c r="E12717" s="28">
        <v>257.577</v>
      </c>
    </row>
    <row r="12718" spans="4:5" x14ac:dyDescent="0.25">
      <c r="D12718" s="31">
        <v>-766.6</v>
      </c>
      <c r="E12718" s="28">
        <v>257.45800000000003</v>
      </c>
    </row>
    <row r="12719" spans="4:5" x14ac:dyDescent="0.25">
      <c r="D12719" s="31">
        <v>-766.58399999999995</v>
      </c>
      <c r="E12719" s="28">
        <v>257.33800000000002</v>
      </c>
    </row>
    <row r="12720" spans="4:5" x14ac:dyDescent="0.25">
      <c r="D12720" s="31">
        <v>-766.56799999999998</v>
      </c>
      <c r="E12720" s="28">
        <v>257.21800000000002</v>
      </c>
    </row>
    <row r="12721" spans="4:5" x14ac:dyDescent="0.25">
      <c r="D12721" s="31">
        <v>-766.55200000000002</v>
      </c>
      <c r="E12721" s="28">
        <v>257.09899999999999</v>
      </c>
    </row>
    <row r="12722" spans="4:5" x14ac:dyDescent="0.25">
      <c r="D12722" s="31">
        <v>-766.53599999999994</v>
      </c>
      <c r="E12722" s="28">
        <v>256.97899999999998</v>
      </c>
    </row>
    <row r="12723" spans="4:5" x14ac:dyDescent="0.25">
      <c r="D12723" s="31">
        <v>-766.52</v>
      </c>
      <c r="E12723" s="28">
        <v>256.85899999999998</v>
      </c>
    </row>
    <row r="12724" spans="4:5" x14ac:dyDescent="0.25">
      <c r="D12724" s="31">
        <v>-766.50400000000002</v>
      </c>
      <c r="E12724" s="28">
        <v>256.73899999999998</v>
      </c>
    </row>
    <row r="12725" spans="4:5" x14ac:dyDescent="0.25">
      <c r="D12725" s="31">
        <v>-766.48800000000006</v>
      </c>
      <c r="E12725" s="28">
        <v>256.61900000000003</v>
      </c>
    </row>
    <row r="12726" spans="4:5" x14ac:dyDescent="0.25">
      <c r="D12726" s="31">
        <v>-766.47199999999998</v>
      </c>
      <c r="E12726" s="28">
        <v>256.5</v>
      </c>
    </row>
    <row r="12727" spans="4:5" x14ac:dyDescent="0.25">
      <c r="D12727" s="31">
        <v>-766.45600000000002</v>
      </c>
      <c r="E12727" s="28">
        <v>256.38</v>
      </c>
    </row>
    <row r="12728" spans="4:5" x14ac:dyDescent="0.25">
      <c r="D12728" s="31">
        <v>-766.44</v>
      </c>
      <c r="E12728" s="28">
        <v>256.26</v>
      </c>
    </row>
    <row r="12729" spans="4:5" x14ac:dyDescent="0.25">
      <c r="D12729" s="31">
        <v>-766.42399999999998</v>
      </c>
      <c r="E12729" s="28">
        <v>256.14</v>
      </c>
    </row>
    <row r="12730" spans="4:5" x14ac:dyDescent="0.25">
      <c r="D12730" s="31">
        <v>-766.40800000000002</v>
      </c>
      <c r="E12730" s="28">
        <v>256.02</v>
      </c>
    </row>
    <row r="12731" spans="4:5" x14ac:dyDescent="0.25">
      <c r="D12731" s="31">
        <v>-766.39200000000005</v>
      </c>
      <c r="E12731" s="28">
        <v>255.9</v>
      </c>
    </row>
    <row r="12732" spans="4:5" x14ac:dyDescent="0.25">
      <c r="D12732" s="31">
        <v>-766.37599999999998</v>
      </c>
      <c r="E12732" s="28">
        <v>255.78</v>
      </c>
    </row>
    <row r="12733" spans="4:5" x14ac:dyDescent="0.25">
      <c r="D12733" s="31">
        <v>-766.36</v>
      </c>
      <c r="E12733" s="28">
        <v>255.66</v>
      </c>
    </row>
    <row r="12734" spans="4:5" x14ac:dyDescent="0.25">
      <c r="D12734" s="31">
        <v>-766.34400000000005</v>
      </c>
      <c r="E12734" s="28">
        <v>255.54</v>
      </c>
    </row>
    <row r="12735" spans="4:5" x14ac:dyDescent="0.25">
      <c r="D12735" s="31">
        <v>-766.32799999999997</v>
      </c>
      <c r="E12735" s="28">
        <v>255.42</v>
      </c>
    </row>
    <row r="12736" spans="4:5" x14ac:dyDescent="0.25">
      <c r="D12736" s="31">
        <v>-766.31200000000001</v>
      </c>
      <c r="E12736" s="28">
        <v>255.3</v>
      </c>
    </row>
    <row r="12737" spans="4:5" x14ac:dyDescent="0.25">
      <c r="D12737" s="31">
        <v>-766.29600000000005</v>
      </c>
      <c r="E12737" s="28">
        <v>255.18</v>
      </c>
    </row>
    <row r="12738" spans="4:5" x14ac:dyDescent="0.25">
      <c r="D12738" s="31">
        <v>-766.28</v>
      </c>
      <c r="E12738" s="28">
        <v>255.06</v>
      </c>
    </row>
    <row r="12739" spans="4:5" x14ac:dyDescent="0.25">
      <c r="D12739" s="31">
        <v>-766.26400000000001</v>
      </c>
      <c r="E12739" s="28">
        <v>254.94</v>
      </c>
    </row>
    <row r="12740" spans="4:5" x14ac:dyDescent="0.25">
      <c r="D12740" s="31">
        <v>-766.24800000000005</v>
      </c>
      <c r="E12740" s="28">
        <v>254.82</v>
      </c>
    </row>
    <row r="12741" spans="4:5" x14ac:dyDescent="0.25">
      <c r="D12741" s="31">
        <v>-766.23199999999997</v>
      </c>
      <c r="E12741" s="28">
        <v>254.7</v>
      </c>
    </row>
    <row r="12742" spans="4:5" x14ac:dyDescent="0.25">
      <c r="D12742" s="31">
        <v>-766.21600000000001</v>
      </c>
      <c r="E12742" s="28">
        <v>254.58</v>
      </c>
    </row>
    <row r="12743" spans="4:5" x14ac:dyDescent="0.25">
      <c r="D12743" s="31">
        <v>-766.2</v>
      </c>
      <c r="E12743" s="28">
        <v>254.46</v>
      </c>
    </row>
    <row r="12744" spans="4:5" x14ac:dyDescent="0.25">
      <c r="D12744" s="31">
        <v>-766.18399999999997</v>
      </c>
      <c r="E12744" s="28">
        <v>254.34</v>
      </c>
    </row>
    <row r="12745" spans="4:5" x14ac:dyDescent="0.25">
      <c r="D12745" s="31">
        <v>-766.16800000000001</v>
      </c>
      <c r="E12745" s="28">
        <v>254.22</v>
      </c>
    </row>
    <row r="12746" spans="4:5" x14ac:dyDescent="0.25">
      <c r="D12746" s="31">
        <v>-766.15200000000004</v>
      </c>
      <c r="E12746" s="28">
        <v>254.1</v>
      </c>
    </row>
    <row r="12747" spans="4:5" x14ac:dyDescent="0.25">
      <c r="D12747" s="31">
        <v>-766.13599999999997</v>
      </c>
      <c r="E12747" s="28">
        <v>253.98</v>
      </c>
    </row>
    <row r="12748" spans="4:5" x14ac:dyDescent="0.25">
      <c r="D12748" s="31">
        <v>-766.12</v>
      </c>
      <c r="E12748" s="28">
        <v>253.86</v>
      </c>
    </row>
    <row r="12749" spans="4:5" x14ac:dyDescent="0.25">
      <c r="D12749" s="31">
        <v>-766.10400000000004</v>
      </c>
      <c r="E12749" s="28">
        <v>253.74</v>
      </c>
    </row>
    <row r="12750" spans="4:5" x14ac:dyDescent="0.25">
      <c r="D12750" s="31">
        <v>-766.08799999999997</v>
      </c>
      <c r="E12750" s="28">
        <v>253.619</v>
      </c>
    </row>
    <row r="12751" spans="4:5" x14ac:dyDescent="0.25">
      <c r="D12751" s="31">
        <v>-766.072</v>
      </c>
      <c r="E12751" s="28">
        <v>253.499</v>
      </c>
    </row>
    <row r="12752" spans="4:5" x14ac:dyDescent="0.25">
      <c r="D12752" s="31">
        <v>-766.05600000000004</v>
      </c>
      <c r="E12752" s="28">
        <v>253.37899999999999</v>
      </c>
    </row>
    <row r="12753" spans="4:5" x14ac:dyDescent="0.25">
      <c r="D12753" s="31">
        <v>-766.04</v>
      </c>
      <c r="E12753" s="28">
        <v>253.25899999999999</v>
      </c>
    </row>
    <row r="12754" spans="4:5" x14ac:dyDescent="0.25">
      <c r="D12754" s="31">
        <v>-766.024</v>
      </c>
      <c r="E12754" s="28">
        <v>253.13900000000001</v>
      </c>
    </row>
    <row r="12755" spans="4:5" x14ac:dyDescent="0.25">
      <c r="D12755" s="31">
        <v>-766.00800000000004</v>
      </c>
      <c r="E12755" s="28">
        <v>253.018</v>
      </c>
    </row>
    <row r="12756" spans="4:5" x14ac:dyDescent="0.25">
      <c r="D12756" s="31">
        <v>-765.99199999999996</v>
      </c>
      <c r="E12756" s="28">
        <v>252.898</v>
      </c>
    </row>
    <row r="12757" spans="4:5" x14ac:dyDescent="0.25">
      <c r="D12757" s="31">
        <v>-765.976</v>
      </c>
      <c r="E12757" s="28">
        <v>252.77799999999999</v>
      </c>
    </row>
    <row r="12758" spans="4:5" x14ac:dyDescent="0.25">
      <c r="D12758" s="31">
        <v>-765.96</v>
      </c>
      <c r="E12758" s="28">
        <v>252.65799999999999</v>
      </c>
    </row>
    <row r="12759" spans="4:5" x14ac:dyDescent="0.25">
      <c r="D12759" s="31">
        <v>-765.94399999999996</v>
      </c>
      <c r="E12759" s="28">
        <v>252.53700000000001</v>
      </c>
    </row>
    <row r="12760" spans="4:5" x14ac:dyDescent="0.25">
      <c r="D12760" s="31">
        <v>-765.928</v>
      </c>
      <c r="E12760" s="28">
        <v>252.417</v>
      </c>
    </row>
    <row r="12761" spans="4:5" x14ac:dyDescent="0.25">
      <c r="D12761" s="31">
        <v>-765.91200000000003</v>
      </c>
      <c r="E12761" s="28">
        <v>252.297</v>
      </c>
    </row>
    <row r="12762" spans="4:5" x14ac:dyDescent="0.25">
      <c r="D12762" s="31">
        <v>-765.89599999999996</v>
      </c>
      <c r="E12762" s="28">
        <v>252.17599999999999</v>
      </c>
    </row>
    <row r="12763" spans="4:5" x14ac:dyDescent="0.25">
      <c r="D12763" s="31">
        <v>-765.88</v>
      </c>
      <c r="E12763" s="28">
        <v>252.05600000000001</v>
      </c>
    </row>
    <row r="12764" spans="4:5" x14ac:dyDescent="0.25">
      <c r="D12764" s="31">
        <v>-765.86400000000003</v>
      </c>
      <c r="E12764" s="28">
        <v>251.93600000000001</v>
      </c>
    </row>
    <row r="12765" spans="4:5" x14ac:dyDescent="0.25">
      <c r="D12765" s="31">
        <v>-765.84799999999996</v>
      </c>
      <c r="E12765" s="28">
        <v>251.815</v>
      </c>
    </row>
    <row r="12766" spans="4:5" x14ac:dyDescent="0.25">
      <c r="D12766" s="31">
        <v>-765.83199999999999</v>
      </c>
      <c r="E12766" s="28">
        <v>251.69499999999999</v>
      </c>
    </row>
    <row r="12767" spans="4:5" x14ac:dyDescent="0.25">
      <c r="D12767" s="31">
        <v>-765.81600000000003</v>
      </c>
      <c r="E12767" s="28">
        <v>251.57499999999999</v>
      </c>
    </row>
    <row r="12768" spans="4:5" x14ac:dyDescent="0.25">
      <c r="D12768" s="31">
        <v>-765.8</v>
      </c>
      <c r="E12768" s="28">
        <v>251.45400000000001</v>
      </c>
    </row>
    <row r="12769" spans="4:5" x14ac:dyDescent="0.25">
      <c r="D12769" s="31">
        <v>-765.78399999999999</v>
      </c>
      <c r="E12769" s="28">
        <v>251.334</v>
      </c>
    </row>
    <row r="12770" spans="4:5" x14ac:dyDescent="0.25">
      <c r="D12770" s="31">
        <v>-765.76800000000003</v>
      </c>
      <c r="E12770" s="28">
        <v>251.21299999999999</v>
      </c>
    </row>
    <row r="12771" spans="4:5" x14ac:dyDescent="0.25">
      <c r="D12771" s="31">
        <v>-765.75199999999995</v>
      </c>
      <c r="E12771" s="28">
        <v>251.09299999999999</v>
      </c>
    </row>
    <row r="12772" spans="4:5" x14ac:dyDescent="0.25">
      <c r="D12772" s="31">
        <v>-765.73599999999999</v>
      </c>
      <c r="E12772" s="28">
        <v>250.97200000000001</v>
      </c>
    </row>
    <row r="12773" spans="4:5" x14ac:dyDescent="0.25">
      <c r="D12773" s="31">
        <v>-765.72</v>
      </c>
      <c r="E12773" s="28">
        <v>250.852</v>
      </c>
    </row>
    <row r="12774" spans="4:5" x14ac:dyDescent="0.25">
      <c r="D12774" s="31">
        <v>-765.70399999999995</v>
      </c>
      <c r="E12774" s="28">
        <v>250.73099999999999</v>
      </c>
    </row>
    <row r="12775" spans="4:5" x14ac:dyDescent="0.25">
      <c r="D12775" s="31">
        <v>-765.68799999999999</v>
      </c>
      <c r="E12775" s="28">
        <v>250.61099999999999</v>
      </c>
    </row>
    <row r="12776" spans="4:5" x14ac:dyDescent="0.25">
      <c r="D12776" s="31">
        <v>-765.67200000000003</v>
      </c>
      <c r="E12776" s="28">
        <v>250.49</v>
      </c>
    </row>
    <row r="12777" spans="4:5" x14ac:dyDescent="0.25">
      <c r="D12777" s="31">
        <v>-765.65599999999995</v>
      </c>
      <c r="E12777" s="28">
        <v>250.37</v>
      </c>
    </row>
    <row r="12778" spans="4:5" x14ac:dyDescent="0.25">
      <c r="D12778" s="31">
        <v>-765.64</v>
      </c>
      <c r="E12778" s="28">
        <v>250.249</v>
      </c>
    </row>
    <row r="12779" spans="4:5" x14ac:dyDescent="0.25">
      <c r="D12779" s="31">
        <v>-765.62400000000002</v>
      </c>
      <c r="E12779" s="28">
        <v>250.12899999999999</v>
      </c>
    </row>
    <row r="12780" spans="4:5" x14ac:dyDescent="0.25">
      <c r="D12780" s="31">
        <v>-765.60799999999995</v>
      </c>
      <c r="E12780" s="28">
        <v>250.00800000000001</v>
      </c>
    </row>
    <row r="12781" spans="4:5" x14ac:dyDescent="0.25">
      <c r="D12781" s="31">
        <v>-765.59199999999998</v>
      </c>
      <c r="E12781" s="28">
        <v>249.88800000000001</v>
      </c>
    </row>
    <row r="12782" spans="4:5" x14ac:dyDescent="0.25">
      <c r="D12782" s="31">
        <v>-765.57600000000002</v>
      </c>
      <c r="E12782" s="28">
        <v>249.767</v>
      </c>
    </row>
    <row r="12783" spans="4:5" x14ac:dyDescent="0.25">
      <c r="D12783" s="31">
        <v>-765.56</v>
      </c>
      <c r="E12783" s="28">
        <v>249.64599999999999</v>
      </c>
    </row>
    <row r="12784" spans="4:5" x14ac:dyDescent="0.25">
      <c r="D12784" s="31">
        <v>-765.54399999999998</v>
      </c>
      <c r="E12784" s="28">
        <v>249.52600000000001</v>
      </c>
    </row>
    <row r="12785" spans="4:5" x14ac:dyDescent="0.25">
      <c r="D12785" s="31">
        <v>-765.52800000000002</v>
      </c>
      <c r="E12785" s="28">
        <v>249.405</v>
      </c>
    </row>
    <row r="12786" spans="4:5" x14ac:dyDescent="0.25">
      <c r="D12786" s="31">
        <v>-765.51199999999994</v>
      </c>
      <c r="E12786" s="28">
        <v>249.28399999999999</v>
      </c>
    </row>
    <row r="12787" spans="4:5" x14ac:dyDescent="0.25">
      <c r="D12787" s="31">
        <v>-765.49599999999998</v>
      </c>
      <c r="E12787" s="28">
        <v>249.16399999999999</v>
      </c>
    </row>
    <row r="12788" spans="4:5" x14ac:dyDescent="0.25">
      <c r="D12788" s="31">
        <v>-765.48</v>
      </c>
      <c r="E12788" s="28">
        <v>249.04300000000001</v>
      </c>
    </row>
    <row r="12789" spans="4:5" x14ac:dyDescent="0.25">
      <c r="D12789" s="31">
        <v>-765.46400000000006</v>
      </c>
      <c r="E12789" s="28">
        <v>248.922</v>
      </c>
    </row>
    <row r="12790" spans="4:5" x14ac:dyDescent="0.25">
      <c r="D12790" s="31">
        <v>-765.44799999999998</v>
      </c>
      <c r="E12790" s="28">
        <v>248.80199999999999</v>
      </c>
    </row>
    <row r="12791" spans="4:5" x14ac:dyDescent="0.25">
      <c r="D12791" s="31">
        <v>-765.43200000000002</v>
      </c>
      <c r="E12791" s="28">
        <v>248.68100000000001</v>
      </c>
    </row>
    <row r="12792" spans="4:5" x14ac:dyDescent="0.25">
      <c r="D12792" s="31">
        <v>-765.41700000000003</v>
      </c>
      <c r="E12792" s="28">
        <v>248.56</v>
      </c>
    </row>
    <row r="12793" spans="4:5" x14ac:dyDescent="0.25">
      <c r="D12793" s="31">
        <v>-765.40099999999995</v>
      </c>
      <c r="E12793" s="28">
        <v>248.44</v>
      </c>
    </row>
    <row r="12794" spans="4:5" x14ac:dyDescent="0.25">
      <c r="D12794" s="31">
        <v>-765.38499999999999</v>
      </c>
      <c r="E12794" s="28">
        <v>248.31899999999999</v>
      </c>
    </row>
    <row r="12795" spans="4:5" x14ac:dyDescent="0.25">
      <c r="D12795" s="31">
        <v>-765.36900000000003</v>
      </c>
      <c r="E12795" s="28">
        <v>248.19800000000001</v>
      </c>
    </row>
    <row r="12796" spans="4:5" x14ac:dyDescent="0.25">
      <c r="D12796" s="31">
        <v>-765.35299999999995</v>
      </c>
      <c r="E12796" s="28">
        <v>248.077</v>
      </c>
    </row>
    <row r="12797" spans="4:5" x14ac:dyDescent="0.25">
      <c r="D12797" s="31">
        <v>-765.33699999999999</v>
      </c>
      <c r="E12797" s="28">
        <v>247.95599999999999</v>
      </c>
    </row>
    <row r="12798" spans="4:5" x14ac:dyDescent="0.25">
      <c r="D12798" s="31">
        <v>-765.32100000000003</v>
      </c>
      <c r="E12798" s="28">
        <v>247.83600000000001</v>
      </c>
    </row>
    <row r="12799" spans="4:5" x14ac:dyDescent="0.25">
      <c r="D12799" s="31">
        <v>-765.30499999999995</v>
      </c>
      <c r="E12799" s="28">
        <v>247.715</v>
      </c>
    </row>
    <row r="12800" spans="4:5" x14ac:dyDescent="0.25">
      <c r="D12800" s="31">
        <v>-765.28899999999999</v>
      </c>
      <c r="E12800" s="28">
        <v>247.59399999999999</v>
      </c>
    </row>
    <row r="12801" spans="4:5" x14ac:dyDescent="0.25">
      <c r="D12801" s="31">
        <v>-765.27300000000002</v>
      </c>
      <c r="E12801" s="28">
        <v>247.47300000000001</v>
      </c>
    </row>
    <row r="12802" spans="4:5" x14ac:dyDescent="0.25">
      <c r="D12802" s="31">
        <v>-765.25699999999995</v>
      </c>
      <c r="E12802" s="28">
        <v>247.352</v>
      </c>
    </row>
    <row r="12803" spans="4:5" x14ac:dyDescent="0.25">
      <c r="D12803" s="31">
        <v>-765.24099999999999</v>
      </c>
      <c r="E12803" s="28">
        <v>247.23099999999999</v>
      </c>
    </row>
    <row r="12804" spans="4:5" x14ac:dyDescent="0.25">
      <c r="D12804" s="31">
        <v>-765.22500000000002</v>
      </c>
      <c r="E12804" s="28">
        <v>247.11</v>
      </c>
    </row>
    <row r="12805" spans="4:5" x14ac:dyDescent="0.25">
      <c r="D12805" s="31">
        <v>-765.20899999999995</v>
      </c>
      <c r="E12805" s="28">
        <v>246.99</v>
      </c>
    </row>
    <row r="12806" spans="4:5" x14ac:dyDescent="0.25">
      <c r="D12806" s="31">
        <v>-765.19299999999998</v>
      </c>
      <c r="E12806" s="28">
        <v>246.869</v>
      </c>
    </row>
    <row r="12807" spans="4:5" x14ac:dyDescent="0.25">
      <c r="D12807" s="31">
        <v>-765.17700000000002</v>
      </c>
      <c r="E12807" s="28">
        <v>246.74799999999999</v>
      </c>
    </row>
    <row r="12808" spans="4:5" x14ac:dyDescent="0.25">
      <c r="D12808" s="31">
        <v>-765.16099999999994</v>
      </c>
      <c r="E12808" s="28">
        <v>246.62700000000001</v>
      </c>
    </row>
    <row r="12809" spans="4:5" x14ac:dyDescent="0.25">
      <c r="D12809" s="31">
        <v>-765.14499999999998</v>
      </c>
      <c r="E12809" s="28">
        <v>246.506</v>
      </c>
    </row>
    <row r="12810" spans="4:5" x14ac:dyDescent="0.25">
      <c r="D12810" s="31">
        <v>-765.12900000000002</v>
      </c>
      <c r="E12810" s="28">
        <v>246.38499999999999</v>
      </c>
    </row>
    <row r="12811" spans="4:5" x14ac:dyDescent="0.25">
      <c r="D12811" s="31">
        <v>-765.11300000000006</v>
      </c>
      <c r="E12811" s="28">
        <v>246.26400000000001</v>
      </c>
    </row>
    <row r="12812" spans="4:5" x14ac:dyDescent="0.25">
      <c r="D12812" s="31">
        <v>-765.09699999999998</v>
      </c>
      <c r="E12812" s="28">
        <v>246.143</v>
      </c>
    </row>
    <row r="12813" spans="4:5" x14ac:dyDescent="0.25">
      <c r="D12813" s="31">
        <v>-765.08100000000002</v>
      </c>
      <c r="E12813" s="28">
        <v>246.02199999999999</v>
      </c>
    </row>
    <row r="12814" spans="4:5" x14ac:dyDescent="0.25">
      <c r="D12814" s="31">
        <v>-765.06500000000005</v>
      </c>
      <c r="E12814" s="28">
        <v>245.90100000000001</v>
      </c>
    </row>
    <row r="12815" spans="4:5" x14ac:dyDescent="0.25">
      <c r="D12815" s="31">
        <v>-765.04899999999998</v>
      </c>
      <c r="E12815" s="28">
        <v>245.78</v>
      </c>
    </row>
    <row r="12816" spans="4:5" x14ac:dyDescent="0.25">
      <c r="D12816" s="31">
        <v>-765.03300000000002</v>
      </c>
      <c r="E12816" s="28">
        <v>245.65899999999999</v>
      </c>
    </row>
    <row r="12817" spans="4:5" x14ac:dyDescent="0.25">
      <c r="D12817" s="31">
        <v>-765.01700000000005</v>
      </c>
      <c r="E12817" s="28">
        <v>245.53800000000001</v>
      </c>
    </row>
    <row r="12818" spans="4:5" x14ac:dyDescent="0.25">
      <c r="D12818" s="31">
        <v>-765.00099999999998</v>
      </c>
      <c r="E12818" s="28">
        <v>245.416</v>
      </c>
    </row>
    <row r="12819" spans="4:5" x14ac:dyDescent="0.25">
      <c r="D12819" s="31">
        <v>-764.98500000000001</v>
      </c>
      <c r="E12819" s="28">
        <v>245.29499999999999</v>
      </c>
    </row>
    <row r="12820" spans="4:5" x14ac:dyDescent="0.25">
      <c r="D12820" s="31">
        <v>-764.96900000000005</v>
      </c>
      <c r="E12820" s="28">
        <v>245.17400000000001</v>
      </c>
    </row>
    <row r="12821" spans="4:5" x14ac:dyDescent="0.25">
      <c r="D12821" s="31">
        <v>-764.95299999999997</v>
      </c>
      <c r="E12821" s="28">
        <v>245.053</v>
      </c>
    </row>
    <row r="12822" spans="4:5" x14ac:dyDescent="0.25">
      <c r="D12822" s="31">
        <v>-764.93700000000001</v>
      </c>
      <c r="E12822" s="28">
        <v>244.93199999999999</v>
      </c>
    </row>
    <row r="12823" spans="4:5" x14ac:dyDescent="0.25">
      <c r="D12823" s="31">
        <v>-764.92100000000005</v>
      </c>
      <c r="E12823" s="28">
        <v>244.81100000000001</v>
      </c>
    </row>
    <row r="12824" spans="4:5" x14ac:dyDescent="0.25">
      <c r="D12824" s="31">
        <v>-764.90499999999997</v>
      </c>
      <c r="E12824" s="28">
        <v>244.69</v>
      </c>
    </row>
    <row r="12825" spans="4:5" x14ac:dyDescent="0.25">
      <c r="D12825" s="31">
        <v>-764.88900000000001</v>
      </c>
      <c r="E12825" s="28">
        <v>244.56899999999999</v>
      </c>
    </row>
    <row r="12826" spans="4:5" x14ac:dyDescent="0.25">
      <c r="D12826" s="31">
        <v>-764.87300000000005</v>
      </c>
      <c r="E12826" s="28">
        <v>244.447</v>
      </c>
    </row>
    <row r="12827" spans="4:5" x14ac:dyDescent="0.25">
      <c r="D12827" s="31">
        <v>-764.85699999999997</v>
      </c>
      <c r="E12827" s="28">
        <v>244.32599999999999</v>
      </c>
    </row>
    <row r="12828" spans="4:5" x14ac:dyDescent="0.25">
      <c r="D12828" s="31">
        <v>-764.84100000000001</v>
      </c>
      <c r="E12828" s="28">
        <v>244.20500000000001</v>
      </c>
    </row>
    <row r="12829" spans="4:5" x14ac:dyDescent="0.25">
      <c r="D12829" s="31">
        <v>-764.82500000000005</v>
      </c>
      <c r="E12829" s="28">
        <v>244.084</v>
      </c>
    </row>
    <row r="12830" spans="4:5" x14ac:dyDescent="0.25">
      <c r="D12830" s="31">
        <v>-764.80899999999997</v>
      </c>
      <c r="E12830" s="28">
        <v>243.96199999999999</v>
      </c>
    </row>
    <row r="12831" spans="4:5" x14ac:dyDescent="0.25">
      <c r="D12831" s="31">
        <v>-764.79300000000001</v>
      </c>
      <c r="E12831" s="28">
        <v>243.84100000000001</v>
      </c>
    </row>
    <row r="12832" spans="4:5" x14ac:dyDescent="0.25">
      <c r="D12832" s="31">
        <v>-764.77700000000004</v>
      </c>
      <c r="E12832" s="28">
        <v>243.72</v>
      </c>
    </row>
    <row r="12833" spans="4:5" x14ac:dyDescent="0.25">
      <c r="D12833" s="31">
        <v>-764.76099999999997</v>
      </c>
      <c r="E12833" s="28">
        <v>243.59899999999999</v>
      </c>
    </row>
    <row r="12834" spans="4:5" x14ac:dyDescent="0.25">
      <c r="D12834" s="31">
        <v>-764.745</v>
      </c>
      <c r="E12834" s="28">
        <v>243.477</v>
      </c>
    </row>
    <row r="12835" spans="4:5" x14ac:dyDescent="0.25">
      <c r="D12835" s="31">
        <v>-764.72900000000004</v>
      </c>
      <c r="E12835" s="28">
        <v>243.35599999999999</v>
      </c>
    </row>
    <row r="12836" spans="4:5" x14ac:dyDescent="0.25">
      <c r="D12836" s="31">
        <v>-764.71299999999997</v>
      </c>
      <c r="E12836" s="28">
        <v>243.23500000000001</v>
      </c>
    </row>
    <row r="12837" spans="4:5" x14ac:dyDescent="0.25">
      <c r="D12837" s="31">
        <v>-764.697</v>
      </c>
      <c r="E12837" s="28">
        <v>243.113</v>
      </c>
    </row>
    <row r="12838" spans="4:5" x14ac:dyDescent="0.25">
      <c r="D12838" s="31">
        <v>-764.68100000000004</v>
      </c>
      <c r="E12838" s="28">
        <v>242.99199999999999</v>
      </c>
    </row>
    <row r="12839" spans="4:5" x14ac:dyDescent="0.25">
      <c r="D12839" s="31">
        <v>-764.66499999999996</v>
      </c>
      <c r="E12839" s="28">
        <v>242.87100000000001</v>
      </c>
    </row>
    <row r="12840" spans="4:5" x14ac:dyDescent="0.25">
      <c r="D12840" s="31">
        <v>-764.649</v>
      </c>
      <c r="E12840" s="28">
        <v>242.749</v>
      </c>
    </row>
    <row r="12841" spans="4:5" x14ac:dyDescent="0.25">
      <c r="D12841" s="31">
        <v>-764.63300000000004</v>
      </c>
      <c r="E12841" s="28">
        <v>242.62799999999999</v>
      </c>
    </row>
    <row r="12842" spans="4:5" x14ac:dyDescent="0.25">
      <c r="D12842" s="31">
        <v>-764.61699999999996</v>
      </c>
      <c r="E12842" s="28">
        <v>242.50700000000001</v>
      </c>
    </row>
    <row r="12843" spans="4:5" x14ac:dyDescent="0.25">
      <c r="D12843" s="31">
        <v>-764.601</v>
      </c>
      <c r="E12843" s="28">
        <v>242.38499999999999</v>
      </c>
    </row>
    <row r="12844" spans="4:5" x14ac:dyDescent="0.25">
      <c r="D12844" s="31">
        <v>-764.58500000000004</v>
      </c>
      <c r="E12844" s="28">
        <v>242.26400000000001</v>
      </c>
    </row>
    <row r="12845" spans="4:5" x14ac:dyDescent="0.25">
      <c r="D12845" s="31">
        <v>-764.56899999999996</v>
      </c>
      <c r="E12845" s="28">
        <v>242.142</v>
      </c>
    </row>
    <row r="12846" spans="4:5" x14ac:dyDescent="0.25">
      <c r="D12846" s="31">
        <v>-764.553</v>
      </c>
      <c r="E12846" s="28">
        <v>242.02099999999999</v>
      </c>
    </row>
    <row r="12847" spans="4:5" x14ac:dyDescent="0.25">
      <c r="D12847" s="31">
        <v>-764.53700000000003</v>
      </c>
      <c r="E12847" s="28">
        <v>241.899</v>
      </c>
    </row>
    <row r="12848" spans="4:5" x14ac:dyDescent="0.25">
      <c r="D12848" s="31">
        <v>-764.52099999999996</v>
      </c>
      <c r="E12848" s="28">
        <v>241.77799999999999</v>
      </c>
    </row>
    <row r="12849" spans="4:5" x14ac:dyDescent="0.25">
      <c r="D12849" s="31">
        <v>-764.505</v>
      </c>
      <c r="E12849" s="28">
        <v>241.65600000000001</v>
      </c>
    </row>
    <row r="12850" spans="4:5" x14ac:dyDescent="0.25">
      <c r="D12850" s="31">
        <v>-764.48900000000003</v>
      </c>
      <c r="E12850" s="28">
        <v>241.535</v>
      </c>
    </row>
    <row r="12851" spans="4:5" x14ac:dyDescent="0.25">
      <c r="D12851" s="31">
        <v>-764.47299999999996</v>
      </c>
      <c r="E12851" s="28">
        <v>241.41300000000001</v>
      </c>
    </row>
    <row r="12852" spans="4:5" x14ac:dyDescent="0.25">
      <c r="D12852" s="31">
        <v>-764.45699999999999</v>
      </c>
      <c r="E12852" s="28">
        <v>241.292</v>
      </c>
    </row>
    <row r="12853" spans="4:5" x14ac:dyDescent="0.25">
      <c r="D12853" s="31">
        <v>-764.44100000000003</v>
      </c>
      <c r="E12853" s="28">
        <v>241.17</v>
      </c>
    </row>
    <row r="12854" spans="4:5" x14ac:dyDescent="0.25">
      <c r="D12854" s="31">
        <v>-764.42499999999995</v>
      </c>
      <c r="E12854" s="28">
        <v>241.04900000000001</v>
      </c>
    </row>
    <row r="12855" spans="4:5" x14ac:dyDescent="0.25">
      <c r="D12855" s="31">
        <v>-764.40899999999999</v>
      </c>
      <c r="E12855" s="28">
        <v>240.92699999999999</v>
      </c>
    </row>
    <row r="12856" spans="4:5" x14ac:dyDescent="0.25">
      <c r="D12856" s="31">
        <v>-764.39300000000003</v>
      </c>
      <c r="E12856" s="28">
        <v>240.80600000000001</v>
      </c>
    </row>
    <row r="12857" spans="4:5" x14ac:dyDescent="0.25">
      <c r="D12857" s="31">
        <v>-764.37699999999995</v>
      </c>
      <c r="E12857" s="28">
        <v>240.684</v>
      </c>
    </row>
    <row r="12858" spans="4:5" x14ac:dyDescent="0.25">
      <c r="D12858" s="31">
        <v>-764.36099999999999</v>
      </c>
      <c r="E12858" s="28">
        <v>240.56299999999999</v>
      </c>
    </row>
    <row r="12859" spans="4:5" x14ac:dyDescent="0.25">
      <c r="D12859" s="31">
        <v>-764.34500000000003</v>
      </c>
      <c r="E12859" s="28">
        <v>240.441</v>
      </c>
    </row>
    <row r="12860" spans="4:5" x14ac:dyDescent="0.25">
      <c r="D12860" s="31">
        <v>-764.32899999999995</v>
      </c>
      <c r="E12860" s="28">
        <v>240.31899999999999</v>
      </c>
    </row>
    <row r="12861" spans="4:5" x14ac:dyDescent="0.25">
      <c r="D12861" s="31">
        <v>-764.31299999999999</v>
      </c>
      <c r="E12861" s="28">
        <v>240.19800000000001</v>
      </c>
    </row>
    <row r="12862" spans="4:5" x14ac:dyDescent="0.25">
      <c r="D12862" s="31">
        <v>-764.29700000000003</v>
      </c>
      <c r="E12862" s="28">
        <v>240.07599999999999</v>
      </c>
    </row>
    <row r="12863" spans="4:5" x14ac:dyDescent="0.25">
      <c r="D12863" s="31">
        <v>-764.28099999999995</v>
      </c>
      <c r="E12863" s="28">
        <v>239.95400000000001</v>
      </c>
    </row>
    <row r="12864" spans="4:5" x14ac:dyDescent="0.25">
      <c r="D12864" s="31">
        <v>-764.26499999999999</v>
      </c>
      <c r="E12864" s="28">
        <v>239.833</v>
      </c>
    </row>
    <row r="12865" spans="4:5" x14ac:dyDescent="0.25">
      <c r="D12865" s="31">
        <v>-764.24900000000002</v>
      </c>
      <c r="E12865" s="28">
        <v>239.71100000000001</v>
      </c>
    </row>
    <row r="12866" spans="4:5" x14ac:dyDescent="0.25">
      <c r="D12866" s="31">
        <v>-764.23299999999995</v>
      </c>
      <c r="E12866" s="28">
        <v>239.589</v>
      </c>
    </row>
    <row r="12867" spans="4:5" x14ac:dyDescent="0.25">
      <c r="D12867" s="31">
        <v>-764.21699999999998</v>
      </c>
      <c r="E12867" s="28">
        <v>239.46799999999999</v>
      </c>
    </row>
    <row r="12868" spans="4:5" x14ac:dyDescent="0.25">
      <c r="D12868" s="31">
        <v>-764.20100000000002</v>
      </c>
      <c r="E12868" s="28">
        <v>239.346</v>
      </c>
    </row>
    <row r="12869" spans="4:5" x14ac:dyDescent="0.25">
      <c r="D12869" s="31">
        <v>-764.18499999999995</v>
      </c>
      <c r="E12869" s="28">
        <v>239.22399999999999</v>
      </c>
    </row>
    <row r="12870" spans="4:5" x14ac:dyDescent="0.25">
      <c r="D12870" s="31">
        <v>-764.16899999999998</v>
      </c>
      <c r="E12870" s="28">
        <v>239.102</v>
      </c>
    </row>
    <row r="12871" spans="4:5" x14ac:dyDescent="0.25">
      <c r="D12871" s="31">
        <v>-764.15300000000002</v>
      </c>
      <c r="E12871" s="28">
        <v>238.98099999999999</v>
      </c>
    </row>
    <row r="12872" spans="4:5" x14ac:dyDescent="0.25">
      <c r="D12872" s="31">
        <v>-764.13699999999994</v>
      </c>
      <c r="E12872" s="28">
        <v>238.85900000000001</v>
      </c>
    </row>
    <row r="12873" spans="4:5" x14ac:dyDescent="0.25">
      <c r="D12873" s="31">
        <v>-764.12099999999998</v>
      </c>
      <c r="E12873" s="28">
        <v>238.73699999999999</v>
      </c>
    </row>
    <row r="12874" spans="4:5" x14ac:dyDescent="0.25">
      <c r="D12874" s="31">
        <v>-764.10500000000002</v>
      </c>
      <c r="E12874" s="28">
        <v>238.61500000000001</v>
      </c>
    </row>
    <row r="12875" spans="4:5" x14ac:dyDescent="0.25">
      <c r="D12875" s="31">
        <v>-764.08900000000006</v>
      </c>
      <c r="E12875" s="28">
        <v>238.49299999999999</v>
      </c>
    </row>
    <row r="12876" spans="4:5" x14ac:dyDescent="0.25">
      <c r="D12876" s="31">
        <v>-764.07299999999998</v>
      </c>
      <c r="E12876" s="28">
        <v>238.37200000000001</v>
      </c>
    </row>
    <row r="12877" spans="4:5" x14ac:dyDescent="0.25">
      <c r="D12877" s="31">
        <v>-764.05700000000002</v>
      </c>
      <c r="E12877" s="28">
        <v>238.25</v>
      </c>
    </row>
    <row r="12878" spans="4:5" x14ac:dyDescent="0.25">
      <c r="D12878" s="31">
        <v>-764.04100000000005</v>
      </c>
      <c r="E12878" s="28">
        <v>238.12799999999999</v>
      </c>
    </row>
    <row r="12879" spans="4:5" x14ac:dyDescent="0.25">
      <c r="D12879" s="31">
        <v>-764.02499999999998</v>
      </c>
      <c r="E12879" s="28">
        <v>238.006</v>
      </c>
    </row>
    <row r="12880" spans="4:5" x14ac:dyDescent="0.25">
      <c r="D12880" s="31">
        <v>-764.00900000000001</v>
      </c>
      <c r="E12880" s="28">
        <v>237.88399999999999</v>
      </c>
    </row>
    <row r="12881" spans="4:5" x14ac:dyDescent="0.25">
      <c r="D12881" s="31">
        <v>-763.99300000000005</v>
      </c>
      <c r="E12881" s="28">
        <v>237.762</v>
      </c>
    </row>
    <row r="12882" spans="4:5" x14ac:dyDescent="0.25">
      <c r="D12882" s="31">
        <v>-763.97699999999998</v>
      </c>
      <c r="E12882" s="28">
        <v>237.64</v>
      </c>
    </row>
    <row r="12883" spans="4:5" x14ac:dyDescent="0.25">
      <c r="D12883" s="31">
        <v>-763.96100000000001</v>
      </c>
      <c r="E12883" s="28">
        <v>237.518</v>
      </c>
    </row>
    <row r="12884" spans="4:5" x14ac:dyDescent="0.25">
      <c r="D12884" s="31">
        <v>-763.94500000000005</v>
      </c>
      <c r="E12884" s="28">
        <v>237.39599999999999</v>
      </c>
    </row>
    <row r="12885" spans="4:5" x14ac:dyDescent="0.25">
      <c r="D12885" s="31">
        <v>-763.92899999999997</v>
      </c>
      <c r="E12885" s="28">
        <v>237.274</v>
      </c>
    </row>
    <row r="12886" spans="4:5" x14ac:dyDescent="0.25">
      <c r="D12886" s="31">
        <v>-763.91300000000001</v>
      </c>
      <c r="E12886" s="28">
        <v>237.15299999999999</v>
      </c>
    </row>
    <row r="12887" spans="4:5" x14ac:dyDescent="0.25">
      <c r="D12887" s="31">
        <v>-763.89700000000005</v>
      </c>
      <c r="E12887" s="28">
        <v>237.03100000000001</v>
      </c>
    </row>
    <row r="12888" spans="4:5" x14ac:dyDescent="0.25">
      <c r="D12888" s="31">
        <v>-763.88099999999997</v>
      </c>
      <c r="E12888" s="28">
        <v>236.90899999999999</v>
      </c>
    </row>
    <row r="12889" spans="4:5" x14ac:dyDescent="0.25">
      <c r="D12889" s="31">
        <v>-763.86500000000001</v>
      </c>
      <c r="E12889" s="28">
        <v>236.78700000000001</v>
      </c>
    </row>
    <row r="12890" spans="4:5" x14ac:dyDescent="0.25">
      <c r="D12890" s="31">
        <v>-763.84900000000005</v>
      </c>
      <c r="E12890" s="28">
        <v>236.66499999999999</v>
      </c>
    </row>
    <row r="12891" spans="4:5" x14ac:dyDescent="0.25">
      <c r="D12891" s="31">
        <v>-763.83299999999997</v>
      </c>
      <c r="E12891" s="28">
        <v>236.54300000000001</v>
      </c>
    </row>
    <row r="12892" spans="4:5" x14ac:dyDescent="0.25">
      <c r="D12892" s="31">
        <v>-763.81700000000001</v>
      </c>
      <c r="E12892" s="28">
        <v>236.42099999999999</v>
      </c>
    </row>
    <row r="12893" spans="4:5" x14ac:dyDescent="0.25">
      <c r="D12893" s="31">
        <v>-763.80100000000004</v>
      </c>
      <c r="E12893" s="28">
        <v>236.298</v>
      </c>
    </row>
    <row r="12894" spans="4:5" x14ac:dyDescent="0.25">
      <c r="D12894" s="31">
        <v>-763.78499999999997</v>
      </c>
      <c r="E12894" s="28">
        <v>236.17599999999999</v>
      </c>
    </row>
    <row r="12895" spans="4:5" x14ac:dyDescent="0.25">
      <c r="D12895" s="31">
        <v>-763.76900000000001</v>
      </c>
      <c r="E12895" s="28">
        <v>236.054</v>
      </c>
    </row>
    <row r="12896" spans="4:5" x14ac:dyDescent="0.25">
      <c r="D12896" s="31">
        <v>-763.75300000000004</v>
      </c>
      <c r="E12896" s="28">
        <v>235.93199999999999</v>
      </c>
    </row>
    <row r="12897" spans="4:5" x14ac:dyDescent="0.25">
      <c r="D12897" s="31">
        <v>-763.73699999999997</v>
      </c>
      <c r="E12897" s="28">
        <v>235.81</v>
      </c>
    </row>
    <row r="12898" spans="4:5" x14ac:dyDescent="0.25">
      <c r="D12898" s="31">
        <v>-763.721</v>
      </c>
      <c r="E12898" s="28">
        <v>235.68799999999999</v>
      </c>
    </row>
    <row r="12899" spans="4:5" x14ac:dyDescent="0.25">
      <c r="D12899" s="31">
        <v>-763.70500000000004</v>
      </c>
      <c r="E12899" s="28">
        <v>235.566</v>
      </c>
    </row>
    <row r="12900" spans="4:5" x14ac:dyDescent="0.25">
      <c r="D12900" s="31">
        <v>-763.68899999999996</v>
      </c>
      <c r="E12900" s="28">
        <v>235.44399999999999</v>
      </c>
    </row>
    <row r="12901" spans="4:5" x14ac:dyDescent="0.25">
      <c r="D12901" s="31">
        <v>-763.673</v>
      </c>
      <c r="E12901" s="28">
        <v>235.322</v>
      </c>
    </row>
    <row r="12902" spans="4:5" x14ac:dyDescent="0.25">
      <c r="D12902" s="31">
        <v>-763.65700000000004</v>
      </c>
      <c r="E12902" s="28">
        <v>235.2</v>
      </c>
    </row>
    <row r="12903" spans="4:5" x14ac:dyDescent="0.25">
      <c r="D12903" s="31">
        <v>-763.64099999999996</v>
      </c>
      <c r="E12903" s="28">
        <v>235.077</v>
      </c>
    </row>
    <row r="12904" spans="4:5" x14ac:dyDescent="0.25">
      <c r="D12904" s="31">
        <v>-763.625</v>
      </c>
      <c r="E12904" s="28">
        <v>234.95500000000001</v>
      </c>
    </row>
    <row r="12905" spans="4:5" x14ac:dyDescent="0.25">
      <c r="D12905" s="31">
        <v>-763.60900000000004</v>
      </c>
      <c r="E12905" s="28">
        <v>234.833</v>
      </c>
    </row>
    <row r="12906" spans="4:5" x14ac:dyDescent="0.25">
      <c r="D12906" s="31">
        <v>-763.59400000000005</v>
      </c>
      <c r="E12906" s="28">
        <v>234.71100000000001</v>
      </c>
    </row>
    <row r="12907" spans="4:5" x14ac:dyDescent="0.25">
      <c r="D12907" s="31">
        <v>-763.57799999999997</v>
      </c>
      <c r="E12907" s="28">
        <v>234.589</v>
      </c>
    </row>
    <row r="12908" spans="4:5" x14ac:dyDescent="0.25">
      <c r="D12908" s="31">
        <v>-763.56200000000001</v>
      </c>
      <c r="E12908" s="28">
        <v>234.46600000000001</v>
      </c>
    </row>
    <row r="12909" spans="4:5" x14ac:dyDescent="0.25">
      <c r="D12909" s="31">
        <v>-763.54600000000005</v>
      </c>
      <c r="E12909" s="28">
        <v>234.34399999999999</v>
      </c>
    </row>
    <row r="12910" spans="4:5" x14ac:dyDescent="0.25">
      <c r="D12910" s="31">
        <v>-763.53</v>
      </c>
      <c r="E12910" s="28">
        <v>234.22200000000001</v>
      </c>
    </row>
    <row r="12911" spans="4:5" x14ac:dyDescent="0.25">
      <c r="D12911" s="31">
        <v>-763.51400000000001</v>
      </c>
      <c r="E12911" s="28">
        <v>234.1</v>
      </c>
    </row>
    <row r="12912" spans="4:5" x14ac:dyDescent="0.25">
      <c r="D12912" s="31">
        <v>-763.49800000000005</v>
      </c>
      <c r="E12912" s="28">
        <v>233.977</v>
      </c>
    </row>
    <row r="12913" spans="4:5" x14ac:dyDescent="0.25">
      <c r="D12913" s="31">
        <v>-763.48199999999997</v>
      </c>
      <c r="E12913" s="28">
        <v>233.85499999999999</v>
      </c>
    </row>
    <row r="12914" spans="4:5" x14ac:dyDescent="0.25">
      <c r="D12914" s="31">
        <v>-763.46600000000001</v>
      </c>
      <c r="E12914" s="28">
        <v>233.733</v>
      </c>
    </row>
    <row r="12915" spans="4:5" x14ac:dyDescent="0.25">
      <c r="D12915" s="31">
        <v>-763.45</v>
      </c>
      <c r="E12915" s="28">
        <v>233.61</v>
      </c>
    </row>
    <row r="12916" spans="4:5" x14ac:dyDescent="0.25">
      <c r="D12916" s="31">
        <v>-763.43399999999997</v>
      </c>
      <c r="E12916" s="28">
        <v>233.488</v>
      </c>
    </row>
    <row r="12917" spans="4:5" x14ac:dyDescent="0.25">
      <c r="D12917" s="31">
        <v>-763.41800000000001</v>
      </c>
      <c r="E12917" s="28">
        <v>233.36600000000001</v>
      </c>
    </row>
    <row r="12918" spans="4:5" x14ac:dyDescent="0.25">
      <c r="D12918" s="31">
        <v>-763.40200000000004</v>
      </c>
      <c r="E12918" s="28">
        <v>233.24299999999999</v>
      </c>
    </row>
    <row r="12919" spans="4:5" x14ac:dyDescent="0.25">
      <c r="D12919" s="31">
        <v>-763.38599999999997</v>
      </c>
      <c r="E12919" s="28">
        <v>233.12100000000001</v>
      </c>
    </row>
    <row r="12920" spans="4:5" x14ac:dyDescent="0.25">
      <c r="D12920" s="31">
        <v>-763.37</v>
      </c>
      <c r="E12920" s="28">
        <v>232.999</v>
      </c>
    </row>
    <row r="12921" spans="4:5" x14ac:dyDescent="0.25">
      <c r="D12921" s="31">
        <v>-763.35400000000004</v>
      </c>
      <c r="E12921" s="28">
        <v>232.876</v>
      </c>
    </row>
    <row r="12922" spans="4:5" x14ac:dyDescent="0.25">
      <c r="D12922" s="31">
        <v>-763.33799999999997</v>
      </c>
      <c r="E12922" s="28">
        <v>232.75399999999999</v>
      </c>
    </row>
    <row r="12923" spans="4:5" x14ac:dyDescent="0.25">
      <c r="D12923" s="31">
        <v>-763.322</v>
      </c>
      <c r="E12923" s="28">
        <v>232.631</v>
      </c>
    </row>
    <row r="12924" spans="4:5" x14ac:dyDescent="0.25">
      <c r="D12924" s="31">
        <v>-763.30600000000004</v>
      </c>
      <c r="E12924" s="28">
        <v>232.50899999999999</v>
      </c>
    </row>
    <row r="12925" spans="4:5" x14ac:dyDescent="0.25">
      <c r="D12925" s="31">
        <v>-763.29</v>
      </c>
      <c r="E12925" s="28">
        <v>232.386</v>
      </c>
    </row>
    <row r="12926" spans="4:5" x14ac:dyDescent="0.25">
      <c r="D12926" s="31">
        <v>-763.274</v>
      </c>
      <c r="E12926" s="28">
        <v>232.26400000000001</v>
      </c>
    </row>
    <row r="12927" spans="4:5" x14ac:dyDescent="0.25">
      <c r="D12927" s="31">
        <v>-763.25800000000004</v>
      </c>
      <c r="E12927" s="28">
        <v>232.142</v>
      </c>
    </row>
    <row r="12928" spans="4:5" x14ac:dyDescent="0.25">
      <c r="D12928" s="31">
        <v>-763.24199999999996</v>
      </c>
      <c r="E12928" s="28">
        <v>232.01900000000001</v>
      </c>
    </row>
    <row r="12929" spans="4:5" x14ac:dyDescent="0.25">
      <c r="D12929" s="31">
        <v>-763.226</v>
      </c>
      <c r="E12929" s="28">
        <v>231.89699999999999</v>
      </c>
    </row>
    <row r="12930" spans="4:5" x14ac:dyDescent="0.25">
      <c r="D12930" s="31">
        <v>-763.21</v>
      </c>
      <c r="E12930" s="28">
        <v>231.774</v>
      </c>
    </row>
    <row r="12931" spans="4:5" x14ac:dyDescent="0.25">
      <c r="D12931" s="31">
        <v>-763.19399999999996</v>
      </c>
      <c r="E12931" s="28">
        <v>231.65199999999999</v>
      </c>
    </row>
    <row r="12932" spans="4:5" x14ac:dyDescent="0.25">
      <c r="D12932" s="31">
        <v>-763.178</v>
      </c>
      <c r="E12932" s="28">
        <v>231.529</v>
      </c>
    </row>
    <row r="12933" spans="4:5" x14ac:dyDescent="0.25">
      <c r="D12933" s="31">
        <v>-763.16200000000003</v>
      </c>
      <c r="E12933" s="28">
        <v>231.40700000000001</v>
      </c>
    </row>
    <row r="12934" spans="4:5" x14ac:dyDescent="0.25">
      <c r="D12934" s="31">
        <v>-763.14599999999996</v>
      </c>
      <c r="E12934" s="28">
        <v>231.28399999999999</v>
      </c>
    </row>
    <row r="12935" spans="4:5" x14ac:dyDescent="0.25">
      <c r="D12935" s="31">
        <v>-763.13</v>
      </c>
      <c r="E12935" s="28">
        <v>231.161</v>
      </c>
    </row>
    <row r="12936" spans="4:5" x14ac:dyDescent="0.25">
      <c r="D12936" s="31">
        <v>-763.11400000000003</v>
      </c>
      <c r="E12936" s="28">
        <v>231.03899999999999</v>
      </c>
    </row>
    <row r="12937" spans="4:5" x14ac:dyDescent="0.25">
      <c r="D12937" s="31">
        <v>-763.09799999999996</v>
      </c>
      <c r="E12937" s="28">
        <v>230.916</v>
      </c>
    </row>
    <row r="12938" spans="4:5" x14ac:dyDescent="0.25">
      <c r="D12938" s="31">
        <v>-763.08199999999999</v>
      </c>
      <c r="E12938" s="28">
        <v>230.79400000000001</v>
      </c>
    </row>
    <row r="12939" spans="4:5" x14ac:dyDescent="0.25">
      <c r="D12939" s="31">
        <v>-763.06600000000003</v>
      </c>
      <c r="E12939" s="28">
        <v>230.67099999999999</v>
      </c>
    </row>
    <row r="12940" spans="4:5" x14ac:dyDescent="0.25">
      <c r="D12940" s="31">
        <v>-763.05</v>
      </c>
      <c r="E12940" s="28">
        <v>230.548</v>
      </c>
    </row>
    <row r="12941" spans="4:5" x14ac:dyDescent="0.25">
      <c r="D12941" s="31">
        <v>-763.03399999999999</v>
      </c>
      <c r="E12941" s="28">
        <v>230.42599999999999</v>
      </c>
    </row>
    <row r="12942" spans="4:5" x14ac:dyDescent="0.25">
      <c r="D12942" s="31">
        <v>-763.01800000000003</v>
      </c>
      <c r="E12942" s="28">
        <v>230.303</v>
      </c>
    </row>
    <row r="12943" spans="4:5" x14ac:dyDescent="0.25">
      <c r="D12943" s="31">
        <v>-763.00199999999995</v>
      </c>
      <c r="E12943" s="28">
        <v>230.18</v>
      </c>
    </row>
    <row r="12944" spans="4:5" x14ac:dyDescent="0.25">
      <c r="D12944" s="31">
        <v>-762.98599999999999</v>
      </c>
      <c r="E12944" s="28">
        <v>230.05799999999999</v>
      </c>
    </row>
    <row r="12945" spans="4:5" x14ac:dyDescent="0.25">
      <c r="D12945" s="31">
        <v>-762.97</v>
      </c>
      <c r="E12945" s="28">
        <v>229.935</v>
      </c>
    </row>
    <row r="12946" spans="4:5" x14ac:dyDescent="0.25">
      <c r="D12946" s="31">
        <v>-762.95399999999995</v>
      </c>
      <c r="E12946" s="28">
        <v>229.81200000000001</v>
      </c>
    </row>
    <row r="12947" spans="4:5" x14ac:dyDescent="0.25">
      <c r="D12947" s="31">
        <v>-762.93799999999999</v>
      </c>
      <c r="E12947" s="28">
        <v>229.69</v>
      </c>
    </row>
    <row r="12948" spans="4:5" x14ac:dyDescent="0.25">
      <c r="D12948" s="31">
        <v>-762.92200000000003</v>
      </c>
      <c r="E12948" s="28">
        <v>229.56700000000001</v>
      </c>
    </row>
    <row r="12949" spans="4:5" x14ac:dyDescent="0.25">
      <c r="D12949" s="31">
        <v>-762.90599999999995</v>
      </c>
      <c r="E12949" s="28">
        <v>229.44399999999999</v>
      </c>
    </row>
    <row r="12950" spans="4:5" x14ac:dyDescent="0.25">
      <c r="D12950" s="31">
        <v>-762.89</v>
      </c>
      <c r="E12950" s="28">
        <v>229.322</v>
      </c>
    </row>
    <row r="12951" spans="4:5" x14ac:dyDescent="0.25">
      <c r="D12951" s="31">
        <v>-762.87400000000002</v>
      </c>
      <c r="E12951" s="28">
        <v>229.19900000000001</v>
      </c>
    </row>
    <row r="12952" spans="4:5" x14ac:dyDescent="0.25">
      <c r="D12952" s="31">
        <v>-762.85799999999995</v>
      </c>
      <c r="E12952" s="28">
        <v>229.07599999999999</v>
      </c>
    </row>
    <row r="12953" spans="4:5" x14ac:dyDescent="0.25">
      <c r="D12953" s="31">
        <v>-762.84199999999998</v>
      </c>
      <c r="E12953" s="28">
        <v>228.953</v>
      </c>
    </row>
    <row r="12954" spans="4:5" x14ac:dyDescent="0.25">
      <c r="D12954" s="31">
        <v>-762.82600000000002</v>
      </c>
      <c r="E12954" s="28">
        <v>228.83</v>
      </c>
    </row>
    <row r="12955" spans="4:5" x14ac:dyDescent="0.25">
      <c r="D12955" s="31">
        <v>-762.81</v>
      </c>
      <c r="E12955" s="28">
        <v>228.708</v>
      </c>
    </row>
    <row r="12956" spans="4:5" x14ac:dyDescent="0.25">
      <c r="D12956" s="31">
        <v>-762.79399999999998</v>
      </c>
      <c r="E12956" s="28">
        <v>228.58500000000001</v>
      </c>
    </row>
    <row r="12957" spans="4:5" x14ac:dyDescent="0.25">
      <c r="D12957" s="31">
        <v>-762.77800000000002</v>
      </c>
      <c r="E12957" s="28">
        <v>228.46199999999999</v>
      </c>
    </row>
    <row r="12958" spans="4:5" x14ac:dyDescent="0.25">
      <c r="D12958" s="31">
        <v>-762.76199999999994</v>
      </c>
      <c r="E12958" s="28">
        <v>228.339</v>
      </c>
    </row>
    <row r="12959" spans="4:5" x14ac:dyDescent="0.25">
      <c r="D12959" s="31">
        <v>-762.74599999999998</v>
      </c>
      <c r="E12959" s="28">
        <v>228.21600000000001</v>
      </c>
    </row>
    <row r="12960" spans="4:5" x14ac:dyDescent="0.25">
      <c r="D12960" s="31">
        <v>-762.73</v>
      </c>
      <c r="E12960" s="28">
        <v>228.09299999999999</v>
      </c>
    </row>
    <row r="12961" spans="4:5" x14ac:dyDescent="0.25">
      <c r="D12961" s="31">
        <v>-762.71400000000006</v>
      </c>
      <c r="E12961" s="28">
        <v>227.971</v>
      </c>
    </row>
    <row r="12962" spans="4:5" x14ac:dyDescent="0.25">
      <c r="D12962" s="31">
        <v>-762.69799999999998</v>
      </c>
      <c r="E12962" s="28">
        <v>227.84800000000001</v>
      </c>
    </row>
    <row r="12963" spans="4:5" x14ac:dyDescent="0.25">
      <c r="D12963" s="31">
        <v>-762.68200000000002</v>
      </c>
      <c r="E12963" s="28">
        <v>227.72499999999999</v>
      </c>
    </row>
    <row r="12964" spans="4:5" x14ac:dyDescent="0.25">
      <c r="D12964" s="31">
        <v>-762.66600000000005</v>
      </c>
      <c r="E12964" s="28">
        <v>227.602</v>
      </c>
    </row>
    <row r="12965" spans="4:5" x14ac:dyDescent="0.25">
      <c r="D12965" s="31">
        <v>-762.65</v>
      </c>
      <c r="E12965" s="28">
        <v>227.47900000000001</v>
      </c>
    </row>
    <row r="12966" spans="4:5" x14ac:dyDescent="0.25">
      <c r="D12966" s="31">
        <v>-762.63400000000001</v>
      </c>
      <c r="E12966" s="28">
        <v>227.35599999999999</v>
      </c>
    </row>
    <row r="12967" spans="4:5" x14ac:dyDescent="0.25">
      <c r="D12967" s="31">
        <v>-762.61800000000005</v>
      </c>
      <c r="E12967" s="28">
        <v>227.233</v>
      </c>
    </row>
    <row r="12968" spans="4:5" x14ac:dyDescent="0.25">
      <c r="D12968" s="31">
        <v>-762.60199999999998</v>
      </c>
      <c r="E12968" s="28">
        <v>227.11</v>
      </c>
    </row>
    <row r="12969" spans="4:5" x14ac:dyDescent="0.25">
      <c r="D12969" s="31">
        <v>-762.58600000000001</v>
      </c>
      <c r="E12969" s="28">
        <v>226.98699999999999</v>
      </c>
    </row>
    <row r="12970" spans="4:5" x14ac:dyDescent="0.25">
      <c r="D12970" s="31">
        <v>-762.57</v>
      </c>
      <c r="E12970" s="28">
        <v>226.864</v>
      </c>
    </row>
    <row r="12971" spans="4:5" x14ac:dyDescent="0.25">
      <c r="D12971" s="31">
        <v>-762.55399999999997</v>
      </c>
      <c r="E12971" s="28">
        <v>226.74100000000001</v>
      </c>
    </row>
    <row r="12972" spans="4:5" x14ac:dyDescent="0.25">
      <c r="D12972" s="31">
        <v>-762.53800000000001</v>
      </c>
      <c r="E12972" s="28">
        <v>226.61799999999999</v>
      </c>
    </row>
    <row r="12973" spans="4:5" x14ac:dyDescent="0.25">
      <c r="D12973" s="31">
        <v>-762.52200000000005</v>
      </c>
      <c r="E12973" s="28">
        <v>226.495</v>
      </c>
    </row>
    <row r="12974" spans="4:5" x14ac:dyDescent="0.25">
      <c r="D12974" s="31">
        <v>-762.50599999999997</v>
      </c>
      <c r="E12974" s="28">
        <v>226.37200000000001</v>
      </c>
    </row>
    <row r="12975" spans="4:5" x14ac:dyDescent="0.25">
      <c r="D12975" s="31">
        <v>-762.49</v>
      </c>
      <c r="E12975" s="28">
        <v>226.249</v>
      </c>
    </row>
    <row r="12976" spans="4:5" x14ac:dyDescent="0.25">
      <c r="D12976" s="31">
        <v>-762.47400000000005</v>
      </c>
      <c r="E12976" s="28">
        <v>226.126</v>
      </c>
    </row>
    <row r="12977" spans="4:5" x14ac:dyDescent="0.25">
      <c r="D12977" s="31">
        <v>-762.45799999999997</v>
      </c>
      <c r="E12977" s="28">
        <v>226.00299999999999</v>
      </c>
    </row>
    <row r="12978" spans="4:5" x14ac:dyDescent="0.25">
      <c r="D12978" s="31">
        <v>-762.44200000000001</v>
      </c>
      <c r="E12978" s="28">
        <v>225.88</v>
      </c>
    </row>
    <row r="12979" spans="4:5" x14ac:dyDescent="0.25">
      <c r="D12979" s="31">
        <v>-762.42600000000004</v>
      </c>
      <c r="E12979" s="28">
        <v>225.75700000000001</v>
      </c>
    </row>
    <row r="12980" spans="4:5" x14ac:dyDescent="0.25">
      <c r="D12980" s="31">
        <v>-762.41</v>
      </c>
      <c r="E12980" s="28">
        <v>225.63399999999999</v>
      </c>
    </row>
    <row r="12981" spans="4:5" x14ac:dyDescent="0.25">
      <c r="D12981" s="31">
        <v>-762.39400000000001</v>
      </c>
      <c r="E12981" s="28">
        <v>225.511</v>
      </c>
    </row>
    <row r="12982" spans="4:5" x14ac:dyDescent="0.25">
      <c r="D12982" s="31">
        <v>-762.37800000000004</v>
      </c>
      <c r="E12982" s="28">
        <v>225.38800000000001</v>
      </c>
    </row>
    <row r="12983" spans="4:5" x14ac:dyDescent="0.25">
      <c r="D12983" s="31">
        <v>-762.36199999999997</v>
      </c>
      <c r="E12983" s="28">
        <v>225.26400000000001</v>
      </c>
    </row>
    <row r="12984" spans="4:5" x14ac:dyDescent="0.25">
      <c r="D12984" s="31">
        <v>-762.346</v>
      </c>
      <c r="E12984" s="28">
        <v>225.14099999999999</v>
      </c>
    </row>
    <row r="12985" spans="4:5" x14ac:dyDescent="0.25">
      <c r="D12985" s="31">
        <v>-762.33</v>
      </c>
      <c r="E12985" s="28">
        <v>225.018</v>
      </c>
    </row>
    <row r="12986" spans="4:5" x14ac:dyDescent="0.25">
      <c r="D12986" s="31">
        <v>-762.31399999999996</v>
      </c>
      <c r="E12986" s="28">
        <v>224.89500000000001</v>
      </c>
    </row>
    <row r="12987" spans="4:5" x14ac:dyDescent="0.25">
      <c r="D12987" s="31">
        <v>-762.298</v>
      </c>
      <c r="E12987" s="28">
        <v>224.77199999999999</v>
      </c>
    </row>
    <row r="12988" spans="4:5" x14ac:dyDescent="0.25">
      <c r="D12988" s="31">
        <v>-762.28200000000004</v>
      </c>
      <c r="E12988" s="28">
        <v>224.649</v>
      </c>
    </row>
    <row r="12989" spans="4:5" x14ac:dyDescent="0.25">
      <c r="D12989" s="31">
        <v>-762.26599999999996</v>
      </c>
      <c r="E12989" s="28">
        <v>224.52500000000001</v>
      </c>
    </row>
    <row r="12990" spans="4:5" x14ac:dyDescent="0.25">
      <c r="D12990" s="31">
        <v>-762.25</v>
      </c>
      <c r="E12990" s="28">
        <v>224.40199999999999</v>
      </c>
    </row>
    <row r="12991" spans="4:5" x14ac:dyDescent="0.25">
      <c r="D12991" s="31">
        <v>-762.23400000000004</v>
      </c>
      <c r="E12991" s="28">
        <v>224.279</v>
      </c>
    </row>
    <row r="12992" spans="4:5" x14ac:dyDescent="0.25">
      <c r="D12992" s="31">
        <v>-762.21799999999996</v>
      </c>
      <c r="E12992" s="28">
        <v>224.15600000000001</v>
      </c>
    </row>
    <row r="12993" spans="4:5" x14ac:dyDescent="0.25">
      <c r="D12993" s="31">
        <v>-762.202</v>
      </c>
      <c r="E12993" s="28">
        <v>224.03200000000001</v>
      </c>
    </row>
    <row r="12994" spans="4:5" x14ac:dyDescent="0.25">
      <c r="D12994" s="31">
        <v>-762.18600000000004</v>
      </c>
      <c r="E12994" s="28">
        <v>223.90899999999999</v>
      </c>
    </row>
    <row r="12995" spans="4:5" x14ac:dyDescent="0.25">
      <c r="D12995" s="31">
        <v>-762.17</v>
      </c>
      <c r="E12995" s="28">
        <v>223.786</v>
      </c>
    </row>
    <row r="12996" spans="4:5" x14ac:dyDescent="0.25">
      <c r="D12996" s="31">
        <v>-762.154</v>
      </c>
      <c r="E12996" s="28">
        <v>223.66300000000001</v>
      </c>
    </row>
    <row r="12997" spans="4:5" x14ac:dyDescent="0.25">
      <c r="D12997" s="31">
        <v>-762.13800000000003</v>
      </c>
      <c r="E12997" s="28">
        <v>223.53899999999999</v>
      </c>
    </row>
    <row r="12998" spans="4:5" x14ac:dyDescent="0.25">
      <c r="D12998" s="31">
        <v>-762.12199999999996</v>
      </c>
      <c r="E12998" s="28">
        <v>223.416</v>
      </c>
    </row>
    <row r="12999" spans="4:5" x14ac:dyDescent="0.25">
      <c r="D12999" s="31">
        <v>-762.10599999999999</v>
      </c>
      <c r="E12999" s="28">
        <v>223.29300000000001</v>
      </c>
    </row>
    <row r="13000" spans="4:5" x14ac:dyDescent="0.25">
      <c r="D13000" s="31">
        <v>-762.09</v>
      </c>
      <c r="E13000" s="28">
        <v>223.16900000000001</v>
      </c>
    </row>
    <row r="13001" spans="4:5" x14ac:dyDescent="0.25">
      <c r="D13001" s="31">
        <v>-762.07399999999996</v>
      </c>
      <c r="E13001" s="28">
        <v>223.04599999999999</v>
      </c>
    </row>
    <row r="13002" spans="4:5" x14ac:dyDescent="0.25">
      <c r="D13002" s="31">
        <v>-762.05799999999999</v>
      </c>
      <c r="E13002" s="28">
        <v>222.923</v>
      </c>
    </row>
    <row r="13003" spans="4:5" x14ac:dyDescent="0.25">
      <c r="D13003" s="31">
        <v>-762.04200000000003</v>
      </c>
      <c r="E13003" s="28">
        <v>222.79900000000001</v>
      </c>
    </row>
    <row r="13004" spans="4:5" x14ac:dyDescent="0.25">
      <c r="D13004" s="31">
        <v>-762.02599999999995</v>
      </c>
      <c r="E13004" s="28">
        <v>222.67599999999999</v>
      </c>
    </row>
    <row r="13005" spans="4:5" x14ac:dyDescent="0.25">
      <c r="D13005" s="31">
        <v>-762.01</v>
      </c>
      <c r="E13005" s="28">
        <v>222.55199999999999</v>
      </c>
    </row>
    <row r="13006" spans="4:5" x14ac:dyDescent="0.25">
      <c r="D13006" s="31">
        <v>-761.99400000000003</v>
      </c>
      <c r="E13006" s="28">
        <v>222.429</v>
      </c>
    </row>
    <row r="13007" spans="4:5" x14ac:dyDescent="0.25">
      <c r="D13007" s="31">
        <v>-761.97799999999995</v>
      </c>
      <c r="E13007" s="28">
        <v>222.30600000000001</v>
      </c>
    </row>
    <row r="13008" spans="4:5" x14ac:dyDescent="0.25">
      <c r="D13008" s="31">
        <v>-761.96199999999999</v>
      </c>
      <c r="E13008" s="28">
        <v>222.18199999999999</v>
      </c>
    </row>
    <row r="13009" spans="4:5" x14ac:dyDescent="0.25">
      <c r="D13009" s="31">
        <v>-761.94600000000003</v>
      </c>
      <c r="E13009" s="28">
        <v>222.059</v>
      </c>
    </row>
    <row r="13010" spans="4:5" x14ac:dyDescent="0.25">
      <c r="D13010" s="31">
        <v>-761.93</v>
      </c>
      <c r="E13010" s="28">
        <v>221.935</v>
      </c>
    </row>
    <row r="13011" spans="4:5" x14ac:dyDescent="0.25">
      <c r="D13011" s="31">
        <v>-761.91399999999999</v>
      </c>
      <c r="E13011" s="28">
        <v>221.81200000000001</v>
      </c>
    </row>
    <row r="13012" spans="4:5" x14ac:dyDescent="0.25">
      <c r="D13012" s="31">
        <v>-761.89800000000002</v>
      </c>
      <c r="E13012" s="28">
        <v>221.68799999999999</v>
      </c>
    </row>
    <row r="13013" spans="4:5" x14ac:dyDescent="0.25">
      <c r="D13013" s="31">
        <v>-761.88199999999995</v>
      </c>
      <c r="E13013" s="28">
        <v>221.565</v>
      </c>
    </row>
    <row r="13014" spans="4:5" x14ac:dyDescent="0.25">
      <c r="D13014" s="31">
        <v>-761.86599999999999</v>
      </c>
      <c r="E13014" s="28">
        <v>221.441</v>
      </c>
    </row>
    <row r="13015" spans="4:5" x14ac:dyDescent="0.25">
      <c r="D13015" s="31">
        <v>-761.85</v>
      </c>
      <c r="E13015" s="28">
        <v>221.31800000000001</v>
      </c>
    </row>
    <row r="13016" spans="4:5" x14ac:dyDescent="0.25">
      <c r="D13016" s="31">
        <v>-761.83399999999995</v>
      </c>
      <c r="E13016" s="28">
        <v>221.19399999999999</v>
      </c>
    </row>
    <row r="13017" spans="4:5" x14ac:dyDescent="0.25">
      <c r="D13017" s="31">
        <v>-761.81799999999998</v>
      </c>
      <c r="E13017" s="28">
        <v>221.071</v>
      </c>
    </row>
    <row r="13018" spans="4:5" x14ac:dyDescent="0.25">
      <c r="D13018" s="31">
        <v>-761.80200000000002</v>
      </c>
      <c r="E13018" s="28">
        <v>220.947</v>
      </c>
    </row>
    <row r="13019" spans="4:5" x14ac:dyDescent="0.25">
      <c r="D13019" s="31">
        <v>-761.78599999999994</v>
      </c>
      <c r="E13019" s="28">
        <v>220.82400000000001</v>
      </c>
    </row>
    <row r="13020" spans="4:5" x14ac:dyDescent="0.25">
      <c r="D13020" s="31">
        <v>-761.77099999999996</v>
      </c>
      <c r="E13020" s="28">
        <v>220.7</v>
      </c>
    </row>
    <row r="13021" spans="4:5" x14ac:dyDescent="0.25">
      <c r="D13021" s="31">
        <v>-761.755</v>
      </c>
      <c r="E13021" s="28">
        <v>220.577</v>
      </c>
    </row>
    <row r="13022" spans="4:5" x14ac:dyDescent="0.25">
      <c r="D13022" s="31">
        <v>-761.73900000000003</v>
      </c>
      <c r="E13022" s="28">
        <v>220.453</v>
      </c>
    </row>
    <row r="13023" spans="4:5" x14ac:dyDescent="0.25">
      <c r="D13023" s="31">
        <v>-761.72299999999996</v>
      </c>
      <c r="E13023" s="28">
        <v>220.33</v>
      </c>
    </row>
    <row r="13024" spans="4:5" x14ac:dyDescent="0.25">
      <c r="D13024" s="31">
        <v>-761.70699999999999</v>
      </c>
      <c r="E13024" s="28">
        <v>220.20599999999999</v>
      </c>
    </row>
    <row r="13025" spans="4:5" x14ac:dyDescent="0.25">
      <c r="D13025" s="31">
        <v>-761.69100000000003</v>
      </c>
      <c r="E13025" s="28">
        <v>220.08199999999999</v>
      </c>
    </row>
    <row r="13026" spans="4:5" x14ac:dyDescent="0.25">
      <c r="D13026" s="31">
        <v>-761.67499999999995</v>
      </c>
      <c r="E13026" s="28">
        <v>219.959</v>
      </c>
    </row>
    <row r="13027" spans="4:5" x14ac:dyDescent="0.25">
      <c r="D13027" s="31">
        <v>-761.65899999999999</v>
      </c>
      <c r="E13027" s="28">
        <v>219.83500000000001</v>
      </c>
    </row>
    <row r="13028" spans="4:5" x14ac:dyDescent="0.25">
      <c r="D13028" s="31">
        <v>-761.64300000000003</v>
      </c>
      <c r="E13028" s="28">
        <v>219.71100000000001</v>
      </c>
    </row>
    <row r="13029" spans="4:5" x14ac:dyDescent="0.25">
      <c r="D13029" s="31">
        <v>-761.62699999999995</v>
      </c>
      <c r="E13029" s="28">
        <v>219.58799999999999</v>
      </c>
    </row>
    <row r="13030" spans="4:5" x14ac:dyDescent="0.25">
      <c r="D13030" s="31">
        <v>-761.61099999999999</v>
      </c>
      <c r="E13030" s="28">
        <v>219.464</v>
      </c>
    </row>
    <row r="13031" spans="4:5" x14ac:dyDescent="0.25">
      <c r="D13031" s="31">
        <v>-761.59500000000003</v>
      </c>
      <c r="E13031" s="28">
        <v>219.34</v>
      </c>
    </row>
    <row r="13032" spans="4:5" x14ac:dyDescent="0.25">
      <c r="D13032" s="31">
        <v>-761.57899999999995</v>
      </c>
      <c r="E13032" s="28">
        <v>219.21700000000001</v>
      </c>
    </row>
    <row r="13033" spans="4:5" x14ac:dyDescent="0.25">
      <c r="D13033" s="31">
        <v>-761.56299999999999</v>
      </c>
      <c r="E13033" s="28">
        <v>219.09299999999999</v>
      </c>
    </row>
    <row r="13034" spans="4:5" x14ac:dyDescent="0.25">
      <c r="D13034" s="31">
        <v>-761.54700000000003</v>
      </c>
      <c r="E13034" s="28">
        <v>218.96899999999999</v>
      </c>
    </row>
    <row r="13035" spans="4:5" x14ac:dyDescent="0.25">
      <c r="D13035" s="31">
        <v>-761.53099999999995</v>
      </c>
      <c r="E13035" s="28">
        <v>218.846</v>
      </c>
    </row>
    <row r="13036" spans="4:5" x14ac:dyDescent="0.25">
      <c r="D13036" s="31">
        <v>-761.51499999999999</v>
      </c>
      <c r="E13036" s="28">
        <v>218.72200000000001</v>
      </c>
    </row>
    <row r="13037" spans="4:5" x14ac:dyDescent="0.25">
      <c r="D13037" s="31">
        <v>-761.49900000000002</v>
      </c>
      <c r="E13037" s="28">
        <v>218.59800000000001</v>
      </c>
    </row>
    <row r="13038" spans="4:5" x14ac:dyDescent="0.25">
      <c r="D13038" s="31">
        <v>-761.48299999999995</v>
      </c>
      <c r="E13038" s="28">
        <v>218.47399999999999</v>
      </c>
    </row>
    <row r="13039" spans="4:5" x14ac:dyDescent="0.25">
      <c r="D13039" s="31">
        <v>-761.46699999999998</v>
      </c>
      <c r="E13039" s="28">
        <v>218.351</v>
      </c>
    </row>
    <row r="13040" spans="4:5" x14ac:dyDescent="0.25">
      <c r="D13040" s="31">
        <v>-761.45100000000002</v>
      </c>
      <c r="E13040" s="28">
        <v>218.227</v>
      </c>
    </row>
    <row r="13041" spans="4:5" x14ac:dyDescent="0.25">
      <c r="D13041" s="31">
        <v>-761.43499999999995</v>
      </c>
      <c r="E13041" s="28">
        <v>218.10300000000001</v>
      </c>
    </row>
    <row r="13042" spans="4:5" x14ac:dyDescent="0.25">
      <c r="D13042" s="31">
        <v>-761.41899999999998</v>
      </c>
      <c r="E13042" s="28">
        <v>217.97900000000001</v>
      </c>
    </row>
    <row r="13043" spans="4:5" x14ac:dyDescent="0.25">
      <c r="D13043" s="31">
        <v>-761.40300000000002</v>
      </c>
      <c r="E13043" s="28">
        <v>217.85499999999999</v>
      </c>
    </row>
    <row r="13044" spans="4:5" x14ac:dyDescent="0.25">
      <c r="D13044" s="31">
        <v>-761.38699999999994</v>
      </c>
      <c r="E13044" s="28">
        <v>217.732</v>
      </c>
    </row>
    <row r="13045" spans="4:5" x14ac:dyDescent="0.25">
      <c r="D13045" s="31">
        <v>-761.37099999999998</v>
      </c>
      <c r="E13045" s="28">
        <v>217.608</v>
      </c>
    </row>
    <row r="13046" spans="4:5" x14ac:dyDescent="0.25">
      <c r="D13046" s="31">
        <v>-761.35500000000002</v>
      </c>
      <c r="E13046" s="28">
        <v>217.48400000000001</v>
      </c>
    </row>
    <row r="13047" spans="4:5" x14ac:dyDescent="0.25">
      <c r="D13047" s="31">
        <v>-761.33900000000006</v>
      </c>
      <c r="E13047" s="28">
        <v>217.36</v>
      </c>
    </row>
    <row r="13048" spans="4:5" x14ac:dyDescent="0.25">
      <c r="D13048" s="31">
        <v>-761.32299999999998</v>
      </c>
      <c r="E13048" s="28">
        <v>217.23599999999999</v>
      </c>
    </row>
    <row r="13049" spans="4:5" x14ac:dyDescent="0.25">
      <c r="D13049" s="31">
        <v>-761.30700000000002</v>
      </c>
      <c r="E13049" s="28">
        <v>217.11199999999999</v>
      </c>
    </row>
    <row r="13050" spans="4:5" x14ac:dyDescent="0.25">
      <c r="D13050" s="31">
        <v>-761.29100000000005</v>
      </c>
      <c r="E13050" s="28">
        <v>216.988</v>
      </c>
    </row>
    <row r="13051" spans="4:5" x14ac:dyDescent="0.25">
      <c r="D13051" s="31">
        <v>-761.27499999999998</v>
      </c>
      <c r="E13051" s="28">
        <v>216.864</v>
      </c>
    </row>
    <row r="13052" spans="4:5" x14ac:dyDescent="0.25">
      <c r="D13052" s="31">
        <v>-761.25900000000001</v>
      </c>
      <c r="E13052" s="28">
        <v>216.74</v>
      </c>
    </row>
    <row r="13053" spans="4:5" x14ac:dyDescent="0.25">
      <c r="D13053" s="31">
        <v>-761.24300000000005</v>
      </c>
      <c r="E13053" s="28">
        <v>216.61699999999999</v>
      </c>
    </row>
    <row r="13054" spans="4:5" x14ac:dyDescent="0.25">
      <c r="D13054" s="31">
        <v>-761.22699999999998</v>
      </c>
      <c r="E13054" s="28">
        <v>216.49299999999999</v>
      </c>
    </row>
    <row r="13055" spans="4:5" x14ac:dyDescent="0.25">
      <c r="D13055" s="31">
        <v>-761.21100000000001</v>
      </c>
      <c r="E13055" s="28">
        <v>216.369</v>
      </c>
    </row>
    <row r="13056" spans="4:5" x14ac:dyDescent="0.25">
      <c r="D13056" s="31">
        <v>-761.19500000000005</v>
      </c>
      <c r="E13056" s="28">
        <v>216.245</v>
      </c>
    </row>
    <row r="13057" spans="4:5" x14ac:dyDescent="0.25">
      <c r="D13057" s="31">
        <v>-761.17899999999997</v>
      </c>
      <c r="E13057" s="28">
        <v>216.12100000000001</v>
      </c>
    </row>
    <row r="13058" spans="4:5" x14ac:dyDescent="0.25">
      <c r="D13058" s="31">
        <v>-761.16300000000001</v>
      </c>
      <c r="E13058" s="28">
        <v>215.99700000000001</v>
      </c>
    </row>
    <row r="13059" spans="4:5" x14ac:dyDescent="0.25">
      <c r="D13059" s="31">
        <v>-761.14700000000005</v>
      </c>
      <c r="E13059" s="28">
        <v>215.87299999999999</v>
      </c>
    </row>
    <row r="13060" spans="4:5" x14ac:dyDescent="0.25">
      <c r="D13060" s="31">
        <v>-761.13099999999997</v>
      </c>
      <c r="E13060" s="28">
        <v>215.749</v>
      </c>
    </row>
    <row r="13061" spans="4:5" x14ac:dyDescent="0.25">
      <c r="D13061" s="31">
        <v>-761.11500000000001</v>
      </c>
      <c r="E13061" s="28">
        <v>215.625</v>
      </c>
    </row>
    <row r="13062" spans="4:5" x14ac:dyDescent="0.25">
      <c r="D13062" s="31">
        <v>-761.09900000000005</v>
      </c>
      <c r="E13062" s="28">
        <v>215.501</v>
      </c>
    </row>
    <row r="13063" spans="4:5" x14ac:dyDescent="0.25">
      <c r="D13063" s="31">
        <v>-761.08299999999997</v>
      </c>
      <c r="E13063" s="28">
        <v>215.37700000000001</v>
      </c>
    </row>
    <row r="13064" spans="4:5" x14ac:dyDescent="0.25">
      <c r="D13064" s="31">
        <v>-761.06700000000001</v>
      </c>
      <c r="E13064" s="28">
        <v>215.25299999999999</v>
      </c>
    </row>
    <row r="13065" spans="4:5" x14ac:dyDescent="0.25">
      <c r="D13065" s="31">
        <v>-761.05100000000004</v>
      </c>
      <c r="E13065" s="28">
        <v>215.12899999999999</v>
      </c>
    </row>
    <row r="13066" spans="4:5" x14ac:dyDescent="0.25">
      <c r="D13066" s="31">
        <v>-761.03499999999997</v>
      </c>
      <c r="E13066" s="28">
        <v>215.00399999999999</v>
      </c>
    </row>
    <row r="13067" spans="4:5" x14ac:dyDescent="0.25">
      <c r="D13067" s="31">
        <v>-761.01900000000001</v>
      </c>
      <c r="E13067" s="28">
        <v>214.88</v>
      </c>
    </row>
    <row r="13068" spans="4:5" x14ac:dyDescent="0.25">
      <c r="D13068" s="31">
        <v>-761.00300000000004</v>
      </c>
      <c r="E13068" s="28">
        <v>214.756</v>
      </c>
    </row>
    <row r="13069" spans="4:5" x14ac:dyDescent="0.25">
      <c r="D13069" s="31">
        <v>-760.98699999999997</v>
      </c>
      <c r="E13069" s="28">
        <v>214.63200000000001</v>
      </c>
    </row>
    <row r="13070" spans="4:5" x14ac:dyDescent="0.25">
      <c r="D13070" s="31">
        <v>-760.971</v>
      </c>
      <c r="E13070" s="28">
        <v>214.50800000000001</v>
      </c>
    </row>
    <row r="13071" spans="4:5" x14ac:dyDescent="0.25">
      <c r="D13071" s="31">
        <v>-760.95500000000004</v>
      </c>
      <c r="E13071" s="28">
        <v>214.38399999999999</v>
      </c>
    </row>
    <row r="13072" spans="4:5" x14ac:dyDescent="0.25">
      <c r="D13072" s="31">
        <v>-760.93899999999996</v>
      </c>
      <c r="E13072" s="28">
        <v>214.26</v>
      </c>
    </row>
    <row r="13073" spans="4:5" x14ac:dyDescent="0.25">
      <c r="D13073" s="31">
        <v>-760.923</v>
      </c>
      <c r="E13073" s="28">
        <v>214.136</v>
      </c>
    </row>
    <row r="13074" spans="4:5" x14ac:dyDescent="0.25">
      <c r="D13074" s="31">
        <v>-760.90700000000004</v>
      </c>
      <c r="E13074" s="28">
        <v>214.011</v>
      </c>
    </row>
    <row r="13075" spans="4:5" x14ac:dyDescent="0.25">
      <c r="D13075" s="31">
        <v>-760.89099999999996</v>
      </c>
      <c r="E13075" s="28">
        <v>213.887</v>
      </c>
    </row>
    <row r="13076" spans="4:5" x14ac:dyDescent="0.25">
      <c r="D13076" s="31">
        <v>-760.875</v>
      </c>
      <c r="E13076" s="28">
        <v>213.76300000000001</v>
      </c>
    </row>
    <row r="13077" spans="4:5" x14ac:dyDescent="0.25">
      <c r="D13077" s="31">
        <v>-760.85900000000004</v>
      </c>
      <c r="E13077" s="28">
        <v>213.63900000000001</v>
      </c>
    </row>
    <row r="13078" spans="4:5" x14ac:dyDescent="0.25">
      <c r="D13078" s="31">
        <v>-760.84299999999996</v>
      </c>
      <c r="E13078" s="28">
        <v>213.51499999999999</v>
      </c>
    </row>
    <row r="13079" spans="4:5" x14ac:dyDescent="0.25">
      <c r="D13079" s="31">
        <v>-760.827</v>
      </c>
      <c r="E13079" s="28">
        <v>213.39099999999999</v>
      </c>
    </row>
    <row r="13080" spans="4:5" x14ac:dyDescent="0.25">
      <c r="D13080" s="31">
        <v>-760.81100000000004</v>
      </c>
      <c r="E13080" s="28">
        <v>213.26599999999999</v>
      </c>
    </row>
    <row r="13081" spans="4:5" x14ac:dyDescent="0.25">
      <c r="D13081" s="31">
        <v>-760.79499999999996</v>
      </c>
      <c r="E13081" s="28">
        <v>213.142</v>
      </c>
    </row>
    <row r="13082" spans="4:5" x14ac:dyDescent="0.25">
      <c r="D13082" s="31">
        <v>-760.779</v>
      </c>
      <c r="E13082" s="28">
        <v>213.018</v>
      </c>
    </row>
    <row r="13083" spans="4:5" x14ac:dyDescent="0.25">
      <c r="D13083" s="31">
        <v>-760.76300000000003</v>
      </c>
      <c r="E13083" s="28">
        <v>212.89400000000001</v>
      </c>
    </row>
    <row r="13084" spans="4:5" x14ac:dyDescent="0.25">
      <c r="D13084" s="31">
        <v>-760.74699999999996</v>
      </c>
      <c r="E13084" s="28">
        <v>212.76900000000001</v>
      </c>
    </row>
    <row r="13085" spans="4:5" x14ac:dyDescent="0.25">
      <c r="D13085" s="31">
        <v>-760.73099999999999</v>
      </c>
      <c r="E13085" s="28">
        <v>212.64500000000001</v>
      </c>
    </row>
    <row r="13086" spans="4:5" x14ac:dyDescent="0.25">
      <c r="D13086" s="31">
        <v>-760.71500000000003</v>
      </c>
      <c r="E13086" s="28">
        <v>212.52099999999999</v>
      </c>
    </row>
    <row r="13087" spans="4:5" x14ac:dyDescent="0.25">
      <c r="D13087" s="31">
        <v>-760.69899999999996</v>
      </c>
      <c r="E13087" s="28">
        <v>212.39599999999999</v>
      </c>
    </row>
    <row r="13088" spans="4:5" x14ac:dyDescent="0.25">
      <c r="D13088" s="31">
        <v>-760.68299999999999</v>
      </c>
      <c r="E13088" s="28">
        <v>212.27199999999999</v>
      </c>
    </row>
    <row r="13089" spans="4:5" x14ac:dyDescent="0.25">
      <c r="D13089" s="31">
        <v>-760.66700000000003</v>
      </c>
      <c r="E13089" s="28">
        <v>212.148</v>
      </c>
    </row>
    <row r="13090" spans="4:5" x14ac:dyDescent="0.25">
      <c r="D13090" s="31">
        <v>-760.65099999999995</v>
      </c>
      <c r="E13090" s="28">
        <v>212.023</v>
      </c>
    </row>
    <row r="13091" spans="4:5" x14ac:dyDescent="0.25">
      <c r="D13091" s="31">
        <v>-760.63499999999999</v>
      </c>
      <c r="E13091" s="28">
        <v>211.899</v>
      </c>
    </row>
    <row r="13092" spans="4:5" x14ac:dyDescent="0.25">
      <c r="D13092" s="31">
        <v>-760.61900000000003</v>
      </c>
      <c r="E13092" s="28">
        <v>211.77500000000001</v>
      </c>
    </row>
    <row r="13093" spans="4:5" x14ac:dyDescent="0.25">
      <c r="D13093" s="31">
        <v>-760.60299999999995</v>
      </c>
      <c r="E13093" s="28">
        <v>211.65</v>
      </c>
    </row>
    <row r="13094" spans="4:5" x14ac:dyDescent="0.25">
      <c r="D13094" s="31">
        <v>-760.58699999999999</v>
      </c>
      <c r="E13094" s="28">
        <v>211.52600000000001</v>
      </c>
    </row>
    <row r="13095" spans="4:5" x14ac:dyDescent="0.25">
      <c r="D13095" s="31">
        <v>-760.57100000000003</v>
      </c>
      <c r="E13095" s="28">
        <v>211.40199999999999</v>
      </c>
    </row>
    <row r="13096" spans="4:5" x14ac:dyDescent="0.25">
      <c r="D13096" s="31">
        <v>-760.55499999999995</v>
      </c>
      <c r="E13096" s="28">
        <v>211.27699999999999</v>
      </c>
    </row>
    <row r="13097" spans="4:5" x14ac:dyDescent="0.25">
      <c r="D13097" s="31">
        <v>-760.53899999999999</v>
      </c>
      <c r="E13097" s="28">
        <v>211.15299999999999</v>
      </c>
    </row>
    <row r="13098" spans="4:5" x14ac:dyDescent="0.25">
      <c r="D13098" s="31">
        <v>-760.52300000000002</v>
      </c>
      <c r="E13098" s="28">
        <v>211.02799999999999</v>
      </c>
    </row>
    <row r="13099" spans="4:5" x14ac:dyDescent="0.25">
      <c r="D13099" s="31">
        <v>-760.50699999999995</v>
      </c>
      <c r="E13099" s="28">
        <v>210.904</v>
      </c>
    </row>
    <row r="13100" spans="4:5" x14ac:dyDescent="0.25">
      <c r="D13100" s="31">
        <v>-760.49099999999999</v>
      </c>
      <c r="E13100" s="28">
        <v>210.78</v>
      </c>
    </row>
    <row r="13101" spans="4:5" x14ac:dyDescent="0.25">
      <c r="D13101" s="31">
        <v>-760.47500000000002</v>
      </c>
      <c r="E13101" s="28">
        <v>210.655</v>
      </c>
    </row>
    <row r="13102" spans="4:5" x14ac:dyDescent="0.25">
      <c r="D13102" s="31">
        <v>-760.45899999999995</v>
      </c>
      <c r="E13102" s="28">
        <v>210.53100000000001</v>
      </c>
    </row>
    <row r="13103" spans="4:5" x14ac:dyDescent="0.25">
      <c r="D13103" s="31">
        <v>-760.44299999999998</v>
      </c>
      <c r="E13103" s="28">
        <v>210.40600000000001</v>
      </c>
    </row>
    <row r="13104" spans="4:5" x14ac:dyDescent="0.25">
      <c r="D13104" s="31">
        <v>-760.42700000000002</v>
      </c>
      <c r="E13104" s="28">
        <v>210.28200000000001</v>
      </c>
    </row>
    <row r="13105" spans="4:5" x14ac:dyDescent="0.25">
      <c r="D13105" s="31">
        <v>-760.41099999999994</v>
      </c>
      <c r="E13105" s="28">
        <v>210.15700000000001</v>
      </c>
    </row>
    <row r="13106" spans="4:5" x14ac:dyDescent="0.25">
      <c r="D13106" s="31">
        <v>-760.39499999999998</v>
      </c>
      <c r="E13106" s="28">
        <v>210.03299999999999</v>
      </c>
    </row>
    <row r="13107" spans="4:5" x14ac:dyDescent="0.25">
      <c r="D13107" s="31">
        <v>-760.37900000000002</v>
      </c>
      <c r="E13107" s="28">
        <v>209.90799999999999</v>
      </c>
    </row>
    <row r="13108" spans="4:5" x14ac:dyDescent="0.25">
      <c r="D13108" s="31">
        <v>-760.36300000000006</v>
      </c>
      <c r="E13108" s="28">
        <v>209.78399999999999</v>
      </c>
    </row>
    <row r="13109" spans="4:5" x14ac:dyDescent="0.25">
      <c r="D13109" s="31">
        <v>-760.34699999999998</v>
      </c>
      <c r="E13109" s="28">
        <v>209.65899999999999</v>
      </c>
    </row>
    <row r="13110" spans="4:5" x14ac:dyDescent="0.25">
      <c r="D13110" s="31">
        <v>-760.33100000000002</v>
      </c>
      <c r="E13110" s="28">
        <v>209.535</v>
      </c>
    </row>
    <row r="13111" spans="4:5" x14ac:dyDescent="0.25">
      <c r="D13111" s="31">
        <v>-760.31500000000005</v>
      </c>
      <c r="E13111" s="28">
        <v>209.41</v>
      </c>
    </row>
    <row r="13112" spans="4:5" x14ac:dyDescent="0.25">
      <c r="D13112" s="31">
        <v>-760.29899999999998</v>
      </c>
      <c r="E13112" s="28">
        <v>209.285</v>
      </c>
    </row>
    <row r="13113" spans="4:5" x14ac:dyDescent="0.25">
      <c r="D13113" s="31">
        <v>-760.28300000000002</v>
      </c>
      <c r="E13113" s="28">
        <v>209.161</v>
      </c>
    </row>
    <row r="13114" spans="4:5" x14ac:dyDescent="0.25">
      <c r="D13114" s="31">
        <v>-760.26700000000005</v>
      </c>
      <c r="E13114" s="28">
        <v>209.036</v>
      </c>
    </row>
    <row r="13115" spans="4:5" x14ac:dyDescent="0.25">
      <c r="D13115" s="31">
        <v>-760.25099999999998</v>
      </c>
      <c r="E13115" s="28">
        <v>208.91200000000001</v>
      </c>
    </row>
    <row r="13116" spans="4:5" x14ac:dyDescent="0.25">
      <c r="D13116" s="31">
        <v>-760.23500000000001</v>
      </c>
      <c r="E13116" s="28">
        <v>208.78700000000001</v>
      </c>
    </row>
    <row r="13117" spans="4:5" x14ac:dyDescent="0.25">
      <c r="D13117" s="31">
        <v>-760.21900000000005</v>
      </c>
      <c r="E13117" s="28">
        <v>208.66300000000001</v>
      </c>
    </row>
    <row r="13118" spans="4:5" x14ac:dyDescent="0.25">
      <c r="D13118" s="31">
        <v>-760.20299999999997</v>
      </c>
      <c r="E13118" s="28">
        <v>208.53800000000001</v>
      </c>
    </row>
    <row r="13119" spans="4:5" x14ac:dyDescent="0.25">
      <c r="D13119" s="31">
        <v>-760.18700000000001</v>
      </c>
      <c r="E13119" s="28">
        <v>208.41300000000001</v>
      </c>
    </row>
    <row r="13120" spans="4:5" x14ac:dyDescent="0.25">
      <c r="D13120" s="31">
        <v>-760.17100000000005</v>
      </c>
      <c r="E13120" s="28">
        <v>208.28899999999999</v>
      </c>
    </row>
    <row r="13121" spans="4:5" x14ac:dyDescent="0.25">
      <c r="D13121" s="31">
        <v>-760.15499999999997</v>
      </c>
      <c r="E13121" s="28">
        <v>208.16399999999999</v>
      </c>
    </row>
    <row r="13122" spans="4:5" x14ac:dyDescent="0.25">
      <c r="D13122" s="31">
        <v>-760.13900000000001</v>
      </c>
      <c r="E13122" s="28">
        <v>208.03899999999999</v>
      </c>
    </row>
    <row r="13123" spans="4:5" x14ac:dyDescent="0.25">
      <c r="D13123" s="31">
        <v>-760.12300000000005</v>
      </c>
      <c r="E13123" s="28">
        <v>207.91499999999999</v>
      </c>
    </row>
    <row r="13124" spans="4:5" x14ac:dyDescent="0.25">
      <c r="D13124" s="31">
        <v>-760.10699999999997</v>
      </c>
      <c r="E13124" s="28">
        <v>207.79</v>
      </c>
    </row>
    <row r="13125" spans="4:5" x14ac:dyDescent="0.25">
      <c r="D13125" s="31">
        <v>-760.09100000000001</v>
      </c>
      <c r="E13125" s="28">
        <v>207.66499999999999</v>
      </c>
    </row>
    <row r="13126" spans="4:5" x14ac:dyDescent="0.25">
      <c r="D13126" s="31">
        <v>-760.07500000000005</v>
      </c>
      <c r="E13126" s="28">
        <v>207.54</v>
      </c>
    </row>
    <row r="13127" spans="4:5" x14ac:dyDescent="0.25">
      <c r="D13127" s="31">
        <v>-760.05899999999997</v>
      </c>
      <c r="E13127" s="28">
        <v>207.416</v>
      </c>
    </row>
    <row r="13128" spans="4:5" x14ac:dyDescent="0.25">
      <c r="D13128" s="31">
        <v>-760.04300000000001</v>
      </c>
      <c r="E13128" s="28">
        <v>207.291</v>
      </c>
    </row>
    <row r="13129" spans="4:5" x14ac:dyDescent="0.25">
      <c r="D13129" s="31">
        <v>-760.02700000000004</v>
      </c>
      <c r="E13129" s="28">
        <v>207.166</v>
      </c>
    </row>
    <row r="13130" spans="4:5" x14ac:dyDescent="0.25">
      <c r="D13130" s="31">
        <v>-760.01099999999997</v>
      </c>
      <c r="E13130" s="28">
        <v>207.042</v>
      </c>
    </row>
    <row r="13131" spans="4:5" x14ac:dyDescent="0.25">
      <c r="D13131" s="31">
        <v>-759.995</v>
      </c>
      <c r="E13131" s="28">
        <v>206.917</v>
      </c>
    </row>
    <row r="13132" spans="4:5" x14ac:dyDescent="0.25">
      <c r="D13132" s="31">
        <v>-759.97900000000004</v>
      </c>
      <c r="E13132" s="28">
        <v>206.792</v>
      </c>
    </row>
    <row r="13133" spans="4:5" x14ac:dyDescent="0.25">
      <c r="D13133" s="31">
        <v>-759.96400000000006</v>
      </c>
      <c r="E13133" s="28">
        <v>206.667</v>
      </c>
    </row>
    <row r="13134" spans="4:5" x14ac:dyDescent="0.25">
      <c r="D13134" s="31">
        <v>-759.94799999999998</v>
      </c>
      <c r="E13134" s="28">
        <v>206.542</v>
      </c>
    </row>
    <row r="13135" spans="4:5" x14ac:dyDescent="0.25">
      <c r="D13135" s="31">
        <v>-759.93200000000002</v>
      </c>
      <c r="E13135" s="28">
        <v>206.41800000000001</v>
      </c>
    </row>
    <row r="13136" spans="4:5" x14ac:dyDescent="0.25">
      <c r="D13136" s="31">
        <v>-759.91600000000005</v>
      </c>
      <c r="E13136" s="28">
        <v>206.29300000000001</v>
      </c>
    </row>
    <row r="13137" spans="4:5" x14ac:dyDescent="0.25">
      <c r="D13137" s="31">
        <v>-759.9</v>
      </c>
      <c r="E13137" s="28">
        <v>206.16800000000001</v>
      </c>
    </row>
    <row r="13138" spans="4:5" x14ac:dyDescent="0.25">
      <c r="D13138" s="31">
        <v>-759.88400000000001</v>
      </c>
      <c r="E13138" s="28">
        <v>206.04300000000001</v>
      </c>
    </row>
    <row r="13139" spans="4:5" x14ac:dyDescent="0.25">
      <c r="D13139" s="31">
        <v>-759.86800000000005</v>
      </c>
      <c r="E13139" s="28">
        <v>205.91800000000001</v>
      </c>
    </row>
    <row r="13140" spans="4:5" x14ac:dyDescent="0.25">
      <c r="D13140" s="31">
        <v>-759.85199999999998</v>
      </c>
      <c r="E13140" s="28">
        <v>205.79300000000001</v>
      </c>
    </row>
    <row r="13141" spans="4:5" x14ac:dyDescent="0.25">
      <c r="D13141" s="31">
        <v>-759.83600000000001</v>
      </c>
      <c r="E13141" s="28">
        <v>205.66900000000001</v>
      </c>
    </row>
    <row r="13142" spans="4:5" x14ac:dyDescent="0.25">
      <c r="D13142" s="31">
        <v>-759.82</v>
      </c>
      <c r="E13142" s="28">
        <v>205.54400000000001</v>
      </c>
    </row>
    <row r="13143" spans="4:5" x14ac:dyDescent="0.25">
      <c r="D13143" s="31">
        <v>-759.80399999999997</v>
      </c>
      <c r="E13143" s="28">
        <v>205.41900000000001</v>
      </c>
    </row>
    <row r="13144" spans="4:5" x14ac:dyDescent="0.25">
      <c r="D13144" s="31">
        <v>-759.78800000000001</v>
      </c>
      <c r="E13144" s="28">
        <v>205.29400000000001</v>
      </c>
    </row>
    <row r="13145" spans="4:5" x14ac:dyDescent="0.25">
      <c r="D13145" s="31">
        <v>-759.77200000000005</v>
      </c>
      <c r="E13145" s="28">
        <v>205.16900000000001</v>
      </c>
    </row>
    <row r="13146" spans="4:5" x14ac:dyDescent="0.25">
      <c r="D13146" s="31">
        <v>-759.75599999999997</v>
      </c>
      <c r="E13146" s="28">
        <v>205.04400000000001</v>
      </c>
    </row>
    <row r="13147" spans="4:5" x14ac:dyDescent="0.25">
      <c r="D13147" s="31">
        <v>-759.74</v>
      </c>
      <c r="E13147" s="28">
        <v>204.91900000000001</v>
      </c>
    </row>
    <row r="13148" spans="4:5" x14ac:dyDescent="0.25">
      <c r="D13148" s="31">
        <v>-759.72400000000005</v>
      </c>
      <c r="E13148" s="28">
        <v>204.79400000000001</v>
      </c>
    </row>
    <row r="13149" spans="4:5" x14ac:dyDescent="0.25">
      <c r="D13149" s="31">
        <v>-759.70799999999997</v>
      </c>
      <c r="E13149" s="28">
        <v>204.66900000000001</v>
      </c>
    </row>
    <row r="13150" spans="4:5" x14ac:dyDescent="0.25">
      <c r="D13150" s="31">
        <v>-759.69200000000001</v>
      </c>
      <c r="E13150" s="28">
        <v>204.54400000000001</v>
      </c>
    </row>
    <row r="13151" spans="4:5" x14ac:dyDescent="0.25">
      <c r="D13151" s="31">
        <v>-759.67600000000004</v>
      </c>
      <c r="E13151" s="28">
        <v>204.41900000000001</v>
      </c>
    </row>
    <row r="13152" spans="4:5" x14ac:dyDescent="0.25">
      <c r="D13152" s="31">
        <v>-759.66</v>
      </c>
      <c r="E13152" s="28">
        <v>204.29400000000001</v>
      </c>
    </row>
    <row r="13153" spans="4:5" x14ac:dyDescent="0.25">
      <c r="D13153" s="31">
        <v>-759.64400000000001</v>
      </c>
      <c r="E13153" s="28">
        <v>204.16900000000001</v>
      </c>
    </row>
    <row r="13154" spans="4:5" x14ac:dyDescent="0.25">
      <c r="D13154" s="31">
        <v>-759.62800000000004</v>
      </c>
      <c r="E13154" s="28">
        <v>204.04400000000001</v>
      </c>
    </row>
    <row r="13155" spans="4:5" x14ac:dyDescent="0.25">
      <c r="D13155" s="31">
        <v>-759.61199999999997</v>
      </c>
      <c r="E13155" s="28">
        <v>203.91900000000001</v>
      </c>
    </row>
    <row r="13156" spans="4:5" x14ac:dyDescent="0.25">
      <c r="D13156" s="31">
        <v>-759.596</v>
      </c>
      <c r="E13156" s="28">
        <v>203.79400000000001</v>
      </c>
    </row>
    <row r="13157" spans="4:5" x14ac:dyDescent="0.25">
      <c r="D13157" s="31">
        <v>-759.58</v>
      </c>
      <c r="E13157" s="28">
        <v>203.66900000000001</v>
      </c>
    </row>
    <row r="13158" spans="4:5" x14ac:dyDescent="0.25">
      <c r="D13158" s="31">
        <v>-759.56399999999996</v>
      </c>
      <c r="E13158" s="28">
        <v>203.54400000000001</v>
      </c>
    </row>
    <row r="13159" spans="4:5" x14ac:dyDescent="0.25">
      <c r="D13159" s="31">
        <v>-759.548</v>
      </c>
      <c r="E13159" s="28">
        <v>203.41900000000001</v>
      </c>
    </row>
    <row r="13160" spans="4:5" x14ac:dyDescent="0.25">
      <c r="D13160" s="31">
        <v>-759.53200000000004</v>
      </c>
      <c r="E13160" s="28">
        <v>203.29400000000001</v>
      </c>
    </row>
    <row r="13161" spans="4:5" x14ac:dyDescent="0.25">
      <c r="D13161" s="31">
        <v>-759.51599999999996</v>
      </c>
      <c r="E13161" s="28">
        <v>203.16900000000001</v>
      </c>
    </row>
    <row r="13162" spans="4:5" x14ac:dyDescent="0.25">
      <c r="D13162" s="31">
        <v>-759.5</v>
      </c>
      <c r="E13162" s="28">
        <v>203.04400000000001</v>
      </c>
    </row>
    <row r="13163" spans="4:5" x14ac:dyDescent="0.25">
      <c r="D13163" s="31">
        <v>-759.48400000000004</v>
      </c>
      <c r="E13163" s="28">
        <v>202.91900000000001</v>
      </c>
    </row>
    <row r="13164" spans="4:5" x14ac:dyDescent="0.25">
      <c r="D13164" s="31">
        <v>-759.46799999999996</v>
      </c>
      <c r="E13164" s="28">
        <v>202.79400000000001</v>
      </c>
    </row>
    <row r="13165" spans="4:5" x14ac:dyDescent="0.25">
      <c r="D13165" s="31">
        <v>-759.452</v>
      </c>
      <c r="E13165" s="28">
        <v>202.66900000000001</v>
      </c>
    </row>
    <row r="13166" spans="4:5" x14ac:dyDescent="0.25">
      <c r="D13166" s="31">
        <v>-759.43600000000004</v>
      </c>
      <c r="E13166" s="28">
        <v>202.54400000000001</v>
      </c>
    </row>
    <row r="13167" spans="4:5" x14ac:dyDescent="0.25">
      <c r="D13167" s="31">
        <v>-759.42</v>
      </c>
      <c r="E13167" s="28">
        <v>202.41900000000001</v>
      </c>
    </row>
    <row r="13168" spans="4:5" x14ac:dyDescent="0.25">
      <c r="D13168" s="31">
        <v>-759.404</v>
      </c>
      <c r="E13168" s="28">
        <v>202.29300000000001</v>
      </c>
    </row>
    <row r="13169" spans="4:5" x14ac:dyDescent="0.25">
      <c r="D13169" s="31">
        <v>-759.38800000000003</v>
      </c>
      <c r="E13169" s="28">
        <v>202.16800000000001</v>
      </c>
    </row>
    <row r="13170" spans="4:5" x14ac:dyDescent="0.25">
      <c r="D13170" s="31">
        <v>-759.37199999999996</v>
      </c>
      <c r="E13170" s="28">
        <v>202.04300000000001</v>
      </c>
    </row>
    <row r="13171" spans="4:5" x14ac:dyDescent="0.25">
      <c r="D13171" s="31">
        <v>-759.35599999999999</v>
      </c>
      <c r="E13171" s="28">
        <v>201.91800000000001</v>
      </c>
    </row>
    <row r="13172" spans="4:5" x14ac:dyDescent="0.25">
      <c r="D13172" s="31">
        <v>-759.34</v>
      </c>
      <c r="E13172" s="28">
        <v>201.79300000000001</v>
      </c>
    </row>
    <row r="13173" spans="4:5" x14ac:dyDescent="0.25">
      <c r="D13173" s="31">
        <v>-759.32399999999996</v>
      </c>
      <c r="E13173" s="28">
        <v>201.66800000000001</v>
      </c>
    </row>
    <row r="13174" spans="4:5" x14ac:dyDescent="0.25">
      <c r="D13174" s="31">
        <v>-759.30799999999999</v>
      </c>
      <c r="E13174" s="28">
        <v>201.542</v>
      </c>
    </row>
    <row r="13175" spans="4:5" x14ac:dyDescent="0.25">
      <c r="D13175" s="31">
        <v>-759.29200000000003</v>
      </c>
      <c r="E13175" s="28">
        <v>201.417</v>
      </c>
    </row>
    <row r="13176" spans="4:5" x14ac:dyDescent="0.25">
      <c r="D13176" s="31">
        <v>-759.27599999999995</v>
      </c>
      <c r="E13176" s="28">
        <v>201.292</v>
      </c>
    </row>
    <row r="13177" spans="4:5" x14ac:dyDescent="0.25">
      <c r="D13177" s="31">
        <v>-759.26</v>
      </c>
      <c r="E13177" s="28">
        <v>201.167</v>
      </c>
    </row>
    <row r="13178" spans="4:5" x14ac:dyDescent="0.25">
      <c r="D13178" s="31">
        <v>-759.24400000000003</v>
      </c>
      <c r="E13178" s="28">
        <v>201.041</v>
      </c>
    </row>
    <row r="13179" spans="4:5" x14ac:dyDescent="0.25">
      <c r="D13179" s="31">
        <v>-759.22799999999995</v>
      </c>
      <c r="E13179" s="28">
        <v>200.916</v>
      </c>
    </row>
    <row r="13180" spans="4:5" x14ac:dyDescent="0.25">
      <c r="D13180" s="31">
        <v>-759.21199999999999</v>
      </c>
      <c r="E13180" s="28">
        <v>200.791</v>
      </c>
    </row>
    <row r="13181" spans="4:5" x14ac:dyDescent="0.25">
      <c r="D13181" s="31">
        <v>-759.19600000000003</v>
      </c>
      <c r="E13181" s="28">
        <v>200.666</v>
      </c>
    </row>
    <row r="13182" spans="4:5" x14ac:dyDescent="0.25">
      <c r="D13182" s="31">
        <v>-759.18</v>
      </c>
      <c r="E13182" s="28">
        <v>200.54</v>
      </c>
    </row>
    <row r="13183" spans="4:5" x14ac:dyDescent="0.25">
      <c r="D13183" s="31">
        <v>-759.16399999999999</v>
      </c>
      <c r="E13183" s="28">
        <v>200.41499999999999</v>
      </c>
    </row>
    <row r="13184" spans="4:5" x14ac:dyDescent="0.25">
      <c r="D13184" s="31">
        <v>-759.14800000000002</v>
      </c>
      <c r="E13184" s="28">
        <v>200.29</v>
      </c>
    </row>
    <row r="13185" spans="4:5" x14ac:dyDescent="0.25">
      <c r="D13185" s="31">
        <v>-759.13199999999995</v>
      </c>
      <c r="E13185" s="28">
        <v>200.16399999999999</v>
      </c>
    </row>
    <row r="13186" spans="4:5" x14ac:dyDescent="0.25">
      <c r="D13186" s="31">
        <v>-759.11599999999999</v>
      </c>
      <c r="E13186" s="28">
        <v>200.03899999999999</v>
      </c>
    </row>
    <row r="13187" spans="4:5" x14ac:dyDescent="0.25">
      <c r="D13187" s="31">
        <v>-759.1</v>
      </c>
      <c r="E13187" s="28">
        <v>199.91399999999999</v>
      </c>
    </row>
    <row r="13188" spans="4:5" x14ac:dyDescent="0.25">
      <c r="D13188" s="31">
        <v>-759.08399999999995</v>
      </c>
      <c r="E13188" s="28">
        <v>199.78899999999999</v>
      </c>
    </row>
    <row r="13189" spans="4:5" x14ac:dyDescent="0.25">
      <c r="D13189" s="31">
        <v>-759.06799999999998</v>
      </c>
      <c r="E13189" s="28">
        <v>199.66300000000001</v>
      </c>
    </row>
    <row r="13190" spans="4:5" x14ac:dyDescent="0.25">
      <c r="D13190" s="31">
        <v>-759.05200000000002</v>
      </c>
      <c r="E13190" s="28">
        <v>199.53800000000001</v>
      </c>
    </row>
    <row r="13191" spans="4:5" x14ac:dyDescent="0.25">
      <c r="D13191" s="31">
        <v>-759.03599999999994</v>
      </c>
      <c r="E13191" s="28">
        <v>199.41200000000001</v>
      </c>
    </row>
    <row r="13192" spans="4:5" x14ac:dyDescent="0.25">
      <c r="D13192" s="31">
        <v>-759.02</v>
      </c>
      <c r="E13192" s="28">
        <v>199.28700000000001</v>
      </c>
    </row>
    <row r="13193" spans="4:5" x14ac:dyDescent="0.25">
      <c r="D13193" s="31">
        <v>-759.00400000000002</v>
      </c>
      <c r="E13193" s="28">
        <v>199.16200000000001</v>
      </c>
    </row>
    <row r="13194" spans="4:5" x14ac:dyDescent="0.25">
      <c r="D13194" s="31">
        <v>-758.98800000000006</v>
      </c>
      <c r="E13194" s="28">
        <v>199.036</v>
      </c>
    </row>
    <row r="13195" spans="4:5" x14ac:dyDescent="0.25">
      <c r="D13195" s="31">
        <v>-758.97199999999998</v>
      </c>
      <c r="E13195" s="28">
        <v>198.911</v>
      </c>
    </row>
    <row r="13196" spans="4:5" x14ac:dyDescent="0.25">
      <c r="D13196" s="31">
        <v>-758.95600000000002</v>
      </c>
      <c r="E13196" s="28">
        <v>198.785</v>
      </c>
    </row>
    <row r="13197" spans="4:5" x14ac:dyDescent="0.25">
      <c r="D13197" s="31">
        <v>-758.94</v>
      </c>
      <c r="E13197" s="28">
        <v>198.66</v>
      </c>
    </row>
    <row r="13198" spans="4:5" x14ac:dyDescent="0.25">
      <c r="D13198" s="31">
        <v>-758.92399999999998</v>
      </c>
      <c r="E13198" s="28">
        <v>198.535</v>
      </c>
    </row>
    <row r="13199" spans="4:5" x14ac:dyDescent="0.25">
      <c r="D13199" s="31">
        <v>-758.90800000000002</v>
      </c>
      <c r="E13199" s="28">
        <v>198.40899999999999</v>
      </c>
    </row>
    <row r="13200" spans="4:5" x14ac:dyDescent="0.25">
      <c r="D13200" s="31">
        <v>-758.89200000000005</v>
      </c>
      <c r="E13200" s="28">
        <v>198.28399999999999</v>
      </c>
    </row>
    <row r="13201" spans="4:5" x14ac:dyDescent="0.25">
      <c r="D13201" s="31">
        <v>-758.87599999999998</v>
      </c>
      <c r="E13201" s="28">
        <v>198.15799999999999</v>
      </c>
    </row>
    <row r="13202" spans="4:5" x14ac:dyDescent="0.25">
      <c r="D13202" s="31">
        <v>-758.86</v>
      </c>
      <c r="E13202" s="28">
        <v>198.03299999999999</v>
      </c>
    </row>
    <row r="13203" spans="4:5" x14ac:dyDescent="0.25">
      <c r="D13203" s="31">
        <v>-758.84400000000005</v>
      </c>
      <c r="E13203" s="28">
        <v>197.90700000000001</v>
      </c>
    </row>
    <row r="13204" spans="4:5" x14ac:dyDescent="0.25">
      <c r="D13204" s="31">
        <v>-758.82799999999997</v>
      </c>
      <c r="E13204" s="28">
        <v>197.78200000000001</v>
      </c>
    </row>
    <row r="13205" spans="4:5" x14ac:dyDescent="0.25">
      <c r="D13205" s="31">
        <v>-758.81200000000001</v>
      </c>
      <c r="E13205" s="28">
        <v>197.65600000000001</v>
      </c>
    </row>
    <row r="13206" spans="4:5" x14ac:dyDescent="0.25">
      <c r="D13206" s="31">
        <v>-758.79600000000005</v>
      </c>
      <c r="E13206" s="28">
        <v>197.53100000000001</v>
      </c>
    </row>
    <row r="13207" spans="4:5" x14ac:dyDescent="0.25">
      <c r="D13207" s="31">
        <v>-758.78</v>
      </c>
      <c r="E13207" s="28">
        <v>197.405</v>
      </c>
    </row>
    <row r="13208" spans="4:5" x14ac:dyDescent="0.25">
      <c r="D13208" s="31">
        <v>-758.76400000000001</v>
      </c>
      <c r="E13208" s="28">
        <v>197.28</v>
      </c>
    </row>
    <row r="13209" spans="4:5" x14ac:dyDescent="0.25">
      <c r="D13209" s="31">
        <v>-758.74800000000005</v>
      </c>
      <c r="E13209" s="28">
        <v>197.154</v>
      </c>
    </row>
    <row r="13210" spans="4:5" x14ac:dyDescent="0.25">
      <c r="D13210" s="31">
        <v>-758.73199999999997</v>
      </c>
      <c r="E13210" s="28">
        <v>197.029</v>
      </c>
    </row>
    <row r="13211" spans="4:5" x14ac:dyDescent="0.25">
      <c r="D13211" s="31">
        <v>-758.71600000000001</v>
      </c>
      <c r="E13211" s="28">
        <v>196.90299999999999</v>
      </c>
    </row>
    <row r="13212" spans="4:5" x14ac:dyDescent="0.25">
      <c r="D13212" s="31">
        <v>-758.7</v>
      </c>
      <c r="E13212" s="28">
        <v>196.77799999999999</v>
      </c>
    </row>
    <row r="13213" spans="4:5" x14ac:dyDescent="0.25">
      <c r="D13213" s="31">
        <v>-758.68399999999997</v>
      </c>
      <c r="E13213" s="28">
        <v>196.65199999999999</v>
      </c>
    </row>
    <row r="13214" spans="4:5" x14ac:dyDescent="0.25">
      <c r="D13214" s="31">
        <v>-758.66800000000001</v>
      </c>
      <c r="E13214" s="28">
        <v>196.52600000000001</v>
      </c>
    </row>
    <row r="13215" spans="4:5" x14ac:dyDescent="0.25">
      <c r="D13215" s="31">
        <v>-758.65200000000004</v>
      </c>
      <c r="E13215" s="28">
        <v>196.40100000000001</v>
      </c>
    </row>
    <row r="13216" spans="4:5" x14ac:dyDescent="0.25">
      <c r="D13216" s="31">
        <v>-758.63599999999997</v>
      </c>
      <c r="E13216" s="28">
        <v>196.27500000000001</v>
      </c>
    </row>
    <row r="13217" spans="4:5" x14ac:dyDescent="0.25">
      <c r="D13217" s="31">
        <v>-758.62</v>
      </c>
      <c r="E13217" s="28">
        <v>196.15</v>
      </c>
    </row>
    <row r="13218" spans="4:5" x14ac:dyDescent="0.25">
      <c r="D13218" s="31">
        <v>-758.60400000000004</v>
      </c>
      <c r="E13218" s="28">
        <v>196.024</v>
      </c>
    </row>
    <row r="13219" spans="4:5" x14ac:dyDescent="0.25">
      <c r="D13219" s="31">
        <v>-758.58799999999997</v>
      </c>
      <c r="E13219" s="28">
        <v>195.898</v>
      </c>
    </row>
    <row r="13220" spans="4:5" x14ac:dyDescent="0.25">
      <c r="D13220" s="31">
        <v>-758.572</v>
      </c>
      <c r="E13220" s="28">
        <v>195.773</v>
      </c>
    </row>
    <row r="13221" spans="4:5" x14ac:dyDescent="0.25">
      <c r="D13221" s="31">
        <v>-758.55600000000004</v>
      </c>
      <c r="E13221" s="28">
        <v>195.64699999999999</v>
      </c>
    </row>
    <row r="13222" spans="4:5" x14ac:dyDescent="0.25">
      <c r="D13222" s="31">
        <v>-758.54</v>
      </c>
      <c r="E13222" s="28">
        <v>195.52099999999999</v>
      </c>
    </row>
    <row r="13223" spans="4:5" x14ac:dyDescent="0.25">
      <c r="D13223" s="31">
        <v>-758.524</v>
      </c>
      <c r="E13223" s="28">
        <v>195.39599999999999</v>
      </c>
    </row>
    <row r="13224" spans="4:5" x14ac:dyDescent="0.25">
      <c r="D13224" s="31">
        <v>-758.50800000000004</v>
      </c>
      <c r="E13224" s="28">
        <v>195.27</v>
      </c>
    </row>
    <row r="13225" spans="4:5" x14ac:dyDescent="0.25">
      <c r="D13225" s="31">
        <v>-758.49199999999996</v>
      </c>
      <c r="E13225" s="28">
        <v>195.14400000000001</v>
      </c>
    </row>
    <row r="13226" spans="4:5" x14ac:dyDescent="0.25">
      <c r="D13226" s="31">
        <v>-758.476</v>
      </c>
      <c r="E13226" s="28">
        <v>195.01900000000001</v>
      </c>
    </row>
    <row r="13227" spans="4:5" x14ac:dyDescent="0.25">
      <c r="D13227" s="31">
        <v>-758.46</v>
      </c>
      <c r="E13227" s="28">
        <v>194.893</v>
      </c>
    </row>
    <row r="13228" spans="4:5" x14ac:dyDescent="0.25">
      <c r="D13228" s="31">
        <v>-758.44399999999996</v>
      </c>
      <c r="E13228" s="28">
        <v>194.767</v>
      </c>
    </row>
    <row r="13229" spans="4:5" x14ac:dyDescent="0.25">
      <c r="D13229" s="31">
        <v>-758.428</v>
      </c>
      <c r="E13229" s="28">
        <v>194.64099999999999</v>
      </c>
    </row>
    <row r="13230" spans="4:5" x14ac:dyDescent="0.25">
      <c r="D13230" s="31">
        <v>-758.41200000000003</v>
      </c>
      <c r="E13230" s="28">
        <v>194.51599999999999</v>
      </c>
    </row>
    <row r="13231" spans="4:5" x14ac:dyDescent="0.25">
      <c r="D13231" s="31">
        <v>-758.39599999999996</v>
      </c>
      <c r="E13231" s="28">
        <v>194.39</v>
      </c>
    </row>
    <row r="13232" spans="4:5" x14ac:dyDescent="0.25">
      <c r="D13232" s="31">
        <v>-758.38</v>
      </c>
      <c r="E13232" s="28">
        <v>194.26400000000001</v>
      </c>
    </row>
    <row r="13233" spans="4:5" x14ac:dyDescent="0.25">
      <c r="D13233" s="31">
        <v>-758.36400000000003</v>
      </c>
      <c r="E13233" s="28">
        <v>194.13800000000001</v>
      </c>
    </row>
    <row r="13234" spans="4:5" x14ac:dyDescent="0.25">
      <c r="D13234" s="31">
        <v>-758.34799999999996</v>
      </c>
      <c r="E13234" s="28">
        <v>194.01300000000001</v>
      </c>
    </row>
    <row r="13235" spans="4:5" x14ac:dyDescent="0.25">
      <c r="D13235" s="31">
        <v>-758.33199999999999</v>
      </c>
      <c r="E13235" s="28">
        <v>193.887</v>
      </c>
    </row>
    <row r="13236" spans="4:5" x14ac:dyDescent="0.25">
      <c r="D13236" s="31">
        <v>-758.31600000000003</v>
      </c>
      <c r="E13236" s="28">
        <v>193.761</v>
      </c>
    </row>
    <row r="13237" spans="4:5" x14ac:dyDescent="0.25">
      <c r="D13237" s="31">
        <v>-758.3</v>
      </c>
      <c r="E13237" s="28">
        <v>193.63499999999999</v>
      </c>
    </row>
    <row r="13238" spans="4:5" x14ac:dyDescent="0.25">
      <c r="D13238" s="31">
        <v>-758.28399999999999</v>
      </c>
      <c r="E13238" s="28">
        <v>193.50899999999999</v>
      </c>
    </row>
    <row r="13239" spans="4:5" x14ac:dyDescent="0.25">
      <c r="D13239" s="31">
        <v>-758.26800000000003</v>
      </c>
      <c r="E13239" s="28">
        <v>193.38399999999999</v>
      </c>
    </row>
    <row r="13240" spans="4:5" x14ac:dyDescent="0.25">
      <c r="D13240" s="31">
        <v>-758.25199999999995</v>
      </c>
      <c r="E13240" s="28">
        <v>193.25800000000001</v>
      </c>
    </row>
    <row r="13241" spans="4:5" x14ac:dyDescent="0.25">
      <c r="D13241" s="31">
        <v>-758.23599999999999</v>
      </c>
      <c r="E13241" s="28">
        <v>193.13200000000001</v>
      </c>
    </row>
    <row r="13242" spans="4:5" x14ac:dyDescent="0.25">
      <c r="D13242" s="31">
        <v>-758.22</v>
      </c>
      <c r="E13242" s="28">
        <v>193.006</v>
      </c>
    </row>
    <row r="13243" spans="4:5" x14ac:dyDescent="0.25">
      <c r="D13243" s="31">
        <v>-758.20399999999995</v>
      </c>
      <c r="E13243" s="28">
        <v>192.88</v>
      </c>
    </row>
    <row r="13244" spans="4:5" x14ac:dyDescent="0.25">
      <c r="D13244" s="31">
        <v>-758.18799999999999</v>
      </c>
      <c r="E13244" s="28">
        <v>192.75399999999999</v>
      </c>
    </row>
    <row r="13245" spans="4:5" x14ac:dyDescent="0.25">
      <c r="D13245" s="31">
        <v>-758.17200000000003</v>
      </c>
      <c r="E13245" s="28">
        <v>192.62799999999999</v>
      </c>
    </row>
    <row r="13246" spans="4:5" x14ac:dyDescent="0.25">
      <c r="D13246" s="31">
        <v>-758.15599999999995</v>
      </c>
      <c r="E13246" s="28">
        <v>192.50299999999999</v>
      </c>
    </row>
    <row r="13247" spans="4:5" x14ac:dyDescent="0.25">
      <c r="D13247" s="31">
        <v>-758.14099999999996</v>
      </c>
      <c r="E13247" s="28">
        <v>192.37700000000001</v>
      </c>
    </row>
    <row r="13248" spans="4:5" x14ac:dyDescent="0.25">
      <c r="D13248" s="31">
        <v>-758.125</v>
      </c>
      <c r="E13248" s="28">
        <v>192.251</v>
      </c>
    </row>
    <row r="13249" spans="4:5" x14ac:dyDescent="0.25">
      <c r="D13249" s="31">
        <v>-758.10900000000004</v>
      </c>
      <c r="E13249" s="28">
        <v>192.125</v>
      </c>
    </row>
    <row r="13250" spans="4:5" x14ac:dyDescent="0.25">
      <c r="D13250" s="31">
        <v>-758.09299999999996</v>
      </c>
      <c r="E13250" s="28">
        <v>191.999</v>
      </c>
    </row>
    <row r="13251" spans="4:5" x14ac:dyDescent="0.25">
      <c r="D13251" s="31">
        <v>-758.077</v>
      </c>
      <c r="E13251" s="28">
        <v>191.87299999999999</v>
      </c>
    </row>
    <row r="13252" spans="4:5" x14ac:dyDescent="0.25">
      <c r="D13252" s="31">
        <v>-758.06100000000004</v>
      </c>
      <c r="E13252" s="28">
        <v>191.74700000000001</v>
      </c>
    </row>
    <row r="13253" spans="4:5" x14ac:dyDescent="0.25">
      <c r="D13253" s="31">
        <v>-758.04499999999996</v>
      </c>
      <c r="E13253" s="28">
        <v>191.62100000000001</v>
      </c>
    </row>
    <row r="13254" spans="4:5" x14ac:dyDescent="0.25">
      <c r="D13254" s="31">
        <v>-758.029</v>
      </c>
      <c r="E13254" s="28">
        <v>191.495</v>
      </c>
    </row>
    <row r="13255" spans="4:5" x14ac:dyDescent="0.25">
      <c r="D13255" s="31">
        <v>-758.01300000000003</v>
      </c>
      <c r="E13255" s="28">
        <v>191.369</v>
      </c>
    </row>
    <row r="13256" spans="4:5" x14ac:dyDescent="0.25">
      <c r="D13256" s="31">
        <v>-757.99699999999996</v>
      </c>
      <c r="E13256" s="28">
        <v>191.24299999999999</v>
      </c>
    </row>
    <row r="13257" spans="4:5" x14ac:dyDescent="0.25">
      <c r="D13257" s="31">
        <v>-757.98099999999999</v>
      </c>
      <c r="E13257" s="28">
        <v>191.11699999999999</v>
      </c>
    </row>
    <row r="13258" spans="4:5" x14ac:dyDescent="0.25">
      <c r="D13258" s="31">
        <v>-757.96500000000003</v>
      </c>
      <c r="E13258" s="28">
        <v>190.99100000000001</v>
      </c>
    </row>
    <row r="13259" spans="4:5" x14ac:dyDescent="0.25">
      <c r="D13259" s="31">
        <v>-757.94899999999996</v>
      </c>
      <c r="E13259" s="28">
        <v>190.86500000000001</v>
      </c>
    </row>
    <row r="13260" spans="4:5" x14ac:dyDescent="0.25">
      <c r="D13260" s="31">
        <v>-757.93299999999999</v>
      </c>
      <c r="E13260" s="28">
        <v>190.739</v>
      </c>
    </row>
    <row r="13261" spans="4:5" x14ac:dyDescent="0.25">
      <c r="D13261" s="31">
        <v>-757.91700000000003</v>
      </c>
      <c r="E13261" s="28">
        <v>190.613</v>
      </c>
    </row>
    <row r="13262" spans="4:5" x14ac:dyDescent="0.25">
      <c r="D13262" s="31">
        <v>-757.90099999999995</v>
      </c>
      <c r="E13262" s="28">
        <v>190.48699999999999</v>
      </c>
    </row>
    <row r="13263" spans="4:5" x14ac:dyDescent="0.25">
      <c r="D13263" s="31">
        <v>-757.88499999999999</v>
      </c>
      <c r="E13263" s="28">
        <v>190.36099999999999</v>
      </c>
    </row>
    <row r="13264" spans="4:5" x14ac:dyDescent="0.25">
      <c r="D13264" s="31">
        <v>-757.86900000000003</v>
      </c>
      <c r="E13264" s="28">
        <v>190.23500000000001</v>
      </c>
    </row>
    <row r="13265" spans="4:5" x14ac:dyDescent="0.25">
      <c r="D13265" s="31">
        <v>-757.85299999999995</v>
      </c>
      <c r="E13265" s="28">
        <v>190.10900000000001</v>
      </c>
    </row>
    <row r="13266" spans="4:5" x14ac:dyDescent="0.25">
      <c r="D13266" s="31">
        <v>-757.83699999999999</v>
      </c>
      <c r="E13266" s="28">
        <v>189.983</v>
      </c>
    </row>
    <row r="13267" spans="4:5" x14ac:dyDescent="0.25">
      <c r="D13267" s="31">
        <v>-757.82100000000003</v>
      </c>
      <c r="E13267" s="28">
        <v>189.857</v>
      </c>
    </row>
    <row r="13268" spans="4:5" x14ac:dyDescent="0.25">
      <c r="D13268" s="31">
        <v>-757.80499999999995</v>
      </c>
      <c r="E13268" s="28">
        <v>189.73099999999999</v>
      </c>
    </row>
    <row r="13269" spans="4:5" x14ac:dyDescent="0.25">
      <c r="D13269" s="31">
        <v>-757.78899999999999</v>
      </c>
      <c r="E13269" s="28">
        <v>189.60400000000001</v>
      </c>
    </row>
    <row r="13270" spans="4:5" x14ac:dyDescent="0.25">
      <c r="D13270" s="31">
        <v>-757.77300000000002</v>
      </c>
      <c r="E13270" s="28">
        <v>189.47800000000001</v>
      </c>
    </row>
    <row r="13271" spans="4:5" x14ac:dyDescent="0.25">
      <c r="D13271" s="31">
        <v>-757.75699999999995</v>
      </c>
      <c r="E13271" s="28">
        <v>189.352</v>
      </c>
    </row>
    <row r="13272" spans="4:5" x14ac:dyDescent="0.25">
      <c r="D13272" s="31">
        <v>-757.74099999999999</v>
      </c>
      <c r="E13272" s="28">
        <v>189.226</v>
      </c>
    </row>
    <row r="13273" spans="4:5" x14ac:dyDescent="0.25">
      <c r="D13273" s="31">
        <v>-757.72500000000002</v>
      </c>
      <c r="E13273" s="28">
        <v>189.1</v>
      </c>
    </row>
    <row r="13274" spans="4:5" x14ac:dyDescent="0.25">
      <c r="D13274" s="31">
        <v>-757.70899999999995</v>
      </c>
      <c r="E13274" s="28">
        <v>188.97399999999999</v>
      </c>
    </row>
    <row r="13275" spans="4:5" x14ac:dyDescent="0.25">
      <c r="D13275" s="31">
        <v>-757.69299999999998</v>
      </c>
      <c r="E13275" s="28">
        <v>188.84800000000001</v>
      </c>
    </row>
    <row r="13276" spans="4:5" x14ac:dyDescent="0.25">
      <c r="D13276" s="31">
        <v>-757.67700000000002</v>
      </c>
      <c r="E13276" s="28">
        <v>188.721</v>
      </c>
    </row>
    <row r="13277" spans="4:5" x14ac:dyDescent="0.25">
      <c r="D13277" s="31">
        <v>-757.66099999999994</v>
      </c>
      <c r="E13277" s="28">
        <v>188.595</v>
      </c>
    </row>
    <row r="13278" spans="4:5" x14ac:dyDescent="0.25">
      <c r="D13278" s="31">
        <v>-757.64499999999998</v>
      </c>
      <c r="E13278" s="28">
        <v>188.46899999999999</v>
      </c>
    </row>
    <row r="13279" spans="4:5" x14ac:dyDescent="0.25">
      <c r="D13279" s="31">
        <v>-757.62900000000002</v>
      </c>
      <c r="E13279" s="28">
        <v>188.34299999999999</v>
      </c>
    </row>
    <row r="13280" spans="4:5" x14ac:dyDescent="0.25">
      <c r="D13280" s="31">
        <v>-757.61300000000006</v>
      </c>
      <c r="E13280" s="28">
        <v>188.21700000000001</v>
      </c>
    </row>
    <row r="13281" spans="4:5" x14ac:dyDescent="0.25">
      <c r="D13281" s="31">
        <v>-757.59699999999998</v>
      </c>
      <c r="E13281" s="28">
        <v>188.09100000000001</v>
      </c>
    </row>
    <row r="13282" spans="4:5" x14ac:dyDescent="0.25">
      <c r="D13282" s="31">
        <v>-757.58100000000002</v>
      </c>
      <c r="E13282" s="28">
        <v>187.964</v>
      </c>
    </row>
    <row r="13283" spans="4:5" x14ac:dyDescent="0.25">
      <c r="D13283" s="31">
        <v>-757.56500000000005</v>
      </c>
      <c r="E13283" s="28">
        <v>187.83799999999999</v>
      </c>
    </row>
    <row r="13284" spans="4:5" x14ac:dyDescent="0.25">
      <c r="D13284" s="31">
        <v>-757.54899999999998</v>
      </c>
      <c r="E13284" s="28">
        <v>187.71199999999999</v>
      </c>
    </row>
    <row r="13285" spans="4:5" x14ac:dyDescent="0.25">
      <c r="D13285" s="31">
        <v>-757.53300000000002</v>
      </c>
      <c r="E13285" s="28">
        <v>187.58600000000001</v>
      </c>
    </row>
    <row r="13286" spans="4:5" x14ac:dyDescent="0.25">
      <c r="D13286" s="31">
        <v>-757.51700000000005</v>
      </c>
      <c r="E13286" s="28">
        <v>187.459</v>
      </c>
    </row>
    <row r="13287" spans="4:5" x14ac:dyDescent="0.25">
      <c r="D13287" s="31">
        <v>-757.50099999999998</v>
      </c>
      <c r="E13287" s="28">
        <v>187.333</v>
      </c>
    </row>
    <row r="13288" spans="4:5" x14ac:dyDescent="0.25">
      <c r="D13288" s="31">
        <v>-757.48500000000001</v>
      </c>
      <c r="E13288" s="28">
        <v>187.20699999999999</v>
      </c>
    </row>
    <row r="13289" spans="4:5" x14ac:dyDescent="0.25">
      <c r="D13289" s="31">
        <v>-757.46900000000005</v>
      </c>
      <c r="E13289" s="28">
        <v>187.08099999999999</v>
      </c>
    </row>
    <row r="13290" spans="4:5" x14ac:dyDescent="0.25">
      <c r="D13290" s="31">
        <v>-757.45299999999997</v>
      </c>
      <c r="E13290" s="28">
        <v>186.95400000000001</v>
      </c>
    </row>
    <row r="13291" spans="4:5" x14ac:dyDescent="0.25">
      <c r="D13291" s="31">
        <v>-757.43700000000001</v>
      </c>
      <c r="E13291" s="28">
        <v>186.828</v>
      </c>
    </row>
    <row r="13292" spans="4:5" x14ac:dyDescent="0.25">
      <c r="D13292" s="31">
        <v>-757.42100000000005</v>
      </c>
      <c r="E13292" s="28">
        <v>186.702</v>
      </c>
    </row>
    <row r="13293" spans="4:5" x14ac:dyDescent="0.25">
      <c r="D13293" s="31">
        <v>-757.40499999999997</v>
      </c>
      <c r="E13293" s="28">
        <v>186.57499999999999</v>
      </c>
    </row>
    <row r="13294" spans="4:5" x14ac:dyDescent="0.25">
      <c r="D13294" s="31">
        <v>-757.38900000000001</v>
      </c>
      <c r="E13294" s="28">
        <v>186.44900000000001</v>
      </c>
    </row>
    <row r="13295" spans="4:5" x14ac:dyDescent="0.25">
      <c r="D13295" s="31">
        <v>-757.37300000000005</v>
      </c>
      <c r="E13295" s="28">
        <v>186.32300000000001</v>
      </c>
    </row>
    <row r="13296" spans="4:5" x14ac:dyDescent="0.25">
      <c r="D13296" s="31">
        <v>-757.35699999999997</v>
      </c>
      <c r="E13296" s="28">
        <v>186.196</v>
      </c>
    </row>
    <row r="13297" spans="4:5" x14ac:dyDescent="0.25">
      <c r="D13297" s="31">
        <v>-757.34100000000001</v>
      </c>
      <c r="E13297" s="28">
        <v>186.07</v>
      </c>
    </row>
    <row r="13298" spans="4:5" x14ac:dyDescent="0.25">
      <c r="D13298" s="31">
        <v>-757.32500000000005</v>
      </c>
      <c r="E13298" s="28">
        <v>185.94399999999999</v>
      </c>
    </row>
    <row r="13299" spans="4:5" x14ac:dyDescent="0.25">
      <c r="D13299" s="31">
        <v>-757.30899999999997</v>
      </c>
      <c r="E13299" s="28">
        <v>185.81700000000001</v>
      </c>
    </row>
    <row r="13300" spans="4:5" x14ac:dyDescent="0.25">
      <c r="D13300" s="31">
        <v>-757.29300000000001</v>
      </c>
      <c r="E13300" s="28">
        <v>185.691</v>
      </c>
    </row>
    <row r="13301" spans="4:5" x14ac:dyDescent="0.25">
      <c r="D13301" s="31">
        <v>-757.27700000000004</v>
      </c>
      <c r="E13301" s="28">
        <v>185.56399999999999</v>
      </c>
    </row>
    <row r="13302" spans="4:5" x14ac:dyDescent="0.25">
      <c r="D13302" s="31">
        <v>-757.26099999999997</v>
      </c>
      <c r="E13302" s="28">
        <v>185.43799999999999</v>
      </c>
    </row>
    <row r="13303" spans="4:5" x14ac:dyDescent="0.25">
      <c r="D13303" s="31">
        <v>-757.245</v>
      </c>
      <c r="E13303" s="28">
        <v>185.31200000000001</v>
      </c>
    </row>
    <row r="13304" spans="4:5" x14ac:dyDescent="0.25">
      <c r="D13304" s="31">
        <v>-757.22900000000004</v>
      </c>
      <c r="E13304" s="28">
        <v>185.185</v>
      </c>
    </row>
    <row r="13305" spans="4:5" x14ac:dyDescent="0.25">
      <c r="D13305" s="31">
        <v>-757.21299999999997</v>
      </c>
      <c r="E13305" s="28">
        <v>185.059</v>
      </c>
    </row>
    <row r="13306" spans="4:5" x14ac:dyDescent="0.25">
      <c r="D13306" s="31">
        <v>-757.197</v>
      </c>
      <c r="E13306" s="28">
        <v>184.93199999999999</v>
      </c>
    </row>
    <row r="13307" spans="4:5" x14ac:dyDescent="0.25">
      <c r="D13307" s="31">
        <v>-757.18100000000004</v>
      </c>
      <c r="E13307" s="28">
        <v>184.80600000000001</v>
      </c>
    </row>
    <row r="13308" spans="4:5" x14ac:dyDescent="0.25">
      <c r="D13308" s="31">
        <v>-757.16499999999996</v>
      </c>
      <c r="E13308" s="28">
        <v>184.68</v>
      </c>
    </row>
    <row r="13309" spans="4:5" x14ac:dyDescent="0.25">
      <c r="D13309" s="31">
        <v>-757.149</v>
      </c>
      <c r="E13309" s="28">
        <v>184.553</v>
      </c>
    </row>
    <row r="13310" spans="4:5" x14ac:dyDescent="0.25">
      <c r="D13310" s="31">
        <v>-757.13300000000004</v>
      </c>
      <c r="E13310" s="28">
        <v>184.42699999999999</v>
      </c>
    </row>
    <row r="13311" spans="4:5" x14ac:dyDescent="0.25">
      <c r="D13311" s="31">
        <v>-757.11699999999996</v>
      </c>
      <c r="E13311" s="28">
        <v>184.3</v>
      </c>
    </row>
    <row r="13312" spans="4:5" x14ac:dyDescent="0.25">
      <c r="D13312" s="31">
        <v>-757.101</v>
      </c>
      <c r="E13312" s="28">
        <v>184.17400000000001</v>
      </c>
    </row>
    <row r="13313" spans="4:5" x14ac:dyDescent="0.25">
      <c r="D13313" s="31">
        <v>-757.08500000000004</v>
      </c>
      <c r="E13313" s="28">
        <v>184.047</v>
      </c>
    </row>
    <row r="13314" spans="4:5" x14ac:dyDescent="0.25">
      <c r="D13314" s="31">
        <v>-757.06899999999996</v>
      </c>
      <c r="E13314" s="28">
        <v>183.92099999999999</v>
      </c>
    </row>
    <row r="13315" spans="4:5" x14ac:dyDescent="0.25">
      <c r="D13315" s="31">
        <v>-757.053</v>
      </c>
      <c r="E13315" s="28">
        <v>183.79400000000001</v>
      </c>
    </row>
    <row r="13316" spans="4:5" x14ac:dyDescent="0.25">
      <c r="D13316" s="31">
        <v>-757.03700000000003</v>
      </c>
      <c r="E13316" s="28">
        <v>183.66800000000001</v>
      </c>
    </row>
    <row r="13317" spans="4:5" x14ac:dyDescent="0.25">
      <c r="D13317" s="31">
        <v>-757.02099999999996</v>
      </c>
      <c r="E13317" s="28">
        <v>183.541</v>
      </c>
    </row>
    <row r="13318" spans="4:5" x14ac:dyDescent="0.25">
      <c r="D13318" s="31">
        <v>-757.005</v>
      </c>
      <c r="E13318" s="28">
        <v>183.41499999999999</v>
      </c>
    </row>
    <row r="13319" spans="4:5" x14ac:dyDescent="0.25">
      <c r="D13319" s="31">
        <v>-756.98900000000003</v>
      </c>
      <c r="E13319" s="28">
        <v>183.28800000000001</v>
      </c>
    </row>
    <row r="13320" spans="4:5" x14ac:dyDescent="0.25">
      <c r="D13320" s="31">
        <v>-756.97299999999996</v>
      </c>
      <c r="E13320" s="28">
        <v>183.161</v>
      </c>
    </row>
    <row r="13321" spans="4:5" x14ac:dyDescent="0.25">
      <c r="D13321" s="31">
        <v>-756.95699999999999</v>
      </c>
      <c r="E13321" s="28">
        <v>183.035</v>
      </c>
    </row>
    <row r="13322" spans="4:5" x14ac:dyDescent="0.25">
      <c r="D13322" s="31">
        <v>-756.94100000000003</v>
      </c>
      <c r="E13322" s="28">
        <v>182.90799999999999</v>
      </c>
    </row>
    <row r="13323" spans="4:5" x14ac:dyDescent="0.25">
      <c r="D13323" s="31">
        <v>-756.92499999999995</v>
      </c>
      <c r="E13323" s="28">
        <v>182.78200000000001</v>
      </c>
    </row>
    <row r="13324" spans="4:5" x14ac:dyDescent="0.25">
      <c r="D13324" s="31">
        <v>-756.90899999999999</v>
      </c>
      <c r="E13324" s="28">
        <v>182.655</v>
      </c>
    </row>
    <row r="13325" spans="4:5" x14ac:dyDescent="0.25">
      <c r="D13325" s="31">
        <v>-756.89300000000003</v>
      </c>
      <c r="E13325" s="28">
        <v>182.529</v>
      </c>
    </row>
    <row r="13326" spans="4:5" x14ac:dyDescent="0.25">
      <c r="D13326" s="31">
        <v>-756.87699999999995</v>
      </c>
      <c r="E13326" s="28">
        <v>182.40199999999999</v>
      </c>
    </row>
    <row r="13327" spans="4:5" x14ac:dyDescent="0.25">
      <c r="D13327" s="31">
        <v>-756.86099999999999</v>
      </c>
      <c r="E13327" s="28">
        <v>182.27500000000001</v>
      </c>
    </row>
    <row r="13328" spans="4:5" x14ac:dyDescent="0.25">
      <c r="D13328" s="31">
        <v>-756.84500000000003</v>
      </c>
      <c r="E13328" s="28">
        <v>182.149</v>
      </c>
    </row>
    <row r="13329" spans="4:5" x14ac:dyDescent="0.25">
      <c r="D13329" s="31">
        <v>-756.82899999999995</v>
      </c>
      <c r="E13329" s="28">
        <v>182.02199999999999</v>
      </c>
    </row>
    <row r="13330" spans="4:5" x14ac:dyDescent="0.25">
      <c r="D13330" s="31">
        <v>-756.81299999999999</v>
      </c>
      <c r="E13330" s="28">
        <v>181.89500000000001</v>
      </c>
    </row>
    <row r="13331" spans="4:5" x14ac:dyDescent="0.25">
      <c r="D13331" s="31">
        <v>-756.79700000000003</v>
      </c>
      <c r="E13331" s="28">
        <v>181.76900000000001</v>
      </c>
    </row>
    <row r="13332" spans="4:5" x14ac:dyDescent="0.25">
      <c r="D13332" s="31">
        <v>-756.78099999999995</v>
      </c>
      <c r="E13332" s="28">
        <v>181.642</v>
      </c>
    </row>
    <row r="13333" spans="4:5" x14ac:dyDescent="0.25">
      <c r="D13333" s="31">
        <v>-756.76499999999999</v>
      </c>
      <c r="E13333" s="28">
        <v>181.51499999999999</v>
      </c>
    </row>
    <row r="13334" spans="4:5" x14ac:dyDescent="0.25">
      <c r="D13334" s="31">
        <v>-756.74900000000002</v>
      </c>
      <c r="E13334" s="28">
        <v>181.38900000000001</v>
      </c>
    </row>
    <row r="13335" spans="4:5" x14ac:dyDescent="0.25">
      <c r="D13335" s="31">
        <v>-756.73299999999995</v>
      </c>
      <c r="E13335" s="28">
        <v>181.262</v>
      </c>
    </row>
    <row r="13336" spans="4:5" x14ac:dyDescent="0.25">
      <c r="D13336" s="31">
        <v>-756.71699999999998</v>
      </c>
      <c r="E13336" s="28">
        <v>181.13499999999999</v>
      </c>
    </row>
    <row r="13337" spans="4:5" x14ac:dyDescent="0.25">
      <c r="D13337" s="31">
        <v>-756.70100000000002</v>
      </c>
      <c r="E13337" s="28">
        <v>181.00899999999999</v>
      </c>
    </row>
    <row r="13338" spans="4:5" x14ac:dyDescent="0.25">
      <c r="D13338" s="31">
        <v>-756.68499999999995</v>
      </c>
      <c r="E13338" s="28">
        <v>180.88200000000001</v>
      </c>
    </row>
    <row r="13339" spans="4:5" x14ac:dyDescent="0.25">
      <c r="D13339" s="31">
        <v>-756.66899999999998</v>
      </c>
      <c r="E13339" s="28">
        <v>180.755</v>
      </c>
    </row>
    <row r="13340" spans="4:5" x14ac:dyDescent="0.25">
      <c r="D13340" s="31">
        <v>-756.65300000000002</v>
      </c>
      <c r="E13340" s="28">
        <v>180.62899999999999</v>
      </c>
    </row>
    <row r="13341" spans="4:5" x14ac:dyDescent="0.25">
      <c r="D13341" s="31">
        <v>-756.63699999999994</v>
      </c>
      <c r="E13341" s="28">
        <v>180.50200000000001</v>
      </c>
    </row>
    <row r="13342" spans="4:5" x14ac:dyDescent="0.25">
      <c r="D13342" s="31">
        <v>-756.62099999999998</v>
      </c>
      <c r="E13342" s="28">
        <v>180.375</v>
      </c>
    </row>
    <row r="13343" spans="4:5" x14ac:dyDescent="0.25">
      <c r="D13343" s="31">
        <v>-756.60500000000002</v>
      </c>
      <c r="E13343" s="28">
        <v>180.24799999999999</v>
      </c>
    </row>
    <row r="13344" spans="4:5" x14ac:dyDescent="0.25">
      <c r="D13344" s="31">
        <v>-756.58900000000006</v>
      </c>
      <c r="E13344" s="28">
        <v>180.12200000000001</v>
      </c>
    </row>
    <row r="13345" spans="4:5" x14ac:dyDescent="0.25">
      <c r="D13345" s="31">
        <v>-756.57299999999998</v>
      </c>
      <c r="E13345" s="28">
        <v>179.995</v>
      </c>
    </row>
    <row r="13346" spans="4:5" x14ac:dyDescent="0.25">
      <c r="D13346" s="31">
        <v>-756.55700000000002</v>
      </c>
      <c r="E13346" s="28">
        <v>179.86799999999999</v>
      </c>
    </row>
    <row r="13347" spans="4:5" x14ac:dyDescent="0.25">
      <c r="D13347" s="31">
        <v>-756.54100000000005</v>
      </c>
      <c r="E13347" s="28">
        <v>179.74100000000001</v>
      </c>
    </row>
    <row r="13348" spans="4:5" x14ac:dyDescent="0.25">
      <c r="D13348" s="31">
        <v>-756.52499999999998</v>
      </c>
      <c r="E13348" s="28">
        <v>179.61500000000001</v>
      </c>
    </row>
    <row r="13349" spans="4:5" x14ac:dyDescent="0.25">
      <c r="D13349" s="31">
        <v>-756.50900000000001</v>
      </c>
      <c r="E13349" s="28">
        <v>179.488</v>
      </c>
    </row>
    <row r="13350" spans="4:5" x14ac:dyDescent="0.25">
      <c r="D13350" s="31">
        <v>-756.49300000000005</v>
      </c>
      <c r="E13350" s="28">
        <v>179.36099999999999</v>
      </c>
    </row>
    <row r="13351" spans="4:5" x14ac:dyDescent="0.25">
      <c r="D13351" s="31">
        <v>-756.47699999999998</v>
      </c>
      <c r="E13351" s="28">
        <v>179.23400000000001</v>
      </c>
    </row>
    <row r="13352" spans="4:5" x14ac:dyDescent="0.25">
      <c r="D13352" s="31">
        <v>-756.46100000000001</v>
      </c>
      <c r="E13352" s="28">
        <v>179.107</v>
      </c>
    </row>
    <row r="13353" spans="4:5" x14ac:dyDescent="0.25">
      <c r="D13353" s="31">
        <v>-756.44500000000005</v>
      </c>
      <c r="E13353" s="28">
        <v>178.98</v>
      </c>
    </row>
    <row r="13354" spans="4:5" x14ac:dyDescent="0.25">
      <c r="D13354" s="31">
        <v>-756.42899999999997</v>
      </c>
      <c r="E13354" s="28">
        <v>178.85400000000001</v>
      </c>
    </row>
    <row r="13355" spans="4:5" x14ac:dyDescent="0.25">
      <c r="D13355" s="31">
        <v>-756.41300000000001</v>
      </c>
      <c r="E13355" s="28">
        <v>178.727</v>
      </c>
    </row>
    <row r="13356" spans="4:5" x14ac:dyDescent="0.25">
      <c r="D13356" s="31">
        <v>-756.39700000000005</v>
      </c>
      <c r="E13356" s="28">
        <v>178.6</v>
      </c>
    </row>
    <row r="13357" spans="4:5" x14ac:dyDescent="0.25">
      <c r="D13357" s="31">
        <v>-756.38099999999997</v>
      </c>
      <c r="E13357" s="28">
        <v>178.47300000000001</v>
      </c>
    </row>
    <row r="13358" spans="4:5" x14ac:dyDescent="0.25">
      <c r="D13358" s="31">
        <v>-756.36500000000001</v>
      </c>
      <c r="E13358" s="28">
        <v>178.346</v>
      </c>
    </row>
    <row r="13359" spans="4:5" x14ac:dyDescent="0.25">
      <c r="D13359" s="31">
        <v>-756.34900000000005</v>
      </c>
      <c r="E13359" s="28">
        <v>178.21899999999999</v>
      </c>
    </row>
    <row r="13360" spans="4:5" x14ac:dyDescent="0.25">
      <c r="D13360" s="31">
        <v>-756.33299999999997</v>
      </c>
      <c r="E13360" s="28">
        <v>178.09200000000001</v>
      </c>
    </row>
    <row r="13361" spans="4:5" x14ac:dyDescent="0.25">
      <c r="D13361" s="31">
        <v>-756.31799999999998</v>
      </c>
      <c r="E13361" s="28">
        <v>177.965</v>
      </c>
    </row>
    <row r="13362" spans="4:5" x14ac:dyDescent="0.25">
      <c r="D13362" s="31">
        <v>-756.30200000000002</v>
      </c>
      <c r="E13362" s="28">
        <v>177.839</v>
      </c>
    </row>
    <row r="13363" spans="4:5" x14ac:dyDescent="0.25">
      <c r="D13363" s="31">
        <v>-756.28599999999994</v>
      </c>
      <c r="E13363" s="28">
        <v>177.71199999999999</v>
      </c>
    </row>
    <row r="13364" spans="4:5" x14ac:dyDescent="0.25">
      <c r="D13364" s="31">
        <v>-756.27</v>
      </c>
      <c r="E13364" s="28">
        <v>177.58500000000001</v>
      </c>
    </row>
    <row r="13365" spans="4:5" x14ac:dyDescent="0.25">
      <c r="D13365" s="31">
        <v>-756.25400000000002</v>
      </c>
      <c r="E13365" s="28">
        <v>177.458</v>
      </c>
    </row>
    <row r="13366" spans="4:5" x14ac:dyDescent="0.25">
      <c r="D13366" s="31">
        <v>-756.23800000000006</v>
      </c>
      <c r="E13366" s="28">
        <v>177.33099999999999</v>
      </c>
    </row>
    <row r="13367" spans="4:5" x14ac:dyDescent="0.25">
      <c r="D13367" s="31">
        <v>-756.22199999999998</v>
      </c>
      <c r="E13367" s="28">
        <v>177.20400000000001</v>
      </c>
    </row>
    <row r="13368" spans="4:5" x14ac:dyDescent="0.25">
      <c r="D13368" s="31">
        <v>-756.20600000000002</v>
      </c>
      <c r="E13368" s="28">
        <v>177.077</v>
      </c>
    </row>
    <row r="13369" spans="4:5" x14ac:dyDescent="0.25">
      <c r="D13369" s="31">
        <v>-756.19</v>
      </c>
      <c r="E13369" s="28">
        <v>176.95</v>
      </c>
    </row>
    <row r="13370" spans="4:5" x14ac:dyDescent="0.25">
      <c r="D13370" s="31">
        <v>-756.17399999999998</v>
      </c>
      <c r="E13370" s="28">
        <v>176.82300000000001</v>
      </c>
    </row>
    <row r="13371" spans="4:5" x14ac:dyDescent="0.25">
      <c r="D13371" s="31">
        <v>-756.15800000000002</v>
      </c>
      <c r="E13371" s="28">
        <v>176.696</v>
      </c>
    </row>
    <row r="13372" spans="4:5" x14ac:dyDescent="0.25">
      <c r="D13372" s="31">
        <v>-756.14200000000005</v>
      </c>
      <c r="E13372" s="28">
        <v>176.56899999999999</v>
      </c>
    </row>
    <row r="13373" spans="4:5" x14ac:dyDescent="0.25">
      <c r="D13373" s="31">
        <v>-756.12599999999998</v>
      </c>
      <c r="E13373" s="28">
        <v>176.44200000000001</v>
      </c>
    </row>
    <row r="13374" spans="4:5" x14ac:dyDescent="0.25">
      <c r="D13374" s="31">
        <v>-756.11</v>
      </c>
      <c r="E13374" s="28">
        <v>176.315</v>
      </c>
    </row>
    <row r="13375" spans="4:5" x14ac:dyDescent="0.25">
      <c r="D13375" s="31">
        <v>-756.09400000000005</v>
      </c>
      <c r="E13375" s="28">
        <v>176.18799999999999</v>
      </c>
    </row>
    <row r="13376" spans="4:5" x14ac:dyDescent="0.25">
      <c r="D13376" s="31">
        <v>-756.07799999999997</v>
      </c>
      <c r="E13376" s="28">
        <v>176.06100000000001</v>
      </c>
    </row>
    <row r="13377" spans="4:5" x14ac:dyDescent="0.25">
      <c r="D13377" s="31">
        <v>-756.06200000000001</v>
      </c>
      <c r="E13377" s="28">
        <v>175.934</v>
      </c>
    </row>
    <row r="13378" spans="4:5" x14ac:dyDescent="0.25">
      <c r="D13378" s="31">
        <v>-756.04600000000005</v>
      </c>
      <c r="E13378" s="28">
        <v>175.80699999999999</v>
      </c>
    </row>
    <row r="13379" spans="4:5" x14ac:dyDescent="0.25">
      <c r="D13379" s="31">
        <v>-756.03</v>
      </c>
      <c r="E13379" s="28">
        <v>175.68</v>
      </c>
    </row>
    <row r="13380" spans="4:5" x14ac:dyDescent="0.25">
      <c r="D13380" s="31">
        <v>-756.01400000000001</v>
      </c>
      <c r="E13380" s="28">
        <v>175.553</v>
      </c>
    </row>
    <row r="13381" spans="4:5" x14ac:dyDescent="0.25">
      <c r="D13381" s="31">
        <v>-755.99800000000005</v>
      </c>
      <c r="E13381" s="28">
        <v>175.42599999999999</v>
      </c>
    </row>
    <row r="13382" spans="4:5" x14ac:dyDescent="0.25">
      <c r="D13382" s="31">
        <v>-755.98199999999997</v>
      </c>
      <c r="E13382" s="28">
        <v>175.29900000000001</v>
      </c>
    </row>
    <row r="13383" spans="4:5" x14ac:dyDescent="0.25">
      <c r="D13383" s="31">
        <v>-755.96600000000001</v>
      </c>
      <c r="E13383" s="28">
        <v>175.172</v>
      </c>
    </row>
    <row r="13384" spans="4:5" x14ac:dyDescent="0.25">
      <c r="D13384" s="31">
        <v>-755.95</v>
      </c>
      <c r="E13384" s="28">
        <v>175.04499999999999</v>
      </c>
    </row>
    <row r="13385" spans="4:5" x14ac:dyDescent="0.25">
      <c r="D13385" s="31">
        <v>-755.93399999999997</v>
      </c>
      <c r="E13385" s="28">
        <v>174.917</v>
      </c>
    </row>
    <row r="13386" spans="4:5" x14ac:dyDescent="0.25">
      <c r="D13386" s="31">
        <v>-755.91800000000001</v>
      </c>
      <c r="E13386" s="28">
        <v>174.79</v>
      </c>
    </row>
    <row r="13387" spans="4:5" x14ac:dyDescent="0.25">
      <c r="D13387" s="31">
        <v>-755.90200000000004</v>
      </c>
      <c r="E13387" s="28">
        <v>174.66300000000001</v>
      </c>
    </row>
    <row r="13388" spans="4:5" x14ac:dyDescent="0.25">
      <c r="D13388" s="31">
        <v>-755.88599999999997</v>
      </c>
      <c r="E13388" s="28">
        <v>174.536</v>
      </c>
    </row>
    <row r="13389" spans="4:5" x14ac:dyDescent="0.25">
      <c r="D13389" s="31">
        <v>-755.87</v>
      </c>
      <c r="E13389" s="28">
        <v>174.40899999999999</v>
      </c>
    </row>
    <row r="13390" spans="4:5" x14ac:dyDescent="0.25">
      <c r="D13390" s="31">
        <v>-755.85400000000004</v>
      </c>
      <c r="E13390" s="28">
        <v>174.28200000000001</v>
      </c>
    </row>
    <row r="13391" spans="4:5" x14ac:dyDescent="0.25">
      <c r="D13391" s="31">
        <v>-755.83799999999997</v>
      </c>
      <c r="E13391" s="28">
        <v>174.155</v>
      </c>
    </row>
    <row r="13392" spans="4:5" x14ac:dyDescent="0.25">
      <c r="D13392" s="31">
        <v>-755.822</v>
      </c>
      <c r="E13392" s="28">
        <v>174.02799999999999</v>
      </c>
    </row>
    <row r="13393" spans="4:5" x14ac:dyDescent="0.25">
      <c r="D13393" s="31">
        <v>-755.80600000000004</v>
      </c>
      <c r="E13393" s="28">
        <v>173.9</v>
      </c>
    </row>
    <row r="13394" spans="4:5" x14ac:dyDescent="0.25">
      <c r="D13394" s="31">
        <v>-755.79</v>
      </c>
      <c r="E13394" s="28">
        <v>173.773</v>
      </c>
    </row>
    <row r="13395" spans="4:5" x14ac:dyDescent="0.25">
      <c r="D13395" s="31">
        <v>-755.774</v>
      </c>
      <c r="E13395" s="28">
        <v>173.64599999999999</v>
      </c>
    </row>
    <row r="13396" spans="4:5" x14ac:dyDescent="0.25">
      <c r="D13396" s="31">
        <v>-755.75800000000004</v>
      </c>
      <c r="E13396" s="28">
        <v>173.51900000000001</v>
      </c>
    </row>
    <row r="13397" spans="4:5" x14ac:dyDescent="0.25">
      <c r="D13397" s="31">
        <v>-755.74199999999996</v>
      </c>
      <c r="E13397" s="28">
        <v>173.392</v>
      </c>
    </row>
    <row r="13398" spans="4:5" x14ac:dyDescent="0.25">
      <c r="D13398" s="31">
        <v>-755.726</v>
      </c>
      <c r="E13398" s="28">
        <v>173.26499999999999</v>
      </c>
    </row>
    <row r="13399" spans="4:5" x14ac:dyDescent="0.25">
      <c r="D13399" s="31">
        <v>-755.71</v>
      </c>
      <c r="E13399" s="28">
        <v>173.137</v>
      </c>
    </row>
    <row r="13400" spans="4:5" x14ac:dyDescent="0.25">
      <c r="D13400" s="31">
        <v>-755.69399999999996</v>
      </c>
      <c r="E13400" s="28">
        <v>173.01</v>
      </c>
    </row>
    <row r="13401" spans="4:5" x14ac:dyDescent="0.25">
      <c r="D13401" s="31">
        <v>-755.678</v>
      </c>
      <c r="E13401" s="28">
        <v>172.88300000000001</v>
      </c>
    </row>
    <row r="13402" spans="4:5" x14ac:dyDescent="0.25">
      <c r="D13402" s="31">
        <v>-755.66200000000003</v>
      </c>
      <c r="E13402" s="28">
        <v>172.756</v>
      </c>
    </row>
    <row r="13403" spans="4:5" x14ac:dyDescent="0.25">
      <c r="D13403" s="31">
        <v>-755.64599999999996</v>
      </c>
      <c r="E13403" s="28">
        <v>172.62799999999999</v>
      </c>
    </row>
    <row r="13404" spans="4:5" x14ac:dyDescent="0.25">
      <c r="D13404" s="31">
        <v>-755.63</v>
      </c>
      <c r="E13404" s="28">
        <v>172.501</v>
      </c>
    </row>
    <row r="13405" spans="4:5" x14ac:dyDescent="0.25">
      <c r="D13405" s="31">
        <v>-755.61400000000003</v>
      </c>
      <c r="E13405" s="28">
        <v>172.374</v>
      </c>
    </row>
    <row r="13406" spans="4:5" x14ac:dyDescent="0.25">
      <c r="D13406" s="31">
        <v>-755.59799999999996</v>
      </c>
      <c r="E13406" s="28">
        <v>172.24700000000001</v>
      </c>
    </row>
    <row r="13407" spans="4:5" x14ac:dyDescent="0.25">
      <c r="D13407" s="31">
        <v>-755.58199999999999</v>
      </c>
      <c r="E13407" s="28">
        <v>172.119</v>
      </c>
    </row>
    <row r="13408" spans="4:5" x14ac:dyDescent="0.25">
      <c r="D13408" s="31">
        <v>-755.56600000000003</v>
      </c>
      <c r="E13408" s="28">
        <v>171.99199999999999</v>
      </c>
    </row>
    <row r="13409" spans="4:5" x14ac:dyDescent="0.25">
      <c r="D13409" s="31">
        <v>-755.55</v>
      </c>
      <c r="E13409" s="28">
        <v>171.86500000000001</v>
      </c>
    </row>
    <row r="13410" spans="4:5" x14ac:dyDescent="0.25">
      <c r="D13410" s="31">
        <v>-755.53399999999999</v>
      </c>
      <c r="E13410" s="28">
        <v>171.738</v>
      </c>
    </row>
    <row r="13411" spans="4:5" x14ac:dyDescent="0.25">
      <c r="D13411" s="31">
        <v>-755.51800000000003</v>
      </c>
      <c r="E13411" s="28">
        <v>171.61</v>
      </c>
    </row>
    <row r="13412" spans="4:5" x14ac:dyDescent="0.25">
      <c r="D13412" s="31">
        <v>-755.50199999999995</v>
      </c>
      <c r="E13412" s="28">
        <v>171.483</v>
      </c>
    </row>
    <row r="13413" spans="4:5" x14ac:dyDescent="0.25">
      <c r="D13413" s="31">
        <v>-755.48599999999999</v>
      </c>
      <c r="E13413" s="28">
        <v>171.35599999999999</v>
      </c>
    </row>
    <row r="13414" spans="4:5" x14ac:dyDescent="0.25">
      <c r="D13414" s="31">
        <v>-755.47</v>
      </c>
      <c r="E13414" s="28">
        <v>171.22800000000001</v>
      </c>
    </row>
    <row r="13415" spans="4:5" x14ac:dyDescent="0.25">
      <c r="D13415" s="31">
        <v>-755.45399999999995</v>
      </c>
      <c r="E13415" s="28">
        <v>171.101</v>
      </c>
    </row>
    <row r="13416" spans="4:5" x14ac:dyDescent="0.25">
      <c r="D13416" s="31">
        <v>-755.43799999999999</v>
      </c>
      <c r="E13416" s="28">
        <v>170.97399999999999</v>
      </c>
    </row>
    <row r="13417" spans="4:5" x14ac:dyDescent="0.25">
      <c r="D13417" s="31">
        <v>-755.42200000000003</v>
      </c>
      <c r="E13417" s="28">
        <v>170.846</v>
      </c>
    </row>
    <row r="13418" spans="4:5" x14ac:dyDescent="0.25">
      <c r="D13418" s="31">
        <v>-755.40599999999995</v>
      </c>
      <c r="E13418" s="28">
        <v>170.71899999999999</v>
      </c>
    </row>
    <row r="13419" spans="4:5" x14ac:dyDescent="0.25">
      <c r="D13419" s="31">
        <v>-755.39</v>
      </c>
      <c r="E13419" s="28">
        <v>170.59200000000001</v>
      </c>
    </row>
    <row r="13420" spans="4:5" x14ac:dyDescent="0.25">
      <c r="D13420" s="31">
        <v>-755.37400000000002</v>
      </c>
      <c r="E13420" s="28">
        <v>170.464</v>
      </c>
    </row>
    <row r="13421" spans="4:5" x14ac:dyDescent="0.25">
      <c r="D13421" s="31">
        <v>-755.35799999999995</v>
      </c>
      <c r="E13421" s="28">
        <v>170.33699999999999</v>
      </c>
    </row>
    <row r="13422" spans="4:5" x14ac:dyDescent="0.25">
      <c r="D13422" s="31">
        <v>-755.34199999999998</v>
      </c>
      <c r="E13422" s="28">
        <v>170.21</v>
      </c>
    </row>
    <row r="13423" spans="4:5" x14ac:dyDescent="0.25">
      <c r="D13423" s="31">
        <v>-755.32600000000002</v>
      </c>
      <c r="E13423" s="28">
        <v>170.08199999999999</v>
      </c>
    </row>
    <row r="13424" spans="4:5" x14ac:dyDescent="0.25">
      <c r="D13424" s="31">
        <v>-755.31</v>
      </c>
      <c r="E13424" s="28">
        <v>169.95500000000001</v>
      </c>
    </row>
    <row r="13425" spans="4:5" x14ac:dyDescent="0.25">
      <c r="D13425" s="31">
        <v>-755.29399999999998</v>
      </c>
      <c r="E13425" s="28">
        <v>169.827</v>
      </c>
    </row>
    <row r="13426" spans="4:5" x14ac:dyDescent="0.25">
      <c r="D13426" s="31">
        <v>-755.27800000000002</v>
      </c>
      <c r="E13426" s="28">
        <v>169.7</v>
      </c>
    </row>
    <row r="13427" spans="4:5" x14ac:dyDescent="0.25">
      <c r="D13427" s="31">
        <v>-755.26199999999994</v>
      </c>
      <c r="E13427" s="28">
        <v>169.57300000000001</v>
      </c>
    </row>
    <row r="13428" spans="4:5" x14ac:dyDescent="0.25">
      <c r="D13428" s="31">
        <v>-755.24599999999998</v>
      </c>
      <c r="E13428" s="28">
        <v>169.44499999999999</v>
      </c>
    </row>
    <row r="13429" spans="4:5" x14ac:dyDescent="0.25">
      <c r="D13429" s="31">
        <v>-755.23</v>
      </c>
      <c r="E13429" s="28">
        <v>169.31800000000001</v>
      </c>
    </row>
    <row r="13430" spans="4:5" x14ac:dyDescent="0.25">
      <c r="D13430" s="31">
        <v>-755.21400000000006</v>
      </c>
      <c r="E13430" s="28">
        <v>169.19</v>
      </c>
    </row>
    <row r="13431" spans="4:5" x14ac:dyDescent="0.25">
      <c r="D13431" s="31">
        <v>-755.19799999999998</v>
      </c>
      <c r="E13431" s="28">
        <v>169.06299999999999</v>
      </c>
    </row>
    <row r="13432" spans="4:5" x14ac:dyDescent="0.25">
      <c r="D13432" s="31">
        <v>-755.18200000000002</v>
      </c>
      <c r="E13432" s="28">
        <v>168.935</v>
      </c>
    </row>
    <row r="13433" spans="4:5" x14ac:dyDescent="0.25">
      <c r="D13433" s="31">
        <v>-755.16600000000005</v>
      </c>
      <c r="E13433" s="28">
        <v>168.80799999999999</v>
      </c>
    </row>
    <row r="13434" spans="4:5" x14ac:dyDescent="0.25">
      <c r="D13434" s="31">
        <v>-755.15</v>
      </c>
      <c r="E13434" s="28">
        <v>168.68</v>
      </c>
    </row>
    <row r="13435" spans="4:5" x14ac:dyDescent="0.25">
      <c r="D13435" s="31">
        <v>-755.13400000000001</v>
      </c>
      <c r="E13435" s="28">
        <v>168.553</v>
      </c>
    </row>
    <row r="13436" spans="4:5" x14ac:dyDescent="0.25">
      <c r="D13436" s="31">
        <v>-755.11800000000005</v>
      </c>
      <c r="E13436" s="28">
        <v>168.42500000000001</v>
      </c>
    </row>
    <row r="13437" spans="4:5" x14ac:dyDescent="0.25">
      <c r="D13437" s="31">
        <v>-755.10199999999998</v>
      </c>
      <c r="E13437" s="28">
        <v>168.298</v>
      </c>
    </row>
    <row r="13438" spans="4:5" x14ac:dyDescent="0.25">
      <c r="D13438" s="31">
        <v>-755.08600000000001</v>
      </c>
      <c r="E13438" s="28">
        <v>168.17</v>
      </c>
    </row>
    <row r="13439" spans="4:5" x14ac:dyDescent="0.25">
      <c r="D13439" s="31">
        <v>-755.07</v>
      </c>
      <c r="E13439" s="28">
        <v>168.04300000000001</v>
      </c>
    </row>
    <row r="13440" spans="4:5" x14ac:dyDescent="0.25">
      <c r="D13440" s="31">
        <v>-755.05399999999997</v>
      </c>
      <c r="E13440" s="28">
        <v>167.91499999999999</v>
      </c>
    </row>
    <row r="13441" spans="4:5" x14ac:dyDescent="0.25">
      <c r="D13441" s="31">
        <v>-755.03800000000001</v>
      </c>
      <c r="E13441" s="28">
        <v>167.78800000000001</v>
      </c>
    </row>
    <row r="13442" spans="4:5" x14ac:dyDescent="0.25">
      <c r="D13442" s="31">
        <v>-755.02200000000005</v>
      </c>
      <c r="E13442" s="28">
        <v>167.66</v>
      </c>
    </row>
    <row r="13443" spans="4:5" x14ac:dyDescent="0.25">
      <c r="D13443" s="31">
        <v>-755.00599999999997</v>
      </c>
      <c r="E13443" s="28">
        <v>167.53299999999999</v>
      </c>
    </row>
    <row r="13444" spans="4:5" x14ac:dyDescent="0.25">
      <c r="D13444" s="31">
        <v>-754.99</v>
      </c>
      <c r="E13444" s="28">
        <v>167.405</v>
      </c>
    </row>
    <row r="13445" spans="4:5" x14ac:dyDescent="0.25">
      <c r="D13445" s="31">
        <v>-754.97400000000005</v>
      </c>
      <c r="E13445" s="28">
        <v>167.27799999999999</v>
      </c>
    </row>
    <row r="13446" spans="4:5" x14ac:dyDescent="0.25">
      <c r="D13446" s="31">
        <v>-754.95799999999997</v>
      </c>
      <c r="E13446" s="28">
        <v>167.15</v>
      </c>
    </row>
    <row r="13447" spans="4:5" x14ac:dyDescent="0.25">
      <c r="D13447" s="31">
        <v>-754.94200000000001</v>
      </c>
      <c r="E13447" s="28">
        <v>167.02199999999999</v>
      </c>
    </row>
    <row r="13448" spans="4:5" x14ac:dyDescent="0.25">
      <c r="D13448" s="31">
        <v>-754.92600000000004</v>
      </c>
      <c r="E13448" s="28">
        <v>166.89500000000001</v>
      </c>
    </row>
    <row r="13449" spans="4:5" x14ac:dyDescent="0.25">
      <c r="D13449" s="31">
        <v>-754.91</v>
      </c>
      <c r="E13449" s="28">
        <v>166.767</v>
      </c>
    </row>
    <row r="13450" spans="4:5" x14ac:dyDescent="0.25">
      <c r="D13450" s="31">
        <v>-754.89400000000001</v>
      </c>
      <c r="E13450" s="28">
        <v>166.64</v>
      </c>
    </row>
    <row r="13451" spans="4:5" x14ac:dyDescent="0.25">
      <c r="D13451" s="31">
        <v>-754.87800000000004</v>
      </c>
      <c r="E13451" s="28">
        <v>166.512</v>
      </c>
    </row>
    <row r="13452" spans="4:5" x14ac:dyDescent="0.25">
      <c r="D13452" s="31">
        <v>-754.86199999999997</v>
      </c>
      <c r="E13452" s="28">
        <v>166.38499999999999</v>
      </c>
    </row>
    <row r="13453" spans="4:5" x14ac:dyDescent="0.25">
      <c r="D13453" s="31">
        <v>-754.846</v>
      </c>
      <c r="E13453" s="28">
        <v>166.25700000000001</v>
      </c>
    </row>
    <row r="13454" spans="4:5" x14ac:dyDescent="0.25">
      <c r="D13454" s="31">
        <v>-754.83</v>
      </c>
      <c r="E13454" s="28">
        <v>166.12899999999999</v>
      </c>
    </row>
    <row r="13455" spans="4:5" x14ac:dyDescent="0.25">
      <c r="D13455" s="31">
        <v>-754.81399999999996</v>
      </c>
      <c r="E13455" s="28">
        <v>166.00200000000001</v>
      </c>
    </row>
    <row r="13456" spans="4:5" x14ac:dyDescent="0.25">
      <c r="D13456" s="31">
        <v>-754.798</v>
      </c>
      <c r="E13456" s="28">
        <v>165.874</v>
      </c>
    </row>
    <row r="13457" spans="4:5" x14ac:dyDescent="0.25">
      <c r="D13457" s="31">
        <v>-754.78200000000004</v>
      </c>
      <c r="E13457" s="28">
        <v>165.74600000000001</v>
      </c>
    </row>
    <row r="13458" spans="4:5" x14ac:dyDescent="0.25">
      <c r="D13458" s="31">
        <v>-754.76599999999996</v>
      </c>
      <c r="E13458" s="28">
        <v>165.619</v>
      </c>
    </row>
    <row r="13459" spans="4:5" x14ac:dyDescent="0.25">
      <c r="D13459" s="31">
        <v>-754.75</v>
      </c>
      <c r="E13459" s="28">
        <v>165.49100000000001</v>
      </c>
    </row>
    <row r="13460" spans="4:5" x14ac:dyDescent="0.25">
      <c r="D13460" s="31">
        <v>-754.73400000000004</v>
      </c>
      <c r="E13460" s="28">
        <v>165.363</v>
      </c>
    </row>
    <row r="13461" spans="4:5" x14ac:dyDescent="0.25">
      <c r="D13461" s="31">
        <v>-754.71799999999996</v>
      </c>
      <c r="E13461" s="28">
        <v>165.23599999999999</v>
      </c>
    </row>
    <row r="13462" spans="4:5" x14ac:dyDescent="0.25">
      <c r="D13462" s="31">
        <v>-754.702</v>
      </c>
      <c r="E13462" s="28">
        <v>165.108</v>
      </c>
    </row>
    <row r="13463" spans="4:5" x14ac:dyDescent="0.25">
      <c r="D13463" s="31">
        <v>-754.68600000000004</v>
      </c>
      <c r="E13463" s="28">
        <v>164.98</v>
      </c>
    </row>
    <row r="13464" spans="4:5" x14ac:dyDescent="0.25">
      <c r="D13464" s="31">
        <v>-754.67</v>
      </c>
      <c r="E13464" s="28">
        <v>164.85300000000001</v>
      </c>
    </row>
    <row r="13465" spans="4:5" x14ac:dyDescent="0.25">
      <c r="D13465" s="31">
        <v>-754.654</v>
      </c>
      <c r="E13465" s="28">
        <v>164.72499999999999</v>
      </c>
    </row>
    <row r="13466" spans="4:5" x14ac:dyDescent="0.25">
      <c r="D13466" s="31">
        <v>-754.63800000000003</v>
      </c>
      <c r="E13466" s="28">
        <v>164.59700000000001</v>
      </c>
    </row>
    <row r="13467" spans="4:5" x14ac:dyDescent="0.25">
      <c r="D13467" s="31">
        <v>-754.62199999999996</v>
      </c>
      <c r="E13467" s="28">
        <v>164.46899999999999</v>
      </c>
    </row>
    <row r="13468" spans="4:5" x14ac:dyDescent="0.25">
      <c r="D13468" s="31">
        <v>-754.60599999999999</v>
      </c>
      <c r="E13468" s="28">
        <v>164.34200000000001</v>
      </c>
    </row>
    <row r="13469" spans="4:5" x14ac:dyDescent="0.25">
      <c r="D13469" s="31">
        <v>-754.59</v>
      </c>
      <c r="E13469" s="28">
        <v>164.214</v>
      </c>
    </row>
    <row r="13470" spans="4:5" x14ac:dyDescent="0.25">
      <c r="D13470" s="31">
        <v>-754.57399999999996</v>
      </c>
      <c r="E13470" s="28">
        <v>164.08600000000001</v>
      </c>
    </row>
    <row r="13471" spans="4:5" x14ac:dyDescent="0.25">
      <c r="D13471" s="31">
        <v>-754.55799999999999</v>
      </c>
      <c r="E13471" s="28">
        <v>163.959</v>
      </c>
    </row>
    <row r="13472" spans="4:5" x14ac:dyDescent="0.25">
      <c r="D13472" s="31">
        <v>-754.54200000000003</v>
      </c>
      <c r="E13472" s="28">
        <v>163.83099999999999</v>
      </c>
    </row>
    <row r="13473" spans="4:5" x14ac:dyDescent="0.25">
      <c r="D13473" s="31">
        <v>-754.52599999999995</v>
      </c>
      <c r="E13473" s="28">
        <v>163.703</v>
      </c>
    </row>
    <row r="13474" spans="4:5" x14ac:dyDescent="0.25">
      <c r="D13474" s="31">
        <v>-754.51</v>
      </c>
      <c r="E13474" s="28">
        <v>163.57499999999999</v>
      </c>
    </row>
    <row r="13475" spans="4:5" x14ac:dyDescent="0.25">
      <c r="D13475" s="31">
        <v>-754.495</v>
      </c>
      <c r="E13475" s="28">
        <v>163.447</v>
      </c>
    </row>
    <row r="13476" spans="4:5" x14ac:dyDescent="0.25">
      <c r="D13476" s="31">
        <v>-754.47900000000004</v>
      </c>
      <c r="E13476" s="28">
        <v>163.32</v>
      </c>
    </row>
    <row r="13477" spans="4:5" x14ac:dyDescent="0.25">
      <c r="D13477" s="31">
        <v>-754.46299999999997</v>
      </c>
      <c r="E13477" s="28">
        <v>163.19200000000001</v>
      </c>
    </row>
    <row r="13478" spans="4:5" x14ac:dyDescent="0.25">
      <c r="D13478" s="31">
        <v>-754.447</v>
      </c>
      <c r="E13478" s="28">
        <v>163.06399999999999</v>
      </c>
    </row>
    <row r="13479" spans="4:5" x14ac:dyDescent="0.25">
      <c r="D13479" s="31">
        <v>-754.43100000000004</v>
      </c>
      <c r="E13479" s="28">
        <v>162.93600000000001</v>
      </c>
    </row>
    <row r="13480" spans="4:5" x14ac:dyDescent="0.25">
      <c r="D13480" s="31">
        <v>-754.41499999999996</v>
      </c>
      <c r="E13480" s="28">
        <v>162.80799999999999</v>
      </c>
    </row>
    <row r="13481" spans="4:5" x14ac:dyDescent="0.25">
      <c r="D13481" s="31">
        <v>-754.399</v>
      </c>
      <c r="E13481" s="28">
        <v>162.68100000000001</v>
      </c>
    </row>
    <row r="13482" spans="4:5" x14ac:dyDescent="0.25">
      <c r="D13482" s="31">
        <v>-754.38300000000004</v>
      </c>
      <c r="E13482" s="28">
        <v>162.553</v>
      </c>
    </row>
    <row r="13483" spans="4:5" x14ac:dyDescent="0.25">
      <c r="D13483" s="31">
        <v>-754.36699999999996</v>
      </c>
      <c r="E13483" s="28">
        <v>162.42500000000001</v>
      </c>
    </row>
    <row r="13484" spans="4:5" x14ac:dyDescent="0.25">
      <c r="D13484" s="31">
        <v>-754.351</v>
      </c>
      <c r="E13484" s="28">
        <v>162.297</v>
      </c>
    </row>
    <row r="13485" spans="4:5" x14ac:dyDescent="0.25">
      <c r="D13485" s="31">
        <v>-754.33500000000004</v>
      </c>
      <c r="E13485" s="28">
        <v>162.16900000000001</v>
      </c>
    </row>
    <row r="13486" spans="4:5" x14ac:dyDescent="0.25">
      <c r="D13486" s="31">
        <v>-754.31899999999996</v>
      </c>
      <c r="E13486" s="28">
        <v>162.041</v>
      </c>
    </row>
    <row r="13487" spans="4:5" x14ac:dyDescent="0.25">
      <c r="D13487" s="31">
        <v>-754.303</v>
      </c>
      <c r="E13487" s="28">
        <v>161.91399999999999</v>
      </c>
    </row>
    <row r="13488" spans="4:5" x14ac:dyDescent="0.25">
      <c r="D13488" s="31">
        <v>-754.28700000000003</v>
      </c>
      <c r="E13488" s="28">
        <v>161.786</v>
      </c>
    </row>
    <row r="13489" spans="4:5" x14ac:dyDescent="0.25">
      <c r="D13489" s="31">
        <v>-754.27099999999996</v>
      </c>
      <c r="E13489" s="28">
        <v>161.65799999999999</v>
      </c>
    </row>
    <row r="13490" spans="4:5" x14ac:dyDescent="0.25">
      <c r="D13490" s="31">
        <v>-754.255</v>
      </c>
      <c r="E13490" s="28">
        <v>161.53</v>
      </c>
    </row>
    <row r="13491" spans="4:5" x14ac:dyDescent="0.25">
      <c r="D13491" s="31">
        <v>-754.23900000000003</v>
      </c>
      <c r="E13491" s="28">
        <v>161.40199999999999</v>
      </c>
    </row>
    <row r="13492" spans="4:5" x14ac:dyDescent="0.25">
      <c r="D13492" s="31">
        <v>-754.22299999999996</v>
      </c>
      <c r="E13492" s="28">
        <v>161.274</v>
      </c>
    </row>
    <row r="13493" spans="4:5" x14ac:dyDescent="0.25">
      <c r="D13493" s="31">
        <v>-754.20699999999999</v>
      </c>
      <c r="E13493" s="28">
        <v>161.14599999999999</v>
      </c>
    </row>
    <row r="13494" spans="4:5" x14ac:dyDescent="0.25">
      <c r="D13494" s="31">
        <v>-754.19100000000003</v>
      </c>
      <c r="E13494" s="28">
        <v>161.018</v>
      </c>
    </row>
    <row r="13495" spans="4:5" x14ac:dyDescent="0.25">
      <c r="D13495" s="31">
        <v>-754.17499999999995</v>
      </c>
      <c r="E13495" s="28">
        <v>160.88999999999999</v>
      </c>
    </row>
    <row r="13496" spans="4:5" x14ac:dyDescent="0.25">
      <c r="D13496" s="31">
        <v>-754.15899999999999</v>
      </c>
      <c r="E13496" s="28">
        <v>160.76300000000001</v>
      </c>
    </row>
    <row r="13497" spans="4:5" x14ac:dyDescent="0.25">
      <c r="D13497" s="31">
        <v>-754.14300000000003</v>
      </c>
      <c r="E13497" s="28">
        <v>160.63499999999999</v>
      </c>
    </row>
    <row r="13498" spans="4:5" x14ac:dyDescent="0.25">
      <c r="D13498" s="31">
        <v>-754.12699999999995</v>
      </c>
      <c r="E13498" s="28">
        <v>160.50700000000001</v>
      </c>
    </row>
    <row r="13499" spans="4:5" x14ac:dyDescent="0.25">
      <c r="D13499" s="31">
        <v>-754.11099999999999</v>
      </c>
      <c r="E13499" s="28">
        <v>160.37899999999999</v>
      </c>
    </row>
    <row r="13500" spans="4:5" x14ac:dyDescent="0.25">
      <c r="D13500" s="31">
        <v>-754.09500000000003</v>
      </c>
      <c r="E13500" s="28">
        <v>160.251</v>
      </c>
    </row>
    <row r="13501" spans="4:5" x14ac:dyDescent="0.25">
      <c r="D13501" s="31">
        <v>-754.07899999999995</v>
      </c>
      <c r="E13501" s="28">
        <v>160.12299999999999</v>
      </c>
    </row>
    <row r="13502" spans="4:5" x14ac:dyDescent="0.25">
      <c r="D13502" s="31">
        <v>-754.06299999999999</v>
      </c>
      <c r="E13502" s="28">
        <v>159.995</v>
      </c>
    </row>
    <row r="13503" spans="4:5" x14ac:dyDescent="0.25">
      <c r="D13503" s="31">
        <v>-754.04700000000003</v>
      </c>
      <c r="E13503" s="28">
        <v>159.86699999999999</v>
      </c>
    </row>
    <row r="13504" spans="4:5" x14ac:dyDescent="0.25">
      <c r="D13504" s="31">
        <v>-754.03099999999995</v>
      </c>
      <c r="E13504" s="28">
        <v>159.739</v>
      </c>
    </row>
    <row r="13505" spans="4:5" x14ac:dyDescent="0.25">
      <c r="D13505" s="31">
        <v>-754.01499999999999</v>
      </c>
      <c r="E13505" s="28">
        <v>159.61099999999999</v>
      </c>
    </row>
    <row r="13506" spans="4:5" x14ac:dyDescent="0.25">
      <c r="D13506" s="31">
        <v>-753.99900000000002</v>
      </c>
      <c r="E13506" s="28">
        <v>159.483</v>
      </c>
    </row>
    <row r="13507" spans="4:5" x14ac:dyDescent="0.25">
      <c r="D13507" s="31">
        <v>-753.98299999999995</v>
      </c>
      <c r="E13507" s="28">
        <v>159.35499999999999</v>
      </c>
    </row>
    <row r="13508" spans="4:5" x14ac:dyDescent="0.25">
      <c r="D13508" s="31">
        <v>-753.96699999999998</v>
      </c>
      <c r="E13508" s="28">
        <v>159.227</v>
      </c>
    </row>
    <row r="13509" spans="4:5" x14ac:dyDescent="0.25">
      <c r="D13509" s="31">
        <v>-753.95100000000002</v>
      </c>
      <c r="E13509" s="28">
        <v>159.09899999999999</v>
      </c>
    </row>
    <row r="13510" spans="4:5" x14ac:dyDescent="0.25">
      <c r="D13510" s="31">
        <v>-753.93499999999995</v>
      </c>
      <c r="E13510" s="28">
        <v>158.971</v>
      </c>
    </row>
    <row r="13511" spans="4:5" x14ac:dyDescent="0.25">
      <c r="D13511" s="31">
        <v>-753.91899999999998</v>
      </c>
      <c r="E13511" s="28">
        <v>158.84299999999999</v>
      </c>
    </row>
    <row r="13512" spans="4:5" x14ac:dyDescent="0.25">
      <c r="D13512" s="31">
        <v>-753.90300000000002</v>
      </c>
      <c r="E13512" s="28">
        <v>158.715</v>
      </c>
    </row>
    <row r="13513" spans="4:5" x14ac:dyDescent="0.25">
      <c r="D13513" s="31">
        <v>-753.88699999999994</v>
      </c>
      <c r="E13513" s="28">
        <v>158.58699999999999</v>
      </c>
    </row>
    <row r="13514" spans="4:5" x14ac:dyDescent="0.25">
      <c r="D13514" s="31">
        <v>-753.87099999999998</v>
      </c>
      <c r="E13514" s="28">
        <v>158.459</v>
      </c>
    </row>
    <row r="13515" spans="4:5" x14ac:dyDescent="0.25">
      <c r="D13515" s="31">
        <v>-753.85500000000002</v>
      </c>
      <c r="E13515" s="28">
        <v>158.33099999999999</v>
      </c>
    </row>
    <row r="13516" spans="4:5" x14ac:dyDescent="0.25">
      <c r="D13516" s="31">
        <v>-753.83900000000006</v>
      </c>
      <c r="E13516" s="28">
        <v>158.203</v>
      </c>
    </row>
    <row r="13517" spans="4:5" x14ac:dyDescent="0.25">
      <c r="D13517" s="31">
        <v>-753.82299999999998</v>
      </c>
      <c r="E13517" s="28">
        <v>158.07400000000001</v>
      </c>
    </row>
    <row r="13518" spans="4:5" x14ac:dyDescent="0.25">
      <c r="D13518" s="31">
        <v>-753.80700000000002</v>
      </c>
      <c r="E13518" s="28">
        <v>157.946</v>
      </c>
    </row>
    <row r="13519" spans="4:5" x14ac:dyDescent="0.25">
      <c r="D13519" s="31">
        <v>-753.79100000000005</v>
      </c>
      <c r="E13519" s="28">
        <v>157.81800000000001</v>
      </c>
    </row>
    <row r="13520" spans="4:5" x14ac:dyDescent="0.25">
      <c r="D13520" s="31">
        <v>-753.77499999999998</v>
      </c>
      <c r="E13520" s="28">
        <v>157.69</v>
      </c>
    </row>
    <row r="13521" spans="4:5" x14ac:dyDescent="0.25">
      <c r="D13521" s="31">
        <v>-753.75900000000001</v>
      </c>
      <c r="E13521" s="28">
        <v>157.56200000000001</v>
      </c>
    </row>
    <row r="13522" spans="4:5" x14ac:dyDescent="0.25">
      <c r="D13522" s="31">
        <v>-753.74300000000005</v>
      </c>
      <c r="E13522" s="28">
        <v>157.434</v>
      </c>
    </row>
    <row r="13523" spans="4:5" x14ac:dyDescent="0.25">
      <c r="D13523" s="31">
        <v>-753.72699999999998</v>
      </c>
      <c r="E13523" s="28">
        <v>157.30600000000001</v>
      </c>
    </row>
    <row r="13524" spans="4:5" x14ac:dyDescent="0.25">
      <c r="D13524" s="31">
        <v>-753.71100000000001</v>
      </c>
      <c r="E13524" s="28">
        <v>157.178</v>
      </c>
    </row>
    <row r="13525" spans="4:5" x14ac:dyDescent="0.25">
      <c r="D13525" s="31">
        <v>-753.69500000000005</v>
      </c>
      <c r="E13525" s="28">
        <v>157.05000000000001</v>
      </c>
    </row>
    <row r="13526" spans="4:5" x14ac:dyDescent="0.25">
      <c r="D13526" s="31">
        <v>-753.67899999999997</v>
      </c>
      <c r="E13526" s="28">
        <v>156.922</v>
      </c>
    </row>
    <row r="13527" spans="4:5" x14ac:dyDescent="0.25">
      <c r="D13527" s="31">
        <v>-753.66300000000001</v>
      </c>
      <c r="E13527" s="28">
        <v>156.79300000000001</v>
      </c>
    </row>
    <row r="13528" spans="4:5" x14ac:dyDescent="0.25">
      <c r="D13528" s="31">
        <v>-753.64700000000005</v>
      </c>
      <c r="E13528" s="28">
        <v>156.66499999999999</v>
      </c>
    </row>
    <row r="13529" spans="4:5" x14ac:dyDescent="0.25">
      <c r="D13529" s="31">
        <v>-753.63099999999997</v>
      </c>
      <c r="E13529" s="28">
        <v>156.53700000000001</v>
      </c>
    </row>
    <row r="13530" spans="4:5" x14ac:dyDescent="0.25">
      <c r="D13530" s="31">
        <v>-753.61500000000001</v>
      </c>
      <c r="E13530" s="28">
        <v>156.40899999999999</v>
      </c>
    </row>
    <row r="13531" spans="4:5" x14ac:dyDescent="0.25">
      <c r="D13531" s="31">
        <v>-753.59900000000005</v>
      </c>
      <c r="E13531" s="28">
        <v>156.28100000000001</v>
      </c>
    </row>
    <row r="13532" spans="4:5" x14ac:dyDescent="0.25">
      <c r="D13532" s="31">
        <v>-753.58299999999997</v>
      </c>
      <c r="E13532" s="28">
        <v>156.15299999999999</v>
      </c>
    </row>
    <row r="13533" spans="4:5" x14ac:dyDescent="0.25">
      <c r="D13533" s="31">
        <v>-753.56700000000001</v>
      </c>
      <c r="E13533" s="28">
        <v>156.024</v>
      </c>
    </row>
    <row r="13534" spans="4:5" x14ac:dyDescent="0.25">
      <c r="D13534" s="31">
        <v>-753.55100000000004</v>
      </c>
      <c r="E13534" s="28">
        <v>155.89599999999999</v>
      </c>
    </row>
    <row r="13535" spans="4:5" x14ac:dyDescent="0.25">
      <c r="D13535" s="31">
        <v>-753.53499999999997</v>
      </c>
      <c r="E13535" s="28">
        <v>155.768</v>
      </c>
    </row>
    <row r="13536" spans="4:5" x14ac:dyDescent="0.25">
      <c r="D13536" s="31">
        <v>-753.51900000000001</v>
      </c>
      <c r="E13536" s="28">
        <v>155.63999999999999</v>
      </c>
    </row>
    <row r="13537" spans="4:5" x14ac:dyDescent="0.25">
      <c r="D13537" s="31">
        <v>-753.50300000000004</v>
      </c>
      <c r="E13537" s="28">
        <v>155.512</v>
      </c>
    </row>
    <row r="13538" spans="4:5" x14ac:dyDescent="0.25">
      <c r="D13538" s="31">
        <v>-753.48699999999997</v>
      </c>
      <c r="E13538" s="28">
        <v>155.38300000000001</v>
      </c>
    </row>
    <row r="13539" spans="4:5" x14ac:dyDescent="0.25">
      <c r="D13539" s="31">
        <v>-753.471</v>
      </c>
      <c r="E13539" s="28">
        <v>155.255</v>
      </c>
    </row>
    <row r="13540" spans="4:5" x14ac:dyDescent="0.25">
      <c r="D13540" s="31">
        <v>-753.45500000000004</v>
      </c>
      <c r="E13540" s="28">
        <v>155.12700000000001</v>
      </c>
    </row>
    <row r="13541" spans="4:5" x14ac:dyDescent="0.25">
      <c r="D13541" s="31">
        <v>-753.43899999999996</v>
      </c>
      <c r="E13541" s="28">
        <v>154.999</v>
      </c>
    </row>
    <row r="13542" spans="4:5" x14ac:dyDescent="0.25">
      <c r="D13542" s="31">
        <v>-753.423</v>
      </c>
      <c r="E13542" s="28">
        <v>154.87100000000001</v>
      </c>
    </row>
    <row r="13543" spans="4:5" x14ac:dyDescent="0.25">
      <c r="D13543" s="31">
        <v>-753.40700000000004</v>
      </c>
      <c r="E13543" s="28">
        <v>154.74199999999999</v>
      </c>
    </row>
    <row r="13544" spans="4:5" x14ac:dyDescent="0.25">
      <c r="D13544" s="31">
        <v>-753.39099999999996</v>
      </c>
      <c r="E13544" s="28">
        <v>154.614</v>
      </c>
    </row>
    <row r="13545" spans="4:5" x14ac:dyDescent="0.25">
      <c r="D13545" s="31">
        <v>-753.375</v>
      </c>
      <c r="E13545" s="28">
        <v>154.48599999999999</v>
      </c>
    </row>
    <row r="13546" spans="4:5" x14ac:dyDescent="0.25">
      <c r="D13546" s="31">
        <v>-753.35900000000004</v>
      </c>
      <c r="E13546" s="28">
        <v>154.357</v>
      </c>
    </row>
    <row r="13547" spans="4:5" x14ac:dyDescent="0.25">
      <c r="D13547" s="31">
        <v>-753.34299999999996</v>
      </c>
      <c r="E13547" s="28">
        <v>154.22900000000001</v>
      </c>
    </row>
    <row r="13548" spans="4:5" x14ac:dyDescent="0.25">
      <c r="D13548" s="31">
        <v>-753.327</v>
      </c>
      <c r="E13548" s="28">
        <v>154.101</v>
      </c>
    </row>
    <row r="13549" spans="4:5" x14ac:dyDescent="0.25">
      <c r="D13549" s="31">
        <v>-753.31100000000004</v>
      </c>
      <c r="E13549" s="28">
        <v>153.97300000000001</v>
      </c>
    </row>
    <row r="13550" spans="4:5" x14ac:dyDescent="0.25">
      <c r="D13550" s="31">
        <v>-753.29499999999996</v>
      </c>
      <c r="E13550" s="28">
        <v>153.84399999999999</v>
      </c>
    </row>
    <row r="13551" spans="4:5" x14ac:dyDescent="0.25">
      <c r="D13551" s="31">
        <v>-753.279</v>
      </c>
      <c r="E13551" s="28">
        <v>153.71600000000001</v>
      </c>
    </row>
    <row r="13552" spans="4:5" x14ac:dyDescent="0.25">
      <c r="D13552" s="31">
        <v>-753.26300000000003</v>
      </c>
      <c r="E13552" s="28">
        <v>153.58799999999999</v>
      </c>
    </row>
    <row r="13553" spans="4:5" x14ac:dyDescent="0.25">
      <c r="D13553" s="31">
        <v>-753.24699999999996</v>
      </c>
      <c r="E13553" s="28">
        <v>153.459</v>
      </c>
    </row>
    <row r="13554" spans="4:5" x14ac:dyDescent="0.25">
      <c r="D13554" s="31">
        <v>-753.23099999999999</v>
      </c>
      <c r="E13554" s="28">
        <v>153.33099999999999</v>
      </c>
    </row>
    <row r="13555" spans="4:5" x14ac:dyDescent="0.25">
      <c r="D13555" s="31">
        <v>-753.21500000000003</v>
      </c>
      <c r="E13555" s="28">
        <v>153.203</v>
      </c>
    </row>
    <row r="13556" spans="4:5" x14ac:dyDescent="0.25">
      <c r="D13556" s="31">
        <v>-753.19899999999996</v>
      </c>
      <c r="E13556" s="28">
        <v>153.07400000000001</v>
      </c>
    </row>
    <row r="13557" spans="4:5" x14ac:dyDescent="0.25">
      <c r="D13557" s="31">
        <v>-753.18299999999999</v>
      </c>
      <c r="E13557" s="28">
        <v>152.946</v>
      </c>
    </row>
    <row r="13558" spans="4:5" x14ac:dyDescent="0.25">
      <c r="D13558" s="31">
        <v>-753.16700000000003</v>
      </c>
      <c r="E13558" s="28">
        <v>152.81800000000001</v>
      </c>
    </row>
    <row r="13559" spans="4:5" x14ac:dyDescent="0.25">
      <c r="D13559" s="31">
        <v>-753.15099999999995</v>
      </c>
      <c r="E13559" s="28">
        <v>152.68899999999999</v>
      </c>
    </row>
    <row r="13560" spans="4:5" x14ac:dyDescent="0.25">
      <c r="D13560" s="31">
        <v>-753.13499999999999</v>
      </c>
      <c r="E13560" s="28">
        <v>152.56100000000001</v>
      </c>
    </row>
    <row r="13561" spans="4:5" x14ac:dyDescent="0.25">
      <c r="D13561" s="31">
        <v>-753.11900000000003</v>
      </c>
      <c r="E13561" s="28">
        <v>152.43299999999999</v>
      </c>
    </row>
    <row r="13562" spans="4:5" x14ac:dyDescent="0.25">
      <c r="D13562" s="31">
        <v>-753.10299999999995</v>
      </c>
      <c r="E13562" s="28">
        <v>152.304</v>
      </c>
    </row>
    <row r="13563" spans="4:5" x14ac:dyDescent="0.25">
      <c r="D13563" s="31">
        <v>-753.08699999999999</v>
      </c>
      <c r="E13563" s="28">
        <v>152.17599999999999</v>
      </c>
    </row>
    <row r="13564" spans="4:5" x14ac:dyDescent="0.25">
      <c r="D13564" s="31">
        <v>-753.07100000000003</v>
      </c>
      <c r="E13564" s="28">
        <v>152.048</v>
      </c>
    </row>
    <row r="13565" spans="4:5" x14ac:dyDescent="0.25">
      <c r="D13565" s="31">
        <v>-753.05499999999995</v>
      </c>
      <c r="E13565" s="28">
        <v>151.91900000000001</v>
      </c>
    </row>
    <row r="13566" spans="4:5" x14ac:dyDescent="0.25">
      <c r="D13566" s="31">
        <v>-753.03899999999999</v>
      </c>
      <c r="E13566" s="28">
        <v>151.791</v>
      </c>
    </row>
    <row r="13567" spans="4:5" x14ac:dyDescent="0.25">
      <c r="D13567" s="31">
        <v>-753.02300000000002</v>
      </c>
      <c r="E13567" s="28">
        <v>151.66200000000001</v>
      </c>
    </row>
    <row r="13568" spans="4:5" x14ac:dyDescent="0.25">
      <c r="D13568" s="31">
        <v>-753.00699999999995</v>
      </c>
      <c r="E13568" s="28">
        <v>151.53399999999999</v>
      </c>
    </row>
    <row r="13569" spans="4:5" x14ac:dyDescent="0.25">
      <c r="D13569" s="31">
        <v>-752.99099999999999</v>
      </c>
      <c r="E13569" s="28">
        <v>151.40600000000001</v>
      </c>
    </row>
    <row r="13570" spans="4:5" x14ac:dyDescent="0.25">
      <c r="D13570" s="31">
        <v>-752.97500000000002</v>
      </c>
      <c r="E13570" s="28">
        <v>151.27699999999999</v>
      </c>
    </row>
    <row r="13571" spans="4:5" x14ac:dyDescent="0.25">
      <c r="D13571" s="31">
        <v>-752.95899999999995</v>
      </c>
      <c r="E13571" s="28">
        <v>151.149</v>
      </c>
    </row>
    <row r="13572" spans="4:5" x14ac:dyDescent="0.25">
      <c r="D13572" s="31">
        <v>-752.94299999999998</v>
      </c>
      <c r="E13572" s="28">
        <v>151.02000000000001</v>
      </c>
    </row>
    <row r="13573" spans="4:5" x14ac:dyDescent="0.25">
      <c r="D13573" s="31">
        <v>-752.92700000000002</v>
      </c>
      <c r="E13573" s="28">
        <v>150.892</v>
      </c>
    </row>
    <row r="13574" spans="4:5" x14ac:dyDescent="0.25">
      <c r="D13574" s="31">
        <v>-752.91099999999994</v>
      </c>
      <c r="E13574" s="28">
        <v>150.76300000000001</v>
      </c>
    </row>
    <row r="13575" spans="4:5" x14ac:dyDescent="0.25">
      <c r="D13575" s="31">
        <v>-752.89499999999998</v>
      </c>
      <c r="E13575" s="28">
        <v>150.63499999999999</v>
      </c>
    </row>
    <row r="13576" spans="4:5" x14ac:dyDescent="0.25">
      <c r="D13576" s="31">
        <v>-752.87900000000002</v>
      </c>
      <c r="E13576" s="28">
        <v>150.50700000000001</v>
      </c>
    </row>
    <row r="13577" spans="4:5" x14ac:dyDescent="0.25">
      <c r="D13577" s="31">
        <v>-752.86300000000006</v>
      </c>
      <c r="E13577" s="28">
        <v>150.37799999999999</v>
      </c>
    </row>
    <row r="13578" spans="4:5" x14ac:dyDescent="0.25">
      <c r="D13578" s="31">
        <v>-752.84699999999998</v>
      </c>
      <c r="E13578" s="28">
        <v>150.25</v>
      </c>
    </row>
    <row r="13579" spans="4:5" x14ac:dyDescent="0.25">
      <c r="D13579" s="31">
        <v>-752.83100000000002</v>
      </c>
      <c r="E13579" s="28">
        <v>150.12100000000001</v>
      </c>
    </row>
    <row r="13580" spans="4:5" x14ac:dyDescent="0.25">
      <c r="D13580" s="31">
        <v>-752.81500000000005</v>
      </c>
      <c r="E13580" s="28">
        <v>149.99299999999999</v>
      </c>
    </row>
    <row r="13581" spans="4:5" x14ac:dyDescent="0.25">
      <c r="D13581" s="31">
        <v>-752.79899999999998</v>
      </c>
      <c r="E13581" s="28">
        <v>149.864</v>
      </c>
    </row>
    <row r="13582" spans="4:5" x14ac:dyDescent="0.25">
      <c r="D13582" s="31">
        <v>-752.78300000000002</v>
      </c>
      <c r="E13582" s="28">
        <v>149.73599999999999</v>
      </c>
    </row>
    <row r="13583" spans="4:5" x14ac:dyDescent="0.25">
      <c r="D13583" s="31">
        <v>-752.76700000000005</v>
      </c>
      <c r="E13583" s="28">
        <v>149.607</v>
      </c>
    </row>
    <row r="13584" spans="4:5" x14ac:dyDescent="0.25">
      <c r="D13584" s="31">
        <v>-752.75099999999998</v>
      </c>
      <c r="E13584" s="28">
        <v>149.47900000000001</v>
      </c>
    </row>
    <row r="13585" spans="4:5" x14ac:dyDescent="0.25">
      <c r="D13585" s="31">
        <v>-752.73500000000001</v>
      </c>
      <c r="E13585" s="28">
        <v>149.35</v>
      </c>
    </row>
    <row r="13586" spans="4:5" x14ac:dyDescent="0.25">
      <c r="D13586" s="31">
        <v>-752.71900000000005</v>
      </c>
      <c r="E13586" s="28">
        <v>149.22200000000001</v>
      </c>
    </row>
    <row r="13587" spans="4:5" x14ac:dyDescent="0.25">
      <c r="D13587" s="31">
        <v>-752.70299999999997</v>
      </c>
      <c r="E13587" s="28">
        <v>149.09299999999999</v>
      </c>
    </row>
    <row r="13588" spans="4:5" x14ac:dyDescent="0.25">
      <c r="D13588" s="31">
        <v>-752.68799999999999</v>
      </c>
      <c r="E13588" s="28">
        <v>148.965</v>
      </c>
    </row>
    <row r="13589" spans="4:5" x14ac:dyDescent="0.25">
      <c r="D13589" s="31">
        <v>-752.67200000000003</v>
      </c>
      <c r="E13589" s="28">
        <v>148.83600000000001</v>
      </c>
    </row>
    <row r="13590" spans="4:5" x14ac:dyDescent="0.25">
      <c r="D13590" s="31">
        <v>-752.65599999999995</v>
      </c>
      <c r="E13590" s="28">
        <v>148.708</v>
      </c>
    </row>
    <row r="13591" spans="4:5" x14ac:dyDescent="0.25">
      <c r="D13591" s="31">
        <v>-752.64</v>
      </c>
      <c r="E13591" s="28">
        <v>148.57900000000001</v>
      </c>
    </row>
    <row r="13592" spans="4:5" x14ac:dyDescent="0.25">
      <c r="D13592" s="31">
        <v>-752.62400000000002</v>
      </c>
      <c r="E13592" s="28">
        <v>148.44999999999999</v>
      </c>
    </row>
    <row r="13593" spans="4:5" x14ac:dyDescent="0.25">
      <c r="D13593" s="31">
        <v>-752.60799999999995</v>
      </c>
      <c r="E13593" s="28">
        <v>148.322</v>
      </c>
    </row>
    <row r="13594" spans="4:5" x14ac:dyDescent="0.25">
      <c r="D13594" s="31">
        <v>-752.59199999999998</v>
      </c>
      <c r="E13594" s="28">
        <v>148.19300000000001</v>
      </c>
    </row>
    <row r="13595" spans="4:5" x14ac:dyDescent="0.25">
      <c r="D13595" s="31">
        <v>-752.57600000000002</v>
      </c>
      <c r="E13595" s="28">
        <v>148.065</v>
      </c>
    </row>
    <row r="13596" spans="4:5" x14ac:dyDescent="0.25">
      <c r="D13596" s="31">
        <v>-752.56</v>
      </c>
      <c r="E13596" s="28">
        <v>147.93600000000001</v>
      </c>
    </row>
    <row r="13597" spans="4:5" x14ac:dyDescent="0.25">
      <c r="D13597" s="31">
        <v>-752.54399999999998</v>
      </c>
      <c r="E13597" s="28">
        <v>147.80799999999999</v>
      </c>
    </row>
    <row r="13598" spans="4:5" x14ac:dyDescent="0.25">
      <c r="D13598" s="31">
        <v>-752.52800000000002</v>
      </c>
      <c r="E13598" s="28">
        <v>147.679</v>
      </c>
    </row>
    <row r="13599" spans="4:5" x14ac:dyDescent="0.25">
      <c r="D13599" s="31">
        <v>-752.51199999999994</v>
      </c>
      <c r="E13599" s="28">
        <v>147.55000000000001</v>
      </c>
    </row>
    <row r="13600" spans="4:5" x14ac:dyDescent="0.25">
      <c r="D13600" s="31">
        <v>-752.49599999999998</v>
      </c>
      <c r="E13600" s="28">
        <v>147.422</v>
      </c>
    </row>
    <row r="13601" spans="4:5" x14ac:dyDescent="0.25">
      <c r="D13601" s="31">
        <v>-752.48</v>
      </c>
      <c r="E13601" s="28">
        <v>147.29300000000001</v>
      </c>
    </row>
    <row r="13602" spans="4:5" x14ac:dyDescent="0.25">
      <c r="D13602" s="31">
        <v>-752.46400000000006</v>
      </c>
      <c r="E13602" s="28">
        <v>147.16499999999999</v>
      </c>
    </row>
    <row r="13603" spans="4:5" x14ac:dyDescent="0.25">
      <c r="D13603" s="31">
        <v>-752.44799999999998</v>
      </c>
      <c r="E13603" s="28">
        <v>147.036</v>
      </c>
    </row>
    <row r="13604" spans="4:5" x14ac:dyDescent="0.25">
      <c r="D13604" s="31">
        <v>-752.43200000000002</v>
      </c>
      <c r="E13604" s="28">
        <v>146.90700000000001</v>
      </c>
    </row>
    <row r="13605" spans="4:5" x14ac:dyDescent="0.25">
      <c r="D13605" s="31">
        <v>-752.41600000000005</v>
      </c>
      <c r="E13605" s="28">
        <v>146.779</v>
      </c>
    </row>
    <row r="13606" spans="4:5" x14ac:dyDescent="0.25">
      <c r="D13606" s="31">
        <v>-752.4</v>
      </c>
      <c r="E13606" s="28">
        <v>146.65</v>
      </c>
    </row>
    <row r="13607" spans="4:5" x14ac:dyDescent="0.25">
      <c r="D13607" s="31">
        <v>-752.38400000000001</v>
      </c>
      <c r="E13607" s="28">
        <v>146.52099999999999</v>
      </c>
    </row>
    <row r="13608" spans="4:5" x14ac:dyDescent="0.25">
      <c r="D13608" s="31">
        <v>-752.36800000000005</v>
      </c>
      <c r="E13608" s="28">
        <v>146.393</v>
      </c>
    </row>
    <row r="13609" spans="4:5" x14ac:dyDescent="0.25">
      <c r="D13609" s="31">
        <v>-752.35199999999998</v>
      </c>
      <c r="E13609" s="28">
        <v>146.26400000000001</v>
      </c>
    </row>
    <row r="13610" spans="4:5" x14ac:dyDescent="0.25">
      <c r="D13610" s="31">
        <v>-752.33600000000001</v>
      </c>
      <c r="E13610" s="28">
        <v>146.13499999999999</v>
      </c>
    </row>
    <row r="13611" spans="4:5" x14ac:dyDescent="0.25">
      <c r="D13611" s="31">
        <v>-752.32</v>
      </c>
      <c r="E13611" s="28">
        <v>146.00700000000001</v>
      </c>
    </row>
    <row r="13612" spans="4:5" x14ac:dyDescent="0.25">
      <c r="D13612" s="31">
        <v>-752.30399999999997</v>
      </c>
      <c r="E13612" s="28">
        <v>145.87799999999999</v>
      </c>
    </row>
    <row r="13613" spans="4:5" x14ac:dyDescent="0.25">
      <c r="D13613" s="31">
        <v>-752.28800000000001</v>
      </c>
      <c r="E13613" s="28">
        <v>145.749</v>
      </c>
    </row>
    <row r="13614" spans="4:5" x14ac:dyDescent="0.25">
      <c r="D13614" s="31">
        <v>-752.27200000000005</v>
      </c>
      <c r="E13614" s="28">
        <v>145.62100000000001</v>
      </c>
    </row>
    <row r="13615" spans="4:5" x14ac:dyDescent="0.25">
      <c r="D13615" s="31">
        <v>-752.25599999999997</v>
      </c>
      <c r="E13615" s="28">
        <v>145.49199999999999</v>
      </c>
    </row>
    <row r="13616" spans="4:5" x14ac:dyDescent="0.25">
      <c r="D13616" s="31">
        <v>-752.24</v>
      </c>
      <c r="E13616" s="28">
        <v>145.363</v>
      </c>
    </row>
    <row r="13617" spans="4:5" x14ac:dyDescent="0.25">
      <c r="D13617" s="31">
        <v>-752.22400000000005</v>
      </c>
      <c r="E13617" s="28">
        <v>145.23500000000001</v>
      </c>
    </row>
    <row r="13618" spans="4:5" x14ac:dyDescent="0.25">
      <c r="D13618" s="31">
        <v>-752.20799999999997</v>
      </c>
      <c r="E13618" s="28">
        <v>145.10599999999999</v>
      </c>
    </row>
    <row r="13619" spans="4:5" x14ac:dyDescent="0.25">
      <c r="D13619" s="31">
        <v>-752.19200000000001</v>
      </c>
      <c r="E13619" s="28">
        <v>144.977</v>
      </c>
    </row>
    <row r="13620" spans="4:5" x14ac:dyDescent="0.25">
      <c r="D13620" s="31">
        <v>-752.17600000000004</v>
      </c>
      <c r="E13620" s="28">
        <v>144.84800000000001</v>
      </c>
    </row>
    <row r="13621" spans="4:5" x14ac:dyDescent="0.25">
      <c r="D13621" s="31">
        <v>-752.16</v>
      </c>
      <c r="E13621" s="28">
        <v>144.72</v>
      </c>
    </row>
    <row r="13622" spans="4:5" x14ac:dyDescent="0.25">
      <c r="D13622" s="31">
        <v>-752.14400000000001</v>
      </c>
      <c r="E13622" s="28">
        <v>144.59100000000001</v>
      </c>
    </row>
    <row r="13623" spans="4:5" x14ac:dyDescent="0.25">
      <c r="D13623" s="31">
        <v>-752.12800000000004</v>
      </c>
      <c r="E13623" s="28">
        <v>144.46199999999999</v>
      </c>
    </row>
    <row r="13624" spans="4:5" x14ac:dyDescent="0.25">
      <c r="D13624" s="31">
        <v>-752.11199999999997</v>
      </c>
      <c r="E13624" s="28">
        <v>144.333</v>
      </c>
    </row>
    <row r="13625" spans="4:5" x14ac:dyDescent="0.25">
      <c r="D13625" s="31">
        <v>-752.096</v>
      </c>
      <c r="E13625" s="28">
        <v>144.20500000000001</v>
      </c>
    </row>
    <row r="13626" spans="4:5" x14ac:dyDescent="0.25">
      <c r="D13626" s="31">
        <v>-752.08</v>
      </c>
      <c r="E13626" s="28">
        <v>144.07599999999999</v>
      </c>
    </row>
    <row r="13627" spans="4:5" x14ac:dyDescent="0.25">
      <c r="D13627" s="31">
        <v>-752.06399999999996</v>
      </c>
      <c r="E13627" s="28">
        <v>143.947</v>
      </c>
    </row>
    <row r="13628" spans="4:5" x14ac:dyDescent="0.25">
      <c r="D13628" s="31">
        <v>-752.048</v>
      </c>
      <c r="E13628" s="28">
        <v>143.81800000000001</v>
      </c>
    </row>
    <row r="13629" spans="4:5" x14ac:dyDescent="0.25">
      <c r="D13629" s="31">
        <v>-752.03200000000004</v>
      </c>
      <c r="E13629" s="28">
        <v>143.69</v>
      </c>
    </row>
    <row r="13630" spans="4:5" x14ac:dyDescent="0.25">
      <c r="D13630" s="31">
        <v>-752.01599999999996</v>
      </c>
      <c r="E13630" s="28">
        <v>143.56100000000001</v>
      </c>
    </row>
    <row r="13631" spans="4:5" x14ac:dyDescent="0.25">
      <c r="D13631" s="31">
        <v>-752</v>
      </c>
      <c r="E13631" s="28">
        <v>143.43199999999999</v>
      </c>
    </row>
    <row r="13632" spans="4:5" x14ac:dyDescent="0.25">
      <c r="D13632" s="31">
        <v>-751.98400000000004</v>
      </c>
      <c r="E13632" s="28">
        <v>143.303</v>
      </c>
    </row>
    <row r="13633" spans="4:5" x14ac:dyDescent="0.25">
      <c r="D13633" s="31">
        <v>-751.96799999999996</v>
      </c>
      <c r="E13633" s="28">
        <v>143.17400000000001</v>
      </c>
    </row>
    <row r="13634" spans="4:5" x14ac:dyDescent="0.25">
      <c r="D13634" s="31">
        <v>-751.952</v>
      </c>
      <c r="E13634" s="28">
        <v>143.04599999999999</v>
      </c>
    </row>
    <row r="13635" spans="4:5" x14ac:dyDescent="0.25">
      <c r="D13635" s="31">
        <v>-751.93600000000004</v>
      </c>
      <c r="E13635" s="28">
        <v>142.917</v>
      </c>
    </row>
    <row r="13636" spans="4:5" x14ac:dyDescent="0.25">
      <c r="D13636" s="31">
        <v>-751.92</v>
      </c>
      <c r="E13636" s="28">
        <v>142.78800000000001</v>
      </c>
    </row>
    <row r="13637" spans="4:5" x14ac:dyDescent="0.25">
      <c r="D13637" s="31">
        <v>-751.904</v>
      </c>
      <c r="E13637" s="28">
        <v>142.65899999999999</v>
      </c>
    </row>
    <row r="13638" spans="4:5" x14ac:dyDescent="0.25">
      <c r="D13638" s="31">
        <v>-751.88800000000003</v>
      </c>
      <c r="E13638" s="28">
        <v>142.53</v>
      </c>
    </row>
    <row r="13639" spans="4:5" x14ac:dyDescent="0.25">
      <c r="D13639" s="31">
        <v>-751.87199999999996</v>
      </c>
      <c r="E13639" s="28">
        <v>142.40199999999999</v>
      </c>
    </row>
    <row r="13640" spans="4:5" x14ac:dyDescent="0.25">
      <c r="D13640" s="31">
        <v>-751.85599999999999</v>
      </c>
      <c r="E13640" s="28">
        <v>142.273</v>
      </c>
    </row>
    <row r="13641" spans="4:5" x14ac:dyDescent="0.25">
      <c r="D13641" s="31">
        <v>-751.84</v>
      </c>
      <c r="E13641" s="28">
        <v>142.14400000000001</v>
      </c>
    </row>
    <row r="13642" spans="4:5" x14ac:dyDescent="0.25">
      <c r="D13642" s="31">
        <v>-751.82399999999996</v>
      </c>
      <c r="E13642" s="28">
        <v>142.01499999999999</v>
      </c>
    </row>
    <row r="13643" spans="4:5" x14ac:dyDescent="0.25">
      <c r="D13643" s="31">
        <v>-751.80799999999999</v>
      </c>
      <c r="E13643" s="28">
        <v>141.886</v>
      </c>
    </row>
    <row r="13644" spans="4:5" x14ac:dyDescent="0.25">
      <c r="D13644" s="31">
        <v>-751.79200000000003</v>
      </c>
      <c r="E13644" s="28">
        <v>141.75700000000001</v>
      </c>
    </row>
    <row r="13645" spans="4:5" x14ac:dyDescent="0.25">
      <c r="D13645" s="31">
        <v>-751.77599999999995</v>
      </c>
      <c r="E13645" s="28">
        <v>141.62799999999999</v>
      </c>
    </row>
    <row r="13646" spans="4:5" x14ac:dyDescent="0.25">
      <c r="D13646" s="31">
        <v>-751.76</v>
      </c>
      <c r="E13646" s="28">
        <v>141.5</v>
      </c>
    </row>
    <row r="13647" spans="4:5" x14ac:dyDescent="0.25">
      <c r="D13647" s="31">
        <v>-751.74400000000003</v>
      </c>
      <c r="E13647" s="28">
        <v>141.37100000000001</v>
      </c>
    </row>
    <row r="13648" spans="4:5" x14ac:dyDescent="0.25">
      <c r="D13648" s="31">
        <v>-751.72799999999995</v>
      </c>
      <c r="E13648" s="28">
        <v>141.24199999999999</v>
      </c>
    </row>
    <row r="13649" spans="4:5" x14ac:dyDescent="0.25">
      <c r="D13649" s="31">
        <v>-751.71199999999999</v>
      </c>
      <c r="E13649" s="28">
        <v>141.113</v>
      </c>
    </row>
    <row r="13650" spans="4:5" x14ac:dyDescent="0.25">
      <c r="D13650" s="31">
        <v>-751.69600000000003</v>
      </c>
      <c r="E13650" s="28">
        <v>140.98400000000001</v>
      </c>
    </row>
    <row r="13651" spans="4:5" x14ac:dyDescent="0.25">
      <c r="D13651" s="31">
        <v>-751.68</v>
      </c>
      <c r="E13651" s="28">
        <v>140.85499999999999</v>
      </c>
    </row>
    <row r="13652" spans="4:5" x14ac:dyDescent="0.25">
      <c r="D13652" s="31">
        <v>-751.66399999999999</v>
      </c>
      <c r="E13652" s="28">
        <v>140.726</v>
      </c>
    </row>
    <row r="13653" spans="4:5" x14ac:dyDescent="0.25">
      <c r="D13653" s="31">
        <v>-751.64800000000002</v>
      </c>
      <c r="E13653" s="28">
        <v>140.59700000000001</v>
      </c>
    </row>
    <row r="13654" spans="4:5" x14ac:dyDescent="0.25">
      <c r="D13654" s="31">
        <v>-751.63199999999995</v>
      </c>
      <c r="E13654" s="28">
        <v>140.46799999999999</v>
      </c>
    </row>
    <row r="13655" spans="4:5" x14ac:dyDescent="0.25">
      <c r="D13655" s="31">
        <v>-751.61599999999999</v>
      </c>
      <c r="E13655" s="28">
        <v>140.34</v>
      </c>
    </row>
    <row r="13656" spans="4:5" x14ac:dyDescent="0.25">
      <c r="D13656" s="31">
        <v>-751.6</v>
      </c>
      <c r="E13656" s="28">
        <v>140.21100000000001</v>
      </c>
    </row>
    <row r="13657" spans="4:5" x14ac:dyDescent="0.25">
      <c r="D13657" s="31">
        <v>-751.58399999999995</v>
      </c>
      <c r="E13657" s="28">
        <v>140.08199999999999</v>
      </c>
    </row>
    <row r="13658" spans="4:5" x14ac:dyDescent="0.25">
      <c r="D13658" s="31">
        <v>-751.56799999999998</v>
      </c>
      <c r="E13658" s="28">
        <v>139.953</v>
      </c>
    </row>
    <row r="13659" spans="4:5" x14ac:dyDescent="0.25">
      <c r="D13659" s="31">
        <v>-751.55200000000002</v>
      </c>
      <c r="E13659" s="28">
        <v>139.82400000000001</v>
      </c>
    </row>
    <row r="13660" spans="4:5" x14ac:dyDescent="0.25">
      <c r="D13660" s="31">
        <v>-751.53599999999994</v>
      </c>
      <c r="E13660" s="28">
        <v>139.69499999999999</v>
      </c>
    </row>
    <row r="13661" spans="4:5" x14ac:dyDescent="0.25">
      <c r="D13661" s="31">
        <v>-751.52</v>
      </c>
      <c r="E13661" s="28">
        <v>139.566</v>
      </c>
    </row>
    <row r="13662" spans="4:5" x14ac:dyDescent="0.25">
      <c r="D13662" s="31">
        <v>-751.50400000000002</v>
      </c>
      <c r="E13662" s="28">
        <v>139.43700000000001</v>
      </c>
    </row>
    <row r="13663" spans="4:5" x14ac:dyDescent="0.25">
      <c r="D13663" s="31">
        <v>-751.48800000000006</v>
      </c>
      <c r="E13663" s="28">
        <v>139.30799999999999</v>
      </c>
    </row>
    <row r="13664" spans="4:5" x14ac:dyDescent="0.25">
      <c r="D13664" s="31">
        <v>-751.47199999999998</v>
      </c>
      <c r="E13664" s="28">
        <v>139.179</v>
      </c>
    </row>
    <row r="13665" spans="4:5" x14ac:dyDescent="0.25">
      <c r="D13665" s="31">
        <v>-751.45600000000002</v>
      </c>
      <c r="E13665" s="28">
        <v>139.05000000000001</v>
      </c>
    </row>
    <row r="13666" spans="4:5" x14ac:dyDescent="0.25">
      <c r="D13666" s="31">
        <v>-751.44</v>
      </c>
      <c r="E13666" s="28">
        <v>138.92099999999999</v>
      </c>
    </row>
    <row r="13667" spans="4:5" x14ac:dyDescent="0.25">
      <c r="D13667" s="31">
        <v>-751.42399999999998</v>
      </c>
      <c r="E13667" s="28">
        <v>138.792</v>
      </c>
    </row>
    <row r="13668" spans="4:5" x14ac:dyDescent="0.25">
      <c r="D13668" s="31">
        <v>-751.40800000000002</v>
      </c>
      <c r="E13668" s="28">
        <v>138.66300000000001</v>
      </c>
    </row>
    <row r="13669" spans="4:5" x14ac:dyDescent="0.25">
      <c r="D13669" s="31">
        <v>-751.39200000000005</v>
      </c>
      <c r="E13669" s="28">
        <v>138.53399999999999</v>
      </c>
    </row>
    <row r="13670" spans="4:5" x14ac:dyDescent="0.25">
      <c r="D13670" s="31">
        <v>-751.37599999999998</v>
      </c>
      <c r="E13670" s="28">
        <v>138.405</v>
      </c>
    </row>
    <row r="13671" spans="4:5" x14ac:dyDescent="0.25">
      <c r="D13671" s="31">
        <v>-751.36</v>
      </c>
      <c r="E13671" s="28">
        <v>138.27600000000001</v>
      </c>
    </row>
    <row r="13672" spans="4:5" x14ac:dyDescent="0.25">
      <c r="D13672" s="31">
        <v>-751.34400000000005</v>
      </c>
      <c r="E13672" s="28">
        <v>138.14699999999999</v>
      </c>
    </row>
    <row r="13673" spans="4:5" x14ac:dyDescent="0.25">
      <c r="D13673" s="31">
        <v>-751.32799999999997</v>
      </c>
      <c r="E13673" s="28">
        <v>138.018</v>
      </c>
    </row>
    <row r="13674" spans="4:5" x14ac:dyDescent="0.25">
      <c r="D13674" s="31">
        <v>-751.31200000000001</v>
      </c>
      <c r="E13674" s="28">
        <v>137.88900000000001</v>
      </c>
    </row>
    <row r="13675" spans="4:5" x14ac:dyDescent="0.25">
      <c r="D13675" s="31">
        <v>-751.29600000000005</v>
      </c>
      <c r="E13675" s="28">
        <v>137.76</v>
      </c>
    </row>
    <row r="13676" spans="4:5" x14ac:dyDescent="0.25">
      <c r="D13676" s="31">
        <v>-751.28</v>
      </c>
      <c r="E13676" s="28">
        <v>137.631</v>
      </c>
    </row>
    <row r="13677" spans="4:5" x14ac:dyDescent="0.25">
      <c r="D13677" s="31">
        <v>-751.26400000000001</v>
      </c>
      <c r="E13677" s="28">
        <v>137.50200000000001</v>
      </c>
    </row>
    <row r="13678" spans="4:5" x14ac:dyDescent="0.25">
      <c r="D13678" s="31">
        <v>-751.24800000000005</v>
      </c>
      <c r="E13678" s="28">
        <v>137.37299999999999</v>
      </c>
    </row>
    <row r="13679" spans="4:5" x14ac:dyDescent="0.25">
      <c r="D13679" s="31">
        <v>-751.23199999999997</v>
      </c>
      <c r="E13679" s="28">
        <v>137.244</v>
      </c>
    </row>
    <row r="13680" spans="4:5" x14ac:dyDescent="0.25">
      <c r="D13680" s="31">
        <v>-751.21600000000001</v>
      </c>
      <c r="E13680" s="28">
        <v>137.11500000000001</v>
      </c>
    </row>
    <row r="13681" spans="4:5" x14ac:dyDescent="0.25">
      <c r="D13681" s="31">
        <v>-751.2</v>
      </c>
      <c r="E13681" s="28">
        <v>136.98599999999999</v>
      </c>
    </row>
    <row r="13682" spans="4:5" x14ac:dyDescent="0.25">
      <c r="D13682" s="31">
        <v>-751.18399999999997</v>
      </c>
      <c r="E13682" s="28">
        <v>136.857</v>
      </c>
    </row>
    <row r="13683" spans="4:5" x14ac:dyDescent="0.25">
      <c r="D13683" s="31">
        <v>-751.16800000000001</v>
      </c>
      <c r="E13683" s="28">
        <v>136.727</v>
      </c>
    </row>
    <row r="13684" spans="4:5" x14ac:dyDescent="0.25">
      <c r="D13684" s="31">
        <v>-751.15200000000004</v>
      </c>
      <c r="E13684" s="28">
        <v>136.59800000000001</v>
      </c>
    </row>
    <row r="13685" spans="4:5" x14ac:dyDescent="0.25">
      <c r="D13685" s="31">
        <v>-751.13599999999997</v>
      </c>
      <c r="E13685" s="28">
        <v>136.46899999999999</v>
      </c>
    </row>
    <row r="13686" spans="4:5" x14ac:dyDescent="0.25">
      <c r="D13686" s="31">
        <v>-751.12</v>
      </c>
      <c r="E13686" s="28">
        <v>136.34</v>
      </c>
    </row>
    <row r="13687" spans="4:5" x14ac:dyDescent="0.25">
      <c r="D13687" s="31">
        <v>-751.10400000000004</v>
      </c>
      <c r="E13687" s="28">
        <v>136.21100000000001</v>
      </c>
    </row>
    <row r="13688" spans="4:5" x14ac:dyDescent="0.25">
      <c r="D13688" s="31">
        <v>-751.08799999999997</v>
      </c>
      <c r="E13688" s="28">
        <v>136.08199999999999</v>
      </c>
    </row>
    <row r="13689" spans="4:5" x14ac:dyDescent="0.25">
      <c r="D13689" s="31">
        <v>-751.072</v>
      </c>
      <c r="E13689" s="28">
        <v>135.953</v>
      </c>
    </row>
    <row r="13690" spans="4:5" x14ac:dyDescent="0.25">
      <c r="D13690" s="31">
        <v>-751.05600000000004</v>
      </c>
      <c r="E13690" s="28">
        <v>135.82400000000001</v>
      </c>
    </row>
    <row r="13691" spans="4:5" x14ac:dyDescent="0.25">
      <c r="D13691" s="31">
        <v>-751.04</v>
      </c>
      <c r="E13691" s="28">
        <v>135.69499999999999</v>
      </c>
    </row>
    <row r="13692" spans="4:5" x14ac:dyDescent="0.25">
      <c r="D13692" s="31">
        <v>-751.024</v>
      </c>
      <c r="E13692" s="28">
        <v>135.566</v>
      </c>
    </row>
    <row r="13693" spans="4:5" x14ac:dyDescent="0.25">
      <c r="D13693" s="31">
        <v>-751.00800000000004</v>
      </c>
      <c r="E13693" s="28">
        <v>135.43600000000001</v>
      </c>
    </row>
    <row r="13694" spans="4:5" x14ac:dyDescent="0.25">
      <c r="D13694" s="31">
        <v>-750.99199999999996</v>
      </c>
      <c r="E13694" s="28">
        <v>135.30699999999999</v>
      </c>
    </row>
    <row r="13695" spans="4:5" x14ac:dyDescent="0.25">
      <c r="D13695" s="31">
        <v>-750.976</v>
      </c>
      <c r="E13695" s="28">
        <v>135.178</v>
      </c>
    </row>
    <row r="13696" spans="4:5" x14ac:dyDescent="0.25">
      <c r="D13696" s="31">
        <v>-750.96</v>
      </c>
      <c r="E13696" s="28">
        <v>135.04900000000001</v>
      </c>
    </row>
    <row r="13697" spans="4:5" x14ac:dyDescent="0.25">
      <c r="D13697" s="31">
        <v>-750.94399999999996</v>
      </c>
      <c r="E13697" s="28">
        <v>134.91999999999999</v>
      </c>
    </row>
    <row r="13698" spans="4:5" x14ac:dyDescent="0.25">
      <c r="D13698" s="31">
        <v>-750.928</v>
      </c>
      <c r="E13698" s="28">
        <v>134.791</v>
      </c>
    </row>
    <row r="13699" spans="4:5" x14ac:dyDescent="0.25">
      <c r="D13699" s="31">
        <v>-750.91200000000003</v>
      </c>
      <c r="E13699" s="28">
        <v>134.661</v>
      </c>
    </row>
    <row r="13700" spans="4:5" x14ac:dyDescent="0.25">
      <c r="D13700" s="31">
        <v>-750.89599999999996</v>
      </c>
      <c r="E13700" s="28">
        <v>134.53200000000001</v>
      </c>
    </row>
    <row r="13701" spans="4:5" x14ac:dyDescent="0.25">
      <c r="D13701" s="31">
        <v>-750.88</v>
      </c>
      <c r="E13701" s="28">
        <v>134.40299999999999</v>
      </c>
    </row>
    <row r="13702" spans="4:5" x14ac:dyDescent="0.25">
      <c r="D13702" s="31">
        <v>-750.86500000000001</v>
      </c>
      <c r="E13702" s="28">
        <v>134.274</v>
      </c>
    </row>
    <row r="13703" spans="4:5" x14ac:dyDescent="0.25">
      <c r="D13703" s="31">
        <v>-750.84900000000005</v>
      </c>
      <c r="E13703" s="28">
        <v>134.14500000000001</v>
      </c>
    </row>
    <row r="13704" spans="4:5" x14ac:dyDescent="0.25">
      <c r="D13704" s="31">
        <v>-750.83299999999997</v>
      </c>
      <c r="E13704" s="28">
        <v>134.01599999999999</v>
      </c>
    </row>
    <row r="13705" spans="4:5" x14ac:dyDescent="0.25">
      <c r="D13705" s="31">
        <v>-750.81700000000001</v>
      </c>
      <c r="E13705" s="28">
        <v>133.886</v>
      </c>
    </row>
    <row r="13706" spans="4:5" x14ac:dyDescent="0.25">
      <c r="D13706" s="31">
        <v>-750.80100000000004</v>
      </c>
      <c r="E13706" s="28">
        <v>133.75700000000001</v>
      </c>
    </row>
    <row r="13707" spans="4:5" x14ac:dyDescent="0.25">
      <c r="D13707" s="31">
        <v>-750.78499999999997</v>
      </c>
      <c r="E13707" s="28">
        <v>133.62799999999999</v>
      </c>
    </row>
    <row r="13708" spans="4:5" x14ac:dyDescent="0.25">
      <c r="D13708" s="31">
        <v>-750.76900000000001</v>
      </c>
      <c r="E13708" s="28">
        <v>133.499</v>
      </c>
    </row>
    <row r="13709" spans="4:5" x14ac:dyDescent="0.25">
      <c r="D13709" s="31">
        <v>-750.75300000000004</v>
      </c>
      <c r="E13709" s="28">
        <v>133.37</v>
      </c>
    </row>
    <row r="13710" spans="4:5" x14ac:dyDescent="0.25">
      <c r="D13710" s="31">
        <v>-750.73699999999997</v>
      </c>
      <c r="E13710" s="28">
        <v>133.24</v>
      </c>
    </row>
    <row r="13711" spans="4:5" x14ac:dyDescent="0.25">
      <c r="D13711" s="31">
        <v>-750.721</v>
      </c>
      <c r="E13711" s="28">
        <v>133.11099999999999</v>
      </c>
    </row>
    <row r="13712" spans="4:5" x14ac:dyDescent="0.25">
      <c r="D13712" s="31">
        <v>-750.70500000000004</v>
      </c>
      <c r="E13712" s="28">
        <v>132.982</v>
      </c>
    </row>
    <row r="13713" spans="4:5" x14ac:dyDescent="0.25">
      <c r="D13713" s="31">
        <v>-750.68899999999996</v>
      </c>
      <c r="E13713" s="28">
        <v>132.85300000000001</v>
      </c>
    </row>
    <row r="13714" spans="4:5" x14ac:dyDescent="0.25">
      <c r="D13714" s="31">
        <v>-750.673</v>
      </c>
      <c r="E13714" s="28">
        <v>132.72399999999999</v>
      </c>
    </row>
    <row r="13715" spans="4:5" x14ac:dyDescent="0.25">
      <c r="D13715" s="31">
        <v>-750.65700000000004</v>
      </c>
      <c r="E13715" s="28">
        <v>132.59399999999999</v>
      </c>
    </row>
    <row r="13716" spans="4:5" x14ac:dyDescent="0.25">
      <c r="D13716" s="31">
        <v>-750.64099999999996</v>
      </c>
      <c r="E13716" s="28">
        <v>132.465</v>
      </c>
    </row>
    <row r="13717" spans="4:5" x14ac:dyDescent="0.25">
      <c r="D13717" s="31">
        <v>-750.625</v>
      </c>
      <c r="E13717" s="28">
        <v>132.33600000000001</v>
      </c>
    </row>
    <row r="13718" spans="4:5" x14ac:dyDescent="0.25">
      <c r="D13718" s="31">
        <v>-750.60900000000004</v>
      </c>
      <c r="E13718" s="28">
        <v>132.20699999999999</v>
      </c>
    </row>
    <row r="13719" spans="4:5" x14ac:dyDescent="0.25">
      <c r="D13719" s="31">
        <v>-750.59299999999996</v>
      </c>
      <c r="E13719" s="28">
        <v>132.077</v>
      </c>
    </row>
    <row r="13720" spans="4:5" x14ac:dyDescent="0.25">
      <c r="D13720" s="31">
        <v>-750.577</v>
      </c>
      <c r="E13720" s="28">
        <v>131.94800000000001</v>
      </c>
    </row>
    <row r="13721" spans="4:5" x14ac:dyDescent="0.25">
      <c r="D13721" s="31">
        <v>-750.56100000000004</v>
      </c>
      <c r="E13721" s="28">
        <v>131.81899999999999</v>
      </c>
    </row>
    <row r="13722" spans="4:5" x14ac:dyDescent="0.25">
      <c r="D13722" s="31">
        <v>-750.54499999999996</v>
      </c>
      <c r="E13722" s="28">
        <v>131.68899999999999</v>
      </c>
    </row>
    <row r="13723" spans="4:5" x14ac:dyDescent="0.25">
      <c r="D13723" s="31">
        <v>-750.529</v>
      </c>
      <c r="E13723" s="28">
        <v>131.56</v>
      </c>
    </row>
    <row r="13724" spans="4:5" x14ac:dyDescent="0.25">
      <c r="D13724" s="31">
        <v>-750.51300000000003</v>
      </c>
      <c r="E13724" s="28">
        <v>131.43100000000001</v>
      </c>
    </row>
    <row r="13725" spans="4:5" x14ac:dyDescent="0.25">
      <c r="D13725" s="31">
        <v>-750.49699999999996</v>
      </c>
      <c r="E13725" s="28">
        <v>131.30199999999999</v>
      </c>
    </row>
    <row r="13726" spans="4:5" x14ac:dyDescent="0.25">
      <c r="D13726" s="31">
        <v>-750.48099999999999</v>
      </c>
      <c r="E13726" s="28">
        <v>131.172</v>
      </c>
    </row>
    <row r="13727" spans="4:5" x14ac:dyDescent="0.25">
      <c r="D13727" s="31">
        <v>-750.46500000000003</v>
      </c>
      <c r="E13727" s="28">
        <v>131.04300000000001</v>
      </c>
    </row>
    <row r="13728" spans="4:5" x14ac:dyDescent="0.25">
      <c r="D13728" s="31">
        <v>-750.44899999999996</v>
      </c>
      <c r="E13728" s="28">
        <v>130.91399999999999</v>
      </c>
    </row>
    <row r="13729" spans="4:5" x14ac:dyDescent="0.25">
      <c r="D13729" s="31">
        <v>-750.43299999999999</v>
      </c>
      <c r="E13729" s="28">
        <v>130.78399999999999</v>
      </c>
    </row>
    <row r="13730" spans="4:5" x14ac:dyDescent="0.25">
      <c r="D13730" s="31">
        <v>-750.41700000000003</v>
      </c>
      <c r="E13730" s="28">
        <v>130.655</v>
      </c>
    </row>
    <row r="13731" spans="4:5" x14ac:dyDescent="0.25">
      <c r="D13731" s="31">
        <v>-750.40099999999995</v>
      </c>
      <c r="E13731" s="28">
        <v>130.52600000000001</v>
      </c>
    </row>
    <row r="13732" spans="4:5" x14ac:dyDescent="0.25">
      <c r="D13732" s="31">
        <v>-750.38499999999999</v>
      </c>
      <c r="E13732" s="28">
        <v>130.39599999999999</v>
      </c>
    </row>
    <row r="13733" spans="4:5" x14ac:dyDescent="0.25">
      <c r="D13733" s="31">
        <v>-750.36900000000003</v>
      </c>
      <c r="E13733" s="28">
        <v>130.267</v>
      </c>
    </row>
    <row r="13734" spans="4:5" x14ac:dyDescent="0.25">
      <c r="D13734" s="31">
        <v>-750.35299999999995</v>
      </c>
      <c r="E13734" s="28">
        <v>130.13800000000001</v>
      </c>
    </row>
    <row r="13735" spans="4:5" x14ac:dyDescent="0.25">
      <c r="D13735" s="31">
        <v>-750.33699999999999</v>
      </c>
      <c r="E13735" s="28">
        <v>130.00800000000001</v>
      </c>
    </row>
    <row r="13736" spans="4:5" x14ac:dyDescent="0.25">
      <c r="D13736" s="31">
        <v>-750.32100000000003</v>
      </c>
      <c r="E13736" s="28">
        <v>129.87899999999999</v>
      </c>
    </row>
    <row r="13737" spans="4:5" x14ac:dyDescent="0.25">
      <c r="D13737" s="31">
        <v>-750.30499999999995</v>
      </c>
      <c r="E13737" s="28">
        <v>129.75</v>
      </c>
    </row>
    <row r="13738" spans="4:5" x14ac:dyDescent="0.25">
      <c r="D13738" s="31">
        <v>-750.28899999999999</v>
      </c>
      <c r="E13738" s="28">
        <v>129.62</v>
      </c>
    </row>
    <row r="13739" spans="4:5" x14ac:dyDescent="0.25">
      <c r="D13739" s="31">
        <v>-750.27300000000002</v>
      </c>
      <c r="E13739" s="28">
        <v>129.49100000000001</v>
      </c>
    </row>
    <row r="13740" spans="4:5" x14ac:dyDescent="0.25">
      <c r="D13740" s="31">
        <v>-750.25699999999995</v>
      </c>
      <c r="E13740" s="28">
        <v>129.36199999999999</v>
      </c>
    </row>
    <row r="13741" spans="4:5" x14ac:dyDescent="0.25">
      <c r="D13741" s="31">
        <v>-750.24099999999999</v>
      </c>
      <c r="E13741" s="28">
        <v>129.232</v>
      </c>
    </row>
    <row r="13742" spans="4:5" x14ac:dyDescent="0.25">
      <c r="D13742" s="31">
        <v>-750.22500000000002</v>
      </c>
      <c r="E13742" s="28">
        <v>129.10300000000001</v>
      </c>
    </row>
    <row r="13743" spans="4:5" x14ac:dyDescent="0.25">
      <c r="D13743" s="31">
        <v>-750.20899999999995</v>
      </c>
      <c r="E13743" s="28">
        <v>128.97399999999999</v>
      </c>
    </row>
    <row r="13744" spans="4:5" x14ac:dyDescent="0.25">
      <c r="D13744" s="31">
        <v>-750.19299999999998</v>
      </c>
      <c r="E13744" s="28">
        <v>128.84399999999999</v>
      </c>
    </row>
    <row r="13745" spans="4:5" x14ac:dyDescent="0.25">
      <c r="D13745" s="31">
        <v>-750.17700000000002</v>
      </c>
      <c r="E13745" s="28">
        <v>128.715</v>
      </c>
    </row>
    <row r="13746" spans="4:5" x14ac:dyDescent="0.25">
      <c r="D13746" s="31">
        <v>-750.16099999999994</v>
      </c>
      <c r="E13746" s="28">
        <v>128.58500000000001</v>
      </c>
    </row>
    <row r="13747" spans="4:5" x14ac:dyDescent="0.25">
      <c r="D13747" s="31">
        <v>-750.14499999999998</v>
      </c>
      <c r="E13747" s="28">
        <v>128.45599999999999</v>
      </c>
    </row>
    <row r="13748" spans="4:5" x14ac:dyDescent="0.25">
      <c r="D13748" s="31">
        <v>-750.12900000000002</v>
      </c>
      <c r="E13748" s="28">
        <v>128.327</v>
      </c>
    </row>
    <row r="13749" spans="4:5" x14ac:dyDescent="0.25">
      <c r="D13749" s="31">
        <v>-750.11300000000006</v>
      </c>
      <c r="E13749" s="28">
        <v>128.197</v>
      </c>
    </row>
    <row r="13750" spans="4:5" x14ac:dyDescent="0.25">
      <c r="D13750" s="31">
        <v>-750.09699999999998</v>
      </c>
      <c r="E13750" s="28">
        <v>128.06800000000001</v>
      </c>
    </row>
    <row r="13751" spans="4:5" x14ac:dyDescent="0.25">
      <c r="D13751" s="31">
        <v>-750.08100000000002</v>
      </c>
      <c r="E13751" s="28">
        <v>127.938</v>
      </c>
    </row>
    <row r="13752" spans="4:5" x14ac:dyDescent="0.25">
      <c r="D13752" s="31">
        <v>-750.06500000000005</v>
      </c>
      <c r="E13752" s="28">
        <v>127.809</v>
      </c>
    </row>
    <row r="13753" spans="4:5" x14ac:dyDescent="0.25">
      <c r="D13753" s="31">
        <v>-750.04899999999998</v>
      </c>
      <c r="E13753" s="28">
        <v>127.68</v>
      </c>
    </row>
    <row r="13754" spans="4:5" x14ac:dyDescent="0.25">
      <c r="D13754" s="31">
        <v>-750.03300000000002</v>
      </c>
      <c r="E13754" s="28">
        <v>127.55</v>
      </c>
    </row>
    <row r="13755" spans="4:5" x14ac:dyDescent="0.25">
      <c r="D13755" s="31">
        <v>-750.01700000000005</v>
      </c>
      <c r="E13755" s="28">
        <v>127.42100000000001</v>
      </c>
    </row>
    <row r="13756" spans="4:5" x14ac:dyDescent="0.25">
      <c r="D13756" s="31">
        <v>-750.00099999999998</v>
      </c>
      <c r="E13756" s="28">
        <v>127.291</v>
      </c>
    </row>
    <row r="13757" spans="4:5" x14ac:dyDescent="0.25">
      <c r="D13757" s="31">
        <v>-749.98500000000001</v>
      </c>
      <c r="E13757" s="28">
        <v>127.16200000000001</v>
      </c>
    </row>
    <row r="13758" spans="4:5" x14ac:dyDescent="0.25">
      <c r="D13758" s="31">
        <v>-749.96900000000005</v>
      </c>
      <c r="E13758" s="28">
        <v>127.032</v>
      </c>
    </row>
    <row r="13759" spans="4:5" x14ac:dyDescent="0.25">
      <c r="D13759" s="31">
        <v>-749.95299999999997</v>
      </c>
      <c r="E13759" s="28">
        <v>126.90300000000001</v>
      </c>
    </row>
    <row r="13760" spans="4:5" x14ac:dyDescent="0.25">
      <c r="D13760" s="31">
        <v>-749.93700000000001</v>
      </c>
      <c r="E13760" s="28">
        <v>126.773</v>
      </c>
    </row>
    <row r="13761" spans="4:5" x14ac:dyDescent="0.25">
      <c r="D13761" s="31">
        <v>-749.92100000000005</v>
      </c>
      <c r="E13761" s="28">
        <v>126.64400000000001</v>
      </c>
    </row>
    <row r="13762" spans="4:5" x14ac:dyDescent="0.25">
      <c r="D13762" s="31">
        <v>-749.90499999999997</v>
      </c>
      <c r="E13762" s="28">
        <v>126.515</v>
      </c>
    </row>
    <row r="13763" spans="4:5" x14ac:dyDescent="0.25">
      <c r="D13763" s="31">
        <v>-749.88900000000001</v>
      </c>
      <c r="E13763" s="28">
        <v>126.38500000000001</v>
      </c>
    </row>
    <row r="13764" spans="4:5" x14ac:dyDescent="0.25">
      <c r="D13764" s="31">
        <v>-749.87300000000005</v>
      </c>
      <c r="E13764" s="28">
        <v>126.256</v>
      </c>
    </row>
    <row r="13765" spans="4:5" x14ac:dyDescent="0.25">
      <c r="D13765" s="31">
        <v>-749.85699999999997</v>
      </c>
      <c r="E13765" s="28">
        <v>126.126</v>
      </c>
    </row>
    <row r="13766" spans="4:5" x14ac:dyDescent="0.25">
      <c r="D13766" s="31">
        <v>-749.84100000000001</v>
      </c>
      <c r="E13766" s="28">
        <v>125.997</v>
      </c>
    </row>
    <row r="13767" spans="4:5" x14ac:dyDescent="0.25">
      <c r="D13767" s="31">
        <v>-749.82500000000005</v>
      </c>
      <c r="E13767" s="28">
        <v>125.867</v>
      </c>
    </row>
    <row r="13768" spans="4:5" x14ac:dyDescent="0.25">
      <c r="D13768" s="31">
        <v>-749.80899999999997</v>
      </c>
      <c r="E13768" s="28">
        <v>125.738</v>
      </c>
    </row>
    <row r="13769" spans="4:5" x14ac:dyDescent="0.25">
      <c r="D13769" s="31">
        <v>-749.79300000000001</v>
      </c>
      <c r="E13769" s="28">
        <v>125.608</v>
      </c>
    </row>
    <row r="13770" spans="4:5" x14ac:dyDescent="0.25">
      <c r="D13770" s="31">
        <v>-749.77700000000004</v>
      </c>
      <c r="E13770" s="28">
        <v>125.479</v>
      </c>
    </row>
    <row r="13771" spans="4:5" x14ac:dyDescent="0.25">
      <c r="D13771" s="31">
        <v>-749.76099999999997</v>
      </c>
      <c r="E13771" s="28">
        <v>125.349</v>
      </c>
    </row>
    <row r="13772" spans="4:5" x14ac:dyDescent="0.25">
      <c r="D13772" s="31">
        <v>-749.745</v>
      </c>
      <c r="E13772" s="28">
        <v>125.22</v>
      </c>
    </row>
    <row r="13773" spans="4:5" x14ac:dyDescent="0.25">
      <c r="D13773" s="31">
        <v>-749.72900000000004</v>
      </c>
      <c r="E13773" s="28">
        <v>125.09</v>
      </c>
    </row>
    <row r="13774" spans="4:5" x14ac:dyDescent="0.25">
      <c r="D13774" s="31">
        <v>-749.71299999999997</v>
      </c>
      <c r="E13774" s="28">
        <v>124.961</v>
      </c>
    </row>
    <row r="13775" spans="4:5" x14ac:dyDescent="0.25">
      <c r="D13775" s="31">
        <v>-749.697</v>
      </c>
      <c r="E13775" s="28">
        <v>124.831</v>
      </c>
    </row>
    <row r="13776" spans="4:5" x14ac:dyDescent="0.25">
      <c r="D13776" s="31">
        <v>-749.68100000000004</v>
      </c>
      <c r="E13776" s="28">
        <v>124.702</v>
      </c>
    </row>
    <row r="13777" spans="4:5" x14ac:dyDescent="0.25">
      <c r="D13777" s="31">
        <v>-749.66499999999996</v>
      </c>
      <c r="E13777" s="28">
        <v>124.572</v>
      </c>
    </row>
    <row r="13778" spans="4:5" x14ac:dyDescent="0.25">
      <c r="D13778" s="31">
        <v>-749.649</v>
      </c>
      <c r="E13778" s="28">
        <v>124.443</v>
      </c>
    </row>
    <row r="13779" spans="4:5" x14ac:dyDescent="0.25">
      <c r="D13779" s="31">
        <v>-749.63300000000004</v>
      </c>
      <c r="E13779" s="28">
        <v>124.313</v>
      </c>
    </row>
    <row r="13780" spans="4:5" x14ac:dyDescent="0.25">
      <c r="D13780" s="31">
        <v>-749.61699999999996</v>
      </c>
      <c r="E13780" s="28">
        <v>124.18300000000001</v>
      </c>
    </row>
    <row r="13781" spans="4:5" x14ac:dyDescent="0.25">
      <c r="D13781" s="31">
        <v>-749.601</v>
      </c>
      <c r="E13781" s="28">
        <v>124.054</v>
      </c>
    </row>
    <row r="13782" spans="4:5" x14ac:dyDescent="0.25">
      <c r="D13782" s="31">
        <v>-749.58500000000004</v>
      </c>
      <c r="E13782" s="28">
        <v>123.92400000000001</v>
      </c>
    </row>
    <row r="13783" spans="4:5" x14ac:dyDescent="0.25">
      <c r="D13783" s="31">
        <v>-749.56899999999996</v>
      </c>
      <c r="E13783" s="28">
        <v>123.795</v>
      </c>
    </row>
    <row r="13784" spans="4:5" x14ac:dyDescent="0.25">
      <c r="D13784" s="31">
        <v>-749.553</v>
      </c>
      <c r="E13784" s="28">
        <v>123.66500000000001</v>
      </c>
    </row>
    <row r="13785" spans="4:5" x14ac:dyDescent="0.25">
      <c r="D13785" s="31">
        <v>-749.53700000000003</v>
      </c>
      <c r="E13785" s="28">
        <v>123.536</v>
      </c>
    </row>
    <row r="13786" spans="4:5" x14ac:dyDescent="0.25">
      <c r="D13786" s="31">
        <v>-749.52099999999996</v>
      </c>
      <c r="E13786" s="28">
        <v>123.40600000000001</v>
      </c>
    </row>
    <row r="13787" spans="4:5" x14ac:dyDescent="0.25">
      <c r="D13787" s="31">
        <v>-749.505</v>
      </c>
      <c r="E13787" s="28">
        <v>123.277</v>
      </c>
    </row>
    <row r="13788" spans="4:5" x14ac:dyDescent="0.25">
      <c r="D13788" s="31">
        <v>-749.48900000000003</v>
      </c>
      <c r="E13788" s="28">
        <v>123.14700000000001</v>
      </c>
    </row>
    <row r="13789" spans="4:5" x14ac:dyDescent="0.25">
      <c r="D13789" s="31">
        <v>-749.47299999999996</v>
      </c>
      <c r="E13789" s="28">
        <v>123.017</v>
      </c>
    </row>
    <row r="13790" spans="4:5" x14ac:dyDescent="0.25">
      <c r="D13790" s="31">
        <v>-749.45699999999999</v>
      </c>
      <c r="E13790" s="28">
        <v>122.88800000000001</v>
      </c>
    </row>
    <row r="13791" spans="4:5" x14ac:dyDescent="0.25">
      <c r="D13791" s="31">
        <v>-749.44100000000003</v>
      </c>
      <c r="E13791" s="28">
        <v>122.758</v>
      </c>
    </row>
    <row r="13792" spans="4:5" x14ac:dyDescent="0.25">
      <c r="D13792" s="31">
        <v>-749.42499999999995</v>
      </c>
      <c r="E13792" s="28">
        <v>122.629</v>
      </c>
    </row>
    <row r="13793" spans="4:5" x14ac:dyDescent="0.25">
      <c r="D13793" s="31">
        <v>-749.40899999999999</v>
      </c>
      <c r="E13793" s="28">
        <v>122.499</v>
      </c>
    </row>
    <row r="13794" spans="4:5" x14ac:dyDescent="0.25">
      <c r="D13794" s="31">
        <v>-749.39300000000003</v>
      </c>
      <c r="E13794" s="28">
        <v>122.369</v>
      </c>
    </row>
    <row r="13795" spans="4:5" x14ac:dyDescent="0.25">
      <c r="D13795" s="31">
        <v>-749.37699999999995</v>
      </c>
      <c r="E13795" s="28">
        <v>122.24</v>
      </c>
    </row>
    <row r="13796" spans="4:5" x14ac:dyDescent="0.25">
      <c r="D13796" s="31">
        <v>-749.36099999999999</v>
      </c>
      <c r="E13796" s="28">
        <v>122.11</v>
      </c>
    </row>
    <row r="13797" spans="4:5" x14ac:dyDescent="0.25">
      <c r="D13797" s="31">
        <v>-749.34500000000003</v>
      </c>
      <c r="E13797" s="28">
        <v>121.98099999999999</v>
      </c>
    </row>
    <row r="13798" spans="4:5" x14ac:dyDescent="0.25">
      <c r="D13798" s="31">
        <v>-749.32899999999995</v>
      </c>
      <c r="E13798" s="28">
        <v>121.851</v>
      </c>
    </row>
    <row r="13799" spans="4:5" x14ac:dyDescent="0.25">
      <c r="D13799" s="31">
        <v>-749.31299999999999</v>
      </c>
      <c r="E13799" s="28">
        <v>121.721</v>
      </c>
    </row>
    <row r="13800" spans="4:5" x14ac:dyDescent="0.25">
      <c r="D13800" s="31">
        <v>-749.29700000000003</v>
      </c>
      <c r="E13800" s="28">
        <v>121.592</v>
      </c>
    </row>
    <row r="13801" spans="4:5" x14ac:dyDescent="0.25">
      <c r="D13801" s="31">
        <v>-749.28099999999995</v>
      </c>
      <c r="E13801" s="28">
        <v>121.462</v>
      </c>
    </row>
    <row r="13802" spans="4:5" x14ac:dyDescent="0.25">
      <c r="D13802" s="31">
        <v>-749.26499999999999</v>
      </c>
      <c r="E13802" s="28">
        <v>121.33199999999999</v>
      </c>
    </row>
    <row r="13803" spans="4:5" x14ac:dyDescent="0.25">
      <c r="D13803" s="31">
        <v>-749.24900000000002</v>
      </c>
      <c r="E13803" s="28">
        <v>121.203</v>
      </c>
    </row>
    <row r="13804" spans="4:5" x14ac:dyDescent="0.25">
      <c r="D13804" s="31">
        <v>-749.23299999999995</v>
      </c>
      <c r="E13804" s="28">
        <v>121.07299999999999</v>
      </c>
    </row>
    <row r="13805" spans="4:5" x14ac:dyDescent="0.25">
      <c r="D13805" s="31">
        <v>-749.21699999999998</v>
      </c>
      <c r="E13805" s="28">
        <v>120.943</v>
      </c>
    </row>
    <row r="13806" spans="4:5" x14ac:dyDescent="0.25">
      <c r="D13806" s="31">
        <v>-749.20100000000002</v>
      </c>
      <c r="E13806" s="28">
        <v>120.81399999999999</v>
      </c>
    </row>
    <row r="13807" spans="4:5" x14ac:dyDescent="0.25">
      <c r="D13807" s="31">
        <v>-749.18499999999995</v>
      </c>
      <c r="E13807" s="28">
        <v>120.684</v>
      </c>
    </row>
    <row r="13808" spans="4:5" x14ac:dyDescent="0.25">
      <c r="D13808" s="31">
        <v>-749.16899999999998</v>
      </c>
      <c r="E13808" s="28">
        <v>120.554</v>
      </c>
    </row>
    <row r="13809" spans="4:5" x14ac:dyDescent="0.25">
      <c r="D13809" s="31">
        <v>-749.15300000000002</v>
      </c>
      <c r="E13809" s="28">
        <v>120.425</v>
      </c>
    </row>
    <row r="13810" spans="4:5" x14ac:dyDescent="0.25">
      <c r="D13810" s="31">
        <v>-749.13699999999994</v>
      </c>
      <c r="E13810" s="28">
        <v>120.295</v>
      </c>
    </row>
    <row r="13811" spans="4:5" x14ac:dyDescent="0.25">
      <c r="D13811" s="31">
        <v>-749.12099999999998</v>
      </c>
      <c r="E13811" s="28">
        <v>120.16500000000001</v>
      </c>
    </row>
    <row r="13812" spans="4:5" x14ac:dyDescent="0.25">
      <c r="D13812" s="31">
        <v>-749.10500000000002</v>
      </c>
      <c r="E13812" s="28">
        <v>120.036</v>
      </c>
    </row>
    <row r="13813" spans="4:5" x14ac:dyDescent="0.25">
      <c r="D13813" s="31">
        <v>-749.08900000000006</v>
      </c>
      <c r="E13813" s="28">
        <v>119.90600000000001</v>
      </c>
    </row>
    <row r="13814" spans="4:5" x14ac:dyDescent="0.25">
      <c r="D13814" s="31">
        <v>-749.07299999999998</v>
      </c>
      <c r="E13814" s="28">
        <v>119.776</v>
      </c>
    </row>
    <row r="13815" spans="4:5" x14ac:dyDescent="0.25">
      <c r="D13815" s="31">
        <v>-749.05700000000002</v>
      </c>
      <c r="E13815" s="28">
        <v>119.64700000000001</v>
      </c>
    </row>
    <row r="13816" spans="4:5" x14ac:dyDescent="0.25">
      <c r="D13816" s="31">
        <v>-749.04200000000003</v>
      </c>
      <c r="E13816" s="28">
        <v>119.517</v>
      </c>
    </row>
    <row r="13817" spans="4:5" x14ac:dyDescent="0.25">
      <c r="D13817" s="31">
        <v>-749.02599999999995</v>
      </c>
      <c r="E13817" s="28">
        <v>119.387</v>
      </c>
    </row>
    <row r="13818" spans="4:5" x14ac:dyDescent="0.25">
      <c r="D13818" s="31">
        <v>-749.01</v>
      </c>
      <c r="E13818" s="28">
        <v>119.258</v>
      </c>
    </row>
    <row r="13819" spans="4:5" x14ac:dyDescent="0.25">
      <c r="D13819" s="31">
        <v>-748.99400000000003</v>
      </c>
      <c r="E13819" s="28">
        <v>119.128</v>
      </c>
    </row>
    <row r="13820" spans="4:5" x14ac:dyDescent="0.25">
      <c r="D13820" s="31">
        <v>-748.97799999999995</v>
      </c>
      <c r="E13820" s="28">
        <v>118.998</v>
      </c>
    </row>
    <row r="13821" spans="4:5" x14ac:dyDescent="0.25">
      <c r="D13821" s="31">
        <v>-748.96199999999999</v>
      </c>
      <c r="E13821" s="28">
        <v>118.86799999999999</v>
      </c>
    </row>
    <row r="13822" spans="4:5" x14ac:dyDescent="0.25">
      <c r="D13822" s="31">
        <v>-748.94600000000003</v>
      </c>
      <c r="E13822" s="28">
        <v>118.739</v>
      </c>
    </row>
    <row r="13823" spans="4:5" x14ac:dyDescent="0.25">
      <c r="D13823" s="31">
        <v>-748.93</v>
      </c>
      <c r="E13823" s="28">
        <v>118.60899999999999</v>
      </c>
    </row>
    <row r="13824" spans="4:5" x14ac:dyDescent="0.25">
      <c r="D13824" s="31">
        <v>-748.91399999999999</v>
      </c>
      <c r="E13824" s="28">
        <v>118.479</v>
      </c>
    </row>
    <row r="13825" spans="4:5" x14ac:dyDescent="0.25">
      <c r="D13825" s="31">
        <v>-748.89800000000002</v>
      </c>
      <c r="E13825" s="28">
        <v>118.35</v>
      </c>
    </row>
    <row r="13826" spans="4:5" x14ac:dyDescent="0.25">
      <c r="D13826" s="31">
        <v>-748.88199999999995</v>
      </c>
      <c r="E13826" s="28">
        <v>118.22</v>
      </c>
    </row>
    <row r="13827" spans="4:5" x14ac:dyDescent="0.25">
      <c r="D13827" s="31">
        <v>-748.86599999999999</v>
      </c>
      <c r="E13827" s="28">
        <v>118.09</v>
      </c>
    </row>
    <row r="13828" spans="4:5" x14ac:dyDescent="0.25">
      <c r="D13828" s="31">
        <v>-748.85</v>
      </c>
      <c r="E13828" s="28">
        <v>117.96</v>
      </c>
    </row>
    <row r="13829" spans="4:5" x14ac:dyDescent="0.25">
      <c r="D13829" s="31">
        <v>-748.83399999999995</v>
      </c>
      <c r="E13829" s="28">
        <v>117.831</v>
      </c>
    </row>
    <row r="13830" spans="4:5" x14ac:dyDescent="0.25">
      <c r="D13830" s="31">
        <v>-748.81799999999998</v>
      </c>
      <c r="E13830" s="28">
        <v>117.70099999999999</v>
      </c>
    </row>
    <row r="13831" spans="4:5" x14ac:dyDescent="0.25">
      <c r="D13831" s="31">
        <v>-748.80200000000002</v>
      </c>
      <c r="E13831" s="28">
        <v>117.571</v>
      </c>
    </row>
    <row r="13832" spans="4:5" x14ac:dyDescent="0.25">
      <c r="D13832" s="31">
        <v>-748.78599999999994</v>
      </c>
      <c r="E13832" s="28">
        <v>117.441</v>
      </c>
    </row>
    <row r="13833" spans="4:5" x14ac:dyDescent="0.25">
      <c r="D13833" s="31">
        <v>-748.77</v>
      </c>
      <c r="E13833" s="28">
        <v>117.312</v>
      </c>
    </row>
    <row r="13834" spans="4:5" x14ac:dyDescent="0.25">
      <c r="D13834" s="31">
        <v>-748.75400000000002</v>
      </c>
      <c r="E13834" s="28">
        <v>117.182</v>
      </c>
    </row>
    <row r="13835" spans="4:5" x14ac:dyDescent="0.25">
      <c r="D13835" s="31">
        <v>-748.73800000000006</v>
      </c>
      <c r="E13835" s="28">
        <v>117.05200000000001</v>
      </c>
    </row>
    <row r="13836" spans="4:5" x14ac:dyDescent="0.25">
      <c r="D13836" s="31">
        <v>-748.72199999999998</v>
      </c>
      <c r="E13836" s="28">
        <v>116.922</v>
      </c>
    </row>
    <row r="13837" spans="4:5" x14ac:dyDescent="0.25">
      <c r="D13837" s="31">
        <v>-748.70600000000002</v>
      </c>
      <c r="E13837" s="28">
        <v>116.792</v>
      </c>
    </row>
    <row r="13838" spans="4:5" x14ac:dyDescent="0.25">
      <c r="D13838" s="31">
        <v>-748.69</v>
      </c>
      <c r="E13838" s="28">
        <v>116.663</v>
      </c>
    </row>
    <row r="13839" spans="4:5" x14ac:dyDescent="0.25">
      <c r="D13839" s="31">
        <v>-748.67399999999998</v>
      </c>
      <c r="E13839" s="28">
        <v>116.533</v>
      </c>
    </row>
    <row r="13840" spans="4:5" x14ac:dyDescent="0.25">
      <c r="D13840" s="31">
        <v>-748.65800000000002</v>
      </c>
      <c r="E13840" s="28">
        <v>116.40300000000001</v>
      </c>
    </row>
    <row r="13841" spans="4:5" x14ac:dyDescent="0.25">
      <c r="D13841" s="31">
        <v>-748.64200000000005</v>
      </c>
      <c r="E13841" s="28">
        <v>116.273</v>
      </c>
    </row>
    <row r="13842" spans="4:5" x14ac:dyDescent="0.25">
      <c r="D13842" s="31">
        <v>-748.62599999999998</v>
      </c>
      <c r="E13842" s="28">
        <v>116.143</v>
      </c>
    </row>
    <row r="13843" spans="4:5" x14ac:dyDescent="0.25">
      <c r="D13843" s="31">
        <v>-748.61</v>
      </c>
      <c r="E13843" s="28">
        <v>116.014</v>
      </c>
    </row>
    <row r="13844" spans="4:5" x14ac:dyDescent="0.25">
      <c r="D13844" s="31">
        <v>-748.59400000000005</v>
      </c>
      <c r="E13844" s="28">
        <v>115.884</v>
      </c>
    </row>
    <row r="13845" spans="4:5" x14ac:dyDescent="0.25">
      <c r="D13845" s="31">
        <v>-748.57799999999997</v>
      </c>
      <c r="E13845" s="28">
        <v>115.754</v>
      </c>
    </row>
    <row r="13846" spans="4:5" x14ac:dyDescent="0.25">
      <c r="D13846" s="31">
        <v>-748.56200000000001</v>
      </c>
      <c r="E13846" s="28">
        <v>115.624</v>
      </c>
    </row>
    <row r="13847" spans="4:5" x14ac:dyDescent="0.25">
      <c r="D13847" s="31">
        <v>-748.54600000000005</v>
      </c>
      <c r="E13847" s="28">
        <v>115.494</v>
      </c>
    </row>
    <row r="13848" spans="4:5" x14ac:dyDescent="0.25">
      <c r="D13848" s="31">
        <v>-748.53</v>
      </c>
      <c r="E13848" s="28">
        <v>115.36499999999999</v>
      </c>
    </row>
    <row r="13849" spans="4:5" x14ac:dyDescent="0.25">
      <c r="D13849" s="31">
        <v>-748.51400000000001</v>
      </c>
      <c r="E13849" s="28">
        <v>115.235</v>
      </c>
    </row>
    <row r="13850" spans="4:5" x14ac:dyDescent="0.25">
      <c r="D13850" s="31">
        <v>-748.49800000000005</v>
      </c>
      <c r="E13850" s="28">
        <v>115.105</v>
      </c>
    </row>
    <row r="13851" spans="4:5" x14ac:dyDescent="0.25">
      <c r="D13851" s="31">
        <v>-748.48199999999997</v>
      </c>
      <c r="E13851" s="28">
        <v>114.97499999999999</v>
      </c>
    </row>
    <row r="13852" spans="4:5" x14ac:dyDescent="0.25">
      <c r="D13852" s="31">
        <v>-748.46600000000001</v>
      </c>
      <c r="E13852" s="28">
        <v>114.845</v>
      </c>
    </row>
    <row r="13853" spans="4:5" x14ac:dyDescent="0.25">
      <c r="D13853" s="31">
        <v>-748.45</v>
      </c>
      <c r="E13853" s="28">
        <v>114.715</v>
      </c>
    </row>
    <row r="13854" spans="4:5" x14ac:dyDescent="0.25">
      <c r="D13854" s="31">
        <v>-748.43399999999997</v>
      </c>
      <c r="E13854" s="28">
        <v>114.586</v>
      </c>
    </row>
    <row r="13855" spans="4:5" x14ac:dyDescent="0.25">
      <c r="D13855" s="31">
        <v>-748.41800000000001</v>
      </c>
      <c r="E13855" s="28">
        <v>114.456</v>
      </c>
    </row>
    <row r="13856" spans="4:5" x14ac:dyDescent="0.25">
      <c r="D13856" s="31">
        <v>-748.40200000000004</v>
      </c>
      <c r="E13856" s="28">
        <v>114.32599999999999</v>
      </c>
    </row>
    <row r="13857" spans="4:5" x14ac:dyDescent="0.25">
      <c r="D13857" s="31">
        <v>-748.38599999999997</v>
      </c>
      <c r="E13857" s="28">
        <v>114.196</v>
      </c>
    </row>
    <row r="13858" spans="4:5" x14ac:dyDescent="0.25">
      <c r="D13858" s="31">
        <v>-748.37</v>
      </c>
      <c r="E13858" s="28">
        <v>114.066</v>
      </c>
    </row>
    <row r="13859" spans="4:5" x14ac:dyDescent="0.25">
      <c r="D13859" s="31">
        <v>-748.35400000000004</v>
      </c>
      <c r="E13859" s="28">
        <v>113.93600000000001</v>
      </c>
    </row>
    <row r="13860" spans="4:5" x14ac:dyDescent="0.25">
      <c r="D13860" s="31">
        <v>-748.33799999999997</v>
      </c>
      <c r="E13860" s="28">
        <v>113.806</v>
      </c>
    </row>
    <row r="13861" spans="4:5" x14ac:dyDescent="0.25">
      <c r="D13861" s="31">
        <v>-748.322</v>
      </c>
      <c r="E13861" s="28">
        <v>113.67700000000001</v>
      </c>
    </row>
    <row r="13862" spans="4:5" x14ac:dyDescent="0.25">
      <c r="D13862" s="31">
        <v>-748.30600000000004</v>
      </c>
      <c r="E13862" s="28">
        <v>113.547</v>
      </c>
    </row>
    <row r="13863" spans="4:5" x14ac:dyDescent="0.25">
      <c r="D13863" s="31">
        <v>-748.29</v>
      </c>
      <c r="E13863" s="28">
        <v>113.417</v>
      </c>
    </row>
    <row r="13864" spans="4:5" x14ac:dyDescent="0.25">
      <c r="D13864" s="31">
        <v>-748.274</v>
      </c>
      <c r="E13864" s="28">
        <v>113.28700000000001</v>
      </c>
    </row>
    <row r="13865" spans="4:5" x14ac:dyDescent="0.25">
      <c r="D13865" s="31">
        <v>-748.25800000000004</v>
      </c>
      <c r="E13865" s="28">
        <v>113.157</v>
      </c>
    </row>
    <row r="13866" spans="4:5" x14ac:dyDescent="0.25">
      <c r="D13866" s="31">
        <v>-748.24199999999996</v>
      </c>
      <c r="E13866" s="28">
        <v>113.027</v>
      </c>
    </row>
    <row r="13867" spans="4:5" x14ac:dyDescent="0.25">
      <c r="D13867" s="31">
        <v>-748.226</v>
      </c>
      <c r="E13867" s="28">
        <v>112.89700000000001</v>
      </c>
    </row>
    <row r="13868" spans="4:5" x14ac:dyDescent="0.25">
      <c r="D13868" s="31">
        <v>-748.21</v>
      </c>
      <c r="E13868" s="28">
        <v>112.767</v>
      </c>
    </row>
    <row r="13869" spans="4:5" x14ac:dyDescent="0.25">
      <c r="D13869" s="31">
        <v>-748.19399999999996</v>
      </c>
      <c r="E13869" s="28">
        <v>112.637</v>
      </c>
    </row>
    <row r="13870" spans="4:5" x14ac:dyDescent="0.25">
      <c r="D13870" s="31">
        <v>-748.178</v>
      </c>
      <c r="E13870" s="28">
        <v>112.508</v>
      </c>
    </row>
    <row r="13871" spans="4:5" x14ac:dyDescent="0.25">
      <c r="D13871" s="31">
        <v>-748.16200000000003</v>
      </c>
      <c r="E13871" s="28">
        <v>112.378</v>
      </c>
    </row>
    <row r="13872" spans="4:5" x14ac:dyDescent="0.25">
      <c r="D13872" s="31">
        <v>-748.14599999999996</v>
      </c>
      <c r="E13872" s="28">
        <v>112.248</v>
      </c>
    </row>
    <row r="13873" spans="4:5" x14ac:dyDescent="0.25">
      <c r="D13873" s="31">
        <v>-748.13</v>
      </c>
      <c r="E13873" s="28">
        <v>112.11799999999999</v>
      </c>
    </row>
    <row r="13874" spans="4:5" x14ac:dyDescent="0.25">
      <c r="D13874" s="31">
        <v>-748.11400000000003</v>
      </c>
      <c r="E13874" s="28">
        <v>111.988</v>
      </c>
    </row>
    <row r="13875" spans="4:5" x14ac:dyDescent="0.25">
      <c r="D13875" s="31">
        <v>-748.09799999999996</v>
      </c>
      <c r="E13875" s="28">
        <v>111.858</v>
      </c>
    </row>
    <row r="13876" spans="4:5" x14ac:dyDescent="0.25">
      <c r="D13876" s="31">
        <v>-748.08199999999999</v>
      </c>
      <c r="E13876" s="28">
        <v>111.72799999999999</v>
      </c>
    </row>
    <row r="13877" spans="4:5" x14ac:dyDescent="0.25">
      <c r="D13877" s="31">
        <v>-748.06600000000003</v>
      </c>
      <c r="E13877" s="28">
        <v>111.598</v>
      </c>
    </row>
    <row r="13878" spans="4:5" x14ac:dyDescent="0.25">
      <c r="D13878" s="31">
        <v>-748.05</v>
      </c>
      <c r="E13878" s="28">
        <v>111.468</v>
      </c>
    </row>
    <row r="13879" spans="4:5" x14ac:dyDescent="0.25">
      <c r="D13879" s="31">
        <v>-748.03399999999999</v>
      </c>
      <c r="E13879" s="28">
        <v>111.33799999999999</v>
      </c>
    </row>
    <row r="13880" spans="4:5" x14ac:dyDescent="0.25">
      <c r="D13880" s="31">
        <v>-748.01800000000003</v>
      </c>
      <c r="E13880" s="28">
        <v>111.208</v>
      </c>
    </row>
    <row r="13881" spans="4:5" x14ac:dyDescent="0.25">
      <c r="D13881" s="31">
        <v>-748.00199999999995</v>
      </c>
      <c r="E13881" s="28">
        <v>111.078</v>
      </c>
    </row>
    <row r="13882" spans="4:5" x14ac:dyDescent="0.25">
      <c r="D13882" s="31">
        <v>-747.98599999999999</v>
      </c>
      <c r="E13882" s="28">
        <v>110.94799999999999</v>
      </c>
    </row>
    <row r="13883" spans="4:5" x14ac:dyDescent="0.25">
      <c r="D13883" s="31">
        <v>-747.97</v>
      </c>
      <c r="E13883" s="28">
        <v>110.818</v>
      </c>
    </row>
    <row r="13884" spans="4:5" x14ac:dyDescent="0.25">
      <c r="D13884" s="31">
        <v>-747.95399999999995</v>
      </c>
      <c r="E13884" s="28">
        <v>110.688</v>
      </c>
    </row>
    <row r="13885" spans="4:5" x14ac:dyDescent="0.25">
      <c r="D13885" s="31">
        <v>-747.93799999999999</v>
      </c>
      <c r="E13885" s="28">
        <v>110.559</v>
      </c>
    </row>
    <row r="13886" spans="4:5" x14ac:dyDescent="0.25">
      <c r="D13886" s="31">
        <v>-747.92200000000003</v>
      </c>
      <c r="E13886" s="28">
        <v>110.429</v>
      </c>
    </row>
    <row r="13887" spans="4:5" x14ac:dyDescent="0.25">
      <c r="D13887" s="31">
        <v>-747.90599999999995</v>
      </c>
      <c r="E13887" s="28">
        <v>110.29900000000001</v>
      </c>
    </row>
    <row r="13888" spans="4:5" x14ac:dyDescent="0.25">
      <c r="D13888" s="31">
        <v>-747.89</v>
      </c>
      <c r="E13888" s="28">
        <v>110.169</v>
      </c>
    </row>
    <row r="13889" spans="4:5" x14ac:dyDescent="0.25">
      <c r="D13889" s="31">
        <v>-747.87400000000002</v>
      </c>
      <c r="E13889" s="28">
        <v>110.039</v>
      </c>
    </row>
    <row r="13890" spans="4:5" x14ac:dyDescent="0.25">
      <c r="D13890" s="31">
        <v>-747.85799999999995</v>
      </c>
      <c r="E13890" s="28">
        <v>109.90900000000001</v>
      </c>
    </row>
    <row r="13891" spans="4:5" x14ac:dyDescent="0.25">
      <c r="D13891" s="31">
        <v>-747.84199999999998</v>
      </c>
      <c r="E13891" s="28">
        <v>109.779</v>
      </c>
    </row>
    <row r="13892" spans="4:5" x14ac:dyDescent="0.25">
      <c r="D13892" s="31">
        <v>-747.82600000000002</v>
      </c>
      <c r="E13892" s="28">
        <v>109.649</v>
      </c>
    </row>
    <row r="13893" spans="4:5" x14ac:dyDescent="0.25">
      <c r="D13893" s="31">
        <v>-747.81</v>
      </c>
      <c r="E13893" s="28">
        <v>109.51900000000001</v>
      </c>
    </row>
    <row r="13894" spans="4:5" x14ac:dyDescent="0.25">
      <c r="D13894" s="31">
        <v>-747.79399999999998</v>
      </c>
      <c r="E13894" s="28">
        <v>109.389</v>
      </c>
    </row>
    <row r="13895" spans="4:5" x14ac:dyDescent="0.25">
      <c r="D13895" s="31">
        <v>-747.77800000000002</v>
      </c>
      <c r="E13895" s="28">
        <v>109.259</v>
      </c>
    </row>
    <row r="13896" spans="4:5" x14ac:dyDescent="0.25">
      <c r="D13896" s="31">
        <v>-747.76199999999994</v>
      </c>
      <c r="E13896" s="28">
        <v>109.129</v>
      </c>
    </row>
    <row r="13897" spans="4:5" x14ac:dyDescent="0.25">
      <c r="D13897" s="31">
        <v>-747.74599999999998</v>
      </c>
      <c r="E13897" s="28">
        <v>108.999</v>
      </c>
    </row>
    <row r="13898" spans="4:5" x14ac:dyDescent="0.25">
      <c r="D13898" s="31">
        <v>-747.73</v>
      </c>
      <c r="E13898" s="28">
        <v>108.869</v>
      </c>
    </row>
    <row r="13899" spans="4:5" x14ac:dyDescent="0.25">
      <c r="D13899" s="31">
        <v>-747.71400000000006</v>
      </c>
      <c r="E13899" s="28">
        <v>108.739</v>
      </c>
    </row>
    <row r="13900" spans="4:5" x14ac:dyDescent="0.25">
      <c r="D13900" s="31">
        <v>-747.69799999999998</v>
      </c>
      <c r="E13900" s="28">
        <v>108.60899999999999</v>
      </c>
    </row>
    <row r="13901" spans="4:5" x14ac:dyDescent="0.25">
      <c r="D13901" s="31">
        <v>-747.68200000000002</v>
      </c>
      <c r="E13901" s="28">
        <v>108.479</v>
      </c>
    </row>
    <row r="13902" spans="4:5" x14ac:dyDescent="0.25">
      <c r="D13902" s="31">
        <v>-747.66600000000005</v>
      </c>
      <c r="E13902" s="28">
        <v>108.349</v>
      </c>
    </row>
    <row r="13903" spans="4:5" x14ac:dyDescent="0.25">
      <c r="D13903" s="31">
        <v>-747.65</v>
      </c>
      <c r="E13903" s="28">
        <v>108.21899999999999</v>
      </c>
    </row>
    <row r="13904" spans="4:5" x14ac:dyDescent="0.25">
      <c r="D13904" s="31">
        <v>-747.63400000000001</v>
      </c>
      <c r="E13904" s="28">
        <v>108.089</v>
      </c>
    </row>
    <row r="13905" spans="4:5" x14ac:dyDescent="0.25">
      <c r="D13905" s="31">
        <v>-747.61800000000005</v>
      </c>
      <c r="E13905" s="28">
        <v>107.959</v>
      </c>
    </row>
    <row r="13906" spans="4:5" x14ac:dyDescent="0.25">
      <c r="D13906" s="31">
        <v>-747.60199999999998</v>
      </c>
      <c r="E13906" s="28">
        <v>107.82899999999999</v>
      </c>
    </row>
    <row r="13907" spans="4:5" x14ac:dyDescent="0.25">
      <c r="D13907" s="31">
        <v>-747.58600000000001</v>
      </c>
      <c r="E13907" s="28">
        <v>107.699</v>
      </c>
    </row>
    <row r="13908" spans="4:5" x14ac:dyDescent="0.25">
      <c r="D13908" s="31">
        <v>-747.57</v>
      </c>
      <c r="E13908" s="28">
        <v>107.569</v>
      </c>
    </row>
    <row r="13909" spans="4:5" x14ac:dyDescent="0.25">
      <c r="D13909" s="31">
        <v>-747.55399999999997</v>
      </c>
      <c r="E13909" s="28">
        <v>107.43899999999999</v>
      </c>
    </row>
    <row r="13910" spans="4:5" x14ac:dyDescent="0.25">
      <c r="D13910" s="31">
        <v>-747.53800000000001</v>
      </c>
      <c r="E13910" s="28">
        <v>107.309</v>
      </c>
    </row>
    <row r="13911" spans="4:5" x14ac:dyDescent="0.25">
      <c r="D13911" s="31">
        <v>-747.52200000000005</v>
      </c>
      <c r="E13911" s="28">
        <v>107.178</v>
      </c>
    </row>
    <row r="13912" spans="4:5" x14ac:dyDescent="0.25">
      <c r="D13912" s="31">
        <v>-747.50599999999997</v>
      </c>
      <c r="E13912" s="28">
        <v>107.048</v>
      </c>
    </row>
    <row r="13913" spans="4:5" x14ac:dyDescent="0.25">
      <c r="D13913" s="31">
        <v>-747.49</v>
      </c>
      <c r="E13913" s="28">
        <v>106.91800000000001</v>
      </c>
    </row>
    <row r="13914" spans="4:5" x14ac:dyDescent="0.25">
      <c r="D13914" s="31">
        <v>-747.47400000000005</v>
      </c>
      <c r="E13914" s="28">
        <v>106.788</v>
      </c>
    </row>
    <row r="13915" spans="4:5" x14ac:dyDescent="0.25">
      <c r="D13915" s="31">
        <v>-747.45799999999997</v>
      </c>
      <c r="E13915" s="28">
        <v>106.658</v>
      </c>
    </row>
    <row r="13916" spans="4:5" x14ac:dyDescent="0.25">
      <c r="D13916" s="31">
        <v>-747.44200000000001</v>
      </c>
      <c r="E13916" s="28">
        <v>106.52800000000001</v>
      </c>
    </row>
    <row r="13917" spans="4:5" x14ac:dyDescent="0.25">
      <c r="D13917" s="31">
        <v>-747.42600000000004</v>
      </c>
      <c r="E13917" s="28">
        <v>106.398</v>
      </c>
    </row>
    <row r="13918" spans="4:5" x14ac:dyDescent="0.25">
      <c r="D13918" s="31">
        <v>-747.41</v>
      </c>
      <c r="E13918" s="28">
        <v>106.268</v>
      </c>
    </row>
    <row r="13919" spans="4:5" x14ac:dyDescent="0.25">
      <c r="D13919" s="31">
        <v>-747.39400000000001</v>
      </c>
      <c r="E13919" s="28">
        <v>106.13800000000001</v>
      </c>
    </row>
    <row r="13920" spans="4:5" x14ac:dyDescent="0.25">
      <c r="D13920" s="31">
        <v>-747.37800000000004</v>
      </c>
      <c r="E13920" s="28">
        <v>106.008</v>
      </c>
    </row>
    <row r="13921" spans="4:5" x14ac:dyDescent="0.25">
      <c r="D13921" s="31">
        <v>-747.36199999999997</v>
      </c>
      <c r="E13921" s="28">
        <v>105.878</v>
      </c>
    </row>
    <row r="13922" spans="4:5" x14ac:dyDescent="0.25">
      <c r="D13922" s="31">
        <v>-747.346</v>
      </c>
      <c r="E13922" s="28">
        <v>105.748</v>
      </c>
    </row>
    <row r="13923" spans="4:5" x14ac:dyDescent="0.25">
      <c r="D13923" s="31">
        <v>-747.33</v>
      </c>
      <c r="E13923" s="28">
        <v>105.61799999999999</v>
      </c>
    </row>
    <row r="13924" spans="4:5" x14ac:dyDescent="0.25">
      <c r="D13924" s="31">
        <v>-747.31399999999996</v>
      </c>
      <c r="E13924" s="28">
        <v>105.488</v>
      </c>
    </row>
    <row r="13925" spans="4:5" x14ac:dyDescent="0.25">
      <c r="D13925" s="31">
        <v>-747.298</v>
      </c>
      <c r="E13925" s="28">
        <v>105.358</v>
      </c>
    </row>
    <row r="13926" spans="4:5" x14ac:dyDescent="0.25">
      <c r="D13926" s="31">
        <v>-747.28200000000004</v>
      </c>
      <c r="E13926" s="28">
        <v>105.227</v>
      </c>
    </row>
    <row r="13927" spans="4:5" x14ac:dyDescent="0.25">
      <c r="D13927" s="31">
        <v>-747.26599999999996</v>
      </c>
      <c r="E13927" s="28">
        <v>105.09699999999999</v>
      </c>
    </row>
    <row r="13928" spans="4:5" x14ac:dyDescent="0.25">
      <c r="D13928" s="31">
        <v>-747.25</v>
      </c>
      <c r="E13928" s="28">
        <v>104.967</v>
      </c>
    </row>
    <row r="13929" spans="4:5" x14ac:dyDescent="0.25">
      <c r="D13929" s="31">
        <v>-747.23400000000004</v>
      </c>
      <c r="E13929" s="28">
        <v>104.837</v>
      </c>
    </row>
    <row r="13930" spans="4:5" x14ac:dyDescent="0.25">
      <c r="D13930" s="31">
        <v>-747.21900000000005</v>
      </c>
      <c r="E13930" s="28">
        <v>104.70699999999999</v>
      </c>
    </row>
    <row r="13931" spans="4:5" x14ac:dyDescent="0.25">
      <c r="D13931" s="31">
        <v>-747.20299999999997</v>
      </c>
      <c r="E13931" s="28">
        <v>104.577</v>
      </c>
    </row>
    <row r="13932" spans="4:5" x14ac:dyDescent="0.25">
      <c r="D13932" s="31">
        <v>-747.18700000000001</v>
      </c>
      <c r="E13932" s="28">
        <v>104.447</v>
      </c>
    </row>
    <row r="13933" spans="4:5" x14ac:dyDescent="0.25">
      <c r="D13933" s="31">
        <v>-747.17100000000005</v>
      </c>
      <c r="E13933" s="28">
        <v>104.31699999999999</v>
      </c>
    </row>
    <row r="13934" spans="4:5" x14ac:dyDescent="0.25">
      <c r="D13934" s="31">
        <v>-747.15499999999997</v>
      </c>
      <c r="E13934" s="28">
        <v>104.187</v>
      </c>
    </row>
    <row r="13935" spans="4:5" x14ac:dyDescent="0.25">
      <c r="D13935" s="31">
        <v>-747.13900000000001</v>
      </c>
      <c r="E13935" s="28">
        <v>104.056</v>
      </c>
    </row>
    <row r="13936" spans="4:5" x14ac:dyDescent="0.25">
      <c r="D13936" s="31">
        <v>-747.12300000000005</v>
      </c>
      <c r="E13936" s="28">
        <v>103.926</v>
      </c>
    </row>
    <row r="13937" spans="4:5" x14ac:dyDescent="0.25">
      <c r="D13937" s="31">
        <v>-747.10699999999997</v>
      </c>
      <c r="E13937" s="28">
        <v>103.79600000000001</v>
      </c>
    </row>
    <row r="13938" spans="4:5" x14ac:dyDescent="0.25">
      <c r="D13938" s="31">
        <v>-747.09100000000001</v>
      </c>
      <c r="E13938" s="28">
        <v>103.666</v>
      </c>
    </row>
    <row r="13939" spans="4:5" x14ac:dyDescent="0.25">
      <c r="D13939" s="31">
        <v>-747.07500000000005</v>
      </c>
      <c r="E13939" s="28">
        <v>103.536</v>
      </c>
    </row>
    <row r="13940" spans="4:5" x14ac:dyDescent="0.25">
      <c r="D13940" s="31">
        <v>-747.05899999999997</v>
      </c>
      <c r="E13940" s="28">
        <v>103.40600000000001</v>
      </c>
    </row>
    <row r="13941" spans="4:5" x14ac:dyDescent="0.25">
      <c r="D13941" s="31">
        <v>-747.04300000000001</v>
      </c>
      <c r="E13941" s="28">
        <v>103.276</v>
      </c>
    </row>
    <row r="13942" spans="4:5" x14ac:dyDescent="0.25">
      <c r="D13942" s="31">
        <v>-747.02700000000004</v>
      </c>
      <c r="E13942" s="28">
        <v>103.146</v>
      </c>
    </row>
    <row r="13943" spans="4:5" x14ac:dyDescent="0.25">
      <c r="D13943" s="31">
        <v>-747.01099999999997</v>
      </c>
      <c r="E13943" s="28">
        <v>103.015</v>
      </c>
    </row>
    <row r="13944" spans="4:5" x14ac:dyDescent="0.25">
      <c r="D13944" s="31">
        <v>-746.995</v>
      </c>
      <c r="E13944" s="28">
        <v>102.88500000000001</v>
      </c>
    </row>
    <row r="13945" spans="4:5" x14ac:dyDescent="0.25">
      <c r="D13945" s="31">
        <v>-746.97900000000004</v>
      </c>
      <c r="E13945" s="28">
        <v>102.755</v>
      </c>
    </row>
    <row r="13946" spans="4:5" x14ac:dyDescent="0.25">
      <c r="D13946" s="31">
        <v>-746.96299999999997</v>
      </c>
      <c r="E13946" s="28">
        <v>102.625</v>
      </c>
    </row>
    <row r="13947" spans="4:5" x14ac:dyDescent="0.25">
      <c r="D13947" s="31">
        <v>-746.947</v>
      </c>
      <c r="E13947" s="28">
        <v>102.495</v>
      </c>
    </row>
    <row r="13948" spans="4:5" x14ac:dyDescent="0.25">
      <c r="D13948" s="31">
        <v>-746.93100000000004</v>
      </c>
      <c r="E13948" s="28">
        <v>102.36499999999999</v>
      </c>
    </row>
    <row r="13949" spans="4:5" x14ac:dyDescent="0.25">
      <c r="D13949" s="31">
        <v>-746.91499999999996</v>
      </c>
      <c r="E13949" s="28">
        <v>102.235</v>
      </c>
    </row>
    <row r="13950" spans="4:5" x14ac:dyDescent="0.25">
      <c r="D13950" s="31">
        <v>-746.899</v>
      </c>
      <c r="E13950" s="28">
        <v>102.104</v>
      </c>
    </row>
    <row r="13951" spans="4:5" x14ac:dyDescent="0.25">
      <c r="D13951" s="31">
        <v>-746.88300000000004</v>
      </c>
      <c r="E13951" s="28">
        <v>101.974</v>
      </c>
    </row>
    <row r="13952" spans="4:5" x14ac:dyDescent="0.25">
      <c r="D13952" s="31">
        <v>-746.86699999999996</v>
      </c>
      <c r="E13952" s="28">
        <v>101.84399999999999</v>
      </c>
    </row>
    <row r="13953" spans="4:5" x14ac:dyDescent="0.25">
      <c r="D13953" s="31">
        <v>-746.851</v>
      </c>
      <c r="E13953" s="28">
        <v>101.714</v>
      </c>
    </row>
    <row r="13954" spans="4:5" x14ac:dyDescent="0.25">
      <c r="D13954" s="31">
        <v>-746.83500000000004</v>
      </c>
      <c r="E13954" s="28">
        <v>101.584</v>
      </c>
    </row>
    <row r="13955" spans="4:5" x14ac:dyDescent="0.25">
      <c r="D13955" s="31">
        <v>-746.81899999999996</v>
      </c>
      <c r="E13955" s="28">
        <v>101.45399999999999</v>
      </c>
    </row>
    <row r="13956" spans="4:5" x14ac:dyDescent="0.25">
      <c r="D13956" s="31">
        <v>-746.803</v>
      </c>
      <c r="E13956" s="28">
        <v>101.32299999999999</v>
      </c>
    </row>
    <row r="13957" spans="4:5" x14ac:dyDescent="0.25">
      <c r="D13957" s="31">
        <v>-746.78700000000003</v>
      </c>
      <c r="E13957" s="28">
        <v>101.193</v>
      </c>
    </row>
    <row r="13958" spans="4:5" x14ac:dyDescent="0.25">
      <c r="D13958" s="31">
        <v>-746.77099999999996</v>
      </c>
      <c r="E13958" s="28">
        <v>101.063</v>
      </c>
    </row>
    <row r="13959" spans="4:5" x14ac:dyDescent="0.25">
      <c r="D13959" s="31">
        <v>-746.755</v>
      </c>
      <c r="E13959" s="28">
        <v>100.93300000000001</v>
      </c>
    </row>
    <row r="13960" spans="4:5" x14ac:dyDescent="0.25">
      <c r="D13960" s="31">
        <v>-746.73900000000003</v>
      </c>
      <c r="E13960" s="28">
        <v>100.803</v>
      </c>
    </row>
    <row r="13961" spans="4:5" x14ac:dyDescent="0.25">
      <c r="D13961" s="31">
        <v>-746.72299999999996</v>
      </c>
      <c r="E13961" s="28">
        <v>100.672</v>
      </c>
    </row>
    <row r="13962" spans="4:5" x14ac:dyDescent="0.25">
      <c r="D13962" s="31">
        <v>-746.70699999999999</v>
      </c>
      <c r="E13962" s="28">
        <v>100.542</v>
      </c>
    </row>
    <row r="13963" spans="4:5" x14ac:dyDescent="0.25">
      <c r="D13963" s="31">
        <v>-746.69100000000003</v>
      </c>
      <c r="E13963" s="28">
        <v>100.41200000000001</v>
      </c>
    </row>
    <row r="13964" spans="4:5" x14ac:dyDescent="0.25">
      <c r="D13964" s="31">
        <v>-746.67499999999995</v>
      </c>
      <c r="E13964" s="28">
        <v>100.282</v>
      </c>
    </row>
    <row r="13965" spans="4:5" x14ac:dyDescent="0.25">
      <c r="D13965" s="31">
        <v>-746.65899999999999</v>
      </c>
      <c r="E13965" s="28">
        <v>100.152</v>
      </c>
    </row>
    <row r="13966" spans="4:5" x14ac:dyDescent="0.25">
      <c r="D13966" s="31">
        <v>-746.64300000000003</v>
      </c>
      <c r="E13966" s="28">
        <v>100.021</v>
      </c>
    </row>
    <row r="13967" spans="4:5" x14ac:dyDescent="0.25">
      <c r="D13967" s="31">
        <v>-746.62699999999995</v>
      </c>
      <c r="E13967" s="28">
        <v>99.891199999999998</v>
      </c>
    </row>
    <row r="13968" spans="4:5" x14ac:dyDescent="0.25">
      <c r="D13968" s="31">
        <v>-746.61099999999999</v>
      </c>
      <c r="E13968" s="28">
        <v>99.760999999999996</v>
      </c>
    </row>
    <row r="13969" spans="4:5" x14ac:dyDescent="0.25">
      <c r="D13969" s="31">
        <v>-746.59500000000003</v>
      </c>
      <c r="E13969" s="28">
        <v>99.630799999999994</v>
      </c>
    </row>
    <row r="13970" spans="4:5" x14ac:dyDescent="0.25">
      <c r="D13970" s="31">
        <v>-746.57899999999995</v>
      </c>
      <c r="E13970" s="28">
        <v>99.500600000000006</v>
      </c>
    </row>
    <row r="13971" spans="4:5" x14ac:dyDescent="0.25">
      <c r="D13971" s="31">
        <v>-746.56299999999999</v>
      </c>
      <c r="E13971" s="28">
        <v>99.370400000000004</v>
      </c>
    </row>
    <row r="13972" spans="4:5" x14ac:dyDescent="0.25">
      <c r="D13972" s="31">
        <v>-746.54700000000003</v>
      </c>
      <c r="E13972" s="28">
        <v>99.240099999999998</v>
      </c>
    </row>
    <row r="13973" spans="4:5" x14ac:dyDescent="0.25">
      <c r="D13973" s="31">
        <v>-746.53099999999995</v>
      </c>
      <c r="E13973" s="28">
        <v>99.109899999999996</v>
      </c>
    </row>
    <row r="13974" spans="4:5" x14ac:dyDescent="0.25">
      <c r="D13974" s="31">
        <v>-746.51499999999999</v>
      </c>
      <c r="E13974" s="28">
        <v>98.979699999999994</v>
      </c>
    </row>
    <row r="13975" spans="4:5" x14ac:dyDescent="0.25">
      <c r="D13975" s="31">
        <v>-746.49900000000002</v>
      </c>
      <c r="E13975" s="28">
        <v>98.849500000000006</v>
      </c>
    </row>
    <row r="13976" spans="4:5" x14ac:dyDescent="0.25">
      <c r="D13976" s="31">
        <v>-746.48299999999995</v>
      </c>
      <c r="E13976" s="28">
        <v>98.719200000000001</v>
      </c>
    </row>
    <row r="13977" spans="4:5" x14ac:dyDescent="0.25">
      <c r="D13977" s="31">
        <v>-746.46699999999998</v>
      </c>
      <c r="E13977" s="28">
        <v>98.588999999999999</v>
      </c>
    </row>
    <row r="13978" spans="4:5" x14ac:dyDescent="0.25">
      <c r="D13978" s="31">
        <v>-746.45100000000002</v>
      </c>
      <c r="E13978" s="28">
        <v>98.458699999999993</v>
      </c>
    </row>
    <row r="13979" spans="4:5" x14ac:dyDescent="0.25">
      <c r="D13979" s="31">
        <v>-746.43499999999995</v>
      </c>
      <c r="E13979" s="28">
        <v>98.328500000000005</v>
      </c>
    </row>
    <row r="13980" spans="4:5" x14ac:dyDescent="0.25">
      <c r="D13980" s="31">
        <v>-746.41899999999998</v>
      </c>
      <c r="E13980" s="28">
        <v>98.1982</v>
      </c>
    </row>
    <row r="13981" spans="4:5" x14ac:dyDescent="0.25">
      <c r="D13981" s="31">
        <v>-746.40300000000002</v>
      </c>
      <c r="E13981" s="28">
        <v>98.067999999999998</v>
      </c>
    </row>
    <row r="13982" spans="4:5" x14ac:dyDescent="0.25">
      <c r="D13982" s="31">
        <v>-746.38699999999994</v>
      </c>
      <c r="E13982" s="28">
        <v>97.937700000000007</v>
      </c>
    </row>
    <row r="13983" spans="4:5" x14ac:dyDescent="0.25">
      <c r="D13983" s="31">
        <v>-746.37099999999998</v>
      </c>
      <c r="E13983" s="28">
        <v>97.807500000000005</v>
      </c>
    </row>
    <row r="13984" spans="4:5" x14ac:dyDescent="0.25">
      <c r="D13984" s="31">
        <v>-746.35500000000002</v>
      </c>
      <c r="E13984" s="28">
        <v>97.677199999999999</v>
      </c>
    </row>
    <row r="13985" spans="4:5" x14ac:dyDescent="0.25">
      <c r="D13985" s="31">
        <v>-746.33900000000006</v>
      </c>
      <c r="E13985" s="28">
        <v>97.546999999999997</v>
      </c>
    </row>
    <row r="13986" spans="4:5" x14ac:dyDescent="0.25">
      <c r="D13986" s="31">
        <v>-746.32299999999998</v>
      </c>
      <c r="E13986" s="28">
        <v>97.416700000000006</v>
      </c>
    </row>
    <row r="13987" spans="4:5" x14ac:dyDescent="0.25">
      <c r="D13987" s="31">
        <v>-746.30700000000002</v>
      </c>
      <c r="E13987" s="28">
        <v>97.286500000000004</v>
      </c>
    </row>
    <row r="13988" spans="4:5" x14ac:dyDescent="0.25">
      <c r="D13988" s="31">
        <v>-746.29100000000005</v>
      </c>
      <c r="E13988" s="28">
        <v>97.156199999999998</v>
      </c>
    </row>
    <row r="13989" spans="4:5" x14ac:dyDescent="0.25">
      <c r="D13989" s="31">
        <v>-746.27499999999998</v>
      </c>
      <c r="E13989" s="28">
        <v>97.025999999999996</v>
      </c>
    </row>
    <row r="13990" spans="4:5" x14ac:dyDescent="0.25">
      <c r="D13990" s="31">
        <v>-746.25900000000001</v>
      </c>
      <c r="E13990" s="28">
        <v>96.895700000000005</v>
      </c>
    </row>
    <row r="13991" spans="4:5" x14ac:dyDescent="0.25">
      <c r="D13991" s="31">
        <v>-746.24300000000005</v>
      </c>
      <c r="E13991" s="28">
        <v>96.7654</v>
      </c>
    </row>
    <row r="13992" spans="4:5" x14ac:dyDescent="0.25">
      <c r="D13992" s="31">
        <v>-746.22699999999998</v>
      </c>
      <c r="E13992" s="28">
        <v>96.635099999999994</v>
      </c>
    </row>
    <row r="13993" spans="4:5" x14ac:dyDescent="0.25">
      <c r="D13993" s="31">
        <v>-746.21100000000001</v>
      </c>
      <c r="E13993" s="28">
        <v>96.504900000000006</v>
      </c>
    </row>
    <row r="13994" spans="4:5" x14ac:dyDescent="0.25">
      <c r="D13994" s="31">
        <v>-746.19500000000005</v>
      </c>
      <c r="E13994" s="28">
        <v>96.374600000000001</v>
      </c>
    </row>
    <row r="13995" spans="4:5" x14ac:dyDescent="0.25">
      <c r="D13995" s="31">
        <v>-746.17899999999997</v>
      </c>
      <c r="E13995" s="28">
        <v>96.244299999999996</v>
      </c>
    </row>
    <row r="13996" spans="4:5" x14ac:dyDescent="0.25">
      <c r="D13996" s="31">
        <v>-746.16300000000001</v>
      </c>
      <c r="E13996" s="28">
        <v>96.114099999999993</v>
      </c>
    </row>
    <row r="13997" spans="4:5" x14ac:dyDescent="0.25">
      <c r="D13997" s="31">
        <v>-746.14700000000005</v>
      </c>
      <c r="E13997" s="28">
        <v>95.983800000000002</v>
      </c>
    </row>
    <row r="13998" spans="4:5" x14ac:dyDescent="0.25">
      <c r="D13998" s="31">
        <v>-746.13099999999997</v>
      </c>
      <c r="E13998" s="28">
        <v>95.853499999999997</v>
      </c>
    </row>
    <row r="13999" spans="4:5" x14ac:dyDescent="0.25">
      <c r="D13999" s="31">
        <v>-746.11500000000001</v>
      </c>
      <c r="E13999" s="28">
        <v>95.723200000000006</v>
      </c>
    </row>
    <row r="14000" spans="4:5" x14ac:dyDescent="0.25">
      <c r="D14000" s="31">
        <v>-746.09900000000005</v>
      </c>
      <c r="E14000" s="28">
        <v>95.5929</v>
      </c>
    </row>
    <row r="14001" spans="4:5" x14ac:dyDescent="0.25">
      <c r="D14001" s="31">
        <v>-746.08299999999997</v>
      </c>
      <c r="E14001" s="28">
        <v>95.462599999999995</v>
      </c>
    </row>
    <row r="14002" spans="4:5" x14ac:dyDescent="0.25">
      <c r="D14002" s="31">
        <v>-746.06700000000001</v>
      </c>
      <c r="E14002" s="28">
        <v>95.332300000000004</v>
      </c>
    </row>
    <row r="14003" spans="4:5" x14ac:dyDescent="0.25">
      <c r="D14003" s="31">
        <v>-746.05100000000004</v>
      </c>
      <c r="E14003" s="28">
        <v>95.201999999999998</v>
      </c>
    </row>
    <row r="14004" spans="4:5" x14ac:dyDescent="0.25">
      <c r="D14004" s="31">
        <v>-746.03499999999997</v>
      </c>
      <c r="E14004" s="28">
        <v>95.071700000000007</v>
      </c>
    </row>
    <row r="14005" spans="4:5" x14ac:dyDescent="0.25">
      <c r="D14005" s="31">
        <v>-746.01900000000001</v>
      </c>
      <c r="E14005" s="28">
        <v>94.941400000000002</v>
      </c>
    </row>
    <row r="14006" spans="4:5" x14ac:dyDescent="0.25">
      <c r="D14006" s="31">
        <v>-746.00300000000004</v>
      </c>
      <c r="E14006" s="28">
        <v>94.811099999999996</v>
      </c>
    </row>
    <row r="14007" spans="4:5" x14ac:dyDescent="0.25">
      <c r="D14007" s="31">
        <v>-745.98699999999997</v>
      </c>
      <c r="E14007" s="28">
        <v>94.680800000000005</v>
      </c>
    </row>
    <row r="14008" spans="4:5" x14ac:dyDescent="0.25">
      <c r="D14008" s="31">
        <v>-745.971</v>
      </c>
      <c r="E14008" s="28">
        <v>94.550399999999996</v>
      </c>
    </row>
    <row r="14009" spans="4:5" x14ac:dyDescent="0.25">
      <c r="D14009" s="31">
        <v>-745.95500000000004</v>
      </c>
      <c r="E14009" s="28">
        <v>94.420100000000005</v>
      </c>
    </row>
    <row r="14010" spans="4:5" x14ac:dyDescent="0.25">
      <c r="D14010" s="31">
        <v>-745.93899999999996</v>
      </c>
      <c r="E14010" s="28">
        <v>94.2898</v>
      </c>
    </row>
    <row r="14011" spans="4:5" x14ac:dyDescent="0.25">
      <c r="D14011" s="31">
        <v>-745.923</v>
      </c>
      <c r="E14011" s="28">
        <v>94.159499999999994</v>
      </c>
    </row>
    <row r="14012" spans="4:5" x14ac:dyDescent="0.25">
      <c r="D14012" s="31">
        <v>-745.90700000000004</v>
      </c>
      <c r="E14012" s="28">
        <v>94.029200000000003</v>
      </c>
    </row>
    <row r="14013" spans="4:5" x14ac:dyDescent="0.25">
      <c r="D14013" s="31">
        <v>-745.89099999999996</v>
      </c>
      <c r="E14013" s="28">
        <v>93.898899999999998</v>
      </c>
    </row>
    <row r="14014" spans="4:5" x14ac:dyDescent="0.25">
      <c r="D14014" s="31">
        <v>-745.875</v>
      </c>
      <c r="E14014" s="28">
        <v>93.768600000000006</v>
      </c>
    </row>
    <row r="14015" spans="4:5" x14ac:dyDescent="0.25">
      <c r="D14015" s="31">
        <v>-745.85900000000004</v>
      </c>
      <c r="E14015" s="28">
        <v>93.638199999999998</v>
      </c>
    </row>
    <row r="14016" spans="4:5" x14ac:dyDescent="0.25">
      <c r="D14016" s="31">
        <v>-745.84299999999996</v>
      </c>
      <c r="E14016" s="28">
        <v>93.507900000000006</v>
      </c>
    </row>
    <row r="14017" spans="4:5" x14ac:dyDescent="0.25">
      <c r="D14017" s="31">
        <v>-745.827</v>
      </c>
      <c r="E14017" s="28">
        <v>93.377600000000001</v>
      </c>
    </row>
    <row r="14018" spans="4:5" x14ac:dyDescent="0.25">
      <c r="D14018" s="31">
        <v>-745.81100000000004</v>
      </c>
      <c r="E14018" s="28">
        <v>93.247200000000007</v>
      </c>
    </row>
    <row r="14019" spans="4:5" x14ac:dyDescent="0.25">
      <c r="D14019" s="31">
        <v>-745.79499999999996</v>
      </c>
      <c r="E14019" s="28">
        <v>93.116900000000001</v>
      </c>
    </row>
    <row r="14020" spans="4:5" x14ac:dyDescent="0.25">
      <c r="D14020" s="31">
        <v>-745.779</v>
      </c>
      <c r="E14020" s="28">
        <v>92.986500000000007</v>
      </c>
    </row>
    <row r="14021" spans="4:5" x14ac:dyDescent="0.25">
      <c r="D14021" s="31">
        <v>-745.76300000000003</v>
      </c>
      <c r="E14021" s="28">
        <v>92.856200000000001</v>
      </c>
    </row>
    <row r="14022" spans="4:5" x14ac:dyDescent="0.25">
      <c r="D14022" s="31">
        <v>-745.74699999999996</v>
      </c>
      <c r="E14022" s="28">
        <v>92.725899999999996</v>
      </c>
    </row>
    <row r="14023" spans="4:5" x14ac:dyDescent="0.25">
      <c r="D14023" s="31">
        <v>-745.73099999999999</v>
      </c>
      <c r="E14023" s="28">
        <v>92.595500000000001</v>
      </c>
    </row>
    <row r="14024" spans="4:5" x14ac:dyDescent="0.25">
      <c r="D14024" s="31">
        <v>-745.71500000000003</v>
      </c>
      <c r="E14024" s="28">
        <v>92.465100000000007</v>
      </c>
    </row>
    <row r="14025" spans="4:5" x14ac:dyDescent="0.25">
      <c r="D14025" s="31">
        <v>-745.69899999999996</v>
      </c>
      <c r="E14025" s="28">
        <v>92.334800000000001</v>
      </c>
    </row>
    <row r="14026" spans="4:5" x14ac:dyDescent="0.25">
      <c r="D14026" s="31">
        <v>-745.68299999999999</v>
      </c>
      <c r="E14026" s="28">
        <v>92.204499999999996</v>
      </c>
    </row>
    <row r="14027" spans="4:5" x14ac:dyDescent="0.25">
      <c r="D14027" s="31">
        <v>-745.66700000000003</v>
      </c>
      <c r="E14027" s="28">
        <v>92.074100000000001</v>
      </c>
    </row>
    <row r="14028" spans="4:5" x14ac:dyDescent="0.25">
      <c r="D14028" s="31">
        <v>-745.65099999999995</v>
      </c>
      <c r="E14028" s="28">
        <v>91.943700000000007</v>
      </c>
    </row>
    <row r="14029" spans="4:5" x14ac:dyDescent="0.25">
      <c r="D14029" s="31">
        <v>-745.63499999999999</v>
      </c>
      <c r="E14029" s="28">
        <v>91.813400000000001</v>
      </c>
    </row>
    <row r="14030" spans="4:5" x14ac:dyDescent="0.25">
      <c r="D14030" s="31">
        <v>-745.61900000000003</v>
      </c>
      <c r="E14030" s="28">
        <v>91.683000000000007</v>
      </c>
    </row>
    <row r="14031" spans="4:5" x14ac:dyDescent="0.25">
      <c r="D14031" s="31">
        <v>-745.60299999999995</v>
      </c>
      <c r="E14031" s="28">
        <v>91.552700000000002</v>
      </c>
    </row>
    <row r="14032" spans="4:5" x14ac:dyDescent="0.25">
      <c r="D14032" s="31">
        <v>-745.58699999999999</v>
      </c>
      <c r="E14032" s="28">
        <v>91.422300000000007</v>
      </c>
    </row>
    <row r="14033" spans="4:5" x14ac:dyDescent="0.25">
      <c r="D14033" s="31">
        <v>-745.57100000000003</v>
      </c>
      <c r="E14033" s="28">
        <v>91.291899999999998</v>
      </c>
    </row>
    <row r="14034" spans="4:5" x14ac:dyDescent="0.25">
      <c r="D14034" s="31">
        <v>-745.55499999999995</v>
      </c>
      <c r="E14034" s="28">
        <v>91.161600000000007</v>
      </c>
    </row>
    <row r="14035" spans="4:5" x14ac:dyDescent="0.25">
      <c r="D14035" s="31">
        <v>-745.53899999999999</v>
      </c>
      <c r="E14035" s="28">
        <v>91.031199999999998</v>
      </c>
    </row>
    <row r="14036" spans="4:5" x14ac:dyDescent="0.25">
      <c r="D14036" s="31">
        <v>-745.52300000000002</v>
      </c>
      <c r="E14036" s="28">
        <v>90.900800000000004</v>
      </c>
    </row>
    <row r="14037" spans="4:5" x14ac:dyDescent="0.25">
      <c r="D14037" s="31">
        <v>-745.50699999999995</v>
      </c>
      <c r="E14037" s="28">
        <v>90.770499999999998</v>
      </c>
    </row>
    <row r="14038" spans="4:5" x14ac:dyDescent="0.25">
      <c r="D14038" s="31">
        <v>-745.49099999999999</v>
      </c>
      <c r="E14038" s="28">
        <v>90.640100000000004</v>
      </c>
    </row>
    <row r="14039" spans="4:5" x14ac:dyDescent="0.25">
      <c r="D14039" s="31">
        <v>-745.47500000000002</v>
      </c>
      <c r="E14039" s="28">
        <v>90.509699999999995</v>
      </c>
    </row>
    <row r="14040" spans="4:5" x14ac:dyDescent="0.25">
      <c r="D14040" s="31">
        <v>-745.45899999999995</v>
      </c>
      <c r="E14040" s="28">
        <v>90.379300000000001</v>
      </c>
    </row>
    <row r="14041" spans="4:5" x14ac:dyDescent="0.25">
      <c r="D14041" s="31">
        <v>-745.44299999999998</v>
      </c>
      <c r="E14041" s="28">
        <v>90.248999999999995</v>
      </c>
    </row>
    <row r="14042" spans="4:5" x14ac:dyDescent="0.25">
      <c r="D14042" s="31">
        <v>-745.42700000000002</v>
      </c>
      <c r="E14042" s="28">
        <v>90.118600000000001</v>
      </c>
    </row>
    <row r="14043" spans="4:5" x14ac:dyDescent="0.25">
      <c r="D14043" s="31">
        <v>-745.41099999999994</v>
      </c>
      <c r="E14043" s="28">
        <v>89.988200000000006</v>
      </c>
    </row>
    <row r="14044" spans="4:5" x14ac:dyDescent="0.25">
      <c r="D14044" s="31">
        <v>-745.39599999999996</v>
      </c>
      <c r="E14044" s="28">
        <v>89.857799999999997</v>
      </c>
    </row>
    <row r="14045" spans="4:5" x14ac:dyDescent="0.25">
      <c r="D14045" s="31">
        <v>-745.38</v>
      </c>
      <c r="E14045" s="28">
        <v>89.727400000000003</v>
      </c>
    </row>
    <row r="14046" spans="4:5" x14ac:dyDescent="0.25">
      <c r="D14046" s="31">
        <v>-745.36400000000003</v>
      </c>
      <c r="E14046" s="28">
        <v>89.596999999999994</v>
      </c>
    </row>
    <row r="14047" spans="4:5" x14ac:dyDescent="0.25">
      <c r="D14047" s="31">
        <v>-745.34799999999996</v>
      </c>
      <c r="E14047" s="28">
        <v>89.4666</v>
      </c>
    </row>
    <row r="14048" spans="4:5" x14ac:dyDescent="0.25">
      <c r="D14048" s="31">
        <v>-745.33199999999999</v>
      </c>
      <c r="E14048" s="28">
        <v>89.336200000000005</v>
      </c>
    </row>
    <row r="14049" spans="4:5" x14ac:dyDescent="0.25">
      <c r="D14049" s="31">
        <v>-745.31600000000003</v>
      </c>
      <c r="E14049" s="28">
        <v>89.205799999999996</v>
      </c>
    </row>
    <row r="14050" spans="4:5" x14ac:dyDescent="0.25">
      <c r="D14050" s="31">
        <v>-745.3</v>
      </c>
      <c r="E14050" s="28">
        <v>89.075400000000002</v>
      </c>
    </row>
    <row r="14051" spans="4:5" x14ac:dyDescent="0.25">
      <c r="D14051" s="31">
        <v>-745.28399999999999</v>
      </c>
      <c r="E14051" s="28">
        <v>88.944999999999993</v>
      </c>
    </row>
    <row r="14052" spans="4:5" x14ac:dyDescent="0.25">
      <c r="D14052" s="31">
        <v>-745.26800000000003</v>
      </c>
      <c r="E14052" s="28">
        <v>88.814599999999999</v>
      </c>
    </row>
    <row r="14053" spans="4:5" x14ac:dyDescent="0.25">
      <c r="D14053" s="31">
        <v>-745.25199999999995</v>
      </c>
      <c r="E14053" s="28">
        <v>88.684200000000004</v>
      </c>
    </row>
    <row r="14054" spans="4:5" x14ac:dyDescent="0.25">
      <c r="D14054" s="31">
        <v>-745.23599999999999</v>
      </c>
      <c r="E14054" s="28">
        <v>88.553799999999995</v>
      </c>
    </row>
    <row r="14055" spans="4:5" x14ac:dyDescent="0.25">
      <c r="D14055" s="31">
        <v>-745.22</v>
      </c>
      <c r="E14055" s="28">
        <v>88.423299999999998</v>
      </c>
    </row>
    <row r="14056" spans="4:5" x14ac:dyDescent="0.25">
      <c r="D14056" s="31">
        <v>-745.20399999999995</v>
      </c>
      <c r="E14056" s="28">
        <v>88.293000000000006</v>
      </c>
    </row>
    <row r="14057" spans="4:5" x14ac:dyDescent="0.25">
      <c r="D14057" s="31">
        <v>-745.18799999999999</v>
      </c>
      <c r="E14057" s="28">
        <v>88.162499999999994</v>
      </c>
    </row>
    <row r="14058" spans="4:5" x14ac:dyDescent="0.25">
      <c r="D14058" s="31">
        <v>-745.17200000000003</v>
      </c>
      <c r="E14058" s="28">
        <v>88.0321</v>
      </c>
    </row>
    <row r="14059" spans="4:5" x14ac:dyDescent="0.25">
      <c r="D14059" s="31">
        <v>-745.15599999999995</v>
      </c>
      <c r="E14059" s="28">
        <v>87.901700000000005</v>
      </c>
    </row>
    <row r="14060" spans="4:5" x14ac:dyDescent="0.25">
      <c r="D14060" s="31">
        <v>-745.14</v>
      </c>
      <c r="E14060" s="28">
        <v>87.771299999999997</v>
      </c>
    </row>
    <row r="14061" spans="4:5" x14ac:dyDescent="0.25">
      <c r="D14061" s="31">
        <v>-745.12400000000002</v>
      </c>
      <c r="E14061" s="28">
        <v>87.640900000000002</v>
      </c>
    </row>
    <row r="14062" spans="4:5" x14ac:dyDescent="0.25">
      <c r="D14062" s="31">
        <v>-745.10799999999995</v>
      </c>
      <c r="E14062" s="28">
        <v>87.510499999999993</v>
      </c>
    </row>
    <row r="14063" spans="4:5" x14ac:dyDescent="0.25">
      <c r="D14063" s="31">
        <v>-745.09199999999998</v>
      </c>
      <c r="E14063" s="28">
        <v>87.380099999999999</v>
      </c>
    </row>
    <row r="14064" spans="4:5" x14ac:dyDescent="0.25">
      <c r="D14064" s="31">
        <v>-745.07600000000002</v>
      </c>
      <c r="E14064" s="28">
        <v>87.249600000000001</v>
      </c>
    </row>
    <row r="14065" spans="4:5" x14ac:dyDescent="0.25">
      <c r="D14065" s="31">
        <v>-745.06</v>
      </c>
      <c r="E14065" s="28">
        <v>87.119200000000006</v>
      </c>
    </row>
    <row r="14066" spans="4:5" x14ac:dyDescent="0.25">
      <c r="D14066" s="31">
        <v>-745.04399999999998</v>
      </c>
      <c r="E14066" s="28">
        <v>86.988699999999994</v>
      </c>
    </row>
    <row r="14067" spans="4:5" x14ac:dyDescent="0.25">
      <c r="D14067" s="31">
        <v>-745.02800000000002</v>
      </c>
      <c r="E14067" s="28">
        <v>86.8583</v>
      </c>
    </row>
    <row r="14068" spans="4:5" x14ac:dyDescent="0.25">
      <c r="D14068" s="31">
        <v>-745.01199999999994</v>
      </c>
      <c r="E14068" s="28">
        <v>86.727900000000005</v>
      </c>
    </row>
    <row r="14069" spans="4:5" x14ac:dyDescent="0.25">
      <c r="D14069" s="31">
        <v>-744.99599999999998</v>
      </c>
      <c r="E14069" s="28">
        <v>86.597399999999993</v>
      </c>
    </row>
    <row r="14070" spans="4:5" x14ac:dyDescent="0.25">
      <c r="D14070" s="31">
        <v>-744.98</v>
      </c>
      <c r="E14070" s="28">
        <v>86.466999999999999</v>
      </c>
    </row>
    <row r="14071" spans="4:5" x14ac:dyDescent="0.25">
      <c r="D14071" s="31">
        <v>-744.96400000000006</v>
      </c>
      <c r="E14071" s="28">
        <v>86.336500000000001</v>
      </c>
    </row>
    <row r="14072" spans="4:5" x14ac:dyDescent="0.25">
      <c r="D14072" s="31">
        <v>-744.94799999999998</v>
      </c>
      <c r="E14072" s="28">
        <v>86.206100000000006</v>
      </c>
    </row>
    <row r="14073" spans="4:5" x14ac:dyDescent="0.25">
      <c r="D14073" s="31">
        <v>-744.93200000000002</v>
      </c>
      <c r="E14073" s="28">
        <v>86.075699999999998</v>
      </c>
    </row>
    <row r="14074" spans="4:5" x14ac:dyDescent="0.25">
      <c r="D14074" s="31">
        <v>-744.91600000000005</v>
      </c>
      <c r="E14074" s="28">
        <v>85.945300000000003</v>
      </c>
    </row>
    <row r="14075" spans="4:5" x14ac:dyDescent="0.25">
      <c r="D14075" s="31">
        <v>-744.9</v>
      </c>
      <c r="E14075" s="28">
        <v>85.814800000000005</v>
      </c>
    </row>
    <row r="14076" spans="4:5" x14ac:dyDescent="0.25">
      <c r="D14076" s="31">
        <v>-744.88400000000001</v>
      </c>
      <c r="E14076" s="28">
        <v>85.684399999999997</v>
      </c>
    </row>
    <row r="14077" spans="4:5" x14ac:dyDescent="0.25">
      <c r="D14077" s="31">
        <v>-744.86800000000005</v>
      </c>
      <c r="E14077" s="28">
        <v>85.553899999999999</v>
      </c>
    </row>
    <row r="14078" spans="4:5" x14ac:dyDescent="0.25">
      <c r="D14078" s="31">
        <v>-744.85199999999998</v>
      </c>
      <c r="E14078" s="28">
        <v>85.423400000000001</v>
      </c>
    </row>
    <row r="14079" spans="4:5" x14ac:dyDescent="0.25">
      <c r="D14079" s="31">
        <v>-744.83600000000001</v>
      </c>
      <c r="E14079" s="28">
        <v>85.293000000000006</v>
      </c>
    </row>
    <row r="14080" spans="4:5" x14ac:dyDescent="0.25">
      <c r="D14080" s="31">
        <v>-744.82</v>
      </c>
      <c r="E14080" s="28">
        <v>85.162499999999994</v>
      </c>
    </row>
    <row r="14081" spans="4:5" x14ac:dyDescent="0.25">
      <c r="D14081" s="31">
        <v>-744.80399999999997</v>
      </c>
      <c r="E14081" s="28">
        <v>85.031999999999996</v>
      </c>
    </row>
    <row r="14082" spans="4:5" x14ac:dyDescent="0.25">
      <c r="D14082" s="31">
        <v>-744.78800000000001</v>
      </c>
      <c r="E14082" s="28">
        <v>84.901600000000002</v>
      </c>
    </row>
    <row r="14083" spans="4:5" x14ac:dyDescent="0.25">
      <c r="D14083" s="31">
        <v>-744.77200000000005</v>
      </c>
      <c r="E14083" s="28">
        <v>84.771199999999993</v>
      </c>
    </row>
    <row r="14084" spans="4:5" x14ac:dyDescent="0.25">
      <c r="D14084" s="31">
        <v>-744.75599999999997</v>
      </c>
      <c r="E14084" s="28">
        <v>84.640699999999995</v>
      </c>
    </row>
    <row r="14085" spans="4:5" x14ac:dyDescent="0.25">
      <c r="D14085" s="31">
        <v>-744.74</v>
      </c>
      <c r="E14085" s="28">
        <v>84.510300000000001</v>
      </c>
    </row>
    <row r="14086" spans="4:5" x14ac:dyDescent="0.25">
      <c r="D14086" s="31">
        <v>-744.72400000000005</v>
      </c>
      <c r="E14086" s="28">
        <v>84.379800000000003</v>
      </c>
    </row>
    <row r="14087" spans="4:5" x14ac:dyDescent="0.25">
      <c r="D14087" s="31">
        <v>-744.70799999999997</v>
      </c>
      <c r="E14087" s="28">
        <v>84.249300000000005</v>
      </c>
    </row>
    <row r="14088" spans="4:5" x14ac:dyDescent="0.25">
      <c r="D14088" s="31">
        <v>-744.69200000000001</v>
      </c>
      <c r="E14088" s="28">
        <v>84.118899999999996</v>
      </c>
    </row>
    <row r="14089" spans="4:5" x14ac:dyDescent="0.25">
      <c r="D14089" s="31">
        <v>-744.67600000000004</v>
      </c>
      <c r="E14089" s="28">
        <v>83.988399999999999</v>
      </c>
    </row>
    <row r="14090" spans="4:5" x14ac:dyDescent="0.25">
      <c r="D14090" s="31">
        <v>-744.66</v>
      </c>
      <c r="E14090" s="28">
        <v>83.857900000000001</v>
      </c>
    </row>
    <row r="14091" spans="4:5" x14ac:dyDescent="0.25">
      <c r="D14091" s="31">
        <v>-744.64400000000001</v>
      </c>
      <c r="E14091" s="28">
        <v>83.727400000000003</v>
      </c>
    </row>
    <row r="14092" spans="4:5" x14ac:dyDescent="0.25">
      <c r="D14092" s="31">
        <v>-744.62800000000004</v>
      </c>
      <c r="E14092" s="28">
        <v>83.596999999999994</v>
      </c>
    </row>
    <row r="14093" spans="4:5" x14ac:dyDescent="0.25">
      <c r="D14093" s="31">
        <v>-744.61199999999997</v>
      </c>
      <c r="E14093" s="28">
        <v>83.466499999999996</v>
      </c>
    </row>
    <row r="14094" spans="4:5" x14ac:dyDescent="0.25">
      <c r="D14094" s="31">
        <v>-744.596</v>
      </c>
      <c r="E14094" s="28">
        <v>83.335999999999999</v>
      </c>
    </row>
    <row r="14095" spans="4:5" x14ac:dyDescent="0.25">
      <c r="D14095" s="31">
        <v>-744.58</v>
      </c>
      <c r="E14095" s="28">
        <v>83.205500000000001</v>
      </c>
    </row>
    <row r="14096" spans="4:5" x14ac:dyDescent="0.25">
      <c r="D14096" s="31">
        <v>-744.56399999999996</v>
      </c>
      <c r="E14096" s="28">
        <v>83.075000000000003</v>
      </c>
    </row>
    <row r="14097" spans="4:5" x14ac:dyDescent="0.25">
      <c r="D14097" s="31">
        <v>-744.548</v>
      </c>
      <c r="E14097" s="28">
        <v>82.944599999999994</v>
      </c>
    </row>
    <row r="14098" spans="4:5" x14ac:dyDescent="0.25">
      <c r="D14098" s="31">
        <v>-744.53200000000004</v>
      </c>
      <c r="E14098" s="28">
        <v>82.814099999999996</v>
      </c>
    </row>
    <row r="14099" spans="4:5" x14ac:dyDescent="0.25">
      <c r="D14099" s="31">
        <v>-744.51599999999996</v>
      </c>
      <c r="E14099" s="28">
        <v>82.683599999999998</v>
      </c>
    </row>
    <row r="14100" spans="4:5" x14ac:dyDescent="0.25">
      <c r="D14100" s="31">
        <v>-744.5</v>
      </c>
      <c r="E14100" s="28">
        <v>82.553100000000001</v>
      </c>
    </row>
    <row r="14101" spans="4:5" x14ac:dyDescent="0.25">
      <c r="D14101" s="31">
        <v>-744.48400000000004</v>
      </c>
      <c r="E14101" s="28">
        <v>82.422600000000003</v>
      </c>
    </row>
    <row r="14102" spans="4:5" x14ac:dyDescent="0.25">
      <c r="D14102" s="31">
        <v>-744.46799999999996</v>
      </c>
      <c r="E14102" s="28">
        <v>82.292100000000005</v>
      </c>
    </row>
    <row r="14103" spans="4:5" x14ac:dyDescent="0.25">
      <c r="D14103" s="31">
        <v>-744.452</v>
      </c>
      <c r="E14103" s="28">
        <v>82.161699999999996</v>
      </c>
    </row>
    <row r="14104" spans="4:5" x14ac:dyDescent="0.25">
      <c r="D14104" s="31">
        <v>-744.43600000000004</v>
      </c>
      <c r="E14104" s="28">
        <v>82.031199999999998</v>
      </c>
    </row>
    <row r="14105" spans="4:5" x14ac:dyDescent="0.25">
      <c r="D14105" s="31">
        <v>-744.42</v>
      </c>
      <c r="E14105" s="28">
        <v>81.900599999999997</v>
      </c>
    </row>
    <row r="14106" spans="4:5" x14ac:dyDescent="0.25">
      <c r="D14106" s="31">
        <v>-744.404</v>
      </c>
      <c r="E14106" s="28">
        <v>81.770200000000003</v>
      </c>
    </row>
    <row r="14107" spans="4:5" x14ac:dyDescent="0.25">
      <c r="D14107" s="31">
        <v>-744.38800000000003</v>
      </c>
      <c r="E14107" s="28">
        <v>81.639700000000005</v>
      </c>
    </row>
    <row r="14108" spans="4:5" x14ac:dyDescent="0.25">
      <c r="D14108" s="31">
        <v>-744.37199999999996</v>
      </c>
      <c r="E14108" s="28">
        <v>81.509200000000007</v>
      </c>
    </row>
    <row r="14109" spans="4:5" x14ac:dyDescent="0.25">
      <c r="D14109" s="31">
        <v>-744.35599999999999</v>
      </c>
      <c r="E14109" s="28">
        <v>81.378699999999995</v>
      </c>
    </row>
    <row r="14110" spans="4:5" x14ac:dyDescent="0.25">
      <c r="D14110" s="31">
        <v>-744.34</v>
      </c>
      <c r="E14110" s="28">
        <v>81.248199999999997</v>
      </c>
    </row>
    <row r="14111" spans="4:5" x14ac:dyDescent="0.25">
      <c r="D14111" s="31">
        <v>-744.32399999999996</v>
      </c>
      <c r="E14111" s="28">
        <v>81.117699999999999</v>
      </c>
    </row>
    <row r="14112" spans="4:5" x14ac:dyDescent="0.25">
      <c r="D14112" s="31">
        <v>-744.30799999999999</v>
      </c>
      <c r="E14112" s="28">
        <v>80.987200000000001</v>
      </c>
    </row>
    <row r="14113" spans="4:5" x14ac:dyDescent="0.25">
      <c r="D14113" s="31">
        <v>-744.29200000000003</v>
      </c>
      <c r="E14113" s="28">
        <v>80.856700000000004</v>
      </c>
    </row>
    <row r="14114" spans="4:5" x14ac:dyDescent="0.25">
      <c r="D14114" s="31">
        <v>-744.27599999999995</v>
      </c>
      <c r="E14114" s="28">
        <v>80.726200000000006</v>
      </c>
    </row>
    <row r="14115" spans="4:5" x14ac:dyDescent="0.25">
      <c r="D14115" s="31">
        <v>-744.26</v>
      </c>
      <c r="E14115" s="28">
        <v>80.595699999999994</v>
      </c>
    </row>
    <row r="14116" spans="4:5" x14ac:dyDescent="0.25">
      <c r="D14116" s="31">
        <v>-744.24400000000003</v>
      </c>
      <c r="E14116" s="28">
        <v>80.465100000000007</v>
      </c>
    </row>
    <row r="14117" spans="4:5" x14ac:dyDescent="0.25">
      <c r="D14117" s="31">
        <v>-744.22799999999995</v>
      </c>
      <c r="E14117" s="28">
        <v>80.334699999999998</v>
      </c>
    </row>
    <row r="14118" spans="4:5" x14ac:dyDescent="0.25">
      <c r="D14118" s="31">
        <v>-744.21199999999999</v>
      </c>
      <c r="E14118" s="28">
        <v>80.204099999999997</v>
      </c>
    </row>
    <row r="14119" spans="4:5" x14ac:dyDescent="0.25">
      <c r="D14119" s="31">
        <v>-744.19600000000003</v>
      </c>
      <c r="E14119" s="28">
        <v>80.073599999999999</v>
      </c>
    </row>
    <row r="14120" spans="4:5" x14ac:dyDescent="0.25">
      <c r="D14120" s="31">
        <v>-744.18</v>
      </c>
      <c r="E14120" s="28">
        <v>79.943100000000001</v>
      </c>
    </row>
    <row r="14121" spans="4:5" x14ac:dyDescent="0.25">
      <c r="D14121" s="31">
        <v>-744.16399999999999</v>
      </c>
      <c r="E14121" s="28">
        <v>79.812600000000003</v>
      </c>
    </row>
    <row r="14122" spans="4:5" x14ac:dyDescent="0.25">
      <c r="D14122" s="31">
        <v>-744.14800000000002</v>
      </c>
      <c r="E14122" s="28">
        <v>79.682100000000005</v>
      </c>
    </row>
    <row r="14123" spans="4:5" x14ac:dyDescent="0.25">
      <c r="D14123" s="31">
        <v>-744.13199999999995</v>
      </c>
      <c r="E14123" s="28">
        <v>79.551599999999993</v>
      </c>
    </row>
    <row r="14124" spans="4:5" x14ac:dyDescent="0.25">
      <c r="D14124" s="31">
        <v>-744.11599999999999</v>
      </c>
      <c r="E14124" s="28">
        <v>79.421000000000006</v>
      </c>
    </row>
    <row r="14125" spans="4:5" x14ac:dyDescent="0.25">
      <c r="D14125" s="31">
        <v>-744.1</v>
      </c>
      <c r="E14125" s="28">
        <v>79.290499999999994</v>
      </c>
    </row>
    <row r="14126" spans="4:5" x14ac:dyDescent="0.25">
      <c r="D14126" s="31">
        <v>-744.08399999999995</v>
      </c>
      <c r="E14126" s="28">
        <v>79.16</v>
      </c>
    </row>
    <row r="14127" spans="4:5" x14ac:dyDescent="0.25">
      <c r="D14127" s="31">
        <v>-744.06799999999998</v>
      </c>
      <c r="E14127" s="28">
        <v>79.029399999999995</v>
      </c>
    </row>
    <row r="14128" spans="4:5" x14ac:dyDescent="0.25">
      <c r="D14128" s="31">
        <v>-744.05200000000002</v>
      </c>
      <c r="E14128" s="28">
        <v>78.898899999999998</v>
      </c>
    </row>
    <row r="14129" spans="4:5" x14ac:dyDescent="0.25">
      <c r="D14129" s="31">
        <v>-744.03599999999994</v>
      </c>
      <c r="E14129" s="28">
        <v>78.7684</v>
      </c>
    </row>
    <row r="14130" spans="4:5" x14ac:dyDescent="0.25">
      <c r="D14130" s="31">
        <v>-744.02</v>
      </c>
      <c r="E14130" s="28">
        <v>78.637900000000002</v>
      </c>
    </row>
    <row r="14131" spans="4:5" x14ac:dyDescent="0.25">
      <c r="D14131" s="31">
        <v>-744.00400000000002</v>
      </c>
      <c r="E14131" s="28">
        <v>78.507400000000004</v>
      </c>
    </row>
    <row r="14132" spans="4:5" x14ac:dyDescent="0.25">
      <c r="D14132" s="31">
        <v>-743.98800000000006</v>
      </c>
      <c r="E14132" s="28">
        <v>78.376800000000003</v>
      </c>
    </row>
    <row r="14133" spans="4:5" x14ac:dyDescent="0.25">
      <c r="D14133" s="31">
        <v>-743.97199999999998</v>
      </c>
      <c r="E14133" s="28">
        <v>78.246300000000005</v>
      </c>
    </row>
    <row r="14134" spans="4:5" x14ac:dyDescent="0.25">
      <c r="D14134" s="31">
        <v>-743.95600000000002</v>
      </c>
      <c r="E14134" s="28">
        <v>78.115799999999993</v>
      </c>
    </row>
    <row r="14135" spans="4:5" x14ac:dyDescent="0.25">
      <c r="D14135" s="31">
        <v>-743.94</v>
      </c>
      <c r="E14135" s="28">
        <v>77.985299999999995</v>
      </c>
    </row>
    <row r="14136" spans="4:5" x14ac:dyDescent="0.25">
      <c r="D14136" s="31">
        <v>-743.92399999999998</v>
      </c>
      <c r="E14136" s="28">
        <v>77.854699999999994</v>
      </c>
    </row>
    <row r="14137" spans="4:5" x14ac:dyDescent="0.25">
      <c r="D14137" s="31">
        <v>-743.90800000000002</v>
      </c>
      <c r="E14137" s="28">
        <v>77.724199999999996</v>
      </c>
    </row>
    <row r="14138" spans="4:5" x14ac:dyDescent="0.25">
      <c r="D14138" s="31">
        <v>-743.89200000000005</v>
      </c>
      <c r="E14138" s="28">
        <v>77.593599999999995</v>
      </c>
    </row>
    <row r="14139" spans="4:5" x14ac:dyDescent="0.25">
      <c r="D14139" s="31">
        <v>-743.87599999999998</v>
      </c>
      <c r="E14139" s="28">
        <v>77.463099999999997</v>
      </c>
    </row>
    <row r="14140" spans="4:5" x14ac:dyDescent="0.25">
      <c r="D14140" s="31">
        <v>-743.86</v>
      </c>
      <c r="E14140" s="28">
        <v>77.332599999999999</v>
      </c>
    </row>
    <row r="14141" spans="4:5" x14ac:dyDescent="0.25">
      <c r="D14141" s="31">
        <v>-743.84400000000005</v>
      </c>
      <c r="E14141" s="28">
        <v>77.202100000000002</v>
      </c>
    </row>
    <row r="14142" spans="4:5" x14ac:dyDescent="0.25">
      <c r="D14142" s="31">
        <v>-743.82799999999997</v>
      </c>
      <c r="E14142" s="28">
        <v>77.0715</v>
      </c>
    </row>
    <row r="14143" spans="4:5" x14ac:dyDescent="0.25">
      <c r="D14143" s="31">
        <v>-743.81200000000001</v>
      </c>
      <c r="E14143" s="28">
        <v>76.941000000000003</v>
      </c>
    </row>
    <row r="14144" spans="4:5" x14ac:dyDescent="0.25">
      <c r="D14144" s="31">
        <v>-743.79600000000005</v>
      </c>
      <c r="E14144" s="28">
        <v>76.810400000000001</v>
      </c>
    </row>
    <row r="14145" spans="4:5" x14ac:dyDescent="0.25">
      <c r="D14145" s="31">
        <v>-743.78</v>
      </c>
      <c r="E14145" s="28">
        <v>76.679900000000004</v>
      </c>
    </row>
    <row r="14146" spans="4:5" x14ac:dyDescent="0.25">
      <c r="D14146" s="31">
        <v>-743.76400000000001</v>
      </c>
      <c r="E14146" s="28">
        <v>76.549300000000002</v>
      </c>
    </row>
    <row r="14147" spans="4:5" x14ac:dyDescent="0.25">
      <c r="D14147" s="31">
        <v>-743.74800000000005</v>
      </c>
      <c r="E14147" s="28">
        <v>76.418800000000005</v>
      </c>
    </row>
    <row r="14148" spans="4:5" x14ac:dyDescent="0.25">
      <c r="D14148" s="31">
        <v>-743.73199999999997</v>
      </c>
      <c r="E14148" s="28">
        <v>76.288200000000003</v>
      </c>
    </row>
    <row r="14149" spans="4:5" x14ac:dyDescent="0.25">
      <c r="D14149" s="31">
        <v>-743.71600000000001</v>
      </c>
      <c r="E14149" s="28">
        <v>76.157700000000006</v>
      </c>
    </row>
    <row r="14150" spans="4:5" x14ac:dyDescent="0.25">
      <c r="D14150" s="31">
        <v>-743.7</v>
      </c>
      <c r="E14150" s="28">
        <v>76.027100000000004</v>
      </c>
    </row>
    <row r="14151" spans="4:5" x14ac:dyDescent="0.25">
      <c r="D14151" s="31">
        <v>-743.68399999999997</v>
      </c>
      <c r="E14151" s="28">
        <v>75.896600000000007</v>
      </c>
    </row>
    <row r="14152" spans="4:5" x14ac:dyDescent="0.25">
      <c r="D14152" s="31">
        <v>-743.66800000000001</v>
      </c>
      <c r="E14152" s="28">
        <v>75.766000000000005</v>
      </c>
    </row>
    <row r="14153" spans="4:5" x14ac:dyDescent="0.25">
      <c r="D14153" s="31">
        <v>-743.65200000000004</v>
      </c>
      <c r="E14153" s="28">
        <v>75.635400000000004</v>
      </c>
    </row>
    <row r="14154" spans="4:5" x14ac:dyDescent="0.25">
      <c r="D14154" s="31">
        <v>-743.63599999999997</v>
      </c>
      <c r="E14154" s="28">
        <v>75.504900000000006</v>
      </c>
    </row>
    <row r="14155" spans="4:5" x14ac:dyDescent="0.25">
      <c r="D14155" s="31">
        <v>-743.62</v>
      </c>
      <c r="E14155" s="28">
        <v>75.374399999999994</v>
      </c>
    </row>
    <row r="14156" spans="4:5" x14ac:dyDescent="0.25">
      <c r="D14156" s="31">
        <v>-743.60400000000004</v>
      </c>
      <c r="E14156" s="28">
        <v>75.243799999999993</v>
      </c>
    </row>
    <row r="14157" spans="4:5" x14ac:dyDescent="0.25">
      <c r="D14157" s="31">
        <v>-743.58900000000006</v>
      </c>
      <c r="E14157" s="28">
        <v>75.113299999999995</v>
      </c>
    </row>
    <row r="14158" spans="4:5" x14ac:dyDescent="0.25">
      <c r="D14158" s="31">
        <v>-743.57299999999998</v>
      </c>
      <c r="E14158" s="28">
        <v>74.982699999999994</v>
      </c>
    </row>
    <row r="14159" spans="4:5" x14ac:dyDescent="0.25">
      <c r="D14159" s="31">
        <v>-743.55700000000002</v>
      </c>
      <c r="E14159" s="28">
        <v>74.852199999999996</v>
      </c>
    </row>
    <row r="14160" spans="4:5" x14ac:dyDescent="0.25">
      <c r="D14160" s="31">
        <v>-743.54100000000005</v>
      </c>
      <c r="E14160" s="28">
        <v>74.721599999999995</v>
      </c>
    </row>
    <row r="14161" spans="4:5" x14ac:dyDescent="0.25">
      <c r="D14161" s="31">
        <v>-743.52499999999998</v>
      </c>
      <c r="E14161" s="28">
        <v>74.591099999999997</v>
      </c>
    </row>
    <row r="14162" spans="4:5" x14ac:dyDescent="0.25">
      <c r="D14162" s="31">
        <v>-743.50900000000001</v>
      </c>
      <c r="E14162" s="28">
        <v>74.460400000000007</v>
      </c>
    </row>
    <row r="14163" spans="4:5" x14ac:dyDescent="0.25">
      <c r="D14163" s="31">
        <v>-743.49300000000005</v>
      </c>
      <c r="E14163" s="28">
        <v>74.329899999999995</v>
      </c>
    </row>
    <row r="14164" spans="4:5" x14ac:dyDescent="0.25">
      <c r="D14164" s="31">
        <v>-743.47699999999998</v>
      </c>
      <c r="E14164" s="28">
        <v>74.199299999999994</v>
      </c>
    </row>
    <row r="14165" spans="4:5" x14ac:dyDescent="0.25">
      <c r="D14165" s="31">
        <v>-743.46100000000001</v>
      </c>
      <c r="E14165" s="28">
        <v>74.068799999999996</v>
      </c>
    </row>
    <row r="14166" spans="4:5" x14ac:dyDescent="0.25">
      <c r="D14166" s="31">
        <v>-743.44500000000005</v>
      </c>
      <c r="E14166" s="28">
        <v>73.938199999999995</v>
      </c>
    </row>
    <row r="14167" spans="4:5" x14ac:dyDescent="0.25">
      <c r="D14167" s="31">
        <v>-743.42899999999997</v>
      </c>
      <c r="E14167" s="28">
        <v>73.807699999999997</v>
      </c>
    </row>
    <row r="14168" spans="4:5" x14ac:dyDescent="0.25">
      <c r="D14168" s="31">
        <v>-743.41300000000001</v>
      </c>
      <c r="E14168" s="28">
        <v>73.677099999999996</v>
      </c>
    </row>
    <row r="14169" spans="4:5" x14ac:dyDescent="0.25">
      <c r="D14169" s="31">
        <v>-743.39700000000005</v>
      </c>
      <c r="E14169" s="28">
        <v>73.546499999999995</v>
      </c>
    </row>
    <row r="14170" spans="4:5" x14ac:dyDescent="0.25">
      <c r="D14170" s="31">
        <v>-743.38099999999997</v>
      </c>
      <c r="E14170" s="28">
        <v>73.415999999999997</v>
      </c>
    </row>
    <row r="14171" spans="4:5" x14ac:dyDescent="0.25">
      <c r="D14171" s="31">
        <v>-743.36500000000001</v>
      </c>
      <c r="E14171" s="28">
        <v>73.285399999999996</v>
      </c>
    </row>
    <row r="14172" spans="4:5" x14ac:dyDescent="0.25">
      <c r="D14172" s="31">
        <v>-743.34900000000005</v>
      </c>
      <c r="E14172" s="28">
        <v>73.154799999999994</v>
      </c>
    </row>
    <row r="14173" spans="4:5" x14ac:dyDescent="0.25">
      <c r="D14173" s="31">
        <v>-743.33299999999997</v>
      </c>
      <c r="E14173" s="28">
        <v>73.024199999999993</v>
      </c>
    </row>
    <row r="14174" spans="4:5" x14ac:dyDescent="0.25">
      <c r="D14174" s="31">
        <v>-743.31700000000001</v>
      </c>
      <c r="E14174" s="28">
        <v>72.893699999999995</v>
      </c>
    </row>
    <row r="14175" spans="4:5" x14ac:dyDescent="0.25">
      <c r="D14175" s="31">
        <v>-743.30100000000004</v>
      </c>
      <c r="E14175" s="28">
        <v>72.763099999999994</v>
      </c>
    </row>
    <row r="14176" spans="4:5" x14ac:dyDescent="0.25">
      <c r="D14176" s="31">
        <v>-743.28499999999997</v>
      </c>
      <c r="E14176" s="28">
        <v>72.632499999999993</v>
      </c>
    </row>
    <row r="14177" spans="4:5" x14ac:dyDescent="0.25">
      <c r="D14177" s="31">
        <v>-743.26900000000001</v>
      </c>
      <c r="E14177" s="28">
        <v>72.501999999999995</v>
      </c>
    </row>
    <row r="14178" spans="4:5" x14ac:dyDescent="0.25">
      <c r="D14178" s="31">
        <v>-743.25300000000004</v>
      </c>
      <c r="E14178" s="28">
        <v>72.371399999999994</v>
      </c>
    </row>
    <row r="14179" spans="4:5" x14ac:dyDescent="0.25">
      <c r="D14179" s="31">
        <v>-743.23699999999997</v>
      </c>
      <c r="E14179" s="28">
        <v>72.240799999999993</v>
      </c>
    </row>
    <row r="14180" spans="4:5" x14ac:dyDescent="0.25">
      <c r="D14180" s="31">
        <v>-743.221</v>
      </c>
      <c r="E14180" s="28">
        <v>72.110299999999995</v>
      </c>
    </row>
    <row r="14181" spans="4:5" x14ac:dyDescent="0.25">
      <c r="D14181" s="31">
        <v>-743.20500000000004</v>
      </c>
      <c r="E14181" s="28">
        <v>71.979699999999994</v>
      </c>
    </row>
    <row r="14182" spans="4:5" x14ac:dyDescent="0.25">
      <c r="D14182" s="31">
        <v>-743.18899999999996</v>
      </c>
      <c r="E14182" s="28">
        <v>71.849100000000007</v>
      </c>
    </row>
    <row r="14183" spans="4:5" x14ac:dyDescent="0.25">
      <c r="D14183" s="31">
        <v>-743.173</v>
      </c>
      <c r="E14183" s="28">
        <v>71.718500000000006</v>
      </c>
    </row>
    <row r="14184" spans="4:5" x14ac:dyDescent="0.25">
      <c r="D14184" s="31">
        <v>-743.15700000000004</v>
      </c>
      <c r="E14184" s="28">
        <v>71.587999999999994</v>
      </c>
    </row>
    <row r="14185" spans="4:5" x14ac:dyDescent="0.25">
      <c r="D14185" s="31">
        <v>-743.14099999999996</v>
      </c>
      <c r="E14185" s="28">
        <v>71.457400000000007</v>
      </c>
    </row>
    <row r="14186" spans="4:5" x14ac:dyDescent="0.25">
      <c r="D14186" s="31">
        <v>-743.125</v>
      </c>
      <c r="E14186" s="28">
        <v>71.326800000000006</v>
      </c>
    </row>
    <row r="14187" spans="4:5" x14ac:dyDescent="0.25">
      <c r="D14187" s="31">
        <v>-743.10900000000004</v>
      </c>
      <c r="E14187" s="28">
        <v>71.196200000000005</v>
      </c>
    </row>
    <row r="14188" spans="4:5" x14ac:dyDescent="0.25">
      <c r="D14188" s="31">
        <v>-743.09299999999996</v>
      </c>
      <c r="E14188" s="28">
        <v>71.065600000000003</v>
      </c>
    </row>
    <row r="14189" spans="4:5" x14ac:dyDescent="0.25">
      <c r="D14189" s="31">
        <v>-743.077</v>
      </c>
      <c r="E14189" s="28">
        <v>70.935100000000006</v>
      </c>
    </row>
    <row r="14190" spans="4:5" x14ac:dyDescent="0.25">
      <c r="D14190" s="31">
        <v>-743.06100000000004</v>
      </c>
      <c r="E14190" s="28">
        <v>70.804400000000001</v>
      </c>
    </row>
    <row r="14191" spans="4:5" x14ac:dyDescent="0.25">
      <c r="D14191" s="31">
        <v>-743.04499999999996</v>
      </c>
      <c r="E14191" s="28">
        <v>70.673900000000003</v>
      </c>
    </row>
    <row r="14192" spans="4:5" x14ac:dyDescent="0.25">
      <c r="D14192" s="31">
        <v>-743.029</v>
      </c>
      <c r="E14192" s="28">
        <v>70.543300000000002</v>
      </c>
    </row>
    <row r="14193" spans="4:5" x14ac:dyDescent="0.25">
      <c r="D14193" s="31">
        <v>-743.01300000000003</v>
      </c>
      <c r="E14193" s="28">
        <v>70.412700000000001</v>
      </c>
    </row>
    <row r="14194" spans="4:5" x14ac:dyDescent="0.25">
      <c r="D14194" s="31">
        <v>-742.99699999999996</v>
      </c>
      <c r="E14194" s="28">
        <v>70.2821</v>
      </c>
    </row>
    <row r="14195" spans="4:5" x14ac:dyDescent="0.25">
      <c r="D14195" s="31">
        <v>-742.98099999999999</v>
      </c>
      <c r="E14195" s="28">
        <v>70.151600000000002</v>
      </c>
    </row>
    <row r="14196" spans="4:5" x14ac:dyDescent="0.25">
      <c r="D14196" s="31">
        <v>-742.96500000000003</v>
      </c>
      <c r="E14196" s="28">
        <v>70.020899999999997</v>
      </c>
    </row>
    <row r="14197" spans="4:5" x14ac:dyDescent="0.25">
      <c r="D14197" s="31">
        <v>-742.94899999999996</v>
      </c>
      <c r="E14197" s="28">
        <v>69.8904</v>
      </c>
    </row>
    <row r="14198" spans="4:5" x14ac:dyDescent="0.25">
      <c r="D14198" s="31">
        <v>-742.93299999999999</v>
      </c>
      <c r="E14198" s="28">
        <v>69.759799999999998</v>
      </c>
    </row>
    <row r="14199" spans="4:5" x14ac:dyDescent="0.25">
      <c r="D14199" s="31">
        <v>-742.91700000000003</v>
      </c>
      <c r="E14199" s="28">
        <v>69.629199999999997</v>
      </c>
    </row>
    <row r="14200" spans="4:5" x14ac:dyDescent="0.25">
      <c r="D14200" s="31">
        <v>-742.90099999999995</v>
      </c>
      <c r="E14200" s="28">
        <v>69.498599999999996</v>
      </c>
    </row>
    <row r="14201" spans="4:5" x14ac:dyDescent="0.25">
      <c r="D14201" s="31">
        <v>-742.88499999999999</v>
      </c>
      <c r="E14201" s="28">
        <v>69.367999999999995</v>
      </c>
    </row>
    <row r="14202" spans="4:5" x14ac:dyDescent="0.25">
      <c r="D14202" s="31">
        <v>-742.86900000000003</v>
      </c>
      <c r="E14202" s="28">
        <v>69.237399999999994</v>
      </c>
    </row>
    <row r="14203" spans="4:5" x14ac:dyDescent="0.25">
      <c r="D14203" s="31">
        <v>-742.85299999999995</v>
      </c>
      <c r="E14203" s="28">
        <v>69.106899999999996</v>
      </c>
    </row>
    <row r="14204" spans="4:5" x14ac:dyDescent="0.25">
      <c r="D14204" s="31">
        <v>-742.83699999999999</v>
      </c>
      <c r="E14204" s="28">
        <v>68.976299999999995</v>
      </c>
    </row>
    <row r="14205" spans="4:5" x14ac:dyDescent="0.25">
      <c r="D14205" s="31">
        <v>-742.82100000000003</v>
      </c>
      <c r="E14205" s="28">
        <v>68.845699999999994</v>
      </c>
    </row>
    <row r="14206" spans="4:5" x14ac:dyDescent="0.25">
      <c r="D14206" s="31">
        <v>-742.80499999999995</v>
      </c>
      <c r="E14206" s="28">
        <v>68.715100000000007</v>
      </c>
    </row>
    <row r="14207" spans="4:5" x14ac:dyDescent="0.25">
      <c r="D14207" s="31">
        <v>-742.78899999999999</v>
      </c>
      <c r="E14207" s="28">
        <v>68.584500000000006</v>
      </c>
    </row>
    <row r="14208" spans="4:5" x14ac:dyDescent="0.25">
      <c r="D14208" s="31">
        <v>-742.77300000000002</v>
      </c>
      <c r="E14208" s="28">
        <v>68.453900000000004</v>
      </c>
    </row>
    <row r="14209" spans="4:5" x14ac:dyDescent="0.25">
      <c r="D14209" s="31">
        <v>-742.75699999999995</v>
      </c>
      <c r="E14209" s="28">
        <v>68.323300000000003</v>
      </c>
    </row>
    <row r="14210" spans="4:5" x14ac:dyDescent="0.25">
      <c r="D14210" s="31">
        <v>-742.74099999999999</v>
      </c>
      <c r="E14210" s="28">
        <v>68.192700000000002</v>
      </c>
    </row>
    <row r="14211" spans="4:5" x14ac:dyDescent="0.25">
      <c r="D14211" s="31">
        <v>-742.72500000000002</v>
      </c>
      <c r="E14211" s="28">
        <v>68.062100000000001</v>
      </c>
    </row>
    <row r="14212" spans="4:5" x14ac:dyDescent="0.25">
      <c r="D14212" s="31">
        <v>-742.70899999999995</v>
      </c>
      <c r="E14212" s="28">
        <v>67.9315</v>
      </c>
    </row>
    <row r="14213" spans="4:5" x14ac:dyDescent="0.25">
      <c r="D14213" s="31">
        <v>-742.69299999999998</v>
      </c>
      <c r="E14213" s="28">
        <v>67.800899999999999</v>
      </c>
    </row>
    <row r="14214" spans="4:5" x14ac:dyDescent="0.25">
      <c r="D14214" s="31">
        <v>-742.67700000000002</v>
      </c>
      <c r="E14214" s="28">
        <v>67.670299999999997</v>
      </c>
    </row>
    <row r="14215" spans="4:5" x14ac:dyDescent="0.25">
      <c r="D14215" s="31">
        <v>-742.66099999999994</v>
      </c>
      <c r="E14215" s="28">
        <v>67.539699999999996</v>
      </c>
    </row>
    <row r="14216" spans="4:5" x14ac:dyDescent="0.25">
      <c r="D14216" s="31">
        <v>-742.64499999999998</v>
      </c>
      <c r="E14216" s="28">
        <v>67.409099999999995</v>
      </c>
    </row>
    <row r="14217" spans="4:5" x14ac:dyDescent="0.25">
      <c r="D14217" s="31">
        <v>-742.62900000000002</v>
      </c>
      <c r="E14217" s="28">
        <v>67.278499999999994</v>
      </c>
    </row>
    <row r="14218" spans="4:5" x14ac:dyDescent="0.25">
      <c r="D14218" s="31">
        <v>-742.61300000000006</v>
      </c>
      <c r="E14218" s="28">
        <v>67.147900000000007</v>
      </c>
    </row>
    <row r="14219" spans="4:5" x14ac:dyDescent="0.25">
      <c r="D14219" s="31">
        <v>-742.59699999999998</v>
      </c>
      <c r="E14219" s="28">
        <v>67.017300000000006</v>
      </c>
    </row>
    <row r="14220" spans="4:5" x14ac:dyDescent="0.25">
      <c r="D14220" s="31">
        <v>-742.58100000000002</v>
      </c>
      <c r="E14220" s="28">
        <v>66.886700000000005</v>
      </c>
    </row>
    <row r="14221" spans="4:5" x14ac:dyDescent="0.25">
      <c r="D14221" s="31">
        <v>-742.56500000000005</v>
      </c>
      <c r="E14221" s="28">
        <v>66.756100000000004</v>
      </c>
    </row>
    <row r="14222" spans="4:5" x14ac:dyDescent="0.25">
      <c r="D14222" s="31">
        <v>-742.54899999999998</v>
      </c>
      <c r="E14222" s="28">
        <v>66.625500000000002</v>
      </c>
    </row>
    <row r="14223" spans="4:5" x14ac:dyDescent="0.25">
      <c r="D14223" s="31">
        <v>-742.53300000000002</v>
      </c>
      <c r="E14223" s="28">
        <v>66.494900000000001</v>
      </c>
    </row>
    <row r="14224" spans="4:5" x14ac:dyDescent="0.25">
      <c r="D14224" s="31">
        <v>-742.51700000000005</v>
      </c>
      <c r="E14224" s="28">
        <v>66.3643</v>
      </c>
    </row>
    <row r="14225" spans="4:5" x14ac:dyDescent="0.25">
      <c r="D14225" s="31">
        <v>-742.50099999999998</v>
      </c>
      <c r="E14225" s="28">
        <v>66.233800000000002</v>
      </c>
    </row>
    <row r="14226" spans="4:5" x14ac:dyDescent="0.25">
      <c r="D14226" s="31">
        <v>-742.48500000000001</v>
      </c>
      <c r="E14226" s="28">
        <v>66.103099999999998</v>
      </c>
    </row>
    <row r="14227" spans="4:5" x14ac:dyDescent="0.25">
      <c r="D14227" s="31">
        <v>-742.46900000000005</v>
      </c>
      <c r="E14227" s="28">
        <v>65.972499999999997</v>
      </c>
    </row>
    <row r="14228" spans="4:5" x14ac:dyDescent="0.25">
      <c r="D14228" s="31">
        <v>-742.45299999999997</v>
      </c>
      <c r="E14228" s="28">
        <v>65.841999999999999</v>
      </c>
    </row>
    <row r="14229" spans="4:5" x14ac:dyDescent="0.25">
      <c r="D14229" s="31">
        <v>-742.43700000000001</v>
      </c>
      <c r="E14229" s="28">
        <v>65.711399999999998</v>
      </c>
    </row>
    <row r="14230" spans="4:5" x14ac:dyDescent="0.25">
      <c r="D14230" s="31">
        <v>-742.42100000000005</v>
      </c>
      <c r="E14230" s="28">
        <v>65.580699999999993</v>
      </c>
    </row>
    <row r="14231" spans="4:5" x14ac:dyDescent="0.25">
      <c r="D14231" s="31">
        <v>-742.40499999999997</v>
      </c>
      <c r="E14231" s="28">
        <v>65.450100000000006</v>
      </c>
    </row>
    <row r="14232" spans="4:5" x14ac:dyDescent="0.25">
      <c r="D14232" s="31">
        <v>-742.38900000000001</v>
      </c>
      <c r="E14232" s="28">
        <v>65.319599999999994</v>
      </c>
    </row>
    <row r="14233" spans="4:5" x14ac:dyDescent="0.25">
      <c r="D14233" s="31">
        <v>-742.37300000000005</v>
      </c>
      <c r="E14233" s="28">
        <v>65.188900000000004</v>
      </c>
    </row>
    <row r="14234" spans="4:5" x14ac:dyDescent="0.25">
      <c r="D14234" s="31">
        <v>-742.35699999999997</v>
      </c>
      <c r="E14234" s="28">
        <v>65.058300000000003</v>
      </c>
    </row>
    <row r="14235" spans="4:5" x14ac:dyDescent="0.25">
      <c r="D14235" s="31">
        <v>-742.34100000000001</v>
      </c>
      <c r="E14235" s="28">
        <v>64.927700000000002</v>
      </c>
    </row>
    <row r="14236" spans="4:5" x14ac:dyDescent="0.25">
      <c r="D14236" s="31">
        <v>-742.32500000000005</v>
      </c>
      <c r="E14236" s="28">
        <v>64.7971</v>
      </c>
    </row>
    <row r="14237" spans="4:5" x14ac:dyDescent="0.25">
      <c r="D14237" s="31">
        <v>-742.30899999999997</v>
      </c>
      <c r="E14237" s="28">
        <v>64.666600000000003</v>
      </c>
    </row>
    <row r="14238" spans="4:5" x14ac:dyDescent="0.25">
      <c r="D14238" s="31">
        <v>-742.29300000000001</v>
      </c>
      <c r="E14238" s="28">
        <v>64.535899999999998</v>
      </c>
    </row>
    <row r="14239" spans="4:5" x14ac:dyDescent="0.25">
      <c r="D14239" s="31">
        <v>-742.27700000000004</v>
      </c>
      <c r="E14239" s="28">
        <v>64.405299999999997</v>
      </c>
    </row>
    <row r="14240" spans="4:5" x14ac:dyDescent="0.25">
      <c r="D14240" s="31">
        <v>-742.26099999999997</v>
      </c>
      <c r="E14240" s="28">
        <v>64.274699999999996</v>
      </c>
    </row>
    <row r="14241" spans="4:5" x14ac:dyDescent="0.25">
      <c r="D14241" s="31">
        <v>-742.245</v>
      </c>
      <c r="E14241" s="28">
        <v>64.144099999999995</v>
      </c>
    </row>
    <row r="14242" spans="4:5" x14ac:dyDescent="0.25">
      <c r="D14242" s="31">
        <v>-742.22900000000004</v>
      </c>
      <c r="E14242" s="28">
        <v>64.013499999999993</v>
      </c>
    </row>
    <row r="14243" spans="4:5" x14ac:dyDescent="0.25">
      <c r="D14243" s="31">
        <v>-742.21299999999997</v>
      </c>
      <c r="E14243" s="28">
        <v>63.882899999999999</v>
      </c>
    </row>
    <row r="14244" spans="4:5" x14ac:dyDescent="0.25">
      <c r="D14244" s="31">
        <v>-742.197</v>
      </c>
      <c r="E14244" s="28">
        <v>63.752299999999998</v>
      </c>
    </row>
    <row r="14245" spans="4:5" x14ac:dyDescent="0.25">
      <c r="D14245" s="31">
        <v>-742.18100000000004</v>
      </c>
      <c r="E14245" s="28">
        <v>63.621600000000001</v>
      </c>
    </row>
    <row r="14246" spans="4:5" x14ac:dyDescent="0.25">
      <c r="D14246" s="31">
        <v>-742.16499999999996</v>
      </c>
      <c r="E14246" s="28">
        <v>63.491100000000003</v>
      </c>
    </row>
    <row r="14247" spans="4:5" x14ac:dyDescent="0.25">
      <c r="D14247" s="31">
        <v>-742.149</v>
      </c>
      <c r="E14247" s="28">
        <v>63.360500000000002</v>
      </c>
    </row>
    <row r="14248" spans="4:5" x14ac:dyDescent="0.25">
      <c r="D14248" s="31">
        <v>-742.13300000000004</v>
      </c>
      <c r="E14248" s="28">
        <v>63.229900000000001</v>
      </c>
    </row>
    <row r="14249" spans="4:5" x14ac:dyDescent="0.25">
      <c r="D14249" s="31">
        <v>-742.11699999999996</v>
      </c>
      <c r="E14249" s="28">
        <v>63.099299999999999</v>
      </c>
    </row>
    <row r="14250" spans="4:5" x14ac:dyDescent="0.25">
      <c r="D14250" s="31">
        <v>-742.101</v>
      </c>
      <c r="E14250" s="28">
        <v>62.968699999999998</v>
      </c>
    </row>
    <row r="14251" spans="4:5" x14ac:dyDescent="0.25">
      <c r="D14251" s="31">
        <v>-742.08500000000004</v>
      </c>
      <c r="E14251" s="28">
        <v>62.838099999999997</v>
      </c>
    </row>
    <row r="14252" spans="4:5" x14ac:dyDescent="0.25">
      <c r="D14252" s="31">
        <v>-742.06899999999996</v>
      </c>
      <c r="E14252" s="28">
        <v>62.707500000000003</v>
      </c>
    </row>
    <row r="14253" spans="4:5" x14ac:dyDescent="0.25">
      <c r="D14253" s="31">
        <v>-742.053</v>
      </c>
      <c r="E14253" s="28">
        <v>62.576900000000002</v>
      </c>
    </row>
    <row r="14254" spans="4:5" x14ac:dyDescent="0.25">
      <c r="D14254" s="31">
        <v>-742.03700000000003</v>
      </c>
      <c r="E14254" s="28">
        <v>62.446300000000001</v>
      </c>
    </row>
    <row r="14255" spans="4:5" x14ac:dyDescent="0.25">
      <c r="D14255" s="31">
        <v>-742.02099999999996</v>
      </c>
      <c r="E14255" s="28">
        <v>62.3157</v>
      </c>
    </row>
    <row r="14256" spans="4:5" x14ac:dyDescent="0.25">
      <c r="D14256" s="31">
        <v>-742.005</v>
      </c>
      <c r="E14256" s="28">
        <v>62.185099999999998</v>
      </c>
    </row>
    <row r="14257" spans="4:5" x14ac:dyDescent="0.25">
      <c r="D14257" s="31">
        <v>-741.98900000000003</v>
      </c>
      <c r="E14257" s="28">
        <v>62.054400000000001</v>
      </c>
    </row>
    <row r="14258" spans="4:5" x14ac:dyDescent="0.25">
      <c r="D14258" s="31">
        <v>-741.97299999999996</v>
      </c>
      <c r="E14258" s="28">
        <v>61.9238</v>
      </c>
    </row>
    <row r="14259" spans="4:5" x14ac:dyDescent="0.25">
      <c r="D14259" s="31">
        <v>-741.95699999999999</v>
      </c>
      <c r="E14259" s="28">
        <v>61.793199999999999</v>
      </c>
    </row>
    <row r="14260" spans="4:5" x14ac:dyDescent="0.25">
      <c r="D14260" s="31">
        <v>-741.94100000000003</v>
      </c>
      <c r="E14260" s="28">
        <v>61.662599999999998</v>
      </c>
    </row>
    <row r="14261" spans="4:5" x14ac:dyDescent="0.25">
      <c r="D14261" s="31">
        <v>-741.92499999999995</v>
      </c>
      <c r="E14261" s="28">
        <v>61.531999999999996</v>
      </c>
    </row>
    <row r="14262" spans="4:5" x14ac:dyDescent="0.25">
      <c r="D14262" s="31">
        <v>-741.90899999999999</v>
      </c>
      <c r="E14262" s="28">
        <v>61.401400000000002</v>
      </c>
    </row>
    <row r="14263" spans="4:5" x14ac:dyDescent="0.25">
      <c r="D14263" s="31">
        <v>-741.89300000000003</v>
      </c>
      <c r="E14263" s="28">
        <v>61.270800000000001</v>
      </c>
    </row>
    <row r="14264" spans="4:5" x14ac:dyDescent="0.25">
      <c r="D14264" s="31">
        <v>-741.87699999999995</v>
      </c>
      <c r="E14264" s="28">
        <v>61.1402</v>
      </c>
    </row>
    <row r="14265" spans="4:5" x14ac:dyDescent="0.25">
      <c r="D14265" s="31">
        <v>-741.86099999999999</v>
      </c>
      <c r="E14265" s="28">
        <v>61.009599999999999</v>
      </c>
    </row>
    <row r="14266" spans="4:5" x14ac:dyDescent="0.25">
      <c r="D14266" s="31">
        <v>-741.84500000000003</v>
      </c>
      <c r="E14266" s="28">
        <v>60.878999999999998</v>
      </c>
    </row>
    <row r="14267" spans="4:5" x14ac:dyDescent="0.25">
      <c r="D14267" s="31">
        <v>-741.82899999999995</v>
      </c>
      <c r="E14267" s="28">
        <v>60.748399999999997</v>
      </c>
    </row>
    <row r="14268" spans="4:5" x14ac:dyDescent="0.25">
      <c r="D14268" s="31">
        <v>-741.81299999999999</v>
      </c>
      <c r="E14268" s="28">
        <v>60.617800000000003</v>
      </c>
    </row>
    <row r="14269" spans="4:5" x14ac:dyDescent="0.25">
      <c r="D14269" s="31">
        <v>-741.79700000000003</v>
      </c>
      <c r="E14269" s="28">
        <v>60.487200000000001</v>
      </c>
    </row>
    <row r="14270" spans="4:5" x14ac:dyDescent="0.25">
      <c r="D14270" s="31">
        <v>-741.78099999999995</v>
      </c>
      <c r="E14270" s="28">
        <v>60.3566</v>
      </c>
    </row>
    <row r="14271" spans="4:5" x14ac:dyDescent="0.25">
      <c r="D14271" s="31">
        <v>-741.76599999999996</v>
      </c>
      <c r="E14271" s="28">
        <v>60.225999999999999</v>
      </c>
    </row>
    <row r="14272" spans="4:5" x14ac:dyDescent="0.25">
      <c r="D14272" s="31">
        <v>-741.75</v>
      </c>
      <c r="E14272" s="28">
        <v>60.095300000000002</v>
      </c>
    </row>
    <row r="14273" spans="4:5" x14ac:dyDescent="0.25">
      <c r="D14273" s="31">
        <v>-741.73400000000004</v>
      </c>
      <c r="E14273" s="28">
        <v>59.964799999999997</v>
      </c>
    </row>
    <row r="14274" spans="4:5" x14ac:dyDescent="0.25">
      <c r="D14274" s="31">
        <v>-741.71799999999996</v>
      </c>
      <c r="E14274" s="28">
        <v>59.834200000000003</v>
      </c>
    </row>
    <row r="14275" spans="4:5" x14ac:dyDescent="0.25">
      <c r="D14275" s="31">
        <v>-741.702</v>
      </c>
      <c r="E14275" s="28">
        <v>59.703600000000002</v>
      </c>
    </row>
    <row r="14276" spans="4:5" x14ac:dyDescent="0.25">
      <c r="D14276" s="31">
        <v>-741.68600000000004</v>
      </c>
      <c r="E14276" s="28">
        <v>59.572899999999997</v>
      </c>
    </row>
    <row r="14277" spans="4:5" x14ac:dyDescent="0.25">
      <c r="D14277" s="31">
        <v>-741.67</v>
      </c>
      <c r="E14277" s="28">
        <v>59.442300000000003</v>
      </c>
    </row>
    <row r="14278" spans="4:5" x14ac:dyDescent="0.25">
      <c r="D14278" s="31">
        <v>-741.654</v>
      </c>
      <c r="E14278" s="28">
        <v>59.311799999999998</v>
      </c>
    </row>
    <row r="14279" spans="4:5" x14ac:dyDescent="0.25">
      <c r="D14279" s="31">
        <v>-741.63800000000003</v>
      </c>
      <c r="E14279" s="28">
        <v>59.181199999999997</v>
      </c>
    </row>
    <row r="14280" spans="4:5" x14ac:dyDescent="0.25">
      <c r="D14280" s="31">
        <v>-741.62199999999996</v>
      </c>
      <c r="E14280" s="28">
        <v>59.0505</v>
      </c>
    </row>
    <row r="14281" spans="4:5" x14ac:dyDescent="0.25">
      <c r="D14281" s="31">
        <v>-741.60599999999999</v>
      </c>
      <c r="E14281" s="28">
        <v>58.919899999999998</v>
      </c>
    </row>
    <row r="14282" spans="4:5" x14ac:dyDescent="0.25">
      <c r="D14282" s="31">
        <v>-741.59</v>
      </c>
      <c r="E14282" s="28">
        <v>58.789299999999997</v>
      </c>
    </row>
    <row r="14283" spans="4:5" x14ac:dyDescent="0.25">
      <c r="D14283" s="31">
        <v>-741.57399999999996</v>
      </c>
      <c r="E14283" s="28">
        <v>58.658700000000003</v>
      </c>
    </row>
    <row r="14284" spans="4:5" x14ac:dyDescent="0.25">
      <c r="D14284" s="31">
        <v>-741.55799999999999</v>
      </c>
      <c r="E14284" s="28">
        <v>58.528100000000002</v>
      </c>
    </row>
    <row r="14285" spans="4:5" x14ac:dyDescent="0.25">
      <c r="D14285" s="31">
        <v>-741.54200000000003</v>
      </c>
      <c r="E14285" s="28">
        <v>58.397500000000001</v>
      </c>
    </row>
    <row r="14286" spans="4:5" x14ac:dyDescent="0.25">
      <c r="D14286" s="31">
        <v>-741.52599999999995</v>
      </c>
      <c r="E14286" s="28">
        <v>58.2669</v>
      </c>
    </row>
    <row r="14287" spans="4:5" x14ac:dyDescent="0.25">
      <c r="D14287" s="31">
        <v>-741.51</v>
      </c>
      <c r="E14287" s="28">
        <v>58.136299999999999</v>
      </c>
    </row>
    <row r="14288" spans="4:5" x14ac:dyDescent="0.25">
      <c r="D14288" s="31">
        <v>-741.49400000000003</v>
      </c>
      <c r="E14288" s="28">
        <v>58.005699999999997</v>
      </c>
    </row>
    <row r="14289" spans="4:5" x14ac:dyDescent="0.25">
      <c r="D14289" s="31">
        <v>-741.47799999999995</v>
      </c>
      <c r="E14289" s="28">
        <v>57.875100000000003</v>
      </c>
    </row>
    <row r="14290" spans="4:5" x14ac:dyDescent="0.25">
      <c r="D14290" s="31">
        <v>-741.46199999999999</v>
      </c>
      <c r="E14290" s="28">
        <v>57.744500000000002</v>
      </c>
    </row>
    <row r="14291" spans="4:5" x14ac:dyDescent="0.25">
      <c r="D14291" s="31">
        <v>-741.44600000000003</v>
      </c>
      <c r="E14291" s="28">
        <v>57.613900000000001</v>
      </c>
    </row>
    <row r="14292" spans="4:5" x14ac:dyDescent="0.25">
      <c r="D14292" s="31">
        <v>-741.43</v>
      </c>
      <c r="E14292" s="28">
        <v>57.4833</v>
      </c>
    </row>
    <row r="14293" spans="4:5" x14ac:dyDescent="0.25">
      <c r="D14293" s="31">
        <v>-741.41399999999999</v>
      </c>
      <c r="E14293" s="28">
        <v>57.352699999999999</v>
      </c>
    </row>
    <row r="14294" spans="4:5" x14ac:dyDescent="0.25">
      <c r="D14294" s="31">
        <v>-741.39800000000002</v>
      </c>
      <c r="E14294" s="28">
        <v>57.222099999999998</v>
      </c>
    </row>
    <row r="14295" spans="4:5" x14ac:dyDescent="0.25">
      <c r="D14295" s="31">
        <v>-741.38199999999995</v>
      </c>
      <c r="E14295" s="28">
        <v>57.091500000000003</v>
      </c>
    </row>
    <row r="14296" spans="4:5" x14ac:dyDescent="0.25">
      <c r="D14296" s="31">
        <v>-741.36599999999999</v>
      </c>
      <c r="E14296" s="28">
        <v>56.960900000000002</v>
      </c>
    </row>
    <row r="14297" spans="4:5" x14ac:dyDescent="0.25">
      <c r="D14297" s="31">
        <v>-741.35</v>
      </c>
      <c r="E14297" s="28">
        <v>56.830300000000001</v>
      </c>
    </row>
    <row r="14298" spans="4:5" x14ac:dyDescent="0.25">
      <c r="D14298" s="31">
        <v>-741.33399999999995</v>
      </c>
      <c r="E14298" s="28">
        <v>56.6997</v>
      </c>
    </row>
    <row r="14299" spans="4:5" x14ac:dyDescent="0.25">
      <c r="D14299" s="31">
        <v>-741.31799999999998</v>
      </c>
      <c r="E14299" s="28">
        <v>56.569099999999999</v>
      </c>
    </row>
    <row r="14300" spans="4:5" x14ac:dyDescent="0.25">
      <c r="D14300" s="31">
        <v>-741.30200000000002</v>
      </c>
      <c r="E14300" s="28">
        <v>56.438499999999998</v>
      </c>
    </row>
    <row r="14301" spans="4:5" x14ac:dyDescent="0.25">
      <c r="D14301" s="31">
        <v>-741.28599999999994</v>
      </c>
      <c r="E14301" s="28">
        <v>56.307899999999997</v>
      </c>
    </row>
    <row r="14302" spans="4:5" x14ac:dyDescent="0.25">
      <c r="D14302" s="31">
        <v>-741.27</v>
      </c>
      <c r="E14302" s="28">
        <v>56.177300000000002</v>
      </c>
    </row>
    <row r="14303" spans="4:5" x14ac:dyDescent="0.25">
      <c r="D14303" s="31">
        <v>-741.25400000000002</v>
      </c>
      <c r="E14303" s="28">
        <v>56.046700000000001</v>
      </c>
    </row>
    <row r="14304" spans="4:5" x14ac:dyDescent="0.25">
      <c r="D14304" s="31">
        <v>-741.23800000000006</v>
      </c>
      <c r="E14304" s="28">
        <v>55.9161</v>
      </c>
    </row>
    <row r="14305" spans="4:5" x14ac:dyDescent="0.25">
      <c r="D14305" s="31">
        <v>-741.22199999999998</v>
      </c>
      <c r="E14305" s="28">
        <v>55.785499999999999</v>
      </c>
    </row>
    <row r="14306" spans="4:5" x14ac:dyDescent="0.25">
      <c r="D14306" s="31">
        <v>-741.20600000000002</v>
      </c>
      <c r="E14306" s="28">
        <v>55.654899999999998</v>
      </c>
    </row>
    <row r="14307" spans="4:5" x14ac:dyDescent="0.25">
      <c r="D14307" s="31">
        <v>-741.19</v>
      </c>
      <c r="E14307" s="28">
        <v>55.524299999999997</v>
      </c>
    </row>
    <row r="14308" spans="4:5" x14ac:dyDescent="0.25">
      <c r="D14308" s="31">
        <v>-741.17399999999998</v>
      </c>
      <c r="E14308" s="28">
        <v>55.393700000000003</v>
      </c>
    </row>
    <row r="14309" spans="4:5" x14ac:dyDescent="0.25">
      <c r="D14309" s="31">
        <v>-741.15800000000002</v>
      </c>
      <c r="E14309" s="28">
        <v>55.263100000000001</v>
      </c>
    </row>
    <row r="14310" spans="4:5" x14ac:dyDescent="0.25">
      <c r="D14310" s="31">
        <v>-741.14200000000005</v>
      </c>
      <c r="E14310" s="28">
        <v>55.1325</v>
      </c>
    </row>
    <row r="14311" spans="4:5" x14ac:dyDescent="0.25">
      <c r="D14311" s="31">
        <v>-741.12599999999998</v>
      </c>
      <c r="E14311" s="28">
        <v>55.001899999999999</v>
      </c>
    </row>
    <row r="14312" spans="4:5" x14ac:dyDescent="0.25">
      <c r="D14312" s="31">
        <v>-741.11</v>
      </c>
      <c r="E14312" s="28">
        <v>54.871299999999998</v>
      </c>
    </row>
    <row r="14313" spans="4:5" x14ac:dyDescent="0.25">
      <c r="D14313" s="31">
        <v>-741.09400000000005</v>
      </c>
      <c r="E14313" s="28">
        <v>54.7408</v>
      </c>
    </row>
    <row r="14314" spans="4:5" x14ac:dyDescent="0.25">
      <c r="D14314" s="31">
        <v>-741.07799999999997</v>
      </c>
      <c r="E14314" s="28">
        <v>54.610100000000003</v>
      </c>
    </row>
    <row r="14315" spans="4:5" x14ac:dyDescent="0.25">
      <c r="D14315" s="31">
        <v>-741.06200000000001</v>
      </c>
      <c r="E14315" s="28">
        <v>54.479599999999998</v>
      </c>
    </row>
    <row r="14316" spans="4:5" x14ac:dyDescent="0.25">
      <c r="D14316" s="31">
        <v>-741.04600000000005</v>
      </c>
      <c r="E14316" s="28">
        <v>54.348999999999997</v>
      </c>
    </row>
    <row r="14317" spans="4:5" x14ac:dyDescent="0.25">
      <c r="D14317" s="31">
        <v>-741.03</v>
      </c>
      <c r="E14317" s="28">
        <v>54.218299999999999</v>
      </c>
    </row>
    <row r="14318" spans="4:5" x14ac:dyDescent="0.25">
      <c r="D14318" s="31">
        <v>-741.01400000000001</v>
      </c>
      <c r="E14318" s="28">
        <v>54.087800000000001</v>
      </c>
    </row>
    <row r="14319" spans="4:5" x14ac:dyDescent="0.25">
      <c r="D14319" s="31">
        <v>-740.99800000000005</v>
      </c>
      <c r="E14319" s="28">
        <v>53.9572</v>
      </c>
    </row>
    <row r="14320" spans="4:5" x14ac:dyDescent="0.25">
      <c r="D14320" s="31">
        <v>-740.98199999999997</v>
      </c>
      <c r="E14320" s="28">
        <v>53.826599999999999</v>
      </c>
    </row>
    <row r="14321" spans="4:5" x14ac:dyDescent="0.25">
      <c r="D14321" s="31">
        <v>-740.96600000000001</v>
      </c>
      <c r="E14321" s="28">
        <v>53.695999999999998</v>
      </c>
    </row>
    <row r="14322" spans="4:5" x14ac:dyDescent="0.25">
      <c r="D14322" s="31">
        <v>-740.95</v>
      </c>
      <c r="E14322" s="28">
        <v>53.565399999999997</v>
      </c>
    </row>
    <row r="14323" spans="4:5" x14ac:dyDescent="0.25">
      <c r="D14323" s="31">
        <v>-740.93399999999997</v>
      </c>
      <c r="E14323" s="28">
        <v>53.434800000000003</v>
      </c>
    </row>
    <row r="14324" spans="4:5" x14ac:dyDescent="0.25">
      <c r="D14324" s="31">
        <v>-740.91800000000001</v>
      </c>
      <c r="E14324" s="28">
        <v>53.304299999999998</v>
      </c>
    </row>
    <row r="14325" spans="4:5" x14ac:dyDescent="0.25">
      <c r="D14325" s="31">
        <v>-740.90200000000004</v>
      </c>
      <c r="E14325" s="28">
        <v>53.1736</v>
      </c>
    </row>
    <row r="14326" spans="4:5" x14ac:dyDescent="0.25">
      <c r="D14326" s="31">
        <v>-740.88599999999997</v>
      </c>
      <c r="E14326" s="28">
        <v>53.043100000000003</v>
      </c>
    </row>
    <row r="14327" spans="4:5" x14ac:dyDescent="0.25">
      <c r="D14327" s="31">
        <v>-740.87</v>
      </c>
      <c r="E14327" s="28">
        <v>52.912500000000001</v>
      </c>
    </row>
    <row r="14328" spans="4:5" x14ac:dyDescent="0.25">
      <c r="D14328" s="31">
        <v>-740.85400000000004</v>
      </c>
      <c r="E14328" s="28">
        <v>52.7819</v>
      </c>
    </row>
    <row r="14329" spans="4:5" x14ac:dyDescent="0.25">
      <c r="D14329" s="31">
        <v>-740.83799999999997</v>
      </c>
      <c r="E14329" s="28">
        <v>52.651299999999999</v>
      </c>
    </row>
    <row r="14330" spans="4:5" x14ac:dyDescent="0.25">
      <c r="D14330" s="31">
        <v>-740.822</v>
      </c>
      <c r="E14330" s="28">
        <v>52.520699999999998</v>
      </c>
    </row>
    <row r="14331" spans="4:5" x14ac:dyDescent="0.25">
      <c r="D14331" s="31">
        <v>-740.80600000000004</v>
      </c>
      <c r="E14331" s="28">
        <v>52.390099999999997</v>
      </c>
    </row>
    <row r="14332" spans="4:5" x14ac:dyDescent="0.25">
      <c r="D14332" s="31">
        <v>-740.79</v>
      </c>
      <c r="E14332" s="28">
        <v>52.259599999999999</v>
      </c>
    </row>
    <row r="14333" spans="4:5" x14ac:dyDescent="0.25">
      <c r="D14333" s="31">
        <v>-740.774</v>
      </c>
      <c r="E14333" s="28">
        <v>52.128999999999998</v>
      </c>
    </row>
    <row r="14334" spans="4:5" x14ac:dyDescent="0.25">
      <c r="D14334" s="31">
        <v>-740.75800000000004</v>
      </c>
      <c r="E14334" s="28">
        <v>51.998399999999997</v>
      </c>
    </row>
    <row r="14335" spans="4:5" x14ac:dyDescent="0.25">
      <c r="D14335" s="31">
        <v>-740.74199999999996</v>
      </c>
      <c r="E14335" s="28">
        <v>51.867800000000003</v>
      </c>
    </row>
    <row r="14336" spans="4:5" x14ac:dyDescent="0.25">
      <c r="D14336" s="31">
        <v>-740.726</v>
      </c>
      <c r="E14336" s="28">
        <v>51.737200000000001</v>
      </c>
    </row>
    <row r="14337" spans="4:5" x14ac:dyDescent="0.25">
      <c r="D14337" s="31">
        <v>-740.71</v>
      </c>
      <c r="E14337" s="28">
        <v>51.606699999999996</v>
      </c>
    </row>
    <row r="14338" spans="4:5" x14ac:dyDescent="0.25">
      <c r="D14338" s="31">
        <v>-740.69399999999996</v>
      </c>
      <c r="E14338" s="28">
        <v>51.476100000000002</v>
      </c>
    </row>
    <row r="14339" spans="4:5" x14ac:dyDescent="0.25">
      <c r="D14339" s="31">
        <v>-740.678</v>
      </c>
      <c r="E14339" s="28">
        <v>51.345500000000001</v>
      </c>
    </row>
    <row r="14340" spans="4:5" x14ac:dyDescent="0.25">
      <c r="D14340" s="31">
        <v>-740.66200000000003</v>
      </c>
      <c r="E14340" s="28">
        <v>51.2149</v>
      </c>
    </row>
    <row r="14341" spans="4:5" x14ac:dyDescent="0.25">
      <c r="D14341" s="31">
        <v>-740.64599999999996</v>
      </c>
      <c r="E14341" s="28">
        <v>51.084400000000002</v>
      </c>
    </row>
    <row r="14342" spans="4:5" x14ac:dyDescent="0.25">
      <c r="D14342" s="31">
        <v>-740.63</v>
      </c>
      <c r="E14342" s="28">
        <v>50.953800000000001</v>
      </c>
    </row>
    <row r="14343" spans="4:5" x14ac:dyDescent="0.25">
      <c r="D14343" s="31">
        <v>-740.61400000000003</v>
      </c>
      <c r="E14343" s="28">
        <v>50.8232</v>
      </c>
    </row>
    <row r="14344" spans="4:5" x14ac:dyDescent="0.25">
      <c r="D14344" s="31">
        <v>-740.59799999999996</v>
      </c>
      <c r="E14344" s="28">
        <v>50.692599999999999</v>
      </c>
    </row>
    <row r="14345" spans="4:5" x14ac:dyDescent="0.25">
      <c r="D14345" s="31">
        <v>-740.58199999999999</v>
      </c>
      <c r="E14345" s="28">
        <v>50.562100000000001</v>
      </c>
    </row>
    <row r="14346" spans="4:5" x14ac:dyDescent="0.25">
      <c r="D14346" s="31">
        <v>-740.56600000000003</v>
      </c>
      <c r="E14346" s="28">
        <v>50.4315</v>
      </c>
    </row>
    <row r="14347" spans="4:5" x14ac:dyDescent="0.25">
      <c r="D14347" s="31">
        <v>-740.55</v>
      </c>
      <c r="E14347" s="28">
        <v>50.300899999999999</v>
      </c>
    </row>
    <row r="14348" spans="4:5" x14ac:dyDescent="0.25">
      <c r="D14348" s="31">
        <v>-740.53399999999999</v>
      </c>
      <c r="E14348" s="28">
        <v>50.170299999999997</v>
      </c>
    </row>
    <row r="14349" spans="4:5" x14ac:dyDescent="0.25">
      <c r="D14349" s="31">
        <v>-740.51800000000003</v>
      </c>
      <c r="E14349" s="28">
        <v>50.039700000000003</v>
      </c>
    </row>
    <row r="14350" spans="4:5" x14ac:dyDescent="0.25">
      <c r="D14350" s="31">
        <v>-740.50199999999995</v>
      </c>
      <c r="E14350" s="28">
        <v>49.909199999999998</v>
      </c>
    </row>
    <row r="14351" spans="4:5" x14ac:dyDescent="0.25">
      <c r="D14351" s="31">
        <v>-740.48599999999999</v>
      </c>
      <c r="E14351" s="28">
        <v>49.778599999999997</v>
      </c>
    </row>
    <row r="14352" spans="4:5" x14ac:dyDescent="0.25">
      <c r="D14352" s="31">
        <v>-740.47</v>
      </c>
      <c r="E14352" s="28">
        <v>49.648099999999999</v>
      </c>
    </row>
    <row r="14353" spans="4:5" x14ac:dyDescent="0.25">
      <c r="D14353" s="31">
        <v>-740.45399999999995</v>
      </c>
      <c r="E14353" s="28">
        <v>49.517499999999998</v>
      </c>
    </row>
    <row r="14354" spans="4:5" x14ac:dyDescent="0.25">
      <c r="D14354" s="31">
        <v>-740.43799999999999</v>
      </c>
      <c r="E14354" s="28">
        <v>49.386899999999997</v>
      </c>
    </row>
    <row r="14355" spans="4:5" x14ac:dyDescent="0.25">
      <c r="D14355" s="31">
        <v>-740.42200000000003</v>
      </c>
      <c r="E14355" s="28">
        <v>49.256300000000003</v>
      </c>
    </row>
    <row r="14356" spans="4:5" x14ac:dyDescent="0.25">
      <c r="D14356" s="31">
        <v>-740.40599999999995</v>
      </c>
      <c r="E14356" s="28">
        <v>49.125799999999998</v>
      </c>
    </row>
    <row r="14357" spans="4:5" x14ac:dyDescent="0.25">
      <c r="D14357" s="31">
        <v>-740.39</v>
      </c>
      <c r="E14357" s="28">
        <v>48.995199999999997</v>
      </c>
    </row>
    <row r="14358" spans="4:5" x14ac:dyDescent="0.25">
      <c r="D14358" s="31">
        <v>-740.37400000000002</v>
      </c>
      <c r="E14358" s="28">
        <v>48.864699999999999</v>
      </c>
    </row>
    <row r="14359" spans="4:5" x14ac:dyDescent="0.25">
      <c r="D14359" s="31">
        <v>-740.35799999999995</v>
      </c>
      <c r="E14359" s="28">
        <v>48.734099999999998</v>
      </c>
    </row>
    <row r="14360" spans="4:5" x14ac:dyDescent="0.25">
      <c r="D14360" s="31">
        <v>-740.34199999999998</v>
      </c>
      <c r="E14360" s="28">
        <v>48.603499999999997</v>
      </c>
    </row>
    <row r="14361" spans="4:5" x14ac:dyDescent="0.25">
      <c r="D14361" s="31">
        <v>-740.32600000000002</v>
      </c>
      <c r="E14361" s="28">
        <v>48.472999999999999</v>
      </c>
    </row>
    <row r="14362" spans="4:5" x14ac:dyDescent="0.25">
      <c r="D14362" s="31">
        <v>-740.31</v>
      </c>
      <c r="E14362" s="28">
        <v>48.342399999999998</v>
      </c>
    </row>
    <row r="14363" spans="4:5" x14ac:dyDescent="0.25">
      <c r="D14363" s="31">
        <v>-740.29399999999998</v>
      </c>
      <c r="E14363" s="28">
        <v>48.2119</v>
      </c>
    </row>
    <row r="14364" spans="4:5" x14ac:dyDescent="0.25">
      <c r="D14364" s="31">
        <v>-740.27800000000002</v>
      </c>
      <c r="E14364" s="28">
        <v>48.081299999999999</v>
      </c>
    </row>
    <row r="14365" spans="4:5" x14ac:dyDescent="0.25">
      <c r="D14365" s="31">
        <v>-740.26199999999994</v>
      </c>
      <c r="E14365" s="28">
        <v>47.950699999999998</v>
      </c>
    </row>
    <row r="14366" spans="4:5" x14ac:dyDescent="0.25">
      <c r="D14366" s="31">
        <v>-740.24599999999998</v>
      </c>
      <c r="E14366" s="28">
        <v>47.8202</v>
      </c>
    </row>
    <row r="14367" spans="4:5" x14ac:dyDescent="0.25">
      <c r="D14367" s="31">
        <v>-740.23</v>
      </c>
      <c r="E14367" s="28">
        <v>47.689599999999999</v>
      </c>
    </row>
    <row r="14368" spans="4:5" x14ac:dyDescent="0.25">
      <c r="D14368" s="31">
        <v>-740.21400000000006</v>
      </c>
      <c r="E14368" s="28">
        <v>47.559100000000001</v>
      </c>
    </row>
    <row r="14369" spans="4:5" x14ac:dyDescent="0.25">
      <c r="D14369" s="31">
        <v>-740.19799999999998</v>
      </c>
      <c r="E14369" s="28">
        <v>47.4285</v>
      </c>
    </row>
    <row r="14370" spans="4:5" x14ac:dyDescent="0.25">
      <c r="D14370" s="31">
        <v>-740.18200000000002</v>
      </c>
      <c r="E14370" s="28">
        <v>47.298000000000002</v>
      </c>
    </row>
    <row r="14371" spans="4:5" x14ac:dyDescent="0.25">
      <c r="D14371" s="31">
        <v>-740.16600000000005</v>
      </c>
      <c r="E14371" s="28">
        <v>47.167400000000001</v>
      </c>
    </row>
    <row r="14372" spans="4:5" x14ac:dyDescent="0.25">
      <c r="D14372" s="31">
        <v>-740.15</v>
      </c>
      <c r="E14372" s="28">
        <v>47.036900000000003</v>
      </c>
    </row>
    <row r="14373" spans="4:5" x14ac:dyDescent="0.25">
      <c r="D14373" s="31">
        <v>-740.13400000000001</v>
      </c>
      <c r="E14373" s="28">
        <v>46.906300000000002</v>
      </c>
    </row>
    <row r="14374" spans="4:5" x14ac:dyDescent="0.25">
      <c r="D14374" s="31">
        <v>-740.11800000000005</v>
      </c>
      <c r="E14374" s="28">
        <v>46.775799999999997</v>
      </c>
    </row>
    <row r="14375" spans="4:5" x14ac:dyDescent="0.25">
      <c r="D14375" s="31">
        <v>-740.10199999999998</v>
      </c>
      <c r="E14375" s="28">
        <v>46.645200000000003</v>
      </c>
    </row>
    <row r="14376" spans="4:5" x14ac:dyDescent="0.25">
      <c r="D14376" s="31">
        <v>-740.08600000000001</v>
      </c>
      <c r="E14376" s="28">
        <v>46.514699999999998</v>
      </c>
    </row>
    <row r="14377" spans="4:5" x14ac:dyDescent="0.25">
      <c r="D14377" s="31">
        <v>-740.07</v>
      </c>
      <c r="E14377" s="28">
        <v>46.3842</v>
      </c>
    </row>
    <row r="14378" spans="4:5" x14ac:dyDescent="0.25">
      <c r="D14378" s="31">
        <v>-740.05399999999997</v>
      </c>
      <c r="E14378" s="28">
        <v>46.253599999999999</v>
      </c>
    </row>
    <row r="14379" spans="4:5" x14ac:dyDescent="0.25">
      <c r="D14379" s="31">
        <v>-740.03800000000001</v>
      </c>
      <c r="E14379" s="28">
        <v>46.122999999999998</v>
      </c>
    </row>
    <row r="14380" spans="4:5" x14ac:dyDescent="0.25">
      <c r="D14380" s="31">
        <v>-740.02200000000005</v>
      </c>
      <c r="E14380" s="28">
        <v>45.9925</v>
      </c>
    </row>
    <row r="14381" spans="4:5" x14ac:dyDescent="0.25">
      <c r="D14381" s="31">
        <v>-740.00599999999997</v>
      </c>
      <c r="E14381" s="28">
        <v>45.861899999999999</v>
      </c>
    </row>
    <row r="14382" spans="4:5" x14ac:dyDescent="0.25">
      <c r="D14382" s="31">
        <v>-739.99</v>
      </c>
      <c r="E14382" s="28">
        <v>45.731400000000001</v>
      </c>
    </row>
    <row r="14383" spans="4:5" x14ac:dyDescent="0.25">
      <c r="D14383" s="31">
        <v>-739.97400000000005</v>
      </c>
      <c r="E14383" s="28">
        <v>45.600900000000003</v>
      </c>
    </row>
    <row r="14384" spans="4:5" x14ac:dyDescent="0.25">
      <c r="D14384" s="31">
        <v>-739.95799999999997</v>
      </c>
      <c r="E14384" s="28">
        <v>45.470300000000002</v>
      </c>
    </row>
    <row r="14385" spans="4:5" x14ac:dyDescent="0.25">
      <c r="D14385" s="31">
        <v>-739.94299999999998</v>
      </c>
      <c r="E14385" s="28">
        <v>45.339799999999997</v>
      </c>
    </row>
    <row r="14386" spans="4:5" x14ac:dyDescent="0.25">
      <c r="D14386" s="31">
        <v>-739.92700000000002</v>
      </c>
      <c r="E14386" s="28">
        <v>45.209299999999999</v>
      </c>
    </row>
    <row r="14387" spans="4:5" x14ac:dyDescent="0.25">
      <c r="D14387" s="31">
        <v>-739.91099999999994</v>
      </c>
      <c r="E14387" s="28">
        <v>45.078699999999998</v>
      </c>
    </row>
    <row r="14388" spans="4:5" x14ac:dyDescent="0.25">
      <c r="D14388" s="31">
        <v>-739.89499999999998</v>
      </c>
      <c r="E14388" s="28">
        <v>44.9482</v>
      </c>
    </row>
    <row r="14389" spans="4:5" x14ac:dyDescent="0.25">
      <c r="D14389" s="31">
        <v>-739.87900000000002</v>
      </c>
      <c r="E14389" s="28">
        <v>44.817700000000002</v>
      </c>
    </row>
    <row r="14390" spans="4:5" x14ac:dyDescent="0.25">
      <c r="D14390" s="31">
        <v>-739.86300000000006</v>
      </c>
      <c r="E14390" s="28">
        <v>44.687100000000001</v>
      </c>
    </row>
    <row r="14391" spans="4:5" x14ac:dyDescent="0.25">
      <c r="D14391" s="31">
        <v>-739.84699999999998</v>
      </c>
      <c r="E14391" s="28">
        <v>44.556600000000003</v>
      </c>
    </row>
    <row r="14392" spans="4:5" x14ac:dyDescent="0.25">
      <c r="D14392" s="31">
        <v>-739.83100000000002</v>
      </c>
      <c r="E14392" s="28">
        <v>44.426099999999998</v>
      </c>
    </row>
    <row r="14393" spans="4:5" x14ac:dyDescent="0.25">
      <c r="D14393" s="31">
        <v>-739.81500000000005</v>
      </c>
      <c r="E14393" s="28">
        <v>44.2956</v>
      </c>
    </row>
    <row r="14394" spans="4:5" x14ac:dyDescent="0.25">
      <c r="D14394" s="31">
        <v>-739.79899999999998</v>
      </c>
      <c r="E14394" s="28">
        <v>44.165100000000002</v>
      </c>
    </row>
    <row r="14395" spans="4:5" x14ac:dyDescent="0.25">
      <c r="D14395" s="31">
        <v>-739.78300000000002</v>
      </c>
      <c r="E14395" s="28">
        <v>44.034500000000001</v>
      </c>
    </row>
    <row r="14396" spans="4:5" x14ac:dyDescent="0.25">
      <c r="D14396" s="31">
        <v>-739.76700000000005</v>
      </c>
      <c r="E14396" s="28">
        <v>43.904000000000003</v>
      </c>
    </row>
    <row r="14397" spans="4:5" x14ac:dyDescent="0.25">
      <c r="D14397" s="31">
        <v>-739.75099999999998</v>
      </c>
      <c r="E14397" s="28">
        <v>43.773499999999999</v>
      </c>
    </row>
    <row r="14398" spans="4:5" x14ac:dyDescent="0.25">
      <c r="D14398" s="31">
        <v>-739.73500000000001</v>
      </c>
      <c r="E14398" s="28">
        <v>43.642899999999997</v>
      </c>
    </row>
    <row r="14399" spans="4:5" x14ac:dyDescent="0.25">
      <c r="D14399" s="31">
        <v>-739.71900000000005</v>
      </c>
      <c r="E14399" s="28">
        <v>43.5124</v>
      </c>
    </row>
    <row r="14400" spans="4:5" x14ac:dyDescent="0.25">
      <c r="D14400" s="31">
        <v>-739.70299999999997</v>
      </c>
      <c r="E14400" s="28">
        <v>43.381900000000002</v>
      </c>
    </row>
    <row r="14401" spans="4:5" x14ac:dyDescent="0.25">
      <c r="D14401" s="31">
        <v>-739.68700000000001</v>
      </c>
      <c r="E14401" s="28">
        <v>43.251399999999997</v>
      </c>
    </row>
    <row r="14402" spans="4:5" x14ac:dyDescent="0.25">
      <c r="D14402" s="31">
        <v>-739.67100000000005</v>
      </c>
      <c r="E14402" s="28">
        <v>43.120800000000003</v>
      </c>
    </row>
    <row r="14403" spans="4:5" x14ac:dyDescent="0.25">
      <c r="D14403" s="31">
        <v>-739.65499999999997</v>
      </c>
      <c r="E14403" s="28">
        <v>42.990400000000001</v>
      </c>
    </row>
    <row r="14404" spans="4:5" x14ac:dyDescent="0.25">
      <c r="D14404" s="31">
        <v>-739.63900000000001</v>
      </c>
      <c r="E14404" s="28">
        <v>42.859900000000003</v>
      </c>
    </row>
    <row r="14405" spans="4:5" x14ac:dyDescent="0.25">
      <c r="D14405" s="31">
        <v>-739.62300000000005</v>
      </c>
      <c r="E14405" s="28">
        <v>42.729300000000002</v>
      </c>
    </row>
    <row r="14406" spans="4:5" x14ac:dyDescent="0.25">
      <c r="D14406" s="31">
        <v>-739.60699999999997</v>
      </c>
      <c r="E14406" s="28">
        <v>42.598799999999997</v>
      </c>
    </row>
    <row r="14407" spans="4:5" x14ac:dyDescent="0.25">
      <c r="D14407" s="31">
        <v>-739.59100000000001</v>
      </c>
      <c r="E14407" s="28">
        <v>42.468299999999999</v>
      </c>
    </row>
    <row r="14408" spans="4:5" x14ac:dyDescent="0.25">
      <c r="D14408" s="31">
        <v>-739.57500000000005</v>
      </c>
      <c r="E14408" s="28">
        <v>42.337800000000001</v>
      </c>
    </row>
    <row r="14409" spans="4:5" x14ac:dyDescent="0.25">
      <c r="D14409" s="31">
        <v>-739.55899999999997</v>
      </c>
      <c r="E14409" s="28">
        <v>42.207299999999996</v>
      </c>
    </row>
    <row r="14410" spans="4:5" x14ac:dyDescent="0.25">
      <c r="D14410" s="31">
        <v>-739.54300000000001</v>
      </c>
      <c r="E14410" s="28">
        <v>42.076799999999999</v>
      </c>
    </row>
    <row r="14411" spans="4:5" x14ac:dyDescent="0.25">
      <c r="D14411" s="31">
        <v>-739.52700000000004</v>
      </c>
      <c r="E14411" s="28">
        <v>41.946300000000001</v>
      </c>
    </row>
    <row r="14412" spans="4:5" x14ac:dyDescent="0.25">
      <c r="D14412" s="31">
        <v>-739.51099999999997</v>
      </c>
      <c r="E14412" s="28">
        <v>41.815800000000003</v>
      </c>
    </row>
    <row r="14413" spans="4:5" x14ac:dyDescent="0.25">
      <c r="D14413" s="31">
        <v>-739.495</v>
      </c>
      <c r="E14413" s="28">
        <v>41.685200000000002</v>
      </c>
    </row>
    <row r="14414" spans="4:5" x14ac:dyDescent="0.25">
      <c r="D14414" s="31">
        <v>-739.47900000000004</v>
      </c>
      <c r="E14414" s="28">
        <v>41.554699999999997</v>
      </c>
    </row>
    <row r="14415" spans="4:5" x14ac:dyDescent="0.25">
      <c r="D14415" s="31">
        <v>-739.46299999999997</v>
      </c>
      <c r="E14415" s="28">
        <v>41.424300000000002</v>
      </c>
    </row>
    <row r="14416" spans="4:5" x14ac:dyDescent="0.25">
      <c r="D14416" s="31">
        <v>-739.447</v>
      </c>
      <c r="E14416" s="28">
        <v>41.293799999999997</v>
      </c>
    </row>
    <row r="14417" spans="4:5" x14ac:dyDescent="0.25">
      <c r="D14417" s="31">
        <v>-739.43100000000004</v>
      </c>
      <c r="E14417" s="28">
        <v>41.1633</v>
      </c>
    </row>
    <row r="14418" spans="4:5" x14ac:dyDescent="0.25">
      <c r="D14418" s="31">
        <v>-739.41499999999996</v>
      </c>
      <c r="E14418" s="28">
        <v>41.032800000000002</v>
      </c>
    </row>
    <row r="14419" spans="4:5" x14ac:dyDescent="0.25">
      <c r="D14419" s="31">
        <v>-739.399</v>
      </c>
      <c r="E14419" s="28">
        <v>40.902299999999997</v>
      </c>
    </row>
    <row r="14420" spans="4:5" x14ac:dyDescent="0.25">
      <c r="D14420" s="31">
        <v>-739.38300000000004</v>
      </c>
      <c r="E14420" s="28">
        <v>40.771900000000002</v>
      </c>
    </row>
    <row r="14421" spans="4:5" x14ac:dyDescent="0.25">
      <c r="D14421" s="31">
        <v>-739.36699999999996</v>
      </c>
      <c r="E14421" s="28">
        <v>40.641300000000001</v>
      </c>
    </row>
    <row r="14422" spans="4:5" x14ac:dyDescent="0.25">
      <c r="D14422" s="31">
        <v>-739.351</v>
      </c>
      <c r="E14422" s="28">
        <v>40.510800000000003</v>
      </c>
    </row>
    <row r="14423" spans="4:5" x14ac:dyDescent="0.25">
      <c r="D14423" s="31">
        <v>-739.33500000000004</v>
      </c>
      <c r="E14423" s="28">
        <v>40.380400000000002</v>
      </c>
    </row>
    <row r="14424" spans="4:5" x14ac:dyDescent="0.25">
      <c r="D14424" s="31">
        <v>-739.31899999999996</v>
      </c>
      <c r="E14424" s="28">
        <v>40.249899999999997</v>
      </c>
    </row>
    <row r="14425" spans="4:5" x14ac:dyDescent="0.25">
      <c r="D14425" s="31">
        <v>-739.303</v>
      </c>
      <c r="E14425" s="28">
        <v>40.119399999999999</v>
      </c>
    </row>
    <row r="14426" spans="4:5" x14ac:dyDescent="0.25">
      <c r="D14426" s="31">
        <v>-739.28700000000003</v>
      </c>
      <c r="E14426" s="28">
        <v>39.988900000000001</v>
      </c>
    </row>
    <row r="14427" spans="4:5" x14ac:dyDescent="0.25">
      <c r="D14427" s="31">
        <v>-739.27099999999996</v>
      </c>
      <c r="E14427" s="28">
        <v>39.858400000000003</v>
      </c>
    </row>
    <row r="14428" spans="4:5" x14ac:dyDescent="0.25">
      <c r="D14428" s="31">
        <v>-739.255</v>
      </c>
      <c r="E14428" s="28">
        <v>39.727899999999998</v>
      </c>
    </row>
    <row r="14429" spans="4:5" x14ac:dyDescent="0.25">
      <c r="D14429" s="31">
        <v>-739.23900000000003</v>
      </c>
      <c r="E14429" s="28">
        <v>39.597499999999997</v>
      </c>
    </row>
    <row r="14430" spans="4:5" x14ac:dyDescent="0.25">
      <c r="D14430" s="31">
        <v>-739.22299999999996</v>
      </c>
      <c r="E14430" s="28">
        <v>39.466999999999999</v>
      </c>
    </row>
    <row r="14431" spans="4:5" x14ac:dyDescent="0.25">
      <c r="D14431" s="31">
        <v>-739.20699999999999</v>
      </c>
      <c r="E14431" s="28">
        <v>39.336500000000001</v>
      </c>
    </row>
    <row r="14432" spans="4:5" x14ac:dyDescent="0.25">
      <c r="D14432" s="31">
        <v>-739.19100000000003</v>
      </c>
      <c r="E14432" s="28">
        <v>39.206000000000003</v>
      </c>
    </row>
    <row r="14433" spans="4:5" x14ac:dyDescent="0.25">
      <c r="D14433" s="31">
        <v>-739.17499999999995</v>
      </c>
      <c r="E14433" s="28">
        <v>39.075600000000001</v>
      </c>
    </row>
    <row r="14434" spans="4:5" x14ac:dyDescent="0.25">
      <c r="D14434" s="31">
        <v>-739.15899999999999</v>
      </c>
      <c r="E14434" s="28">
        <v>38.945099999999996</v>
      </c>
    </row>
    <row r="14435" spans="4:5" x14ac:dyDescent="0.25">
      <c r="D14435" s="31">
        <v>-739.14300000000003</v>
      </c>
      <c r="E14435" s="28">
        <v>38.814599999999999</v>
      </c>
    </row>
    <row r="14436" spans="4:5" x14ac:dyDescent="0.25">
      <c r="D14436" s="31">
        <v>-739.12699999999995</v>
      </c>
      <c r="E14436" s="28">
        <v>38.684100000000001</v>
      </c>
    </row>
    <row r="14437" spans="4:5" x14ac:dyDescent="0.25">
      <c r="D14437" s="31">
        <v>-739.11099999999999</v>
      </c>
      <c r="E14437" s="28">
        <v>38.553600000000003</v>
      </c>
    </row>
    <row r="14438" spans="4:5" x14ac:dyDescent="0.25">
      <c r="D14438" s="31">
        <v>-739.09500000000003</v>
      </c>
      <c r="E14438" s="28">
        <v>38.423200000000001</v>
      </c>
    </row>
    <row r="14439" spans="4:5" x14ac:dyDescent="0.25">
      <c r="D14439" s="31">
        <v>-739.07899999999995</v>
      </c>
      <c r="E14439" s="28">
        <v>38.2928</v>
      </c>
    </row>
    <row r="14440" spans="4:5" x14ac:dyDescent="0.25">
      <c r="D14440" s="31">
        <v>-739.06299999999999</v>
      </c>
      <c r="E14440" s="28">
        <v>38.162300000000002</v>
      </c>
    </row>
    <row r="14441" spans="4:5" x14ac:dyDescent="0.25">
      <c r="D14441" s="31">
        <v>-739.04700000000003</v>
      </c>
      <c r="E14441" s="28">
        <v>38.0319</v>
      </c>
    </row>
    <row r="14442" spans="4:5" x14ac:dyDescent="0.25">
      <c r="D14442" s="31">
        <v>-739.03099999999995</v>
      </c>
      <c r="E14442" s="28">
        <v>37.901400000000002</v>
      </c>
    </row>
    <row r="14443" spans="4:5" x14ac:dyDescent="0.25">
      <c r="D14443" s="31">
        <v>-739.01499999999999</v>
      </c>
      <c r="E14443" s="28">
        <v>37.770899999999997</v>
      </c>
    </row>
    <row r="14444" spans="4:5" x14ac:dyDescent="0.25">
      <c r="D14444" s="31">
        <v>-738.99900000000002</v>
      </c>
      <c r="E14444" s="28">
        <v>37.640500000000003</v>
      </c>
    </row>
    <row r="14445" spans="4:5" x14ac:dyDescent="0.25">
      <c r="D14445" s="31">
        <v>-738.98299999999995</v>
      </c>
      <c r="E14445" s="28">
        <v>37.510100000000001</v>
      </c>
    </row>
    <row r="14446" spans="4:5" x14ac:dyDescent="0.25">
      <c r="D14446" s="31">
        <v>-738.96699999999998</v>
      </c>
      <c r="E14446" s="28">
        <v>37.379600000000003</v>
      </c>
    </row>
    <row r="14447" spans="4:5" x14ac:dyDescent="0.25">
      <c r="D14447" s="31">
        <v>-738.95100000000002</v>
      </c>
      <c r="E14447" s="28">
        <v>37.249099999999999</v>
      </c>
    </row>
    <row r="14448" spans="4:5" x14ac:dyDescent="0.25">
      <c r="D14448" s="31">
        <v>-738.93499999999995</v>
      </c>
      <c r="E14448" s="28">
        <v>37.118699999999997</v>
      </c>
    </row>
    <row r="14449" spans="4:5" x14ac:dyDescent="0.25">
      <c r="D14449" s="31">
        <v>-738.91899999999998</v>
      </c>
      <c r="E14449" s="28">
        <v>36.988199999999999</v>
      </c>
    </row>
    <row r="14450" spans="4:5" x14ac:dyDescent="0.25">
      <c r="D14450" s="31">
        <v>-738.90300000000002</v>
      </c>
      <c r="E14450" s="28">
        <v>36.857799999999997</v>
      </c>
    </row>
    <row r="14451" spans="4:5" x14ac:dyDescent="0.25">
      <c r="D14451" s="31">
        <v>-738.88699999999994</v>
      </c>
      <c r="E14451" s="28">
        <v>36.727400000000003</v>
      </c>
    </row>
    <row r="14452" spans="4:5" x14ac:dyDescent="0.25">
      <c r="D14452" s="31">
        <v>-738.87099999999998</v>
      </c>
      <c r="E14452" s="28">
        <v>36.596899999999998</v>
      </c>
    </row>
    <row r="14453" spans="4:5" x14ac:dyDescent="0.25">
      <c r="D14453" s="31">
        <v>-738.85500000000002</v>
      </c>
      <c r="E14453" s="28">
        <v>36.466500000000003</v>
      </c>
    </row>
    <row r="14454" spans="4:5" x14ac:dyDescent="0.25">
      <c r="D14454" s="31">
        <v>-738.83900000000006</v>
      </c>
      <c r="E14454" s="28">
        <v>36.335999999999999</v>
      </c>
    </row>
    <row r="14455" spans="4:5" x14ac:dyDescent="0.25">
      <c r="D14455" s="31">
        <v>-738.82299999999998</v>
      </c>
      <c r="E14455" s="28">
        <v>36.205599999999997</v>
      </c>
    </row>
    <row r="14456" spans="4:5" x14ac:dyDescent="0.25">
      <c r="D14456" s="31">
        <v>-738.80700000000002</v>
      </c>
      <c r="E14456" s="28">
        <v>36.075200000000002</v>
      </c>
    </row>
    <row r="14457" spans="4:5" x14ac:dyDescent="0.25">
      <c r="D14457" s="31">
        <v>-738.79100000000005</v>
      </c>
      <c r="E14457" s="28">
        <v>35.944699999999997</v>
      </c>
    </row>
    <row r="14458" spans="4:5" x14ac:dyDescent="0.25">
      <c r="D14458" s="31">
        <v>-738.77499999999998</v>
      </c>
      <c r="E14458" s="28">
        <v>35.814300000000003</v>
      </c>
    </row>
    <row r="14459" spans="4:5" x14ac:dyDescent="0.25">
      <c r="D14459" s="31">
        <v>-738.75900000000001</v>
      </c>
      <c r="E14459" s="28">
        <v>35.683900000000001</v>
      </c>
    </row>
    <row r="14460" spans="4:5" x14ac:dyDescent="0.25">
      <c r="D14460" s="31">
        <v>-738.74300000000005</v>
      </c>
      <c r="E14460" s="28">
        <v>35.553400000000003</v>
      </c>
    </row>
    <row r="14461" spans="4:5" x14ac:dyDescent="0.25">
      <c r="D14461" s="31">
        <v>-738.72699999999998</v>
      </c>
      <c r="E14461" s="28">
        <v>35.423000000000002</v>
      </c>
    </row>
    <row r="14462" spans="4:5" x14ac:dyDescent="0.25">
      <c r="D14462" s="31">
        <v>-738.71100000000001</v>
      </c>
      <c r="E14462" s="28">
        <v>35.2926</v>
      </c>
    </row>
    <row r="14463" spans="4:5" x14ac:dyDescent="0.25">
      <c r="D14463" s="31">
        <v>-738.69500000000005</v>
      </c>
      <c r="E14463" s="28">
        <v>35.162199999999999</v>
      </c>
    </row>
    <row r="14464" spans="4:5" x14ac:dyDescent="0.25">
      <c r="D14464" s="31">
        <v>-738.67899999999997</v>
      </c>
      <c r="E14464" s="28">
        <v>35.031799999999997</v>
      </c>
    </row>
    <row r="14465" spans="4:5" x14ac:dyDescent="0.25">
      <c r="D14465" s="31">
        <v>-738.66300000000001</v>
      </c>
      <c r="E14465" s="28">
        <v>34.901400000000002</v>
      </c>
    </row>
    <row r="14466" spans="4:5" x14ac:dyDescent="0.25">
      <c r="D14466" s="31">
        <v>-738.64700000000005</v>
      </c>
      <c r="E14466" s="28">
        <v>34.770899999999997</v>
      </c>
    </row>
    <row r="14467" spans="4:5" x14ac:dyDescent="0.25">
      <c r="D14467" s="31">
        <v>-738.63099999999997</v>
      </c>
      <c r="E14467" s="28">
        <v>34.640500000000003</v>
      </c>
    </row>
    <row r="14468" spans="4:5" x14ac:dyDescent="0.25">
      <c r="D14468" s="31">
        <v>-738.61500000000001</v>
      </c>
      <c r="E14468" s="28">
        <v>34.510100000000001</v>
      </c>
    </row>
    <row r="14469" spans="4:5" x14ac:dyDescent="0.25">
      <c r="D14469" s="31">
        <v>-738.59900000000005</v>
      </c>
      <c r="E14469" s="28">
        <v>34.3797</v>
      </c>
    </row>
    <row r="14470" spans="4:5" x14ac:dyDescent="0.25">
      <c r="D14470" s="31">
        <v>-738.58299999999997</v>
      </c>
      <c r="E14470" s="28">
        <v>34.249299999999998</v>
      </c>
    </row>
    <row r="14471" spans="4:5" x14ac:dyDescent="0.25">
      <c r="D14471" s="31">
        <v>-738.56700000000001</v>
      </c>
      <c r="E14471" s="28">
        <v>34.118899999999996</v>
      </c>
    </row>
    <row r="14472" spans="4:5" x14ac:dyDescent="0.25">
      <c r="D14472" s="31">
        <v>-738.55100000000004</v>
      </c>
      <c r="E14472" s="28">
        <v>33.988500000000002</v>
      </c>
    </row>
    <row r="14473" spans="4:5" x14ac:dyDescent="0.25">
      <c r="D14473" s="31">
        <v>-738.53499999999997</v>
      </c>
      <c r="E14473" s="28">
        <v>33.8581</v>
      </c>
    </row>
    <row r="14474" spans="4:5" x14ac:dyDescent="0.25">
      <c r="D14474" s="31">
        <v>-738.51900000000001</v>
      </c>
      <c r="E14474" s="28">
        <v>33.727699999999999</v>
      </c>
    </row>
    <row r="14475" spans="4:5" x14ac:dyDescent="0.25">
      <c r="D14475" s="31">
        <v>-738.50300000000004</v>
      </c>
      <c r="E14475" s="28">
        <v>33.597299999999997</v>
      </c>
    </row>
    <row r="14476" spans="4:5" x14ac:dyDescent="0.25">
      <c r="D14476" s="31">
        <v>-738.48699999999997</v>
      </c>
      <c r="E14476" s="28">
        <v>33.466900000000003</v>
      </c>
    </row>
    <row r="14477" spans="4:5" x14ac:dyDescent="0.25">
      <c r="D14477" s="31">
        <v>-738.471</v>
      </c>
      <c r="E14477" s="28">
        <v>33.336500000000001</v>
      </c>
    </row>
    <row r="14478" spans="4:5" x14ac:dyDescent="0.25">
      <c r="D14478" s="31">
        <v>-738.45500000000004</v>
      </c>
      <c r="E14478" s="28">
        <v>33.206099999999999</v>
      </c>
    </row>
    <row r="14479" spans="4:5" x14ac:dyDescent="0.25">
      <c r="D14479" s="31">
        <v>-738.43899999999996</v>
      </c>
      <c r="E14479" s="28">
        <v>33.075699999999998</v>
      </c>
    </row>
    <row r="14480" spans="4:5" x14ac:dyDescent="0.25">
      <c r="D14480" s="31">
        <v>-738.423</v>
      </c>
      <c r="E14480" s="28">
        <v>32.945300000000003</v>
      </c>
    </row>
    <row r="14481" spans="4:5" x14ac:dyDescent="0.25">
      <c r="D14481" s="31">
        <v>-738.40700000000004</v>
      </c>
      <c r="E14481" s="28">
        <v>32.814900000000002</v>
      </c>
    </row>
    <row r="14482" spans="4:5" x14ac:dyDescent="0.25">
      <c r="D14482" s="31">
        <v>-738.39099999999996</v>
      </c>
      <c r="E14482" s="28">
        <v>32.684600000000003</v>
      </c>
    </row>
    <row r="14483" spans="4:5" x14ac:dyDescent="0.25">
      <c r="D14483" s="31">
        <v>-738.375</v>
      </c>
      <c r="E14483" s="28">
        <v>32.554099999999998</v>
      </c>
    </row>
    <row r="14484" spans="4:5" x14ac:dyDescent="0.25">
      <c r="D14484" s="31">
        <v>-738.35900000000004</v>
      </c>
      <c r="E14484" s="28">
        <v>32.4238</v>
      </c>
    </row>
    <row r="14485" spans="4:5" x14ac:dyDescent="0.25">
      <c r="D14485" s="31">
        <v>-738.34299999999996</v>
      </c>
      <c r="E14485" s="28">
        <v>32.293399999999998</v>
      </c>
    </row>
    <row r="14486" spans="4:5" x14ac:dyDescent="0.25">
      <c r="D14486" s="31">
        <v>-738.327</v>
      </c>
      <c r="E14486" s="28">
        <v>32.162999999999997</v>
      </c>
    </row>
    <row r="14487" spans="4:5" x14ac:dyDescent="0.25">
      <c r="D14487" s="31">
        <v>-738.31100000000004</v>
      </c>
      <c r="E14487" s="28">
        <v>32.032699999999998</v>
      </c>
    </row>
    <row r="14488" spans="4:5" x14ac:dyDescent="0.25">
      <c r="D14488" s="31">
        <v>-738.29499999999996</v>
      </c>
      <c r="E14488" s="28">
        <v>31.9023</v>
      </c>
    </row>
    <row r="14489" spans="4:5" x14ac:dyDescent="0.25">
      <c r="D14489" s="31">
        <v>-738.279</v>
      </c>
      <c r="E14489" s="28">
        <v>31.771899999999999</v>
      </c>
    </row>
    <row r="14490" spans="4:5" x14ac:dyDescent="0.25">
      <c r="D14490" s="31">
        <v>-738.26300000000003</v>
      </c>
      <c r="E14490" s="28">
        <v>31.6416</v>
      </c>
    </row>
    <row r="14491" spans="4:5" x14ac:dyDescent="0.25">
      <c r="D14491" s="31">
        <v>-738.24699999999996</v>
      </c>
      <c r="E14491" s="28">
        <v>31.511199999999999</v>
      </c>
    </row>
    <row r="14492" spans="4:5" x14ac:dyDescent="0.25">
      <c r="D14492" s="31">
        <v>-738.23099999999999</v>
      </c>
      <c r="E14492" s="28">
        <v>31.3809</v>
      </c>
    </row>
    <row r="14493" spans="4:5" x14ac:dyDescent="0.25">
      <c r="D14493" s="31">
        <v>-738.21500000000003</v>
      </c>
      <c r="E14493" s="28">
        <v>31.250499999999999</v>
      </c>
    </row>
    <row r="14494" spans="4:5" x14ac:dyDescent="0.25">
      <c r="D14494" s="31">
        <v>-738.19899999999996</v>
      </c>
      <c r="E14494" s="28">
        <v>31.120100000000001</v>
      </c>
    </row>
    <row r="14495" spans="4:5" x14ac:dyDescent="0.25">
      <c r="D14495" s="31">
        <v>-738.18299999999999</v>
      </c>
      <c r="E14495" s="28">
        <v>30.989699999999999</v>
      </c>
    </row>
    <row r="14496" spans="4:5" x14ac:dyDescent="0.25">
      <c r="D14496" s="31">
        <v>-738.16700000000003</v>
      </c>
      <c r="E14496" s="28">
        <v>30.859400000000001</v>
      </c>
    </row>
    <row r="14497" spans="4:5" x14ac:dyDescent="0.25">
      <c r="D14497" s="31">
        <v>-738.15099999999995</v>
      </c>
      <c r="E14497" s="28">
        <v>30.729099999999999</v>
      </c>
    </row>
    <row r="14498" spans="4:5" x14ac:dyDescent="0.25">
      <c r="D14498" s="31">
        <v>-738.13499999999999</v>
      </c>
      <c r="E14498" s="28">
        <v>30.598700000000001</v>
      </c>
    </row>
    <row r="14499" spans="4:5" x14ac:dyDescent="0.25">
      <c r="D14499" s="31">
        <v>-738.12</v>
      </c>
      <c r="E14499" s="28">
        <v>30.468299999999999</v>
      </c>
    </row>
    <row r="14500" spans="4:5" x14ac:dyDescent="0.25">
      <c r="D14500" s="31">
        <v>-738.10400000000004</v>
      </c>
      <c r="E14500" s="28">
        <v>30.338000000000001</v>
      </c>
    </row>
    <row r="14501" spans="4:5" x14ac:dyDescent="0.25">
      <c r="D14501" s="31">
        <v>-738.08799999999997</v>
      </c>
      <c r="E14501" s="28">
        <v>30.207599999999999</v>
      </c>
    </row>
    <row r="14502" spans="4:5" x14ac:dyDescent="0.25">
      <c r="D14502" s="31">
        <v>-738.072</v>
      </c>
      <c r="E14502" s="28">
        <v>30.077300000000001</v>
      </c>
    </row>
    <row r="14503" spans="4:5" x14ac:dyDescent="0.25">
      <c r="D14503" s="31">
        <v>-738.05600000000004</v>
      </c>
      <c r="E14503" s="28">
        <v>29.946999999999999</v>
      </c>
    </row>
    <row r="14504" spans="4:5" x14ac:dyDescent="0.25">
      <c r="D14504" s="31">
        <v>-738.04</v>
      </c>
      <c r="E14504" s="28">
        <v>29.816600000000001</v>
      </c>
    </row>
    <row r="14505" spans="4:5" x14ac:dyDescent="0.25">
      <c r="D14505" s="31">
        <v>-738.024</v>
      </c>
      <c r="E14505" s="28">
        <v>29.686299999999999</v>
      </c>
    </row>
    <row r="14506" spans="4:5" x14ac:dyDescent="0.25">
      <c r="D14506" s="31">
        <v>-738.00800000000004</v>
      </c>
      <c r="E14506" s="28">
        <v>29.555900000000001</v>
      </c>
    </row>
    <row r="14507" spans="4:5" x14ac:dyDescent="0.25">
      <c r="D14507" s="31">
        <v>-737.99199999999996</v>
      </c>
      <c r="E14507" s="28">
        <v>29.425599999999999</v>
      </c>
    </row>
    <row r="14508" spans="4:5" x14ac:dyDescent="0.25">
      <c r="D14508" s="31">
        <v>-737.976</v>
      </c>
      <c r="E14508" s="28">
        <v>29.295300000000001</v>
      </c>
    </row>
    <row r="14509" spans="4:5" x14ac:dyDescent="0.25">
      <c r="D14509" s="31">
        <v>-737.96</v>
      </c>
      <c r="E14509" s="28">
        <v>29.164899999999999</v>
      </c>
    </row>
    <row r="14510" spans="4:5" x14ac:dyDescent="0.25">
      <c r="D14510" s="31">
        <v>-737.94399999999996</v>
      </c>
      <c r="E14510" s="28">
        <v>29.034600000000001</v>
      </c>
    </row>
    <row r="14511" spans="4:5" x14ac:dyDescent="0.25">
      <c r="D14511" s="31">
        <v>-737.928</v>
      </c>
      <c r="E14511" s="28">
        <v>28.904299999999999</v>
      </c>
    </row>
    <row r="14512" spans="4:5" x14ac:dyDescent="0.25">
      <c r="D14512" s="31">
        <v>-737.91200000000003</v>
      </c>
      <c r="E14512" s="28">
        <v>28.774000000000001</v>
      </c>
    </row>
    <row r="14513" spans="4:5" x14ac:dyDescent="0.25">
      <c r="D14513" s="31">
        <v>-737.89599999999996</v>
      </c>
      <c r="E14513" s="28">
        <v>28.643699999999999</v>
      </c>
    </row>
    <row r="14514" spans="4:5" x14ac:dyDescent="0.25">
      <c r="D14514" s="31">
        <v>-737.88</v>
      </c>
      <c r="E14514" s="28">
        <v>28.513400000000001</v>
      </c>
    </row>
    <row r="14515" spans="4:5" x14ac:dyDescent="0.25">
      <c r="D14515" s="31">
        <v>-737.86400000000003</v>
      </c>
      <c r="E14515" s="28">
        <v>28.383099999999999</v>
      </c>
    </row>
    <row r="14516" spans="4:5" x14ac:dyDescent="0.25">
      <c r="D14516" s="31">
        <v>-737.84799999999996</v>
      </c>
      <c r="E14516" s="28">
        <v>28.252700000000001</v>
      </c>
    </row>
    <row r="14517" spans="4:5" x14ac:dyDescent="0.25">
      <c r="D14517" s="31">
        <v>-737.83199999999999</v>
      </c>
      <c r="E14517" s="28">
        <v>28.122399999999999</v>
      </c>
    </row>
    <row r="14518" spans="4:5" x14ac:dyDescent="0.25">
      <c r="D14518" s="31">
        <v>-737.81600000000003</v>
      </c>
      <c r="E14518" s="28">
        <v>27.9922</v>
      </c>
    </row>
    <row r="14519" spans="4:5" x14ac:dyDescent="0.25">
      <c r="D14519" s="31">
        <v>-737.8</v>
      </c>
      <c r="E14519" s="28">
        <v>27.861799999999999</v>
      </c>
    </row>
    <row r="14520" spans="4:5" x14ac:dyDescent="0.25">
      <c r="D14520" s="31">
        <v>-737.78399999999999</v>
      </c>
      <c r="E14520" s="28">
        <v>27.7315</v>
      </c>
    </row>
    <row r="14521" spans="4:5" x14ac:dyDescent="0.25">
      <c r="D14521" s="31">
        <v>-737.76800000000003</v>
      </c>
      <c r="E14521" s="28">
        <v>27.601199999999999</v>
      </c>
    </row>
    <row r="14522" spans="4:5" x14ac:dyDescent="0.25">
      <c r="D14522" s="31">
        <v>-737.75199999999995</v>
      </c>
      <c r="E14522" s="28">
        <v>27.4709</v>
      </c>
    </row>
    <row r="14523" spans="4:5" x14ac:dyDescent="0.25">
      <c r="D14523" s="31">
        <v>-737.73599999999999</v>
      </c>
      <c r="E14523" s="28">
        <v>27.340699999999998</v>
      </c>
    </row>
    <row r="14524" spans="4:5" x14ac:dyDescent="0.25">
      <c r="D14524" s="31">
        <v>-737.72</v>
      </c>
      <c r="E14524" s="28">
        <v>27.2103</v>
      </c>
    </row>
    <row r="14525" spans="4:5" x14ac:dyDescent="0.25">
      <c r="D14525" s="31">
        <v>-737.70399999999995</v>
      </c>
      <c r="E14525" s="28">
        <v>27.080100000000002</v>
      </c>
    </row>
    <row r="14526" spans="4:5" x14ac:dyDescent="0.25">
      <c r="D14526" s="31">
        <v>-737.68799999999999</v>
      </c>
      <c r="E14526" s="28">
        <v>26.9498</v>
      </c>
    </row>
    <row r="14527" spans="4:5" x14ac:dyDescent="0.25">
      <c r="D14527" s="31">
        <v>-737.67200000000003</v>
      </c>
      <c r="E14527" s="28">
        <v>26.819500000000001</v>
      </c>
    </row>
    <row r="14528" spans="4:5" x14ac:dyDescent="0.25">
      <c r="D14528" s="31">
        <v>-737.65599999999995</v>
      </c>
      <c r="E14528" s="28">
        <v>26.6892</v>
      </c>
    </row>
    <row r="14529" spans="4:5" x14ac:dyDescent="0.25">
      <c r="D14529" s="31">
        <v>-737.64</v>
      </c>
      <c r="E14529" s="28">
        <v>26.558900000000001</v>
      </c>
    </row>
    <row r="14530" spans="4:5" x14ac:dyDescent="0.25">
      <c r="D14530" s="31">
        <v>-737.62400000000002</v>
      </c>
      <c r="E14530" s="28">
        <v>26.428599999999999</v>
      </c>
    </row>
    <row r="14531" spans="4:5" x14ac:dyDescent="0.25">
      <c r="D14531" s="31">
        <v>-737.60799999999995</v>
      </c>
      <c r="E14531" s="28">
        <v>26.298400000000001</v>
      </c>
    </row>
    <row r="14532" spans="4:5" x14ac:dyDescent="0.25">
      <c r="D14532" s="31">
        <v>-737.59199999999998</v>
      </c>
      <c r="E14532" s="28">
        <v>26.168099999999999</v>
      </c>
    </row>
    <row r="14533" spans="4:5" x14ac:dyDescent="0.25">
      <c r="D14533" s="31">
        <v>-737.57600000000002</v>
      </c>
      <c r="E14533" s="28">
        <v>26.037800000000001</v>
      </c>
    </row>
    <row r="14534" spans="4:5" x14ac:dyDescent="0.25">
      <c r="D14534" s="31">
        <v>-737.56</v>
      </c>
      <c r="E14534" s="28">
        <v>25.907599999999999</v>
      </c>
    </row>
    <row r="14535" spans="4:5" x14ac:dyDescent="0.25">
      <c r="D14535" s="31">
        <v>-737.54399999999998</v>
      </c>
      <c r="E14535" s="28">
        <v>25.7773</v>
      </c>
    </row>
    <row r="14536" spans="4:5" x14ac:dyDescent="0.25">
      <c r="D14536" s="31">
        <v>-737.52800000000002</v>
      </c>
      <c r="E14536" s="28">
        <v>25.646999999999998</v>
      </c>
    </row>
    <row r="14537" spans="4:5" x14ac:dyDescent="0.25">
      <c r="D14537" s="31">
        <v>-737.51199999999994</v>
      </c>
      <c r="E14537" s="28">
        <v>25.5168</v>
      </c>
    </row>
    <row r="14538" spans="4:5" x14ac:dyDescent="0.25">
      <c r="D14538" s="31">
        <v>-737.49599999999998</v>
      </c>
      <c r="E14538" s="28">
        <v>25.386500000000002</v>
      </c>
    </row>
    <row r="14539" spans="4:5" x14ac:dyDescent="0.25">
      <c r="D14539" s="31">
        <v>-737.48</v>
      </c>
      <c r="E14539" s="28">
        <v>25.2563</v>
      </c>
    </row>
    <row r="14540" spans="4:5" x14ac:dyDescent="0.25">
      <c r="D14540" s="31">
        <v>-737.46400000000006</v>
      </c>
      <c r="E14540" s="28">
        <v>25.126000000000001</v>
      </c>
    </row>
    <row r="14541" spans="4:5" x14ac:dyDescent="0.25">
      <c r="D14541" s="31">
        <v>-737.44799999999998</v>
      </c>
      <c r="E14541" s="28">
        <v>24.995799999999999</v>
      </c>
    </row>
    <row r="14542" spans="4:5" x14ac:dyDescent="0.25">
      <c r="D14542" s="31">
        <v>-737.43200000000002</v>
      </c>
      <c r="E14542" s="28">
        <v>24.865500000000001</v>
      </c>
    </row>
    <row r="14543" spans="4:5" x14ac:dyDescent="0.25">
      <c r="D14543" s="31">
        <v>-737.41600000000005</v>
      </c>
      <c r="E14543" s="28">
        <v>24.735299999999999</v>
      </c>
    </row>
    <row r="14544" spans="4:5" x14ac:dyDescent="0.25">
      <c r="D14544" s="31">
        <v>-737.4</v>
      </c>
      <c r="E14544" s="28">
        <v>24.6051</v>
      </c>
    </row>
    <row r="14545" spans="4:5" x14ac:dyDescent="0.25">
      <c r="D14545" s="31">
        <v>-737.38400000000001</v>
      </c>
      <c r="E14545" s="28">
        <v>24.474799999999998</v>
      </c>
    </row>
    <row r="14546" spans="4:5" x14ac:dyDescent="0.25">
      <c r="D14546" s="31">
        <v>-737.36800000000005</v>
      </c>
      <c r="E14546" s="28">
        <v>24.3445</v>
      </c>
    </row>
    <row r="14547" spans="4:5" x14ac:dyDescent="0.25">
      <c r="D14547" s="31">
        <v>-737.35199999999998</v>
      </c>
      <c r="E14547" s="28">
        <v>24.214300000000001</v>
      </c>
    </row>
    <row r="14548" spans="4:5" x14ac:dyDescent="0.25">
      <c r="D14548" s="31">
        <v>-737.33600000000001</v>
      </c>
      <c r="E14548" s="28">
        <v>24.084099999999999</v>
      </c>
    </row>
    <row r="14549" spans="4:5" x14ac:dyDescent="0.25">
      <c r="D14549" s="31">
        <v>-737.32</v>
      </c>
      <c r="E14549" s="28">
        <v>23.953900000000001</v>
      </c>
    </row>
    <row r="14550" spans="4:5" x14ac:dyDescent="0.25">
      <c r="D14550" s="31">
        <v>-737.30399999999997</v>
      </c>
      <c r="E14550" s="28">
        <v>23.823599999999999</v>
      </c>
    </row>
    <row r="14551" spans="4:5" x14ac:dyDescent="0.25">
      <c r="D14551" s="31">
        <v>-737.28800000000001</v>
      </c>
      <c r="E14551" s="28">
        <v>23.6934</v>
      </c>
    </row>
    <row r="14552" spans="4:5" x14ac:dyDescent="0.25">
      <c r="D14552" s="31">
        <v>-737.27200000000005</v>
      </c>
      <c r="E14552" s="28">
        <v>23.563199999999998</v>
      </c>
    </row>
    <row r="14553" spans="4:5" x14ac:dyDescent="0.25">
      <c r="D14553" s="31">
        <v>-737.25599999999997</v>
      </c>
      <c r="E14553" s="28">
        <v>23.433</v>
      </c>
    </row>
    <row r="14554" spans="4:5" x14ac:dyDescent="0.25">
      <c r="D14554" s="31">
        <v>-737.24</v>
      </c>
      <c r="E14554" s="28">
        <v>23.302700000000002</v>
      </c>
    </row>
    <row r="14555" spans="4:5" x14ac:dyDescent="0.25">
      <c r="D14555" s="31">
        <v>-737.22400000000005</v>
      </c>
      <c r="E14555" s="28">
        <v>23.172499999999999</v>
      </c>
    </row>
    <row r="14556" spans="4:5" x14ac:dyDescent="0.25">
      <c r="D14556" s="31">
        <v>-737.20799999999997</v>
      </c>
      <c r="E14556" s="28">
        <v>23.042300000000001</v>
      </c>
    </row>
    <row r="14557" spans="4:5" x14ac:dyDescent="0.25">
      <c r="D14557" s="31">
        <v>-737.19200000000001</v>
      </c>
      <c r="E14557" s="28">
        <v>22.912099999999999</v>
      </c>
    </row>
    <row r="14558" spans="4:5" x14ac:dyDescent="0.25">
      <c r="D14558" s="31">
        <v>-737.17600000000004</v>
      </c>
      <c r="E14558" s="28">
        <v>22.7819</v>
      </c>
    </row>
    <row r="14559" spans="4:5" x14ac:dyDescent="0.25">
      <c r="D14559" s="31">
        <v>-737.16</v>
      </c>
      <c r="E14559" s="28">
        <v>22.651700000000002</v>
      </c>
    </row>
    <row r="14560" spans="4:5" x14ac:dyDescent="0.25">
      <c r="D14560" s="31">
        <v>-737.14400000000001</v>
      </c>
      <c r="E14560" s="28">
        <v>22.5215</v>
      </c>
    </row>
    <row r="14561" spans="4:5" x14ac:dyDescent="0.25">
      <c r="D14561" s="31">
        <v>-737.12800000000004</v>
      </c>
      <c r="E14561" s="28">
        <v>22.391300000000001</v>
      </c>
    </row>
    <row r="14562" spans="4:5" x14ac:dyDescent="0.25">
      <c r="D14562" s="31">
        <v>-737.11199999999997</v>
      </c>
      <c r="E14562" s="28">
        <v>22.261099999999999</v>
      </c>
    </row>
    <row r="14563" spans="4:5" x14ac:dyDescent="0.25">
      <c r="D14563" s="31">
        <v>-737.096</v>
      </c>
      <c r="E14563" s="28">
        <v>22.131</v>
      </c>
    </row>
    <row r="14564" spans="4:5" x14ac:dyDescent="0.25">
      <c r="D14564" s="31">
        <v>-737.08</v>
      </c>
      <c r="E14564" s="28">
        <v>22.000800000000002</v>
      </c>
    </row>
    <row r="14565" spans="4:5" x14ac:dyDescent="0.25">
      <c r="D14565" s="31">
        <v>-737.06399999999996</v>
      </c>
      <c r="E14565" s="28">
        <v>21.8705</v>
      </c>
    </row>
    <row r="14566" spans="4:5" x14ac:dyDescent="0.25">
      <c r="D14566" s="31">
        <v>-737.048</v>
      </c>
      <c r="E14566" s="28">
        <v>21.740400000000001</v>
      </c>
    </row>
    <row r="14567" spans="4:5" x14ac:dyDescent="0.25">
      <c r="D14567" s="31">
        <v>-737.03200000000004</v>
      </c>
      <c r="E14567" s="28">
        <v>21.610199999999999</v>
      </c>
    </row>
    <row r="14568" spans="4:5" x14ac:dyDescent="0.25">
      <c r="D14568" s="31">
        <v>-737.01599999999996</v>
      </c>
      <c r="E14568" s="28">
        <v>21.48</v>
      </c>
    </row>
    <row r="14569" spans="4:5" x14ac:dyDescent="0.25">
      <c r="D14569" s="31">
        <v>-737</v>
      </c>
      <c r="E14569" s="28">
        <v>21.349900000000002</v>
      </c>
    </row>
    <row r="14570" spans="4:5" x14ac:dyDescent="0.25">
      <c r="D14570" s="31">
        <v>-736.98400000000004</v>
      </c>
      <c r="E14570" s="28">
        <v>21.2197</v>
      </c>
    </row>
    <row r="14571" spans="4:5" x14ac:dyDescent="0.25">
      <c r="D14571" s="31">
        <v>-736.96799999999996</v>
      </c>
      <c r="E14571" s="28">
        <v>21.089500000000001</v>
      </c>
    </row>
    <row r="14572" spans="4:5" x14ac:dyDescent="0.25">
      <c r="D14572" s="31">
        <v>-736.952</v>
      </c>
      <c r="E14572" s="28">
        <v>20.959399999999999</v>
      </c>
    </row>
    <row r="14573" spans="4:5" x14ac:dyDescent="0.25">
      <c r="D14573" s="31">
        <v>-736.93600000000004</v>
      </c>
      <c r="E14573" s="28">
        <v>20.8292</v>
      </c>
    </row>
    <row r="14574" spans="4:5" x14ac:dyDescent="0.25">
      <c r="D14574" s="31">
        <v>-736.92</v>
      </c>
      <c r="E14574" s="28">
        <v>20.699000000000002</v>
      </c>
    </row>
    <row r="14575" spans="4:5" x14ac:dyDescent="0.25">
      <c r="D14575" s="31">
        <v>-736.904</v>
      </c>
      <c r="E14575" s="28">
        <v>20.5688</v>
      </c>
    </row>
    <row r="14576" spans="4:5" x14ac:dyDescent="0.25">
      <c r="D14576" s="31">
        <v>-736.88800000000003</v>
      </c>
      <c r="E14576" s="28">
        <v>20.438700000000001</v>
      </c>
    </row>
    <row r="14577" spans="4:5" x14ac:dyDescent="0.25">
      <c r="D14577" s="31">
        <v>-736.87199999999996</v>
      </c>
      <c r="E14577" s="28">
        <v>20.308599999999998</v>
      </c>
    </row>
    <row r="14578" spans="4:5" x14ac:dyDescent="0.25">
      <c r="D14578" s="31">
        <v>-736.85599999999999</v>
      </c>
      <c r="E14578" s="28">
        <v>20.1784</v>
      </c>
    </row>
    <row r="14579" spans="4:5" x14ac:dyDescent="0.25">
      <c r="D14579" s="31">
        <v>-736.84</v>
      </c>
      <c r="E14579" s="28">
        <v>20.048300000000001</v>
      </c>
    </row>
    <row r="14580" spans="4:5" x14ac:dyDescent="0.25">
      <c r="D14580" s="31">
        <v>-736.82399999999996</v>
      </c>
      <c r="E14580" s="28">
        <v>19.918099999999999</v>
      </c>
    </row>
    <row r="14581" spans="4:5" x14ac:dyDescent="0.25">
      <c r="D14581" s="31">
        <v>-736.80799999999999</v>
      </c>
      <c r="E14581" s="28">
        <v>19.7879</v>
      </c>
    </row>
    <row r="14582" spans="4:5" x14ac:dyDescent="0.25">
      <c r="D14582" s="31">
        <v>-736.79200000000003</v>
      </c>
      <c r="E14582" s="28">
        <v>19.657900000000001</v>
      </c>
    </row>
    <row r="14583" spans="4:5" x14ac:dyDescent="0.25">
      <c r="D14583" s="31">
        <v>-736.77599999999995</v>
      </c>
      <c r="E14583" s="28">
        <v>19.527699999999999</v>
      </c>
    </row>
    <row r="14584" spans="4:5" x14ac:dyDescent="0.25">
      <c r="D14584" s="31">
        <v>-736.76</v>
      </c>
      <c r="E14584" s="28">
        <v>19.397600000000001</v>
      </c>
    </row>
    <row r="14585" spans="4:5" x14ac:dyDescent="0.25">
      <c r="D14585" s="31">
        <v>-736.74400000000003</v>
      </c>
      <c r="E14585" s="28">
        <v>19.267499999999998</v>
      </c>
    </row>
    <row r="14586" spans="4:5" x14ac:dyDescent="0.25">
      <c r="D14586" s="31">
        <v>-736.72799999999995</v>
      </c>
      <c r="E14586" s="28">
        <v>19.1373</v>
      </c>
    </row>
    <row r="14587" spans="4:5" x14ac:dyDescent="0.25">
      <c r="D14587" s="31">
        <v>-736.71199999999999</v>
      </c>
      <c r="E14587" s="28">
        <v>19.007200000000001</v>
      </c>
    </row>
    <row r="14588" spans="4:5" x14ac:dyDescent="0.25">
      <c r="D14588" s="31">
        <v>-736.69600000000003</v>
      </c>
      <c r="E14588" s="28">
        <v>18.877099999999999</v>
      </c>
    </row>
    <row r="14589" spans="4:5" x14ac:dyDescent="0.25">
      <c r="D14589" s="31">
        <v>-736.68</v>
      </c>
      <c r="E14589" s="28">
        <v>18.7469</v>
      </c>
    </row>
    <row r="14590" spans="4:5" x14ac:dyDescent="0.25">
      <c r="D14590" s="31">
        <v>-736.66399999999999</v>
      </c>
      <c r="E14590" s="28">
        <v>18.616800000000001</v>
      </c>
    </row>
    <row r="14591" spans="4:5" x14ac:dyDescent="0.25">
      <c r="D14591" s="31">
        <v>-736.64800000000002</v>
      </c>
      <c r="E14591" s="28">
        <v>18.486699999999999</v>
      </c>
    </row>
    <row r="14592" spans="4:5" x14ac:dyDescent="0.25">
      <c r="D14592" s="31">
        <v>-736.63199999999995</v>
      </c>
      <c r="E14592" s="28">
        <v>18.3566</v>
      </c>
    </row>
    <row r="14593" spans="4:5" x14ac:dyDescent="0.25">
      <c r="D14593" s="31">
        <v>-736.61599999999999</v>
      </c>
      <c r="E14593" s="28">
        <v>18.226500000000001</v>
      </c>
    </row>
    <row r="14594" spans="4:5" x14ac:dyDescent="0.25">
      <c r="D14594" s="31">
        <v>-736.6</v>
      </c>
      <c r="E14594" s="28">
        <v>18.096399999999999</v>
      </c>
    </row>
    <row r="14595" spans="4:5" x14ac:dyDescent="0.25">
      <c r="D14595" s="31">
        <v>-736.58399999999995</v>
      </c>
      <c r="E14595" s="28">
        <v>17.9663</v>
      </c>
    </row>
    <row r="14596" spans="4:5" x14ac:dyDescent="0.25">
      <c r="D14596" s="31">
        <v>-736.56799999999998</v>
      </c>
      <c r="E14596" s="28">
        <v>17.836200000000002</v>
      </c>
    </row>
    <row r="14597" spans="4:5" x14ac:dyDescent="0.25">
      <c r="D14597" s="31">
        <v>-736.55200000000002</v>
      </c>
      <c r="E14597" s="28">
        <v>17.706099999999999</v>
      </c>
    </row>
    <row r="14598" spans="4:5" x14ac:dyDescent="0.25">
      <c r="D14598" s="31">
        <v>-736.53599999999994</v>
      </c>
      <c r="E14598" s="28">
        <v>17.576000000000001</v>
      </c>
    </row>
    <row r="14599" spans="4:5" x14ac:dyDescent="0.25">
      <c r="D14599" s="31">
        <v>-736.52</v>
      </c>
      <c r="E14599" s="28">
        <v>17.446000000000002</v>
      </c>
    </row>
    <row r="14600" spans="4:5" x14ac:dyDescent="0.25">
      <c r="D14600" s="31">
        <v>-736.50400000000002</v>
      </c>
      <c r="E14600" s="28">
        <v>17.315899999999999</v>
      </c>
    </row>
    <row r="14601" spans="4:5" x14ac:dyDescent="0.25">
      <c r="D14601" s="31">
        <v>-736.48800000000006</v>
      </c>
      <c r="E14601" s="28">
        <v>17.1858</v>
      </c>
    </row>
    <row r="14602" spans="4:5" x14ac:dyDescent="0.25">
      <c r="D14602" s="31">
        <v>-736.47199999999998</v>
      </c>
      <c r="E14602" s="28">
        <v>17.055700000000002</v>
      </c>
    </row>
    <row r="14603" spans="4:5" x14ac:dyDescent="0.25">
      <c r="D14603" s="31">
        <v>-736.45600000000002</v>
      </c>
      <c r="E14603" s="28">
        <v>16.925599999999999</v>
      </c>
    </row>
    <row r="14604" spans="4:5" x14ac:dyDescent="0.25">
      <c r="D14604" s="31">
        <v>-736.44</v>
      </c>
      <c r="E14604" s="28">
        <v>16.7956</v>
      </c>
    </row>
    <row r="14605" spans="4:5" x14ac:dyDescent="0.25">
      <c r="D14605" s="31">
        <v>-736.42399999999998</v>
      </c>
      <c r="E14605" s="28">
        <v>16.665500000000002</v>
      </c>
    </row>
    <row r="14606" spans="4:5" x14ac:dyDescent="0.25">
      <c r="D14606" s="31">
        <v>-736.40800000000002</v>
      </c>
      <c r="E14606" s="28">
        <v>16.535399999999999</v>
      </c>
    </row>
    <row r="14607" spans="4:5" x14ac:dyDescent="0.25">
      <c r="D14607" s="31">
        <v>-736.39200000000005</v>
      </c>
      <c r="E14607" s="28">
        <v>16.4054</v>
      </c>
    </row>
    <row r="14608" spans="4:5" x14ac:dyDescent="0.25">
      <c r="D14608" s="31">
        <v>-736.37599999999998</v>
      </c>
      <c r="E14608" s="28">
        <v>16.275300000000001</v>
      </c>
    </row>
    <row r="14609" spans="4:5" x14ac:dyDescent="0.25">
      <c r="D14609" s="31">
        <v>-736.36</v>
      </c>
      <c r="E14609" s="28">
        <v>16.145299999999999</v>
      </c>
    </row>
    <row r="14610" spans="4:5" x14ac:dyDescent="0.25">
      <c r="D14610" s="31">
        <v>-736.34400000000005</v>
      </c>
      <c r="E14610" s="28">
        <v>16.0153</v>
      </c>
    </row>
    <row r="14611" spans="4:5" x14ac:dyDescent="0.25">
      <c r="D14611" s="31">
        <v>-736.32799999999997</v>
      </c>
      <c r="E14611" s="28">
        <v>15.8851</v>
      </c>
    </row>
    <row r="14612" spans="4:5" x14ac:dyDescent="0.25">
      <c r="D14612" s="31">
        <v>-736.31200000000001</v>
      </c>
      <c r="E14612" s="28">
        <v>15.755100000000001</v>
      </c>
    </row>
    <row r="14613" spans="4:5" x14ac:dyDescent="0.25">
      <c r="D14613" s="31">
        <v>-736.29700000000003</v>
      </c>
      <c r="E14613" s="28">
        <v>15.6251</v>
      </c>
    </row>
    <row r="14614" spans="4:5" x14ac:dyDescent="0.25">
      <c r="D14614" s="31">
        <v>-736.28099999999995</v>
      </c>
      <c r="E14614" s="28">
        <v>15.495100000000001</v>
      </c>
    </row>
    <row r="14615" spans="4:5" x14ac:dyDescent="0.25">
      <c r="D14615" s="31">
        <v>-736.26499999999999</v>
      </c>
      <c r="E14615" s="28">
        <v>15.365</v>
      </c>
    </row>
    <row r="14616" spans="4:5" x14ac:dyDescent="0.25">
      <c r="D14616" s="31">
        <v>-736.24900000000002</v>
      </c>
      <c r="E14616" s="28">
        <v>15.234999999999999</v>
      </c>
    </row>
    <row r="14617" spans="4:5" x14ac:dyDescent="0.25">
      <c r="D14617" s="31">
        <v>-736.23299999999995</v>
      </c>
      <c r="E14617" s="28">
        <v>15.105</v>
      </c>
    </row>
    <row r="14618" spans="4:5" x14ac:dyDescent="0.25">
      <c r="D14618" s="31">
        <v>-736.21699999999998</v>
      </c>
      <c r="E14618" s="28">
        <v>14.9749</v>
      </c>
    </row>
    <row r="14619" spans="4:5" x14ac:dyDescent="0.25">
      <c r="D14619" s="31">
        <v>-736.20100000000002</v>
      </c>
      <c r="E14619" s="28">
        <v>14.844900000000001</v>
      </c>
    </row>
    <row r="14620" spans="4:5" x14ac:dyDescent="0.25">
      <c r="D14620" s="31">
        <v>-736.18499999999995</v>
      </c>
      <c r="E14620" s="28">
        <v>14.7149</v>
      </c>
    </row>
    <row r="14621" spans="4:5" x14ac:dyDescent="0.25">
      <c r="D14621" s="31">
        <v>-736.16899999999998</v>
      </c>
      <c r="E14621" s="28">
        <v>14.5848</v>
      </c>
    </row>
    <row r="14622" spans="4:5" x14ac:dyDescent="0.25">
      <c r="D14622" s="31">
        <v>-736.15300000000002</v>
      </c>
      <c r="E14622" s="28">
        <v>14.4549</v>
      </c>
    </row>
    <row r="14623" spans="4:5" x14ac:dyDescent="0.25">
      <c r="D14623" s="31">
        <v>-736.13699999999994</v>
      </c>
      <c r="E14623" s="28">
        <v>14.3248</v>
      </c>
    </row>
    <row r="14624" spans="4:5" x14ac:dyDescent="0.25">
      <c r="D14624" s="31">
        <v>-736.12099999999998</v>
      </c>
      <c r="E14624" s="28">
        <v>14.194800000000001</v>
      </c>
    </row>
    <row r="14625" spans="4:5" x14ac:dyDescent="0.25">
      <c r="D14625" s="31">
        <v>-736.10500000000002</v>
      </c>
      <c r="E14625" s="28">
        <v>14.0648</v>
      </c>
    </row>
    <row r="14626" spans="4:5" x14ac:dyDescent="0.25">
      <c r="D14626" s="31">
        <v>-736.08900000000006</v>
      </c>
      <c r="E14626" s="28">
        <v>13.934799999999999</v>
      </c>
    </row>
    <row r="14627" spans="4:5" x14ac:dyDescent="0.25">
      <c r="D14627" s="31">
        <v>-736.07299999999998</v>
      </c>
      <c r="E14627" s="28">
        <v>13.8048</v>
      </c>
    </row>
    <row r="14628" spans="4:5" x14ac:dyDescent="0.25">
      <c r="D14628" s="31">
        <v>-736.05700000000002</v>
      </c>
      <c r="E14628" s="28">
        <v>13.674799999999999</v>
      </c>
    </row>
    <row r="14629" spans="4:5" x14ac:dyDescent="0.25">
      <c r="D14629" s="31">
        <v>-736.04100000000005</v>
      </c>
      <c r="E14629" s="28">
        <v>13.5448</v>
      </c>
    </row>
    <row r="14630" spans="4:5" x14ac:dyDescent="0.25">
      <c r="D14630" s="31">
        <v>-736.02499999999998</v>
      </c>
      <c r="E14630" s="28">
        <v>13.414899999999999</v>
      </c>
    </row>
    <row r="14631" spans="4:5" x14ac:dyDescent="0.25">
      <c r="D14631" s="31">
        <v>-736.00900000000001</v>
      </c>
      <c r="E14631" s="28">
        <v>13.2849</v>
      </c>
    </row>
    <row r="14632" spans="4:5" x14ac:dyDescent="0.25">
      <c r="D14632" s="31">
        <v>-735.99300000000005</v>
      </c>
      <c r="E14632" s="28">
        <v>13.1549</v>
      </c>
    </row>
    <row r="14633" spans="4:5" x14ac:dyDescent="0.25">
      <c r="D14633" s="31">
        <v>-735.97699999999998</v>
      </c>
      <c r="E14633" s="28">
        <v>13.024900000000001</v>
      </c>
    </row>
    <row r="14634" spans="4:5" x14ac:dyDescent="0.25">
      <c r="D14634" s="31">
        <v>-735.96100000000001</v>
      </c>
      <c r="E14634" s="28">
        <v>12.895</v>
      </c>
    </row>
    <row r="14635" spans="4:5" x14ac:dyDescent="0.25">
      <c r="D14635" s="31">
        <v>-735.94500000000005</v>
      </c>
      <c r="E14635" s="28">
        <v>12.765000000000001</v>
      </c>
    </row>
    <row r="14636" spans="4:5" x14ac:dyDescent="0.25">
      <c r="D14636" s="31">
        <v>-735.92899999999997</v>
      </c>
      <c r="E14636" s="28">
        <v>12.635</v>
      </c>
    </row>
    <row r="14637" spans="4:5" x14ac:dyDescent="0.25">
      <c r="D14637" s="31">
        <v>-735.91300000000001</v>
      </c>
      <c r="E14637" s="28">
        <v>12.505100000000001</v>
      </c>
    </row>
    <row r="14638" spans="4:5" x14ac:dyDescent="0.25">
      <c r="D14638" s="31">
        <v>-735.89700000000005</v>
      </c>
      <c r="E14638" s="28">
        <v>12.3751</v>
      </c>
    </row>
    <row r="14639" spans="4:5" x14ac:dyDescent="0.25">
      <c r="D14639" s="31">
        <v>-735.88099999999997</v>
      </c>
      <c r="E14639" s="28">
        <v>12.245200000000001</v>
      </c>
    </row>
    <row r="14640" spans="4:5" x14ac:dyDescent="0.25">
      <c r="D14640" s="31">
        <v>-735.86500000000001</v>
      </c>
      <c r="E14640" s="28">
        <v>12.1152</v>
      </c>
    </row>
    <row r="14641" spans="4:5" x14ac:dyDescent="0.25">
      <c r="D14641" s="31">
        <v>-735.84900000000005</v>
      </c>
      <c r="E14641" s="28">
        <v>11.985200000000001</v>
      </c>
    </row>
    <row r="14642" spans="4:5" x14ac:dyDescent="0.25">
      <c r="D14642" s="31">
        <v>-735.83299999999997</v>
      </c>
      <c r="E14642" s="28">
        <v>11.8553</v>
      </c>
    </row>
    <row r="14643" spans="4:5" x14ac:dyDescent="0.25">
      <c r="D14643" s="31">
        <v>-735.81700000000001</v>
      </c>
      <c r="E14643" s="28">
        <v>11.725300000000001</v>
      </c>
    </row>
    <row r="14644" spans="4:5" x14ac:dyDescent="0.25">
      <c r="D14644" s="31">
        <v>-735.80100000000004</v>
      </c>
      <c r="E14644" s="28">
        <v>11.5954</v>
      </c>
    </row>
    <row r="14645" spans="4:5" x14ac:dyDescent="0.25">
      <c r="D14645" s="31">
        <v>-735.78499999999997</v>
      </c>
      <c r="E14645" s="28">
        <v>11.4655</v>
      </c>
    </row>
    <row r="14646" spans="4:5" x14ac:dyDescent="0.25">
      <c r="D14646" s="31">
        <v>-735.76900000000001</v>
      </c>
      <c r="E14646" s="28">
        <v>11.3355</v>
      </c>
    </row>
    <row r="14647" spans="4:5" x14ac:dyDescent="0.25">
      <c r="D14647" s="31">
        <v>-735.75300000000004</v>
      </c>
      <c r="E14647" s="28">
        <v>11.2056</v>
      </c>
    </row>
    <row r="14648" spans="4:5" x14ac:dyDescent="0.25">
      <c r="D14648" s="31">
        <v>-735.73699999999997</v>
      </c>
      <c r="E14648" s="28">
        <v>11.075699999999999</v>
      </c>
    </row>
    <row r="14649" spans="4:5" x14ac:dyDescent="0.25">
      <c r="D14649" s="31">
        <v>-735.721</v>
      </c>
      <c r="E14649" s="28">
        <v>10.9457</v>
      </c>
    </row>
    <row r="14650" spans="4:5" x14ac:dyDescent="0.25">
      <c r="D14650" s="31">
        <v>-735.70500000000004</v>
      </c>
      <c r="E14650" s="28">
        <v>10.815899999999999</v>
      </c>
    </row>
    <row r="14651" spans="4:5" x14ac:dyDescent="0.25">
      <c r="D14651" s="31">
        <v>-735.68899999999996</v>
      </c>
      <c r="E14651" s="28">
        <v>10.6859</v>
      </c>
    </row>
    <row r="14652" spans="4:5" x14ac:dyDescent="0.25">
      <c r="D14652" s="31">
        <v>-735.673</v>
      </c>
      <c r="E14652" s="28">
        <v>10.555999999999999</v>
      </c>
    </row>
    <row r="14653" spans="4:5" x14ac:dyDescent="0.25">
      <c r="D14653" s="31">
        <v>-735.65700000000004</v>
      </c>
      <c r="E14653" s="28">
        <v>10.4261</v>
      </c>
    </row>
    <row r="14654" spans="4:5" x14ac:dyDescent="0.25">
      <c r="D14654" s="31">
        <v>-735.64099999999996</v>
      </c>
      <c r="E14654" s="28">
        <v>10.296200000000001</v>
      </c>
    </row>
    <row r="14655" spans="4:5" x14ac:dyDescent="0.25">
      <c r="D14655" s="31">
        <v>-735.625</v>
      </c>
      <c r="E14655" s="28">
        <v>10.1663</v>
      </c>
    </row>
    <row r="14656" spans="4:5" x14ac:dyDescent="0.25">
      <c r="D14656" s="31">
        <v>-735.60900000000004</v>
      </c>
      <c r="E14656" s="28">
        <v>10.0364</v>
      </c>
    </row>
    <row r="14657" spans="4:5" x14ac:dyDescent="0.25">
      <c r="D14657" s="31">
        <v>-735.59299999999996</v>
      </c>
      <c r="E14657" s="28">
        <v>9.9065600000000007</v>
      </c>
    </row>
    <row r="14658" spans="4:5" x14ac:dyDescent="0.25">
      <c r="D14658" s="31">
        <v>-735.577</v>
      </c>
      <c r="E14658" s="28">
        <v>9.7766699999999993</v>
      </c>
    </row>
    <row r="14659" spans="4:5" x14ac:dyDescent="0.25">
      <c r="D14659" s="31">
        <v>-735.56100000000004</v>
      </c>
      <c r="E14659" s="28">
        <v>9.6467899999999993</v>
      </c>
    </row>
    <row r="14660" spans="4:5" x14ac:dyDescent="0.25">
      <c r="D14660" s="31">
        <v>-735.54499999999996</v>
      </c>
      <c r="E14660" s="28">
        <v>9.5169099999999993</v>
      </c>
    </row>
    <row r="14661" spans="4:5" x14ac:dyDescent="0.25">
      <c r="D14661" s="31">
        <v>-735.529</v>
      </c>
      <c r="E14661" s="28">
        <v>9.3870199999999997</v>
      </c>
    </row>
    <row r="14662" spans="4:5" x14ac:dyDescent="0.25">
      <c r="D14662" s="31">
        <v>-735.51300000000003</v>
      </c>
      <c r="E14662" s="28">
        <v>9.2571399999999997</v>
      </c>
    </row>
    <row r="14663" spans="4:5" x14ac:dyDescent="0.25">
      <c r="D14663" s="31">
        <v>-735.49699999999996</v>
      </c>
      <c r="E14663" s="28">
        <v>9.1272599999999997</v>
      </c>
    </row>
    <row r="14664" spans="4:5" x14ac:dyDescent="0.25">
      <c r="D14664" s="31">
        <v>-735.48099999999999</v>
      </c>
      <c r="E14664" s="28">
        <v>8.9974100000000004</v>
      </c>
    </row>
    <row r="14665" spans="4:5" x14ac:dyDescent="0.25">
      <c r="D14665" s="31">
        <v>-735.46500000000003</v>
      </c>
      <c r="E14665" s="28">
        <v>8.8675200000000007</v>
      </c>
    </row>
    <row r="14666" spans="4:5" x14ac:dyDescent="0.25">
      <c r="D14666" s="31">
        <v>-735.44899999999996</v>
      </c>
      <c r="E14666" s="28">
        <v>8.7376400000000007</v>
      </c>
    </row>
    <row r="14667" spans="4:5" x14ac:dyDescent="0.25">
      <c r="D14667" s="31">
        <v>-735.43299999999999</v>
      </c>
      <c r="E14667" s="28">
        <v>8.6078200000000002</v>
      </c>
    </row>
    <row r="14668" spans="4:5" x14ac:dyDescent="0.25">
      <c r="D14668" s="31">
        <v>-735.41700000000003</v>
      </c>
      <c r="E14668" s="28">
        <v>8.4779999999999998</v>
      </c>
    </row>
    <row r="14669" spans="4:5" x14ac:dyDescent="0.25">
      <c r="D14669" s="31">
        <v>-735.40099999999995</v>
      </c>
      <c r="E14669" s="28">
        <v>8.3480799999999995</v>
      </c>
    </row>
    <row r="14670" spans="4:5" x14ac:dyDescent="0.25">
      <c r="D14670" s="31">
        <v>-735.38499999999999</v>
      </c>
      <c r="E14670" s="28">
        <v>8.2182600000000008</v>
      </c>
    </row>
    <row r="14671" spans="4:5" x14ac:dyDescent="0.25">
      <c r="D14671" s="31">
        <v>-735.36900000000003</v>
      </c>
      <c r="E14671" s="28">
        <v>8.0884400000000003</v>
      </c>
    </row>
    <row r="14672" spans="4:5" x14ac:dyDescent="0.25">
      <c r="D14672" s="31">
        <v>-735.35299999999995</v>
      </c>
      <c r="E14672" s="28">
        <v>7.9585600000000003</v>
      </c>
    </row>
    <row r="14673" spans="4:5" x14ac:dyDescent="0.25">
      <c r="D14673" s="31">
        <v>-735.33699999999999</v>
      </c>
      <c r="E14673" s="28">
        <v>7.8288000000000002</v>
      </c>
    </row>
    <row r="14674" spans="4:5" x14ac:dyDescent="0.25">
      <c r="D14674" s="31">
        <v>-735.32100000000003</v>
      </c>
      <c r="E14674" s="28">
        <v>7.6989099999999997</v>
      </c>
    </row>
    <row r="14675" spans="4:5" x14ac:dyDescent="0.25">
      <c r="D14675" s="31">
        <v>-735.30499999999995</v>
      </c>
      <c r="E14675" s="28">
        <v>7.5690900000000001</v>
      </c>
    </row>
    <row r="14676" spans="4:5" x14ac:dyDescent="0.25">
      <c r="D14676" s="31">
        <v>-735.28899999999999</v>
      </c>
      <c r="E14676" s="28">
        <v>7.4392699999999996</v>
      </c>
    </row>
    <row r="14677" spans="4:5" x14ac:dyDescent="0.25">
      <c r="D14677" s="31">
        <v>-735.27300000000002</v>
      </c>
      <c r="E14677" s="28">
        <v>7.3095100000000004</v>
      </c>
    </row>
    <row r="14678" spans="4:5" x14ac:dyDescent="0.25">
      <c r="D14678" s="31">
        <v>-735.25699999999995</v>
      </c>
      <c r="E14678" s="28">
        <v>7.1796899999999999</v>
      </c>
    </row>
    <row r="14679" spans="4:5" x14ac:dyDescent="0.25">
      <c r="D14679" s="31">
        <v>-735.24099999999999</v>
      </c>
      <c r="E14679" s="28">
        <v>7.0498700000000003</v>
      </c>
    </row>
    <row r="14680" spans="4:5" x14ac:dyDescent="0.25">
      <c r="D14680" s="31">
        <v>-735.22500000000002</v>
      </c>
      <c r="E14680" s="28">
        <v>6.9200400000000002</v>
      </c>
    </row>
    <row r="14681" spans="4:5" x14ac:dyDescent="0.25">
      <c r="D14681" s="31">
        <v>-735.20899999999995</v>
      </c>
      <c r="E14681" s="28">
        <v>6.7902800000000001</v>
      </c>
    </row>
    <row r="14682" spans="4:5" x14ac:dyDescent="0.25">
      <c r="D14682" s="31">
        <v>-735.19299999999998</v>
      </c>
      <c r="E14682" s="28">
        <v>6.6604599999999996</v>
      </c>
    </row>
    <row r="14683" spans="4:5" x14ac:dyDescent="0.25">
      <c r="D14683" s="31">
        <v>-735.17700000000002</v>
      </c>
      <c r="E14683" s="28">
        <v>6.53064</v>
      </c>
    </row>
    <row r="14684" spans="4:5" x14ac:dyDescent="0.25">
      <c r="D14684" s="31">
        <v>-735.16099999999994</v>
      </c>
      <c r="E14684" s="28">
        <v>6.4008500000000002</v>
      </c>
    </row>
    <row r="14685" spans="4:5" x14ac:dyDescent="0.25">
      <c r="D14685" s="31">
        <v>-735.14499999999998</v>
      </c>
      <c r="E14685" s="28">
        <v>6.2710600000000003</v>
      </c>
    </row>
    <row r="14686" spans="4:5" x14ac:dyDescent="0.25">
      <c r="D14686" s="31">
        <v>-735.12900000000002</v>
      </c>
      <c r="E14686" s="28">
        <v>6.1412699999999996</v>
      </c>
    </row>
    <row r="14687" spans="4:5" x14ac:dyDescent="0.25">
      <c r="D14687" s="31">
        <v>-735.11300000000006</v>
      </c>
      <c r="E14687" s="28">
        <v>6.0115100000000004</v>
      </c>
    </row>
    <row r="14688" spans="4:5" x14ac:dyDescent="0.25">
      <c r="D14688" s="31">
        <v>-735.09699999999998</v>
      </c>
      <c r="E14688" s="28">
        <v>5.8817399999999997</v>
      </c>
    </row>
    <row r="14689" spans="4:5" x14ac:dyDescent="0.25">
      <c r="D14689" s="31">
        <v>-735.08100000000002</v>
      </c>
      <c r="E14689" s="28">
        <v>5.7519499999999999</v>
      </c>
    </row>
    <row r="14690" spans="4:5" x14ac:dyDescent="0.25">
      <c r="D14690" s="31">
        <v>-735.06500000000005</v>
      </c>
      <c r="E14690" s="28">
        <v>5.6221899999999998</v>
      </c>
    </row>
    <row r="14691" spans="4:5" x14ac:dyDescent="0.25">
      <c r="D14691" s="31">
        <v>-735.04899999999998</v>
      </c>
      <c r="E14691" s="28">
        <v>5.4923700000000002</v>
      </c>
    </row>
    <row r="14692" spans="4:5" x14ac:dyDescent="0.25">
      <c r="D14692" s="31">
        <v>-735.03300000000002</v>
      </c>
      <c r="E14692" s="28">
        <v>5.3626699999999996</v>
      </c>
    </row>
    <row r="14693" spans="4:5" x14ac:dyDescent="0.25">
      <c r="D14693" s="31">
        <v>-735.01700000000005</v>
      </c>
      <c r="E14693" s="28">
        <v>5.2329100000000004</v>
      </c>
    </row>
    <row r="14694" spans="4:5" x14ac:dyDescent="0.25">
      <c r="D14694" s="31">
        <v>-735.00099999999998</v>
      </c>
      <c r="E14694" s="28">
        <v>5.1031500000000003</v>
      </c>
    </row>
    <row r="14695" spans="4:5" x14ac:dyDescent="0.25">
      <c r="D14695" s="31">
        <v>-734.98500000000001</v>
      </c>
      <c r="E14695" s="28">
        <v>4.9733900000000002</v>
      </c>
    </row>
    <row r="14696" spans="4:5" x14ac:dyDescent="0.25">
      <c r="D14696" s="31">
        <v>-734.96900000000005</v>
      </c>
      <c r="E14696" s="28">
        <v>4.8436599999999999</v>
      </c>
    </row>
    <row r="14697" spans="4:5" x14ac:dyDescent="0.25">
      <c r="D14697" s="31">
        <v>-734.95299999999997</v>
      </c>
      <c r="E14697" s="28">
        <v>4.7139300000000004</v>
      </c>
    </row>
    <row r="14698" spans="4:5" x14ac:dyDescent="0.25">
      <c r="D14698" s="31">
        <v>-734.93700000000001</v>
      </c>
      <c r="E14698" s="28">
        <v>4.5841700000000003</v>
      </c>
    </row>
    <row r="14699" spans="4:5" x14ac:dyDescent="0.25">
      <c r="D14699" s="31">
        <v>-734.92100000000005</v>
      </c>
      <c r="E14699" s="28">
        <v>4.45444</v>
      </c>
    </row>
    <row r="14700" spans="4:5" x14ac:dyDescent="0.25">
      <c r="D14700" s="31">
        <v>-734.90499999999997</v>
      </c>
      <c r="E14700" s="28">
        <v>4.3247099999999996</v>
      </c>
    </row>
    <row r="14701" spans="4:5" x14ac:dyDescent="0.25">
      <c r="D14701" s="31">
        <v>-734.88900000000001</v>
      </c>
      <c r="E14701" s="28">
        <v>4.1950099999999999</v>
      </c>
    </row>
    <row r="14702" spans="4:5" x14ac:dyDescent="0.25">
      <c r="D14702" s="31">
        <v>-734.87300000000005</v>
      </c>
      <c r="E14702" s="28">
        <v>4.0653100000000002</v>
      </c>
    </row>
    <row r="14703" spans="4:5" x14ac:dyDescent="0.25">
      <c r="D14703" s="31">
        <v>-734.85699999999997</v>
      </c>
      <c r="E14703" s="28">
        <v>3.9356100000000001</v>
      </c>
    </row>
    <row r="14704" spans="4:5" x14ac:dyDescent="0.25">
      <c r="D14704" s="31">
        <v>-734.84100000000001</v>
      </c>
      <c r="E14704" s="28">
        <v>3.8059099999999999</v>
      </c>
    </row>
    <row r="14705" spans="4:5" x14ac:dyDescent="0.25">
      <c r="D14705" s="31">
        <v>-734.82500000000005</v>
      </c>
      <c r="E14705" s="28">
        <v>3.67618</v>
      </c>
    </row>
    <row r="14706" spans="4:5" x14ac:dyDescent="0.25">
      <c r="D14706" s="31">
        <v>-734.80899999999997</v>
      </c>
      <c r="E14706" s="28">
        <v>3.5464199999999999</v>
      </c>
    </row>
    <row r="14707" spans="4:5" x14ac:dyDescent="0.25">
      <c r="D14707" s="31">
        <v>-734.79300000000001</v>
      </c>
      <c r="E14707" s="28">
        <v>3.4167200000000002</v>
      </c>
    </row>
    <row r="14708" spans="4:5" x14ac:dyDescent="0.25">
      <c r="D14708" s="31">
        <v>-734.77700000000004</v>
      </c>
      <c r="E14708" s="28">
        <v>3.28708</v>
      </c>
    </row>
    <row r="14709" spans="4:5" x14ac:dyDescent="0.25">
      <c r="D14709" s="31">
        <v>-734.76099999999997</v>
      </c>
      <c r="E14709" s="28">
        <v>3.1573500000000001</v>
      </c>
    </row>
    <row r="14710" spans="4:5" x14ac:dyDescent="0.25">
      <c r="D14710" s="31">
        <v>-734.745</v>
      </c>
      <c r="E14710" s="28">
        <v>3.02765</v>
      </c>
    </row>
    <row r="14711" spans="4:5" x14ac:dyDescent="0.25">
      <c r="D14711" s="31">
        <v>-734.72900000000004</v>
      </c>
      <c r="E14711" s="28">
        <v>2.8979499999999998</v>
      </c>
    </row>
    <row r="14712" spans="4:5" x14ac:dyDescent="0.25">
      <c r="D14712" s="31">
        <v>-734.71299999999997</v>
      </c>
      <c r="E14712" s="28">
        <v>2.76831</v>
      </c>
    </row>
    <row r="14713" spans="4:5" x14ac:dyDescent="0.25">
      <c r="D14713" s="31">
        <v>-734.697</v>
      </c>
      <c r="E14713" s="28">
        <v>2.6386099999999999</v>
      </c>
    </row>
    <row r="14714" spans="4:5" x14ac:dyDescent="0.25">
      <c r="D14714" s="31">
        <v>-734.68100000000004</v>
      </c>
      <c r="E14714" s="28">
        <v>2.5089700000000001</v>
      </c>
    </row>
    <row r="14715" spans="4:5" x14ac:dyDescent="0.25">
      <c r="D14715" s="31">
        <v>-734.66499999999996</v>
      </c>
      <c r="E14715" s="28">
        <v>2.37927</v>
      </c>
    </row>
    <row r="14716" spans="4:5" x14ac:dyDescent="0.25">
      <c r="D14716" s="31">
        <v>-734.649</v>
      </c>
      <c r="E14716" s="28">
        <v>2.2496</v>
      </c>
    </row>
    <row r="14717" spans="4:5" x14ac:dyDescent="0.25">
      <c r="D14717" s="31">
        <v>-734.63300000000004</v>
      </c>
      <c r="E14717" s="28">
        <v>2.1199300000000001</v>
      </c>
    </row>
    <row r="14718" spans="4:5" x14ac:dyDescent="0.25">
      <c r="D14718" s="31">
        <v>-734.61699999999996</v>
      </c>
      <c r="E14718" s="28">
        <v>1.9903</v>
      </c>
    </row>
    <row r="14719" spans="4:5" x14ac:dyDescent="0.25">
      <c r="D14719" s="31">
        <v>-734.601</v>
      </c>
      <c r="E14719" s="28">
        <v>1.86066</v>
      </c>
    </row>
    <row r="14720" spans="4:5" x14ac:dyDescent="0.25">
      <c r="D14720" s="31">
        <v>-734.58500000000004</v>
      </c>
      <c r="E14720" s="28">
        <v>1.73102</v>
      </c>
    </row>
    <row r="14721" spans="4:5" x14ac:dyDescent="0.25">
      <c r="D14721" s="31">
        <v>-734.56899999999996</v>
      </c>
      <c r="E14721" s="28">
        <v>1.60138</v>
      </c>
    </row>
    <row r="14722" spans="4:5" x14ac:dyDescent="0.25">
      <c r="D14722" s="31">
        <v>-734.553</v>
      </c>
      <c r="E14722" s="28">
        <v>1.47174</v>
      </c>
    </row>
    <row r="14723" spans="4:5" x14ac:dyDescent="0.25">
      <c r="D14723" s="31">
        <v>-734.53700000000003</v>
      </c>
      <c r="E14723" s="28">
        <v>1.3421000000000001</v>
      </c>
    </row>
    <row r="14724" spans="4:5" x14ac:dyDescent="0.25">
      <c r="D14724" s="31">
        <v>-734.52099999999996</v>
      </c>
      <c r="E14724" s="28">
        <v>1.2124600000000001</v>
      </c>
    </row>
    <row r="14725" spans="4:5" x14ac:dyDescent="0.25">
      <c r="D14725" s="31">
        <v>-734.505</v>
      </c>
      <c r="E14725" s="28">
        <v>1.0828899999999999</v>
      </c>
    </row>
    <row r="14726" spans="4:5" x14ac:dyDescent="0.25">
      <c r="D14726" s="31">
        <v>-734.49</v>
      </c>
      <c r="E14726" s="28">
        <v>0.95321699999999998</v>
      </c>
    </row>
    <row r="14727" spans="4:5" x14ac:dyDescent="0.25">
      <c r="D14727" s="31">
        <v>-734.47400000000005</v>
      </c>
      <c r="E14727" s="28">
        <v>0.82360800000000001</v>
      </c>
    </row>
    <row r="14728" spans="4:5" x14ac:dyDescent="0.25">
      <c r="D14728" s="31">
        <v>-734.45799999999997</v>
      </c>
      <c r="E14728" s="28">
        <v>0.69399999999999995</v>
      </c>
    </row>
    <row r="14729" spans="4:5" x14ac:dyDescent="0.25">
      <c r="D14729" s="31">
        <v>-734.44200000000001</v>
      </c>
      <c r="E14729" s="28">
        <v>0.564392</v>
      </c>
    </row>
    <row r="14730" spans="4:5" x14ac:dyDescent="0.25">
      <c r="D14730" s="31">
        <v>-734.42600000000004</v>
      </c>
      <c r="E14730" s="28">
        <v>0.434784</v>
      </c>
    </row>
    <row r="14731" spans="4:5" x14ac:dyDescent="0.25">
      <c r="D14731" s="31">
        <v>-734.41</v>
      </c>
      <c r="E14731" s="28">
        <v>0.305176</v>
      </c>
    </row>
    <row r="14732" spans="4:5" x14ac:dyDescent="0.25">
      <c r="D14732" s="31">
        <v>-734.39400000000001</v>
      </c>
      <c r="E14732" s="28">
        <v>0.175598</v>
      </c>
    </row>
    <row r="14733" spans="4:5" x14ac:dyDescent="0.25">
      <c r="D14733" s="31">
        <v>-734.37800000000004</v>
      </c>
      <c r="E14733" s="28">
        <v>4.59595E-2</v>
      </c>
    </row>
    <row r="14734" spans="4:5" x14ac:dyDescent="0.25">
      <c r="D14734" s="31">
        <f>-734.362</f>
        <v>-734.36199999999997</v>
      </c>
      <c r="E14734" s="28">
        <v>-8.3618200000000004E-2</v>
      </c>
    </row>
    <row r="14735" spans="4:5" x14ac:dyDescent="0.25">
      <c r="D14735" s="31">
        <f>-734.346</f>
        <v>-734.346</v>
      </c>
      <c r="E14735" s="28">
        <v>-0.213196</v>
      </c>
    </row>
    <row r="14736" spans="4:5" x14ac:dyDescent="0.25">
      <c r="D14736" s="31">
        <f>-734.33</f>
        <v>-734.33</v>
      </c>
      <c r="E14736" s="28">
        <v>-0.34277299999999999</v>
      </c>
    </row>
    <row r="14737" spans="4:5" x14ac:dyDescent="0.25">
      <c r="D14737" s="31">
        <f>-734.314</f>
        <v>-734.31399999999996</v>
      </c>
      <c r="E14737" s="28">
        <v>-0.47235100000000002</v>
      </c>
    </row>
    <row r="14738" spans="4:5" x14ac:dyDescent="0.25">
      <c r="D14738" s="31">
        <f>-734.298</f>
        <v>-734.298</v>
      </c>
      <c r="E14738" s="28">
        <v>-0.60189800000000004</v>
      </c>
    </row>
    <row r="14739" spans="4:5" x14ac:dyDescent="0.25">
      <c r="D14739" s="31">
        <f>-734.282</f>
        <v>-734.28200000000004</v>
      </c>
      <c r="E14739" s="28">
        <v>-0.73150599999999999</v>
      </c>
    </row>
    <row r="14740" spans="4:5" x14ac:dyDescent="0.25">
      <c r="D14740" s="31">
        <f>-734.266</f>
        <v>-734.26599999999996</v>
      </c>
      <c r="E14740" s="28">
        <v>-0.86102299999999998</v>
      </c>
    </row>
    <row r="14741" spans="4:5" x14ac:dyDescent="0.25">
      <c r="D14741" s="31">
        <f>-734.25</f>
        <v>-734.25</v>
      </c>
      <c r="E14741" s="28">
        <v>-0.99060099999999995</v>
      </c>
    </row>
    <row r="14742" spans="4:5" x14ac:dyDescent="0.25">
      <c r="D14742" s="31">
        <f>-734.234</f>
        <v>-734.23400000000004</v>
      </c>
      <c r="E14742" s="28">
        <v>-1.12018</v>
      </c>
    </row>
    <row r="14743" spans="4:5" x14ac:dyDescent="0.25">
      <c r="D14743" s="31">
        <f>-734.218</f>
        <v>-734.21799999999996</v>
      </c>
      <c r="E14743" s="28">
        <v>-1.24969</v>
      </c>
    </row>
    <row r="14744" spans="4:5" x14ac:dyDescent="0.25">
      <c r="D14744" s="31">
        <f>-734.202</f>
        <v>-734.202</v>
      </c>
      <c r="E14744" s="28">
        <v>-1.37921</v>
      </c>
    </row>
    <row r="14745" spans="4:5" x14ac:dyDescent="0.25">
      <c r="D14745" s="31">
        <f>-734.186</f>
        <v>-734.18600000000004</v>
      </c>
      <c r="E14745" s="28">
        <v>-1.5087299999999999</v>
      </c>
    </row>
    <row r="14746" spans="4:5" x14ac:dyDescent="0.25">
      <c r="D14746" s="31">
        <f>-734.17</f>
        <v>-734.17</v>
      </c>
      <c r="E14746" s="28">
        <v>-1.6383399999999999</v>
      </c>
    </row>
    <row r="14747" spans="4:5" x14ac:dyDescent="0.25">
      <c r="D14747" s="31">
        <f>-734.154</f>
        <v>-734.154</v>
      </c>
      <c r="E14747" s="28">
        <v>-1.7678499999999999</v>
      </c>
    </row>
    <row r="14748" spans="4:5" x14ac:dyDescent="0.25">
      <c r="D14748" s="31">
        <f>-734.138</f>
        <v>-734.13800000000003</v>
      </c>
      <c r="E14748" s="28">
        <v>-1.89737</v>
      </c>
    </row>
    <row r="14749" spans="4:5" x14ac:dyDescent="0.25">
      <c r="D14749" s="31">
        <f>-734.122</f>
        <v>-734.12199999999996</v>
      </c>
      <c r="E14749" s="28">
        <v>-2.0268600000000001</v>
      </c>
    </row>
    <row r="14750" spans="4:5" x14ac:dyDescent="0.25">
      <c r="D14750" s="31">
        <f>-734.106</f>
        <v>-734.10599999999999</v>
      </c>
      <c r="E14750" s="28">
        <v>-2.1564000000000001</v>
      </c>
    </row>
    <row r="14751" spans="4:5" x14ac:dyDescent="0.25">
      <c r="D14751" s="31">
        <f>-734.09</f>
        <v>-734.09</v>
      </c>
      <c r="E14751" s="28">
        <v>-2.28592</v>
      </c>
    </row>
    <row r="14752" spans="4:5" x14ac:dyDescent="0.25">
      <c r="D14752" s="31">
        <f>-734.074</f>
        <v>-734.07399999999996</v>
      </c>
      <c r="E14752" s="28">
        <v>-2.4154100000000001</v>
      </c>
    </row>
    <row r="14753" spans="4:5" x14ac:dyDescent="0.25">
      <c r="D14753" s="31">
        <f>-734.058</f>
        <v>-734.05799999999999</v>
      </c>
      <c r="E14753" s="28">
        <v>-2.5449199999999998</v>
      </c>
    </row>
    <row r="14754" spans="4:5" x14ac:dyDescent="0.25">
      <c r="D14754" s="31">
        <f>-734.042</f>
        <v>-734.04200000000003</v>
      </c>
      <c r="E14754" s="28">
        <v>-2.6744400000000002</v>
      </c>
    </row>
    <row r="14755" spans="4:5" x14ac:dyDescent="0.25">
      <c r="D14755" s="31">
        <f>-734.026</f>
        <v>-734.02599999999995</v>
      </c>
      <c r="E14755" s="28">
        <v>-2.80389</v>
      </c>
    </row>
    <row r="14756" spans="4:5" x14ac:dyDescent="0.25">
      <c r="D14756" s="31">
        <f>-734.01</f>
        <v>-734.01</v>
      </c>
      <c r="E14756" s="28">
        <v>-2.9334099999999999</v>
      </c>
    </row>
    <row r="14757" spans="4:5" x14ac:dyDescent="0.25">
      <c r="D14757" s="31">
        <f>-733.994</f>
        <v>-733.99400000000003</v>
      </c>
      <c r="E14757" s="28">
        <v>-3.0628700000000002</v>
      </c>
    </row>
    <row r="14758" spans="4:5" x14ac:dyDescent="0.25">
      <c r="D14758" s="31">
        <f>-733.978</f>
        <v>-733.97799999999995</v>
      </c>
      <c r="E14758" s="28">
        <v>-3.19238</v>
      </c>
    </row>
    <row r="14759" spans="4:5" x14ac:dyDescent="0.25">
      <c r="D14759" s="31">
        <f>-733.962</f>
        <v>-733.96199999999999</v>
      </c>
      <c r="E14759" s="28">
        <v>-3.3218399999999999</v>
      </c>
    </row>
    <row r="14760" spans="4:5" x14ac:dyDescent="0.25">
      <c r="D14760" s="31">
        <f>-733.946</f>
        <v>-733.94600000000003</v>
      </c>
      <c r="E14760" s="28">
        <v>-3.4512900000000002</v>
      </c>
    </row>
    <row r="14761" spans="4:5" x14ac:dyDescent="0.25">
      <c r="D14761" s="31">
        <f>-733.93</f>
        <v>-733.93</v>
      </c>
      <c r="E14761" s="28">
        <v>-3.58081</v>
      </c>
    </row>
    <row r="14762" spans="4:5" x14ac:dyDescent="0.25">
      <c r="D14762" s="31">
        <f>-733.914</f>
        <v>-733.91399999999999</v>
      </c>
      <c r="E14762" s="28">
        <v>-3.71027</v>
      </c>
    </row>
    <row r="14763" spans="4:5" x14ac:dyDescent="0.25">
      <c r="D14763" s="31">
        <f>-733.898</f>
        <v>-733.89800000000002</v>
      </c>
      <c r="E14763" s="28">
        <v>-3.8397199999999998</v>
      </c>
    </row>
    <row r="14764" spans="4:5" x14ac:dyDescent="0.25">
      <c r="D14764" s="31">
        <f>-733.882</f>
        <v>-733.88199999999995</v>
      </c>
      <c r="E14764" s="28">
        <v>-3.9691800000000002</v>
      </c>
    </row>
    <row r="14765" spans="4:5" x14ac:dyDescent="0.25">
      <c r="D14765" s="31">
        <f>-733.866</f>
        <v>-733.86599999999999</v>
      </c>
      <c r="E14765" s="28">
        <v>-4.09863</v>
      </c>
    </row>
    <row r="14766" spans="4:5" x14ac:dyDescent="0.25">
      <c r="D14766" s="31">
        <f>-733.85</f>
        <v>-733.85</v>
      </c>
      <c r="E14766" s="28">
        <v>-4.2280899999999999</v>
      </c>
    </row>
    <row r="14767" spans="4:5" x14ac:dyDescent="0.25">
      <c r="D14767" s="31">
        <f>-733.834</f>
        <v>-733.83399999999995</v>
      </c>
      <c r="E14767" s="28">
        <v>-4.3575100000000004</v>
      </c>
    </row>
    <row r="14768" spans="4:5" x14ac:dyDescent="0.25">
      <c r="D14768" s="31">
        <f>-733.818</f>
        <v>-733.81799999999998</v>
      </c>
      <c r="E14768" s="28">
        <v>-4.4869399999999997</v>
      </c>
    </row>
    <row r="14769" spans="4:5" x14ac:dyDescent="0.25">
      <c r="D14769" s="31">
        <f>-733.802</f>
        <v>-733.80200000000002</v>
      </c>
      <c r="E14769" s="28">
        <v>-4.6163600000000002</v>
      </c>
    </row>
    <row r="14770" spans="4:5" x14ac:dyDescent="0.25">
      <c r="D14770" s="31">
        <f>-733.786</f>
        <v>-733.78599999999994</v>
      </c>
      <c r="E14770" s="28">
        <v>-4.7458200000000001</v>
      </c>
    </row>
    <row r="14771" spans="4:5" x14ac:dyDescent="0.25">
      <c r="D14771" s="31">
        <f>-733.77</f>
        <v>-733.77</v>
      </c>
      <c r="E14771" s="28">
        <v>-4.87521</v>
      </c>
    </row>
    <row r="14772" spans="4:5" x14ac:dyDescent="0.25">
      <c r="D14772" s="31">
        <f>-733.754</f>
        <v>-733.75400000000002</v>
      </c>
      <c r="E14772" s="28">
        <v>-5.0046400000000002</v>
      </c>
    </row>
    <row r="14773" spans="4:5" x14ac:dyDescent="0.25">
      <c r="D14773" s="31">
        <f>-733.738</f>
        <v>-733.73800000000006</v>
      </c>
      <c r="E14773" s="28">
        <v>-5.1340300000000001</v>
      </c>
    </row>
    <row r="14774" spans="4:5" x14ac:dyDescent="0.25">
      <c r="D14774" s="31">
        <f>-733.722</f>
        <v>-733.72199999999998</v>
      </c>
      <c r="E14774" s="28">
        <v>-5.2634299999999996</v>
      </c>
    </row>
    <row r="14775" spans="4:5" x14ac:dyDescent="0.25">
      <c r="D14775" s="31">
        <f>-733.706</f>
        <v>-733.70600000000002</v>
      </c>
      <c r="E14775" s="28">
        <v>-5.3928200000000004</v>
      </c>
    </row>
    <row r="14776" spans="4:5" x14ac:dyDescent="0.25">
      <c r="D14776" s="31">
        <f>-733.69</f>
        <v>-733.69</v>
      </c>
      <c r="E14776" s="28">
        <v>-5.5222199999999999</v>
      </c>
    </row>
    <row r="14777" spans="4:5" x14ac:dyDescent="0.25">
      <c r="D14777" s="31">
        <f>-733.674</f>
        <v>-733.67399999999998</v>
      </c>
      <c r="E14777" s="28">
        <v>-5.6516099999999998</v>
      </c>
    </row>
    <row r="14778" spans="4:5" x14ac:dyDescent="0.25">
      <c r="D14778" s="31">
        <f>-733.658</f>
        <v>-733.65800000000002</v>
      </c>
      <c r="E14778" s="28">
        <v>-5.78104</v>
      </c>
    </row>
    <row r="14779" spans="4:5" x14ac:dyDescent="0.25">
      <c r="D14779" s="31">
        <f>-733.642</f>
        <v>-733.64200000000005</v>
      </c>
      <c r="E14779" s="28">
        <v>-5.9104000000000001</v>
      </c>
    </row>
    <row r="14780" spans="4:5" x14ac:dyDescent="0.25">
      <c r="D14780" s="31">
        <f>-733.626</f>
        <v>-733.62599999999998</v>
      </c>
      <c r="E14780" s="28">
        <v>-6.03979</v>
      </c>
    </row>
    <row r="14781" spans="4:5" x14ac:dyDescent="0.25">
      <c r="D14781" s="31">
        <f>-733.61</f>
        <v>-733.61</v>
      </c>
      <c r="E14781" s="28">
        <v>-6.1691599999999998</v>
      </c>
    </row>
    <row r="14782" spans="4:5" x14ac:dyDescent="0.25">
      <c r="D14782" s="31">
        <f>-733.594</f>
        <v>-733.59400000000005</v>
      </c>
      <c r="E14782" s="28">
        <v>-6.2985199999999999</v>
      </c>
    </row>
    <row r="14783" spans="4:5" x14ac:dyDescent="0.25">
      <c r="D14783" s="31">
        <f>-733.578</f>
        <v>-733.57799999999997</v>
      </c>
      <c r="E14783" s="28">
        <v>-6.4279200000000003</v>
      </c>
    </row>
    <row r="14784" spans="4:5" x14ac:dyDescent="0.25">
      <c r="D14784" s="31">
        <f>-733.562</f>
        <v>-733.56200000000001</v>
      </c>
      <c r="E14784" s="28">
        <v>-6.5572499999999998</v>
      </c>
    </row>
    <row r="14785" spans="4:5" x14ac:dyDescent="0.25">
      <c r="D14785" s="31">
        <f>-733.546</f>
        <v>-733.54600000000005</v>
      </c>
      <c r="E14785" s="28">
        <v>-6.6865800000000002</v>
      </c>
    </row>
    <row r="14786" spans="4:5" x14ac:dyDescent="0.25">
      <c r="D14786" s="31">
        <f>-733.53</f>
        <v>-733.53</v>
      </c>
      <c r="E14786" s="28">
        <v>-6.8159799999999997</v>
      </c>
    </row>
    <row r="14787" spans="4:5" x14ac:dyDescent="0.25">
      <c r="D14787" s="31">
        <f>-733.514</f>
        <v>-733.51400000000001</v>
      </c>
      <c r="E14787" s="28">
        <v>-6.9453100000000001</v>
      </c>
    </row>
    <row r="14788" spans="4:5" x14ac:dyDescent="0.25">
      <c r="D14788" s="31">
        <f>-733.498</f>
        <v>-733.49800000000005</v>
      </c>
      <c r="E14788" s="28">
        <v>-7.0746799999999999</v>
      </c>
    </row>
    <row r="14789" spans="4:5" x14ac:dyDescent="0.25">
      <c r="D14789" s="31">
        <f>-733.482</f>
        <v>-733.48199999999997</v>
      </c>
      <c r="E14789" s="28">
        <v>-7.2040100000000002</v>
      </c>
    </row>
    <row r="14790" spans="4:5" x14ac:dyDescent="0.25">
      <c r="D14790" s="31">
        <f>-733.466</f>
        <v>-733.46600000000001</v>
      </c>
      <c r="E14790" s="28">
        <v>-7.3333399999999997</v>
      </c>
    </row>
    <row r="14791" spans="4:5" x14ac:dyDescent="0.25">
      <c r="D14791" s="31">
        <f>-733.45</f>
        <v>-733.45</v>
      </c>
      <c r="E14791" s="28">
        <v>-7.46265</v>
      </c>
    </row>
    <row r="14792" spans="4:5" x14ac:dyDescent="0.25">
      <c r="D14792" s="31">
        <f>-733.434</f>
        <v>-733.43399999999997</v>
      </c>
      <c r="E14792" s="28">
        <v>-7.5919499999999998</v>
      </c>
    </row>
    <row r="14793" spans="4:5" x14ac:dyDescent="0.25">
      <c r="D14793" s="31">
        <f>-733.418</f>
        <v>-733.41800000000001</v>
      </c>
      <c r="E14793" s="28">
        <v>-7.7213099999999999</v>
      </c>
    </row>
    <row r="14794" spans="4:5" x14ac:dyDescent="0.25">
      <c r="D14794" s="31">
        <f>-733.402</f>
        <v>-733.40200000000004</v>
      </c>
      <c r="E14794" s="28">
        <v>-7.8505900000000004</v>
      </c>
    </row>
    <row r="14795" spans="4:5" x14ac:dyDescent="0.25">
      <c r="D14795" s="31">
        <f>-733.386</f>
        <v>-733.38599999999997</v>
      </c>
      <c r="E14795" s="28">
        <v>-7.9799199999999999</v>
      </c>
    </row>
    <row r="14796" spans="4:5" x14ac:dyDescent="0.25">
      <c r="D14796" s="31">
        <f>-733.37</f>
        <v>-733.37</v>
      </c>
      <c r="E14796" s="28">
        <v>-8.1091899999999999</v>
      </c>
    </row>
    <row r="14797" spans="4:5" x14ac:dyDescent="0.25">
      <c r="D14797" s="31">
        <f>-733.354</f>
        <v>-733.35400000000004</v>
      </c>
      <c r="E14797" s="28">
        <v>-8.2385300000000008</v>
      </c>
    </row>
    <row r="14798" spans="4:5" x14ac:dyDescent="0.25">
      <c r="D14798" s="31">
        <f>-733.338</f>
        <v>-733.33799999999997</v>
      </c>
      <c r="E14798" s="28">
        <v>-8.3677700000000002</v>
      </c>
    </row>
    <row r="14799" spans="4:5" x14ac:dyDescent="0.25">
      <c r="D14799" s="31">
        <f>-733.322</f>
        <v>-733.322</v>
      </c>
      <c r="E14799" s="28">
        <v>-8.4970700000000008</v>
      </c>
    </row>
    <row r="14800" spans="4:5" x14ac:dyDescent="0.25">
      <c r="D14800" s="31">
        <f>-733.306</f>
        <v>-733.30600000000004</v>
      </c>
      <c r="E14800" s="28">
        <v>-8.6263400000000008</v>
      </c>
    </row>
    <row r="14801" spans="4:5" x14ac:dyDescent="0.25">
      <c r="D14801" s="31">
        <f>-733.29</f>
        <v>-733.29</v>
      </c>
      <c r="E14801" s="28">
        <v>-8.7556200000000004</v>
      </c>
    </row>
    <row r="14802" spans="4:5" x14ac:dyDescent="0.25">
      <c r="D14802" s="31">
        <f>-733.274</f>
        <v>-733.274</v>
      </c>
      <c r="E14802" s="28">
        <v>-8.8848900000000004</v>
      </c>
    </row>
    <row r="14803" spans="4:5" x14ac:dyDescent="0.25">
      <c r="D14803" s="31">
        <f>-733.258</f>
        <v>-733.25800000000004</v>
      </c>
      <c r="E14803" s="28">
        <v>-9.0141600000000004</v>
      </c>
    </row>
    <row r="14804" spans="4:5" x14ac:dyDescent="0.25">
      <c r="D14804" s="31">
        <f>-733.242</f>
        <v>-733.24199999999996</v>
      </c>
      <c r="E14804" s="28">
        <v>-9.1434300000000004</v>
      </c>
    </row>
    <row r="14805" spans="4:5" x14ac:dyDescent="0.25">
      <c r="D14805" s="31">
        <f>-733.226</f>
        <v>-733.226</v>
      </c>
      <c r="E14805" s="28">
        <v>-9.27271</v>
      </c>
    </row>
    <row r="14806" spans="4:5" x14ac:dyDescent="0.25">
      <c r="D14806" s="31">
        <f>-733.21</f>
        <v>-733.21</v>
      </c>
      <c r="E14806" s="28">
        <v>-9.40198</v>
      </c>
    </row>
    <row r="14807" spans="4:5" x14ac:dyDescent="0.25">
      <c r="D14807" s="31">
        <f>-733.194</f>
        <v>-733.19399999999996</v>
      </c>
      <c r="E14807" s="28">
        <v>-9.5311900000000005</v>
      </c>
    </row>
    <row r="14808" spans="4:5" x14ac:dyDescent="0.25">
      <c r="D14808" s="31">
        <f>-733.178</f>
        <v>-733.178</v>
      </c>
      <c r="E14808" s="28">
        <v>-9.6604299999999999</v>
      </c>
    </row>
    <row r="14809" spans="4:5" x14ac:dyDescent="0.25">
      <c r="D14809" s="31">
        <f>-733.162</f>
        <v>-733.16200000000003</v>
      </c>
      <c r="E14809" s="28">
        <v>-9.7896999999999998</v>
      </c>
    </row>
    <row r="14810" spans="4:5" x14ac:dyDescent="0.25">
      <c r="D14810" s="31">
        <f>-733.146</f>
        <v>-733.14599999999996</v>
      </c>
      <c r="E14810" s="28">
        <v>-9.9189100000000003</v>
      </c>
    </row>
    <row r="14811" spans="4:5" x14ac:dyDescent="0.25">
      <c r="D14811" s="31">
        <f>-733.13</f>
        <v>-733.13</v>
      </c>
      <c r="E14811" s="28">
        <v>-10.0481</v>
      </c>
    </row>
    <row r="14812" spans="4:5" x14ac:dyDescent="0.25">
      <c r="D14812" s="31">
        <f>-733.114</f>
        <v>-733.11400000000003</v>
      </c>
      <c r="E14812" s="28">
        <v>-10.177300000000001</v>
      </c>
    </row>
    <row r="14813" spans="4:5" x14ac:dyDescent="0.25">
      <c r="D14813" s="31">
        <f>-733.098</f>
        <v>-733.09799999999996</v>
      </c>
      <c r="E14813" s="28">
        <v>-10.3066</v>
      </c>
    </row>
    <row r="14814" spans="4:5" x14ac:dyDescent="0.25">
      <c r="D14814" s="31">
        <f>-733.082</f>
        <v>-733.08199999999999</v>
      </c>
      <c r="E14814" s="28">
        <v>-10.4358</v>
      </c>
    </row>
    <row r="14815" spans="4:5" x14ac:dyDescent="0.25">
      <c r="D14815" s="31">
        <f>-733.066</f>
        <v>-733.06600000000003</v>
      </c>
      <c r="E14815" s="28">
        <v>-10.565</v>
      </c>
    </row>
    <row r="14816" spans="4:5" x14ac:dyDescent="0.25">
      <c r="D14816" s="31">
        <f>-733.05</f>
        <v>-733.05</v>
      </c>
      <c r="E14816" s="28">
        <v>-10.6942</v>
      </c>
    </row>
    <row r="14817" spans="4:5" x14ac:dyDescent="0.25">
      <c r="D14817" s="31">
        <f>-733.034</f>
        <v>-733.03399999999999</v>
      </c>
      <c r="E14817" s="28">
        <v>-10.823399999999999</v>
      </c>
    </row>
    <row r="14818" spans="4:5" x14ac:dyDescent="0.25">
      <c r="D14818" s="31">
        <f>-733.018</f>
        <v>-733.01800000000003</v>
      </c>
      <c r="E14818" s="28">
        <v>-10.9526</v>
      </c>
    </row>
    <row r="14819" spans="4:5" x14ac:dyDescent="0.25">
      <c r="D14819" s="31">
        <f>-733.002</f>
        <v>-733.00199999999995</v>
      </c>
      <c r="E14819" s="28">
        <v>-11.081799999999999</v>
      </c>
    </row>
    <row r="14820" spans="4:5" x14ac:dyDescent="0.25">
      <c r="D14820" s="31">
        <f>-732.986</f>
        <v>-732.98599999999999</v>
      </c>
      <c r="E14820" s="28">
        <v>-11.210900000000001</v>
      </c>
    </row>
    <row r="14821" spans="4:5" x14ac:dyDescent="0.25">
      <c r="D14821" s="31">
        <f>-732.97</f>
        <v>-732.97</v>
      </c>
      <c r="E14821" s="28">
        <v>-11.3401</v>
      </c>
    </row>
    <row r="14822" spans="4:5" x14ac:dyDescent="0.25">
      <c r="D14822" s="31">
        <f>-732.954</f>
        <v>-732.95399999999995</v>
      </c>
      <c r="E14822" s="28">
        <v>-11.4693</v>
      </c>
    </row>
    <row r="14823" spans="4:5" x14ac:dyDescent="0.25">
      <c r="D14823" s="31">
        <f>-732.938</f>
        <v>-732.93799999999999</v>
      </c>
      <c r="E14823" s="28">
        <v>-11.5984</v>
      </c>
    </row>
    <row r="14824" spans="4:5" x14ac:dyDescent="0.25">
      <c r="D14824" s="31">
        <f>-732.922</f>
        <v>-732.92200000000003</v>
      </c>
      <c r="E14824" s="28">
        <v>-11.7277</v>
      </c>
    </row>
    <row r="14825" spans="4:5" x14ac:dyDescent="0.25">
      <c r="D14825" s="31">
        <f>-732.906</f>
        <v>-732.90599999999995</v>
      </c>
      <c r="E14825" s="28">
        <v>-11.8568</v>
      </c>
    </row>
    <row r="14826" spans="4:5" x14ac:dyDescent="0.25">
      <c r="D14826" s="31">
        <f>-732.89</f>
        <v>-732.89</v>
      </c>
      <c r="E14826" s="28">
        <v>-11.985900000000001</v>
      </c>
    </row>
    <row r="14827" spans="4:5" x14ac:dyDescent="0.25">
      <c r="D14827" s="31">
        <f>-732.874</f>
        <v>-732.87400000000002</v>
      </c>
      <c r="E14827" s="28">
        <v>-12.1151</v>
      </c>
    </row>
    <row r="14828" spans="4:5" x14ac:dyDescent="0.25">
      <c r="D14828" s="31">
        <f>-732.858</f>
        <v>-732.85799999999995</v>
      </c>
      <c r="E14828" s="28">
        <v>-12.244199999999999</v>
      </c>
    </row>
    <row r="14829" spans="4:5" x14ac:dyDescent="0.25">
      <c r="D14829" s="31">
        <f>-732.842</f>
        <v>-732.84199999999998</v>
      </c>
      <c r="E14829" s="28">
        <v>-12.3734</v>
      </c>
    </row>
    <row r="14830" spans="4:5" x14ac:dyDescent="0.25">
      <c r="D14830" s="31">
        <f>-732.826</f>
        <v>-732.82600000000002</v>
      </c>
      <c r="E14830" s="28">
        <v>-12.5025</v>
      </c>
    </row>
    <row r="14831" spans="4:5" x14ac:dyDescent="0.25">
      <c r="D14831" s="31">
        <f>-732.81</f>
        <v>-732.81</v>
      </c>
      <c r="E14831" s="28">
        <v>-12.631600000000001</v>
      </c>
    </row>
    <row r="14832" spans="4:5" x14ac:dyDescent="0.25">
      <c r="D14832" s="31">
        <f>-732.794</f>
        <v>-732.79399999999998</v>
      </c>
      <c r="E14832" s="28">
        <v>-12.7607</v>
      </c>
    </row>
    <row r="14833" spans="4:5" x14ac:dyDescent="0.25">
      <c r="D14833" s="31">
        <f>-732.778</f>
        <v>-732.77800000000002</v>
      </c>
      <c r="E14833" s="28">
        <v>-12.889900000000001</v>
      </c>
    </row>
    <row r="14834" spans="4:5" x14ac:dyDescent="0.25">
      <c r="D14834" s="31">
        <f>-732.762</f>
        <v>-732.76199999999994</v>
      </c>
      <c r="E14834" s="28">
        <v>-13.019</v>
      </c>
    </row>
    <row r="14835" spans="4:5" x14ac:dyDescent="0.25">
      <c r="D14835" s="31">
        <f>-732.746</f>
        <v>-732.74599999999998</v>
      </c>
      <c r="E14835" s="28">
        <v>-13.148099999999999</v>
      </c>
    </row>
    <row r="14836" spans="4:5" x14ac:dyDescent="0.25">
      <c r="D14836" s="31">
        <f>-732.73</f>
        <v>-732.73</v>
      </c>
      <c r="E14836" s="28">
        <v>-13.277200000000001</v>
      </c>
    </row>
    <row r="14837" spans="4:5" x14ac:dyDescent="0.25">
      <c r="D14837" s="31">
        <f>-732.714</f>
        <v>-732.71400000000006</v>
      </c>
      <c r="E14837" s="28">
        <v>-13.4063</v>
      </c>
    </row>
    <row r="14838" spans="4:5" x14ac:dyDescent="0.25">
      <c r="D14838" s="31">
        <f>-732.698</f>
        <v>-732.69799999999998</v>
      </c>
      <c r="E14838" s="28">
        <v>-13.535299999999999</v>
      </c>
    </row>
    <row r="14839" spans="4:5" x14ac:dyDescent="0.25">
      <c r="D14839" s="31">
        <f>-732.682</f>
        <v>-732.68200000000002</v>
      </c>
      <c r="E14839" s="28">
        <v>-13.664400000000001</v>
      </c>
    </row>
    <row r="14840" spans="4:5" x14ac:dyDescent="0.25">
      <c r="D14840" s="31">
        <f>-732.667</f>
        <v>-732.66700000000003</v>
      </c>
      <c r="E14840" s="28">
        <v>-13.7936</v>
      </c>
    </row>
    <row r="14841" spans="4:5" x14ac:dyDescent="0.25">
      <c r="D14841" s="31">
        <f>-732.651</f>
        <v>-732.65099999999995</v>
      </c>
      <c r="E14841" s="28">
        <v>-13.922599999999999</v>
      </c>
    </row>
    <row r="14842" spans="4:5" x14ac:dyDescent="0.25">
      <c r="D14842" s="31">
        <f>-732.635</f>
        <v>-732.63499999999999</v>
      </c>
      <c r="E14842" s="28">
        <v>-14.0517</v>
      </c>
    </row>
    <row r="14843" spans="4:5" x14ac:dyDescent="0.25">
      <c r="D14843" s="31">
        <f>-732.619</f>
        <v>-732.61900000000003</v>
      </c>
      <c r="E14843" s="28">
        <v>-14.1807</v>
      </c>
    </row>
    <row r="14844" spans="4:5" x14ac:dyDescent="0.25">
      <c r="D14844" s="31">
        <f>-732.603</f>
        <v>-732.60299999999995</v>
      </c>
      <c r="E14844" s="28">
        <v>-14.309799999999999</v>
      </c>
    </row>
    <row r="14845" spans="4:5" x14ac:dyDescent="0.25">
      <c r="D14845" s="31">
        <f>-732.587</f>
        <v>-732.58699999999999</v>
      </c>
      <c r="E14845" s="28">
        <v>-14.438800000000001</v>
      </c>
    </row>
    <row r="14846" spans="4:5" x14ac:dyDescent="0.25">
      <c r="D14846" s="31">
        <f>-732.571</f>
        <v>-732.57100000000003</v>
      </c>
      <c r="E14846" s="28">
        <v>-14.5679</v>
      </c>
    </row>
    <row r="14847" spans="4:5" x14ac:dyDescent="0.25">
      <c r="D14847" s="31">
        <f>-732.555</f>
        <v>-732.55499999999995</v>
      </c>
      <c r="E14847" s="28">
        <v>-14.696899999999999</v>
      </c>
    </row>
    <row r="14848" spans="4:5" x14ac:dyDescent="0.25">
      <c r="D14848" s="31">
        <f>-732.539</f>
        <v>-732.53899999999999</v>
      </c>
      <c r="E14848" s="28">
        <v>-14.825900000000001</v>
      </c>
    </row>
    <row r="14849" spans="4:5" x14ac:dyDescent="0.25">
      <c r="D14849" s="31">
        <f>-732.523</f>
        <v>-732.52300000000002</v>
      </c>
      <c r="E14849" s="28">
        <v>-14.955</v>
      </c>
    </row>
    <row r="14850" spans="4:5" x14ac:dyDescent="0.25">
      <c r="D14850" s="31">
        <f>-732.507</f>
        <v>-732.50699999999995</v>
      </c>
      <c r="E14850" s="28">
        <v>-15.084</v>
      </c>
    </row>
    <row r="14851" spans="4:5" x14ac:dyDescent="0.25">
      <c r="D14851" s="31">
        <f>-732.491</f>
        <v>-732.49099999999999</v>
      </c>
      <c r="E14851" s="28">
        <v>-15.212999999999999</v>
      </c>
    </row>
    <row r="14852" spans="4:5" x14ac:dyDescent="0.25">
      <c r="D14852" s="31">
        <f>-732.475</f>
        <v>-732.47500000000002</v>
      </c>
      <c r="E14852" s="28">
        <v>-15.342000000000001</v>
      </c>
    </row>
    <row r="14853" spans="4:5" x14ac:dyDescent="0.25">
      <c r="D14853" s="31">
        <f>-732.459</f>
        <v>-732.45899999999995</v>
      </c>
      <c r="E14853" s="28">
        <v>-15.4711</v>
      </c>
    </row>
    <row r="14854" spans="4:5" x14ac:dyDescent="0.25">
      <c r="D14854" s="31">
        <f>-732.443</f>
        <v>-732.44299999999998</v>
      </c>
      <c r="E14854" s="28">
        <v>-15.600099999999999</v>
      </c>
    </row>
    <row r="14855" spans="4:5" x14ac:dyDescent="0.25">
      <c r="D14855" s="31">
        <f>-732.427</f>
        <v>-732.42700000000002</v>
      </c>
      <c r="E14855" s="28">
        <v>-15.729100000000001</v>
      </c>
    </row>
    <row r="14856" spans="4:5" x14ac:dyDescent="0.25">
      <c r="D14856" s="31">
        <f>-732.411</f>
        <v>-732.41099999999994</v>
      </c>
      <c r="E14856" s="28">
        <v>-15.8581</v>
      </c>
    </row>
    <row r="14857" spans="4:5" x14ac:dyDescent="0.25">
      <c r="D14857" s="31">
        <f>-732.395</f>
        <v>-732.39499999999998</v>
      </c>
      <c r="E14857" s="28">
        <v>-15.9871</v>
      </c>
    </row>
    <row r="14858" spans="4:5" x14ac:dyDescent="0.25">
      <c r="D14858" s="31">
        <f>-732.379</f>
        <v>-732.37900000000002</v>
      </c>
      <c r="E14858" s="28">
        <v>-16.116</v>
      </c>
    </row>
    <row r="14859" spans="4:5" x14ac:dyDescent="0.25">
      <c r="D14859" s="31">
        <f>-732.363</f>
        <v>-732.36300000000006</v>
      </c>
      <c r="E14859" s="28">
        <v>-16.245000000000001</v>
      </c>
    </row>
    <row r="14860" spans="4:5" x14ac:dyDescent="0.25">
      <c r="D14860" s="31">
        <f>-732.347</f>
        <v>-732.34699999999998</v>
      </c>
      <c r="E14860" s="28">
        <v>-16.373999999999999</v>
      </c>
    </row>
    <row r="14861" spans="4:5" x14ac:dyDescent="0.25">
      <c r="D14861" s="31">
        <f>-732.331</f>
        <v>-732.33100000000002</v>
      </c>
      <c r="E14861" s="28">
        <v>-16.5029</v>
      </c>
    </row>
    <row r="14862" spans="4:5" x14ac:dyDescent="0.25">
      <c r="D14862" s="31">
        <f>-732.315</f>
        <v>-732.31500000000005</v>
      </c>
      <c r="E14862" s="28">
        <v>-16.631900000000002</v>
      </c>
    </row>
    <row r="14863" spans="4:5" x14ac:dyDescent="0.25">
      <c r="D14863" s="31">
        <f>-732.299</f>
        <v>-732.29899999999998</v>
      </c>
      <c r="E14863" s="28">
        <v>-16.760899999999999</v>
      </c>
    </row>
    <row r="14864" spans="4:5" x14ac:dyDescent="0.25">
      <c r="D14864" s="31">
        <f>-732.283</f>
        <v>-732.28300000000002</v>
      </c>
      <c r="E14864" s="28">
        <v>-16.889800000000001</v>
      </c>
    </row>
    <row r="14865" spans="4:5" x14ac:dyDescent="0.25">
      <c r="D14865" s="31">
        <f>-732.267</f>
        <v>-732.26700000000005</v>
      </c>
      <c r="E14865" s="28">
        <v>-17.018699999999999</v>
      </c>
    </row>
    <row r="14866" spans="4:5" x14ac:dyDescent="0.25">
      <c r="D14866" s="31">
        <f>-732.251</f>
        <v>-732.25099999999998</v>
      </c>
      <c r="E14866" s="28">
        <v>-17.1477</v>
      </c>
    </row>
    <row r="14867" spans="4:5" x14ac:dyDescent="0.25">
      <c r="D14867" s="31">
        <f>-732.235</f>
        <v>-732.23500000000001</v>
      </c>
      <c r="E14867" s="28">
        <v>-17.276599999999998</v>
      </c>
    </row>
    <row r="14868" spans="4:5" x14ac:dyDescent="0.25">
      <c r="D14868" s="31">
        <f>-732.219</f>
        <v>-732.21900000000005</v>
      </c>
      <c r="E14868" s="28">
        <v>-17.4055</v>
      </c>
    </row>
    <row r="14869" spans="4:5" x14ac:dyDescent="0.25">
      <c r="D14869" s="31">
        <f>-732.203</f>
        <v>-732.20299999999997</v>
      </c>
      <c r="E14869" s="28">
        <v>-17.534400000000002</v>
      </c>
    </row>
    <row r="14870" spans="4:5" x14ac:dyDescent="0.25">
      <c r="D14870" s="31">
        <f>-732.187</f>
        <v>-732.18700000000001</v>
      </c>
      <c r="E14870" s="28">
        <v>-17.6633</v>
      </c>
    </row>
    <row r="14871" spans="4:5" x14ac:dyDescent="0.25">
      <c r="D14871" s="31">
        <f>-732.171</f>
        <v>-732.17100000000005</v>
      </c>
      <c r="E14871" s="28">
        <v>-17.792200000000001</v>
      </c>
    </row>
    <row r="14872" spans="4:5" x14ac:dyDescent="0.25">
      <c r="D14872" s="31">
        <f>-732.155</f>
        <v>-732.15499999999997</v>
      </c>
      <c r="E14872" s="28">
        <v>-17.921099999999999</v>
      </c>
    </row>
    <row r="14873" spans="4:5" x14ac:dyDescent="0.25">
      <c r="D14873" s="31">
        <f>-732.139</f>
        <v>-732.13900000000001</v>
      </c>
      <c r="E14873" s="28">
        <v>-18.05</v>
      </c>
    </row>
    <row r="14874" spans="4:5" x14ac:dyDescent="0.25">
      <c r="D14874" s="31">
        <f>-732.123</f>
        <v>-732.12300000000005</v>
      </c>
      <c r="E14874" s="28">
        <v>-18.178999999999998</v>
      </c>
    </row>
    <row r="14875" spans="4:5" x14ac:dyDescent="0.25">
      <c r="D14875" s="31">
        <f>-732.107</f>
        <v>-732.10699999999997</v>
      </c>
      <c r="E14875" s="28">
        <v>-18.3079</v>
      </c>
    </row>
    <row r="14876" spans="4:5" x14ac:dyDescent="0.25">
      <c r="D14876" s="31">
        <f>-732.091</f>
        <v>-732.09100000000001</v>
      </c>
      <c r="E14876" s="28">
        <v>-18.436800000000002</v>
      </c>
    </row>
    <row r="14877" spans="4:5" x14ac:dyDescent="0.25">
      <c r="D14877" s="31">
        <f>-732.075</f>
        <v>-732.07500000000005</v>
      </c>
      <c r="E14877" s="28">
        <v>-18.5656</v>
      </c>
    </row>
    <row r="14878" spans="4:5" x14ac:dyDescent="0.25">
      <c r="D14878" s="31">
        <f>-732.059</f>
        <v>-732.05899999999997</v>
      </c>
      <c r="E14878" s="28">
        <v>-18.694500000000001</v>
      </c>
    </row>
    <row r="14879" spans="4:5" x14ac:dyDescent="0.25">
      <c r="D14879" s="31">
        <f>-732.043</f>
        <v>-732.04300000000001</v>
      </c>
      <c r="E14879" s="28">
        <v>-18.823399999999999</v>
      </c>
    </row>
    <row r="14880" spans="4:5" x14ac:dyDescent="0.25">
      <c r="D14880" s="31">
        <f>-732.027</f>
        <v>-732.02700000000004</v>
      </c>
      <c r="E14880" s="28">
        <v>-18.952200000000001</v>
      </c>
    </row>
    <row r="14881" spans="4:5" x14ac:dyDescent="0.25">
      <c r="D14881" s="31">
        <f>-732.011</f>
        <v>-732.01099999999997</v>
      </c>
      <c r="E14881" s="28">
        <v>-19.081099999999999</v>
      </c>
    </row>
    <row r="14882" spans="4:5" x14ac:dyDescent="0.25">
      <c r="D14882" s="31">
        <f>-731.995</f>
        <v>-731.995</v>
      </c>
      <c r="E14882" s="28">
        <v>-19.209900000000001</v>
      </c>
    </row>
    <row r="14883" spans="4:5" x14ac:dyDescent="0.25">
      <c r="D14883" s="31">
        <f>-731.979</f>
        <v>-731.97900000000004</v>
      </c>
      <c r="E14883" s="28">
        <v>-19.338699999999999</v>
      </c>
    </row>
    <row r="14884" spans="4:5" x14ac:dyDescent="0.25">
      <c r="D14884" s="31">
        <f>-731.963</f>
        <v>-731.96299999999997</v>
      </c>
      <c r="E14884" s="28">
        <v>-19.467600000000001</v>
      </c>
    </row>
    <row r="14885" spans="4:5" x14ac:dyDescent="0.25">
      <c r="D14885" s="31">
        <f>-731.947</f>
        <v>-731.947</v>
      </c>
      <c r="E14885" s="28">
        <v>-19.596399999999999</v>
      </c>
    </row>
    <row r="14886" spans="4:5" x14ac:dyDescent="0.25">
      <c r="D14886" s="31">
        <f>-731.931</f>
        <v>-731.93100000000004</v>
      </c>
      <c r="E14886" s="28">
        <v>-19.725300000000001</v>
      </c>
    </row>
    <row r="14887" spans="4:5" x14ac:dyDescent="0.25">
      <c r="D14887" s="31">
        <f>-731.915</f>
        <v>-731.91499999999996</v>
      </c>
      <c r="E14887" s="28">
        <v>-19.854099999999999</v>
      </c>
    </row>
    <row r="14888" spans="4:5" x14ac:dyDescent="0.25">
      <c r="D14888" s="31">
        <f>-731.899</f>
        <v>-731.899</v>
      </c>
      <c r="E14888" s="28">
        <v>-19.982900000000001</v>
      </c>
    </row>
    <row r="14889" spans="4:5" x14ac:dyDescent="0.25">
      <c r="D14889" s="31">
        <f>-731.883</f>
        <v>-731.88300000000004</v>
      </c>
      <c r="E14889" s="28">
        <v>-20.111799999999999</v>
      </c>
    </row>
    <row r="14890" spans="4:5" x14ac:dyDescent="0.25">
      <c r="D14890" s="31">
        <f>-731.867</f>
        <v>-731.86699999999996</v>
      </c>
      <c r="E14890" s="28">
        <v>-20.240500000000001</v>
      </c>
    </row>
    <row r="14891" spans="4:5" x14ac:dyDescent="0.25">
      <c r="D14891" s="31">
        <f>-731.851</f>
        <v>-731.851</v>
      </c>
      <c r="E14891" s="28">
        <v>-20.369299999999999</v>
      </c>
    </row>
    <row r="14892" spans="4:5" x14ac:dyDescent="0.25">
      <c r="D14892" s="31">
        <f>-731.835</f>
        <v>-731.83500000000004</v>
      </c>
      <c r="E14892" s="28">
        <v>-20.498000000000001</v>
      </c>
    </row>
    <row r="14893" spans="4:5" x14ac:dyDescent="0.25">
      <c r="D14893" s="31">
        <f>-731.819</f>
        <v>-731.81899999999996</v>
      </c>
      <c r="E14893" s="28">
        <v>-20.626799999999999</v>
      </c>
    </row>
    <row r="14894" spans="4:5" x14ac:dyDescent="0.25">
      <c r="D14894" s="31">
        <f>-731.803</f>
        <v>-731.803</v>
      </c>
      <c r="E14894" s="28">
        <v>-20.755600000000001</v>
      </c>
    </row>
    <row r="14895" spans="4:5" x14ac:dyDescent="0.25">
      <c r="D14895" s="31">
        <f>-731.787</f>
        <v>-731.78700000000003</v>
      </c>
      <c r="E14895" s="28">
        <v>-20.884399999999999</v>
      </c>
    </row>
    <row r="14896" spans="4:5" x14ac:dyDescent="0.25">
      <c r="D14896" s="31">
        <f>-731.771</f>
        <v>-731.77099999999996</v>
      </c>
      <c r="E14896" s="28">
        <v>-21.013200000000001</v>
      </c>
    </row>
    <row r="14897" spans="4:5" x14ac:dyDescent="0.25">
      <c r="D14897" s="31">
        <f>-731.755</f>
        <v>-731.755</v>
      </c>
      <c r="E14897" s="28">
        <v>-21.141999999999999</v>
      </c>
    </row>
    <row r="14898" spans="4:5" x14ac:dyDescent="0.25">
      <c r="D14898" s="31">
        <f>-731.739</f>
        <v>-731.73900000000003</v>
      </c>
      <c r="E14898" s="28">
        <v>-21.270800000000001</v>
      </c>
    </row>
    <row r="14899" spans="4:5" x14ac:dyDescent="0.25">
      <c r="D14899" s="31">
        <f>-731.723</f>
        <v>-731.72299999999996</v>
      </c>
      <c r="E14899" s="28">
        <v>-21.3995</v>
      </c>
    </row>
    <row r="14900" spans="4:5" x14ac:dyDescent="0.25">
      <c r="D14900" s="31">
        <f>-731.707</f>
        <v>-731.70699999999999</v>
      </c>
      <c r="E14900" s="28">
        <v>-21.528199999999998</v>
      </c>
    </row>
    <row r="14901" spans="4:5" x14ac:dyDescent="0.25">
      <c r="D14901" s="31">
        <f>-731.691</f>
        <v>-731.69100000000003</v>
      </c>
      <c r="E14901" s="28">
        <v>-21.657</v>
      </c>
    </row>
    <row r="14902" spans="4:5" x14ac:dyDescent="0.25">
      <c r="D14902" s="31">
        <f>-731.675</f>
        <v>-731.67499999999995</v>
      </c>
      <c r="E14902" s="28">
        <v>-21.785699999999999</v>
      </c>
    </row>
    <row r="14903" spans="4:5" x14ac:dyDescent="0.25">
      <c r="D14903" s="31">
        <f>-731.659</f>
        <v>-731.65899999999999</v>
      </c>
      <c r="E14903" s="28">
        <v>-21.914400000000001</v>
      </c>
    </row>
    <row r="14904" spans="4:5" x14ac:dyDescent="0.25">
      <c r="D14904" s="31">
        <f>-731.643</f>
        <v>-731.64300000000003</v>
      </c>
      <c r="E14904" s="28">
        <v>-22.043199999999999</v>
      </c>
    </row>
    <row r="14905" spans="4:5" x14ac:dyDescent="0.25">
      <c r="D14905" s="31">
        <f>-731.627</f>
        <v>-731.62699999999995</v>
      </c>
      <c r="E14905" s="28">
        <v>-22.171900000000001</v>
      </c>
    </row>
    <row r="14906" spans="4:5" x14ac:dyDescent="0.25">
      <c r="D14906" s="31">
        <f>-731.611</f>
        <v>-731.61099999999999</v>
      </c>
      <c r="E14906" s="28">
        <v>-22.3005</v>
      </c>
    </row>
    <row r="14907" spans="4:5" x14ac:dyDescent="0.25">
      <c r="D14907" s="31">
        <f>-731.595</f>
        <v>-731.59500000000003</v>
      </c>
      <c r="E14907" s="28">
        <v>-22.429300000000001</v>
      </c>
    </row>
    <row r="14908" spans="4:5" x14ac:dyDescent="0.25">
      <c r="D14908" s="31">
        <f>-731.579</f>
        <v>-731.57899999999995</v>
      </c>
      <c r="E14908" s="28">
        <v>-22.558</v>
      </c>
    </row>
    <row r="14909" spans="4:5" x14ac:dyDescent="0.25">
      <c r="D14909" s="31">
        <f>-731.563</f>
        <v>-731.56299999999999</v>
      </c>
      <c r="E14909" s="28">
        <v>-22.686599999999999</v>
      </c>
    </row>
    <row r="14910" spans="4:5" x14ac:dyDescent="0.25">
      <c r="D14910" s="31">
        <f>-731.547</f>
        <v>-731.54700000000003</v>
      </c>
      <c r="E14910" s="28">
        <v>-22.8154</v>
      </c>
    </row>
    <row r="14911" spans="4:5" x14ac:dyDescent="0.25">
      <c r="D14911" s="31">
        <f>-731.531</f>
        <v>-731.53099999999995</v>
      </c>
      <c r="E14911" s="28">
        <v>-22.943999999999999</v>
      </c>
    </row>
    <row r="14912" spans="4:5" x14ac:dyDescent="0.25">
      <c r="D14912" s="31">
        <f>-731.515</f>
        <v>-731.51499999999999</v>
      </c>
      <c r="E14912" s="28">
        <v>-23.072800000000001</v>
      </c>
    </row>
    <row r="14913" spans="4:5" x14ac:dyDescent="0.25">
      <c r="D14913" s="31">
        <f>-731.499</f>
        <v>-731.49900000000002</v>
      </c>
      <c r="E14913" s="28">
        <v>-23.2014</v>
      </c>
    </row>
    <row r="14914" spans="4:5" x14ac:dyDescent="0.25">
      <c r="D14914" s="31">
        <f>-731.483</f>
        <v>-731.48299999999995</v>
      </c>
      <c r="E14914" s="28">
        <v>-23.330100000000002</v>
      </c>
    </row>
    <row r="14915" spans="4:5" x14ac:dyDescent="0.25">
      <c r="D14915" s="31">
        <f>-731.467</f>
        <v>-731.46699999999998</v>
      </c>
      <c r="E14915" s="28">
        <v>-23.458600000000001</v>
      </c>
    </row>
    <row r="14916" spans="4:5" x14ac:dyDescent="0.25">
      <c r="D14916" s="31">
        <f>-731.451</f>
        <v>-731.45100000000002</v>
      </c>
      <c r="E14916" s="28">
        <v>-23.587299999999999</v>
      </c>
    </row>
    <row r="14917" spans="4:5" x14ac:dyDescent="0.25">
      <c r="D14917" s="31">
        <f>-731.435</f>
        <v>-731.43499999999995</v>
      </c>
      <c r="E14917" s="28">
        <v>-23.715900000000001</v>
      </c>
    </row>
    <row r="14918" spans="4:5" x14ac:dyDescent="0.25">
      <c r="D14918" s="31">
        <f>-731.419</f>
        <v>-731.41899999999998</v>
      </c>
      <c r="E14918" s="28">
        <v>-23.8446</v>
      </c>
    </row>
    <row r="14919" spans="4:5" x14ac:dyDescent="0.25">
      <c r="D14919" s="31">
        <f>-731.403</f>
        <v>-731.40300000000002</v>
      </c>
      <c r="E14919" s="28">
        <v>-23.973199999999999</v>
      </c>
    </row>
    <row r="14920" spans="4:5" x14ac:dyDescent="0.25">
      <c r="D14920" s="31">
        <f>-731.387</f>
        <v>-731.38699999999994</v>
      </c>
      <c r="E14920" s="28">
        <v>-24.101900000000001</v>
      </c>
    </row>
    <row r="14921" spans="4:5" x14ac:dyDescent="0.25">
      <c r="D14921" s="31">
        <f>-731.371</f>
        <v>-731.37099999999998</v>
      </c>
      <c r="E14921" s="28">
        <v>-24.230499999999999</v>
      </c>
    </row>
    <row r="14922" spans="4:5" x14ac:dyDescent="0.25">
      <c r="D14922" s="31">
        <f>-731.355</f>
        <v>-731.35500000000002</v>
      </c>
      <c r="E14922" s="28">
        <v>-24.359100000000002</v>
      </c>
    </row>
    <row r="14923" spans="4:5" x14ac:dyDescent="0.25">
      <c r="D14923" s="31">
        <f>-731.339</f>
        <v>-731.33900000000006</v>
      </c>
      <c r="E14923" s="28">
        <v>-24.4877</v>
      </c>
    </row>
    <row r="14924" spans="4:5" x14ac:dyDescent="0.25">
      <c r="D14924" s="31">
        <f>-731.323</f>
        <v>-731.32299999999998</v>
      </c>
      <c r="E14924" s="28">
        <v>-24.616299999999999</v>
      </c>
    </row>
    <row r="14925" spans="4:5" x14ac:dyDescent="0.25">
      <c r="D14925" s="31">
        <f>-731.307</f>
        <v>-731.30700000000002</v>
      </c>
      <c r="E14925" s="28">
        <v>-24.744900000000001</v>
      </c>
    </row>
    <row r="14926" spans="4:5" x14ac:dyDescent="0.25">
      <c r="D14926" s="31">
        <f>-731.291</f>
        <v>-731.29100000000005</v>
      </c>
      <c r="E14926" s="28">
        <v>-24.8735</v>
      </c>
    </row>
    <row r="14927" spans="4:5" x14ac:dyDescent="0.25">
      <c r="D14927" s="31">
        <f>-731.275</f>
        <v>-731.27499999999998</v>
      </c>
      <c r="E14927" s="28">
        <v>-25.002099999999999</v>
      </c>
    </row>
    <row r="14928" spans="4:5" x14ac:dyDescent="0.25">
      <c r="D14928" s="31">
        <f>-731.259</f>
        <v>-731.25900000000001</v>
      </c>
      <c r="E14928" s="28">
        <v>-25.130700000000001</v>
      </c>
    </row>
    <row r="14929" spans="4:5" x14ac:dyDescent="0.25">
      <c r="D14929" s="31">
        <f>-731.243</f>
        <v>-731.24300000000005</v>
      </c>
      <c r="E14929" s="28">
        <v>-25.2592</v>
      </c>
    </row>
    <row r="14930" spans="4:5" x14ac:dyDescent="0.25">
      <c r="D14930" s="31">
        <f>-731.227</f>
        <v>-731.22699999999998</v>
      </c>
      <c r="E14930" s="28">
        <v>-25.387799999999999</v>
      </c>
    </row>
    <row r="14931" spans="4:5" x14ac:dyDescent="0.25">
      <c r="D14931" s="31">
        <f>-731.211</f>
        <v>-731.21100000000001</v>
      </c>
      <c r="E14931" s="28">
        <v>-25.516400000000001</v>
      </c>
    </row>
    <row r="14932" spans="4:5" x14ac:dyDescent="0.25">
      <c r="D14932" s="31">
        <f>-731.195</f>
        <v>-731.19500000000005</v>
      </c>
      <c r="E14932" s="28">
        <v>-25.6449</v>
      </c>
    </row>
    <row r="14933" spans="4:5" x14ac:dyDescent="0.25">
      <c r="D14933" s="31">
        <f>-731.179</f>
        <v>-731.17899999999997</v>
      </c>
      <c r="E14933" s="28">
        <v>-25.773399999999999</v>
      </c>
    </row>
    <row r="14934" spans="4:5" x14ac:dyDescent="0.25">
      <c r="D14934" s="31">
        <f>-731.163</f>
        <v>-731.16300000000001</v>
      </c>
      <c r="E14934" s="28">
        <v>-25.902000000000001</v>
      </c>
    </row>
    <row r="14935" spans="4:5" x14ac:dyDescent="0.25">
      <c r="D14935" s="31">
        <f>-731.147</f>
        <v>-731.14700000000005</v>
      </c>
      <c r="E14935" s="28">
        <v>-26.0305</v>
      </c>
    </row>
    <row r="14936" spans="4:5" x14ac:dyDescent="0.25">
      <c r="D14936" s="31">
        <f>-731.131</f>
        <v>-731.13099999999997</v>
      </c>
      <c r="E14936" s="28">
        <v>-26.159099999999999</v>
      </c>
    </row>
    <row r="14937" spans="4:5" x14ac:dyDescent="0.25">
      <c r="D14937" s="31">
        <f>-731.115</f>
        <v>-731.11500000000001</v>
      </c>
      <c r="E14937" s="28">
        <v>-26.287600000000001</v>
      </c>
    </row>
    <row r="14938" spans="4:5" x14ac:dyDescent="0.25">
      <c r="D14938" s="31">
        <f>-731.099</f>
        <v>-731.09900000000005</v>
      </c>
      <c r="E14938" s="28">
        <v>-26.4161</v>
      </c>
    </row>
    <row r="14939" spans="4:5" x14ac:dyDescent="0.25">
      <c r="D14939" s="31">
        <f>-731.083</f>
        <v>-731.08299999999997</v>
      </c>
      <c r="E14939" s="28">
        <v>-26.544599999999999</v>
      </c>
    </row>
    <row r="14940" spans="4:5" x14ac:dyDescent="0.25">
      <c r="D14940" s="31">
        <f>-731.067</f>
        <v>-731.06700000000001</v>
      </c>
      <c r="E14940" s="28">
        <v>-26.673100000000002</v>
      </c>
    </row>
    <row r="14941" spans="4:5" x14ac:dyDescent="0.25">
      <c r="D14941" s="31">
        <f>-731.051</f>
        <v>-731.05100000000004</v>
      </c>
      <c r="E14941" s="28">
        <v>-26.801600000000001</v>
      </c>
    </row>
    <row r="14942" spans="4:5" x14ac:dyDescent="0.25">
      <c r="D14942" s="31">
        <f>-731.035</f>
        <v>-731.03499999999997</v>
      </c>
      <c r="E14942" s="28">
        <v>-26.930099999999999</v>
      </c>
    </row>
    <row r="14943" spans="4:5" x14ac:dyDescent="0.25">
      <c r="D14943" s="31">
        <f>-731.019</f>
        <v>-731.01900000000001</v>
      </c>
      <c r="E14943" s="28">
        <v>-27.058599999999998</v>
      </c>
    </row>
    <row r="14944" spans="4:5" x14ac:dyDescent="0.25">
      <c r="D14944" s="31">
        <f>-731.003</f>
        <v>-731.00300000000004</v>
      </c>
      <c r="E14944" s="28">
        <v>-27.187100000000001</v>
      </c>
    </row>
    <row r="14945" spans="4:5" x14ac:dyDescent="0.25">
      <c r="D14945" s="31">
        <f>-730.987</f>
        <v>-730.98699999999997</v>
      </c>
      <c r="E14945" s="28">
        <v>-27.3156</v>
      </c>
    </row>
    <row r="14946" spans="4:5" x14ac:dyDescent="0.25">
      <c r="D14946" s="31">
        <f>-730.971</f>
        <v>-730.971</v>
      </c>
      <c r="E14946" s="28">
        <v>-27.443999999999999</v>
      </c>
    </row>
    <row r="14947" spans="4:5" x14ac:dyDescent="0.25">
      <c r="D14947" s="31">
        <f>-730.955</f>
        <v>-730.95500000000004</v>
      </c>
      <c r="E14947" s="28">
        <v>-27.572500000000002</v>
      </c>
    </row>
    <row r="14948" spans="4:5" x14ac:dyDescent="0.25">
      <c r="D14948" s="31">
        <f>-730.939</f>
        <v>-730.93899999999996</v>
      </c>
      <c r="E14948" s="28">
        <v>-27.700900000000001</v>
      </c>
    </row>
    <row r="14949" spans="4:5" x14ac:dyDescent="0.25">
      <c r="D14949" s="31">
        <f>-730.923</f>
        <v>-730.923</v>
      </c>
      <c r="E14949" s="28">
        <v>-27.8293</v>
      </c>
    </row>
    <row r="14950" spans="4:5" x14ac:dyDescent="0.25">
      <c r="D14950" s="31">
        <f>-730.907</f>
        <v>-730.90700000000004</v>
      </c>
      <c r="E14950" s="28">
        <v>-27.957799999999999</v>
      </c>
    </row>
    <row r="14951" spans="4:5" x14ac:dyDescent="0.25">
      <c r="D14951" s="31">
        <f>-730.891</f>
        <v>-730.89099999999996</v>
      </c>
      <c r="E14951" s="28">
        <v>-28.086200000000002</v>
      </c>
    </row>
    <row r="14952" spans="4:5" x14ac:dyDescent="0.25">
      <c r="D14952" s="31">
        <f>-730.875</f>
        <v>-730.875</v>
      </c>
      <c r="E14952" s="28">
        <v>-28.214700000000001</v>
      </c>
    </row>
    <row r="14953" spans="4:5" x14ac:dyDescent="0.25">
      <c r="D14953" s="31">
        <f>-730.859</f>
        <v>-730.85900000000004</v>
      </c>
      <c r="E14953" s="28">
        <v>-28.3431</v>
      </c>
    </row>
    <row r="14954" spans="4:5" x14ac:dyDescent="0.25">
      <c r="D14954" s="31">
        <f>-730.844</f>
        <v>-730.84400000000005</v>
      </c>
      <c r="E14954" s="28">
        <v>-28.471599999999999</v>
      </c>
    </row>
    <row r="14955" spans="4:5" x14ac:dyDescent="0.25">
      <c r="D14955" s="31">
        <f>-730.828</f>
        <v>-730.82799999999997</v>
      </c>
      <c r="E14955" s="28">
        <v>-28.6</v>
      </c>
    </row>
    <row r="14956" spans="4:5" x14ac:dyDescent="0.25">
      <c r="D14956" s="31">
        <f>-730.812</f>
        <v>-730.81200000000001</v>
      </c>
      <c r="E14956" s="28">
        <v>-28.728400000000001</v>
      </c>
    </row>
    <row r="14957" spans="4:5" x14ac:dyDescent="0.25">
      <c r="D14957" s="31">
        <f>-730.796</f>
        <v>-730.79600000000005</v>
      </c>
      <c r="E14957" s="28">
        <v>-28.8568</v>
      </c>
    </row>
    <row r="14958" spans="4:5" x14ac:dyDescent="0.25">
      <c r="D14958" s="31">
        <f>-730.78</f>
        <v>-730.78</v>
      </c>
      <c r="E14958" s="28">
        <v>-28.985199999999999</v>
      </c>
    </row>
    <row r="14959" spans="4:5" x14ac:dyDescent="0.25">
      <c r="D14959" s="31">
        <f>-730.764</f>
        <v>-730.76400000000001</v>
      </c>
      <c r="E14959" s="28">
        <v>-29.113499999999998</v>
      </c>
    </row>
    <row r="14960" spans="4:5" x14ac:dyDescent="0.25">
      <c r="D14960" s="31">
        <f>-730.748</f>
        <v>-730.74800000000005</v>
      </c>
      <c r="E14960" s="28">
        <v>-29.241900000000001</v>
      </c>
    </row>
    <row r="14961" spans="4:5" x14ac:dyDescent="0.25">
      <c r="D14961" s="31">
        <f>-730.732</f>
        <v>-730.73199999999997</v>
      </c>
      <c r="E14961" s="28">
        <v>-29.3703</v>
      </c>
    </row>
    <row r="14962" spans="4:5" x14ac:dyDescent="0.25">
      <c r="D14962" s="31">
        <f>-730.716</f>
        <v>-730.71600000000001</v>
      </c>
      <c r="E14962" s="28">
        <v>-29.498699999999999</v>
      </c>
    </row>
    <row r="14963" spans="4:5" x14ac:dyDescent="0.25">
      <c r="D14963" s="31">
        <f>-730.7</f>
        <v>-730.7</v>
      </c>
      <c r="E14963" s="28">
        <v>-29.626999999999999</v>
      </c>
    </row>
    <row r="14964" spans="4:5" x14ac:dyDescent="0.25">
      <c r="D14964" s="31">
        <f>-730.684</f>
        <v>-730.68399999999997</v>
      </c>
      <c r="E14964" s="28">
        <v>-29.755400000000002</v>
      </c>
    </row>
    <row r="14965" spans="4:5" x14ac:dyDescent="0.25">
      <c r="D14965" s="31">
        <f>-730.668</f>
        <v>-730.66800000000001</v>
      </c>
      <c r="E14965" s="28">
        <v>-29.883700000000001</v>
      </c>
    </row>
    <row r="14966" spans="4:5" x14ac:dyDescent="0.25">
      <c r="D14966" s="31">
        <f>-730.652</f>
        <v>-730.65200000000004</v>
      </c>
      <c r="E14966" s="28">
        <v>-30.012</v>
      </c>
    </row>
    <row r="14967" spans="4:5" x14ac:dyDescent="0.25">
      <c r="D14967" s="31">
        <f>-730.636</f>
        <v>-730.63599999999997</v>
      </c>
      <c r="E14967" s="28">
        <v>-30.1404</v>
      </c>
    </row>
    <row r="14968" spans="4:5" x14ac:dyDescent="0.25">
      <c r="D14968" s="31">
        <f>-730.62</f>
        <v>-730.62</v>
      </c>
      <c r="E14968" s="28">
        <v>-30.268699999999999</v>
      </c>
    </row>
    <row r="14969" spans="4:5" x14ac:dyDescent="0.25">
      <c r="D14969" s="31">
        <f>-730.604</f>
        <v>-730.60400000000004</v>
      </c>
      <c r="E14969" s="28">
        <v>-30.396999999999998</v>
      </c>
    </row>
    <row r="14970" spans="4:5" x14ac:dyDescent="0.25">
      <c r="D14970" s="31">
        <f>-730.588</f>
        <v>-730.58799999999997</v>
      </c>
      <c r="E14970" s="28">
        <v>-30.525300000000001</v>
      </c>
    </row>
    <row r="14971" spans="4:5" x14ac:dyDescent="0.25">
      <c r="D14971" s="31">
        <f>-730.572</f>
        <v>-730.572</v>
      </c>
      <c r="E14971" s="28">
        <v>-30.653600000000001</v>
      </c>
    </row>
    <row r="14972" spans="4:5" x14ac:dyDescent="0.25">
      <c r="D14972" s="31">
        <f>-730.556</f>
        <v>-730.55600000000004</v>
      </c>
      <c r="E14972" s="28">
        <v>-30.7819</v>
      </c>
    </row>
    <row r="14973" spans="4:5" x14ac:dyDescent="0.25">
      <c r="D14973" s="31">
        <f>-730.54</f>
        <v>-730.54</v>
      </c>
      <c r="E14973" s="28">
        <v>-30.9102</v>
      </c>
    </row>
    <row r="14974" spans="4:5" x14ac:dyDescent="0.25">
      <c r="D14974" s="31">
        <f>-730.524</f>
        <v>-730.524</v>
      </c>
      <c r="E14974" s="28">
        <v>-31.038599999999999</v>
      </c>
    </row>
    <row r="14975" spans="4:5" x14ac:dyDescent="0.25">
      <c r="D14975" s="31">
        <f>-730.508</f>
        <v>-730.50800000000004</v>
      </c>
      <c r="E14975" s="28">
        <v>-31.166699999999999</v>
      </c>
    </row>
    <row r="14976" spans="4:5" x14ac:dyDescent="0.25">
      <c r="D14976" s="31">
        <f>-730.492</f>
        <v>-730.49199999999996</v>
      </c>
      <c r="E14976" s="28">
        <v>-31.295000000000002</v>
      </c>
    </row>
    <row r="14977" spans="4:5" x14ac:dyDescent="0.25">
      <c r="D14977" s="31">
        <f>-730.476</f>
        <v>-730.476</v>
      </c>
      <c r="E14977" s="28">
        <v>-31.423300000000001</v>
      </c>
    </row>
    <row r="14978" spans="4:5" x14ac:dyDescent="0.25">
      <c r="D14978" s="31">
        <f>-730.46</f>
        <v>-730.46</v>
      </c>
      <c r="E14978" s="28">
        <v>-31.551600000000001</v>
      </c>
    </row>
    <row r="14979" spans="4:5" x14ac:dyDescent="0.25">
      <c r="D14979" s="31">
        <f>-730.444</f>
        <v>-730.44399999999996</v>
      </c>
      <c r="E14979" s="28">
        <v>-31.6799</v>
      </c>
    </row>
    <row r="14980" spans="4:5" x14ac:dyDescent="0.25">
      <c r="D14980" s="31">
        <f>-730.428</f>
        <v>-730.428</v>
      </c>
      <c r="E14980" s="28">
        <v>-31.808199999999999</v>
      </c>
    </row>
    <row r="14981" spans="4:5" x14ac:dyDescent="0.25">
      <c r="D14981" s="31">
        <f>-730.412</f>
        <v>-730.41200000000003</v>
      </c>
      <c r="E14981" s="28">
        <v>-31.936399999999999</v>
      </c>
    </row>
    <row r="14982" spans="4:5" x14ac:dyDescent="0.25">
      <c r="D14982" s="31">
        <f>-730.396</f>
        <v>-730.39599999999996</v>
      </c>
      <c r="E14982" s="28">
        <v>-32.064599999999999</v>
      </c>
    </row>
    <row r="14983" spans="4:5" x14ac:dyDescent="0.25">
      <c r="D14983" s="31">
        <f>-730.38</f>
        <v>-730.38</v>
      </c>
      <c r="E14983" s="28">
        <v>-32.192900000000002</v>
      </c>
    </row>
    <row r="14984" spans="4:5" x14ac:dyDescent="0.25">
      <c r="D14984" s="31">
        <f>-730.364</f>
        <v>-730.36400000000003</v>
      </c>
      <c r="E14984" s="28">
        <v>-32.321100000000001</v>
      </c>
    </row>
    <row r="14985" spans="4:5" x14ac:dyDescent="0.25">
      <c r="D14985" s="31">
        <f>-730.348</f>
        <v>-730.34799999999996</v>
      </c>
      <c r="E14985" s="28">
        <v>-32.449300000000001</v>
      </c>
    </row>
    <row r="14986" spans="4:5" x14ac:dyDescent="0.25">
      <c r="D14986" s="31">
        <f>-730.332</f>
        <v>-730.33199999999999</v>
      </c>
      <c r="E14986" s="28">
        <v>-32.577500000000001</v>
      </c>
    </row>
    <row r="14987" spans="4:5" x14ac:dyDescent="0.25">
      <c r="D14987" s="31">
        <f>-730.316</f>
        <v>-730.31600000000003</v>
      </c>
      <c r="E14987" s="28">
        <v>-32.7057</v>
      </c>
    </row>
    <row r="14988" spans="4:5" x14ac:dyDescent="0.25">
      <c r="D14988" s="31">
        <f>-730.3</f>
        <v>-730.3</v>
      </c>
      <c r="E14988" s="28">
        <v>-32.8339</v>
      </c>
    </row>
    <row r="14989" spans="4:5" x14ac:dyDescent="0.25">
      <c r="D14989" s="31">
        <f>-730.284</f>
        <v>-730.28399999999999</v>
      </c>
      <c r="E14989" s="28">
        <v>-32.962000000000003</v>
      </c>
    </row>
    <row r="14990" spans="4:5" x14ac:dyDescent="0.25">
      <c r="D14990" s="31">
        <f>-730.268</f>
        <v>-730.26800000000003</v>
      </c>
      <c r="E14990" s="28">
        <v>-33.090200000000003</v>
      </c>
    </row>
    <row r="14991" spans="4:5" x14ac:dyDescent="0.25">
      <c r="D14991" s="31">
        <f>-730.252</f>
        <v>-730.25199999999995</v>
      </c>
      <c r="E14991" s="28">
        <v>-33.218400000000003</v>
      </c>
    </row>
    <row r="14992" spans="4:5" x14ac:dyDescent="0.25">
      <c r="D14992" s="31">
        <f>-730.236</f>
        <v>-730.23599999999999</v>
      </c>
      <c r="E14992" s="28">
        <v>-33.346600000000002</v>
      </c>
    </row>
    <row r="14993" spans="4:5" x14ac:dyDescent="0.25">
      <c r="D14993" s="31">
        <f>-730.22</f>
        <v>-730.22</v>
      </c>
      <c r="E14993" s="28">
        <v>-33.474699999999999</v>
      </c>
    </row>
    <row r="14994" spans="4:5" x14ac:dyDescent="0.25">
      <c r="D14994" s="31">
        <f>-730.204</f>
        <v>-730.20399999999995</v>
      </c>
      <c r="E14994" s="28">
        <v>-33.602899999999998</v>
      </c>
    </row>
    <row r="14995" spans="4:5" x14ac:dyDescent="0.25">
      <c r="D14995" s="31">
        <f>-730.188</f>
        <v>-730.18799999999999</v>
      </c>
      <c r="E14995" s="28">
        <v>-33.731099999999998</v>
      </c>
    </row>
    <row r="14996" spans="4:5" x14ac:dyDescent="0.25">
      <c r="D14996" s="31">
        <f>-730.172</f>
        <v>-730.17200000000003</v>
      </c>
      <c r="E14996" s="28">
        <v>-33.859299999999998</v>
      </c>
    </row>
    <row r="14997" spans="4:5" x14ac:dyDescent="0.25">
      <c r="D14997" s="31">
        <f>-730.156</f>
        <v>-730.15599999999995</v>
      </c>
      <c r="E14997" s="28">
        <v>-33.987299999999998</v>
      </c>
    </row>
    <row r="14998" spans="4:5" x14ac:dyDescent="0.25">
      <c r="D14998" s="31">
        <f>-730.14</f>
        <v>-730.14</v>
      </c>
      <c r="E14998" s="28">
        <v>-34.115499999999997</v>
      </c>
    </row>
    <row r="14999" spans="4:5" x14ac:dyDescent="0.25">
      <c r="D14999" s="31">
        <f>-730.124</f>
        <v>-730.12400000000002</v>
      </c>
      <c r="E14999" s="28">
        <v>-34.243699999999997</v>
      </c>
    </row>
    <row r="15000" spans="4:5" x14ac:dyDescent="0.25">
      <c r="D15000" s="31">
        <f>-730.108</f>
        <v>-730.10799999999995</v>
      </c>
      <c r="E15000" s="28">
        <v>-34.3718</v>
      </c>
    </row>
    <row r="15001" spans="4:5" x14ac:dyDescent="0.25">
      <c r="D15001" s="31">
        <f>-730.092</f>
        <v>-730.09199999999998</v>
      </c>
      <c r="E15001" s="28">
        <v>-34.4998</v>
      </c>
    </row>
    <row r="15002" spans="4:5" x14ac:dyDescent="0.25">
      <c r="D15002" s="31">
        <f>-730.076</f>
        <v>-730.07600000000002</v>
      </c>
      <c r="E15002" s="28">
        <v>-34.627899999999997</v>
      </c>
    </row>
    <row r="15003" spans="4:5" x14ac:dyDescent="0.25">
      <c r="D15003" s="31">
        <f>-730.06</f>
        <v>-730.06</v>
      </c>
      <c r="E15003" s="28">
        <v>-34.756</v>
      </c>
    </row>
    <row r="15004" spans="4:5" x14ac:dyDescent="0.25">
      <c r="D15004" s="31">
        <f>-730.044</f>
        <v>-730.04399999999998</v>
      </c>
      <c r="E15004" s="28">
        <v>-34.884099999999997</v>
      </c>
    </row>
    <row r="15005" spans="4:5" x14ac:dyDescent="0.25">
      <c r="D15005" s="31">
        <f>-730.028</f>
        <v>-730.02800000000002</v>
      </c>
      <c r="E15005" s="28">
        <v>-35.0122</v>
      </c>
    </row>
    <row r="15006" spans="4:5" x14ac:dyDescent="0.25">
      <c r="D15006" s="31">
        <f>-730.012</f>
        <v>-730.01199999999994</v>
      </c>
      <c r="E15006" s="28">
        <v>-35.140300000000003</v>
      </c>
    </row>
    <row r="15007" spans="4:5" x14ac:dyDescent="0.25">
      <c r="D15007" s="31">
        <f>-729.996</f>
        <v>-729.99599999999998</v>
      </c>
      <c r="E15007" s="28">
        <v>-35.268300000000004</v>
      </c>
    </row>
    <row r="15008" spans="4:5" x14ac:dyDescent="0.25">
      <c r="D15008" s="31">
        <f>-729.98</f>
        <v>-729.98</v>
      </c>
      <c r="E15008" s="28">
        <v>-35.3964</v>
      </c>
    </row>
    <row r="15009" spans="4:5" x14ac:dyDescent="0.25">
      <c r="D15009" s="31">
        <f>-729.964</f>
        <v>-729.96400000000006</v>
      </c>
      <c r="E15009" s="28">
        <v>-35.524500000000003</v>
      </c>
    </row>
    <row r="15010" spans="4:5" x14ac:dyDescent="0.25">
      <c r="D15010" s="31">
        <f>-729.948</f>
        <v>-729.94799999999998</v>
      </c>
      <c r="E15010" s="28">
        <v>-35.652500000000003</v>
      </c>
    </row>
    <row r="15011" spans="4:5" x14ac:dyDescent="0.25">
      <c r="D15011" s="31">
        <f>-729.932</f>
        <v>-729.93200000000002</v>
      </c>
      <c r="E15011" s="28">
        <v>-35.780500000000004</v>
      </c>
    </row>
    <row r="15012" spans="4:5" x14ac:dyDescent="0.25">
      <c r="D15012" s="31">
        <f>-729.916</f>
        <v>-729.91600000000005</v>
      </c>
      <c r="E15012" s="28">
        <v>-35.9086</v>
      </c>
    </row>
    <row r="15013" spans="4:5" x14ac:dyDescent="0.25">
      <c r="D15013" s="31">
        <f>-729.9</f>
        <v>-729.9</v>
      </c>
      <c r="E15013" s="28">
        <v>-36.0366</v>
      </c>
    </row>
    <row r="15014" spans="4:5" x14ac:dyDescent="0.25">
      <c r="D15014" s="31">
        <f>-729.884</f>
        <v>-729.88400000000001</v>
      </c>
      <c r="E15014" s="28">
        <v>-36.1646</v>
      </c>
    </row>
    <row r="15015" spans="4:5" x14ac:dyDescent="0.25">
      <c r="D15015" s="31">
        <f>-729.868</f>
        <v>-729.86800000000005</v>
      </c>
      <c r="E15015" s="28">
        <v>-36.2926</v>
      </c>
    </row>
    <row r="15016" spans="4:5" x14ac:dyDescent="0.25">
      <c r="D15016" s="31">
        <f>-729.852</f>
        <v>-729.85199999999998</v>
      </c>
      <c r="E15016" s="28">
        <v>-36.420699999999997</v>
      </c>
    </row>
    <row r="15017" spans="4:5" x14ac:dyDescent="0.25">
      <c r="D15017" s="31">
        <f>-729.836</f>
        <v>-729.83600000000001</v>
      </c>
      <c r="E15017" s="28">
        <v>-36.5486</v>
      </c>
    </row>
    <row r="15018" spans="4:5" x14ac:dyDescent="0.25">
      <c r="D15018" s="31">
        <f>-729.82</f>
        <v>-729.82</v>
      </c>
      <c r="E15018" s="28">
        <v>-36.676600000000001</v>
      </c>
    </row>
    <row r="15019" spans="4:5" x14ac:dyDescent="0.25">
      <c r="D15019" s="31">
        <f>-729.804</f>
        <v>-729.80399999999997</v>
      </c>
      <c r="E15019" s="28">
        <v>-36.804600000000001</v>
      </c>
    </row>
    <row r="15020" spans="4:5" x14ac:dyDescent="0.25">
      <c r="D15020" s="31">
        <f>-729.788</f>
        <v>-729.78800000000001</v>
      </c>
      <c r="E15020" s="28">
        <v>-36.932600000000001</v>
      </c>
    </row>
    <row r="15021" spans="4:5" x14ac:dyDescent="0.25">
      <c r="D15021" s="31">
        <f>-729.772</f>
        <v>-729.77200000000005</v>
      </c>
      <c r="E15021" s="28">
        <v>-37.060499999999998</v>
      </c>
    </row>
    <row r="15022" spans="4:5" x14ac:dyDescent="0.25">
      <c r="D15022" s="31">
        <f>-729.756</f>
        <v>-729.75599999999997</v>
      </c>
      <c r="E15022" s="28">
        <v>-37.188499999999998</v>
      </c>
    </row>
    <row r="15023" spans="4:5" x14ac:dyDescent="0.25">
      <c r="D15023" s="31">
        <f>-729.74</f>
        <v>-729.74</v>
      </c>
      <c r="E15023" s="28">
        <v>-37.316499999999998</v>
      </c>
    </row>
    <row r="15024" spans="4:5" x14ac:dyDescent="0.25">
      <c r="D15024" s="31">
        <f>-729.724</f>
        <v>-729.72400000000005</v>
      </c>
      <c r="E15024" s="28">
        <v>-37.444499999999998</v>
      </c>
    </row>
    <row r="15025" spans="4:5" x14ac:dyDescent="0.25">
      <c r="D15025" s="31">
        <f>-729.708</f>
        <v>-729.70799999999997</v>
      </c>
      <c r="E15025" s="28">
        <v>-37.572400000000002</v>
      </c>
    </row>
    <row r="15026" spans="4:5" x14ac:dyDescent="0.25">
      <c r="D15026" s="31">
        <f>-729.692</f>
        <v>-729.69200000000001</v>
      </c>
      <c r="E15026" s="28">
        <v>-37.700400000000002</v>
      </c>
    </row>
    <row r="15027" spans="4:5" x14ac:dyDescent="0.25">
      <c r="D15027" s="31">
        <f>-729.676</f>
        <v>-729.67600000000004</v>
      </c>
      <c r="E15027" s="28">
        <v>-37.828200000000002</v>
      </c>
    </row>
    <row r="15028" spans="4:5" x14ac:dyDescent="0.25">
      <c r="D15028" s="31">
        <f>-729.66</f>
        <v>-729.66</v>
      </c>
      <c r="E15028" s="28">
        <v>-37.956200000000003</v>
      </c>
    </row>
    <row r="15029" spans="4:5" x14ac:dyDescent="0.25">
      <c r="D15029" s="31">
        <f>-729.644</f>
        <v>-729.64400000000001</v>
      </c>
      <c r="E15029" s="28">
        <v>-38.084099999999999</v>
      </c>
    </row>
    <row r="15030" spans="4:5" x14ac:dyDescent="0.25">
      <c r="D15030" s="31">
        <f>-729.628</f>
        <v>-729.62800000000004</v>
      </c>
      <c r="E15030" s="28">
        <v>-38.212000000000003</v>
      </c>
    </row>
    <row r="15031" spans="4:5" x14ac:dyDescent="0.25">
      <c r="D15031" s="31">
        <f>-729.612</f>
        <v>-729.61199999999997</v>
      </c>
      <c r="E15031" s="28">
        <v>-38.3399</v>
      </c>
    </row>
    <row r="15032" spans="4:5" x14ac:dyDescent="0.25">
      <c r="D15032" s="31">
        <f>-729.596</f>
        <v>-729.596</v>
      </c>
      <c r="E15032" s="28">
        <v>-38.467799999999997</v>
      </c>
    </row>
    <row r="15033" spans="4:5" x14ac:dyDescent="0.25">
      <c r="D15033" s="31">
        <f>-729.58</f>
        <v>-729.58</v>
      </c>
      <c r="E15033" s="28">
        <v>-38.595700000000001</v>
      </c>
    </row>
    <row r="15034" spans="4:5" x14ac:dyDescent="0.25">
      <c r="D15034" s="31">
        <f>-729.564</f>
        <v>-729.56399999999996</v>
      </c>
      <c r="E15034" s="28">
        <v>-38.723599999999998</v>
      </c>
    </row>
    <row r="15035" spans="4:5" x14ac:dyDescent="0.25">
      <c r="D15035" s="31">
        <f>-729.548</f>
        <v>-729.548</v>
      </c>
      <c r="E15035" s="28">
        <v>-38.851399999999998</v>
      </c>
    </row>
    <row r="15036" spans="4:5" x14ac:dyDescent="0.25">
      <c r="D15036" s="31">
        <f>-729.532</f>
        <v>-729.53200000000004</v>
      </c>
      <c r="E15036" s="28">
        <v>-38.979300000000002</v>
      </c>
    </row>
    <row r="15037" spans="4:5" x14ac:dyDescent="0.25">
      <c r="D15037" s="31">
        <f>-729.516</f>
        <v>-729.51599999999996</v>
      </c>
      <c r="E15037" s="28">
        <v>-39.107199999999999</v>
      </c>
    </row>
    <row r="15038" spans="4:5" x14ac:dyDescent="0.25">
      <c r="D15038" s="31">
        <f>-729.5</f>
        <v>-729.5</v>
      </c>
      <c r="E15038" s="28">
        <v>-39.234999999999999</v>
      </c>
    </row>
    <row r="15039" spans="4:5" x14ac:dyDescent="0.25">
      <c r="D15039" s="31">
        <f>-729.484</f>
        <v>-729.48400000000004</v>
      </c>
      <c r="E15039" s="28">
        <v>-39.362900000000003</v>
      </c>
    </row>
    <row r="15040" spans="4:5" x14ac:dyDescent="0.25">
      <c r="D15040" s="31">
        <f>-729.468</f>
        <v>-729.46799999999996</v>
      </c>
      <c r="E15040" s="28">
        <v>-39.490699999999997</v>
      </c>
    </row>
    <row r="15041" spans="4:5" x14ac:dyDescent="0.25">
      <c r="D15041" s="31">
        <f>-729.452</f>
        <v>-729.452</v>
      </c>
      <c r="E15041" s="28">
        <v>-39.618600000000001</v>
      </c>
    </row>
    <row r="15042" spans="4:5" x14ac:dyDescent="0.25">
      <c r="D15042" s="31">
        <f>-729.436</f>
        <v>-729.43600000000004</v>
      </c>
      <c r="E15042" s="28">
        <v>-39.746400000000001</v>
      </c>
    </row>
    <row r="15043" spans="4:5" x14ac:dyDescent="0.25">
      <c r="D15043" s="31">
        <f>-729.42</f>
        <v>-729.42</v>
      </c>
      <c r="E15043" s="28">
        <v>-39.874200000000002</v>
      </c>
    </row>
    <row r="15044" spans="4:5" x14ac:dyDescent="0.25">
      <c r="D15044" s="31">
        <f>-729.404</f>
        <v>-729.404</v>
      </c>
      <c r="E15044" s="28">
        <v>-40.002000000000002</v>
      </c>
    </row>
    <row r="15045" spans="4:5" x14ac:dyDescent="0.25">
      <c r="D15045" s="31">
        <f>-729.388</f>
        <v>-729.38800000000003</v>
      </c>
      <c r="E15045" s="28">
        <v>-40.129800000000003</v>
      </c>
    </row>
    <row r="15046" spans="4:5" x14ac:dyDescent="0.25">
      <c r="D15046" s="31">
        <f>-729.372</f>
        <v>-729.37199999999996</v>
      </c>
      <c r="E15046" s="28">
        <v>-40.257599999999996</v>
      </c>
    </row>
    <row r="15047" spans="4:5" x14ac:dyDescent="0.25">
      <c r="D15047" s="31">
        <f>-729.356</f>
        <v>-729.35599999999999</v>
      </c>
      <c r="E15047" s="28">
        <v>-40.385399999999997</v>
      </c>
    </row>
    <row r="15048" spans="4:5" x14ac:dyDescent="0.25">
      <c r="D15048" s="31">
        <f>-729.34</f>
        <v>-729.34</v>
      </c>
      <c r="E15048" s="28">
        <v>-40.513199999999998</v>
      </c>
    </row>
    <row r="15049" spans="4:5" x14ac:dyDescent="0.25">
      <c r="D15049" s="31">
        <f>-729.324</f>
        <v>-729.32399999999996</v>
      </c>
      <c r="E15049" s="28">
        <v>-40.640999999999998</v>
      </c>
    </row>
    <row r="15050" spans="4:5" x14ac:dyDescent="0.25">
      <c r="D15050" s="31">
        <f>-729.308</f>
        <v>-729.30799999999999</v>
      </c>
      <c r="E15050" s="28">
        <v>-40.768700000000003</v>
      </c>
    </row>
    <row r="15051" spans="4:5" x14ac:dyDescent="0.25">
      <c r="D15051" s="31">
        <f>-729.292</f>
        <v>-729.29200000000003</v>
      </c>
      <c r="E15051" s="28">
        <v>-40.896500000000003</v>
      </c>
    </row>
    <row r="15052" spans="4:5" x14ac:dyDescent="0.25">
      <c r="D15052" s="31">
        <f>-729.276</f>
        <v>-729.27599999999995</v>
      </c>
      <c r="E15052" s="28">
        <v>-41.0242</v>
      </c>
    </row>
    <row r="15053" spans="4:5" x14ac:dyDescent="0.25">
      <c r="D15053" s="31">
        <f>-729.26</f>
        <v>-729.26</v>
      </c>
      <c r="E15053" s="28">
        <v>-41.152000000000001</v>
      </c>
    </row>
    <row r="15054" spans="4:5" x14ac:dyDescent="0.25">
      <c r="D15054" s="31">
        <f>-729.244</f>
        <v>-729.24400000000003</v>
      </c>
      <c r="E15054" s="28">
        <v>-41.279699999999998</v>
      </c>
    </row>
    <row r="15055" spans="4:5" x14ac:dyDescent="0.25">
      <c r="D15055" s="31">
        <f>-729.228</f>
        <v>-729.22799999999995</v>
      </c>
      <c r="E15055" s="28">
        <v>-41.407499999999999</v>
      </c>
    </row>
    <row r="15056" spans="4:5" x14ac:dyDescent="0.25">
      <c r="D15056" s="31">
        <f>-729.212</f>
        <v>-729.21199999999999</v>
      </c>
      <c r="E15056" s="28">
        <v>-41.535200000000003</v>
      </c>
    </row>
    <row r="15057" spans="4:5" x14ac:dyDescent="0.25">
      <c r="D15057" s="31">
        <f>-729.196</f>
        <v>-729.19600000000003</v>
      </c>
      <c r="E15057" s="28">
        <v>-41.6629</v>
      </c>
    </row>
    <row r="15058" spans="4:5" x14ac:dyDescent="0.25">
      <c r="D15058" s="31">
        <f>-729.18</f>
        <v>-729.18</v>
      </c>
      <c r="E15058" s="28">
        <v>-41.790500000000002</v>
      </c>
    </row>
    <row r="15059" spans="4:5" x14ac:dyDescent="0.25">
      <c r="D15059" s="31">
        <f>-729.164</f>
        <v>-729.16399999999999</v>
      </c>
      <c r="E15059" s="28">
        <v>-41.918300000000002</v>
      </c>
    </row>
    <row r="15060" spans="4:5" x14ac:dyDescent="0.25">
      <c r="D15060" s="31">
        <f>-729.148</f>
        <v>-729.14800000000002</v>
      </c>
      <c r="E15060" s="28">
        <v>-42.045999999999999</v>
      </c>
    </row>
    <row r="15061" spans="4:5" x14ac:dyDescent="0.25">
      <c r="D15061" s="31">
        <f>-729.132</f>
        <v>-729.13199999999995</v>
      </c>
      <c r="E15061" s="28">
        <v>-42.173699999999997</v>
      </c>
    </row>
    <row r="15062" spans="4:5" x14ac:dyDescent="0.25">
      <c r="D15062" s="31">
        <f>-729.116</f>
        <v>-729.11599999999999</v>
      </c>
      <c r="E15062" s="28">
        <v>-42.301400000000001</v>
      </c>
    </row>
    <row r="15063" spans="4:5" x14ac:dyDescent="0.25">
      <c r="D15063" s="31">
        <f>-729.1</f>
        <v>-729.1</v>
      </c>
      <c r="E15063" s="28">
        <v>-42.429000000000002</v>
      </c>
    </row>
    <row r="15064" spans="4:5" x14ac:dyDescent="0.25">
      <c r="D15064" s="31">
        <f>-729.084</f>
        <v>-729.08399999999995</v>
      </c>
      <c r="E15064" s="28">
        <v>-42.556699999999999</v>
      </c>
    </row>
    <row r="15065" spans="4:5" x14ac:dyDescent="0.25">
      <c r="D15065" s="31">
        <f>-729.068</f>
        <v>-729.06799999999998</v>
      </c>
      <c r="E15065" s="28">
        <v>-42.6843</v>
      </c>
    </row>
    <row r="15066" spans="4:5" x14ac:dyDescent="0.25">
      <c r="D15066" s="31">
        <f>-729.052</f>
        <v>-729.05200000000002</v>
      </c>
      <c r="E15066" s="28">
        <v>-42.811999999999998</v>
      </c>
    </row>
    <row r="15067" spans="4:5" x14ac:dyDescent="0.25">
      <c r="D15067" s="31">
        <f>-729.036</f>
        <v>-729.03599999999994</v>
      </c>
      <c r="E15067" s="28">
        <v>-42.939599999999999</v>
      </c>
    </row>
    <row r="15068" spans="4:5" x14ac:dyDescent="0.25">
      <c r="D15068" s="31">
        <f>-729.021</f>
        <v>-729.02099999999996</v>
      </c>
      <c r="E15068" s="28">
        <v>-43.067300000000003</v>
      </c>
    </row>
    <row r="15069" spans="4:5" x14ac:dyDescent="0.25">
      <c r="D15069" s="31">
        <f>-729.005</f>
        <v>-729.005</v>
      </c>
      <c r="E15069" s="28">
        <v>-43.194899999999997</v>
      </c>
    </row>
    <row r="15070" spans="4:5" x14ac:dyDescent="0.25">
      <c r="D15070" s="31">
        <f>-728.989</f>
        <v>-728.98900000000003</v>
      </c>
      <c r="E15070" s="28">
        <v>-43.322600000000001</v>
      </c>
    </row>
    <row r="15071" spans="4:5" x14ac:dyDescent="0.25">
      <c r="D15071" s="31">
        <f>-728.973</f>
        <v>-728.97299999999996</v>
      </c>
      <c r="E15071" s="28">
        <v>-43.450099999999999</v>
      </c>
    </row>
    <row r="15072" spans="4:5" x14ac:dyDescent="0.25">
      <c r="D15072" s="31">
        <f>-728.957</f>
        <v>-728.95699999999999</v>
      </c>
      <c r="E15072" s="28">
        <v>-43.577800000000003</v>
      </c>
    </row>
    <row r="15073" spans="4:5" x14ac:dyDescent="0.25">
      <c r="D15073" s="31">
        <f>-728.941</f>
        <v>-728.94100000000003</v>
      </c>
      <c r="E15073" s="28">
        <v>-43.705399999999997</v>
      </c>
    </row>
    <row r="15074" spans="4:5" x14ac:dyDescent="0.25">
      <c r="D15074" s="31">
        <f>-728.925</f>
        <v>-728.92499999999995</v>
      </c>
      <c r="E15074" s="28">
        <v>-43.832900000000002</v>
      </c>
    </row>
    <row r="15075" spans="4:5" x14ac:dyDescent="0.25">
      <c r="D15075" s="31">
        <f>-728.909</f>
        <v>-728.90899999999999</v>
      </c>
      <c r="E15075" s="28">
        <v>-43.960500000000003</v>
      </c>
    </row>
    <row r="15076" spans="4:5" x14ac:dyDescent="0.25">
      <c r="D15076" s="31">
        <f>-728.893</f>
        <v>-728.89300000000003</v>
      </c>
      <c r="E15076" s="28">
        <v>-44.088099999999997</v>
      </c>
    </row>
    <row r="15077" spans="4:5" x14ac:dyDescent="0.25">
      <c r="D15077" s="31">
        <f>-728.877</f>
        <v>-728.87699999999995</v>
      </c>
      <c r="E15077" s="28">
        <v>-44.215699999999998</v>
      </c>
    </row>
    <row r="15078" spans="4:5" x14ac:dyDescent="0.25">
      <c r="D15078" s="31">
        <f>-728.861</f>
        <v>-728.86099999999999</v>
      </c>
      <c r="E15078" s="28">
        <v>-44.343299999999999</v>
      </c>
    </row>
    <row r="15079" spans="4:5" x14ac:dyDescent="0.25">
      <c r="D15079" s="31">
        <f>-728.845</f>
        <v>-728.84500000000003</v>
      </c>
      <c r="E15079" s="28">
        <v>-44.470799999999997</v>
      </c>
    </row>
    <row r="15080" spans="4:5" x14ac:dyDescent="0.25">
      <c r="D15080" s="31">
        <f>-728.829</f>
        <v>-728.82899999999995</v>
      </c>
      <c r="E15080" s="28">
        <v>-44.598399999999998</v>
      </c>
    </row>
    <row r="15081" spans="4:5" x14ac:dyDescent="0.25">
      <c r="D15081" s="31">
        <f>-728.813</f>
        <v>-728.81299999999999</v>
      </c>
      <c r="E15081" s="28">
        <v>-44.7258</v>
      </c>
    </row>
    <row r="15082" spans="4:5" x14ac:dyDescent="0.25">
      <c r="D15082" s="31">
        <f>-728.797</f>
        <v>-728.79700000000003</v>
      </c>
      <c r="E15082" s="28">
        <v>-44.853499999999997</v>
      </c>
    </row>
    <row r="15083" spans="4:5" x14ac:dyDescent="0.25">
      <c r="D15083" s="31">
        <f>-728.781</f>
        <v>-728.78099999999995</v>
      </c>
      <c r="E15083" s="28">
        <v>-44.981000000000002</v>
      </c>
    </row>
    <row r="15084" spans="4:5" x14ac:dyDescent="0.25">
      <c r="D15084" s="31">
        <f>-728.765</f>
        <v>-728.76499999999999</v>
      </c>
      <c r="E15084" s="28">
        <v>-45.108499999999999</v>
      </c>
    </row>
    <row r="15085" spans="4:5" x14ac:dyDescent="0.25">
      <c r="D15085" s="31">
        <f>-728.749</f>
        <v>-728.74900000000002</v>
      </c>
      <c r="E15085" s="28">
        <v>-45.235999999999997</v>
      </c>
    </row>
    <row r="15086" spans="4:5" x14ac:dyDescent="0.25">
      <c r="D15086" s="31">
        <f>-728.733</f>
        <v>-728.73299999999995</v>
      </c>
      <c r="E15086" s="28">
        <v>-45.363500000000002</v>
      </c>
    </row>
    <row r="15087" spans="4:5" x14ac:dyDescent="0.25">
      <c r="D15087" s="31">
        <f>-728.717</f>
        <v>-728.71699999999998</v>
      </c>
      <c r="E15087" s="28">
        <v>-45.491</v>
      </c>
    </row>
    <row r="15088" spans="4:5" x14ac:dyDescent="0.25">
      <c r="D15088" s="31">
        <f>-728.701</f>
        <v>-728.70100000000002</v>
      </c>
      <c r="E15088" s="28">
        <v>-45.618499999999997</v>
      </c>
    </row>
    <row r="15089" spans="4:5" x14ac:dyDescent="0.25">
      <c r="D15089" s="31">
        <f>-728.685</f>
        <v>-728.68499999999995</v>
      </c>
      <c r="E15089" s="28">
        <v>-45.746000000000002</v>
      </c>
    </row>
    <row r="15090" spans="4:5" x14ac:dyDescent="0.25">
      <c r="D15090" s="31">
        <f>-728.669</f>
        <v>-728.66899999999998</v>
      </c>
      <c r="E15090" s="28">
        <v>-45.873399999999997</v>
      </c>
    </row>
    <row r="15091" spans="4:5" x14ac:dyDescent="0.25">
      <c r="D15091" s="31">
        <f>-728.653</f>
        <v>-728.65300000000002</v>
      </c>
      <c r="E15091" s="28">
        <v>-46.000900000000001</v>
      </c>
    </row>
    <row r="15092" spans="4:5" x14ac:dyDescent="0.25">
      <c r="D15092" s="31">
        <f>-728.637</f>
        <v>-728.63699999999994</v>
      </c>
      <c r="E15092" s="28">
        <v>-46.128399999999999</v>
      </c>
    </row>
    <row r="15093" spans="4:5" x14ac:dyDescent="0.25">
      <c r="D15093" s="31">
        <f>-728.621</f>
        <v>-728.62099999999998</v>
      </c>
      <c r="E15093" s="28">
        <v>-46.255699999999997</v>
      </c>
    </row>
    <row r="15094" spans="4:5" x14ac:dyDescent="0.25">
      <c r="D15094" s="31">
        <f>-728.605</f>
        <v>-728.60500000000002</v>
      </c>
      <c r="E15094" s="28">
        <v>-46.383200000000002</v>
      </c>
    </row>
    <row r="15095" spans="4:5" x14ac:dyDescent="0.25">
      <c r="D15095" s="31">
        <f>-728.589</f>
        <v>-728.58900000000006</v>
      </c>
      <c r="E15095" s="28">
        <v>-46.5107</v>
      </c>
    </row>
    <row r="15096" spans="4:5" x14ac:dyDescent="0.25">
      <c r="D15096" s="31">
        <f>-728.573</f>
        <v>-728.57299999999998</v>
      </c>
      <c r="E15096" s="28">
        <v>-46.638100000000001</v>
      </c>
    </row>
    <row r="15097" spans="4:5" x14ac:dyDescent="0.25">
      <c r="D15097" s="31">
        <f>-728.557</f>
        <v>-728.55700000000002</v>
      </c>
      <c r="E15097" s="28">
        <v>-46.765500000000003</v>
      </c>
    </row>
    <row r="15098" spans="4:5" x14ac:dyDescent="0.25">
      <c r="D15098" s="31">
        <f>-728.541</f>
        <v>-728.54100000000005</v>
      </c>
      <c r="E15098" s="28">
        <v>-46.892899999999997</v>
      </c>
    </row>
    <row r="15099" spans="4:5" x14ac:dyDescent="0.25">
      <c r="D15099" s="31">
        <f>-728.525</f>
        <v>-728.52499999999998</v>
      </c>
      <c r="E15099" s="28">
        <v>-47.020400000000002</v>
      </c>
    </row>
    <row r="15100" spans="4:5" x14ac:dyDescent="0.25">
      <c r="D15100" s="31">
        <f>-728.509</f>
        <v>-728.50900000000001</v>
      </c>
      <c r="E15100" s="28">
        <v>-47.1477</v>
      </c>
    </row>
    <row r="15101" spans="4:5" x14ac:dyDescent="0.25">
      <c r="D15101" s="31">
        <f>-728.493</f>
        <v>-728.49300000000005</v>
      </c>
      <c r="E15101" s="28">
        <v>-47.275100000000002</v>
      </c>
    </row>
    <row r="15102" spans="4:5" x14ac:dyDescent="0.25">
      <c r="D15102" s="31">
        <f>-728.477</f>
        <v>-728.47699999999998</v>
      </c>
      <c r="E15102" s="28">
        <v>-47.402500000000003</v>
      </c>
    </row>
    <row r="15103" spans="4:5" x14ac:dyDescent="0.25">
      <c r="D15103" s="31">
        <f>-728.461</f>
        <v>-728.46100000000001</v>
      </c>
      <c r="E15103" s="28">
        <v>-47.529800000000002</v>
      </c>
    </row>
    <row r="15104" spans="4:5" x14ac:dyDescent="0.25">
      <c r="D15104" s="31">
        <f>-728.445</f>
        <v>-728.44500000000005</v>
      </c>
      <c r="E15104" s="28">
        <v>-47.657200000000003</v>
      </c>
    </row>
    <row r="15105" spans="4:5" x14ac:dyDescent="0.25">
      <c r="D15105" s="31">
        <f>-728.429</f>
        <v>-728.42899999999997</v>
      </c>
      <c r="E15105" s="28">
        <v>-47.784500000000001</v>
      </c>
    </row>
    <row r="15106" spans="4:5" x14ac:dyDescent="0.25">
      <c r="D15106" s="31">
        <f>-728.413</f>
        <v>-728.41300000000001</v>
      </c>
      <c r="E15106" s="28">
        <v>-47.911900000000003</v>
      </c>
    </row>
    <row r="15107" spans="4:5" x14ac:dyDescent="0.25">
      <c r="D15107" s="31">
        <f>-728.397</f>
        <v>-728.39700000000005</v>
      </c>
      <c r="E15107" s="28">
        <v>-48.039200000000001</v>
      </c>
    </row>
    <row r="15108" spans="4:5" x14ac:dyDescent="0.25">
      <c r="D15108" s="31">
        <f>-728.381</f>
        <v>-728.38099999999997</v>
      </c>
      <c r="E15108" s="28">
        <v>-48.166600000000003</v>
      </c>
    </row>
    <row r="15109" spans="4:5" x14ac:dyDescent="0.25">
      <c r="D15109" s="31">
        <f>-728.365</f>
        <v>-728.36500000000001</v>
      </c>
      <c r="E15109" s="28">
        <v>-48.293900000000001</v>
      </c>
    </row>
    <row r="15110" spans="4:5" x14ac:dyDescent="0.25">
      <c r="D15110" s="31">
        <f>-728.349</f>
        <v>-728.34900000000005</v>
      </c>
      <c r="E15110" s="28">
        <v>-48.421300000000002</v>
      </c>
    </row>
    <row r="15111" spans="4:5" x14ac:dyDescent="0.25">
      <c r="D15111" s="31">
        <f>-728.333</f>
        <v>-728.33299999999997</v>
      </c>
      <c r="E15111" s="28">
        <v>-48.5486</v>
      </c>
    </row>
    <row r="15112" spans="4:5" x14ac:dyDescent="0.25">
      <c r="D15112" s="31">
        <f>-728.317</f>
        <v>-728.31700000000001</v>
      </c>
      <c r="E15112" s="28">
        <v>-48.675800000000002</v>
      </c>
    </row>
    <row r="15113" spans="4:5" x14ac:dyDescent="0.25">
      <c r="D15113" s="31">
        <f>-728.301</f>
        <v>-728.30100000000004</v>
      </c>
      <c r="E15113" s="28">
        <v>-48.803199999999997</v>
      </c>
    </row>
    <row r="15114" spans="4:5" x14ac:dyDescent="0.25">
      <c r="D15114" s="31">
        <f>-728.285</f>
        <v>-728.28499999999997</v>
      </c>
      <c r="E15114" s="28">
        <v>-48.930399999999999</v>
      </c>
    </row>
    <row r="15115" spans="4:5" x14ac:dyDescent="0.25">
      <c r="D15115" s="31">
        <f>-728.269</f>
        <v>-728.26900000000001</v>
      </c>
      <c r="E15115" s="28">
        <v>-49.057699999999997</v>
      </c>
    </row>
    <row r="15116" spans="4:5" x14ac:dyDescent="0.25">
      <c r="D15116" s="31">
        <f>-728.253</f>
        <v>-728.25300000000004</v>
      </c>
      <c r="E15116" s="28">
        <v>-49.185000000000002</v>
      </c>
    </row>
    <row r="15117" spans="4:5" x14ac:dyDescent="0.25">
      <c r="D15117" s="31">
        <f>-728.237</f>
        <v>-728.23699999999997</v>
      </c>
      <c r="E15117" s="28">
        <v>-49.3123</v>
      </c>
    </row>
    <row r="15118" spans="4:5" x14ac:dyDescent="0.25">
      <c r="D15118" s="31">
        <f>-728.221</f>
        <v>-728.221</v>
      </c>
      <c r="E15118" s="28">
        <v>-49.439500000000002</v>
      </c>
    </row>
    <row r="15119" spans="4:5" x14ac:dyDescent="0.25">
      <c r="D15119" s="31">
        <f>-728.205</f>
        <v>-728.20500000000004</v>
      </c>
      <c r="E15119" s="28">
        <v>-49.566800000000001</v>
      </c>
    </row>
    <row r="15120" spans="4:5" x14ac:dyDescent="0.25">
      <c r="D15120" s="31">
        <f>-728.189</f>
        <v>-728.18899999999996</v>
      </c>
      <c r="E15120" s="28">
        <v>-49.694000000000003</v>
      </c>
    </row>
    <row r="15121" spans="4:5" x14ac:dyDescent="0.25">
      <c r="D15121" s="31">
        <f>-728.173</f>
        <v>-728.173</v>
      </c>
      <c r="E15121" s="28">
        <v>-49.821300000000001</v>
      </c>
    </row>
    <row r="15122" spans="4:5" x14ac:dyDescent="0.25">
      <c r="D15122" s="31">
        <f>-728.157</f>
        <v>-728.15700000000004</v>
      </c>
      <c r="E15122" s="28">
        <v>-49.948500000000003</v>
      </c>
    </row>
    <row r="15123" spans="4:5" x14ac:dyDescent="0.25">
      <c r="D15123" s="31">
        <f>-728.141</f>
        <v>-728.14099999999996</v>
      </c>
      <c r="E15123" s="28">
        <v>-50.075699999999998</v>
      </c>
    </row>
    <row r="15124" spans="4:5" x14ac:dyDescent="0.25">
      <c r="D15124" s="31">
        <f>-728.125</f>
        <v>-728.125</v>
      </c>
      <c r="E15124" s="28">
        <v>-50.2029</v>
      </c>
    </row>
    <row r="15125" spans="4:5" x14ac:dyDescent="0.25">
      <c r="D15125" s="31">
        <f>-728.109</f>
        <v>-728.10900000000004</v>
      </c>
      <c r="E15125" s="28">
        <v>-50.330100000000002</v>
      </c>
    </row>
    <row r="15126" spans="4:5" x14ac:dyDescent="0.25">
      <c r="D15126" s="31">
        <f>-728.093</f>
        <v>-728.09299999999996</v>
      </c>
      <c r="E15126" s="28">
        <v>-50.457299999999996</v>
      </c>
    </row>
    <row r="15127" spans="4:5" x14ac:dyDescent="0.25">
      <c r="D15127" s="31">
        <f>-728.077</f>
        <v>-728.077</v>
      </c>
      <c r="E15127" s="28">
        <v>-50.584499999999998</v>
      </c>
    </row>
    <row r="15128" spans="4:5" x14ac:dyDescent="0.25">
      <c r="D15128" s="31">
        <f>-728.061</f>
        <v>-728.06100000000004</v>
      </c>
      <c r="E15128" s="28">
        <v>-50.7117</v>
      </c>
    </row>
    <row r="15129" spans="4:5" x14ac:dyDescent="0.25">
      <c r="D15129" s="31">
        <f>-728.045</f>
        <v>-728.04499999999996</v>
      </c>
      <c r="E15129" s="28">
        <v>-50.838799999999999</v>
      </c>
    </row>
    <row r="15130" spans="4:5" x14ac:dyDescent="0.25">
      <c r="D15130" s="31">
        <f>-728.029</f>
        <v>-728.029</v>
      </c>
      <c r="E15130" s="28">
        <v>-50.965899999999998</v>
      </c>
    </row>
    <row r="15131" spans="4:5" x14ac:dyDescent="0.25">
      <c r="D15131" s="31">
        <f>-728.013</f>
        <v>-728.01300000000003</v>
      </c>
      <c r="E15131" s="28">
        <v>-51.0931</v>
      </c>
    </row>
    <row r="15132" spans="4:5" x14ac:dyDescent="0.25">
      <c r="D15132" s="31">
        <f>-727.997</f>
        <v>-727.99699999999996</v>
      </c>
      <c r="E15132" s="28">
        <v>-51.220300000000002</v>
      </c>
    </row>
    <row r="15133" spans="4:5" x14ac:dyDescent="0.25">
      <c r="D15133" s="31">
        <f>-727.981</f>
        <v>-727.98099999999999</v>
      </c>
      <c r="E15133" s="28">
        <v>-51.3474</v>
      </c>
    </row>
    <row r="15134" spans="4:5" x14ac:dyDescent="0.25">
      <c r="D15134" s="31">
        <f>-727.965</f>
        <v>-727.96500000000003</v>
      </c>
      <c r="E15134" s="28">
        <v>-51.474499999999999</v>
      </c>
    </row>
    <row r="15135" spans="4:5" x14ac:dyDescent="0.25">
      <c r="D15135" s="31">
        <f>-727.949</f>
        <v>-727.94899999999996</v>
      </c>
      <c r="E15135" s="28">
        <v>-51.601599999999998</v>
      </c>
    </row>
    <row r="15136" spans="4:5" x14ac:dyDescent="0.25">
      <c r="D15136" s="31">
        <f>-727.933</f>
        <v>-727.93299999999999</v>
      </c>
      <c r="E15136" s="28">
        <v>-51.7288</v>
      </c>
    </row>
    <row r="15137" spans="4:5" x14ac:dyDescent="0.25">
      <c r="D15137" s="31">
        <f>-727.917</f>
        <v>-727.91700000000003</v>
      </c>
      <c r="E15137" s="28">
        <v>-51.855899999999998</v>
      </c>
    </row>
    <row r="15138" spans="4:5" x14ac:dyDescent="0.25">
      <c r="D15138" s="31">
        <f>-727.901</f>
        <v>-727.90099999999995</v>
      </c>
      <c r="E15138" s="28">
        <v>-51.982999999999997</v>
      </c>
    </row>
    <row r="15139" spans="4:5" x14ac:dyDescent="0.25">
      <c r="D15139" s="31">
        <f>-727.885</f>
        <v>-727.88499999999999</v>
      </c>
      <c r="E15139" s="28">
        <v>-52.110100000000003</v>
      </c>
    </row>
    <row r="15140" spans="4:5" x14ac:dyDescent="0.25">
      <c r="D15140" s="31">
        <f>-727.869</f>
        <v>-727.86900000000003</v>
      </c>
      <c r="E15140" s="28">
        <v>-52.237200000000001</v>
      </c>
    </row>
    <row r="15141" spans="4:5" x14ac:dyDescent="0.25">
      <c r="D15141" s="31">
        <f>-727.853</f>
        <v>-727.85299999999995</v>
      </c>
      <c r="E15141" s="28">
        <v>-52.3643</v>
      </c>
    </row>
    <row r="15142" spans="4:5" x14ac:dyDescent="0.25">
      <c r="D15142" s="31">
        <f>-727.837</f>
        <v>-727.83699999999999</v>
      </c>
      <c r="E15142" s="28">
        <v>-52.491300000000003</v>
      </c>
    </row>
    <row r="15143" spans="4:5" x14ac:dyDescent="0.25">
      <c r="D15143" s="31">
        <f>-727.821</f>
        <v>-727.82100000000003</v>
      </c>
      <c r="E15143" s="28">
        <v>-52.618400000000001</v>
      </c>
    </row>
    <row r="15144" spans="4:5" x14ac:dyDescent="0.25">
      <c r="D15144" s="31">
        <f>-727.805</f>
        <v>-727.80499999999995</v>
      </c>
      <c r="E15144" s="28">
        <v>-52.7455</v>
      </c>
    </row>
    <row r="15145" spans="4:5" x14ac:dyDescent="0.25">
      <c r="D15145" s="31">
        <f>-727.789</f>
        <v>-727.78899999999999</v>
      </c>
      <c r="E15145" s="28">
        <v>-52.872500000000002</v>
      </c>
    </row>
    <row r="15146" spans="4:5" x14ac:dyDescent="0.25">
      <c r="D15146" s="31">
        <f>-727.773</f>
        <v>-727.77300000000002</v>
      </c>
      <c r="E15146" s="28">
        <v>-52.999499999999998</v>
      </c>
    </row>
    <row r="15147" spans="4:5" x14ac:dyDescent="0.25">
      <c r="D15147" s="31">
        <f>-727.757</f>
        <v>-727.75699999999995</v>
      </c>
      <c r="E15147" s="28">
        <v>-53.1265</v>
      </c>
    </row>
    <row r="15148" spans="4:5" x14ac:dyDescent="0.25">
      <c r="D15148" s="31">
        <f>-727.741</f>
        <v>-727.74099999999999</v>
      </c>
      <c r="E15148" s="28">
        <v>-53.253500000000003</v>
      </c>
    </row>
    <row r="15149" spans="4:5" x14ac:dyDescent="0.25">
      <c r="D15149" s="31">
        <f>-727.725</f>
        <v>-727.72500000000002</v>
      </c>
      <c r="E15149" s="28">
        <v>-53.380600000000001</v>
      </c>
    </row>
    <row r="15150" spans="4:5" x14ac:dyDescent="0.25">
      <c r="D15150" s="31">
        <f>-727.709</f>
        <v>-727.70899999999995</v>
      </c>
      <c r="E15150" s="28">
        <v>-53.507599999999996</v>
      </c>
    </row>
    <row r="15151" spans="4:5" x14ac:dyDescent="0.25">
      <c r="D15151" s="31">
        <f>-727.693</f>
        <v>-727.69299999999998</v>
      </c>
      <c r="E15151" s="28">
        <v>-53.634599999999999</v>
      </c>
    </row>
    <row r="15152" spans="4:5" x14ac:dyDescent="0.25">
      <c r="D15152" s="31">
        <f>-727.677</f>
        <v>-727.67700000000002</v>
      </c>
      <c r="E15152" s="28">
        <v>-53.761600000000001</v>
      </c>
    </row>
    <row r="15153" spans="4:5" x14ac:dyDescent="0.25">
      <c r="D15153" s="31">
        <f>-727.661</f>
        <v>-727.66099999999994</v>
      </c>
      <c r="E15153" s="28">
        <v>-53.888500000000001</v>
      </c>
    </row>
    <row r="15154" spans="4:5" x14ac:dyDescent="0.25">
      <c r="D15154" s="31">
        <f>-727.645</f>
        <v>-727.64499999999998</v>
      </c>
      <c r="E15154" s="28">
        <v>-54.0154</v>
      </c>
    </row>
    <row r="15155" spans="4:5" x14ac:dyDescent="0.25">
      <c r="D15155" s="31">
        <f>-727.629</f>
        <v>-727.62900000000002</v>
      </c>
      <c r="E15155" s="28">
        <v>-54.142400000000002</v>
      </c>
    </row>
    <row r="15156" spans="4:5" x14ac:dyDescent="0.25">
      <c r="D15156" s="31">
        <f>-727.613</f>
        <v>-727.61300000000006</v>
      </c>
      <c r="E15156" s="28">
        <v>-54.269300000000001</v>
      </c>
    </row>
    <row r="15157" spans="4:5" x14ac:dyDescent="0.25">
      <c r="D15157" s="31">
        <f>-727.597</f>
        <v>-727.59699999999998</v>
      </c>
      <c r="E15157" s="28">
        <v>-54.396299999999997</v>
      </c>
    </row>
    <row r="15158" spans="4:5" x14ac:dyDescent="0.25">
      <c r="D15158" s="31">
        <f>-727.581</f>
        <v>-727.58100000000002</v>
      </c>
      <c r="E15158" s="28">
        <v>-54.523299999999999</v>
      </c>
    </row>
    <row r="15159" spans="4:5" x14ac:dyDescent="0.25">
      <c r="D15159" s="31">
        <f>-727.565</f>
        <v>-727.56500000000005</v>
      </c>
      <c r="E15159" s="28">
        <v>-54.650199999999998</v>
      </c>
    </row>
    <row r="15160" spans="4:5" x14ac:dyDescent="0.25">
      <c r="D15160" s="31">
        <f>-727.549</f>
        <v>-727.54899999999998</v>
      </c>
      <c r="E15160" s="28">
        <v>-54.777099999999997</v>
      </c>
    </row>
    <row r="15161" spans="4:5" x14ac:dyDescent="0.25">
      <c r="D15161" s="31">
        <f>-727.533</f>
        <v>-727.53300000000002</v>
      </c>
      <c r="E15161" s="28">
        <v>-54.9041</v>
      </c>
    </row>
    <row r="15162" spans="4:5" x14ac:dyDescent="0.25">
      <c r="D15162" s="31">
        <f>-727.517</f>
        <v>-727.51700000000005</v>
      </c>
      <c r="E15162" s="28">
        <v>-55.030900000000003</v>
      </c>
    </row>
    <row r="15163" spans="4:5" x14ac:dyDescent="0.25">
      <c r="D15163" s="31">
        <f>-727.501</f>
        <v>-727.50099999999998</v>
      </c>
      <c r="E15163" s="28">
        <v>-55.157800000000002</v>
      </c>
    </row>
    <row r="15164" spans="4:5" x14ac:dyDescent="0.25">
      <c r="D15164" s="31">
        <f>-727.485</f>
        <v>-727.48500000000001</v>
      </c>
      <c r="E15164" s="28">
        <v>-55.284700000000001</v>
      </c>
    </row>
    <row r="15165" spans="4:5" x14ac:dyDescent="0.25">
      <c r="D15165" s="31">
        <f>-727.469</f>
        <v>-727.46900000000005</v>
      </c>
      <c r="E15165" s="28">
        <v>-55.4116</v>
      </c>
    </row>
    <row r="15166" spans="4:5" x14ac:dyDescent="0.25">
      <c r="D15166" s="31">
        <f>-727.453</f>
        <v>-727.45299999999997</v>
      </c>
      <c r="E15166" s="28">
        <v>-55.538499999999999</v>
      </c>
    </row>
    <row r="15167" spans="4:5" x14ac:dyDescent="0.25">
      <c r="D15167" s="31">
        <f>-727.437</f>
        <v>-727.43700000000001</v>
      </c>
      <c r="E15167" s="28">
        <v>-55.665300000000002</v>
      </c>
    </row>
    <row r="15168" spans="4:5" x14ac:dyDescent="0.25">
      <c r="D15168" s="31">
        <f>-727.421</f>
        <v>-727.42100000000005</v>
      </c>
      <c r="E15168" s="28">
        <v>-55.792200000000001</v>
      </c>
    </row>
    <row r="15169" spans="4:5" x14ac:dyDescent="0.25">
      <c r="D15169" s="31">
        <f>-727.405</f>
        <v>-727.40499999999997</v>
      </c>
      <c r="E15169" s="28">
        <v>-55.918999999999997</v>
      </c>
    </row>
    <row r="15170" spans="4:5" x14ac:dyDescent="0.25">
      <c r="D15170" s="31">
        <f>-727.389</f>
        <v>-727.38900000000001</v>
      </c>
      <c r="E15170" s="28">
        <v>-56.045900000000003</v>
      </c>
    </row>
    <row r="15171" spans="4:5" x14ac:dyDescent="0.25">
      <c r="D15171" s="31">
        <f>-727.373</f>
        <v>-727.37300000000005</v>
      </c>
      <c r="E15171" s="28">
        <v>-56.172699999999999</v>
      </c>
    </row>
    <row r="15172" spans="4:5" x14ac:dyDescent="0.25">
      <c r="D15172" s="31">
        <f>-727.357</f>
        <v>-727.35699999999997</v>
      </c>
      <c r="E15172" s="28">
        <v>-56.299599999999998</v>
      </c>
    </row>
    <row r="15173" spans="4:5" x14ac:dyDescent="0.25">
      <c r="D15173" s="31">
        <f>-727.341</f>
        <v>-727.34100000000001</v>
      </c>
      <c r="E15173" s="28">
        <v>-56.426299999999998</v>
      </c>
    </row>
    <row r="15174" spans="4:5" x14ac:dyDescent="0.25">
      <c r="D15174" s="31">
        <f>-727.325</f>
        <v>-727.32500000000005</v>
      </c>
      <c r="E15174" s="28">
        <v>-56.553199999999997</v>
      </c>
    </row>
    <row r="15175" spans="4:5" x14ac:dyDescent="0.25">
      <c r="D15175" s="31">
        <f>-727.309</f>
        <v>-727.30899999999997</v>
      </c>
      <c r="E15175" s="28">
        <v>-56.68</v>
      </c>
    </row>
    <row r="15176" spans="4:5" x14ac:dyDescent="0.25">
      <c r="D15176" s="31">
        <f>-727.293</f>
        <v>-727.29300000000001</v>
      </c>
      <c r="E15176" s="28">
        <v>-56.806699999999999</v>
      </c>
    </row>
    <row r="15177" spans="4:5" x14ac:dyDescent="0.25">
      <c r="D15177" s="31">
        <f>-727.277</f>
        <v>-727.27700000000004</v>
      </c>
      <c r="E15177" s="28">
        <v>-56.933500000000002</v>
      </c>
    </row>
    <row r="15178" spans="4:5" x14ac:dyDescent="0.25">
      <c r="D15178" s="31">
        <f>-727.261</f>
        <v>-727.26099999999997</v>
      </c>
      <c r="E15178" s="28">
        <v>-57.060200000000002</v>
      </c>
    </row>
    <row r="15179" spans="4:5" x14ac:dyDescent="0.25">
      <c r="D15179" s="31">
        <f>-727.245</f>
        <v>-727.245</v>
      </c>
      <c r="E15179" s="28">
        <v>-57.186999999999998</v>
      </c>
    </row>
    <row r="15180" spans="4:5" x14ac:dyDescent="0.25">
      <c r="D15180" s="31">
        <f>-727.229</f>
        <v>-727.22900000000004</v>
      </c>
      <c r="E15180" s="28">
        <v>-57.313699999999997</v>
      </c>
    </row>
    <row r="15181" spans="4:5" x14ac:dyDescent="0.25">
      <c r="D15181" s="31">
        <f>-727.214</f>
        <v>-727.21400000000006</v>
      </c>
      <c r="E15181" s="28">
        <v>-57.4405</v>
      </c>
    </row>
    <row r="15182" spans="4:5" x14ac:dyDescent="0.25">
      <c r="D15182" s="31">
        <f>-727.198</f>
        <v>-727.19799999999998</v>
      </c>
      <c r="E15182" s="28">
        <v>-57.567300000000003</v>
      </c>
    </row>
    <row r="15183" spans="4:5" x14ac:dyDescent="0.25">
      <c r="D15183" s="31">
        <f>-727.182</f>
        <v>-727.18200000000002</v>
      </c>
      <c r="E15183" s="28">
        <v>-57.694000000000003</v>
      </c>
    </row>
    <row r="15184" spans="4:5" x14ac:dyDescent="0.25">
      <c r="D15184" s="31">
        <f>-727.166</f>
        <v>-727.16600000000005</v>
      </c>
      <c r="E15184" s="28">
        <v>-57.820700000000002</v>
      </c>
    </row>
    <row r="15185" spans="4:5" x14ac:dyDescent="0.25">
      <c r="D15185" s="31">
        <f>-727.15</f>
        <v>-727.15</v>
      </c>
      <c r="E15185" s="28">
        <v>-57.947400000000002</v>
      </c>
    </row>
    <row r="15186" spans="4:5" x14ac:dyDescent="0.25">
      <c r="D15186" s="31">
        <f>-727.134</f>
        <v>-727.13400000000001</v>
      </c>
      <c r="E15186" s="28">
        <v>-58.074100000000001</v>
      </c>
    </row>
    <row r="15187" spans="4:5" x14ac:dyDescent="0.25">
      <c r="D15187" s="31">
        <f>-727.118</f>
        <v>-727.11800000000005</v>
      </c>
      <c r="E15187" s="28">
        <v>-58.200800000000001</v>
      </c>
    </row>
    <row r="15188" spans="4:5" x14ac:dyDescent="0.25">
      <c r="D15188" s="31">
        <f>-727.102</f>
        <v>-727.10199999999998</v>
      </c>
      <c r="E15188" s="28">
        <v>-58.327500000000001</v>
      </c>
    </row>
    <row r="15189" spans="4:5" x14ac:dyDescent="0.25">
      <c r="D15189" s="31">
        <f>-727.086</f>
        <v>-727.08600000000001</v>
      </c>
      <c r="E15189" s="28">
        <v>-58.4542</v>
      </c>
    </row>
    <row r="15190" spans="4:5" x14ac:dyDescent="0.25">
      <c r="D15190" s="31">
        <f>-727.07</f>
        <v>-727.07</v>
      </c>
      <c r="E15190" s="28">
        <v>-58.5809</v>
      </c>
    </row>
    <row r="15191" spans="4:5" x14ac:dyDescent="0.25">
      <c r="D15191" s="31">
        <f>-727.054</f>
        <v>-727.05399999999997</v>
      </c>
      <c r="E15191" s="28">
        <v>-58.707500000000003</v>
      </c>
    </row>
    <row r="15192" spans="4:5" x14ac:dyDescent="0.25">
      <c r="D15192" s="31">
        <f>-727.038</f>
        <v>-727.03800000000001</v>
      </c>
      <c r="E15192" s="28">
        <v>-58.834200000000003</v>
      </c>
    </row>
    <row r="15193" spans="4:5" x14ac:dyDescent="0.25">
      <c r="D15193" s="31">
        <f>-727.022</f>
        <v>-727.02200000000005</v>
      </c>
      <c r="E15193" s="28">
        <v>-58.960799999999999</v>
      </c>
    </row>
    <row r="15194" spans="4:5" x14ac:dyDescent="0.25">
      <c r="D15194" s="31">
        <f>-727.006</f>
        <v>-727.00599999999997</v>
      </c>
      <c r="E15194" s="28">
        <v>-59.087400000000002</v>
      </c>
    </row>
    <row r="15195" spans="4:5" x14ac:dyDescent="0.25">
      <c r="D15195" s="31">
        <f>-726.99</f>
        <v>-726.99</v>
      </c>
      <c r="E15195" s="28">
        <v>-59.214100000000002</v>
      </c>
    </row>
    <row r="15196" spans="4:5" x14ac:dyDescent="0.25">
      <c r="D15196" s="31">
        <f>-726.974</f>
        <v>-726.97400000000005</v>
      </c>
      <c r="E15196" s="28">
        <v>-59.340699999999998</v>
      </c>
    </row>
    <row r="15197" spans="4:5" x14ac:dyDescent="0.25">
      <c r="D15197" s="31">
        <f>-726.958</f>
        <v>-726.95799999999997</v>
      </c>
      <c r="E15197" s="28">
        <v>-59.467300000000002</v>
      </c>
    </row>
    <row r="15198" spans="4:5" x14ac:dyDescent="0.25">
      <c r="D15198" s="31">
        <f>-726.942</f>
        <v>-726.94200000000001</v>
      </c>
      <c r="E15198" s="28">
        <v>-59.593899999999998</v>
      </c>
    </row>
    <row r="15199" spans="4:5" x14ac:dyDescent="0.25">
      <c r="D15199" s="31">
        <f>-726.926</f>
        <v>-726.92600000000004</v>
      </c>
      <c r="E15199" s="28">
        <v>-59.720500000000001</v>
      </c>
    </row>
    <row r="15200" spans="4:5" x14ac:dyDescent="0.25">
      <c r="D15200" s="31">
        <f>-726.91</f>
        <v>-726.91</v>
      </c>
      <c r="E15200" s="28">
        <v>-59.847000000000001</v>
      </c>
    </row>
    <row r="15201" spans="4:5" x14ac:dyDescent="0.25">
      <c r="D15201" s="31">
        <f>-726.894</f>
        <v>-726.89400000000001</v>
      </c>
      <c r="E15201" s="28">
        <v>-59.973599999999998</v>
      </c>
    </row>
    <row r="15202" spans="4:5" x14ac:dyDescent="0.25">
      <c r="D15202" s="31">
        <f>-726.878</f>
        <v>-726.87800000000004</v>
      </c>
      <c r="E15202" s="28">
        <v>-60.100200000000001</v>
      </c>
    </row>
    <row r="15203" spans="4:5" x14ac:dyDescent="0.25">
      <c r="D15203" s="31">
        <f>-726.862</f>
        <v>-726.86199999999997</v>
      </c>
      <c r="E15203" s="28">
        <v>-60.226700000000001</v>
      </c>
    </row>
    <row r="15204" spans="4:5" x14ac:dyDescent="0.25">
      <c r="D15204" s="31">
        <f>-726.846</f>
        <v>-726.846</v>
      </c>
      <c r="E15204" s="28">
        <v>-60.353299999999997</v>
      </c>
    </row>
    <row r="15205" spans="4:5" x14ac:dyDescent="0.25">
      <c r="D15205" s="31">
        <f>-726.83</f>
        <v>-726.83</v>
      </c>
      <c r="E15205" s="28">
        <v>-60.479900000000001</v>
      </c>
    </row>
    <row r="15206" spans="4:5" x14ac:dyDescent="0.25">
      <c r="D15206" s="31">
        <f>-726.814</f>
        <v>-726.81399999999996</v>
      </c>
      <c r="E15206" s="28">
        <v>-60.606400000000001</v>
      </c>
    </row>
    <row r="15207" spans="4:5" x14ac:dyDescent="0.25">
      <c r="D15207" s="31">
        <f>-726.798</f>
        <v>-726.798</v>
      </c>
      <c r="E15207" s="28">
        <v>-60.732999999999997</v>
      </c>
    </row>
    <row r="15208" spans="4:5" x14ac:dyDescent="0.25">
      <c r="D15208" s="31">
        <f>-726.782</f>
        <v>-726.78200000000004</v>
      </c>
      <c r="E15208" s="28">
        <v>-60.859400000000001</v>
      </c>
    </row>
    <row r="15209" spans="4:5" x14ac:dyDescent="0.25">
      <c r="D15209" s="31">
        <f>-726.766</f>
        <v>-726.76599999999996</v>
      </c>
      <c r="E15209" s="28">
        <v>-60.985999999999997</v>
      </c>
    </row>
    <row r="15210" spans="4:5" x14ac:dyDescent="0.25">
      <c r="D15210" s="31">
        <f>-726.75</f>
        <v>-726.75</v>
      </c>
      <c r="E15210" s="28">
        <v>-61.112400000000001</v>
      </c>
    </row>
    <row r="15211" spans="4:5" x14ac:dyDescent="0.25">
      <c r="D15211" s="31">
        <f>-726.734</f>
        <v>-726.73400000000004</v>
      </c>
      <c r="E15211" s="28">
        <v>-61.238900000000001</v>
      </c>
    </row>
    <row r="15212" spans="4:5" x14ac:dyDescent="0.25">
      <c r="D15212" s="31">
        <f>-726.718</f>
        <v>-726.71799999999996</v>
      </c>
      <c r="E15212" s="28">
        <v>-61.365400000000001</v>
      </c>
    </row>
    <row r="15213" spans="4:5" x14ac:dyDescent="0.25">
      <c r="D15213" s="31">
        <f>-726.702</f>
        <v>-726.702</v>
      </c>
      <c r="E15213" s="28">
        <v>-61.491900000000001</v>
      </c>
    </row>
    <row r="15214" spans="4:5" x14ac:dyDescent="0.25">
      <c r="D15214" s="31">
        <f>-726.686</f>
        <v>-726.68600000000004</v>
      </c>
      <c r="E15214" s="28">
        <v>-61.618400000000001</v>
      </c>
    </row>
    <row r="15215" spans="4:5" x14ac:dyDescent="0.25">
      <c r="D15215" s="31">
        <f>-726.67</f>
        <v>-726.67</v>
      </c>
      <c r="E15215" s="28">
        <v>-61.744799999999998</v>
      </c>
    </row>
    <row r="15216" spans="4:5" x14ac:dyDescent="0.25">
      <c r="D15216" s="31">
        <f>-726.654</f>
        <v>-726.654</v>
      </c>
      <c r="E15216" s="28">
        <v>-61.871299999999998</v>
      </c>
    </row>
    <row r="15217" spans="4:5" x14ac:dyDescent="0.25">
      <c r="D15217" s="31">
        <f>-726.638</f>
        <v>-726.63800000000003</v>
      </c>
      <c r="E15217" s="28">
        <v>-61.997700000000002</v>
      </c>
    </row>
    <row r="15218" spans="4:5" x14ac:dyDescent="0.25">
      <c r="D15218" s="31">
        <f>-726.622</f>
        <v>-726.62199999999996</v>
      </c>
      <c r="E15218" s="28">
        <v>-62.124099999999999</v>
      </c>
    </row>
    <row r="15219" spans="4:5" x14ac:dyDescent="0.25">
      <c r="D15219" s="31">
        <f>-726.606</f>
        <v>-726.60599999999999</v>
      </c>
      <c r="E15219" s="28">
        <v>-62.250500000000002</v>
      </c>
    </row>
    <row r="15220" spans="4:5" x14ac:dyDescent="0.25">
      <c r="D15220" s="31">
        <f>-726.59</f>
        <v>-726.59</v>
      </c>
      <c r="E15220" s="28">
        <v>-62.377000000000002</v>
      </c>
    </row>
    <row r="15221" spans="4:5" x14ac:dyDescent="0.25">
      <c r="D15221" s="31">
        <f>-726.574</f>
        <v>-726.57399999999996</v>
      </c>
      <c r="E15221" s="28">
        <v>-62.503399999999999</v>
      </c>
    </row>
    <row r="15222" spans="4:5" x14ac:dyDescent="0.25">
      <c r="D15222" s="31">
        <f>-726.558</f>
        <v>-726.55799999999999</v>
      </c>
      <c r="E15222" s="28">
        <v>-62.629800000000003</v>
      </c>
    </row>
    <row r="15223" spans="4:5" x14ac:dyDescent="0.25">
      <c r="D15223" s="31">
        <f>-726.542</f>
        <v>-726.54200000000003</v>
      </c>
      <c r="E15223" s="28">
        <v>-62.756100000000004</v>
      </c>
    </row>
    <row r="15224" spans="4:5" x14ac:dyDescent="0.25">
      <c r="D15224" s="31">
        <f>-726.526</f>
        <v>-726.52599999999995</v>
      </c>
      <c r="E15224" s="28">
        <v>-62.882399999999997</v>
      </c>
    </row>
    <row r="15225" spans="4:5" x14ac:dyDescent="0.25">
      <c r="D15225" s="31">
        <f>-726.51</f>
        <v>-726.51</v>
      </c>
      <c r="E15225" s="28">
        <v>-63.008899999999997</v>
      </c>
    </row>
    <row r="15226" spans="4:5" x14ac:dyDescent="0.25">
      <c r="D15226" s="31">
        <f>-726.494</f>
        <v>-726.49400000000003</v>
      </c>
      <c r="E15226" s="28">
        <v>-63.135300000000001</v>
      </c>
    </row>
    <row r="15227" spans="4:5" x14ac:dyDescent="0.25">
      <c r="D15227" s="31">
        <f>-726.478</f>
        <v>-726.47799999999995</v>
      </c>
      <c r="E15227" s="28">
        <v>-63.261600000000001</v>
      </c>
    </row>
    <row r="15228" spans="4:5" x14ac:dyDescent="0.25">
      <c r="D15228" s="31">
        <f>-726.462</f>
        <v>-726.46199999999999</v>
      </c>
      <c r="E15228" s="28">
        <v>-63.387900000000002</v>
      </c>
    </row>
    <row r="15229" spans="4:5" x14ac:dyDescent="0.25">
      <c r="D15229" s="31">
        <f>-726.446</f>
        <v>-726.44600000000003</v>
      </c>
      <c r="E15229" s="28">
        <v>-63.514200000000002</v>
      </c>
    </row>
    <row r="15230" spans="4:5" x14ac:dyDescent="0.25">
      <c r="D15230" s="31">
        <f>-726.43</f>
        <v>-726.43</v>
      </c>
      <c r="E15230" s="28">
        <v>-63.640599999999999</v>
      </c>
    </row>
    <row r="15231" spans="4:5" x14ac:dyDescent="0.25">
      <c r="D15231" s="31">
        <f>-726.414</f>
        <v>-726.41399999999999</v>
      </c>
      <c r="E15231" s="28">
        <v>-63.766800000000003</v>
      </c>
    </row>
    <row r="15232" spans="4:5" x14ac:dyDescent="0.25">
      <c r="D15232" s="31">
        <f>-726.398</f>
        <v>-726.39800000000002</v>
      </c>
      <c r="E15232" s="28">
        <v>-63.8932</v>
      </c>
    </row>
    <row r="15233" spans="4:5" x14ac:dyDescent="0.25">
      <c r="D15233" s="31">
        <f>-726.382</f>
        <v>-726.38199999999995</v>
      </c>
      <c r="E15233" s="28">
        <v>-64.019499999999994</v>
      </c>
    </row>
    <row r="15234" spans="4:5" x14ac:dyDescent="0.25">
      <c r="D15234" s="31">
        <f>-726.366</f>
        <v>-726.36599999999999</v>
      </c>
      <c r="E15234" s="28">
        <v>-64.145799999999994</v>
      </c>
    </row>
    <row r="15235" spans="4:5" x14ac:dyDescent="0.25">
      <c r="D15235" s="31">
        <f>-726.35</f>
        <v>-726.35</v>
      </c>
      <c r="E15235" s="28">
        <v>-64.272099999999995</v>
      </c>
    </row>
    <row r="15236" spans="4:5" x14ac:dyDescent="0.25">
      <c r="D15236" s="31">
        <f>-726.334</f>
        <v>-726.33399999999995</v>
      </c>
      <c r="E15236" s="28">
        <v>-64.398300000000006</v>
      </c>
    </row>
    <row r="15237" spans="4:5" x14ac:dyDescent="0.25">
      <c r="D15237" s="31">
        <f>-726.318</f>
        <v>-726.31799999999998</v>
      </c>
      <c r="E15237" s="28">
        <v>-64.524600000000007</v>
      </c>
    </row>
    <row r="15238" spans="4:5" x14ac:dyDescent="0.25">
      <c r="D15238" s="31">
        <f>-726.302</f>
        <v>-726.30200000000002</v>
      </c>
      <c r="E15238" s="28">
        <v>-64.650800000000004</v>
      </c>
    </row>
    <row r="15239" spans="4:5" x14ac:dyDescent="0.25">
      <c r="D15239" s="31">
        <f>-726.286</f>
        <v>-726.28599999999994</v>
      </c>
      <c r="E15239" s="28">
        <v>-64.777100000000004</v>
      </c>
    </row>
    <row r="15240" spans="4:5" x14ac:dyDescent="0.25">
      <c r="D15240" s="31">
        <f>-726.27</f>
        <v>-726.27</v>
      </c>
      <c r="E15240" s="28">
        <v>-64.903300000000002</v>
      </c>
    </row>
    <row r="15241" spans="4:5" x14ac:dyDescent="0.25">
      <c r="D15241" s="31">
        <f>-726.254</f>
        <v>-726.25400000000002</v>
      </c>
      <c r="E15241" s="28">
        <v>-65.029499999999999</v>
      </c>
    </row>
    <row r="15242" spans="4:5" x14ac:dyDescent="0.25">
      <c r="D15242" s="31">
        <f>-726.238</f>
        <v>-726.23800000000006</v>
      </c>
      <c r="E15242" s="28">
        <v>-65.155799999999999</v>
      </c>
    </row>
    <row r="15243" spans="4:5" x14ac:dyDescent="0.25">
      <c r="D15243" s="31">
        <f>-726.222</f>
        <v>-726.22199999999998</v>
      </c>
      <c r="E15243" s="28">
        <v>-65.281999999999996</v>
      </c>
    </row>
    <row r="15244" spans="4:5" x14ac:dyDescent="0.25">
      <c r="D15244" s="31">
        <f>-726.206</f>
        <v>-726.20600000000002</v>
      </c>
      <c r="E15244" s="28">
        <v>-65.408199999999994</v>
      </c>
    </row>
    <row r="15245" spans="4:5" x14ac:dyDescent="0.25">
      <c r="D15245" s="31">
        <f>-726.19</f>
        <v>-726.19</v>
      </c>
      <c r="E15245" s="28">
        <v>-65.534400000000005</v>
      </c>
    </row>
    <row r="15246" spans="4:5" x14ac:dyDescent="0.25">
      <c r="D15246" s="31">
        <f>-726.174</f>
        <v>-726.17399999999998</v>
      </c>
      <c r="E15246" s="28">
        <v>-65.660499999999999</v>
      </c>
    </row>
    <row r="15247" spans="4:5" x14ac:dyDescent="0.25">
      <c r="D15247" s="31">
        <f>-726.158</f>
        <v>-726.15800000000002</v>
      </c>
      <c r="E15247" s="28">
        <v>-65.786699999999996</v>
      </c>
    </row>
    <row r="15248" spans="4:5" x14ac:dyDescent="0.25">
      <c r="D15248" s="31">
        <f>-726.142</f>
        <v>-726.14200000000005</v>
      </c>
      <c r="E15248" s="28">
        <v>-65.912899999999993</v>
      </c>
    </row>
    <row r="15249" spans="4:5" x14ac:dyDescent="0.25">
      <c r="D15249" s="31">
        <f>-726.126</f>
        <v>-726.12599999999998</v>
      </c>
      <c r="E15249" s="28">
        <v>-66.039000000000001</v>
      </c>
    </row>
    <row r="15250" spans="4:5" x14ac:dyDescent="0.25">
      <c r="D15250" s="31">
        <f>-726.11</f>
        <v>-726.11</v>
      </c>
      <c r="E15250" s="28">
        <v>-66.165199999999999</v>
      </c>
    </row>
    <row r="15251" spans="4:5" x14ac:dyDescent="0.25">
      <c r="D15251" s="31">
        <f>-726.094</f>
        <v>-726.09400000000005</v>
      </c>
      <c r="E15251" s="28">
        <v>-66.291300000000007</v>
      </c>
    </row>
    <row r="15252" spans="4:5" x14ac:dyDescent="0.25">
      <c r="D15252" s="31">
        <f>-726.078</f>
        <v>-726.07799999999997</v>
      </c>
      <c r="E15252" s="28">
        <v>-66.417400000000001</v>
      </c>
    </row>
    <row r="15253" spans="4:5" x14ac:dyDescent="0.25">
      <c r="D15253" s="31">
        <f>-726.062</f>
        <v>-726.06200000000001</v>
      </c>
      <c r="E15253" s="28">
        <v>-66.543499999999995</v>
      </c>
    </row>
    <row r="15254" spans="4:5" x14ac:dyDescent="0.25">
      <c r="D15254" s="31">
        <f>-726.046</f>
        <v>-726.04600000000005</v>
      </c>
      <c r="E15254" s="28">
        <v>-66.669600000000003</v>
      </c>
    </row>
    <row r="15255" spans="4:5" x14ac:dyDescent="0.25">
      <c r="D15255" s="31">
        <f>-726.03</f>
        <v>-726.03</v>
      </c>
      <c r="E15255" s="28">
        <v>-66.7958</v>
      </c>
    </row>
    <row r="15256" spans="4:5" x14ac:dyDescent="0.25">
      <c r="D15256" s="31">
        <f>-726.014</f>
        <v>-726.01400000000001</v>
      </c>
      <c r="E15256" s="28">
        <v>-66.921800000000005</v>
      </c>
    </row>
    <row r="15257" spans="4:5" x14ac:dyDescent="0.25">
      <c r="D15257" s="31">
        <f>-725.998</f>
        <v>-725.99800000000005</v>
      </c>
      <c r="E15257" s="28">
        <v>-67.047899999999998</v>
      </c>
    </row>
    <row r="15258" spans="4:5" x14ac:dyDescent="0.25">
      <c r="D15258" s="31">
        <f>-725.982</f>
        <v>-725.98199999999997</v>
      </c>
      <c r="E15258" s="28">
        <v>-67.174000000000007</v>
      </c>
    </row>
    <row r="15259" spans="4:5" x14ac:dyDescent="0.25">
      <c r="D15259" s="31">
        <f>-725.966</f>
        <v>-725.96600000000001</v>
      </c>
      <c r="E15259" s="28">
        <v>-67.3</v>
      </c>
    </row>
    <row r="15260" spans="4:5" x14ac:dyDescent="0.25">
      <c r="D15260" s="31">
        <f>-725.95</f>
        <v>-725.95</v>
      </c>
      <c r="E15260" s="28">
        <v>-67.426100000000005</v>
      </c>
    </row>
    <row r="15261" spans="4:5" x14ac:dyDescent="0.25">
      <c r="D15261" s="31">
        <f>-725.934</f>
        <v>-725.93399999999997</v>
      </c>
      <c r="E15261" s="28">
        <v>-67.552099999999996</v>
      </c>
    </row>
    <row r="15262" spans="4:5" x14ac:dyDescent="0.25">
      <c r="D15262" s="31">
        <f>-725.918</f>
        <v>-725.91800000000001</v>
      </c>
      <c r="E15262" s="28">
        <v>-67.678200000000004</v>
      </c>
    </row>
    <row r="15263" spans="4:5" x14ac:dyDescent="0.25">
      <c r="D15263" s="31">
        <f>-725.902</f>
        <v>-725.90200000000004</v>
      </c>
      <c r="E15263" s="28">
        <v>-67.804199999999994</v>
      </c>
    </row>
    <row r="15264" spans="4:5" x14ac:dyDescent="0.25">
      <c r="D15264" s="31">
        <f>-725.886</f>
        <v>-725.88599999999997</v>
      </c>
      <c r="E15264" s="28">
        <v>-67.930199999999999</v>
      </c>
    </row>
    <row r="15265" spans="4:5" x14ac:dyDescent="0.25">
      <c r="D15265" s="31">
        <f>-725.87</f>
        <v>-725.87</v>
      </c>
      <c r="E15265" s="28">
        <v>-68.056299999999993</v>
      </c>
    </row>
    <row r="15266" spans="4:5" x14ac:dyDescent="0.25">
      <c r="D15266" s="31">
        <f>-725.854</f>
        <v>-725.85400000000004</v>
      </c>
      <c r="E15266" s="28">
        <v>-68.182299999999998</v>
      </c>
    </row>
    <row r="15267" spans="4:5" x14ac:dyDescent="0.25">
      <c r="D15267" s="31">
        <f>-725.838</f>
        <v>-725.83799999999997</v>
      </c>
      <c r="E15267" s="28">
        <v>-68.308199999999999</v>
      </c>
    </row>
    <row r="15268" spans="4:5" x14ac:dyDescent="0.25">
      <c r="D15268" s="31">
        <f>-725.822</f>
        <v>-725.822</v>
      </c>
      <c r="E15268" s="28">
        <v>-68.434200000000004</v>
      </c>
    </row>
    <row r="15269" spans="4:5" x14ac:dyDescent="0.25">
      <c r="D15269" s="31">
        <f>-725.806</f>
        <v>-725.80600000000004</v>
      </c>
      <c r="E15269" s="28">
        <v>-68.560199999999995</v>
      </c>
    </row>
    <row r="15270" spans="4:5" x14ac:dyDescent="0.25">
      <c r="D15270" s="31">
        <f>-725.79</f>
        <v>-725.79</v>
      </c>
      <c r="E15270" s="28">
        <v>-68.686199999999999</v>
      </c>
    </row>
    <row r="15271" spans="4:5" x14ac:dyDescent="0.25">
      <c r="D15271" s="31">
        <f>-725.774</f>
        <v>-725.774</v>
      </c>
      <c r="E15271" s="28">
        <v>-68.812100000000001</v>
      </c>
    </row>
    <row r="15272" spans="4:5" x14ac:dyDescent="0.25">
      <c r="D15272" s="31">
        <f>-725.758</f>
        <v>-725.75800000000004</v>
      </c>
      <c r="E15272" s="28">
        <v>-68.938000000000002</v>
      </c>
    </row>
    <row r="15273" spans="4:5" x14ac:dyDescent="0.25">
      <c r="D15273" s="31">
        <f>-725.742</f>
        <v>-725.74199999999996</v>
      </c>
      <c r="E15273" s="28">
        <v>-69.063999999999993</v>
      </c>
    </row>
    <row r="15274" spans="4:5" x14ac:dyDescent="0.25">
      <c r="D15274" s="31">
        <f>-725.726</f>
        <v>-725.726</v>
      </c>
      <c r="E15274" s="28">
        <v>-69.189899999999994</v>
      </c>
    </row>
    <row r="15275" spans="4:5" x14ac:dyDescent="0.25">
      <c r="D15275" s="31">
        <f>-725.71</f>
        <v>-725.71</v>
      </c>
      <c r="E15275" s="28">
        <v>-69.315799999999996</v>
      </c>
    </row>
    <row r="15276" spans="4:5" x14ac:dyDescent="0.25">
      <c r="D15276" s="31">
        <f>-725.694</f>
        <v>-725.69399999999996</v>
      </c>
      <c r="E15276" s="28">
        <v>-69.441699999999997</v>
      </c>
    </row>
    <row r="15277" spans="4:5" x14ac:dyDescent="0.25">
      <c r="D15277" s="31">
        <f>-725.678</f>
        <v>-725.678</v>
      </c>
      <c r="E15277" s="28">
        <v>-69.567599999999999</v>
      </c>
    </row>
    <row r="15278" spans="4:5" x14ac:dyDescent="0.25">
      <c r="D15278" s="31">
        <f>-725.662</f>
        <v>-725.66200000000003</v>
      </c>
      <c r="E15278" s="28">
        <v>-69.6935</v>
      </c>
    </row>
    <row r="15279" spans="4:5" x14ac:dyDescent="0.25">
      <c r="D15279" s="31">
        <f>-725.646</f>
        <v>-725.64599999999996</v>
      </c>
      <c r="E15279" s="28">
        <v>-69.819400000000002</v>
      </c>
    </row>
    <row r="15280" spans="4:5" x14ac:dyDescent="0.25">
      <c r="D15280" s="31">
        <f>-725.63</f>
        <v>-725.63</v>
      </c>
      <c r="E15280" s="28">
        <v>-69.9452</v>
      </c>
    </row>
    <row r="15281" spans="4:5" x14ac:dyDescent="0.25">
      <c r="D15281" s="31">
        <f>-725.614</f>
        <v>-725.61400000000003</v>
      </c>
      <c r="E15281" s="28">
        <v>-70.071100000000001</v>
      </c>
    </row>
    <row r="15282" spans="4:5" x14ac:dyDescent="0.25">
      <c r="D15282" s="31">
        <f>-725.598</f>
        <v>-725.59799999999996</v>
      </c>
      <c r="E15282" s="28">
        <v>-70.196899999999999</v>
      </c>
    </row>
    <row r="15283" spans="4:5" x14ac:dyDescent="0.25">
      <c r="D15283" s="31">
        <f>-725.582</f>
        <v>-725.58199999999999</v>
      </c>
      <c r="E15283" s="28">
        <v>-70.322800000000001</v>
      </c>
    </row>
    <row r="15284" spans="4:5" x14ac:dyDescent="0.25">
      <c r="D15284" s="31">
        <f>-725.566</f>
        <v>-725.56600000000003</v>
      </c>
      <c r="E15284" s="28">
        <v>-70.448599999999999</v>
      </c>
    </row>
    <row r="15285" spans="4:5" x14ac:dyDescent="0.25">
      <c r="D15285" s="31">
        <f>-725.55</f>
        <v>-725.55</v>
      </c>
      <c r="E15285" s="28">
        <v>-70.5745</v>
      </c>
    </row>
    <row r="15286" spans="4:5" x14ac:dyDescent="0.25">
      <c r="D15286" s="31">
        <f>-725.534</f>
        <v>-725.53399999999999</v>
      </c>
      <c r="E15286" s="28">
        <v>-70.700299999999999</v>
      </c>
    </row>
    <row r="15287" spans="4:5" x14ac:dyDescent="0.25">
      <c r="D15287" s="31">
        <f>-725.518</f>
        <v>-725.51800000000003</v>
      </c>
      <c r="E15287" s="28">
        <v>-70.825999999999993</v>
      </c>
    </row>
    <row r="15288" spans="4:5" x14ac:dyDescent="0.25">
      <c r="D15288" s="31">
        <f>-725.502</f>
        <v>-725.50199999999995</v>
      </c>
      <c r="E15288" s="28">
        <v>-70.951899999999995</v>
      </c>
    </row>
    <row r="15289" spans="4:5" x14ac:dyDescent="0.25">
      <c r="D15289" s="31">
        <f>-725.486</f>
        <v>-725.48599999999999</v>
      </c>
      <c r="E15289" s="28">
        <v>-71.077600000000004</v>
      </c>
    </row>
    <row r="15290" spans="4:5" x14ac:dyDescent="0.25">
      <c r="D15290" s="31">
        <f>-725.47</f>
        <v>-725.47</v>
      </c>
      <c r="E15290" s="28">
        <v>-71.203400000000002</v>
      </c>
    </row>
    <row r="15291" spans="4:5" x14ac:dyDescent="0.25">
      <c r="D15291" s="31">
        <f>-725.454</f>
        <v>-725.45399999999995</v>
      </c>
      <c r="E15291" s="28">
        <v>-71.3292</v>
      </c>
    </row>
    <row r="15292" spans="4:5" x14ac:dyDescent="0.25">
      <c r="D15292" s="31">
        <f>-725.438</f>
        <v>-725.43799999999999</v>
      </c>
      <c r="E15292" s="28">
        <v>-71.454999999999998</v>
      </c>
    </row>
    <row r="15293" spans="4:5" x14ac:dyDescent="0.25">
      <c r="D15293" s="31">
        <f>-725.422</f>
        <v>-725.42200000000003</v>
      </c>
      <c r="E15293" s="28">
        <v>-71.580699999999993</v>
      </c>
    </row>
    <row r="15294" spans="4:5" x14ac:dyDescent="0.25">
      <c r="D15294" s="31">
        <f>-725.406</f>
        <v>-725.40599999999995</v>
      </c>
      <c r="E15294" s="28">
        <v>-71.706400000000002</v>
      </c>
    </row>
    <row r="15295" spans="4:5" x14ac:dyDescent="0.25">
      <c r="D15295" s="31">
        <f>-725.391</f>
        <v>-725.39099999999996</v>
      </c>
      <c r="E15295" s="28">
        <v>-71.8322</v>
      </c>
    </row>
    <row r="15296" spans="4:5" x14ac:dyDescent="0.25">
      <c r="D15296" s="31">
        <f>-725.375</f>
        <v>-725.375</v>
      </c>
      <c r="E15296" s="28">
        <v>-71.957899999999995</v>
      </c>
    </row>
    <row r="15297" spans="4:5" x14ac:dyDescent="0.25">
      <c r="D15297" s="31">
        <f>-725.359</f>
        <v>-725.35900000000004</v>
      </c>
      <c r="E15297" s="28">
        <v>-72.083600000000004</v>
      </c>
    </row>
    <row r="15298" spans="4:5" x14ac:dyDescent="0.25">
      <c r="D15298" s="31">
        <f>-725.343</f>
        <v>-725.34299999999996</v>
      </c>
      <c r="E15298" s="28">
        <v>-72.209299999999999</v>
      </c>
    </row>
    <row r="15299" spans="4:5" x14ac:dyDescent="0.25">
      <c r="D15299" s="31">
        <f>-725.327</f>
        <v>-725.327</v>
      </c>
      <c r="E15299" s="28">
        <v>-72.334999999999994</v>
      </c>
    </row>
    <row r="15300" spans="4:5" x14ac:dyDescent="0.25">
      <c r="D15300" s="31">
        <f>-725.311</f>
        <v>-725.31100000000004</v>
      </c>
      <c r="E15300" s="28">
        <v>-72.460599999999999</v>
      </c>
    </row>
    <row r="15301" spans="4:5" x14ac:dyDescent="0.25">
      <c r="D15301" s="31">
        <f>-725.295</f>
        <v>-725.29499999999996</v>
      </c>
      <c r="E15301" s="28">
        <v>-72.586299999999994</v>
      </c>
    </row>
    <row r="15302" spans="4:5" x14ac:dyDescent="0.25">
      <c r="D15302" s="31">
        <f>-725.279</f>
        <v>-725.279</v>
      </c>
      <c r="E15302" s="28">
        <v>-72.712000000000003</v>
      </c>
    </row>
    <row r="15303" spans="4:5" x14ac:dyDescent="0.25">
      <c r="D15303" s="31">
        <f>-725.263</f>
        <v>-725.26300000000003</v>
      </c>
      <c r="E15303" s="28">
        <v>-72.837599999999995</v>
      </c>
    </row>
    <row r="15304" spans="4:5" x14ac:dyDescent="0.25">
      <c r="D15304" s="31">
        <f>-725.247</f>
        <v>-725.24699999999996</v>
      </c>
      <c r="E15304" s="28">
        <v>-72.963300000000004</v>
      </c>
    </row>
    <row r="15305" spans="4:5" x14ac:dyDescent="0.25">
      <c r="D15305" s="31">
        <f>-725.231</f>
        <v>-725.23099999999999</v>
      </c>
      <c r="E15305" s="28">
        <v>-73.088899999999995</v>
      </c>
    </row>
    <row r="15306" spans="4:5" x14ac:dyDescent="0.25">
      <c r="D15306" s="31">
        <f>-725.215</f>
        <v>-725.21500000000003</v>
      </c>
      <c r="E15306" s="28">
        <v>-73.214500000000001</v>
      </c>
    </row>
    <row r="15307" spans="4:5" x14ac:dyDescent="0.25">
      <c r="D15307" s="31">
        <f>-725.199</f>
        <v>-725.19899999999996</v>
      </c>
      <c r="E15307" s="28">
        <v>-73.340100000000007</v>
      </c>
    </row>
    <row r="15308" spans="4:5" x14ac:dyDescent="0.25">
      <c r="D15308" s="31">
        <f>-725.183</f>
        <v>-725.18299999999999</v>
      </c>
      <c r="E15308" s="28">
        <v>-73.465800000000002</v>
      </c>
    </row>
    <row r="15309" spans="4:5" x14ac:dyDescent="0.25">
      <c r="D15309" s="31">
        <f>-725.167</f>
        <v>-725.16700000000003</v>
      </c>
      <c r="E15309" s="28">
        <v>-73.591399999999993</v>
      </c>
    </row>
    <row r="15310" spans="4:5" x14ac:dyDescent="0.25">
      <c r="D15310" s="31">
        <f>-725.151</f>
        <v>-725.15099999999995</v>
      </c>
      <c r="E15310" s="28">
        <v>-73.716999999999999</v>
      </c>
    </row>
    <row r="15311" spans="4:5" x14ac:dyDescent="0.25">
      <c r="D15311" s="31">
        <f>-725.135</f>
        <v>-725.13499999999999</v>
      </c>
      <c r="E15311" s="28">
        <v>-73.842500000000001</v>
      </c>
    </row>
    <row r="15312" spans="4:5" x14ac:dyDescent="0.25">
      <c r="D15312" s="31">
        <f>-725.119</f>
        <v>-725.11900000000003</v>
      </c>
      <c r="E15312" s="28">
        <v>-73.968100000000007</v>
      </c>
    </row>
    <row r="15313" spans="4:5" x14ac:dyDescent="0.25">
      <c r="D15313" s="31">
        <f>-725.103</f>
        <v>-725.10299999999995</v>
      </c>
      <c r="E15313" s="28">
        <v>-74.093599999999995</v>
      </c>
    </row>
    <row r="15314" spans="4:5" x14ac:dyDescent="0.25">
      <c r="D15314" s="31">
        <f>-725.087</f>
        <v>-725.08699999999999</v>
      </c>
      <c r="E15314" s="28">
        <v>-74.219200000000001</v>
      </c>
    </row>
    <row r="15315" spans="4:5" x14ac:dyDescent="0.25">
      <c r="D15315" s="31">
        <f>-725.071</f>
        <v>-725.07100000000003</v>
      </c>
      <c r="E15315" s="28">
        <v>-74.344700000000003</v>
      </c>
    </row>
    <row r="15316" spans="4:5" x14ac:dyDescent="0.25">
      <c r="D15316" s="31">
        <f>-725.055</f>
        <v>-725.05499999999995</v>
      </c>
      <c r="E15316" s="28">
        <v>-74.470299999999995</v>
      </c>
    </row>
    <row r="15317" spans="4:5" x14ac:dyDescent="0.25">
      <c r="D15317" s="31">
        <f>-725.039</f>
        <v>-725.03899999999999</v>
      </c>
      <c r="E15317" s="28">
        <v>-74.595799999999997</v>
      </c>
    </row>
    <row r="15318" spans="4:5" x14ac:dyDescent="0.25">
      <c r="D15318" s="31">
        <f>-725.023</f>
        <v>-725.02300000000002</v>
      </c>
      <c r="E15318" s="28">
        <v>-74.721299999999999</v>
      </c>
    </row>
    <row r="15319" spans="4:5" x14ac:dyDescent="0.25">
      <c r="D15319" s="31">
        <f>-725.007</f>
        <v>-725.00699999999995</v>
      </c>
      <c r="E15319" s="28">
        <v>-74.846800000000002</v>
      </c>
    </row>
    <row r="15320" spans="4:5" x14ac:dyDescent="0.25">
      <c r="D15320" s="31">
        <f>-724.991</f>
        <v>-724.99099999999999</v>
      </c>
      <c r="E15320" s="28">
        <v>-74.972300000000004</v>
      </c>
    </row>
    <row r="15321" spans="4:5" x14ac:dyDescent="0.25">
      <c r="D15321" s="31">
        <f>-724.975</f>
        <v>-724.97500000000002</v>
      </c>
      <c r="E15321" s="28">
        <v>-75.097700000000003</v>
      </c>
    </row>
    <row r="15322" spans="4:5" x14ac:dyDescent="0.25">
      <c r="D15322" s="31">
        <f>-724.959</f>
        <v>-724.95899999999995</v>
      </c>
      <c r="E15322" s="28">
        <v>-75.223200000000006</v>
      </c>
    </row>
    <row r="15323" spans="4:5" x14ac:dyDescent="0.25">
      <c r="D15323" s="31">
        <f>-724.943</f>
        <v>-724.94299999999998</v>
      </c>
      <c r="E15323" s="28">
        <v>-75.348699999999994</v>
      </c>
    </row>
    <row r="15324" spans="4:5" x14ac:dyDescent="0.25">
      <c r="D15324" s="31">
        <f>-724.927</f>
        <v>-724.92700000000002</v>
      </c>
      <c r="E15324" s="28">
        <v>-75.474100000000007</v>
      </c>
    </row>
    <row r="15325" spans="4:5" x14ac:dyDescent="0.25">
      <c r="D15325" s="31">
        <f>-724.911</f>
        <v>-724.91099999999994</v>
      </c>
      <c r="E15325" s="28">
        <v>-75.599599999999995</v>
      </c>
    </row>
    <row r="15326" spans="4:5" x14ac:dyDescent="0.25">
      <c r="D15326" s="31">
        <f>-724.895</f>
        <v>-724.89499999999998</v>
      </c>
      <c r="E15326" s="28">
        <v>-75.724999999999994</v>
      </c>
    </row>
    <row r="15327" spans="4:5" x14ac:dyDescent="0.25">
      <c r="D15327" s="31">
        <f>-724.879</f>
        <v>-724.87900000000002</v>
      </c>
      <c r="E15327" s="28">
        <v>-75.850499999999997</v>
      </c>
    </row>
    <row r="15328" spans="4:5" x14ac:dyDescent="0.25">
      <c r="D15328" s="31">
        <f>-724.863</f>
        <v>-724.86300000000006</v>
      </c>
      <c r="E15328" s="28">
        <v>-75.975800000000007</v>
      </c>
    </row>
    <row r="15329" spans="4:5" x14ac:dyDescent="0.25">
      <c r="D15329" s="31">
        <f>-724.847</f>
        <v>-724.84699999999998</v>
      </c>
      <c r="E15329" s="28">
        <v>-76.101200000000006</v>
      </c>
    </row>
    <row r="15330" spans="4:5" x14ac:dyDescent="0.25">
      <c r="D15330" s="31">
        <f>-724.831</f>
        <v>-724.83100000000002</v>
      </c>
      <c r="E15330" s="28">
        <v>-76.226600000000005</v>
      </c>
    </row>
    <row r="15331" spans="4:5" x14ac:dyDescent="0.25">
      <c r="D15331" s="31">
        <f>-724.815</f>
        <v>-724.81500000000005</v>
      </c>
      <c r="E15331" s="28">
        <v>-76.352099999999993</v>
      </c>
    </row>
    <row r="15332" spans="4:5" x14ac:dyDescent="0.25">
      <c r="D15332" s="31">
        <f>-724.799</f>
        <v>-724.79899999999998</v>
      </c>
      <c r="E15332" s="28">
        <v>-76.477400000000003</v>
      </c>
    </row>
    <row r="15333" spans="4:5" x14ac:dyDescent="0.25">
      <c r="D15333" s="31">
        <f>-724.783</f>
        <v>-724.78300000000002</v>
      </c>
      <c r="E15333" s="28">
        <v>-76.602800000000002</v>
      </c>
    </row>
    <row r="15334" spans="4:5" x14ac:dyDescent="0.25">
      <c r="D15334" s="31">
        <f>-724.767</f>
        <v>-724.76700000000005</v>
      </c>
      <c r="E15334" s="28">
        <v>-76.728099999999998</v>
      </c>
    </row>
    <row r="15335" spans="4:5" x14ac:dyDescent="0.25">
      <c r="D15335" s="31">
        <f>-724.751</f>
        <v>-724.75099999999998</v>
      </c>
      <c r="E15335" s="28">
        <v>-76.853499999999997</v>
      </c>
    </row>
    <row r="15336" spans="4:5" x14ac:dyDescent="0.25">
      <c r="D15336" s="31">
        <f>-724.735</f>
        <v>-724.73500000000001</v>
      </c>
      <c r="E15336" s="28">
        <v>-76.978800000000007</v>
      </c>
    </row>
    <row r="15337" spans="4:5" x14ac:dyDescent="0.25">
      <c r="D15337" s="31">
        <f>-724.719</f>
        <v>-724.71900000000005</v>
      </c>
      <c r="E15337" s="28">
        <v>-77.104100000000003</v>
      </c>
    </row>
    <row r="15338" spans="4:5" x14ac:dyDescent="0.25">
      <c r="D15338" s="31">
        <f>-724.703</f>
        <v>-724.70299999999997</v>
      </c>
      <c r="E15338" s="28">
        <v>-77.229500000000002</v>
      </c>
    </row>
    <row r="15339" spans="4:5" x14ac:dyDescent="0.25">
      <c r="D15339" s="31">
        <f>-724.687</f>
        <v>-724.68700000000001</v>
      </c>
      <c r="E15339" s="28">
        <v>-77.354699999999994</v>
      </c>
    </row>
    <row r="15340" spans="4:5" x14ac:dyDescent="0.25">
      <c r="D15340" s="31">
        <f>-724.671</f>
        <v>-724.67100000000005</v>
      </c>
      <c r="E15340" s="28">
        <v>-77.48</v>
      </c>
    </row>
    <row r="15341" spans="4:5" x14ac:dyDescent="0.25">
      <c r="D15341" s="31">
        <f>-724.655</f>
        <v>-724.65499999999997</v>
      </c>
      <c r="E15341" s="28">
        <v>-77.6053</v>
      </c>
    </row>
    <row r="15342" spans="4:5" x14ac:dyDescent="0.25">
      <c r="D15342" s="31">
        <f>-724.639</f>
        <v>-724.63900000000001</v>
      </c>
      <c r="E15342" s="28">
        <v>-77.730699999999999</v>
      </c>
    </row>
    <row r="15343" spans="4:5" x14ac:dyDescent="0.25">
      <c r="D15343" s="31">
        <f>-724.623</f>
        <v>-724.62300000000005</v>
      </c>
      <c r="E15343" s="28">
        <v>-77.855800000000002</v>
      </c>
    </row>
    <row r="15344" spans="4:5" x14ac:dyDescent="0.25">
      <c r="D15344" s="31">
        <f>-724.607</f>
        <v>-724.60699999999997</v>
      </c>
      <c r="E15344" s="28">
        <v>-77.981099999999998</v>
      </c>
    </row>
    <row r="15345" spans="4:5" x14ac:dyDescent="0.25">
      <c r="D15345" s="31">
        <f>-724.591</f>
        <v>-724.59100000000001</v>
      </c>
      <c r="E15345" s="28">
        <v>-78.106300000000005</v>
      </c>
    </row>
    <row r="15346" spans="4:5" x14ac:dyDescent="0.25">
      <c r="D15346" s="31">
        <f>-724.575</f>
        <v>-724.57500000000005</v>
      </c>
      <c r="E15346" s="28">
        <v>-78.2316</v>
      </c>
    </row>
    <row r="15347" spans="4:5" x14ac:dyDescent="0.25">
      <c r="D15347" s="31">
        <f>-724.559</f>
        <v>-724.55899999999997</v>
      </c>
      <c r="E15347" s="28">
        <v>-78.356800000000007</v>
      </c>
    </row>
    <row r="15348" spans="4:5" x14ac:dyDescent="0.25">
      <c r="D15348" s="31">
        <f>-724.543</f>
        <v>-724.54300000000001</v>
      </c>
      <c r="E15348" s="28">
        <v>-78.482100000000003</v>
      </c>
    </row>
    <row r="15349" spans="4:5" x14ac:dyDescent="0.25">
      <c r="D15349" s="31">
        <f>-724.527</f>
        <v>-724.52700000000004</v>
      </c>
      <c r="E15349" s="28">
        <v>-78.607200000000006</v>
      </c>
    </row>
    <row r="15350" spans="4:5" x14ac:dyDescent="0.25">
      <c r="D15350" s="31">
        <f>-724.511</f>
        <v>-724.51099999999997</v>
      </c>
      <c r="E15350" s="28">
        <v>-78.732399999999998</v>
      </c>
    </row>
    <row r="15351" spans="4:5" x14ac:dyDescent="0.25">
      <c r="D15351" s="31">
        <f>-724.495</f>
        <v>-724.495</v>
      </c>
      <c r="E15351" s="28">
        <v>-78.857600000000005</v>
      </c>
    </row>
    <row r="15352" spans="4:5" x14ac:dyDescent="0.25">
      <c r="D15352" s="31">
        <f>-724.479</f>
        <v>-724.47900000000004</v>
      </c>
      <c r="E15352" s="28">
        <v>-78.982799999999997</v>
      </c>
    </row>
    <row r="15353" spans="4:5" x14ac:dyDescent="0.25">
      <c r="D15353" s="31">
        <f>-724.463</f>
        <v>-724.46299999999997</v>
      </c>
      <c r="E15353" s="28">
        <v>-79.108000000000004</v>
      </c>
    </row>
    <row r="15354" spans="4:5" x14ac:dyDescent="0.25">
      <c r="D15354" s="31">
        <f>-724.447</f>
        <v>-724.447</v>
      </c>
      <c r="E15354" s="28">
        <v>-79.233199999999997</v>
      </c>
    </row>
    <row r="15355" spans="4:5" x14ac:dyDescent="0.25">
      <c r="D15355" s="31">
        <f>-724.431</f>
        <v>-724.43100000000004</v>
      </c>
      <c r="E15355" s="28">
        <v>-79.3583</v>
      </c>
    </row>
    <row r="15356" spans="4:5" x14ac:dyDescent="0.25">
      <c r="D15356" s="31">
        <f>-724.415</f>
        <v>-724.41499999999996</v>
      </c>
      <c r="E15356" s="28">
        <v>-79.483400000000003</v>
      </c>
    </row>
    <row r="15357" spans="4:5" x14ac:dyDescent="0.25">
      <c r="D15357" s="31">
        <f>-724.399</f>
        <v>-724.399</v>
      </c>
      <c r="E15357" s="28">
        <v>-79.608500000000006</v>
      </c>
    </row>
    <row r="15358" spans="4:5" x14ac:dyDescent="0.25">
      <c r="D15358" s="31">
        <f>-724.383</f>
        <v>-724.38300000000004</v>
      </c>
      <c r="E15358" s="28">
        <v>-79.733599999999996</v>
      </c>
    </row>
    <row r="15359" spans="4:5" x14ac:dyDescent="0.25">
      <c r="D15359" s="31">
        <f>-724.367</f>
        <v>-724.36699999999996</v>
      </c>
      <c r="E15359" s="28">
        <v>-79.858800000000002</v>
      </c>
    </row>
    <row r="15360" spans="4:5" x14ac:dyDescent="0.25">
      <c r="D15360" s="31">
        <f>-724.351</f>
        <v>-724.351</v>
      </c>
      <c r="E15360" s="28">
        <v>-79.983900000000006</v>
      </c>
    </row>
    <row r="15361" spans="4:5" x14ac:dyDescent="0.25">
      <c r="D15361" s="31">
        <f>-724.335</f>
        <v>-724.33500000000004</v>
      </c>
      <c r="E15361" s="28">
        <v>-80.108900000000006</v>
      </c>
    </row>
    <row r="15362" spans="4:5" x14ac:dyDescent="0.25">
      <c r="D15362" s="31">
        <f>-724.319</f>
        <v>-724.31899999999996</v>
      </c>
      <c r="E15362" s="28">
        <v>-80.234099999999998</v>
      </c>
    </row>
    <row r="15363" spans="4:5" x14ac:dyDescent="0.25">
      <c r="D15363" s="31">
        <f>-724.303</f>
        <v>-724.303</v>
      </c>
      <c r="E15363" s="28">
        <v>-80.359099999999998</v>
      </c>
    </row>
    <row r="15364" spans="4:5" x14ac:dyDescent="0.25">
      <c r="D15364" s="31">
        <f>-724.287</f>
        <v>-724.28700000000003</v>
      </c>
      <c r="E15364" s="28">
        <v>-80.484099999999998</v>
      </c>
    </row>
    <row r="15365" spans="4:5" x14ac:dyDescent="0.25">
      <c r="D15365" s="31">
        <f>-724.271</f>
        <v>-724.27099999999996</v>
      </c>
      <c r="E15365" s="28">
        <v>-80.609200000000001</v>
      </c>
    </row>
    <row r="15366" spans="4:5" x14ac:dyDescent="0.25">
      <c r="D15366" s="31">
        <f>-724.255</f>
        <v>-724.255</v>
      </c>
      <c r="E15366" s="28">
        <v>-80.734300000000005</v>
      </c>
    </row>
    <row r="15367" spans="4:5" x14ac:dyDescent="0.25">
      <c r="D15367" s="31">
        <f>-724.239</f>
        <v>-724.23900000000003</v>
      </c>
      <c r="E15367" s="28">
        <v>-80.859300000000005</v>
      </c>
    </row>
    <row r="15368" spans="4:5" x14ac:dyDescent="0.25">
      <c r="D15368" s="31">
        <f>-724.223</f>
        <v>-724.22299999999996</v>
      </c>
      <c r="E15368" s="28">
        <v>-80.984300000000005</v>
      </c>
    </row>
    <row r="15369" spans="4:5" x14ac:dyDescent="0.25">
      <c r="D15369" s="31">
        <f>-724.207</f>
        <v>-724.20699999999999</v>
      </c>
      <c r="E15369" s="28">
        <v>-81.109300000000005</v>
      </c>
    </row>
    <row r="15370" spans="4:5" x14ac:dyDescent="0.25">
      <c r="D15370" s="31">
        <f>-724.191</f>
        <v>-724.19100000000003</v>
      </c>
      <c r="E15370" s="28">
        <v>-81.234300000000005</v>
      </c>
    </row>
    <row r="15371" spans="4:5" x14ac:dyDescent="0.25">
      <c r="D15371" s="31">
        <f>-724.175</f>
        <v>-724.17499999999995</v>
      </c>
      <c r="E15371" s="28">
        <v>-81.359300000000005</v>
      </c>
    </row>
    <row r="15372" spans="4:5" x14ac:dyDescent="0.25">
      <c r="D15372" s="31">
        <f>-724.159</f>
        <v>-724.15899999999999</v>
      </c>
      <c r="E15372" s="28">
        <v>-81.484099999999998</v>
      </c>
    </row>
    <row r="15373" spans="4:5" x14ac:dyDescent="0.25">
      <c r="D15373" s="31">
        <f>-724.143</f>
        <v>-724.14300000000003</v>
      </c>
      <c r="E15373" s="28">
        <v>-81.609099999999998</v>
      </c>
    </row>
    <row r="15374" spans="4:5" x14ac:dyDescent="0.25">
      <c r="D15374" s="31">
        <f>-724.127</f>
        <v>-724.12699999999995</v>
      </c>
      <c r="E15374" s="28">
        <v>-81.734099999999998</v>
      </c>
    </row>
    <row r="15375" spans="4:5" x14ac:dyDescent="0.25">
      <c r="D15375" s="31">
        <f>-724.111</f>
        <v>-724.11099999999999</v>
      </c>
      <c r="E15375" s="28">
        <v>-81.859099999999998</v>
      </c>
    </row>
    <row r="15376" spans="4:5" x14ac:dyDescent="0.25">
      <c r="D15376" s="31">
        <f>-724.095</f>
        <v>-724.09500000000003</v>
      </c>
      <c r="E15376" s="28">
        <v>-81.984099999999998</v>
      </c>
    </row>
    <row r="15377" spans="4:5" x14ac:dyDescent="0.25">
      <c r="D15377" s="31">
        <f>-724.079</f>
        <v>-724.07899999999995</v>
      </c>
      <c r="E15377" s="28">
        <v>-82.108900000000006</v>
      </c>
    </row>
    <row r="15378" spans="4:5" x14ac:dyDescent="0.25">
      <c r="D15378" s="31">
        <f>-724.063</f>
        <v>-724.06299999999999</v>
      </c>
      <c r="E15378" s="28">
        <v>-82.233800000000002</v>
      </c>
    </row>
    <row r="15379" spans="4:5" x14ac:dyDescent="0.25">
      <c r="D15379" s="31">
        <f>-724.047</f>
        <v>-724.04700000000003</v>
      </c>
      <c r="E15379" s="28">
        <v>-82.358800000000002</v>
      </c>
    </row>
    <row r="15380" spans="4:5" x14ac:dyDescent="0.25">
      <c r="D15380" s="31">
        <f>-724.031</f>
        <v>-724.03099999999995</v>
      </c>
      <c r="E15380" s="28">
        <v>-82.483599999999996</v>
      </c>
    </row>
    <row r="15381" spans="4:5" x14ac:dyDescent="0.25">
      <c r="D15381" s="31">
        <f>-724.015</f>
        <v>-724.01499999999999</v>
      </c>
      <c r="E15381" s="28">
        <v>-82.608500000000006</v>
      </c>
    </row>
    <row r="15382" spans="4:5" x14ac:dyDescent="0.25">
      <c r="D15382" s="31">
        <f>-723.999</f>
        <v>-723.99900000000002</v>
      </c>
      <c r="E15382" s="28">
        <v>-82.733400000000003</v>
      </c>
    </row>
    <row r="15383" spans="4:5" x14ac:dyDescent="0.25">
      <c r="D15383" s="31">
        <f>-723.983</f>
        <v>-723.98299999999995</v>
      </c>
      <c r="E15383" s="28">
        <v>-82.8583</v>
      </c>
    </row>
    <row r="15384" spans="4:5" x14ac:dyDescent="0.25">
      <c r="D15384" s="31">
        <f>-723.967</f>
        <v>-723.96699999999998</v>
      </c>
      <c r="E15384" s="28">
        <v>-82.983199999999997</v>
      </c>
    </row>
    <row r="15385" spans="4:5" x14ac:dyDescent="0.25">
      <c r="D15385" s="31">
        <f>-723.951</f>
        <v>-723.95100000000002</v>
      </c>
      <c r="E15385" s="28">
        <v>-83.108000000000004</v>
      </c>
    </row>
    <row r="15386" spans="4:5" x14ac:dyDescent="0.25">
      <c r="D15386" s="31">
        <f>-723.935</f>
        <v>-723.93499999999995</v>
      </c>
      <c r="E15386" s="28">
        <v>-83.232799999999997</v>
      </c>
    </row>
    <row r="15387" spans="4:5" x14ac:dyDescent="0.25">
      <c r="D15387" s="31">
        <f>-723.919</f>
        <v>-723.91899999999998</v>
      </c>
      <c r="E15387" s="28">
        <v>-83.357699999999994</v>
      </c>
    </row>
    <row r="15388" spans="4:5" x14ac:dyDescent="0.25">
      <c r="D15388" s="31">
        <f>-723.903</f>
        <v>-723.90300000000002</v>
      </c>
      <c r="E15388" s="28">
        <v>-83.482399999999998</v>
      </c>
    </row>
    <row r="15389" spans="4:5" x14ac:dyDescent="0.25">
      <c r="D15389" s="31">
        <f>-723.887</f>
        <v>-723.88699999999994</v>
      </c>
      <c r="E15389" s="28">
        <v>-83.607299999999995</v>
      </c>
    </row>
    <row r="15390" spans="4:5" x14ac:dyDescent="0.25">
      <c r="D15390" s="31">
        <f>-723.871</f>
        <v>-723.87099999999998</v>
      </c>
      <c r="E15390" s="28">
        <v>-83.732100000000003</v>
      </c>
    </row>
    <row r="15391" spans="4:5" x14ac:dyDescent="0.25">
      <c r="D15391" s="31">
        <f>-723.855</f>
        <v>-723.85500000000002</v>
      </c>
      <c r="E15391" s="28">
        <v>-83.856800000000007</v>
      </c>
    </row>
    <row r="15392" spans="4:5" x14ac:dyDescent="0.25">
      <c r="D15392" s="31">
        <f>-723.839</f>
        <v>-723.83900000000006</v>
      </c>
      <c r="E15392" s="28">
        <v>-83.9816</v>
      </c>
    </row>
    <row r="15393" spans="4:5" x14ac:dyDescent="0.25">
      <c r="D15393" s="31">
        <f>-723.823</f>
        <v>-723.82299999999998</v>
      </c>
      <c r="E15393" s="28">
        <v>-84.106300000000005</v>
      </c>
    </row>
    <row r="15394" spans="4:5" x14ac:dyDescent="0.25">
      <c r="D15394" s="31">
        <f>-723.807</f>
        <v>-723.80700000000002</v>
      </c>
      <c r="E15394" s="28">
        <v>-84.231099999999998</v>
      </c>
    </row>
    <row r="15395" spans="4:5" x14ac:dyDescent="0.25">
      <c r="D15395" s="31">
        <f>-723.791</f>
        <v>-723.79100000000005</v>
      </c>
      <c r="E15395" s="28">
        <v>-84.355800000000002</v>
      </c>
    </row>
    <row r="15396" spans="4:5" x14ac:dyDescent="0.25">
      <c r="D15396" s="31">
        <f>-723.775</f>
        <v>-723.77499999999998</v>
      </c>
      <c r="E15396" s="28">
        <v>-84.480500000000006</v>
      </c>
    </row>
    <row r="15397" spans="4:5" x14ac:dyDescent="0.25">
      <c r="D15397" s="31">
        <f>-723.759</f>
        <v>-723.75900000000001</v>
      </c>
      <c r="E15397" s="28">
        <v>-84.605199999999996</v>
      </c>
    </row>
    <row r="15398" spans="4:5" x14ac:dyDescent="0.25">
      <c r="D15398" s="31">
        <f>-723.743</f>
        <v>-723.74300000000005</v>
      </c>
      <c r="E15398" s="28">
        <v>-84.73</v>
      </c>
    </row>
    <row r="15399" spans="4:5" x14ac:dyDescent="0.25">
      <c r="D15399" s="31">
        <f>-723.727</f>
        <v>-723.72699999999998</v>
      </c>
      <c r="E15399" s="28">
        <v>-84.854600000000005</v>
      </c>
    </row>
    <row r="15400" spans="4:5" x14ac:dyDescent="0.25">
      <c r="D15400" s="31">
        <f>-723.711</f>
        <v>-723.71100000000001</v>
      </c>
      <c r="E15400" s="28">
        <v>-84.979299999999995</v>
      </c>
    </row>
    <row r="15401" spans="4:5" x14ac:dyDescent="0.25">
      <c r="D15401" s="31">
        <f>-723.695</f>
        <v>-723.69500000000005</v>
      </c>
      <c r="E15401" s="28">
        <v>-85.103999999999999</v>
      </c>
    </row>
    <row r="15402" spans="4:5" x14ac:dyDescent="0.25">
      <c r="D15402" s="31">
        <f>-723.679</f>
        <v>-723.67899999999997</v>
      </c>
      <c r="E15402" s="28">
        <v>-85.228700000000003</v>
      </c>
    </row>
    <row r="15403" spans="4:5" x14ac:dyDescent="0.25">
      <c r="D15403" s="31">
        <f>-723.663</f>
        <v>-723.66300000000001</v>
      </c>
      <c r="E15403" s="28">
        <v>-85.353300000000004</v>
      </c>
    </row>
    <row r="15404" spans="4:5" x14ac:dyDescent="0.25">
      <c r="D15404" s="31">
        <f>-723.647</f>
        <v>-723.64700000000005</v>
      </c>
      <c r="E15404" s="28">
        <v>-85.477999999999994</v>
      </c>
    </row>
    <row r="15405" spans="4:5" x14ac:dyDescent="0.25">
      <c r="D15405" s="31">
        <f>-723.631</f>
        <v>-723.63099999999997</v>
      </c>
      <c r="E15405" s="28">
        <v>-85.602699999999999</v>
      </c>
    </row>
    <row r="15406" spans="4:5" x14ac:dyDescent="0.25">
      <c r="D15406" s="31">
        <f>-723.615</f>
        <v>-723.61500000000001</v>
      </c>
      <c r="E15406" s="28">
        <v>-85.7273</v>
      </c>
    </row>
    <row r="15407" spans="4:5" x14ac:dyDescent="0.25">
      <c r="D15407" s="31">
        <f>-723.599</f>
        <v>-723.59900000000005</v>
      </c>
      <c r="E15407" s="28">
        <v>-85.851900000000001</v>
      </c>
    </row>
    <row r="15408" spans="4:5" x14ac:dyDescent="0.25">
      <c r="D15408" s="31">
        <f>-723.583</f>
        <v>-723.58299999999997</v>
      </c>
      <c r="E15408" s="28">
        <v>-85.976399999999998</v>
      </c>
    </row>
    <row r="15409" spans="4:5" x14ac:dyDescent="0.25">
      <c r="D15409" s="31">
        <f>-723.568</f>
        <v>-723.56799999999998</v>
      </c>
      <c r="E15409" s="28">
        <v>-86.101100000000002</v>
      </c>
    </row>
    <row r="15410" spans="4:5" x14ac:dyDescent="0.25">
      <c r="D15410" s="31">
        <f>-723.552</f>
        <v>-723.55200000000002</v>
      </c>
      <c r="E15410" s="28">
        <v>-86.2256</v>
      </c>
    </row>
    <row r="15411" spans="4:5" x14ac:dyDescent="0.25">
      <c r="D15411" s="31">
        <f>-723.536</f>
        <v>-723.53599999999994</v>
      </c>
      <c r="E15411" s="28">
        <v>-86.350200000000001</v>
      </c>
    </row>
    <row r="15412" spans="4:5" x14ac:dyDescent="0.25">
      <c r="D15412" s="31">
        <f>-723.52</f>
        <v>-723.52</v>
      </c>
      <c r="E15412" s="28">
        <v>-86.474800000000002</v>
      </c>
    </row>
    <row r="15413" spans="4:5" x14ac:dyDescent="0.25">
      <c r="D15413" s="31">
        <f>-723.504</f>
        <v>-723.50400000000002</v>
      </c>
      <c r="E15413" s="28">
        <v>-86.599400000000003</v>
      </c>
    </row>
    <row r="15414" spans="4:5" x14ac:dyDescent="0.25">
      <c r="D15414" s="31">
        <f>-723.488</f>
        <v>-723.48800000000006</v>
      </c>
      <c r="E15414" s="28">
        <v>-86.7239</v>
      </c>
    </row>
    <row r="15415" spans="4:5" x14ac:dyDescent="0.25">
      <c r="D15415" s="31">
        <f>-723.472</f>
        <v>-723.47199999999998</v>
      </c>
      <c r="E15415" s="28">
        <v>-86.848399999999998</v>
      </c>
    </row>
    <row r="15416" spans="4:5" x14ac:dyDescent="0.25">
      <c r="D15416" s="31">
        <f>-723.456</f>
        <v>-723.45600000000002</v>
      </c>
      <c r="E15416" s="28">
        <v>-86.972899999999996</v>
      </c>
    </row>
    <row r="15417" spans="4:5" x14ac:dyDescent="0.25">
      <c r="D15417" s="31">
        <f>-723.44</f>
        <v>-723.44</v>
      </c>
      <c r="E15417" s="28">
        <v>-87.097399999999993</v>
      </c>
    </row>
    <row r="15418" spans="4:5" x14ac:dyDescent="0.25">
      <c r="D15418" s="31">
        <f>-723.424</f>
        <v>-723.42399999999998</v>
      </c>
      <c r="E15418" s="28">
        <v>-87.221900000000005</v>
      </c>
    </row>
    <row r="15419" spans="4:5" x14ac:dyDescent="0.25">
      <c r="D15419" s="31">
        <f>-723.408</f>
        <v>-723.40800000000002</v>
      </c>
      <c r="E15419" s="28">
        <v>-87.346400000000003</v>
      </c>
    </row>
    <row r="15420" spans="4:5" x14ac:dyDescent="0.25">
      <c r="D15420" s="31">
        <f>-723.392</f>
        <v>-723.39200000000005</v>
      </c>
      <c r="E15420" s="28">
        <v>-87.4709</v>
      </c>
    </row>
    <row r="15421" spans="4:5" x14ac:dyDescent="0.25">
      <c r="D15421" s="31">
        <f>-723.376</f>
        <v>-723.37599999999998</v>
      </c>
      <c r="E15421" s="28">
        <v>-87.595299999999995</v>
      </c>
    </row>
    <row r="15422" spans="4:5" x14ac:dyDescent="0.25">
      <c r="D15422" s="31">
        <f>-723.36</f>
        <v>-723.36</v>
      </c>
      <c r="E15422" s="28">
        <v>-87.719800000000006</v>
      </c>
    </row>
    <row r="15423" spans="4:5" x14ac:dyDescent="0.25">
      <c r="D15423" s="31">
        <f>-723.344</f>
        <v>-723.34400000000005</v>
      </c>
      <c r="E15423" s="28">
        <v>-87.844200000000001</v>
      </c>
    </row>
    <row r="15424" spans="4:5" x14ac:dyDescent="0.25">
      <c r="D15424" s="31">
        <f>-723.328</f>
        <v>-723.32799999999997</v>
      </c>
      <c r="E15424" s="28">
        <v>-87.968599999999995</v>
      </c>
    </row>
    <row r="15425" spans="4:5" x14ac:dyDescent="0.25">
      <c r="D15425" s="31">
        <f>-723.312</f>
        <v>-723.31200000000001</v>
      </c>
      <c r="E15425" s="28">
        <v>-88.093100000000007</v>
      </c>
    </row>
    <row r="15426" spans="4:5" x14ac:dyDescent="0.25">
      <c r="D15426" s="31">
        <f>-723.296</f>
        <v>-723.29600000000005</v>
      </c>
      <c r="E15426" s="28">
        <v>-88.217500000000001</v>
      </c>
    </row>
    <row r="15427" spans="4:5" x14ac:dyDescent="0.25">
      <c r="D15427" s="31">
        <f>-723.28</f>
        <v>-723.28</v>
      </c>
      <c r="E15427" s="28">
        <v>-88.341899999999995</v>
      </c>
    </row>
    <row r="15428" spans="4:5" x14ac:dyDescent="0.25">
      <c r="D15428" s="31">
        <f>-723.264</f>
        <v>-723.26400000000001</v>
      </c>
      <c r="E15428" s="28">
        <v>-88.466300000000004</v>
      </c>
    </row>
    <row r="15429" spans="4:5" x14ac:dyDescent="0.25">
      <c r="D15429" s="31">
        <f>-723.248</f>
        <v>-723.24800000000005</v>
      </c>
      <c r="E15429" s="28">
        <v>-88.590699999999998</v>
      </c>
    </row>
    <row r="15430" spans="4:5" x14ac:dyDescent="0.25">
      <c r="D15430" s="31">
        <f>-723.232</f>
        <v>-723.23199999999997</v>
      </c>
      <c r="E15430" s="28">
        <v>-88.715100000000007</v>
      </c>
    </row>
    <row r="15431" spans="4:5" x14ac:dyDescent="0.25">
      <c r="D15431" s="31">
        <f>-723.216</f>
        <v>-723.21600000000001</v>
      </c>
      <c r="E15431" s="28">
        <v>-88.839500000000001</v>
      </c>
    </row>
    <row r="15432" spans="4:5" x14ac:dyDescent="0.25">
      <c r="D15432" s="31">
        <f>-723.2</f>
        <v>-723.2</v>
      </c>
      <c r="E15432" s="28">
        <v>-88.963700000000003</v>
      </c>
    </row>
    <row r="15433" spans="4:5" x14ac:dyDescent="0.25">
      <c r="D15433" s="31">
        <f>-723.184</f>
        <v>-723.18399999999997</v>
      </c>
      <c r="E15433" s="28">
        <v>-89.088099999999997</v>
      </c>
    </row>
    <row r="15434" spans="4:5" x14ac:dyDescent="0.25">
      <c r="D15434" s="31">
        <f>-723.168</f>
        <v>-723.16800000000001</v>
      </c>
      <c r="E15434" s="28">
        <v>-89.212400000000002</v>
      </c>
    </row>
    <row r="15435" spans="4:5" x14ac:dyDescent="0.25">
      <c r="D15435" s="31">
        <f>-723.152</f>
        <v>-723.15200000000004</v>
      </c>
      <c r="E15435" s="28">
        <v>-89.336799999999997</v>
      </c>
    </row>
    <row r="15436" spans="4:5" x14ac:dyDescent="0.25">
      <c r="D15436" s="31">
        <f>-723.136</f>
        <v>-723.13599999999997</v>
      </c>
      <c r="E15436" s="28">
        <v>-89.461200000000005</v>
      </c>
    </row>
    <row r="15437" spans="4:5" x14ac:dyDescent="0.25">
      <c r="D15437" s="31">
        <f>-723.12</f>
        <v>-723.12</v>
      </c>
      <c r="E15437" s="28">
        <v>-89.585400000000007</v>
      </c>
    </row>
    <row r="15438" spans="4:5" x14ac:dyDescent="0.25">
      <c r="D15438" s="31">
        <f>-723.104</f>
        <v>-723.10400000000004</v>
      </c>
      <c r="E15438" s="28">
        <v>-89.709699999999998</v>
      </c>
    </row>
    <row r="15439" spans="4:5" x14ac:dyDescent="0.25">
      <c r="D15439" s="31">
        <f>-723.088</f>
        <v>-723.08799999999997</v>
      </c>
      <c r="E15439" s="28">
        <v>-89.8339</v>
      </c>
    </row>
    <row r="15440" spans="4:5" x14ac:dyDescent="0.25">
      <c r="D15440" s="31">
        <f>-723.072</f>
        <v>-723.072</v>
      </c>
      <c r="E15440" s="28">
        <v>-89.958200000000005</v>
      </c>
    </row>
    <row r="15441" spans="4:5" x14ac:dyDescent="0.25">
      <c r="D15441" s="31">
        <f>-723.056</f>
        <v>-723.05600000000004</v>
      </c>
      <c r="E15441" s="28">
        <v>-90.082400000000007</v>
      </c>
    </row>
    <row r="15442" spans="4:5" x14ac:dyDescent="0.25">
      <c r="D15442" s="31">
        <f>-723.04</f>
        <v>-723.04</v>
      </c>
      <c r="E15442" s="28">
        <v>-90.206699999999998</v>
      </c>
    </row>
    <row r="15443" spans="4:5" x14ac:dyDescent="0.25">
      <c r="D15443" s="31">
        <f>-723.024</f>
        <v>-723.024</v>
      </c>
      <c r="E15443" s="28">
        <v>-90.3309</v>
      </c>
    </row>
    <row r="15444" spans="4:5" x14ac:dyDescent="0.25">
      <c r="D15444" s="31">
        <f>-723.008</f>
        <v>-723.00800000000004</v>
      </c>
      <c r="E15444" s="28">
        <v>-90.455100000000002</v>
      </c>
    </row>
    <row r="15445" spans="4:5" x14ac:dyDescent="0.25">
      <c r="D15445" s="31">
        <f>-722.992</f>
        <v>-722.99199999999996</v>
      </c>
      <c r="E15445" s="28">
        <v>-90.579300000000003</v>
      </c>
    </row>
    <row r="15446" spans="4:5" x14ac:dyDescent="0.25">
      <c r="D15446" s="31">
        <f>-722.976</f>
        <v>-722.976</v>
      </c>
      <c r="E15446" s="28">
        <v>-90.703500000000005</v>
      </c>
    </row>
    <row r="15447" spans="4:5" x14ac:dyDescent="0.25">
      <c r="D15447" s="31">
        <f>-722.96</f>
        <v>-722.96</v>
      </c>
      <c r="E15447" s="28">
        <v>-90.827799999999996</v>
      </c>
    </row>
    <row r="15448" spans="4:5" x14ac:dyDescent="0.25">
      <c r="D15448" s="31">
        <f>-722.944</f>
        <v>-722.94399999999996</v>
      </c>
      <c r="E15448" s="28">
        <v>-90.951899999999995</v>
      </c>
    </row>
    <row r="15449" spans="4:5" x14ac:dyDescent="0.25">
      <c r="D15449" s="31">
        <f>-722.928</f>
        <v>-722.928</v>
      </c>
      <c r="E15449" s="28">
        <v>-91.075999999999993</v>
      </c>
    </row>
    <row r="15450" spans="4:5" x14ac:dyDescent="0.25">
      <c r="D15450" s="31">
        <f>-722.912</f>
        <v>-722.91200000000003</v>
      </c>
      <c r="E15450" s="28">
        <v>-91.200199999999995</v>
      </c>
    </row>
    <row r="15451" spans="4:5" x14ac:dyDescent="0.25">
      <c r="D15451" s="31">
        <f>-722.896</f>
        <v>-722.89599999999996</v>
      </c>
      <c r="E15451" s="28">
        <v>-91.324299999999994</v>
      </c>
    </row>
    <row r="15452" spans="4:5" x14ac:dyDescent="0.25">
      <c r="D15452" s="31">
        <f>-722.88</f>
        <v>-722.88</v>
      </c>
      <c r="E15452" s="28">
        <v>-91.448499999999996</v>
      </c>
    </row>
    <row r="15453" spans="4:5" x14ac:dyDescent="0.25">
      <c r="D15453" s="31">
        <f>-722.864</f>
        <v>-722.86400000000003</v>
      </c>
      <c r="E15453" s="28">
        <v>-91.572599999999994</v>
      </c>
    </row>
    <row r="15454" spans="4:5" x14ac:dyDescent="0.25">
      <c r="D15454" s="31">
        <f>-722.848</f>
        <v>-722.84799999999996</v>
      </c>
      <c r="E15454" s="28">
        <v>-91.696799999999996</v>
      </c>
    </row>
    <row r="15455" spans="4:5" x14ac:dyDescent="0.25">
      <c r="D15455" s="31">
        <f>-722.832</f>
        <v>-722.83199999999999</v>
      </c>
      <c r="E15455" s="28">
        <v>-91.820899999999995</v>
      </c>
    </row>
    <row r="15456" spans="4:5" x14ac:dyDescent="0.25">
      <c r="D15456" s="31">
        <f>-722.816</f>
        <v>-722.81600000000003</v>
      </c>
      <c r="E15456" s="28">
        <v>-91.944900000000004</v>
      </c>
    </row>
    <row r="15457" spans="4:5" x14ac:dyDescent="0.25">
      <c r="D15457" s="31">
        <f>-722.8</f>
        <v>-722.8</v>
      </c>
      <c r="E15457" s="28">
        <v>-92.069000000000003</v>
      </c>
    </row>
    <row r="15458" spans="4:5" x14ac:dyDescent="0.25">
      <c r="D15458" s="31">
        <f>-722.784</f>
        <v>-722.78399999999999</v>
      </c>
      <c r="E15458" s="28">
        <v>-92.193100000000001</v>
      </c>
    </row>
    <row r="15459" spans="4:5" x14ac:dyDescent="0.25">
      <c r="D15459" s="31">
        <f>-722.768</f>
        <v>-722.76800000000003</v>
      </c>
      <c r="E15459" s="28">
        <v>-92.317099999999996</v>
      </c>
    </row>
    <row r="15460" spans="4:5" x14ac:dyDescent="0.25">
      <c r="D15460" s="31">
        <f>-722.752</f>
        <v>-722.75199999999995</v>
      </c>
      <c r="E15460" s="28">
        <v>-92.441199999999995</v>
      </c>
    </row>
    <row r="15461" spans="4:5" x14ac:dyDescent="0.25">
      <c r="D15461" s="31">
        <f>-722.736</f>
        <v>-722.73599999999999</v>
      </c>
      <c r="E15461" s="28">
        <v>-92.565200000000004</v>
      </c>
    </row>
    <row r="15462" spans="4:5" x14ac:dyDescent="0.25">
      <c r="D15462" s="31">
        <f>-722.72</f>
        <v>-722.72</v>
      </c>
      <c r="E15462" s="28">
        <v>-92.6892</v>
      </c>
    </row>
    <row r="15463" spans="4:5" x14ac:dyDescent="0.25">
      <c r="D15463" s="31">
        <f>-722.704</f>
        <v>-722.70399999999995</v>
      </c>
      <c r="E15463" s="28">
        <v>-92.813199999999995</v>
      </c>
    </row>
    <row r="15464" spans="4:5" x14ac:dyDescent="0.25">
      <c r="D15464" s="31">
        <f>-722.688</f>
        <v>-722.68799999999999</v>
      </c>
      <c r="E15464" s="28">
        <v>-92.937299999999993</v>
      </c>
    </row>
    <row r="15465" spans="4:5" x14ac:dyDescent="0.25">
      <c r="D15465" s="31">
        <f>-722.672</f>
        <v>-722.67200000000003</v>
      </c>
      <c r="E15465" s="28">
        <v>-93.061300000000003</v>
      </c>
    </row>
    <row r="15466" spans="4:5" x14ac:dyDescent="0.25">
      <c r="D15466" s="31">
        <f>-722.656</f>
        <v>-722.65599999999995</v>
      </c>
      <c r="E15466" s="28">
        <v>-93.185199999999995</v>
      </c>
    </row>
    <row r="15467" spans="4:5" x14ac:dyDescent="0.25">
      <c r="D15467" s="31">
        <f>-722.64</f>
        <v>-722.64</v>
      </c>
      <c r="E15467" s="28">
        <v>-93.309200000000004</v>
      </c>
    </row>
    <row r="15468" spans="4:5" x14ac:dyDescent="0.25">
      <c r="D15468" s="31">
        <f>-722.624</f>
        <v>-722.62400000000002</v>
      </c>
      <c r="E15468" s="28">
        <v>-93.433199999999999</v>
      </c>
    </row>
    <row r="15469" spans="4:5" x14ac:dyDescent="0.25">
      <c r="D15469" s="31">
        <f>-722.608</f>
        <v>-722.60799999999995</v>
      </c>
      <c r="E15469" s="28">
        <v>-93.557100000000005</v>
      </c>
    </row>
    <row r="15470" spans="4:5" x14ac:dyDescent="0.25">
      <c r="D15470" s="31">
        <f>-722.592</f>
        <v>-722.59199999999998</v>
      </c>
      <c r="E15470" s="28">
        <v>-93.680999999999997</v>
      </c>
    </row>
    <row r="15471" spans="4:5" x14ac:dyDescent="0.25">
      <c r="D15471" s="31">
        <f>-722.576</f>
        <v>-722.57600000000002</v>
      </c>
      <c r="E15471" s="28">
        <v>-93.804900000000004</v>
      </c>
    </row>
    <row r="15472" spans="4:5" x14ac:dyDescent="0.25">
      <c r="D15472" s="31">
        <f>-722.56</f>
        <v>-722.56</v>
      </c>
      <c r="E15472" s="28">
        <v>-93.929000000000002</v>
      </c>
    </row>
    <row r="15473" spans="4:5" x14ac:dyDescent="0.25">
      <c r="D15473" s="31">
        <f>-722.544</f>
        <v>-722.54399999999998</v>
      </c>
      <c r="E15473" s="28">
        <v>-94.052899999999994</v>
      </c>
    </row>
    <row r="15474" spans="4:5" x14ac:dyDescent="0.25">
      <c r="D15474" s="31">
        <f>-722.528</f>
        <v>-722.52800000000002</v>
      </c>
      <c r="E15474" s="28">
        <v>-94.176699999999997</v>
      </c>
    </row>
    <row r="15475" spans="4:5" x14ac:dyDescent="0.25">
      <c r="D15475" s="31">
        <f>-722.512</f>
        <v>-722.51199999999994</v>
      </c>
      <c r="E15475" s="28">
        <v>-94.300600000000003</v>
      </c>
    </row>
    <row r="15476" spans="4:5" x14ac:dyDescent="0.25">
      <c r="D15476" s="31">
        <f>-722.496</f>
        <v>-722.49599999999998</v>
      </c>
      <c r="E15476" s="28">
        <v>-94.424400000000006</v>
      </c>
    </row>
    <row r="15477" spans="4:5" x14ac:dyDescent="0.25">
      <c r="D15477" s="31">
        <f>-722.48</f>
        <v>-722.48</v>
      </c>
      <c r="E15477" s="28">
        <v>-94.548299999999998</v>
      </c>
    </row>
    <row r="15478" spans="4:5" x14ac:dyDescent="0.25">
      <c r="D15478" s="31">
        <f>-722.464</f>
        <v>-722.46400000000006</v>
      </c>
      <c r="E15478" s="28">
        <v>-94.672200000000004</v>
      </c>
    </row>
    <row r="15479" spans="4:5" x14ac:dyDescent="0.25">
      <c r="D15479" s="31">
        <f>-722.448</f>
        <v>-722.44799999999998</v>
      </c>
      <c r="E15479" s="28">
        <v>-94.796000000000006</v>
      </c>
    </row>
    <row r="15480" spans="4:5" x14ac:dyDescent="0.25">
      <c r="D15480" s="31">
        <f>-722.432</f>
        <v>-722.43200000000002</v>
      </c>
      <c r="E15480" s="28">
        <v>-94.919899999999998</v>
      </c>
    </row>
    <row r="15481" spans="4:5" x14ac:dyDescent="0.25">
      <c r="D15481" s="31">
        <f>-722.416</f>
        <v>-722.41600000000005</v>
      </c>
      <c r="E15481" s="28">
        <v>-95.043599999999998</v>
      </c>
    </row>
    <row r="15482" spans="4:5" x14ac:dyDescent="0.25">
      <c r="D15482" s="31">
        <f>-722.4</f>
        <v>-722.4</v>
      </c>
      <c r="E15482" s="28">
        <v>-95.167500000000004</v>
      </c>
    </row>
    <row r="15483" spans="4:5" x14ac:dyDescent="0.25">
      <c r="D15483" s="31">
        <f>-722.384</f>
        <v>-722.38400000000001</v>
      </c>
      <c r="E15483" s="28">
        <v>-95.291300000000007</v>
      </c>
    </row>
    <row r="15484" spans="4:5" x14ac:dyDescent="0.25">
      <c r="D15484" s="31">
        <f>-722.368</f>
        <v>-722.36800000000005</v>
      </c>
      <c r="E15484" s="28">
        <v>-95.415000000000006</v>
      </c>
    </row>
    <row r="15485" spans="4:5" x14ac:dyDescent="0.25">
      <c r="D15485" s="31">
        <f>-722.352</f>
        <v>-722.35199999999998</v>
      </c>
      <c r="E15485" s="28">
        <v>-95.538799999999995</v>
      </c>
    </row>
    <row r="15486" spans="4:5" x14ac:dyDescent="0.25">
      <c r="D15486" s="31">
        <f>-722.336</f>
        <v>-722.33600000000001</v>
      </c>
      <c r="E15486" s="28">
        <v>-95.662499999999994</v>
      </c>
    </row>
    <row r="15487" spans="4:5" x14ac:dyDescent="0.25">
      <c r="D15487" s="31">
        <f>-722.32</f>
        <v>-722.32</v>
      </c>
      <c r="E15487" s="28">
        <v>-95.786299999999997</v>
      </c>
    </row>
    <row r="15488" spans="4:5" x14ac:dyDescent="0.25">
      <c r="D15488" s="31">
        <f>-722.304</f>
        <v>-722.30399999999997</v>
      </c>
      <c r="E15488" s="28">
        <v>-95.91</v>
      </c>
    </row>
    <row r="15489" spans="4:5" x14ac:dyDescent="0.25">
      <c r="D15489" s="31">
        <f>-722.288</f>
        <v>-722.28800000000001</v>
      </c>
      <c r="E15489" s="28">
        <v>-96.033699999999996</v>
      </c>
    </row>
    <row r="15490" spans="4:5" x14ac:dyDescent="0.25">
      <c r="D15490" s="31">
        <f>-722.272</f>
        <v>-722.27200000000005</v>
      </c>
      <c r="E15490" s="28">
        <v>-96.157499999999999</v>
      </c>
    </row>
    <row r="15491" spans="4:5" x14ac:dyDescent="0.25">
      <c r="D15491" s="31">
        <f>-722.256</f>
        <v>-722.25599999999997</v>
      </c>
      <c r="E15491" s="28">
        <v>-96.281099999999995</v>
      </c>
    </row>
    <row r="15492" spans="4:5" x14ac:dyDescent="0.25">
      <c r="D15492" s="31">
        <f>-722.24</f>
        <v>-722.24</v>
      </c>
      <c r="E15492" s="28">
        <v>-96.404799999999994</v>
      </c>
    </row>
    <row r="15493" spans="4:5" x14ac:dyDescent="0.25">
      <c r="D15493" s="31">
        <f>-722.224</f>
        <v>-722.22400000000005</v>
      </c>
      <c r="E15493" s="28">
        <v>-96.528599999999997</v>
      </c>
    </row>
    <row r="15494" spans="4:5" x14ac:dyDescent="0.25">
      <c r="D15494" s="31">
        <f>-722.208</f>
        <v>-722.20799999999997</v>
      </c>
      <c r="E15494" s="28">
        <v>-96.652199999999993</v>
      </c>
    </row>
    <row r="15495" spans="4:5" x14ac:dyDescent="0.25">
      <c r="D15495" s="31">
        <f>-722.192</f>
        <v>-722.19200000000001</v>
      </c>
      <c r="E15495" s="28">
        <v>-96.775899999999993</v>
      </c>
    </row>
    <row r="15496" spans="4:5" x14ac:dyDescent="0.25">
      <c r="D15496" s="31">
        <f>-722.176</f>
        <v>-722.17600000000004</v>
      </c>
      <c r="E15496" s="28">
        <v>-96.899500000000003</v>
      </c>
    </row>
    <row r="15497" spans="4:5" x14ac:dyDescent="0.25">
      <c r="D15497" s="31">
        <f>-722.16</f>
        <v>-722.16</v>
      </c>
      <c r="E15497" s="28">
        <v>-97.023099999999999</v>
      </c>
    </row>
    <row r="15498" spans="4:5" x14ac:dyDescent="0.25">
      <c r="D15498" s="31">
        <f>-722.144</f>
        <v>-722.14400000000001</v>
      </c>
      <c r="E15498" s="28">
        <v>-97.146799999999999</v>
      </c>
    </row>
    <row r="15499" spans="4:5" x14ac:dyDescent="0.25">
      <c r="D15499" s="31">
        <f>-722.128</f>
        <v>-722.12800000000004</v>
      </c>
      <c r="E15499" s="28">
        <v>-97.270399999999995</v>
      </c>
    </row>
    <row r="15500" spans="4:5" x14ac:dyDescent="0.25">
      <c r="D15500" s="31">
        <f>-722.112</f>
        <v>-722.11199999999997</v>
      </c>
      <c r="E15500" s="28">
        <v>-97.394000000000005</v>
      </c>
    </row>
    <row r="15501" spans="4:5" x14ac:dyDescent="0.25">
      <c r="D15501" s="31">
        <f>-722.096</f>
        <v>-722.096</v>
      </c>
      <c r="E15501" s="28">
        <v>-97.517600000000002</v>
      </c>
    </row>
    <row r="15502" spans="4:5" x14ac:dyDescent="0.25">
      <c r="D15502" s="31">
        <f>-722.08</f>
        <v>-722.08</v>
      </c>
      <c r="E15502" s="28">
        <v>-97.641099999999994</v>
      </c>
    </row>
    <row r="15503" spans="4:5" x14ac:dyDescent="0.25">
      <c r="D15503" s="31">
        <f>-722.064</f>
        <v>-722.06399999999996</v>
      </c>
      <c r="E15503" s="28">
        <v>-97.764700000000005</v>
      </c>
    </row>
    <row r="15504" spans="4:5" x14ac:dyDescent="0.25">
      <c r="D15504" s="31">
        <f>-722.048</f>
        <v>-722.048</v>
      </c>
      <c r="E15504" s="28">
        <v>-97.888199999999998</v>
      </c>
    </row>
    <row r="15505" spans="4:5" x14ac:dyDescent="0.25">
      <c r="D15505" s="31">
        <f>-722.032</f>
        <v>-722.03200000000004</v>
      </c>
      <c r="E15505" s="28">
        <v>-98.011799999999994</v>
      </c>
    </row>
    <row r="15506" spans="4:5" x14ac:dyDescent="0.25">
      <c r="D15506" s="31">
        <f>-722.016</f>
        <v>-722.01599999999996</v>
      </c>
      <c r="E15506" s="28">
        <v>-98.135400000000004</v>
      </c>
    </row>
    <row r="15507" spans="4:5" x14ac:dyDescent="0.25">
      <c r="D15507" s="31">
        <f>-722</f>
        <v>-722</v>
      </c>
      <c r="E15507" s="28">
        <v>-98.258899999999997</v>
      </c>
    </row>
    <row r="15508" spans="4:5" x14ac:dyDescent="0.25">
      <c r="D15508" s="31">
        <f>-721.984</f>
        <v>-721.98400000000004</v>
      </c>
      <c r="E15508" s="28">
        <v>-98.382400000000004</v>
      </c>
    </row>
    <row r="15509" spans="4:5" x14ac:dyDescent="0.25">
      <c r="D15509" s="31">
        <f>-721.968</f>
        <v>-721.96799999999996</v>
      </c>
      <c r="E15509" s="28">
        <v>-98.505899999999997</v>
      </c>
    </row>
    <row r="15510" spans="4:5" x14ac:dyDescent="0.25">
      <c r="D15510" s="31">
        <f>-721.952</f>
        <v>-721.952</v>
      </c>
      <c r="E15510" s="28">
        <v>-98.629300000000001</v>
      </c>
    </row>
    <row r="15511" spans="4:5" x14ac:dyDescent="0.25">
      <c r="D15511" s="31">
        <f>-721.936</f>
        <v>-721.93600000000004</v>
      </c>
      <c r="E15511" s="28">
        <v>-98.752799999999993</v>
      </c>
    </row>
    <row r="15512" spans="4:5" x14ac:dyDescent="0.25">
      <c r="D15512" s="31">
        <f>-721.92</f>
        <v>-721.92</v>
      </c>
      <c r="E15512" s="28">
        <v>-98.876300000000001</v>
      </c>
    </row>
    <row r="15513" spans="4:5" x14ac:dyDescent="0.25">
      <c r="D15513" s="31">
        <f>-721.904</f>
        <v>-721.904</v>
      </c>
      <c r="E15513" s="28">
        <v>-98.999700000000004</v>
      </c>
    </row>
    <row r="15514" spans="4:5" x14ac:dyDescent="0.25">
      <c r="D15514" s="31">
        <f>-721.888</f>
        <v>-721.88800000000003</v>
      </c>
      <c r="E15514" s="28">
        <v>-99.123199999999997</v>
      </c>
    </row>
    <row r="15515" spans="4:5" x14ac:dyDescent="0.25">
      <c r="D15515" s="31">
        <f>-721.872</f>
        <v>-721.87199999999996</v>
      </c>
      <c r="E15515" s="28">
        <v>-99.246600000000001</v>
      </c>
    </row>
    <row r="15516" spans="4:5" x14ac:dyDescent="0.25">
      <c r="D15516" s="31">
        <f>-721.856</f>
        <v>-721.85599999999999</v>
      </c>
      <c r="E15516" s="28">
        <v>-99.370099999999994</v>
      </c>
    </row>
    <row r="15517" spans="4:5" x14ac:dyDescent="0.25">
      <c r="D15517" s="31">
        <f>-721.84</f>
        <v>-721.84</v>
      </c>
      <c r="E15517" s="28">
        <v>-99.493399999999994</v>
      </c>
    </row>
    <row r="15518" spans="4:5" x14ac:dyDescent="0.25">
      <c r="D15518" s="31">
        <f>-721.824</f>
        <v>-721.82399999999996</v>
      </c>
      <c r="E15518" s="28">
        <v>-99.616799999999998</v>
      </c>
    </row>
    <row r="15519" spans="4:5" x14ac:dyDescent="0.25">
      <c r="D15519" s="31">
        <f>-721.808</f>
        <v>-721.80799999999999</v>
      </c>
      <c r="E15519" s="28">
        <v>-99.740200000000002</v>
      </c>
    </row>
    <row r="15520" spans="4:5" x14ac:dyDescent="0.25">
      <c r="D15520" s="31">
        <f>-721.792</f>
        <v>-721.79200000000003</v>
      </c>
      <c r="E15520" s="28">
        <v>-99.863600000000005</v>
      </c>
    </row>
    <row r="15521" spans="4:5" x14ac:dyDescent="0.25">
      <c r="D15521" s="31">
        <f>-721.776</f>
        <v>-721.77599999999995</v>
      </c>
      <c r="E15521" s="28">
        <v>-99.986999999999995</v>
      </c>
    </row>
    <row r="15522" spans="4:5" x14ac:dyDescent="0.25">
      <c r="D15522" s="31">
        <f>-721.76</f>
        <v>-721.76</v>
      </c>
      <c r="E15522" s="28">
        <v>-100.11</v>
      </c>
    </row>
    <row r="15523" spans="4:5" x14ac:dyDescent="0.25">
      <c r="D15523" s="31">
        <f>-721.745</f>
        <v>-721.745</v>
      </c>
      <c r="E15523" s="28">
        <v>-100.23399999999999</v>
      </c>
    </row>
    <row r="15524" spans="4:5" x14ac:dyDescent="0.25">
      <c r="D15524" s="31">
        <f>-721.729</f>
        <v>-721.72900000000004</v>
      </c>
      <c r="E15524" s="28">
        <v>-100.357</v>
      </c>
    </row>
    <row r="15525" spans="4:5" x14ac:dyDescent="0.25">
      <c r="D15525" s="31">
        <f>-721.713</f>
        <v>-721.71299999999997</v>
      </c>
      <c r="E15525" s="28">
        <v>-100.48</v>
      </c>
    </row>
    <row r="15526" spans="4:5" x14ac:dyDescent="0.25">
      <c r="D15526" s="31">
        <f>-721.697</f>
        <v>-721.697</v>
      </c>
      <c r="E15526" s="28">
        <v>-100.604</v>
      </c>
    </row>
    <row r="15527" spans="4:5" x14ac:dyDescent="0.25">
      <c r="D15527" s="31">
        <f>-721.681</f>
        <v>-721.68100000000004</v>
      </c>
      <c r="E15527" s="28">
        <v>-100.727</v>
      </c>
    </row>
    <row r="15528" spans="4:5" x14ac:dyDescent="0.25">
      <c r="D15528" s="31">
        <f>-721.665</f>
        <v>-721.66499999999996</v>
      </c>
      <c r="E15528" s="28">
        <v>-100.85</v>
      </c>
    </row>
    <row r="15529" spans="4:5" x14ac:dyDescent="0.25">
      <c r="D15529" s="31">
        <f>-721.649</f>
        <v>-721.649</v>
      </c>
      <c r="E15529" s="28">
        <v>-100.974</v>
      </c>
    </row>
    <row r="15530" spans="4:5" x14ac:dyDescent="0.25">
      <c r="D15530" s="31">
        <f>-721.633</f>
        <v>-721.63300000000004</v>
      </c>
      <c r="E15530" s="28">
        <v>-101.09699999999999</v>
      </c>
    </row>
    <row r="15531" spans="4:5" x14ac:dyDescent="0.25">
      <c r="D15531" s="31">
        <f>-721.617</f>
        <v>-721.61699999999996</v>
      </c>
      <c r="E15531" s="28">
        <v>-101.22</v>
      </c>
    </row>
    <row r="15532" spans="4:5" x14ac:dyDescent="0.25">
      <c r="D15532" s="31">
        <f>-721.601</f>
        <v>-721.601</v>
      </c>
      <c r="E15532" s="28">
        <v>-101.343</v>
      </c>
    </row>
    <row r="15533" spans="4:5" x14ac:dyDescent="0.25">
      <c r="D15533" s="31">
        <f>-721.585</f>
        <v>-721.58500000000004</v>
      </c>
      <c r="E15533" s="28">
        <v>-101.46599999999999</v>
      </c>
    </row>
    <row r="15534" spans="4:5" x14ac:dyDescent="0.25">
      <c r="D15534" s="31">
        <f>-721.569</f>
        <v>-721.56899999999996</v>
      </c>
      <c r="E15534" s="28">
        <v>-101.59</v>
      </c>
    </row>
    <row r="15535" spans="4:5" x14ac:dyDescent="0.25">
      <c r="D15535" s="31">
        <f>-721.553</f>
        <v>-721.553</v>
      </c>
      <c r="E15535" s="28">
        <v>-101.71299999999999</v>
      </c>
    </row>
    <row r="15536" spans="4:5" x14ac:dyDescent="0.25">
      <c r="D15536" s="31">
        <f>-721.537</f>
        <v>-721.53700000000003</v>
      </c>
      <c r="E15536" s="28">
        <v>-101.836</v>
      </c>
    </row>
    <row r="15537" spans="4:5" x14ac:dyDescent="0.25">
      <c r="D15537" s="31">
        <f>-721.521</f>
        <v>-721.52099999999996</v>
      </c>
      <c r="E15537" s="28">
        <v>-101.959</v>
      </c>
    </row>
    <row r="15538" spans="4:5" x14ac:dyDescent="0.25">
      <c r="D15538" s="31">
        <f>-721.505</f>
        <v>-721.505</v>
      </c>
      <c r="E15538" s="28">
        <v>-102.08199999999999</v>
      </c>
    </row>
    <row r="15539" spans="4:5" x14ac:dyDescent="0.25">
      <c r="D15539" s="31">
        <f>-721.489</f>
        <v>-721.48900000000003</v>
      </c>
      <c r="E15539" s="28">
        <v>-102.206</v>
      </c>
    </row>
    <row r="15540" spans="4:5" x14ac:dyDescent="0.25">
      <c r="D15540" s="31">
        <f>-721.473</f>
        <v>-721.47299999999996</v>
      </c>
      <c r="E15540" s="28">
        <v>-102.32899999999999</v>
      </c>
    </row>
    <row r="15541" spans="4:5" x14ac:dyDescent="0.25">
      <c r="D15541" s="31">
        <f>-721.457</f>
        <v>-721.45699999999999</v>
      </c>
      <c r="E15541" s="28">
        <v>-102.452</v>
      </c>
    </row>
    <row r="15542" spans="4:5" x14ac:dyDescent="0.25">
      <c r="D15542" s="31">
        <f>-721.441</f>
        <v>-721.44100000000003</v>
      </c>
      <c r="E15542" s="28">
        <v>-102.575</v>
      </c>
    </row>
    <row r="15543" spans="4:5" x14ac:dyDescent="0.25">
      <c r="D15543" s="31">
        <f>-721.425</f>
        <v>-721.42499999999995</v>
      </c>
      <c r="E15543" s="28">
        <v>-102.69799999999999</v>
      </c>
    </row>
    <row r="15544" spans="4:5" x14ac:dyDescent="0.25">
      <c r="D15544" s="31">
        <f>-721.409</f>
        <v>-721.40899999999999</v>
      </c>
      <c r="E15544" s="28">
        <v>-102.821</v>
      </c>
    </row>
    <row r="15545" spans="4:5" x14ac:dyDescent="0.25">
      <c r="D15545" s="31">
        <f>-721.393</f>
        <v>-721.39300000000003</v>
      </c>
      <c r="E15545" s="28">
        <v>-102.944</v>
      </c>
    </row>
    <row r="15546" spans="4:5" x14ac:dyDescent="0.25">
      <c r="D15546" s="31">
        <f>-721.377</f>
        <v>-721.37699999999995</v>
      </c>
      <c r="E15546" s="28">
        <v>-103.06699999999999</v>
      </c>
    </row>
    <row r="15547" spans="4:5" x14ac:dyDescent="0.25">
      <c r="D15547" s="31">
        <f>-721.361</f>
        <v>-721.36099999999999</v>
      </c>
      <c r="E15547" s="28">
        <v>-103.19</v>
      </c>
    </row>
    <row r="15548" spans="4:5" x14ac:dyDescent="0.25">
      <c r="D15548" s="31">
        <f>-721.345</f>
        <v>-721.34500000000003</v>
      </c>
      <c r="E15548" s="28">
        <v>-103.313</v>
      </c>
    </row>
    <row r="15549" spans="4:5" x14ac:dyDescent="0.25">
      <c r="D15549" s="31">
        <f>-721.329</f>
        <v>-721.32899999999995</v>
      </c>
      <c r="E15549" s="28">
        <v>-103.43600000000001</v>
      </c>
    </row>
    <row r="15550" spans="4:5" x14ac:dyDescent="0.25">
      <c r="D15550" s="31">
        <f>-721.313</f>
        <v>-721.31299999999999</v>
      </c>
      <c r="E15550" s="28">
        <v>-103.559</v>
      </c>
    </row>
    <row r="15551" spans="4:5" x14ac:dyDescent="0.25">
      <c r="D15551" s="31">
        <f>-721.297</f>
        <v>-721.29700000000003</v>
      </c>
      <c r="E15551" s="28">
        <v>-103.682</v>
      </c>
    </row>
    <row r="15552" spans="4:5" x14ac:dyDescent="0.25">
      <c r="D15552" s="31">
        <f>-721.281</f>
        <v>-721.28099999999995</v>
      </c>
      <c r="E15552" s="28">
        <v>-103.80500000000001</v>
      </c>
    </row>
    <row r="15553" spans="4:5" x14ac:dyDescent="0.25">
      <c r="D15553" s="31">
        <f>-721.265</f>
        <v>-721.26499999999999</v>
      </c>
      <c r="E15553" s="28">
        <v>-103.928</v>
      </c>
    </row>
    <row r="15554" spans="4:5" x14ac:dyDescent="0.25">
      <c r="D15554" s="31">
        <f>-721.249</f>
        <v>-721.24900000000002</v>
      </c>
      <c r="E15554" s="28">
        <v>-104.051</v>
      </c>
    </row>
    <row r="15555" spans="4:5" x14ac:dyDescent="0.25">
      <c r="D15555" s="31">
        <f>-721.233</f>
        <v>-721.23299999999995</v>
      </c>
      <c r="E15555" s="28">
        <v>-104.17400000000001</v>
      </c>
    </row>
    <row r="15556" spans="4:5" x14ac:dyDescent="0.25">
      <c r="D15556" s="31">
        <f>-721.217</f>
        <v>-721.21699999999998</v>
      </c>
      <c r="E15556" s="28">
        <v>-104.297</v>
      </c>
    </row>
    <row r="15557" spans="4:5" x14ac:dyDescent="0.25">
      <c r="D15557" s="31">
        <f>-721.201</f>
        <v>-721.20100000000002</v>
      </c>
      <c r="E15557" s="28">
        <v>-104.42</v>
      </c>
    </row>
    <row r="15558" spans="4:5" x14ac:dyDescent="0.25">
      <c r="D15558" s="31">
        <f>-721.185</f>
        <v>-721.18499999999995</v>
      </c>
      <c r="E15558" s="28">
        <v>-104.54300000000001</v>
      </c>
    </row>
    <row r="15559" spans="4:5" x14ac:dyDescent="0.25">
      <c r="D15559" s="31">
        <f>-721.169</f>
        <v>-721.16899999999998</v>
      </c>
      <c r="E15559" s="28">
        <v>-104.666</v>
      </c>
    </row>
    <row r="15560" spans="4:5" x14ac:dyDescent="0.25">
      <c r="D15560" s="31">
        <f>-721.153</f>
        <v>-721.15300000000002</v>
      </c>
      <c r="E15560" s="28">
        <v>-104.789</v>
      </c>
    </row>
    <row r="15561" spans="4:5" x14ac:dyDescent="0.25">
      <c r="D15561" s="31">
        <f>-721.137</f>
        <v>-721.13699999999994</v>
      </c>
      <c r="E15561" s="28">
        <v>-104.91200000000001</v>
      </c>
    </row>
    <row r="15562" spans="4:5" x14ac:dyDescent="0.25">
      <c r="D15562" s="31">
        <f>-721.121</f>
        <v>-721.12099999999998</v>
      </c>
      <c r="E15562" s="28">
        <v>-105.035</v>
      </c>
    </row>
    <row r="15563" spans="4:5" x14ac:dyDescent="0.25">
      <c r="D15563" s="31">
        <f>-721.105</f>
        <v>-721.10500000000002</v>
      </c>
      <c r="E15563" s="28">
        <v>-105.158</v>
      </c>
    </row>
    <row r="15564" spans="4:5" x14ac:dyDescent="0.25">
      <c r="D15564" s="31">
        <f>-721.089</f>
        <v>-721.08900000000006</v>
      </c>
      <c r="E15564" s="28">
        <v>-105.28100000000001</v>
      </c>
    </row>
    <row r="15565" spans="4:5" x14ac:dyDescent="0.25">
      <c r="D15565" s="31">
        <f>-721.073</f>
        <v>-721.07299999999998</v>
      </c>
      <c r="E15565" s="28">
        <v>-105.40300000000001</v>
      </c>
    </row>
    <row r="15566" spans="4:5" x14ac:dyDescent="0.25">
      <c r="D15566" s="31">
        <f>-721.057</f>
        <v>-721.05700000000002</v>
      </c>
      <c r="E15566" s="28">
        <v>-105.526</v>
      </c>
    </row>
    <row r="15567" spans="4:5" x14ac:dyDescent="0.25">
      <c r="D15567" s="31">
        <f>-721.041</f>
        <v>-721.04100000000005</v>
      </c>
      <c r="E15567" s="28">
        <v>-105.649</v>
      </c>
    </row>
    <row r="15568" spans="4:5" x14ac:dyDescent="0.25">
      <c r="D15568" s="31">
        <f>-721.025</f>
        <v>-721.02499999999998</v>
      </c>
      <c r="E15568" s="28">
        <v>-105.77200000000001</v>
      </c>
    </row>
    <row r="15569" spans="4:5" x14ac:dyDescent="0.25">
      <c r="D15569" s="31">
        <f>-721.009</f>
        <v>-721.00900000000001</v>
      </c>
      <c r="E15569" s="28">
        <v>-105.895</v>
      </c>
    </row>
    <row r="15570" spans="4:5" x14ac:dyDescent="0.25">
      <c r="D15570" s="31">
        <f>-720.993</f>
        <v>-720.99300000000005</v>
      </c>
      <c r="E15570" s="28">
        <v>-106.017</v>
      </c>
    </row>
    <row r="15571" spans="4:5" x14ac:dyDescent="0.25">
      <c r="D15571" s="31">
        <f>-720.977</f>
        <v>-720.97699999999998</v>
      </c>
      <c r="E15571" s="28">
        <v>-106.14</v>
      </c>
    </row>
    <row r="15572" spans="4:5" x14ac:dyDescent="0.25">
      <c r="D15572" s="31">
        <f>-720.961</f>
        <v>-720.96100000000001</v>
      </c>
      <c r="E15572" s="28">
        <v>-106.26300000000001</v>
      </c>
    </row>
    <row r="15573" spans="4:5" x14ac:dyDescent="0.25">
      <c r="D15573" s="31">
        <f>-720.945</f>
        <v>-720.94500000000005</v>
      </c>
      <c r="E15573" s="28">
        <v>-106.386</v>
      </c>
    </row>
    <row r="15574" spans="4:5" x14ac:dyDescent="0.25">
      <c r="D15574" s="31">
        <f>-720.929</f>
        <v>-720.92899999999997</v>
      </c>
      <c r="E15574" s="28">
        <v>-106.508</v>
      </c>
    </row>
    <row r="15575" spans="4:5" x14ac:dyDescent="0.25">
      <c r="D15575" s="31">
        <f>-720.913</f>
        <v>-720.91300000000001</v>
      </c>
      <c r="E15575" s="28">
        <v>-106.631</v>
      </c>
    </row>
    <row r="15576" spans="4:5" x14ac:dyDescent="0.25">
      <c r="D15576" s="31">
        <f>-720.897</f>
        <v>-720.89700000000005</v>
      </c>
      <c r="E15576" s="28">
        <v>-106.754</v>
      </c>
    </row>
    <row r="15577" spans="4:5" x14ac:dyDescent="0.25">
      <c r="D15577" s="31">
        <f>-720.881</f>
        <v>-720.88099999999997</v>
      </c>
      <c r="E15577" s="28">
        <v>-106.877</v>
      </c>
    </row>
    <row r="15578" spans="4:5" x14ac:dyDescent="0.25">
      <c r="D15578" s="31">
        <f>-720.865</f>
        <v>-720.86500000000001</v>
      </c>
      <c r="E15578" s="28">
        <v>-106.999</v>
      </c>
    </row>
    <row r="15579" spans="4:5" x14ac:dyDescent="0.25">
      <c r="D15579" s="31">
        <f>-720.849</f>
        <v>-720.84900000000005</v>
      </c>
      <c r="E15579" s="28">
        <v>-107.122</v>
      </c>
    </row>
    <row r="15580" spans="4:5" x14ac:dyDescent="0.25">
      <c r="D15580" s="31">
        <f>-720.833</f>
        <v>-720.83299999999997</v>
      </c>
      <c r="E15580" s="28">
        <v>-107.245</v>
      </c>
    </row>
    <row r="15581" spans="4:5" x14ac:dyDescent="0.25">
      <c r="D15581" s="31">
        <f>-720.817</f>
        <v>-720.81700000000001</v>
      </c>
      <c r="E15581" s="28">
        <v>-107.367</v>
      </c>
    </row>
    <row r="15582" spans="4:5" x14ac:dyDescent="0.25">
      <c r="D15582" s="31">
        <f>-720.801</f>
        <v>-720.80100000000004</v>
      </c>
      <c r="E15582" s="28">
        <v>-107.49</v>
      </c>
    </row>
    <row r="15583" spans="4:5" x14ac:dyDescent="0.25">
      <c r="D15583" s="31">
        <f>-720.785</f>
        <v>-720.78499999999997</v>
      </c>
      <c r="E15583" s="28">
        <v>-107.613</v>
      </c>
    </row>
    <row r="15584" spans="4:5" x14ac:dyDescent="0.25">
      <c r="D15584" s="31">
        <f>-720.769</f>
        <v>-720.76900000000001</v>
      </c>
      <c r="E15584" s="28">
        <v>-107.735</v>
      </c>
    </row>
    <row r="15585" spans="4:5" x14ac:dyDescent="0.25">
      <c r="D15585" s="31">
        <f>-720.753</f>
        <v>-720.75300000000004</v>
      </c>
      <c r="E15585" s="28">
        <v>-107.858</v>
      </c>
    </row>
    <row r="15586" spans="4:5" x14ac:dyDescent="0.25">
      <c r="D15586" s="31">
        <f>-720.737</f>
        <v>-720.73699999999997</v>
      </c>
      <c r="E15586" s="28">
        <v>-107.98</v>
      </c>
    </row>
    <row r="15587" spans="4:5" x14ac:dyDescent="0.25">
      <c r="D15587" s="31">
        <f>-720.721</f>
        <v>-720.721</v>
      </c>
      <c r="E15587" s="28">
        <v>-108.10299999999999</v>
      </c>
    </row>
    <row r="15588" spans="4:5" x14ac:dyDescent="0.25">
      <c r="D15588" s="31">
        <f>-720.705</f>
        <v>-720.70500000000004</v>
      </c>
      <c r="E15588" s="28">
        <v>-108.226</v>
      </c>
    </row>
    <row r="15589" spans="4:5" x14ac:dyDescent="0.25">
      <c r="D15589" s="31">
        <f>-720.689</f>
        <v>-720.68899999999996</v>
      </c>
      <c r="E15589" s="28">
        <v>-108.348</v>
      </c>
    </row>
    <row r="15590" spans="4:5" x14ac:dyDescent="0.25">
      <c r="D15590" s="31">
        <f>-720.673</f>
        <v>-720.673</v>
      </c>
      <c r="E15590" s="28">
        <v>-108.471</v>
      </c>
    </row>
    <row r="15591" spans="4:5" x14ac:dyDescent="0.25">
      <c r="D15591" s="31">
        <f>-720.657</f>
        <v>-720.65700000000004</v>
      </c>
      <c r="E15591" s="28">
        <v>-108.593</v>
      </c>
    </row>
    <row r="15592" spans="4:5" x14ac:dyDescent="0.25">
      <c r="D15592" s="31">
        <f>-720.641</f>
        <v>-720.64099999999996</v>
      </c>
      <c r="E15592" s="28">
        <v>-108.71599999999999</v>
      </c>
    </row>
    <row r="15593" spans="4:5" x14ac:dyDescent="0.25">
      <c r="D15593" s="31">
        <f>-720.625</f>
        <v>-720.625</v>
      </c>
      <c r="E15593" s="28">
        <v>-108.83799999999999</v>
      </c>
    </row>
    <row r="15594" spans="4:5" x14ac:dyDescent="0.25">
      <c r="D15594" s="31">
        <f>-720.609</f>
        <v>-720.60900000000004</v>
      </c>
      <c r="E15594" s="28">
        <v>-108.961</v>
      </c>
    </row>
    <row r="15595" spans="4:5" x14ac:dyDescent="0.25">
      <c r="D15595" s="31">
        <f>-720.593</f>
        <v>-720.59299999999996</v>
      </c>
      <c r="E15595" s="28">
        <v>-109.083</v>
      </c>
    </row>
    <row r="15596" spans="4:5" x14ac:dyDescent="0.25">
      <c r="D15596" s="31">
        <f>-720.577</f>
        <v>-720.577</v>
      </c>
      <c r="E15596" s="28">
        <v>-109.206</v>
      </c>
    </row>
    <row r="15597" spans="4:5" x14ac:dyDescent="0.25">
      <c r="D15597" s="31">
        <f>-720.561</f>
        <v>-720.56100000000004</v>
      </c>
      <c r="E15597" s="28">
        <v>-109.328</v>
      </c>
    </row>
    <row r="15598" spans="4:5" x14ac:dyDescent="0.25">
      <c r="D15598" s="31">
        <f>-720.545</f>
        <v>-720.54499999999996</v>
      </c>
      <c r="E15598" s="28">
        <v>-109.45099999999999</v>
      </c>
    </row>
    <row r="15599" spans="4:5" x14ac:dyDescent="0.25">
      <c r="D15599" s="31">
        <f>-720.529</f>
        <v>-720.529</v>
      </c>
      <c r="E15599" s="28">
        <v>-109.57299999999999</v>
      </c>
    </row>
    <row r="15600" spans="4:5" x14ac:dyDescent="0.25">
      <c r="D15600" s="31">
        <f>-720.513</f>
        <v>-720.51300000000003</v>
      </c>
      <c r="E15600" s="28">
        <v>-109.69499999999999</v>
      </c>
    </row>
    <row r="15601" spans="4:5" x14ac:dyDescent="0.25">
      <c r="D15601" s="31">
        <f>-720.497</f>
        <v>-720.49699999999996</v>
      </c>
      <c r="E15601" s="28">
        <v>-109.818</v>
      </c>
    </row>
    <row r="15602" spans="4:5" x14ac:dyDescent="0.25">
      <c r="D15602" s="31">
        <f>-720.481</f>
        <v>-720.48099999999999</v>
      </c>
      <c r="E15602" s="28">
        <v>-109.94</v>
      </c>
    </row>
    <row r="15603" spans="4:5" x14ac:dyDescent="0.25">
      <c r="D15603" s="31">
        <f>-720.465</f>
        <v>-720.46500000000003</v>
      </c>
      <c r="E15603" s="28">
        <v>-110.063</v>
      </c>
    </row>
    <row r="15604" spans="4:5" x14ac:dyDescent="0.25">
      <c r="D15604" s="31">
        <f>-720.449</f>
        <v>-720.44899999999996</v>
      </c>
      <c r="E15604" s="28">
        <v>-110.185</v>
      </c>
    </row>
    <row r="15605" spans="4:5" x14ac:dyDescent="0.25">
      <c r="D15605" s="31">
        <f>-720.433</f>
        <v>-720.43299999999999</v>
      </c>
      <c r="E15605" s="28">
        <v>-110.307</v>
      </c>
    </row>
    <row r="15606" spans="4:5" x14ac:dyDescent="0.25">
      <c r="D15606" s="31">
        <f>-720.417</f>
        <v>-720.41700000000003</v>
      </c>
      <c r="E15606" s="28">
        <v>-110.43</v>
      </c>
    </row>
    <row r="15607" spans="4:5" x14ac:dyDescent="0.25">
      <c r="D15607" s="31">
        <f>-720.401</f>
        <v>-720.40099999999995</v>
      </c>
      <c r="E15607" s="28">
        <v>-110.55200000000001</v>
      </c>
    </row>
    <row r="15608" spans="4:5" x14ac:dyDescent="0.25">
      <c r="D15608" s="31">
        <f>-720.385</f>
        <v>-720.38499999999999</v>
      </c>
      <c r="E15608" s="28">
        <v>-110.67400000000001</v>
      </c>
    </row>
    <row r="15609" spans="4:5" x14ac:dyDescent="0.25">
      <c r="D15609" s="31">
        <f>-720.369</f>
        <v>-720.36900000000003</v>
      </c>
      <c r="E15609" s="28">
        <v>-110.797</v>
      </c>
    </row>
    <row r="15610" spans="4:5" x14ac:dyDescent="0.25">
      <c r="D15610" s="31">
        <f>-720.353</f>
        <v>-720.35299999999995</v>
      </c>
      <c r="E15610" s="28">
        <v>-110.919</v>
      </c>
    </row>
    <row r="15611" spans="4:5" x14ac:dyDescent="0.25">
      <c r="D15611" s="31">
        <f>-720.337</f>
        <v>-720.33699999999999</v>
      </c>
      <c r="E15611" s="28">
        <v>-111.041</v>
      </c>
    </row>
    <row r="15612" spans="4:5" x14ac:dyDescent="0.25">
      <c r="D15612" s="31">
        <f>-720.321</f>
        <v>-720.32100000000003</v>
      </c>
      <c r="E15612" s="28">
        <v>-111.164</v>
      </c>
    </row>
    <row r="15613" spans="4:5" x14ac:dyDescent="0.25">
      <c r="D15613" s="31">
        <f>-720.305</f>
        <v>-720.30499999999995</v>
      </c>
      <c r="E15613" s="28">
        <v>-111.286</v>
      </c>
    </row>
    <row r="15614" spans="4:5" x14ac:dyDescent="0.25">
      <c r="D15614" s="31">
        <f>-720.289</f>
        <v>-720.28899999999999</v>
      </c>
      <c r="E15614" s="28">
        <v>-111.408</v>
      </c>
    </row>
    <row r="15615" spans="4:5" x14ac:dyDescent="0.25">
      <c r="D15615" s="31">
        <f>-720.273</f>
        <v>-720.27300000000002</v>
      </c>
      <c r="E15615" s="28">
        <v>-111.53</v>
      </c>
    </row>
    <row r="15616" spans="4:5" x14ac:dyDescent="0.25">
      <c r="D15616" s="31">
        <f>-720.257</f>
        <v>-720.25699999999995</v>
      </c>
      <c r="E15616" s="28">
        <v>-111.65300000000001</v>
      </c>
    </row>
    <row r="15617" spans="4:5" x14ac:dyDescent="0.25">
      <c r="D15617" s="31">
        <f>-720.241</f>
        <v>-720.24099999999999</v>
      </c>
      <c r="E15617" s="28">
        <v>-111.77500000000001</v>
      </c>
    </row>
    <row r="15618" spans="4:5" x14ac:dyDescent="0.25">
      <c r="D15618" s="31">
        <f>-720.225</f>
        <v>-720.22500000000002</v>
      </c>
      <c r="E15618" s="28">
        <v>-111.89700000000001</v>
      </c>
    </row>
    <row r="15619" spans="4:5" x14ac:dyDescent="0.25">
      <c r="D15619" s="31">
        <f>-720.209</f>
        <v>-720.20899999999995</v>
      </c>
      <c r="E15619" s="28">
        <v>-112.01900000000001</v>
      </c>
    </row>
    <row r="15620" spans="4:5" x14ac:dyDescent="0.25">
      <c r="D15620" s="31">
        <f>-720.193</f>
        <v>-720.19299999999998</v>
      </c>
      <c r="E15620" s="28">
        <v>-112.14100000000001</v>
      </c>
    </row>
    <row r="15621" spans="4:5" x14ac:dyDescent="0.25">
      <c r="D15621" s="31">
        <f>-720.177</f>
        <v>-720.17700000000002</v>
      </c>
      <c r="E15621" s="28">
        <v>-112.26300000000001</v>
      </c>
    </row>
    <row r="15622" spans="4:5" x14ac:dyDescent="0.25">
      <c r="D15622" s="31">
        <f>-720.161</f>
        <v>-720.16099999999994</v>
      </c>
      <c r="E15622" s="28">
        <v>-112.386</v>
      </c>
    </row>
    <row r="15623" spans="4:5" x14ac:dyDescent="0.25">
      <c r="D15623" s="31">
        <f>-720.145</f>
        <v>-720.14499999999998</v>
      </c>
      <c r="E15623" s="28">
        <v>-112.508</v>
      </c>
    </row>
    <row r="15624" spans="4:5" x14ac:dyDescent="0.25">
      <c r="D15624" s="31">
        <f>-720.129</f>
        <v>-720.12900000000002</v>
      </c>
      <c r="E15624" s="28">
        <v>-112.63</v>
      </c>
    </row>
    <row r="15625" spans="4:5" x14ac:dyDescent="0.25">
      <c r="D15625" s="31">
        <f>-720.113</f>
        <v>-720.11300000000006</v>
      </c>
      <c r="E15625" s="28">
        <v>-112.752</v>
      </c>
    </row>
    <row r="15626" spans="4:5" x14ac:dyDescent="0.25">
      <c r="D15626" s="31">
        <f>-720.097</f>
        <v>-720.09699999999998</v>
      </c>
      <c r="E15626" s="28">
        <v>-112.874</v>
      </c>
    </row>
    <row r="15627" spans="4:5" x14ac:dyDescent="0.25">
      <c r="D15627" s="31">
        <f>-720.081</f>
        <v>-720.08100000000002</v>
      </c>
      <c r="E15627" s="28">
        <v>-112.996</v>
      </c>
    </row>
    <row r="15628" spans="4:5" x14ac:dyDescent="0.25">
      <c r="D15628" s="31">
        <f>-720.065</f>
        <v>-720.06500000000005</v>
      </c>
      <c r="E15628" s="28">
        <v>-113.11799999999999</v>
      </c>
    </row>
    <row r="15629" spans="4:5" x14ac:dyDescent="0.25">
      <c r="D15629" s="31">
        <f>-720.049</f>
        <v>-720.04899999999998</v>
      </c>
      <c r="E15629" s="28">
        <v>-113.24</v>
      </c>
    </row>
    <row r="15630" spans="4:5" x14ac:dyDescent="0.25">
      <c r="D15630" s="31">
        <f>-720.033</f>
        <v>-720.03300000000002</v>
      </c>
      <c r="E15630" s="28">
        <v>-113.36199999999999</v>
      </c>
    </row>
    <row r="15631" spans="4:5" x14ac:dyDescent="0.25">
      <c r="D15631" s="31">
        <f>-720.017</f>
        <v>-720.01700000000005</v>
      </c>
      <c r="E15631" s="28">
        <v>-113.48399999999999</v>
      </c>
    </row>
    <row r="15632" spans="4:5" x14ac:dyDescent="0.25">
      <c r="D15632" s="31">
        <f>-720.001</f>
        <v>-720.00099999999998</v>
      </c>
      <c r="E15632" s="28">
        <v>-113.60599999999999</v>
      </c>
    </row>
    <row r="15633" spans="4:5" x14ac:dyDescent="0.25">
      <c r="D15633" s="31">
        <f>-719.985</f>
        <v>-719.98500000000001</v>
      </c>
      <c r="E15633" s="28">
        <v>-113.729</v>
      </c>
    </row>
    <row r="15634" spans="4:5" x14ac:dyDescent="0.25">
      <c r="D15634" s="31">
        <f>-719.969</f>
        <v>-719.96900000000005</v>
      </c>
      <c r="E15634" s="28">
        <v>-113.85</v>
      </c>
    </row>
    <row r="15635" spans="4:5" x14ac:dyDescent="0.25">
      <c r="D15635" s="31">
        <f>-719.953</f>
        <v>-719.95299999999997</v>
      </c>
      <c r="E15635" s="28">
        <v>-113.973</v>
      </c>
    </row>
    <row r="15636" spans="4:5" x14ac:dyDescent="0.25">
      <c r="D15636" s="31">
        <f>-719.938</f>
        <v>-719.93799999999999</v>
      </c>
      <c r="E15636" s="28">
        <v>-114.09399999999999</v>
      </c>
    </row>
    <row r="15637" spans="4:5" x14ac:dyDescent="0.25">
      <c r="D15637" s="31">
        <f>-719.922</f>
        <v>-719.92200000000003</v>
      </c>
      <c r="E15637" s="28">
        <v>-114.21599999999999</v>
      </c>
    </row>
    <row r="15638" spans="4:5" x14ac:dyDescent="0.25">
      <c r="D15638" s="31">
        <f>-719.906</f>
        <v>-719.90599999999995</v>
      </c>
      <c r="E15638" s="28">
        <v>-114.33799999999999</v>
      </c>
    </row>
    <row r="15639" spans="4:5" x14ac:dyDescent="0.25">
      <c r="D15639" s="31">
        <f>-719.89</f>
        <v>-719.89</v>
      </c>
      <c r="E15639" s="28">
        <v>-114.46</v>
      </c>
    </row>
    <row r="15640" spans="4:5" x14ac:dyDescent="0.25">
      <c r="D15640" s="31">
        <f>-719.874</f>
        <v>-719.87400000000002</v>
      </c>
      <c r="E15640" s="28">
        <v>-114.58199999999999</v>
      </c>
    </row>
    <row r="15641" spans="4:5" x14ac:dyDescent="0.25">
      <c r="D15641" s="31">
        <f>-719.858</f>
        <v>-719.85799999999995</v>
      </c>
      <c r="E15641" s="28">
        <v>-114.70399999999999</v>
      </c>
    </row>
    <row r="15642" spans="4:5" x14ac:dyDescent="0.25">
      <c r="D15642" s="31">
        <f>-719.842</f>
        <v>-719.84199999999998</v>
      </c>
      <c r="E15642" s="28">
        <v>-114.82599999999999</v>
      </c>
    </row>
    <row r="15643" spans="4:5" x14ac:dyDescent="0.25">
      <c r="D15643" s="31">
        <f>-719.826</f>
        <v>-719.82600000000002</v>
      </c>
      <c r="E15643" s="28">
        <v>-114.94799999999999</v>
      </c>
    </row>
    <row r="15644" spans="4:5" x14ac:dyDescent="0.25">
      <c r="D15644" s="31">
        <f>-719.81</f>
        <v>-719.81</v>
      </c>
      <c r="E15644" s="28">
        <v>-115.07</v>
      </c>
    </row>
    <row r="15645" spans="4:5" x14ac:dyDescent="0.25">
      <c r="D15645" s="31">
        <f>-719.794</f>
        <v>-719.79399999999998</v>
      </c>
      <c r="E15645" s="28">
        <v>-115.19199999999999</v>
      </c>
    </row>
    <row r="15646" spans="4:5" x14ac:dyDescent="0.25">
      <c r="D15646" s="31">
        <f>-719.778</f>
        <v>-719.77800000000002</v>
      </c>
      <c r="E15646" s="28">
        <v>-115.31399999999999</v>
      </c>
    </row>
    <row r="15647" spans="4:5" x14ac:dyDescent="0.25">
      <c r="D15647" s="31">
        <f>-719.762</f>
        <v>-719.76199999999994</v>
      </c>
      <c r="E15647" s="28">
        <v>-115.435</v>
      </c>
    </row>
    <row r="15648" spans="4:5" x14ac:dyDescent="0.25">
      <c r="D15648" s="31">
        <f>-719.746</f>
        <v>-719.74599999999998</v>
      </c>
      <c r="E15648" s="28">
        <v>-115.557</v>
      </c>
    </row>
    <row r="15649" spans="4:5" x14ac:dyDescent="0.25">
      <c r="D15649" s="31">
        <f>-719.73</f>
        <v>-719.73</v>
      </c>
      <c r="E15649" s="28">
        <v>-115.679</v>
      </c>
    </row>
    <row r="15650" spans="4:5" x14ac:dyDescent="0.25">
      <c r="D15650" s="31">
        <f>-719.714</f>
        <v>-719.71400000000006</v>
      </c>
      <c r="E15650" s="28">
        <v>-115.801</v>
      </c>
    </row>
    <row r="15651" spans="4:5" x14ac:dyDescent="0.25">
      <c r="D15651" s="31">
        <f>-719.698</f>
        <v>-719.69799999999998</v>
      </c>
      <c r="E15651" s="28">
        <v>-115.923</v>
      </c>
    </row>
    <row r="15652" spans="4:5" x14ac:dyDescent="0.25">
      <c r="D15652" s="31">
        <f>-719.682</f>
        <v>-719.68200000000002</v>
      </c>
      <c r="E15652" s="28">
        <v>-116.044</v>
      </c>
    </row>
    <row r="15653" spans="4:5" x14ac:dyDescent="0.25">
      <c r="D15653" s="31">
        <f>-719.666</f>
        <v>-719.66600000000005</v>
      </c>
      <c r="E15653" s="28">
        <v>-116.166</v>
      </c>
    </row>
    <row r="15654" spans="4:5" x14ac:dyDescent="0.25">
      <c r="D15654" s="31">
        <f>-719.65</f>
        <v>-719.65</v>
      </c>
      <c r="E15654" s="28">
        <v>-116.288</v>
      </c>
    </row>
    <row r="15655" spans="4:5" x14ac:dyDescent="0.25">
      <c r="D15655" s="31">
        <f>-719.634</f>
        <v>-719.63400000000001</v>
      </c>
      <c r="E15655" s="28">
        <v>-116.41</v>
      </c>
    </row>
    <row r="15656" spans="4:5" x14ac:dyDescent="0.25">
      <c r="D15656" s="31">
        <f>-719.618</f>
        <v>-719.61800000000005</v>
      </c>
      <c r="E15656" s="28">
        <v>-116.53100000000001</v>
      </c>
    </row>
    <row r="15657" spans="4:5" x14ac:dyDescent="0.25">
      <c r="D15657" s="31">
        <f>-719.602</f>
        <v>-719.60199999999998</v>
      </c>
      <c r="E15657" s="28">
        <v>-116.65300000000001</v>
      </c>
    </row>
    <row r="15658" spans="4:5" x14ac:dyDescent="0.25">
      <c r="D15658" s="31">
        <f>-719.586</f>
        <v>-719.58600000000001</v>
      </c>
      <c r="E15658" s="28">
        <v>-116.77500000000001</v>
      </c>
    </row>
    <row r="15659" spans="4:5" x14ac:dyDescent="0.25">
      <c r="D15659" s="31">
        <f>-719.57</f>
        <v>-719.57</v>
      </c>
      <c r="E15659" s="28">
        <v>-116.896</v>
      </c>
    </row>
    <row r="15660" spans="4:5" x14ac:dyDescent="0.25">
      <c r="D15660" s="31">
        <f>-719.554</f>
        <v>-719.55399999999997</v>
      </c>
      <c r="E15660" s="28">
        <v>-117.018</v>
      </c>
    </row>
    <row r="15661" spans="4:5" x14ac:dyDescent="0.25">
      <c r="D15661" s="31">
        <f>-719.538</f>
        <v>-719.53800000000001</v>
      </c>
      <c r="E15661" s="28">
        <v>-117.14</v>
      </c>
    </row>
    <row r="15662" spans="4:5" x14ac:dyDescent="0.25">
      <c r="D15662" s="31">
        <f>-719.522</f>
        <v>-719.52200000000005</v>
      </c>
      <c r="E15662" s="28">
        <v>-117.261</v>
      </c>
    </row>
    <row r="15663" spans="4:5" x14ac:dyDescent="0.25">
      <c r="D15663" s="31">
        <f>-719.506</f>
        <v>-719.50599999999997</v>
      </c>
      <c r="E15663" s="28">
        <v>-117.383</v>
      </c>
    </row>
    <row r="15664" spans="4:5" x14ac:dyDescent="0.25">
      <c r="D15664" s="31">
        <f>-719.49</f>
        <v>-719.49</v>
      </c>
      <c r="E15664" s="28">
        <v>-117.505</v>
      </c>
    </row>
    <row r="15665" spans="4:5" x14ac:dyDescent="0.25">
      <c r="D15665" s="31">
        <f>-719.474</f>
        <v>-719.47400000000005</v>
      </c>
      <c r="E15665" s="28">
        <v>-117.626</v>
      </c>
    </row>
    <row r="15666" spans="4:5" x14ac:dyDescent="0.25">
      <c r="D15666" s="31">
        <f>-719.458</f>
        <v>-719.45799999999997</v>
      </c>
      <c r="E15666" s="28">
        <v>-117.748</v>
      </c>
    </row>
    <row r="15667" spans="4:5" x14ac:dyDescent="0.25">
      <c r="D15667" s="31">
        <f>-719.442</f>
        <v>-719.44200000000001</v>
      </c>
      <c r="E15667" s="28">
        <v>-117.87</v>
      </c>
    </row>
    <row r="15668" spans="4:5" x14ac:dyDescent="0.25">
      <c r="D15668" s="31">
        <f>-719.426</f>
        <v>-719.42600000000004</v>
      </c>
      <c r="E15668" s="28">
        <v>-117.991</v>
      </c>
    </row>
    <row r="15669" spans="4:5" x14ac:dyDescent="0.25">
      <c r="D15669" s="31">
        <f>-719.41</f>
        <v>-719.41</v>
      </c>
      <c r="E15669" s="28">
        <v>-118.113</v>
      </c>
    </row>
    <row r="15670" spans="4:5" x14ac:dyDescent="0.25">
      <c r="D15670" s="31">
        <f>-719.394</f>
        <v>-719.39400000000001</v>
      </c>
      <c r="E15670" s="28">
        <v>-118.23399999999999</v>
      </c>
    </row>
    <row r="15671" spans="4:5" x14ac:dyDescent="0.25">
      <c r="D15671" s="31">
        <f>-719.378</f>
        <v>-719.37800000000004</v>
      </c>
      <c r="E15671" s="28">
        <v>-118.35599999999999</v>
      </c>
    </row>
    <row r="15672" spans="4:5" x14ac:dyDescent="0.25">
      <c r="D15672" s="31">
        <f>-719.362</f>
        <v>-719.36199999999997</v>
      </c>
      <c r="E15672" s="28">
        <v>-118.477</v>
      </c>
    </row>
    <row r="15673" spans="4:5" x14ac:dyDescent="0.25">
      <c r="D15673" s="31">
        <f>-719.346</f>
        <v>-719.346</v>
      </c>
      <c r="E15673" s="28">
        <v>-118.599</v>
      </c>
    </row>
    <row r="15674" spans="4:5" x14ac:dyDescent="0.25">
      <c r="D15674" s="31">
        <f>-719.33</f>
        <v>-719.33</v>
      </c>
      <c r="E15674" s="28">
        <v>-118.72</v>
      </c>
    </row>
    <row r="15675" spans="4:5" x14ac:dyDescent="0.25">
      <c r="D15675" s="31">
        <f>-719.314</f>
        <v>-719.31399999999996</v>
      </c>
      <c r="E15675" s="28">
        <v>-118.842</v>
      </c>
    </row>
    <row r="15676" spans="4:5" x14ac:dyDescent="0.25">
      <c r="D15676" s="31">
        <f>-719.298</f>
        <v>-719.298</v>
      </c>
      <c r="E15676" s="28">
        <v>-118.96299999999999</v>
      </c>
    </row>
    <row r="15677" spans="4:5" x14ac:dyDescent="0.25">
      <c r="D15677" s="31">
        <f>-719.282</f>
        <v>-719.28200000000004</v>
      </c>
      <c r="E15677" s="28">
        <v>-119.08499999999999</v>
      </c>
    </row>
    <row r="15678" spans="4:5" x14ac:dyDescent="0.25">
      <c r="D15678" s="31">
        <f>-719.266</f>
        <v>-719.26599999999996</v>
      </c>
      <c r="E15678" s="28">
        <v>-119.206</v>
      </c>
    </row>
    <row r="15679" spans="4:5" x14ac:dyDescent="0.25">
      <c r="D15679" s="31">
        <f>-719.25</f>
        <v>-719.25</v>
      </c>
      <c r="E15679" s="28">
        <v>-119.328</v>
      </c>
    </row>
    <row r="15680" spans="4:5" x14ac:dyDescent="0.25">
      <c r="D15680" s="31">
        <f>-719.234</f>
        <v>-719.23400000000004</v>
      </c>
      <c r="E15680" s="28">
        <v>-119.449</v>
      </c>
    </row>
    <row r="15681" spans="4:5" x14ac:dyDescent="0.25">
      <c r="D15681" s="31">
        <f>-719.218</f>
        <v>-719.21799999999996</v>
      </c>
      <c r="E15681" s="28">
        <v>-119.57</v>
      </c>
    </row>
    <row r="15682" spans="4:5" x14ac:dyDescent="0.25">
      <c r="D15682" s="31">
        <f>-719.202</f>
        <v>-719.202</v>
      </c>
      <c r="E15682" s="28">
        <v>-119.69199999999999</v>
      </c>
    </row>
    <row r="15683" spans="4:5" x14ac:dyDescent="0.25">
      <c r="D15683" s="31">
        <f>-719.186</f>
        <v>-719.18600000000004</v>
      </c>
      <c r="E15683" s="28">
        <v>-119.813</v>
      </c>
    </row>
    <row r="15684" spans="4:5" x14ac:dyDescent="0.25">
      <c r="D15684" s="31">
        <f>-719.17</f>
        <v>-719.17</v>
      </c>
      <c r="E15684" s="28">
        <v>-119.934</v>
      </c>
    </row>
    <row r="15685" spans="4:5" x14ac:dyDescent="0.25">
      <c r="D15685" s="31">
        <f>-719.154</f>
        <v>-719.154</v>
      </c>
      <c r="E15685" s="28">
        <v>-120.056</v>
      </c>
    </row>
    <row r="15686" spans="4:5" x14ac:dyDescent="0.25">
      <c r="D15686" s="31">
        <f>-719.138</f>
        <v>-719.13800000000003</v>
      </c>
      <c r="E15686" s="28">
        <v>-120.17700000000001</v>
      </c>
    </row>
    <row r="15687" spans="4:5" x14ac:dyDescent="0.25">
      <c r="D15687" s="31">
        <f>-719.122</f>
        <v>-719.12199999999996</v>
      </c>
      <c r="E15687" s="28">
        <v>-120.298</v>
      </c>
    </row>
    <row r="15688" spans="4:5" x14ac:dyDescent="0.25">
      <c r="D15688" s="31">
        <f>-719.106</f>
        <v>-719.10599999999999</v>
      </c>
      <c r="E15688" s="28">
        <v>-120.42</v>
      </c>
    </row>
    <row r="15689" spans="4:5" x14ac:dyDescent="0.25">
      <c r="D15689" s="31">
        <f>-719.09</f>
        <v>-719.09</v>
      </c>
      <c r="E15689" s="28">
        <v>-120.541</v>
      </c>
    </row>
    <row r="15690" spans="4:5" x14ac:dyDescent="0.25">
      <c r="D15690" s="31">
        <f>-719.074</f>
        <v>-719.07399999999996</v>
      </c>
      <c r="E15690" s="28">
        <v>-120.66200000000001</v>
      </c>
    </row>
    <row r="15691" spans="4:5" x14ac:dyDescent="0.25">
      <c r="D15691" s="31">
        <f>-719.058</f>
        <v>-719.05799999999999</v>
      </c>
      <c r="E15691" s="28">
        <v>-120.78400000000001</v>
      </c>
    </row>
    <row r="15692" spans="4:5" x14ac:dyDescent="0.25">
      <c r="D15692" s="31">
        <f>-719.042</f>
        <v>-719.04200000000003</v>
      </c>
      <c r="E15692" s="28">
        <v>-120.905</v>
      </c>
    </row>
    <row r="15693" spans="4:5" x14ac:dyDescent="0.25">
      <c r="D15693" s="31">
        <f>-719.026</f>
        <v>-719.02599999999995</v>
      </c>
      <c r="E15693" s="28">
        <v>-121.026</v>
      </c>
    </row>
    <row r="15694" spans="4:5" x14ac:dyDescent="0.25">
      <c r="D15694" s="31">
        <f>-719.01</f>
        <v>-719.01</v>
      </c>
      <c r="E15694" s="28">
        <v>-121.14700000000001</v>
      </c>
    </row>
    <row r="15695" spans="4:5" x14ac:dyDescent="0.25">
      <c r="D15695" s="31">
        <f>-718.994</f>
        <v>-718.99400000000003</v>
      </c>
      <c r="E15695" s="28">
        <v>-121.26900000000001</v>
      </c>
    </row>
    <row r="15696" spans="4:5" x14ac:dyDescent="0.25">
      <c r="D15696" s="31">
        <f>-718.978</f>
        <v>-718.97799999999995</v>
      </c>
      <c r="E15696" s="28">
        <v>-121.39</v>
      </c>
    </row>
    <row r="15697" spans="4:5" x14ac:dyDescent="0.25">
      <c r="D15697" s="31">
        <f>-718.962</f>
        <v>-718.96199999999999</v>
      </c>
      <c r="E15697" s="28">
        <v>-121.511</v>
      </c>
    </row>
    <row r="15698" spans="4:5" x14ac:dyDescent="0.25">
      <c r="D15698" s="31">
        <f>-718.946</f>
        <v>-718.94600000000003</v>
      </c>
      <c r="E15698" s="28">
        <v>-121.63200000000001</v>
      </c>
    </row>
    <row r="15699" spans="4:5" x14ac:dyDescent="0.25">
      <c r="D15699" s="31">
        <f>-718.93</f>
        <v>-718.93</v>
      </c>
      <c r="E15699" s="28">
        <v>-121.753</v>
      </c>
    </row>
    <row r="15700" spans="4:5" x14ac:dyDescent="0.25">
      <c r="D15700" s="31">
        <f>-718.914</f>
        <v>-718.91399999999999</v>
      </c>
      <c r="E15700" s="28">
        <v>-121.875</v>
      </c>
    </row>
    <row r="15701" spans="4:5" x14ac:dyDescent="0.25">
      <c r="D15701" s="31">
        <f>-718.898</f>
        <v>-718.89800000000002</v>
      </c>
      <c r="E15701" s="28">
        <v>-121.996</v>
      </c>
    </row>
    <row r="15702" spans="4:5" x14ac:dyDescent="0.25">
      <c r="D15702" s="31">
        <f>-718.882</f>
        <v>-718.88199999999995</v>
      </c>
      <c r="E15702" s="28">
        <v>-122.117</v>
      </c>
    </row>
    <row r="15703" spans="4:5" x14ac:dyDescent="0.25">
      <c r="D15703" s="31">
        <f>-718.866</f>
        <v>-718.86599999999999</v>
      </c>
      <c r="E15703" s="28">
        <v>-122.238</v>
      </c>
    </row>
    <row r="15704" spans="4:5" x14ac:dyDescent="0.25">
      <c r="D15704" s="31">
        <f>-718.85</f>
        <v>-718.85</v>
      </c>
      <c r="E15704" s="28">
        <v>-122.35899999999999</v>
      </c>
    </row>
    <row r="15705" spans="4:5" x14ac:dyDescent="0.25">
      <c r="D15705" s="31">
        <f>-718.834</f>
        <v>-718.83399999999995</v>
      </c>
      <c r="E15705" s="28">
        <v>-122.48</v>
      </c>
    </row>
    <row r="15706" spans="4:5" x14ac:dyDescent="0.25">
      <c r="D15706" s="31">
        <f>-718.818</f>
        <v>-718.81799999999998</v>
      </c>
      <c r="E15706" s="28">
        <v>-122.601</v>
      </c>
    </row>
    <row r="15707" spans="4:5" x14ac:dyDescent="0.25">
      <c r="D15707" s="31">
        <f>-718.802</f>
        <v>-718.80200000000002</v>
      </c>
      <c r="E15707" s="28">
        <v>-122.72199999999999</v>
      </c>
    </row>
    <row r="15708" spans="4:5" x14ac:dyDescent="0.25">
      <c r="D15708" s="31">
        <f>-718.786</f>
        <v>-718.78599999999994</v>
      </c>
      <c r="E15708" s="28">
        <v>-122.843</v>
      </c>
    </row>
    <row r="15709" spans="4:5" x14ac:dyDescent="0.25">
      <c r="D15709" s="31">
        <f>-718.77</f>
        <v>-718.77</v>
      </c>
      <c r="E15709" s="28">
        <v>-122.964</v>
      </c>
    </row>
    <row r="15710" spans="4:5" x14ac:dyDescent="0.25">
      <c r="D15710" s="31">
        <f>-718.754</f>
        <v>-718.75400000000002</v>
      </c>
      <c r="E15710" s="28">
        <v>-123.08499999999999</v>
      </c>
    </row>
    <row r="15711" spans="4:5" x14ac:dyDescent="0.25">
      <c r="D15711" s="31">
        <f>-718.738</f>
        <v>-718.73800000000006</v>
      </c>
      <c r="E15711" s="28">
        <v>-123.206</v>
      </c>
    </row>
    <row r="15712" spans="4:5" x14ac:dyDescent="0.25">
      <c r="D15712" s="31">
        <f>-718.722</f>
        <v>-718.72199999999998</v>
      </c>
      <c r="E15712" s="28">
        <v>-123.327</v>
      </c>
    </row>
    <row r="15713" spans="4:5" x14ac:dyDescent="0.25">
      <c r="D15713" s="31">
        <f>-718.706</f>
        <v>-718.70600000000002</v>
      </c>
      <c r="E15713" s="28">
        <v>-123.44799999999999</v>
      </c>
    </row>
    <row r="15714" spans="4:5" x14ac:dyDescent="0.25">
      <c r="D15714" s="31">
        <f>-718.69</f>
        <v>-718.69</v>
      </c>
      <c r="E15714" s="28">
        <v>-123.569</v>
      </c>
    </row>
    <row r="15715" spans="4:5" x14ac:dyDescent="0.25">
      <c r="D15715" s="31">
        <f>-718.674</f>
        <v>-718.67399999999998</v>
      </c>
      <c r="E15715" s="28">
        <v>-123.69</v>
      </c>
    </row>
    <row r="15716" spans="4:5" x14ac:dyDescent="0.25">
      <c r="D15716" s="31">
        <f>-718.658</f>
        <v>-718.65800000000002</v>
      </c>
      <c r="E15716" s="28">
        <v>-123.81100000000001</v>
      </c>
    </row>
    <row r="15717" spans="4:5" x14ac:dyDescent="0.25">
      <c r="D15717" s="31">
        <f>-718.642</f>
        <v>-718.64200000000005</v>
      </c>
      <c r="E15717" s="28">
        <v>-123.932</v>
      </c>
    </row>
    <row r="15718" spans="4:5" x14ac:dyDescent="0.25">
      <c r="D15718" s="31">
        <f>-718.626</f>
        <v>-718.62599999999998</v>
      </c>
      <c r="E15718" s="28">
        <v>-124.053</v>
      </c>
    </row>
    <row r="15719" spans="4:5" x14ac:dyDescent="0.25">
      <c r="D15719" s="31">
        <f>-718.61</f>
        <v>-718.61</v>
      </c>
      <c r="E15719" s="28">
        <v>-124.17400000000001</v>
      </c>
    </row>
    <row r="15720" spans="4:5" x14ac:dyDescent="0.25">
      <c r="D15720" s="31">
        <f>-718.594</f>
        <v>-718.59400000000005</v>
      </c>
      <c r="E15720" s="28">
        <v>-124.295</v>
      </c>
    </row>
    <row r="15721" spans="4:5" x14ac:dyDescent="0.25">
      <c r="D15721" s="31">
        <f>-718.578</f>
        <v>-718.57799999999997</v>
      </c>
      <c r="E15721" s="28">
        <v>-124.416</v>
      </c>
    </row>
    <row r="15722" spans="4:5" x14ac:dyDescent="0.25">
      <c r="D15722" s="31">
        <f>-718.562</f>
        <v>-718.56200000000001</v>
      </c>
      <c r="E15722" s="28">
        <v>-124.53700000000001</v>
      </c>
    </row>
    <row r="15723" spans="4:5" x14ac:dyDescent="0.25">
      <c r="D15723" s="31">
        <f>-718.546</f>
        <v>-718.54600000000005</v>
      </c>
      <c r="E15723" s="28">
        <v>-124.657</v>
      </c>
    </row>
    <row r="15724" spans="4:5" x14ac:dyDescent="0.25">
      <c r="D15724" s="31">
        <f>-718.53</f>
        <v>-718.53</v>
      </c>
      <c r="E15724" s="28">
        <v>-124.77800000000001</v>
      </c>
    </row>
    <row r="15725" spans="4:5" x14ac:dyDescent="0.25">
      <c r="D15725" s="31">
        <f>-718.514</f>
        <v>-718.51400000000001</v>
      </c>
      <c r="E15725" s="28">
        <v>-124.899</v>
      </c>
    </row>
    <row r="15726" spans="4:5" x14ac:dyDescent="0.25">
      <c r="D15726" s="31">
        <f>-718.498</f>
        <v>-718.49800000000005</v>
      </c>
      <c r="E15726" s="28">
        <v>-125.02</v>
      </c>
    </row>
    <row r="15727" spans="4:5" x14ac:dyDescent="0.25">
      <c r="D15727" s="31">
        <f>-718.482</f>
        <v>-718.48199999999997</v>
      </c>
      <c r="E15727" s="28">
        <v>-125.14100000000001</v>
      </c>
    </row>
    <row r="15728" spans="4:5" x14ac:dyDescent="0.25">
      <c r="D15728" s="31">
        <f>-718.466</f>
        <v>-718.46600000000001</v>
      </c>
      <c r="E15728" s="28">
        <v>-125.261</v>
      </c>
    </row>
    <row r="15729" spans="4:5" x14ac:dyDescent="0.25">
      <c r="D15729" s="31">
        <f>-718.45</f>
        <v>-718.45</v>
      </c>
      <c r="E15729" s="28">
        <v>-125.38200000000001</v>
      </c>
    </row>
    <row r="15730" spans="4:5" x14ac:dyDescent="0.25">
      <c r="D15730" s="31">
        <f>-718.434</f>
        <v>-718.43399999999997</v>
      </c>
      <c r="E15730" s="28">
        <v>-125.503</v>
      </c>
    </row>
    <row r="15731" spans="4:5" x14ac:dyDescent="0.25">
      <c r="D15731" s="31">
        <f>-718.418</f>
        <v>-718.41800000000001</v>
      </c>
      <c r="E15731" s="28">
        <v>-125.624</v>
      </c>
    </row>
    <row r="15732" spans="4:5" x14ac:dyDescent="0.25">
      <c r="D15732" s="31">
        <f>-718.402</f>
        <v>-718.40200000000004</v>
      </c>
      <c r="E15732" s="28">
        <v>-125.745</v>
      </c>
    </row>
    <row r="15733" spans="4:5" x14ac:dyDescent="0.25">
      <c r="D15733" s="31">
        <f>-718.386</f>
        <v>-718.38599999999997</v>
      </c>
      <c r="E15733" s="28">
        <v>-125.86499999999999</v>
      </c>
    </row>
    <row r="15734" spans="4:5" x14ac:dyDescent="0.25">
      <c r="D15734" s="31">
        <f>-718.37</f>
        <v>-718.37</v>
      </c>
      <c r="E15734" s="28">
        <v>-125.986</v>
      </c>
    </row>
    <row r="15735" spans="4:5" x14ac:dyDescent="0.25">
      <c r="D15735" s="31">
        <f>-718.354</f>
        <v>-718.35400000000004</v>
      </c>
      <c r="E15735" s="28">
        <v>-126.107</v>
      </c>
    </row>
    <row r="15736" spans="4:5" x14ac:dyDescent="0.25">
      <c r="D15736" s="31">
        <f>-718.338</f>
        <v>-718.33799999999997</v>
      </c>
      <c r="E15736" s="28">
        <v>-126.227</v>
      </c>
    </row>
    <row r="15737" spans="4:5" x14ac:dyDescent="0.25">
      <c r="D15737" s="31">
        <f>-718.322</f>
        <v>-718.322</v>
      </c>
      <c r="E15737" s="28">
        <v>-126.348</v>
      </c>
    </row>
    <row r="15738" spans="4:5" x14ac:dyDescent="0.25">
      <c r="D15738" s="31">
        <f>-718.306</f>
        <v>-718.30600000000004</v>
      </c>
      <c r="E15738" s="28">
        <v>-126.46899999999999</v>
      </c>
    </row>
    <row r="15739" spans="4:5" x14ac:dyDescent="0.25">
      <c r="D15739" s="31">
        <f>-718.29</f>
        <v>-718.29</v>
      </c>
      <c r="E15739" s="28">
        <v>-126.589</v>
      </c>
    </row>
    <row r="15740" spans="4:5" x14ac:dyDescent="0.25">
      <c r="D15740" s="31">
        <f>-718.274</f>
        <v>-718.274</v>
      </c>
      <c r="E15740" s="28">
        <v>-126.71</v>
      </c>
    </row>
    <row r="15741" spans="4:5" x14ac:dyDescent="0.25">
      <c r="D15741" s="31">
        <f>-718.258</f>
        <v>-718.25800000000004</v>
      </c>
      <c r="E15741" s="28">
        <v>-126.831</v>
      </c>
    </row>
    <row r="15742" spans="4:5" x14ac:dyDescent="0.25">
      <c r="D15742" s="31">
        <f>-718.242</f>
        <v>-718.24199999999996</v>
      </c>
      <c r="E15742" s="28">
        <v>-126.95099999999999</v>
      </c>
    </row>
    <row r="15743" spans="4:5" x14ac:dyDescent="0.25">
      <c r="D15743" s="31">
        <f>-718.226</f>
        <v>-718.226</v>
      </c>
      <c r="E15743" s="28">
        <v>-127.072</v>
      </c>
    </row>
    <row r="15744" spans="4:5" x14ac:dyDescent="0.25">
      <c r="D15744" s="31">
        <f>-718.21</f>
        <v>-718.21</v>
      </c>
      <c r="E15744" s="28">
        <v>-127.19199999999999</v>
      </c>
    </row>
    <row r="15745" spans="4:5" x14ac:dyDescent="0.25">
      <c r="D15745" s="31">
        <f>-718.194</f>
        <v>-718.19399999999996</v>
      </c>
      <c r="E15745" s="28">
        <v>-127.313</v>
      </c>
    </row>
    <row r="15746" spans="4:5" x14ac:dyDescent="0.25">
      <c r="D15746" s="31">
        <f>-718.178</f>
        <v>-718.178</v>
      </c>
      <c r="E15746" s="28">
        <v>-127.43300000000001</v>
      </c>
    </row>
    <row r="15747" spans="4:5" x14ac:dyDescent="0.25">
      <c r="D15747" s="31">
        <f>-718.162</f>
        <v>-718.16200000000003</v>
      </c>
      <c r="E15747" s="28">
        <v>-127.554</v>
      </c>
    </row>
    <row r="15748" spans="4:5" x14ac:dyDescent="0.25">
      <c r="D15748" s="31">
        <f>-718.146</f>
        <v>-718.14599999999996</v>
      </c>
      <c r="E15748" s="28">
        <v>-127.67400000000001</v>
      </c>
    </row>
    <row r="15749" spans="4:5" x14ac:dyDescent="0.25">
      <c r="D15749" s="31">
        <f>-718.13</f>
        <v>-718.13</v>
      </c>
      <c r="E15749" s="28">
        <v>-127.795</v>
      </c>
    </row>
    <row r="15750" spans="4:5" x14ac:dyDescent="0.25">
      <c r="D15750" s="31">
        <f>-718.115</f>
        <v>-718.11500000000001</v>
      </c>
      <c r="E15750" s="28">
        <v>-127.91500000000001</v>
      </c>
    </row>
    <row r="15751" spans="4:5" x14ac:dyDescent="0.25">
      <c r="D15751" s="31">
        <f>-718.099</f>
        <v>-718.09900000000005</v>
      </c>
      <c r="E15751" s="28">
        <v>-128.036</v>
      </c>
    </row>
    <row r="15752" spans="4:5" x14ac:dyDescent="0.25">
      <c r="D15752" s="31">
        <f>-718.083</f>
        <v>-718.08299999999997</v>
      </c>
      <c r="E15752" s="28">
        <v>-128.15600000000001</v>
      </c>
    </row>
    <row r="15753" spans="4:5" x14ac:dyDescent="0.25">
      <c r="D15753" s="31">
        <f>-718.067</f>
        <v>-718.06700000000001</v>
      </c>
      <c r="E15753" s="28">
        <v>-128.27699999999999</v>
      </c>
    </row>
    <row r="15754" spans="4:5" x14ac:dyDescent="0.25">
      <c r="D15754" s="31">
        <f>-718.051</f>
        <v>-718.05100000000004</v>
      </c>
      <c r="E15754" s="28">
        <v>-128.39699999999999</v>
      </c>
    </row>
    <row r="15755" spans="4:5" x14ac:dyDescent="0.25">
      <c r="D15755" s="31">
        <f>-718.035</f>
        <v>-718.03499999999997</v>
      </c>
      <c r="E15755" s="28">
        <v>-128.518</v>
      </c>
    </row>
    <row r="15756" spans="4:5" x14ac:dyDescent="0.25">
      <c r="D15756" s="31">
        <f>-718.019</f>
        <v>-718.01900000000001</v>
      </c>
      <c r="E15756" s="28">
        <v>-128.63800000000001</v>
      </c>
    </row>
    <row r="15757" spans="4:5" x14ac:dyDescent="0.25">
      <c r="D15757" s="31">
        <f>-718.003</f>
        <v>-718.00300000000004</v>
      </c>
      <c r="E15757" s="28">
        <v>-128.75800000000001</v>
      </c>
    </row>
    <row r="15758" spans="4:5" x14ac:dyDescent="0.25">
      <c r="D15758" s="31">
        <f>-717.987</f>
        <v>-717.98699999999997</v>
      </c>
      <c r="E15758" s="28">
        <v>-128.87899999999999</v>
      </c>
    </row>
    <row r="15759" spans="4:5" x14ac:dyDescent="0.25">
      <c r="D15759" s="31">
        <f>-717.971</f>
        <v>-717.971</v>
      </c>
      <c r="E15759" s="28">
        <v>-128.999</v>
      </c>
    </row>
    <row r="15760" spans="4:5" x14ac:dyDescent="0.25">
      <c r="D15760" s="31">
        <f>-717.955</f>
        <v>-717.95500000000004</v>
      </c>
      <c r="E15760" s="28">
        <v>-129.12</v>
      </c>
    </row>
    <row r="15761" spans="4:5" x14ac:dyDescent="0.25">
      <c r="D15761" s="31">
        <f>-717.939</f>
        <v>-717.93899999999996</v>
      </c>
      <c r="E15761" s="28">
        <v>-129.24</v>
      </c>
    </row>
    <row r="15762" spans="4:5" x14ac:dyDescent="0.25">
      <c r="D15762" s="31">
        <f>-717.923</f>
        <v>-717.923</v>
      </c>
      <c r="E15762" s="28">
        <v>-129.36000000000001</v>
      </c>
    </row>
    <row r="15763" spans="4:5" x14ac:dyDescent="0.25">
      <c r="D15763" s="31">
        <f>-717.907</f>
        <v>-717.90700000000004</v>
      </c>
      <c r="E15763" s="28">
        <v>-129.47999999999999</v>
      </c>
    </row>
    <row r="15764" spans="4:5" x14ac:dyDescent="0.25">
      <c r="D15764" s="31">
        <f>-717.891</f>
        <v>-717.89099999999996</v>
      </c>
      <c r="E15764" s="28">
        <v>-129.601</v>
      </c>
    </row>
    <row r="15765" spans="4:5" x14ac:dyDescent="0.25">
      <c r="D15765" s="31">
        <f>-717.875</f>
        <v>-717.875</v>
      </c>
      <c r="E15765" s="28">
        <v>-129.721</v>
      </c>
    </row>
    <row r="15766" spans="4:5" x14ac:dyDescent="0.25">
      <c r="D15766" s="31">
        <f>-717.859</f>
        <v>-717.85900000000004</v>
      </c>
      <c r="E15766" s="28">
        <v>-129.84100000000001</v>
      </c>
    </row>
    <row r="15767" spans="4:5" x14ac:dyDescent="0.25">
      <c r="D15767" s="31">
        <f>-717.843</f>
        <v>-717.84299999999996</v>
      </c>
      <c r="E15767" s="28">
        <v>-129.96199999999999</v>
      </c>
    </row>
    <row r="15768" spans="4:5" x14ac:dyDescent="0.25">
      <c r="D15768" s="31">
        <f>-717.827</f>
        <v>-717.827</v>
      </c>
      <c r="E15768" s="28">
        <v>-130.08199999999999</v>
      </c>
    </row>
    <row r="15769" spans="4:5" x14ac:dyDescent="0.25">
      <c r="D15769" s="31">
        <f>-717.811</f>
        <v>-717.81100000000004</v>
      </c>
      <c r="E15769" s="28">
        <v>-130.202</v>
      </c>
    </row>
    <row r="15770" spans="4:5" x14ac:dyDescent="0.25">
      <c r="D15770" s="31">
        <f>-717.795</f>
        <v>-717.79499999999996</v>
      </c>
      <c r="E15770" s="28">
        <v>-130.322</v>
      </c>
    </row>
    <row r="15771" spans="4:5" x14ac:dyDescent="0.25">
      <c r="D15771" s="31">
        <f>-717.779</f>
        <v>-717.779</v>
      </c>
      <c r="E15771" s="28">
        <v>-130.44200000000001</v>
      </c>
    </row>
    <row r="15772" spans="4:5" x14ac:dyDescent="0.25">
      <c r="D15772" s="31">
        <f>-717.763</f>
        <v>-717.76300000000003</v>
      </c>
      <c r="E15772" s="28">
        <v>-130.56299999999999</v>
      </c>
    </row>
    <row r="15773" spans="4:5" x14ac:dyDescent="0.25">
      <c r="D15773" s="31">
        <f>-717.747</f>
        <v>-717.74699999999996</v>
      </c>
      <c r="E15773" s="28">
        <v>-130.68299999999999</v>
      </c>
    </row>
    <row r="15774" spans="4:5" x14ac:dyDescent="0.25">
      <c r="D15774" s="31">
        <f>-717.731</f>
        <v>-717.73099999999999</v>
      </c>
      <c r="E15774" s="28">
        <v>-130.803</v>
      </c>
    </row>
    <row r="15775" spans="4:5" x14ac:dyDescent="0.25">
      <c r="D15775" s="31">
        <f>-717.715</f>
        <v>-717.71500000000003</v>
      </c>
      <c r="E15775" s="28">
        <v>-130.923</v>
      </c>
    </row>
    <row r="15776" spans="4:5" x14ac:dyDescent="0.25">
      <c r="D15776" s="31">
        <f>-717.699</f>
        <v>-717.69899999999996</v>
      </c>
      <c r="E15776" s="28">
        <v>-131.04300000000001</v>
      </c>
    </row>
    <row r="15777" spans="4:5" x14ac:dyDescent="0.25">
      <c r="D15777" s="31">
        <f>-717.683</f>
        <v>-717.68299999999999</v>
      </c>
      <c r="E15777" s="28">
        <v>-131.16300000000001</v>
      </c>
    </row>
    <row r="15778" spans="4:5" x14ac:dyDescent="0.25">
      <c r="D15778" s="31">
        <f>-717.667</f>
        <v>-717.66700000000003</v>
      </c>
      <c r="E15778" s="28">
        <v>-131.28299999999999</v>
      </c>
    </row>
    <row r="15779" spans="4:5" x14ac:dyDescent="0.25">
      <c r="D15779" s="31">
        <f>-717.651</f>
        <v>-717.65099999999995</v>
      </c>
      <c r="E15779" s="28">
        <v>-131.404</v>
      </c>
    </row>
    <row r="15780" spans="4:5" x14ac:dyDescent="0.25">
      <c r="D15780" s="31">
        <f>-717.635</f>
        <v>-717.63499999999999</v>
      </c>
      <c r="E15780" s="28">
        <v>-131.524</v>
      </c>
    </row>
    <row r="15781" spans="4:5" x14ac:dyDescent="0.25">
      <c r="D15781" s="31">
        <f>-717.619</f>
        <v>-717.61900000000003</v>
      </c>
      <c r="E15781" s="28">
        <v>-131.64400000000001</v>
      </c>
    </row>
    <row r="15782" spans="4:5" x14ac:dyDescent="0.25">
      <c r="D15782" s="31">
        <f>-717.603</f>
        <v>-717.60299999999995</v>
      </c>
      <c r="E15782" s="28">
        <v>-131.76400000000001</v>
      </c>
    </row>
    <row r="15783" spans="4:5" x14ac:dyDescent="0.25">
      <c r="D15783" s="31">
        <f>-717.587</f>
        <v>-717.58699999999999</v>
      </c>
      <c r="E15783" s="28">
        <v>-131.88399999999999</v>
      </c>
    </row>
    <row r="15784" spans="4:5" x14ac:dyDescent="0.25">
      <c r="D15784" s="31">
        <f>-717.571</f>
        <v>-717.57100000000003</v>
      </c>
      <c r="E15784" s="28">
        <v>-132.00399999999999</v>
      </c>
    </row>
    <row r="15785" spans="4:5" x14ac:dyDescent="0.25">
      <c r="D15785" s="31">
        <f>-717.555</f>
        <v>-717.55499999999995</v>
      </c>
      <c r="E15785" s="28">
        <v>-132.124</v>
      </c>
    </row>
    <row r="15786" spans="4:5" x14ac:dyDescent="0.25">
      <c r="D15786" s="31">
        <f>-717.539</f>
        <v>-717.53899999999999</v>
      </c>
      <c r="E15786" s="28">
        <v>-132.244</v>
      </c>
    </row>
    <row r="15787" spans="4:5" x14ac:dyDescent="0.25">
      <c r="D15787" s="31">
        <f>-717.523</f>
        <v>-717.52300000000002</v>
      </c>
      <c r="E15787" s="28">
        <v>-132.364</v>
      </c>
    </row>
    <row r="15788" spans="4:5" x14ac:dyDescent="0.25">
      <c r="D15788" s="31">
        <f>-717.507</f>
        <v>-717.50699999999995</v>
      </c>
      <c r="E15788" s="28">
        <v>-132.48400000000001</v>
      </c>
    </row>
    <row r="15789" spans="4:5" x14ac:dyDescent="0.25">
      <c r="D15789" s="31">
        <f>-717.491</f>
        <v>-717.49099999999999</v>
      </c>
      <c r="E15789" s="28">
        <v>-132.60400000000001</v>
      </c>
    </row>
    <row r="15790" spans="4:5" x14ac:dyDescent="0.25">
      <c r="D15790" s="31">
        <f>-717.475</f>
        <v>-717.47500000000002</v>
      </c>
      <c r="E15790" s="28">
        <v>-132.72399999999999</v>
      </c>
    </row>
    <row r="15791" spans="4:5" x14ac:dyDescent="0.25">
      <c r="D15791" s="31">
        <f>-717.459</f>
        <v>-717.45899999999995</v>
      </c>
      <c r="E15791" s="28">
        <v>-132.84399999999999</v>
      </c>
    </row>
    <row r="15792" spans="4:5" x14ac:dyDescent="0.25">
      <c r="D15792" s="31">
        <f>-717.443</f>
        <v>-717.44299999999998</v>
      </c>
      <c r="E15792" s="28">
        <v>-132.964</v>
      </c>
    </row>
    <row r="15793" spans="4:5" x14ac:dyDescent="0.25">
      <c r="D15793" s="31">
        <f>-717.427</f>
        <v>-717.42700000000002</v>
      </c>
      <c r="E15793" s="28">
        <v>-133.083</v>
      </c>
    </row>
    <row r="15794" spans="4:5" x14ac:dyDescent="0.25">
      <c r="D15794" s="31">
        <f>-717.411</f>
        <v>-717.41099999999994</v>
      </c>
      <c r="E15794" s="28">
        <v>-133.203</v>
      </c>
    </row>
    <row r="15795" spans="4:5" x14ac:dyDescent="0.25">
      <c r="D15795" s="31">
        <f>-717.395</f>
        <v>-717.39499999999998</v>
      </c>
      <c r="E15795" s="28">
        <v>-133.32300000000001</v>
      </c>
    </row>
    <row r="15796" spans="4:5" x14ac:dyDescent="0.25">
      <c r="D15796" s="31">
        <f>-717.379</f>
        <v>-717.37900000000002</v>
      </c>
      <c r="E15796" s="28">
        <v>-133.44300000000001</v>
      </c>
    </row>
    <row r="15797" spans="4:5" x14ac:dyDescent="0.25">
      <c r="D15797" s="31">
        <f>-717.363</f>
        <v>-717.36300000000006</v>
      </c>
      <c r="E15797" s="28">
        <v>-133.56299999999999</v>
      </c>
    </row>
    <row r="15798" spans="4:5" x14ac:dyDescent="0.25">
      <c r="D15798" s="31">
        <f>-717.347</f>
        <v>-717.34699999999998</v>
      </c>
      <c r="E15798" s="28">
        <v>-133.68299999999999</v>
      </c>
    </row>
    <row r="15799" spans="4:5" x14ac:dyDescent="0.25">
      <c r="D15799" s="31">
        <f>-717.331</f>
        <v>-717.33100000000002</v>
      </c>
      <c r="E15799" s="28">
        <v>-133.80199999999999</v>
      </c>
    </row>
    <row r="15800" spans="4:5" x14ac:dyDescent="0.25">
      <c r="D15800" s="31">
        <f>-717.315</f>
        <v>-717.31500000000005</v>
      </c>
      <c r="E15800" s="28">
        <v>-133.922</v>
      </c>
    </row>
    <row r="15801" spans="4:5" x14ac:dyDescent="0.25">
      <c r="D15801" s="31">
        <f>-717.299</f>
        <v>-717.29899999999998</v>
      </c>
      <c r="E15801" s="28">
        <v>-134.042</v>
      </c>
    </row>
    <row r="15802" spans="4:5" x14ac:dyDescent="0.25">
      <c r="D15802" s="31">
        <f>-717.283</f>
        <v>-717.28300000000002</v>
      </c>
      <c r="E15802" s="28">
        <v>-134.16200000000001</v>
      </c>
    </row>
    <row r="15803" spans="4:5" x14ac:dyDescent="0.25">
      <c r="D15803" s="31">
        <f>-717.267</f>
        <v>-717.26700000000005</v>
      </c>
      <c r="E15803" s="28">
        <v>-134.28100000000001</v>
      </c>
    </row>
    <row r="15804" spans="4:5" x14ac:dyDescent="0.25">
      <c r="D15804" s="31">
        <f>-717.251</f>
        <v>-717.25099999999998</v>
      </c>
      <c r="E15804" s="28">
        <v>-134.40100000000001</v>
      </c>
    </row>
    <row r="15805" spans="4:5" x14ac:dyDescent="0.25">
      <c r="D15805" s="31">
        <f>-717.235</f>
        <v>-717.23500000000001</v>
      </c>
      <c r="E15805" s="28">
        <v>-134.52099999999999</v>
      </c>
    </row>
    <row r="15806" spans="4:5" x14ac:dyDescent="0.25">
      <c r="D15806" s="31">
        <f>-717.219</f>
        <v>-717.21900000000005</v>
      </c>
      <c r="E15806" s="28">
        <v>-134.64099999999999</v>
      </c>
    </row>
    <row r="15807" spans="4:5" x14ac:dyDescent="0.25">
      <c r="D15807" s="31">
        <f>-717.203</f>
        <v>-717.20299999999997</v>
      </c>
      <c r="E15807" s="28">
        <v>-134.76</v>
      </c>
    </row>
    <row r="15808" spans="4:5" x14ac:dyDescent="0.25">
      <c r="D15808" s="31">
        <f>-717.187</f>
        <v>-717.18700000000001</v>
      </c>
      <c r="E15808" s="28">
        <v>-134.88</v>
      </c>
    </row>
    <row r="15809" spans="4:5" x14ac:dyDescent="0.25">
      <c r="D15809" s="31">
        <f>-717.171</f>
        <v>-717.17100000000005</v>
      </c>
      <c r="E15809" s="28">
        <v>-135</v>
      </c>
    </row>
    <row r="15810" spans="4:5" x14ac:dyDescent="0.25">
      <c r="D15810" s="31">
        <f>-717.155</f>
        <v>-717.15499999999997</v>
      </c>
      <c r="E15810" s="28">
        <v>-135.119</v>
      </c>
    </row>
    <row r="15811" spans="4:5" x14ac:dyDescent="0.25">
      <c r="D15811" s="31">
        <f>-717.139</f>
        <v>-717.13900000000001</v>
      </c>
      <c r="E15811" s="28">
        <v>-135.239</v>
      </c>
    </row>
    <row r="15812" spans="4:5" x14ac:dyDescent="0.25">
      <c r="D15812" s="31">
        <f>-717.123</f>
        <v>-717.12300000000005</v>
      </c>
      <c r="E15812" s="28">
        <v>-135.35900000000001</v>
      </c>
    </row>
    <row r="15813" spans="4:5" x14ac:dyDescent="0.25">
      <c r="D15813" s="31">
        <f>-717.107</f>
        <v>-717.10699999999997</v>
      </c>
      <c r="E15813" s="28">
        <v>-135.47800000000001</v>
      </c>
    </row>
    <row r="15814" spans="4:5" x14ac:dyDescent="0.25">
      <c r="D15814" s="31">
        <f>-717.091</f>
        <v>-717.09100000000001</v>
      </c>
      <c r="E15814" s="28">
        <v>-135.59800000000001</v>
      </c>
    </row>
    <row r="15815" spans="4:5" x14ac:dyDescent="0.25">
      <c r="D15815" s="31">
        <f>-717.075</f>
        <v>-717.07500000000005</v>
      </c>
      <c r="E15815" s="28">
        <v>-135.71700000000001</v>
      </c>
    </row>
    <row r="15816" spans="4:5" x14ac:dyDescent="0.25">
      <c r="D15816" s="31">
        <f>-717.059</f>
        <v>-717.05899999999997</v>
      </c>
      <c r="E15816" s="28">
        <v>-135.83699999999999</v>
      </c>
    </row>
    <row r="15817" spans="4:5" x14ac:dyDescent="0.25">
      <c r="D15817" s="31">
        <f>-717.043</f>
        <v>-717.04300000000001</v>
      </c>
      <c r="E15817" s="28">
        <v>-135.95699999999999</v>
      </c>
    </row>
    <row r="15818" spans="4:5" x14ac:dyDescent="0.25">
      <c r="D15818" s="31">
        <f>-717.027</f>
        <v>-717.02700000000004</v>
      </c>
      <c r="E15818" s="28">
        <v>-136.07599999999999</v>
      </c>
    </row>
    <row r="15819" spans="4:5" x14ac:dyDescent="0.25">
      <c r="D15819" s="31">
        <f>-717.011</f>
        <v>-717.01099999999997</v>
      </c>
      <c r="E15819" s="28">
        <v>-136.196</v>
      </c>
    </row>
    <row r="15820" spans="4:5" x14ac:dyDescent="0.25">
      <c r="D15820" s="31">
        <f>-716.995</f>
        <v>-716.995</v>
      </c>
      <c r="E15820" s="28">
        <v>-136.315</v>
      </c>
    </row>
    <row r="15821" spans="4:5" x14ac:dyDescent="0.25">
      <c r="D15821" s="31">
        <f>-716.979</f>
        <v>-716.97900000000004</v>
      </c>
      <c r="E15821" s="28">
        <v>-136.435</v>
      </c>
    </row>
    <row r="15822" spans="4:5" x14ac:dyDescent="0.25">
      <c r="D15822" s="31">
        <f>-716.963</f>
        <v>-716.96299999999997</v>
      </c>
      <c r="E15822" s="28">
        <v>-136.554</v>
      </c>
    </row>
    <row r="15823" spans="4:5" x14ac:dyDescent="0.25">
      <c r="D15823" s="31">
        <f>-716.947</f>
        <v>-716.947</v>
      </c>
      <c r="E15823" s="28">
        <v>-136.67400000000001</v>
      </c>
    </row>
    <row r="15824" spans="4:5" x14ac:dyDescent="0.25">
      <c r="D15824" s="31">
        <f>-716.931</f>
        <v>-716.93100000000004</v>
      </c>
      <c r="E15824" s="28">
        <v>-136.79300000000001</v>
      </c>
    </row>
    <row r="15825" spans="4:5" x14ac:dyDescent="0.25">
      <c r="D15825" s="31">
        <f>-716.915</f>
        <v>-716.91499999999996</v>
      </c>
      <c r="E15825" s="28">
        <v>-136.91200000000001</v>
      </c>
    </row>
    <row r="15826" spans="4:5" x14ac:dyDescent="0.25">
      <c r="D15826" s="31">
        <f>-716.899</f>
        <v>-716.899</v>
      </c>
      <c r="E15826" s="28">
        <v>-137.03200000000001</v>
      </c>
    </row>
    <row r="15827" spans="4:5" x14ac:dyDescent="0.25">
      <c r="D15827" s="31">
        <f>-716.883</f>
        <v>-716.88300000000004</v>
      </c>
      <c r="E15827" s="28">
        <v>-137.15100000000001</v>
      </c>
    </row>
    <row r="15828" spans="4:5" x14ac:dyDescent="0.25">
      <c r="D15828" s="31">
        <f>-716.867</f>
        <v>-716.86699999999996</v>
      </c>
      <c r="E15828" s="28">
        <v>-137.27099999999999</v>
      </c>
    </row>
    <row r="15829" spans="4:5" x14ac:dyDescent="0.25">
      <c r="D15829" s="31">
        <f>-716.851</f>
        <v>-716.851</v>
      </c>
      <c r="E15829" s="28">
        <v>-137.38999999999999</v>
      </c>
    </row>
    <row r="15830" spans="4:5" x14ac:dyDescent="0.25">
      <c r="D15830" s="31">
        <f>-716.835</f>
        <v>-716.83500000000004</v>
      </c>
      <c r="E15830" s="28">
        <v>-137.50899999999999</v>
      </c>
    </row>
    <row r="15831" spans="4:5" x14ac:dyDescent="0.25">
      <c r="D15831" s="31">
        <f>-716.819</f>
        <v>-716.81899999999996</v>
      </c>
      <c r="E15831" s="28">
        <v>-137.62899999999999</v>
      </c>
    </row>
    <row r="15832" spans="4:5" x14ac:dyDescent="0.25">
      <c r="D15832" s="31">
        <f>-716.803</f>
        <v>-716.803</v>
      </c>
      <c r="E15832" s="28">
        <v>-137.74799999999999</v>
      </c>
    </row>
    <row r="15833" spans="4:5" x14ac:dyDescent="0.25">
      <c r="D15833" s="31">
        <f>-716.787</f>
        <v>-716.78700000000003</v>
      </c>
      <c r="E15833" s="28">
        <v>-137.86799999999999</v>
      </c>
    </row>
    <row r="15834" spans="4:5" x14ac:dyDescent="0.25">
      <c r="D15834" s="31">
        <f>-716.771</f>
        <v>-716.77099999999996</v>
      </c>
      <c r="E15834" s="28">
        <v>-137.98699999999999</v>
      </c>
    </row>
    <row r="15835" spans="4:5" x14ac:dyDescent="0.25">
      <c r="D15835" s="31">
        <f>-716.755</f>
        <v>-716.755</v>
      </c>
      <c r="E15835" s="28">
        <v>-138.10599999999999</v>
      </c>
    </row>
    <row r="15836" spans="4:5" x14ac:dyDescent="0.25">
      <c r="D15836" s="31">
        <f>-716.739</f>
        <v>-716.73900000000003</v>
      </c>
      <c r="E15836" s="28">
        <v>-138.22499999999999</v>
      </c>
    </row>
    <row r="15837" spans="4:5" x14ac:dyDescent="0.25">
      <c r="D15837" s="31">
        <f>-716.723</f>
        <v>-716.72299999999996</v>
      </c>
      <c r="E15837" s="28">
        <v>-138.345</v>
      </c>
    </row>
    <row r="15838" spans="4:5" x14ac:dyDescent="0.25">
      <c r="D15838" s="31">
        <f>-716.707</f>
        <v>-716.70699999999999</v>
      </c>
      <c r="E15838" s="28">
        <v>-138.464</v>
      </c>
    </row>
    <row r="15839" spans="4:5" x14ac:dyDescent="0.25">
      <c r="D15839" s="31">
        <f>-716.691</f>
        <v>-716.69100000000003</v>
      </c>
      <c r="E15839" s="28">
        <v>-138.583</v>
      </c>
    </row>
    <row r="15840" spans="4:5" x14ac:dyDescent="0.25">
      <c r="D15840" s="31">
        <f>-716.675</f>
        <v>-716.67499999999995</v>
      </c>
      <c r="E15840" s="28">
        <v>-138.702</v>
      </c>
    </row>
    <row r="15841" spans="4:5" x14ac:dyDescent="0.25">
      <c r="D15841" s="31">
        <f>-716.659</f>
        <v>-716.65899999999999</v>
      </c>
      <c r="E15841" s="28">
        <v>-138.822</v>
      </c>
    </row>
    <row r="15842" spans="4:5" x14ac:dyDescent="0.25">
      <c r="D15842" s="31">
        <f>-716.643</f>
        <v>-716.64300000000003</v>
      </c>
      <c r="E15842" s="28">
        <v>-138.941</v>
      </c>
    </row>
    <row r="15843" spans="4:5" x14ac:dyDescent="0.25">
      <c r="D15843" s="31">
        <f>-716.627</f>
        <v>-716.62699999999995</v>
      </c>
      <c r="E15843" s="28">
        <v>-139.06</v>
      </c>
    </row>
    <row r="15844" spans="4:5" x14ac:dyDescent="0.25">
      <c r="D15844" s="31">
        <f>-716.611</f>
        <v>-716.61099999999999</v>
      </c>
      <c r="E15844" s="28">
        <v>-139.179</v>
      </c>
    </row>
    <row r="15845" spans="4:5" x14ac:dyDescent="0.25">
      <c r="D15845" s="31">
        <f>-716.595</f>
        <v>-716.59500000000003</v>
      </c>
      <c r="E15845" s="28">
        <v>-139.298</v>
      </c>
    </row>
    <row r="15846" spans="4:5" x14ac:dyDescent="0.25">
      <c r="D15846" s="31">
        <f>-716.579</f>
        <v>-716.57899999999995</v>
      </c>
      <c r="E15846" s="28">
        <v>-139.417</v>
      </c>
    </row>
    <row r="15847" spans="4:5" x14ac:dyDescent="0.25">
      <c r="D15847" s="31">
        <f>-716.563</f>
        <v>-716.56299999999999</v>
      </c>
      <c r="E15847" s="28">
        <v>-139.53700000000001</v>
      </c>
    </row>
    <row r="15848" spans="4:5" x14ac:dyDescent="0.25">
      <c r="D15848" s="31">
        <f>-716.547</f>
        <v>-716.54700000000003</v>
      </c>
      <c r="E15848" s="28">
        <v>-139.65600000000001</v>
      </c>
    </row>
    <row r="15849" spans="4:5" x14ac:dyDescent="0.25">
      <c r="D15849" s="31">
        <f>-716.531</f>
        <v>-716.53099999999995</v>
      </c>
      <c r="E15849" s="28">
        <v>-139.77500000000001</v>
      </c>
    </row>
    <row r="15850" spans="4:5" x14ac:dyDescent="0.25">
      <c r="D15850" s="31">
        <f>-716.515</f>
        <v>-716.51499999999999</v>
      </c>
      <c r="E15850" s="28">
        <v>-139.89400000000001</v>
      </c>
    </row>
    <row r="15851" spans="4:5" x14ac:dyDescent="0.25">
      <c r="D15851" s="31">
        <f>-716.499</f>
        <v>-716.49900000000002</v>
      </c>
      <c r="E15851" s="28">
        <v>-140.01300000000001</v>
      </c>
    </row>
    <row r="15852" spans="4:5" x14ac:dyDescent="0.25">
      <c r="D15852" s="31">
        <f>-716.483</f>
        <v>-716.48299999999995</v>
      </c>
      <c r="E15852" s="28">
        <v>-140.13200000000001</v>
      </c>
    </row>
    <row r="15853" spans="4:5" x14ac:dyDescent="0.25">
      <c r="D15853" s="31">
        <f>-716.467</f>
        <v>-716.46699999999998</v>
      </c>
      <c r="E15853" s="28">
        <v>-140.251</v>
      </c>
    </row>
    <row r="15854" spans="4:5" x14ac:dyDescent="0.25">
      <c r="D15854" s="31">
        <f>-716.451</f>
        <v>-716.45100000000002</v>
      </c>
      <c r="E15854" s="28">
        <v>-140.37</v>
      </c>
    </row>
    <row r="15855" spans="4:5" x14ac:dyDescent="0.25">
      <c r="D15855" s="31">
        <f>-716.435</f>
        <v>-716.43499999999995</v>
      </c>
      <c r="E15855" s="28">
        <v>-140.489</v>
      </c>
    </row>
    <row r="15856" spans="4:5" x14ac:dyDescent="0.25">
      <c r="D15856" s="31">
        <f>-716.419</f>
        <v>-716.41899999999998</v>
      </c>
      <c r="E15856" s="28">
        <v>-140.608</v>
      </c>
    </row>
    <row r="15857" spans="4:5" x14ac:dyDescent="0.25">
      <c r="D15857" s="31">
        <f>-716.403</f>
        <v>-716.40300000000002</v>
      </c>
      <c r="E15857" s="28">
        <v>-140.727</v>
      </c>
    </row>
    <row r="15858" spans="4:5" x14ac:dyDescent="0.25">
      <c r="D15858" s="31">
        <f>-716.387</f>
        <v>-716.38699999999994</v>
      </c>
      <c r="E15858" s="28">
        <v>-140.846</v>
      </c>
    </row>
    <row r="15859" spans="4:5" x14ac:dyDescent="0.25">
      <c r="D15859" s="31">
        <f>-716.371</f>
        <v>-716.37099999999998</v>
      </c>
      <c r="E15859" s="28">
        <v>-140.965</v>
      </c>
    </row>
    <row r="15860" spans="4:5" x14ac:dyDescent="0.25">
      <c r="D15860" s="31">
        <f>-716.355</f>
        <v>-716.35500000000002</v>
      </c>
      <c r="E15860" s="28">
        <v>-141.084</v>
      </c>
    </row>
    <row r="15861" spans="4:5" x14ac:dyDescent="0.25">
      <c r="D15861" s="31">
        <f>-716.339</f>
        <v>-716.33900000000006</v>
      </c>
      <c r="E15861" s="28">
        <v>-141.203</v>
      </c>
    </row>
    <row r="15862" spans="4:5" x14ac:dyDescent="0.25">
      <c r="D15862" s="31">
        <f>-716.323</f>
        <v>-716.32299999999998</v>
      </c>
      <c r="E15862" s="28">
        <v>-141.322</v>
      </c>
    </row>
    <row r="15863" spans="4:5" x14ac:dyDescent="0.25">
      <c r="D15863" s="31">
        <f>-716.307</f>
        <v>-716.30700000000002</v>
      </c>
      <c r="E15863" s="28">
        <v>-141.441</v>
      </c>
    </row>
    <row r="15864" spans="4:5" x14ac:dyDescent="0.25">
      <c r="D15864" s="31">
        <f>-716.292</f>
        <v>-716.29200000000003</v>
      </c>
      <c r="E15864" s="28">
        <v>-141.56</v>
      </c>
    </row>
    <row r="15865" spans="4:5" x14ac:dyDescent="0.25">
      <c r="D15865" s="31">
        <f>-716.276</f>
        <v>-716.27599999999995</v>
      </c>
      <c r="E15865" s="28">
        <v>-141.678</v>
      </c>
    </row>
    <row r="15866" spans="4:5" x14ac:dyDescent="0.25">
      <c r="D15866" s="31">
        <f>-716.26</f>
        <v>-716.26</v>
      </c>
      <c r="E15866" s="28">
        <v>-141.797</v>
      </c>
    </row>
    <row r="15867" spans="4:5" x14ac:dyDescent="0.25">
      <c r="D15867" s="31">
        <f>-716.244</f>
        <v>-716.24400000000003</v>
      </c>
      <c r="E15867" s="28">
        <v>-141.916</v>
      </c>
    </row>
    <row r="15868" spans="4:5" x14ac:dyDescent="0.25">
      <c r="D15868" s="31">
        <f>-716.228</f>
        <v>-716.22799999999995</v>
      </c>
      <c r="E15868" s="28">
        <v>-142.035</v>
      </c>
    </row>
    <row r="15869" spans="4:5" x14ac:dyDescent="0.25">
      <c r="D15869" s="31">
        <f>-716.212</f>
        <v>-716.21199999999999</v>
      </c>
      <c r="E15869" s="28">
        <v>-142.154</v>
      </c>
    </row>
    <row r="15870" spans="4:5" x14ac:dyDescent="0.25">
      <c r="D15870" s="31">
        <f>-716.196</f>
        <v>-716.19600000000003</v>
      </c>
      <c r="E15870" s="28">
        <v>-142.27199999999999</v>
      </c>
    </row>
    <row r="15871" spans="4:5" x14ac:dyDescent="0.25">
      <c r="D15871" s="31">
        <f>-716.18</f>
        <v>-716.18</v>
      </c>
      <c r="E15871" s="28">
        <v>-142.39099999999999</v>
      </c>
    </row>
    <row r="15872" spans="4:5" x14ac:dyDescent="0.25">
      <c r="D15872" s="31">
        <f>-716.164</f>
        <v>-716.16399999999999</v>
      </c>
      <c r="E15872" s="28">
        <v>-142.51</v>
      </c>
    </row>
    <row r="15873" spans="4:5" x14ac:dyDescent="0.25">
      <c r="D15873" s="31">
        <f>-716.148</f>
        <v>-716.14800000000002</v>
      </c>
      <c r="E15873" s="28">
        <v>-142.62899999999999</v>
      </c>
    </row>
    <row r="15874" spans="4:5" x14ac:dyDescent="0.25">
      <c r="D15874" s="31">
        <f>-716.132</f>
        <v>-716.13199999999995</v>
      </c>
      <c r="E15874" s="28">
        <v>-142.74700000000001</v>
      </c>
    </row>
    <row r="15875" spans="4:5" x14ac:dyDescent="0.25">
      <c r="D15875" s="31">
        <f>-716.116</f>
        <v>-716.11599999999999</v>
      </c>
      <c r="E15875" s="28">
        <v>-142.86600000000001</v>
      </c>
    </row>
    <row r="15876" spans="4:5" x14ac:dyDescent="0.25">
      <c r="D15876" s="31">
        <f>-716.1</f>
        <v>-716.1</v>
      </c>
      <c r="E15876" s="28">
        <v>-142.98500000000001</v>
      </c>
    </row>
    <row r="15877" spans="4:5" x14ac:dyDescent="0.25">
      <c r="D15877" s="31">
        <f>-716.084</f>
        <v>-716.08399999999995</v>
      </c>
      <c r="E15877" s="28">
        <v>-143.10400000000001</v>
      </c>
    </row>
    <row r="15878" spans="4:5" x14ac:dyDescent="0.25">
      <c r="D15878" s="31">
        <f>-716.068</f>
        <v>-716.06799999999998</v>
      </c>
      <c r="E15878" s="28">
        <v>-143.22200000000001</v>
      </c>
    </row>
    <row r="15879" spans="4:5" x14ac:dyDescent="0.25">
      <c r="D15879" s="31">
        <f>-716.052</f>
        <v>-716.05200000000002</v>
      </c>
      <c r="E15879" s="28">
        <v>-143.34100000000001</v>
      </c>
    </row>
    <row r="15880" spans="4:5" x14ac:dyDescent="0.25">
      <c r="D15880" s="31">
        <f>-716.036</f>
        <v>-716.03599999999994</v>
      </c>
      <c r="E15880" s="28">
        <v>-143.46</v>
      </c>
    </row>
    <row r="15881" spans="4:5" x14ac:dyDescent="0.25">
      <c r="D15881" s="31">
        <f>-716.02</f>
        <v>-716.02</v>
      </c>
      <c r="E15881" s="28">
        <v>-143.578</v>
      </c>
    </row>
    <row r="15882" spans="4:5" x14ac:dyDescent="0.25">
      <c r="D15882" s="31">
        <f>-716.004</f>
        <v>-716.00400000000002</v>
      </c>
      <c r="E15882" s="28">
        <v>-143.697</v>
      </c>
    </row>
    <row r="15883" spans="4:5" x14ac:dyDescent="0.25">
      <c r="D15883" s="31">
        <f>-715.988</f>
        <v>-715.98800000000006</v>
      </c>
      <c r="E15883" s="28">
        <v>-143.815</v>
      </c>
    </row>
    <row r="15884" spans="4:5" x14ac:dyDescent="0.25">
      <c r="D15884" s="31">
        <f>-715.972</f>
        <v>-715.97199999999998</v>
      </c>
      <c r="E15884" s="28">
        <v>-143.934</v>
      </c>
    </row>
    <row r="15885" spans="4:5" x14ac:dyDescent="0.25">
      <c r="D15885" s="31">
        <f>-715.956</f>
        <v>-715.95600000000002</v>
      </c>
      <c r="E15885" s="28">
        <v>-144.05199999999999</v>
      </c>
    </row>
    <row r="15886" spans="4:5" x14ac:dyDescent="0.25">
      <c r="D15886" s="31">
        <f>-715.94</f>
        <v>-715.94</v>
      </c>
      <c r="E15886" s="28">
        <v>-144.17099999999999</v>
      </c>
    </row>
    <row r="15887" spans="4:5" x14ac:dyDescent="0.25">
      <c r="D15887" s="31">
        <f>-715.924</f>
        <v>-715.92399999999998</v>
      </c>
      <c r="E15887" s="28">
        <v>-144.29</v>
      </c>
    </row>
    <row r="15888" spans="4:5" x14ac:dyDescent="0.25">
      <c r="D15888" s="31">
        <f>-715.908</f>
        <v>-715.90800000000002</v>
      </c>
      <c r="E15888" s="28">
        <v>-144.40799999999999</v>
      </c>
    </row>
    <row r="15889" spans="4:5" x14ac:dyDescent="0.25">
      <c r="D15889" s="31">
        <f>-715.892</f>
        <v>-715.89200000000005</v>
      </c>
      <c r="E15889" s="28">
        <v>-144.52699999999999</v>
      </c>
    </row>
    <row r="15890" spans="4:5" x14ac:dyDescent="0.25">
      <c r="D15890" s="31">
        <f>-715.876</f>
        <v>-715.87599999999998</v>
      </c>
      <c r="E15890" s="28">
        <v>-144.64500000000001</v>
      </c>
    </row>
    <row r="15891" spans="4:5" x14ac:dyDescent="0.25">
      <c r="D15891" s="31">
        <f>-715.86</f>
        <v>-715.86</v>
      </c>
      <c r="E15891" s="28">
        <v>-144.76400000000001</v>
      </c>
    </row>
    <row r="15892" spans="4:5" x14ac:dyDescent="0.25">
      <c r="D15892" s="31">
        <f>-715.844</f>
        <v>-715.84400000000005</v>
      </c>
      <c r="E15892" s="28">
        <v>-144.88200000000001</v>
      </c>
    </row>
    <row r="15893" spans="4:5" x14ac:dyDescent="0.25">
      <c r="D15893" s="31">
        <f>-715.828</f>
        <v>-715.82799999999997</v>
      </c>
      <c r="E15893" s="28">
        <v>-145</v>
      </c>
    </row>
    <row r="15894" spans="4:5" x14ac:dyDescent="0.25">
      <c r="D15894" s="31">
        <f>-715.812</f>
        <v>-715.81200000000001</v>
      </c>
      <c r="E15894" s="28">
        <v>-145.119</v>
      </c>
    </row>
    <row r="15895" spans="4:5" x14ac:dyDescent="0.25">
      <c r="D15895" s="31">
        <f>-715.796</f>
        <v>-715.79600000000005</v>
      </c>
      <c r="E15895" s="28">
        <v>-145.23699999999999</v>
      </c>
    </row>
    <row r="15896" spans="4:5" x14ac:dyDescent="0.25">
      <c r="D15896" s="31">
        <f>-715.78</f>
        <v>-715.78</v>
      </c>
      <c r="E15896" s="28">
        <v>-145.35599999999999</v>
      </c>
    </row>
    <row r="15897" spans="4:5" x14ac:dyDescent="0.25">
      <c r="D15897" s="31">
        <f>-715.764</f>
        <v>-715.76400000000001</v>
      </c>
      <c r="E15897" s="28">
        <v>-145.47399999999999</v>
      </c>
    </row>
    <row r="15898" spans="4:5" x14ac:dyDescent="0.25">
      <c r="D15898" s="31">
        <f>-715.748</f>
        <v>-715.74800000000005</v>
      </c>
      <c r="E15898" s="28">
        <v>-145.59299999999999</v>
      </c>
    </row>
    <row r="15899" spans="4:5" x14ac:dyDescent="0.25">
      <c r="D15899" s="31">
        <f>-715.732</f>
        <v>-715.73199999999997</v>
      </c>
      <c r="E15899" s="28">
        <v>-145.71100000000001</v>
      </c>
    </row>
    <row r="15900" spans="4:5" x14ac:dyDescent="0.25">
      <c r="D15900" s="31">
        <f>-715.716</f>
        <v>-715.71600000000001</v>
      </c>
      <c r="E15900" s="28">
        <v>-145.82900000000001</v>
      </c>
    </row>
    <row r="15901" spans="4:5" x14ac:dyDescent="0.25">
      <c r="D15901" s="31">
        <f>-715.7</f>
        <v>-715.7</v>
      </c>
      <c r="E15901" s="28">
        <v>-145.94800000000001</v>
      </c>
    </row>
    <row r="15902" spans="4:5" x14ac:dyDescent="0.25">
      <c r="D15902" s="31">
        <f>-715.684</f>
        <v>-715.68399999999997</v>
      </c>
      <c r="E15902" s="28">
        <v>-146.066</v>
      </c>
    </row>
    <row r="15903" spans="4:5" x14ac:dyDescent="0.25">
      <c r="D15903" s="31">
        <f>-715.668</f>
        <v>-715.66800000000001</v>
      </c>
      <c r="E15903" s="28">
        <v>-146.184</v>
      </c>
    </row>
    <row r="15904" spans="4:5" x14ac:dyDescent="0.25">
      <c r="D15904" s="31">
        <f>-715.652</f>
        <v>-715.65200000000004</v>
      </c>
      <c r="E15904" s="28">
        <v>-146.30199999999999</v>
      </c>
    </row>
    <row r="15905" spans="4:5" x14ac:dyDescent="0.25">
      <c r="D15905" s="31">
        <f>-715.636</f>
        <v>-715.63599999999997</v>
      </c>
      <c r="E15905" s="28">
        <v>-146.42099999999999</v>
      </c>
    </row>
    <row r="15906" spans="4:5" x14ac:dyDescent="0.25">
      <c r="D15906" s="31">
        <f>-715.62</f>
        <v>-715.62</v>
      </c>
      <c r="E15906" s="28">
        <v>-146.53899999999999</v>
      </c>
    </row>
    <row r="15907" spans="4:5" x14ac:dyDescent="0.25">
      <c r="D15907" s="31">
        <f>-715.604</f>
        <v>-715.60400000000004</v>
      </c>
      <c r="E15907" s="28">
        <v>-146.65700000000001</v>
      </c>
    </row>
    <row r="15908" spans="4:5" x14ac:dyDescent="0.25">
      <c r="D15908" s="31">
        <f>-715.588</f>
        <v>-715.58799999999997</v>
      </c>
      <c r="E15908" s="28">
        <v>-146.77500000000001</v>
      </c>
    </row>
    <row r="15909" spans="4:5" x14ac:dyDescent="0.25">
      <c r="D15909" s="31">
        <f>-715.572</f>
        <v>-715.572</v>
      </c>
      <c r="E15909" s="28">
        <v>-146.89400000000001</v>
      </c>
    </row>
    <row r="15910" spans="4:5" x14ac:dyDescent="0.25">
      <c r="D15910" s="31">
        <f>-715.556</f>
        <v>-715.55600000000004</v>
      </c>
      <c r="E15910" s="28">
        <v>-147.012</v>
      </c>
    </row>
    <row r="15911" spans="4:5" x14ac:dyDescent="0.25">
      <c r="D15911" s="31">
        <f>-715.54</f>
        <v>-715.54</v>
      </c>
      <c r="E15911" s="28">
        <v>-147.13</v>
      </c>
    </row>
    <row r="15912" spans="4:5" x14ac:dyDescent="0.25">
      <c r="D15912" s="31">
        <f>-715.524</f>
        <v>-715.524</v>
      </c>
      <c r="E15912" s="28">
        <v>-147.24799999999999</v>
      </c>
    </row>
    <row r="15913" spans="4:5" x14ac:dyDescent="0.25">
      <c r="D15913" s="31">
        <f>-715.508</f>
        <v>-715.50800000000004</v>
      </c>
      <c r="E15913" s="28">
        <v>-147.36600000000001</v>
      </c>
    </row>
    <row r="15914" spans="4:5" x14ac:dyDescent="0.25">
      <c r="D15914" s="31">
        <f>-715.492</f>
        <v>-715.49199999999996</v>
      </c>
      <c r="E15914" s="28">
        <v>-147.48400000000001</v>
      </c>
    </row>
    <row r="15915" spans="4:5" x14ac:dyDescent="0.25">
      <c r="D15915" s="31">
        <f>-715.476</f>
        <v>-715.476</v>
      </c>
      <c r="E15915" s="28">
        <v>-147.60300000000001</v>
      </c>
    </row>
    <row r="15916" spans="4:5" x14ac:dyDescent="0.25">
      <c r="D15916" s="31">
        <f>-715.46</f>
        <v>-715.46</v>
      </c>
      <c r="E15916" s="28">
        <v>-147.721</v>
      </c>
    </row>
    <row r="15917" spans="4:5" x14ac:dyDescent="0.25">
      <c r="D15917" s="31">
        <f>-715.444</f>
        <v>-715.44399999999996</v>
      </c>
      <c r="E15917" s="28">
        <v>-147.839</v>
      </c>
    </row>
    <row r="15918" spans="4:5" x14ac:dyDescent="0.25">
      <c r="D15918" s="31">
        <f>-715.428</f>
        <v>-715.428</v>
      </c>
      <c r="E15918" s="28">
        <v>-147.95699999999999</v>
      </c>
    </row>
    <row r="15919" spans="4:5" x14ac:dyDescent="0.25">
      <c r="D15919" s="31">
        <f>-715.412</f>
        <v>-715.41200000000003</v>
      </c>
      <c r="E15919" s="28">
        <v>-148.07499999999999</v>
      </c>
    </row>
    <row r="15920" spans="4:5" x14ac:dyDescent="0.25">
      <c r="D15920" s="31">
        <f>-715.396</f>
        <v>-715.39599999999996</v>
      </c>
      <c r="E15920" s="28">
        <v>-148.19300000000001</v>
      </c>
    </row>
    <row r="15921" spans="4:5" x14ac:dyDescent="0.25">
      <c r="D15921" s="31">
        <f>-715.38</f>
        <v>-715.38</v>
      </c>
      <c r="E15921" s="28">
        <v>-148.31100000000001</v>
      </c>
    </row>
    <row r="15922" spans="4:5" x14ac:dyDescent="0.25">
      <c r="D15922" s="31">
        <f>-715.364</f>
        <v>-715.36400000000003</v>
      </c>
      <c r="E15922" s="28">
        <v>-148.429</v>
      </c>
    </row>
    <row r="15923" spans="4:5" x14ac:dyDescent="0.25">
      <c r="D15923" s="31">
        <f>-715.348</f>
        <v>-715.34799999999996</v>
      </c>
      <c r="E15923" s="28">
        <v>-148.547</v>
      </c>
    </row>
    <row r="15924" spans="4:5" x14ac:dyDescent="0.25">
      <c r="D15924" s="31">
        <f>-715.332</f>
        <v>-715.33199999999999</v>
      </c>
      <c r="E15924" s="28">
        <v>-148.66499999999999</v>
      </c>
    </row>
    <row r="15925" spans="4:5" x14ac:dyDescent="0.25">
      <c r="D15925" s="31">
        <f>-715.316</f>
        <v>-715.31600000000003</v>
      </c>
      <c r="E15925" s="28">
        <v>-148.78299999999999</v>
      </c>
    </row>
    <row r="15926" spans="4:5" x14ac:dyDescent="0.25">
      <c r="D15926" s="31">
        <f>-715.3</f>
        <v>-715.3</v>
      </c>
      <c r="E15926" s="28">
        <v>-148.90100000000001</v>
      </c>
    </row>
    <row r="15927" spans="4:5" x14ac:dyDescent="0.25">
      <c r="D15927" s="31">
        <f>-715.284</f>
        <v>-715.28399999999999</v>
      </c>
      <c r="E15927" s="28">
        <v>-149.01900000000001</v>
      </c>
    </row>
    <row r="15928" spans="4:5" x14ac:dyDescent="0.25">
      <c r="D15928" s="31">
        <f>-715.268</f>
        <v>-715.26800000000003</v>
      </c>
      <c r="E15928" s="28">
        <v>-149.137</v>
      </c>
    </row>
    <row r="15929" spans="4:5" x14ac:dyDescent="0.25">
      <c r="D15929" s="31">
        <f>-715.252</f>
        <v>-715.25199999999995</v>
      </c>
      <c r="E15929" s="28">
        <v>-149.255</v>
      </c>
    </row>
    <row r="15930" spans="4:5" x14ac:dyDescent="0.25">
      <c r="D15930" s="31">
        <f>-715.236</f>
        <v>-715.23599999999999</v>
      </c>
      <c r="E15930" s="28">
        <v>-149.37299999999999</v>
      </c>
    </row>
    <row r="15931" spans="4:5" x14ac:dyDescent="0.25">
      <c r="D15931" s="31">
        <f>-715.22</f>
        <v>-715.22</v>
      </c>
      <c r="E15931" s="28">
        <v>-149.49</v>
      </c>
    </row>
    <row r="15932" spans="4:5" x14ac:dyDescent="0.25">
      <c r="D15932" s="31">
        <f>-715.204</f>
        <v>-715.20399999999995</v>
      </c>
      <c r="E15932" s="28">
        <v>-149.608</v>
      </c>
    </row>
    <row r="15933" spans="4:5" x14ac:dyDescent="0.25">
      <c r="D15933" s="31">
        <f>-715.188</f>
        <v>-715.18799999999999</v>
      </c>
      <c r="E15933" s="28">
        <v>-149.726</v>
      </c>
    </row>
    <row r="15934" spans="4:5" x14ac:dyDescent="0.25">
      <c r="D15934" s="31">
        <f>-715.172</f>
        <v>-715.17200000000003</v>
      </c>
      <c r="E15934" s="28">
        <v>-149.84399999999999</v>
      </c>
    </row>
    <row r="15935" spans="4:5" x14ac:dyDescent="0.25">
      <c r="D15935" s="31">
        <f>-715.156</f>
        <v>-715.15599999999995</v>
      </c>
      <c r="E15935" s="28">
        <v>-149.96199999999999</v>
      </c>
    </row>
    <row r="15936" spans="4:5" x14ac:dyDescent="0.25">
      <c r="D15936" s="31">
        <f>-715.14</f>
        <v>-715.14</v>
      </c>
      <c r="E15936" s="28">
        <v>-150.08000000000001</v>
      </c>
    </row>
    <row r="15937" spans="4:5" x14ac:dyDescent="0.25">
      <c r="D15937" s="31">
        <f>-715.124</f>
        <v>-715.12400000000002</v>
      </c>
      <c r="E15937" s="28">
        <v>-150.197</v>
      </c>
    </row>
    <row r="15938" spans="4:5" x14ac:dyDescent="0.25">
      <c r="D15938" s="31">
        <f>-715.108</f>
        <v>-715.10799999999995</v>
      </c>
      <c r="E15938" s="28">
        <v>-150.315</v>
      </c>
    </row>
    <row r="15939" spans="4:5" x14ac:dyDescent="0.25">
      <c r="D15939" s="31">
        <f>-715.092</f>
        <v>-715.09199999999998</v>
      </c>
      <c r="E15939" s="28">
        <v>-150.43299999999999</v>
      </c>
    </row>
    <row r="15940" spans="4:5" x14ac:dyDescent="0.25">
      <c r="D15940" s="31">
        <f>-715.076</f>
        <v>-715.07600000000002</v>
      </c>
      <c r="E15940" s="28">
        <v>-150.55099999999999</v>
      </c>
    </row>
    <row r="15941" spans="4:5" x14ac:dyDescent="0.25">
      <c r="D15941" s="31">
        <f>-715.06</f>
        <v>-715.06</v>
      </c>
      <c r="E15941" s="28">
        <v>-150.66800000000001</v>
      </c>
    </row>
    <row r="15942" spans="4:5" x14ac:dyDescent="0.25">
      <c r="D15942" s="31">
        <f>-715.044</f>
        <v>-715.04399999999998</v>
      </c>
      <c r="E15942" s="28">
        <v>-150.786</v>
      </c>
    </row>
    <row r="15943" spans="4:5" x14ac:dyDescent="0.25">
      <c r="D15943" s="31">
        <f>-715.028</f>
        <v>-715.02800000000002</v>
      </c>
      <c r="E15943" s="28">
        <v>-150.904</v>
      </c>
    </row>
    <row r="15944" spans="4:5" x14ac:dyDescent="0.25">
      <c r="D15944" s="31">
        <f>-715.012</f>
        <v>-715.01199999999994</v>
      </c>
      <c r="E15944" s="28">
        <v>-151.02099999999999</v>
      </c>
    </row>
    <row r="15945" spans="4:5" x14ac:dyDescent="0.25">
      <c r="D15945" s="31">
        <f>-714.996</f>
        <v>-714.99599999999998</v>
      </c>
      <c r="E15945" s="28">
        <v>-151.13900000000001</v>
      </c>
    </row>
    <row r="15946" spans="4:5" x14ac:dyDescent="0.25">
      <c r="D15946" s="31">
        <f>-714.98</f>
        <v>-714.98</v>
      </c>
      <c r="E15946" s="28">
        <v>-151.25700000000001</v>
      </c>
    </row>
    <row r="15947" spans="4:5" x14ac:dyDescent="0.25">
      <c r="D15947" s="31">
        <f>-714.964</f>
        <v>-714.96400000000006</v>
      </c>
      <c r="E15947" s="28">
        <v>-151.374</v>
      </c>
    </row>
    <row r="15948" spans="4:5" x14ac:dyDescent="0.25">
      <c r="D15948" s="31">
        <f>-714.948</f>
        <v>-714.94799999999998</v>
      </c>
      <c r="E15948" s="28">
        <v>-151.49199999999999</v>
      </c>
    </row>
    <row r="15949" spans="4:5" x14ac:dyDescent="0.25">
      <c r="D15949" s="31">
        <f>-714.932</f>
        <v>-714.93200000000002</v>
      </c>
      <c r="E15949" s="28">
        <v>-151.61000000000001</v>
      </c>
    </row>
    <row r="15950" spans="4:5" x14ac:dyDescent="0.25">
      <c r="D15950" s="31">
        <f>-714.916</f>
        <v>-714.91600000000005</v>
      </c>
      <c r="E15950" s="28">
        <v>-151.727</v>
      </c>
    </row>
    <row r="15951" spans="4:5" x14ac:dyDescent="0.25">
      <c r="D15951" s="31">
        <f>-714.9</f>
        <v>-714.9</v>
      </c>
      <c r="E15951" s="28">
        <v>-151.845</v>
      </c>
    </row>
    <row r="15952" spans="4:5" x14ac:dyDescent="0.25">
      <c r="D15952" s="31">
        <f>-714.884</f>
        <v>-714.88400000000001</v>
      </c>
      <c r="E15952" s="28">
        <v>-151.96199999999999</v>
      </c>
    </row>
    <row r="15953" spans="4:5" x14ac:dyDescent="0.25">
      <c r="D15953" s="31">
        <f>-714.868</f>
        <v>-714.86800000000005</v>
      </c>
      <c r="E15953" s="28">
        <v>-152.08000000000001</v>
      </c>
    </row>
    <row r="15954" spans="4:5" x14ac:dyDescent="0.25">
      <c r="D15954" s="31">
        <f>-714.852</f>
        <v>-714.85199999999998</v>
      </c>
      <c r="E15954" s="28">
        <v>-152.197</v>
      </c>
    </row>
    <row r="15955" spans="4:5" x14ac:dyDescent="0.25">
      <c r="D15955" s="31">
        <f>-714.836</f>
        <v>-714.83600000000001</v>
      </c>
      <c r="E15955" s="28">
        <v>-152.315</v>
      </c>
    </row>
    <row r="15956" spans="4:5" x14ac:dyDescent="0.25">
      <c r="D15956" s="31">
        <f>-714.82</f>
        <v>-714.82</v>
      </c>
      <c r="E15956" s="28">
        <v>-152.43199999999999</v>
      </c>
    </row>
    <row r="15957" spans="4:5" x14ac:dyDescent="0.25">
      <c r="D15957" s="31">
        <f>-714.804</f>
        <v>-714.80399999999997</v>
      </c>
      <c r="E15957" s="28">
        <v>-152.55000000000001</v>
      </c>
    </row>
    <row r="15958" spans="4:5" x14ac:dyDescent="0.25">
      <c r="D15958" s="31">
        <f>-714.788</f>
        <v>-714.78800000000001</v>
      </c>
      <c r="E15958" s="28">
        <v>-152.667</v>
      </c>
    </row>
    <row r="15959" spans="4:5" x14ac:dyDescent="0.25">
      <c r="D15959" s="31">
        <f>-714.772</f>
        <v>-714.77200000000005</v>
      </c>
      <c r="E15959" s="28">
        <v>-152.785</v>
      </c>
    </row>
    <row r="15960" spans="4:5" x14ac:dyDescent="0.25">
      <c r="D15960" s="31">
        <f>-714.756</f>
        <v>-714.75599999999997</v>
      </c>
      <c r="E15960" s="28">
        <v>-152.90199999999999</v>
      </c>
    </row>
    <row r="15961" spans="4:5" x14ac:dyDescent="0.25">
      <c r="D15961" s="31">
        <f>-714.74</f>
        <v>-714.74</v>
      </c>
      <c r="E15961" s="28">
        <v>-153.02000000000001</v>
      </c>
    </row>
    <row r="15962" spans="4:5" x14ac:dyDescent="0.25">
      <c r="D15962" s="31">
        <f>-714.724</f>
        <v>-714.72400000000005</v>
      </c>
      <c r="E15962" s="28">
        <v>-153.137</v>
      </c>
    </row>
    <row r="15963" spans="4:5" x14ac:dyDescent="0.25">
      <c r="D15963" s="31">
        <f>-714.708</f>
        <v>-714.70799999999997</v>
      </c>
      <c r="E15963" s="28">
        <v>-153.25399999999999</v>
      </c>
    </row>
    <row r="15964" spans="4:5" x14ac:dyDescent="0.25">
      <c r="D15964" s="31">
        <f>-714.692</f>
        <v>-714.69200000000001</v>
      </c>
      <c r="E15964" s="28">
        <v>-153.37200000000001</v>
      </c>
    </row>
    <row r="15965" spans="4:5" x14ac:dyDescent="0.25">
      <c r="D15965" s="31">
        <f>-714.676</f>
        <v>-714.67600000000004</v>
      </c>
      <c r="E15965" s="28">
        <v>-153.489</v>
      </c>
    </row>
    <row r="15966" spans="4:5" x14ac:dyDescent="0.25">
      <c r="D15966" s="31">
        <f>-714.66</f>
        <v>-714.66</v>
      </c>
      <c r="E15966" s="28">
        <v>-153.60599999999999</v>
      </c>
    </row>
    <row r="15967" spans="4:5" x14ac:dyDescent="0.25">
      <c r="D15967" s="31">
        <f>-714.644</f>
        <v>-714.64400000000001</v>
      </c>
      <c r="E15967" s="28">
        <v>-153.72399999999999</v>
      </c>
    </row>
    <row r="15968" spans="4:5" x14ac:dyDescent="0.25">
      <c r="D15968" s="31">
        <f>-714.628</f>
        <v>-714.62800000000004</v>
      </c>
      <c r="E15968" s="28">
        <v>-153.84100000000001</v>
      </c>
    </row>
    <row r="15969" spans="4:5" x14ac:dyDescent="0.25">
      <c r="D15969" s="31">
        <f>-714.612</f>
        <v>-714.61199999999997</v>
      </c>
      <c r="E15969" s="28">
        <v>-153.958</v>
      </c>
    </row>
    <row r="15970" spans="4:5" x14ac:dyDescent="0.25">
      <c r="D15970" s="31">
        <f>-714.596</f>
        <v>-714.596</v>
      </c>
      <c r="E15970" s="28">
        <v>-154.07599999999999</v>
      </c>
    </row>
    <row r="15971" spans="4:5" x14ac:dyDescent="0.25">
      <c r="D15971" s="31">
        <f>-714.58</f>
        <v>-714.58</v>
      </c>
      <c r="E15971" s="28">
        <v>-154.19300000000001</v>
      </c>
    </row>
    <row r="15972" spans="4:5" x14ac:dyDescent="0.25">
      <c r="D15972" s="31">
        <f>-714.564</f>
        <v>-714.56399999999996</v>
      </c>
      <c r="E15972" s="28">
        <v>-154.31</v>
      </c>
    </row>
    <row r="15973" spans="4:5" x14ac:dyDescent="0.25">
      <c r="D15973" s="31">
        <f>-714.548</f>
        <v>-714.548</v>
      </c>
      <c r="E15973" s="28">
        <v>-154.42699999999999</v>
      </c>
    </row>
    <row r="15974" spans="4:5" x14ac:dyDescent="0.25">
      <c r="D15974" s="31">
        <f>-714.532</f>
        <v>-714.53200000000004</v>
      </c>
      <c r="E15974" s="28">
        <v>-154.54499999999999</v>
      </c>
    </row>
    <row r="15975" spans="4:5" x14ac:dyDescent="0.25">
      <c r="D15975" s="31">
        <f>-714.516</f>
        <v>-714.51599999999996</v>
      </c>
      <c r="E15975" s="28">
        <v>-154.66200000000001</v>
      </c>
    </row>
    <row r="15976" spans="4:5" x14ac:dyDescent="0.25">
      <c r="D15976" s="31">
        <f>-714.5</f>
        <v>-714.5</v>
      </c>
      <c r="E15976" s="28">
        <v>-154.779</v>
      </c>
    </row>
    <row r="15977" spans="4:5" x14ac:dyDescent="0.25">
      <c r="D15977" s="31">
        <f>-714.484</f>
        <v>-714.48400000000004</v>
      </c>
      <c r="E15977" s="28">
        <v>-154.89599999999999</v>
      </c>
    </row>
    <row r="15978" spans="4:5" x14ac:dyDescent="0.25">
      <c r="D15978" s="31">
        <f>-714.469</f>
        <v>-714.46900000000005</v>
      </c>
      <c r="E15978" s="28">
        <v>-155.01300000000001</v>
      </c>
    </row>
    <row r="15979" spans="4:5" x14ac:dyDescent="0.25">
      <c r="D15979" s="31">
        <f>-714.453</f>
        <v>-714.45299999999997</v>
      </c>
      <c r="E15979" s="28">
        <v>-155.13</v>
      </c>
    </row>
    <row r="15980" spans="4:5" x14ac:dyDescent="0.25">
      <c r="D15980" s="31">
        <f>-714.437</f>
        <v>-714.43700000000001</v>
      </c>
      <c r="E15980" s="28">
        <v>-155.24799999999999</v>
      </c>
    </row>
    <row r="15981" spans="4:5" x14ac:dyDescent="0.25">
      <c r="D15981" s="31">
        <f>-714.421</f>
        <v>-714.42100000000005</v>
      </c>
      <c r="E15981" s="28">
        <v>-155.36500000000001</v>
      </c>
    </row>
    <row r="15982" spans="4:5" x14ac:dyDescent="0.25">
      <c r="D15982" s="31">
        <f>-714.405</f>
        <v>-714.40499999999997</v>
      </c>
      <c r="E15982" s="28">
        <v>-155.482</v>
      </c>
    </row>
    <row r="15983" spans="4:5" x14ac:dyDescent="0.25">
      <c r="D15983" s="31">
        <f>-714.389</f>
        <v>-714.38900000000001</v>
      </c>
      <c r="E15983" s="28">
        <v>-155.59899999999999</v>
      </c>
    </row>
    <row r="15984" spans="4:5" x14ac:dyDescent="0.25">
      <c r="D15984" s="31">
        <f>-714.373</f>
        <v>-714.37300000000005</v>
      </c>
      <c r="E15984" s="28">
        <v>-155.71600000000001</v>
      </c>
    </row>
    <row r="15985" spans="4:5" x14ac:dyDescent="0.25">
      <c r="D15985" s="31">
        <f>-714.357</f>
        <v>-714.35699999999997</v>
      </c>
      <c r="E15985" s="28">
        <v>-155.833</v>
      </c>
    </row>
    <row r="15986" spans="4:5" x14ac:dyDescent="0.25">
      <c r="D15986" s="31">
        <f>-714.341</f>
        <v>-714.34100000000001</v>
      </c>
      <c r="E15986" s="28">
        <v>-155.94999999999999</v>
      </c>
    </row>
    <row r="15987" spans="4:5" x14ac:dyDescent="0.25">
      <c r="D15987" s="31">
        <f>-714.325</f>
        <v>-714.32500000000005</v>
      </c>
      <c r="E15987" s="28">
        <v>-156.06700000000001</v>
      </c>
    </row>
    <row r="15988" spans="4:5" x14ac:dyDescent="0.25">
      <c r="D15988" s="31">
        <f>-714.309</f>
        <v>-714.30899999999997</v>
      </c>
      <c r="E15988" s="28">
        <v>-156.184</v>
      </c>
    </row>
    <row r="15989" spans="4:5" x14ac:dyDescent="0.25">
      <c r="D15989" s="31">
        <f>-714.293</f>
        <v>-714.29300000000001</v>
      </c>
      <c r="E15989" s="28">
        <v>-156.30099999999999</v>
      </c>
    </row>
    <row r="15990" spans="4:5" x14ac:dyDescent="0.25">
      <c r="D15990" s="31">
        <f>-714.277</f>
        <v>-714.27700000000004</v>
      </c>
      <c r="E15990" s="28">
        <v>-156.41800000000001</v>
      </c>
    </row>
    <row r="15991" spans="4:5" x14ac:dyDescent="0.25">
      <c r="D15991" s="31">
        <f>-714.261</f>
        <v>-714.26099999999997</v>
      </c>
      <c r="E15991" s="28">
        <v>-156.535</v>
      </c>
    </row>
    <row r="15992" spans="4:5" x14ac:dyDescent="0.25">
      <c r="D15992" s="31">
        <f>-714.245</f>
        <v>-714.245</v>
      </c>
      <c r="E15992" s="28">
        <v>-156.65199999999999</v>
      </c>
    </row>
    <row r="15993" spans="4:5" x14ac:dyDescent="0.25">
      <c r="D15993" s="31">
        <f>-714.229</f>
        <v>-714.22900000000004</v>
      </c>
      <c r="E15993" s="28">
        <v>-156.76900000000001</v>
      </c>
    </row>
    <row r="15994" spans="4:5" x14ac:dyDescent="0.25">
      <c r="D15994" s="31">
        <f>-714.213</f>
        <v>-714.21299999999997</v>
      </c>
      <c r="E15994" s="28">
        <v>-156.88499999999999</v>
      </c>
    </row>
    <row r="15995" spans="4:5" x14ac:dyDescent="0.25">
      <c r="D15995" s="31">
        <f>-714.197</f>
        <v>-714.197</v>
      </c>
      <c r="E15995" s="28">
        <v>-157.00200000000001</v>
      </c>
    </row>
    <row r="15996" spans="4:5" x14ac:dyDescent="0.25">
      <c r="D15996" s="31">
        <f>-714.181</f>
        <v>-714.18100000000004</v>
      </c>
      <c r="E15996" s="28">
        <v>-157.119</v>
      </c>
    </row>
    <row r="15997" spans="4:5" x14ac:dyDescent="0.25">
      <c r="D15997" s="31">
        <f>-714.165</f>
        <v>-714.16499999999996</v>
      </c>
      <c r="E15997" s="28">
        <v>-157.23599999999999</v>
      </c>
    </row>
    <row r="15998" spans="4:5" x14ac:dyDescent="0.25">
      <c r="D15998" s="31">
        <f>-714.149</f>
        <v>-714.149</v>
      </c>
      <c r="E15998" s="28">
        <v>-157.35300000000001</v>
      </c>
    </row>
    <row r="15999" spans="4:5" x14ac:dyDescent="0.25">
      <c r="D15999" s="31">
        <f>-714.133</f>
        <v>-714.13300000000004</v>
      </c>
      <c r="E15999" s="28">
        <v>-157.47</v>
      </c>
    </row>
    <row r="16000" spans="4:5" x14ac:dyDescent="0.25">
      <c r="D16000" s="31">
        <f>-714.117</f>
        <v>-714.11699999999996</v>
      </c>
      <c r="E16000" s="28">
        <v>-157.58699999999999</v>
      </c>
    </row>
    <row r="16001" spans="4:5" x14ac:dyDescent="0.25">
      <c r="D16001" s="31">
        <f>-714.101</f>
        <v>-714.101</v>
      </c>
      <c r="E16001" s="28">
        <v>-157.703</v>
      </c>
    </row>
    <row r="16002" spans="4:5" x14ac:dyDescent="0.25">
      <c r="D16002" s="31">
        <f>-714.085</f>
        <v>-714.08500000000004</v>
      </c>
      <c r="E16002" s="28">
        <v>-157.82</v>
      </c>
    </row>
    <row r="16003" spans="4:5" x14ac:dyDescent="0.25">
      <c r="D16003" s="31">
        <f>-714.069</f>
        <v>-714.06899999999996</v>
      </c>
      <c r="E16003" s="28">
        <v>-157.93700000000001</v>
      </c>
    </row>
    <row r="16004" spans="4:5" x14ac:dyDescent="0.25">
      <c r="D16004" s="31">
        <f>-714.053</f>
        <v>-714.053</v>
      </c>
      <c r="E16004" s="28">
        <v>-158.054</v>
      </c>
    </row>
    <row r="16005" spans="4:5" x14ac:dyDescent="0.25">
      <c r="D16005" s="31">
        <f>-714.037</f>
        <v>-714.03700000000003</v>
      </c>
      <c r="E16005" s="28">
        <v>-158.16999999999999</v>
      </c>
    </row>
    <row r="16006" spans="4:5" x14ac:dyDescent="0.25">
      <c r="D16006" s="31">
        <f>-714.021</f>
        <v>-714.02099999999996</v>
      </c>
      <c r="E16006" s="28">
        <v>-158.28700000000001</v>
      </c>
    </row>
    <row r="16007" spans="4:5" x14ac:dyDescent="0.25">
      <c r="D16007" s="31">
        <f>-714.005</f>
        <v>-714.005</v>
      </c>
      <c r="E16007" s="28">
        <v>-158.404</v>
      </c>
    </row>
    <row r="16008" spans="4:5" x14ac:dyDescent="0.25">
      <c r="D16008" s="31">
        <f>-713.989</f>
        <v>-713.98900000000003</v>
      </c>
      <c r="E16008" s="28">
        <v>-158.52000000000001</v>
      </c>
    </row>
    <row r="16009" spans="4:5" x14ac:dyDescent="0.25">
      <c r="D16009" s="31">
        <f>-713.973</f>
        <v>-713.97299999999996</v>
      </c>
      <c r="E16009" s="28">
        <v>-158.637</v>
      </c>
    </row>
    <row r="16010" spans="4:5" x14ac:dyDescent="0.25">
      <c r="D16010" s="31">
        <f>-713.957</f>
        <v>-713.95699999999999</v>
      </c>
      <c r="E16010" s="28">
        <v>-158.75399999999999</v>
      </c>
    </row>
    <row r="16011" spans="4:5" x14ac:dyDescent="0.25">
      <c r="D16011" s="31">
        <f>-713.941</f>
        <v>-713.94100000000003</v>
      </c>
      <c r="E16011" s="28">
        <v>-158.87</v>
      </c>
    </row>
    <row r="16012" spans="4:5" x14ac:dyDescent="0.25">
      <c r="D16012" s="31">
        <f>-713.925</f>
        <v>-713.92499999999995</v>
      </c>
      <c r="E16012" s="28">
        <v>-158.98699999999999</v>
      </c>
    </row>
    <row r="16013" spans="4:5" x14ac:dyDescent="0.25">
      <c r="D16013" s="31">
        <f>-713.909</f>
        <v>-713.90899999999999</v>
      </c>
      <c r="E16013" s="28">
        <v>-159.10400000000001</v>
      </c>
    </row>
    <row r="16014" spans="4:5" x14ac:dyDescent="0.25">
      <c r="D16014" s="31">
        <f>-713.893</f>
        <v>-713.89300000000003</v>
      </c>
      <c r="E16014" s="28">
        <v>-159.22</v>
      </c>
    </row>
    <row r="16015" spans="4:5" x14ac:dyDescent="0.25">
      <c r="D16015" s="31">
        <f>-713.877</f>
        <v>-713.87699999999995</v>
      </c>
      <c r="E16015" s="28">
        <v>-159.33699999999999</v>
      </c>
    </row>
    <row r="16016" spans="4:5" x14ac:dyDescent="0.25">
      <c r="D16016" s="31">
        <f>-713.861</f>
        <v>-713.86099999999999</v>
      </c>
      <c r="E16016" s="28">
        <v>-159.453</v>
      </c>
    </row>
    <row r="16017" spans="4:5" x14ac:dyDescent="0.25">
      <c r="D16017" s="31">
        <f>-713.845</f>
        <v>-713.84500000000003</v>
      </c>
      <c r="E16017" s="28">
        <v>-159.57</v>
      </c>
    </row>
    <row r="16018" spans="4:5" x14ac:dyDescent="0.25">
      <c r="D16018" s="31">
        <f>-713.829</f>
        <v>-713.82899999999995</v>
      </c>
      <c r="E16018" s="28">
        <v>-159.68600000000001</v>
      </c>
    </row>
    <row r="16019" spans="4:5" x14ac:dyDescent="0.25">
      <c r="D16019" s="31">
        <f>-713.813</f>
        <v>-713.81299999999999</v>
      </c>
      <c r="E16019" s="28">
        <v>-159.803</v>
      </c>
    </row>
    <row r="16020" spans="4:5" x14ac:dyDescent="0.25">
      <c r="D16020" s="31">
        <f>-713.797</f>
        <v>-713.79700000000003</v>
      </c>
      <c r="E16020" s="28">
        <v>-159.91900000000001</v>
      </c>
    </row>
    <row r="16021" spans="4:5" x14ac:dyDescent="0.25">
      <c r="D16021" s="31">
        <f>-713.781</f>
        <v>-713.78099999999995</v>
      </c>
      <c r="E16021" s="28">
        <v>-160.036</v>
      </c>
    </row>
    <row r="16022" spans="4:5" x14ac:dyDescent="0.25">
      <c r="D16022" s="31">
        <f>-713.765</f>
        <v>-713.76499999999999</v>
      </c>
      <c r="E16022" s="28">
        <v>-160.15199999999999</v>
      </c>
    </row>
    <row r="16023" spans="4:5" x14ac:dyDescent="0.25">
      <c r="D16023" s="31">
        <f>-713.749</f>
        <v>-713.74900000000002</v>
      </c>
      <c r="E16023" s="28">
        <v>-160.26900000000001</v>
      </c>
    </row>
    <row r="16024" spans="4:5" x14ac:dyDescent="0.25">
      <c r="D16024" s="31">
        <f>-713.733</f>
        <v>-713.73299999999995</v>
      </c>
      <c r="E16024" s="28">
        <v>-160.38499999999999</v>
      </c>
    </row>
    <row r="16025" spans="4:5" x14ac:dyDescent="0.25">
      <c r="D16025" s="31">
        <f>-713.717</f>
        <v>-713.71699999999998</v>
      </c>
      <c r="E16025" s="28">
        <v>-160.501</v>
      </c>
    </row>
    <row r="16026" spans="4:5" x14ac:dyDescent="0.25">
      <c r="D16026" s="31">
        <f>-713.701</f>
        <v>-713.70100000000002</v>
      </c>
      <c r="E16026" s="28">
        <v>-160.61799999999999</v>
      </c>
    </row>
    <row r="16027" spans="4:5" x14ac:dyDescent="0.25">
      <c r="D16027" s="31">
        <f>-713.685</f>
        <v>-713.68499999999995</v>
      </c>
      <c r="E16027" s="28">
        <v>-160.73400000000001</v>
      </c>
    </row>
    <row r="16028" spans="4:5" x14ac:dyDescent="0.25">
      <c r="D16028" s="31">
        <f>-713.669</f>
        <v>-713.66899999999998</v>
      </c>
      <c r="E16028" s="28">
        <v>-160.851</v>
      </c>
    </row>
    <row r="16029" spans="4:5" x14ac:dyDescent="0.25">
      <c r="D16029" s="31">
        <f>-713.653</f>
        <v>-713.65300000000002</v>
      </c>
      <c r="E16029" s="28">
        <v>-160.96700000000001</v>
      </c>
    </row>
    <row r="16030" spans="4:5" x14ac:dyDescent="0.25">
      <c r="D16030" s="31">
        <f>-713.637</f>
        <v>-713.63699999999994</v>
      </c>
      <c r="E16030" s="28">
        <v>-161.083</v>
      </c>
    </row>
    <row r="16031" spans="4:5" x14ac:dyDescent="0.25">
      <c r="D16031" s="31">
        <f>-713.621</f>
        <v>-713.62099999999998</v>
      </c>
      <c r="E16031" s="28">
        <v>-161.19999999999999</v>
      </c>
    </row>
    <row r="16032" spans="4:5" x14ac:dyDescent="0.25">
      <c r="D16032" s="31">
        <f>-713.605</f>
        <v>-713.60500000000002</v>
      </c>
      <c r="E16032" s="28">
        <v>-161.316</v>
      </c>
    </row>
    <row r="16033" spans="4:5" x14ac:dyDescent="0.25">
      <c r="D16033" s="31">
        <f>-713.589</f>
        <v>-713.58900000000006</v>
      </c>
      <c r="E16033" s="28">
        <v>-161.43199999999999</v>
      </c>
    </row>
    <row r="16034" spans="4:5" x14ac:dyDescent="0.25">
      <c r="D16034" s="31">
        <f>-713.573</f>
        <v>-713.57299999999998</v>
      </c>
      <c r="E16034" s="28">
        <v>-161.548</v>
      </c>
    </row>
    <row r="16035" spans="4:5" x14ac:dyDescent="0.25">
      <c r="D16035" s="31">
        <f>-713.557</f>
        <v>-713.55700000000002</v>
      </c>
      <c r="E16035" s="28">
        <v>-161.66499999999999</v>
      </c>
    </row>
    <row r="16036" spans="4:5" x14ac:dyDescent="0.25">
      <c r="D16036" s="31">
        <f>-713.541</f>
        <v>-713.54100000000005</v>
      </c>
      <c r="E16036" s="28">
        <v>-161.78100000000001</v>
      </c>
    </row>
    <row r="16037" spans="4:5" x14ac:dyDescent="0.25">
      <c r="D16037" s="31">
        <f>-713.525</f>
        <v>-713.52499999999998</v>
      </c>
      <c r="E16037" s="28">
        <v>-161.89699999999999</v>
      </c>
    </row>
    <row r="16038" spans="4:5" x14ac:dyDescent="0.25">
      <c r="D16038" s="31">
        <f>-713.509</f>
        <v>-713.50900000000001</v>
      </c>
      <c r="E16038" s="28">
        <v>-162.01300000000001</v>
      </c>
    </row>
    <row r="16039" spans="4:5" x14ac:dyDescent="0.25">
      <c r="D16039" s="31">
        <f>-713.493</f>
        <v>-713.49300000000005</v>
      </c>
      <c r="E16039" s="28">
        <v>-162.12899999999999</v>
      </c>
    </row>
    <row r="16040" spans="4:5" x14ac:dyDescent="0.25">
      <c r="D16040" s="31">
        <f>-713.477</f>
        <v>-713.47699999999998</v>
      </c>
      <c r="E16040" s="28">
        <v>-162.245</v>
      </c>
    </row>
    <row r="16041" spans="4:5" x14ac:dyDescent="0.25">
      <c r="D16041" s="31">
        <f>-713.461</f>
        <v>-713.46100000000001</v>
      </c>
      <c r="E16041" s="28">
        <v>-162.36199999999999</v>
      </c>
    </row>
    <row r="16042" spans="4:5" x14ac:dyDescent="0.25">
      <c r="D16042" s="31">
        <f>-713.445</f>
        <v>-713.44500000000005</v>
      </c>
      <c r="E16042" s="28">
        <v>-162.47800000000001</v>
      </c>
    </row>
    <row r="16043" spans="4:5" x14ac:dyDescent="0.25">
      <c r="D16043" s="31">
        <f>-713.429</f>
        <v>-713.42899999999997</v>
      </c>
      <c r="E16043" s="28">
        <v>-162.59399999999999</v>
      </c>
    </row>
    <row r="16044" spans="4:5" x14ac:dyDescent="0.25">
      <c r="D16044" s="31">
        <f>-713.413</f>
        <v>-713.41300000000001</v>
      </c>
      <c r="E16044" s="28">
        <v>-162.71</v>
      </c>
    </row>
    <row r="16045" spans="4:5" x14ac:dyDescent="0.25">
      <c r="D16045" s="31">
        <f>-713.397</f>
        <v>-713.39700000000005</v>
      </c>
      <c r="E16045" s="28">
        <v>-162.82599999999999</v>
      </c>
    </row>
    <row r="16046" spans="4:5" x14ac:dyDescent="0.25">
      <c r="D16046" s="31">
        <f>-713.381</f>
        <v>-713.38099999999997</v>
      </c>
      <c r="E16046" s="28">
        <v>-162.94200000000001</v>
      </c>
    </row>
    <row r="16047" spans="4:5" x14ac:dyDescent="0.25">
      <c r="D16047" s="31">
        <f>-713.365</f>
        <v>-713.36500000000001</v>
      </c>
      <c r="E16047" s="28">
        <v>-163.05799999999999</v>
      </c>
    </row>
    <row r="16048" spans="4:5" x14ac:dyDescent="0.25">
      <c r="D16048" s="31">
        <f>-713.349</f>
        <v>-713.34900000000005</v>
      </c>
      <c r="E16048" s="28">
        <v>-163.17400000000001</v>
      </c>
    </row>
    <row r="16049" spans="4:5" x14ac:dyDescent="0.25">
      <c r="D16049" s="31">
        <f>-713.333</f>
        <v>-713.33299999999997</v>
      </c>
      <c r="E16049" s="28">
        <v>-163.29</v>
      </c>
    </row>
    <row r="16050" spans="4:5" x14ac:dyDescent="0.25">
      <c r="D16050" s="31">
        <f>-713.317</f>
        <v>-713.31700000000001</v>
      </c>
      <c r="E16050" s="28">
        <v>-163.40600000000001</v>
      </c>
    </row>
    <row r="16051" spans="4:5" x14ac:dyDescent="0.25">
      <c r="D16051" s="31">
        <f>-713.301</f>
        <v>-713.30100000000004</v>
      </c>
      <c r="E16051" s="28">
        <v>-163.52199999999999</v>
      </c>
    </row>
    <row r="16052" spans="4:5" x14ac:dyDescent="0.25">
      <c r="D16052" s="31">
        <f>-713.285</f>
        <v>-713.28499999999997</v>
      </c>
      <c r="E16052" s="28">
        <v>-163.63800000000001</v>
      </c>
    </row>
    <row r="16053" spans="4:5" x14ac:dyDescent="0.25">
      <c r="D16053" s="31">
        <f>-713.269</f>
        <v>-713.26900000000001</v>
      </c>
      <c r="E16053" s="28">
        <v>-163.75399999999999</v>
      </c>
    </row>
    <row r="16054" spans="4:5" x14ac:dyDescent="0.25">
      <c r="D16054" s="31">
        <f>-713.253</f>
        <v>-713.25300000000004</v>
      </c>
      <c r="E16054" s="28">
        <v>-163.87</v>
      </c>
    </row>
    <row r="16055" spans="4:5" x14ac:dyDescent="0.25">
      <c r="D16055" s="31">
        <f>-713.237</f>
        <v>-713.23699999999997</v>
      </c>
      <c r="E16055" s="28">
        <v>-163.98599999999999</v>
      </c>
    </row>
    <row r="16056" spans="4:5" x14ac:dyDescent="0.25">
      <c r="D16056" s="31">
        <f>-713.221</f>
        <v>-713.221</v>
      </c>
      <c r="E16056" s="28">
        <v>-164.102</v>
      </c>
    </row>
    <row r="16057" spans="4:5" x14ac:dyDescent="0.25">
      <c r="D16057" s="31">
        <f>-713.205</f>
        <v>-713.20500000000004</v>
      </c>
      <c r="E16057" s="28">
        <v>-164.21799999999999</v>
      </c>
    </row>
    <row r="16058" spans="4:5" x14ac:dyDescent="0.25">
      <c r="D16058" s="31">
        <f>-713.189</f>
        <v>-713.18899999999996</v>
      </c>
      <c r="E16058" s="28">
        <v>-164.334</v>
      </c>
    </row>
    <row r="16059" spans="4:5" x14ac:dyDescent="0.25">
      <c r="D16059" s="31">
        <f>-713.173</f>
        <v>-713.173</v>
      </c>
      <c r="E16059" s="28">
        <v>-164.44900000000001</v>
      </c>
    </row>
    <row r="16060" spans="4:5" x14ac:dyDescent="0.25">
      <c r="D16060" s="31">
        <f>-713.157</f>
        <v>-713.15700000000004</v>
      </c>
      <c r="E16060" s="28">
        <v>-164.565</v>
      </c>
    </row>
    <row r="16061" spans="4:5" x14ac:dyDescent="0.25">
      <c r="D16061" s="31">
        <f>-713.141</f>
        <v>-713.14099999999996</v>
      </c>
      <c r="E16061" s="28">
        <v>-164.68100000000001</v>
      </c>
    </row>
    <row r="16062" spans="4:5" x14ac:dyDescent="0.25">
      <c r="D16062" s="31">
        <f>-713.125</f>
        <v>-713.125</v>
      </c>
      <c r="E16062" s="28">
        <v>-164.797</v>
      </c>
    </row>
    <row r="16063" spans="4:5" x14ac:dyDescent="0.25">
      <c r="D16063" s="31">
        <f>-713.109</f>
        <v>-713.10900000000004</v>
      </c>
      <c r="E16063" s="28">
        <v>-164.91300000000001</v>
      </c>
    </row>
    <row r="16064" spans="4:5" x14ac:dyDescent="0.25">
      <c r="D16064" s="31">
        <f>-713.093</f>
        <v>-713.09299999999996</v>
      </c>
      <c r="E16064" s="28">
        <v>-165.02799999999999</v>
      </c>
    </row>
    <row r="16065" spans="4:5" x14ac:dyDescent="0.25">
      <c r="D16065" s="31">
        <f>-713.077</f>
        <v>-713.077</v>
      </c>
      <c r="E16065" s="28">
        <v>-165.14400000000001</v>
      </c>
    </row>
    <row r="16066" spans="4:5" x14ac:dyDescent="0.25">
      <c r="D16066" s="31">
        <f>-713.061</f>
        <v>-713.06100000000004</v>
      </c>
      <c r="E16066" s="28">
        <v>-165.26</v>
      </c>
    </row>
    <row r="16067" spans="4:5" x14ac:dyDescent="0.25">
      <c r="D16067" s="31">
        <f>-713.045</f>
        <v>-713.04499999999996</v>
      </c>
      <c r="E16067" s="28">
        <v>-165.376</v>
      </c>
    </row>
    <row r="16068" spans="4:5" x14ac:dyDescent="0.25">
      <c r="D16068" s="31">
        <f>-713.029</f>
        <v>-713.029</v>
      </c>
      <c r="E16068" s="28">
        <v>-165.49100000000001</v>
      </c>
    </row>
    <row r="16069" spans="4:5" x14ac:dyDescent="0.25">
      <c r="D16069" s="31">
        <f>-713.013</f>
        <v>-713.01300000000003</v>
      </c>
      <c r="E16069" s="28">
        <v>-165.607</v>
      </c>
    </row>
    <row r="16070" spans="4:5" x14ac:dyDescent="0.25">
      <c r="D16070" s="31">
        <f>-712.997</f>
        <v>-712.99699999999996</v>
      </c>
      <c r="E16070" s="28">
        <v>-165.72300000000001</v>
      </c>
    </row>
    <row r="16071" spans="4:5" x14ac:dyDescent="0.25">
      <c r="D16071" s="31">
        <f>-712.981</f>
        <v>-712.98099999999999</v>
      </c>
      <c r="E16071" s="28">
        <v>-165.83799999999999</v>
      </c>
    </row>
    <row r="16072" spans="4:5" x14ac:dyDescent="0.25">
      <c r="D16072" s="31">
        <f>-712.965</f>
        <v>-712.96500000000003</v>
      </c>
      <c r="E16072" s="28">
        <v>-165.95400000000001</v>
      </c>
    </row>
    <row r="16073" spans="4:5" x14ac:dyDescent="0.25">
      <c r="D16073" s="31">
        <f>-712.949</f>
        <v>-712.94899999999996</v>
      </c>
      <c r="E16073" s="28">
        <v>-166.07</v>
      </c>
    </row>
    <row r="16074" spans="4:5" x14ac:dyDescent="0.25">
      <c r="D16074" s="31">
        <f>-712.933</f>
        <v>-712.93299999999999</v>
      </c>
      <c r="E16074" s="28">
        <v>-166.185</v>
      </c>
    </row>
    <row r="16075" spans="4:5" x14ac:dyDescent="0.25">
      <c r="D16075" s="31">
        <f>-712.917</f>
        <v>-712.91700000000003</v>
      </c>
      <c r="E16075" s="28">
        <v>-166.30099999999999</v>
      </c>
    </row>
    <row r="16076" spans="4:5" x14ac:dyDescent="0.25">
      <c r="D16076" s="31">
        <f>-712.901</f>
        <v>-712.90099999999995</v>
      </c>
      <c r="E16076" s="28">
        <v>-166.416</v>
      </c>
    </row>
    <row r="16077" spans="4:5" x14ac:dyDescent="0.25">
      <c r="D16077" s="31">
        <f>-712.885</f>
        <v>-712.88499999999999</v>
      </c>
      <c r="E16077" s="28">
        <v>-166.53200000000001</v>
      </c>
    </row>
    <row r="16078" spans="4:5" x14ac:dyDescent="0.25">
      <c r="D16078" s="31">
        <f>-712.869</f>
        <v>-712.86900000000003</v>
      </c>
      <c r="E16078" s="28">
        <v>-166.64699999999999</v>
      </c>
    </row>
    <row r="16079" spans="4:5" x14ac:dyDescent="0.25">
      <c r="D16079" s="31">
        <f>-712.853</f>
        <v>-712.85299999999995</v>
      </c>
      <c r="E16079" s="28">
        <v>-166.76300000000001</v>
      </c>
    </row>
    <row r="16080" spans="4:5" x14ac:dyDescent="0.25">
      <c r="D16080" s="31">
        <f>-712.837</f>
        <v>-712.83699999999999</v>
      </c>
      <c r="E16080" s="28">
        <v>-166.87799999999999</v>
      </c>
    </row>
    <row r="16081" spans="4:5" x14ac:dyDescent="0.25">
      <c r="D16081" s="31">
        <f>-712.821</f>
        <v>-712.82100000000003</v>
      </c>
      <c r="E16081" s="28">
        <v>-166.994</v>
      </c>
    </row>
    <row r="16082" spans="4:5" x14ac:dyDescent="0.25">
      <c r="D16082" s="31">
        <f>-712.805</f>
        <v>-712.80499999999995</v>
      </c>
      <c r="E16082" s="28">
        <v>-167.10900000000001</v>
      </c>
    </row>
    <row r="16083" spans="4:5" x14ac:dyDescent="0.25">
      <c r="D16083" s="31">
        <f>-712.789</f>
        <v>-712.78899999999999</v>
      </c>
      <c r="E16083" s="28">
        <v>-167.22499999999999</v>
      </c>
    </row>
    <row r="16084" spans="4:5" x14ac:dyDescent="0.25">
      <c r="D16084" s="31">
        <f>-712.773</f>
        <v>-712.77300000000002</v>
      </c>
      <c r="E16084" s="28">
        <v>-167.34</v>
      </c>
    </row>
    <row r="16085" spans="4:5" x14ac:dyDescent="0.25">
      <c r="D16085" s="31">
        <f>-712.757</f>
        <v>-712.75699999999995</v>
      </c>
      <c r="E16085" s="28">
        <v>-167.45599999999999</v>
      </c>
    </row>
    <row r="16086" spans="4:5" x14ac:dyDescent="0.25">
      <c r="D16086" s="31">
        <f>-712.741</f>
        <v>-712.74099999999999</v>
      </c>
      <c r="E16086" s="28">
        <v>-167.571</v>
      </c>
    </row>
    <row r="16087" spans="4:5" x14ac:dyDescent="0.25">
      <c r="D16087" s="31">
        <f>-712.725</f>
        <v>-712.72500000000002</v>
      </c>
      <c r="E16087" s="28">
        <v>-167.68700000000001</v>
      </c>
    </row>
    <row r="16088" spans="4:5" x14ac:dyDescent="0.25">
      <c r="D16088" s="31">
        <f>-712.709</f>
        <v>-712.70899999999995</v>
      </c>
      <c r="E16088" s="28">
        <v>-167.80199999999999</v>
      </c>
    </row>
    <row r="16089" spans="4:5" x14ac:dyDescent="0.25">
      <c r="D16089" s="31">
        <f>-712.693</f>
        <v>-712.69299999999998</v>
      </c>
      <c r="E16089" s="28">
        <v>-167.917</v>
      </c>
    </row>
    <row r="16090" spans="4:5" x14ac:dyDescent="0.25">
      <c r="D16090" s="31">
        <f>-712.677</f>
        <v>-712.67700000000002</v>
      </c>
      <c r="E16090" s="28">
        <v>-168.03299999999999</v>
      </c>
    </row>
    <row r="16091" spans="4:5" x14ac:dyDescent="0.25">
      <c r="D16091" s="31">
        <f>-712.661</f>
        <v>-712.66099999999994</v>
      </c>
      <c r="E16091" s="28">
        <v>-168.148</v>
      </c>
    </row>
    <row r="16092" spans="4:5" x14ac:dyDescent="0.25">
      <c r="D16092" s="31">
        <f>-712.646</f>
        <v>-712.64599999999996</v>
      </c>
      <c r="E16092" s="28">
        <v>-168.26300000000001</v>
      </c>
    </row>
    <row r="16093" spans="4:5" x14ac:dyDescent="0.25">
      <c r="D16093" s="31">
        <f>-712.63</f>
        <v>-712.63</v>
      </c>
      <c r="E16093" s="28">
        <v>-168.37799999999999</v>
      </c>
    </row>
    <row r="16094" spans="4:5" x14ac:dyDescent="0.25">
      <c r="D16094" s="31">
        <f>-712.614</f>
        <v>-712.61400000000003</v>
      </c>
      <c r="E16094" s="28">
        <v>-168.494</v>
      </c>
    </row>
    <row r="16095" spans="4:5" x14ac:dyDescent="0.25">
      <c r="D16095" s="31">
        <f>-712.598</f>
        <v>-712.59799999999996</v>
      </c>
      <c r="E16095" s="28">
        <v>-168.60900000000001</v>
      </c>
    </row>
    <row r="16096" spans="4:5" x14ac:dyDescent="0.25">
      <c r="D16096" s="31">
        <f>-712.582</f>
        <v>-712.58199999999999</v>
      </c>
      <c r="E16096" s="28">
        <v>-168.72399999999999</v>
      </c>
    </row>
    <row r="16097" spans="4:5" x14ac:dyDescent="0.25">
      <c r="D16097" s="31">
        <f>-712.566</f>
        <v>-712.56600000000003</v>
      </c>
      <c r="E16097" s="28">
        <v>-168.839</v>
      </c>
    </row>
    <row r="16098" spans="4:5" x14ac:dyDescent="0.25">
      <c r="D16098" s="31">
        <f>-712.55</f>
        <v>-712.55</v>
      </c>
      <c r="E16098" s="28">
        <v>-168.95500000000001</v>
      </c>
    </row>
    <row r="16099" spans="4:5" x14ac:dyDescent="0.25">
      <c r="D16099" s="31">
        <f>-712.534</f>
        <v>-712.53399999999999</v>
      </c>
      <c r="E16099" s="28">
        <v>-169.07</v>
      </c>
    </row>
    <row r="16100" spans="4:5" x14ac:dyDescent="0.25">
      <c r="D16100" s="31">
        <f>-712.518</f>
        <v>-712.51800000000003</v>
      </c>
      <c r="E16100" s="28">
        <v>-169.185</v>
      </c>
    </row>
    <row r="16101" spans="4:5" x14ac:dyDescent="0.25">
      <c r="D16101" s="31">
        <f>-712.502</f>
        <v>-712.50199999999995</v>
      </c>
      <c r="E16101" s="28">
        <v>-169.3</v>
      </c>
    </row>
    <row r="16102" spans="4:5" x14ac:dyDescent="0.25">
      <c r="D16102" s="31">
        <f>-712.486</f>
        <v>-712.48599999999999</v>
      </c>
      <c r="E16102" s="28">
        <v>-169.41499999999999</v>
      </c>
    </row>
    <row r="16103" spans="4:5" x14ac:dyDescent="0.25">
      <c r="D16103" s="31">
        <f>-712.47</f>
        <v>-712.47</v>
      </c>
      <c r="E16103" s="28">
        <v>-169.53</v>
      </c>
    </row>
    <row r="16104" spans="4:5" x14ac:dyDescent="0.25">
      <c r="D16104" s="31">
        <f>-712.454</f>
        <v>-712.45399999999995</v>
      </c>
      <c r="E16104" s="28">
        <v>-169.64599999999999</v>
      </c>
    </row>
    <row r="16105" spans="4:5" x14ac:dyDescent="0.25">
      <c r="D16105" s="31">
        <f>-712.438</f>
        <v>-712.43799999999999</v>
      </c>
      <c r="E16105" s="28">
        <v>-169.761</v>
      </c>
    </row>
    <row r="16106" spans="4:5" x14ac:dyDescent="0.25">
      <c r="D16106" s="31">
        <f>-712.422</f>
        <v>-712.42200000000003</v>
      </c>
      <c r="E16106" s="28">
        <v>-169.876</v>
      </c>
    </row>
    <row r="16107" spans="4:5" x14ac:dyDescent="0.25">
      <c r="D16107" s="31">
        <f>-712.406</f>
        <v>-712.40599999999995</v>
      </c>
      <c r="E16107" s="28">
        <v>-169.99100000000001</v>
      </c>
    </row>
    <row r="16108" spans="4:5" x14ac:dyDescent="0.25">
      <c r="D16108" s="31">
        <f>-712.39</f>
        <v>-712.39</v>
      </c>
      <c r="E16108" s="28">
        <v>-170.10599999999999</v>
      </c>
    </row>
    <row r="16109" spans="4:5" x14ac:dyDescent="0.25">
      <c r="D16109" s="31">
        <f>-712.374</f>
        <v>-712.37400000000002</v>
      </c>
      <c r="E16109" s="28">
        <v>-170.221</v>
      </c>
    </row>
    <row r="16110" spans="4:5" x14ac:dyDescent="0.25">
      <c r="D16110" s="31">
        <f>-712.358</f>
        <v>-712.35799999999995</v>
      </c>
      <c r="E16110" s="28">
        <v>-170.33600000000001</v>
      </c>
    </row>
    <row r="16111" spans="4:5" x14ac:dyDescent="0.25">
      <c r="D16111" s="31">
        <f>-712.342</f>
        <v>-712.34199999999998</v>
      </c>
      <c r="E16111" s="28">
        <v>-170.45099999999999</v>
      </c>
    </row>
    <row r="16112" spans="4:5" x14ac:dyDescent="0.25">
      <c r="D16112" s="31">
        <f>-712.326</f>
        <v>-712.32600000000002</v>
      </c>
      <c r="E16112" s="28">
        <v>-170.566</v>
      </c>
    </row>
    <row r="16113" spans="4:5" x14ac:dyDescent="0.25">
      <c r="D16113" s="31">
        <f>-712.31</f>
        <v>-712.31</v>
      </c>
      <c r="E16113" s="28">
        <v>-170.68100000000001</v>
      </c>
    </row>
    <row r="16114" spans="4:5" x14ac:dyDescent="0.25">
      <c r="D16114" s="31">
        <f>-712.294</f>
        <v>-712.29399999999998</v>
      </c>
      <c r="E16114" s="28">
        <v>-170.79599999999999</v>
      </c>
    </row>
    <row r="16115" spans="4:5" x14ac:dyDescent="0.25">
      <c r="D16115" s="31">
        <f>-712.278</f>
        <v>-712.27800000000002</v>
      </c>
      <c r="E16115" s="28">
        <v>-170.911</v>
      </c>
    </row>
    <row r="16116" spans="4:5" x14ac:dyDescent="0.25">
      <c r="D16116" s="31">
        <f>-712.262</f>
        <v>-712.26199999999994</v>
      </c>
      <c r="E16116" s="28">
        <v>-171.02500000000001</v>
      </c>
    </row>
    <row r="16117" spans="4:5" x14ac:dyDescent="0.25">
      <c r="D16117" s="31">
        <f>-712.246</f>
        <v>-712.24599999999998</v>
      </c>
      <c r="E16117" s="28">
        <v>-171.14</v>
      </c>
    </row>
    <row r="16118" spans="4:5" x14ac:dyDescent="0.25">
      <c r="D16118" s="31">
        <f>-712.23</f>
        <v>-712.23</v>
      </c>
      <c r="E16118" s="28">
        <v>-171.255</v>
      </c>
    </row>
    <row r="16119" spans="4:5" x14ac:dyDescent="0.25">
      <c r="D16119" s="31">
        <f>-712.214</f>
        <v>-712.21400000000006</v>
      </c>
      <c r="E16119" s="28">
        <v>-171.37</v>
      </c>
    </row>
    <row r="16120" spans="4:5" x14ac:dyDescent="0.25">
      <c r="D16120" s="31">
        <f>-712.198</f>
        <v>-712.19799999999998</v>
      </c>
      <c r="E16120" s="28">
        <v>-171.48500000000001</v>
      </c>
    </row>
    <row r="16121" spans="4:5" x14ac:dyDescent="0.25">
      <c r="D16121" s="31">
        <f>-712.182</f>
        <v>-712.18200000000002</v>
      </c>
      <c r="E16121" s="28">
        <v>-171.6</v>
      </c>
    </row>
    <row r="16122" spans="4:5" x14ac:dyDescent="0.25">
      <c r="D16122" s="31">
        <f>-712.166</f>
        <v>-712.16600000000005</v>
      </c>
      <c r="E16122" s="28">
        <v>-171.714</v>
      </c>
    </row>
    <row r="16123" spans="4:5" x14ac:dyDescent="0.25">
      <c r="D16123" s="31">
        <f>-712.15</f>
        <v>-712.15</v>
      </c>
      <c r="E16123" s="28">
        <v>-171.82900000000001</v>
      </c>
    </row>
    <row r="16124" spans="4:5" x14ac:dyDescent="0.25">
      <c r="D16124" s="31">
        <f>-712.134</f>
        <v>-712.13400000000001</v>
      </c>
      <c r="E16124" s="28">
        <v>-171.94399999999999</v>
      </c>
    </row>
    <row r="16125" spans="4:5" x14ac:dyDescent="0.25">
      <c r="D16125" s="31">
        <f>-712.118</f>
        <v>-712.11800000000005</v>
      </c>
      <c r="E16125" s="28">
        <v>-172.059</v>
      </c>
    </row>
    <row r="16126" spans="4:5" x14ac:dyDescent="0.25">
      <c r="D16126" s="31">
        <f>-712.102</f>
        <v>-712.10199999999998</v>
      </c>
      <c r="E16126" s="28">
        <v>-172.173</v>
      </c>
    </row>
    <row r="16127" spans="4:5" x14ac:dyDescent="0.25">
      <c r="D16127" s="31">
        <f>-712.086</f>
        <v>-712.08600000000001</v>
      </c>
      <c r="E16127" s="28">
        <v>-172.28800000000001</v>
      </c>
    </row>
    <row r="16128" spans="4:5" x14ac:dyDescent="0.25">
      <c r="D16128" s="31">
        <f>-712.07</f>
        <v>-712.07</v>
      </c>
      <c r="E16128" s="28">
        <v>-172.40299999999999</v>
      </c>
    </row>
    <row r="16129" spans="4:5" x14ac:dyDescent="0.25">
      <c r="D16129" s="31">
        <f>-712.054</f>
        <v>-712.05399999999997</v>
      </c>
      <c r="E16129" s="28">
        <v>-172.518</v>
      </c>
    </row>
    <row r="16130" spans="4:5" x14ac:dyDescent="0.25">
      <c r="D16130" s="31">
        <f>-712.038</f>
        <v>-712.03800000000001</v>
      </c>
      <c r="E16130" s="28">
        <v>-172.63200000000001</v>
      </c>
    </row>
    <row r="16131" spans="4:5" x14ac:dyDescent="0.25">
      <c r="D16131" s="31">
        <f>-712.022</f>
        <v>-712.02200000000005</v>
      </c>
      <c r="E16131" s="28">
        <v>-172.74700000000001</v>
      </c>
    </row>
    <row r="16132" spans="4:5" x14ac:dyDescent="0.25">
      <c r="D16132" s="31">
        <f>-712.006</f>
        <v>-712.00599999999997</v>
      </c>
      <c r="E16132" s="28">
        <v>-172.86099999999999</v>
      </c>
    </row>
    <row r="16133" spans="4:5" x14ac:dyDescent="0.25">
      <c r="D16133" s="31">
        <f>-711.99</f>
        <v>-711.99</v>
      </c>
      <c r="E16133" s="28">
        <v>-172.976</v>
      </c>
    </row>
    <row r="16134" spans="4:5" x14ac:dyDescent="0.25">
      <c r="D16134" s="31">
        <f>-711.974</f>
        <v>-711.97400000000005</v>
      </c>
      <c r="E16134" s="28">
        <v>-173.09100000000001</v>
      </c>
    </row>
    <row r="16135" spans="4:5" x14ac:dyDescent="0.25">
      <c r="D16135" s="31">
        <f>-711.958</f>
        <v>-711.95799999999997</v>
      </c>
      <c r="E16135" s="28">
        <v>-173.20500000000001</v>
      </c>
    </row>
    <row r="16136" spans="4:5" x14ac:dyDescent="0.25">
      <c r="D16136" s="31">
        <f>-711.942</f>
        <v>-711.94200000000001</v>
      </c>
      <c r="E16136" s="28">
        <v>-173.32</v>
      </c>
    </row>
    <row r="16137" spans="4:5" x14ac:dyDescent="0.25">
      <c r="D16137" s="31">
        <f>-711.926</f>
        <v>-711.92600000000004</v>
      </c>
      <c r="E16137" s="28">
        <v>-173.434</v>
      </c>
    </row>
    <row r="16138" spans="4:5" x14ac:dyDescent="0.25">
      <c r="D16138" s="31">
        <f>-711.91</f>
        <v>-711.91</v>
      </c>
      <c r="E16138" s="28">
        <v>-173.54900000000001</v>
      </c>
    </row>
    <row r="16139" spans="4:5" x14ac:dyDescent="0.25">
      <c r="D16139" s="31">
        <f>-711.894</f>
        <v>-711.89400000000001</v>
      </c>
      <c r="E16139" s="28">
        <v>-173.66300000000001</v>
      </c>
    </row>
    <row r="16140" spans="4:5" x14ac:dyDescent="0.25">
      <c r="D16140" s="31">
        <f>-711.878</f>
        <v>-711.87800000000004</v>
      </c>
      <c r="E16140" s="28">
        <v>-173.77799999999999</v>
      </c>
    </row>
    <row r="16141" spans="4:5" x14ac:dyDescent="0.25">
      <c r="D16141" s="31">
        <f>-711.862</f>
        <v>-711.86199999999997</v>
      </c>
      <c r="E16141" s="28">
        <v>-173.892</v>
      </c>
    </row>
    <row r="16142" spans="4:5" x14ac:dyDescent="0.25">
      <c r="D16142" s="31">
        <f>-711.846</f>
        <v>-711.846</v>
      </c>
      <c r="E16142" s="28">
        <v>-174.00700000000001</v>
      </c>
    </row>
    <row r="16143" spans="4:5" x14ac:dyDescent="0.25">
      <c r="D16143" s="31">
        <f>-711.83</f>
        <v>-711.83</v>
      </c>
      <c r="E16143" s="28">
        <v>-174.12100000000001</v>
      </c>
    </row>
    <row r="16144" spans="4:5" x14ac:dyDescent="0.25">
      <c r="D16144" s="31">
        <f>-711.814</f>
        <v>-711.81399999999996</v>
      </c>
      <c r="E16144" s="28">
        <v>-174.23599999999999</v>
      </c>
    </row>
    <row r="16145" spans="4:5" x14ac:dyDescent="0.25">
      <c r="D16145" s="31">
        <f>-711.798</f>
        <v>-711.798</v>
      </c>
      <c r="E16145" s="28">
        <v>-174.35</v>
      </c>
    </row>
    <row r="16146" spans="4:5" x14ac:dyDescent="0.25">
      <c r="D16146" s="31">
        <f>-711.782</f>
        <v>-711.78200000000004</v>
      </c>
      <c r="E16146" s="28">
        <v>-174.464</v>
      </c>
    </row>
    <row r="16147" spans="4:5" x14ac:dyDescent="0.25">
      <c r="D16147" s="31">
        <f>-711.766</f>
        <v>-711.76599999999996</v>
      </c>
      <c r="E16147" s="28">
        <v>-174.57900000000001</v>
      </c>
    </row>
    <row r="16148" spans="4:5" x14ac:dyDescent="0.25">
      <c r="D16148" s="31">
        <f>-711.75</f>
        <v>-711.75</v>
      </c>
      <c r="E16148" s="28">
        <v>-174.69300000000001</v>
      </c>
    </row>
    <row r="16149" spans="4:5" x14ac:dyDescent="0.25">
      <c r="D16149" s="31">
        <f>-711.734</f>
        <v>-711.73400000000004</v>
      </c>
      <c r="E16149" s="28">
        <v>-174.80699999999999</v>
      </c>
    </row>
    <row r="16150" spans="4:5" x14ac:dyDescent="0.25">
      <c r="D16150" s="31">
        <f>-711.718</f>
        <v>-711.71799999999996</v>
      </c>
      <c r="E16150" s="28">
        <v>-174.922</v>
      </c>
    </row>
    <row r="16151" spans="4:5" x14ac:dyDescent="0.25">
      <c r="D16151" s="31">
        <f>-711.702</f>
        <v>-711.702</v>
      </c>
      <c r="E16151" s="28">
        <v>-175.036</v>
      </c>
    </row>
    <row r="16152" spans="4:5" x14ac:dyDescent="0.25">
      <c r="D16152" s="31">
        <f>-711.686</f>
        <v>-711.68600000000004</v>
      </c>
      <c r="E16152" s="28">
        <v>-175.15</v>
      </c>
    </row>
    <row r="16153" spans="4:5" x14ac:dyDescent="0.25">
      <c r="D16153" s="31">
        <f>-711.67</f>
        <v>-711.67</v>
      </c>
      <c r="E16153" s="28">
        <v>-175.26499999999999</v>
      </c>
    </row>
    <row r="16154" spans="4:5" x14ac:dyDescent="0.25">
      <c r="D16154" s="31">
        <f>-711.654</f>
        <v>-711.654</v>
      </c>
      <c r="E16154" s="28">
        <v>-175.37899999999999</v>
      </c>
    </row>
    <row r="16155" spans="4:5" x14ac:dyDescent="0.25">
      <c r="D16155" s="31">
        <f>-711.638</f>
        <v>-711.63800000000003</v>
      </c>
      <c r="E16155" s="28">
        <v>-175.49299999999999</v>
      </c>
    </row>
    <row r="16156" spans="4:5" x14ac:dyDescent="0.25">
      <c r="D16156" s="31">
        <f>-711.622</f>
        <v>-711.62199999999996</v>
      </c>
      <c r="E16156" s="28">
        <v>-175.607</v>
      </c>
    </row>
    <row r="16157" spans="4:5" x14ac:dyDescent="0.25">
      <c r="D16157" s="31">
        <f>-711.606</f>
        <v>-711.60599999999999</v>
      </c>
      <c r="E16157" s="28">
        <v>-175.721</v>
      </c>
    </row>
    <row r="16158" spans="4:5" x14ac:dyDescent="0.25">
      <c r="D16158" s="31">
        <f>-711.59</f>
        <v>-711.59</v>
      </c>
      <c r="E16158" s="28">
        <v>-175.83600000000001</v>
      </c>
    </row>
    <row r="16159" spans="4:5" x14ac:dyDescent="0.25">
      <c r="D16159" s="31">
        <f>-711.574</f>
        <v>-711.57399999999996</v>
      </c>
      <c r="E16159" s="28">
        <v>-175.95</v>
      </c>
    </row>
    <row r="16160" spans="4:5" x14ac:dyDescent="0.25">
      <c r="D16160" s="31">
        <f>-711.558</f>
        <v>-711.55799999999999</v>
      </c>
      <c r="E16160" s="28">
        <v>-176.06399999999999</v>
      </c>
    </row>
    <row r="16161" spans="4:5" x14ac:dyDescent="0.25">
      <c r="D16161" s="31">
        <f>-711.542</f>
        <v>-711.54200000000003</v>
      </c>
      <c r="E16161" s="28">
        <v>-176.178</v>
      </c>
    </row>
    <row r="16162" spans="4:5" x14ac:dyDescent="0.25">
      <c r="D16162" s="31">
        <f>-711.526</f>
        <v>-711.52599999999995</v>
      </c>
      <c r="E16162" s="28">
        <v>-176.292</v>
      </c>
    </row>
    <row r="16163" spans="4:5" x14ac:dyDescent="0.25">
      <c r="D16163" s="31">
        <f>-711.51</f>
        <v>-711.51</v>
      </c>
      <c r="E16163" s="28">
        <v>-176.40600000000001</v>
      </c>
    </row>
    <row r="16164" spans="4:5" x14ac:dyDescent="0.25">
      <c r="D16164" s="31">
        <f>-711.494</f>
        <v>-711.49400000000003</v>
      </c>
      <c r="E16164" s="28">
        <v>-176.52</v>
      </c>
    </row>
    <row r="16165" spans="4:5" x14ac:dyDescent="0.25">
      <c r="D16165" s="31">
        <f>-711.478</f>
        <v>-711.47799999999995</v>
      </c>
      <c r="E16165" s="28">
        <v>-176.63499999999999</v>
      </c>
    </row>
    <row r="16166" spans="4:5" x14ac:dyDescent="0.25">
      <c r="D16166" s="31">
        <f>-711.462</f>
        <v>-711.46199999999999</v>
      </c>
      <c r="E16166" s="28">
        <v>-176.749</v>
      </c>
    </row>
    <row r="16167" spans="4:5" x14ac:dyDescent="0.25">
      <c r="D16167" s="31">
        <f>-711.446</f>
        <v>-711.44600000000003</v>
      </c>
      <c r="E16167" s="28">
        <v>-176.863</v>
      </c>
    </row>
    <row r="16168" spans="4:5" x14ac:dyDescent="0.25">
      <c r="D16168" s="31">
        <f>-711.43</f>
        <v>-711.43</v>
      </c>
      <c r="E16168" s="28">
        <v>-176.977</v>
      </c>
    </row>
    <row r="16169" spans="4:5" x14ac:dyDescent="0.25">
      <c r="D16169" s="31">
        <f>-711.414</f>
        <v>-711.41399999999999</v>
      </c>
      <c r="E16169" s="28">
        <v>-177.09100000000001</v>
      </c>
    </row>
    <row r="16170" spans="4:5" x14ac:dyDescent="0.25">
      <c r="D16170" s="31">
        <f>-711.398</f>
        <v>-711.39800000000002</v>
      </c>
      <c r="E16170" s="28">
        <v>-177.20500000000001</v>
      </c>
    </row>
    <row r="16171" spans="4:5" x14ac:dyDescent="0.25">
      <c r="D16171" s="31">
        <f>-711.382</f>
        <v>-711.38199999999995</v>
      </c>
      <c r="E16171" s="28">
        <v>-177.31800000000001</v>
      </c>
    </row>
    <row r="16172" spans="4:5" x14ac:dyDescent="0.25">
      <c r="D16172" s="31">
        <f>-711.366</f>
        <v>-711.36599999999999</v>
      </c>
      <c r="E16172" s="28">
        <v>-177.43199999999999</v>
      </c>
    </row>
    <row r="16173" spans="4:5" x14ac:dyDescent="0.25">
      <c r="D16173" s="31">
        <f>-711.35</f>
        <v>-711.35</v>
      </c>
      <c r="E16173" s="28">
        <v>-177.54599999999999</v>
      </c>
    </row>
    <row r="16174" spans="4:5" x14ac:dyDescent="0.25">
      <c r="D16174" s="31">
        <f>-711.334</f>
        <v>-711.33399999999995</v>
      </c>
      <c r="E16174" s="28">
        <v>-177.66</v>
      </c>
    </row>
    <row r="16175" spans="4:5" x14ac:dyDescent="0.25">
      <c r="D16175" s="31">
        <f>-711.318</f>
        <v>-711.31799999999998</v>
      </c>
      <c r="E16175" s="28">
        <v>-177.774</v>
      </c>
    </row>
    <row r="16176" spans="4:5" x14ac:dyDescent="0.25">
      <c r="D16176" s="31">
        <f>-711.302</f>
        <v>-711.30200000000002</v>
      </c>
      <c r="E16176" s="28">
        <v>-177.88800000000001</v>
      </c>
    </row>
    <row r="16177" spans="4:5" x14ac:dyDescent="0.25">
      <c r="D16177" s="31">
        <f>-711.286</f>
        <v>-711.28599999999994</v>
      </c>
      <c r="E16177" s="28">
        <v>-178.00200000000001</v>
      </c>
    </row>
    <row r="16178" spans="4:5" x14ac:dyDescent="0.25">
      <c r="D16178" s="31">
        <f>-711.27</f>
        <v>-711.27</v>
      </c>
      <c r="E16178" s="28">
        <v>-178.11600000000001</v>
      </c>
    </row>
    <row r="16179" spans="4:5" x14ac:dyDescent="0.25">
      <c r="D16179" s="31">
        <f>-711.254</f>
        <v>-711.25400000000002</v>
      </c>
      <c r="E16179" s="28">
        <v>-178.22900000000001</v>
      </c>
    </row>
    <row r="16180" spans="4:5" x14ac:dyDescent="0.25">
      <c r="D16180" s="31">
        <f>-711.238</f>
        <v>-711.23800000000006</v>
      </c>
      <c r="E16180" s="28">
        <v>-178.34299999999999</v>
      </c>
    </row>
    <row r="16181" spans="4:5" x14ac:dyDescent="0.25">
      <c r="D16181" s="31">
        <f>-711.222</f>
        <v>-711.22199999999998</v>
      </c>
      <c r="E16181" s="28">
        <v>-178.45699999999999</v>
      </c>
    </row>
    <row r="16182" spans="4:5" x14ac:dyDescent="0.25">
      <c r="D16182" s="31">
        <f>-711.206</f>
        <v>-711.20600000000002</v>
      </c>
      <c r="E16182" s="28">
        <v>-178.571</v>
      </c>
    </row>
    <row r="16183" spans="4:5" x14ac:dyDescent="0.25">
      <c r="D16183" s="31">
        <f>-711.19</f>
        <v>-711.19</v>
      </c>
      <c r="E16183" s="28">
        <v>-178.685</v>
      </c>
    </row>
    <row r="16184" spans="4:5" x14ac:dyDescent="0.25">
      <c r="D16184" s="31">
        <f>-711.174</f>
        <v>-711.17399999999998</v>
      </c>
      <c r="E16184" s="28">
        <v>-178.798</v>
      </c>
    </row>
    <row r="16185" spans="4:5" x14ac:dyDescent="0.25">
      <c r="D16185" s="31">
        <f>-711.158</f>
        <v>-711.15800000000002</v>
      </c>
      <c r="E16185" s="28">
        <v>-178.91200000000001</v>
      </c>
    </row>
    <row r="16186" spans="4:5" x14ac:dyDescent="0.25">
      <c r="D16186" s="31">
        <f>-711.142</f>
        <v>-711.14200000000005</v>
      </c>
      <c r="E16186" s="28">
        <v>-179.02600000000001</v>
      </c>
    </row>
    <row r="16187" spans="4:5" x14ac:dyDescent="0.25">
      <c r="D16187" s="31">
        <f>-711.126</f>
        <v>-711.12599999999998</v>
      </c>
      <c r="E16187" s="28">
        <v>-179.13900000000001</v>
      </c>
    </row>
    <row r="16188" spans="4:5" x14ac:dyDescent="0.25">
      <c r="D16188" s="31">
        <f>-711.11</f>
        <v>-711.11</v>
      </c>
      <c r="E16188" s="28">
        <v>-179.25299999999999</v>
      </c>
    </row>
    <row r="16189" spans="4:5" x14ac:dyDescent="0.25">
      <c r="D16189" s="31">
        <f>-711.094</f>
        <v>-711.09400000000005</v>
      </c>
      <c r="E16189" s="28">
        <v>-179.36699999999999</v>
      </c>
    </row>
    <row r="16190" spans="4:5" x14ac:dyDescent="0.25">
      <c r="D16190" s="31">
        <f>-711.078</f>
        <v>-711.07799999999997</v>
      </c>
      <c r="E16190" s="28">
        <v>-179.48</v>
      </c>
    </row>
    <row r="16191" spans="4:5" x14ac:dyDescent="0.25">
      <c r="D16191" s="31">
        <f>-711.062</f>
        <v>-711.06200000000001</v>
      </c>
      <c r="E16191" s="28">
        <v>-179.59399999999999</v>
      </c>
    </row>
    <row r="16192" spans="4:5" x14ac:dyDescent="0.25">
      <c r="D16192" s="31">
        <f>-711.046</f>
        <v>-711.04600000000005</v>
      </c>
      <c r="E16192" s="28">
        <v>-179.70699999999999</v>
      </c>
    </row>
    <row r="16193" spans="4:5" x14ac:dyDescent="0.25">
      <c r="D16193" s="31">
        <f>-711.03</f>
        <v>-711.03</v>
      </c>
      <c r="E16193" s="28">
        <v>-179.821</v>
      </c>
    </row>
    <row r="16194" spans="4:5" x14ac:dyDescent="0.25">
      <c r="D16194" s="31">
        <f>-711.014</f>
        <v>-711.01400000000001</v>
      </c>
      <c r="E16194" s="28">
        <v>-179.935</v>
      </c>
    </row>
    <row r="16195" spans="4:5" x14ac:dyDescent="0.25">
      <c r="D16195" s="31">
        <f>-710.998</f>
        <v>-710.99800000000005</v>
      </c>
      <c r="E16195" s="28">
        <v>-180.048</v>
      </c>
    </row>
    <row r="16196" spans="4:5" x14ac:dyDescent="0.25">
      <c r="D16196" s="31">
        <f>-710.982</f>
        <v>-710.98199999999997</v>
      </c>
      <c r="E16196" s="28">
        <v>-180.16200000000001</v>
      </c>
    </row>
    <row r="16197" spans="4:5" x14ac:dyDescent="0.25">
      <c r="D16197" s="31">
        <f>-710.966</f>
        <v>-710.96600000000001</v>
      </c>
      <c r="E16197" s="28">
        <v>-180.27500000000001</v>
      </c>
    </row>
    <row r="16198" spans="4:5" x14ac:dyDescent="0.25">
      <c r="D16198" s="31">
        <f>-710.95</f>
        <v>-710.95</v>
      </c>
      <c r="E16198" s="28">
        <v>-180.38900000000001</v>
      </c>
    </row>
    <row r="16199" spans="4:5" x14ac:dyDescent="0.25">
      <c r="D16199" s="31">
        <f>-710.934</f>
        <v>-710.93399999999997</v>
      </c>
      <c r="E16199" s="28">
        <v>-180.50200000000001</v>
      </c>
    </row>
    <row r="16200" spans="4:5" x14ac:dyDescent="0.25">
      <c r="D16200" s="31">
        <f>-710.918</f>
        <v>-710.91800000000001</v>
      </c>
      <c r="E16200" s="28">
        <v>-180.61500000000001</v>
      </c>
    </row>
    <row r="16201" spans="4:5" x14ac:dyDescent="0.25">
      <c r="D16201" s="31">
        <f>-710.902</f>
        <v>-710.90200000000004</v>
      </c>
      <c r="E16201" s="28">
        <v>-180.72900000000001</v>
      </c>
    </row>
    <row r="16202" spans="4:5" x14ac:dyDescent="0.25">
      <c r="D16202" s="31">
        <f>-710.886</f>
        <v>-710.88599999999997</v>
      </c>
      <c r="E16202" s="28">
        <v>-180.84200000000001</v>
      </c>
    </row>
    <row r="16203" spans="4:5" x14ac:dyDescent="0.25">
      <c r="D16203" s="31">
        <f>-710.87</f>
        <v>-710.87</v>
      </c>
      <c r="E16203" s="28">
        <v>-180.95599999999999</v>
      </c>
    </row>
    <row r="16204" spans="4:5" x14ac:dyDescent="0.25">
      <c r="D16204" s="31">
        <f>-710.854</f>
        <v>-710.85400000000004</v>
      </c>
      <c r="E16204" s="28">
        <v>-181.06899999999999</v>
      </c>
    </row>
    <row r="16205" spans="4:5" x14ac:dyDescent="0.25">
      <c r="D16205" s="31">
        <f>-710.839</f>
        <v>-710.83900000000006</v>
      </c>
      <c r="E16205" s="28">
        <v>-181.18199999999999</v>
      </c>
    </row>
    <row r="16206" spans="4:5" x14ac:dyDescent="0.25">
      <c r="D16206" s="31">
        <f>-710.823</f>
        <v>-710.82299999999998</v>
      </c>
      <c r="E16206" s="28">
        <v>-181.29599999999999</v>
      </c>
    </row>
    <row r="16207" spans="4:5" x14ac:dyDescent="0.25">
      <c r="D16207" s="31">
        <f>-710.807</f>
        <v>-710.80700000000002</v>
      </c>
      <c r="E16207" s="28">
        <v>-181.40899999999999</v>
      </c>
    </row>
    <row r="16208" spans="4:5" x14ac:dyDescent="0.25">
      <c r="D16208" s="31">
        <f>-710.791</f>
        <v>-710.79100000000005</v>
      </c>
      <c r="E16208" s="28">
        <v>-181.52199999999999</v>
      </c>
    </row>
    <row r="16209" spans="4:5" x14ac:dyDescent="0.25">
      <c r="D16209" s="31">
        <f>-710.775</f>
        <v>-710.77499999999998</v>
      </c>
      <c r="E16209" s="28">
        <v>-181.636</v>
      </c>
    </row>
    <row r="16210" spans="4:5" x14ac:dyDescent="0.25">
      <c r="D16210" s="31">
        <f>-710.759</f>
        <v>-710.75900000000001</v>
      </c>
      <c r="E16210" s="28">
        <v>-181.749</v>
      </c>
    </row>
    <row r="16211" spans="4:5" x14ac:dyDescent="0.25">
      <c r="D16211" s="31">
        <f>-710.743</f>
        <v>-710.74300000000005</v>
      </c>
      <c r="E16211" s="28">
        <v>-181.86199999999999</v>
      </c>
    </row>
    <row r="16212" spans="4:5" x14ac:dyDescent="0.25">
      <c r="D16212" s="31">
        <f>-710.727</f>
        <v>-710.72699999999998</v>
      </c>
      <c r="E16212" s="28">
        <v>-181.97499999999999</v>
      </c>
    </row>
    <row r="16213" spans="4:5" x14ac:dyDescent="0.25">
      <c r="D16213" s="31">
        <f>-710.711</f>
        <v>-710.71100000000001</v>
      </c>
      <c r="E16213" s="28">
        <v>-182.089</v>
      </c>
    </row>
    <row r="16214" spans="4:5" x14ac:dyDescent="0.25">
      <c r="D16214" s="31">
        <f>-710.695</f>
        <v>-710.69500000000005</v>
      </c>
      <c r="E16214" s="28">
        <v>-182.202</v>
      </c>
    </row>
    <row r="16215" spans="4:5" x14ac:dyDescent="0.25">
      <c r="D16215" s="31">
        <f>-710.679</f>
        <v>-710.67899999999997</v>
      </c>
      <c r="E16215" s="28">
        <v>-182.315</v>
      </c>
    </row>
    <row r="16216" spans="4:5" x14ac:dyDescent="0.25">
      <c r="D16216" s="31">
        <f>-710.663</f>
        <v>-710.66300000000001</v>
      </c>
      <c r="E16216" s="28">
        <v>-182.428</v>
      </c>
    </row>
    <row r="16217" spans="4:5" x14ac:dyDescent="0.25">
      <c r="D16217" s="31">
        <f>-710.647</f>
        <v>-710.64700000000005</v>
      </c>
      <c r="E16217" s="28">
        <v>-182.541</v>
      </c>
    </row>
    <row r="16218" spans="4:5" x14ac:dyDescent="0.25">
      <c r="D16218" s="31">
        <f>-710.631</f>
        <v>-710.63099999999997</v>
      </c>
      <c r="E16218" s="28">
        <v>-182.654</v>
      </c>
    </row>
    <row r="16219" spans="4:5" x14ac:dyDescent="0.25">
      <c r="D16219" s="31">
        <f>-710.615</f>
        <v>-710.61500000000001</v>
      </c>
      <c r="E16219" s="28">
        <v>-182.767</v>
      </c>
    </row>
    <row r="16220" spans="4:5" x14ac:dyDescent="0.25">
      <c r="D16220" s="31">
        <f>-710.599</f>
        <v>-710.59900000000005</v>
      </c>
      <c r="E16220" s="28">
        <v>-182.881</v>
      </c>
    </row>
    <row r="16221" spans="4:5" x14ac:dyDescent="0.25">
      <c r="D16221" s="31">
        <f>-710.583</f>
        <v>-710.58299999999997</v>
      </c>
      <c r="E16221" s="28">
        <v>-182.994</v>
      </c>
    </row>
    <row r="16222" spans="4:5" x14ac:dyDescent="0.25">
      <c r="D16222" s="31">
        <f>-710.567</f>
        <v>-710.56700000000001</v>
      </c>
      <c r="E16222" s="28">
        <v>-183.107</v>
      </c>
    </row>
    <row r="16223" spans="4:5" x14ac:dyDescent="0.25">
      <c r="D16223" s="31">
        <f>-710.551</f>
        <v>-710.55100000000004</v>
      </c>
      <c r="E16223" s="28">
        <v>-183.22</v>
      </c>
    </row>
    <row r="16224" spans="4:5" x14ac:dyDescent="0.25">
      <c r="D16224" s="31">
        <f>-710.535</f>
        <v>-710.53499999999997</v>
      </c>
      <c r="E16224" s="28">
        <v>-183.333</v>
      </c>
    </row>
    <row r="16225" spans="4:5" x14ac:dyDescent="0.25">
      <c r="D16225" s="31">
        <f>-710.519</f>
        <v>-710.51900000000001</v>
      </c>
      <c r="E16225" s="28">
        <v>-183.446</v>
      </c>
    </row>
    <row r="16226" spans="4:5" x14ac:dyDescent="0.25">
      <c r="D16226" s="31">
        <f>-710.503</f>
        <v>-710.50300000000004</v>
      </c>
      <c r="E16226" s="28">
        <v>-183.559</v>
      </c>
    </row>
    <row r="16227" spans="4:5" x14ac:dyDescent="0.25">
      <c r="D16227" s="31">
        <f>-710.487</f>
        <v>-710.48699999999997</v>
      </c>
      <c r="E16227" s="28">
        <v>-183.672</v>
      </c>
    </row>
    <row r="16228" spans="4:5" x14ac:dyDescent="0.25">
      <c r="D16228" s="31">
        <f>-710.471</f>
        <v>-710.471</v>
      </c>
      <c r="E16228" s="28">
        <v>-183.785</v>
      </c>
    </row>
    <row r="16229" spans="4:5" x14ac:dyDescent="0.25">
      <c r="D16229" s="31">
        <f>-710.455</f>
        <v>-710.45500000000004</v>
      </c>
      <c r="E16229" s="28">
        <v>-183.898</v>
      </c>
    </row>
    <row r="16230" spans="4:5" x14ac:dyDescent="0.25">
      <c r="D16230" s="31">
        <f>-710.439</f>
        <v>-710.43899999999996</v>
      </c>
      <c r="E16230" s="28">
        <v>-184.01</v>
      </c>
    </row>
    <row r="16231" spans="4:5" x14ac:dyDescent="0.25">
      <c r="D16231" s="31">
        <f>-710.423</f>
        <v>-710.423</v>
      </c>
      <c r="E16231" s="28">
        <v>-184.12299999999999</v>
      </c>
    </row>
    <row r="16232" spans="4:5" x14ac:dyDescent="0.25">
      <c r="D16232" s="31">
        <f>-710.407</f>
        <v>-710.40700000000004</v>
      </c>
      <c r="E16232" s="28">
        <v>-184.23599999999999</v>
      </c>
    </row>
    <row r="16233" spans="4:5" x14ac:dyDescent="0.25">
      <c r="D16233" s="31">
        <f>-710.391</f>
        <v>-710.39099999999996</v>
      </c>
      <c r="E16233" s="28">
        <v>-184.34899999999999</v>
      </c>
    </row>
    <row r="16234" spans="4:5" x14ac:dyDescent="0.25">
      <c r="D16234" s="31">
        <f>-710.375</f>
        <v>-710.375</v>
      </c>
      <c r="E16234" s="28">
        <v>-184.46199999999999</v>
      </c>
    </row>
    <row r="16235" spans="4:5" x14ac:dyDescent="0.25">
      <c r="D16235" s="31">
        <f>-710.359</f>
        <v>-710.35900000000004</v>
      </c>
      <c r="E16235" s="28">
        <v>-184.57499999999999</v>
      </c>
    </row>
    <row r="16236" spans="4:5" x14ac:dyDescent="0.25">
      <c r="D16236" s="31">
        <f>-710.343</f>
        <v>-710.34299999999996</v>
      </c>
      <c r="E16236" s="28">
        <v>-184.68799999999999</v>
      </c>
    </row>
    <row r="16237" spans="4:5" x14ac:dyDescent="0.25">
      <c r="D16237" s="31">
        <f>-710.327</f>
        <v>-710.327</v>
      </c>
      <c r="E16237" s="28">
        <v>-184.8</v>
      </c>
    </row>
    <row r="16238" spans="4:5" x14ac:dyDescent="0.25">
      <c r="D16238" s="31">
        <f>-710.311</f>
        <v>-710.31100000000004</v>
      </c>
      <c r="E16238" s="28">
        <v>-184.91300000000001</v>
      </c>
    </row>
    <row r="16239" spans="4:5" x14ac:dyDescent="0.25">
      <c r="D16239" s="31">
        <f>-710.295</f>
        <v>-710.29499999999996</v>
      </c>
      <c r="E16239" s="28">
        <v>-185.02600000000001</v>
      </c>
    </row>
    <row r="16240" spans="4:5" x14ac:dyDescent="0.25">
      <c r="D16240" s="31">
        <f>-710.279</f>
        <v>-710.279</v>
      </c>
      <c r="E16240" s="28">
        <v>-185.13900000000001</v>
      </c>
    </row>
    <row r="16241" spans="4:5" x14ac:dyDescent="0.25">
      <c r="D16241" s="31">
        <f>-710.263</f>
        <v>-710.26300000000003</v>
      </c>
      <c r="E16241" s="28">
        <v>-185.251</v>
      </c>
    </row>
    <row r="16242" spans="4:5" x14ac:dyDescent="0.25">
      <c r="D16242" s="31">
        <f>-710.247</f>
        <v>-710.24699999999996</v>
      </c>
      <c r="E16242" s="28">
        <v>-185.364</v>
      </c>
    </row>
    <row r="16243" spans="4:5" x14ac:dyDescent="0.25">
      <c r="D16243" s="31">
        <f>-710.231</f>
        <v>-710.23099999999999</v>
      </c>
      <c r="E16243" s="28">
        <v>-185.477</v>
      </c>
    </row>
    <row r="16244" spans="4:5" x14ac:dyDescent="0.25">
      <c r="D16244" s="31">
        <f>-710.215</f>
        <v>-710.21500000000003</v>
      </c>
      <c r="E16244" s="28">
        <v>-185.589</v>
      </c>
    </row>
    <row r="16245" spans="4:5" x14ac:dyDescent="0.25">
      <c r="D16245" s="31">
        <f>-710.199</f>
        <v>-710.19899999999996</v>
      </c>
      <c r="E16245" s="28">
        <v>-185.702</v>
      </c>
    </row>
    <row r="16246" spans="4:5" x14ac:dyDescent="0.25">
      <c r="D16246" s="31">
        <f>-710.183</f>
        <v>-710.18299999999999</v>
      </c>
      <c r="E16246" s="28">
        <v>-185.815</v>
      </c>
    </row>
    <row r="16247" spans="4:5" x14ac:dyDescent="0.25">
      <c r="D16247" s="31">
        <f>-710.167</f>
        <v>-710.16700000000003</v>
      </c>
      <c r="E16247" s="28">
        <v>-185.92699999999999</v>
      </c>
    </row>
    <row r="16248" spans="4:5" x14ac:dyDescent="0.25">
      <c r="D16248" s="31">
        <f>-710.151</f>
        <v>-710.15099999999995</v>
      </c>
      <c r="E16248" s="28">
        <v>-186.04</v>
      </c>
    </row>
    <row r="16249" spans="4:5" x14ac:dyDescent="0.25">
      <c r="D16249" s="31">
        <f>-710.135</f>
        <v>-710.13499999999999</v>
      </c>
      <c r="E16249" s="28">
        <v>-186.15199999999999</v>
      </c>
    </row>
    <row r="16250" spans="4:5" x14ac:dyDescent="0.25">
      <c r="D16250" s="31">
        <f>-710.119</f>
        <v>-710.11900000000003</v>
      </c>
      <c r="E16250" s="28">
        <v>-186.26499999999999</v>
      </c>
    </row>
    <row r="16251" spans="4:5" x14ac:dyDescent="0.25">
      <c r="D16251" s="31">
        <f>-710.103</f>
        <v>-710.10299999999995</v>
      </c>
      <c r="E16251" s="28">
        <v>-186.37700000000001</v>
      </c>
    </row>
    <row r="16252" spans="4:5" x14ac:dyDescent="0.25">
      <c r="D16252" s="31">
        <f>-710.087</f>
        <v>-710.08699999999999</v>
      </c>
      <c r="E16252" s="28">
        <v>-186.49</v>
      </c>
    </row>
    <row r="16253" spans="4:5" x14ac:dyDescent="0.25">
      <c r="D16253" s="31">
        <f>-710.071</f>
        <v>-710.07100000000003</v>
      </c>
      <c r="E16253" s="28">
        <v>-186.602</v>
      </c>
    </row>
    <row r="16254" spans="4:5" x14ac:dyDescent="0.25">
      <c r="D16254" s="31">
        <f>-710.055</f>
        <v>-710.05499999999995</v>
      </c>
      <c r="E16254" s="28">
        <v>-186.715</v>
      </c>
    </row>
    <row r="16255" spans="4:5" x14ac:dyDescent="0.25">
      <c r="D16255" s="31">
        <f>-710.039</f>
        <v>-710.03899999999999</v>
      </c>
      <c r="E16255" s="28">
        <v>-186.827</v>
      </c>
    </row>
    <row r="16256" spans="4:5" x14ac:dyDescent="0.25">
      <c r="D16256" s="31">
        <f>-710.023</f>
        <v>-710.02300000000002</v>
      </c>
      <c r="E16256" s="28">
        <v>-186.94</v>
      </c>
    </row>
    <row r="16257" spans="4:5" x14ac:dyDescent="0.25">
      <c r="D16257" s="31">
        <f>-710.007</f>
        <v>-710.00699999999995</v>
      </c>
      <c r="E16257" s="28">
        <v>-187.05199999999999</v>
      </c>
    </row>
    <row r="16258" spans="4:5" x14ac:dyDescent="0.25">
      <c r="D16258" s="31">
        <f>-709.991</f>
        <v>-709.99099999999999</v>
      </c>
      <c r="E16258" s="28">
        <v>-187.16399999999999</v>
      </c>
    </row>
    <row r="16259" spans="4:5" x14ac:dyDescent="0.25">
      <c r="D16259" s="31">
        <f>-709.975</f>
        <v>-709.97500000000002</v>
      </c>
      <c r="E16259" s="28">
        <v>-187.27699999999999</v>
      </c>
    </row>
    <row r="16260" spans="4:5" x14ac:dyDescent="0.25">
      <c r="D16260" s="31">
        <f>-709.959</f>
        <v>-709.95899999999995</v>
      </c>
      <c r="E16260" s="28">
        <v>-187.38900000000001</v>
      </c>
    </row>
    <row r="16261" spans="4:5" x14ac:dyDescent="0.25">
      <c r="D16261" s="31">
        <f>-709.943</f>
        <v>-709.94299999999998</v>
      </c>
      <c r="E16261" s="28">
        <v>-187.50200000000001</v>
      </c>
    </row>
    <row r="16262" spans="4:5" x14ac:dyDescent="0.25">
      <c r="D16262" s="31">
        <f>-709.927</f>
        <v>-709.92700000000002</v>
      </c>
      <c r="E16262" s="28">
        <v>-187.614</v>
      </c>
    </row>
    <row r="16263" spans="4:5" x14ac:dyDescent="0.25">
      <c r="D16263" s="31">
        <f>-709.911</f>
        <v>-709.91099999999994</v>
      </c>
      <c r="E16263" s="28">
        <v>-187.726</v>
      </c>
    </row>
    <row r="16264" spans="4:5" x14ac:dyDescent="0.25">
      <c r="D16264" s="31">
        <f>-709.895</f>
        <v>-709.89499999999998</v>
      </c>
      <c r="E16264" s="28">
        <v>-187.839</v>
      </c>
    </row>
    <row r="16265" spans="4:5" x14ac:dyDescent="0.25">
      <c r="D16265" s="31">
        <f>-709.879</f>
        <v>-709.87900000000002</v>
      </c>
      <c r="E16265" s="28">
        <v>-187.95099999999999</v>
      </c>
    </row>
    <row r="16266" spans="4:5" x14ac:dyDescent="0.25">
      <c r="D16266" s="31">
        <f>-709.863</f>
        <v>-709.86300000000006</v>
      </c>
      <c r="E16266" s="28">
        <v>-188.06299999999999</v>
      </c>
    </row>
    <row r="16267" spans="4:5" x14ac:dyDescent="0.25">
      <c r="D16267" s="31">
        <f>-709.847</f>
        <v>-709.84699999999998</v>
      </c>
      <c r="E16267" s="28">
        <v>-188.17500000000001</v>
      </c>
    </row>
    <row r="16268" spans="4:5" x14ac:dyDescent="0.25">
      <c r="D16268" s="31">
        <f>-709.831</f>
        <v>-709.83100000000002</v>
      </c>
      <c r="E16268" s="28">
        <v>-188.28700000000001</v>
      </c>
    </row>
    <row r="16269" spans="4:5" x14ac:dyDescent="0.25">
      <c r="D16269" s="31">
        <f>-709.815</f>
        <v>-709.81500000000005</v>
      </c>
      <c r="E16269" s="28">
        <v>-188.4</v>
      </c>
    </row>
    <row r="16270" spans="4:5" x14ac:dyDescent="0.25">
      <c r="D16270" s="31">
        <f>-709.799</f>
        <v>-709.79899999999998</v>
      </c>
      <c r="E16270" s="28">
        <v>-188.512</v>
      </c>
    </row>
    <row r="16271" spans="4:5" x14ac:dyDescent="0.25">
      <c r="D16271" s="31">
        <f>-709.783</f>
        <v>-709.78300000000002</v>
      </c>
      <c r="E16271" s="28">
        <v>-188.624</v>
      </c>
    </row>
    <row r="16272" spans="4:5" x14ac:dyDescent="0.25">
      <c r="D16272" s="31">
        <f>-709.767</f>
        <v>-709.76700000000005</v>
      </c>
      <c r="E16272" s="28">
        <v>-188.73599999999999</v>
      </c>
    </row>
    <row r="16273" spans="4:5" x14ac:dyDescent="0.25">
      <c r="D16273" s="31">
        <f>-709.751</f>
        <v>-709.75099999999998</v>
      </c>
      <c r="E16273" s="28">
        <v>-188.84800000000001</v>
      </c>
    </row>
    <row r="16274" spans="4:5" x14ac:dyDescent="0.25">
      <c r="D16274" s="31">
        <f>-709.735</f>
        <v>-709.73500000000001</v>
      </c>
      <c r="E16274" s="28">
        <v>-188.96</v>
      </c>
    </row>
    <row r="16275" spans="4:5" x14ac:dyDescent="0.25">
      <c r="D16275" s="31">
        <f>-709.719</f>
        <v>-709.71900000000005</v>
      </c>
      <c r="E16275" s="28">
        <v>-189.07300000000001</v>
      </c>
    </row>
    <row r="16276" spans="4:5" x14ac:dyDescent="0.25">
      <c r="D16276" s="31">
        <f>-709.703</f>
        <v>-709.70299999999997</v>
      </c>
      <c r="E16276" s="28">
        <v>-189.185</v>
      </c>
    </row>
    <row r="16277" spans="4:5" x14ac:dyDescent="0.25">
      <c r="D16277" s="31">
        <f>-709.687</f>
        <v>-709.68700000000001</v>
      </c>
      <c r="E16277" s="28">
        <v>-189.297</v>
      </c>
    </row>
    <row r="16278" spans="4:5" x14ac:dyDescent="0.25">
      <c r="D16278" s="31">
        <f>-709.671</f>
        <v>-709.67100000000005</v>
      </c>
      <c r="E16278" s="28">
        <v>-189.40899999999999</v>
      </c>
    </row>
    <row r="16279" spans="4:5" x14ac:dyDescent="0.25">
      <c r="D16279" s="31">
        <f>-709.655</f>
        <v>-709.65499999999997</v>
      </c>
      <c r="E16279" s="28">
        <v>-189.52099999999999</v>
      </c>
    </row>
    <row r="16280" spans="4:5" x14ac:dyDescent="0.25">
      <c r="D16280" s="31">
        <f>-709.639</f>
        <v>-709.63900000000001</v>
      </c>
      <c r="E16280" s="28">
        <v>-189.63300000000001</v>
      </c>
    </row>
    <row r="16281" spans="4:5" x14ac:dyDescent="0.25">
      <c r="D16281" s="31">
        <f>-709.623</f>
        <v>-709.62300000000005</v>
      </c>
      <c r="E16281" s="28">
        <v>-189.745</v>
      </c>
    </row>
    <row r="16282" spans="4:5" x14ac:dyDescent="0.25">
      <c r="D16282" s="31">
        <f>-709.607</f>
        <v>-709.60699999999997</v>
      </c>
      <c r="E16282" s="28">
        <v>-189.857</v>
      </c>
    </row>
    <row r="16283" spans="4:5" x14ac:dyDescent="0.25">
      <c r="D16283" s="31">
        <f>-709.591</f>
        <v>-709.59100000000001</v>
      </c>
      <c r="E16283" s="28">
        <v>-189.96899999999999</v>
      </c>
    </row>
    <row r="16284" spans="4:5" x14ac:dyDescent="0.25">
      <c r="D16284" s="31">
        <f>-709.575</f>
        <v>-709.57500000000005</v>
      </c>
      <c r="E16284" s="28">
        <v>-190.08099999999999</v>
      </c>
    </row>
    <row r="16285" spans="4:5" x14ac:dyDescent="0.25">
      <c r="D16285" s="31">
        <f>-709.559</f>
        <v>-709.55899999999997</v>
      </c>
      <c r="E16285" s="28">
        <v>-190.19200000000001</v>
      </c>
    </row>
    <row r="16286" spans="4:5" x14ac:dyDescent="0.25">
      <c r="D16286" s="31">
        <f>-709.543</f>
        <v>-709.54300000000001</v>
      </c>
      <c r="E16286" s="28">
        <v>-190.304</v>
      </c>
    </row>
    <row r="16287" spans="4:5" x14ac:dyDescent="0.25">
      <c r="D16287" s="31">
        <f>-709.527</f>
        <v>-709.52700000000004</v>
      </c>
      <c r="E16287" s="28">
        <v>-190.416</v>
      </c>
    </row>
    <row r="16288" spans="4:5" x14ac:dyDescent="0.25">
      <c r="D16288" s="31">
        <f>-709.511</f>
        <v>-709.51099999999997</v>
      </c>
      <c r="E16288" s="28">
        <v>-190.52799999999999</v>
      </c>
    </row>
    <row r="16289" spans="4:5" x14ac:dyDescent="0.25">
      <c r="D16289" s="31">
        <f>-709.495</f>
        <v>-709.495</v>
      </c>
      <c r="E16289" s="28">
        <v>-190.64</v>
      </c>
    </row>
    <row r="16290" spans="4:5" x14ac:dyDescent="0.25">
      <c r="D16290" s="31">
        <f>-709.479</f>
        <v>-709.47900000000004</v>
      </c>
      <c r="E16290" s="28">
        <v>-190.75200000000001</v>
      </c>
    </row>
    <row r="16291" spans="4:5" x14ac:dyDescent="0.25">
      <c r="D16291" s="31">
        <f>-709.463</f>
        <v>-709.46299999999997</v>
      </c>
      <c r="E16291" s="28">
        <v>-190.863</v>
      </c>
    </row>
    <row r="16292" spans="4:5" x14ac:dyDescent="0.25">
      <c r="D16292" s="31">
        <f>-709.447</f>
        <v>-709.447</v>
      </c>
      <c r="E16292" s="28">
        <v>-190.97499999999999</v>
      </c>
    </row>
    <row r="16293" spans="4:5" x14ac:dyDescent="0.25">
      <c r="D16293" s="31">
        <f>-709.431</f>
        <v>-709.43100000000004</v>
      </c>
      <c r="E16293" s="28">
        <v>-191.08699999999999</v>
      </c>
    </row>
    <row r="16294" spans="4:5" x14ac:dyDescent="0.25">
      <c r="D16294" s="31">
        <f>-709.415</f>
        <v>-709.41499999999996</v>
      </c>
      <c r="E16294" s="28">
        <v>-191.19900000000001</v>
      </c>
    </row>
    <row r="16295" spans="4:5" x14ac:dyDescent="0.25">
      <c r="D16295" s="31">
        <f>-709.399</f>
        <v>-709.399</v>
      </c>
      <c r="E16295" s="28">
        <v>-191.31</v>
      </c>
    </row>
    <row r="16296" spans="4:5" x14ac:dyDescent="0.25">
      <c r="D16296" s="31">
        <f>-709.383</f>
        <v>-709.38300000000004</v>
      </c>
      <c r="E16296" s="28">
        <v>-191.422</v>
      </c>
    </row>
    <row r="16297" spans="4:5" x14ac:dyDescent="0.25">
      <c r="D16297" s="31">
        <f>-709.367</f>
        <v>-709.36699999999996</v>
      </c>
      <c r="E16297" s="28">
        <v>-191.53399999999999</v>
      </c>
    </row>
    <row r="16298" spans="4:5" x14ac:dyDescent="0.25">
      <c r="D16298" s="31">
        <f>-709.351</f>
        <v>-709.351</v>
      </c>
      <c r="E16298" s="28">
        <v>-191.64500000000001</v>
      </c>
    </row>
    <row r="16299" spans="4:5" x14ac:dyDescent="0.25">
      <c r="D16299" s="31">
        <f>-709.335</f>
        <v>-709.33500000000004</v>
      </c>
      <c r="E16299" s="28">
        <v>-191.75700000000001</v>
      </c>
    </row>
    <row r="16300" spans="4:5" x14ac:dyDescent="0.25">
      <c r="D16300" s="31">
        <f>-709.319</f>
        <v>-709.31899999999996</v>
      </c>
      <c r="E16300" s="28">
        <v>-191.869</v>
      </c>
    </row>
    <row r="16301" spans="4:5" x14ac:dyDescent="0.25">
      <c r="D16301" s="31">
        <f>-709.303</f>
        <v>-709.303</v>
      </c>
      <c r="E16301" s="28">
        <v>-191.98</v>
      </c>
    </row>
    <row r="16302" spans="4:5" x14ac:dyDescent="0.25">
      <c r="D16302" s="31">
        <f>-709.287</f>
        <v>-709.28700000000003</v>
      </c>
      <c r="E16302" s="28">
        <v>-192.09200000000001</v>
      </c>
    </row>
    <row r="16303" spans="4:5" x14ac:dyDescent="0.25">
      <c r="D16303" s="31">
        <f>-709.271</f>
        <v>-709.27099999999996</v>
      </c>
      <c r="E16303" s="28">
        <v>-192.203</v>
      </c>
    </row>
    <row r="16304" spans="4:5" x14ac:dyDescent="0.25">
      <c r="D16304" s="31">
        <f>-709.255</f>
        <v>-709.255</v>
      </c>
      <c r="E16304" s="28">
        <v>-192.315</v>
      </c>
    </row>
    <row r="16305" spans="4:5" x14ac:dyDescent="0.25">
      <c r="D16305" s="31">
        <f>-709.239</f>
        <v>-709.23900000000003</v>
      </c>
      <c r="E16305" s="28">
        <v>-192.42699999999999</v>
      </c>
    </row>
    <row r="16306" spans="4:5" x14ac:dyDescent="0.25">
      <c r="D16306" s="31">
        <f>-709.223</f>
        <v>-709.22299999999996</v>
      </c>
      <c r="E16306" s="28">
        <v>-192.53800000000001</v>
      </c>
    </row>
    <row r="16307" spans="4:5" x14ac:dyDescent="0.25">
      <c r="D16307" s="31">
        <f>-709.207</f>
        <v>-709.20699999999999</v>
      </c>
      <c r="E16307" s="28">
        <v>-192.65</v>
      </c>
    </row>
    <row r="16308" spans="4:5" x14ac:dyDescent="0.25">
      <c r="D16308" s="31">
        <f>-709.191</f>
        <v>-709.19100000000003</v>
      </c>
      <c r="E16308" s="28">
        <v>-192.761</v>
      </c>
    </row>
    <row r="16309" spans="4:5" x14ac:dyDescent="0.25">
      <c r="D16309" s="31">
        <f>-709.175</f>
        <v>-709.17499999999995</v>
      </c>
      <c r="E16309" s="28">
        <v>-192.87299999999999</v>
      </c>
    </row>
    <row r="16310" spans="4:5" x14ac:dyDescent="0.25">
      <c r="D16310" s="31">
        <f>-709.159</f>
        <v>-709.15899999999999</v>
      </c>
      <c r="E16310" s="28">
        <v>-192.98400000000001</v>
      </c>
    </row>
    <row r="16311" spans="4:5" x14ac:dyDescent="0.25">
      <c r="D16311" s="31">
        <f>-709.143</f>
        <v>-709.14300000000003</v>
      </c>
      <c r="E16311" s="28">
        <v>-193.095</v>
      </c>
    </row>
    <row r="16312" spans="4:5" x14ac:dyDescent="0.25">
      <c r="D16312" s="31">
        <f>-709.127</f>
        <v>-709.12699999999995</v>
      </c>
      <c r="E16312" s="28">
        <v>-193.20699999999999</v>
      </c>
    </row>
    <row r="16313" spans="4:5" x14ac:dyDescent="0.25">
      <c r="D16313" s="31">
        <f>-709.111</f>
        <v>-709.11099999999999</v>
      </c>
      <c r="E16313" s="28">
        <v>-193.31800000000001</v>
      </c>
    </row>
    <row r="16314" spans="4:5" x14ac:dyDescent="0.25">
      <c r="D16314" s="31">
        <f>-709.095</f>
        <v>-709.09500000000003</v>
      </c>
      <c r="E16314" s="28">
        <v>-193.43</v>
      </c>
    </row>
    <row r="16315" spans="4:5" x14ac:dyDescent="0.25">
      <c r="D16315" s="31">
        <f>-709.079</f>
        <v>-709.07899999999995</v>
      </c>
      <c r="E16315" s="28">
        <v>-193.541</v>
      </c>
    </row>
    <row r="16316" spans="4:5" x14ac:dyDescent="0.25">
      <c r="D16316" s="31">
        <f>-709.063</f>
        <v>-709.06299999999999</v>
      </c>
      <c r="E16316" s="28">
        <v>-193.65199999999999</v>
      </c>
    </row>
    <row r="16317" spans="4:5" x14ac:dyDescent="0.25">
      <c r="D16317" s="31">
        <f>-709.047</f>
        <v>-709.04700000000003</v>
      </c>
      <c r="E16317" s="28">
        <v>-193.76400000000001</v>
      </c>
    </row>
    <row r="16318" spans="4:5" x14ac:dyDescent="0.25">
      <c r="D16318" s="31">
        <f>-709.031</f>
        <v>-709.03099999999995</v>
      </c>
      <c r="E16318" s="28">
        <v>-193.875</v>
      </c>
    </row>
    <row r="16319" spans="4:5" x14ac:dyDescent="0.25">
      <c r="D16319" s="31">
        <f>-709.016</f>
        <v>-709.01599999999996</v>
      </c>
      <c r="E16319" s="28">
        <v>-193.98599999999999</v>
      </c>
    </row>
    <row r="16320" spans="4:5" x14ac:dyDescent="0.25">
      <c r="D16320" s="31">
        <f>-709</f>
        <v>-709</v>
      </c>
      <c r="E16320" s="28">
        <v>-194.09700000000001</v>
      </c>
    </row>
    <row r="16321" spans="4:5" x14ac:dyDescent="0.25">
      <c r="D16321" s="31">
        <f>-708.984</f>
        <v>-708.98400000000004</v>
      </c>
      <c r="E16321" s="28">
        <v>-194.208</v>
      </c>
    </row>
    <row r="16322" spans="4:5" x14ac:dyDescent="0.25">
      <c r="D16322" s="31">
        <f>-708.968</f>
        <v>-708.96799999999996</v>
      </c>
      <c r="E16322" s="28">
        <v>-194.32</v>
      </c>
    </row>
    <row r="16323" spans="4:5" x14ac:dyDescent="0.25">
      <c r="D16323" s="31">
        <f>-708.952</f>
        <v>-708.952</v>
      </c>
      <c r="E16323" s="28">
        <v>-194.43100000000001</v>
      </c>
    </row>
    <row r="16324" spans="4:5" x14ac:dyDescent="0.25">
      <c r="D16324" s="31">
        <f>-708.936</f>
        <v>-708.93600000000004</v>
      </c>
      <c r="E16324" s="28">
        <v>-194.542</v>
      </c>
    </row>
    <row r="16325" spans="4:5" x14ac:dyDescent="0.25">
      <c r="D16325" s="31">
        <f>-708.92</f>
        <v>-708.92</v>
      </c>
      <c r="E16325" s="28">
        <v>-194.65299999999999</v>
      </c>
    </row>
    <row r="16326" spans="4:5" x14ac:dyDescent="0.25">
      <c r="D16326" s="31">
        <f>-708.904</f>
        <v>-708.904</v>
      </c>
      <c r="E16326" s="28">
        <v>-194.76400000000001</v>
      </c>
    </row>
    <row r="16327" spans="4:5" x14ac:dyDescent="0.25">
      <c r="D16327" s="31">
        <f>-708.888</f>
        <v>-708.88800000000003</v>
      </c>
      <c r="E16327" s="28">
        <v>-194.875</v>
      </c>
    </row>
    <row r="16328" spans="4:5" x14ac:dyDescent="0.25">
      <c r="D16328" s="31">
        <f>-708.872</f>
        <v>-708.87199999999996</v>
      </c>
      <c r="E16328" s="28">
        <v>-194.98699999999999</v>
      </c>
    </row>
    <row r="16329" spans="4:5" x14ac:dyDescent="0.25">
      <c r="D16329" s="31">
        <f>-708.856</f>
        <v>-708.85599999999999</v>
      </c>
      <c r="E16329" s="28">
        <v>-195.09800000000001</v>
      </c>
    </row>
    <row r="16330" spans="4:5" x14ac:dyDescent="0.25">
      <c r="D16330" s="31">
        <f>-708.84</f>
        <v>-708.84</v>
      </c>
      <c r="E16330" s="28">
        <v>-195.209</v>
      </c>
    </row>
    <row r="16331" spans="4:5" x14ac:dyDescent="0.25">
      <c r="D16331" s="31">
        <f>-708.824</f>
        <v>-708.82399999999996</v>
      </c>
      <c r="E16331" s="28">
        <v>-195.32</v>
      </c>
    </row>
    <row r="16332" spans="4:5" x14ac:dyDescent="0.25">
      <c r="D16332" s="31">
        <f>-708.808</f>
        <v>-708.80799999999999</v>
      </c>
      <c r="E16332" s="28">
        <v>-195.43100000000001</v>
      </c>
    </row>
    <row r="16333" spans="4:5" x14ac:dyDescent="0.25">
      <c r="D16333" s="31">
        <f>-708.792</f>
        <v>-708.79200000000003</v>
      </c>
      <c r="E16333" s="28">
        <v>-195.542</v>
      </c>
    </row>
    <row r="16334" spans="4:5" x14ac:dyDescent="0.25">
      <c r="D16334" s="31">
        <f>-708.776</f>
        <v>-708.77599999999995</v>
      </c>
      <c r="E16334" s="28">
        <v>-195.65299999999999</v>
      </c>
    </row>
    <row r="16335" spans="4:5" x14ac:dyDescent="0.25">
      <c r="D16335" s="31">
        <f>-708.76</f>
        <v>-708.76</v>
      </c>
      <c r="E16335" s="28">
        <v>-195.76400000000001</v>
      </c>
    </row>
    <row r="16336" spans="4:5" x14ac:dyDescent="0.25">
      <c r="D16336" s="31">
        <f>-708.744</f>
        <v>-708.74400000000003</v>
      </c>
      <c r="E16336" s="28">
        <v>-195.875</v>
      </c>
    </row>
    <row r="16337" spans="4:5" x14ac:dyDescent="0.25">
      <c r="D16337" s="31">
        <f>-708.728</f>
        <v>-708.72799999999995</v>
      </c>
      <c r="E16337" s="28">
        <v>-195.98599999999999</v>
      </c>
    </row>
    <row r="16338" spans="4:5" x14ac:dyDescent="0.25">
      <c r="D16338" s="31">
        <f>-708.712</f>
        <v>-708.71199999999999</v>
      </c>
      <c r="E16338" s="28">
        <v>-196.09700000000001</v>
      </c>
    </row>
    <row r="16339" spans="4:5" x14ac:dyDescent="0.25">
      <c r="D16339" s="31">
        <f>-708.696</f>
        <v>-708.69600000000003</v>
      </c>
      <c r="E16339" s="28">
        <v>-196.208</v>
      </c>
    </row>
    <row r="16340" spans="4:5" x14ac:dyDescent="0.25">
      <c r="D16340" s="31">
        <f>-708.68</f>
        <v>-708.68</v>
      </c>
      <c r="E16340" s="28">
        <v>-196.31800000000001</v>
      </c>
    </row>
    <row r="16341" spans="4:5" x14ac:dyDescent="0.25">
      <c r="D16341" s="31">
        <f>-708.664</f>
        <v>-708.66399999999999</v>
      </c>
      <c r="E16341" s="28">
        <v>-196.429</v>
      </c>
    </row>
    <row r="16342" spans="4:5" x14ac:dyDescent="0.25">
      <c r="D16342" s="31">
        <f>-708.648</f>
        <v>-708.64800000000002</v>
      </c>
      <c r="E16342" s="28">
        <v>-196.54</v>
      </c>
    </row>
    <row r="16343" spans="4:5" x14ac:dyDescent="0.25">
      <c r="D16343" s="31">
        <f>-708.632</f>
        <v>-708.63199999999995</v>
      </c>
      <c r="E16343" s="28">
        <v>-196.65100000000001</v>
      </c>
    </row>
    <row r="16344" spans="4:5" x14ac:dyDescent="0.25">
      <c r="D16344" s="31">
        <f>-708.616</f>
        <v>-708.61599999999999</v>
      </c>
      <c r="E16344" s="28">
        <v>-196.762</v>
      </c>
    </row>
    <row r="16345" spans="4:5" x14ac:dyDescent="0.25">
      <c r="D16345" s="31">
        <f>-708.6</f>
        <v>-708.6</v>
      </c>
      <c r="E16345" s="28">
        <v>-196.87200000000001</v>
      </c>
    </row>
    <row r="16346" spans="4:5" x14ac:dyDescent="0.25">
      <c r="D16346" s="31">
        <f>-708.584</f>
        <v>-708.58399999999995</v>
      </c>
      <c r="E16346" s="28">
        <v>-196.983</v>
      </c>
    </row>
    <row r="16347" spans="4:5" x14ac:dyDescent="0.25">
      <c r="D16347" s="31">
        <f>-708.568</f>
        <v>-708.56799999999998</v>
      </c>
      <c r="E16347" s="28">
        <v>-197.09399999999999</v>
      </c>
    </row>
    <row r="16348" spans="4:5" x14ac:dyDescent="0.25">
      <c r="D16348" s="31">
        <f>-708.552</f>
        <v>-708.55200000000002</v>
      </c>
      <c r="E16348" s="28">
        <v>-197.20500000000001</v>
      </c>
    </row>
    <row r="16349" spans="4:5" x14ac:dyDescent="0.25">
      <c r="D16349" s="31">
        <f>-708.536</f>
        <v>-708.53599999999994</v>
      </c>
      <c r="E16349" s="28">
        <v>-197.315</v>
      </c>
    </row>
    <row r="16350" spans="4:5" x14ac:dyDescent="0.25">
      <c r="D16350" s="31">
        <f>-708.52</f>
        <v>-708.52</v>
      </c>
      <c r="E16350" s="28">
        <v>-197.42599999999999</v>
      </c>
    </row>
    <row r="16351" spans="4:5" x14ac:dyDescent="0.25">
      <c r="D16351" s="31">
        <f>-708.504</f>
        <v>-708.50400000000002</v>
      </c>
      <c r="E16351" s="28">
        <v>-197.53700000000001</v>
      </c>
    </row>
    <row r="16352" spans="4:5" x14ac:dyDescent="0.25">
      <c r="D16352" s="31">
        <f>-708.488</f>
        <v>-708.48800000000006</v>
      </c>
      <c r="E16352" s="28">
        <v>-197.64699999999999</v>
      </c>
    </row>
    <row r="16353" spans="4:5" x14ac:dyDescent="0.25">
      <c r="D16353" s="31">
        <f>-708.472</f>
        <v>-708.47199999999998</v>
      </c>
      <c r="E16353" s="28">
        <v>-197.75800000000001</v>
      </c>
    </row>
    <row r="16354" spans="4:5" x14ac:dyDescent="0.25">
      <c r="D16354" s="31">
        <f>-708.456</f>
        <v>-708.45600000000002</v>
      </c>
      <c r="E16354" s="28">
        <v>-197.869</v>
      </c>
    </row>
    <row r="16355" spans="4:5" x14ac:dyDescent="0.25">
      <c r="D16355" s="31">
        <f>-708.44</f>
        <v>-708.44</v>
      </c>
      <c r="E16355" s="28">
        <v>-197.97900000000001</v>
      </c>
    </row>
    <row r="16356" spans="4:5" x14ac:dyDescent="0.25">
      <c r="D16356" s="31">
        <f>-708.424</f>
        <v>-708.42399999999998</v>
      </c>
      <c r="E16356" s="28">
        <v>-198.09</v>
      </c>
    </row>
    <row r="16357" spans="4:5" x14ac:dyDescent="0.25">
      <c r="D16357" s="31">
        <f>-708.408</f>
        <v>-708.40800000000002</v>
      </c>
      <c r="E16357" s="28">
        <v>-198.2</v>
      </c>
    </row>
    <row r="16358" spans="4:5" x14ac:dyDescent="0.25">
      <c r="D16358" s="31">
        <f>-708.392</f>
        <v>-708.39200000000005</v>
      </c>
      <c r="E16358" s="28">
        <v>-198.31100000000001</v>
      </c>
    </row>
    <row r="16359" spans="4:5" x14ac:dyDescent="0.25">
      <c r="D16359" s="31">
        <f>-708.376</f>
        <v>-708.37599999999998</v>
      </c>
      <c r="E16359" s="28">
        <v>-198.42099999999999</v>
      </c>
    </row>
    <row r="16360" spans="4:5" x14ac:dyDescent="0.25">
      <c r="D16360" s="31">
        <f>-708.36</f>
        <v>-708.36</v>
      </c>
      <c r="E16360" s="28">
        <v>-198.53200000000001</v>
      </c>
    </row>
    <row r="16361" spans="4:5" x14ac:dyDescent="0.25">
      <c r="D16361" s="31">
        <f>-708.344</f>
        <v>-708.34400000000005</v>
      </c>
      <c r="E16361" s="28">
        <v>-198.642</v>
      </c>
    </row>
    <row r="16362" spans="4:5" x14ac:dyDescent="0.25">
      <c r="D16362" s="31">
        <f>-708.328</f>
        <v>-708.32799999999997</v>
      </c>
      <c r="E16362" s="28">
        <v>-198.75299999999999</v>
      </c>
    </row>
    <row r="16363" spans="4:5" x14ac:dyDescent="0.25">
      <c r="D16363" s="31">
        <f>-708.312</f>
        <v>-708.31200000000001</v>
      </c>
      <c r="E16363" s="28">
        <v>-198.863</v>
      </c>
    </row>
    <row r="16364" spans="4:5" x14ac:dyDescent="0.25">
      <c r="D16364" s="31">
        <f>-708.296</f>
        <v>-708.29600000000005</v>
      </c>
      <c r="E16364" s="28">
        <v>-198.97399999999999</v>
      </c>
    </row>
    <row r="16365" spans="4:5" x14ac:dyDescent="0.25">
      <c r="D16365" s="31">
        <f>-708.28</f>
        <v>-708.28</v>
      </c>
      <c r="E16365" s="28">
        <v>-199.084</v>
      </c>
    </row>
    <row r="16366" spans="4:5" x14ac:dyDescent="0.25">
      <c r="D16366" s="31">
        <f>-708.264</f>
        <v>-708.26400000000001</v>
      </c>
      <c r="E16366" s="28">
        <v>-199.19399999999999</v>
      </c>
    </row>
    <row r="16367" spans="4:5" x14ac:dyDescent="0.25">
      <c r="D16367" s="31">
        <f>-708.248</f>
        <v>-708.24800000000005</v>
      </c>
      <c r="E16367" s="28">
        <v>-199.30500000000001</v>
      </c>
    </row>
    <row r="16368" spans="4:5" x14ac:dyDescent="0.25">
      <c r="D16368" s="31">
        <f>-708.232</f>
        <v>-708.23199999999997</v>
      </c>
      <c r="E16368" s="28">
        <v>-199.41499999999999</v>
      </c>
    </row>
    <row r="16369" spans="4:5" x14ac:dyDescent="0.25">
      <c r="D16369" s="31">
        <f>-708.216</f>
        <v>-708.21600000000001</v>
      </c>
      <c r="E16369" s="28">
        <v>-199.52500000000001</v>
      </c>
    </row>
    <row r="16370" spans="4:5" x14ac:dyDescent="0.25">
      <c r="D16370" s="31">
        <f>-708.2</f>
        <v>-708.2</v>
      </c>
      <c r="E16370" s="28">
        <v>-199.636</v>
      </c>
    </row>
    <row r="16371" spans="4:5" x14ac:dyDescent="0.25">
      <c r="D16371" s="31">
        <f>-708.184</f>
        <v>-708.18399999999997</v>
      </c>
      <c r="E16371" s="28">
        <v>-199.74600000000001</v>
      </c>
    </row>
    <row r="16372" spans="4:5" x14ac:dyDescent="0.25">
      <c r="D16372" s="31">
        <f>-708.168</f>
        <v>-708.16800000000001</v>
      </c>
      <c r="E16372" s="28">
        <v>-199.85599999999999</v>
      </c>
    </row>
    <row r="16373" spans="4:5" x14ac:dyDescent="0.25">
      <c r="D16373" s="31">
        <f>-708.152</f>
        <v>-708.15200000000004</v>
      </c>
      <c r="E16373" s="28">
        <v>-199.96600000000001</v>
      </c>
    </row>
    <row r="16374" spans="4:5" x14ac:dyDescent="0.25">
      <c r="D16374" s="31">
        <f>-708.136</f>
        <v>-708.13599999999997</v>
      </c>
      <c r="E16374" s="28">
        <v>-200.077</v>
      </c>
    </row>
    <row r="16375" spans="4:5" x14ac:dyDescent="0.25">
      <c r="D16375" s="31">
        <f>-708.12</f>
        <v>-708.12</v>
      </c>
      <c r="E16375" s="28">
        <v>-200.18700000000001</v>
      </c>
    </row>
    <row r="16376" spans="4:5" x14ac:dyDescent="0.25">
      <c r="D16376" s="31">
        <f>-708.104</f>
        <v>-708.10400000000004</v>
      </c>
      <c r="E16376" s="28">
        <v>-200.297</v>
      </c>
    </row>
    <row r="16377" spans="4:5" x14ac:dyDescent="0.25">
      <c r="D16377" s="31">
        <f>-708.088</f>
        <v>-708.08799999999997</v>
      </c>
      <c r="E16377" s="28">
        <v>-200.40700000000001</v>
      </c>
    </row>
    <row r="16378" spans="4:5" x14ac:dyDescent="0.25">
      <c r="D16378" s="31">
        <f>-708.072</f>
        <v>-708.072</v>
      </c>
      <c r="E16378" s="28">
        <v>-200.517</v>
      </c>
    </row>
    <row r="16379" spans="4:5" x14ac:dyDescent="0.25">
      <c r="D16379" s="31">
        <f>-708.056</f>
        <v>-708.05600000000004</v>
      </c>
      <c r="E16379" s="28">
        <v>-200.62799999999999</v>
      </c>
    </row>
    <row r="16380" spans="4:5" x14ac:dyDescent="0.25">
      <c r="D16380" s="31">
        <f>-708.04</f>
        <v>-708.04</v>
      </c>
      <c r="E16380" s="28">
        <v>-200.738</v>
      </c>
    </row>
    <row r="16381" spans="4:5" x14ac:dyDescent="0.25">
      <c r="D16381" s="31">
        <f>-708.024</f>
        <v>-708.024</v>
      </c>
      <c r="E16381" s="28">
        <v>-200.84800000000001</v>
      </c>
    </row>
    <row r="16382" spans="4:5" x14ac:dyDescent="0.25">
      <c r="D16382" s="31">
        <f>-708.008</f>
        <v>-708.00800000000004</v>
      </c>
      <c r="E16382" s="28">
        <v>-200.958</v>
      </c>
    </row>
    <row r="16383" spans="4:5" x14ac:dyDescent="0.25">
      <c r="D16383" s="31">
        <f>-707.992</f>
        <v>-707.99199999999996</v>
      </c>
      <c r="E16383" s="28">
        <v>-201.06800000000001</v>
      </c>
    </row>
    <row r="16384" spans="4:5" x14ac:dyDescent="0.25">
      <c r="D16384" s="31">
        <f>-707.976</f>
        <v>-707.976</v>
      </c>
      <c r="E16384" s="28">
        <v>-201.178</v>
      </c>
    </row>
    <row r="16385" spans="4:5" x14ac:dyDescent="0.25">
      <c r="D16385" s="31">
        <f>-707.96</f>
        <v>-707.96</v>
      </c>
      <c r="E16385" s="28">
        <v>-201.28800000000001</v>
      </c>
    </row>
    <row r="16386" spans="4:5" x14ac:dyDescent="0.25">
      <c r="D16386" s="31">
        <f>-707.944</f>
        <v>-707.94399999999996</v>
      </c>
      <c r="E16386" s="28">
        <v>-201.398</v>
      </c>
    </row>
    <row r="16387" spans="4:5" x14ac:dyDescent="0.25">
      <c r="D16387" s="31">
        <f>-707.928</f>
        <v>-707.928</v>
      </c>
      <c r="E16387" s="28">
        <v>-201.50800000000001</v>
      </c>
    </row>
    <row r="16388" spans="4:5" x14ac:dyDescent="0.25">
      <c r="D16388" s="31">
        <f>-707.912</f>
        <v>-707.91200000000003</v>
      </c>
      <c r="E16388" s="28">
        <v>-201.61799999999999</v>
      </c>
    </row>
    <row r="16389" spans="4:5" x14ac:dyDescent="0.25">
      <c r="D16389" s="31">
        <f>-707.896</f>
        <v>-707.89599999999996</v>
      </c>
      <c r="E16389" s="28">
        <v>-201.72800000000001</v>
      </c>
    </row>
    <row r="16390" spans="4:5" x14ac:dyDescent="0.25">
      <c r="D16390" s="31">
        <f>-707.88</f>
        <v>-707.88</v>
      </c>
      <c r="E16390" s="28">
        <v>-201.83799999999999</v>
      </c>
    </row>
    <row r="16391" spans="4:5" x14ac:dyDescent="0.25">
      <c r="D16391" s="31">
        <f>-707.864</f>
        <v>-707.86400000000003</v>
      </c>
      <c r="E16391" s="28">
        <v>-201.94800000000001</v>
      </c>
    </row>
    <row r="16392" spans="4:5" x14ac:dyDescent="0.25">
      <c r="D16392" s="31">
        <f>-707.848</f>
        <v>-707.84799999999996</v>
      </c>
      <c r="E16392" s="28">
        <v>-202.05699999999999</v>
      </c>
    </row>
    <row r="16393" spans="4:5" x14ac:dyDescent="0.25">
      <c r="D16393" s="31">
        <f>-707.832</f>
        <v>-707.83199999999999</v>
      </c>
      <c r="E16393" s="28">
        <v>-202.167</v>
      </c>
    </row>
    <row r="16394" spans="4:5" x14ac:dyDescent="0.25">
      <c r="D16394" s="31">
        <f>-707.816</f>
        <v>-707.81600000000003</v>
      </c>
      <c r="E16394" s="28">
        <v>-202.27699999999999</v>
      </c>
    </row>
    <row r="16395" spans="4:5" x14ac:dyDescent="0.25">
      <c r="D16395" s="31">
        <f>-707.8</f>
        <v>-707.8</v>
      </c>
      <c r="E16395" s="28">
        <v>-202.387</v>
      </c>
    </row>
    <row r="16396" spans="4:5" x14ac:dyDescent="0.25">
      <c r="D16396" s="31">
        <f>-707.784</f>
        <v>-707.78399999999999</v>
      </c>
      <c r="E16396" s="28">
        <v>-202.49700000000001</v>
      </c>
    </row>
    <row r="16397" spans="4:5" x14ac:dyDescent="0.25">
      <c r="D16397" s="31">
        <f>-707.768</f>
        <v>-707.76800000000003</v>
      </c>
      <c r="E16397" s="28">
        <v>-202.60599999999999</v>
      </c>
    </row>
    <row r="16398" spans="4:5" x14ac:dyDescent="0.25">
      <c r="D16398" s="31">
        <f>-707.752</f>
        <v>-707.75199999999995</v>
      </c>
      <c r="E16398" s="28">
        <v>-202.71600000000001</v>
      </c>
    </row>
    <row r="16399" spans="4:5" x14ac:dyDescent="0.25">
      <c r="D16399" s="31">
        <f>-707.736</f>
        <v>-707.73599999999999</v>
      </c>
      <c r="E16399" s="28">
        <v>-202.82599999999999</v>
      </c>
    </row>
    <row r="16400" spans="4:5" x14ac:dyDescent="0.25">
      <c r="D16400" s="31">
        <f>-707.72</f>
        <v>-707.72</v>
      </c>
      <c r="E16400" s="28">
        <v>-202.93600000000001</v>
      </c>
    </row>
    <row r="16401" spans="4:5" x14ac:dyDescent="0.25">
      <c r="D16401" s="31">
        <f>-707.704</f>
        <v>-707.70399999999995</v>
      </c>
      <c r="E16401" s="28">
        <v>-203.04499999999999</v>
      </c>
    </row>
    <row r="16402" spans="4:5" x14ac:dyDescent="0.25">
      <c r="D16402" s="31">
        <f>-707.688</f>
        <v>-707.68799999999999</v>
      </c>
      <c r="E16402" s="28">
        <v>-203.155</v>
      </c>
    </row>
    <row r="16403" spans="4:5" x14ac:dyDescent="0.25">
      <c r="D16403" s="31">
        <f>-707.672</f>
        <v>-707.67200000000003</v>
      </c>
      <c r="E16403" s="28">
        <v>-203.26499999999999</v>
      </c>
    </row>
    <row r="16404" spans="4:5" x14ac:dyDescent="0.25">
      <c r="D16404" s="31">
        <f>-707.656</f>
        <v>-707.65599999999995</v>
      </c>
      <c r="E16404" s="28">
        <v>-203.374</v>
      </c>
    </row>
    <row r="16405" spans="4:5" x14ac:dyDescent="0.25">
      <c r="D16405" s="31">
        <f>-707.64</f>
        <v>-707.64</v>
      </c>
      <c r="E16405" s="28">
        <v>-203.48400000000001</v>
      </c>
    </row>
    <row r="16406" spans="4:5" x14ac:dyDescent="0.25">
      <c r="D16406" s="31">
        <f>-707.624</f>
        <v>-707.62400000000002</v>
      </c>
      <c r="E16406" s="28">
        <v>-203.59399999999999</v>
      </c>
    </row>
    <row r="16407" spans="4:5" x14ac:dyDescent="0.25">
      <c r="D16407" s="31">
        <f>-707.608</f>
        <v>-707.60799999999995</v>
      </c>
      <c r="E16407" s="28">
        <v>-203.703</v>
      </c>
    </row>
    <row r="16408" spans="4:5" x14ac:dyDescent="0.25">
      <c r="D16408" s="31">
        <f>-707.592</f>
        <v>-707.59199999999998</v>
      </c>
      <c r="E16408" s="28">
        <v>-203.81299999999999</v>
      </c>
    </row>
    <row r="16409" spans="4:5" x14ac:dyDescent="0.25">
      <c r="D16409" s="31">
        <f>-707.576</f>
        <v>-707.57600000000002</v>
      </c>
      <c r="E16409" s="28">
        <v>-203.922</v>
      </c>
    </row>
    <row r="16410" spans="4:5" x14ac:dyDescent="0.25">
      <c r="D16410" s="31">
        <f>-707.56</f>
        <v>-707.56</v>
      </c>
      <c r="E16410" s="28">
        <v>-204.03200000000001</v>
      </c>
    </row>
    <row r="16411" spans="4:5" x14ac:dyDescent="0.25">
      <c r="D16411" s="31">
        <f>-707.544</f>
        <v>-707.54399999999998</v>
      </c>
      <c r="E16411" s="28">
        <v>-204.14099999999999</v>
      </c>
    </row>
    <row r="16412" spans="4:5" x14ac:dyDescent="0.25">
      <c r="D16412" s="31">
        <f>-707.528</f>
        <v>-707.52800000000002</v>
      </c>
      <c r="E16412" s="28">
        <v>-204.251</v>
      </c>
    </row>
    <row r="16413" spans="4:5" x14ac:dyDescent="0.25">
      <c r="D16413" s="31">
        <f>-707.512</f>
        <v>-707.51199999999994</v>
      </c>
      <c r="E16413" s="28">
        <v>-204.36</v>
      </c>
    </row>
    <row r="16414" spans="4:5" x14ac:dyDescent="0.25">
      <c r="D16414" s="31">
        <f>-707.496</f>
        <v>-707.49599999999998</v>
      </c>
      <c r="E16414" s="28">
        <v>-204.47</v>
      </c>
    </row>
    <row r="16415" spans="4:5" x14ac:dyDescent="0.25">
      <c r="D16415" s="31">
        <f>-707.48</f>
        <v>-707.48</v>
      </c>
      <c r="E16415" s="28">
        <v>-204.57900000000001</v>
      </c>
    </row>
    <row r="16416" spans="4:5" x14ac:dyDescent="0.25">
      <c r="D16416" s="31">
        <f>-707.464</f>
        <v>-707.46400000000006</v>
      </c>
      <c r="E16416" s="28">
        <v>-204.68799999999999</v>
      </c>
    </row>
    <row r="16417" spans="4:5" x14ac:dyDescent="0.25">
      <c r="D16417" s="31">
        <f>-707.448</f>
        <v>-707.44799999999998</v>
      </c>
      <c r="E16417" s="28">
        <v>-204.798</v>
      </c>
    </row>
    <row r="16418" spans="4:5" x14ac:dyDescent="0.25">
      <c r="D16418" s="31">
        <f>-707.432</f>
        <v>-707.43200000000002</v>
      </c>
      <c r="E16418" s="28">
        <v>-204.90700000000001</v>
      </c>
    </row>
    <row r="16419" spans="4:5" x14ac:dyDescent="0.25">
      <c r="D16419" s="31">
        <f>-707.416</f>
        <v>-707.41600000000005</v>
      </c>
      <c r="E16419" s="28">
        <v>-205.017</v>
      </c>
    </row>
    <row r="16420" spans="4:5" x14ac:dyDescent="0.25">
      <c r="D16420" s="31">
        <f>-707.4</f>
        <v>-707.4</v>
      </c>
      <c r="E16420" s="28">
        <v>-205.126</v>
      </c>
    </row>
    <row r="16421" spans="4:5" x14ac:dyDescent="0.25">
      <c r="D16421" s="31">
        <f>-707.384</f>
        <v>-707.38400000000001</v>
      </c>
      <c r="E16421" s="28">
        <v>-205.23500000000001</v>
      </c>
    </row>
    <row r="16422" spans="4:5" x14ac:dyDescent="0.25">
      <c r="D16422" s="31">
        <f>-707.368</f>
        <v>-707.36800000000005</v>
      </c>
      <c r="E16422" s="28">
        <v>-205.345</v>
      </c>
    </row>
    <row r="16423" spans="4:5" x14ac:dyDescent="0.25">
      <c r="D16423" s="31">
        <f>-707.352</f>
        <v>-707.35199999999998</v>
      </c>
      <c r="E16423" s="28">
        <v>-205.45400000000001</v>
      </c>
    </row>
    <row r="16424" spans="4:5" x14ac:dyDescent="0.25">
      <c r="D16424" s="31">
        <f>-707.336</f>
        <v>-707.33600000000001</v>
      </c>
      <c r="E16424" s="28">
        <v>-205.56299999999999</v>
      </c>
    </row>
    <row r="16425" spans="4:5" x14ac:dyDescent="0.25">
      <c r="D16425" s="31">
        <f>-707.32</f>
        <v>-707.32</v>
      </c>
      <c r="E16425" s="28">
        <v>-205.672</v>
      </c>
    </row>
    <row r="16426" spans="4:5" x14ac:dyDescent="0.25">
      <c r="D16426" s="31">
        <f>-707.304</f>
        <v>-707.30399999999997</v>
      </c>
      <c r="E16426" s="28">
        <v>-205.78100000000001</v>
      </c>
    </row>
    <row r="16427" spans="4:5" x14ac:dyDescent="0.25">
      <c r="D16427" s="31">
        <f>-707.288</f>
        <v>-707.28800000000001</v>
      </c>
      <c r="E16427" s="28">
        <v>-205.89099999999999</v>
      </c>
    </row>
    <row r="16428" spans="4:5" x14ac:dyDescent="0.25">
      <c r="D16428" s="31">
        <f>-707.272</f>
        <v>-707.27200000000005</v>
      </c>
      <c r="E16428" s="28">
        <v>-206</v>
      </c>
    </row>
    <row r="16429" spans="4:5" x14ac:dyDescent="0.25">
      <c r="D16429" s="31">
        <f>-707.256</f>
        <v>-707.25599999999997</v>
      </c>
      <c r="E16429" s="28">
        <v>-206.10900000000001</v>
      </c>
    </row>
    <row r="16430" spans="4:5" x14ac:dyDescent="0.25">
      <c r="D16430" s="31">
        <f>-707.24</f>
        <v>-707.24</v>
      </c>
      <c r="E16430" s="28">
        <v>-206.21799999999999</v>
      </c>
    </row>
    <row r="16431" spans="4:5" x14ac:dyDescent="0.25">
      <c r="D16431" s="31">
        <f>-707.224</f>
        <v>-707.22400000000005</v>
      </c>
      <c r="E16431" s="28">
        <v>-206.327</v>
      </c>
    </row>
    <row r="16432" spans="4:5" x14ac:dyDescent="0.25">
      <c r="D16432" s="31">
        <f>-707.208</f>
        <v>-707.20799999999997</v>
      </c>
      <c r="E16432" s="28">
        <v>-206.43600000000001</v>
      </c>
    </row>
    <row r="16433" spans="4:5" x14ac:dyDescent="0.25">
      <c r="D16433" s="31">
        <f>-707.193</f>
        <v>-707.19299999999998</v>
      </c>
      <c r="E16433" s="28">
        <v>-206.54499999999999</v>
      </c>
    </row>
    <row r="16434" spans="4:5" x14ac:dyDescent="0.25">
      <c r="D16434" s="31">
        <f>-707.177</f>
        <v>-707.17700000000002</v>
      </c>
      <c r="E16434" s="28">
        <v>-206.654</v>
      </c>
    </row>
    <row r="16435" spans="4:5" x14ac:dyDescent="0.25">
      <c r="D16435" s="31">
        <f>-707.161</f>
        <v>-707.16099999999994</v>
      </c>
      <c r="E16435" s="28">
        <v>-206.76300000000001</v>
      </c>
    </row>
    <row r="16436" spans="4:5" x14ac:dyDescent="0.25">
      <c r="D16436" s="31">
        <f>-707.145</f>
        <v>-707.14499999999998</v>
      </c>
      <c r="E16436" s="28">
        <v>-206.87200000000001</v>
      </c>
    </row>
    <row r="16437" spans="4:5" x14ac:dyDescent="0.25">
      <c r="D16437" s="31">
        <f>-707.129</f>
        <v>-707.12900000000002</v>
      </c>
      <c r="E16437" s="28">
        <v>-206.98099999999999</v>
      </c>
    </row>
    <row r="16438" spans="4:5" x14ac:dyDescent="0.25">
      <c r="D16438" s="31">
        <f>-707.113</f>
        <v>-707.11300000000006</v>
      </c>
      <c r="E16438" s="28">
        <v>-207.09</v>
      </c>
    </row>
    <row r="16439" spans="4:5" x14ac:dyDescent="0.25">
      <c r="D16439" s="31">
        <f>-707.097</f>
        <v>-707.09699999999998</v>
      </c>
      <c r="E16439" s="28">
        <v>-207.19900000000001</v>
      </c>
    </row>
    <row r="16440" spans="4:5" x14ac:dyDescent="0.25">
      <c r="D16440" s="31">
        <f>-707.081</f>
        <v>-707.08100000000002</v>
      </c>
      <c r="E16440" s="28">
        <v>-207.30799999999999</v>
      </c>
    </row>
    <row r="16441" spans="4:5" x14ac:dyDescent="0.25">
      <c r="D16441" s="31">
        <f>-707.065</f>
        <v>-707.06500000000005</v>
      </c>
      <c r="E16441" s="28">
        <v>-207.417</v>
      </c>
    </row>
    <row r="16442" spans="4:5" x14ac:dyDescent="0.25">
      <c r="D16442" s="31">
        <f>-707.049</f>
        <v>-707.04899999999998</v>
      </c>
      <c r="E16442" s="28">
        <v>-207.52600000000001</v>
      </c>
    </row>
    <row r="16443" spans="4:5" x14ac:dyDescent="0.25">
      <c r="D16443" s="31">
        <f>-707.033</f>
        <v>-707.03300000000002</v>
      </c>
      <c r="E16443" s="28">
        <v>-207.63499999999999</v>
      </c>
    </row>
    <row r="16444" spans="4:5" x14ac:dyDescent="0.25">
      <c r="D16444" s="31">
        <f>-707.017</f>
        <v>-707.01700000000005</v>
      </c>
      <c r="E16444" s="28">
        <v>-207.744</v>
      </c>
    </row>
    <row r="16445" spans="4:5" x14ac:dyDescent="0.25">
      <c r="D16445" s="31">
        <f>-707.001</f>
        <v>-707.00099999999998</v>
      </c>
      <c r="E16445" s="28">
        <v>-207.85300000000001</v>
      </c>
    </row>
    <row r="16446" spans="4:5" x14ac:dyDescent="0.25">
      <c r="D16446" s="31">
        <f>-706.985</f>
        <v>-706.98500000000001</v>
      </c>
      <c r="E16446" s="28">
        <v>-207.96100000000001</v>
      </c>
    </row>
    <row r="16447" spans="4:5" x14ac:dyDescent="0.25">
      <c r="D16447" s="31">
        <f>-706.969</f>
        <v>-706.96900000000005</v>
      </c>
      <c r="E16447" s="28">
        <v>-208.07</v>
      </c>
    </row>
    <row r="16448" spans="4:5" x14ac:dyDescent="0.25">
      <c r="D16448" s="31">
        <f>-706.953</f>
        <v>-706.95299999999997</v>
      </c>
      <c r="E16448" s="28">
        <v>-208.179</v>
      </c>
    </row>
    <row r="16449" spans="4:5" x14ac:dyDescent="0.25">
      <c r="D16449" s="31">
        <f>-706.937</f>
        <v>-706.93700000000001</v>
      </c>
      <c r="E16449" s="28">
        <v>-208.28800000000001</v>
      </c>
    </row>
    <row r="16450" spans="4:5" x14ac:dyDescent="0.25">
      <c r="D16450" s="31">
        <f>-706.921</f>
        <v>-706.92100000000005</v>
      </c>
      <c r="E16450" s="28">
        <v>-208.39599999999999</v>
      </c>
    </row>
    <row r="16451" spans="4:5" x14ac:dyDescent="0.25">
      <c r="D16451" s="31">
        <f>-706.905</f>
        <v>-706.90499999999997</v>
      </c>
      <c r="E16451" s="28">
        <v>-208.505</v>
      </c>
    </row>
    <row r="16452" spans="4:5" x14ac:dyDescent="0.25">
      <c r="D16452" s="31">
        <f>-706.889</f>
        <v>-706.88900000000001</v>
      </c>
      <c r="E16452" s="28">
        <v>-208.614</v>
      </c>
    </row>
    <row r="16453" spans="4:5" x14ac:dyDescent="0.25">
      <c r="D16453" s="31">
        <f>-706.873</f>
        <v>-706.87300000000005</v>
      </c>
      <c r="E16453" s="28">
        <v>-208.72300000000001</v>
      </c>
    </row>
    <row r="16454" spans="4:5" x14ac:dyDescent="0.25">
      <c r="D16454" s="31">
        <f>-706.857</f>
        <v>-706.85699999999997</v>
      </c>
      <c r="E16454" s="28">
        <v>-208.83099999999999</v>
      </c>
    </row>
    <row r="16455" spans="4:5" x14ac:dyDescent="0.25">
      <c r="D16455" s="31">
        <f>-706.841</f>
        <v>-706.84100000000001</v>
      </c>
      <c r="E16455" s="28">
        <v>-208.94</v>
      </c>
    </row>
    <row r="16456" spans="4:5" x14ac:dyDescent="0.25">
      <c r="D16456" s="31">
        <f>-706.825</f>
        <v>-706.82500000000005</v>
      </c>
      <c r="E16456" s="28">
        <v>-209.048</v>
      </c>
    </row>
    <row r="16457" spans="4:5" x14ac:dyDescent="0.25">
      <c r="D16457" s="31">
        <f>-706.809</f>
        <v>-706.80899999999997</v>
      </c>
      <c r="E16457" s="28">
        <v>-209.15700000000001</v>
      </c>
    </row>
    <row r="16458" spans="4:5" x14ac:dyDescent="0.25">
      <c r="D16458" s="31">
        <f>-706.793</f>
        <v>-706.79300000000001</v>
      </c>
      <c r="E16458" s="28">
        <v>-209.26599999999999</v>
      </c>
    </row>
    <row r="16459" spans="4:5" x14ac:dyDescent="0.25">
      <c r="D16459" s="31">
        <f>-706.777</f>
        <v>-706.77700000000004</v>
      </c>
      <c r="E16459" s="28">
        <v>-209.374</v>
      </c>
    </row>
    <row r="16460" spans="4:5" x14ac:dyDescent="0.25">
      <c r="D16460" s="31">
        <f>-706.761</f>
        <v>-706.76099999999997</v>
      </c>
      <c r="E16460" s="28">
        <v>-209.483</v>
      </c>
    </row>
    <row r="16461" spans="4:5" x14ac:dyDescent="0.25">
      <c r="D16461" s="31">
        <f>-706.745</f>
        <v>-706.745</v>
      </c>
      <c r="E16461" s="28">
        <v>-209.59100000000001</v>
      </c>
    </row>
    <row r="16462" spans="4:5" x14ac:dyDescent="0.25">
      <c r="D16462" s="31">
        <f>-706.729</f>
        <v>-706.72900000000004</v>
      </c>
      <c r="E16462" s="28">
        <v>-209.7</v>
      </c>
    </row>
    <row r="16463" spans="4:5" x14ac:dyDescent="0.25">
      <c r="D16463" s="31">
        <f>-706.713</f>
        <v>-706.71299999999997</v>
      </c>
      <c r="E16463" s="28">
        <v>-209.80799999999999</v>
      </c>
    </row>
    <row r="16464" spans="4:5" x14ac:dyDescent="0.25">
      <c r="D16464" s="31">
        <f>-706.697</f>
        <v>-706.697</v>
      </c>
      <c r="E16464" s="28">
        <v>-209.917</v>
      </c>
    </row>
    <row r="16465" spans="4:5" x14ac:dyDescent="0.25">
      <c r="D16465" s="31">
        <f>-706.681</f>
        <v>-706.68100000000004</v>
      </c>
      <c r="E16465" s="28">
        <v>-210.02500000000001</v>
      </c>
    </row>
    <row r="16466" spans="4:5" x14ac:dyDescent="0.25">
      <c r="D16466" s="31">
        <f>-706.665</f>
        <v>-706.66499999999996</v>
      </c>
      <c r="E16466" s="28">
        <v>-210.13300000000001</v>
      </c>
    </row>
    <row r="16467" spans="4:5" x14ac:dyDescent="0.25">
      <c r="D16467" s="31">
        <f>-706.649</f>
        <v>-706.649</v>
      </c>
      <c r="E16467" s="28">
        <v>-210.24199999999999</v>
      </c>
    </row>
    <row r="16468" spans="4:5" x14ac:dyDescent="0.25">
      <c r="D16468" s="31">
        <f>-706.633</f>
        <v>-706.63300000000004</v>
      </c>
      <c r="E16468" s="28">
        <v>-210.35</v>
      </c>
    </row>
    <row r="16469" spans="4:5" x14ac:dyDescent="0.25">
      <c r="D16469" s="31">
        <f>-706.617</f>
        <v>-706.61699999999996</v>
      </c>
      <c r="E16469" s="28">
        <v>-210.458</v>
      </c>
    </row>
    <row r="16470" spans="4:5" x14ac:dyDescent="0.25">
      <c r="D16470" s="31">
        <f>-706.601</f>
        <v>-706.601</v>
      </c>
      <c r="E16470" s="28">
        <v>-210.56700000000001</v>
      </c>
    </row>
    <row r="16471" spans="4:5" x14ac:dyDescent="0.25">
      <c r="D16471" s="31">
        <f>-706.585</f>
        <v>-706.58500000000004</v>
      </c>
      <c r="E16471" s="28">
        <v>-210.67500000000001</v>
      </c>
    </row>
    <row r="16472" spans="4:5" x14ac:dyDescent="0.25">
      <c r="D16472" s="31">
        <f>-706.569</f>
        <v>-706.56899999999996</v>
      </c>
      <c r="E16472" s="28">
        <v>-210.78299999999999</v>
      </c>
    </row>
    <row r="16473" spans="4:5" x14ac:dyDescent="0.25">
      <c r="D16473" s="31">
        <f>-706.553</f>
        <v>-706.553</v>
      </c>
      <c r="E16473" s="28">
        <v>-210.892</v>
      </c>
    </row>
    <row r="16474" spans="4:5" x14ac:dyDescent="0.25">
      <c r="D16474" s="31">
        <f>-706.537</f>
        <v>-706.53700000000003</v>
      </c>
      <c r="E16474" s="28">
        <v>-211</v>
      </c>
    </row>
    <row r="16475" spans="4:5" x14ac:dyDescent="0.25">
      <c r="D16475" s="31">
        <f>-706.521</f>
        <v>-706.52099999999996</v>
      </c>
      <c r="E16475" s="28">
        <v>-211.108</v>
      </c>
    </row>
    <row r="16476" spans="4:5" x14ac:dyDescent="0.25">
      <c r="D16476" s="31">
        <f>-706.505</f>
        <v>-706.505</v>
      </c>
      <c r="E16476" s="28">
        <v>-211.21600000000001</v>
      </c>
    </row>
    <row r="16477" spans="4:5" x14ac:dyDescent="0.25">
      <c r="D16477" s="31">
        <f>-706.489</f>
        <v>-706.48900000000003</v>
      </c>
      <c r="E16477" s="28">
        <v>-211.32499999999999</v>
      </c>
    </row>
    <row r="16478" spans="4:5" x14ac:dyDescent="0.25">
      <c r="D16478" s="31">
        <f>-706.473</f>
        <v>-706.47299999999996</v>
      </c>
      <c r="E16478" s="28">
        <v>-211.43299999999999</v>
      </c>
    </row>
    <row r="16479" spans="4:5" x14ac:dyDescent="0.25">
      <c r="D16479" s="31">
        <f>-706.457</f>
        <v>-706.45699999999999</v>
      </c>
      <c r="E16479" s="28">
        <v>-211.541</v>
      </c>
    </row>
    <row r="16480" spans="4:5" x14ac:dyDescent="0.25">
      <c r="D16480" s="31">
        <f>-706.441</f>
        <v>-706.44100000000003</v>
      </c>
      <c r="E16480" s="28">
        <v>-211.649</v>
      </c>
    </row>
    <row r="16481" spans="4:5" x14ac:dyDescent="0.25">
      <c r="D16481" s="31">
        <f>-706.425</f>
        <v>-706.42499999999995</v>
      </c>
      <c r="E16481" s="28">
        <v>-211.75700000000001</v>
      </c>
    </row>
    <row r="16482" spans="4:5" x14ac:dyDescent="0.25">
      <c r="D16482" s="31">
        <f>-706.409</f>
        <v>-706.40899999999999</v>
      </c>
      <c r="E16482" s="28">
        <v>-211.86500000000001</v>
      </c>
    </row>
    <row r="16483" spans="4:5" x14ac:dyDescent="0.25">
      <c r="D16483" s="31">
        <f>-706.393</f>
        <v>-706.39300000000003</v>
      </c>
      <c r="E16483" s="28">
        <v>-211.97300000000001</v>
      </c>
    </row>
    <row r="16484" spans="4:5" x14ac:dyDescent="0.25">
      <c r="D16484" s="31">
        <f>-706.377</f>
        <v>-706.37699999999995</v>
      </c>
      <c r="E16484" s="28">
        <v>-212.08099999999999</v>
      </c>
    </row>
    <row r="16485" spans="4:5" x14ac:dyDescent="0.25">
      <c r="D16485" s="31">
        <f>-706.361</f>
        <v>-706.36099999999999</v>
      </c>
      <c r="E16485" s="28">
        <v>-212.18899999999999</v>
      </c>
    </row>
    <row r="16486" spans="4:5" x14ac:dyDescent="0.25">
      <c r="D16486" s="31">
        <f>-706.345</f>
        <v>-706.34500000000003</v>
      </c>
      <c r="E16486" s="28">
        <v>-212.297</v>
      </c>
    </row>
    <row r="16487" spans="4:5" x14ac:dyDescent="0.25">
      <c r="D16487" s="31">
        <f>-706.329</f>
        <v>-706.32899999999995</v>
      </c>
      <c r="E16487" s="28">
        <v>-212.405</v>
      </c>
    </row>
    <row r="16488" spans="4:5" x14ac:dyDescent="0.25">
      <c r="D16488" s="31">
        <f>-706.313</f>
        <v>-706.31299999999999</v>
      </c>
      <c r="E16488" s="28">
        <v>-212.51300000000001</v>
      </c>
    </row>
    <row r="16489" spans="4:5" x14ac:dyDescent="0.25">
      <c r="D16489" s="31">
        <f>-706.297</f>
        <v>-706.29700000000003</v>
      </c>
      <c r="E16489" s="28">
        <v>-212.62100000000001</v>
      </c>
    </row>
    <row r="16490" spans="4:5" x14ac:dyDescent="0.25">
      <c r="D16490" s="31">
        <f>-706.281</f>
        <v>-706.28099999999995</v>
      </c>
      <c r="E16490" s="28">
        <v>-212.72900000000001</v>
      </c>
    </row>
    <row r="16491" spans="4:5" x14ac:dyDescent="0.25">
      <c r="D16491" s="31">
        <f>-706.265</f>
        <v>-706.26499999999999</v>
      </c>
      <c r="E16491" s="28">
        <v>-212.83699999999999</v>
      </c>
    </row>
    <row r="16492" spans="4:5" x14ac:dyDescent="0.25">
      <c r="D16492" s="31">
        <f>-706.249</f>
        <v>-706.24900000000002</v>
      </c>
      <c r="E16492" s="28">
        <v>-212.94499999999999</v>
      </c>
    </row>
    <row r="16493" spans="4:5" x14ac:dyDescent="0.25">
      <c r="D16493" s="31">
        <f>-706.233</f>
        <v>-706.23299999999995</v>
      </c>
      <c r="E16493" s="28">
        <v>-213.053</v>
      </c>
    </row>
    <row r="16494" spans="4:5" x14ac:dyDescent="0.25">
      <c r="D16494" s="31">
        <f>-706.217</f>
        <v>-706.21699999999998</v>
      </c>
      <c r="E16494" s="28">
        <v>-213.161</v>
      </c>
    </row>
    <row r="16495" spans="4:5" x14ac:dyDescent="0.25">
      <c r="D16495" s="31">
        <f>-706.201</f>
        <v>-706.20100000000002</v>
      </c>
      <c r="E16495" s="28">
        <v>-213.268</v>
      </c>
    </row>
    <row r="16496" spans="4:5" x14ac:dyDescent="0.25">
      <c r="D16496" s="31">
        <f>-706.185</f>
        <v>-706.18499999999995</v>
      </c>
      <c r="E16496" s="28">
        <v>-213.376</v>
      </c>
    </row>
    <row r="16497" spans="4:5" x14ac:dyDescent="0.25">
      <c r="D16497" s="31">
        <f>-706.169</f>
        <v>-706.16899999999998</v>
      </c>
      <c r="E16497" s="28">
        <v>-213.48400000000001</v>
      </c>
    </row>
    <row r="16498" spans="4:5" x14ac:dyDescent="0.25">
      <c r="D16498" s="31">
        <f>-706.153</f>
        <v>-706.15300000000002</v>
      </c>
      <c r="E16498" s="28">
        <v>-213.59200000000001</v>
      </c>
    </row>
    <row r="16499" spans="4:5" x14ac:dyDescent="0.25">
      <c r="D16499" s="31">
        <f>-706.137</f>
        <v>-706.13699999999994</v>
      </c>
      <c r="E16499" s="28">
        <v>-213.7</v>
      </c>
    </row>
    <row r="16500" spans="4:5" x14ac:dyDescent="0.25">
      <c r="D16500" s="31">
        <f>-706.121</f>
        <v>-706.12099999999998</v>
      </c>
      <c r="E16500" s="28">
        <v>-213.80699999999999</v>
      </c>
    </row>
    <row r="16501" spans="4:5" x14ac:dyDescent="0.25">
      <c r="D16501" s="31">
        <f>-706.105</f>
        <v>-706.10500000000002</v>
      </c>
      <c r="E16501" s="28">
        <v>-213.91499999999999</v>
      </c>
    </row>
    <row r="16502" spans="4:5" x14ac:dyDescent="0.25">
      <c r="D16502" s="31">
        <f>-706.089</f>
        <v>-706.08900000000006</v>
      </c>
      <c r="E16502" s="28">
        <v>-214.023</v>
      </c>
    </row>
    <row r="16503" spans="4:5" x14ac:dyDescent="0.25">
      <c r="D16503" s="31">
        <f>-706.073</f>
        <v>-706.07299999999998</v>
      </c>
      <c r="E16503" s="28">
        <v>-214.13</v>
      </c>
    </row>
    <row r="16504" spans="4:5" x14ac:dyDescent="0.25">
      <c r="D16504" s="31">
        <f>-706.057</f>
        <v>-706.05700000000002</v>
      </c>
      <c r="E16504" s="28">
        <v>-214.238</v>
      </c>
    </row>
    <row r="16505" spans="4:5" x14ac:dyDescent="0.25">
      <c r="D16505" s="31">
        <f>-706.041</f>
        <v>-706.04100000000005</v>
      </c>
      <c r="E16505" s="28">
        <v>-214.346</v>
      </c>
    </row>
    <row r="16506" spans="4:5" x14ac:dyDescent="0.25">
      <c r="D16506" s="31">
        <f>-706.025</f>
        <v>-706.02499999999998</v>
      </c>
      <c r="E16506" s="28">
        <v>-214.453</v>
      </c>
    </row>
    <row r="16507" spans="4:5" x14ac:dyDescent="0.25">
      <c r="D16507" s="31">
        <f>-706.009</f>
        <v>-706.00900000000001</v>
      </c>
      <c r="E16507" s="28">
        <v>-214.56100000000001</v>
      </c>
    </row>
    <row r="16508" spans="4:5" x14ac:dyDescent="0.25">
      <c r="D16508" s="31">
        <f>-705.993</f>
        <v>-705.99300000000005</v>
      </c>
      <c r="E16508" s="28">
        <v>-214.66800000000001</v>
      </c>
    </row>
    <row r="16509" spans="4:5" x14ac:dyDescent="0.25">
      <c r="D16509" s="31">
        <f>-705.977</f>
        <v>-705.97699999999998</v>
      </c>
      <c r="E16509" s="28">
        <v>-214.77600000000001</v>
      </c>
    </row>
    <row r="16510" spans="4:5" x14ac:dyDescent="0.25">
      <c r="D16510" s="31">
        <f>-705.961</f>
        <v>-705.96100000000001</v>
      </c>
      <c r="E16510" s="28">
        <v>-214.88300000000001</v>
      </c>
    </row>
    <row r="16511" spans="4:5" x14ac:dyDescent="0.25">
      <c r="D16511" s="31">
        <f>-705.945</f>
        <v>-705.94500000000005</v>
      </c>
      <c r="E16511" s="28">
        <v>-214.99100000000001</v>
      </c>
    </row>
    <row r="16512" spans="4:5" x14ac:dyDescent="0.25">
      <c r="D16512" s="31">
        <f>-705.929</f>
        <v>-705.92899999999997</v>
      </c>
      <c r="E16512" s="28">
        <v>-215.09800000000001</v>
      </c>
    </row>
    <row r="16513" spans="4:5" x14ac:dyDescent="0.25">
      <c r="D16513" s="31">
        <f>-705.913</f>
        <v>-705.91300000000001</v>
      </c>
      <c r="E16513" s="28">
        <v>-215.20599999999999</v>
      </c>
    </row>
    <row r="16514" spans="4:5" x14ac:dyDescent="0.25">
      <c r="D16514" s="31">
        <f>-705.897</f>
        <v>-705.89700000000005</v>
      </c>
      <c r="E16514" s="28">
        <v>-215.31299999999999</v>
      </c>
    </row>
    <row r="16515" spans="4:5" x14ac:dyDescent="0.25">
      <c r="D16515" s="31">
        <f>-705.881</f>
        <v>-705.88099999999997</v>
      </c>
      <c r="E16515" s="28">
        <v>-215.42099999999999</v>
      </c>
    </row>
    <row r="16516" spans="4:5" x14ac:dyDescent="0.25">
      <c r="D16516" s="31">
        <f>-705.865</f>
        <v>-705.86500000000001</v>
      </c>
      <c r="E16516" s="28">
        <v>-215.52799999999999</v>
      </c>
    </row>
    <row r="16517" spans="4:5" x14ac:dyDescent="0.25">
      <c r="D16517" s="31">
        <f>-705.849</f>
        <v>-705.84900000000005</v>
      </c>
      <c r="E16517" s="28">
        <v>-215.63499999999999</v>
      </c>
    </row>
    <row r="16518" spans="4:5" x14ac:dyDescent="0.25">
      <c r="D16518" s="31">
        <f>-705.833</f>
        <v>-705.83299999999997</v>
      </c>
      <c r="E16518" s="28">
        <v>-215.74299999999999</v>
      </c>
    </row>
    <row r="16519" spans="4:5" x14ac:dyDescent="0.25">
      <c r="D16519" s="31">
        <f>-705.817</f>
        <v>-705.81700000000001</v>
      </c>
      <c r="E16519" s="28">
        <v>-215.85</v>
      </c>
    </row>
    <row r="16520" spans="4:5" x14ac:dyDescent="0.25">
      <c r="D16520" s="31">
        <f>-705.801</f>
        <v>-705.80100000000004</v>
      </c>
      <c r="E16520" s="28">
        <v>-215.95699999999999</v>
      </c>
    </row>
    <row r="16521" spans="4:5" x14ac:dyDescent="0.25">
      <c r="D16521" s="31">
        <f>-705.785</f>
        <v>-705.78499999999997</v>
      </c>
      <c r="E16521" s="28">
        <v>-216.065</v>
      </c>
    </row>
    <row r="16522" spans="4:5" x14ac:dyDescent="0.25">
      <c r="D16522" s="31">
        <f>-705.769</f>
        <v>-705.76900000000001</v>
      </c>
      <c r="E16522" s="28">
        <v>-216.172</v>
      </c>
    </row>
    <row r="16523" spans="4:5" x14ac:dyDescent="0.25">
      <c r="D16523" s="31">
        <f>-705.753</f>
        <v>-705.75300000000004</v>
      </c>
      <c r="E16523" s="28">
        <v>-216.279</v>
      </c>
    </row>
    <row r="16524" spans="4:5" x14ac:dyDescent="0.25">
      <c r="D16524" s="31">
        <f>-705.737</f>
        <v>-705.73699999999997</v>
      </c>
      <c r="E16524" s="28">
        <v>-216.386</v>
      </c>
    </row>
    <row r="16525" spans="4:5" x14ac:dyDescent="0.25">
      <c r="D16525" s="31">
        <f>-705.721</f>
        <v>-705.721</v>
      </c>
      <c r="E16525" s="28">
        <v>-216.494</v>
      </c>
    </row>
    <row r="16526" spans="4:5" x14ac:dyDescent="0.25">
      <c r="D16526" s="31">
        <f>-705.705</f>
        <v>-705.70500000000004</v>
      </c>
      <c r="E16526" s="28">
        <v>-216.601</v>
      </c>
    </row>
    <row r="16527" spans="4:5" x14ac:dyDescent="0.25">
      <c r="D16527" s="31">
        <f>-705.689</f>
        <v>-705.68899999999996</v>
      </c>
      <c r="E16527" s="28">
        <v>-216.708</v>
      </c>
    </row>
    <row r="16528" spans="4:5" x14ac:dyDescent="0.25">
      <c r="D16528" s="31">
        <f>-705.673</f>
        <v>-705.673</v>
      </c>
      <c r="E16528" s="28">
        <v>-216.815</v>
      </c>
    </row>
    <row r="16529" spans="4:5" x14ac:dyDescent="0.25">
      <c r="D16529" s="31">
        <f>-705.657</f>
        <v>-705.65700000000004</v>
      </c>
      <c r="E16529" s="28">
        <v>-216.922</v>
      </c>
    </row>
    <row r="16530" spans="4:5" x14ac:dyDescent="0.25">
      <c r="D16530" s="31">
        <f>-705.641</f>
        <v>-705.64099999999996</v>
      </c>
      <c r="E16530" s="28">
        <v>-217.029</v>
      </c>
    </row>
    <row r="16531" spans="4:5" x14ac:dyDescent="0.25">
      <c r="D16531" s="31">
        <f>-705.625</f>
        <v>-705.625</v>
      </c>
      <c r="E16531" s="28">
        <v>-217.136</v>
      </c>
    </row>
    <row r="16532" spans="4:5" x14ac:dyDescent="0.25">
      <c r="D16532" s="31">
        <f>-705.609</f>
        <v>-705.60900000000004</v>
      </c>
      <c r="E16532" s="28">
        <v>-217.24299999999999</v>
      </c>
    </row>
    <row r="16533" spans="4:5" x14ac:dyDescent="0.25">
      <c r="D16533" s="31">
        <f>-705.593</f>
        <v>-705.59299999999996</v>
      </c>
      <c r="E16533" s="28">
        <v>-217.35</v>
      </c>
    </row>
    <row r="16534" spans="4:5" x14ac:dyDescent="0.25">
      <c r="D16534" s="31">
        <f>-705.577</f>
        <v>-705.577</v>
      </c>
      <c r="E16534" s="28">
        <v>-217.458</v>
      </c>
    </row>
    <row r="16535" spans="4:5" x14ac:dyDescent="0.25">
      <c r="D16535" s="31">
        <f>-705.561</f>
        <v>-705.56100000000004</v>
      </c>
      <c r="E16535" s="28">
        <v>-217.56399999999999</v>
      </c>
    </row>
    <row r="16536" spans="4:5" x14ac:dyDescent="0.25">
      <c r="D16536" s="31">
        <f>-705.545</f>
        <v>-705.54499999999996</v>
      </c>
      <c r="E16536" s="28">
        <v>-217.67099999999999</v>
      </c>
    </row>
    <row r="16537" spans="4:5" x14ac:dyDescent="0.25">
      <c r="D16537" s="31">
        <f>-705.529</f>
        <v>-705.529</v>
      </c>
      <c r="E16537" s="28">
        <v>-217.77799999999999</v>
      </c>
    </row>
    <row r="16538" spans="4:5" x14ac:dyDescent="0.25">
      <c r="D16538" s="31">
        <f>-705.513</f>
        <v>-705.51300000000003</v>
      </c>
      <c r="E16538" s="28">
        <v>-217.88499999999999</v>
      </c>
    </row>
    <row r="16539" spans="4:5" x14ac:dyDescent="0.25">
      <c r="D16539" s="31">
        <f>-705.497</f>
        <v>-705.49699999999996</v>
      </c>
      <c r="E16539" s="28">
        <v>-217.99199999999999</v>
      </c>
    </row>
    <row r="16540" spans="4:5" x14ac:dyDescent="0.25">
      <c r="D16540" s="31">
        <f>-705.481</f>
        <v>-705.48099999999999</v>
      </c>
      <c r="E16540" s="28">
        <v>-218.09899999999999</v>
      </c>
    </row>
    <row r="16541" spans="4:5" x14ac:dyDescent="0.25">
      <c r="D16541" s="31">
        <f>-705.465</f>
        <v>-705.46500000000003</v>
      </c>
      <c r="E16541" s="28">
        <v>-218.20599999999999</v>
      </c>
    </row>
    <row r="16542" spans="4:5" x14ac:dyDescent="0.25">
      <c r="D16542" s="31">
        <f>-705.449</f>
        <v>-705.44899999999996</v>
      </c>
      <c r="E16542" s="28">
        <v>-218.31299999999999</v>
      </c>
    </row>
    <row r="16543" spans="4:5" x14ac:dyDescent="0.25">
      <c r="D16543" s="31">
        <f>-705.433</f>
        <v>-705.43299999999999</v>
      </c>
      <c r="E16543" s="28">
        <v>-218.42</v>
      </c>
    </row>
    <row r="16544" spans="4:5" x14ac:dyDescent="0.25">
      <c r="D16544" s="31">
        <f>-705.417</f>
        <v>-705.41700000000003</v>
      </c>
      <c r="E16544" s="28">
        <v>-218.52600000000001</v>
      </c>
    </row>
    <row r="16545" spans="4:5" x14ac:dyDescent="0.25">
      <c r="D16545" s="31">
        <f>-705.401</f>
        <v>-705.40099999999995</v>
      </c>
      <c r="E16545" s="28">
        <v>-218.63300000000001</v>
      </c>
    </row>
    <row r="16546" spans="4:5" x14ac:dyDescent="0.25">
      <c r="D16546" s="31">
        <f>-705.385</f>
        <v>-705.38499999999999</v>
      </c>
      <c r="E16546" s="28">
        <v>-218.74</v>
      </c>
    </row>
    <row r="16547" spans="4:5" x14ac:dyDescent="0.25">
      <c r="D16547" s="31">
        <f>-705.37</f>
        <v>-705.37</v>
      </c>
      <c r="E16547" s="28">
        <v>-218.84700000000001</v>
      </c>
    </row>
    <row r="16548" spans="4:5" x14ac:dyDescent="0.25">
      <c r="D16548" s="31">
        <f>-705.354</f>
        <v>-705.35400000000004</v>
      </c>
      <c r="E16548" s="28">
        <v>-218.95400000000001</v>
      </c>
    </row>
    <row r="16549" spans="4:5" x14ac:dyDescent="0.25">
      <c r="D16549" s="31">
        <f>-705.338</f>
        <v>-705.33799999999997</v>
      </c>
      <c r="E16549" s="28">
        <v>-219.06</v>
      </c>
    </row>
    <row r="16550" spans="4:5" x14ac:dyDescent="0.25">
      <c r="D16550" s="31">
        <f>-705.322</f>
        <v>-705.322</v>
      </c>
      <c r="E16550" s="28">
        <v>-219.167</v>
      </c>
    </row>
    <row r="16551" spans="4:5" x14ac:dyDescent="0.25">
      <c r="D16551" s="31">
        <f>-705.306</f>
        <v>-705.30600000000004</v>
      </c>
      <c r="E16551" s="28">
        <v>-219.274</v>
      </c>
    </row>
    <row r="16552" spans="4:5" x14ac:dyDescent="0.25">
      <c r="D16552" s="31">
        <f>-705.29</f>
        <v>-705.29</v>
      </c>
      <c r="E16552" s="28">
        <v>-219.38</v>
      </c>
    </row>
    <row r="16553" spans="4:5" x14ac:dyDescent="0.25">
      <c r="D16553" s="31">
        <f>-705.274</f>
        <v>-705.274</v>
      </c>
      <c r="E16553" s="28">
        <v>-219.48699999999999</v>
      </c>
    </row>
    <row r="16554" spans="4:5" x14ac:dyDescent="0.25">
      <c r="D16554" s="31">
        <f>-705.258</f>
        <v>-705.25800000000004</v>
      </c>
      <c r="E16554" s="28">
        <v>-219.59399999999999</v>
      </c>
    </row>
    <row r="16555" spans="4:5" x14ac:dyDescent="0.25">
      <c r="D16555" s="31">
        <f>-705.242</f>
        <v>-705.24199999999996</v>
      </c>
      <c r="E16555" s="28">
        <v>-219.7</v>
      </c>
    </row>
    <row r="16556" spans="4:5" x14ac:dyDescent="0.25">
      <c r="D16556" s="31">
        <f>-705.226</f>
        <v>-705.226</v>
      </c>
      <c r="E16556" s="28">
        <v>-219.80699999999999</v>
      </c>
    </row>
    <row r="16557" spans="4:5" x14ac:dyDescent="0.25">
      <c r="D16557" s="31">
        <f>-705.21</f>
        <v>-705.21</v>
      </c>
      <c r="E16557" s="28">
        <v>-219.91300000000001</v>
      </c>
    </row>
    <row r="16558" spans="4:5" x14ac:dyDescent="0.25">
      <c r="D16558" s="31">
        <f>-705.194</f>
        <v>-705.19399999999996</v>
      </c>
      <c r="E16558" s="28">
        <v>-220.02</v>
      </c>
    </row>
    <row r="16559" spans="4:5" x14ac:dyDescent="0.25">
      <c r="D16559" s="31">
        <f>-705.178</f>
        <v>-705.178</v>
      </c>
      <c r="E16559" s="28">
        <v>-220.126</v>
      </c>
    </row>
    <row r="16560" spans="4:5" x14ac:dyDescent="0.25">
      <c r="D16560" s="31">
        <f>-705.162</f>
        <v>-705.16200000000003</v>
      </c>
      <c r="E16560" s="28">
        <v>-220.233</v>
      </c>
    </row>
    <row r="16561" spans="4:5" x14ac:dyDescent="0.25">
      <c r="D16561" s="31">
        <f>-705.146</f>
        <v>-705.14599999999996</v>
      </c>
      <c r="E16561" s="28">
        <v>-220.339</v>
      </c>
    </row>
    <row r="16562" spans="4:5" x14ac:dyDescent="0.25">
      <c r="D16562" s="31">
        <f>-705.13</f>
        <v>-705.13</v>
      </c>
      <c r="E16562" s="28">
        <v>-220.44499999999999</v>
      </c>
    </row>
    <row r="16563" spans="4:5" x14ac:dyDescent="0.25">
      <c r="D16563" s="31">
        <f>-705.114</f>
        <v>-705.11400000000003</v>
      </c>
      <c r="E16563" s="28">
        <v>-220.55199999999999</v>
      </c>
    </row>
    <row r="16564" spans="4:5" x14ac:dyDescent="0.25">
      <c r="D16564" s="31">
        <f>-705.098</f>
        <v>-705.09799999999996</v>
      </c>
      <c r="E16564" s="28">
        <v>-220.65799999999999</v>
      </c>
    </row>
    <row r="16565" spans="4:5" x14ac:dyDescent="0.25">
      <c r="D16565" s="31">
        <f>-705.082</f>
        <v>-705.08199999999999</v>
      </c>
      <c r="E16565" s="28">
        <v>-220.76499999999999</v>
      </c>
    </row>
    <row r="16566" spans="4:5" x14ac:dyDescent="0.25">
      <c r="D16566" s="31">
        <f>-705.066</f>
        <v>-705.06600000000003</v>
      </c>
      <c r="E16566" s="28">
        <v>-220.87100000000001</v>
      </c>
    </row>
    <row r="16567" spans="4:5" x14ac:dyDescent="0.25">
      <c r="D16567" s="31">
        <f>-705.05</f>
        <v>-705.05</v>
      </c>
      <c r="E16567" s="28">
        <v>-220.977</v>
      </c>
    </row>
    <row r="16568" spans="4:5" x14ac:dyDescent="0.25">
      <c r="D16568" s="31">
        <f>-705.034</f>
        <v>-705.03399999999999</v>
      </c>
      <c r="E16568" s="28">
        <v>-221.084</v>
      </c>
    </row>
    <row r="16569" spans="4:5" x14ac:dyDescent="0.25">
      <c r="D16569" s="31">
        <f>-705.018</f>
        <v>-705.01800000000003</v>
      </c>
      <c r="E16569" s="28">
        <v>-221.19</v>
      </c>
    </row>
    <row r="16570" spans="4:5" x14ac:dyDescent="0.25">
      <c r="D16570" s="31">
        <f>-705.002</f>
        <v>-705.00199999999995</v>
      </c>
      <c r="E16570" s="28">
        <v>-221.29599999999999</v>
      </c>
    </row>
    <row r="16571" spans="4:5" x14ac:dyDescent="0.25">
      <c r="D16571" s="31">
        <f>-704.986</f>
        <v>-704.98599999999999</v>
      </c>
      <c r="E16571" s="28">
        <v>-221.40199999999999</v>
      </c>
    </row>
    <row r="16572" spans="4:5" x14ac:dyDescent="0.25">
      <c r="D16572" s="31">
        <f>-704.97</f>
        <v>-704.97</v>
      </c>
      <c r="E16572" s="28">
        <v>-221.50899999999999</v>
      </c>
    </row>
    <row r="16573" spans="4:5" x14ac:dyDescent="0.25">
      <c r="D16573" s="31">
        <f>-704.954</f>
        <v>-704.95399999999995</v>
      </c>
      <c r="E16573" s="28">
        <v>-221.61500000000001</v>
      </c>
    </row>
    <row r="16574" spans="4:5" x14ac:dyDescent="0.25">
      <c r="D16574" s="31">
        <f>-704.938</f>
        <v>-704.93799999999999</v>
      </c>
      <c r="E16574" s="28">
        <v>-221.721</v>
      </c>
    </row>
    <row r="16575" spans="4:5" x14ac:dyDescent="0.25">
      <c r="D16575" s="31">
        <f>-704.922</f>
        <v>-704.92200000000003</v>
      </c>
      <c r="E16575" s="28">
        <v>-221.827</v>
      </c>
    </row>
    <row r="16576" spans="4:5" x14ac:dyDescent="0.25">
      <c r="D16576" s="31">
        <f>-704.906</f>
        <v>-704.90599999999995</v>
      </c>
      <c r="E16576" s="28">
        <v>-221.93299999999999</v>
      </c>
    </row>
    <row r="16577" spans="4:5" x14ac:dyDescent="0.25">
      <c r="D16577" s="31">
        <f>-704.89</f>
        <v>-704.89</v>
      </c>
      <c r="E16577" s="28">
        <v>-222.03899999999999</v>
      </c>
    </row>
    <row r="16578" spans="4:5" x14ac:dyDescent="0.25">
      <c r="D16578" s="31">
        <f>-704.874</f>
        <v>-704.87400000000002</v>
      </c>
      <c r="E16578" s="28">
        <v>-222.14599999999999</v>
      </c>
    </row>
    <row r="16579" spans="4:5" x14ac:dyDescent="0.25">
      <c r="D16579" s="31">
        <f>-704.858</f>
        <v>-704.85799999999995</v>
      </c>
      <c r="E16579" s="28">
        <v>-222.25200000000001</v>
      </c>
    </row>
    <row r="16580" spans="4:5" x14ac:dyDescent="0.25">
      <c r="D16580" s="31">
        <f>-704.842</f>
        <v>-704.84199999999998</v>
      </c>
      <c r="E16580" s="28">
        <v>-222.358</v>
      </c>
    </row>
    <row r="16581" spans="4:5" x14ac:dyDescent="0.25">
      <c r="D16581" s="31">
        <f>-704.826</f>
        <v>-704.82600000000002</v>
      </c>
      <c r="E16581" s="28">
        <v>-222.464</v>
      </c>
    </row>
    <row r="16582" spans="4:5" x14ac:dyDescent="0.25">
      <c r="D16582" s="31">
        <f>-704.81</f>
        <v>-704.81</v>
      </c>
      <c r="E16582" s="28">
        <v>-222.57</v>
      </c>
    </row>
    <row r="16583" spans="4:5" x14ac:dyDescent="0.25">
      <c r="D16583" s="31">
        <f>-704.794</f>
        <v>-704.79399999999998</v>
      </c>
      <c r="E16583" s="28">
        <v>-222.67599999999999</v>
      </c>
    </row>
    <row r="16584" spans="4:5" x14ac:dyDescent="0.25">
      <c r="D16584" s="31">
        <f>-704.778</f>
        <v>-704.77800000000002</v>
      </c>
      <c r="E16584" s="28">
        <v>-222.78200000000001</v>
      </c>
    </row>
    <row r="16585" spans="4:5" x14ac:dyDescent="0.25">
      <c r="D16585" s="31">
        <f>-704.762</f>
        <v>-704.76199999999994</v>
      </c>
      <c r="E16585" s="28">
        <v>-222.88800000000001</v>
      </c>
    </row>
    <row r="16586" spans="4:5" x14ac:dyDescent="0.25">
      <c r="D16586" s="31">
        <f>-704.746</f>
        <v>-704.74599999999998</v>
      </c>
      <c r="E16586" s="28">
        <v>-222.994</v>
      </c>
    </row>
    <row r="16587" spans="4:5" x14ac:dyDescent="0.25">
      <c r="D16587" s="31">
        <f>-704.73</f>
        <v>-704.73</v>
      </c>
      <c r="E16587" s="28">
        <v>-223.09899999999999</v>
      </c>
    </row>
    <row r="16588" spans="4:5" x14ac:dyDescent="0.25">
      <c r="D16588" s="31">
        <f>-704.714</f>
        <v>-704.71400000000006</v>
      </c>
      <c r="E16588" s="28">
        <v>-223.20500000000001</v>
      </c>
    </row>
    <row r="16589" spans="4:5" x14ac:dyDescent="0.25">
      <c r="D16589" s="31">
        <f>-704.698</f>
        <v>-704.69799999999998</v>
      </c>
      <c r="E16589" s="28">
        <v>-223.31100000000001</v>
      </c>
    </row>
    <row r="16590" spans="4:5" x14ac:dyDescent="0.25">
      <c r="D16590" s="31">
        <f>-704.682</f>
        <v>-704.68200000000002</v>
      </c>
      <c r="E16590" s="28">
        <v>-223.417</v>
      </c>
    </row>
    <row r="16591" spans="4:5" x14ac:dyDescent="0.25">
      <c r="D16591" s="31">
        <f>-704.666</f>
        <v>-704.66600000000005</v>
      </c>
      <c r="E16591" s="28">
        <v>-223.523</v>
      </c>
    </row>
    <row r="16592" spans="4:5" x14ac:dyDescent="0.25">
      <c r="D16592" s="31">
        <f>-704.65</f>
        <v>-704.65</v>
      </c>
      <c r="E16592" s="28">
        <v>-223.62899999999999</v>
      </c>
    </row>
    <row r="16593" spans="4:5" x14ac:dyDescent="0.25">
      <c r="D16593" s="31">
        <f>-704.634</f>
        <v>-704.63400000000001</v>
      </c>
      <c r="E16593" s="28">
        <v>-223.73400000000001</v>
      </c>
    </row>
    <row r="16594" spans="4:5" x14ac:dyDescent="0.25">
      <c r="D16594" s="31">
        <f>-704.618</f>
        <v>-704.61800000000005</v>
      </c>
      <c r="E16594" s="28">
        <v>-223.84</v>
      </c>
    </row>
    <row r="16595" spans="4:5" x14ac:dyDescent="0.25">
      <c r="D16595" s="31">
        <f>-704.602</f>
        <v>-704.60199999999998</v>
      </c>
      <c r="E16595" s="28">
        <v>-223.946</v>
      </c>
    </row>
    <row r="16596" spans="4:5" x14ac:dyDescent="0.25">
      <c r="D16596" s="31">
        <f>-704.586</f>
        <v>-704.58600000000001</v>
      </c>
      <c r="E16596" s="28">
        <v>-224.05199999999999</v>
      </c>
    </row>
    <row r="16597" spans="4:5" x14ac:dyDescent="0.25">
      <c r="D16597" s="31">
        <f>-704.57</f>
        <v>-704.57</v>
      </c>
      <c r="E16597" s="28">
        <v>-224.15700000000001</v>
      </c>
    </row>
    <row r="16598" spans="4:5" x14ac:dyDescent="0.25">
      <c r="D16598" s="31">
        <f>-704.554</f>
        <v>-704.55399999999997</v>
      </c>
      <c r="E16598" s="28">
        <v>-224.26300000000001</v>
      </c>
    </row>
    <row r="16599" spans="4:5" x14ac:dyDescent="0.25">
      <c r="D16599" s="31">
        <f>-704.538</f>
        <v>-704.53800000000001</v>
      </c>
      <c r="E16599" s="28">
        <v>-224.369</v>
      </c>
    </row>
    <row r="16600" spans="4:5" x14ac:dyDescent="0.25">
      <c r="D16600" s="31">
        <f>-704.522</f>
        <v>-704.52200000000005</v>
      </c>
      <c r="E16600" s="28">
        <v>-224.47399999999999</v>
      </c>
    </row>
    <row r="16601" spans="4:5" x14ac:dyDescent="0.25">
      <c r="D16601" s="31">
        <f>-704.506</f>
        <v>-704.50599999999997</v>
      </c>
      <c r="E16601" s="28">
        <v>-224.58</v>
      </c>
    </row>
    <row r="16602" spans="4:5" x14ac:dyDescent="0.25">
      <c r="D16602" s="31">
        <f>-704.49</f>
        <v>-704.49</v>
      </c>
      <c r="E16602" s="28">
        <v>-224.685</v>
      </c>
    </row>
    <row r="16603" spans="4:5" x14ac:dyDescent="0.25">
      <c r="D16603" s="31">
        <f>-704.474</f>
        <v>-704.47400000000005</v>
      </c>
      <c r="E16603" s="28">
        <v>-224.791</v>
      </c>
    </row>
    <row r="16604" spans="4:5" x14ac:dyDescent="0.25">
      <c r="D16604" s="31">
        <f>-704.458</f>
        <v>-704.45799999999997</v>
      </c>
      <c r="E16604" s="28">
        <v>-224.89699999999999</v>
      </c>
    </row>
    <row r="16605" spans="4:5" x14ac:dyDescent="0.25">
      <c r="D16605" s="31">
        <f>-704.442</f>
        <v>-704.44200000000001</v>
      </c>
      <c r="E16605" s="28">
        <v>-225.00200000000001</v>
      </c>
    </row>
    <row r="16606" spans="4:5" x14ac:dyDescent="0.25">
      <c r="D16606" s="31">
        <f>-704.426</f>
        <v>-704.42600000000004</v>
      </c>
      <c r="E16606" s="28">
        <v>-225.108</v>
      </c>
    </row>
    <row r="16607" spans="4:5" x14ac:dyDescent="0.25">
      <c r="D16607" s="31">
        <f>-704.41</f>
        <v>-704.41</v>
      </c>
      <c r="E16607" s="28">
        <v>-225.21299999999999</v>
      </c>
    </row>
    <row r="16608" spans="4:5" x14ac:dyDescent="0.25">
      <c r="D16608" s="31">
        <f>-704.394</f>
        <v>-704.39400000000001</v>
      </c>
      <c r="E16608" s="28">
        <v>-225.31800000000001</v>
      </c>
    </row>
    <row r="16609" spans="4:5" x14ac:dyDescent="0.25">
      <c r="D16609" s="31">
        <f>-704.378</f>
        <v>-704.37800000000004</v>
      </c>
      <c r="E16609" s="28">
        <v>-225.42400000000001</v>
      </c>
    </row>
    <row r="16610" spans="4:5" x14ac:dyDescent="0.25">
      <c r="D16610" s="31">
        <f>-704.362</f>
        <v>-704.36199999999997</v>
      </c>
      <c r="E16610" s="28">
        <v>-225.529</v>
      </c>
    </row>
    <row r="16611" spans="4:5" x14ac:dyDescent="0.25">
      <c r="D16611" s="31">
        <f>-704.346</f>
        <v>-704.346</v>
      </c>
      <c r="E16611" s="28">
        <v>-225.63499999999999</v>
      </c>
    </row>
    <row r="16612" spans="4:5" x14ac:dyDescent="0.25">
      <c r="D16612" s="31">
        <f>-704.33</f>
        <v>-704.33</v>
      </c>
      <c r="E16612" s="28">
        <v>-225.74</v>
      </c>
    </row>
    <row r="16613" spans="4:5" x14ac:dyDescent="0.25">
      <c r="D16613" s="31">
        <f>-704.314</f>
        <v>-704.31399999999996</v>
      </c>
      <c r="E16613" s="28">
        <v>-225.846</v>
      </c>
    </row>
    <row r="16614" spans="4:5" x14ac:dyDescent="0.25">
      <c r="D16614" s="31">
        <f>-704.298</f>
        <v>-704.298</v>
      </c>
      <c r="E16614" s="28">
        <v>-225.95099999999999</v>
      </c>
    </row>
    <row r="16615" spans="4:5" x14ac:dyDescent="0.25">
      <c r="D16615" s="31">
        <f>-704.282</f>
        <v>-704.28200000000004</v>
      </c>
      <c r="E16615" s="28">
        <v>-226.05600000000001</v>
      </c>
    </row>
    <row r="16616" spans="4:5" x14ac:dyDescent="0.25">
      <c r="D16616" s="31">
        <f>-704.266</f>
        <v>-704.26599999999996</v>
      </c>
      <c r="E16616" s="28">
        <v>-226.161</v>
      </c>
    </row>
    <row r="16617" spans="4:5" x14ac:dyDescent="0.25">
      <c r="D16617" s="31">
        <f>-704.25</f>
        <v>-704.25</v>
      </c>
      <c r="E16617" s="28">
        <v>-226.267</v>
      </c>
    </row>
    <row r="16618" spans="4:5" x14ac:dyDescent="0.25">
      <c r="D16618" s="31">
        <f>-704.234</f>
        <v>-704.23400000000004</v>
      </c>
      <c r="E16618" s="28">
        <v>-226.37200000000001</v>
      </c>
    </row>
    <row r="16619" spans="4:5" x14ac:dyDescent="0.25">
      <c r="D16619" s="31">
        <f>-704.218</f>
        <v>-704.21799999999996</v>
      </c>
      <c r="E16619" s="28">
        <v>-226.477</v>
      </c>
    </row>
    <row r="16620" spans="4:5" x14ac:dyDescent="0.25">
      <c r="D16620" s="31">
        <f>-704.202</f>
        <v>-704.202</v>
      </c>
      <c r="E16620" s="28">
        <v>-226.58199999999999</v>
      </c>
    </row>
    <row r="16621" spans="4:5" x14ac:dyDescent="0.25">
      <c r="D16621" s="31">
        <f>-704.186</f>
        <v>-704.18600000000004</v>
      </c>
      <c r="E16621" s="28">
        <v>-226.68799999999999</v>
      </c>
    </row>
    <row r="16622" spans="4:5" x14ac:dyDescent="0.25">
      <c r="D16622" s="31">
        <f>-704.17</f>
        <v>-704.17</v>
      </c>
      <c r="E16622" s="28">
        <v>-226.79300000000001</v>
      </c>
    </row>
    <row r="16623" spans="4:5" x14ac:dyDescent="0.25">
      <c r="D16623" s="31">
        <f>-704.154</f>
        <v>-704.154</v>
      </c>
      <c r="E16623" s="28">
        <v>-226.898</v>
      </c>
    </row>
    <row r="16624" spans="4:5" x14ac:dyDescent="0.25">
      <c r="D16624" s="31">
        <f>-704.138</f>
        <v>-704.13800000000003</v>
      </c>
      <c r="E16624" s="28">
        <v>-227.00299999999999</v>
      </c>
    </row>
    <row r="16625" spans="4:5" x14ac:dyDescent="0.25">
      <c r="D16625" s="31">
        <f>-704.122</f>
        <v>-704.12199999999996</v>
      </c>
      <c r="E16625" s="28">
        <v>-227.108</v>
      </c>
    </row>
    <row r="16626" spans="4:5" x14ac:dyDescent="0.25">
      <c r="D16626" s="31">
        <f>-704.106</f>
        <v>-704.10599999999999</v>
      </c>
      <c r="E16626" s="28">
        <v>-227.21299999999999</v>
      </c>
    </row>
    <row r="16627" spans="4:5" x14ac:dyDescent="0.25">
      <c r="D16627" s="31">
        <f>-704.09</f>
        <v>-704.09</v>
      </c>
      <c r="E16627" s="28">
        <v>-227.31800000000001</v>
      </c>
    </row>
    <row r="16628" spans="4:5" x14ac:dyDescent="0.25">
      <c r="D16628" s="31">
        <f>-704.074</f>
        <v>-704.07399999999996</v>
      </c>
      <c r="E16628" s="28">
        <v>-227.423</v>
      </c>
    </row>
    <row r="16629" spans="4:5" x14ac:dyDescent="0.25">
      <c r="D16629" s="31">
        <f>-704.058</f>
        <v>-704.05799999999999</v>
      </c>
      <c r="E16629" s="28">
        <v>-227.52799999999999</v>
      </c>
    </row>
    <row r="16630" spans="4:5" x14ac:dyDescent="0.25">
      <c r="D16630" s="31">
        <f>-704.042</f>
        <v>-704.04200000000003</v>
      </c>
      <c r="E16630" s="28">
        <v>-227.63300000000001</v>
      </c>
    </row>
    <row r="16631" spans="4:5" x14ac:dyDescent="0.25">
      <c r="D16631" s="31">
        <f>-704.026</f>
        <v>-704.02599999999995</v>
      </c>
      <c r="E16631" s="28">
        <v>-227.738</v>
      </c>
    </row>
    <row r="16632" spans="4:5" x14ac:dyDescent="0.25">
      <c r="D16632" s="31">
        <f>-704.01</f>
        <v>-704.01</v>
      </c>
      <c r="E16632" s="28">
        <v>-227.84299999999999</v>
      </c>
    </row>
    <row r="16633" spans="4:5" x14ac:dyDescent="0.25">
      <c r="D16633" s="31">
        <f>-703.994</f>
        <v>-703.99400000000003</v>
      </c>
      <c r="E16633" s="28">
        <v>-227.94800000000001</v>
      </c>
    </row>
    <row r="16634" spans="4:5" x14ac:dyDescent="0.25">
      <c r="D16634" s="31">
        <f>-703.978</f>
        <v>-703.97799999999995</v>
      </c>
      <c r="E16634" s="28">
        <v>-228.053</v>
      </c>
    </row>
    <row r="16635" spans="4:5" x14ac:dyDescent="0.25">
      <c r="D16635" s="31">
        <f>-703.962</f>
        <v>-703.96199999999999</v>
      </c>
      <c r="E16635" s="28">
        <v>-228.15799999999999</v>
      </c>
    </row>
    <row r="16636" spans="4:5" x14ac:dyDescent="0.25">
      <c r="D16636" s="31">
        <f>-703.946</f>
        <v>-703.94600000000003</v>
      </c>
      <c r="E16636" s="28">
        <v>-228.26300000000001</v>
      </c>
    </row>
    <row r="16637" spans="4:5" x14ac:dyDescent="0.25">
      <c r="D16637" s="31">
        <f>-703.93</f>
        <v>-703.93</v>
      </c>
      <c r="E16637" s="28">
        <v>-228.36699999999999</v>
      </c>
    </row>
    <row r="16638" spans="4:5" x14ac:dyDescent="0.25">
      <c r="D16638" s="31">
        <f>-703.914</f>
        <v>-703.91399999999999</v>
      </c>
      <c r="E16638" s="28">
        <v>-228.47200000000001</v>
      </c>
    </row>
    <row r="16639" spans="4:5" x14ac:dyDescent="0.25">
      <c r="D16639" s="31">
        <f>-703.898</f>
        <v>-703.89800000000002</v>
      </c>
      <c r="E16639" s="28">
        <v>-228.577</v>
      </c>
    </row>
    <row r="16640" spans="4:5" x14ac:dyDescent="0.25">
      <c r="D16640" s="31">
        <f>-703.882</f>
        <v>-703.88199999999995</v>
      </c>
      <c r="E16640" s="28">
        <v>-228.68199999999999</v>
      </c>
    </row>
    <row r="16641" spans="4:5" x14ac:dyDescent="0.25">
      <c r="D16641" s="31">
        <f>-703.866</f>
        <v>-703.86599999999999</v>
      </c>
      <c r="E16641" s="28">
        <v>-228.786</v>
      </c>
    </row>
    <row r="16642" spans="4:5" x14ac:dyDescent="0.25">
      <c r="D16642" s="31">
        <f>-703.85</f>
        <v>-703.85</v>
      </c>
      <c r="E16642" s="28">
        <v>-228.89099999999999</v>
      </c>
    </row>
    <row r="16643" spans="4:5" x14ac:dyDescent="0.25">
      <c r="D16643" s="31">
        <f>-703.834</f>
        <v>-703.83399999999995</v>
      </c>
      <c r="E16643" s="28">
        <v>-228.99600000000001</v>
      </c>
    </row>
    <row r="16644" spans="4:5" x14ac:dyDescent="0.25">
      <c r="D16644" s="31">
        <f>-703.818</f>
        <v>-703.81799999999998</v>
      </c>
      <c r="E16644" s="28">
        <v>-229.101</v>
      </c>
    </row>
    <row r="16645" spans="4:5" x14ac:dyDescent="0.25">
      <c r="D16645" s="31">
        <f>-703.802</f>
        <v>-703.80200000000002</v>
      </c>
      <c r="E16645" s="28">
        <v>-229.20500000000001</v>
      </c>
    </row>
    <row r="16646" spans="4:5" x14ac:dyDescent="0.25">
      <c r="D16646" s="31">
        <f>-703.786</f>
        <v>-703.78599999999994</v>
      </c>
      <c r="E16646" s="28">
        <v>-229.31</v>
      </c>
    </row>
    <row r="16647" spans="4:5" x14ac:dyDescent="0.25">
      <c r="D16647" s="31">
        <f>-703.77</f>
        <v>-703.77</v>
      </c>
      <c r="E16647" s="28">
        <v>-229.41499999999999</v>
      </c>
    </row>
    <row r="16648" spans="4:5" x14ac:dyDescent="0.25">
      <c r="D16648" s="31">
        <f>-703.754</f>
        <v>-703.75400000000002</v>
      </c>
      <c r="E16648" s="28">
        <v>-229.51900000000001</v>
      </c>
    </row>
    <row r="16649" spans="4:5" x14ac:dyDescent="0.25">
      <c r="D16649" s="31">
        <f>-703.738</f>
        <v>-703.73800000000006</v>
      </c>
      <c r="E16649" s="28">
        <v>-229.624</v>
      </c>
    </row>
    <row r="16650" spans="4:5" x14ac:dyDescent="0.25">
      <c r="D16650" s="31">
        <f>-703.722</f>
        <v>-703.72199999999998</v>
      </c>
      <c r="E16650" s="28">
        <v>-229.72800000000001</v>
      </c>
    </row>
    <row r="16651" spans="4:5" x14ac:dyDescent="0.25">
      <c r="D16651" s="31">
        <f>-703.706</f>
        <v>-703.70600000000002</v>
      </c>
      <c r="E16651" s="28">
        <v>-229.833</v>
      </c>
    </row>
    <row r="16652" spans="4:5" x14ac:dyDescent="0.25">
      <c r="D16652" s="31">
        <f>-703.69</f>
        <v>-703.69</v>
      </c>
      <c r="E16652" s="28">
        <v>-229.93700000000001</v>
      </c>
    </row>
    <row r="16653" spans="4:5" x14ac:dyDescent="0.25">
      <c r="D16653" s="31">
        <f>-703.674</f>
        <v>-703.67399999999998</v>
      </c>
      <c r="E16653" s="28">
        <v>-230.042</v>
      </c>
    </row>
    <row r="16654" spans="4:5" x14ac:dyDescent="0.25">
      <c r="D16654" s="31">
        <f>-703.658</f>
        <v>-703.65800000000002</v>
      </c>
      <c r="E16654" s="28">
        <v>-230.14599999999999</v>
      </c>
    </row>
    <row r="16655" spans="4:5" x14ac:dyDescent="0.25">
      <c r="D16655" s="31">
        <f>-703.642</f>
        <v>-703.64200000000005</v>
      </c>
      <c r="E16655" s="28">
        <v>-230.251</v>
      </c>
    </row>
    <row r="16656" spans="4:5" x14ac:dyDescent="0.25">
      <c r="D16656" s="31">
        <f>-703.626</f>
        <v>-703.62599999999998</v>
      </c>
      <c r="E16656" s="28">
        <v>-230.35499999999999</v>
      </c>
    </row>
    <row r="16657" spans="4:5" x14ac:dyDescent="0.25">
      <c r="D16657" s="31">
        <f>-703.61</f>
        <v>-703.61</v>
      </c>
      <c r="E16657" s="28">
        <v>-230.459</v>
      </c>
    </row>
    <row r="16658" spans="4:5" x14ac:dyDescent="0.25">
      <c r="D16658" s="31">
        <f>-703.594</f>
        <v>-703.59400000000005</v>
      </c>
      <c r="E16658" s="28">
        <v>-230.56399999999999</v>
      </c>
    </row>
    <row r="16659" spans="4:5" x14ac:dyDescent="0.25">
      <c r="D16659" s="31">
        <f>-703.578</f>
        <v>-703.57799999999997</v>
      </c>
      <c r="E16659" s="28">
        <v>-230.66800000000001</v>
      </c>
    </row>
    <row r="16660" spans="4:5" x14ac:dyDescent="0.25">
      <c r="D16660" s="31">
        <f>-703.562</f>
        <v>-703.56200000000001</v>
      </c>
      <c r="E16660" s="28">
        <v>-230.77199999999999</v>
      </c>
    </row>
    <row r="16661" spans="4:5" x14ac:dyDescent="0.25">
      <c r="D16661" s="31">
        <f>-703.547</f>
        <v>-703.54700000000003</v>
      </c>
      <c r="E16661" s="28">
        <v>-230.87700000000001</v>
      </c>
    </row>
    <row r="16662" spans="4:5" x14ac:dyDescent="0.25">
      <c r="D16662" s="31">
        <f>-703.531</f>
        <v>-703.53099999999995</v>
      </c>
      <c r="E16662" s="28">
        <v>-230.98099999999999</v>
      </c>
    </row>
    <row r="16663" spans="4:5" x14ac:dyDescent="0.25">
      <c r="D16663" s="31">
        <f>-703.515</f>
        <v>-703.51499999999999</v>
      </c>
      <c r="E16663" s="28">
        <v>-231.08500000000001</v>
      </c>
    </row>
    <row r="16664" spans="4:5" x14ac:dyDescent="0.25">
      <c r="D16664" s="31">
        <f>-703.499</f>
        <v>-703.49900000000002</v>
      </c>
      <c r="E16664" s="28">
        <v>-231.19</v>
      </c>
    </row>
    <row r="16665" spans="4:5" x14ac:dyDescent="0.25">
      <c r="D16665" s="31">
        <f>-703.483</f>
        <v>-703.48299999999995</v>
      </c>
      <c r="E16665" s="28">
        <v>-231.29400000000001</v>
      </c>
    </row>
    <row r="16666" spans="4:5" x14ac:dyDescent="0.25">
      <c r="D16666" s="31">
        <f>-703.467</f>
        <v>-703.46699999999998</v>
      </c>
      <c r="E16666" s="28">
        <v>-231.398</v>
      </c>
    </row>
    <row r="16667" spans="4:5" x14ac:dyDescent="0.25">
      <c r="D16667" s="31">
        <f>-703.451</f>
        <v>-703.45100000000002</v>
      </c>
      <c r="E16667" s="28">
        <v>-231.50200000000001</v>
      </c>
    </row>
    <row r="16668" spans="4:5" x14ac:dyDescent="0.25">
      <c r="D16668" s="31">
        <f>-703.435</f>
        <v>-703.43499999999995</v>
      </c>
      <c r="E16668" s="28">
        <v>-231.60599999999999</v>
      </c>
    </row>
    <row r="16669" spans="4:5" x14ac:dyDescent="0.25">
      <c r="D16669" s="31">
        <f>-703.419</f>
        <v>-703.41899999999998</v>
      </c>
      <c r="E16669" s="28">
        <v>-231.71</v>
      </c>
    </row>
    <row r="16670" spans="4:5" x14ac:dyDescent="0.25">
      <c r="D16670" s="31">
        <f>-703.403</f>
        <v>-703.40300000000002</v>
      </c>
      <c r="E16670" s="28">
        <v>-231.815</v>
      </c>
    </row>
    <row r="16671" spans="4:5" x14ac:dyDescent="0.25">
      <c r="D16671" s="31">
        <f>-703.387</f>
        <v>-703.38699999999994</v>
      </c>
      <c r="E16671" s="28">
        <v>-231.91900000000001</v>
      </c>
    </row>
    <row r="16672" spans="4:5" x14ac:dyDescent="0.25">
      <c r="D16672" s="31">
        <f>-703.371</f>
        <v>-703.37099999999998</v>
      </c>
      <c r="E16672" s="28">
        <v>-232.023</v>
      </c>
    </row>
    <row r="16673" spans="4:5" x14ac:dyDescent="0.25">
      <c r="D16673" s="31">
        <f>-703.355</f>
        <v>-703.35500000000002</v>
      </c>
      <c r="E16673" s="28">
        <v>-232.12700000000001</v>
      </c>
    </row>
    <row r="16674" spans="4:5" x14ac:dyDescent="0.25">
      <c r="D16674" s="31">
        <f>-703.339</f>
        <v>-703.33900000000006</v>
      </c>
      <c r="E16674" s="28">
        <v>-232.23099999999999</v>
      </c>
    </row>
    <row r="16675" spans="4:5" x14ac:dyDescent="0.25">
      <c r="D16675" s="31">
        <f>-703.323</f>
        <v>-703.32299999999998</v>
      </c>
      <c r="E16675" s="28">
        <v>-232.33500000000001</v>
      </c>
    </row>
    <row r="16676" spans="4:5" x14ac:dyDescent="0.25">
      <c r="D16676" s="31">
        <f>-703.307</f>
        <v>-703.30700000000002</v>
      </c>
      <c r="E16676" s="28">
        <v>-232.43899999999999</v>
      </c>
    </row>
    <row r="16677" spans="4:5" x14ac:dyDescent="0.25">
      <c r="D16677" s="31">
        <f>-703.291</f>
        <v>-703.29100000000005</v>
      </c>
      <c r="E16677" s="28">
        <v>-232.54300000000001</v>
      </c>
    </row>
    <row r="16678" spans="4:5" x14ac:dyDescent="0.25">
      <c r="D16678" s="31">
        <f>-703.275</f>
        <v>-703.27499999999998</v>
      </c>
      <c r="E16678" s="28">
        <v>-232.64699999999999</v>
      </c>
    </row>
    <row r="16679" spans="4:5" x14ac:dyDescent="0.25">
      <c r="D16679" s="31">
        <f>-703.259</f>
        <v>-703.25900000000001</v>
      </c>
      <c r="E16679" s="28">
        <v>-232.75</v>
      </c>
    </row>
    <row r="16680" spans="4:5" x14ac:dyDescent="0.25">
      <c r="D16680" s="31">
        <f>-703.243</f>
        <v>-703.24300000000005</v>
      </c>
      <c r="E16680" s="28">
        <v>-232.85400000000001</v>
      </c>
    </row>
    <row r="16681" spans="4:5" x14ac:dyDescent="0.25">
      <c r="D16681" s="31">
        <f>-703.227</f>
        <v>-703.22699999999998</v>
      </c>
      <c r="E16681" s="28">
        <v>-232.958</v>
      </c>
    </row>
    <row r="16682" spans="4:5" x14ac:dyDescent="0.25">
      <c r="D16682" s="31">
        <f>-703.211</f>
        <v>-703.21100000000001</v>
      </c>
      <c r="E16682" s="28">
        <v>-233.06200000000001</v>
      </c>
    </row>
    <row r="16683" spans="4:5" x14ac:dyDescent="0.25">
      <c r="D16683" s="31">
        <f>-703.195</f>
        <v>-703.19500000000005</v>
      </c>
      <c r="E16683" s="28">
        <v>-233.166</v>
      </c>
    </row>
    <row r="16684" spans="4:5" x14ac:dyDescent="0.25">
      <c r="D16684" s="31">
        <f>-703.179</f>
        <v>-703.17899999999997</v>
      </c>
      <c r="E16684" s="28">
        <v>-233.27</v>
      </c>
    </row>
    <row r="16685" spans="4:5" x14ac:dyDescent="0.25">
      <c r="D16685" s="31">
        <f>-703.163</f>
        <v>-703.16300000000001</v>
      </c>
      <c r="E16685" s="28">
        <v>-233.374</v>
      </c>
    </row>
    <row r="16686" spans="4:5" x14ac:dyDescent="0.25">
      <c r="D16686" s="31">
        <f>-703.147</f>
        <v>-703.14700000000005</v>
      </c>
      <c r="E16686" s="28">
        <v>-233.477</v>
      </c>
    </row>
    <row r="16687" spans="4:5" x14ac:dyDescent="0.25">
      <c r="D16687" s="31">
        <f>-703.131</f>
        <v>-703.13099999999997</v>
      </c>
      <c r="E16687" s="28">
        <v>-233.58099999999999</v>
      </c>
    </row>
    <row r="16688" spans="4:5" x14ac:dyDescent="0.25">
      <c r="D16688" s="31">
        <f>-703.115</f>
        <v>-703.11500000000001</v>
      </c>
      <c r="E16688" s="28">
        <v>-233.685</v>
      </c>
    </row>
    <row r="16689" spans="4:5" x14ac:dyDescent="0.25">
      <c r="D16689" s="31">
        <f>-703.099</f>
        <v>-703.09900000000005</v>
      </c>
      <c r="E16689" s="28">
        <v>-233.78800000000001</v>
      </c>
    </row>
    <row r="16690" spans="4:5" x14ac:dyDescent="0.25">
      <c r="D16690" s="31">
        <f>-703.083</f>
        <v>-703.08299999999997</v>
      </c>
      <c r="E16690" s="28">
        <v>-233.892</v>
      </c>
    </row>
    <row r="16691" spans="4:5" x14ac:dyDescent="0.25">
      <c r="D16691" s="31">
        <f>-703.067</f>
        <v>-703.06700000000001</v>
      </c>
      <c r="E16691" s="28">
        <v>-233.99600000000001</v>
      </c>
    </row>
    <row r="16692" spans="4:5" x14ac:dyDescent="0.25">
      <c r="D16692" s="31">
        <f>-703.051</f>
        <v>-703.05100000000004</v>
      </c>
      <c r="E16692" s="28">
        <v>-234.09899999999999</v>
      </c>
    </row>
    <row r="16693" spans="4:5" x14ac:dyDescent="0.25">
      <c r="D16693" s="31">
        <f>-703.035</f>
        <v>-703.03499999999997</v>
      </c>
      <c r="E16693" s="28">
        <v>-234.203</v>
      </c>
    </row>
    <row r="16694" spans="4:5" x14ac:dyDescent="0.25">
      <c r="D16694" s="31">
        <f>-703.019</f>
        <v>-703.01900000000001</v>
      </c>
      <c r="E16694" s="28">
        <v>-234.30699999999999</v>
      </c>
    </row>
    <row r="16695" spans="4:5" x14ac:dyDescent="0.25">
      <c r="D16695" s="31">
        <f>-703.003</f>
        <v>-703.00300000000004</v>
      </c>
      <c r="E16695" s="28">
        <v>-234.41</v>
      </c>
    </row>
    <row r="16696" spans="4:5" x14ac:dyDescent="0.25">
      <c r="D16696" s="31">
        <f>-702.987</f>
        <v>-702.98699999999997</v>
      </c>
      <c r="E16696" s="28">
        <v>-234.51400000000001</v>
      </c>
    </row>
    <row r="16697" spans="4:5" x14ac:dyDescent="0.25">
      <c r="D16697" s="31">
        <f>-702.971</f>
        <v>-702.971</v>
      </c>
      <c r="E16697" s="28">
        <v>-234.61699999999999</v>
      </c>
    </row>
    <row r="16698" spans="4:5" x14ac:dyDescent="0.25">
      <c r="D16698" s="31">
        <f>-702.955</f>
        <v>-702.95500000000004</v>
      </c>
      <c r="E16698" s="28">
        <v>-234.721</v>
      </c>
    </row>
    <row r="16699" spans="4:5" x14ac:dyDescent="0.25">
      <c r="D16699" s="31">
        <f>-702.939</f>
        <v>-702.93899999999996</v>
      </c>
      <c r="E16699" s="28">
        <v>-234.82400000000001</v>
      </c>
    </row>
    <row r="16700" spans="4:5" x14ac:dyDescent="0.25">
      <c r="D16700" s="31">
        <f>-702.923</f>
        <v>-702.923</v>
      </c>
      <c r="E16700" s="28">
        <v>-234.928</v>
      </c>
    </row>
    <row r="16701" spans="4:5" x14ac:dyDescent="0.25">
      <c r="D16701" s="31">
        <f>-702.907</f>
        <v>-702.90700000000004</v>
      </c>
      <c r="E16701" s="28">
        <v>-235.03100000000001</v>
      </c>
    </row>
    <row r="16702" spans="4:5" x14ac:dyDescent="0.25">
      <c r="D16702" s="31">
        <f>-702.891</f>
        <v>-702.89099999999996</v>
      </c>
      <c r="E16702" s="28">
        <v>-235.13399999999999</v>
      </c>
    </row>
    <row r="16703" spans="4:5" x14ac:dyDescent="0.25">
      <c r="D16703" s="31">
        <f>-702.875</f>
        <v>-702.875</v>
      </c>
      <c r="E16703" s="28">
        <v>-235.238</v>
      </c>
    </row>
    <row r="16704" spans="4:5" x14ac:dyDescent="0.25">
      <c r="D16704" s="31">
        <f>-702.859</f>
        <v>-702.85900000000004</v>
      </c>
      <c r="E16704" s="28">
        <v>-235.34100000000001</v>
      </c>
    </row>
    <row r="16705" spans="4:5" x14ac:dyDescent="0.25">
      <c r="D16705" s="31">
        <f>-702.843</f>
        <v>-702.84299999999996</v>
      </c>
      <c r="E16705" s="28">
        <v>-235.44399999999999</v>
      </c>
    </row>
    <row r="16706" spans="4:5" x14ac:dyDescent="0.25">
      <c r="D16706" s="31">
        <f>-702.827</f>
        <v>-702.827</v>
      </c>
      <c r="E16706" s="28">
        <v>-235.548</v>
      </c>
    </row>
    <row r="16707" spans="4:5" x14ac:dyDescent="0.25">
      <c r="D16707" s="31">
        <f>-702.811</f>
        <v>-702.81100000000004</v>
      </c>
      <c r="E16707" s="28">
        <v>-235.65100000000001</v>
      </c>
    </row>
    <row r="16708" spans="4:5" x14ac:dyDescent="0.25">
      <c r="D16708" s="31">
        <f>-702.795</f>
        <v>-702.79499999999996</v>
      </c>
      <c r="E16708" s="28">
        <v>-235.75399999999999</v>
      </c>
    </row>
    <row r="16709" spans="4:5" x14ac:dyDescent="0.25">
      <c r="D16709" s="31">
        <f>-702.779</f>
        <v>-702.779</v>
      </c>
      <c r="E16709" s="28">
        <v>-235.858</v>
      </c>
    </row>
    <row r="16710" spans="4:5" x14ac:dyDescent="0.25">
      <c r="D16710" s="31">
        <f>-702.763</f>
        <v>-702.76300000000003</v>
      </c>
      <c r="E16710" s="28">
        <v>-235.96100000000001</v>
      </c>
    </row>
    <row r="16711" spans="4:5" x14ac:dyDescent="0.25">
      <c r="D16711" s="31">
        <f>-702.747</f>
        <v>-702.74699999999996</v>
      </c>
      <c r="E16711" s="28">
        <v>-236.06399999999999</v>
      </c>
    </row>
    <row r="16712" spans="4:5" x14ac:dyDescent="0.25">
      <c r="D16712" s="31">
        <f>-702.731</f>
        <v>-702.73099999999999</v>
      </c>
      <c r="E16712" s="28">
        <v>-236.167</v>
      </c>
    </row>
    <row r="16713" spans="4:5" x14ac:dyDescent="0.25">
      <c r="D16713" s="31">
        <f>-702.715</f>
        <v>-702.71500000000003</v>
      </c>
      <c r="E16713" s="28">
        <v>-236.27</v>
      </c>
    </row>
    <row r="16714" spans="4:5" x14ac:dyDescent="0.25">
      <c r="D16714" s="31">
        <f>-702.699</f>
        <v>-702.69899999999996</v>
      </c>
      <c r="E16714" s="28">
        <v>-236.37299999999999</v>
      </c>
    </row>
    <row r="16715" spans="4:5" x14ac:dyDescent="0.25">
      <c r="D16715" s="31">
        <f>-702.683</f>
        <v>-702.68299999999999</v>
      </c>
      <c r="E16715" s="28">
        <v>-236.476</v>
      </c>
    </row>
    <row r="16716" spans="4:5" x14ac:dyDescent="0.25">
      <c r="D16716" s="31">
        <f>-702.667</f>
        <v>-702.66700000000003</v>
      </c>
      <c r="E16716" s="28">
        <v>-236.58</v>
      </c>
    </row>
    <row r="16717" spans="4:5" x14ac:dyDescent="0.25">
      <c r="D16717" s="31">
        <f>-702.651</f>
        <v>-702.65099999999995</v>
      </c>
      <c r="E16717" s="28">
        <v>-236.68299999999999</v>
      </c>
    </row>
    <row r="16718" spans="4:5" x14ac:dyDescent="0.25">
      <c r="D16718" s="31">
        <f>-702.635</f>
        <v>-702.63499999999999</v>
      </c>
      <c r="E16718" s="28">
        <v>-236.786</v>
      </c>
    </row>
    <row r="16719" spans="4:5" x14ac:dyDescent="0.25">
      <c r="D16719" s="31">
        <f>-702.619</f>
        <v>-702.61900000000003</v>
      </c>
      <c r="E16719" s="28">
        <v>-236.88900000000001</v>
      </c>
    </row>
    <row r="16720" spans="4:5" x14ac:dyDescent="0.25">
      <c r="D16720" s="31">
        <f>-702.603</f>
        <v>-702.60299999999995</v>
      </c>
      <c r="E16720" s="28">
        <v>-236.99199999999999</v>
      </c>
    </row>
    <row r="16721" spans="4:5" x14ac:dyDescent="0.25">
      <c r="D16721" s="31">
        <f>-702.587</f>
        <v>-702.58699999999999</v>
      </c>
      <c r="E16721" s="28">
        <v>-237.095</v>
      </c>
    </row>
    <row r="16722" spans="4:5" x14ac:dyDescent="0.25">
      <c r="D16722" s="31">
        <f>-702.571</f>
        <v>-702.57100000000003</v>
      </c>
      <c r="E16722" s="28">
        <v>-237.19800000000001</v>
      </c>
    </row>
    <row r="16723" spans="4:5" x14ac:dyDescent="0.25">
      <c r="D16723" s="31">
        <f>-702.555</f>
        <v>-702.55499999999995</v>
      </c>
      <c r="E16723" s="28">
        <v>-237.30099999999999</v>
      </c>
    </row>
    <row r="16724" spans="4:5" x14ac:dyDescent="0.25">
      <c r="D16724" s="31">
        <f>-702.539</f>
        <v>-702.53899999999999</v>
      </c>
      <c r="E16724" s="28">
        <v>-237.404</v>
      </c>
    </row>
    <row r="16725" spans="4:5" x14ac:dyDescent="0.25">
      <c r="D16725" s="31">
        <f>-702.523</f>
        <v>-702.52300000000002</v>
      </c>
      <c r="E16725" s="28">
        <v>-237.506</v>
      </c>
    </row>
    <row r="16726" spans="4:5" x14ac:dyDescent="0.25">
      <c r="D16726" s="31">
        <f>-702.507</f>
        <v>-702.50699999999995</v>
      </c>
      <c r="E16726" s="28">
        <v>-237.60900000000001</v>
      </c>
    </row>
    <row r="16727" spans="4:5" x14ac:dyDescent="0.25">
      <c r="D16727" s="31">
        <f>-702.491</f>
        <v>-702.49099999999999</v>
      </c>
      <c r="E16727" s="28">
        <v>-237.71199999999999</v>
      </c>
    </row>
    <row r="16728" spans="4:5" x14ac:dyDescent="0.25">
      <c r="D16728" s="31">
        <f>-702.475</f>
        <v>-702.47500000000002</v>
      </c>
      <c r="E16728" s="28">
        <v>-237.815</v>
      </c>
    </row>
    <row r="16729" spans="4:5" x14ac:dyDescent="0.25">
      <c r="D16729" s="31">
        <f>-702.459</f>
        <v>-702.45899999999995</v>
      </c>
      <c r="E16729" s="28">
        <v>-237.91800000000001</v>
      </c>
    </row>
    <row r="16730" spans="4:5" x14ac:dyDescent="0.25">
      <c r="D16730" s="31">
        <f>-702.443</f>
        <v>-702.44299999999998</v>
      </c>
      <c r="E16730" s="28">
        <v>-238.02099999999999</v>
      </c>
    </row>
    <row r="16731" spans="4:5" x14ac:dyDescent="0.25">
      <c r="D16731" s="31">
        <f>-702.427</f>
        <v>-702.42700000000002</v>
      </c>
      <c r="E16731" s="28">
        <v>-238.12299999999999</v>
      </c>
    </row>
    <row r="16732" spans="4:5" x14ac:dyDescent="0.25">
      <c r="D16732" s="31">
        <f>-702.411</f>
        <v>-702.41099999999994</v>
      </c>
      <c r="E16732" s="28">
        <v>-238.226</v>
      </c>
    </row>
    <row r="16733" spans="4:5" x14ac:dyDescent="0.25">
      <c r="D16733" s="31">
        <f>-702.395</f>
        <v>-702.39499999999998</v>
      </c>
      <c r="E16733" s="28">
        <v>-238.32900000000001</v>
      </c>
    </row>
    <row r="16734" spans="4:5" x14ac:dyDescent="0.25">
      <c r="D16734" s="31">
        <f>-702.379</f>
        <v>-702.37900000000002</v>
      </c>
      <c r="E16734" s="28">
        <v>-238.43100000000001</v>
      </c>
    </row>
    <row r="16735" spans="4:5" x14ac:dyDescent="0.25">
      <c r="D16735" s="31">
        <f>-702.363</f>
        <v>-702.36300000000006</v>
      </c>
      <c r="E16735" s="28">
        <v>-238.53399999999999</v>
      </c>
    </row>
    <row r="16736" spans="4:5" x14ac:dyDescent="0.25">
      <c r="D16736" s="31">
        <f>-702.347</f>
        <v>-702.34699999999998</v>
      </c>
      <c r="E16736" s="28">
        <v>-238.637</v>
      </c>
    </row>
    <row r="16737" spans="4:5" x14ac:dyDescent="0.25">
      <c r="D16737" s="31">
        <f>-702.331</f>
        <v>-702.33100000000002</v>
      </c>
      <c r="E16737" s="28">
        <v>-238.739</v>
      </c>
    </row>
    <row r="16738" spans="4:5" x14ac:dyDescent="0.25">
      <c r="D16738" s="31">
        <f>-702.315</f>
        <v>-702.31500000000005</v>
      </c>
      <c r="E16738" s="28">
        <v>-238.84200000000001</v>
      </c>
    </row>
    <row r="16739" spans="4:5" x14ac:dyDescent="0.25">
      <c r="D16739" s="31">
        <f>-702.299</f>
        <v>-702.29899999999998</v>
      </c>
      <c r="E16739" s="28">
        <v>-238.94399999999999</v>
      </c>
    </row>
    <row r="16740" spans="4:5" x14ac:dyDescent="0.25">
      <c r="D16740" s="31">
        <f>-702.283</f>
        <v>-702.28300000000002</v>
      </c>
      <c r="E16740" s="28">
        <v>-239.047</v>
      </c>
    </row>
    <row r="16741" spans="4:5" x14ac:dyDescent="0.25">
      <c r="D16741" s="31">
        <f>-702.267</f>
        <v>-702.26700000000005</v>
      </c>
      <c r="E16741" s="28">
        <v>-239.149</v>
      </c>
    </row>
    <row r="16742" spans="4:5" x14ac:dyDescent="0.25">
      <c r="D16742" s="31">
        <f>-702.251</f>
        <v>-702.25099999999998</v>
      </c>
      <c r="E16742" s="28">
        <v>-239.25200000000001</v>
      </c>
    </row>
    <row r="16743" spans="4:5" x14ac:dyDescent="0.25">
      <c r="D16743" s="31">
        <f>-702.235</f>
        <v>-702.23500000000001</v>
      </c>
      <c r="E16743" s="28">
        <v>-239.35499999999999</v>
      </c>
    </row>
    <row r="16744" spans="4:5" x14ac:dyDescent="0.25">
      <c r="D16744" s="31">
        <f>-702.219</f>
        <v>-702.21900000000005</v>
      </c>
      <c r="E16744" s="28">
        <v>-239.45699999999999</v>
      </c>
    </row>
    <row r="16745" spans="4:5" x14ac:dyDescent="0.25">
      <c r="D16745" s="31">
        <f>-702.203</f>
        <v>-702.20299999999997</v>
      </c>
      <c r="E16745" s="28">
        <v>-239.559</v>
      </c>
    </row>
    <row r="16746" spans="4:5" x14ac:dyDescent="0.25">
      <c r="D16746" s="31">
        <f>-702.187</f>
        <v>-702.18700000000001</v>
      </c>
      <c r="E16746" s="28">
        <v>-239.66200000000001</v>
      </c>
    </row>
    <row r="16747" spans="4:5" x14ac:dyDescent="0.25">
      <c r="D16747" s="31">
        <f>-702.171</f>
        <v>-702.17100000000005</v>
      </c>
      <c r="E16747" s="28">
        <v>-239.76400000000001</v>
      </c>
    </row>
    <row r="16748" spans="4:5" x14ac:dyDescent="0.25">
      <c r="D16748" s="31">
        <f>-702.155</f>
        <v>-702.15499999999997</v>
      </c>
      <c r="E16748" s="28">
        <v>-239.86600000000001</v>
      </c>
    </row>
    <row r="16749" spans="4:5" x14ac:dyDescent="0.25">
      <c r="D16749" s="31">
        <f>-702.139</f>
        <v>-702.13900000000001</v>
      </c>
      <c r="E16749" s="28">
        <v>-239.96899999999999</v>
      </c>
    </row>
    <row r="16750" spans="4:5" x14ac:dyDescent="0.25">
      <c r="D16750" s="31">
        <f>-702.123</f>
        <v>-702.12300000000005</v>
      </c>
      <c r="E16750" s="28">
        <v>-240.071</v>
      </c>
    </row>
    <row r="16751" spans="4:5" x14ac:dyDescent="0.25">
      <c r="D16751" s="31">
        <f>-702.107</f>
        <v>-702.10699999999997</v>
      </c>
      <c r="E16751" s="28">
        <v>-240.17400000000001</v>
      </c>
    </row>
    <row r="16752" spans="4:5" x14ac:dyDescent="0.25">
      <c r="D16752" s="31">
        <f>-702.091</f>
        <v>-702.09100000000001</v>
      </c>
      <c r="E16752" s="28">
        <v>-240.27600000000001</v>
      </c>
    </row>
    <row r="16753" spans="4:5" x14ac:dyDescent="0.25">
      <c r="D16753" s="31">
        <f>-702.075</f>
        <v>-702.07500000000005</v>
      </c>
      <c r="E16753" s="28">
        <v>-240.37799999999999</v>
      </c>
    </row>
    <row r="16754" spans="4:5" x14ac:dyDescent="0.25">
      <c r="D16754" s="31">
        <f>-702.059</f>
        <v>-702.05899999999997</v>
      </c>
      <c r="E16754" s="28">
        <v>-240.48</v>
      </c>
    </row>
    <row r="16755" spans="4:5" x14ac:dyDescent="0.25">
      <c r="D16755" s="31">
        <f>-702.043</f>
        <v>-702.04300000000001</v>
      </c>
      <c r="E16755" s="28">
        <v>-240.58199999999999</v>
      </c>
    </row>
    <row r="16756" spans="4:5" x14ac:dyDescent="0.25">
      <c r="D16756" s="31">
        <f>-702.027</f>
        <v>-702.02700000000004</v>
      </c>
      <c r="E16756" s="28">
        <v>-240.685</v>
      </c>
    </row>
    <row r="16757" spans="4:5" x14ac:dyDescent="0.25">
      <c r="D16757" s="31">
        <f>-702.011</f>
        <v>-702.01099999999997</v>
      </c>
      <c r="E16757" s="28">
        <v>-240.78700000000001</v>
      </c>
    </row>
    <row r="16758" spans="4:5" x14ac:dyDescent="0.25">
      <c r="D16758" s="31">
        <f>-701.995</f>
        <v>-701.995</v>
      </c>
      <c r="E16758" s="28">
        <v>-240.88900000000001</v>
      </c>
    </row>
    <row r="16759" spans="4:5" x14ac:dyDescent="0.25">
      <c r="D16759" s="31">
        <f>-701.979</f>
        <v>-701.97900000000004</v>
      </c>
      <c r="E16759" s="28">
        <v>-240.99100000000001</v>
      </c>
    </row>
    <row r="16760" spans="4:5" x14ac:dyDescent="0.25">
      <c r="D16760" s="31">
        <f>-701.963</f>
        <v>-701.96299999999997</v>
      </c>
      <c r="E16760" s="28">
        <v>-241.09299999999999</v>
      </c>
    </row>
    <row r="16761" spans="4:5" x14ac:dyDescent="0.25">
      <c r="D16761" s="31">
        <f>-701.947</f>
        <v>-701.947</v>
      </c>
      <c r="E16761" s="28">
        <v>-241.19499999999999</v>
      </c>
    </row>
    <row r="16762" spans="4:5" x14ac:dyDescent="0.25">
      <c r="D16762" s="31">
        <f>-701.931</f>
        <v>-701.93100000000004</v>
      </c>
      <c r="E16762" s="28">
        <v>-241.297</v>
      </c>
    </row>
    <row r="16763" spans="4:5" x14ac:dyDescent="0.25">
      <c r="D16763" s="31">
        <f>-701.915</f>
        <v>-701.91499999999996</v>
      </c>
      <c r="E16763" s="28">
        <v>-241.399</v>
      </c>
    </row>
    <row r="16764" spans="4:5" x14ac:dyDescent="0.25">
      <c r="D16764" s="31">
        <f>-701.899</f>
        <v>-701.899</v>
      </c>
      <c r="E16764" s="28">
        <v>-241.501</v>
      </c>
    </row>
    <row r="16765" spans="4:5" x14ac:dyDescent="0.25">
      <c r="D16765" s="31">
        <f>-701.883</f>
        <v>-701.88300000000004</v>
      </c>
      <c r="E16765" s="28">
        <v>-241.60300000000001</v>
      </c>
    </row>
    <row r="16766" spans="4:5" x14ac:dyDescent="0.25">
      <c r="D16766" s="31">
        <f>-701.867</f>
        <v>-701.86699999999996</v>
      </c>
      <c r="E16766" s="28">
        <v>-241.70500000000001</v>
      </c>
    </row>
    <row r="16767" spans="4:5" x14ac:dyDescent="0.25">
      <c r="D16767" s="31">
        <f>-701.851</f>
        <v>-701.851</v>
      </c>
      <c r="E16767" s="28">
        <v>-241.80699999999999</v>
      </c>
    </row>
    <row r="16768" spans="4:5" x14ac:dyDescent="0.25">
      <c r="D16768" s="31">
        <f>-701.835</f>
        <v>-701.83500000000004</v>
      </c>
      <c r="E16768" s="28">
        <v>-241.90899999999999</v>
      </c>
    </row>
    <row r="16769" spans="4:5" x14ac:dyDescent="0.25">
      <c r="D16769" s="31">
        <f>-701.819</f>
        <v>-701.81899999999996</v>
      </c>
      <c r="E16769" s="28">
        <v>-242.011</v>
      </c>
    </row>
    <row r="16770" spans="4:5" x14ac:dyDescent="0.25">
      <c r="D16770" s="31">
        <f>-701.803</f>
        <v>-701.803</v>
      </c>
      <c r="E16770" s="28">
        <v>-242.113</v>
      </c>
    </row>
    <row r="16771" spans="4:5" x14ac:dyDescent="0.25">
      <c r="D16771" s="31">
        <f>-701.787</f>
        <v>-701.78700000000003</v>
      </c>
      <c r="E16771" s="28">
        <v>-242.215</v>
      </c>
    </row>
    <row r="16772" spans="4:5" x14ac:dyDescent="0.25">
      <c r="D16772" s="31">
        <f>-701.771</f>
        <v>-701.77099999999996</v>
      </c>
      <c r="E16772" s="28">
        <v>-242.316</v>
      </c>
    </row>
    <row r="16773" spans="4:5" x14ac:dyDescent="0.25">
      <c r="D16773" s="31">
        <f>-701.755</f>
        <v>-701.755</v>
      </c>
      <c r="E16773" s="28">
        <v>-242.41800000000001</v>
      </c>
    </row>
    <row r="16774" spans="4:5" x14ac:dyDescent="0.25">
      <c r="D16774" s="31">
        <f>-701.74</f>
        <v>-701.74</v>
      </c>
      <c r="E16774" s="28">
        <v>-242.52</v>
      </c>
    </row>
    <row r="16775" spans="4:5" x14ac:dyDescent="0.25">
      <c r="D16775" s="31">
        <f>-701.724</f>
        <v>-701.72400000000005</v>
      </c>
      <c r="E16775" s="28">
        <v>-242.62200000000001</v>
      </c>
    </row>
    <row r="16776" spans="4:5" x14ac:dyDescent="0.25">
      <c r="D16776" s="31">
        <f>-701.708</f>
        <v>-701.70799999999997</v>
      </c>
      <c r="E16776" s="28">
        <v>-242.72399999999999</v>
      </c>
    </row>
    <row r="16777" spans="4:5" x14ac:dyDescent="0.25">
      <c r="D16777" s="31">
        <f>-701.692</f>
        <v>-701.69200000000001</v>
      </c>
      <c r="E16777" s="28">
        <v>-242.82499999999999</v>
      </c>
    </row>
    <row r="16778" spans="4:5" x14ac:dyDescent="0.25">
      <c r="D16778" s="31">
        <f>-701.676</f>
        <v>-701.67600000000004</v>
      </c>
      <c r="E16778" s="28">
        <v>-242.92699999999999</v>
      </c>
    </row>
    <row r="16779" spans="4:5" x14ac:dyDescent="0.25">
      <c r="D16779" s="31">
        <f>-701.66</f>
        <v>-701.66</v>
      </c>
      <c r="E16779" s="28">
        <v>-243.02799999999999</v>
      </c>
    </row>
    <row r="16780" spans="4:5" x14ac:dyDescent="0.25">
      <c r="D16780" s="31">
        <f>-701.644</f>
        <v>-701.64400000000001</v>
      </c>
      <c r="E16780" s="28">
        <v>-243.13</v>
      </c>
    </row>
    <row r="16781" spans="4:5" x14ac:dyDescent="0.25">
      <c r="D16781" s="31">
        <f>-701.628</f>
        <v>-701.62800000000004</v>
      </c>
      <c r="E16781" s="28">
        <v>-243.232</v>
      </c>
    </row>
    <row r="16782" spans="4:5" x14ac:dyDescent="0.25">
      <c r="D16782" s="31">
        <f>-701.612</f>
        <v>-701.61199999999997</v>
      </c>
      <c r="E16782" s="28">
        <v>-243.333</v>
      </c>
    </row>
    <row r="16783" spans="4:5" x14ac:dyDescent="0.25">
      <c r="D16783" s="31">
        <f>-701.596</f>
        <v>-701.596</v>
      </c>
      <c r="E16783" s="28">
        <v>-243.435</v>
      </c>
    </row>
    <row r="16784" spans="4:5" x14ac:dyDescent="0.25">
      <c r="D16784" s="31">
        <f>-701.58</f>
        <v>-701.58</v>
      </c>
      <c r="E16784" s="28">
        <v>-243.536</v>
      </c>
    </row>
    <row r="16785" spans="4:5" x14ac:dyDescent="0.25">
      <c r="D16785" s="31">
        <f>-701.564</f>
        <v>-701.56399999999996</v>
      </c>
      <c r="E16785" s="28">
        <v>-243.63800000000001</v>
      </c>
    </row>
    <row r="16786" spans="4:5" x14ac:dyDescent="0.25">
      <c r="D16786" s="31">
        <f>-701.548</f>
        <v>-701.548</v>
      </c>
      <c r="E16786" s="28">
        <v>-243.74</v>
      </c>
    </row>
    <row r="16787" spans="4:5" x14ac:dyDescent="0.25">
      <c r="D16787" s="31">
        <f>-701.532</f>
        <v>-701.53200000000004</v>
      </c>
      <c r="E16787" s="28">
        <v>-243.84100000000001</v>
      </c>
    </row>
    <row r="16788" spans="4:5" x14ac:dyDescent="0.25">
      <c r="D16788" s="31">
        <f>-701.516</f>
        <v>-701.51599999999996</v>
      </c>
      <c r="E16788" s="28">
        <v>-243.94200000000001</v>
      </c>
    </row>
    <row r="16789" spans="4:5" x14ac:dyDescent="0.25">
      <c r="D16789" s="31">
        <f>-701.5</f>
        <v>-701.5</v>
      </c>
      <c r="E16789" s="28">
        <v>-244.04400000000001</v>
      </c>
    </row>
    <row r="16790" spans="4:5" x14ac:dyDescent="0.25">
      <c r="D16790" s="31">
        <f>-701.484</f>
        <v>-701.48400000000004</v>
      </c>
      <c r="E16790" s="28">
        <v>-244.14500000000001</v>
      </c>
    </row>
    <row r="16791" spans="4:5" x14ac:dyDescent="0.25">
      <c r="D16791" s="31">
        <f>-701.468</f>
        <v>-701.46799999999996</v>
      </c>
      <c r="E16791" s="28">
        <v>-244.24700000000001</v>
      </c>
    </row>
    <row r="16792" spans="4:5" x14ac:dyDescent="0.25">
      <c r="D16792" s="31">
        <f>-701.452</f>
        <v>-701.452</v>
      </c>
      <c r="E16792" s="28">
        <v>-244.34800000000001</v>
      </c>
    </row>
    <row r="16793" spans="4:5" x14ac:dyDescent="0.25">
      <c r="D16793" s="31">
        <f>-701.436</f>
        <v>-701.43600000000004</v>
      </c>
      <c r="E16793" s="28">
        <v>-244.44900000000001</v>
      </c>
    </row>
    <row r="16794" spans="4:5" x14ac:dyDescent="0.25">
      <c r="D16794" s="31">
        <f>-701.42</f>
        <v>-701.42</v>
      </c>
      <c r="E16794" s="28">
        <v>-244.55099999999999</v>
      </c>
    </row>
    <row r="16795" spans="4:5" x14ac:dyDescent="0.25">
      <c r="D16795" s="31">
        <f>-701.404</f>
        <v>-701.404</v>
      </c>
      <c r="E16795" s="28">
        <v>-244.65199999999999</v>
      </c>
    </row>
    <row r="16796" spans="4:5" x14ac:dyDescent="0.25">
      <c r="D16796" s="31">
        <f>-701.388</f>
        <v>-701.38800000000003</v>
      </c>
      <c r="E16796" s="28">
        <v>-244.75299999999999</v>
      </c>
    </row>
    <row r="16797" spans="4:5" x14ac:dyDescent="0.25">
      <c r="D16797" s="31">
        <f>-701.372</f>
        <v>-701.37199999999996</v>
      </c>
      <c r="E16797" s="28">
        <v>-244.85400000000001</v>
      </c>
    </row>
    <row r="16798" spans="4:5" x14ac:dyDescent="0.25">
      <c r="D16798" s="31">
        <f>-701.356</f>
        <v>-701.35599999999999</v>
      </c>
      <c r="E16798" s="28">
        <v>-244.95599999999999</v>
      </c>
    </row>
    <row r="16799" spans="4:5" x14ac:dyDescent="0.25">
      <c r="D16799" s="31">
        <f>-701.34</f>
        <v>-701.34</v>
      </c>
      <c r="E16799" s="28">
        <v>-245.05699999999999</v>
      </c>
    </row>
    <row r="16800" spans="4:5" x14ac:dyDescent="0.25">
      <c r="D16800" s="31">
        <f>-701.324</f>
        <v>-701.32399999999996</v>
      </c>
      <c r="E16800" s="28">
        <v>-245.15799999999999</v>
      </c>
    </row>
    <row r="16801" spans="4:5" x14ac:dyDescent="0.25">
      <c r="D16801" s="31">
        <f>-701.308</f>
        <v>-701.30799999999999</v>
      </c>
      <c r="E16801" s="28">
        <v>-245.25899999999999</v>
      </c>
    </row>
    <row r="16802" spans="4:5" x14ac:dyDescent="0.25">
      <c r="D16802" s="31">
        <f>-701.292</f>
        <v>-701.29200000000003</v>
      </c>
      <c r="E16802" s="28">
        <v>-245.36</v>
      </c>
    </row>
    <row r="16803" spans="4:5" x14ac:dyDescent="0.25">
      <c r="D16803" s="31">
        <f>-701.276</f>
        <v>-701.27599999999995</v>
      </c>
      <c r="E16803" s="28">
        <v>-245.46100000000001</v>
      </c>
    </row>
    <row r="16804" spans="4:5" x14ac:dyDescent="0.25">
      <c r="D16804" s="31">
        <f>-701.26</f>
        <v>-701.26</v>
      </c>
      <c r="E16804" s="28">
        <v>-245.56200000000001</v>
      </c>
    </row>
    <row r="16805" spans="4:5" x14ac:dyDescent="0.25">
      <c r="D16805" s="31">
        <f>-701.244</f>
        <v>-701.24400000000003</v>
      </c>
      <c r="E16805" s="28">
        <v>-245.66300000000001</v>
      </c>
    </row>
    <row r="16806" spans="4:5" x14ac:dyDescent="0.25">
      <c r="D16806" s="31">
        <f>-701.228</f>
        <v>-701.22799999999995</v>
      </c>
      <c r="E16806" s="28">
        <v>-245.76499999999999</v>
      </c>
    </row>
    <row r="16807" spans="4:5" x14ac:dyDescent="0.25">
      <c r="D16807" s="31">
        <f>-701.212</f>
        <v>-701.21199999999999</v>
      </c>
      <c r="E16807" s="28">
        <v>-245.86500000000001</v>
      </c>
    </row>
    <row r="16808" spans="4:5" x14ac:dyDescent="0.25">
      <c r="D16808" s="31">
        <f>-701.196</f>
        <v>-701.19600000000003</v>
      </c>
      <c r="E16808" s="28">
        <v>-245.96700000000001</v>
      </c>
    </row>
    <row r="16809" spans="4:5" x14ac:dyDescent="0.25">
      <c r="D16809" s="31">
        <f>-701.18</f>
        <v>-701.18</v>
      </c>
      <c r="E16809" s="28">
        <v>-246.06800000000001</v>
      </c>
    </row>
    <row r="16810" spans="4:5" x14ac:dyDescent="0.25">
      <c r="D16810" s="31">
        <f>-701.164</f>
        <v>-701.16399999999999</v>
      </c>
      <c r="E16810" s="28">
        <v>-246.16800000000001</v>
      </c>
    </row>
    <row r="16811" spans="4:5" x14ac:dyDescent="0.25">
      <c r="D16811" s="31">
        <f>-701.148</f>
        <v>-701.14800000000002</v>
      </c>
      <c r="E16811" s="28">
        <v>-246.26900000000001</v>
      </c>
    </row>
    <row r="16812" spans="4:5" x14ac:dyDescent="0.25">
      <c r="D16812" s="31">
        <f>-701.132</f>
        <v>-701.13199999999995</v>
      </c>
      <c r="E16812" s="28">
        <v>-246.37</v>
      </c>
    </row>
    <row r="16813" spans="4:5" x14ac:dyDescent="0.25">
      <c r="D16813" s="31">
        <f>-701.116</f>
        <v>-701.11599999999999</v>
      </c>
      <c r="E16813" s="28">
        <v>-246.471</v>
      </c>
    </row>
    <row r="16814" spans="4:5" x14ac:dyDescent="0.25">
      <c r="D16814" s="31">
        <f>-701.1</f>
        <v>-701.1</v>
      </c>
      <c r="E16814" s="28">
        <v>-246.572</v>
      </c>
    </row>
    <row r="16815" spans="4:5" x14ac:dyDescent="0.25">
      <c r="D16815" s="31">
        <f>-701.084</f>
        <v>-701.08399999999995</v>
      </c>
      <c r="E16815" s="28">
        <v>-246.673</v>
      </c>
    </row>
    <row r="16816" spans="4:5" x14ac:dyDescent="0.25">
      <c r="D16816" s="31">
        <f>-701.068</f>
        <v>-701.06799999999998</v>
      </c>
      <c r="E16816" s="28">
        <v>-246.774</v>
      </c>
    </row>
    <row r="16817" spans="4:5" x14ac:dyDescent="0.25">
      <c r="D16817" s="31">
        <f>-701.052</f>
        <v>-701.05200000000002</v>
      </c>
      <c r="E16817" s="28">
        <v>-246.874</v>
      </c>
    </row>
    <row r="16818" spans="4:5" x14ac:dyDescent="0.25">
      <c r="D16818" s="31">
        <f>-701.036</f>
        <v>-701.03599999999994</v>
      </c>
      <c r="E16818" s="28">
        <v>-246.97499999999999</v>
      </c>
    </row>
    <row r="16819" spans="4:5" x14ac:dyDescent="0.25">
      <c r="D16819" s="31">
        <f>-701.02</f>
        <v>-701.02</v>
      </c>
      <c r="E16819" s="28">
        <v>-247.07599999999999</v>
      </c>
    </row>
    <row r="16820" spans="4:5" x14ac:dyDescent="0.25">
      <c r="D16820" s="31">
        <f>-701.004</f>
        <v>-701.00400000000002</v>
      </c>
      <c r="E16820" s="28">
        <v>-247.17699999999999</v>
      </c>
    </row>
    <row r="16821" spans="4:5" x14ac:dyDescent="0.25">
      <c r="D16821" s="31">
        <f>-700.988</f>
        <v>-700.98800000000006</v>
      </c>
      <c r="E16821" s="28">
        <v>-247.27699999999999</v>
      </c>
    </row>
    <row r="16822" spans="4:5" x14ac:dyDescent="0.25">
      <c r="D16822" s="31">
        <f>-700.972</f>
        <v>-700.97199999999998</v>
      </c>
      <c r="E16822" s="28">
        <v>-247.37799999999999</v>
      </c>
    </row>
    <row r="16823" spans="4:5" x14ac:dyDescent="0.25">
      <c r="D16823" s="31">
        <f>-700.956</f>
        <v>-700.95600000000002</v>
      </c>
      <c r="E16823" s="28">
        <v>-247.47900000000001</v>
      </c>
    </row>
    <row r="16824" spans="4:5" x14ac:dyDescent="0.25">
      <c r="D16824" s="31">
        <f>-700.94</f>
        <v>-700.94</v>
      </c>
      <c r="E16824" s="28">
        <v>-247.57900000000001</v>
      </c>
    </row>
    <row r="16825" spans="4:5" x14ac:dyDescent="0.25">
      <c r="D16825" s="31">
        <f>-700.924</f>
        <v>-700.92399999999998</v>
      </c>
      <c r="E16825" s="28">
        <v>-247.68</v>
      </c>
    </row>
    <row r="16826" spans="4:5" x14ac:dyDescent="0.25">
      <c r="D16826" s="31">
        <f>-700.908</f>
        <v>-700.90800000000002</v>
      </c>
      <c r="E16826" s="28">
        <v>-247.78</v>
      </c>
    </row>
    <row r="16827" spans="4:5" x14ac:dyDescent="0.25">
      <c r="D16827" s="31">
        <f>-700.892</f>
        <v>-700.89200000000005</v>
      </c>
      <c r="E16827" s="28">
        <v>-247.881</v>
      </c>
    </row>
    <row r="16828" spans="4:5" x14ac:dyDescent="0.25">
      <c r="D16828" s="31">
        <f>-700.876</f>
        <v>-700.87599999999998</v>
      </c>
      <c r="E16828" s="28">
        <v>-247.98099999999999</v>
      </c>
    </row>
    <row r="16829" spans="4:5" x14ac:dyDescent="0.25">
      <c r="D16829" s="31">
        <f>-700.86</f>
        <v>-700.86</v>
      </c>
      <c r="E16829" s="28">
        <v>-248.08199999999999</v>
      </c>
    </row>
    <row r="16830" spans="4:5" x14ac:dyDescent="0.25">
      <c r="D16830" s="31">
        <f>-700.844</f>
        <v>-700.84400000000005</v>
      </c>
      <c r="E16830" s="28">
        <v>-248.18199999999999</v>
      </c>
    </row>
    <row r="16831" spans="4:5" x14ac:dyDescent="0.25">
      <c r="D16831" s="31">
        <f>-700.828</f>
        <v>-700.82799999999997</v>
      </c>
      <c r="E16831" s="28">
        <v>-248.28299999999999</v>
      </c>
    </row>
    <row r="16832" spans="4:5" x14ac:dyDescent="0.25">
      <c r="D16832" s="31">
        <f>-700.812</f>
        <v>-700.81200000000001</v>
      </c>
      <c r="E16832" s="28">
        <v>-248.38300000000001</v>
      </c>
    </row>
    <row r="16833" spans="4:5" x14ac:dyDescent="0.25">
      <c r="D16833" s="31">
        <f>-700.796</f>
        <v>-700.79600000000005</v>
      </c>
      <c r="E16833" s="28">
        <v>-248.48400000000001</v>
      </c>
    </row>
    <row r="16834" spans="4:5" x14ac:dyDescent="0.25">
      <c r="D16834" s="31">
        <f>-700.78</f>
        <v>-700.78</v>
      </c>
      <c r="E16834" s="28">
        <v>-248.584</v>
      </c>
    </row>
    <row r="16835" spans="4:5" x14ac:dyDescent="0.25">
      <c r="D16835" s="31">
        <f>-700.764</f>
        <v>-700.76400000000001</v>
      </c>
      <c r="E16835" s="28">
        <v>-248.684</v>
      </c>
    </row>
    <row r="16836" spans="4:5" x14ac:dyDescent="0.25">
      <c r="D16836" s="31">
        <f>-700.748</f>
        <v>-700.74800000000005</v>
      </c>
      <c r="E16836" s="28">
        <v>-248.785</v>
      </c>
    </row>
    <row r="16837" spans="4:5" x14ac:dyDescent="0.25">
      <c r="D16837" s="31">
        <f>-700.732</f>
        <v>-700.73199999999997</v>
      </c>
      <c r="E16837" s="28">
        <v>-248.88499999999999</v>
      </c>
    </row>
    <row r="16838" spans="4:5" x14ac:dyDescent="0.25">
      <c r="D16838" s="31">
        <f>-700.716</f>
        <v>-700.71600000000001</v>
      </c>
      <c r="E16838" s="28">
        <v>-248.98500000000001</v>
      </c>
    </row>
    <row r="16839" spans="4:5" x14ac:dyDescent="0.25">
      <c r="D16839" s="31">
        <f>-700.7</f>
        <v>-700.7</v>
      </c>
      <c r="E16839" s="28">
        <v>-249.08600000000001</v>
      </c>
    </row>
    <row r="16840" spans="4:5" x14ac:dyDescent="0.25">
      <c r="D16840" s="31">
        <f>-700.684</f>
        <v>-700.68399999999997</v>
      </c>
      <c r="E16840" s="28">
        <v>-249.18600000000001</v>
      </c>
    </row>
    <row r="16841" spans="4:5" x14ac:dyDescent="0.25">
      <c r="D16841" s="31">
        <f>-700.668</f>
        <v>-700.66800000000001</v>
      </c>
      <c r="E16841" s="28">
        <v>-249.286</v>
      </c>
    </row>
    <row r="16842" spans="4:5" x14ac:dyDescent="0.25">
      <c r="D16842" s="31">
        <f>-700.652</f>
        <v>-700.65200000000004</v>
      </c>
      <c r="E16842" s="28">
        <v>-249.386</v>
      </c>
    </row>
    <row r="16843" spans="4:5" x14ac:dyDescent="0.25">
      <c r="D16843" s="31">
        <f>-700.636</f>
        <v>-700.63599999999997</v>
      </c>
      <c r="E16843" s="28">
        <v>-249.48599999999999</v>
      </c>
    </row>
    <row r="16844" spans="4:5" x14ac:dyDescent="0.25">
      <c r="D16844" s="31">
        <f>-700.62</f>
        <v>-700.62</v>
      </c>
      <c r="E16844" s="28">
        <v>-249.58600000000001</v>
      </c>
    </row>
    <row r="16845" spans="4:5" x14ac:dyDescent="0.25">
      <c r="D16845" s="31">
        <f>-700.604</f>
        <v>-700.60400000000004</v>
      </c>
      <c r="E16845" s="28">
        <v>-249.68700000000001</v>
      </c>
    </row>
    <row r="16846" spans="4:5" x14ac:dyDescent="0.25">
      <c r="D16846" s="31">
        <f>-700.588</f>
        <v>-700.58799999999997</v>
      </c>
      <c r="E16846" s="28">
        <v>-249.78700000000001</v>
      </c>
    </row>
    <row r="16847" spans="4:5" x14ac:dyDescent="0.25">
      <c r="D16847" s="31">
        <f>-700.572</f>
        <v>-700.572</v>
      </c>
      <c r="E16847" s="28">
        <v>-249.887</v>
      </c>
    </row>
    <row r="16848" spans="4:5" x14ac:dyDescent="0.25">
      <c r="D16848" s="31">
        <f>-700.556</f>
        <v>-700.55600000000004</v>
      </c>
      <c r="E16848" s="28">
        <v>-249.98699999999999</v>
      </c>
    </row>
    <row r="16849" spans="4:5" x14ac:dyDescent="0.25">
      <c r="D16849" s="31">
        <f>-700.54</f>
        <v>-700.54</v>
      </c>
      <c r="E16849" s="28">
        <v>-250.08699999999999</v>
      </c>
    </row>
    <row r="16850" spans="4:5" x14ac:dyDescent="0.25">
      <c r="D16850" s="31">
        <f>-700.524</f>
        <v>-700.524</v>
      </c>
      <c r="E16850" s="28">
        <v>-250.18700000000001</v>
      </c>
    </row>
    <row r="16851" spans="4:5" x14ac:dyDescent="0.25">
      <c r="D16851" s="31">
        <f>-700.508</f>
        <v>-700.50800000000004</v>
      </c>
      <c r="E16851" s="28">
        <v>-250.28700000000001</v>
      </c>
    </row>
    <row r="16852" spans="4:5" x14ac:dyDescent="0.25">
      <c r="D16852" s="31">
        <f>-700.492</f>
        <v>-700.49199999999996</v>
      </c>
      <c r="E16852" s="28">
        <v>-250.387</v>
      </c>
    </row>
    <row r="16853" spans="4:5" x14ac:dyDescent="0.25">
      <c r="D16853" s="31">
        <f>-700.476</f>
        <v>-700.476</v>
      </c>
      <c r="E16853" s="28">
        <v>-250.48699999999999</v>
      </c>
    </row>
    <row r="16854" spans="4:5" x14ac:dyDescent="0.25">
      <c r="D16854" s="31">
        <f>-700.46</f>
        <v>-700.46</v>
      </c>
      <c r="E16854" s="28">
        <v>-250.58699999999999</v>
      </c>
    </row>
    <row r="16855" spans="4:5" x14ac:dyDescent="0.25">
      <c r="D16855" s="31">
        <f>-700.444</f>
        <v>-700.44399999999996</v>
      </c>
      <c r="E16855" s="28">
        <v>-250.68600000000001</v>
      </c>
    </row>
    <row r="16856" spans="4:5" x14ac:dyDescent="0.25">
      <c r="D16856" s="31">
        <f>-700.428</f>
        <v>-700.428</v>
      </c>
      <c r="E16856" s="28">
        <v>-250.786</v>
      </c>
    </row>
    <row r="16857" spans="4:5" x14ac:dyDescent="0.25">
      <c r="D16857" s="31">
        <f>-700.412</f>
        <v>-700.41200000000003</v>
      </c>
      <c r="E16857" s="28">
        <v>-250.886</v>
      </c>
    </row>
    <row r="16858" spans="4:5" x14ac:dyDescent="0.25">
      <c r="D16858" s="31">
        <f>-700.396</f>
        <v>-700.39599999999996</v>
      </c>
      <c r="E16858" s="28">
        <v>-250.98599999999999</v>
      </c>
    </row>
    <row r="16859" spans="4:5" x14ac:dyDescent="0.25">
      <c r="D16859" s="31">
        <f>-700.38</f>
        <v>-700.38</v>
      </c>
      <c r="E16859" s="28">
        <v>-251.08600000000001</v>
      </c>
    </row>
    <row r="16860" spans="4:5" x14ac:dyDescent="0.25">
      <c r="D16860" s="31">
        <f>-700.364</f>
        <v>-700.36400000000003</v>
      </c>
      <c r="E16860" s="28">
        <v>-251.185</v>
      </c>
    </row>
    <row r="16861" spans="4:5" x14ac:dyDescent="0.25">
      <c r="D16861" s="31">
        <f>-700.348</f>
        <v>-700.34799999999996</v>
      </c>
      <c r="E16861" s="28">
        <v>-251.285</v>
      </c>
    </row>
    <row r="16862" spans="4:5" x14ac:dyDescent="0.25">
      <c r="D16862" s="31">
        <f>-700.332</f>
        <v>-700.33199999999999</v>
      </c>
      <c r="E16862" s="28">
        <v>-251.38499999999999</v>
      </c>
    </row>
    <row r="16863" spans="4:5" x14ac:dyDescent="0.25">
      <c r="D16863" s="31">
        <f>-700.316</f>
        <v>-700.31600000000003</v>
      </c>
      <c r="E16863" s="28">
        <v>-251.48500000000001</v>
      </c>
    </row>
    <row r="16864" spans="4:5" x14ac:dyDescent="0.25">
      <c r="D16864" s="31">
        <f>-700.3</f>
        <v>-700.3</v>
      </c>
      <c r="E16864" s="28">
        <v>-251.584</v>
      </c>
    </row>
    <row r="16865" spans="4:5" x14ac:dyDescent="0.25">
      <c r="D16865" s="31">
        <f>-700.284</f>
        <v>-700.28399999999999</v>
      </c>
      <c r="E16865" s="28">
        <v>-251.684</v>
      </c>
    </row>
    <row r="16866" spans="4:5" x14ac:dyDescent="0.25">
      <c r="D16866" s="31">
        <f>-700.268</f>
        <v>-700.26800000000003</v>
      </c>
      <c r="E16866" s="28">
        <v>-251.78399999999999</v>
      </c>
    </row>
    <row r="16867" spans="4:5" x14ac:dyDescent="0.25">
      <c r="D16867" s="31">
        <f>-700.252</f>
        <v>-700.25199999999995</v>
      </c>
      <c r="E16867" s="28">
        <v>-251.88300000000001</v>
      </c>
    </row>
    <row r="16868" spans="4:5" x14ac:dyDescent="0.25">
      <c r="D16868" s="31">
        <f>-700.236</f>
        <v>-700.23599999999999</v>
      </c>
      <c r="E16868" s="28">
        <v>-251.983</v>
      </c>
    </row>
    <row r="16869" spans="4:5" x14ac:dyDescent="0.25">
      <c r="D16869" s="31">
        <f>-700.22</f>
        <v>-700.22</v>
      </c>
      <c r="E16869" s="28">
        <v>-252.08199999999999</v>
      </c>
    </row>
    <row r="16870" spans="4:5" x14ac:dyDescent="0.25">
      <c r="D16870" s="31">
        <f>-700.204</f>
        <v>-700.20399999999995</v>
      </c>
      <c r="E16870" s="28">
        <v>-252.18199999999999</v>
      </c>
    </row>
    <row r="16871" spans="4:5" x14ac:dyDescent="0.25">
      <c r="D16871" s="31">
        <f>-700.188</f>
        <v>-700.18799999999999</v>
      </c>
      <c r="E16871" s="28">
        <v>-252.28100000000001</v>
      </c>
    </row>
    <row r="16872" spans="4:5" x14ac:dyDescent="0.25">
      <c r="D16872" s="31">
        <f>-700.172</f>
        <v>-700.17200000000003</v>
      </c>
      <c r="E16872" s="28">
        <v>-252.381</v>
      </c>
    </row>
    <row r="16873" spans="4:5" x14ac:dyDescent="0.25">
      <c r="D16873" s="31">
        <f>-700.156</f>
        <v>-700.15599999999995</v>
      </c>
      <c r="E16873" s="28">
        <v>-252.48</v>
      </c>
    </row>
    <row r="16874" spans="4:5" x14ac:dyDescent="0.25">
      <c r="D16874" s="31">
        <f>-700.14</f>
        <v>-700.14</v>
      </c>
      <c r="E16874" s="28">
        <v>-252.58</v>
      </c>
    </row>
    <row r="16875" spans="4:5" x14ac:dyDescent="0.25">
      <c r="D16875" s="31">
        <f>-700.124</f>
        <v>-700.12400000000002</v>
      </c>
      <c r="E16875" s="28">
        <v>-252.679</v>
      </c>
    </row>
    <row r="16876" spans="4:5" x14ac:dyDescent="0.25">
      <c r="D16876" s="31">
        <f>-700.108</f>
        <v>-700.10799999999995</v>
      </c>
      <c r="E16876" s="28">
        <v>-252.779</v>
      </c>
    </row>
    <row r="16877" spans="4:5" x14ac:dyDescent="0.25">
      <c r="D16877" s="31">
        <f>-700.092</f>
        <v>-700.09199999999998</v>
      </c>
      <c r="E16877" s="28">
        <v>-252.87799999999999</v>
      </c>
    </row>
    <row r="16878" spans="4:5" x14ac:dyDescent="0.25">
      <c r="D16878" s="31">
        <f>-700.076</f>
        <v>-700.07600000000002</v>
      </c>
      <c r="E16878" s="28">
        <v>-252.977</v>
      </c>
    </row>
    <row r="16879" spans="4:5" x14ac:dyDescent="0.25">
      <c r="D16879" s="31">
        <f>-700.06</f>
        <v>-700.06</v>
      </c>
      <c r="E16879" s="28">
        <v>-253.077</v>
      </c>
    </row>
    <row r="16880" spans="4:5" x14ac:dyDescent="0.25">
      <c r="D16880" s="31">
        <f>-700.044</f>
        <v>-700.04399999999998</v>
      </c>
      <c r="E16880" s="28">
        <v>-253.17599999999999</v>
      </c>
    </row>
    <row r="16881" spans="4:5" x14ac:dyDescent="0.25">
      <c r="D16881" s="31">
        <f>-700.028</f>
        <v>-700.02800000000002</v>
      </c>
      <c r="E16881" s="28">
        <v>-253.27500000000001</v>
      </c>
    </row>
    <row r="16882" spans="4:5" x14ac:dyDescent="0.25">
      <c r="D16882" s="31">
        <f>-700.012</f>
        <v>-700.01199999999994</v>
      </c>
      <c r="E16882" s="28">
        <v>-253.374</v>
      </c>
    </row>
    <row r="16883" spans="4:5" x14ac:dyDescent="0.25">
      <c r="D16883" s="31">
        <f>-699.996</f>
        <v>-699.99599999999998</v>
      </c>
      <c r="E16883" s="28">
        <v>-253.47399999999999</v>
      </c>
    </row>
    <row r="16884" spans="4:5" x14ac:dyDescent="0.25">
      <c r="D16884" s="31">
        <f>-699.98</f>
        <v>-699.98</v>
      </c>
      <c r="E16884" s="28">
        <v>-253.57300000000001</v>
      </c>
    </row>
    <row r="16885" spans="4:5" x14ac:dyDescent="0.25">
      <c r="D16885" s="31">
        <f>-699.964</f>
        <v>-699.96400000000006</v>
      </c>
      <c r="E16885" s="28">
        <v>-253.672</v>
      </c>
    </row>
    <row r="16886" spans="4:5" x14ac:dyDescent="0.25">
      <c r="D16886" s="31">
        <f>-699.948</f>
        <v>-699.94799999999998</v>
      </c>
      <c r="E16886" s="28">
        <v>-253.77099999999999</v>
      </c>
    </row>
    <row r="16887" spans="4:5" x14ac:dyDescent="0.25">
      <c r="D16887" s="31">
        <f>-699.932</f>
        <v>-699.93200000000002</v>
      </c>
      <c r="E16887" s="28">
        <v>-253.87</v>
      </c>
    </row>
    <row r="16888" spans="4:5" x14ac:dyDescent="0.25">
      <c r="D16888" s="31">
        <f>-699.917</f>
        <v>-699.91700000000003</v>
      </c>
      <c r="E16888" s="28">
        <v>-253.96899999999999</v>
      </c>
    </row>
    <row r="16889" spans="4:5" x14ac:dyDescent="0.25">
      <c r="D16889" s="31">
        <f>-699.901</f>
        <v>-699.90099999999995</v>
      </c>
      <c r="E16889" s="28">
        <v>-254.06800000000001</v>
      </c>
    </row>
    <row r="16890" spans="4:5" x14ac:dyDescent="0.25">
      <c r="D16890" s="31">
        <f>-699.885</f>
        <v>-699.88499999999999</v>
      </c>
      <c r="E16890" s="28">
        <v>-254.167</v>
      </c>
    </row>
    <row r="16891" spans="4:5" x14ac:dyDescent="0.25">
      <c r="D16891" s="31">
        <f>-699.869</f>
        <v>-699.86900000000003</v>
      </c>
      <c r="E16891" s="28">
        <v>-254.26599999999999</v>
      </c>
    </row>
    <row r="16892" spans="4:5" x14ac:dyDescent="0.25">
      <c r="D16892" s="31">
        <f>-699.853</f>
        <v>-699.85299999999995</v>
      </c>
      <c r="E16892" s="28">
        <v>-254.36500000000001</v>
      </c>
    </row>
    <row r="16893" spans="4:5" x14ac:dyDescent="0.25">
      <c r="D16893" s="31">
        <f>-699.837</f>
        <v>-699.83699999999999</v>
      </c>
      <c r="E16893" s="28">
        <v>-254.464</v>
      </c>
    </row>
    <row r="16894" spans="4:5" x14ac:dyDescent="0.25">
      <c r="D16894" s="31">
        <f>-699.821</f>
        <v>-699.82100000000003</v>
      </c>
      <c r="E16894" s="28">
        <v>-254.56299999999999</v>
      </c>
    </row>
    <row r="16895" spans="4:5" x14ac:dyDescent="0.25">
      <c r="D16895" s="31">
        <f>-699.805</f>
        <v>-699.80499999999995</v>
      </c>
      <c r="E16895" s="28">
        <v>-254.66200000000001</v>
      </c>
    </row>
    <row r="16896" spans="4:5" x14ac:dyDescent="0.25">
      <c r="D16896" s="31">
        <f>-699.789</f>
        <v>-699.78899999999999</v>
      </c>
      <c r="E16896" s="28">
        <v>-254.761</v>
      </c>
    </row>
    <row r="16897" spans="4:5" x14ac:dyDescent="0.25">
      <c r="D16897" s="31">
        <f>-699.773</f>
        <v>-699.77300000000002</v>
      </c>
      <c r="E16897" s="28">
        <v>-254.86</v>
      </c>
    </row>
    <row r="16898" spans="4:5" x14ac:dyDescent="0.25">
      <c r="D16898" s="31">
        <f>-699.757</f>
        <v>-699.75699999999995</v>
      </c>
      <c r="E16898" s="28">
        <v>-254.959</v>
      </c>
    </row>
    <row r="16899" spans="4:5" x14ac:dyDescent="0.25">
      <c r="D16899" s="31">
        <f>-699.741</f>
        <v>-699.74099999999999</v>
      </c>
      <c r="E16899" s="28">
        <v>-255.05799999999999</v>
      </c>
    </row>
    <row r="16900" spans="4:5" x14ac:dyDescent="0.25">
      <c r="D16900" s="31">
        <f>-699.725</f>
        <v>-699.72500000000002</v>
      </c>
      <c r="E16900" s="28">
        <v>-255.15600000000001</v>
      </c>
    </row>
    <row r="16901" spans="4:5" x14ac:dyDescent="0.25">
      <c r="D16901" s="31">
        <f>-699.709</f>
        <v>-699.70899999999995</v>
      </c>
      <c r="E16901" s="28">
        <v>-255.255</v>
      </c>
    </row>
    <row r="16902" spans="4:5" x14ac:dyDescent="0.25">
      <c r="D16902" s="31">
        <f>-699.693</f>
        <v>-699.69299999999998</v>
      </c>
      <c r="E16902" s="28">
        <v>-255.35400000000001</v>
      </c>
    </row>
    <row r="16903" spans="4:5" x14ac:dyDescent="0.25">
      <c r="D16903" s="31">
        <f>-699.677</f>
        <v>-699.67700000000002</v>
      </c>
      <c r="E16903" s="28">
        <v>-255.453</v>
      </c>
    </row>
    <row r="16904" spans="4:5" x14ac:dyDescent="0.25">
      <c r="D16904" s="31">
        <f>-699.661</f>
        <v>-699.66099999999994</v>
      </c>
      <c r="E16904" s="28">
        <v>-255.55099999999999</v>
      </c>
    </row>
    <row r="16905" spans="4:5" x14ac:dyDescent="0.25">
      <c r="D16905" s="31">
        <f>-699.645</f>
        <v>-699.64499999999998</v>
      </c>
      <c r="E16905" s="28">
        <v>-255.65</v>
      </c>
    </row>
    <row r="16906" spans="4:5" x14ac:dyDescent="0.25">
      <c r="D16906" s="31">
        <f>-699.629</f>
        <v>-699.62900000000002</v>
      </c>
      <c r="E16906" s="28">
        <v>-255.749</v>
      </c>
    </row>
    <row r="16907" spans="4:5" x14ac:dyDescent="0.25">
      <c r="D16907" s="31">
        <f>-699.613</f>
        <v>-699.61300000000006</v>
      </c>
      <c r="E16907" s="28">
        <v>-255.84700000000001</v>
      </c>
    </row>
    <row r="16908" spans="4:5" x14ac:dyDescent="0.25">
      <c r="D16908" s="31">
        <f>-699.597</f>
        <v>-699.59699999999998</v>
      </c>
      <c r="E16908" s="28">
        <v>-255.946</v>
      </c>
    </row>
    <row r="16909" spans="4:5" x14ac:dyDescent="0.25">
      <c r="D16909" s="31">
        <f>-699.581</f>
        <v>-699.58100000000002</v>
      </c>
      <c r="E16909" s="28">
        <v>-256.04500000000002</v>
      </c>
    </row>
    <row r="16910" spans="4:5" x14ac:dyDescent="0.25">
      <c r="D16910" s="31">
        <f>-699.565</f>
        <v>-699.56500000000005</v>
      </c>
      <c r="E16910" s="28">
        <v>-256.14299999999997</v>
      </c>
    </row>
    <row r="16911" spans="4:5" x14ac:dyDescent="0.25">
      <c r="D16911" s="31">
        <f>-699.549</f>
        <v>-699.54899999999998</v>
      </c>
      <c r="E16911" s="28">
        <v>-256.24200000000002</v>
      </c>
    </row>
    <row r="16912" spans="4:5" x14ac:dyDescent="0.25">
      <c r="D16912" s="31">
        <f>-699.533</f>
        <v>-699.53300000000002</v>
      </c>
      <c r="E16912" s="28">
        <v>-256.33999999999997</v>
      </c>
    </row>
    <row r="16913" spans="4:5" x14ac:dyDescent="0.25">
      <c r="D16913" s="31">
        <f>-699.517</f>
        <v>-699.51700000000005</v>
      </c>
      <c r="E16913" s="28">
        <v>-256.43900000000002</v>
      </c>
    </row>
    <row r="16914" spans="4:5" x14ac:dyDescent="0.25">
      <c r="D16914" s="31">
        <f>-699.501</f>
        <v>-699.50099999999998</v>
      </c>
      <c r="E16914" s="28">
        <v>-256.53699999999998</v>
      </c>
    </row>
    <row r="16915" spans="4:5" x14ac:dyDescent="0.25">
      <c r="D16915" s="31">
        <f>-699.485</f>
        <v>-699.48500000000001</v>
      </c>
      <c r="E16915" s="28">
        <v>-256.63600000000002</v>
      </c>
    </row>
    <row r="16916" spans="4:5" x14ac:dyDescent="0.25">
      <c r="D16916" s="31">
        <f>-699.469</f>
        <v>-699.46900000000005</v>
      </c>
      <c r="E16916" s="28">
        <v>-256.73399999999998</v>
      </c>
    </row>
    <row r="16917" spans="4:5" x14ac:dyDescent="0.25">
      <c r="D16917" s="31">
        <f>-699.453</f>
        <v>-699.45299999999997</v>
      </c>
      <c r="E16917" s="28">
        <v>-256.83300000000003</v>
      </c>
    </row>
    <row r="16918" spans="4:5" x14ac:dyDescent="0.25">
      <c r="D16918" s="31">
        <f>-699.437</f>
        <v>-699.43700000000001</v>
      </c>
      <c r="E16918" s="28">
        <v>-256.93099999999998</v>
      </c>
    </row>
    <row r="16919" spans="4:5" x14ac:dyDescent="0.25">
      <c r="D16919" s="31">
        <f>-699.421</f>
        <v>-699.42100000000005</v>
      </c>
      <c r="E16919" s="28">
        <v>-257.029</v>
      </c>
    </row>
    <row r="16920" spans="4:5" x14ac:dyDescent="0.25">
      <c r="D16920" s="31">
        <f>-699.405</f>
        <v>-699.40499999999997</v>
      </c>
      <c r="E16920" s="28">
        <v>-257.12799999999999</v>
      </c>
    </row>
    <row r="16921" spans="4:5" x14ac:dyDescent="0.25">
      <c r="D16921" s="31">
        <f>-699.389</f>
        <v>-699.38900000000001</v>
      </c>
      <c r="E16921" s="28">
        <v>-257.226</v>
      </c>
    </row>
    <row r="16922" spans="4:5" x14ac:dyDescent="0.25">
      <c r="D16922" s="31">
        <f>-699.373</f>
        <v>-699.37300000000005</v>
      </c>
      <c r="E16922" s="28">
        <v>-257.32400000000001</v>
      </c>
    </row>
    <row r="16923" spans="4:5" x14ac:dyDescent="0.25">
      <c r="D16923" s="31">
        <f>-699.357</f>
        <v>-699.35699999999997</v>
      </c>
      <c r="E16923" s="28">
        <v>-257.42200000000003</v>
      </c>
    </row>
    <row r="16924" spans="4:5" x14ac:dyDescent="0.25">
      <c r="D16924" s="31">
        <f>-699.341</f>
        <v>-699.34100000000001</v>
      </c>
      <c r="E16924" s="28">
        <v>-257.52</v>
      </c>
    </row>
    <row r="16925" spans="4:5" x14ac:dyDescent="0.25">
      <c r="D16925" s="31">
        <f>-699.325</f>
        <v>-699.32500000000005</v>
      </c>
      <c r="E16925" s="28">
        <v>-257.61900000000003</v>
      </c>
    </row>
    <row r="16926" spans="4:5" x14ac:dyDescent="0.25">
      <c r="D16926" s="31">
        <f>-699.309</f>
        <v>-699.30899999999997</v>
      </c>
      <c r="E16926" s="28">
        <v>-257.71699999999998</v>
      </c>
    </row>
    <row r="16927" spans="4:5" x14ac:dyDescent="0.25">
      <c r="D16927" s="31">
        <f>-699.293</f>
        <v>-699.29300000000001</v>
      </c>
      <c r="E16927" s="28">
        <v>-257.815</v>
      </c>
    </row>
    <row r="16928" spans="4:5" x14ac:dyDescent="0.25">
      <c r="D16928" s="31">
        <f>-699.277</f>
        <v>-699.27700000000004</v>
      </c>
      <c r="E16928" s="28">
        <v>-257.91300000000001</v>
      </c>
    </row>
    <row r="16929" spans="4:5" x14ac:dyDescent="0.25">
      <c r="D16929" s="31">
        <f>-699.261</f>
        <v>-699.26099999999997</v>
      </c>
      <c r="E16929" s="28">
        <v>-258.01100000000002</v>
      </c>
    </row>
    <row r="16930" spans="4:5" x14ac:dyDescent="0.25">
      <c r="D16930" s="31">
        <f>-699.245</f>
        <v>-699.245</v>
      </c>
      <c r="E16930" s="28">
        <v>-258.10899999999998</v>
      </c>
    </row>
    <row r="16931" spans="4:5" x14ac:dyDescent="0.25">
      <c r="D16931" s="31">
        <f>-699.229</f>
        <v>-699.22900000000004</v>
      </c>
      <c r="E16931" s="28">
        <v>-258.20699999999999</v>
      </c>
    </row>
    <row r="16932" spans="4:5" x14ac:dyDescent="0.25">
      <c r="D16932" s="31">
        <f>-699.213</f>
        <v>-699.21299999999997</v>
      </c>
      <c r="E16932" s="28">
        <v>-258.30500000000001</v>
      </c>
    </row>
    <row r="16933" spans="4:5" x14ac:dyDescent="0.25">
      <c r="D16933" s="31">
        <f>-699.197</f>
        <v>-699.197</v>
      </c>
      <c r="E16933" s="28">
        <v>-258.404</v>
      </c>
    </row>
    <row r="16934" spans="4:5" x14ac:dyDescent="0.25">
      <c r="D16934" s="31">
        <f>-699.181</f>
        <v>-699.18100000000004</v>
      </c>
      <c r="E16934" s="28">
        <v>-258.50099999999998</v>
      </c>
    </row>
    <row r="16935" spans="4:5" x14ac:dyDescent="0.25">
      <c r="D16935" s="31">
        <f>-699.165</f>
        <v>-699.16499999999996</v>
      </c>
      <c r="E16935" s="28">
        <v>-258.59899999999999</v>
      </c>
    </row>
    <row r="16936" spans="4:5" x14ac:dyDescent="0.25">
      <c r="D16936" s="31">
        <f>-699.149</f>
        <v>-699.149</v>
      </c>
      <c r="E16936" s="28">
        <v>-258.697</v>
      </c>
    </row>
    <row r="16937" spans="4:5" x14ac:dyDescent="0.25">
      <c r="D16937" s="31">
        <f>-699.133</f>
        <v>-699.13300000000004</v>
      </c>
      <c r="E16937" s="28">
        <v>-258.79500000000002</v>
      </c>
    </row>
    <row r="16938" spans="4:5" x14ac:dyDescent="0.25">
      <c r="D16938" s="31">
        <f>-699.117</f>
        <v>-699.11699999999996</v>
      </c>
      <c r="E16938" s="28">
        <v>-258.89299999999997</v>
      </c>
    </row>
    <row r="16939" spans="4:5" x14ac:dyDescent="0.25">
      <c r="D16939" s="31">
        <f>-699.101</f>
        <v>-699.101</v>
      </c>
      <c r="E16939" s="28">
        <v>-258.99099999999999</v>
      </c>
    </row>
    <row r="16940" spans="4:5" x14ac:dyDescent="0.25">
      <c r="D16940" s="31">
        <f>-699.085</f>
        <v>-699.08500000000004</v>
      </c>
      <c r="E16940" s="28">
        <v>-259.089</v>
      </c>
    </row>
    <row r="16941" spans="4:5" x14ac:dyDescent="0.25">
      <c r="D16941" s="31">
        <f>-699.069</f>
        <v>-699.06899999999996</v>
      </c>
      <c r="E16941" s="28">
        <v>-259.18700000000001</v>
      </c>
    </row>
    <row r="16942" spans="4:5" x14ac:dyDescent="0.25">
      <c r="D16942" s="31">
        <f>-699.053</f>
        <v>-699.053</v>
      </c>
      <c r="E16942" s="28">
        <v>-259.28399999999999</v>
      </c>
    </row>
    <row r="16943" spans="4:5" x14ac:dyDescent="0.25">
      <c r="D16943" s="31">
        <f>-699.037</f>
        <v>-699.03700000000003</v>
      </c>
      <c r="E16943" s="28">
        <v>-259.38200000000001</v>
      </c>
    </row>
    <row r="16944" spans="4:5" x14ac:dyDescent="0.25">
      <c r="D16944" s="31">
        <f>-699.021</f>
        <v>-699.02099999999996</v>
      </c>
      <c r="E16944" s="28">
        <v>-259.48</v>
      </c>
    </row>
    <row r="16945" spans="4:5" x14ac:dyDescent="0.25">
      <c r="D16945" s="31">
        <f>-699.005</f>
        <v>-699.005</v>
      </c>
      <c r="E16945" s="28">
        <v>-259.57799999999997</v>
      </c>
    </row>
    <row r="16946" spans="4:5" x14ac:dyDescent="0.25">
      <c r="D16946" s="31">
        <f>-698.989</f>
        <v>-698.98900000000003</v>
      </c>
      <c r="E16946" s="28">
        <v>-259.67500000000001</v>
      </c>
    </row>
    <row r="16947" spans="4:5" x14ac:dyDescent="0.25">
      <c r="D16947" s="31">
        <f>-698.973</f>
        <v>-698.97299999999996</v>
      </c>
      <c r="E16947" s="28">
        <v>-259.77300000000002</v>
      </c>
    </row>
    <row r="16948" spans="4:5" x14ac:dyDescent="0.25">
      <c r="D16948" s="31">
        <f>-698.957</f>
        <v>-698.95699999999999</v>
      </c>
      <c r="E16948" s="28">
        <v>-259.87099999999998</v>
      </c>
    </row>
    <row r="16949" spans="4:5" x14ac:dyDescent="0.25">
      <c r="D16949" s="31">
        <f>-698.941</f>
        <v>-698.94100000000003</v>
      </c>
      <c r="E16949" s="28">
        <v>-259.96800000000002</v>
      </c>
    </row>
    <row r="16950" spans="4:5" x14ac:dyDescent="0.25">
      <c r="D16950" s="31">
        <f>-698.925</f>
        <v>-698.92499999999995</v>
      </c>
      <c r="E16950" s="28">
        <v>-260.06599999999997</v>
      </c>
    </row>
    <row r="16951" spans="4:5" x14ac:dyDescent="0.25">
      <c r="D16951" s="31">
        <f>-698.909</f>
        <v>-698.90899999999999</v>
      </c>
      <c r="E16951" s="28">
        <v>-260.16300000000001</v>
      </c>
    </row>
    <row r="16952" spans="4:5" x14ac:dyDescent="0.25">
      <c r="D16952" s="31">
        <f>-698.893</f>
        <v>-698.89300000000003</v>
      </c>
      <c r="E16952" s="28">
        <v>-260.26100000000002</v>
      </c>
    </row>
    <row r="16953" spans="4:5" x14ac:dyDescent="0.25">
      <c r="D16953" s="31">
        <f>-698.877</f>
        <v>-698.87699999999995</v>
      </c>
      <c r="E16953" s="28">
        <v>-260.358</v>
      </c>
    </row>
    <row r="16954" spans="4:5" x14ac:dyDescent="0.25">
      <c r="D16954" s="31">
        <f>-698.861</f>
        <v>-698.86099999999999</v>
      </c>
      <c r="E16954" s="28">
        <v>-260.45600000000002</v>
      </c>
    </row>
    <row r="16955" spans="4:5" x14ac:dyDescent="0.25">
      <c r="D16955" s="31">
        <f>-698.845</f>
        <v>-698.84500000000003</v>
      </c>
      <c r="E16955" s="28">
        <v>-260.553</v>
      </c>
    </row>
    <row r="16956" spans="4:5" x14ac:dyDescent="0.25">
      <c r="D16956" s="31">
        <f>-698.829</f>
        <v>-698.82899999999995</v>
      </c>
      <c r="E16956" s="28">
        <v>-260.65100000000001</v>
      </c>
    </row>
    <row r="16957" spans="4:5" x14ac:dyDescent="0.25">
      <c r="D16957" s="31">
        <f>-698.813</f>
        <v>-698.81299999999999</v>
      </c>
      <c r="E16957" s="28">
        <v>-260.74799999999999</v>
      </c>
    </row>
    <row r="16958" spans="4:5" x14ac:dyDescent="0.25">
      <c r="D16958" s="31">
        <f>-698.797</f>
        <v>-698.79700000000003</v>
      </c>
      <c r="E16958" s="28">
        <v>-260.846</v>
      </c>
    </row>
    <row r="16959" spans="4:5" x14ac:dyDescent="0.25">
      <c r="D16959" s="31">
        <f>-698.781</f>
        <v>-698.78099999999995</v>
      </c>
      <c r="E16959" s="28">
        <v>-260.94299999999998</v>
      </c>
    </row>
    <row r="16960" spans="4:5" x14ac:dyDescent="0.25">
      <c r="D16960" s="31">
        <f>-698.765</f>
        <v>-698.76499999999999</v>
      </c>
      <c r="E16960" s="28">
        <v>-261.04000000000002</v>
      </c>
    </row>
    <row r="16961" spans="4:5" x14ac:dyDescent="0.25">
      <c r="D16961" s="31">
        <f>-698.749</f>
        <v>-698.74900000000002</v>
      </c>
      <c r="E16961" s="28">
        <v>-261.13799999999998</v>
      </c>
    </row>
    <row r="16962" spans="4:5" x14ac:dyDescent="0.25">
      <c r="D16962" s="31">
        <f>-698.733</f>
        <v>-698.73299999999995</v>
      </c>
      <c r="E16962" s="28">
        <v>-261.23500000000001</v>
      </c>
    </row>
    <row r="16963" spans="4:5" x14ac:dyDescent="0.25">
      <c r="D16963" s="31">
        <f>-698.717</f>
        <v>-698.71699999999998</v>
      </c>
      <c r="E16963" s="28">
        <v>-261.33199999999999</v>
      </c>
    </row>
    <row r="16964" spans="4:5" x14ac:dyDescent="0.25">
      <c r="D16964" s="31">
        <f>-698.701</f>
        <v>-698.70100000000002</v>
      </c>
      <c r="E16964" s="28">
        <v>-261.43</v>
      </c>
    </row>
    <row r="16965" spans="4:5" x14ac:dyDescent="0.25">
      <c r="D16965" s="31">
        <f>-698.685</f>
        <v>-698.68499999999995</v>
      </c>
      <c r="E16965" s="28">
        <v>-261.52699999999999</v>
      </c>
    </row>
    <row r="16966" spans="4:5" x14ac:dyDescent="0.25">
      <c r="D16966" s="31">
        <f>-698.669</f>
        <v>-698.66899999999998</v>
      </c>
      <c r="E16966" s="28">
        <v>-261.62400000000002</v>
      </c>
    </row>
    <row r="16967" spans="4:5" x14ac:dyDescent="0.25">
      <c r="D16967" s="31">
        <f>-698.653</f>
        <v>-698.65300000000002</v>
      </c>
      <c r="E16967" s="28">
        <v>-261.721</v>
      </c>
    </row>
    <row r="16968" spans="4:5" x14ac:dyDescent="0.25">
      <c r="D16968" s="31">
        <f>-698.637</f>
        <v>-698.63699999999994</v>
      </c>
      <c r="E16968" s="28">
        <v>-261.81799999999998</v>
      </c>
    </row>
    <row r="16969" spans="4:5" x14ac:dyDescent="0.25">
      <c r="D16969" s="31">
        <f>-698.621</f>
        <v>-698.62099999999998</v>
      </c>
      <c r="E16969" s="28">
        <v>-261.91500000000002</v>
      </c>
    </row>
    <row r="16970" spans="4:5" x14ac:dyDescent="0.25">
      <c r="D16970" s="31">
        <f>-698.605</f>
        <v>-698.60500000000002</v>
      </c>
      <c r="E16970" s="28">
        <v>-262.01299999999998</v>
      </c>
    </row>
    <row r="16971" spans="4:5" x14ac:dyDescent="0.25">
      <c r="D16971" s="31">
        <f>-698.589</f>
        <v>-698.58900000000006</v>
      </c>
      <c r="E16971" s="28">
        <v>-262.11</v>
      </c>
    </row>
    <row r="16972" spans="4:5" x14ac:dyDescent="0.25">
      <c r="D16972" s="31">
        <f>-698.573</f>
        <v>-698.57299999999998</v>
      </c>
      <c r="E16972" s="28">
        <v>-262.20699999999999</v>
      </c>
    </row>
    <row r="16973" spans="4:5" x14ac:dyDescent="0.25">
      <c r="D16973" s="31">
        <f>-698.557</f>
        <v>-698.55700000000002</v>
      </c>
      <c r="E16973" s="28">
        <v>-262.30399999999997</v>
      </c>
    </row>
    <row r="16974" spans="4:5" x14ac:dyDescent="0.25">
      <c r="D16974" s="31">
        <f>-698.541</f>
        <v>-698.54100000000005</v>
      </c>
      <c r="E16974" s="28">
        <v>-262.40100000000001</v>
      </c>
    </row>
    <row r="16975" spans="4:5" x14ac:dyDescent="0.25">
      <c r="D16975" s="31">
        <f>-698.525</f>
        <v>-698.52499999999998</v>
      </c>
      <c r="E16975" s="28">
        <v>-262.49799999999999</v>
      </c>
    </row>
    <row r="16976" spans="4:5" x14ac:dyDescent="0.25">
      <c r="D16976" s="31">
        <f>-698.509</f>
        <v>-698.50900000000001</v>
      </c>
      <c r="E16976" s="28">
        <v>-262.59399999999999</v>
      </c>
    </row>
    <row r="16977" spans="4:5" x14ac:dyDescent="0.25">
      <c r="D16977" s="31">
        <f>-698.493</f>
        <v>-698.49300000000005</v>
      </c>
      <c r="E16977" s="28">
        <v>-262.69200000000001</v>
      </c>
    </row>
    <row r="16978" spans="4:5" x14ac:dyDescent="0.25">
      <c r="D16978" s="31">
        <f>-698.477</f>
        <v>-698.47699999999998</v>
      </c>
      <c r="E16978" s="28">
        <v>-262.78800000000001</v>
      </c>
    </row>
    <row r="16979" spans="4:5" x14ac:dyDescent="0.25">
      <c r="D16979" s="31">
        <f>-698.461</f>
        <v>-698.46100000000001</v>
      </c>
      <c r="E16979" s="28">
        <v>-262.88499999999999</v>
      </c>
    </row>
    <row r="16980" spans="4:5" x14ac:dyDescent="0.25">
      <c r="D16980" s="31">
        <f>-698.445</f>
        <v>-698.44500000000005</v>
      </c>
      <c r="E16980" s="28">
        <v>-262.98200000000003</v>
      </c>
    </row>
    <row r="16981" spans="4:5" x14ac:dyDescent="0.25">
      <c r="D16981" s="31">
        <f>-698.429</f>
        <v>-698.42899999999997</v>
      </c>
      <c r="E16981" s="28">
        <v>-263.07900000000001</v>
      </c>
    </row>
    <row r="16982" spans="4:5" x14ac:dyDescent="0.25">
      <c r="D16982" s="31">
        <f>-698.413</f>
        <v>-698.41300000000001</v>
      </c>
      <c r="E16982" s="28">
        <v>-263.17599999999999</v>
      </c>
    </row>
    <row r="16983" spans="4:5" x14ac:dyDescent="0.25">
      <c r="D16983" s="31">
        <f>-698.397</f>
        <v>-698.39700000000005</v>
      </c>
      <c r="E16983" s="28">
        <v>-263.27199999999999</v>
      </c>
    </row>
    <row r="16984" spans="4:5" x14ac:dyDescent="0.25">
      <c r="D16984" s="31">
        <f>-698.381</f>
        <v>-698.38099999999997</v>
      </c>
      <c r="E16984" s="28">
        <v>-263.36900000000003</v>
      </c>
    </row>
    <row r="16985" spans="4:5" x14ac:dyDescent="0.25">
      <c r="D16985" s="31">
        <f>-698.365</f>
        <v>-698.36500000000001</v>
      </c>
      <c r="E16985" s="28">
        <v>-263.46600000000001</v>
      </c>
    </row>
    <row r="16986" spans="4:5" x14ac:dyDescent="0.25">
      <c r="D16986" s="31">
        <f>-698.349</f>
        <v>-698.34900000000005</v>
      </c>
      <c r="E16986" s="28">
        <v>-263.56299999999999</v>
      </c>
    </row>
    <row r="16987" spans="4:5" x14ac:dyDescent="0.25">
      <c r="D16987" s="31">
        <f>-698.333</f>
        <v>-698.33299999999997</v>
      </c>
      <c r="E16987" s="28">
        <v>-263.65899999999999</v>
      </c>
    </row>
    <row r="16988" spans="4:5" x14ac:dyDescent="0.25">
      <c r="D16988" s="31">
        <f>-698.317</f>
        <v>-698.31700000000001</v>
      </c>
      <c r="E16988" s="28">
        <v>-263.75599999999997</v>
      </c>
    </row>
    <row r="16989" spans="4:5" x14ac:dyDescent="0.25">
      <c r="D16989" s="31">
        <f>-698.301</f>
        <v>-698.30100000000004</v>
      </c>
      <c r="E16989" s="28">
        <v>-263.85300000000001</v>
      </c>
    </row>
    <row r="16990" spans="4:5" x14ac:dyDescent="0.25">
      <c r="D16990" s="31">
        <f>-698.285</f>
        <v>-698.28499999999997</v>
      </c>
      <c r="E16990" s="28">
        <v>-263.94900000000001</v>
      </c>
    </row>
    <row r="16991" spans="4:5" x14ac:dyDescent="0.25">
      <c r="D16991" s="31">
        <f>-698.269</f>
        <v>-698.26900000000001</v>
      </c>
      <c r="E16991" s="28">
        <v>-264.04599999999999</v>
      </c>
    </row>
    <row r="16992" spans="4:5" x14ac:dyDescent="0.25">
      <c r="D16992" s="31">
        <f>-698.253</f>
        <v>-698.25300000000004</v>
      </c>
      <c r="E16992" s="28">
        <v>-264.142</v>
      </c>
    </row>
    <row r="16993" spans="4:5" x14ac:dyDescent="0.25">
      <c r="D16993" s="31">
        <f>-698.237</f>
        <v>-698.23699999999997</v>
      </c>
      <c r="E16993" s="28">
        <v>-264.23899999999998</v>
      </c>
    </row>
    <row r="16994" spans="4:5" x14ac:dyDescent="0.25">
      <c r="D16994" s="31">
        <f>-698.221</f>
        <v>-698.221</v>
      </c>
      <c r="E16994" s="28">
        <v>-264.33499999999998</v>
      </c>
    </row>
    <row r="16995" spans="4:5" x14ac:dyDescent="0.25">
      <c r="D16995" s="31">
        <f>-698.205</f>
        <v>-698.20500000000004</v>
      </c>
      <c r="E16995" s="28">
        <v>-264.43200000000002</v>
      </c>
    </row>
    <row r="16996" spans="4:5" x14ac:dyDescent="0.25">
      <c r="D16996" s="31">
        <f>-698.189</f>
        <v>-698.18899999999996</v>
      </c>
      <c r="E16996" s="28">
        <v>-264.52800000000002</v>
      </c>
    </row>
    <row r="16997" spans="4:5" x14ac:dyDescent="0.25">
      <c r="D16997" s="31">
        <f>-698.173</f>
        <v>-698.173</v>
      </c>
      <c r="E16997" s="28">
        <v>-264.625</v>
      </c>
    </row>
    <row r="16998" spans="4:5" x14ac:dyDescent="0.25">
      <c r="D16998" s="31">
        <f>-698.157</f>
        <v>-698.15700000000004</v>
      </c>
      <c r="E16998" s="28">
        <v>-264.721</v>
      </c>
    </row>
    <row r="16999" spans="4:5" x14ac:dyDescent="0.25">
      <c r="D16999" s="31">
        <f>-698.141</f>
        <v>-698.14099999999996</v>
      </c>
      <c r="E16999" s="28">
        <v>-264.81700000000001</v>
      </c>
    </row>
    <row r="17000" spans="4:5" x14ac:dyDescent="0.25">
      <c r="D17000" s="31">
        <f>-698.125</f>
        <v>-698.125</v>
      </c>
      <c r="E17000" s="28">
        <v>-264.91399999999999</v>
      </c>
    </row>
    <row r="17001" spans="4:5" x14ac:dyDescent="0.25">
      <c r="D17001" s="31">
        <f>-698.109</f>
        <v>-698.10900000000004</v>
      </c>
      <c r="E17001" s="28">
        <v>-265.01</v>
      </c>
    </row>
    <row r="17002" spans="4:5" x14ac:dyDescent="0.25">
      <c r="D17002" s="31">
        <f>-698.094</f>
        <v>-698.09400000000005</v>
      </c>
      <c r="E17002" s="28">
        <v>-265.10599999999999</v>
      </c>
    </row>
    <row r="17003" spans="4:5" x14ac:dyDescent="0.25">
      <c r="D17003" s="31">
        <f>-698.078</f>
        <v>-698.07799999999997</v>
      </c>
      <c r="E17003" s="28">
        <v>-265.20299999999997</v>
      </c>
    </row>
    <row r="17004" spans="4:5" x14ac:dyDescent="0.25">
      <c r="D17004" s="31">
        <f>-698.062</f>
        <v>-698.06200000000001</v>
      </c>
      <c r="E17004" s="28">
        <v>-265.29899999999998</v>
      </c>
    </row>
    <row r="17005" spans="4:5" x14ac:dyDescent="0.25">
      <c r="D17005" s="31">
        <f>-698.046</f>
        <v>-698.04600000000005</v>
      </c>
      <c r="E17005" s="28">
        <v>-265.39499999999998</v>
      </c>
    </row>
    <row r="17006" spans="4:5" x14ac:dyDescent="0.25">
      <c r="D17006" s="31">
        <f>-698.03</f>
        <v>-698.03</v>
      </c>
      <c r="E17006" s="28">
        <v>-265.49099999999999</v>
      </c>
    </row>
    <row r="17007" spans="4:5" x14ac:dyDescent="0.25">
      <c r="D17007" s="31">
        <f>-698.014</f>
        <v>-698.01400000000001</v>
      </c>
      <c r="E17007" s="28">
        <v>-265.58800000000002</v>
      </c>
    </row>
    <row r="17008" spans="4:5" x14ac:dyDescent="0.25">
      <c r="D17008" s="31">
        <f>-697.998</f>
        <v>-697.99800000000005</v>
      </c>
      <c r="E17008" s="28">
        <v>-265.68400000000003</v>
      </c>
    </row>
    <row r="17009" spans="4:5" x14ac:dyDescent="0.25">
      <c r="D17009" s="31">
        <f>-697.982</f>
        <v>-697.98199999999997</v>
      </c>
      <c r="E17009" s="28">
        <v>-265.77999999999997</v>
      </c>
    </row>
    <row r="17010" spans="4:5" x14ac:dyDescent="0.25">
      <c r="D17010" s="31">
        <f>-697.966</f>
        <v>-697.96600000000001</v>
      </c>
      <c r="E17010" s="28">
        <v>-265.87599999999998</v>
      </c>
    </row>
    <row r="17011" spans="4:5" x14ac:dyDescent="0.25">
      <c r="D17011" s="31">
        <f>-697.95</f>
        <v>-697.95</v>
      </c>
      <c r="E17011" s="28">
        <v>-265.97199999999998</v>
      </c>
    </row>
    <row r="17012" spans="4:5" x14ac:dyDescent="0.25">
      <c r="D17012" s="31">
        <f>-697.934</f>
        <v>-697.93399999999997</v>
      </c>
      <c r="E17012" s="28">
        <v>-266.06799999999998</v>
      </c>
    </row>
    <row r="17013" spans="4:5" x14ac:dyDescent="0.25">
      <c r="D17013" s="31">
        <f>-697.918</f>
        <v>-697.91800000000001</v>
      </c>
      <c r="E17013" s="28">
        <v>-266.16399999999999</v>
      </c>
    </row>
    <row r="17014" spans="4:5" x14ac:dyDescent="0.25">
      <c r="D17014" s="31">
        <f>-697.902</f>
        <v>-697.90200000000004</v>
      </c>
      <c r="E17014" s="28">
        <v>-266.26</v>
      </c>
    </row>
    <row r="17015" spans="4:5" x14ac:dyDescent="0.25">
      <c r="D17015" s="31">
        <f>-697.886</f>
        <v>-697.88599999999997</v>
      </c>
      <c r="E17015" s="28">
        <v>-266.35599999999999</v>
      </c>
    </row>
    <row r="17016" spans="4:5" x14ac:dyDescent="0.25">
      <c r="D17016" s="31">
        <f>-697.87</f>
        <v>-697.87</v>
      </c>
      <c r="E17016" s="28">
        <v>-266.452</v>
      </c>
    </row>
    <row r="17017" spans="4:5" x14ac:dyDescent="0.25">
      <c r="D17017" s="31">
        <f>-697.854</f>
        <v>-697.85400000000004</v>
      </c>
      <c r="E17017" s="28">
        <v>-266.548</v>
      </c>
    </row>
    <row r="17018" spans="4:5" x14ac:dyDescent="0.25">
      <c r="D17018" s="31">
        <f>-697.838</f>
        <v>-697.83799999999997</v>
      </c>
      <c r="E17018" s="28">
        <v>-266.64400000000001</v>
      </c>
    </row>
    <row r="17019" spans="4:5" x14ac:dyDescent="0.25">
      <c r="D17019" s="31">
        <f>-697.822</f>
        <v>-697.822</v>
      </c>
      <c r="E17019" s="28">
        <v>-266.74</v>
      </c>
    </row>
    <row r="17020" spans="4:5" x14ac:dyDescent="0.25">
      <c r="D17020" s="31">
        <f>-697.806</f>
        <v>-697.80600000000004</v>
      </c>
      <c r="E17020" s="28">
        <v>-266.83600000000001</v>
      </c>
    </row>
    <row r="17021" spans="4:5" x14ac:dyDescent="0.25">
      <c r="D17021" s="31">
        <f>-697.79</f>
        <v>-697.79</v>
      </c>
      <c r="E17021" s="28">
        <v>-266.93099999999998</v>
      </c>
    </row>
    <row r="17022" spans="4:5" x14ac:dyDescent="0.25">
      <c r="D17022" s="31">
        <f>-697.774</f>
        <v>-697.774</v>
      </c>
      <c r="E17022" s="28">
        <v>-267.02699999999999</v>
      </c>
    </row>
    <row r="17023" spans="4:5" x14ac:dyDescent="0.25">
      <c r="D17023" s="31">
        <f>-697.758</f>
        <v>-697.75800000000004</v>
      </c>
      <c r="E17023" s="28">
        <v>-267.12299999999999</v>
      </c>
    </row>
    <row r="17024" spans="4:5" x14ac:dyDescent="0.25">
      <c r="D17024" s="31">
        <f>-697.742</f>
        <v>-697.74199999999996</v>
      </c>
      <c r="E17024" s="28">
        <v>-267.21899999999999</v>
      </c>
    </row>
    <row r="17025" spans="4:5" x14ac:dyDescent="0.25">
      <c r="D17025" s="31">
        <f>-697.726</f>
        <v>-697.726</v>
      </c>
      <c r="E17025" s="28">
        <v>-267.31400000000002</v>
      </c>
    </row>
    <row r="17026" spans="4:5" x14ac:dyDescent="0.25">
      <c r="D17026" s="31">
        <f>-697.71</f>
        <v>-697.71</v>
      </c>
      <c r="E17026" s="28">
        <v>-267.41000000000003</v>
      </c>
    </row>
    <row r="17027" spans="4:5" x14ac:dyDescent="0.25">
      <c r="D17027" s="31">
        <f>-697.694</f>
        <v>-697.69399999999996</v>
      </c>
      <c r="E17027" s="28">
        <v>-267.50599999999997</v>
      </c>
    </row>
    <row r="17028" spans="4:5" x14ac:dyDescent="0.25">
      <c r="D17028" s="31">
        <f>-697.678</f>
        <v>-697.678</v>
      </c>
      <c r="E17028" s="28">
        <v>-267.601</v>
      </c>
    </row>
    <row r="17029" spans="4:5" x14ac:dyDescent="0.25">
      <c r="D17029" s="31">
        <f>-697.662</f>
        <v>-697.66200000000003</v>
      </c>
      <c r="E17029" s="28">
        <v>-267.697</v>
      </c>
    </row>
    <row r="17030" spans="4:5" x14ac:dyDescent="0.25">
      <c r="D17030" s="31">
        <f>-697.646</f>
        <v>-697.64599999999996</v>
      </c>
      <c r="E17030" s="28">
        <v>-267.79300000000001</v>
      </c>
    </row>
    <row r="17031" spans="4:5" x14ac:dyDescent="0.25">
      <c r="D17031" s="31">
        <f>-697.63</f>
        <v>-697.63</v>
      </c>
      <c r="E17031" s="28">
        <v>-267.88799999999998</v>
      </c>
    </row>
    <row r="17032" spans="4:5" x14ac:dyDescent="0.25">
      <c r="D17032" s="31">
        <f>-697.614</f>
        <v>-697.61400000000003</v>
      </c>
      <c r="E17032" s="28">
        <v>-267.98399999999998</v>
      </c>
    </row>
    <row r="17033" spans="4:5" x14ac:dyDescent="0.25">
      <c r="D17033" s="31">
        <f>-697.598</f>
        <v>-697.59799999999996</v>
      </c>
      <c r="E17033" s="28">
        <v>-268.07900000000001</v>
      </c>
    </row>
    <row r="17034" spans="4:5" x14ac:dyDescent="0.25">
      <c r="D17034" s="31">
        <f>-697.582</f>
        <v>-697.58199999999999</v>
      </c>
      <c r="E17034" s="28">
        <v>-268.17500000000001</v>
      </c>
    </row>
    <row r="17035" spans="4:5" x14ac:dyDescent="0.25">
      <c r="D17035" s="31">
        <f>-697.566</f>
        <v>-697.56600000000003</v>
      </c>
      <c r="E17035" s="28">
        <v>-268.27</v>
      </c>
    </row>
    <row r="17036" spans="4:5" x14ac:dyDescent="0.25">
      <c r="D17036" s="31">
        <f>-697.55</f>
        <v>-697.55</v>
      </c>
      <c r="E17036" s="28">
        <v>-268.36599999999999</v>
      </c>
    </row>
    <row r="17037" spans="4:5" x14ac:dyDescent="0.25">
      <c r="D17037" s="31">
        <f>-697.534</f>
        <v>-697.53399999999999</v>
      </c>
      <c r="E17037" s="28">
        <v>-268.46100000000001</v>
      </c>
    </row>
    <row r="17038" spans="4:5" x14ac:dyDescent="0.25">
      <c r="D17038" s="31">
        <f>-697.518</f>
        <v>-697.51800000000003</v>
      </c>
      <c r="E17038" s="28">
        <v>-268.55599999999998</v>
      </c>
    </row>
    <row r="17039" spans="4:5" x14ac:dyDescent="0.25">
      <c r="D17039" s="31">
        <f>-697.502</f>
        <v>-697.50199999999995</v>
      </c>
      <c r="E17039" s="28">
        <v>-268.65199999999999</v>
      </c>
    </row>
    <row r="17040" spans="4:5" x14ac:dyDescent="0.25">
      <c r="D17040" s="31">
        <f>-697.486</f>
        <v>-697.48599999999999</v>
      </c>
      <c r="E17040" s="28">
        <v>-268.74700000000001</v>
      </c>
    </row>
    <row r="17041" spans="4:5" x14ac:dyDescent="0.25">
      <c r="D17041" s="31">
        <f>-697.47</f>
        <v>-697.47</v>
      </c>
      <c r="E17041" s="28">
        <v>-268.84300000000002</v>
      </c>
    </row>
    <row r="17042" spans="4:5" x14ac:dyDescent="0.25">
      <c r="D17042" s="31">
        <f>-697.454</f>
        <v>-697.45399999999995</v>
      </c>
      <c r="E17042" s="28">
        <v>-268.93799999999999</v>
      </c>
    </row>
    <row r="17043" spans="4:5" x14ac:dyDescent="0.25">
      <c r="D17043" s="31">
        <f>-697.438</f>
        <v>-697.43799999999999</v>
      </c>
      <c r="E17043" s="28">
        <v>-269.03300000000002</v>
      </c>
    </row>
    <row r="17044" spans="4:5" x14ac:dyDescent="0.25">
      <c r="D17044" s="31">
        <f>-697.422</f>
        <v>-697.42200000000003</v>
      </c>
      <c r="E17044" s="28">
        <v>-269.12799999999999</v>
      </c>
    </row>
    <row r="17045" spans="4:5" x14ac:dyDescent="0.25">
      <c r="D17045" s="31">
        <f>-697.406</f>
        <v>-697.40599999999995</v>
      </c>
      <c r="E17045" s="28">
        <v>-269.22300000000001</v>
      </c>
    </row>
    <row r="17046" spans="4:5" x14ac:dyDescent="0.25">
      <c r="D17046" s="31">
        <f>-697.39</f>
        <v>-697.39</v>
      </c>
      <c r="E17046" s="28">
        <v>-269.31900000000002</v>
      </c>
    </row>
    <row r="17047" spans="4:5" x14ac:dyDescent="0.25">
      <c r="D17047" s="31">
        <f>-697.374</f>
        <v>-697.37400000000002</v>
      </c>
      <c r="E17047" s="28">
        <v>-269.41399999999999</v>
      </c>
    </row>
    <row r="17048" spans="4:5" x14ac:dyDescent="0.25">
      <c r="D17048" s="31">
        <f>-697.358</f>
        <v>-697.35799999999995</v>
      </c>
      <c r="E17048" s="28">
        <v>-269.50900000000001</v>
      </c>
    </row>
    <row r="17049" spans="4:5" x14ac:dyDescent="0.25">
      <c r="D17049" s="31">
        <f>-697.342</f>
        <v>-697.34199999999998</v>
      </c>
      <c r="E17049" s="28">
        <v>-269.60399999999998</v>
      </c>
    </row>
    <row r="17050" spans="4:5" x14ac:dyDescent="0.25">
      <c r="D17050" s="31">
        <f>-697.326</f>
        <v>-697.32600000000002</v>
      </c>
      <c r="E17050" s="28">
        <v>-269.69900000000001</v>
      </c>
    </row>
    <row r="17051" spans="4:5" x14ac:dyDescent="0.25">
      <c r="D17051" s="31">
        <f>-697.31</f>
        <v>-697.31</v>
      </c>
      <c r="E17051" s="28">
        <v>-269.79399999999998</v>
      </c>
    </row>
    <row r="17052" spans="4:5" x14ac:dyDescent="0.25">
      <c r="D17052" s="31">
        <f>-697.294</f>
        <v>-697.29399999999998</v>
      </c>
      <c r="E17052" s="28">
        <v>-269.88900000000001</v>
      </c>
    </row>
    <row r="17053" spans="4:5" x14ac:dyDescent="0.25">
      <c r="D17053" s="31">
        <f>-697.278</f>
        <v>-697.27800000000002</v>
      </c>
      <c r="E17053" s="28">
        <v>-269.98399999999998</v>
      </c>
    </row>
    <row r="17054" spans="4:5" x14ac:dyDescent="0.25">
      <c r="D17054" s="31">
        <f>-697.262</f>
        <v>-697.26199999999994</v>
      </c>
      <c r="E17054" s="28">
        <v>-270.07900000000001</v>
      </c>
    </row>
    <row r="17055" spans="4:5" x14ac:dyDescent="0.25">
      <c r="D17055" s="31">
        <f>-697.246</f>
        <v>-697.24599999999998</v>
      </c>
      <c r="E17055" s="28">
        <v>-270.17399999999998</v>
      </c>
    </row>
    <row r="17056" spans="4:5" x14ac:dyDescent="0.25">
      <c r="D17056" s="31">
        <f>-697.23</f>
        <v>-697.23</v>
      </c>
      <c r="E17056" s="28">
        <v>-270.26900000000001</v>
      </c>
    </row>
    <row r="17057" spans="4:5" x14ac:dyDescent="0.25">
      <c r="D17057" s="31">
        <f>-697.214</f>
        <v>-697.21400000000006</v>
      </c>
      <c r="E17057" s="28">
        <v>-270.36399999999998</v>
      </c>
    </row>
    <row r="17058" spans="4:5" x14ac:dyDescent="0.25">
      <c r="D17058" s="31">
        <f>-697.198</f>
        <v>-697.19799999999998</v>
      </c>
      <c r="E17058" s="28">
        <v>-270.459</v>
      </c>
    </row>
    <row r="17059" spans="4:5" x14ac:dyDescent="0.25">
      <c r="D17059" s="31">
        <f>-697.182</f>
        <v>-697.18200000000002</v>
      </c>
      <c r="E17059" s="28">
        <v>-270.55399999999997</v>
      </c>
    </row>
    <row r="17060" spans="4:5" x14ac:dyDescent="0.25">
      <c r="D17060" s="31">
        <f>-697.166</f>
        <v>-697.16600000000005</v>
      </c>
      <c r="E17060" s="28">
        <v>-270.649</v>
      </c>
    </row>
    <row r="17061" spans="4:5" x14ac:dyDescent="0.25">
      <c r="D17061" s="31">
        <f>-697.15</f>
        <v>-697.15</v>
      </c>
      <c r="E17061" s="28">
        <v>-270.74400000000003</v>
      </c>
    </row>
    <row r="17062" spans="4:5" x14ac:dyDescent="0.25">
      <c r="D17062" s="31">
        <f>-697.134</f>
        <v>-697.13400000000001</v>
      </c>
      <c r="E17062" s="28">
        <v>-270.83800000000002</v>
      </c>
    </row>
    <row r="17063" spans="4:5" x14ac:dyDescent="0.25">
      <c r="D17063" s="31">
        <f>-697.118</f>
        <v>-697.11800000000005</v>
      </c>
      <c r="E17063" s="28">
        <v>-270.93299999999999</v>
      </c>
    </row>
    <row r="17064" spans="4:5" x14ac:dyDescent="0.25">
      <c r="D17064" s="31">
        <f>-697.102</f>
        <v>-697.10199999999998</v>
      </c>
      <c r="E17064" s="28">
        <v>-271.02800000000002</v>
      </c>
    </row>
    <row r="17065" spans="4:5" x14ac:dyDescent="0.25">
      <c r="D17065" s="31">
        <f>-697.086</f>
        <v>-697.08600000000001</v>
      </c>
      <c r="E17065" s="28">
        <v>-271.12200000000001</v>
      </c>
    </row>
    <row r="17066" spans="4:5" x14ac:dyDescent="0.25">
      <c r="D17066" s="31">
        <f>-697.07</f>
        <v>-697.07</v>
      </c>
      <c r="E17066" s="28">
        <v>-271.21699999999998</v>
      </c>
    </row>
    <row r="17067" spans="4:5" x14ac:dyDescent="0.25">
      <c r="D17067" s="31">
        <f>-697.054</f>
        <v>-697.05399999999997</v>
      </c>
      <c r="E17067" s="28">
        <v>-271.31200000000001</v>
      </c>
    </row>
    <row r="17068" spans="4:5" x14ac:dyDescent="0.25">
      <c r="D17068" s="31">
        <f>-697.038</f>
        <v>-697.03800000000001</v>
      </c>
      <c r="E17068" s="28">
        <v>-271.40600000000001</v>
      </c>
    </row>
    <row r="17069" spans="4:5" x14ac:dyDescent="0.25">
      <c r="D17069" s="31">
        <f>-697.022</f>
        <v>-697.02200000000005</v>
      </c>
      <c r="E17069" s="28">
        <v>-271.50099999999998</v>
      </c>
    </row>
    <row r="17070" spans="4:5" x14ac:dyDescent="0.25">
      <c r="D17070" s="31">
        <f>-697.006</f>
        <v>-697.00599999999997</v>
      </c>
      <c r="E17070" s="28">
        <v>-271.596</v>
      </c>
    </row>
    <row r="17071" spans="4:5" x14ac:dyDescent="0.25">
      <c r="D17071" s="31">
        <f>-696.99</f>
        <v>-696.99</v>
      </c>
      <c r="E17071" s="28">
        <v>-271.69</v>
      </c>
    </row>
    <row r="17072" spans="4:5" x14ac:dyDescent="0.25">
      <c r="D17072" s="31">
        <f>-696.974</f>
        <v>-696.97400000000005</v>
      </c>
      <c r="E17072" s="28">
        <v>-271.78500000000003</v>
      </c>
    </row>
    <row r="17073" spans="4:5" x14ac:dyDescent="0.25">
      <c r="D17073" s="31">
        <f>-696.958</f>
        <v>-696.95799999999997</v>
      </c>
      <c r="E17073" s="28">
        <v>-271.87900000000002</v>
      </c>
    </row>
    <row r="17074" spans="4:5" x14ac:dyDescent="0.25">
      <c r="D17074" s="31">
        <f>-696.942</f>
        <v>-696.94200000000001</v>
      </c>
      <c r="E17074" s="28">
        <v>-271.97399999999999</v>
      </c>
    </row>
    <row r="17075" spans="4:5" x14ac:dyDescent="0.25">
      <c r="D17075" s="31">
        <f>-696.926</f>
        <v>-696.92600000000004</v>
      </c>
      <c r="E17075" s="28">
        <v>-272.06799999999998</v>
      </c>
    </row>
    <row r="17076" spans="4:5" x14ac:dyDescent="0.25">
      <c r="D17076" s="31">
        <f>-696.91</f>
        <v>-696.91</v>
      </c>
      <c r="E17076" s="28">
        <v>-272.16199999999998</v>
      </c>
    </row>
    <row r="17077" spans="4:5" x14ac:dyDescent="0.25">
      <c r="D17077" s="31">
        <f>-696.894</f>
        <v>-696.89400000000001</v>
      </c>
      <c r="E17077" s="28">
        <v>-272.25700000000001</v>
      </c>
    </row>
    <row r="17078" spans="4:5" x14ac:dyDescent="0.25">
      <c r="D17078" s="31">
        <f>-696.878</f>
        <v>-696.87800000000004</v>
      </c>
      <c r="E17078" s="28">
        <v>-272.351</v>
      </c>
    </row>
    <row r="17079" spans="4:5" x14ac:dyDescent="0.25">
      <c r="D17079" s="31">
        <f>-696.862</f>
        <v>-696.86199999999997</v>
      </c>
      <c r="E17079" s="28">
        <v>-272.44600000000003</v>
      </c>
    </row>
    <row r="17080" spans="4:5" x14ac:dyDescent="0.25">
      <c r="D17080" s="31">
        <f>-696.846</f>
        <v>-696.846</v>
      </c>
      <c r="E17080" s="28">
        <v>-272.54000000000002</v>
      </c>
    </row>
    <row r="17081" spans="4:5" x14ac:dyDescent="0.25">
      <c r="D17081" s="31">
        <f>-696.83</f>
        <v>-696.83</v>
      </c>
      <c r="E17081" s="28">
        <v>-272.63400000000001</v>
      </c>
    </row>
    <row r="17082" spans="4:5" x14ac:dyDescent="0.25">
      <c r="D17082" s="31">
        <f>-696.814</f>
        <v>-696.81399999999996</v>
      </c>
      <c r="E17082" s="28">
        <v>-272.72899999999998</v>
      </c>
    </row>
    <row r="17083" spans="4:5" x14ac:dyDescent="0.25">
      <c r="D17083" s="31">
        <f>-696.798</f>
        <v>-696.798</v>
      </c>
      <c r="E17083" s="28">
        <v>-272.82299999999998</v>
      </c>
    </row>
    <row r="17084" spans="4:5" x14ac:dyDescent="0.25">
      <c r="D17084" s="31">
        <f>-696.782</f>
        <v>-696.78200000000004</v>
      </c>
      <c r="E17084" s="28">
        <v>-272.91699999999997</v>
      </c>
    </row>
    <row r="17085" spans="4:5" x14ac:dyDescent="0.25">
      <c r="D17085" s="31">
        <f>-696.766</f>
        <v>-696.76599999999996</v>
      </c>
      <c r="E17085" s="28">
        <v>-273.01100000000002</v>
      </c>
    </row>
    <row r="17086" spans="4:5" x14ac:dyDescent="0.25">
      <c r="D17086" s="31">
        <f>-696.75</f>
        <v>-696.75</v>
      </c>
      <c r="E17086" s="28">
        <v>-273.10500000000002</v>
      </c>
    </row>
    <row r="17087" spans="4:5" x14ac:dyDescent="0.25">
      <c r="D17087" s="31">
        <f>-696.734</f>
        <v>-696.73400000000004</v>
      </c>
      <c r="E17087" s="28">
        <v>-273.19900000000001</v>
      </c>
    </row>
    <row r="17088" spans="4:5" x14ac:dyDescent="0.25">
      <c r="D17088" s="31">
        <f>-696.718</f>
        <v>-696.71799999999996</v>
      </c>
      <c r="E17088" s="28">
        <v>-273.29399999999998</v>
      </c>
    </row>
    <row r="17089" spans="4:5" x14ac:dyDescent="0.25">
      <c r="D17089" s="31">
        <f>-696.702</f>
        <v>-696.702</v>
      </c>
      <c r="E17089" s="28">
        <v>-273.38799999999998</v>
      </c>
    </row>
    <row r="17090" spans="4:5" x14ac:dyDescent="0.25">
      <c r="D17090" s="31">
        <f>-696.686</f>
        <v>-696.68600000000004</v>
      </c>
      <c r="E17090" s="28">
        <v>-273.48200000000003</v>
      </c>
    </row>
    <row r="17091" spans="4:5" x14ac:dyDescent="0.25">
      <c r="D17091" s="31">
        <f>-696.67</f>
        <v>-696.67</v>
      </c>
      <c r="E17091" s="28">
        <v>-273.57600000000002</v>
      </c>
    </row>
    <row r="17092" spans="4:5" x14ac:dyDescent="0.25">
      <c r="D17092" s="31">
        <f>-696.654</f>
        <v>-696.654</v>
      </c>
      <c r="E17092" s="28">
        <v>-273.67</v>
      </c>
    </row>
    <row r="17093" spans="4:5" x14ac:dyDescent="0.25">
      <c r="D17093" s="31">
        <f>-696.638</f>
        <v>-696.63800000000003</v>
      </c>
      <c r="E17093" s="28">
        <v>-273.76400000000001</v>
      </c>
    </row>
    <row r="17094" spans="4:5" x14ac:dyDescent="0.25">
      <c r="D17094" s="31">
        <f>-696.622</f>
        <v>-696.62199999999996</v>
      </c>
      <c r="E17094" s="28">
        <v>-273.858</v>
      </c>
    </row>
    <row r="17095" spans="4:5" x14ac:dyDescent="0.25">
      <c r="D17095" s="31">
        <f>-696.606</f>
        <v>-696.60599999999999</v>
      </c>
      <c r="E17095" s="28">
        <v>-273.952</v>
      </c>
    </row>
    <row r="17096" spans="4:5" x14ac:dyDescent="0.25">
      <c r="D17096" s="31">
        <f>-696.59</f>
        <v>-696.59</v>
      </c>
      <c r="E17096" s="28">
        <v>-274.04599999999999</v>
      </c>
    </row>
    <row r="17097" spans="4:5" x14ac:dyDescent="0.25">
      <c r="D17097" s="31">
        <f>-696.574</f>
        <v>-696.57399999999996</v>
      </c>
      <c r="E17097" s="28">
        <v>-274.13900000000001</v>
      </c>
    </row>
    <row r="17098" spans="4:5" x14ac:dyDescent="0.25">
      <c r="D17098" s="31">
        <f>-696.558</f>
        <v>-696.55799999999999</v>
      </c>
      <c r="E17098" s="28">
        <v>-274.233</v>
      </c>
    </row>
    <row r="17099" spans="4:5" x14ac:dyDescent="0.25">
      <c r="D17099" s="31">
        <f>-696.542</f>
        <v>-696.54200000000003</v>
      </c>
      <c r="E17099" s="28">
        <v>-274.327</v>
      </c>
    </row>
    <row r="17100" spans="4:5" x14ac:dyDescent="0.25">
      <c r="D17100" s="31">
        <f>-696.526</f>
        <v>-696.52599999999995</v>
      </c>
      <c r="E17100" s="28">
        <v>-274.42099999999999</v>
      </c>
    </row>
    <row r="17101" spans="4:5" x14ac:dyDescent="0.25">
      <c r="D17101" s="31">
        <f>-696.51</f>
        <v>-696.51</v>
      </c>
      <c r="E17101" s="28">
        <v>-274.51499999999999</v>
      </c>
    </row>
    <row r="17102" spans="4:5" x14ac:dyDescent="0.25">
      <c r="D17102" s="31">
        <f>-696.494</f>
        <v>-696.49400000000003</v>
      </c>
      <c r="E17102" s="28">
        <v>-274.608</v>
      </c>
    </row>
    <row r="17103" spans="4:5" x14ac:dyDescent="0.25">
      <c r="D17103" s="31">
        <f>-696.478</f>
        <v>-696.47799999999995</v>
      </c>
      <c r="E17103" s="28">
        <v>-274.702</v>
      </c>
    </row>
    <row r="17104" spans="4:5" x14ac:dyDescent="0.25">
      <c r="D17104" s="31">
        <f>-696.462</f>
        <v>-696.46199999999999</v>
      </c>
      <c r="E17104" s="28">
        <v>-274.79599999999999</v>
      </c>
    </row>
    <row r="17105" spans="4:5" x14ac:dyDescent="0.25">
      <c r="D17105" s="31">
        <f>-696.446</f>
        <v>-696.44600000000003</v>
      </c>
      <c r="E17105" s="28">
        <v>-274.89</v>
      </c>
    </row>
    <row r="17106" spans="4:5" x14ac:dyDescent="0.25">
      <c r="D17106" s="31">
        <f>-696.43</f>
        <v>-696.43</v>
      </c>
      <c r="E17106" s="28">
        <v>-274.983</v>
      </c>
    </row>
    <row r="17107" spans="4:5" x14ac:dyDescent="0.25">
      <c r="D17107" s="31">
        <f>-696.414</f>
        <v>-696.41399999999999</v>
      </c>
      <c r="E17107" s="28">
        <v>-275.077</v>
      </c>
    </row>
    <row r="17108" spans="4:5" x14ac:dyDescent="0.25">
      <c r="D17108" s="31">
        <f>-696.398</f>
        <v>-696.39800000000002</v>
      </c>
      <c r="E17108" s="28">
        <v>-275.17</v>
      </c>
    </row>
    <row r="17109" spans="4:5" x14ac:dyDescent="0.25">
      <c r="D17109" s="31">
        <f>-696.382</f>
        <v>-696.38199999999995</v>
      </c>
      <c r="E17109" s="28">
        <v>-275.26400000000001</v>
      </c>
    </row>
    <row r="17110" spans="4:5" x14ac:dyDescent="0.25">
      <c r="D17110" s="31">
        <f>-696.366</f>
        <v>-696.36599999999999</v>
      </c>
      <c r="E17110" s="28">
        <v>-275.358</v>
      </c>
    </row>
    <row r="17111" spans="4:5" x14ac:dyDescent="0.25">
      <c r="D17111" s="31">
        <f>-696.35</f>
        <v>-696.35</v>
      </c>
      <c r="E17111" s="28">
        <v>-275.45100000000002</v>
      </c>
    </row>
    <row r="17112" spans="4:5" x14ac:dyDescent="0.25">
      <c r="D17112" s="31">
        <f>-696.334</f>
        <v>-696.33399999999995</v>
      </c>
      <c r="E17112" s="28">
        <v>-275.54500000000002</v>
      </c>
    </row>
    <row r="17113" spans="4:5" x14ac:dyDescent="0.25">
      <c r="D17113" s="31">
        <f>-696.318</f>
        <v>-696.31799999999998</v>
      </c>
      <c r="E17113" s="28">
        <v>-275.63799999999998</v>
      </c>
    </row>
    <row r="17114" spans="4:5" x14ac:dyDescent="0.25">
      <c r="D17114" s="31">
        <f>-696.302</f>
        <v>-696.30200000000002</v>
      </c>
      <c r="E17114" s="28">
        <v>-275.73099999999999</v>
      </c>
    </row>
    <row r="17115" spans="4:5" x14ac:dyDescent="0.25">
      <c r="D17115" s="31">
        <f>-696.286</f>
        <v>-696.28599999999994</v>
      </c>
      <c r="E17115" s="28">
        <v>-275.82499999999999</v>
      </c>
    </row>
    <row r="17116" spans="4:5" x14ac:dyDescent="0.25">
      <c r="D17116" s="31">
        <f>-696.271</f>
        <v>-696.27099999999996</v>
      </c>
      <c r="E17116" s="28">
        <v>-275.91800000000001</v>
      </c>
    </row>
    <row r="17117" spans="4:5" x14ac:dyDescent="0.25">
      <c r="D17117" s="31">
        <f>-696.255</f>
        <v>-696.255</v>
      </c>
      <c r="E17117" s="28">
        <v>-276.012</v>
      </c>
    </row>
    <row r="17118" spans="4:5" x14ac:dyDescent="0.25">
      <c r="D17118" s="31">
        <f>-696.239</f>
        <v>-696.23900000000003</v>
      </c>
      <c r="E17118" s="28">
        <v>-276.10500000000002</v>
      </c>
    </row>
    <row r="17119" spans="4:5" x14ac:dyDescent="0.25">
      <c r="D17119" s="31">
        <f>-696.223</f>
        <v>-696.22299999999996</v>
      </c>
      <c r="E17119" s="28">
        <v>-276.19799999999998</v>
      </c>
    </row>
    <row r="17120" spans="4:5" x14ac:dyDescent="0.25">
      <c r="D17120" s="31">
        <f>-696.207</f>
        <v>-696.20699999999999</v>
      </c>
      <c r="E17120" s="28">
        <v>-276.291</v>
      </c>
    </row>
    <row r="17121" spans="4:5" x14ac:dyDescent="0.25">
      <c r="D17121" s="31">
        <f>-696.191</f>
        <v>-696.19100000000003</v>
      </c>
      <c r="E17121" s="28">
        <v>-276.38499999999999</v>
      </c>
    </row>
    <row r="17122" spans="4:5" x14ac:dyDescent="0.25">
      <c r="D17122" s="31">
        <f>-696.175</f>
        <v>-696.17499999999995</v>
      </c>
      <c r="E17122" s="28">
        <v>-276.47800000000001</v>
      </c>
    </row>
    <row r="17123" spans="4:5" x14ac:dyDescent="0.25">
      <c r="D17123" s="31">
        <f>-696.159</f>
        <v>-696.15899999999999</v>
      </c>
      <c r="E17123" s="28">
        <v>-276.57100000000003</v>
      </c>
    </row>
    <row r="17124" spans="4:5" x14ac:dyDescent="0.25">
      <c r="D17124" s="31">
        <f>-696.143</f>
        <v>-696.14300000000003</v>
      </c>
      <c r="E17124" s="28">
        <v>-276.66399999999999</v>
      </c>
    </row>
    <row r="17125" spans="4:5" x14ac:dyDescent="0.25">
      <c r="D17125" s="31">
        <f>-696.127</f>
        <v>-696.12699999999995</v>
      </c>
      <c r="E17125" s="28">
        <v>-276.75799999999998</v>
      </c>
    </row>
    <row r="17126" spans="4:5" x14ac:dyDescent="0.25">
      <c r="D17126" s="31">
        <f>-696.111</f>
        <v>-696.11099999999999</v>
      </c>
      <c r="E17126" s="28">
        <v>-276.851</v>
      </c>
    </row>
    <row r="17127" spans="4:5" x14ac:dyDescent="0.25">
      <c r="D17127" s="31">
        <f>-696.095</f>
        <v>-696.09500000000003</v>
      </c>
      <c r="E17127" s="28">
        <v>-276.94400000000002</v>
      </c>
    </row>
    <row r="17128" spans="4:5" x14ac:dyDescent="0.25">
      <c r="D17128" s="31">
        <f>-696.079</f>
        <v>-696.07899999999995</v>
      </c>
      <c r="E17128" s="28">
        <v>-277.03699999999998</v>
      </c>
    </row>
    <row r="17129" spans="4:5" x14ac:dyDescent="0.25">
      <c r="D17129" s="31">
        <f>-696.063</f>
        <v>-696.06299999999999</v>
      </c>
      <c r="E17129" s="28">
        <v>-277.13</v>
      </c>
    </row>
    <row r="17130" spans="4:5" x14ac:dyDescent="0.25">
      <c r="D17130" s="31">
        <f>-696.047</f>
        <v>-696.04700000000003</v>
      </c>
      <c r="E17130" s="28">
        <v>-277.22300000000001</v>
      </c>
    </row>
    <row r="17131" spans="4:5" x14ac:dyDescent="0.25">
      <c r="D17131" s="31">
        <f>-696.031</f>
        <v>-696.03099999999995</v>
      </c>
      <c r="E17131" s="28">
        <v>-277.31599999999997</v>
      </c>
    </row>
    <row r="17132" spans="4:5" x14ac:dyDescent="0.25">
      <c r="D17132" s="31">
        <f>-696.015</f>
        <v>-696.01499999999999</v>
      </c>
      <c r="E17132" s="28">
        <v>-277.40899999999999</v>
      </c>
    </row>
    <row r="17133" spans="4:5" x14ac:dyDescent="0.25">
      <c r="D17133" s="31">
        <f>-695.999</f>
        <v>-695.99900000000002</v>
      </c>
      <c r="E17133" s="28">
        <v>-277.50200000000001</v>
      </c>
    </row>
    <row r="17134" spans="4:5" x14ac:dyDescent="0.25">
      <c r="D17134" s="31">
        <f>-695.983</f>
        <v>-695.98299999999995</v>
      </c>
      <c r="E17134" s="28">
        <v>-277.59500000000003</v>
      </c>
    </row>
    <row r="17135" spans="4:5" x14ac:dyDescent="0.25">
      <c r="D17135" s="31">
        <f>-695.967</f>
        <v>-695.96699999999998</v>
      </c>
      <c r="E17135" s="28">
        <v>-277.68799999999999</v>
      </c>
    </row>
    <row r="17136" spans="4:5" x14ac:dyDescent="0.25">
      <c r="D17136" s="31">
        <f>-695.951</f>
        <v>-695.95100000000002</v>
      </c>
      <c r="E17136" s="28">
        <v>-277.77999999999997</v>
      </c>
    </row>
    <row r="17137" spans="4:5" x14ac:dyDescent="0.25">
      <c r="D17137" s="31">
        <f>-695.935</f>
        <v>-695.93499999999995</v>
      </c>
      <c r="E17137" s="28">
        <v>-277.87299999999999</v>
      </c>
    </row>
    <row r="17138" spans="4:5" x14ac:dyDescent="0.25">
      <c r="D17138" s="31">
        <f>-695.919</f>
        <v>-695.91899999999998</v>
      </c>
      <c r="E17138" s="28">
        <v>-277.96600000000001</v>
      </c>
    </row>
    <row r="17139" spans="4:5" x14ac:dyDescent="0.25">
      <c r="D17139" s="31">
        <f>-695.903</f>
        <v>-695.90300000000002</v>
      </c>
      <c r="E17139" s="28">
        <v>-278.05900000000003</v>
      </c>
    </row>
    <row r="17140" spans="4:5" x14ac:dyDescent="0.25">
      <c r="D17140" s="31">
        <f>-695.887</f>
        <v>-695.88699999999994</v>
      </c>
      <c r="E17140" s="28">
        <v>-278.15199999999999</v>
      </c>
    </row>
    <row r="17141" spans="4:5" x14ac:dyDescent="0.25">
      <c r="D17141" s="31">
        <f>-695.871</f>
        <v>-695.87099999999998</v>
      </c>
      <c r="E17141" s="28">
        <v>-278.24400000000003</v>
      </c>
    </row>
    <row r="17142" spans="4:5" x14ac:dyDescent="0.25">
      <c r="D17142" s="31">
        <f>-695.855</f>
        <v>-695.85500000000002</v>
      </c>
      <c r="E17142" s="28">
        <v>-278.33699999999999</v>
      </c>
    </row>
    <row r="17143" spans="4:5" x14ac:dyDescent="0.25">
      <c r="D17143" s="31">
        <f>-695.839</f>
        <v>-695.83900000000006</v>
      </c>
      <c r="E17143" s="28">
        <v>-278.43</v>
      </c>
    </row>
    <row r="17144" spans="4:5" x14ac:dyDescent="0.25">
      <c r="D17144" s="31">
        <f>-695.823</f>
        <v>-695.82299999999998</v>
      </c>
      <c r="E17144" s="28">
        <v>-278.52199999999999</v>
      </c>
    </row>
    <row r="17145" spans="4:5" x14ac:dyDescent="0.25">
      <c r="D17145" s="31">
        <f>-695.807</f>
        <v>-695.80700000000002</v>
      </c>
      <c r="E17145" s="28">
        <v>-278.61500000000001</v>
      </c>
    </row>
    <row r="17146" spans="4:5" x14ac:dyDescent="0.25">
      <c r="D17146" s="31">
        <f>-695.791</f>
        <v>-695.79100000000005</v>
      </c>
      <c r="E17146" s="28">
        <v>-278.70800000000003</v>
      </c>
    </row>
    <row r="17147" spans="4:5" x14ac:dyDescent="0.25">
      <c r="D17147" s="31">
        <f>-695.775</f>
        <v>-695.77499999999998</v>
      </c>
      <c r="E17147" s="28">
        <v>-278.8</v>
      </c>
    </row>
    <row r="17148" spans="4:5" x14ac:dyDescent="0.25">
      <c r="D17148" s="31">
        <f>-695.759</f>
        <v>-695.75900000000001</v>
      </c>
      <c r="E17148" s="28">
        <v>-278.89299999999997</v>
      </c>
    </row>
    <row r="17149" spans="4:5" x14ac:dyDescent="0.25">
      <c r="D17149" s="31">
        <f>-695.743</f>
        <v>-695.74300000000005</v>
      </c>
      <c r="E17149" s="28">
        <v>-278.98500000000001</v>
      </c>
    </row>
    <row r="17150" spans="4:5" x14ac:dyDescent="0.25">
      <c r="D17150" s="31">
        <f>-695.727</f>
        <v>-695.72699999999998</v>
      </c>
      <c r="E17150" s="28">
        <v>-279.07799999999997</v>
      </c>
    </row>
    <row r="17151" spans="4:5" x14ac:dyDescent="0.25">
      <c r="D17151" s="31">
        <f>-695.711</f>
        <v>-695.71100000000001</v>
      </c>
      <c r="E17151" s="28">
        <v>-279.17</v>
      </c>
    </row>
    <row r="17152" spans="4:5" x14ac:dyDescent="0.25">
      <c r="D17152" s="31">
        <f>-695.695</f>
        <v>-695.69500000000005</v>
      </c>
      <c r="E17152" s="28">
        <v>-279.26299999999998</v>
      </c>
    </row>
    <row r="17153" spans="4:5" x14ac:dyDescent="0.25">
      <c r="D17153" s="31">
        <f>-695.679</f>
        <v>-695.67899999999997</v>
      </c>
      <c r="E17153" s="28">
        <v>-279.35500000000002</v>
      </c>
    </row>
    <row r="17154" spans="4:5" x14ac:dyDescent="0.25">
      <c r="D17154" s="31">
        <f>-695.663</f>
        <v>-695.66300000000001</v>
      </c>
      <c r="E17154" s="28">
        <v>-279.44799999999998</v>
      </c>
    </row>
    <row r="17155" spans="4:5" x14ac:dyDescent="0.25">
      <c r="D17155" s="31">
        <f>-695.647</f>
        <v>-695.64700000000005</v>
      </c>
      <c r="E17155" s="28">
        <v>-279.54000000000002</v>
      </c>
    </row>
    <row r="17156" spans="4:5" x14ac:dyDescent="0.25">
      <c r="D17156" s="31">
        <f>-695.631</f>
        <v>-695.63099999999997</v>
      </c>
      <c r="E17156" s="28">
        <v>-279.63200000000001</v>
      </c>
    </row>
    <row r="17157" spans="4:5" x14ac:dyDescent="0.25">
      <c r="D17157" s="31">
        <f>-695.615</f>
        <v>-695.61500000000001</v>
      </c>
      <c r="E17157" s="28">
        <v>-279.72399999999999</v>
      </c>
    </row>
    <row r="17158" spans="4:5" x14ac:dyDescent="0.25">
      <c r="D17158" s="31">
        <f>-695.599</f>
        <v>-695.59900000000005</v>
      </c>
      <c r="E17158" s="28">
        <v>-279.81700000000001</v>
      </c>
    </row>
    <row r="17159" spans="4:5" x14ac:dyDescent="0.25">
      <c r="D17159" s="31">
        <f>-695.583</f>
        <v>-695.58299999999997</v>
      </c>
      <c r="E17159" s="28">
        <v>-279.90899999999999</v>
      </c>
    </row>
    <row r="17160" spans="4:5" x14ac:dyDescent="0.25">
      <c r="D17160" s="31">
        <f>-695.567</f>
        <v>-695.56700000000001</v>
      </c>
      <c r="E17160" s="28">
        <v>-280.00099999999998</v>
      </c>
    </row>
    <row r="17161" spans="4:5" x14ac:dyDescent="0.25">
      <c r="D17161" s="31">
        <f>-695.551</f>
        <v>-695.55100000000004</v>
      </c>
      <c r="E17161" s="28">
        <v>-280.09300000000002</v>
      </c>
    </row>
    <row r="17162" spans="4:5" x14ac:dyDescent="0.25">
      <c r="D17162" s="31">
        <f>-695.535</f>
        <v>-695.53499999999997</v>
      </c>
      <c r="E17162" s="28">
        <v>-280.185</v>
      </c>
    </row>
    <row r="17163" spans="4:5" x14ac:dyDescent="0.25">
      <c r="D17163" s="31">
        <f>-695.519</f>
        <v>-695.51900000000001</v>
      </c>
      <c r="E17163" s="28">
        <v>-280.27800000000002</v>
      </c>
    </row>
    <row r="17164" spans="4:5" x14ac:dyDescent="0.25">
      <c r="D17164" s="31">
        <f>-695.503</f>
        <v>-695.50300000000004</v>
      </c>
      <c r="E17164" s="28">
        <v>-280.37</v>
      </c>
    </row>
    <row r="17165" spans="4:5" x14ac:dyDescent="0.25">
      <c r="D17165" s="31">
        <f>-695.487</f>
        <v>-695.48699999999997</v>
      </c>
      <c r="E17165" s="28">
        <v>-280.46199999999999</v>
      </c>
    </row>
    <row r="17166" spans="4:5" x14ac:dyDescent="0.25">
      <c r="D17166" s="31">
        <f>-695.471</f>
        <v>-695.471</v>
      </c>
      <c r="E17166" s="28">
        <v>-280.55399999999997</v>
      </c>
    </row>
    <row r="17167" spans="4:5" x14ac:dyDescent="0.25">
      <c r="D17167" s="31">
        <f>-695.455</f>
        <v>-695.45500000000004</v>
      </c>
      <c r="E17167" s="28">
        <v>-280.64600000000002</v>
      </c>
    </row>
    <row r="17168" spans="4:5" x14ac:dyDescent="0.25">
      <c r="D17168" s="31">
        <f>-695.439</f>
        <v>-695.43899999999996</v>
      </c>
      <c r="E17168" s="28">
        <v>-280.738</v>
      </c>
    </row>
    <row r="17169" spans="4:5" x14ac:dyDescent="0.25">
      <c r="D17169" s="31">
        <f>-695.423</f>
        <v>-695.423</v>
      </c>
      <c r="E17169" s="28">
        <v>-280.83</v>
      </c>
    </row>
    <row r="17170" spans="4:5" x14ac:dyDescent="0.25">
      <c r="D17170" s="31">
        <f>-695.407</f>
        <v>-695.40700000000004</v>
      </c>
      <c r="E17170" s="28">
        <v>-280.92200000000003</v>
      </c>
    </row>
    <row r="17171" spans="4:5" x14ac:dyDescent="0.25">
      <c r="D17171" s="31">
        <f>-695.391</f>
        <v>-695.39099999999996</v>
      </c>
      <c r="E17171" s="28">
        <v>-281.01400000000001</v>
      </c>
    </row>
    <row r="17172" spans="4:5" x14ac:dyDescent="0.25">
      <c r="D17172" s="31">
        <f>-695.375</f>
        <v>-695.375</v>
      </c>
      <c r="E17172" s="28">
        <v>-281.10599999999999</v>
      </c>
    </row>
    <row r="17173" spans="4:5" x14ac:dyDescent="0.25">
      <c r="D17173" s="31">
        <f>-695.359</f>
        <v>-695.35900000000004</v>
      </c>
      <c r="E17173" s="28">
        <v>-281.19799999999998</v>
      </c>
    </row>
    <row r="17174" spans="4:5" x14ac:dyDescent="0.25">
      <c r="D17174" s="31">
        <f>-695.343</f>
        <v>-695.34299999999996</v>
      </c>
      <c r="E17174" s="28">
        <v>-281.29000000000002</v>
      </c>
    </row>
    <row r="17175" spans="4:5" x14ac:dyDescent="0.25">
      <c r="D17175" s="31">
        <f>-695.327</f>
        <v>-695.327</v>
      </c>
      <c r="E17175" s="28">
        <v>-281.38200000000001</v>
      </c>
    </row>
    <row r="17176" spans="4:5" x14ac:dyDescent="0.25">
      <c r="D17176" s="31">
        <f>-695.311</f>
        <v>-695.31100000000004</v>
      </c>
      <c r="E17176" s="28">
        <v>-281.47300000000001</v>
      </c>
    </row>
    <row r="17177" spans="4:5" x14ac:dyDescent="0.25">
      <c r="D17177" s="31">
        <f>-695.295</f>
        <v>-695.29499999999996</v>
      </c>
      <c r="E17177" s="28">
        <v>-281.565</v>
      </c>
    </row>
    <row r="17178" spans="4:5" x14ac:dyDescent="0.25">
      <c r="D17178" s="31">
        <f>-695.279</f>
        <v>-695.279</v>
      </c>
      <c r="E17178" s="28">
        <v>-281.65699999999998</v>
      </c>
    </row>
    <row r="17179" spans="4:5" x14ac:dyDescent="0.25">
      <c r="D17179" s="31">
        <f>-695.263</f>
        <v>-695.26300000000003</v>
      </c>
      <c r="E17179" s="28">
        <v>-281.74900000000002</v>
      </c>
    </row>
    <row r="17180" spans="4:5" x14ac:dyDescent="0.25">
      <c r="D17180" s="31">
        <f>-695.247</f>
        <v>-695.24699999999996</v>
      </c>
      <c r="E17180" s="28">
        <v>-281.83999999999997</v>
      </c>
    </row>
    <row r="17181" spans="4:5" x14ac:dyDescent="0.25">
      <c r="D17181" s="31">
        <f>-695.231</f>
        <v>-695.23099999999999</v>
      </c>
      <c r="E17181" s="28">
        <v>-281.93200000000002</v>
      </c>
    </row>
    <row r="17182" spans="4:5" x14ac:dyDescent="0.25">
      <c r="D17182" s="31">
        <f>-695.215</f>
        <v>-695.21500000000003</v>
      </c>
      <c r="E17182" s="28">
        <v>-282.024</v>
      </c>
    </row>
    <row r="17183" spans="4:5" x14ac:dyDescent="0.25">
      <c r="D17183" s="31">
        <f>-695.199</f>
        <v>-695.19899999999996</v>
      </c>
      <c r="E17183" s="28">
        <v>-282.11500000000001</v>
      </c>
    </row>
    <row r="17184" spans="4:5" x14ac:dyDescent="0.25">
      <c r="D17184" s="31">
        <f>-695.183</f>
        <v>-695.18299999999999</v>
      </c>
      <c r="E17184" s="28">
        <v>-282.20699999999999</v>
      </c>
    </row>
    <row r="17185" spans="4:5" x14ac:dyDescent="0.25">
      <c r="D17185" s="31">
        <f>-695.167</f>
        <v>-695.16700000000003</v>
      </c>
      <c r="E17185" s="28">
        <v>-282.298</v>
      </c>
    </row>
    <row r="17186" spans="4:5" x14ac:dyDescent="0.25">
      <c r="D17186" s="31">
        <f>-695.151</f>
        <v>-695.15099999999995</v>
      </c>
      <c r="E17186" s="28">
        <v>-282.39</v>
      </c>
    </row>
    <row r="17187" spans="4:5" x14ac:dyDescent="0.25">
      <c r="D17187" s="31">
        <f>-695.135</f>
        <v>-695.13499999999999</v>
      </c>
      <c r="E17187" s="28">
        <v>-282.48099999999999</v>
      </c>
    </row>
    <row r="17188" spans="4:5" x14ac:dyDescent="0.25">
      <c r="D17188" s="31">
        <f>-695.119</f>
        <v>-695.11900000000003</v>
      </c>
      <c r="E17188" s="28">
        <v>-282.57299999999998</v>
      </c>
    </row>
    <row r="17189" spans="4:5" x14ac:dyDescent="0.25">
      <c r="D17189" s="31">
        <f>-695.103</f>
        <v>-695.10299999999995</v>
      </c>
      <c r="E17189" s="28">
        <v>-282.66399999999999</v>
      </c>
    </row>
    <row r="17190" spans="4:5" x14ac:dyDescent="0.25">
      <c r="D17190" s="31">
        <f>-695.087</f>
        <v>-695.08699999999999</v>
      </c>
      <c r="E17190" s="28">
        <v>-282.75599999999997</v>
      </c>
    </row>
    <row r="17191" spans="4:5" x14ac:dyDescent="0.25">
      <c r="D17191" s="31">
        <f>-695.071</f>
        <v>-695.07100000000003</v>
      </c>
      <c r="E17191" s="28">
        <v>-282.84699999999998</v>
      </c>
    </row>
    <row r="17192" spans="4:5" x14ac:dyDescent="0.25">
      <c r="D17192" s="31">
        <f>-695.055</f>
        <v>-695.05499999999995</v>
      </c>
      <c r="E17192" s="28">
        <v>-282.93900000000002</v>
      </c>
    </row>
    <row r="17193" spans="4:5" x14ac:dyDescent="0.25">
      <c r="D17193" s="31">
        <f>-695.039</f>
        <v>-695.03899999999999</v>
      </c>
      <c r="E17193" s="28">
        <v>-283.02999999999997</v>
      </c>
    </row>
    <row r="17194" spans="4:5" x14ac:dyDescent="0.25">
      <c r="D17194" s="31">
        <f>-695.023</f>
        <v>-695.02300000000002</v>
      </c>
      <c r="E17194" s="28">
        <v>-283.12099999999998</v>
      </c>
    </row>
    <row r="17195" spans="4:5" x14ac:dyDescent="0.25">
      <c r="D17195" s="31">
        <f>-695.007</f>
        <v>-695.00699999999995</v>
      </c>
      <c r="E17195" s="28">
        <v>-283.21300000000002</v>
      </c>
    </row>
    <row r="17196" spans="4:5" x14ac:dyDescent="0.25">
      <c r="D17196" s="31">
        <f>-694.991</f>
        <v>-694.99099999999999</v>
      </c>
      <c r="E17196" s="28">
        <v>-283.30399999999997</v>
      </c>
    </row>
    <row r="17197" spans="4:5" x14ac:dyDescent="0.25">
      <c r="D17197" s="31">
        <f>-694.975</f>
        <v>-694.97500000000002</v>
      </c>
      <c r="E17197" s="28">
        <v>-283.39499999999998</v>
      </c>
    </row>
    <row r="17198" spans="4:5" x14ac:dyDescent="0.25">
      <c r="D17198" s="31">
        <f>-694.959</f>
        <v>-694.95899999999995</v>
      </c>
      <c r="E17198" s="28">
        <v>-283.48599999999999</v>
      </c>
    </row>
    <row r="17199" spans="4:5" x14ac:dyDescent="0.25">
      <c r="D17199" s="31">
        <f>-694.943</f>
        <v>-694.94299999999998</v>
      </c>
      <c r="E17199" s="28">
        <v>-283.577</v>
      </c>
    </row>
    <row r="17200" spans="4:5" x14ac:dyDescent="0.25">
      <c r="D17200" s="31">
        <f>-694.927</f>
        <v>-694.92700000000002</v>
      </c>
      <c r="E17200" s="28">
        <v>-283.66899999999998</v>
      </c>
    </row>
    <row r="17201" spans="4:5" x14ac:dyDescent="0.25">
      <c r="D17201" s="31">
        <f>-694.911</f>
        <v>-694.91099999999994</v>
      </c>
      <c r="E17201" s="28">
        <v>-283.76</v>
      </c>
    </row>
    <row r="17202" spans="4:5" x14ac:dyDescent="0.25">
      <c r="D17202" s="31">
        <f>-694.895</f>
        <v>-694.89499999999998</v>
      </c>
      <c r="E17202" s="28">
        <v>-283.851</v>
      </c>
    </row>
    <row r="17203" spans="4:5" x14ac:dyDescent="0.25">
      <c r="D17203" s="31">
        <f>-694.879</f>
        <v>-694.87900000000002</v>
      </c>
      <c r="E17203" s="28">
        <v>-283.94200000000001</v>
      </c>
    </row>
    <row r="17204" spans="4:5" x14ac:dyDescent="0.25">
      <c r="D17204" s="31">
        <f>-694.863</f>
        <v>-694.86300000000006</v>
      </c>
      <c r="E17204" s="28">
        <v>-284.03300000000002</v>
      </c>
    </row>
    <row r="17205" spans="4:5" x14ac:dyDescent="0.25">
      <c r="D17205" s="31">
        <f>-694.847</f>
        <v>-694.84699999999998</v>
      </c>
      <c r="E17205" s="28">
        <v>-284.12400000000002</v>
      </c>
    </row>
    <row r="17206" spans="4:5" x14ac:dyDescent="0.25">
      <c r="D17206" s="31">
        <f>-694.831</f>
        <v>-694.83100000000002</v>
      </c>
      <c r="E17206" s="28">
        <v>-284.21499999999997</v>
      </c>
    </row>
    <row r="17207" spans="4:5" x14ac:dyDescent="0.25">
      <c r="D17207" s="31">
        <f>-694.815</f>
        <v>-694.81500000000005</v>
      </c>
      <c r="E17207" s="28">
        <v>-284.30599999999998</v>
      </c>
    </row>
    <row r="17208" spans="4:5" x14ac:dyDescent="0.25">
      <c r="D17208" s="31">
        <f>-694.799</f>
        <v>-694.79899999999998</v>
      </c>
      <c r="E17208" s="28">
        <v>-284.39699999999999</v>
      </c>
    </row>
    <row r="17209" spans="4:5" x14ac:dyDescent="0.25">
      <c r="D17209" s="31">
        <f>-694.783</f>
        <v>-694.78300000000002</v>
      </c>
      <c r="E17209" s="28">
        <v>-284.488</v>
      </c>
    </row>
    <row r="17210" spans="4:5" x14ac:dyDescent="0.25">
      <c r="D17210" s="31">
        <f>-694.767</f>
        <v>-694.76700000000005</v>
      </c>
      <c r="E17210" s="28">
        <v>-284.57900000000001</v>
      </c>
    </row>
    <row r="17211" spans="4:5" x14ac:dyDescent="0.25">
      <c r="D17211" s="31">
        <f>-694.751</f>
        <v>-694.75099999999998</v>
      </c>
      <c r="E17211" s="28">
        <v>-284.67</v>
      </c>
    </row>
    <row r="17212" spans="4:5" x14ac:dyDescent="0.25">
      <c r="D17212" s="31">
        <f>-694.735</f>
        <v>-694.73500000000001</v>
      </c>
      <c r="E17212" s="28">
        <v>-284.76</v>
      </c>
    </row>
    <row r="17213" spans="4:5" x14ac:dyDescent="0.25">
      <c r="D17213" s="31">
        <f>-694.719</f>
        <v>-694.71900000000005</v>
      </c>
      <c r="E17213" s="28">
        <v>-284.851</v>
      </c>
    </row>
    <row r="17214" spans="4:5" x14ac:dyDescent="0.25">
      <c r="D17214" s="31">
        <f>-694.703</f>
        <v>-694.70299999999997</v>
      </c>
      <c r="E17214" s="28">
        <v>-284.94200000000001</v>
      </c>
    </row>
    <row r="17215" spans="4:5" x14ac:dyDescent="0.25">
      <c r="D17215" s="31">
        <f>-694.687</f>
        <v>-694.68700000000001</v>
      </c>
      <c r="E17215" s="28">
        <v>-285.03300000000002</v>
      </c>
    </row>
    <row r="17216" spans="4:5" x14ac:dyDescent="0.25">
      <c r="D17216" s="31">
        <f>-694.671</f>
        <v>-694.67100000000005</v>
      </c>
      <c r="E17216" s="28">
        <v>-285.12400000000002</v>
      </c>
    </row>
    <row r="17217" spans="4:5" x14ac:dyDescent="0.25">
      <c r="D17217" s="31">
        <f>-694.655</f>
        <v>-694.65499999999997</v>
      </c>
      <c r="E17217" s="28">
        <v>-285.214</v>
      </c>
    </row>
    <row r="17218" spans="4:5" x14ac:dyDescent="0.25">
      <c r="D17218" s="31">
        <f>-694.639</f>
        <v>-694.63900000000001</v>
      </c>
      <c r="E17218" s="28">
        <v>-285.30500000000001</v>
      </c>
    </row>
    <row r="17219" spans="4:5" x14ac:dyDescent="0.25">
      <c r="D17219" s="31">
        <f>-694.623</f>
        <v>-694.62300000000005</v>
      </c>
      <c r="E17219" s="28">
        <v>-285.39600000000002</v>
      </c>
    </row>
    <row r="17220" spans="4:5" x14ac:dyDescent="0.25">
      <c r="D17220" s="31">
        <f>-694.607</f>
        <v>-694.60699999999997</v>
      </c>
      <c r="E17220" s="28">
        <v>-285.48599999999999</v>
      </c>
    </row>
    <row r="17221" spans="4:5" x14ac:dyDescent="0.25">
      <c r="D17221" s="31">
        <f>-694.591</f>
        <v>-694.59100000000001</v>
      </c>
      <c r="E17221" s="28">
        <v>-285.577</v>
      </c>
    </row>
    <row r="17222" spans="4:5" x14ac:dyDescent="0.25">
      <c r="D17222" s="31">
        <f>-694.575</f>
        <v>-694.57500000000005</v>
      </c>
      <c r="E17222" s="28">
        <v>-285.66699999999997</v>
      </c>
    </row>
    <row r="17223" spans="4:5" x14ac:dyDescent="0.25">
      <c r="D17223" s="31">
        <f>-694.559</f>
        <v>-694.55899999999997</v>
      </c>
      <c r="E17223" s="28">
        <v>-285.75799999999998</v>
      </c>
    </row>
    <row r="17224" spans="4:5" x14ac:dyDescent="0.25">
      <c r="D17224" s="31">
        <f>-694.543</f>
        <v>-694.54300000000001</v>
      </c>
      <c r="E17224" s="28">
        <v>-285.84800000000001</v>
      </c>
    </row>
    <row r="17225" spans="4:5" x14ac:dyDescent="0.25">
      <c r="D17225" s="31">
        <f>-694.527</f>
        <v>-694.52700000000004</v>
      </c>
      <c r="E17225" s="28">
        <v>-285.93900000000002</v>
      </c>
    </row>
    <row r="17226" spans="4:5" x14ac:dyDescent="0.25">
      <c r="D17226" s="31">
        <f>-694.511</f>
        <v>-694.51099999999997</v>
      </c>
      <c r="E17226" s="28">
        <v>-286.029</v>
      </c>
    </row>
    <row r="17227" spans="4:5" x14ac:dyDescent="0.25">
      <c r="D17227" s="31">
        <f>-694.495</f>
        <v>-694.495</v>
      </c>
      <c r="E17227" s="28">
        <v>-286.12</v>
      </c>
    </row>
    <row r="17228" spans="4:5" x14ac:dyDescent="0.25">
      <c r="D17228" s="31">
        <f>-694.479</f>
        <v>-694.47900000000004</v>
      </c>
      <c r="E17228" s="28">
        <v>-286.20999999999998</v>
      </c>
    </row>
    <row r="17229" spans="4:5" x14ac:dyDescent="0.25">
      <c r="D17229" s="31">
        <f>-694.464</f>
        <v>-694.46400000000006</v>
      </c>
      <c r="E17229" s="28">
        <v>-286.30099999999999</v>
      </c>
    </row>
    <row r="17230" spans="4:5" x14ac:dyDescent="0.25">
      <c r="D17230" s="31">
        <f>-694.448</f>
        <v>-694.44799999999998</v>
      </c>
      <c r="E17230" s="28">
        <v>-286.39100000000002</v>
      </c>
    </row>
    <row r="17231" spans="4:5" x14ac:dyDescent="0.25">
      <c r="D17231" s="31">
        <f>-694.432</f>
        <v>-694.43200000000002</v>
      </c>
      <c r="E17231" s="28">
        <v>-286.48099999999999</v>
      </c>
    </row>
    <row r="17232" spans="4:5" x14ac:dyDescent="0.25">
      <c r="D17232" s="31">
        <f>-694.416</f>
        <v>-694.41600000000005</v>
      </c>
      <c r="E17232" s="28">
        <v>-286.572</v>
      </c>
    </row>
    <row r="17233" spans="4:5" x14ac:dyDescent="0.25">
      <c r="D17233" s="31">
        <f>-694.4</f>
        <v>-694.4</v>
      </c>
      <c r="E17233" s="28">
        <v>-286.66199999999998</v>
      </c>
    </row>
    <row r="17234" spans="4:5" x14ac:dyDescent="0.25">
      <c r="D17234" s="31">
        <f>-694.384</f>
        <v>-694.38400000000001</v>
      </c>
      <c r="E17234" s="28">
        <v>-286.75200000000001</v>
      </c>
    </row>
    <row r="17235" spans="4:5" x14ac:dyDescent="0.25">
      <c r="D17235" s="31">
        <f>-694.368</f>
        <v>-694.36800000000005</v>
      </c>
      <c r="E17235" s="28">
        <v>-286.84199999999998</v>
      </c>
    </row>
    <row r="17236" spans="4:5" x14ac:dyDescent="0.25">
      <c r="D17236" s="31">
        <f>-694.352</f>
        <v>-694.35199999999998</v>
      </c>
      <c r="E17236" s="28">
        <v>-286.93200000000002</v>
      </c>
    </row>
    <row r="17237" spans="4:5" x14ac:dyDescent="0.25">
      <c r="D17237" s="31">
        <f>-694.336</f>
        <v>-694.33600000000001</v>
      </c>
      <c r="E17237" s="28">
        <v>-287.02300000000002</v>
      </c>
    </row>
    <row r="17238" spans="4:5" x14ac:dyDescent="0.25">
      <c r="D17238" s="31">
        <f>-694.32</f>
        <v>-694.32</v>
      </c>
      <c r="E17238" s="28">
        <v>-287.113</v>
      </c>
    </row>
    <row r="17239" spans="4:5" x14ac:dyDescent="0.25">
      <c r="D17239" s="31">
        <f>-694.304</f>
        <v>-694.30399999999997</v>
      </c>
      <c r="E17239" s="28">
        <v>-287.20299999999997</v>
      </c>
    </row>
    <row r="17240" spans="4:5" x14ac:dyDescent="0.25">
      <c r="D17240" s="31">
        <f>-694.288</f>
        <v>-694.28800000000001</v>
      </c>
      <c r="E17240" s="28">
        <v>-287.29300000000001</v>
      </c>
    </row>
    <row r="17241" spans="4:5" x14ac:dyDescent="0.25">
      <c r="D17241" s="31">
        <f>-694.272</f>
        <v>-694.27200000000005</v>
      </c>
      <c r="E17241" s="28">
        <v>-287.38299999999998</v>
      </c>
    </row>
    <row r="17242" spans="4:5" x14ac:dyDescent="0.25">
      <c r="D17242" s="31">
        <f>-694.256</f>
        <v>-694.25599999999997</v>
      </c>
      <c r="E17242" s="28">
        <v>-287.47300000000001</v>
      </c>
    </row>
    <row r="17243" spans="4:5" x14ac:dyDescent="0.25">
      <c r="D17243" s="31">
        <f>-694.24</f>
        <v>-694.24</v>
      </c>
      <c r="E17243" s="28">
        <v>-287.56299999999999</v>
      </c>
    </row>
    <row r="17244" spans="4:5" x14ac:dyDescent="0.25">
      <c r="D17244" s="31">
        <f>-694.224</f>
        <v>-694.22400000000005</v>
      </c>
      <c r="E17244" s="28">
        <v>-287.65300000000002</v>
      </c>
    </row>
    <row r="17245" spans="4:5" x14ac:dyDescent="0.25">
      <c r="D17245" s="31">
        <f>-694.208</f>
        <v>-694.20799999999997</v>
      </c>
      <c r="E17245" s="28">
        <v>-287.74299999999999</v>
      </c>
    </row>
    <row r="17246" spans="4:5" x14ac:dyDescent="0.25">
      <c r="D17246" s="31">
        <f>-694.192</f>
        <v>-694.19200000000001</v>
      </c>
      <c r="E17246" s="28">
        <v>-287.83300000000003</v>
      </c>
    </row>
    <row r="17247" spans="4:5" x14ac:dyDescent="0.25">
      <c r="D17247" s="31">
        <f>-694.176</f>
        <v>-694.17600000000004</v>
      </c>
      <c r="E17247" s="28">
        <v>-287.923</v>
      </c>
    </row>
    <row r="17248" spans="4:5" x14ac:dyDescent="0.25">
      <c r="D17248" s="31">
        <f>-694.16</f>
        <v>-694.16</v>
      </c>
      <c r="E17248" s="28">
        <v>-288.01299999999998</v>
      </c>
    </row>
    <row r="17249" spans="4:5" x14ac:dyDescent="0.25">
      <c r="D17249" s="31">
        <f>-694.144</f>
        <v>-694.14400000000001</v>
      </c>
      <c r="E17249" s="28">
        <v>-288.10300000000001</v>
      </c>
    </row>
    <row r="17250" spans="4:5" x14ac:dyDescent="0.25">
      <c r="D17250" s="31">
        <f>-694.128</f>
        <v>-694.12800000000004</v>
      </c>
      <c r="E17250" s="28">
        <v>-288.19200000000001</v>
      </c>
    </row>
    <row r="17251" spans="4:5" x14ac:dyDescent="0.25">
      <c r="D17251" s="31">
        <f>-694.112</f>
        <v>-694.11199999999997</v>
      </c>
      <c r="E17251" s="28">
        <v>-288.28199999999998</v>
      </c>
    </row>
    <row r="17252" spans="4:5" x14ac:dyDescent="0.25">
      <c r="D17252" s="31">
        <f>-694.096</f>
        <v>-694.096</v>
      </c>
      <c r="E17252" s="28">
        <v>-288.37200000000001</v>
      </c>
    </row>
    <row r="17253" spans="4:5" x14ac:dyDescent="0.25">
      <c r="D17253" s="31">
        <f>-694.08</f>
        <v>-694.08</v>
      </c>
      <c r="E17253" s="28">
        <v>-288.46199999999999</v>
      </c>
    </row>
    <row r="17254" spans="4:5" x14ac:dyDescent="0.25">
      <c r="D17254" s="31">
        <f>-694.064</f>
        <v>-694.06399999999996</v>
      </c>
      <c r="E17254" s="28">
        <v>-288.55099999999999</v>
      </c>
    </row>
    <row r="17255" spans="4:5" x14ac:dyDescent="0.25">
      <c r="D17255" s="31">
        <f>-694.048</f>
        <v>-694.048</v>
      </c>
      <c r="E17255" s="28">
        <v>-288.64100000000002</v>
      </c>
    </row>
    <row r="17256" spans="4:5" x14ac:dyDescent="0.25">
      <c r="D17256" s="31">
        <f>-694.032</f>
        <v>-694.03200000000004</v>
      </c>
      <c r="E17256" s="28">
        <v>-288.73099999999999</v>
      </c>
    </row>
    <row r="17257" spans="4:5" x14ac:dyDescent="0.25">
      <c r="D17257" s="31">
        <f>-694.016</f>
        <v>-694.01599999999996</v>
      </c>
      <c r="E17257" s="28">
        <v>-288.82</v>
      </c>
    </row>
    <row r="17258" spans="4:5" x14ac:dyDescent="0.25">
      <c r="D17258" s="31">
        <f>-694</f>
        <v>-694</v>
      </c>
      <c r="E17258" s="28">
        <v>-288.91000000000003</v>
      </c>
    </row>
    <row r="17259" spans="4:5" x14ac:dyDescent="0.25">
      <c r="D17259" s="31">
        <f>-693.984</f>
        <v>-693.98400000000004</v>
      </c>
      <c r="E17259" s="28">
        <v>-288.99900000000002</v>
      </c>
    </row>
    <row r="17260" spans="4:5" x14ac:dyDescent="0.25">
      <c r="D17260" s="31">
        <f>-693.968</f>
        <v>-693.96799999999996</v>
      </c>
      <c r="E17260" s="28">
        <v>-289.089</v>
      </c>
    </row>
    <row r="17261" spans="4:5" x14ac:dyDescent="0.25">
      <c r="D17261" s="31">
        <f>-693.952</f>
        <v>-693.952</v>
      </c>
      <c r="E17261" s="28">
        <v>-289.178</v>
      </c>
    </row>
    <row r="17262" spans="4:5" x14ac:dyDescent="0.25">
      <c r="D17262" s="31">
        <f>-693.936</f>
        <v>-693.93600000000004</v>
      </c>
      <c r="E17262" s="28">
        <v>-289.26799999999997</v>
      </c>
    </row>
    <row r="17263" spans="4:5" x14ac:dyDescent="0.25">
      <c r="D17263" s="31">
        <f>-693.92</f>
        <v>-693.92</v>
      </c>
      <c r="E17263" s="28">
        <v>-289.35700000000003</v>
      </c>
    </row>
    <row r="17264" spans="4:5" x14ac:dyDescent="0.25">
      <c r="D17264" s="31">
        <f>-693.904</f>
        <v>-693.904</v>
      </c>
      <c r="E17264" s="28">
        <v>-289.447</v>
      </c>
    </row>
    <row r="17265" spans="4:5" x14ac:dyDescent="0.25">
      <c r="D17265" s="31">
        <f>-693.888</f>
        <v>-693.88800000000003</v>
      </c>
      <c r="E17265" s="28">
        <v>-289.536</v>
      </c>
    </row>
    <row r="17266" spans="4:5" x14ac:dyDescent="0.25">
      <c r="D17266" s="31">
        <f>-693.872</f>
        <v>-693.87199999999996</v>
      </c>
      <c r="E17266" s="28">
        <v>-289.625</v>
      </c>
    </row>
    <row r="17267" spans="4:5" x14ac:dyDescent="0.25">
      <c r="D17267" s="31">
        <f>-693.856</f>
        <v>-693.85599999999999</v>
      </c>
      <c r="E17267" s="28">
        <v>-289.71499999999997</v>
      </c>
    </row>
    <row r="17268" spans="4:5" x14ac:dyDescent="0.25">
      <c r="D17268" s="31">
        <f>-693.84</f>
        <v>-693.84</v>
      </c>
      <c r="E17268" s="28">
        <v>-289.80399999999997</v>
      </c>
    </row>
    <row r="17269" spans="4:5" x14ac:dyDescent="0.25">
      <c r="D17269" s="31">
        <f>-693.824</f>
        <v>-693.82399999999996</v>
      </c>
      <c r="E17269" s="28">
        <v>-289.89400000000001</v>
      </c>
    </row>
    <row r="17270" spans="4:5" x14ac:dyDescent="0.25">
      <c r="D17270" s="31">
        <f>-693.808</f>
        <v>-693.80799999999999</v>
      </c>
      <c r="E17270" s="28">
        <v>-289.983</v>
      </c>
    </row>
    <row r="17271" spans="4:5" x14ac:dyDescent="0.25">
      <c r="D17271" s="31">
        <f>-693.792</f>
        <v>-693.79200000000003</v>
      </c>
      <c r="E17271" s="28">
        <v>-290.072</v>
      </c>
    </row>
    <row r="17272" spans="4:5" x14ac:dyDescent="0.25">
      <c r="D17272" s="31">
        <f>-693.776</f>
        <v>-693.77599999999995</v>
      </c>
      <c r="E17272" s="28">
        <v>-290.161</v>
      </c>
    </row>
    <row r="17273" spans="4:5" x14ac:dyDescent="0.25">
      <c r="D17273" s="31">
        <f>-693.76</f>
        <v>-693.76</v>
      </c>
      <c r="E17273" s="28">
        <v>-290.25</v>
      </c>
    </row>
    <row r="17274" spans="4:5" x14ac:dyDescent="0.25">
      <c r="D17274" s="31">
        <f>-693.744</f>
        <v>-693.74400000000003</v>
      </c>
      <c r="E17274" s="28">
        <v>-290.339</v>
      </c>
    </row>
    <row r="17275" spans="4:5" x14ac:dyDescent="0.25">
      <c r="D17275" s="31">
        <f>-693.728</f>
        <v>-693.72799999999995</v>
      </c>
      <c r="E17275" s="28">
        <v>-290.42899999999997</v>
      </c>
    </row>
    <row r="17276" spans="4:5" x14ac:dyDescent="0.25">
      <c r="D17276" s="31">
        <f>-693.712</f>
        <v>-693.71199999999999</v>
      </c>
      <c r="E17276" s="28">
        <v>-290.51799999999997</v>
      </c>
    </row>
    <row r="17277" spans="4:5" x14ac:dyDescent="0.25">
      <c r="D17277" s="31">
        <f>-693.696</f>
        <v>-693.69600000000003</v>
      </c>
      <c r="E17277" s="28">
        <v>-290.60700000000003</v>
      </c>
    </row>
    <row r="17278" spans="4:5" x14ac:dyDescent="0.25">
      <c r="D17278" s="31">
        <f>-693.68</f>
        <v>-693.68</v>
      </c>
      <c r="E17278" s="28">
        <v>-290.69600000000003</v>
      </c>
    </row>
    <row r="17279" spans="4:5" x14ac:dyDescent="0.25">
      <c r="D17279" s="31">
        <f>-693.664</f>
        <v>-693.66399999999999</v>
      </c>
      <c r="E17279" s="28">
        <v>-290.78500000000003</v>
      </c>
    </row>
    <row r="17280" spans="4:5" x14ac:dyDescent="0.25">
      <c r="D17280" s="31">
        <f>-693.648</f>
        <v>-693.64800000000002</v>
      </c>
      <c r="E17280" s="28">
        <v>-290.87400000000002</v>
      </c>
    </row>
    <row r="17281" spans="4:5" x14ac:dyDescent="0.25">
      <c r="D17281" s="31">
        <f>-693.632</f>
        <v>-693.63199999999995</v>
      </c>
      <c r="E17281" s="28">
        <v>-290.96300000000002</v>
      </c>
    </row>
    <row r="17282" spans="4:5" x14ac:dyDescent="0.25">
      <c r="D17282" s="31">
        <f>-693.616</f>
        <v>-693.61599999999999</v>
      </c>
      <c r="E17282" s="28">
        <v>-291.05200000000002</v>
      </c>
    </row>
    <row r="17283" spans="4:5" x14ac:dyDescent="0.25">
      <c r="D17283" s="31">
        <f>-693.6</f>
        <v>-693.6</v>
      </c>
      <c r="E17283" s="28">
        <v>-291.14100000000002</v>
      </c>
    </row>
    <row r="17284" spans="4:5" x14ac:dyDescent="0.25">
      <c r="D17284" s="31">
        <f>-693.584</f>
        <v>-693.58399999999995</v>
      </c>
      <c r="E17284" s="28">
        <v>-291.23</v>
      </c>
    </row>
    <row r="17285" spans="4:5" x14ac:dyDescent="0.25">
      <c r="D17285" s="31">
        <f>-693.568</f>
        <v>-693.56799999999998</v>
      </c>
      <c r="E17285" s="28">
        <v>-291.31799999999998</v>
      </c>
    </row>
    <row r="17286" spans="4:5" x14ac:dyDescent="0.25">
      <c r="D17286" s="31">
        <f>-693.552</f>
        <v>-693.55200000000002</v>
      </c>
      <c r="E17286" s="28">
        <v>-291.40699999999998</v>
      </c>
    </row>
    <row r="17287" spans="4:5" x14ac:dyDescent="0.25">
      <c r="D17287" s="31">
        <f>-693.536</f>
        <v>-693.53599999999994</v>
      </c>
      <c r="E17287" s="28">
        <v>-291.49599999999998</v>
      </c>
    </row>
    <row r="17288" spans="4:5" x14ac:dyDescent="0.25">
      <c r="D17288" s="31">
        <f>-693.52</f>
        <v>-693.52</v>
      </c>
      <c r="E17288" s="28">
        <v>-291.58499999999998</v>
      </c>
    </row>
    <row r="17289" spans="4:5" x14ac:dyDescent="0.25">
      <c r="D17289" s="31">
        <f>-693.504</f>
        <v>-693.50400000000002</v>
      </c>
      <c r="E17289" s="28">
        <v>-291.673</v>
      </c>
    </row>
    <row r="17290" spans="4:5" x14ac:dyDescent="0.25">
      <c r="D17290" s="31">
        <f>-693.488</f>
        <v>-693.48800000000006</v>
      </c>
      <c r="E17290" s="28">
        <v>-291.762</v>
      </c>
    </row>
    <row r="17291" spans="4:5" x14ac:dyDescent="0.25">
      <c r="D17291" s="31">
        <f>-693.472</f>
        <v>-693.47199999999998</v>
      </c>
      <c r="E17291" s="28">
        <v>-291.851</v>
      </c>
    </row>
    <row r="17292" spans="4:5" x14ac:dyDescent="0.25">
      <c r="D17292" s="31">
        <f>-693.456</f>
        <v>-693.45600000000002</v>
      </c>
      <c r="E17292" s="28">
        <v>-291.94</v>
      </c>
    </row>
    <row r="17293" spans="4:5" x14ac:dyDescent="0.25">
      <c r="D17293" s="31">
        <f>-693.44</f>
        <v>-693.44</v>
      </c>
      <c r="E17293" s="28">
        <v>-292.02800000000002</v>
      </c>
    </row>
    <row r="17294" spans="4:5" x14ac:dyDescent="0.25">
      <c r="D17294" s="31">
        <f>-693.424</f>
        <v>-693.42399999999998</v>
      </c>
      <c r="E17294" s="28">
        <v>-292.11700000000002</v>
      </c>
    </row>
    <row r="17295" spans="4:5" x14ac:dyDescent="0.25">
      <c r="D17295" s="31">
        <f>-693.408</f>
        <v>-693.40800000000002</v>
      </c>
      <c r="E17295" s="28">
        <v>-292.20499999999998</v>
      </c>
    </row>
    <row r="17296" spans="4:5" x14ac:dyDescent="0.25">
      <c r="D17296" s="31">
        <f>-693.392</f>
        <v>-693.39200000000005</v>
      </c>
      <c r="E17296" s="28">
        <v>-292.29399999999998</v>
      </c>
    </row>
    <row r="17297" spans="4:5" x14ac:dyDescent="0.25">
      <c r="D17297" s="31">
        <f>-693.376</f>
        <v>-693.37599999999998</v>
      </c>
      <c r="E17297" s="28">
        <v>-292.38200000000001</v>
      </c>
    </row>
    <row r="17298" spans="4:5" x14ac:dyDescent="0.25">
      <c r="D17298" s="31">
        <f>-693.36</f>
        <v>-693.36</v>
      </c>
      <c r="E17298" s="28">
        <v>-292.471</v>
      </c>
    </row>
    <row r="17299" spans="4:5" x14ac:dyDescent="0.25">
      <c r="D17299" s="31">
        <f>-693.344</f>
        <v>-693.34400000000005</v>
      </c>
      <c r="E17299" s="28">
        <v>-292.55900000000003</v>
      </c>
    </row>
    <row r="17300" spans="4:5" x14ac:dyDescent="0.25">
      <c r="D17300" s="31">
        <f>-693.328</f>
        <v>-693.32799999999997</v>
      </c>
      <c r="E17300" s="28">
        <v>-292.64800000000002</v>
      </c>
    </row>
    <row r="17301" spans="4:5" x14ac:dyDescent="0.25">
      <c r="D17301" s="31">
        <f>-693.312</f>
        <v>-693.31200000000001</v>
      </c>
      <c r="E17301" s="28">
        <v>-292.73599999999999</v>
      </c>
    </row>
    <row r="17302" spans="4:5" x14ac:dyDescent="0.25">
      <c r="D17302" s="31">
        <f>-693.296</f>
        <v>-693.29600000000005</v>
      </c>
      <c r="E17302" s="28">
        <v>-292.82499999999999</v>
      </c>
    </row>
    <row r="17303" spans="4:5" x14ac:dyDescent="0.25">
      <c r="D17303" s="31">
        <f>-693.28</f>
        <v>-693.28</v>
      </c>
      <c r="E17303" s="28">
        <v>-292.91300000000001</v>
      </c>
    </row>
    <row r="17304" spans="4:5" x14ac:dyDescent="0.25">
      <c r="D17304" s="31">
        <f>-693.264</f>
        <v>-693.26400000000001</v>
      </c>
      <c r="E17304" s="28">
        <v>-293.00099999999998</v>
      </c>
    </row>
    <row r="17305" spans="4:5" x14ac:dyDescent="0.25">
      <c r="D17305" s="31">
        <f>-693.248</f>
        <v>-693.24800000000005</v>
      </c>
      <c r="E17305" s="28">
        <v>-293.08999999999997</v>
      </c>
    </row>
    <row r="17306" spans="4:5" x14ac:dyDescent="0.25">
      <c r="D17306" s="31">
        <f>-693.232</f>
        <v>-693.23199999999997</v>
      </c>
      <c r="E17306" s="28">
        <v>-293.178</v>
      </c>
    </row>
    <row r="17307" spans="4:5" x14ac:dyDescent="0.25">
      <c r="D17307" s="31">
        <f>-693.216</f>
        <v>-693.21600000000001</v>
      </c>
      <c r="E17307" s="28">
        <v>-293.26600000000002</v>
      </c>
    </row>
    <row r="17308" spans="4:5" x14ac:dyDescent="0.25">
      <c r="D17308" s="31">
        <f>-693.2</f>
        <v>-693.2</v>
      </c>
      <c r="E17308" s="28">
        <v>-293.35399999999998</v>
      </c>
    </row>
    <row r="17309" spans="4:5" x14ac:dyDescent="0.25">
      <c r="D17309" s="31">
        <f>-693.184</f>
        <v>-693.18399999999997</v>
      </c>
      <c r="E17309" s="28">
        <v>-293.44299999999998</v>
      </c>
    </row>
    <row r="17310" spans="4:5" x14ac:dyDescent="0.25">
      <c r="D17310" s="31">
        <f>-693.168</f>
        <v>-693.16800000000001</v>
      </c>
      <c r="E17310" s="28">
        <v>-293.53100000000001</v>
      </c>
    </row>
    <row r="17311" spans="4:5" x14ac:dyDescent="0.25">
      <c r="D17311" s="31">
        <f>-693.152</f>
        <v>-693.15200000000004</v>
      </c>
      <c r="E17311" s="28">
        <v>-293.61900000000003</v>
      </c>
    </row>
    <row r="17312" spans="4:5" x14ac:dyDescent="0.25">
      <c r="D17312" s="31">
        <f>-693.136</f>
        <v>-693.13599999999997</v>
      </c>
      <c r="E17312" s="28">
        <v>-293.70699999999999</v>
      </c>
    </row>
    <row r="17313" spans="4:5" x14ac:dyDescent="0.25">
      <c r="D17313" s="31">
        <f>-693.12</f>
        <v>-693.12</v>
      </c>
      <c r="E17313" s="28">
        <v>-293.79500000000002</v>
      </c>
    </row>
    <row r="17314" spans="4:5" x14ac:dyDescent="0.25">
      <c r="D17314" s="31">
        <f>-693.104</f>
        <v>-693.10400000000004</v>
      </c>
      <c r="E17314" s="28">
        <v>-293.88299999999998</v>
      </c>
    </row>
    <row r="17315" spans="4:5" x14ac:dyDescent="0.25">
      <c r="D17315" s="31">
        <f>-693.088</f>
        <v>-693.08799999999997</v>
      </c>
      <c r="E17315" s="28">
        <v>-293.971</v>
      </c>
    </row>
    <row r="17316" spans="4:5" x14ac:dyDescent="0.25">
      <c r="D17316" s="31">
        <f>-693.072</f>
        <v>-693.072</v>
      </c>
      <c r="E17316" s="28">
        <v>-294.05900000000003</v>
      </c>
    </row>
    <row r="17317" spans="4:5" x14ac:dyDescent="0.25">
      <c r="D17317" s="31">
        <f>-693.056</f>
        <v>-693.05600000000004</v>
      </c>
      <c r="E17317" s="28">
        <v>-294.14699999999999</v>
      </c>
    </row>
    <row r="17318" spans="4:5" x14ac:dyDescent="0.25">
      <c r="D17318" s="31">
        <f>-693.04</f>
        <v>-693.04</v>
      </c>
      <c r="E17318" s="28">
        <v>-294.23500000000001</v>
      </c>
    </row>
    <row r="17319" spans="4:5" x14ac:dyDescent="0.25">
      <c r="D17319" s="31">
        <f>-693.024</f>
        <v>-693.024</v>
      </c>
      <c r="E17319" s="28">
        <v>-294.32299999999998</v>
      </c>
    </row>
    <row r="17320" spans="4:5" x14ac:dyDescent="0.25">
      <c r="D17320" s="31">
        <f>-693.008</f>
        <v>-693.00800000000004</v>
      </c>
      <c r="E17320" s="28">
        <v>-294.411</v>
      </c>
    </row>
    <row r="17321" spans="4:5" x14ac:dyDescent="0.25">
      <c r="D17321" s="31">
        <f>-692.992</f>
        <v>-692.99199999999996</v>
      </c>
      <c r="E17321" s="28">
        <v>-294.49900000000002</v>
      </c>
    </row>
    <row r="17322" spans="4:5" x14ac:dyDescent="0.25">
      <c r="D17322" s="31">
        <f>-692.976</f>
        <v>-692.976</v>
      </c>
      <c r="E17322" s="28">
        <v>-294.58600000000001</v>
      </c>
    </row>
    <row r="17323" spans="4:5" x14ac:dyDescent="0.25">
      <c r="D17323" s="31">
        <f>-692.96</f>
        <v>-692.96</v>
      </c>
      <c r="E17323" s="28">
        <v>-294.67399999999998</v>
      </c>
    </row>
    <row r="17324" spans="4:5" x14ac:dyDescent="0.25">
      <c r="D17324" s="31">
        <f>-692.944</f>
        <v>-692.94399999999996</v>
      </c>
      <c r="E17324" s="28">
        <v>-294.762</v>
      </c>
    </row>
    <row r="17325" spans="4:5" x14ac:dyDescent="0.25">
      <c r="D17325" s="31">
        <f>-692.928</f>
        <v>-692.928</v>
      </c>
      <c r="E17325" s="28">
        <v>-294.85000000000002</v>
      </c>
    </row>
    <row r="17326" spans="4:5" x14ac:dyDescent="0.25">
      <c r="D17326" s="31">
        <f>-692.912</f>
        <v>-692.91200000000003</v>
      </c>
      <c r="E17326" s="28">
        <v>-294.93700000000001</v>
      </c>
    </row>
    <row r="17327" spans="4:5" x14ac:dyDescent="0.25">
      <c r="D17327" s="31">
        <f>-692.896</f>
        <v>-692.89599999999996</v>
      </c>
      <c r="E17327" s="28">
        <v>-295.02499999999998</v>
      </c>
    </row>
    <row r="17328" spans="4:5" x14ac:dyDescent="0.25">
      <c r="D17328" s="31">
        <f>-692.88</f>
        <v>-692.88</v>
      </c>
      <c r="E17328" s="28">
        <v>-295.113</v>
      </c>
    </row>
    <row r="17329" spans="4:5" x14ac:dyDescent="0.25">
      <c r="D17329" s="31">
        <f>-692.864</f>
        <v>-692.86400000000003</v>
      </c>
      <c r="E17329" s="28">
        <v>-295.2</v>
      </c>
    </row>
    <row r="17330" spans="4:5" x14ac:dyDescent="0.25">
      <c r="D17330" s="31">
        <f>-692.848</f>
        <v>-692.84799999999996</v>
      </c>
      <c r="E17330" s="28">
        <v>-295.28800000000001</v>
      </c>
    </row>
    <row r="17331" spans="4:5" x14ac:dyDescent="0.25">
      <c r="D17331" s="31">
        <f>-692.832</f>
        <v>-692.83199999999999</v>
      </c>
      <c r="E17331" s="28">
        <v>-295.375</v>
      </c>
    </row>
    <row r="17332" spans="4:5" x14ac:dyDescent="0.25">
      <c r="D17332" s="31">
        <f>-692.816</f>
        <v>-692.81600000000003</v>
      </c>
      <c r="E17332" s="28">
        <v>-295.46300000000002</v>
      </c>
    </row>
    <row r="17333" spans="4:5" x14ac:dyDescent="0.25">
      <c r="D17333" s="31">
        <f>-692.8</f>
        <v>-692.8</v>
      </c>
      <c r="E17333" s="28">
        <v>-295.55</v>
      </c>
    </row>
    <row r="17334" spans="4:5" x14ac:dyDescent="0.25">
      <c r="D17334" s="31">
        <f>-692.784</f>
        <v>-692.78399999999999</v>
      </c>
      <c r="E17334" s="28">
        <v>-295.63799999999998</v>
      </c>
    </row>
    <row r="17335" spans="4:5" x14ac:dyDescent="0.25">
      <c r="D17335" s="31">
        <f>-692.768</f>
        <v>-692.76800000000003</v>
      </c>
      <c r="E17335" s="28">
        <v>-295.72500000000002</v>
      </c>
    </row>
    <row r="17336" spans="4:5" x14ac:dyDescent="0.25">
      <c r="D17336" s="31">
        <f>-692.752</f>
        <v>-692.75199999999995</v>
      </c>
      <c r="E17336" s="28">
        <v>-295.81299999999999</v>
      </c>
    </row>
    <row r="17337" spans="4:5" x14ac:dyDescent="0.25">
      <c r="D17337" s="31">
        <f>-692.736</f>
        <v>-692.73599999999999</v>
      </c>
      <c r="E17337" s="28">
        <v>-295.89999999999998</v>
      </c>
    </row>
    <row r="17338" spans="4:5" x14ac:dyDescent="0.25">
      <c r="D17338" s="31">
        <f>-692.72</f>
        <v>-692.72</v>
      </c>
      <c r="E17338" s="28">
        <v>-295.988</v>
      </c>
    </row>
    <row r="17339" spans="4:5" x14ac:dyDescent="0.25">
      <c r="D17339" s="31">
        <f>-692.704</f>
        <v>-692.70399999999995</v>
      </c>
      <c r="E17339" s="28">
        <v>-296.07499999999999</v>
      </c>
    </row>
    <row r="17340" spans="4:5" x14ac:dyDescent="0.25">
      <c r="D17340" s="31">
        <f>-692.688</f>
        <v>-692.68799999999999</v>
      </c>
      <c r="E17340" s="28">
        <v>-296.16199999999998</v>
      </c>
    </row>
    <row r="17341" spans="4:5" x14ac:dyDescent="0.25">
      <c r="D17341" s="31">
        <f>-692.672</f>
        <v>-692.67200000000003</v>
      </c>
      <c r="E17341" s="28">
        <v>-296.25</v>
      </c>
    </row>
    <row r="17342" spans="4:5" x14ac:dyDescent="0.25">
      <c r="D17342" s="31">
        <f>-692.656</f>
        <v>-692.65599999999995</v>
      </c>
      <c r="E17342" s="28">
        <v>-296.33699999999999</v>
      </c>
    </row>
    <row r="17343" spans="4:5" x14ac:dyDescent="0.25">
      <c r="D17343" s="31">
        <f>-692.641</f>
        <v>-692.64099999999996</v>
      </c>
      <c r="E17343" s="28">
        <v>-296.42399999999998</v>
      </c>
    </row>
    <row r="17344" spans="4:5" x14ac:dyDescent="0.25">
      <c r="D17344" s="31">
        <f>-692.625</f>
        <v>-692.625</v>
      </c>
      <c r="E17344" s="28">
        <v>-296.51100000000002</v>
      </c>
    </row>
    <row r="17345" spans="4:5" x14ac:dyDescent="0.25">
      <c r="D17345" s="31">
        <f>-692.609</f>
        <v>-692.60900000000004</v>
      </c>
      <c r="E17345" s="28">
        <v>-296.59800000000001</v>
      </c>
    </row>
    <row r="17346" spans="4:5" x14ac:dyDescent="0.25">
      <c r="D17346" s="31">
        <f>-692.593</f>
        <v>-692.59299999999996</v>
      </c>
      <c r="E17346" s="28">
        <v>-296.685</v>
      </c>
    </row>
    <row r="17347" spans="4:5" x14ac:dyDescent="0.25">
      <c r="D17347" s="31">
        <f>-692.577</f>
        <v>-692.577</v>
      </c>
      <c r="E17347" s="28">
        <v>-296.77300000000002</v>
      </c>
    </row>
    <row r="17348" spans="4:5" x14ac:dyDescent="0.25">
      <c r="D17348" s="31">
        <f>-692.561</f>
        <v>-692.56100000000004</v>
      </c>
      <c r="E17348" s="28">
        <v>-296.86</v>
      </c>
    </row>
    <row r="17349" spans="4:5" x14ac:dyDescent="0.25">
      <c r="D17349" s="31">
        <f>-692.545</f>
        <v>-692.54499999999996</v>
      </c>
      <c r="E17349" s="28">
        <v>-296.947</v>
      </c>
    </row>
    <row r="17350" spans="4:5" x14ac:dyDescent="0.25">
      <c r="D17350" s="31">
        <f>-692.529</f>
        <v>-692.529</v>
      </c>
      <c r="E17350" s="28">
        <v>-297.03399999999999</v>
      </c>
    </row>
    <row r="17351" spans="4:5" x14ac:dyDescent="0.25">
      <c r="D17351" s="31">
        <f>-692.513</f>
        <v>-692.51300000000003</v>
      </c>
      <c r="E17351" s="28">
        <v>-297.12099999999998</v>
      </c>
    </row>
    <row r="17352" spans="4:5" x14ac:dyDescent="0.25">
      <c r="D17352" s="31">
        <f>-692.497</f>
        <v>-692.49699999999996</v>
      </c>
      <c r="E17352" s="28">
        <v>-297.20800000000003</v>
      </c>
    </row>
    <row r="17353" spans="4:5" x14ac:dyDescent="0.25">
      <c r="D17353" s="31">
        <f>-692.481</f>
        <v>-692.48099999999999</v>
      </c>
      <c r="E17353" s="28">
        <v>-297.29500000000002</v>
      </c>
    </row>
    <row r="17354" spans="4:5" x14ac:dyDescent="0.25">
      <c r="D17354" s="31">
        <f>-692.465</f>
        <v>-692.46500000000003</v>
      </c>
      <c r="E17354" s="28">
        <v>-297.38200000000001</v>
      </c>
    </row>
    <row r="17355" spans="4:5" x14ac:dyDescent="0.25">
      <c r="D17355" s="31">
        <f>-692.449</f>
        <v>-692.44899999999996</v>
      </c>
      <c r="E17355" s="28">
        <v>-297.46899999999999</v>
      </c>
    </row>
    <row r="17356" spans="4:5" x14ac:dyDescent="0.25">
      <c r="D17356" s="31">
        <f>-692.433</f>
        <v>-692.43299999999999</v>
      </c>
      <c r="E17356" s="28">
        <v>-297.55500000000001</v>
      </c>
    </row>
    <row r="17357" spans="4:5" x14ac:dyDescent="0.25">
      <c r="D17357" s="31">
        <f>-692.417</f>
        <v>-692.41700000000003</v>
      </c>
      <c r="E17357" s="28">
        <v>-297.642</v>
      </c>
    </row>
    <row r="17358" spans="4:5" x14ac:dyDescent="0.25">
      <c r="D17358" s="31">
        <f>-692.401</f>
        <v>-692.40099999999995</v>
      </c>
      <c r="E17358" s="28">
        <v>-297.72899999999998</v>
      </c>
    </row>
    <row r="17359" spans="4:5" x14ac:dyDescent="0.25">
      <c r="D17359" s="31">
        <f>-692.385</f>
        <v>-692.38499999999999</v>
      </c>
      <c r="E17359" s="28">
        <v>-297.81599999999997</v>
      </c>
    </row>
    <row r="17360" spans="4:5" x14ac:dyDescent="0.25">
      <c r="D17360" s="31">
        <f>-692.369</f>
        <v>-692.36900000000003</v>
      </c>
      <c r="E17360" s="28">
        <v>-297.90300000000002</v>
      </c>
    </row>
    <row r="17361" spans="4:5" x14ac:dyDescent="0.25">
      <c r="D17361" s="31">
        <f>-692.353</f>
        <v>-692.35299999999995</v>
      </c>
      <c r="E17361" s="28">
        <v>-297.98899999999998</v>
      </c>
    </row>
    <row r="17362" spans="4:5" x14ac:dyDescent="0.25">
      <c r="D17362" s="31">
        <f>-692.337</f>
        <v>-692.33699999999999</v>
      </c>
      <c r="E17362" s="28">
        <v>-298.07600000000002</v>
      </c>
    </row>
    <row r="17363" spans="4:5" x14ac:dyDescent="0.25">
      <c r="D17363" s="31">
        <f>-692.321</f>
        <v>-692.32100000000003</v>
      </c>
      <c r="E17363" s="28">
        <v>-298.16300000000001</v>
      </c>
    </row>
    <row r="17364" spans="4:5" x14ac:dyDescent="0.25">
      <c r="D17364" s="31">
        <f>-692.305</f>
        <v>-692.30499999999995</v>
      </c>
      <c r="E17364" s="28">
        <v>-298.24900000000002</v>
      </c>
    </row>
    <row r="17365" spans="4:5" x14ac:dyDescent="0.25">
      <c r="D17365" s="31">
        <f>-692.289</f>
        <v>-692.28899999999999</v>
      </c>
      <c r="E17365" s="28">
        <v>-298.33600000000001</v>
      </c>
    </row>
    <row r="17366" spans="4:5" x14ac:dyDescent="0.25">
      <c r="D17366" s="31">
        <f>-692.273</f>
        <v>-692.27300000000002</v>
      </c>
      <c r="E17366" s="28">
        <v>-298.42200000000003</v>
      </c>
    </row>
    <row r="17367" spans="4:5" x14ac:dyDescent="0.25">
      <c r="D17367" s="31">
        <f>-692.257</f>
        <v>-692.25699999999995</v>
      </c>
      <c r="E17367" s="28">
        <v>-298.50900000000001</v>
      </c>
    </row>
    <row r="17368" spans="4:5" x14ac:dyDescent="0.25">
      <c r="D17368" s="31">
        <f>-692.241</f>
        <v>-692.24099999999999</v>
      </c>
      <c r="E17368" s="28">
        <v>-298.596</v>
      </c>
    </row>
    <row r="17369" spans="4:5" x14ac:dyDescent="0.25">
      <c r="D17369" s="31">
        <f>-692.225</f>
        <v>-692.22500000000002</v>
      </c>
      <c r="E17369" s="28">
        <v>-298.68200000000002</v>
      </c>
    </row>
    <row r="17370" spans="4:5" x14ac:dyDescent="0.25">
      <c r="D17370" s="31">
        <f>-692.209</f>
        <v>-692.20899999999995</v>
      </c>
      <c r="E17370" s="28">
        <v>-298.76799999999997</v>
      </c>
    </row>
    <row r="17371" spans="4:5" x14ac:dyDescent="0.25">
      <c r="D17371" s="31">
        <f>-692.193</f>
        <v>-692.19299999999998</v>
      </c>
      <c r="E17371" s="28">
        <v>-298.85500000000002</v>
      </c>
    </row>
    <row r="17372" spans="4:5" x14ac:dyDescent="0.25">
      <c r="D17372" s="31">
        <f>-692.177</f>
        <v>-692.17700000000002</v>
      </c>
      <c r="E17372" s="28">
        <v>-298.94099999999997</v>
      </c>
    </row>
    <row r="17373" spans="4:5" x14ac:dyDescent="0.25">
      <c r="D17373" s="31">
        <f>-692.161</f>
        <v>-692.16099999999994</v>
      </c>
      <c r="E17373" s="28">
        <v>-299.02800000000002</v>
      </c>
    </row>
    <row r="17374" spans="4:5" x14ac:dyDescent="0.25">
      <c r="D17374" s="31">
        <f>-692.145</f>
        <v>-692.14499999999998</v>
      </c>
      <c r="E17374" s="28">
        <v>-299.11399999999998</v>
      </c>
    </row>
    <row r="17375" spans="4:5" x14ac:dyDescent="0.25">
      <c r="D17375" s="31">
        <f>-692.129</f>
        <v>-692.12900000000002</v>
      </c>
      <c r="E17375" s="28">
        <v>-299.2</v>
      </c>
    </row>
    <row r="17376" spans="4:5" x14ac:dyDescent="0.25">
      <c r="D17376" s="31">
        <f>-692.113</f>
        <v>-692.11300000000006</v>
      </c>
      <c r="E17376" s="28">
        <v>-299.28699999999998</v>
      </c>
    </row>
    <row r="17377" spans="4:5" x14ac:dyDescent="0.25">
      <c r="D17377" s="31">
        <f>-692.097</f>
        <v>-692.09699999999998</v>
      </c>
      <c r="E17377" s="28">
        <v>-299.37299999999999</v>
      </c>
    </row>
    <row r="17378" spans="4:5" x14ac:dyDescent="0.25">
      <c r="D17378" s="31">
        <f>-692.081</f>
        <v>-692.08100000000002</v>
      </c>
      <c r="E17378" s="28">
        <v>-299.459</v>
      </c>
    </row>
    <row r="17379" spans="4:5" x14ac:dyDescent="0.25">
      <c r="D17379" s="31">
        <f>-692.065</f>
        <v>-692.06500000000005</v>
      </c>
      <c r="E17379" s="28">
        <v>-299.54500000000002</v>
      </c>
    </row>
    <row r="17380" spans="4:5" x14ac:dyDescent="0.25">
      <c r="D17380" s="31">
        <f>-692.049</f>
        <v>-692.04899999999998</v>
      </c>
      <c r="E17380" s="28">
        <v>-299.63200000000001</v>
      </c>
    </row>
    <row r="17381" spans="4:5" x14ac:dyDescent="0.25">
      <c r="D17381" s="31">
        <f>-692.033</f>
        <v>-692.03300000000002</v>
      </c>
      <c r="E17381" s="28">
        <v>-299.71800000000002</v>
      </c>
    </row>
    <row r="17382" spans="4:5" x14ac:dyDescent="0.25">
      <c r="D17382" s="31">
        <f>-692.017</f>
        <v>-692.01700000000005</v>
      </c>
      <c r="E17382" s="28">
        <v>-299.80399999999997</v>
      </c>
    </row>
    <row r="17383" spans="4:5" x14ac:dyDescent="0.25">
      <c r="D17383" s="31">
        <f>-692.001</f>
        <v>-692.00099999999998</v>
      </c>
      <c r="E17383" s="28">
        <v>-299.89</v>
      </c>
    </row>
    <row r="17384" spans="4:5" x14ac:dyDescent="0.25">
      <c r="D17384" s="31">
        <f>-691.985</f>
        <v>-691.98500000000001</v>
      </c>
      <c r="E17384" s="28">
        <v>-299.976</v>
      </c>
    </row>
    <row r="17385" spans="4:5" x14ac:dyDescent="0.25">
      <c r="D17385" s="31">
        <f>-691.969</f>
        <v>-691.96900000000005</v>
      </c>
      <c r="E17385" s="28">
        <v>-300.06200000000001</v>
      </c>
    </row>
    <row r="17386" spans="4:5" x14ac:dyDescent="0.25">
      <c r="D17386" s="31">
        <f>-691.953</f>
        <v>-691.95299999999997</v>
      </c>
      <c r="E17386" s="28">
        <v>-300.14800000000002</v>
      </c>
    </row>
    <row r="17387" spans="4:5" x14ac:dyDescent="0.25">
      <c r="D17387" s="31">
        <f>-691.937</f>
        <v>-691.93700000000001</v>
      </c>
      <c r="E17387" s="28">
        <v>-300.23399999999998</v>
      </c>
    </row>
    <row r="17388" spans="4:5" x14ac:dyDescent="0.25">
      <c r="D17388" s="31">
        <f>-691.921</f>
        <v>-691.92100000000005</v>
      </c>
      <c r="E17388" s="28">
        <v>-300.32</v>
      </c>
    </row>
    <row r="17389" spans="4:5" x14ac:dyDescent="0.25">
      <c r="D17389" s="31">
        <f>-691.905</f>
        <v>-691.90499999999997</v>
      </c>
      <c r="E17389" s="28">
        <v>-300.40600000000001</v>
      </c>
    </row>
    <row r="17390" spans="4:5" x14ac:dyDescent="0.25">
      <c r="D17390" s="31">
        <f>-691.889</f>
        <v>-691.88900000000001</v>
      </c>
      <c r="E17390" s="28">
        <v>-300.49200000000002</v>
      </c>
    </row>
    <row r="17391" spans="4:5" x14ac:dyDescent="0.25">
      <c r="D17391" s="31">
        <f>-691.873</f>
        <v>-691.87300000000005</v>
      </c>
      <c r="E17391" s="28">
        <v>-300.57799999999997</v>
      </c>
    </row>
    <row r="17392" spans="4:5" x14ac:dyDescent="0.25">
      <c r="D17392" s="31">
        <f>-691.857</f>
        <v>-691.85699999999997</v>
      </c>
      <c r="E17392" s="28">
        <v>-300.66399999999999</v>
      </c>
    </row>
    <row r="17393" spans="4:5" x14ac:dyDescent="0.25">
      <c r="D17393" s="31">
        <f>-691.841</f>
        <v>-691.84100000000001</v>
      </c>
      <c r="E17393" s="28">
        <v>-300.74900000000002</v>
      </c>
    </row>
    <row r="17394" spans="4:5" x14ac:dyDescent="0.25">
      <c r="D17394" s="31">
        <f>-691.825</f>
        <v>-691.82500000000005</v>
      </c>
      <c r="E17394" s="28">
        <v>-300.83499999999998</v>
      </c>
    </row>
    <row r="17395" spans="4:5" x14ac:dyDescent="0.25">
      <c r="D17395" s="31">
        <f>-691.809</f>
        <v>-691.80899999999997</v>
      </c>
      <c r="E17395" s="28">
        <v>-300.92099999999999</v>
      </c>
    </row>
    <row r="17396" spans="4:5" x14ac:dyDescent="0.25">
      <c r="D17396" s="31">
        <f>-691.793</f>
        <v>-691.79300000000001</v>
      </c>
      <c r="E17396" s="28">
        <v>-301.00700000000001</v>
      </c>
    </row>
    <row r="17397" spans="4:5" x14ac:dyDescent="0.25">
      <c r="D17397" s="31">
        <f>-691.777</f>
        <v>-691.77700000000004</v>
      </c>
      <c r="E17397" s="28">
        <v>-301.09199999999998</v>
      </c>
    </row>
    <row r="17398" spans="4:5" x14ac:dyDescent="0.25">
      <c r="D17398" s="31">
        <f>-691.761</f>
        <v>-691.76099999999997</v>
      </c>
      <c r="E17398" s="28">
        <v>-301.178</v>
      </c>
    </row>
    <row r="17399" spans="4:5" x14ac:dyDescent="0.25">
      <c r="D17399" s="31">
        <f>-691.745</f>
        <v>-691.745</v>
      </c>
      <c r="E17399" s="28">
        <v>-301.26400000000001</v>
      </c>
    </row>
    <row r="17400" spans="4:5" x14ac:dyDescent="0.25">
      <c r="D17400" s="31">
        <f>-691.729</f>
        <v>-691.72900000000004</v>
      </c>
      <c r="E17400" s="28">
        <v>-301.34899999999999</v>
      </c>
    </row>
    <row r="17401" spans="4:5" x14ac:dyDescent="0.25">
      <c r="D17401" s="31">
        <f>-691.713</f>
        <v>-691.71299999999997</v>
      </c>
      <c r="E17401" s="28">
        <v>-301.435</v>
      </c>
    </row>
    <row r="17402" spans="4:5" x14ac:dyDescent="0.25">
      <c r="D17402" s="31">
        <f>-691.697</f>
        <v>-691.697</v>
      </c>
      <c r="E17402" s="28">
        <v>-301.52</v>
      </c>
    </row>
    <row r="17403" spans="4:5" x14ac:dyDescent="0.25">
      <c r="D17403" s="31">
        <f>-691.681</f>
        <v>-691.68100000000004</v>
      </c>
      <c r="E17403" s="28">
        <v>-301.60599999999999</v>
      </c>
    </row>
    <row r="17404" spans="4:5" x14ac:dyDescent="0.25">
      <c r="D17404" s="31">
        <f>-691.665</f>
        <v>-691.66499999999996</v>
      </c>
      <c r="E17404" s="28">
        <v>-301.69099999999997</v>
      </c>
    </row>
    <row r="17405" spans="4:5" x14ac:dyDescent="0.25">
      <c r="D17405" s="31">
        <f>-691.649</f>
        <v>-691.649</v>
      </c>
      <c r="E17405" s="28">
        <v>-301.77699999999999</v>
      </c>
    </row>
    <row r="17406" spans="4:5" x14ac:dyDescent="0.25">
      <c r="D17406" s="31">
        <f>-691.633</f>
        <v>-691.63300000000004</v>
      </c>
      <c r="E17406" s="28">
        <v>-301.86200000000002</v>
      </c>
    </row>
    <row r="17407" spans="4:5" x14ac:dyDescent="0.25">
      <c r="D17407" s="31">
        <f>-691.617</f>
        <v>-691.61699999999996</v>
      </c>
      <c r="E17407" s="28">
        <v>-301.94799999999998</v>
      </c>
    </row>
    <row r="17408" spans="4:5" x14ac:dyDescent="0.25">
      <c r="D17408" s="31">
        <f>-691.601</f>
        <v>-691.601</v>
      </c>
      <c r="E17408" s="28">
        <v>-302.03300000000002</v>
      </c>
    </row>
    <row r="17409" spans="4:5" x14ac:dyDescent="0.25">
      <c r="D17409" s="31">
        <f>-691.585</f>
        <v>-691.58500000000004</v>
      </c>
      <c r="E17409" s="28">
        <v>-302.11900000000003</v>
      </c>
    </row>
    <row r="17410" spans="4:5" x14ac:dyDescent="0.25">
      <c r="D17410" s="31">
        <f>-691.569</f>
        <v>-691.56899999999996</v>
      </c>
      <c r="E17410" s="28">
        <v>-302.20400000000001</v>
      </c>
    </row>
    <row r="17411" spans="4:5" x14ac:dyDescent="0.25">
      <c r="D17411" s="31">
        <f>-691.553</f>
        <v>-691.553</v>
      </c>
      <c r="E17411" s="28">
        <v>-302.28899999999999</v>
      </c>
    </row>
    <row r="17412" spans="4:5" x14ac:dyDescent="0.25">
      <c r="D17412" s="31">
        <f>-691.537</f>
        <v>-691.53700000000003</v>
      </c>
      <c r="E17412" s="28">
        <v>-302.37400000000002</v>
      </c>
    </row>
    <row r="17413" spans="4:5" x14ac:dyDescent="0.25">
      <c r="D17413" s="31">
        <f>-691.521</f>
        <v>-691.52099999999996</v>
      </c>
      <c r="E17413" s="28">
        <v>-302.45999999999998</v>
      </c>
    </row>
    <row r="17414" spans="4:5" x14ac:dyDescent="0.25">
      <c r="D17414" s="31">
        <f>-691.505</f>
        <v>-691.505</v>
      </c>
      <c r="E17414" s="28">
        <v>-302.54500000000002</v>
      </c>
    </row>
    <row r="17415" spans="4:5" x14ac:dyDescent="0.25">
      <c r="D17415" s="31">
        <f>-691.489</f>
        <v>-691.48900000000003</v>
      </c>
      <c r="E17415" s="28">
        <v>-302.63</v>
      </c>
    </row>
    <row r="17416" spans="4:5" x14ac:dyDescent="0.25">
      <c r="D17416" s="31">
        <f>-691.473</f>
        <v>-691.47299999999996</v>
      </c>
      <c r="E17416" s="28">
        <v>-302.71499999999997</v>
      </c>
    </row>
    <row r="17417" spans="4:5" x14ac:dyDescent="0.25">
      <c r="D17417" s="31">
        <f>-691.457</f>
        <v>-691.45699999999999</v>
      </c>
      <c r="E17417" s="28">
        <v>-302.8</v>
      </c>
    </row>
    <row r="17418" spans="4:5" x14ac:dyDescent="0.25">
      <c r="D17418" s="31">
        <f>-691.441</f>
        <v>-691.44100000000003</v>
      </c>
      <c r="E17418" s="28">
        <v>-302.88499999999999</v>
      </c>
    </row>
    <row r="17419" spans="4:5" x14ac:dyDescent="0.25">
      <c r="D17419" s="31">
        <f>-691.425</f>
        <v>-691.42499999999995</v>
      </c>
      <c r="E17419" s="28">
        <v>-302.97000000000003</v>
      </c>
    </row>
    <row r="17420" spans="4:5" x14ac:dyDescent="0.25">
      <c r="D17420" s="31">
        <f>-691.409</f>
        <v>-691.40899999999999</v>
      </c>
      <c r="E17420" s="28">
        <v>-303.05500000000001</v>
      </c>
    </row>
    <row r="17421" spans="4:5" x14ac:dyDescent="0.25">
      <c r="D17421" s="31">
        <f>-691.393</f>
        <v>-691.39300000000003</v>
      </c>
      <c r="E17421" s="28">
        <v>-303.14100000000002</v>
      </c>
    </row>
    <row r="17422" spans="4:5" x14ac:dyDescent="0.25">
      <c r="D17422" s="31">
        <f>-691.377</f>
        <v>-691.37699999999995</v>
      </c>
      <c r="E17422" s="28">
        <v>-303.22500000000002</v>
      </c>
    </row>
    <row r="17423" spans="4:5" x14ac:dyDescent="0.25">
      <c r="D17423" s="31">
        <f>-691.361</f>
        <v>-691.36099999999999</v>
      </c>
      <c r="E17423" s="28">
        <v>-303.31</v>
      </c>
    </row>
    <row r="17424" spans="4:5" x14ac:dyDescent="0.25">
      <c r="D17424" s="31">
        <f>-691.345</f>
        <v>-691.34500000000003</v>
      </c>
      <c r="E17424" s="28">
        <v>-303.39499999999998</v>
      </c>
    </row>
    <row r="17425" spans="4:5" x14ac:dyDescent="0.25">
      <c r="D17425" s="31">
        <f>-691.329</f>
        <v>-691.32899999999995</v>
      </c>
      <c r="E17425" s="28">
        <v>-303.48</v>
      </c>
    </row>
    <row r="17426" spans="4:5" x14ac:dyDescent="0.25">
      <c r="D17426" s="31">
        <f>-691.313</f>
        <v>-691.31299999999999</v>
      </c>
      <c r="E17426" s="28">
        <v>-303.565</v>
      </c>
    </row>
    <row r="17427" spans="4:5" x14ac:dyDescent="0.25">
      <c r="D17427" s="31">
        <f>-691.297</f>
        <v>-691.29700000000003</v>
      </c>
      <c r="E17427" s="28">
        <v>-303.64999999999998</v>
      </c>
    </row>
    <row r="17428" spans="4:5" x14ac:dyDescent="0.25">
      <c r="D17428" s="31">
        <f>-691.281</f>
        <v>-691.28099999999995</v>
      </c>
      <c r="E17428" s="28">
        <v>-303.73500000000001</v>
      </c>
    </row>
    <row r="17429" spans="4:5" x14ac:dyDescent="0.25">
      <c r="D17429" s="31">
        <f>-691.265</f>
        <v>-691.26499999999999</v>
      </c>
      <c r="E17429" s="28">
        <v>-303.81900000000002</v>
      </c>
    </row>
    <row r="17430" spans="4:5" x14ac:dyDescent="0.25">
      <c r="D17430" s="31">
        <f>-691.249</f>
        <v>-691.24900000000002</v>
      </c>
      <c r="E17430" s="28">
        <v>-303.904</v>
      </c>
    </row>
    <row r="17431" spans="4:5" x14ac:dyDescent="0.25">
      <c r="D17431" s="31">
        <f>-691.233</f>
        <v>-691.23299999999995</v>
      </c>
      <c r="E17431" s="28">
        <v>-303.98899999999998</v>
      </c>
    </row>
    <row r="17432" spans="4:5" x14ac:dyDescent="0.25">
      <c r="D17432" s="31">
        <f>-691.217</f>
        <v>-691.21699999999998</v>
      </c>
      <c r="E17432" s="28">
        <v>-304.07400000000001</v>
      </c>
    </row>
    <row r="17433" spans="4:5" x14ac:dyDescent="0.25">
      <c r="D17433" s="31">
        <f>-691.201</f>
        <v>-691.20100000000002</v>
      </c>
      <c r="E17433" s="28">
        <v>-304.15800000000002</v>
      </c>
    </row>
    <row r="17434" spans="4:5" x14ac:dyDescent="0.25">
      <c r="D17434" s="31">
        <f>-691.185</f>
        <v>-691.18499999999995</v>
      </c>
      <c r="E17434" s="28">
        <v>-304.24299999999999</v>
      </c>
    </row>
    <row r="17435" spans="4:5" x14ac:dyDescent="0.25">
      <c r="D17435" s="31">
        <f>-691.169</f>
        <v>-691.16899999999998</v>
      </c>
      <c r="E17435" s="28">
        <v>-304.32799999999997</v>
      </c>
    </row>
    <row r="17436" spans="4:5" x14ac:dyDescent="0.25">
      <c r="D17436" s="31">
        <f>-691.153</f>
        <v>-691.15300000000002</v>
      </c>
      <c r="E17436" s="28">
        <v>-304.41199999999998</v>
      </c>
    </row>
    <row r="17437" spans="4:5" x14ac:dyDescent="0.25">
      <c r="D17437" s="31">
        <f>-691.137</f>
        <v>-691.13699999999994</v>
      </c>
      <c r="E17437" s="28">
        <v>-304.49700000000001</v>
      </c>
    </row>
    <row r="17438" spans="4:5" x14ac:dyDescent="0.25">
      <c r="D17438" s="31">
        <f>-691.121</f>
        <v>-691.12099999999998</v>
      </c>
      <c r="E17438" s="28">
        <v>-304.58100000000002</v>
      </c>
    </row>
    <row r="17439" spans="4:5" x14ac:dyDescent="0.25">
      <c r="D17439" s="31">
        <f>-691.105</f>
        <v>-691.10500000000002</v>
      </c>
      <c r="E17439" s="28">
        <v>-304.666</v>
      </c>
    </row>
    <row r="17440" spans="4:5" x14ac:dyDescent="0.25">
      <c r="D17440" s="31">
        <f>-691.089</f>
        <v>-691.08900000000006</v>
      </c>
      <c r="E17440" s="28">
        <v>-304.75</v>
      </c>
    </row>
    <row r="17441" spans="4:5" x14ac:dyDescent="0.25">
      <c r="D17441" s="31">
        <f>-691.073</f>
        <v>-691.07299999999998</v>
      </c>
      <c r="E17441" s="28">
        <v>-304.834</v>
      </c>
    </row>
    <row r="17442" spans="4:5" x14ac:dyDescent="0.25">
      <c r="D17442" s="31">
        <f>-691.057</f>
        <v>-691.05700000000002</v>
      </c>
      <c r="E17442" s="28">
        <v>-304.91899999999998</v>
      </c>
    </row>
    <row r="17443" spans="4:5" x14ac:dyDescent="0.25">
      <c r="D17443" s="31">
        <f>-691.041</f>
        <v>-691.04100000000005</v>
      </c>
      <c r="E17443" s="28">
        <v>-305.00299999999999</v>
      </c>
    </row>
    <row r="17444" spans="4:5" x14ac:dyDescent="0.25">
      <c r="D17444" s="31">
        <f>-691.025</f>
        <v>-691.02499999999998</v>
      </c>
      <c r="E17444" s="28">
        <v>-305.08800000000002</v>
      </c>
    </row>
    <row r="17445" spans="4:5" x14ac:dyDescent="0.25">
      <c r="D17445" s="31">
        <f>-691.009</f>
        <v>-691.00900000000001</v>
      </c>
      <c r="E17445" s="28">
        <v>-305.17200000000003</v>
      </c>
    </row>
    <row r="17446" spans="4:5" x14ac:dyDescent="0.25">
      <c r="D17446" s="31">
        <f>-690.993</f>
        <v>-690.99300000000005</v>
      </c>
      <c r="E17446" s="28">
        <v>-305.25599999999997</v>
      </c>
    </row>
    <row r="17447" spans="4:5" x14ac:dyDescent="0.25">
      <c r="D17447" s="31">
        <f>-690.977</f>
        <v>-690.97699999999998</v>
      </c>
      <c r="E17447" s="28">
        <v>-305.34100000000001</v>
      </c>
    </row>
    <row r="17448" spans="4:5" x14ac:dyDescent="0.25">
      <c r="D17448" s="31">
        <f>-690.961</f>
        <v>-690.96100000000001</v>
      </c>
      <c r="E17448" s="28">
        <v>-305.42500000000001</v>
      </c>
    </row>
    <row r="17449" spans="4:5" x14ac:dyDescent="0.25">
      <c r="D17449" s="31">
        <f>-690.945</f>
        <v>-690.94500000000005</v>
      </c>
      <c r="E17449" s="28">
        <v>-305.50900000000001</v>
      </c>
    </row>
    <row r="17450" spans="4:5" x14ac:dyDescent="0.25">
      <c r="D17450" s="31">
        <f>-690.929</f>
        <v>-690.92899999999997</v>
      </c>
      <c r="E17450" s="28">
        <v>-305.59300000000002</v>
      </c>
    </row>
    <row r="17451" spans="4:5" x14ac:dyDescent="0.25">
      <c r="D17451" s="31">
        <f>-690.913</f>
        <v>-690.91300000000001</v>
      </c>
      <c r="E17451" s="28">
        <v>-305.67700000000002</v>
      </c>
    </row>
    <row r="17452" spans="4:5" x14ac:dyDescent="0.25">
      <c r="D17452" s="31">
        <f>-690.897</f>
        <v>-690.89700000000005</v>
      </c>
      <c r="E17452" s="28">
        <v>-305.76100000000002</v>
      </c>
    </row>
    <row r="17453" spans="4:5" x14ac:dyDescent="0.25">
      <c r="D17453" s="31">
        <f>-690.881</f>
        <v>-690.88099999999997</v>
      </c>
      <c r="E17453" s="28">
        <v>-305.84500000000003</v>
      </c>
    </row>
    <row r="17454" spans="4:5" x14ac:dyDescent="0.25">
      <c r="D17454" s="31">
        <f>-690.865</f>
        <v>-690.86500000000001</v>
      </c>
      <c r="E17454" s="28">
        <v>-305.92899999999997</v>
      </c>
    </row>
    <row r="17455" spans="4:5" x14ac:dyDescent="0.25">
      <c r="D17455" s="31">
        <f>-690.849</f>
        <v>-690.84900000000005</v>
      </c>
      <c r="E17455" s="28">
        <v>-306.01299999999998</v>
      </c>
    </row>
    <row r="17456" spans="4:5" x14ac:dyDescent="0.25">
      <c r="D17456" s="31">
        <f>-690.833</f>
        <v>-690.83299999999997</v>
      </c>
      <c r="E17456" s="28">
        <v>-306.09699999999998</v>
      </c>
    </row>
    <row r="17457" spans="4:5" x14ac:dyDescent="0.25">
      <c r="D17457" s="31">
        <f>-690.818</f>
        <v>-690.81799999999998</v>
      </c>
      <c r="E17457" s="28">
        <v>-306.18200000000002</v>
      </c>
    </row>
    <row r="17458" spans="4:5" x14ac:dyDescent="0.25">
      <c r="D17458" s="31">
        <f>-690.802</f>
        <v>-690.80200000000002</v>
      </c>
      <c r="E17458" s="28">
        <v>-306.26499999999999</v>
      </c>
    </row>
    <row r="17459" spans="4:5" x14ac:dyDescent="0.25">
      <c r="D17459" s="31">
        <f>-690.786</f>
        <v>-690.78599999999994</v>
      </c>
      <c r="E17459" s="28">
        <v>-306.34899999999999</v>
      </c>
    </row>
    <row r="17460" spans="4:5" x14ac:dyDescent="0.25">
      <c r="D17460" s="31">
        <f>-690.77</f>
        <v>-690.77</v>
      </c>
      <c r="E17460" s="28">
        <v>-306.43299999999999</v>
      </c>
    </row>
    <row r="17461" spans="4:5" x14ac:dyDescent="0.25">
      <c r="D17461" s="31">
        <f>-690.754</f>
        <v>-690.75400000000002</v>
      </c>
      <c r="E17461" s="28">
        <v>-306.517</v>
      </c>
    </row>
    <row r="17462" spans="4:5" x14ac:dyDescent="0.25">
      <c r="D17462" s="31">
        <f>-690.738</f>
        <v>-690.73800000000006</v>
      </c>
      <c r="E17462" s="28">
        <v>-306.601</v>
      </c>
    </row>
    <row r="17463" spans="4:5" x14ac:dyDescent="0.25">
      <c r="D17463" s="31">
        <f>-690.722</f>
        <v>-690.72199999999998</v>
      </c>
      <c r="E17463" s="28">
        <v>-306.685</v>
      </c>
    </row>
    <row r="17464" spans="4:5" x14ac:dyDescent="0.25">
      <c r="D17464" s="31">
        <f>-690.706</f>
        <v>-690.70600000000002</v>
      </c>
      <c r="E17464" s="28">
        <v>-306.76799999999997</v>
      </c>
    </row>
    <row r="17465" spans="4:5" x14ac:dyDescent="0.25">
      <c r="D17465" s="31">
        <f>-690.69</f>
        <v>-690.69</v>
      </c>
      <c r="E17465" s="28">
        <v>-306.85199999999998</v>
      </c>
    </row>
    <row r="17466" spans="4:5" x14ac:dyDescent="0.25">
      <c r="D17466" s="31">
        <f>-690.674</f>
        <v>-690.67399999999998</v>
      </c>
      <c r="E17466" s="28">
        <v>-306.93599999999998</v>
      </c>
    </row>
    <row r="17467" spans="4:5" x14ac:dyDescent="0.25">
      <c r="D17467" s="31">
        <f>-690.658</f>
        <v>-690.65800000000002</v>
      </c>
      <c r="E17467" s="28">
        <v>-307.01900000000001</v>
      </c>
    </row>
    <row r="17468" spans="4:5" x14ac:dyDescent="0.25">
      <c r="D17468" s="31">
        <f>-690.642</f>
        <v>-690.64200000000005</v>
      </c>
      <c r="E17468" s="28">
        <v>-307.10300000000001</v>
      </c>
    </row>
    <row r="17469" spans="4:5" x14ac:dyDescent="0.25">
      <c r="D17469" s="31">
        <f>-690.626</f>
        <v>-690.62599999999998</v>
      </c>
      <c r="E17469" s="28">
        <v>-307.18700000000001</v>
      </c>
    </row>
    <row r="17470" spans="4:5" x14ac:dyDescent="0.25">
      <c r="D17470" s="31">
        <f>-690.61</f>
        <v>-690.61</v>
      </c>
      <c r="E17470" s="28">
        <v>-307.27</v>
      </c>
    </row>
    <row r="17471" spans="4:5" x14ac:dyDescent="0.25">
      <c r="D17471" s="31">
        <f>-690.594</f>
        <v>-690.59400000000005</v>
      </c>
      <c r="E17471" s="28">
        <v>-307.35399999999998</v>
      </c>
    </row>
    <row r="17472" spans="4:5" x14ac:dyDescent="0.25">
      <c r="D17472" s="31">
        <f>-690.578</f>
        <v>-690.57799999999997</v>
      </c>
      <c r="E17472" s="28">
        <v>-307.43700000000001</v>
      </c>
    </row>
    <row r="17473" spans="4:5" x14ac:dyDescent="0.25">
      <c r="D17473" s="31">
        <f>-690.562</f>
        <v>-690.56200000000001</v>
      </c>
      <c r="E17473" s="28">
        <v>-307.52100000000002</v>
      </c>
    </row>
    <row r="17474" spans="4:5" x14ac:dyDescent="0.25">
      <c r="D17474" s="31">
        <f>-690.546</f>
        <v>-690.54600000000005</v>
      </c>
      <c r="E17474" s="28">
        <v>-307.60399999999998</v>
      </c>
    </row>
    <row r="17475" spans="4:5" x14ac:dyDescent="0.25">
      <c r="D17475" s="31">
        <f>-690.53</f>
        <v>-690.53</v>
      </c>
      <c r="E17475" s="28">
        <v>-307.68799999999999</v>
      </c>
    </row>
    <row r="17476" spans="4:5" x14ac:dyDescent="0.25">
      <c r="D17476" s="31">
        <f>-690.514</f>
        <v>-690.51400000000001</v>
      </c>
      <c r="E17476" s="28">
        <v>-307.77100000000002</v>
      </c>
    </row>
    <row r="17477" spans="4:5" x14ac:dyDescent="0.25">
      <c r="D17477" s="31">
        <f>-690.498</f>
        <v>-690.49800000000005</v>
      </c>
      <c r="E17477" s="28">
        <v>-307.85399999999998</v>
      </c>
    </row>
    <row r="17478" spans="4:5" x14ac:dyDescent="0.25">
      <c r="D17478" s="31">
        <f>-690.482</f>
        <v>-690.48199999999997</v>
      </c>
      <c r="E17478" s="28">
        <v>-307.93799999999999</v>
      </c>
    </row>
    <row r="17479" spans="4:5" x14ac:dyDescent="0.25">
      <c r="D17479" s="31">
        <f>-690.466</f>
        <v>-690.46600000000001</v>
      </c>
      <c r="E17479" s="28">
        <v>-308.02100000000002</v>
      </c>
    </row>
    <row r="17480" spans="4:5" x14ac:dyDescent="0.25">
      <c r="D17480" s="31">
        <f>-690.45</f>
        <v>-690.45</v>
      </c>
      <c r="E17480" s="28">
        <v>-308.10399999999998</v>
      </c>
    </row>
    <row r="17481" spans="4:5" x14ac:dyDescent="0.25">
      <c r="D17481" s="31">
        <f>-690.434</f>
        <v>-690.43399999999997</v>
      </c>
      <c r="E17481" s="28">
        <v>-308.18799999999999</v>
      </c>
    </row>
    <row r="17482" spans="4:5" x14ac:dyDescent="0.25">
      <c r="D17482" s="31">
        <f>-690.418</f>
        <v>-690.41800000000001</v>
      </c>
      <c r="E17482" s="28">
        <v>-308.27100000000002</v>
      </c>
    </row>
    <row r="17483" spans="4:5" x14ac:dyDescent="0.25">
      <c r="D17483" s="31">
        <f>-690.402</f>
        <v>-690.40200000000004</v>
      </c>
      <c r="E17483" s="28">
        <v>-308.35399999999998</v>
      </c>
    </row>
    <row r="17484" spans="4:5" x14ac:dyDescent="0.25">
      <c r="D17484" s="31">
        <f>-690.386</f>
        <v>-690.38599999999997</v>
      </c>
      <c r="E17484" s="28">
        <v>-308.43700000000001</v>
      </c>
    </row>
    <row r="17485" spans="4:5" x14ac:dyDescent="0.25">
      <c r="D17485" s="31">
        <f>-690.37</f>
        <v>-690.37</v>
      </c>
      <c r="E17485" s="28">
        <v>-308.52100000000002</v>
      </c>
    </row>
    <row r="17486" spans="4:5" x14ac:dyDescent="0.25">
      <c r="D17486" s="31">
        <f>-690.354</f>
        <v>-690.35400000000004</v>
      </c>
      <c r="E17486" s="28">
        <v>-308.60399999999998</v>
      </c>
    </row>
    <row r="17487" spans="4:5" x14ac:dyDescent="0.25">
      <c r="D17487" s="31">
        <f>-690.338</f>
        <v>-690.33799999999997</v>
      </c>
      <c r="E17487" s="28">
        <v>-308.68700000000001</v>
      </c>
    </row>
    <row r="17488" spans="4:5" x14ac:dyDescent="0.25">
      <c r="D17488" s="31">
        <f>-690.322</f>
        <v>-690.322</v>
      </c>
      <c r="E17488" s="28">
        <v>-308.77</v>
      </c>
    </row>
    <row r="17489" spans="4:5" x14ac:dyDescent="0.25">
      <c r="D17489" s="31">
        <f>-690.306</f>
        <v>-690.30600000000004</v>
      </c>
      <c r="E17489" s="28">
        <v>-308.85300000000001</v>
      </c>
    </row>
    <row r="17490" spans="4:5" x14ac:dyDescent="0.25">
      <c r="D17490" s="31">
        <f>-690.29</f>
        <v>-690.29</v>
      </c>
      <c r="E17490" s="28">
        <v>-308.93599999999998</v>
      </c>
    </row>
    <row r="17491" spans="4:5" x14ac:dyDescent="0.25">
      <c r="D17491" s="31">
        <f>-690.274</f>
        <v>-690.274</v>
      </c>
      <c r="E17491" s="28">
        <v>-309.01900000000001</v>
      </c>
    </row>
    <row r="17492" spans="4:5" x14ac:dyDescent="0.25">
      <c r="D17492" s="31">
        <f>-690.258</f>
        <v>-690.25800000000004</v>
      </c>
      <c r="E17492" s="28">
        <v>-309.10199999999998</v>
      </c>
    </row>
    <row r="17493" spans="4:5" x14ac:dyDescent="0.25">
      <c r="D17493" s="31">
        <f>-690.242</f>
        <v>-690.24199999999996</v>
      </c>
      <c r="E17493" s="28">
        <v>-309.18400000000003</v>
      </c>
    </row>
    <row r="17494" spans="4:5" x14ac:dyDescent="0.25">
      <c r="D17494" s="31">
        <f>-690.226</f>
        <v>-690.226</v>
      </c>
      <c r="E17494" s="28">
        <v>-309.267</v>
      </c>
    </row>
    <row r="17495" spans="4:5" x14ac:dyDescent="0.25">
      <c r="D17495" s="31">
        <f>-690.21</f>
        <v>-690.21</v>
      </c>
      <c r="E17495" s="28">
        <v>-309.35000000000002</v>
      </c>
    </row>
    <row r="17496" spans="4:5" x14ac:dyDescent="0.25">
      <c r="D17496" s="31">
        <f>-690.194</f>
        <v>-690.19399999999996</v>
      </c>
      <c r="E17496" s="28">
        <v>-309.43299999999999</v>
      </c>
    </row>
    <row r="17497" spans="4:5" x14ac:dyDescent="0.25">
      <c r="D17497" s="31">
        <f>-690.178</f>
        <v>-690.178</v>
      </c>
      <c r="E17497" s="28">
        <v>-309.51600000000002</v>
      </c>
    </row>
    <row r="17498" spans="4:5" x14ac:dyDescent="0.25">
      <c r="D17498" s="31">
        <f>-690.162</f>
        <v>-690.16200000000003</v>
      </c>
      <c r="E17498" s="28">
        <v>-309.59899999999999</v>
      </c>
    </row>
    <row r="17499" spans="4:5" x14ac:dyDescent="0.25">
      <c r="D17499" s="31">
        <f>-690.146</f>
        <v>-690.14599999999996</v>
      </c>
      <c r="E17499" s="28">
        <v>-309.68099999999998</v>
      </c>
    </row>
    <row r="17500" spans="4:5" x14ac:dyDescent="0.25">
      <c r="D17500" s="31">
        <f>-690.13</f>
        <v>-690.13</v>
      </c>
      <c r="E17500" s="28">
        <v>-309.76400000000001</v>
      </c>
    </row>
    <row r="17501" spans="4:5" x14ac:dyDescent="0.25">
      <c r="D17501" s="31">
        <f>-690.114</f>
        <v>-690.11400000000003</v>
      </c>
      <c r="E17501" s="28">
        <v>-309.84699999999998</v>
      </c>
    </row>
    <row r="17502" spans="4:5" x14ac:dyDescent="0.25">
      <c r="D17502" s="31">
        <f>-690.098</f>
        <v>-690.09799999999996</v>
      </c>
      <c r="E17502" s="28">
        <v>-309.92899999999997</v>
      </c>
    </row>
    <row r="17503" spans="4:5" x14ac:dyDescent="0.25">
      <c r="D17503" s="31">
        <f>-690.082</f>
        <v>-690.08199999999999</v>
      </c>
      <c r="E17503" s="28">
        <v>-310.012</v>
      </c>
    </row>
    <row r="17504" spans="4:5" x14ac:dyDescent="0.25">
      <c r="D17504" s="31">
        <f>-690.066</f>
        <v>-690.06600000000003</v>
      </c>
      <c r="E17504" s="28">
        <v>-310.09399999999999</v>
      </c>
    </row>
    <row r="17505" spans="4:5" x14ac:dyDescent="0.25">
      <c r="D17505" s="31">
        <f>-690.05</f>
        <v>-690.05</v>
      </c>
      <c r="E17505" s="28">
        <v>-310.17700000000002</v>
      </c>
    </row>
    <row r="17506" spans="4:5" x14ac:dyDescent="0.25">
      <c r="D17506" s="31">
        <f>-690.034</f>
        <v>-690.03399999999999</v>
      </c>
      <c r="E17506" s="28">
        <v>-310.26</v>
      </c>
    </row>
    <row r="17507" spans="4:5" x14ac:dyDescent="0.25">
      <c r="D17507" s="31">
        <f>-690.018</f>
        <v>-690.01800000000003</v>
      </c>
      <c r="E17507" s="28">
        <v>-310.34199999999998</v>
      </c>
    </row>
    <row r="17508" spans="4:5" x14ac:dyDescent="0.25">
      <c r="D17508" s="31">
        <f>-690.002</f>
        <v>-690.00199999999995</v>
      </c>
      <c r="E17508" s="28">
        <v>-310.42399999999998</v>
      </c>
    </row>
    <row r="17509" spans="4:5" x14ac:dyDescent="0.25">
      <c r="D17509" s="31">
        <f>-689.986</f>
        <v>-689.98599999999999</v>
      </c>
      <c r="E17509" s="28">
        <v>-310.50700000000001</v>
      </c>
    </row>
    <row r="17510" spans="4:5" x14ac:dyDescent="0.25">
      <c r="D17510" s="31">
        <f>-689.97</f>
        <v>-689.97</v>
      </c>
      <c r="E17510" s="28">
        <v>-310.589</v>
      </c>
    </row>
    <row r="17511" spans="4:5" x14ac:dyDescent="0.25">
      <c r="D17511" s="31">
        <f>-689.954</f>
        <v>-689.95399999999995</v>
      </c>
      <c r="E17511" s="28">
        <v>-310.67200000000003</v>
      </c>
    </row>
    <row r="17512" spans="4:5" x14ac:dyDescent="0.25">
      <c r="D17512" s="31">
        <f>-689.938</f>
        <v>-689.93799999999999</v>
      </c>
      <c r="E17512" s="28">
        <v>-310.75400000000002</v>
      </c>
    </row>
    <row r="17513" spans="4:5" x14ac:dyDescent="0.25">
      <c r="D17513" s="31">
        <f>-689.922</f>
        <v>-689.92200000000003</v>
      </c>
      <c r="E17513" s="28">
        <v>-310.83600000000001</v>
      </c>
    </row>
    <row r="17514" spans="4:5" x14ac:dyDescent="0.25">
      <c r="D17514" s="31">
        <f>-689.906</f>
        <v>-689.90599999999995</v>
      </c>
      <c r="E17514" s="28">
        <v>-310.91899999999998</v>
      </c>
    </row>
    <row r="17515" spans="4:5" x14ac:dyDescent="0.25">
      <c r="D17515" s="31">
        <f>-689.89</f>
        <v>-689.89</v>
      </c>
      <c r="E17515" s="28">
        <v>-311.00099999999998</v>
      </c>
    </row>
    <row r="17516" spans="4:5" x14ac:dyDescent="0.25">
      <c r="D17516" s="31">
        <f>-689.874</f>
        <v>-689.87400000000002</v>
      </c>
      <c r="E17516" s="28">
        <v>-311.08300000000003</v>
      </c>
    </row>
    <row r="17517" spans="4:5" x14ac:dyDescent="0.25">
      <c r="D17517" s="31">
        <f>-689.858</f>
        <v>-689.85799999999995</v>
      </c>
      <c r="E17517" s="28">
        <v>-311.16500000000002</v>
      </c>
    </row>
    <row r="17518" spans="4:5" x14ac:dyDescent="0.25">
      <c r="D17518" s="31">
        <f>-689.842</f>
        <v>-689.84199999999998</v>
      </c>
      <c r="E17518" s="28">
        <v>-311.24700000000001</v>
      </c>
    </row>
    <row r="17519" spans="4:5" x14ac:dyDescent="0.25">
      <c r="D17519" s="31">
        <f>-689.826</f>
        <v>-689.82600000000002</v>
      </c>
      <c r="E17519" s="28">
        <v>-311.33</v>
      </c>
    </row>
    <row r="17520" spans="4:5" x14ac:dyDescent="0.25">
      <c r="D17520" s="31">
        <f>-689.81</f>
        <v>-689.81</v>
      </c>
      <c r="E17520" s="28">
        <v>-311.41199999999998</v>
      </c>
    </row>
    <row r="17521" spans="4:5" x14ac:dyDescent="0.25">
      <c r="D17521" s="31">
        <f>-689.794</f>
        <v>-689.79399999999998</v>
      </c>
      <c r="E17521" s="28">
        <v>-311.49400000000003</v>
      </c>
    </row>
    <row r="17522" spans="4:5" x14ac:dyDescent="0.25">
      <c r="D17522" s="31">
        <f>-689.778</f>
        <v>-689.77800000000002</v>
      </c>
      <c r="E17522" s="28">
        <v>-311.57600000000002</v>
      </c>
    </row>
    <row r="17523" spans="4:5" x14ac:dyDescent="0.25">
      <c r="D17523" s="31">
        <f>-689.762</f>
        <v>-689.76199999999994</v>
      </c>
      <c r="E17523" s="28">
        <v>-311.65800000000002</v>
      </c>
    </row>
    <row r="17524" spans="4:5" x14ac:dyDescent="0.25">
      <c r="D17524" s="31">
        <f>-689.746</f>
        <v>-689.74599999999998</v>
      </c>
      <c r="E17524" s="28">
        <v>-311.74</v>
      </c>
    </row>
    <row r="17525" spans="4:5" x14ac:dyDescent="0.25">
      <c r="D17525" s="31">
        <f>-689.73</f>
        <v>-689.73</v>
      </c>
      <c r="E17525" s="28">
        <v>-311.822</v>
      </c>
    </row>
    <row r="17526" spans="4:5" x14ac:dyDescent="0.25">
      <c r="D17526" s="31">
        <f>-689.714</f>
        <v>-689.71400000000006</v>
      </c>
      <c r="E17526" s="28">
        <v>-311.904</v>
      </c>
    </row>
    <row r="17527" spans="4:5" x14ac:dyDescent="0.25">
      <c r="D17527" s="31">
        <f>-689.698</f>
        <v>-689.69799999999998</v>
      </c>
      <c r="E17527" s="28">
        <v>-311.98599999999999</v>
      </c>
    </row>
    <row r="17528" spans="4:5" x14ac:dyDescent="0.25">
      <c r="D17528" s="31">
        <f>-689.682</f>
        <v>-689.68200000000002</v>
      </c>
      <c r="E17528" s="28">
        <v>-312.06700000000001</v>
      </c>
    </row>
    <row r="17529" spans="4:5" x14ac:dyDescent="0.25">
      <c r="D17529" s="31">
        <f>-689.666</f>
        <v>-689.66600000000005</v>
      </c>
      <c r="E17529" s="28">
        <v>-312.149</v>
      </c>
    </row>
    <row r="17530" spans="4:5" x14ac:dyDescent="0.25">
      <c r="D17530" s="31">
        <f>-689.65</f>
        <v>-689.65</v>
      </c>
      <c r="E17530" s="28">
        <v>-312.23099999999999</v>
      </c>
    </row>
    <row r="17531" spans="4:5" x14ac:dyDescent="0.25">
      <c r="D17531" s="31">
        <f>-689.634</f>
        <v>-689.63400000000001</v>
      </c>
      <c r="E17531" s="28">
        <v>-312.31299999999999</v>
      </c>
    </row>
    <row r="17532" spans="4:5" x14ac:dyDescent="0.25">
      <c r="D17532" s="31">
        <f>-689.618</f>
        <v>-689.61800000000005</v>
      </c>
      <c r="E17532" s="28">
        <v>-312.39499999999998</v>
      </c>
    </row>
    <row r="17533" spans="4:5" x14ac:dyDescent="0.25">
      <c r="D17533" s="31">
        <f>-689.602</f>
        <v>-689.60199999999998</v>
      </c>
      <c r="E17533" s="28">
        <v>-312.476</v>
      </c>
    </row>
    <row r="17534" spans="4:5" x14ac:dyDescent="0.25">
      <c r="D17534" s="31">
        <f>-689.586</f>
        <v>-689.58600000000001</v>
      </c>
      <c r="E17534" s="28">
        <v>-312.55799999999999</v>
      </c>
    </row>
    <row r="17535" spans="4:5" x14ac:dyDescent="0.25">
      <c r="D17535" s="31">
        <f>-689.57</f>
        <v>-689.57</v>
      </c>
      <c r="E17535" s="28">
        <v>-312.64</v>
      </c>
    </row>
    <row r="17536" spans="4:5" x14ac:dyDescent="0.25">
      <c r="D17536" s="31">
        <f>-689.554</f>
        <v>-689.55399999999997</v>
      </c>
      <c r="E17536" s="28">
        <v>-312.721</v>
      </c>
    </row>
    <row r="17537" spans="4:5" x14ac:dyDescent="0.25">
      <c r="D17537" s="31">
        <f>-689.538</f>
        <v>-689.53800000000001</v>
      </c>
      <c r="E17537" s="28">
        <v>-312.803</v>
      </c>
    </row>
    <row r="17538" spans="4:5" x14ac:dyDescent="0.25">
      <c r="D17538" s="31">
        <f>-689.522</f>
        <v>-689.52200000000005</v>
      </c>
      <c r="E17538" s="28">
        <v>-312.88499999999999</v>
      </c>
    </row>
    <row r="17539" spans="4:5" x14ac:dyDescent="0.25">
      <c r="D17539" s="31">
        <f>-689.506</f>
        <v>-689.50599999999997</v>
      </c>
      <c r="E17539" s="28">
        <v>-312.96600000000001</v>
      </c>
    </row>
    <row r="17540" spans="4:5" x14ac:dyDescent="0.25">
      <c r="D17540" s="31">
        <f>-689.49</f>
        <v>-689.49</v>
      </c>
      <c r="E17540" s="28">
        <v>-313.048</v>
      </c>
    </row>
    <row r="17541" spans="4:5" x14ac:dyDescent="0.25">
      <c r="D17541" s="31">
        <f>-689.474</f>
        <v>-689.47400000000005</v>
      </c>
      <c r="E17541" s="28">
        <v>-313.12900000000002</v>
      </c>
    </row>
    <row r="17542" spans="4:5" x14ac:dyDescent="0.25">
      <c r="D17542" s="31">
        <f>-689.458</f>
        <v>-689.45799999999997</v>
      </c>
      <c r="E17542" s="28">
        <v>-313.20999999999998</v>
      </c>
    </row>
    <row r="17543" spans="4:5" x14ac:dyDescent="0.25">
      <c r="D17543" s="31">
        <f>-689.442</f>
        <v>-689.44200000000001</v>
      </c>
      <c r="E17543" s="28">
        <v>-313.29199999999997</v>
      </c>
    </row>
    <row r="17544" spans="4:5" x14ac:dyDescent="0.25">
      <c r="D17544" s="31">
        <f>-689.426</f>
        <v>-689.42600000000004</v>
      </c>
      <c r="E17544" s="28">
        <v>-313.37299999999999</v>
      </c>
    </row>
    <row r="17545" spans="4:5" x14ac:dyDescent="0.25">
      <c r="D17545" s="31">
        <f>-689.41</f>
        <v>-689.41</v>
      </c>
      <c r="E17545" s="28">
        <v>-313.45499999999998</v>
      </c>
    </row>
    <row r="17546" spans="4:5" x14ac:dyDescent="0.25">
      <c r="D17546" s="31">
        <f>-689.394</f>
        <v>-689.39400000000001</v>
      </c>
      <c r="E17546" s="28">
        <v>-313.536</v>
      </c>
    </row>
    <row r="17547" spans="4:5" x14ac:dyDescent="0.25">
      <c r="D17547" s="31">
        <f>-689.378</f>
        <v>-689.37800000000004</v>
      </c>
      <c r="E17547" s="28">
        <v>-313.61700000000002</v>
      </c>
    </row>
    <row r="17548" spans="4:5" x14ac:dyDescent="0.25">
      <c r="D17548" s="31">
        <f>-689.362</f>
        <v>-689.36199999999997</v>
      </c>
      <c r="E17548" s="28">
        <v>-313.69900000000001</v>
      </c>
    </row>
    <row r="17549" spans="4:5" x14ac:dyDescent="0.25">
      <c r="D17549" s="31">
        <f>-689.346</f>
        <v>-689.346</v>
      </c>
      <c r="E17549" s="28">
        <v>-313.77999999999997</v>
      </c>
    </row>
    <row r="17550" spans="4:5" x14ac:dyDescent="0.25">
      <c r="D17550" s="31">
        <f>-689.33</f>
        <v>-689.33</v>
      </c>
      <c r="E17550" s="28">
        <v>-313.86099999999999</v>
      </c>
    </row>
    <row r="17551" spans="4:5" x14ac:dyDescent="0.25">
      <c r="D17551" s="31">
        <f>-689.314</f>
        <v>-689.31399999999996</v>
      </c>
      <c r="E17551" s="28">
        <v>-313.94200000000001</v>
      </c>
    </row>
    <row r="17552" spans="4:5" x14ac:dyDescent="0.25">
      <c r="D17552" s="31">
        <f>-689.298</f>
        <v>-689.298</v>
      </c>
      <c r="E17552" s="28">
        <v>-314.02300000000002</v>
      </c>
    </row>
    <row r="17553" spans="4:5" x14ac:dyDescent="0.25">
      <c r="D17553" s="31">
        <f>-689.282</f>
        <v>-689.28200000000004</v>
      </c>
      <c r="E17553" s="28">
        <v>-314.10399999999998</v>
      </c>
    </row>
    <row r="17554" spans="4:5" x14ac:dyDescent="0.25">
      <c r="D17554" s="31">
        <f>-689.266</f>
        <v>-689.26599999999996</v>
      </c>
      <c r="E17554" s="28">
        <v>-314.185</v>
      </c>
    </row>
    <row r="17555" spans="4:5" x14ac:dyDescent="0.25">
      <c r="D17555" s="31">
        <f>-689.25</f>
        <v>-689.25</v>
      </c>
      <c r="E17555" s="28">
        <v>-314.267</v>
      </c>
    </row>
    <row r="17556" spans="4:5" x14ac:dyDescent="0.25">
      <c r="D17556" s="31">
        <f>-689.234</f>
        <v>-689.23400000000004</v>
      </c>
      <c r="E17556" s="28">
        <v>-314.34800000000001</v>
      </c>
    </row>
    <row r="17557" spans="4:5" x14ac:dyDescent="0.25">
      <c r="D17557" s="31">
        <f>-689.218</f>
        <v>-689.21799999999996</v>
      </c>
      <c r="E17557" s="28">
        <v>-314.42899999999997</v>
      </c>
    </row>
    <row r="17558" spans="4:5" x14ac:dyDescent="0.25">
      <c r="D17558" s="31">
        <f>-689.202</f>
        <v>-689.202</v>
      </c>
      <c r="E17558" s="28">
        <v>-314.51</v>
      </c>
    </row>
    <row r="17559" spans="4:5" x14ac:dyDescent="0.25">
      <c r="D17559" s="31">
        <f>-689.186</f>
        <v>-689.18600000000004</v>
      </c>
      <c r="E17559" s="28">
        <v>-314.58999999999997</v>
      </c>
    </row>
    <row r="17560" spans="4:5" x14ac:dyDescent="0.25">
      <c r="D17560" s="31">
        <f>-689.17</f>
        <v>-689.17</v>
      </c>
      <c r="E17560" s="28">
        <v>-314.67099999999999</v>
      </c>
    </row>
    <row r="17561" spans="4:5" x14ac:dyDescent="0.25">
      <c r="D17561" s="31">
        <f>-689.154</f>
        <v>-689.154</v>
      </c>
      <c r="E17561" s="28">
        <v>-314.75200000000001</v>
      </c>
    </row>
    <row r="17562" spans="4:5" x14ac:dyDescent="0.25">
      <c r="D17562" s="31">
        <f>-689.138</f>
        <v>-689.13800000000003</v>
      </c>
      <c r="E17562" s="28">
        <v>-314.83300000000003</v>
      </c>
    </row>
    <row r="17563" spans="4:5" x14ac:dyDescent="0.25">
      <c r="D17563" s="31">
        <f>-689.122</f>
        <v>-689.12199999999996</v>
      </c>
      <c r="E17563" s="28">
        <v>-314.91399999999999</v>
      </c>
    </row>
    <row r="17564" spans="4:5" x14ac:dyDescent="0.25">
      <c r="D17564" s="31">
        <f>-689.106</f>
        <v>-689.10599999999999</v>
      </c>
      <c r="E17564" s="28">
        <v>-314.995</v>
      </c>
    </row>
    <row r="17565" spans="4:5" x14ac:dyDescent="0.25">
      <c r="D17565" s="31">
        <f>-689.09</f>
        <v>-689.09</v>
      </c>
      <c r="E17565" s="28">
        <v>-315.07499999999999</v>
      </c>
    </row>
    <row r="17566" spans="4:5" x14ac:dyDescent="0.25">
      <c r="D17566" s="31">
        <f>-689.074</f>
        <v>-689.07399999999996</v>
      </c>
      <c r="E17566" s="28">
        <v>-315.15600000000001</v>
      </c>
    </row>
    <row r="17567" spans="4:5" x14ac:dyDescent="0.25">
      <c r="D17567" s="31">
        <f>-689.058</f>
        <v>-689.05799999999999</v>
      </c>
      <c r="E17567" s="28">
        <v>-315.23700000000002</v>
      </c>
    </row>
    <row r="17568" spans="4:5" x14ac:dyDescent="0.25">
      <c r="D17568" s="31">
        <f>-689.042</f>
        <v>-689.04200000000003</v>
      </c>
      <c r="E17568" s="28">
        <v>-315.31799999999998</v>
      </c>
    </row>
    <row r="17569" spans="4:5" x14ac:dyDescent="0.25">
      <c r="D17569" s="31">
        <f>-689.026</f>
        <v>-689.02599999999995</v>
      </c>
      <c r="E17569" s="28">
        <v>-315.39800000000002</v>
      </c>
    </row>
    <row r="17570" spans="4:5" x14ac:dyDescent="0.25">
      <c r="D17570" s="31">
        <f>-689.01</f>
        <v>-689.01</v>
      </c>
      <c r="E17570" s="28">
        <v>-315.47899999999998</v>
      </c>
    </row>
    <row r="17571" spans="4:5" x14ac:dyDescent="0.25">
      <c r="D17571" s="31">
        <f>-688.995</f>
        <v>-688.995</v>
      </c>
      <c r="E17571" s="28">
        <v>-315.55900000000003</v>
      </c>
    </row>
    <row r="17572" spans="4:5" x14ac:dyDescent="0.25">
      <c r="D17572" s="31">
        <f>-688.979</f>
        <v>-688.97900000000004</v>
      </c>
      <c r="E17572" s="28">
        <v>-315.64</v>
      </c>
    </row>
    <row r="17573" spans="4:5" x14ac:dyDescent="0.25">
      <c r="D17573" s="31">
        <f>-688.963</f>
        <v>-688.96299999999997</v>
      </c>
      <c r="E17573" s="28">
        <v>-315.72000000000003</v>
      </c>
    </row>
    <row r="17574" spans="4:5" x14ac:dyDescent="0.25">
      <c r="D17574" s="31">
        <f>-688.947</f>
        <v>-688.947</v>
      </c>
      <c r="E17574" s="28">
        <v>-315.80099999999999</v>
      </c>
    </row>
    <row r="17575" spans="4:5" x14ac:dyDescent="0.25">
      <c r="D17575" s="31">
        <f>-688.931</f>
        <v>-688.93100000000004</v>
      </c>
      <c r="E17575" s="28">
        <v>-315.88099999999997</v>
      </c>
    </row>
    <row r="17576" spans="4:5" x14ac:dyDescent="0.25">
      <c r="D17576" s="31">
        <f>-688.915</f>
        <v>-688.91499999999996</v>
      </c>
      <c r="E17576" s="28">
        <v>-315.96199999999999</v>
      </c>
    </row>
    <row r="17577" spans="4:5" x14ac:dyDescent="0.25">
      <c r="D17577" s="31">
        <f>-688.899</f>
        <v>-688.899</v>
      </c>
      <c r="E17577" s="28">
        <v>-316.04199999999997</v>
      </c>
    </row>
    <row r="17578" spans="4:5" x14ac:dyDescent="0.25">
      <c r="D17578" s="31">
        <f>-688.883</f>
        <v>-688.88300000000004</v>
      </c>
      <c r="E17578" s="28">
        <v>-316.12200000000001</v>
      </c>
    </row>
    <row r="17579" spans="4:5" x14ac:dyDescent="0.25">
      <c r="D17579" s="31">
        <f>-688.867</f>
        <v>-688.86699999999996</v>
      </c>
      <c r="E17579" s="28">
        <v>-316.20299999999997</v>
      </c>
    </row>
    <row r="17580" spans="4:5" x14ac:dyDescent="0.25">
      <c r="D17580" s="31">
        <f>-688.851</f>
        <v>-688.851</v>
      </c>
      <c r="E17580" s="28">
        <v>-316.28300000000002</v>
      </c>
    </row>
    <row r="17581" spans="4:5" x14ac:dyDescent="0.25">
      <c r="D17581" s="31">
        <f>-688.835</f>
        <v>-688.83500000000004</v>
      </c>
      <c r="E17581" s="28">
        <v>-316.363</v>
      </c>
    </row>
    <row r="17582" spans="4:5" x14ac:dyDescent="0.25">
      <c r="D17582" s="31">
        <f>-688.819</f>
        <v>-688.81899999999996</v>
      </c>
      <c r="E17582" s="28">
        <v>-316.44400000000002</v>
      </c>
    </row>
    <row r="17583" spans="4:5" x14ac:dyDescent="0.25">
      <c r="D17583" s="31">
        <f>-688.803</f>
        <v>-688.803</v>
      </c>
      <c r="E17583" s="28">
        <v>-316.524</v>
      </c>
    </row>
    <row r="17584" spans="4:5" x14ac:dyDescent="0.25">
      <c r="D17584" s="31">
        <f>-688.787</f>
        <v>-688.78700000000003</v>
      </c>
      <c r="E17584" s="28">
        <v>-316.60399999999998</v>
      </c>
    </row>
    <row r="17585" spans="4:5" x14ac:dyDescent="0.25">
      <c r="D17585" s="31">
        <f>-688.771</f>
        <v>-688.77099999999996</v>
      </c>
      <c r="E17585" s="28">
        <v>-316.68400000000003</v>
      </c>
    </row>
    <row r="17586" spans="4:5" x14ac:dyDescent="0.25">
      <c r="D17586" s="31">
        <f>-688.755</f>
        <v>-688.755</v>
      </c>
      <c r="E17586" s="28">
        <v>-316.76400000000001</v>
      </c>
    </row>
    <row r="17587" spans="4:5" x14ac:dyDescent="0.25">
      <c r="D17587" s="31">
        <f>-688.739</f>
        <v>-688.73900000000003</v>
      </c>
      <c r="E17587" s="28">
        <v>-316.84399999999999</v>
      </c>
    </row>
    <row r="17588" spans="4:5" x14ac:dyDescent="0.25">
      <c r="D17588" s="31">
        <f>-688.723</f>
        <v>-688.72299999999996</v>
      </c>
      <c r="E17588" s="28">
        <v>-316.92500000000001</v>
      </c>
    </row>
    <row r="17589" spans="4:5" x14ac:dyDescent="0.25">
      <c r="D17589" s="31">
        <f>-688.707</f>
        <v>-688.70699999999999</v>
      </c>
      <c r="E17589" s="28">
        <v>-317.00400000000002</v>
      </c>
    </row>
    <row r="17590" spans="4:5" x14ac:dyDescent="0.25">
      <c r="D17590" s="31">
        <f>-688.691</f>
        <v>-688.69100000000003</v>
      </c>
      <c r="E17590" s="28">
        <v>-317.084</v>
      </c>
    </row>
    <row r="17591" spans="4:5" x14ac:dyDescent="0.25">
      <c r="D17591" s="31">
        <f>-688.675</f>
        <v>-688.67499999999995</v>
      </c>
      <c r="E17591" s="28">
        <v>-317.16399999999999</v>
      </c>
    </row>
    <row r="17592" spans="4:5" x14ac:dyDescent="0.25">
      <c r="D17592" s="31">
        <f>-688.659</f>
        <v>-688.65899999999999</v>
      </c>
      <c r="E17592" s="28">
        <v>-317.24400000000003</v>
      </c>
    </row>
    <row r="17593" spans="4:5" x14ac:dyDescent="0.25">
      <c r="D17593" s="31">
        <f>-688.643</f>
        <v>-688.64300000000003</v>
      </c>
      <c r="E17593" s="28">
        <v>-317.32400000000001</v>
      </c>
    </row>
    <row r="17594" spans="4:5" x14ac:dyDescent="0.25">
      <c r="D17594" s="31">
        <f>-688.627</f>
        <v>-688.62699999999995</v>
      </c>
      <c r="E17594" s="28">
        <v>-317.404</v>
      </c>
    </row>
    <row r="17595" spans="4:5" x14ac:dyDescent="0.25">
      <c r="D17595" s="31">
        <f>-688.611</f>
        <v>-688.61099999999999</v>
      </c>
      <c r="E17595" s="28">
        <v>-317.48399999999998</v>
      </c>
    </row>
    <row r="17596" spans="4:5" x14ac:dyDescent="0.25">
      <c r="D17596" s="31">
        <f>-688.595</f>
        <v>-688.59500000000003</v>
      </c>
      <c r="E17596" s="28">
        <v>-317.56400000000002</v>
      </c>
    </row>
    <row r="17597" spans="4:5" x14ac:dyDescent="0.25">
      <c r="D17597" s="31">
        <f>-688.579</f>
        <v>-688.57899999999995</v>
      </c>
      <c r="E17597" s="28">
        <v>-317.64400000000001</v>
      </c>
    </row>
    <row r="17598" spans="4:5" x14ac:dyDescent="0.25">
      <c r="D17598" s="31">
        <f>-688.563</f>
        <v>-688.56299999999999</v>
      </c>
      <c r="E17598" s="28">
        <v>-317.72300000000001</v>
      </c>
    </row>
    <row r="17599" spans="4:5" x14ac:dyDescent="0.25">
      <c r="D17599" s="31">
        <f>-688.547</f>
        <v>-688.54700000000003</v>
      </c>
      <c r="E17599" s="28">
        <v>-317.803</v>
      </c>
    </row>
    <row r="17600" spans="4:5" x14ac:dyDescent="0.25">
      <c r="D17600" s="31">
        <f>-688.531</f>
        <v>-688.53099999999995</v>
      </c>
      <c r="E17600" s="28">
        <v>-317.88299999999998</v>
      </c>
    </row>
    <row r="17601" spans="4:5" x14ac:dyDescent="0.25">
      <c r="D17601" s="31">
        <f>-688.515</f>
        <v>-688.51499999999999</v>
      </c>
      <c r="E17601" s="28">
        <v>-317.96199999999999</v>
      </c>
    </row>
    <row r="17602" spans="4:5" x14ac:dyDescent="0.25">
      <c r="D17602" s="31">
        <f>-688.499</f>
        <v>-688.49900000000002</v>
      </c>
      <c r="E17602" s="28">
        <v>-318.04199999999997</v>
      </c>
    </row>
    <row r="17603" spans="4:5" x14ac:dyDescent="0.25">
      <c r="D17603" s="31">
        <f>-688.483</f>
        <v>-688.48299999999995</v>
      </c>
      <c r="E17603" s="28">
        <v>-318.12200000000001</v>
      </c>
    </row>
    <row r="17604" spans="4:5" x14ac:dyDescent="0.25">
      <c r="D17604" s="31">
        <f>-688.467</f>
        <v>-688.46699999999998</v>
      </c>
      <c r="E17604" s="28">
        <v>-318.20100000000002</v>
      </c>
    </row>
    <row r="17605" spans="4:5" x14ac:dyDescent="0.25">
      <c r="D17605" s="31">
        <f>-688.451</f>
        <v>-688.45100000000002</v>
      </c>
      <c r="E17605" s="28">
        <v>-318.28100000000001</v>
      </c>
    </row>
    <row r="17606" spans="4:5" x14ac:dyDescent="0.25">
      <c r="D17606" s="31">
        <f>-688.435</f>
        <v>-688.43499999999995</v>
      </c>
      <c r="E17606" s="28">
        <v>-318.36</v>
      </c>
    </row>
    <row r="17607" spans="4:5" x14ac:dyDescent="0.25">
      <c r="D17607" s="31">
        <f>-688.419</f>
        <v>-688.41899999999998</v>
      </c>
      <c r="E17607" s="28">
        <v>-318.44</v>
      </c>
    </row>
    <row r="17608" spans="4:5" x14ac:dyDescent="0.25">
      <c r="D17608" s="31">
        <f>-688.403</f>
        <v>-688.40300000000002</v>
      </c>
      <c r="E17608" s="28">
        <v>-318.51900000000001</v>
      </c>
    </row>
    <row r="17609" spans="4:5" x14ac:dyDescent="0.25">
      <c r="D17609" s="31">
        <f>-688.387</f>
        <v>-688.38699999999994</v>
      </c>
      <c r="E17609" s="28">
        <v>-318.59899999999999</v>
      </c>
    </row>
    <row r="17610" spans="4:5" x14ac:dyDescent="0.25">
      <c r="D17610" s="31">
        <f>-688.371</f>
        <v>-688.37099999999998</v>
      </c>
      <c r="E17610" s="28">
        <v>-318.678</v>
      </c>
    </row>
    <row r="17611" spans="4:5" x14ac:dyDescent="0.25">
      <c r="D17611" s="31">
        <f>-688.355</f>
        <v>-688.35500000000002</v>
      </c>
      <c r="E17611" s="28">
        <v>-318.75700000000001</v>
      </c>
    </row>
    <row r="17612" spans="4:5" x14ac:dyDescent="0.25">
      <c r="D17612" s="31">
        <f>-688.339</f>
        <v>-688.33900000000006</v>
      </c>
      <c r="E17612" s="28">
        <v>-318.83699999999999</v>
      </c>
    </row>
    <row r="17613" spans="4:5" x14ac:dyDescent="0.25">
      <c r="D17613" s="31">
        <f>-688.323</f>
        <v>-688.32299999999998</v>
      </c>
      <c r="E17613" s="28">
        <v>-318.916</v>
      </c>
    </row>
    <row r="17614" spans="4:5" x14ac:dyDescent="0.25">
      <c r="D17614" s="31">
        <f>-688.307</f>
        <v>-688.30700000000002</v>
      </c>
      <c r="E17614" s="28">
        <v>-318.995</v>
      </c>
    </row>
    <row r="17615" spans="4:5" x14ac:dyDescent="0.25">
      <c r="D17615" s="31">
        <f>-688.291</f>
        <v>-688.29100000000005</v>
      </c>
      <c r="E17615" s="28">
        <v>-319.07400000000001</v>
      </c>
    </row>
    <row r="17616" spans="4:5" x14ac:dyDescent="0.25">
      <c r="D17616" s="31">
        <f>-688.275</f>
        <v>-688.27499999999998</v>
      </c>
      <c r="E17616" s="28">
        <v>-319.154</v>
      </c>
    </row>
    <row r="17617" spans="4:5" x14ac:dyDescent="0.25">
      <c r="D17617" s="31">
        <f>-688.259</f>
        <v>-688.25900000000001</v>
      </c>
      <c r="E17617" s="28">
        <v>-319.233</v>
      </c>
    </row>
    <row r="17618" spans="4:5" x14ac:dyDescent="0.25">
      <c r="D17618" s="31">
        <f>-688.243</f>
        <v>-688.24300000000005</v>
      </c>
      <c r="E17618" s="28">
        <v>-319.31200000000001</v>
      </c>
    </row>
    <row r="17619" spans="4:5" x14ac:dyDescent="0.25">
      <c r="D17619" s="31">
        <f>-688.227</f>
        <v>-688.22699999999998</v>
      </c>
      <c r="E17619" s="28">
        <v>-319.39100000000002</v>
      </c>
    </row>
    <row r="17620" spans="4:5" x14ac:dyDescent="0.25">
      <c r="D17620" s="31">
        <f>-688.211</f>
        <v>-688.21100000000001</v>
      </c>
      <c r="E17620" s="28">
        <v>-319.47000000000003</v>
      </c>
    </row>
    <row r="17621" spans="4:5" x14ac:dyDescent="0.25">
      <c r="D17621" s="31">
        <f>-688.195</f>
        <v>-688.19500000000005</v>
      </c>
      <c r="E17621" s="28">
        <v>-319.54899999999998</v>
      </c>
    </row>
    <row r="17622" spans="4:5" x14ac:dyDescent="0.25">
      <c r="D17622" s="31">
        <f>-688.179</f>
        <v>-688.17899999999997</v>
      </c>
      <c r="E17622" s="28">
        <v>-319.62799999999999</v>
      </c>
    </row>
    <row r="17623" spans="4:5" x14ac:dyDescent="0.25">
      <c r="D17623" s="31">
        <f>-688.163</f>
        <v>-688.16300000000001</v>
      </c>
      <c r="E17623" s="28">
        <v>-319.70699999999999</v>
      </c>
    </row>
    <row r="17624" spans="4:5" x14ac:dyDescent="0.25">
      <c r="D17624" s="31">
        <f>-688.147</f>
        <v>-688.14700000000005</v>
      </c>
      <c r="E17624" s="28">
        <v>-319.786</v>
      </c>
    </row>
    <row r="17625" spans="4:5" x14ac:dyDescent="0.25">
      <c r="D17625" s="31">
        <f>-688.131</f>
        <v>-688.13099999999997</v>
      </c>
      <c r="E17625" s="28">
        <v>-319.86500000000001</v>
      </c>
    </row>
    <row r="17626" spans="4:5" x14ac:dyDescent="0.25">
      <c r="D17626" s="31">
        <f>-688.115</f>
        <v>-688.11500000000001</v>
      </c>
      <c r="E17626" s="28">
        <v>-319.94400000000002</v>
      </c>
    </row>
    <row r="17627" spans="4:5" x14ac:dyDescent="0.25">
      <c r="D17627" s="31">
        <f>-688.099</f>
        <v>-688.09900000000005</v>
      </c>
      <c r="E17627" s="28">
        <v>-320.02300000000002</v>
      </c>
    </row>
    <row r="17628" spans="4:5" x14ac:dyDescent="0.25">
      <c r="D17628" s="31">
        <f>-688.083</f>
        <v>-688.08299999999997</v>
      </c>
      <c r="E17628" s="28">
        <v>-320.10199999999998</v>
      </c>
    </row>
    <row r="17629" spans="4:5" x14ac:dyDescent="0.25">
      <c r="D17629" s="31">
        <f>-688.067</f>
        <v>-688.06700000000001</v>
      </c>
      <c r="E17629" s="28">
        <v>-320.18</v>
      </c>
    </row>
    <row r="17630" spans="4:5" x14ac:dyDescent="0.25">
      <c r="D17630" s="31">
        <f>-688.051</f>
        <v>-688.05100000000004</v>
      </c>
      <c r="E17630" s="28">
        <v>-320.25900000000001</v>
      </c>
    </row>
    <row r="17631" spans="4:5" x14ac:dyDescent="0.25">
      <c r="D17631" s="31">
        <f>-688.035</f>
        <v>-688.03499999999997</v>
      </c>
      <c r="E17631" s="28">
        <v>-320.33800000000002</v>
      </c>
    </row>
    <row r="17632" spans="4:5" x14ac:dyDescent="0.25">
      <c r="D17632" s="31">
        <f>-688.019</f>
        <v>-688.01900000000001</v>
      </c>
      <c r="E17632" s="28">
        <v>-320.41699999999997</v>
      </c>
    </row>
    <row r="17633" spans="4:5" x14ac:dyDescent="0.25">
      <c r="D17633" s="31">
        <f>-688.003</f>
        <v>-688.00300000000004</v>
      </c>
      <c r="E17633" s="28">
        <v>-320.495</v>
      </c>
    </row>
    <row r="17634" spans="4:5" x14ac:dyDescent="0.25">
      <c r="D17634" s="31">
        <f>-687.987</f>
        <v>-687.98699999999997</v>
      </c>
      <c r="E17634" s="28">
        <v>-320.57400000000001</v>
      </c>
    </row>
    <row r="17635" spans="4:5" x14ac:dyDescent="0.25">
      <c r="D17635" s="31">
        <f>-687.971</f>
        <v>-687.971</v>
      </c>
      <c r="E17635" s="28">
        <v>-320.65300000000002</v>
      </c>
    </row>
    <row r="17636" spans="4:5" x14ac:dyDescent="0.25">
      <c r="D17636" s="31">
        <f>-687.955</f>
        <v>-687.95500000000004</v>
      </c>
      <c r="E17636" s="28">
        <v>-320.73099999999999</v>
      </c>
    </row>
    <row r="17637" spans="4:5" x14ac:dyDescent="0.25">
      <c r="D17637" s="31">
        <f>-687.939</f>
        <v>-687.93899999999996</v>
      </c>
      <c r="E17637" s="28">
        <v>-320.81</v>
      </c>
    </row>
    <row r="17638" spans="4:5" x14ac:dyDescent="0.25">
      <c r="D17638" s="31">
        <f>-687.923</f>
        <v>-687.923</v>
      </c>
      <c r="E17638" s="28">
        <v>-320.88799999999998</v>
      </c>
    </row>
    <row r="17639" spans="4:5" x14ac:dyDescent="0.25">
      <c r="D17639" s="31">
        <f>-687.907</f>
        <v>-687.90700000000004</v>
      </c>
      <c r="E17639" s="28">
        <v>-320.96699999999998</v>
      </c>
    </row>
    <row r="17640" spans="4:5" x14ac:dyDescent="0.25">
      <c r="D17640" s="31">
        <f>-687.891</f>
        <v>-687.89099999999996</v>
      </c>
      <c r="E17640" s="28">
        <v>-321.04500000000002</v>
      </c>
    </row>
    <row r="17641" spans="4:5" x14ac:dyDescent="0.25">
      <c r="D17641" s="31">
        <f>-687.875</f>
        <v>-687.875</v>
      </c>
      <c r="E17641" s="28">
        <v>-321.12400000000002</v>
      </c>
    </row>
    <row r="17642" spans="4:5" x14ac:dyDescent="0.25">
      <c r="D17642" s="31">
        <f>-687.859</f>
        <v>-687.85900000000004</v>
      </c>
      <c r="E17642" s="28">
        <v>-321.202</v>
      </c>
    </row>
    <row r="17643" spans="4:5" x14ac:dyDescent="0.25">
      <c r="D17643" s="31">
        <f>-687.843</f>
        <v>-687.84299999999996</v>
      </c>
      <c r="E17643" s="28">
        <v>-321.28100000000001</v>
      </c>
    </row>
    <row r="17644" spans="4:5" x14ac:dyDescent="0.25">
      <c r="D17644" s="31">
        <f>-687.827</f>
        <v>-687.827</v>
      </c>
      <c r="E17644" s="28">
        <v>-321.35899999999998</v>
      </c>
    </row>
    <row r="17645" spans="4:5" x14ac:dyDescent="0.25">
      <c r="D17645" s="31">
        <f>-687.811</f>
        <v>-687.81100000000004</v>
      </c>
      <c r="E17645" s="28">
        <v>-321.43700000000001</v>
      </c>
    </row>
    <row r="17646" spans="4:5" x14ac:dyDescent="0.25">
      <c r="D17646" s="31">
        <f>-687.795</f>
        <v>-687.79499999999996</v>
      </c>
      <c r="E17646" s="28">
        <v>-321.51499999999999</v>
      </c>
    </row>
    <row r="17647" spans="4:5" x14ac:dyDescent="0.25">
      <c r="D17647" s="31">
        <f>-687.779</f>
        <v>-687.779</v>
      </c>
      <c r="E17647" s="28">
        <v>-321.59399999999999</v>
      </c>
    </row>
    <row r="17648" spans="4:5" x14ac:dyDescent="0.25">
      <c r="D17648" s="31">
        <f>-687.763</f>
        <v>-687.76300000000003</v>
      </c>
      <c r="E17648" s="28">
        <v>-321.67200000000003</v>
      </c>
    </row>
    <row r="17649" spans="4:5" x14ac:dyDescent="0.25">
      <c r="D17649" s="31">
        <f>-687.747</f>
        <v>-687.74699999999996</v>
      </c>
      <c r="E17649" s="28">
        <v>-321.75</v>
      </c>
    </row>
    <row r="17650" spans="4:5" x14ac:dyDescent="0.25">
      <c r="D17650" s="31">
        <f>-687.731</f>
        <v>-687.73099999999999</v>
      </c>
      <c r="E17650" s="28">
        <v>-321.82799999999997</v>
      </c>
    </row>
    <row r="17651" spans="4:5" x14ac:dyDescent="0.25">
      <c r="D17651" s="31">
        <f>-687.715</f>
        <v>-687.71500000000003</v>
      </c>
      <c r="E17651" s="28">
        <v>-321.90699999999998</v>
      </c>
    </row>
    <row r="17652" spans="4:5" x14ac:dyDescent="0.25">
      <c r="D17652" s="31">
        <f>-687.699</f>
        <v>-687.69899999999996</v>
      </c>
      <c r="E17652" s="28">
        <v>-321.98399999999998</v>
      </c>
    </row>
    <row r="17653" spans="4:5" x14ac:dyDescent="0.25">
      <c r="D17653" s="31">
        <f>-687.683</f>
        <v>-687.68299999999999</v>
      </c>
      <c r="E17653" s="28">
        <v>-322.06299999999999</v>
      </c>
    </row>
    <row r="17654" spans="4:5" x14ac:dyDescent="0.25">
      <c r="D17654" s="31">
        <f>-687.667</f>
        <v>-687.66700000000003</v>
      </c>
      <c r="E17654" s="28">
        <v>-322.14100000000002</v>
      </c>
    </row>
    <row r="17655" spans="4:5" x14ac:dyDescent="0.25">
      <c r="D17655" s="31">
        <f>-687.651</f>
        <v>-687.65099999999995</v>
      </c>
      <c r="E17655" s="28">
        <v>-322.21899999999999</v>
      </c>
    </row>
    <row r="17656" spans="4:5" x14ac:dyDescent="0.25">
      <c r="D17656" s="31">
        <f>-687.635</f>
        <v>-687.63499999999999</v>
      </c>
      <c r="E17656" s="28">
        <v>-322.29700000000003</v>
      </c>
    </row>
    <row r="17657" spans="4:5" x14ac:dyDescent="0.25">
      <c r="D17657" s="31">
        <f>-687.619</f>
        <v>-687.61900000000003</v>
      </c>
      <c r="E17657" s="28">
        <v>-322.375</v>
      </c>
    </row>
    <row r="17658" spans="4:5" x14ac:dyDescent="0.25">
      <c r="D17658" s="31">
        <f>-687.603</f>
        <v>-687.60299999999995</v>
      </c>
      <c r="E17658" s="28">
        <v>-322.452</v>
      </c>
    </row>
    <row r="17659" spans="4:5" x14ac:dyDescent="0.25">
      <c r="D17659" s="31">
        <f>-687.587</f>
        <v>-687.58699999999999</v>
      </c>
      <c r="E17659" s="28">
        <v>-322.52999999999997</v>
      </c>
    </row>
    <row r="17660" spans="4:5" x14ac:dyDescent="0.25">
      <c r="D17660" s="31">
        <f>-687.571</f>
        <v>-687.57100000000003</v>
      </c>
      <c r="E17660" s="28">
        <v>-322.608</v>
      </c>
    </row>
    <row r="17661" spans="4:5" x14ac:dyDescent="0.25">
      <c r="D17661" s="31">
        <f>-687.555</f>
        <v>-687.55499999999995</v>
      </c>
      <c r="E17661" s="28">
        <v>-322.68599999999998</v>
      </c>
    </row>
    <row r="17662" spans="4:5" x14ac:dyDescent="0.25">
      <c r="D17662" s="31">
        <f>-687.539</f>
        <v>-687.53899999999999</v>
      </c>
      <c r="E17662" s="28">
        <v>-322.76400000000001</v>
      </c>
    </row>
    <row r="17663" spans="4:5" x14ac:dyDescent="0.25">
      <c r="D17663" s="31">
        <f>-687.523</f>
        <v>-687.52300000000002</v>
      </c>
      <c r="E17663" s="28">
        <v>-322.84100000000001</v>
      </c>
    </row>
    <row r="17664" spans="4:5" x14ac:dyDescent="0.25">
      <c r="D17664" s="31">
        <f>-687.507</f>
        <v>-687.50699999999995</v>
      </c>
      <c r="E17664" s="28">
        <v>-322.91899999999998</v>
      </c>
    </row>
    <row r="17665" spans="4:5" x14ac:dyDescent="0.25">
      <c r="D17665" s="31">
        <f>-687.491</f>
        <v>-687.49099999999999</v>
      </c>
      <c r="E17665" s="28">
        <v>-322.99700000000001</v>
      </c>
    </row>
    <row r="17666" spans="4:5" x14ac:dyDescent="0.25">
      <c r="D17666" s="31">
        <f>-687.475</f>
        <v>-687.47500000000002</v>
      </c>
      <c r="E17666" s="28">
        <v>-323.07499999999999</v>
      </c>
    </row>
    <row r="17667" spans="4:5" x14ac:dyDescent="0.25">
      <c r="D17667" s="31">
        <f>-687.459</f>
        <v>-687.45899999999995</v>
      </c>
      <c r="E17667" s="28">
        <v>-323.15199999999999</v>
      </c>
    </row>
    <row r="17668" spans="4:5" x14ac:dyDescent="0.25">
      <c r="D17668" s="31">
        <f>-687.443</f>
        <v>-687.44299999999998</v>
      </c>
      <c r="E17668" s="28">
        <v>-323.23</v>
      </c>
    </row>
    <row r="17669" spans="4:5" x14ac:dyDescent="0.25">
      <c r="D17669" s="31">
        <f>-687.427</f>
        <v>-687.42700000000002</v>
      </c>
      <c r="E17669" s="28">
        <v>-323.30700000000002</v>
      </c>
    </row>
    <row r="17670" spans="4:5" x14ac:dyDescent="0.25">
      <c r="D17670" s="31">
        <f>-687.411</f>
        <v>-687.41099999999994</v>
      </c>
      <c r="E17670" s="28">
        <v>-323.38499999999999</v>
      </c>
    </row>
    <row r="17671" spans="4:5" x14ac:dyDescent="0.25">
      <c r="D17671" s="31">
        <f>-687.395</f>
        <v>-687.39499999999998</v>
      </c>
      <c r="E17671" s="28">
        <v>-323.46199999999999</v>
      </c>
    </row>
    <row r="17672" spans="4:5" x14ac:dyDescent="0.25">
      <c r="D17672" s="31">
        <f>-687.379</f>
        <v>-687.37900000000002</v>
      </c>
      <c r="E17672" s="28">
        <v>-323.54000000000002</v>
      </c>
    </row>
    <row r="17673" spans="4:5" x14ac:dyDescent="0.25">
      <c r="D17673" s="31">
        <f>-687.363</f>
        <v>-687.36300000000006</v>
      </c>
      <c r="E17673" s="28">
        <v>-323.61700000000002</v>
      </c>
    </row>
    <row r="17674" spans="4:5" x14ac:dyDescent="0.25">
      <c r="D17674" s="31">
        <f>-687.347</f>
        <v>-687.34699999999998</v>
      </c>
      <c r="E17674" s="28">
        <v>-323.69499999999999</v>
      </c>
    </row>
    <row r="17675" spans="4:5" x14ac:dyDescent="0.25">
      <c r="D17675" s="31">
        <f>-687.331</f>
        <v>-687.33100000000002</v>
      </c>
      <c r="E17675" s="28">
        <v>-323.77199999999999</v>
      </c>
    </row>
    <row r="17676" spans="4:5" x14ac:dyDescent="0.25">
      <c r="D17676" s="31">
        <f>-687.315</f>
        <v>-687.31500000000005</v>
      </c>
      <c r="E17676" s="28">
        <v>-323.85000000000002</v>
      </c>
    </row>
    <row r="17677" spans="4:5" x14ac:dyDescent="0.25">
      <c r="D17677" s="31">
        <f>-687.299</f>
        <v>-687.29899999999998</v>
      </c>
      <c r="E17677" s="28">
        <v>-323.92700000000002</v>
      </c>
    </row>
    <row r="17678" spans="4:5" x14ac:dyDescent="0.25">
      <c r="D17678" s="31">
        <f>-687.283</f>
        <v>-687.28300000000002</v>
      </c>
      <c r="E17678" s="28">
        <v>-324.00400000000002</v>
      </c>
    </row>
    <row r="17679" spans="4:5" x14ac:dyDescent="0.25">
      <c r="D17679" s="31">
        <f>-687.267</f>
        <v>-687.26700000000005</v>
      </c>
      <c r="E17679" s="28">
        <v>-324.08100000000002</v>
      </c>
    </row>
    <row r="17680" spans="4:5" x14ac:dyDescent="0.25">
      <c r="D17680" s="31">
        <f>-687.251</f>
        <v>-687.25099999999998</v>
      </c>
      <c r="E17680" s="28">
        <v>-324.15899999999999</v>
      </c>
    </row>
    <row r="17681" spans="4:5" x14ac:dyDescent="0.25">
      <c r="D17681" s="31">
        <f>-687.235</f>
        <v>-687.23500000000001</v>
      </c>
      <c r="E17681" s="28">
        <v>-324.23599999999999</v>
      </c>
    </row>
    <row r="17682" spans="4:5" x14ac:dyDescent="0.25">
      <c r="D17682" s="31">
        <f>-687.219</f>
        <v>-687.21900000000005</v>
      </c>
      <c r="E17682" s="28">
        <v>-324.31299999999999</v>
      </c>
    </row>
    <row r="17683" spans="4:5" x14ac:dyDescent="0.25">
      <c r="D17683" s="31">
        <f>-687.203</f>
        <v>-687.20299999999997</v>
      </c>
      <c r="E17683" s="28">
        <v>-324.39</v>
      </c>
    </row>
    <row r="17684" spans="4:5" x14ac:dyDescent="0.25">
      <c r="D17684" s="31">
        <f>-687.188</f>
        <v>-687.18799999999999</v>
      </c>
      <c r="E17684" s="28">
        <v>-324.46699999999998</v>
      </c>
    </row>
    <row r="17685" spans="4:5" x14ac:dyDescent="0.25">
      <c r="D17685" s="31">
        <f>-687.172</f>
        <v>-687.17200000000003</v>
      </c>
      <c r="E17685" s="28">
        <v>-324.54399999999998</v>
      </c>
    </row>
    <row r="17686" spans="4:5" x14ac:dyDescent="0.25">
      <c r="D17686" s="31">
        <f>-687.156</f>
        <v>-687.15599999999995</v>
      </c>
      <c r="E17686" s="28">
        <v>-324.62099999999998</v>
      </c>
    </row>
    <row r="17687" spans="4:5" x14ac:dyDescent="0.25">
      <c r="D17687" s="31">
        <f>-687.14</f>
        <v>-687.14</v>
      </c>
      <c r="E17687" s="28">
        <v>-324.69799999999998</v>
      </c>
    </row>
    <row r="17688" spans="4:5" x14ac:dyDescent="0.25">
      <c r="D17688" s="31">
        <f>-687.124</f>
        <v>-687.12400000000002</v>
      </c>
      <c r="E17688" s="28">
        <v>-324.77499999999998</v>
      </c>
    </row>
    <row r="17689" spans="4:5" x14ac:dyDescent="0.25">
      <c r="D17689" s="31">
        <f>-687.108</f>
        <v>-687.10799999999995</v>
      </c>
      <c r="E17689" s="28">
        <v>-324.85199999999998</v>
      </c>
    </row>
    <row r="17690" spans="4:5" x14ac:dyDescent="0.25">
      <c r="D17690" s="31">
        <f>-687.092</f>
        <v>-687.09199999999998</v>
      </c>
      <c r="E17690" s="28">
        <v>-324.92899999999997</v>
      </c>
    </row>
    <row r="17691" spans="4:5" x14ac:dyDescent="0.25">
      <c r="D17691" s="31">
        <f>-687.076</f>
        <v>-687.07600000000002</v>
      </c>
      <c r="E17691" s="28">
        <v>-325.00599999999997</v>
      </c>
    </row>
    <row r="17692" spans="4:5" x14ac:dyDescent="0.25">
      <c r="D17692" s="31">
        <f>-687.06</f>
        <v>-687.06</v>
      </c>
      <c r="E17692" s="28">
        <v>-325.08300000000003</v>
      </c>
    </row>
    <row r="17693" spans="4:5" x14ac:dyDescent="0.25">
      <c r="D17693" s="31">
        <f>-687.044</f>
        <v>-687.04399999999998</v>
      </c>
      <c r="E17693" s="28">
        <v>-325.16000000000003</v>
      </c>
    </row>
    <row r="17694" spans="4:5" x14ac:dyDescent="0.25">
      <c r="D17694" s="31">
        <f>-687.028</f>
        <v>-687.02800000000002</v>
      </c>
      <c r="E17694" s="28">
        <v>-325.23599999999999</v>
      </c>
    </row>
    <row r="17695" spans="4:5" x14ac:dyDescent="0.25">
      <c r="D17695" s="31">
        <f>-687.012</f>
        <v>-687.01199999999994</v>
      </c>
      <c r="E17695" s="28">
        <v>-325.31299999999999</v>
      </c>
    </row>
    <row r="17696" spans="4:5" x14ac:dyDescent="0.25">
      <c r="D17696" s="31">
        <f>-686.996</f>
        <v>-686.99599999999998</v>
      </c>
      <c r="E17696" s="28">
        <v>-325.39</v>
      </c>
    </row>
    <row r="17697" spans="4:5" x14ac:dyDescent="0.25">
      <c r="D17697" s="31">
        <f>-686.98</f>
        <v>-686.98</v>
      </c>
      <c r="E17697" s="28">
        <v>-325.46600000000001</v>
      </c>
    </row>
    <row r="17698" spans="4:5" x14ac:dyDescent="0.25">
      <c r="D17698" s="31">
        <f>-686.964</f>
        <v>-686.96400000000006</v>
      </c>
      <c r="E17698" s="28">
        <v>-325.54300000000001</v>
      </c>
    </row>
    <row r="17699" spans="4:5" x14ac:dyDescent="0.25">
      <c r="D17699" s="31">
        <f>-686.948</f>
        <v>-686.94799999999998</v>
      </c>
      <c r="E17699" s="28">
        <v>-325.62</v>
      </c>
    </row>
    <row r="17700" spans="4:5" x14ac:dyDescent="0.25">
      <c r="D17700" s="31">
        <f>-686.932</f>
        <v>-686.93200000000002</v>
      </c>
      <c r="E17700" s="28">
        <v>-325.69600000000003</v>
      </c>
    </row>
    <row r="17701" spans="4:5" x14ac:dyDescent="0.25">
      <c r="D17701" s="31">
        <f>-686.916</f>
        <v>-686.91600000000005</v>
      </c>
      <c r="E17701" s="28">
        <v>-325.77300000000002</v>
      </c>
    </row>
    <row r="17702" spans="4:5" x14ac:dyDescent="0.25">
      <c r="D17702" s="31">
        <f>-686.9</f>
        <v>-686.9</v>
      </c>
      <c r="E17702" s="28">
        <v>-325.85000000000002</v>
      </c>
    </row>
    <row r="17703" spans="4:5" x14ac:dyDescent="0.25">
      <c r="D17703" s="31">
        <f>-686.884</f>
        <v>-686.88400000000001</v>
      </c>
      <c r="E17703" s="28">
        <v>-325.92599999999999</v>
      </c>
    </row>
    <row r="17704" spans="4:5" x14ac:dyDescent="0.25">
      <c r="D17704" s="31">
        <f>-686.868</f>
        <v>-686.86800000000005</v>
      </c>
      <c r="E17704" s="28">
        <v>-326.00200000000001</v>
      </c>
    </row>
    <row r="17705" spans="4:5" x14ac:dyDescent="0.25">
      <c r="D17705" s="31">
        <f>-686.852</f>
        <v>-686.85199999999998</v>
      </c>
      <c r="E17705" s="28">
        <v>-326.07900000000001</v>
      </c>
    </row>
    <row r="17706" spans="4:5" x14ac:dyDescent="0.25">
      <c r="D17706" s="31">
        <f>-686.836</f>
        <v>-686.83600000000001</v>
      </c>
      <c r="E17706" s="28">
        <v>-326.15499999999997</v>
      </c>
    </row>
    <row r="17707" spans="4:5" x14ac:dyDescent="0.25">
      <c r="D17707" s="31">
        <f>-686.82</f>
        <v>-686.82</v>
      </c>
      <c r="E17707" s="28">
        <v>-326.23200000000003</v>
      </c>
    </row>
    <row r="17708" spans="4:5" x14ac:dyDescent="0.25">
      <c r="D17708" s="31">
        <f>-686.804</f>
        <v>-686.80399999999997</v>
      </c>
      <c r="E17708" s="28">
        <v>-326.30799999999999</v>
      </c>
    </row>
    <row r="17709" spans="4:5" x14ac:dyDescent="0.25">
      <c r="D17709" s="31">
        <f>-686.788</f>
        <v>-686.78800000000001</v>
      </c>
      <c r="E17709" s="28">
        <v>-326.38400000000001</v>
      </c>
    </row>
    <row r="17710" spans="4:5" x14ac:dyDescent="0.25">
      <c r="D17710" s="31">
        <f>-686.772</f>
        <v>-686.77200000000005</v>
      </c>
      <c r="E17710" s="28">
        <v>-326.46100000000001</v>
      </c>
    </row>
    <row r="17711" spans="4:5" x14ac:dyDescent="0.25">
      <c r="D17711" s="31">
        <f>-686.756</f>
        <v>-686.75599999999997</v>
      </c>
      <c r="E17711" s="28">
        <v>-326.53699999999998</v>
      </c>
    </row>
    <row r="17712" spans="4:5" x14ac:dyDescent="0.25">
      <c r="D17712" s="31">
        <f>-686.74</f>
        <v>-686.74</v>
      </c>
      <c r="E17712" s="28">
        <v>-326.613</v>
      </c>
    </row>
    <row r="17713" spans="4:5" x14ac:dyDescent="0.25">
      <c r="D17713" s="31">
        <f>-686.724</f>
        <v>-686.72400000000005</v>
      </c>
      <c r="E17713" s="28">
        <v>-326.68900000000002</v>
      </c>
    </row>
    <row r="17714" spans="4:5" x14ac:dyDescent="0.25">
      <c r="D17714" s="31">
        <f>-686.708</f>
        <v>-686.70799999999997</v>
      </c>
      <c r="E17714" s="28">
        <v>-326.76499999999999</v>
      </c>
    </row>
    <row r="17715" spans="4:5" x14ac:dyDescent="0.25">
      <c r="D17715" s="31">
        <f>-686.692</f>
        <v>-686.69200000000001</v>
      </c>
      <c r="E17715" s="28">
        <v>-326.84199999999998</v>
      </c>
    </row>
    <row r="17716" spans="4:5" x14ac:dyDescent="0.25">
      <c r="D17716" s="31">
        <f>-686.676</f>
        <v>-686.67600000000004</v>
      </c>
      <c r="E17716" s="28">
        <v>-326.91800000000001</v>
      </c>
    </row>
    <row r="17717" spans="4:5" x14ac:dyDescent="0.25">
      <c r="D17717" s="31">
        <f>-686.66</f>
        <v>-686.66</v>
      </c>
      <c r="E17717" s="28">
        <v>-326.99400000000003</v>
      </c>
    </row>
    <row r="17718" spans="4:5" x14ac:dyDescent="0.25">
      <c r="D17718" s="31">
        <f>-686.644</f>
        <v>-686.64400000000001</v>
      </c>
      <c r="E17718" s="28">
        <v>-327.07</v>
      </c>
    </row>
    <row r="17719" spans="4:5" x14ac:dyDescent="0.25">
      <c r="D17719" s="31">
        <f>-686.628</f>
        <v>-686.62800000000004</v>
      </c>
      <c r="E17719" s="28">
        <v>-327.14600000000002</v>
      </c>
    </row>
    <row r="17720" spans="4:5" x14ac:dyDescent="0.25">
      <c r="D17720" s="31">
        <f>-686.612</f>
        <v>-686.61199999999997</v>
      </c>
      <c r="E17720" s="28">
        <v>-327.22199999999998</v>
      </c>
    </row>
    <row r="17721" spans="4:5" x14ac:dyDescent="0.25">
      <c r="D17721" s="31">
        <f>-686.596</f>
        <v>-686.596</v>
      </c>
      <c r="E17721" s="28">
        <v>-327.298</v>
      </c>
    </row>
    <row r="17722" spans="4:5" x14ac:dyDescent="0.25">
      <c r="D17722" s="31">
        <f>-686.58</f>
        <v>-686.58</v>
      </c>
      <c r="E17722" s="28">
        <v>-327.37400000000002</v>
      </c>
    </row>
    <row r="17723" spans="4:5" x14ac:dyDescent="0.25">
      <c r="D17723" s="31">
        <f>-686.564</f>
        <v>-686.56399999999996</v>
      </c>
      <c r="E17723" s="28">
        <v>-327.44900000000001</v>
      </c>
    </row>
    <row r="17724" spans="4:5" x14ac:dyDescent="0.25">
      <c r="D17724" s="31">
        <f>-686.548</f>
        <v>-686.548</v>
      </c>
      <c r="E17724" s="28">
        <v>-327.52499999999998</v>
      </c>
    </row>
    <row r="17725" spans="4:5" x14ac:dyDescent="0.25">
      <c r="D17725" s="31">
        <f>-686.532</f>
        <v>-686.53200000000004</v>
      </c>
      <c r="E17725" s="28">
        <v>-327.601</v>
      </c>
    </row>
    <row r="17726" spans="4:5" x14ac:dyDescent="0.25">
      <c r="D17726" s="31">
        <f>-686.516</f>
        <v>-686.51599999999996</v>
      </c>
      <c r="E17726" s="28">
        <v>-327.67700000000002</v>
      </c>
    </row>
    <row r="17727" spans="4:5" x14ac:dyDescent="0.25">
      <c r="D17727" s="31">
        <f>-686.5</f>
        <v>-686.5</v>
      </c>
      <c r="E17727" s="28">
        <v>-327.75299999999999</v>
      </c>
    </row>
    <row r="17728" spans="4:5" x14ac:dyDescent="0.25">
      <c r="D17728" s="31">
        <f>-686.484</f>
        <v>-686.48400000000004</v>
      </c>
      <c r="E17728" s="28">
        <v>-327.82799999999997</v>
      </c>
    </row>
    <row r="17729" spans="4:5" x14ac:dyDescent="0.25">
      <c r="D17729" s="31">
        <f>-686.468</f>
        <v>-686.46799999999996</v>
      </c>
      <c r="E17729" s="28">
        <v>-327.904</v>
      </c>
    </row>
    <row r="17730" spans="4:5" x14ac:dyDescent="0.25">
      <c r="D17730" s="31">
        <f>-686.452</f>
        <v>-686.452</v>
      </c>
      <c r="E17730" s="28">
        <v>-327.98</v>
      </c>
    </row>
    <row r="17731" spans="4:5" x14ac:dyDescent="0.25">
      <c r="D17731" s="31">
        <f>-686.436</f>
        <v>-686.43600000000004</v>
      </c>
      <c r="E17731" s="28">
        <v>-328.05500000000001</v>
      </c>
    </row>
    <row r="17732" spans="4:5" x14ac:dyDescent="0.25">
      <c r="D17732" s="31">
        <f>-686.42</f>
        <v>-686.42</v>
      </c>
      <c r="E17732" s="28">
        <v>-328.13099999999997</v>
      </c>
    </row>
    <row r="17733" spans="4:5" x14ac:dyDescent="0.25">
      <c r="D17733" s="31">
        <f>-686.404</f>
        <v>-686.404</v>
      </c>
      <c r="E17733" s="28">
        <v>-328.20600000000002</v>
      </c>
    </row>
    <row r="17734" spans="4:5" x14ac:dyDescent="0.25">
      <c r="D17734" s="31">
        <f>-686.388</f>
        <v>-686.38800000000003</v>
      </c>
      <c r="E17734" s="28">
        <v>-328.28199999999998</v>
      </c>
    </row>
    <row r="17735" spans="4:5" x14ac:dyDescent="0.25">
      <c r="D17735" s="31">
        <f>-686.372</f>
        <v>-686.37199999999996</v>
      </c>
      <c r="E17735" s="28">
        <v>-328.35700000000003</v>
      </c>
    </row>
    <row r="17736" spans="4:5" x14ac:dyDescent="0.25">
      <c r="D17736" s="31">
        <f>-686.356</f>
        <v>-686.35599999999999</v>
      </c>
      <c r="E17736" s="28">
        <v>-328.43299999999999</v>
      </c>
    </row>
    <row r="17737" spans="4:5" x14ac:dyDescent="0.25">
      <c r="D17737" s="31">
        <f>-686.34</f>
        <v>-686.34</v>
      </c>
      <c r="E17737" s="28">
        <v>-328.50799999999998</v>
      </c>
    </row>
    <row r="17738" spans="4:5" x14ac:dyDescent="0.25">
      <c r="D17738" s="31">
        <f>-686.324</f>
        <v>-686.32399999999996</v>
      </c>
      <c r="E17738" s="28">
        <v>-328.584</v>
      </c>
    </row>
    <row r="17739" spans="4:5" x14ac:dyDescent="0.25">
      <c r="D17739" s="31">
        <f>-686.308</f>
        <v>-686.30799999999999</v>
      </c>
      <c r="E17739" s="28">
        <v>-328.65899999999999</v>
      </c>
    </row>
    <row r="17740" spans="4:5" x14ac:dyDescent="0.25">
      <c r="D17740" s="31">
        <f>-686.292</f>
        <v>-686.29200000000003</v>
      </c>
      <c r="E17740" s="28">
        <v>-328.73399999999998</v>
      </c>
    </row>
    <row r="17741" spans="4:5" x14ac:dyDescent="0.25">
      <c r="D17741" s="31">
        <f>-686.276</f>
        <v>-686.27599999999995</v>
      </c>
      <c r="E17741" s="28">
        <v>-328.81</v>
      </c>
    </row>
    <row r="17742" spans="4:5" x14ac:dyDescent="0.25">
      <c r="D17742" s="31">
        <f>-686.26</f>
        <v>-686.26</v>
      </c>
      <c r="E17742" s="28">
        <v>-328.88499999999999</v>
      </c>
    </row>
    <row r="17743" spans="4:5" x14ac:dyDescent="0.25">
      <c r="D17743" s="31">
        <f>-686.244</f>
        <v>-686.24400000000003</v>
      </c>
      <c r="E17743" s="28">
        <v>-328.96</v>
      </c>
    </row>
    <row r="17744" spans="4:5" x14ac:dyDescent="0.25">
      <c r="D17744" s="31">
        <f>-686.228</f>
        <v>-686.22799999999995</v>
      </c>
      <c r="E17744" s="28">
        <v>-329.036</v>
      </c>
    </row>
    <row r="17745" spans="4:5" x14ac:dyDescent="0.25">
      <c r="D17745" s="31">
        <f>-686.212</f>
        <v>-686.21199999999999</v>
      </c>
      <c r="E17745" s="28">
        <v>-329.11099999999999</v>
      </c>
    </row>
    <row r="17746" spans="4:5" x14ac:dyDescent="0.25">
      <c r="D17746" s="31">
        <f>-686.196</f>
        <v>-686.19600000000003</v>
      </c>
      <c r="E17746" s="28">
        <v>-329.18599999999998</v>
      </c>
    </row>
    <row r="17747" spans="4:5" x14ac:dyDescent="0.25">
      <c r="D17747" s="31">
        <f>-686.18</f>
        <v>-686.18</v>
      </c>
      <c r="E17747" s="28">
        <v>-329.26100000000002</v>
      </c>
    </row>
    <row r="17748" spans="4:5" x14ac:dyDescent="0.25">
      <c r="D17748" s="31">
        <f>-686.164</f>
        <v>-686.16399999999999</v>
      </c>
      <c r="E17748" s="28">
        <v>-329.33600000000001</v>
      </c>
    </row>
    <row r="17749" spans="4:5" x14ac:dyDescent="0.25">
      <c r="D17749" s="31">
        <f>-686.148</f>
        <v>-686.14800000000002</v>
      </c>
      <c r="E17749" s="28">
        <v>-329.411</v>
      </c>
    </row>
    <row r="17750" spans="4:5" x14ac:dyDescent="0.25">
      <c r="D17750" s="31">
        <f>-686.132</f>
        <v>-686.13199999999995</v>
      </c>
      <c r="E17750" s="28">
        <v>-329.48599999999999</v>
      </c>
    </row>
    <row r="17751" spans="4:5" x14ac:dyDescent="0.25">
      <c r="D17751" s="31">
        <f>-686.116</f>
        <v>-686.11599999999999</v>
      </c>
      <c r="E17751" s="28">
        <v>-329.56099999999998</v>
      </c>
    </row>
    <row r="17752" spans="4:5" x14ac:dyDescent="0.25">
      <c r="D17752" s="31">
        <f>-686.1</f>
        <v>-686.1</v>
      </c>
      <c r="E17752" s="28">
        <v>-329.63600000000002</v>
      </c>
    </row>
    <row r="17753" spans="4:5" x14ac:dyDescent="0.25">
      <c r="D17753" s="31">
        <f>-686.084</f>
        <v>-686.08399999999995</v>
      </c>
      <c r="E17753" s="28">
        <v>-329.71100000000001</v>
      </c>
    </row>
    <row r="17754" spans="4:5" x14ac:dyDescent="0.25">
      <c r="D17754" s="31">
        <f>-686.068</f>
        <v>-686.06799999999998</v>
      </c>
      <c r="E17754" s="28">
        <v>-329.786</v>
      </c>
    </row>
    <row r="17755" spans="4:5" x14ac:dyDescent="0.25">
      <c r="D17755" s="31">
        <f>-686.052</f>
        <v>-686.05200000000002</v>
      </c>
      <c r="E17755" s="28">
        <v>-329.86099999999999</v>
      </c>
    </row>
    <row r="17756" spans="4:5" x14ac:dyDescent="0.25">
      <c r="D17756" s="31">
        <f>-686.036</f>
        <v>-686.03599999999994</v>
      </c>
      <c r="E17756" s="28">
        <v>-329.935</v>
      </c>
    </row>
    <row r="17757" spans="4:5" x14ac:dyDescent="0.25">
      <c r="D17757" s="31">
        <f>-686.02</f>
        <v>-686.02</v>
      </c>
      <c r="E17757" s="28">
        <v>-330.01</v>
      </c>
    </row>
    <row r="17758" spans="4:5" x14ac:dyDescent="0.25">
      <c r="D17758" s="31">
        <f>-686.004</f>
        <v>-686.00400000000002</v>
      </c>
      <c r="E17758" s="28">
        <v>-330.08499999999998</v>
      </c>
    </row>
    <row r="17759" spans="4:5" x14ac:dyDescent="0.25">
      <c r="D17759" s="31">
        <f>-685.988</f>
        <v>-685.98800000000006</v>
      </c>
      <c r="E17759" s="28">
        <v>-330.16</v>
      </c>
    </row>
    <row r="17760" spans="4:5" x14ac:dyDescent="0.25">
      <c r="D17760" s="31">
        <f>-685.972</f>
        <v>-685.97199999999998</v>
      </c>
      <c r="E17760" s="28">
        <v>-330.23399999999998</v>
      </c>
    </row>
    <row r="17761" spans="4:5" x14ac:dyDescent="0.25">
      <c r="D17761" s="31">
        <f>-685.956</f>
        <v>-685.95600000000002</v>
      </c>
      <c r="E17761" s="28">
        <v>-330.30900000000003</v>
      </c>
    </row>
    <row r="17762" spans="4:5" x14ac:dyDescent="0.25">
      <c r="D17762" s="31">
        <f>-685.94</f>
        <v>-685.94</v>
      </c>
      <c r="E17762" s="28">
        <v>-330.38400000000001</v>
      </c>
    </row>
    <row r="17763" spans="4:5" x14ac:dyDescent="0.25">
      <c r="D17763" s="31">
        <f>-685.924</f>
        <v>-685.92399999999998</v>
      </c>
      <c r="E17763" s="28">
        <v>-330.45800000000003</v>
      </c>
    </row>
    <row r="17764" spans="4:5" x14ac:dyDescent="0.25">
      <c r="D17764" s="31">
        <f>-685.908</f>
        <v>-685.90800000000002</v>
      </c>
      <c r="E17764" s="28">
        <v>-330.53300000000002</v>
      </c>
    </row>
    <row r="17765" spans="4:5" x14ac:dyDescent="0.25">
      <c r="D17765" s="31">
        <f>-685.892</f>
        <v>-685.89200000000005</v>
      </c>
      <c r="E17765" s="28">
        <v>-330.60700000000003</v>
      </c>
    </row>
    <row r="17766" spans="4:5" x14ac:dyDescent="0.25">
      <c r="D17766" s="31">
        <f>-685.876</f>
        <v>-685.87599999999998</v>
      </c>
      <c r="E17766" s="28">
        <v>-330.68200000000002</v>
      </c>
    </row>
    <row r="17767" spans="4:5" x14ac:dyDescent="0.25">
      <c r="D17767" s="31">
        <f>-685.86</f>
        <v>-685.86</v>
      </c>
      <c r="E17767" s="28">
        <v>-330.75599999999997</v>
      </c>
    </row>
    <row r="17768" spans="4:5" x14ac:dyDescent="0.25">
      <c r="D17768" s="31">
        <f>-685.844</f>
        <v>-685.84400000000005</v>
      </c>
      <c r="E17768" s="28">
        <v>-330.83100000000002</v>
      </c>
    </row>
    <row r="17769" spans="4:5" x14ac:dyDescent="0.25">
      <c r="D17769" s="31">
        <f>-685.828</f>
        <v>-685.82799999999997</v>
      </c>
      <c r="E17769" s="28">
        <v>-330.90499999999997</v>
      </c>
    </row>
    <row r="17770" spans="4:5" x14ac:dyDescent="0.25">
      <c r="D17770" s="31">
        <f>-685.812</f>
        <v>-685.81200000000001</v>
      </c>
      <c r="E17770" s="28">
        <v>-330.98</v>
      </c>
    </row>
    <row r="17771" spans="4:5" x14ac:dyDescent="0.25">
      <c r="D17771" s="31">
        <f>-685.796</f>
        <v>-685.79600000000005</v>
      </c>
      <c r="E17771" s="28">
        <v>-331.05399999999997</v>
      </c>
    </row>
    <row r="17772" spans="4:5" x14ac:dyDescent="0.25">
      <c r="D17772" s="31">
        <f>-685.78</f>
        <v>-685.78</v>
      </c>
      <c r="E17772" s="28">
        <v>-331.12799999999999</v>
      </c>
    </row>
    <row r="17773" spans="4:5" x14ac:dyDescent="0.25">
      <c r="D17773" s="31">
        <f>-685.764</f>
        <v>-685.76400000000001</v>
      </c>
      <c r="E17773" s="28">
        <v>-331.20299999999997</v>
      </c>
    </row>
    <row r="17774" spans="4:5" x14ac:dyDescent="0.25">
      <c r="D17774" s="31">
        <f>-685.748</f>
        <v>-685.74800000000005</v>
      </c>
      <c r="E17774" s="28">
        <v>-331.27699999999999</v>
      </c>
    </row>
    <row r="17775" spans="4:5" x14ac:dyDescent="0.25">
      <c r="D17775" s="31">
        <f>-685.732</f>
        <v>-685.73199999999997</v>
      </c>
      <c r="E17775" s="28">
        <v>-331.351</v>
      </c>
    </row>
    <row r="17776" spans="4:5" x14ac:dyDescent="0.25">
      <c r="D17776" s="31">
        <f>-685.716</f>
        <v>-685.71600000000001</v>
      </c>
      <c r="E17776" s="28">
        <v>-331.42500000000001</v>
      </c>
    </row>
    <row r="17777" spans="4:5" x14ac:dyDescent="0.25">
      <c r="D17777" s="31">
        <f>-685.7</f>
        <v>-685.7</v>
      </c>
      <c r="E17777" s="28">
        <v>-331.49900000000002</v>
      </c>
    </row>
    <row r="17778" spans="4:5" x14ac:dyDescent="0.25">
      <c r="D17778" s="31">
        <f>-685.684</f>
        <v>-685.68399999999997</v>
      </c>
      <c r="E17778" s="28">
        <v>-331.57299999999998</v>
      </c>
    </row>
    <row r="17779" spans="4:5" x14ac:dyDescent="0.25">
      <c r="D17779" s="31">
        <f>-685.668</f>
        <v>-685.66800000000001</v>
      </c>
      <c r="E17779" s="28">
        <v>-331.64699999999999</v>
      </c>
    </row>
    <row r="17780" spans="4:5" x14ac:dyDescent="0.25">
      <c r="D17780" s="31">
        <f>-685.652</f>
        <v>-685.65200000000004</v>
      </c>
      <c r="E17780" s="28">
        <v>-331.721</v>
      </c>
    </row>
    <row r="17781" spans="4:5" x14ac:dyDescent="0.25">
      <c r="D17781" s="31">
        <f>-685.636</f>
        <v>-685.63599999999997</v>
      </c>
      <c r="E17781" s="28">
        <v>-331.79599999999999</v>
      </c>
    </row>
    <row r="17782" spans="4:5" x14ac:dyDescent="0.25">
      <c r="D17782" s="31">
        <f>-685.62</f>
        <v>-685.62</v>
      </c>
      <c r="E17782" s="28">
        <v>-331.87</v>
      </c>
    </row>
    <row r="17783" spans="4:5" x14ac:dyDescent="0.25">
      <c r="D17783" s="31">
        <f>-685.604</f>
        <v>-685.60400000000004</v>
      </c>
      <c r="E17783" s="28">
        <v>-331.94299999999998</v>
      </c>
    </row>
    <row r="17784" spans="4:5" x14ac:dyDescent="0.25">
      <c r="D17784" s="31">
        <f>-685.588</f>
        <v>-685.58799999999997</v>
      </c>
      <c r="E17784" s="28">
        <v>-332.017</v>
      </c>
    </row>
    <row r="17785" spans="4:5" x14ac:dyDescent="0.25">
      <c r="D17785" s="31">
        <f>-685.572</f>
        <v>-685.572</v>
      </c>
      <c r="E17785" s="28">
        <v>-332.09100000000001</v>
      </c>
    </row>
    <row r="17786" spans="4:5" x14ac:dyDescent="0.25">
      <c r="D17786" s="31">
        <f>-685.556</f>
        <v>-685.55600000000004</v>
      </c>
      <c r="E17786" s="28">
        <v>-332.16500000000002</v>
      </c>
    </row>
    <row r="17787" spans="4:5" x14ac:dyDescent="0.25">
      <c r="D17787" s="31">
        <f>-685.54</f>
        <v>-685.54</v>
      </c>
      <c r="E17787" s="28">
        <v>-332.23899999999998</v>
      </c>
    </row>
    <row r="17788" spans="4:5" x14ac:dyDescent="0.25">
      <c r="D17788" s="31">
        <f>-685.524</f>
        <v>-685.524</v>
      </c>
      <c r="E17788" s="28">
        <v>-332.31299999999999</v>
      </c>
    </row>
    <row r="17789" spans="4:5" x14ac:dyDescent="0.25">
      <c r="D17789" s="31">
        <f>-685.508</f>
        <v>-685.50800000000004</v>
      </c>
      <c r="E17789" s="28">
        <v>-332.387</v>
      </c>
    </row>
    <row r="17790" spans="4:5" x14ac:dyDescent="0.25">
      <c r="D17790" s="31">
        <f>-685.492</f>
        <v>-685.49199999999996</v>
      </c>
      <c r="E17790" s="28">
        <v>-332.46</v>
      </c>
    </row>
    <row r="17791" spans="4:5" x14ac:dyDescent="0.25">
      <c r="D17791" s="31">
        <f>-685.476</f>
        <v>-685.476</v>
      </c>
      <c r="E17791" s="28">
        <v>-332.53399999999999</v>
      </c>
    </row>
    <row r="17792" spans="4:5" x14ac:dyDescent="0.25">
      <c r="D17792" s="31">
        <f>-685.46</f>
        <v>-685.46</v>
      </c>
      <c r="E17792" s="28">
        <v>-332.608</v>
      </c>
    </row>
    <row r="17793" spans="4:5" x14ac:dyDescent="0.25">
      <c r="D17793" s="31">
        <f>-685.444</f>
        <v>-685.44399999999996</v>
      </c>
      <c r="E17793" s="28">
        <v>-332.68099999999998</v>
      </c>
    </row>
    <row r="17794" spans="4:5" x14ac:dyDescent="0.25">
      <c r="D17794" s="31">
        <f>-685.428</f>
        <v>-685.428</v>
      </c>
      <c r="E17794" s="28">
        <v>-332.755</v>
      </c>
    </row>
    <row r="17795" spans="4:5" x14ac:dyDescent="0.25">
      <c r="D17795" s="31">
        <f>-685.412</f>
        <v>-685.41200000000003</v>
      </c>
      <c r="E17795" s="28">
        <v>-332.82799999999997</v>
      </c>
    </row>
    <row r="17796" spans="4:5" x14ac:dyDescent="0.25">
      <c r="D17796" s="31">
        <f>-685.396</f>
        <v>-685.39599999999996</v>
      </c>
      <c r="E17796" s="28">
        <v>-332.90199999999999</v>
      </c>
    </row>
    <row r="17797" spans="4:5" x14ac:dyDescent="0.25">
      <c r="D17797" s="31">
        <f>-685.38</f>
        <v>-685.38</v>
      </c>
      <c r="E17797" s="28">
        <v>-332.976</v>
      </c>
    </row>
    <row r="17798" spans="4:5" x14ac:dyDescent="0.25">
      <c r="D17798" s="31">
        <f>-685.365</f>
        <v>-685.36500000000001</v>
      </c>
      <c r="E17798" s="28">
        <v>-333.04899999999998</v>
      </c>
    </row>
    <row r="17799" spans="4:5" x14ac:dyDescent="0.25">
      <c r="D17799" s="31">
        <f>-685.349</f>
        <v>-685.34900000000005</v>
      </c>
      <c r="E17799" s="28">
        <v>-333.12299999999999</v>
      </c>
    </row>
    <row r="17800" spans="4:5" x14ac:dyDescent="0.25">
      <c r="D17800" s="31">
        <f>-685.333</f>
        <v>-685.33299999999997</v>
      </c>
      <c r="E17800" s="28">
        <v>-333.19600000000003</v>
      </c>
    </row>
    <row r="17801" spans="4:5" x14ac:dyDescent="0.25">
      <c r="D17801" s="31">
        <f>-685.317</f>
        <v>-685.31700000000001</v>
      </c>
      <c r="E17801" s="28">
        <v>-333.26900000000001</v>
      </c>
    </row>
    <row r="17802" spans="4:5" x14ac:dyDescent="0.25">
      <c r="D17802" s="31">
        <f>-685.301</f>
        <v>-685.30100000000004</v>
      </c>
      <c r="E17802" s="28">
        <v>-333.34300000000002</v>
      </c>
    </row>
    <row r="17803" spans="4:5" x14ac:dyDescent="0.25">
      <c r="D17803" s="31">
        <f>-685.285</f>
        <v>-685.28499999999997</v>
      </c>
      <c r="E17803" s="28">
        <v>-333.416</v>
      </c>
    </row>
    <row r="17804" spans="4:5" x14ac:dyDescent="0.25">
      <c r="D17804" s="31">
        <f>-685.269</f>
        <v>-685.26900000000001</v>
      </c>
      <c r="E17804" s="28">
        <v>-333.48899999999998</v>
      </c>
    </row>
    <row r="17805" spans="4:5" x14ac:dyDescent="0.25">
      <c r="D17805" s="31">
        <f>-685.253</f>
        <v>-685.25300000000004</v>
      </c>
      <c r="E17805" s="28">
        <v>-333.56200000000001</v>
      </c>
    </row>
    <row r="17806" spans="4:5" x14ac:dyDescent="0.25">
      <c r="D17806" s="31">
        <f>-685.237</f>
        <v>-685.23699999999997</v>
      </c>
      <c r="E17806" s="28">
        <v>-333.63600000000002</v>
      </c>
    </row>
    <row r="17807" spans="4:5" x14ac:dyDescent="0.25">
      <c r="D17807" s="31">
        <f>-685.221</f>
        <v>-685.221</v>
      </c>
      <c r="E17807" s="28">
        <v>-333.709</v>
      </c>
    </row>
    <row r="17808" spans="4:5" x14ac:dyDescent="0.25">
      <c r="D17808" s="31">
        <f>-685.205</f>
        <v>-685.20500000000004</v>
      </c>
      <c r="E17808" s="28">
        <v>-333.78199999999998</v>
      </c>
    </row>
    <row r="17809" spans="4:5" x14ac:dyDescent="0.25">
      <c r="D17809" s="31">
        <f>-685.189</f>
        <v>-685.18899999999996</v>
      </c>
      <c r="E17809" s="28">
        <v>-333.85500000000002</v>
      </c>
    </row>
    <row r="17810" spans="4:5" x14ac:dyDescent="0.25">
      <c r="D17810" s="31">
        <f>-685.173</f>
        <v>-685.173</v>
      </c>
      <c r="E17810" s="28">
        <v>-333.928</v>
      </c>
    </row>
    <row r="17811" spans="4:5" x14ac:dyDescent="0.25">
      <c r="D17811" s="31">
        <f>-685.157</f>
        <v>-685.15700000000004</v>
      </c>
      <c r="E17811" s="28">
        <v>-334.00099999999998</v>
      </c>
    </row>
    <row r="17812" spans="4:5" x14ac:dyDescent="0.25">
      <c r="D17812" s="31">
        <f>-685.141</f>
        <v>-685.14099999999996</v>
      </c>
      <c r="E17812" s="28">
        <v>-334.07400000000001</v>
      </c>
    </row>
    <row r="17813" spans="4:5" x14ac:dyDescent="0.25">
      <c r="D17813" s="31">
        <f>-685.125</f>
        <v>-685.125</v>
      </c>
      <c r="E17813" s="28">
        <v>-334.14699999999999</v>
      </c>
    </row>
    <row r="17814" spans="4:5" x14ac:dyDescent="0.25">
      <c r="D17814" s="31">
        <f>-685.109</f>
        <v>-685.10900000000004</v>
      </c>
      <c r="E17814" s="28">
        <v>-334.22</v>
      </c>
    </row>
    <row r="17815" spans="4:5" x14ac:dyDescent="0.25">
      <c r="D17815" s="31">
        <f>-685.093</f>
        <v>-685.09299999999996</v>
      </c>
      <c r="E17815" s="28">
        <v>-334.29300000000001</v>
      </c>
    </row>
    <row r="17816" spans="4:5" x14ac:dyDescent="0.25">
      <c r="D17816" s="31">
        <f>-685.077</f>
        <v>-685.077</v>
      </c>
      <c r="E17816" s="28">
        <v>-334.36599999999999</v>
      </c>
    </row>
    <row r="17817" spans="4:5" x14ac:dyDescent="0.25">
      <c r="D17817" s="31">
        <f>-685.061</f>
        <v>-685.06100000000004</v>
      </c>
      <c r="E17817" s="28">
        <v>-334.43900000000002</v>
      </c>
    </row>
    <row r="17818" spans="4:5" x14ac:dyDescent="0.25">
      <c r="D17818" s="31">
        <f>-685.045</f>
        <v>-685.04499999999996</v>
      </c>
      <c r="E17818" s="28">
        <v>-334.512</v>
      </c>
    </row>
    <row r="17819" spans="4:5" x14ac:dyDescent="0.25">
      <c r="D17819" s="31">
        <f>-685.029</f>
        <v>-685.029</v>
      </c>
      <c r="E17819" s="28">
        <v>-334.584</v>
      </c>
    </row>
    <row r="17820" spans="4:5" x14ac:dyDescent="0.25">
      <c r="D17820" s="31">
        <f>-685.013</f>
        <v>-685.01300000000003</v>
      </c>
      <c r="E17820" s="28">
        <v>-334.65699999999998</v>
      </c>
    </row>
    <row r="17821" spans="4:5" x14ac:dyDescent="0.25">
      <c r="D17821" s="31">
        <f>-684.997</f>
        <v>-684.99699999999996</v>
      </c>
      <c r="E17821" s="28">
        <v>-334.73</v>
      </c>
    </row>
    <row r="17822" spans="4:5" x14ac:dyDescent="0.25">
      <c r="D17822" s="31">
        <f>-684.981</f>
        <v>-684.98099999999999</v>
      </c>
      <c r="E17822" s="28">
        <v>-334.803</v>
      </c>
    </row>
    <row r="17823" spans="4:5" x14ac:dyDescent="0.25">
      <c r="D17823" s="31">
        <f>-684.965</f>
        <v>-684.96500000000003</v>
      </c>
      <c r="E17823" s="28">
        <v>-334.875</v>
      </c>
    </row>
    <row r="17824" spans="4:5" x14ac:dyDescent="0.25">
      <c r="D17824" s="31">
        <f>-684.949</f>
        <v>-684.94899999999996</v>
      </c>
      <c r="E17824" s="28">
        <v>-334.94799999999998</v>
      </c>
    </row>
    <row r="17825" spans="4:5" x14ac:dyDescent="0.25">
      <c r="D17825" s="31">
        <f>-684.933</f>
        <v>-684.93299999999999</v>
      </c>
      <c r="E17825" s="28">
        <v>-335.02100000000002</v>
      </c>
    </row>
    <row r="17826" spans="4:5" x14ac:dyDescent="0.25">
      <c r="D17826" s="31">
        <f>-684.917</f>
        <v>-684.91700000000003</v>
      </c>
      <c r="E17826" s="28">
        <v>-335.09300000000002</v>
      </c>
    </row>
    <row r="17827" spans="4:5" x14ac:dyDescent="0.25">
      <c r="D17827" s="31">
        <f>-684.901</f>
        <v>-684.90099999999995</v>
      </c>
      <c r="E17827" s="28">
        <v>-335.166</v>
      </c>
    </row>
    <row r="17828" spans="4:5" x14ac:dyDescent="0.25">
      <c r="D17828" s="31">
        <f>-684.885</f>
        <v>-684.88499999999999</v>
      </c>
      <c r="E17828" s="28">
        <v>-335.238</v>
      </c>
    </row>
    <row r="17829" spans="4:5" x14ac:dyDescent="0.25">
      <c r="D17829" s="31">
        <f>-684.869</f>
        <v>-684.86900000000003</v>
      </c>
      <c r="E17829" s="28">
        <v>-335.31099999999998</v>
      </c>
    </row>
    <row r="17830" spans="4:5" x14ac:dyDescent="0.25">
      <c r="D17830" s="31">
        <f>-684.853</f>
        <v>-684.85299999999995</v>
      </c>
      <c r="E17830" s="28">
        <v>-335.38299999999998</v>
      </c>
    </row>
    <row r="17831" spans="4:5" x14ac:dyDescent="0.25">
      <c r="D17831" s="31">
        <f>-684.837</f>
        <v>-684.83699999999999</v>
      </c>
      <c r="E17831" s="28">
        <v>-335.45600000000002</v>
      </c>
    </row>
    <row r="17832" spans="4:5" x14ac:dyDescent="0.25">
      <c r="D17832" s="31">
        <f>-684.821</f>
        <v>-684.82100000000003</v>
      </c>
      <c r="E17832" s="28">
        <v>-335.52800000000002</v>
      </c>
    </row>
    <row r="17833" spans="4:5" x14ac:dyDescent="0.25">
      <c r="D17833" s="31">
        <f>-684.805</f>
        <v>-684.80499999999995</v>
      </c>
      <c r="E17833" s="28">
        <v>-335.6</v>
      </c>
    </row>
    <row r="17834" spans="4:5" x14ac:dyDescent="0.25">
      <c r="D17834" s="31">
        <f>-684.789</f>
        <v>-684.78899999999999</v>
      </c>
      <c r="E17834" s="28">
        <v>-335.67200000000003</v>
      </c>
    </row>
    <row r="17835" spans="4:5" x14ac:dyDescent="0.25">
      <c r="D17835" s="31">
        <f>-684.773</f>
        <v>-684.77300000000002</v>
      </c>
      <c r="E17835" s="28">
        <v>-335.745</v>
      </c>
    </row>
    <row r="17836" spans="4:5" x14ac:dyDescent="0.25">
      <c r="D17836" s="31">
        <f>-684.757</f>
        <v>-684.75699999999995</v>
      </c>
      <c r="E17836" s="28">
        <v>-335.81700000000001</v>
      </c>
    </row>
    <row r="17837" spans="4:5" x14ac:dyDescent="0.25">
      <c r="D17837" s="31">
        <f>-684.741</f>
        <v>-684.74099999999999</v>
      </c>
      <c r="E17837" s="28">
        <v>-335.88900000000001</v>
      </c>
    </row>
    <row r="17838" spans="4:5" x14ac:dyDescent="0.25">
      <c r="D17838" s="31">
        <f>-684.725</f>
        <v>-684.72500000000002</v>
      </c>
      <c r="E17838" s="28">
        <v>-335.96100000000001</v>
      </c>
    </row>
    <row r="17839" spans="4:5" x14ac:dyDescent="0.25">
      <c r="D17839" s="31">
        <f>-684.709</f>
        <v>-684.70899999999995</v>
      </c>
      <c r="E17839" s="28">
        <v>-336.03399999999999</v>
      </c>
    </row>
    <row r="17840" spans="4:5" x14ac:dyDescent="0.25">
      <c r="D17840" s="31">
        <f>-684.693</f>
        <v>-684.69299999999998</v>
      </c>
      <c r="E17840" s="28">
        <v>-336.10599999999999</v>
      </c>
    </row>
    <row r="17841" spans="4:5" x14ac:dyDescent="0.25">
      <c r="D17841" s="31">
        <f>-684.677</f>
        <v>-684.67700000000002</v>
      </c>
      <c r="E17841" s="28">
        <v>-336.178</v>
      </c>
    </row>
    <row r="17842" spans="4:5" x14ac:dyDescent="0.25">
      <c r="D17842" s="31">
        <f>-684.661</f>
        <v>-684.66099999999994</v>
      </c>
      <c r="E17842" s="28">
        <v>-336.25</v>
      </c>
    </row>
    <row r="17843" spans="4:5" x14ac:dyDescent="0.25">
      <c r="D17843" s="31">
        <f>-684.645</f>
        <v>-684.64499999999998</v>
      </c>
      <c r="E17843" s="28">
        <v>-336.322</v>
      </c>
    </row>
    <row r="17844" spans="4:5" x14ac:dyDescent="0.25">
      <c r="D17844" s="31">
        <f>-684.629</f>
        <v>-684.62900000000002</v>
      </c>
      <c r="E17844" s="28">
        <v>-336.39400000000001</v>
      </c>
    </row>
    <row r="17845" spans="4:5" x14ac:dyDescent="0.25">
      <c r="D17845" s="31">
        <f>-684.613</f>
        <v>-684.61300000000006</v>
      </c>
      <c r="E17845" s="28">
        <v>-336.46600000000001</v>
      </c>
    </row>
    <row r="17846" spans="4:5" x14ac:dyDescent="0.25">
      <c r="D17846" s="31">
        <f>-684.597</f>
        <v>-684.59699999999998</v>
      </c>
      <c r="E17846" s="28">
        <v>-336.53800000000001</v>
      </c>
    </row>
    <row r="17847" spans="4:5" x14ac:dyDescent="0.25">
      <c r="D17847" s="31">
        <f>-684.581</f>
        <v>-684.58100000000002</v>
      </c>
      <c r="E17847" s="28">
        <v>-336.60899999999998</v>
      </c>
    </row>
    <row r="17848" spans="4:5" x14ac:dyDescent="0.25">
      <c r="D17848" s="31">
        <f>-684.565</f>
        <v>-684.56500000000005</v>
      </c>
      <c r="E17848" s="28">
        <v>-336.68099999999998</v>
      </c>
    </row>
    <row r="17849" spans="4:5" x14ac:dyDescent="0.25">
      <c r="D17849" s="31">
        <f>-684.549</f>
        <v>-684.54899999999998</v>
      </c>
      <c r="E17849" s="28">
        <v>-336.75299999999999</v>
      </c>
    </row>
    <row r="17850" spans="4:5" x14ac:dyDescent="0.25">
      <c r="D17850" s="31">
        <f>-684.533</f>
        <v>-684.53300000000002</v>
      </c>
      <c r="E17850" s="28">
        <v>-336.82499999999999</v>
      </c>
    </row>
    <row r="17851" spans="4:5" x14ac:dyDescent="0.25">
      <c r="D17851" s="31">
        <f>-684.517</f>
        <v>-684.51700000000005</v>
      </c>
      <c r="E17851" s="28">
        <v>-336.89699999999999</v>
      </c>
    </row>
    <row r="17852" spans="4:5" x14ac:dyDescent="0.25">
      <c r="D17852" s="31">
        <f>-684.501</f>
        <v>-684.50099999999998</v>
      </c>
      <c r="E17852" s="28">
        <v>-336.96800000000002</v>
      </c>
    </row>
    <row r="17853" spans="4:5" x14ac:dyDescent="0.25">
      <c r="D17853" s="31">
        <f>-684.485</f>
        <v>-684.48500000000001</v>
      </c>
      <c r="E17853" s="28">
        <v>-337.04</v>
      </c>
    </row>
    <row r="17854" spans="4:5" x14ac:dyDescent="0.25">
      <c r="D17854" s="31">
        <f>-684.469</f>
        <v>-684.46900000000005</v>
      </c>
      <c r="E17854" s="28">
        <v>-337.11200000000002</v>
      </c>
    </row>
    <row r="17855" spans="4:5" x14ac:dyDescent="0.25">
      <c r="D17855" s="31">
        <f>-684.453</f>
        <v>-684.45299999999997</v>
      </c>
      <c r="E17855" s="28">
        <v>-337.18299999999999</v>
      </c>
    </row>
    <row r="17856" spans="4:5" x14ac:dyDescent="0.25">
      <c r="D17856" s="31">
        <f>-684.437</f>
        <v>-684.43700000000001</v>
      </c>
      <c r="E17856" s="28">
        <v>-337.255</v>
      </c>
    </row>
    <row r="17857" spans="4:5" x14ac:dyDescent="0.25">
      <c r="D17857" s="31">
        <f>-684.421</f>
        <v>-684.42100000000005</v>
      </c>
      <c r="E17857" s="28">
        <v>-337.32600000000002</v>
      </c>
    </row>
    <row r="17858" spans="4:5" x14ac:dyDescent="0.25">
      <c r="D17858" s="31">
        <f>-684.405</f>
        <v>-684.40499999999997</v>
      </c>
      <c r="E17858" s="28">
        <v>-337.39800000000002</v>
      </c>
    </row>
    <row r="17859" spans="4:5" x14ac:dyDescent="0.25">
      <c r="D17859" s="31">
        <f>-684.389</f>
        <v>-684.38900000000001</v>
      </c>
      <c r="E17859" s="28">
        <v>-337.46899999999999</v>
      </c>
    </row>
    <row r="17860" spans="4:5" x14ac:dyDescent="0.25">
      <c r="D17860" s="31">
        <f>-684.373</f>
        <v>-684.37300000000005</v>
      </c>
      <c r="E17860" s="28">
        <v>-337.541</v>
      </c>
    </row>
    <row r="17861" spans="4:5" x14ac:dyDescent="0.25">
      <c r="D17861" s="31">
        <f>-684.357</f>
        <v>-684.35699999999997</v>
      </c>
      <c r="E17861" s="28">
        <v>-337.61200000000002</v>
      </c>
    </row>
    <row r="17862" spans="4:5" x14ac:dyDescent="0.25">
      <c r="D17862" s="31">
        <f>-684.341</f>
        <v>-684.34100000000001</v>
      </c>
      <c r="E17862" s="28">
        <v>-337.68400000000003</v>
      </c>
    </row>
    <row r="17863" spans="4:5" x14ac:dyDescent="0.25">
      <c r="D17863" s="31">
        <f>-684.325</f>
        <v>-684.32500000000005</v>
      </c>
      <c r="E17863" s="28">
        <v>-337.755</v>
      </c>
    </row>
    <row r="17864" spans="4:5" x14ac:dyDescent="0.25">
      <c r="D17864" s="31">
        <f>-684.309</f>
        <v>-684.30899999999997</v>
      </c>
      <c r="E17864" s="28">
        <v>-337.82600000000002</v>
      </c>
    </row>
    <row r="17865" spans="4:5" x14ac:dyDescent="0.25">
      <c r="D17865" s="31">
        <f>-684.293</f>
        <v>-684.29300000000001</v>
      </c>
      <c r="E17865" s="28">
        <v>-337.89800000000002</v>
      </c>
    </row>
    <row r="17866" spans="4:5" x14ac:dyDescent="0.25">
      <c r="D17866" s="31">
        <f>-684.277</f>
        <v>-684.27700000000004</v>
      </c>
      <c r="E17866" s="28">
        <v>-337.96899999999999</v>
      </c>
    </row>
    <row r="17867" spans="4:5" x14ac:dyDescent="0.25">
      <c r="D17867" s="31">
        <f>-684.261</f>
        <v>-684.26099999999997</v>
      </c>
      <c r="E17867" s="28">
        <v>-338.04</v>
      </c>
    </row>
    <row r="17868" spans="4:5" x14ac:dyDescent="0.25">
      <c r="D17868" s="31">
        <f>-684.245</f>
        <v>-684.245</v>
      </c>
      <c r="E17868" s="28">
        <v>-338.11099999999999</v>
      </c>
    </row>
    <row r="17869" spans="4:5" x14ac:dyDescent="0.25">
      <c r="D17869" s="31">
        <f>-684.229</f>
        <v>-684.22900000000004</v>
      </c>
      <c r="E17869" s="28">
        <v>-338.18200000000002</v>
      </c>
    </row>
    <row r="17870" spans="4:5" x14ac:dyDescent="0.25">
      <c r="D17870" s="31">
        <f>-684.213</f>
        <v>-684.21299999999997</v>
      </c>
      <c r="E17870" s="28">
        <v>-338.25400000000002</v>
      </c>
    </row>
    <row r="17871" spans="4:5" x14ac:dyDescent="0.25">
      <c r="D17871" s="31">
        <f>-684.197</f>
        <v>-684.197</v>
      </c>
      <c r="E17871" s="28">
        <v>-338.32499999999999</v>
      </c>
    </row>
    <row r="17872" spans="4:5" x14ac:dyDescent="0.25">
      <c r="D17872" s="31">
        <f>-684.181</f>
        <v>-684.18100000000004</v>
      </c>
      <c r="E17872" s="28">
        <v>-338.39600000000002</v>
      </c>
    </row>
    <row r="17873" spans="4:5" x14ac:dyDescent="0.25">
      <c r="D17873" s="31">
        <f>-684.165</f>
        <v>-684.16499999999996</v>
      </c>
      <c r="E17873" s="28">
        <v>-338.46699999999998</v>
      </c>
    </row>
    <row r="17874" spans="4:5" x14ac:dyDescent="0.25">
      <c r="D17874" s="31">
        <f>-684.149</f>
        <v>-684.149</v>
      </c>
      <c r="E17874" s="28">
        <v>-338.53800000000001</v>
      </c>
    </row>
    <row r="17875" spans="4:5" x14ac:dyDescent="0.25">
      <c r="D17875" s="31">
        <f>-684.133</f>
        <v>-684.13300000000004</v>
      </c>
      <c r="E17875" s="28">
        <v>-338.60899999999998</v>
      </c>
    </row>
    <row r="17876" spans="4:5" x14ac:dyDescent="0.25">
      <c r="D17876" s="31">
        <f>-684.117</f>
        <v>-684.11699999999996</v>
      </c>
      <c r="E17876" s="28">
        <v>-338.68</v>
      </c>
    </row>
    <row r="17877" spans="4:5" x14ac:dyDescent="0.25">
      <c r="D17877" s="31">
        <f>-684.101</f>
        <v>-684.101</v>
      </c>
      <c r="E17877" s="28">
        <v>-338.75099999999998</v>
      </c>
    </row>
    <row r="17878" spans="4:5" x14ac:dyDescent="0.25">
      <c r="D17878" s="31">
        <f>-684.085</f>
        <v>-684.08500000000004</v>
      </c>
      <c r="E17878" s="28">
        <v>-338.82100000000003</v>
      </c>
    </row>
    <row r="17879" spans="4:5" x14ac:dyDescent="0.25">
      <c r="D17879" s="31">
        <f>-684.069</f>
        <v>-684.06899999999996</v>
      </c>
      <c r="E17879" s="28">
        <v>-338.892</v>
      </c>
    </row>
    <row r="17880" spans="4:5" x14ac:dyDescent="0.25">
      <c r="D17880" s="31">
        <f>-684.053</f>
        <v>-684.053</v>
      </c>
      <c r="E17880" s="28">
        <v>-338.96300000000002</v>
      </c>
    </row>
    <row r="17881" spans="4:5" x14ac:dyDescent="0.25">
      <c r="D17881" s="31">
        <f>-684.037</f>
        <v>-684.03700000000003</v>
      </c>
      <c r="E17881" s="28">
        <v>-339.03399999999999</v>
      </c>
    </row>
    <row r="17882" spans="4:5" x14ac:dyDescent="0.25">
      <c r="D17882" s="31">
        <f>-684.021</f>
        <v>-684.02099999999996</v>
      </c>
      <c r="E17882" s="28">
        <v>-339.10399999999998</v>
      </c>
    </row>
    <row r="17883" spans="4:5" x14ac:dyDescent="0.25">
      <c r="D17883" s="31">
        <f>-684.005</f>
        <v>-684.005</v>
      </c>
      <c r="E17883" s="28">
        <v>-339.17500000000001</v>
      </c>
    </row>
    <row r="17884" spans="4:5" x14ac:dyDescent="0.25">
      <c r="D17884" s="31">
        <f>-683.989</f>
        <v>-683.98900000000003</v>
      </c>
      <c r="E17884" s="28">
        <v>-339.24599999999998</v>
      </c>
    </row>
    <row r="17885" spans="4:5" x14ac:dyDescent="0.25">
      <c r="D17885" s="31">
        <f>-683.973</f>
        <v>-683.97299999999996</v>
      </c>
      <c r="E17885" s="28">
        <v>-339.31700000000001</v>
      </c>
    </row>
    <row r="17886" spans="4:5" x14ac:dyDescent="0.25">
      <c r="D17886" s="31">
        <f>-683.957</f>
        <v>-683.95699999999999</v>
      </c>
      <c r="E17886" s="28">
        <v>-339.387</v>
      </c>
    </row>
    <row r="17887" spans="4:5" x14ac:dyDescent="0.25">
      <c r="D17887" s="31">
        <f>-683.941</f>
        <v>-683.94100000000003</v>
      </c>
      <c r="E17887" s="28">
        <v>-339.45800000000003</v>
      </c>
    </row>
    <row r="17888" spans="4:5" x14ac:dyDescent="0.25">
      <c r="D17888" s="31">
        <f>-683.925</f>
        <v>-683.92499999999995</v>
      </c>
      <c r="E17888" s="28">
        <v>-339.52800000000002</v>
      </c>
    </row>
    <row r="17889" spans="4:5" x14ac:dyDescent="0.25">
      <c r="D17889" s="31">
        <f>-683.909</f>
        <v>-683.90899999999999</v>
      </c>
      <c r="E17889" s="28">
        <v>-339.59899999999999</v>
      </c>
    </row>
    <row r="17890" spans="4:5" x14ac:dyDescent="0.25">
      <c r="D17890" s="31">
        <f>-683.893</f>
        <v>-683.89300000000003</v>
      </c>
      <c r="E17890" s="28">
        <v>-339.66899999999998</v>
      </c>
    </row>
    <row r="17891" spans="4:5" x14ac:dyDescent="0.25">
      <c r="D17891" s="31">
        <f>-683.877</f>
        <v>-683.87699999999995</v>
      </c>
      <c r="E17891" s="28">
        <v>-339.74</v>
      </c>
    </row>
    <row r="17892" spans="4:5" x14ac:dyDescent="0.25">
      <c r="D17892" s="31">
        <f>-683.861</f>
        <v>-683.86099999999999</v>
      </c>
      <c r="E17892" s="28">
        <v>-339.81</v>
      </c>
    </row>
    <row r="17893" spans="4:5" x14ac:dyDescent="0.25">
      <c r="D17893" s="31">
        <f>-683.845</f>
        <v>-683.84500000000003</v>
      </c>
      <c r="E17893" s="28">
        <v>-339.88</v>
      </c>
    </row>
    <row r="17894" spans="4:5" x14ac:dyDescent="0.25">
      <c r="D17894" s="31">
        <f>-683.829</f>
        <v>-683.82899999999995</v>
      </c>
      <c r="E17894" s="28">
        <v>-339.95100000000002</v>
      </c>
    </row>
    <row r="17895" spans="4:5" x14ac:dyDescent="0.25">
      <c r="D17895" s="31">
        <f>-683.813</f>
        <v>-683.81299999999999</v>
      </c>
      <c r="E17895" s="28">
        <v>-340.02100000000002</v>
      </c>
    </row>
    <row r="17896" spans="4:5" x14ac:dyDescent="0.25">
      <c r="D17896" s="31">
        <f>-683.797</f>
        <v>-683.79700000000003</v>
      </c>
      <c r="E17896" s="28">
        <v>-340.09100000000001</v>
      </c>
    </row>
    <row r="17897" spans="4:5" x14ac:dyDescent="0.25">
      <c r="D17897" s="31">
        <f>-683.781</f>
        <v>-683.78099999999995</v>
      </c>
      <c r="E17897" s="28">
        <v>-340.16199999999998</v>
      </c>
    </row>
    <row r="17898" spans="4:5" x14ac:dyDescent="0.25">
      <c r="D17898" s="31">
        <f>-683.765</f>
        <v>-683.76499999999999</v>
      </c>
      <c r="E17898" s="28">
        <v>-340.23200000000003</v>
      </c>
    </row>
    <row r="17899" spans="4:5" x14ac:dyDescent="0.25">
      <c r="D17899" s="31">
        <f>-683.749</f>
        <v>-683.74900000000002</v>
      </c>
      <c r="E17899" s="28">
        <v>-340.30200000000002</v>
      </c>
    </row>
    <row r="17900" spans="4:5" x14ac:dyDescent="0.25">
      <c r="D17900" s="31">
        <f>-683.733</f>
        <v>-683.73299999999995</v>
      </c>
      <c r="E17900" s="28">
        <v>-340.37200000000001</v>
      </c>
    </row>
    <row r="17901" spans="4:5" x14ac:dyDescent="0.25">
      <c r="D17901" s="31">
        <f>-683.717</f>
        <v>-683.71699999999998</v>
      </c>
      <c r="E17901" s="28">
        <v>-340.44200000000001</v>
      </c>
    </row>
    <row r="17902" spans="4:5" x14ac:dyDescent="0.25">
      <c r="D17902" s="31">
        <f>-683.701</f>
        <v>-683.70100000000002</v>
      </c>
      <c r="E17902" s="28">
        <v>-340.512</v>
      </c>
    </row>
    <row r="17903" spans="4:5" x14ac:dyDescent="0.25">
      <c r="D17903" s="31">
        <f>-683.685</f>
        <v>-683.68499999999995</v>
      </c>
      <c r="E17903" s="28">
        <v>-340.58199999999999</v>
      </c>
    </row>
    <row r="17904" spans="4:5" x14ac:dyDescent="0.25">
      <c r="D17904" s="31">
        <f>-683.669</f>
        <v>-683.66899999999998</v>
      </c>
      <c r="E17904" s="28">
        <v>-340.65199999999999</v>
      </c>
    </row>
    <row r="17905" spans="4:5" x14ac:dyDescent="0.25">
      <c r="D17905" s="31">
        <f>-683.653</f>
        <v>-683.65300000000002</v>
      </c>
      <c r="E17905" s="28">
        <v>-340.72199999999998</v>
      </c>
    </row>
    <row r="17906" spans="4:5" x14ac:dyDescent="0.25">
      <c r="D17906" s="31">
        <f>-683.637</f>
        <v>-683.63699999999994</v>
      </c>
      <c r="E17906" s="28">
        <v>-340.79199999999997</v>
      </c>
    </row>
    <row r="17907" spans="4:5" x14ac:dyDescent="0.25">
      <c r="D17907" s="31">
        <f>-683.621</f>
        <v>-683.62099999999998</v>
      </c>
      <c r="E17907" s="28">
        <v>-340.86200000000002</v>
      </c>
    </row>
    <row r="17908" spans="4:5" x14ac:dyDescent="0.25">
      <c r="D17908" s="31">
        <f>-683.605</f>
        <v>-683.60500000000002</v>
      </c>
      <c r="E17908" s="28">
        <v>-340.93200000000002</v>
      </c>
    </row>
    <row r="17909" spans="4:5" x14ac:dyDescent="0.25">
      <c r="D17909" s="31">
        <f>-683.589</f>
        <v>-683.58900000000006</v>
      </c>
      <c r="E17909" s="28">
        <v>-341.00200000000001</v>
      </c>
    </row>
    <row r="17910" spans="4:5" x14ac:dyDescent="0.25">
      <c r="D17910" s="31">
        <f>-683.573</f>
        <v>-683.57299999999998</v>
      </c>
      <c r="E17910" s="28">
        <v>-341.072</v>
      </c>
    </row>
    <row r="17911" spans="4:5" x14ac:dyDescent="0.25">
      <c r="D17911" s="31">
        <f>-683.557</f>
        <v>-683.55700000000002</v>
      </c>
      <c r="E17911" s="28">
        <v>-341.14100000000002</v>
      </c>
    </row>
    <row r="17912" spans="4:5" x14ac:dyDescent="0.25">
      <c r="D17912" s="31">
        <f>-683.542</f>
        <v>-683.54200000000003</v>
      </c>
      <c r="E17912" s="28">
        <v>-341.21100000000001</v>
      </c>
    </row>
    <row r="17913" spans="4:5" x14ac:dyDescent="0.25">
      <c r="D17913" s="31">
        <f>-683.526</f>
        <v>-683.52599999999995</v>
      </c>
      <c r="E17913" s="28">
        <v>-341.28100000000001</v>
      </c>
    </row>
    <row r="17914" spans="4:5" x14ac:dyDescent="0.25">
      <c r="D17914" s="31">
        <f>-683.51</f>
        <v>-683.51</v>
      </c>
      <c r="E17914" s="28">
        <v>-341.35</v>
      </c>
    </row>
    <row r="17915" spans="4:5" x14ac:dyDescent="0.25">
      <c r="D17915" s="31">
        <f>-683.494</f>
        <v>-683.49400000000003</v>
      </c>
      <c r="E17915" s="28">
        <v>-341.42</v>
      </c>
    </row>
    <row r="17916" spans="4:5" x14ac:dyDescent="0.25">
      <c r="D17916" s="31">
        <f>-683.478</f>
        <v>-683.47799999999995</v>
      </c>
      <c r="E17916" s="28">
        <v>-341.49</v>
      </c>
    </row>
    <row r="17917" spans="4:5" x14ac:dyDescent="0.25">
      <c r="D17917" s="31">
        <f>-683.462</f>
        <v>-683.46199999999999</v>
      </c>
      <c r="E17917" s="28">
        <v>-341.55900000000003</v>
      </c>
    </row>
    <row r="17918" spans="4:5" x14ac:dyDescent="0.25">
      <c r="D17918" s="31">
        <f>-683.446</f>
        <v>-683.44600000000003</v>
      </c>
      <c r="E17918" s="28">
        <v>-341.62900000000002</v>
      </c>
    </row>
    <row r="17919" spans="4:5" x14ac:dyDescent="0.25">
      <c r="D17919" s="31">
        <f>-683.43</f>
        <v>-683.43</v>
      </c>
      <c r="E17919" s="28">
        <v>-341.69799999999998</v>
      </c>
    </row>
    <row r="17920" spans="4:5" x14ac:dyDescent="0.25">
      <c r="D17920" s="31">
        <f>-683.414</f>
        <v>-683.41399999999999</v>
      </c>
      <c r="E17920" s="28">
        <v>-341.76799999999997</v>
      </c>
    </row>
    <row r="17921" spans="4:5" x14ac:dyDescent="0.25">
      <c r="D17921" s="31">
        <f>-683.398</f>
        <v>-683.39800000000002</v>
      </c>
      <c r="E17921" s="28">
        <v>-341.83699999999999</v>
      </c>
    </row>
    <row r="17922" spans="4:5" x14ac:dyDescent="0.25">
      <c r="D17922" s="31">
        <f>-683.382</f>
        <v>-683.38199999999995</v>
      </c>
      <c r="E17922" s="28">
        <v>-341.90600000000001</v>
      </c>
    </row>
    <row r="17923" spans="4:5" x14ac:dyDescent="0.25">
      <c r="D17923" s="31">
        <f>-683.366</f>
        <v>-683.36599999999999</v>
      </c>
      <c r="E17923" s="28">
        <v>-341.976</v>
      </c>
    </row>
    <row r="17924" spans="4:5" x14ac:dyDescent="0.25">
      <c r="D17924" s="31">
        <f>-683.35</f>
        <v>-683.35</v>
      </c>
      <c r="E17924" s="28">
        <v>-342.04500000000002</v>
      </c>
    </row>
    <row r="17925" spans="4:5" x14ac:dyDescent="0.25">
      <c r="D17925" s="31">
        <f>-683.334</f>
        <v>-683.33399999999995</v>
      </c>
      <c r="E17925" s="28">
        <v>-342.11399999999998</v>
      </c>
    </row>
    <row r="17926" spans="4:5" x14ac:dyDescent="0.25">
      <c r="D17926" s="31">
        <f>-683.318</f>
        <v>-683.31799999999998</v>
      </c>
      <c r="E17926" s="28">
        <v>-342.18299999999999</v>
      </c>
    </row>
    <row r="17927" spans="4:5" x14ac:dyDescent="0.25">
      <c r="D17927" s="31">
        <f>-683.302</f>
        <v>-683.30200000000002</v>
      </c>
      <c r="E17927" s="28">
        <v>-342.25299999999999</v>
      </c>
    </row>
    <row r="17928" spans="4:5" x14ac:dyDescent="0.25">
      <c r="D17928" s="31">
        <f>-683.286</f>
        <v>-683.28599999999994</v>
      </c>
      <c r="E17928" s="28">
        <v>-342.322</v>
      </c>
    </row>
    <row r="17929" spans="4:5" x14ac:dyDescent="0.25">
      <c r="D17929" s="31">
        <f>-683.27</f>
        <v>-683.27</v>
      </c>
      <c r="E17929" s="28">
        <v>-342.39100000000002</v>
      </c>
    </row>
    <row r="17930" spans="4:5" x14ac:dyDescent="0.25">
      <c r="D17930" s="31">
        <f>-683.254</f>
        <v>-683.25400000000002</v>
      </c>
      <c r="E17930" s="28">
        <v>-342.46</v>
      </c>
    </row>
    <row r="17931" spans="4:5" x14ac:dyDescent="0.25">
      <c r="D17931" s="31">
        <f>-683.238</f>
        <v>-683.23800000000006</v>
      </c>
      <c r="E17931" s="28">
        <v>-342.529</v>
      </c>
    </row>
    <row r="17932" spans="4:5" x14ac:dyDescent="0.25">
      <c r="D17932" s="31">
        <f>-683.222</f>
        <v>-683.22199999999998</v>
      </c>
      <c r="E17932" s="28">
        <v>-342.59800000000001</v>
      </c>
    </row>
    <row r="17933" spans="4:5" x14ac:dyDescent="0.25">
      <c r="D17933" s="31">
        <f>-683.206</f>
        <v>-683.20600000000002</v>
      </c>
      <c r="E17933" s="28">
        <v>-342.66800000000001</v>
      </c>
    </row>
    <row r="17934" spans="4:5" x14ac:dyDescent="0.25">
      <c r="D17934" s="31">
        <f>-683.19</f>
        <v>-683.19</v>
      </c>
      <c r="E17934" s="28">
        <v>-342.73599999999999</v>
      </c>
    </row>
    <row r="17935" spans="4:5" x14ac:dyDescent="0.25">
      <c r="D17935" s="31">
        <f>-683.174</f>
        <v>-683.17399999999998</v>
      </c>
      <c r="E17935" s="28">
        <v>-342.80599999999998</v>
      </c>
    </row>
    <row r="17936" spans="4:5" x14ac:dyDescent="0.25">
      <c r="D17936" s="31">
        <f>-683.158</f>
        <v>-683.15800000000002</v>
      </c>
      <c r="E17936" s="28">
        <v>-342.87400000000002</v>
      </c>
    </row>
    <row r="17937" spans="4:5" x14ac:dyDescent="0.25">
      <c r="D17937" s="31">
        <f>-683.142</f>
        <v>-683.14200000000005</v>
      </c>
      <c r="E17937" s="28">
        <v>-342.94299999999998</v>
      </c>
    </row>
    <row r="17938" spans="4:5" x14ac:dyDescent="0.25">
      <c r="D17938" s="31">
        <f>-683.126</f>
        <v>-683.12599999999998</v>
      </c>
      <c r="E17938" s="28">
        <v>-343.012</v>
      </c>
    </row>
    <row r="17939" spans="4:5" x14ac:dyDescent="0.25">
      <c r="D17939" s="31">
        <f>-683.11</f>
        <v>-683.11</v>
      </c>
      <c r="E17939" s="28">
        <v>-343.08100000000002</v>
      </c>
    </row>
    <row r="17940" spans="4:5" x14ac:dyDescent="0.25">
      <c r="D17940" s="31">
        <f>-683.094</f>
        <v>-683.09400000000005</v>
      </c>
      <c r="E17940" s="28">
        <v>-343.15</v>
      </c>
    </row>
    <row r="17941" spans="4:5" x14ac:dyDescent="0.25">
      <c r="D17941" s="31">
        <f>-683.078</f>
        <v>-683.07799999999997</v>
      </c>
      <c r="E17941" s="28">
        <v>-343.21899999999999</v>
      </c>
    </row>
    <row r="17942" spans="4:5" x14ac:dyDescent="0.25">
      <c r="D17942" s="31">
        <f>-683.062</f>
        <v>-683.06200000000001</v>
      </c>
      <c r="E17942" s="28">
        <v>-343.28699999999998</v>
      </c>
    </row>
    <row r="17943" spans="4:5" x14ac:dyDescent="0.25">
      <c r="D17943" s="31">
        <f>-683.046</f>
        <v>-683.04600000000005</v>
      </c>
      <c r="E17943" s="28">
        <v>-343.35599999999999</v>
      </c>
    </row>
    <row r="17944" spans="4:5" x14ac:dyDescent="0.25">
      <c r="D17944" s="31">
        <f>-683.03</f>
        <v>-683.03</v>
      </c>
      <c r="E17944" s="28">
        <v>-343.42500000000001</v>
      </c>
    </row>
    <row r="17945" spans="4:5" x14ac:dyDescent="0.25">
      <c r="D17945" s="31">
        <f>-683.014</f>
        <v>-683.01400000000001</v>
      </c>
      <c r="E17945" s="28">
        <v>-343.49299999999999</v>
      </c>
    </row>
    <row r="17946" spans="4:5" x14ac:dyDescent="0.25">
      <c r="D17946" s="31">
        <f>-682.998</f>
        <v>-682.99800000000005</v>
      </c>
      <c r="E17946" s="28">
        <v>-343.56200000000001</v>
      </c>
    </row>
    <row r="17947" spans="4:5" x14ac:dyDescent="0.25">
      <c r="D17947" s="31">
        <f>-682.982</f>
        <v>-682.98199999999997</v>
      </c>
      <c r="E17947" s="28">
        <v>-343.63</v>
      </c>
    </row>
    <row r="17948" spans="4:5" x14ac:dyDescent="0.25">
      <c r="D17948" s="31">
        <f>-682.966</f>
        <v>-682.96600000000001</v>
      </c>
      <c r="E17948" s="28">
        <v>-343.69900000000001</v>
      </c>
    </row>
    <row r="17949" spans="4:5" x14ac:dyDescent="0.25">
      <c r="D17949" s="31">
        <f>-682.95</f>
        <v>-682.95</v>
      </c>
      <c r="E17949" s="28">
        <v>-343.767</v>
      </c>
    </row>
    <row r="17950" spans="4:5" x14ac:dyDescent="0.25">
      <c r="D17950" s="31">
        <f>-682.934</f>
        <v>-682.93399999999997</v>
      </c>
      <c r="E17950" s="28">
        <v>-343.83600000000001</v>
      </c>
    </row>
    <row r="17951" spans="4:5" x14ac:dyDescent="0.25">
      <c r="D17951" s="31">
        <f>-682.918</f>
        <v>-682.91800000000001</v>
      </c>
      <c r="E17951" s="28">
        <v>-343.904</v>
      </c>
    </row>
    <row r="17952" spans="4:5" x14ac:dyDescent="0.25">
      <c r="D17952" s="31">
        <f>-682.902</f>
        <v>-682.90200000000004</v>
      </c>
      <c r="E17952" s="28">
        <v>-343.97300000000001</v>
      </c>
    </row>
    <row r="17953" spans="4:5" x14ac:dyDescent="0.25">
      <c r="D17953" s="31">
        <f>-682.886</f>
        <v>-682.88599999999997</v>
      </c>
      <c r="E17953" s="28">
        <v>-344.041</v>
      </c>
    </row>
    <row r="17954" spans="4:5" x14ac:dyDescent="0.25">
      <c r="D17954" s="31">
        <f>-682.87</f>
        <v>-682.87</v>
      </c>
      <c r="E17954" s="28">
        <v>-344.10899999999998</v>
      </c>
    </row>
    <row r="17955" spans="4:5" x14ac:dyDescent="0.25">
      <c r="D17955" s="31">
        <f>-682.854</f>
        <v>-682.85400000000004</v>
      </c>
      <c r="E17955" s="28">
        <v>-344.178</v>
      </c>
    </row>
    <row r="17956" spans="4:5" x14ac:dyDescent="0.25">
      <c r="D17956" s="31">
        <f>-682.838</f>
        <v>-682.83799999999997</v>
      </c>
      <c r="E17956" s="28">
        <v>-344.24599999999998</v>
      </c>
    </row>
    <row r="17957" spans="4:5" x14ac:dyDescent="0.25">
      <c r="D17957" s="31">
        <f>-682.822</f>
        <v>-682.822</v>
      </c>
      <c r="E17957" s="28">
        <v>-344.31400000000002</v>
      </c>
    </row>
    <row r="17958" spans="4:5" x14ac:dyDescent="0.25">
      <c r="D17958" s="31">
        <f>-682.806</f>
        <v>-682.80600000000004</v>
      </c>
      <c r="E17958" s="28">
        <v>-344.38200000000001</v>
      </c>
    </row>
    <row r="17959" spans="4:5" x14ac:dyDescent="0.25">
      <c r="D17959" s="31">
        <f>-682.79</f>
        <v>-682.79</v>
      </c>
      <c r="E17959" s="28">
        <v>-344.45</v>
      </c>
    </row>
    <row r="17960" spans="4:5" x14ac:dyDescent="0.25">
      <c r="D17960" s="31">
        <f>-682.774</f>
        <v>-682.774</v>
      </c>
      <c r="E17960" s="28">
        <v>-344.51900000000001</v>
      </c>
    </row>
    <row r="17961" spans="4:5" x14ac:dyDescent="0.25">
      <c r="D17961" s="31">
        <f>-682.758</f>
        <v>-682.75800000000004</v>
      </c>
      <c r="E17961" s="28">
        <v>-344.58699999999999</v>
      </c>
    </row>
    <row r="17962" spans="4:5" x14ac:dyDescent="0.25">
      <c r="D17962" s="31">
        <f>-682.742</f>
        <v>-682.74199999999996</v>
      </c>
      <c r="E17962" s="28">
        <v>-344.65499999999997</v>
      </c>
    </row>
    <row r="17963" spans="4:5" x14ac:dyDescent="0.25">
      <c r="D17963" s="31">
        <f>-682.726</f>
        <v>-682.726</v>
      </c>
      <c r="E17963" s="28">
        <v>-344.72300000000001</v>
      </c>
    </row>
    <row r="17964" spans="4:5" x14ac:dyDescent="0.25">
      <c r="D17964" s="31">
        <f>-682.71</f>
        <v>-682.71</v>
      </c>
      <c r="E17964" s="28">
        <v>-344.791</v>
      </c>
    </row>
    <row r="17965" spans="4:5" x14ac:dyDescent="0.25">
      <c r="D17965" s="31">
        <f>-682.694</f>
        <v>-682.69399999999996</v>
      </c>
      <c r="E17965" s="28">
        <v>-344.85899999999998</v>
      </c>
    </row>
    <row r="17966" spans="4:5" x14ac:dyDescent="0.25">
      <c r="D17966" s="31">
        <f>-682.678</f>
        <v>-682.678</v>
      </c>
      <c r="E17966" s="28">
        <v>-344.92700000000002</v>
      </c>
    </row>
    <row r="17967" spans="4:5" x14ac:dyDescent="0.25">
      <c r="D17967" s="31">
        <f>-682.662</f>
        <v>-682.66200000000003</v>
      </c>
      <c r="E17967" s="28">
        <v>-344.99400000000003</v>
      </c>
    </row>
    <row r="17968" spans="4:5" x14ac:dyDescent="0.25">
      <c r="D17968" s="31">
        <f>-682.646</f>
        <v>-682.64599999999996</v>
      </c>
      <c r="E17968" s="28">
        <v>-345.06200000000001</v>
      </c>
    </row>
    <row r="17969" spans="4:5" x14ac:dyDescent="0.25">
      <c r="D17969" s="31">
        <f>-682.63</f>
        <v>-682.63</v>
      </c>
      <c r="E17969" s="28">
        <v>-345.13</v>
      </c>
    </row>
    <row r="17970" spans="4:5" x14ac:dyDescent="0.25">
      <c r="D17970" s="31">
        <f>-682.614</f>
        <v>-682.61400000000003</v>
      </c>
      <c r="E17970" s="28">
        <v>-345.19799999999998</v>
      </c>
    </row>
    <row r="17971" spans="4:5" x14ac:dyDescent="0.25">
      <c r="D17971" s="31">
        <f>-682.598</f>
        <v>-682.59799999999996</v>
      </c>
      <c r="E17971" s="28">
        <v>-345.26600000000002</v>
      </c>
    </row>
    <row r="17972" spans="4:5" x14ac:dyDescent="0.25">
      <c r="D17972" s="31">
        <f>-682.582</f>
        <v>-682.58199999999999</v>
      </c>
      <c r="E17972" s="28">
        <v>-345.33300000000003</v>
      </c>
    </row>
    <row r="17973" spans="4:5" x14ac:dyDescent="0.25">
      <c r="D17973" s="31">
        <f>-682.566</f>
        <v>-682.56600000000003</v>
      </c>
      <c r="E17973" s="28">
        <v>-345.40100000000001</v>
      </c>
    </row>
    <row r="17974" spans="4:5" x14ac:dyDescent="0.25">
      <c r="D17974" s="31">
        <f>-682.55</f>
        <v>-682.55</v>
      </c>
      <c r="E17974" s="28">
        <v>-345.46899999999999</v>
      </c>
    </row>
    <row r="17975" spans="4:5" x14ac:dyDescent="0.25">
      <c r="D17975" s="31">
        <f>-682.534</f>
        <v>-682.53399999999999</v>
      </c>
      <c r="E17975" s="28">
        <v>-345.536</v>
      </c>
    </row>
    <row r="17976" spans="4:5" x14ac:dyDescent="0.25">
      <c r="D17976" s="31">
        <f>-682.518</f>
        <v>-682.51800000000003</v>
      </c>
      <c r="E17976" s="28">
        <v>-345.60399999999998</v>
      </c>
    </row>
    <row r="17977" spans="4:5" x14ac:dyDescent="0.25">
      <c r="D17977" s="31">
        <f>-682.502</f>
        <v>-682.50199999999995</v>
      </c>
      <c r="E17977" s="28">
        <v>-345.67200000000003</v>
      </c>
    </row>
    <row r="17978" spans="4:5" x14ac:dyDescent="0.25">
      <c r="D17978" s="31">
        <f>-682.486</f>
        <v>-682.48599999999999</v>
      </c>
      <c r="E17978" s="28">
        <v>-345.73899999999998</v>
      </c>
    </row>
    <row r="17979" spans="4:5" x14ac:dyDescent="0.25">
      <c r="D17979" s="31">
        <f>-682.47</f>
        <v>-682.47</v>
      </c>
      <c r="E17979" s="28">
        <v>-345.80700000000002</v>
      </c>
    </row>
    <row r="17980" spans="4:5" x14ac:dyDescent="0.25">
      <c r="D17980" s="31">
        <f>-682.454</f>
        <v>-682.45399999999995</v>
      </c>
      <c r="E17980" s="28">
        <v>-345.87400000000002</v>
      </c>
    </row>
    <row r="17981" spans="4:5" x14ac:dyDescent="0.25">
      <c r="D17981" s="31">
        <f>-682.438</f>
        <v>-682.43799999999999</v>
      </c>
      <c r="E17981" s="28">
        <v>-345.94099999999997</v>
      </c>
    </row>
    <row r="17982" spans="4:5" x14ac:dyDescent="0.25">
      <c r="D17982" s="31">
        <f>-682.422</f>
        <v>-682.42200000000003</v>
      </c>
      <c r="E17982" s="28">
        <v>-346.00900000000001</v>
      </c>
    </row>
    <row r="17983" spans="4:5" x14ac:dyDescent="0.25">
      <c r="D17983" s="31">
        <f>-682.406</f>
        <v>-682.40599999999995</v>
      </c>
      <c r="E17983" s="28">
        <v>-346.07600000000002</v>
      </c>
    </row>
    <row r="17984" spans="4:5" x14ac:dyDescent="0.25">
      <c r="D17984" s="31">
        <f>-682.39</f>
        <v>-682.39</v>
      </c>
      <c r="E17984" s="28">
        <v>-346.14299999999997</v>
      </c>
    </row>
    <row r="17985" spans="4:5" x14ac:dyDescent="0.25">
      <c r="D17985" s="31">
        <f>-682.374</f>
        <v>-682.37400000000002</v>
      </c>
      <c r="E17985" s="28">
        <v>-346.21100000000001</v>
      </c>
    </row>
    <row r="17986" spans="4:5" x14ac:dyDescent="0.25">
      <c r="D17986" s="31">
        <f>-682.358</f>
        <v>-682.35799999999995</v>
      </c>
      <c r="E17986" s="28">
        <v>-346.27800000000002</v>
      </c>
    </row>
    <row r="17987" spans="4:5" x14ac:dyDescent="0.25">
      <c r="D17987" s="31">
        <f>-682.342</f>
        <v>-682.34199999999998</v>
      </c>
      <c r="E17987" s="28">
        <v>-346.34500000000003</v>
      </c>
    </row>
    <row r="17988" spans="4:5" x14ac:dyDescent="0.25">
      <c r="D17988" s="31">
        <f>-682.326</f>
        <v>-682.32600000000002</v>
      </c>
      <c r="E17988" s="28">
        <v>-346.41199999999998</v>
      </c>
    </row>
    <row r="17989" spans="4:5" x14ac:dyDescent="0.25">
      <c r="D17989" s="31">
        <f>-682.31</f>
        <v>-682.31</v>
      </c>
      <c r="E17989" s="28">
        <v>-346.47899999999998</v>
      </c>
    </row>
    <row r="17990" spans="4:5" x14ac:dyDescent="0.25">
      <c r="D17990" s="31">
        <f>-682.294</f>
        <v>-682.29399999999998</v>
      </c>
      <c r="E17990" s="28">
        <v>-346.54599999999999</v>
      </c>
    </row>
    <row r="17991" spans="4:5" x14ac:dyDescent="0.25">
      <c r="D17991" s="31">
        <f>-682.278</f>
        <v>-682.27800000000002</v>
      </c>
      <c r="E17991" s="28">
        <v>-346.61399999999998</v>
      </c>
    </row>
    <row r="17992" spans="4:5" x14ac:dyDescent="0.25">
      <c r="D17992" s="31">
        <f>-682.262</f>
        <v>-682.26199999999994</v>
      </c>
      <c r="E17992" s="28">
        <v>-346.68099999999998</v>
      </c>
    </row>
    <row r="17993" spans="4:5" x14ac:dyDescent="0.25">
      <c r="D17993" s="31">
        <f>-682.246</f>
        <v>-682.24599999999998</v>
      </c>
      <c r="E17993" s="28">
        <v>-346.74799999999999</v>
      </c>
    </row>
    <row r="17994" spans="4:5" x14ac:dyDescent="0.25">
      <c r="D17994" s="31">
        <f>-682.23</f>
        <v>-682.23</v>
      </c>
      <c r="E17994" s="28">
        <v>-346.81400000000002</v>
      </c>
    </row>
    <row r="17995" spans="4:5" x14ac:dyDescent="0.25">
      <c r="D17995" s="31">
        <f>-682.214</f>
        <v>-682.21400000000006</v>
      </c>
      <c r="E17995" s="28">
        <v>-346.88099999999997</v>
      </c>
    </row>
    <row r="17996" spans="4:5" x14ac:dyDescent="0.25">
      <c r="D17996" s="31">
        <f>-682.198</f>
        <v>-682.19799999999998</v>
      </c>
      <c r="E17996" s="28">
        <v>-346.94799999999998</v>
      </c>
    </row>
    <row r="17997" spans="4:5" x14ac:dyDescent="0.25">
      <c r="D17997" s="31">
        <f>-682.182</f>
        <v>-682.18200000000002</v>
      </c>
      <c r="E17997" s="28">
        <v>-347.01499999999999</v>
      </c>
    </row>
    <row r="17998" spans="4:5" x14ac:dyDescent="0.25">
      <c r="D17998" s="31">
        <f>-682.166</f>
        <v>-682.16600000000005</v>
      </c>
      <c r="E17998" s="28">
        <v>-347.08199999999999</v>
      </c>
    </row>
    <row r="17999" spans="4:5" x14ac:dyDescent="0.25">
      <c r="D17999" s="31">
        <f>-682.15</f>
        <v>-682.15</v>
      </c>
      <c r="E17999" s="28">
        <v>-347.149</v>
      </c>
    </row>
    <row r="18000" spans="4:5" x14ac:dyDescent="0.25">
      <c r="D18000" s="31">
        <f>-682.134</f>
        <v>-682.13400000000001</v>
      </c>
      <c r="E18000" s="28">
        <v>-347.21600000000001</v>
      </c>
    </row>
    <row r="18001" spans="4:5" x14ac:dyDescent="0.25">
      <c r="D18001" s="31">
        <f>-682.118</f>
        <v>-682.11800000000005</v>
      </c>
      <c r="E18001" s="28">
        <v>-347.28199999999998</v>
      </c>
    </row>
    <row r="18002" spans="4:5" x14ac:dyDescent="0.25">
      <c r="D18002" s="31">
        <f>-682.102</f>
        <v>-682.10199999999998</v>
      </c>
      <c r="E18002" s="28">
        <v>-347.34899999999999</v>
      </c>
    </row>
    <row r="18003" spans="4:5" x14ac:dyDescent="0.25">
      <c r="D18003" s="31">
        <f>-682.086</f>
        <v>-682.08600000000001</v>
      </c>
      <c r="E18003" s="28">
        <v>-347.416</v>
      </c>
    </row>
    <row r="18004" spans="4:5" x14ac:dyDescent="0.25">
      <c r="D18004" s="31">
        <f>-682.07</f>
        <v>-682.07</v>
      </c>
      <c r="E18004" s="28">
        <v>-347.48200000000003</v>
      </c>
    </row>
    <row r="18005" spans="4:5" x14ac:dyDescent="0.25">
      <c r="D18005" s="31">
        <f>-682.054</f>
        <v>-682.05399999999997</v>
      </c>
      <c r="E18005" s="28">
        <v>-347.54899999999998</v>
      </c>
    </row>
    <row r="18006" spans="4:5" x14ac:dyDescent="0.25">
      <c r="D18006" s="31">
        <f>-682.038</f>
        <v>-682.03800000000001</v>
      </c>
      <c r="E18006" s="28">
        <v>-347.61500000000001</v>
      </c>
    </row>
    <row r="18007" spans="4:5" x14ac:dyDescent="0.25">
      <c r="D18007" s="31">
        <f>-682.022</f>
        <v>-682.02200000000005</v>
      </c>
      <c r="E18007" s="28">
        <v>-347.68200000000002</v>
      </c>
    </row>
    <row r="18008" spans="4:5" x14ac:dyDescent="0.25">
      <c r="D18008" s="31">
        <f>-682.006</f>
        <v>-682.00599999999997</v>
      </c>
      <c r="E18008" s="28">
        <v>-347.74900000000002</v>
      </c>
    </row>
    <row r="18009" spans="4:5" x14ac:dyDescent="0.25">
      <c r="D18009" s="31">
        <f>-681.99</f>
        <v>-681.99</v>
      </c>
      <c r="E18009" s="28">
        <v>-347.815</v>
      </c>
    </row>
    <row r="18010" spans="4:5" x14ac:dyDescent="0.25">
      <c r="D18010" s="31">
        <f>-681.974</f>
        <v>-681.97400000000005</v>
      </c>
      <c r="E18010" s="28">
        <v>-347.88099999999997</v>
      </c>
    </row>
    <row r="18011" spans="4:5" x14ac:dyDescent="0.25">
      <c r="D18011" s="31">
        <f>-681.958</f>
        <v>-681.95799999999997</v>
      </c>
      <c r="E18011" s="28">
        <v>-347.94799999999998</v>
      </c>
    </row>
    <row r="18012" spans="4:5" x14ac:dyDescent="0.25">
      <c r="D18012" s="31">
        <f>-681.942</f>
        <v>-681.94200000000001</v>
      </c>
      <c r="E18012" s="28">
        <v>-348.01400000000001</v>
      </c>
    </row>
    <row r="18013" spans="4:5" x14ac:dyDescent="0.25">
      <c r="D18013" s="31">
        <f>-681.926</f>
        <v>-681.92600000000004</v>
      </c>
      <c r="E18013" s="28">
        <v>-348.08</v>
      </c>
    </row>
    <row r="18014" spans="4:5" x14ac:dyDescent="0.25">
      <c r="D18014" s="31">
        <f>-681.91</f>
        <v>-681.91</v>
      </c>
      <c r="E18014" s="28">
        <v>-348.14699999999999</v>
      </c>
    </row>
    <row r="18015" spans="4:5" x14ac:dyDescent="0.25">
      <c r="D18015" s="31">
        <f>-681.894</f>
        <v>-681.89400000000001</v>
      </c>
      <c r="E18015" s="28">
        <v>-348.21300000000002</v>
      </c>
    </row>
    <row r="18016" spans="4:5" x14ac:dyDescent="0.25">
      <c r="D18016" s="31">
        <f>-681.878</f>
        <v>-681.87800000000004</v>
      </c>
      <c r="E18016" s="28">
        <v>-348.279</v>
      </c>
    </row>
    <row r="18017" spans="4:5" x14ac:dyDescent="0.25">
      <c r="D18017" s="31">
        <f>-681.862</f>
        <v>-681.86199999999997</v>
      </c>
      <c r="E18017" s="28">
        <v>-348.34500000000003</v>
      </c>
    </row>
    <row r="18018" spans="4:5" x14ac:dyDescent="0.25">
      <c r="D18018" s="31">
        <f>-681.846</f>
        <v>-681.846</v>
      </c>
      <c r="E18018" s="28">
        <v>-348.411</v>
      </c>
    </row>
    <row r="18019" spans="4:5" x14ac:dyDescent="0.25">
      <c r="D18019" s="31">
        <f>-681.83</f>
        <v>-681.83</v>
      </c>
      <c r="E18019" s="28">
        <v>-348.47800000000001</v>
      </c>
    </row>
    <row r="18020" spans="4:5" x14ac:dyDescent="0.25">
      <c r="D18020" s="31">
        <f>-681.814</f>
        <v>-681.81399999999996</v>
      </c>
      <c r="E18020" s="28">
        <v>-348.54399999999998</v>
      </c>
    </row>
    <row r="18021" spans="4:5" x14ac:dyDescent="0.25">
      <c r="D18021" s="31">
        <f>-681.798</f>
        <v>-681.798</v>
      </c>
      <c r="E18021" s="28">
        <v>-348.61</v>
      </c>
    </row>
    <row r="18022" spans="4:5" x14ac:dyDescent="0.25">
      <c r="D18022" s="31">
        <f>-681.782</f>
        <v>-681.78200000000004</v>
      </c>
      <c r="E18022" s="28">
        <v>-348.67599999999999</v>
      </c>
    </row>
    <row r="18023" spans="4:5" x14ac:dyDescent="0.25">
      <c r="D18023" s="31">
        <f>-681.766</f>
        <v>-681.76599999999996</v>
      </c>
      <c r="E18023" s="28">
        <v>-348.74200000000002</v>
      </c>
    </row>
    <row r="18024" spans="4:5" x14ac:dyDescent="0.25">
      <c r="D18024" s="31">
        <f>-681.75</f>
        <v>-681.75</v>
      </c>
      <c r="E18024" s="28">
        <v>-348.80700000000002</v>
      </c>
    </row>
    <row r="18025" spans="4:5" x14ac:dyDescent="0.25">
      <c r="D18025" s="31">
        <f>-681.734</f>
        <v>-681.73400000000004</v>
      </c>
      <c r="E18025" s="28">
        <v>-348.87299999999999</v>
      </c>
    </row>
    <row r="18026" spans="4:5" x14ac:dyDescent="0.25">
      <c r="D18026" s="31">
        <f>-681.719</f>
        <v>-681.71900000000005</v>
      </c>
      <c r="E18026" s="28">
        <v>-348.93900000000002</v>
      </c>
    </row>
    <row r="18027" spans="4:5" x14ac:dyDescent="0.25">
      <c r="D18027" s="31">
        <f>-681.703</f>
        <v>-681.70299999999997</v>
      </c>
      <c r="E18027" s="28">
        <v>-349.005</v>
      </c>
    </row>
    <row r="18028" spans="4:5" x14ac:dyDescent="0.25">
      <c r="D18028" s="31">
        <f>-681.687</f>
        <v>-681.68700000000001</v>
      </c>
      <c r="E18028" s="28">
        <v>-349.07100000000003</v>
      </c>
    </row>
    <row r="18029" spans="4:5" x14ac:dyDescent="0.25">
      <c r="D18029" s="31">
        <f>-681.671</f>
        <v>-681.67100000000005</v>
      </c>
      <c r="E18029" s="28">
        <v>-349.137</v>
      </c>
    </row>
    <row r="18030" spans="4:5" x14ac:dyDescent="0.25">
      <c r="D18030" s="31">
        <f>-681.655</f>
        <v>-681.65499999999997</v>
      </c>
      <c r="E18030" s="28">
        <v>-349.202</v>
      </c>
    </row>
    <row r="18031" spans="4:5" x14ac:dyDescent="0.25">
      <c r="D18031" s="31">
        <f>-681.639</f>
        <v>-681.63900000000001</v>
      </c>
      <c r="E18031" s="28">
        <v>-349.26799999999997</v>
      </c>
    </row>
    <row r="18032" spans="4:5" x14ac:dyDescent="0.25">
      <c r="D18032" s="31">
        <f>-681.623</f>
        <v>-681.62300000000005</v>
      </c>
      <c r="E18032" s="28">
        <v>-349.334</v>
      </c>
    </row>
    <row r="18033" spans="4:5" x14ac:dyDescent="0.25">
      <c r="D18033" s="31">
        <f>-681.607</f>
        <v>-681.60699999999997</v>
      </c>
      <c r="E18033" s="28">
        <v>-349.4</v>
      </c>
    </row>
    <row r="18034" spans="4:5" x14ac:dyDescent="0.25">
      <c r="D18034" s="31">
        <f>-681.591</f>
        <v>-681.59100000000001</v>
      </c>
      <c r="E18034" s="28">
        <v>-349.46499999999997</v>
      </c>
    </row>
    <row r="18035" spans="4:5" x14ac:dyDescent="0.25">
      <c r="D18035" s="31">
        <f>-681.575</f>
        <v>-681.57500000000005</v>
      </c>
      <c r="E18035" s="28">
        <v>-349.53100000000001</v>
      </c>
    </row>
    <row r="18036" spans="4:5" x14ac:dyDescent="0.25">
      <c r="D18036" s="31">
        <f>-681.559</f>
        <v>-681.55899999999997</v>
      </c>
      <c r="E18036" s="28">
        <v>-349.596</v>
      </c>
    </row>
    <row r="18037" spans="4:5" x14ac:dyDescent="0.25">
      <c r="D18037" s="31">
        <f>-681.543</f>
        <v>-681.54300000000001</v>
      </c>
      <c r="E18037" s="28">
        <v>-349.66199999999998</v>
      </c>
    </row>
    <row r="18038" spans="4:5" x14ac:dyDescent="0.25">
      <c r="D18038" s="31">
        <f>-681.527</f>
        <v>-681.52700000000004</v>
      </c>
      <c r="E18038" s="28">
        <v>-349.72699999999998</v>
      </c>
    </row>
    <row r="18039" spans="4:5" x14ac:dyDescent="0.25">
      <c r="D18039" s="31">
        <f>-681.511</f>
        <v>-681.51099999999997</v>
      </c>
      <c r="E18039" s="28">
        <v>-349.79199999999997</v>
      </c>
    </row>
    <row r="18040" spans="4:5" x14ac:dyDescent="0.25">
      <c r="D18040" s="31">
        <f>-681.495</f>
        <v>-681.495</v>
      </c>
      <c r="E18040" s="28">
        <v>-349.858</v>
      </c>
    </row>
    <row r="18041" spans="4:5" x14ac:dyDescent="0.25">
      <c r="D18041" s="31">
        <f>-681.479</f>
        <v>-681.47900000000004</v>
      </c>
      <c r="E18041" s="28">
        <v>-349.923</v>
      </c>
    </row>
    <row r="18042" spans="4:5" x14ac:dyDescent="0.25">
      <c r="D18042" s="31">
        <f>-681.463</f>
        <v>-681.46299999999997</v>
      </c>
      <c r="E18042" s="28">
        <v>-349.98899999999998</v>
      </c>
    </row>
    <row r="18043" spans="4:5" x14ac:dyDescent="0.25">
      <c r="D18043" s="31">
        <f>-681.447</f>
        <v>-681.447</v>
      </c>
      <c r="E18043" s="28">
        <v>-350.05399999999997</v>
      </c>
    </row>
    <row r="18044" spans="4:5" x14ac:dyDescent="0.25">
      <c r="D18044" s="31">
        <f>-681.431</f>
        <v>-681.43100000000004</v>
      </c>
      <c r="E18044" s="28">
        <v>-350.11900000000003</v>
      </c>
    </row>
    <row r="18045" spans="4:5" x14ac:dyDescent="0.25">
      <c r="D18045" s="31">
        <f>-681.415</f>
        <v>-681.41499999999996</v>
      </c>
      <c r="E18045" s="28">
        <v>-350.18400000000003</v>
      </c>
    </row>
    <row r="18046" spans="4:5" x14ac:dyDescent="0.25">
      <c r="D18046" s="31">
        <f>-681.399</f>
        <v>-681.399</v>
      </c>
      <c r="E18046" s="28">
        <v>-350.24900000000002</v>
      </c>
    </row>
    <row r="18047" spans="4:5" x14ac:dyDescent="0.25">
      <c r="D18047" s="31">
        <f>-681.383</f>
        <v>-681.38300000000004</v>
      </c>
      <c r="E18047" s="28">
        <v>-350.315</v>
      </c>
    </row>
    <row r="18048" spans="4:5" x14ac:dyDescent="0.25">
      <c r="D18048" s="31">
        <f>-681.367</f>
        <v>-681.36699999999996</v>
      </c>
      <c r="E18048" s="28">
        <v>-350.38</v>
      </c>
    </row>
    <row r="18049" spans="4:5" x14ac:dyDescent="0.25">
      <c r="D18049" s="31">
        <f>-681.351</f>
        <v>-681.351</v>
      </c>
      <c r="E18049" s="28">
        <v>-350.44499999999999</v>
      </c>
    </row>
    <row r="18050" spans="4:5" x14ac:dyDescent="0.25">
      <c r="D18050" s="31">
        <f>-681.335</f>
        <v>-681.33500000000004</v>
      </c>
      <c r="E18050" s="28">
        <v>-350.51</v>
      </c>
    </row>
    <row r="18051" spans="4:5" x14ac:dyDescent="0.25">
      <c r="D18051" s="31">
        <f>-681.319</f>
        <v>-681.31899999999996</v>
      </c>
      <c r="E18051" s="28">
        <v>-350.57499999999999</v>
      </c>
    </row>
    <row r="18052" spans="4:5" x14ac:dyDescent="0.25">
      <c r="D18052" s="31">
        <f>-681.303</f>
        <v>-681.303</v>
      </c>
      <c r="E18052" s="28">
        <v>-350.64</v>
      </c>
    </row>
    <row r="18053" spans="4:5" x14ac:dyDescent="0.25">
      <c r="D18053" s="31">
        <f>-681.287</f>
        <v>-681.28700000000003</v>
      </c>
      <c r="E18053" s="28">
        <v>-350.70499999999998</v>
      </c>
    </row>
    <row r="18054" spans="4:5" x14ac:dyDescent="0.25">
      <c r="D18054" s="31">
        <f>-681.271</f>
        <v>-681.27099999999996</v>
      </c>
      <c r="E18054" s="28">
        <v>-350.77</v>
      </c>
    </row>
    <row r="18055" spans="4:5" x14ac:dyDescent="0.25">
      <c r="D18055" s="31">
        <f>-681.255</f>
        <v>-681.255</v>
      </c>
      <c r="E18055" s="28">
        <v>-350.834</v>
      </c>
    </row>
    <row r="18056" spans="4:5" x14ac:dyDescent="0.25">
      <c r="D18056" s="31">
        <f>-681.239</f>
        <v>-681.23900000000003</v>
      </c>
      <c r="E18056" s="28">
        <v>-350.899</v>
      </c>
    </row>
    <row r="18057" spans="4:5" x14ac:dyDescent="0.25">
      <c r="D18057" s="31">
        <f>-681.223</f>
        <v>-681.22299999999996</v>
      </c>
      <c r="E18057" s="28">
        <v>-350.964</v>
      </c>
    </row>
    <row r="18058" spans="4:5" x14ac:dyDescent="0.25">
      <c r="D18058" s="31">
        <f>-681.207</f>
        <v>-681.20699999999999</v>
      </c>
      <c r="E18058" s="28">
        <v>-351.029</v>
      </c>
    </row>
    <row r="18059" spans="4:5" x14ac:dyDescent="0.25">
      <c r="D18059" s="31">
        <f>-681.191</f>
        <v>-681.19100000000003</v>
      </c>
      <c r="E18059" s="28">
        <v>-351.09399999999999</v>
      </c>
    </row>
    <row r="18060" spans="4:5" x14ac:dyDescent="0.25">
      <c r="D18060" s="31">
        <f>-681.175</f>
        <v>-681.17499999999995</v>
      </c>
      <c r="E18060" s="28">
        <v>-351.15800000000002</v>
      </c>
    </row>
    <row r="18061" spans="4:5" x14ac:dyDescent="0.25">
      <c r="D18061" s="31">
        <f>-681.159</f>
        <v>-681.15899999999999</v>
      </c>
      <c r="E18061" s="28">
        <v>-351.22300000000001</v>
      </c>
    </row>
    <row r="18062" spans="4:5" x14ac:dyDescent="0.25">
      <c r="D18062" s="31">
        <f>-681.143</f>
        <v>-681.14300000000003</v>
      </c>
      <c r="E18062" s="28">
        <v>-351.28800000000001</v>
      </c>
    </row>
    <row r="18063" spans="4:5" x14ac:dyDescent="0.25">
      <c r="D18063" s="31">
        <f>-681.127</f>
        <v>-681.12699999999995</v>
      </c>
      <c r="E18063" s="28">
        <v>-351.35199999999998</v>
      </c>
    </row>
    <row r="18064" spans="4:5" x14ac:dyDescent="0.25">
      <c r="D18064" s="31">
        <f>-681.111</f>
        <v>-681.11099999999999</v>
      </c>
      <c r="E18064" s="28">
        <v>-351.41699999999997</v>
      </c>
    </row>
    <row r="18065" spans="4:5" x14ac:dyDescent="0.25">
      <c r="D18065" s="31">
        <f>-681.095</f>
        <v>-681.09500000000003</v>
      </c>
      <c r="E18065" s="28">
        <v>-351.48099999999999</v>
      </c>
    </row>
    <row r="18066" spans="4:5" x14ac:dyDescent="0.25">
      <c r="D18066" s="31">
        <f>-681.079</f>
        <v>-681.07899999999995</v>
      </c>
      <c r="E18066" s="28">
        <v>-351.54599999999999</v>
      </c>
    </row>
    <row r="18067" spans="4:5" x14ac:dyDescent="0.25">
      <c r="D18067" s="31">
        <f>-681.063</f>
        <v>-681.06299999999999</v>
      </c>
      <c r="E18067" s="28">
        <v>-351.61</v>
      </c>
    </row>
    <row r="18068" spans="4:5" x14ac:dyDescent="0.25">
      <c r="D18068" s="31">
        <f>-681.047</f>
        <v>-681.04700000000003</v>
      </c>
      <c r="E18068" s="28">
        <v>-351.67500000000001</v>
      </c>
    </row>
    <row r="18069" spans="4:5" x14ac:dyDescent="0.25">
      <c r="D18069" s="31">
        <f>-681.031</f>
        <v>-681.03099999999995</v>
      </c>
      <c r="E18069" s="28">
        <v>-351.73899999999998</v>
      </c>
    </row>
    <row r="18070" spans="4:5" x14ac:dyDescent="0.25">
      <c r="D18070" s="31">
        <f>-681.015</f>
        <v>-681.01499999999999</v>
      </c>
      <c r="E18070" s="28">
        <v>-351.803</v>
      </c>
    </row>
    <row r="18071" spans="4:5" x14ac:dyDescent="0.25">
      <c r="D18071" s="31">
        <f>-680.999</f>
        <v>-680.99900000000002</v>
      </c>
      <c r="E18071" s="28">
        <v>-351.86799999999999</v>
      </c>
    </row>
    <row r="18072" spans="4:5" x14ac:dyDescent="0.25">
      <c r="D18072" s="31">
        <f>-680.983</f>
        <v>-680.98299999999995</v>
      </c>
      <c r="E18072" s="28">
        <v>-351.93200000000002</v>
      </c>
    </row>
    <row r="18073" spans="4:5" x14ac:dyDescent="0.25">
      <c r="D18073" s="31">
        <f>-680.967</f>
        <v>-680.96699999999998</v>
      </c>
      <c r="E18073" s="28">
        <v>-351.99599999999998</v>
      </c>
    </row>
    <row r="18074" spans="4:5" x14ac:dyDescent="0.25">
      <c r="D18074" s="31">
        <f>-680.951</f>
        <v>-680.95100000000002</v>
      </c>
      <c r="E18074" s="28">
        <v>-352.06</v>
      </c>
    </row>
    <row r="18075" spans="4:5" x14ac:dyDescent="0.25">
      <c r="D18075" s="31">
        <f>-680.935</f>
        <v>-680.93499999999995</v>
      </c>
      <c r="E18075" s="28">
        <v>-352.125</v>
      </c>
    </row>
    <row r="18076" spans="4:5" x14ac:dyDescent="0.25">
      <c r="D18076" s="31">
        <f>-680.919</f>
        <v>-680.91899999999998</v>
      </c>
      <c r="E18076" s="28">
        <v>-352.18900000000002</v>
      </c>
    </row>
    <row r="18077" spans="4:5" x14ac:dyDescent="0.25">
      <c r="D18077" s="31">
        <f>-680.903</f>
        <v>-680.90300000000002</v>
      </c>
      <c r="E18077" s="28">
        <v>-352.25299999999999</v>
      </c>
    </row>
    <row r="18078" spans="4:5" x14ac:dyDescent="0.25">
      <c r="D18078" s="31">
        <f>-680.887</f>
        <v>-680.88699999999994</v>
      </c>
      <c r="E18078" s="28">
        <v>-352.31700000000001</v>
      </c>
    </row>
    <row r="18079" spans="4:5" x14ac:dyDescent="0.25">
      <c r="D18079" s="31">
        <f>-680.871</f>
        <v>-680.87099999999998</v>
      </c>
      <c r="E18079" s="28">
        <v>-352.38099999999997</v>
      </c>
    </row>
    <row r="18080" spans="4:5" x14ac:dyDescent="0.25">
      <c r="D18080" s="31">
        <f>-680.855</f>
        <v>-680.85500000000002</v>
      </c>
      <c r="E18080" s="28">
        <v>-352.44499999999999</v>
      </c>
    </row>
    <row r="18081" spans="4:5" x14ac:dyDescent="0.25">
      <c r="D18081" s="31">
        <f>-680.839</f>
        <v>-680.83900000000006</v>
      </c>
      <c r="E18081" s="28">
        <v>-352.50900000000001</v>
      </c>
    </row>
    <row r="18082" spans="4:5" x14ac:dyDescent="0.25">
      <c r="D18082" s="31">
        <f>-680.823</f>
        <v>-680.82299999999998</v>
      </c>
      <c r="E18082" s="28">
        <v>-352.57299999999998</v>
      </c>
    </row>
    <row r="18083" spans="4:5" x14ac:dyDescent="0.25">
      <c r="D18083" s="31">
        <f>-680.807</f>
        <v>-680.80700000000002</v>
      </c>
      <c r="E18083" s="28">
        <v>-352.637</v>
      </c>
    </row>
    <row r="18084" spans="4:5" x14ac:dyDescent="0.25">
      <c r="D18084" s="31">
        <f>-680.791</f>
        <v>-680.79100000000005</v>
      </c>
      <c r="E18084" s="28">
        <v>-352.70100000000002</v>
      </c>
    </row>
    <row r="18085" spans="4:5" x14ac:dyDescent="0.25">
      <c r="D18085" s="31">
        <f>-680.775</f>
        <v>-680.77499999999998</v>
      </c>
      <c r="E18085" s="28">
        <v>-352.76400000000001</v>
      </c>
    </row>
    <row r="18086" spans="4:5" x14ac:dyDescent="0.25">
      <c r="D18086" s="31">
        <f>-680.759</f>
        <v>-680.75900000000001</v>
      </c>
      <c r="E18086" s="28">
        <v>-352.82799999999997</v>
      </c>
    </row>
    <row r="18087" spans="4:5" x14ac:dyDescent="0.25">
      <c r="D18087" s="31">
        <f>-680.743</f>
        <v>-680.74300000000005</v>
      </c>
      <c r="E18087" s="28">
        <v>-352.892</v>
      </c>
    </row>
    <row r="18088" spans="4:5" x14ac:dyDescent="0.25">
      <c r="D18088" s="31">
        <f>-680.727</f>
        <v>-680.72699999999998</v>
      </c>
      <c r="E18088" s="28">
        <v>-352.95600000000002</v>
      </c>
    </row>
    <row r="18089" spans="4:5" x14ac:dyDescent="0.25">
      <c r="D18089" s="31">
        <f>-680.711</f>
        <v>-680.71100000000001</v>
      </c>
      <c r="E18089" s="28">
        <v>-353.01900000000001</v>
      </c>
    </row>
    <row r="18090" spans="4:5" x14ac:dyDescent="0.25">
      <c r="D18090" s="31">
        <f>-680.695</f>
        <v>-680.69500000000005</v>
      </c>
      <c r="E18090" s="28">
        <v>-353.08300000000003</v>
      </c>
    </row>
    <row r="18091" spans="4:5" x14ac:dyDescent="0.25">
      <c r="D18091" s="31">
        <f>-680.679</f>
        <v>-680.67899999999997</v>
      </c>
      <c r="E18091" s="28">
        <v>-353.14600000000002</v>
      </c>
    </row>
    <row r="18092" spans="4:5" x14ac:dyDescent="0.25">
      <c r="D18092" s="31">
        <f>-680.663</f>
        <v>-680.66300000000001</v>
      </c>
      <c r="E18092" s="28">
        <v>-353.21</v>
      </c>
    </row>
    <row r="18093" spans="4:5" x14ac:dyDescent="0.25">
      <c r="D18093" s="31">
        <f>-680.647</f>
        <v>-680.64700000000005</v>
      </c>
      <c r="E18093" s="28">
        <v>-353.274</v>
      </c>
    </row>
    <row r="18094" spans="4:5" x14ac:dyDescent="0.25">
      <c r="D18094" s="31">
        <f>-680.631</f>
        <v>-680.63099999999997</v>
      </c>
      <c r="E18094" s="28">
        <v>-353.33699999999999</v>
      </c>
    </row>
    <row r="18095" spans="4:5" x14ac:dyDescent="0.25">
      <c r="D18095" s="31">
        <f>-680.615</f>
        <v>-680.61500000000001</v>
      </c>
      <c r="E18095" s="28">
        <v>-353.40100000000001</v>
      </c>
    </row>
    <row r="18096" spans="4:5" x14ac:dyDescent="0.25">
      <c r="D18096" s="31">
        <f>-680.599</f>
        <v>-680.59900000000005</v>
      </c>
      <c r="E18096" s="28">
        <v>-353.464</v>
      </c>
    </row>
    <row r="18097" spans="4:5" x14ac:dyDescent="0.25">
      <c r="D18097" s="31">
        <f>-680.583</f>
        <v>-680.58299999999997</v>
      </c>
      <c r="E18097" s="28">
        <v>-353.52699999999999</v>
      </c>
    </row>
    <row r="18098" spans="4:5" x14ac:dyDescent="0.25">
      <c r="D18098" s="31">
        <f>-680.567</f>
        <v>-680.56700000000001</v>
      </c>
      <c r="E18098" s="28">
        <v>-353.59100000000001</v>
      </c>
    </row>
    <row r="18099" spans="4:5" x14ac:dyDescent="0.25">
      <c r="D18099" s="31">
        <f>-680.551</f>
        <v>-680.55100000000004</v>
      </c>
      <c r="E18099" s="28">
        <v>-353.654</v>
      </c>
    </row>
    <row r="18100" spans="4:5" x14ac:dyDescent="0.25">
      <c r="D18100" s="31">
        <f>-680.535</f>
        <v>-680.53499999999997</v>
      </c>
      <c r="E18100" s="28">
        <v>-353.71800000000002</v>
      </c>
    </row>
    <row r="18101" spans="4:5" x14ac:dyDescent="0.25">
      <c r="D18101" s="31">
        <f>-680.519</f>
        <v>-680.51900000000001</v>
      </c>
      <c r="E18101" s="28">
        <v>-353.78100000000001</v>
      </c>
    </row>
    <row r="18102" spans="4:5" x14ac:dyDescent="0.25">
      <c r="D18102" s="31">
        <f>-680.503</f>
        <v>-680.50300000000004</v>
      </c>
      <c r="E18102" s="28">
        <v>-353.84399999999999</v>
      </c>
    </row>
    <row r="18103" spans="4:5" x14ac:dyDescent="0.25">
      <c r="D18103" s="31">
        <f>-680.487</f>
        <v>-680.48699999999997</v>
      </c>
      <c r="E18103" s="28">
        <v>-353.90699999999998</v>
      </c>
    </row>
    <row r="18104" spans="4:5" x14ac:dyDescent="0.25">
      <c r="D18104" s="31">
        <f>-680.471</f>
        <v>-680.471</v>
      </c>
      <c r="E18104" s="28">
        <v>-353.97</v>
      </c>
    </row>
    <row r="18105" spans="4:5" x14ac:dyDescent="0.25">
      <c r="D18105" s="31">
        <f>-680.455</f>
        <v>-680.45500000000004</v>
      </c>
      <c r="E18105" s="28">
        <v>-354.03300000000002</v>
      </c>
    </row>
    <row r="18106" spans="4:5" x14ac:dyDescent="0.25">
      <c r="D18106" s="31">
        <f>-680.439</f>
        <v>-680.43899999999996</v>
      </c>
      <c r="E18106" s="28">
        <v>-354.09699999999998</v>
      </c>
    </row>
    <row r="18107" spans="4:5" x14ac:dyDescent="0.25">
      <c r="D18107" s="31">
        <f>-680.423</f>
        <v>-680.423</v>
      </c>
      <c r="E18107" s="28">
        <v>-354.16</v>
      </c>
    </row>
    <row r="18108" spans="4:5" x14ac:dyDescent="0.25">
      <c r="D18108" s="31">
        <f>-680.407</f>
        <v>-680.40700000000004</v>
      </c>
      <c r="E18108" s="28">
        <v>-354.22300000000001</v>
      </c>
    </row>
    <row r="18109" spans="4:5" x14ac:dyDescent="0.25">
      <c r="D18109" s="31">
        <f>-680.391</f>
        <v>-680.39099999999996</v>
      </c>
      <c r="E18109" s="28">
        <v>-354.286</v>
      </c>
    </row>
    <row r="18110" spans="4:5" x14ac:dyDescent="0.25">
      <c r="D18110" s="31">
        <f>-680.375</f>
        <v>-680.375</v>
      </c>
      <c r="E18110" s="28">
        <v>-354.34899999999999</v>
      </c>
    </row>
    <row r="18111" spans="4:5" x14ac:dyDescent="0.25">
      <c r="D18111" s="31">
        <f>-680.359</f>
        <v>-680.35900000000004</v>
      </c>
      <c r="E18111" s="28">
        <v>-354.41199999999998</v>
      </c>
    </row>
    <row r="18112" spans="4:5" x14ac:dyDescent="0.25">
      <c r="D18112" s="31">
        <f>-680.343</f>
        <v>-680.34299999999996</v>
      </c>
      <c r="E18112" s="28">
        <v>-354.47399999999999</v>
      </c>
    </row>
    <row r="18113" spans="4:5" x14ac:dyDescent="0.25">
      <c r="D18113" s="31">
        <f>-680.327</f>
        <v>-680.327</v>
      </c>
      <c r="E18113" s="28">
        <v>-354.53699999999998</v>
      </c>
    </row>
    <row r="18114" spans="4:5" x14ac:dyDescent="0.25">
      <c r="D18114" s="31">
        <f>-680.311</f>
        <v>-680.31100000000004</v>
      </c>
      <c r="E18114" s="28">
        <v>-354.6</v>
      </c>
    </row>
    <row r="18115" spans="4:5" x14ac:dyDescent="0.25">
      <c r="D18115" s="31">
        <f>-680.295</f>
        <v>-680.29499999999996</v>
      </c>
      <c r="E18115" s="28">
        <v>-354.66300000000001</v>
      </c>
    </row>
    <row r="18116" spans="4:5" x14ac:dyDescent="0.25">
      <c r="D18116" s="31">
        <f>-680.279</f>
        <v>-680.279</v>
      </c>
      <c r="E18116" s="28">
        <v>-354.72500000000002</v>
      </c>
    </row>
    <row r="18117" spans="4:5" x14ac:dyDescent="0.25">
      <c r="D18117" s="31">
        <f>-680.263</f>
        <v>-680.26300000000003</v>
      </c>
      <c r="E18117" s="28">
        <v>-354.78800000000001</v>
      </c>
    </row>
    <row r="18118" spans="4:5" x14ac:dyDescent="0.25">
      <c r="D18118" s="31">
        <f>-680.247</f>
        <v>-680.24699999999996</v>
      </c>
      <c r="E18118" s="28">
        <v>-354.851</v>
      </c>
    </row>
    <row r="18119" spans="4:5" x14ac:dyDescent="0.25">
      <c r="D18119" s="31">
        <f>-680.231</f>
        <v>-680.23099999999999</v>
      </c>
      <c r="E18119" s="28">
        <v>-354.91399999999999</v>
      </c>
    </row>
    <row r="18120" spans="4:5" x14ac:dyDescent="0.25">
      <c r="D18120" s="31">
        <f>-680.215</f>
        <v>-680.21500000000003</v>
      </c>
      <c r="E18120" s="28">
        <v>-354.976</v>
      </c>
    </row>
    <row r="18121" spans="4:5" x14ac:dyDescent="0.25">
      <c r="D18121" s="31">
        <f>-680.199</f>
        <v>-680.19899999999996</v>
      </c>
      <c r="E18121" s="28">
        <v>-355.03899999999999</v>
      </c>
    </row>
    <row r="18122" spans="4:5" x14ac:dyDescent="0.25">
      <c r="D18122" s="31">
        <f>-680.183</f>
        <v>-680.18299999999999</v>
      </c>
      <c r="E18122" s="28">
        <v>-355.101</v>
      </c>
    </row>
    <row r="18123" spans="4:5" x14ac:dyDescent="0.25">
      <c r="D18123" s="31">
        <f>-680.167</f>
        <v>-680.16700000000003</v>
      </c>
      <c r="E18123" s="28">
        <v>-355.16399999999999</v>
      </c>
    </row>
    <row r="18124" spans="4:5" x14ac:dyDescent="0.25">
      <c r="D18124" s="31">
        <f>-680.151</f>
        <v>-680.15099999999995</v>
      </c>
      <c r="E18124" s="28">
        <v>-355.226</v>
      </c>
    </row>
    <row r="18125" spans="4:5" x14ac:dyDescent="0.25">
      <c r="D18125" s="31">
        <f>-680.135</f>
        <v>-680.13499999999999</v>
      </c>
      <c r="E18125" s="28">
        <v>-355.28899999999999</v>
      </c>
    </row>
    <row r="18126" spans="4:5" x14ac:dyDescent="0.25">
      <c r="D18126" s="31">
        <f>-680.119</f>
        <v>-680.11900000000003</v>
      </c>
      <c r="E18126" s="28">
        <v>-355.351</v>
      </c>
    </row>
    <row r="18127" spans="4:5" x14ac:dyDescent="0.25">
      <c r="D18127" s="31">
        <f>-680.103</f>
        <v>-680.10299999999995</v>
      </c>
      <c r="E18127" s="28">
        <v>-355.41300000000001</v>
      </c>
    </row>
    <row r="18128" spans="4:5" x14ac:dyDescent="0.25">
      <c r="D18128" s="31">
        <f>-680.087</f>
        <v>-680.08699999999999</v>
      </c>
      <c r="E18128" s="28">
        <v>-355.476</v>
      </c>
    </row>
    <row r="18129" spans="4:5" x14ac:dyDescent="0.25">
      <c r="D18129" s="31">
        <f>-680.071</f>
        <v>-680.07100000000003</v>
      </c>
      <c r="E18129" s="28">
        <v>-355.53800000000001</v>
      </c>
    </row>
    <row r="18130" spans="4:5" x14ac:dyDescent="0.25">
      <c r="D18130" s="31">
        <f>-680.055</f>
        <v>-680.05499999999995</v>
      </c>
      <c r="E18130" s="28">
        <v>-355.6</v>
      </c>
    </row>
    <row r="18131" spans="4:5" x14ac:dyDescent="0.25">
      <c r="D18131" s="31">
        <f>-680.039</f>
        <v>-680.03899999999999</v>
      </c>
      <c r="E18131" s="28">
        <v>-355.66199999999998</v>
      </c>
    </row>
    <row r="18132" spans="4:5" x14ac:dyDescent="0.25">
      <c r="D18132" s="31">
        <f>-680.023</f>
        <v>-680.02300000000002</v>
      </c>
      <c r="E18132" s="28">
        <v>-355.72500000000002</v>
      </c>
    </row>
    <row r="18133" spans="4:5" x14ac:dyDescent="0.25">
      <c r="D18133" s="31">
        <f>-680.007</f>
        <v>-680.00699999999995</v>
      </c>
      <c r="E18133" s="28">
        <v>-355.78699999999998</v>
      </c>
    </row>
    <row r="18134" spans="4:5" x14ac:dyDescent="0.25">
      <c r="D18134" s="31">
        <f>-679.991</f>
        <v>-679.99099999999999</v>
      </c>
      <c r="E18134" s="28">
        <v>-355.84899999999999</v>
      </c>
    </row>
    <row r="18135" spans="4:5" x14ac:dyDescent="0.25">
      <c r="D18135" s="31">
        <f>-679.975</f>
        <v>-679.97500000000002</v>
      </c>
      <c r="E18135" s="28">
        <v>-355.911</v>
      </c>
    </row>
    <row r="18136" spans="4:5" x14ac:dyDescent="0.25">
      <c r="D18136" s="31">
        <f>-679.959</f>
        <v>-679.95899999999995</v>
      </c>
      <c r="E18136" s="28">
        <v>-355.97300000000001</v>
      </c>
    </row>
    <row r="18137" spans="4:5" x14ac:dyDescent="0.25">
      <c r="D18137" s="31">
        <f>-679.943</f>
        <v>-679.94299999999998</v>
      </c>
      <c r="E18137" s="28">
        <v>-356.03500000000003</v>
      </c>
    </row>
    <row r="18138" spans="4:5" x14ac:dyDescent="0.25">
      <c r="D18138" s="31">
        <f>-679.927</f>
        <v>-679.92700000000002</v>
      </c>
      <c r="E18138" s="28">
        <v>-356.09699999999998</v>
      </c>
    </row>
    <row r="18139" spans="4:5" x14ac:dyDescent="0.25">
      <c r="D18139" s="31">
        <f>-679.911</f>
        <v>-679.91099999999994</v>
      </c>
      <c r="E18139" s="28">
        <v>-356.15899999999999</v>
      </c>
    </row>
    <row r="18140" spans="4:5" x14ac:dyDescent="0.25">
      <c r="D18140" s="31">
        <f>-679.896</f>
        <v>-679.89599999999996</v>
      </c>
      <c r="E18140" s="28">
        <v>-356.221</v>
      </c>
    </row>
    <row r="18141" spans="4:5" x14ac:dyDescent="0.25">
      <c r="D18141" s="31">
        <f>-679.88</f>
        <v>-679.88</v>
      </c>
      <c r="E18141" s="28">
        <v>-356.28199999999998</v>
      </c>
    </row>
    <row r="18142" spans="4:5" x14ac:dyDescent="0.25">
      <c r="D18142" s="31">
        <f>-679.864</f>
        <v>-679.86400000000003</v>
      </c>
      <c r="E18142" s="28">
        <v>-356.34399999999999</v>
      </c>
    </row>
    <row r="18143" spans="4:5" x14ac:dyDescent="0.25">
      <c r="D18143" s="31">
        <f>-679.848</f>
        <v>-679.84799999999996</v>
      </c>
      <c r="E18143" s="28">
        <v>-356.40600000000001</v>
      </c>
    </row>
    <row r="18144" spans="4:5" x14ac:dyDescent="0.25">
      <c r="D18144" s="31">
        <f>-679.832</f>
        <v>-679.83199999999999</v>
      </c>
      <c r="E18144" s="28">
        <v>-356.46800000000002</v>
      </c>
    </row>
    <row r="18145" spans="4:5" x14ac:dyDescent="0.25">
      <c r="D18145" s="31">
        <f>-679.816</f>
        <v>-679.81600000000003</v>
      </c>
      <c r="E18145" s="28">
        <v>-356.529</v>
      </c>
    </row>
    <row r="18146" spans="4:5" x14ac:dyDescent="0.25">
      <c r="D18146" s="31">
        <f>-679.8</f>
        <v>-679.8</v>
      </c>
      <c r="E18146" s="28">
        <v>-356.59100000000001</v>
      </c>
    </row>
    <row r="18147" spans="4:5" x14ac:dyDescent="0.25">
      <c r="D18147" s="31">
        <f>-679.784</f>
        <v>-679.78399999999999</v>
      </c>
      <c r="E18147" s="28">
        <v>-356.65300000000002</v>
      </c>
    </row>
    <row r="18148" spans="4:5" x14ac:dyDescent="0.25">
      <c r="D18148" s="31">
        <f>-679.768</f>
        <v>-679.76800000000003</v>
      </c>
      <c r="E18148" s="28">
        <v>-356.714</v>
      </c>
    </row>
    <row r="18149" spans="4:5" x14ac:dyDescent="0.25">
      <c r="D18149" s="31">
        <f>-679.752</f>
        <v>-679.75199999999995</v>
      </c>
      <c r="E18149" s="28">
        <v>-356.77600000000001</v>
      </c>
    </row>
    <row r="18150" spans="4:5" x14ac:dyDescent="0.25">
      <c r="D18150" s="31">
        <f>-679.736</f>
        <v>-679.73599999999999</v>
      </c>
      <c r="E18150" s="28">
        <v>-356.83800000000002</v>
      </c>
    </row>
    <row r="18151" spans="4:5" x14ac:dyDescent="0.25">
      <c r="D18151" s="31">
        <f>-679.72</f>
        <v>-679.72</v>
      </c>
      <c r="E18151" s="28">
        <v>-356.899</v>
      </c>
    </row>
    <row r="18152" spans="4:5" x14ac:dyDescent="0.25">
      <c r="D18152" s="31">
        <f>-679.704</f>
        <v>-679.70399999999995</v>
      </c>
      <c r="E18152" s="28">
        <v>-356.96100000000001</v>
      </c>
    </row>
    <row r="18153" spans="4:5" x14ac:dyDescent="0.25">
      <c r="D18153" s="31">
        <f>-679.688</f>
        <v>-679.68799999999999</v>
      </c>
      <c r="E18153" s="28">
        <v>-357.02199999999999</v>
      </c>
    </row>
    <row r="18154" spans="4:5" x14ac:dyDescent="0.25">
      <c r="D18154" s="31">
        <f>-679.672</f>
        <v>-679.67200000000003</v>
      </c>
      <c r="E18154" s="28">
        <v>-357.08300000000003</v>
      </c>
    </row>
    <row r="18155" spans="4:5" x14ac:dyDescent="0.25">
      <c r="D18155" s="31">
        <f>-679.656</f>
        <v>-679.65599999999995</v>
      </c>
      <c r="E18155" s="28">
        <v>-357.14499999999998</v>
      </c>
    </row>
    <row r="18156" spans="4:5" x14ac:dyDescent="0.25">
      <c r="D18156" s="31">
        <f>-679.64</f>
        <v>-679.64</v>
      </c>
      <c r="E18156" s="28">
        <v>-357.20600000000002</v>
      </c>
    </row>
    <row r="18157" spans="4:5" x14ac:dyDescent="0.25">
      <c r="D18157" s="31">
        <f>-679.624</f>
        <v>-679.62400000000002</v>
      </c>
      <c r="E18157" s="28">
        <v>-357.267</v>
      </c>
    </row>
    <row r="18158" spans="4:5" x14ac:dyDescent="0.25">
      <c r="D18158" s="31">
        <f>-679.608</f>
        <v>-679.60799999999995</v>
      </c>
      <c r="E18158" s="28">
        <v>-357.32900000000001</v>
      </c>
    </row>
    <row r="18159" spans="4:5" x14ac:dyDescent="0.25">
      <c r="D18159" s="31">
        <f>-679.592</f>
        <v>-679.59199999999998</v>
      </c>
      <c r="E18159" s="28">
        <v>-357.39</v>
      </c>
    </row>
    <row r="18160" spans="4:5" x14ac:dyDescent="0.25">
      <c r="D18160" s="31">
        <f>-679.576</f>
        <v>-679.57600000000002</v>
      </c>
      <c r="E18160" s="28">
        <v>-357.45100000000002</v>
      </c>
    </row>
    <row r="18161" spans="4:5" x14ac:dyDescent="0.25">
      <c r="D18161" s="31">
        <f>-679.56</f>
        <v>-679.56</v>
      </c>
      <c r="E18161" s="28">
        <v>-357.512</v>
      </c>
    </row>
    <row r="18162" spans="4:5" x14ac:dyDescent="0.25">
      <c r="D18162" s="31">
        <f>-679.544</f>
        <v>-679.54399999999998</v>
      </c>
      <c r="E18162" s="28">
        <v>-357.57299999999998</v>
      </c>
    </row>
    <row r="18163" spans="4:5" x14ac:dyDescent="0.25">
      <c r="D18163" s="31">
        <f>-679.528</f>
        <v>-679.52800000000002</v>
      </c>
      <c r="E18163" s="28">
        <v>-357.63400000000001</v>
      </c>
    </row>
    <row r="18164" spans="4:5" x14ac:dyDescent="0.25">
      <c r="D18164" s="31">
        <f>-679.512</f>
        <v>-679.51199999999994</v>
      </c>
      <c r="E18164" s="28">
        <v>-357.69499999999999</v>
      </c>
    </row>
    <row r="18165" spans="4:5" x14ac:dyDescent="0.25">
      <c r="D18165" s="31">
        <f>-679.496</f>
        <v>-679.49599999999998</v>
      </c>
      <c r="E18165" s="28">
        <v>-357.75599999999997</v>
      </c>
    </row>
    <row r="18166" spans="4:5" x14ac:dyDescent="0.25">
      <c r="D18166" s="31">
        <f>-679.48</f>
        <v>-679.48</v>
      </c>
      <c r="E18166" s="28">
        <v>-357.81700000000001</v>
      </c>
    </row>
    <row r="18167" spans="4:5" x14ac:dyDescent="0.25">
      <c r="D18167" s="31">
        <f>-679.464</f>
        <v>-679.46400000000006</v>
      </c>
      <c r="E18167" s="28">
        <v>-357.87799999999999</v>
      </c>
    </row>
    <row r="18168" spans="4:5" x14ac:dyDescent="0.25">
      <c r="D18168" s="31">
        <f>-679.448</f>
        <v>-679.44799999999998</v>
      </c>
      <c r="E18168" s="28">
        <v>-357.93900000000002</v>
      </c>
    </row>
    <row r="18169" spans="4:5" x14ac:dyDescent="0.25">
      <c r="D18169" s="31">
        <f>-679.432</f>
        <v>-679.43200000000002</v>
      </c>
      <c r="E18169" s="28">
        <v>-358</v>
      </c>
    </row>
    <row r="18170" spans="4:5" x14ac:dyDescent="0.25">
      <c r="D18170" s="31">
        <f>-679.416</f>
        <v>-679.41600000000005</v>
      </c>
      <c r="E18170" s="28">
        <v>-358.06099999999998</v>
      </c>
    </row>
    <row r="18171" spans="4:5" x14ac:dyDescent="0.25">
      <c r="D18171" s="31">
        <f>-679.4</f>
        <v>-679.4</v>
      </c>
      <c r="E18171" s="28">
        <v>-358.12200000000001</v>
      </c>
    </row>
    <row r="18172" spans="4:5" x14ac:dyDescent="0.25">
      <c r="D18172" s="31">
        <f>-679.384</f>
        <v>-679.38400000000001</v>
      </c>
      <c r="E18172" s="28">
        <v>-358.18200000000002</v>
      </c>
    </row>
    <row r="18173" spans="4:5" x14ac:dyDescent="0.25">
      <c r="D18173" s="31">
        <f>-679.368</f>
        <v>-679.36800000000005</v>
      </c>
      <c r="E18173" s="28">
        <v>-358.24299999999999</v>
      </c>
    </row>
    <row r="18174" spans="4:5" x14ac:dyDescent="0.25">
      <c r="D18174" s="31">
        <f>-679.352</f>
        <v>-679.35199999999998</v>
      </c>
      <c r="E18174" s="28">
        <v>-358.30399999999997</v>
      </c>
    </row>
    <row r="18175" spans="4:5" x14ac:dyDescent="0.25">
      <c r="D18175" s="31">
        <f>-679.336</f>
        <v>-679.33600000000001</v>
      </c>
      <c r="E18175" s="28">
        <v>-358.36399999999998</v>
      </c>
    </row>
    <row r="18176" spans="4:5" x14ac:dyDescent="0.25">
      <c r="D18176" s="31">
        <f>-679.32</f>
        <v>-679.32</v>
      </c>
      <c r="E18176" s="28">
        <v>-358.42500000000001</v>
      </c>
    </row>
    <row r="18177" spans="4:5" x14ac:dyDescent="0.25">
      <c r="D18177" s="31">
        <f>-679.304</f>
        <v>-679.30399999999997</v>
      </c>
      <c r="E18177" s="28">
        <v>-358.48500000000001</v>
      </c>
    </row>
    <row r="18178" spans="4:5" x14ac:dyDescent="0.25">
      <c r="D18178" s="31">
        <f>-679.288</f>
        <v>-679.28800000000001</v>
      </c>
      <c r="E18178" s="28">
        <v>-358.54599999999999</v>
      </c>
    </row>
    <row r="18179" spans="4:5" x14ac:dyDescent="0.25">
      <c r="D18179" s="31">
        <f>-679.272</f>
        <v>-679.27200000000005</v>
      </c>
      <c r="E18179" s="28">
        <v>-358.60700000000003</v>
      </c>
    </row>
    <row r="18180" spans="4:5" x14ac:dyDescent="0.25">
      <c r="D18180" s="31">
        <f>-679.256</f>
        <v>-679.25599999999997</v>
      </c>
      <c r="E18180" s="28">
        <v>-358.66699999999997</v>
      </c>
    </row>
    <row r="18181" spans="4:5" x14ac:dyDescent="0.25">
      <c r="D18181" s="31">
        <f>-679.24</f>
        <v>-679.24</v>
      </c>
      <c r="E18181" s="28">
        <v>-358.72800000000001</v>
      </c>
    </row>
    <row r="18182" spans="4:5" x14ac:dyDescent="0.25">
      <c r="D18182" s="31">
        <f>-679.224</f>
        <v>-679.22400000000005</v>
      </c>
      <c r="E18182" s="28">
        <v>-358.78800000000001</v>
      </c>
    </row>
    <row r="18183" spans="4:5" x14ac:dyDescent="0.25">
      <c r="D18183" s="31">
        <f>-679.208</f>
        <v>-679.20799999999997</v>
      </c>
      <c r="E18183" s="28">
        <v>-358.84800000000001</v>
      </c>
    </row>
    <row r="18184" spans="4:5" x14ac:dyDescent="0.25">
      <c r="D18184" s="31">
        <f>-679.192</f>
        <v>-679.19200000000001</v>
      </c>
      <c r="E18184" s="28">
        <v>-358.90800000000002</v>
      </c>
    </row>
    <row r="18185" spans="4:5" x14ac:dyDescent="0.25">
      <c r="D18185" s="31">
        <f>-679.176</f>
        <v>-679.17600000000004</v>
      </c>
      <c r="E18185" s="28">
        <v>-358.96899999999999</v>
      </c>
    </row>
    <row r="18186" spans="4:5" x14ac:dyDescent="0.25">
      <c r="D18186" s="31">
        <f>-679.16</f>
        <v>-679.16</v>
      </c>
      <c r="E18186" s="28">
        <v>-359.029</v>
      </c>
    </row>
    <row r="18187" spans="4:5" x14ac:dyDescent="0.25">
      <c r="D18187" s="31">
        <f>-679.144</f>
        <v>-679.14400000000001</v>
      </c>
      <c r="E18187" s="28">
        <v>-359.089</v>
      </c>
    </row>
    <row r="18188" spans="4:5" x14ac:dyDescent="0.25">
      <c r="D18188" s="31">
        <f>-679.128</f>
        <v>-679.12800000000004</v>
      </c>
      <c r="E18188" s="28">
        <v>-359.149</v>
      </c>
    </row>
    <row r="18189" spans="4:5" x14ac:dyDescent="0.25">
      <c r="D18189" s="31">
        <f>-679.112</f>
        <v>-679.11199999999997</v>
      </c>
      <c r="E18189" s="28">
        <v>-359.209</v>
      </c>
    </row>
    <row r="18190" spans="4:5" x14ac:dyDescent="0.25">
      <c r="D18190" s="31">
        <f>-679.096</f>
        <v>-679.096</v>
      </c>
      <c r="E18190" s="28">
        <v>-359.27</v>
      </c>
    </row>
    <row r="18191" spans="4:5" x14ac:dyDescent="0.25">
      <c r="D18191" s="31">
        <f>-679.08</f>
        <v>-679.08</v>
      </c>
      <c r="E18191" s="28">
        <v>-359.33</v>
      </c>
    </row>
    <row r="18192" spans="4:5" x14ac:dyDescent="0.25">
      <c r="D18192" s="31">
        <f>-679.064</f>
        <v>-679.06399999999996</v>
      </c>
      <c r="E18192" s="28">
        <v>-359.39</v>
      </c>
    </row>
    <row r="18193" spans="4:5" x14ac:dyDescent="0.25">
      <c r="D18193" s="31">
        <f>-679.048</f>
        <v>-679.048</v>
      </c>
      <c r="E18193" s="28">
        <v>-359.45</v>
      </c>
    </row>
    <row r="18194" spans="4:5" x14ac:dyDescent="0.25">
      <c r="D18194" s="31">
        <f>-679.032</f>
        <v>-679.03200000000004</v>
      </c>
      <c r="E18194" s="28">
        <v>-359.51</v>
      </c>
    </row>
    <row r="18195" spans="4:5" x14ac:dyDescent="0.25">
      <c r="D18195" s="31">
        <f>-679.016</f>
        <v>-679.01599999999996</v>
      </c>
      <c r="E18195" s="28">
        <v>-359.57</v>
      </c>
    </row>
    <row r="18196" spans="4:5" x14ac:dyDescent="0.25">
      <c r="D18196" s="31">
        <f>-679</f>
        <v>-679</v>
      </c>
      <c r="E18196" s="28">
        <v>-359.63</v>
      </c>
    </row>
    <row r="18197" spans="4:5" x14ac:dyDescent="0.25">
      <c r="D18197" s="31">
        <f>-678.984</f>
        <v>-678.98400000000004</v>
      </c>
      <c r="E18197" s="28">
        <v>-359.68900000000002</v>
      </c>
    </row>
    <row r="18198" spans="4:5" x14ac:dyDescent="0.25">
      <c r="D18198" s="31">
        <f>-678.968</f>
        <v>-678.96799999999996</v>
      </c>
      <c r="E18198" s="28">
        <v>-359.74900000000002</v>
      </c>
    </row>
    <row r="18199" spans="4:5" x14ac:dyDescent="0.25">
      <c r="D18199" s="31">
        <f>-678.952</f>
        <v>-678.952</v>
      </c>
      <c r="E18199" s="28">
        <v>-359.80900000000003</v>
      </c>
    </row>
    <row r="18200" spans="4:5" x14ac:dyDescent="0.25">
      <c r="D18200" s="31">
        <f>-678.936</f>
        <v>-678.93600000000004</v>
      </c>
      <c r="E18200" s="28">
        <v>-359.86900000000003</v>
      </c>
    </row>
    <row r="18201" spans="4:5" x14ac:dyDescent="0.25">
      <c r="D18201" s="31">
        <f>-678.92</f>
        <v>-678.92</v>
      </c>
      <c r="E18201" s="28">
        <v>-359.928</v>
      </c>
    </row>
    <row r="18202" spans="4:5" x14ac:dyDescent="0.25">
      <c r="D18202" s="31">
        <f>-678.904</f>
        <v>-678.904</v>
      </c>
      <c r="E18202" s="28">
        <v>-359.988</v>
      </c>
    </row>
    <row r="18203" spans="4:5" x14ac:dyDescent="0.25">
      <c r="D18203" s="31">
        <f>-678.888</f>
        <v>-678.88800000000003</v>
      </c>
      <c r="E18203" s="28">
        <v>-360.048</v>
      </c>
    </row>
    <row r="18204" spans="4:5" x14ac:dyDescent="0.25">
      <c r="D18204" s="31">
        <f>-678.872</f>
        <v>-678.87199999999996</v>
      </c>
      <c r="E18204" s="28">
        <v>-360.10700000000003</v>
      </c>
    </row>
    <row r="18205" spans="4:5" x14ac:dyDescent="0.25">
      <c r="D18205" s="31">
        <f>-678.856</f>
        <v>-678.85599999999999</v>
      </c>
      <c r="E18205" s="28">
        <v>-360.16699999999997</v>
      </c>
    </row>
    <row r="18206" spans="4:5" x14ac:dyDescent="0.25">
      <c r="D18206" s="31">
        <f>-678.84</f>
        <v>-678.84</v>
      </c>
      <c r="E18206" s="28">
        <v>-360.22699999999998</v>
      </c>
    </row>
    <row r="18207" spans="4:5" x14ac:dyDescent="0.25">
      <c r="D18207" s="31">
        <f>-678.824</f>
        <v>-678.82399999999996</v>
      </c>
      <c r="E18207" s="28">
        <v>-360.286</v>
      </c>
    </row>
    <row r="18208" spans="4:5" x14ac:dyDescent="0.25">
      <c r="D18208" s="31">
        <f>-678.808</f>
        <v>-678.80799999999999</v>
      </c>
      <c r="E18208" s="28">
        <v>-360.34500000000003</v>
      </c>
    </row>
    <row r="18209" spans="4:5" x14ac:dyDescent="0.25">
      <c r="D18209" s="31">
        <f>-678.792</f>
        <v>-678.79200000000003</v>
      </c>
      <c r="E18209" s="28">
        <v>-360.40499999999997</v>
      </c>
    </row>
    <row r="18210" spans="4:5" x14ac:dyDescent="0.25">
      <c r="D18210" s="31">
        <f>-678.776</f>
        <v>-678.77599999999995</v>
      </c>
      <c r="E18210" s="28">
        <v>-360.464</v>
      </c>
    </row>
    <row r="18211" spans="4:5" x14ac:dyDescent="0.25">
      <c r="D18211" s="31">
        <f>-678.76</f>
        <v>-678.76</v>
      </c>
      <c r="E18211" s="28">
        <v>-360.52300000000002</v>
      </c>
    </row>
    <row r="18212" spans="4:5" x14ac:dyDescent="0.25">
      <c r="D18212" s="31">
        <f>-678.744</f>
        <v>-678.74400000000003</v>
      </c>
      <c r="E18212" s="28">
        <v>-360.58300000000003</v>
      </c>
    </row>
    <row r="18213" spans="4:5" x14ac:dyDescent="0.25">
      <c r="D18213" s="31">
        <f>-678.728</f>
        <v>-678.72799999999995</v>
      </c>
      <c r="E18213" s="28">
        <v>-360.642</v>
      </c>
    </row>
    <row r="18214" spans="4:5" x14ac:dyDescent="0.25">
      <c r="D18214" s="31">
        <f>-678.712</f>
        <v>-678.71199999999999</v>
      </c>
      <c r="E18214" s="28">
        <v>-360.70100000000002</v>
      </c>
    </row>
    <row r="18215" spans="4:5" x14ac:dyDescent="0.25">
      <c r="D18215" s="31">
        <f>-678.696</f>
        <v>-678.69600000000003</v>
      </c>
      <c r="E18215" s="28">
        <v>-360.76100000000002</v>
      </c>
    </row>
    <row r="18216" spans="4:5" x14ac:dyDescent="0.25">
      <c r="D18216" s="31">
        <f>-678.68</f>
        <v>-678.68</v>
      </c>
      <c r="E18216" s="28">
        <v>-360.82</v>
      </c>
    </row>
    <row r="18217" spans="4:5" x14ac:dyDescent="0.25">
      <c r="D18217" s="31">
        <f>-678.664</f>
        <v>-678.66399999999999</v>
      </c>
      <c r="E18217" s="28">
        <v>-360.87900000000002</v>
      </c>
    </row>
    <row r="18218" spans="4:5" x14ac:dyDescent="0.25">
      <c r="D18218" s="31">
        <f>-678.648</f>
        <v>-678.64800000000002</v>
      </c>
      <c r="E18218" s="28">
        <v>-360.93799999999999</v>
      </c>
    </row>
    <row r="18219" spans="4:5" x14ac:dyDescent="0.25">
      <c r="D18219" s="31">
        <f>-678.632</f>
        <v>-678.63199999999995</v>
      </c>
      <c r="E18219" s="28">
        <v>-360.99700000000001</v>
      </c>
    </row>
    <row r="18220" spans="4:5" x14ac:dyDescent="0.25">
      <c r="D18220" s="31">
        <f>-678.616</f>
        <v>-678.61599999999999</v>
      </c>
      <c r="E18220" s="28">
        <v>-361.05599999999998</v>
      </c>
    </row>
    <row r="18221" spans="4:5" x14ac:dyDescent="0.25">
      <c r="D18221" s="31">
        <f>-678.6</f>
        <v>-678.6</v>
      </c>
      <c r="E18221" s="28">
        <v>-361.11500000000001</v>
      </c>
    </row>
    <row r="18222" spans="4:5" x14ac:dyDescent="0.25">
      <c r="D18222" s="31">
        <f>-678.584</f>
        <v>-678.58399999999995</v>
      </c>
      <c r="E18222" s="28">
        <v>-361.17399999999998</v>
      </c>
    </row>
    <row r="18223" spans="4:5" x14ac:dyDescent="0.25">
      <c r="D18223" s="31">
        <f>-678.568</f>
        <v>-678.56799999999998</v>
      </c>
      <c r="E18223" s="28">
        <v>-361.233</v>
      </c>
    </row>
    <row r="18224" spans="4:5" x14ac:dyDescent="0.25">
      <c r="D18224" s="31">
        <f>-678.552</f>
        <v>-678.55200000000002</v>
      </c>
      <c r="E18224" s="28">
        <v>-361.29199999999997</v>
      </c>
    </row>
    <row r="18225" spans="4:5" x14ac:dyDescent="0.25">
      <c r="D18225" s="31">
        <f>-678.536</f>
        <v>-678.53599999999994</v>
      </c>
      <c r="E18225" s="28">
        <v>-361.351</v>
      </c>
    </row>
    <row r="18226" spans="4:5" x14ac:dyDescent="0.25">
      <c r="D18226" s="31">
        <f>-678.52</f>
        <v>-678.52</v>
      </c>
      <c r="E18226" s="28">
        <v>-361.40899999999999</v>
      </c>
    </row>
    <row r="18227" spans="4:5" x14ac:dyDescent="0.25">
      <c r="D18227" s="31">
        <f>-678.504</f>
        <v>-678.50400000000002</v>
      </c>
      <c r="E18227" s="28">
        <v>-361.46800000000002</v>
      </c>
    </row>
    <row r="18228" spans="4:5" x14ac:dyDescent="0.25">
      <c r="D18228" s="31">
        <f>-678.488</f>
        <v>-678.48800000000006</v>
      </c>
      <c r="E18228" s="28">
        <v>-361.52699999999999</v>
      </c>
    </row>
    <row r="18229" spans="4:5" x14ac:dyDescent="0.25">
      <c r="D18229" s="31">
        <f>-678.472</f>
        <v>-678.47199999999998</v>
      </c>
      <c r="E18229" s="28">
        <v>-361.58600000000001</v>
      </c>
    </row>
    <row r="18230" spans="4:5" x14ac:dyDescent="0.25">
      <c r="D18230" s="31">
        <f>-678.456</f>
        <v>-678.45600000000002</v>
      </c>
      <c r="E18230" s="28">
        <v>-361.64400000000001</v>
      </c>
    </row>
    <row r="18231" spans="4:5" x14ac:dyDescent="0.25">
      <c r="D18231" s="31">
        <f>-678.44</f>
        <v>-678.44</v>
      </c>
      <c r="E18231" s="28">
        <v>-361.70299999999997</v>
      </c>
    </row>
    <row r="18232" spans="4:5" x14ac:dyDescent="0.25">
      <c r="D18232" s="31">
        <f>-678.424</f>
        <v>-678.42399999999998</v>
      </c>
      <c r="E18232" s="28">
        <v>-361.762</v>
      </c>
    </row>
    <row r="18233" spans="4:5" x14ac:dyDescent="0.25">
      <c r="D18233" s="31">
        <f>-678.408</f>
        <v>-678.40800000000002</v>
      </c>
      <c r="E18233" s="28">
        <v>-361.82</v>
      </c>
    </row>
    <row r="18234" spans="4:5" x14ac:dyDescent="0.25">
      <c r="D18234" s="31">
        <f>-678.392</f>
        <v>-678.39200000000005</v>
      </c>
      <c r="E18234" s="28">
        <v>-361.87900000000002</v>
      </c>
    </row>
    <row r="18235" spans="4:5" x14ac:dyDescent="0.25">
      <c r="D18235" s="31">
        <f>-678.376</f>
        <v>-678.37599999999998</v>
      </c>
      <c r="E18235" s="28">
        <v>-361.93700000000001</v>
      </c>
    </row>
    <row r="18236" spans="4:5" x14ac:dyDescent="0.25">
      <c r="D18236" s="31">
        <f>-678.36</f>
        <v>-678.36</v>
      </c>
      <c r="E18236" s="28">
        <v>-361.99599999999998</v>
      </c>
    </row>
    <row r="18237" spans="4:5" x14ac:dyDescent="0.25">
      <c r="D18237" s="31">
        <f>-678.344</f>
        <v>-678.34400000000005</v>
      </c>
      <c r="E18237" s="28">
        <v>-362.05399999999997</v>
      </c>
    </row>
    <row r="18238" spans="4:5" x14ac:dyDescent="0.25">
      <c r="D18238" s="31">
        <f>-678.328</f>
        <v>-678.32799999999997</v>
      </c>
      <c r="E18238" s="28">
        <v>-362.11200000000002</v>
      </c>
    </row>
    <row r="18239" spans="4:5" x14ac:dyDescent="0.25">
      <c r="D18239" s="31">
        <f>-678.312</f>
        <v>-678.31200000000001</v>
      </c>
      <c r="E18239" s="28">
        <v>-362.17099999999999</v>
      </c>
    </row>
    <row r="18240" spans="4:5" x14ac:dyDescent="0.25">
      <c r="D18240" s="31">
        <f>-678.296</f>
        <v>-678.29600000000005</v>
      </c>
      <c r="E18240" s="28">
        <v>-362.22899999999998</v>
      </c>
    </row>
    <row r="18241" spans="4:5" x14ac:dyDescent="0.25">
      <c r="D18241" s="31">
        <f>-678.28</f>
        <v>-678.28</v>
      </c>
      <c r="E18241" s="28">
        <v>-362.28699999999998</v>
      </c>
    </row>
    <row r="18242" spans="4:5" x14ac:dyDescent="0.25">
      <c r="D18242" s="31">
        <f>-678.264</f>
        <v>-678.26400000000001</v>
      </c>
      <c r="E18242" s="28">
        <v>-362.34500000000003</v>
      </c>
    </row>
    <row r="18243" spans="4:5" x14ac:dyDescent="0.25">
      <c r="D18243" s="31">
        <f>-678.248</f>
        <v>-678.24800000000005</v>
      </c>
      <c r="E18243" s="28">
        <v>-362.404</v>
      </c>
    </row>
    <row r="18244" spans="4:5" x14ac:dyDescent="0.25">
      <c r="D18244" s="31">
        <f>-678.232</f>
        <v>-678.23199999999997</v>
      </c>
      <c r="E18244" s="28">
        <v>-362.46199999999999</v>
      </c>
    </row>
    <row r="18245" spans="4:5" x14ac:dyDescent="0.25">
      <c r="D18245" s="31">
        <f>-678.216</f>
        <v>-678.21600000000001</v>
      </c>
      <c r="E18245" s="28">
        <v>-362.52</v>
      </c>
    </row>
    <row r="18246" spans="4:5" x14ac:dyDescent="0.25">
      <c r="D18246" s="31">
        <f>-678.2</f>
        <v>-678.2</v>
      </c>
      <c r="E18246" s="28">
        <v>-362.57799999999997</v>
      </c>
    </row>
    <row r="18247" spans="4:5" x14ac:dyDescent="0.25">
      <c r="D18247" s="31">
        <f>-678.184</f>
        <v>-678.18399999999997</v>
      </c>
      <c r="E18247" s="28">
        <v>-362.63600000000002</v>
      </c>
    </row>
    <row r="18248" spans="4:5" x14ac:dyDescent="0.25">
      <c r="D18248" s="31">
        <f>-678.168</f>
        <v>-678.16800000000001</v>
      </c>
      <c r="E18248" s="28">
        <v>-362.69400000000002</v>
      </c>
    </row>
    <row r="18249" spans="4:5" x14ac:dyDescent="0.25">
      <c r="D18249" s="31">
        <f>-678.152</f>
        <v>-678.15200000000004</v>
      </c>
      <c r="E18249" s="28">
        <v>-362.75200000000001</v>
      </c>
    </row>
    <row r="18250" spans="4:5" x14ac:dyDescent="0.25">
      <c r="D18250" s="31">
        <f>-678.136</f>
        <v>-678.13599999999997</v>
      </c>
      <c r="E18250" s="28">
        <v>-362.81</v>
      </c>
    </row>
    <row r="18251" spans="4:5" x14ac:dyDescent="0.25">
      <c r="D18251" s="31">
        <f>-678.12</f>
        <v>-678.12</v>
      </c>
      <c r="E18251" s="28">
        <v>-362.86799999999999</v>
      </c>
    </row>
    <row r="18252" spans="4:5" x14ac:dyDescent="0.25">
      <c r="D18252" s="31">
        <f>-678.104</f>
        <v>-678.10400000000004</v>
      </c>
      <c r="E18252" s="28">
        <v>-362.92599999999999</v>
      </c>
    </row>
    <row r="18253" spans="4:5" x14ac:dyDescent="0.25">
      <c r="D18253" s="31">
        <f>-678.089</f>
        <v>-678.08900000000006</v>
      </c>
      <c r="E18253" s="28">
        <v>-362.98399999999998</v>
      </c>
    </row>
    <row r="18254" spans="4:5" x14ac:dyDescent="0.25">
      <c r="D18254" s="31">
        <f>-678.073</f>
        <v>-678.07299999999998</v>
      </c>
      <c r="E18254" s="28">
        <v>-363.041</v>
      </c>
    </row>
    <row r="18255" spans="4:5" x14ac:dyDescent="0.25">
      <c r="D18255" s="31">
        <f>-678.057</f>
        <v>-678.05700000000002</v>
      </c>
      <c r="E18255" s="28">
        <v>-363.09899999999999</v>
      </c>
    </row>
    <row r="18256" spans="4:5" x14ac:dyDescent="0.25">
      <c r="D18256" s="31">
        <f>-678.041</f>
        <v>-678.04100000000005</v>
      </c>
      <c r="E18256" s="28">
        <v>-363.15699999999998</v>
      </c>
    </row>
    <row r="18257" spans="4:5" x14ac:dyDescent="0.25">
      <c r="D18257" s="31">
        <f>-678.025</f>
        <v>-678.02499999999998</v>
      </c>
      <c r="E18257" s="28">
        <v>-363.214</v>
      </c>
    </row>
    <row r="18258" spans="4:5" x14ac:dyDescent="0.25">
      <c r="D18258" s="31">
        <f>-678.009</f>
        <v>-678.00900000000001</v>
      </c>
      <c r="E18258" s="28">
        <v>-363.27199999999999</v>
      </c>
    </row>
    <row r="18259" spans="4:5" x14ac:dyDescent="0.25">
      <c r="D18259" s="31">
        <f>-677.993</f>
        <v>-677.99300000000005</v>
      </c>
      <c r="E18259" s="28">
        <v>-363.33</v>
      </c>
    </row>
    <row r="18260" spans="4:5" x14ac:dyDescent="0.25">
      <c r="D18260" s="31">
        <f>-677.977</f>
        <v>-677.97699999999998</v>
      </c>
      <c r="E18260" s="28">
        <v>-363.387</v>
      </c>
    </row>
    <row r="18261" spans="4:5" x14ac:dyDescent="0.25">
      <c r="D18261" s="31">
        <f>-677.961</f>
        <v>-677.96100000000001</v>
      </c>
      <c r="E18261" s="28">
        <v>-363.44499999999999</v>
      </c>
    </row>
    <row r="18262" spans="4:5" x14ac:dyDescent="0.25">
      <c r="D18262" s="31">
        <f>-677.945</f>
        <v>-677.94500000000005</v>
      </c>
      <c r="E18262" s="28">
        <v>-363.50200000000001</v>
      </c>
    </row>
    <row r="18263" spans="4:5" x14ac:dyDescent="0.25">
      <c r="D18263" s="31">
        <f>-677.929</f>
        <v>-677.92899999999997</v>
      </c>
      <c r="E18263" s="28">
        <v>-363.56</v>
      </c>
    </row>
    <row r="18264" spans="4:5" x14ac:dyDescent="0.25">
      <c r="D18264" s="31">
        <f>-677.913</f>
        <v>-677.91300000000001</v>
      </c>
      <c r="E18264" s="28">
        <v>-363.61700000000002</v>
      </c>
    </row>
    <row r="18265" spans="4:5" x14ac:dyDescent="0.25">
      <c r="D18265" s="31">
        <f>-677.897</f>
        <v>-677.89700000000005</v>
      </c>
      <c r="E18265" s="28">
        <v>-363.67500000000001</v>
      </c>
    </row>
    <row r="18266" spans="4:5" x14ac:dyDescent="0.25">
      <c r="D18266" s="31">
        <f>-677.881</f>
        <v>-677.88099999999997</v>
      </c>
      <c r="E18266" s="28">
        <v>-363.73200000000003</v>
      </c>
    </row>
    <row r="18267" spans="4:5" x14ac:dyDescent="0.25">
      <c r="D18267" s="31">
        <f>-677.865</f>
        <v>-677.86500000000001</v>
      </c>
      <c r="E18267" s="28">
        <v>-363.78899999999999</v>
      </c>
    </row>
    <row r="18268" spans="4:5" x14ac:dyDescent="0.25">
      <c r="D18268" s="31">
        <f>-677.849</f>
        <v>-677.84900000000005</v>
      </c>
      <c r="E18268" s="28">
        <v>-363.846</v>
      </c>
    </row>
    <row r="18269" spans="4:5" x14ac:dyDescent="0.25">
      <c r="D18269" s="31">
        <f>-677.833</f>
        <v>-677.83299999999997</v>
      </c>
      <c r="E18269" s="28">
        <v>-363.904</v>
      </c>
    </row>
    <row r="18270" spans="4:5" x14ac:dyDescent="0.25">
      <c r="D18270" s="31">
        <f>-677.817</f>
        <v>-677.81700000000001</v>
      </c>
      <c r="E18270" s="28">
        <v>-363.96100000000001</v>
      </c>
    </row>
    <row r="18271" spans="4:5" x14ac:dyDescent="0.25">
      <c r="D18271" s="31">
        <f>-677.801</f>
        <v>-677.80100000000004</v>
      </c>
      <c r="E18271" s="28">
        <v>-364.01799999999997</v>
      </c>
    </row>
    <row r="18272" spans="4:5" x14ac:dyDescent="0.25">
      <c r="D18272" s="31">
        <f>-677.785</f>
        <v>-677.78499999999997</v>
      </c>
      <c r="E18272" s="28">
        <v>-364.07499999999999</v>
      </c>
    </row>
    <row r="18273" spans="4:5" x14ac:dyDescent="0.25">
      <c r="D18273" s="31">
        <f>-677.769</f>
        <v>-677.76900000000001</v>
      </c>
      <c r="E18273" s="28">
        <v>-364.13200000000001</v>
      </c>
    </row>
    <row r="18274" spans="4:5" x14ac:dyDescent="0.25">
      <c r="D18274" s="31">
        <f>-677.753</f>
        <v>-677.75300000000004</v>
      </c>
      <c r="E18274" s="28">
        <v>-364.18900000000002</v>
      </c>
    </row>
    <row r="18275" spans="4:5" x14ac:dyDescent="0.25">
      <c r="D18275" s="31">
        <f>-677.737</f>
        <v>-677.73699999999997</v>
      </c>
      <c r="E18275" s="28">
        <v>-364.24700000000001</v>
      </c>
    </row>
    <row r="18276" spans="4:5" x14ac:dyDescent="0.25">
      <c r="D18276" s="31">
        <f>-677.721</f>
        <v>-677.721</v>
      </c>
      <c r="E18276" s="28">
        <v>-364.303</v>
      </c>
    </row>
    <row r="18277" spans="4:5" x14ac:dyDescent="0.25">
      <c r="D18277" s="31">
        <f>-677.705</f>
        <v>-677.70500000000004</v>
      </c>
      <c r="E18277" s="28">
        <v>-364.36</v>
      </c>
    </row>
    <row r="18278" spans="4:5" x14ac:dyDescent="0.25">
      <c r="D18278" s="31">
        <f>-677.689</f>
        <v>-677.68899999999996</v>
      </c>
      <c r="E18278" s="28">
        <v>-364.41699999999997</v>
      </c>
    </row>
    <row r="18279" spans="4:5" x14ac:dyDescent="0.25">
      <c r="D18279" s="31">
        <f>-677.673</f>
        <v>-677.673</v>
      </c>
      <c r="E18279" s="28">
        <v>-364.47399999999999</v>
      </c>
    </row>
    <row r="18280" spans="4:5" x14ac:dyDescent="0.25">
      <c r="D18280" s="31">
        <f>-677.657</f>
        <v>-677.65700000000004</v>
      </c>
      <c r="E18280" s="28">
        <v>-364.53100000000001</v>
      </c>
    </row>
    <row r="18281" spans="4:5" x14ac:dyDescent="0.25">
      <c r="D18281" s="31">
        <f>-677.641</f>
        <v>-677.64099999999996</v>
      </c>
      <c r="E18281" s="28">
        <v>-364.58800000000002</v>
      </c>
    </row>
    <row r="18282" spans="4:5" x14ac:dyDescent="0.25">
      <c r="D18282" s="31">
        <f>-677.625</f>
        <v>-677.625</v>
      </c>
      <c r="E18282" s="28">
        <v>-364.64499999999998</v>
      </c>
    </row>
    <row r="18283" spans="4:5" x14ac:dyDescent="0.25">
      <c r="D18283" s="31">
        <f>-677.609</f>
        <v>-677.60900000000004</v>
      </c>
      <c r="E18283" s="28">
        <v>-364.70100000000002</v>
      </c>
    </row>
    <row r="18284" spans="4:5" x14ac:dyDescent="0.25">
      <c r="D18284" s="31">
        <f>-677.593</f>
        <v>-677.59299999999996</v>
      </c>
      <c r="E18284" s="28">
        <v>-364.75799999999998</v>
      </c>
    </row>
    <row r="18285" spans="4:5" x14ac:dyDescent="0.25">
      <c r="D18285" s="31">
        <f>-677.577</f>
        <v>-677.577</v>
      </c>
      <c r="E18285" s="28">
        <v>-364.815</v>
      </c>
    </row>
    <row r="18286" spans="4:5" x14ac:dyDescent="0.25">
      <c r="D18286" s="31">
        <f>-677.561</f>
        <v>-677.56100000000004</v>
      </c>
      <c r="E18286" s="28">
        <v>-364.87099999999998</v>
      </c>
    </row>
    <row r="18287" spans="4:5" x14ac:dyDescent="0.25">
      <c r="D18287" s="31">
        <f>-677.545</f>
        <v>-677.54499999999996</v>
      </c>
      <c r="E18287" s="28">
        <v>-364.928</v>
      </c>
    </row>
    <row r="18288" spans="4:5" x14ac:dyDescent="0.25">
      <c r="D18288" s="31">
        <f>-677.529</f>
        <v>-677.529</v>
      </c>
      <c r="E18288" s="28">
        <v>-364.98399999999998</v>
      </c>
    </row>
    <row r="18289" spans="4:5" x14ac:dyDescent="0.25">
      <c r="D18289" s="31">
        <f>-677.513</f>
        <v>-677.51300000000003</v>
      </c>
      <c r="E18289" s="28">
        <v>-365.041</v>
      </c>
    </row>
    <row r="18290" spans="4:5" x14ac:dyDescent="0.25">
      <c r="D18290" s="31">
        <f>-677.497</f>
        <v>-677.49699999999996</v>
      </c>
      <c r="E18290" s="28">
        <v>-365.09699999999998</v>
      </c>
    </row>
    <row r="18291" spans="4:5" x14ac:dyDescent="0.25">
      <c r="D18291" s="31">
        <f>-677.481</f>
        <v>-677.48099999999999</v>
      </c>
      <c r="E18291" s="28">
        <v>-365.154</v>
      </c>
    </row>
    <row r="18292" spans="4:5" x14ac:dyDescent="0.25">
      <c r="D18292" s="31">
        <f>-677.465</f>
        <v>-677.46500000000003</v>
      </c>
      <c r="E18292" s="28">
        <v>-365.21</v>
      </c>
    </row>
    <row r="18293" spans="4:5" x14ac:dyDescent="0.25">
      <c r="D18293" s="31">
        <f>-677.449</f>
        <v>-677.44899999999996</v>
      </c>
      <c r="E18293" s="28">
        <v>-365.26600000000002</v>
      </c>
    </row>
    <row r="18294" spans="4:5" x14ac:dyDescent="0.25">
      <c r="D18294" s="31">
        <f>-677.433</f>
        <v>-677.43299999999999</v>
      </c>
      <c r="E18294" s="28">
        <v>-365.32299999999998</v>
      </c>
    </row>
    <row r="18295" spans="4:5" x14ac:dyDescent="0.25">
      <c r="D18295" s="31">
        <f>-677.417</f>
        <v>-677.41700000000003</v>
      </c>
      <c r="E18295" s="28">
        <v>-365.37900000000002</v>
      </c>
    </row>
    <row r="18296" spans="4:5" x14ac:dyDescent="0.25">
      <c r="D18296" s="31">
        <f>-677.401</f>
        <v>-677.40099999999995</v>
      </c>
      <c r="E18296" s="28">
        <v>-365.435</v>
      </c>
    </row>
    <row r="18297" spans="4:5" x14ac:dyDescent="0.25">
      <c r="D18297" s="31">
        <f>-677.385</f>
        <v>-677.38499999999999</v>
      </c>
      <c r="E18297" s="28">
        <v>-365.49099999999999</v>
      </c>
    </row>
    <row r="18298" spans="4:5" x14ac:dyDescent="0.25">
      <c r="D18298" s="31">
        <f>-677.369</f>
        <v>-677.36900000000003</v>
      </c>
      <c r="E18298" s="28">
        <v>-365.548</v>
      </c>
    </row>
    <row r="18299" spans="4:5" x14ac:dyDescent="0.25">
      <c r="D18299" s="31">
        <f>-677.353</f>
        <v>-677.35299999999995</v>
      </c>
      <c r="E18299" s="28">
        <v>-365.60399999999998</v>
      </c>
    </row>
    <row r="18300" spans="4:5" x14ac:dyDescent="0.25">
      <c r="D18300" s="31">
        <f>-677.337</f>
        <v>-677.33699999999999</v>
      </c>
      <c r="E18300" s="28">
        <v>-365.66</v>
      </c>
    </row>
    <row r="18301" spans="4:5" x14ac:dyDescent="0.25">
      <c r="D18301" s="31">
        <f>-677.321</f>
        <v>-677.32100000000003</v>
      </c>
      <c r="E18301" s="28">
        <v>-365.71600000000001</v>
      </c>
    </row>
    <row r="18302" spans="4:5" x14ac:dyDescent="0.25">
      <c r="D18302" s="31">
        <f>-677.305</f>
        <v>-677.30499999999995</v>
      </c>
      <c r="E18302" s="28">
        <v>-365.77199999999999</v>
      </c>
    </row>
    <row r="18303" spans="4:5" x14ac:dyDescent="0.25">
      <c r="D18303" s="31">
        <f>-677.289</f>
        <v>-677.28899999999999</v>
      </c>
      <c r="E18303" s="28">
        <v>-365.82799999999997</v>
      </c>
    </row>
    <row r="18304" spans="4:5" x14ac:dyDescent="0.25">
      <c r="D18304" s="31">
        <f>-677.273</f>
        <v>-677.27300000000002</v>
      </c>
      <c r="E18304" s="28">
        <v>-365.88400000000001</v>
      </c>
    </row>
    <row r="18305" spans="4:5" x14ac:dyDescent="0.25">
      <c r="D18305" s="31">
        <f>-677.257</f>
        <v>-677.25699999999995</v>
      </c>
      <c r="E18305" s="28">
        <v>-365.94</v>
      </c>
    </row>
    <row r="18306" spans="4:5" x14ac:dyDescent="0.25">
      <c r="D18306" s="31">
        <f>-677.241</f>
        <v>-677.24099999999999</v>
      </c>
      <c r="E18306" s="28">
        <v>-365.99599999999998</v>
      </c>
    </row>
    <row r="18307" spans="4:5" x14ac:dyDescent="0.25">
      <c r="D18307" s="31">
        <f>-677.225</f>
        <v>-677.22500000000002</v>
      </c>
      <c r="E18307" s="28">
        <v>-366.05200000000002</v>
      </c>
    </row>
    <row r="18308" spans="4:5" x14ac:dyDescent="0.25">
      <c r="D18308" s="31">
        <f>-677.209</f>
        <v>-677.20899999999995</v>
      </c>
      <c r="E18308" s="28">
        <v>-366.10700000000003</v>
      </c>
    </row>
    <row r="18309" spans="4:5" x14ac:dyDescent="0.25">
      <c r="D18309" s="31">
        <f>-677.193</f>
        <v>-677.19299999999998</v>
      </c>
      <c r="E18309" s="28">
        <v>-366.16300000000001</v>
      </c>
    </row>
    <row r="18310" spans="4:5" x14ac:dyDescent="0.25">
      <c r="D18310" s="31">
        <f>-677.177</f>
        <v>-677.17700000000002</v>
      </c>
      <c r="E18310" s="28">
        <v>-366.21899999999999</v>
      </c>
    </row>
    <row r="18311" spans="4:5" x14ac:dyDescent="0.25">
      <c r="D18311" s="31">
        <f>-677.161</f>
        <v>-677.16099999999994</v>
      </c>
      <c r="E18311" s="28">
        <v>-366.27499999999998</v>
      </c>
    </row>
    <row r="18312" spans="4:5" x14ac:dyDescent="0.25">
      <c r="D18312" s="31">
        <f>-677.145</f>
        <v>-677.14499999999998</v>
      </c>
      <c r="E18312" s="28">
        <v>-366.33</v>
      </c>
    </row>
    <row r="18313" spans="4:5" x14ac:dyDescent="0.25">
      <c r="D18313" s="31">
        <f>-677.129</f>
        <v>-677.12900000000002</v>
      </c>
      <c r="E18313" s="28">
        <v>-366.38600000000002</v>
      </c>
    </row>
    <row r="18314" spans="4:5" x14ac:dyDescent="0.25">
      <c r="D18314" s="31">
        <f>-677.113</f>
        <v>-677.11300000000006</v>
      </c>
      <c r="E18314" s="28">
        <v>-366.44099999999997</v>
      </c>
    </row>
    <row r="18315" spans="4:5" x14ac:dyDescent="0.25">
      <c r="D18315" s="31">
        <f>-677.097</f>
        <v>-677.09699999999998</v>
      </c>
      <c r="E18315" s="28">
        <v>-366.49700000000001</v>
      </c>
    </row>
    <row r="18316" spans="4:5" x14ac:dyDescent="0.25">
      <c r="D18316" s="31">
        <f>-677.081</f>
        <v>-677.08100000000002</v>
      </c>
      <c r="E18316" s="28">
        <v>-366.553</v>
      </c>
    </row>
    <row r="18317" spans="4:5" x14ac:dyDescent="0.25">
      <c r="D18317" s="31">
        <f>-677.065</f>
        <v>-677.06500000000005</v>
      </c>
      <c r="E18317" s="28">
        <v>-366.608</v>
      </c>
    </row>
    <row r="18318" spans="4:5" x14ac:dyDescent="0.25">
      <c r="D18318" s="31">
        <f>-677.049</f>
        <v>-677.04899999999998</v>
      </c>
      <c r="E18318" s="28">
        <v>-366.66300000000001</v>
      </c>
    </row>
    <row r="18319" spans="4:5" x14ac:dyDescent="0.25">
      <c r="D18319" s="31">
        <f>-677.033</f>
        <v>-677.03300000000002</v>
      </c>
      <c r="E18319" s="28">
        <v>-366.71899999999999</v>
      </c>
    </row>
    <row r="18320" spans="4:5" x14ac:dyDescent="0.25">
      <c r="D18320" s="31">
        <f>-677.017</f>
        <v>-677.01700000000005</v>
      </c>
      <c r="E18320" s="28">
        <v>-366.774</v>
      </c>
    </row>
    <row r="18321" spans="4:5" x14ac:dyDescent="0.25">
      <c r="D18321" s="31">
        <f>-677.001</f>
        <v>-677.00099999999998</v>
      </c>
      <c r="E18321" s="28">
        <v>-366.83</v>
      </c>
    </row>
    <row r="18322" spans="4:5" x14ac:dyDescent="0.25">
      <c r="D18322" s="31">
        <f>-676.985</f>
        <v>-676.98500000000001</v>
      </c>
      <c r="E18322" s="28">
        <v>-366.88499999999999</v>
      </c>
    </row>
    <row r="18323" spans="4:5" x14ac:dyDescent="0.25">
      <c r="D18323" s="31">
        <f>-676.969</f>
        <v>-676.96900000000005</v>
      </c>
      <c r="E18323" s="28">
        <v>-366.94</v>
      </c>
    </row>
    <row r="18324" spans="4:5" x14ac:dyDescent="0.25">
      <c r="D18324" s="31">
        <f>-676.953</f>
        <v>-676.95299999999997</v>
      </c>
      <c r="E18324" s="28">
        <v>-366.995</v>
      </c>
    </row>
    <row r="18325" spans="4:5" x14ac:dyDescent="0.25">
      <c r="D18325" s="31">
        <f>-676.937</f>
        <v>-676.93700000000001</v>
      </c>
      <c r="E18325" s="28">
        <v>-367.05099999999999</v>
      </c>
    </row>
    <row r="18326" spans="4:5" x14ac:dyDescent="0.25">
      <c r="D18326" s="31">
        <f>-676.921</f>
        <v>-676.92100000000005</v>
      </c>
      <c r="E18326" s="28">
        <v>-367.10599999999999</v>
      </c>
    </row>
    <row r="18327" spans="4:5" x14ac:dyDescent="0.25">
      <c r="D18327" s="31">
        <f>-676.905</f>
        <v>-676.90499999999997</v>
      </c>
      <c r="E18327" s="28">
        <v>-367.161</v>
      </c>
    </row>
    <row r="18328" spans="4:5" x14ac:dyDescent="0.25">
      <c r="D18328" s="31">
        <f>-676.889</f>
        <v>-676.88900000000001</v>
      </c>
      <c r="E18328" s="28">
        <v>-367.21600000000001</v>
      </c>
    </row>
    <row r="18329" spans="4:5" x14ac:dyDescent="0.25">
      <c r="D18329" s="31">
        <f>-676.873</f>
        <v>-676.87300000000005</v>
      </c>
      <c r="E18329" s="28">
        <v>-367.27100000000002</v>
      </c>
    </row>
    <row r="18330" spans="4:5" x14ac:dyDescent="0.25">
      <c r="D18330" s="31">
        <f>-676.857</f>
        <v>-676.85699999999997</v>
      </c>
      <c r="E18330" s="28">
        <v>-367.32600000000002</v>
      </c>
    </row>
    <row r="18331" spans="4:5" x14ac:dyDescent="0.25">
      <c r="D18331" s="31">
        <f>-676.841</f>
        <v>-676.84100000000001</v>
      </c>
      <c r="E18331" s="28">
        <v>-367.38099999999997</v>
      </c>
    </row>
    <row r="18332" spans="4:5" x14ac:dyDescent="0.25">
      <c r="D18332" s="31">
        <f>-676.825</f>
        <v>-676.82500000000005</v>
      </c>
      <c r="E18332" s="28">
        <v>-367.43599999999998</v>
      </c>
    </row>
    <row r="18333" spans="4:5" x14ac:dyDescent="0.25">
      <c r="D18333" s="31">
        <f>-676.809</f>
        <v>-676.80899999999997</v>
      </c>
      <c r="E18333" s="28">
        <v>-367.49</v>
      </c>
    </row>
    <row r="18334" spans="4:5" x14ac:dyDescent="0.25">
      <c r="D18334" s="31">
        <f>-676.793</f>
        <v>-676.79300000000001</v>
      </c>
      <c r="E18334" s="28">
        <v>-367.54500000000002</v>
      </c>
    </row>
    <row r="18335" spans="4:5" x14ac:dyDescent="0.25">
      <c r="D18335" s="31">
        <f>-676.777</f>
        <v>-676.77700000000004</v>
      </c>
      <c r="E18335" s="28">
        <v>-367.6</v>
      </c>
    </row>
    <row r="18336" spans="4:5" x14ac:dyDescent="0.25">
      <c r="D18336" s="31">
        <f>-676.761</f>
        <v>-676.76099999999997</v>
      </c>
      <c r="E18336" s="28">
        <v>-367.65499999999997</v>
      </c>
    </row>
    <row r="18337" spans="4:5" x14ac:dyDescent="0.25">
      <c r="D18337" s="31">
        <f>-676.745</f>
        <v>-676.745</v>
      </c>
      <c r="E18337" s="28">
        <v>-367.71</v>
      </c>
    </row>
    <row r="18338" spans="4:5" x14ac:dyDescent="0.25">
      <c r="D18338" s="31">
        <f>-676.729</f>
        <v>-676.72900000000004</v>
      </c>
      <c r="E18338" s="28">
        <v>-367.76400000000001</v>
      </c>
    </row>
    <row r="18339" spans="4:5" x14ac:dyDescent="0.25">
      <c r="D18339" s="31">
        <f>-676.713</f>
        <v>-676.71299999999997</v>
      </c>
      <c r="E18339" s="28">
        <v>-367.81900000000002</v>
      </c>
    </row>
    <row r="18340" spans="4:5" x14ac:dyDescent="0.25">
      <c r="D18340" s="31">
        <f>-676.697</f>
        <v>-676.697</v>
      </c>
      <c r="E18340" s="28">
        <v>-367.87400000000002</v>
      </c>
    </row>
    <row r="18341" spans="4:5" x14ac:dyDescent="0.25">
      <c r="D18341" s="31">
        <f>-676.681</f>
        <v>-676.68100000000004</v>
      </c>
      <c r="E18341" s="28">
        <v>-367.928</v>
      </c>
    </row>
    <row r="18342" spans="4:5" x14ac:dyDescent="0.25">
      <c r="D18342" s="31">
        <f>-676.665</f>
        <v>-676.66499999999996</v>
      </c>
      <c r="E18342" s="28">
        <v>-367.983</v>
      </c>
    </row>
    <row r="18343" spans="4:5" x14ac:dyDescent="0.25">
      <c r="D18343" s="31">
        <f>-676.649</f>
        <v>-676.649</v>
      </c>
      <c r="E18343" s="28">
        <v>-368.03699999999998</v>
      </c>
    </row>
    <row r="18344" spans="4:5" x14ac:dyDescent="0.25">
      <c r="D18344" s="31">
        <f>-676.633</f>
        <v>-676.63300000000004</v>
      </c>
      <c r="E18344" s="28">
        <v>-368.09199999999998</v>
      </c>
    </row>
    <row r="18345" spans="4:5" x14ac:dyDescent="0.25">
      <c r="D18345" s="31">
        <f>-676.617</f>
        <v>-676.61699999999996</v>
      </c>
      <c r="E18345" s="28">
        <v>-368.14600000000002</v>
      </c>
    </row>
    <row r="18346" spans="4:5" x14ac:dyDescent="0.25">
      <c r="D18346" s="31">
        <f>-676.601</f>
        <v>-676.601</v>
      </c>
      <c r="E18346" s="28">
        <v>-368.20100000000002</v>
      </c>
    </row>
    <row r="18347" spans="4:5" x14ac:dyDescent="0.25">
      <c r="D18347" s="31">
        <f>-676.585</f>
        <v>-676.58500000000004</v>
      </c>
      <c r="E18347" s="28">
        <v>-368.255</v>
      </c>
    </row>
    <row r="18348" spans="4:5" x14ac:dyDescent="0.25">
      <c r="D18348" s="31">
        <f>-676.569</f>
        <v>-676.56899999999996</v>
      </c>
      <c r="E18348" s="28">
        <v>-368.30900000000003</v>
      </c>
    </row>
    <row r="18349" spans="4:5" x14ac:dyDescent="0.25">
      <c r="D18349" s="31">
        <f>-676.553</f>
        <v>-676.553</v>
      </c>
      <c r="E18349" s="28">
        <v>-368.36399999999998</v>
      </c>
    </row>
    <row r="18350" spans="4:5" x14ac:dyDescent="0.25">
      <c r="D18350" s="31">
        <f>-676.537</f>
        <v>-676.53700000000003</v>
      </c>
      <c r="E18350" s="28">
        <v>-368.41800000000001</v>
      </c>
    </row>
    <row r="18351" spans="4:5" x14ac:dyDescent="0.25">
      <c r="D18351" s="31">
        <f>-676.521</f>
        <v>-676.52099999999996</v>
      </c>
      <c r="E18351" s="28">
        <v>-368.47199999999998</v>
      </c>
    </row>
    <row r="18352" spans="4:5" x14ac:dyDescent="0.25">
      <c r="D18352" s="31">
        <f>-676.505</f>
        <v>-676.505</v>
      </c>
      <c r="E18352" s="28">
        <v>-368.52600000000001</v>
      </c>
    </row>
    <row r="18353" spans="4:5" x14ac:dyDescent="0.25">
      <c r="D18353" s="31">
        <f>-676.489</f>
        <v>-676.48900000000003</v>
      </c>
      <c r="E18353" s="28">
        <v>-368.58</v>
      </c>
    </row>
    <row r="18354" spans="4:5" x14ac:dyDescent="0.25">
      <c r="D18354" s="31">
        <f>-676.473</f>
        <v>-676.47299999999996</v>
      </c>
      <c r="E18354" s="28">
        <v>-368.63400000000001</v>
      </c>
    </row>
    <row r="18355" spans="4:5" x14ac:dyDescent="0.25">
      <c r="D18355" s="31">
        <f>-676.457</f>
        <v>-676.45699999999999</v>
      </c>
      <c r="E18355" s="28">
        <v>-368.68799999999999</v>
      </c>
    </row>
    <row r="18356" spans="4:5" x14ac:dyDescent="0.25">
      <c r="D18356" s="31">
        <f>-676.441</f>
        <v>-676.44100000000003</v>
      </c>
      <c r="E18356" s="28">
        <v>-368.74200000000002</v>
      </c>
    </row>
    <row r="18357" spans="4:5" x14ac:dyDescent="0.25">
      <c r="D18357" s="31">
        <f>-676.425</f>
        <v>-676.42499999999995</v>
      </c>
      <c r="E18357" s="28">
        <v>-368.79599999999999</v>
      </c>
    </row>
    <row r="18358" spans="4:5" x14ac:dyDescent="0.25">
      <c r="D18358" s="31">
        <f>-676.409</f>
        <v>-676.40899999999999</v>
      </c>
      <c r="E18358" s="28">
        <v>-368.85</v>
      </c>
    </row>
    <row r="18359" spans="4:5" x14ac:dyDescent="0.25">
      <c r="D18359" s="31">
        <f>-676.393</f>
        <v>-676.39300000000003</v>
      </c>
      <c r="E18359" s="28">
        <v>-368.904</v>
      </c>
    </row>
    <row r="18360" spans="4:5" x14ac:dyDescent="0.25">
      <c r="D18360" s="31">
        <f>-676.377</f>
        <v>-676.37699999999995</v>
      </c>
      <c r="E18360" s="28">
        <v>-368.95800000000003</v>
      </c>
    </row>
    <row r="18361" spans="4:5" x14ac:dyDescent="0.25">
      <c r="D18361" s="31">
        <f>-676.361</f>
        <v>-676.36099999999999</v>
      </c>
      <c r="E18361" s="28">
        <v>-369.012</v>
      </c>
    </row>
    <row r="18362" spans="4:5" x14ac:dyDescent="0.25">
      <c r="D18362" s="31">
        <f>-676.345</f>
        <v>-676.34500000000003</v>
      </c>
      <c r="E18362" s="28">
        <v>-369.06599999999997</v>
      </c>
    </row>
    <row r="18363" spans="4:5" x14ac:dyDescent="0.25">
      <c r="D18363" s="31">
        <f>-676.329</f>
        <v>-676.32899999999995</v>
      </c>
      <c r="E18363" s="28">
        <v>-369.12</v>
      </c>
    </row>
    <row r="18364" spans="4:5" x14ac:dyDescent="0.25">
      <c r="D18364" s="31">
        <f>-676.313</f>
        <v>-676.31299999999999</v>
      </c>
      <c r="E18364" s="28">
        <v>-369.173</v>
      </c>
    </row>
    <row r="18365" spans="4:5" x14ac:dyDescent="0.25">
      <c r="D18365" s="31">
        <f>-676.297</f>
        <v>-676.29700000000003</v>
      </c>
      <c r="E18365" s="28">
        <v>-369.22699999999998</v>
      </c>
    </row>
    <row r="18366" spans="4:5" x14ac:dyDescent="0.25">
      <c r="D18366" s="31">
        <f>-676.281</f>
        <v>-676.28099999999995</v>
      </c>
      <c r="E18366" s="28">
        <v>-369.28100000000001</v>
      </c>
    </row>
    <row r="18367" spans="4:5" x14ac:dyDescent="0.25">
      <c r="D18367" s="31">
        <f>-676.266</f>
        <v>-676.26599999999996</v>
      </c>
      <c r="E18367" s="28">
        <v>-369.334</v>
      </c>
    </row>
    <row r="18368" spans="4:5" x14ac:dyDescent="0.25">
      <c r="D18368" s="31">
        <f>-676.25</f>
        <v>-676.25</v>
      </c>
      <c r="E18368" s="28">
        <v>-369.38799999999998</v>
      </c>
    </row>
    <row r="18369" spans="4:5" x14ac:dyDescent="0.25">
      <c r="D18369" s="31">
        <f>-676.234</f>
        <v>-676.23400000000004</v>
      </c>
      <c r="E18369" s="28">
        <v>-369.44099999999997</v>
      </c>
    </row>
    <row r="18370" spans="4:5" x14ac:dyDescent="0.25">
      <c r="D18370" s="31">
        <f>-676.218</f>
        <v>-676.21799999999996</v>
      </c>
      <c r="E18370" s="28">
        <v>-369.495</v>
      </c>
    </row>
    <row r="18371" spans="4:5" x14ac:dyDescent="0.25">
      <c r="D18371" s="31">
        <f>-676.202</f>
        <v>-676.202</v>
      </c>
      <c r="E18371" s="28">
        <v>-369.548</v>
      </c>
    </row>
    <row r="18372" spans="4:5" x14ac:dyDescent="0.25">
      <c r="D18372" s="31">
        <f>-676.186</f>
        <v>-676.18600000000004</v>
      </c>
      <c r="E18372" s="28">
        <v>-369.60199999999998</v>
      </c>
    </row>
    <row r="18373" spans="4:5" x14ac:dyDescent="0.25">
      <c r="D18373" s="31">
        <f>-676.17</f>
        <v>-676.17</v>
      </c>
      <c r="E18373" s="28">
        <v>-369.65499999999997</v>
      </c>
    </row>
    <row r="18374" spans="4:5" x14ac:dyDescent="0.25">
      <c r="D18374" s="31">
        <f>-676.154</f>
        <v>-676.154</v>
      </c>
      <c r="E18374" s="28">
        <v>-369.70800000000003</v>
      </c>
    </row>
    <row r="18375" spans="4:5" x14ac:dyDescent="0.25">
      <c r="D18375" s="31">
        <f>-676.138</f>
        <v>-676.13800000000003</v>
      </c>
      <c r="E18375" s="28">
        <v>-369.762</v>
      </c>
    </row>
    <row r="18376" spans="4:5" x14ac:dyDescent="0.25">
      <c r="D18376" s="31">
        <f>-676.122</f>
        <v>-676.12199999999996</v>
      </c>
      <c r="E18376" s="28">
        <v>-369.815</v>
      </c>
    </row>
    <row r="18377" spans="4:5" x14ac:dyDescent="0.25">
      <c r="D18377" s="31">
        <f>-676.106</f>
        <v>-676.10599999999999</v>
      </c>
      <c r="E18377" s="28">
        <v>-369.86799999999999</v>
      </c>
    </row>
    <row r="18378" spans="4:5" x14ac:dyDescent="0.25">
      <c r="D18378" s="31">
        <f>-676.09</f>
        <v>-676.09</v>
      </c>
      <c r="E18378" s="28">
        <v>-369.92200000000003</v>
      </c>
    </row>
    <row r="18379" spans="4:5" x14ac:dyDescent="0.25">
      <c r="D18379" s="31">
        <f>-676.074</f>
        <v>-676.07399999999996</v>
      </c>
      <c r="E18379" s="28">
        <v>-369.97399999999999</v>
      </c>
    </row>
    <row r="18380" spans="4:5" x14ac:dyDescent="0.25">
      <c r="D18380" s="31">
        <f>-676.058</f>
        <v>-676.05799999999999</v>
      </c>
      <c r="E18380" s="28">
        <v>-370.02800000000002</v>
      </c>
    </row>
    <row r="18381" spans="4:5" x14ac:dyDescent="0.25">
      <c r="D18381" s="31">
        <f>-676.042</f>
        <v>-676.04200000000003</v>
      </c>
      <c r="E18381" s="28">
        <v>-370.08100000000002</v>
      </c>
    </row>
    <row r="18382" spans="4:5" x14ac:dyDescent="0.25">
      <c r="D18382" s="31">
        <f>-676.026</f>
        <v>-676.02599999999995</v>
      </c>
      <c r="E18382" s="28">
        <v>-370.13400000000001</v>
      </c>
    </row>
    <row r="18383" spans="4:5" x14ac:dyDescent="0.25">
      <c r="D18383" s="31">
        <f>-676.01</f>
        <v>-676.01</v>
      </c>
      <c r="E18383" s="28">
        <v>-370.18700000000001</v>
      </c>
    </row>
    <row r="18384" spans="4:5" x14ac:dyDescent="0.25">
      <c r="D18384" s="31">
        <f>-675.994</f>
        <v>-675.99400000000003</v>
      </c>
      <c r="E18384" s="28">
        <v>-370.24</v>
      </c>
    </row>
    <row r="18385" spans="4:5" x14ac:dyDescent="0.25">
      <c r="D18385" s="31">
        <f>-675.978</f>
        <v>-675.97799999999995</v>
      </c>
      <c r="E18385" s="28">
        <v>-370.29300000000001</v>
      </c>
    </row>
    <row r="18386" spans="4:5" x14ac:dyDescent="0.25">
      <c r="D18386" s="31">
        <f>-675.962</f>
        <v>-675.96199999999999</v>
      </c>
      <c r="E18386" s="28">
        <v>-370.346</v>
      </c>
    </row>
    <row r="18387" spans="4:5" x14ac:dyDescent="0.25">
      <c r="D18387" s="31">
        <f>-675.946</f>
        <v>-675.94600000000003</v>
      </c>
      <c r="E18387" s="28">
        <v>-370.39800000000002</v>
      </c>
    </row>
    <row r="18388" spans="4:5" x14ac:dyDescent="0.25">
      <c r="D18388" s="31">
        <f>-675.93</f>
        <v>-675.93</v>
      </c>
      <c r="E18388" s="28">
        <v>-370.45100000000002</v>
      </c>
    </row>
    <row r="18389" spans="4:5" x14ac:dyDescent="0.25">
      <c r="D18389" s="31">
        <f>-675.914</f>
        <v>-675.91399999999999</v>
      </c>
      <c r="E18389" s="28">
        <v>-370.50400000000002</v>
      </c>
    </row>
    <row r="18390" spans="4:5" x14ac:dyDescent="0.25">
      <c r="D18390" s="31">
        <f>-675.898</f>
        <v>-675.89800000000002</v>
      </c>
      <c r="E18390" s="28">
        <v>-370.55700000000002</v>
      </c>
    </row>
    <row r="18391" spans="4:5" x14ac:dyDescent="0.25">
      <c r="D18391" s="31">
        <f>-675.882</f>
        <v>-675.88199999999995</v>
      </c>
      <c r="E18391" s="28">
        <v>-370.60899999999998</v>
      </c>
    </row>
    <row r="18392" spans="4:5" x14ac:dyDescent="0.25">
      <c r="D18392" s="31">
        <f>-675.866</f>
        <v>-675.86599999999999</v>
      </c>
      <c r="E18392" s="28">
        <v>-370.66199999999998</v>
      </c>
    </row>
    <row r="18393" spans="4:5" x14ac:dyDescent="0.25">
      <c r="D18393" s="31">
        <f>-675.85</f>
        <v>-675.85</v>
      </c>
      <c r="E18393" s="28">
        <v>-370.71499999999997</v>
      </c>
    </row>
    <row r="18394" spans="4:5" x14ac:dyDescent="0.25">
      <c r="D18394" s="31">
        <f>-675.834</f>
        <v>-675.83399999999995</v>
      </c>
      <c r="E18394" s="28">
        <v>-370.76799999999997</v>
      </c>
    </row>
    <row r="18395" spans="4:5" x14ac:dyDescent="0.25">
      <c r="D18395" s="31">
        <f>-675.818</f>
        <v>-675.81799999999998</v>
      </c>
      <c r="E18395" s="28">
        <v>-370.82</v>
      </c>
    </row>
    <row r="18396" spans="4:5" x14ac:dyDescent="0.25">
      <c r="D18396" s="31">
        <f>-675.802</f>
        <v>-675.80200000000002</v>
      </c>
      <c r="E18396" s="28">
        <v>-370.87299999999999</v>
      </c>
    </row>
    <row r="18397" spans="4:5" x14ac:dyDescent="0.25">
      <c r="D18397" s="31">
        <f>-675.786</f>
        <v>-675.78599999999994</v>
      </c>
      <c r="E18397" s="28">
        <v>-370.92500000000001</v>
      </c>
    </row>
    <row r="18398" spans="4:5" x14ac:dyDescent="0.25">
      <c r="D18398" s="31">
        <f>-675.77</f>
        <v>-675.77</v>
      </c>
      <c r="E18398" s="28">
        <v>-370.97800000000001</v>
      </c>
    </row>
    <row r="18399" spans="4:5" x14ac:dyDescent="0.25">
      <c r="D18399" s="31">
        <f>-675.754</f>
        <v>-675.75400000000002</v>
      </c>
      <c r="E18399" s="28">
        <v>-371.03</v>
      </c>
    </row>
    <row r="18400" spans="4:5" x14ac:dyDescent="0.25">
      <c r="D18400" s="31">
        <f>-675.738</f>
        <v>-675.73800000000006</v>
      </c>
      <c r="E18400" s="28">
        <v>-371.08199999999999</v>
      </c>
    </row>
    <row r="18401" spans="4:5" x14ac:dyDescent="0.25">
      <c r="D18401" s="31">
        <f>-675.722</f>
        <v>-675.72199999999998</v>
      </c>
      <c r="E18401" s="28">
        <v>-371.13499999999999</v>
      </c>
    </row>
    <row r="18402" spans="4:5" x14ac:dyDescent="0.25">
      <c r="D18402" s="31">
        <f>-675.706</f>
        <v>-675.70600000000002</v>
      </c>
      <c r="E18402" s="28">
        <v>-371.18700000000001</v>
      </c>
    </row>
    <row r="18403" spans="4:5" x14ac:dyDescent="0.25">
      <c r="D18403" s="31">
        <f>-675.69</f>
        <v>-675.69</v>
      </c>
      <c r="E18403" s="28">
        <v>-371.23899999999998</v>
      </c>
    </row>
    <row r="18404" spans="4:5" x14ac:dyDescent="0.25">
      <c r="D18404" s="31">
        <f>-675.674</f>
        <v>-675.67399999999998</v>
      </c>
      <c r="E18404" s="28">
        <v>-371.291</v>
      </c>
    </row>
    <row r="18405" spans="4:5" x14ac:dyDescent="0.25">
      <c r="D18405" s="31">
        <f>-675.658</f>
        <v>-675.65800000000002</v>
      </c>
      <c r="E18405" s="28">
        <v>-371.34399999999999</v>
      </c>
    </row>
    <row r="18406" spans="4:5" x14ac:dyDescent="0.25">
      <c r="D18406" s="31">
        <f>-675.642</f>
        <v>-675.64200000000005</v>
      </c>
      <c r="E18406" s="28">
        <v>-371.39600000000002</v>
      </c>
    </row>
    <row r="18407" spans="4:5" x14ac:dyDescent="0.25">
      <c r="D18407" s="31">
        <f>-675.626</f>
        <v>-675.62599999999998</v>
      </c>
      <c r="E18407" s="28">
        <v>-371.44799999999998</v>
      </c>
    </row>
    <row r="18408" spans="4:5" x14ac:dyDescent="0.25">
      <c r="D18408" s="31">
        <f>-675.61</f>
        <v>-675.61</v>
      </c>
      <c r="E18408" s="28">
        <v>-371.5</v>
      </c>
    </row>
    <row r="18409" spans="4:5" x14ac:dyDescent="0.25">
      <c r="D18409" s="31">
        <f>-675.594</f>
        <v>-675.59400000000005</v>
      </c>
      <c r="E18409" s="28">
        <v>-371.55200000000002</v>
      </c>
    </row>
    <row r="18410" spans="4:5" x14ac:dyDescent="0.25">
      <c r="D18410" s="31">
        <f>-675.578</f>
        <v>-675.57799999999997</v>
      </c>
      <c r="E18410" s="28">
        <v>-371.60399999999998</v>
      </c>
    </row>
    <row r="18411" spans="4:5" x14ac:dyDescent="0.25">
      <c r="D18411" s="31">
        <f>-675.562</f>
        <v>-675.56200000000001</v>
      </c>
      <c r="E18411" s="28">
        <v>-371.65600000000001</v>
      </c>
    </row>
    <row r="18412" spans="4:5" x14ac:dyDescent="0.25">
      <c r="D18412" s="31">
        <f>-675.546</f>
        <v>-675.54600000000005</v>
      </c>
      <c r="E18412" s="28">
        <v>-371.70800000000003</v>
      </c>
    </row>
    <row r="18413" spans="4:5" x14ac:dyDescent="0.25">
      <c r="D18413" s="31">
        <f>-675.53</f>
        <v>-675.53</v>
      </c>
      <c r="E18413" s="28">
        <v>-371.76</v>
      </c>
    </row>
    <row r="18414" spans="4:5" x14ac:dyDescent="0.25">
      <c r="D18414" s="31">
        <f>-675.514</f>
        <v>-675.51400000000001</v>
      </c>
      <c r="E18414" s="28">
        <v>-371.81099999999998</v>
      </c>
    </row>
    <row r="18415" spans="4:5" x14ac:dyDescent="0.25">
      <c r="D18415" s="31">
        <f>-675.498</f>
        <v>-675.49800000000005</v>
      </c>
      <c r="E18415" s="28">
        <v>-371.863</v>
      </c>
    </row>
    <row r="18416" spans="4:5" x14ac:dyDescent="0.25">
      <c r="D18416" s="31">
        <f>-675.482</f>
        <v>-675.48199999999997</v>
      </c>
      <c r="E18416" s="28">
        <v>-371.91500000000002</v>
      </c>
    </row>
    <row r="18417" spans="4:5" x14ac:dyDescent="0.25">
      <c r="D18417" s="31">
        <f>-675.466</f>
        <v>-675.46600000000001</v>
      </c>
      <c r="E18417" s="28">
        <v>-371.96699999999998</v>
      </c>
    </row>
    <row r="18418" spans="4:5" x14ac:dyDescent="0.25">
      <c r="D18418" s="31">
        <f>-675.45</f>
        <v>-675.45</v>
      </c>
      <c r="E18418" s="28">
        <v>-372.01799999999997</v>
      </c>
    </row>
    <row r="18419" spans="4:5" x14ac:dyDescent="0.25">
      <c r="D18419" s="31">
        <f>-675.434</f>
        <v>-675.43399999999997</v>
      </c>
      <c r="E18419" s="28">
        <v>-372.07</v>
      </c>
    </row>
    <row r="18420" spans="4:5" x14ac:dyDescent="0.25">
      <c r="D18420" s="31">
        <f>-675.418</f>
        <v>-675.41800000000001</v>
      </c>
      <c r="E18420" s="28">
        <v>-372.12200000000001</v>
      </c>
    </row>
    <row r="18421" spans="4:5" x14ac:dyDescent="0.25">
      <c r="D18421" s="31">
        <f>-675.402</f>
        <v>-675.40200000000004</v>
      </c>
      <c r="E18421" s="28">
        <v>-372.173</v>
      </c>
    </row>
    <row r="18422" spans="4:5" x14ac:dyDescent="0.25">
      <c r="D18422" s="31">
        <f>-675.386</f>
        <v>-675.38599999999997</v>
      </c>
      <c r="E18422" s="28">
        <v>-372.22500000000002</v>
      </c>
    </row>
    <row r="18423" spans="4:5" x14ac:dyDescent="0.25">
      <c r="D18423" s="31">
        <f>-675.37</f>
        <v>-675.37</v>
      </c>
      <c r="E18423" s="28">
        <v>-372.27600000000001</v>
      </c>
    </row>
    <row r="18424" spans="4:5" x14ac:dyDescent="0.25">
      <c r="D18424" s="31">
        <f>-675.354</f>
        <v>-675.35400000000004</v>
      </c>
      <c r="E18424" s="28">
        <v>-372.32799999999997</v>
      </c>
    </row>
    <row r="18425" spans="4:5" x14ac:dyDescent="0.25">
      <c r="D18425" s="31">
        <f>-675.338</f>
        <v>-675.33799999999997</v>
      </c>
      <c r="E18425" s="28">
        <v>-372.37900000000002</v>
      </c>
    </row>
    <row r="18426" spans="4:5" x14ac:dyDescent="0.25">
      <c r="D18426" s="31">
        <f>-675.322</f>
        <v>-675.322</v>
      </c>
      <c r="E18426" s="28">
        <v>-372.43</v>
      </c>
    </row>
    <row r="18427" spans="4:5" x14ac:dyDescent="0.25">
      <c r="D18427" s="31">
        <f>-675.306</f>
        <v>-675.30600000000004</v>
      </c>
      <c r="E18427" s="28">
        <v>-372.48200000000003</v>
      </c>
    </row>
    <row r="18428" spans="4:5" x14ac:dyDescent="0.25">
      <c r="D18428" s="31">
        <f>-675.29</f>
        <v>-675.29</v>
      </c>
      <c r="E18428" s="28">
        <v>-372.53300000000002</v>
      </c>
    </row>
    <row r="18429" spans="4:5" x14ac:dyDescent="0.25">
      <c r="D18429" s="31">
        <f>-675.274</f>
        <v>-675.274</v>
      </c>
      <c r="E18429" s="28">
        <v>-372.584</v>
      </c>
    </row>
    <row r="18430" spans="4:5" x14ac:dyDescent="0.25">
      <c r="D18430" s="31">
        <f>-675.258</f>
        <v>-675.25800000000004</v>
      </c>
      <c r="E18430" s="28">
        <v>-372.63600000000002</v>
      </c>
    </row>
    <row r="18431" spans="4:5" x14ac:dyDescent="0.25">
      <c r="D18431" s="31">
        <f>-675.242</f>
        <v>-675.24199999999996</v>
      </c>
      <c r="E18431" s="28">
        <v>-372.68700000000001</v>
      </c>
    </row>
    <row r="18432" spans="4:5" x14ac:dyDescent="0.25">
      <c r="D18432" s="31">
        <f>-675.226</f>
        <v>-675.226</v>
      </c>
      <c r="E18432" s="28">
        <v>-372.738</v>
      </c>
    </row>
    <row r="18433" spans="4:5" x14ac:dyDescent="0.25">
      <c r="D18433" s="31">
        <f>-675.21</f>
        <v>-675.21</v>
      </c>
      <c r="E18433" s="28">
        <v>-372.78899999999999</v>
      </c>
    </row>
    <row r="18434" spans="4:5" x14ac:dyDescent="0.25">
      <c r="D18434" s="31">
        <f>-675.194</f>
        <v>-675.19399999999996</v>
      </c>
      <c r="E18434" s="28">
        <v>-372.84</v>
      </c>
    </row>
    <row r="18435" spans="4:5" x14ac:dyDescent="0.25">
      <c r="D18435" s="31">
        <f>-675.178</f>
        <v>-675.178</v>
      </c>
      <c r="E18435" s="28">
        <v>-372.89100000000002</v>
      </c>
    </row>
    <row r="18436" spans="4:5" x14ac:dyDescent="0.25">
      <c r="D18436" s="31">
        <f>-675.162</f>
        <v>-675.16200000000003</v>
      </c>
      <c r="E18436" s="28">
        <v>-372.94200000000001</v>
      </c>
    </row>
    <row r="18437" spans="4:5" x14ac:dyDescent="0.25">
      <c r="D18437" s="31">
        <f>-675.146</f>
        <v>-675.14599999999996</v>
      </c>
      <c r="E18437" s="28">
        <v>-372.99299999999999</v>
      </c>
    </row>
    <row r="18438" spans="4:5" x14ac:dyDescent="0.25">
      <c r="D18438" s="31">
        <f>-675.13</f>
        <v>-675.13</v>
      </c>
      <c r="E18438" s="28">
        <v>-373.04399999999998</v>
      </c>
    </row>
    <row r="18439" spans="4:5" x14ac:dyDescent="0.25">
      <c r="D18439" s="31">
        <f>-675.114</f>
        <v>-675.11400000000003</v>
      </c>
      <c r="E18439" s="28">
        <v>-373.09500000000003</v>
      </c>
    </row>
    <row r="18440" spans="4:5" x14ac:dyDescent="0.25">
      <c r="D18440" s="31">
        <f>-675.098</f>
        <v>-675.09799999999996</v>
      </c>
      <c r="E18440" s="28">
        <v>-373.14600000000002</v>
      </c>
    </row>
    <row r="18441" spans="4:5" x14ac:dyDescent="0.25">
      <c r="D18441" s="31">
        <f>-675.082</f>
        <v>-675.08199999999999</v>
      </c>
      <c r="E18441" s="28">
        <v>-373.19600000000003</v>
      </c>
    </row>
    <row r="18442" spans="4:5" x14ac:dyDescent="0.25">
      <c r="D18442" s="31">
        <f>-675.066</f>
        <v>-675.06600000000003</v>
      </c>
      <c r="E18442" s="28">
        <v>-373.24700000000001</v>
      </c>
    </row>
    <row r="18443" spans="4:5" x14ac:dyDescent="0.25">
      <c r="D18443" s="31">
        <f>-675.05</f>
        <v>-675.05</v>
      </c>
      <c r="E18443" s="28">
        <v>-373.298</v>
      </c>
    </row>
    <row r="18444" spans="4:5" x14ac:dyDescent="0.25">
      <c r="D18444" s="31">
        <f>-675.034</f>
        <v>-675.03399999999999</v>
      </c>
      <c r="E18444" s="28">
        <v>-373.34899999999999</v>
      </c>
    </row>
    <row r="18445" spans="4:5" x14ac:dyDescent="0.25">
      <c r="D18445" s="31">
        <f>-675.018</f>
        <v>-675.01800000000003</v>
      </c>
      <c r="E18445" s="28">
        <v>-373.399</v>
      </c>
    </row>
    <row r="18446" spans="4:5" x14ac:dyDescent="0.25">
      <c r="D18446" s="31">
        <f>-675.002</f>
        <v>-675.00199999999995</v>
      </c>
      <c r="E18446" s="28">
        <v>-373.45</v>
      </c>
    </row>
    <row r="18447" spans="4:5" x14ac:dyDescent="0.25">
      <c r="D18447" s="31">
        <f>-674.986</f>
        <v>-674.98599999999999</v>
      </c>
      <c r="E18447" s="28">
        <v>-373.50099999999998</v>
      </c>
    </row>
    <row r="18448" spans="4:5" x14ac:dyDescent="0.25">
      <c r="D18448" s="31">
        <f>-674.97</f>
        <v>-674.97</v>
      </c>
      <c r="E18448" s="28">
        <v>-373.55099999999999</v>
      </c>
    </row>
    <row r="18449" spans="4:5" x14ac:dyDescent="0.25">
      <c r="D18449" s="31">
        <f>-674.954</f>
        <v>-674.95399999999995</v>
      </c>
      <c r="E18449" s="28">
        <v>-373.60199999999998</v>
      </c>
    </row>
    <row r="18450" spans="4:5" x14ac:dyDescent="0.25">
      <c r="D18450" s="31">
        <f>-674.938</f>
        <v>-674.93799999999999</v>
      </c>
      <c r="E18450" s="28">
        <v>-373.65199999999999</v>
      </c>
    </row>
    <row r="18451" spans="4:5" x14ac:dyDescent="0.25">
      <c r="D18451" s="31">
        <f>-674.922</f>
        <v>-674.92200000000003</v>
      </c>
      <c r="E18451" s="28">
        <v>-373.70299999999997</v>
      </c>
    </row>
    <row r="18452" spans="4:5" x14ac:dyDescent="0.25">
      <c r="D18452" s="31">
        <f>-674.906</f>
        <v>-674.90599999999995</v>
      </c>
      <c r="E18452" s="28">
        <v>-373.75299999999999</v>
      </c>
    </row>
    <row r="18453" spans="4:5" x14ac:dyDescent="0.25">
      <c r="D18453" s="31">
        <f>-674.89</f>
        <v>-674.89</v>
      </c>
      <c r="E18453" s="28">
        <v>-373.803</v>
      </c>
    </row>
    <row r="18454" spans="4:5" x14ac:dyDescent="0.25">
      <c r="D18454" s="31">
        <f>-674.874</f>
        <v>-674.87400000000002</v>
      </c>
      <c r="E18454" s="28">
        <v>-373.85399999999998</v>
      </c>
    </row>
    <row r="18455" spans="4:5" x14ac:dyDescent="0.25">
      <c r="D18455" s="31">
        <f>-674.858</f>
        <v>-674.85799999999995</v>
      </c>
      <c r="E18455" s="28">
        <v>-373.904</v>
      </c>
    </row>
    <row r="18456" spans="4:5" x14ac:dyDescent="0.25">
      <c r="D18456" s="31">
        <f>-674.842</f>
        <v>-674.84199999999998</v>
      </c>
      <c r="E18456" s="28">
        <v>-373.95400000000001</v>
      </c>
    </row>
    <row r="18457" spans="4:5" x14ac:dyDescent="0.25">
      <c r="D18457" s="31">
        <f>-674.826</f>
        <v>-674.82600000000002</v>
      </c>
      <c r="E18457" s="28">
        <v>-374.00400000000002</v>
      </c>
    </row>
    <row r="18458" spans="4:5" x14ac:dyDescent="0.25">
      <c r="D18458" s="31">
        <f>-674.81</f>
        <v>-674.81</v>
      </c>
      <c r="E18458" s="28">
        <v>-374.05399999999997</v>
      </c>
    </row>
    <row r="18459" spans="4:5" x14ac:dyDescent="0.25">
      <c r="D18459" s="31">
        <f>-674.794</f>
        <v>-674.79399999999998</v>
      </c>
      <c r="E18459" s="28">
        <v>-374.10500000000002</v>
      </c>
    </row>
    <row r="18460" spans="4:5" x14ac:dyDescent="0.25">
      <c r="D18460" s="31">
        <f>-674.778</f>
        <v>-674.77800000000002</v>
      </c>
      <c r="E18460" s="28">
        <v>-374.154</v>
      </c>
    </row>
    <row r="18461" spans="4:5" x14ac:dyDescent="0.25">
      <c r="D18461" s="31">
        <f>-674.762</f>
        <v>-674.76199999999994</v>
      </c>
      <c r="E18461" s="28">
        <v>-374.20499999999998</v>
      </c>
    </row>
    <row r="18462" spans="4:5" x14ac:dyDescent="0.25">
      <c r="D18462" s="31">
        <f>-674.746</f>
        <v>-674.74599999999998</v>
      </c>
      <c r="E18462" s="28">
        <v>-374.255</v>
      </c>
    </row>
    <row r="18463" spans="4:5" x14ac:dyDescent="0.25">
      <c r="D18463" s="31">
        <f>-674.73</f>
        <v>-674.73</v>
      </c>
      <c r="E18463" s="28">
        <v>-374.30500000000001</v>
      </c>
    </row>
    <row r="18464" spans="4:5" x14ac:dyDescent="0.25">
      <c r="D18464" s="31">
        <f>-674.714</f>
        <v>-674.71400000000006</v>
      </c>
      <c r="E18464" s="28">
        <v>-374.35399999999998</v>
      </c>
    </row>
    <row r="18465" spans="4:5" x14ac:dyDescent="0.25">
      <c r="D18465" s="31">
        <f>-674.698</f>
        <v>-674.69799999999998</v>
      </c>
      <c r="E18465" s="28">
        <v>-374.40499999999997</v>
      </c>
    </row>
    <row r="18466" spans="4:5" x14ac:dyDescent="0.25">
      <c r="D18466" s="31">
        <f>-674.682</f>
        <v>-674.68200000000002</v>
      </c>
      <c r="E18466" s="28">
        <v>-374.45400000000001</v>
      </c>
    </row>
    <row r="18467" spans="4:5" x14ac:dyDescent="0.25">
      <c r="D18467" s="31">
        <f>-674.666</f>
        <v>-674.66600000000005</v>
      </c>
      <c r="E18467" s="28">
        <v>-374.50400000000002</v>
      </c>
    </row>
    <row r="18468" spans="4:5" x14ac:dyDescent="0.25">
      <c r="D18468" s="31">
        <f>-674.65</f>
        <v>-674.65</v>
      </c>
      <c r="E18468" s="28">
        <v>-374.55399999999997</v>
      </c>
    </row>
    <row r="18469" spans="4:5" x14ac:dyDescent="0.25">
      <c r="D18469" s="31">
        <f>-674.634</f>
        <v>-674.63400000000001</v>
      </c>
      <c r="E18469" s="28">
        <v>-374.60399999999998</v>
      </c>
    </row>
    <row r="18470" spans="4:5" x14ac:dyDescent="0.25">
      <c r="D18470" s="31">
        <f>-674.618</f>
        <v>-674.61800000000005</v>
      </c>
      <c r="E18470" s="28">
        <v>-374.65300000000002</v>
      </c>
    </row>
    <row r="18471" spans="4:5" x14ac:dyDescent="0.25">
      <c r="D18471" s="31">
        <f>-674.602</f>
        <v>-674.60199999999998</v>
      </c>
      <c r="E18471" s="28">
        <v>-374.70299999999997</v>
      </c>
    </row>
    <row r="18472" spans="4:5" x14ac:dyDescent="0.25">
      <c r="D18472" s="31">
        <f>-674.586</f>
        <v>-674.58600000000001</v>
      </c>
      <c r="E18472" s="28">
        <v>-374.75299999999999</v>
      </c>
    </row>
    <row r="18473" spans="4:5" x14ac:dyDescent="0.25">
      <c r="D18473" s="31">
        <f>-674.57</f>
        <v>-674.57</v>
      </c>
      <c r="E18473" s="28">
        <v>-374.80200000000002</v>
      </c>
    </row>
    <row r="18474" spans="4:5" x14ac:dyDescent="0.25">
      <c r="D18474" s="31">
        <f>-674.554</f>
        <v>-674.55399999999997</v>
      </c>
      <c r="E18474" s="28">
        <v>-374.85199999999998</v>
      </c>
    </row>
    <row r="18475" spans="4:5" x14ac:dyDescent="0.25">
      <c r="D18475" s="31">
        <f>-674.538</f>
        <v>-674.53800000000001</v>
      </c>
      <c r="E18475" s="28">
        <v>-374.90100000000001</v>
      </c>
    </row>
    <row r="18476" spans="4:5" x14ac:dyDescent="0.25">
      <c r="D18476" s="31">
        <f>-674.522</f>
        <v>-674.52200000000005</v>
      </c>
      <c r="E18476" s="28">
        <v>-374.95100000000002</v>
      </c>
    </row>
    <row r="18477" spans="4:5" x14ac:dyDescent="0.25">
      <c r="D18477" s="31">
        <f>-674.506</f>
        <v>-674.50599999999997</v>
      </c>
      <c r="E18477" s="28">
        <v>-375</v>
      </c>
    </row>
    <row r="18478" spans="4:5" x14ac:dyDescent="0.25">
      <c r="D18478" s="31">
        <f>-674.49</f>
        <v>-674.49</v>
      </c>
      <c r="E18478" s="28">
        <v>-375.04899999999998</v>
      </c>
    </row>
    <row r="18479" spans="4:5" x14ac:dyDescent="0.25">
      <c r="D18479" s="31">
        <f>-674.474</f>
        <v>-674.47400000000005</v>
      </c>
      <c r="E18479" s="28">
        <v>-375.09899999999999</v>
      </c>
    </row>
    <row r="18480" spans="4:5" x14ac:dyDescent="0.25">
      <c r="D18480" s="31">
        <f>-674.458</f>
        <v>-674.45799999999997</v>
      </c>
      <c r="E18480" s="28">
        <v>-375.14800000000002</v>
      </c>
    </row>
    <row r="18481" spans="4:5" x14ac:dyDescent="0.25">
      <c r="D18481" s="31">
        <f>-674.443</f>
        <v>-674.44299999999998</v>
      </c>
      <c r="E18481" s="28">
        <v>-375.197</v>
      </c>
    </row>
    <row r="18482" spans="4:5" x14ac:dyDescent="0.25">
      <c r="D18482" s="31">
        <f>-674.427</f>
        <v>-674.42700000000002</v>
      </c>
      <c r="E18482" s="28">
        <v>-375.24700000000001</v>
      </c>
    </row>
    <row r="18483" spans="4:5" x14ac:dyDescent="0.25">
      <c r="D18483" s="31">
        <f>-674.411</f>
        <v>-674.41099999999994</v>
      </c>
      <c r="E18483" s="28">
        <v>-375.29599999999999</v>
      </c>
    </row>
    <row r="18484" spans="4:5" x14ac:dyDescent="0.25">
      <c r="D18484" s="31">
        <f>-674.395</f>
        <v>-674.39499999999998</v>
      </c>
      <c r="E18484" s="28">
        <v>-375.34500000000003</v>
      </c>
    </row>
    <row r="18485" spans="4:5" x14ac:dyDescent="0.25">
      <c r="D18485" s="31">
        <f>-674.379</f>
        <v>-674.37900000000002</v>
      </c>
      <c r="E18485" s="28">
        <v>-375.39400000000001</v>
      </c>
    </row>
    <row r="18486" spans="4:5" x14ac:dyDescent="0.25">
      <c r="D18486" s="31">
        <f>-674.363</f>
        <v>-674.36300000000006</v>
      </c>
      <c r="E18486" s="28">
        <v>-375.44299999999998</v>
      </c>
    </row>
    <row r="18487" spans="4:5" x14ac:dyDescent="0.25">
      <c r="D18487" s="31">
        <f>-674.347</f>
        <v>-674.34699999999998</v>
      </c>
      <c r="E18487" s="28">
        <v>-375.49200000000002</v>
      </c>
    </row>
    <row r="18488" spans="4:5" x14ac:dyDescent="0.25">
      <c r="D18488" s="31">
        <f>-674.331</f>
        <v>-674.33100000000002</v>
      </c>
      <c r="E18488" s="28">
        <v>-375.541</v>
      </c>
    </row>
    <row r="18489" spans="4:5" x14ac:dyDescent="0.25">
      <c r="D18489" s="31">
        <f>-674.315</f>
        <v>-674.31500000000005</v>
      </c>
      <c r="E18489" s="28">
        <v>-375.59</v>
      </c>
    </row>
    <row r="18490" spans="4:5" x14ac:dyDescent="0.25">
      <c r="D18490" s="31">
        <f>-674.299</f>
        <v>-674.29899999999998</v>
      </c>
      <c r="E18490" s="28">
        <v>-375.63900000000001</v>
      </c>
    </row>
    <row r="18491" spans="4:5" x14ac:dyDescent="0.25">
      <c r="D18491" s="31">
        <f>-674.283</f>
        <v>-674.28300000000002</v>
      </c>
      <c r="E18491" s="28">
        <v>-375.68799999999999</v>
      </c>
    </row>
    <row r="18492" spans="4:5" x14ac:dyDescent="0.25">
      <c r="D18492" s="31">
        <f>-674.267</f>
        <v>-674.26700000000005</v>
      </c>
      <c r="E18492" s="28">
        <v>-375.73700000000002</v>
      </c>
    </row>
    <row r="18493" spans="4:5" x14ac:dyDescent="0.25">
      <c r="D18493" s="31">
        <f>-674.251</f>
        <v>-674.25099999999998</v>
      </c>
      <c r="E18493" s="28">
        <v>-375.786</v>
      </c>
    </row>
    <row r="18494" spans="4:5" x14ac:dyDescent="0.25">
      <c r="D18494" s="31">
        <f>-674.235</f>
        <v>-674.23500000000001</v>
      </c>
      <c r="E18494" s="28">
        <v>-375.834</v>
      </c>
    </row>
    <row r="18495" spans="4:5" x14ac:dyDescent="0.25">
      <c r="D18495" s="31">
        <f>-674.219</f>
        <v>-674.21900000000005</v>
      </c>
      <c r="E18495" s="28">
        <v>-375.88299999999998</v>
      </c>
    </row>
    <row r="18496" spans="4:5" x14ac:dyDescent="0.25">
      <c r="D18496" s="31">
        <f>-674.203</f>
        <v>-674.20299999999997</v>
      </c>
      <c r="E18496" s="28">
        <v>-375.93200000000002</v>
      </c>
    </row>
    <row r="18497" spans="4:5" x14ac:dyDescent="0.25">
      <c r="D18497" s="31">
        <f>-674.187</f>
        <v>-674.18700000000001</v>
      </c>
      <c r="E18497" s="28">
        <v>-375.98099999999999</v>
      </c>
    </row>
    <row r="18498" spans="4:5" x14ac:dyDescent="0.25">
      <c r="D18498" s="31">
        <f>-674.171</f>
        <v>-674.17100000000005</v>
      </c>
      <c r="E18498" s="28">
        <v>-376.029</v>
      </c>
    </row>
    <row r="18499" spans="4:5" x14ac:dyDescent="0.25">
      <c r="D18499" s="31">
        <f>-674.155</f>
        <v>-674.15499999999997</v>
      </c>
      <c r="E18499" s="28">
        <v>-376.07799999999997</v>
      </c>
    </row>
    <row r="18500" spans="4:5" x14ac:dyDescent="0.25">
      <c r="D18500" s="31">
        <f>-674.139</f>
        <v>-674.13900000000001</v>
      </c>
      <c r="E18500" s="28">
        <v>-376.12599999999998</v>
      </c>
    </row>
    <row r="18501" spans="4:5" x14ac:dyDescent="0.25">
      <c r="D18501" s="31">
        <f>-674.123</f>
        <v>-674.12300000000005</v>
      </c>
      <c r="E18501" s="28">
        <v>-376.17500000000001</v>
      </c>
    </row>
    <row r="18502" spans="4:5" x14ac:dyDescent="0.25">
      <c r="D18502" s="31">
        <f>-674.107</f>
        <v>-674.10699999999997</v>
      </c>
      <c r="E18502" s="28">
        <v>-376.22300000000001</v>
      </c>
    </row>
    <row r="18503" spans="4:5" x14ac:dyDescent="0.25">
      <c r="D18503" s="31">
        <f>-674.091</f>
        <v>-674.09100000000001</v>
      </c>
      <c r="E18503" s="28">
        <v>-376.27199999999999</v>
      </c>
    </row>
    <row r="18504" spans="4:5" x14ac:dyDescent="0.25">
      <c r="D18504" s="31">
        <f>-674.075</f>
        <v>-674.07500000000005</v>
      </c>
      <c r="E18504" s="28">
        <v>-376.32</v>
      </c>
    </row>
    <row r="18505" spans="4:5" x14ac:dyDescent="0.25">
      <c r="D18505" s="31">
        <f>-674.059</f>
        <v>-674.05899999999997</v>
      </c>
      <c r="E18505" s="28">
        <v>-376.36799999999999</v>
      </c>
    </row>
    <row r="18506" spans="4:5" x14ac:dyDescent="0.25">
      <c r="D18506" s="31">
        <f>-674.043</f>
        <v>-674.04300000000001</v>
      </c>
      <c r="E18506" s="28">
        <v>-376.41699999999997</v>
      </c>
    </row>
    <row r="18507" spans="4:5" x14ac:dyDescent="0.25">
      <c r="D18507" s="31">
        <f>-674.027</f>
        <v>-674.02700000000004</v>
      </c>
      <c r="E18507" s="28">
        <v>-376.46499999999997</v>
      </c>
    </row>
    <row r="18508" spans="4:5" x14ac:dyDescent="0.25">
      <c r="D18508" s="31">
        <f>-674.011</f>
        <v>-674.01099999999997</v>
      </c>
      <c r="E18508" s="28">
        <v>-376.51299999999998</v>
      </c>
    </row>
    <row r="18509" spans="4:5" x14ac:dyDescent="0.25">
      <c r="D18509" s="31">
        <f>-673.995</f>
        <v>-673.995</v>
      </c>
      <c r="E18509" s="28">
        <v>-376.56099999999998</v>
      </c>
    </row>
    <row r="18510" spans="4:5" x14ac:dyDescent="0.25">
      <c r="D18510" s="31">
        <f>-673.979</f>
        <v>-673.97900000000004</v>
      </c>
      <c r="E18510" s="28">
        <v>-376.60899999999998</v>
      </c>
    </row>
    <row r="18511" spans="4:5" x14ac:dyDescent="0.25">
      <c r="D18511" s="31">
        <f>-673.963</f>
        <v>-673.96299999999997</v>
      </c>
      <c r="E18511" s="28">
        <v>-376.65800000000002</v>
      </c>
    </row>
    <row r="18512" spans="4:5" x14ac:dyDescent="0.25">
      <c r="D18512" s="31">
        <f>-673.947</f>
        <v>-673.947</v>
      </c>
      <c r="E18512" s="28">
        <v>-376.70600000000002</v>
      </c>
    </row>
    <row r="18513" spans="4:5" x14ac:dyDescent="0.25">
      <c r="D18513" s="31">
        <f>-673.931</f>
        <v>-673.93100000000004</v>
      </c>
      <c r="E18513" s="28">
        <v>-376.75400000000002</v>
      </c>
    </row>
    <row r="18514" spans="4:5" x14ac:dyDescent="0.25">
      <c r="D18514" s="31">
        <f>-673.915</f>
        <v>-673.91499999999996</v>
      </c>
      <c r="E18514" s="28">
        <v>-376.80200000000002</v>
      </c>
    </row>
    <row r="18515" spans="4:5" x14ac:dyDescent="0.25">
      <c r="D18515" s="31">
        <f>-673.899</f>
        <v>-673.899</v>
      </c>
      <c r="E18515" s="28">
        <v>-376.85</v>
      </c>
    </row>
    <row r="18516" spans="4:5" x14ac:dyDescent="0.25">
      <c r="D18516" s="31">
        <f>-673.883</f>
        <v>-673.88300000000004</v>
      </c>
      <c r="E18516" s="28">
        <v>-376.89800000000002</v>
      </c>
    </row>
    <row r="18517" spans="4:5" x14ac:dyDescent="0.25">
      <c r="D18517" s="31">
        <f>-673.867</f>
        <v>-673.86699999999996</v>
      </c>
      <c r="E18517" s="28">
        <v>-376.94600000000003</v>
      </c>
    </row>
    <row r="18518" spans="4:5" x14ac:dyDescent="0.25">
      <c r="D18518" s="31">
        <f>-673.851</f>
        <v>-673.851</v>
      </c>
      <c r="E18518" s="28">
        <v>-376.99299999999999</v>
      </c>
    </row>
    <row r="18519" spans="4:5" x14ac:dyDescent="0.25">
      <c r="D18519" s="31">
        <f>-673.835</f>
        <v>-673.83500000000004</v>
      </c>
      <c r="E18519" s="28">
        <v>-377.041</v>
      </c>
    </row>
    <row r="18520" spans="4:5" x14ac:dyDescent="0.25">
      <c r="D18520" s="31">
        <f>-673.819</f>
        <v>-673.81899999999996</v>
      </c>
      <c r="E18520" s="28">
        <v>-377.089</v>
      </c>
    </row>
    <row r="18521" spans="4:5" x14ac:dyDescent="0.25">
      <c r="D18521" s="31">
        <f>-673.803</f>
        <v>-673.803</v>
      </c>
      <c r="E18521" s="28">
        <v>-377.137</v>
      </c>
    </row>
    <row r="18522" spans="4:5" x14ac:dyDescent="0.25">
      <c r="D18522" s="31">
        <f>-673.787</f>
        <v>-673.78700000000003</v>
      </c>
      <c r="E18522" s="28">
        <v>-377.18400000000003</v>
      </c>
    </row>
    <row r="18523" spans="4:5" x14ac:dyDescent="0.25">
      <c r="D18523" s="31">
        <f>-673.771</f>
        <v>-673.77099999999996</v>
      </c>
      <c r="E18523" s="28">
        <v>-377.23200000000003</v>
      </c>
    </row>
    <row r="18524" spans="4:5" x14ac:dyDescent="0.25">
      <c r="D18524" s="31">
        <f>-673.755</f>
        <v>-673.755</v>
      </c>
      <c r="E18524" s="28">
        <v>-377.28</v>
      </c>
    </row>
    <row r="18525" spans="4:5" x14ac:dyDescent="0.25">
      <c r="D18525" s="31">
        <f>-673.739</f>
        <v>-673.73900000000003</v>
      </c>
      <c r="E18525" s="28">
        <v>-377.327</v>
      </c>
    </row>
    <row r="18526" spans="4:5" x14ac:dyDescent="0.25">
      <c r="D18526" s="31">
        <f>-673.723</f>
        <v>-673.72299999999996</v>
      </c>
      <c r="E18526" s="28">
        <v>-377.375</v>
      </c>
    </row>
    <row r="18527" spans="4:5" x14ac:dyDescent="0.25">
      <c r="D18527" s="31">
        <f>-673.707</f>
        <v>-673.70699999999999</v>
      </c>
      <c r="E18527" s="28">
        <v>-377.42200000000003</v>
      </c>
    </row>
    <row r="18528" spans="4:5" x14ac:dyDescent="0.25">
      <c r="D18528" s="31">
        <f>-673.691</f>
        <v>-673.69100000000003</v>
      </c>
      <c r="E18528" s="28">
        <v>-377.47</v>
      </c>
    </row>
    <row r="18529" spans="4:5" x14ac:dyDescent="0.25">
      <c r="D18529" s="31">
        <f>-673.675</f>
        <v>-673.67499999999995</v>
      </c>
      <c r="E18529" s="28">
        <v>-377.517</v>
      </c>
    </row>
    <row r="18530" spans="4:5" x14ac:dyDescent="0.25">
      <c r="D18530" s="31">
        <f>-673.659</f>
        <v>-673.65899999999999</v>
      </c>
      <c r="E18530" s="28">
        <v>-377.56400000000002</v>
      </c>
    </row>
    <row r="18531" spans="4:5" x14ac:dyDescent="0.25">
      <c r="D18531" s="31">
        <f>-673.643</f>
        <v>-673.64300000000003</v>
      </c>
      <c r="E18531" s="28">
        <v>-377.61200000000002</v>
      </c>
    </row>
    <row r="18532" spans="4:5" x14ac:dyDescent="0.25">
      <c r="D18532" s="31">
        <f>-673.627</f>
        <v>-673.62699999999995</v>
      </c>
      <c r="E18532" s="28">
        <v>-377.65899999999999</v>
      </c>
    </row>
    <row r="18533" spans="4:5" x14ac:dyDescent="0.25">
      <c r="D18533" s="31">
        <f>-673.611</f>
        <v>-673.61099999999999</v>
      </c>
      <c r="E18533" s="28">
        <v>-377.70600000000002</v>
      </c>
    </row>
    <row r="18534" spans="4:5" x14ac:dyDescent="0.25">
      <c r="D18534" s="31">
        <f>-673.595</f>
        <v>-673.59500000000003</v>
      </c>
      <c r="E18534" s="28">
        <v>-377.75400000000002</v>
      </c>
    </row>
    <row r="18535" spans="4:5" x14ac:dyDescent="0.25">
      <c r="D18535" s="31">
        <f>-673.579</f>
        <v>-673.57899999999995</v>
      </c>
      <c r="E18535" s="28">
        <v>-377.80099999999999</v>
      </c>
    </row>
    <row r="18536" spans="4:5" x14ac:dyDescent="0.25">
      <c r="D18536" s="31">
        <f>-673.563</f>
        <v>-673.56299999999999</v>
      </c>
      <c r="E18536" s="28">
        <v>-377.84800000000001</v>
      </c>
    </row>
    <row r="18537" spans="4:5" x14ac:dyDescent="0.25">
      <c r="D18537" s="31">
        <f>-673.547</f>
        <v>-673.54700000000003</v>
      </c>
      <c r="E18537" s="28">
        <v>-377.89499999999998</v>
      </c>
    </row>
    <row r="18538" spans="4:5" x14ac:dyDescent="0.25">
      <c r="D18538" s="31">
        <f>-673.531</f>
        <v>-673.53099999999995</v>
      </c>
      <c r="E18538" s="28">
        <v>-377.94200000000001</v>
      </c>
    </row>
    <row r="18539" spans="4:5" x14ac:dyDescent="0.25">
      <c r="D18539" s="31">
        <f>-673.515</f>
        <v>-673.51499999999999</v>
      </c>
      <c r="E18539" s="28">
        <v>-377.98899999999998</v>
      </c>
    </row>
    <row r="18540" spans="4:5" x14ac:dyDescent="0.25">
      <c r="D18540" s="31">
        <f>-673.499</f>
        <v>-673.49900000000002</v>
      </c>
      <c r="E18540" s="28">
        <v>-378.036</v>
      </c>
    </row>
    <row r="18541" spans="4:5" x14ac:dyDescent="0.25">
      <c r="D18541" s="31">
        <f>-673.483</f>
        <v>-673.48299999999995</v>
      </c>
      <c r="E18541" s="28">
        <v>-378.08300000000003</v>
      </c>
    </row>
    <row r="18542" spans="4:5" x14ac:dyDescent="0.25">
      <c r="D18542" s="31">
        <f>-673.467</f>
        <v>-673.46699999999998</v>
      </c>
      <c r="E18542" s="28">
        <v>-378.13</v>
      </c>
    </row>
    <row r="18543" spans="4:5" x14ac:dyDescent="0.25">
      <c r="D18543" s="31">
        <f>-673.451</f>
        <v>-673.45100000000002</v>
      </c>
      <c r="E18543" s="28">
        <v>-378.17700000000002</v>
      </c>
    </row>
    <row r="18544" spans="4:5" x14ac:dyDescent="0.25">
      <c r="D18544" s="31">
        <f>-673.435</f>
        <v>-673.43499999999995</v>
      </c>
      <c r="E18544" s="28">
        <v>-378.22300000000001</v>
      </c>
    </row>
    <row r="18545" spans="4:5" x14ac:dyDescent="0.25">
      <c r="D18545" s="31">
        <f>-673.419</f>
        <v>-673.41899999999998</v>
      </c>
      <c r="E18545" s="28">
        <v>-378.27</v>
      </c>
    </row>
    <row r="18546" spans="4:5" x14ac:dyDescent="0.25">
      <c r="D18546" s="31">
        <f>-673.403</f>
        <v>-673.40300000000002</v>
      </c>
      <c r="E18546" s="28">
        <v>-378.31700000000001</v>
      </c>
    </row>
    <row r="18547" spans="4:5" x14ac:dyDescent="0.25">
      <c r="D18547" s="31">
        <f>-673.387</f>
        <v>-673.38699999999994</v>
      </c>
      <c r="E18547" s="28">
        <v>-378.36399999999998</v>
      </c>
    </row>
    <row r="18548" spans="4:5" x14ac:dyDescent="0.25">
      <c r="D18548" s="31">
        <f>-673.371</f>
        <v>-673.37099999999998</v>
      </c>
      <c r="E18548" s="28">
        <v>-378.41</v>
      </c>
    </row>
    <row r="18549" spans="4:5" x14ac:dyDescent="0.25">
      <c r="D18549" s="31">
        <f>-673.355</f>
        <v>-673.35500000000002</v>
      </c>
      <c r="E18549" s="28">
        <v>-378.45699999999999</v>
      </c>
    </row>
    <row r="18550" spans="4:5" x14ac:dyDescent="0.25">
      <c r="D18550" s="31">
        <f>-673.339</f>
        <v>-673.33900000000006</v>
      </c>
      <c r="E18550" s="28">
        <v>-378.50400000000002</v>
      </c>
    </row>
    <row r="18551" spans="4:5" x14ac:dyDescent="0.25">
      <c r="D18551" s="31">
        <f>-673.323</f>
        <v>-673.32299999999998</v>
      </c>
      <c r="E18551" s="28">
        <v>-378.55</v>
      </c>
    </row>
    <row r="18552" spans="4:5" x14ac:dyDescent="0.25">
      <c r="D18552" s="31">
        <f>-673.307</f>
        <v>-673.30700000000002</v>
      </c>
      <c r="E18552" s="28">
        <v>-378.59699999999998</v>
      </c>
    </row>
    <row r="18553" spans="4:5" x14ac:dyDescent="0.25">
      <c r="D18553" s="31">
        <f>-673.291</f>
        <v>-673.29100000000005</v>
      </c>
      <c r="E18553" s="28">
        <v>-378.64299999999997</v>
      </c>
    </row>
    <row r="18554" spans="4:5" x14ac:dyDescent="0.25">
      <c r="D18554" s="31">
        <f>-673.275</f>
        <v>-673.27499999999998</v>
      </c>
      <c r="E18554" s="28">
        <v>-378.69</v>
      </c>
    </row>
    <row r="18555" spans="4:5" x14ac:dyDescent="0.25">
      <c r="D18555" s="31">
        <f>-673.259</f>
        <v>-673.25900000000001</v>
      </c>
      <c r="E18555" s="28">
        <v>-378.73599999999999</v>
      </c>
    </row>
    <row r="18556" spans="4:5" x14ac:dyDescent="0.25">
      <c r="D18556" s="31">
        <f>-673.243</f>
        <v>-673.24300000000005</v>
      </c>
      <c r="E18556" s="28">
        <v>-378.78199999999998</v>
      </c>
    </row>
    <row r="18557" spans="4:5" x14ac:dyDescent="0.25">
      <c r="D18557" s="31">
        <f>-673.227</f>
        <v>-673.22699999999998</v>
      </c>
      <c r="E18557" s="28">
        <v>-378.82900000000001</v>
      </c>
    </row>
    <row r="18558" spans="4:5" x14ac:dyDescent="0.25">
      <c r="D18558" s="31">
        <f>-673.211</f>
        <v>-673.21100000000001</v>
      </c>
      <c r="E18558" s="28">
        <v>-378.875</v>
      </c>
    </row>
    <row r="18559" spans="4:5" x14ac:dyDescent="0.25">
      <c r="D18559" s="31">
        <f>-673.195</f>
        <v>-673.19500000000005</v>
      </c>
      <c r="E18559" s="28">
        <v>-378.92099999999999</v>
      </c>
    </row>
    <row r="18560" spans="4:5" x14ac:dyDescent="0.25">
      <c r="D18560" s="31">
        <f>-673.179</f>
        <v>-673.17899999999997</v>
      </c>
      <c r="E18560" s="28">
        <v>-378.96699999999998</v>
      </c>
    </row>
    <row r="18561" spans="4:5" x14ac:dyDescent="0.25">
      <c r="D18561" s="31">
        <f>-673.163</f>
        <v>-673.16300000000001</v>
      </c>
      <c r="E18561" s="28">
        <v>-379.01400000000001</v>
      </c>
    </row>
    <row r="18562" spans="4:5" x14ac:dyDescent="0.25">
      <c r="D18562" s="31">
        <f>-673.147</f>
        <v>-673.14700000000005</v>
      </c>
      <c r="E18562" s="28">
        <v>-379.06</v>
      </c>
    </row>
    <row r="18563" spans="4:5" x14ac:dyDescent="0.25">
      <c r="D18563" s="31">
        <f>-673.131</f>
        <v>-673.13099999999997</v>
      </c>
      <c r="E18563" s="28">
        <v>-379.10599999999999</v>
      </c>
    </row>
    <row r="18564" spans="4:5" x14ac:dyDescent="0.25">
      <c r="D18564" s="31">
        <f>-673.115</f>
        <v>-673.11500000000001</v>
      </c>
      <c r="E18564" s="28">
        <v>-379.15199999999999</v>
      </c>
    </row>
    <row r="18565" spans="4:5" x14ac:dyDescent="0.25">
      <c r="D18565" s="31">
        <f>-673.099</f>
        <v>-673.09900000000005</v>
      </c>
      <c r="E18565" s="28">
        <v>-379.19799999999998</v>
      </c>
    </row>
    <row r="18566" spans="4:5" x14ac:dyDescent="0.25">
      <c r="D18566" s="31">
        <f>-673.083</f>
        <v>-673.08299999999997</v>
      </c>
      <c r="E18566" s="28">
        <v>-379.24400000000003</v>
      </c>
    </row>
    <row r="18567" spans="4:5" x14ac:dyDescent="0.25">
      <c r="D18567" s="31">
        <f>-673.067</f>
        <v>-673.06700000000001</v>
      </c>
      <c r="E18567" s="28">
        <v>-379.29</v>
      </c>
    </row>
    <row r="18568" spans="4:5" x14ac:dyDescent="0.25">
      <c r="D18568" s="31">
        <f>-673.051</f>
        <v>-673.05100000000004</v>
      </c>
      <c r="E18568" s="28">
        <v>-379.33499999999998</v>
      </c>
    </row>
    <row r="18569" spans="4:5" x14ac:dyDescent="0.25">
      <c r="D18569" s="31">
        <f>-673.035</f>
        <v>-673.03499999999997</v>
      </c>
      <c r="E18569" s="28">
        <v>-379.38099999999997</v>
      </c>
    </row>
    <row r="18570" spans="4:5" x14ac:dyDescent="0.25">
      <c r="D18570" s="31">
        <f>-673.019</f>
        <v>-673.01900000000001</v>
      </c>
      <c r="E18570" s="28">
        <v>-379.42700000000002</v>
      </c>
    </row>
    <row r="18571" spans="4:5" x14ac:dyDescent="0.25">
      <c r="D18571" s="31">
        <f>-673.003</f>
        <v>-673.00300000000004</v>
      </c>
      <c r="E18571" s="28">
        <v>-379.47300000000001</v>
      </c>
    </row>
    <row r="18572" spans="4:5" x14ac:dyDescent="0.25">
      <c r="D18572" s="31">
        <f>-672.987</f>
        <v>-672.98699999999997</v>
      </c>
      <c r="E18572" s="28">
        <v>-379.51900000000001</v>
      </c>
    </row>
    <row r="18573" spans="4:5" x14ac:dyDescent="0.25">
      <c r="D18573" s="31">
        <f>-672.971</f>
        <v>-672.971</v>
      </c>
      <c r="E18573" s="28">
        <v>-379.56400000000002</v>
      </c>
    </row>
    <row r="18574" spans="4:5" x14ac:dyDescent="0.25">
      <c r="D18574" s="31">
        <f>-672.955</f>
        <v>-672.95500000000004</v>
      </c>
      <c r="E18574" s="28">
        <v>-379.61</v>
      </c>
    </row>
    <row r="18575" spans="4:5" x14ac:dyDescent="0.25">
      <c r="D18575" s="31">
        <f>-672.939</f>
        <v>-672.93899999999996</v>
      </c>
      <c r="E18575" s="28">
        <v>-379.65600000000001</v>
      </c>
    </row>
    <row r="18576" spans="4:5" x14ac:dyDescent="0.25">
      <c r="D18576" s="31">
        <f>-672.923</f>
        <v>-672.923</v>
      </c>
      <c r="E18576" s="28">
        <v>-379.70100000000002</v>
      </c>
    </row>
    <row r="18577" spans="4:5" x14ac:dyDescent="0.25">
      <c r="D18577" s="31">
        <f>-672.907</f>
        <v>-672.90700000000004</v>
      </c>
      <c r="E18577" s="28">
        <v>-379.74700000000001</v>
      </c>
    </row>
    <row r="18578" spans="4:5" x14ac:dyDescent="0.25">
      <c r="D18578" s="31">
        <f>-672.891</f>
        <v>-672.89099999999996</v>
      </c>
      <c r="E18578" s="28">
        <v>-379.79199999999997</v>
      </c>
    </row>
    <row r="18579" spans="4:5" x14ac:dyDescent="0.25">
      <c r="D18579" s="31">
        <f>-672.875</f>
        <v>-672.875</v>
      </c>
      <c r="E18579" s="28">
        <v>-379.83800000000002</v>
      </c>
    </row>
    <row r="18580" spans="4:5" x14ac:dyDescent="0.25">
      <c r="D18580" s="31">
        <f>-672.859</f>
        <v>-672.85900000000004</v>
      </c>
      <c r="E18580" s="28">
        <v>-379.88299999999998</v>
      </c>
    </row>
    <row r="18581" spans="4:5" x14ac:dyDescent="0.25">
      <c r="D18581" s="31">
        <f>-672.843</f>
        <v>-672.84299999999996</v>
      </c>
      <c r="E18581" s="28">
        <v>-379.928</v>
      </c>
    </row>
    <row r="18582" spans="4:5" x14ac:dyDescent="0.25">
      <c r="D18582" s="31">
        <f>-672.827</f>
        <v>-672.827</v>
      </c>
      <c r="E18582" s="28">
        <v>-379.97399999999999</v>
      </c>
    </row>
    <row r="18583" spans="4:5" x14ac:dyDescent="0.25">
      <c r="D18583" s="31">
        <f>-672.811</f>
        <v>-672.81100000000004</v>
      </c>
      <c r="E18583" s="28">
        <v>-380.01900000000001</v>
      </c>
    </row>
    <row r="18584" spans="4:5" x14ac:dyDescent="0.25">
      <c r="D18584" s="31">
        <f>-672.795</f>
        <v>-672.79499999999996</v>
      </c>
      <c r="E18584" s="28">
        <v>-380.06400000000002</v>
      </c>
    </row>
    <row r="18585" spans="4:5" x14ac:dyDescent="0.25">
      <c r="D18585" s="31">
        <f>-672.779</f>
        <v>-672.779</v>
      </c>
      <c r="E18585" s="28">
        <v>-380.10899999999998</v>
      </c>
    </row>
    <row r="18586" spans="4:5" x14ac:dyDescent="0.25">
      <c r="D18586" s="31">
        <f>-672.763</f>
        <v>-672.76300000000003</v>
      </c>
      <c r="E18586" s="28">
        <v>-380.15499999999997</v>
      </c>
    </row>
    <row r="18587" spans="4:5" x14ac:dyDescent="0.25">
      <c r="D18587" s="31">
        <f>-672.747</f>
        <v>-672.74699999999996</v>
      </c>
      <c r="E18587" s="28">
        <v>-380.2</v>
      </c>
    </row>
    <row r="18588" spans="4:5" x14ac:dyDescent="0.25">
      <c r="D18588" s="31">
        <f>-672.731</f>
        <v>-672.73099999999999</v>
      </c>
      <c r="E18588" s="28">
        <v>-380.245</v>
      </c>
    </row>
    <row r="18589" spans="4:5" x14ac:dyDescent="0.25">
      <c r="D18589" s="31">
        <f>-672.715</f>
        <v>-672.71500000000003</v>
      </c>
      <c r="E18589" s="28">
        <v>-380.29</v>
      </c>
    </row>
    <row r="18590" spans="4:5" x14ac:dyDescent="0.25">
      <c r="D18590" s="31">
        <f>-672.699</f>
        <v>-672.69899999999996</v>
      </c>
      <c r="E18590" s="28">
        <v>-380.33499999999998</v>
      </c>
    </row>
    <row r="18591" spans="4:5" x14ac:dyDescent="0.25">
      <c r="D18591" s="31">
        <f>-672.683</f>
        <v>-672.68299999999999</v>
      </c>
      <c r="E18591" s="28">
        <v>-380.38</v>
      </c>
    </row>
    <row r="18592" spans="4:5" x14ac:dyDescent="0.25">
      <c r="D18592" s="31">
        <f>-672.667</f>
        <v>-672.66700000000003</v>
      </c>
      <c r="E18592" s="28">
        <v>-380.42500000000001</v>
      </c>
    </row>
    <row r="18593" spans="4:5" x14ac:dyDescent="0.25">
      <c r="D18593" s="31">
        <f>-672.651</f>
        <v>-672.65099999999995</v>
      </c>
      <c r="E18593" s="28">
        <v>-380.47</v>
      </c>
    </row>
    <row r="18594" spans="4:5" x14ac:dyDescent="0.25">
      <c r="D18594" s="31">
        <f>-672.635</f>
        <v>-672.63499999999999</v>
      </c>
      <c r="E18594" s="28">
        <v>-380.51499999999999</v>
      </c>
    </row>
    <row r="18595" spans="4:5" x14ac:dyDescent="0.25">
      <c r="D18595" s="31">
        <f>-672.62</f>
        <v>-672.62</v>
      </c>
      <c r="E18595" s="28">
        <v>-380.56</v>
      </c>
    </row>
    <row r="18596" spans="4:5" x14ac:dyDescent="0.25">
      <c r="D18596" s="31">
        <f>-672.604</f>
        <v>-672.60400000000004</v>
      </c>
      <c r="E18596" s="28">
        <v>-380.60399999999998</v>
      </c>
    </row>
    <row r="18597" spans="4:5" x14ac:dyDescent="0.25">
      <c r="D18597" s="31">
        <f>-672.588</f>
        <v>-672.58799999999997</v>
      </c>
      <c r="E18597" s="28">
        <v>-380.649</v>
      </c>
    </row>
    <row r="18598" spans="4:5" x14ac:dyDescent="0.25">
      <c r="D18598" s="31">
        <f>-672.572</f>
        <v>-672.572</v>
      </c>
      <c r="E18598" s="28">
        <v>-380.69400000000002</v>
      </c>
    </row>
    <row r="18599" spans="4:5" x14ac:dyDescent="0.25">
      <c r="D18599" s="31">
        <f>-672.556</f>
        <v>-672.55600000000004</v>
      </c>
      <c r="E18599" s="28">
        <v>-380.738</v>
      </c>
    </row>
    <row r="18600" spans="4:5" x14ac:dyDescent="0.25">
      <c r="D18600" s="31">
        <f>-672.54</f>
        <v>-672.54</v>
      </c>
      <c r="E18600" s="28">
        <v>-380.78300000000002</v>
      </c>
    </row>
    <row r="18601" spans="4:5" x14ac:dyDescent="0.25">
      <c r="D18601" s="31">
        <f>-672.524</f>
        <v>-672.524</v>
      </c>
      <c r="E18601" s="28">
        <v>-380.82799999999997</v>
      </c>
    </row>
    <row r="18602" spans="4:5" x14ac:dyDescent="0.25">
      <c r="D18602" s="31">
        <f>-672.508</f>
        <v>-672.50800000000004</v>
      </c>
      <c r="E18602" s="28">
        <v>-380.87200000000001</v>
      </c>
    </row>
    <row r="18603" spans="4:5" x14ac:dyDescent="0.25">
      <c r="D18603" s="31">
        <f>-672.492</f>
        <v>-672.49199999999996</v>
      </c>
      <c r="E18603" s="28">
        <v>-380.91699999999997</v>
      </c>
    </row>
    <row r="18604" spans="4:5" x14ac:dyDescent="0.25">
      <c r="D18604" s="31">
        <f>-672.476</f>
        <v>-672.476</v>
      </c>
      <c r="E18604" s="28">
        <v>-380.96100000000001</v>
      </c>
    </row>
    <row r="18605" spans="4:5" x14ac:dyDescent="0.25">
      <c r="D18605" s="31">
        <f>-672.46</f>
        <v>-672.46</v>
      </c>
      <c r="E18605" s="28">
        <v>-381.005</v>
      </c>
    </row>
    <row r="18606" spans="4:5" x14ac:dyDescent="0.25">
      <c r="D18606" s="31">
        <f>-672.444</f>
        <v>-672.44399999999996</v>
      </c>
      <c r="E18606" s="28">
        <v>-381.05</v>
      </c>
    </row>
    <row r="18607" spans="4:5" x14ac:dyDescent="0.25">
      <c r="D18607" s="31">
        <f>-672.428</f>
        <v>-672.428</v>
      </c>
      <c r="E18607" s="28">
        <v>-381.09399999999999</v>
      </c>
    </row>
    <row r="18608" spans="4:5" x14ac:dyDescent="0.25">
      <c r="D18608" s="31">
        <f>-672.412</f>
        <v>-672.41200000000003</v>
      </c>
      <c r="E18608" s="28">
        <v>-381.13799999999998</v>
      </c>
    </row>
    <row r="18609" spans="4:5" x14ac:dyDescent="0.25">
      <c r="D18609" s="31">
        <f>-672.396</f>
        <v>-672.39599999999996</v>
      </c>
      <c r="E18609" s="28">
        <v>-381.18299999999999</v>
      </c>
    </row>
    <row r="18610" spans="4:5" x14ac:dyDescent="0.25">
      <c r="D18610" s="31">
        <f>-672.38</f>
        <v>-672.38</v>
      </c>
      <c r="E18610" s="28">
        <v>-381.22699999999998</v>
      </c>
    </row>
    <row r="18611" spans="4:5" x14ac:dyDescent="0.25">
      <c r="D18611" s="31">
        <f>-672.364</f>
        <v>-672.36400000000003</v>
      </c>
      <c r="E18611" s="28">
        <v>-381.27100000000002</v>
      </c>
    </row>
    <row r="18612" spans="4:5" x14ac:dyDescent="0.25">
      <c r="D18612" s="31">
        <f>-672.348</f>
        <v>-672.34799999999996</v>
      </c>
      <c r="E18612" s="28">
        <v>-381.315</v>
      </c>
    </row>
    <row r="18613" spans="4:5" x14ac:dyDescent="0.25">
      <c r="D18613" s="31">
        <f>-672.332</f>
        <v>-672.33199999999999</v>
      </c>
      <c r="E18613" s="28">
        <v>-381.35899999999998</v>
      </c>
    </row>
    <row r="18614" spans="4:5" x14ac:dyDescent="0.25">
      <c r="D18614" s="31">
        <f>-672.316</f>
        <v>-672.31600000000003</v>
      </c>
      <c r="E18614" s="28">
        <v>-381.40300000000002</v>
      </c>
    </row>
    <row r="18615" spans="4:5" x14ac:dyDescent="0.25">
      <c r="D18615" s="31">
        <f>-672.3</f>
        <v>-672.3</v>
      </c>
      <c r="E18615" s="28">
        <v>-381.447</v>
      </c>
    </row>
    <row r="18616" spans="4:5" x14ac:dyDescent="0.25">
      <c r="D18616" s="31">
        <f>-672.284</f>
        <v>-672.28399999999999</v>
      </c>
      <c r="E18616" s="28">
        <v>-381.49099999999999</v>
      </c>
    </row>
    <row r="18617" spans="4:5" x14ac:dyDescent="0.25">
      <c r="D18617" s="31">
        <f>-672.268</f>
        <v>-672.26800000000003</v>
      </c>
      <c r="E18617" s="28">
        <v>-381.53500000000003</v>
      </c>
    </row>
    <row r="18618" spans="4:5" x14ac:dyDescent="0.25">
      <c r="D18618" s="31">
        <f>-672.252</f>
        <v>-672.25199999999995</v>
      </c>
      <c r="E18618" s="28">
        <v>-381.57900000000001</v>
      </c>
    </row>
    <row r="18619" spans="4:5" x14ac:dyDescent="0.25">
      <c r="D18619" s="31">
        <f>-672.236</f>
        <v>-672.23599999999999</v>
      </c>
      <c r="E18619" s="28">
        <v>-381.62299999999999</v>
      </c>
    </row>
    <row r="18620" spans="4:5" x14ac:dyDescent="0.25">
      <c r="D18620" s="31">
        <f>-672.22</f>
        <v>-672.22</v>
      </c>
      <c r="E18620" s="28">
        <v>-381.66699999999997</v>
      </c>
    </row>
    <row r="18621" spans="4:5" x14ac:dyDescent="0.25">
      <c r="D18621" s="31">
        <f>-672.204</f>
        <v>-672.20399999999995</v>
      </c>
      <c r="E18621" s="28">
        <v>-381.71100000000001</v>
      </c>
    </row>
    <row r="18622" spans="4:5" x14ac:dyDescent="0.25">
      <c r="D18622" s="31">
        <f>-672.188</f>
        <v>-672.18799999999999</v>
      </c>
      <c r="E18622" s="28">
        <v>-381.755</v>
      </c>
    </row>
    <row r="18623" spans="4:5" x14ac:dyDescent="0.25">
      <c r="D18623" s="31">
        <f>-672.172</f>
        <v>-672.17200000000003</v>
      </c>
      <c r="E18623" s="28">
        <v>-381.798</v>
      </c>
    </row>
    <row r="18624" spans="4:5" x14ac:dyDescent="0.25">
      <c r="D18624" s="31">
        <f>-672.156</f>
        <v>-672.15599999999995</v>
      </c>
      <c r="E18624" s="28">
        <v>-381.84199999999998</v>
      </c>
    </row>
    <row r="18625" spans="4:5" x14ac:dyDescent="0.25">
      <c r="D18625" s="31">
        <f>-672.14</f>
        <v>-672.14</v>
      </c>
      <c r="E18625" s="28">
        <v>-381.88600000000002</v>
      </c>
    </row>
    <row r="18626" spans="4:5" x14ac:dyDescent="0.25">
      <c r="D18626" s="31">
        <f>-672.124</f>
        <v>-672.12400000000002</v>
      </c>
      <c r="E18626" s="28">
        <v>-381.92899999999997</v>
      </c>
    </row>
    <row r="18627" spans="4:5" x14ac:dyDescent="0.25">
      <c r="D18627" s="31">
        <f>-672.108</f>
        <v>-672.10799999999995</v>
      </c>
      <c r="E18627" s="28">
        <v>-381.97300000000001</v>
      </c>
    </row>
    <row r="18628" spans="4:5" x14ac:dyDescent="0.25">
      <c r="D18628" s="31">
        <f>-672.092</f>
        <v>-672.09199999999998</v>
      </c>
      <c r="E18628" s="28">
        <v>-382.01600000000002</v>
      </c>
    </row>
    <row r="18629" spans="4:5" x14ac:dyDescent="0.25">
      <c r="D18629" s="31">
        <f>-672.076</f>
        <v>-672.07600000000002</v>
      </c>
      <c r="E18629" s="28">
        <v>-382.06</v>
      </c>
    </row>
    <row r="18630" spans="4:5" x14ac:dyDescent="0.25">
      <c r="D18630" s="31">
        <f>-672.06</f>
        <v>-672.06</v>
      </c>
      <c r="E18630" s="28">
        <v>-382.10300000000001</v>
      </c>
    </row>
    <row r="18631" spans="4:5" x14ac:dyDescent="0.25">
      <c r="D18631" s="31">
        <f>-672.044</f>
        <v>-672.04399999999998</v>
      </c>
      <c r="E18631" s="28">
        <v>-382.14699999999999</v>
      </c>
    </row>
    <row r="18632" spans="4:5" x14ac:dyDescent="0.25">
      <c r="D18632" s="31">
        <f>-672.028</f>
        <v>-672.02800000000002</v>
      </c>
      <c r="E18632" s="28">
        <v>-382.19</v>
      </c>
    </row>
    <row r="18633" spans="4:5" x14ac:dyDescent="0.25">
      <c r="D18633" s="31">
        <f>-672.012</f>
        <v>-672.01199999999994</v>
      </c>
      <c r="E18633" s="28">
        <v>-382.233</v>
      </c>
    </row>
    <row r="18634" spans="4:5" x14ac:dyDescent="0.25">
      <c r="D18634" s="31">
        <f>-671.996</f>
        <v>-671.99599999999998</v>
      </c>
      <c r="E18634" s="28">
        <v>-382.27600000000001</v>
      </c>
    </row>
    <row r="18635" spans="4:5" x14ac:dyDescent="0.25">
      <c r="D18635" s="31">
        <f>-671.98</f>
        <v>-671.98</v>
      </c>
      <c r="E18635" s="28">
        <v>-382.32</v>
      </c>
    </row>
    <row r="18636" spans="4:5" x14ac:dyDescent="0.25">
      <c r="D18636" s="31">
        <f>-671.964</f>
        <v>-671.96400000000006</v>
      </c>
      <c r="E18636" s="28">
        <v>-382.363</v>
      </c>
    </row>
    <row r="18637" spans="4:5" x14ac:dyDescent="0.25">
      <c r="D18637" s="31">
        <f>-671.948</f>
        <v>-671.94799999999998</v>
      </c>
      <c r="E18637" s="28">
        <v>-382.40600000000001</v>
      </c>
    </row>
    <row r="18638" spans="4:5" x14ac:dyDescent="0.25">
      <c r="D18638" s="31">
        <f>-671.932</f>
        <v>-671.93200000000002</v>
      </c>
      <c r="E18638" s="28">
        <v>-382.44900000000001</v>
      </c>
    </row>
    <row r="18639" spans="4:5" x14ac:dyDescent="0.25">
      <c r="D18639" s="31">
        <f>-671.916</f>
        <v>-671.91600000000005</v>
      </c>
      <c r="E18639" s="28">
        <v>-382.49200000000002</v>
      </c>
    </row>
    <row r="18640" spans="4:5" x14ac:dyDescent="0.25">
      <c r="D18640" s="31">
        <f>-671.9</f>
        <v>-671.9</v>
      </c>
      <c r="E18640" s="28">
        <v>-382.53500000000003</v>
      </c>
    </row>
    <row r="18641" spans="4:5" x14ac:dyDescent="0.25">
      <c r="D18641" s="31">
        <f>-671.884</f>
        <v>-671.88400000000001</v>
      </c>
      <c r="E18641" s="28">
        <v>-382.57799999999997</v>
      </c>
    </row>
    <row r="18642" spans="4:5" x14ac:dyDescent="0.25">
      <c r="D18642" s="31">
        <f>-671.868</f>
        <v>-671.86800000000005</v>
      </c>
      <c r="E18642" s="28">
        <v>-382.62099999999998</v>
      </c>
    </row>
    <row r="18643" spans="4:5" x14ac:dyDescent="0.25">
      <c r="D18643" s="31">
        <f>-671.852</f>
        <v>-671.85199999999998</v>
      </c>
      <c r="E18643" s="28">
        <v>-382.66399999999999</v>
      </c>
    </row>
    <row r="18644" spans="4:5" x14ac:dyDescent="0.25">
      <c r="D18644" s="31">
        <f>-671.836</f>
        <v>-671.83600000000001</v>
      </c>
      <c r="E18644" s="28">
        <v>-382.70699999999999</v>
      </c>
    </row>
    <row r="18645" spans="4:5" x14ac:dyDescent="0.25">
      <c r="D18645" s="31">
        <f>-671.82</f>
        <v>-671.82</v>
      </c>
      <c r="E18645" s="28">
        <v>-382.75</v>
      </c>
    </row>
    <row r="18646" spans="4:5" x14ac:dyDescent="0.25">
      <c r="D18646" s="31">
        <f>-671.804</f>
        <v>-671.80399999999997</v>
      </c>
      <c r="E18646" s="28">
        <v>-382.79199999999997</v>
      </c>
    </row>
    <row r="18647" spans="4:5" x14ac:dyDescent="0.25">
      <c r="D18647" s="31">
        <f>-671.788</f>
        <v>-671.78800000000001</v>
      </c>
      <c r="E18647" s="28">
        <v>-382.83499999999998</v>
      </c>
    </row>
    <row r="18648" spans="4:5" x14ac:dyDescent="0.25">
      <c r="D18648" s="31">
        <f>-671.772</f>
        <v>-671.77200000000005</v>
      </c>
      <c r="E18648" s="28">
        <v>-382.87799999999999</v>
      </c>
    </row>
    <row r="18649" spans="4:5" x14ac:dyDescent="0.25">
      <c r="D18649" s="31">
        <f>-671.756</f>
        <v>-671.75599999999997</v>
      </c>
      <c r="E18649" s="28">
        <v>-382.92099999999999</v>
      </c>
    </row>
    <row r="18650" spans="4:5" x14ac:dyDescent="0.25">
      <c r="D18650" s="31">
        <f>-671.74</f>
        <v>-671.74</v>
      </c>
      <c r="E18650" s="28">
        <v>-382.96300000000002</v>
      </c>
    </row>
    <row r="18651" spans="4:5" x14ac:dyDescent="0.25">
      <c r="D18651" s="31">
        <f>-671.724</f>
        <v>-671.72400000000005</v>
      </c>
      <c r="E18651" s="28">
        <v>-383.00599999999997</v>
      </c>
    </row>
    <row r="18652" spans="4:5" x14ac:dyDescent="0.25">
      <c r="D18652" s="31">
        <f>-671.708</f>
        <v>-671.70799999999997</v>
      </c>
      <c r="E18652" s="28">
        <v>-383.048</v>
      </c>
    </row>
    <row r="18653" spans="4:5" x14ac:dyDescent="0.25">
      <c r="D18653" s="31">
        <f>-671.692</f>
        <v>-671.69200000000001</v>
      </c>
      <c r="E18653" s="28">
        <v>-383.09100000000001</v>
      </c>
    </row>
    <row r="18654" spans="4:5" x14ac:dyDescent="0.25">
      <c r="D18654" s="31">
        <f>-671.676</f>
        <v>-671.67600000000004</v>
      </c>
      <c r="E18654" s="28">
        <v>-383.13299999999998</v>
      </c>
    </row>
    <row r="18655" spans="4:5" x14ac:dyDescent="0.25">
      <c r="D18655" s="31">
        <f>-671.66</f>
        <v>-671.66</v>
      </c>
      <c r="E18655" s="28">
        <v>-383.17599999999999</v>
      </c>
    </row>
    <row r="18656" spans="4:5" x14ac:dyDescent="0.25">
      <c r="D18656" s="31">
        <f>-671.644</f>
        <v>-671.64400000000001</v>
      </c>
      <c r="E18656" s="28">
        <v>-383.21800000000002</v>
      </c>
    </row>
    <row r="18657" spans="4:5" x14ac:dyDescent="0.25">
      <c r="D18657" s="31">
        <f>-671.628</f>
        <v>-671.62800000000004</v>
      </c>
      <c r="E18657" s="28">
        <v>-383.26100000000002</v>
      </c>
    </row>
    <row r="18658" spans="4:5" x14ac:dyDescent="0.25">
      <c r="D18658" s="31">
        <f>-671.612</f>
        <v>-671.61199999999997</v>
      </c>
      <c r="E18658" s="28">
        <v>-383.303</v>
      </c>
    </row>
    <row r="18659" spans="4:5" x14ac:dyDescent="0.25">
      <c r="D18659" s="31">
        <f>-671.596</f>
        <v>-671.596</v>
      </c>
      <c r="E18659" s="28">
        <v>-383.34500000000003</v>
      </c>
    </row>
    <row r="18660" spans="4:5" x14ac:dyDescent="0.25">
      <c r="D18660" s="31">
        <f>-671.58</f>
        <v>-671.58</v>
      </c>
      <c r="E18660" s="28">
        <v>-383.387</v>
      </c>
    </row>
    <row r="18661" spans="4:5" x14ac:dyDescent="0.25">
      <c r="D18661" s="31">
        <f>-671.564</f>
        <v>-671.56399999999996</v>
      </c>
      <c r="E18661" s="28">
        <v>-383.42899999999997</v>
      </c>
    </row>
    <row r="18662" spans="4:5" x14ac:dyDescent="0.25">
      <c r="D18662" s="31">
        <f>-671.548</f>
        <v>-671.548</v>
      </c>
      <c r="E18662" s="28">
        <v>-383.47199999999998</v>
      </c>
    </row>
    <row r="18663" spans="4:5" x14ac:dyDescent="0.25">
      <c r="D18663" s="31">
        <f>-671.532</f>
        <v>-671.53200000000004</v>
      </c>
      <c r="E18663" s="28">
        <v>-383.51400000000001</v>
      </c>
    </row>
    <row r="18664" spans="4:5" x14ac:dyDescent="0.25">
      <c r="D18664" s="31">
        <f>-671.516</f>
        <v>-671.51599999999996</v>
      </c>
      <c r="E18664" s="28">
        <v>-383.55599999999998</v>
      </c>
    </row>
    <row r="18665" spans="4:5" x14ac:dyDescent="0.25">
      <c r="D18665" s="31">
        <f>-671.5</f>
        <v>-671.5</v>
      </c>
      <c r="E18665" s="28">
        <v>-383.59800000000001</v>
      </c>
    </row>
    <row r="18666" spans="4:5" x14ac:dyDescent="0.25">
      <c r="D18666" s="31">
        <f>-671.484</f>
        <v>-671.48400000000004</v>
      </c>
      <c r="E18666" s="28">
        <v>-383.64</v>
      </c>
    </row>
    <row r="18667" spans="4:5" x14ac:dyDescent="0.25">
      <c r="D18667" s="31">
        <f>-671.468</f>
        <v>-671.46799999999996</v>
      </c>
      <c r="E18667" s="28">
        <v>-383.68200000000002</v>
      </c>
    </row>
    <row r="18668" spans="4:5" x14ac:dyDescent="0.25">
      <c r="D18668" s="31">
        <f>-671.452</f>
        <v>-671.452</v>
      </c>
      <c r="E18668" s="28">
        <v>-383.72399999999999</v>
      </c>
    </row>
    <row r="18669" spans="4:5" x14ac:dyDescent="0.25">
      <c r="D18669" s="31">
        <f>-671.436</f>
        <v>-671.43600000000004</v>
      </c>
      <c r="E18669" s="28">
        <v>-383.76499999999999</v>
      </c>
    </row>
    <row r="18670" spans="4:5" x14ac:dyDescent="0.25">
      <c r="D18670" s="31">
        <f>-671.42</f>
        <v>-671.42</v>
      </c>
      <c r="E18670" s="28">
        <v>-383.80700000000002</v>
      </c>
    </row>
    <row r="18671" spans="4:5" x14ac:dyDescent="0.25">
      <c r="D18671" s="31">
        <f>-671.404</f>
        <v>-671.404</v>
      </c>
      <c r="E18671" s="28">
        <v>-383.84899999999999</v>
      </c>
    </row>
    <row r="18672" spans="4:5" x14ac:dyDescent="0.25">
      <c r="D18672" s="31">
        <f>-671.388</f>
        <v>-671.38800000000003</v>
      </c>
      <c r="E18672" s="28">
        <v>-383.89100000000002</v>
      </c>
    </row>
    <row r="18673" spans="4:5" x14ac:dyDescent="0.25">
      <c r="D18673" s="31">
        <f>-671.372</f>
        <v>-671.37199999999996</v>
      </c>
      <c r="E18673" s="28">
        <v>-383.93200000000002</v>
      </c>
    </row>
    <row r="18674" spans="4:5" x14ac:dyDescent="0.25">
      <c r="D18674" s="31">
        <f>-671.356</f>
        <v>-671.35599999999999</v>
      </c>
      <c r="E18674" s="28">
        <v>-383.97399999999999</v>
      </c>
    </row>
    <row r="18675" spans="4:5" x14ac:dyDescent="0.25">
      <c r="D18675" s="31">
        <f>-671.34</f>
        <v>-671.34</v>
      </c>
      <c r="E18675" s="28">
        <v>-384.01600000000002</v>
      </c>
    </row>
    <row r="18676" spans="4:5" x14ac:dyDescent="0.25">
      <c r="D18676" s="31">
        <f>-671.324</f>
        <v>-671.32399999999996</v>
      </c>
      <c r="E18676" s="28">
        <v>-384.05700000000002</v>
      </c>
    </row>
    <row r="18677" spans="4:5" x14ac:dyDescent="0.25">
      <c r="D18677" s="31">
        <f>-671.308</f>
        <v>-671.30799999999999</v>
      </c>
      <c r="E18677" s="28">
        <v>-384.09899999999999</v>
      </c>
    </row>
    <row r="18678" spans="4:5" x14ac:dyDescent="0.25">
      <c r="D18678" s="31">
        <f>-671.292</f>
        <v>-671.29200000000003</v>
      </c>
      <c r="E18678" s="28">
        <v>-384.14100000000002</v>
      </c>
    </row>
    <row r="18679" spans="4:5" x14ac:dyDescent="0.25">
      <c r="D18679" s="31">
        <f>-671.276</f>
        <v>-671.27599999999995</v>
      </c>
      <c r="E18679" s="28">
        <v>-384.18200000000002</v>
      </c>
    </row>
    <row r="18680" spans="4:5" x14ac:dyDescent="0.25">
      <c r="D18680" s="31">
        <f>-671.26</f>
        <v>-671.26</v>
      </c>
      <c r="E18680" s="28">
        <v>-384.22300000000001</v>
      </c>
    </row>
    <row r="18681" spans="4:5" x14ac:dyDescent="0.25">
      <c r="D18681" s="31">
        <f>-671.244</f>
        <v>-671.24400000000003</v>
      </c>
      <c r="E18681" s="28">
        <v>-384.26499999999999</v>
      </c>
    </row>
    <row r="18682" spans="4:5" x14ac:dyDescent="0.25">
      <c r="D18682" s="31">
        <f>-671.228</f>
        <v>-671.22799999999995</v>
      </c>
      <c r="E18682" s="28">
        <v>-384.30599999999998</v>
      </c>
    </row>
    <row r="18683" spans="4:5" x14ac:dyDescent="0.25">
      <c r="D18683" s="31">
        <f>-671.212</f>
        <v>-671.21199999999999</v>
      </c>
      <c r="E18683" s="28">
        <v>-384.34699999999998</v>
      </c>
    </row>
    <row r="18684" spans="4:5" x14ac:dyDescent="0.25">
      <c r="D18684" s="31">
        <f>-671.196</f>
        <v>-671.19600000000003</v>
      </c>
      <c r="E18684" s="28">
        <v>-384.38900000000001</v>
      </c>
    </row>
    <row r="18685" spans="4:5" x14ac:dyDescent="0.25">
      <c r="D18685" s="31">
        <f>-671.18</f>
        <v>-671.18</v>
      </c>
      <c r="E18685" s="28">
        <v>-384.43</v>
      </c>
    </row>
    <row r="18686" spans="4:5" x14ac:dyDescent="0.25">
      <c r="D18686" s="31">
        <f>-671.164</f>
        <v>-671.16399999999999</v>
      </c>
      <c r="E18686" s="28">
        <v>-384.471</v>
      </c>
    </row>
    <row r="18687" spans="4:5" x14ac:dyDescent="0.25">
      <c r="D18687" s="31">
        <f>-671.148</f>
        <v>-671.14800000000002</v>
      </c>
      <c r="E18687" s="28">
        <v>-384.512</v>
      </c>
    </row>
    <row r="18688" spans="4:5" x14ac:dyDescent="0.25">
      <c r="D18688" s="31">
        <f>-671.132</f>
        <v>-671.13199999999995</v>
      </c>
      <c r="E18688" s="28">
        <v>-384.553</v>
      </c>
    </row>
    <row r="18689" spans="4:5" x14ac:dyDescent="0.25">
      <c r="D18689" s="31">
        <f>-671.116</f>
        <v>-671.11599999999999</v>
      </c>
      <c r="E18689" s="28">
        <v>-384.59399999999999</v>
      </c>
    </row>
    <row r="18690" spans="4:5" x14ac:dyDescent="0.25">
      <c r="D18690" s="31">
        <f>-671.1</f>
        <v>-671.1</v>
      </c>
      <c r="E18690" s="28">
        <v>-384.63499999999999</v>
      </c>
    </row>
    <row r="18691" spans="4:5" x14ac:dyDescent="0.25">
      <c r="D18691" s="31">
        <f>-671.084</f>
        <v>-671.08399999999995</v>
      </c>
      <c r="E18691" s="28">
        <v>-384.67599999999999</v>
      </c>
    </row>
    <row r="18692" spans="4:5" x14ac:dyDescent="0.25">
      <c r="D18692" s="31">
        <f>-671.068</f>
        <v>-671.06799999999998</v>
      </c>
      <c r="E18692" s="28">
        <v>-384.71699999999998</v>
      </c>
    </row>
    <row r="18693" spans="4:5" x14ac:dyDescent="0.25">
      <c r="D18693" s="31">
        <f>-671.052</f>
        <v>-671.05200000000002</v>
      </c>
      <c r="E18693" s="28">
        <v>-384.75799999999998</v>
      </c>
    </row>
    <row r="18694" spans="4:5" x14ac:dyDescent="0.25">
      <c r="D18694" s="31">
        <f>-671.036</f>
        <v>-671.03599999999994</v>
      </c>
      <c r="E18694" s="28">
        <v>-384.79899999999998</v>
      </c>
    </row>
    <row r="18695" spans="4:5" x14ac:dyDescent="0.25">
      <c r="D18695" s="31">
        <f>-671.02</f>
        <v>-671.02</v>
      </c>
      <c r="E18695" s="28">
        <v>-384.84</v>
      </c>
    </row>
    <row r="18696" spans="4:5" x14ac:dyDescent="0.25">
      <c r="D18696" s="31">
        <f>-671.004</f>
        <v>-671.00400000000002</v>
      </c>
      <c r="E18696" s="28">
        <v>-384.88</v>
      </c>
    </row>
    <row r="18697" spans="4:5" x14ac:dyDescent="0.25">
      <c r="D18697" s="31">
        <f>-670.988</f>
        <v>-670.98800000000006</v>
      </c>
      <c r="E18697" s="28">
        <v>-384.92099999999999</v>
      </c>
    </row>
    <row r="18698" spans="4:5" x14ac:dyDescent="0.25">
      <c r="D18698" s="31">
        <f>-670.972</f>
        <v>-670.97199999999998</v>
      </c>
      <c r="E18698" s="28">
        <v>-384.96199999999999</v>
      </c>
    </row>
    <row r="18699" spans="4:5" x14ac:dyDescent="0.25">
      <c r="D18699" s="31">
        <f>-670.956</f>
        <v>-670.95600000000002</v>
      </c>
      <c r="E18699" s="28">
        <v>-385.00299999999999</v>
      </c>
    </row>
    <row r="18700" spans="4:5" x14ac:dyDescent="0.25">
      <c r="D18700" s="31">
        <f>-670.94</f>
        <v>-670.94</v>
      </c>
      <c r="E18700" s="28">
        <v>-385.04300000000001</v>
      </c>
    </row>
    <row r="18701" spans="4:5" x14ac:dyDescent="0.25">
      <c r="D18701" s="31">
        <f>-670.924</f>
        <v>-670.92399999999998</v>
      </c>
      <c r="E18701" s="28">
        <v>-385.084</v>
      </c>
    </row>
    <row r="18702" spans="4:5" x14ac:dyDescent="0.25">
      <c r="D18702" s="31">
        <f>-670.908</f>
        <v>-670.90800000000002</v>
      </c>
      <c r="E18702" s="28">
        <v>-385.12400000000002</v>
      </c>
    </row>
    <row r="18703" spans="4:5" x14ac:dyDescent="0.25">
      <c r="D18703" s="31">
        <f>-670.892</f>
        <v>-670.89200000000005</v>
      </c>
      <c r="E18703" s="28">
        <v>-385.16500000000002</v>
      </c>
    </row>
    <row r="18704" spans="4:5" x14ac:dyDescent="0.25">
      <c r="D18704" s="31">
        <f>-670.876</f>
        <v>-670.87599999999998</v>
      </c>
      <c r="E18704" s="28">
        <v>-385.20499999999998</v>
      </c>
    </row>
    <row r="18705" spans="4:5" x14ac:dyDescent="0.25">
      <c r="D18705" s="31">
        <f>-670.86</f>
        <v>-670.86</v>
      </c>
      <c r="E18705" s="28">
        <v>-385.24599999999998</v>
      </c>
    </row>
    <row r="18706" spans="4:5" x14ac:dyDescent="0.25">
      <c r="D18706" s="31">
        <f>-670.844</f>
        <v>-670.84400000000005</v>
      </c>
      <c r="E18706" s="28">
        <v>-385.286</v>
      </c>
    </row>
    <row r="18707" spans="4:5" x14ac:dyDescent="0.25">
      <c r="D18707" s="31">
        <f>-670.828</f>
        <v>-670.82799999999997</v>
      </c>
      <c r="E18707" s="28">
        <v>-385.32600000000002</v>
      </c>
    </row>
    <row r="18708" spans="4:5" x14ac:dyDescent="0.25">
      <c r="D18708" s="31">
        <f>-670.812</f>
        <v>-670.81200000000001</v>
      </c>
      <c r="E18708" s="28">
        <v>-385.36700000000002</v>
      </c>
    </row>
    <row r="18709" spans="4:5" x14ac:dyDescent="0.25">
      <c r="D18709" s="31">
        <f>-670.797</f>
        <v>-670.79700000000003</v>
      </c>
      <c r="E18709" s="28">
        <v>-385.40699999999998</v>
      </c>
    </row>
    <row r="18710" spans="4:5" x14ac:dyDescent="0.25">
      <c r="D18710" s="31">
        <f>-670.781</f>
        <v>-670.78099999999995</v>
      </c>
      <c r="E18710" s="28">
        <v>-385.447</v>
      </c>
    </row>
    <row r="18711" spans="4:5" x14ac:dyDescent="0.25">
      <c r="D18711" s="31">
        <f>-670.765</f>
        <v>-670.76499999999999</v>
      </c>
      <c r="E18711" s="28">
        <v>-385.48700000000002</v>
      </c>
    </row>
    <row r="18712" spans="4:5" x14ac:dyDescent="0.25">
      <c r="D18712" s="31">
        <f>-670.749</f>
        <v>-670.74900000000002</v>
      </c>
      <c r="E18712" s="28">
        <v>-385.52699999999999</v>
      </c>
    </row>
    <row r="18713" spans="4:5" x14ac:dyDescent="0.25">
      <c r="D18713" s="31">
        <f>-670.733</f>
        <v>-670.73299999999995</v>
      </c>
      <c r="E18713" s="28">
        <v>-385.56799999999998</v>
      </c>
    </row>
    <row r="18714" spans="4:5" x14ac:dyDescent="0.25">
      <c r="D18714" s="31">
        <f>-670.717</f>
        <v>-670.71699999999998</v>
      </c>
      <c r="E18714" s="28">
        <v>-385.608</v>
      </c>
    </row>
    <row r="18715" spans="4:5" x14ac:dyDescent="0.25">
      <c r="D18715" s="31">
        <f>-670.701</f>
        <v>-670.70100000000002</v>
      </c>
      <c r="E18715" s="28">
        <v>-385.64699999999999</v>
      </c>
    </row>
    <row r="18716" spans="4:5" x14ac:dyDescent="0.25">
      <c r="D18716" s="31">
        <f>-670.685</f>
        <v>-670.68499999999995</v>
      </c>
      <c r="E18716" s="28">
        <v>-385.68799999999999</v>
      </c>
    </row>
    <row r="18717" spans="4:5" x14ac:dyDescent="0.25">
      <c r="D18717" s="31">
        <f>-670.669</f>
        <v>-670.66899999999998</v>
      </c>
      <c r="E18717" s="28">
        <v>-385.72699999999998</v>
      </c>
    </row>
    <row r="18718" spans="4:5" x14ac:dyDescent="0.25">
      <c r="D18718" s="31">
        <f>-670.653</f>
        <v>-670.65300000000002</v>
      </c>
      <c r="E18718" s="28">
        <v>-385.767</v>
      </c>
    </row>
    <row r="18719" spans="4:5" x14ac:dyDescent="0.25">
      <c r="D18719" s="31">
        <f>-670.637</f>
        <v>-670.63699999999994</v>
      </c>
      <c r="E18719" s="28">
        <v>-385.80700000000002</v>
      </c>
    </row>
    <row r="18720" spans="4:5" x14ac:dyDescent="0.25">
      <c r="D18720" s="31">
        <f>-670.621</f>
        <v>-670.62099999999998</v>
      </c>
      <c r="E18720" s="28">
        <v>-385.84699999999998</v>
      </c>
    </row>
    <row r="18721" spans="4:5" x14ac:dyDescent="0.25">
      <c r="D18721" s="31">
        <f>-670.605</f>
        <v>-670.60500000000002</v>
      </c>
      <c r="E18721" s="28">
        <v>-385.887</v>
      </c>
    </row>
    <row r="18722" spans="4:5" x14ac:dyDescent="0.25">
      <c r="D18722" s="31">
        <f>-670.589</f>
        <v>-670.58900000000006</v>
      </c>
      <c r="E18722" s="28">
        <v>-385.92599999999999</v>
      </c>
    </row>
    <row r="18723" spans="4:5" x14ac:dyDescent="0.25">
      <c r="D18723" s="31">
        <f>-670.573</f>
        <v>-670.57299999999998</v>
      </c>
      <c r="E18723" s="28">
        <v>-385.96600000000001</v>
      </c>
    </row>
    <row r="18724" spans="4:5" x14ac:dyDescent="0.25">
      <c r="D18724" s="31">
        <f>-670.557</f>
        <v>-670.55700000000002</v>
      </c>
      <c r="E18724" s="28">
        <v>-386.00599999999997</v>
      </c>
    </row>
    <row r="18725" spans="4:5" x14ac:dyDescent="0.25">
      <c r="D18725" s="31">
        <f>-670.541</f>
        <v>-670.54100000000005</v>
      </c>
      <c r="E18725" s="28">
        <v>-386.04500000000002</v>
      </c>
    </row>
    <row r="18726" spans="4:5" x14ac:dyDescent="0.25">
      <c r="D18726" s="31">
        <f>-670.525</f>
        <v>-670.52499999999998</v>
      </c>
      <c r="E18726" s="28">
        <v>-386.08499999999998</v>
      </c>
    </row>
    <row r="18727" spans="4:5" x14ac:dyDescent="0.25">
      <c r="D18727" s="31">
        <f>-670.509</f>
        <v>-670.50900000000001</v>
      </c>
      <c r="E18727" s="28">
        <v>-386.12400000000002</v>
      </c>
    </row>
    <row r="18728" spans="4:5" x14ac:dyDescent="0.25">
      <c r="D18728" s="31">
        <f>-670.493</f>
        <v>-670.49300000000005</v>
      </c>
      <c r="E18728" s="28">
        <v>-386.16399999999999</v>
      </c>
    </row>
    <row r="18729" spans="4:5" x14ac:dyDescent="0.25">
      <c r="D18729" s="31">
        <f>-670.477</f>
        <v>-670.47699999999998</v>
      </c>
      <c r="E18729" s="28">
        <v>-386.20299999999997</v>
      </c>
    </row>
    <row r="18730" spans="4:5" x14ac:dyDescent="0.25">
      <c r="D18730" s="31">
        <f>-670.461</f>
        <v>-670.46100000000001</v>
      </c>
      <c r="E18730" s="28">
        <v>-386.24299999999999</v>
      </c>
    </row>
    <row r="18731" spans="4:5" x14ac:dyDescent="0.25">
      <c r="D18731" s="31">
        <f>-670.445</f>
        <v>-670.44500000000005</v>
      </c>
      <c r="E18731" s="28">
        <v>-386.28199999999998</v>
      </c>
    </row>
    <row r="18732" spans="4:5" x14ac:dyDescent="0.25">
      <c r="D18732" s="31">
        <f>-670.429</f>
        <v>-670.42899999999997</v>
      </c>
      <c r="E18732" s="28">
        <v>-386.32100000000003</v>
      </c>
    </row>
    <row r="18733" spans="4:5" x14ac:dyDescent="0.25">
      <c r="D18733" s="31">
        <f>-670.413</f>
        <v>-670.41300000000001</v>
      </c>
      <c r="E18733" s="28">
        <v>-386.36099999999999</v>
      </c>
    </row>
    <row r="18734" spans="4:5" x14ac:dyDescent="0.25">
      <c r="D18734" s="31">
        <f>-670.397</f>
        <v>-670.39700000000005</v>
      </c>
      <c r="E18734" s="28">
        <v>-386.4</v>
      </c>
    </row>
    <row r="18735" spans="4:5" x14ac:dyDescent="0.25">
      <c r="D18735" s="31">
        <f>-670.381</f>
        <v>-670.38099999999997</v>
      </c>
      <c r="E18735" s="28">
        <v>-386.43900000000002</v>
      </c>
    </row>
    <row r="18736" spans="4:5" x14ac:dyDescent="0.25">
      <c r="D18736" s="31">
        <f>-670.365</f>
        <v>-670.36500000000001</v>
      </c>
      <c r="E18736" s="28">
        <v>-386.47800000000001</v>
      </c>
    </row>
    <row r="18737" spans="4:5" x14ac:dyDescent="0.25">
      <c r="D18737" s="31">
        <f>-670.349</f>
        <v>-670.34900000000005</v>
      </c>
      <c r="E18737" s="28">
        <v>-386.517</v>
      </c>
    </row>
    <row r="18738" spans="4:5" x14ac:dyDescent="0.25">
      <c r="D18738" s="31">
        <f>-670.333</f>
        <v>-670.33299999999997</v>
      </c>
      <c r="E18738" s="28">
        <v>-386.55599999999998</v>
      </c>
    </row>
    <row r="18739" spans="4:5" x14ac:dyDescent="0.25">
      <c r="D18739" s="31">
        <f>-670.317</f>
        <v>-670.31700000000001</v>
      </c>
      <c r="E18739" s="28">
        <v>-386.59500000000003</v>
      </c>
    </row>
    <row r="18740" spans="4:5" x14ac:dyDescent="0.25">
      <c r="D18740" s="31">
        <f>-670.301</f>
        <v>-670.30100000000004</v>
      </c>
      <c r="E18740" s="28">
        <v>-386.63400000000001</v>
      </c>
    </row>
    <row r="18741" spans="4:5" x14ac:dyDescent="0.25">
      <c r="D18741" s="31">
        <f>-670.285</f>
        <v>-670.28499999999997</v>
      </c>
      <c r="E18741" s="28">
        <v>-386.673</v>
      </c>
    </row>
    <row r="18742" spans="4:5" x14ac:dyDescent="0.25">
      <c r="D18742" s="31">
        <f>-670.269</f>
        <v>-670.26900000000001</v>
      </c>
      <c r="E18742" s="28">
        <v>-386.71199999999999</v>
      </c>
    </row>
    <row r="18743" spans="4:5" x14ac:dyDescent="0.25">
      <c r="D18743" s="31">
        <f>-670.253</f>
        <v>-670.25300000000004</v>
      </c>
      <c r="E18743" s="28">
        <v>-386.75099999999998</v>
      </c>
    </row>
    <row r="18744" spans="4:5" x14ac:dyDescent="0.25">
      <c r="D18744" s="31">
        <f>-670.237</f>
        <v>-670.23699999999997</v>
      </c>
      <c r="E18744" s="28">
        <v>-386.79</v>
      </c>
    </row>
    <row r="18745" spans="4:5" x14ac:dyDescent="0.25">
      <c r="D18745" s="31">
        <f>-670.221</f>
        <v>-670.221</v>
      </c>
      <c r="E18745" s="28">
        <v>-386.82900000000001</v>
      </c>
    </row>
    <row r="18746" spans="4:5" x14ac:dyDescent="0.25">
      <c r="D18746" s="31">
        <f>-670.205</f>
        <v>-670.20500000000004</v>
      </c>
      <c r="E18746" s="28">
        <v>-386.86700000000002</v>
      </c>
    </row>
    <row r="18747" spans="4:5" x14ac:dyDescent="0.25">
      <c r="D18747" s="31">
        <f>-670.189</f>
        <v>-670.18899999999996</v>
      </c>
      <c r="E18747" s="28">
        <v>-386.90600000000001</v>
      </c>
    </row>
    <row r="18748" spans="4:5" x14ac:dyDescent="0.25">
      <c r="D18748" s="31">
        <f>-670.173</f>
        <v>-670.173</v>
      </c>
      <c r="E18748" s="28">
        <v>-386.94499999999999</v>
      </c>
    </row>
    <row r="18749" spans="4:5" x14ac:dyDescent="0.25">
      <c r="D18749" s="31">
        <f>-670.157</f>
        <v>-670.15700000000004</v>
      </c>
      <c r="E18749" s="28">
        <v>-386.983</v>
      </c>
    </row>
    <row r="18750" spans="4:5" x14ac:dyDescent="0.25">
      <c r="D18750" s="31">
        <f>-670.141</f>
        <v>-670.14099999999996</v>
      </c>
      <c r="E18750" s="28">
        <v>-387.02199999999999</v>
      </c>
    </row>
    <row r="18751" spans="4:5" x14ac:dyDescent="0.25">
      <c r="D18751" s="31">
        <f>-670.125</f>
        <v>-670.125</v>
      </c>
      <c r="E18751" s="28">
        <v>-387.06</v>
      </c>
    </row>
    <row r="18752" spans="4:5" x14ac:dyDescent="0.25">
      <c r="D18752" s="31">
        <f>-670.109</f>
        <v>-670.10900000000004</v>
      </c>
      <c r="E18752" s="28">
        <v>-387.09899999999999</v>
      </c>
    </row>
    <row r="18753" spans="4:5" x14ac:dyDescent="0.25">
      <c r="D18753" s="31">
        <f>-670.093</f>
        <v>-670.09299999999996</v>
      </c>
      <c r="E18753" s="28">
        <v>-387.137</v>
      </c>
    </row>
    <row r="18754" spans="4:5" x14ac:dyDescent="0.25">
      <c r="D18754" s="31">
        <f>-670.077</f>
        <v>-670.077</v>
      </c>
      <c r="E18754" s="28">
        <v>-387.17599999999999</v>
      </c>
    </row>
    <row r="18755" spans="4:5" x14ac:dyDescent="0.25">
      <c r="D18755" s="31">
        <f>-670.061</f>
        <v>-670.06100000000004</v>
      </c>
      <c r="E18755" s="28">
        <v>-387.214</v>
      </c>
    </row>
    <row r="18756" spans="4:5" x14ac:dyDescent="0.25">
      <c r="D18756" s="31">
        <f>-670.045</f>
        <v>-670.04499999999996</v>
      </c>
      <c r="E18756" s="28">
        <v>-387.25200000000001</v>
      </c>
    </row>
    <row r="18757" spans="4:5" x14ac:dyDescent="0.25">
      <c r="D18757" s="31">
        <f>-670.029</f>
        <v>-670.029</v>
      </c>
      <c r="E18757" s="28">
        <v>-387.291</v>
      </c>
    </row>
    <row r="18758" spans="4:5" x14ac:dyDescent="0.25">
      <c r="D18758" s="31">
        <f>-670.013</f>
        <v>-670.01300000000003</v>
      </c>
      <c r="E18758" s="28">
        <v>-387.32900000000001</v>
      </c>
    </row>
    <row r="18759" spans="4:5" x14ac:dyDescent="0.25">
      <c r="D18759" s="31">
        <f>-669.997</f>
        <v>-669.99699999999996</v>
      </c>
      <c r="E18759" s="28">
        <v>-387.36700000000002</v>
      </c>
    </row>
    <row r="18760" spans="4:5" x14ac:dyDescent="0.25">
      <c r="D18760" s="31">
        <f>-669.981</f>
        <v>-669.98099999999999</v>
      </c>
      <c r="E18760" s="28">
        <v>-387.40499999999997</v>
      </c>
    </row>
    <row r="18761" spans="4:5" x14ac:dyDescent="0.25">
      <c r="D18761" s="31">
        <f>-669.965</f>
        <v>-669.96500000000003</v>
      </c>
      <c r="E18761" s="28">
        <v>-387.44299999999998</v>
      </c>
    </row>
    <row r="18762" spans="4:5" x14ac:dyDescent="0.25">
      <c r="D18762" s="31">
        <f>-669.949</f>
        <v>-669.94899999999996</v>
      </c>
      <c r="E18762" s="28">
        <v>-387.48200000000003</v>
      </c>
    </row>
    <row r="18763" spans="4:5" x14ac:dyDescent="0.25">
      <c r="D18763" s="31">
        <f>-669.933</f>
        <v>-669.93299999999999</v>
      </c>
      <c r="E18763" s="28">
        <v>-387.52</v>
      </c>
    </row>
    <row r="18764" spans="4:5" x14ac:dyDescent="0.25">
      <c r="D18764" s="31">
        <f>-669.917</f>
        <v>-669.91700000000003</v>
      </c>
      <c r="E18764" s="28">
        <v>-387.55700000000002</v>
      </c>
    </row>
    <row r="18765" spans="4:5" x14ac:dyDescent="0.25">
      <c r="D18765" s="31">
        <f>-669.901</f>
        <v>-669.90099999999995</v>
      </c>
      <c r="E18765" s="28">
        <v>-387.596</v>
      </c>
    </row>
    <row r="18766" spans="4:5" x14ac:dyDescent="0.25">
      <c r="D18766" s="31">
        <f>-669.885</f>
        <v>-669.88499999999999</v>
      </c>
      <c r="E18766" s="28">
        <v>-387.63299999999998</v>
      </c>
    </row>
    <row r="18767" spans="4:5" x14ac:dyDescent="0.25">
      <c r="D18767" s="31">
        <f>-669.869</f>
        <v>-669.86900000000003</v>
      </c>
      <c r="E18767" s="28">
        <v>-387.67099999999999</v>
      </c>
    </row>
    <row r="18768" spans="4:5" x14ac:dyDescent="0.25">
      <c r="D18768" s="31">
        <f>-669.853</f>
        <v>-669.85299999999995</v>
      </c>
      <c r="E18768" s="28">
        <v>-387.709</v>
      </c>
    </row>
    <row r="18769" spans="4:5" x14ac:dyDescent="0.25">
      <c r="D18769" s="31">
        <f>-669.837</f>
        <v>-669.83699999999999</v>
      </c>
      <c r="E18769" s="28">
        <v>-387.74700000000001</v>
      </c>
    </row>
    <row r="18770" spans="4:5" x14ac:dyDescent="0.25">
      <c r="D18770" s="31">
        <f>-669.821</f>
        <v>-669.82100000000003</v>
      </c>
      <c r="E18770" s="28">
        <v>-387.78500000000003</v>
      </c>
    </row>
    <row r="18771" spans="4:5" x14ac:dyDescent="0.25">
      <c r="D18771" s="31">
        <f>-669.805</f>
        <v>-669.80499999999995</v>
      </c>
      <c r="E18771" s="28">
        <v>-387.822</v>
      </c>
    </row>
    <row r="18772" spans="4:5" x14ac:dyDescent="0.25">
      <c r="D18772" s="31">
        <f>-669.789</f>
        <v>-669.78899999999999</v>
      </c>
      <c r="E18772" s="28">
        <v>-387.86</v>
      </c>
    </row>
    <row r="18773" spans="4:5" x14ac:dyDescent="0.25">
      <c r="D18773" s="31">
        <f>-669.773</f>
        <v>-669.77300000000002</v>
      </c>
      <c r="E18773" s="28">
        <v>-387.89800000000002</v>
      </c>
    </row>
    <row r="18774" spans="4:5" x14ac:dyDescent="0.25">
      <c r="D18774" s="31">
        <f>-669.757</f>
        <v>-669.75699999999995</v>
      </c>
      <c r="E18774" s="28">
        <v>-387.935</v>
      </c>
    </row>
    <row r="18775" spans="4:5" x14ac:dyDescent="0.25">
      <c r="D18775" s="31">
        <f>-669.741</f>
        <v>-669.74099999999999</v>
      </c>
      <c r="E18775" s="28">
        <v>-387.97300000000001</v>
      </c>
    </row>
    <row r="18776" spans="4:5" x14ac:dyDescent="0.25">
      <c r="D18776" s="31">
        <f>-669.725</f>
        <v>-669.72500000000002</v>
      </c>
      <c r="E18776" s="28">
        <v>-388.01</v>
      </c>
    </row>
    <row r="18777" spans="4:5" x14ac:dyDescent="0.25">
      <c r="D18777" s="31">
        <f>-669.709</f>
        <v>-669.70899999999995</v>
      </c>
      <c r="E18777" s="28">
        <v>-388.048</v>
      </c>
    </row>
    <row r="18778" spans="4:5" x14ac:dyDescent="0.25">
      <c r="D18778" s="31">
        <f>-669.693</f>
        <v>-669.69299999999998</v>
      </c>
      <c r="E18778" s="28">
        <v>-388.08499999999998</v>
      </c>
    </row>
    <row r="18779" spans="4:5" x14ac:dyDescent="0.25">
      <c r="D18779" s="31">
        <f>-669.677</f>
        <v>-669.67700000000002</v>
      </c>
      <c r="E18779" s="28">
        <v>-388.12299999999999</v>
      </c>
    </row>
    <row r="18780" spans="4:5" x14ac:dyDescent="0.25">
      <c r="D18780" s="31">
        <f>-669.661</f>
        <v>-669.66099999999994</v>
      </c>
      <c r="E18780" s="28">
        <v>-388.16</v>
      </c>
    </row>
    <row r="18781" spans="4:5" x14ac:dyDescent="0.25">
      <c r="D18781" s="31">
        <f>-669.645</f>
        <v>-669.64499999999998</v>
      </c>
      <c r="E18781" s="28">
        <v>-388.197</v>
      </c>
    </row>
    <row r="18782" spans="4:5" x14ac:dyDescent="0.25">
      <c r="D18782" s="31">
        <f>-669.629</f>
        <v>-669.62900000000002</v>
      </c>
      <c r="E18782" s="28">
        <v>-388.23399999999998</v>
      </c>
    </row>
    <row r="18783" spans="4:5" x14ac:dyDescent="0.25">
      <c r="D18783" s="31">
        <f>-669.613</f>
        <v>-669.61300000000006</v>
      </c>
      <c r="E18783" s="28">
        <v>-388.27199999999999</v>
      </c>
    </row>
    <row r="18784" spans="4:5" x14ac:dyDescent="0.25">
      <c r="D18784" s="31">
        <f>-669.597</f>
        <v>-669.59699999999998</v>
      </c>
      <c r="E18784" s="28">
        <v>-388.30900000000003</v>
      </c>
    </row>
    <row r="18785" spans="4:5" x14ac:dyDescent="0.25">
      <c r="D18785" s="31">
        <f>-669.581</f>
        <v>-669.58100000000002</v>
      </c>
      <c r="E18785" s="28">
        <v>-388.346</v>
      </c>
    </row>
    <row r="18786" spans="4:5" x14ac:dyDescent="0.25">
      <c r="D18786" s="31">
        <f>-669.565</f>
        <v>-669.56500000000005</v>
      </c>
      <c r="E18786" s="28">
        <v>-388.38299999999998</v>
      </c>
    </row>
    <row r="18787" spans="4:5" x14ac:dyDescent="0.25">
      <c r="D18787" s="31">
        <f>-669.549</f>
        <v>-669.54899999999998</v>
      </c>
      <c r="E18787" s="28">
        <v>-388.42</v>
      </c>
    </row>
    <row r="18788" spans="4:5" x14ac:dyDescent="0.25">
      <c r="D18788" s="31">
        <f>-669.533</f>
        <v>-669.53300000000002</v>
      </c>
      <c r="E18788" s="28">
        <v>-388.45699999999999</v>
      </c>
    </row>
    <row r="18789" spans="4:5" x14ac:dyDescent="0.25">
      <c r="D18789" s="31">
        <f>-669.517</f>
        <v>-669.51700000000005</v>
      </c>
      <c r="E18789" s="28">
        <v>-388.49400000000003</v>
      </c>
    </row>
    <row r="18790" spans="4:5" x14ac:dyDescent="0.25">
      <c r="D18790" s="31">
        <f>-669.501</f>
        <v>-669.50099999999998</v>
      </c>
      <c r="E18790" s="28">
        <v>-388.53100000000001</v>
      </c>
    </row>
    <row r="18791" spans="4:5" x14ac:dyDescent="0.25">
      <c r="D18791" s="31">
        <f>-669.485</f>
        <v>-669.48500000000001</v>
      </c>
      <c r="E18791" s="28">
        <v>-388.56799999999998</v>
      </c>
    </row>
    <row r="18792" spans="4:5" x14ac:dyDescent="0.25">
      <c r="D18792" s="31">
        <f>-669.469</f>
        <v>-669.46900000000005</v>
      </c>
      <c r="E18792" s="28">
        <v>-388.60500000000002</v>
      </c>
    </row>
    <row r="18793" spans="4:5" x14ac:dyDescent="0.25">
      <c r="D18793" s="31">
        <f>-669.453</f>
        <v>-669.45299999999997</v>
      </c>
      <c r="E18793" s="28">
        <v>-388.64100000000002</v>
      </c>
    </row>
    <row r="18794" spans="4:5" x14ac:dyDescent="0.25">
      <c r="D18794" s="31">
        <f>-669.437</f>
        <v>-669.43700000000001</v>
      </c>
      <c r="E18794" s="28">
        <v>-388.678</v>
      </c>
    </row>
    <row r="18795" spans="4:5" x14ac:dyDescent="0.25">
      <c r="D18795" s="31">
        <f>-669.421</f>
        <v>-669.42100000000005</v>
      </c>
      <c r="E18795" s="28">
        <v>-388.71499999999997</v>
      </c>
    </row>
    <row r="18796" spans="4:5" x14ac:dyDescent="0.25">
      <c r="D18796" s="31">
        <f>-669.405</f>
        <v>-669.40499999999997</v>
      </c>
      <c r="E18796" s="28">
        <v>-388.75200000000001</v>
      </c>
    </row>
    <row r="18797" spans="4:5" x14ac:dyDescent="0.25">
      <c r="D18797" s="31">
        <f>-669.389</f>
        <v>-669.38900000000001</v>
      </c>
      <c r="E18797" s="28">
        <v>-388.78800000000001</v>
      </c>
    </row>
    <row r="18798" spans="4:5" x14ac:dyDescent="0.25">
      <c r="D18798" s="31">
        <f>-669.373</f>
        <v>-669.37300000000005</v>
      </c>
      <c r="E18798" s="28">
        <v>-388.82499999999999</v>
      </c>
    </row>
    <row r="18799" spans="4:5" x14ac:dyDescent="0.25">
      <c r="D18799" s="31">
        <f>-669.357</f>
        <v>-669.35699999999997</v>
      </c>
      <c r="E18799" s="28">
        <v>-388.86099999999999</v>
      </c>
    </row>
    <row r="18800" spans="4:5" x14ac:dyDescent="0.25">
      <c r="D18800" s="31">
        <f>-669.341</f>
        <v>-669.34100000000001</v>
      </c>
      <c r="E18800" s="28">
        <v>-388.89800000000002</v>
      </c>
    </row>
    <row r="18801" spans="4:5" x14ac:dyDescent="0.25">
      <c r="D18801" s="31">
        <f>-669.325</f>
        <v>-669.32500000000005</v>
      </c>
      <c r="E18801" s="28">
        <v>-388.93400000000003</v>
      </c>
    </row>
    <row r="18802" spans="4:5" x14ac:dyDescent="0.25">
      <c r="D18802" s="31">
        <f>-669.309</f>
        <v>-669.30899999999997</v>
      </c>
      <c r="E18802" s="28">
        <v>-388.971</v>
      </c>
    </row>
    <row r="18803" spans="4:5" x14ac:dyDescent="0.25">
      <c r="D18803" s="31">
        <f>-669.293</f>
        <v>-669.29300000000001</v>
      </c>
      <c r="E18803" s="28">
        <v>-389.00700000000001</v>
      </c>
    </row>
    <row r="18804" spans="4:5" x14ac:dyDescent="0.25">
      <c r="D18804" s="31">
        <f>-669.277</f>
        <v>-669.27700000000004</v>
      </c>
      <c r="E18804" s="28">
        <v>-389.04399999999998</v>
      </c>
    </row>
    <row r="18805" spans="4:5" x14ac:dyDescent="0.25">
      <c r="D18805" s="31">
        <f>-669.261</f>
        <v>-669.26099999999997</v>
      </c>
      <c r="E18805" s="28">
        <v>-389.08</v>
      </c>
    </row>
    <row r="18806" spans="4:5" x14ac:dyDescent="0.25">
      <c r="D18806" s="31">
        <f>-669.245</f>
        <v>-669.245</v>
      </c>
      <c r="E18806" s="28">
        <v>-389.11599999999999</v>
      </c>
    </row>
    <row r="18807" spans="4:5" x14ac:dyDescent="0.25">
      <c r="D18807" s="31">
        <f>-669.229</f>
        <v>-669.22900000000004</v>
      </c>
      <c r="E18807" s="28">
        <v>-389.15199999999999</v>
      </c>
    </row>
    <row r="18808" spans="4:5" x14ac:dyDescent="0.25">
      <c r="D18808" s="31">
        <f>-669.213</f>
        <v>-669.21299999999997</v>
      </c>
      <c r="E18808" s="28">
        <v>-389.18799999999999</v>
      </c>
    </row>
    <row r="18809" spans="4:5" x14ac:dyDescent="0.25">
      <c r="D18809" s="31">
        <f>-669.197</f>
        <v>-669.197</v>
      </c>
      <c r="E18809" s="28">
        <v>-389.22500000000002</v>
      </c>
    </row>
    <row r="18810" spans="4:5" x14ac:dyDescent="0.25">
      <c r="D18810" s="31">
        <f>-669.181</f>
        <v>-669.18100000000004</v>
      </c>
      <c r="E18810" s="28">
        <v>-389.26100000000002</v>
      </c>
    </row>
    <row r="18811" spans="4:5" x14ac:dyDescent="0.25">
      <c r="D18811" s="31">
        <f>-669.165</f>
        <v>-669.16499999999996</v>
      </c>
      <c r="E18811" s="28">
        <v>-389.29700000000003</v>
      </c>
    </row>
    <row r="18812" spans="4:5" x14ac:dyDescent="0.25">
      <c r="D18812" s="31">
        <f>-669.149</f>
        <v>-669.149</v>
      </c>
      <c r="E18812" s="28">
        <v>-389.33300000000003</v>
      </c>
    </row>
    <row r="18813" spans="4:5" x14ac:dyDescent="0.25">
      <c r="D18813" s="31">
        <f>-669.133</f>
        <v>-669.13300000000004</v>
      </c>
      <c r="E18813" s="28">
        <v>-389.36900000000003</v>
      </c>
    </row>
    <row r="18814" spans="4:5" x14ac:dyDescent="0.25">
      <c r="D18814" s="31">
        <f>-669.117</f>
        <v>-669.11699999999996</v>
      </c>
      <c r="E18814" s="28">
        <v>-389.40499999999997</v>
      </c>
    </row>
    <row r="18815" spans="4:5" x14ac:dyDescent="0.25">
      <c r="D18815" s="31">
        <f>-669.101</f>
        <v>-669.101</v>
      </c>
      <c r="E18815" s="28">
        <v>-389.44099999999997</v>
      </c>
    </row>
    <row r="18816" spans="4:5" x14ac:dyDescent="0.25">
      <c r="D18816" s="31">
        <f>-669.085</f>
        <v>-669.08500000000004</v>
      </c>
      <c r="E18816" s="28">
        <v>-389.476</v>
      </c>
    </row>
    <row r="18817" spans="4:5" x14ac:dyDescent="0.25">
      <c r="D18817" s="31">
        <f>-669.069</f>
        <v>-669.06899999999996</v>
      </c>
      <c r="E18817" s="28">
        <v>-389.512</v>
      </c>
    </row>
    <row r="18818" spans="4:5" x14ac:dyDescent="0.25">
      <c r="D18818" s="31">
        <f>-669.053</f>
        <v>-669.053</v>
      </c>
      <c r="E18818" s="28">
        <v>-389.548</v>
      </c>
    </row>
    <row r="18819" spans="4:5" x14ac:dyDescent="0.25">
      <c r="D18819" s="31">
        <f>-669.037</f>
        <v>-669.03700000000003</v>
      </c>
      <c r="E18819" s="28">
        <v>-389.584</v>
      </c>
    </row>
    <row r="18820" spans="4:5" x14ac:dyDescent="0.25">
      <c r="D18820" s="31">
        <f>-669.021</f>
        <v>-669.02099999999996</v>
      </c>
      <c r="E18820" s="28">
        <v>-389.61900000000003</v>
      </c>
    </row>
    <row r="18821" spans="4:5" x14ac:dyDescent="0.25">
      <c r="D18821" s="31">
        <f>-669.005</f>
        <v>-669.005</v>
      </c>
      <c r="E18821" s="28">
        <v>-389.65499999999997</v>
      </c>
    </row>
    <row r="18822" spans="4:5" x14ac:dyDescent="0.25">
      <c r="D18822" s="31">
        <f>-668.99</f>
        <v>-668.99</v>
      </c>
      <c r="E18822" s="28">
        <v>-389.69099999999997</v>
      </c>
    </row>
    <row r="18823" spans="4:5" x14ac:dyDescent="0.25">
      <c r="D18823" s="31">
        <f>-668.974</f>
        <v>-668.97400000000005</v>
      </c>
      <c r="E18823" s="28">
        <v>-389.726</v>
      </c>
    </row>
    <row r="18824" spans="4:5" x14ac:dyDescent="0.25">
      <c r="D18824" s="31">
        <f>-668.958</f>
        <v>-668.95799999999997</v>
      </c>
      <c r="E18824" s="28">
        <v>-389.762</v>
      </c>
    </row>
    <row r="18825" spans="4:5" x14ac:dyDescent="0.25">
      <c r="D18825" s="31">
        <f>-668.942</f>
        <v>-668.94200000000001</v>
      </c>
      <c r="E18825" s="28">
        <v>-389.79700000000003</v>
      </c>
    </row>
    <row r="18826" spans="4:5" x14ac:dyDescent="0.25">
      <c r="D18826" s="31">
        <f>-668.926</f>
        <v>-668.92600000000004</v>
      </c>
      <c r="E18826" s="28">
        <v>-389.83300000000003</v>
      </c>
    </row>
    <row r="18827" spans="4:5" x14ac:dyDescent="0.25">
      <c r="D18827" s="31">
        <f>-668.91</f>
        <v>-668.91</v>
      </c>
      <c r="E18827" s="28">
        <v>-389.86799999999999</v>
      </c>
    </row>
    <row r="18828" spans="4:5" x14ac:dyDescent="0.25">
      <c r="D18828" s="31">
        <f>-668.894</f>
        <v>-668.89400000000001</v>
      </c>
      <c r="E18828" s="28">
        <v>-389.90300000000002</v>
      </c>
    </row>
    <row r="18829" spans="4:5" x14ac:dyDescent="0.25">
      <c r="D18829" s="31">
        <f>-668.878</f>
        <v>-668.87800000000004</v>
      </c>
      <c r="E18829" s="28">
        <v>-389.93900000000002</v>
      </c>
    </row>
    <row r="18830" spans="4:5" x14ac:dyDescent="0.25">
      <c r="D18830" s="31">
        <f>-668.862</f>
        <v>-668.86199999999997</v>
      </c>
      <c r="E18830" s="28">
        <v>-389.97399999999999</v>
      </c>
    </row>
    <row r="18831" spans="4:5" x14ac:dyDescent="0.25">
      <c r="D18831" s="31">
        <f>-668.846</f>
        <v>-668.846</v>
      </c>
      <c r="E18831" s="28">
        <v>-390.00900000000001</v>
      </c>
    </row>
    <row r="18832" spans="4:5" x14ac:dyDescent="0.25">
      <c r="D18832" s="31">
        <f>-668.83</f>
        <v>-668.83</v>
      </c>
      <c r="E18832" s="28">
        <v>-390.04399999999998</v>
      </c>
    </row>
    <row r="18833" spans="4:5" x14ac:dyDescent="0.25">
      <c r="D18833" s="31">
        <f>-668.814</f>
        <v>-668.81399999999996</v>
      </c>
      <c r="E18833" s="28">
        <v>-390.07900000000001</v>
      </c>
    </row>
    <row r="18834" spans="4:5" x14ac:dyDescent="0.25">
      <c r="D18834" s="31">
        <f>-668.798</f>
        <v>-668.798</v>
      </c>
      <c r="E18834" s="28">
        <v>-390.11399999999998</v>
      </c>
    </row>
    <row r="18835" spans="4:5" x14ac:dyDescent="0.25">
      <c r="D18835" s="31">
        <f>-668.782</f>
        <v>-668.78200000000004</v>
      </c>
      <c r="E18835" s="28">
        <v>-390.149</v>
      </c>
    </row>
    <row r="18836" spans="4:5" x14ac:dyDescent="0.25">
      <c r="D18836" s="31">
        <f>-668.766</f>
        <v>-668.76599999999996</v>
      </c>
      <c r="E18836" s="28">
        <v>-390.18400000000003</v>
      </c>
    </row>
    <row r="18837" spans="4:5" x14ac:dyDescent="0.25">
      <c r="D18837" s="31">
        <f>-668.75</f>
        <v>-668.75</v>
      </c>
      <c r="E18837" s="28">
        <v>-390.22</v>
      </c>
    </row>
    <row r="18838" spans="4:5" x14ac:dyDescent="0.25">
      <c r="D18838" s="31">
        <f>-668.734</f>
        <v>-668.73400000000004</v>
      </c>
      <c r="E18838" s="28">
        <v>-390.255</v>
      </c>
    </row>
    <row r="18839" spans="4:5" x14ac:dyDescent="0.25">
      <c r="D18839" s="31">
        <f>-668.718</f>
        <v>-668.71799999999996</v>
      </c>
      <c r="E18839" s="28">
        <v>-390.28899999999999</v>
      </c>
    </row>
    <row r="18840" spans="4:5" x14ac:dyDescent="0.25">
      <c r="D18840" s="31">
        <f>-668.702</f>
        <v>-668.702</v>
      </c>
      <c r="E18840" s="28">
        <v>-390.32400000000001</v>
      </c>
    </row>
    <row r="18841" spans="4:5" x14ac:dyDescent="0.25">
      <c r="D18841" s="31">
        <f>-668.686</f>
        <v>-668.68600000000004</v>
      </c>
      <c r="E18841" s="28">
        <v>-390.35899999999998</v>
      </c>
    </row>
    <row r="18842" spans="4:5" x14ac:dyDescent="0.25">
      <c r="D18842" s="31">
        <f>-668.67</f>
        <v>-668.67</v>
      </c>
      <c r="E18842" s="28">
        <v>-390.39400000000001</v>
      </c>
    </row>
    <row r="18843" spans="4:5" x14ac:dyDescent="0.25">
      <c r="D18843" s="31">
        <f>-668.654</f>
        <v>-668.654</v>
      </c>
      <c r="E18843" s="28">
        <v>-390.428</v>
      </c>
    </row>
    <row r="18844" spans="4:5" x14ac:dyDescent="0.25">
      <c r="D18844" s="31">
        <f>-668.638</f>
        <v>-668.63800000000003</v>
      </c>
      <c r="E18844" s="28">
        <v>-390.46300000000002</v>
      </c>
    </row>
    <row r="18845" spans="4:5" x14ac:dyDescent="0.25">
      <c r="D18845" s="31">
        <f>-668.622</f>
        <v>-668.62199999999996</v>
      </c>
      <c r="E18845" s="28">
        <v>-390.49799999999999</v>
      </c>
    </row>
    <row r="18846" spans="4:5" x14ac:dyDescent="0.25">
      <c r="D18846" s="31">
        <f>-668.606</f>
        <v>-668.60599999999999</v>
      </c>
      <c r="E18846" s="28">
        <v>-390.53199999999998</v>
      </c>
    </row>
    <row r="18847" spans="4:5" x14ac:dyDescent="0.25">
      <c r="D18847" s="31">
        <f>-668.59</f>
        <v>-668.59</v>
      </c>
      <c r="E18847" s="28">
        <v>-390.56700000000001</v>
      </c>
    </row>
    <row r="18848" spans="4:5" x14ac:dyDescent="0.25">
      <c r="D18848" s="31">
        <f>-668.574</f>
        <v>-668.57399999999996</v>
      </c>
      <c r="E18848" s="28">
        <v>-390.601</v>
      </c>
    </row>
    <row r="18849" spans="4:5" x14ac:dyDescent="0.25">
      <c r="D18849" s="31">
        <f>-668.558</f>
        <v>-668.55799999999999</v>
      </c>
      <c r="E18849" s="28">
        <v>-390.63600000000002</v>
      </c>
    </row>
    <row r="18850" spans="4:5" x14ac:dyDescent="0.25">
      <c r="D18850" s="31">
        <f>-668.542</f>
        <v>-668.54200000000003</v>
      </c>
      <c r="E18850" s="28">
        <v>-390.67</v>
      </c>
    </row>
    <row r="18851" spans="4:5" x14ac:dyDescent="0.25">
      <c r="D18851" s="31">
        <f>-668.526</f>
        <v>-668.52599999999995</v>
      </c>
      <c r="E18851" s="28">
        <v>-390.70499999999998</v>
      </c>
    </row>
    <row r="18852" spans="4:5" x14ac:dyDescent="0.25">
      <c r="D18852" s="31">
        <f>-668.51</f>
        <v>-668.51</v>
      </c>
      <c r="E18852" s="28">
        <v>-390.73899999999998</v>
      </c>
    </row>
    <row r="18853" spans="4:5" x14ac:dyDescent="0.25">
      <c r="D18853" s="31">
        <f>-668.494</f>
        <v>-668.49400000000003</v>
      </c>
      <c r="E18853" s="28">
        <v>-390.77300000000002</v>
      </c>
    </row>
    <row r="18854" spans="4:5" x14ac:dyDescent="0.25">
      <c r="D18854" s="31">
        <f>-668.478</f>
        <v>-668.47799999999995</v>
      </c>
      <c r="E18854" s="28">
        <v>-390.80700000000002</v>
      </c>
    </row>
    <row r="18855" spans="4:5" x14ac:dyDescent="0.25">
      <c r="D18855" s="31">
        <f>-668.462</f>
        <v>-668.46199999999999</v>
      </c>
      <c r="E18855" s="28">
        <v>-390.84199999999998</v>
      </c>
    </row>
    <row r="18856" spans="4:5" x14ac:dyDescent="0.25">
      <c r="D18856" s="31">
        <f>-668.446</f>
        <v>-668.44600000000003</v>
      </c>
      <c r="E18856" s="28">
        <v>-390.87599999999998</v>
      </c>
    </row>
    <row r="18857" spans="4:5" x14ac:dyDescent="0.25">
      <c r="D18857" s="31">
        <f>-668.43</f>
        <v>-668.43</v>
      </c>
      <c r="E18857" s="28">
        <v>-390.91</v>
      </c>
    </row>
    <row r="18858" spans="4:5" x14ac:dyDescent="0.25">
      <c r="D18858" s="31">
        <f>-668.414</f>
        <v>-668.41399999999999</v>
      </c>
      <c r="E18858" s="28">
        <v>-390.94400000000002</v>
      </c>
    </row>
    <row r="18859" spans="4:5" x14ac:dyDescent="0.25">
      <c r="D18859" s="31">
        <f>-668.398</f>
        <v>-668.39800000000002</v>
      </c>
      <c r="E18859" s="28">
        <v>-390.97800000000001</v>
      </c>
    </row>
    <row r="18860" spans="4:5" x14ac:dyDescent="0.25">
      <c r="D18860" s="31">
        <f>-668.382</f>
        <v>-668.38199999999995</v>
      </c>
      <c r="E18860" s="28">
        <v>-391.012</v>
      </c>
    </row>
    <row r="18861" spans="4:5" x14ac:dyDescent="0.25">
      <c r="D18861" s="31">
        <f>-668.366</f>
        <v>-668.36599999999999</v>
      </c>
      <c r="E18861" s="28">
        <v>-391.04599999999999</v>
      </c>
    </row>
    <row r="18862" spans="4:5" x14ac:dyDescent="0.25">
      <c r="D18862" s="31">
        <f>-668.35</f>
        <v>-668.35</v>
      </c>
      <c r="E18862" s="28">
        <v>-391.08</v>
      </c>
    </row>
    <row r="18863" spans="4:5" x14ac:dyDescent="0.25">
      <c r="D18863" s="31">
        <f>-668.334</f>
        <v>-668.33399999999995</v>
      </c>
      <c r="E18863" s="28">
        <v>-391.11399999999998</v>
      </c>
    </row>
    <row r="18864" spans="4:5" x14ac:dyDescent="0.25">
      <c r="D18864" s="31">
        <f>-668.318</f>
        <v>-668.31799999999998</v>
      </c>
      <c r="E18864" s="28">
        <v>-391.14800000000002</v>
      </c>
    </row>
    <row r="18865" spans="4:5" x14ac:dyDescent="0.25">
      <c r="D18865" s="31">
        <f>-668.302</f>
        <v>-668.30200000000002</v>
      </c>
      <c r="E18865" s="28">
        <v>-391.18200000000002</v>
      </c>
    </row>
    <row r="18866" spans="4:5" x14ac:dyDescent="0.25">
      <c r="D18866" s="31">
        <f>-668.286</f>
        <v>-668.28599999999994</v>
      </c>
      <c r="E18866" s="28">
        <v>-391.21499999999997</v>
      </c>
    </row>
    <row r="18867" spans="4:5" x14ac:dyDescent="0.25">
      <c r="D18867" s="31">
        <f>-668.27</f>
        <v>-668.27</v>
      </c>
      <c r="E18867" s="28">
        <v>-391.24900000000002</v>
      </c>
    </row>
    <row r="18868" spans="4:5" x14ac:dyDescent="0.25">
      <c r="D18868" s="31">
        <f>-668.254</f>
        <v>-668.25400000000002</v>
      </c>
      <c r="E18868" s="28">
        <v>-391.28300000000002</v>
      </c>
    </row>
    <row r="18869" spans="4:5" x14ac:dyDescent="0.25">
      <c r="D18869" s="31">
        <f>-668.238</f>
        <v>-668.23800000000006</v>
      </c>
      <c r="E18869" s="28">
        <v>-391.31599999999997</v>
      </c>
    </row>
    <row r="18870" spans="4:5" x14ac:dyDescent="0.25">
      <c r="D18870" s="31">
        <f>-668.222</f>
        <v>-668.22199999999998</v>
      </c>
      <c r="E18870" s="28">
        <v>-391.35</v>
      </c>
    </row>
    <row r="18871" spans="4:5" x14ac:dyDescent="0.25">
      <c r="D18871" s="31">
        <f>-668.206</f>
        <v>-668.20600000000002</v>
      </c>
      <c r="E18871" s="28">
        <v>-391.38400000000001</v>
      </c>
    </row>
    <row r="18872" spans="4:5" x14ac:dyDescent="0.25">
      <c r="D18872" s="31">
        <f>-668.19</f>
        <v>-668.19</v>
      </c>
      <c r="E18872" s="28">
        <v>-391.41699999999997</v>
      </c>
    </row>
    <row r="18873" spans="4:5" x14ac:dyDescent="0.25">
      <c r="D18873" s="31">
        <f>-668.174</f>
        <v>-668.17399999999998</v>
      </c>
      <c r="E18873" s="28">
        <v>-391.45</v>
      </c>
    </row>
    <row r="18874" spans="4:5" x14ac:dyDescent="0.25">
      <c r="D18874" s="31">
        <f>-668.158</f>
        <v>-668.15800000000002</v>
      </c>
      <c r="E18874" s="28">
        <v>-391.48399999999998</v>
      </c>
    </row>
    <row r="18875" spans="4:5" x14ac:dyDescent="0.25">
      <c r="D18875" s="31">
        <f>-668.142</f>
        <v>-668.14200000000005</v>
      </c>
      <c r="E18875" s="28">
        <v>-391.517</v>
      </c>
    </row>
    <row r="18876" spans="4:5" x14ac:dyDescent="0.25">
      <c r="D18876" s="31">
        <f>-668.126</f>
        <v>-668.12599999999998</v>
      </c>
      <c r="E18876" s="28">
        <v>-391.55</v>
      </c>
    </row>
    <row r="18877" spans="4:5" x14ac:dyDescent="0.25">
      <c r="D18877" s="31">
        <f>-668.11</f>
        <v>-668.11</v>
      </c>
      <c r="E18877" s="28">
        <v>-391.584</v>
      </c>
    </row>
    <row r="18878" spans="4:5" x14ac:dyDescent="0.25">
      <c r="D18878" s="31">
        <f>-668.094</f>
        <v>-668.09400000000005</v>
      </c>
      <c r="E18878" s="28">
        <v>-391.61700000000002</v>
      </c>
    </row>
    <row r="18879" spans="4:5" x14ac:dyDescent="0.25">
      <c r="D18879" s="31">
        <f>-668.078</f>
        <v>-668.07799999999997</v>
      </c>
      <c r="E18879" s="28">
        <v>-391.65</v>
      </c>
    </row>
    <row r="18880" spans="4:5" x14ac:dyDescent="0.25">
      <c r="D18880" s="31">
        <f>-668.062</f>
        <v>-668.06200000000001</v>
      </c>
      <c r="E18880" s="28">
        <v>-391.68299999999999</v>
      </c>
    </row>
    <row r="18881" spans="4:5" x14ac:dyDescent="0.25">
      <c r="D18881" s="31">
        <f>-668.046</f>
        <v>-668.04600000000005</v>
      </c>
      <c r="E18881" s="28">
        <v>-391.71699999999998</v>
      </c>
    </row>
    <row r="18882" spans="4:5" x14ac:dyDescent="0.25">
      <c r="D18882" s="31">
        <f>-668.03</f>
        <v>-668.03</v>
      </c>
      <c r="E18882" s="28">
        <v>-391.75</v>
      </c>
    </row>
    <row r="18883" spans="4:5" x14ac:dyDescent="0.25">
      <c r="D18883" s="31">
        <f>-668.014</f>
        <v>-668.01400000000001</v>
      </c>
      <c r="E18883" s="28">
        <v>-391.78300000000002</v>
      </c>
    </row>
    <row r="18884" spans="4:5" x14ac:dyDescent="0.25">
      <c r="D18884" s="31">
        <f>-667.998</f>
        <v>-667.99800000000005</v>
      </c>
      <c r="E18884" s="28">
        <v>-391.81599999999997</v>
      </c>
    </row>
    <row r="18885" spans="4:5" x14ac:dyDescent="0.25">
      <c r="D18885" s="31">
        <f>-667.982</f>
        <v>-667.98199999999997</v>
      </c>
      <c r="E18885" s="28">
        <v>-391.84899999999999</v>
      </c>
    </row>
    <row r="18886" spans="4:5" x14ac:dyDescent="0.25">
      <c r="D18886" s="31">
        <f>-667.966</f>
        <v>-667.96600000000001</v>
      </c>
      <c r="E18886" s="28">
        <v>-391.88099999999997</v>
      </c>
    </row>
    <row r="18887" spans="4:5" x14ac:dyDescent="0.25">
      <c r="D18887" s="31">
        <f>-667.95</f>
        <v>-667.95</v>
      </c>
      <c r="E18887" s="28">
        <v>-391.91399999999999</v>
      </c>
    </row>
    <row r="18888" spans="4:5" x14ac:dyDescent="0.25">
      <c r="D18888" s="31">
        <f>-667.934</f>
        <v>-667.93399999999997</v>
      </c>
      <c r="E18888" s="28">
        <v>-391.947</v>
      </c>
    </row>
    <row r="18889" spans="4:5" x14ac:dyDescent="0.25">
      <c r="D18889" s="31">
        <f>-667.918</f>
        <v>-667.91800000000001</v>
      </c>
      <c r="E18889" s="28">
        <v>-391.98</v>
      </c>
    </row>
    <row r="18890" spans="4:5" x14ac:dyDescent="0.25">
      <c r="D18890" s="31">
        <f>-667.902</f>
        <v>-667.90200000000004</v>
      </c>
      <c r="E18890" s="28">
        <v>-392.01299999999998</v>
      </c>
    </row>
    <row r="18891" spans="4:5" x14ac:dyDescent="0.25">
      <c r="D18891" s="31">
        <f>-667.886</f>
        <v>-667.88599999999997</v>
      </c>
      <c r="E18891" s="28">
        <v>-392.04500000000002</v>
      </c>
    </row>
    <row r="18892" spans="4:5" x14ac:dyDescent="0.25">
      <c r="D18892" s="31">
        <f>-667.87</f>
        <v>-667.87</v>
      </c>
      <c r="E18892" s="28">
        <v>-392.07799999999997</v>
      </c>
    </row>
    <row r="18893" spans="4:5" x14ac:dyDescent="0.25">
      <c r="D18893" s="31">
        <f>-667.854</f>
        <v>-667.85400000000004</v>
      </c>
      <c r="E18893" s="28">
        <v>-392.11099999999999</v>
      </c>
    </row>
    <row r="18894" spans="4:5" x14ac:dyDescent="0.25">
      <c r="D18894" s="31">
        <f>-667.838</f>
        <v>-667.83799999999997</v>
      </c>
      <c r="E18894" s="28">
        <v>-392.14299999999997</v>
      </c>
    </row>
    <row r="18895" spans="4:5" x14ac:dyDescent="0.25">
      <c r="D18895" s="31">
        <f>-667.822</f>
        <v>-667.822</v>
      </c>
      <c r="E18895" s="28">
        <v>-392.17599999999999</v>
      </c>
    </row>
    <row r="18896" spans="4:5" x14ac:dyDescent="0.25">
      <c r="D18896" s="31">
        <f>-667.806</f>
        <v>-667.80600000000004</v>
      </c>
      <c r="E18896" s="28">
        <v>-392.20800000000003</v>
      </c>
    </row>
    <row r="18897" spans="4:5" x14ac:dyDescent="0.25">
      <c r="D18897" s="31">
        <f>-667.79</f>
        <v>-667.79</v>
      </c>
      <c r="E18897" s="28">
        <v>-392.24099999999999</v>
      </c>
    </row>
    <row r="18898" spans="4:5" x14ac:dyDescent="0.25">
      <c r="D18898" s="31">
        <f>-667.774</f>
        <v>-667.774</v>
      </c>
      <c r="E18898" s="28">
        <v>-392.27300000000002</v>
      </c>
    </row>
    <row r="18899" spans="4:5" x14ac:dyDescent="0.25">
      <c r="D18899" s="31">
        <f>-667.758</f>
        <v>-667.75800000000004</v>
      </c>
      <c r="E18899" s="28">
        <v>-392.30599999999998</v>
      </c>
    </row>
    <row r="18900" spans="4:5" x14ac:dyDescent="0.25">
      <c r="D18900" s="31">
        <f>-667.742</f>
        <v>-667.74199999999996</v>
      </c>
      <c r="E18900" s="28">
        <v>-392.33800000000002</v>
      </c>
    </row>
    <row r="18901" spans="4:5" x14ac:dyDescent="0.25">
      <c r="D18901" s="31">
        <f>-667.726</f>
        <v>-667.726</v>
      </c>
      <c r="E18901" s="28">
        <v>-392.37</v>
      </c>
    </row>
    <row r="18902" spans="4:5" x14ac:dyDescent="0.25">
      <c r="D18902" s="31">
        <f>-667.71</f>
        <v>-667.71</v>
      </c>
      <c r="E18902" s="28">
        <v>-392.40199999999999</v>
      </c>
    </row>
    <row r="18903" spans="4:5" x14ac:dyDescent="0.25">
      <c r="D18903" s="31">
        <f>-667.694</f>
        <v>-667.69399999999996</v>
      </c>
      <c r="E18903" s="28">
        <v>-392.435</v>
      </c>
    </row>
    <row r="18904" spans="4:5" x14ac:dyDescent="0.25">
      <c r="D18904" s="31">
        <f>-667.678</f>
        <v>-667.678</v>
      </c>
      <c r="E18904" s="28">
        <v>-392.46699999999998</v>
      </c>
    </row>
    <row r="18905" spans="4:5" x14ac:dyDescent="0.25">
      <c r="D18905" s="31">
        <f>-667.662</f>
        <v>-667.66200000000003</v>
      </c>
      <c r="E18905" s="28">
        <v>-392.49900000000002</v>
      </c>
    </row>
    <row r="18906" spans="4:5" x14ac:dyDescent="0.25">
      <c r="D18906" s="31">
        <f>-667.646</f>
        <v>-667.64599999999996</v>
      </c>
      <c r="E18906" s="28">
        <v>-392.53100000000001</v>
      </c>
    </row>
    <row r="18907" spans="4:5" x14ac:dyDescent="0.25">
      <c r="D18907" s="31">
        <f>-667.63</f>
        <v>-667.63</v>
      </c>
      <c r="E18907" s="28">
        <v>-392.56299999999999</v>
      </c>
    </row>
    <row r="18908" spans="4:5" x14ac:dyDescent="0.25">
      <c r="D18908" s="31">
        <f>-667.614</f>
        <v>-667.61400000000003</v>
      </c>
      <c r="E18908" s="28">
        <v>-392.59500000000003</v>
      </c>
    </row>
    <row r="18909" spans="4:5" x14ac:dyDescent="0.25">
      <c r="D18909" s="31">
        <f>-667.598</f>
        <v>-667.59799999999996</v>
      </c>
      <c r="E18909" s="28">
        <v>-392.62700000000001</v>
      </c>
    </row>
    <row r="18910" spans="4:5" x14ac:dyDescent="0.25">
      <c r="D18910" s="31">
        <f>-667.582</f>
        <v>-667.58199999999999</v>
      </c>
      <c r="E18910" s="28">
        <v>-392.65899999999999</v>
      </c>
    </row>
    <row r="18911" spans="4:5" x14ac:dyDescent="0.25">
      <c r="D18911" s="31">
        <f>-667.566</f>
        <v>-667.56600000000003</v>
      </c>
      <c r="E18911" s="28">
        <v>-392.69</v>
      </c>
    </row>
    <row r="18912" spans="4:5" x14ac:dyDescent="0.25">
      <c r="D18912" s="31">
        <f>-667.55</f>
        <v>-667.55</v>
      </c>
      <c r="E18912" s="28">
        <v>-392.72199999999998</v>
      </c>
    </row>
    <row r="18913" spans="4:5" x14ac:dyDescent="0.25">
      <c r="D18913" s="31">
        <f>-667.534</f>
        <v>-667.53399999999999</v>
      </c>
      <c r="E18913" s="28">
        <v>-392.75400000000002</v>
      </c>
    </row>
    <row r="18914" spans="4:5" x14ac:dyDescent="0.25">
      <c r="D18914" s="31">
        <f>-667.518</f>
        <v>-667.51800000000003</v>
      </c>
      <c r="E18914" s="28">
        <v>-392.786</v>
      </c>
    </row>
    <row r="18915" spans="4:5" x14ac:dyDescent="0.25">
      <c r="D18915" s="31">
        <f>-667.502</f>
        <v>-667.50199999999995</v>
      </c>
      <c r="E18915" s="28">
        <v>-392.81700000000001</v>
      </c>
    </row>
    <row r="18916" spans="4:5" x14ac:dyDescent="0.25">
      <c r="D18916" s="31">
        <f>-667.486</f>
        <v>-667.48599999999999</v>
      </c>
      <c r="E18916" s="28">
        <v>-392.84899999999999</v>
      </c>
    </row>
    <row r="18917" spans="4:5" x14ac:dyDescent="0.25">
      <c r="D18917" s="31">
        <f>-667.47</f>
        <v>-667.47</v>
      </c>
      <c r="E18917" s="28">
        <v>-392.88099999999997</v>
      </c>
    </row>
    <row r="18918" spans="4:5" x14ac:dyDescent="0.25">
      <c r="D18918" s="31">
        <f>-667.454</f>
        <v>-667.45399999999995</v>
      </c>
      <c r="E18918" s="28">
        <v>-392.91199999999998</v>
      </c>
    </row>
    <row r="18919" spans="4:5" x14ac:dyDescent="0.25">
      <c r="D18919" s="31">
        <f>-667.438</f>
        <v>-667.43799999999999</v>
      </c>
      <c r="E18919" s="28">
        <v>-392.94400000000002</v>
      </c>
    </row>
    <row r="18920" spans="4:5" x14ac:dyDescent="0.25">
      <c r="D18920" s="31">
        <f>-667.422</f>
        <v>-667.42200000000003</v>
      </c>
      <c r="E18920" s="28">
        <v>-392.97500000000002</v>
      </c>
    </row>
    <row r="18921" spans="4:5" x14ac:dyDescent="0.25">
      <c r="D18921" s="31">
        <f>-667.406</f>
        <v>-667.40599999999995</v>
      </c>
      <c r="E18921" s="28">
        <v>-393.00700000000001</v>
      </c>
    </row>
    <row r="18922" spans="4:5" x14ac:dyDescent="0.25">
      <c r="D18922" s="31">
        <f>-667.39</f>
        <v>-667.39</v>
      </c>
      <c r="E18922" s="28">
        <v>-393.03800000000001</v>
      </c>
    </row>
    <row r="18923" spans="4:5" x14ac:dyDescent="0.25">
      <c r="D18923" s="31">
        <f>-667.374</f>
        <v>-667.37400000000002</v>
      </c>
      <c r="E18923" s="28">
        <v>-393.06900000000002</v>
      </c>
    </row>
    <row r="18924" spans="4:5" x14ac:dyDescent="0.25">
      <c r="D18924" s="31">
        <f>-667.358</f>
        <v>-667.35799999999995</v>
      </c>
      <c r="E18924" s="28">
        <v>-393.101</v>
      </c>
    </row>
    <row r="18925" spans="4:5" x14ac:dyDescent="0.25">
      <c r="D18925" s="31">
        <f>-667.342</f>
        <v>-667.34199999999998</v>
      </c>
      <c r="E18925" s="28">
        <v>-393.13200000000001</v>
      </c>
    </row>
    <row r="18926" spans="4:5" x14ac:dyDescent="0.25">
      <c r="D18926" s="31">
        <f>-667.326</f>
        <v>-667.32600000000002</v>
      </c>
      <c r="E18926" s="28">
        <v>-393.16300000000001</v>
      </c>
    </row>
    <row r="18927" spans="4:5" x14ac:dyDescent="0.25">
      <c r="D18927" s="31">
        <f>-667.31</f>
        <v>-667.31</v>
      </c>
      <c r="E18927" s="28">
        <v>-393.19400000000002</v>
      </c>
    </row>
    <row r="18928" spans="4:5" x14ac:dyDescent="0.25">
      <c r="D18928" s="31">
        <f>-667.294</f>
        <v>-667.29399999999998</v>
      </c>
      <c r="E18928" s="28">
        <v>-393.22500000000002</v>
      </c>
    </row>
    <row r="18929" spans="4:5" x14ac:dyDescent="0.25">
      <c r="D18929" s="31">
        <f>-667.278</f>
        <v>-667.27800000000002</v>
      </c>
      <c r="E18929" s="28">
        <v>-393.25599999999997</v>
      </c>
    </row>
    <row r="18930" spans="4:5" x14ac:dyDescent="0.25">
      <c r="D18930" s="31">
        <f>-667.262</f>
        <v>-667.26199999999994</v>
      </c>
      <c r="E18930" s="28">
        <v>-393.28699999999998</v>
      </c>
    </row>
    <row r="18931" spans="4:5" x14ac:dyDescent="0.25">
      <c r="D18931" s="31">
        <f>-667.246</f>
        <v>-667.24599999999998</v>
      </c>
      <c r="E18931" s="28">
        <v>-393.31900000000002</v>
      </c>
    </row>
    <row r="18932" spans="4:5" x14ac:dyDescent="0.25">
      <c r="D18932" s="31">
        <f>-667.23</f>
        <v>-667.23</v>
      </c>
      <c r="E18932" s="28">
        <v>-393.34899999999999</v>
      </c>
    </row>
    <row r="18933" spans="4:5" x14ac:dyDescent="0.25">
      <c r="D18933" s="31">
        <f>-667.214</f>
        <v>-667.21400000000006</v>
      </c>
      <c r="E18933" s="28">
        <v>-393.38</v>
      </c>
    </row>
    <row r="18934" spans="4:5" x14ac:dyDescent="0.25">
      <c r="D18934" s="31">
        <f>-667.198</f>
        <v>-667.19799999999998</v>
      </c>
      <c r="E18934" s="28">
        <v>-393.411</v>
      </c>
    </row>
    <row r="18935" spans="4:5" x14ac:dyDescent="0.25">
      <c r="D18935" s="31">
        <f>-667.182</f>
        <v>-667.18200000000002</v>
      </c>
      <c r="E18935" s="28">
        <v>-393.44200000000001</v>
      </c>
    </row>
    <row r="18936" spans="4:5" x14ac:dyDescent="0.25">
      <c r="D18936" s="31">
        <f>-667.167</f>
        <v>-667.16700000000003</v>
      </c>
      <c r="E18936" s="28">
        <v>-393.47300000000001</v>
      </c>
    </row>
    <row r="18937" spans="4:5" x14ac:dyDescent="0.25">
      <c r="D18937" s="31">
        <f>-667.151</f>
        <v>-667.15099999999995</v>
      </c>
      <c r="E18937" s="28">
        <v>-393.50400000000002</v>
      </c>
    </row>
    <row r="18938" spans="4:5" x14ac:dyDescent="0.25">
      <c r="D18938" s="31">
        <f>-667.135</f>
        <v>-667.13499999999999</v>
      </c>
      <c r="E18938" s="28">
        <v>-393.53399999999999</v>
      </c>
    </row>
    <row r="18939" spans="4:5" x14ac:dyDescent="0.25">
      <c r="D18939" s="31">
        <f>-667.119</f>
        <v>-667.11900000000003</v>
      </c>
      <c r="E18939" s="28">
        <v>-393.565</v>
      </c>
    </row>
    <row r="18940" spans="4:5" x14ac:dyDescent="0.25">
      <c r="D18940" s="31">
        <f>-667.103</f>
        <v>-667.10299999999995</v>
      </c>
      <c r="E18940" s="28">
        <v>-393.596</v>
      </c>
    </row>
    <row r="18941" spans="4:5" x14ac:dyDescent="0.25">
      <c r="D18941" s="31">
        <f>-667.087</f>
        <v>-667.08699999999999</v>
      </c>
      <c r="E18941" s="28">
        <v>-393.62599999999998</v>
      </c>
    </row>
    <row r="18942" spans="4:5" x14ac:dyDescent="0.25">
      <c r="D18942" s="31">
        <f>-667.071</f>
        <v>-667.07100000000003</v>
      </c>
      <c r="E18942" s="28">
        <v>-393.65699999999998</v>
      </c>
    </row>
    <row r="18943" spans="4:5" x14ac:dyDescent="0.25">
      <c r="D18943" s="31">
        <f>-667.055</f>
        <v>-667.05499999999995</v>
      </c>
      <c r="E18943" s="28">
        <v>-393.68700000000001</v>
      </c>
    </row>
    <row r="18944" spans="4:5" x14ac:dyDescent="0.25">
      <c r="D18944" s="31">
        <f>-667.039</f>
        <v>-667.03899999999999</v>
      </c>
      <c r="E18944" s="28">
        <v>-393.71800000000002</v>
      </c>
    </row>
    <row r="18945" spans="4:5" x14ac:dyDescent="0.25">
      <c r="D18945" s="31">
        <f>-667.023</f>
        <v>-667.02300000000002</v>
      </c>
      <c r="E18945" s="28">
        <v>-393.74799999999999</v>
      </c>
    </row>
    <row r="18946" spans="4:5" x14ac:dyDescent="0.25">
      <c r="D18946" s="31">
        <f>-667.007</f>
        <v>-667.00699999999995</v>
      </c>
      <c r="E18946" s="28">
        <v>-393.77800000000002</v>
      </c>
    </row>
    <row r="18947" spans="4:5" x14ac:dyDescent="0.25">
      <c r="D18947" s="31">
        <f>-666.991</f>
        <v>-666.99099999999999</v>
      </c>
      <c r="E18947" s="28">
        <v>-393.80900000000003</v>
      </c>
    </row>
    <row r="18948" spans="4:5" x14ac:dyDescent="0.25">
      <c r="D18948" s="31">
        <f>-666.975</f>
        <v>-666.97500000000002</v>
      </c>
      <c r="E18948" s="28">
        <v>-393.839</v>
      </c>
    </row>
    <row r="18949" spans="4:5" x14ac:dyDescent="0.25">
      <c r="D18949" s="31">
        <f>-666.959</f>
        <v>-666.95899999999995</v>
      </c>
      <c r="E18949" s="28">
        <v>-393.86900000000003</v>
      </c>
    </row>
    <row r="18950" spans="4:5" x14ac:dyDescent="0.25">
      <c r="D18950" s="31">
        <f>-666.943</f>
        <v>-666.94299999999998</v>
      </c>
      <c r="E18950" s="28">
        <v>-393.899</v>
      </c>
    </row>
    <row r="18951" spans="4:5" x14ac:dyDescent="0.25">
      <c r="D18951" s="31">
        <f>-666.927</f>
        <v>-666.92700000000002</v>
      </c>
      <c r="E18951" s="28">
        <v>-393.92899999999997</v>
      </c>
    </row>
    <row r="18952" spans="4:5" x14ac:dyDescent="0.25">
      <c r="D18952" s="31">
        <f>-666.911</f>
        <v>-666.91099999999994</v>
      </c>
      <c r="E18952" s="28">
        <v>-393.96</v>
      </c>
    </row>
    <row r="18953" spans="4:5" x14ac:dyDescent="0.25">
      <c r="D18953" s="31">
        <f>-666.895</f>
        <v>-666.89499999999998</v>
      </c>
      <c r="E18953" s="28">
        <v>-393.99</v>
      </c>
    </row>
    <row r="18954" spans="4:5" x14ac:dyDescent="0.25">
      <c r="D18954" s="31">
        <f>-666.879</f>
        <v>-666.87900000000002</v>
      </c>
      <c r="E18954" s="28">
        <v>-394.02</v>
      </c>
    </row>
    <row r="18955" spans="4:5" x14ac:dyDescent="0.25">
      <c r="D18955" s="31">
        <f>-666.863</f>
        <v>-666.86300000000006</v>
      </c>
      <c r="E18955" s="28">
        <v>-394.05</v>
      </c>
    </row>
    <row r="18956" spans="4:5" x14ac:dyDescent="0.25">
      <c r="D18956" s="31">
        <f>-666.847</f>
        <v>-666.84699999999998</v>
      </c>
      <c r="E18956" s="28">
        <v>-394.08</v>
      </c>
    </row>
    <row r="18957" spans="4:5" x14ac:dyDescent="0.25">
      <c r="D18957" s="31">
        <f>-666.831</f>
        <v>-666.83100000000002</v>
      </c>
      <c r="E18957" s="28">
        <v>-394.10899999999998</v>
      </c>
    </row>
    <row r="18958" spans="4:5" x14ac:dyDescent="0.25">
      <c r="D18958" s="31">
        <f>-666.815</f>
        <v>-666.81500000000005</v>
      </c>
      <c r="E18958" s="28">
        <v>-394.13900000000001</v>
      </c>
    </row>
    <row r="18959" spans="4:5" x14ac:dyDescent="0.25">
      <c r="D18959" s="31">
        <f>-666.799</f>
        <v>-666.79899999999998</v>
      </c>
      <c r="E18959" s="28">
        <v>-394.16899999999998</v>
      </c>
    </row>
    <row r="18960" spans="4:5" x14ac:dyDescent="0.25">
      <c r="D18960" s="31">
        <f>-666.783</f>
        <v>-666.78300000000002</v>
      </c>
      <c r="E18960" s="28">
        <v>-394.19900000000001</v>
      </c>
    </row>
    <row r="18961" spans="4:5" x14ac:dyDescent="0.25">
      <c r="D18961" s="31">
        <f>-666.767</f>
        <v>-666.76700000000005</v>
      </c>
      <c r="E18961" s="28">
        <v>-394.22899999999998</v>
      </c>
    </row>
    <row r="18962" spans="4:5" x14ac:dyDescent="0.25">
      <c r="D18962" s="31">
        <f>-666.751</f>
        <v>-666.75099999999998</v>
      </c>
      <c r="E18962" s="28">
        <v>-394.25799999999998</v>
      </c>
    </row>
    <row r="18963" spans="4:5" x14ac:dyDescent="0.25">
      <c r="D18963" s="31">
        <f>-666.735</f>
        <v>-666.73500000000001</v>
      </c>
      <c r="E18963" s="28">
        <v>-394.28800000000001</v>
      </c>
    </row>
    <row r="18964" spans="4:5" x14ac:dyDescent="0.25">
      <c r="D18964" s="31">
        <f>-666.719</f>
        <v>-666.71900000000005</v>
      </c>
      <c r="E18964" s="28">
        <v>-394.31799999999998</v>
      </c>
    </row>
    <row r="18965" spans="4:5" x14ac:dyDescent="0.25">
      <c r="D18965" s="31">
        <f>-666.703</f>
        <v>-666.70299999999997</v>
      </c>
      <c r="E18965" s="28">
        <v>-394.34699999999998</v>
      </c>
    </row>
    <row r="18966" spans="4:5" x14ac:dyDescent="0.25">
      <c r="D18966" s="31">
        <f>-666.687</f>
        <v>-666.68700000000001</v>
      </c>
      <c r="E18966" s="28">
        <v>-394.37700000000001</v>
      </c>
    </row>
    <row r="18967" spans="4:5" x14ac:dyDescent="0.25">
      <c r="D18967" s="31">
        <f>-666.671</f>
        <v>-666.67100000000005</v>
      </c>
      <c r="E18967" s="28">
        <v>-394.40600000000001</v>
      </c>
    </row>
    <row r="18968" spans="4:5" x14ac:dyDescent="0.25">
      <c r="D18968" s="31">
        <f>-666.655</f>
        <v>-666.65499999999997</v>
      </c>
      <c r="E18968" s="28">
        <v>-394.43599999999998</v>
      </c>
    </row>
    <row r="18969" spans="4:5" x14ac:dyDescent="0.25">
      <c r="D18969" s="31">
        <f>-666.639</f>
        <v>-666.63900000000001</v>
      </c>
      <c r="E18969" s="28">
        <v>-394.46499999999997</v>
      </c>
    </row>
    <row r="18970" spans="4:5" x14ac:dyDescent="0.25">
      <c r="D18970" s="31">
        <f>-666.623</f>
        <v>-666.62300000000005</v>
      </c>
      <c r="E18970" s="28">
        <v>-394.49400000000003</v>
      </c>
    </row>
    <row r="18971" spans="4:5" x14ac:dyDescent="0.25">
      <c r="D18971" s="31">
        <f>-666.607</f>
        <v>-666.60699999999997</v>
      </c>
      <c r="E18971" s="28">
        <v>-394.52300000000002</v>
      </c>
    </row>
    <row r="18972" spans="4:5" x14ac:dyDescent="0.25">
      <c r="D18972" s="31">
        <f>-666.591</f>
        <v>-666.59100000000001</v>
      </c>
      <c r="E18972" s="28">
        <v>-394.553</v>
      </c>
    </row>
    <row r="18973" spans="4:5" x14ac:dyDescent="0.25">
      <c r="D18973" s="31">
        <f>-666.575</f>
        <v>-666.57500000000005</v>
      </c>
      <c r="E18973" s="28">
        <v>-394.58199999999999</v>
      </c>
    </row>
    <row r="18974" spans="4:5" x14ac:dyDescent="0.25">
      <c r="D18974" s="31">
        <f>-666.559</f>
        <v>-666.55899999999997</v>
      </c>
      <c r="E18974" s="28">
        <v>-394.61099999999999</v>
      </c>
    </row>
    <row r="18975" spans="4:5" x14ac:dyDescent="0.25">
      <c r="D18975" s="31">
        <f>-666.543</f>
        <v>-666.54300000000001</v>
      </c>
      <c r="E18975" s="28">
        <v>-394.64</v>
      </c>
    </row>
    <row r="18976" spans="4:5" x14ac:dyDescent="0.25">
      <c r="D18976" s="31">
        <f>-666.527</f>
        <v>-666.52700000000004</v>
      </c>
      <c r="E18976" s="28">
        <v>-394.66899999999998</v>
      </c>
    </row>
    <row r="18977" spans="4:5" x14ac:dyDescent="0.25">
      <c r="D18977" s="31">
        <f>-666.511</f>
        <v>-666.51099999999997</v>
      </c>
      <c r="E18977" s="28">
        <v>-394.69799999999998</v>
      </c>
    </row>
    <row r="18978" spans="4:5" x14ac:dyDescent="0.25">
      <c r="D18978" s="31">
        <f>-666.495</f>
        <v>-666.495</v>
      </c>
      <c r="E18978" s="28">
        <v>-394.72699999999998</v>
      </c>
    </row>
    <row r="18979" spans="4:5" x14ac:dyDescent="0.25">
      <c r="D18979" s="31">
        <f>-666.479</f>
        <v>-666.47900000000004</v>
      </c>
      <c r="E18979" s="28">
        <v>-394.75599999999997</v>
      </c>
    </row>
    <row r="18980" spans="4:5" x14ac:dyDescent="0.25">
      <c r="D18980" s="31">
        <f>-666.463</f>
        <v>-666.46299999999997</v>
      </c>
      <c r="E18980" s="28">
        <v>-394.78500000000003</v>
      </c>
    </row>
    <row r="18981" spans="4:5" x14ac:dyDescent="0.25">
      <c r="D18981" s="31">
        <f>-666.447</f>
        <v>-666.447</v>
      </c>
      <c r="E18981" s="28">
        <v>-394.81400000000002</v>
      </c>
    </row>
    <row r="18982" spans="4:5" x14ac:dyDescent="0.25">
      <c r="D18982" s="31">
        <f>-666.431</f>
        <v>-666.43100000000004</v>
      </c>
      <c r="E18982" s="28">
        <v>-394.84300000000002</v>
      </c>
    </row>
    <row r="18983" spans="4:5" x14ac:dyDescent="0.25">
      <c r="D18983" s="31">
        <f>-666.415</f>
        <v>-666.41499999999996</v>
      </c>
      <c r="E18983" s="28">
        <v>-394.87200000000001</v>
      </c>
    </row>
    <row r="18984" spans="4:5" x14ac:dyDescent="0.25">
      <c r="D18984" s="31">
        <f>-666.399</f>
        <v>-666.399</v>
      </c>
      <c r="E18984" s="28">
        <v>-394.9</v>
      </c>
    </row>
    <row r="18985" spans="4:5" x14ac:dyDescent="0.25">
      <c r="D18985" s="31">
        <f>-666.383</f>
        <v>-666.38300000000004</v>
      </c>
      <c r="E18985" s="28">
        <v>-394.92899999999997</v>
      </c>
    </row>
    <row r="18986" spans="4:5" x14ac:dyDescent="0.25">
      <c r="D18986" s="31">
        <f>-666.367</f>
        <v>-666.36699999999996</v>
      </c>
      <c r="E18986" s="28">
        <v>-394.95800000000003</v>
      </c>
    </row>
    <row r="18987" spans="4:5" x14ac:dyDescent="0.25">
      <c r="D18987" s="31">
        <f>-666.351</f>
        <v>-666.351</v>
      </c>
      <c r="E18987" s="28">
        <v>-394.98599999999999</v>
      </c>
    </row>
    <row r="18988" spans="4:5" x14ac:dyDescent="0.25">
      <c r="D18988" s="31">
        <f>-666.335</f>
        <v>-666.33500000000004</v>
      </c>
      <c r="E18988" s="28">
        <v>-395.01499999999999</v>
      </c>
    </row>
    <row r="18989" spans="4:5" x14ac:dyDescent="0.25">
      <c r="D18989" s="31">
        <f>-666.319</f>
        <v>-666.31899999999996</v>
      </c>
      <c r="E18989" s="28">
        <v>-395.04300000000001</v>
      </c>
    </row>
    <row r="18990" spans="4:5" x14ac:dyDescent="0.25">
      <c r="D18990" s="31">
        <f>-666.303</f>
        <v>-666.303</v>
      </c>
      <c r="E18990" s="28">
        <v>-395.072</v>
      </c>
    </row>
    <row r="18991" spans="4:5" x14ac:dyDescent="0.25">
      <c r="D18991" s="31">
        <f>-666.287</f>
        <v>-666.28700000000003</v>
      </c>
      <c r="E18991" s="28">
        <v>-395.1</v>
      </c>
    </row>
    <row r="18992" spans="4:5" x14ac:dyDescent="0.25">
      <c r="D18992" s="31">
        <f>-666.271</f>
        <v>-666.27099999999996</v>
      </c>
      <c r="E18992" s="28">
        <v>-395.12799999999999</v>
      </c>
    </row>
    <row r="18993" spans="4:5" x14ac:dyDescent="0.25">
      <c r="D18993" s="31">
        <f>-666.255</f>
        <v>-666.255</v>
      </c>
      <c r="E18993" s="28">
        <v>-395.15699999999998</v>
      </c>
    </row>
    <row r="18994" spans="4:5" x14ac:dyDescent="0.25">
      <c r="D18994" s="31">
        <f>-666.239</f>
        <v>-666.23900000000003</v>
      </c>
      <c r="E18994" s="28">
        <v>-395.185</v>
      </c>
    </row>
    <row r="18995" spans="4:5" x14ac:dyDescent="0.25">
      <c r="D18995" s="31">
        <f>-666.223</f>
        <v>-666.22299999999996</v>
      </c>
      <c r="E18995" s="28">
        <v>-395.21300000000002</v>
      </c>
    </row>
    <row r="18996" spans="4:5" x14ac:dyDescent="0.25">
      <c r="D18996" s="31">
        <f>-666.207</f>
        <v>-666.20699999999999</v>
      </c>
      <c r="E18996" s="28">
        <v>-395.24200000000002</v>
      </c>
    </row>
    <row r="18997" spans="4:5" x14ac:dyDescent="0.25">
      <c r="D18997" s="31">
        <f>-666.191</f>
        <v>-666.19100000000003</v>
      </c>
      <c r="E18997" s="28">
        <v>-395.27</v>
      </c>
    </row>
    <row r="18998" spans="4:5" x14ac:dyDescent="0.25">
      <c r="D18998" s="31">
        <f>-666.175</f>
        <v>-666.17499999999995</v>
      </c>
      <c r="E18998" s="28">
        <v>-395.298</v>
      </c>
    </row>
    <row r="18999" spans="4:5" x14ac:dyDescent="0.25">
      <c r="D18999" s="31">
        <f>-666.159</f>
        <v>-666.15899999999999</v>
      </c>
      <c r="E18999" s="28">
        <v>-395.32600000000002</v>
      </c>
    </row>
    <row r="19000" spans="4:5" x14ac:dyDescent="0.25">
      <c r="D19000" s="31">
        <f>-666.143</f>
        <v>-666.14300000000003</v>
      </c>
      <c r="E19000" s="28">
        <v>-395.35399999999998</v>
      </c>
    </row>
    <row r="19001" spans="4:5" x14ac:dyDescent="0.25">
      <c r="D19001" s="31">
        <f>-666.127</f>
        <v>-666.12699999999995</v>
      </c>
      <c r="E19001" s="28">
        <v>-395.38200000000001</v>
      </c>
    </row>
    <row r="19002" spans="4:5" x14ac:dyDescent="0.25">
      <c r="D19002" s="31">
        <f>-666.111</f>
        <v>-666.11099999999999</v>
      </c>
      <c r="E19002" s="28">
        <v>-395.41</v>
      </c>
    </row>
    <row r="19003" spans="4:5" x14ac:dyDescent="0.25">
      <c r="D19003" s="31">
        <f>-666.095</f>
        <v>-666.09500000000003</v>
      </c>
      <c r="E19003" s="28">
        <v>-395.43799999999999</v>
      </c>
    </row>
    <row r="19004" spans="4:5" x14ac:dyDescent="0.25">
      <c r="D19004" s="31">
        <f>-666.079</f>
        <v>-666.07899999999995</v>
      </c>
      <c r="E19004" s="28">
        <v>-395.46600000000001</v>
      </c>
    </row>
    <row r="19005" spans="4:5" x14ac:dyDescent="0.25">
      <c r="D19005" s="31">
        <f>-666.063</f>
        <v>-666.06299999999999</v>
      </c>
      <c r="E19005" s="28">
        <v>-395.49299999999999</v>
      </c>
    </row>
    <row r="19006" spans="4:5" x14ac:dyDescent="0.25">
      <c r="D19006" s="31">
        <f>-666.047</f>
        <v>-666.04700000000003</v>
      </c>
      <c r="E19006" s="28">
        <v>-395.52100000000002</v>
      </c>
    </row>
    <row r="19007" spans="4:5" x14ac:dyDescent="0.25">
      <c r="D19007" s="31">
        <f>-666.031</f>
        <v>-666.03099999999995</v>
      </c>
      <c r="E19007" s="28">
        <v>-395.54899999999998</v>
      </c>
    </row>
    <row r="19008" spans="4:5" x14ac:dyDescent="0.25">
      <c r="D19008" s="31">
        <f>-666.015</f>
        <v>-666.01499999999999</v>
      </c>
      <c r="E19008" s="28">
        <v>-395.577</v>
      </c>
    </row>
    <row r="19009" spans="4:5" x14ac:dyDescent="0.25">
      <c r="D19009" s="31">
        <f>-665.999</f>
        <v>-665.99900000000002</v>
      </c>
      <c r="E19009" s="28">
        <v>-395.60399999999998</v>
      </c>
    </row>
    <row r="19010" spans="4:5" x14ac:dyDescent="0.25">
      <c r="D19010" s="31">
        <f>-665.983</f>
        <v>-665.98299999999995</v>
      </c>
      <c r="E19010" s="28">
        <v>-395.63200000000001</v>
      </c>
    </row>
    <row r="19011" spans="4:5" x14ac:dyDescent="0.25">
      <c r="D19011" s="31">
        <f>-665.967</f>
        <v>-665.96699999999998</v>
      </c>
      <c r="E19011" s="28">
        <v>-395.65899999999999</v>
      </c>
    </row>
    <row r="19012" spans="4:5" x14ac:dyDescent="0.25">
      <c r="D19012" s="31">
        <f>-665.951</f>
        <v>-665.95100000000002</v>
      </c>
      <c r="E19012" s="28">
        <v>-395.68700000000001</v>
      </c>
    </row>
    <row r="19013" spans="4:5" x14ac:dyDescent="0.25">
      <c r="D19013" s="31">
        <f>-665.935</f>
        <v>-665.93499999999995</v>
      </c>
      <c r="E19013" s="28">
        <v>-395.714</v>
      </c>
    </row>
    <row r="19014" spans="4:5" x14ac:dyDescent="0.25">
      <c r="D19014" s="31">
        <f>-665.919</f>
        <v>-665.91899999999998</v>
      </c>
      <c r="E19014" s="28">
        <v>-395.74200000000002</v>
      </c>
    </row>
    <row r="19015" spans="4:5" x14ac:dyDescent="0.25">
      <c r="D19015" s="31">
        <f>-665.903</f>
        <v>-665.90300000000002</v>
      </c>
      <c r="E19015" s="28">
        <v>-395.76900000000001</v>
      </c>
    </row>
    <row r="19016" spans="4:5" x14ac:dyDescent="0.25">
      <c r="D19016" s="31">
        <f>-665.887</f>
        <v>-665.88699999999994</v>
      </c>
      <c r="E19016" s="28">
        <v>-395.79700000000003</v>
      </c>
    </row>
    <row r="19017" spans="4:5" x14ac:dyDescent="0.25">
      <c r="D19017" s="31">
        <f>-665.871</f>
        <v>-665.87099999999998</v>
      </c>
      <c r="E19017" s="28">
        <v>-395.82400000000001</v>
      </c>
    </row>
    <row r="19018" spans="4:5" x14ac:dyDescent="0.25">
      <c r="D19018" s="31">
        <f>-665.855</f>
        <v>-665.85500000000002</v>
      </c>
      <c r="E19018" s="28">
        <v>-395.851</v>
      </c>
    </row>
    <row r="19019" spans="4:5" x14ac:dyDescent="0.25">
      <c r="D19019" s="31">
        <f>-665.839</f>
        <v>-665.83900000000006</v>
      </c>
      <c r="E19019" s="28">
        <v>-395.87799999999999</v>
      </c>
    </row>
    <row r="19020" spans="4:5" x14ac:dyDescent="0.25">
      <c r="D19020" s="31">
        <f>-665.823</f>
        <v>-665.82299999999998</v>
      </c>
      <c r="E19020" s="28">
        <v>-395.90499999999997</v>
      </c>
    </row>
    <row r="19021" spans="4:5" x14ac:dyDescent="0.25">
      <c r="D19021" s="31">
        <f>-665.807</f>
        <v>-665.80700000000002</v>
      </c>
      <c r="E19021" s="28">
        <v>-395.93299999999999</v>
      </c>
    </row>
    <row r="19022" spans="4:5" x14ac:dyDescent="0.25">
      <c r="D19022" s="31">
        <f>-665.791</f>
        <v>-665.79100000000005</v>
      </c>
      <c r="E19022" s="28">
        <v>-395.959</v>
      </c>
    </row>
    <row r="19023" spans="4:5" x14ac:dyDescent="0.25">
      <c r="D19023" s="31">
        <f>-665.775</f>
        <v>-665.77499999999998</v>
      </c>
      <c r="E19023" s="28">
        <v>-395.98700000000002</v>
      </c>
    </row>
    <row r="19024" spans="4:5" x14ac:dyDescent="0.25">
      <c r="D19024" s="31">
        <f>-665.759</f>
        <v>-665.75900000000001</v>
      </c>
      <c r="E19024" s="28">
        <v>-396.01400000000001</v>
      </c>
    </row>
    <row r="19025" spans="4:5" x14ac:dyDescent="0.25">
      <c r="D19025" s="31">
        <f>-665.743</f>
        <v>-665.74300000000005</v>
      </c>
      <c r="E19025" s="28">
        <v>-396.041</v>
      </c>
    </row>
    <row r="19026" spans="4:5" x14ac:dyDescent="0.25">
      <c r="D19026" s="31">
        <f>-665.727</f>
        <v>-665.72699999999998</v>
      </c>
      <c r="E19026" s="28">
        <v>-396.06700000000001</v>
      </c>
    </row>
    <row r="19027" spans="4:5" x14ac:dyDescent="0.25">
      <c r="D19027" s="31">
        <f>-665.711</f>
        <v>-665.71100000000001</v>
      </c>
      <c r="E19027" s="28">
        <v>-396.09399999999999</v>
      </c>
    </row>
    <row r="19028" spans="4:5" x14ac:dyDescent="0.25">
      <c r="D19028" s="31">
        <f>-665.695</f>
        <v>-665.69500000000005</v>
      </c>
      <c r="E19028" s="28">
        <v>-396.12099999999998</v>
      </c>
    </row>
    <row r="19029" spans="4:5" x14ac:dyDescent="0.25">
      <c r="D19029" s="31">
        <f>-665.679</f>
        <v>-665.67899999999997</v>
      </c>
      <c r="E19029" s="28">
        <v>-396.14800000000002</v>
      </c>
    </row>
    <row r="19030" spans="4:5" x14ac:dyDescent="0.25">
      <c r="D19030" s="31">
        <f>-665.663</f>
        <v>-665.66300000000001</v>
      </c>
      <c r="E19030" s="28">
        <v>-396.17500000000001</v>
      </c>
    </row>
    <row r="19031" spans="4:5" x14ac:dyDescent="0.25">
      <c r="D19031" s="31">
        <f>-665.647</f>
        <v>-665.64700000000005</v>
      </c>
      <c r="E19031" s="28">
        <v>-396.20100000000002</v>
      </c>
    </row>
    <row r="19032" spans="4:5" x14ac:dyDescent="0.25">
      <c r="D19032" s="31">
        <f>-665.631</f>
        <v>-665.63099999999997</v>
      </c>
      <c r="E19032" s="28">
        <v>-396.22800000000001</v>
      </c>
    </row>
    <row r="19033" spans="4:5" x14ac:dyDescent="0.25">
      <c r="D19033" s="31">
        <f>-665.615</f>
        <v>-665.61500000000001</v>
      </c>
      <c r="E19033" s="28">
        <v>-396.255</v>
      </c>
    </row>
    <row r="19034" spans="4:5" x14ac:dyDescent="0.25">
      <c r="D19034" s="31">
        <f>-665.599</f>
        <v>-665.59900000000005</v>
      </c>
      <c r="E19034" s="28">
        <v>-396.28100000000001</v>
      </c>
    </row>
    <row r="19035" spans="4:5" x14ac:dyDescent="0.25">
      <c r="D19035" s="31">
        <f>-665.583</f>
        <v>-665.58299999999997</v>
      </c>
      <c r="E19035" s="28">
        <v>-396.30799999999999</v>
      </c>
    </row>
    <row r="19036" spans="4:5" x14ac:dyDescent="0.25">
      <c r="D19036" s="31">
        <f>-665.567</f>
        <v>-665.56700000000001</v>
      </c>
      <c r="E19036" s="28">
        <v>-396.334</v>
      </c>
    </row>
    <row r="19037" spans="4:5" x14ac:dyDescent="0.25">
      <c r="D19037" s="31">
        <f>-665.551</f>
        <v>-665.55100000000004</v>
      </c>
      <c r="E19037" s="28">
        <v>-396.36099999999999</v>
      </c>
    </row>
    <row r="19038" spans="4:5" x14ac:dyDescent="0.25">
      <c r="D19038" s="31">
        <f>-665.535</f>
        <v>-665.53499999999997</v>
      </c>
      <c r="E19038" s="28">
        <v>-396.387</v>
      </c>
    </row>
    <row r="19039" spans="4:5" x14ac:dyDescent="0.25">
      <c r="D19039" s="31">
        <f>-665.519</f>
        <v>-665.51900000000001</v>
      </c>
      <c r="E19039" s="28">
        <v>-396.41300000000001</v>
      </c>
    </row>
    <row r="19040" spans="4:5" x14ac:dyDescent="0.25">
      <c r="D19040" s="31">
        <f>-665.503</f>
        <v>-665.50300000000004</v>
      </c>
      <c r="E19040" s="28">
        <v>-396.44</v>
      </c>
    </row>
    <row r="19041" spans="4:5" x14ac:dyDescent="0.25">
      <c r="D19041" s="31">
        <f>-665.487</f>
        <v>-665.48699999999997</v>
      </c>
      <c r="E19041" s="28">
        <v>-396.46600000000001</v>
      </c>
    </row>
    <row r="19042" spans="4:5" x14ac:dyDescent="0.25">
      <c r="D19042" s="31">
        <f>-665.471</f>
        <v>-665.471</v>
      </c>
      <c r="E19042" s="28">
        <v>-396.49200000000002</v>
      </c>
    </row>
    <row r="19043" spans="4:5" x14ac:dyDescent="0.25">
      <c r="D19043" s="31">
        <f>-665.455</f>
        <v>-665.45500000000004</v>
      </c>
      <c r="E19043" s="28">
        <v>-396.51799999999997</v>
      </c>
    </row>
    <row r="19044" spans="4:5" x14ac:dyDescent="0.25">
      <c r="D19044" s="31">
        <f>-665.439</f>
        <v>-665.43899999999996</v>
      </c>
      <c r="E19044" s="28">
        <v>-396.54399999999998</v>
      </c>
    </row>
    <row r="19045" spans="4:5" x14ac:dyDescent="0.25">
      <c r="D19045" s="31">
        <f>-665.423</f>
        <v>-665.423</v>
      </c>
      <c r="E19045" s="28">
        <v>-396.57</v>
      </c>
    </row>
    <row r="19046" spans="4:5" x14ac:dyDescent="0.25">
      <c r="D19046" s="31">
        <f>-665.407</f>
        <v>-665.40700000000004</v>
      </c>
      <c r="E19046" s="28">
        <v>-396.596</v>
      </c>
    </row>
    <row r="19047" spans="4:5" x14ac:dyDescent="0.25">
      <c r="D19047" s="31">
        <f>-665.391</f>
        <v>-665.39099999999996</v>
      </c>
      <c r="E19047" s="28">
        <v>-396.62200000000001</v>
      </c>
    </row>
    <row r="19048" spans="4:5" x14ac:dyDescent="0.25">
      <c r="D19048" s="31">
        <f>-665.375</f>
        <v>-665.375</v>
      </c>
      <c r="E19048" s="28">
        <v>-396.64800000000002</v>
      </c>
    </row>
    <row r="19049" spans="4:5" x14ac:dyDescent="0.25">
      <c r="D19049" s="31">
        <f>-665.359</f>
        <v>-665.35900000000004</v>
      </c>
      <c r="E19049" s="28">
        <v>-396.67399999999998</v>
      </c>
    </row>
    <row r="19050" spans="4:5" x14ac:dyDescent="0.25">
      <c r="D19050" s="31">
        <f>-665.344</f>
        <v>-665.34400000000005</v>
      </c>
      <c r="E19050" s="28">
        <v>-396.7</v>
      </c>
    </row>
    <row r="19051" spans="4:5" x14ac:dyDescent="0.25">
      <c r="D19051" s="31">
        <f>-665.328</f>
        <v>-665.32799999999997</v>
      </c>
      <c r="E19051" s="28">
        <v>-396.726</v>
      </c>
    </row>
    <row r="19052" spans="4:5" x14ac:dyDescent="0.25">
      <c r="D19052" s="31">
        <f>-665.312</f>
        <v>-665.31200000000001</v>
      </c>
      <c r="E19052" s="28">
        <v>-396.75200000000001</v>
      </c>
    </row>
    <row r="19053" spans="4:5" x14ac:dyDescent="0.25">
      <c r="D19053" s="31">
        <f>-665.296</f>
        <v>-665.29600000000005</v>
      </c>
      <c r="E19053" s="28">
        <v>-396.77699999999999</v>
      </c>
    </row>
    <row r="19054" spans="4:5" x14ac:dyDescent="0.25">
      <c r="D19054" s="31">
        <f>-665.28</f>
        <v>-665.28</v>
      </c>
      <c r="E19054" s="28">
        <v>-396.803</v>
      </c>
    </row>
    <row r="19055" spans="4:5" x14ac:dyDescent="0.25">
      <c r="D19055" s="31">
        <f>-665.264</f>
        <v>-665.26400000000001</v>
      </c>
      <c r="E19055" s="28">
        <v>-396.82900000000001</v>
      </c>
    </row>
    <row r="19056" spans="4:5" x14ac:dyDescent="0.25">
      <c r="D19056" s="31">
        <f>-665.248</f>
        <v>-665.24800000000005</v>
      </c>
      <c r="E19056" s="28">
        <v>-396.85399999999998</v>
      </c>
    </row>
    <row r="19057" spans="4:5" x14ac:dyDescent="0.25">
      <c r="D19057" s="31">
        <f>-665.232</f>
        <v>-665.23199999999997</v>
      </c>
      <c r="E19057" s="28">
        <v>-396.88</v>
      </c>
    </row>
    <row r="19058" spans="4:5" x14ac:dyDescent="0.25">
      <c r="D19058" s="31">
        <f>-665.216</f>
        <v>-665.21600000000001</v>
      </c>
      <c r="E19058" s="28">
        <v>-396.90499999999997</v>
      </c>
    </row>
    <row r="19059" spans="4:5" x14ac:dyDescent="0.25">
      <c r="D19059" s="31">
        <f>-665.2</f>
        <v>-665.2</v>
      </c>
      <c r="E19059" s="28">
        <v>-396.93099999999998</v>
      </c>
    </row>
    <row r="19060" spans="4:5" x14ac:dyDescent="0.25">
      <c r="D19060" s="31">
        <f>-665.184</f>
        <v>-665.18399999999997</v>
      </c>
      <c r="E19060" s="28">
        <v>-396.95600000000002</v>
      </c>
    </row>
    <row r="19061" spans="4:5" x14ac:dyDescent="0.25">
      <c r="D19061" s="31">
        <f>-665.168</f>
        <v>-665.16800000000001</v>
      </c>
      <c r="E19061" s="28">
        <v>-396.98200000000003</v>
      </c>
    </row>
    <row r="19062" spans="4:5" x14ac:dyDescent="0.25">
      <c r="D19062" s="31">
        <f>-665.152</f>
        <v>-665.15200000000004</v>
      </c>
      <c r="E19062" s="28">
        <v>-397.00700000000001</v>
      </c>
    </row>
    <row r="19063" spans="4:5" x14ac:dyDescent="0.25">
      <c r="D19063" s="31">
        <f>-665.136</f>
        <v>-665.13599999999997</v>
      </c>
      <c r="E19063" s="28">
        <v>-397.03199999999998</v>
      </c>
    </row>
    <row r="19064" spans="4:5" x14ac:dyDescent="0.25">
      <c r="D19064" s="31">
        <f>-665.12</f>
        <v>-665.12</v>
      </c>
      <c r="E19064" s="28">
        <v>-397.05700000000002</v>
      </c>
    </row>
    <row r="19065" spans="4:5" x14ac:dyDescent="0.25">
      <c r="D19065" s="31">
        <f>-665.104</f>
        <v>-665.10400000000004</v>
      </c>
      <c r="E19065" s="28">
        <v>-397.08300000000003</v>
      </c>
    </row>
    <row r="19066" spans="4:5" x14ac:dyDescent="0.25">
      <c r="D19066" s="31">
        <f>-665.088</f>
        <v>-665.08799999999997</v>
      </c>
      <c r="E19066" s="28">
        <v>-397.108</v>
      </c>
    </row>
    <row r="19067" spans="4:5" x14ac:dyDescent="0.25">
      <c r="D19067" s="31">
        <f>-665.072</f>
        <v>-665.072</v>
      </c>
      <c r="E19067" s="28">
        <v>-397.13299999999998</v>
      </c>
    </row>
    <row r="19068" spans="4:5" x14ac:dyDescent="0.25">
      <c r="D19068" s="31">
        <f>-665.056</f>
        <v>-665.05600000000004</v>
      </c>
      <c r="E19068" s="28">
        <v>-397.15800000000002</v>
      </c>
    </row>
    <row r="19069" spans="4:5" x14ac:dyDescent="0.25">
      <c r="D19069" s="31">
        <f>-665.04</f>
        <v>-665.04</v>
      </c>
      <c r="E19069" s="28">
        <v>-397.18299999999999</v>
      </c>
    </row>
    <row r="19070" spans="4:5" x14ac:dyDescent="0.25">
      <c r="D19070" s="31">
        <f>-665.024</f>
        <v>-665.024</v>
      </c>
      <c r="E19070" s="28">
        <v>-397.20800000000003</v>
      </c>
    </row>
    <row r="19071" spans="4:5" x14ac:dyDescent="0.25">
      <c r="D19071" s="31">
        <f>-665.008</f>
        <v>-665.00800000000004</v>
      </c>
      <c r="E19071" s="28">
        <v>-397.233</v>
      </c>
    </row>
    <row r="19072" spans="4:5" x14ac:dyDescent="0.25">
      <c r="D19072" s="31">
        <f>-664.992</f>
        <v>-664.99199999999996</v>
      </c>
      <c r="E19072" s="28">
        <v>-397.25799999999998</v>
      </c>
    </row>
    <row r="19073" spans="4:5" x14ac:dyDescent="0.25">
      <c r="D19073" s="31">
        <f>-664.976</f>
        <v>-664.976</v>
      </c>
      <c r="E19073" s="28">
        <v>-397.28300000000002</v>
      </c>
    </row>
    <row r="19074" spans="4:5" x14ac:dyDescent="0.25">
      <c r="D19074" s="31">
        <f>-664.96</f>
        <v>-664.96</v>
      </c>
      <c r="E19074" s="28">
        <v>-397.30700000000002</v>
      </c>
    </row>
    <row r="19075" spans="4:5" x14ac:dyDescent="0.25">
      <c r="D19075" s="31">
        <f>-664.944</f>
        <v>-664.94399999999996</v>
      </c>
      <c r="E19075" s="28">
        <v>-397.33199999999999</v>
      </c>
    </row>
    <row r="19076" spans="4:5" x14ac:dyDescent="0.25">
      <c r="D19076" s="31">
        <f>-664.928</f>
        <v>-664.928</v>
      </c>
      <c r="E19076" s="28">
        <v>-397.35700000000003</v>
      </c>
    </row>
    <row r="19077" spans="4:5" x14ac:dyDescent="0.25">
      <c r="D19077" s="31">
        <f>-664.912</f>
        <v>-664.91200000000003</v>
      </c>
      <c r="E19077" s="28">
        <v>-397.38200000000001</v>
      </c>
    </row>
    <row r="19078" spans="4:5" x14ac:dyDescent="0.25">
      <c r="D19078" s="31">
        <f>-664.896</f>
        <v>-664.89599999999996</v>
      </c>
      <c r="E19078" s="28">
        <v>-397.40600000000001</v>
      </c>
    </row>
    <row r="19079" spans="4:5" x14ac:dyDescent="0.25">
      <c r="D19079" s="31">
        <f>-664.88</f>
        <v>-664.88</v>
      </c>
      <c r="E19079" s="28">
        <v>-397.43099999999998</v>
      </c>
    </row>
    <row r="19080" spans="4:5" x14ac:dyDescent="0.25">
      <c r="D19080" s="31">
        <f>-664.864</f>
        <v>-664.86400000000003</v>
      </c>
      <c r="E19080" s="28">
        <v>-397.45499999999998</v>
      </c>
    </row>
    <row r="19081" spans="4:5" x14ac:dyDescent="0.25">
      <c r="D19081" s="31">
        <f>-664.848</f>
        <v>-664.84799999999996</v>
      </c>
      <c r="E19081" s="28">
        <v>-397.48</v>
      </c>
    </row>
    <row r="19082" spans="4:5" x14ac:dyDescent="0.25">
      <c r="D19082" s="31">
        <f>-664.832</f>
        <v>-664.83199999999999</v>
      </c>
      <c r="E19082" s="28">
        <v>-397.50400000000002</v>
      </c>
    </row>
    <row r="19083" spans="4:5" x14ac:dyDescent="0.25">
      <c r="D19083" s="31">
        <f>-664.816</f>
        <v>-664.81600000000003</v>
      </c>
      <c r="E19083" s="28">
        <v>-397.529</v>
      </c>
    </row>
    <row r="19084" spans="4:5" x14ac:dyDescent="0.25">
      <c r="D19084" s="31">
        <f>-664.8</f>
        <v>-664.8</v>
      </c>
      <c r="E19084" s="28">
        <v>-397.553</v>
      </c>
    </row>
    <row r="19085" spans="4:5" x14ac:dyDescent="0.25">
      <c r="D19085" s="31">
        <f>-664.784</f>
        <v>-664.78399999999999</v>
      </c>
      <c r="E19085" s="28">
        <v>-397.57799999999997</v>
      </c>
    </row>
    <row r="19086" spans="4:5" x14ac:dyDescent="0.25">
      <c r="D19086" s="31">
        <f>-664.768</f>
        <v>-664.76800000000003</v>
      </c>
      <c r="E19086" s="28">
        <v>-397.60199999999998</v>
      </c>
    </row>
    <row r="19087" spans="4:5" x14ac:dyDescent="0.25">
      <c r="D19087" s="31">
        <f>-664.752</f>
        <v>-664.75199999999995</v>
      </c>
      <c r="E19087" s="28">
        <v>-397.62599999999998</v>
      </c>
    </row>
    <row r="19088" spans="4:5" x14ac:dyDescent="0.25">
      <c r="D19088" s="31">
        <f>-664.736</f>
        <v>-664.73599999999999</v>
      </c>
      <c r="E19088" s="28">
        <v>-397.65</v>
      </c>
    </row>
    <row r="19089" spans="4:5" x14ac:dyDescent="0.25">
      <c r="D19089" s="31">
        <f>-664.72</f>
        <v>-664.72</v>
      </c>
      <c r="E19089" s="28">
        <v>-397.67399999999998</v>
      </c>
    </row>
    <row r="19090" spans="4:5" x14ac:dyDescent="0.25">
      <c r="D19090" s="31">
        <f>-664.704</f>
        <v>-664.70399999999995</v>
      </c>
      <c r="E19090" s="28">
        <v>-397.69799999999998</v>
      </c>
    </row>
    <row r="19091" spans="4:5" x14ac:dyDescent="0.25">
      <c r="D19091" s="31">
        <f>-664.688</f>
        <v>-664.68799999999999</v>
      </c>
      <c r="E19091" s="28">
        <v>-397.72199999999998</v>
      </c>
    </row>
    <row r="19092" spans="4:5" x14ac:dyDescent="0.25">
      <c r="D19092" s="31">
        <f>-664.672</f>
        <v>-664.67200000000003</v>
      </c>
      <c r="E19092" s="28">
        <v>-397.74599999999998</v>
      </c>
    </row>
    <row r="19093" spans="4:5" x14ac:dyDescent="0.25">
      <c r="D19093" s="31">
        <f>-664.656</f>
        <v>-664.65599999999995</v>
      </c>
      <c r="E19093" s="28">
        <v>-397.77</v>
      </c>
    </row>
    <row r="19094" spans="4:5" x14ac:dyDescent="0.25">
      <c r="D19094" s="31">
        <f>-664.64</f>
        <v>-664.64</v>
      </c>
      <c r="E19094" s="28">
        <v>-397.79399999999998</v>
      </c>
    </row>
    <row r="19095" spans="4:5" x14ac:dyDescent="0.25">
      <c r="D19095" s="31">
        <f>-664.624</f>
        <v>-664.62400000000002</v>
      </c>
      <c r="E19095" s="28">
        <v>-397.81799999999998</v>
      </c>
    </row>
    <row r="19096" spans="4:5" x14ac:dyDescent="0.25">
      <c r="D19096" s="31">
        <f>-664.608</f>
        <v>-664.60799999999995</v>
      </c>
      <c r="E19096" s="28">
        <v>-397.84199999999998</v>
      </c>
    </row>
    <row r="19097" spans="4:5" x14ac:dyDescent="0.25">
      <c r="D19097" s="31">
        <f>-664.592</f>
        <v>-664.59199999999998</v>
      </c>
      <c r="E19097" s="28">
        <v>-397.86599999999999</v>
      </c>
    </row>
    <row r="19098" spans="4:5" x14ac:dyDescent="0.25">
      <c r="D19098" s="31">
        <f>-664.576</f>
        <v>-664.57600000000002</v>
      </c>
      <c r="E19098" s="28">
        <v>-397.89</v>
      </c>
    </row>
    <row r="19099" spans="4:5" x14ac:dyDescent="0.25">
      <c r="D19099" s="31">
        <f>-664.56</f>
        <v>-664.56</v>
      </c>
      <c r="E19099" s="28">
        <v>-397.91300000000001</v>
      </c>
    </row>
    <row r="19100" spans="4:5" x14ac:dyDescent="0.25">
      <c r="D19100" s="31">
        <f>-664.544</f>
        <v>-664.54399999999998</v>
      </c>
      <c r="E19100" s="28">
        <v>-397.93700000000001</v>
      </c>
    </row>
    <row r="19101" spans="4:5" x14ac:dyDescent="0.25">
      <c r="D19101" s="31">
        <f>-664.528</f>
        <v>-664.52800000000002</v>
      </c>
      <c r="E19101" s="28">
        <v>-397.96100000000001</v>
      </c>
    </row>
    <row r="19102" spans="4:5" x14ac:dyDescent="0.25">
      <c r="D19102" s="31">
        <f>-664.512</f>
        <v>-664.51199999999994</v>
      </c>
      <c r="E19102" s="28">
        <v>-397.98399999999998</v>
      </c>
    </row>
    <row r="19103" spans="4:5" x14ac:dyDescent="0.25">
      <c r="D19103" s="31">
        <f>-664.496</f>
        <v>-664.49599999999998</v>
      </c>
      <c r="E19103" s="28">
        <v>-398.00799999999998</v>
      </c>
    </row>
    <row r="19104" spans="4:5" x14ac:dyDescent="0.25">
      <c r="D19104" s="31">
        <f>-664.48</f>
        <v>-664.48</v>
      </c>
      <c r="E19104" s="28">
        <v>-398.03100000000001</v>
      </c>
    </row>
    <row r="19105" spans="4:5" x14ac:dyDescent="0.25">
      <c r="D19105" s="31">
        <f>-664.464</f>
        <v>-664.46400000000006</v>
      </c>
      <c r="E19105" s="28">
        <v>-398.05500000000001</v>
      </c>
    </row>
    <row r="19106" spans="4:5" x14ac:dyDescent="0.25">
      <c r="D19106" s="31">
        <f>-664.448</f>
        <v>-664.44799999999998</v>
      </c>
      <c r="E19106" s="28">
        <v>-398.07799999999997</v>
      </c>
    </row>
    <row r="19107" spans="4:5" x14ac:dyDescent="0.25">
      <c r="D19107" s="31">
        <f>-664.432</f>
        <v>-664.43200000000002</v>
      </c>
      <c r="E19107" s="28">
        <v>-398.101</v>
      </c>
    </row>
    <row r="19108" spans="4:5" x14ac:dyDescent="0.25">
      <c r="D19108" s="31">
        <f>-664.416</f>
        <v>-664.41600000000005</v>
      </c>
      <c r="E19108" s="28">
        <v>-398.125</v>
      </c>
    </row>
    <row r="19109" spans="4:5" x14ac:dyDescent="0.25">
      <c r="D19109" s="31">
        <f>-664.4</f>
        <v>-664.4</v>
      </c>
      <c r="E19109" s="28">
        <v>-398.14800000000002</v>
      </c>
    </row>
    <row r="19110" spans="4:5" x14ac:dyDescent="0.25">
      <c r="D19110" s="31">
        <f>-664.384</f>
        <v>-664.38400000000001</v>
      </c>
      <c r="E19110" s="28">
        <v>-398.17099999999999</v>
      </c>
    </row>
    <row r="19111" spans="4:5" x14ac:dyDescent="0.25">
      <c r="D19111" s="31">
        <f>-664.368</f>
        <v>-664.36800000000005</v>
      </c>
      <c r="E19111" s="28">
        <v>-398.19400000000002</v>
      </c>
    </row>
    <row r="19112" spans="4:5" x14ac:dyDescent="0.25">
      <c r="D19112" s="31">
        <f>-664.352</f>
        <v>-664.35199999999998</v>
      </c>
      <c r="E19112" s="28">
        <v>-398.21699999999998</v>
      </c>
    </row>
    <row r="19113" spans="4:5" x14ac:dyDescent="0.25">
      <c r="D19113" s="31">
        <f>-664.336</f>
        <v>-664.33600000000001</v>
      </c>
      <c r="E19113" s="28">
        <v>-398.24</v>
      </c>
    </row>
    <row r="19114" spans="4:5" x14ac:dyDescent="0.25">
      <c r="D19114" s="31">
        <f>-664.32</f>
        <v>-664.32</v>
      </c>
      <c r="E19114" s="28">
        <v>-398.26299999999998</v>
      </c>
    </row>
    <row r="19115" spans="4:5" x14ac:dyDescent="0.25">
      <c r="D19115" s="31">
        <f>-664.304</f>
        <v>-664.30399999999997</v>
      </c>
      <c r="E19115" s="28">
        <v>-398.286</v>
      </c>
    </row>
    <row r="19116" spans="4:5" x14ac:dyDescent="0.25">
      <c r="D19116" s="31">
        <f>-664.288</f>
        <v>-664.28800000000001</v>
      </c>
      <c r="E19116" s="28">
        <v>-398.30900000000003</v>
      </c>
    </row>
    <row r="19117" spans="4:5" x14ac:dyDescent="0.25">
      <c r="D19117" s="31">
        <f>-664.272</f>
        <v>-664.27200000000005</v>
      </c>
      <c r="E19117" s="28">
        <v>-398.33199999999999</v>
      </c>
    </row>
    <row r="19118" spans="4:5" x14ac:dyDescent="0.25">
      <c r="D19118" s="31">
        <f>-664.256</f>
        <v>-664.25599999999997</v>
      </c>
      <c r="E19118" s="28">
        <v>-398.35500000000002</v>
      </c>
    </row>
    <row r="19119" spans="4:5" x14ac:dyDescent="0.25">
      <c r="D19119" s="31">
        <f>-664.24</f>
        <v>-664.24</v>
      </c>
      <c r="E19119" s="28">
        <v>-398.37799999999999</v>
      </c>
    </row>
    <row r="19120" spans="4:5" x14ac:dyDescent="0.25">
      <c r="D19120" s="31">
        <f>-664.224</f>
        <v>-664.22400000000005</v>
      </c>
      <c r="E19120" s="28">
        <v>-398.40100000000001</v>
      </c>
    </row>
    <row r="19121" spans="4:5" x14ac:dyDescent="0.25">
      <c r="D19121" s="31">
        <f>-664.208</f>
        <v>-664.20799999999997</v>
      </c>
      <c r="E19121" s="28">
        <v>-398.42399999999998</v>
      </c>
    </row>
    <row r="19122" spans="4:5" x14ac:dyDescent="0.25">
      <c r="D19122" s="31">
        <f>-664.192</f>
        <v>-664.19200000000001</v>
      </c>
      <c r="E19122" s="28">
        <v>-398.44600000000003</v>
      </c>
    </row>
    <row r="19123" spans="4:5" x14ac:dyDescent="0.25">
      <c r="D19123" s="31">
        <f>-664.176</f>
        <v>-664.17600000000004</v>
      </c>
      <c r="E19123" s="28">
        <v>-398.46899999999999</v>
      </c>
    </row>
    <row r="19124" spans="4:5" x14ac:dyDescent="0.25">
      <c r="D19124" s="31">
        <f>-664.16</f>
        <v>-664.16</v>
      </c>
      <c r="E19124" s="28">
        <v>-398.49099999999999</v>
      </c>
    </row>
    <row r="19125" spans="4:5" x14ac:dyDescent="0.25">
      <c r="D19125" s="31">
        <f>-664.144</f>
        <v>-664.14400000000001</v>
      </c>
      <c r="E19125" s="28">
        <v>-398.51400000000001</v>
      </c>
    </row>
    <row r="19126" spans="4:5" x14ac:dyDescent="0.25">
      <c r="D19126" s="31">
        <f>-664.128</f>
        <v>-664.12800000000004</v>
      </c>
      <c r="E19126" s="28">
        <v>-398.536</v>
      </c>
    </row>
    <row r="19127" spans="4:5" x14ac:dyDescent="0.25">
      <c r="D19127" s="31">
        <f>-664.112</f>
        <v>-664.11199999999997</v>
      </c>
      <c r="E19127" s="28">
        <v>-398.55900000000003</v>
      </c>
    </row>
    <row r="19128" spans="4:5" x14ac:dyDescent="0.25">
      <c r="D19128" s="31">
        <f>-664.096</f>
        <v>-664.096</v>
      </c>
      <c r="E19128" s="28">
        <v>-398.58100000000002</v>
      </c>
    </row>
    <row r="19129" spans="4:5" x14ac:dyDescent="0.25">
      <c r="D19129" s="31">
        <f>-664.08</f>
        <v>-664.08</v>
      </c>
      <c r="E19129" s="28">
        <v>-398.60399999999998</v>
      </c>
    </row>
    <row r="19130" spans="4:5" x14ac:dyDescent="0.25">
      <c r="D19130" s="31">
        <f>-664.064</f>
        <v>-664.06399999999996</v>
      </c>
      <c r="E19130" s="28">
        <v>-398.62599999999998</v>
      </c>
    </row>
    <row r="19131" spans="4:5" x14ac:dyDescent="0.25">
      <c r="D19131" s="31">
        <f>-664.048</f>
        <v>-664.048</v>
      </c>
      <c r="E19131" s="28">
        <v>-398.64800000000002</v>
      </c>
    </row>
    <row r="19132" spans="4:5" x14ac:dyDescent="0.25">
      <c r="D19132" s="31">
        <f>-664.032</f>
        <v>-664.03200000000004</v>
      </c>
      <c r="E19132" s="28">
        <v>-398.67099999999999</v>
      </c>
    </row>
    <row r="19133" spans="4:5" x14ac:dyDescent="0.25">
      <c r="D19133" s="31">
        <f>-664.016</f>
        <v>-664.01599999999996</v>
      </c>
      <c r="E19133" s="28">
        <v>-398.69299999999998</v>
      </c>
    </row>
    <row r="19134" spans="4:5" x14ac:dyDescent="0.25">
      <c r="D19134" s="31">
        <f>-664</f>
        <v>-664</v>
      </c>
      <c r="E19134" s="28">
        <v>-398.71499999999997</v>
      </c>
    </row>
    <row r="19135" spans="4:5" x14ac:dyDescent="0.25">
      <c r="D19135" s="31">
        <f>-663.984</f>
        <v>-663.98400000000004</v>
      </c>
      <c r="E19135" s="28">
        <v>-398.73700000000002</v>
      </c>
    </row>
    <row r="19136" spans="4:5" x14ac:dyDescent="0.25">
      <c r="D19136" s="31">
        <f>-663.968</f>
        <v>-663.96799999999996</v>
      </c>
      <c r="E19136" s="28">
        <v>-398.75900000000001</v>
      </c>
    </row>
    <row r="19137" spans="4:5" x14ac:dyDescent="0.25">
      <c r="D19137" s="31">
        <f>-663.952</f>
        <v>-663.952</v>
      </c>
      <c r="E19137" s="28">
        <v>-398.78100000000001</v>
      </c>
    </row>
    <row r="19138" spans="4:5" x14ac:dyDescent="0.25">
      <c r="D19138" s="31">
        <f>-663.936</f>
        <v>-663.93600000000004</v>
      </c>
      <c r="E19138" s="28">
        <v>-398.803</v>
      </c>
    </row>
    <row r="19139" spans="4:5" x14ac:dyDescent="0.25">
      <c r="D19139" s="31">
        <f>-663.92</f>
        <v>-663.92</v>
      </c>
      <c r="E19139" s="28">
        <v>-398.82499999999999</v>
      </c>
    </row>
    <row r="19140" spans="4:5" x14ac:dyDescent="0.25">
      <c r="D19140" s="31">
        <f>-663.904</f>
        <v>-663.904</v>
      </c>
      <c r="E19140" s="28">
        <v>-398.84699999999998</v>
      </c>
    </row>
    <row r="19141" spans="4:5" x14ac:dyDescent="0.25">
      <c r="D19141" s="31">
        <f>-663.888</f>
        <v>-663.88800000000003</v>
      </c>
      <c r="E19141" s="28">
        <v>-398.86900000000003</v>
      </c>
    </row>
    <row r="19142" spans="4:5" x14ac:dyDescent="0.25">
      <c r="D19142" s="31">
        <f>-663.872</f>
        <v>-663.87199999999996</v>
      </c>
      <c r="E19142" s="28">
        <v>-398.89100000000002</v>
      </c>
    </row>
    <row r="19143" spans="4:5" x14ac:dyDescent="0.25">
      <c r="D19143" s="31">
        <f>-663.856</f>
        <v>-663.85599999999999</v>
      </c>
      <c r="E19143" s="28">
        <v>-398.91199999999998</v>
      </c>
    </row>
    <row r="19144" spans="4:5" x14ac:dyDescent="0.25">
      <c r="D19144" s="31">
        <f>-663.84</f>
        <v>-663.84</v>
      </c>
      <c r="E19144" s="28">
        <v>-398.93400000000003</v>
      </c>
    </row>
    <row r="19145" spans="4:5" x14ac:dyDescent="0.25">
      <c r="D19145" s="31">
        <f>-663.824</f>
        <v>-663.82399999999996</v>
      </c>
      <c r="E19145" s="28">
        <v>-398.95600000000002</v>
      </c>
    </row>
    <row r="19146" spans="4:5" x14ac:dyDescent="0.25">
      <c r="D19146" s="31">
        <f>-663.808</f>
        <v>-663.80799999999999</v>
      </c>
      <c r="E19146" s="28">
        <v>-398.97699999999998</v>
      </c>
    </row>
    <row r="19147" spans="4:5" x14ac:dyDescent="0.25">
      <c r="D19147" s="31">
        <f>-663.792</f>
        <v>-663.79200000000003</v>
      </c>
      <c r="E19147" s="28">
        <v>-398.99900000000002</v>
      </c>
    </row>
    <row r="19148" spans="4:5" x14ac:dyDescent="0.25">
      <c r="D19148" s="31">
        <f>-663.776</f>
        <v>-663.77599999999995</v>
      </c>
      <c r="E19148" s="28">
        <v>-399.02</v>
      </c>
    </row>
    <row r="19149" spans="4:5" x14ac:dyDescent="0.25">
      <c r="D19149" s="31">
        <f>-663.76</f>
        <v>-663.76</v>
      </c>
      <c r="E19149" s="28">
        <v>-399.04199999999997</v>
      </c>
    </row>
    <row r="19150" spans="4:5" x14ac:dyDescent="0.25">
      <c r="D19150" s="31">
        <f>-663.744</f>
        <v>-663.74400000000003</v>
      </c>
      <c r="E19150" s="28">
        <v>-399.06299999999999</v>
      </c>
    </row>
    <row r="19151" spans="4:5" x14ac:dyDescent="0.25">
      <c r="D19151" s="31">
        <f>-663.728</f>
        <v>-663.72799999999995</v>
      </c>
      <c r="E19151" s="28">
        <v>-399.08499999999998</v>
      </c>
    </row>
    <row r="19152" spans="4:5" x14ac:dyDescent="0.25">
      <c r="D19152" s="31">
        <f>-663.712</f>
        <v>-663.71199999999999</v>
      </c>
      <c r="E19152" s="28">
        <v>-399.10599999999999</v>
      </c>
    </row>
    <row r="19153" spans="4:5" x14ac:dyDescent="0.25">
      <c r="D19153" s="31">
        <f>-663.696</f>
        <v>-663.69600000000003</v>
      </c>
      <c r="E19153" s="28">
        <v>-399.12700000000001</v>
      </c>
    </row>
    <row r="19154" spans="4:5" x14ac:dyDescent="0.25">
      <c r="D19154" s="31">
        <f>-663.68</f>
        <v>-663.68</v>
      </c>
      <c r="E19154" s="28">
        <v>-399.149</v>
      </c>
    </row>
    <row r="19155" spans="4:5" x14ac:dyDescent="0.25">
      <c r="D19155" s="31">
        <f>-663.664</f>
        <v>-663.66399999999999</v>
      </c>
      <c r="E19155" s="28">
        <v>-399.17</v>
      </c>
    </row>
    <row r="19156" spans="4:5" x14ac:dyDescent="0.25">
      <c r="D19156" s="31">
        <f>-663.648</f>
        <v>-663.64800000000002</v>
      </c>
      <c r="E19156" s="28">
        <v>-399.19099999999997</v>
      </c>
    </row>
    <row r="19157" spans="4:5" x14ac:dyDescent="0.25">
      <c r="D19157" s="31">
        <f>-663.632</f>
        <v>-663.63199999999995</v>
      </c>
      <c r="E19157" s="28">
        <v>-399.21199999999999</v>
      </c>
    </row>
    <row r="19158" spans="4:5" x14ac:dyDescent="0.25">
      <c r="D19158" s="31">
        <f>-663.616</f>
        <v>-663.61599999999999</v>
      </c>
      <c r="E19158" s="28">
        <v>-399.233</v>
      </c>
    </row>
    <row r="19159" spans="4:5" x14ac:dyDescent="0.25">
      <c r="D19159" s="31">
        <f>-663.6</f>
        <v>-663.6</v>
      </c>
      <c r="E19159" s="28">
        <v>-399.25400000000002</v>
      </c>
    </row>
    <row r="19160" spans="4:5" x14ac:dyDescent="0.25">
      <c r="D19160" s="31">
        <f>-663.584</f>
        <v>-663.58399999999995</v>
      </c>
      <c r="E19160" s="28">
        <v>-399.27499999999998</v>
      </c>
    </row>
    <row r="19161" spans="4:5" x14ac:dyDescent="0.25">
      <c r="D19161" s="31">
        <f>-663.568</f>
        <v>-663.56799999999998</v>
      </c>
      <c r="E19161" s="28">
        <v>-399.29599999999999</v>
      </c>
    </row>
    <row r="19162" spans="4:5" x14ac:dyDescent="0.25">
      <c r="D19162" s="31">
        <f>-663.552</f>
        <v>-663.55200000000002</v>
      </c>
      <c r="E19162" s="28">
        <v>-399.31700000000001</v>
      </c>
    </row>
    <row r="19163" spans="4:5" x14ac:dyDescent="0.25">
      <c r="D19163" s="31">
        <f>-663.536</f>
        <v>-663.53599999999994</v>
      </c>
      <c r="E19163" s="28">
        <v>-399.33800000000002</v>
      </c>
    </row>
    <row r="19164" spans="4:5" x14ac:dyDescent="0.25">
      <c r="D19164" s="31">
        <f>-663.521</f>
        <v>-663.52099999999996</v>
      </c>
      <c r="E19164" s="28">
        <v>-399.35899999999998</v>
      </c>
    </row>
    <row r="19165" spans="4:5" x14ac:dyDescent="0.25">
      <c r="D19165" s="31">
        <f>-663.505</f>
        <v>-663.505</v>
      </c>
      <c r="E19165" s="28">
        <v>-399.38</v>
      </c>
    </row>
    <row r="19166" spans="4:5" x14ac:dyDescent="0.25">
      <c r="D19166" s="31">
        <f>-663.489</f>
        <v>-663.48900000000003</v>
      </c>
      <c r="E19166" s="28">
        <v>-399.4</v>
      </c>
    </row>
    <row r="19167" spans="4:5" x14ac:dyDescent="0.25">
      <c r="D19167" s="31">
        <f>-663.473</f>
        <v>-663.47299999999996</v>
      </c>
      <c r="E19167" s="28">
        <v>-399.42099999999999</v>
      </c>
    </row>
    <row r="19168" spans="4:5" x14ac:dyDescent="0.25">
      <c r="D19168" s="31">
        <f>-663.457</f>
        <v>-663.45699999999999</v>
      </c>
      <c r="E19168" s="28">
        <v>-399.44099999999997</v>
      </c>
    </row>
    <row r="19169" spans="4:5" x14ac:dyDescent="0.25">
      <c r="D19169" s="31">
        <f>-663.441</f>
        <v>-663.44100000000003</v>
      </c>
      <c r="E19169" s="28">
        <v>-399.46199999999999</v>
      </c>
    </row>
    <row r="19170" spans="4:5" x14ac:dyDescent="0.25">
      <c r="D19170" s="31">
        <f>-663.425</f>
        <v>-663.42499999999995</v>
      </c>
      <c r="E19170" s="28">
        <v>-399.483</v>
      </c>
    </row>
    <row r="19171" spans="4:5" x14ac:dyDescent="0.25">
      <c r="D19171" s="31">
        <f>-663.409</f>
        <v>-663.40899999999999</v>
      </c>
      <c r="E19171" s="28">
        <v>-399.50299999999999</v>
      </c>
    </row>
    <row r="19172" spans="4:5" x14ac:dyDescent="0.25">
      <c r="D19172" s="31">
        <f>-663.393</f>
        <v>-663.39300000000003</v>
      </c>
      <c r="E19172" s="28">
        <v>-399.524</v>
      </c>
    </row>
    <row r="19173" spans="4:5" x14ac:dyDescent="0.25">
      <c r="D19173" s="31">
        <f>-663.377</f>
        <v>-663.37699999999995</v>
      </c>
      <c r="E19173" s="28">
        <v>-399.54399999999998</v>
      </c>
    </row>
    <row r="19174" spans="4:5" x14ac:dyDescent="0.25">
      <c r="D19174" s="31">
        <f>-663.361</f>
        <v>-663.36099999999999</v>
      </c>
      <c r="E19174" s="28">
        <v>-399.56400000000002</v>
      </c>
    </row>
    <row r="19175" spans="4:5" x14ac:dyDescent="0.25">
      <c r="D19175" s="31">
        <f>-663.345</f>
        <v>-663.34500000000003</v>
      </c>
      <c r="E19175" s="28">
        <v>-399.584</v>
      </c>
    </row>
    <row r="19176" spans="4:5" x14ac:dyDescent="0.25">
      <c r="D19176" s="31">
        <f>-663.329</f>
        <v>-663.32899999999995</v>
      </c>
      <c r="E19176" s="28">
        <v>-399.60500000000002</v>
      </c>
    </row>
    <row r="19177" spans="4:5" x14ac:dyDescent="0.25">
      <c r="D19177" s="31">
        <f>-663.313</f>
        <v>-663.31299999999999</v>
      </c>
      <c r="E19177" s="28">
        <v>-399.625</v>
      </c>
    </row>
    <row r="19178" spans="4:5" x14ac:dyDescent="0.25">
      <c r="D19178" s="31">
        <f>-663.297</f>
        <v>-663.29700000000003</v>
      </c>
      <c r="E19178" s="28">
        <v>-399.64499999999998</v>
      </c>
    </row>
    <row r="19179" spans="4:5" x14ac:dyDescent="0.25">
      <c r="D19179" s="31">
        <f>-663.281</f>
        <v>-663.28099999999995</v>
      </c>
      <c r="E19179" s="28">
        <v>-399.66500000000002</v>
      </c>
    </row>
    <row r="19180" spans="4:5" x14ac:dyDescent="0.25">
      <c r="D19180" s="31">
        <f>-663.265</f>
        <v>-663.26499999999999</v>
      </c>
      <c r="E19180" s="28">
        <v>-399.68599999999998</v>
      </c>
    </row>
    <row r="19181" spans="4:5" x14ac:dyDescent="0.25">
      <c r="D19181" s="31">
        <f>-663.249</f>
        <v>-663.24900000000002</v>
      </c>
      <c r="E19181" s="28">
        <v>-399.70600000000002</v>
      </c>
    </row>
    <row r="19182" spans="4:5" x14ac:dyDescent="0.25">
      <c r="D19182" s="31">
        <f>-663.233</f>
        <v>-663.23299999999995</v>
      </c>
      <c r="E19182" s="28">
        <v>-399.72500000000002</v>
      </c>
    </row>
    <row r="19183" spans="4:5" x14ac:dyDescent="0.25">
      <c r="D19183" s="31">
        <f>-663.217</f>
        <v>-663.21699999999998</v>
      </c>
      <c r="E19183" s="28">
        <v>-399.745</v>
      </c>
    </row>
    <row r="19184" spans="4:5" x14ac:dyDescent="0.25">
      <c r="D19184" s="31">
        <f>-663.201</f>
        <v>-663.20100000000002</v>
      </c>
      <c r="E19184" s="28">
        <v>-399.76499999999999</v>
      </c>
    </row>
    <row r="19185" spans="4:5" x14ac:dyDescent="0.25">
      <c r="D19185" s="31">
        <f>-663.185</f>
        <v>-663.18499999999995</v>
      </c>
      <c r="E19185" s="28">
        <v>-399.78500000000003</v>
      </c>
    </row>
    <row r="19186" spans="4:5" x14ac:dyDescent="0.25">
      <c r="D19186" s="31">
        <f>-663.169</f>
        <v>-663.16899999999998</v>
      </c>
      <c r="E19186" s="28">
        <v>-399.80500000000001</v>
      </c>
    </row>
    <row r="19187" spans="4:5" x14ac:dyDescent="0.25">
      <c r="D19187" s="31">
        <f>-663.153</f>
        <v>-663.15300000000002</v>
      </c>
      <c r="E19187" s="28">
        <v>-399.82499999999999</v>
      </c>
    </row>
    <row r="19188" spans="4:5" x14ac:dyDescent="0.25">
      <c r="D19188" s="31">
        <f>-663.137</f>
        <v>-663.13699999999994</v>
      </c>
      <c r="E19188" s="28">
        <v>-399.84500000000003</v>
      </c>
    </row>
    <row r="19189" spans="4:5" x14ac:dyDescent="0.25">
      <c r="D19189" s="31">
        <f>-663.121</f>
        <v>-663.12099999999998</v>
      </c>
      <c r="E19189" s="28">
        <v>-399.86399999999998</v>
      </c>
    </row>
    <row r="19190" spans="4:5" x14ac:dyDescent="0.25">
      <c r="D19190" s="31">
        <f>-663.105</f>
        <v>-663.10500000000002</v>
      </c>
      <c r="E19190" s="28">
        <v>-399.88400000000001</v>
      </c>
    </row>
    <row r="19191" spans="4:5" x14ac:dyDescent="0.25">
      <c r="D19191" s="31">
        <f>-663.089</f>
        <v>-663.08900000000006</v>
      </c>
      <c r="E19191" s="28">
        <v>-399.90300000000002</v>
      </c>
    </row>
    <row r="19192" spans="4:5" x14ac:dyDescent="0.25">
      <c r="D19192" s="31">
        <f>-663.073</f>
        <v>-663.07299999999998</v>
      </c>
      <c r="E19192" s="28">
        <v>-399.923</v>
      </c>
    </row>
    <row r="19193" spans="4:5" x14ac:dyDescent="0.25">
      <c r="D19193" s="31">
        <f>-663.057</f>
        <v>-663.05700000000002</v>
      </c>
      <c r="E19193" s="28">
        <v>-399.94299999999998</v>
      </c>
    </row>
    <row r="19194" spans="4:5" x14ac:dyDescent="0.25">
      <c r="D19194" s="31">
        <f>-663.041</f>
        <v>-663.04100000000005</v>
      </c>
      <c r="E19194" s="28">
        <v>-399.96199999999999</v>
      </c>
    </row>
    <row r="19195" spans="4:5" x14ac:dyDescent="0.25">
      <c r="D19195" s="31">
        <f>-663.025</f>
        <v>-663.02499999999998</v>
      </c>
      <c r="E19195" s="28">
        <v>-399.98099999999999</v>
      </c>
    </row>
    <row r="19196" spans="4:5" x14ac:dyDescent="0.25">
      <c r="D19196" s="31">
        <f>-663.009</f>
        <v>-663.00900000000001</v>
      </c>
      <c r="E19196" s="28">
        <v>-400.00099999999998</v>
      </c>
    </row>
    <row r="19197" spans="4:5" x14ac:dyDescent="0.25">
      <c r="D19197" s="31">
        <f>-662.993</f>
        <v>-662.99300000000005</v>
      </c>
      <c r="E19197" s="28">
        <v>-400.02</v>
      </c>
    </row>
    <row r="19198" spans="4:5" x14ac:dyDescent="0.25">
      <c r="D19198" s="31">
        <f>-662.977</f>
        <v>-662.97699999999998</v>
      </c>
      <c r="E19198" s="28">
        <v>-400.03899999999999</v>
      </c>
    </row>
    <row r="19199" spans="4:5" x14ac:dyDescent="0.25">
      <c r="D19199" s="31">
        <f>-662.961</f>
        <v>-662.96100000000001</v>
      </c>
      <c r="E19199" s="28">
        <v>-400.05900000000003</v>
      </c>
    </row>
    <row r="19200" spans="4:5" x14ac:dyDescent="0.25">
      <c r="D19200" s="31">
        <f>-662.945</f>
        <v>-662.94500000000005</v>
      </c>
      <c r="E19200" s="28">
        <v>-400.07799999999997</v>
      </c>
    </row>
    <row r="19201" spans="4:5" x14ac:dyDescent="0.25">
      <c r="D19201" s="31">
        <f>-662.929</f>
        <v>-662.92899999999997</v>
      </c>
      <c r="E19201" s="28">
        <v>-400.09699999999998</v>
      </c>
    </row>
    <row r="19202" spans="4:5" x14ac:dyDescent="0.25">
      <c r="D19202" s="31">
        <f>-662.913</f>
        <v>-662.91300000000001</v>
      </c>
      <c r="E19202" s="28">
        <v>-400.11599999999999</v>
      </c>
    </row>
    <row r="19203" spans="4:5" x14ac:dyDescent="0.25">
      <c r="D19203" s="31">
        <f>-662.897</f>
        <v>-662.89700000000005</v>
      </c>
      <c r="E19203" s="28">
        <v>-400.13499999999999</v>
      </c>
    </row>
    <row r="19204" spans="4:5" x14ac:dyDescent="0.25">
      <c r="D19204" s="31">
        <f>-662.881</f>
        <v>-662.88099999999997</v>
      </c>
      <c r="E19204" s="28">
        <v>-400.154</v>
      </c>
    </row>
    <row r="19205" spans="4:5" x14ac:dyDescent="0.25">
      <c r="D19205" s="31">
        <f>-662.865</f>
        <v>-662.86500000000001</v>
      </c>
      <c r="E19205" s="28">
        <v>-400.173</v>
      </c>
    </row>
    <row r="19206" spans="4:5" x14ac:dyDescent="0.25">
      <c r="D19206" s="31">
        <f>-662.849</f>
        <v>-662.84900000000005</v>
      </c>
      <c r="E19206" s="28">
        <v>-400.19200000000001</v>
      </c>
    </row>
    <row r="19207" spans="4:5" x14ac:dyDescent="0.25">
      <c r="D19207" s="31">
        <f>-662.833</f>
        <v>-662.83299999999997</v>
      </c>
      <c r="E19207" s="28">
        <v>-400.21100000000001</v>
      </c>
    </row>
    <row r="19208" spans="4:5" x14ac:dyDescent="0.25">
      <c r="D19208" s="31">
        <f>-662.817</f>
        <v>-662.81700000000001</v>
      </c>
      <c r="E19208" s="28">
        <v>-400.23</v>
      </c>
    </row>
    <row r="19209" spans="4:5" x14ac:dyDescent="0.25">
      <c r="D19209" s="31">
        <f>-662.801</f>
        <v>-662.80100000000004</v>
      </c>
      <c r="E19209" s="28">
        <v>-400.24900000000002</v>
      </c>
    </row>
    <row r="19210" spans="4:5" x14ac:dyDescent="0.25">
      <c r="D19210" s="31">
        <f>-662.785</f>
        <v>-662.78499999999997</v>
      </c>
      <c r="E19210" s="28">
        <v>-400.267</v>
      </c>
    </row>
    <row r="19211" spans="4:5" x14ac:dyDescent="0.25">
      <c r="D19211" s="31">
        <f>-662.769</f>
        <v>-662.76900000000001</v>
      </c>
      <c r="E19211" s="28">
        <v>-400.286</v>
      </c>
    </row>
    <row r="19212" spans="4:5" x14ac:dyDescent="0.25">
      <c r="D19212" s="31">
        <f>-662.753</f>
        <v>-662.75300000000004</v>
      </c>
      <c r="E19212" s="28">
        <v>-400.30500000000001</v>
      </c>
    </row>
    <row r="19213" spans="4:5" x14ac:dyDescent="0.25">
      <c r="D19213" s="31">
        <f>-662.737</f>
        <v>-662.73699999999997</v>
      </c>
      <c r="E19213" s="28">
        <v>-400.32299999999998</v>
      </c>
    </row>
    <row r="19214" spans="4:5" x14ac:dyDescent="0.25">
      <c r="D19214" s="31">
        <f>-662.721</f>
        <v>-662.721</v>
      </c>
      <c r="E19214" s="28">
        <v>-400.34199999999998</v>
      </c>
    </row>
    <row r="19215" spans="4:5" x14ac:dyDescent="0.25">
      <c r="D19215" s="31">
        <f>-662.705</f>
        <v>-662.70500000000004</v>
      </c>
      <c r="E19215" s="28">
        <v>-400.36</v>
      </c>
    </row>
    <row r="19216" spans="4:5" x14ac:dyDescent="0.25">
      <c r="D19216" s="31">
        <f>-662.689</f>
        <v>-662.68899999999996</v>
      </c>
      <c r="E19216" s="28">
        <v>-400.37900000000002</v>
      </c>
    </row>
    <row r="19217" spans="4:5" x14ac:dyDescent="0.25">
      <c r="D19217" s="31">
        <f>-662.673</f>
        <v>-662.673</v>
      </c>
      <c r="E19217" s="28">
        <v>-400.39699999999999</v>
      </c>
    </row>
    <row r="19218" spans="4:5" x14ac:dyDescent="0.25">
      <c r="D19218" s="31">
        <f>-662.657</f>
        <v>-662.65700000000004</v>
      </c>
      <c r="E19218" s="28">
        <v>-400.416</v>
      </c>
    </row>
    <row r="19219" spans="4:5" x14ac:dyDescent="0.25">
      <c r="D19219" s="31">
        <f>-662.641</f>
        <v>-662.64099999999996</v>
      </c>
      <c r="E19219" s="28">
        <v>-400.43400000000003</v>
      </c>
    </row>
    <row r="19220" spans="4:5" x14ac:dyDescent="0.25">
      <c r="D19220" s="31">
        <f>-662.625</f>
        <v>-662.625</v>
      </c>
      <c r="E19220" s="28">
        <v>-400.452</v>
      </c>
    </row>
    <row r="19221" spans="4:5" x14ac:dyDescent="0.25">
      <c r="D19221" s="31">
        <f>-662.609</f>
        <v>-662.60900000000004</v>
      </c>
      <c r="E19221" s="28">
        <v>-400.471</v>
      </c>
    </row>
    <row r="19222" spans="4:5" x14ac:dyDescent="0.25">
      <c r="D19222" s="31">
        <f>-662.593</f>
        <v>-662.59299999999996</v>
      </c>
      <c r="E19222" s="28">
        <v>-400.48899999999998</v>
      </c>
    </row>
    <row r="19223" spans="4:5" x14ac:dyDescent="0.25">
      <c r="D19223" s="31">
        <f>-662.577</f>
        <v>-662.577</v>
      </c>
      <c r="E19223" s="28">
        <v>-400.50700000000001</v>
      </c>
    </row>
    <row r="19224" spans="4:5" x14ac:dyDescent="0.25">
      <c r="D19224" s="31">
        <f>-662.561</f>
        <v>-662.56100000000004</v>
      </c>
      <c r="E19224" s="28">
        <v>-400.52499999999998</v>
      </c>
    </row>
    <row r="19225" spans="4:5" x14ac:dyDescent="0.25">
      <c r="D19225" s="31">
        <f>-662.545</f>
        <v>-662.54499999999996</v>
      </c>
      <c r="E19225" s="28">
        <v>-400.54300000000001</v>
      </c>
    </row>
    <row r="19226" spans="4:5" x14ac:dyDescent="0.25">
      <c r="D19226" s="31">
        <f>-662.529</f>
        <v>-662.529</v>
      </c>
      <c r="E19226" s="28">
        <v>-400.56099999999998</v>
      </c>
    </row>
    <row r="19227" spans="4:5" x14ac:dyDescent="0.25">
      <c r="D19227" s="31">
        <f>-662.513</f>
        <v>-662.51300000000003</v>
      </c>
      <c r="E19227" s="28">
        <v>-400.57900000000001</v>
      </c>
    </row>
    <row r="19228" spans="4:5" x14ac:dyDescent="0.25">
      <c r="D19228" s="31">
        <f>-662.497</f>
        <v>-662.49699999999996</v>
      </c>
      <c r="E19228" s="28">
        <v>-400.59699999999998</v>
      </c>
    </row>
    <row r="19229" spans="4:5" x14ac:dyDescent="0.25">
      <c r="D19229" s="31">
        <f>-662.481</f>
        <v>-662.48099999999999</v>
      </c>
      <c r="E19229" s="28">
        <v>-400.61500000000001</v>
      </c>
    </row>
    <row r="19230" spans="4:5" x14ac:dyDescent="0.25">
      <c r="D19230" s="31">
        <f>-662.465</f>
        <v>-662.46500000000003</v>
      </c>
      <c r="E19230" s="28">
        <v>-400.63200000000001</v>
      </c>
    </row>
    <row r="19231" spans="4:5" x14ac:dyDescent="0.25">
      <c r="D19231" s="31">
        <f>-662.449</f>
        <v>-662.44899999999996</v>
      </c>
      <c r="E19231" s="28">
        <v>-400.65</v>
      </c>
    </row>
    <row r="19232" spans="4:5" x14ac:dyDescent="0.25">
      <c r="D19232" s="31">
        <f>-662.433</f>
        <v>-662.43299999999999</v>
      </c>
      <c r="E19232" s="28">
        <v>-400.66800000000001</v>
      </c>
    </row>
    <row r="19233" spans="4:5" x14ac:dyDescent="0.25">
      <c r="D19233" s="31">
        <f>-662.417</f>
        <v>-662.41700000000003</v>
      </c>
      <c r="E19233" s="28">
        <v>-400.68599999999998</v>
      </c>
    </row>
    <row r="19234" spans="4:5" x14ac:dyDescent="0.25">
      <c r="D19234" s="31">
        <f>-662.401</f>
        <v>-662.40099999999995</v>
      </c>
      <c r="E19234" s="28">
        <v>-400.70299999999997</v>
      </c>
    </row>
    <row r="19235" spans="4:5" x14ac:dyDescent="0.25">
      <c r="D19235" s="31">
        <f>-662.385</f>
        <v>-662.38499999999999</v>
      </c>
      <c r="E19235" s="28">
        <v>-400.721</v>
      </c>
    </row>
    <row r="19236" spans="4:5" x14ac:dyDescent="0.25">
      <c r="D19236" s="31">
        <f>-662.369</f>
        <v>-662.36900000000003</v>
      </c>
      <c r="E19236" s="28">
        <v>-400.73899999999998</v>
      </c>
    </row>
    <row r="19237" spans="4:5" x14ac:dyDescent="0.25">
      <c r="D19237" s="31">
        <f>-662.353</f>
        <v>-662.35299999999995</v>
      </c>
      <c r="E19237" s="28">
        <v>-400.75599999999997</v>
      </c>
    </row>
    <row r="19238" spans="4:5" x14ac:dyDescent="0.25">
      <c r="D19238" s="31">
        <f>-662.337</f>
        <v>-662.33699999999999</v>
      </c>
      <c r="E19238" s="28">
        <v>-400.774</v>
      </c>
    </row>
    <row r="19239" spans="4:5" x14ac:dyDescent="0.25">
      <c r="D19239" s="31">
        <f>-662.321</f>
        <v>-662.32100000000003</v>
      </c>
      <c r="E19239" s="28">
        <v>-400.791</v>
      </c>
    </row>
    <row r="19240" spans="4:5" x14ac:dyDescent="0.25">
      <c r="D19240" s="31">
        <f>-662.305</f>
        <v>-662.30499999999995</v>
      </c>
      <c r="E19240" s="28">
        <v>-400.80799999999999</v>
      </c>
    </row>
    <row r="19241" spans="4:5" x14ac:dyDescent="0.25">
      <c r="D19241" s="31">
        <f>-662.289</f>
        <v>-662.28899999999999</v>
      </c>
      <c r="E19241" s="28">
        <v>-400.82600000000002</v>
      </c>
    </row>
    <row r="19242" spans="4:5" x14ac:dyDescent="0.25">
      <c r="D19242" s="31">
        <f>-662.273</f>
        <v>-662.27300000000002</v>
      </c>
      <c r="E19242" s="28">
        <v>-400.84300000000002</v>
      </c>
    </row>
    <row r="19243" spans="4:5" x14ac:dyDescent="0.25">
      <c r="D19243" s="31">
        <f>-662.257</f>
        <v>-662.25699999999995</v>
      </c>
      <c r="E19243" s="28">
        <v>-400.86</v>
      </c>
    </row>
    <row r="19244" spans="4:5" x14ac:dyDescent="0.25">
      <c r="D19244" s="31">
        <f>-662.241</f>
        <v>-662.24099999999999</v>
      </c>
      <c r="E19244" s="28">
        <v>-400.87799999999999</v>
      </c>
    </row>
    <row r="19245" spans="4:5" x14ac:dyDescent="0.25">
      <c r="D19245" s="31">
        <f>-662.225</f>
        <v>-662.22500000000002</v>
      </c>
      <c r="E19245" s="28">
        <v>-400.89499999999998</v>
      </c>
    </row>
    <row r="19246" spans="4:5" x14ac:dyDescent="0.25">
      <c r="D19246" s="31">
        <f>-662.209</f>
        <v>-662.20899999999995</v>
      </c>
      <c r="E19246" s="28">
        <v>-400.91199999999998</v>
      </c>
    </row>
    <row r="19247" spans="4:5" x14ac:dyDescent="0.25">
      <c r="D19247" s="31">
        <f>-662.193</f>
        <v>-662.19299999999998</v>
      </c>
      <c r="E19247" s="28">
        <v>-400.92899999999997</v>
      </c>
    </row>
    <row r="19248" spans="4:5" x14ac:dyDescent="0.25">
      <c r="D19248" s="31">
        <f>-662.177</f>
        <v>-662.17700000000002</v>
      </c>
      <c r="E19248" s="28">
        <v>-400.94600000000003</v>
      </c>
    </row>
    <row r="19249" spans="4:5" x14ac:dyDescent="0.25">
      <c r="D19249" s="31">
        <f>-662.161</f>
        <v>-662.16099999999994</v>
      </c>
      <c r="E19249" s="28">
        <v>-400.96300000000002</v>
      </c>
    </row>
    <row r="19250" spans="4:5" x14ac:dyDescent="0.25">
      <c r="D19250" s="31">
        <f>-662.145</f>
        <v>-662.14499999999998</v>
      </c>
      <c r="E19250" s="28">
        <v>-400.98</v>
      </c>
    </row>
    <row r="19251" spans="4:5" x14ac:dyDescent="0.25">
      <c r="D19251" s="31">
        <f>-662.129</f>
        <v>-662.12900000000002</v>
      </c>
      <c r="E19251" s="28">
        <v>-400.99599999999998</v>
      </c>
    </row>
    <row r="19252" spans="4:5" x14ac:dyDescent="0.25">
      <c r="D19252" s="31">
        <f>-662.113</f>
        <v>-662.11300000000006</v>
      </c>
      <c r="E19252" s="28">
        <v>-401.01299999999998</v>
      </c>
    </row>
    <row r="19253" spans="4:5" x14ac:dyDescent="0.25">
      <c r="D19253" s="31">
        <f>-662.097</f>
        <v>-662.09699999999998</v>
      </c>
      <c r="E19253" s="28">
        <v>-401.03</v>
      </c>
    </row>
    <row r="19254" spans="4:5" x14ac:dyDescent="0.25">
      <c r="D19254" s="31">
        <f>-662.081</f>
        <v>-662.08100000000002</v>
      </c>
      <c r="E19254" s="28">
        <v>-401.04700000000003</v>
      </c>
    </row>
    <row r="19255" spans="4:5" x14ac:dyDescent="0.25">
      <c r="D19255" s="31">
        <f>-662.065</f>
        <v>-662.06500000000005</v>
      </c>
      <c r="E19255" s="28">
        <v>-401.06299999999999</v>
      </c>
    </row>
    <row r="19256" spans="4:5" x14ac:dyDescent="0.25">
      <c r="D19256" s="31">
        <f>-662.049</f>
        <v>-662.04899999999998</v>
      </c>
      <c r="E19256" s="28">
        <v>-401.08</v>
      </c>
    </row>
    <row r="19257" spans="4:5" x14ac:dyDescent="0.25">
      <c r="D19257" s="31">
        <f>-662.033</f>
        <v>-662.03300000000002</v>
      </c>
      <c r="E19257" s="28">
        <v>-401.09699999999998</v>
      </c>
    </row>
    <row r="19258" spans="4:5" x14ac:dyDescent="0.25">
      <c r="D19258" s="31">
        <f>-662.017</f>
        <v>-662.01700000000005</v>
      </c>
      <c r="E19258" s="28">
        <v>-401.113</v>
      </c>
    </row>
    <row r="19259" spans="4:5" x14ac:dyDescent="0.25">
      <c r="D19259" s="31">
        <f>-662.001</f>
        <v>-662.00099999999998</v>
      </c>
      <c r="E19259" s="28">
        <v>-401.13</v>
      </c>
    </row>
    <row r="19260" spans="4:5" x14ac:dyDescent="0.25">
      <c r="D19260" s="31">
        <f>-661.985</f>
        <v>-661.98500000000001</v>
      </c>
      <c r="E19260" s="28">
        <v>-401.14600000000002</v>
      </c>
    </row>
    <row r="19261" spans="4:5" x14ac:dyDescent="0.25">
      <c r="D19261" s="31">
        <f>-661.969</f>
        <v>-661.96900000000005</v>
      </c>
      <c r="E19261" s="28">
        <v>-401.16300000000001</v>
      </c>
    </row>
    <row r="19262" spans="4:5" x14ac:dyDescent="0.25">
      <c r="D19262" s="31">
        <f>-661.953</f>
        <v>-661.95299999999997</v>
      </c>
      <c r="E19262" s="28">
        <v>-401.17899999999997</v>
      </c>
    </row>
    <row r="19263" spans="4:5" x14ac:dyDescent="0.25">
      <c r="D19263" s="31">
        <f>-661.937</f>
        <v>-661.93700000000001</v>
      </c>
      <c r="E19263" s="28">
        <v>-401.19499999999999</v>
      </c>
    </row>
    <row r="19264" spans="4:5" x14ac:dyDescent="0.25">
      <c r="D19264" s="31">
        <f>-661.921</f>
        <v>-661.92100000000005</v>
      </c>
      <c r="E19264" s="28">
        <v>-401.21199999999999</v>
      </c>
    </row>
    <row r="19265" spans="4:5" x14ac:dyDescent="0.25">
      <c r="D19265" s="31">
        <f>-661.905</f>
        <v>-661.90499999999997</v>
      </c>
      <c r="E19265" s="28">
        <v>-401.22800000000001</v>
      </c>
    </row>
    <row r="19266" spans="4:5" x14ac:dyDescent="0.25">
      <c r="D19266" s="31">
        <f>-661.889</f>
        <v>-661.88900000000001</v>
      </c>
      <c r="E19266" s="28">
        <v>-401.24400000000003</v>
      </c>
    </row>
    <row r="19267" spans="4:5" x14ac:dyDescent="0.25">
      <c r="D19267" s="31">
        <f>-661.873</f>
        <v>-661.87300000000005</v>
      </c>
      <c r="E19267" s="28">
        <v>-401.26</v>
      </c>
    </row>
    <row r="19268" spans="4:5" x14ac:dyDescent="0.25">
      <c r="D19268" s="31">
        <f>-661.857</f>
        <v>-661.85699999999997</v>
      </c>
      <c r="E19268" s="28">
        <v>-401.27600000000001</v>
      </c>
    </row>
    <row r="19269" spans="4:5" x14ac:dyDescent="0.25">
      <c r="D19269" s="31">
        <f>-661.841</f>
        <v>-661.84100000000001</v>
      </c>
      <c r="E19269" s="28">
        <v>-401.29300000000001</v>
      </c>
    </row>
    <row r="19270" spans="4:5" x14ac:dyDescent="0.25">
      <c r="D19270" s="31">
        <f>-661.825</f>
        <v>-661.82500000000005</v>
      </c>
      <c r="E19270" s="28">
        <v>-401.30799999999999</v>
      </c>
    </row>
    <row r="19271" spans="4:5" x14ac:dyDescent="0.25">
      <c r="D19271" s="31">
        <f>-661.809</f>
        <v>-661.80899999999997</v>
      </c>
      <c r="E19271" s="28">
        <v>-401.32499999999999</v>
      </c>
    </row>
    <row r="19272" spans="4:5" x14ac:dyDescent="0.25">
      <c r="D19272" s="31">
        <f>-661.793</f>
        <v>-661.79300000000001</v>
      </c>
      <c r="E19272" s="28">
        <v>-401.34</v>
      </c>
    </row>
    <row r="19273" spans="4:5" x14ac:dyDescent="0.25">
      <c r="D19273" s="31">
        <f>-661.777</f>
        <v>-661.77700000000004</v>
      </c>
      <c r="E19273" s="28">
        <v>-401.35599999999999</v>
      </c>
    </row>
    <row r="19274" spans="4:5" x14ac:dyDescent="0.25">
      <c r="D19274" s="31">
        <f>-661.761</f>
        <v>-661.76099999999997</v>
      </c>
      <c r="E19274" s="28">
        <v>-401.37200000000001</v>
      </c>
    </row>
    <row r="19275" spans="4:5" x14ac:dyDescent="0.25">
      <c r="D19275" s="31">
        <f>-661.745</f>
        <v>-661.745</v>
      </c>
      <c r="E19275" s="28">
        <v>-401.38799999999998</v>
      </c>
    </row>
    <row r="19276" spans="4:5" x14ac:dyDescent="0.25">
      <c r="D19276" s="31">
        <f>-661.729</f>
        <v>-661.72900000000004</v>
      </c>
      <c r="E19276" s="28">
        <v>-401.40300000000002</v>
      </c>
    </row>
    <row r="19277" spans="4:5" x14ac:dyDescent="0.25">
      <c r="D19277" s="31">
        <f>-661.714</f>
        <v>-661.71400000000006</v>
      </c>
      <c r="E19277" s="28">
        <v>-401.41899999999998</v>
      </c>
    </row>
    <row r="19278" spans="4:5" x14ac:dyDescent="0.25">
      <c r="D19278" s="31">
        <f>-661.698</f>
        <v>-661.69799999999998</v>
      </c>
      <c r="E19278" s="28">
        <v>-401.435</v>
      </c>
    </row>
    <row r="19279" spans="4:5" x14ac:dyDescent="0.25">
      <c r="D19279" s="31">
        <f>-661.682</f>
        <v>-661.68200000000002</v>
      </c>
      <c r="E19279" s="28">
        <v>-401.45100000000002</v>
      </c>
    </row>
    <row r="19280" spans="4:5" x14ac:dyDescent="0.25">
      <c r="D19280" s="31">
        <f>-661.666</f>
        <v>-661.66600000000005</v>
      </c>
      <c r="E19280" s="28">
        <v>-401.46600000000001</v>
      </c>
    </row>
    <row r="19281" spans="4:5" x14ac:dyDescent="0.25">
      <c r="D19281" s="31">
        <f>-661.65</f>
        <v>-661.65</v>
      </c>
      <c r="E19281" s="28">
        <v>-401.48099999999999</v>
      </c>
    </row>
    <row r="19282" spans="4:5" x14ac:dyDescent="0.25">
      <c r="D19282" s="31">
        <f>-661.634</f>
        <v>-661.63400000000001</v>
      </c>
      <c r="E19282" s="28">
        <v>-401.49700000000001</v>
      </c>
    </row>
    <row r="19283" spans="4:5" x14ac:dyDescent="0.25">
      <c r="D19283" s="31">
        <f>-661.618</f>
        <v>-661.61800000000005</v>
      </c>
      <c r="E19283" s="28">
        <v>-401.512</v>
      </c>
    </row>
    <row r="19284" spans="4:5" x14ac:dyDescent="0.25">
      <c r="D19284" s="31">
        <f>-661.602</f>
        <v>-661.60199999999998</v>
      </c>
      <c r="E19284" s="28">
        <v>-401.52800000000002</v>
      </c>
    </row>
    <row r="19285" spans="4:5" x14ac:dyDescent="0.25">
      <c r="D19285" s="31">
        <f>-661.586</f>
        <v>-661.58600000000001</v>
      </c>
      <c r="E19285" s="28">
        <v>-401.54300000000001</v>
      </c>
    </row>
    <row r="19286" spans="4:5" x14ac:dyDescent="0.25">
      <c r="D19286" s="31">
        <f>-661.57</f>
        <v>-661.57</v>
      </c>
      <c r="E19286" s="28">
        <v>-401.55799999999999</v>
      </c>
    </row>
    <row r="19287" spans="4:5" x14ac:dyDescent="0.25">
      <c r="D19287" s="31">
        <f>-661.554</f>
        <v>-661.55399999999997</v>
      </c>
      <c r="E19287" s="28">
        <v>-401.57299999999998</v>
      </c>
    </row>
    <row r="19288" spans="4:5" x14ac:dyDescent="0.25">
      <c r="D19288" s="31">
        <f>-661.538</f>
        <v>-661.53800000000001</v>
      </c>
      <c r="E19288" s="28">
        <v>-401.589</v>
      </c>
    </row>
    <row r="19289" spans="4:5" x14ac:dyDescent="0.25">
      <c r="D19289" s="31">
        <f>-661.522</f>
        <v>-661.52200000000005</v>
      </c>
      <c r="E19289" s="28">
        <v>-401.60399999999998</v>
      </c>
    </row>
    <row r="19290" spans="4:5" x14ac:dyDescent="0.25">
      <c r="D19290" s="31">
        <f>-661.506</f>
        <v>-661.50599999999997</v>
      </c>
      <c r="E19290" s="28">
        <v>-401.61900000000003</v>
      </c>
    </row>
    <row r="19291" spans="4:5" x14ac:dyDescent="0.25">
      <c r="D19291" s="31">
        <f>-661.49</f>
        <v>-661.49</v>
      </c>
      <c r="E19291" s="28">
        <v>-401.63400000000001</v>
      </c>
    </row>
    <row r="19292" spans="4:5" x14ac:dyDescent="0.25">
      <c r="D19292" s="31">
        <f>-661.474</f>
        <v>-661.47400000000005</v>
      </c>
      <c r="E19292" s="28">
        <v>-401.649</v>
      </c>
    </row>
    <row r="19293" spans="4:5" x14ac:dyDescent="0.25">
      <c r="D19293" s="31">
        <f>-661.458</f>
        <v>-661.45799999999997</v>
      </c>
      <c r="E19293" s="28">
        <v>-401.66399999999999</v>
      </c>
    </row>
    <row r="19294" spans="4:5" x14ac:dyDescent="0.25">
      <c r="D19294" s="31">
        <f>-661.442</f>
        <v>-661.44200000000001</v>
      </c>
      <c r="E19294" s="28">
        <v>-401.67899999999997</v>
      </c>
    </row>
    <row r="19295" spans="4:5" x14ac:dyDescent="0.25">
      <c r="D19295" s="31">
        <f>-661.426</f>
        <v>-661.42600000000004</v>
      </c>
      <c r="E19295" s="28">
        <v>-401.69400000000002</v>
      </c>
    </row>
    <row r="19296" spans="4:5" x14ac:dyDescent="0.25">
      <c r="D19296" s="31">
        <f>-661.41</f>
        <v>-661.41</v>
      </c>
      <c r="E19296" s="28">
        <v>-401.709</v>
      </c>
    </row>
    <row r="19297" spans="4:5" x14ac:dyDescent="0.25">
      <c r="D19297" s="31">
        <f>-661.394</f>
        <v>-661.39400000000001</v>
      </c>
      <c r="E19297" s="28">
        <v>-401.72300000000001</v>
      </c>
    </row>
    <row r="19298" spans="4:5" x14ac:dyDescent="0.25">
      <c r="D19298" s="31">
        <f>-661.378</f>
        <v>-661.37800000000004</v>
      </c>
      <c r="E19298" s="28">
        <v>-401.738</v>
      </c>
    </row>
    <row r="19299" spans="4:5" x14ac:dyDescent="0.25">
      <c r="D19299" s="31">
        <f>-661.362</f>
        <v>-661.36199999999997</v>
      </c>
      <c r="E19299" s="28">
        <v>-401.75299999999999</v>
      </c>
    </row>
    <row r="19300" spans="4:5" x14ac:dyDescent="0.25">
      <c r="D19300" s="31">
        <f>-661.346</f>
        <v>-661.346</v>
      </c>
      <c r="E19300" s="28">
        <v>-401.767</v>
      </c>
    </row>
    <row r="19301" spans="4:5" x14ac:dyDescent="0.25">
      <c r="D19301" s="31">
        <f>-661.33</f>
        <v>-661.33</v>
      </c>
      <c r="E19301" s="28">
        <v>-401.78199999999998</v>
      </c>
    </row>
    <row r="19302" spans="4:5" x14ac:dyDescent="0.25">
      <c r="D19302" s="31">
        <f>-661.314</f>
        <v>-661.31399999999996</v>
      </c>
      <c r="E19302" s="28">
        <v>-401.79700000000003</v>
      </c>
    </row>
    <row r="19303" spans="4:5" x14ac:dyDescent="0.25">
      <c r="D19303" s="31">
        <f>-661.298</f>
        <v>-661.298</v>
      </c>
      <c r="E19303" s="28">
        <v>-401.81099999999998</v>
      </c>
    </row>
    <row r="19304" spans="4:5" x14ac:dyDescent="0.25">
      <c r="D19304" s="31">
        <f>-661.282</f>
        <v>-661.28200000000004</v>
      </c>
      <c r="E19304" s="28">
        <v>-401.82499999999999</v>
      </c>
    </row>
    <row r="19305" spans="4:5" x14ac:dyDescent="0.25">
      <c r="D19305" s="31">
        <f>-661.266</f>
        <v>-661.26599999999996</v>
      </c>
      <c r="E19305" s="28">
        <v>-401.84</v>
      </c>
    </row>
    <row r="19306" spans="4:5" x14ac:dyDescent="0.25">
      <c r="D19306" s="31">
        <f>-661.25</f>
        <v>-661.25</v>
      </c>
      <c r="E19306" s="28">
        <v>-401.85399999999998</v>
      </c>
    </row>
    <row r="19307" spans="4:5" x14ac:dyDescent="0.25">
      <c r="D19307" s="31">
        <f>-661.234</f>
        <v>-661.23400000000004</v>
      </c>
      <c r="E19307" s="28">
        <v>-401.86900000000003</v>
      </c>
    </row>
    <row r="19308" spans="4:5" x14ac:dyDescent="0.25">
      <c r="D19308" s="31">
        <f>-661.218</f>
        <v>-661.21799999999996</v>
      </c>
      <c r="E19308" s="28">
        <v>-401.88299999999998</v>
      </c>
    </row>
    <row r="19309" spans="4:5" x14ac:dyDescent="0.25">
      <c r="D19309" s="31">
        <f>-661.202</f>
        <v>-661.202</v>
      </c>
      <c r="E19309" s="28">
        <v>-401.89699999999999</v>
      </c>
    </row>
    <row r="19310" spans="4:5" x14ac:dyDescent="0.25">
      <c r="D19310" s="31">
        <f>-661.186</f>
        <v>-661.18600000000004</v>
      </c>
      <c r="E19310" s="28">
        <v>-401.911</v>
      </c>
    </row>
    <row r="19311" spans="4:5" x14ac:dyDescent="0.25">
      <c r="D19311" s="31">
        <f>-661.17</f>
        <v>-661.17</v>
      </c>
      <c r="E19311" s="28">
        <v>-401.92500000000001</v>
      </c>
    </row>
    <row r="19312" spans="4:5" x14ac:dyDescent="0.25">
      <c r="D19312" s="31">
        <f>-661.154</f>
        <v>-661.154</v>
      </c>
      <c r="E19312" s="28">
        <v>-401.93900000000002</v>
      </c>
    </row>
    <row r="19313" spans="4:5" x14ac:dyDescent="0.25">
      <c r="D19313" s="31">
        <f>-661.138</f>
        <v>-661.13800000000003</v>
      </c>
      <c r="E19313" s="28">
        <v>-401.95400000000001</v>
      </c>
    </row>
    <row r="19314" spans="4:5" x14ac:dyDescent="0.25">
      <c r="D19314" s="31">
        <f>-661.122</f>
        <v>-661.12199999999996</v>
      </c>
      <c r="E19314" s="28">
        <v>-401.96699999999998</v>
      </c>
    </row>
    <row r="19315" spans="4:5" x14ac:dyDescent="0.25">
      <c r="D19315" s="31">
        <f>-661.106</f>
        <v>-661.10599999999999</v>
      </c>
      <c r="E19315" s="28">
        <v>-401.98099999999999</v>
      </c>
    </row>
    <row r="19316" spans="4:5" x14ac:dyDescent="0.25">
      <c r="D19316" s="31">
        <f>-661.09</f>
        <v>-661.09</v>
      </c>
      <c r="E19316" s="28">
        <v>-401.995</v>
      </c>
    </row>
    <row r="19317" spans="4:5" x14ac:dyDescent="0.25">
      <c r="D19317" s="31">
        <f>-661.074</f>
        <v>-661.07399999999996</v>
      </c>
      <c r="E19317" s="28">
        <v>-402.00900000000001</v>
      </c>
    </row>
    <row r="19318" spans="4:5" x14ac:dyDescent="0.25">
      <c r="D19318" s="31">
        <f>-661.058</f>
        <v>-661.05799999999999</v>
      </c>
      <c r="E19318" s="28">
        <v>-402.02300000000002</v>
      </c>
    </row>
    <row r="19319" spans="4:5" x14ac:dyDescent="0.25">
      <c r="D19319" s="31">
        <f>-661.042</f>
        <v>-661.04200000000003</v>
      </c>
      <c r="E19319" s="28">
        <v>-402.03699999999998</v>
      </c>
    </row>
    <row r="19320" spans="4:5" x14ac:dyDescent="0.25">
      <c r="D19320" s="31">
        <f>-661.026</f>
        <v>-661.02599999999995</v>
      </c>
      <c r="E19320" s="28">
        <v>-402.05</v>
      </c>
    </row>
    <row r="19321" spans="4:5" x14ac:dyDescent="0.25">
      <c r="D19321" s="31">
        <f>-661.01</f>
        <v>-661.01</v>
      </c>
      <c r="E19321" s="28">
        <v>-402.06400000000002</v>
      </c>
    </row>
    <row r="19322" spans="4:5" x14ac:dyDescent="0.25">
      <c r="D19322" s="31">
        <f>-660.994</f>
        <v>-660.99400000000003</v>
      </c>
      <c r="E19322" s="28">
        <v>-402.07799999999997</v>
      </c>
    </row>
    <row r="19323" spans="4:5" x14ac:dyDescent="0.25">
      <c r="D19323" s="31">
        <f>-660.978</f>
        <v>-660.97799999999995</v>
      </c>
      <c r="E19323" s="28">
        <v>-402.09100000000001</v>
      </c>
    </row>
    <row r="19324" spans="4:5" x14ac:dyDescent="0.25">
      <c r="D19324" s="31">
        <f>-660.962</f>
        <v>-660.96199999999999</v>
      </c>
      <c r="E19324" s="28">
        <v>-402.10500000000002</v>
      </c>
    </row>
    <row r="19325" spans="4:5" x14ac:dyDescent="0.25">
      <c r="D19325" s="31">
        <f>-660.946</f>
        <v>-660.94600000000003</v>
      </c>
      <c r="E19325" s="28">
        <v>-402.11799999999999</v>
      </c>
    </row>
    <row r="19326" spans="4:5" x14ac:dyDescent="0.25">
      <c r="D19326" s="31">
        <f>-660.93</f>
        <v>-660.93</v>
      </c>
      <c r="E19326" s="28">
        <v>-402.13200000000001</v>
      </c>
    </row>
    <row r="19327" spans="4:5" x14ac:dyDescent="0.25">
      <c r="D19327" s="31">
        <f>-660.914</f>
        <v>-660.91399999999999</v>
      </c>
      <c r="E19327" s="28">
        <v>-402.14499999999998</v>
      </c>
    </row>
    <row r="19328" spans="4:5" x14ac:dyDescent="0.25">
      <c r="D19328" s="31">
        <f>-660.898</f>
        <v>-660.89800000000002</v>
      </c>
      <c r="E19328" s="28">
        <v>-402.15899999999999</v>
      </c>
    </row>
    <row r="19329" spans="4:5" x14ac:dyDescent="0.25">
      <c r="D19329" s="31">
        <f>-660.882</f>
        <v>-660.88199999999995</v>
      </c>
      <c r="E19329" s="28">
        <v>-402.17200000000003</v>
      </c>
    </row>
    <row r="19330" spans="4:5" x14ac:dyDescent="0.25">
      <c r="D19330" s="31">
        <f>-660.866</f>
        <v>-660.86599999999999</v>
      </c>
      <c r="E19330" s="28">
        <v>-402.185</v>
      </c>
    </row>
    <row r="19331" spans="4:5" x14ac:dyDescent="0.25">
      <c r="D19331" s="31">
        <f>-660.85</f>
        <v>-660.85</v>
      </c>
      <c r="E19331" s="28">
        <v>-402.19799999999998</v>
      </c>
    </row>
    <row r="19332" spans="4:5" x14ac:dyDescent="0.25">
      <c r="D19332" s="31">
        <f>-660.834</f>
        <v>-660.83399999999995</v>
      </c>
      <c r="E19332" s="28">
        <v>-402.21100000000001</v>
      </c>
    </row>
    <row r="19333" spans="4:5" x14ac:dyDescent="0.25">
      <c r="D19333" s="31">
        <f>-660.818</f>
        <v>-660.81799999999998</v>
      </c>
      <c r="E19333" s="28">
        <v>-402.22399999999999</v>
      </c>
    </row>
    <row r="19334" spans="4:5" x14ac:dyDescent="0.25">
      <c r="D19334" s="31">
        <f>-660.802</f>
        <v>-660.80200000000002</v>
      </c>
      <c r="E19334" s="28">
        <v>-402.238</v>
      </c>
    </row>
    <row r="19335" spans="4:5" x14ac:dyDescent="0.25">
      <c r="D19335" s="31">
        <f>-660.786</f>
        <v>-660.78599999999994</v>
      </c>
      <c r="E19335" s="28">
        <v>-402.25</v>
      </c>
    </row>
    <row r="19336" spans="4:5" x14ac:dyDescent="0.25">
      <c r="D19336" s="31">
        <f>-660.77</f>
        <v>-660.77</v>
      </c>
      <c r="E19336" s="28">
        <v>-402.26299999999998</v>
      </c>
    </row>
    <row r="19337" spans="4:5" x14ac:dyDescent="0.25">
      <c r="D19337" s="31">
        <f>-660.754</f>
        <v>-660.75400000000002</v>
      </c>
      <c r="E19337" s="28">
        <v>-402.27600000000001</v>
      </c>
    </row>
    <row r="19338" spans="4:5" x14ac:dyDescent="0.25">
      <c r="D19338" s="31">
        <f>-660.738</f>
        <v>-660.73800000000006</v>
      </c>
      <c r="E19338" s="28">
        <v>-402.28899999999999</v>
      </c>
    </row>
    <row r="19339" spans="4:5" x14ac:dyDescent="0.25">
      <c r="D19339" s="31">
        <f>-660.722</f>
        <v>-660.72199999999998</v>
      </c>
      <c r="E19339" s="28">
        <v>-402.30200000000002</v>
      </c>
    </row>
    <row r="19340" spans="4:5" x14ac:dyDescent="0.25">
      <c r="D19340" s="31">
        <f>-660.706</f>
        <v>-660.70600000000002</v>
      </c>
      <c r="E19340" s="28">
        <v>-402.315</v>
      </c>
    </row>
    <row r="19341" spans="4:5" x14ac:dyDescent="0.25">
      <c r="D19341" s="31">
        <f>-660.69</f>
        <v>-660.69</v>
      </c>
      <c r="E19341" s="28">
        <v>-402.32799999999997</v>
      </c>
    </row>
    <row r="19342" spans="4:5" x14ac:dyDescent="0.25">
      <c r="D19342" s="31">
        <f>-660.674</f>
        <v>-660.67399999999998</v>
      </c>
      <c r="E19342" s="28">
        <v>-402.34</v>
      </c>
    </row>
    <row r="19343" spans="4:5" x14ac:dyDescent="0.25">
      <c r="D19343" s="31">
        <f>-660.658</f>
        <v>-660.65800000000002</v>
      </c>
      <c r="E19343" s="28">
        <v>-402.35300000000001</v>
      </c>
    </row>
    <row r="19344" spans="4:5" x14ac:dyDescent="0.25">
      <c r="D19344" s="31">
        <f>-660.642</f>
        <v>-660.64200000000005</v>
      </c>
      <c r="E19344" s="28">
        <v>-402.36500000000001</v>
      </c>
    </row>
    <row r="19345" spans="4:5" x14ac:dyDescent="0.25">
      <c r="D19345" s="31">
        <f>-660.626</f>
        <v>-660.62599999999998</v>
      </c>
      <c r="E19345" s="28">
        <v>-402.37799999999999</v>
      </c>
    </row>
    <row r="19346" spans="4:5" x14ac:dyDescent="0.25">
      <c r="D19346" s="31">
        <f>-660.61</f>
        <v>-660.61</v>
      </c>
      <c r="E19346" s="28">
        <v>-402.39100000000002</v>
      </c>
    </row>
    <row r="19347" spans="4:5" x14ac:dyDescent="0.25">
      <c r="D19347" s="31">
        <f>-660.594</f>
        <v>-660.59400000000005</v>
      </c>
      <c r="E19347" s="28">
        <v>-402.40300000000002</v>
      </c>
    </row>
    <row r="19348" spans="4:5" x14ac:dyDescent="0.25">
      <c r="D19348" s="31">
        <f>-660.578</f>
        <v>-660.57799999999997</v>
      </c>
      <c r="E19348" s="28">
        <v>-402.416</v>
      </c>
    </row>
    <row r="19349" spans="4:5" x14ac:dyDescent="0.25">
      <c r="D19349" s="31">
        <f>-660.562</f>
        <v>-660.56200000000001</v>
      </c>
      <c r="E19349" s="28">
        <v>-402.428</v>
      </c>
    </row>
    <row r="19350" spans="4:5" x14ac:dyDescent="0.25">
      <c r="D19350" s="31">
        <f>-660.546</f>
        <v>-660.54600000000005</v>
      </c>
      <c r="E19350" s="28">
        <v>-402.44</v>
      </c>
    </row>
    <row r="19351" spans="4:5" x14ac:dyDescent="0.25">
      <c r="D19351" s="31">
        <f>-660.53</f>
        <v>-660.53</v>
      </c>
      <c r="E19351" s="28">
        <v>-402.452</v>
      </c>
    </row>
    <row r="19352" spans="4:5" x14ac:dyDescent="0.25">
      <c r="D19352" s="31">
        <f>-660.514</f>
        <v>-660.51400000000001</v>
      </c>
      <c r="E19352" s="28">
        <v>-402.46499999999997</v>
      </c>
    </row>
    <row r="19353" spans="4:5" x14ac:dyDescent="0.25">
      <c r="D19353" s="31">
        <f>-660.498</f>
        <v>-660.49800000000005</v>
      </c>
      <c r="E19353" s="28">
        <v>-402.47699999999998</v>
      </c>
    </row>
    <row r="19354" spans="4:5" x14ac:dyDescent="0.25">
      <c r="D19354" s="31">
        <f>-660.482</f>
        <v>-660.48199999999997</v>
      </c>
      <c r="E19354" s="28">
        <v>-402.48899999999998</v>
      </c>
    </row>
    <row r="19355" spans="4:5" x14ac:dyDescent="0.25">
      <c r="D19355" s="31">
        <f>-660.466</f>
        <v>-660.46600000000001</v>
      </c>
      <c r="E19355" s="28">
        <v>-402.50099999999998</v>
      </c>
    </row>
    <row r="19356" spans="4:5" x14ac:dyDescent="0.25">
      <c r="D19356" s="31">
        <f>-660.45</f>
        <v>-660.45</v>
      </c>
      <c r="E19356" s="28">
        <v>-402.51299999999998</v>
      </c>
    </row>
    <row r="19357" spans="4:5" x14ac:dyDescent="0.25">
      <c r="D19357" s="31">
        <f>-660.434</f>
        <v>-660.43399999999997</v>
      </c>
      <c r="E19357" s="28">
        <v>-402.52499999999998</v>
      </c>
    </row>
    <row r="19358" spans="4:5" x14ac:dyDescent="0.25">
      <c r="D19358" s="31">
        <f>-660.418</f>
        <v>-660.41800000000001</v>
      </c>
      <c r="E19358" s="28">
        <v>-402.53699999999998</v>
      </c>
    </row>
    <row r="19359" spans="4:5" x14ac:dyDescent="0.25">
      <c r="D19359" s="31">
        <f>-660.402</f>
        <v>-660.40200000000004</v>
      </c>
      <c r="E19359" s="28">
        <v>-402.54899999999998</v>
      </c>
    </row>
    <row r="19360" spans="4:5" x14ac:dyDescent="0.25">
      <c r="D19360" s="31">
        <f>-660.386</f>
        <v>-660.38599999999997</v>
      </c>
      <c r="E19360" s="28">
        <v>-402.56099999999998</v>
      </c>
    </row>
    <row r="19361" spans="4:5" x14ac:dyDescent="0.25">
      <c r="D19361" s="31">
        <f>-660.37</f>
        <v>-660.37</v>
      </c>
      <c r="E19361" s="28">
        <v>-402.57299999999998</v>
      </c>
    </row>
    <row r="19362" spans="4:5" x14ac:dyDescent="0.25">
      <c r="D19362" s="31">
        <f>-660.354</f>
        <v>-660.35400000000004</v>
      </c>
      <c r="E19362" s="28">
        <v>-402.584</v>
      </c>
    </row>
    <row r="19363" spans="4:5" x14ac:dyDescent="0.25">
      <c r="D19363" s="31">
        <f>-660.338</f>
        <v>-660.33799999999997</v>
      </c>
      <c r="E19363" s="28">
        <v>-402.596</v>
      </c>
    </row>
    <row r="19364" spans="4:5" x14ac:dyDescent="0.25">
      <c r="D19364" s="31">
        <f>-660.322</f>
        <v>-660.322</v>
      </c>
      <c r="E19364" s="28">
        <v>-402.608</v>
      </c>
    </row>
    <row r="19365" spans="4:5" x14ac:dyDescent="0.25">
      <c r="D19365" s="31">
        <f>-660.306</f>
        <v>-660.30600000000004</v>
      </c>
      <c r="E19365" s="28">
        <v>-402.61900000000003</v>
      </c>
    </row>
    <row r="19366" spans="4:5" x14ac:dyDescent="0.25">
      <c r="D19366" s="31">
        <f>-660.29</f>
        <v>-660.29</v>
      </c>
      <c r="E19366" s="28">
        <v>-402.63099999999997</v>
      </c>
    </row>
    <row r="19367" spans="4:5" x14ac:dyDescent="0.25">
      <c r="D19367" s="31">
        <f>-660.274</f>
        <v>-660.274</v>
      </c>
      <c r="E19367" s="28">
        <v>-402.642</v>
      </c>
    </row>
    <row r="19368" spans="4:5" x14ac:dyDescent="0.25">
      <c r="D19368" s="31">
        <f>-660.258</f>
        <v>-660.25800000000004</v>
      </c>
      <c r="E19368" s="28">
        <v>-402.654</v>
      </c>
    </row>
    <row r="19369" spans="4:5" x14ac:dyDescent="0.25">
      <c r="D19369" s="31">
        <f>-660.242</f>
        <v>-660.24199999999996</v>
      </c>
      <c r="E19369" s="28">
        <v>-402.66500000000002</v>
      </c>
    </row>
    <row r="19370" spans="4:5" x14ac:dyDescent="0.25">
      <c r="D19370" s="31">
        <f>-660.226</f>
        <v>-660.226</v>
      </c>
      <c r="E19370" s="28">
        <v>-402.67700000000002</v>
      </c>
    </row>
    <row r="19371" spans="4:5" x14ac:dyDescent="0.25">
      <c r="D19371" s="31">
        <f>-660.21</f>
        <v>-660.21</v>
      </c>
      <c r="E19371" s="28">
        <v>-402.68799999999999</v>
      </c>
    </row>
    <row r="19372" spans="4:5" x14ac:dyDescent="0.25">
      <c r="D19372" s="31">
        <f>-660.194</f>
        <v>-660.19399999999996</v>
      </c>
      <c r="E19372" s="28">
        <v>-402.69900000000001</v>
      </c>
    </row>
    <row r="19373" spans="4:5" x14ac:dyDescent="0.25">
      <c r="D19373" s="31">
        <f>-660.178</f>
        <v>-660.178</v>
      </c>
      <c r="E19373" s="28">
        <v>-402.71100000000001</v>
      </c>
    </row>
    <row r="19374" spans="4:5" x14ac:dyDescent="0.25">
      <c r="D19374" s="31">
        <f>-660.162</f>
        <v>-660.16200000000003</v>
      </c>
      <c r="E19374" s="28">
        <v>-402.72199999999998</v>
      </c>
    </row>
    <row r="19375" spans="4:5" x14ac:dyDescent="0.25">
      <c r="D19375" s="31">
        <f>-660.146</f>
        <v>-660.14599999999996</v>
      </c>
      <c r="E19375" s="28">
        <v>-402.733</v>
      </c>
    </row>
    <row r="19376" spans="4:5" x14ac:dyDescent="0.25">
      <c r="D19376" s="31">
        <f>-660.13</f>
        <v>-660.13</v>
      </c>
      <c r="E19376" s="28">
        <v>-402.74400000000003</v>
      </c>
    </row>
    <row r="19377" spans="4:5" x14ac:dyDescent="0.25">
      <c r="D19377" s="31">
        <f>-660.114</f>
        <v>-660.11400000000003</v>
      </c>
      <c r="E19377" s="28">
        <v>-402.755</v>
      </c>
    </row>
    <row r="19378" spans="4:5" x14ac:dyDescent="0.25">
      <c r="D19378" s="31">
        <f>-660.098</f>
        <v>-660.09799999999996</v>
      </c>
      <c r="E19378" s="28">
        <v>-402.76600000000002</v>
      </c>
    </row>
    <row r="19379" spans="4:5" x14ac:dyDescent="0.25">
      <c r="D19379" s="31">
        <f>-660.082</f>
        <v>-660.08199999999999</v>
      </c>
      <c r="E19379" s="28">
        <v>-402.77699999999999</v>
      </c>
    </row>
    <row r="19380" spans="4:5" x14ac:dyDescent="0.25">
      <c r="D19380" s="31">
        <f>-660.066</f>
        <v>-660.06600000000003</v>
      </c>
      <c r="E19380" s="28">
        <v>-402.78800000000001</v>
      </c>
    </row>
    <row r="19381" spans="4:5" x14ac:dyDescent="0.25">
      <c r="D19381" s="31">
        <f>-660.05</f>
        <v>-660.05</v>
      </c>
      <c r="E19381" s="28">
        <v>-402.79899999999998</v>
      </c>
    </row>
    <row r="19382" spans="4:5" x14ac:dyDescent="0.25">
      <c r="D19382" s="31">
        <f>-660.034</f>
        <v>-660.03399999999999</v>
      </c>
      <c r="E19382" s="28">
        <v>-402.81</v>
      </c>
    </row>
    <row r="19383" spans="4:5" x14ac:dyDescent="0.25">
      <c r="D19383" s="31">
        <f>-660.018</f>
        <v>-660.01800000000003</v>
      </c>
      <c r="E19383" s="28">
        <v>-402.82</v>
      </c>
    </row>
    <row r="19384" spans="4:5" x14ac:dyDescent="0.25">
      <c r="D19384" s="31">
        <f>-660.002</f>
        <v>-660.00199999999995</v>
      </c>
      <c r="E19384" s="28">
        <v>-402.83100000000002</v>
      </c>
    </row>
    <row r="19385" spans="4:5" x14ac:dyDescent="0.25">
      <c r="D19385" s="31">
        <f>-659.986</f>
        <v>-659.98599999999999</v>
      </c>
      <c r="E19385" s="28">
        <v>-402.84199999999998</v>
      </c>
    </row>
    <row r="19386" spans="4:5" x14ac:dyDescent="0.25">
      <c r="D19386" s="31">
        <f>-659.97</f>
        <v>-659.97</v>
      </c>
      <c r="E19386" s="28">
        <v>-402.85300000000001</v>
      </c>
    </row>
    <row r="19387" spans="4:5" x14ac:dyDescent="0.25">
      <c r="D19387" s="31">
        <f>-659.954</f>
        <v>-659.95399999999995</v>
      </c>
      <c r="E19387" s="28">
        <v>-402.863</v>
      </c>
    </row>
    <row r="19388" spans="4:5" x14ac:dyDescent="0.25">
      <c r="D19388" s="31">
        <f>-659.938</f>
        <v>-659.93799999999999</v>
      </c>
      <c r="E19388" s="28">
        <v>-402.87400000000002</v>
      </c>
    </row>
    <row r="19389" spans="4:5" x14ac:dyDescent="0.25">
      <c r="D19389" s="31">
        <f>-659.922</f>
        <v>-659.92200000000003</v>
      </c>
      <c r="E19389" s="28">
        <v>-402.88400000000001</v>
      </c>
    </row>
    <row r="19390" spans="4:5" x14ac:dyDescent="0.25">
      <c r="D19390" s="31">
        <f>-659.906</f>
        <v>-659.90599999999995</v>
      </c>
      <c r="E19390" s="28">
        <v>-402.89499999999998</v>
      </c>
    </row>
    <row r="19391" spans="4:5" x14ac:dyDescent="0.25">
      <c r="D19391" s="31">
        <f>-659.891</f>
        <v>-659.89099999999996</v>
      </c>
      <c r="E19391" s="28">
        <v>-402.90499999999997</v>
      </c>
    </row>
    <row r="19392" spans="4:5" x14ac:dyDescent="0.25">
      <c r="D19392" s="31">
        <f>-659.875</f>
        <v>-659.875</v>
      </c>
      <c r="E19392" s="28">
        <v>-402.916</v>
      </c>
    </row>
    <row r="19393" spans="4:5" x14ac:dyDescent="0.25">
      <c r="D19393" s="31">
        <f>-659.859</f>
        <v>-659.85900000000004</v>
      </c>
      <c r="E19393" s="28">
        <v>-402.92599999999999</v>
      </c>
    </row>
    <row r="19394" spans="4:5" x14ac:dyDescent="0.25">
      <c r="D19394" s="31">
        <f>-659.843</f>
        <v>-659.84299999999996</v>
      </c>
      <c r="E19394" s="28">
        <v>-402.93599999999998</v>
      </c>
    </row>
    <row r="19395" spans="4:5" x14ac:dyDescent="0.25">
      <c r="D19395" s="31">
        <f>-659.827</f>
        <v>-659.827</v>
      </c>
      <c r="E19395" s="28">
        <v>-402.94600000000003</v>
      </c>
    </row>
    <row r="19396" spans="4:5" x14ac:dyDescent="0.25">
      <c r="D19396" s="31">
        <f>-659.811</f>
        <v>-659.81100000000004</v>
      </c>
      <c r="E19396" s="28">
        <v>-402.95699999999999</v>
      </c>
    </row>
    <row r="19397" spans="4:5" x14ac:dyDescent="0.25">
      <c r="D19397" s="31">
        <f>-659.795</f>
        <v>-659.79499999999996</v>
      </c>
      <c r="E19397" s="28">
        <v>-402.96699999999998</v>
      </c>
    </row>
    <row r="19398" spans="4:5" x14ac:dyDescent="0.25">
      <c r="D19398" s="31">
        <f>-659.779</f>
        <v>-659.779</v>
      </c>
      <c r="E19398" s="28">
        <v>-402.976</v>
      </c>
    </row>
    <row r="19399" spans="4:5" x14ac:dyDescent="0.25">
      <c r="D19399" s="31">
        <f>-659.763</f>
        <v>-659.76300000000003</v>
      </c>
      <c r="E19399" s="28">
        <v>-402.98700000000002</v>
      </c>
    </row>
    <row r="19400" spans="4:5" x14ac:dyDescent="0.25">
      <c r="D19400" s="31">
        <f>-659.747</f>
        <v>-659.74699999999996</v>
      </c>
      <c r="E19400" s="28">
        <v>-402.99700000000001</v>
      </c>
    </row>
    <row r="19401" spans="4:5" x14ac:dyDescent="0.25">
      <c r="D19401" s="31">
        <f>-659.731</f>
        <v>-659.73099999999999</v>
      </c>
      <c r="E19401" s="28">
        <v>-403.00700000000001</v>
      </c>
    </row>
    <row r="19402" spans="4:5" x14ac:dyDescent="0.25">
      <c r="D19402" s="31">
        <f>-659.715</f>
        <v>-659.71500000000003</v>
      </c>
      <c r="E19402" s="28">
        <v>-403.01600000000002</v>
      </c>
    </row>
    <row r="19403" spans="4:5" x14ac:dyDescent="0.25">
      <c r="D19403" s="31">
        <f>-659.699</f>
        <v>-659.69899999999996</v>
      </c>
      <c r="E19403" s="28">
        <v>-403.02600000000001</v>
      </c>
    </row>
    <row r="19404" spans="4:5" x14ac:dyDescent="0.25">
      <c r="D19404" s="31">
        <f>-659.683</f>
        <v>-659.68299999999999</v>
      </c>
      <c r="E19404" s="28">
        <v>-403.036</v>
      </c>
    </row>
    <row r="19405" spans="4:5" x14ac:dyDescent="0.25">
      <c r="D19405" s="31">
        <f>-659.667</f>
        <v>-659.66700000000003</v>
      </c>
      <c r="E19405" s="28">
        <v>-403.04599999999999</v>
      </c>
    </row>
    <row r="19406" spans="4:5" x14ac:dyDescent="0.25">
      <c r="D19406" s="31">
        <f>-659.651</f>
        <v>-659.65099999999995</v>
      </c>
      <c r="E19406" s="28">
        <v>-403.05500000000001</v>
      </c>
    </row>
    <row r="19407" spans="4:5" x14ac:dyDescent="0.25">
      <c r="D19407" s="31">
        <f>-659.635</f>
        <v>-659.63499999999999</v>
      </c>
      <c r="E19407" s="28">
        <v>-403.065</v>
      </c>
    </row>
    <row r="19408" spans="4:5" x14ac:dyDescent="0.25">
      <c r="D19408" s="31">
        <f>-659.619</f>
        <v>-659.61900000000003</v>
      </c>
      <c r="E19408" s="28">
        <v>-403.07499999999999</v>
      </c>
    </row>
    <row r="19409" spans="4:5" x14ac:dyDescent="0.25">
      <c r="D19409" s="31">
        <f>-659.603</f>
        <v>-659.60299999999995</v>
      </c>
      <c r="E19409" s="28">
        <v>-403.084</v>
      </c>
    </row>
    <row r="19410" spans="4:5" x14ac:dyDescent="0.25">
      <c r="D19410" s="31">
        <f>-659.587</f>
        <v>-659.58699999999999</v>
      </c>
      <c r="E19410" s="28">
        <v>-403.09399999999999</v>
      </c>
    </row>
    <row r="19411" spans="4:5" x14ac:dyDescent="0.25">
      <c r="D19411" s="31">
        <f>-659.571</f>
        <v>-659.57100000000003</v>
      </c>
      <c r="E19411" s="28">
        <v>-403.10300000000001</v>
      </c>
    </row>
    <row r="19412" spans="4:5" x14ac:dyDescent="0.25">
      <c r="D19412" s="31">
        <f>-659.555</f>
        <v>-659.55499999999995</v>
      </c>
      <c r="E19412" s="28">
        <v>-403.113</v>
      </c>
    </row>
    <row r="19413" spans="4:5" x14ac:dyDescent="0.25">
      <c r="D19413" s="31">
        <f>-659.539</f>
        <v>-659.53899999999999</v>
      </c>
      <c r="E19413" s="28">
        <v>-403.12200000000001</v>
      </c>
    </row>
    <row r="19414" spans="4:5" x14ac:dyDescent="0.25">
      <c r="D19414" s="31">
        <f>-659.523</f>
        <v>-659.52300000000002</v>
      </c>
      <c r="E19414" s="28">
        <v>-403.13099999999997</v>
      </c>
    </row>
    <row r="19415" spans="4:5" x14ac:dyDescent="0.25">
      <c r="D19415" s="31">
        <f>-659.507</f>
        <v>-659.50699999999995</v>
      </c>
      <c r="E19415" s="28">
        <v>-403.14100000000002</v>
      </c>
    </row>
    <row r="19416" spans="4:5" x14ac:dyDescent="0.25">
      <c r="D19416" s="31">
        <f>-659.491</f>
        <v>-659.49099999999999</v>
      </c>
      <c r="E19416" s="28">
        <v>-403.15</v>
      </c>
    </row>
    <row r="19417" spans="4:5" x14ac:dyDescent="0.25">
      <c r="D19417" s="31">
        <f>-659.475</f>
        <v>-659.47500000000002</v>
      </c>
      <c r="E19417" s="28">
        <v>-403.15899999999999</v>
      </c>
    </row>
    <row r="19418" spans="4:5" x14ac:dyDescent="0.25">
      <c r="D19418" s="31">
        <f>-659.459</f>
        <v>-659.45899999999995</v>
      </c>
      <c r="E19418" s="28">
        <v>-403.16800000000001</v>
      </c>
    </row>
    <row r="19419" spans="4:5" x14ac:dyDescent="0.25">
      <c r="D19419" s="31">
        <f>-659.443</f>
        <v>-659.44299999999998</v>
      </c>
      <c r="E19419" s="28">
        <v>-403.17700000000002</v>
      </c>
    </row>
    <row r="19420" spans="4:5" x14ac:dyDescent="0.25">
      <c r="D19420" s="31">
        <f>-659.427</f>
        <v>-659.42700000000002</v>
      </c>
      <c r="E19420" s="28">
        <v>-403.18599999999998</v>
      </c>
    </row>
    <row r="19421" spans="4:5" x14ac:dyDescent="0.25">
      <c r="D19421" s="31">
        <f>-659.411</f>
        <v>-659.41099999999994</v>
      </c>
      <c r="E19421" s="28">
        <v>-403.19499999999999</v>
      </c>
    </row>
    <row r="19422" spans="4:5" x14ac:dyDescent="0.25">
      <c r="D19422" s="31">
        <f>-659.395</f>
        <v>-659.39499999999998</v>
      </c>
      <c r="E19422" s="28">
        <v>-403.20400000000001</v>
      </c>
    </row>
    <row r="19423" spans="4:5" x14ac:dyDescent="0.25">
      <c r="D19423" s="31">
        <f>-659.379</f>
        <v>-659.37900000000002</v>
      </c>
      <c r="E19423" s="28">
        <v>-403.21300000000002</v>
      </c>
    </row>
    <row r="19424" spans="4:5" x14ac:dyDescent="0.25">
      <c r="D19424" s="31">
        <f>-659.363</f>
        <v>-659.36300000000006</v>
      </c>
      <c r="E19424" s="28">
        <v>-403.22199999999998</v>
      </c>
    </row>
    <row r="19425" spans="4:5" x14ac:dyDescent="0.25">
      <c r="D19425" s="31">
        <f>-659.347</f>
        <v>-659.34699999999998</v>
      </c>
      <c r="E19425" s="28">
        <v>-403.23099999999999</v>
      </c>
    </row>
    <row r="19426" spans="4:5" x14ac:dyDescent="0.25">
      <c r="D19426" s="31">
        <f>-659.331</f>
        <v>-659.33100000000002</v>
      </c>
      <c r="E19426" s="28">
        <v>-403.24</v>
      </c>
    </row>
    <row r="19427" spans="4:5" x14ac:dyDescent="0.25">
      <c r="D19427" s="31">
        <f>-659.315</f>
        <v>-659.31500000000005</v>
      </c>
      <c r="E19427" s="28">
        <v>-403.24799999999999</v>
      </c>
    </row>
    <row r="19428" spans="4:5" x14ac:dyDescent="0.25">
      <c r="D19428" s="31">
        <f>-659.299</f>
        <v>-659.29899999999998</v>
      </c>
      <c r="E19428" s="28">
        <v>-403.25700000000001</v>
      </c>
    </row>
    <row r="19429" spans="4:5" x14ac:dyDescent="0.25">
      <c r="D19429" s="31">
        <f>-659.283</f>
        <v>-659.28300000000002</v>
      </c>
      <c r="E19429" s="28">
        <v>-403.26499999999999</v>
      </c>
    </row>
    <row r="19430" spans="4:5" x14ac:dyDescent="0.25">
      <c r="D19430" s="31">
        <f>-659.267</f>
        <v>-659.26700000000005</v>
      </c>
      <c r="E19430" s="28">
        <v>-403.274</v>
      </c>
    </row>
    <row r="19431" spans="4:5" x14ac:dyDescent="0.25">
      <c r="D19431" s="31">
        <f>-659.251</f>
        <v>-659.25099999999998</v>
      </c>
      <c r="E19431" s="28">
        <v>-403.28300000000002</v>
      </c>
    </row>
    <row r="19432" spans="4:5" x14ac:dyDescent="0.25">
      <c r="D19432" s="31">
        <f>-659.235</f>
        <v>-659.23500000000001</v>
      </c>
      <c r="E19432" s="28">
        <v>-403.291</v>
      </c>
    </row>
    <row r="19433" spans="4:5" x14ac:dyDescent="0.25">
      <c r="D19433" s="31">
        <f>-659.219</f>
        <v>-659.21900000000005</v>
      </c>
      <c r="E19433" s="28">
        <v>-403.3</v>
      </c>
    </row>
    <row r="19434" spans="4:5" x14ac:dyDescent="0.25">
      <c r="D19434" s="31">
        <f>-659.203</f>
        <v>-659.20299999999997</v>
      </c>
      <c r="E19434" s="28">
        <v>-403.30799999999999</v>
      </c>
    </row>
    <row r="19435" spans="4:5" x14ac:dyDescent="0.25">
      <c r="D19435" s="31">
        <f>-659.187</f>
        <v>-659.18700000000001</v>
      </c>
      <c r="E19435" s="28">
        <v>-403.31599999999997</v>
      </c>
    </row>
    <row r="19436" spans="4:5" x14ac:dyDescent="0.25">
      <c r="D19436" s="31">
        <f>-659.171</f>
        <v>-659.17100000000005</v>
      </c>
      <c r="E19436" s="28">
        <v>-403.32499999999999</v>
      </c>
    </row>
    <row r="19437" spans="4:5" x14ac:dyDescent="0.25">
      <c r="D19437" s="31">
        <f>-659.155</f>
        <v>-659.15499999999997</v>
      </c>
      <c r="E19437" s="28">
        <v>-403.33300000000003</v>
      </c>
    </row>
    <row r="19438" spans="4:5" x14ac:dyDescent="0.25">
      <c r="D19438" s="31">
        <f>-659.139</f>
        <v>-659.13900000000001</v>
      </c>
      <c r="E19438" s="28">
        <v>-403.34100000000001</v>
      </c>
    </row>
    <row r="19439" spans="4:5" x14ac:dyDescent="0.25">
      <c r="D19439" s="31">
        <f>-659.123</f>
        <v>-659.12300000000005</v>
      </c>
      <c r="E19439" s="28">
        <v>-403.34899999999999</v>
      </c>
    </row>
    <row r="19440" spans="4:5" x14ac:dyDescent="0.25">
      <c r="D19440" s="31">
        <f>-659.107</f>
        <v>-659.10699999999997</v>
      </c>
      <c r="E19440" s="28">
        <v>-403.35700000000003</v>
      </c>
    </row>
    <row r="19441" spans="4:5" x14ac:dyDescent="0.25">
      <c r="D19441" s="31">
        <f>-659.091</f>
        <v>-659.09100000000001</v>
      </c>
      <c r="E19441" s="28">
        <v>-403.36500000000001</v>
      </c>
    </row>
    <row r="19442" spans="4:5" x14ac:dyDescent="0.25">
      <c r="D19442" s="31">
        <f>-659.075</f>
        <v>-659.07500000000005</v>
      </c>
      <c r="E19442" s="28">
        <v>-403.37299999999999</v>
      </c>
    </row>
    <row r="19443" spans="4:5" x14ac:dyDescent="0.25">
      <c r="D19443" s="31">
        <f>-659.059</f>
        <v>-659.05899999999997</v>
      </c>
      <c r="E19443" s="28">
        <v>-403.38099999999997</v>
      </c>
    </row>
    <row r="19444" spans="4:5" x14ac:dyDescent="0.25">
      <c r="D19444" s="31">
        <f>-659.043</f>
        <v>-659.04300000000001</v>
      </c>
      <c r="E19444" s="28">
        <v>-403.38900000000001</v>
      </c>
    </row>
    <row r="19445" spans="4:5" x14ac:dyDescent="0.25">
      <c r="D19445" s="31">
        <f>-659.027</f>
        <v>-659.02700000000004</v>
      </c>
      <c r="E19445" s="28">
        <v>-403.39699999999999</v>
      </c>
    </row>
    <row r="19446" spans="4:5" x14ac:dyDescent="0.25">
      <c r="D19446" s="31">
        <f>-659.011</f>
        <v>-659.01099999999997</v>
      </c>
      <c r="E19446" s="28">
        <v>-403.40499999999997</v>
      </c>
    </row>
    <row r="19447" spans="4:5" x14ac:dyDescent="0.25">
      <c r="D19447" s="31">
        <f>-658.995</f>
        <v>-658.995</v>
      </c>
      <c r="E19447" s="28">
        <v>-403.41300000000001</v>
      </c>
    </row>
    <row r="19448" spans="4:5" x14ac:dyDescent="0.25">
      <c r="D19448" s="31">
        <f>-658.979</f>
        <v>-658.97900000000004</v>
      </c>
      <c r="E19448" s="28">
        <v>-403.42</v>
      </c>
    </row>
    <row r="19449" spans="4:5" x14ac:dyDescent="0.25">
      <c r="D19449" s="31">
        <f>-658.963</f>
        <v>-658.96299999999997</v>
      </c>
      <c r="E19449" s="28">
        <v>-403.428</v>
      </c>
    </row>
    <row r="19450" spans="4:5" x14ac:dyDescent="0.25">
      <c r="D19450" s="31">
        <f>-658.947</f>
        <v>-658.947</v>
      </c>
      <c r="E19450" s="28">
        <v>-403.43599999999998</v>
      </c>
    </row>
    <row r="19451" spans="4:5" x14ac:dyDescent="0.25">
      <c r="D19451" s="31">
        <f>-658.931</f>
        <v>-658.93100000000004</v>
      </c>
      <c r="E19451" s="28">
        <v>-403.44299999999998</v>
      </c>
    </row>
    <row r="19452" spans="4:5" x14ac:dyDescent="0.25">
      <c r="D19452" s="31">
        <f>-658.915</f>
        <v>-658.91499999999996</v>
      </c>
      <c r="E19452" s="28">
        <v>-403.45100000000002</v>
      </c>
    </row>
    <row r="19453" spans="4:5" x14ac:dyDescent="0.25">
      <c r="D19453" s="31">
        <f>-658.899</f>
        <v>-658.899</v>
      </c>
      <c r="E19453" s="28">
        <v>-403.45800000000003</v>
      </c>
    </row>
    <row r="19454" spans="4:5" x14ac:dyDescent="0.25">
      <c r="D19454" s="31">
        <f>-658.883</f>
        <v>-658.88300000000004</v>
      </c>
      <c r="E19454" s="28">
        <v>-403.46600000000001</v>
      </c>
    </row>
    <row r="19455" spans="4:5" x14ac:dyDescent="0.25">
      <c r="D19455" s="31">
        <f>-658.867</f>
        <v>-658.86699999999996</v>
      </c>
      <c r="E19455" s="28">
        <v>-403.47300000000001</v>
      </c>
    </row>
    <row r="19456" spans="4:5" x14ac:dyDescent="0.25">
      <c r="D19456" s="31">
        <f>-658.851</f>
        <v>-658.851</v>
      </c>
      <c r="E19456" s="28">
        <v>-403.48</v>
      </c>
    </row>
    <row r="19457" spans="4:5" x14ac:dyDescent="0.25">
      <c r="D19457" s="31">
        <f>-658.835</f>
        <v>-658.83500000000004</v>
      </c>
      <c r="E19457" s="28">
        <v>-403.488</v>
      </c>
    </row>
    <row r="19458" spans="4:5" x14ac:dyDescent="0.25">
      <c r="D19458" s="31">
        <f>-658.819</f>
        <v>-658.81899999999996</v>
      </c>
      <c r="E19458" s="28">
        <v>-403.495</v>
      </c>
    </row>
    <row r="19459" spans="4:5" x14ac:dyDescent="0.25">
      <c r="D19459" s="31">
        <f>-658.803</f>
        <v>-658.803</v>
      </c>
      <c r="E19459" s="28">
        <v>-403.50200000000001</v>
      </c>
    </row>
    <row r="19460" spans="4:5" x14ac:dyDescent="0.25">
      <c r="D19460" s="31">
        <f>-658.787</f>
        <v>-658.78700000000003</v>
      </c>
      <c r="E19460" s="28">
        <v>-403.50900000000001</v>
      </c>
    </row>
    <row r="19461" spans="4:5" x14ac:dyDescent="0.25">
      <c r="D19461" s="31">
        <f>-658.771</f>
        <v>-658.77099999999996</v>
      </c>
      <c r="E19461" s="28">
        <v>-403.51600000000002</v>
      </c>
    </row>
    <row r="19462" spans="4:5" x14ac:dyDescent="0.25">
      <c r="D19462" s="31">
        <f>-658.755</f>
        <v>-658.755</v>
      </c>
      <c r="E19462" s="28">
        <v>-403.524</v>
      </c>
    </row>
    <row r="19463" spans="4:5" x14ac:dyDescent="0.25">
      <c r="D19463" s="31">
        <f>-658.739</f>
        <v>-658.73900000000003</v>
      </c>
      <c r="E19463" s="28">
        <v>-403.53100000000001</v>
      </c>
    </row>
    <row r="19464" spans="4:5" x14ac:dyDescent="0.25">
      <c r="D19464" s="31">
        <f>-658.723</f>
        <v>-658.72299999999996</v>
      </c>
      <c r="E19464" s="28">
        <v>-403.53699999999998</v>
      </c>
    </row>
    <row r="19465" spans="4:5" x14ac:dyDescent="0.25">
      <c r="D19465" s="31">
        <f>-658.707</f>
        <v>-658.70699999999999</v>
      </c>
      <c r="E19465" s="28">
        <v>-403.54399999999998</v>
      </c>
    </row>
    <row r="19466" spans="4:5" x14ac:dyDescent="0.25">
      <c r="D19466" s="31">
        <f>-658.691</f>
        <v>-658.69100000000003</v>
      </c>
      <c r="E19466" s="28">
        <v>-403.55099999999999</v>
      </c>
    </row>
    <row r="19467" spans="4:5" x14ac:dyDescent="0.25">
      <c r="D19467" s="31">
        <f>-658.675</f>
        <v>-658.67499999999995</v>
      </c>
      <c r="E19467" s="28">
        <v>-403.55799999999999</v>
      </c>
    </row>
    <row r="19468" spans="4:5" x14ac:dyDescent="0.25">
      <c r="D19468" s="31">
        <f>-658.659</f>
        <v>-658.65899999999999</v>
      </c>
      <c r="E19468" s="28">
        <v>-403.565</v>
      </c>
    </row>
    <row r="19469" spans="4:5" x14ac:dyDescent="0.25">
      <c r="D19469" s="31">
        <f>-658.643</f>
        <v>-658.64300000000003</v>
      </c>
      <c r="E19469" s="28">
        <v>-403.57100000000003</v>
      </c>
    </row>
    <row r="19470" spans="4:5" x14ac:dyDescent="0.25">
      <c r="D19470" s="31">
        <f>-658.627</f>
        <v>-658.62699999999995</v>
      </c>
      <c r="E19470" s="28">
        <v>-403.57799999999997</v>
      </c>
    </row>
    <row r="19471" spans="4:5" x14ac:dyDescent="0.25">
      <c r="D19471" s="31">
        <f>-658.611</f>
        <v>-658.61099999999999</v>
      </c>
      <c r="E19471" s="28">
        <v>-403.58499999999998</v>
      </c>
    </row>
    <row r="19472" spans="4:5" x14ac:dyDescent="0.25">
      <c r="D19472" s="31">
        <f>-658.595</f>
        <v>-658.59500000000003</v>
      </c>
      <c r="E19472" s="28">
        <v>-403.59100000000001</v>
      </c>
    </row>
    <row r="19473" spans="4:5" x14ac:dyDescent="0.25">
      <c r="D19473" s="31">
        <f>-658.579</f>
        <v>-658.57899999999995</v>
      </c>
      <c r="E19473" s="28">
        <v>-403.59800000000001</v>
      </c>
    </row>
    <row r="19474" spans="4:5" x14ac:dyDescent="0.25">
      <c r="D19474" s="31">
        <f>-658.563</f>
        <v>-658.56299999999999</v>
      </c>
      <c r="E19474" s="28">
        <v>-403.60399999999998</v>
      </c>
    </row>
    <row r="19475" spans="4:5" x14ac:dyDescent="0.25">
      <c r="D19475" s="31">
        <f>-658.547</f>
        <v>-658.54700000000003</v>
      </c>
      <c r="E19475" s="28">
        <v>-403.61099999999999</v>
      </c>
    </row>
    <row r="19476" spans="4:5" x14ac:dyDescent="0.25">
      <c r="D19476" s="31">
        <f>-658.531</f>
        <v>-658.53099999999995</v>
      </c>
      <c r="E19476" s="28">
        <v>-403.61700000000002</v>
      </c>
    </row>
    <row r="19477" spans="4:5" x14ac:dyDescent="0.25">
      <c r="D19477" s="31">
        <f>-658.515</f>
        <v>-658.51499999999999</v>
      </c>
      <c r="E19477" s="28">
        <v>-403.62400000000002</v>
      </c>
    </row>
    <row r="19478" spans="4:5" x14ac:dyDescent="0.25">
      <c r="D19478" s="31">
        <f>-658.499</f>
        <v>-658.49900000000002</v>
      </c>
      <c r="E19478" s="28">
        <v>-403.63</v>
      </c>
    </row>
    <row r="19479" spans="4:5" x14ac:dyDescent="0.25">
      <c r="D19479" s="31">
        <f>-658.483</f>
        <v>-658.48299999999995</v>
      </c>
      <c r="E19479" s="28">
        <v>-403.63600000000002</v>
      </c>
    </row>
    <row r="19480" spans="4:5" x14ac:dyDescent="0.25">
      <c r="D19480" s="31">
        <f>-658.467</f>
        <v>-658.46699999999998</v>
      </c>
      <c r="E19480" s="28">
        <v>-403.642</v>
      </c>
    </row>
    <row r="19481" spans="4:5" x14ac:dyDescent="0.25">
      <c r="D19481" s="31">
        <f>-658.451</f>
        <v>-658.45100000000002</v>
      </c>
      <c r="E19481" s="28">
        <v>-403.64800000000002</v>
      </c>
    </row>
    <row r="19482" spans="4:5" x14ac:dyDescent="0.25">
      <c r="D19482" s="31">
        <f>-658.435</f>
        <v>-658.43499999999995</v>
      </c>
      <c r="E19482" s="28">
        <v>-403.65499999999997</v>
      </c>
    </row>
    <row r="19483" spans="4:5" x14ac:dyDescent="0.25">
      <c r="D19483" s="31">
        <f>-658.419</f>
        <v>-658.41899999999998</v>
      </c>
      <c r="E19483" s="28">
        <v>-403.661</v>
      </c>
    </row>
    <row r="19484" spans="4:5" x14ac:dyDescent="0.25">
      <c r="D19484" s="31">
        <f>-658.403</f>
        <v>-658.40300000000002</v>
      </c>
      <c r="E19484" s="28">
        <v>-403.66699999999997</v>
      </c>
    </row>
    <row r="19485" spans="4:5" x14ac:dyDescent="0.25">
      <c r="D19485" s="31">
        <f>-658.387</f>
        <v>-658.38699999999994</v>
      </c>
      <c r="E19485" s="28">
        <v>-403.673</v>
      </c>
    </row>
    <row r="19486" spans="4:5" x14ac:dyDescent="0.25">
      <c r="D19486" s="31">
        <f>-658.371</f>
        <v>-658.37099999999998</v>
      </c>
      <c r="E19486" s="28">
        <v>-403.678</v>
      </c>
    </row>
    <row r="19487" spans="4:5" x14ac:dyDescent="0.25">
      <c r="D19487" s="31">
        <f>-658.355</f>
        <v>-658.35500000000002</v>
      </c>
      <c r="E19487" s="28">
        <v>-403.68400000000003</v>
      </c>
    </row>
    <row r="19488" spans="4:5" x14ac:dyDescent="0.25">
      <c r="D19488" s="31">
        <f>-658.339</f>
        <v>-658.33900000000006</v>
      </c>
      <c r="E19488" s="28">
        <v>-403.69</v>
      </c>
    </row>
    <row r="19489" spans="4:5" x14ac:dyDescent="0.25">
      <c r="D19489" s="31">
        <f>-658.323</f>
        <v>-658.32299999999998</v>
      </c>
      <c r="E19489" s="28">
        <v>-403.69600000000003</v>
      </c>
    </row>
    <row r="19490" spans="4:5" x14ac:dyDescent="0.25">
      <c r="D19490" s="31">
        <f>-658.307</f>
        <v>-658.30700000000002</v>
      </c>
      <c r="E19490" s="28">
        <v>-403.702</v>
      </c>
    </row>
    <row r="19491" spans="4:5" x14ac:dyDescent="0.25">
      <c r="D19491" s="31">
        <f>-658.291</f>
        <v>-658.29100000000005</v>
      </c>
      <c r="E19491" s="28">
        <v>-403.70699999999999</v>
      </c>
    </row>
    <row r="19492" spans="4:5" x14ac:dyDescent="0.25">
      <c r="D19492" s="31">
        <f>-658.275</f>
        <v>-658.27499999999998</v>
      </c>
      <c r="E19492" s="28">
        <v>-403.71300000000002</v>
      </c>
    </row>
    <row r="19493" spans="4:5" x14ac:dyDescent="0.25">
      <c r="D19493" s="31">
        <f>-658.259</f>
        <v>-658.25900000000001</v>
      </c>
      <c r="E19493" s="28">
        <v>-403.71899999999999</v>
      </c>
    </row>
    <row r="19494" spans="4:5" x14ac:dyDescent="0.25">
      <c r="D19494" s="31">
        <f>-658.243</f>
        <v>-658.24300000000005</v>
      </c>
      <c r="E19494" s="28">
        <v>-403.72399999999999</v>
      </c>
    </row>
    <row r="19495" spans="4:5" x14ac:dyDescent="0.25">
      <c r="D19495" s="31">
        <f>-658.227</f>
        <v>-658.22699999999998</v>
      </c>
      <c r="E19495" s="28">
        <v>-403.73</v>
      </c>
    </row>
    <row r="19496" spans="4:5" x14ac:dyDescent="0.25">
      <c r="D19496" s="31">
        <f>-658.211</f>
        <v>-658.21100000000001</v>
      </c>
      <c r="E19496" s="28">
        <v>-403.73500000000001</v>
      </c>
    </row>
    <row r="19497" spans="4:5" x14ac:dyDescent="0.25">
      <c r="D19497" s="31">
        <f>-658.195</f>
        <v>-658.19500000000005</v>
      </c>
      <c r="E19497" s="28">
        <v>-403.74</v>
      </c>
    </row>
    <row r="19498" spans="4:5" x14ac:dyDescent="0.25">
      <c r="D19498" s="31">
        <f>-658.179</f>
        <v>-658.17899999999997</v>
      </c>
      <c r="E19498" s="28">
        <v>-403.74599999999998</v>
      </c>
    </row>
    <row r="19499" spans="4:5" x14ac:dyDescent="0.25">
      <c r="D19499" s="31">
        <f>-658.163</f>
        <v>-658.16300000000001</v>
      </c>
      <c r="E19499" s="28">
        <v>-403.75099999999998</v>
      </c>
    </row>
    <row r="19500" spans="4:5" x14ac:dyDescent="0.25">
      <c r="D19500" s="31">
        <f>-658.147</f>
        <v>-658.14700000000005</v>
      </c>
      <c r="E19500" s="28">
        <v>-403.75599999999997</v>
      </c>
    </row>
    <row r="19501" spans="4:5" x14ac:dyDescent="0.25">
      <c r="D19501" s="31">
        <f>-658.131</f>
        <v>-658.13099999999997</v>
      </c>
      <c r="E19501" s="28">
        <v>-403.76100000000002</v>
      </c>
    </row>
    <row r="19502" spans="4:5" x14ac:dyDescent="0.25">
      <c r="D19502" s="31">
        <f>-658.115</f>
        <v>-658.11500000000001</v>
      </c>
      <c r="E19502" s="28">
        <v>-403.76600000000002</v>
      </c>
    </row>
    <row r="19503" spans="4:5" x14ac:dyDescent="0.25">
      <c r="D19503" s="31">
        <f>-658.099</f>
        <v>-658.09900000000005</v>
      </c>
      <c r="E19503" s="28">
        <v>-403.77199999999999</v>
      </c>
    </row>
    <row r="19504" spans="4:5" x14ac:dyDescent="0.25">
      <c r="D19504" s="31">
        <f>-658.083</f>
        <v>-658.08299999999997</v>
      </c>
      <c r="E19504" s="28">
        <v>-403.77699999999999</v>
      </c>
    </row>
    <row r="19505" spans="4:5" x14ac:dyDescent="0.25">
      <c r="D19505" s="31">
        <f>-658.068</f>
        <v>-658.06799999999998</v>
      </c>
      <c r="E19505" s="28">
        <v>-403.78199999999998</v>
      </c>
    </row>
    <row r="19506" spans="4:5" x14ac:dyDescent="0.25">
      <c r="D19506" s="31">
        <f>-658.052</f>
        <v>-658.05200000000002</v>
      </c>
      <c r="E19506" s="28">
        <v>-403.78699999999998</v>
      </c>
    </row>
    <row r="19507" spans="4:5" x14ac:dyDescent="0.25">
      <c r="D19507" s="31">
        <f>-658.036</f>
        <v>-658.03599999999994</v>
      </c>
      <c r="E19507" s="28">
        <v>-403.79199999999997</v>
      </c>
    </row>
    <row r="19508" spans="4:5" x14ac:dyDescent="0.25">
      <c r="D19508" s="31">
        <f>-658.02</f>
        <v>-658.02</v>
      </c>
      <c r="E19508" s="28">
        <v>-403.79700000000003</v>
      </c>
    </row>
    <row r="19509" spans="4:5" x14ac:dyDescent="0.25">
      <c r="D19509" s="31">
        <f>-658.004</f>
        <v>-658.00400000000002</v>
      </c>
      <c r="E19509" s="28">
        <v>-403.80099999999999</v>
      </c>
    </row>
    <row r="19510" spans="4:5" x14ac:dyDescent="0.25">
      <c r="D19510" s="31">
        <f>-657.988</f>
        <v>-657.98800000000006</v>
      </c>
      <c r="E19510" s="28">
        <v>-403.80599999999998</v>
      </c>
    </row>
    <row r="19511" spans="4:5" x14ac:dyDescent="0.25">
      <c r="D19511" s="31">
        <f>-657.972</f>
        <v>-657.97199999999998</v>
      </c>
      <c r="E19511" s="28">
        <v>-403.81099999999998</v>
      </c>
    </row>
    <row r="19512" spans="4:5" x14ac:dyDescent="0.25">
      <c r="D19512" s="31">
        <f>-657.956</f>
        <v>-657.95600000000002</v>
      </c>
      <c r="E19512" s="28">
        <v>-403.815</v>
      </c>
    </row>
    <row r="19513" spans="4:5" x14ac:dyDescent="0.25">
      <c r="D19513" s="31">
        <f>-657.94</f>
        <v>-657.94</v>
      </c>
      <c r="E19513" s="28">
        <v>-403.82</v>
      </c>
    </row>
    <row r="19514" spans="4:5" x14ac:dyDescent="0.25">
      <c r="D19514" s="31">
        <f>-657.924</f>
        <v>-657.92399999999998</v>
      </c>
      <c r="E19514" s="28">
        <v>-403.82400000000001</v>
      </c>
    </row>
    <row r="19515" spans="4:5" x14ac:dyDescent="0.25">
      <c r="D19515" s="31">
        <f>-657.908</f>
        <v>-657.90800000000002</v>
      </c>
      <c r="E19515" s="28">
        <v>-403.82900000000001</v>
      </c>
    </row>
    <row r="19516" spans="4:5" x14ac:dyDescent="0.25">
      <c r="D19516" s="31">
        <f>-657.892</f>
        <v>-657.89200000000005</v>
      </c>
      <c r="E19516" s="28">
        <v>-403.83300000000003</v>
      </c>
    </row>
    <row r="19517" spans="4:5" x14ac:dyDescent="0.25">
      <c r="D19517" s="31">
        <f>-657.876</f>
        <v>-657.87599999999998</v>
      </c>
      <c r="E19517" s="28">
        <v>-403.83800000000002</v>
      </c>
    </row>
    <row r="19518" spans="4:5" x14ac:dyDescent="0.25">
      <c r="D19518" s="31">
        <f>-657.86</f>
        <v>-657.86</v>
      </c>
      <c r="E19518" s="28">
        <v>-403.84199999999998</v>
      </c>
    </row>
    <row r="19519" spans="4:5" x14ac:dyDescent="0.25">
      <c r="D19519" s="31">
        <f>-657.844</f>
        <v>-657.84400000000005</v>
      </c>
      <c r="E19519" s="28">
        <v>-403.84699999999998</v>
      </c>
    </row>
    <row r="19520" spans="4:5" x14ac:dyDescent="0.25">
      <c r="D19520" s="31">
        <f>-657.828</f>
        <v>-657.82799999999997</v>
      </c>
      <c r="E19520" s="28">
        <v>-403.851</v>
      </c>
    </row>
    <row r="19521" spans="4:5" x14ac:dyDescent="0.25">
      <c r="D19521" s="31">
        <f>-657.812</f>
        <v>-657.81200000000001</v>
      </c>
      <c r="E19521" s="28">
        <v>-403.85500000000002</v>
      </c>
    </row>
    <row r="19522" spans="4:5" x14ac:dyDescent="0.25">
      <c r="D19522" s="31">
        <f>-657.796</f>
        <v>-657.79600000000005</v>
      </c>
      <c r="E19522" s="28">
        <v>-403.85899999999998</v>
      </c>
    </row>
    <row r="19523" spans="4:5" x14ac:dyDescent="0.25">
      <c r="D19523" s="31">
        <f>-657.78</f>
        <v>-657.78</v>
      </c>
      <c r="E19523" s="28">
        <v>-403.86399999999998</v>
      </c>
    </row>
    <row r="19524" spans="4:5" x14ac:dyDescent="0.25">
      <c r="D19524" s="31">
        <f>-657.764</f>
        <v>-657.76400000000001</v>
      </c>
      <c r="E19524" s="28">
        <v>-403.86799999999999</v>
      </c>
    </row>
    <row r="19525" spans="4:5" x14ac:dyDescent="0.25">
      <c r="D19525" s="31">
        <f>-657.748</f>
        <v>-657.74800000000005</v>
      </c>
      <c r="E19525" s="28">
        <v>-403.87200000000001</v>
      </c>
    </row>
    <row r="19526" spans="4:5" x14ac:dyDescent="0.25">
      <c r="D19526" s="31">
        <f>-657.732</f>
        <v>-657.73199999999997</v>
      </c>
      <c r="E19526" s="28">
        <v>-403.87599999999998</v>
      </c>
    </row>
    <row r="19527" spans="4:5" x14ac:dyDescent="0.25">
      <c r="D19527" s="31">
        <f>-657.716</f>
        <v>-657.71600000000001</v>
      </c>
      <c r="E19527" s="28">
        <v>-403.88</v>
      </c>
    </row>
    <row r="19528" spans="4:5" x14ac:dyDescent="0.25">
      <c r="D19528" s="31">
        <f>-657.7</f>
        <v>-657.7</v>
      </c>
      <c r="E19528" s="28">
        <v>-403.88400000000001</v>
      </c>
    </row>
    <row r="19529" spans="4:5" x14ac:dyDescent="0.25">
      <c r="D19529" s="31">
        <f>-657.684</f>
        <v>-657.68399999999997</v>
      </c>
      <c r="E19529" s="28">
        <v>-403.887</v>
      </c>
    </row>
    <row r="19530" spans="4:5" x14ac:dyDescent="0.25">
      <c r="D19530" s="31">
        <f>-657.668</f>
        <v>-657.66800000000001</v>
      </c>
      <c r="E19530" s="28">
        <v>-403.89100000000002</v>
      </c>
    </row>
    <row r="19531" spans="4:5" x14ac:dyDescent="0.25">
      <c r="D19531" s="31">
        <f>-657.652</f>
        <v>-657.65200000000004</v>
      </c>
      <c r="E19531" s="28">
        <v>-403.89499999999998</v>
      </c>
    </row>
    <row r="19532" spans="4:5" x14ac:dyDescent="0.25">
      <c r="D19532" s="31">
        <f>-657.636</f>
        <v>-657.63599999999997</v>
      </c>
      <c r="E19532" s="28">
        <v>-403.899</v>
      </c>
    </row>
    <row r="19533" spans="4:5" x14ac:dyDescent="0.25">
      <c r="D19533" s="31">
        <f>-657.62</f>
        <v>-657.62</v>
      </c>
      <c r="E19533" s="28">
        <v>-403.90199999999999</v>
      </c>
    </row>
    <row r="19534" spans="4:5" x14ac:dyDescent="0.25">
      <c r="D19534" s="31">
        <f>-657.604</f>
        <v>-657.60400000000004</v>
      </c>
      <c r="E19534" s="28">
        <v>-403.90600000000001</v>
      </c>
    </row>
    <row r="19535" spans="4:5" x14ac:dyDescent="0.25">
      <c r="D19535" s="31">
        <f>-657.588</f>
        <v>-657.58799999999997</v>
      </c>
      <c r="E19535" s="28">
        <v>-403.90899999999999</v>
      </c>
    </row>
    <row r="19536" spans="4:5" x14ac:dyDescent="0.25">
      <c r="D19536" s="31">
        <f>-657.572</f>
        <v>-657.572</v>
      </c>
      <c r="E19536" s="28">
        <v>-403.91300000000001</v>
      </c>
    </row>
    <row r="19537" spans="4:5" x14ac:dyDescent="0.25">
      <c r="D19537" s="31">
        <f>-657.556</f>
        <v>-657.55600000000004</v>
      </c>
      <c r="E19537" s="28">
        <v>-403.916</v>
      </c>
    </row>
    <row r="19538" spans="4:5" x14ac:dyDescent="0.25">
      <c r="D19538" s="31">
        <f>-657.54</f>
        <v>-657.54</v>
      </c>
      <c r="E19538" s="28">
        <v>-403.92</v>
      </c>
    </row>
    <row r="19539" spans="4:5" x14ac:dyDescent="0.25">
      <c r="D19539" s="31">
        <f>-657.524</f>
        <v>-657.524</v>
      </c>
      <c r="E19539" s="28">
        <v>-403.923</v>
      </c>
    </row>
    <row r="19540" spans="4:5" x14ac:dyDescent="0.25">
      <c r="D19540" s="31">
        <f>-657.508</f>
        <v>-657.50800000000004</v>
      </c>
      <c r="E19540" s="28">
        <v>-403.92700000000002</v>
      </c>
    </row>
    <row r="19541" spans="4:5" x14ac:dyDescent="0.25">
      <c r="D19541" s="31">
        <f>-657.492</f>
        <v>-657.49199999999996</v>
      </c>
      <c r="E19541" s="28">
        <v>-403.93</v>
      </c>
    </row>
    <row r="19542" spans="4:5" x14ac:dyDescent="0.25">
      <c r="D19542" s="31">
        <f>-657.476</f>
        <v>-657.476</v>
      </c>
      <c r="E19542" s="28">
        <v>-403.93299999999999</v>
      </c>
    </row>
    <row r="19543" spans="4:5" x14ac:dyDescent="0.25">
      <c r="D19543" s="31">
        <f>-657.46</f>
        <v>-657.46</v>
      </c>
      <c r="E19543" s="28">
        <v>-403.93599999999998</v>
      </c>
    </row>
    <row r="19544" spans="4:5" x14ac:dyDescent="0.25">
      <c r="D19544" s="31">
        <f>-657.444</f>
        <v>-657.44399999999996</v>
      </c>
      <c r="E19544" s="28">
        <v>-403.93900000000002</v>
      </c>
    </row>
    <row r="19545" spans="4:5" x14ac:dyDescent="0.25">
      <c r="D19545" s="31">
        <f>-657.428</f>
        <v>-657.428</v>
      </c>
      <c r="E19545" s="28">
        <v>-403.94200000000001</v>
      </c>
    </row>
    <row r="19546" spans="4:5" x14ac:dyDescent="0.25">
      <c r="D19546" s="31">
        <f>-657.412</f>
        <v>-657.41200000000003</v>
      </c>
      <c r="E19546" s="28">
        <v>-403.94499999999999</v>
      </c>
    </row>
    <row r="19547" spans="4:5" x14ac:dyDescent="0.25">
      <c r="D19547" s="31">
        <f>-657.396</f>
        <v>-657.39599999999996</v>
      </c>
      <c r="E19547" s="28">
        <v>-403.94799999999998</v>
      </c>
    </row>
    <row r="19548" spans="4:5" x14ac:dyDescent="0.25">
      <c r="D19548" s="31">
        <f>-657.38</f>
        <v>-657.38</v>
      </c>
      <c r="E19548" s="28">
        <v>-403.95100000000002</v>
      </c>
    </row>
    <row r="19549" spans="4:5" x14ac:dyDescent="0.25">
      <c r="D19549" s="31">
        <f>-657.364</f>
        <v>-657.36400000000003</v>
      </c>
      <c r="E19549" s="28">
        <v>-403.95400000000001</v>
      </c>
    </row>
    <row r="19550" spans="4:5" x14ac:dyDescent="0.25">
      <c r="D19550" s="31">
        <f>-657.348</f>
        <v>-657.34799999999996</v>
      </c>
      <c r="E19550" s="28">
        <v>-403.95699999999999</v>
      </c>
    </row>
    <row r="19551" spans="4:5" x14ac:dyDescent="0.25">
      <c r="D19551" s="31">
        <f>-657.332</f>
        <v>-657.33199999999999</v>
      </c>
      <c r="E19551" s="28">
        <v>-403.96</v>
      </c>
    </row>
    <row r="19552" spans="4:5" x14ac:dyDescent="0.25">
      <c r="D19552" s="31">
        <f>-657.316</f>
        <v>-657.31600000000003</v>
      </c>
      <c r="E19552" s="28">
        <v>-403.96300000000002</v>
      </c>
    </row>
    <row r="19553" spans="4:5" x14ac:dyDescent="0.25">
      <c r="D19553" s="31">
        <f>-657.3</f>
        <v>-657.3</v>
      </c>
      <c r="E19553" s="28">
        <v>-403.96499999999997</v>
      </c>
    </row>
    <row r="19554" spans="4:5" x14ac:dyDescent="0.25">
      <c r="D19554" s="31">
        <f>-657.284</f>
        <v>-657.28399999999999</v>
      </c>
      <c r="E19554" s="28">
        <v>-403.96800000000002</v>
      </c>
    </row>
    <row r="19555" spans="4:5" x14ac:dyDescent="0.25">
      <c r="D19555" s="31">
        <f>-657.268</f>
        <v>-657.26800000000003</v>
      </c>
      <c r="E19555" s="28">
        <v>-403.971</v>
      </c>
    </row>
    <row r="19556" spans="4:5" x14ac:dyDescent="0.25">
      <c r="D19556" s="31">
        <f>-657.252</f>
        <v>-657.25199999999995</v>
      </c>
      <c r="E19556" s="28">
        <v>-403.97300000000001</v>
      </c>
    </row>
    <row r="19557" spans="4:5" x14ac:dyDescent="0.25">
      <c r="D19557" s="31">
        <f>-657.236</f>
        <v>-657.23599999999999</v>
      </c>
      <c r="E19557" s="28">
        <v>-403.976</v>
      </c>
    </row>
    <row r="19558" spans="4:5" x14ac:dyDescent="0.25">
      <c r="D19558" s="31">
        <f>-657.22</f>
        <v>-657.22</v>
      </c>
      <c r="E19558" s="28">
        <v>-403.97800000000001</v>
      </c>
    </row>
    <row r="19559" spans="4:5" x14ac:dyDescent="0.25">
      <c r="D19559" s="31">
        <f>-657.204</f>
        <v>-657.20399999999995</v>
      </c>
      <c r="E19559" s="28">
        <v>-403.98</v>
      </c>
    </row>
    <row r="19560" spans="4:5" x14ac:dyDescent="0.25">
      <c r="D19560" s="31">
        <f>-657.188</f>
        <v>-657.18799999999999</v>
      </c>
      <c r="E19560" s="28">
        <v>-403.983</v>
      </c>
    </row>
    <row r="19561" spans="4:5" x14ac:dyDescent="0.25">
      <c r="D19561" s="31">
        <f>-657.172</f>
        <v>-657.17200000000003</v>
      </c>
      <c r="E19561" s="28">
        <v>-403.98500000000001</v>
      </c>
    </row>
    <row r="19562" spans="4:5" x14ac:dyDescent="0.25">
      <c r="D19562" s="31">
        <f>-657.156</f>
        <v>-657.15599999999995</v>
      </c>
      <c r="E19562" s="28">
        <v>-403.98700000000002</v>
      </c>
    </row>
    <row r="19563" spans="4:5" x14ac:dyDescent="0.25">
      <c r="D19563" s="31">
        <f>-657.14</f>
        <v>-657.14</v>
      </c>
      <c r="E19563" s="28">
        <v>-403.99</v>
      </c>
    </row>
    <row r="19564" spans="4:5" x14ac:dyDescent="0.25">
      <c r="D19564" s="31">
        <f>-657.124</f>
        <v>-657.12400000000002</v>
      </c>
      <c r="E19564" s="28">
        <v>-403.99200000000002</v>
      </c>
    </row>
    <row r="19565" spans="4:5" x14ac:dyDescent="0.25">
      <c r="D19565" s="31">
        <f>-657.108</f>
        <v>-657.10799999999995</v>
      </c>
      <c r="E19565" s="28">
        <v>-403.99400000000003</v>
      </c>
    </row>
    <row r="19566" spans="4:5" x14ac:dyDescent="0.25">
      <c r="D19566" s="31">
        <f>-657.092</f>
        <v>-657.09199999999998</v>
      </c>
      <c r="E19566" s="28">
        <v>-403.99599999999998</v>
      </c>
    </row>
    <row r="19567" spans="4:5" x14ac:dyDescent="0.25">
      <c r="D19567" s="31">
        <f>-657.076</f>
        <v>-657.07600000000002</v>
      </c>
      <c r="E19567" s="28">
        <v>-403.99799999999999</v>
      </c>
    </row>
    <row r="19568" spans="4:5" x14ac:dyDescent="0.25">
      <c r="D19568" s="31">
        <f>-657.06</f>
        <v>-657.06</v>
      </c>
      <c r="E19568" s="28">
        <v>-404</v>
      </c>
    </row>
    <row r="19569" spans="4:5" x14ac:dyDescent="0.25">
      <c r="D19569" s="31">
        <f>-657.044</f>
        <v>-657.04399999999998</v>
      </c>
      <c r="E19569" s="28">
        <v>-404.00200000000001</v>
      </c>
    </row>
    <row r="19570" spans="4:5" x14ac:dyDescent="0.25">
      <c r="D19570" s="31">
        <f>-657.028</f>
        <v>-657.02800000000002</v>
      </c>
      <c r="E19570" s="28">
        <v>-404.00400000000002</v>
      </c>
    </row>
    <row r="19571" spans="4:5" x14ac:dyDescent="0.25">
      <c r="D19571" s="31">
        <f>-657.012</f>
        <v>-657.01199999999994</v>
      </c>
      <c r="E19571" s="28">
        <v>-404.005</v>
      </c>
    </row>
    <row r="19572" spans="4:5" x14ac:dyDescent="0.25">
      <c r="D19572" s="31">
        <f>-656.996</f>
        <v>-656.99599999999998</v>
      </c>
      <c r="E19572" s="28">
        <v>-404.00700000000001</v>
      </c>
    </row>
    <row r="19573" spans="4:5" x14ac:dyDescent="0.25">
      <c r="D19573" s="31">
        <f>-656.98</f>
        <v>-656.98</v>
      </c>
      <c r="E19573" s="28">
        <v>-404.00900000000001</v>
      </c>
    </row>
    <row r="19574" spans="4:5" x14ac:dyDescent="0.25">
      <c r="D19574" s="31">
        <f>-656.964</f>
        <v>-656.96400000000006</v>
      </c>
      <c r="E19574" s="28">
        <v>-404.01100000000002</v>
      </c>
    </row>
    <row r="19575" spans="4:5" x14ac:dyDescent="0.25">
      <c r="D19575" s="31">
        <f>-656.948</f>
        <v>-656.94799999999998</v>
      </c>
      <c r="E19575" s="28">
        <v>-404.012</v>
      </c>
    </row>
    <row r="19576" spans="4:5" x14ac:dyDescent="0.25">
      <c r="D19576" s="31">
        <f>-656.932</f>
        <v>-656.93200000000002</v>
      </c>
      <c r="E19576" s="28">
        <v>-404.01400000000001</v>
      </c>
    </row>
    <row r="19577" spans="4:5" x14ac:dyDescent="0.25">
      <c r="D19577" s="31">
        <f>-656.916</f>
        <v>-656.91600000000005</v>
      </c>
      <c r="E19577" s="28">
        <v>-404.01499999999999</v>
      </c>
    </row>
    <row r="19578" spans="4:5" x14ac:dyDescent="0.25">
      <c r="D19578" s="31">
        <f>-656.9</f>
        <v>-656.9</v>
      </c>
      <c r="E19578" s="28">
        <v>-404.017</v>
      </c>
    </row>
    <row r="19579" spans="4:5" x14ac:dyDescent="0.25">
      <c r="D19579" s="31">
        <f>-656.884</f>
        <v>-656.88400000000001</v>
      </c>
      <c r="E19579" s="28">
        <v>-404.01799999999997</v>
      </c>
    </row>
    <row r="19580" spans="4:5" x14ac:dyDescent="0.25">
      <c r="D19580" s="31">
        <f>-656.868</f>
        <v>-656.86800000000005</v>
      </c>
      <c r="E19580" s="28">
        <v>-404.02</v>
      </c>
    </row>
    <row r="19581" spans="4:5" x14ac:dyDescent="0.25">
      <c r="D19581" s="31">
        <f>-656.852</f>
        <v>-656.85199999999998</v>
      </c>
      <c r="E19581" s="28">
        <v>-404.02100000000002</v>
      </c>
    </row>
    <row r="19582" spans="4:5" x14ac:dyDescent="0.25">
      <c r="D19582" s="31">
        <f>-656.836</f>
        <v>-656.83600000000001</v>
      </c>
      <c r="E19582" s="28">
        <v>-404.02199999999999</v>
      </c>
    </row>
    <row r="19583" spans="4:5" x14ac:dyDescent="0.25">
      <c r="D19583" s="31">
        <f>-656.82</f>
        <v>-656.82</v>
      </c>
      <c r="E19583" s="28">
        <v>-404.02300000000002</v>
      </c>
    </row>
    <row r="19584" spans="4:5" x14ac:dyDescent="0.25">
      <c r="D19584" s="31">
        <f>-656.804</f>
        <v>-656.80399999999997</v>
      </c>
      <c r="E19584" s="28">
        <v>-404.02499999999998</v>
      </c>
    </row>
    <row r="19585" spans="4:5" x14ac:dyDescent="0.25">
      <c r="D19585" s="31">
        <f>-656.788</f>
        <v>-656.78800000000001</v>
      </c>
      <c r="E19585" s="28">
        <v>-404.02600000000001</v>
      </c>
    </row>
    <row r="19586" spans="4:5" x14ac:dyDescent="0.25">
      <c r="D19586" s="31">
        <f>-656.772</f>
        <v>-656.77200000000005</v>
      </c>
      <c r="E19586" s="28">
        <v>-404.02699999999999</v>
      </c>
    </row>
    <row r="19587" spans="4:5" x14ac:dyDescent="0.25">
      <c r="D19587" s="31">
        <f>-656.756</f>
        <v>-656.75599999999997</v>
      </c>
      <c r="E19587" s="28">
        <v>-404.02800000000002</v>
      </c>
    </row>
    <row r="19588" spans="4:5" x14ac:dyDescent="0.25">
      <c r="D19588" s="31">
        <f>-656.74</f>
        <v>-656.74</v>
      </c>
      <c r="E19588" s="28">
        <v>-404.029</v>
      </c>
    </row>
    <row r="19589" spans="4:5" x14ac:dyDescent="0.25">
      <c r="D19589" s="31">
        <f>-656.724</f>
        <v>-656.72400000000005</v>
      </c>
      <c r="E19589" s="28">
        <v>-404.03</v>
      </c>
    </row>
    <row r="19590" spans="4:5" x14ac:dyDescent="0.25">
      <c r="D19590" s="31">
        <f>-656.708</f>
        <v>-656.70799999999997</v>
      </c>
      <c r="E19590" s="28">
        <v>-404.03100000000001</v>
      </c>
    </row>
    <row r="19591" spans="4:5" x14ac:dyDescent="0.25">
      <c r="D19591" s="31">
        <f>-656.692</f>
        <v>-656.69200000000001</v>
      </c>
      <c r="E19591" s="28">
        <v>-404.03199999999998</v>
      </c>
    </row>
    <row r="19592" spans="4:5" x14ac:dyDescent="0.25">
      <c r="D19592" s="31">
        <f>-656.676</f>
        <v>-656.67600000000004</v>
      </c>
      <c r="E19592" s="28">
        <v>-404.03199999999998</v>
      </c>
    </row>
    <row r="19593" spans="4:5" x14ac:dyDescent="0.25">
      <c r="D19593" s="31">
        <f>-656.66</f>
        <v>-656.66</v>
      </c>
      <c r="E19593" s="28">
        <v>-404.03300000000002</v>
      </c>
    </row>
    <row r="19594" spans="4:5" x14ac:dyDescent="0.25">
      <c r="D19594" s="31">
        <f>-656.644</f>
        <v>-656.64400000000001</v>
      </c>
      <c r="E19594" s="28">
        <v>-404.03399999999999</v>
      </c>
    </row>
    <row r="19595" spans="4:5" x14ac:dyDescent="0.25">
      <c r="D19595" s="31">
        <f>-656.628</f>
        <v>-656.62800000000004</v>
      </c>
      <c r="E19595" s="28">
        <v>-404.03399999999999</v>
      </c>
    </row>
    <row r="19596" spans="4:5" x14ac:dyDescent="0.25">
      <c r="D19596" s="31">
        <f>-656.612</f>
        <v>-656.61199999999997</v>
      </c>
      <c r="E19596" s="28">
        <v>-404.03500000000003</v>
      </c>
    </row>
    <row r="19597" spans="4:5" x14ac:dyDescent="0.25">
      <c r="D19597" s="31">
        <f>-656.596</f>
        <v>-656.596</v>
      </c>
      <c r="E19597" s="28">
        <v>-404.036</v>
      </c>
    </row>
    <row r="19598" spans="4:5" x14ac:dyDescent="0.25">
      <c r="D19598" s="31">
        <f>-656.58</f>
        <v>-656.58</v>
      </c>
      <c r="E19598" s="28">
        <v>-404.036</v>
      </c>
    </row>
    <row r="19599" spans="4:5" x14ac:dyDescent="0.25">
      <c r="D19599" s="31">
        <f>-656.564</f>
        <v>-656.56399999999996</v>
      </c>
      <c r="E19599" s="28">
        <v>-404.03699999999998</v>
      </c>
    </row>
    <row r="19600" spans="4:5" x14ac:dyDescent="0.25">
      <c r="D19600" s="31">
        <f>-656.548</f>
        <v>-656.548</v>
      </c>
      <c r="E19600" s="28">
        <v>-404.03699999999998</v>
      </c>
    </row>
    <row r="19601" spans="4:5" x14ac:dyDescent="0.25">
      <c r="D19601" s="31">
        <f>-656.532</f>
        <v>-656.53200000000004</v>
      </c>
      <c r="E19601" s="28">
        <v>-404.03800000000001</v>
      </c>
    </row>
    <row r="19602" spans="4:5" x14ac:dyDescent="0.25">
      <c r="D19602" s="31">
        <f>-656.516</f>
        <v>-656.51599999999996</v>
      </c>
      <c r="E19602" s="28">
        <v>-404.03800000000001</v>
      </c>
    </row>
    <row r="19603" spans="4:5" x14ac:dyDescent="0.25">
      <c r="D19603" s="31">
        <f>-656.5</f>
        <v>-656.5</v>
      </c>
      <c r="E19603" s="28">
        <v>-404.03800000000001</v>
      </c>
    </row>
    <row r="19604" spans="4:5" x14ac:dyDescent="0.25">
      <c r="D19604" s="31">
        <f>-656.484</f>
        <v>-656.48400000000004</v>
      </c>
      <c r="E19604" s="28">
        <v>-404.03800000000001</v>
      </c>
    </row>
    <row r="19605" spans="4:5" x14ac:dyDescent="0.25">
      <c r="D19605" s="31">
        <f>-656.468</f>
        <v>-656.46799999999996</v>
      </c>
      <c r="E19605" s="28">
        <v>-404.03800000000001</v>
      </c>
    </row>
    <row r="19606" spans="4:5" x14ac:dyDescent="0.25">
      <c r="D19606" s="31">
        <f>-656.452</f>
        <v>-656.452</v>
      </c>
      <c r="E19606" s="28">
        <v>-404.03800000000001</v>
      </c>
    </row>
    <row r="19607" spans="4:5" x14ac:dyDescent="0.25">
      <c r="D19607" s="31">
        <f>-656.436</f>
        <v>-656.43600000000004</v>
      </c>
      <c r="E19607" s="28">
        <v>-404.03899999999999</v>
      </c>
    </row>
    <row r="19608" spans="4:5" x14ac:dyDescent="0.25">
      <c r="D19608" s="31">
        <f>-656.42</f>
        <v>-656.42</v>
      </c>
      <c r="E19608" s="28">
        <v>-404.03899999999999</v>
      </c>
    </row>
    <row r="19609" spans="4:5" x14ac:dyDescent="0.25">
      <c r="D19609" s="31">
        <f>-656.404</f>
        <v>-656.404</v>
      </c>
      <c r="E19609" s="28">
        <v>-404.03899999999999</v>
      </c>
    </row>
    <row r="19610" spans="4:5" x14ac:dyDescent="0.25">
      <c r="D19610" s="31">
        <f>-656.388</f>
        <v>-656.38800000000003</v>
      </c>
      <c r="E19610" s="28">
        <v>-404.03800000000001</v>
      </c>
    </row>
    <row r="19611" spans="4:5" x14ac:dyDescent="0.25">
      <c r="D19611" s="31">
        <f>-656.372</f>
        <v>-656.37199999999996</v>
      </c>
      <c r="E19611" s="28">
        <v>-404.03800000000001</v>
      </c>
    </row>
    <row r="19612" spans="4:5" x14ac:dyDescent="0.25">
      <c r="D19612" s="31">
        <f>-656.356</f>
        <v>-656.35599999999999</v>
      </c>
      <c r="E19612" s="28">
        <v>-404.03800000000001</v>
      </c>
    </row>
    <row r="19613" spans="4:5" x14ac:dyDescent="0.25">
      <c r="D19613" s="31">
        <f>-656.34</f>
        <v>-656.34</v>
      </c>
      <c r="E19613" s="28">
        <v>-404.03800000000001</v>
      </c>
    </row>
    <row r="19614" spans="4:5" x14ac:dyDescent="0.25">
      <c r="D19614" s="31">
        <f>-656.324</f>
        <v>-656.32399999999996</v>
      </c>
      <c r="E19614" s="28">
        <v>-404.03800000000001</v>
      </c>
    </row>
    <row r="19615" spans="4:5" x14ac:dyDescent="0.25">
      <c r="D19615" s="31">
        <f>-656.308</f>
        <v>-656.30799999999999</v>
      </c>
      <c r="E19615" s="28">
        <v>-404.03699999999998</v>
      </c>
    </row>
    <row r="19616" spans="4:5" x14ac:dyDescent="0.25">
      <c r="D19616" s="31">
        <f>-656.292</f>
        <v>-656.29200000000003</v>
      </c>
      <c r="E19616" s="28">
        <v>-404.03699999999998</v>
      </c>
    </row>
    <row r="19617" spans="4:5" x14ac:dyDescent="0.25">
      <c r="D19617" s="31">
        <f>-656.276</f>
        <v>-656.27599999999995</v>
      </c>
      <c r="E19617" s="28">
        <v>-404.036</v>
      </c>
    </row>
    <row r="19618" spans="4:5" x14ac:dyDescent="0.25">
      <c r="D19618" s="31">
        <f>-656.26</f>
        <v>-656.26</v>
      </c>
      <c r="E19618" s="28">
        <v>-404.036</v>
      </c>
    </row>
    <row r="19619" spans="4:5" x14ac:dyDescent="0.25">
      <c r="D19619" s="31">
        <f>-656.245</f>
        <v>-656.245</v>
      </c>
      <c r="E19619" s="28">
        <v>-404.036</v>
      </c>
    </row>
    <row r="19620" spans="4:5" x14ac:dyDescent="0.25">
      <c r="D19620" s="31">
        <f>-656.229</f>
        <v>-656.22900000000004</v>
      </c>
      <c r="E19620" s="28">
        <v>-404.03500000000003</v>
      </c>
    </row>
    <row r="19621" spans="4:5" x14ac:dyDescent="0.25">
      <c r="D19621" s="31">
        <f>-656.213</f>
        <v>-656.21299999999997</v>
      </c>
      <c r="E19621" s="28">
        <v>-404.03399999999999</v>
      </c>
    </row>
    <row r="19622" spans="4:5" x14ac:dyDescent="0.25">
      <c r="D19622" s="31">
        <f>-656.197</f>
        <v>-656.197</v>
      </c>
      <c r="E19622" s="28">
        <v>-404.03399999999999</v>
      </c>
    </row>
    <row r="19623" spans="4:5" x14ac:dyDescent="0.25">
      <c r="D19623" s="31">
        <f>-656.181</f>
        <v>-656.18100000000004</v>
      </c>
      <c r="E19623" s="28">
        <v>-404.03300000000002</v>
      </c>
    </row>
    <row r="19624" spans="4:5" x14ac:dyDescent="0.25">
      <c r="D19624" s="31">
        <f>-656.165</f>
        <v>-656.16499999999996</v>
      </c>
      <c r="E19624" s="28">
        <v>-404.03199999999998</v>
      </c>
    </row>
    <row r="19625" spans="4:5" x14ac:dyDescent="0.25">
      <c r="D19625" s="31">
        <f>-656.149</f>
        <v>-656.149</v>
      </c>
      <c r="E19625" s="28">
        <v>-404.03100000000001</v>
      </c>
    </row>
    <row r="19626" spans="4:5" x14ac:dyDescent="0.25">
      <c r="D19626" s="31">
        <f>-656.133</f>
        <v>-656.13300000000004</v>
      </c>
      <c r="E19626" s="28">
        <v>-404.03100000000001</v>
      </c>
    </row>
    <row r="19627" spans="4:5" x14ac:dyDescent="0.25">
      <c r="D19627" s="31">
        <f>-656.117</f>
        <v>-656.11699999999996</v>
      </c>
      <c r="E19627" s="28">
        <v>-404.03</v>
      </c>
    </row>
    <row r="19628" spans="4:5" x14ac:dyDescent="0.25">
      <c r="D19628" s="31">
        <f>-656.101</f>
        <v>-656.101</v>
      </c>
      <c r="E19628" s="28">
        <v>-404.029</v>
      </c>
    </row>
    <row r="19629" spans="4:5" x14ac:dyDescent="0.25">
      <c r="D19629" s="31">
        <f>-656.085</f>
        <v>-656.08500000000004</v>
      </c>
      <c r="E19629" s="28">
        <v>-404.02800000000002</v>
      </c>
    </row>
    <row r="19630" spans="4:5" x14ac:dyDescent="0.25">
      <c r="D19630" s="31">
        <f>-656.069</f>
        <v>-656.06899999999996</v>
      </c>
      <c r="E19630" s="28">
        <v>-404.02699999999999</v>
      </c>
    </row>
    <row r="19631" spans="4:5" x14ac:dyDescent="0.25">
      <c r="D19631" s="31">
        <f>-656.053</f>
        <v>-656.053</v>
      </c>
      <c r="E19631" s="28">
        <v>-404.02600000000001</v>
      </c>
    </row>
    <row r="19632" spans="4:5" x14ac:dyDescent="0.25">
      <c r="D19632" s="31">
        <f>-656.037</f>
        <v>-656.03700000000003</v>
      </c>
      <c r="E19632" s="28">
        <v>-404.02499999999998</v>
      </c>
    </row>
    <row r="19633" spans="4:5" x14ac:dyDescent="0.25">
      <c r="D19633" s="31">
        <f>-656.021</f>
        <v>-656.02099999999996</v>
      </c>
      <c r="E19633" s="28">
        <v>-404.02300000000002</v>
      </c>
    </row>
    <row r="19634" spans="4:5" x14ac:dyDescent="0.25">
      <c r="D19634" s="31">
        <f>-656.005</f>
        <v>-656.005</v>
      </c>
      <c r="E19634" s="28">
        <v>-404.02199999999999</v>
      </c>
    </row>
    <row r="19635" spans="4:5" x14ac:dyDescent="0.25">
      <c r="D19635" s="31">
        <f>-655.989</f>
        <v>-655.98900000000003</v>
      </c>
      <c r="E19635" s="28">
        <v>-404.02100000000002</v>
      </c>
    </row>
    <row r="19636" spans="4:5" x14ac:dyDescent="0.25">
      <c r="D19636" s="31">
        <f>-655.973</f>
        <v>-655.97299999999996</v>
      </c>
      <c r="E19636" s="28">
        <v>-404.01900000000001</v>
      </c>
    </row>
    <row r="19637" spans="4:5" x14ac:dyDescent="0.25">
      <c r="D19637" s="31">
        <f>-655.957</f>
        <v>-655.95699999999999</v>
      </c>
      <c r="E19637" s="28">
        <v>-404.01799999999997</v>
      </c>
    </row>
    <row r="19638" spans="4:5" x14ac:dyDescent="0.25">
      <c r="D19638" s="31">
        <f>-655.941</f>
        <v>-655.94100000000003</v>
      </c>
      <c r="E19638" s="28">
        <v>-404.01600000000002</v>
      </c>
    </row>
    <row r="19639" spans="4:5" x14ac:dyDescent="0.25">
      <c r="D19639" s="31">
        <f>-655.925</f>
        <v>-655.92499999999995</v>
      </c>
      <c r="E19639" s="28">
        <v>-404.01499999999999</v>
      </c>
    </row>
    <row r="19640" spans="4:5" x14ac:dyDescent="0.25">
      <c r="D19640" s="31">
        <f>-655.909</f>
        <v>-655.90899999999999</v>
      </c>
      <c r="E19640" s="28">
        <v>-404.01299999999998</v>
      </c>
    </row>
    <row r="19641" spans="4:5" x14ac:dyDescent="0.25">
      <c r="D19641" s="31">
        <f>-655.893</f>
        <v>-655.89300000000003</v>
      </c>
      <c r="E19641" s="28">
        <v>-404.012</v>
      </c>
    </row>
    <row r="19642" spans="4:5" x14ac:dyDescent="0.25">
      <c r="D19642" s="31">
        <f>-655.877</f>
        <v>-655.87699999999995</v>
      </c>
      <c r="E19642" s="28">
        <v>-404.01</v>
      </c>
    </row>
    <row r="19643" spans="4:5" x14ac:dyDescent="0.25">
      <c r="D19643" s="31">
        <f>-655.861</f>
        <v>-655.86099999999999</v>
      </c>
      <c r="E19643" s="28">
        <v>-404.00900000000001</v>
      </c>
    </row>
    <row r="19644" spans="4:5" x14ac:dyDescent="0.25">
      <c r="D19644" s="31">
        <f>-655.845</f>
        <v>-655.84500000000003</v>
      </c>
      <c r="E19644" s="28">
        <v>-404.00700000000001</v>
      </c>
    </row>
    <row r="19645" spans="4:5" x14ac:dyDescent="0.25">
      <c r="D19645" s="31">
        <f>-655.829</f>
        <v>-655.82899999999995</v>
      </c>
      <c r="E19645" s="28">
        <v>-404.005</v>
      </c>
    </row>
    <row r="19646" spans="4:5" x14ac:dyDescent="0.25">
      <c r="D19646" s="31">
        <f>-655.813</f>
        <v>-655.81299999999999</v>
      </c>
      <c r="E19646" s="28">
        <v>-404.00299999999999</v>
      </c>
    </row>
    <row r="19647" spans="4:5" x14ac:dyDescent="0.25">
      <c r="D19647" s="31">
        <f>-655.797</f>
        <v>-655.79700000000003</v>
      </c>
      <c r="E19647" s="28">
        <v>-404.00099999999998</v>
      </c>
    </row>
    <row r="19648" spans="4:5" x14ac:dyDescent="0.25">
      <c r="D19648" s="31">
        <f>-655.781</f>
        <v>-655.78099999999995</v>
      </c>
      <c r="E19648" s="28">
        <v>-403.99900000000002</v>
      </c>
    </row>
    <row r="19649" spans="4:5" x14ac:dyDescent="0.25">
      <c r="D19649" s="31">
        <f>-655.765</f>
        <v>-655.76499999999999</v>
      </c>
      <c r="E19649" s="28">
        <v>-403.99700000000001</v>
      </c>
    </row>
    <row r="19650" spans="4:5" x14ac:dyDescent="0.25">
      <c r="D19650" s="31">
        <f>-655.749</f>
        <v>-655.74900000000002</v>
      </c>
      <c r="E19650" s="28">
        <v>-403.995</v>
      </c>
    </row>
    <row r="19651" spans="4:5" x14ac:dyDescent="0.25">
      <c r="D19651" s="31">
        <f>-655.733</f>
        <v>-655.73299999999995</v>
      </c>
      <c r="E19651" s="28">
        <v>-403.99299999999999</v>
      </c>
    </row>
    <row r="19652" spans="4:5" x14ac:dyDescent="0.25">
      <c r="D19652" s="31">
        <f>-655.717</f>
        <v>-655.71699999999998</v>
      </c>
      <c r="E19652" s="28">
        <v>-403.99099999999999</v>
      </c>
    </row>
    <row r="19653" spans="4:5" x14ac:dyDescent="0.25">
      <c r="D19653" s="31">
        <f>-655.701</f>
        <v>-655.70100000000002</v>
      </c>
      <c r="E19653" s="28">
        <v>-403.98899999999998</v>
      </c>
    </row>
    <row r="19654" spans="4:5" x14ac:dyDescent="0.25">
      <c r="D19654" s="31">
        <f>-655.685</f>
        <v>-655.68499999999995</v>
      </c>
      <c r="E19654" s="28">
        <v>-403.98700000000002</v>
      </c>
    </row>
    <row r="19655" spans="4:5" x14ac:dyDescent="0.25">
      <c r="D19655" s="31">
        <f>-655.669</f>
        <v>-655.66899999999998</v>
      </c>
      <c r="E19655" s="28">
        <v>-403.98399999999998</v>
      </c>
    </row>
    <row r="19656" spans="4:5" x14ac:dyDescent="0.25">
      <c r="D19656" s="31">
        <f>-655.653</f>
        <v>-655.65300000000002</v>
      </c>
      <c r="E19656" s="28">
        <v>-403.98200000000003</v>
      </c>
    </row>
    <row r="19657" spans="4:5" x14ac:dyDescent="0.25">
      <c r="D19657" s="31">
        <f>-655.637</f>
        <v>-655.63699999999994</v>
      </c>
      <c r="E19657" s="28">
        <v>-403.98</v>
      </c>
    </row>
    <row r="19658" spans="4:5" x14ac:dyDescent="0.25">
      <c r="D19658" s="31">
        <f>-655.621</f>
        <v>-655.62099999999998</v>
      </c>
      <c r="E19658" s="28">
        <v>-403.97699999999998</v>
      </c>
    </row>
    <row r="19659" spans="4:5" x14ac:dyDescent="0.25">
      <c r="D19659" s="31">
        <f>-655.605</f>
        <v>-655.60500000000002</v>
      </c>
      <c r="E19659" s="28">
        <v>-403.97500000000002</v>
      </c>
    </row>
    <row r="19660" spans="4:5" x14ac:dyDescent="0.25">
      <c r="D19660" s="31">
        <f>-655.589</f>
        <v>-655.58900000000006</v>
      </c>
      <c r="E19660" s="28">
        <v>-403.97199999999998</v>
      </c>
    </row>
    <row r="19661" spans="4:5" x14ac:dyDescent="0.25">
      <c r="D19661" s="31">
        <f>-655.573</f>
        <v>-655.57299999999998</v>
      </c>
      <c r="E19661" s="28">
        <v>-403.96899999999999</v>
      </c>
    </row>
    <row r="19662" spans="4:5" x14ac:dyDescent="0.25">
      <c r="D19662" s="31">
        <f>-655.557</f>
        <v>-655.55700000000002</v>
      </c>
      <c r="E19662" s="28">
        <v>-403.96699999999998</v>
      </c>
    </row>
    <row r="19663" spans="4:5" x14ac:dyDescent="0.25">
      <c r="D19663" s="31">
        <f>-655.541</f>
        <v>-655.54100000000005</v>
      </c>
      <c r="E19663" s="28">
        <v>-403.964</v>
      </c>
    </row>
    <row r="19664" spans="4:5" x14ac:dyDescent="0.25">
      <c r="D19664" s="31">
        <f>-655.525</f>
        <v>-655.52499999999998</v>
      </c>
      <c r="E19664" s="28">
        <v>-403.96199999999999</v>
      </c>
    </row>
    <row r="19665" spans="4:5" x14ac:dyDescent="0.25">
      <c r="D19665" s="31">
        <f>-655.509</f>
        <v>-655.50900000000001</v>
      </c>
      <c r="E19665" s="28">
        <v>-403.95800000000003</v>
      </c>
    </row>
    <row r="19666" spans="4:5" x14ac:dyDescent="0.25">
      <c r="D19666" s="31">
        <f>-655.493</f>
        <v>-655.49300000000005</v>
      </c>
      <c r="E19666" s="28">
        <v>-403.95600000000002</v>
      </c>
    </row>
    <row r="19667" spans="4:5" x14ac:dyDescent="0.25">
      <c r="D19667" s="31">
        <f>-655.477</f>
        <v>-655.47699999999998</v>
      </c>
      <c r="E19667" s="28">
        <v>-403.95299999999997</v>
      </c>
    </row>
    <row r="19668" spans="4:5" x14ac:dyDescent="0.25">
      <c r="D19668" s="31">
        <f>-655.461</f>
        <v>-655.46100000000001</v>
      </c>
      <c r="E19668" s="28">
        <v>-403.95</v>
      </c>
    </row>
    <row r="19669" spans="4:5" x14ac:dyDescent="0.25">
      <c r="D19669" s="31">
        <f>-655.445</f>
        <v>-655.44500000000005</v>
      </c>
      <c r="E19669" s="28">
        <v>-403.947</v>
      </c>
    </row>
    <row r="19670" spans="4:5" x14ac:dyDescent="0.25">
      <c r="D19670" s="31">
        <f>-655.429</f>
        <v>-655.42899999999997</v>
      </c>
      <c r="E19670" s="28">
        <v>-403.94400000000002</v>
      </c>
    </row>
    <row r="19671" spans="4:5" x14ac:dyDescent="0.25">
      <c r="D19671" s="31">
        <f>-655.413</f>
        <v>-655.41300000000001</v>
      </c>
      <c r="E19671" s="28">
        <v>-403.94099999999997</v>
      </c>
    </row>
    <row r="19672" spans="4:5" x14ac:dyDescent="0.25">
      <c r="D19672" s="31">
        <f>-655.397</f>
        <v>-655.39700000000005</v>
      </c>
      <c r="E19672" s="28">
        <v>-403.93799999999999</v>
      </c>
    </row>
    <row r="19673" spans="4:5" x14ac:dyDescent="0.25">
      <c r="D19673" s="31">
        <f>-655.381</f>
        <v>-655.38099999999997</v>
      </c>
      <c r="E19673" s="28">
        <v>-403.935</v>
      </c>
    </row>
    <row r="19674" spans="4:5" x14ac:dyDescent="0.25">
      <c r="D19674" s="31">
        <f>-655.365</f>
        <v>-655.36500000000001</v>
      </c>
      <c r="E19674" s="28">
        <v>-403.93099999999998</v>
      </c>
    </row>
    <row r="19675" spans="4:5" x14ac:dyDescent="0.25">
      <c r="D19675" s="31">
        <f>-655.349</f>
        <v>-655.34900000000005</v>
      </c>
      <c r="E19675" s="28">
        <v>-403.928</v>
      </c>
    </row>
    <row r="19676" spans="4:5" x14ac:dyDescent="0.25">
      <c r="D19676" s="31">
        <f>-655.333</f>
        <v>-655.33299999999997</v>
      </c>
      <c r="E19676" s="28">
        <v>-403.92500000000001</v>
      </c>
    </row>
    <row r="19677" spans="4:5" x14ac:dyDescent="0.25">
      <c r="D19677" s="31">
        <f>-655.317</f>
        <v>-655.31700000000001</v>
      </c>
      <c r="E19677" s="28">
        <v>-403.92200000000003</v>
      </c>
    </row>
    <row r="19678" spans="4:5" x14ac:dyDescent="0.25">
      <c r="D19678" s="31">
        <f>-655.301</f>
        <v>-655.30100000000004</v>
      </c>
      <c r="E19678" s="28">
        <v>-403.91800000000001</v>
      </c>
    </row>
    <row r="19679" spans="4:5" x14ac:dyDescent="0.25">
      <c r="D19679" s="31">
        <f>-655.285</f>
        <v>-655.28499999999997</v>
      </c>
      <c r="E19679" s="28">
        <v>-403.91399999999999</v>
      </c>
    </row>
    <row r="19680" spans="4:5" x14ac:dyDescent="0.25">
      <c r="D19680" s="31">
        <f>-655.269</f>
        <v>-655.26900000000001</v>
      </c>
      <c r="E19680" s="28">
        <v>-403.911</v>
      </c>
    </row>
    <row r="19681" spans="4:5" x14ac:dyDescent="0.25">
      <c r="D19681" s="31">
        <f>-655.253</f>
        <v>-655.25300000000004</v>
      </c>
      <c r="E19681" s="28">
        <v>-403.90800000000002</v>
      </c>
    </row>
    <row r="19682" spans="4:5" x14ac:dyDescent="0.25">
      <c r="D19682" s="31">
        <f>-655.237</f>
        <v>-655.23699999999997</v>
      </c>
      <c r="E19682" s="28">
        <v>-403.904</v>
      </c>
    </row>
    <row r="19683" spans="4:5" x14ac:dyDescent="0.25">
      <c r="D19683" s="31">
        <f>-655.221</f>
        <v>-655.221</v>
      </c>
      <c r="E19683" s="28">
        <v>-403.9</v>
      </c>
    </row>
    <row r="19684" spans="4:5" x14ac:dyDescent="0.25">
      <c r="D19684" s="31">
        <f>-655.205</f>
        <v>-655.20500000000004</v>
      </c>
      <c r="E19684" s="28">
        <v>-403.89600000000002</v>
      </c>
    </row>
    <row r="19685" spans="4:5" x14ac:dyDescent="0.25">
      <c r="D19685" s="31">
        <f>-655.189</f>
        <v>-655.18899999999996</v>
      </c>
      <c r="E19685" s="28">
        <v>-403.89299999999997</v>
      </c>
    </row>
    <row r="19686" spans="4:5" x14ac:dyDescent="0.25">
      <c r="D19686" s="31">
        <f>-655.173</f>
        <v>-655.173</v>
      </c>
      <c r="E19686" s="28">
        <v>-403.88900000000001</v>
      </c>
    </row>
    <row r="19687" spans="4:5" x14ac:dyDescent="0.25">
      <c r="D19687" s="31">
        <f>-655.157</f>
        <v>-655.15700000000004</v>
      </c>
      <c r="E19687" s="28">
        <v>-403.88499999999999</v>
      </c>
    </row>
    <row r="19688" spans="4:5" x14ac:dyDescent="0.25">
      <c r="D19688" s="31">
        <f>-655.141</f>
        <v>-655.14099999999996</v>
      </c>
      <c r="E19688" s="28">
        <v>-403.88099999999997</v>
      </c>
    </row>
    <row r="19689" spans="4:5" x14ac:dyDescent="0.25">
      <c r="D19689" s="31">
        <f>-655.125</f>
        <v>-655.125</v>
      </c>
      <c r="E19689" s="28">
        <v>-403.87700000000001</v>
      </c>
    </row>
    <row r="19690" spans="4:5" x14ac:dyDescent="0.25">
      <c r="D19690" s="31">
        <f>-655.109</f>
        <v>-655.10900000000004</v>
      </c>
      <c r="E19690" s="28">
        <v>-403.87299999999999</v>
      </c>
    </row>
    <row r="19691" spans="4:5" x14ac:dyDescent="0.25">
      <c r="D19691" s="31">
        <f>-655.093</f>
        <v>-655.09299999999996</v>
      </c>
      <c r="E19691" s="28">
        <v>-403.86900000000003</v>
      </c>
    </row>
    <row r="19692" spans="4:5" x14ac:dyDescent="0.25">
      <c r="D19692" s="31">
        <f>-655.077</f>
        <v>-655.077</v>
      </c>
      <c r="E19692" s="28">
        <v>-403.86500000000001</v>
      </c>
    </row>
    <row r="19693" spans="4:5" x14ac:dyDescent="0.25">
      <c r="D19693" s="31">
        <f>-655.061</f>
        <v>-655.06100000000004</v>
      </c>
      <c r="E19693" s="28">
        <v>-403.86099999999999</v>
      </c>
    </row>
    <row r="19694" spans="4:5" x14ac:dyDescent="0.25">
      <c r="D19694" s="31">
        <f>-655.045</f>
        <v>-655.04499999999996</v>
      </c>
      <c r="E19694" s="28">
        <v>-403.85599999999999</v>
      </c>
    </row>
    <row r="19695" spans="4:5" x14ac:dyDescent="0.25">
      <c r="D19695" s="31">
        <f>-655.029</f>
        <v>-655.029</v>
      </c>
      <c r="E19695" s="28">
        <v>-403.85199999999998</v>
      </c>
    </row>
    <row r="19696" spans="4:5" x14ac:dyDescent="0.25">
      <c r="D19696" s="31">
        <f>-655.013</f>
        <v>-655.01300000000003</v>
      </c>
      <c r="E19696" s="28">
        <v>-403.84800000000001</v>
      </c>
    </row>
    <row r="19697" spans="4:5" x14ac:dyDescent="0.25">
      <c r="D19697" s="31">
        <f>-654.997</f>
        <v>-654.99699999999996</v>
      </c>
      <c r="E19697" s="28">
        <v>-403.84399999999999</v>
      </c>
    </row>
    <row r="19698" spans="4:5" x14ac:dyDescent="0.25">
      <c r="D19698" s="31">
        <f>-654.981</f>
        <v>-654.98099999999999</v>
      </c>
      <c r="E19698" s="28">
        <v>-403.839</v>
      </c>
    </row>
    <row r="19699" spans="4:5" x14ac:dyDescent="0.25">
      <c r="D19699" s="31">
        <f>-654.965</f>
        <v>-654.96500000000003</v>
      </c>
      <c r="E19699" s="28">
        <v>-403.83499999999998</v>
      </c>
    </row>
    <row r="19700" spans="4:5" x14ac:dyDescent="0.25">
      <c r="D19700" s="31">
        <f>-654.949</f>
        <v>-654.94899999999996</v>
      </c>
      <c r="E19700" s="28">
        <v>-403.83</v>
      </c>
    </row>
    <row r="19701" spans="4:5" x14ac:dyDescent="0.25">
      <c r="D19701" s="31">
        <f>-654.933</f>
        <v>-654.93299999999999</v>
      </c>
      <c r="E19701" s="28">
        <v>-403.82600000000002</v>
      </c>
    </row>
    <row r="19702" spans="4:5" x14ac:dyDescent="0.25">
      <c r="D19702" s="31">
        <f>-654.917</f>
        <v>-654.91700000000003</v>
      </c>
      <c r="E19702" s="28">
        <v>-403.82100000000003</v>
      </c>
    </row>
    <row r="19703" spans="4:5" x14ac:dyDescent="0.25">
      <c r="D19703" s="31">
        <f>-654.901</f>
        <v>-654.90099999999995</v>
      </c>
      <c r="E19703" s="28">
        <v>-403.81599999999997</v>
      </c>
    </row>
    <row r="19704" spans="4:5" x14ac:dyDescent="0.25">
      <c r="D19704" s="31">
        <f>-654.885</f>
        <v>-654.88499999999999</v>
      </c>
      <c r="E19704" s="28">
        <v>-403.81200000000001</v>
      </c>
    </row>
    <row r="19705" spans="4:5" x14ac:dyDescent="0.25">
      <c r="D19705" s="31">
        <f>-654.869</f>
        <v>-654.86900000000003</v>
      </c>
      <c r="E19705" s="28">
        <v>-403.80700000000002</v>
      </c>
    </row>
    <row r="19706" spans="4:5" x14ac:dyDescent="0.25">
      <c r="D19706" s="31">
        <f>-654.853</f>
        <v>-654.85299999999995</v>
      </c>
      <c r="E19706" s="28">
        <v>-403.80200000000002</v>
      </c>
    </row>
    <row r="19707" spans="4:5" x14ac:dyDescent="0.25">
      <c r="D19707" s="31">
        <f>-654.837</f>
        <v>-654.83699999999999</v>
      </c>
      <c r="E19707" s="28">
        <v>-403.79700000000003</v>
      </c>
    </row>
    <row r="19708" spans="4:5" x14ac:dyDescent="0.25">
      <c r="D19708" s="31">
        <f>-654.821</f>
        <v>-654.82100000000003</v>
      </c>
      <c r="E19708" s="28">
        <v>-403.79199999999997</v>
      </c>
    </row>
    <row r="19709" spans="4:5" x14ac:dyDescent="0.25">
      <c r="D19709" s="31">
        <f>-654.805</f>
        <v>-654.80499999999995</v>
      </c>
      <c r="E19709" s="28">
        <v>-403.78699999999998</v>
      </c>
    </row>
    <row r="19710" spans="4:5" x14ac:dyDescent="0.25">
      <c r="D19710" s="31">
        <f>-654.789</f>
        <v>-654.78899999999999</v>
      </c>
      <c r="E19710" s="28">
        <v>-403.78199999999998</v>
      </c>
    </row>
    <row r="19711" spans="4:5" x14ac:dyDescent="0.25">
      <c r="D19711" s="31">
        <f>-654.773</f>
        <v>-654.77300000000002</v>
      </c>
      <c r="E19711" s="28">
        <v>-403.77699999999999</v>
      </c>
    </row>
    <row r="19712" spans="4:5" x14ac:dyDescent="0.25">
      <c r="D19712" s="31">
        <f>-654.757</f>
        <v>-654.75699999999995</v>
      </c>
      <c r="E19712" s="28">
        <v>-403.77199999999999</v>
      </c>
    </row>
    <row r="19713" spans="4:5" x14ac:dyDescent="0.25">
      <c r="D19713" s="31">
        <f>-654.741</f>
        <v>-654.74099999999999</v>
      </c>
      <c r="E19713" s="28">
        <v>-403.767</v>
      </c>
    </row>
    <row r="19714" spans="4:5" x14ac:dyDescent="0.25">
      <c r="D19714" s="31">
        <f>-654.725</f>
        <v>-654.72500000000002</v>
      </c>
      <c r="E19714" s="28">
        <v>-403.762</v>
      </c>
    </row>
    <row r="19715" spans="4:5" x14ac:dyDescent="0.25">
      <c r="D19715" s="31">
        <f>-654.709</f>
        <v>-654.70899999999995</v>
      </c>
      <c r="E19715" s="28">
        <v>-403.75599999999997</v>
      </c>
    </row>
    <row r="19716" spans="4:5" x14ac:dyDescent="0.25">
      <c r="D19716" s="31">
        <f>-654.693</f>
        <v>-654.69299999999998</v>
      </c>
      <c r="E19716" s="28">
        <v>-403.75099999999998</v>
      </c>
    </row>
    <row r="19717" spans="4:5" x14ac:dyDescent="0.25">
      <c r="D19717" s="31">
        <f>-654.677</f>
        <v>-654.67700000000002</v>
      </c>
      <c r="E19717" s="28">
        <v>-403.74599999999998</v>
      </c>
    </row>
    <row r="19718" spans="4:5" x14ac:dyDescent="0.25">
      <c r="D19718" s="31">
        <f>-654.661</f>
        <v>-654.66099999999994</v>
      </c>
      <c r="E19718" s="28">
        <v>-403.74</v>
      </c>
    </row>
    <row r="19719" spans="4:5" x14ac:dyDescent="0.25">
      <c r="D19719" s="31">
        <f>-654.645</f>
        <v>-654.64499999999998</v>
      </c>
      <c r="E19719" s="28">
        <v>-403.73500000000001</v>
      </c>
    </row>
    <row r="19720" spans="4:5" x14ac:dyDescent="0.25">
      <c r="D19720" s="31">
        <f>-654.629</f>
        <v>-654.62900000000002</v>
      </c>
      <c r="E19720" s="28">
        <v>-403.72899999999998</v>
      </c>
    </row>
    <row r="19721" spans="4:5" x14ac:dyDescent="0.25">
      <c r="D19721" s="31">
        <f>-654.613</f>
        <v>-654.61300000000006</v>
      </c>
      <c r="E19721" s="28">
        <v>-403.72399999999999</v>
      </c>
    </row>
    <row r="19722" spans="4:5" x14ac:dyDescent="0.25">
      <c r="D19722" s="31">
        <f>-654.597</f>
        <v>-654.59699999999998</v>
      </c>
      <c r="E19722" s="28">
        <v>-403.71800000000002</v>
      </c>
    </row>
    <row r="19723" spans="4:5" x14ac:dyDescent="0.25">
      <c r="D19723" s="31">
        <f>-654.581</f>
        <v>-654.58100000000002</v>
      </c>
      <c r="E19723" s="28">
        <v>-403.71199999999999</v>
      </c>
    </row>
    <row r="19724" spans="4:5" x14ac:dyDescent="0.25">
      <c r="D19724" s="31">
        <f>-654.565</f>
        <v>-654.56500000000005</v>
      </c>
      <c r="E19724" s="28">
        <v>-403.70699999999999</v>
      </c>
    </row>
    <row r="19725" spans="4:5" x14ac:dyDescent="0.25">
      <c r="D19725" s="31">
        <f>-654.549</f>
        <v>-654.54899999999998</v>
      </c>
      <c r="E19725" s="28">
        <v>-403.70100000000002</v>
      </c>
    </row>
    <row r="19726" spans="4:5" x14ac:dyDescent="0.25">
      <c r="D19726" s="31">
        <f>-654.533</f>
        <v>-654.53300000000002</v>
      </c>
      <c r="E19726" s="28">
        <v>-403.69499999999999</v>
      </c>
    </row>
    <row r="19727" spans="4:5" x14ac:dyDescent="0.25">
      <c r="D19727" s="31">
        <f>-654.517</f>
        <v>-654.51700000000005</v>
      </c>
      <c r="E19727" s="28">
        <v>-403.69</v>
      </c>
    </row>
    <row r="19728" spans="4:5" x14ac:dyDescent="0.25">
      <c r="D19728" s="31">
        <f>-654.501</f>
        <v>-654.50099999999998</v>
      </c>
      <c r="E19728" s="28">
        <v>-403.68400000000003</v>
      </c>
    </row>
    <row r="19729" spans="4:5" x14ac:dyDescent="0.25">
      <c r="D19729" s="31">
        <f>-654.485</f>
        <v>-654.48500000000001</v>
      </c>
      <c r="E19729" s="28">
        <v>-403.678</v>
      </c>
    </row>
    <row r="19730" spans="4:5" x14ac:dyDescent="0.25">
      <c r="D19730" s="31">
        <f>-654.469</f>
        <v>-654.46900000000005</v>
      </c>
      <c r="E19730" s="28">
        <v>-403.67200000000003</v>
      </c>
    </row>
    <row r="19731" spans="4:5" x14ac:dyDescent="0.25">
      <c r="D19731" s="31">
        <f>-654.453</f>
        <v>-654.45299999999997</v>
      </c>
      <c r="E19731" s="28">
        <v>-403.666</v>
      </c>
    </row>
    <row r="19732" spans="4:5" x14ac:dyDescent="0.25">
      <c r="D19732" s="31">
        <f>-654.438</f>
        <v>-654.43799999999999</v>
      </c>
      <c r="E19732" s="28">
        <v>-403.65899999999999</v>
      </c>
    </row>
    <row r="19733" spans="4:5" x14ac:dyDescent="0.25">
      <c r="D19733" s="31">
        <f>-654.422</f>
        <v>-654.42200000000003</v>
      </c>
      <c r="E19733" s="28">
        <v>-403.65300000000002</v>
      </c>
    </row>
    <row r="19734" spans="4:5" x14ac:dyDescent="0.25">
      <c r="D19734" s="31">
        <f>-654.406</f>
        <v>-654.40599999999995</v>
      </c>
      <c r="E19734" s="28">
        <v>-403.64699999999999</v>
      </c>
    </row>
    <row r="19735" spans="4:5" x14ac:dyDescent="0.25">
      <c r="D19735" s="31">
        <f>-654.39</f>
        <v>-654.39</v>
      </c>
      <c r="E19735" s="28">
        <v>-403.64100000000002</v>
      </c>
    </row>
    <row r="19736" spans="4:5" x14ac:dyDescent="0.25">
      <c r="D19736" s="31">
        <f>-654.374</f>
        <v>-654.37400000000002</v>
      </c>
      <c r="E19736" s="28">
        <v>-403.63400000000001</v>
      </c>
    </row>
    <row r="19737" spans="4:5" x14ac:dyDescent="0.25">
      <c r="D19737" s="31">
        <f>-654.358</f>
        <v>-654.35799999999995</v>
      </c>
      <c r="E19737" s="28">
        <v>-403.62799999999999</v>
      </c>
    </row>
    <row r="19738" spans="4:5" x14ac:dyDescent="0.25">
      <c r="D19738" s="31">
        <f>-654.342</f>
        <v>-654.34199999999998</v>
      </c>
      <c r="E19738" s="28">
        <v>-403.62200000000001</v>
      </c>
    </row>
    <row r="19739" spans="4:5" x14ac:dyDescent="0.25">
      <c r="D19739" s="31">
        <f>-654.326</f>
        <v>-654.32600000000002</v>
      </c>
      <c r="E19739" s="28">
        <v>-403.61500000000001</v>
      </c>
    </row>
    <row r="19740" spans="4:5" x14ac:dyDescent="0.25">
      <c r="D19740" s="31">
        <f>-654.31</f>
        <v>-654.30999999999995</v>
      </c>
      <c r="E19740" s="28">
        <v>-403.60899999999998</v>
      </c>
    </row>
    <row r="19741" spans="4:5" x14ac:dyDescent="0.25">
      <c r="D19741" s="31">
        <f>-654.294</f>
        <v>-654.29399999999998</v>
      </c>
      <c r="E19741" s="28">
        <v>-403.60199999999998</v>
      </c>
    </row>
    <row r="19742" spans="4:5" x14ac:dyDescent="0.25">
      <c r="D19742" s="31">
        <f>-654.278</f>
        <v>-654.27800000000002</v>
      </c>
      <c r="E19742" s="28">
        <v>-403.596</v>
      </c>
    </row>
    <row r="19743" spans="4:5" x14ac:dyDescent="0.25">
      <c r="D19743" s="31">
        <f>-654.262</f>
        <v>-654.26199999999994</v>
      </c>
      <c r="E19743" s="28">
        <v>-403.589</v>
      </c>
    </row>
    <row r="19744" spans="4:5" x14ac:dyDescent="0.25">
      <c r="D19744" s="31">
        <f>-654.246</f>
        <v>-654.24599999999998</v>
      </c>
      <c r="E19744" s="28">
        <v>-403.58199999999999</v>
      </c>
    </row>
    <row r="19745" spans="4:5" x14ac:dyDescent="0.25">
      <c r="D19745" s="31">
        <f>-654.23</f>
        <v>-654.23</v>
      </c>
      <c r="E19745" s="28">
        <v>-403.57600000000002</v>
      </c>
    </row>
    <row r="19746" spans="4:5" x14ac:dyDescent="0.25">
      <c r="D19746" s="31">
        <f>-654.214</f>
        <v>-654.21400000000006</v>
      </c>
      <c r="E19746" s="28">
        <v>-403.56900000000002</v>
      </c>
    </row>
    <row r="19747" spans="4:5" x14ac:dyDescent="0.25">
      <c r="D19747" s="31">
        <f>-654.198</f>
        <v>-654.19799999999998</v>
      </c>
      <c r="E19747" s="28">
        <v>-403.56200000000001</v>
      </c>
    </row>
    <row r="19748" spans="4:5" x14ac:dyDescent="0.25">
      <c r="D19748" s="31">
        <f>-654.182</f>
        <v>-654.18200000000002</v>
      </c>
      <c r="E19748" s="28">
        <v>-403.55500000000001</v>
      </c>
    </row>
    <row r="19749" spans="4:5" x14ac:dyDescent="0.25">
      <c r="D19749" s="31">
        <f>-654.166</f>
        <v>-654.16600000000005</v>
      </c>
      <c r="E19749" s="28">
        <v>-403.548</v>
      </c>
    </row>
    <row r="19750" spans="4:5" x14ac:dyDescent="0.25">
      <c r="D19750" s="31">
        <f>-654.15</f>
        <v>-654.15</v>
      </c>
      <c r="E19750" s="28">
        <v>-403.541</v>
      </c>
    </row>
    <row r="19751" spans="4:5" x14ac:dyDescent="0.25">
      <c r="D19751" s="31">
        <f>-654.134</f>
        <v>-654.13400000000001</v>
      </c>
      <c r="E19751" s="28">
        <v>-403.53399999999999</v>
      </c>
    </row>
    <row r="19752" spans="4:5" x14ac:dyDescent="0.25">
      <c r="D19752" s="31">
        <f>-654.118</f>
        <v>-654.11800000000005</v>
      </c>
      <c r="E19752" s="28">
        <v>-403.52699999999999</v>
      </c>
    </row>
    <row r="19753" spans="4:5" x14ac:dyDescent="0.25">
      <c r="D19753" s="31">
        <f>-654.102</f>
        <v>-654.10199999999998</v>
      </c>
      <c r="E19753" s="28">
        <v>-403.52</v>
      </c>
    </row>
    <row r="19754" spans="4:5" x14ac:dyDescent="0.25">
      <c r="D19754" s="31">
        <f>-654.086</f>
        <v>-654.08600000000001</v>
      </c>
      <c r="E19754" s="28">
        <v>-403.512</v>
      </c>
    </row>
    <row r="19755" spans="4:5" x14ac:dyDescent="0.25">
      <c r="D19755" s="31">
        <f>-654.07</f>
        <v>-654.07000000000005</v>
      </c>
      <c r="E19755" s="28">
        <v>-403.505</v>
      </c>
    </row>
    <row r="19756" spans="4:5" x14ac:dyDescent="0.25">
      <c r="D19756" s="31">
        <f>-654.054</f>
        <v>-654.05399999999997</v>
      </c>
      <c r="E19756" s="28">
        <v>-403.49799999999999</v>
      </c>
    </row>
    <row r="19757" spans="4:5" x14ac:dyDescent="0.25">
      <c r="D19757" s="31">
        <f>-654.038</f>
        <v>-654.03800000000001</v>
      </c>
      <c r="E19757" s="28">
        <v>-403.49</v>
      </c>
    </row>
    <row r="19758" spans="4:5" x14ac:dyDescent="0.25">
      <c r="D19758" s="31">
        <f>-654.022</f>
        <v>-654.02200000000005</v>
      </c>
      <c r="E19758" s="28">
        <v>-403.483</v>
      </c>
    </row>
    <row r="19759" spans="4:5" x14ac:dyDescent="0.25">
      <c r="D19759" s="31">
        <f>-654.006</f>
        <v>-654.00599999999997</v>
      </c>
      <c r="E19759" s="28">
        <v>-403.476</v>
      </c>
    </row>
    <row r="19760" spans="4:5" x14ac:dyDescent="0.25">
      <c r="D19760" s="31">
        <f>-653.99</f>
        <v>-653.99</v>
      </c>
      <c r="E19760" s="28">
        <v>-403.46800000000002</v>
      </c>
    </row>
    <row r="19761" spans="4:5" x14ac:dyDescent="0.25">
      <c r="D19761" s="31">
        <f>-653.974</f>
        <v>-653.97400000000005</v>
      </c>
      <c r="E19761" s="28">
        <v>-403.46</v>
      </c>
    </row>
    <row r="19762" spans="4:5" x14ac:dyDescent="0.25">
      <c r="D19762" s="31">
        <f>-653.958</f>
        <v>-653.95799999999997</v>
      </c>
      <c r="E19762" s="28">
        <v>-403.45299999999997</v>
      </c>
    </row>
    <row r="19763" spans="4:5" x14ac:dyDescent="0.25">
      <c r="D19763" s="31">
        <f>-653.942</f>
        <v>-653.94200000000001</v>
      </c>
      <c r="E19763" s="28">
        <v>-403.44499999999999</v>
      </c>
    </row>
    <row r="19764" spans="4:5" x14ac:dyDescent="0.25">
      <c r="D19764" s="31">
        <f>-653.926</f>
        <v>-653.92600000000004</v>
      </c>
      <c r="E19764" s="28">
        <v>-403.43799999999999</v>
      </c>
    </row>
    <row r="19765" spans="4:5" x14ac:dyDescent="0.25">
      <c r="D19765" s="31">
        <f>-653.91</f>
        <v>-653.91</v>
      </c>
      <c r="E19765" s="28">
        <v>-403.43</v>
      </c>
    </row>
    <row r="19766" spans="4:5" x14ac:dyDescent="0.25">
      <c r="D19766" s="31">
        <f>-653.894</f>
        <v>-653.89400000000001</v>
      </c>
      <c r="E19766" s="28">
        <v>-403.42200000000003</v>
      </c>
    </row>
    <row r="19767" spans="4:5" x14ac:dyDescent="0.25">
      <c r="D19767" s="31">
        <f>-653.878</f>
        <v>-653.87800000000004</v>
      </c>
      <c r="E19767" s="28">
        <v>-403.41399999999999</v>
      </c>
    </row>
    <row r="19768" spans="4:5" x14ac:dyDescent="0.25">
      <c r="D19768" s="31">
        <f>-653.862</f>
        <v>-653.86199999999997</v>
      </c>
      <c r="E19768" s="28">
        <v>-403.40600000000001</v>
      </c>
    </row>
    <row r="19769" spans="4:5" x14ac:dyDescent="0.25">
      <c r="D19769" s="31">
        <f>-653.846</f>
        <v>-653.846</v>
      </c>
      <c r="E19769" s="28">
        <v>-403.39800000000002</v>
      </c>
    </row>
    <row r="19770" spans="4:5" x14ac:dyDescent="0.25">
      <c r="D19770" s="31">
        <f>-653.83</f>
        <v>-653.83000000000004</v>
      </c>
      <c r="E19770" s="28">
        <v>-403.39</v>
      </c>
    </row>
    <row r="19771" spans="4:5" x14ac:dyDescent="0.25">
      <c r="D19771" s="31">
        <f>-653.814</f>
        <v>-653.81399999999996</v>
      </c>
      <c r="E19771" s="28">
        <v>-403.38200000000001</v>
      </c>
    </row>
    <row r="19772" spans="4:5" x14ac:dyDescent="0.25">
      <c r="D19772" s="31">
        <f>-653.798</f>
        <v>-653.798</v>
      </c>
      <c r="E19772" s="28">
        <v>-403.37400000000002</v>
      </c>
    </row>
    <row r="19773" spans="4:5" x14ac:dyDescent="0.25">
      <c r="D19773" s="31">
        <f>-653.782</f>
        <v>-653.78200000000004</v>
      </c>
      <c r="E19773" s="28">
        <v>-403.36599999999999</v>
      </c>
    </row>
    <row r="19774" spans="4:5" x14ac:dyDescent="0.25">
      <c r="D19774" s="31">
        <f>-653.766</f>
        <v>-653.76599999999996</v>
      </c>
      <c r="E19774" s="28">
        <v>-403.358</v>
      </c>
    </row>
    <row r="19775" spans="4:5" x14ac:dyDescent="0.25">
      <c r="D19775" s="31">
        <f>-653.75</f>
        <v>-653.75</v>
      </c>
      <c r="E19775" s="28">
        <v>-403.34899999999999</v>
      </c>
    </row>
    <row r="19776" spans="4:5" x14ac:dyDescent="0.25">
      <c r="D19776" s="31">
        <f>-653.734</f>
        <v>-653.73400000000004</v>
      </c>
      <c r="E19776" s="28">
        <v>-403.34100000000001</v>
      </c>
    </row>
    <row r="19777" spans="4:5" x14ac:dyDescent="0.25">
      <c r="D19777" s="31">
        <f>-653.718</f>
        <v>-653.71799999999996</v>
      </c>
      <c r="E19777" s="28">
        <v>-403.33300000000003</v>
      </c>
    </row>
    <row r="19778" spans="4:5" x14ac:dyDescent="0.25">
      <c r="D19778" s="31">
        <f>-653.702</f>
        <v>-653.702</v>
      </c>
      <c r="E19778" s="28">
        <v>-403.32400000000001</v>
      </c>
    </row>
    <row r="19779" spans="4:5" x14ac:dyDescent="0.25">
      <c r="D19779" s="31">
        <f>-653.686</f>
        <v>-653.68600000000004</v>
      </c>
      <c r="E19779" s="28">
        <v>-403.31599999999997</v>
      </c>
    </row>
    <row r="19780" spans="4:5" x14ac:dyDescent="0.25">
      <c r="D19780" s="31">
        <f>-653.67</f>
        <v>-653.66999999999996</v>
      </c>
      <c r="E19780" s="28">
        <v>-403.30700000000002</v>
      </c>
    </row>
    <row r="19781" spans="4:5" x14ac:dyDescent="0.25">
      <c r="D19781" s="31">
        <f>-653.654</f>
        <v>-653.654</v>
      </c>
      <c r="E19781" s="28">
        <v>-403.29899999999998</v>
      </c>
    </row>
    <row r="19782" spans="4:5" x14ac:dyDescent="0.25">
      <c r="D19782" s="31">
        <f>-653.638</f>
        <v>-653.63800000000003</v>
      </c>
      <c r="E19782" s="28">
        <v>-403.29</v>
      </c>
    </row>
    <row r="19783" spans="4:5" x14ac:dyDescent="0.25">
      <c r="D19783" s="31">
        <f>-653.622</f>
        <v>-653.62199999999996</v>
      </c>
      <c r="E19783" s="28">
        <v>-403.28100000000001</v>
      </c>
    </row>
    <row r="19784" spans="4:5" x14ac:dyDescent="0.25">
      <c r="D19784" s="31">
        <f>-653.606</f>
        <v>-653.60599999999999</v>
      </c>
      <c r="E19784" s="28">
        <v>-403.27300000000002</v>
      </c>
    </row>
    <row r="19785" spans="4:5" x14ac:dyDescent="0.25">
      <c r="D19785" s="31">
        <f>-653.59</f>
        <v>-653.59</v>
      </c>
      <c r="E19785" s="28">
        <v>-403.26400000000001</v>
      </c>
    </row>
    <row r="19786" spans="4:5" x14ac:dyDescent="0.25">
      <c r="D19786" s="31">
        <f>-653.574</f>
        <v>-653.57399999999996</v>
      </c>
      <c r="E19786" s="28">
        <v>-403.255</v>
      </c>
    </row>
    <row r="19787" spans="4:5" x14ac:dyDescent="0.25">
      <c r="D19787" s="31">
        <f>-653.558</f>
        <v>-653.55799999999999</v>
      </c>
      <c r="E19787" s="28">
        <v>-403.24599999999998</v>
      </c>
    </row>
    <row r="19788" spans="4:5" x14ac:dyDescent="0.25">
      <c r="D19788" s="31">
        <f>-653.542</f>
        <v>-653.54200000000003</v>
      </c>
      <c r="E19788" s="28">
        <v>-403.23700000000002</v>
      </c>
    </row>
    <row r="19789" spans="4:5" x14ac:dyDescent="0.25">
      <c r="D19789" s="31">
        <f>-653.526</f>
        <v>-653.52599999999995</v>
      </c>
      <c r="E19789" s="28">
        <v>-403.22800000000001</v>
      </c>
    </row>
    <row r="19790" spans="4:5" x14ac:dyDescent="0.25">
      <c r="D19790" s="31">
        <f>-653.51</f>
        <v>-653.51</v>
      </c>
      <c r="E19790" s="28">
        <v>-403.21899999999999</v>
      </c>
    </row>
    <row r="19791" spans="4:5" x14ac:dyDescent="0.25">
      <c r="D19791" s="31">
        <f>-653.494</f>
        <v>-653.49400000000003</v>
      </c>
      <c r="E19791" s="28">
        <v>-403.21</v>
      </c>
    </row>
    <row r="19792" spans="4:5" x14ac:dyDescent="0.25">
      <c r="D19792" s="31">
        <f>-653.478</f>
        <v>-653.47799999999995</v>
      </c>
      <c r="E19792" s="28">
        <v>-403.20100000000002</v>
      </c>
    </row>
    <row r="19793" spans="4:5" x14ac:dyDescent="0.25">
      <c r="D19793" s="31">
        <f>-653.462</f>
        <v>-653.46199999999999</v>
      </c>
      <c r="E19793" s="28">
        <v>-403.19200000000001</v>
      </c>
    </row>
    <row r="19794" spans="4:5" x14ac:dyDescent="0.25">
      <c r="D19794" s="31">
        <f>-653.446</f>
        <v>-653.44600000000003</v>
      </c>
      <c r="E19794" s="28">
        <v>-403.18299999999999</v>
      </c>
    </row>
    <row r="19795" spans="4:5" x14ac:dyDescent="0.25">
      <c r="D19795" s="31">
        <f>-653.43</f>
        <v>-653.42999999999995</v>
      </c>
      <c r="E19795" s="28">
        <v>-403.173</v>
      </c>
    </row>
    <row r="19796" spans="4:5" x14ac:dyDescent="0.25">
      <c r="D19796" s="31">
        <f>-653.414</f>
        <v>-653.41399999999999</v>
      </c>
      <c r="E19796" s="28">
        <v>-403.16399999999999</v>
      </c>
    </row>
    <row r="19797" spans="4:5" x14ac:dyDescent="0.25">
      <c r="D19797" s="31">
        <f>-653.398</f>
        <v>-653.39800000000002</v>
      </c>
      <c r="E19797" s="28">
        <v>-403.15499999999997</v>
      </c>
    </row>
    <row r="19798" spans="4:5" x14ac:dyDescent="0.25">
      <c r="D19798" s="31">
        <f>-653.382</f>
        <v>-653.38199999999995</v>
      </c>
      <c r="E19798" s="28">
        <v>-403.14499999999998</v>
      </c>
    </row>
    <row r="19799" spans="4:5" x14ac:dyDescent="0.25">
      <c r="D19799" s="31">
        <f>-653.366</f>
        <v>-653.36599999999999</v>
      </c>
      <c r="E19799" s="28">
        <v>-403.13600000000002</v>
      </c>
    </row>
    <row r="19800" spans="4:5" x14ac:dyDescent="0.25">
      <c r="D19800" s="31">
        <f>-653.35</f>
        <v>-653.35</v>
      </c>
      <c r="E19800" s="28">
        <v>-403.12599999999998</v>
      </c>
    </row>
    <row r="19801" spans="4:5" x14ac:dyDescent="0.25">
      <c r="D19801" s="31">
        <f>-653.334</f>
        <v>-653.33399999999995</v>
      </c>
      <c r="E19801" s="28">
        <v>-403.11700000000002</v>
      </c>
    </row>
    <row r="19802" spans="4:5" x14ac:dyDescent="0.25">
      <c r="D19802" s="31">
        <f>-653.318</f>
        <v>-653.31799999999998</v>
      </c>
      <c r="E19802" s="28">
        <v>-403.10700000000003</v>
      </c>
    </row>
    <row r="19803" spans="4:5" x14ac:dyDescent="0.25">
      <c r="D19803" s="31">
        <f>-653.302</f>
        <v>-653.30200000000002</v>
      </c>
      <c r="E19803" s="28">
        <v>-403.09699999999998</v>
      </c>
    </row>
    <row r="19804" spans="4:5" x14ac:dyDescent="0.25">
      <c r="D19804" s="31">
        <f>-653.286</f>
        <v>-653.28599999999994</v>
      </c>
      <c r="E19804" s="28">
        <v>-403.08800000000002</v>
      </c>
    </row>
    <row r="19805" spans="4:5" x14ac:dyDescent="0.25">
      <c r="D19805" s="31">
        <f>-653.27</f>
        <v>-653.27</v>
      </c>
      <c r="E19805" s="28">
        <v>-403.07799999999997</v>
      </c>
    </row>
    <row r="19806" spans="4:5" x14ac:dyDescent="0.25">
      <c r="D19806" s="31">
        <f>-653.254</f>
        <v>-653.25400000000002</v>
      </c>
      <c r="E19806" s="28">
        <v>-403.06799999999998</v>
      </c>
    </row>
    <row r="19807" spans="4:5" x14ac:dyDescent="0.25">
      <c r="D19807" s="31">
        <f>-653.238</f>
        <v>-653.23800000000006</v>
      </c>
      <c r="E19807" s="28">
        <v>-403.05799999999999</v>
      </c>
    </row>
    <row r="19808" spans="4:5" x14ac:dyDescent="0.25">
      <c r="D19808" s="31">
        <f>-653.222</f>
        <v>-653.22199999999998</v>
      </c>
      <c r="E19808" s="28">
        <v>-403.048</v>
      </c>
    </row>
    <row r="19809" spans="4:5" x14ac:dyDescent="0.25">
      <c r="D19809" s="31">
        <f>-653.206</f>
        <v>-653.20600000000002</v>
      </c>
      <c r="E19809" s="28">
        <v>-403.03800000000001</v>
      </c>
    </row>
    <row r="19810" spans="4:5" x14ac:dyDescent="0.25">
      <c r="D19810" s="31">
        <f>-653.19</f>
        <v>-653.19000000000005</v>
      </c>
      <c r="E19810" s="28">
        <v>-403.02800000000002</v>
      </c>
    </row>
    <row r="19811" spans="4:5" x14ac:dyDescent="0.25">
      <c r="D19811" s="31">
        <f>-653.174</f>
        <v>-653.17399999999998</v>
      </c>
      <c r="E19811" s="28">
        <v>-403.01799999999997</v>
      </c>
    </row>
    <row r="19812" spans="4:5" x14ac:dyDescent="0.25">
      <c r="D19812" s="31">
        <f>-653.158</f>
        <v>-653.15800000000002</v>
      </c>
      <c r="E19812" s="28">
        <v>-403.00799999999998</v>
      </c>
    </row>
    <row r="19813" spans="4:5" x14ac:dyDescent="0.25">
      <c r="D19813" s="31">
        <f>-653.142</f>
        <v>-653.14200000000005</v>
      </c>
      <c r="E19813" s="28">
        <v>-402.99799999999999</v>
      </c>
    </row>
    <row r="19814" spans="4:5" x14ac:dyDescent="0.25">
      <c r="D19814" s="31">
        <f>-653.126</f>
        <v>-653.12599999999998</v>
      </c>
      <c r="E19814" s="28">
        <v>-402.988</v>
      </c>
    </row>
    <row r="19815" spans="4:5" x14ac:dyDescent="0.25">
      <c r="D19815" s="31">
        <f>-653.11</f>
        <v>-653.11</v>
      </c>
      <c r="E19815" s="28">
        <v>-402.97699999999998</v>
      </c>
    </row>
    <row r="19816" spans="4:5" x14ac:dyDescent="0.25">
      <c r="D19816" s="31">
        <f>-653.094</f>
        <v>-653.09400000000005</v>
      </c>
      <c r="E19816" s="28">
        <v>-402.96699999999998</v>
      </c>
    </row>
    <row r="19817" spans="4:5" x14ac:dyDescent="0.25">
      <c r="D19817" s="31">
        <f>-653.078</f>
        <v>-653.07799999999997</v>
      </c>
      <c r="E19817" s="28">
        <v>-402.95600000000002</v>
      </c>
    </row>
    <row r="19818" spans="4:5" x14ac:dyDescent="0.25">
      <c r="D19818" s="31">
        <f>-653.062</f>
        <v>-653.06200000000001</v>
      </c>
      <c r="E19818" s="28">
        <v>-402.94600000000003</v>
      </c>
    </row>
    <row r="19819" spans="4:5" x14ac:dyDescent="0.25">
      <c r="D19819" s="31">
        <f>-653.046</f>
        <v>-653.04600000000005</v>
      </c>
      <c r="E19819" s="28">
        <v>-402.93599999999998</v>
      </c>
    </row>
    <row r="19820" spans="4:5" x14ac:dyDescent="0.25">
      <c r="D19820" s="31">
        <f>-653.03</f>
        <v>-653.03</v>
      </c>
      <c r="E19820" s="28">
        <v>-402.92500000000001</v>
      </c>
    </row>
    <row r="19821" spans="4:5" x14ac:dyDescent="0.25">
      <c r="D19821" s="31">
        <f>-653.014</f>
        <v>-653.01400000000001</v>
      </c>
      <c r="E19821" s="28">
        <v>-402.91399999999999</v>
      </c>
    </row>
    <row r="19822" spans="4:5" x14ac:dyDescent="0.25">
      <c r="D19822" s="31">
        <f>-652.998</f>
        <v>-652.99800000000005</v>
      </c>
      <c r="E19822" s="28">
        <v>-402.904</v>
      </c>
    </row>
    <row r="19823" spans="4:5" x14ac:dyDescent="0.25">
      <c r="D19823" s="31">
        <f>-652.982</f>
        <v>-652.98199999999997</v>
      </c>
      <c r="E19823" s="28">
        <v>-402.89299999999997</v>
      </c>
    </row>
    <row r="19824" spans="4:5" x14ac:dyDescent="0.25">
      <c r="D19824" s="31">
        <f>-652.966</f>
        <v>-652.96600000000001</v>
      </c>
      <c r="E19824" s="28">
        <v>-402.88200000000001</v>
      </c>
    </row>
    <row r="19825" spans="4:5" x14ac:dyDescent="0.25">
      <c r="D19825" s="31">
        <f>-652.95</f>
        <v>-652.95000000000005</v>
      </c>
      <c r="E19825" s="28">
        <v>-402.87099999999998</v>
      </c>
    </row>
    <row r="19826" spans="4:5" x14ac:dyDescent="0.25">
      <c r="D19826" s="31">
        <f>-652.934</f>
        <v>-652.93399999999997</v>
      </c>
      <c r="E19826" s="28">
        <v>-402.86099999999999</v>
      </c>
    </row>
    <row r="19827" spans="4:5" x14ac:dyDescent="0.25">
      <c r="D19827" s="31">
        <f>-652.918</f>
        <v>-652.91800000000001</v>
      </c>
      <c r="E19827" s="28">
        <v>-402.85</v>
      </c>
    </row>
    <row r="19828" spans="4:5" x14ac:dyDescent="0.25">
      <c r="D19828" s="31">
        <f>-652.902</f>
        <v>-652.90200000000004</v>
      </c>
      <c r="E19828" s="28">
        <v>-402.839</v>
      </c>
    </row>
    <row r="19829" spans="4:5" x14ac:dyDescent="0.25">
      <c r="D19829" s="31">
        <f>-652.886</f>
        <v>-652.88599999999997</v>
      </c>
      <c r="E19829" s="28">
        <v>-402.82799999999997</v>
      </c>
    </row>
    <row r="19830" spans="4:5" x14ac:dyDescent="0.25">
      <c r="D19830" s="31">
        <f>-652.87</f>
        <v>-652.87</v>
      </c>
      <c r="E19830" s="28">
        <v>-402.81700000000001</v>
      </c>
    </row>
    <row r="19831" spans="4:5" x14ac:dyDescent="0.25">
      <c r="D19831" s="31">
        <f>-652.854</f>
        <v>-652.85400000000004</v>
      </c>
      <c r="E19831" s="28">
        <v>-402.80599999999998</v>
      </c>
    </row>
    <row r="19832" spans="4:5" x14ac:dyDescent="0.25">
      <c r="D19832" s="31">
        <f>-652.838</f>
        <v>-652.83799999999997</v>
      </c>
      <c r="E19832" s="28">
        <v>-402.79399999999998</v>
      </c>
    </row>
    <row r="19833" spans="4:5" x14ac:dyDescent="0.25">
      <c r="D19833" s="31">
        <f>-652.822</f>
        <v>-652.822</v>
      </c>
      <c r="E19833" s="28">
        <v>-402.78300000000002</v>
      </c>
    </row>
    <row r="19834" spans="4:5" x14ac:dyDescent="0.25">
      <c r="D19834" s="31">
        <f>-652.806</f>
        <v>-652.80600000000004</v>
      </c>
      <c r="E19834" s="28">
        <v>-402.77199999999999</v>
      </c>
    </row>
    <row r="19835" spans="4:5" x14ac:dyDescent="0.25">
      <c r="D19835" s="31">
        <f>-652.79</f>
        <v>-652.79</v>
      </c>
      <c r="E19835" s="28">
        <v>-402.76100000000002</v>
      </c>
    </row>
    <row r="19836" spans="4:5" x14ac:dyDescent="0.25">
      <c r="D19836" s="31">
        <f>-652.774</f>
        <v>-652.774</v>
      </c>
      <c r="E19836" s="28">
        <v>-402.74900000000002</v>
      </c>
    </row>
    <row r="19837" spans="4:5" x14ac:dyDescent="0.25">
      <c r="D19837" s="31">
        <f>-652.758</f>
        <v>-652.75800000000004</v>
      </c>
      <c r="E19837" s="28">
        <v>-402.738</v>
      </c>
    </row>
    <row r="19838" spans="4:5" x14ac:dyDescent="0.25">
      <c r="D19838" s="31">
        <f>-652.742</f>
        <v>-652.74199999999996</v>
      </c>
      <c r="E19838" s="28">
        <v>-402.72699999999998</v>
      </c>
    </row>
    <row r="19839" spans="4:5" x14ac:dyDescent="0.25">
      <c r="D19839" s="31">
        <f>-652.726</f>
        <v>-652.726</v>
      </c>
      <c r="E19839" s="28">
        <v>-402.71499999999997</v>
      </c>
    </row>
    <row r="19840" spans="4:5" x14ac:dyDescent="0.25">
      <c r="D19840" s="31">
        <f>-652.71</f>
        <v>-652.71</v>
      </c>
      <c r="E19840" s="28">
        <v>-402.70299999999997</v>
      </c>
    </row>
    <row r="19841" spans="4:5" x14ac:dyDescent="0.25">
      <c r="D19841" s="31">
        <f>-652.694</f>
        <v>-652.69399999999996</v>
      </c>
      <c r="E19841" s="28">
        <v>-402.69200000000001</v>
      </c>
    </row>
    <row r="19842" spans="4:5" x14ac:dyDescent="0.25">
      <c r="D19842" s="31">
        <f>-652.678</f>
        <v>-652.678</v>
      </c>
      <c r="E19842" s="28">
        <v>-402.68</v>
      </c>
    </row>
    <row r="19843" spans="4:5" x14ac:dyDescent="0.25">
      <c r="D19843" s="31">
        <f>-652.662</f>
        <v>-652.66200000000003</v>
      </c>
      <c r="E19843" s="28">
        <v>-402.66899999999998</v>
      </c>
    </row>
    <row r="19844" spans="4:5" x14ac:dyDescent="0.25">
      <c r="D19844" s="31">
        <f>-652.646</f>
        <v>-652.64599999999996</v>
      </c>
      <c r="E19844" s="28">
        <v>-402.65699999999998</v>
      </c>
    </row>
    <row r="19845" spans="4:5" x14ac:dyDescent="0.25">
      <c r="D19845" s="31">
        <f>-652.63</f>
        <v>-652.63</v>
      </c>
      <c r="E19845" s="28">
        <v>-402.64499999999998</v>
      </c>
    </row>
    <row r="19846" spans="4:5" x14ac:dyDescent="0.25">
      <c r="D19846" s="31">
        <f>-652.615</f>
        <v>-652.61500000000001</v>
      </c>
      <c r="E19846" s="28">
        <v>-402.63299999999998</v>
      </c>
    </row>
    <row r="19847" spans="4:5" x14ac:dyDescent="0.25">
      <c r="D19847" s="31">
        <f>-652.599</f>
        <v>-652.59900000000005</v>
      </c>
      <c r="E19847" s="28">
        <v>-402.62099999999998</v>
      </c>
    </row>
    <row r="19848" spans="4:5" x14ac:dyDescent="0.25">
      <c r="D19848" s="31">
        <f>-652.583</f>
        <v>-652.58299999999997</v>
      </c>
      <c r="E19848" s="28">
        <v>-402.60899999999998</v>
      </c>
    </row>
    <row r="19849" spans="4:5" x14ac:dyDescent="0.25">
      <c r="D19849" s="31">
        <f>-652.567</f>
        <v>-652.56700000000001</v>
      </c>
      <c r="E19849" s="28">
        <v>-402.59699999999998</v>
      </c>
    </row>
    <row r="19850" spans="4:5" x14ac:dyDescent="0.25">
      <c r="D19850" s="31">
        <f>-652.551</f>
        <v>-652.55100000000004</v>
      </c>
      <c r="E19850" s="28">
        <v>-402.58499999999998</v>
      </c>
    </row>
    <row r="19851" spans="4:5" x14ac:dyDescent="0.25">
      <c r="D19851" s="31">
        <f>-652.535</f>
        <v>-652.53499999999997</v>
      </c>
      <c r="E19851" s="28">
        <v>-402.57299999999998</v>
      </c>
    </row>
    <row r="19852" spans="4:5" x14ac:dyDescent="0.25">
      <c r="D19852" s="31">
        <f>-652.519</f>
        <v>-652.51900000000001</v>
      </c>
      <c r="E19852" s="28">
        <v>-402.56099999999998</v>
      </c>
    </row>
    <row r="19853" spans="4:5" x14ac:dyDescent="0.25">
      <c r="D19853" s="31">
        <f>-652.503</f>
        <v>-652.50300000000004</v>
      </c>
      <c r="E19853" s="28">
        <v>-402.54899999999998</v>
      </c>
    </row>
    <row r="19854" spans="4:5" x14ac:dyDescent="0.25">
      <c r="D19854" s="31">
        <f>-652.487</f>
        <v>-652.48699999999997</v>
      </c>
      <c r="E19854" s="28">
        <v>-402.536</v>
      </c>
    </row>
    <row r="19855" spans="4:5" x14ac:dyDescent="0.25">
      <c r="D19855" s="31">
        <f>-652.471</f>
        <v>-652.471</v>
      </c>
      <c r="E19855" s="28">
        <v>-402.524</v>
      </c>
    </row>
    <row r="19856" spans="4:5" x14ac:dyDescent="0.25">
      <c r="D19856" s="31">
        <f>-652.455</f>
        <v>-652.45500000000004</v>
      </c>
      <c r="E19856" s="28">
        <v>-402.512</v>
      </c>
    </row>
    <row r="19857" spans="4:5" x14ac:dyDescent="0.25">
      <c r="D19857" s="31">
        <f>-652.439</f>
        <v>-652.43899999999996</v>
      </c>
      <c r="E19857" s="28">
        <v>-402.49900000000002</v>
      </c>
    </row>
    <row r="19858" spans="4:5" x14ac:dyDescent="0.25">
      <c r="D19858" s="31">
        <f>-652.423</f>
        <v>-652.423</v>
      </c>
      <c r="E19858" s="28">
        <v>-402.48700000000002</v>
      </c>
    </row>
    <row r="19859" spans="4:5" x14ac:dyDescent="0.25">
      <c r="D19859" s="31">
        <f>-652.407</f>
        <v>-652.40700000000004</v>
      </c>
      <c r="E19859" s="28">
        <v>-402.47399999999999</v>
      </c>
    </row>
    <row r="19860" spans="4:5" x14ac:dyDescent="0.25">
      <c r="D19860" s="31">
        <f>-652.391</f>
        <v>-652.39099999999996</v>
      </c>
      <c r="E19860" s="28">
        <v>-402.46199999999999</v>
      </c>
    </row>
    <row r="19861" spans="4:5" x14ac:dyDescent="0.25">
      <c r="D19861" s="31">
        <f>-652.375</f>
        <v>-652.375</v>
      </c>
      <c r="E19861" s="28">
        <v>-402.44900000000001</v>
      </c>
    </row>
    <row r="19862" spans="4:5" x14ac:dyDescent="0.25">
      <c r="D19862" s="31">
        <f>-652.359</f>
        <v>-652.35900000000004</v>
      </c>
      <c r="E19862" s="28">
        <v>-402.43599999999998</v>
      </c>
    </row>
    <row r="19863" spans="4:5" x14ac:dyDescent="0.25">
      <c r="D19863" s="31">
        <f>-652.343</f>
        <v>-652.34299999999996</v>
      </c>
      <c r="E19863" s="28">
        <v>-402.423</v>
      </c>
    </row>
    <row r="19864" spans="4:5" x14ac:dyDescent="0.25">
      <c r="D19864" s="31">
        <f>-652.327</f>
        <v>-652.327</v>
      </c>
      <c r="E19864" s="28">
        <v>-402.411</v>
      </c>
    </row>
    <row r="19865" spans="4:5" x14ac:dyDescent="0.25">
      <c r="D19865" s="31">
        <f>-652.311</f>
        <v>-652.31100000000004</v>
      </c>
      <c r="E19865" s="28">
        <v>-402.39800000000002</v>
      </c>
    </row>
    <row r="19866" spans="4:5" x14ac:dyDescent="0.25">
      <c r="D19866" s="31">
        <f>-652.295</f>
        <v>-652.29499999999996</v>
      </c>
      <c r="E19866" s="28">
        <v>-402.38499999999999</v>
      </c>
    </row>
    <row r="19867" spans="4:5" x14ac:dyDescent="0.25">
      <c r="D19867" s="31">
        <f>-652.279</f>
        <v>-652.279</v>
      </c>
      <c r="E19867" s="28">
        <v>-402.37200000000001</v>
      </c>
    </row>
    <row r="19868" spans="4:5" x14ac:dyDescent="0.25">
      <c r="D19868" s="31">
        <f>-652.263</f>
        <v>-652.26300000000003</v>
      </c>
      <c r="E19868" s="28">
        <v>-402.35899999999998</v>
      </c>
    </row>
    <row r="19869" spans="4:5" x14ac:dyDescent="0.25">
      <c r="D19869" s="31">
        <f>-652.247</f>
        <v>-652.24699999999996</v>
      </c>
      <c r="E19869" s="28">
        <v>-402.346</v>
      </c>
    </row>
    <row r="19870" spans="4:5" x14ac:dyDescent="0.25">
      <c r="D19870" s="31">
        <f>-652.231</f>
        <v>-652.23099999999999</v>
      </c>
      <c r="E19870" s="28">
        <v>-402.33300000000003</v>
      </c>
    </row>
    <row r="19871" spans="4:5" x14ac:dyDescent="0.25">
      <c r="D19871" s="31">
        <f>-652.215</f>
        <v>-652.21500000000003</v>
      </c>
      <c r="E19871" s="28">
        <v>-402.32</v>
      </c>
    </row>
    <row r="19872" spans="4:5" x14ac:dyDescent="0.25">
      <c r="D19872" s="31">
        <f>-652.199</f>
        <v>-652.19899999999996</v>
      </c>
      <c r="E19872" s="28">
        <v>-402.30700000000002</v>
      </c>
    </row>
    <row r="19873" spans="4:5" x14ac:dyDescent="0.25">
      <c r="D19873" s="31">
        <f>-652.183</f>
        <v>-652.18299999999999</v>
      </c>
      <c r="E19873" s="28">
        <v>-402.29300000000001</v>
      </c>
    </row>
    <row r="19874" spans="4:5" x14ac:dyDescent="0.25">
      <c r="D19874" s="31">
        <f>-652.167</f>
        <v>-652.16700000000003</v>
      </c>
      <c r="E19874" s="28">
        <v>-402.28</v>
      </c>
    </row>
    <row r="19875" spans="4:5" x14ac:dyDescent="0.25">
      <c r="D19875" s="31">
        <f>-652.151</f>
        <v>-652.15099999999995</v>
      </c>
      <c r="E19875" s="28">
        <v>-402.267</v>
      </c>
    </row>
    <row r="19876" spans="4:5" x14ac:dyDescent="0.25">
      <c r="D19876" s="31">
        <f>-652.135</f>
        <v>-652.13499999999999</v>
      </c>
      <c r="E19876" s="28">
        <v>-402.25299999999999</v>
      </c>
    </row>
    <row r="19877" spans="4:5" x14ac:dyDescent="0.25">
      <c r="D19877" s="31">
        <f>-652.119</f>
        <v>-652.11900000000003</v>
      </c>
      <c r="E19877" s="28">
        <v>-402.24</v>
      </c>
    </row>
    <row r="19878" spans="4:5" x14ac:dyDescent="0.25">
      <c r="D19878" s="31">
        <f>-652.103</f>
        <v>-652.10299999999995</v>
      </c>
      <c r="E19878" s="28">
        <v>-402.226</v>
      </c>
    </row>
    <row r="19879" spans="4:5" x14ac:dyDescent="0.25">
      <c r="D19879" s="31">
        <f>-652.087</f>
        <v>-652.08699999999999</v>
      </c>
      <c r="E19879" s="28">
        <v>-402.21300000000002</v>
      </c>
    </row>
    <row r="19880" spans="4:5" x14ac:dyDescent="0.25">
      <c r="D19880" s="31">
        <f>-652.071</f>
        <v>-652.07100000000003</v>
      </c>
      <c r="E19880" s="28">
        <v>-402.19900000000001</v>
      </c>
    </row>
    <row r="19881" spans="4:5" x14ac:dyDescent="0.25">
      <c r="D19881" s="31">
        <f>-652.055</f>
        <v>-652.05499999999995</v>
      </c>
      <c r="E19881" s="28">
        <v>-402.185</v>
      </c>
    </row>
    <row r="19882" spans="4:5" x14ac:dyDescent="0.25">
      <c r="D19882" s="31">
        <f>-652.039</f>
        <v>-652.03899999999999</v>
      </c>
      <c r="E19882" s="28">
        <v>-402.17200000000003</v>
      </c>
    </row>
    <row r="19883" spans="4:5" x14ac:dyDescent="0.25">
      <c r="D19883" s="31">
        <f>-652.023</f>
        <v>-652.02300000000002</v>
      </c>
      <c r="E19883" s="28">
        <v>-402.15800000000002</v>
      </c>
    </row>
    <row r="19884" spans="4:5" x14ac:dyDescent="0.25">
      <c r="D19884" s="31">
        <f>-652.007</f>
        <v>-652.00699999999995</v>
      </c>
      <c r="E19884" s="28">
        <v>-402.14400000000001</v>
      </c>
    </row>
    <row r="19885" spans="4:5" x14ac:dyDescent="0.25">
      <c r="D19885" s="31">
        <f>-651.991</f>
        <v>-651.99099999999999</v>
      </c>
      <c r="E19885" s="28">
        <v>-402.13</v>
      </c>
    </row>
    <row r="19886" spans="4:5" x14ac:dyDescent="0.25">
      <c r="D19886" s="31">
        <f>-651.975</f>
        <v>-651.97500000000002</v>
      </c>
      <c r="E19886" s="28">
        <v>-402.11599999999999</v>
      </c>
    </row>
    <row r="19887" spans="4:5" x14ac:dyDescent="0.25">
      <c r="D19887" s="31">
        <f>-651.959</f>
        <v>-651.95899999999995</v>
      </c>
      <c r="E19887" s="28">
        <v>-402.10300000000001</v>
      </c>
    </row>
    <row r="19888" spans="4:5" x14ac:dyDescent="0.25">
      <c r="D19888" s="31">
        <f>-651.943</f>
        <v>-651.94299999999998</v>
      </c>
      <c r="E19888" s="28">
        <v>-402.08800000000002</v>
      </c>
    </row>
    <row r="19889" spans="4:5" x14ac:dyDescent="0.25">
      <c r="D19889" s="31">
        <f>-651.927</f>
        <v>-651.92700000000002</v>
      </c>
      <c r="E19889" s="28">
        <v>-402.07400000000001</v>
      </c>
    </row>
    <row r="19890" spans="4:5" x14ac:dyDescent="0.25">
      <c r="D19890" s="31">
        <f>-651.911</f>
        <v>-651.91099999999994</v>
      </c>
      <c r="E19890" s="28">
        <v>-402.06</v>
      </c>
    </row>
    <row r="19891" spans="4:5" x14ac:dyDescent="0.25">
      <c r="D19891" s="31">
        <f>-651.895</f>
        <v>-651.89499999999998</v>
      </c>
      <c r="E19891" s="28">
        <v>-402.04599999999999</v>
      </c>
    </row>
    <row r="19892" spans="4:5" x14ac:dyDescent="0.25">
      <c r="D19892" s="31">
        <f>-651.879</f>
        <v>-651.87900000000002</v>
      </c>
      <c r="E19892" s="28">
        <v>-402.03199999999998</v>
      </c>
    </row>
    <row r="19893" spans="4:5" x14ac:dyDescent="0.25">
      <c r="D19893" s="31">
        <f>-651.863</f>
        <v>-651.86300000000006</v>
      </c>
      <c r="E19893" s="28">
        <v>-402.01799999999997</v>
      </c>
    </row>
    <row r="19894" spans="4:5" x14ac:dyDescent="0.25">
      <c r="D19894" s="31">
        <f>-651.847</f>
        <v>-651.84699999999998</v>
      </c>
      <c r="E19894" s="28">
        <v>-402.00299999999999</v>
      </c>
    </row>
    <row r="19895" spans="4:5" x14ac:dyDescent="0.25">
      <c r="D19895" s="31">
        <f>-651.831</f>
        <v>-651.83100000000002</v>
      </c>
      <c r="E19895" s="28">
        <v>-401.98899999999998</v>
      </c>
    </row>
    <row r="19896" spans="4:5" x14ac:dyDescent="0.25">
      <c r="D19896" s="31">
        <f>-651.815</f>
        <v>-651.81500000000005</v>
      </c>
      <c r="E19896" s="28">
        <v>-401.97399999999999</v>
      </c>
    </row>
    <row r="19897" spans="4:5" x14ac:dyDescent="0.25">
      <c r="D19897" s="31">
        <f>-651.799</f>
        <v>-651.79899999999998</v>
      </c>
      <c r="E19897" s="28">
        <v>-401.96</v>
      </c>
    </row>
    <row r="19898" spans="4:5" x14ac:dyDescent="0.25">
      <c r="D19898" s="31">
        <f>-651.783</f>
        <v>-651.78300000000002</v>
      </c>
      <c r="E19898" s="28">
        <v>-401.94499999999999</v>
      </c>
    </row>
    <row r="19899" spans="4:5" x14ac:dyDescent="0.25">
      <c r="D19899" s="31">
        <f>-651.767</f>
        <v>-651.76700000000005</v>
      </c>
      <c r="E19899" s="28">
        <v>-401.93099999999998</v>
      </c>
    </row>
    <row r="19900" spans="4:5" x14ac:dyDescent="0.25">
      <c r="D19900" s="31">
        <f>-651.751</f>
        <v>-651.75099999999998</v>
      </c>
      <c r="E19900" s="28">
        <v>-401.916</v>
      </c>
    </row>
    <row r="19901" spans="4:5" x14ac:dyDescent="0.25">
      <c r="D19901" s="31">
        <f>-651.735</f>
        <v>-651.73500000000001</v>
      </c>
      <c r="E19901" s="28">
        <v>-401.90199999999999</v>
      </c>
    </row>
    <row r="19902" spans="4:5" x14ac:dyDescent="0.25">
      <c r="D19902" s="31">
        <f>-651.719</f>
        <v>-651.71900000000005</v>
      </c>
      <c r="E19902" s="28">
        <v>-401.887</v>
      </c>
    </row>
    <row r="19903" spans="4:5" x14ac:dyDescent="0.25">
      <c r="D19903" s="31">
        <f>-651.703</f>
        <v>-651.70299999999997</v>
      </c>
      <c r="E19903" s="28">
        <v>-401.87200000000001</v>
      </c>
    </row>
    <row r="19904" spans="4:5" x14ac:dyDescent="0.25">
      <c r="D19904" s="31">
        <f>-651.687</f>
        <v>-651.68700000000001</v>
      </c>
      <c r="E19904" s="28">
        <v>-401.85700000000003</v>
      </c>
    </row>
    <row r="19905" spans="4:5" x14ac:dyDescent="0.25">
      <c r="D19905" s="31">
        <f>-651.671</f>
        <v>-651.67100000000005</v>
      </c>
      <c r="E19905" s="28">
        <v>-401.84199999999998</v>
      </c>
    </row>
    <row r="19906" spans="4:5" x14ac:dyDescent="0.25">
      <c r="D19906" s="31">
        <f>-651.655</f>
        <v>-651.65499999999997</v>
      </c>
      <c r="E19906" s="28">
        <v>-401.827</v>
      </c>
    </row>
    <row r="19907" spans="4:5" x14ac:dyDescent="0.25">
      <c r="D19907" s="31">
        <f>-651.639</f>
        <v>-651.63900000000001</v>
      </c>
      <c r="E19907" s="28">
        <v>-401.81200000000001</v>
      </c>
    </row>
    <row r="19908" spans="4:5" x14ac:dyDescent="0.25">
      <c r="D19908" s="31">
        <f>-651.623</f>
        <v>-651.62300000000005</v>
      </c>
      <c r="E19908" s="28">
        <v>-401.79700000000003</v>
      </c>
    </row>
    <row r="19909" spans="4:5" x14ac:dyDescent="0.25">
      <c r="D19909" s="31">
        <f>-651.607</f>
        <v>-651.60699999999997</v>
      </c>
      <c r="E19909" s="28">
        <v>-401.78199999999998</v>
      </c>
    </row>
    <row r="19910" spans="4:5" x14ac:dyDescent="0.25">
      <c r="D19910" s="31">
        <f>-651.591</f>
        <v>-651.59100000000001</v>
      </c>
      <c r="E19910" s="28">
        <v>-401.767</v>
      </c>
    </row>
    <row r="19911" spans="4:5" x14ac:dyDescent="0.25">
      <c r="D19911" s="31">
        <f>-651.575</f>
        <v>-651.57500000000005</v>
      </c>
      <c r="E19911" s="28">
        <v>-401.75200000000001</v>
      </c>
    </row>
    <row r="19912" spans="4:5" x14ac:dyDescent="0.25">
      <c r="D19912" s="31">
        <f>-651.559</f>
        <v>-651.55899999999997</v>
      </c>
      <c r="E19912" s="28">
        <v>-401.73700000000002</v>
      </c>
    </row>
    <row r="19913" spans="4:5" x14ac:dyDescent="0.25">
      <c r="D19913" s="31">
        <f>-651.543</f>
        <v>-651.54300000000001</v>
      </c>
      <c r="E19913" s="28">
        <v>-401.721</v>
      </c>
    </row>
    <row r="19914" spans="4:5" x14ac:dyDescent="0.25">
      <c r="D19914" s="31">
        <f>-651.527</f>
        <v>-651.52700000000004</v>
      </c>
      <c r="E19914" s="28">
        <v>-401.70600000000002</v>
      </c>
    </row>
    <row r="19915" spans="4:5" x14ac:dyDescent="0.25">
      <c r="D19915" s="31">
        <f>-651.511</f>
        <v>-651.51099999999997</v>
      </c>
      <c r="E19915" s="28">
        <v>-401.69</v>
      </c>
    </row>
    <row r="19916" spans="4:5" x14ac:dyDescent="0.25">
      <c r="D19916" s="31">
        <f>-651.495</f>
        <v>-651.495</v>
      </c>
      <c r="E19916" s="28">
        <v>-401.67500000000001</v>
      </c>
    </row>
    <row r="19917" spans="4:5" x14ac:dyDescent="0.25">
      <c r="D19917" s="31">
        <f>-651.479</f>
        <v>-651.47900000000004</v>
      </c>
      <c r="E19917" s="28">
        <v>-401.66</v>
      </c>
    </row>
    <row r="19918" spans="4:5" x14ac:dyDescent="0.25">
      <c r="D19918" s="31">
        <f>-651.463</f>
        <v>-651.46299999999997</v>
      </c>
      <c r="E19918" s="28">
        <v>-401.64400000000001</v>
      </c>
    </row>
    <row r="19919" spans="4:5" x14ac:dyDescent="0.25">
      <c r="D19919" s="31">
        <f>-651.447</f>
        <v>-651.447</v>
      </c>
      <c r="E19919" s="28">
        <v>-401.62799999999999</v>
      </c>
    </row>
    <row r="19920" spans="4:5" x14ac:dyDescent="0.25">
      <c r="D19920" s="31">
        <f>-651.431</f>
        <v>-651.43100000000004</v>
      </c>
      <c r="E19920" s="28">
        <v>-401.613</v>
      </c>
    </row>
    <row r="19921" spans="4:5" x14ac:dyDescent="0.25">
      <c r="D19921" s="31">
        <f>-651.415</f>
        <v>-651.41499999999996</v>
      </c>
      <c r="E19921" s="28">
        <v>-401.59699999999998</v>
      </c>
    </row>
    <row r="19922" spans="4:5" x14ac:dyDescent="0.25">
      <c r="D19922" s="31">
        <f>-651.399</f>
        <v>-651.399</v>
      </c>
      <c r="E19922" s="28">
        <v>-401.58100000000002</v>
      </c>
    </row>
    <row r="19923" spans="4:5" x14ac:dyDescent="0.25">
      <c r="D19923" s="31">
        <f>-651.383</f>
        <v>-651.38300000000004</v>
      </c>
      <c r="E19923" s="28">
        <v>-401.565</v>
      </c>
    </row>
    <row r="19924" spans="4:5" x14ac:dyDescent="0.25">
      <c r="D19924" s="31">
        <f>-651.367</f>
        <v>-651.36699999999996</v>
      </c>
      <c r="E19924" s="28">
        <v>-401.54899999999998</v>
      </c>
    </row>
    <row r="19925" spans="4:5" x14ac:dyDescent="0.25">
      <c r="D19925" s="31">
        <f>-651.351</f>
        <v>-651.351</v>
      </c>
      <c r="E19925" s="28">
        <v>-401.53399999999999</v>
      </c>
    </row>
    <row r="19926" spans="4:5" x14ac:dyDescent="0.25">
      <c r="D19926" s="31">
        <f>-651.335</f>
        <v>-651.33500000000004</v>
      </c>
      <c r="E19926" s="28">
        <v>-401.517</v>
      </c>
    </row>
    <row r="19927" spans="4:5" x14ac:dyDescent="0.25">
      <c r="D19927" s="31">
        <f>-651.319</f>
        <v>-651.31899999999996</v>
      </c>
      <c r="E19927" s="28">
        <v>-401.50200000000001</v>
      </c>
    </row>
    <row r="19928" spans="4:5" x14ac:dyDescent="0.25">
      <c r="D19928" s="31">
        <f>-651.303</f>
        <v>-651.303</v>
      </c>
      <c r="E19928" s="28">
        <v>-401.48500000000001</v>
      </c>
    </row>
    <row r="19929" spans="4:5" x14ac:dyDescent="0.25">
      <c r="D19929" s="31">
        <f>-651.287</f>
        <v>-651.28700000000003</v>
      </c>
      <c r="E19929" s="28">
        <v>-401.46899999999999</v>
      </c>
    </row>
    <row r="19930" spans="4:5" x14ac:dyDescent="0.25">
      <c r="D19930" s="31">
        <f>-651.271</f>
        <v>-651.27099999999996</v>
      </c>
      <c r="E19930" s="28">
        <v>-401.45299999999997</v>
      </c>
    </row>
    <row r="19931" spans="4:5" x14ac:dyDescent="0.25">
      <c r="D19931" s="31">
        <f>-651.255</f>
        <v>-651.255</v>
      </c>
      <c r="E19931" s="28">
        <v>-401.43700000000001</v>
      </c>
    </row>
    <row r="19932" spans="4:5" x14ac:dyDescent="0.25">
      <c r="D19932" s="31">
        <f>-651.239</f>
        <v>-651.23900000000003</v>
      </c>
      <c r="E19932" s="28">
        <v>-401.42099999999999</v>
      </c>
    </row>
    <row r="19933" spans="4:5" x14ac:dyDescent="0.25">
      <c r="D19933" s="31">
        <f>-651.223</f>
        <v>-651.22299999999996</v>
      </c>
      <c r="E19933" s="28">
        <v>-401.404</v>
      </c>
    </row>
    <row r="19934" spans="4:5" x14ac:dyDescent="0.25">
      <c r="D19934" s="31">
        <f>-651.207</f>
        <v>-651.20699999999999</v>
      </c>
      <c r="E19934" s="28">
        <v>-401.38799999999998</v>
      </c>
    </row>
    <row r="19935" spans="4:5" x14ac:dyDescent="0.25">
      <c r="D19935" s="31">
        <f>-651.191</f>
        <v>-651.19100000000003</v>
      </c>
      <c r="E19935" s="28">
        <v>-401.37099999999998</v>
      </c>
    </row>
    <row r="19936" spans="4:5" x14ac:dyDescent="0.25">
      <c r="D19936" s="31">
        <f>-651.175</f>
        <v>-651.17499999999995</v>
      </c>
      <c r="E19936" s="28">
        <v>-401.35500000000002</v>
      </c>
    </row>
    <row r="19937" spans="4:5" x14ac:dyDescent="0.25">
      <c r="D19937" s="31">
        <f>-651.159</f>
        <v>-651.15899999999999</v>
      </c>
      <c r="E19937" s="28">
        <v>-401.339</v>
      </c>
    </row>
    <row r="19938" spans="4:5" x14ac:dyDescent="0.25">
      <c r="D19938" s="31">
        <f>-651.143</f>
        <v>-651.14300000000003</v>
      </c>
      <c r="E19938" s="28">
        <v>-401.322</v>
      </c>
    </row>
    <row r="19939" spans="4:5" x14ac:dyDescent="0.25">
      <c r="D19939" s="31">
        <f>-651.127</f>
        <v>-651.12699999999995</v>
      </c>
      <c r="E19939" s="28">
        <v>-401.30500000000001</v>
      </c>
    </row>
    <row r="19940" spans="4:5" x14ac:dyDescent="0.25">
      <c r="D19940" s="31">
        <f>-651.111</f>
        <v>-651.11099999999999</v>
      </c>
      <c r="E19940" s="28">
        <v>-401.28800000000001</v>
      </c>
    </row>
    <row r="19941" spans="4:5" x14ac:dyDescent="0.25">
      <c r="D19941" s="31">
        <f>-651.095</f>
        <v>-651.09500000000003</v>
      </c>
      <c r="E19941" s="28">
        <v>-401.27199999999999</v>
      </c>
    </row>
    <row r="19942" spans="4:5" x14ac:dyDescent="0.25">
      <c r="D19942" s="31">
        <f>-651.079</f>
        <v>-651.07899999999995</v>
      </c>
      <c r="E19942" s="28">
        <v>-401.255</v>
      </c>
    </row>
    <row r="19943" spans="4:5" x14ac:dyDescent="0.25">
      <c r="D19943" s="31">
        <f>-651.063</f>
        <v>-651.06299999999999</v>
      </c>
      <c r="E19943" s="28">
        <v>-401.238</v>
      </c>
    </row>
    <row r="19944" spans="4:5" x14ac:dyDescent="0.25">
      <c r="D19944" s="31">
        <f>-651.047</f>
        <v>-651.04700000000003</v>
      </c>
      <c r="E19944" s="28">
        <v>-401.221</v>
      </c>
    </row>
    <row r="19945" spans="4:5" x14ac:dyDescent="0.25">
      <c r="D19945" s="31">
        <f>-651.031</f>
        <v>-651.03099999999995</v>
      </c>
      <c r="E19945" s="28">
        <v>-401.20400000000001</v>
      </c>
    </row>
    <row r="19946" spans="4:5" x14ac:dyDescent="0.25">
      <c r="D19946" s="31">
        <f>-651.015</f>
        <v>-651.01499999999999</v>
      </c>
      <c r="E19946" s="28">
        <v>-401.18700000000001</v>
      </c>
    </row>
    <row r="19947" spans="4:5" x14ac:dyDescent="0.25">
      <c r="D19947" s="31">
        <f>-650.999</f>
        <v>-650.99900000000002</v>
      </c>
      <c r="E19947" s="28">
        <v>-401.17</v>
      </c>
    </row>
    <row r="19948" spans="4:5" x14ac:dyDescent="0.25">
      <c r="D19948" s="31">
        <f>-650.983</f>
        <v>-650.98299999999995</v>
      </c>
      <c r="E19948" s="28">
        <v>-401.15300000000002</v>
      </c>
    </row>
    <row r="19949" spans="4:5" x14ac:dyDescent="0.25">
      <c r="D19949" s="31">
        <f>-650.967</f>
        <v>-650.96699999999998</v>
      </c>
      <c r="E19949" s="28">
        <v>-401.13600000000002</v>
      </c>
    </row>
    <row r="19950" spans="4:5" x14ac:dyDescent="0.25">
      <c r="D19950" s="31">
        <f>-650.951</f>
        <v>-650.95100000000002</v>
      </c>
      <c r="E19950" s="28">
        <v>-401.11900000000003</v>
      </c>
    </row>
    <row r="19951" spans="4:5" x14ac:dyDescent="0.25">
      <c r="D19951" s="31">
        <f>-650.935</f>
        <v>-650.93499999999995</v>
      </c>
      <c r="E19951" s="28">
        <v>-401.101</v>
      </c>
    </row>
    <row r="19952" spans="4:5" x14ac:dyDescent="0.25">
      <c r="D19952" s="31">
        <f>-650.919</f>
        <v>-650.91899999999998</v>
      </c>
      <c r="E19952" s="28">
        <v>-401.084</v>
      </c>
    </row>
    <row r="19953" spans="4:5" x14ac:dyDescent="0.25">
      <c r="D19953" s="31">
        <f>-650.903</f>
        <v>-650.90300000000002</v>
      </c>
      <c r="E19953" s="28">
        <v>-401.06700000000001</v>
      </c>
    </row>
    <row r="19954" spans="4:5" x14ac:dyDescent="0.25">
      <c r="D19954" s="31">
        <f>-650.887</f>
        <v>-650.88699999999994</v>
      </c>
      <c r="E19954" s="28">
        <v>-401.04899999999998</v>
      </c>
    </row>
    <row r="19955" spans="4:5" x14ac:dyDescent="0.25">
      <c r="D19955" s="31">
        <f>-650.871</f>
        <v>-650.87099999999998</v>
      </c>
      <c r="E19955" s="28">
        <v>-401.03100000000001</v>
      </c>
    </row>
    <row r="19956" spans="4:5" x14ac:dyDescent="0.25">
      <c r="D19956" s="31">
        <f>-650.855</f>
        <v>-650.85500000000002</v>
      </c>
      <c r="E19956" s="28">
        <v>-401.01400000000001</v>
      </c>
    </row>
    <row r="19957" spans="4:5" x14ac:dyDescent="0.25">
      <c r="D19957" s="31">
        <f>-650.839</f>
        <v>-650.83900000000006</v>
      </c>
      <c r="E19957" s="28">
        <v>-400.99599999999998</v>
      </c>
    </row>
    <row r="19958" spans="4:5" x14ac:dyDescent="0.25">
      <c r="D19958" s="31">
        <f>-650.823</f>
        <v>-650.82299999999998</v>
      </c>
      <c r="E19958" s="28">
        <v>-400.97899999999998</v>
      </c>
    </row>
    <row r="19959" spans="4:5" x14ac:dyDescent="0.25">
      <c r="D19959" s="31">
        <f>-650.807</f>
        <v>-650.80700000000002</v>
      </c>
      <c r="E19959" s="28">
        <v>-400.96100000000001</v>
      </c>
    </row>
    <row r="19960" spans="4:5" x14ac:dyDescent="0.25">
      <c r="D19960" s="31">
        <f>-650.792</f>
        <v>-650.79200000000003</v>
      </c>
      <c r="E19960" s="28">
        <v>-400.94299999999998</v>
      </c>
    </row>
    <row r="19961" spans="4:5" x14ac:dyDescent="0.25">
      <c r="D19961" s="31">
        <f>-650.776</f>
        <v>-650.77599999999995</v>
      </c>
      <c r="E19961" s="28">
        <v>-400.92599999999999</v>
      </c>
    </row>
    <row r="19962" spans="4:5" x14ac:dyDescent="0.25">
      <c r="D19962" s="31">
        <f>-650.76</f>
        <v>-650.76</v>
      </c>
      <c r="E19962" s="28">
        <v>-400.90800000000002</v>
      </c>
    </row>
    <row r="19963" spans="4:5" x14ac:dyDescent="0.25">
      <c r="D19963" s="31">
        <f>-650.744</f>
        <v>-650.74400000000003</v>
      </c>
      <c r="E19963" s="28">
        <v>-400.89</v>
      </c>
    </row>
    <row r="19964" spans="4:5" x14ac:dyDescent="0.25">
      <c r="D19964" s="31">
        <f>-650.728</f>
        <v>-650.72799999999995</v>
      </c>
      <c r="E19964" s="28">
        <v>-400.87200000000001</v>
      </c>
    </row>
    <row r="19965" spans="4:5" x14ac:dyDescent="0.25">
      <c r="D19965" s="31">
        <f>-650.712</f>
        <v>-650.71199999999999</v>
      </c>
      <c r="E19965" s="28">
        <v>-400.85399999999998</v>
      </c>
    </row>
    <row r="19966" spans="4:5" x14ac:dyDescent="0.25">
      <c r="D19966" s="31">
        <f>-650.696</f>
        <v>-650.69600000000003</v>
      </c>
      <c r="E19966" s="28">
        <v>-400.83600000000001</v>
      </c>
    </row>
    <row r="19967" spans="4:5" x14ac:dyDescent="0.25">
      <c r="D19967" s="31">
        <f>-650.68</f>
        <v>-650.67999999999995</v>
      </c>
      <c r="E19967" s="28">
        <v>-400.81799999999998</v>
      </c>
    </row>
    <row r="19968" spans="4:5" x14ac:dyDescent="0.25">
      <c r="D19968" s="31">
        <f>-650.664</f>
        <v>-650.66399999999999</v>
      </c>
      <c r="E19968" s="28">
        <v>-400.8</v>
      </c>
    </row>
    <row r="19969" spans="4:5" x14ac:dyDescent="0.25">
      <c r="D19969" s="31">
        <f>-650.648</f>
        <v>-650.64800000000002</v>
      </c>
      <c r="E19969" s="28">
        <v>-400.78100000000001</v>
      </c>
    </row>
    <row r="19970" spans="4:5" x14ac:dyDescent="0.25">
      <c r="D19970" s="31">
        <f>-650.632</f>
        <v>-650.63199999999995</v>
      </c>
      <c r="E19970" s="28">
        <v>-400.76299999999998</v>
      </c>
    </row>
    <row r="19971" spans="4:5" x14ac:dyDescent="0.25">
      <c r="D19971" s="31">
        <f>-650.616</f>
        <v>-650.61599999999999</v>
      </c>
      <c r="E19971" s="28">
        <v>-400.745</v>
      </c>
    </row>
    <row r="19972" spans="4:5" x14ac:dyDescent="0.25">
      <c r="D19972" s="31">
        <f>-650.6</f>
        <v>-650.6</v>
      </c>
      <c r="E19972" s="28">
        <v>-400.72699999999998</v>
      </c>
    </row>
    <row r="19973" spans="4:5" x14ac:dyDescent="0.25">
      <c r="D19973" s="31">
        <f>-650.584</f>
        <v>-650.58399999999995</v>
      </c>
      <c r="E19973" s="28">
        <v>-400.70800000000003</v>
      </c>
    </row>
    <row r="19974" spans="4:5" x14ac:dyDescent="0.25">
      <c r="D19974" s="31">
        <f>-650.568</f>
        <v>-650.56799999999998</v>
      </c>
      <c r="E19974" s="28">
        <v>-400.68900000000002</v>
      </c>
    </row>
    <row r="19975" spans="4:5" x14ac:dyDescent="0.25">
      <c r="D19975" s="31">
        <f>-650.552</f>
        <v>-650.55200000000002</v>
      </c>
      <c r="E19975" s="28">
        <v>-400.67099999999999</v>
      </c>
    </row>
    <row r="19976" spans="4:5" x14ac:dyDescent="0.25">
      <c r="D19976" s="31">
        <f>-650.536</f>
        <v>-650.53599999999994</v>
      </c>
      <c r="E19976" s="28">
        <v>-400.65199999999999</v>
      </c>
    </row>
    <row r="19977" spans="4:5" x14ac:dyDescent="0.25">
      <c r="D19977" s="31">
        <f>-650.52</f>
        <v>-650.52</v>
      </c>
      <c r="E19977" s="28">
        <v>-400.63400000000001</v>
      </c>
    </row>
    <row r="19978" spans="4:5" x14ac:dyDescent="0.25">
      <c r="D19978" s="31">
        <f>-650.504</f>
        <v>-650.50400000000002</v>
      </c>
      <c r="E19978" s="28">
        <v>-400.61500000000001</v>
      </c>
    </row>
    <row r="19979" spans="4:5" x14ac:dyDescent="0.25">
      <c r="D19979" s="31">
        <f>-650.488</f>
        <v>-650.48800000000006</v>
      </c>
      <c r="E19979" s="28">
        <v>-400.59699999999998</v>
      </c>
    </row>
    <row r="19980" spans="4:5" x14ac:dyDescent="0.25">
      <c r="D19980" s="31">
        <f>-650.472</f>
        <v>-650.47199999999998</v>
      </c>
      <c r="E19980" s="28">
        <v>-400.57799999999997</v>
      </c>
    </row>
    <row r="19981" spans="4:5" x14ac:dyDescent="0.25">
      <c r="D19981" s="31">
        <f>-650.456</f>
        <v>-650.45600000000002</v>
      </c>
      <c r="E19981" s="28">
        <v>-400.55900000000003</v>
      </c>
    </row>
    <row r="19982" spans="4:5" x14ac:dyDescent="0.25">
      <c r="D19982" s="31">
        <f>-650.44</f>
        <v>-650.44000000000005</v>
      </c>
      <c r="E19982" s="28">
        <v>-400.54</v>
      </c>
    </row>
    <row r="19983" spans="4:5" x14ac:dyDescent="0.25">
      <c r="D19983" s="31">
        <f>-650.424</f>
        <v>-650.42399999999998</v>
      </c>
      <c r="E19983" s="28">
        <v>-400.52100000000002</v>
      </c>
    </row>
    <row r="19984" spans="4:5" x14ac:dyDescent="0.25">
      <c r="D19984" s="31">
        <f>-650.408</f>
        <v>-650.40800000000002</v>
      </c>
      <c r="E19984" s="28">
        <v>-400.50200000000001</v>
      </c>
    </row>
    <row r="19985" spans="4:5" x14ac:dyDescent="0.25">
      <c r="D19985" s="31">
        <f>-650.392</f>
        <v>-650.39200000000005</v>
      </c>
      <c r="E19985" s="28">
        <v>-400.483</v>
      </c>
    </row>
    <row r="19986" spans="4:5" x14ac:dyDescent="0.25">
      <c r="D19986" s="31">
        <f>-650.376</f>
        <v>-650.37599999999998</v>
      </c>
      <c r="E19986" s="28">
        <v>-400.464</v>
      </c>
    </row>
    <row r="19987" spans="4:5" x14ac:dyDescent="0.25">
      <c r="D19987" s="31">
        <f>-650.36</f>
        <v>-650.36</v>
      </c>
      <c r="E19987" s="28">
        <v>-400.44499999999999</v>
      </c>
    </row>
    <row r="19988" spans="4:5" x14ac:dyDescent="0.25">
      <c r="D19988" s="31">
        <f>-650.344</f>
        <v>-650.34400000000005</v>
      </c>
      <c r="E19988" s="28">
        <v>-400.42599999999999</v>
      </c>
    </row>
    <row r="19989" spans="4:5" x14ac:dyDescent="0.25">
      <c r="D19989" s="31">
        <f>-650.328</f>
        <v>-650.32799999999997</v>
      </c>
      <c r="E19989" s="28">
        <v>-400.40600000000001</v>
      </c>
    </row>
    <row r="19990" spans="4:5" x14ac:dyDescent="0.25">
      <c r="D19990" s="31">
        <f>-650.312</f>
        <v>-650.31200000000001</v>
      </c>
      <c r="E19990" s="28">
        <v>-400.387</v>
      </c>
    </row>
    <row r="19991" spans="4:5" x14ac:dyDescent="0.25">
      <c r="D19991" s="31">
        <f>-650.296</f>
        <v>-650.29600000000005</v>
      </c>
      <c r="E19991" s="28">
        <v>-400.36799999999999</v>
      </c>
    </row>
    <row r="19992" spans="4:5" x14ac:dyDescent="0.25">
      <c r="D19992" s="31">
        <f>-650.28</f>
        <v>-650.28</v>
      </c>
      <c r="E19992" s="28">
        <v>-400.34800000000001</v>
      </c>
    </row>
    <row r="19993" spans="4:5" x14ac:dyDescent="0.25">
      <c r="D19993" s="31">
        <f>-650.264</f>
        <v>-650.26400000000001</v>
      </c>
      <c r="E19993" s="28">
        <v>-400.32900000000001</v>
      </c>
    </row>
    <row r="19994" spans="4:5" x14ac:dyDescent="0.25">
      <c r="D19994" s="31">
        <f>-650.248</f>
        <v>-650.24800000000005</v>
      </c>
      <c r="E19994" s="28">
        <v>-400.30900000000003</v>
      </c>
    </row>
    <row r="19995" spans="4:5" x14ac:dyDescent="0.25">
      <c r="D19995" s="31">
        <f>-650.232</f>
        <v>-650.23199999999997</v>
      </c>
      <c r="E19995" s="28">
        <v>-400.29</v>
      </c>
    </row>
    <row r="19996" spans="4:5" x14ac:dyDescent="0.25">
      <c r="D19996" s="31">
        <f>-650.216</f>
        <v>-650.21600000000001</v>
      </c>
      <c r="E19996" s="28">
        <v>-400.27</v>
      </c>
    </row>
    <row r="19997" spans="4:5" x14ac:dyDescent="0.25">
      <c r="D19997" s="31">
        <f>-650.2</f>
        <v>-650.20000000000005</v>
      </c>
      <c r="E19997" s="28">
        <v>-400.25</v>
      </c>
    </row>
    <row r="19998" spans="4:5" x14ac:dyDescent="0.25">
      <c r="D19998" s="31">
        <f>-650.184</f>
        <v>-650.18399999999997</v>
      </c>
      <c r="E19998" s="28">
        <v>-400.23099999999999</v>
      </c>
    </row>
    <row r="19999" spans="4:5" x14ac:dyDescent="0.25">
      <c r="D19999" s="31">
        <f>-650.168</f>
        <v>-650.16800000000001</v>
      </c>
      <c r="E19999" s="28">
        <v>-400.21100000000001</v>
      </c>
    </row>
    <row r="20000" spans="4:5" x14ac:dyDescent="0.25">
      <c r="D20000" s="31">
        <f>-650.152</f>
        <v>-650.15200000000004</v>
      </c>
      <c r="E20000" s="28">
        <v>-400.19099999999997</v>
      </c>
    </row>
    <row r="20001" spans="4:5" x14ac:dyDescent="0.25">
      <c r="D20001" s="31">
        <f>-650.136</f>
        <v>-650.13599999999997</v>
      </c>
      <c r="E20001" s="28">
        <v>-400.17099999999999</v>
      </c>
    </row>
    <row r="20002" spans="4:5" x14ac:dyDescent="0.25">
      <c r="D20002" s="31">
        <f>-650.12</f>
        <v>-650.12</v>
      </c>
      <c r="E20002" s="28">
        <v>-400.15100000000001</v>
      </c>
    </row>
    <row r="20003" spans="4:5" x14ac:dyDescent="0.25">
      <c r="D20003" s="31">
        <f>-650.104</f>
        <v>-650.10400000000004</v>
      </c>
      <c r="E20003" s="28">
        <v>-400.13099999999997</v>
      </c>
    </row>
    <row r="20004" spans="4:5" x14ac:dyDescent="0.25">
      <c r="D20004" s="31">
        <f>-650.088</f>
        <v>-650.08799999999997</v>
      </c>
      <c r="E20004" s="28">
        <v>-400.11099999999999</v>
      </c>
    </row>
    <row r="20005" spans="4:5" x14ac:dyDescent="0.25">
      <c r="D20005" s="31">
        <f>-650</f>
        <v>-650</v>
      </c>
      <c r="E20005" s="28">
        <v>-400</v>
      </c>
    </row>
    <row r="20006" spans="4:5" x14ac:dyDescent="0.25">
      <c r="D20006" s="31">
        <f>-649.984</f>
        <v>-649.98400000000004</v>
      </c>
      <c r="E20006" s="28">
        <v>-399.98</v>
      </c>
    </row>
    <row r="20007" spans="4:5" x14ac:dyDescent="0.25">
      <c r="D20007" s="31">
        <f>-649.968</f>
        <v>-649.96799999999996</v>
      </c>
      <c r="E20007" s="28">
        <v>-399.959</v>
      </c>
    </row>
    <row r="20008" spans="4:5" x14ac:dyDescent="0.25">
      <c r="D20008" s="31">
        <f>-649.952</f>
        <v>-649.952</v>
      </c>
      <c r="E20008" s="28">
        <v>-399.93900000000002</v>
      </c>
    </row>
    <row r="20009" spans="4:5" x14ac:dyDescent="0.25">
      <c r="D20009" s="31">
        <f>-649.936</f>
        <v>-649.93600000000004</v>
      </c>
      <c r="E20009" s="28">
        <v>-399.91800000000001</v>
      </c>
    </row>
    <row r="20010" spans="4:5" x14ac:dyDescent="0.25">
      <c r="D20010" s="31">
        <f>-649.92</f>
        <v>-649.91999999999996</v>
      </c>
      <c r="E20010" s="28">
        <v>-399.89800000000002</v>
      </c>
    </row>
    <row r="20011" spans="4:5" x14ac:dyDescent="0.25">
      <c r="D20011" s="31">
        <f>-649.904</f>
        <v>-649.904</v>
      </c>
      <c r="E20011" s="28">
        <v>-399.87700000000001</v>
      </c>
    </row>
    <row r="20012" spans="4:5" x14ac:dyDescent="0.25">
      <c r="D20012" s="31">
        <f>-649.888</f>
        <v>-649.88800000000003</v>
      </c>
      <c r="E20012" s="28">
        <v>-399.85599999999999</v>
      </c>
    </row>
    <row r="20013" spans="4:5" x14ac:dyDescent="0.25">
      <c r="D20013" s="31">
        <f>-649.872</f>
        <v>-649.87199999999996</v>
      </c>
      <c r="E20013" s="28">
        <v>-399.83499999999998</v>
      </c>
    </row>
    <row r="20014" spans="4:5" x14ac:dyDescent="0.25">
      <c r="D20014" s="31">
        <f>-649.856</f>
        <v>-649.85599999999999</v>
      </c>
      <c r="E20014" s="28">
        <v>-399.815</v>
      </c>
    </row>
    <row r="20015" spans="4:5" x14ac:dyDescent="0.25">
      <c r="D20015" s="31">
        <f>-649.84</f>
        <v>-649.84</v>
      </c>
      <c r="E20015" s="28">
        <v>-399.79399999999998</v>
      </c>
    </row>
    <row r="20016" spans="4:5" x14ac:dyDescent="0.25">
      <c r="D20016" s="31">
        <f>-649.824</f>
        <v>-649.82399999999996</v>
      </c>
      <c r="E20016" s="28">
        <v>-399.77300000000002</v>
      </c>
    </row>
    <row r="20017" spans="4:5" x14ac:dyDescent="0.25">
      <c r="D20017" s="31">
        <f>-649.808</f>
        <v>-649.80799999999999</v>
      </c>
      <c r="E20017" s="28">
        <v>-399.75200000000001</v>
      </c>
    </row>
    <row r="20018" spans="4:5" x14ac:dyDescent="0.25">
      <c r="D20018" s="31">
        <f>-649.792</f>
        <v>-649.79200000000003</v>
      </c>
      <c r="E20018" s="28">
        <v>-399.73099999999999</v>
      </c>
    </row>
    <row r="20019" spans="4:5" x14ac:dyDescent="0.25">
      <c r="D20019" s="31">
        <f>-649.776</f>
        <v>-649.77599999999995</v>
      </c>
      <c r="E20019" s="28">
        <v>-399.71</v>
      </c>
    </row>
    <row r="20020" spans="4:5" x14ac:dyDescent="0.25">
      <c r="D20020" s="31">
        <f>-649.76</f>
        <v>-649.76</v>
      </c>
      <c r="E20020" s="28">
        <v>-399.68900000000002</v>
      </c>
    </row>
    <row r="20021" spans="4:5" x14ac:dyDescent="0.25">
      <c r="D20021" s="31">
        <f>-649.744</f>
        <v>-649.74400000000003</v>
      </c>
      <c r="E20021" s="28">
        <v>-399.66800000000001</v>
      </c>
    </row>
    <row r="20022" spans="4:5" x14ac:dyDescent="0.25">
      <c r="D20022" s="31">
        <f>-649.728</f>
        <v>-649.72799999999995</v>
      </c>
      <c r="E20022" s="28">
        <v>-399.64600000000002</v>
      </c>
    </row>
    <row r="20023" spans="4:5" x14ac:dyDescent="0.25">
      <c r="D20023" s="31">
        <f>-649.712</f>
        <v>-649.71199999999999</v>
      </c>
      <c r="E20023" s="28">
        <v>-399.625</v>
      </c>
    </row>
    <row r="20024" spans="4:5" x14ac:dyDescent="0.25">
      <c r="D20024" s="31">
        <f>-649.696</f>
        <v>-649.69600000000003</v>
      </c>
      <c r="E20024" s="28">
        <v>-399.60399999999998</v>
      </c>
    </row>
    <row r="20025" spans="4:5" x14ac:dyDescent="0.25">
      <c r="D20025" s="31">
        <f>-649.68</f>
        <v>-649.67999999999995</v>
      </c>
      <c r="E20025" s="28">
        <v>-399.58199999999999</v>
      </c>
    </row>
    <row r="20026" spans="4:5" x14ac:dyDescent="0.25">
      <c r="D20026" s="31">
        <f>-649.664</f>
        <v>-649.66399999999999</v>
      </c>
      <c r="E20026" s="28">
        <v>-399.56099999999998</v>
      </c>
    </row>
    <row r="20027" spans="4:5" x14ac:dyDescent="0.25">
      <c r="D20027" s="31">
        <f>-649.648</f>
        <v>-649.64800000000002</v>
      </c>
      <c r="E20027" s="28">
        <v>-399.53899999999999</v>
      </c>
    </row>
    <row r="20028" spans="4:5" x14ac:dyDescent="0.25">
      <c r="D20028" s="31">
        <f>-649.632</f>
        <v>-649.63199999999995</v>
      </c>
      <c r="E20028" s="28">
        <v>-399.51799999999997</v>
      </c>
    </row>
    <row r="20029" spans="4:5" x14ac:dyDescent="0.25">
      <c r="D20029" s="31">
        <f>-649.616</f>
        <v>-649.61599999999999</v>
      </c>
      <c r="E20029" s="28">
        <v>-399.49599999999998</v>
      </c>
    </row>
    <row r="20030" spans="4:5" x14ac:dyDescent="0.25">
      <c r="D20030" s="31">
        <f>-649.6</f>
        <v>-649.6</v>
      </c>
      <c r="E20030" s="28">
        <v>-399.47500000000002</v>
      </c>
    </row>
    <row r="20031" spans="4:5" x14ac:dyDescent="0.25">
      <c r="D20031" s="31">
        <f>-649.584</f>
        <v>-649.58399999999995</v>
      </c>
      <c r="E20031" s="28">
        <v>-399.45299999999997</v>
      </c>
    </row>
    <row r="20032" spans="4:5" x14ac:dyDescent="0.25">
      <c r="D20032" s="31">
        <f>-649.568</f>
        <v>-649.56799999999998</v>
      </c>
      <c r="E20032" s="28">
        <v>-399.43099999999998</v>
      </c>
    </row>
    <row r="20033" spans="4:5" x14ac:dyDescent="0.25">
      <c r="D20033" s="31">
        <f>-649.552</f>
        <v>-649.55200000000002</v>
      </c>
      <c r="E20033" s="28">
        <v>-399.40899999999999</v>
      </c>
    </row>
    <row r="20034" spans="4:5" x14ac:dyDescent="0.25">
      <c r="D20034" s="31">
        <f>-649.536</f>
        <v>-649.53599999999994</v>
      </c>
      <c r="E20034" s="28">
        <v>-399.38799999999998</v>
      </c>
    </row>
    <row r="20035" spans="4:5" x14ac:dyDescent="0.25">
      <c r="D20035" s="31">
        <f>-649.52</f>
        <v>-649.52</v>
      </c>
      <c r="E20035" s="28">
        <v>-399.36599999999999</v>
      </c>
    </row>
    <row r="20036" spans="4:5" x14ac:dyDescent="0.25">
      <c r="D20036" s="31">
        <f>-649.504</f>
        <v>-649.50400000000002</v>
      </c>
      <c r="E20036" s="28">
        <v>-399.34399999999999</v>
      </c>
    </row>
    <row r="20037" spans="4:5" x14ac:dyDescent="0.25">
      <c r="D20037" s="31">
        <f>-649.488</f>
        <v>-649.48800000000006</v>
      </c>
      <c r="E20037" s="28">
        <v>-399.322</v>
      </c>
    </row>
    <row r="20038" spans="4:5" x14ac:dyDescent="0.25">
      <c r="D20038" s="31">
        <f>-649.472</f>
        <v>-649.47199999999998</v>
      </c>
      <c r="E20038" s="28">
        <v>-399.3</v>
      </c>
    </row>
    <row r="20039" spans="4:5" x14ac:dyDescent="0.25">
      <c r="D20039" s="31">
        <f>-649.456</f>
        <v>-649.45600000000002</v>
      </c>
      <c r="E20039" s="28">
        <v>-399.27800000000002</v>
      </c>
    </row>
    <row r="20040" spans="4:5" x14ac:dyDescent="0.25">
      <c r="D20040" s="31">
        <f>-649.44</f>
        <v>-649.44000000000005</v>
      </c>
      <c r="E20040" s="28">
        <v>-399.255</v>
      </c>
    </row>
    <row r="20041" spans="4:5" x14ac:dyDescent="0.25">
      <c r="D20041" s="31">
        <f>-649.424</f>
        <v>-649.42399999999998</v>
      </c>
      <c r="E20041" s="28">
        <v>-399.233</v>
      </c>
    </row>
    <row r="20042" spans="4:5" x14ac:dyDescent="0.25">
      <c r="D20042" s="31">
        <f>-649.408</f>
        <v>-649.40800000000002</v>
      </c>
      <c r="E20042" s="28">
        <v>-399.21100000000001</v>
      </c>
    </row>
    <row r="20043" spans="4:5" x14ac:dyDescent="0.25">
      <c r="D20043" s="31">
        <f>-649.392</f>
        <v>-649.39200000000005</v>
      </c>
      <c r="E20043" s="28">
        <v>-399.18900000000002</v>
      </c>
    </row>
    <row r="20044" spans="4:5" x14ac:dyDescent="0.25">
      <c r="D20044" s="31">
        <f>-649.376</f>
        <v>-649.37599999999998</v>
      </c>
      <c r="E20044" s="28">
        <v>-399.166</v>
      </c>
    </row>
    <row r="20045" spans="4:5" x14ac:dyDescent="0.25">
      <c r="D20045" s="31">
        <f>-649.36</f>
        <v>-649.36</v>
      </c>
      <c r="E20045" s="28">
        <v>-399.14400000000001</v>
      </c>
    </row>
    <row r="20046" spans="4:5" x14ac:dyDescent="0.25">
      <c r="D20046" s="31">
        <f>-649.344</f>
        <v>-649.34400000000005</v>
      </c>
      <c r="E20046" s="28">
        <v>-399.12099999999998</v>
      </c>
    </row>
    <row r="20047" spans="4:5" x14ac:dyDescent="0.25">
      <c r="D20047" s="31">
        <f>-649.328</f>
        <v>-649.32799999999997</v>
      </c>
      <c r="E20047" s="28">
        <v>-399.09899999999999</v>
      </c>
    </row>
    <row r="20048" spans="4:5" x14ac:dyDescent="0.25">
      <c r="D20048" s="31">
        <f>-649.312</f>
        <v>-649.31200000000001</v>
      </c>
      <c r="E20048" s="28">
        <v>-399.07600000000002</v>
      </c>
    </row>
    <row r="20049" spans="4:5" x14ac:dyDescent="0.25">
      <c r="D20049" s="31">
        <f>-649.296</f>
        <v>-649.29600000000005</v>
      </c>
      <c r="E20049" s="28">
        <v>-399.05399999999997</v>
      </c>
    </row>
    <row r="20050" spans="4:5" x14ac:dyDescent="0.25">
      <c r="D20050" s="31">
        <f>-649.28</f>
        <v>-649.28</v>
      </c>
      <c r="E20050" s="28">
        <v>-399.03100000000001</v>
      </c>
    </row>
    <row r="20051" spans="4:5" x14ac:dyDescent="0.25">
      <c r="D20051" s="31">
        <f>-649.264</f>
        <v>-649.26400000000001</v>
      </c>
      <c r="E20051" s="28">
        <v>-399.00799999999998</v>
      </c>
    </row>
    <row r="20052" spans="4:5" x14ac:dyDescent="0.25">
      <c r="D20052" s="31">
        <f>-649.248</f>
        <v>-649.24800000000005</v>
      </c>
      <c r="E20052" s="28">
        <v>-398.98500000000001</v>
      </c>
    </row>
    <row r="20053" spans="4:5" x14ac:dyDescent="0.25">
      <c r="D20053" s="31">
        <f>-649.232</f>
        <v>-649.23199999999997</v>
      </c>
      <c r="E20053" s="28">
        <v>-398.96199999999999</v>
      </c>
    </row>
    <row r="20054" spans="4:5" x14ac:dyDescent="0.25">
      <c r="D20054" s="31">
        <f>-649.216</f>
        <v>-649.21600000000001</v>
      </c>
      <c r="E20054" s="28">
        <v>-398.94</v>
      </c>
    </row>
    <row r="20055" spans="4:5" x14ac:dyDescent="0.25">
      <c r="D20055" s="31">
        <f>-649.2</f>
        <v>-649.20000000000005</v>
      </c>
      <c r="E20055" s="28">
        <v>-398.91699999999997</v>
      </c>
    </row>
    <row r="20056" spans="4:5" x14ac:dyDescent="0.25">
      <c r="D20056" s="31">
        <f>-649.184</f>
        <v>-649.18399999999997</v>
      </c>
      <c r="E20056" s="28">
        <v>-398.89400000000001</v>
      </c>
    </row>
    <row r="20057" spans="4:5" x14ac:dyDescent="0.25">
      <c r="D20057" s="31">
        <f>-649.168</f>
        <v>-649.16800000000001</v>
      </c>
      <c r="E20057" s="28">
        <v>-398.87099999999998</v>
      </c>
    </row>
    <row r="20058" spans="4:5" x14ac:dyDescent="0.25">
      <c r="D20058" s="31">
        <f>-649.152</f>
        <v>-649.15200000000004</v>
      </c>
      <c r="E20058" s="28">
        <v>-398.84800000000001</v>
      </c>
    </row>
    <row r="20059" spans="4:5" x14ac:dyDescent="0.25">
      <c r="D20059" s="31">
        <f>-649.136</f>
        <v>-649.13599999999997</v>
      </c>
      <c r="E20059" s="28">
        <v>-398.82400000000001</v>
      </c>
    </row>
    <row r="20060" spans="4:5" x14ac:dyDescent="0.25">
      <c r="D20060" s="31">
        <f>-649.12</f>
        <v>-649.12</v>
      </c>
      <c r="E20060" s="28">
        <v>-398.80099999999999</v>
      </c>
    </row>
    <row r="20061" spans="4:5" x14ac:dyDescent="0.25">
      <c r="D20061" s="31">
        <f>-649.104</f>
        <v>-649.10400000000004</v>
      </c>
      <c r="E20061" s="28">
        <v>-398.77800000000002</v>
      </c>
    </row>
    <row r="20062" spans="4:5" x14ac:dyDescent="0.25">
      <c r="D20062" s="31">
        <f>-649.089</f>
        <v>-649.08900000000006</v>
      </c>
      <c r="E20062" s="28">
        <v>-398.755</v>
      </c>
    </row>
    <row r="20063" spans="4:5" x14ac:dyDescent="0.25">
      <c r="D20063" s="31">
        <f>-649.073</f>
        <v>-649.07299999999998</v>
      </c>
      <c r="E20063" s="28">
        <v>-398.73099999999999</v>
      </c>
    </row>
    <row r="20064" spans="4:5" x14ac:dyDescent="0.25">
      <c r="D20064" s="31">
        <f>-649.057</f>
        <v>-649.05700000000002</v>
      </c>
      <c r="E20064" s="28">
        <v>-398.70800000000003</v>
      </c>
    </row>
    <row r="20065" spans="4:5" x14ac:dyDescent="0.25">
      <c r="D20065" s="31">
        <f>-649.041</f>
        <v>-649.04100000000005</v>
      </c>
      <c r="E20065" s="28">
        <v>-398.68400000000003</v>
      </c>
    </row>
    <row r="20066" spans="4:5" x14ac:dyDescent="0.25">
      <c r="D20066" s="31">
        <f>-649.025</f>
        <v>-649.02499999999998</v>
      </c>
      <c r="E20066" s="28">
        <v>-398.661</v>
      </c>
    </row>
    <row r="20067" spans="4:5" x14ac:dyDescent="0.25">
      <c r="D20067" s="31">
        <f>-649.009</f>
        <v>-649.00900000000001</v>
      </c>
      <c r="E20067" s="28">
        <v>-398.637</v>
      </c>
    </row>
    <row r="20068" spans="4:5" x14ac:dyDescent="0.25">
      <c r="D20068" s="31">
        <f>-648.993</f>
        <v>-648.99300000000005</v>
      </c>
      <c r="E20068" s="28">
        <v>-398.61399999999998</v>
      </c>
    </row>
    <row r="20069" spans="4:5" x14ac:dyDescent="0.25">
      <c r="D20069" s="31">
        <f>-648.977</f>
        <v>-648.97699999999998</v>
      </c>
      <c r="E20069" s="28">
        <v>-398.59</v>
      </c>
    </row>
    <row r="20070" spans="4:5" x14ac:dyDescent="0.25">
      <c r="D20070" s="31">
        <f>-648.961</f>
        <v>-648.96100000000001</v>
      </c>
      <c r="E20070" s="28">
        <v>-398.56599999999997</v>
      </c>
    </row>
    <row r="20071" spans="4:5" x14ac:dyDescent="0.25">
      <c r="D20071" s="31">
        <f>-648.945</f>
        <v>-648.94500000000005</v>
      </c>
      <c r="E20071" s="28">
        <v>-398.54199999999997</v>
      </c>
    </row>
    <row r="20072" spans="4:5" x14ac:dyDescent="0.25">
      <c r="D20072" s="31">
        <f>-648.929</f>
        <v>-648.92899999999997</v>
      </c>
      <c r="E20072" s="28">
        <v>-398.51900000000001</v>
      </c>
    </row>
    <row r="20073" spans="4:5" x14ac:dyDescent="0.25">
      <c r="D20073" s="31">
        <f>-648.913</f>
        <v>-648.91300000000001</v>
      </c>
      <c r="E20073" s="28">
        <v>-398.495</v>
      </c>
    </row>
    <row r="20074" spans="4:5" x14ac:dyDescent="0.25">
      <c r="D20074" s="31">
        <f>-648.897</f>
        <v>-648.89700000000005</v>
      </c>
      <c r="E20074" s="28">
        <v>-398.471</v>
      </c>
    </row>
    <row r="20075" spans="4:5" x14ac:dyDescent="0.25">
      <c r="D20075" s="31">
        <f>-648.881</f>
        <v>-648.88099999999997</v>
      </c>
      <c r="E20075" s="28">
        <v>-398.447</v>
      </c>
    </row>
    <row r="20076" spans="4:5" x14ac:dyDescent="0.25">
      <c r="D20076" s="31">
        <f>-648.865</f>
        <v>-648.86500000000001</v>
      </c>
      <c r="E20076" s="28">
        <v>-398.423</v>
      </c>
    </row>
    <row r="20077" spans="4:5" x14ac:dyDescent="0.25">
      <c r="D20077" s="31">
        <f>-648.849</f>
        <v>-648.84900000000005</v>
      </c>
      <c r="E20077" s="28">
        <v>-398.399</v>
      </c>
    </row>
    <row r="20078" spans="4:5" x14ac:dyDescent="0.25">
      <c r="D20078" s="31">
        <f>-648.833</f>
        <v>-648.83299999999997</v>
      </c>
      <c r="E20078" s="28">
        <v>-398.375</v>
      </c>
    </row>
    <row r="20079" spans="4:5" x14ac:dyDescent="0.25">
      <c r="D20079" s="31">
        <f>-648.817</f>
        <v>-648.81700000000001</v>
      </c>
      <c r="E20079" s="28">
        <v>-398.35</v>
      </c>
    </row>
    <row r="20080" spans="4:5" x14ac:dyDescent="0.25">
      <c r="D20080" s="31">
        <f>-648.801</f>
        <v>-648.80100000000004</v>
      </c>
      <c r="E20080" s="28">
        <v>-398.32600000000002</v>
      </c>
    </row>
    <row r="20081" spans="4:5" x14ac:dyDescent="0.25">
      <c r="D20081" s="31">
        <f>-648.785</f>
        <v>-648.78499999999997</v>
      </c>
      <c r="E20081" s="28">
        <v>-398.30200000000002</v>
      </c>
    </row>
    <row r="20082" spans="4:5" x14ac:dyDescent="0.25">
      <c r="D20082" s="31">
        <f>-648.769</f>
        <v>-648.76900000000001</v>
      </c>
      <c r="E20082" s="28">
        <v>-398.27699999999999</v>
      </c>
    </row>
    <row r="20083" spans="4:5" x14ac:dyDescent="0.25">
      <c r="D20083" s="31">
        <f>-648.753</f>
        <v>-648.75300000000004</v>
      </c>
      <c r="E20083" s="28">
        <v>-398.25299999999999</v>
      </c>
    </row>
    <row r="20084" spans="4:5" x14ac:dyDescent="0.25">
      <c r="D20084" s="31">
        <f>-648.737</f>
        <v>-648.73699999999997</v>
      </c>
      <c r="E20084" s="28">
        <v>-398.22899999999998</v>
      </c>
    </row>
    <row r="20085" spans="4:5" x14ac:dyDescent="0.25">
      <c r="D20085" s="31">
        <f>-648.721</f>
        <v>-648.721</v>
      </c>
      <c r="E20085" s="28">
        <v>-398.20400000000001</v>
      </c>
    </row>
    <row r="20086" spans="4:5" x14ac:dyDescent="0.25">
      <c r="D20086" s="31">
        <f>-648.705</f>
        <v>-648.70500000000004</v>
      </c>
      <c r="E20086" s="28">
        <v>-398.18</v>
      </c>
    </row>
    <row r="20087" spans="4:5" x14ac:dyDescent="0.25">
      <c r="D20087" s="31">
        <f>-648.689</f>
        <v>-648.68899999999996</v>
      </c>
      <c r="E20087" s="28">
        <v>-398.15499999999997</v>
      </c>
    </row>
    <row r="20088" spans="4:5" x14ac:dyDescent="0.25">
      <c r="D20088" s="31">
        <f>-648.673</f>
        <v>-648.673</v>
      </c>
      <c r="E20088" s="28">
        <v>-398.13</v>
      </c>
    </row>
    <row r="20089" spans="4:5" x14ac:dyDescent="0.25">
      <c r="D20089" s="31">
        <f>-648.657</f>
        <v>-648.65700000000004</v>
      </c>
      <c r="E20089" s="28">
        <v>-398.10599999999999</v>
      </c>
    </row>
    <row r="20090" spans="4:5" x14ac:dyDescent="0.25">
      <c r="D20090" s="31">
        <f>-648.641</f>
        <v>-648.64099999999996</v>
      </c>
      <c r="E20090" s="28">
        <v>-398.08100000000002</v>
      </c>
    </row>
    <row r="20091" spans="4:5" x14ac:dyDescent="0.25">
      <c r="D20091" s="31">
        <f>-648.625</f>
        <v>-648.625</v>
      </c>
      <c r="E20091" s="28">
        <v>-398.05599999999998</v>
      </c>
    </row>
    <row r="20092" spans="4:5" x14ac:dyDescent="0.25">
      <c r="D20092" s="31">
        <f>-648.609</f>
        <v>-648.60900000000004</v>
      </c>
      <c r="E20092" s="28">
        <v>-398.03100000000001</v>
      </c>
    </row>
    <row r="20093" spans="4:5" x14ac:dyDescent="0.25">
      <c r="D20093" s="31">
        <f>-648.593</f>
        <v>-648.59299999999996</v>
      </c>
      <c r="E20093" s="28">
        <v>-398.00599999999997</v>
      </c>
    </row>
    <row r="20094" spans="4:5" x14ac:dyDescent="0.25">
      <c r="D20094" s="31">
        <f>-648.577</f>
        <v>-648.577</v>
      </c>
      <c r="E20094" s="28">
        <v>-397.98099999999999</v>
      </c>
    </row>
    <row r="20095" spans="4:5" x14ac:dyDescent="0.25">
      <c r="D20095" s="31">
        <f>-648.561</f>
        <v>-648.56100000000004</v>
      </c>
      <c r="E20095" s="28">
        <v>-397.95600000000002</v>
      </c>
    </row>
    <row r="20096" spans="4:5" x14ac:dyDescent="0.25">
      <c r="D20096" s="31">
        <f>-648.545</f>
        <v>-648.54499999999996</v>
      </c>
      <c r="E20096" s="28">
        <v>-397.93099999999998</v>
      </c>
    </row>
    <row r="20097" spans="4:5" x14ac:dyDescent="0.25">
      <c r="D20097" s="31">
        <f>-648.529</f>
        <v>-648.529</v>
      </c>
      <c r="E20097" s="28">
        <v>-397.90600000000001</v>
      </c>
    </row>
    <row r="20098" spans="4:5" x14ac:dyDescent="0.25">
      <c r="D20098" s="31">
        <f>-648.513</f>
        <v>-648.51300000000003</v>
      </c>
      <c r="E20098" s="28">
        <v>-397.88099999999997</v>
      </c>
    </row>
    <row r="20099" spans="4:5" x14ac:dyDescent="0.25">
      <c r="D20099" s="31">
        <f>-648.497</f>
        <v>-648.49699999999996</v>
      </c>
      <c r="E20099" s="28">
        <v>-397.85599999999999</v>
      </c>
    </row>
    <row r="20100" spans="4:5" x14ac:dyDescent="0.25">
      <c r="D20100" s="31">
        <f>-648.481</f>
        <v>-648.48099999999999</v>
      </c>
      <c r="E20100" s="28">
        <v>-397.83</v>
      </c>
    </row>
    <row r="20101" spans="4:5" x14ac:dyDescent="0.25">
      <c r="D20101" s="31">
        <f>-648.465</f>
        <v>-648.46500000000003</v>
      </c>
      <c r="E20101" s="28">
        <v>-397.80500000000001</v>
      </c>
    </row>
    <row r="20102" spans="4:5" x14ac:dyDescent="0.25">
      <c r="D20102" s="31">
        <f>-648.449</f>
        <v>-648.44899999999996</v>
      </c>
      <c r="E20102" s="28">
        <v>-397.78</v>
      </c>
    </row>
    <row r="20103" spans="4:5" x14ac:dyDescent="0.25">
      <c r="D20103" s="31">
        <f>-648.433</f>
        <v>-648.43299999999999</v>
      </c>
      <c r="E20103" s="28">
        <v>-397.75400000000002</v>
      </c>
    </row>
    <row r="20104" spans="4:5" x14ac:dyDescent="0.25">
      <c r="D20104" s="31">
        <f>-648.417</f>
        <v>-648.41700000000003</v>
      </c>
      <c r="E20104" s="28">
        <v>-397.72899999999998</v>
      </c>
    </row>
    <row r="20105" spans="4:5" x14ac:dyDescent="0.25">
      <c r="D20105" s="31">
        <f>-648.401</f>
        <v>-648.40099999999995</v>
      </c>
      <c r="E20105" s="28">
        <v>-397.70299999999997</v>
      </c>
    </row>
    <row r="20106" spans="4:5" x14ac:dyDescent="0.25">
      <c r="D20106" s="31">
        <f>-648.385</f>
        <v>-648.38499999999999</v>
      </c>
      <c r="E20106" s="28">
        <v>-397.678</v>
      </c>
    </row>
    <row r="20107" spans="4:5" x14ac:dyDescent="0.25">
      <c r="D20107" s="31">
        <f>-648.369</f>
        <v>-648.36900000000003</v>
      </c>
      <c r="E20107" s="28">
        <v>-397.65199999999999</v>
      </c>
    </row>
    <row r="20108" spans="4:5" x14ac:dyDescent="0.25">
      <c r="D20108" s="31">
        <f>-648.353</f>
        <v>-648.35299999999995</v>
      </c>
      <c r="E20108" s="28">
        <v>-397.62599999999998</v>
      </c>
    </row>
    <row r="20109" spans="4:5" x14ac:dyDescent="0.25">
      <c r="D20109" s="31">
        <f>-648.337</f>
        <v>-648.33699999999999</v>
      </c>
      <c r="E20109" s="28">
        <v>-397.601</v>
      </c>
    </row>
    <row r="20110" spans="4:5" x14ac:dyDescent="0.25">
      <c r="D20110" s="31">
        <f>-648.321</f>
        <v>-648.32100000000003</v>
      </c>
      <c r="E20110" s="28">
        <v>-397.57499999999999</v>
      </c>
    </row>
    <row r="20111" spans="4:5" x14ac:dyDescent="0.25">
      <c r="D20111" s="31">
        <f>-648.305</f>
        <v>-648.30499999999995</v>
      </c>
      <c r="E20111" s="28">
        <v>-397.54899999999998</v>
      </c>
    </row>
    <row r="20112" spans="4:5" x14ac:dyDescent="0.25">
      <c r="D20112" s="31">
        <f>-648.289</f>
        <v>-648.28899999999999</v>
      </c>
      <c r="E20112" s="28">
        <v>-397.52300000000002</v>
      </c>
    </row>
    <row r="20113" spans="4:5" x14ac:dyDescent="0.25">
      <c r="D20113" s="31">
        <f>-648.273</f>
        <v>-648.27300000000002</v>
      </c>
      <c r="E20113" s="28">
        <v>-397.49700000000001</v>
      </c>
    </row>
    <row r="20114" spans="4:5" x14ac:dyDescent="0.25">
      <c r="D20114" s="31">
        <f>-648.257</f>
        <v>-648.25699999999995</v>
      </c>
      <c r="E20114" s="28">
        <v>-397.471</v>
      </c>
    </row>
    <row r="20115" spans="4:5" x14ac:dyDescent="0.25">
      <c r="D20115" s="31">
        <f>-648.241</f>
        <v>-648.24099999999999</v>
      </c>
      <c r="E20115" s="28">
        <v>-397.44499999999999</v>
      </c>
    </row>
    <row r="20116" spans="4:5" x14ac:dyDescent="0.25">
      <c r="D20116" s="31">
        <f>-648.225</f>
        <v>-648.22500000000002</v>
      </c>
      <c r="E20116" s="28">
        <v>-397.41899999999998</v>
      </c>
    </row>
    <row r="20117" spans="4:5" x14ac:dyDescent="0.25">
      <c r="D20117" s="31">
        <f>-648.209</f>
        <v>-648.20899999999995</v>
      </c>
      <c r="E20117" s="28">
        <v>-397.39299999999997</v>
      </c>
    </row>
    <row r="20118" spans="4:5" x14ac:dyDescent="0.25">
      <c r="D20118" s="31">
        <f>-648.193</f>
        <v>-648.19299999999998</v>
      </c>
      <c r="E20118" s="28">
        <v>-397.36700000000002</v>
      </c>
    </row>
    <row r="20119" spans="4:5" x14ac:dyDescent="0.25">
      <c r="D20119" s="31">
        <f>-648.177</f>
        <v>-648.17700000000002</v>
      </c>
      <c r="E20119" s="28">
        <v>-397.34</v>
      </c>
    </row>
    <row r="20120" spans="4:5" x14ac:dyDescent="0.25">
      <c r="D20120" s="31">
        <f>-648.161</f>
        <v>-648.16099999999994</v>
      </c>
      <c r="E20120" s="28">
        <v>-397.31400000000002</v>
      </c>
    </row>
    <row r="20121" spans="4:5" x14ac:dyDescent="0.25">
      <c r="D20121" s="31">
        <f>-648.145</f>
        <v>-648.14499999999998</v>
      </c>
      <c r="E20121" s="28">
        <v>-397.28800000000001</v>
      </c>
    </row>
    <row r="20122" spans="4:5" x14ac:dyDescent="0.25">
      <c r="D20122" s="31">
        <f>-648.129</f>
        <v>-648.12900000000002</v>
      </c>
      <c r="E20122" s="28">
        <v>-397.26100000000002</v>
      </c>
    </row>
    <row r="20123" spans="4:5" x14ac:dyDescent="0.25">
      <c r="D20123" s="31">
        <f>-648.113</f>
        <v>-648.11300000000006</v>
      </c>
      <c r="E20123" s="28">
        <v>-397.23500000000001</v>
      </c>
    </row>
    <row r="20124" spans="4:5" x14ac:dyDescent="0.25">
      <c r="D20124" s="31">
        <f>-648.097</f>
        <v>-648.09699999999998</v>
      </c>
      <c r="E20124" s="28">
        <v>-397.20800000000003</v>
      </c>
    </row>
    <row r="20125" spans="4:5" x14ac:dyDescent="0.25">
      <c r="D20125" s="31">
        <f>-648.081</f>
        <v>-648.08100000000002</v>
      </c>
      <c r="E20125" s="28">
        <v>-397.18200000000002</v>
      </c>
    </row>
    <row r="20126" spans="4:5" x14ac:dyDescent="0.25">
      <c r="D20126" s="31">
        <f>-648.065</f>
        <v>-648.06500000000005</v>
      </c>
      <c r="E20126" s="28">
        <v>-397.15499999999997</v>
      </c>
    </row>
    <row r="20127" spans="4:5" x14ac:dyDescent="0.25">
      <c r="D20127" s="31">
        <f>-648.049</f>
        <v>-648.04899999999998</v>
      </c>
      <c r="E20127" s="28">
        <v>-397.12799999999999</v>
      </c>
    </row>
    <row r="20128" spans="4:5" x14ac:dyDescent="0.25">
      <c r="D20128" s="31">
        <f>-648.033</f>
        <v>-648.03300000000002</v>
      </c>
      <c r="E20128" s="28">
        <v>-397.10199999999998</v>
      </c>
    </row>
    <row r="20129" spans="4:5" x14ac:dyDescent="0.25">
      <c r="D20129" s="31">
        <f>-648.017</f>
        <v>-648.01700000000005</v>
      </c>
      <c r="E20129" s="28">
        <v>-397.07499999999999</v>
      </c>
    </row>
    <row r="20130" spans="4:5" x14ac:dyDescent="0.25">
      <c r="D20130" s="31">
        <f>-648.001</f>
        <v>-648.00099999999998</v>
      </c>
      <c r="E20130" s="28">
        <v>-397.048</v>
      </c>
    </row>
    <row r="20131" spans="4:5" x14ac:dyDescent="0.25">
      <c r="D20131" s="31">
        <f>-647.985</f>
        <v>-647.98500000000001</v>
      </c>
      <c r="E20131" s="28">
        <v>-397.02100000000002</v>
      </c>
    </row>
    <row r="20132" spans="4:5" x14ac:dyDescent="0.25">
      <c r="D20132" s="31">
        <f>-647.969</f>
        <v>-647.96900000000005</v>
      </c>
      <c r="E20132" s="28">
        <v>-396.99400000000003</v>
      </c>
    </row>
    <row r="20133" spans="4:5" x14ac:dyDescent="0.25">
      <c r="D20133" s="31">
        <f>-647.953</f>
        <v>-647.95299999999997</v>
      </c>
      <c r="E20133" s="28">
        <v>-396.96699999999998</v>
      </c>
    </row>
    <row r="20134" spans="4:5" x14ac:dyDescent="0.25">
      <c r="D20134" s="31">
        <f>-647.937</f>
        <v>-647.93700000000001</v>
      </c>
      <c r="E20134" s="28">
        <v>-396.94</v>
      </c>
    </row>
    <row r="20135" spans="4:5" x14ac:dyDescent="0.25">
      <c r="D20135" s="31">
        <f>-647.921</f>
        <v>-647.92100000000005</v>
      </c>
      <c r="E20135" s="28">
        <v>-396.91300000000001</v>
      </c>
    </row>
    <row r="20136" spans="4:5" x14ac:dyDescent="0.25">
      <c r="D20136" s="31">
        <f>-647.905</f>
        <v>-647.90499999999997</v>
      </c>
      <c r="E20136" s="28">
        <v>-396.88600000000002</v>
      </c>
    </row>
    <row r="20137" spans="4:5" x14ac:dyDescent="0.25">
      <c r="D20137" s="31">
        <f>-647.889</f>
        <v>-647.88900000000001</v>
      </c>
      <c r="E20137" s="28">
        <v>-396.85899999999998</v>
      </c>
    </row>
    <row r="20138" spans="4:5" x14ac:dyDescent="0.25">
      <c r="D20138" s="31">
        <f>-647.873</f>
        <v>-647.87300000000005</v>
      </c>
      <c r="E20138" s="28">
        <v>-396.83199999999999</v>
      </c>
    </row>
    <row r="20139" spans="4:5" x14ac:dyDescent="0.25">
      <c r="D20139" s="31">
        <f>-647.857</f>
        <v>-647.85699999999997</v>
      </c>
      <c r="E20139" s="28">
        <v>-396.80399999999997</v>
      </c>
    </row>
    <row r="20140" spans="4:5" x14ac:dyDescent="0.25">
      <c r="D20140" s="31">
        <f>-647.841</f>
        <v>-647.84100000000001</v>
      </c>
      <c r="E20140" s="28">
        <v>-396.77699999999999</v>
      </c>
    </row>
    <row r="20141" spans="4:5" x14ac:dyDescent="0.25">
      <c r="D20141" s="31">
        <f>-647.825</f>
        <v>-647.82500000000005</v>
      </c>
      <c r="E20141" s="28">
        <v>-396.75</v>
      </c>
    </row>
    <row r="20142" spans="4:5" x14ac:dyDescent="0.25">
      <c r="D20142" s="31">
        <f>-647.809</f>
        <v>-647.80899999999997</v>
      </c>
      <c r="E20142" s="28">
        <v>-396.72199999999998</v>
      </c>
    </row>
    <row r="20143" spans="4:5" x14ac:dyDescent="0.25">
      <c r="D20143" s="31">
        <f>-647.793</f>
        <v>-647.79300000000001</v>
      </c>
      <c r="E20143" s="28">
        <v>-396.69499999999999</v>
      </c>
    </row>
    <row r="20144" spans="4:5" x14ac:dyDescent="0.25">
      <c r="D20144" s="31">
        <f>-647.777</f>
        <v>-647.77700000000004</v>
      </c>
      <c r="E20144" s="28">
        <v>-396.66699999999997</v>
      </c>
    </row>
    <row r="20145" spans="4:5" x14ac:dyDescent="0.25">
      <c r="D20145" s="31">
        <f>-647.761</f>
        <v>-647.76099999999997</v>
      </c>
      <c r="E20145" s="28">
        <v>-396.64</v>
      </c>
    </row>
    <row r="20146" spans="4:5" x14ac:dyDescent="0.25">
      <c r="D20146" s="31">
        <f>-647.745</f>
        <v>-647.745</v>
      </c>
      <c r="E20146" s="28">
        <v>-396.61200000000002</v>
      </c>
    </row>
    <row r="20147" spans="4:5" x14ac:dyDescent="0.25">
      <c r="D20147" s="31">
        <f>-647.729</f>
        <v>-647.72900000000004</v>
      </c>
      <c r="E20147" s="28">
        <v>-396.584</v>
      </c>
    </row>
    <row r="20148" spans="4:5" x14ac:dyDescent="0.25">
      <c r="D20148" s="31">
        <f>-647.713</f>
        <v>-647.71299999999997</v>
      </c>
      <c r="E20148" s="28">
        <v>-396.55700000000002</v>
      </c>
    </row>
    <row r="20149" spans="4:5" x14ac:dyDescent="0.25">
      <c r="D20149" s="31">
        <f>-647.697</f>
        <v>-647.697</v>
      </c>
      <c r="E20149" s="28">
        <v>-396.529</v>
      </c>
    </row>
    <row r="20150" spans="4:5" x14ac:dyDescent="0.25">
      <c r="D20150" s="31">
        <f>-647.681</f>
        <v>-647.68100000000004</v>
      </c>
      <c r="E20150" s="28">
        <v>-396.50099999999998</v>
      </c>
    </row>
    <row r="20151" spans="4:5" x14ac:dyDescent="0.25">
      <c r="D20151" s="31">
        <f>-647.665</f>
        <v>-647.66499999999996</v>
      </c>
      <c r="E20151" s="28">
        <v>-396.47300000000001</v>
      </c>
    </row>
    <row r="20152" spans="4:5" x14ac:dyDescent="0.25">
      <c r="D20152" s="31">
        <f>-647.649</f>
        <v>-647.649</v>
      </c>
      <c r="E20152" s="28">
        <v>-396.44499999999999</v>
      </c>
    </row>
    <row r="20153" spans="4:5" x14ac:dyDescent="0.25">
      <c r="D20153" s="31">
        <f>-647.633</f>
        <v>-647.63300000000004</v>
      </c>
      <c r="E20153" s="28">
        <v>-396.41699999999997</v>
      </c>
    </row>
    <row r="20154" spans="4:5" x14ac:dyDescent="0.25">
      <c r="D20154" s="31">
        <f>-647.617</f>
        <v>-647.61699999999996</v>
      </c>
      <c r="E20154" s="28">
        <v>-396.38900000000001</v>
      </c>
    </row>
    <row r="20155" spans="4:5" x14ac:dyDescent="0.25">
      <c r="D20155" s="31">
        <f>-647.601</f>
        <v>-647.601</v>
      </c>
      <c r="E20155" s="28">
        <v>-396.36099999999999</v>
      </c>
    </row>
    <row r="20156" spans="4:5" x14ac:dyDescent="0.25">
      <c r="D20156" s="31">
        <f>-647.585</f>
        <v>-647.58500000000004</v>
      </c>
      <c r="E20156" s="28">
        <v>-396.33300000000003</v>
      </c>
    </row>
    <row r="20157" spans="4:5" x14ac:dyDescent="0.25">
      <c r="D20157" s="31">
        <f>-647.569</f>
        <v>-647.56899999999996</v>
      </c>
      <c r="E20157" s="28">
        <v>-396.30500000000001</v>
      </c>
    </row>
    <row r="20158" spans="4:5" x14ac:dyDescent="0.25">
      <c r="D20158" s="31">
        <f>-647.553</f>
        <v>-647.553</v>
      </c>
      <c r="E20158" s="28">
        <v>-396.27600000000001</v>
      </c>
    </row>
    <row r="20159" spans="4:5" x14ac:dyDescent="0.25">
      <c r="D20159" s="31">
        <f>-647.537</f>
        <v>-647.53700000000003</v>
      </c>
      <c r="E20159" s="28">
        <v>-396.24799999999999</v>
      </c>
    </row>
    <row r="20160" spans="4:5" x14ac:dyDescent="0.25">
      <c r="D20160" s="31">
        <f>-647.521</f>
        <v>-647.52099999999996</v>
      </c>
      <c r="E20160" s="28">
        <v>-396.22</v>
      </c>
    </row>
    <row r="20161" spans="4:5" x14ac:dyDescent="0.25">
      <c r="D20161" s="31">
        <f>-647.505</f>
        <v>-647.505</v>
      </c>
      <c r="E20161" s="28">
        <v>-396.19099999999997</v>
      </c>
    </row>
    <row r="20162" spans="4:5" x14ac:dyDescent="0.25">
      <c r="D20162" s="31">
        <f>-647.489</f>
        <v>-647.48900000000003</v>
      </c>
      <c r="E20162" s="28">
        <v>-396.16300000000001</v>
      </c>
    </row>
    <row r="20163" spans="4:5" x14ac:dyDescent="0.25">
      <c r="D20163" s="31">
        <f>-647.473</f>
        <v>-647.47299999999996</v>
      </c>
      <c r="E20163" s="28">
        <v>-396.13400000000001</v>
      </c>
    </row>
    <row r="20164" spans="4:5" x14ac:dyDescent="0.25">
      <c r="D20164" s="31">
        <f>-647.457</f>
        <v>-647.45699999999999</v>
      </c>
      <c r="E20164" s="28">
        <v>-396.10599999999999</v>
      </c>
    </row>
    <row r="20165" spans="4:5" x14ac:dyDescent="0.25">
      <c r="D20165" s="31">
        <f>-647.441</f>
        <v>-647.44100000000003</v>
      </c>
      <c r="E20165" s="28">
        <v>-396.077</v>
      </c>
    </row>
    <row r="20166" spans="4:5" x14ac:dyDescent="0.25">
      <c r="D20166" s="31">
        <f>-647.425</f>
        <v>-647.42499999999995</v>
      </c>
      <c r="E20166" s="28">
        <v>-396.04899999999998</v>
      </c>
    </row>
    <row r="20167" spans="4:5" x14ac:dyDescent="0.25">
      <c r="D20167" s="31">
        <f>-647.409</f>
        <v>-647.40899999999999</v>
      </c>
      <c r="E20167" s="28">
        <v>-396.02</v>
      </c>
    </row>
    <row r="20168" spans="4:5" x14ac:dyDescent="0.25">
      <c r="D20168" s="31">
        <f>-647.393</f>
        <v>-647.39300000000003</v>
      </c>
      <c r="E20168" s="28">
        <v>-395.99099999999999</v>
      </c>
    </row>
    <row r="20169" spans="4:5" x14ac:dyDescent="0.25">
      <c r="D20169" s="31">
        <f>-647.377</f>
        <v>-647.37699999999995</v>
      </c>
      <c r="E20169" s="28">
        <v>-395.96199999999999</v>
      </c>
    </row>
    <row r="20170" spans="4:5" x14ac:dyDescent="0.25">
      <c r="D20170" s="31">
        <f>-647.361</f>
        <v>-647.36099999999999</v>
      </c>
      <c r="E20170" s="28">
        <v>-395.93299999999999</v>
      </c>
    </row>
    <row r="20171" spans="4:5" x14ac:dyDescent="0.25">
      <c r="D20171" s="31">
        <f>-647.345</f>
        <v>-647.34500000000003</v>
      </c>
      <c r="E20171" s="28">
        <v>-395.904</v>
      </c>
    </row>
    <row r="20172" spans="4:5" x14ac:dyDescent="0.25">
      <c r="D20172" s="31">
        <f>-647.329</f>
        <v>-647.32899999999995</v>
      </c>
      <c r="E20172" s="28">
        <v>-395.875</v>
      </c>
    </row>
    <row r="20173" spans="4:5" x14ac:dyDescent="0.25">
      <c r="D20173" s="31">
        <f>-647.313</f>
        <v>-647.31299999999999</v>
      </c>
      <c r="E20173" s="28">
        <v>-395.846</v>
      </c>
    </row>
    <row r="20174" spans="4:5" x14ac:dyDescent="0.25">
      <c r="D20174" s="31">
        <f>-647.297</f>
        <v>-647.29700000000003</v>
      </c>
      <c r="E20174" s="28">
        <v>-395.81700000000001</v>
      </c>
    </row>
    <row r="20175" spans="4:5" x14ac:dyDescent="0.25">
      <c r="D20175" s="31">
        <f>-647.281</f>
        <v>-647.28099999999995</v>
      </c>
      <c r="E20175" s="28">
        <v>-395.78800000000001</v>
      </c>
    </row>
    <row r="20176" spans="4:5" x14ac:dyDescent="0.25">
      <c r="D20176" s="31">
        <f>-647.266</f>
        <v>-647.26599999999996</v>
      </c>
      <c r="E20176" s="28">
        <v>-395.75900000000001</v>
      </c>
    </row>
    <row r="20177" spans="4:5" x14ac:dyDescent="0.25">
      <c r="D20177" s="31">
        <f>-647.25</f>
        <v>-647.25</v>
      </c>
      <c r="E20177" s="28">
        <v>-395.73</v>
      </c>
    </row>
    <row r="20178" spans="4:5" x14ac:dyDescent="0.25">
      <c r="D20178" s="31">
        <f>-647.234</f>
        <v>-647.23400000000004</v>
      </c>
      <c r="E20178" s="28">
        <v>-395.70100000000002</v>
      </c>
    </row>
    <row r="20179" spans="4:5" x14ac:dyDescent="0.25">
      <c r="D20179" s="31">
        <f>-647.218</f>
        <v>-647.21799999999996</v>
      </c>
      <c r="E20179" s="28">
        <v>-395.67099999999999</v>
      </c>
    </row>
    <row r="20180" spans="4:5" x14ac:dyDescent="0.25">
      <c r="D20180" s="31">
        <f>-647.202</f>
        <v>-647.202</v>
      </c>
      <c r="E20180" s="28">
        <v>-395.642</v>
      </c>
    </row>
    <row r="20181" spans="4:5" x14ac:dyDescent="0.25">
      <c r="D20181" s="31">
        <f>-647.186</f>
        <v>-647.18600000000004</v>
      </c>
      <c r="E20181" s="28">
        <v>-395.61200000000002</v>
      </c>
    </row>
    <row r="20182" spans="4:5" x14ac:dyDescent="0.25">
      <c r="D20182" s="31">
        <f>-647.17</f>
        <v>-647.16999999999996</v>
      </c>
      <c r="E20182" s="28">
        <v>-395.58300000000003</v>
      </c>
    </row>
    <row r="20183" spans="4:5" x14ac:dyDescent="0.25">
      <c r="D20183" s="31">
        <f>-647.154</f>
        <v>-647.154</v>
      </c>
      <c r="E20183" s="28">
        <v>-395.553</v>
      </c>
    </row>
    <row r="20184" spans="4:5" x14ac:dyDescent="0.25">
      <c r="D20184" s="31">
        <f>-647.138</f>
        <v>-647.13800000000003</v>
      </c>
      <c r="E20184" s="28">
        <v>-395.524</v>
      </c>
    </row>
    <row r="20185" spans="4:5" x14ac:dyDescent="0.25">
      <c r="D20185" s="31">
        <f>-647.122</f>
        <v>-647.12199999999996</v>
      </c>
      <c r="E20185" s="28">
        <v>-395.49400000000003</v>
      </c>
    </row>
    <row r="20186" spans="4:5" x14ac:dyDescent="0.25">
      <c r="D20186" s="31">
        <f>-647.106</f>
        <v>-647.10599999999999</v>
      </c>
      <c r="E20186" s="28">
        <v>-395.46499999999997</v>
      </c>
    </row>
    <row r="20187" spans="4:5" x14ac:dyDescent="0.25">
      <c r="D20187" s="31">
        <f>-647.09</f>
        <v>-647.09</v>
      </c>
      <c r="E20187" s="28">
        <v>-395.435</v>
      </c>
    </row>
    <row r="20188" spans="4:5" x14ac:dyDescent="0.25">
      <c r="D20188" s="31">
        <f>-647.074</f>
        <v>-647.07399999999996</v>
      </c>
      <c r="E20188" s="28">
        <v>-395.40499999999997</v>
      </c>
    </row>
    <row r="20189" spans="4:5" x14ac:dyDescent="0.25">
      <c r="D20189" s="31">
        <f>-647.058</f>
        <v>-647.05799999999999</v>
      </c>
      <c r="E20189" s="28">
        <v>-395.375</v>
      </c>
    </row>
    <row r="20190" spans="4:5" x14ac:dyDescent="0.25">
      <c r="D20190" s="31">
        <f>-647.042</f>
        <v>-647.04200000000003</v>
      </c>
      <c r="E20190" s="28">
        <v>-395.34500000000003</v>
      </c>
    </row>
    <row r="20191" spans="4:5" x14ac:dyDescent="0.25">
      <c r="D20191" s="31">
        <f>-647.026</f>
        <v>-647.02599999999995</v>
      </c>
      <c r="E20191" s="28">
        <v>-395.315</v>
      </c>
    </row>
    <row r="20192" spans="4:5" x14ac:dyDescent="0.25">
      <c r="D20192" s="31">
        <f>-647.01</f>
        <v>-647.01</v>
      </c>
      <c r="E20192" s="28">
        <v>-395.28500000000003</v>
      </c>
    </row>
    <row r="20193" spans="4:5" x14ac:dyDescent="0.25">
      <c r="D20193" s="31">
        <f>-646.994</f>
        <v>-646.99400000000003</v>
      </c>
      <c r="E20193" s="28">
        <v>-395.255</v>
      </c>
    </row>
    <row r="20194" spans="4:5" x14ac:dyDescent="0.25">
      <c r="D20194" s="31">
        <f>-646.978</f>
        <v>-646.97799999999995</v>
      </c>
      <c r="E20194" s="28">
        <v>-395.22500000000002</v>
      </c>
    </row>
    <row r="20195" spans="4:5" x14ac:dyDescent="0.25">
      <c r="D20195" s="31">
        <f>-646.962</f>
        <v>-646.96199999999999</v>
      </c>
      <c r="E20195" s="28">
        <v>-395.19499999999999</v>
      </c>
    </row>
    <row r="20196" spans="4:5" x14ac:dyDescent="0.25">
      <c r="D20196" s="31">
        <f>-646.946</f>
        <v>-646.94600000000003</v>
      </c>
      <c r="E20196" s="28">
        <v>-395.16500000000002</v>
      </c>
    </row>
    <row r="20197" spans="4:5" x14ac:dyDescent="0.25">
      <c r="D20197" s="31">
        <f>-646.93</f>
        <v>-646.92999999999995</v>
      </c>
      <c r="E20197" s="28">
        <v>-395.13499999999999</v>
      </c>
    </row>
    <row r="20198" spans="4:5" x14ac:dyDescent="0.25">
      <c r="D20198" s="31">
        <f>-646.914</f>
        <v>-646.91399999999999</v>
      </c>
      <c r="E20198" s="28">
        <v>-395.10500000000002</v>
      </c>
    </row>
    <row r="20199" spans="4:5" x14ac:dyDescent="0.25">
      <c r="D20199" s="31">
        <f>-646.898</f>
        <v>-646.89800000000002</v>
      </c>
      <c r="E20199" s="28">
        <v>-395.07400000000001</v>
      </c>
    </row>
    <row r="20200" spans="4:5" x14ac:dyDescent="0.25">
      <c r="D20200" s="31">
        <f>-646.882</f>
        <v>-646.88199999999995</v>
      </c>
      <c r="E20200" s="28">
        <v>-395.04399999999998</v>
      </c>
    </row>
    <row r="20201" spans="4:5" x14ac:dyDescent="0.25">
      <c r="D20201" s="31">
        <f>-646.866</f>
        <v>-646.86599999999999</v>
      </c>
      <c r="E20201" s="28">
        <v>-395.01299999999998</v>
      </c>
    </row>
    <row r="20202" spans="4:5" x14ac:dyDescent="0.25">
      <c r="D20202" s="31">
        <f>-646.85</f>
        <v>-646.85</v>
      </c>
      <c r="E20202" s="28">
        <v>-394.983</v>
      </c>
    </row>
    <row r="20203" spans="4:5" x14ac:dyDescent="0.25">
      <c r="D20203" s="31">
        <f>-646.834</f>
        <v>-646.83399999999995</v>
      </c>
      <c r="E20203" s="28">
        <v>-394.952</v>
      </c>
    </row>
    <row r="20204" spans="4:5" x14ac:dyDescent="0.25">
      <c r="D20204" s="31">
        <f>-646.818</f>
        <v>-646.81799999999998</v>
      </c>
      <c r="E20204" s="28">
        <v>-394.92200000000003</v>
      </c>
    </row>
    <row r="20205" spans="4:5" x14ac:dyDescent="0.25">
      <c r="D20205" s="31">
        <f>-646.802</f>
        <v>-646.80200000000002</v>
      </c>
      <c r="E20205" s="28">
        <v>-394.89100000000002</v>
      </c>
    </row>
    <row r="20206" spans="4:5" x14ac:dyDescent="0.25">
      <c r="D20206" s="31">
        <f>-646.786</f>
        <v>-646.78599999999994</v>
      </c>
      <c r="E20206" s="28">
        <v>-394.86</v>
      </c>
    </row>
    <row r="20207" spans="4:5" x14ac:dyDescent="0.25">
      <c r="D20207" s="31">
        <f>-646.77</f>
        <v>-646.77</v>
      </c>
      <c r="E20207" s="28">
        <v>-394.83</v>
      </c>
    </row>
    <row r="20208" spans="4:5" x14ac:dyDescent="0.25">
      <c r="D20208" s="31">
        <f>-646.754</f>
        <v>-646.75400000000002</v>
      </c>
      <c r="E20208" s="28">
        <v>-394.79899999999998</v>
      </c>
    </row>
    <row r="20209" spans="4:5" x14ac:dyDescent="0.25">
      <c r="D20209" s="31">
        <f>-646.738</f>
        <v>-646.73800000000006</v>
      </c>
      <c r="E20209" s="28">
        <v>-394.76799999999997</v>
      </c>
    </row>
    <row r="20210" spans="4:5" x14ac:dyDescent="0.25">
      <c r="D20210" s="31">
        <f>-646.722</f>
        <v>-646.72199999999998</v>
      </c>
      <c r="E20210" s="28">
        <v>-394.73700000000002</v>
      </c>
    </row>
    <row r="20211" spans="4:5" x14ac:dyDescent="0.25">
      <c r="D20211" s="31">
        <f>-646.706</f>
        <v>-646.70600000000002</v>
      </c>
      <c r="E20211" s="28">
        <v>-394.70600000000002</v>
      </c>
    </row>
    <row r="20212" spans="4:5" x14ac:dyDescent="0.25">
      <c r="D20212" s="31">
        <f>-646.69</f>
        <v>-646.69000000000005</v>
      </c>
      <c r="E20212" s="28">
        <v>-394.67500000000001</v>
      </c>
    </row>
    <row r="20213" spans="4:5" x14ac:dyDescent="0.25">
      <c r="D20213" s="31">
        <f>-646.674</f>
        <v>-646.67399999999998</v>
      </c>
      <c r="E20213" s="28">
        <v>-394.64400000000001</v>
      </c>
    </row>
    <row r="20214" spans="4:5" x14ac:dyDescent="0.25">
      <c r="D20214" s="31">
        <f>-646.658</f>
        <v>-646.65800000000002</v>
      </c>
      <c r="E20214" s="28">
        <v>-394.613</v>
      </c>
    </row>
    <row r="20215" spans="4:5" x14ac:dyDescent="0.25">
      <c r="D20215" s="31">
        <f>-646.642</f>
        <v>-646.64200000000005</v>
      </c>
      <c r="E20215" s="28">
        <v>-394.58199999999999</v>
      </c>
    </row>
    <row r="20216" spans="4:5" x14ac:dyDescent="0.25">
      <c r="D20216" s="31">
        <f>-646.626</f>
        <v>-646.62599999999998</v>
      </c>
      <c r="E20216" s="28">
        <v>-394.55099999999999</v>
      </c>
    </row>
    <row r="20217" spans="4:5" x14ac:dyDescent="0.25">
      <c r="D20217" s="31">
        <f>-646.61</f>
        <v>-646.61</v>
      </c>
      <c r="E20217" s="28">
        <v>-394.52</v>
      </c>
    </row>
    <row r="20218" spans="4:5" x14ac:dyDescent="0.25">
      <c r="D20218" s="31">
        <f>-646.594</f>
        <v>-646.59400000000005</v>
      </c>
      <c r="E20218" s="28">
        <v>-394.488</v>
      </c>
    </row>
    <row r="20219" spans="4:5" x14ac:dyDescent="0.25">
      <c r="D20219" s="31">
        <f>-646.578</f>
        <v>-646.57799999999997</v>
      </c>
      <c r="E20219" s="28">
        <v>-394.45699999999999</v>
      </c>
    </row>
    <row r="20220" spans="4:5" x14ac:dyDescent="0.25">
      <c r="D20220" s="31">
        <f>-646.562</f>
        <v>-646.56200000000001</v>
      </c>
      <c r="E20220" s="28">
        <v>-394.42500000000001</v>
      </c>
    </row>
    <row r="20221" spans="4:5" x14ac:dyDescent="0.25">
      <c r="D20221" s="31">
        <f>-646.546</f>
        <v>-646.54600000000005</v>
      </c>
      <c r="E20221" s="28">
        <v>-394.39400000000001</v>
      </c>
    </row>
    <row r="20222" spans="4:5" x14ac:dyDescent="0.25">
      <c r="D20222" s="31">
        <f>-646.53</f>
        <v>-646.53</v>
      </c>
      <c r="E20222" s="28">
        <v>-394.363</v>
      </c>
    </row>
    <row r="20223" spans="4:5" x14ac:dyDescent="0.25">
      <c r="D20223" s="31">
        <f>-646.514</f>
        <v>-646.51400000000001</v>
      </c>
      <c r="E20223" s="28">
        <v>-394.33100000000002</v>
      </c>
    </row>
    <row r="20224" spans="4:5" x14ac:dyDescent="0.25">
      <c r="D20224" s="31">
        <f>-646.498</f>
        <v>-646.49800000000005</v>
      </c>
      <c r="E20224" s="28">
        <v>-394.29899999999998</v>
      </c>
    </row>
    <row r="20225" spans="4:5" x14ac:dyDescent="0.25">
      <c r="D20225" s="31">
        <f>-646.482</f>
        <v>-646.48199999999997</v>
      </c>
      <c r="E20225" s="28">
        <v>-394.26799999999997</v>
      </c>
    </row>
    <row r="20226" spans="4:5" x14ac:dyDescent="0.25">
      <c r="D20226" s="31">
        <f>-646.466</f>
        <v>-646.46600000000001</v>
      </c>
      <c r="E20226" s="28">
        <v>-394.23599999999999</v>
      </c>
    </row>
    <row r="20227" spans="4:5" x14ac:dyDescent="0.25">
      <c r="D20227" s="31">
        <f>-646.45</f>
        <v>-646.45000000000005</v>
      </c>
      <c r="E20227" s="28">
        <v>-394.20400000000001</v>
      </c>
    </row>
    <row r="20228" spans="4:5" x14ac:dyDescent="0.25">
      <c r="D20228" s="31">
        <f>-646.434</f>
        <v>-646.43399999999997</v>
      </c>
      <c r="E20228" s="28">
        <v>-394.17200000000003</v>
      </c>
    </row>
    <row r="20229" spans="4:5" x14ac:dyDescent="0.25">
      <c r="D20229" s="31">
        <f>-646.418</f>
        <v>-646.41800000000001</v>
      </c>
      <c r="E20229" s="28">
        <v>-394.14100000000002</v>
      </c>
    </row>
    <row r="20230" spans="4:5" x14ac:dyDescent="0.25">
      <c r="D20230" s="31">
        <f>-646.402</f>
        <v>-646.40200000000004</v>
      </c>
      <c r="E20230" s="28">
        <v>-394.10899999999998</v>
      </c>
    </row>
    <row r="20231" spans="4:5" x14ac:dyDescent="0.25">
      <c r="D20231" s="31">
        <f>-646.386</f>
        <v>-646.38599999999997</v>
      </c>
      <c r="E20231" s="28">
        <v>-394.077</v>
      </c>
    </row>
    <row r="20232" spans="4:5" x14ac:dyDescent="0.25">
      <c r="D20232" s="31">
        <f>-646.37</f>
        <v>-646.37</v>
      </c>
      <c r="E20232" s="28">
        <v>-394.04500000000002</v>
      </c>
    </row>
    <row r="20233" spans="4:5" x14ac:dyDescent="0.25">
      <c r="D20233" s="31">
        <f>-646.354</f>
        <v>-646.35400000000004</v>
      </c>
      <c r="E20233" s="28">
        <v>-394.01299999999998</v>
      </c>
    </row>
    <row r="20234" spans="4:5" x14ac:dyDescent="0.25">
      <c r="D20234" s="31">
        <f>-646.338</f>
        <v>-646.33799999999997</v>
      </c>
      <c r="E20234" s="28">
        <v>-393.98099999999999</v>
      </c>
    </row>
    <row r="20235" spans="4:5" x14ac:dyDescent="0.25">
      <c r="D20235" s="31">
        <f>-646.322</f>
        <v>-646.322</v>
      </c>
      <c r="E20235" s="28">
        <v>-393.94799999999998</v>
      </c>
    </row>
    <row r="20236" spans="4:5" x14ac:dyDescent="0.25">
      <c r="D20236" s="31">
        <f>-646.306</f>
        <v>-646.30600000000004</v>
      </c>
      <c r="E20236" s="28">
        <v>-393.916</v>
      </c>
    </row>
    <row r="20237" spans="4:5" x14ac:dyDescent="0.25">
      <c r="D20237" s="31">
        <f>-646.29</f>
        <v>-646.29</v>
      </c>
      <c r="E20237" s="28">
        <v>-393.88400000000001</v>
      </c>
    </row>
    <row r="20238" spans="4:5" x14ac:dyDescent="0.25">
      <c r="D20238" s="31">
        <f>-646.274</f>
        <v>-646.274</v>
      </c>
      <c r="E20238" s="28">
        <v>-393.85199999999998</v>
      </c>
    </row>
    <row r="20239" spans="4:5" x14ac:dyDescent="0.25">
      <c r="D20239" s="31">
        <f>-646.258</f>
        <v>-646.25800000000004</v>
      </c>
      <c r="E20239" s="28">
        <v>-393.81900000000002</v>
      </c>
    </row>
    <row r="20240" spans="4:5" x14ac:dyDescent="0.25">
      <c r="D20240" s="31">
        <f>-646.242</f>
        <v>-646.24199999999996</v>
      </c>
      <c r="E20240" s="28">
        <v>-393.78699999999998</v>
      </c>
    </row>
    <row r="20241" spans="4:5" x14ac:dyDescent="0.25">
      <c r="D20241" s="31">
        <f>-646.226</f>
        <v>-646.226</v>
      </c>
      <c r="E20241" s="28">
        <v>-393.755</v>
      </c>
    </row>
    <row r="20242" spans="4:5" x14ac:dyDescent="0.25">
      <c r="D20242" s="31">
        <f>-646.21</f>
        <v>-646.21</v>
      </c>
      <c r="E20242" s="28">
        <v>-393.72199999999998</v>
      </c>
    </row>
    <row r="20243" spans="4:5" x14ac:dyDescent="0.25">
      <c r="D20243" s="31">
        <f>-646.194</f>
        <v>-646.19399999999996</v>
      </c>
      <c r="E20243" s="28">
        <v>-393.68900000000002</v>
      </c>
    </row>
    <row r="20244" spans="4:5" x14ac:dyDescent="0.25">
      <c r="D20244" s="31">
        <f>-646.178</f>
        <v>-646.178</v>
      </c>
      <c r="E20244" s="28">
        <v>-393.65699999999998</v>
      </c>
    </row>
    <row r="20245" spans="4:5" x14ac:dyDescent="0.25">
      <c r="D20245" s="31">
        <f>-646.162</f>
        <v>-646.16200000000003</v>
      </c>
      <c r="E20245" s="28">
        <v>-393.62400000000002</v>
      </c>
    </row>
    <row r="20246" spans="4:5" x14ac:dyDescent="0.25">
      <c r="D20246" s="31">
        <f>-646.146</f>
        <v>-646.14599999999996</v>
      </c>
      <c r="E20246" s="28">
        <v>-393.59100000000001</v>
      </c>
    </row>
    <row r="20247" spans="4:5" x14ac:dyDescent="0.25">
      <c r="D20247" s="31">
        <f>-646.13</f>
        <v>-646.13</v>
      </c>
      <c r="E20247" s="28">
        <v>-393.55900000000003</v>
      </c>
    </row>
    <row r="20248" spans="4:5" x14ac:dyDescent="0.25">
      <c r="D20248" s="31">
        <f>-646.114</f>
        <v>-646.11400000000003</v>
      </c>
      <c r="E20248" s="28">
        <v>-393.52600000000001</v>
      </c>
    </row>
    <row r="20249" spans="4:5" x14ac:dyDescent="0.25">
      <c r="D20249" s="31">
        <f>-646.098</f>
        <v>-646.09799999999996</v>
      </c>
      <c r="E20249" s="28">
        <v>-393.49299999999999</v>
      </c>
    </row>
    <row r="20250" spans="4:5" x14ac:dyDescent="0.25">
      <c r="D20250" s="31">
        <f>-646.082</f>
        <v>-646.08199999999999</v>
      </c>
      <c r="E20250" s="28">
        <v>-393.46</v>
      </c>
    </row>
    <row r="20251" spans="4:5" x14ac:dyDescent="0.25">
      <c r="D20251" s="31">
        <f>-646.066</f>
        <v>-646.06600000000003</v>
      </c>
      <c r="E20251" s="28">
        <v>-393.42700000000002</v>
      </c>
    </row>
    <row r="20252" spans="4:5" x14ac:dyDescent="0.25">
      <c r="D20252" s="31">
        <f>-646.05</f>
        <v>-646.04999999999995</v>
      </c>
      <c r="E20252" s="28">
        <v>-393.39400000000001</v>
      </c>
    </row>
    <row r="20253" spans="4:5" x14ac:dyDescent="0.25">
      <c r="D20253" s="31">
        <f>-646.034</f>
        <v>-646.03399999999999</v>
      </c>
      <c r="E20253" s="28">
        <v>-393.36099999999999</v>
      </c>
    </row>
    <row r="20254" spans="4:5" x14ac:dyDescent="0.25">
      <c r="D20254" s="31">
        <f>-646.018</f>
        <v>-646.01800000000003</v>
      </c>
      <c r="E20254" s="28">
        <v>-393.32799999999997</v>
      </c>
    </row>
    <row r="20255" spans="4:5" x14ac:dyDescent="0.25">
      <c r="D20255" s="31">
        <f>-646.002</f>
        <v>-646.00199999999995</v>
      </c>
      <c r="E20255" s="28">
        <v>-393.29500000000002</v>
      </c>
    </row>
    <row r="20256" spans="4:5" x14ac:dyDescent="0.25">
      <c r="D20256" s="31">
        <f>-645.986</f>
        <v>-645.98599999999999</v>
      </c>
      <c r="E20256" s="28">
        <v>-393.262</v>
      </c>
    </row>
    <row r="20257" spans="4:5" x14ac:dyDescent="0.25">
      <c r="D20257" s="31">
        <f>-645.97</f>
        <v>-645.97</v>
      </c>
      <c r="E20257" s="28">
        <v>-393.22800000000001</v>
      </c>
    </row>
    <row r="20258" spans="4:5" x14ac:dyDescent="0.25">
      <c r="D20258" s="31">
        <f>-645.954</f>
        <v>-645.95399999999995</v>
      </c>
      <c r="E20258" s="28">
        <v>-393.19499999999999</v>
      </c>
    </row>
    <row r="20259" spans="4:5" x14ac:dyDescent="0.25">
      <c r="D20259" s="31">
        <f>-645.938</f>
        <v>-645.93799999999999</v>
      </c>
      <c r="E20259" s="28">
        <v>-393.16199999999998</v>
      </c>
    </row>
    <row r="20260" spans="4:5" x14ac:dyDescent="0.25">
      <c r="D20260" s="31">
        <f>-645.922</f>
        <v>-645.92200000000003</v>
      </c>
      <c r="E20260" s="28">
        <v>-393.12799999999999</v>
      </c>
    </row>
    <row r="20261" spans="4:5" x14ac:dyDescent="0.25">
      <c r="D20261" s="31">
        <f>-645.906</f>
        <v>-645.90599999999995</v>
      </c>
      <c r="E20261" s="28">
        <v>-393.09500000000003</v>
      </c>
    </row>
    <row r="20262" spans="4:5" x14ac:dyDescent="0.25">
      <c r="D20262" s="31">
        <f>-645.89</f>
        <v>-645.89</v>
      </c>
      <c r="E20262" s="28">
        <v>-393.06099999999998</v>
      </c>
    </row>
    <row r="20263" spans="4:5" x14ac:dyDescent="0.25">
      <c r="D20263" s="31">
        <f>-645.874</f>
        <v>-645.87400000000002</v>
      </c>
      <c r="E20263" s="28">
        <v>-393.02800000000002</v>
      </c>
    </row>
    <row r="20264" spans="4:5" x14ac:dyDescent="0.25">
      <c r="D20264" s="31">
        <f>-645.858</f>
        <v>-645.85799999999995</v>
      </c>
      <c r="E20264" s="28">
        <v>-392.99400000000003</v>
      </c>
    </row>
    <row r="20265" spans="4:5" x14ac:dyDescent="0.25">
      <c r="D20265" s="31">
        <f>-645.842</f>
        <v>-645.84199999999998</v>
      </c>
      <c r="E20265" s="28">
        <v>-392.96100000000001</v>
      </c>
    </row>
    <row r="20266" spans="4:5" x14ac:dyDescent="0.25">
      <c r="D20266" s="31">
        <f>-645.826</f>
        <v>-645.82600000000002</v>
      </c>
      <c r="E20266" s="28">
        <v>-392.92700000000002</v>
      </c>
    </row>
    <row r="20267" spans="4:5" x14ac:dyDescent="0.25">
      <c r="D20267" s="31">
        <f>-645.81</f>
        <v>-645.80999999999995</v>
      </c>
      <c r="E20267" s="28">
        <v>-392.89299999999997</v>
      </c>
    </row>
    <row r="20268" spans="4:5" x14ac:dyDescent="0.25">
      <c r="D20268" s="31">
        <f>-645.794</f>
        <v>-645.79399999999998</v>
      </c>
      <c r="E20268" s="28">
        <v>-392.85899999999998</v>
      </c>
    </row>
    <row r="20269" spans="4:5" x14ac:dyDescent="0.25">
      <c r="D20269" s="31">
        <f>-645.778</f>
        <v>-645.77800000000002</v>
      </c>
      <c r="E20269" s="28">
        <v>-392.82600000000002</v>
      </c>
    </row>
    <row r="20270" spans="4:5" x14ac:dyDescent="0.25">
      <c r="D20270" s="31">
        <f>-645.762</f>
        <v>-645.76199999999994</v>
      </c>
      <c r="E20270" s="28">
        <v>-392.79199999999997</v>
      </c>
    </row>
    <row r="20271" spans="4:5" x14ac:dyDescent="0.25">
      <c r="D20271" s="31">
        <f>-645.746</f>
        <v>-645.74599999999998</v>
      </c>
      <c r="E20271" s="28">
        <v>-392.75799999999998</v>
      </c>
    </row>
    <row r="20272" spans="4:5" x14ac:dyDescent="0.25">
      <c r="D20272" s="31">
        <f>-645.73</f>
        <v>-645.73</v>
      </c>
      <c r="E20272" s="28">
        <v>-392.72399999999999</v>
      </c>
    </row>
    <row r="20273" spans="4:5" x14ac:dyDescent="0.25">
      <c r="D20273" s="31">
        <f>-645.714</f>
        <v>-645.71400000000006</v>
      </c>
      <c r="E20273" s="28">
        <v>-392.69</v>
      </c>
    </row>
    <row r="20274" spans="4:5" x14ac:dyDescent="0.25">
      <c r="D20274" s="31">
        <f>-645.698</f>
        <v>-645.69799999999998</v>
      </c>
      <c r="E20274" s="28">
        <v>-392.65499999999997</v>
      </c>
    </row>
    <row r="20275" spans="4:5" x14ac:dyDescent="0.25">
      <c r="D20275" s="31">
        <f>-645.682</f>
        <v>-645.68200000000002</v>
      </c>
      <c r="E20275" s="28">
        <v>-392.62099999999998</v>
      </c>
    </row>
    <row r="20276" spans="4:5" x14ac:dyDescent="0.25">
      <c r="D20276" s="31">
        <f>-645.666</f>
        <v>-645.66600000000005</v>
      </c>
      <c r="E20276" s="28">
        <v>-392.58699999999999</v>
      </c>
    </row>
    <row r="20277" spans="4:5" x14ac:dyDescent="0.25">
      <c r="D20277" s="31">
        <f>-645.65</f>
        <v>-645.65</v>
      </c>
      <c r="E20277" s="28">
        <v>-392.553</v>
      </c>
    </row>
    <row r="20278" spans="4:5" x14ac:dyDescent="0.25">
      <c r="D20278" s="31">
        <f>-645.634</f>
        <v>-645.63400000000001</v>
      </c>
      <c r="E20278" s="28">
        <v>-392.51900000000001</v>
      </c>
    </row>
    <row r="20279" spans="4:5" x14ac:dyDescent="0.25">
      <c r="D20279" s="31">
        <f>-645.618</f>
        <v>-645.61800000000005</v>
      </c>
      <c r="E20279" s="28">
        <v>-392.48399999999998</v>
      </c>
    </row>
    <row r="20280" spans="4:5" x14ac:dyDescent="0.25">
      <c r="D20280" s="31">
        <f>-645.602</f>
        <v>-645.60199999999998</v>
      </c>
      <c r="E20280" s="28">
        <v>-392.45</v>
      </c>
    </row>
    <row r="20281" spans="4:5" x14ac:dyDescent="0.25">
      <c r="D20281" s="31">
        <f>-645.586</f>
        <v>-645.58600000000001</v>
      </c>
      <c r="E20281" s="28">
        <v>-392.41500000000002</v>
      </c>
    </row>
    <row r="20282" spans="4:5" x14ac:dyDescent="0.25">
      <c r="D20282" s="31">
        <f>-645.57</f>
        <v>-645.57000000000005</v>
      </c>
      <c r="E20282" s="28">
        <v>-392.38099999999997</v>
      </c>
    </row>
    <row r="20283" spans="4:5" x14ac:dyDescent="0.25">
      <c r="D20283" s="31">
        <f>-645.554</f>
        <v>-645.55399999999997</v>
      </c>
      <c r="E20283" s="28">
        <v>-392.346</v>
      </c>
    </row>
    <row r="20284" spans="4:5" x14ac:dyDescent="0.25">
      <c r="D20284" s="31">
        <f>-645.538</f>
        <v>-645.53800000000001</v>
      </c>
      <c r="E20284" s="28">
        <v>-392.31200000000001</v>
      </c>
    </row>
    <row r="20285" spans="4:5" x14ac:dyDescent="0.25">
      <c r="D20285" s="31">
        <f>-645.522</f>
        <v>-645.52200000000005</v>
      </c>
      <c r="E20285" s="28">
        <v>-392.27699999999999</v>
      </c>
    </row>
    <row r="20286" spans="4:5" x14ac:dyDescent="0.25">
      <c r="D20286" s="31">
        <f>-645.506</f>
        <v>-645.50599999999997</v>
      </c>
      <c r="E20286" s="28">
        <v>-392.24200000000002</v>
      </c>
    </row>
    <row r="20287" spans="4:5" x14ac:dyDescent="0.25">
      <c r="D20287" s="31">
        <f>-645.49</f>
        <v>-645.49</v>
      </c>
      <c r="E20287" s="28">
        <v>-392.20800000000003</v>
      </c>
    </row>
    <row r="20288" spans="4:5" x14ac:dyDescent="0.25">
      <c r="D20288" s="31">
        <f>-645.474</f>
        <v>-645.47400000000005</v>
      </c>
      <c r="E20288" s="28">
        <v>-392.173</v>
      </c>
    </row>
    <row r="20289" spans="4:5" x14ac:dyDescent="0.25">
      <c r="D20289" s="31">
        <f>-645.458</f>
        <v>-645.45799999999997</v>
      </c>
      <c r="E20289" s="28">
        <v>-392.13799999999998</v>
      </c>
    </row>
    <row r="20290" spans="4:5" x14ac:dyDescent="0.25">
      <c r="D20290" s="31">
        <f>-645.443</f>
        <v>-645.44299999999998</v>
      </c>
      <c r="E20290" s="28">
        <v>-392.10300000000001</v>
      </c>
    </row>
    <row r="20291" spans="4:5" x14ac:dyDescent="0.25">
      <c r="D20291" s="31">
        <f>-645.427</f>
        <v>-645.42700000000002</v>
      </c>
      <c r="E20291" s="28">
        <v>-392.06799999999998</v>
      </c>
    </row>
    <row r="20292" spans="4:5" x14ac:dyDescent="0.25">
      <c r="D20292" s="31">
        <f>-645.411</f>
        <v>-645.41099999999994</v>
      </c>
      <c r="E20292" s="28">
        <v>-392.03300000000002</v>
      </c>
    </row>
    <row r="20293" spans="4:5" x14ac:dyDescent="0.25">
      <c r="D20293" s="31">
        <f>-645.395</f>
        <v>-645.39499999999998</v>
      </c>
      <c r="E20293" s="28">
        <v>-391.99799999999999</v>
      </c>
    </row>
    <row r="20294" spans="4:5" x14ac:dyDescent="0.25">
      <c r="D20294" s="31">
        <f>-645.379</f>
        <v>-645.37900000000002</v>
      </c>
      <c r="E20294" s="28">
        <v>-391.96300000000002</v>
      </c>
    </row>
    <row r="20295" spans="4:5" x14ac:dyDescent="0.25">
      <c r="D20295" s="31">
        <f>-645.363</f>
        <v>-645.36300000000006</v>
      </c>
      <c r="E20295" s="28">
        <v>-391.928</v>
      </c>
    </row>
    <row r="20296" spans="4:5" x14ac:dyDescent="0.25">
      <c r="D20296" s="31">
        <f>-645.347</f>
        <v>-645.34699999999998</v>
      </c>
      <c r="E20296" s="28">
        <v>-391.89299999999997</v>
      </c>
    </row>
    <row r="20297" spans="4:5" x14ac:dyDescent="0.25">
      <c r="D20297" s="31">
        <f>-645.331</f>
        <v>-645.33100000000002</v>
      </c>
      <c r="E20297" s="28">
        <v>-391.85700000000003</v>
      </c>
    </row>
    <row r="20298" spans="4:5" x14ac:dyDescent="0.25">
      <c r="D20298" s="31">
        <f>-645.315</f>
        <v>-645.31500000000005</v>
      </c>
      <c r="E20298" s="28">
        <v>-391.822</v>
      </c>
    </row>
    <row r="20299" spans="4:5" x14ac:dyDescent="0.25">
      <c r="D20299" s="31">
        <f>-645.299</f>
        <v>-645.29899999999998</v>
      </c>
      <c r="E20299" s="28">
        <v>-391.78699999999998</v>
      </c>
    </row>
    <row r="20300" spans="4:5" x14ac:dyDescent="0.25">
      <c r="D20300" s="31">
        <f>-645.283</f>
        <v>-645.28300000000002</v>
      </c>
      <c r="E20300" s="28">
        <v>-391.75099999999998</v>
      </c>
    </row>
    <row r="20301" spans="4:5" x14ac:dyDescent="0.25">
      <c r="D20301" s="31">
        <f>-645.267</f>
        <v>-645.26700000000005</v>
      </c>
      <c r="E20301" s="28">
        <v>-391.71600000000001</v>
      </c>
    </row>
    <row r="20302" spans="4:5" x14ac:dyDescent="0.25">
      <c r="D20302" s="31">
        <f>-645.251</f>
        <v>-645.25099999999998</v>
      </c>
      <c r="E20302" s="28">
        <v>-391.68</v>
      </c>
    </row>
    <row r="20303" spans="4:5" x14ac:dyDescent="0.25">
      <c r="D20303" s="31">
        <f>-645.235</f>
        <v>-645.23500000000001</v>
      </c>
      <c r="E20303" s="28">
        <v>-391.64499999999998</v>
      </c>
    </row>
    <row r="20304" spans="4:5" x14ac:dyDescent="0.25">
      <c r="D20304" s="31">
        <f>-645.219</f>
        <v>-645.21900000000005</v>
      </c>
      <c r="E20304" s="28">
        <v>-391.60899999999998</v>
      </c>
    </row>
    <row r="20305" spans="4:5" x14ac:dyDescent="0.25">
      <c r="D20305" s="31">
        <f>-645.203</f>
        <v>-645.20299999999997</v>
      </c>
      <c r="E20305" s="28">
        <v>-391.57400000000001</v>
      </c>
    </row>
    <row r="20306" spans="4:5" x14ac:dyDescent="0.25">
      <c r="D20306" s="31">
        <f>-645.187</f>
        <v>-645.18700000000001</v>
      </c>
      <c r="E20306" s="28">
        <v>-391.53800000000001</v>
      </c>
    </row>
    <row r="20307" spans="4:5" x14ac:dyDescent="0.25">
      <c r="D20307" s="31">
        <f>-645.171</f>
        <v>-645.17100000000005</v>
      </c>
      <c r="E20307" s="28">
        <v>-391.50200000000001</v>
      </c>
    </row>
    <row r="20308" spans="4:5" x14ac:dyDescent="0.25">
      <c r="D20308" s="31">
        <f>-645.155</f>
        <v>-645.15499999999997</v>
      </c>
      <c r="E20308" s="28">
        <v>-391.46600000000001</v>
      </c>
    </row>
    <row r="20309" spans="4:5" x14ac:dyDescent="0.25">
      <c r="D20309" s="31">
        <f>-645.139</f>
        <v>-645.13900000000001</v>
      </c>
      <c r="E20309" s="28">
        <v>-391.43099999999998</v>
      </c>
    </row>
    <row r="20310" spans="4:5" x14ac:dyDescent="0.25">
      <c r="D20310" s="31">
        <f>-645.123</f>
        <v>-645.12300000000005</v>
      </c>
      <c r="E20310" s="28">
        <v>-391.39499999999998</v>
      </c>
    </row>
    <row r="20311" spans="4:5" x14ac:dyDescent="0.25">
      <c r="D20311" s="31">
        <f>-645.107</f>
        <v>-645.10699999999997</v>
      </c>
      <c r="E20311" s="28">
        <v>-391.35899999999998</v>
      </c>
    </row>
    <row r="20312" spans="4:5" x14ac:dyDescent="0.25">
      <c r="D20312" s="31">
        <f>-645.091</f>
        <v>-645.09100000000001</v>
      </c>
      <c r="E20312" s="28">
        <v>-391.32299999999998</v>
      </c>
    </row>
    <row r="20313" spans="4:5" x14ac:dyDescent="0.25">
      <c r="D20313" s="31">
        <f>-645.075</f>
        <v>-645.07500000000005</v>
      </c>
      <c r="E20313" s="28">
        <v>-391.28699999999998</v>
      </c>
    </row>
    <row r="20314" spans="4:5" x14ac:dyDescent="0.25">
      <c r="D20314" s="31">
        <f>-645.059</f>
        <v>-645.05899999999997</v>
      </c>
      <c r="E20314" s="28">
        <v>-391.25099999999998</v>
      </c>
    </row>
    <row r="20315" spans="4:5" x14ac:dyDescent="0.25">
      <c r="D20315" s="31">
        <f>-645.043</f>
        <v>-645.04300000000001</v>
      </c>
      <c r="E20315" s="28">
        <v>-391.214</v>
      </c>
    </row>
    <row r="20316" spans="4:5" x14ac:dyDescent="0.25">
      <c r="D20316" s="31">
        <f>-645.027</f>
        <v>-645.02700000000004</v>
      </c>
      <c r="E20316" s="28">
        <v>-391.178</v>
      </c>
    </row>
    <row r="20317" spans="4:5" x14ac:dyDescent="0.25">
      <c r="D20317" s="31">
        <f>-645.011</f>
        <v>-645.01099999999997</v>
      </c>
      <c r="E20317" s="28">
        <v>-391.142</v>
      </c>
    </row>
    <row r="20318" spans="4:5" x14ac:dyDescent="0.25">
      <c r="D20318" s="31">
        <f>-644.995</f>
        <v>-644.995</v>
      </c>
      <c r="E20318" s="28">
        <v>-391.10599999999999</v>
      </c>
    </row>
    <row r="20319" spans="4:5" x14ac:dyDescent="0.25">
      <c r="D20319" s="31">
        <f>-644.979</f>
        <v>-644.97900000000004</v>
      </c>
      <c r="E20319" s="28">
        <v>-391.06900000000002</v>
      </c>
    </row>
    <row r="20320" spans="4:5" x14ac:dyDescent="0.25">
      <c r="D20320" s="31">
        <f>-644.963</f>
        <v>-644.96299999999997</v>
      </c>
      <c r="E20320" s="28">
        <v>-391.03300000000002</v>
      </c>
    </row>
    <row r="20321" spans="4:5" x14ac:dyDescent="0.25">
      <c r="D20321" s="31">
        <f>-644.947</f>
        <v>-644.947</v>
      </c>
      <c r="E20321" s="28">
        <v>-390.99700000000001</v>
      </c>
    </row>
    <row r="20322" spans="4:5" x14ac:dyDescent="0.25">
      <c r="D20322" s="31">
        <f>-644.931</f>
        <v>-644.93100000000004</v>
      </c>
      <c r="E20322" s="28">
        <v>-390.96</v>
      </c>
    </row>
    <row r="20323" spans="4:5" x14ac:dyDescent="0.25">
      <c r="D20323" s="31">
        <f>-644.915</f>
        <v>-644.91499999999996</v>
      </c>
      <c r="E20323" s="28">
        <v>-390.92399999999998</v>
      </c>
    </row>
    <row r="20324" spans="4:5" x14ac:dyDescent="0.25">
      <c r="D20324" s="31">
        <f>-644.899</f>
        <v>-644.899</v>
      </c>
      <c r="E20324" s="28">
        <v>-390.887</v>
      </c>
    </row>
    <row r="20325" spans="4:5" x14ac:dyDescent="0.25">
      <c r="D20325" s="31">
        <f>-644.883</f>
        <v>-644.88300000000004</v>
      </c>
      <c r="E20325" s="28">
        <v>-390.85</v>
      </c>
    </row>
    <row r="20326" spans="4:5" x14ac:dyDescent="0.25">
      <c r="D20326" s="31">
        <f>-644.867</f>
        <v>-644.86699999999996</v>
      </c>
      <c r="E20326" s="28">
        <v>-390.81400000000002</v>
      </c>
    </row>
    <row r="20327" spans="4:5" x14ac:dyDescent="0.25">
      <c r="D20327" s="31">
        <f>-644.851</f>
        <v>-644.851</v>
      </c>
      <c r="E20327" s="28">
        <v>-390.77699999999999</v>
      </c>
    </row>
    <row r="20328" spans="4:5" x14ac:dyDescent="0.25">
      <c r="D20328" s="31">
        <f>-644.835</f>
        <v>-644.83500000000004</v>
      </c>
      <c r="E20328" s="28">
        <v>-390.74</v>
      </c>
    </row>
    <row r="20329" spans="4:5" x14ac:dyDescent="0.25">
      <c r="D20329" s="31">
        <f>-644.819</f>
        <v>-644.81899999999996</v>
      </c>
      <c r="E20329" s="28">
        <v>-390.70299999999997</v>
      </c>
    </row>
    <row r="20330" spans="4:5" x14ac:dyDescent="0.25">
      <c r="D20330" s="31">
        <f>-644.803</f>
        <v>-644.803</v>
      </c>
      <c r="E20330" s="28">
        <v>-390.666</v>
      </c>
    </row>
    <row r="20331" spans="4:5" x14ac:dyDescent="0.25">
      <c r="D20331" s="31">
        <f>-644.787</f>
        <v>-644.78700000000003</v>
      </c>
      <c r="E20331" s="28">
        <v>-390.62900000000002</v>
      </c>
    </row>
    <row r="20332" spans="4:5" x14ac:dyDescent="0.25">
      <c r="D20332" s="31">
        <f>-644.771</f>
        <v>-644.77099999999996</v>
      </c>
      <c r="E20332" s="28">
        <v>-390.59199999999998</v>
      </c>
    </row>
    <row r="20333" spans="4:5" x14ac:dyDescent="0.25">
      <c r="D20333" s="31">
        <f>-644.755</f>
        <v>-644.755</v>
      </c>
      <c r="E20333" s="28">
        <v>-390.55500000000001</v>
      </c>
    </row>
    <row r="20334" spans="4:5" x14ac:dyDescent="0.25">
      <c r="D20334" s="31">
        <f>-644.739</f>
        <v>-644.73900000000003</v>
      </c>
      <c r="E20334" s="28">
        <v>-390.51799999999997</v>
      </c>
    </row>
    <row r="20335" spans="4:5" x14ac:dyDescent="0.25">
      <c r="D20335" s="31">
        <f>-644.723</f>
        <v>-644.72299999999996</v>
      </c>
      <c r="E20335" s="28">
        <v>-390.48099999999999</v>
      </c>
    </row>
    <row r="20336" spans="4:5" x14ac:dyDescent="0.25">
      <c r="D20336" s="31">
        <f>-644.707</f>
        <v>-644.70699999999999</v>
      </c>
      <c r="E20336" s="28">
        <v>-390.44400000000002</v>
      </c>
    </row>
    <row r="20337" spans="4:5" x14ac:dyDescent="0.25">
      <c r="D20337" s="31">
        <f>-644.691</f>
        <v>-644.69100000000003</v>
      </c>
      <c r="E20337" s="28">
        <v>-390.40699999999998</v>
      </c>
    </row>
    <row r="20338" spans="4:5" x14ac:dyDescent="0.25">
      <c r="D20338" s="31">
        <f>-644.675</f>
        <v>-644.67499999999995</v>
      </c>
      <c r="E20338" s="28">
        <v>-390.37</v>
      </c>
    </row>
    <row r="20339" spans="4:5" x14ac:dyDescent="0.25">
      <c r="D20339" s="31">
        <f>-644.659</f>
        <v>-644.65899999999999</v>
      </c>
      <c r="E20339" s="28">
        <v>-390.33199999999999</v>
      </c>
    </row>
    <row r="20340" spans="4:5" x14ac:dyDescent="0.25">
      <c r="D20340" s="31">
        <f>-644.643</f>
        <v>-644.64300000000003</v>
      </c>
      <c r="E20340" s="28">
        <v>-390.29500000000002</v>
      </c>
    </row>
    <row r="20341" spans="4:5" x14ac:dyDescent="0.25">
      <c r="D20341" s="31">
        <f>-644.627</f>
        <v>-644.62699999999995</v>
      </c>
      <c r="E20341" s="28">
        <v>-390.25700000000001</v>
      </c>
    </row>
    <row r="20342" spans="4:5" x14ac:dyDescent="0.25">
      <c r="D20342" s="31">
        <f>-644.611</f>
        <v>-644.61099999999999</v>
      </c>
      <c r="E20342" s="28">
        <v>-390.22</v>
      </c>
    </row>
    <row r="20343" spans="4:5" x14ac:dyDescent="0.25">
      <c r="D20343" s="31">
        <f>-644.595</f>
        <v>-644.59500000000003</v>
      </c>
      <c r="E20343" s="28">
        <v>-390.18200000000002</v>
      </c>
    </row>
    <row r="20344" spans="4:5" x14ac:dyDescent="0.25">
      <c r="D20344" s="31">
        <f>-644.579</f>
        <v>-644.57899999999995</v>
      </c>
      <c r="E20344" s="28">
        <v>-390.14499999999998</v>
      </c>
    </row>
    <row r="20345" spans="4:5" x14ac:dyDescent="0.25">
      <c r="D20345" s="31">
        <f>-644.563</f>
        <v>-644.56299999999999</v>
      </c>
      <c r="E20345" s="28">
        <v>-390.10700000000003</v>
      </c>
    </row>
    <row r="20346" spans="4:5" x14ac:dyDescent="0.25">
      <c r="D20346" s="31">
        <f>-644.547</f>
        <v>-644.54700000000003</v>
      </c>
      <c r="E20346" s="28">
        <v>-390.07</v>
      </c>
    </row>
    <row r="20347" spans="4:5" x14ac:dyDescent="0.25">
      <c r="D20347" s="31">
        <f>-644.531</f>
        <v>-644.53099999999995</v>
      </c>
      <c r="E20347" s="28">
        <v>-390.03199999999998</v>
      </c>
    </row>
    <row r="20348" spans="4:5" x14ac:dyDescent="0.25">
      <c r="D20348" s="31">
        <f>-644.515</f>
        <v>-644.51499999999999</v>
      </c>
      <c r="E20348" s="28">
        <v>-389.99400000000003</v>
      </c>
    </row>
    <row r="20349" spans="4:5" x14ac:dyDescent="0.25">
      <c r="D20349" s="31">
        <f>-644.499</f>
        <v>-644.49900000000002</v>
      </c>
      <c r="E20349" s="28">
        <v>-389.95600000000002</v>
      </c>
    </row>
    <row r="20350" spans="4:5" x14ac:dyDescent="0.25">
      <c r="D20350" s="31">
        <f>-644.483</f>
        <v>-644.48299999999995</v>
      </c>
      <c r="E20350" s="28">
        <v>-389.91800000000001</v>
      </c>
    </row>
    <row r="20351" spans="4:5" x14ac:dyDescent="0.25">
      <c r="D20351" s="31">
        <f>-644.467</f>
        <v>-644.46699999999998</v>
      </c>
      <c r="E20351" s="28">
        <v>-389.88099999999997</v>
      </c>
    </row>
    <row r="20352" spans="4:5" x14ac:dyDescent="0.25">
      <c r="D20352" s="31">
        <f>-644.451</f>
        <v>-644.45100000000002</v>
      </c>
      <c r="E20352" s="28">
        <v>-389.84300000000002</v>
      </c>
    </row>
    <row r="20353" spans="4:5" x14ac:dyDescent="0.25">
      <c r="D20353" s="31">
        <f>-644.435</f>
        <v>-644.43499999999995</v>
      </c>
      <c r="E20353" s="28">
        <v>-389.80500000000001</v>
      </c>
    </row>
    <row r="20354" spans="4:5" x14ac:dyDescent="0.25">
      <c r="D20354" s="31">
        <f>-644.419</f>
        <v>-644.41899999999998</v>
      </c>
      <c r="E20354" s="28">
        <v>-389.767</v>
      </c>
    </row>
    <row r="20355" spans="4:5" x14ac:dyDescent="0.25">
      <c r="D20355" s="31">
        <f>-644.403</f>
        <v>-644.40300000000002</v>
      </c>
      <c r="E20355" s="28">
        <v>-389.72800000000001</v>
      </c>
    </row>
    <row r="20356" spans="4:5" x14ac:dyDescent="0.25">
      <c r="D20356" s="31">
        <f>-644.387</f>
        <v>-644.38699999999994</v>
      </c>
      <c r="E20356" s="28">
        <v>-389.69</v>
      </c>
    </row>
    <row r="20357" spans="4:5" x14ac:dyDescent="0.25">
      <c r="D20357" s="31">
        <f>-644.371</f>
        <v>-644.37099999999998</v>
      </c>
      <c r="E20357" s="28">
        <v>-389.65199999999999</v>
      </c>
    </row>
    <row r="20358" spans="4:5" x14ac:dyDescent="0.25">
      <c r="D20358" s="31">
        <f>-644.355</f>
        <v>-644.35500000000002</v>
      </c>
      <c r="E20358" s="28">
        <v>-389.61399999999998</v>
      </c>
    </row>
    <row r="20359" spans="4:5" x14ac:dyDescent="0.25">
      <c r="D20359" s="31">
        <f>-644.339</f>
        <v>-644.33900000000006</v>
      </c>
      <c r="E20359" s="28">
        <v>-389.57499999999999</v>
      </c>
    </row>
    <row r="20360" spans="4:5" x14ac:dyDescent="0.25">
      <c r="D20360" s="31">
        <f>-644.323</f>
        <v>-644.32299999999998</v>
      </c>
      <c r="E20360" s="28">
        <v>-389.53699999999998</v>
      </c>
    </row>
    <row r="20361" spans="4:5" x14ac:dyDescent="0.25">
      <c r="D20361" s="31">
        <f>-644.307</f>
        <v>-644.30700000000002</v>
      </c>
      <c r="E20361" s="28">
        <v>-389.49900000000002</v>
      </c>
    </row>
    <row r="20362" spans="4:5" x14ac:dyDescent="0.25">
      <c r="D20362" s="31">
        <f>-644.291</f>
        <v>-644.29100000000005</v>
      </c>
      <c r="E20362" s="28">
        <v>-389.46</v>
      </c>
    </row>
    <row r="20363" spans="4:5" x14ac:dyDescent="0.25">
      <c r="D20363" s="31">
        <f>-644.275</f>
        <v>-644.27499999999998</v>
      </c>
      <c r="E20363" s="28">
        <v>-389.42200000000003</v>
      </c>
    </row>
    <row r="20364" spans="4:5" x14ac:dyDescent="0.25">
      <c r="D20364" s="31">
        <f>-644.259</f>
        <v>-644.25900000000001</v>
      </c>
      <c r="E20364" s="28">
        <v>-389.38299999999998</v>
      </c>
    </row>
    <row r="20365" spans="4:5" x14ac:dyDescent="0.25">
      <c r="D20365" s="31">
        <f>-644.243</f>
        <v>-644.24300000000005</v>
      </c>
      <c r="E20365" s="28">
        <v>-389.34500000000003</v>
      </c>
    </row>
    <row r="20366" spans="4:5" x14ac:dyDescent="0.25">
      <c r="D20366" s="31">
        <f>-644.227</f>
        <v>-644.22699999999998</v>
      </c>
      <c r="E20366" s="28">
        <v>-389.30599999999998</v>
      </c>
    </row>
    <row r="20367" spans="4:5" x14ac:dyDescent="0.25">
      <c r="D20367" s="31">
        <f>-644.211</f>
        <v>-644.21100000000001</v>
      </c>
      <c r="E20367" s="28">
        <v>-389.267</v>
      </c>
    </row>
    <row r="20368" spans="4:5" x14ac:dyDescent="0.25">
      <c r="D20368" s="31">
        <f>-644.195</f>
        <v>-644.19500000000005</v>
      </c>
      <c r="E20368" s="28">
        <v>-389.22899999999998</v>
      </c>
    </row>
    <row r="20369" spans="4:5" x14ac:dyDescent="0.25">
      <c r="D20369" s="31">
        <f>-644.179</f>
        <v>-644.17899999999997</v>
      </c>
      <c r="E20369" s="28">
        <v>-389.19</v>
      </c>
    </row>
    <row r="20370" spans="4:5" x14ac:dyDescent="0.25">
      <c r="D20370" s="31">
        <f>-644.163</f>
        <v>-644.16300000000001</v>
      </c>
      <c r="E20370" s="28">
        <v>-389.15100000000001</v>
      </c>
    </row>
    <row r="20371" spans="4:5" x14ac:dyDescent="0.25">
      <c r="D20371" s="31">
        <f>-644.147</f>
        <v>-644.14700000000005</v>
      </c>
      <c r="E20371" s="28">
        <v>-389.11200000000002</v>
      </c>
    </row>
    <row r="20372" spans="4:5" x14ac:dyDescent="0.25">
      <c r="D20372" s="31">
        <f>-644.131</f>
        <v>-644.13099999999997</v>
      </c>
      <c r="E20372" s="28">
        <v>-389.07299999999998</v>
      </c>
    </row>
    <row r="20373" spans="4:5" x14ac:dyDescent="0.25">
      <c r="D20373" s="31">
        <f>-644.115</f>
        <v>-644.11500000000001</v>
      </c>
      <c r="E20373" s="28">
        <v>-389.03399999999999</v>
      </c>
    </row>
    <row r="20374" spans="4:5" x14ac:dyDescent="0.25">
      <c r="D20374" s="31">
        <f>-644.099</f>
        <v>-644.09900000000005</v>
      </c>
      <c r="E20374" s="28">
        <v>-388.995</v>
      </c>
    </row>
    <row r="20375" spans="4:5" x14ac:dyDescent="0.25">
      <c r="D20375" s="31">
        <f>-644.083</f>
        <v>-644.08299999999997</v>
      </c>
      <c r="E20375" s="28">
        <v>-388.95600000000002</v>
      </c>
    </row>
    <row r="20376" spans="4:5" x14ac:dyDescent="0.25">
      <c r="D20376" s="31">
        <f>-644.067</f>
        <v>-644.06700000000001</v>
      </c>
      <c r="E20376" s="28">
        <v>-388.91699999999997</v>
      </c>
    </row>
    <row r="20377" spans="4:5" x14ac:dyDescent="0.25">
      <c r="D20377" s="31">
        <f>-644.051</f>
        <v>-644.05100000000004</v>
      </c>
      <c r="E20377" s="28">
        <v>-388.87799999999999</v>
      </c>
    </row>
    <row r="20378" spans="4:5" x14ac:dyDescent="0.25">
      <c r="D20378" s="31">
        <f>-644.035</f>
        <v>-644.03499999999997</v>
      </c>
      <c r="E20378" s="28">
        <v>-388.83800000000002</v>
      </c>
    </row>
    <row r="20379" spans="4:5" x14ac:dyDescent="0.25">
      <c r="D20379" s="31">
        <f>-644.019</f>
        <v>-644.01900000000001</v>
      </c>
      <c r="E20379" s="28">
        <v>-388.79899999999998</v>
      </c>
    </row>
    <row r="20380" spans="4:5" x14ac:dyDescent="0.25">
      <c r="D20380" s="31">
        <f>-644.003</f>
        <v>-644.00300000000004</v>
      </c>
      <c r="E20380" s="28">
        <v>-388.76</v>
      </c>
    </row>
    <row r="20381" spans="4:5" x14ac:dyDescent="0.25">
      <c r="D20381" s="31">
        <f>-643.987</f>
        <v>-643.98699999999997</v>
      </c>
      <c r="E20381" s="28">
        <v>-388.72</v>
      </c>
    </row>
    <row r="20382" spans="4:5" x14ac:dyDescent="0.25">
      <c r="D20382" s="31">
        <f>-643.971</f>
        <v>-643.971</v>
      </c>
      <c r="E20382" s="28">
        <v>-388.68099999999998</v>
      </c>
    </row>
    <row r="20383" spans="4:5" x14ac:dyDescent="0.25">
      <c r="D20383" s="31">
        <f>-643.955</f>
        <v>-643.95500000000004</v>
      </c>
      <c r="E20383" s="28">
        <v>-388.64100000000002</v>
      </c>
    </row>
    <row r="20384" spans="4:5" x14ac:dyDescent="0.25">
      <c r="D20384" s="31">
        <f>-643.939</f>
        <v>-643.93899999999996</v>
      </c>
      <c r="E20384" s="28">
        <v>-388.60199999999998</v>
      </c>
    </row>
    <row r="20385" spans="4:5" x14ac:dyDescent="0.25">
      <c r="D20385" s="31">
        <f>-643.923</f>
        <v>-643.923</v>
      </c>
      <c r="E20385" s="28">
        <v>-388.56200000000001</v>
      </c>
    </row>
    <row r="20386" spans="4:5" x14ac:dyDescent="0.25">
      <c r="D20386" s="31">
        <f>-643.907</f>
        <v>-643.90700000000004</v>
      </c>
      <c r="E20386" s="28">
        <v>-388.52300000000002</v>
      </c>
    </row>
    <row r="20387" spans="4:5" x14ac:dyDescent="0.25">
      <c r="D20387" s="31">
        <f>-643.891</f>
        <v>-643.89099999999996</v>
      </c>
      <c r="E20387" s="28">
        <v>-388.483</v>
      </c>
    </row>
    <row r="20388" spans="4:5" x14ac:dyDescent="0.25">
      <c r="D20388" s="31">
        <f>-643.875</f>
        <v>-643.875</v>
      </c>
      <c r="E20388" s="28">
        <v>-388.44299999999998</v>
      </c>
    </row>
    <row r="20389" spans="4:5" x14ac:dyDescent="0.25">
      <c r="D20389" s="31">
        <f>-643.859</f>
        <v>-643.85900000000004</v>
      </c>
      <c r="E20389" s="28">
        <v>-388.404</v>
      </c>
    </row>
    <row r="20390" spans="4:5" x14ac:dyDescent="0.25">
      <c r="D20390" s="31">
        <f>-643.843</f>
        <v>-643.84299999999996</v>
      </c>
      <c r="E20390" s="28">
        <v>-388.36399999999998</v>
      </c>
    </row>
    <row r="20391" spans="4:5" x14ac:dyDescent="0.25">
      <c r="D20391" s="31">
        <f>-643.827</f>
        <v>-643.827</v>
      </c>
      <c r="E20391" s="28">
        <v>-388.32400000000001</v>
      </c>
    </row>
    <row r="20392" spans="4:5" x14ac:dyDescent="0.25">
      <c r="D20392" s="31">
        <f>-643.811</f>
        <v>-643.81100000000004</v>
      </c>
      <c r="E20392" s="28">
        <v>-388.28399999999999</v>
      </c>
    </row>
    <row r="20393" spans="4:5" x14ac:dyDescent="0.25">
      <c r="D20393" s="31">
        <f>-643.795</f>
        <v>-643.79499999999996</v>
      </c>
      <c r="E20393" s="28">
        <v>-388.24400000000003</v>
      </c>
    </row>
    <row r="20394" spans="4:5" x14ac:dyDescent="0.25">
      <c r="D20394" s="31">
        <f>-643.779</f>
        <v>-643.779</v>
      </c>
      <c r="E20394" s="28">
        <v>-388.20400000000001</v>
      </c>
    </row>
    <row r="20395" spans="4:5" x14ac:dyDescent="0.25">
      <c r="D20395" s="31">
        <f>-643.763</f>
        <v>-643.76300000000003</v>
      </c>
      <c r="E20395" s="28">
        <v>-388.16399999999999</v>
      </c>
    </row>
    <row r="20396" spans="4:5" x14ac:dyDescent="0.25">
      <c r="D20396" s="31">
        <f>-643.747</f>
        <v>-643.74699999999996</v>
      </c>
      <c r="E20396" s="28">
        <v>-388.12400000000002</v>
      </c>
    </row>
    <row r="20397" spans="4:5" x14ac:dyDescent="0.25">
      <c r="D20397" s="31">
        <f>-643.731</f>
        <v>-643.73099999999999</v>
      </c>
      <c r="E20397" s="28">
        <v>-388.084</v>
      </c>
    </row>
    <row r="20398" spans="4:5" x14ac:dyDescent="0.25">
      <c r="D20398" s="31">
        <f>-643.715</f>
        <v>-643.71500000000003</v>
      </c>
      <c r="E20398" s="28">
        <v>-388.04300000000001</v>
      </c>
    </row>
    <row r="20399" spans="4:5" x14ac:dyDescent="0.25">
      <c r="D20399" s="31">
        <f>-643.699</f>
        <v>-643.69899999999996</v>
      </c>
      <c r="E20399" s="28">
        <v>-388.00299999999999</v>
      </c>
    </row>
    <row r="20400" spans="4:5" x14ac:dyDescent="0.25">
      <c r="D20400" s="31">
        <f>-643.683</f>
        <v>-643.68299999999999</v>
      </c>
      <c r="E20400" s="28">
        <v>-387.96300000000002</v>
      </c>
    </row>
    <row r="20401" spans="4:5" x14ac:dyDescent="0.25">
      <c r="D20401" s="31">
        <f>-643.667</f>
        <v>-643.66700000000003</v>
      </c>
      <c r="E20401" s="28">
        <v>-387.92200000000003</v>
      </c>
    </row>
    <row r="20402" spans="4:5" x14ac:dyDescent="0.25">
      <c r="D20402" s="31">
        <f>-643.651</f>
        <v>-643.65099999999995</v>
      </c>
      <c r="E20402" s="28">
        <v>-387.88200000000001</v>
      </c>
    </row>
    <row r="20403" spans="4:5" x14ac:dyDescent="0.25">
      <c r="D20403" s="31">
        <f>-643.635</f>
        <v>-643.63499999999999</v>
      </c>
      <c r="E20403" s="28">
        <v>-387.84199999999998</v>
      </c>
    </row>
    <row r="20404" spans="4:5" x14ac:dyDescent="0.25">
      <c r="D20404" s="31">
        <f>-643.62</f>
        <v>-643.62</v>
      </c>
      <c r="E20404" s="28">
        <v>-387.80099999999999</v>
      </c>
    </row>
    <row r="20405" spans="4:5" x14ac:dyDescent="0.25">
      <c r="D20405" s="31">
        <f>-643.604</f>
        <v>-643.60400000000004</v>
      </c>
      <c r="E20405" s="28">
        <v>-387.76100000000002</v>
      </c>
    </row>
    <row r="20406" spans="4:5" x14ac:dyDescent="0.25">
      <c r="D20406" s="31">
        <f>-643.588</f>
        <v>-643.58799999999997</v>
      </c>
      <c r="E20406" s="28">
        <v>-387.72</v>
      </c>
    </row>
    <row r="20407" spans="4:5" x14ac:dyDescent="0.25">
      <c r="D20407" s="31">
        <f>-643.572</f>
        <v>-643.572</v>
      </c>
      <c r="E20407" s="28">
        <v>-387.67899999999997</v>
      </c>
    </row>
    <row r="20408" spans="4:5" x14ac:dyDescent="0.25">
      <c r="D20408" s="31">
        <f>-643.556</f>
        <v>-643.55600000000004</v>
      </c>
      <c r="E20408" s="28">
        <v>-387.63900000000001</v>
      </c>
    </row>
    <row r="20409" spans="4:5" x14ac:dyDescent="0.25">
      <c r="D20409" s="31">
        <f>-643.54</f>
        <v>-643.54</v>
      </c>
      <c r="E20409" s="28">
        <v>-387.59800000000001</v>
      </c>
    </row>
    <row r="20410" spans="4:5" x14ac:dyDescent="0.25">
      <c r="D20410" s="31">
        <f>-643.524</f>
        <v>-643.524</v>
      </c>
      <c r="E20410" s="28">
        <v>-387.55700000000002</v>
      </c>
    </row>
    <row r="20411" spans="4:5" x14ac:dyDescent="0.25">
      <c r="D20411" s="31">
        <f>-643.508</f>
        <v>-643.50800000000004</v>
      </c>
      <c r="E20411" s="28">
        <v>-387.51600000000002</v>
      </c>
    </row>
    <row r="20412" spans="4:5" x14ac:dyDescent="0.25">
      <c r="D20412" s="31">
        <f>-643.492</f>
        <v>-643.49199999999996</v>
      </c>
      <c r="E20412" s="28">
        <v>-387.47500000000002</v>
      </c>
    </row>
    <row r="20413" spans="4:5" x14ac:dyDescent="0.25">
      <c r="D20413" s="31">
        <f>-643.476</f>
        <v>-643.476</v>
      </c>
      <c r="E20413" s="28">
        <v>-387.43400000000003</v>
      </c>
    </row>
    <row r="20414" spans="4:5" x14ac:dyDescent="0.25">
      <c r="D20414" s="31">
        <f>-643.46</f>
        <v>-643.46</v>
      </c>
      <c r="E20414" s="28">
        <v>-387.39299999999997</v>
      </c>
    </row>
    <row r="20415" spans="4:5" x14ac:dyDescent="0.25">
      <c r="D20415" s="31">
        <f>-643.444</f>
        <v>-643.44399999999996</v>
      </c>
      <c r="E20415" s="28">
        <v>-387.35199999999998</v>
      </c>
    </row>
    <row r="20416" spans="4:5" x14ac:dyDescent="0.25">
      <c r="D20416" s="31">
        <f>-643.428</f>
        <v>-643.428</v>
      </c>
      <c r="E20416" s="28">
        <v>-387.31099999999998</v>
      </c>
    </row>
    <row r="20417" spans="4:5" x14ac:dyDescent="0.25">
      <c r="D20417" s="31">
        <f>-643.412</f>
        <v>-643.41200000000003</v>
      </c>
      <c r="E20417" s="28">
        <v>-387.27</v>
      </c>
    </row>
    <row r="20418" spans="4:5" x14ac:dyDescent="0.25">
      <c r="D20418" s="31">
        <f>-643.396</f>
        <v>-643.39599999999996</v>
      </c>
      <c r="E20418" s="28">
        <v>-387.22899999999998</v>
      </c>
    </row>
    <row r="20419" spans="4:5" x14ac:dyDescent="0.25">
      <c r="D20419" s="31">
        <f>-643.38</f>
        <v>-643.38</v>
      </c>
      <c r="E20419" s="28">
        <v>-387.18799999999999</v>
      </c>
    </row>
    <row r="20420" spans="4:5" x14ac:dyDescent="0.25">
      <c r="D20420" s="31">
        <f>-643.364</f>
        <v>-643.36400000000003</v>
      </c>
      <c r="E20420" s="28">
        <v>-387.14600000000002</v>
      </c>
    </row>
    <row r="20421" spans="4:5" x14ac:dyDescent="0.25">
      <c r="D20421" s="31">
        <f>-643.348</f>
        <v>-643.34799999999996</v>
      </c>
      <c r="E20421" s="28">
        <v>-387.10500000000002</v>
      </c>
    </row>
    <row r="20422" spans="4:5" x14ac:dyDescent="0.25">
      <c r="D20422" s="31">
        <f>-643.332</f>
        <v>-643.33199999999999</v>
      </c>
      <c r="E20422" s="28">
        <v>-387.06400000000002</v>
      </c>
    </row>
    <row r="20423" spans="4:5" x14ac:dyDescent="0.25">
      <c r="D20423" s="31">
        <f>-643.316</f>
        <v>-643.31600000000003</v>
      </c>
      <c r="E20423" s="28">
        <v>-387.02199999999999</v>
      </c>
    </row>
    <row r="20424" spans="4:5" x14ac:dyDescent="0.25">
      <c r="D20424" s="31">
        <f>-643.3</f>
        <v>-643.29999999999995</v>
      </c>
      <c r="E20424" s="28">
        <v>-386.98099999999999</v>
      </c>
    </row>
    <row r="20425" spans="4:5" x14ac:dyDescent="0.25">
      <c r="D20425" s="31">
        <f>-643.284</f>
        <v>-643.28399999999999</v>
      </c>
      <c r="E20425" s="28">
        <v>-386.93900000000002</v>
      </c>
    </row>
    <row r="20426" spans="4:5" x14ac:dyDescent="0.25">
      <c r="D20426" s="31">
        <f>-643.268</f>
        <v>-643.26800000000003</v>
      </c>
      <c r="E20426" s="28">
        <v>-386.89800000000002</v>
      </c>
    </row>
    <row r="20427" spans="4:5" x14ac:dyDescent="0.25">
      <c r="D20427" s="31">
        <f>-643.252</f>
        <v>-643.25199999999995</v>
      </c>
      <c r="E20427" s="28">
        <v>-386.85599999999999</v>
      </c>
    </row>
    <row r="20428" spans="4:5" x14ac:dyDescent="0.25">
      <c r="D20428" s="31">
        <f>-643.236</f>
        <v>-643.23599999999999</v>
      </c>
      <c r="E20428" s="28">
        <v>-386.815</v>
      </c>
    </row>
    <row r="20429" spans="4:5" x14ac:dyDescent="0.25">
      <c r="D20429" s="31">
        <f>-643.22</f>
        <v>-643.22</v>
      </c>
      <c r="E20429" s="28">
        <v>-386.77300000000002</v>
      </c>
    </row>
    <row r="20430" spans="4:5" x14ac:dyDescent="0.25">
      <c r="D20430" s="31">
        <f>-643.204</f>
        <v>-643.20399999999995</v>
      </c>
      <c r="E20430" s="28">
        <v>-386.73099999999999</v>
      </c>
    </row>
    <row r="20431" spans="4:5" x14ac:dyDescent="0.25">
      <c r="D20431" s="31">
        <f>-643.188</f>
        <v>-643.18799999999999</v>
      </c>
      <c r="E20431" s="28">
        <v>-386.68900000000002</v>
      </c>
    </row>
    <row r="20432" spans="4:5" x14ac:dyDescent="0.25">
      <c r="D20432" s="31">
        <f>-643.172</f>
        <v>-643.17200000000003</v>
      </c>
      <c r="E20432" s="28">
        <v>-386.64699999999999</v>
      </c>
    </row>
    <row r="20433" spans="4:5" x14ac:dyDescent="0.25">
      <c r="D20433" s="31">
        <f>-643.156</f>
        <v>-643.15599999999995</v>
      </c>
      <c r="E20433" s="28">
        <v>-386.60500000000002</v>
      </c>
    </row>
    <row r="20434" spans="4:5" x14ac:dyDescent="0.25">
      <c r="D20434" s="31">
        <f>-643.14</f>
        <v>-643.14</v>
      </c>
      <c r="E20434" s="28">
        <v>-386.56400000000002</v>
      </c>
    </row>
    <row r="20435" spans="4:5" x14ac:dyDescent="0.25">
      <c r="D20435" s="31">
        <f>-643.124</f>
        <v>-643.12400000000002</v>
      </c>
      <c r="E20435" s="28">
        <v>-386.52199999999999</v>
      </c>
    </row>
    <row r="20436" spans="4:5" x14ac:dyDescent="0.25">
      <c r="D20436" s="31">
        <f>-643.108</f>
        <v>-643.10799999999995</v>
      </c>
      <c r="E20436" s="28">
        <v>-386.47899999999998</v>
      </c>
    </row>
    <row r="20437" spans="4:5" x14ac:dyDescent="0.25">
      <c r="D20437" s="31">
        <f>-643.092</f>
        <v>-643.09199999999998</v>
      </c>
      <c r="E20437" s="28">
        <v>-386.43700000000001</v>
      </c>
    </row>
    <row r="20438" spans="4:5" x14ac:dyDescent="0.25">
      <c r="D20438" s="31">
        <f>-643.076</f>
        <v>-643.07600000000002</v>
      </c>
      <c r="E20438" s="28">
        <v>-386.39499999999998</v>
      </c>
    </row>
    <row r="20439" spans="4:5" x14ac:dyDescent="0.25">
      <c r="D20439" s="31">
        <f>-643.06</f>
        <v>-643.05999999999995</v>
      </c>
      <c r="E20439" s="28">
        <v>-386.35300000000001</v>
      </c>
    </row>
    <row r="20440" spans="4:5" x14ac:dyDescent="0.25">
      <c r="D20440" s="31">
        <f>-643.044</f>
        <v>-643.04399999999998</v>
      </c>
      <c r="E20440" s="28">
        <v>-386.31099999999998</v>
      </c>
    </row>
    <row r="20441" spans="4:5" x14ac:dyDescent="0.25">
      <c r="D20441" s="31">
        <f>-643.028</f>
        <v>-643.02800000000002</v>
      </c>
      <c r="E20441" s="28">
        <v>-386.26799999999997</v>
      </c>
    </row>
    <row r="20442" spans="4:5" x14ac:dyDescent="0.25">
      <c r="D20442" s="31">
        <f>-643.012</f>
        <v>-643.01199999999994</v>
      </c>
      <c r="E20442" s="28">
        <v>-386.226</v>
      </c>
    </row>
    <row r="20443" spans="4:5" x14ac:dyDescent="0.25">
      <c r="D20443" s="31">
        <f>-642.996</f>
        <v>-642.99599999999998</v>
      </c>
      <c r="E20443" s="28">
        <v>-386.18400000000003</v>
      </c>
    </row>
    <row r="20444" spans="4:5" x14ac:dyDescent="0.25">
      <c r="D20444" s="31">
        <f>-642.98</f>
        <v>-642.98</v>
      </c>
      <c r="E20444" s="28">
        <v>-386.14100000000002</v>
      </c>
    </row>
    <row r="20445" spans="4:5" x14ac:dyDescent="0.25">
      <c r="D20445" s="31">
        <f>-642.964</f>
        <v>-642.96400000000006</v>
      </c>
      <c r="E20445" s="28">
        <v>-386.09899999999999</v>
      </c>
    </row>
    <row r="20446" spans="4:5" x14ac:dyDescent="0.25">
      <c r="D20446" s="31">
        <f>-642.948</f>
        <v>-642.94799999999998</v>
      </c>
      <c r="E20446" s="28">
        <v>-386.05599999999998</v>
      </c>
    </row>
    <row r="20447" spans="4:5" x14ac:dyDescent="0.25">
      <c r="D20447" s="31">
        <f>-642.932</f>
        <v>-642.93200000000002</v>
      </c>
      <c r="E20447" s="28">
        <v>-386.01400000000001</v>
      </c>
    </row>
    <row r="20448" spans="4:5" x14ac:dyDescent="0.25">
      <c r="D20448" s="31">
        <f>-642.916</f>
        <v>-642.91600000000005</v>
      </c>
      <c r="E20448" s="28">
        <v>-385.971</v>
      </c>
    </row>
    <row r="20449" spans="4:5" x14ac:dyDescent="0.25">
      <c r="D20449" s="31">
        <f>-642.9</f>
        <v>-642.9</v>
      </c>
      <c r="E20449" s="28">
        <v>-385.928</v>
      </c>
    </row>
    <row r="20450" spans="4:5" x14ac:dyDescent="0.25">
      <c r="D20450" s="31">
        <f>-642.884</f>
        <v>-642.88400000000001</v>
      </c>
      <c r="E20450" s="28">
        <v>-385.88600000000002</v>
      </c>
    </row>
    <row r="20451" spans="4:5" x14ac:dyDescent="0.25">
      <c r="D20451" s="31">
        <f>-642.868</f>
        <v>-642.86800000000005</v>
      </c>
      <c r="E20451" s="28">
        <v>-385.84300000000002</v>
      </c>
    </row>
    <row r="20452" spans="4:5" x14ac:dyDescent="0.25">
      <c r="D20452" s="31">
        <f>-642.852</f>
        <v>-642.85199999999998</v>
      </c>
      <c r="E20452" s="28">
        <v>-385.8</v>
      </c>
    </row>
    <row r="20453" spans="4:5" x14ac:dyDescent="0.25">
      <c r="D20453" s="31">
        <f>-642.836</f>
        <v>-642.83600000000001</v>
      </c>
      <c r="E20453" s="28">
        <v>-385.75700000000001</v>
      </c>
    </row>
    <row r="20454" spans="4:5" x14ac:dyDescent="0.25">
      <c r="D20454" s="31">
        <f>-642.82</f>
        <v>-642.82000000000005</v>
      </c>
      <c r="E20454" s="28">
        <v>-385.714</v>
      </c>
    </row>
    <row r="20455" spans="4:5" x14ac:dyDescent="0.25">
      <c r="D20455" s="31">
        <f>-642.804</f>
        <v>-642.80399999999997</v>
      </c>
      <c r="E20455" s="28">
        <v>-385.67099999999999</v>
      </c>
    </row>
    <row r="20456" spans="4:5" x14ac:dyDescent="0.25">
      <c r="D20456" s="31">
        <f>-642.788</f>
        <v>-642.78800000000001</v>
      </c>
      <c r="E20456" s="28">
        <v>-385.62799999999999</v>
      </c>
    </row>
    <row r="20457" spans="4:5" x14ac:dyDescent="0.25">
      <c r="D20457" s="31">
        <f>-642.772</f>
        <v>-642.77200000000005</v>
      </c>
      <c r="E20457" s="28">
        <v>-385.58499999999998</v>
      </c>
    </row>
    <row r="20458" spans="4:5" x14ac:dyDescent="0.25">
      <c r="D20458" s="31">
        <f>-642.756</f>
        <v>-642.75599999999997</v>
      </c>
      <c r="E20458" s="28">
        <v>-385.54199999999997</v>
      </c>
    </row>
    <row r="20459" spans="4:5" x14ac:dyDescent="0.25">
      <c r="D20459" s="31">
        <f>-642.74</f>
        <v>-642.74</v>
      </c>
      <c r="E20459" s="28">
        <v>-385.49900000000002</v>
      </c>
    </row>
    <row r="20460" spans="4:5" x14ac:dyDescent="0.25">
      <c r="D20460" s="31">
        <f>-642.724</f>
        <v>-642.72400000000005</v>
      </c>
      <c r="E20460" s="28">
        <v>-385.45600000000002</v>
      </c>
    </row>
    <row r="20461" spans="4:5" x14ac:dyDescent="0.25">
      <c r="D20461" s="31">
        <f>-642.708</f>
        <v>-642.70799999999997</v>
      </c>
      <c r="E20461" s="28">
        <v>-385.41300000000001</v>
      </c>
    </row>
    <row r="20462" spans="4:5" x14ac:dyDescent="0.25">
      <c r="D20462" s="31">
        <f>-642.692</f>
        <v>-642.69200000000001</v>
      </c>
      <c r="E20462" s="28">
        <v>-385.36900000000003</v>
      </c>
    </row>
    <row r="20463" spans="4:5" x14ac:dyDescent="0.25">
      <c r="D20463" s="31">
        <f>-642.676</f>
        <v>-642.67600000000004</v>
      </c>
      <c r="E20463" s="28">
        <v>-385.32600000000002</v>
      </c>
    </row>
    <row r="20464" spans="4:5" x14ac:dyDescent="0.25">
      <c r="D20464" s="31">
        <f>-642.66</f>
        <v>-642.66</v>
      </c>
      <c r="E20464" s="28">
        <v>-385.28199999999998</v>
      </c>
    </row>
    <row r="20465" spans="4:5" x14ac:dyDescent="0.25">
      <c r="D20465" s="31">
        <f>-642.644</f>
        <v>-642.64400000000001</v>
      </c>
      <c r="E20465" s="28">
        <v>-385.23899999999998</v>
      </c>
    </row>
    <row r="20466" spans="4:5" x14ac:dyDescent="0.25">
      <c r="D20466" s="31">
        <f>-642.628</f>
        <v>-642.62800000000004</v>
      </c>
      <c r="E20466" s="28">
        <v>-385.19600000000003</v>
      </c>
    </row>
    <row r="20467" spans="4:5" x14ac:dyDescent="0.25">
      <c r="D20467" s="31">
        <f>-642.612</f>
        <v>-642.61199999999997</v>
      </c>
      <c r="E20467" s="28">
        <v>-385.15199999999999</v>
      </c>
    </row>
    <row r="20468" spans="4:5" x14ac:dyDescent="0.25">
      <c r="D20468" s="31">
        <f>-642.596</f>
        <v>-642.596</v>
      </c>
      <c r="E20468" s="28">
        <v>-385.108</v>
      </c>
    </row>
    <row r="20469" spans="4:5" x14ac:dyDescent="0.25">
      <c r="D20469" s="31">
        <f>-642.58</f>
        <v>-642.58000000000004</v>
      </c>
      <c r="E20469" s="28">
        <v>-385.065</v>
      </c>
    </row>
    <row r="20470" spans="4:5" x14ac:dyDescent="0.25">
      <c r="D20470" s="31">
        <f>-642.564</f>
        <v>-642.56399999999996</v>
      </c>
      <c r="E20470" s="28">
        <v>-385.02100000000002</v>
      </c>
    </row>
    <row r="20471" spans="4:5" x14ac:dyDescent="0.25">
      <c r="D20471" s="31">
        <f>-642.548</f>
        <v>-642.548</v>
      </c>
      <c r="E20471" s="28">
        <v>-384.97699999999998</v>
      </c>
    </row>
    <row r="20472" spans="4:5" x14ac:dyDescent="0.25">
      <c r="D20472" s="31">
        <f>-642.532</f>
        <v>-642.53200000000004</v>
      </c>
      <c r="E20472" s="28">
        <v>-384.93400000000003</v>
      </c>
    </row>
    <row r="20473" spans="4:5" x14ac:dyDescent="0.25">
      <c r="D20473" s="31">
        <f>-642.516</f>
        <v>-642.51599999999996</v>
      </c>
      <c r="E20473" s="28">
        <v>-384.89</v>
      </c>
    </row>
    <row r="20474" spans="4:5" x14ac:dyDescent="0.25">
      <c r="D20474" s="31">
        <f>-642.5</f>
        <v>-642.5</v>
      </c>
      <c r="E20474" s="28">
        <v>-384.846</v>
      </c>
    </row>
    <row r="20475" spans="4:5" x14ac:dyDescent="0.25">
      <c r="D20475" s="31">
        <f>-642.484</f>
        <v>-642.48400000000004</v>
      </c>
      <c r="E20475" s="28">
        <v>-384.80200000000002</v>
      </c>
    </row>
    <row r="20476" spans="4:5" x14ac:dyDescent="0.25">
      <c r="D20476" s="31">
        <f>-642.468</f>
        <v>-642.46799999999996</v>
      </c>
      <c r="E20476" s="28">
        <v>-384.75799999999998</v>
      </c>
    </row>
    <row r="20477" spans="4:5" x14ac:dyDescent="0.25">
      <c r="D20477" s="31">
        <f>-642.452</f>
        <v>-642.452</v>
      </c>
      <c r="E20477" s="28">
        <v>-384.714</v>
      </c>
    </row>
    <row r="20478" spans="4:5" x14ac:dyDescent="0.25">
      <c r="D20478" s="31">
        <f>-642.436</f>
        <v>-642.43600000000004</v>
      </c>
      <c r="E20478" s="28">
        <v>-384.67</v>
      </c>
    </row>
    <row r="20479" spans="4:5" x14ac:dyDescent="0.25">
      <c r="D20479" s="31">
        <f>-642.42</f>
        <v>-642.41999999999996</v>
      </c>
      <c r="E20479" s="28">
        <v>-384.62599999999998</v>
      </c>
    </row>
    <row r="20480" spans="4:5" x14ac:dyDescent="0.25">
      <c r="D20480" s="31">
        <f>-642.404</f>
        <v>-642.404</v>
      </c>
      <c r="E20480" s="28">
        <v>-384.58199999999999</v>
      </c>
    </row>
    <row r="20481" spans="4:5" x14ac:dyDescent="0.25">
      <c r="D20481" s="31">
        <f>-642.388</f>
        <v>-642.38800000000003</v>
      </c>
      <c r="E20481" s="28">
        <v>-384.53699999999998</v>
      </c>
    </row>
    <row r="20482" spans="4:5" x14ac:dyDescent="0.25">
      <c r="D20482" s="31">
        <f>-642.372</f>
        <v>-642.37199999999996</v>
      </c>
      <c r="E20482" s="28">
        <v>-384.49299999999999</v>
      </c>
    </row>
    <row r="20483" spans="4:5" x14ac:dyDescent="0.25">
      <c r="D20483" s="31">
        <f>-642.356</f>
        <v>-642.35599999999999</v>
      </c>
      <c r="E20483" s="28">
        <v>-384.44900000000001</v>
      </c>
    </row>
    <row r="20484" spans="4:5" x14ac:dyDescent="0.25">
      <c r="D20484" s="31">
        <f>-642.34</f>
        <v>-642.34</v>
      </c>
      <c r="E20484" s="28">
        <v>-384.404</v>
      </c>
    </row>
    <row r="20485" spans="4:5" x14ac:dyDescent="0.25">
      <c r="D20485" s="31">
        <f>-642.324</f>
        <v>-642.32399999999996</v>
      </c>
      <c r="E20485" s="28">
        <v>-384.36</v>
      </c>
    </row>
    <row r="20486" spans="4:5" x14ac:dyDescent="0.25">
      <c r="D20486" s="31">
        <f>-642.308</f>
        <v>-642.30799999999999</v>
      </c>
      <c r="E20486" s="28">
        <v>-384.31599999999997</v>
      </c>
    </row>
    <row r="20487" spans="4:5" x14ac:dyDescent="0.25">
      <c r="D20487" s="31">
        <f>-642.292</f>
        <v>-642.29200000000003</v>
      </c>
      <c r="E20487" s="28">
        <v>-384.27100000000002</v>
      </c>
    </row>
    <row r="20488" spans="4:5" x14ac:dyDescent="0.25">
      <c r="D20488" s="31">
        <f>-642.276</f>
        <v>-642.27599999999995</v>
      </c>
      <c r="E20488" s="28">
        <v>-384.22699999999998</v>
      </c>
    </row>
    <row r="20489" spans="4:5" x14ac:dyDescent="0.25">
      <c r="D20489" s="31">
        <f>-642.26</f>
        <v>-642.26</v>
      </c>
      <c r="E20489" s="28">
        <v>-384.18200000000002</v>
      </c>
    </row>
    <row r="20490" spans="4:5" x14ac:dyDescent="0.25">
      <c r="D20490" s="31">
        <f>-642.244</f>
        <v>-642.24400000000003</v>
      </c>
      <c r="E20490" s="28">
        <v>-384.137</v>
      </c>
    </row>
    <row r="20491" spans="4:5" x14ac:dyDescent="0.25">
      <c r="D20491" s="31">
        <f>-642.228</f>
        <v>-642.22799999999995</v>
      </c>
      <c r="E20491" s="28">
        <v>-384.09300000000002</v>
      </c>
    </row>
    <row r="20492" spans="4:5" x14ac:dyDescent="0.25">
      <c r="D20492" s="31">
        <f>-642.212</f>
        <v>-642.21199999999999</v>
      </c>
      <c r="E20492" s="28">
        <v>-384.048</v>
      </c>
    </row>
    <row r="20493" spans="4:5" x14ac:dyDescent="0.25">
      <c r="D20493" s="31">
        <f>-642.196</f>
        <v>-642.19600000000003</v>
      </c>
      <c r="E20493" s="28">
        <v>-384.00299999999999</v>
      </c>
    </row>
    <row r="20494" spans="4:5" x14ac:dyDescent="0.25">
      <c r="D20494" s="31">
        <f>-642.18</f>
        <v>-642.17999999999995</v>
      </c>
      <c r="E20494" s="28">
        <v>-383.95800000000003</v>
      </c>
    </row>
    <row r="20495" spans="4:5" x14ac:dyDescent="0.25">
      <c r="D20495" s="31">
        <f>-642.164</f>
        <v>-642.16399999999999</v>
      </c>
      <c r="E20495" s="28">
        <v>-383.91300000000001</v>
      </c>
    </row>
    <row r="20496" spans="4:5" x14ac:dyDescent="0.25">
      <c r="D20496" s="31">
        <f>-642.148</f>
        <v>-642.14800000000002</v>
      </c>
      <c r="E20496" s="28">
        <v>-383.86799999999999</v>
      </c>
    </row>
    <row r="20497" spans="4:5" x14ac:dyDescent="0.25">
      <c r="D20497" s="31">
        <f>-642.132</f>
        <v>-642.13199999999995</v>
      </c>
      <c r="E20497" s="28">
        <v>-383.82299999999998</v>
      </c>
    </row>
    <row r="20498" spans="4:5" x14ac:dyDescent="0.25">
      <c r="D20498" s="31">
        <f>-642.116</f>
        <v>-642.11599999999999</v>
      </c>
      <c r="E20498" s="28">
        <v>-383.77800000000002</v>
      </c>
    </row>
    <row r="20499" spans="4:5" x14ac:dyDescent="0.25">
      <c r="D20499" s="31">
        <f>-642.1</f>
        <v>-642.1</v>
      </c>
      <c r="E20499" s="28">
        <v>-383.733</v>
      </c>
    </row>
    <row r="20500" spans="4:5" x14ac:dyDescent="0.25">
      <c r="D20500" s="31">
        <f>-642.084</f>
        <v>-642.08399999999995</v>
      </c>
      <c r="E20500" s="28">
        <v>-383.68799999999999</v>
      </c>
    </row>
    <row r="20501" spans="4:5" x14ac:dyDescent="0.25">
      <c r="D20501" s="31">
        <f>-642.068</f>
        <v>-642.06799999999998</v>
      </c>
      <c r="E20501" s="28">
        <v>-383.64299999999997</v>
      </c>
    </row>
    <row r="20502" spans="4:5" x14ac:dyDescent="0.25">
      <c r="D20502" s="31">
        <f>-642.052</f>
        <v>-642.05200000000002</v>
      </c>
      <c r="E20502" s="28">
        <v>-383.59800000000001</v>
      </c>
    </row>
    <row r="20503" spans="4:5" x14ac:dyDescent="0.25">
      <c r="D20503" s="31">
        <f>-642.036</f>
        <v>-642.03599999999994</v>
      </c>
      <c r="E20503" s="28">
        <v>-383.553</v>
      </c>
    </row>
    <row r="20504" spans="4:5" x14ac:dyDescent="0.25">
      <c r="D20504" s="31">
        <f>-642.02</f>
        <v>-642.02</v>
      </c>
      <c r="E20504" s="28">
        <v>-383.50700000000001</v>
      </c>
    </row>
    <row r="20505" spans="4:5" x14ac:dyDescent="0.25">
      <c r="D20505" s="31">
        <f>-642.004</f>
        <v>-642.00400000000002</v>
      </c>
      <c r="E20505" s="28">
        <v>-383.46199999999999</v>
      </c>
    </row>
    <row r="20506" spans="4:5" x14ac:dyDescent="0.25">
      <c r="D20506" s="31">
        <f>-641.988</f>
        <v>-641.98800000000006</v>
      </c>
      <c r="E20506" s="28">
        <v>-383.41699999999997</v>
      </c>
    </row>
    <row r="20507" spans="4:5" x14ac:dyDescent="0.25">
      <c r="D20507" s="31">
        <f>-641.972</f>
        <v>-641.97199999999998</v>
      </c>
      <c r="E20507" s="28">
        <v>-383.37099999999998</v>
      </c>
    </row>
    <row r="20508" spans="4:5" x14ac:dyDescent="0.25">
      <c r="D20508" s="31">
        <f>-641.956</f>
        <v>-641.95600000000002</v>
      </c>
      <c r="E20508" s="28">
        <v>-383.32600000000002</v>
      </c>
    </row>
    <row r="20509" spans="4:5" x14ac:dyDescent="0.25">
      <c r="D20509" s="31">
        <f>-641.94</f>
        <v>-641.94000000000005</v>
      </c>
      <c r="E20509" s="28">
        <v>-383.28</v>
      </c>
    </row>
    <row r="20510" spans="4:5" x14ac:dyDescent="0.25">
      <c r="D20510" s="31">
        <f>-641.924</f>
        <v>-641.92399999999998</v>
      </c>
      <c r="E20510" s="28">
        <v>-383.23399999999998</v>
      </c>
    </row>
    <row r="20511" spans="4:5" x14ac:dyDescent="0.25">
      <c r="D20511" s="31">
        <f>-641.908</f>
        <v>-641.90800000000002</v>
      </c>
      <c r="E20511" s="28">
        <v>-383.18900000000002</v>
      </c>
    </row>
    <row r="20512" spans="4:5" x14ac:dyDescent="0.25">
      <c r="D20512" s="31">
        <f>-641.892</f>
        <v>-641.89200000000005</v>
      </c>
      <c r="E20512" s="28">
        <v>-383.14299999999997</v>
      </c>
    </row>
    <row r="20513" spans="4:5" x14ac:dyDescent="0.25">
      <c r="D20513" s="31">
        <f>-641.876</f>
        <v>-641.87599999999998</v>
      </c>
      <c r="E20513" s="28">
        <v>-383.09699999999998</v>
      </c>
    </row>
    <row r="20514" spans="4:5" x14ac:dyDescent="0.25">
      <c r="D20514" s="31">
        <f>-641.86</f>
        <v>-641.86</v>
      </c>
      <c r="E20514" s="28">
        <v>-383.05200000000002</v>
      </c>
    </row>
    <row r="20515" spans="4:5" x14ac:dyDescent="0.25">
      <c r="D20515" s="31">
        <f>-641.844</f>
        <v>-641.84400000000005</v>
      </c>
      <c r="E20515" s="28">
        <v>-383.00599999999997</v>
      </c>
    </row>
    <row r="20516" spans="4:5" x14ac:dyDescent="0.25">
      <c r="D20516" s="31">
        <f>-641.828</f>
        <v>-641.82799999999997</v>
      </c>
      <c r="E20516" s="28">
        <v>-382.96</v>
      </c>
    </row>
    <row r="20517" spans="4:5" x14ac:dyDescent="0.25">
      <c r="D20517" s="31">
        <f>-641.812</f>
        <v>-641.81200000000001</v>
      </c>
      <c r="E20517" s="28">
        <v>-382.91399999999999</v>
      </c>
    </row>
    <row r="20518" spans="4:5" x14ac:dyDescent="0.25">
      <c r="D20518" s="31">
        <f>-641.797</f>
        <v>-641.79700000000003</v>
      </c>
      <c r="E20518" s="28">
        <v>-382.86799999999999</v>
      </c>
    </row>
    <row r="20519" spans="4:5" x14ac:dyDescent="0.25">
      <c r="D20519" s="31">
        <f>-641.781</f>
        <v>-641.78099999999995</v>
      </c>
      <c r="E20519" s="28">
        <v>-382.822</v>
      </c>
    </row>
    <row r="20520" spans="4:5" x14ac:dyDescent="0.25">
      <c r="D20520" s="31">
        <f>-641.765</f>
        <v>-641.76499999999999</v>
      </c>
      <c r="E20520" s="28">
        <v>-382.77600000000001</v>
      </c>
    </row>
    <row r="20521" spans="4:5" x14ac:dyDescent="0.25">
      <c r="D20521" s="31">
        <f>-641.749</f>
        <v>-641.74900000000002</v>
      </c>
      <c r="E20521" s="28">
        <v>-382.73</v>
      </c>
    </row>
    <row r="20522" spans="4:5" x14ac:dyDescent="0.25">
      <c r="D20522" s="31">
        <f>-641.733</f>
        <v>-641.73299999999995</v>
      </c>
      <c r="E20522" s="28">
        <v>-382.68400000000003</v>
      </c>
    </row>
    <row r="20523" spans="4:5" x14ac:dyDescent="0.25">
      <c r="D20523" s="31">
        <f>-641.717</f>
        <v>-641.71699999999998</v>
      </c>
      <c r="E20523" s="28">
        <v>-382.637</v>
      </c>
    </row>
    <row r="20524" spans="4:5" x14ac:dyDescent="0.25">
      <c r="D20524" s="31">
        <f>-641.701</f>
        <v>-641.70100000000002</v>
      </c>
      <c r="E20524" s="28">
        <v>-382.59100000000001</v>
      </c>
    </row>
    <row r="20525" spans="4:5" x14ac:dyDescent="0.25">
      <c r="D20525" s="31">
        <f>-641.685</f>
        <v>-641.68499999999995</v>
      </c>
      <c r="E20525" s="28">
        <v>-382.54500000000002</v>
      </c>
    </row>
    <row r="20526" spans="4:5" x14ac:dyDescent="0.25">
      <c r="D20526" s="31">
        <f>-641.669</f>
        <v>-641.66899999999998</v>
      </c>
      <c r="E20526" s="28">
        <v>-382.49799999999999</v>
      </c>
    </row>
    <row r="20527" spans="4:5" x14ac:dyDescent="0.25">
      <c r="D20527" s="31">
        <f>-641.653</f>
        <v>-641.65300000000002</v>
      </c>
      <c r="E20527" s="28">
        <v>-382.452</v>
      </c>
    </row>
    <row r="20528" spans="4:5" x14ac:dyDescent="0.25">
      <c r="D20528" s="31">
        <f>-641.637</f>
        <v>-641.63699999999994</v>
      </c>
      <c r="E20528" s="28">
        <v>-382.40600000000001</v>
      </c>
    </row>
    <row r="20529" spans="4:5" x14ac:dyDescent="0.25">
      <c r="D20529" s="31">
        <f>-641.621</f>
        <v>-641.62099999999998</v>
      </c>
      <c r="E20529" s="28">
        <v>-382.35899999999998</v>
      </c>
    </row>
    <row r="20530" spans="4:5" x14ac:dyDescent="0.25">
      <c r="D20530" s="31">
        <f>-641.605</f>
        <v>-641.60500000000002</v>
      </c>
      <c r="E20530" s="28">
        <v>-382.31299999999999</v>
      </c>
    </row>
    <row r="20531" spans="4:5" x14ac:dyDescent="0.25">
      <c r="D20531" s="31">
        <f>-641.589</f>
        <v>-641.58900000000006</v>
      </c>
      <c r="E20531" s="28">
        <v>-382.26600000000002</v>
      </c>
    </row>
    <row r="20532" spans="4:5" x14ac:dyDescent="0.25">
      <c r="D20532" s="31">
        <f>-641.573</f>
        <v>-641.57299999999998</v>
      </c>
      <c r="E20532" s="28">
        <v>-382.21899999999999</v>
      </c>
    </row>
    <row r="20533" spans="4:5" x14ac:dyDescent="0.25">
      <c r="D20533" s="31">
        <f>-641.557</f>
        <v>-641.55700000000002</v>
      </c>
      <c r="E20533" s="28">
        <v>-382.173</v>
      </c>
    </row>
    <row r="20534" spans="4:5" x14ac:dyDescent="0.25">
      <c r="D20534" s="31">
        <f>-641.541</f>
        <v>-641.54100000000005</v>
      </c>
      <c r="E20534" s="28">
        <v>-382.12599999999998</v>
      </c>
    </row>
    <row r="20535" spans="4:5" x14ac:dyDescent="0.25">
      <c r="D20535" s="31">
        <f>-641.525</f>
        <v>-641.52499999999998</v>
      </c>
      <c r="E20535" s="28">
        <v>-382.07900000000001</v>
      </c>
    </row>
    <row r="20536" spans="4:5" x14ac:dyDescent="0.25">
      <c r="D20536" s="31">
        <f>-641.509</f>
        <v>-641.50900000000001</v>
      </c>
      <c r="E20536" s="28">
        <v>-382.03199999999998</v>
      </c>
    </row>
    <row r="20537" spans="4:5" x14ac:dyDescent="0.25">
      <c r="D20537" s="31">
        <f>-641.493</f>
        <v>-641.49300000000005</v>
      </c>
      <c r="E20537" s="28">
        <v>-381.98500000000001</v>
      </c>
    </row>
    <row r="20538" spans="4:5" x14ac:dyDescent="0.25">
      <c r="D20538" s="31">
        <f>-641.477</f>
        <v>-641.47699999999998</v>
      </c>
      <c r="E20538" s="28">
        <v>-381.93900000000002</v>
      </c>
    </row>
    <row r="20539" spans="4:5" x14ac:dyDescent="0.25">
      <c r="D20539" s="31">
        <f>-641.461</f>
        <v>-641.46100000000001</v>
      </c>
      <c r="E20539" s="28">
        <v>-381.892</v>
      </c>
    </row>
    <row r="20540" spans="4:5" x14ac:dyDescent="0.25">
      <c r="D20540" s="31">
        <f>-641.445</f>
        <v>-641.44500000000005</v>
      </c>
      <c r="E20540" s="28">
        <v>-381.84500000000003</v>
      </c>
    </row>
    <row r="20541" spans="4:5" x14ac:dyDescent="0.25">
      <c r="D20541" s="31">
        <f>-641.429</f>
        <v>-641.42899999999997</v>
      </c>
      <c r="E20541" s="28">
        <v>-381.79700000000003</v>
      </c>
    </row>
    <row r="20542" spans="4:5" x14ac:dyDescent="0.25">
      <c r="D20542" s="31">
        <f>-641.413</f>
        <v>-641.41300000000001</v>
      </c>
      <c r="E20542" s="28">
        <v>-381.75</v>
      </c>
    </row>
    <row r="20543" spans="4:5" x14ac:dyDescent="0.25">
      <c r="D20543" s="31">
        <f>-641.397</f>
        <v>-641.39700000000005</v>
      </c>
      <c r="E20543" s="28">
        <v>-381.70299999999997</v>
      </c>
    </row>
    <row r="20544" spans="4:5" x14ac:dyDescent="0.25">
      <c r="D20544" s="31">
        <f>-641.381</f>
        <v>-641.38099999999997</v>
      </c>
      <c r="E20544" s="28">
        <v>-381.65600000000001</v>
      </c>
    </row>
    <row r="20545" spans="4:5" x14ac:dyDescent="0.25">
      <c r="D20545" s="31">
        <f>-641.365</f>
        <v>-641.36500000000001</v>
      </c>
      <c r="E20545" s="28">
        <v>-381.60899999999998</v>
      </c>
    </row>
    <row r="20546" spans="4:5" x14ac:dyDescent="0.25">
      <c r="D20546" s="31">
        <f>-641.349</f>
        <v>-641.34900000000005</v>
      </c>
      <c r="E20546" s="28">
        <v>-381.56099999999998</v>
      </c>
    </row>
    <row r="20547" spans="4:5" x14ac:dyDescent="0.25">
      <c r="D20547" s="31">
        <f>-641.333</f>
        <v>-641.33299999999997</v>
      </c>
      <c r="E20547" s="28">
        <v>-381.51400000000001</v>
      </c>
    </row>
    <row r="20548" spans="4:5" x14ac:dyDescent="0.25">
      <c r="D20548" s="31">
        <f>-641.317</f>
        <v>-641.31700000000001</v>
      </c>
      <c r="E20548" s="28">
        <v>-381.46699999999998</v>
      </c>
    </row>
    <row r="20549" spans="4:5" x14ac:dyDescent="0.25">
      <c r="D20549" s="31">
        <f>-641.301</f>
        <v>-641.30100000000004</v>
      </c>
      <c r="E20549" s="28">
        <v>-381.41899999999998</v>
      </c>
    </row>
    <row r="20550" spans="4:5" x14ac:dyDescent="0.25">
      <c r="D20550" s="31">
        <f>-641.285</f>
        <v>-641.28499999999997</v>
      </c>
      <c r="E20550" s="28">
        <v>-381.37200000000001</v>
      </c>
    </row>
    <row r="20551" spans="4:5" x14ac:dyDescent="0.25">
      <c r="D20551" s="31">
        <f>-641.269</f>
        <v>-641.26900000000001</v>
      </c>
      <c r="E20551" s="28">
        <v>-381.32400000000001</v>
      </c>
    </row>
    <row r="20552" spans="4:5" x14ac:dyDescent="0.25">
      <c r="D20552" s="31">
        <f>-641.253</f>
        <v>-641.25300000000004</v>
      </c>
      <c r="E20552" s="28">
        <v>-381.27699999999999</v>
      </c>
    </row>
    <row r="20553" spans="4:5" x14ac:dyDescent="0.25">
      <c r="D20553" s="31">
        <f>-641.237</f>
        <v>-641.23699999999997</v>
      </c>
      <c r="E20553" s="28">
        <v>-381.22899999999998</v>
      </c>
    </row>
    <row r="20554" spans="4:5" x14ac:dyDescent="0.25">
      <c r="D20554" s="31">
        <f>-641.221</f>
        <v>-641.221</v>
      </c>
      <c r="E20554" s="28">
        <v>-381.18099999999998</v>
      </c>
    </row>
    <row r="20555" spans="4:5" x14ac:dyDescent="0.25">
      <c r="D20555" s="31">
        <f>-641.205</f>
        <v>-641.20500000000004</v>
      </c>
      <c r="E20555" s="28">
        <v>-381.13400000000001</v>
      </c>
    </row>
    <row r="20556" spans="4:5" x14ac:dyDescent="0.25">
      <c r="D20556" s="31">
        <f>-641.189</f>
        <v>-641.18899999999996</v>
      </c>
      <c r="E20556" s="28">
        <v>-381.08600000000001</v>
      </c>
    </row>
    <row r="20557" spans="4:5" x14ac:dyDescent="0.25">
      <c r="D20557" s="31">
        <f>-641.173</f>
        <v>-641.173</v>
      </c>
      <c r="E20557" s="28">
        <v>-381.03800000000001</v>
      </c>
    </row>
    <row r="20558" spans="4:5" x14ac:dyDescent="0.25">
      <c r="D20558" s="31">
        <f>-641.157</f>
        <v>-641.15700000000004</v>
      </c>
      <c r="E20558" s="28">
        <v>-380.99</v>
      </c>
    </row>
    <row r="20559" spans="4:5" x14ac:dyDescent="0.25">
      <c r="D20559" s="31">
        <f>-641.141</f>
        <v>-641.14099999999996</v>
      </c>
      <c r="E20559" s="28">
        <v>-380.94200000000001</v>
      </c>
    </row>
    <row r="20560" spans="4:5" x14ac:dyDescent="0.25">
      <c r="D20560" s="31">
        <f>-641.125</f>
        <v>-641.125</v>
      </c>
      <c r="E20560" s="28">
        <v>-380.89400000000001</v>
      </c>
    </row>
    <row r="20561" spans="4:5" x14ac:dyDescent="0.25">
      <c r="D20561" s="31">
        <f>-641.109</f>
        <v>-641.10900000000004</v>
      </c>
      <c r="E20561" s="28">
        <v>-380.846</v>
      </c>
    </row>
    <row r="20562" spans="4:5" x14ac:dyDescent="0.25">
      <c r="D20562" s="31">
        <f>-641.093</f>
        <v>-641.09299999999996</v>
      </c>
      <c r="E20562" s="28">
        <v>-380.798</v>
      </c>
    </row>
    <row r="20563" spans="4:5" x14ac:dyDescent="0.25">
      <c r="D20563" s="31">
        <f>-641.077</f>
        <v>-641.077</v>
      </c>
      <c r="E20563" s="28">
        <v>-380.75</v>
      </c>
    </row>
    <row r="20564" spans="4:5" x14ac:dyDescent="0.25">
      <c r="D20564" s="31">
        <f>-641.061</f>
        <v>-641.06100000000004</v>
      </c>
      <c r="E20564" s="28">
        <v>-380.702</v>
      </c>
    </row>
    <row r="20565" spans="4:5" x14ac:dyDescent="0.25">
      <c r="D20565" s="31">
        <f>-641.045</f>
        <v>-641.04499999999996</v>
      </c>
      <c r="E20565" s="28">
        <v>-380.654</v>
      </c>
    </row>
    <row r="20566" spans="4:5" x14ac:dyDescent="0.25">
      <c r="D20566" s="31">
        <f>-641.029</f>
        <v>-641.029</v>
      </c>
      <c r="E20566" s="28">
        <v>-380.60599999999999</v>
      </c>
    </row>
    <row r="20567" spans="4:5" x14ac:dyDescent="0.25">
      <c r="D20567" s="31">
        <f>-641.013</f>
        <v>-641.01300000000003</v>
      </c>
      <c r="E20567" s="28">
        <v>-380.55700000000002</v>
      </c>
    </row>
    <row r="20568" spans="4:5" x14ac:dyDescent="0.25">
      <c r="D20568" s="31">
        <f>-640.997</f>
        <v>-640.99699999999996</v>
      </c>
      <c r="E20568" s="28">
        <v>-380.50900000000001</v>
      </c>
    </row>
    <row r="20569" spans="4:5" x14ac:dyDescent="0.25">
      <c r="D20569" s="31">
        <f>-640.981</f>
        <v>-640.98099999999999</v>
      </c>
      <c r="E20569" s="28">
        <v>-380.46100000000001</v>
      </c>
    </row>
    <row r="20570" spans="4:5" x14ac:dyDescent="0.25">
      <c r="D20570" s="31">
        <f>-640.965</f>
        <v>-640.96500000000003</v>
      </c>
      <c r="E20570" s="28">
        <v>-380.41199999999998</v>
      </c>
    </row>
    <row r="20571" spans="4:5" x14ac:dyDescent="0.25">
      <c r="D20571" s="31">
        <f>-640.949</f>
        <v>-640.94899999999996</v>
      </c>
      <c r="E20571" s="28">
        <v>-380.36399999999998</v>
      </c>
    </row>
    <row r="20572" spans="4:5" x14ac:dyDescent="0.25">
      <c r="D20572" s="31">
        <f>-640.933</f>
        <v>-640.93299999999999</v>
      </c>
      <c r="E20572" s="28">
        <v>-380.315</v>
      </c>
    </row>
    <row r="20573" spans="4:5" x14ac:dyDescent="0.25">
      <c r="D20573" s="31">
        <f>-640.917</f>
        <v>-640.91700000000003</v>
      </c>
      <c r="E20573" s="28">
        <v>-380.267</v>
      </c>
    </row>
    <row r="20574" spans="4:5" x14ac:dyDescent="0.25">
      <c r="D20574" s="31">
        <f>-640.901</f>
        <v>-640.90099999999995</v>
      </c>
      <c r="E20574" s="28">
        <v>-380.21800000000002</v>
      </c>
    </row>
    <row r="20575" spans="4:5" x14ac:dyDescent="0.25">
      <c r="D20575" s="31">
        <f>-640.885</f>
        <v>-640.88499999999999</v>
      </c>
      <c r="E20575" s="28">
        <v>-380.16899999999998</v>
      </c>
    </row>
    <row r="20576" spans="4:5" x14ac:dyDescent="0.25">
      <c r="D20576" s="31">
        <f>-640.869</f>
        <v>-640.86900000000003</v>
      </c>
      <c r="E20576" s="28">
        <v>-380.12099999999998</v>
      </c>
    </row>
    <row r="20577" spans="4:5" x14ac:dyDescent="0.25">
      <c r="D20577" s="31">
        <f>-640.853</f>
        <v>-640.85299999999995</v>
      </c>
      <c r="E20577" s="28">
        <v>-380.072</v>
      </c>
    </row>
    <row r="20578" spans="4:5" x14ac:dyDescent="0.25">
      <c r="D20578" s="31">
        <f>-640.837</f>
        <v>-640.83699999999999</v>
      </c>
      <c r="E20578" s="28">
        <v>-380.02300000000002</v>
      </c>
    </row>
    <row r="20579" spans="4:5" x14ac:dyDescent="0.25">
      <c r="D20579" s="31">
        <f>-640.821</f>
        <v>-640.82100000000003</v>
      </c>
      <c r="E20579" s="28">
        <v>-379.97399999999999</v>
      </c>
    </row>
    <row r="20580" spans="4:5" x14ac:dyDescent="0.25">
      <c r="D20580" s="31">
        <f>-640.805</f>
        <v>-640.80499999999995</v>
      </c>
      <c r="E20580" s="28">
        <v>-379.92500000000001</v>
      </c>
    </row>
    <row r="20581" spans="4:5" x14ac:dyDescent="0.25">
      <c r="D20581" s="31">
        <f>-640.789</f>
        <v>-640.78899999999999</v>
      </c>
      <c r="E20581" s="28">
        <v>-379.87599999999998</v>
      </c>
    </row>
    <row r="20582" spans="4:5" x14ac:dyDescent="0.25">
      <c r="D20582" s="31">
        <f>-640.773</f>
        <v>-640.77300000000002</v>
      </c>
      <c r="E20582" s="28">
        <v>-379.827</v>
      </c>
    </row>
    <row r="20583" spans="4:5" x14ac:dyDescent="0.25">
      <c r="D20583" s="31">
        <f>-640.757</f>
        <v>-640.75699999999995</v>
      </c>
      <c r="E20583" s="28">
        <v>-379.77800000000002</v>
      </c>
    </row>
    <row r="20584" spans="4:5" x14ac:dyDescent="0.25">
      <c r="D20584" s="31">
        <f>-640.741</f>
        <v>-640.74099999999999</v>
      </c>
      <c r="E20584" s="28">
        <v>-379.72899999999998</v>
      </c>
    </row>
    <row r="20585" spans="4:5" x14ac:dyDescent="0.25">
      <c r="D20585" s="31">
        <f>-640.725</f>
        <v>-640.72500000000002</v>
      </c>
      <c r="E20585" s="28">
        <v>-379.68</v>
      </c>
    </row>
    <row r="20586" spans="4:5" x14ac:dyDescent="0.25">
      <c r="D20586" s="31">
        <f>-640.709</f>
        <v>-640.70899999999995</v>
      </c>
      <c r="E20586" s="28">
        <v>-379.63099999999997</v>
      </c>
    </row>
    <row r="20587" spans="4:5" x14ac:dyDescent="0.25">
      <c r="D20587" s="31">
        <f>-640.693</f>
        <v>-640.69299999999998</v>
      </c>
      <c r="E20587" s="28">
        <v>-379.58199999999999</v>
      </c>
    </row>
    <row r="20588" spans="4:5" x14ac:dyDescent="0.25">
      <c r="D20588" s="31">
        <f>-640.677</f>
        <v>-640.67700000000002</v>
      </c>
      <c r="E20588" s="28">
        <v>-379.53199999999998</v>
      </c>
    </row>
    <row r="20589" spans="4:5" x14ac:dyDescent="0.25">
      <c r="D20589" s="31">
        <f>-640.661</f>
        <v>-640.66099999999994</v>
      </c>
      <c r="E20589" s="28">
        <v>-379.483</v>
      </c>
    </row>
    <row r="20590" spans="4:5" x14ac:dyDescent="0.25">
      <c r="D20590" s="31">
        <f>-640.645</f>
        <v>-640.64499999999998</v>
      </c>
      <c r="E20590" s="28">
        <v>-379.43400000000003</v>
      </c>
    </row>
    <row r="20591" spans="4:5" x14ac:dyDescent="0.25">
      <c r="D20591" s="31">
        <f>-640.629</f>
        <v>-640.62900000000002</v>
      </c>
      <c r="E20591" s="28">
        <v>-379.38400000000001</v>
      </c>
    </row>
    <row r="20592" spans="4:5" x14ac:dyDescent="0.25">
      <c r="D20592" s="31">
        <f>-640.613</f>
        <v>-640.61300000000006</v>
      </c>
      <c r="E20592" s="28">
        <v>-379.33499999999998</v>
      </c>
    </row>
    <row r="20593" spans="4:5" x14ac:dyDescent="0.25">
      <c r="D20593" s="31">
        <f>-640.597</f>
        <v>-640.59699999999998</v>
      </c>
      <c r="E20593" s="28">
        <v>-379.28500000000003</v>
      </c>
    </row>
    <row r="20594" spans="4:5" x14ac:dyDescent="0.25">
      <c r="D20594" s="31">
        <f>-640.581</f>
        <v>-640.58100000000002</v>
      </c>
      <c r="E20594" s="28">
        <v>-379.23599999999999</v>
      </c>
    </row>
    <row r="20595" spans="4:5" x14ac:dyDescent="0.25">
      <c r="D20595" s="31">
        <f>-640.565</f>
        <v>-640.56500000000005</v>
      </c>
      <c r="E20595" s="28">
        <v>-379.18599999999998</v>
      </c>
    </row>
    <row r="20596" spans="4:5" x14ac:dyDescent="0.25">
      <c r="D20596" s="31">
        <f>-640.549</f>
        <v>-640.54899999999998</v>
      </c>
      <c r="E20596" s="28">
        <v>-379.137</v>
      </c>
    </row>
    <row r="20597" spans="4:5" x14ac:dyDescent="0.25">
      <c r="D20597" s="31">
        <f>-640.533</f>
        <v>-640.53300000000002</v>
      </c>
      <c r="E20597" s="28">
        <v>-379.08699999999999</v>
      </c>
    </row>
    <row r="20598" spans="4:5" x14ac:dyDescent="0.25">
      <c r="D20598" s="31">
        <f>-640.517</f>
        <v>-640.51700000000005</v>
      </c>
      <c r="E20598" s="28">
        <v>-379.03699999999998</v>
      </c>
    </row>
    <row r="20599" spans="4:5" x14ac:dyDescent="0.25">
      <c r="D20599" s="31">
        <f>-640.501</f>
        <v>-640.50099999999998</v>
      </c>
      <c r="E20599" s="28">
        <v>-378.98700000000002</v>
      </c>
    </row>
    <row r="20600" spans="4:5" x14ac:dyDescent="0.25">
      <c r="D20600" s="31">
        <f>-640.485</f>
        <v>-640.48500000000001</v>
      </c>
      <c r="E20600" s="28">
        <v>-378.93799999999999</v>
      </c>
    </row>
    <row r="20601" spans="4:5" x14ac:dyDescent="0.25">
      <c r="D20601" s="31">
        <f>-640.469</f>
        <v>-640.46900000000005</v>
      </c>
      <c r="E20601" s="28">
        <v>-378.88799999999998</v>
      </c>
    </row>
    <row r="20602" spans="4:5" x14ac:dyDescent="0.25">
      <c r="D20602" s="31">
        <f>-640.453</f>
        <v>-640.45299999999997</v>
      </c>
      <c r="E20602" s="28">
        <v>-378.83800000000002</v>
      </c>
    </row>
    <row r="20603" spans="4:5" x14ac:dyDescent="0.25">
      <c r="D20603" s="31">
        <f>-640.437</f>
        <v>-640.43700000000001</v>
      </c>
      <c r="E20603" s="28">
        <v>-378.78800000000001</v>
      </c>
    </row>
    <row r="20604" spans="4:5" x14ac:dyDescent="0.25">
      <c r="D20604" s="31">
        <f>-640.421</f>
        <v>-640.42100000000005</v>
      </c>
      <c r="E20604" s="28">
        <v>-378.738</v>
      </c>
    </row>
    <row r="20605" spans="4:5" x14ac:dyDescent="0.25">
      <c r="D20605" s="31">
        <f>-640.405</f>
        <v>-640.40499999999997</v>
      </c>
      <c r="E20605" s="28">
        <v>-378.68799999999999</v>
      </c>
    </row>
    <row r="20606" spans="4:5" x14ac:dyDescent="0.25">
      <c r="D20606" s="31">
        <f>-640.389</f>
        <v>-640.38900000000001</v>
      </c>
      <c r="E20606" s="28">
        <v>-378.63799999999998</v>
      </c>
    </row>
    <row r="20607" spans="4:5" x14ac:dyDescent="0.25">
      <c r="D20607" s="31">
        <f>-640.373</f>
        <v>-640.37300000000005</v>
      </c>
      <c r="E20607" s="28">
        <v>-378.58699999999999</v>
      </c>
    </row>
    <row r="20608" spans="4:5" x14ac:dyDescent="0.25">
      <c r="D20608" s="31">
        <f>-640.357</f>
        <v>-640.35699999999997</v>
      </c>
      <c r="E20608" s="28">
        <v>-378.53699999999998</v>
      </c>
    </row>
    <row r="20609" spans="4:5" x14ac:dyDescent="0.25">
      <c r="D20609" s="31">
        <f>-640.341</f>
        <v>-640.34100000000001</v>
      </c>
      <c r="E20609" s="28">
        <v>-378.48700000000002</v>
      </c>
    </row>
    <row r="20610" spans="4:5" x14ac:dyDescent="0.25">
      <c r="D20610" s="31">
        <f>-640.325</f>
        <v>-640.32500000000005</v>
      </c>
      <c r="E20610" s="28">
        <v>-378.43700000000001</v>
      </c>
    </row>
    <row r="20611" spans="4:5" x14ac:dyDescent="0.25">
      <c r="D20611" s="31">
        <f>-640.309</f>
        <v>-640.30899999999997</v>
      </c>
      <c r="E20611" s="28">
        <v>-378.38600000000002</v>
      </c>
    </row>
    <row r="20612" spans="4:5" x14ac:dyDescent="0.25">
      <c r="D20612" s="31">
        <f>-640.293</f>
        <v>-640.29300000000001</v>
      </c>
      <c r="E20612" s="28">
        <v>-378.33600000000001</v>
      </c>
    </row>
    <row r="20613" spans="4:5" x14ac:dyDescent="0.25">
      <c r="D20613" s="31">
        <f>-640.277</f>
        <v>-640.27700000000004</v>
      </c>
      <c r="E20613" s="28">
        <v>-378.28500000000003</v>
      </c>
    </row>
    <row r="20614" spans="4:5" x14ac:dyDescent="0.25">
      <c r="D20614" s="31">
        <f>-640.261</f>
        <v>-640.26099999999997</v>
      </c>
      <c r="E20614" s="28">
        <v>-378.23500000000001</v>
      </c>
    </row>
    <row r="20615" spans="4:5" x14ac:dyDescent="0.25">
      <c r="D20615" s="31">
        <f>-640.245</f>
        <v>-640.245</v>
      </c>
      <c r="E20615" s="28">
        <v>-378.18400000000003</v>
      </c>
    </row>
    <row r="20616" spans="4:5" x14ac:dyDescent="0.25">
      <c r="D20616" s="31">
        <f>-640.229</f>
        <v>-640.22900000000004</v>
      </c>
      <c r="E20616" s="28">
        <v>-378.13400000000001</v>
      </c>
    </row>
    <row r="20617" spans="4:5" x14ac:dyDescent="0.25">
      <c r="D20617" s="31">
        <f>-640.213</f>
        <v>-640.21299999999997</v>
      </c>
      <c r="E20617" s="28">
        <v>-378.08300000000003</v>
      </c>
    </row>
    <row r="20618" spans="4:5" x14ac:dyDescent="0.25">
      <c r="D20618" s="31">
        <f>-640.197</f>
        <v>-640.197</v>
      </c>
      <c r="E20618" s="28">
        <v>-378.03300000000002</v>
      </c>
    </row>
    <row r="20619" spans="4:5" x14ac:dyDescent="0.25">
      <c r="D20619" s="31">
        <f>-640.181</f>
        <v>-640.18100000000004</v>
      </c>
      <c r="E20619" s="28">
        <v>-377.98200000000003</v>
      </c>
    </row>
    <row r="20620" spans="4:5" x14ac:dyDescent="0.25">
      <c r="D20620" s="31">
        <f>-640.165</f>
        <v>-640.16499999999996</v>
      </c>
      <c r="E20620" s="28">
        <v>-377.93099999999998</v>
      </c>
    </row>
    <row r="20621" spans="4:5" x14ac:dyDescent="0.25">
      <c r="D20621" s="31">
        <f>-640.149</f>
        <v>-640.149</v>
      </c>
      <c r="E20621" s="28">
        <v>-377.88</v>
      </c>
    </row>
    <row r="20622" spans="4:5" x14ac:dyDescent="0.25">
      <c r="D20622" s="31">
        <f>-640.133</f>
        <v>-640.13300000000004</v>
      </c>
      <c r="E20622" s="28">
        <v>-377.82900000000001</v>
      </c>
    </row>
    <row r="20623" spans="4:5" x14ac:dyDescent="0.25">
      <c r="D20623" s="31">
        <f>-640.117</f>
        <v>-640.11699999999996</v>
      </c>
      <c r="E20623" s="28">
        <v>-377.779</v>
      </c>
    </row>
    <row r="20624" spans="4:5" x14ac:dyDescent="0.25">
      <c r="D20624" s="31">
        <f>-640.101</f>
        <v>-640.101</v>
      </c>
      <c r="E20624" s="28">
        <v>-377.72800000000001</v>
      </c>
    </row>
    <row r="20625" spans="4:5" x14ac:dyDescent="0.25">
      <c r="D20625" s="31">
        <f>-640.085</f>
        <v>-640.08500000000004</v>
      </c>
      <c r="E20625" s="28">
        <v>-377.67700000000002</v>
      </c>
    </row>
    <row r="20626" spans="4:5" x14ac:dyDescent="0.25">
      <c r="D20626" s="31">
        <f>-640.069</f>
        <v>-640.06899999999996</v>
      </c>
      <c r="E20626" s="28">
        <v>-377.62599999999998</v>
      </c>
    </row>
    <row r="20627" spans="4:5" x14ac:dyDescent="0.25">
      <c r="D20627" s="31">
        <f>-640.053</f>
        <v>-640.053</v>
      </c>
      <c r="E20627" s="28">
        <v>-377.57400000000001</v>
      </c>
    </row>
    <row r="20628" spans="4:5" x14ac:dyDescent="0.25">
      <c r="D20628" s="31">
        <f>-640.037</f>
        <v>-640.03700000000003</v>
      </c>
      <c r="E20628" s="28">
        <v>-377.52300000000002</v>
      </c>
    </row>
    <row r="20629" spans="4:5" x14ac:dyDescent="0.25">
      <c r="D20629" s="31">
        <f>-640.021</f>
        <v>-640.02099999999996</v>
      </c>
      <c r="E20629" s="28">
        <v>-377.47199999999998</v>
      </c>
    </row>
    <row r="20630" spans="4:5" x14ac:dyDescent="0.25">
      <c r="D20630" s="31">
        <f>-640.005</f>
        <v>-640.005</v>
      </c>
      <c r="E20630" s="28">
        <v>-377.42099999999999</v>
      </c>
    </row>
    <row r="20631" spans="4:5" x14ac:dyDescent="0.25">
      <c r="D20631" s="31">
        <f>-639.99</f>
        <v>-639.99</v>
      </c>
      <c r="E20631" s="28">
        <v>-377.37</v>
      </c>
    </row>
    <row r="20632" spans="4:5" x14ac:dyDescent="0.25">
      <c r="D20632" s="31">
        <f>-639.974</f>
        <v>-639.97400000000005</v>
      </c>
      <c r="E20632" s="28">
        <v>-377.31799999999998</v>
      </c>
    </row>
    <row r="20633" spans="4:5" x14ac:dyDescent="0.25">
      <c r="D20633" s="31">
        <f>-639.958</f>
        <v>-639.95799999999997</v>
      </c>
      <c r="E20633" s="28">
        <v>-377.267</v>
      </c>
    </row>
    <row r="20634" spans="4:5" x14ac:dyDescent="0.25">
      <c r="D20634" s="31">
        <f>-639.942</f>
        <v>-639.94200000000001</v>
      </c>
      <c r="E20634" s="28">
        <v>-377.21600000000001</v>
      </c>
    </row>
    <row r="20635" spans="4:5" x14ac:dyDescent="0.25">
      <c r="D20635" s="31">
        <f>-639.926</f>
        <v>-639.92600000000004</v>
      </c>
      <c r="E20635" s="28">
        <v>-377.16399999999999</v>
      </c>
    </row>
    <row r="20636" spans="4:5" x14ac:dyDescent="0.25">
      <c r="D20636" s="31">
        <f>-639.91</f>
        <v>-639.91</v>
      </c>
      <c r="E20636" s="28">
        <v>-377.113</v>
      </c>
    </row>
    <row r="20637" spans="4:5" x14ac:dyDescent="0.25">
      <c r="D20637" s="31">
        <f>-639.894</f>
        <v>-639.89400000000001</v>
      </c>
      <c r="E20637" s="28">
        <v>-377.06099999999998</v>
      </c>
    </row>
    <row r="20638" spans="4:5" x14ac:dyDescent="0.25">
      <c r="D20638" s="31">
        <f>-639.878</f>
        <v>-639.87800000000004</v>
      </c>
      <c r="E20638" s="28">
        <v>-377.00900000000001</v>
      </c>
    </row>
    <row r="20639" spans="4:5" x14ac:dyDescent="0.25">
      <c r="D20639" s="31">
        <f>-639.862</f>
        <v>-639.86199999999997</v>
      </c>
      <c r="E20639" s="28">
        <v>-376.95800000000003</v>
      </c>
    </row>
    <row r="20640" spans="4:5" x14ac:dyDescent="0.25">
      <c r="D20640" s="31">
        <f>-639.846</f>
        <v>-639.846</v>
      </c>
      <c r="E20640" s="28">
        <v>-376.90600000000001</v>
      </c>
    </row>
    <row r="20641" spans="4:5" x14ac:dyDescent="0.25">
      <c r="D20641" s="31">
        <f>-639.83</f>
        <v>-639.83000000000004</v>
      </c>
      <c r="E20641" s="28">
        <v>-376.85399999999998</v>
      </c>
    </row>
    <row r="20642" spans="4:5" x14ac:dyDescent="0.25">
      <c r="D20642" s="31">
        <f>-639.814</f>
        <v>-639.81399999999996</v>
      </c>
      <c r="E20642" s="28">
        <v>-376.803</v>
      </c>
    </row>
    <row r="20643" spans="4:5" x14ac:dyDescent="0.25">
      <c r="D20643" s="31">
        <f>-639.798</f>
        <v>-639.798</v>
      </c>
      <c r="E20643" s="28">
        <v>-376.75099999999998</v>
      </c>
    </row>
    <row r="20644" spans="4:5" x14ac:dyDescent="0.25">
      <c r="D20644" s="31">
        <f>-639.782</f>
        <v>-639.78200000000004</v>
      </c>
      <c r="E20644" s="28">
        <v>-376.69900000000001</v>
      </c>
    </row>
    <row r="20645" spans="4:5" x14ac:dyDescent="0.25">
      <c r="D20645" s="31">
        <f>-639.766</f>
        <v>-639.76599999999996</v>
      </c>
      <c r="E20645" s="28">
        <v>-376.64699999999999</v>
      </c>
    </row>
    <row r="20646" spans="4:5" x14ac:dyDescent="0.25">
      <c r="D20646" s="31">
        <f>-639.75</f>
        <v>-639.75</v>
      </c>
      <c r="E20646" s="28">
        <v>-376.59500000000003</v>
      </c>
    </row>
    <row r="20647" spans="4:5" x14ac:dyDescent="0.25">
      <c r="D20647" s="31">
        <f>-639.734</f>
        <v>-639.73400000000004</v>
      </c>
      <c r="E20647" s="28">
        <v>-376.54300000000001</v>
      </c>
    </row>
    <row r="20648" spans="4:5" x14ac:dyDescent="0.25">
      <c r="D20648" s="31">
        <f>-639.718</f>
        <v>-639.71799999999996</v>
      </c>
      <c r="E20648" s="28">
        <v>-376.49099999999999</v>
      </c>
    </row>
    <row r="20649" spans="4:5" x14ac:dyDescent="0.25">
      <c r="D20649" s="31">
        <f>-639.702</f>
        <v>-639.702</v>
      </c>
      <c r="E20649" s="28">
        <v>-376.43900000000002</v>
      </c>
    </row>
    <row r="20650" spans="4:5" x14ac:dyDescent="0.25">
      <c r="D20650" s="31">
        <f>-639.686</f>
        <v>-639.68600000000004</v>
      </c>
      <c r="E20650" s="28">
        <v>-376.387</v>
      </c>
    </row>
    <row r="20651" spans="4:5" x14ac:dyDescent="0.25">
      <c r="D20651" s="31">
        <f>-639.67</f>
        <v>-639.66999999999996</v>
      </c>
      <c r="E20651" s="28">
        <v>-376.33499999999998</v>
      </c>
    </row>
    <row r="20652" spans="4:5" x14ac:dyDescent="0.25">
      <c r="D20652" s="31">
        <f>-639.654</f>
        <v>-639.654</v>
      </c>
      <c r="E20652" s="28">
        <v>-376.28199999999998</v>
      </c>
    </row>
    <row r="20653" spans="4:5" x14ac:dyDescent="0.25">
      <c r="D20653" s="31">
        <f>-639.638</f>
        <v>-639.63800000000003</v>
      </c>
      <c r="E20653" s="28">
        <v>-376.23</v>
      </c>
    </row>
    <row r="20654" spans="4:5" x14ac:dyDescent="0.25">
      <c r="D20654" s="31">
        <f>-639.622</f>
        <v>-639.62199999999996</v>
      </c>
      <c r="E20654" s="28">
        <v>-376.178</v>
      </c>
    </row>
    <row r="20655" spans="4:5" x14ac:dyDescent="0.25">
      <c r="D20655" s="31">
        <f>-639.606</f>
        <v>-639.60599999999999</v>
      </c>
      <c r="E20655" s="28">
        <v>-376.125</v>
      </c>
    </row>
    <row r="20656" spans="4:5" x14ac:dyDescent="0.25">
      <c r="D20656" s="31">
        <f>-639.59</f>
        <v>-639.59</v>
      </c>
      <c r="E20656" s="28">
        <v>-376.07299999999998</v>
      </c>
    </row>
    <row r="20657" spans="4:5" x14ac:dyDescent="0.25">
      <c r="D20657" s="31">
        <f>-639.574</f>
        <v>-639.57399999999996</v>
      </c>
      <c r="E20657" s="28">
        <v>-376.02</v>
      </c>
    </row>
    <row r="20658" spans="4:5" x14ac:dyDescent="0.25">
      <c r="D20658" s="31">
        <f>-639.558</f>
        <v>-639.55799999999999</v>
      </c>
      <c r="E20658" s="28">
        <v>-375.96800000000002</v>
      </c>
    </row>
    <row r="20659" spans="4:5" x14ac:dyDescent="0.25">
      <c r="D20659" s="31">
        <f>-639.542</f>
        <v>-639.54200000000003</v>
      </c>
      <c r="E20659" s="28">
        <v>-375.91500000000002</v>
      </c>
    </row>
    <row r="20660" spans="4:5" x14ac:dyDescent="0.25">
      <c r="D20660" s="31">
        <f>-639.526</f>
        <v>-639.52599999999995</v>
      </c>
      <c r="E20660" s="28">
        <v>-375.863</v>
      </c>
    </row>
    <row r="20661" spans="4:5" x14ac:dyDescent="0.25">
      <c r="D20661" s="31">
        <f>-639.51</f>
        <v>-639.51</v>
      </c>
      <c r="E20661" s="28">
        <v>-375.81</v>
      </c>
    </row>
    <row r="20662" spans="4:5" x14ac:dyDescent="0.25">
      <c r="D20662" s="31">
        <f>-639.494</f>
        <v>-639.49400000000003</v>
      </c>
      <c r="E20662" s="28">
        <v>-375.75700000000001</v>
      </c>
    </row>
    <row r="20663" spans="4:5" x14ac:dyDescent="0.25">
      <c r="D20663" s="31">
        <f>-639.478</f>
        <v>-639.47799999999995</v>
      </c>
      <c r="E20663" s="28">
        <v>-375.70499999999998</v>
      </c>
    </row>
    <row r="20664" spans="4:5" x14ac:dyDescent="0.25">
      <c r="D20664" s="31">
        <f>-639.462</f>
        <v>-639.46199999999999</v>
      </c>
      <c r="E20664" s="28">
        <v>-375.65199999999999</v>
      </c>
    </row>
    <row r="20665" spans="4:5" x14ac:dyDescent="0.25">
      <c r="D20665" s="31">
        <f>-639.446</f>
        <v>-639.44600000000003</v>
      </c>
      <c r="E20665" s="28">
        <v>-375.59899999999999</v>
      </c>
    </row>
    <row r="20666" spans="4:5" x14ac:dyDescent="0.25">
      <c r="D20666" s="31">
        <f>-639.43</f>
        <v>-639.42999999999995</v>
      </c>
      <c r="E20666" s="28">
        <v>-375.54599999999999</v>
      </c>
    </row>
    <row r="20667" spans="4:5" x14ac:dyDescent="0.25">
      <c r="D20667" s="31">
        <f>-639.414</f>
        <v>-639.41399999999999</v>
      </c>
      <c r="E20667" s="28">
        <v>-375.49299999999999</v>
      </c>
    </row>
    <row r="20668" spans="4:5" x14ac:dyDescent="0.25">
      <c r="D20668" s="31">
        <f>-639.398</f>
        <v>-639.39800000000002</v>
      </c>
      <c r="E20668" s="28">
        <v>-375.44</v>
      </c>
    </row>
    <row r="20669" spans="4:5" x14ac:dyDescent="0.25">
      <c r="D20669" s="31">
        <f>-639.382</f>
        <v>-639.38199999999995</v>
      </c>
      <c r="E20669" s="28">
        <v>-375.387</v>
      </c>
    </row>
    <row r="20670" spans="4:5" x14ac:dyDescent="0.25">
      <c r="D20670" s="31">
        <f>-639.366</f>
        <v>-639.36599999999999</v>
      </c>
      <c r="E20670" s="28">
        <v>-375.334</v>
      </c>
    </row>
    <row r="20671" spans="4:5" x14ac:dyDescent="0.25">
      <c r="D20671" s="31">
        <f>-639.35</f>
        <v>-639.35</v>
      </c>
      <c r="E20671" s="28">
        <v>-375.28100000000001</v>
      </c>
    </row>
    <row r="20672" spans="4:5" x14ac:dyDescent="0.25">
      <c r="D20672" s="31">
        <f>-639.334</f>
        <v>-639.33399999999995</v>
      </c>
      <c r="E20672" s="28">
        <v>-375.22800000000001</v>
      </c>
    </row>
    <row r="20673" spans="4:5" x14ac:dyDescent="0.25">
      <c r="D20673" s="31">
        <f>-639.318</f>
        <v>-639.31799999999998</v>
      </c>
      <c r="E20673" s="28">
        <v>-375.17500000000001</v>
      </c>
    </row>
    <row r="20674" spans="4:5" x14ac:dyDescent="0.25">
      <c r="D20674" s="31">
        <f>-639.302</f>
        <v>-639.30200000000002</v>
      </c>
      <c r="E20674" s="28">
        <v>-375.12099999999998</v>
      </c>
    </row>
    <row r="20675" spans="4:5" x14ac:dyDescent="0.25">
      <c r="D20675" s="31">
        <f>-639.286</f>
        <v>-639.28599999999994</v>
      </c>
      <c r="E20675" s="28">
        <v>-375.06799999999998</v>
      </c>
    </row>
    <row r="20676" spans="4:5" x14ac:dyDescent="0.25">
      <c r="D20676" s="31">
        <f>-639.27</f>
        <v>-639.27</v>
      </c>
      <c r="E20676" s="28">
        <v>-375.01499999999999</v>
      </c>
    </row>
    <row r="20677" spans="4:5" x14ac:dyDescent="0.25">
      <c r="D20677" s="31">
        <f>-639.254</f>
        <v>-639.25400000000002</v>
      </c>
      <c r="E20677" s="28">
        <v>-374.96100000000001</v>
      </c>
    </row>
    <row r="20678" spans="4:5" x14ac:dyDescent="0.25">
      <c r="D20678" s="31">
        <f>-639.238</f>
        <v>-639.23800000000006</v>
      </c>
      <c r="E20678" s="28">
        <v>-374.90800000000002</v>
      </c>
    </row>
    <row r="20679" spans="4:5" x14ac:dyDescent="0.25">
      <c r="D20679" s="31">
        <f>-639.222</f>
        <v>-639.22199999999998</v>
      </c>
      <c r="E20679" s="28">
        <v>-374.85399999999998</v>
      </c>
    </row>
    <row r="20680" spans="4:5" x14ac:dyDescent="0.25">
      <c r="D20680" s="31">
        <f>-639.206</f>
        <v>-639.20600000000002</v>
      </c>
      <c r="E20680" s="28">
        <v>-374.80099999999999</v>
      </c>
    </row>
    <row r="20681" spans="4:5" x14ac:dyDescent="0.25">
      <c r="D20681" s="31">
        <f>-639.19</f>
        <v>-639.19000000000005</v>
      </c>
      <c r="E20681" s="28">
        <v>-374.74700000000001</v>
      </c>
    </row>
    <row r="20682" spans="4:5" x14ac:dyDescent="0.25">
      <c r="D20682" s="31">
        <f>-639.174</f>
        <v>-639.17399999999998</v>
      </c>
      <c r="E20682" s="28">
        <v>-374.69400000000002</v>
      </c>
    </row>
    <row r="20683" spans="4:5" x14ac:dyDescent="0.25">
      <c r="D20683" s="31">
        <f>-639.158</f>
        <v>-639.15800000000002</v>
      </c>
      <c r="E20683" s="28">
        <v>-374.64</v>
      </c>
    </row>
    <row r="20684" spans="4:5" x14ac:dyDescent="0.25">
      <c r="D20684" s="31">
        <f>-639.142</f>
        <v>-639.14200000000005</v>
      </c>
      <c r="E20684" s="28">
        <v>-374.58600000000001</v>
      </c>
    </row>
    <row r="20685" spans="4:5" x14ac:dyDescent="0.25">
      <c r="D20685" s="31">
        <f>-639.126</f>
        <v>-639.12599999999998</v>
      </c>
      <c r="E20685" s="28">
        <v>-374.53199999999998</v>
      </c>
    </row>
    <row r="20686" spans="4:5" x14ac:dyDescent="0.25">
      <c r="D20686" s="31">
        <f>-639.11</f>
        <v>-639.11</v>
      </c>
      <c r="E20686" s="28">
        <v>-374.47899999999998</v>
      </c>
    </row>
    <row r="20687" spans="4:5" x14ac:dyDescent="0.25">
      <c r="D20687" s="31">
        <f>-639.094</f>
        <v>-639.09400000000005</v>
      </c>
      <c r="E20687" s="28">
        <v>-374.42500000000001</v>
      </c>
    </row>
    <row r="20688" spans="4:5" x14ac:dyDescent="0.25">
      <c r="D20688" s="31">
        <f>-639.078</f>
        <v>-639.07799999999997</v>
      </c>
      <c r="E20688" s="28">
        <v>-374.37099999999998</v>
      </c>
    </row>
    <row r="20689" spans="4:5" x14ac:dyDescent="0.25">
      <c r="D20689" s="31">
        <f>-639.062</f>
        <v>-639.06200000000001</v>
      </c>
      <c r="E20689" s="28">
        <v>-374.31700000000001</v>
      </c>
    </row>
    <row r="20690" spans="4:5" x14ac:dyDescent="0.25">
      <c r="D20690" s="31">
        <f>-639.046</f>
        <v>-639.04600000000005</v>
      </c>
      <c r="E20690" s="28">
        <v>-374.26299999999998</v>
      </c>
    </row>
    <row r="20691" spans="4:5" x14ac:dyDescent="0.25">
      <c r="D20691" s="31">
        <f>-639.03</f>
        <v>-639.03</v>
      </c>
      <c r="E20691" s="28">
        <v>-374.209</v>
      </c>
    </row>
    <row r="20692" spans="4:5" x14ac:dyDescent="0.25">
      <c r="D20692" s="31">
        <f>-639.014</f>
        <v>-639.01400000000001</v>
      </c>
      <c r="E20692" s="28">
        <v>-374.15499999999997</v>
      </c>
    </row>
    <row r="20693" spans="4:5" x14ac:dyDescent="0.25">
      <c r="D20693" s="31">
        <f>-638.998</f>
        <v>-638.99800000000005</v>
      </c>
      <c r="E20693" s="28">
        <v>-374.101</v>
      </c>
    </row>
    <row r="20694" spans="4:5" x14ac:dyDescent="0.25">
      <c r="D20694" s="31">
        <f>-638.982</f>
        <v>-638.98199999999997</v>
      </c>
      <c r="E20694" s="28">
        <v>-374.04700000000003</v>
      </c>
    </row>
    <row r="20695" spans="4:5" x14ac:dyDescent="0.25">
      <c r="D20695" s="31">
        <f>-638.966</f>
        <v>-638.96600000000001</v>
      </c>
      <c r="E20695" s="28">
        <v>-373.99200000000002</v>
      </c>
    </row>
    <row r="20696" spans="4:5" x14ac:dyDescent="0.25">
      <c r="D20696" s="31">
        <f>-638.95</f>
        <v>-638.95000000000005</v>
      </c>
      <c r="E20696" s="28">
        <v>-373.93799999999999</v>
      </c>
    </row>
    <row r="20697" spans="4:5" x14ac:dyDescent="0.25">
      <c r="D20697" s="31">
        <f>-638.934</f>
        <v>-638.93399999999997</v>
      </c>
      <c r="E20697" s="28">
        <v>-373.88400000000001</v>
      </c>
    </row>
    <row r="20698" spans="4:5" x14ac:dyDescent="0.25">
      <c r="D20698" s="31">
        <f>-638.918</f>
        <v>-638.91800000000001</v>
      </c>
      <c r="E20698" s="28">
        <v>-373.82900000000001</v>
      </c>
    </row>
    <row r="20699" spans="4:5" x14ac:dyDescent="0.25">
      <c r="D20699" s="31">
        <f>-638.902</f>
        <v>-638.90200000000004</v>
      </c>
      <c r="E20699" s="28">
        <v>-373.77499999999998</v>
      </c>
    </row>
    <row r="20700" spans="4:5" x14ac:dyDescent="0.25">
      <c r="D20700" s="31">
        <f>-638.886</f>
        <v>-638.88599999999997</v>
      </c>
      <c r="E20700" s="28">
        <v>-373.721</v>
      </c>
    </row>
    <row r="20701" spans="4:5" x14ac:dyDescent="0.25">
      <c r="D20701" s="31">
        <f>-638.87</f>
        <v>-638.87</v>
      </c>
      <c r="E20701" s="28">
        <v>-373.666</v>
      </c>
    </row>
    <row r="20702" spans="4:5" x14ac:dyDescent="0.25">
      <c r="D20702" s="31">
        <f>-638.854</f>
        <v>-638.85400000000004</v>
      </c>
      <c r="E20702" s="28">
        <v>-373.61200000000002</v>
      </c>
    </row>
    <row r="20703" spans="4:5" x14ac:dyDescent="0.25">
      <c r="D20703" s="31">
        <f>-638.838</f>
        <v>-638.83799999999997</v>
      </c>
      <c r="E20703" s="28">
        <v>-373.55700000000002</v>
      </c>
    </row>
    <row r="20704" spans="4:5" x14ac:dyDescent="0.25">
      <c r="D20704" s="31">
        <f>-638.822</f>
        <v>-638.822</v>
      </c>
      <c r="E20704" s="28">
        <v>-373.50200000000001</v>
      </c>
    </row>
    <row r="20705" spans="4:5" x14ac:dyDescent="0.25">
      <c r="D20705" s="31">
        <f>-638.806</f>
        <v>-638.80600000000004</v>
      </c>
      <c r="E20705" s="28">
        <v>-373.44799999999998</v>
      </c>
    </row>
    <row r="20706" spans="4:5" x14ac:dyDescent="0.25">
      <c r="D20706" s="31">
        <f>-638.79</f>
        <v>-638.79</v>
      </c>
      <c r="E20706" s="28">
        <v>-373.39299999999997</v>
      </c>
    </row>
    <row r="20707" spans="4:5" x14ac:dyDescent="0.25">
      <c r="D20707" s="31">
        <f>-638.774</f>
        <v>-638.774</v>
      </c>
      <c r="E20707" s="28">
        <v>-373.33800000000002</v>
      </c>
    </row>
    <row r="20708" spans="4:5" x14ac:dyDescent="0.25">
      <c r="D20708" s="31">
        <f>-638.758</f>
        <v>-638.75800000000004</v>
      </c>
      <c r="E20708" s="28">
        <v>-373.28300000000002</v>
      </c>
    </row>
    <row r="20709" spans="4:5" x14ac:dyDescent="0.25">
      <c r="D20709" s="31">
        <f>-638.742</f>
        <v>-638.74199999999996</v>
      </c>
      <c r="E20709" s="28">
        <v>-373.22800000000001</v>
      </c>
    </row>
    <row r="20710" spans="4:5" x14ac:dyDescent="0.25">
      <c r="D20710" s="31">
        <f>-638.726</f>
        <v>-638.726</v>
      </c>
      <c r="E20710" s="28">
        <v>-373.17399999999998</v>
      </c>
    </row>
    <row r="20711" spans="4:5" x14ac:dyDescent="0.25">
      <c r="D20711" s="31">
        <f>-638.71</f>
        <v>-638.71</v>
      </c>
      <c r="E20711" s="28">
        <v>-373.11900000000003</v>
      </c>
    </row>
    <row r="20712" spans="4:5" x14ac:dyDescent="0.25">
      <c r="D20712" s="31">
        <f>-638.694</f>
        <v>-638.69399999999996</v>
      </c>
      <c r="E20712" s="28">
        <v>-373.06400000000002</v>
      </c>
    </row>
    <row r="20713" spans="4:5" x14ac:dyDescent="0.25">
      <c r="D20713" s="31">
        <f>-638.678</f>
        <v>-638.678</v>
      </c>
      <c r="E20713" s="28">
        <v>-373.00900000000001</v>
      </c>
    </row>
    <row r="20714" spans="4:5" x14ac:dyDescent="0.25">
      <c r="D20714" s="31">
        <f>-638.662</f>
        <v>-638.66200000000003</v>
      </c>
      <c r="E20714" s="28">
        <v>-372.95400000000001</v>
      </c>
    </row>
    <row r="20715" spans="4:5" x14ac:dyDescent="0.25">
      <c r="D20715" s="31">
        <f>-638.646</f>
        <v>-638.64599999999996</v>
      </c>
      <c r="E20715" s="28">
        <v>-372.89800000000002</v>
      </c>
    </row>
    <row r="20716" spans="4:5" x14ac:dyDescent="0.25">
      <c r="D20716" s="31">
        <f>-638.63</f>
        <v>-638.63</v>
      </c>
      <c r="E20716" s="28">
        <v>-372.84300000000002</v>
      </c>
    </row>
    <row r="20717" spans="4:5" x14ac:dyDescent="0.25">
      <c r="D20717" s="31">
        <f>-638.614</f>
        <v>-638.61400000000003</v>
      </c>
      <c r="E20717" s="28">
        <v>-372.78800000000001</v>
      </c>
    </row>
    <row r="20718" spans="4:5" x14ac:dyDescent="0.25">
      <c r="D20718" s="31">
        <f>-638.598</f>
        <v>-638.59799999999996</v>
      </c>
      <c r="E20718" s="28">
        <v>-372.733</v>
      </c>
    </row>
    <row r="20719" spans="4:5" x14ac:dyDescent="0.25">
      <c r="D20719" s="31">
        <f>-638.582</f>
        <v>-638.58199999999999</v>
      </c>
      <c r="E20719" s="28">
        <v>-372.67700000000002</v>
      </c>
    </row>
    <row r="20720" spans="4:5" x14ac:dyDescent="0.25">
      <c r="D20720" s="31">
        <f>-638.566</f>
        <v>-638.56600000000003</v>
      </c>
      <c r="E20720" s="28">
        <v>-372.62200000000001</v>
      </c>
    </row>
    <row r="20721" spans="4:5" x14ac:dyDescent="0.25">
      <c r="D20721" s="31">
        <f>-638.55</f>
        <v>-638.54999999999995</v>
      </c>
      <c r="E20721" s="28">
        <v>-372.56700000000001</v>
      </c>
    </row>
    <row r="20722" spans="4:5" x14ac:dyDescent="0.25">
      <c r="D20722" s="31">
        <f>-638.534</f>
        <v>-638.53399999999999</v>
      </c>
      <c r="E20722" s="28">
        <v>-372.51100000000002</v>
      </c>
    </row>
    <row r="20723" spans="4:5" x14ac:dyDescent="0.25">
      <c r="D20723" s="31">
        <f>-638.518</f>
        <v>-638.51800000000003</v>
      </c>
      <c r="E20723" s="28">
        <v>-372.45600000000002</v>
      </c>
    </row>
    <row r="20724" spans="4:5" x14ac:dyDescent="0.25">
      <c r="D20724" s="31">
        <f>-638.502</f>
        <v>-638.50199999999995</v>
      </c>
      <c r="E20724" s="28">
        <v>-372.4</v>
      </c>
    </row>
    <row r="20725" spans="4:5" x14ac:dyDescent="0.25">
      <c r="D20725" s="31">
        <f>-638.486</f>
        <v>-638.48599999999999</v>
      </c>
      <c r="E20725" s="28">
        <v>-372.34500000000003</v>
      </c>
    </row>
    <row r="20726" spans="4:5" x14ac:dyDescent="0.25">
      <c r="D20726" s="31">
        <f>-638.47</f>
        <v>-638.47</v>
      </c>
      <c r="E20726" s="28">
        <v>-372.28899999999999</v>
      </c>
    </row>
    <row r="20727" spans="4:5" x14ac:dyDescent="0.25">
      <c r="D20727" s="31">
        <f>-638.454</f>
        <v>-638.45399999999995</v>
      </c>
      <c r="E20727" s="28">
        <v>-372.233</v>
      </c>
    </row>
    <row r="20728" spans="4:5" x14ac:dyDescent="0.25">
      <c r="D20728" s="31">
        <f>-638.438</f>
        <v>-638.43799999999999</v>
      </c>
      <c r="E20728" s="28">
        <v>-372.178</v>
      </c>
    </row>
    <row r="20729" spans="4:5" x14ac:dyDescent="0.25">
      <c r="D20729" s="31">
        <f>-638.422</f>
        <v>-638.42200000000003</v>
      </c>
      <c r="E20729" s="28">
        <v>-372.12200000000001</v>
      </c>
    </row>
    <row r="20730" spans="4:5" x14ac:dyDescent="0.25">
      <c r="D20730" s="31">
        <f>-638.406</f>
        <v>-638.40599999999995</v>
      </c>
      <c r="E20730" s="28">
        <v>-372.06599999999997</v>
      </c>
    </row>
    <row r="20731" spans="4:5" x14ac:dyDescent="0.25">
      <c r="D20731" s="31">
        <f>-638.39</f>
        <v>-638.39</v>
      </c>
      <c r="E20731" s="28">
        <v>-372.01</v>
      </c>
    </row>
    <row r="20732" spans="4:5" x14ac:dyDescent="0.25">
      <c r="D20732" s="31">
        <f>-638.374</f>
        <v>-638.37400000000002</v>
      </c>
      <c r="E20732" s="28">
        <v>-371.95400000000001</v>
      </c>
    </row>
    <row r="20733" spans="4:5" x14ac:dyDescent="0.25">
      <c r="D20733" s="31">
        <f>-638.358</f>
        <v>-638.35799999999995</v>
      </c>
      <c r="E20733" s="28">
        <v>-371.89800000000002</v>
      </c>
    </row>
    <row r="20734" spans="4:5" x14ac:dyDescent="0.25">
      <c r="D20734" s="31">
        <f>-638.342</f>
        <v>-638.34199999999998</v>
      </c>
      <c r="E20734" s="28">
        <v>-371.84199999999998</v>
      </c>
    </row>
    <row r="20735" spans="4:5" x14ac:dyDescent="0.25">
      <c r="D20735" s="31">
        <f>-638.326</f>
        <v>-638.32600000000002</v>
      </c>
      <c r="E20735" s="28">
        <v>-371.786</v>
      </c>
    </row>
    <row r="20736" spans="4:5" x14ac:dyDescent="0.25">
      <c r="D20736" s="31">
        <f>-638.31</f>
        <v>-638.30999999999995</v>
      </c>
      <c r="E20736" s="28">
        <v>-371.73</v>
      </c>
    </row>
    <row r="20737" spans="4:5" x14ac:dyDescent="0.25">
      <c r="D20737" s="31">
        <f>-638.294</f>
        <v>-638.29399999999998</v>
      </c>
      <c r="E20737" s="28">
        <v>-371.67399999999998</v>
      </c>
    </row>
    <row r="20738" spans="4:5" x14ac:dyDescent="0.25">
      <c r="D20738" s="31">
        <f>-638.278</f>
        <v>-638.27800000000002</v>
      </c>
      <c r="E20738" s="28">
        <v>-371.61799999999999</v>
      </c>
    </row>
    <row r="20739" spans="4:5" x14ac:dyDescent="0.25">
      <c r="D20739" s="31">
        <f>-638.262</f>
        <v>-638.26199999999994</v>
      </c>
      <c r="E20739" s="28">
        <v>-371.56200000000001</v>
      </c>
    </row>
    <row r="20740" spans="4:5" x14ac:dyDescent="0.25">
      <c r="D20740" s="31">
        <f>-638.246</f>
        <v>-638.24599999999998</v>
      </c>
      <c r="E20740" s="28">
        <v>-371.505</v>
      </c>
    </row>
    <row r="20741" spans="4:5" x14ac:dyDescent="0.25">
      <c r="D20741" s="31">
        <f>-638.23</f>
        <v>-638.23</v>
      </c>
      <c r="E20741" s="28">
        <v>-371.44900000000001</v>
      </c>
    </row>
    <row r="20742" spans="4:5" x14ac:dyDescent="0.25">
      <c r="D20742" s="31">
        <f>-638.214</f>
        <v>-638.21400000000006</v>
      </c>
      <c r="E20742" s="28">
        <v>-371.39299999999997</v>
      </c>
    </row>
    <row r="20743" spans="4:5" x14ac:dyDescent="0.25">
      <c r="D20743" s="31">
        <f>-638.198</f>
        <v>-638.19799999999998</v>
      </c>
      <c r="E20743" s="28">
        <v>-371.33600000000001</v>
      </c>
    </row>
    <row r="20744" spans="4:5" x14ac:dyDescent="0.25">
      <c r="D20744" s="31">
        <f>-638.182</f>
        <v>-638.18200000000002</v>
      </c>
      <c r="E20744" s="28">
        <v>-371.28</v>
      </c>
    </row>
    <row r="20745" spans="4:5" x14ac:dyDescent="0.25">
      <c r="D20745" s="31">
        <f>-638.167</f>
        <v>-638.16700000000003</v>
      </c>
      <c r="E20745" s="28">
        <v>-371.22300000000001</v>
      </c>
    </row>
    <row r="20746" spans="4:5" x14ac:dyDescent="0.25">
      <c r="D20746" s="31">
        <f>-638.151</f>
        <v>-638.15099999999995</v>
      </c>
      <c r="E20746" s="28">
        <v>-371.16699999999997</v>
      </c>
    </row>
    <row r="20747" spans="4:5" x14ac:dyDescent="0.25">
      <c r="D20747" s="31">
        <f>-638.135</f>
        <v>-638.13499999999999</v>
      </c>
      <c r="E20747" s="28">
        <v>-371.11</v>
      </c>
    </row>
    <row r="20748" spans="4:5" x14ac:dyDescent="0.25">
      <c r="D20748" s="31">
        <f>-638.119</f>
        <v>-638.11900000000003</v>
      </c>
      <c r="E20748" s="28">
        <v>-371.05399999999997</v>
      </c>
    </row>
    <row r="20749" spans="4:5" x14ac:dyDescent="0.25">
      <c r="D20749" s="31">
        <f>-638.103</f>
        <v>-638.10299999999995</v>
      </c>
      <c r="E20749" s="28">
        <v>-370.99700000000001</v>
      </c>
    </row>
    <row r="20750" spans="4:5" x14ac:dyDescent="0.25">
      <c r="D20750" s="31">
        <f>-638.087</f>
        <v>-638.08699999999999</v>
      </c>
      <c r="E20750" s="28">
        <v>-370.94</v>
      </c>
    </row>
    <row r="20751" spans="4:5" x14ac:dyDescent="0.25">
      <c r="D20751" s="31">
        <f>-638.071</f>
        <v>-638.07100000000003</v>
      </c>
      <c r="E20751" s="28">
        <v>-370.88400000000001</v>
      </c>
    </row>
    <row r="20752" spans="4:5" x14ac:dyDescent="0.25">
      <c r="D20752" s="31">
        <f>-638.055</f>
        <v>-638.05499999999995</v>
      </c>
      <c r="E20752" s="28">
        <v>-370.827</v>
      </c>
    </row>
    <row r="20753" spans="4:5" x14ac:dyDescent="0.25">
      <c r="D20753" s="31">
        <f>-638.039</f>
        <v>-638.03899999999999</v>
      </c>
      <c r="E20753" s="28">
        <v>-370.77</v>
      </c>
    </row>
    <row r="20754" spans="4:5" x14ac:dyDescent="0.25">
      <c r="D20754" s="31">
        <f>-638.023</f>
        <v>-638.02300000000002</v>
      </c>
      <c r="E20754" s="28">
        <v>-370.71300000000002</v>
      </c>
    </row>
    <row r="20755" spans="4:5" x14ac:dyDescent="0.25">
      <c r="D20755" s="31">
        <f>-638.007</f>
        <v>-638.00699999999995</v>
      </c>
      <c r="E20755" s="28">
        <v>-370.65600000000001</v>
      </c>
    </row>
    <row r="20756" spans="4:5" x14ac:dyDescent="0.25">
      <c r="D20756" s="31">
        <f>-637.991</f>
        <v>-637.99099999999999</v>
      </c>
      <c r="E20756" s="28">
        <v>-370.59899999999999</v>
      </c>
    </row>
    <row r="20757" spans="4:5" x14ac:dyDescent="0.25">
      <c r="D20757" s="31">
        <f>-637.975</f>
        <v>-637.97500000000002</v>
      </c>
      <c r="E20757" s="28">
        <v>-370.54199999999997</v>
      </c>
    </row>
    <row r="20758" spans="4:5" x14ac:dyDescent="0.25">
      <c r="D20758" s="31">
        <f>-637.959</f>
        <v>-637.95899999999995</v>
      </c>
      <c r="E20758" s="28">
        <v>-370.48500000000001</v>
      </c>
    </row>
    <row r="20759" spans="4:5" x14ac:dyDescent="0.25">
      <c r="D20759" s="31">
        <f>-637.943</f>
        <v>-637.94299999999998</v>
      </c>
      <c r="E20759" s="28">
        <v>-370.428</v>
      </c>
    </row>
    <row r="20760" spans="4:5" x14ac:dyDescent="0.25">
      <c r="D20760" s="31">
        <f>-637.927</f>
        <v>-637.92700000000002</v>
      </c>
      <c r="E20760" s="28">
        <v>-370.37099999999998</v>
      </c>
    </row>
    <row r="20761" spans="4:5" x14ac:dyDescent="0.25">
      <c r="D20761" s="31">
        <f>-637.911</f>
        <v>-637.91099999999994</v>
      </c>
      <c r="E20761" s="28">
        <v>-370.31299999999999</v>
      </c>
    </row>
    <row r="20762" spans="4:5" x14ac:dyDescent="0.25">
      <c r="D20762" s="31">
        <f>-637.895</f>
        <v>-637.89499999999998</v>
      </c>
      <c r="E20762" s="28">
        <v>-370.25599999999997</v>
      </c>
    </row>
    <row r="20763" spans="4:5" x14ac:dyDescent="0.25">
      <c r="D20763" s="31">
        <f>-637.879</f>
        <v>-637.87900000000002</v>
      </c>
      <c r="E20763" s="28">
        <v>-370.19900000000001</v>
      </c>
    </row>
    <row r="20764" spans="4:5" x14ac:dyDescent="0.25">
      <c r="D20764" s="31">
        <f>-637.863</f>
        <v>-637.86300000000006</v>
      </c>
      <c r="E20764" s="28">
        <v>-370.142</v>
      </c>
    </row>
    <row r="20765" spans="4:5" x14ac:dyDescent="0.25">
      <c r="D20765" s="31">
        <f>-637.847</f>
        <v>-637.84699999999998</v>
      </c>
      <c r="E20765" s="28">
        <v>-370.084</v>
      </c>
    </row>
    <row r="20766" spans="4:5" x14ac:dyDescent="0.25">
      <c r="D20766" s="31">
        <f>-637.831</f>
        <v>-637.83100000000002</v>
      </c>
      <c r="E20766" s="28">
        <v>-370.02699999999999</v>
      </c>
    </row>
    <row r="20767" spans="4:5" x14ac:dyDescent="0.25">
      <c r="D20767" s="31">
        <f>-637.815</f>
        <v>-637.81500000000005</v>
      </c>
      <c r="E20767" s="28">
        <v>-369.96899999999999</v>
      </c>
    </row>
    <row r="20768" spans="4:5" x14ac:dyDescent="0.25">
      <c r="D20768" s="31">
        <f>-637.799</f>
        <v>-637.79899999999998</v>
      </c>
      <c r="E20768" s="28">
        <v>-369.91199999999998</v>
      </c>
    </row>
    <row r="20769" spans="4:5" x14ac:dyDescent="0.25">
      <c r="D20769" s="31">
        <f>-637.783</f>
        <v>-637.78300000000002</v>
      </c>
      <c r="E20769" s="28">
        <v>-369.85399999999998</v>
      </c>
    </row>
    <row r="20770" spans="4:5" x14ac:dyDescent="0.25">
      <c r="D20770" s="31">
        <f>-637.767</f>
        <v>-637.76700000000005</v>
      </c>
      <c r="E20770" s="28">
        <v>-369.79700000000003</v>
      </c>
    </row>
    <row r="20771" spans="4:5" x14ac:dyDescent="0.25">
      <c r="D20771" s="31">
        <f>-637.751</f>
        <v>-637.75099999999998</v>
      </c>
      <c r="E20771" s="28">
        <v>-369.73899999999998</v>
      </c>
    </row>
    <row r="20772" spans="4:5" x14ac:dyDescent="0.25">
      <c r="D20772" s="31">
        <f>-637.735</f>
        <v>-637.73500000000001</v>
      </c>
      <c r="E20772" s="28">
        <v>-369.68099999999998</v>
      </c>
    </row>
    <row r="20773" spans="4:5" x14ac:dyDescent="0.25">
      <c r="D20773" s="31">
        <f>-637.719</f>
        <v>-637.71900000000005</v>
      </c>
      <c r="E20773" s="28">
        <v>-369.62299999999999</v>
      </c>
    </row>
    <row r="20774" spans="4:5" x14ac:dyDescent="0.25">
      <c r="D20774" s="31">
        <f>-637.703</f>
        <v>-637.70299999999997</v>
      </c>
      <c r="E20774" s="28">
        <v>-369.56599999999997</v>
      </c>
    </row>
    <row r="20775" spans="4:5" x14ac:dyDescent="0.25">
      <c r="D20775" s="31">
        <f>-637.687</f>
        <v>-637.68700000000001</v>
      </c>
      <c r="E20775" s="28">
        <v>-369.50799999999998</v>
      </c>
    </row>
    <row r="20776" spans="4:5" x14ac:dyDescent="0.25">
      <c r="D20776" s="31">
        <f>-637.671</f>
        <v>-637.67100000000005</v>
      </c>
      <c r="E20776" s="28">
        <v>-369.45</v>
      </c>
    </row>
    <row r="20777" spans="4:5" x14ac:dyDescent="0.25">
      <c r="D20777" s="31">
        <f>-637.655</f>
        <v>-637.65499999999997</v>
      </c>
      <c r="E20777" s="28">
        <v>-369.392</v>
      </c>
    </row>
    <row r="20778" spans="4:5" x14ac:dyDescent="0.25">
      <c r="D20778" s="31">
        <f>-637.639</f>
        <v>-637.63900000000001</v>
      </c>
      <c r="E20778" s="28">
        <v>-369.334</v>
      </c>
    </row>
    <row r="20779" spans="4:5" x14ac:dyDescent="0.25">
      <c r="D20779" s="31">
        <f>-637.623</f>
        <v>-637.62300000000005</v>
      </c>
      <c r="E20779" s="28">
        <v>-369.27600000000001</v>
      </c>
    </row>
    <row r="20780" spans="4:5" x14ac:dyDescent="0.25">
      <c r="D20780" s="31">
        <f>-637.607</f>
        <v>-637.60699999999997</v>
      </c>
      <c r="E20780" s="28">
        <v>-369.21800000000002</v>
      </c>
    </row>
    <row r="20781" spans="4:5" x14ac:dyDescent="0.25">
      <c r="D20781" s="31">
        <f>-637.591</f>
        <v>-637.59100000000001</v>
      </c>
      <c r="E20781" s="28">
        <v>-369.16</v>
      </c>
    </row>
    <row r="20782" spans="4:5" x14ac:dyDescent="0.25">
      <c r="D20782" s="31">
        <f>-637.575</f>
        <v>-637.57500000000005</v>
      </c>
      <c r="E20782" s="28">
        <v>-369.10199999999998</v>
      </c>
    </row>
    <row r="20783" spans="4:5" x14ac:dyDescent="0.25">
      <c r="D20783" s="31">
        <f>-637.559</f>
        <v>-637.55899999999997</v>
      </c>
      <c r="E20783" s="28">
        <v>-369.04300000000001</v>
      </c>
    </row>
    <row r="20784" spans="4:5" x14ac:dyDescent="0.25">
      <c r="D20784" s="31">
        <f>-637.543</f>
        <v>-637.54300000000001</v>
      </c>
      <c r="E20784" s="28">
        <v>-368.98500000000001</v>
      </c>
    </row>
    <row r="20785" spans="4:5" x14ac:dyDescent="0.25">
      <c r="D20785" s="31">
        <f>-637.527</f>
        <v>-637.52700000000004</v>
      </c>
      <c r="E20785" s="28">
        <v>-368.92700000000002</v>
      </c>
    </row>
    <row r="20786" spans="4:5" x14ac:dyDescent="0.25">
      <c r="D20786" s="31">
        <f>-637.511</f>
        <v>-637.51099999999997</v>
      </c>
      <c r="E20786" s="28">
        <v>-368.86900000000003</v>
      </c>
    </row>
    <row r="20787" spans="4:5" x14ac:dyDescent="0.25">
      <c r="D20787" s="31">
        <f>-637.495</f>
        <v>-637.495</v>
      </c>
      <c r="E20787" s="28">
        <v>-368.81</v>
      </c>
    </row>
    <row r="20788" spans="4:5" x14ac:dyDescent="0.25">
      <c r="D20788" s="31">
        <f>-637.479</f>
        <v>-637.47900000000004</v>
      </c>
      <c r="E20788" s="28">
        <v>-368.75200000000001</v>
      </c>
    </row>
    <row r="20789" spans="4:5" x14ac:dyDescent="0.25">
      <c r="D20789" s="31">
        <f>-637.463</f>
        <v>-637.46299999999997</v>
      </c>
      <c r="E20789" s="28">
        <v>-368.69299999999998</v>
      </c>
    </row>
    <row r="20790" spans="4:5" x14ac:dyDescent="0.25">
      <c r="D20790" s="31">
        <f>-637.447</f>
        <v>-637.447</v>
      </c>
      <c r="E20790" s="28">
        <v>-368.63499999999999</v>
      </c>
    </row>
    <row r="20791" spans="4:5" x14ac:dyDescent="0.25">
      <c r="D20791" s="31">
        <f>-637.431</f>
        <v>-637.43100000000004</v>
      </c>
      <c r="E20791" s="28">
        <v>-368.57600000000002</v>
      </c>
    </row>
    <row r="20792" spans="4:5" x14ac:dyDescent="0.25">
      <c r="D20792" s="31">
        <f>-637.415</f>
        <v>-637.41499999999996</v>
      </c>
      <c r="E20792" s="28">
        <v>-368.51799999999997</v>
      </c>
    </row>
    <row r="20793" spans="4:5" x14ac:dyDescent="0.25">
      <c r="D20793" s="31">
        <f>-637.399</f>
        <v>-637.399</v>
      </c>
      <c r="E20793" s="28">
        <v>-368.459</v>
      </c>
    </row>
    <row r="20794" spans="4:5" x14ac:dyDescent="0.25">
      <c r="D20794" s="31">
        <f>-637.383</f>
        <v>-637.38300000000004</v>
      </c>
      <c r="E20794" s="28">
        <v>-368.4</v>
      </c>
    </row>
    <row r="20795" spans="4:5" x14ac:dyDescent="0.25">
      <c r="D20795" s="31">
        <f>-637.367</f>
        <v>-637.36699999999996</v>
      </c>
      <c r="E20795" s="28">
        <v>-368.34199999999998</v>
      </c>
    </row>
    <row r="20796" spans="4:5" x14ac:dyDescent="0.25">
      <c r="D20796" s="31">
        <f>-637.351</f>
        <v>-637.351</v>
      </c>
      <c r="E20796" s="28">
        <v>-368.28300000000002</v>
      </c>
    </row>
    <row r="20797" spans="4:5" x14ac:dyDescent="0.25">
      <c r="D20797" s="31">
        <f>-637.335</f>
        <v>-637.33500000000004</v>
      </c>
      <c r="E20797" s="28">
        <v>-368.22399999999999</v>
      </c>
    </row>
    <row r="20798" spans="4:5" x14ac:dyDescent="0.25">
      <c r="D20798" s="31">
        <f>-637.319</f>
        <v>-637.31899999999996</v>
      </c>
      <c r="E20798" s="28">
        <v>-368.16500000000002</v>
      </c>
    </row>
    <row r="20799" spans="4:5" x14ac:dyDescent="0.25">
      <c r="D20799" s="31">
        <f>-637.303</f>
        <v>-637.303</v>
      </c>
      <c r="E20799" s="28">
        <v>-368.10599999999999</v>
      </c>
    </row>
    <row r="20800" spans="4:5" x14ac:dyDescent="0.25">
      <c r="D20800" s="31">
        <f>-637.287</f>
        <v>-637.28700000000003</v>
      </c>
      <c r="E20800" s="28">
        <v>-368.04700000000003</v>
      </c>
    </row>
    <row r="20801" spans="4:5" x14ac:dyDescent="0.25">
      <c r="D20801" s="31">
        <f>-637.271</f>
        <v>-637.27099999999996</v>
      </c>
      <c r="E20801" s="28">
        <v>-367.988</v>
      </c>
    </row>
    <row r="20802" spans="4:5" x14ac:dyDescent="0.25">
      <c r="D20802" s="31">
        <f>-637.255</f>
        <v>-637.255</v>
      </c>
      <c r="E20802" s="28">
        <v>-367.92899999999997</v>
      </c>
    </row>
    <row r="20803" spans="4:5" x14ac:dyDescent="0.25">
      <c r="D20803" s="31">
        <f>-637.239</f>
        <v>-637.23900000000003</v>
      </c>
      <c r="E20803" s="28">
        <v>-367.87</v>
      </c>
    </row>
    <row r="20804" spans="4:5" x14ac:dyDescent="0.25">
      <c r="D20804" s="31">
        <f>-637.223</f>
        <v>-637.22299999999996</v>
      </c>
      <c r="E20804" s="28">
        <v>-367.81099999999998</v>
      </c>
    </row>
    <row r="20805" spans="4:5" x14ac:dyDescent="0.25">
      <c r="D20805" s="31">
        <f>-637.207</f>
        <v>-637.20699999999999</v>
      </c>
      <c r="E20805" s="28">
        <v>-367.75200000000001</v>
      </c>
    </row>
    <row r="20806" spans="4:5" x14ac:dyDescent="0.25">
      <c r="D20806" s="31">
        <f>-637.191</f>
        <v>-637.19100000000003</v>
      </c>
      <c r="E20806" s="28">
        <v>-367.69299999999998</v>
      </c>
    </row>
    <row r="20807" spans="4:5" x14ac:dyDescent="0.25">
      <c r="D20807" s="31">
        <f>-637.175</f>
        <v>-637.17499999999995</v>
      </c>
      <c r="E20807" s="28">
        <v>-367.63299999999998</v>
      </c>
    </row>
    <row r="20808" spans="4:5" x14ac:dyDescent="0.25">
      <c r="D20808" s="31">
        <f>-637.159</f>
        <v>-637.15899999999999</v>
      </c>
      <c r="E20808" s="28">
        <v>-367.57400000000001</v>
      </c>
    </row>
    <row r="20809" spans="4:5" x14ac:dyDescent="0.25">
      <c r="D20809" s="31">
        <f>-637.143</f>
        <v>-637.14300000000003</v>
      </c>
      <c r="E20809" s="28">
        <v>-367.51499999999999</v>
      </c>
    </row>
    <row r="20810" spans="4:5" x14ac:dyDescent="0.25">
      <c r="D20810" s="31">
        <f>-637.127</f>
        <v>-637.12699999999995</v>
      </c>
      <c r="E20810" s="28">
        <v>-367.45499999999998</v>
      </c>
    </row>
    <row r="20811" spans="4:5" x14ac:dyDescent="0.25">
      <c r="D20811" s="31">
        <f>-637.111</f>
        <v>-637.11099999999999</v>
      </c>
      <c r="E20811" s="28">
        <v>-367.39600000000002</v>
      </c>
    </row>
    <row r="20812" spans="4:5" x14ac:dyDescent="0.25">
      <c r="D20812" s="31">
        <f>-637.095</f>
        <v>-637.09500000000003</v>
      </c>
      <c r="E20812" s="28">
        <v>-367.33600000000001</v>
      </c>
    </row>
    <row r="20813" spans="4:5" x14ac:dyDescent="0.25">
      <c r="D20813" s="31">
        <f>-637.079</f>
        <v>-637.07899999999995</v>
      </c>
      <c r="E20813" s="28">
        <v>-367.27699999999999</v>
      </c>
    </row>
    <row r="20814" spans="4:5" x14ac:dyDescent="0.25">
      <c r="D20814" s="31">
        <f>-637.063</f>
        <v>-637.06299999999999</v>
      </c>
      <c r="E20814" s="28">
        <v>-367.21699999999998</v>
      </c>
    </row>
    <row r="20815" spans="4:5" x14ac:dyDescent="0.25">
      <c r="D20815" s="31">
        <f>-637.047</f>
        <v>-637.04700000000003</v>
      </c>
      <c r="E20815" s="28">
        <v>-367.15800000000002</v>
      </c>
    </row>
    <row r="20816" spans="4:5" x14ac:dyDescent="0.25">
      <c r="D20816" s="31">
        <f>-637.031</f>
        <v>-637.03099999999995</v>
      </c>
      <c r="E20816" s="28">
        <v>-367.09800000000001</v>
      </c>
    </row>
    <row r="20817" spans="4:5" x14ac:dyDescent="0.25">
      <c r="D20817" s="31">
        <f>-637.015</f>
        <v>-637.01499999999999</v>
      </c>
      <c r="E20817" s="28">
        <v>-367.03800000000001</v>
      </c>
    </row>
    <row r="20818" spans="4:5" x14ac:dyDescent="0.25">
      <c r="D20818" s="31">
        <f>-636.999</f>
        <v>-636.99900000000002</v>
      </c>
      <c r="E20818" s="28">
        <v>-366.97800000000001</v>
      </c>
    </row>
    <row r="20819" spans="4:5" x14ac:dyDescent="0.25">
      <c r="D20819" s="31">
        <f>-636.983</f>
        <v>-636.98299999999995</v>
      </c>
      <c r="E20819" s="28">
        <v>-366.91899999999998</v>
      </c>
    </row>
    <row r="20820" spans="4:5" x14ac:dyDescent="0.25">
      <c r="D20820" s="31">
        <f>-636.967</f>
        <v>-636.96699999999998</v>
      </c>
      <c r="E20820" s="28">
        <v>-366.85899999999998</v>
      </c>
    </row>
    <row r="20821" spans="4:5" x14ac:dyDescent="0.25">
      <c r="D20821" s="31">
        <f>-636.951</f>
        <v>-636.95100000000002</v>
      </c>
      <c r="E20821" s="28">
        <v>-366.79899999999998</v>
      </c>
    </row>
    <row r="20822" spans="4:5" x14ac:dyDescent="0.25">
      <c r="D20822" s="31">
        <f>-636.935</f>
        <v>-636.93499999999995</v>
      </c>
      <c r="E20822" s="28">
        <v>-366.73899999999998</v>
      </c>
    </row>
    <row r="20823" spans="4:5" x14ac:dyDescent="0.25">
      <c r="D20823" s="31">
        <f>-636.919</f>
        <v>-636.91899999999998</v>
      </c>
      <c r="E20823" s="28">
        <v>-366.67899999999997</v>
      </c>
    </row>
    <row r="20824" spans="4:5" x14ac:dyDescent="0.25">
      <c r="D20824" s="31">
        <f>-636.903</f>
        <v>-636.90300000000002</v>
      </c>
      <c r="E20824" s="28">
        <v>-366.61900000000003</v>
      </c>
    </row>
    <row r="20825" spans="4:5" x14ac:dyDescent="0.25">
      <c r="D20825" s="31">
        <f>-636.887</f>
        <v>-636.88699999999994</v>
      </c>
      <c r="E20825" s="28">
        <v>-366.55900000000003</v>
      </c>
    </row>
    <row r="20826" spans="4:5" x14ac:dyDescent="0.25">
      <c r="D20826" s="31">
        <f>-636.871</f>
        <v>-636.87099999999998</v>
      </c>
      <c r="E20826" s="28">
        <v>-366.49900000000002</v>
      </c>
    </row>
    <row r="20827" spans="4:5" x14ac:dyDescent="0.25">
      <c r="D20827" s="31">
        <f>-636.855</f>
        <v>-636.85500000000002</v>
      </c>
      <c r="E20827" s="28">
        <v>-366.43900000000002</v>
      </c>
    </row>
    <row r="20828" spans="4:5" x14ac:dyDescent="0.25">
      <c r="D20828" s="31">
        <f>-636.839</f>
        <v>-636.83900000000006</v>
      </c>
      <c r="E20828" s="28">
        <v>-366.37799999999999</v>
      </c>
    </row>
    <row r="20829" spans="4:5" x14ac:dyDescent="0.25">
      <c r="D20829" s="31">
        <f>-636.823</f>
        <v>-636.82299999999998</v>
      </c>
      <c r="E20829" s="28">
        <v>-366.31799999999998</v>
      </c>
    </row>
    <row r="20830" spans="4:5" x14ac:dyDescent="0.25">
      <c r="D20830" s="31">
        <f>-636.807</f>
        <v>-636.80700000000002</v>
      </c>
      <c r="E20830" s="28">
        <v>-366.25799999999998</v>
      </c>
    </row>
    <row r="20831" spans="4:5" x14ac:dyDescent="0.25">
      <c r="D20831" s="31">
        <f>-636.791</f>
        <v>-636.79100000000005</v>
      </c>
      <c r="E20831" s="28">
        <v>-366.197</v>
      </c>
    </row>
    <row r="20832" spans="4:5" x14ac:dyDescent="0.25">
      <c r="D20832" s="31">
        <f>-636.775</f>
        <v>-636.77499999999998</v>
      </c>
      <c r="E20832" s="28">
        <v>-366.137</v>
      </c>
    </row>
    <row r="20833" spans="4:5" x14ac:dyDescent="0.25">
      <c r="D20833" s="31">
        <f>-636.759</f>
        <v>-636.75900000000001</v>
      </c>
      <c r="E20833" s="28">
        <v>-366.077</v>
      </c>
    </row>
    <row r="20834" spans="4:5" x14ac:dyDescent="0.25">
      <c r="D20834" s="31">
        <f>-636.743</f>
        <v>-636.74300000000005</v>
      </c>
      <c r="E20834" s="28">
        <v>-366.01600000000002</v>
      </c>
    </row>
    <row r="20835" spans="4:5" x14ac:dyDescent="0.25">
      <c r="D20835" s="31">
        <f>-636.727</f>
        <v>-636.72699999999998</v>
      </c>
      <c r="E20835" s="28">
        <v>-365.95600000000002</v>
      </c>
    </row>
    <row r="20836" spans="4:5" x14ac:dyDescent="0.25">
      <c r="D20836" s="31">
        <f>-636.711</f>
        <v>-636.71100000000001</v>
      </c>
      <c r="E20836" s="28">
        <v>-365.89499999999998</v>
      </c>
    </row>
    <row r="20837" spans="4:5" x14ac:dyDescent="0.25">
      <c r="D20837" s="31">
        <f>-636.695</f>
        <v>-636.69500000000005</v>
      </c>
      <c r="E20837" s="28">
        <v>-365.834</v>
      </c>
    </row>
    <row r="20838" spans="4:5" x14ac:dyDescent="0.25">
      <c r="D20838" s="31">
        <f>-636.679</f>
        <v>-636.67899999999997</v>
      </c>
      <c r="E20838" s="28">
        <v>-365.774</v>
      </c>
    </row>
    <row r="20839" spans="4:5" x14ac:dyDescent="0.25">
      <c r="D20839" s="31">
        <f>-636.663</f>
        <v>-636.66300000000001</v>
      </c>
      <c r="E20839" s="28">
        <v>-365.71300000000002</v>
      </c>
    </row>
    <row r="20840" spans="4:5" x14ac:dyDescent="0.25">
      <c r="D20840" s="31">
        <f>-636.647</f>
        <v>-636.64700000000005</v>
      </c>
      <c r="E20840" s="28">
        <v>-365.65199999999999</v>
      </c>
    </row>
    <row r="20841" spans="4:5" x14ac:dyDescent="0.25">
      <c r="D20841" s="31">
        <f>-636.631</f>
        <v>-636.63099999999997</v>
      </c>
      <c r="E20841" s="28">
        <v>-365.59199999999998</v>
      </c>
    </row>
    <row r="20842" spans="4:5" x14ac:dyDescent="0.25">
      <c r="D20842" s="31">
        <f>-636.615</f>
        <v>-636.61500000000001</v>
      </c>
      <c r="E20842" s="28">
        <v>-365.53100000000001</v>
      </c>
    </row>
    <row r="20843" spans="4:5" x14ac:dyDescent="0.25">
      <c r="D20843" s="31">
        <f>-636.599</f>
        <v>-636.59900000000005</v>
      </c>
      <c r="E20843" s="28">
        <v>-365.47</v>
      </c>
    </row>
    <row r="20844" spans="4:5" x14ac:dyDescent="0.25">
      <c r="D20844" s="31">
        <f>-636.583</f>
        <v>-636.58299999999997</v>
      </c>
      <c r="E20844" s="28">
        <v>-365.40899999999999</v>
      </c>
    </row>
    <row r="20845" spans="4:5" x14ac:dyDescent="0.25">
      <c r="D20845" s="31">
        <f>-636.567</f>
        <v>-636.56700000000001</v>
      </c>
      <c r="E20845" s="28">
        <v>-365.34800000000001</v>
      </c>
    </row>
    <row r="20846" spans="4:5" x14ac:dyDescent="0.25">
      <c r="D20846" s="31">
        <f>-636.551</f>
        <v>-636.55100000000004</v>
      </c>
      <c r="E20846" s="28">
        <v>-365.28699999999998</v>
      </c>
    </row>
    <row r="20847" spans="4:5" x14ac:dyDescent="0.25">
      <c r="D20847" s="31">
        <f>-636.535</f>
        <v>-636.53499999999997</v>
      </c>
      <c r="E20847" s="28">
        <v>-365.226</v>
      </c>
    </row>
    <row r="20848" spans="4:5" x14ac:dyDescent="0.25">
      <c r="D20848" s="31">
        <f>-636.519</f>
        <v>-636.51900000000001</v>
      </c>
      <c r="E20848" s="28">
        <v>-365.16500000000002</v>
      </c>
    </row>
    <row r="20849" spans="4:5" x14ac:dyDescent="0.25">
      <c r="D20849" s="31">
        <f>-636.503</f>
        <v>-636.50300000000004</v>
      </c>
      <c r="E20849" s="28">
        <v>-365.10399999999998</v>
      </c>
    </row>
    <row r="20850" spans="4:5" x14ac:dyDescent="0.25">
      <c r="D20850" s="31">
        <f>-636.487</f>
        <v>-636.48699999999997</v>
      </c>
      <c r="E20850" s="28">
        <v>-365.04300000000001</v>
      </c>
    </row>
    <row r="20851" spans="4:5" x14ac:dyDescent="0.25">
      <c r="D20851" s="31">
        <f>-636.471</f>
        <v>-636.471</v>
      </c>
      <c r="E20851" s="28">
        <v>-364.98099999999999</v>
      </c>
    </row>
    <row r="20852" spans="4:5" x14ac:dyDescent="0.25">
      <c r="D20852" s="31">
        <f>-636.455</f>
        <v>-636.45500000000004</v>
      </c>
      <c r="E20852" s="28">
        <v>-364.92</v>
      </c>
    </row>
    <row r="20853" spans="4:5" x14ac:dyDescent="0.25">
      <c r="D20853" s="31">
        <f>-636.439</f>
        <v>-636.43899999999996</v>
      </c>
      <c r="E20853" s="28">
        <v>-364.85899999999998</v>
      </c>
    </row>
    <row r="20854" spans="4:5" x14ac:dyDescent="0.25">
      <c r="D20854" s="31">
        <f>-636.423</f>
        <v>-636.423</v>
      </c>
      <c r="E20854" s="28">
        <v>-364.79700000000003</v>
      </c>
    </row>
    <row r="20855" spans="4:5" x14ac:dyDescent="0.25">
      <c r="D20855" s="31">
        <f>-636.407</f>
        <v>-636.40700000000004</v>
      </c>
      <c r="E20855" s="28">
        <v>-364.73599999999999</v>
      </c>
    </row>
    <row r="20856" spans="4:5" x14ac:dyDescent="0.25">
      <c r="D20856" s="31">
        <f>-636.391</f>
        <v>-636.39099999999996</v>
      </c>
      <c r="E20856" s="28">
        <v>-364.67500000000001</v>
      </c>
    </row>
    <row r="20857" spans="4:5" x14ac:dyDescent="0.25">
      <c r="D20857" s="31">
        <f>-636.375</f>
        <v>-636.375</v>
      </c>
      <c r="E20857" s="28">
        <v>-364.613</v>
      </c>
    </row>
    <row r="20858" spans="4:5" x14ac:dyDescent="0.25">
      <c r="D20858" s="31">
        <f>-636.359</f>
        <v>-636.35900000000004</v>
      </c>
      <c r="E20858" s="28">
        <v>-364.55200000000002</v>
      </c>
    </row>
    <row r="20859" spans="4:5" x14ac:dyDescent="0.25">
      <c r="D20859" s="31">
        <f>-636.344</f>
        <v>-636.34400000000005</v>
      </c>
      <c r="E20859" s="28">
        <v>-364.49</v>
      </c>
    </row>
    <row r="20860" spans="4:5" x14ac:dyDescent="0.25">
      <c r="D20860" s="31">
        <f>-636.328</f>
        <v>-636.32799999999997</v>
      </c>
      <c r="E20860" s="28">
        <v>-364.428</v>
      </c>
    </row>
    <row r="20861" spans="4:5" x14ac:dyDescent="0.25">
      <c r="D20861" s="31">
        <f>-636.312</f>
        <v>-636.31200000000001</v>
      </c>
      <c r="E20861" s="28">
        <v>-364.36700000000002</v>
      </c>
    </row>
    <row r="20862" spans="4:5" x14ac:dyDescent="0.25">
      <c r="D20862" s="31">
        <f>-636.296</f>
        <v>-636.29600000000005</v>
      </c>
      <c r="E20862" s="28">
        <v>-364.30500000000001</v>
      </c>
    </row>
    <row r="20863" spans="4:5" x14ac:dyDescent="0.25">
      <c r="D20863" s="31">
        <f>-636.28</f>
        <v>-636.28</v>
      </c>
      <c r="E20863" s="28">
        <v>-364.24299999999999</v>
      </c>
    </row>
    <row r="20864" spans="4:5" x14ac:dyDescent="0.25">
      <c r="D20864" s="31">
        <f>-636.264</f>
        <v>-636.26400000000001</v>
      </c>
      <c r="E20864" s="28">
        <v>-364.18099999999998</v>
      </c>
    </row>
    <row r="20865" spans="4:5" x14ac:dyDescent="0.25">
      <c r="D20865" s="31">
        <f>-636.248</f>
        <v>-636.24800000000005</v>
      </c>
      <c r="E20865" s="28">
        <v>-364.12</v>
      </c>
    </row>
    <row r="20866" spans="4:5" x14ac:dyDescent="0.25">
      <c r="D20866" s="31">
        <f>-636.232</f>
        <v>-636.23199999999997</v>
      </c>
      <c r="E20866" s="28">
        <v>-364.05799999999999</v>
      </c>
    </row>
    <row r="20867" spans="4:5" x14ac:dyDescent="0.25">
      <c r="D20867" s="31">
        <f>-636.216</f>
        <v>-636.21600000000001</v>
      </c>
      <c r="E20867" s="28">
        <v>-363.99599999999998</v>
      </c>
    </row>
    <row r="20868" spans="4:5" x14ac:dyDescent="0.25">
      <c r="D20868" s="31">
        <f>-636.2</f>
        <v>-636.20000000000005</v>
      </c>
      <c r="E20868" s="28">
        <v>-363.93400000000003</v>
      </c>
    </row>
    <row r="20869" spans="4:5" x14ac:dyDescent="0.25">
      <c r="D20869" s="31">
        <f>-636.184</f>
        <v>-636.18399999999997</v>
      </c>
      <c r="E20869" s="28">
        <v>-363.87200000000001</v>
      </c>
    </row>
    <row r="20870" spans="4:5" x14ac:dyDescent="0.25">
      <c r="D20870" s="31">
        <f>-636.168</f>
        <v>-636.16800000000001</v>
      </c>
      <c r="E20870" s="28">
        <v>-363.81</v>
      </c>
    </row>
    <row r="20871" spans="4:5" x14ac:dyDescent="0.25">
      <c r="D20871" s="31">
        <f>-636.152</f>
        <v>-636.15200000000004</v>
      </c>
      <c r="E20871" s="28">
        <v>-363.74799999999999</v>
      </c>
    </row>
    <row r="20872" spans="4:5" x14ac:dyDescent="0.25">
      <c r="D20872" s="31">
        <f>-636.136</f>
        <v>-636.13599999999997</v>
      </c>
      <c r="E20872" s="28">
        <v>-363.685</v>
      </c>
    </row>
    <row r="20873" spans="4:5" x14ac:dyDescent="0.25">
      <c r="D20873" s="31">
        <f>-636.12</f>
        <v>-636.12</v>
      </c>
      <c r="E20873" s="28">
        <v>-363.62299999999999</v>
      </c>
    </row>
    <row r="20874" spans="4:5" x14ac:dyDescent="0.25">
      <c r="D20874" s="31">
        <f>-636.104</f>
        <v>-636.10400000000004</v>
      </c>
      <c r="E20874" s="28">
        <v>-363.56099999999998</v>
      </c>
    </row>
    <row r="20875" spans="4:5" x14ac:dyDescent="0.25">
      <c r="D20875" s="31">
        <f>-636.088</f>
        <v>-636.08799999999997</v>
      </c>
      <c r="E20875" s="28">
        <v>-363.49900000000002</v>
      </c>
    </row>
    <row r="20876" spans="4:5" x14ac:dyDescent="0.25">
      <c r="D20876" s="31">
        <f>-636.072</f>
        <v>-636.072</v>
      </c>
      <c r="E20876" s="28">
        <v>-363.43599999999998</v>
      </c>
    </row>
    <row r="20877" spans="4:5" x14ac:dyDescent="0.25">
      <c r="D20877" s="31">
        <f>-636.056</f>
        <v>-636.05600000000004</v>
      </c>
      <c r="E20877" s="28">
        <v>-363.37400000000002</v>
      </c>
    </row>
    <row r="20878" spans="4:5" x14ac:dyDescent="0.25">
      <c r="D20878" s="31">
        <f>-636.04</f>
        <v>-636.04</v>
      </c>
      <c r="E20878" s="28">
        <v>-363.31200000000001</v>
      </c>
    </row>
    <row r="20879" spans="4:5" x14ac:dyDescent="0.25">
      <c r="D20879" s="31">
        <f>-636.024</f>
        <v>-636.024</v>
      </c>
      <c r="E20879" s="28">
        <v>-363.24900000000002</v>
      </c>
    </row>
    <row r="20880" spans="4:5" x14ac:dyDescent="0.25">
      <c r="D20880" s="31">
        <f>-636.008</f>
        <v>-636.00800000000004</v>
      </c>
      <c r="E20880" s="28">
        <v>-363.18700000000001</v>
      </c>
    </row>
    <row r="20881" spans="4:5" x14ac:dyDescent="0.25">
      <c r="D20881" s="31">
        <f>-635.992</f>
        <v>-635.99199999999996</v>
      </c>
      <c r="E20881" s="28">
        <v>-363.12400000000002</v>
      </c>
    </row>
    <row r="20882" spans="4:5" x14ac:dyDescent="0.25">
      <c r="D20882" s="31">
        <f>-635.976</f>
        <v>-635.976</v>
      </c>
      <c r="E20882" s="28">
        <v>-363.06200000000001</v>
      </c>
    </row>
    <row r="20883" spans="4:5" x14ac:dyDescent="0.25">
      <c r="D20883" s="31">
        <f>-635.96</f>
        <v>-635.96</v>
      </c>
      <c r="E20883" s="28">
        <v>-362.99900000000002</v>
      </c>
    </row>
    <row r="20884" spans="4:5" x14ac:dyDescent="0.25">
      <c r="D20884" s="31">
        <f>-635.944</f>
        <v>-635.94399999999996</v>
      </c>
      <c r="E20884" s="28">
        <v>-362.93599999999998</v>
      </c>
    </row>
    <row r="20885" spans="4:5" x14ac:dyDescent="0.25">
      <c r="D20885" s="31">
        <f>-635.928</f>
        <v>-635.928</v>
      </c>
      <c r="E20885" s="28">
        <v>-362.87400000000002</v>
      </c>
    </row>
    <row r="20886" spans="4:5" x14ac:dyDescent="0.25">
      <c r="D20886" s="31">
        <f>-635.912</f>
        <v>-635.91200000000003</v>
      </c>
      <c r="E20886" s="28">
        <v>-362.81099999999998</v>
      </c>
    </row>
    <row r="20887" spans="4:5" x14ac:dyDescent="0.25">
      <c r="D20887" s="31">
        <f>-635.896</f>
        <v>-635.89599999999996</v>
      </c>
      <c r="E20887" s="28">
        <v>-362.74799999999999</v>
      </c>
    </row>
    <row r="20888" spans="4:5" x14ac:dyDescent="0.25">
      <c r="D20888" s="31">
        <f>-635.88</f>
        <v>-635.88</v>
      </c>
      <c r="E20888" s="28">
        <v>-362.685</v>
      </c>
    </row>
    <row r="20889" spans="4:5" x14ac:dyDescent="0.25">
      <c r="D20889" s="31">
        <f>-635.864</f>
        <v>-635.86400000000003</v>
      </c>
      <c r="E20889" s="28">
        <v>-362.62200000000001</v>
      </c>
    </row>
    <row r="20890" spans="4:5" x14ac:dyDescent="0.25">
      <c r="D20890" s="31">
        <f>-635.848</f>
        <v>-635.84799999999996</v>
      </c>
      <c r="E20890" s="28">
        <v>-362.55900000000003</v>
      </c>
    </row>
    <row r="20891" spans="4:5" x14ac:dyDescent="0.25">
      <c r="D20891" s="31">
        <f>-635.832</f>
        <v>-635.83199999999999</v>
      </c>
      <c r="E20891" s="28">
        <v>-362.49599999999998</v>
      </c>
    </row>
    <row r="20892" spans="4:5" x14ac:dyDescent="0.25">
      <c r="D20892" s="31">
        <f>-635.816</f>
        <v>-635.81600000000003</v>
      </c>
      <c r="E20892" s="28">
        <v>-362.43299999999999</v>
      </c>
    </row>
    <row r="20893" spans="4:5" x14ac:dyDescent="0.25">
      <c r="D20893" s="31">
        <f>-635.8</f>
        <v>-635.79999999999995</v>
      </c>
      <c r="E20893" s="28">
        <v>-362.37</v>
      </c>
    </row>
    <row r="20894" spans="4:5" x14ac:dyDescent="0.25">
      <c r="D20894" s="31">
        <f>-635.784</f>
        <v>-635.78399999999999</v>
      </c>
      <c r="E20894" s="28">
        <v>-362.30700000000002</v>
      </c>
    </row>
    <row r="20895" spans="4:5" x14ac:dyDescent="0.25">
      <c r="D20895" s="31">
        <f>-635.768</f>
        <v>-635.76800000000003</v>
      </c>
      <c r="E20895" s="28">
        <v>-362.24400000000003</v>
      </c>
    </row>
    <row r="20896" spans="4:5" x14ac:dyDescent="0.25">
      <c r="D20896" s="31">
        <f>-635.752</f>
        <v>-635.75199999999995</v>
      </c>
      <c r="E20896" s="28">
        <v>-362.18099999999998</v>
      </c>
    </row>
    <row r="20897" spans="4:5" x14ac:dyDescent="0.25">
      <c r="D20897" s="31">
        <f>-635.736</f>
        <v>-635.73599999999999</v>
      </c>
      <c r="E20897" s="28">
        <v>-362.11799999999999</v>
      </c>
    </row>
    <row r="20898" spans="4:5" x14ac:dyDescent="0.25">
      <c r="D20898" s="31">
        <f>-635.72</f>
        <v>-635.72</v>
      </c>
      <c r="E20898" s="28">
        <v>-362.05399999999997</v>
      </c>
    </row>
    <row r="20899" spans="4:5" x14ac:dyDescent="0.25">
      <c r="D20899" s="31">
        <f>-635.704</f>
        <v>-635.70399999999995</v>
      </c>
      <c r="E20899" s="28">
        <v>-361.99099999999999</v>
      </c>
    </row>
    <row r="20900" spans="4:5" x14ac:dyDescent="0.25">
      <c r="D20900" s="31">
        <f>-635.688</f>
        <v>-635.68799999999999</v>
      </c>
      <c r="E20900" s="28">
        <v>-361.928</v>
      </c>
    </row>
    <row r="20901" spans="4:5" x14ac:dyDescent="0.25">
      <c r="D20901" s="31">
        <f>-635.672</f>
        <v>-635.67200000000003</v>
      </c>
      <c r="E20901" s="28">
        <v>-361.86399999999998</v>
      </c>
    </row>
    <row r="20902" spans="4:5" x14ac:dyDescent="0.25">
      <c r="D20902" s="31">
        <f>-635.656</f>
        <v>-635.65599999999995</v>
      </c>
      <c r="E20902" s="28">
        <v>-361.80099999999999</v>
      </c>
    </row>
    <row r="20903" spans="4:5" x14ac:dyDescent="0.25">
      <c r="D20903" s="31">
        <f>-635.64</f>
        <v>-635.64</v>
      </c>
      <c r="E20903" s="28">
        <v>-361.73700000000002</v>
      </c>
    </row>
    <row r="20904" spans="4:5" x14ac:dyDescent="0.25">
      <c r="D20904" s="31">
        <f>-635.624</f>
        <v>-635.62400000000002</v>
      </c>
      <c r="E20904" s="28">
        <v>-361.67399999999998</v>
      </c>
    </row>
    <row r="20905" spans="4:5" x14ac:dyDescent="0.25">
      <c r="D20905" s="31">
        <f>-635.608</f>
        <v>-635.60799999999995</v>
      </c>
      <c r="E20905" s="28">
        <v>-361.61</v>
      </c>
    </row>
    <row r="20906" spans="4:5" x14ac:dyDescent="0.25">
      <c r="D20906" s="31">
        <f>-635.592</f>
        <v>-635.59199999999998</v>
      </c>
      <c r="E20906" s="28">
        <v>-361.54599999999999</v>
      </c>
    </row>
    <row r="20907" spans="4:5" x14ac:dyDescent="0.25">
      <c r="D20907" s="31">
        <f>-635.576</f>
        <v>-635.57600000000002</v>
      </c>
      <c r="E20907" s="28">
        <v>-361.483</v>
      </c>
    </row>
    <row r="20908" spans="4:5" x14ac:dyDescent="0.25">
      <c r="D20908" s="31">
        <f>-635.56</f>
        <v>-635.55999999999995</v>
      </c>
      <c r="E20908" s="28">
        <v>-361.41899999999998</v>
      </c>
    </row>
    <row r="20909" spans="4:5" x14ac:dyDescent="0.25">
      <c r="D20909" s="31">
        <f>-635.544</f>
        <v>-635.54399999999998</v>
      </c>
      <c r="E20909" s="28">
        <v>-361.35500000000002</v>
      </c>
    </row>
    <row r="20910" spans="4:5" x14ac:dyDescent="0.25">
      <c r="D20910" s="31">
        <f>-635.528</f>
        <v>-635.52800000000002</v>
      </c>
      <c r="E20910" s="28">
        <v>-361.291</v>
      </c>
    </row>
    <row r="20911" spans="4:5" x14ac:dyDescent="0.25">
      <c r="D20911" s="31">
        <f>-635.512</f>
        <v>-635.51199999999994</v>
      </c>
      <c r="E20911" s="28">
        <v>-361.22800000000001</v>
      </c>
    </row>
    <row r="20912" spans="4:5" x14ac:dyDescent="0.25">
      <c r="D20912" s="31">
        <f>-635.496</f>
        <v>-635.49599999999998</v>
      </c>
      <c r="E20912" s="28">
        <v>-361.16399999999999</v>
      </c>
    </row>
    <row r="20913" spans="4:5" x14ac:dyDescent="0.25">
      <c r="D20913" s="31">
        <f>-635.48</f>
        <v>-635.48</v>
      </c>
      <c r="E20913" s="28">
        <v>-361.1</v>
      </c>
    </row>
    <row r="20914" spans="4:5" x14ac:dyDescent="0.25">
      <c r="D20914" s="31">
        <f>-635.464</f>
        <v>-635.46400000000006</v>
      </c>
      <c r="E20914" s="28">
        <v>-361.036</v>
      </c>
    </row>
    <row r="20915" spans="4:5" x14ac:dyDescent="0.25">
      <c r="D20915" s="31">
        <f>-635.448</f>
        <v>-635.44799999999998</v>
      </c>
      <c r="E20915" s="28">
        <v>-360.97199999999998</v>
      </c>
    </row>
    <row r="20916" spans="4:5" x14ac:dyDescent="0.25">
      <c r="D20916" s="31">
        <f>-635.432</f>
        <v>-635.43200000000002</v>
      </c>
      <c r="E20916" s="28">
        <v>-360.90800000000002</v>
      </c>
    </row>
    <row r="20917" spans="4:5" x14ac:dyDescent="0.25">
      <c r="D20917" s="31">
        <f>-635.416</f>
        <v>-635.41600000000005</v>
      </c>
      <c r="E20917" s="28">
        <v>-360.84399999999999</v>
      </c>
    </row>
    <row r="20918" spans="4:5" x14ac:dyDescent="0.25">
      <c r="D20918" s="31">
        <f>-635.4</f>
        <v>-635.4</v>
      </c>
      <c r="E20918" s="28">
        <v>-360.779</v>
      </c>
    </row>
    <row r="20919" spans="4:5" x14ac:dyDescent="0.25">
      <c r="D20919" s="31">
        <f>-635.384</f>
        <v>-635.38400000000001</v>
      </c>
      <c r="E20919" s="28">
        <v>-360.71499999999997</v>
      </c>
    </row>
    <row r="20920" spans="4:5" x14ac:dyDescent="0.25">
      <c r="D20920" s="31">
        <f>-635.368</f>
        <v>-635.36800000000005</v>
      </c>
      <c r="E20920" s="28">
        <v>-360.65100000000001</v>
      </c>
    </row>
    <row r="20921" spans="4:5" x14ac:dyDescent="0.25">
      <c r="D20921" s="31">
        <f>-635.352</f>
        <v>-635.35199999999998</v>
      </c>
      <c r="E20921" s="28">
        <v>-360.58699999999999</v>
      </c>
    </row>
    <row r="20922" spans="4:5" x14ac:dyDescent="0.25">
      <c r="D20922" s="31">
        <f>-635.336</f>
        <v>-635.33600000000001</v>
      </c>
      <c r="E20922" s="28">
        <v>-360.52199999999999</v>
      </c>
    </row>
    <row r="20923" spans="4:5" x14ac:dyDescent="0.25">
      <c r="D20923" s="31">
        <f>-635.32</f>
        <v>-635.32000000000005</v>
      </c>
      <c r="E20923" s="28">
        <v>-360.45800000000003</v>
      </c>
    </row>
    <row r="20924" spans="4:5" x14ac:dyDescent="0.25">
      <c r="D20924" s="31">
        <f>-635.304</f>
        <v>-635.30399999999997</v>
      </c>
      <c r="E20924" s="28">
        <v>-360.39299999999997</v>
      </c>
    </row>
    <row r="20925" spans="4:5" x14ac:dyDescent="0.25">
      <c r="D20925" s="31">
        <f>-635.288</f>
        <v>-635.28800000000001</v>
      </c>
      <c r="E20925" s="28">
        <v>-360.32900000000001</v>
      </c>
    </row>
    <row r="20926" spans="4:5" x14ac:dyDescent="0.25">
      <c r="D20926" s="31">
        <f>-635.272</f>
        <v>-635.27200000000005</v>
      </c>
      <c r="E20926" s="28">
        <v>-360.26499999999999</v>
      </c>
    </row>
    <row r="20927" spans="4:5" x14ac:dyDescent="0.25">
      <c r="D20927" s="31">
        <f>-635.256</f>
        <v>-635.25599999999997</v>
      </c>
      <c r="E20927" s="28">
        <v>-360.2</v>
      </c>
    </row>
    <row r="20928" spans="4:5" x14ac:dyDescent="0.25">
      <c r="D20928" s="31">
        <f>-635.24</f>
        <v>-635.24</v>
      </c>
      <c r="E20928" s="28">
        <v>-360.13499999999999</v>
      </c>
    </row>
    <row r="20929" spans="4:5" x14ac:dyDescent="0.25">
      <c r="D20929" s="31">
        <f>-635.224</f>
        <v>-635.22400000000005</v>
      </c>
      <c r="E20929" s="28">
        <v>-360.07100000000003</v>
      </c>
    </row>
    <row r="20930" spans="4:5" x14ac:dyDescent="0.25">
      <c r="D20930" s="31">
        <f>-635.208</f>
        <v>-635.20799999999997</v>
      </c>
      <c r="E20930" s="28">
        <v>-360.00599999999997</v>
      </c>
    </row>
    <row r="20931" spans="4:5" x14ac:dyDescent="0.25">
      <c r="D20931" s="31">
        <f>-635.192</f>
        <v>-635.19200000000001</v>
      </c>
      <c r="E20931" s="28">
        <v>-359.94099999999997</v>
      </c>
    </row>
    <row r="20932" spans="4:5" x14ac:dyDescent="0.25">
      <c r="D20932" s="31">
        <f>-635.176</f>
        <v>-635.17600000000004</v>
      </c>
      <c r="E20932" s="28">
        <v>-359.87700000000001</v>
      </c>
    </row>
    <row r="20933" spans="4:5" x14ac:dyDescent="0.25">
      <c r="D20933" s="31">
        <f>-635.16</f>
        <v>-635.16</v>
      </c>
      <c r="E20933" s="28">
        <v>-359.81200000000001</v>
      </c>
    </row>
    <row r="20934" spans="4:5" x14ac:dyDescent="0.25">
      <c r="D20934" s="31">
        <f>-635.144</f>
        <v>-635.14400000000001</v>
      </c>
      <c r="E20934" s="28">
        <v>-359.74700000000001</v>
      </c>
    </row>
    <row r="20935" spans="4:5" x14ac:dyDescent="0.25">
      <c r="D20935" s="31">
        <f>-635.128</f>
        <v>-635.12800000000004</v>
      </c>
      <c r="E20935" s="28">
        <v>-359.68200000000002</v>
      </c>
    </row>
    <row r="20936" spans="4:5" x14ac:dyDescent="0.25">
      <c r="D20936" s="31">
        <f>-635.112</f>
        <v>-635.11199999999997</v>
      </c>
      <c r="E20936" s="28">
        <v>-359.61700000000002</v>
      </c>
    </row>
    <row r="20937" spans="4:5" x14ac:dyDescent="0.25">
      <c r="D20937" s="31">
        <f>-635.096</f>
        <v>-635.096</v>
      </c>
      <c r="E20937" s="28">
        <v>-359.55200000000002</v>
      </c>
    </row>
    <row r="20938" spans="4:5" x14ac:dyDescent="0.25">
      <c r="D20938" s="31">
        <f>-635.08</f>
        <v>-635.08000000000004</v>
      </c>
      <c r="E20938" s="28">
        <v>-359.48700000000002</v>
      </c>
    </row>
    <row r="20939" spans="4:5" x14ac:dyDescent="0.25">
      <c r="D20939" s="31">
        <f>-635.064</f>
        <v>-635.06399999999996</v>
      </c>
      <c r="E20939" s="28">
        <v>-359.42200000000003</v>
      </c>
    </row>
    <row r="20940" spans="4:5" x14ac:dyDescent="0.25">
      <c r="D20940" s="31">
        <f>-635.048</f>
        <v>-635.048</v>
      </c>
      <c r="E20940" s="28">
        <v>-359.35700000000003</v>
      </c>
    </row>
    <row r="20941" spans="4:5" x14ac:dyDescent="0.25">
      <c r="D20941" s="31">
        <f>-635.032</f>
        <v>-635.03200000000004</v>
      </c>
      <c r="E20941" s="28">
        <v>-359.29199999999997</v>
      </c>
    </row>
    <row r="20942" spans="4:5" x14ac:dyDescent="0.25">
      <c r="D20942" s="31">
        <f>-635.016</f>
        <v>-635.01599999999996</v>
      </c>
      <c r="E20942" s="28">
        <v>-359.22699999999998</v>
      </c>
    </row>
    <row r="20943" spans="4:5" x14ac:dyDescent="0.25">
      <c r="D20943" s="31">
        <f>-635</f>
        <v>-635</v>
      </c>
      <c r="E20943" s="28">
        <v>-359.161</v>
      </c>
    </row>
    <row r="20944" spans="4:5" x14ac:dyDescent="0.25">
      <c r="D20944" s="31">
        <f>-634.984</f>
        <v>-634.98400000000004</v>
      </c>
      <c r="E20944" s="28">
        <v>-359.096</v>
      </c>
    </row>
    <row r="20945" spans="4:5" x14ac:dyDescent="0.25">
      <c r="D20945" s="31">
        <f>-634.968</f>
        <v>-634.96799999999996</v>
      </c>
      <c r="E20945" s="28">
        <v>-359.03100000000001</v>
      </c>
    </row>
    <row r="20946" spans="4:5" x14ac:dyDescent="0.25">
      <c r="D20946" s="31">
        <f>-634.952</f>
        <v>-634.952</v>
      </c>
      <c r="E20946" s="28">
        <v>-358.96499999999997</v>
      </c>
    </row>
    <row r="20947" spans="4:5" x14ac:dyDescent="0.25">
      <c r="D20947" s="31">
        <f>-634.936</f>
        <v>-634.93600000000004</v>
      </c>
      <c r="E20947" s="28">
        <v>-358.9</v>
      </c>
    </row>
    <row r="20948" spans="4:5" x14ac:dyDescent="0.25">
      <c r="D20948" s="31">
        <f>-634.92</f>
        <v>-634.91999999999996</v>
      </c>
      <c r="E20948" s="28">
        <v>-358.834</v>
      </c>
    </row>
    <row r="20949" spans="4:5" x14ac:dyDescent="0.25">
      <c r="D20949" s="31">
        <f>-634.904</f>
        <v>-634.904</v>
      </c>
      <c r="E20949" s="28">
        <v>-358.76900000000001</v>
      </c>
    </row>
    <row r="20950" spans="4:5" x14ac:dyDescent="0.25">
      <c r="D20950" s="31">
        <f>-634.888</f>
        <v>-634.88800000000003</v>
      </c>
      <c r="E20950" s="28">
        <v>-358.70299999999997</v>
      </c>
    </row>
    <row r="20951" spans="4:5" x14ac:dyDescent="0.25">
      <c r="D20951" s="31">
        <f>-634.872</f>
        <v>-634.87199999999996</v>
      </c>
      <c r="E20951" s="28">
        <v>-358.63799999999998</v>
      </c>
    </row>
    <row r="20952" spans="4:5" x14ac:dyDescent="0.25">
      <c r="D20952" s="31">
        <f>-634.856</f>
        <v>-634.85599999999999</v>
      </c>
      <c r="E20952" s="28">
        <v>-358.572</v>
      </c>
    </row>
    <row r="20953" spans="4:5" x14ac:dyDescent="0.25">
      <c r="D20953" s="31">
        <f>-634.84</f>
        <v>-634.84</v>
      </c>
      <c r="E20953" s="28">
        <v>-358.50700000000001</v>
      </c>
    </row>
    <row r="20954" spans="4:5" x14ac:dyDescent="0.25">
      <c r="D20954" s="31">
        <f>-634.824</f>
        <v>-634.82399999999996</v>
      </c>
      <c r="E20954" s="28">
        <v>-358.44099999999997</v>
      </c>
    </row>
    <row r="20955" spans="4:5" x14ac:dyDescent="0.25">
      <c r="D20955" s="31">
        <f>-634.808</f>
        <v>-634.80799999999999</v>
      </c>
      <c r="E20955" s="28">
        <v>-358.375</v>
      </c>
    </row>
    <row r="20956" spans="4:5" x14ac:dyDescent="0.25">
      <c r="D20956" s="31">
        <f>-634.792</f>
        <v>-634.79200000000003</v>
      </c>
      <c r="E20956" s="28">
        <v>-358.30900000000003</v>
      </c>
    </row>
    <row r="20957" spans="4:5" x14ac:dyDescent="0.25">
      <c r="D20957" s="31">
        <f>-634.776</f>
        <v>-634.77599999999995</v>
      </c>
      <c r="E20957" s="28">
        <v>-358.24299999999999</v>
      </c>
    </row>
    <row r="20958" spans="4:5" x14ac:dyDescent="0.25">
      <c r="D20958" s="31">
        <f>-634.76</f>
        <v>-634.76</v>
      </c>
      <c r="E20958" s="28">
        <v>-358.17700000000002</v>
      </c>
    </row>
    <row r="20959" spans="4:5" x14ac:dyDescent="0.25">
      <c r="D20959" s="31">
        <f>-634.744</f>
        <v>-634.74400000000003</v>
      </c>
      <c r="E20959" s="28">
        <v>-358.11200000000002</v>
      </c>
    </row>
    <row r="20960" spans="4:5" x14ac:dyDescent="0.25">
      <c r="D20960" s="31">
        <f>-634.728</f>
        <v>-634.72799999999995</v>
      </c>
      <c r="E20960" s="28">
        <v>-358.04599999999999</v>
      </c>
    </row>
    <row r="20961" spans="4:5" x14ac:dyDescent="0.25">
      <c r="D20961" s="31">
        <f>-634.712</f>
        <v>-634.71199999999999</v>
      </c>
      <c r="E20961" s="28">
        <v>-357.98</v>
      </c>
    </row>
    <row r="20962" spans="4:5" x14ac:dyDescent="0.25">
      <c r="D20962" s="31">
        <f>-634.696</f>
        <v>-634.69600000000003</v>
      </c>
      <c r="E20962" s="28">
        <v>-357.91399999999999</v>
      </c>
    </row>
    <row r="20963" spans="4:5" x14ac:dyDescent="0.25">
      <c r="D20963" s="31">
        <f>-634.68</f>
        <v>-634.67999999999995</v>
      </c>
      <c r="E20963" s="28">
        <v>-357.84699999999998</v>
      </c>
    </row>
    <row r="20964" spans="4:5" x14ac:dyDescent="0.25">
      <c r="D20964" s="31">
        <f>-634.664</f>
        <v>-634.66399999999999</v>
      </c>
      <c r="E20964" s="28">
        <v>-357.78100000000001</v>
      </c>
    </row>
    <row r="20965" spans="4:5" x14ac:dyDescent="0.25">
      <c r="D20965" s="31">
        <f>-634.648</f>
        <v>-634.64800000000002</v>
      </c>
      <c r="E20965" s="28">
        <v>-357.71499999999997</v>
      </c>
    </row>
    <row r="20966" spans="4:5" x14ac:dyDescent="0.25">
      <c r="D20966" s="31">
        <f>-634.632</f>
        <v>-634.63199999999995</v>
      </c>
      <c r="E20966" s="28">
        <v>-357.649</v>
      </c>
    </row>
    <row r="20967" spans="4:5" x14ac:dyDescent="0.25">
      <c r="D20967" s="31">
        <f>-634.616</f>
        <v>-634.61599999999999</v>
      </c>
      <c r="E20967" s="28">
        <v>-357.58300000000003</v>
      </c>
    </row>
    <row r="20968" spans="4:5" x14ac:dyDescent="0.25">
      <c r="D20968" s="31">
        <f>-634.6</f>
        <v>-634.6</v>
      </c>
      <c r="E20968" s="28">
        <v>-357.51600000000002</v>
      </c>
    </row>
    <row r="20969" spans="4:5" x14ac:dyDescent="0.25">
      <c r="D20969" s="31">
        <f>-634.584</f>
        <v>-634.58399999999995</v>
      </c>
      <c r="E20969" s="28">
        <v>-357.45</v>
      </c>
    </row>
    <row r="20970" spans="4:5" x14ac:dyDescent="0.25">
      <c r="D20970" s="31">
        <f>-634.568</f>
        <v>-634.56799999999998</v>
      </c>
      <c r="E20970" s="28">
        <v>-357.38299999999998</v>
      </c>
    </row>
    <row r="20971" spans="4:5" x14ac:dyDescent="0.25">
      <c r="D20971" s="31">
        <f>-634.552</f>
        <v>-634.55200000000002</v>
      </c>
      <c r="E20971" s="28">
        <v>-357.31700000000001</v>
      </c>
    </row>
    <row r="20972" spans="4:5" x14ac:dyDescent="0.25">
      <c r="D20972" s="31">
        <f>-634.536</f>
        <v>-634.53599999999994</v>
      </c>
      <c r="E20972" s="28">
        <v>-357.25099999999998</v>
      </c>
    </row>
    <row r="20973" spans="4:5" x14ac:dyDescent="0.25">
      <c r="D20973" s="31">
        <f>-634.521</f>
        <v>-634.52099999999996</v>
      </c>
      <c r="E20973" s="28">
        <v>-357.18400000000003</v>
      </c>
    </row>
    <row r="20974" spans="4:5" x14ac:dyDescent="0.25">
      <c r="D20974" s="31">
        <f>-634.505</f>
        <v>-634.505</v>
      </c>
      <c r="E20974" s="28">
        <v>-357.11700000000002</v>
      </c>
    </row>
    <row r="20975" spans="4:5" x14ac:dyDescent="0.25">
      <c r="D20975" s="31">
        <f>-634.489</f>
        <v>-634.48900000000003</v>
      </c>
      <c r="E20975" s="28">
        <v>-357.05099999999999</v>
      </c>
    </row>
    <row r="20976" spans="4:5" x14ac:dyDescent="0.25">
      <c r="D20976" s="31">
        <f>-634.473</f>
        <v>-634.47299999999996</v>
      </c>
      <c r="E20976" s="28">
        <v>-356.98399999999998</v>
      </c>
    </row>
    <row r="20977" spans="4:5" x14ac:dyDescent="0.25">
      <c r="D20977" s="31">
        <f>-634.457</f>
        <v>-634.45699999999999</v>
      </c>
      <c r="E20977" s="28">
        <v>-356.91699999999997</v>
      </c>
    </row>
    <row r="20978" spans="4:5" x14ac:dyDescent="0.25">
      <c r="D20978" s="31">
        <f>-634.441</f>
        <v>-634.44100000000003</v>
      </c>
      <c r="E20978" s="28">
        <v>-356.851</v>
      </c>
    </row>
    <row r="20979" spans="4:5" x14ac:dyDescent="0.25">
      <c r="D20979" s="31">
        <f>-634.425</f>
        <v>-634.42499999999995</v>
      </c>
      <c r="E20979" s="28">
        <v>-356.78399999999999</v>
      </c>
    </row>
    <row r="20980" spans="4:5" x14ac:dyDescent="0.25">
      <c r="D20980" s="31">
        <f>-634.409</f>
        <v>-634.40899999999999</v>
      </c>
      <c r="E20980" s="28">
        <v>-356.71699999999998</v>
      </c>
    </row>
    <row r="20981" spans="4:5" x14ac:dyDescent="0.25">
      <c r="D20981" s="31">
        <f>-634.393</f>
        <v>-634.39300000000003</v>
      </c>
      <c r="E20981" s="28">
        <v>-356.65</v>
      </c>
    </row>
    <row r="20982" spans="4:5" x14ac:dyDescent="0.25">
      <c r="D20982" s="31">
        <f>-634.377</f>
        <v>-634.37699999999995</v>
      </c>
      <c r="E20982" s="28">
        <v>-356.58300000000003</v>
      </c>
    </row>
    <row r="20983" spans="4:5" x14ac:dyDescent="0.25">
      <c r="D20983" s="31">
        <f>-634.361</f>
        <v>-634.36099999999999</v>
      </c>
      <c r="E20983" s="28">
        <v>-356.51600000000002</v>
      </c>
    </row>
    <row r="20984" spans="4:5" x14ac:dyDescent="0.25">
      <c r="D20984" s="31">
        <f>-634.345</f>
        <v>-634.34500000000003</v>
      </c>
      <c r="E20984" s="28">
        <v>-356.44900000000001</v>
      </c>
    </row>
    <row r="20985" spans="4:5" x14ac:dyDescent="0.25">
      <c r="D20985" s="31">
        <f>-634.329</f>
        <v>-634.32899999999995</v>
      </c>
      <c r="E20985" s="28">
        <v>-356.38200000000001</v>
      </c>
    </row>
    <row r="20986" spans="4:5" x14ac:dyDescent="0.25">
      <c r="D20986" s="31">
        <f>-634.313</f>
        <v>-634.31299999999999</v>
      </c>
      <c r="E20986" s="28">
        <v>-356.315</v>
      </c>
    </row>
    <row r="20987" spans="4:5" x14ac:dyDescent="0.25">
      <c r="D20987" s="31">
        <f>-634.297</f>
        <v>-634.29700000000003</v>
      </c>
      <c r="E20987" s="28">
        <v>-356.24799999999999</v>
      </c>
    </row>
    <row r="20988" spans="4:5" x14ac:dyDescent="0.25">
      <c r="D20988" s="31">
        <f>-634.281</f>
        <v>-634.28099999999995</v>
      </c>
      <c r="E20988" s="28">
        <v>-356.18099999999998</v>
      </c>
    </row>
    <row r="20989" spans="4:5" x14ac:dyDescent="0.25">
      <c r="D20989" s="31">
        <f>-634.265</f>
        <v>-634.26499999999999</v>
      </c>
      <c r="E20989" s="28">
        <v>-356.11399999999998</v>
      </c>
    </row>
    <row r="20990" spans="4:5" x14ac:dyDescent="0.25">
      <c r="D20990" s="31">
        <f>-634.249</f>
        <v>-634.24900000000002</v>
      </c>
      <c r="E20990" s="28">
        <v>-356.04599999999999</v>
      </c>
    </row>
    <row r="20991" spans="4:5" x14ac:dyDescent="0.25">
      <c r="D20991" s="31">
        <f>-634.233</f>
        <v>-634.23299999999995</v>
      </c>
      <c r="E20991" s="28">
        <v>-355.97899999999998</v>
      </c>
    </row>
    <row r="20992" spans="4:5" x14ac:dyDescent="0.25">
      <c r="D20992" s="31">
        <f>-634.217</f>
        <v>-634.21699999999998</v>
      </c>
      <c r="E20992" s="28">
        <v>-355.91199999999998</v>
      </c>
    </row>
    <row r="20993" spans="4:5" x14ac:dyDescent="0.25">
      <c r="D20993" s="31">
        <f>-634.201</f>
        <v>-634.20100000000002</v>
      </c>
      <c r="E20993" s="28">
        <v>-355.84399999999999</v>
      </c>
    </row>
    <row r="20994" spans="4:5" x14ac:dyDescent="0.25">
      <c r="D20994" s="31">
        <f>-634.185</f>
        <v>-634.18499999999995</v>
      </c>
      <c r="E20994" s="28">
        <v>-355.77699999999999</v>
      </c>
    </row>
    <row r="20995" spans="4:5" x14ac:dyDescent="0.25">
      <c r="D20995" s="31">
        <f>-634.169</f>
        <v>-634.16899999999998</v>
      </c>
      <c r="E20995" s="28">
        <v>-355.709</v>
      </c>
    </row>
    <row r="20996" spans="4:5" x14ac:dyDescent="0.25">
      <c r="D20996" s="31">
        <f>-634.153</f>
        <v>-634.15300000000002</v>
      </c>
      <c r="E20996" s="28">
        <v>-355.642</v>
      </c>
    </row>
    <row r="20997" spans="4:5" x14ac:dyDescent="0.25">
      <c r="D20997" s="31">
        <f>-634.137</f>
        <v>-634.13699999999994</v>
      </c>
      <c r="E20997" s="28">
        <v>-355.57400000000001</v>
      </c>
    </row>
    <row r="20998" spans="4:5" x14ac:dyDescent="0.25">
      <c r="D20998" s="31">
        <f>-634.121</f>
        <v>-634.12099999999998</v>
      </c>
      <c r="E20998" s="28">
        <v>-355.50700000000001</v>
      </c>
    </row>
    <row r="20999" spans="4:5" x14ac:dyDescent="0.25">
      <c r="D20999" s="31">
        <f>-634.105</f>
        <v>-634.10500000000002</v>
      </c>
      <c r="E20999" s="28">
        <v>-355.43900000000002</v>
      </c>
    </row>
    <row r="21000" spans="4:5" x14ac:dyDescent="0.25">
      <c r="D21000" s="31">
        <f>-634.089</f>
        <v>-634.08900000000006</v>
      </c>
      <c r="E21000" s="28">
        <v>-355.37099999999998</v>
      </c>
    </row>
    <row r="21001" spans="4:5" x14ac:dyDescent="0.25">
      <c r="D21001" s="31">
        <f>-634.073</f>
        <v>-634.07299999999998</v>
      </c>
      <c r="E21001" s="28">
        <v>-355.30399999999997</v>
      </c>
    </row>
    <row r="21002" spans="4:5" x14ac:dyDescent="0.25">
      <c r="D21002" s="31">
        <f>-634.057</f>
        <v>-634.05700000000002</v>
      </c>
      <c r="E21002" s="28">
        <v>-355.23599999999999</v>
      </c>
    </row>
    <row r="21003" spans="4:5" x14ac:dyDescent="0.25">
      <c r="D21003" s="31">
        <f>-634.041</f>
        <v>-634.04100000000005</v>
      </c>
      <c r="E21003" s="28">
        <v>-355.16800000000001</v>
      </c>
    </row>
    <row r="21004" spans="4:5" x14ac:dyDescent="0.25">
      <c r="D21004" s="31">
        <f>-634.025</f>
        <v>-634.02499999999998</v>
      </c>
      <c r="E21004" s="28">
        <v>-355.1</v>
      </c>
    </row>
    <row r="21005" spans="4:5" x14ac:dyDescent="0.25">
      <c r="D21005" s="31">
        <f>-634.009</f>
        <v>-634.00900000000001</v>
      </c>
      <c r="E21005" s="28">
        <v>-355.03199999999998</v>
      </c>
    </row>
    <row r="21006" spans="4:5" x14ac:dyDescent="0.25">
      <c r="D21006" s="31">
        <f>-633.993</f>
        <v>-633.99300000000005</v>
      </c>
      <c r="E21006" s="28">
        <v>-354.964</v>
      </c>
    </row>
    <row r="21007" spans="4:5" x14ac:dyDescent="0.25">
      <c r="D21007" s="31">
        <f>-633.977</f>
        <v>-633.97699999999998</v>
      </c>
      <c r="E21007" s="28">
        <v>-354.89600000000002</v>
      </c>
    </row>
    <row r="21008" spans="4:5" x14ac:dyDescent="0.25">
      <c r="D21008" s="31">
        <f>-633.961</f>
        <v>-633.96100000000001</v>
      </c>
      <c r="E21008" s="28">
        <v>-354.82799999999997</v>
      </c>
    </row>
    <row r="21009" spans="4:5" x14ac:dyDescent="0.25">
      <c r="D21009" s="31">
        <f>-633.945</f>
        <v>-633.94500000000005</v>
      </c>
      <c r="E21009" s="28">
        <v>-354.76</v>
      </c>
    </row>
    <row r="21010" spans="4:5" x14ac:dyDescent="0.25">
      <c r="D21010" s="31">
        <f>-633.929</f>
        <v>-633.92899999999997</v>
      </c>
      <c r="E21010" s="28">
        <v>-354.69200000000001</v>
      </c>
    </row>
    <row r="21011" spans="4:5" x14ac:dyDescent="0.25">
      <c r="D21011" s="31">
        <f>-633.913</f>
        <v>-633.91300000000001</v>
      </c>
      <c r="E21011" s="28">
        <v>-354.62400000000002</v>
      </c>
    </row>
    <row r="21012" spans="4:5" x14ac:dyDescent="0.25">
      <c r="D21012" s="31">
        <f>-633.897</f>
        <v>-633.89700000000005</v>
      </c>
      <c r="E21012" s="28">
        <v>-354.55599999999998</v>
      </c>
    </row>
    <row r="21013" spans="4:5" x14ac:dyDescent="0.25">
      <c r="D21013" s="31">
        <f>-633.881</f>
        <v>-633.88099999999997</v>
      </c>
      <c r="E21013" s="28">
        <v>-354.488</v>
      </c>
    </row>
    <row r="21014" spans="4:5" x14ac:dyDescent="0.25">
      <c r="D21014" s="31">
        <f>-633.865</f>
        <v>-633.86500000000001</v>
      </c>
      <c r="E21014" s="28">
        <v>-354.41899999999998</v>
      </c>
    </row>
    <row r="21015" spans="4:5" x14ac:dyDescent="0.25">
      <c r="D21015" s="31">
        <f>-633.849</f>
        <v>-633.84900000000005</v>
      </c>
      <c r="E21015" s="28">
        <v>-354.351</v>
      </c>
    </row>
    <row r="21016" spans="4:5" x14ac:dyDescent="0.25">
      <c r="D21016" s="31">
        <f>-633.833</f>
        <v>-633.83299999999997</v>
      </c>
      <c r="E21016" s="28">
        <v>-354.28300000000002</v>
      </c>
    </row>
    <row r="21017" spans="4:5" x14ac:dyDescent="0.25">
      <c r="D21017" s="31">
        <f>-633.817</f>
        <v>-633.81700000000001</v>
      </c>
      <c r="E21017" s="28">
        <v>-354.214</v>
      </c>
    </row>
    <row r="21018" spans="4:5" x14ac:dyDescent="0.25">
      <c r="D21018" s="31">
        <f>-633.801</f>
        <v>-633.80100000000004</v>
      </c>
      <c r="E21018" s="28">
        <v>-354.14600000000002</v>
      </c>
    </row>
    <row r="21019" spans="4:5" x14ac:dyDescent="0.25">
      <c r="D21019" s="31">
        <f>-633.785</f>
        <v>-633.78499999999997</v>
      </c>
      <c r="E21019" s="28">
        <v>-354.077</v>
      </c>
    </row>
    <row r="21020" spans="4:5" x14ac:dyDescent="0.25">
      <c r="D21020" s="31">
        <f>-633.769</f>
        <v>-633.76900000000001</v>
      </c>
      <c r="E21020" s="28">
        <v>-354.00900000000001</v>
      </c>
    </row>
    <row r="21021" spans="4:5" x14ac:dyDescent="0.25">
      <c r="D21021" s="31">
        <f>-633.753</f>
        <v>-633.75300000000004</v>
      </c>
      <c r="E21021" s="28">
        <v>-353.94</v>
      </c>
    </row>
    <row r="21022" spans="4:5" x14ac:dyDescent="0.25">
      <c r="D21022" s="31">
        <f>-633.737</f>
        <v>-633.73699999999997</v>
      </c>
      <c r="E21022" s="28">
        <v>-353.87099999999998</v>
      </c>
    </row>
    <row r="21023" spans="4:5" x14ac:dyDescent="0.25">
      <c r="D21023" s="31">
        <f>-633.721</f>
        <v>-633.721</v>
      </c>
      <c r="E21023" s="28">
        <v>-353.803</v>
      </c>
    </row>
    <row r="21024" spans="4:5" x14ac:dyDescent="0.25">
      <c r="D21024" s="31">
        <f>-633.705</f>
        <v>-633.70500000000004</v>
      </c>
      <c r="E21024" s="28">
        <v>-353.73399999999998</v>
      </c>
    </row>
    <row r="21025" spans="4:5" x14ac:dyDescent="0.25">
      <c r="D21025" s="31">
        <f>-633.689</f>
        <v>-633.68899999999996</v>
      </c>
      <c r="E21025" s="28">
        <v>-353.66500000000002</v>
      </c>
    </row>
    <row r="21026" spans="4:5" x14ac:dyDescent="0.25">
      <c r="D21026" s="31">
        <f>-633.673</f>
        <v>-633.673</v>
      </c>
      <c r="E21026" s="28">
        <v>-353.596</v>
      </c>
    </row>
    <row r="21027" spans="4:5" x14ac:dyDescent="0.25">
      <c r="D21027" s="31">
        <f>-633.657</f>
        <v>-633.65700000000004</v>
      </c>
      <c r="E21027" s="28">
        <v>-353.52800000000002</v>
      </c>
    </row>
    <row r="21028" spans="4:5" x14ac:dyDescent="0.25">
      <c r="D21028" s="31">
        <f>-633.641</f>
        <v>-633.64099999999996</v>
      </c>
      <c r="E21028" s="28">
        <v>-353.459</v>
      </c>
    </row>
    <row r="21029" spans="4:5" x14ac:dyDescent="0.25">
      <c r="D21029" s="31">
        <f>-633.625</f>
        <v>-633.625</v>
      </c>
      <c r="E21029" s="28">
        <v>-353.39</v>
      </c>
    </row>
    <row r="21030" spans="4:5" x14ac:dyDescent="0.25">
      <c r="D21030" s="31">
        <f>-633.609</f>
        <v>-633.60900000000004</v>
      </c>
      <c r="E21030" s="28">
        <v>-353.32100000000003</v>
      </c>
    </row>
    <row r="21031" spans="4:5" x14ac:dyDescent="0.25">
      <c r="D21031" s="31">
        <f>-633.593</f>
        <v>-633.59299999999996</v>
      </c>
      <c r="E21031" s="28">
        <v>-353.25200000000001</v>
      </c>
    </row>
    <row r="21032" spans="4:5" x14ac:dyDescent="0.25">
      <c r="D21032" s="31">
        <f>-633.577</f>
        <v>-633.577</v>
      </c>
      <c r="E21032" s="28">
        <v>-353.18299999999999</v>
      </c>
    </row>
    <row r="21033" spans="4:5" x14ac:dyDescent="0.25">
      <c r="D21033" s="31">
        <f>-633.561</f>
        <v>-633.56100000000004</v>
      </c>
      <c r="E21033" s="28">
        <v>-353.11399999999998</v>
      </c>
    </row>
    <row r="21034" spans="4:5" x14ac:dyDescent="0.25">
      <c r="D21034" s="31">
        <f>-633.545</f>
        <v>-633.54499999999996</v>
      </c>
      <c r="E21034" s="28">
        <v>-353.04500000000002</v>
      </c>
    </row>
    <row r="21035" spans="4:5" x14ac:dyDescent="0.25">
      <c r="D21035" s="31">
        <f>-633.529</f>
        <v>-633.529</v>
      </c>
      <c r="E21035" s="28">
        <v>-352.97500000000002</v>
      </c>
    </row>
    <row r="21036" spans="4:5" x14ac:dyDescent="0.25">
      <c r="D21036" s="31">
        <f>-633.513</f>
        <v>-633.51300000000003</v>
      </c>
      <c r="E21036" s="28">
        <v>-352.90600000000001</v>
      </c>
    </row>
    <row r="21037" spans="4:5" x14ac:dyDescent="0.25">
      <c r="D21037" s="31">
        <f>-633.497</f>
        <v>-633.49699999999996</v>
      </c>
      <c r="E21037" s="28">
        <v>-352.83699999999999</v>
      </c>
    </row>
    <row r="21038" spans="4:5" x14ac:dyDescent="0.25">
      <c r="D21038" s="31">
        <f>-633.481</f>
        <v>-633.48099999999999</v>
      </c>
      <c r="E21038" s="28">
        <v>-352.76799999999997</v>
      </c>
    </row>
    <row r="21039" spans="4:5" x14ac:dyDescent="0.25">
      <c r="D21039" s="31">
        <f>-633.465</f>
        <v>-633.46500000000003</v>
      </c>
      <c r="E21039" s="28">
        <v>-352.69799999999998</v>
      </c>
    </row>
    <row r="21040" spans="4:5" x14ac:dyDescent="0.25">
      <c r="D21040" s="31">
        <f>-633.449</f>
        <v>-633.44899999999996</v>
      </c>
      <c r="E21040" s="28">
        <v>-352.62900000000002</v>
      </c>
    </row>
    <row r="21041" spans="4:5" x14ac:dyDescent="0.25">
      <c r="D21041" s="31">
        <f>-633.433</f>
        <v>-633.43299999999999</v>
      </c>
      <c r="E21041" s="28">
        <v>-352.55900000000003</v>
      </c>
    </row>
    <row r="21042" spans="4:5" x14ac:dyDescent="0.25">
      <c r="D21042" s="31">
        <f>-633.417</f>
        <v>-633.41700000000003</v>
      </c>
      <c r="E21042" s="28">
        <v>-352.49</v>
      </c>
    </row>
    <row r="21043" spans="4:5" x14ac:dyDescent="0.25">
      <c r="D21043" s="31">
        <f>-633.401</f>
        <v>-633.40099999999995</v>
      </c>
      <c r="E21043" s="28">
        <v>-352.42</v>
      </c>
    </row>
    <row r="21044" spans="4:5" x14ac:dyDescent="0.25">
      <c r="D21044" s="31">
        <f>-633.385</f>
        <v>-633.38499999999999</v>
      </c>
      <c r="E21044" s="28">
        <v>-352.351</v>
      </c>
    </row>
    <row r="21045" spans="4:5" x14ac:dyDescent="0.25">
      <c r="D21045" s="31">
        <f>-633.369</f>
        <v>-633.36900000000003</v>
      </c>
      <c r="E21045" s="28">
        <v>-352.28100000000001</v>
      </c>
    </row>
    <row r="21046" spans="4:5" x14ac:dyDescent="0.25">
      <c r="D21046" s="31">
        <f>-633.353</f>
        <v>-633.35299999999995</v>
      </c>
      <c r="E21046" s="28">
        <v>-352.21199999999999</v>
      </c>
    </row>
    <row r="21047" spans="4:5" x14ac:dyDescent="0.25">
      <c r="D21047" s="31">
        <f>-633.337</f>
        <v>-633.33699999999999</v>
      </c>
      <c r="E21047" s="28">
        <v>-352.142</v>
      </c>
    </row>
    <row r="21048" spans="4:5" x14ac:dyDescent="0.25">
      <c r="D21048" s="31">
        <f>-633.321</f>
        <v>-633.32100000000003</v>
      </c>
      <c r="E21048" s="28">
        <v>-352.072</v>
      </c>
    </row>
    <row r="21049" spans="4:5" x14ac:dyDescent="0.25">
      <c r="D21049" s="31">
        <f>-633.305</f>
        <v>-633.30499999999995</v>
      </c>
      <c r="E21049" s="28">
        <v>-352.00299999999999</v>
      </c>
    </row>
    <row r="21050" spans="4:5" x14ac:dyDescent="0.25">
      <c r="D21050" s="31">
        <f>-633.289</f>
        <v>-633.28899999999999</v>
      </c>
      <c r="E21050" s="28">
        <v>-351.93299999999999</v>
      </c>
    </row>
    <row r="21051" spans="4:5" x14ac:dyDescent="0.25">
      <c r="D21051" s="31">
        <f>-633.273</f>
        <v>-633.27300000000002</v>
      </c>
      <c r="E21051" s="28">
        <v>-351.863</v>
      </c>
    </row>
    <row r="21052" spans="4:5" x14ac:dyDescent="0.25">
      <c r="D21052" s="31">
        <f>-633.257</f>
        <v>-633.25699999999995</v>
      </c>
      <c r="E21052" s="28">
        <v>-351.79300000000001</v>
      </c>
    </row>
    <row r="21053" spans="4:5" x14ac:dyDescent="0.25">
      <c r="D21053" s="31">
        <f>-633.241</f>
        <v>-633.24099999999999</v>
      </c>
      <c r="E21053" s="28">
        <v>-351.72300000000001</v>
      </c>
    </row>
    <row r="21054" spans="4:5" x14ac:dyDescent="0.25">
      <c r="D21054" s="31">
        <f>-633.225</f>
        <v>-633.22500000000002</v>
      </c>
      <c r="E21054" s="28">
        <v>-351.65300000000002</v>
      </c>
    </row>
    <row r="21055" spans="4:5" x14ac:dyDescent="0.25">
      <c r="D21055" s="31">
        <f>-633.209</f>
        <v>-633.20899999999995</v>
      </c>
      <c r="E21055" s="28">
        <v>-351.58300000000003</v>
      </c>
    </row>
    <row r="21056" spans="4:5" x14ac:dyDescent="0.25">
      <c r="D21056" s="31">
        <f>-633.193</f>
        <v>-633.19299999999998</v>
      </c>
      <c r="E21056" s="28">
        <v>-351.51299999999998</v>
      </c>
    </row>
    <row r="21057" spans="4:5" x14ac:dyDescent="0.25">
      <c r="D21057" s="31">
        <f>-633.177</f>
        <v>-633.17700000000002</v>
      </c>
      <c r="E21057" s="28">
        <v>-351.44299999999998</v>
      </c>
    </row>
    <row r="21058" spans="4:5" x14ac:dyDescent="0.25">
      <c r="D21058" s="31">
        <f>-633.161</f>
        <v>-633.16099999999994</v>
      </c>
      <c r="E21058" s="28">
        <v>-351.37299999999999</v>
      </c>
    </row>
    <row r="21059" spans="4:5" x14ac:dyDescent="0.25">
      <c r="D21059" s="31">
        <f>-633.145</f>
        <v>-633.14499999999998</v>
      </c>
      <c r="E21059" s="28">
        <v>-351.30200000000002</v>
      </c>
    </row>
    <row r="21060" spans="4:5" x14ac:dyDescent="0.25">
      <c r="D21060" s="31">
        <f>-633.129</f>
        <v>-633.12900000000002</v>
      </c>
      <c r="E21060" s="28">
        <v>-351.23200000000003</v>
      </c>
    </row>
    <row r="21061" spans="4:5" x14ac:dyDescent="0.25">
      <c r="D21061" s="31">
        <f>-633.113</f>
        <v>-633.11300000000006</v>
      </c>
      <c r="E21061" s="28">
        <v>-351.16199999999998</v>
      </c>
    </row>
    <row r="21062" spans="4:5" x14ac:dyDescent="0.25">
      <c r="D21062" s="31">
        <f>-633.097</f>
        <v>-633.09699999999998</v>
      </c>
      <c r="E21062" s="28">
        <v>-351.09199999999998</v>
      </c>
    </row>
    <row r="21063" spans="4:5" x14ac:dyDescent="0.25">
      <c r="D21063" s="31">
        <f>-633.081</f>
        <v>-633.08100000000002</v>
      </c>
      <c r="E21063" s="28">
        <v>-351.02100000000002</v>
      </c>
    </row>
    <row r="21064" spans="4:5" x14ac:dyDescent="0.25">
      <c r="D21064" s="31">
        <f>-633.065</f>
        <v>-633.06500000000005</v>
      </c>
      <c r="E21064" s="28">
        <v>-350.95100000000002</v>
      </c>
    </row>
    <row r="21065" spans="4:5" x14ac:dyDescent="0.25">
      <c r="D21065" s="31">
        <f>-633.049</f>
        <v>-633.04899999999998</v>
      </c>
      <c r="E21065" s="28">
        <v>-350.88</v>
      </c>
    </row>
    <row r="21066" spans="4:5" x14ac:dyDescent="0.25">
      <c r="D21066" s="31">
        <f>-633.033</f>
        <v>-633.03300000000002</v>
      </c>
      <c r="E21066" s="28">
        <v>-350.81</v>
      </c>
    </row>
    <row r="21067" spans="4:5" x14ac:dyDescent="0.25">
      <c r="D21067" s="31">
        <f>-633.017</f>
        <v>-633.01700000000005</v>
      </c>
      <c r="E21067" s="28">
        <v>-350.73899999999998</v>
      </c>
    </row>
    <row r="21068" spans="4:5" x14ac:dyDescent="0.25">
      <c r="D21068" s="31">
        <f>-633.001</f>
        <v>-633.00099999999998</v>
      </c>
      <c r="E21068" s="28">
        <v>-350.66899999999998</v>
      </c>
    </row>
    <row r="21069" spans="4:5" x14ac:dyDescent="0.25">
      <c r="D21069" s="31">
        <f>-632.985</f>
        <v>-632.98500000000001</v>
      </c>
      <c r="E21069" s="28">
        <v>-350.59800000000001</v>
      </c>
    </row>
    <row r="21070" spans="4:5" x14ac:dyDescent="0.25">
      <c r="D21070" s="31">
        <f>-632.969</f>
        <v>-632.96900000000005</v>
      </c>
      <c r="E21070" s="28">
        <v>-350.52800000000002</v>
      </c>
    </row>
    <row r="21071" spans="4:5" x14ac:dyDescent="0.25">
      <c r="D21071" s="31">
        <f>-632.953</f>
        <v>-632.95299999999997</v>
      </c>
      <c r="E21071" s="28">
        <v>-350.45699999999999</v>
      </c>
    </row>
    <row r="21072" spans="4:5" x14ac:dyDescent="0.25">
      <c r="D21072" s="31">
        <f>-632.937</f>
        <v>-632.93700000000001</v>
      </c>
      <c r="E21072" s="28">
        <v>-350.38600000000002</v>
      </c>
    </row>
    <row r="21073" spans="4:5" x14ac:dyDescent="0.25">
      <c r="D21073" s="31">
        <f>-632.921</f>
        <v>-632.92100000000005</v>
      </c>
      <c r="E21073" s="28">
        <v>-350.315</v>
      </c>
    </row>
    <row r="21074" spans="4:5" x14ac:dyDescent="0.25">
      <c r="D21074" s="31">
        <f>-632.905</f>
        <v>-632.90499999999997</v>
      </c>
      <c r="E21074" s="28">
        <v>-350.245</v>
      </c>
    </row>
    <row r="21075" spans="4:5" x14ac:dyDescent="0.25">
      <c r="D21075" s="31">
        <f>-632.889</f>
        <v>-632.88900000000001</v>
      </c>
      <c r="E21075" s="28">
        <v>-350.17399999999998</v>
      </c>
    </row>
    <row r="21076" spans="4:5" x14ac:dyDescent="0.25">
      <c r="D21076" s="31">
        <f>-632.873</f>
        <v>-632.87300000000005</v>
      </c>
      <c r="E21076" s="28">
        <v>-350.10300000000001</v>
      </c>
    </row>
    <row r="21077" spans="4:5" x14ac:dyDescent="0.25">
      <c r="D21077" s="31">
        <f>-632.857</f>
        <v>-632.85699999999997</v>
      </c>
      <c r="E21077" s="28">
        <v>-350.03199999999998</v>
      </c>
    </row>
    <row r="21078" spans="4:5" x14ac:dyDescent="0.25">
      <c r="D21078" s="31">
        <f>-632.841</f>
        <v>-632.84100000000001</v>
      </c>
      <c r="E21078" s="28">
        <v>-349.96100000000001</v>
      </c>
    </row>
    <row r="21079" spans="4:5" x14ac:dyDescent="0.25">
      <c r="D21079" s="31">
        <f>-632.825</f>
        <v>-632.82500000000005</v>
      </c>
      <c r="E21079" s="28">
        <v>-349.89</v>
      </c>
    </row>
    <row r="21080" spans="4:5" x14ac:dyDescent="0.25">
      <c r="D21080" s="31">
        <f>-632.809</f>
        <v>-632.80899999999997</v>
      </c>
      <c r="E21080" s="28">
        <v>-349.81900000000002</v>
      </c>
    </row>
    <row r="21081" spans="4:5" x14ac:dyDescent="0.25">
      <c r="D21081" s="31">
        <f>-632.793</f>
        <v>-632.79300000000001</v>
      </c>
      <c r="E21081" s="28">
        <v>-349.74799999999999</v>
      </c>
    </row>
    <row r="21082" spans="4:5" x14ac:dyDescent="0.25">
      <c r="D21082" s="31">
        <f>-632.777</f>
        <v>-632.77700000000004</v>
      </c>
      <c r="E21082" s="28">
        <v>-349.67700000000002</v>
      </c>
    </row>
    <row r="21083" spans="4:5" x14ac:dyDescent="0.25">
      <c r="D21083" s="31">
        <f>-632.761</f>
        <v>-632.76099999999997</v>
      </c>
      <c r="E21083" s="28">
        <v>-349.60500000000002</v>
      </c>
    </row>
    <row r="21084" spans="4:5" x14ac:dyDescent="0.25">
      <c r="D21084" s="31">
        <f>-632.745</f>
        <v>-632.745</v>
      </c>
      <c r="E21084" s="28">
        <v>-349.53399999999999</v>
      </c>
    </row>
    <row r="21085" spans="4:5" x14ac:dyDescent="0.25">
      <c r="D21085" s="31">
        <f>-632.729</f>
        <v>-632.72900000000004</v>
      </c>
      <c r="E21085" s="28">
        <v>-349.46300000000002</v>
      </c>
    </row>
    <row r="21086" spans="4:5" x14ac:dyDescent="0.25">
      <c r="D21086" s="31">
        <f>-632.714</f>
        <v>-632.71400000000006</v>
      </c>
      <c r="E21086" s="28">
        <v>-349.392</v>
      </c>
    </row>
    <row r="21087" spans="4:5" x14ac:dyDescent="0.25">
      <c r="D21087" s="31">
        <f>-632.698</f>
        <v>-632.69799999999998</v>
      </c>
      <c r="E21087" s="28">
        <v>-349.32</v>
      </c>
    </row>
    <row r="21088" spans="4:5" x14ac:dyDescent="0.25">
      <c r="D21088" s="31">
        <f>-632.682</f>
        <v>-632.68200000000002</v>
      </c>
      <c r="E21088" s="28">
        <v>-349.24900000000002</v>
      </c>
    </row>
    <row r="21089" spans="4:5" x14ac:dyDescent="0.25">
      <c r="D21089" s="31">
        <f>-632.666</f>
        <v>-632.66600000000005</v>
      </c>
      <c r="E21089" s="28">
        <v>-349.17700000000002</v>
      </c>
    </row>
    <row r="21090" spans="4:5" x14ac:dyDescent="0.25">
      <c r="D21090" s="31">
        <f>-632.65</f>
        <v>-632.65</v>
      </c>
      <c r="E21090" s="28">
        <v>-349.10599999999999</v>
      </c>
    </row>
    <row r="21091" spans="4:5" x14ac:dyDescent="0.25">
      <c r="D21091" s="31">
        <f>-632.634</f>
        <v>-632.63400000000001</v>
      </c>
      <c r="E21091" s="28">
        <v>-349.03399999999999</v>
      </c>
    </row>
    <row r="21092" spans="4:5" x14ac:dyDescent="0.25">
      <c r="D21092" s="31">
        <f>-632.618</f>
        <v>-632.61800000000005</v>
      </c>
      <c r="E21092" s="28">
        <v>-348.96300000000002</v>
      </c>
    </row>
    <row r="21093" spans="4:5" x14ac:dyDescent="0.25">
      <c r="D21093" s="31">
        <f>-632.602</f>
        <v>-632.60199999999998</v>
      </c>
      <c r="E21093" s="28">
        <v>-348.89100000000002</v>
      </c>
    </row>
    <row r="21094" spans="4:5" x14ac:dyDescent="0.25">
      <c r="D21094" s="31">
        <f>-632.586</f>
        <v>-632.58600000000001</v>
      </c>
      <c r="E21094" s="28">
        <v>-348.81900000000002</v>
      </c>
    </row>
    <row r="21095" spans="4:5" x14ac:dyDescent="0.25">
      <c r="D21095" s="31">
        <f>-632.57</f>
        <v>-632.57000000000005</v>
      </c>
      <c r="E21095" s="28">
        <v>-348.74799999999999</v>
      </c>
    </row>
    <row r="21096" spans="4:5" x14ac:dyDescent="0.25">
      <c r="D21096" s="31">
        <f>-632.554</f>
        <v>-632.55399999999997</v>
      </c>
      <c r="E21096" s="28">
        <v>-348.67599999999999</v>
      </c>
    </row>
    <row r="21097" spans="4:5" x14ac:dyDescent="0.25">
      <c r="D21097" s="31">
        <f>-632.538</f>
        <v>-632.53800000000001</v>
      </c>
      <c r="E21097" s="28">
        <v>-348.60399999999998</v>
      </c>
    </row>
    <row r="21098" spans="4:5" x14ac:dyDescent="0.25">
      <c r="D21098" s="31">
        <f>-632.522</f>
        <v>-632.52200000000005</v>
      </c>
      <c r="E21098" s="28">
        <v>-348.53199999999998</v>
      </c>
    </row>
    <row r="21099" spans="4:5" x14ac:dyDescent="0.25">
      <c r="D21099" s="31">
        <f>-632.506</f>
        <v>-632.50599999999997</v>
      </c>
      <c r="E21099" s="28">
        <v>-348.46100000000001</v>
      </c>
    </row>
    <row r="21100" spans="4:5" x14ac:dyDescent="0.25">
      <c r="D21100" s="31">
        <f>-632.49</f>
        <v>-632.49</v>
      </c>
      <c r="E21100" s="28">
        <v>-348.38900000000001</v>
      </c>
    </row>
    <row r="21101" spans="4:5" x14ac:dyDescent="0.25">
      <c r="D21101" s="31">
        <f>-632.474</f>
        <v>-632.47400000000005</v>
      </c>
      <c r="E21101" s="28">
        <v>-348.31700000000001</v>
      </c>
    </row>
    <row r="21102" spans="4:5" x14ac:dyDescent="0.25">
      <c r="D21102" s="31">
        <f>-632.458</f>
        <v>-632.45799999999997</v>
      </c>
      <c r="E21102" s="28">
        <v>-348.245</v>
      </c>
    </row>
    <row r="21103" spans="4:5" x14ac:dyDescent="0.25">
      <c r="D21103" s="31">
        <f>-632.442</f>
        <v>-632.44200000000001</v>
      </c>
      <c r="E21103" s="28">
        <v>-348.173</v>
      </c>
    </row>
    <row r="21104" spans="4:5" x14ac:dyDescent="0.25">
      <c r="D21104" s="31">
        <f>-632.426</f>
        <v>-632.42600000000004</v>
      </c>
      <c r="E21104" s="28">
        <v>-348.101</v>
      </c>
    </row>
    <row r="21105" spans="4:5" x14ac:dyDescent="0.25">
      <c r="D21105" s="31">
        <f>-632.41</f>
        <v>-632.41</v>
      </c>
      <c r="E21105" s="28">
        <v>-348.02800000000002</v>
      </c>
    </row>
    <row r="21106" spans="4:5" x14ac:dyDescent="0.25">
      <c r="D21106" s="31">
        <f>-632.394</f>
        <v>-632.39400000000001</v>
      </c>
      <c r="E21106" s="28">
        <v>-347.95600000000002</v>
      </c>
    </row>
    <row r="21107" spans="4:5" x14ac:dyDescent="0.25">
      <c r="D21107" s="31">
        <f>-632.378</f>
        <v>-632.37800000000004</v>
      </c>
      <c r="E21107" s="28">
        <v>-347.88400000000001</v>
      </c>
    </row>
    <row r="21108" spans="4:5" x14ac:dyDescent="0.25">
      <c r="D21108" s="31">
        <f>-632.362</f>
        <v>-632.36199999999997</v>
      </c>
      <c r="E21108" s="28">
        <v>-347.81200000000001</v>
      </c>
    </row>
    <row r="21109" spans="4:5" x14ac:dyDescent="0.25">
      <c r="D21109" s="31">
        <f>-632.346</f>
        <v>-632.346</v>
      </c>
      <c r="E21109" s="28">
        <v>-347.74</v>
      </c>
    </row>
    <row r="21110" spans="4:5" x14ac:dyDescent="0.25">
      <c r="D21110" s="31">
        <f>-632.33</f>
        <v>-632.33000000000004</v>
      </c>
      <c r="E21110" s="28">
        <v>-347.66699999999997</v>
      </c>
    </row>
    <row r="21111" spans="4:5" x14ac:dyDescent="0.25">
      <c r="D21111" s="31">
        <f>-632.314</f>
        <v>-632.31399999999996</v>
      </c>
      <c r="E21111" s="28">
        <v>-347.59500000000003</v>
      </c>
    </row>
    <row r="21112" spans="4:5" x14ac:dyDescent="0.25">
      <c r="D21112" s="31">
        <f>-632.298</f>
        <v>-632.298</v>
      </c>
      <c r="E21112" s="28">
        <v>-347.52199999999999</v>
      </c>
    </row>
    <row r="21113" spans="4:5" x14ac:dyDescent="0.25">
      <c r="D21113" s="31">
        <f>-632.282</f>
        <v>-632.28200000000004</v>
      </c>
      <c r="E21113" s="28">
        <v>-347.45</v>
      </c>
    </row>
    <row r="21114" spans="4:5" x14ac:dyDescent="0.25">
      <c r="D21114" s="31">
        <f>-632.266</f>
        <v>-632.26599999999996</v>
      </c>
      <c r="E21114" s="28">
        <v>-347.37799999999999</v>
      </c>
    </row>
    <row r="21115" spans="4:5" x14ac:dyDescent="0.25">
      <c r="D21115" s="31">
        <f>-632.25</f>
        <v>-632.25</v>
      </c>
      <c r="E21115" s="28">
        <v>-347.30500000000001</v>
      </c>
    </row>
    <row r="21116" spans="4:5" x14ac:dyDescent="0.25">
      <c r="D21116" s="31">
        <f>-632.234</f>
        <v>-632.23400000000004</v>
      </c>
      <c r="E21116" s="28">
        <v>-347.23200000000003</v>
      </c>
    </row>
    <row r="21117" spans="4:5" x14ac:dyDescent="0.25">
      <c r="D21117" s="31">
        <f>-632.218</f>
        <v>-632.21799999999996</v>
      </c>
      <c r="E21117" s="28">
        <v>-347.16</v>
      </c>
    </row>
    <row r="21118" spans="4:5" x14ac:dyDescent="0.25">
      <c r="D21118" s="31">
        <f>-632.202</f>
        <v>-632.202</v>
      </c>
      <c r="E21118" s="28">
        <v>-347.08699999999999</v>
      </c>
    </row>
    <row r="21119" spans="4:5" x14ac:dyDescent="0.25">
      <c r="D21119" s="31">
        <f>-632.186</f>
        <v>-632.18600000000004</v>
      </c>
      <c r="E21119" s="28">
        <v>-347.01400000000001</v>
      </c>
    </row>
    <row r="21120" spans="4:5" x14ac:dyDescent="0.25">
      <c r="D21120" s="31">
        <f>-632.17</f>
        <v>-632.16999999999996</v>
      </c>
      <c r="E21120" s="28">
        <v>-346.94200000000001</v>
      </c>
    </row>
    <row r="21121" spans="4:5" x14ac:dyDescent="0.25">
      <c r="D21121" s="31">
        <f>-632.154</f>
        <v>-632.154</v>
      </c>
      <c r="E21121" s="28">
        <v>-346.86900000000003</v>
      </c>
    </row>
    <row r="21122" spans="4:5" x14ac:dyDescent="0.25">
      <c r="D21122" s="31">
        <f>-632.138</f>
        <v>-632.13800000000003</v>
      </c>
      <c r="E21122" s="28">
        <v>-346.79599999999999</v>
      </c>
    </row>
    <row r="21123" spans="4:5" x14ac:dyDescent="0.25">
      <c r="D21123" s="31">
        <f>-632.122</f>
        <v>-632.12199999999996</v>
      </c>
      <c r="E21123" s="28">
        <v>-346.72300000000001</v>
      </c>
    </row>
    <row r="21124" spans="4:5" x14ac:dyDescent="0.25">
      <c r="D21124" s="31">
        <f>-632.106</f>
        <v>-632.10599999999999</v>
      </c>
      <c r="E21124" s="28">
        <v>-346.65</v>
      </c>
    </row>
    <row r="21125" spans="4:5" x14ac:dyDescent="0.25">
      <c r="D21125" s="31">
        <f>-632.09</f>
        <v>-632.09</v>
      </c>
      <c r="E21125" s="28">
        <v>-346.577</v>
      </c>
    </row>
    <row r="21126" spans="4:5" x14ac:dyDescent="0.25">
      <c r="D21126" s="31">
        <f>-632.074</f>
        <v>-632.07399999999996</v>
      </c>
      <c r="E21126" s="28">
        <v>-346.50400000000002</v>
      </c>
    </row>
    <row r="21127" spans="4:5" x14ac:dyDescent="0.25">
      <c r="D21127" s="31">
        <f>-632.058</f>
        <v>-632.05799999999999</v>
      </c>
      <c r="E21127" s="28">
        <v>-346.43099999999998</v>
      </c>
    </row>
    <row r="21128" spans="4:5" x14ac:dyDescent="0.25">
      <c r="D21128" s="31">
        <f>-632.042</f>
        <v>-632.04200000000003</v>
      </c>
      <c r="E21128" s="28">
        <v>-346.358</v>
      </c>
    </row>
    <row r="21129" spans="4:5" x14ac:dyDescent="0.25">
      <c r="D21129" s="31">
        <f>-632.026</f>
        <v>-632.02599999999995</v>
      </c>
      <c r="E21129" s="28">
        <v>-346.28500000000003</v>
      </c>
    </row>
    <row r="21130" spans="4:5" x14ac:dyDescent="0.25">
      <c r="D21130" s="31">
        <f>-632.01</f>
        <v>-632.01</v>
      </c>
      <c r="E21130" s="28">
        <v>-346.21199999999999</v>
      </c>
    </row>
    <row r="21131" spans="4:5" x14ac:dyDescent="0.25">
      <c r="D21131" s="31">
        <f>-631.994</f>
        <v>-631.99400000000003</v>
      </c>
      <c r="E21131" s="28">
        <v>-346.13900000000001</v>
      </c>
    </row>
    <row r="21132" spans="4:5" x14ac:dyDescent="0.25">
      <c r="D21132" s="31">
        <f>-631.978</f>
        <v>-631.97799999999995</v>
      </c>
      <c r="E21132" s="28">
        <v>-346.06599999999997</v>
      </c>
    </row>
    <row r="21133" spans="4:5" x14ac:dyDescent="0.25">
      <c r="D21133" s="31">
        <f>-631.962</f>
        <v>-631.96199999999999</v>
      </c>
      <c r="E21133" s="28">
        <v>-345.99200000000002</v>
      </c>
    </row>
    <row r="21134" spans="4:5" x14ac:dyDescent="0.25">
      <c r="D21134" s="31">
        <f>-631.946</f>
        <v>-631.94600000000003</v>
      </c>
      <c r="E21134" s="28">
        <v>-345.91899999999998</v>
      </c>
    </row>
    <row r="21135" spans="4:5" x14ac:dyDescent="0.25">
      <c r="D21135" s="31">
        <f>-631.93</f>
        <v>-631.92999999999995</v>
      </c>
      <c r="E21135" s="28">
        <v>-345.846</v>
      </c>
    </row>
    <row r="21136" spans="4:5" x14ac:dyDescent="0.25">
      <c r="D21136" s="31">
        <f>-631.914</f>
        <v>-631.91399999999999</v>
      </c>
      <c r="E21136" s="28">
        <v>-345.77199999999999</v>
      </c>
    </row>
    <row r="21137" spans="4:5" x14ac:dyDescent="0.25">
      <c r="D21137" s="31">
        <f>-631.898</f>
        <v>-631.89800000000002</v>
      </c>
      <c r="E21137" s="28">
        <v>-345.69900000000001</v>
      </c>
    </row>
    <row r="21138" spans="4:5" x14ac:dyDescent="0.25">
      <c r="D21138" s="31">
        <f>-631.882</f>
        <v>-631.88199999999995</v>
      </c>
      <c r="E21138" s="28">
        <v>-345.625</v>
      </c>
    </row>
    <row r="21139" spans="4:5" x14ac:dyDescent="0.25">
      <c r="D21139" s="31">
        <f>-631.866</f>
        <v>-631.86599999999999</v>
      </c>
      <c r="E21139" s="28">
        <v>-345.55200000000002</v>
      </c>
    </row>
    <row r="21140" spans="4:5" x14ac:dyDescent="0.25">
      <c r="D21140" s="31">
        <f>-631.85</f>
        <v>-631.85</v>
      </c>
      <c r="E21140" s="28">
        <v>-345.47800000000001</v>
      </c>
    </row>
    <row r="21141" spans="4:5" x14ac:dyDescent="0.25">
      <c r="D21141" s="31">
        <f>-631.834</f>
        <v>-631.83399999999995</v>
      </c>
      <c r="E21141" s="28">
        <v>-345.40499999999997</v>
      </c>
    </row>
    <row r="21142" spans="4:5" x14ac:dyDescent="0.25">
      <c r="D21142" s="31">
        <f>-631.818</f>
        <v>-631.81799999999998</v>
      </c>
      <c r="E21142" s="28">
        <v>-345.33100000000002</v>
      </c>
    </row>
    <row r="21143" spans="4:5" x14ac:dyDescent="0.25">
      <c r="D21143" s="31">
        <f>-631.802</f>
        <v>-631.80200000000002</v>
      </c>
      <c r="E21143" s="28">
        <v>-345.25700000000001</v>
      </c>
    </row>
    <row r="21144" spans="4:5" x14ac:dyDescent="0.25">
      <c r="D21144" s="31">
        <f>-631.786</f>
        <v>-631.78599999999994</v>
      </c>
      <c r="E21144" s="28">
        <v>-345.18400000000003</v>
      </c>
    </row>
    <row r="21145" spans="4:5" x14ac:dyDescent="0.25">
      <c r="D21145" s="31">
        <f>-631.77</f>
        <v>-631.77</v>
      </c>
      <c r="E21145" s="28">
        <v>-345.11</v>
      </c>
    </row>
    <row r="21146" spans="4:5" x14ac:dyDescent="0.25">
      <c r="D21146" s="31">
        <f>-631.754</f>
        <v>-631.75400000000002</v>
      </c>
      <c r="E21146" s="28">
        <v>-345.036</v>
      </c>
    </row>
    <row r="21147" spans="4:5" x14ac:dyDescent="0.25">
      <c r="D21147" s="31">
        <f>-631.738</f>
        <v>-631.73800000000006</v>
      </c>
      <c r="E21147" s="28">
        <v>-344.96199999999999</v>
      </c>
    </row>
    <row r="21148" spans="4:5" x14ac:dyDescent="0.25">
      <c r="D21148" s="31">
        <f>-631.722</f>
        <v>-631.72199999999998</v>
      </c>
      <c r="E21148" s="28">
        <v>-344.88799999999998</v>
      </c>
    </row>
    <row r="21149" spans="4:5" x14ac:dyDescent="0.25">
      <c r="D21149" s="31">
        <f>-631.706</f>
        <v>-631.70600000000002</v>
      </c>
      <c r="E21149" s="28">
        <v>-344.81400000000002</v>
      </c>
    </row>
    <row r="21150" spans="4:5" x14ac:dyDescent="0.25">
      <c r="D21150" s="31">
        <f>-631.69</f>
        <v>-631.69000000000005</v>
      </c>
      <c r="E21150" s="28">
        <v>-344.74</v>
      </c>
    </row>
    <row r="21151" spans="4:5" x14ac:dyDescent="0.25">
      <c r="D21151" s="31">
        <f>-631.674</f>
        <v>-631.67399999999998</v>
      </c>
      <c r="E21151" s="28">
        <v>-344.666</v>
      </c>
    </row>
    <row r="21152" spans="4:5" x14ac:dyDescent="0.25">
      <c r="D21152" s="31">
        <f>-631.658</f>
        <v>-631.65800000000002</v>
      </c>
      <c r="E21152" s="28">
        <v>-344.59199999999998</v>
      </c>
    </row>
    <row r="21153" spans="4:5" x14ac:dyDescent="0.25">
      <c r="D21153" s="31">
        <f>-631.642</f>
        <v>-631.64200000000005</v>
      </c>
      <c r="E21153" s="28">
        <v>-344.51799999999997</v>
      </c>
    </row>
    <row r="21154" spans="4:5" x14ac:dyDescent="0.25">
      <c r="D21154" s="31">
        <f>-631.626</f>
        <v>-631.62599999999998</v>
      </c>
      <c r="E21154" s="28">
        <v>-344.44400000000002</v>
      </c>
    </row>
    <row r="21155" spans="4:5" x14ac:dyDescent="0.25">
      <c r="D21155" s="31">
        <f>-631.61</f>
        <v>-631.61</v>
      </c>
      <c r="E21155" s="28">
        <v>-344.37</v>
      </c>
    </row>
    <row r="21156" spans="4:5" x14ac:dyDescent="0.25">
      <c r="D21156" s="31">
        <f>-631.594</f>
        <v>-631.59400000000005</v>
      </c>
      <c r="E21156" s="28">
        <v>-344.29599999999999</v>
      </c>
    </row>
    <row r="21157" spans="4:5" x14ac:dyDescent="0.25">
      <c r="D21157" s="31">
        <f>-631.578</f>
        <v>-631.57799999999997</v>
      </c>
      <c r="E21157" s="28">
        <v>-344.221</v>
      </c>
    </row>
    <row r="21158" spans="4:5" x14ac:dyDescent="0.25">
      <c r="D21158" s="31">
        <f>-631.562</f>
        <v>-631.56200000000001</v>
      </c>
      <c r="E21158" s="28">
        <v>-344.14699999999999</v>
      </c>
    </row>
    <row r="21159" spans="4:5" x14ac:dyDescent="0.25">
      <c r="D21159" s="31">
        <f>-631.546</f>
        <v>-631.54600000000005</v>
      </c>
      <c r="E21159" s="28">
        <v>-344.07299999999998</v>
      </c>
    </row>
    <row r="21160" spans="4:5" x14ac:dyDescent="0.25">
      <c r="D21160" s="31">
        <f>-631.53</f>
        <v>-631.53</v>
      </c>
      <c r="E21160" s="28">
        <v>-343.99799999999999</v>
      </c>
    </row>
    <row r="21161" spans="4:5" x14ac:dyDescent="0.25">
      <c r="D21161" s="31">
        <f>-631.514</f>
        <v>-631.51400000000001</v>
      </c>
      <c r="E21161" s="28">
        <v>-343.92399999999998</v>
      </c>
    </row>
    <row r="21162" spans="4:5" x14ac:dyDescent="0.25">
      <c r="D21162" s="31">
        <f>-631.498</f>
        <v>-631.49800000000005</v>
      </c>
      <c r="E21162" s="28">
        <v>-343.84899999999999</v>
      </c>
    </row>
    <row r="21163" spans="4:5" x14ac:dyDescent="0.25">
      <c r="D21163" s="31">
        <f>-631.482</f>
        <v>-631.48199999999997</v>
      </c>
      <c r="E21163" s="28">
        <v>-343.77499999999998</v>
      </c>
    </row>
    <row r="21164" spans="4:5" x14ac:dyDescent="0.25">
      <c r="D21164" s="31">
        <f>-631.466</f>
        <v>-631.46600000000001</v>
      </c>
      <c r="E21164" s="28">
        <v>-343.7</v>
      </c>
    </row>
    <row r="21165" spans="4:5" x14ac:dyDescent="0.25">
      <c r="D21165" s="31">
        <f>-631.45</f>
        <v>-631.45000000000005</v>
      </c>
      <c r="E21165" s="28">
        <v>-343.62599999999998</v>
      </c>
    </row>
    <row r="21166" spans="4:5" x14ac:dyDescent="0.25">
      <c r="D21166" s="31">
        <f>-631.434</f>
        <v>-631.43399999999997</v>
      </c>
      <c r="E21166" s="28">
        <v>-343.55099999999999</v>
      </c>
    </row>
    <row r="21167" spans="4:5" x14ac:dyDescent="0.25">
      <c r="D21167" s="31">
        <f>-631.418</f>
        <v>-631.41800000000001</v>
      </c>
      <c r="E21167" s="28">
        <v>-343.476</v>
      </c>
    </row>
    <row r="21168" spans="4:5" x14ac:dyDescent="0.25">
      <c r="D21168" s="31">
        <f>-631.402</f>
        <v>-631.40200000000004</v>
      </c>
      <c r="E21168" s="28">
        <v>-343.40199999999999</v>
      </c>
    </row>
    <row r="21169" spans="4:5" x14ac:dyDescent="0.25">
      <c r="D21169" s="31">
        <f>-631.386</f>
        <v>-631.38599999999997</v>
      </c>
      <c r="E21169" s="28">
        <v>-343.327</v>
      </c>
    </row>
    <row r="21170" spans="4:5" x14ac:dyDescent="0.25">
      <c r="D21170" s="31">
        <f>-631.37</f>
        <v>-631.37</v>
      </c>
      <c r="E21170" s="28">
        <v>-343.25200000000001</v>
      </c>
    </row>
    <row r="21171" spans="4:5" x14ac:dyDescent="0.25">
      <c r="D21171" s="31">
        <f>-631.354</f>
        <v>-631.35400000000004</v>
      </c>
      <c r="E21171" s="28">
        <v>-343.17700000000002</v>
      </c>
    </row>
    <row r="21172" spans="4:5" x14ac:dyDescent="0.25">
      <c r="D21172" s="31">
        <f>-631.338</f>
        <v>-631.33799999999997</v>
      </c>
      <c r="E21172" s="28">
        <v>-343.10199999999998</v>
      </c>
    </row>
    <row r="21173" spans="4:5" x14ac:dyDescent="0.25">
      <c r="D21173" s="31">
        <f>-631.322</f>
        <v>-631.322</v>
      </c>
      <c r="E21173" s="28">
        <v>-343.02800000000002</v>
      </c>
    </row>
    <row r="21174" spans="4:5" x14ac:dyDescent="0.25">
      <c r="D21174" s="31">
        <f>-631.306</f>
        <v>-631.30600000000004</v>
      </c>
      <c r="E21174" s="28">
        <v>-342.95299999999997</v>
      </c>
    </row>
    <row r="21175" spans="4:5" x14ac:dyDescent="0.25">
      <c r="D21175" s="31">
        <f>-631.29</f>
        <v>-631.29</v>
      </c>
      <c r="E21175" s="28">
        <v>-342.87799999999999</v>
      </c>
    </row>
    <row r="21176" spans="4:5" x14ac:dyDescent="0.25">
      <c r="D21176" s="31">
        <f>-631.274</f>
        <v>-631.274</v>
      </c>
      <c r="E21176" s="28">
        <v>-342.803</v>
      </c>
    </row>
    <row r="21177" spans="4:5" x14ac:dyDescent="0.25">
      <c r="D21177" s="31">
        <f>-631.258</f>
        <v>-631.25800000000004</v>
      </c>
      <c r="E21177" s="28">
        <v>-342.72699999999998</v>
      </c>
    </row>
    <row r="21178" spans="4:5" x14ac:dyDescent="0.25">
      <c r="D21178" s="31">
        <f>-631.242</f>
        <v>-631.24199999999996</v>
      </c>
      <c r="E21178" s="28">
        <v>-342.65199999999999</v>
      </c>
    </row>
    <row r="21179" spans="4:5" x14ac:dyDescent="0.25">
      <c r="D21179" s="31">
        <f>-631.226</f>
        <v>-631.226</v>
      </c>
      <c r="E21179" s="28">
        <v>-342.577</v>
      </c>
    </row>
    <row r="21180" spans="4:5" x14ac:dyDescent="0.25">
      <c r="D21180" s="31">
        <f>-631.21</f>
        <v>-631.21</v>
      </c>
      <c r="E21180" s="28">
        <v>-342.50200000000001</v>
      </c>
    </row>
    <row r="21181" spans="4:5" x14ac:dyDescent="0.25">
      <c r="D21181" s="31">
        <f>-631.194</f>
        <v>-631.19399999999996</v>
      </c>
      <c r="E21181" s="28">
        <v>-342.42700000000002</v>
      </c>
    </row>
    <row r="21182" spans="4:5" x14ac:dyDescent="0.25">
      <c r="D21182" s="31">
        <f>-631.178</f>
        <v>-631.178</v>
      </c>
      <c r="E21182" s="28">
        <v>-342.351</v>
      </c>
    </row>
    <row r="21183" spans="4:5" x14ac:dyDescent="0.25">
      <c r="D21183" s="31">
        <f>-631.162</f>
        <v>-631.16200000000003</v>
      </c>
      <c r="E21183" s="28">
        <v>-342.27600000000001</v>
      </c>
    </row>
    <row r="21184" spans="4:5" x14ac:dyDescent="0.25">
      <c r="D21184" s="31">
        <f>-631.146</f>
        <v>-631.14599999999996</v>
      </c>
      <c r="E21184" s="28">
        <v>-342.20100000000002</v>
      </c>
    </row>
    <row r="21185" spans="4:5" x14ac:dyDescent="0.25">
      <c r="D21185" s="31">
        <f>-631.13</f>
        <v>-631.13</v>
      </c>
      <c r="E21185" s="28">
        <v>-342.125</v>
      </c>
    </row>
    <row r="21186" spans="4:5" x14ac:dyDescent="0.25">
      <c r="D21186" s="31">
        <f>-631.114</f>
        <v>-631.11400000000003</v>
      </c>
      <c r="E21186" s="28">
        <v>-342.05</v>
      </c>
    </row>
    <row r="21187" spans="4:5" x14ac:dyDescent="0.25">
      <c r="D21187" s="31">
        <f>-631.098</f>
        <v>-631.09799999999996</v>
      </c>
      <c r="E21187" s="28">
        <v>-341.97399999999999</v>
      </c>
    </row>
    <row r="21188" spans="4:5" x14ac:dyDescent="0.25">
      <c r="D21188" s="31">
        <f>-631.082</f>
        <v>-631.08199999999999</v>
      </c>
      <c r="E21188" s="28">
        <v>-341.899</v>
      </c>
    </row>
    <row r="21189" spans="4:5" x14ac:dyDescent="0.25">
      <c r="D21189" s="31">
        <f>-631.066</f>
        <v>-631.06600000000003</v>
      </c>
      <c r="E21189" s="28">
        <v>-341.82299999999998</v>
      </c>
    </row>
    <row r="21190" spans="4:5" x14ac:dyDescent="0.25">
      <c r="D21190" s="31">
        <f>-631.05</f>
        <v>-631.04999999999995</v>
      </c>
      <c r="E21190" s="28">
        <v>-341.74799999999999</v>
      </c>
    </row>
    <row r="21191" spans="4:5" x14ac:dyDescent="0.25">
      <c r="D21191" s="31">
        <f>-631.034</f>
        <v>-631.03399999999999</v>
      </c>
      <c r="E21191" s="28">
        <v>-341.67200000000003</v>
      </c>
    </row>
    <row r="21192" spans="4:5" x14ac:dyDescent="0.25">
      <c r="D21192" s="31">
        <f>-631.018</f>
        <v>-631.01800000000003</v>
      </c>
      <c r="E21192" s="28">
        <v>-341.596</v>
      </c>
    </row>
    <row r="21193" spans="4:5" x14ac:dyDescent="0.25">
      <c r="D21193" s="31">
        <f>-631.002</f>
        <v>-631.00199999999995</v>
      </c>
      <c r="E21193" s="28">
        <v>-341.52100000000002</v>
      </c>
    </row>
    <row r="21194" spans="4:5" x14ac:dyDescent="0.25">
      <c r="D21194" s="31">
        <f>-630.986</f>
        <v>-630.98599999999999</v>
      </c>
      <c r="E21194" s="28">
        <v>-341.44499999999999</v>
      </c>
    </row>
    <row r="21195" spans="4:5" x14ac:dyDescent="0.25">
      <c r="D21195" s="31">
        <f>-630.97</f>
        <v>-630.97</v>
      </c>
      <c r="E21195" s="28">
        <v>-341.36900000000003</v>
      </c>
    </row>
    <row r="21196" spans="4:5" x14ac:dyDescent="0.25">
      <c r="D21196" s="31">
        <f>-630.954</f>
        <v>-630.95399999999995</v>
      </c>
      <c r="E21196" s="28">
        <v>-341.29300000000001</v>
      </c>
    </row>
    <row r="21197" spans="4:5" x14ac:dyDescent="0.25">
      <c r="D21197" s="31">
        <f>-630.938</f>
        <v>-630.93799999999999</v>
      </c>
      <c r="E21197" s="28">
        <v>-341.21699999999998</v>
      </c>
    </row>
    <row r="21198" spans="4:5" x14ac:dyDescent="0.25">
      <c r="D21198" s="31">
        <f>-630.922</f>
        <v>-630.92200000000003</v>
      </c>
      <c r="E21198" s="28">
        <v>-341.14100000000002</v>
      </c>
    </row>
    <row r="21199" spans="4:5" x14ac:dyDescent="0.25">
      <c r="D21199" s="31">
        <f>-630.906</f>
        <v>-630.90599999999995</v>
      </c>
      <c r="E21199" s="28">
        <v>-341.065</v>
      </c>
    </row>
    <row r="21200" spans="4:5" x14ac:dyDescent="0.25">
      <c r="D21200" s="31">
        <f>-630.891</f>
        <v>-630.89099999999996</v>
      </c>
      <c r="E21200" s="28">
        <v>-340.98899999999998</v>
      </c>
    </row>
    <row r="21201" spans="4:5" x14ac:dyDescent="0.25">
      <c r="D21201" s="31">
        <f>-630.875</f>
        <v>-630.875</v>
      </c>
      <c r="E21201" s="28">
        <v>-340.91300000000001</v>
      </c>
    </row>
    <row r="21202" spans="4:5" x14ac:dyDescent="0.25">
      <c r="D21202" s="31">
        <f>-630.859</f>
        <v>-630.85900000000004</v>
      </c>
      <c r="E21202" s="28">
        <v>-340.83699999999999</v>
      </c>
    </row>
    <row r="21203" spans="4:5" x14ac:dyDescent="0.25">
      <c r="D21203" s="31">
        <f>-630.843</f>
        <v>-630.84299999999996</v>
      </c>
      <c r="E21203" s="28">
        <v>-340.76100000000002</v>
      </c>
    </row>
    <row r="21204" spans="4:5" x14ac:dyDescent="0.25">
      <c r="D21204" s="31">
        <f>-630.827</f>
        <v>-630.827</v>
      </c>
      <c r="E21204" s="28">
        <v>-340.685</v>
      </c>
    </row>
    <row r="21205" spans="4:5" x14ac:dyDescent="0.25">
      <c r="D21205" s="31">
        <f>-630.811</f>
        <v>-630.81100000000004</v>
      </c>
      <c r="E21205" s="28">
        <v>-340.608</v>
      </c>
    </row>
    <row r="21206" spans="4:5" x14ac:dyDescent="0.25">
      <c r="D21206" s="31">
        <f>-630.795</f>
        <v>-630.79499999999996</v>
      </c>
      <c r="E21206" s="28">
        <v>-340.53199999999998</v>
      </c>
    </row>
    <row r="21207" spans="4:5" x14ac:dyDescent="0.25">
      <c r="D21207" s="31">
        <f>-630.779</f>
        <v>-630.779</v>
      </c>
      <c r="E21207" s="28">
        <v>-340.45600000000002</v>
      </c>
    </row>
    <row r="21208" spans="4:5" x14ac:dyDescent="0.25">
      <c r="D21208" s="31">
        <f>-630.763</f>
        <v>-630.76300000000003</v>
      </c>
      <c r="E21208" s="28">
        <v>-340.38</v>
      </c>
    </row>
    <row r="21209" spans="4:5" x14ac:dyDescent="0.25">
      <c r="D21209" s="31">
        <f>-630.747</f>
        <v>-630.74699999999996</v>
      </c>
      <c r="E21209" s="28">
        <v>-340.303</v>
      </c>
    </row>
    <row r="21210" spans="4:5" x14ac:dyDescent="0.25">
      <c r="D21210" s="31">
        <f>-630.731</f>
        <v>-630.73099999999999</v>
      </c>
      <c r="E21210" s="28">
        <v>-340.22699999999998</v>
      </c>
    </row>
    <row r="21211" spans="4:5" x14ac:dyDescent="0.25">
      <c r="D21211" s="31">
        <f>-630.715</f>
        <v>-630.71500000000003</v>
      </c>
      <c r="E21211" s="28">
        <v>-340.15</v>
      </c>
    </row>
    <row r="21212" spans="4:5" x14ac:dyDescent="0.25">
      <c r="D21212" s="31">
        <f>-630.699</f>
        <v>-630.69899999999996</v>
      </c>
      <c r="E21212" s="28">
        <v>-340.07400000000001</v>
      </c>
    </row>
    <row r="21213" spans="4:5" x14ac:dyDescent="0.25">
      <c r="D21213" s="31">
        <f>-630.683</f>
        <v>-630.68299999999999</v>
      </c>
      <c r="E21213" s="28">
        <v>-339.99700000000001</v>
      </c>
    </row>
    <row r="21214" spans="4:5" x14ac:dyDescent="0.25">
      <c r="D21214" s="31">
        <f>-630.667</f>
        <v>-630.66700000000003</v>
      </c>
      <c r="E21214" s="28">
        <v>-339.92099999999999</v>
      </c>
    </row>
    <row r="21215" spans="4:5" x14ac:dyDescent="0.25">
      <c r="D21215" s="31">
        <f>-630.651</f>
        <v>-630.65099999999995</v>
      </c>
      <c r="E21215" s="28">
        <v>-339.84399999999999</v>
      </c>
    </row>
    <row r="21216" spans="4:5" x14ac:dyDescent="0.25">
      <c r="D21216" s="31">
        <f>-630.635</f>
        <v>-630.63499999999999</v>
      </c>
      <c r="E21216" s="28">
        <v>-339.767</v>
      </c>
    </row>
    <row r="21217" spans="4:5" x14ac:dyDescent="0.25">
      <c r="D21217" s="31">
        <f>-630.619</f>
        <v>-630.61900000000003</v>
      </c>
      <c r="E21217" s="28">
        <v>-339.69099999999997</v>
      </c>
    </row>
    <row r="21218" spans="4:5" x14ac:dyDescent="0.25">
      <c r="D21218" s="31">
        <f>-630.603</f>
        <v>-630.60299999999995</v>
      </c>
      <c r="E21218" s="28">
        <v>-339.61399999999998</v>
      </c>
    </row>
    <row r="21219" spans="4:5" x14ac:dyDescent="0.25">
      <c r="D21219" s="31">
        <f>-630.587</f>
        <v>-630.58699999999999</v>
      </c>
      <c r="E21219" s="28">
        <v>-339.53699999999998</v>
      </c>
    </row>
    <row r="21220" spans="4:5" x14ac:dyDescent="0.25">
      <c r="D21220" s="31">
        <f>-630.571</f>
        <v>-630.57100000000003</v>
      </c>
      <c r="E21220" s="28">
        <v>-339.46</v>
      </c>
    </row>
    <row r="21221" spans="4:5" x14ac:dyDescent="0.25">
      <c r="D21221" s="31">
        <f>-630.555</f>
        <v>-630.55499999999995</v>
      </c>
      <c r="E21221" s="28">
        <v>-339.38299999999998</v>
      </c>
    </row>
    <row r="21222" spans="4:5" x14ac:dyDescent="0.25">
      <c r="D21222" s="31">
        <f>-630.539</f>
        <v>-630.53899999999999</v>
      </c>
      <c r="E21222" s="28">
        <v>-339.30599999999998</v>
      </c>
    </row>
    <row r="21223" spans="4:5" x14ac:dyDescent="0.25">
      <c r="D21223" s="31">
        <f>-630.523</f>
        <v>-630.52300000000002</v>
      </c>
      <c r="E21223" s="28">
        <v>-339.22899999999998</v>
      </c>
    </row>
    <row r="21224" spans="4:5" x14ac:dyDescent="0.25">
      <c r="D21224" s="31">
        <f>-630.507</f>
        <v>-630.50699999999995</v>
      </c>
      <c r="E21224" s="28">
        <v>-339.15199999999999</v>
      </c>
    </row>
    <row r="21225" spans="4:5" x14ac:dyDescent="0.25">
      <c r="D21225" s="31">
        <f>-630.491</f>
        <v>-630.49099999999999</v>
      </c>
      <c r="E21225" s="28">
        <v>-339.07499999999999</v>
      </c>
    </row>
    <row r="21226" spans="4:5" x14ac:dyDescent="0.25">
      <c r="D21226" s="31">
        <f>-630.475</f>
        <v>-630.47500000000002</v>
      </c>
      <c r="E21226" s="28">
        <v>-338.99799999999999</v>
      </c>
    </row>
    <row r="21227" spans="4:5" x14ac:dyDescent="0.25">
      <c r="D21227" s="31">
        <f>-630.459</f>
        <v>-630.45899999999995</v>
      </c>
      <c r="E21227" s="28">
        <v>-338.92099999999999</v>
      </c>
    </row>
    <row r="21228" spans="4:5" x14ac:dyDescent="0.25">
      <c r="D21228" s="31">
        <f>-630.443</f>
        <v>-630.44299999999998</v>
      </c>
      <c r="E21228" s="28">
        <v>-338.84399999999999</v>
      </c>
    </row>
    <row r="21229" spans="4:5" x14ac:dyDescent="0.25">
      <c r="D21229" s="31">
        <f>-630.427</f>
        <v>-630.42700000000002</v>
      </c>
      <c r="E21229" s="28">
        <v>-338.767</v>
      </c>
    </row>
    <row r="21230" spans="4:5" x14ac:dyDescent="0.25">
      <c r="D21230" s="31">
        <f>-630.411</f>
        <v>-630.41099999999994</v>
      </c>
      <c r="E21230" s="28">
        <v>-338.69</v>
      </c>
    </row>
    <row r="21231" spans="4:5" x14ac:dyDescent="0.25">
      <c r="D21231" s="31">
        <f>-630.395</f>
        <v>-630.39499999999998</v>
      </c>
      <c r="E21231" s="28">
        <v>-338.61200000000002</v>
      </c>
    </row>
    <row r="21232" spans="4:5" x14ac:dyDescent="0.25">
      <c r="D21232" s="31">
        <f>-630.379</f>
        <v>-630.37900000000002</v>
      </c>
      <c r="E21232" s="28">
        <v>-338.53500000000003</v>
      </c>
    </row>
    <row r="21233" spans="4:5" x14ac:dyDescent="0.25">
      <c r="D21233" s="31">
        <f>-630.363</f>
        <v>-630.36300000000006</v>
      </c>
      <c r="E21233" s="28">
        <v>-338.45800000000003</v>
      </c>
    </row>
    <row r="21234" spans="4:5" x14ac:dyDescent="0.25">
      <c r="D21234" s="31">
        <f>-630.347</f>
        <v>-630.34699999999998</v>
      </c>
      <c r="E21234" s="28">
        <v>-338.38</v>
      </c>
    </row>
    <row r="21235" spans="4:5" x14ac:dyDescent="0.25">
      <c r="D21235" s="31">
        <f>-630.331</f>
        <v>-630.33100000000002</v>
      </c>
      <c r="E21235" s="28">
        <v>-338.303</v>
      </c>
    </row>
    <row r="21236" spans="4:5" x14ac:dyDescent="0.25">
      <c r="D21236" s="31">
        <f>-630.315</f>
        <v>-630.31500000000005</v>
      </c>
      <c r="E21236" s="28">
        <v>-338.22500000000002</v>
      </c>
    </row>
    <row r="21237" spans="4:5" x14ac:dyDescent="0.25">
      <c r="D21237" s="31">
        <f>-630.299</f>
        <v>-630.29899999999998</v>
      </c>
      <c r="E21237" s="28">
        <v>-338.14800000000002</v>
      </c>
    </row>
    <row r="21238" spans="4:5" x14ac:dyDescent="0.25">
      <c r="D21238" s="31">
        <f>-630.283</f>
        <v>-630.28300000000002</v>
      </c>
      <c r="E21238" s="28">
        <v>-338.07</v>
      </c>
    </row>
    <row r="21239" spans="4:5" x14ac:dyDescent="0.25">
      <c r="D21239" s="31">
        <f>-630.267</f>
        <v>-630.26700000000005</v>
      </c>
      <c r="E21239" s="28">
        <v>-337.99299999999999</v>
      </c>
    </row>
    <row r="21240" spans="4:5" x14ac:dyDescent="0.25">
      <c r="D21240" s="31">
        <f>-630.251</f>
        <v>-630.25099999999998</v>
      </c>
      <c r="E21240" s="28">
        <v>-337.91500000000002</v>
      </c>
    </row>
    <row r="21241" spans="4:5" x14ac:dyDescent="0.25">
      <c r="D21241" s="31">
        <f>-630.235</f>
        <v>-630.23500000000001</v>
      </c>
      <c r="E21241" s="28">
        <v>-337.83699999999999</v>
      </c>
    </row>
    <row r="21242" spans="4:5" x14ac:dyDescent="0.25">
      <c r="D21242" s="31">
        <f>-630.219</f>
        <v>-630.21900000000005</v>
      </c>
      <c r="E21242" s="28">
        <v>-337.76</v>
      </c>
    </row>
    <row r="21243" spans="4:5" x14ac:dyDescent="0.25">
      <c r="D21243" s="31">
        <f>-630.203</f>
        <v>-630.20299999999997</v>
      </c>
      <c r="E21243" s="28">
        <v>-337.68200000000002</v>
      </c>
    </row>
    <row r="21244" spans="4:5" x14ac:dyDescent="0.25">
      <c r="D21244" s="31">
        <f>-630.187</f>
        <v>-630.18700000000001</v>
      </c>
      <c r="E21244" s="28">
        <v>-337.60399999999998</v>
      </c>
    </row>
    <row r="21245" spans="4:5" x14ac:dyDescent="0.25">
      <c r="D21245" s="31">
        <f>-630.171</f>
        <v>-630.17100000000005</v>
      </c>
      <c r="E21245" s="28">
        <v>-337.52600000000001</v>
      </c>
    </row>
    <row r="21246" spans="4:5" x14ac:dyDescent="0.25">
      <c r="D21246" s="31">
        <f>-630.155</f>
        <v>-630.15499999999997</v>
      </c>
      <c r="E21246" s="28">
        <v>-337.44799999999998</v>
      </c>
    </row>
    <row r="21247" spans="4:5" x14ac:dyDescent="0.25">
      <c r="D21247" s="31">
        <f>-630.139</f>
        <v>-630.13900000000001</v>
      </c>
      <c r="E21247" s="28">
        <v>-337.37</v>
      </c>
    </row>
    <row r="21248" spans="4:5" x14ac:dyDescent="0.25">
      <c r="D21248" s="31">
        <f>-630.123</f>
        <v>-630.12300000000005</v>
      </c>
      <c r="E21248" s="28">
        <v>-337.29199999999997</v>
      </c>
    </row>
    <row r="21249" spans="4:5" x14ac:dyDescent="0.25">
      <c r="D21249" s="31">
        <f>-630.107</f>
        <v>-630.10699999999997</v>
      </c>
      <c r="E21249" s="28">
        <v>-337.214</v>
      </c>
    </row>
    <row r="21250" spans="4:5" x14ac:dyDescent="0.25">
      <c r="D21250" s="31">
        <f>-630.091</f>
        <v>-630.09100000000001</v>
      </c>
      <c r="E21250" s="28">
        <v>-337.13600000000002</v>
      </c>
    </row>
    <row r="21251" spans="4:5" x14ac:dyDescent="0.25">
      <c r="D21251" s="31">
        <f>-630.075</f>
        <v>-630.07500000000005</v>
      </c>
      <c r="E21251" s="28">
        <v>-337.05799999999999</v>
      </c>
    </row>
    <row r="21252" spans="4:5" x14ac:dyDescent="0.25">
      <c r="D21252" s="31">
        <f>-630.059</f>
        <v>-630.05899999999997</v>
      </c>
      <c r="E21252" s="28">
        <v>-336.98</v>
      </c>
    </row>
    <row r="21253" spans="4:5" x14ac:dyDescent="0.25">
      <c r="D21253" s="31">
        <f>-630.043</f>
        <v>-630.04300000000001</v>
      </c>
      <c r="E21253" s="28">
        <v>-336.90199999999999</v>
      </c>
    </row>
    <row r="21254" spans="4:5" x14ac:dyDescent="0.25">
      <c r="D21254" s="31">
        <f>-630.027</f>
        <v>-630.02700000000004</v>
      </c>
      <c r="E21254" s="28">
        <v>-336.82400000000001</v>
      </c>
    </row>
    <row r="21255" spans="4:5" x14ac:dyDescent="0.25">
      <c r="D21255" s="31">
        <f>-630.011</f>
        <v>-630.01099999999997</v>
      </c>
      <c r="E21255" s="28">
        <v>-336.74599999999998</v>
      </c>
    </row>
    <row r="21256" spans="4:5" x14ac:dyDescent="0.25">
      <c r="D21256" s="31">
        <f>-629.995</f>
        <v>-629.995</v>
      </c>
      <c r="E21256" s="28">
        <v>-336.66699999999997</v>
      </c>
    </row>
    <row r="21257" spans="4:5" x14ac:dyDescent="0.25">
      <c r="D21257" s="31">
        <f>-629.979</f>
        <v>-629.97900000000004</v>
      </c>
      <c r="E21257" s="28">
        <v>-336.589</v>
      </c>
    </row>
    <row r="21258" spans="4:5" x14ac:dyDescent="0.25">
      <c r="D21258" s="31">
        <f>-629.963</f>
        <v>-629.96299999999997</v>
      </c>
      <c r="E21258" s="28">
        <v>-336.51100000000002</v>
      </c>
    </row>
    <row r="21259" spans="4:5" x14ac:dyDescent="0.25">
      <c r="D21259" s="31">
        <f>-629.947</f>
        <v>-629.947</v>
      </c>
      <c r="E21259" s="28">
        <v>-336.43200000000002</v>
      </c>
    </row>
    <row r="21260" spans="4:5" x14ac:dyDescent="0.25">
      <c r="D21260" s="31">
        <f>-629.931</f>
        <v>-629.93100000000004</v>
      </c>
      <c r="E21260" s="28">
        <v>-336.35399999999998</v>
      </c>
    </row>
    <row r="21261" spans="4:5" x14ac:dyDescent="0.25">
      <c r="D21261" s="31">
        <f>-629.915</f>
        <v>-629.91499999999996</v>
      </c>
      <c r="E21261" s="28">
        <v>-336.27499999999998</v>
      </c>
    </row>
    <row r="21262" spans="4:5" x14ac:dyDescent="0.25">
      <c r="D21262" s="31">
        <f>-629.899</f>
        <v>-629.899</v>
      </c>
      <c r="E21262" s="28">
        <v>-336.197</v>
      </c>
    </row>
    <row r="21263" spans="4:5" x14ac:dyDescent="0.25">
      <c r="D21263" s="31">
        <f>-629.883</f>
        <v>-629.88300000000004</v>
      </c>
      <c r="E21263" s="28">
        <v>-336.11799999999999</v>
      </c>
    </row>
    <row r="21264" spans="4:5" x14ac:dyDescent="0.25">
      <c r="D21264" s="31">
        <f>-629.867</f>
        <v>-629.86699999999996</v>
      </c>
      <c r="E21264" s="28">
        <v>-336.04</v>
      </c>
    </row>
    <row r="21265" spans="4:5" x14ac:dyDescent="0.25">
      <c r="D21265" s="31">
        <f>-629.851</f>
        <v>-629.851</v>
      </c>
      <c r="E21265" s="28">
        <v>-335.96100000000001</v>
      </c>
    </row>
    <row r="21266" spans="4:5" x14ac:dyDescent="0.25">
      <c r="D21266" s="31">
        <f>-629.835</f>
        <v>-629.83500000000004</v>
      </c>
      <c r="E21266" s="28">
        <v>-335.88200000000001</v>
      </c>
    </row>
    <row r="21267" spans="4:5" x14ac:dyDescent="0.25">
      <c r="D21267" s="31">
        <f>-629.819</f>
        <v>-629.81899999999996</v>
      </c>
      <c r="E21267" s="28">
        <v>-335.803</v>
      </c>
    </row>
    <row r="21268" spans="4:5" x14ac:dyDescent="0.25">
      <c r="D21268" s="31">
        <f>-629.803</f>
        <v>-629.803</v>
      </c>
      <c r="E21268" s="28">
        <v>-335.72500000000002</v>
      </c>
    </row>
    <row r="21269" spans="4:5" x14ac:dyDescent="0.25">
      <c r="D21269" s="31">
        <f>-629.787</f>
        <v>-629.78700000000003</v>
      </c>
      <c r="E21269" s="28">
        <v>-335.64600000000002</v>
      </c>
    </row>
    <row r="21270" spans="4:5" x14ac:dyDescent="0.25">
      <c r="D21270" s="31">
        <f>-629.771</f>
        <v>-629.77099999999996</v>
      </c>
      <c r="E21270" s="28">
        <v>-335.56700000000001</v>
      </c>
    </row>
    <row r="21271" spans="4:5" x14ac:dyDescent="0.25">
      <c r="D21271" s="31">
        <f>-629.755</f>
        <v>-629.755</v>
      </c>
      <c r="E21271" s="28">
        <v>-335.488</v>
      </c>
    </row>
    <row r="21272" spans="4:5" x14ac:dyDescent="0.25">
      <c r="D21272" s="31">
        <f>-629.739</f>
        <v>-629.73900000000003</v>
      </c>
      <c r="E21272" s="28">
        <v>-335.40899999999999</v>
      </c>
    </row>
    <row r="21273" spans="4:5" x14ac:dyDescent="0.25">
      <c r="D21273" s="31">
        <f>-629.723</f>
        <v>-629.72299999999996</v>
      </c>
      <c r="E21273" s="28">
        <v>-335.33</v>
      </c>
    </row>
    <row r="21274" spans="4:5" x14ac:dyDescent="0.25">
      <c r="D21274" s="31">
        <f>-629.707</f>
        <v>-629.70699999999999</v>
      </c>
      <c r="E21274" s="28">
        <v>-335.25099999999998</v>
      </c>
    </row>
    <row r="21275" spans="4:5" x14ac:dyDescent="0.25">
      <c r="D21275" s="31">
        <f>-629.691</f>
        <v>-629.69100000000003</v>
      </c>
      <c r="E21275" s="28">
        <v>-335.17200000000003</v>
      </c>
    </row>
    <row r="21276" spans="4:5" x14ac:dyDescent="0.25">
      <c r="D21276" s="31">
        <f>-629.675</f>
        <v>-629.67499999999995</v>
      </c>
      <c r="E21276" s="28">
        <v>-335.09300000000002</v>
      </c>
    </row>
    <row r="21277" spans="4:5" x14ac:dyDescent="0.25">
      <c r="D21277" s="31">
        <f>-629.659</f>
        <v>-629.65899999999999</v>
      </c>
      <c r="E21277" s="28">
        <v>-335.01400000000001</v>
      </c>
    </row>
    <row r="21278" spans="4:5" x14ac:dyDescent="0.25">
      <c r="D21278" s="31">
        <f>-629.643</f>
        <v>-629.64300000000003</v>
      </c>
      <c r="E21278" s="28">
        <v>-334.935</v>
      </c>
    </row>
    <row r="21279" spans="4:5" x14ac:dyDescent="0.25">
      <c r="D21279" s="31">
        <f>-629.627</f>
        <v>-629.62699999999995</v>
      </c>
      <c r="E21279" s="28">
        <v>-334.85599999999999</v>
      </c>
    </row>
    <row r="21280" spans="4:5" x14ac:dyDescent="0.25">
      <c r="D21280" s="31">
        <f>-629.611</f>
        <v>-629.61099999999999</v>
      </c>
      <c r="E21280" s="28">
        <v>-334.77600000000001</v>
      </c>
    </row>
    <row r="21281" spans="4:5" x14ac:dyDescent="0.25">
      <c r="D21281" s="31">
        <f>-629.595</f>
        <v>-629.59500000000003</v>
      </c>
      <c r="E21281" s="28">
        <v>-334.697</v>
      </c>
    </row>
    <row r="21282" spans="4:5" x14ac:dyDescent="0.25">
      <c r="D21282" s="31">
        <f>-629.579</f>
        <v>-629.57899999999995</v>
      </c>
      <c r="E21282" s="28">
        <v>-334.61799999999999</v>
      </c>
    </row>
    <row r="21283" spans="4:5" x14ac:dyDescent="0.25">
      <c r="D21283" s="31">
        <f>-629.563</f>
        <v>-629.56299999999999</v>
      </c>
      <c r="E21283" s="28">
        <v>-334.53800000000001</v>
      </c>
    </row>
    <row r="21284" spans="4:5" x14ac:dyDescent="0.25">
      <c r="D21284" s="31">
        <f>-629.547</f>
        <v>-629.54700000000003</v>
      </c>
      <c r="E21284" s="28">
        <v>-334.459</v>
      </c>
    </row>
    <row r="21285" spans="4:5" x14ac:dyDescent="0.25">
      <c r="D21285" s="31">
        <f>-629.531</f>
        <v>-629.53099999999995</v>
      </c>
      <c r="E21285" s="28">
        <v>-334.38</v>
      </c>
    </row>
    <row r="21286" spans="4:5" x14ac:dyDescent="0.25">
      <c r="D21286" s="31">
        <f>-629.515</f>
        <v>-629.51499999999999</v>
      </c>
      <c r="E21286" s="28">
        <v>-334.3</v>
      </c>
    </row>
    <row r="21287" spans="4:5" x14ac:dyDescent="0.25">
      <c r="D21287" s="31">
        <f>-629.499</f>
        <v>-629.49900000000002</v>
      </c>
      <c r="E21287" s="28">
        <v>-334.221</v>
      </c>
    </row>
    <row r="21288" spans="4:5" x14ac:dyDescent="0.25">
      <c r="D21288" s="31">
        <f>-629.483</f>
        <v>-629.48299999999995</v>
      </c>
      <c r="E21288" s="28">
        <v>-334.14100000000002</v>
      </c>
    </row>
    <row r="21289" spans="4:5" x14ac:dyDescent="0.25">
      <c r="D21289" s="31">
        <f>-629.467</f>
        <v>-629.46699999999998</v>
      </c>
      <c r="E21289" s="28">
        <v>-334.06099999999998</v>
      </c>
    </row>
    <row r="21290" spans="4:5" x14ac:dyDescent="0.25">
      <c r="D21290" s="31">
        <f>-629.451</f>
        <v>-629.45100000000002</v>
      </c>
      <c r="E21290" s="28">
        <v>-333.98200000000003</v>
      </c>
    </row>
    <row r="21291" spans="4:5" x14ac:dyDescent="0.25">
      <c r="D21291" s="31">
        <f>-629.435</f>
        <v>-629.43499999999995</v>
      </c>
      <c r="E21291" s="28">
        <v>-333.90199999999999</v>
      </c>
    </row>
    <row r="21292" spans="4:5" x14ac:dyDescent="0.25">
      <c r="D21292" s="31">
        <f>-629.419</f>
        <v>-629.41899999999998</v>
      </c>
      <c r="E21292" s="28">
        <v>-333.822</v>
      </c>
    </row>
    <row r="21293" spans="4:5" x14ac:dyDescent="0.25">
      <c r="D21293" s="31">
        <f>-629.403</f>
        <v>-629.40300000000002</v>
      </c>
      <c r="E21293" s="28">
        <v>-333.74299999999999</v>
      </c>
    </row>
    <row r="21294" spans="4:5" x14ac:dyDescent="0.25">
      <c r="D21294" s="31">
        <f>-629.387</f>
        <v>-629.38699999999994</v>
      </c>
      <c r="E21294" s="28">
        <v>-333.66300000000001</v>
      </c>
    </row>
    <row r="21295" spans="4:5" x14ac:dyDescent="0.25">
      <c r="D21295" s="31">
        <f>-629.371</f>
        <v>-629.37099999999998</v>
      </c>
      <c r="E21295" s="28">
        <v>-333.58300000000003</v>
      </c>
    </row>
    <row r="21296" spans="4:5" x14ac:dyDescent="0.25">
      <c r="D21296" s="31">
        <f>-629.355</f>
        <v>-629.35500000000002</v>
      </c>
      <c r="E21296" s="28">
        <v>-333.50299999999999</v>
      </c>
    </row>
    <row r="21297" spans="4:5" x14ac:dyDescent="0.25">
      <c r="D21297" s="31">
        <f>-629.339</f>
        <v>-629.33900000000006</v>
      </c>
      <c r="E21297" s="28">
        <v>-333.423</v>
      </c>
    </row>
    <row r="21298" spans="4:5" x14ac:dyDescent="0.25">
      <c r="D21298" s="31">
        <f>-629.323</f>
        <v>-629.32299999999998</v>
      </c>
      <c r="E21298" s="28">
        <v>-333.34300000000002</v>
      </c>
    </row>
    <row r="21299" spans="4:5" x14ac:dyDescent="0.25">
      <c r="D21299" s="31">
        <f>-629.307</f>
        <v>-629.30700000000002</v>
      </c>
      <c r="E21299" s="28">
        <v>-333.26299999999998</v>
      </c>
    </row>
    <row r="21300" spans="4:5" x14ac:dyDescent="0.25">
      <c r="D21300" s="31">
        <f>-629.291</f>
        <v>-629.29100000000005</v>
      </c>
      <c r="E21300" s="28">
        <v>-333.18299999999999</v>
      </c>
    </row>
    <row r="21301" spans="4:5" x14ac:dyDescent="0.25">
      <c r="D21301" s="31">
        <f>-629.275</f>
        <v>-629.27499999999998</v>
      </c>
      <c r="E21301" s="28">
        <v>-333.10300000000001</v>
      </c>
    </row>
    <row r="21302" spans="4:5" x14ac:dyDescent="0.25">
      <c r="D21302" s="31">
        <f>-629.259</f>
        <v>-629.25900000000001</v>
      </c>
      <c r="E21302" s="28">
        <v>-333.02300000000002</v>
      </c>
    </row>
    <row r="21303" spans="4:5" x14ac:dyDescent="0.25">
      <c r="D21303" s="31">
        <f>-629.243</f>
        <v>-629.24300000000005</v>
      </c>
      <c r="E21303" s="28">
        <v>-332.94299999999998</v>
      </c>
    </row>
    <row r="21304" spans="4:5" x14ac:dyDescent="0.25">
      <c r="D21304" s="31">
        <f>-629.227</f>
        <v>-629.22699999999998</v>
      </c>
      <c r="E21304" s="28">
        <v>-332.863</v>
      </c>
    </row>
    <row r="21305" spans="4:5" x14ac:dyDescent="0.25">
      <c r="D21305" s="31">
        <f>-629.211</f>
        <v>-629.21100000000001</v>
      </c>
      <c r="E21305" s="28">
        <v>-332.78199999999998</v>
      </c>
    </row>
    <row r="21306" spans="4:5" x14ac:dyDescent="0.25">
      <c r="D21306" s="31">
        <f>-629.195</f>
        <v>-629.19500000000005</v>
      </c>
      <c r="E21306" s="28">
        <v>-332.702</v>
      </c>
    </row>
    <row r="21307" spans="4:5" x14ac:dyDescent="0.25">
      <c r="D21307" s="31">
        <f>-629.179</f>
        <v>-629.17899999999997</v>
      </c>
      <c r="E21307" s="28">
        <v>-332.62200000000001</v>
      </c>
    </row>
    <row r="21308" spans="4:5" x14ac:dyDescent="0.25">
      <c r="D21308" s="31">
        <f>-629.163</f>
        <v>-629.16300000000001</v>
      </c>
      <c r="E21308" s="28">
        <v>-332.541</v>
      </c>
    </row>
    <row r="21309" spans="4:5" x14ac:dyDescent="0.25">
      <c r="D21309" s="31">
        <f>-629.147</f>
        <v>-629.14700000000005</v>
      </c>
      <c r="E21309" s="28">
        <v>-332.46100000000001</v>
      </c>
    </row>
    <row r="21310" spans="4:5" x14ac:dyDescent="0.25">
      <c r="D21310" s="31">
        <f>-629.131</f>
        <v>-629.13099999999997</v>
      </c>
      <c r="E21310" s="28">
        <v>-332.38</v>
      </c>
    </row>
    <row r="21311" spans="4:5" x14ac:dyDescent="0.25">
      <c r="D21311" s="31">
        <f>-629.115</f>
        <v>-629.11500000000001</v>
      </c>
      <c r="E21311" s="28">
        <v>-332.3</v>
      </c>
    </row>
    <row r="21312" spans="4:5" x14ac:dyDescent="0.25">
      <c r="D21312" s="31">
        <f>-629.099</f>
        <v>-629.09900000000005</v>
      </c>
      <c r="E21312" s="28">
        <v>-332.21899999999999</v>
      </c>
    </row>
    <row r="21313" spans="4:5" x14ac:dyDescent="0.25">
      <c r="D21313" s="31">
        <f>-629.083</f>
        <v>-629.08299999999997</v>
      </c>
      <c r="E21313" s="28">
        <v>-332.13900000000001</v>
      </c>
    </row>
    <row r="21314" spans="4:5" x14ac:dyDescent="0.25">
      <c r="D21314" s="31">
        <f>-629.068</f>
        <v>-629.06799999999998</v>
      </c>
      <c r="E21314" s="28">
        <v>-332.05799999999999</v>
      </c>
    </row>
    <row r="21315" spans="4:5" x14ac:dyDescent="0.25">
      <c r="D21315" s="31">
        <f>-629.052</f>
        <v>-629.05200000000002</v>
      </c>
      <c r="E21315" s="28">
        <v>-331.97800000000001</v>
      </c>
    </row>
    <row r="21316" spans="4:5" x14ac:dyDescent="0.25">
      <c r="D21316" s="31">
        <f>-629.036</f>
        <v>-629.03599999999994</v>
      </c>
      <c r="E21316" s="28">
        <v>-331.89699999999999</v>
      </c>
    </row>
    <row r="21317" spans="4:5" x14ac:dyDescent="0.25">
      <c r="D21317" s="31">
        <f>-629.02</f>
        <v>-629.02</v>
      </c>
      <c r="E21317" s="28">
        <v>-331.81599999999997</v>
      </c>
    </row>
    <row r="21318" spans="4:5" x14ac:dyDescent="0.25">
      <c r="D21318" s="31">
        <f>-629.004</f>
        <v>-629.00400000000002</v>
      </c>
      <c r="E21318" s="28">
        <v>-331.73599999999999</v>
      </c>
    </row>
    <row r="21319" spans="4:5" x14ac:dyDescent="0.25">
      <c r="D21319" s="31">
        <f>-628.988</f>
        <v>-628.98800000000006</v>
      </c>
      <c r="E21319" s="28">
        <v>-331.65499999999997</v>
      </c>
    </row>
    <row r="21320" spans="4:5" x14ac:dyDescent="0.25">
      <c r="D21320" s="31">
        <f>-628.972</f>
        <v>-628.97199999999998</v>
      </c>
      <c r="E21320" s="28">
        <v>-331.57400000000001</v>
      </c>
    </row>
    <row r="21321" spans="4:5" x14ac:dyDescent="0.25">
      <c r="D21321" s="31">
        <f>-628.956</f>
        <v>-628.95600000000002</v>
      </c>
      <c r="E21321" s="28">
        <v>-331.49299999999999</v>
      </c>
    </row>
    <row r="21322" spans="4:5" x14ac:dyDescent="0.25">
      <c r="D21322" s="31">
        <f>-628.94</f>
        <v>-628.94000000000005</v>
      </c>
      <c r="E21322" s="28">
        <v>-331.41199999999998</v>
      </c>
    </row>
    <row r="21323" spans="4:5" x14ac:dyDescent="0.25">
      <c r="D21323" s="31">
        <f>-628.924</f>
        <v>-628.92399999999998</v>
      </c>
      <c r="E21323" s="28">
        <v>-331.33100000000002</v>
      </c>
    </row>
    <row r="21324" spans="4:5" x14ac:dyDescent="0.25">
      <c r="D21324" s="31">
        <f>-628.908</f>
        <v>-628.90800000000002</v>
      </c>
      <c r="E21324" s="28">
        <v>-331.25</v>
      </c>
    </row>
    <row r="21325" spans="4:5" x14ac:dyDescent="0.25">
      <c r="D21325" s="31">
        <f>-628.892</f>
        <v>-628.89200000000005</v>
      </c>
      <c r="E21325" s="28">
        <v>-331.16899999999998</v>
      </c>
    </row>
    <row r="21326" spans="4:5" x14ac:dyDescent="0.25">
      <c r="D21326" s="31">
        <f>-628.876</f>
        <v>-628.87599999999998</v>
      </c>
      <c r="E21326" s="28">
        <v>-331.08800000000002</v>
      </c>
    </row>
    <row r="21327" spans="4:5" x14ac:dyDescent="0.25">
      <c r="D21327" s="31">
        <f>-628.86</f>
        <v>-628.86</v>
      </c>
      <c r="E21327" s="28">
        <v>-331.00700000000001</v>
      </c>
    </row>
    <row r="21328" spans="4:5" x14ac:dyDescent="0.25">
      <c r="D21328" s="31">
        <f>-628.844</f>
        <v>-628.84400000000005</v>
      </c>
      <c r="E21328" s="28">
        <v>-330.92599999999999</v>
      </c>
    </row>
    <row r="21329" spans="4:5" x14ac:dyDescent="0.25">
      <c r="D21329" s="31">
        <f>-628.828</f>
        <v>-628.82799999999997</v>
      </c>
      <c r="E21329" s="28">
        <v>-330.84500000000003</v>
      </c>
    </row>
    <row r="21330" spans="4:5" x14ac:dyDescent="0.25">
      <c r="D21330" s="31">
        <f>-628.812</f>
        <v>-628.81200000000001</v>
      </c>
      <c r="E21330" s="28">
        <v>-330.76299999999998</v>
      </c>
    </row>
    <row r="21331" spans="4:5" x14ac:dyDescent="0.25">
      <c r="D21331" s="31">
        <f>-628.796</f>
        <v>-628.79600000000005</v>
      </c>
      <c r="E21331" s="28">
        <v>-330.68200000000002</v>
      </c>
    </row>
    <row r="21332" spans="4:5" x14ac:dyDescent="0.25">
      <c r="D21332" s="31">
        <f>-628.78</f>
        <v>-628.78</v>
      </c>
      <c r="E21332" s="28">
        <v>-330.601</v>
      </c>
    </row>
    <row r="21333" spans="4:5" x14ac:dyDescent="0.25">
      <c r="D21333" s="31">
        <f>-628.764</f>
        <v>-628.76400000000001</v>
      </c>
      <c r="E21333" s="28">
        <v>-330.52</v>
      </c>
    </row>
    <row r="21334" spans="4:5" x14ac:dyDescent="0.25">
      <c r="D21334" s="31">
        <f>-628.748</f>
        <v>-628.74800000000005</v>
      </c>
      <c r="E21334" s="28">
        <v>-330.43799999999999</v>
      </c>
    </row>
    <row r="21335" spans="4:5" x14ac:dyDescent="0.25">
      <c r="D21335" s="31">
        <f>-628.732</f>
        <v>-628.73199999999997</v>
      </c>
      <c r="E21335" s="28">
        <v>-330.35700000000003</v>
      </c>
    </row>
    <row r="21336" spans="4:5" x14ac:dyDescent="0.25">
      <c r="D21336" s="31">
        <f>-628.716</f>
        <v>-628.71600000000001</v>
      </c>
      <c r="E21336" s="28">
        <v>-330.27499999999998</v>
      </c>
    </row>
    <row r="21337" spans="4:5" x14ac:dyDescent="0.25">
      <c r="D21337" s="31">
        <f>-628.7</f>
        <v>-628.70000000000005</v>
      </c>
      <c r="E21337" s="28">
        <v>-330.19400000000002</v>
      </c>
    </row>
    <row r="21338" spans="4:5" x14ac:dyDescent="0.25">
      <c r="D21338" s="31">
        <f>-628.684</f>
        <v>-628.68399999999997</v>
      </c>
      <c r="E21338" s="28">
        <v>-330.11200000000002</v>
      </c>
    </row>
    <row r="21339" spans="4:5" x14ac:dyDescent="0.25">
      <c r="D21339" s="31">
        <f>-628.668</f>
        <v>-628.66800000000001</v>
      </c>
      <c r="E21339" s="28">
        <v>-330.03100000000001</v>
      </c>
    </row>
    <row r="21340" spans="4:5" x14ac:dyDescent="0.25">
      <c r="D21340" s="31">
        <f>-628.652</f>
        <v>-628.65200000000004</v>
      </c>
      <c r="E21340" s="28">
        <v>-329.94900000000001</v>
      </c>
    </row>
    <row r="21341" spans="4:5" x14ac:dyDescent="0.25">
      <c r="D21341" s="31">
        <f>-628.636</f>
        <v>-628.63599999999997</v>
      </c>
      <c r="E21341" s="28">
        <v>-329.86700000000002</v>
      </c>
    </row>
    <row r="21342" spans="4:5" x14ac:dyDescent="0.25">
      <c r="D21342" s="31">
        <f>-628.62</f>
        <v>-628.62</v>
      </c>
      <c r="E21342" s="28">
        <v>-329.786</v>
      </c>
    </row>
    <row r="21343" spans="4:5" x14ac:dyDescent="0.25">
      <c r="D21343" s="31">
        <f>-628.604</f>
        <v>-628.60400000000004</v>
      </c>
      <c r="E21343" s="28">
        <v>-329.70400000000001</v>
      </c>
    </row>
    <row r="21344" spans="4:5" x14ac:dyDescent="0.25">
      <c r="D21344" s="31">
        <f>-628.588</f>
        <v>-628.58799999999997</v>
      </c>
      <c r="E21344" s="28">
        <v>-329.62200000000001</v>
      </c>
    </row>
    <row r="21345" spans="4:5" x14ac:dyDescent="0.25">
      <c r="D21345" s="31">
        <f>-628.572</f>
        <v>-628.572</v>
      </c>
      <c r="E21345" s="28">
        <v>-329.54</v>
      </c>
    </row>
    <row r="21346" spans="4:5" x14ac:dyDescent="0.25">
      <c r="D21346" s="31">
        <f>-628.556</f>
        <v>-628.55600000000004</v>
      </c>
      <c r="E21346" s="28">
        <v>-329.45800000000003</v>
      </c>
    </row>
    <row r="21347" spans="4:5" x14ac:dyDescent="0.25">
      <c r="D21347" s="31">
        <f>-628.54</f>
        <v>-628.54</v>
      </c>
      <c r="E21347" s="28">
        <v>-329.37700000000001</v>
      </c>
    </row>
    <row r="21348" spans="4:5" x14ac:dyDescent="0.25">
      <c r="D21348" s="31">
        <f>-628.524</f>
        <v>-628.524</v>
      </c>
      <c r="E21348" s="28">
        <v>-329.29500000000002</v>
      </c>
    </row>
    <row r="21349" spans="4:5" x14ac:dyDescent="0.25">
      <c r="D21349" s="31">
        <f>-628.508</f>
        <v>-628.50800000000004</v>
      </c>
      <c r="E21349" s="28">
        <v>-329.21300000000002</v>
      </c>
    </row>
    <row r="21350" spans="4:5" x14ac:dyDescent="0.25">
      <c r="D21350" s="31">
        <f>-628.492</f>
        <v>-628.49199999999996</v>
      </c>
      <c r="E21350" s="28">
        <v>-329.13099999999997</v>
      </c>
    </row>
    <row r="21351" spans="4:5" x14ac:dyDescent="0.25">
      <c r="D21351" s="31">
        <f>-628.476</f>
        <v>-628.476</v>
      </c>
      <c r="E21351" s="28">
        <v>-329.04899999999998</v>
      </c>
    </row>
    <row r="21352" spans="4:5" x14ac:dyDescent="0.25">
      <c r="D21352" s="31">
        <f>-628.46</f>
        <v>-628.46</v>
      </c>
      <c r="E21352" s="28">
        <v>-328.96600000000001</v>
      </c>
    </row>
    <row r="21353" spans="4:5" x14ac:dyDescent="0.25">
      <c r="D21353" s="31">
        <f>-628.444</f>
        <v>-628.44399999999996</v>
      </c>
      <c r="E21353" s="28">
        <v>-328.88400000000001</v>
      </c>
    </row>
    <row r="21354" spans="4:5" x14ac:dyDescent="0.25">
      <c r="D21354" s="31">
        <f>-628.428</f>
        <v>-628.428</v>
      </c>
      <c r="E21354" s="28">
        <v>-328.80200000000002</v>
      </c>
    </row>
    <row r="21355" spans="4:5" x14ac:dyDescent="0.25">
      <c r="D21355" s="31">
        <f>-628.412</f>
        <v>-628.41200000000003</v>
      </c>
      <c r="E21355" s="28">
        <v>-328.72</v>
      </c>
    </row>
    <row r="21356" spans="4:5" x14ac:dyDescent="0.25">
      <c r="D21356" s="31">
        <f>-628.396</f>
        <v>-628.39599999999996</v>
      </c>
      <c r="E21356" s="28">
        <v>-328.63799999999998</v>
      </c>
    </row>
    <row r="21357" spans="4:5" x14ac:dyDescent="0.25">
      <c r="D21357" s="31">
        <f>-628.38</f>
        <v>-628.38</v>
      </c>
      <c r="E21357" s="28">
        <v>-328.55500000000001</v>
      </c>
    </row>
    <row r="21358" spans="4:5" x14ac:dyDescent="0.25">
      <c r="D21358" s="31">
        <f>-628.364</f>
        <v>-628.36400000000003</v>
      </c>
      <c r="E21358" s="28">
        <v>-328.47300000000001</v>
      </c>
    </row>
    <row r="21359" spans="4:5" x14ac:dyDescent="0.25">
      <c r="D21359" s="31">
        <f>-628.348</f>
        <v>-628.34799999999996</v>
      </c>
      <c r="E21359" s="28">
        <v>-328.39100000000002</v>
      </c>
    </row>
    <row r="21360" spans="4:5" x14ac:dyDescent="0.25">
      <c r="D21360" s="31">
        <f>-628.332</f>
        <v>-628.33199999999999</v>
      </c>
      <c r="E21360" s="28">
        <v>-328.30799999999999</v>
      </c>
    </row>
    <row r="21361" spans="4:5" x14ac:dyDescent="0.25">
      <c r="D21361" s="31">
        <f>-628.316</f>
        <v>-628.31600000000003</v>
      </c>
      <c r="E21361" s="28">
        <v>-328.226</v>
      </c>
    </row>
    <row r="21362" spans="4:5" x14ac:dyDescent="0.25">
      <c r="D21362" s="31">
        <f>-628.3</f>
        <v>-628.29999999999995</v>
      </c>
      <c r="E21362" s="28">
        <v>-328.14299999999997</v>
      </c>
    </row>
    <row r="21363" spans="4:5" x14ac:dyDescent="0.25">
      <c r="D21363" s="31">
        <f>-628.284</f>
        <v>-628.28399999999999</v>
      </c>
      <c r="E21363" s="28">
        <v>-328.06099999999998</v>
      </c>
    </row>
    <row r="21364" spans="4:5" x14ac:dyDescent="0.25">
      <c r="D21364" s="31">
        <f>-628.268</f>
        <v>-628.26800000000003</v>
      </c>
      <c r="E21364" s="28">
        <v>-327.97800000000001</v>
      </c>
    </row>
    <row r="21365" spans="4:5" x14ac:dyDescent="0.25">
      <c r="D21365" s="31">
        <f>-628.252</f>
        <v>-628.25199999999995</v>
      </c>
      <c r="E21365" s="28">
        <v>-327.89600000000002</v>
      </c>
    </row>
    <row r="21366" spans="4:5" x14ac:dyDescent="0.25">
      <c r="D21366" s="31">
        <f>-628.236</f>
        <v>-628.23599999999999</v>
      </c>
      <c r="E21366" s="28">
        <v>-327.81299999999999</v>
      </c>
    </row>
    <row r="21367" spans="4:5" x14ac:dyDescent="0.25">
      <c r="D21367" s="31">
        <f>-628.22</f>
        <v>-628.22</v>
      </c>
      <c r="E21367" s="28">
        <v>-327.73</v>
      </c>
    </row>
    <row r="21368" spans="4:5" x14ac:dyDescent="0.25">
      <c r="D21368" s="31">
        <f>-628.204</f>
        <v>-628.20399999999995</v>
      </c>
      <c r="E21368" s="28">
        <v>-327.64800000000002</v>
      </c>
    </row>
    <row r="21369" spans="4:5" x14ac:dyDescent="0.25">
      <c r="D21369" s="31">
        <f>-628.188</f>
        <v>-628.18799999999999</v>
      </c>
      <c r="E21369" s="28">
        <v>-327.565</v>
      </c>
    </row>
    <row r="21370" spans="4:5" x14ac:dyDescent="0.25">
      <c r="D21370" s="31">
        <f>-628.172</f>
        <v>-628.17200000000003</v>
      </c>
      <c r="E21370" s="28">
        <v>-327.48200000000003</v>
      </c>
    </row>
    <row r="21371" spans="4:5" x14ac:dyDescent="0.25">
      <c r="D21371" s="31">
        <f>-628.156</f>
        <v>-628.15599999999995</v>
      </c>
      <c r="E21371" s="28">
        <v>-327.399</v>
      </c>
    </row>
    <row r="21372" spans="4:5" x14ac:dyDescent="0.25">
      <c r="D21372" s="31">
        <f>-628.14</f>
        <v>-628.14</v>
      </c>
      <c r="E21372" s="28">
        <v>-327.31599999999997</v>
      </c>
    </row>
    <row r="21373" spans="4:5" x14ac:dyDescent="0.25">
      <c r="D21373" s="31">
        <f>-628.124</f>
        <v>-628.12400000000002</v>
      </c>
      <c r="E21373" s="28">
        <v>-327.233</v>
      </c>
    </row>
    <row r="21374" spans="4:5" x14ac:dyDescent="0.25">
      <c r="D21374" s="31">
        <f>-628.108</f>
        <v>-628.10799999999995</v>
      </c>
      <c r="E21374" s="28">
        <v>-327.15100000000001</v>
      </c>
    </row>
    <row r="21375" spans="4:5" x14ac:dyDescent="0.25">
      <c r="D21375" s="31">
        <f>-628.092</f>
        <v>-628.09199999999998</v>
      </c>
      <c r="E21375" s="28">
        <v>-327.06799999999998</v>
      </c>
    </row>
    <row r="21376" spans="4:5" x14ac:dyDescent="0.25">
      <c r="D21376" s="31">
        <f>-628.076</f>
        <v>-628.07600000000002</v>
      </c>
      <c r="E21376" s="28">
        <v>-326.98399999999998</v>
      </c>
    </row>
    <row r="21377" spans="4:5" x14ac:dyDescent="0.25">
      <c r="D21377" s="31">
        <f>-628.06</f>
        <v>-628.05999999999995</v>
      </c>
      <c r="E21377" s="28">
        <v>-326.90100000000001</v>
      </c>
    </row>
    <row r="21378" spans="4:5" x14ac:dyDescent="0.25">
      <c r="D21378" s="31">
        <f>-628.044</f>
        <v>-628.04399999999998</v>
      </c>
      <c r="E21378" s="28">
        <v>-326.81799999999998</v>
      </c>
    </row>
    <row r="21379" spans="4:5" x14ac:dyDescent="0.25">
      <c r="D21379" s="31">
        <f>-628.028</f>
        <v>-628.02800000000002</v>
      </c>
      <c r="E21379" s="28">
        <v>-326.73500000000001</v>
      </c>
    </row>
    <row r="21380" spans="4:5" x14ac:dyDescent="0.25">
      <c r="D21380" s="31">
        <f>-628.012</f>
        <v>-628.01199999999994</v>
      </c>
      <c r="E21380" s="28">
        <v>-326.65199999999999</v>
      </c>
    </row>
    <row r="21381" spans="4:5" x14ac:dyDescent="0.25">
      <c r="D21381" s="31">
        <f>-627.996</f>
        <v>-627.99599999999998</v>
      </c>
      <c r="E21381" s="28">
        <v>-326.56900000000002</v>
      </c>
    </row>
    <row r="21382" spans="4:5" x14ac:dyDescent="0.25">
      <c r="D21382" s="31">
        <f>-627.98</f>
        <v>-627.98</v>
      </c>
      <c r="E21382" s="28">
        <v>-326.48599999999999</v>
      </c>
    </row>
    <row r="21383" spans="4:5" x14ac:dyDescent="0.25">
      <c r="D21383" s="31">
        <f>-627.964</f>
        <v>-627.96400000000006</v>
      </c>
      <c r="E21383" s="28">
        <v>-326.40199999999999</v>
      </c>
    </row>
    <row r="21384" spans="4:5" x14ac:dyDescent="0.25">
      <c r="D21384" s="31">
        <f>-627.948</f>
        <v>-627.94799999999998</v>
      </c>
      <c r="E21384" s="28">
        <v>-326.31900000000002</v>
      </c>
    </row>
    <row r="21385" spans="4:5" x14ac:dyDescent="0.25">
      <c r="D21385" s="31">
        <f>-627.932</f>
        <v>-627.93200000000002</v>
      </c>
      <c r="E21385" s="28">
        <v>-326.23599999999999</v>
      </c>
    </row>
    <row r="21386" spans="4:5" x14ac:dyDescent="0.25">
      <c r="D21386" s="31">
        <f>-627.916</f>
        <v>-627.91600000000005</v>
      </c>
      <c r="E21386" s="28">
        <v>-326.15199999999999</v>
      </c>
    </row>
    <row r="21387" spans="4:5" x14ac:dyDescent="0.25">
      <c r="D21387" s="31">
        <f>-627.9</f>
        <v>-627.9</v>
      </c>
      <c r="E21387" s="28">
        <v>-326.06900000000002</v>
      </c>
    </row>
    <row r="21388" spans="4:5" x14ac:dyDescent="0.25">
      <c r="D21388" s="31">
        <f>-627.884</f>
        <v>-627.88400000000001</v>
      </c>
      <c r="E21388" s="28">
        <v>-325.98500000000001</v>
      </c>
    </row>
    <row r="21389" spans="4:5" x14ac:dyDescent="0.25">
      <c r="D21389" s="31">
        <f>-627.868</f>
        <v>-627.86800000000005</v>
      </c>
      <c r="E21389" s="28">
        <v>-325.90199999999999</v>
      </c>
    </row>
    <row r="21390" spans="4:5" x14ac:dyDescent="0.25">
      <c r="D21390" s="31">
        <f>-627.852</f>
        <v>-627.85199999999998</v>
      </c>
      <c r="E21390" s="28">
        <v>-325.81799999999998</v>
      </c>
    </row>
    <row r="21391" spans="4:5" x14ac:dyDescent="0.25">
      <c r="D21391" s="31">
        <f>-627.836</f>
        <v>-627.83600000000001</v>
      </c>
      <c r="E21391" s="28">
        <v>-325.73399999999998</v>
      </c>
    </row>
    <row r="21392" spans="4:5" x14ac:dyDescent="0.25">
      <c r="D21392" s="31">
        <f>-627.82</f>
        <v>-627.82000000000005</v>
      </c>
      <c r="E21392" s="28">
        <v>-325.65100000000001</v>
      </c>
    </row>
    <row r="21393" spans="4:5" x14ac:dyDescent="0.25">
      <c r="D21393" s="31">
        <f>-627.804</f>
        <v>-627.80399999999997</v>
      </c>
      <c r="E21393" s="28">
        <v>-325.56700000000001</v>
      </c>
    </row>
    <row r="21394" spans="4:5" x14ac:dyDescent="0.25">
      <c r="D21394" s="31">
        <f>-627.788</f>
        <v>-627.78800000000001</v>
      </c>
      <c r="E21394" s="28">
        <v>-325.483</v>
      </c>
    </row>
    <row r="21395" spans="4:5" x14ac:dyDescent="0.25">
      <c r="D21395" s="31">
        <f>-627.772</f>
        <v>-627.77200000000005</v>
      </c>
      <c r="E21395" s="28">
        <v>-325.39999999999998</v>
      </c>
    </row>
    <row r="21396" spans="4:5" x14ac:dyDescent="0.25">
      <c r="D21396" s="31">
        <f>-627.756</f>
        <v>-627.75599999999997</v>
      </c>
      <c r="E21396" s="28">
        <v>-325.31599999999997</v>
      </c>
    </row>
    <row r="21397" spans="4:5" x14ac:dyDescent="0.25">
      <c r="D21397" s="31">
        <f>-627.74</f>
        <v>-627.74</v>
      </c>
      <c r="E21397" s="28">
        <v>-325.23200000000003</v>
      </c>
    </row>
    <row r="21398" spans="4:5" x14ac:dyDescent="0.25">
      <c r="D21398" s="31">
        <f>-627.724</f>
        <v>-627.72400000000005</v>
      </c>
      <c r="E21398" s="28">
        <v>-325.14800000000002</v>
      </c>
    </row>
    <row r="21399" spans="4:5" x14ac:dyDescent="0.25">
      <c r="D21399" s="31">
        <f>-627.708</f>
        <v>-627.70799999999997</v>
      </c>
      <c r="E21399" s="28">
        <v>-325.06400000000002</v>
      </c>
    </row>
    <row r="21400" spans="4:5" x14ac:dyDescent="0.25">
      <c r="D21400" s="31">
        <f>-627.692</f>
        <v>-627.69200000000001</v>
      </c>
      <c r="E21400" s="28">
        <v>-324.98</v>
      </c>
    </row>
    <row r="21401" spans="4:5" x14ac:dyDescent="0.25">
      <c r="D21401" s="31">
        <f>-627.676</f>
        <v>-627.67600000000004</v>
      </c>
      <c r="E21401" s="28">
        <v>-324.89600000000002</v>
      </c>
    </row>
    <row r="21402" spans="4:5" x14ac:dyDescent="0.25">
      <c r="D21402" s="31">
        <f>-627.66</f>
        <v>-627.66</v>
      </c>
      <c r="E21402" s="28">
        <v>-324.81200000000001</v>
      </c>
    </row>
    <row r="21403" spans="4:5" x14ac:dyDescent="0.25">
      <c r="D21403" s="31">
        <f>-627.644</f>
        <v>-627.64400000000001</v>
      </c>
      <c r="E21403" s="28">
        <v>-324.72800000000001</v>
      </c>
    </row>
    <row r="21404" spans="4:5" x14ac:dyDescent="0.25">
      <c r="D21404" s="31">
        <f>-627.628</f>
        <v>-627.62800000000004</v>
      </c>
      <c r="E21404" s="28">
        <v>-324.64400000000001</v>
      </c>
    </row>
    <row r="21405" spans="4:5" x14ac:dyDescent="0.25">
      <c r="D21405" s="31">
        <f>-627.612</f>
        <v>-627.61199999999997</v>
      </c>
      <c r="E21405" s="28">
        <v>-324.56</v>
      </c>
    </row>
    <row r="21406" spans="4:5" x14ac:dyDescent="0.25">
      <c r="D21406" s="31">
        <f>-627.596</f>
        <v>-627.596</v>
      </c>
      <c r="E21406" s="28">
        <v>-324.476</v>
      </c>
    </row>
    <row r="21407" spans="4:5" x14ac:dyDescent="0.25">
      <c r="D21407" s="31">
        <f>-627.58</f>
        <v>-627.58000000000004</v>
      </c>
      <c r="E21407" s="28">
        <v>-324.39100000000002</v>
      </c>
    </row>
    <row r="21408" spans="4:5" x14ac:dyDescent="0.25">
      <c r="D21408" s="31">
        <f>-627.564</f>
        <v>-627.56399999999996</v>
      </c>
      <c r="E21408" s="28">
        <v>-324.30700000000002</v>
      </c>
    </row>
    <row r="21409" spans="4:5" x14ac:dyDescent="0.25">
      <c r="D21409" s="31">
        <f>-627.548</f>
        <v>-627.548</v>
      </c>
      <c r="E21409" s="28">
        <v>-324.22300000000001</v>
      </c>
    </row>
    <row r="21410" spans="4:5" x14ac:dyDescent="0.25">
      <c r="D21410" s="31">
        <f>-627.532</f>
        <v>-627.53200000000004</v>
      </c>
      <c r="E21410" s="28">
        <v>-324.13799999999998</v>
      </c>
    </row>
    <row r="21411" spans="4:5" x14ac:dyDescent="0.25">
      <c r="D21411" s="31">
        <f>-627.516</f>
        <v>-627.51599999999996</v>
      </c>
      <c r="E21411" s="28">
        <v>-324.05399999999997</v>
      </c>
    </row>
    <row r="21412" spans="4:5" x14ac:dyDescent="0.25">
      <c r="D21412" s="31">
        <f>-627.5</f>
        <v>-627.5</v>
      </c>
      <c r="E21412" s="28">
        <v>-323.97000000000003</v>
      </c>
    </row>
    <row r="21413" spans="4:5" x14ac:dyDescent="0.25">
      <c r="D21413" s="31">
        <f>-627.484</f>
        <v>-627.48400000000004</v>
      </c>
      <c r="E21413" s="28">
        <v>-323.88499999999999</v>
      </c>
    </row>
    <row r="21414" spans="4:5" x14ac:dyDescent="0.25">
      <c r="D21414" s="31">
        <f>-627.468</f>
        <v>-627.46799999999996</v>
      </c>
      <c r="E21414" s="28">
        <v>-323.80099999999999</v>
      </c>
    </row>
    <row r="21415" spans="4:5" x14ac:dyDescent="0.25">
      <c r="D21415" s="31">
        <f>-627.452</f>
        <v>-627.452</v>
      </c>
      <c r="E21415" s="28">
        <v>-323.71600000000001</v>
      </c>
    </row>
    <row r="21416" spans="4:5" x14ac:dyDescent="0.25">
      <c r="D21416" s="31">
        <f>-627.436</f>
        <v>-627.43600000000004</v>
      </c>
      <c r="E21416" s="28">
        <v>-323.63200000000001</v>
      </c>
    </row>
    <row r="21417" spans="4:5" x14ac:dyDescent="0.25">
      <c r="D21417" s="31">
        <f>-627.42</f>
        <v>-627.41999999999996</v>
      </c>
      <c r="E21417" s="28">
        <v>-323.54700000000003</v>
      </c>
    </row>
    <row r="21418" spans="4:5" x14ac:dyDescent="0.25">
      <c r="D21418" s="31">
        <f>-627.404</f>
        <v>-627.404</v>
      </c>
      <c r="E21418" s="28">
        <v>-323.46199999999999</v>
      </c>
    </row>
    <row r="21419" spans="4:5" x14ac:dyDescent="0.25">
      <c r="D21419" s="31">
        <f>-627.388</f>
        <v>-627.38800000000003</v>
      </c>
      <c r="E21419" s="28">
        <v>-323.37799999999999</v>
      </c>
    </row>
    <row r="21420" spans="4:5" x14ac:dyDescent="0.25">
      <c r="D21420" s="31">
        <f>-627.372</f>
        <v>-627.37199999999996</v>
      </c>
      <c r="E21420" s="28">
        <v>-323.29300000000001</v>
      </c>
    </row>
    <row r="21421" spans="4:5" x14ac:dyDescent="0.25">
      <c r="D21421" s="31">
        <f>-627.356</f>
        <v>-627.35599999999999</v>
      </c>
      <c r="E21421" s="28">
        <v>-323.20800000000003</v>
      </c>
    </row>
    <row r="21422" spans="4:5" x14ac:dyDescent="0.25">
      <c r="D21422" s="31">
        <f>-627.34</f>
        <v>-627.34</v>
      </c>
      <c r="E21422" s="28">
        <v>-323.12299999999999</v>
      </c>
    </row>
    <row r="21423" spans="4:5" x14ac:dyDescent="0.25">
      <c r="D21423" s="31">
        <f>-627.324</f>
        <v>-627.32399999999996</v>
      </c>
      <c r="E21423" s="28">
        <v>-323.03800000000001</v>
      </c>
    </row>
    <row r="21424" spans="4:5" x14ac:dyDescent="0.25">
      <c r="D21424" s="31">
        <f>-627.308</f>
        <v>-627.30799999999999</v>
      </c>
      <c r="E21424" s="28">
        <v>-322.95299999999997</v>
      </c>
    </row>
    <row r="21425" spans="4:5" x14ac:dyDescent="0.25">
      <c r="D21425" s="31">
        <f>-627.292</f>
        <v>-627.29200000000003</v>
      </c>
      <c r="E21425" s="28">
        <v>-322.86900000000003</v>
      </c>
    </row>
    <row r="21426" spans="4:5" x14ac:dyDescent="0.25">
      <c r="D21426" s="31">
        <f>-627.276</f>
        <v>-627.27599999999995</v>
      </c>
      <c r="E21426" s="28">
        <v>-322.78399999999999</v>
      </c>
    </row>
    <row r="21427" spans="4:5" x14ac:dyDescent="0.25">
      <c r="D21427" s="31">
        <f>-627.26</f>
        <v>-627.26</v>
      </c>
      <c r="E21427" s="28">
        <v>-322.69900000000001</v>
      </c>
    </row>
    <row r="21428" spans="4:5" x14ac:dyDescent="0.25">
      <c r="D21428" s="31">
        <f>-627.245</f>
        <v>-627.245</v>
      </c>
      <c r="E21428" s="28">
        <v>-322.61399999999998</v>
      </c>
    </row>
    <row r="21429" spans="4:5" x14ac:dyDescent="0.25">
      <c r="D21429" s="31">
        <f>-627.229</f>
        <v>-627.22900000000004</v>
      </c>
      <c r="E21429" s="28">
        <v>-322.529</v>
      </c>
    </row>
    <row r="21430" spans="4:5" x14ac:dyDescent="0.25">
      <c r="D21430" s="31">
        <f>-627.213</f>
        <v>-627.21299999999997</v>
      </c>
      <c r="E21430" s="28">
        <v>-322.44299999999998</v>
      </c>
    </row>
    <row r="21431" spans="4:5" x14ac:dyDescent="0.25">
      <c r="D21431" s="31">
        <f>-627.197</f>
        <v>-627.197</v>
      </c>
      <c r="E21431" s="28">
        <v>-322.358</v>
      </c>
    </row>
    <row r="21432" spans="4:5" x14ac:dyDescent="0.25">
      <c r="D21432" s="31">
        <f>-627.181</f>
        <v>-627.18100000000004</v>
      </c>
      <c r="E21432" s="28">
        <v>-322.27300000000002</v>
      </c>
    </row>
    <row r="21433" spans="4:5" x14ac:dyDescent="0.25">
      <c r="D21433" s="31">
        <f>-627.165</f>
        <v>-627.16499999999996</v>
      </c>
      <c r="E21433" s="28">
        <v>-322.18799999999999</v>
      </c>
    </row>
    <row r="21434" spans="4:5" x14ac:dyDescent="0.25">
      <c r="D21434" s="31">
        <f>-627.149</f>
        <v>-627.149</v>
      </c>
      <c r="E21434" s="28">
        <v>-322.10300000000001</v>
      </c>
    </row>
    <row r="21435" spans="4:5" x14ac:dyDescent="0.25">
      <c r="D21435" s="31">
        <f>-627.133</f>
        <v>-627.13300000000004</v>
      </c>
      <c r="E21435" s="28">
        <v>-322.017</v>
      </c>
    </row>
    <row r="21436" spans="4:5" x14ac:dyDescent="0.25">
      <c r="D21436" s="31">
        <f>-627.117</f>
        <v>-627.11699999999996</v>
      </c>
      <c r="E21436" s="28">
        <v>-321.93200000000002</v>
      </c>
    </row>
    <row r="21437" spans="4:5" x14ac:dyDescent="0.25">
      <c r="D21437" s="31">
        <f>-627.101</f>
        <v>-627.101</v>
      </c>
      <c r="E21437" s="28">
        <v>-321.846</v>
      </c>
    </row>
    <row r="21438" spans="4:5" x14ac:dyDescent="0.25">
      <c r="D21438" s="31">
        <f>-627.085</f>
        <v>-627.08500000000004</v>
      </c>
      <c r="E21438" s="28">
        <v>-321.76100000000002</v>
      </c>
    </row>
    <row r="21439" spans="4:5" x14ac:dyDescent="0.25">
      <c r="D21439" s="31">
        <f>-627.069</f>
        <v>-627.06899999999996</v>
      </c>
      <c r="E21439" s="28">
        <v>-321.67599999999999</v>
      </c>
    </row>
    <row r="21440" spans="4:5" x14ac:dyDescent="0.25">
      <c r="D21440" s="31">
        <f>-627.053</f>
        <v>-627.053</v>
      </c>
      <c r="E21440" s="28">
        <v>-321.58999999999997</v>
      </c>
    </row>
    <row r="21441" spans="4:5" x14ac:dyDescent="0.25">
      <c r="D21441" s="31">
        <f>-627.037</f>
        <v>-627.03700000000003</v>
      </c>
      <c r="E21441" s="28">
        <v>-321.505</v>
      </c>
    </row>
    <row r="21442" spans="4:5" x14ac:dyDescent="0.25">
      <c r="D21442" s="31">
        <f>-627.021</f>
        <v>-627.02099999999996</v>
      </c>
      <c r="E21442" s="28">
        <v>-321.41899999999998</v>
      </c>
    </row>
    <row r="21443" spans="4:5" x14ac:dyDescent="0.25">
      <c r="D21443" s="31">
        <f>-627.005</f>
        <v>-627.005</v>
      </c>
      <c r="E21443" s="28">
        <v>-321.33300000000003</v>
      </c>
    </row>
    <row r="21444" spans="4:5" x14ac:dyDescent="0.25">
      <c r="D21444" s="31">
        <f>-626.989</f>
        <v>-626.98900000000003</v>
      </c>
      <c r="E21444" s="28">
        <v>-321.24799999999999</v>
      </c>
    </row>
    <row r="21445" spans="4:5" x14ac:dyDescent="0.25">
      <c r="D21445" s="31">
        <f>-626.973</f>
        <v>-626.97299999999996</v>
      </c>
      <c r="E21445" s="28">
        <v>-321.16199999999998</v>
      </c>
    </row>
    <row r="21446" spans="4:5" x14ac:dyDescent="0.25">
      <c r="D21446" s="31">
        <f>-626.957</f>
        <v>-626.95699999999999</v>
      </c>
      <c r="E21446" s="28">
        <v>-321.07600000000002</v>
      </c>
    </row>
    <row r="21447" spans="4:5" x14ac:dyDescent="0.25">
      <c r="D21447" s="31">
        <f>-626.941</f>
        <v>-626.94100000000003</v>
      </c>
      <c r="E21447" s="28">
        <v>-320.99099999999999</v>
      </c>
    </row>
    <row r="21448" spans="4:5" x14ac:dyDescent="0.25">
      <c r="D21448" s="31">
        <f>-626.925</f>
        <v>-626.92499999999995</v>
      </c>
      <c r="E21448" s="28">
        <v>-320.90499999999997</v>
      </c>
    </row>
    <row r="21449" spans="4:5" x14ac:dyDescent="0.25">
      <c r="D21449" s="31">
        <f>-626.909</f>
        <v>-626.90899999999999</v>
      </c>
      <c r="E21449" s="28">
        <v>-320.81900000000002</v>
      </c>
    </row>
    <row r="21450" spans="4:5" x14ac:dyDescent="0.25">
      <c r="D21450" s="31">
        <f>-626.893</f>
        <v>-626.89300000000003</v>
      </c>
      <c r="E21450" s="28">
        <v>-320.733</v>
      </c>
    </row>
    <row r="21451" spans="4:5" x14ac:dyDescent="0.25">
      <c r="D21451" s="31">
        <f>-626.877</f>
        <v>-626.87699999999995</v>
      </c>
      <c r="E21451" s="28">
        <v>-320.64699999999999</v>
      </c>
    </row>
    <row r="21452" spans="4:5" x14ac:dyDescent="0.25">
      <c r="D21452" s="31">
        <f>-626.861</f>
        <v>-626.86099999999999</v>
      </c>
      <c r="E21452" s="28">
        <v>-320.56099999999998</v>
      </c>
    </row>
    <row r="21453" spans="4:5" x14ac:dyDescent="0.25">
      <c r="D21453" s="31">
        <f>-626.845</f>
        <v>-626.84500000000003</v>
      </c>
      <c r="E21453" s="28">
        <v>-320.47500000000002</v>
      </c>
    </row>
    <row r="21454" spans="4:5" x14ac:dyDescent="0.25">
      <c r="D21454" s="31">
        <f>-626.829</f>
        <v>-626.82899999999995</v>
      </c>
      <c r="E21454" s="28">
        <v>-320.38900000000001</v>
      </c>
    </row>
    <row r="21455" spans="4:5" x14ac:dyDescent="0.25">
      <c r="D21455" s="31">
        <f>-626.813</f>
        <v>-626.81299999999999</v>
      </c>
      <c r="E21455" s="28">
        <v>-320.303</v>
      </c>
    </row>
    <row r="21456" spans="4:5" x14ac:dyDescent="0.25">
      <c r="D21456" s="31">
        <f>-626.797</f>
        <v>-626.79700000000003</v>
      </c>
      <c r="E21456" s="28">
        <v>-320.21699999999998</v>
      </c>
    </row>
    <row r="21457" spans="4:5" x14ac:dyDescent="0.25">
      <c r="D21457" s="31">
        <f>-626.781</f>
        <v>-626.78099999999995</v>
      </c>
      <c r="E21457" s="28">
        <v>-320.13099999999997</v>
      </c>
    </row>
    <row r="21458" spans="4:5" x14ac:dyDescent="0.25">
      <c r="D21458" s="31">
        <f>-626.765</f>
        <v>-626.76499999999999</v>
      </c>
      <c r="E21458" s="28">
        <v>-320.04500000000002</v>
      </c>
    </row>
    <row r="21459" spans="4:5" x14ac:dyDescent="0.25">
      <c r="D21459" s="31">
        <f>-626.749</f>
        <v>-626.74900000000002</v>
      </c>
      <c r="E21459" s="28">
        <v>-319.95800000000003</v>
      </c>
    </row>
    <row r="21460" spans="4:5" x14ac:dyDescent="0.25">
      <c r="D21460" s="31">
        <f>-626.733</f>
        <v>-626.73299999999995</v>
      </c>
      <c r="E21460" s="28">
        <v>-319.87200000000001</v>
      </c>
    </row>
    <row r="21461" spans="4:5" x14ac:dyDescent="0.25">
      <c r="D21461" s="31">
        <f>-626.717</f>
        <v>-626.71699999999998</v>
      </c>
      <c r="E21461" s="28">
        <v>-319.786</v>
      </c>
    </row>
    <row r="21462" spans="4:5" x14ac:dyDescent="0.25">
      <c r="D21462" s="31">
        <f>-626.701</f>
        <v>-626.70100000000002</v>
      </c>
      <c r="E21462" s="28">
        <v>-319.69900000000001</v>
      </c>
    </row>
    <row r="21463" spans="4:5" x14ac:dyDescent="0.25">
      <c r="D21463" s="31">
        <f>-626.685</f>
        <v>-626.68499999999995</v>
      </c>
      <c r="E21463" s="28">
        <v>-319.613</v>
      </c>
    </row>
    <row r="21464" spans="4:5" x14ac:dyDescent="0.25">
      <c r="D21464" s="31">
        <f>-626.669</f>
        <v>-626.66899999999998</v>
      </c>
      <c r="E21464" s="28">
        <v>-319.52699999999999</v>
      </c>
    </row>
    <row r="21465" spans="4:5" x14ac:dyDescent="0.25">
      <c r="D21465" s="31">
        <f>-626.653</f>
        <v>-626.65300000000002</v>
      </c>
      <c r="E21465" s="28">
        <v>-319.44</v>
      </c>
    </row>
    <row r="21466" spans="4:5" x14ac:dyDescent="0.25">
      <c r="D21466" s="31">
        <f>-626.637</f>
        <v>-626.63699999999994</v>
      </c>
      <c r="E21466" s="28">
        <v>-319.35399999999998</v>
      </c>
    </row>
    <row r="21467" spans="4:5" x14ac:dyDescent="0.25">
      <c r="D21467" s="31">
        <f>-626.621</f>
        <v>-626.62099999999998</v>
      </c>
      <c r="E21467" s="28">
        <v>-319.267</v>
      </c>
    </row>
    <row r="21468" spans="4:5" x14ac:dyDescent="0.25">
      <c r="D21468" s="31">
        <f>-626.605</f>
        <v>-626.60500000000002</v>
      </c>
      <c r="E21468" s="28">
        <v>-319.18099999999998</v>
      </c>
    </row>
    <row r="21469" spans="4:5" x14ac:dyDescent="0.25">
      <c r="D21469" s="31">
        <f>-626.589</f>
        <v>-626.58900000000006</v>
      </c>
      <c r="E21469" s="28">
        <v>-319.09399999999999</v>
      </c>
    </row>
    <row r="21470" spans="4:5" x14ac:dyDescent="0.25">
      <c r="D21470" s="31">
        <f>-626.573</f>
        <v>-626.57299999999998</v>
      </c>
      <c r="E21470" s="28">
        <v>-319.00700000000001</v>
      </c>
    </row>
    <row r="21471" spans="4:5" x14ac:dyDescent="0.25">
      <c r="D21471" s="31">
        <f>-626.557</f>
        <v>-626.55700000000002</v>
      </c>
      <c r="E21471" s="28">
        <v>-318.92099999999999</v>
      </c>
    </row>
    <row r="21472" spans="4:5" x14ac:dyDescent="0.25">
      <c r="D21472" s="31">
        <f>-626.541</f>
        <v>-626.54100000000005</v>
      </c>
      <c r="E21472" s="28">
        <v>-318.834</v>
      </c>
    </row>
    <row r="21473" spans="4:5" x14ac:dyDescent="0.25">
      <c r="D21473" s="31">
        <f>-626.525</f>
        <v>-626.52499999999998</v>
      </c>
      <c r="E21473" s="28">
        <v>-318.74700000000001</v>
      </c>
    </row>
    <row r="21474" spans="4:5" x14ac:dyDescent="0.25">
      <c r="D21474" s="31">
        <f>-626.509</f>
        <v>-626.50900000000001</v>
      </c>
      <c r="E21474" s="28">
        <v>-318.66000000000003</v>
      </c>
    </row>
    <row r="21475" spans="4:5" x14ac:dyDescent="0.25">
      <c r="D21475" s="31">
        <f>-626.493</f>
        <v>-626.49300000000005</v>
      </c>
      <c r="E21475" s="28">
        <v>-318.57299999999998</v>
      </c>
    </row>
    <row r="21476" spans="4:5" x14ac:dyDescent="0.25">
      <c r="D21476" s="31">
        <f>-626.477</f>
        <v>-626.47699999999998</v>
      </c>
      <c r="E21476" s="28">
        <v>-318.48700000000002</v>
      </c>
    </row>
    <row r="21477" spans="4:5" x14ac:dyDescent="0.25">
      <c r="D21477" s="31">
        <f>-626.461</f>
        <v>-626.46100000000001</v>
      </c>
      <c r="E21477" s="28">
        <v>-318.39999999999998</v>
      </c>
    </row>
    <row r="21478" spans="4:5" x14ac:dyDescent="0.25">
      <c r="D21478" s="31">
        <f>-626.445</f>
        <v>-626.44500000000005</v>
      </c>
      <c r="E21478" s="28">
        <v>-318.31299999999999</v>
      </c>
    </row>
    <row r="21479" spans="4:5" x14ac:dyDescent="0.25">
      <c r="D21479" s="31">
        <f>-626.429</f>
        <v>-626.42899999999997</v>
      </c>
      <c r="E21479" s="28">
        <v>-318.226</v>
      </c>
    </row>
    <row r="21480" spans="4:5" x14ac:dyDescent="0.25">
      <c r="D21480" s="31">
        <f>-626.413</f>
        <v>-626.41300000000001</v>
      </c>
      <c r="E21480" s="28">
        <v>-318.13900000000001</v>
      </c>
    </row>
    <row r="21481" spans="4:5" x14ac:dyDescent="0.25">
      <c r="D21481" s="31">
        <f>-626.397</f>
        <v>-626.39700000000005</v>
      </c>
      <c r="E21481" s="28">
        <v>-318.05200000000002</v>
      </c>
    </row>
    <row r="21482" spans="4:5" x14ac:dyDescent="0.25">
      <c r="D21482" s="31">
        <f>-626.381</f>
        <v>-626.38099999999997</v>
      </c>
      <c r="E21482" s="28">
        <v>-317.96499999999997</v>
      </c>
    </row>
    <row r="21483" spans="4:5" x14ac:dyDescent="0.25">
      <c r="D21483" s="31">
        <f>-626.365</f>
        <v>-626.36500000000001</v>
      </c>
      <c r="E21483" s="28">
        <v>-317.87700000000001</v>
      </c>
    </row>
    <row r="21484" spans="4:5" x14ac:dyDescent="0.25">
      <c r="D21484" s="31">
        <f>-626.349</f>
        <v>-626.34900000000005</v>
      </c>
      <c r="E21484" s="28">
        <v>-317.79000000000002</v>
      </c>
    </row>
    <row r="21485" spans="4:5" x14ac:dyDescent="0.25">
      <c r="D21485" s="31">
        <f>-626.333</f>
        <v>-626.33299999999997</v>
      </c>
      <c r="E21485" s="28">
        <v>-317.70299999999997</v>
      </c>
    </row>
    <row r="21486" spans="4:5" x14ac:dyDescent="0.25">
      <c r="D21486" s="31">
        <f>-626.317</f>
        <v>-626.31700000000001</v>
      </c>
      <c r="E21486" s="28">
        <v>-317.61599999999999</v>
      </c>
    </row>
    <row r="21487" spans="4:5" x14ac:dyDescent="0.25">
      <c r="D21487" s="31">
        <f>-626.301</f>
        <v>-626.30100000000004</v>
      </c>
      <c r="E21487" s="28">
        <v>-317.529</v>
      </c>
    </row>
    <row r="21488" spans="4:5" x14ac:dyDescent="0.25">
      <c r="D21488" s="31">
        <f>-626.285</f>
        <v>-626.28499999999997</v>
      </c>
      <c r="E21488" s="28">
        <v>-317.44099999999997</v>
      </c>
    </row>
    <row r="21489" spans="4:5" x14ac:dyDescent="0.25">
      <c r="D21489" s="31">
        <f>-626.269</f>
        <v>-626.26900000000001</v>
      </c>
      <c r="E21489" s="28">
        <v>-317.35399999999998</v>
      </c>
    </row>
    <row r="21490" spans="4:5" x14ac:dyDescent="0.25">
      <c r="D21490" s="31">
        <f>-626.253</f>
        <v>-626.25300000000004</v>
      </c>
      <c r="E21490" s="28">
        <v>-317.26600000000002</v>
      </c>
    </row>
    <row r="21491" spans="4:5" x14ac:dyDescent="0.25">
      <c r="D21491" s="31">
        <f>-626.237</f>
        <v>-626.23699999999997</v>
      </c>
      <c r="E21491" s="28">
        <v>-317.17899999999997</v>
      </c>
    </row>
    <row r="21492" spans="4:5" x14ac:dyDescent="0.25">
      <c r="D21492" s="31">
        <f>-626.221</f>
        <v>-626.221</v>
      </c>
      <c r="E21492" s="28">
        <v>-317.09100000000001</v>
      </c>
    </row>
    <row r="21493" spans="4:5" x14ac:dyDescent="0.25">
      <c r="D21493" s="31">
        <f>-626.205</f>
        <v>-626.20500000000004</v>
      </c>
      <c r="E21493" s="28">
        <v>-317.00400000000002</v>
      </c>
    </row>
    <row r="21494" spans="4:5" x14ac:dyDescent="0.25">
      <c r="D21494" s="31">
        <f>-626.189</f>
        <v>-626.18899999999996</v>
      </c>
      <c r="E21494" s="28">
        <v>-316.916</v>
      </c>
    </row>
    <row r="21495" spans="4:5" x14ac:dyDescent="0.25">
      <c r="D21495" s="31">
        <f>-626.173</f>
        <v>-626.173</v>
      </c>
      <c r="E21495" s="28">
        <v>-316.82900000000001</v>
      </c>
    </row>
    <row r="21496" spans="4:5" x14ac:dyDescent="0.25">
      <c r="D21496" s="31">
        <f>-626.157</f>
        <v>-626.15700000000004</v>
      </c>
      <c r="E21496" s="28">
        <v>-316.74099999999999</v>
      </c>
    </row>
    <row r="21497" spans="4:5" x14ac:dyDescent="0.25">
      <c r="D21497" s="31">
        <f>-626.141</f>
        <v>-626.14099999999996</v>
      </c>
      <c r="E21497" s="28">
        <v>-316.654</v>
      </c>
    </row>
    <row r="21498" spans="4:5" x14ac:dyDescent="0.25">
      <c r="D21498" s="31">
        <f>-626.125</f>
        <v>-626.125</v>
      </c>
      <c r="E21498" s="28">
        <v>-316.56599999999997</v>
      </c>
    </row>
    <row r="21499" spans="4:5" x14ac:dyDescent="0.25">
      <c r="D21499" s="31">
        <f>-626.109</f>
        <v>-626.10900000000004</v>
      </c>
      <c r="E21499" s="28">
        <v>-316.47800000000001</v>
      </c>
    </row>
    <row r="21500" spans="4:5" x14ac:dyDescent="0.25">
      <c r="D21500" s="31">
        <f>-626.093</f>
        <v>-626.09299999999996</v>
      </c>
      <c r="E21500" s="28">
        <v>-316.39</v>
      </c>
    </row>
    <row r="21501" spans="4:5" x14ac:dyDescent="0.25">
      <c r="D21501" s="31">
        <f>-626.077</f>
        <v>-626.077</v>
      </c>
      <c r="E21501" s="28">
        <v>-316.30200000000002</v>
      </c>
    </row>
    <row r="21502" spans="4:5" x14ac:dyDescent="0.25">
      <c r="D21502" s="31">
        <f>-626.061</f>
        <v>-626.06100000000004</v>
      </c>
      <c r="E21502" s="28">
        <v>-316.21499999999997</v>
      </c>
    </row>
    <row r="21503" spans="4:5" x14ac:dyDescent="0.25">
      <c r="D21503" s="31">
        <f>-626.045</f>
        <v>-626.04499999999996</v>
      </c>
      <c r="E21503" s="28">
        <v>-316.12700000000001</v>
      </c>
    </row>
    <row r="21504" spans="4:5" x14ac:dyDescent="0.25">
      <c r="D21504" s="31">
        <f>-626.029</f>
        <v>-626.029</v>
      </c>
      <c r="E21504" s="28">
        <v>-316.03899999999999</v>
      </c>
    </row>
    <row r="21505" spans="4:5" x14ac:dyDescent="0.25">
      <c r="D21505" s="31">
        <f>-626.013</f>
        <v>-626.01300000000003</v>
      </c>
      <c r="E21505" s="28">
        <v>-315.95100000000002</v>
      </c>
    </row>
    <row r="21506" spans="4:5" x14ac:dyDescent="0.25">
      <c r="D21506" s="31">
        <f>-625.997</f>
        <v>-625.99699999999996</v>
      </c>
      <c r="E21506" s="28">
        <v>-315.863</v>
      </c>
    </row>
    <row r="21507" spans="4:5" x14ac:dyDescent="0.25">
      <c r="D21507" s="31">
        <f>-625.981</f>
        <v>-625.98099999999999</v>
      </c>
      <c r="E21507" s="28">
        <v>-315.77499999999998</v>
      </c>
    </row>
    <row r="21508" spans="4:5" x14ac:dyDescent="0.25">
      <c r="D21508" s="31">
        <f>-625.965</f>
        <v>-625.96500000000003</v>
      </c>
      <c r="E21508" s="28">
        <v>-315.68700000000001</v>
      </c>
    </row>
    <row r="21509" spans="4:5" x14ac:dyDescent="0.25">
      <c r="D21509" s="31">
        <f>-625.949</f>
        <v>-625.94899999999996</v>
      </c>
      <c r="E21509" s="28">
        <v>-315.59899999999999</v>
      </c>
    </row>
    <row r="21510" spans="4:5" x14ac:dyDescent="0.25">
      <c r="D21510" s="31">
        <f>-625.933</f>
        <v>-625.93299999999999</v>
      </c>
      <c r="E21510" s="28">
        <v>-315.51</v>
      </c>
    </row>
    <row r="21511" spans="4:5" x14ac:dyDescent="0.25">
      <c r="D21511" s="31">
        <f>-625.917</f>
        <v>-625.91700000000003</v>
      </c>
      <c r="E21511" s="28">
        <v>-315.42200000000003</v>
      </c>
    </row>
    <row r="21512" spans="4:5" x14ac:dyDescent="0.25">
      <c r="D21512" s="31">
        <f>-625.901</f>
        <v>-625.90099999999995</v>
      </c>
      <c r="E21512" s="28">
        <v>-315.334</v>
      </c>
    </row>
    <row r="21513" spans="4:5" x14ac:dyDescent="0.25">
      <c r="D21513" s="31">
        <f>-625.885</f>
        <v>-625.88499999999999</v>
      </c>
      <c r="E21513" s="28">
        <v>-315.24599999999998</v>
      </c>
    </row>
    <row r="21514" spans="4:5" x14ac:dyDescent="0.25">
      <c r="D21514" s="31">
        <f>-625.869</f>
        <v>-625.86900000000003</v>
      </c>
      <c r="E21514" s="28">
        <v>-315.15699999999998</v>
      </c>
    </row>
    <row r="21515" spans="4:5" x14ac:dyDescent="0.25">
      <c r="D21515" s="31">
        <f>-625.853</f>
        <v>-625.85299999999995</v>
      </c>
      <c r="E21515" s="28">
        <v>-315.06900000000002</v>
      </c>
    </row>
    <row r="21516" spans="4:5" x14ac:dyDescent="0.25">
      <c r="D21516" s="31">
        <f>-625.837</f>
        <v>-625.83699999999999</v>
      </c>
      <c r="E21516" s="28">
        <v>-314.98099999999999</v>
      </c>
    </row>
    <row r="21517" spans="4:5" x14ac:dyDescent="0.25">
      <c r="D21517" s="31">
        <f>-625.821</f>
        <v>-625.82100000000003</v>
      </c>
      <c r="E21517" s="28">
        <v>-314.892</v>
      </c>
    </row>
    <row r="21518" spans="4:5" x14ac:dyDescent="0.25">
      <c r="D21518" s="31">
        <f>-625.805</f>
        <v>-625.80499999999995</v>
      </c>
      <c r="E21518" s="28">
        <v>-314.80399999999997</v>
      </c>
    </row>
    <row r="21519" spans="4:5" x14ac:dyDescent="0.25">
      <c r="D21519" s="31">
        <f>-625.789</f>
        <v>-625.78899999999999</v>
      </c>
      <c r="E21519" s="28">
        <v>-314.71499999999997</v>
      </c>
    </row>
    <row r="21520" spans="4:5" x14ac:dyDescent="0.25">
      <c r="D21520" s="31">
        <f>-625.773</f>
        <v>-625.77300000000002</v>
      </c>
      <c r="E21520" s="28">
        <v>-314.62700000000001</v>
      </c>
    </row>
    <row r="21521" spans="4:5" x14ac:dyDescent="0.25">
      <c r="D21521" s="31">
        <f>-625.757</f>
        <v>-625.75699999999995</v>
      </c>
      <c r="E21521" s="28">
        <v>-314.53800000000001</v>
      </c>
    </row>
    <row r="21522" spans="4:5" x14ac:dyDescent="0.25">
      <c r="D21522" s="31">
        <f>-625.741</f>
        <v>-625.74099999999999</v>
      </c>
      <c r="E21522" s="28">
        <v>-314.45</v>
      </c>
    </row>
    <row r="21523" spans="4:5" x14ac:dyDescent="0.25">
      <c r="D21523" s="31">
        <f>-625.725</f>
        <v>-625.72500000000002</v>
      </c>
      <c r="E21523" s="28">
        <v>-314.36099999999999</v>
      </c>
    </row>
    <row r="21524" spans="4:5" x14ac:dyDescent="0.25">
      <c r="D21524" s="31">
        <f>-625.709</f>
        <v>-625.70899999999995</v>
      </c>
      <c r="E21524" s="28">
        <v>-314.27199999999999</v>
      </c>
    </row>
    <row r="21525" spans="4:5" x14ac:dyDescent="0.25">
      <c r="D21525" s="31">
        <f>-625.693</f>
        <v>-625.69299999999998</v>
      </c>
      <c r="E21525" s="28">
        <v>-314.18400000000003</v>
      </c>
    </row>
    <row r="21526" spans="4:5" x14ac:dyDescent="0.25">
      <c r="D21526" s="31">
        <f>-625.677</f>
        <v>-625.67700000000002</v>
      </c>
      <c r="E21526" s="28">
        <v>-314.09500000000003</v>
      </c>
    </row>
    <row r="21527" spans="4:5" x14ac:dyDescent="0.25">
      <c r="D21527" s="31">
        <f>-625.661</f>
        <v>-625.66099999999994</v>
      </c>
      <c r="E21527" s="28">
        <v>-314.00599999999997</v>
      </c>
    </row>
    <row r="21528" spans="4:5" x14ac:dyDescent="0.25">
      <c r="D21528" s="31">
        <f>-625.645</f>
        <v>-625.64499999999998</v>
      </c>
      <c r="E21528" s="28">
        <v>-313.91699999999997</v>
      </c>
    </row>
    <row r="21529" spans="4:5" x14ac:dyDescent="0.25">
      <c r="D21529" s="31">
        <f>-625.629</f>
        <v>-625.62900000000002</v>
      </c>
      <c r="E21529" s="28">
        <v>-313.82799999999997</v>
      </c>
    </row>
    <row r="21530" spans="4:5" x14ac:dyDescent="0.25">
      <c r="D21530" s="31">
        <f>-625.613</f>
        <v>-625.61300000000006</v>
      </c>
      <c r="E21530" s="28">
        <v>-313.73899999999998</v>
      </c>
    </row>
    <row r="21531" spans="4:5" x14ac:dyDescent="0.25">
      <c r="D21531" s="31">
        <f>-625.597</f>
        <v>-625.59699999999998</v>
      </c>
      <c r="E21531" s="28">
        <v>-313.64999999999998</v>
      </c>
    </row>
    <row r="21532" spans="4:5" x14ac:dyDescent="0.25">
      <c r="D21532" s="31">
        <f>-625.581</f>
        <v>-625.58100000000002</v>
      </c>
      <c r="E21532" s="28">
        <v>-313.56099999999998</v>
      </c>
    </row>
    <row r="21533" spans="4:5" x14ac:dyDescent="0.25">
      <c r="D21533" s="31">
        <f>-625.565</f>
        <v>-625.56500000000005</v>
      </c>
      <c r="E21533" s="28">
        <v>-313.47199999999998</v>
      </c>
    </row>
    <row r="21534" spans="4:5" x14ac:dyDescent="0.25">
      <c r="D21534" s="31">
        <f>-625.549</f>
        <v>-625.54899999999998</v>
      </c>
      <c r="E21534" s="28">
        <v>-313.38299999999998</v>
      </c>
    </row>
    <row r="21535" spans="4:5" x14ac:dyDescent="0.25">
      <c r="D21535" s="31">
        <f>-625.533</f>
        <v>-625.53300000000002</v>
      </c>
      <c r="E21535" s="28">
        <v>-313.29399999999998</v>
      </c>
    </row>
    <row r="21536" spans="4:5" x14ac:dyDescent="0.25">
      <c r="D21536" s="31">
        <f>-625.517</f>
        <v>-625.51700000000005</v>
      </c>
      <c r="E21536" s="28">
        <v>-313.20499999999998</v>
      </c>
    </row>
    <row r="21537" spans="4:5" x14ac:dyDescent="0.25">
      <c r="D21537" s="31">
        <f>-625.501</f>
        <v>-625.50099999999998</v>
      </c>
      <c r="E21537" s="28">
        <v>-313.11599999999999</v>
      </c>
    </row>
    <row r="21538" spans="4:5" x14ac:dyDescent="0.25">
      <c r="D21538" s="31">
        <f>-625.485</f>
        <v>-625.48500000000001</v>
      </c>
      <c r="E21538" s="28">
        <v>-313.02699999999999</v>
      </c>
    </row>
    <row r="21539" spans="4:5" x14ac:dyDescent="0.25">
      <c r="D21539" s="31">
        <f>-625.469</f>
        <v>-625.46900000000005</v>
      </c>
      <c r="E21539" s="28">
        <v>-312.93799999999999</v>
      </c>
    </row>
    <row r="21540" spans="4:5" x14ac:dyDescent="0.25">
      <c r="D21540" s="31">
        <f>-625.453</f>
        <v>-625.45299999999997</v>
      </c>
      <c r="E21540" s="28">
        <v>-312.84800000000001</v>
      </c>
    </row>
    <row r="21541" spans="4:5" x14ac:dyDescent="0.25">
      <c r="D21541" s="31">
        <f>-625.438</f>
        <v>-625.43799999999999</v>
      </c>
      <c r="E21541" s="28">
        <v>-312.75900000000001</v>
      </c>
    </row>
    <row r="21542" spans="4:5" x14ac:dyDescent="0.25">
      <c r="D21542" s="31">
        <f>-625.422</f>
        <v>-625.42200000000003</v>
      </c>
      <c r="E21542" s="28">
        <v>-312.67</v>
      </c>
    </row>
    <row r="21543" spans="4:5" x14ac:dyDescent="0.25">
      <c r="D21543" s="31">
        <f>-625.406</f>
        <v>-625.40599999999995</v>
      </c>
      <c r="E21543" s="28">
        <v>-312.58</v>
      </c>
    </row>
    <row r="21544" spans="4:5" x14ac:dyDescent="0.25">
      <c r="D21544" s="31">
        <f>-625.39</f>
        <v>-625.39</v>
      </c>
      <c r="E21544" s="28">
        <v>-312.49099999999999</v>
      </c>
    </row>
    <row r="21545" spans="4:5" x14ac:dyDescent="0.25">
      <c r="D21545" s="31">
        <f>-625.374</f>
        <v>-625.37400000000002</v>
      </c>
      <c r="E21545" s="28">
        <v>-312.40100000000001</v>
      </c>
    </row>
    <row r="21546" spans="4:5" x14ac:dyDescent="0.25">
      <c r="D21546" s="31">
        <f>-625.358</f>
        <v>-625.35799999999995</v>
      </c>
      <c r="E21546" s="28">
        <v>-312.31200000000001</v>
      </c>
    </row>
    <row r="21547" spans="4:5" x14ac:dyDescent="0.25">
      <c r="D21547" s="31">
        <f>-625.342</f>
        <v>-625.34199999999998</v>
      </c>
      <c r="E21547" s="28">
        <v>-312.22199999999998</v>
      </c>
    </row>
    <row r="21548" spans="4:5" x14ac:dyDescent="0.25">
      <c r="D21548" s="31">
        <f>-625.326</f>
        <v>-625.32600000000002</v>
      </c>
      <c r="E21548" s="28">
        <v>-312.13299999999998</v>
      </c>
    </row>
    <row r="21549" spans="4:5" x14ac:dyDescent="0.25">
      <c r="D21549" s="31">
        <f>-625.31</f>
        <v>-625.30999999999995</v>
      </c>
      <c r="E21549" s="28">
        <v>-312.04300000000001</v>
      </c>
    </row>
    <row r="21550" spans="4:5" x14ac:dyDescent="0.25">
      <c r="D21550" s="31">
        <f>-625.294</f>
        <v>-625.29399999999998</v>
      </c>
      <c r="E21550" s="28">
        <v>-311.95299999999997</v>
      </c>
    </row>
    <row r="21551" spans="4:5" x14ac:dyDescent="0.25">
      <c r="D21551" s="31">
        <f>-625.278</f>
        <v>-625.27800000000002</v>
      </c>
      <c r="E21551" s="28">
        <v>-311.86399999999998</v>
      </c>
    </row>
    <row r="21552" spans="4:5" x14ac:dyDescent="0.25">
      <c r="D21552" s="31">
        <f>-625.262</f>
        <v>-625.26199999999994</v>
      </c>
      <c r="E21552" s="28">
        <v>-311.774</v>
      </c>
    </row>
    <row r="21553" spans="4:5" x14ac:dyDescent="0.25">
      <c r="D21553" s="31">
        <f>-625.246</f>
        <v>-625.24599999999998</v>
      </c>
      <c r="E21553" s="28">
        <v>-311.68400000000003</v>
      </c>
    </row>
    <row r="21554" spans="4:5" x14ac:dyDescent="0.25">
      <c r="D21554" s="31">
        <f>-625.23</f>
        <v>-625.23</v>
      </c>
      <c r="E21554" s="28">
        <v>-311.59399999999999</v>
      </c>
    </row>
    <row r="21555" spans="4:5" x14ac:dyDescent="0.25">
      <c r="D21555" s="31">
        <f>-625.214</f>
        <v>-625.21400000000006</v>
      </c>
      <c r="E21555" s="28">
        <v>-311.505</v>
      </c>
    </row>
    <row r="21556" spans="4:5" x14ac:dyDescent="0.25">
      <c r="D21556" s="31">
        <f>-625.198</f>
        <v>-625.19799999999998</v>
      </c>
      <c r="E21556" s="28">
        <v>-311.41500000000002</v>
      </c>
    </row>
    <row r="21557" spans="4:5" x14ac:dyDescent="0.25">
      <c r="D21557" s="31">
        <f>-625.182</f>
        <v>-625.18200000000002</v>
      </c>
      <c r="E21557" s="28">
        <v>-311.32499999999999</v>
      </c>
    </row>
    <row r="21558" spans="4:5" x14ac:dyDescent="0.25">
      <c r="D21558" s="31">
        <f>-625.166</f>
        <v>-625.16600000000005</v>
      </c>
      <c r="E21558" s="28">
        <v>-311.23500000000001</v>
      </c>
    </row>
    <row r="21559" spans="4:5" x14ac:dyDescent="0.25">
      <c r="D21559" s="31">
        <f>-625.15</f>
        <v>-625.15</v>
      </c>
      <c r="E21559" s="28">
        <v>-311.14499999999998</v>
      </c>
    </row>
    <row r="21560" spans="4:5" x14ac:dyDescent="0.25">
      <c r="D21560" s="31">
        <f>-625.134</f>
        <v>-625.13400000000001</v>
      </c>
      <c r="E21560" s="28">
        <v>-311.05500000000001</v>
      </c>
    </row>
    <row r="21561" spans="4:5" x14ac:dyDescent="0.25">
      <c r="D21561" s="31">
        <f>-625.118</f>
        <v>-625.11800000000005</v>
      </c>
      <c r="E21561" s="28">
        <v>-310.96499999999997</v>
      </c>
    </row>
    <row r="21562" spans="4:5" x14ac:dyDescent="0.25">
      <c r="D21562" s="31">
        <f>-625.102</f>
        <v>-625.10199999999998</v>
      </c>
      <c r="E21562" s="28">
        <v>-310.875</v>
      </c>
    </row>
    <row r="21563" spans="4:5" x14ac:dyDescent="0.25">
      <c r="D21563" s="31">
        <f>-625.086</f>
        <v>-625.08600000000001</v>
      </c>
      <c r="E21563" s="28">
        <v>-310.78500000000003</v>
      </c>
    </row>
    <row r="21564" spans="4:5" x14ac:dyDescent="0.25">
      <c r="D21564" s="31">
        <f>-625.07</f>
        <v>-625.07000000000005</v>
      </c>
      <c r="E21564" s="28">
        <v>-310.69400000000002</v>
      </c>
    </row>
    <row r="21565" spans="4:5" x14ac:dyDescent="0.25">
      <c r="D21565" s="31">
        <f>-625.054</f>
        <v>-625.05399999999997</v>
      </c>
      <c r="E21565" s="28">
        <v>-310.60399999999998</v>
      </c>
    </row>
    <row r="21566" spans="4:5" x14ac:dyDescent="0.25">
      <c r="D21566" s="31">
        <f>-625.038</f>
        <v>-625.03800000000001</v>
      </c>
      <c r="E21566" s="28">
        <v>-310.51400000000001</v>
      </c>
    </row>
    <row r="21567" spans="4:5" x14ac:dyDescent="0.25">
      <c r="D21567" s="31">
        <f>-625.022</f>
        <v>-625.02200000000005</v>
      </c>
      <c r="E21567" s="28">
        <v>-310.42399999999998</v>
      </c>
    </row>
    <row r="21568" spans="4:5" x14ac:dyDescent="0.25">
      <c r="D21568" s="31">
        <f>-625.006</f>
        <v>-625.00599999999997</v>
      </c>
      <c r="E21568" s="28">
        <v>-310.33300000000003</v>
      </c>
    </row>
    <row r="21569" spans="4:5" x14ac:dyDescent="0.25">
      <c r="D21569" s="31">
        <f>-624.99</f>
        <v>-624.99</v>
      </c>
      <c r="E21569" s="28">
        <v>-310.24299999999999</v>
      </c>
    </row>
    <row r="21570" spans="4:5" x14ac:dyDescent="0.25">
      <c r="D21570" s="31">
        <f>-624.974</f>
        <v>-624.97400000000005</v>
      </c>
      <c r="E21570" s="28">
        <v>-310.15300000000002</v>
      </c>
    </row>
    <row r="21571" spans="4:5" x14ac:dyDescent="0.25">
      <c r="D21571" s="31">
        <f>-624.958</f>
        <v>-624.95799999999997</v>
      </c>
      <c r="E21571" s="28">
        <v>-310.06200000000001</v>
      </c>
    </row>
    <row r="21572" spans="4:5" x14ac:dyDescent="0.25">
      <c r="D21572" s="31">
        <f>-624.942</f>
        <v>-624.94200000000001</v>
      </c>
      <c r="E21572" s="28">
        <v>-309.97199999999998</v>
      </c>
    </row>
    <row r="21573" spans="4:5" x14ac:dyDescent="0.25">
      <c r="D21573" s="31">
        <f>-624.926</f>
        <v>-624.92600000000004</v>
      </c>
      <c r="E21573" s="28">
        <v>-309.88099999999997</v>
      </c>
    </row>
    <row r="21574" spans="4:5" x14ac:dyDescent="0.25">
      <c r="D21574" s="31">
        <f>-624.91</f>
        <v>-624.91</v>
      </c>
      <c r="E21574" s="28">
        <v>-309.791</v>
      </c>
    </row>
    <row r="21575" spans="4:5" x14ac:dyDescent="0.25">
      <c r="D21575" s="31">
        <f>-624.894</f>
        <v>-624.89400000000001</v>
      </c>
      <c r="E21575" s="28">
        <v>-309.7</v>
      </c>
    </row>
    <row r="21576" spans="4:5" x14ac:dyDescent="0.25">
      <c r="D21576" s="31">
        <f>-624.878</f>
        <v>-624.87800000000004</v>
      </c>
      <c r="E21576" s="28">
        <v>-309.60899999999998</v>
      </c>
    </row>
    <row r="21577" spans="4:5" x14ac:dyDescent="0.25">
      <c r="D21577" s="31">
        <f>-624.862</f>
        <v>-624.86199999999997</v>
      </c>
      <c r="E21577" s="28">
        <v>-309.51900000000001</v>
      </c>
    </row>
    <row r="21578" spans="4:5" x14ac:dyDescent="0.25">
      <c r="D21578" s="31">
        <f>-624.846</f>
        <v>-624.846</v>
      </c>
      <c r="E21578" s="28">
        <v>-309.428</v>
      </c>
    </row>
    <row r="21579" spans="4:5" x14ac:dyDescent="0.25">
      <c r="D21579" s="31">
        <f>-624.83</f>
        <v>-624.83000000000004</v>
      </c>
      <c r="E21579" s="28">
        <v>-309.33699999999999</v>
      </c>
    </row>
    <row r="21580" spans="4:5" x14ac:dyDescent="0.25">
      <c r="D21580" s="31">
        <f>-624.814</f>
        <v>-624.81399999999996</v>
      </c>
      <c r="E21580" s="28">
        <v>-309.24700000000001</v>
      </c>
    </row>
    <row r="21581" spans="4:5" x14ac:dyDescent="0.25">
      <c r="D21581" s="31">
        <f>-624.798</f>
        <v>-624.798</v>
      </c>
      <c r="E21581" s="28">
        <v>-309.15600000000001</v>
      </c>
    </row>
    <row r="21582" spans="4:5" x14ac:dyDescent="0.25">
      <c r="D21582" s="31">
        <f>-624.782</f>
        <v>-624.78200000000004</v>
      </c>
      <c r="E21582" s="28">
        <v>-309.065</v>
      </c>
    </row>
    <row r="21583" spans="4:5" x14ac:dyDescent="0.25">
      <c r="D21583" s="31">
        <f>-624.766</f>
        <v>-624.76599999999996</v>
      </c>
      <c r="E21583" s="28">
        <v>-308.97399999999999</v>
      </c>
    </row>
    <row r="21584" spans="4:5" x14ac:dyDescent="0.25">
      <c r="D21584" s="31">
        <f>-624.75</f>
        <v>-624.75</v>
      </c>
      <c r="E21584" s="28">
        <v>-308.88299999999998</v>
      </c>
    </row>
    <row r="21585" spans="4:5" x14ac:dyDescent="0.25">
      <c r="D21585" s="31">
        <f>-624.734</f>
        <v>-624.73400000000004</v>
      </c>
      <c r="E21585" s="28">
        <v>-308.79199999999997</v>
      </c>
    </row>
    <row r="21586" spans="4:5" x14ac:dyDescent="0.25">
      <c r="D21586" s="31">
        <f>-624.718</f>
        <v>-624.71799999999996</v>
      </c>
      <c r="E21586" s="28">
        <v>-308.70100000000002</v>
      </c>
    </row>
    <row r="21587" spans="4:5" x14ac:dyDescent="0.25">
      <c r="D21587" s="31">
        <f>-624.702</f>
        <v>-624.702</v>
      </c>
      <c r="E21587" s="28">
        <v>-308.61</v>
      </c>
    </row>
    <row r="21588" spans="4:5" x14ac:dyDescent="0.25">
      <c r="D21588" s="31">
        <f>-624.686</f>
        <v>-624.68600000000004</v>
      </c>
      <c r="E21588" s="28">
        <v>-308.51900000000001</v>
      </c>
    </row>
    <row r="21589" spans="4:5" x14ac:dyDescent="0.25">
      <c r="D21589" s="31">
        <f>-624.67</f>
        <v>-624.66999999999996</v>
      </c>
      <c r="E21589" s="28">
        <v>-308.428</v>
      </c>
    </row>
    <row r="21590" spans="4:5" x14ac:dyDescent="0.25">
      <c r="D21590" s="31">
        <f>-624.654</f>
        <v>-624.654</v>
      </c>
      <c r="E21590" s="28">
        <v>-308.33699999999999</v>
      </c>
    </row>
    <row r="21591" spans="4:5" x14ac:dyDescent="0.25">
      <c r="D21591" s="31">
        <f>-624.638</f>
        <v>-624.63800000000003</v>
      </c>
      <c r="E21591" s="28">
        <v>-308.24599999999998</v>
      </c>
    </row>
    <row r="21592" spans="4:5" x14ac:dyDescent="0.25">
      <c r="D21592" s="31">
        <f>-624.622</f>
        <v>-624.62199999999996</v>
      </c>
      <c r="E21592" s="28">
        <v>-308.154</v>
      </c>
    </row>
    <row r="21593" spans="4:5" x14ac:dyDescent="0.25">
      <c r="D21593" s="31">
        <f>-624.606</f>
        <v>-624.60599999999999</v>
      </c>
      <c r="E21593" s="28">
        <v>-308.06299999999999</v>
      </c>
    </row>
    <row r="21594" spans="4:5" x14ac:dyDescent="0.25">
      <c r="D21594" s="31">
        <f>-624.59</f>
        <v>-624.59</v>
      </c>
      <c r="E21594" s="28">
        <v>-307.97199999999998</v>
      </c>
    </row>
    <row r="21595" spans="4:5" x14ac:dyDescent="0.25">
      <c r="D21595" s="31">
        <f>-624.574</f>
        <v>-624.57399999999996</v>
      </c>
      <c r="E21595" s="28">
        <v>-307.88099999999997</v>
      </c>
    </row>
    <row r="21596" spans="4:5" x14ac:dyDescent="0.25">
      <c r="D21596" s="31">
        <f>-624.558</f>
        <v>-624.55799999999999</v>
      </c>
      <c r="E21596" s="28">
        <v>-307.78899999999999</v>
      </c>
    </row>
    <row r="21597" spans="4:5" x14ac:dyDescent="0.25">
      <c r="D21597" s="31">
        <f>-624.542</f>
        <v>-624.54200000000003</v>
      </c>
      <c r="E21597" s="28">
        <v>-307.69799999999998</v>
      </c>
    </row>
    <row r="21598" spans="4:5" x14ac:dyDescent="0.25">
      <c r="D21598" s="31">
        <f>-624.526</f>
        <v>-624.52599999999995</v>
      </c>
      <c r="E21598" s="28">
        <v>-307.60599999999999</v>
      </c>
    </row>
    <row r="21599" spans="4:5" x14ac:dyDescent="0.25">
      <c r="D21599" s="31">
        <f>-624.51</f>
        <v>-624.51</v>
      </c>
      <c r="E21599" s="28">
        <v>-307.51499999999999</v>
      </c>
    </row>
    <row r="21600" spans="4:5" x14ac:dyDescent="0.25">
      <c r="D21600" s="31">
        <f>-624.494</f>
        <v>-624.49400000000003</v>
      </c>
      <c r="E21600" s="28">
        <v>-307.42399999999998</v>
      </c>
    </row>
    <row r="21601" spans="4:5" x14ac:dyDescent="0.25">
      <c r="D21601" s="31">
        <f>-624.478</f>
        <v>-624.47799999999995</v>
      </c>
      <c r="E21601" s="28">
        <v>-307.33199999999999</v>
      </c>
    </row>
    <row r="21602" spans="4:5" x14ac:dyDescent="0.25">
      <c r="D21602" s="31">
        <f>-624.462</f>
        <v>-624.46199999999999</v>
      </c>
      <c r="E21602" s="28">
        <v>-307.24</v>
      </c>
    </row>
    <row r="21603" spans="4:5" x14ac:dyDescent="0.25">
      <c r="D21603" s="31">
        <f>-624.446</f>
        <v>-624.44600000000003</v>
      </c>
      <c r="E21603" s="28">
        <v>-307.149</v>
      </c>
    </row>
    <row r="21604" spans="4:5" x14ac:dyDescent="0.25">
      <c r="D21604" s="31">
        <f>-624.43</f>
        <v>-624.42999999999995</v>
      </c>
      <c r="E21604" s="28">
        <v>-307.05700000000002</v>
      </c>
    </row>
    <row r="21605" spans="4:5" x14ac:dyDescent="0.25">
      <c r="D21605" s="31">
        <f>-624.414</f>
        <v>-624.41399999999999</v>
      </c>
      <c r="E21605" s="28">
        <v>-306.96499999999997</v>
      </c>
    </row>
    <row r="21606" spans="4:5" x14ac:dyDescent="0.25">
      <c r="D21606" s="31">
        <f>-624.398</f>
        <v>-624.39800000000002</v>
      </c>
      <c r="E21606" s="28">
        <v>-306.87400000000002</v>
      </c>
    </row>
    <row r="21607" spans="4:5" x14ac:dyDescent="0.25">
      <c r="D21607" s="31">
        <f>-624.382</f>
        <v>-624.38199999999995</v>
      </c>
      <c r="E21607" s="28">
        <v>-306.78199999999998</v>
      </c>
    </row>
    <row r="21608" spans="4:5" x14ac:dyDescent="0.25">
      <c r="D21608" s="31">
        <f>-624.366</f>
        <v>-624.36599999999999</v>
      </c>
      <c r="E21608" s="28">
        <v>-306.69</v>
      </c>
    </row>
    <row r="21609" spans="4:5" x14ac:dyDescent="0.25">
      <c r="D21609" s="31">
        <f>-624.35</f>
        <v>-624.35</v>
      </c>
      <c r="E21609" s="28">
        <v>-306.59800000000001</v>
      </c>
    </row>
    <row r="21610" spans="4:5" x14ac:dyDescent="0.25">
      <c r="D21610" s="31">
        <f>-624.334</f>
        <v>-624.33399999999995</v>
      </c>
      <c r="E21610" s="28">
        <v>-306.50599999999997</v>
      </c>
    </row>
    <row r="21611" spans="4:5" x14ac:dyDescent="0.25">
      <c r="D21611" s="31">
        <f>-624.318</f>
        <v>-624.31799999999998</v>
      </c>
      <c r="E21611" s="28">
        <v>-306.41500000000002</v>
      </c>
    </row>
    <row r="21612" spans="4:5" x14ac:dyDescent="0.25">
      <c r="D21612" s="31">
        <f>-624.302</f>
        <v>-624.30200000000002</v>
      </c>
      <c r="E21612" s="28">
        <v>-306.32299999999998</v>
      </c>
    </row>
    <row r="21613" spans="4:5" x14ac:dyDescent="0.25">
      <c r="D21613" s="31">
        <f>-624.286</f>
        <v>-624.28599999999994</v>
      </c>
      <c r="E21613" s="28">
        <v>-306.23099999999999</v>
      </c>
    </row>
    <row r="21614" spans="4:5" x14ac:dyDescent="0.25">
      <c r="D21614" s="31">
        <f>-624.27</f>
        <v>-624.27</v>
      </c>
      <c r="E21614" s="28">
        <v>-306.13900000000001</v>
      </c>
    </row>
    <row r="21615" spans="4:5" x14ac:dyDescent="0.25">
      <c r="D21615" s="31">
        <f>-624.254</f>
        <v>-624.25400000000002</v>
      </c>
      <c r="E21615" s="28">
        <v>-306.04700000000003</v>
      </c>
    </row>
    <row r="21616" spans="4:5" x14ac:dyDescent="0.25">
      <c r="D21616" s="31">
        <f>-624.238</f>
        <v>-624.23800000000006</v>
      </c>
      <c r="E21616" s="28">
        <v>-305.95400000000001</v>
      </c>
    </row>
    <row r="21617" spans="4:5" x14ac:dyDescent="0.25">
      <c r="D21617" s="31">
        <f>-624.222</f>
        <v>-624.22199999999998</v>
      </c>
      <c r="E21617" s="28">
        <v>-305.86200000000002</v>
      </c>
    </row>
    <row r="21618" spans="4:5" x14ac:dyDescent="0.25">
      <c r="D21618" s="31">
        <f>-624.206</f>
        <v>-624.20600000000002</v>
      </c>
      <c r="E21618" s="28">
        <v>-305.77</v>
      </c>
    </row>
    <row r="21619" spans="4:5" x14ac:dyDescent="0.25">
      <c r="D21619" s="31">
        <f>-624.19</f>
        <v>-624.19000000000005</v>
      </c>
      <c r="E21619" s="28">
        <v>-305.678</v>
      </c>
    </row>
    <row r="21620" spans="4:5" x14ac:dyDescent="0.25">
      <c r="D21620" s="31">
        <f>-624.174</f>
        <v>-624.17399999999998</v>
      </c>
      <c r="E21620" s="28">
        <v>-305.58600000000001</v>
      </c>
    </row>
    <row r="21621" spans="4:5" x14ac:dyDescent="0.25">
      <c r="D21621" s="31">
        <f>-624.158</f>
        <v>-624.15800000000002</v>
      </c>
      <c r="E21621" s="28">
        <v>-305.49400000000003</v>
      </c>
    </row>
    <row r="21622" spans="4:5" x14ac:dyDescent="0.25">
      <c r="D21622" s="31">
        <f>-624.142</f>
        <v>-624.14200000000005</v>
      </c>
      <c r="E21622" s="28">
        <v>-305.40100000000001</v>
      </c>
    </row>
    <row r="21623" spans="4:5" x14ac:dyDescent="0.25">
      <c r="D21623" s="31">
        <f>-624.126</f>
        <v>-624.12599999999998</v>
      </c>
      <c r="E21623" s="28">
        <v>-305.30900000000003</v>
      </c>
    </row>
    <row r="21624" spans="4:5" x14ac:dyDescent="0.25">
      <c r="D21624" s="31">
        <f>-624.11</f>
        <v>-624.11</v>
      </c>
      <c r="E21624" s="28">
        <v>-305.21600000000001</v>
      </c>
    </row>
    <row r="21625" spans="4:5" x14ac:dyDescent="0.25">
      <c r="D21625" s="31">
        <f>-624.094</f>
        <v>-624.09400000000005</v>
      </c>
      <c r="E21625" s="28">
        <v>-305.12400000000002</v>
      </c>
    </row>
    <row r="21626" spans="4:5" x14ac:dyDescent="0.25">
      <c r="D21626" s="31">
        <f>-624.078</f>
        <v>-624.07799999999997</v>
      </c>
      <c r="E21626" s="28">
        <v>-305.03199999999998</v>
      </c>
    </row>
    <row r="21627" spans="4:5" x14ac:dyDescent="0.25">
      <c r="D21627" s="31">
        <f>-624.062</f>
        <v>-624.06200000000001</v>
      </c>
      <c r="E21627" s="28">
        <v>-304.93900000000002</v>
      </c>
    </row>
    <row r="21628" spans="4:5" x14ac:dyDescent="0.25">
      <c r="D21628" s="31">
        <f>-624.046</f>
        <v>-624.04600000000005</v>
      </c>
      <c r="E21628" s="28">
        <v>-304.84699999999998</v>
      </c>
    </row>
    <row r="21629" spans="4:5" x14ac:dyDescent="0.25">
      <c r="D21629" s="31">
        <f>-624.03</f>
        <v>-624.03</v>
      </c>
      <c r="E21629" s="28">
        <v>-304.75400000000002</v>
      </c>
    </row>
    <row r="21630" spans="4:5" x14ac:dyDescent="0.25">
      <c r="D21630" s="31">
        <f>-624.014</f>
        <v>-624.01400000000001</v>
      </c>
      <c r="E21630" s="28">
        <v>-304.661</v>
      </c>
    </row>
    <row r="21631" spans="4:5" x14ac:dyDescent="0.25">
      <c r="D21631" s="31">
        <f>-623.998</f>
        <v>-623.99800000000005</v>
      </c>
      <c r="E21631" s="28">
        <v>-304.56900000000002</v>
      </c>
    </row>
    <row r="21632" spans="4:5" x14ac:dyDescent="0.25">
      <c r="D21632" s="31">
        <f>-623.982</f>
        <v>-623.98199999999997</v>
      </c>
      <c r="E21632" s="28">
        <v>-304.476</v>
      </c>
    </row>
    <row r="21633" spans="4:5" x14ac:dyDescent="0.25">
      <c r="D21633" s="31">
        <f>-623.966</f>
        <v>-623.96600000000001</v>
      </c>
      <c r="E21633" s="28">
        <v>-304.38299999999998</v>
      </c>
    </row>
    <row r="21634" spans="4:5" x14ac:dyDescent="0.25">
      <c r="D21634" s="31">
        <f>-623.95</f>
        <v>-623.95000000000005</v>
      </c>
      <c r="E21634" s="28">
        <v>-304.291</v>
      </c>
    </row>
    <row r="21635" spans="4:5" x14ac:dyDescent="0.25">
      <c r="D21635" s="31">
        <f>-623.934</f>
        <v>-623.93399999999997</v>
      </c>
      <c r="E21635" s="28">
        <v>-304.19799999999998</v>
      </c>
    </row>
    <row r="21636" spans="4:5" x14ac:dyDescent="0.25">
      <c r="D21636" s="31">
        <f>-623.918</f>
        <v>-623.91800000000001</v>
      </c>
      <c r="E21636" s="28">
        <v>-304.10500000000002</v>
      </c>
    </row>
    <row r="21637" spans="4:5" x14ac:dyDescent="0.25">
      <c r="D21637" s="31">
        <f>-623.902</f>
        <v>-623.90200000000004</v>
      </c>
      <c r="E21637" s="28">
        <v>-304.012</v>
      </c>
    </row>
    <row r="21638" spans="4:5" x14ac:dyDescent="0.25">
      <c r="D21638" s="31">
        <f>-623.886</f>
        <v>-623.88599999999997</v>
      </c>
      <c r="E21638" s="28">
        <v>-303.91899999999998</v>
      </c>
    </row>
    <row r="21639" spans="4:5" x14ac:dyDescent="0.25">
      <c r="D21639" s="31">
        <f>-623.87</f>
        <v>-623.87</v>
      </c>
      <c r="E21639" s="28">
        <v>-303.82600000000002</v>
      </c>
    </row>
    <row r="21640" spans="4:5" x14ac:dyDescent="0.25">
      <c r="D21640" s="31">
        <f>-623.854</f>
        <v>-623.85400000000004</v>
      </c>
      <c r="E21640" s="28">
        <v>-303.733</v>
      </c>
    </row>
    <row r="21641" spans="4:5" x14ac:dyDescent="0.25">
      <c r="D21641" s="31">
        <f>-623.838</f>
        <v>-623.83799999999997</v>
      </c>
      <c r="E21641" s="28">
        <v>-303.64</v>
      </c>
    </row>
    <row r="21642" spans="4:5" x14ac:dyDescent="0.25">
      <c r="D21642" s="31">
        <f>-623.822</f>
        <v>-623.822</v>
      </c>
      <c r="E21642" s="28">
        <v>-303.54700000000003</v>
      </c>
    </row>
    <row r="21643" spans="4:5" x14ac:dyDescent="0.25">
      <c r="D21643" s="31">
        <f>-623.806</f>
        <v>-623.80600000000004</v>
      </c>
      <c r="E21643" s="28">
        <v>-303.45400000000001</v>
      </c>
    </row>
    <row r="21644" spans="4:5" x14ac:dyDescent="0.25">
      <c r="D21644" s="31">
        <f>-623.79</f>
        <v>-623.79</v>
      </c>
      <c r="E21644" s="28">
        <v>-303.36099999999999</v>
      </c>
    </row>
    <row r="21645" spans="4:5" x14ac:dyDescent="0.25">
      <c r="D21645" s="31">
        <f>-623.774</f>
        <v>-623.774</v>
      </c>
      <c r="E21645" s="28">
        <v>-303.26799999999997</v>
      </c>
    </row>
    <row r="21646" spans="4:5" x14ac:dyDescent="0.25">
      <c r="D21646" s="31">
        <f>-623.758</f>
        <v>-623.75800000000004</v>
      </c>
      <c r="E21646" s="28">
        <v>-303.17500000000001</v>
      </c>
    </row>
    <row r="21647" spans="4:5" x14ac:dyDescent="0.25">
      <c r="D21647" s="31">
        <f>-623.742</f>
        <v>-623.74199999999996</v>
      </c>
      <c r="E21647" s="28">
        <v>-303.08199999999999</v>
      </c>
    </row>
    <row r="21648" spans="4:5" x14ac:dyDescent="0.25">
      <c r="D21648" s="31">
        <f>-623.726</f>
        <v>-623.726</v>
      </c>
      <c r="E21648" s="28">
        <v>-302.988</v>
      </c>
    </row>
    <row r="21649" spans="4:5" x14ac:dyDescent="0.25">
      <c r="D21649" s="31">
        <f>-623.71</f>
        <v>-623.71</v>
      </c>
      <c r="E21649" s="28">
        <v>-302.89499999999998</v>
      </c>
    </row>
    <row r="21650" spans="4:5" x14ac:dyDescent="0.25">
      <c r="D21650" s="31">
        <f>-623.694</f>
        <v>-623.69399999999996</v>
      </c>
      <c r="E21650" s="28">
        <v>-302.80200000000002</v>
      </c>
    </row>
    <row r="21651" spans="4:5" x14ac:dyDescent="0.25">
      <c r="D21651" s="31">
        <f>-623.678</f>
        <v>-623.678</v>
      </c>
      <c r="E21651" s="28">
        <v>-302.70800000000003</v>
      </c>
    </row>
    <row r="21652" spans="4:5" x14ac:dyDescent="0.25">
      <c r="D21652" s="31">
        <f>-623.662</f>
        <v>-623.66200000000003</v>
      </c>
      <c r="E21652" s="28">
        <v>-302.61500000000001</v>
      </c>
    </row>
    <row r="21653" spans="4:5" x14ac:dyDescent="0.25">
      <c r="D21653" s="31">
        <f>-623.646</f>
        <v>-623.64599999999996</v>
      </c>
      <c r="E21653" s="28">
        <v>-302.52199999999999</v>
      </c>
    </row>
    <row r="21654" spans="4:5" x14ac:dyDescent="0.25">
      <c r="D21654" s="31">
        <f>-623.63</f>
        <v>-623.63</v>
      </c>
      <c r="E21654" s="28">
        <v>-302.428</v>
      </c>
    </row>
    <row r="21655" spans="4:5" x14ac:dyDescent="0.25">
      <c r="D21655" s="31">
        <f>-623.615</f>
        <v>-623.61500000000001</v>
      </c>
      <c r="E21655" s="28">
        <v>-302.33499999999998</v>
      </c>
    </row>
    <row r="21656" spans="4:5" x14ac:dyDescent="0.25">
      <c r="D21656" s="31">
        <f>-623.599</f>
        <v>-623.59900000000005</v>
      </c>
      <c r="E21656" s="28">
        <v>-302.24099999999999</v>
      </c>
    </row>
    <row r="21657" spans="4:5" x14ac:dyDescent="0.25">
      <c r="D21657" s="31">
        <f>-623.583</f>
        <v>-623.58299999999997</v>
      </c>
      <c r="E21657" s="28">
        <v>-302.14800000000002</v>
      </c>
    </row>
    <row r="21658" spans="4:5" x14ac:dyDescent="0.25">
      <c r="D21658" s="31">
        <f>-623.567</f>
        <v>-623.56700000000001</v>
      </c>
      <c r="E21658" s="28">
        <v>-302.05399999999997</v>
      </c>
    </row>
    <row r="21659" spans="4:5" x14ac:dyDescent="0.25">
      <c r="D21659" s="31">
        <f>-623.551</f>
        <v>-623.55100000000004</v>
      </c>
      <c r="E21659" s="28">
        <v>-301.95999999999998</v>
      </c>
    </row>
    <row r="21660" spans="4:5" x14ac:dyDescent="0.25">
      <c r="D21660" s="31">
        <f>-623.535</f>
        <v>-623.53499999999997</v>
      </c>
      <c r="E21660" s="28">
        <v>-301.86700000000002</v>
      </c>
    </row>
    <row r="21661" spans="4:5" x14ac:dyDescent="0.25">
      <c r="D21661" s="31">
        <f>-623.519</f>
        <v>-623.51900000000001</v>
      </c>
      <c r="E21661" s="28">
        <v>-301.77300000000002</v>
      </c>
    </row>
    <row r="21662" spans="4:5" x14ac:dyDescent="0.25">
      <c r="D21662" s="31">
        <f>-623.503</f>
        <v>-623.50300000000004</v>
      </c>
      <c r="E21662" s="28">
        <v>-301.67899999999997</v>
      </c>
    </row>
    <row r="21663" spans="4:5" x14ac:dyDescent="0.25">
      <c r="D21663" s="31">
        <f>-623.487</f>
        <v>-623.48699999999997</v>
      </c>
      <c r="E21663" s="28">
        <v>-301.58499999999998</v>
      </c>
    </row>
    <row r="21664" spans="4:5" x14ac:dyDescent="0.25">
      <c r="D21664" s="31">
        <f>-623.471</f>
        <v>-623.471</v>
      </c>
      <c r="E21664" s="28">
        <v>-301.49200000000002</v>
      </c>
    </row>
    <row r="21665" spans="4:5" x14ac:dyDescent="0.25">
      <c r="D21665" s="31">
        <f>-623.455</f>
        <v>-623.45500000000004</v>
      </c>
      <c r="E21665" s="28">
        <v>-301.39800000000002</v>
      </c>
    </row>
    <row r="21666" spans="4:5" x14ac:dyDescent="0.25">
      <c r="D21666" s="31">
        <f>-623.439</f>
        <v>-623.43899999999996</v>
      </c>
      <c r="E21666" s="28">
        <v>-301.30399999999997</v>
      </c>
    </row>
    <row r="21667" spans="4:5" x14ac:dyDescent="0.25">
      <c r="D21667" s="31">
        <f>-623.423</f>
        <v>-623.423</v>
      </c>
      <c r="E21667" s="28">
        <v>-301.20999999999998</v>
      </c>
    </row>
    <row r="21668" spans="4:5" x14ac:dyDescent="0.25">
      <c r="D21668" s="31">
        <f>-623.407</f>
        <v>-623.40700000000004</v>
      </c>
      <c r="E21668" s="28">
        <v>-301.11599999999999</v>
      </c>
    </row>
    <row r="21669" spans="4:5" x14ac:dyDescent="0.25">
      <c r="D21669" s="31">
        <f>-623.391</f>
        <v>-623.39099999999996</v>
      </c>
      <c r="E21669" s="28">
        <v>-301.02199999999999</v>
      </c>
    </row>
    <row r="21670" spans="4:5" x14ac:dyDescent="0.25">
      <c r="D21670" s="31">
        <f>-623.375</f>
        <v>-623.375</v>
      </c>
      <c r="E21670" s="28">
        <v>-300.928</v>
      </c>
    </row>
    <row r="21671" spans="4:5" x14ac:dyDescent="0.25">
      <c r="D21671" s="31">
        <f>-623.359</f>
        <v>-623.35900000000004</v>
      </c>
      <c r="E21671" s="28">
        <v>-300.834</v>
      </c>
    </row>
    <row r="21672" spans="4:5" x14ac:dyDescent="0.25">
      <c r="D21672" s="31">
        <f>-623.343</f>
        <v>-623.34299999999996</v>
      </c>
      <c r="E21672" s="28">
        <v>-300.74</v>
      </c>
    </row>
    <row r="21673" spans="4:5" x14ac:dyDescent="0.25">
      <c r="D21673" s="31">
        <f>-623.327</f>
        <v>-623.327</v>
      </c>
      <c r="E21673" s="28">
        <v>-300.64499999999998</v>
      </c>
    </row>
    <row r="21674" spans="4:5" x14ac:dyDescent="0.25">
      <c r="D21674" s="31">
        <f>-623.311</f>
        <v>-623.31100000000004</v>
      </c>
      <c r="E21674" s="28">
        <v>-300.55099999999999</v>
      </c>
    </row>
    <row r="21675" spans="4:5" x14ac:dyDescent="0.25">
      <c r="D21675" s="31">
        <f>-623.295</f>
        <v>-623.29499999999996</v>
      </c>
      <c r="E21675" s="28">
        <v>-300.45699999999999</v>
      </c>
    </row>
    <row r="21676" spans="4:5" x14ac:dyDescent="0.25">
      <c r="D21676" s="31">
        <f>-623.279</f>
        <v>-623.279</v>
      </c>
      <c r="E21676" s="28">
        <v>-300.363</v>
      </c>
    </row>
    <row r="21677" spans="4:5" x14ac:dyDescent="0.25">
      <c r="D21677" s="31">
        <f>-623.263</f>
        <v>-623.26300000000003</v>
      </c>
      <c r="E21677" s="28">
        <v>-300.26799999999997</v>
      </c>
    </row>
    <row r="21678" spans="4:5" x14ac:dyDescent="0.25">
      <c r="D21678" s="31">
        <f>-623.247</f>
        <v>-623.24699999999996</v>
      </c>
      <c r="E21678" s="28">
        <v>-300.17399999999998</v>
      </c>
    </row>
    <row r="21679" spans="4:5" x14ac:dyDescent="0.25">
      <c r="D21679" s="31">
        <f>-623.231</f>
        <v>-623.23099999999999</v>
      </c>
      <c r="E21679" s="28">
        <v>-300.08</v>
      </c>
    </row>
    <row r="21680" spans="4:5" x14ac:dyDescent="0.25">
      <c r="D21680" s="31">
        <f>-623.215</f>
        <v>-623.21500000000003</v>
      </c>
      <c r="E21680" s="28">
        <v>-299.98500000000001</v>
      </c>
    </row>
    <row r="21681" spans="4:5" x14ac:dyDescent="0.25">
      <c r="D21681" s="31">
        <f>-623.199</f>
        <v>-623.19899999999996</v>
      </c>
      <c r="E21681" s="28">
        <v>-299.89100000000002</v>
      </c>
    </row>
    <row r="21682" spans="4:5" x14ac:dyDescent="0.25">
      <c r="D21682" s="31">
        <f>-623.183</f>
        <v>-623.18299999999999</v>
      </c>
      <c r="E21682" s="28">
        <v>-299.79599999999999</v>
      </c>
    </row>
    <row r="21683" spans="4:5" x14ac:dyDescent="0.25">
      <c r="D21683" s="31">
        <f>-623.167</f>
        <v>-623.16700000000003</v>
      </c>
      <c r="E21683" s="28">
        <v>-299.702</v>
      </c>
    </row>
    <row r="21684" spans="4:5" x14ac:dyDescent="0.25">
      <c r="D21684" s="31">
        <f>-623.151</f>
        <v>-623.15099999999995</v>
      </c>
      <c r="E21684" s="28">
        <v>-299.60700000000003</v>
      </c>
    </row>
    <row r="21685" spans="4:5" x14ac:dyDescent="0.25">
      <c r="D21685" s="31">
        <f>-623.135</f>
        <v>-623.13499999999999</v>
      </c>
      <c r="E21685" s="28">
        <v>-299.51299999999998</v>
      </c>
    </row>
    <row r="21686" spans="4:5" x14ac:dyDescent="0.25">
      <c r="D21686" s="31">
        <f>-623.119</f>
        <v>-623.11900000000003</v>
      </c>
      <c r="E21686" s="28">
        <v>-299.41800000000001</v>
      </c>
    </row>
    <row r="21687" spans="4:5" x14ac:dyDescent="0.25">
      <c r="D21687" s="31">
        <f>-623.103</f>
        <v>-623.10299999999995</v>
      </c>
      <c r="E21687" s="28">
        <v>-299.32299999999998</v>
      </c>
    </row>
    <row r="21688" spans="4:5" x14ac:dyDescent="0.25">
      <c r="D21688" s="31">
        <f>-623.087</f>
        <v>-623.08699999999999</v>
      </c>
      <c r="E21688" s="28">
        <v>-299.22899999999998</v>
      </c>
    </row>
    <row r="21689" spans="4:5" x14ac:dyDescent="0.25">
      <c r="D21689" s="31">
        <f>-623.071</f>
        <v>-623.07100000000003</v>
      </c>
      <c r="E21689" s="28">
        <v>-299.13400000000001</v>
      </c>
    </row>
    <row r="21690" spans="4:5" x14ac:dyDescent="0.25">
      <c r="D21690" s="31">
        <f>-623.055</f>
        <v>-623.05499999999995</v>
      </c>
      <c r="E21690" s="28">
        <v>-299.03899999999999</v>
      </c>
    </row>
    <row r="21691" spans="4:5" x14ac:dyDescent="0.25">
      <c r="D21691" s="31">
        <f>-623.039</f>
        <v>-623.03899999999999</v>
      </c>
      <c r="E21691" s="28">
        <v>-298.94400000000002</v>
      </c>
    </row>
    <row r="21692" spans="4:5" x14ac:dyDescent="0.25">
      <c r="D21692" s="31">
        <f>-623.023</f>
        <v>-623.02300000000002</v>
      </c>
      <c r="E21692" s="28">
        <v>-298.85000000000002</v>
      </c>
    </row>
    <row r="21693" spans="4:5" x14ac:dyDescent="0.25">
      <c r="D21693" s="31">
        <f>-623.007</f>
        <v>-623.00699999999995</v>
      </c>
      <c r="E21693" s="28">
        <v>-298.755</v>
      </c>
    </row>
    <row r="21694" spans="4:5" x14ac:dyDescent="0.25">
      <c r="D21694" s="31">
        <f>-622.991</f>
        <v>-622.99099999999999</v>
      </c>
      <c r="E21694" s="28">
        <v>-298.66000000000003</v>
      </c>
    </row>
    <row r="21695" spans="4:5" x14ac:dyDescent="0.25">
      <c r="D21695" s="31">
        <f>-622.975</f>
        <v>-622.97500000000002</v>
      </c>
      <c r="E21695" s="28">
        <v>-298.565</v>
      </c>
    </row>
    <row r="21696" spans="4:5" x14ac:dyDescent="0.25">
      <c r="D21696" s="31">
        <f>-622.959</f>
        <v>-622.95899999999995</v>
      </c>
      <c r="E21696" s="28">
        <v>-298.47000000000003</v>
      </c>
    </row>
    <row r="21697" spans="4:5" x14ac:dyDescent="0.25">
      <c r="D21697" s="31">
        <f>-622.943</f>
        <v>-622.94299999999998</v>
      </c>
      <c r="E21697" s="28">
        <v>-298.375</v>
      </c>
    </row>
    <row r="21698" spans="4:5" x14ac:dyDescent="0.25">
      <c r="D21698" s="31">
        <f>-622.927</f>
        <v>-622.92700000000002</v>
      </c>
      <c r="E21698" s="28">
        <v>-298.27999999999997</v>
      </c>
    </row>
    <row r="21699" spans="4:5" x14ac:dyDescent="0.25">
      <c r="D21699" s="31">
        <f>-622.911</f>
        <v>-622.91099999999994</v>
      </c>
      <c r="E21699" s="28">
        <v>-298.185</v>
      </c>
    </row>
    <row r="21700" spans="4:5" x14ac:dyDescent="0.25">
      <c r="D21700" s="31">
        <f>-622.895</f>
        <v>-622.89499999999998</v>
      </c>
      <c r="E21700" s="28">
        <v>-298.08999999999997</v>
      </c>
    </row>
    <row r="21701" spans="4:5" x14ac:dyDescent="0.25">
      <c r="D21701" s="31">
        <f>-622.879</f>
        <v>-622.87900000000002</v>
      </c>
      <c r="E21701" s="28">
        <v>-297.995</v>
      </c>
    </row>
    <row r="21702" spans="4:5" x14ac:dyDescent="0.25">
      <c r="D21702" s="31">
        <f>-622.863</f>
        <v>-622.86300000000006</v>
      </c>
      <c r="E21702" s="28">
        <v>-297.899</v>
      </c>
    </row>
    <row r="21703" spans="4:5" x14ac:dyDescent="0.25">
      <c r="D21703" s="31">
        <f>-622.847</f>
        <v>-622.84699999999998</v>
      </c>
      <c r="E21703" s="28">
        <v>-297.80399999999997</v>
      </c>
    </row>
    <row r="21704" spans="4:5" x14ac:dyDescent="0.25">
      <c r="D21704" s="31">
        <f>-622.831</f>
        <v>-622.83100000000002</v>
      </c>
      <c r="E21704" s="28">
        <v>-297.709</v>
      </c>
    </row>
    <row r="21705" spans="4:5" x14ac:dyDescent="0.25">
      <c r="D21705" s="31">
        <f>-622.815</f>
        <v>-622.81500000000005</v>
      </c>
      <c r="E21705" s="28">
        <v>-297.61399999999998</v>
      </c>
    </row>
    <row r="21706" spans="4:5" x14ac:dyDescent="0.25">
      <c r="D21706" s="31">
        <f>-622.799</f>
        <v>-622.79899999999998</v>
      </c>
      <c r="E21706" s="28">
        <v>-297.51799999999997</v>
      </c>
    </row>
    <row r="21707" spans="4:5" x14ac:dyDescent="0.25">
      <c r="D21707" s="31">
        <f>-622.783</f>
        <v>-622.78300000000002</v>
      </c>
      <c r="E21707" s="28">
        <v>-297.423</v>
      </c>
    </row>
    <row r="21708" spans="4:5" x14ac:dyDescent="0.25">
      <c r="D21708" s="31">
        <f>-622.767</f>
        <v>-622.76700000000005</v>
      </c>
      <c r="E21708" s="28">
        <v>-297.327</v>
      </c>
    </row>
    <row r="21709" spans="4:5" x14ac:dyDescent="0.25">
      <c r="D21709" s="31">
        <f>-622.751</f>
        <v>-622.75099999999998</v>
      </c>
      <c r="E21709" s="28">
        <v>-297.23200000000003</v>
      </c>
    </row>
    <row r="21710" spans="4:5" x14ac:dyDescent="0.25">
      <c r="D21710" s="31">
        <f>-622.735</f>
        <v>-622.73500000000001</v>
      </c>
      <c r="E21710" s="28">
        <v>-297.13600000000002</v>
      </c>
    </row>
    <row r="21711" spans="4:5" x14ac:dyDescent="0.25">
      <c r="D21711" s="31">
        <f>-622.719</f>
        <v>-622.71900000000005</v>
      </c>
      <c r="E21711" s="28">
        <v>-297.041</v>
      </c>
    </row>
    <row r="21712" spans="4:5" x14ac:dyDescent="0.25">
      <c r="D21712" s="31">
        <f>-622.703</f>
        <v>-622.70299999999997</v>
      </c>
      <c r="E21712" s="28">
        <v>-296.94499999999999</v>
      </c>
    </row>
    <row r="21713" spans="4:5" x14ac:dyDescent="0.25">
      <c r="D21713" s="31">
        <f>-622.687</f>
        <v>-622.68700000000001</v>
      </c>
      <c r="E21713" s="28">
        <v>-296.85000000000002</v>
      </c>
    </row>
    <row r="21714" spans="4:5" x14ac:dyDescent="0.25">
      <c r="D21714" s="31">
        <f>-622.671</f>
        <v>-622.67100000000005</v>
      </c>
      <c r="E21714" s="28">
        <v>-296.75400000000002</v>
      </c>
    </row>
    <row r="21715" spans="4:5" x14ac:dyDescent="0.25">
      <c r="D21715" s="31">
        <f>-622.655</f>
        <v>-622.65499999999997</v>
      </c>
      <c r="E21715" s="28">
        <v>-296.65899999999999</v>
      </c>
    </row>
    <row r="21716" spans="4:5" x14ac:dyDescent="0.25">
      <c r="D21716" s="31">
        <f>-622.639</f>
        <v>-622.63900000000001</v>
      </c>
      <c r="E21716" s="28">
        <v>-296.56299999999999</v>
      </c>
    </row>
    <row r="21717" spans="4:5" x14ac:dyDescent="0.25">
      <c r="D21717" s="31">
        <f>-622.623</f>
        <v>-622.62300000000005</v>
      </c>
      <c r="E21717" s="28">
        <v>-296.46699999999998</v>
      </c>
    </row>
    <row r="21718" spans="4:5" x14ac:dyDescent="0.25">
      <c r="D21718" s="31">
        <f>-622.607</f>
        <v>-622.60699999999997</v>
      </c>
      <c r="E21718" s="28">
        <v>-296.37099999999998</v>
      </c>
    </row>
    <row r="21719" spans="4:5" x14ac:dyDescent="0.25">
      <c r="D21719" s="31">
        <f>-622.591</f>
        <v>-622.59100000000001</v>
      </c>
      <c r="E21719" s="28">
        <v>-296.27600000000001</v>
      </c>
    </row>
    <row r="21720" spans="4:5" x14ac:dyDescent="0.25">
      <c r="D21720" s="31">
        <f>-622.575</f>
        <v>-622.57500000000005</v>
      </c>
      <c r="E21720" s="28">
        <v>-296.18</v>
      </c>
    </row>
    <row r="21721" spans="4:5" x14ac:dyDescent="0.25">
      <c r="D21721" s="31">
        <f>-622.559</f>
        <v>-622.55899999999997</v>
      </c>
      <c r="E21721" s="28">
        <v>-296.084</v>
      </c>
    </row>
    <row r="21722" spans="4:5" x14ac:dyDescent="0.25">
      <c r="D21722" s="31">
        <f>-622.543</f>
        <v>-622.54300000000001</v>
      </c>
      <c r="E21722" s="28">
        <v>-295.988</v>
      </c>
    </row>
    <row r="21723" spans="4:5" x14ac:dyDescent="0.25">
      <c r="D21723" s="31">
        <f>-622.527</f>
        <v>-622.52700000000004</v>
      </c>
      <c r="E21723" s="28">
        <v>-295.892</v>
      </c>
    </row>
    <row r="21724" spans="4:5" x14ac:dyDescent="0.25">
      <c r="D21724" s="31">
        <f>-622.511</f>
        <v>-622.51099999999997</v>
      </c>
      <c r="E21724" s="28">
        <v>-295.79599999999999</v>
      </c>
    </row>
    <row r="21725" spans="4:5" x14ac:dyDescent="0.25">
      <c r="D21725" s="31">
        <f>-622.495</f>
        <v>-622.495</v>
      </c>
      <c r="E21725" s="28">
        <v>-295.7</v>
      </c>
    </row>
    <row r="21726" spans="4:5" x14ac:dyDescent="0.25">
      <c r="D21726" s="31">
        <f>-622.479</f>
        <v>-622.47900000000004</v>
      </c>
      <c r="E21726" s="28">
        <v>-295.60399999999998</v>
      </c>
    </row>
    <row r="21727" spans="4:5" x14ac:dyDescent="0.25">
      <c r="D21727" s="31">
        <f>-622.463</f>
        <v>-622.46299999999997</v>
      </c>
      <c r="E21727" s="28">
        <v>-295.50799999999998</v>
      </c>
    </row>
    <row r="21728" spans="4:5" x14ac:dyDescent="0.25">
      <c r="D21728" s="31">
        <f>-622.447</f>
        <v>-622.447</v>
      </c>
      <c r="E21728" s="28">
        <v>-295.41199999999998</v>
      </c>
    </row>
    <row r="21729" spans="4:5" x14ac:dyDescent="0.25">
      <c r="D21729" s="31">
        <f>-622.431</f>
        <v>-622.43100000000004</v>
      </c>
      <c r="E21729" s="28">
        <v>-295.31599999999997</v>
      </c>
    </row>
    <row r="21730" spans="4:5" x14ac:dyDescent="0.25">
      <c r="D21730" s="31">
        <f>-622.415</f>
        <v>-622.41499999999996</v>
      </c>
      <c r="E21730" s="28">
        <v>-295.21899999999999</v>
      </c>
    </row>
    <row r="21731" spans="4:5" x14ac:dyDescent="0.25">
      <c r="D21731" s="31">
        <f>-622.399</f>
        <v>-622.399</v>
      </c>
      <c r="E21731" s="28">
        <v>-295.12299999999999</v>
      </c>
    </row>
    <row r="21732" spans="4:5" x14ac:dyDescent="0.25">
      <c r="D21732" s="31">
        <f>-622.383</f>
        <v>-622.38300000000004</v>
      </c>
      <c r="E21732" s="28">
        <v>-295.02699999999999</v>
      </c>
    </row>
    <row r="21733" spans="4:5" x14ac:dyDescent="0.25">
      <c r="D21733" s="31">
        <f>-622.367</f>
        <v>-622.36699999999996</v>
      </c>
      <c r="E21733" s="28">
        <v>-294.93099999999998</v>
      </c>
    </row>
    <row r="21734" spans="4:5" x14ac:dyDescent="0.25">
      <c r="D21734" s="31">
        <f>-622.351</f>
        <v>-622.351</v>
      </c>
      <c r="E21734" s="28">
        <v>-294.834</v>
      </c>
    </row>
    <row r="21735" spans="4:5" x14ac:dyDescent="0.25">
      <c r="D21735" s="31">
        <f>-622.335</f>
        <v>-622.33500000000004</v>
      </c>
      <c r="E21735" s="28">
        <v>-294.738</v>
      </c>
    </row>
    <row r="21736" spans="4:5" x14ac:dyDescent="0.25">
      <c r="D21736" s="31">
        <f>-622.319</f>
        <v>-622.31899999999996</v>
      </c>
      <c r="E21736" s="28">
        <v>-294.642</v>
      </c>
    </row>
    <row r="21737" spans="4:5" x14ac:dyDescent="0.25">
      <c r="D21737" s="31">
        <f>-622.303</f>
        <v>-622.303</v>
      </c>
      <c r="E21737" s="28">
        <v>-294.54500000000002</v>
      </c>
    </row>
    <row r="21738" spans="4:5" x14ac:dyDescent="0.25">
      <c r="D21738" s="31">
        <f>-622.287</f>
        <v>-622.28700000000003</v>
      </c>
      <c r="E21738" s="28">
        <v>-294.44900000000001</v>
      </c>
    </row>
    <row r="21739" spans="4:5" x14ac:dyDescent="0.25">
      <c r="D21739" s="31">
        <f>-622.271</f>
        <v>-622.27099999999996</v>
      </c>
      <c r="E21739" s="28">
        <v>-294.35199999999998</v>
      </c>
    </row>
    <row r="21740" spans="4:5" x14ac:dyDescent="0.25">
      <c r="D21740" s="31">
        <f>-622.255</f>
        <v>-622.255</v>
      </c>
      <c r="E21740" s="28">
        <v>-294.25599999999997</v>
      </c>
    </row>
    <row r="21741" spans="4:5" x14ac:dyDescent="0.25">
      <c r="D21741" s="31">
        <f>-622.239</f>
        <v>-622.23900000000003</v>
      </c>
      <c r="E21741" s="28">
        <v>-294.15899999999999</v>
      </c>
    </row>
    <row r="21742" spans="4:5" x14ac:dyDescent="0.25">
      <c r="D21742" s="31">
        <f>-622.223</f>
        <v>-622.22299999999996</v>
      </c>
      <c r="E21742" s="28">
        <v>-294.06200000000001</v>
      </c>
    </row>
    <row r="21743" spans="4:5" x14ac:dyDescent="0.25">
      <c r="D21743" s="31">
        <f>-622.207</f>
        <v>-622.20699999999999</v>
      </c>
      <c r="E21743" s="28">
        <v>-293.96600000000001</v>
      </c>
    </row>
    <row r="21744" spans="4:5" x14ac:dyDescent="0.25">
      <c r="D21744" s="31">
        <f>-622.191</f>
        <v>-622.19100000000003</v>
      </c>
      <c r="E21744" s="28">
        <v>-293.86900000000003</v>
      </c>
    </row>
    <row r="21745" spans="4:5" x14ac:dyDescent="0.25">
      <c r="D21745" s="31">
        <f>-622.175</f>
        <v>-622.17499999999995</v>
      </c>
      <c r="E21745" s="28">
        <v>-293.77199999999999</v>
      </c>
    </row>
    <row r="21746" spans="4:5" x14ac:dyDescent="0.25">
      <c r="D21746" s="31">
        <f>-622.159</f>
        <v>-622.15899999999999</v>
      </c>
      <c r="E21746" s="28">
        <v>-293.67599999999999</v>
      </c>
    </row>
    <row r="21747" spans="4:5" x14ac:dyDescent="0.25">
      <c r="D21747" s="31">
        <f>-622.143</f>
        <v>-622.14300000000003</v>
      </c>
      <c r="E21747" s="28">
        <v>-293.57900000000001</v>
      </c>
    </row>
    <row r="21748" spans="4:5" x14ac:dyDescent="0.25">
      <c r="D21748" s="31">
        <f>-622.127</f>
        <v>-622.12699999999995</v>
      </c>
      <c r="E21748" s="28">
        <v>-293.48200000000003</v>
      </c>
    </row>
    <row r="21749" spans="4:5" x14ac:dyDescent="0.25">
      <c r="D21749" s="31">
        <f>-622.111</f>
        <v>-622.11099999999999</v>
      </c>
      <c r="E21749" s="28">
        <v>-293.38499999999999</v>
      </c>
    </row>
    <row r="21750" spans="4:5" x14ac:dyDescent="0.25">
      <c r="D21750" s="31">
        <f>-622.095</f>
        <v>-622.09500000000003</v>
      </c>
      <c r="E21750" s="28">
        <v>-293.28800000000001</v>
      </c>
    </row>
    <row r="21751" spans="4:5" x14ac:dyDescent="0.25">
      <c r="D21751" s="31">
        <f>-622.079</f>
        <v>-622.07899999999995</v>
      </c>
      <c r="E21751" s="28">
        <v>-293.19099999999997</v>
      </c>
    </row>
    <row r="21752" spans="4:5" x14ac:dyDescent="0.25">
      <c r="D21752" s="31">
        <f>-622.063</f>
        <v>-622.06299999999999</v>
      </c>
      <c r="E21752" s="28">
        <v>-293.09399999999999</v>
      </c>
    </row>
    <row r="21753" spans="4:5" x14ac:dyDescent="0.25">
      <c r="D21753" s="31">
        <f>-622.047</f>
        <v>-622.04700000000003</v>
      </c>
      <c r="E21753" s="28">
        <v>-292.99700000000001</v>
      </c>
    </row>
    <row r="21754" spans="4:5" x14ac:dyDescent="0.25">
      <c r="D21754" s="31">
        <f>-622.031</f>
        <v>-622.03099999999995</v>
      </c>
      <c r="E21754" s="28">
        <v>-292.89999999999998</v>
      </c>
    </row>
    <row r="21755" spans="4:5" x14ac:dyDescent="0.25">
      <c r="D21755" s="31">
        <f>-622.015</f>
        <v>-622.01499999999999</v>
      </c>
      <c r="E21755" s="28">
        <v>-292.803</v>
      </c>
    </row>
    <row r="21756" spans="4:5" x14ac:dyDescent="0.25">
      <c r="D21756" s="31">
        <f>-621.999</f>
        <v>-621.99900000000002</v>
      </c>
      <c r="E21756" s="28">
        <v>-292.70600000000002</v>
      </c>
    </row>
    <row r="21757" spans="4:5" x14ac:dyDescent="0.25">
      <c r="D21757" s="31">
        <f>-621.983</f>
        <v>-621.98299999999995</v>
      </c>
      <c r="E21757" s="28">
        <v>-292.60899999999998</v>
      </c>
    </row>
    <row r="21758" spans="4:5" x14ac:dyDescent="0.25">
      <c r="D21758" s="31">
        <f>-621.967</f>
        <v>-621.96699999999998</v>
      </c>
      <c r="E21758" s="28">
        <v>-292.512</v>
      </c>
    </row>
    <row r="21759" spans="4:5" x14ac:dyDescent="0.25">
      <c r="D21759" s="31">
        <f>-621.951</f>
        <v>-621.95100000000002</v>
      </c>
      <c r="E21759" s="28">
        <v>-292.41500000000002</v>
      </c>
    </row>
    <row r="21760" spans="4:5" x14ac:dyDescent="0.25">
      <c r="D21760" s="31">
        <f>-621.935</f>
        <v>-621.93499999999995</v>
      </c>
      <c r="E21760" s="28">
        <v>-292.31700000000001</v>
      </c>
    </row>
    <row r="21761" spans="4:5" x14ac:dyDescent="0.25">
      <c r="D21761" s="31">
        <f>-621.919</f>
        <v>-621.91899999999998</v>
      </c>
      <c r="E21761" s="28">
        <v>-292.22000000000003</v>
      </c>
    </row>
    <row r="21762" spans="4:5" x14ac:dyDescent="0.25">
      <c r="D21762" s="31">
        <f>-621.903</f>
        <v>-621.90300000000002</v>
      </c>
      <c r="E21762" s="28">
        <v>-292.12299999999999</v>
      </c>
    </row>
    <row r="21763" spans="4:5" x14ac:dyDescent="0.25">
      <c r="D21763" s="31">
        <f>-621.887</f>
        <v>-621.88699999999994</v>
      </c>
      <c r="E21763" s="28">
        <v>-292.02499999999998</v>
      </c>
    </row>
    <row r="21764" spans="4:5" x14ac:dyDescent="0.25">
      <c r="D21764" s="31">
        <f>-621.871</f>
        <v>-621.87099999999998</v>
      </c>
      <c r="E21764" s="28">
        <v>-291.928</v>
      </c>
    </row>
    <row r="21765" spans="4:5" x14ac:dyDescent="0.25">
      <c r="D21765" s="31">
        <f>-621.855</f>
        <v>-621.85500000000002</v>
      </c>
      <c r="E21765" s="28">
        <v>-291.83100000000002</v>
      </c>
    </row>
    <row r="21766" spans="4:5" x14ac:dyDescent="0.25">
      <c r="D21766" s="31">
        <f>-621.839</f>
        <v>-621.83900000000006</v>
      </c>
      <c r="E21766" s="28">
        <v>-291.733</v>
      </c>
    </row>
    <row r="21767" spans="4:5" x14ac:dyDescent="0.25">
      <c r="D21767" s="31">
        <f>-621.823</f>
        <v>-621.82299999999998</v>
      </c>
      <c r="E21767" s="28">
        <v>-291.63600000000002</v>
      </c>
    </row>
    <row r="21768" spans="4:5" x14ac:dyDescent="0.25">
      <c r="D21768" s="31">
        <f>-621.807</f>
        <v>-621.80700000000002</v>
      </c>
      <c r="E21768" s="28">
        <v>-291.53800000000001</v>
      </c>
    </row>
    <row r="21769" spans="4:5" x14ac:dyDescent="0.25">
      <c r="D21769" s="31">
        <f>-621.792</f>
        <v>-621.79200000000003</v>
      </c>
      <c r="E21769" s="28">
        <v>-291.44</v>
      </c>
    </row>
    <row r="21770" spans="4:5" x14ac:dyDescent="0.25">
      <c r="D21770" s="31">
        <f>-621.776</f>
        <v>-621.77599999999995</v>
      </c>
      <c r="E21770" s="28">
        <v>-291.34300000000002</v>
      </c>
    </row>
    <row r="21771" spans="4:5" x14ac:dyDescent="0.25">
      <c r="D21771" s="31">
        <f>-621.76</f>
        <v>-621.76</v>
      </c>
      <c r="E21771" s="28">
        <v>-291.245</v>
      </c>
    </row>
    <row r="21772" spans="4:5" x14ac:dyDescent="0.25">
      <c r="D21772" s="31">
        <f>-621.744</f>
        <v>-621.74400000000003</v>
      </c>
      <c r="E21772" s="28">
        <v>-291.14800000000002</v>
      </c>
    </row>
    <row r="21773" spans="4:5" x14ac:dyDescent="0.25">
      <c r="D21773" s="31">
        <f>-621.728</f>
        <v>-621.72799999999995</v>
      </c>
      <c r="E21773" s="28">
        <v>-291.05</v>
      </c>
    </row>
    <row r="21774" spans="4:5" x14ac:dyDescent="0.25">
      <c r="D21774" s="31">
        <f>-621.712</f>
        <v>-621.71199999999999</v>
      </c>
      <c r="E21774" s="28">
        <v>-290.952</v>
      </c>
    </row>
    <row r="21775" spans="4:5" x14ac:dyDescent="0.25">
      <c r="D21775" s="31">
        <f>-621.696</f>
        <v>-621.69600000000003</v>
      </c>
      <c r="E21775" s="28">
        <v>-290.85399999999998</v>
      </c>
    </row>
    <row r="21776" spans="4:5" x14ac:dyDescent="0.25">
      <c r="D21776" s="31">
        <f>-621.68</f>
        <v>-621.67999999999995</v>
      </c>
      <c r="E21776" s="28">
        <v>-290.75700000000001</v>
      </c>
    </row>
    <row r="21777" spans="4:5" x14ac:dyDescent="0.25">
      <c r="D21777" s="31">
        <f>-621.664</f>
        <v>-621.66399999999999</v>
      </c>
      <c r="E21777" s="28">
        <v>-290.65899999999999</v>
      </c>
    </row>
    <row r="21778" spans="4:5" x14ac:dyDescent="0.25">
      <c r="D21778" s="31">
        <f>-621.648</f>
        <v>-621.64800000000002</v>
      </c>
      <c r="E21778" s="28">
        <v>-290.56099999999998</v>
      </c>
    </row>
    <row r="21779" spans="4:5" x14ac:dyDescent="0.25">
      <c r="D21779" s="31">
        <f>-621.632</f>
        <v>-621.63199999999995</v>
      </c>
      <c r="E21779" s="28">
        <v>-290.46300000000002</v>
      </c>
    </row>
    <row r="21780" spans="4:5" x14ac:dyDescent="0.25">
      <c r="D21780" s="31">
        <f>-621.616</f>
        <v>-621.61599999999999</v>
      </c>
      <c r="E21780" s="28">
        <v>-290.36500000000001</v>
      </c>
    </row>
    <row r="21781" spans="4:5" x14ac:dyDescent="0.25">
      <c r="D21781" s="31">
        <f>-621.6</f>
        <v>-621.6</v>
      </c>
      <c r="E21781" s="28">
        <v>-290.267</v>
      </c>
    </row>
    <row r="21782" spans="4:5" x14ac:dyDescent="0.25">
      <c r="D21782" s="31">
        <f>-621.584</f>
        <v>-621.58399999999995</v>
      </c>
      <c r="E21782" s="28">
        <v>-290.16899999999998</v>
      </c>
    </row>
    <row r="21783" spans="4:5" x14ac:dyDescent="0.25">
      <c r="D21783" s="31">
        <f>-621.568</f>
        <v>-621.56799999999998</v>
      </c>
      <c r="E21783" s="28">
        <v>-290.07100000000003</v>
      </c>
    </row>
    <row r="21784" spans="4:5" x14ac:dyDescent="0.25">
      <c r="D21784" s="31">
        <f>-621.552</f>
        <v>-621.55200000000002</v>
      </c>
      <c r="E21784" s="28">
        <v>-289.97300000000001</v>
      </c>
    </row>
    <row r="21785" spans="4:5" x14ac:dyDescent="0.25">
      <c r="D21785" s="31">
        <f>-621.536</f>
        <v>-621.53599999999994</v>
      </c>
      <c r="E21785" s="28">
        <v>-289.875</v>
      </c>
    </row>
    <row r="21786" spans="4:5" x14ac:dyDescent="0.25">
      <c r="D21786" s="31">
        <f>-621.52</f>
        <v>-621.52</v>
      </c>
      <c r="E21786" s="28">
        <v>-289.77699999999999</v>
      </c>
    </row>
    <row r="21787" spans="4:5" x14ac:dyDescent="0.25">
      <c r="D21787" s="31">
        <f>-621.504</f>
        <v>-621.50400000000002</v>
      </c>
      <c r="E21787" s="28">
        <v>-289.678</v>
      </c>
    </row>
    <row r="21788" spans="4:5" x14ac:dyDescent="0.25">
      <c r="D21788" s="31">
        <f>-621.488</f>
        <v>-621.48800000000006</v>
      </c>
      <c r="E21788" s="28">
        <v>-289.58</v>
      </c>
    </row>
    <row r="21789" spans="4:5" x14ac:dyDescent="0.25">
      <c r="D21789" s="31">
        <f>-621.472</f>
        <v>-621.47199999999998</v>
      </c>
      <c r="E21789" s="28">
        <v>-289.48200000000003</v>
      </c>
    </row>
    <row r="21790" spans="4:5" x14ac:dyDescent="0.25">
      <c r="D21790" s="31">
        <f>-621.456</f>
        <v>-621.45600000000002</v>
      </c>
      <c r="E21790" s="28">
        <v>-289.38400000000001</v>
      </c>
    </row>
    <row r="21791" spans="4:5" x14ac:dyDescent="0.25">
      <c r="D21791" s="31">
        <f>-621.44</f>
        <v>-621.44000000000005</v>
      </c>
      <c r="E21791" s="28">
        <v>-289.28500000000003</v>
      </c>
    </row>
    <row r="21792" spans="4:5" x14ac:dyDescent="0.25">
      <c r="D21792" s="31">
        <f>-621.424</f>
        <v>-621.42399999999998</v>
      </c>
      <c r="E21792" s="28">
        <v>-289.18700000000001</v>
      </c>
    </row>
    <row r="21793" spans="4:5" x14ac:dyDescent="0.25">
      <c r="D21793" s="31">
        <f>-621.408</f>
        <v>-621.40800000000002</v>
      </c>
      <c r="E21793" s="28">
        <v>-289.08800000000002</v>
      </c>
    </row>
    <row r="21794" spans="4:5" x14ac:dyDescent="0.25">
      <c r="D21794" s="31">
        <f>-621.392</f>
        <v>-621.39200000000005</v>
      </c>
      <c r="E21794" s="28">
        <v>-288.99</v>
      </c>
    </row>
    <row r="21795" spans="4:5" x14ac:dyDescent="0.25">
      <c r="D21795" s="31">
        <f>-621.376</f>
        <v>-621.37599999999998</v>
      </c>
      <c r="E21795" s="28">
        <v>-288.892</v>
      </c>
    </row>
    <row r="21796" spans="4:5" x14ac:dyDescent="0.25">
      <c r="D21796" s="31">
        <f>-621.36</f>
        <v>-621.36</v>
      </c>
      <c r="E21796" s="28">
        <v>-288.79300000000001</v>
      </c>
    </row>
    <row r="21797" spans="4:5" x14ac:dyDescent="0.25">
      <c r="D21797" s="31">
        <f>-621.344</f>
        <v>-621.34400000000005</v>
      </c>
      <c r="E21797" s="28">
        <v>-288.69499999999999</v>
      </c>
    </row>
    <row r="21798" spans="4:5" x14ac:dyDescent="0.25">
      <c r="D21798" s="31">
        <f>-621.328</f>
        <v>-621.32799999999997</v>
      </c>
      <c r="E21798" s="28">
        <v>-288.596</v>
      </c>
    </row>
    <row r="21799" spans="4:5" x14ac:dyDescent="0.25">
      <c r="D21799" s="31">
        <f>-621.312</f>
        <v>-621.31200000000001</v>
      </c>
      <c r="E21799" s="28">
        <v>-288.49700000000001</v>
      </c>
    </row>
    <row r="21800" spans="4:5" x14ac:dyDescent="0.25">
      <c r="D21800" s="31">
        <f>-621.296</f>
        <v>-621.29600000000005</v>
      </c>
      <c r="E21800" s="28">
        <v>-288.399</v>
      </c>
    </row>
    <row r="21801" spans="4:5" x14ac:dyDescent="0.25">
      <c r="D21801" s="31">
        <f>-621.28</f>
        <v>-621.28</v>
      </c>
      <c r="E21801" s="28">
        <v>-288.3</v>
      </c>
    </row>
    <row r="21802" spans="4:5" x14ac:dyDescent="0.25">
      <c r="D21802" s="31">
        <f>-621.264</f>
        <v>-621.26400000000001</v>
      </c>
      <c r="E21802" s="28">
        <v>-288.20100000000002</v>
      </c>
    </row>
    <row r="21803" spans="4:5" x14ac:dyDescent="0.25">
      <c r="D21803" s="31">
        <f>-621.248</f>
        <v>-621.24800000000005</v>
      </c>
      <c r="E21803" s="28">
        <v>-288.10300000000001</v>
      </c>
    </row>
    <row r="21804" spans="4:5" x14ac:dyDescent="0.25">
      <c r="D21804" s="31">
        <f>-621.232</f>
        <v>-621.23199999999997</v>
      </c>
      <c r="E21804" s="28">
        <v>-288.00400000000002</v>
      </c>
    </row>
    <row r="21805" spans="4:5" x14ac:dyDescent="0.25">
      <c r="D21805" s="31">
        <f>-621.216</f>
        <v>-621.21600000000001</v>
      </c>
      <c r="E21805" s="28">
        <v>-287.90499999999997</v>
      </c>
    </row>
    <row r="21806" spans="4:5" x14ac:dyDescent="0.25">
      <c r="D21806" s="31">
        <f>-621.2</f>
        <v>-621.20000000000005</v>
      </c>
      <c r="E21806" s="28">
        <v>-287.80599999999998</v>
      </c>
    </row>
    <row r="21807" spans="4:5" x14ac:dyDescent="0.25">
      <c r="D21807" s="31">
        <f>-621.184</f>
        <v>-621.18399999999997</v>
      </c>
      <c r="E21807" s="28">
        <v>-287.70699999999999</v>
      </c>
    </row>
    <row r="21808" spans="4:5" x14ac:dyDescent="0.25">
      <c r="D21808" s="31">
        <f>-621.168</f>
        <v>-621.16800000000001</v>
      </c>
      <c r="E21808" s="28">
        <v>-287.608</v>
      </c>
    </row>
    <row r="21809" spans="4:5" x14ac:dyDescent="0.25">
      <c r="D21809" s="31">
        <f>-621.152</f>
        <v>-621.15200000000004</v>
      </c>
      <c r="E21809" s="28">
        <v>-287.50900000000001</v>
      </c>
    </row>
    <row r="21810" spans="4:5" x14ac:dyDescent="0.25">
      <c r="D21810" s="31">
        <f>-621.136</f>
        <v>-621.13599999999997</v>
      </c>
      <c r="E21810" s="28">
        <v>-287.41000000000003</v>
      </c>
    </row>
    <row r="21811" spans="4:5" x14ac:dyDescent="0.25">
      <c r="D21811" s="31">
        <f>-621.12</f>
        <v>-621.12</v>
      </c>
      <c r="E21811" s="28">
        <v>-287.31099999999998</v>
      </c>
    </row>
    <row r="21812" spans="4:5" x14ac:dyDescent="0.25">
      <c r="D21812" s="31">
        <f>-621.104</f>
        <v>-621.10400000000004</v>
      </c>
      <c r="E21812" s="28">
        <v>-287.21199999999999</v>
      </c>
    </row>
    <row r="21813" spans="4:5" x14ac:dyDescent="0.25">
      <c r="D21813" s="31">
        <f>-621.088</f>
        <v>-621.08799999999997</v>
      </c>
      <c r="E21813" s="28">
        <v>-287.113</v>
      </c>
    </row>
    <row r="21814" spans="4:5" x14ac:dyDescent="0.25">
      <c r="D21814" s="31">
        <f>-621.072</f>
        <v>-621.072</v>
      </c>
      <c r="E21814" s="28">
        <v>-287.01400000000001</v>
      </c>
    </row>
    <row r="21815" spans="4:5" x14ac:dyDescent="0.25">
      <c r="D21815" s="31">
        <f>-621.056</f>
        <v>-621.05600000000004</v>
      </c>
      <c r="E21815" s="28">
        <v>-286.91500000000002</v>
      </c>
    </row>
    <row r="21816" spans="4:5" x14ac:dyDescent="0.25">
      <c r="D21816" s="31">
        <f>-621.04</f>
        <v>-621.04</v>
      </c>
      <c r="E21816" s="28">
        <v>-286.81599999999997</v>
      </c>
    </row>
    <row r="21817" spans="4:5" x14ac:dyDescent="0.25">
      <c r="D21817" s="31">
        <f>-621.024</f>
        <v>-621.024</v>
      </c>
      <c r="E21817" s="28">
        <v>-286.71600000000001</v>
      </c>
    </row>
    <row r="21818" spans="4:5" x14ac:dyDescent="0.25">
      <c r="D21818" s="31">
        <f>-621.008</f>
        <v>-621.00800000000004</v>
      </c>
      <c r="E21818" s="28">
        <v>-286.61700000000002</v>
      </c>
    </row>
    <row r="21819" spans="4:5" x14ac:dyDescent="0.25">
      <c r="D21819" s="31">
        <f>-620.992</f>
        <v>-620.99199999999996</v>
      </c>
      <c r="E21819" s="28">
        <v>-286.51799999999997</v>
      </c>
    </row>
    <row r="21820" spans="4:5" x14ac:dyDescent="0.25">
      <c r="D21820" s="31">
        <f>-620.976</f>
        <v>-620.976</v>
      </c>
      <c r="E21820" s="28">
        <v>-286.41800000000001</v>
      </c>
    </row>
    <row r="21821" spans="4:5" x14ac:dyDescent="0.25">
      <c r="D21821" s="31">
        <f>-620.96</f>
        <v>-620.96</v>
      </c>
      <c r="E21821" s="28">
        <v>-286.31900000000002</v>
      </c>
    </row>
    <row r="21822" spans="4:5" x14ac:dyDescent="0.25">
      <c r="D21822" s="31">
        <f>-620.944</f>
        <v>-620.94399999999996</v>
      </c>
      <c r="E21822" s="28">
        <v>-286.22000000000003</v>
      </c>
    </row>
    <row r="21823" spans="4:5" x14ac:dyDescent="0.25">
      <c r="D21823" s="31">
        <f>-620.928</f>
        <v>-620.928</v>
      </c>
      <c r="E21823" s="28">
        <v>-286.12</v>
      </c>
    </row>
    <row r="21824" spans="4:5" x14ac:dyDescent="0.25">
      <c r="D21824" s="31">
        <f>-620.912</f>
        <v>-620.91200000000003</v>
      </c>
      <c r="E21824" s="28">
        <v>-286.02100000000002</v>
      </c>
    </row>
    <row r="21825" spans="4:5" x14ac:dyDescent="0.25">
      <c r="D21825" s="31">
        <f>-620.896</f>
        <v>-620.89599999999996</v>
      </c>
      <c r="E21825" s="28">
        <v>-285.92099999999999</v>
      </c>
    </row>
    <row r="21826" spans="4:5" x14ac:dyDescent="0.25">
      <c r="D21826" s="31">
        <f>-620.88</f>
        <v>-620.88</v>
      </c>
      <c r="E21826" s="28">
        <v>-285.822</v>
      </c>
    </row>
    <row r="21827" spans="4:5" x14ac:dyDescent="0.25">
      <c r="D21827" s="31">
        <f>-620.864</f>
        <v>-620.86400000000003</v>
      </c>
      <c r="E21827" s="28">
        <v>-285.72199999999998</v>
      </c>
    </row>
    <row r="21828" spans="4:5" x14ac:dyDescent="0.25">
      <c r="D21828" s="31">
        <f>-620.848</f>
        <v>-620.84799999999996</v>
      </c>
      <c r="E21828" s="28">
        <v>-285.62299999999999</v>
      </c>
    </row>
    <row r="21829" spans="4:5" x14ac:dyDescent="0.25">
      <c r="D21829" s="31">
        <f>-620.832</f>
        <v>-620.83199999999999</v>
      </c>
      <c r="E21829" s="28">
        <v>-285.52300000000002</v>
      </c>
    </row>
    <row r="21830" spans="4:5" x14ac:dyDescent="0.25">
      <c r="D21830" s="31">
        <f>-620.816</f>
        <v>-620.81600000000003</v>
      </c>
      <c r="E21830" s="28">
        <v>-285.423</v>
      </c>
    </row>
    <row r="21831" spans="4:5" x14ac:dyDescent="0.25">
      <c r="D21831" s="31">
        <f>-620.8</f>
        <v>-620.79999999999995</v>
      </c>
      <c r="E21831" s="28">
        <v>-285.32299999999998</v>
      </c>
    </row>
    <row r="21832" spans="4:5" x14ac:dyDescent="0.25">
      <c r="D21832" s="31">
        <f>-620.784</f>
        <v>-620.78399999999999</v>
      </c>
      <c r="E21832" s="28">
        <v>-285.22399999999999</v>
      </c>
    </row>
    <row r="21833" spans="4:5" x14ac:dyDescent="0.25">
      <c r="D21833" s="31">
        <f>-620.768</f>
        <v>-620.76800000000003</v>
      </c>
      <c r="E21833" s="28">
        <v>-285.12400000000002</v>
      </c>
    </row>
    <row r="21834" spans="4:5" x14ac:dyDescent="0.25">
      <c r="D21834" s="31">
        <f>-620.752</f>
        <v>-620.75199999999995</v>
      </c>
      <c r="E21834" s="28">
        <v>-285.024</v>
      </c>
    </row>
    <row r="21835" spans="4:5" x14ac:dyDescent="0.25">
      <c r="D21835" s="31">
        <f>-620.736</f>
        <v>-620.73599999999999</v>
      </c>
      <c r="E21835" s="28">
        <v>-284.92399999999998</v>
      </c>
    </row>
    <row r="21836" spans="4:5" x14ac:dyDescent="0.25">
      <c r="D21836" s="31">
        <f>-620.72</f>
        <v>-620.72</v>
      </c>
      <c r="E21836" s="28">
        <v>-284.82400000000001</v>
      </c>
    </row>
    <row r="21837" spans="4:5" x14ac:dyDescent="0.25">
      <c r="D21837" s="31">
        <f>-620.704</f>
        <v>-620.70399999999995</v>
      </c>
      <c r="E21837" s="28">
        <v>-284.72399999999999</v>
      </c>
    </row>
    <row r="21838" spans="4:5" x14ac:dyDescent="0.25">
      <c r="D21838" s="31">
        <f>-620.688</f>
        <v>-620.68799999999999</v>
      </c>
      <c r="E21838" s="28">
        <v>-284.625</v>
      </c>
    </row>
    <row r="21839" spans="4:5" x14ac:dyDescent="0.25">
      <c r="D21839" s="31">
        <f>-620.672</f>
        <v>-620.67200000000003</v>
      </c>
      <c r="E21839" s="28">
        <v>-284.52499999999998</v>
      </c>
    </row>
    <row r="21840" spans="4:5" x14ac:dyDescent="0.25">
      <c r="D21840" s="31">
        <f>-620.656</f>
        <v>-620.65599999999995</v>
      </c>
      <c r="E21840" s="28">
        <v>-284.42399999999998</v>
      </c>
    </row>
    <row r="21841" spans="4:5" x14ac:dyDescent="0.25">
      <c r="D21841" s="31">
        <f>-620.64</f>
        <v>-620.64</v>
      </c>
      <c r="E21841" s="28">
        <v>-284.32400000000001</v>
      </c>
    </row>
    <row r="21842" spans="4:5" x14ac:dyDescent="0.25">
      <c r="D21842" s="31">
        <f>-620.624</f>
        <v>-620.62400000000002</v>
      </c>
      <c r="E21842" s="28">
        <v>-284.22399999999999</v>
      </c>
    </row>
    <row r="21843" spans="4:5" x14ac:dyDescent="0.25">
      <c r="D21843" s="31">
        <f>-620.608</f>
        <v>-620.60799999999995</v>
      </c>
      <c r="E21843" s="28">
        <v>-284.12400000000002</v>
      </c>
    </row>
    <row r="21844" spans="4:5" x14ac:dyDescent="0.25">
      <c r="D21844" s="31">
        <f>-620.592</f>
        <v>-620.59199999999998</v>
      </c>
      <c r="E21844" s="28">
        <v>-284.024</v>
      </c>
    </row>
    <row r="21845" spans="4:5" x14ac:dyDescent="0.25">
      <c r="D21845" s="31">
        <f>-620.576</f>
        <v>-620.57600000000002</v>
      </c>
      <c r="E21845" s="28">
        <v>-283.92399999999998</v>
      </c>
    </row>
    <row r="21846" spans="4:5" x14ac:dyDescent="0.25">
      <c r="D21846" s="31">
        <f>-620.56</f>
        <v>-620.55999999999995</v>
      </c>
      <c r="E21846" s="28">
        <v>-283.82400000000001</v>
      </c>
    </row>
    <row r="21847" spans="4:5" x14ac:dyDescent="0.25">
      <c r="D21847" s="31">
        <f>-620.544</f>
        <v>-620.54399999999998</v>
      </c>
      <c r="E21847" s="28">
        <v>-283.72300000000001</v>
      </c>
    </row>
    <row r="21848" spans="4:5" x14ac:dyDescent="0.25">
      <c r="D21848" s="31">
        <f>-620.528</f>
        <v>-620.52800000000002</v>
      </c>
      <c r="E21848" s="28">
        <v>-283.62299999999999</v>
      </c>
    </row>
    <row r="21849" spans="4:5" x14ac:dyDescent="0.25">
      <c r="D21849" s="31">
        <f>-620.512</f>
        <v>-620.51199999999994</v>
      </c>
      <c r="E21849" s="28">
        <v>-283.52300000000002</v>
      </c>
    </row>
    <row r="21850" spans="4:5" x14ac:dyDescent="0.25">
      <c r="D21850" s="31">
        <f>-620.496</f>
        <v>-620.49599999999998</v>
      </c>
      <c r="E21850" s="28">
        <v>-283.42200000000003</v>
      </c>
    </row>
    <row r="21851" spans="4:5" x14ac:dyDescent="0.25">
      <c r="D21851" s="31">
        <f>-620.48</f>
        <v>-620.48</v>
      </c>
      <c r="E21851" s="28">
        <v>-283.322</v>
      </c>
    </row>
    <row r="21852" spans="4:5" x14ac:dyDescent="0.25">
      <c r="D21852" s="31">
        <f>-620.464</f>
        <v>-620.46400000000006</v>
      </c>
      <c r="E21852" s="28">
        <v>-283.221</v>
      </c>
    </row>
    <row r="21853" spans="4:5" x14ac:dyDescent="0.25">
      <c r="D21853" s="31">
        <f>-620.448</f>
        <v>-620.44799999999998</v>
      </c>
      <c r="E21853" s="28">
        <v>-283.12099999999998</v>
      </c>
    </row>
    <row r="21854" spans="4:5" x14ac:dyDescent="0.25">
      <c r="D21854" s="31">
        <f>-620.432</f>
        <v>-620.43200000000002</v>
      </c>
      <c r="E21854" s="28">
        <v>-283.02100000000002</v>
      </c>
    </row>
    <row r="21855" spans="4:5" x14ac:dyDescent="0.25">
      <c r="D21855" s="31">
        <f>-620.416</f>
        <v>-620.41600000000005</v>
      </c>
      <c r="E21855" s="28">
        <v>-282.92</v>
      </c>
    </row>
    <row r="21856" spans="4:5" x14ac:dyDescent="0.25">
      <c r="D21856" s="31">
        <f>-620.4</f>
        <v>-620.4</v>
      </c>
      <c r="E21856" s="28">
        <v>-282.81900000000002</v>
      </c>
    </row>
    <row r="21857" spans="4:5" x14ac:dyDescent="0.25">
      <c r="D21857" s="31">
        <f>-620.384</f>
        <v>-620.38400000000001</v>
      </c>
      <c r="E21857" s="28">
        <v>-282.71899999999999</v>
      </c>
    </row>
    <row r="21858" spans="4:5" x14ac:dyDescent="0.25">
      <c r="D21858" s="31">
        <f>-620.368</f>
        <v>-620.36800000000005</v>
      </c>
      <c r="E21858" s="28">
        <v>-282.61799999999999</v>
      </c>
    </row>
    <row r="21859" spans="4:5" x14ac:dyDescent="0.25">
      <c r="D21859" s="31">
        <f>-620.352</f>
        <v>-620.35199999999998</v>
      </c>
      <c r="E21859" s="28">
        <v>-282.517</v>
      </c>
    </row>
    <row r="21860" spans="4:5" x14ac:dyDescent="0.25">
      <c r="D21860" s="31">
        <f>-620.336</f>
        <v>-620.33600000000001</v>
      </c>
      <c r="E21860" s="28">
        <v>-282.41699999999997</v>
      </c>
    </row>
    <row r="21861" spans="4:5" x14ac:dyDescent="0.25">
      <c r="D21861" s="31">
        <f>-620.32</f>
        <v>-620.32000000000005</v>
      </c>
      <c r="E21861" s="28">
        <v>-282.31599999999997</v>
      </c>
    </row>
    <row r="21862" spans="4:5" x14ac:dyDescent="0.25">
      <c r="D21862" s="31">
        <f>-620.304</f>
        <v>-620.30399999999997</v>
      </c>
      <c r="E21862" s="28">
        <v>-282.21499999999997</v>
      </c>
    </row>
    <row r="21863" spans="4:5" x14ac:dyDescent="0.25">
      <c r="D21863" s="31">
        <f>-620.288</f>
        <v>-620.28800000000001</v>
      </c>
      <c r="E21863" s="28">
        <v>-282.11399999999998</v>
      </c>
    </row>
    <row r="21864" spans="4:5" x14ac:dyDescent="0.25">
      <c r="D21864" s="31">
        <f>-620.272</f>
        <v>-620.27200000000005</v>
      </c>
      <c r="E21864" s="28">
        <v>-282.01400000000001</v>
      </c>
    </row>
    <row r="21865" spans="4:5" x14ac:dyDescent="0.25">
      <c r="D21865" s="31">
        <f>-620.256</f>
        <v>-620.25599999999997</v>
      </c>
      <c r="E21865" s="28">
        <v>-281.91300000000001</v>
      </c>
    </row>
    <row r="21866" spans="4:5" x14ac:dyDescent="0.25">
      <c r="D21866" s="31">
        <f>-620.24</f>
        <v>-620.24</v>
      </c>
      <c r="E21866" s="28">
        <v>-281.81200000000001</v>
      </c>
    </row>
    <row r="21867" spans="4:5" x14ac:dyDescent="0.25">
      <c r="D21867" s="31">
        <f>-620.224</f>
        <v>-620.22400000000005</v>
      </c>
      <c r="E21867" s="28">
        <v>-281.71100000000001</v>
      </c>
    </row>
    <row r="21868" spans="4:5" x14ac:dyDescent="0.25">
      <c r="D21868" s="31">
        <f>-620.208</f>
        <v>-620.20799999999997</v>
      </c>
      <c r="E21868" s="28">
        <v>-281.61</v>
      </c>
    </row>
    <row r="21869" spans="4:5" x14ac:dyDescent="0.25">
      <c r="D21869" s="31">
        <f>-620.192</f>
        <v>-620.19200000000001</v>
      </c>
      <c r="E21869" s="28">
        <v>-281.50900000000001</v>
      </c>
    </row>
    <row r="21870" spans="4:5" x14ac:dyDescent="0.25">
      <c r="D21870" s="31">
        <f>-620.176</f>
        <v>-620.17600000000004</v>
      </c>
      <c r="E21870" s="28">
        <v>-281.40800000000002</v>
      </c>
    </row>
    <row r="21871" spans="4:5" x14ac:dyDescent="0.25">
      <c r="D21871" s="31">
        <f>-620.16</f>
        <v>-620.16</v>
      </c>
      <c r="E21871" s="28">
        <v>-281.30700000000002</v>
      </c>
    </row>
    <row r="21872" spans="4:5" x14ac:dyDescent="0.25">
      <c r="D21872" s="31">
        <f>-620.144</f>
        <v>-620.14400000000001</v>
      </c>
      <c r="E21872" s="28">
        <v>-281.20600000000002</v>
      </c>
    </row>
    <row r="21873" spans="4:5" x14ac:dyDescent="0.25">
      <c r="D21873" s="31">
        <f>-620.128</f>
        <v>-620.12800000000004</v>
      </c>
      <c r="E21873" s="28">
        <v>-281.10399999999998</v>
      </c>
    </row>
    <row r="21874" spans="4:5" x14ac:dyDescent="0.25">
      <c r="D21874" s="31">
        <f>-620.112</f>
        <v>-620.11199999999997</v>
      </c>
      <c r="E21874" s="28">
        <v>-281.00299999999999</v>
      </c>
    </row>
    <row r="21875" spans="4:5" x14ac:dyDescent="0.25">
      <c r="D21875" s="31">
        <f>-620.096</f>
        <v>-620.096</v>
      </c>
      <c r="E21875" s="28">
        <v>-280.90199999999999</v>
      </c>
    </row>
    <row r="21876" spans="4:5" x14ac:dyDescent="0.25">
      <c r="D21876" s="31">
        <f>-620.08</f>
        <v>-620.08000000000004</v>
      </c>
      <c r="E21876" s="28">
        <v>-280.80099999999999</v>
      </c>
    </row>
    <row r="21877" spans="4:5" x14ac:dyDescent="0.25">
      <c r="D21877" s="31">
        <f>-620.064</f>
        <v>-620.06399999999996</v>
      </c>
      <c r="E21877" s="28">
        <v>-280.69900000000001</v>
      </c>
    </row>
    <row r="21878" spans="4:5" x14ac:dyDescent="0.25">
      <c r="D21878" s="31">
        <f>-620.048</f>
        <v>-620.048</v>
      </c>
      <c r="E21878" s="28">
        <v>-280.59800000000001</v>
      </c>
    </row>
    <row r="21879" spans="4:5" x14ac:dyDescent="0.25">
      <c r="D21879" s="31">
        <f>-620.032</f>
        <v>-620.03200000000004</v>
      </c>
      <c r="E21879" s="28">
        <v>-280.49700000000001</v>
      </c>
    </row>
    <row r="21880" spans="4:5" x14ac:dyDescent="0.25">
      <c r="D21880" s="31">
        <f>-620.016</f>
        <v>-620.01599999999996</v>
      </c>
      <c r="E21880" s="28">
        <v>-280.39499999999998</v>
      </c>
    </row>
    <row r="21881" spans="4:5" x14ac:dyDescent="0.25">
      <c r="D21881" s="31">
        <f>-620</f>
        <v>-620</v>
      </c>
      <c r="E21881" s="28">
        <v>-280.29399999999998</v>
      </c>
    </row>
    <row r="21882" spans="4:5" x14ac:dyDescent="0.25">
      <c r="D21882" s="31">
        <f>-619.984</f>
        <v>-619.98400000000004</v>
      </c>
      <c r="E21882" s="28">
        <v>-280.19299999999998</v>
      </c>
    </row>
    <row r="21883" spans="4:5" x14ac:dyDescent="0.25">
      <c r="D21883" s="31">
        <f>-619.969</f>
        <v>-619.96900000000005</v>
      </c>
      <c r="E21883" s="28">
        <v>-280.09100000000001</v>
      </c>
    </row>
    <row r="21884" spans="4:5" x14ac:dyDescent="0.25">
      <c r="D21884" s="31">
        <f>-619.953</f>
        <v>-619.95299999999997</v>
      </c>
      <c r="E21884" s="28">
        <v>-279.99</v>
      </c>
    </row>
    <row r="21885" spans="4:5" x14ac:dyDescent="0.25">
      <c r="D21885" s="31">
        <f>-619.937</f>
        <v>-619.93700000000001</v>
      </c>
      <c r="E21885" s="28">
        <v>-279.88799999999998</v>
      </c>
    </row>
    <row r="21886" spans="4:5" x14ac:dyDescent="0.25">
      <c r="D21886" s="31">
        <f>-619.921</f>
        <v>-619.92100000000005</v>
      </c>
      <c r="E21886" s="28">
        <v>-279.786</v>
      </c>
    </row>
    <row r="21887" spans="4:5" x14ac:dyDescent="0.25">
      <c r="D21887" s="31">
        <f>-619.905</f>
        <v>-619.90499999999997</v>
      </c>
      <c r="E21887" s="28">
        <v>-279.685</v>
      </c>
    </row>
    <row r="21888" spans="4:5" x14ac:dyDescent="0.25">
      <c r="D21888" s="31">
        <f>-619.889</f>
        <v>-619.88900000000001</v>
      </c>
      <c r="E21888" s="28">
        <v>-279.58300000000003</v>
      </c>
    </row>
    <row r="21889" spans="4:5" x14ac:dyDescent="0.25">
      <c r="D21889" s="31">
        <f>-619.873</f>
        <v>-619.87300000000005</v>
      </c>
      <c r="E21889" s="28">
        <v>-279.48099999999999</v>
      </c>
    </row>
    <row r="21890" spans="4:5" x14ac:dyDescent="0.25">
      <c r="D21890" s="31">
        <f>-619.857</f>
        <v>-619.85699999999997</v>
      </c>
      <c r="E21890" s="28">
        <v>-279.38</v>
      </c>
    </row>
    <row r="21891" spans="4:5" x14ac:dyDescent="0.25">
      <c r="D21891" s="31">
        <f>-619.841</f>
        <v>-619.84100000000001</v>
      </c>
      <c r="E21891" s="28">
        <v>-279.27800000000002</v>
      </c>
    </row>
    <row r="21892" spans="4:5" x14ac:dyDescent="0.25">
      <c r="D21892" s="31">
        <f>-619.825</f>
        <v>-619.82500000000005</v>
      </c>
      <c r="E21892" s="28">
        <v>-279.17599999999999</v>
      </c>
    </row>
    <row r="21893" spans="4:5" x14ac:dyDescent="0.25">
      <c r="D21893" s="31">
        <f>-619.809</f>
        <v>-619.80899999999997</v>
      </c>
      <c r="E21893" s="28">
        <v>-279.07400000000001</v>
      </c>
    </row>
    <row r="21894" spans="4:5" x14ac:dyDescent="0.25">
      <c r="D21894" s="31">
        <f>-619.793</f>
        <v>-619.79300000000001</v>
      </c>
      <c r="E21894" s="28">
        <v>-278.97199999999998</v>
      </c>
    </row>
    <row r="21895" spans="4:5" x14ac:dyDescent="0.25">
      <c r="D21895" s="31">
        <f>-619.777</f>
        <v>-619.77700000000004</v>
      </c>
      <c r="E21895" s="28">
        <v>-278.87</v>
      </c>
    </row>
    <row r="21896" spans="4:5" x14ac:dyDescent="0.25">
      <c r="D21896" s="31">
        <f>-619.761</f>
        <v>-619.76099999999997</v>
      </c>
      <c r="E21896" s="28">
        <v>-278.76900000000001</v>
      </c>
    </row>
    <row r="21897" spans="4:5" x14ac:dyDescent="0.25">
      <c r="D21897" s="31">
        <f>-619.745</f>
        <v>-619.745</v>
      </c>
      <c r="E21897" s="28">
        <v>-278.66699999999997</v>
      </c>
    </row>
    <row r="21898" spans="4:5" x14ac:dyDescent="0.25">
      <c r="D21898" s="31">
        <f>-619.729</f>
        <v>-619.72900000000004</v>
      </c>
      <c r="E21898" s="28">
        <v>-278.565</v>
      </c>
    </row>
    <row r="21899" spans="4:5" x14ac:dyDescent="0.25">
      <c r="D21899" s="31">
        <f>-619.713</f>
        <v>-619.71299999999997</v>
      </c>
      <c r="E21899" s="28">
        <v>-278.46300000000002</v>
      </c>
    </row>
    <row r="21900" spans="4:5" x14ac:dyDescent="0.25">
      <c r="D21900" s="31">
        <f>-619.697</f>
        <v>-619.697</v>
      </c>
      <c r="E21900" s="28">
        <v>-278.36</v>
      </c>
    </row>
    <row r="21901" spans="4:5" x14ac:dyDescent="0.25">
      <c r="D21901" s="31">
        <f>-619.681</f>
        <v>-619.68100000000004</v>
      </c>
      <c r="E21901" s="28">
        <v>-278.25799999999998</v>
      </c>
    </row>
    <row r="21902" spans="4:5" x14ac:dyDescent="0.25">
      <c r="D21902" s="31">
        <f>-619.665</f>
        <v>-619.66499999999996</v>
      </c>
      <c r="E21902" s="28">
        <v>-278.15600000000001</v>
      </c>
    </row>
    <row r="21903" spans="4:5" x14ac:dyDescent="0.25">
      <c r="D21903" s="31">
        <f>-619.649</f>
        <v>-619.649</v>
      </c>
      <c r="E21903" s="28">
        <v>-278.05399999999997</v>
      </c>
    </row>
    <row r="21904" spans="4:5" x14ac:dyDescent="0.25">
      <c r="D21904" s="31">
        <f>-619.633</f>
        <v>-619.63300000000004</v>
      </c>
      <c r="E21904" s="28">
        <v>-277.952</v>
      </c>
    </row>
    <row r="21905" spans="4:5" x14ac:dyDescent="0.25">
      <c r="D21905" s="31">
        <f>-619.617</f>
        <v>-619.61699999999996</v>
      </c>
      <c r="E21905" s="28">
        <v>-277.85000000000002</v>
      </c>
    </row>
    <row r="21906" spans="4:5" x14ac:dyDescent="0.25">
      <c r="D21906" s="31">
        <f>-619.601</f>
        <v>-619.601</v>
      </c>
      <c r="E21906" s="28">
        <v>-277.74700000000001</v>
      </c>
    </row>
    <row r="21907" spans="4:5" x14ac:dyDescent="0.25">
      <c r="D21907" s="31">
        <f>-619.585</f>
        <v>-619.58500000000004</v>
      </c>
      <c r="E21907" s="28">
        <v>-277.64499999999998</v>
      </c>
    </row>
    <row r="21908" spans="4:5" x14ac:dyDescent="0.25">
      <c r="D21908" s="31">
        <f>-619.569</f>
        <v>-619.56899999999996</v>
      </c>
      <c r="E21908" s="28">
        <v>-277.54300000000001</v>
      </c>
    </row>
    <row r="21909" spans="4:5" x14ac:dyDescent="0.25">
      <c r="D21909" s="31">
        <f>-619.553</f>
        <v>-619.553</v>
      </c>
      <c r="E21909" s="28">
        <v>-277.44</v>
      </c>
    </row>
    <row r="21910" spans="4:5" x14ac:dyDescent="0.25">
      <c r="D21910" s="31">
        <f>-619.537</f>
        <v>-619.53700000000003</v>
      </c>
      <c r="E21910" s="28">
        <v>-277.33800000000002</v>
      </c>
    </row>
    <row r="21911" spans="4:5" x14ac:dyDescent="0.25">
      <c r="D21911" s="31">
        <f>-619.521</f>
        <v>-619.52099999999996</v>
      </c>
      <c r="E21911" s="28">
        <v>-277.23599999999999</v>
      </c>
    </row>
    <row r="21912" spans="4:5" x14ac:dyDescent="0.25">
      <c r="D21912" s="31">
        <f>-619.505</f>
        <v>-619.505</v>
      </c>
      <c r="E21912" s="28">
        <v>-277.13299999999998</v>
      </c>
    </row>
    <row r="21913" spans="4:5" x14ac:dyDescent="0.25">
      <c r="D21913" s="31">
        <f>-619.489</f>
        <v>-619.48900000000003</v>
      </c>
      <c r="E21913" s="28">
        <v>-277.03100000000001</v>
      </c>
    </row>
    <row r="21914" spans="4:5" x14ac:dyDescent="0.25">
      <c r="D21914" s="31">
        <f>-619.473</f>
        <v>-619.47299999999996</v>
      </c>
      <c r="E21914" s="28">
        <v>-276.928</v>
      </c>
    </row>
    <row r="21915" spans="4:5" x14ac:dyDescent="0.25">
      <c r="D21915" s="31">
        <f>-619.457</f>
        <v>-619.45699999999999</v>
      </c>
      <c r="E21915" s="28">
        <v>-276.82499999999999</v>
      </c>
    </row>
    <row r="21916" spans="4:5" x14ac:dyDescent="0.25">
      <c r="D21916" s="31">
        <f>-619.441</f>
        <v>-619.44100000000003</v>
      </c>
      <c r="E21916" s="28">
        <v>-276.72300000000001</v>
      </c>
    </row>
    <row r="21917" spans="4:5" x14ac:dyDescent="0.25">
      <c r="D21917" s="31">
        <f>-619.425</f>
        <v>-619.42499999999995</v>
      </c>
      <c r="E21917" s="28">
        <v>-276.62</v>
      </c>
    </row>
    <row r="21918" spans="4:5" x14ac:dyDescent="0.25">
      <c r="D21918" s="31">
        <f>-619.409</f>
        <v>-619.40899999999999</v>
      </c>
      <c r="E21918" s="28">
        <v>-276.517</v>
      </c>
    </row>
    <row r="21919" spans="4:5" x14ac:dyDescent="0.25">
      <c r="D21919" s="31">
        <f>-619.393</f>
        <v>-619.39300000000003</v>
      </c>
      <c r="E21919" s="28">
        <v>-276.41500000000002</v>
      </c>
    </row>
    <row r="21920" spans="4:5" x14ac:dyDescent="0.25">
      <c r="D21920" s="31">
        <f>-619.377</f>
        <v>-619.37699999999995</v>
      </c>
      <c r="E21920" s="28">
        <v>-276.31200000000001</v>
      </c>
    </row>
    <row r="21921" spans="4:5" x14ac:dyDescent="0.25">
      <c r="D21921" s="31">
        <f>-619.361</f>
        <v>-619.36099999999999</v>
      </c>
      <c r="E21921" s="28">
        <v>-276.209</v>
      </c>
    </row>
    <row r="21922" spans="4:5" x14ac:dyDescent="0.25">
      <c r="D21922" s="31">
        <f>-619.345</f>
        <v>-619.34500000000003</v>
      </c>
      <c r="E21922" s="28">
        <v>-276.10599999999999</v>
      </c>
    </row>
    <row r="21923" spans="4:5" x14ac:dyDescent="0.25">
      <c r="D21923" s="31">
        <f>-619.329</f>
        <v>-619.32899999999995</v>
      </c>
      <c r="E21923" s="28">
        <v>-276.00400000000002</v>
      </c>
    </row>
    <row r="21924" spans="4:5" x14ac:dyDescent="0.25">
      <c r="D21924" s="31">
        <f>-619.313</f>
        <v>-619.31299999999999</v>
      </c>
      <c r="E21924" s="28">
        <v>-275.90100000000001</v>
      </c>
    </row>
    <row r="21925" spans="4:5" x14ac:dyDescent="0.25">
      <c r="D21925" s="31">
        <f>-619.297</f>
        <v>-619.29700000000003</v>
      </c>
      <c r="E21925" s="28">
        <v>-275.798</v>
      </c>
    </row>
    <row r="21926" spans="4:5" x14ac:dyDescent="0.25">
      <c r="D21926" s="31">
        <f>-619.281</f>
        <v>-619.28099999999995</v>
      </c>
      <c r="E21926" s="28">
        <v>-275.69499999999999</v>
      </c>
    </row>
    <row r="21927" spans="4:5" x14ac:dyDescent="0.25">
      <c r="D21927" s="31">
        <f>-619.265</f>
        <v>-619.26499999999999</v>
      </c>
      <c r="E21927" s="28">
        <v>-275.59199999999998</v>
      </c>
    </row>
    <row r="21928" spans="4:5" x14ac:dyDescent="0.25">
      <c r="D21928" s="31">
        <f>-619.249</f>
        <v>-619.24900000000002</v>
      </c>
      <c r="E21928" s="28">
        <v>-275.48899999999998</v>
      </c>
    </row>
    <row r="21929" spans="4:5" x14ac:dyDescent="0.25">
      <c r="D21929" s="31">
        <f>-619.233</f>
        <v>-619.23299999999995</v>
      </c>
      <c r="E21929" s="28">
        <v>-275.38600000000002</v>
      </c>
    </row>
    <row r="21930" spans="4:5" x14ac:dyDescent="0.25">
      <c r="D21930" s="31">
        <f>-619.217</f>
        <v>-619.21699999999998</v>
      </c>
      <c r="E21930" s="28">
        <v>-275.28300000000002</v>
      </c>
    </row>
    <row r="21931" spans="4:5" x14ac:dyDescent="0.25">
      <c r="D21931" s="31">
        <f>-619.201</f>
        <v>-619.20100000000002</v>
      </c>
      <c r="E21931" s="28">
        <v>-275.18</v>
      </c>
    </row>
    <row r="21932" spans="4:5" x14ac:dyDescent="0.25">
      <c r="D21932" s="31">
        <f>-619.185</f>
        <v>-619.18499999999995</v>
      </c>
      <c r="E21932" s="28">
        <v>-275.077</v>
      </c>
    </row>
    <row r="21933" spans="4:5" x14ac:dyDescent="0.25">
      <c r="D21933" s="31">
        <f>-619.169</f>
        <v>-619.16899999999998</v>
      </c>
      <c r="E21933" s="28">
        <v>-274.97300000000001</v>
      </c>
    </row>
    <row r="21934" spans="4:5" x14ac:dyDescent="0.25">
      <c r="D21934" s="31">
        <f>-619.153</f>
        <v>-619.15300000000002</v>
      </c>
      <c r="E21934" s="28">
        <v>-274.87</v>
      </c>
    </row>
    <row r="21935" spans="4:5" x14ac:dyDescent="0.25">
      <c r="D21935" s="31">
        <f>-619.137</f>
        <v>-619.13699999999994</v>
      </c>
      <c r="E21935" s="28">
        <v>-274.767</v>
      </c>
    </row>
    <row r="21936" spans="4:5" x14ac:dyDescent="0.25">
      <c r="D21936" s="31">
        <f>-619.121</f>
        <v>-619.12099999999998</v>
      </c>
      <c r="E21936" s="28">
        <v>-274.66399999999999</v>
      </c>
    </row>
    <row r="21937" spans="4:5" x14ac:dyDescent="0.25">
      <c r="D21937" s="31">
        <f>-619.105</f>
        <v>-619.10500000000002</v>
      </c>
      <c r="E21937" s="28">
        <v>-274.56</v>
      </c>
    </row>
    <row r="21938" spans="4:5" x14ac:dyDescent="0.25">
      <c r="D21938" s="31">
        <f>-619.089</f>
        <v>-619.08900000000006</v>
      </c>
      <c r="E21938" s="28">
        <v>-274.45699999999999</v>
      </c>
    </row>
    <row r="21939" spans="4:5" x14ac:dyDescent="0.25">
      <c r="D21939" s="31">
        <f>-619.073</f>
        <v>-619.07299999999998</v>
      </c>
      <c r="E21939" s="28">
        <v>-274.35399999999998</v>
      </c>
    </row>
    <row r="21940" spans="4:5" x14ac:dyDescent="0.25">
      <c r="D21940" s="31">
        <f>-619.057</f>
        <v>-619.05700000000002</v>
      </c>
      <c r="E21940" s="28">
        <v>-274.25</v>
      </c>
    </row>
    <row r="21941" spans="4:5" x14ac:dyDescent="0.25">
      <c r="D21941" s="31">
        <f>-619.041</f>
        <v>-619.04100000000005</v>
      </c>
      <c r="E21941" s="28">
        <v>-274.14699999999999</v>
      </c>
    </row>
    <row r="21942" spans="4:5" x14ac:dyDescent="0.25">
      <c r="D21942" s="31">
        <f>-619.025</f>
        <v>-619.02499999999998</v>
      </c>
      <c r="E21942" s="28">
        <v>-274.04300000000001</v>
      </c>
    </row>
    <row r="21943" spans="4:5" x14ac:dyDescent="0.25">
      <c r="D21943" s="31">
        <f>-619.009</f>
        <v>-619.00900000000001</v>
      </c>
      <c r="E21943" s="28">
        <v>-273.94</v>
      </c>
    </row>
    <row r="21944" spans="4:5" x14ac:dyDescent="0.25">
      <c r="D21944" s="31">
        <f>-618.993</f>
        <v>-618.99300000000005</v>
      </c>
      <c r="E21944" s="28">
        <v>-273.83600000000001</v>
      </c>
    </row>
    <row r="21945" spans="4:5" x14ac:dyDescent="0.25">
      <c r="D21945" s="31">
        <f>-618.977</f>
        <v>-618.97699999999998</v>
      </c>
      <c r="E21945" s="28">
        <v>-273.733</v>
      </c>
    </row>
    <row r="21946" spans="4:5" x14ac:dyDescent="0.25">
      <c r="D21946" s="31">
        <f>-618.961</f>
        <v>-618.96100000000001</v>
      </c>
      <c r="E21946" s="28">
        <v>-273.62900000000002</v>
      </c>
    </row>
    <row r="21947" spans="4:5" x14ac:dyDescent="0.25">
      <c r="D21947" s="31">
        <f>-618.945</f>
        <v>-618.94500000000005</v>
      </c>
      <c r="E21947" s="28">
        <v>-273.52499999999998</v>
      </c>
    </row>
    <row r="21948" spans="4:5" x14ac:dyDescent="0.25">
      <c r="D21948" s="31">
        <f>-618.929</f>
        <v>-618.92899999999997</v>
      </c>
      <c r="E21948" s="28">
        <v>-273.42200000000003</v>
      </c>
    </row>
    <row r="21949" spans="4:5" x14ac:dyDescent="0.25">
      <c r="D21949" s="31">
        <f>-618.913</f>
        <v>-618.91300000000001</v>
      </c>
      <c r="E21949" s="28">
        <v>-273.31799999999998</v>
      </c>
    </row>
    <row r="21950" spans="4:5" x14ac:dyDescent="0.25">
      <c r="D21950" s="31">
        <f>-618.897</f>
        <v>-618.89700000000005</v>
      </c>
      <c r="E21950" s="28">
        <v>-273.214</v>
      </c>
    </row>
    <row r="21951" spans="4:5" x14ac:dyDescent="0.25">
      <c r="D21951" s="31">
        <f>-618.881</f>
        <v>-618.88099999999997</v>
      </c>
      <c r="E21951" s="28">
        <v>-273.11</v>
      </c>
    </row>
    <row r="21952" spans="4:5" x14ac:dyDescent="0.25">
      <c r="D21952" s="31">
        <f>-618.865</f>
        <v>-618.86500000000001</v>
      </c>
      <c r="E21952" s="28">
        <v>-273.00700000000001</v>
      </c>
    </row>
    <row r="21953" spans="4:5" x14ac:dyDescent="0.25">
      <c r="D21953" s="31">
        <f>-618.849</f>
        <v>-618.84900000000005</v>
      </c>
      <c r="E21953" s="28">
        <v>-272.90300000000002</v>
      </c>
    </row>
    <row r="21954" spans="4:5" x14ac:dyDescent="0.25">
      <c r="D21954" s="31">
        <f>-618.833</f>
        <v>-618.83299999999997</v>
      </c>
      <c r="E21954" s="28">
        <v>-272.79899999999998</v>
      </c>
    </row>
    <row r="21955" spans="4:5" x14ac:dyDescent="0.25">
      <c r="D21955" s="31">
        <f>-618.817</f>
        <v>-618.81700000000001</v>
      </c>
      <c r="E21955" s="28">
        <v>-272.69499999999999</v>
      </c>
    </row>
    <row r="21956" spans="4:5" x14ac:dyDescent="0.25">
      <c r="D21956" s="31">
        <f>-618.801</f>
        <v>-618.80100000000004</v>
      </c>
      <c r="E21956" s="28">
        <v>-272.59100000000001</v>
      </c>
    </row>
    <row r="21957" spans="4:5" x14ac:dyDescent="0.25">
      <c r="D21957" s="31">
        <f>-618.785</f>
        <v>-618.78499999999997</v>
      </c>
      <c r="E21957" s="28">
        <v>-272.48700000000002</v>
      </c>
    </row>
    <row r="21958" spans="4:5" x14ac:dyDescent="0.25">
      <c r="D21958" s="31">
        <f>-618.769</f>
        <v>-618.76900000000001</v>
      </c>
      <c r="E21958" s="28">
        <v>-272.38299999999998</v>
      </c>
    </row>
    <row r="21959" spans="4:5" x14ac:dyDescent="0.25">
      <c r="D21959" s="31">
        <f>-618.753</f>
        <v>-618.75300000000004</v>
      </c>
      <c r="E21959" s="28">
        <v>-272.279</v>
      </c>
    </row>
    <row r="21960" spans="4:5" x14ac:dyDescent="0.25">
      <c r="D21960" s="31">
        <f>-618.737</f>
        <v>-618.73699999999997</v>
      </c>
      <c r="E21960" s="28">
        <v>-272.17500000000001</v>
      </c>
    </row>
    <row r="21961" spans="4:5" x14ac:dyDescent="0.25">
      <c r="D21961" s="31">
        <f>-618.721</f>
        <v>-618.721</v>
      </c>
      <c r="E21961" s="28">
        <v>-272.07100000000003</v>
      </c>
    </row>
    <row r="21962" spans="4:5" x14ac:dyDescent="0.25">
      <c r="D21962" s="31">
        <f>-618.705</f>
        <v>-618.70500000000004</v>
      </c>
      <c r="E21962" s="28">
        <v>-271.96699999999998</v>
      </c>
    </row>
    <row r="21963" spans="4:5" x14ac:dyDescent="0.25">
      <c r="D21963" s="31">
        <f>-618.689</f>
        <v>-618.68899999999996</v>
      </c>
      <c r="E21963" s="28">
        <v>-271.863</v>
      </c>
    </row>
    <row r="21964" spans="4:5" x14ac:dyDescent="0.25">
      <c r="D21964" s="31">
        <f>-618.673</f>
        <v>-618.673</v>
      </c>
      <c r="E21964" s="28">
        <v>-271.75799999999998</v>
      </c>
    </row>
    <row r="21965" spans="4:5" x14ac:dyDescent="0.25">
      <c r="D21965" s="31">
        <f>-618.657</f>
        <v>-618.65700000000004</v>
      </c>
      <c r="E21965" s="28">
        <v>-271.654</v>
      </c>
    </row>
    <row r="21966" spans="4:5" x14ac:dyDescent="0.25">
      <c r="D21966" s="31">
        <f>-618.641</f>
        <v>-618.64099999999996</v>
      </c>
      <c r="E21966" s="28">
        <v>-271.55</v>
      </c>
    </row>
    <row r="21967" spans="4:5" x14ac:dyDescent="0.25">
      <c r="D21967" s="31">
        <f>-618.625</f>
        <v>-618.625</v>
      </c>
      <c r="E21967" s="28">
        <v>-271.44600000000003</v>
      </c>
    </row>
    <row r="21968" spans="4:5" x14ac:dyDescent="0.25">
      <c r="D21968" s="31">
        <f>-618.609</f>
        <v>-618.60900000000004</v>
      </c>
      <c r="E21968" s="28">
        <v>-271.34100000000001</v>
      </c>
    </row>
    <row r="21969" spans="4:5" x14ac:dyDescent="0.25">
      <c r="D21969" s="31">
        <f>-618.593</f>
        <v>-618.59299999999996</v>
      </c>
      <c r="E21969" s="28">
        <v>-271.23700000000002</v>
      </c>
    </row>
    <row r="21970" spans="4:5" x14ac:dyDescent="0.25">
      <c r="D21970" s="31">
        <f>-618.577</f>
        <v>-618.577</v>
      </c>
      <c r="E21970" s="28">
        <v>-271.13200000000001</v>
      </c>
    </row>
    <row r="21971" spans="4:5" x14ac:dyDescent="0.25">
      <c r="D21971" s="31">
        <f>-618.561</f>
        <v>-618.56100000000004</v>
      </c>
      <c r="E21971" s="28">
        <v>-271.02800000000002</v>
      </c>
    </row>
    <row r="21972" spans="4:5" x14ac:dyDescent="0.25">
      <c r="D21972" s="31">
        <f>-618.545</f>
        <v>-618.54499999999996</v>
      </c>
      <c r="E21972" s="28">
        <v>-270.92399999999998</v>
      </c>
    </row>
    <row r="21973" spans="4:5" x14ac:dyDescent="0.25">
      <c r="D21973" s="31">
        <f>-618.529</f>
        <v>-618.529</v>
      </c>
      <c r="E21973" s="28">
        <v>-270.81900000000002</v>
      </c>
    </row>
    <row r="21974" spans="4:5" x14ac:dyDescent="0.25">
      <c r="D21974" s="31">
        <f>-618.513</f>
        <v>-618.51300000000003</v>
      </c>
      <c r="E21974" s="28">
        <v>-270.714</v>
      </c>
    </row>
    <row r="21975" spans="4:5" x14ac:dyDescent="0.25">
      <c r="D21975" s="31">
        <f>-618.497</f>
        <v>-618.49699999999996</v>
      </c>
      <c r="E21975" s="28">
        <v>-270.61</v>
      </c>
    </row>
    <row r="21976" spans="4:5" x14ac:dyDescent="0.25">
      <c r="D21976" s="31">
        <f>-618.481</f>
        <v>-618.48099999999999</v>
      </c>
      <c r="E21976" s="28">
        <v>-270.505</v>
      </c>
    </row>
    <row r="21977" spans="4:5" x14ac:dyDescent="0.25">
      <c r="D21977" s="31">
        <f>-618.465</f>
        <v>-618.46500000000003</v>
      </c>
      <c r="E21977" s="28">
        <v>-270.40100000000001</v>
      </c>
    </row>
    <row r="21978" spans="4:5" x14ac:dyDescent="0.25">
      <c r="D21978" s="31">
        <f>-618.449</f>
        <v>-618.44899999999996</v>
      </c>
      <c r="E21978" s="28">
        <v>-270.29599999999999</v>
      </c>
    </row>
    <row r="21979" spans="4:5" x14ac:dyDescent="0.25">
      <c r="D21979" s="31">
        <f>-618.433</f>
        <v>-618.43299999999999</v>
      </c>
      <c r="E21979" s="28">
        <v>-270.19099999999997</v>
      </c>
    </row>
    <row r="21980" spans="4:5" x14ac:dyDescent="0.25">
      <c r="D21980" s="31">
        <f>-618.417</f>
        <v>-618.41700000000003</v>
      </c>
      <c r="E21980" s="28">
        <v>-270.08699999999999</v>
      </c>
    </row>
    <row r="21981" spans="4:5" x14ac:dyDescent="0.25">
      <c r="D21981" s="31">
        <f>-618.401</f>
        <v>-618.40099999999995</v>
      </c>
      <c r="E21981" s="28">
        <v>-269.98200000000003</v>
      </c>
    </row>
    <row r="21982" spans="4:5" x14ac:dyDescent="0.25">
      <c r="D21982" s="31">
        <f>-618.385</f>
        <v>-618.38499999999999</v>
      </c>
      <c r="E21982" s="28">
        <v>-269.87700000000001</v>
      </c>
    </row>
    <row r="21983" spans="4:5" x14ac:dyDescent="0.25">
      <c r="D21983" s="31">
        <f>-618.369</f>
        <v>-618.36900000000003</v>
      </c>
      <c r="E21983" s="28">
        <v>-269.77199999999999</v>
      </c>
    </row>
    <row r="21984" spans="4:5" x14ac:dyDescent="0.25">
      <c r="D21984" s="31">
        <f>-618.353</f>
        <v>-618.35299999999995</v>
      </c>
      <c r="E21984" s="28">
        <v>-269.66699999999997</v>
      </c>
    </row>
    <row r="21985" spans="4:5" x14ac:dyDescent="0.25">
      <c r="D21985" s="31">
        <f>-618.337</f>
        <v>-618.33699999999999</v>
      </c>
      <c r="E21985" s="28">
        <v>-269.56200000000001</v>
      </c>
    </row>
    <row r="21986" spans="4:5" x14ac:dyDescent="0.25">
      <c r="D21986" s="31">
        <f>-618.321</f>
        <v>-618.32100000000003</v>
      </c>
      <c r="E21986" s="28">
        <v>-269.45699999999999</v>
      </c>
    </row>
    <row r="21987" spans="4:5" x14ac:dyDescent="0.25">
      <c r="D21987" s="31">
        <f>-618.305</f>
        <v>-618.30499999999995</v>
      </c>
      <c r="E21987" s="28">
        <v>-269.35300000000001</v>
      </c>
    </row>
    <row r="21988" spans="4:5" x14ac:dyDescent="0.25">
      <c r="D21988" s="31">
        <f>-618.289</f>
        <v>-618.28899999999999</v>
      </c>
      <c r="E21988" s="28">
        <v>-269.24700000000001</v>
      </c>
    </row>
    <row r="21989" spans="4:5" x14ac:dyDescent="0.25">
      <c r="D21989" s="31">
        <f>-618.273</f>
        <v>-618.27300000000002</v>
      </c>
      <c r="E21989" s="28">
        <v>-269.142</v>
      </c>
    </row>
    <row r="21990" spans="4:5" x14ac:dyDescent="0.25">
      <c r="D21990" s="31">
        <f>-618.257</f>
        <v>-618.25699999999995</v>
      </c>
      <c r="E21990" s="28">
        <v>-269.03699999999998</v>
      </c>
    </row>
    <row r="21991" spans="4:5" x14ac:dyDescent="0.25">
      <c r="D21991" s="31">
        <f>-618.241</f>
        <v>-618.24099999999999</v>
      </c>
      <c r="E21991" s="28">
        <v>-268.93200000000002</v>
      </c>
    </row>
    <row r="21992" spans="4:5" x14ac:dyDescent="0.25">
      <c r="D21992" s="31">
        <f>-618.225</f>
        <v>-618.22500000000002</v>
      </c>
      <c r="E21992" s="28">
        <v>-268.827</v>
      </c>
    </row>
    <row r="21993" spans="4:5" x14ac:dyDescent="0.25">
      <c r="D21993" s="31">
        <f>-618.209</f>
        <v>-618.20899999999995</v>
      </c>
      <c r="E21993" s="28">
        <v>-268.72199999999998</v>
      </c>
    </row>
    <row r="21994" spans="4:5" x14ac:dyDescent="0.25">
      <c r="D21994" s="31">
        <f>-618.193</f>
        <v>-618.19299999999998</v>
      </c>
      <c r="E21994" s="28">
        <v>-268.61700000000002</v>
      </c>
    </row>
    <row r="21995" spans="4:5" x14ac:dyDescent="0.25">
      <c r="D21995" s="31">
        <f>-618.177</f>
        <v>-618.17700000000002</v>
      </c>
      <c r="E21995" s="28">
        <v>-268.512</v>
      </c>
    </row>
    <row r="21996" spans="4:5" x14ac:dyDescent="0.25">
      <c r="D21996" s="31">
        <f>-618.161</f>
        <v>-618.16099999999994</v>
      </c>
      <c r="E21996" s="28">
        <v>-268.40600000000001</v>
      </c>
    </row>
    <row r="21997" spans="4:5" x14ac:dyDescent="0.25">
      <c r="D21997" s="31">
        <f>-618.146</f>
        <v>-618.14599999999996</v>
      </c>
      <c r="E21997" s="28">
        <v>-268.30099999999999</v>
      </c>
    </row>
    <row r="21998" spans="4:5" x14ac:dyDescent="0.25">
      <c r="D21998" s="31">
        <f>-618.13</f>
        <v>-618.13</v>
      </c>
      <c r="E21998" s="28">
        <v>-268.19600000000003</v>
      </c>
    </row>
    <row r="21999" spans="4:5" x14ac:dyDescent="0.25">
      <c r="D21999" s="31">
        <f>-618.114</f>
        <v>-618.11400000000003</v>
      </c>
      <c r="E21999" s="28">
        <v>-268.08999999999997</v>
      </c>
    </row>
    <row r="22000" spans="4:5" x14ac:dyDescent="0.25">
      <c r="D22000" s="31">
        <f>-618.098</f>
        <v>-618.09799999999996</v>
      </c>
      <c r="E22000" s="28">
        <v>-267.98500000000001</v>
      </c>
    </row>
    <row r="22001" spans="4:5" x14ac:dyDescent="0.25">
      <c r="D22001" s="31">
        <f>-618.082</f>
        <v>-618.08199999999999</v>
      </c>
      <c r="E22001" s="28">
        <v>-267.88</v>
      </c>
    </row>
    <row r="22002" spans="4:5" x14ac:dyDescent="0.25">
      <c r="D22002" s="31">
        <f>-618.066</f>
        <v>-618.06600000000003</v>
      </c>
      <c r="E22002" s="28">
        <v>-267.774</v>
      </c>
    </row>
    <row r="22003" spans="4:5" x14ac:dyDescent="0.25">
      <c r="D22003" s="31">
        <f>-618.05</f>
        <v>-618.04999999999995</v>
      </c>
      <c r="E22003" s="28">
        <v>-267.66899999999998</v>
      </c>
    </row>
    <row r="22004" spans="4:5" x14ac:dyDescent="0.25">
      <c r="D22004" s="31">
        <f>-618.034</f>
        <v>-618.03399999999999</v>
      </c>
      <c r="E22004" s="28">
        <v>-267.56299999999999</v>
      </c>
    </row>
    <row r="22005" spans="4:5" x14ac:dyDescent="0.25">
      <c r="D22005" s="31">
        <f>-618.018</f>
        <v>-618.01800000000003</v>
      </c>
      <c r="E22005" s="28">
        <v>-267.45800000000003</v>
      </c>
    </row>
    <row r="22006" spans="4:5" x14ac:dyDescent="0.25">
      <c r="D22006" s="31">
        <f>-618.002</f>
        <v>-618.00199999999995</v>
      </c>
      <c r="E22006" s="28">
        <v>-267.35199999999998</v>
      </c>
    </row>
    <row r="22007" spans="4:5" x14ac:dyDescent="0.25">
      <c r="D22007" s="31">
        <f>-617.986</f>
        <v>-617.98599999999999</v>
      </c>
      <c r="E22007" s="28">
        <v>-267.24599999999998</v>
      </c>
    </row>
    <row r="22008" spans="4:5" x14ac:dyDescent="0.25">
      <c r="D22008" s="31">
        <f>-617.97</f>
        <v>-617.97</v>
      </c>
      <c r="E22008" s="28">
        <v>-267.14100000000002</v>
      </c>
    </row>
    <row r="22009" spans="4:5" x14ac:dyDescent="0.25">
      <c r="D22009" s="31">
        <f>-617.954</f>
        <v>-617.95399999999995</v>
      </c>
      <c r="E22009" s="28">
        <v>-267.03500000000003</v>
      </c>
    </row>
    <row r="22010" spans="4:5" x14ac:dyDescent="0.25">
      <c r="D22010" s="31">
        <f>-617.938</f>
        <v>-617.93799999999999</v>
      </c>
      <c r="E22010" s="28">
        <v>-266.92899999999997</v>
      </c>
    </row>
    <row r="22011" spans="4:5" x14ac:dyDescent="0.25">
      <c r="D22011" s="31">
        <f>-617.922</f>
        <v>-617.92200000000003</v>
      </c>
      <c r="E22011" s="28">
        <v>-266.82299999999998</v>
      </c>
    </row>
    <row r="22012" spans="4:5" x14ac:dyDescent="0.25">
      <c r="D22012" s="31">
        <f>-617.906</f>
        <v>-617.90599999999995</v>
      </c>
      <c r="E22012" s="28">
        <v>-266.71800000000002</v>
      </c>
    </row>
    <row r="22013" spans="4:5" x14ac:dyDescent="0.25">
      <c r="D22013" s="31">
        <f>-617.89</f>
        <v>-617.89</v>
      </c>
      <c r="E22013" s="28">
        <v>-266.61200000000002</v>
      </c>
    </row>
    <row r="22014" spans="4:5" x14ac:dyDescent="0.25">
      <c r="D22014" s="31">
        <f>-617.874</f>
        <v>-617.87400000000002</v>
      </c>
      <c r="E22014" s="28">
        <v>-266.50599999999997</v>
      </c>
    </row>
    <row r="22015" spans="4:5" x14ac:dyDescent="0.25">
      <c r="D22015" s="31">
        <f>-617.858</f>
        <v>-617.85799999999995</v>
      </c>
      <c r="E22015" s="28">
        <v>-266.39999999999998</v>
      </c>
    </row>
    <row r="22016" spans="4:5" x14ac:dyDescent="0.25">
      <c r="D22016" s="31">
        <f>-617.842</f>
        <v>-617.84199999999998</v>
      </c>
      <c r="E22016" s="28">
        <v>-266.29399999999998</v>
      </c>
    </row>
    <row r="22017" spans="4:5" x14ac:dyDescent="0.25">
      <c r="D22017" s="31">
        <f>-617.826</f>
        <v>-617.82600000000002</v>
      </c>
      <c r="E22017" s="28">
        <v>-266.18799999999999</v>
      </c>
    </row>
    <row r="22018" spans="4:5" x14ac:dyDescent="0.25">
      <c r="D22018" s="31">
        <f>-617.81</f>
        <v>-617.80999999999995</v>
      </c>
      <c r="E22018" s="28">
        <v>-266.08199999999999</v>
      </c>
    </row>
    <row r="22019" spans="4:5" x14ac:dyDescent="0.25">
      <c r="D22019" s="31">
        <f>-617.794</f>
        <v>-617.79399999999998</v>
      </c>
      <c r="E22019" s="28">
        <v>-265.976</v>
      </c>
    </row>
    <row r="22020" spans="4:5" x14ac:dyDescent="0.25">
      <c r="D22020" s="31">
        <f>-617.778</f>
        <v>-617.77800000000002</v>
      </c>
      <c r="E22020" s="28">
        <v>-265.87</v>
      </c>
    </row>
    <row r="22021" spans="4:5" x14ac:dyDescent="0.25">
      <c r="D22021" s="31">
        <f>-617.762</f>
        <v>-617.76199999999994</v>
      </c>
      <c r="E22021" s="28">
        <v>-265.76400000000001</v>
      </c>
    </row>
    <row r="22022" spans="4:5" x14ac:dyDescent="0.25">
      <c r="D22022" s="31">
        <f>-617.746</f>
        <v>-617.74599999999998</v>
      </c>
      <c r="E22022" s="28">
        <v>-265.65800000000002</v>
      </c>
    </row>
    <row r="22023" spans="4:5" x14ac:dyDescent="0.25">
      <c r="D22023" s="31">
        <f>-617.73</f>
        <v>-617.73</v>
      </c>
      <c r="E22023" s="28">
        <v>-265.55200000000002</v>
      </c>
    </row>
    <row r="22024" spans="4:5" x14ac:dyDescent="0.25">
      <c r="D22024" s="31">
        <f>-617.714</f>
        <v>-617.71400000000006</v>
      </c>
      <c r="E22024" s="28">
        <v>-265.44600000000003</v>
      </c>
    </row>
    <row r="22025" spans="4:5" x14ac:dyDescent="0.25">
      <c r="D22025" s="31">
        <f>-617.698</f>
        <v>-617.69799999999998</v>
      </c>
      <c r="E22025" s="28">
        <v>-265.33999999999997</v>
      </c>
    </row>
    <row r="22026" spans="4:5" x14ac:dyDescent="0.25">
      <c r="D22026" s="31">
        <f>-617.682</f>
        <v>-617.68200000000002</v>
      </c>
      <c r="E22026" s="28">
        <v>-265.233</v>
      </c>
    </row>
    <row r="22027" spans="4:5" x14ac:dyDescent="0.25">
      <c r="D22027" s="31">
        <f>-617.666</f>
        <v>-617.66600000000005</v>
      </c>
      <c r="E22027" s="28">
        <v>-265.12700000000001</v>
      </c>
    </row>
    <row r="22028" spans="4:5" x14ac:dyDescent="0.25">
      <c r="D22028" s="31">
        <f>-617.65</f>
        <v>-617.65</v>
      </c>
      <c r="E22028" s="28">
        <v>-265.02100000000002</v>
      </c>
    </row>
    <row r="22029" spans="4:5" x14ac:dyDescent="0.25">
      <c r="D22029" s="31">
        <f>-617.634</f>
        <v>-617.63400000000001</v>
      </c>
      <c r="E22029" s="28">
        <v>-264.91399999999999</v>
      </c>
    </row>
    <row r="22030" spans="4:5" x14ac:dyDescent="0.25">
      <c r="D22030" s="31">
        <f>-617.618</f>
        <v>-617.61800000000005</v>
      </c>
      <c r="E22030" s="28">
        <v>-264.80799999999999</v>
      </c>
    </row>
    <row r="22031" spans="4:5" x14ac:dyDescent="0.25">
      <c r="D22031" s="31">
        <f>-617.602</f>
        <v>-617.60199999999998</v>
      </c>
      <c r="E22031" s="28">
        <v>-264.702</v>
      </c>
    </row>
    <row r="22032" spans="4:5" x14ac:dyDescent="0.25">
      <c r="D22032" s="31">
        <f>-617.586</f>
        <v>-617.58600000000001</v>
      </c>
      <c r="E22032" s="28">
        <v>-264.59500000000003</v>
      </c>
    </row>
    <row r="22033" spans="4:5" x14ac:dyDescent="0.25">
      <c r="D22033" s="31">
        <f>-617.57</f>
        <v>-617.57000000000005</v>
      </c>
      <c r="E22033" s="28">
        <v>-264.48899999999998</v>
      </c>
    </row>
    <row r="22034" spans="4:5" x14ac:dyDescent="0.25">
      <c r="D22034" s="31">
        <f>-617.554</f>
        <v>-617.55399999999997</v>
      </c>
      <c r="E22034" s="28">
        <v>-264.38200000000001</v>
      </c>
    </row>
    <row r="22035" spans="4:5" x14ac:dyDescent="0.25">
      <c r="D22035" s="31">
        <f>-617.538</f>
        <v>-617.53800000000001</v>
      </c>
      <c r="E22035" s="28">
        <v>-264.27600000000001</v>
      </c>
    </row>
    <row r="22036" spans="4:5" x14ac:dyDescent="0.25">
      <c r="D22036" s="31">
        <f>-617.522</f>
        <v>-617.52200000000005</v>
      </c>
      <c r="E22036" s="28">
        <v>-264.16899999999998</v>
      </c>
    </row>
    <row r="22037" spans="4:5" x14ac:dyDescent="0.25">
      <c r="D22037" s="31">
        <f>-617.506</f>
        <v>-617.50599999999997</v>
      </c>
      <c r="E22037" s="28">
        <v>-264.06299999999999</v>
      </c>
    </row>
    <row r="22038" spans="4:5" x14ac:dyDescent="0.25">
      <c r="D22038" s="31">
        <f>-617.49</f>
        <v>-617.49</v>
      </c>
      <c r="E22038" s="28">
        <v>-263.95600000000002</v>
      </c>
    </row>
    <row r="22039" spans="4:5" x14ac:dyDescent="0.25">
      <c r="D22039" s="31">
        <f>-617.474</f>
        <v>-617.47400000000005</v>
      </c>
      <c r="E22039" s="28">
        <v>-263.84899999999999</v>
      </c>
    </row>
    <row r="22040" spans="4:5" x14ac:dyDescent="0.25">
      <c r="D22040" s="31">
        <f>-617.458</f>
        <v>-617.45799999999997</v>
      </c>
      <c r="E22040" s="28">
        <v>-263.74299999999999</v>
      </c>
    </row>
    <row r="22041" spans="4:5" x14ac:dyDescent="0.25">
      <c r="D22041" s="31">
        <f>-617.442</f>
        <v>-617.44200000000001</v>
      </c>
      <c r="E22041" s="28">
        <v>-263.63600000000002</v>
      </c>
    </row>
    <row r="22042" spans="4:5" x14ac:dyDescent="0.25">
      <c r="D22042" s="31">
        <f>-617.426</f>
        <v>-617.42600000000004</v>
      </c>
      <c r="E22042" s="28">
        <v>-263.529</v>
      </c>
    </row>
    <row r="22043" spans="4:5" x14ac:dyDescent="0.25">
      <c r="D22043" s="31">
        <f>-617.41</f>
        <v>-617.41</v>
      </c>
      <c r="E22043" s="28">
        <v>-263.42200000000003</v>
      </c>
    </row>
    <row r="22044" spans="4:5" x14ac:dyDescent="0.25">
      <c r="D22044" s="31">
        <f>-617.394</f>
        <v>-617.39400000000001</v>
      </c>
      <c r="E22044" s="28">
        <v>-263.315</v>
      </c>
    </row>
    <row r="22045" spans="4:5" x14ac:dyDescent="0.25">
      <c r="D22045" s="31">
        <f>-617.378</f>
        <v>-617.37800000000004</v>
      </c>
      <c r="E22045" s="28">
        <v>-263.209</v>
      </c>
    </row>
    <row r="22046" spans="4:5" x14ac:dyDescent="0.25">
      <c r="D22046" s="31">
        <f>-617.362</f>
        <v>-617.36199999999997</v>
      </c>
      <c r="E22046" s="28">
        <v>-263.10199999999998</v>
      </c>
    </row>
    <row r="22047" spans="4:5" x14ac:dyDescent="0.25">
      <c r="D22047" s="31">
        <f>-617.346</f>
        <v>-617.346</v>
      </c>
      <c r="E22047" s="28">
        <v>-262.995</v>
      </c>
    </row>
    <row r="22048" spans="4:5" x14ac:dyDescent="0.25">
      <c r="D22048" s="31">
        <f>-617.33</f>
        <v>-617.33000000000004</v>
      </c>
      <c r="E22048" s="28">
        <v>-262.88799999999998</v>
      </c>
    </row>
    <row r="22049" spans="4:5" x14ac:dyDescent="0.25">
      <c r="D22049" s="31">
        <f>-617.314</f>
        <v>-617.31399999999996</v>
      </c>
      <c r="E22049" s="28">
        <v>-262.78100000000001</v>
      </c>
    </row>
    <row r="22050" spans="4:5" x14ac:dyDescent="0.25">
      <c r="D22050" s="31">
        <f>-617.298</f>
        <v>-617.298</v>
      </c>
      <c r="E22050" s="28">
        <v>-262.67399999999998</v>
      </c>
    </row>
    <row r="22051" spans="4:5" x14ac:dyDescent="0.25">
      <c r="D22051" s="31">
        <f>-617.282</f>
        <v>-617.28200000000004</v>
      </c>
      <c r="E22051" s="28">
        <v>-262.56700000000001</v>
      </c>
    </row>
    <row r="22052" spans="4:5" x14ac:dyDescent="0.25">
      <c r="D22052" s="31">
        <f>-617.266</f>
        <v>-617.26599999999996</v>
      </c>
      <c r="E22052" s="28">
        <v>-262.45999999999998</v>
      </c>
    </row>
    <row r="22053" spans="4:5" x14ac:dyDescent="0.25">
      <c r="D22053" s="31">
        <f>-617.25</f>
        <v>-617.25</v>
      </c>
      <c r="E22053" s="28">
        <v>-262.35300000000001</v>
      </c>
    </row>
    <row r="22054" spans="4:5" x14ac:dyDescent="0.25">
      <c r="D22054" s="31">
        <f>-617.234</f>
        <v>-617.23400000000004</v>
      </c>
      <c r="E22054" s="28">
        <v>-262.245</v>
      </c>
    </row>
    <row r="22055" spans="4:5" x14ac:dyDescent="0.25">
      <c r="D22055" s="31">
        <f>-617.218</f>
        <v>-617.21799999999996</v>
      </c>
      <c r="E22055" s="28">
        <v>-262.13799999999998</v>
      </c>
    </row>
    <row r="22056" spans="4:5" x14ac:dyDescent="0.25">
      <c r="D22056" s="31">
        <f>-617.202</f>
        <v>-617.202</v>
      </c>
      <c r="E22056" s="28">
        <v>-262.03100000000001</v>
      </c>
    </row>
    <row r="22057" spans="4:5" x14ac:dyDescent="0.25">
      <c r="D22057" s="31">
        <f>-617.186</f>
        <v>-617.18600000000004</v>
      </c>
      <c r="E22057" s="28">
        <v>-261.92399999999998</v>
      </c>
    </row>
    <row r="22058" spans="4:5" x14ac:dyDescent="0.25">
      <c r="D22058" s="31">
        <f>-617.17</f>
        <v>-617.16999999999996</v>
      </c>
      <c r="E22058" s="28">
        <v>-261.81700000000001</v>
      </c>
    </row>
    <row r="22059" spans="4:5" x14ac:dyDescent="0.25">
      <c r="D22059" s="31">
        <f>-617.154</f>
        <v>-617.154</v>
      </c>
      <c r="E22059" s="28">
        <v>-261.709</v>
      </c>
    </row>
    <row r="22060" spans="4:5" x14ac:dyDescent="0.25">
      <c r="D22060" s="31">
        <f>-617.138</f>
        <v>-617.13800000000003</v>
      </c>
      <c r="E22060" s="28">
        <v>-261.60199999999998</v>
      </c>
    </row>
    <row r="22061" spans="4:5" x14ac:dyDescent="0.25">
      <c r="D22061" s="31">
        <f>-617.122</f>
        <v>-617.12199999999996</v>
      </c>
      <c r="E22061" s="28">
        <v>-261.495</v>
      </c>
    </row>
    <row r="22062" spans="4:5" x14ac:dyDescent="0.25">
      <c r="D22062" s="31">
        <f>-617.106</f>
        <v>-617.10599999999999</v>
      </c>
      <c r="E22062" s="28">
        <v>-261.387</v>
      </c>
    </row>
    <row r="22063" spans="4:5" x14ac:dyDescent="0.25">
      <c r="D22063" s="31">
        <f>-617.09</f>
        <v>-617.09</v>
      </c>
      <c r="E22063" s="28">
        <v>-261.27999999999997</v>
      </c>
    </row>
    <row r="22064" spans="4:5" x14ac:dyDescent="0.25">
      <c r="D22064" s="31">
        <f>-617.074</f>
        <v>-617.07399999999996</v>
      </c>
      <c r="E22064" s="28">
        <v>-261.17200000000003</v>
      </c>
    </row>
    <row r="22065" spans="4:5" x14ac:dyDescent="0.25">
      <c r="D22065" s="31">
        <f>-617.058</f>
        <v>-617.05799999999999</v>
      </c>
      <c r="E22065" s="28">
        <v>-261.065</v>
      </c>
    </row>
    <row r="22066" spans="4:5" x14ac:dyDescent="0.25">
      <c r="D22066" s="31">
        <f>-617.042</f>
        <v>-617.04200000000003</v>
      </c>
      <c r="E22066" s="28">
        <v>-260.95699999999999</v>
      </c>
    </row>
    <row r="22067" spans="4:5" x14ac:dyDescent="0.25">
      <c r="D22067" s="31">
        <f>-617.026</f>
        <v>-617.02599999999995</v>
      </c>
      <c r="E22067" s="28">
        <v>-260.85000000000002</v>
      </c>
    </row>
    <row r="22068" spans="4:5" x14ac:dyDescent="0.25">
      <c r="D22068" s="31">
        <f>-617.01</f>
        <v>-617.01</v>
      </c>
      <c r="E22068" s="28">
        <v>-260.74200000000002</v>
      </c>
    </row>
    <row r="22069" spans="4:5" x14ac:dyDescent="0.25">
      <c r="D22069" s="31">
        <f>-616.994</f>
        <v>-616.99400000000003</v>
      </c>
      <c r="E22069" s="28">
        <v>-260.63400000000001</v>
      </c>
    </row>
    <row r="22070" spans="4:5" x14ac:dyDescent="0.25">
      <c r="D22070" s="31">
        <f>-616.978</f>
        <v>-616.97799999999995</v>
      </c>
      <c r="E22070" s="28">
        <v>-260.52699999999999</v>
      </c>
    </row>
    <row r="22071" spans="4:5" x14ac:dyDescent="0.25">
      <c r="D22071" s="31">
        <f>-616.962</f>
        <v>-616.96199999999999</v>
      </c>
      <c r="E22071" s="28">
        <v>-260.41899999999998</v>
      </c>
    </row>
    <row r="22072" spans="4:5" x14ac:dyDescent="0.25">
      <c r="D22072" s="31">
        <f>-616.946</f>
        <v>-616.94600000000003</v>
      </c>
      <c r="E22072" s="28">
        <v>-260.31099999999998</v>
      </c>
    </row>
    <row r="22073" spans="4:5" x14ac:dyDescent="0.25">
      <c r="D22073" s="31">
        <f>-616.93</f>
        <v>-616.92999999999995</v>
      </c>
      <c r="E22073" s="28">
        <v>-260.20400000000001</v>
      </c>
    </row>
    <row r="22074" spans="4:5" x14ac:dyDescent="0.25">
      <c r="D22074" s="31">
        <f>-616.914</f>
        <v>-616.91399999999999</v>
      </c>
      <c r="E22074" s="28">
        <v>-260.096</v>
      </c>
    </row>
    <row r="22075" spans="4:5" x14ac:dyDescent="0.25">
      <c r="D22075" s="31">
        <f>-616.898</f>
        <v>-616.89800000000002</v>
      </c>
      <c r="E22075" s="28">
        <v>-259.988</v>
      </c>
    </row>
    <row r="22076" spans="4:5" x14ac:dyDescent="0.25">
      <c r="D22076" s="31">
        <f>-616.882</f>
        <v>-616.88199999999995</v>
      </c>
      <c r="E22076" s="28">
        <v>-259.88</v>
      </c>
    </row>
    <row r="22077" spans="4:5" x14ac:dyDescent="0.25">
      <c r="D22077" s="31">
        <f>-616.866</f>
        <v>-616.86599999999999</v>
      </c>
      <c r="E22077" s="28">
        <v>-259.77199999999999</v>
      </c>
    </row>
    <row r="22078" spans="4:5" x14ac:dyDescent="0.25">
      <c r="D22078" s="31">
        <f>-616.85</f>
        <v>-616.85</v>
      </c>
      <c r="E22078" s="28">
        <v>-259.66399999999999</v>
      </c>
    </row>
    <row r="22079" spans="4:5" x14ac:dyDescent="0.25">
      <c r="D22079" s="31">
        <f>-616.834</f>
        <v>-616.83399999999995</v>
      </c>
      <c r="E22079" s="28">
        <v>-259.55599999999998</v>
      </c>
    </row>
    <row r="22080" spans="4:5" x14ac:dyDescent="0.25">
      <c r="D22080" s="31">
        <f>-616.818</f>
        <v>-616.81799999999998</v>
      </c>
      <c r="E22080" s="28">
        <v>-259.44799999999998</v>
      </c>
    </row>
    <row r="22081" spans="4:5" x14ac:dyDescent="0.25">
      <c r="D22081" s="31">
        <f>-616.802</f>
        <v>-616.80200000000002</v>
      </c>
      <c r="E22081" s="28">
        <v>-259.33999999999997</v>
      </c>
    </row>
    <row r="22082" spans="4:5" x14ac:dyDescent="0.25">
      <c r="D22082" s="31">
        <f>-616.786</f>
        <v>-616.78599999999994</v>
      </c>
      <c r="E22082" s="28">
        <v>-259.23200000000003</v>
      </c>
    </row>
    <row r="22083" spans="4:5" x14ac:dyDescent="0.25">
      <c r="D22083" s="31">
        <f>-616.77</f>
        <v>-616.77</v>
      </c>
      <c r="E22083" s="28">
        <v>-259.12400000000002</v>
      </c>
    </row>
    <row r="22084" spans="4:5" x14ac:dyDescent="0.25">
      <c r="D22084" s="31">
        <f>-616.754</f>
        <v>-616.75400000000002</v>
      </c>
      <c r="E22084" s="28">
        <v>-259.01600000000002</v>
      </c>
    </row>
    <row r="22085" spans="4:5" x14ac:dyDescent="0.25">
      <c r="D22085" s="31">
        <f>-616.738</f>
        <v>-616.73800000000006</v>
      </c>
      <c r="E22085" s="28">
        <v>-258.90800000000002</v>
      </c>
    </row>
    <row r="22086" spans="4:5" x14ac:dyDescent="0.25">
      <c r="D22086" s="31">
        <f>-616.722</f>
        <v>-616.72199999999998</v>
      </c>
      <c r="E22086" s="28">
        <v>-258.8</v>
      </c>
    </row>
    <row r="22087" spans="4:5" x14ac:dyDescent="0.25">
      <c r="D22087" s="31">
        <f>-616.706</f>
        <v>-616.70600000000002</v>
      </c>
      <c r="E22087" s="28">
        <v>-258.69200000000001</v>
      </c>
    </row>
    <row r="22088" spans="4:5" x14ac:dyDescent="0.25">
      <c r="D22088" s="31">
        <f>-616.69</f>
        <v>-616.69000000000005</v>
      </c>
      <c r="E22088" s="28">
        <v>-258.58300000000003</v>
      </c>
    </row>
    <row r="22089" spans="4:5" x14ac:dyDescent="0.25">
      <c r="D22089" s="31">
        <f>-616.674</f>
        <v>-616.67399999999998</v>
      </c>
      <c r="E22089" s="28">
        <v>-258.47500000000002</v>
      </c>
    </row>
    <row r="22090" spans="4:5" x14ac:dyDescent="0.25">
      <c r="D22090" s="31">
        <f>-616.658</f>
        <v>-616.65800000000002</v>
      </c>
      <c r="E22090" s="28">
        <v>-258.36700000000002</v>
      </c>
    </row>
    <row r="22091" spans="4:5" x14ac:dyDescent="0.25">
      <c r="D22091" s="31">
        <f>-616.642</f>
        <v>-616.64200000000005</v>
      </c>
      <c r="E22091" s="28">
        <v>-258.25799999999998</v>
      </c>
    </row>
    <row r="22092" spans="4:5" x14ac:dyDescent="0.25">
      <c r="D22092" s="31">
        <f>-616.626</f>
        <v>-616.62599999999998</v>
      </c>
      <c r="E22092" s="28">
        <v>-258.14999999999998</v>
      </c>
    </row>
    <row r="22093" spans="4:5" x14ac:dyDescent="0.25">
      <c r="D22093" s="31">
        <f>-616.61</f>
        <v>-616.61</v>
      </c>
      <c r="E22093" s="28">
        <v>-258.04199999999997</v>
      </c>
    </row>
    <row r="22094" spans="4:5" x14ac:dyDescent="0.25">
      <c r="D22094" s="31">
        <f>-616.594</f>
        <v>-616.59400000000005</v>
      </c>
      <c r="E22094" s="28">
        <v>-257.93299999999999</v>
      </c>
    </row>
    <row r="22095" spans="4:5" x14ac:dyDescent="0.25">
      <c r="D22095" s="31">
        <f>-616.578</f>
        <v>-616.57799999999997</v>
      </c>
      <c r="E22095" s="28">
        <v>-257.82499999999999</v>
      </c>
    </row>
    <row r="22096" spans="4:5" x14ac:dyDescent="0.25">
      <c r="D22096" s="31">
        <f>-616.562</f>
        <v>-616.56200000000001</v>
      </c>
      <c r="E22096" s="28">
        <v>-257.71600000000001</v>
      </c>
    </row>
    <row r="22097" spans="4:5" x14ac:dyDescent="0.25">
      <c r="D22097" s="31">
        <f>-616.546</f>
        <v>-616.54600000000005</v>
      </c>
      <c r="E22097" s="28">
        <v>-257.608</v>
      </c>
    </row>
    <row r="22098" spans="4:5" x14ac:dyDescent="0.25">
      <c r="D22098" s="31">
        <f>-616.53</f>
        <v>-616.53</v>
      </c>
      <c r="E22098" s="28">
        <v>-257.49900000000002</v>
      </c>
    </row>
    <row r="22099" spans="4:5" x14ac:dyDescent="0.25">
      <c r="D22099" s="31">
        <f>-616.514</f>
        <v>-616.51400000000001</v>
      </c>
      <c r="E22099" s="28">
        <v>-257.39100000000002</v>
      </c>
    </row>
    <row r="22100" spans="4:5" x14ac:dyDescent="0.25">
      <c r="D22100" s="31">
        <f>-616.498</f>
        <v>-616.49800000000005</v>
      </c>
      <c r="E22100" s="28">
        <v>-257.28199999999998</v>
      </c>
    </row>
    <row r="22101" spans="4:5" x14ac:dyDescent="0.25">
      <c r="D22101" s="31">
        <f>-616.482</f>
        <v>-616.48199999999997</v>
      </c>
      <c r="E22101" s="28">
        <v>-257.173</v>
      </c>
    </row>
    <row r="22102" spans="4:5" x14ac:dyDescent="0.25">
      <c r="D22102" s="31">
        <f>-616.466</f>
        <v>-616.46600000000001</v>
      </c>
      <c r="E22102" s="28">
        <v>-257.065</v>
      </c>
    </row>
    <row r="22103" spans="4:5" x14ac:dyDescent="0.25">
      <c r="D22103" s="31">
        <f>-616.45</f>
        <v>-616.45000000000005</v>
      </c>
      <c r="E22103" s="28">
        <v>-256.95600000000002</v>
      </c>
    </row>
    <row r="22104" spans="4:5" x14ac:dyDescent="0.25">
      <c r="D22104" s="31">
        <f>-616.434</f>
        <v>-616.43399999999997</v>
      </c>
      <c r="E22104" s="28">
        <v>-256.84699999999998</v>
      </c>
    </row>
    <row r="22105" spans="4:5" x14ac:dyDescent="0.25">
      <c r="D22105" s="31">
        <f>-616.418</f>
        <v>-616.41800000000001</v>
      </c>
      <c r="E22105" s="28">
        <v>-256.73899999999998</v>
      </c>
    </row>
    <row r="22106" spans="4:5" x14ac:dyDescent="0.25">
      <c r="D22106" s="31">
        <f>-616.402</f>
        <v>-616.40200000000004</v>
      </c>
      <c r="E22106" s="28">
        <v>-256.63</v>
      </c>
    </row>
    <row r="22107" spans="4:5" x14ac:dyDescent="0.25">
      <c r="D22107" s="31">
        <f>-616.386</f>
        <v>-616.38599999999997</v>
      </c>
      <c r="E22107" s="28">
        <v>-256.52100000000002</v>
      </c>
    </row>
    <row r="22108" spans="4:5" x14ac:dyDescent="0.25">
      <c r="D22108" s="31">
        <f>-616.37</f>
        <v>-616.37</v>
      </c>
      <c r="E22108" s="28">
        <v>-256.41199999999998</v>
      </c>
    </row>
    <row r="22109" spans="4:5" x14ac:dyDescent="0.25">
      <c r="D22109" s="31">
        <f>-616.354</f>
        <v>-616.35400000000004</v>
      </c>
      <c r="E22109" s="28">
        <v>-256.303</v>
      </c>
    </row>
    <row r="22110" spans="4:5" x14ac:dyDescent="0.25">
      <c r="D22110" s="31">
        <f>-616.339</f>
        <v>-616.33900000000006</v>
      </c>
      <c r="E22110" s="28">
        <v>-256.19400000000002</v>
      </c>
    </row>
    <row r="22111" spans="4:5" x14ac:dyDescent="0.25">
      <c r="D22111" s="31">
        <f>-616.323</f>
        <v>-616.32299999999998</v>
      </c>
      <c r="E22111" s="28">
        <v>-256.08499999999998</v>
      </c>
    </row>
    <row r="22112" spans="4:5" x14ac:dyDescent="0.25">
      <c r="D22112" s="31">
        <f>-616.307</f>
        <v>-616.30700000000002</v>
      </c>
      <c r="E22112" s="28">
        <v>-255.976</v>
      </c>
    </row>
    <row r="22113" spans="4:5" x14ac:dyDescent="0.25">
      <c r="D22113" s="31">
        <f>-616.291</f>
        <v>-616.29100000000005</v>
      </c>
      <c r="E22113" s="28">
        <v>-255.86699999999999</v>
      </c>
    </row>
    <row r="22114" spans="4:5" x14ac:dyDescent="0.25">
      <c r="D22114" s="31">
        <f>-616.275</f>
        <v>-616.27499999999998</v>
      </c>
      <c r="E22114" s="28">
        <v>-255.75800000000001</v>
      </c>
    </row>
    <row r="22115" spans="4:5" x14ac:dyDescent="0.25">
      <c r="D22115" s="31">
        <f>-616.259</f>
        <v>-616.25900000000001</v>
      </c>
      <c r="E22115" s="28">
        <v>-255.649</v>
      </c>
    </row>
    <row r="22116" spans="4:5" x14ac:dyDescent="0.25">
      <c r="D22116" s="31">
        <f>-616.243</f>
        <v>-616.24300000000005</v>
      </c>
      <c r="E22116" s="28">
        <v>-255.54</v>
      </c>
    </row>
    <row r="22117" spans="4:5" x14ac:dyDescent="0.25">
      <c r="D22117" s="31">
        <f>-616.227</f>
        <v>-616.22699999999998</v>
      </c>
      <c r="E22117" s="28">
        <v>-255.43100000000001</v>
      </c>
    </row>
    <row r="22118" spans="4:5" x14ac:dyDescent="0.25">
      <c r="D22118" s="31">
        <f>-616.211</f>
        <v>-616.21100000000001</v>
      </c>
      <c r="E22118" s="28">
        <v>-255.322</v>
      </c>
    </row>
    <row r="22119" spans="4:5" x14ac:dyDescent="0.25">
      <c r="D22119" s="31">
        <f>-616.195</f>
        <v>-616.19500000000005</v>
      </c>
      <c r="E22119" s="28">
        <v>-255.21199999999999</v>
      </c>
    </row>
    <row r="22120" spans="4:5" x14ac:dyDescent="0.25">
      <c r="D22120" s="31">
        <f>-616.179</f>
        <v>-616.17899999999997</v>
      </c>
      <c r="E22120" s="28">
        <v>-255.10300000000001</v>
      </c>
    </row>
    <row r="22121" spans="4:5" x14ac:dyDescent="0.25">
      <c r="D22121" s="31">
        <f>-616.163</f>
        <v>-616.16300000000001</v>
      </c>
      <c r="E22121" s="28">
        <v>-254.994</v>
      </c>
    </row>
    <row r="22122" spans="4:5" x14ac:dyDescent="0.25">
      <c r="D22122" s="31">
        <f>-616.147</f>
        <v>-616.14700000000005</v>
      </c>
      <c r="E22122" s="28">
        <v>-254.88499999999999</v>
      </c>
    </row>
    <row r="22123" spans="4:5" x14ac:dyDescent="0.25">
      <c r="D22123" s="31">
        <f>-616.131</f>
        <v>-616.13099999999997</v>
      </c>
      <c r="E22123" s="28">
        <v>-254.77500000000001</v>
      </c>
    </row>
    <row r="22124" spans="4:5" x14ac:dyDescent="0.25">
      <c r="D22124" s="31">
        <f>-616.115</f>
        <v>-616.11500000000001</v>
      </c>
      <c r="E22124" s="28">
        <v>-254.666</v>
      </c>
    </row>
    <row r="22125" spans="4:5" x14ac:dyDescent="0.25">
      <c r="D22125" s="31">
        <f>-616.099</f>
        <v>-616.09900000000005</v>
      </c>
      <c r="E22125" s="28">
        <v>-254.55600000000001</v>
      </c>
    </row>
    <row r="22126" spans="4:5" x14ac:dyDescent="0.25">
      <c r="D22126" s="31">
        <f>-616.083</f>
        <v>-616.08299999999997</v>
      </c>
      <c r="E22126" s="28">
        <v>-254.447</v>
      </c>
    </row>
    <row r="22127" spans="4:5" x14ac:dyDescent="0.25">
      <c r="D22127" s="31">
        <f>-616.067</f>
        <v>-616.06700000000001</v>
      </c>
      <c r="E22127" s="28">
        <v>-254.33699999999999</v>
      </c>
    </row>
    <row r="22128" spans="4:5" x14ac:dyDescent="0.25">
      <c r="D22128" s="31">
        <f>-616.051</f>
        <v>-616.05100000000004</v>
      </c>
      <c r="E22128" s="28">
        <v>-254.22800000000001</v>
      </c>
    </row>
    <row r="22129" spans="4:5" x14ac:dyDescent="0.25">
      <c r="D22129" s="31">
        <f>-616.035</f>
        <v>-616.03499999999997</v>
      </c>
      <c r="E22129" s="28">
        <v>-254.11799999999999</v>
      </c>
    </row>
    <row r="22130" spans="4:5" x14ac:dyDescent="0.25">
      <c r="D22130" s="31">
        <f>-616.019</f>
        <v>-616.01900000000001</v>
      </c>
      <c r="E22130" s="28">
        <v>-254.00899999999999</v>
      </c>
    </row>
    <row r="22131" spans="4:5" x14ac:dyDescent="0.25">
      <c r="D22131" s="31">
        <f>-616.003</f>
        <v>-616.00300000000004</v>
      </c>
      <c r="E22131" s="28">
        <v>-253.899</v>
      </c>
    </row>
    <row r="22132" spans="4:5" x14ac:dyDescent="0.25">
      <c r="D22132" s="31">
        <f>-615.987</f>
        <v>-615.98699999999997</v>
      </c>
      <c r="E22132" s="28">
        <v>-253.79</v>
      </c>
    </row>
    <row r="22133" spans="4:5" x14ac:dyDescent="0.25">
      <c r="D22133" s="31">
        <f>-615.971</f>
        <v>-615.971</v>
      </c>
      <c r="E22133" s="28">
        <v>-253.68</v>
      </c>
    </row>
    <row r="22134" spans="4:5" x14ac:dyDescent="0.25">
      <c r="D22134" s="31">
        <f>-615.955</f>
        <v>-615.95500000000004</v>
      </c>
      <c r="E22134" s="28">
        <v>-253.57</v>
      </c>
    </row>
    <row r="22135" spans="4:5" x14ac:dyDescent="0.25">
      <c r="D22135" s="31">
        <f>-615.939</f>
        <v>-615.93899999999996</v>
      </c>
      <c r="E22135" s="28">
        <v>-253.46100000000001</v>
      </c>
    </row>
    <row r="22136" spans="4:5" x14ac:dyDescent="0.25">
      <c r="D22136" s="31">
        <f>-615.923</f>
        <v>-615.923</v>
      </c>
      <c r="E22136" s="28">
        <v>-253.351</v>
      </c>
    </row>
    <row r="22137" spans="4:5" x14ac:dyDescent="0.25">
      <c r="D22137" s="31">
        <f>-615.907</f>
        <v>-615.90700000000004</v>
      </c>
      <c r="E22137" s="28">
        <v>-253.24100000000001</v>
      </c>
    </row>
    <row r="22138" spans="4:5" x14ac:dyDescent="0.25">
      <c r="D22138" s="31">
        <f>-615.891</f>
        <v>-615.89099999999996</v>
      </c>
      <c r="E22138" s="28">
        <v>-253.131</v>
      </c>
    </row>
    <row r="22139" spans="4:5" x14ac:dyDescent="0.25">
      <c r="D22139" s="31">
        <f>-615.875</f>
        <v>-615.875</v>
      </c>
      <c r="E22139" s="28">
        <v>-253.02099999999999</v>
      </c>
    </row>
    <row r="22140" spans="4:5" x14ac:dyDescent="0.25">
      <c r="D22140" s="31">
        <f>-615.859</f>
        <v>-615.85900000000004</v>
      </c>
      <c r="E22140" s="28">
        <v>-252.911</v>
      </c>
    </row>
    <row r="22141" spans="4:5" x14ac:dyDescent="0.25">
      <c r="D22141" s="31">
        <f>-615.843</f>
        <v>-615.84299999999996</v>
      </c>
      <c r="E22141" s="28">
        <v>-252.80199999999999</v>
      </c>
    </row>
    <row r="22142" spans="4:5" x14ac:dyDescent="0.25">
      <c r="D22142" s="31">
        <f>-615.827</f>
        <v>-615.827</v>
      </c>
      <c r="E22142" s="28">
        <v>-252.69200000000001</v>
      </c>
    </row>
    <row r="22143" spans="4:5" x14ac:dyDescent="0.25">
      <c r="D22143" s="31">
        <f>-615.811</f>
        <v>-615.81100000000004</v>
      </c>
      <c r="E22143" s="28">
        <v>-252.58199999999999</v>
      </c>
    </row>
    <row r="22144" spans="4:5" x14ac:dyDescent="0.25">
      <c r="D22144" s="31">
        <f>-615.795</f>
        <v>-615.79499999999996</v>
      </c>
      <c r="E22144" s="28">
        <v>-252.47200000000001</v>
      </c>
    </row>
    <row r="22145" spans="4:5" x14ac:dyDescent="0.25">
      <c r="D22145" s="31">
        <f>-615.779</f>
        <v>-615.779</v>
      </c>
      <c r="E22145" s="28">
        <v>-252.36199999999999</v>
      </c>
    </row>
    <row r="22146" spans="4:5" x14ac:dyDescent="0.25">
      <c r="D22146" s="31">
        <f>-615.763</f>
        <v>-615.76300000000003</v>
      </c>
      <c r="E22146" s="28">
        <v>-252.25200000000001</v>
      </c>
    </row>
    <row r="22147" spans="4:5" x14ac:dyDescent="0.25">
      <c r="D22147" s="31">
        <f>-615.747</f>
        <v>-615.74699999999996</v>
      </c>
      <c r="E22147" s="28">
        <v>-252.14099999999999</v>
      </c>
    </row>
    <row r="22148" spans="4:5" x14ac:dyDescent="0.25">
      <c r="D22148" s="31">
        <f>-615.731</f>
        <v>-615.73099999999999</v>
      </c>
      <c r="E22148" s="28">
        <v>-252.03100000000001</v>
      </c>
    </row>
    <row r="22149" spans="4:5" x14ac:dyDescent="0.25">
      <c r="D22149" s="31">
        <f>-615.715</f>
        <v>-615.71500000000003</v>
      </c>
      <c r="E22149" s="28">
        <v>-251.92099999999999</v>
      </c>
    </row>
    <row r="22150" spans="4:5" x14ac:dyDescent="0.25">
      <c r="D22150" s="31">
        <f>-615.699</f>
        <v>-615.69899999999996</v>
      </c>
      <c r="E22150" s="28">
        <v>-251.81100000000001</v>
      </c>
    </row>
    <row r="22151" spans="4:5" x14ac:dyDescent="0.25">
      <c r="D22151" s="31">
        <f>-615.683</f>
        <v>-615.68299999999999</v>
      </c>
      <c r="E22151" s="28">
        <v>-251.70099999999999</v>
      </c>
    </row>
    <row r="22152" spans="4:5" x14ac:dyDescent="0.25">
      <c r="D22152" s="31">
        <f>-615.667</f>
        <v>-615.66700000000003</v>
      </c>
      <c r="E22152" s="28">
        <v>-251.59</v>
      </c>
    </row>
    <row r="22153" spans="4:5" x14ac:dyDescent="0.25">
      <c r="D22153" s="31">
        <f>-615.651</f>
        <v>-615.65099999999995</v>
      </c>
      <c r="E22153" s="28">
        <v>-251.48</v>
      </c>
    </row>
    <row r="22154" spans="4:5" x14ac:dyDescent="0.25">
      <c r="D22154" s="31">
        <f>-615.635</f>
        <v>-615.63499999999999</v>
      </c>
      <c r="E22154" s="28">
        <v>-251.37</v>
      </c>
    </row>
    <row r="22155" spans="4:5" x14ac:dyDescent="0.25">
      <c r="D22155" s="31">
        <f>-615.619</f>
        <v>-615.61900000000003</v>
      </c>
      <c r="E22155" s="28">
        <v>-251.26</v>
      </c>
    </row>
    <row r="22156" spans="4:5" x14ac:dyDescent="0.25">
      <c r="D22156" s="31">
        <f>-615.603</f>
        <v>-615.60299999999995</v>
      </c>
      <c r="E22156" s="28">
        <v>-251.149</v>
      </c>
    </row>
    <row r="22157" spans="4:5" x14ac:dyDescent="0.25">
      <c r="D22157" s="31">
        <f>-615.587</f>
        <v>-615.58699999999999</v>
      </c>
      <c r="E22157" s="28">
        <v>-251.03899999999999</v>
      </c>
    </row>
    <row r="22158" spans="4:5" x14ac:dyDescent="0.25">
      <c r="D22158" s="31">
        <f>-615.571</f>
        <v>-615.57100000000003</v>
      </c>
      <c r="E22158" s="28">
        <v>-250.928</v>
      </c>
    </row>
    <row r="22159" spans="4:5" x14ac:dyDescent="0.25">
      <c r="D22159" s="31">
        <f>-615.555</f>
        <v>-615.55499999999995</v>
      </c>
      <c r="E22159" s="28">
        <v>-250.81800000000001</v>
      </c>
    </row>
    <row r="22160" spans="4:5" x14ac:dyDescent="0.25">
      <c r="D22160" s="31">
        <f>-615.539</f>
        <v>-615.53899999999999</v>
      </c>
      <c r="E22160" s="28">
        <v>-250.70699999999999</v>
      </c>
    </row>
    <row r="22161" spans="4:5" x14ac:dyDescent="0.25">
      <c r="D22161" s="31">
        <f>-615.523</f>
        <v>-615.52300000000002</v>
      </c>
      <c r="E22161" s="28">
        <v>-250.59700000000001</v>
      </c>
    </row>
    <row r="22162" spans="4:5" x14ac:dyDescent="0.25">
      <c r="D22162" s="31">
        <f>-615.507</f>
        <v>-615.50699999999995</v>
      </c>
      <c r="E22162" s="28">
        <v>-250.48599999999999</v>
      </c>
    </row>
    <row r="22163" spans="4:5" x14ac:dyDescent="0.25">
      <c r="D22163" s="31">
        <f>-615.491</f>
        <v>-615.49099999999999</v>
      </c>
      <c r="E22163" s="28">
        <v>-250.376</v>
      </c>
    </row>
    <row r="22164" spans="4:5" x14ac:dyDescent="0.25">
      <c r="D22164" s="31">
        <f>-615.475</f>
        <v>-615.47500000000002</v>
      </c>
      <c r="E22164" s="28">
        <v>-250.26499999999999</v>
      </c>
    </row>
    <row r="22165" spans="4:5" x14ac:dyDescent="0.25">
      <c r="D22165" s="31">
        <f>-615.459</f>
        <v>-615.45899999999995</v>
      </c>
      <c r="E22165" s="28">
        <v>-250.154</v>
      </c>
    </row>
    <row r="22166" spans="4:5" x14ac:dyDescent="0.25">
      <c r="D22166" s="31">
        <f>-615.443</f>
        <v>-615.44299999999998</v>
      </c>
      <c r="E22166" s="28">
        <v>-250.04400000000001</v>
      </c>
    </row>
    <row r="22167" spans="4:5" x14ac:dyDescent="0.25">
      <c r="D22167" s="31">
        <f>-615.427</f>
        <v>-615.42700000000002</v>
      </c>
      <c r="E22167" s="28">
        <v>-249.93299999999999</v>
      </c>
    </row>
    <row r="22168" spans="4:5" x14ac:dyDescent="0.25">
      <c r="D22168" s="31">
        <f>-615.411</f>
        <v>-615.41099999999994</v>
      </c>
      <c r="E22168" s="28">
        <v>-249.822</v>
      </c>
    </row>
    <row r="22169" spans="4:5" x14ac:dyDescent="0.25">
      <c r="D22169" s="31">
        <f>-615.395</f>
        <v>-615.39499999999998</v>
      </c>
      <c r="E22169" s="28">
        <v>-249.71100000000001</v>
      </c>
    </row>
    <row r="22170" spans="4:5" x14ac:dyDescent="0.25">
      <c r="D22170" s="31">
        <f>-615.379</f>
        <v>-615.37900000000002</v>
      </c>
      <c r="E22170" s="28">
        <v>-249.601</v>
      </c>
    </row>
    <row r="22171" spans="4:5" x14ac:dyDescent="0.25">
      <c r="D22171" s="31">
        <f>-615.363</f>
        <v>-615.36300000000006</v>
      </c>
      <c r="E22171" s="28">
        <v>-249.49</v>
      </c>
    </row>
    <row r="22172" spans="4:5" x14ac:dyDescent="0.25">
      <c r="D22172" s="31">
        <f>-615.347</f>
        <v>-615.34699999999998</v>
      </c>
      <c r="E22172" s="28">
        <v>-249.37899999999999</v>
      </c>
    </row>
    <row r="22173" spans="4:5" x14ac:dyDescent="0.25">
      <c r="D22173" s="31">
        <f>-615.331</f>
        <v>-615.33100000000002</v>
      </c>
      <c r="E22173" s="28">
        <v>-249.268</v>
      </c>
    </row>
    <row r="22174" spans="4:5" x14ac:dyDescent="0.25">
      <c r="D22174" s="31">
        <f>-615.315</f>
        <v>-615.31500000000005</v>
      </c>
      <c r="E22174" s="28">
        <v>-249.15700000000001</v>
      </c>
    </row>
    <row r="22175" spans="4:5" x14ac:dyDescent="0.25">
      <c r="D22175" s="31">
        <f>-615.299</f>
        <v>-615.29899999999998</v>
      </c>
      <c r="E22175" s="28">
        <v>-249.04599999999999</v>
      </c>
    </row>
    <row r="22176" spans="4:5" x14ac:dyDescent="0.25">
      <c r="D22176" s="31">
        <f>-615.283</f>
        <v>-615.28300000000002</v>
      </c>
      <c r="E22176" s="28">
        <v>-248.935</v>
      </c>
    </row>
    <row r="22177" spans="4:5" x14ac:dyDescent="0.25">
      <c r="D22177" s="31">
        <f>-615.267</f>
        <v>-615.26700000000005</v>
      </c>
      <c r="E22177" s="28">
        <v>-248.82400000000001</v>
      </c>
    </row>
    <row r="22178" spans="4:5" x14ac:dyDescent="0.25">
      <c r="D22178" s="31">
        <f>-615.251</f>
        <v>-615.25099999999998</v>
      </c>
      <c r="E22178" s="28">
        <v>-248.71299999999999</v>
      </c>
    </row>
    <row r="22179" spans="4:5" x14ac:dyDescent="0.25">
      <c r="D22179" s="31">
        <f>-615.235</f>
        <v>-615.23500000000001</v>
      </c>
      <c r="E22179" s="28">
        <v>-248.602</v>
      </c>
    </row>
    <row r="22180" spans="4:5" x14ac:dyDescent="0.25">
      <c r="D22180" s="31">
        <f>-615.219</f>
        <v>-615.21900000000005</v>
      </c>
      <c r="E22180" s="28">
        <v>-248.49100000000001</v>
      </c>
    </row>
    <row r="22181" spans="4:5" x14ac:dyDescent="0.25">
      <c r="D22181" s="31">
        <f>-615.203</f>
        <v>-615.20299999999997</v>
      </c>
      <c r="E22181" s="28">
        <v>-248.38</v>
      </c>
    </row>
    <row r="22182" spans="4:5" x14ac:dyDescent="0.25">
      <c r="D22182" s="31">
        <f>-615.187</f>
        <v>-615.18700000000001</v>
      </c>
      <c r="E22182" s="28">
        <v>-248.268</v>
      </c>
    </row>
    <row r="22183" spans="4:5" x14ac:dyDescent="0.25">
      <c r="D22183" s="31">
        <f>-615.171</f>
        <v>-615.17100000000005</v>
      </c>
      <c r="E22183" s="28">
        <v>-248.15700000000001</v>
      </c>
    </row>
    <row r="22184" spans="4:5" x14ac:dyDescent="0.25">
      <c r="D22184" s="31">
        <f>-615.155</f>
        <v>-615.15499999999997</v>
      </c>
      <c r="E22184" s="28">
        <v>-248.04599999999999</v>
      </c>
    </row>
    <row r="22185" spans="4:5" x14ac:dyDescent="0.25">
      <c r="D22185" s="31">
        <f>-615.139</f>
        <v>-615.13900000000001</v>
      </c>
      <c r="E22185" s="28">
        <v>-247.935</v>
      </c>
    </row>
    <row r="22186" spans="4:5" x14ac:dyDescent="0.25">
      <c r="D22186" s="31">
        <f>-615.123</f>
        <v>-615.12300000000005</v>
      </c>
      <c r="E22186" s="28">
        <v>-247.82300000000001</v>
      </c>
    </row>
    <row r="22187" spans="4:5" x14ac:dyDescent="0.25">
      <c r="D22187" s="31">
        <f>-615.107</f>
        <v>-615.10699999999997</v>
      </c>
      <c r="E22187" s="28">
        <v>-247.71199999999999</v>
      </c>
    </row>
    <row r="22188" spans="4:5" x14ac:dyDescent="0.25">
      <c r="D22188" s="31">
        <f>-615.091</f>
        <v>-615.09100000000001</v>
      </c>
      <c r="E22188" s="28">
        <v>-247.601</v>
      </c>
    </row>
    <row r="22189" spans="4:5" x14ac:dyDescent="0.25">
      <c r="D22189" s="31">
        <f>-615.075</f>
        <v>-615.07500000000005</v>
      </c>
      <c r="E22189" s="28">
        <v>-247.489</v>
      </c>
    </row>
    <row r="22190" spans="4:5" x14ac:dyDescent="0.25">
      <c r="D22190" s="31">
        <f>-615.059</f>
        <v>-615.05899999999997</v>
      </c>
      <c r="E22190" s="28">
        <v>-247.37799999999999</v>
      </c>
    </row>
    <row r="22191" spans="4:5" x14ac:dyDescent="0.25">
      <c r="D22191" s="31">
        <f>-615.043</f>
        <v>-615.04300000000001</v>
      </c>
      <c r="E22191" s="28">
        <v>-247.26599999999999</v>
      </c>
    </row>
    <row r="22192" spans="4:5" x14ac:dyDescent="0.25">
      <c r="D22192" s="31">
        <f>-615.027</f>
        <v>-615.02700000000004</v>
      </c>
      <c r="E22192" s="28">
        <v>-247.155</v>
      </c>
    </row>
    <row r="22193" spans="4:5" x14ac:dyDescent="0.25">
      <c r="D22193" s="31">
        <f>-615.011</f>
        <v>-615.01099999999997</v>
      </c>
      <c r="E22193" s="28">
        <v>-247.04300000000001</v>
      </c>
    </row>
    <row r="22194" spans="4:5" x14ac:dyDescent="0.25">
      <c r="D22194" s="31">
        <f>-614.995</f>
        <v>-614.995</v>
      </c>
      <c r="E22194" s="28">
        <v>-246.93199999999999</v>
      </c>
    </row>
    <row r="22195" spans="4:5" x14ac:dyDescent="0.25">
      <c r="D22195" s="31">
        <f>-614.979</f>
        <v>-614.97900000000004</v>
      </c>
      <c r="E22195" s="28">
        <v>-246.82</v>
      </c>
    </row>
    <row r="22196" spans="4:5" x14ac:dyDescent="0.25">
      <c r="D22196" s="31">
        <f>-614.963</f>
        <v>-614.96299999999997</v>
      </c>
      <c r="E22196" s="28">
        <v>-246.709</v>
      </c>
    </row>
    <row r="22197" spans="4:5" x14ac:dyDescent="0.25">
      <c r="D22197" s="31">
        <f>-614.947</f>
        <v>-614.947</v>
      </c>
      <c r="E22197" s="28">
        <v>-246.59700000000001</v>
      </c>
    </row>
    <row r="22198" spans="4:5" x14ac:dyDescent="0.25">
      <c r="D22198" s="31">
        <f>-614.931</f>
        <v>-614.93100000000004</v>
      </c>
      <c r="E22198" s="28">
        <v>-246.48500000000001</v>
      </c>
    </row>
    <row r="22199" spans="4:5" x14ac:dyDescent="0.25">
      <c r="D22199" s="31">
        <f>-614.915</f>
        <v>-614.91499999999996</v>
      </c>
      <c r="E22199" s="28">
        <v>-246.37299999999999</v>
      </c>
    </row>
    <row r="22200" spans="4:5" x14ac:dyDescent="0.25">
      <c r="D22200" s="31">
        <f>-614.899</f>
        <v>-614.899</v>
      </c>
      <c r="E22200" s="28">
        <v>-246.262</v>
      </c>
    </row>
    <row r="22201" spans="4:5" x14ac:dyDescent="0.25">
      <c r="D22201" s="31">
        <f>-614.883</f>
        <v>-614.88300000000004</v>
      </c>
      <c r="E22201" s="28">
        <v>-246.15</v>
      </c>
    </row>
    <row r="22202" spans="4:5" x14ac:dyDescent="0.25">
      <c r="D22202" s="31">
        <f>-614.867</f>
        <v>-614.86699999999996</v>
      </c>
      <c r="E22202" s="28">
        <v>-246.03800000000001</v>
      </c>
    </row>
    <row r="22203" spans="4:5" x14ac:dyDescent="0.25">
      <c r="D22203" s="31">
        <f>-614.851</f>
        <v>-614.851</v>
      </c>
      <c r="E22203" s="28">
        <v>-245.92599999999999</v>
      </c>
    </row>
    <row r="22204" spans="4:5" x14ac:dyDescent="0.25">
      <c r="D22204" s="31">
        <f>-614.835</f>
        <v>-614.83500000000004</v>
      </c>
      <c r="E22204" s="28">
        <v>-245.81399999999999</v>
      </c>
    </row>
    <row r="22205" spans="4:5" x14ac:dyDescent="0.25">
      <c r="D22205" s="31">
        <f>-614.819</f>
        <v>-614.81899999999996</v>
      </c>
      <c r="E22205" s="28">
        <v>-245.703</v>
      </c>
    </row>
    <row r="22206" spans="4:5" x14ac:dyDescent="0.25">
      <c r="D22206" s="31">
        <f>-614.803</f>
        <v>-614.803</v>
      </c>
      <c r="E22206" s="28">
        <v>-245.59100000000001</v>
      </c>
    </row>
    <row r="22207" spans="4:5" x14ac:dyDescent="0.25">
      <c r="D22207" s="31">
        <f>-614.787</f>
        <v>-614.78700000000003</v>
      </c>
      <c r="E22207" s="28">
        <v>-245.47900000000001</v>
      </c>
    </row>
    <row r="22208" spans="4:5" x14ac:dyDescent="0.25">
      <c r="D22208" s="31">
        <f>-614.771</f>
        <v>-614.77099999999996</v>
      </c>
      <c r="E22208" s="28">
        <v>-245.36699999999999</v>
      </c>
    </row>
    <row r="22209" spans="4:5" x14ac:dyDescent="0.25">
      <c r="D22209" s="31">
        <f>-614.755</f>
        <v>-614.755</v>
      </c>
      <c r="E22209" s="28">
        <v>-245.255</v>
      </c>
    </row>
    <row r="22210" spans="4:5" x14ac:dyDescent="0.25">
      <c r="D22210" s="31">
        <f>-614.739</f>
        <v>-614.73900000000003</v>
      </c>
      <c r="E22210" s="28">
        <v>-245.143</v>
      </c>
    </row>
    <row r="22211" spans="4:5" x14ac:dyDescent="0.25">
      <c r="D22211" s="31">
        <f>-614.723</f>
        <v>-614.72299999999996</v>
      </c>
      <c r="E22211" s="28">
        <v>-245.03100000000001</v>
      </c>
    </row>
    <row r="22212" spans="4:5" x14ac:dyDescent="0.25">
      <c r="D22212" s="31">
        <f>-614.707</f>
        <v>-614.70699999999999</v>
      </c>
      <c r="E22212" s="28">
        <v>-244.91800000000001</v>
      </c>
    </row>
    <row r="22213" spans="4:5" x14ac:dyDescent="0.25">
      <c r="D22213" s="31">
        <f>-614.691</f>
        <v>-614.69100000000003</v>
      </c>
      <c r="E22213" s="28">
        <v>-244.80600000000001</v>
      </c>
    </row>
    <row r="22214" spans="4:5" x14ac:dyDescent="0.25">
      <c r="D22214" s="31">
        <f>-614.675</f>
        <v>-614.67499999999995</v>
      </c>
      <c r="E22214" s="28">
        <v>-244.69399999999999</v>
      </c>
    </row>
    <row r="22215" spans="4:5" x14ac:dyDescent="0.25">
      <c r="D22215" s="31">
        <f>-614.659</f>
        <v>-614.65899999999999</v>
      </c>
      <c r="E22215" s="28">
        <v>-244.58199999999999</v>
      </c>
    </row>
    <row r="22216" spans="4:5" x14ac:dyDescent="0.25">
      <c r="D22216" s="31">
        <f>-614.643</f>
        <v>-614.64300000000003</v>
      </c>
      <c r="E22216" s="28">
        <v>-244.47</v>
      </c>
    </row>
    <row r="22217" spans="4:5" x14ac:dyDescent="0.25">
      <c r="D22217" s="31">
        <f>-614.627</f>
        <v>-614.62699999999995</v>
      </c>
      <c r="E22217" s="28">
        <v>-244.357</v>
      </c>
    </row>
    <row r="22218" spans="4:5" x14ac:dyDescent="0.25">
      <c r="D22218" s="31">
        <f>-614.611</f>
        <v>-614.61099999999999</v>
      </c>
      <c r="E22218" s="28">
        <v>-244.245</v>
      </c>
    </row>
    <row r="22219" spans="4:5" x14ac:dyDescent="0.25">
      <c r="D22219" s="31">
        <f>-614.595</f>
        <v>-614.59500000000003</v>
      </c>
      <c r="E22219" s="28">
        <v>-244.13300000000001</v>
      </c>
    </row>
    <row r="22220" spans="4:5" x14ac:dyDescent="0.25">
      <c r="D22220" s="31">
        <f>-614.579</f>
        <v>-614.57899999999995</v>
      </c>
      <c r="E22220" s="28">
        <v>-244.02</v>
      </c>
    </row>
    <row r="22221" spans="4:5" x14ac:dyDescent="0.25">
      <c r="D22221" s="31">
        <f>-614.563</f>
        <v>-614.56299999999999</v>
      </c>
      <c r="E22221" s="28">
        <v>-243.90799999999999</v>
      </c>
    </row>
    <row r="22222" spans="4:5" x14ac:dyDescent="0.25">
      <c r="D22222" s="31">
        <f>-614.547</f>
        <v>-614.54700000000003</v>
      </c>
      <c r="E22222" s="28">
        <v>-243.79599999999999</v>
      </c>
    </row>
    <row r="22223" spans="4:5" x14ac:dyDescent="0.25">
      <c r="D22223" s="31">
        <f>-614.531</f>
        <v>-614.53099999999995</v>
      </c>
      <c r="E22223" s="28">
        <v>-243.68299999999999</v>
      </c>
    </row>
    <row r="22224" spans="4:5" x14ac:dyDescent="0.25">
      <c r="D22224" s="31">
        <f>-614.516</f>
        <v>-614.51599999999996</v>
      </c>
      <c r="E22224" s="28">
        <v>-243.571</v>
      </c>
    </row>
    <row r="22225" spans="4:5" x14ac:dyDescent="0.25">
      <c r="D22225" s="31">
        <f>-614.5</f>
        <v>-614.5</v>
      </c>
      <c r="E22225" s="28">
        <v>-243.458</v>
      </c>
    </row>
    <row r="22226" spans="4:5" x14ac:dyDescent="0.25">
      <c r="D22226" s="31">
        <f>-614.484</f>
        <v>-614.48400000000004</v>
      </c>
      <c r="E22226" s="28">
        <v>-243.346</v>
      </c>
    </row>
    <row r="22227" spans="4:5" x14ac:dyDescent="0.25">
      <c r="D22227" s="31">
        <f>-614.468</f>
        <v>-614.46799999999996</v>
      </c>
      <c r="E22227" s="28">
        <v>-243.233</v>
      </c>
    </row>
    <row r="22228" spans="4:5" x14ac:dyDescent="0.25">
      <c r="D22228" s="31">
        <f>-614.452</f>
        <v>-614.452</v>
      </c>
      <c r="E22228" s="28">
        <v>-243.12100000000001</v>
      </c>
    </row>
    <row r="22229" spans="4:5" x14ac:dyDescent="0.25">
      <c r="D22229" s="31">
        <f>-614.436</f>
        <v>-614.43600000000004</v>
      </c>
      <c r="E22229" s="28">
        <v>-243.00800000000001</v>
      </c>
    </row>
    <row r="22230" spans="4:5" x14ac:dyDescent="0.25">
      <c r="D22230" s="31">
        <f>-614.42</f>
        <v>-614.41999999999996</v>
      </c>
      <c r="E22230" s="28">
        <v>-242.89500000000001</v>
      </c>
    </row>
    <row r="22231" spans="4:5" x14ac:dyDescent="0.25">
      <c r="D22231" s="31">
        <f>-614.404</f>
        <v>-614.404</v>
      </c>
      <c r="E22231" s="28">
        <v>-242.78299999999999</v>
      </c>
    </row>
    <row r="22232" spans="4:5" x14ac:dyDescent="0.25">
      <c r="D22232" s="31">
        <f>-614.388</f>
        <v>-614.38800000000003</v>
      </c>
      <c r="E22232" s="28">
        <v>-242.67</v>
      </c>
    </row>
    <row r="22233" spans="4:5" x14ac:dyDescent="0.25">
      <c r="D22233" s="31">
        <f>-614.372</f>
        <v>-614.37199999999996</v>
      </c>
      <c r="E22233" s="28">
        <v>-242.55699999999999</v>
      </c>
    </row>
    <row r="22234" spans="4:5" x14ac:dyDescent="0.25">
      <c r="D22234" s="31">
        <f>-614.356</f>
        <v>-614.35599999999999</v>
      </c>
      <c r="E22234" s="28">
        <v>-242.44399999999999</v>
      </c>
    </row>
    <row r="22235" spans="4:5" x14ac:dyDescent="0.25">
      <c r="D22235" s="31">
        <f>-614.34</f>
        <v>-614.34</v>
      </c>
      <c r="E22235" s="28">
        <v>-242.33099999999999</v>
      </c>
    </row>
    <row r="22236" spans="4:5" x14ac:dyDescent="0.25">
      <c r="D22236" s="31">
        <f>-614.324</f>
        <v>-614.32399999999996</v>
      </c>
      <c r="E22236" s="28">
        <v>-242.21899999999999</v>
      </c>
    </row>
    <row r="22237" spans="4:5" x14ac:dyDescent="0.25">
      <c r="D22237" s="31">
        <f>-614.308</f>
        <v>-614.30799999999999</v>
      </c>
      <c r="E22237" s="28">
        <v>-242.10599999999999</v>
      </c>
    </row>
    <row r="22238" spans="4:5" x14ac:dyDescent="0.25">
      <c r="D22238" s="31">
        <f>-614.292</f>
        <v>-614.29200000000003</v>
      </c>
      <c r="E22238" s="28">
        <v>-241.99299999999999</v>
      </c>
    </row>
    <row r="22239" spans="4:5" x14ac:dyDescent="0.25">
      <c r="D22239" s="31">
        <f>-614.276</f>
        <v>-614.27599999999995</v>
      </c>
      <c r="E22239" s="28">
        <v>-241.88</v>
      </c>
    </row>
    <row r="22240" spans="4:5" x14ac:dyDescent="0.25">
      <c r="D22240" s="31">
        <f>-614.26</f>
        <v>-614.26</v>
      </c>
      <c r="E22240" s="28">
        <v>-241.767</v>
      </c>
    </row>
    <row r="22241" spans="4:5" x14ac:dyDescent="0.25">
      <c r="D22241" s="31">
        <f>-614.244</f>
        <v>-614.24400000000003</v>
      </c>
      <c r="E22241" s="28">
        <v>-241.654</v>
      </c>
    </row>
    <row r="22242" spans="4:5" x14ac:dyDescent="0.25">
      <c r="D22242" s="31">
        <f>-614.228</f>
        <v>-614.22799999999995</v>
      </c>
      <c r="E22242" s="28">
        <v>-241.541</v>
      </c>
    </row>
    <row r="22243" spans="4:5" x14ac:dyDescent="0.25">
      <c r="D22243" s="31">
        <f>-614.212</f>
        <v>-614.21199999999999</v>
      </c>
      <c r="E22243" s="28">
        <v>-241.428</v>
      </c>
    </row>
    <row r="22244" spans="4:5" x14ac:dyDescent="0.25">
      <c r="D22244" s="31">
        <f>-614.196</f>
        <v>-614.19600000000003</v>
      </c>
      <c r="E22244" s="28">
        <v>-241.315</v>
      </c>
    </row>
    <row r="22245" spans="4:5" x14ac:dyDescent="0.25">
      <c r="D22245" s="31">
        <f>-614.18</f>
        <v>-614.17999999999995</v>
      </c>
      <c r="E22245" s="28">
        <v>-241.202</v>
      </c>
    </row>
    <row r="22246" spans="4:5" x14ac:dyDescent="0.25">
      <c r="D22246" s="31">
        <f>-614.164</f>
        <v>-614.16399999999999</v>
      </c>
      <c r="E22246" s="28">
        <v>-241.089</v>
      </c>
    </row>
    <row r="22247" spans="4:5" x14ac:dyDescent="0.25">
      <c r="D22247" s="31">
        <f>-614.148</f>
        <v>-614.14800000000002</v>
      </c>
      <c r="E22247" s="28">
        <v>-240.97499999999999</v>
      </c>
    </row>
    <row r="22248" spans="4:5" x14ac:dyDescent="0.25">
      <c r="D22248" s="31">
        <f>-614.132</f>
        <v>-614.13199999999995</v>
      </c>
      <c r="E22248" s="28">
        <v>-240.86199999999999</v>
      </c>
    </row>
    <row r="22249" spans="4:5" x14ac:dyDescent="0.25">
      <c r="D22249" s="31">
        <f>-614.116</f>
        <v>-614.11599999999999</v>
      </c>
      <c r="E22249" s="28">
        <v>-240.749</v>
      </c>
    </row>
    <row r="22250" spans="4:5" x14ac:dyDescent="0.25">
      <c r="D22250" s="31">
        <f>-614.1</f>
        <v>-614.1</v>
      </c>
      <c r="E22250" s="28">
        <v>-240.636</v>
      </c>
    </row>
    <row r="22251" spans="4:5" x14ac:dyDescent="0.25">
      <c r="D22251" s="31">
        <f>-614.084</f>
        <v>-614.08399999999995</v>
      </c>
      <c r="E22251" s="28">
        <v>-240.52199999999999</v>
      </c>
    </row>
    <row r="22252" spans="4:5" x14ac:dyDescent="0.25">
      <c r="D22252" s="31">
        <f>-614.068</f>
        <v>-614.06799999999998</v>
      </c>
      <c r="E22252" s="28">
        <v>-240.40899999999999</v>
      </c>
    </row>
    <row r="22253" spans="4:5" x14ac:dyDescent="0.25">
      <c r="D22253" s="31">
        <f>-614.052</f>
        <v>-614.05200000000002</v>
      </c>
      <c r="E22253" s="28">
        <v>-240.29599999999999</v>
      </c>
    </row>
    <row r="22254" spans="4:5" x14ac:dyDescent="0.25">
      <c r="D22254" s="31">
        <f>-614.036</f>
        <v>-614.03599999999994</v>
      </c>
      <c r="E22254" s="28">
        <v>-240.18199999999999</v>
      </c>
    </row>
    <row r="22255" spans="4:5" x14ac:dyDescent="0.25">
      <c r="D22255" s="31">
        <f>-614.02</f>
        <v>-614.02</v>
      </c>
      <c r="E22255" s="28">
        <v>-240.06899999999999</v>
      </c>
    </row>
    <row r="22256" spans="4:5" x14ac:dyDescent="0.25">
      <c r="D22256" s="31">
        <f>-614.004</f>
        <v>-614.00400000000002</v>
      </c>
      <c r="E22256" s="28">
        <v>-239.95500000000001</v>
      </c>
    </row>
    <row r="22257" spans="4:5" x14ac:dyDescent="0.25">
      <c r="D22257" s="31">
        <f>-613.988</f>
        <v>-613.98800000000006</v>
      </c>
      <c r="E22257" s="28">
        <v>-239.84200000000001</v>
      </c>
    </row>
    <row r="22258" spans="4:5" x14ac:dyDescent="0.25">
      <c r="D22258" s="31">
        <f>-613.972</f>
        <v>-613.97199999999998</v>
      </c>
      <c r="E22258" s="28">
        <v>-239.72800000000001</v>
      </c>
    </row>
    <row r="22259" spans="4:5" x14ac:dyDescent="0.25">
      <c r="D22259" s="31">
        <f>-613.956</f>
        <v>-613.95600000000002</v>
      </c>
      <c r="E22259" s="28">
        <v>-239.61500000000001</v>
      </c>
    </row>
    <row r="22260" spans="4:5" x14ac:dyDescent="0.25">
      <c r="D22260" s="31">
        <f>-613.94</f>
        <v>-613.94000000000005</v>
      </c>
      <c r="E22260" s="28">
        <v>-239.501</v>
      </c>
    </row>
    <row r="22261" spans="4:5" x14ac:dyDescent="0.25">
      <c r="D22261" s="31">
        <f>-613.924</f>
        <v>-613.92399999999998</v>
      </c>
      <c r="E22261" s="28">
        <v>-239.38800000000001</v>
      </c>
    </row>
    <row r="22262" spans="4:5" x14ac:dyDescent="0.25">
      <c r="D22262" s="31">
        <f>-613.908</f>
        <v>-613.90800000000002</v>
      </c>
      <c r="E22262" s="28">
        <v>-239.274</v>
      </c>
    </row>
    <row r="22263" spans="4:5" x14ac:dyDescent="0.25">
      <c r="D22263" s="31">
        <f>-613.892</f>
        <v>-613.89200000000005</v>
      </c>
      <c r="E22263" s="28">
        <v>-239.16</v>
      </c>
    </row>
    <row r="22264" spans="4:5" x14ac:dyDescent="0.25">
      <c r="D22264" s="31">
        <f>-613.876</f>
        <v>-613.87599999999998</v>
      </c>
      <c r="E22264" s="28">
        <v>-239.047</v>
      </c>
    </row>
    <row r="22265" spans="4:5" x14ac:dyDescent="0.25">
      <c r="D22265" s="31">
        <f>-613.86</f>
        <v>-613.86</v>
      </c>
      <c r="E22265" s="28">
        <v>-238.93299999999999</v>
      </c>
    </row>
    <row r="22266" spans="4:5" x14ac:dyDescent="0.25">
      <c r="D22266" s="31">
        <f>-613.844</f>
        <v>-613.84400000000005</v>
      </c>
      <c r="E22266" s="28">
        <v>-238.81899999999999</v>
      </c>
    </row>
    <row r="22267" spans="4:5" x14ac:dyDescent="0.25">
      <c r="D22267" s="31">
        <f>-613.828</f>
        <v>-613.82799999999997</v>
      </c>
      <c r="E22267" s="28">
        <v>-238.70500000000001</v>
      </c>
    </row>
    <row r="22268" spans="4:5" x14ac:dyDescent="0.25">
      <c r="D22268" s="31">
        <f>-613.812</f>
        <v>-613.81200000000001</v>
      </c>
      <c r="E22268" s="28">
        <v>-238.59200000000001</v>
      </c>
    </row>
    <row r="22269" spans="4:5" x14ac:dyDescent="0.25">
      <c r="D22269" s="31">
        <f>-613.796</f>
        <v>-613.79600000000005</v>
      </c>
      <c r="E22269" s="28">
        <v>-238.47800000000001</v>
      </c>
    </row>
    <row r="22270" spans="4:5" x14ac:dyDescent="0.25">
      <c r="D22270" s="31">
        <f>-613.78</f>
        <v>-613.78</v>
      </c>
      <c r="E22270" s="28">
        <v>-238.364</v>
      </c>
    </row>
    <row r="22271" spans="4:5" x14ac:dyDescent="0.25">
      <c r="D22271" s="31">
        <f>-613.764</f>
        <v>-613.76400000000001</v>
      </c>
      <c r="E22271" s="28">
        <v>-238.25</v>
      </c>
    </row>
    <row r="22272" spans="4:5" x14ac:dyDescent="0.25">
      <c r="D22272" s="31">
        <f>-613.748</f>
        <v>-613.74800000000005</v>
      </c>
      <c r="E22272" s="28">
        <v>-238.136</v>
      </c>
    </row>
    <row r="22273" spans="4:5" x14ac:dyDescent="0.25">
      <c r="D22273" s="31">
        <f>-613.732</f>
        <v>-613.73199999999997</v>
      </c>
      <c r="E22273" s="28">
        <v>-238.02199999999999</v>
      </c>
    </row>
    <row r="22274" spans="4:5" x14ac:dyDescent="0.25">
      <c r="D22274" s="31">
        <f>-613.716</f>
        <v>-613.71600000000001</v>
      </c>
      <c r="E22274" s="28">
        <v>-237.90799999999999</v>
      </c>
    </row>
    <row r="22275" spans="4:5" x14ac:dyDescent="0.25">
      <c r="D22275" s="31">
        <f>-613.7</f>
        <v>-613.70000000000005</v>
      </c>
      <c r="E22275" s="28">
        <v>-237.79400000000001</v>
      </c>
    </row>
    <row r="22276" spans="4:5" x14ac:dyDescent="0.25">
      <c r="D22276" s="31">
        <f>-613.684</f>
        <v>-613.68399999999997</v>
      </c>
      <c r="E22276" s="28">
        <v>-237.68</v>
      </c>
    </row>
    <row r="22277" spans="4:5" x14ac:dyDescent="0.25">
      <c r="D22277" s="31">
        <f>-613.668</f>
        <v>-613.66800000000001</v>
      </c>
      <c r="E22277" s="28">
        <v>-237.566</v>
      </c>
    </row>
    <row r="22278" spans="4:5" x14ac:dyDescent="0.25">
      <c r="D22278" s="31">
        <f>-613.652</f>
        <v>-613.65200000000004</v>
      </c>
      <c r="E22278" s="28">
        <v>-237.452</v>
      </c>
    </row>
    <row r="22279" spans="4:5" x14ac:dyDescent="0.25">
      <c r="D22279" s="31">
        <f>-613.636</f>
        <v>-613.63599999999997</v>
      </c>
      <c r="E22279" s="28">
        <v>-237.33799999999999</v>
      </c>
    </row>
    <row r="22280" spans="4:5" x14ac:dyDescent="0.25">
      <c r="D22280" s="31">
        <f>-613.62</f>
        <v>-613.62</v>
      </c>
      <c r="E22280" s="28">
        <v>-237.22399999999999</v>
      </c>
    </row>
    <row r="22281" spans="4:5" x14ac:dyDescent="0.25">
      <c r="D22281" s="31">
        <f>-613.604</f>
        <v>-613.60400000000004</v>
      </c>
      <c r="E22281" s="28">
        <v>-237.10900000000001</v>
      </c>
    </row>
    <row r="22282" spans="4:5" x14ac:dyDescent="0.25">
      <c r="D22282" s="31">
        <f>-613.588</f>
        <v>-613.58799999999997</v>
      </c>
      <c r="E22282" s="28">
        <v>-236.995</v>
      </c>
    </row>
    <row r="22283" spans="4:5" x14ac:dyDescent="0.25">
      <c r="D22283" s="31">
        <f>-613.572</f>
        <v>-613.572</v>
      </c>
      <c r="E22283" s="28">
        <v>-236.881</v>
      </c>
    </row>
    <row r="22284" spans="4:5" x14ac:dyDescent="0.25">
      <c r="D22284" s="31">
        <f>-613.556</f>
        <v>-613.55600000000004</v>
      </c>
      <c r="E22284" s="28">
        <v>-236.767</v>
      </c>
    </row>
    <row r="22285" spans="4:5" x14ac:dyDescent="0.25">
      <c r="D22285" s="31">
        <f>-613.54</f>
        <v>-613.54</v>
      </c>
      <c r="E22285" s="28">
        <v>-236.65199999999999</v>
      </c>
    </row>
    <row r="22286" spans="4:5" x14ac:dyDescent="0.25">
      <c r="D22286" s="31">
        <f>-613.524</f>
        <v>-613.524</v>
      </c>
      <c r="E22286" s="28">
        <v>-236.53800000000001</v>
      </c>
    </row>
    <row r="22287" spans="4:5" x14ac:dyDescent="0.25">
      <c r="D22287" s="31">
        <f>-613.508</f>
        <v>-613.50800000000004</v>
      </c>
      <c r="E22287" s="28">
        <v>-236.42400000000001</v>
      </c>
    </row>
    <row r="22288" spans="4:5" x14ac:dyDescent="0.25">
      <c r="D22288" s="31">
        <f>-613.492</f>
        <v>-613.49199999999996</v>
      </c>
      <c r="E22288" s="28">
        <v>-236.309</v>
      </c>
    </row>
    <row r="22289" spans="4:5" x14ac:dyDescent="0.25">
      <c r="D22289" s="31">
        <f>-613.476</f>
        <v>-613.476</v>
      </c>
      <c r="E22289" s="28">
        <v>-236.19499999999999</v>
      </c>
    </row>
    <row r="22290" spans="4:5" x14ac:dyDescent="0.25">
      <c r="D22290" s="31">
        <f>-613.46</f>
        <v>-613.46</v>
      </c>
      <c r="E22290" s="28">
        <v>-236.08</v>
      </c>
    </row>
    <row r="22291" spans="4:5" x14ac:dyDescent="0.25">
      <c r="D22291" s="31">
        <f>-613.444</f>
        <v>-613.44399999999996</v>
      </c>
      <c r="E22291" s="28">
        <v>-235.96600000000001</v>
      </c>
    </row>
    <row r="22292" spans="4:5" x14ac:dyDescent="0.25">
      <c r="D22292" s="31">
        <f>-613.428</f>
        <v>-613.428</v>
      </c>
      <c r="E22292" s="28">
        <v>-235.851</v>
      </c>
    </row>
    <row r="22293" spans="4:5" x14ac:dyDescent="0.25">
      <c r="D22293" s="31">
        <f>-613.412</f>
        <v>-613.41200000000003</v>
      </c>
      <c r="E22293" s="28">
        <v>-235.73699999999999</v>
      </c>
    </row>
    <row r="22294" spans="4:5" x14ac:dyDescent="0.25">
      <c r="D22294" s="31">
        <f>-613.396</f>
        <v>-613.39599999999996</v>
      </c>
      <c r="E22294" s="28">
        <v>-235.62200000000001</v>
      </c>
    </row>
    <row r="22295" spans="4:5" x14ac:dyDescent="0.25">
      <c r="D22295" s="31">
        <f>-613.38</f>
        <v>-613.38</v>
      </c>
      <c r="E22295" s="28">
        <v>-235.50700000000001</v>
      </c>
    </row>
    <row r="22296" spans="4:5" x14ac:dyDescent="0.25">
      <c r="D22296" s="31">
        <f>-613.364</f>
        <v>-613.36400000000003</v>
      </c>
      <c r="E22296" s="28">
        <v>-235.393</v>
      </c>
    </row>
    <row r="22297" spans="4:5" x14ac:dyDescent="0.25">
      <c r="D22297" s="31">
        <f>-613.348</f>
        <v>-613.34799999999996</v>
      </c>
      <c r="E22297" s="28">
        <v>-235.27799999999999</v>
      </c>
    </row>
    <row r="22298" spans="4:5" x14ac:dyDescent="0.25">
      <c r="D22298" s="31">
        <f>-613.332</f>
        <v>-613.33199999999999</v>
      </c>
      <c r="E22298" s="28">
        <v>-235.16300000000001</v>
      </c>
    </row>
    <row r="22299" spans="4:5" x14ac:dyDescent="0.25">
      <c r="D22299" s="31">
        <f>-613.316</f>
        <v>-613.31600000000003</v>
      </c>
      <c r="E22299" s="28">
        <v>-235.04900000000001</v>
      </c>
    </row>
    <row r="22300" spans="4:5" x14ac:dyDescent="0.25">
      <c r="D22300" s="31">
        <f>-613.3</f>
        <v>-613.29999999999995</v>
      </c>
      <c r="E22300" s="28">
        <v>-234.934</v>
      </c>
    </row>
    <row r="22301" spans="4:5" x14ac:dyDescent="0.25">
      <c r="D22301" s="31">
        <f>-613.284</f>
        <v>-613.28399999999999</v>
      </c>
      <c r="E22301" s="28">
        <v>-234.81899999999999</v>
      </c>
    </row>
    <row r="22302" spans="4:5" x14ac:dyDescent="0.25">
      <c r="D22302" s="31">
        <f>-613.268</f>
        <v>-613.26800000000003</v>
      </c>
      <c r="E22302" s="28">
        <v>-234.70400000000001</v>
      </c>
    </row>
    <row r="22303" spans="4:5" x14ac:dyDescent="0.25">
      <c r="D22303" s="31">
        <f>-613.252</f>
        <v>-613.25199999999995</v>
      </c>
      <c r="E22303" s="28">
        <v>-234.589</v>
      </c>
    </row>
    <row r="22304" spans="4:5" x14ac:dyDescent="0.25">
      <c r="D22304" s="31">
        <f>-613.236</f>
        <v>-613.23599999999999</v>
      </c>
      <c r="E22304" s="28">
        <v>-234.47399999999999</v>
      </c>
    </row>
    <row r="22305" spans="4:5" x14ac:dyDescent="0.25">
      <c r="D22305" s="31">
        <f>-613.22</f>
        <v>-613.22</v>
      </c>
      <c r="E22305" s="28">
        <v>-234.36</v>
      </c>
    </row>
    <row r="22306" spans="4:5" x14ac:dyDescent="0.25">
      <c r="D22306" s="31">
        <f>-613.204</f>
        <v>-613.20399999999995</v>
      </c>
      <c r="E22306" s="28">
        <v>-234.245</v>
      </c>
    </row>
    <row r="22307" spans="4:5" x14ac:dyDescent="0.25">
      <c r="D22307" s="31">
        <f>-613.188</f>
        <v>-613.18799999999999</v>
      </c>
      <c r="E22307" s="28">
        <v>-234.13</v>
      </c>
    </row>
    <row r="22308" spans="4:5" x14ac:dyDescent="0.25">
      <c r="D22308" s="31">
        <f>-613.172</f>
        <v>-613.17200000000003</v>
      </c>
      <c r="E22308" s="28">
        <v>-234.01499999999999</v>
      </c>
    </row>
    <row r="22309" spans="4:5" x14ac:dyDescent="0.25">
      <c r="D22309" s="31">
        <f>-613.156</f>
        <v>-613.15599999999995</v>
      </c>
      <c r="E22309" s="28">
        <v>-233.9</v>
      </c>
    </row>
    <row r="22310" spans="4:5" x14ac:dyDescent="0.25">
      <c r="D22310" s="31">
        <f>-613.14</f>
        <v>-613.14</v>
      </c>
      <c r="E22310" s="28">
        <v>-233.785</v>
      </c>
    </row>
    <row r="22311" spans="4:5" x14ac:dyDescent="0.25">
      <c r="D22311" s="31">
        <f>-613.124</f>
        <v>-613.12400000000002</v>
      </c>
      <c r="E22311" s="28">
        <v>-233.66900000000001</v>
      </c>
    </row>
    <row r="22312" spans="4:5" x14ac:dyDescent="0.25">
      <c r="D22312" s="31">
        <f>-613.108</f>
        <v>-613.10799999999995</v>
      </c>
      <c r="E22312" s="28">
        <v>-233.554</v>
      </c>
    </row>
    <row r="22313" spans="4:5" x14ac:dyDescent="0.25">
      <c r="D22313" s="31">
        <f>-613.092</f>
        <v>-613.09199999999998</v>
      </c>
      <c r="E22313" s="28">
        <v>-233.43899999999999</v>
      </c>
    </row>
    <row r="22314" spans="4:5" x14ac:dyDescent="0.25">
      <c r="D22314" s="31">
        <f>-613.076</f>
        <v>-613.07600000000002</v>
      </c>
      <c r="E22314" s="28">
        <v>-233.32400000000001</v>
      </c>
    </row>
    <row r="22315" spans="4:5" x14ac:dyDescent="0.25">
      <c r="D22315" s="31">
        <f>-613.06</f>
        <v>-613.05999999999995</v>
      </c>
      <c r="E22315" s="28">
        <v>-233.209</v>
      </c>
    </row>
    <row r="22316" spans="4:5" x14ac:dyDescent="0.25">
      <c r="D22316" s="31">
        <f>-613.044</f>
        <v>-613.04399999999998</v>
      </c>
      <c r="E22316" s="28">
        <v>-233.09399999999999</v>
      </c>
    </row>
    <row r="22317" spans="4:5" x14ac:dyDescent="0.25">
      <c r="D22317" s="31">
        <f>-613.028</f>
        <v>-613.02800000000002</v>
      </c>
      <c r="E22317" s="28">
        <v>-232.97800000000001</v>
      </c>
    </row>
    <row r="22318" spans="4:5" x14ac:dyDescent="0.25">
      <c r="D22318" s="31">
        <f>-613.012</f>
        <v>-613.01199999999994</v>
      </c>
      <c r="E22318" s="28">
        <v>-232.863</v>
      </c>
    </row>
    <row r="22319" spans="4:5" x14ac:dyDescent="0.25">
      <c r="D22319" s="31">
        <f>-612.996</f>
        <v>-612.99599999999998</v>
      </c>
      <c r="E22319" s="28">
        <v>-232.74799999999999</v>
      </c>
    </row>
    <row r="22320" spans="4:5" x14ac:dyDescent="0.25">
      <c r="D22320" s="31">
        <f>-612.98</f>
        <v>-612.98</v>
      </c>
      <c r="E22320" s="28">
        <v>-232.63200000000001</v>
      </c>
    </row>
    <row r="22321" spans="4:5" x14ac:dyDescent="0.25">
      <c r="D22321" s="31">
        <f>-612.964</f>
        <v>-612.96400000000006</v>
      </c>
      <c r="E22321" s="28">
        <v>-232.517</v>
      </c>
    </row>
    <row r="22322" spans="4:5" x14ac:dyDescent="0.25">
      <c r="D22322" s="31">
        <f>-612.948</f>
        <v>-612.94799999999998</v>
      </c>
      <c r="E22322" s="28">
        <v>-232.40100000000001</v>
      </c>
    </row>
    <row r="22323" spans="4:5" x14ac:dyDescent="0.25">
      <c r="D22323" s="31">
        <f>-612.932</f>
        <v>-612.93200000000002</v>
      </c>
      <c r="E22323" s="28">
        <v>-232.286</v>
      </c>
    </row>
    <row r="22324" spans="4:5" x14ac:dyDescent="0.25">
      <c r="D22324" s="31">
        <f>-612.916</f>
        <v>-612.91600000000005</v>
      </c>
      <c r="E22324" s="28">
        <v>-232.17099999999999</v>
      </c>
    </row>
    <row r="22325" spans="4:5" x14ac:dyDescent="0.25">
      <c r="D22325" s="31">
        <f>-612.9</f>
        <v>-612.9</v>
      </c>
      <c r="E22325" s="28">
        <v>-232.05500000000001</v>
      </c>
    </row>
    <row r="22326" spans="4:5" x14ac:dyDescent="0.25">
      <c r="D22326" s="31">
        <f>-612.884</f>
        <v>-612.88400000000001</v>
      </c>
      <c r="E22326" s="28">
        <v>-231.93899999999999</v>
      </c>
    </row>
    <row r="22327" spans="4:5" x14ac:dyDescent="0.25">
      <c r="D22327" s="31">
        <f>-612.868</f>
        <v>-612.86800000000005</v>
      </c>
      <c r="E22327" s="28">
        <v>-231.82400000000001</v>
      </c>
    </row>
    <row r="22328" spans="4:5" x14ac:dyDescent="0.25">
      <c r="D22328" s="31">
        <f>-612.852</f>
        <v>-612.85199999999998</v>
      </c>
      <c r="E22328" s="28">
        <v>-231.708</v>
      </c>
    </row>
    <row r="22329" spans="4:5" x14ac:dyDescent="0.25">
      <c r="D22329" s="31">
        <f>-612.836</f>
        <v>-612.83600000000001</v>
      </c>
      <c r="E22329" s="28">
        <v>-231.59299999999999</v>
      </c>
    </row>
    <row r="22330" spans="4:5" x14ac:dyDescent="0.25">
      <c r="D22330" s="31">
        <f>-612.82</f>
        <v>-612.82000000000005</v>
      </c>
      <c r="E22330" s="28">
        <v>-231.477</v>
      </c>
    </row>
    <row r="22331" spans="4:5" x14ac:dyDescent="0.25">
      <c r="D22331" s="31">
        <f>-612.804</f>
        <v>-612.80399999999997</v>
      </c>
      <c r="E22331" s="28">
        <v>-231.36099999999999</v>
      </c>
    </row>
    <row r="22332" spans="4:5" x14ac:dyDescent="0.25">
      <c r="D22332" s="31">
        <f>-612.788</f>
        <v>-612.78800000000001</v>
      </c>
      <c r="E22332" s="28">
        <v>-231.24600000000001</v>
      </c>
    </row>
    <row r="22333" spans="4:5" x14ac:dyDescent="0.25">
      <c r="D22333" s="31">
        <f>-612.772</f>
        <v>-612.77200000000005</v>
      </c>
      <c r="E22333" s="28">
        <v>-231.13</v>
      </c>
    </row>
    <row r="22334" spans="4:5" x14ac:dyDescent="0.25">
      <c r="D22334" s="31">
        <f>-612.756</f>
        <v>-612.75599999999997</v>
      </c>
      <c r="E22334" s="28">
        <v>-231.01400000000001</v>
      </c>
    </row>
    <row r="22335" spans="4:5" x14ac:dyDescent="0.25">
      <c r="D22335" s="31">
        <f>-612.74</f>
        <v>-612.74</v>
      </c>
      <c r="E22335" s="28">
        <v>-230.898</v>
      </c>
    </row>
    <row r="22336" spans="4:5" x14ac:dyDescent="0.25">
      <c r="D22336" s="31">
        <f>-612.724</f>
        <v>-612.72400000000005</v>
      </c>
      <c r="E22336" s="28">
        <v>-230.78200000000001</v>
      </c>
    </row>
    <row r="22337" spans="4:5" x14ac:dyDescent="0.25">
      <c r="D22337" s="31">
        <f>-612.708</f>
        <v>-612.70799999999997</v>
      </c>
      <c r="E22337" s="28">
        <v>-230.667</v>
      </c>
    </row>
    <row r="22338" spans="4:5" x14ac:dyDescent="0.25">
      <c r="D22338" s="31">
        <f>-612.693</f>
        <v>-612.69299999999998</v>
      </c>
      <c r="E22338" s="28">
        <v>-230.55099999999999</v>
      </c>
    </row>
    <row r="22339" spans="4:5" x14ac:dyDescent="0.25">
      <c r="D22339" s="31">
        <f>-612.677</f>
        <v>-612.67700000000002</v>
      </c>
      <c r="E22339" s="28">
        <v>-230.435</v>
      </c>
    </row>
    <row r="22340" spans="4:5" x14ac:dyDescent="0.25">
      <c r="D22340" s="31">
        <f>-612.661</f>
        <v>-612.66099999999994</v>
      </c>
      <c r="E22340" s="28">
        <v>-230.31899999999999</v>
      </c>
    </row>
    <row r="22341" spans="4:5" x14ac:dyDescent="0.25">
      <c r="D22341" s="31">
        <f>-612.645</f>
        <v>-612.64499999999998</v>
      </c>
      <c r="E22341" s="28">
        <v>-230.203</v>
      </c>
    </row>
    <row r="22342" spans="4:5" x14ac:dyDescent="0.25">
      <c r="D22342" s="31">
        <f>-612.629</f>
        <v>-612.62900000000002</v>
      </c>
      <c r="E22342" s="28">
        <v>-230.08699999999999</v>
      </c>
    </row>
    <row r="22343" spans="4:5" x14ac:dyDescent="0.25">
      <c r="D22343" s="31">
        <f>-612.613</f>
        <v>-612.61300000000006</v>
      </c>
      <c r="E22343" s="28">
        <v>-229.971</v>
      </c>
    </row>
    <row r="22344" spans="4:5" x14ac:dyDescent="0.25">
      <c r="D22344" s="31">
        <f>-612.597</f>
        <v>-612.59699999999998</v>
      </c>
      <c r="E22344" s="28">
        <v>-229.85499999999999</v>
      </c>
    </row>
    <row r="22345" spans="4:5" x14ac:dyDescent="0.25">
      <c r="D22345" s="31">
        <f>-612.581</f>
        <v>-612.58100000000002</v>
      </c>
      <c r="E22345" s="28">
        <v>-229.739</v>
      </c>
    </row>
    <row r="22346" spans="4:5" x14ac:dyDescent="0.25">
      <c r="D22346" s="31">
        <f>-612.565</f>
        <v>-612.56500000000005</v>
      </c>
      <c r="E22346" s="28">
        <v>-229.62299999999999</v>
      </c>
    </row>
    <row r="22347" spans="4:5" x14ac:dyDescent="0.25">
      <c r="D22347" s="31">
        <f>-612.549</f>
        <v>-612.54899999999998</v>
      </c>
      <c r="E22347" s="28">
        <v>-229.506</v>
      </c>
    </row>
    <row r="22348" spans="4:5" x14ac:dyDescent="0.25">
      <c r="D22348" s="31">
        <f>-612.533</f>
        <v>-612.53300000000002</v>
      </c>
      <c r="E22348" s="28">
        <v>-229.39</v>
      </c>
    </row>
    <row r="22349" spans="4:5" x14ac:dyDescent="0.25">
      <c r="D22349" s="31">
        <f>-612.517</f>
        <v>-612.51700000000005</v>
      </c>
      <c r="E22349" s="28">
        <v>-229.274</v>
      </c>
    </row>
    <row r="22350" spans="4:5" x14ac:dyDescent="0.25">
      <c r="D22350" s="31">
        <f>-612.501</f>
        <v>-612.50099999999998</v>
      </c>
      <c r="E22350" s="28">
        <v>-229.15799999999999</v>
      </c>
    </row>
    <row r="22351" spans="4:5" x14ac:dyDescent="0.25">
      <c r="D22351" s="31">
        <f>-612.485</f>
        <v>-612.48500000000001</v>
      </c>
      <c r="E22351" s="28">
        <v>-229.041</v>
      </c>
    </row>
    <row r="22352" spans="4:5" x14ac:dyDescent="0.25">
      <c r="D22352" s="31">
        <f>-612.469</f>
        <v>-612.46900000000005</v>
      </c>
      <c r="E22352" s="28">
        <v>-228.92500000000001</v>
      </c>
    </row>
    <row r="22353" spans="4:5" x14ac:dyDescent="0.25">
      <c r="D22353" s="31">
        <f>-612.453</f>
        <v>-612.45299999999997</v>
      </c>
      <c r="E22353" s="28">
        <v>-228.809</v>
      </c>
    </row>
    <row r="22354" spans="4:5" x14ac:dyDescent="0.25">
      <c r="D22354" s="31">
        <f>-612.437</f>
        <v>-612.43700000000001</v>
      </c>
      <c r="E22354" s="28">
        <v>-228.69200000000001</v>
      </c>
    </row>
    <row r="22355" spans="4:5" x14ac:dyDescent="0.25">
      <c r="D22355" s="31">
        <f>-612.421</f>
        <v>-612.42100000000005</v>
      </c>
      <c r="E22355" s="28">
        <v>-228.57599999999999</v>
      </c>
    </row>
    <row r="22356" spans="4:5" x14ac:dyDescent="0.25">
      <c r="D22356" s="31">
        <f>-612.405</f>
        <v>-612.40499999999997</v>
      </c>
      <c r="E22356" s="28">
        <v>-228.46</v>
      </c>
    </row>
    <row r="22357" spans="4:5" x14ac:dyDescent="0.25">
      <c r="D22357" s="31">
        <f>-612.389</f>
        <v>-612.38900000000001</v>
      </c>
      <c r="E22357" s="28">
        <v>-228.34299999999999</v>
      </c>
    </row>
    <row r="22358" spans="4:5" x14ac:dyDescent="0.25">
      <c r="D22358" s="31">
        <f>-612.373</f>
        <v>-612.37300000000005</v>
      </c>
      <c r="E22358" s="28">
        <v>-228.227</v>
      </c>
    </row>
    <row r="22359" spans="4:5" x14ac:dyDescent="0.25">
      <c r="D22359" s="31">
        <f>-612.357</f>
        <v>-612.35699999999997</v>
      </c>
      <c r="E22359" s="28">
        <v>-228.11</v>
      </c>
    </row>
    <row r="22360" spans="4:5" x14ac:dyDescent="0.25">
      <c r="D22360" s="31">
        <f>-612.341</f>
        <v>-612.34100000000001</v>
      </c>
      <c r="E22360" s="28">
        <v>-227.994</v>
      </c>
    </row>
    <row r="22361" spans="4:5" x14ac:dyDescent="0.25">
      <c r="D22361" s="31">
        <f>-612.325</f>
        <v>-612.32500000000005</v>
      </c>
      <c r="E22361" s="28">
        <v>-227.87700000000001</v>
      </c>
    </row>
    <row r="22362" spans="4:5" x14ac:dyDescent="0.25">
      <c r="D22362" s="31">
        <f>-612.309</f>
        <v>-612.30899999999997</v>
      </c>
      <c r="E22362" s="28">
        <v>-227.76</v>
      </c>
    </row>
    <row r="22363" spans="4:5" x14ac:dyDescent="0.25">
      <c r="D22363" s="31">
        <f>-612.293</f>
        <v>-612.29300000000001</v>
      </c>
      <c r="E22363" s="28">
        <v>-227.64400000000001</v>
      </c>
    </row>
    <row r="22364" spans="4:5" x14ac:dyDescent="0.25">
      <c r="D22364" s="31">
        <f>-612.277</f>
        <v>-612.27700000000004</v>
      </c>
      <c r="E22364" s="28">
        <v>-227.52699999999999</v>
      </c>
    </row>
    <row r="22365" spans="4:5" x14ac:dyDescent="0.25">
      <c r="D22365" s="31">
        <f>-612.261</f>
        <v>-612.26099999999997</v>
      </c>
      <c r="E22365" s="28">
        <v>-227.411</v>
      </c>
    </row>
    <row r="22366" spans="4:5" x14ac:dyDescent="0.25">
      <c r="D22366" s="31">
        <f>-612.245</f>
        <v>-612.245</v>
      </c>
      <c r="E22366" s="28">
        <v>-227.29400000000001</v>
      </c>
    </row>
    <row r="22367" spans="4:5" x14ac:dyDescent="0.25">
      <c r="D22367" s="31">
        <f>-612.229</f>
        <v>-612.22900000000004</v>
      </c>
      <c r="E22367" s="28">
        <v>-227.17699999999999</v>
      </c>
    </row>
    <row r="22368" spans="4:5" x14ac:dyDescent="0.25">
      <c r="D22368" s="31">
        <f>-612.213</f>
        <v>-612.21299999999997</v>
      </c>
      <c r="E22368" s="28">
        <v>-227.06</v>
      </c>
    </row>
    <row r="22369" spans="4:5" x14ac:dyDescent="0.25">
      <c r="D22369" s="31">
        <f>-612.197</f>
        <v>-612.197</v>
      </c>
      <c r="E22369" s="28">
        <v>-226.94300000000001</v>
      </c>
    </row>
    <row r="22370" spans="4:5" x14ac:dyDescent="0.25">
      <c r="D22370" s="31">
        <f>-612.181</f>
        <v>-612.18100000000004</v>
      </c>
      <c r="E22370" s="28">
        <v>-226.827</v>
      </c>
    </row>
    <row r="22371" spans="4:5" x14ac:dyDescent="0.25">
      <c r="D22371" s="31">
        <f>-612.165</f>
        <v>-612.16499999999996</v>
      </c>
      <c r="E22371" s="28">
        <v>-226.71</v>
      </c>
    </row>
    <row r="22372" spans="4:5" x14ac:dyDescent="0.25">
      <c r="D22372" s="31">
        <f>-612.149</f>
        <v>-612.149</v>
      </c>
      <c r="E22372" s="28">
        <v>-226.59299999999999</v>
      </c>
    </row>
    <row r="22373" spans="4:5" x14ac:dyDescent="0.25">
      <c r="D22373" s="31">
        <f>-612.133</f>
        <v>-612.13300000000004</v>
      </c>
      <c r="E22373" s="28">
        <v>-226.476</v>
      </c>
    </row>
    <row r="22374" spans="4:5" x14ac:dyDescent="0.25">
      <c r="D22374" s="31">
        <f>-612.117</f>
        <v>-612.11699999999996</v>
      </c>
      <c r="E22374" s="28">
        <v>-226.35900000000001</v>
      </c>
    </row>
    <row r="22375" spans="4:5" x14ac:dyDescent="0.25">
      <c r="D22375" s="31">
        <f>-612.101</f>
        <v>-612.101</v>
      </c>
      <c r="E22375" s="28">
        <v>-226.24199999999999</v>
      </c>
    </row>
    <row r="22376" spans="4:5" x14ac:dyDescent="0.25">
      <c r="D22376" s="31">
        <f>-612.085</f>
        <v>-612.08500000000004</v>
      </c>
      <c r="E22376" s="28">
        <v>-226.125</v>
      </c>
    </row>
    <row r="22377" spans="4:5" x14ac:dyDescent="0.25">
      <c r="D22377" s="31">
        <f>-612.069</f>
        <v>-612.06899999999996</v>
      </c>
      <c r="E22377" s="28">
        <v>-226.00800000000001</v>
      </c>
    </row>
    <row r="22378" spans="4:5" x14ac:dyDescent="0.25">
      <c r="D22378" s="31">
        <f>-612.053</f>
        <v>-612.053</v>
      </c>
      <c r="E22378" s="28">
        <v>-225.89099999999999</v>
      </c>
    </row>
    <row r="22379" spans="4:5" x14ac:dyDescent="0.25">
      <c r="D22379" s="31">
        <f>-612.037</f>
        <v>-612.03700000000003</v>
      </c>
      <c r="E22379" s="28">
        <v>-225.774</v>
      </c>
    </row>
    <row r="22380" spans="4:5" x14ac:dyDescent="0.25">
      <c r="D22380" s="31">
        <f>-612.021</f>
        <v>-612.02099999999996</v>
      </c>
      <c r="E22380" s="28">
        <v>-225.65700000000001</v>
      </c>
    </row>
    <row r="22381" spans="4:5" x14ac:dyDescent="0.25">
      <c r="D22381" s="31">
        <f>-612.005</f>
        <v>-612.005</v>
      </c>
      <c r="E22381" s="28">
        <v>-225.54</v>
      </c>
    </row>
    <row r="22382" spans="4:5" x14ac:dyDescent="0.25">
      <c r="D22382" s="31">
        <f>-611.989</f>
        <v>-611.98900000000003</v>
      </c>
      <c r="E22382" s="28">
        <v>-225.422</v>
      </c>
    </row>
    <row r="22383" spans="4:5" x14ac:dyDescent="0.25">
      <c r="D22383" s="31">
        <f>-611.973</f>
        <v>-611.97299999999996</v>
      </c>
      <c r="E22383" s="28">
        <v>-225.30500000000001</v>
      </c>
    </row>
    <row r="22384" spans="4:5" x14ac:dyDescent="0.25">
      <c r="D22384" s="31">
        <f>-611.957</f>
        <v>-611.95699999999999</v>
      </c>
      <c r="E22384" s="28">
        <v>-225.18799999999999</v>
      </c>
    </row>
    <row r="22385" spans="4:5" x14ac:dyDescent="0.25">
      <c r="D22385" s="31">
        <f>-611.941</f>
        <v>-611.94100000000003</v>
      </c>
      <c r="E22385" s="28">
        <v>-225.071</v>
      </c>
    </row>
    <row r="22386" spans="4:5" x14ac:dyDescent="0.25">
      <c r="D22386" s="31">
        <f>-611.925</f>
        <v>-611.92499999999995</v>
      </c>
      <c r="E22386" s="28">
        <v>-224.953</v>
      </c>
    </row>
    <row r="22387" spans="4:5" x14ac:dyDescent="0.25">
      <c r="D22387" s="31">
        <f>-611.909</f>
        <v>-611.90899999999999</v>
      </c>
      <c r="E22387" s="28">
        <v>-224.83600000000001</v>
      </c>
    </row>
    <row r="22388" spans="4:5" x14ac:dyDescent="0.25">
      <c r="D22388" s="31">
        <f>-611.893</f>
        <v>-611.89300000000003</v>
      </c>
      <c r="E22388" s="28">
        <v>-224.71899999999999</v>
      </c>
    </row>
    <row r="22389" spans="4:5" x14ac:dyDescent="0.25">
      <c r="D22389" s="31">
        <f>-611.877</f>
        <v>-611.87699999999995</v>
      </c>
      <c r="E22389" s="28">
        <v>-224.601</v>
      </c>
    </row>
    <row r="22390" spans="4:5" x14ac:dyDescent="0.25">
      <c r="D22390" s="31">
        <f>-611.861</f>
        <v>-611.86099999999999</v>
      </c>
      <c r="E22390" s="28">
        <v>-224.48400000000001</v>
      </c>
    </row>
    <row r="22391" spans="4:5" x14ac:dyDescent="0.25">
      <c r="D22391" s="31">
        <f>-611.845</f>
        <v>-611.84500000000003</v>
      </c>
      <c r="E22391" s="28">
        <v>-224.36699999999999</v>
      </c>
    </row>
    <row r="22392" spans="4:5" x14ac:dyDescent="0.25">
      <c r="D22392" s="31">
        <f>-611.829</f>
        <v>-611.82899999999995</v>
      </c>
      <c r="E22392" s="28">
        <v>-224.249</v>
      </c>
    </row>
    <row r="22393" spans="4:5" x14ac:dyDescent="0.25">
      <c r="D22393" s="31">
        <f>-611.813</f>
        <v>-611.81299999999999</v>
      </c>
      <c r="E22393" s="28">
        <v>-224.13200000000001</v>
      </c>
    </row>
    <row r="22394" spans="4:5" x14ac:dyDescent="0.25">
      <c r="D22394" s="31">
        <f>-611.797</f>
        <v>-611.79700000000003</v>
      </c>
      <c r="E22394" s="28">
        <v>-224.01400000000001</v>
      </c>
    </row>
    <row r="22395" spans="4:5" x14ac:dyDescent="0.25">
      <c r="D22395" s="31">
        <f>-611.781</f>
        <v>-611.78099999999995</v>
      </c>
      <c r="E22395" s="28">
        <v>-223.89699999999999</v>
      </c>
    </row>
    <row r="22396" spans="4:5" x14ac:dyDescent="0.25">
      <c r="D22396" s="31">
        <f>-611.765</f>
        <v>-611.76499999999999</v>
      </c>
      <c r="E22396" s="28">
        <v>-223.779</v>
      </c>
    </row>
    <row r="22397" spans="4:5" x14ac:dyDescent="0.25">
      <c r="D22397" s="31">
        <f>-611.749</f>
        <v>-611.74900000000002</v>
      </c>
      <c r="E22397" s="28">
        <v>-223.661</v>
      </c>
    </row>
    <row r="22398" spans="4:5" x14ac:dyDescent="0.25">
      <c r="D22398" s="31">
        <f>-611.733</f>
        <v>-611.73299999999995</v>
      </c>
      <c r="E22398" s="28">
        <v>-223.54400000000001</v>
      </c>
    </row>
    <row r="22399" spans="4:5" x14ac:dyDescent="0.25">
      <c r="D22399" s="31">
        <f>-611.717</f>
        <v>-611.71699999999998</v>
      </c>
      <c r="E22399" s="28">
        <v>-223.42599999999999</v>
      </c>
    </row>
    <row r="22400" spans="4:5" x14ac:dyDescent="0.25">
      <c r="D22400" s="31">
        <f>-611.701</f>
        <v>-611.70100000000002</v>
      </c>
      <c r="E22400" s="28">
        <v>-223.30799999999999</v>
      </c>
    </row>
    <row r="22401" spans="4:5" x14ac:dyDescent="0.25">
      <c r="D22401" s="31">
        <f>-611.685</f>
        <v>-611.68499999999995</v>
      </c>
      <c r="E22401" s="28">
        <v>-223.191</v>
      </c>
    </row>
    <row r="22402" spans="4:5" x14ac:dyDescent="0.25">
      <c r="D22402" s="31">
        <f>-611.669</f>
        <v>-611.66899999999998</v>
      </c>
      <c r="E22402" s="28">
        <v>-223.07300000000001</v>
      </c>
    </row>
    <row r="22403" spans="4:5" x14ac:dyDescent="0.25">
      <c r="D22403" s="31">
        <f>-611.653</f>
        <v>-611.65300000000002</v>
      </c>
      <c r="E22403" s="28">
        <v>-222.95500000000001</v>
      </c>
    </row>
    <row r="22404" spans="4:5" x14ac:dyDescent="0.25">
      <c r="D22404" s="31">
        <f>-611.637</f>
        <v>-611.63699999999994</v>
      </c>
      <c r="E22404" s="28">
        <v>-222.83699999999999</v>
      </c>
    </row>
    <row r="22405" spans="4:5" x14ac:dyDescent="0.25">
      <c r="D22405" s="31">
        <f>-611.621</f>
        <v>-611.62099999999998</v>
      </c>
      <c r="E22405" s="28">
        <v>-222.71899999999999</v>
      </c>
    </row>
    <row r="22406" spans="4:5" x14ac:dyDescent="0.25">
      <c r="D22406" s="31">
        <f>-611.605</f>
        <v>-611.60500000000002</v>
      </c>
      <c r="E22406" s="28">
        <v>-222.602</v>
      </c>
    </row>
    <row r="22407" spans="4:5" x14ac:dyDescent="0.25">
      <c r="D22407" s="31">
        <f>-611.589</f>
        <v>-611.58900000000006</v>
      </c>
      <c r="E22407" s="28">
        <v>-222.48400000000001</v>
      </c>
    </row>
    <row r="22408" spans="4:5" x14ac:dyDescent="0.25">
      <c r="D22408" s="31">
        <f>-611.573</f>
        <v>-611.57299999999998</v>
      </c>
      <c r="E22408" s="28">
        <v>-222.36600000000001</v>
      </c>
    </row>
    <row r="22409" spans="4:5" x14ac:dyDescent="0.25">
      <c r="D22409" s="31">
        <f>-611.557</f>
        <v>-611.55700000000002</v>
      </c>
      <c r="E22409" s="28">
        <v>-222.24799999999999</v>
      </c>
    </row>
    <row r="22410" spans="4:5" x14ac:dyDescent="0.25">
      <c r="D22410" s="31">
        <f>-611.541</f>
        <v>-611.54100000000005</v>
      </c>
      <c r="E22410" s="28">
        <v>-222.13</v>
      </c>
    </row>
    <row r="22411" spans="4:5" x14ac:dyDescent="0.25">
      <c r="D22411" s="31">
        <f>-611.525</f>
        <v>-611.52499999999998</v>
      </c>
      <c r="E22411" s="28">
        <v>-222.012</v>
      </c>
    </row>
    <row r="22412" spans="4:5" x14ac:dyDescent="0.25">
      <c r="D22412" s="31">
        <f>-611.509</f>
        <v>-611.50900000000001</v>
      </c>
      <c r="E22412" s="28">
        <v>-221.89400000000001</v>
      </c>
    </row>
    <row r="22413" spans="4:5" x14ac:dyDescent="0.25">
      <c r="D22413" s="31">
        <f>-611.493</f>
        <v>-611.49300000000005</v>
      </c>
      <c r="E22413" s="28">
        <v>-221.77600000000001</v>
      </c>
    </row>
    <row r="22414" spans="4:5" x14ac:dyDescent="0.25">
      <c r="D22414" s="31">
        <f>-611.477</f>
        <v>-611.47699999999998</v>
      </c>
      <c r="E22414" s="28">
        <v>-221.65799999999999</v>
      </c>
    </row>
    <row r="22415" spans="4:5" x14ac:dyDescent="0.25">
      <c r="D22415" s="31">
        <f>-611.461</f>
        <v>-611.46100000000001</v>
      </c>
      <c r="E22415" s="28">
        <v>-221.54</v>
      </c>
    </row>
    <row r="22416" spans="4:5" x14ac:dyDescent="0.25">
      <c r="D22416" s="31">
        <f>-611.445</f>
        <v>-611.44500000000005</v>
      </c>
      <c r="E22416" s="28">
        <v>-221.42099999999999</v>
      </c>
    </row>
    <row r="22417" spans="4:5" x14ac:dyDescent="0.25">
      <c r="D22417" s="31">
        <f>-611.429</f>
        <v>-611.42899999999997</v>
      </c>
      <c r="E22417" s="28">
        <v>-221.303</v>
      </c>
    </row>
    <row r="22418" spans="4:5" x14ac:dyDescent="0.25">
      <c r="D22418" s="31">
        <f>-611.413</f>
        <v>-611.41300000000001</v>
      </c>
      <c r="E22418" s="28">
        <v>-221.185</v>
      </c>
    </row>
    <row r="22419" spans="4:5" x14ac:dyDescent="0.25">
      <c r="D22419" s="31">
        <f>-611.397</f>
        <v>-611.39700000000005</v>
      </c>
      <c r="E22419" s="28">
        <v>-221.06700000000001</v>
      </c>
    </row>
    <row r="22420" spans="4:5" x14ac:dyDescent="0.25">
      <c r="D22420" s="31">
        <f>-611.381</f>
        <v>-611.38099999999997</v>
      </c>
      <c r="E22420" s="28">
        <v>-220.94800000000001</v>
      </c>
    </row>
    <row r="22421" spans="4:5" x14ac:dyDescent="0.25">
      <c r="D22421" s="31">
        <f>-611.365</f>
        <v>-611.36500000000001</v>
      </c>
      <c r="E22421" s="28">
        <v>-220.83</v>
      </c>
    </row>
    <row r="22422" spans="4:5" x14ac:dyDescent="0.25">
      <c r="D22422" s="31">
        <f>-611.349</f>
        <v>-611.34900000000005</v>
      </c>
      <c r="E22422" s="28">
        <v>-220.71199999999999</v>
      </c>
    </row>
    <row r="22423" spans="4:5" x14ac:dyDescent="0.25">
      <c r="D22423" s="31">
        <f>-611.333</f>
        <v>-611.33299999999997</v>
      </c>
      <c r="E22423" s="28">
        <v>-220.59299999999999</v>
      </c>
    </row>
    <row r="22424" spans="4:5" x14ac:dyDescent="0.25">
      <c r="D22424" s="31">
        <f>-611.317</f>
        <v>-611.31700000000001</v>
      </c>
      <c r="E22424" s="28">
        <v>-220.47499999999999</v>
      </c>
    </row>
    <row r="22425" spans="4:5" x14ac:dyDescent="0.25">
      <c r="D22425" s="31">
        <f>-611.301</f>
        <v>-611.30100000000004</v>
      </c>
      <c r="E22425" s="28">
        <v>-220.357</v>
      </c>
    </row>
    <row r="22426" spans="4:5" x14ac:dyDescent="0.25">
      <c r="D22426" s="31">
        <f>-611.285</f>
        <v>-611.28499999999997</v>
      </c>
      <c r="E22426" s="28">
        <v>-220.238</v>
      </c>
    </row>
    <row r="22427" spans="4:5" x14ac:dyDescent="0.25">
      <c r="D22427" s="31">
        <f>-611.269</f>
        <v>-611.26900000000001</v>
      </c>
      <c r="E22427" s="28">
        <v>-220.12</v>
      </c>
    </row>
    <row r="22428" spans="4:5" x14ac:dyDescent="0.25">
      <c r="D22428" s="31">
        <f>-611.253</f>
        <v>-611.25300000000004</v>
      </c>
      <c r="E22428" s="28">
        <v>-220.001</v>
      </c>
    </row>
    <row r="22429" spans="4:5" x14ac:dyDescent="0.25">
      <c r="D22429" s="31">
        <f>-611.237</f>
        <v>-611.23699999999997</v>
      </c>
      <c r="E22429" s="28">
        <v>-219.88300000000001</v>
      </c>
    </row>
    <row r="22430" spans="4:5" x14ac:dyDescent="0.25">
      <c r="D22430" s="31">
        <f>-611.221</f>
        <v>-611.221</v>
      </c>
      <c r="E22430" s="28">
        <v>-219.76400000000001</v>
      </c>
    </row>
    <row r="22431" spans="4:5" x14ac:dyDescent="0.25">
      <c r="D22431" s="31">
        <f>-611.205</f>
        <v>-611.20500000000004</v>
      </c>
      <c r="E22431" s="28">
        <v>-219.64599999999999</v>
      </c>
    </row>
    <row r="22432" spans="4:5" x14ac:dyDescent="0.25">
      <c r="D22432" s="31">
        <f>-611.189</f>
        <v>-611.18899999999996</v>
      </c>
      <c r="E22432" s="28">
        <v>-219.52699999999999</v>
      </c>
    </row>
    <row r="22433" spans="4:5" x14ac:dyDescent="0.25">
      <c r="D22433" s="31">
        <f>-611.173</f>
        <v>-611.173</v>
      </c>
      <c r="E22433" s="28">
        <v>-219.40799999999999</v>
      </c>
    </row>
    <row r="22434" spans="4:5" x14ac:dyDescent="0.25">
      <c r="D22434" s="31">
        <f>-611.157</f>
        <v>-611.15700000000004</v>
      </c>
      <c r="E22434" s="28">
        <v>-219.29</v>
      </c>
    </row>
    <row r="22435" spans="4:5" x14ac:dyDescent="0.25">
      <c r="D22435" s="31">
        <f>-611.141</f>
        <v>-611.14099999999996</v>
      </c>
      <c r="E22435" s="28">
        <v>-219.17099999999999</v>
      </c>
    </row>
    <row r="22436" spans="4:5" x14ac:dyDescent="0.25">
      <c r="D22436" s="31">
        <f>-611.125</f>
        <v>-611.125</v>
      </c>
      <c r="E22436" s="28">
        <v>-219.05199999999999</v>
      </c>
    </row>
    <row r="22437" spans="4:5" x14ac:dyDescent="0.25">
      <c r="D22437" s="31">
        <f>-611.109</f>
        <v>-611.10900000000004</v>
      </c>
      <c r="E22437" s="28">
        <v>-218.934</v>
      </c>
    </row>
    <row r="22438" spans="4:5" x14ac:dyDescent="0.25">
      <c r="D22438" s="31">
        <f>-611.093</f>
        <v>-611.09299999999996</v>
      </c>
      <c r="E22438" s="28">
        <v>-218.815</v>
      </c>
    </row>
    <row r="22439" spans="4:5" x14ac:dyDescent="0.25">
      <c r="D22439" s="31">
        <f>-611.077</f>
        <v>-611.077</v>
      </c>
      <c r="E22439" s="28">
        <v>-218.696</v>
      </c>
    </row>
    <row r="22440" spans="4:5" x14ac:dyDescent="0.25">
      <c r="D22440" s="31">
        <f>-611.061</f>
        <v>-611.06100000000004</v>
      </c>
      <c r="E22440" s="28">
        <v>-218.577</v>
      </c>
    </row>
    <row r="22441" spans="4:5" x14ac:dyDescent="0.25">
      <c r="D22441" s="31">
        <f>-611.045</f>
        <v>-611.04499999999996</v>
      </c>
      <c r="E22441" s="28">
        <v>-218.458</v>
      </c>
    </row>
    <row r="22442" spans="4:5" x14ac:dyDescent="0.25">
      <c r="D22442" s="31">
        <f>-611.029</f>
        <v>-611.029</v>
      </c>
      <c r="E22442" s="28">
        <v>-218.339</v>
      </c>
    </row>
    <row r="22443" spans="4:5" x14ac:dyDescent="0.25">
      <c r="D22443" s="31">
        <f>-611.013</f>
        <v>-611.01300000000003</v>
      </c>
      <c r="E22443" s="28">
        <v>-218.22</v>
      </c>
    </row>
    <row r="22444" spans="4:5" x14ac:dyDescent="0.25">
      <c r="D22444" s="31">
        <f>-610.997</f>
        <v>-610.99699999999996</v>
      </c>
      <c r="E22444" s="28">
        <v>-218.101</v>
      </c>
    </row>
    <row r="22445" spans="4:5" x14ac:dyDescent="0.25">
      <c r="D22445" s="31">
        <f>-610.981</f>
        <v>-610.98099999999999</v>
      </c>
      <c r="E22445" s="28">
        <v>-217.982</v>
      </c>
    </row>
    <row r="22446" spans="4:5" x14ac:dyDescent="0.25">
      <c r="D22446" s="31">
        <f>-610.965</f>
        <v>-610.96500000000003</v>
      </c>
      <c r="E22446" s="28">
        <v>-217.863</v>
      </c>
    </row>
    <row r="22447" spans="4:5" x14ac:dyDescent="0.25">
      <c r="D22447" s="31">
        <f>-610.949</f>
        <v>-610.94899999999996</v>
      </c>
      <c r="E22447" s="28">
        <v>-217.744</v>
      </c>
    </row>
    <row r="22448" spans="4:5" x14ac:dyDescent="0.25">
      <c r="D22448" s="31">
        <f>-610.933</f>
        <v>-610.93299999999999</v>
      </c>
      <c r="E22448" s="28">
        <v>-217.625</v>
      </c>
    </row>
    <row r="22449" spans="4:5" x14ac:dyDescent="0.25">
      <c r="D22449" s="31">
        <f>-610.917</f>
        <v>-610.91700000000003</v>
      </c>
      <c r="E22449" s="28">
        <v>-217.506</v>
      </c>
    </row>
    <row r="22450" spans="4:5" x14ac:dyDescent="0.25">
      <c r="D22450" s="31">
        <f>-610.901</f>
        <v>-610.90099999999995</v>
      </c>
      <c r="E22450" s="28">
        <v>-217.387</v>
      </c>
    </row>
    <row r="22451" spans="4:5" x14ac:dyDescent="0.25">
      <c r="D22451" s="31">
        <f>-610.885</f>
        <v>-610.88499999999999</v>
      </c>
      <c r="E22451" s="28">
        <v>-217.268</v>
      </c>
    </row>
    <row r="22452" spans="4:5" x14ac:dyDescent="0.25">
      <c r="D22452" s="31">
        <f>-610.87</f>
        <v>-610.87</v>
      </c>
      <c r="E22452" s="28">
        <v>-217.149</v>
      </c>
    </row>
    <row r="22453" spans="4:5" x14ac:dyDescent="0.25">
      <c r="D22453" s="31">
        <f>-610.854</f>
        <v>-610.85400000000004</v>
      </c>
      <c r="E22453" s="28">
        <v>-217.03</v>
      </c>
    </row>
    <row r="22454" spans="4:5" x14ac:dyDescent="0.25">
      <c r="D22454" s="31">
        <f>-610.838</f>
        <v>-610.83799999999997</v>
      </c>
      <c r="E22454" s="28">
        <v>-216.91</v>
      </c>
    </row>
    <row r="22455" spans="4:5" x14ac:dyDescent="0.25">
      <c r="D22455" s="31">
        <f>-610.822</f>
        <v>-610.822</v>
      </c>
      <c r="E22455" s="28">
        <v>-216.791</v>
      </c>
    </row>
    <row r="22456" spans="4:5" x14ac:dyDescent="0.25">
      <c r="D22456" s="31">
        <f>-610.806</f>
        <v>-610.80600000000004</v>
      </c>
      <c r="E22456" s="28">
        <v>-216.672</v>
      </c>
    </row>
    <row r="22457" spans="4:5" x14ac:dyDescent="0.25">
      <c r="D22457" s="31">
        <f>-610.79</f>
        <v>-610.79</v>
      </c>
      <c r="E22457" s="28">
        <v>-216.55199999999999</v>
      </c>
    </row>
    <row r="22458" spans="4:5" x14ac:dyDescent="0.25">
      <c r="D22458" s="31">
        <f>-610.774</f>
        <v>-610.774</v>
      </c>
      <c r="E22458" s="28">
        <v>-216.43299999999999</v>
      </c>
    </row>
    <row r="22459" spans="4:5" x14ac:dyDescent="0.25">
      <c r="D22459" s="31">
        <f>-610.758</f>
        <v>-610.75800000000004</v>
      </c>
      <c r="E22459" s="28">
        <v>-216.31399999999999</v>
      </c>
    </row>
    <row r="22460" spans="4:5" x14ac:dyDescent="0.25">
      <c r="D22460" s="31">
        <f>-610.742</f>
        <v>-610.74199999999996</v>
      </c>
      <c r="E22460" s="28">
        <v>-216.19399999999999</v>
      </c>
    </row>
    <row r="22461" spans="4:5" x14ac:dyDescent="0.25">
      <c r="D22461" s="31">
        <f>-610.726</f>
        <v>-610.726</v>
      </c>
      <c r="E22461" s="28">
        <v>-216.07499999999999</v>
      </c>
    </row>
    <row r="22462" spans="4:5" x14ac:dyDescent="0.25">
      <c r="D22462" s="31">
        <f>-610.71</f>
        <v>-610.71</v>
      </c>
      <c r="E22462" s="28">
        <v>-215.95500000000001</v>
      </c>
    </row>
    <row r="22463" spans="4:5" x14ac:dyDescent="0.25">
      <c r="D22463" s="31">
        <f>-610.694</f>
        <v>-610.69399999999996</v>
      </c>
      <c r="E22463" s="28">
        <v>-215.83600000000001</v>
      </c>
    </row>
    <row r="22464" spans="4:5" x14ac:dyDescent="0.25">
      <c r="D22464" s="31">
        <f>-610.678</f>
        <v>-610.678</v>
      </c>
      <c r="E22464" s="28">
        <v>-215.71600000000001</v>
      </c>
    </row>
    <row r="22465" spans="4:5" x14ac:dyDescent="0.25">
      <c r="D22465" s="31">
        <f>-610.662</f>
        <v>-610.66200000000003</v>
      </c>
      <c r="E22465" s="28">
        <v>-215.59700000000001</v>
      </c>
    </row>
    <row r="22466" spans="4:5" x14ac:dyDescent="0.25">
      <c r="D22466" s="31">
        <f>-610.646</f>
        <v>-610.64599999999996</v>
      </c>
      <c r="E22466" s="28">
        <v>-215.477</v>
      </c>
    </row>
    <row r="22467" spans="4:5" x14ac:dyDescent="0.25">
      <c r="D22467" s="31">
        <f>-610.63</f>
        <v>-610.63</v>
      </c>
      <c r="E22467" s="28">
        <v>-215.358</v>
      </c>
    </row>
    <row r="22468" spans="4:5" x14ac:dyDescent="0.25">
      <c r="D22468" s="31">
        <f>-610.614</f>
        <v>-610.61400000000003</v>
      </c>
      <c r="E22468" s="28">
        <v>-215.238</v>
      </c>
    </row>
    <row r="22469" spans="4:5" x14ac:dyDescent="0.25">
      <c r="D22469" s="31">
        <f>-610.598</f>
        <v>-610.59799999999996</v>
      </c>
      <c r="E22469" s="28">
        <v>-215.11799999999999</v>
      </c>
    </row>
    <row r="22470" spans="4:5" x14ac:dyDescent="0.25">
      <c r="D22470" s="31">
        <f>-610.582</f>
        <v>-610.58199999999999</v>
      </c>
      <c r="E22470" s="28">
        <v>-214.999</v>
      </c>
    </row>
    <row r="22471" spans="4:5" x14ac:dyDescent="0.25">
      <c r="D22471" s="31">
        <f>-610.566</f>
        <v>-610.56600000000003</v>
      </c>
      <c r="E22471" s="28">
        <v>-214.87899999999999</v>
      </c>
    </row>
    <row r="22472" spans="4:5" x14ac:dyDescent="0.25">
      <c r="D22472" s="31">
        <f>-610.55</f>
        <v>-610.54999999999995</v>
      </c>
      <c r="E22472" s="28">
        <v>-214.75899999999999</v>
      </c>
    </row>
    <row r="22473" spans="4:5" x14ac:dyDescent="0.25">
      <c r="D22473" s="31">
        <f>-610.534</f>
        <v>-610.53399999999999</v>
      </c>
      <c r="E22473" s="28">
        <v>-214.64</v>
      </c>
    </row>
    <row r="22474" spans="4:5" x14ac:dyDescent="0.25">
      <c r="D22474" s="31">
        <f>-610.518</f>
        <v>-610.51800000000003</v>
      </c>
      <c r="E22474" s="28">
        <v>-214.52</v>
      </c>
    </row>
    <row r="22475" spans="4:5" x14ac:dyDescent="0.25">
      <c r="D22475" s="31">
        <f>-610.502</f>
        <v>-610.50199999999995</v>
      </c>
      <c r="E22475" s="28">
        <v>-214.4</v>
      </c>
    </row>
    <row r="22476" spans="4:5" x14ac:dyDescent="0.25">
      <c r="D22476" s="31">
        <f>-610.486</f>
        <v>-610.48599999999999</v>
      </c>
      <c r="E22476" s="28">
        <v>-214.28</v>
      </c>
    </row>
    <row r="22477" spans="4:5" x14ac:dyDescent="0.25">
      <c r="D22477" s="31">
        <f>-610.47</f>
        <v>-610.47</v>
      </c>
      <c r="E22477" s="28">
        <v>-214.16</v>
      </c>
    </row>
    <row r="22478" spans="4:5" x14ac:dyDescent="0.25">
      <c r="D22478" s="31">
        <f>-610.454</f>
        <v>-610.45399999999995</v>
      </c>
      <c r="E22478" s="28">
        <v>-214.04</v>
      </c>
    </row>
    <row r="22479" spans="4:5" x14ac:dyDescent="0.25">
      <c r="D22479" s="31">
        <f>-610.438</f>
        <v>-610.43799999999999</v>
      </c>
      <c r="E22479" s="28">
        <v>-213.92</v>
      </c>
    </row>
    <row r="22480" spans="4:5" x14ac:dyDescent="0.25">
      <c r="D22480" s="31">
        <f>-610.422</f>
        <v>-610.42200000000003</v>
      </c>
      <c r="E22480" s="28">
        <v>-213.8</v>
      </c>
    </row>
    <row r="22481" spans="4:5" x14ac:dyDescent="0.25">
      <c r="D22481" s="31">
        <f>-610.406</f>
        <v>-610.40599999999995</v>
      </c>
      <c r="E22481" s="28">
        <v>-213.68</v>
      </c>
    </row>
    <row r="22482" spans="4:5" x14ac:dyDescent="0.25">
      <c r="D22482" s="31">
        <f>-610.39</f>
        <v>-610.39</v>
      </c>
      <c r="E22482" s="28">
        <v>-213.56</v>
      </c>
    </row>
    <row r="22483" spans="4:5" x14ac:dyDescent="0.25">
      <c r="D22483" s="31">
        <f>-610.374</f>
        <v>-610.37400000000002</v>
      </c>
      <c r="E22483" s="28">
        <v>-213.44</v>
      </c>
    </row>
    <row r="22484" spans="4:5" x14ac:dyDescent="0.25">
      <c r="D22484" s="31">
        <f>-610.358</f>
        <v>-610.35799999999995</v>
      </c>
      <c r="E22484" s="28">
        <v>-213.32</v>
      </c>
    </row>
    <row r="22485" spans="4:5" x14ac:dyDescent="0.25">
      <c r="D22485" s="31">
        <f>-610.342</f>
        <v>-610.34199999999998</v>
      </c>
      <c r="E22485" s="28">
        <v>-213.2</v>
      </c>
    </row>
    <row r="22486" spans="4:5" x14ac:dyDescent="0.25">
      <c r="D22486" s="31">
        <f>-610.326</f>
        <v>-610.32600000000002</v>
      </c>
      <c r="E22486" s="28">
        <v>-213.08</v>
      </c>
    </row>
    <row r="22487" spans="4:5" x14ac:dyDescent="0.25">
      <c r="D22487" s="31">
        <f>-610.31</f>
        <v>-610.30999999999995</v>
      </c>
      <c r="E22487" s="28">
        <v>-212.96</v>
      </c>
    </row>
    <row r="22488" spans="4:5" x14ac:dyDescent="0.25">
      <c r="D22488" s="31">
        <f>-610.294</f>
        <v>-610.29399999999998</v>
      </c>
      <c r="E22488" s="28">
        <v>-212.84</v>
      </c>
    </row>
    <row r="22489" spans="4:5" x14ac:dyDescent="0.25">
      <c r="D22489" s="31">
        <f>-610.278</f>
        <v>-610.27800000000002</v>
      </c>
      <c r="E22489" s="28">
        <v>-212.71899999999999</v>
      </c>
    </row>
    <row r="22490" spans="4:5" x14ac:dyDescent="0.25">
      <c r="D22490" s="31">
        <f>-610.262</f>
        <v>-610.26199999999994</v>
      </c>
      <c r="E22490" s="28">
        <v>-212.59899999999999</v>
      </c>
    </row>
    <row r="22491" spans="4:5" x14ac:dyDescent="0.25">
      <c r="D22491" s="31">
        <f>-610.246</f>
        <v>-610.24599999999998</v>
      </c>
      <c r="E22491" s="28">
        <v>-212.47900000000001</v>
      </c>
    </row>
    <row r="22492" spans="4:5" x14ac:dyDescent="0.25">
      <c r="D22492" s="31">
        <f>-610.23</f>
        <v>-610.23</v>
      </c>
      <c r="E22492" s="28">
        <v>-212.35900000000001</v>
      </c>
    </row>
    <row r="22493" spans="4:5" x14ac:dyDescent="0.25">
      <c r="D22493" s="31">
        <f>-610.214</f>
        <v>-610.21400000000006</v>
      </c>
      <c r="E22493" s="28">
        <v>-212.238</v>
      </c>
    </row>
    <row r="22494" spans="4:5" x14ac:dyDescent="0.25">
      <c r="D22494" s="31">
        <f>-610.198</f>
        <v>-610.19799999999998</v>
      </c>
      <c r="E22494" s="28">
        <v>-212.11799999999999</v>
      </c>
    </row>
    <row r="22495" spans="4:5" x14ac:dyDescent="0.25">
      <c r="D22495" s="31">
        <f>-610.182</f>
        <v>-610.18200000000002</v>
      </c>
      <c r="E22495" s="28">
        <v>-211.99700000000001</v>
      </c>
    </row>
    <row r="22496" spans="4:5" x14ac:dyDescent="0.25">
      <c r="D22496" s="31">
        <f>-610.166</f>
        <v>-610.16600000000005</v>
      </c>
      <c r="E22496" s="28">
        <v>-211.87700000000001</v>
      </c>
    </row>
    <row r="22497" spans="4:5" x14ac:dyDescent="0.25">
      <c r="D22497" s="31">
        <f>-610.15</f>
        <v>-610.15</v>
      </c>
      <c r="E22497" s="28">
        <v>-211.75700000000001</v>
      </c>
    </row>
    <row r="22498" spans="4:5" x14ac:dyDescent="0.25">
      <c r="D22498" s="31">
        <f>-610.134</f>
        <v>-610.13400000000001</v>
      </c>
      <c r="E22498" s="28">
        <v>-211.636</v>
      </c>
    </row>
    <row r="22499" spans="4:5" x14ac:dyDescent="0.25">
      <c r="D22499" s="31">
        <f>-610.118</f>
        <v>-610.11800000000005</v>
      </c>
      <c r="E22499" s="28">
        <v>-211.51599999999999</v>
      </c>
    </row>
    <row r="22500" spans="4:5" x14ac:dyDescent="0.25">
      <c r="D22500" s="31">
        <f>-610.102</f>
        <v>-610.10199999999998</v>
      </c>
      <c r="E22500" s="28">
        <v>-211.39500000000001</v>
      </c>
    </row>
    <row r="22501" spans="4:5" x14ac:dyDescent="0.25">
      <c r="D22501" s="31">
        <f>-610.086</f>
        <v>-610.08600000000001</v>
      </c>
      <c r="E22501" s="28">
        <v>-211.27500000000001</v>
      </c>
    </row>
    <row r="22502" spans="4:5" x14ac:dyDescent="0.25">
      <c r="D22502" s="31">
        <f>-610.07</f>
        <v>-610.07000000000005</v>
      </c>
      <c r="E22502" s="28">
        <v>-211.154</v>
      </c>
    </row>
    <row r="22503" spans="4:5" x14ac:dyDescent="0.25">
      <c r="D22503" s="31">
        <f>-610.054</f>
        <v>-610.05399999999997</v>
      </c>
      <c r="E22503" s="28">
        <v>-211.03299999999999</v>
      </c>
    </row>
    <row r="22504" spans="4:5" x14ac:dyDescent="0.25">
      <c r="D22504" s="31">
        <f>-610.038</f>
        <v>-610.03800000000001</v>
      </c>
      <c r="E22504" s="28">
        <v>-210.91300000000001</v>
      </c>
    </row>
    <row r="22505" spans="4:5" x14ac:dyDescent="0.25">
      <c r="D22505" s="31">
        <f>-610.022</f>
        <v>-610.02200000000005</v>
      </c>
      <c r="E22505" s="28">
        <v>-210.792</v>
      </c>
    </row>
    <row r="22506" spans="4:5" x14ac:dyDescent="0.25">
      <c r="D22506" s="31">
        <f>-610.006</f>
        <v>-610.00599999999997</v>
      </c>
      <c r="E22506" s="28">
        <v>-210.67099999999999</v>
      </c>
    </row>
    <row r="22507" spans="4:5" x14ac:dyDescent="0.25">
      <c r="D22507" s="31">
        <f>-609.99</f>
        <v>-609.99</v>
      </c>
      <c r="E22507" s="28">
        <v>-210.55099999999999</v>
      </c>
    </row>
    <row r="22508" spans="4:5" x14ac:dyDescent="0.25">
      <c r="D22508" s="31">
        <f>-609.974</f>
        <v>-609.97400000000005</v>
      </c>
      <c r="E22508" s="28">
        <v>-210.43</v>
      </c>
    </row>
    <row r="22509" spans="4:5" x14ac:dyDescent="0.25">
      <c r="D22509" s="31">
        <f>-609.958</f>
        <v>-609.95799999999997</v>
      </c>
      <c r="E22509" s="28">
        <v>-210.309</v>
      </c>
    </row>
    <row r="22510" spans="4:5" x14ac:dyDescent="0.25">
      <c r="D22510" s="31">
        <f>-609.942</f>
        <v>-609.94200000000001</v>
      </c>
      <c r="E22510" s="28">
        <v>-210.18799999999999</v>
      </c>
    </row>
    <row r="22511" spans="4:5" x14ac:dyDescent="0.25">
      <c r="D22511" s="31">
        <f>-609.926</f>
        <v>-609.92600000000004</v>
      </c>
      <c r="E22511" s="28">
        <v>-210.06800000000001</v>
      </c>
    </row>
    <row r="22512" spans="4:5" x14ac:dyDescent="0.25">
      <c r="D22512" s="31">
        <f>-609.91</f>
        <v>-609.91</v>
      </c>
      <c r="E22512" s="28">
        <v>-209.947</v>
      </c>
    </row>
    <row r="22513" spans="4:5" x14ac:dyDescent="0.25">
      <c r="D22513" s="31">
        <f>-609.894</f>
        <v>-609.89400000000001</v>
      </c>
      <c r="E22513" s="28">
        <v>-209.82599999999999</v>
      </c>
    </row>
    <row r="22514" spans="4:5" x14ac:dyDescent="0.25">
      <c r="D22514" s="31">
        <f>-609.878</f>
        <v>-609.87800000000004</v>
      </c>
      <c r="E22514" s="28">
        <v>-209.70500000000001</v>
      </c>
    </row>
    <row r="22515" spans="4:5" x14ac:dyDescent="0.25">
      <c r="D22515" s="31">
        <f>-609.862</f>
        <v>-609.86199999999997</v>
      </c>
      <c r="E22515" s="28">
        <v>-209.584</v>
      </c>
    </row>
    <row r="22516" spans="4:5" x14ac:dyDescent="0.25">
      <c r="D22516" s="31">
        <f>-609.846</f>
        <v>-609.846</v>
      </c>
      <c r="E22516" s="28">
        <v>-209.46299999999999</v>
      </c>
    </row>
    <row r="22517" spans="4:5" x14ac:dyDescent="0.25">
      <c r="D22517" s="31">
        <f>-609.83</f>
        <v>-609.83000000000004</v>
      </c>
      <c r="E22517" s="28">
        <v>-209.34200000000001</v>
      </c>
    </row>
    <row r="22518" spans="4:5" x14ac:dyDescent="0.25">
      <c r="D22518" s="31">
        <f>-609.814</f>
        <v>-609.81399999999996</v>
      </c>
      <c r="E22518" s="28">
        <v>-209.221</v>
      </c>
    </row>
    <row r="22519" spans="4:5" x14ac:dyDescent="0.25">
      <c r="D22519" s="31">
        <f>-609.798</f>
        <v>-609.798</v>
      </c>
      <c r="E22519" s="28">
        <v>-209.1</v>
      </c>
    </row>
    <row r="22520" spans="4:5" x14ac:dyDescent="0.25">
      <c r="D22520" s="31">
        <f>-609.782</f>
        <v>-609.78200000000004</v>
      </c>
      <c r="E22520" s="28">
        <v>-208.97900000000001</v>
      </c>
    </row>
    <row r="22521" spans="4:5" x14ac:dyDescent="0.25">
      <c r="D22521" s="31">
        <f>-609.766</f>
        <v>-609.76599999999996</v>
      </c>
      <c r="E22521" s="28">
        <v>-208.858</v>
      </c>
    </row>
    <row r="22522" spans="4:5" x14ac:dyDescent="0.25">
      <c r="D22522" s="31">
        <f>-609.75</f>
        <v>-609.75</v>
      </c>
      <c r="E22522" s="28">
        <v>-208.73699999999999</v>
      </c>
    </row>
    <row r="22523" spans="4:5" x14ac:dyDescent="0.25">
      <c r="D22523" s="31">
        <f>-609.734</f>
        <v>-609.73400000000004</v>
      </c>
      <c r="E22523" s="28">
        <v>-208.61500000000001</v>
      </c>
    </row>
    <row r="22524" spans="4:5" x14ac:dyDescent="0.25">
      <c r="D22524" s="31">
        <f>-609.718</f>
        <v>-609.71799999999996</v>
      </c>
      <c r="E22524" s="28">
        <v>-208.494</v>
      </c>
    </row>
    <row r="22525" spans="4:5" x14ac:dyDescent="0.25">
      <c r="D22525" s="31">
        <f>-609.702</f>
        <v>-609.702</v>
      </c>
      <c r="E22525" s="28">
        <v>-208.37299999999999</v>
      </c>
    </row>
    <row r="22526" spans="4:5" x14ac:dyDescent="0.25">
      <c r="D22526" s="31">
        <f>-609.686</f>
        <v>-609.68600000000004</v>
      </c>
      <c r="E22526" s="28">
        <v>-208.25200000000001</v>
      </c>
    </row>
    <row r="22527" spans="4:5" x14ac:dyDescent="0.25">
      <c r="D22527" s="31">
        <f>-609.67</f>
        <v>-609.66999999999996</v>
      </c>
      <c r="E22527" s="28">
        <v>-208.131</v>
      </c>
    </row>
    <row r="22528" spans="4:5" x14ac:dyDescent="0.25">
      <c r="D22528" s="31">
        <f>-609.654</f>
        <v>-609.654</v>
      </c>
      <c r="E22528" s="28">
        <v>-208.00899999999999</v>
      </c>
    </row>
    <row r="22529" spans="4:5" x14ac:dyDescent="0.25">
      <c r="D22529" s="31">
        <f>-609.638</f>
        <v>-609.63800000000003</v>
      </c>
      <c r="E22529" s="28">
        <v>-207.88800000000001</v>
      </c>
    </row>
    <row r="22530" spans="4:5" x14ac:dyDescent="0.25">
      <c r="D22530" s="31">
        <f>-609.622</f>
        <v>-609.62199999999996</v>
      </c>
      <c r="E22530" s="28">
        <v>-207.767</v>
      </c>
    </row>
    <row r="22531" spans="4:5" x14ac:dyDescent="0.25">
      <c r="D22531" s="31">
        <f>-609.606</f>
        <v>-609.60599999999999</v>
      </c>
      <c r="E22531" s="28">
        <v>-207.64500000000001</v>
      </c>
    </row>
    <row r="22532" spans="4:5" x14ac:dyDescent="0.25">
      <c r="D22532" s="31">
        <f>-609.59</f>
        <v>-609.59</v>
      </c>
      <c r="E22532" s="28">
        <v>-207.524</v>
      </c>
    </row>
    <row r="22533" spans="4:5" x14ac:dyDescent="0.25">
      <c r="D22533" s="31">
        <f>-609.574</f>
        <v>-609.57399999999996</v>
      </c>
      <c r="E22533" s="28">
        <v>-207.40199999999999</v>
      </c>
    </row>
    <row r="22534" spans="4:5" x14ac:dyDescent="0.25">
      <c r="D22534" s="31">
        <f>-609.558</f>
        <v>-609.55799999999999</v>
      </c>
      <c r="E22534" s="28">
        <v>-207.28100000000001</v>
      </c>
    </row>
    <row r="22535" spans="4:5" x14ac:dyDescent="0.25">
      <c r="D22535" s="31">
        <f>-609.542</f>
        <v>-609.54200000000003</v>
      </c>
      <c r="E22535" s="28">
        <v>-207.15899999999999</v>
      </c>
    </row>
    <row r="22536" spans="4:5" x14ac:dyDescent="0.25">
      <c r="D22536" s="31">
        <f>-609.526</f>
        <v>-609.52599999999995</v>
      </c>
      <c r="E22536" s="28">
        <v>-207.03800000000001</v>
      </c>
    </row>
    <row r="22537" spans="4:5" x14ac:dyDescent="0.25">
      <c r="D22537" s="31">
        <f>-609.51</f>
        <v>-609.51</v>
      </c>
      <c r="E22537" s="28">
        <v>-206.916</v>
      </c>
    </row>
    <row r="22538" spans="4:5" x14ac:dyDescent="0.25">
      <c r="D22538" s="31">
        <f>-609.494</f>
        <v>-609.49400000000003</v>
      </c>
      <c r="E22538" s="28">
        <v>-206.79499999999999</v>
      </c>
    </row>
    <row r="22539" spans="4:5" x14ac:dyDescent="0.25">
      <c r="D22539" s="31">
        <f>-609.478</f>
        <v>-609.47799999999995</v>
      </c>
      <c r="E22539" s="28">
        <v>-206.673</v>
      </c>
    </row>
    <row r="22540" spans="4:5" x14ac:dyDescent="0.25">
      <c r="D22540" s="31">
        <f>-609.462</f>
        <v>-609.46199999999999</v>
      </c>
      <c r="E22540" s="28">
        <v>-206.55199999999999</v>
      </c>
    </row>
    <row r="22541" spans="4:5" x14ac:dyDescent="0.25">
      <c r="D22541" s="31">
        <f>-609.446</f>
        <v>-609.44600000000003</v>
      </c>
      <c r="E22541" s="28">
        <v>-206.43</v>
      </c>
    </row>
    <row r="22542" spans="4:5" x14ac:dyDescent="0.25">
      <c r="D22542" s="31">
        <f>-609.43</f>
        <v>-609.42999999999995</v>
      </c>
      <c r="E22542" s="28">
        <v>-206.30799999999999</v>
      </c>
    </row>
    <row r="22543" spans="4:5" x14ac:dyDescent="0.25">
      <c r="D22543" s="31">
        <f>-609.414</f>
        <v>-609.41399999999999</v>
      </c>
      <c r="E22543" s="28">
        <v>-206.18700000000001</v>
      </c>
    </row>
    <row r="22544" spans="4:5" x14ac:dyDescent="0.25">
      <c r="D22544" s="31">
        <f>-609.398</f>
        <v>-609.39800000000002</v>
      </c>
      <c r="E22544" s="28">
        <v>-206.065</v>
      </c>
    </row>
    <row r="22545" spans="4:5" x14ac:dyDescent="0.25">
      <c r="D22545" s="31">
        <f>-609.382</f>
        <v>-609.38199999999995</v>
      </c>
      <c r="E22545" s="28">
        <v>-205.94300000000001</v>
      </c>
    </row>
    <row r="22546" spans="4:5" x14ac:dyDescent="0.25">
      <c r="D22546" s="31">
        <f>-609.366</f>
        <v>-609.36599999999999</v>
      </c>
      <c r="E22546" s="28">
        <v>-205.821</v>
      </c>
    </row>
    <row r="22547" spans="4:5" x14ac:dyDescent="0.25">
      <c r="D22547" s="31">
        <f>-609.35</f>
        <v>-609.35</v>
      </c>
      <c r="E22547" s="28">
        <v>-205.69900000000001</v>
      </c>
    </row>
    <row r="22548" spans="4:5" x14ac:dyDescent="0.25">
      <c r="D22548" s="31">
        <f>-609.334</f>
        <v>-609.33399999999995</v>
      </c>
      <c r="E22548" s="28">
        <v>-205.578</v>
      </c>
    </row>
    <row r="22549" spans="4:5" x14ac:dyDescent="0.25">
      <c r="D22549" s="31">
        <f>-609.318</f>
        <v>-609.31799999999998</v>
      </c>
      <c r="E22549" s="28">
        <v>-205.45599999999999</v>
      </c>
    </row>
    <row r="22550" spans="4:5" x14ac:dyDescent="0.25">
      <c r="D22550" s="31">
        <f>-609.302</f>
        <v>-609.30200000000002</v>
      </c>
      <c r="E22550" s="28">
        <v>-205.334</v>
      </c>
    </row>
    <row r="22551" spans="4:5" x14ac:dyDescent="0.25">
      <c r="D22551" s="31">
        <f>-609.286</f>
        <v>-609.28599999999994</v>
      </c>
      <c r="E22551" s="28">
        <v>-205.21199999999999</v>
      </c>
    </row>
    <row r="22552" spans="4:5" x14ac:dyDescent="0.25">
      <c r="D22552" s="31">
        <f>-609.27</f>
        <v>-609.27</v>
      </c>
      <c r="E22552" s="28">
        <v>-205.09</v>
      </c>
    </row>
    <row r="22553" spans="4:5" x14ac:dyDescent="0.25">
      <c r="D22553" s="31">
        <f>-609.254</f>
        <v>-609.25400000000002</v>
      </c>
      <c r="E22553" s="28">
        <v>-204.96799999999999</v>
      </c>
    </row>
    <row r="22554" spans="4:5" x14ac:dyDescent="0.25">
      <c r="D22554" s="31">
        <f>-609.238</f>
        <v>-609.23800000000006</v>
      </c>
      <c r="E22554" s="28">
        <v>-204.846</v>
      </c>
    </row>
    <row r="22555" spans="4:5" x14ac:dyDescent="0.25">
      <c r="D22555" s="31">
        <f>-609.222</f>
        <v>-609.22199999999998</v>
      </c>
      <c r="E22555" s="28">
        <v>-204.72399999999999</v>
      </c>
    </row>
    <row r="22556" spans="4:5" x14ac:dyDescent="0.25">
      <c r="D22556" s="31">
        <f>-609.206</f>
        <v>-609.20600000000002</v>
      </c>
      <c r="E22556" s="28">
        <v>-204.602</v>
      </c>
    </row>
    <row r="22557" spans="4:5" x14ac:dyDescent="0.25">
      <c r="D22557" s="31">
        <f>-609.19</f>
        <v>-609.19000000000005</v>
      </c>
      <c r="E22557" s="28">
        <v>-204.48</v>
      </c>
    </row>
    <row r="22558" spans="4:5" x14ac:dyDescent="0.25">
      <c r="D22558" s="31">
        <f>-609.174</f>
        <v>-609.17399999999998</v>
      </c>
      <c r="E22558" s="28">
        <v>-204.358</v>
      </c>
    </row>
    <row r="22559" spans="4:5" x14ac:dyDescent="0.25">
      <c r="D22559" s="31">
        <f>-609.158</f>
        <v>-609.15800000000002</v>
      </c>
      <c r="E22559" s="28">
        <v>-204.23500000000001</v>
      </c>
    </row>
    <row r="22560" spans="4:5" x14ac:dyDescent="0.25">
      <c r="D22560" s="31">
        <f>-609.142</f>
        <v>-609.14200000000005</v>
      </c>
      <c r="E22560" s="28">
        <v>-204.113</v>
      </c>
    </row>
    <row r="22561" spans="4:5" x14ac:dyDescent="0.25">
      <c r="D22561" s="31">
        <f>-609.126</f>
        <v>-609.12599999999998</v>
      </c>
      <c r="E22561" s="28">
        <v>-203.99100000000001</v>
      </c>
    </row>
    <row r="22562" spans="4:5" x14ac:dyDescent="0.25">
      <c r="D22562" s="31">
        <f>-609.11</f>
        <v>-609.11</v>
      </c>
      <c r="E22562" s="28">
        <v>-203.869</v>
      </c>
    </row>
    <row r="22563" spans="4:5" x14ac:dyDescent="0.25">
      <c r="D22563" s="31">
        <f>-609.094</f>
        <v>-609.09400000000005</v>
      </c>
      <c r="E22563" s="28">
        <v>-203.74700000000001</v>
      </c>
    </row>
    <row r="22564" spans="4:5" x14ac:dyDescent="0.25">
      <c r="D22564" s="31">
        <f>-609.078</f>
        <v>-609.07799999999997</v>
      </c>
      <c r="E22564" s="28">
        <v>-203.624</v>
      </c>
    </row>
    <row r="22565" spans="4:5" x14ac:dyDescent="0.25">
      <c r="D22565" s="31">
        <f>-609.062</f>
        <v>-609.06200000000001</v>
      </c>
      <c r="E22565" s="28">
        <v>-203.50200000000001</v>
      </c>
    </row>
    <row r="22566" spans="4:5" x14ac:dyDescent="0.25">
      <c r="D22566" s="31">
        <f>-609.047</f>
        <v>-609.04700000000003</v>
      </c>
      <c r="E22566" s="28">
        <v>-203.38</v>
      </c>
    </row>
    <row r="22567" spans="4:5" x14ac:dyDescent="0.25">
      <c r="D22567" s="31">
        <f>-609.031</f>
        <v>-609.03099999999995</v>
      </c>
      <c r="E22567" s="28">
        <v>-203.25700000000001</v>
      </c>
    </row>
    <row r="22568" spans="4:5" x14ac:dyDescent="0.25">
      <c r="D22568" s="31">
        <f>-609.015</f>
        <v>-609.01499999999999</v>
      </c>
      <c r="E22568" s="28">
        <v>-203.13499999999999</v>
      </c>
    </row>
    <row r="22569" spans="4:5" x14ac:dyDescent="0.25">
      <c r="D22569" s="31">
        <f>-608.999</f>
        <v>-608.99900000000002</v>
      </c>
      <c r="E22569" s="28">
        <v>-203.012</v>
      </c>
    </row>
    <row r="22570" spans="4:5" x14ac:dyDescent="0.25">
      <c r="D22570" s="31">
        <f>-608.983</f>
        <v>-608.98299999999995</v>
      </c>
      <c r="E22570" s="28">
        <v>-202.89</v>
      </c>
    </row>
    <row r="22571" spans="4:5" x14ac:dyDescent="0.25">
      <c r="D22571" s="31">
        <f>-608.967</f>
        <v>-608.96699999999998</v>
      </c>
      <c r="E22571" s="28">
        <v>-202.768</v>
      </c>
    </row>
    <row r="22572" spans="4:5" x14ac:dyDescent="0.25">
      <c r="D22572" s="31">
        <f>-608.951</f>
        <v>-608.95100000000002</v>
      </c>
      <c r="E22572" s="28">
        <v>-202.64500000000001</v>
      </c>
    </row>
    <row r="22573" spans="4:5" x14ac:dyDescent="0.25">
      <c r="D22573" s="31">
        <f>-608.935</f>
        <v>-608.93499999999995</v>
      </c>
      <c r="E22573" s="28">
        <v>-202.523</v>
      </c>
    </row>
    <row r="22574" spans="4:5" x14ac:dyDescent="0.25">
      <c r="D22574" s="31">
        <f>-608.919</f>
        <v>-608.91899999999998</v>
      </c>
      <c r="E22574" s="28">
        <v>-202.4</v>
      </c>
    </row>
    <row r="22575" spans="4:5" x14ac:dyDescent="0.25">
      <c r="D22575" s="31">
        <f>-608.903</f>
        <v>-608.90300000000002</v>
      </c>
      <c r="E22575" s="28">
        <v>-202.27699999999999</v>
      </c>
    </row>
    <row r="22576" spans="4:5" x14ac:dyDescent="0.25">
      <c r="D22576" s="31">
        <f>-608.887</f>
        <v>-608.88699999999994</v>
      </c>
      <c r="E22576" s="28">
        <v>-202.155</v>
      </c>
    </row>
    <row r="22577" spans="4:5" x14ac:dyDescent="0.25">
      <c r="D22577" s="31">
        <f>-608.871</f>
        <v>-608.87099999999998</v>
      </c>
      <c r="E22577" s="28">
        <v>-202.03200000000001</v>
      </c>
    </row>
    <row r="22578" spans="4:5" x14ac:dyDescent="0.25">
      <c r="D22578" s="31">
        <f>-608.855</f>
        <v>-608.85500000000002</v>
      </c>
      <c r="E22578" s="28">
        <v>-201.91</v>
      </c>
    </row>
    <row r="22579" spans="4:5" x14ac:dyDescent="0.25">
      <c r="D22579" s="31">
        <f>-608.839</f>
        <v>-608.83900000000006</v>
      </c>
      <c r="E22579" s="28">
        <v>-201.78700000000001</v>
      </c>
    </row>
    <row r="22580" spans="4:5" x14ac:dyDescent="0.25">
      <c r="D22580" s="31">
        <f>-608.823</f>
        <v>-608.82299999999998</v>
      </c>
      <c r="E22580" s="28">
        <v>-201.66399999999999</v>
      </c>
    </row>
    <row r="22581" spans="4:5" x14ac:dyDescent="0.25">
      <c r="D22581" s="31">
        <f>-608.807</f>
        <v>-608.80700000000002</v>
      </c>
      <c r="E22581" s="28">
        <v>-201.541</v>
      </c>
    </row>
    <row r="22582" spans="4:5" x14ac:dyDescent="0.25">
      <c r="D22582" s="31">
        <f>-608.791</f>
        <v>-608.79100000000005</v>
      </c>
      <c r="E22582" s="28">
        <v>-201.41900000000001</v>
      </c>
    </row>
    <row r="22583" spans="4:5" x14ac:dyDescent="0.25">
      <c r="D22583" s="31">
        <f>-608.775</f>
        <v>-608.77499999999998</v>
      </c>
      <c r="E22583" s="28">
        <v>-201.29599999999999</v>
      </c>
    </row>
    <row r="22584" spans="4:5" x14ac:dyDescent="0.25">
      <c r="D22584" s="31">
        <f>-608.759</f>
        <v>-608.75900000000001</v>
      </c>
      <c r="E22584" s="28">
        <v>-201.173</v>
      </c>
    </row>
    <row r="22585" spans="4:5" x14ac:dyDescent="0.25">
      <c r="D22585" s="31">
        <f>-608.743</f>
        <v>-608.74300000000005</v>
      </c>
      <c r="E22585" s="28">
        <v>-201.05</v>
      </c>
    </row>
    <row r="22586" spans="4:5" x14ac:dyDescent="0.25">
      <c r="D22586" s="31">
        <f>-608.727</f>
        <v>-608.72699999999998</v>
      </c>
      <c r="E22586" s="28">
        <v>-200.92699999999999</v>
      </c>
    </row>
    <row r="22587" spans="4:5" x14ac:dyDescent="0.25">
      <c r="D22587" s="31">
        <f>-608.711</f>
        <v>-608.71100000000001</v>
      </c>
      <c r="E22587" s="28">
        <v>-200.804</v>
      </c>
    </row>
    <row r="22588" spans="4:5" x14ac:dyDescent="0.25">
      <c r="D22588" s="31">
        <f>-608.695</f>
        <v>-608.69500000000005</v>
      </c>
      <c r="E22588" s="28">
        <v>-200.68100000000001</v>
      </c>
    </row>
    <row r="22589" spans="4:5" x14ac:dyDescent="0.25">
      <c r="D22589" s="31">
        <f>-608.679</f>
        <v>-608.67899999999997</v>
      </c>
      <c r="E22589" s="28">
        <v>-200.55799999999999</v>
      </c>
    </row>
    <row r="22590" spans="4:5" x14ac:dyDescent="0.25">
      <c r="D22590" s="31">
        <f>-608.663</f>
        <v>-608.66300000000001</v>
      </c>
      <c r="E22590" s="28">
        <v>-200.435</v>
      </c>
    </row>
    <row r="22591" spans="4:5" x14ac:dyDescent="0.25">
      <c r="D22591" s="31">
        <f>-608.647</f>
        <v>-608.64700000000005</v>
      </c>
      <c r="E22591" s="28">
        <v>-200.31200000000001</v>
      </c>
    </row>
    <row r="22592" spans="4:5" x14ac:dyDescent="0.25">
      <c r="D22592" s="31">
        <f>-608.631</f>
        <v>-608.63099999999997</v>
      </c>
      <c r="E22592" s="28">
        <v>-200.18899999999999</v>
      </c>
    </row>
    <row r="22593" spans="4:5" x14ac:dyDescent="0.25">
      <c r="D22593" s="31">
        <f>-608.615</f>
        <v>-608.61500000000001</v>
      </c>
      <c r="E22593" s="28">
        <v>-200.066</v>
      </c>
    </row>
    <row r="22594" spans="4:5" x14ac:dyDescent="0.25">
      <c r="D22594" s="31">
        <f>-608.599</f>
        <v>-608.59900000000005</v>
      </c>
      <c r="E22594" s="28">
        <v>-199.94300000000001</v>
      </c>
    </row>
    <row r="22595" spans="4:5" x14ac:dyDescent="0.25">
      <c r="D22595" s="31">
        <f>-608.583</f>
        <v>-608.58299999999997</v>
      </c>
      <c r="E22595" s="28">
        <v>-199.82</v>
      </c>
    </row>
    <row r="22596" spans="4:5" x14ac:dyDescent="0.25">
      <c r="D22596" s="31">
        <f>-608.567</f>
        <v>-608.56700000000001</v>
      </c>
      <c r="E22596" s="28">
        <v>-199.697</v>
      </c>
    </row>
    <row r="22597" spans="4:5" x14ac:dyDescent="0.25">
      <c r="D22597" s="31">
        <f>-608.551</f>
        <v>-608.55100000000004</v>
      </c>
      <c r="E22597" s="28">
        <v>-199.57400000000001</v>
      </c>
    </row>
    <row r="22598" spans="4:5" x14ac:dyDescent="0.25">
      <c r="D22598" s="31">
        <f>-608.535</f>
        <v>-608.53499999999997</v>
      </c>
      <c r="E22598" s="28">
        <v>-199.45099999999999</v>
      </c>
    </row>
    <row r="22599" spans="4:5" x14ac:dyDescent="0.25">
      <c r="D22599" s="31">
        <f>-608.519</f>
        <v>-608.51900000000001</v>
      </c>
      <c r="E22599" s="28">
        <v>-199.327</v>
      </c>
    </row>
    <row r="22600" spans="4:5" x14ac:dyDescent="0.25">
      <c r="D22600" s="31">
        <f>-608.503</f>
        <v>-608.50300000000004</v>
      </c>
      <c r="E22600" s="28">
        <v>-199.20400000000001</v>
      </c>
    </row>
    <row r="22601" spans="4:5" x14ac:dyDescent="0.25">
      <c r="D22601" s="31">
        <f>-608.487</f>
        <v>-608.48699999999997</v>
      </c>
      <c r="E22601" s="28">
        <v>-199.08099999999999</v>
      </c>
    </row>
    <row r="22602" spans="4:5" x14ac:dyDescent="0.25">
      <c r="D22602" s="31">
        <f>-608.471</f>
        <v>-608.471</v>
      </c>
      <c r="E22602" s="28">
        <v>-198.958</v>
      </c>
    </row>
    <row r="22603" spans="4:5" x14ac:dyDescent="0.25">
      <c r="D22603" s="31">
        <f>-608.455</f>
        <v>-608.45500000000004</v>
      </c>
      <c r="E22603" s="28">
        <v>-198.834</v>
      </c>
    </row>
    <row r="22604" spans="4:5" x14ac:dyDescent="0.25">
      <c r="D22604" s="31">
        <f>-608.439</f>
        <v>-608.43899999999996</v>
      </c>
      <c r="E22604" s="28">
        <v>-198.71100000000001</v>
      </c>
    </row>
    <row r="22605" spans="4:5" x14ac:dyDescent="0.25">
      <c r="D22605" s="31">
        <f>-608.423</f>
        <v>-608.423</v>
      </c>
      <c r="E22605" s="28">
        <v>-198.58799999999999</v>
      </c>
    </row>
    <row r="22606" spans="4:5" x14ac:dyDescent="0.25">
      <c r="D22606" s="31">
        <f>-608.407</f>
        <v>-608.40700000000004</v>
      </c>
      <c r="E22606" s="28">
        <v>-198.464</v>
      </c>
    </row>
    <row r="22607" spans="4:5" x14ac:dyDescent="0.25">
      <c r="D22607" s="31">
        <f>-608.391</f>
        <v>-608.39099999999996</v>
      </c>
      <c r="E22607" s="28">
        <v>-198.34100000000001</v>
      </c>
    </row>
    <row r="22608" spans="4:5" x14ac:dyDescent="0.25">
      <c r="D22608" s="31">
        <f>-608.375</f>
        <v>-608.375</v>
      </c>
      <c r="E22608" s="28">
        <v>-198.21700000000001</v>
      </c>
    </row>
    <row r="22609" spans="4:5" x14ac:dyDescent="0.25">
      <c r="D22609" s="31">
        <f>-608.359</f>
        <v>-608.35900000000004</v>
      </c>
      <c r="E22609" s="28">
        <v>-198.09399999999999</v>
      </c>
    </row>
    <row r="22610" spans="4:5" x14ac:dyDescent="0.25">
      <c r="D22610" s="31">
        <f>-608.343</f>
        <v>-608.34299999999996</v>
      </c>
      <c r="E22610" s="28">
        <v>-197.97</v>
      </c>
    </row>
    <row r="22611" spans="4:5" x14ac:dyDescent="0.25">
      <c r="D22611" s="31">
        <f>-608.327</f>
        <v>-608.327</v>
      </c>
      <c r="E22611" s="28">
        <v>-197.84700000000001</v>
      </c>
    </row>
    <row r="22612" spans="4:5" x14ac:dyDescent="0.25">
      <c r="D22612" s="31">
        <f>-608.311</f>
        <v>-608.31100000000004</v>
      </c>
      <c r="E22612" s="28">
        <v>-197.72300000000001</v>
      </c>
    </row>
    <row r="22613" spans="4:5" x14ac:dyDescent="0.25">
      <c r="D22613" s="31">
        <f>-608.295</f>
        <v>-608.29499999999996</v>
      </c>
      <c r="E22613" s="28">
        <v>-197.59899999999999</v>
      </c>
    </row>
    <row r="22614" spans="4:5" x14ac:dyDescent="0.25">
      <c r="D22614" s="31">
        <f>-608.279</f>
        <v>-608.279</v>
      </c>
      <c r="E22614" s="28">
        <v>-197.476</v>
      </c>
    </row>
    <row r="22615" spans="4:5" x14ac:dyDescent="0.25">
      <c r="D22615" s="31">
        <f>-608.263</f>
        <v>-608.26300000000003</v>
      </c>
      <c r="E22615" s="28">
        <v>-197.352</v>
      </c>
    </row>
    <row r="22616" spans="4:5" x14ac:dyDescent="0.25">
      <c r="D22616" s="31">
        <f>-608.247</f>
        <v>-608.24699999999996</v>
      </c>
      <c r="E22616" s="28">
        <v>-197.22900000000001</v>
      </c>
    </row>
    <row r="22617" spans="4:5" x14ac:dyDescent="0.25">
      <c r="D22617" s="31">
        <f>-608.231</f>
        <v>-608.23099999999999</v>
      </c>
      <c r="E22617" s="28">
        <v>-197.10499999999999</v>
      </c>
    </row>
    <row r="22618" spans="4:5" x14ac:dyDescent="0.25">
      <c r="D22618" s="31">
        <f>-608.215</f>
        <v>-608.21500000000003</v>
      </c>
      <c r="E22618" s="28">
        <v>-196.98099999999999</v>
      </c>
    </row>
    <row r="22619" spans="4:5" x14ac:dyDescent="0.25">
      <c r="D22619" s="31">
        <f>-608.199</f>
        <v>-608.19899999999996</v>
      </c>
      <c r="E22619" s="28">
        <v>-196.857</v>
      </c>
    </row>
    <row r="22620" spans="4:5" x14ac:dyDescent="0.25">
      <c r="D22620" s="31">
        <f>-608.183</f>
        <v>-608.18299999999999</v>
      </c>
      <c r="E22620" s="28">
        <v>-196.73400000000001</v>
      </c>
    </row>
    <row r="22621" spans="4:5" x14ac:dyDescent="0.25">
      <c r="D22621" s="31">
        <f>-608.167</f>
        <v>-608.16700000000003</v>
      </c>
      <c r="E22621" s="28">
        <v>-196.61</v>
      </c>
    </row>
    <row r="22622" spans="4:5" x14ac:dyDescent="0.25">
      <c r="D22622" s="31">
        <f>-608.151</f>
        <v>-608.15099999999995</v>
      </c>
      <c r="E22622" s="28">
        <v>-196.48599999999999</v>
      </c>
    </row>
    <row r="22623" spans="4:5" x14ac:dyDescent="0.25">
      <c r="D22623" s="31">
        <f>-608.135</f>
        <v>-608.13499999999999</v>
      </c>
      <c r="E22623" s="28">
        <v>-196.36199999999999</v>
      </c>
    </row>
    <row r="22624" spans="4:5" x14ac:dyDescent="0.25">
      <c r="D22624" s="31">
        <f>-608.119</f>
        <v>-608.11900000000003</v>
      </c>
      <c r="E22624" s="28">
        <v>-196.238</v>
      </c>
    </row>
    <row r="22625" spans="4:5" x14ac:dyDescent="0.25">
      <c r="D22625" s="31">
        <f>-608.103</f>
        <v>-608.10299999999995</v>
      </c>
      <c r="E22625" s="28">
        <v>-196.114</v>
      </c>
    </row>
    <row r="22626" spans="4:5" x14ac:dyDescent="0.25">
      <c r="D22626" s="31">
        <f>-608.087</f>
        <v>-608.08699999999999</v>
      </c>
      <c r="E22626" s="28">
        <v>-195.99</v>
      </c>
    </row>
    <row r="22627" spans="4:5" x14ac:dyDescent="0.25">
      <c r="D22627" s="31">
        <f>-608.071</f>
        <v>-608.07100000000003</v>
      </c>
      <c r="E22627" s="28">
        <v>-195.86600000000001</v>
      </c>
    </row>
    <row r="22628" spans="4:5" x14ac:dyDescent="0.25">
      <c r="D22628" s="31">
        <f>-608.055</f>
        <v>-608.05499999999995</v>
      </c>
      <c r="E22628" s="28">
        <v>-195.74199999999999</v>
      </c>
    </row>
    <row r="22629" spans="4:5" x14ac:dyDescent="0.25">
      <c r="D22629" s="31">
        <f>-608.039</f>
        <v>-608.03899999999999</v>
      </c>
      <c r="E22629" s="28">
        <v>-195.61799999999999</v>
      </c>
    </row>
    <row r="22630" spans="4:5" x14ac:dyDescent="0.25">
      <c r="D22630" s="31">
        <f>-608.023</f>
        <v>-608.02300000000002</v>
      </c>
      <c r="E22630" s="28">
        <v>-195.494</v>
      </c>
    </row>
    <row r="22631" spans="4:5" x14ac:dyDescent="0.25">
      <c r="D22631" s="31">
        <f>-608.007</f>
        <v>-608.00699999999995</v>
      </c>
      <c r="E22631" s="28">
        <v>-195.37</v>
      </c>
    </row>
    <row r="22632" spans="4:5" x14ac:dyDescent="0.25">
      <c r="D22632" s="31">
        <f>-607.991</f>
        <v>-607.99099999999999</v>
      </c>
      <c r="E22632" s="28">
        <v>-195.24600000000001</v>
      </c>
    </row>
    <row r="22633" spans="4:5" x14ac:dyDescent="0.25">
      <c r="D22633" s="31">
        <f>-607.975</f>
        <v>-607.97500000000002</v>
      </c>
      <c r="E22633" s="28">
        <v>-195.12200000000001</v>
      </c>
    </row>
    <row r="22634" spans="4:5" x14ac:dyDescent="0.25">
      <c r="D22634" s="31">
        <f>-607.959</f>
        <v>-607.95899999999995</v>
      </c>
      <c r="E22634" s="28">
        <v>-194.99799999999999</v>
      </c>
    </row>
    <row r="22635" spans="4:5" x14ac:dyDescent="0.25">
      <c r="D22635" s="31">
        <f>-607.943</f>
        <v>-607.94299999999998</v>
      </c>
      <c r="E22635" s="28">
        <v>-194.874</v>
      </c>
    </row>
    <row r="22636" spans="4:5" x14ac:dyDescent="0.25">
      <c r="D22636" s="31">
        <f>-607.927</f>
        <v>-607.92700000000002</v>
      </c>
      <c r="E22636" s="28">
        <v>-194.749</v>
      </c>
    </row>
    <row r="22637" spans="4:5" x14ac:dyDescent="0.25">
      <c r="D22637" s="31">
        <f>-607.911</f>
        <v>-607.91099999999994</v>
      </c>
      <c r="E22637" s="28">
        <v>-194.625</v>
      </c>
    </row>
    <row r="22638" spans="4:5" x14ac:dyDescent="0.25">
      <c r="D22638" s="31">
        <f>-607.895</f>
        <v>-607.89499999999998</v>
      </c>
      <c r="E22638" s="28">
        <v>-194.501</v>
      </c>
    </row>
    <row r="22639" spans="4:5" x14ac:dyDescent="0.25">
      <c r="D22639" s="31">
        <f>-607.879</f>
        <v>-607.87900000000002</v>
      </c>
      <c r="E22639" s="28">
        <v>-194.37700000000001</v>
      </c>
    </row>
    <row r="22640" spans="4:5" x14ac:dyDescent="0.25">
      <c r="D22640" s="31">
        <f>-607.863</f>
        <v>-607.86300000000006</v>
      </c>
      <c r="E22640" s="28">
        <v>-194.25200000000001</v>
      </c>
    </row>
    <row r="22641" spans="4:5" x14ac:dyDescent="0.25">
      <c r="D22641" s="31">
        <f>-607.847</f>
        <v>-607.84699999999998</v>
      </c>
      <c r="E22641" s="28">
        <v>-194.12799999999999</v>
      </c>
    </row>
    <row r="22642" spans="4:5" x14ac:dyDescent="0.25">
      <c r="D22642" s="31">
        <f>-607.831</f>
        <v>-607.83100000000002</v>
      </c>
      <c r="E22642" s="28">
        <v>-194.00399999999999</v>
      </c>
    </row>
    <row r="22643" spans="4:5" x14ac:dyDescent="0.25">
      <c r="D22643" s="31">
        <f>-607.815</f>
        <v>-607.81500000000005</v>
      </c>
      <c r="E22643" s="28">
        <v>-193.87899999999999</v>
      </c>
    </row>
    <row r="22644" spans="4:5" x14ac:dyDescent="0.25">
      <c r="D22644" s="31">
        <f>-607.799</f>
        <v>-607.79899999999998</v>
      </c>
      <c r="E22644" s="28">
        <v>-193.755</v>
      </c>
    </row>
    <row r="22645" spans="4:5" x14ac:dyDescent="0.25">
      <c r="D22645" s="31">
        <f>-607.783</f>
        <v>-607.78300000000002</v>
      </c>
      <c r="E22645" s="28">
        <v>-193.63</v>
      </c>
    </row>
    <row r="22646" spans="4:5" x14ac:dyDescent="0.25">
      <c r="D22646" s="31">
        <f>-607.767</f>
        <v>-607.76700000000005</v>
      </c>
      <c r="E22646" s="28">
        <v>-193.506</v>
      </c>
    </row>
    <row r="22647" spans="4:5" x14ac:dyDescent="0.25">
      <c r="D22647" s="31">
        <f>-607.751</f>
        <v>-607.75099999999998</v>
      </c>
      <c r="E22647" s="28">
        <v>-193.381</v>
      </c>
    </row>
    <row r="22648" spans="4:5" x14ac:dyDescent="0.25">
      <c r="D22648" s="31">
        <f>-607.735</f>
        <v>-607.73500000000001</v>
      </c>
      <c r="E22648" s="28">
        <v>-193.25700000000001</v>
      </c>
    </row>
    <row r="22649" spans="4:5" x14ac:dyDescent="0.25">
      <c r="D22649" s="31">
        <f>-607.719</f>
        <v>-607.71900000000005</v>
      </c>
      <c r="E22649" s="28">
        <v>-193.13200000000001</v>
      </c>
    </row>
    <row r="22650" spans="4:5" x14ac:dyDescent="0.25">
      <c r="D22650" s="31">
        <f>-607.703</f>
        <v>-607.70299999999997</v>
      </c>
      <c r="E22650" s="28">
        <v>-193.00800000000001</v>
      </c>
    </row>
    <row r="22651" spans="4:5" x14ac:dyDescent="0.25">
      <c r="D22651" s="31">
        <f>-607.687</f>
        <v>-607.68700000000001</v>
      </c>
      <c r="E22651" s="28">
        <v>-192.88300000000001</v>
      </c>
    </row>
    <row r="22652" spans="4:5" x14ac:dyDescent="0.25">
      <c r="D22652" s="31">
        <f>-607.671</f>
        <v>-607.67100000000005</v>
      </c>
      <c r="E22652" s="28">
        <v>-192.75800000000001</v>
      </c>
    </row>
    <row r="22653" spans="4:5" x14ac:dyDescent="0.25">
      <c r="D22653" s="31">
        <f>-607.655</f>
        <v>-607.65499999999997</v>
      </c>
      <c r="E22653" s="28">
        <v>-192.63399999999999</v>
      </c>
    </row>
    <row r="22654" spans="4:5" x14ac:dyDescent="0.25">
      <c r="D22654" s="31">
        <f>-607.639</f>
        <v>-607.63900000000001</v>
      </c>
      <c r="E22654" s="28">
        <v>-192.50899999999999</v>
      </c>
    </row>
    <row r="22655" spans="4:5" x14ac:dyDescent="0.25">
      <c r="D22655" s="31">
        <f>-607.623</f>
        <v>-607.62300000000005</v>
      </c>
      <c r="E22655" s="28">
        <v>-192.38399999999999</v>
      </c>
    </row>
    <row r="22656" spans="4:5" x14ac:dyDescent="0.25">
      <c r="D22656" s="31">
        <f>-607.607</f>
        <v>-607.60699999999997</v>
      </c>
      <c r="E22656" s="28">
        <v>-192.26</v>
      </c>
    </row>
    <row r="22657" spans="4:5" x14ac:dyDescent="0.25">
      <c r="D22657" s="31">
        <f>-607.591</f>
        <v>-607.59100000000001</v>
      </c>
      <c r="E22657" s="28">
        <v>-192.13499999999999</v>
      </c>
    </row>
    <row r="22658" spans="4:5" x14ac:dyDescent="0.25">
      <c r="D22658" s="31">
        <f>-607.575</f>
        <v>-607.57500000000005</v>
      </c>
      <c r="E22658" s="28">
        <v>-192.01</v>
      </c>
    </row>
    <row r="22659" spans="4:5" x14ac:dyDescent="0.25">
      <c r="D22659" s="31">
        <f>-607.559</f>
        <v>-607.55899999999997</v>
      </c>
      <c r="E22659" s="28">
        <v>-191.88499999999999</v>
      </c>
    </row>
    <row r="22660" spans="4:5" x14ac:dyDescent="0.25">
      <c r="D22660" s="31">
        <f>-607.543</f>
        <v>-607.54300000000001</v>
      </c>
      <c r="E22660" s="28">
        <v>-191.76</v>
      </c>
    </row>
    <row r="22661" spans="4:5" x14ac:dyDescent="0.25">
      <c r="D22661" s="31">
        <f>-607.527</f>
        <v>-607.52700000000004</v>
      </c>
      <c r="E22661" s="28">
        <v>-191.636</v>
      </c>
    </row>
    <row r="22662" spans="4:5" x14ac:dyDescent="0.25">
      <c r="D22662" s="31">
        <f>-607.511</f>
        <v>-607.51099999999997</v>
      </c>
      <c r="E22662" s="28">
        <v>-191.511</v>
      </c>
    </row>
    <row r="22663" spans="4:5" x14ac:dyDescent="0.25">
      <c r="D22663" s="31">
        <f>-607.495</f>
        <v>-607.495</v>
      </c>
      <c r="E22663" s="28">
        <v>-191.386</v>
      </c>
    </row>
    <row r="22664" spans="4:5" x14ac:dyDescent="0.25">
      <c r="D22664" s="31">
        <f>-607.479</f>
        <v>-607.47900000000004</v>
      </c>
      <c r="E22664" s="28">
        <v>-191.261</v>
      </c>
    </row>
    <row r="22665" spans="4:5" x14ac:dyDescent="0.25">
      <c r="D22665" s="31">
        <f>-607.463</f>
        <v>-607.46299999999997</v>
      </c>
      <c r="E22665" s="28">
        <v>-191.136</v>
      </c>
    </row>
    <row r="22666" spans="4:5" x14ac:dyDescent="0.25">
      <c r="D22666" s="31">
        <f>-607.447</f>
        <v>-607.447</v>
      </c>
      <c r="E22666" s="28">
        <v>-191.011</v>
      </c>
    </row>
    <row r="22667" spans="4:5" x14ac:dyDescent="0.25">
      <c r="D22667" s="31">
        <f>-607.431</f>
        <v>-607.43100000000004</v>
      </c>
      <c r="E22667" s="28">
        <v>-190.886</v>
      </c>
    </row>
    <row r="22668" spans="4:5" x14ac:dyDescent="0.25">
      <c r="D22668" s="31">
        <f>-607.415</f>
        <v>-607.41499999999996</v>
      </c>
      <c r="E22668" s="28">
        <v>-190.761</v>
      </c>
    </row>
    <row r="22669" spans="4:5" x14ac:dyDescent="0.25">
      <c r="D22669" s="31">
        <f>-607.399</f>
        <v>-607.399</v>
      </c>
      <c r="E22669" s="28">
        <v>-190.636</v>
      </c>
    </row>
    <row r="22670" spans="4:5" x14ac:dyDescent="0.25">
      <c r="D22670" s="31">
        <f>-607.383</f>
        <v>-607.38300000000004</v>
      </c>
      <c r="E22670" s="28">
        <v>-190.511</v>
      </c>
    </row>
    <row r="22671" spans="4:5" x14ac:dyDescent="0.25">
      <c r="D22671" s="31">
        <f>-607.367</f>
        <v>-607.36699999999996</v>
      </c>
      <c r="E22671" s="28">
        <v>-190.38499999999999</v>
      </c>
    </row>
    <row r="22672" spans="4:5" x14ac:dyDescent="0.25">
      <c r="D22672" s="31">
        <f>-607.351</f>
        <v>-607.351</v>
      </c>
      <c r="E22672" s="28">
        <v>-190.26</v>
      </c>
    </row>
    <row r="22673" spans="4:5" x14ac:dyDescent="0.25">
      <c r="D22673" s="31">
        <f>-607.335</f>
        <v>-607.33500000000004</v>
      </c>
      <c r="E22673" s="28">
        <v>-190.13499999999999</v>
      </c>
    </row>
    <row r="22674" spans="4:5" x14ac:dyDescent="0.25">
      <c r="D22674" s="31">
        <f>-607.319</f>
        <v>-607.31899999999996</v>
      </c>
      <c r="E22674" s="28">
        <v>-190.01</v>
      </c>
    </row>
    <row r="22675" spans="4:5" x14ac:dyDescent="0.25">
      <c r="D22675" s="31">
        <f>-607.303</f>
        <v>-607.303</v>
      </c>
      <c r="E22675" s="28">
        <v>-189.88499999999999</v>
      </c>
    </row>
    <row r="22676" spans="4:5" x14ac:dyDescent="0.25">
      <c r="D22676" s="31">
        <f>-607.287</f>
        <v>-607.28700000000003</v>
      </c>
      <c r="E22676" s="28">
        <v>-189.75899999999999</v>
      </c>
    </row>
    <row r="22677" spans="4:5" x14ac:dyDescent="0.25">
      <c r="D22677" s="31">
        <f>-607.271</f>
        <v>-607.27099999999996</v>
      </c>
      <c r="E22677" s="28">
        <v>-189.63399999999999</v>
      </c>
    </row>
    <row r="22678" spans="4:5" x14ac:dyDescent="0.25">
      <c r="D22678" s="31">
        <f>-607.255</f>
        <v>-607.255</v>
      </c>
      <c r="E22678" s="28">
        <v>-189.50899999999999</v>
      </c>
    </row>
    <row r="22679" spans="4:5" x14ac:dyDescent="0.25">
      <c r="D22679" s="31">
        <f>-607.24</f>
        <v>-607.24</v>
      </c>
      <c r="E22679" s="28">
        <v>-189.38300000000001</v>
      </c>
    </row>
    <row r="22680" spans="4:5" x14ac:dyDescent="0.25">
      <c r="D22680" s="31">
        <f>-607.224</f>
        <v>-607.22400000000005</v>
      </c>
      <c r="E22680" s="28">
        <v>-189.25800000000001</v>
      </c>
    </row>
    <row r="22681" spans="4:5" x14ac:dyDescent="0.25">
      <c r="D22681" s="31">
        <f>-607.208</f>
        <v>-607.20799999999997</v>
      </c>
      <c r="E22681" s="28">
        <v>-189.13300000000001</v>
      </c>
    </row>
    <row r="22682" spans="4:5" x14ac:dyDescent="0.25">
      <c r="D22682" s="31">
        <f>-607.192</f>
        <v>-607.19200000000001</v>
      </c>
      <c r="E22682" s="28">
        <v>-189.00700000000001</v>
      </c>
    </row>
    <row r="22683" spans="4:5" x14ac:dyDescent="0.25">
      <c r="D22683" s="31">
        <f>-607.176</f>
        <v>-607.17600000000004</v>
      </c>
      <c r="E22683" s="28">
        <v>-188.88200000000001</v>
      </c>
    </row>
    <row r="22684" spans="4:5" x14ac:dyDescent="0.25">
      <c r="D22684" s="31">
        <f>-607.16</f>
        <v>-607.16</v>
      </c>
      <c r="E22684" s="28">
        <v>-188.756</v>
      </c>
    </row>
    <row r="22685" spans="4:5" x14ac:dyDescent="0.25">
      <c r="D22685" s="31">
        <f>-607.144</f>
        <v>-607.14400000000001</v>
      </c>
      <c r="E22685" s="28">
        <v>-188.631</v>
      </c>
    </row>
    <row r="22686" spans="4:5" x14ac:dyDescent="0.25">
      <c r="D22686" s="31">
        <f>-607.128</f>
        <v>-607.12800000000004</v>
      </c>
      <c r="E22686" s="28">
        <v>-188.505</v>
      </c>
    </row>
    <row r="22687" spans="4:5" x14ac:dyDescent="0.25">
      <c r="D22687" s="31">
        <f>-607.112</f>
        <v>-607.11199999999997</v>
      </c>
      <c r="E22687" s="28">
        <v>-188.38</v>
      </c>
    </row>
    <row r="22688" spans="4:5" x14ac:dyDescent="0.25">
      <c r="D22688" s="31">
        <f>-607.096</f>
        <v>-607.096</v>
      </c>
      <c r="E22688" s="28">
        <v>-188.25399999999999</v>
      </c>
    </row>
    <row r="22689" spans="4:5" x14ac:dyDescent="0.25">
      <c r="D22689" s="31">
        <f>-607.08</f>
        <v>-607.08000000000004</v>
      </c>
      <c r="E22689" s="28">
        <v>-188.12899999999999</v>
      </c>
    </row>
    <row r="22690" spans="4:5" x14ac:dyDescent="0.25">
      <c r="D22690" s="31">
        <f>-607.064</f>
        <v>-607.06399999999996</v>
      </c>
      <c r="E22690" s="28">
        <v>-188.00299999999999</v>
      </c>
    </row>
    <row r="22691" spans="4:5" x14ac:dyDescent="0.25">
      <c r="D22691" s="31">
        <f>-607.048</f>
        <v>-607.048</v>
      </c>
      <c r="E22691" s="28">
        <v>-187.87700000000001</v>
      </c>
    </row>
    <row r="22692" spans="4:5" x14ac:dyDescent="0.25">
      <c r="D22692" s="31">
        <f>-607.032</f>
        <v>-607.03200000000004</v>
      </c>
      <c r="E22692" s="28">
        <v>-187.75200000000001</v>
      </c>
    </row>
    <row r="22693" spans="4:5" x14ac:dyDescent="0.25">
      <c r="D22693" s="31">
        <f>-607.016</f>
        <v>-607.01599999999996</v>
      </c>
      <c r="E22693" s="28">
        <v>-187.626</v>
      </c>
    </row>
    <row r="22694" spans="4:5" x14ac:dyDescent="0.25">
      <c r="D22694" s="31">
        <f>-607</f>
        <v>-607</v>
      </c>
      <c r="E22694" s="28">
        <v>-187.5</v>
      </c>
    </row>
    <row r="22695" spans="4:5" x14ac:dyDescent="0.25">
      <c r="D22695" s="31">
        <f>-606.984</f>
        <v>-606.98400000000004</v>
      </c>
      <c r="E22695" s="28">
        <v>-187.374</v>
      </c>
    </row>
    <row r="22696" spans="4:5" x14ac:dyDescent="0.25">
      <c r="D22696" s="31">
        <f>-606.968</f>
        <v>-606.96799999999996</v>
      </c>
      <c r="E22696" s="28">
        <v>-187.249</v>
      </c>
    </row>
    <row r="22697" spans="4:5" x14ac:dyDescent="0.25">
      <c r="D22697" s="31">
        <f>-606.952</f>
        <v>-606.952</v>
      </c>
      <c r="E22697" s="28">
        <v>-187.12299999999999</v>
      </c>
    </row>
    <row r="22698" spans="4:5" x14ac:dyDescent="0.25">
      <c r="D22698" s="31">
        <f>-606.936</f>
        <v>-606.93600000000004</v>
      </c>
      <c r="E22698" s="28">
        <v>-186.99700000000001</v>
      </c>
    </row>
    <row r="22699" spans="4:5" x14ac:dyDescent="0.25">
      <c r="D22699" s="31">
        <f>-606.92</f>
        <v>-606.91999999999996</v>
      </c>
      <c r="E22699" s="28">
        <v>-186.87100000000001</v>
      </c>
    </row>
    <row r="22700" spans="4:5" x14ac:dyDescent="0.25">
      <c r="D22700" s="31">
        <f>-606.904</f>
        <v>-606.904</v>
      </c>
      <c r="E22700" s="28">
        <v>-186.745</v>
      </c>
    </row>
    <row r="22701" spans="4:5" x14ac:dyDescent="0.25">
      <c r="D22701" s="31">
        <f>-606.888</f>
        <v>-606.88800000000003</v>
      </c>
      <c r="E22701" s="28">
        <v>-186.619</v>
      </c>
    </row>
    <row r="22702" spans="4:5" x14ac:dyDescent="0.25">
      <c r="D22702" s="31">
        <f>-606.872</f>
        <v>-606.87199999999996</v>
      </c>
      <c r="E22702" s="28">
        <v>-186.49299999999999</v>
      </c>
    </row>
    <row r="22703" spans="4:5" x14ac:dyDescent="0.25">
      <c r="D22703" s="31">
        <f>-606.856</f>
        <v>-606.85599999999999</v>
      </c>
      <c r="E22703" s="28">
        <v>-186.36799999999999</v>
      </c>
    </row>
    <row r="22704" spans="4:5" x14ac:dyDescent="0.25">
      <c r="D22704" s="31">
        <f>-606.84</f>
        <v>-606.84</v>
      </c>
      <c r="E22704" s="28">
        <v>-186.24199999999999</v>
      </c>
    </row>
    <row r="22705" spans="4:5" x14ac:dyDescent="0.25">
      <c r="D22705" s="31">
        <f>-606.824</f>
        <v>-606.82399999999996</v>
      </c>
      <c r="E22705" s="28">
        <v>-186.11600000000001</v>
      </c>
    </row>
    <row r="22706" spans="4:5" x14ac:dyDescent="0.25">
      <c r="D22706" s="31">
        <f>-606.808</f>
        <v>-606.80799999999999</v>
      </c>
      <c r="E22706" s="28">
        <v>-185.99</v>
      </c>
    </row>
    <row r="22707" spans="4:5" x14ac:dyDescent="0.25">
      <c r="D22707" s="31">
        <f>-606.792</f>
        <v>-606.79200000000003</v>
      </c>
      <c r="E22707" s="28">
        <v>-185.863</v>
      </c>
    </row>
    <row r="22708" spans="4:5" x14ac:dyDescent="0.25">
      <c r="D22708" s="31">
        <f>-606.776</f>
        <v>-606.77599999999995</v>
      </c>
      <c r="E22708" s="28">
        <v>-185.73699999999999</v>
      </c>
    </row>
    <row r="22709" spans="4:5" x14ac:dyDescent="0.25">
      <c r="D22709" s="31">
        <f>-606.76</f>
        <v>-606.76</v>
      </c>
      <c r="E22709" s="28">
        <v>-185.61099999999999</v>
      </c>
    </row>
    <row r="22710" spans="4:5" x14ac:dyDescent="0.25">
      <c r="D22710" s="31">
        <f>-606.744</f>
        <v>-606.74400000000003</v>
      </c>
      <c r="E22710" s="28">
        <v>-185.48500000000001</v>
      </c>
    </row>
    <row r="22711" spans="4:5" x14ac:dyDescent="0.25">
      <c r="D22711" s="31">
        <f>-606.728</f>
        <v>-606.72799999999995</v>
      </c>
      <c r="E22711" s="28">
        <v>-185.35900000000001</v>
      </c>
    </row>
    <row r="22712" spans="4:5" x14ac:dyDescent="0.25">
      <c r="D22712" s="31">
        <f>-606.712</f>
        <v>-606.71199999999999</v>
      </c>
      <c r="E22712" s="28">
        <v>-185.233</v>
      </c>
    </row>
    <row r="22713" spans="4:5" x14ac:dyDescent="0.25">
      <c r="D22713" s="31">
        <f>-606.696</f>
        <v>-606.69600000000003</v>
      </c>
      <c r="E22713" s="28">
        <v>-185.107</v>
      </c>
    </row>
    <row r="22714" spans="4:5" x14ac:dyDescent="0.25">
      <c r="D22714" s="31">
        <f>-606.68</f>
        <v>-606.67999999999995</v>
      </c>
      <c r="E22714" s="28">
        <v>-184.98</v>
      </c>
    </row>
    <row r="22715" spans="4:5" x14ac:dyDescent="0.25">
      <c r="D22715" s="31">
        <f>-606.664</f>
        <v>-606.66399999999999</v>
      </c>
      <c r="E22715" s="28">
        <v>-184.85400000000001</v>
      </c>
    </row>
    <row r="22716" spans="4:5" x14ac:dyDescent="0.25">
      <c r="D22716" s="31">
        <f>-606.648</f>
        <v>-606.64800000000002</v>
      </c>
      <c r="E22716" s="28">
        <v>-184.72800000000001</v>
      </c>
    </row>
    <row r="22717" spans="4:5" x14ac:dyDescent="0.25">
      <c r="D22717" s="31">
        <f>-606.632</f>
        <v>-606.63199999999995</v>
      </c>
      <c r="E22717" s="28">
        <v>-184.601</v>
      </c>
    </row>
    <row r="22718" spans="4:5" x14ac:dyDescent="0.25">
      <c r="D22718" s="31">
        <f>-606.616</f>
        <v>-606.61599999999999</v>
      </c>
      <c r="E22718" s="28">
        <v>-184.47499999999999</v>
      </c>
    </row>
    <row r="22719" spans="4:5" x14ac:dyDescent="0.25">
      <c r="D22719" s="31">
        <f>-606.6</f>
        <v>-606.6</v>
      </c>
      <c r="E22719" s="28">
        <v>-184.34899999999999</v>
      </c>
    </row>
    <row r="22720" spans="4:5" x14ac:dyDescent="0.25">
      <c r="D22720" s="31">
        <f>-606.584</f>
        <v>-606.58399999999995</v>
      </c>
      <c r="E22720" s="28">
        <v>-184.22200000000001</v>
      </c>
    </row>
    <row r="22721" spans="4:5" x14ac:dyDescent="0.25">
      <c r="D22721" s="31">
        <f>-606.568</f>
        <v>-606.56799999999998</v>
      </c>
      <c r="E22721" s="28">
        <v>-184.096</v>
      </c>
    </row>
    <row r="22722" spans="4:5" x14ac:dyDescent="0.25">
      <c r="D22722" s="31">
        <f>-606.552</f>
        <v>-606.55200000000002</v>
      </c>
      <c r="E22722" s="28">
        <v>-183.96899999999999</v>
      </c>
    </row>
    <row r="22723" spans="4:5" x14ac:dyDescent="0.25">
      <c r="D22723" s="31">
        <f>-606.536</f>
        <v>-606.53599999999994</v>
      </c>
      <c r="E22723" s="28">
        <v>-183.84299999999999</v>
      </c>
    </row>
    <row r="22724" spans="4:5" x14ac:dyDescent="0.25">
      <c r="D22724" s="31">
        <f>-606.52</f>
        <v>-606.52</v>
      </c>
      <c r="E22724" s="28">
        <v>-183.71600000000001</v>
      </c>
    </row>
    <row r="22725" spans="4:5" x14ac:dyDescent="0.25">
      <c r="D22725" s="31">
        <f>-606.504</f>
        <v>-606.50400000000002</v>
      </c>
      <c r="E22725" s="28">
        <v>-183.59</v>
      </c>
    </row>
    <row r="22726" spans="4:5" x14ac:dyDescent="0.25">
      <c r="D22726" s="31">
        <f>-606.488</f>
        <v>-606.48800000000006</v>
      </c>
      <c r="E22726" s="28">
        <v>-183.46299999999999</v>
      </c>
    </row>
    <row r="22727" spans="4:5" x14ac:dyDescent="0.25">
      <c r="D22727" s="31">
        <f>-606.472</f>
        <v>-606.47199999999998</v>
      </c>
      <c r="E22727" s="28">
        <v>-183.33699999999999</v>
      </c>
    </row>
    <row r="22728" spans="4:5" x14ac:dyDescent="0.25">
      <c r="D22728" s="31">
        <f>-606.456</f>
        <v>-606.45600000000002</v>
      </c>
      <c r="E22728" s="28">
        <v>-183.21</v>
      </c>
    </row>
    <row r="22729" spans="4:5" x14ac:dyDescent="0.25">
      <c r="D22729" s="31">
        <f>-606.44</f>
        <v>-606.44000000000005</v>
      </c>
      <c r="E22729" s="28">
        <v>-183.084</v>
      </c>
    </row>
    <row r="22730" spans="4:5" x14ac:dyDescent="0.25">
      <c r="D22730" s="31">
        <f>-606.424</f>
        <v>-606.42399999999998</v>
      </c>
      <c r="E22730" s="28">
        <v>-182.95699999999999</v>
      </c>
    </row>
    <row r="22731" spans="4:5" x14ac:dyDescent="0.25">
      <c r="D22731" s="31">
        <f>-606.408</f>
        <v>-606.40800000000002</v>
      </c>
      <c r="E22731" s="28">
        <v>-182.83</v>
      </c>
    </row>
    <row r="22732" spans="4:5" x14ac:dyDescent="0.25">
      <c r="D22732" s="31">
        <f>-606.392</f>
        <v>-606.39200000000005</v>
      </c>
      <c r="E22732" s="28">
        <v>-182.70400000000001</v>
      </c>
    </row>
    <row r="22733" spans="4:5" x14ac:dyDescent="0.25">
      <c r="D22733" s="31">
        <f>-606.376</f>
        <v>-606.37599999999998</v>
      </c>
      <c r="E22733" s="28">
        <v>-182.577</v>
      </c>
    </row>
    <row r="22734" spans="4:5" x14ac:dyDescent="0.25">
      <c r="D22734" s="31">
        <f>-606.36</f>
        <v>-606.36</v>
      </c>
      <c r="E22734" s="28">
        <v>-182.45</v>
      </c>
    </row>
    <row r="22735" spans="4:5" x14ac:dyDescent="0.25">
      <c r="D22735" s="31">
        <f>-606.344</f>
        <v>-606.34400000000005</v>
      </c>
      <c r="E22735" s="28">
        <v>-182.32300000000001</v>
      </c>
    </row>
    <row r="22736" spans="4:5" x14ac:dyDescent="0.25">
      <c r="D22736" s="31">
        <f>-606.328</f>
        <v>-606.32799999999997</v>
      </c>
      <c r="E22736" s="28">
        <v>-182.196</v>
      </c>
    </row>
    <row r="22737" spans="4:5" x14ac:dyDescent="0.25">
      <c r="D22737" s="31">
        <f>-606.312</f>
        <v>-606.31200000000001</v>
      </c>
      <c r="E22737" s="28">
        <v>-182.07</v>
      </c>
    </row>
    <row r="22738" spans="4:5" x14ac:dyDescent="0.25">
      <c r="D22738" s="31">
        <f>-606.296</f>
        <v>-606.29600000000005</v>
      </c>
      <c r="E22738" s="28">
        <v>-181.94300000000001</v>
      </c>
    </row>
    <row r="22739" spans="4:5" x14ac:dyDescent="0.25">
      <c r="D22739" s="31">
        <f>-606.28</f>
        <v>-606.28</v>
      </c>
      <c r="E22739" s="28">
        <v>-181.816</v>
      </c>
    </row>
    <row r="22740" spans="4:5" x14ac:dyDescent="0.25">
      <c r="D22740" s="31">
        <f>-606.264</f>
        <v>-606.26400000000001</v>
      </c>
      <c r="E22740" s="28">
        <v>-181.68899999999999</v>
      </c>
    </row>
    <row r="22741" spans="4:5" x14ac:dyDescent="0.25">
      <c r="D22741" s="31">
        <f>-606.248</f>
        <v>-606.24800000000005</v>
      </c>
      <c r="E22741" s="28">
        <v>-181.56200000000001</v>
      </c>
    </row>
    <row r="22742" spans="4:5" x14ac:dyDescent="0.25">
      <c r="D22742" s="31">
        <f>-606.232</f>
        <v>-606.23199999999997</v>
      </c>
      <c r="E22742" s="28">
        <v>-181.435</v>
      </c>
    </row>
    <row r="22743" spans="4:5" x14ac:dyDescent="0.25">
      <c r="D22743" s="31">
        <f>-606.216</f>
        <v>-606.21600000000001</v>
      </c>
      <c r="E22743" s="28">
        <v>-181.30799999999999</v>
      </c>
    </row>
    <row r="22744" spans="4:5" x14ac:dyDescent="0.25">
      <c r="D22744" s="31">
        <f>-606.2</f>
        <v>-606.20000000000005</v>
      </c>
      <c r="E22744" s="28">
        <v>-181.18100000000001</v>
      </c>
    </row>
    <row r="22745" spans="4:5" x14ac:dyDescent="0.25">
      <c r="D22745" s="31">
        <f>-606.184</f>
        <v>-606.18399999999997</v>
      </c>
      <c r="E22745" s="28">
        <v>-181.054</v>
      </c>
    </row>
    <row r="22746" spans="4:5" x14ac:dyDescent="0.25">
      <c r="D22746" s="31">
        <f>-606.168</f>
        <v>-606.16800000000001</v>
      </c>
      <c r="E22746" s="28">
        <v>-180.92699999999999</v>
      </c>
    </row>
    <row r="22747" spans="4:5" x14ac:dyDescent="0.25">
      <c r="D22747" s="31">
        <f>-606.152</f>
        <v>-606.15200000000004</v>
      </c>
      <c r="E22747" s="28">
        <v>-180.8</v>
      </c>
    </row>
    <row r="22748" spans="4:5" x14ac:dyDescent="0.25">
      <c r="D22748" s="31">
        <f>-606.136</f>
        <v>-606.13599999999997</v>
      </c>
      <c r="E22748" s="28">
        <v>-180.673</v>
      </c>
    </row>
    <row r="22749" spans="4:5" x14ac:dyDescent="0.25">
      <c r="D22749" s="31">
        <f>-606.12</f>
        <v>-606.12</v>
      </c>
      <c r="E22749" s="28">
        <v>-180.54599999999999</v>
      </c>
    </row>
    <row r="22750" spans="4:5" x14ac:dyDescent="0.25">
      <c r="D22750" s="31">
        <f>-606.104</f>
        <v>-606.10400000000004</v>
      </c>
      <c r="E22750" s="28">
        <v>-180.41900000000001</v>
      </c>
    </row>
    <row r="22751" spans="4:5" x14ac:dyDescent="0.25">
      <c r="D22751" s="31">
        <f>-606.088</f>
        <v>-606.08799999999997</v>
      </c>
      <c r="E22751" s="28">
        <v>-180.291</v>
      </c>
    </row>
    <row r="22752" spans="4:5" x14ac:dyDescent="0.25">
      <c r="D22752" s="31">
        <f>-606.072</f>
        <v>-606.072</v>
      </c>
      <c r="E22752" s="28">
        <v>-180.16399999999999</v>
      </c>
    </row>
    <row r="22753" spans="4:5" x14ac:dyDescent="0.25">
      <c r="D22753" s="31">
        <f>-606.056</f>
        <v>-606.05600000000004</v>
      </c>
      <c r="E22753" s="28">
        <v>-180.03700000000001</v>
      </c>
    </row>
    <row r="22754" spans="4:5" x14ac:dyDescent="0.25">
      <c r="D22754" s="31">
        <f>-606.04</f>
        <v>-606.04</v>
      </c>
      <c r="E22754" s="28">
        <v>-179.91</v>
      </c>
    </row>
    <row r="22755" spans="4:5" x14ac:dyDescent="0.25">
      <c r="D22755" s="31">
        <f>-606.024</f>
        <v>-606.024</v>
      </c>
      <c r="E22755" s="28">
        <v>-179.78200000000001</v>
      </c>
    </row>
    <row r="22756" spans="4:5" x14ac:dyDescent="0.25">
      <c r="D22756" s="31">
        <f>-606.008</f>
        <v>-606.00800000000004</v>
      </c>
      <c r="E22756" s="28">
        <v>-179.655</v>
      </c>
    </row>
    <row r="22757" spans="4:5" x14ac:dyDescent="0.25">
      <c r="D22757" s="31">
        <f>-605.992</f>
        <v>-605.99199999999996</v>
      </c>
      <c r="E22757" s="28">
        <v>-179.52799999999999</v>
      </c>
    </row>
    <row r="22758" spans="4:5" x14ac:dyDescent="0.25">
      <c r="D22758" s="31">
        <f>-605.976</f>
        <v>-605.976</v>
      </c>
      <c r="E22758" s="28">
        <v>-179.4</v>
      </c>
    </row>
    <row r="22759" spans="4:5" x14ac:dyDescent="0.25">
      <c r="D22759" s="31">
        <f>-605.96</f>
        <v>-605.96</v>
      </c>
      <c r="E22759" s="28">
        <v>-179.273</v>
      </c>
    </row>
    <row r="22760" spans="4:5" x14ac:dyDescent="0.25">
      <c r="D22760" s="31">
        <f>-605.944</f>
        <v>-605.94399999999996</v>
      </c>
      <c r="E22760" s="28">
        <v>-179.14599999999999</v>
      </c>
    </row>
    <row r="22761" spans="4:5" x14ac:dyDescent="0.25">
      <c r="D22761" s="31">
        <f>-605.928</f>
        <v>-605.928</v>
      </c>
      <c r="E22761" s="28">
        <v>-179.018</v>
      </c>
    </row>
    <row r="22762" spans="4:5" x14ac:dyDescent="0.25">
      <c r="D22762" s="31">
        <f>-605.912</f>
        <v>-605.91200000000003</v>
      </c>
      <c r="E22762" s="28">
        <v>-178.89099999999999</v>
      </c>
    </row>
    <row r="22763" spans="4:5" x14ac:dyDescent="0.25">
      <c r="D22763" s="31">
        <f>-605.896</f>
        <v>-605.89599999999996</v>
      </c>
      <c r="E22763" s="28">
        <v>-178.76300000000001</v>
      </c>
    </row>
    <row r="22764" spans="4:5" x14ac:dyDescent="0.25">
      <c r="D22764" s="31">
        <f>-605.88</f>
        <v>-605.88</v>
      </c>
      <c r="E22764" s="28">
        <v>-178.636</v>
      </c>
    </row>
    <row r="22765" spans="4:5" x14ac:dyDescent="0.25">
      <c r="D22765" s="31">
        <f>-605.864</f>
        <v>-605.86400000000003</v>
      </c>
      <c r="E22765" s="28">
        <v>-178.50800000000001</v>
      </c>
    </row>
    <row r="22766" spans="4:5" x14ac:dyDescent="0.25">
      <c r="D22766" s="31">
        <f>-605.848</f>
        <v>-605.84799999999996</v>
      </c>
      <c r="E22766" s="28">
        <v>-178.381</v>
      </c>
    </row>
    <row r="22767" spans="4:5" x14ac:dyDescent="0.25">
      <c r="D22767" s="31">
        <f>-605.832</f>
        <v>-605.83199999999999</v>
      </c>
      <c r="E22767" s="28">
        <v>-178.25299999999999</v>
      </c>
    </row>
    <row r="22768" spans="4:5" x14ac:dyDescent="0.25">
      <c r="D22768" s="31">
        <f>-605.816</f>
        <v>-605.81600000000003</v>
      </c>
      <c r="E22768" s="28">
        <v>-178.125</v>
      </c>
    </row>
    <row r="22769" spans="4:5" x14ac:dyDescent="0.25">
      <c r="D22769" s="31">
        <f>-605.8</f>
        <v>-605.79999999999995</v>
      </c>
      <c r="E22769" s="28">
        <v>-177.99799999999999</v>
      </c>
    </row>
    <row r="22770" spans="4:5" x14ac:dyDescent="0.25">
      <c r="D22770" s="31">
        <f>-605.784</f>
        <v>-605.78399999999999</v>
      </c>
      <c r="E22770" s="28">
        <v>-177.87</v>
      </c>
    </row>
    <row r="22771" spans="4:5" x14ac:dyDescent="0.25">
      <c r="D22771" s="31">
        <f>-605.768</f>
        <v>-605.76800000000003</v>
      </c>
      <c r="E22771" s="28">
        <v>-177.74199999999999</v>
      </c>
    </row>
    <row r="22772" spans="4:5" x14ac:dyDescent="0.25">
      <c r="D22772" s="31">
        <f>-605.752</f>
        <v>-605.75199999999995</v>
      </c>
      <c r="E22772" s="28">
        <v>-177.61500000000001</v>
      </c>
    </row>
    <row r="22773" spans="4:5" x14ac:dyDescent="0.25">
      <c r="D22773" s="31">
        <f>-605.736</f>
        <v>-605.73599999999999</v>
      </c>
      <c r="E22773" s="28">
        <v>-177.48699999999999</v>
      </c>
    </row>
    <row r="22774" spans="4:5" x14ac:dyDescent="0.25">
      <c r="D22774" s="31">
        <f>-605.72</f>
        <v>-605.72</v>
      </c>
      <c r="E22774" s="28">
        <v>-177.35900000000001</v>
      </c>
    </row>
    <row r="22775" spans="4:5" x14ac:dyDescent="0.25">
      <c r="D22775" s="31">
        <f>-605.704</f>
        <v>-605.70399999999995</v>
      </c>
      <c r="E22775" s="28">
        <v>-177.23099999999999</v>
      </c>
    </row>
    <row r="22776" spans="4:5" x14ac:dyDescent="0.25">
      <c r="D22776" s="31">
        <f>-605.688</f>
        <v>-605.68799999999999</v>
      </c>
      <c r="E22776" s="28">
        <v>-177.10400000000001</v>
      </c>
    </row>
    <row r="22777" spans="4:5" x14ac:dyDescent="0.25">
      <c r="D22777" s="31">
        <f>-605.672</f>
        <v>-605.67200000000003</v>
      </c>
      <c r="E22777" s="28">
        <v>-176.976</v>
      </c>
    </row>
    <row r="22778" spans="4:5" x14ac:dyDescent="0.25">
      <c r="D22778" s="31">
        <f>-605.656</f>
        <v>-605.65599999999995</v>
      </c>
      <c r="E22778" s="28">
        <v>-176.84800000000001</v>
      </c>
    </row>
    <row r="22779" spans="4:5" x14ac:dyDescent="0.25">
      <c r="D22779" s="31">
        <f>-605.64</f>
        <v>-605.64</v>
      </c>
      <c r="E22779" s="28">
        <v>-176.72</v>
      </c>
    </row>
    <row r="22780" spans="4:5" x14ac:dyDescent="0.25">
      <c r="D22780" s="31">
        <f>-605.624</f>
        <v>-605.62400000000002</v>
      </c>
      <c r="E22780" s="28">
        <v>-176.59200000000001</v>
      </c>
    </row>
    <row r="22781" spans="4:5" x14ac:dyDescent="0.25">
      <c r="D22781" s="31">
        <f>-605.608</f>
        <v>-605.60799999999995</v>
      </c>
      <c r="E22781" s="28">
        <v>-176.464</v>
      </c>
    </row>
    <row r="22782" spans="4:5" x14ac:dyDescent="0.25">
      <c r="D22782" s="31">
        <f>-605.592</f>
        <v>-605.59199999999998</v>
      </c>
      <c r="E22782" s="28">
        <v>-176.33600000000001</v>
      </c>
    </row>
    <row r="22783" spans="4:5" x14ac:dyDescent="0.25">
      <c r="D22783" s="31">
        <f>-605.576</f>
        <v>-605.57600000000002</v>
      </c>
      <c r="E22783" s="28">
        <v>-176.208</v>
      </c>
    </row>
    <row r="22784" spans="4:5" x14ac:dyDescent="0.25">
      <c r="D22784" s="31">
        <f>-605.56</f>
        <v>-605.55999999999995</v>
      </c>
      <c r="E22784" s="28">
        <v>-176.08</v>
      </c>
    </row>
    <row r="22785" spans="4:5" x14ac:dyDescent="0.25">
      <c r="D22785" s="31">
        <f>-605.544</f>
        <v>-605.54399999999998</v>
      </c>
      <c r="E22785" s="28">
        <v>-175.952</v>
      </c>
    </row>
    <row r="22786" spans="4:5" x14ac:dyDescent="0.25">
      <c r="D22786" s="31">
        <f>-605.528</f>
        <v>-605.52800000000002</v>
      </c>
      <c r="E22786" s="28">
        <v>-175.82400000000001</v>
      </c>
    </row>
    <row r="22787" spans="4:5" x14ac:dyDescent="0.25">
      <c r="D22787" s="31">
        <f>-605.512</f>
        <v>-605.51199999999994</v>
      </c>
      <c r="E22787" s="28">
        <v>-175.696</v>
      </c>
    </row>
    <row r="22788" spans="4:5" x14ac:dyDescent="0.25">
      <c r="D22788" s="31">
        <f>-605.496</f>
        <v>-605.49599999999998</v>
      </c>
      <c r="E22788" s="28">
        <v>-175.56800000000001</v>
      </c>
    </row>
    <row r="22789" spans="4:5" x14ac:dyDescent="0.25">
      <c r="D22789" s="31">
        <f>-605.48</f>
        <v>-605.48</v>
      </c>
      <c r="E22789" s="28">
        <v>-175.44</v>
      </c>
    </row>
    <row r="22790" spans="4:5" x14ac:dyDescent="0.25">
      <c r="D22790" s="31">
        <f>-605.464</f>
        <v>-605.46400000000006</v>
      </c>
      <c r="E22790" s="28">
        <v>-175.31200000000001</v>
      </c>
    </row>
    <row r="22791" spans="4:5" x14ac:dyDescent="0.25">
      <c r="D22791" s="31">
        <f>-605.448</f>
        <v>-605.44799999999998</v>
      </c>
      <c r="E22791" s="28">
        <v>-175.18299999999999</v>
      </c>
    </row>
    <row r="22792" spans="4:5" x14ac:dyDescent="0.25">
      <c r="D22792" s="31">
        <f>-605.432</f>
        <v>-605.43200000000002</v>
      </c>
      <c r="E22792" s="28">
        <v>-175.05500000000001</v>
      </c>
    </row>
    <row r="22793" spans="4:5" x14ac:dyDescent="0.25">
      <c r="D22793" s="31">
        <f>-605.417</f>
        <v>-605.41700000000003</v>
      </c>
      <c r="E22793" s="28">
        <v>-174.92699999999999</v>
      </c>
    </row>
    <row r="22794" spans="4:5" x14ac:dyDescent="0.25">
      <c r="D22794" s="31">
        <f>-605.401</f>
        <v>-605.40099999999995</v>
      </c>
      <c r="E22794" s="28">
        <v>-174.79900000000001</v>
      </c>
    </row>
    <row r="22795" spans="4:5" x14ac:dyDescent="0.25">
      <c r="D22795" s="31">
        <f>-605.385</f>
        <v>-605.38499999999999</v>
      </c>
      <c r="E22795" s="28">
        <v>-174.67</v>
      </c>
    </row>
    <row r="22796" spans="4:5" x14ac:dyDescent="0.25">
      <c r="D22796" s="31">
        <f>-605.369</f>
        <v>-605.36900000000003</v>
      </c>
      <c r="E22796" s="28">
        <v>-174.542</v>
      </c>
    </row>
    <row r="22797" spans="4:5" x14ac:dyDescent="0.25">
      <c r="D22797" s="31">
        <f>-605.353</f>
        <v>-605.35299999999995</v>
      </c>
      <c r="E22797" s="28">
        <v>-174.41399999999999</v>
      </c>
    </row>
    <row r="22798" spans="4:5" x14ac:dyDescent="0.25">
      <c r="D22798" s="31">
        <f>-605.337</f>
        <v>-605.33699999999999</v>
      </c>
      <c r="E22798" s="28">
        <v>-174.285</v>
      </c>
    </row>
    <row r="22799" spans="4:5" x14ac:dyDescent="0.25">
      <c r="D22799" s="31">
        <f>-605.321</f>
        <v>-605.32100000000003</v>
      </c>
      <c r="E22799" s="28">
        <v>-174.15700000000001</v>
      </c>
    </row>
    <row r="22800" spans="4:5" x14ac:dyDescent="0.25">
      <c r="D22800" s="31">
        <f>-605.305</f>
        <v>-605.30499999999995</v>
      </c>
      <c r="E22800" s="28">
        <v>-174.029</v>
      </c>
    </row>
    <row r="22801" spans="4:5" x14ac:dyDescent="0.25">
      <c r="D22801" s="31">
        <f>-605.289</f>
        <v>-605.28899999999999</v>
      </c>
      <c r="E22801" s="28">
        <v>-173.9</v>
      </c>
    </row>
    <row r="22802" spans="4:5" x14ac:dyDescent="0.25">
      <c r="D22802" s="31">
        <f>-605.273</f>
        <v>-605.27300000000002</v>
      </c>
      <c r="E22802" s="28">
        <v>-173.77199999999999</v>
      </c>
    </row>
    <row r="22803" spans="4:5" x14ac:dyDescent="0.25">
      <c r="D22803" s="31">
        <f>-605.257</f>
        <v>-605.25699999999995</v>
      </c>
      <c r="E22803" s="28">
        <v>-173.643</v>
      </c>
    </row>
    <row r="22804" spans="4:5" x14ac:dyDescent="0.25">
      <c r="D22804" s="31">
        <f>-605.241</f>
        <v>-605.24099999999999</v>
      </c>
      <c r="E22804" s="28">
        <v>-173.51499999999999</v>
      </c>
    </row>
    <row r="22805" spans="4:5" x14ac:dyDescent="0.25">
      <c r="D22805" s="31">
        <f>-605.225</f>
        <v>-605.22500000000002</v>
      </c>
      <c r="E22805" s="28">
        <v>-173.386</v>
      </c>
    </row>
    <row r="22806" spans="4:5" x14ac:dyDescent="0.25">
      <c r="D22806" s="31">
        <f>-605.209</f>
        <v>-605.20899999999995</v>
      </c>
      <c r="E22806" s="28">
        <v>-173.25800000000001</v>
      </c>
    </row>
    <row r="22807" spans="4:5" x14ac:dyDescent="0.25">
      <c r="D22807" s="31">
        <f>-605.193</f>
        <v>-605.19299999999998</v>
      </c>
      <c r="E22807" s="28">
        <v>-173.12899999999999</v>
      </c>
    </row>
    <row r="22808" spans="4:5" x14ac:dyDescent="0.25">
      <c r="D22808" s="31">
        <f>-605.177</f>
        <v>-605.17700000000002</v>
      </c>
      <c r="E22808" s="28">
        <v>-173</v>
      </c>
    </row>
    <row r="22809" spans="4:5" x14ac:dyDescent="0.25">
      <c r="D22809" s="31">
        <f>-605.161</f>
        <v>-605.16099999999994</v>
      </c>
      <c r="E22809" s="28">
        <v>-172.87200000000001</v>
      </c>
    </row>
    <row r="22810" spans="4:5" x14ac:dyDescent="0.25">
      <c r="D22810" s="31">
        <f>-605.145</f>
        <v>-605.14499999999998</v>
      </c>
      <c r="E22810" s="28">
        <v>-172.74299999999999</v>
      </c>
    </row>
    <row r="22811" spans="4:5" x14ac:dyDescent="0.25">
      <c r="D22811" s="31">
        <f>-605.129</f>
        <v>-605.12900000000002</v>
      </c>
      <c r="E22811" s="28">
        <v>-172.614</v>
      </c>
    </row>
    <row r="22812" spans="4:5" x14ac:dyDescent="0.25">
      <c r="D22812" s="31">
        <f>-605.113</f>
        <v>-605.11300000000006</v>
      </c>
      <c r="E22812" s="28">
        <v>-172.48599999999999</v>
      </c>
    </row>
    <row r="22813" spans="4:5" x14ac:dyDescent="0.25">
      <c r="D22813" s="31">
        <f>-605.097</f>
        <v>-605.09699999999998</v>
      </c>
      <c r="E22813" s="28">
        <v>-172.357</v>
      </c>
    </row>
    <row r="22814" spans="4:5" x14ac:dyDescent="0.25">
      <c r="D22814" s="31">
        <f>-605.081</f>
        <v>-605.08100000000002</v>
      </c>
      <c r="E22814" s="28">
        <v>-172.22800000000001</v>
      </c>
    </row>
    <row r="22815" spans="4:5" x14ac:dyDescent="0.25">
      <c r="D22815" s="31">
        <f>-605.065</f>
        <v>-605.06500000000005</v>
      </c>
      <c r="E22815" s="28">
        <v>-172.09899999999999</v>
      </c>
    </row>
    <row r="22816" spans="4:5" x14ac:dyDescent="0.25">
      <c r="D22816" s="31">
        <f>-605.049</f>
        <v>-605.04899999999998</v>
      </c>
      <c r="E22816" s="28">
        <v>-171.971</v>
      </c>
    </row>
    <row r="22817" spans="4:5" x14ac:dyDescent="0.25">
      <c r="D22817" s="31">
        <f>-605.033</f>
        <v>-605.03300000000002</v>
      </c>
      <c r="E22817" s="28">
        <v>-171.84200000000001</v>
      </c>
    </row>
    <row r="22818" spans="4:5" x14ac:dyDescent="0.25">
      <c r="D22818" s="31">
        <f>-605.017</f>
        <v>-605.01700000000005</v>
      </c>
      <c r="E22818" s="28">
        <v>-171.71299999999999</v>
      </c>
    </row>
    <row r="22819" spans="4:5" x14ac:dyDescent="0.25">
      <c r="D22819" s="31">
        <f>-605.001</f>
        <v>-605.00099999999998</v>
      </c>
      <c r="E22819" s="28">
        <v>-171.584</v>
      </c>
    </row>
    <row r="22820" spans="4:5" x14ac:dyDescent="0.25">
      <c r="D22820" s="31">
        <f>-604.985</f>
        <v>-604.98500000000001</v>
      </c>
      <c r="E22820" s="28">
        <v>-171.45500000000001</v>
      </c>
    </row>
    <row r="22821" spans="4:5" x14ac:dyDescent="0.25">
      <c r="D22821" s="31">
        <f>-604.969</f>
        <v>-604.96900000000005</v>
      </c>
      <c r="E22821" s="28">
        <v>-171.32599999999999</v>
      </c>
    </row>
    <row r="22822" spans="4:5" x14ac:dyDescent="0.25">
      <c r="D22822" s="31">
        <f>-604.953</f>
        <v>-604.95299999999997</v>
      </c>
      <c r="E22822" s="28">
        <v>-171.197</v>
      </c>
    </row>
    <row r="22823" spans="4:5" x14ac:dyDescent="0.25">
      <c r="D22823" s="31">
        <f>-604.937</f>
        <v>-604.93700000000001</v>
      </c>
      <c r="E22823" s="28">
        <v>-171.06800000000001</v>
      </c>
    </row>
    <row r="22824" spans="4:5" x14ac:dyDescent="0.25">
      <c r="D22824" s="31">
        <f>-604.921</f>
        <v>-604.92100000000005</v>
      </c>
      <c r="E22824" s="28">
        <v>-170.93899999999999</v>
      </c>
    </row>
    <row r="22825" spans="4:5" x14ac:dyDescent="0.25">
      <c r="D22825" s="31">
        <f>-604.905</f>
        <v>-604.90499999999997</v>
      </c>
      <c r="E22825" s="28">
        <v>-170.81</v>
      </c>
    </row>
    <row r="22826" spans="4:5" x14ac:dyDescent="0.25">
      <c r="D22826" s="31">
        <f>-604.889</f>
        <v>-604.88900000000001</v>
      </c>
      <c r="E22826" s="28">
        <v>-170.68100000000001</v>
      </c>
    </row>
    <row r="22827" spans="4:5" x14ac:dyDescent="0.25">
      <c r="D22827" s="31">
        <f>-604.873</f>
        <v>-604.87300000000005</v>
      </c>
      <c r="E22827" s="28">
        <v>-170.55199999999999</v>
      </c>
    </row>
    <row r="22828" spans="4:5" x14ac:dyDescent="0.25">
      <c r="D22828" s="31">
        <f>-604.857</f>
        <v>-604.85699999999997</v>
      </c>
      <c r="E22828" s="28">
        <v>-170.423</v>
      </c>
    </row>
    <row r="22829" spans="4:5" x14ac:dyDescent="0.25">
      <c r="D22829" s="31">
        <f>-604.841</f>
        <v>-604.84100000000001</v>
      </c>
      <c r="E22829" s="28">
        <v>-170.29400000000001</v>
      </c>
    </row>
    <row r="22830" spans="4:5" x14ac:dyDescent="0.25">
      <c r="D22830" s="31">
        <f>-604.825</f>
        <v>-604.82500000000005</v>
      </c>
      <c r="E22830" s="28">
        <v>-170.16499999999999</v>
      </c>
    </row>
    <row r="22831" spans="4:5" x14ac:dyDescent="0.25">
      <c r="D22831" s="31">
        <f>-604.809</f>
        <v>-604.80899999999997</v>
      </c>
      <c r="E22831" s="28">
        <v>-170.036</v>
      </c>
    </row>
    <row r="22832" spans="4:5" x14ac:dyDescent="0.25">
      <c r="D22832" s="31">
        <f>-604.793</f>
        <v>-604.79300000000001</v>
      </c>
      <c r="E22832" s="28">
        <v>-169.90600000000001</v>
      </c>
    </row>
    <row r="22833" spans="4:5" x14ac:dyDescent="0.25">
      <c r="D22833" s="31">
        <f>-604.777</f>
        <v>-604.77700000000004</v>
      </c>
      <c r="E22833" s="28">
        <v>-169.77699999999999</v>
      </c>
    </row>
    <row r="22834" spans="4:5" x14ac:dyDescent="0.25">
      <c r="D22834" s="31">
        <f>-604.761</f>
        <v>-604.76099999999997</v>
      </c>
      <c r="E22834" s="28">
        <v>-169.648</v>
      </c>
    </row>
    <row r="22835" spans="4:5" x14ac:dyDescent="0.25">
      <c r="D22835" s="31">
        <f>-604.745</f>
        <v>-604.745</v>
      </c>
      <c r="E22835" s="28">
        <v>-169.51900000000001</v>
      </c>
    </row>
    <row r="22836" spans="4:5" x14ac:dyDescent="0.25">
      <c r="D22836" s="31">
        <f>-604.729</f>
        <v>-604.72900000000004</v>
      </c>
      <c r="E22836" s="28">
        <v>-169.38900000000001</v>
      </c>
    </row>
    <row r="22837" spans="4:5" x14ac:dyDescent="0.25">
      <c r="D22837" s="31">
        <f>-604.713</f>
        <v>-604.71299999999997</v>
      </c>
      <c r="E22837" s="28">
        <v>-169.26</v>
      </c>
    </row>
    <row r="22838" spans="4:5" x14ac:dyDescent="0.25">
      <c r="D22838" s="31">
        <f>-604.697</f>
        <v>-604.697</v>
      </c>
      <c r="E22838" s="28">
        <v>-169.131</v>
      </c>
    </row>
    <row r="22839" spans="4:5" x14ac:dyDescent="0.25">
      <c r="D22839" s="31">
        <f>-604.681</f>
        <v>-604.68100000000004</v>
      </c>
      <c r="E22839" s="28">
        <v>-169.001</v>
      </c>
    </row>
    <row r="22840" spans="4:5" x14ac:dyDescent="0.25">
      <c r="D22840" s="31">
        <f>-604.665</f>
        <v>-604.66499999999996</v>
      </c>
      <c r="E22840" s="28">
        <v>-168.87200000000001</v>
      </c>
    </row>
    <row r="22841" spans="4:5" x14ac:dyDescent="0.25">
      <c r="D22841" s="31">
        <f>-604.649</f>
        <v>-604.649</v>
      </c>
      <c r="E22841" s="28">
        <v>-168.74199999999999</v>
      </c>
    </row>
    <row r="22842" spans="4:5" x14ac:dyDescent="0.25">
      <c r="D22842" s="31">
        <f>-604.633</f>
        <v>-604.63300000000004</v>
      </c>
      <c r="E22842" s="28">
        <v>-168.613</v>
      </c>
    </row>
    <row r="22843" spans="4:5" x14ac:dyDescent="0.25">
      <c r="D22843" s="31">
        <f>-604.617</f>
        <v>-604.61699999999996</v>
      </c>
      <c r="E22843" s="28">
        <v>-168.483</v>
      </c>
    </row>
    <row r="22844" spans="4:5" x14ac:dyDescent="0.25">
      <c r="D22844" s="31">
        <f>-604.601</f>
        <v>-604.601</v>
      </c>
      <c r="E22844" s="28">
        <v>-168.35400000000001</v>
      </c>
    </row>
    <row r="22845" spans="4:5" x14ac:dyDescent="0.25">
      <c r="D22845" s="31">
        <f>-604.585</f>
        <v>-604.58500000000004</v>
      </c>
      <c r="E22845" s="28">
        <v>-168.22399999999999</v>
      </c>
    </row>
    <row r="22846" spans="4:5" x14ac:dyDescent="0.25">
      <c r="D22846" s="31">
        <f>-604.569</f>
        <v>-604.56899999999996</v>
      </c>
      <c r="E22846" s="28">
        <v>-168.095</v>
      </c>
    </row>
    <row r="22847" spans="4:5" x14ac:dyDescent="0.25">
      <c r="D22847" s="31">
        <f>-604.553</f>
        <v>-604.553</v>
      </c>
      <c r="E22847" s="28">
        <v>-167.965</v>
      </c>
    </row>
    <row r="22848" spans="4:5" x14ac:dyDescent="0.25">
      <c r="D22848" s="31">
        <f>-604.537</f>
        <v>-604.53700000000003</v>
      </c>
      <c r="E22848" s="28">
        <v>-167.83600000000001</v>
      </c>
    </row>
    <row r="22849" spans="4:5" x14ac:dyDescent="0.25">
      <c r="D22849" s="31">
        <f>-604.521</f>
        <v>-604.52099999999996</v>
      </c>
      <c r="E22849" s="28">
        <v>-167.70599999999999</v>
      </c>
    </row>
    <row r="22850" spans="4:5" x14ac:dyDescent="0.25">
      <c r="D22850" s="31">
        <f>-604.505</f>
        <v>-604.505</v>
      </c>
      <c r="E22850" s="28">
        <v>-167.577</v>
      </c>
    </row>
    <row r="22851" spans="4:5" x14ac:dyDescent="0.25">
      <c r="D22851" s="31">
        <f>-604.489</f>
        <v>-604.48900000000003</v>
      </c>
      <c r="E22851" s="28">
        <v>-167.447</v>
      </c>
    </row>
    <row r="22852" spans="4:5" x14ac:dyDescent="0.25">
      <c r="D22852" s="31">
        <f>-604.473</f>
        <v>-604.47299999999996</v>
      </c>
      <c r="E22852" s="28">
        <v>-167.31700000000001</v>
      </c>
    </row>
    <row r="22853" spans="4:5" x14ac:dyDescent="0.25">
      <c r="D22853" s="31">
        <f>-604.457</f>
        <v>-604.45699999999999</v>
      </c>
      <c r="E22853" s="28">
        <v>-167.18700000000001</v>
      </c>
    </row>
    <row r="22854" spans="4:5" x14ac:dyDescent="0.25">
      <c r="D22854" s="31">
        <f>-604.441</f>
        <v>-604.44100000000003</v>
      </c>
      <c r="E22854" s="28">
        <v>-167.05799999999999</v>
      </c>
    </row>
    <row r="22855" spans="4:5" x14ac:dyDescent="0.25">
      <c r="D22855" s="31">
        <f>-604.425</f>
        <v>-604.42499999999995</v>
      </c>
      <c r="E22855" s="28">
        <v>-166.928</v>
      </c>
    </row>
    <row r="22856" spans="4:5" x14ac:dyDescent="0.25">
      <c r="D22856" s="31">
        <f>-604.409</f>
        <v>-604.40899999999999</v>
      </c>
      <c r="E22856" s="28">
        <v>-166.798</v>
      </c>
    </row>
    <row r="22857" spans="4:5" x14ac:dyDescent="0.25">
      <c r="D22857" s="31">
        <f>-604.393</f>
        <v>-604.39300000000003</v>
      </c>
      <c r="E22857" s="28">
        <v>-166.66800000000001</v>
      </c>
    </row>
    <row r="22858" spans="4:5" x14ac:dyDescent="0.25">
      <c r="D22858" s="31">
        <f>-604.377</f>
        <v>-604.37699999999995</v>
      </c>
      <c r="E22858" s="28">
        <v>-166.53899999999999</v>
      </c>
    </row>
    <row r="22859" spans="4:5" x14ac:dyDescent="0.25">
      <c r="D22859" s="31">
        <f>-604.361</f>
        <v>-604.36099999999999</v>
      </c>
      <c r="E22859" s="28">
        <v>-166.40899999999999</v>
      </c>
    </row>
    <row r="22860" spans="4:5" x14ac:dyDescent="0.25">
      <c r="D22860" s="31">
        <f>-604.345</f>
        <v>-604.34500000000003</v>
      </c>
      <c r="E22860" s="28">
        <v>-166.279</v>
      </c>
    </row>
    <row r="22861" spans="4:5" x14ac:dyDescent="0.25">
      <c r="D22861" s="31">
        <f>-604.329</f>
        <v>-604.32899999999995</v>
      </c>
      <c r="E22861" s="28">
        <v>-166.149</v>
      </c>
    </row>
    <row r="22862" spans="4:5" x14ac:dyDescent="0.25">
      <c r="D22862" s="31">
        <f>-604.313</f>
        <v>-604.31299999999999</v>
      </c>
      <c r="E22862" s="28">
        <v>-166.01900000000001</v>
      </c>
    </row>
    <row r="22863" spans="4:5" x14ac:dyDescent="0.25">
      <c r="D22863" s="31">
        <f>-604.297</f>
        <v>-604.29700000000003</v>
      </c>
      <c r="E22863" s="28">
        <v>-165.88900000000001</v>
      </c>
    </row>
    <row r="22864" spans="4:5" x14ac:dyDescent="0.25">
      <c r="D22864" s="31">
        <f>-604.281</f>
        <v>-604.28099999999995</v>
      </c>
      <c r="E22864" s="28">
        <v>-165.75899999999999</v>
      </c>
    </row>
    <row r="22865" spans="4:5" x14ac:dyDescent="0.25">
      <c r="D22865" s="31">
        <f>-604.265</f>
        <v>-604.26499999999999</v>
      </c>
      <c r="E22865" s="28">
        <v>-165.62899999999999</v>
      </c>
    </row>
    <row r="22866" spans="4:5" x14ac:dyDescent="0.25">
      <c r="D22866" s="31">
        <f>-604.249</f>
        <v>-604.24900000000002</v>
      </c>
      <c r="E22866" s="28">
        <v>-165.499</v>
      </c>
    </row>
    <row r="22867" spans="4:5" x14ac:dyDescent="0.25">
      <c r="D22867" s="31">
        <f>-604.233</f>
        <v>-604.23299999999995</v>
      </c>
      <c r="E22867" s="28">
        <v>-165.369</v>
      </c>
    </row>
    <row r="22868" spans="4:5" x14ac:dyDescent="0.25">
      <c r="D22868" s="31">
        <f>-604.217</f>
        <v>-604.21699999999998</v>
      </c>
      <c r="E22868" s="28">
        <v>-165.239</v>
      </c>
    </row>
    <row r="22869" spans="4:5" x14ac:dyDescent="0.25">
      <c r="D22869" s="31">
        <f>-604.201</f>
        <v>-604.20100000000002</v>
      </c>
      <c r="E22869" s="28">
        <v>-165.10900000000001</v>
      </c>
    </row>
    <row r="22870" spans="4:5" x14ac:dyDescent="0.25">
      <c r="D22870" s="31">
        <f>-604.185</f>
        <v>-604.18499999999995</v>
      </c>
      <c r="E22870" s="28">
        <v>-164.97900000000001</v>
      </c>
    </row>
    <row r="22871" spans="4:5" x14ac:dyDescent="0.25">
      <c r="D22871" s="31">
        <f>-604.169</f>
        <v>-604.16899999999998</v>
      </c>
      <c r="E22871" s="28">
        <v>-164.84800000000001</v>
      </c>
    </row>
    <row r="22872" spans="4:5" x14ac:dyDescent="0.25">
      <c r="D22872" s="31">
        <f>-604.153</f>
        <v>-604.15300000000002</v>
      </c>
      <c r="E22872" s="28">
        <v>-164.71799999999999</v>
      </c>
    </row>
    <row r="22873" spans="4:5" x14ac:dyDescent="0.25">
      <c r="D22873" s="31">
        <f>-604.137</f>
        <v>-604.13699999999994</v>
      </c>
      <c r="E22873" s="28">
        <v>-164.58799999999999</v>
      </c>
    </row>
    <row r="22874" spans="4:5" x14ac:dyDescent="0.25">
      <c r="D22874" s="31">
        <f>-604.121</f>
        <v>-604.12099999999998</v>
      </c>
      <c r="E22874" s="28">
        <v>-164.458</v>
      </c>
    </row>
    <row r="22875" spans="4:5" x14ac:dyDescent="0.25">
      <c r="D22875" s="31">
        <f>-604.105</f>
        <v>-604.10500000000002</v>
      </c>
      <c r="E22875" s="28">
        <v>-164.328</v>
      </c>
    </row>
    <row r="22876" spans="4:5" x14ac:dyDescent="0.25">
      <c r="D22876" s="31">
        <f>-604.089</f>
        <v>-604.08900000000006</v>
      </c>
      <c r="E22876" s="28">
        <v>-164.197</v>
      </c>
    </row>
    <row r="22877" spans="4:5" x14ac:dyDescent="0.25">
      <c r="D22877" s="31">
        <f>-604.073</f>
        <v>-604.07299999999998</v>
      </c>
      <c r="E22877" s="28">
        <v>-164.06700000000001</v>
      </c>
    </row>
    <row r="22878" spans="4:5" x14ac:dyDescent="0.25">
      <c r="D22878" s="31">
        <f>-604.057</f>
        <v>-604.05700000000002</v>
      </c>
      <c r="E22878" s="28">
        <v>-163.93700000000001</v>
      </c>
    </row>
    <row r="22879" spans="4:5" x14ac:dyDescent="0.25">
      <c r="D22879" s="31">
        <f>-604.041</f>
        <v>-604.04100000000005</v>
      </c>
      <c r="E22879" s="28">
        <v>-163.80600000000001</v>
      </c>
    </row>
    <row r="22880" spans="4:5" x14ac:dyDescent="0.25">
      <c r="D22880" s="31">
        <f>-604.025</f>
        <v>-604.02499999999998</v>
      </c>
      <c r="E22880" s="28">
        <v>-163.67599999999999</v>
      </c>
    </row>
    <row r="22881" spans="4:5" x14ac:dyDescent="0.25">
      <c r="D22881" s="31">
        <f>-604.009</f>
        <v>-604.00900000000001</v>
      </c>
      <c r="E22881" s="28">
        <v>-163.54599999999999</v>
      </c>
    </row>
    <row r="22882" spans="4:5" x14ac:dyDescent="0.25">
      <c r="D22882" s="31">
        <f>-603.993</f>
        <v>-603.99300000000005</v>
      </c>
      <c r="E22882" s="28">
        <v>-163.41499999999999</v>
      </c>
    </row>
    <row r="22883" spans="4:5" x14ac:dyDescent="0.25">
      <c r="D22883" s="31">
        <f>-603.977</f>
        <v>-603.97699999999998</v>
      </c>
      <c r="E22883" s="28">
        <v>-163.285</v>
      </c>
    </row>
    <row r="22884" spans="4:5" x14ac:dyDescent="0.25">
      <c r="D22884" s="31">
        <f>-603.961</f>
        <v>-603.96100000000001</v>
      </c>
      <c r="E22884" s="28">
        <v>-163.154</v>
      </c>
    </row>
    <row r="22885" spans="4:5" x14ac:dyDescent="0.25">
      <c r="D22885" s="31">
        <f>-603.945</f>
        <v>-603.94500000000005</v>
      </c>
      <c r="E22885" s="28">
        <v>-163.024</v>
      </c>
    </row>
    <row r="22886" spans="4:5" x14ac:dyDescent="0.25">
      <c r="D22886" s="31">
        <f>-603.929</f>
        <v>-603.92899999999997</v>
      </c>
      <c r="E22886" s="28">
        <v>-162.893</v>
      </c>
    </row>
    <row r="22887" spans="4:5" x14ac:dyDescent="0.25">
      <c r="D22887" s="31">
        <f>-603.913</f>
        <v>-603.91300000000001</v>
      </c>
      <c r="E22887" s="28">
        <v>-162.76300000000001</v>
      </c>
    </row>
    <row r="22888" spans="4:5" x14ac:dyDescent="0.25">
      <c r="D22888" s="31">
        <f>-603.897</f>
        <v>-603.89700000000005</v>
      </c>
      <c r="E22888" s="28">
        <v>-162.63200000000001</v>
      </c>
    </row>
    <row r="22889" spans="4:5" x14ac:dyDescent="0.25">
      <c r="D22889" s="31">
        <f>-603.881</f>
        <v>-603.88099999999997</v>
      </c>
      <c r="E22889" s="28">
        <v>-162.50200000000001</v>
      </c>
    </row>
    <row r="22890" spans="4:5" x14ac:dyDescent="0.25">
      <c r="D22890" s="31">
        <f>-603.865</f>
        <v>-603.86500000000001</v>
      </c>
      <c r="E22890" s="28">
        <v>-162.37100000000001</v>
      </c>
    </row>
    <row r="22891" spans="4:5" x14ac:dyDescent="0.25">
      <c r="D22891" s="31">
        <f>-603.849</f>
        <v>-603.84900000000005</v>
      </c>
      <c r="E22891" s="28">
        <v>-162.24</v>
      </c>
    </row>
    <row r="22892" spans="4:5" x14ac:dyDescent="0.25">
      <c r="D22892" s="31">
        <f>-603.833</f>
        <v>-603.83299999999997</v>
      </c>
      <c r="E22892" s="28">
        <v>-162.11000000000001</v>
      </c>
    </row>
    <row r="22893" spans="4:5" x14ac:dyDescent="0.25">
      <c r="D22893" s="31">
        <f>-603.817</f>
        <v>-603.81700000000001</v>
      </c>
      <c r="E22893" s="28">
        <v>-161.97900000000001</v>
      </c>
    </row>
    <row r="22894" spans="4:5" x14ac:dyDescent="0.25">
      <c r="D22894" s="31">
        <f>-603.801</f>
        <v>-603.80100000000004</v>
      </c>
      <c r="E22894" s="28">
        <v>-161.84800000000001</v>
      </c>
    </row>
    <row r="22895" spans="4:5" x14ac:dyDescent="0.25">
      <c r="D22895" s="31">
        <f>-603.785</f>
        <v>-603.78499999999997</v>
      </c>
      <c r="E22895" s="28">
        <v>-161.71799999999999</v>
      </c>
    </row>
    <row r="22896" spans="4:5" x14ac:dyDescent="0.25">
      <c r="D22896" s="31">
        <f>-603.769</f>
        <v>-603.76900000000001</v>
      </c>
      <c r="E22896" s="28">
        <v>-161.58699999999999</v>
      </c>
    </row>
    <row r="22897" spans="4:5" x14ac:dyDescent="0.25">
      <c r="D22897" s="31">
        <f>-603.753</f>
        <v>-603.75300000000004</v>
      </c>
      <c r="E22897" s="28">
        <v>-161.45599999999999</v>
      </c>
    </row>
    <row r="22898" spans="4:5" x14ac:dyDescent="0.25">
      <c r="D22898" s="31">
        <f>-603.737</f>
        <v>-603.73699999999997</v>
      </c>
      <c r="E22898" s="28">
        <v>-161.32499999999999</v>
      </c>
    </row>
    <row r="22899" spans="4:5" x14ac:dyDescent="0.25">
      <c r="D22899" s="31">
        <f>-603.721</f>
        <v>-603.721</v>
      </c>
      <c r="E22899" s="28">
        <v>-161.19499999999999</v>
      </c>
    </row>
    <row r="22900" spans="4:5" x14ac:dyDescent="0.25">
      <c r="D22900" s="31">
        <f>-603.705</f>
        <v>-603.70500000000004</v>
      </c>
      <c r="E22900" s="28">
        <v>-161.06399999999999</v>
      </c>
    </row>
    <row r="22901" spans="4:5" x14ac:dyDescent="0.25">
      <c r="D22901" s="31">
        <f>-603.689</f>
        <v>-603.68899999999996</v>
      </c>
      <c r="E22901" s="28">
        <v>-160.93299999999999</v>
      </c>
    </row>
    <row r="22902" spans="4:5" x14ac:dyDescent="0.25">
      <c r="D22902" s="31">
        <f>-603.673</f>
        <v>-603.673</v>
      </c>
      <c r="E22902" s="28">
        <v>-160.80199999999999</v>
      </c>
    </row>
    <row r="22903" spans="4:5" x14ac:dyDescent="0.25">
      <c r="D22903" s="31">
        <f>-603.657</f>
        <v>-603.65700000000004</v>
      </c>
      <c r="E22903" s="28">
        <v>-160.67099999999999</v>
      </c>
    </row>
    <row r="22904" spans="4:5" x14ac:dyDescent="0.25">
      <c r="D22904" s="31">
        <f>-603.641</f>
        <v>-603.64099999999996</v>
      </c>
      <c r="E22904" s="28">
        <v>-160.54</v>
      </c>
    </row>
    <row r="22905" spans="4:5" x14ac:dyDescent="0.25">
      <c r="D22905" s="31">
        <f>-603.625</f>
        <v>-603.625</v>
      </c>
      <c r="E22905" s="28">
        <v>-160.40899999999999</v>
      </c>
    </row>
    <row r="22906" spans="4:5" x14ac:dyDescent="0.25">
      <c r="D22906" s="31">
        <f>-603.609</f>
        <v>-603.60900000000004</v>
      </c>
      <c r="E22906" s="28">
        <v>-160.27799999999999</v>
      </c>
    </row>
    <row r="22907" spans="4:5" x14ac:dyDescent="0.25">
      <c r="D22907" s="31">
        <f>-603.594</f>
        <v>-603.59400000000005</v>
      </c>
      <c r="E22907" s="28">
        <v>-160.14699999999999</v>
      </c>
    </row>
    <row r="22908" spans="4:5" x14ac:dyDescent="0.25">
      <c r="D22908" s="31">
        <f>-603.578</f>
        <v>-603.57799999999997</v>
      </c>
      <c r="E22908" s="28">
        <v>-160.01599999999999</v>
      </c>
    </row>
    <row r="22909" spans="4:5" x14ac:dyDescent="0.25">
      <c r="D22909" s="31">
        <f>-603.562</f>
        <v>-603.56200000000001</v>
      </c>
      <c r="E22909" s="28">
        <v>-159.88499999999999</v>
      </c>
    </row>
    <row r="22910" spans="4:5" x14ac:dyDescent="0.25">
      <c r="D22910" s="31">
        <f>-603.546</f>
        <v>-603.54600000000005</v>
      </c>
      <c r="E22910" s="28">
        <v>-159.75399999999999</v>
      </c>
    </row>
    <row r="22911" spans="4:5" x14ac:dyDescent="0.25">
      <c r="D22911" s="31">
        <f>-603.53</f>
        <v>-603.53</v>
      </c>
      <c r="E22911" s="28">
        <v>-159.62299999999999</v>
      </c>
    </row>
    <row r="22912" spans="4:5" x14ac:dyDescent="0.25">
      <c r="D22912" s="31">
        <f>-603.514</f>
        <v>-603.51400000000001</v>
      </c>
      <c r="E22912" s="28">
        <v>-159.49199999999999</v>
      </c>
    </row>
    <row r="22913" spans="4:5" x14ac:dyDescent="0.25">
      <c r="D22913" s="31">
        <f>-603.498</f>
        <v>-603.49800000000005</v>
      </c>
      <c r="E22913" s="28">
        <v>-159.36099999999999</v>
      </c>
    </row>
    <row r="22914" spans="4:5" x14ac:dyDescent="0.25">
      <c r="D22914" s="31">
        <f>-603.482</f>
        <v>-603.48199999999997</v>
      </c>
      <c r="E22914" s="28">
        <v>-159.22900000000001</v>
      </c>
    </row>
    <row r="22915" spans="4:5" x14ac:dyDescent="0.25">
      <c r="D22915" s="31">
        <f>-603.466</f>
        <v>-603.46600000000001</v>
      </c>
      <c r="E22915" s="28">
        <v>-159.09800000000001</v>
      </c>
    </row>
    <row r="22916" spans="4:5" x14ac:dyDescent="0.25">
      <c r="D22916" s="31">
        <f>-603.45</f>
        <v>-603.45000000000005</v>
      </c>
      <c r="E22916" s="28">
        <v>-158.96700000000001</v>
      </c>
    </row>
    <row r="22917" spans="4:5" x14ac:dyDescent="0.25">
      <c r="D22917" s="31">
        <f>-603.434</f>
        <v>-603.43399999999997</v>
      </c>
      <c r="E22917" s="28">
        <v>-158.83600000000001</v>
      </c>
    </row>
    <row r="22918" spans="4:5" x14ac:dyDescent="0.25">
      <c r="D22918" s="31">
        <f>-603.418</f>
        <v>-603.41800000000001</v>
      </c>
      <c r="E22918" s="28">
        <v>-158.70400000000001</v>
      </c>
    </row>
    <row r="22919" spans="4:5" x14ac:dyDescent="0.25">
      <c r="D22919" s="31">
        <f>-603.402</f>
        <v>-603.40200000000004</v>
      </c>
      <c r="E22919" s="28">
        <v>-158.57300000000001</v>
      </c>
    </row>
    <row r="22920" spans="4:5" x14ac:dyDescent="0.25">
      <c r="D22920" s="31">
        <f>-603.386</f>
        <v>-603.38599999999997</v>
      </c>
      <c r="E22920" s="28">
        <v>-158.44200000000001</v>
      </c>
    </row>
    <row r="22921" spans="4:5" x14ac:dyDescent="0.25">
      <c r="D22921" s="31">
        <f>-603.37</f>
        <v>-603.37</v>
      </c>
      <c r="E22921" s="28">
        <v>-158.31100000000001</v>
      </c>
    </row>
    <row r="22922" spans="4:5" x14ac:dyDescent="0.25">
      <c r="D22922" s="31">
        <f>-603.354</f>
        <v>-603.35400000000004</v>
      </c>
      <c r="E22922" s="28">
        <v>-158.179</v>
      </c>
    </row>
    <row r="22923" spans="4:5" x14ac:dyDescent="0.25">
      <c r="D22923" s="31">
        <f>-603.338</f>
        <v>-603.33799999999997</v>
      </c>
      <c r="E22923" s="28">
        <v>-158.048</v>
      </c>
    </row>
    <row r="22924" spans="4:5" x14ac:dyDescent="0.25">
      <c r="D22924" s="31">
        <f>-603.322</f>
        <v>-603.322</v>
      </c>
      <c r="E22924" s="28">
        <v>-157.916</v>
      </c>
    </row>
    <row r="22925" spans="4:5" x14ac:dyDescent="0.25">
      <c r="D22925" s="31">
        <f>-603.306</f>
        <v>-603.30600000000004</v>
      </c>
      <c r="E22925" s="28">
        <v>-157.785</v>
      </c>
    </row>
    <row r="22926" spans="4:5" x14ac:dyDescent="0.25">
      <c r="D22926" s="31">
        <f>-603.29</f>
        <v>-603.29</v>
      </c>
      <c r="E22926" s="28">
        <v>-157.65299999999999</v>
      </c>
    </row>
    <row r="22927" spans="4:5" x14ac:dyDescent="0.25">
      <c r="D22927" s="31">
        <f>-603.274</f>
        <v>-603.274</v>
      </c>
      <c r="E22927" s="28">
        <v>-157.52199999999999</v>
      </c>
    </row>
    <row r="22928" spans="4:5" x14ac:dyDescent="0.25">
      <c r="D22928" s="31">
        <f>-603.258</f>
        <v>-603.25800000000004</v>
      </c>
      <c r="E22928" s="28">
        <v>-157.38999999999999</v>
      </c>
    </row>
    <row r="22929" spans="4:5" x14ac:dyDescent="0.25">
      <c r="D22929" s="31">
        <f>-603.242</f>
        <v>-603.24199999999996</v>
      </c>
      <c r="E22929" s="28">
        <v>-157.25899999999999</v>
      </c>
    </row>
    <row r="22930" spans="4:5" x14ac:dyDescent="0.25">
      <c r="D22930" s="31">
        <f>-603.226</f>
        <v>-603.226</v>
      </c>
      <c r="E22930" s="28">
        <v>-157.12700000000001</v>
      </c>
    </row>
    <row r="22931" spans="4:5" x14ac:dyDescent="0.25">
      <c r="D22931" s="31">
        <f>-603.21</f>
        <v>-603.21</v>
      </c>
      <c r="E22931" s="28">
        <v>-156.99600000000001</v>
      </c>
    </row>
    <row r="22932" spans="4:5" x14ac:dyDescent="0.25">
      <c r="D22932" s="31">
        <f>-603.194</f>
        <v>-603.19399999999996</v>
      </c>
      <c r="E22932" s="28">
        <v>-156.864</v>
      </c>
    </row>
    <row r="22933" spans="4:5" x14ac:dyDescent="0.25">
      <c r="D22933" s="31">
        <f>-603.178</f>
        <v>-603.178</v>
      </c>
      <c r="E22933" s="28">
        <v>-156.733</v>
      </c>
    </row>
    <row r="22934" spans="4:5" x14ac:dyDescent="0.25">
      <c r="D22934" s="31">
        <f>-603.162</f>
        <v>-603.16200000000003</v>
      </c>
      <c r="E22934" s="28">
        <v>-156.601</v>
      </c>
    </row>
    <row r="22935" spans="4:5" x14ac:dyDescent="0.25">
      <c r="D22935" s="31">
        <f>-603.146</f>
        <v>-603.14599999999996</v>
      </c>
      <c r="E22935" s="28">
        <v>-156.46899999999999</v>
      </c>
    </row>
    <row r="22936" spans="4:5" x14ac:dyDescent="0.25">
      <c r="D22936" s="31">
        <f>-603.13</f>
        <v>-603.13</v>
      </c>
      <c r="E22936" s="28">
        <v>-156.33799999999999</v>
      </c>
    </row>
    <row r="22937" spans="4:5" x14ac:dyDescent="0.25">
      <c r="D22937" s="31">
        <f>-603.114</f>
        <v>-603.11400000000003</v>
      </c>
      <c r="E22937" s="28">
        <v>-156.20599999999999</v>
      </c>
    </row>
    <row r="22938" spans="4:5" x14ac:dyDescent="0.25">
      <c r="D22938" s="31">
        <f>-603.098</f>
        <v>-603.09799999999996</v>
      </c>
      <c r="E22938" s="28">
        <v>-156.07400000000001</v>
      </c>
    </row>
    <row r="22939" spans="4:5" x14ac:dyDescent="0.25">
      <c r="D22939" s="31">
        <f>-603.082</f>
        <v>-603.08199999999999</v>
      </c>
      <c r="E22939" s="28">
        <v>-155.94200000000001</v>
      </c>
    </row>
    <row r="22940" spans="4:5" x14ac:dyDescent="0.25">
      <c r="D22940" s="31">
        <f>-603.066</f>
        <v>-603.06600000000003</v>
      </c>
      <c r="E22940" s="28">
        <v>-155.81100000000001</v>
      </c>
    </row>
    <row r="22941" spans="4:5" x14ac:dyDescent="0.25">
      <c r="D22941" s="31">
        <f>-603.05</f>
        <v>-603.04999999999995</v>
      </c>
      <c r="E22941" s="28">
        <v>-155.679</v>
      </c>
    </row>
    <row r="22942" spans="4:5" x14ac:dyDescent="0.25">
      <c r="D22942" s="31">
        <f>-603.034</f>
        <v>-603.03399999999999</v>
      </c>
      <c r="E22942" s="28">
        <v>-155.547</v>
      </c>
    </row>
    <row r="22943" spans="4:5" x14ac:dyDescent="0.25">
      <c r="D22943" s="31">
        <f>-603.018</f>
        <v>-603.01800000000003</v>
      </c>
      <c r="E22943" s="28">
        <v>-155.41499999999999</v>
      </c>
    </row>
    <row r="22944" spans="4:5" x14ac:dyDescent="0.25">
      <c r="D22944" s="31">
        <f>-603.002</f>
        <v>-603.00199999999995</v>
      </c>
      <c r="E22944" s="28">
        <v>-155.28299999999999</v>
      </c>
    </row>
    <row r="22945" spans="4:5" x14ac:dyDescent="0.25">
      <c r="D22945" s="31">
        <f>-602.986</f>
        <v>-602.98599999999999</v>
      </c>
      <c r="E22945" s="28">
        <v>-155.15100000000001</v>
      </c>
    </row>
    <row r="22946" spans="4:5" x14ac:dyDescent="0.25">
      <c r="D22946" s="31">
        <f>-602.97</f>
        <v>-602.97</v>
      </c>
      <c r="E22946" s="28">
        <v>-155.01900000000001</v>
      </c>
    </row>
    <row r="22947" spans="4:5" x14ac:dyDescent="0.25">
      <c r="D22947" s="31">
        <f>-602.954</f>
        <v>-602.95399999999995</v>
      </c>
      <c r="E22947" s="28">
        <v>-154.887</v>
      </c>
    </row>
    <row r="22948" spans="4:5" x14ac:dyDescent="0.25">
      <c r="D22948" s="31">
        <f>-602.938</f>
        <v>-602.93799999999999</v>
      </c>
      <c r="E22948" s="28">
        <v>-154.755</v>
      </c>
    </row>
    <row r="22949" spans="4:5" x14ac:dyDescent="0.25">
      <c r="D22949" s="31">
        <f>-602.922</f>
        <v>-602.92200000000003</v>
      </c>
      <c r="E22949" s="28">
        <v>-154.62299999999999</v>
      </c>
    </row>
    <row r="22950" spans="4:5" x14ac:dyDescent="0.25">
      <c r="D22950" s="31">
        <f>-602.906</f>
        <v>-602.90599999999995</v>
      </c>
      <c r="E22950" s="28">
        <v>-154.49100000000001</v>
      </c>
    </row>
    <row r="22951" spans="4:5" x14ac:dyDescent="0.25">
      <c r="D22951" s="31">
        <f>-602.89</f>
        <v>-602.89</v>
      </c>
      <c r="E22951" s="28">
        <v>-154.35900000000001</v>
      </c>
    </row>
    <row r="22952" spans="4:5" x14ac:dyDescent="0.25">
      <c r="D22952" s="31">
        <f>-602.874</f>
        <v>-602.87400000000002</v>
      </c>
      <c r="E22952" s="28">
        <v>-154.227</v>
      </c>
    </row>
    <row r="22953" spans="4:5" x14ac:dyDescent="0.25">
      <c r="D22953" s="31">
        <f>-602.858</f>
        <v>-602.85799999999995</v>
      </c>
      <c r="E22953" s="28">
        <v>-154.095</v>
      </c>
    </row>
    <row r="22954" spans="4:5" x14ac:dyDescent="0.25">
      <c r="D22954" s="31">
        <f>-602.842</f>
        <v>-602.84199999999998</v>
      </c>
      <c r="E22954" s="28">
        <v>-153.96299999999999</v>
      </c>
    </row>
    <row r="22955" spans="4:5" x14ac:dyDescent="0.25">
      <c r="D22955" s="31">
        <f>-602.826</f>
        <v>-602.82600000000002</v>
      </c>
      <c r="E22955" s="28">
        <v>-153.83099999999999</v>
      </c>
    </row>
    <row r="22956" spans="4:5" x14ac:dyDescent="0.25">
      <c r="D22956" s="31">
        <f>-602.81</f>
        <v>-602.80999999999995</v>
      </c>
      <c r="E22956" s="28">
        <v>-153.69900000000001</v>
      </c>
    </row>
    <row r="22957" spans="4:5" x14ac:dyDescent="0.25">
      <c r="D22957" s="31">
        <f>-602.794</f>
        <v>-602.79399999999998</v>
      </c>
      <c r="E22957" s="28">
        <v>-153.56700000000001</v>
      </c>
    </row>
    <row r="22958" spans="4:5" x14ac:dyDescent="0.25">
      <c r="D22958" s="31">
        <f>-602.778</f>
        <v>-602.77800000000002</v>
      </c>
      <c r="E22958" s="28">
        <v>-153.434</v>
      </c>
    </row>
    <row r="22959" spans="4:5" x14ac:dyDescent="0.25">
      <c r="D22959" s="31">
        <f>-602.762</f>
        <v>-602.76199999999994</v>
      </c>
      <c r="E22959" s="28">
        <v>-153.30199999999999</v>
      </c>
    </row>
    <row r="22960" spans="4:5" x14ac:dyDescent="0.25">
      <c r="D22960" s="31">
        <f>-602.746</f>
        <v>-602.74599999999998</v>
      </c>
      <c r="E22960" s="28">
        <v>-153.16999999999999</v>
      </c>
    </row>
    <row r="22961" spans="4:5" x14ac:dyDescent="0.25">
      <c r="D22961" s="31">
        <f>-602.73</f>
        <v>-602.73</v>
      </c>
      <c r="E22961" s="28">
        <v>-153.03800000000001</v>
      </c>
    </row>
    <row r="22962" spans="4:5" x14ac:dyDescent="0.25">
      <c r="D22962" s="31">
        <f>-602.714</f>
        <v>-602.71400000000006</v>
      </c>
      <c r="E22962" s="28">
        <v>-152.905</v>
      </c>
    </row>
    <row r="22963" spans="4:5" x14ac:dyDescent="0.25">
      <c r="D22963" s="31">
        <f>-602.698</f>
        <v>-602.69799999999998</v>
      </c>
      <c r="E22963" s="28">
        <v>-152.773</v>
      </c>
    </row>
    <row r="22964" spans="4:5" x14ac:dyDescent="0.25">
      <c r="D22964" s="31">
        <f>-602.682</f>
        <v>-602.68200000000002</v>
      </c>
      <c r="E22964" s="28">
        <v>-152.64099999999999</v>
      </c>
    </row>
    <row r="22965" spans="4:5" x14ac:dyDescent="0.25">
      <c r="D22965" s="31">
        <f>-602.666</f>
        <v>-602.66600000000005</v>
      </c>
      <c r="E22965" s="28">
        <v>-152.50800000000001</v>
      </c>
    </row>
    <row r="22966" spans="4:5" x14ac:dyDescent="0.25">
      <c r="D22966" s="31">
        <f>-602.65</f>
        <v>-602.65</v>
      </c>
      <c r="E22966" s="28">
        <v>-152.376</v>
      </c>
    </row>
    <row r="22967" spans="4:5" x14ac:dyDescent="0.25">
      <c r="D22967" s="31">
        <f>-602.634</f>
        <v>-602.63400000000001</v>
      </c>
      <c r="E22967" s="28">
        <v>-152.24299999999999</v>
      </c>
    </row>
    <row r="22968" spans="4:5" x14ac:dyDescent="0.25">
      <c r="D22968" s="31">
        <f>-602.618</f>
        <v>-602.61800000000005</v>
      </c>
      <c r="E22968" s="28">
        <v>-152.11099999999999</v>
      </c>
    </row>
    <row r="22969" spans="4:5" x14ac:dyDescent="0.25">
      <c r="D22969" s="31">
        <f>-602.602</f>
        <v>-602.60199999999998</v>
      </c>
      <c r="E22969" s="28">
        <v>-151.97900000000001</v>
      </c>
    </row>
    <row r="22970" spans="4:5" x14ac:dyDescent="0.25">
      <c r="D22970" s="31">
        <f>-602.586</f>
        <v>-602.58600000000001</v>
      </c>
      <c r="E22970" s="28">
        <v>-151.846</v>
      </c>
    </row>
    <row r="22971" spans="4:5" x14ac:dyDescent="0.25">
      <c r="D22971" s="31">
        <f>-602.57</f>
        <v>-602.57000000000005</v>
      </c>
      <c r="E22971" s="28">
        <v>-151.714</v>
      </c>
    </row>
    <row r="22972" spans="4:5" x14ac:dyDescent="0.25">
      <c r="D22972" s="31">
        <f>-602.554</f>
        <v>-602.55399999999997</v>
      </c>
      <c r="E22972" s="28">
        <v>-151.58099999999999</v>
      </c>
    </row>
    <row r="22973" spans="4:5" x14ac:dyDescent="0.25">
      <c r="D22973" s="31">
        <f>-602.538</f>
        <v>-602.53800000000001</v>
      </c>
      <c r="E22973" s="28">
        <v>-151.44800000000001</v>
      </c>
    </row>
    <row r="22974" spans="4:5" x14ac:dyDescent="0.25">
      <c r="D22974" s="31">
        <f>-602.522</f>
        <v>-602.52200000000005</v>
      </c>
      <c r="E22974" s="28">
        <v>-151.316</v>
      </c>
    </row>
    <row r="22975" spans="4:5" x14ac:dyDescent="0.25">
      <c r="D22975" s="31">
        <f>-602.506</f>
        <v>-602.50599999999997</v>
      </c>
      <c r="E22975" s="28">
        <v>-151.18299999999999</v>
      </c>
    </row>
    <row r="22976" spans="4:5" x14ac:dyDescent="0.25">
      <c r="D22976" s="31">
        <f>-602.49</f>
        <v>-602.49</v>
      </c>
      <c r="E22976" s="28">
        <v>-151.05099999999999</v>
      </c>
    </row>
    <row r="22977" spans="4:5" x14ac:dyDescent="0.25">
      <c r="D22977" s="31">
        <f>-602.474</f>
        <v>-602.47400000000005</v>
      </c>
      <c r="E22977" s="28">
        <v>-150.91800000000001</v>
      </c>
    </row>
    <row r="22978" spans="4:5" x14ac:dyDescent="0.25">
      <c r="D22978" s="31">
        <f>-602.458</f>
        <v>-602.45799999999997</v>
      </c>
      <c r="E22978" s="28">
        <v>-150.785</v>
      </c>
    </row>
    <row r="22979" spans="4:5" x14ac:dyDescent="0.25">
      <c r="D22979" s="31">
        <f>-602.442</f>
        <v>-602.44200000000001</v>
      </c>
      <c r="E22979" s="28">
        <v>-150.65299999999999</v>
      </c>
    </row>
    <row r="22980" spans="4:5" x14ac:dyDescent="0.25">
      <c r="D22980" s="31">
        <f>-602.426</f>
        <v>-602.42600000000004</v>
      </c>
      <c r="E22980" s="28">
        <v>-150.52000000000001</v>
      </c>
    </row>
    <row r="22981" spans="4:5" x14ac:dyDescent="0.25">
      <c r="D22981" s="31">
        <f>-602.41</f>
        <v>-602.41</v>
      </c>
      <c r="E22981" s="28">
        <v>-150.387</v>
      </c>
    </row>
    <row r="22982" spans="4:5" x14ac:dyDescent="0.25">
      <c r="D22982" s="31">
        <f>-602.394</f>
        <v>-602.39400000000001</v>
      </c>
      <c r="E22982" s="28">
        <v>-150.25399999999999</v>
      </c>
    </row>
    <row r="22983" spans="4:5" x14ac:dyDescent="0.25">
      <c r="D22983" s="31">
        <f>-602.378</f>
        <v>-602.37800000000004</v>
      </c>
      <c r="E22983" s="28">
        <v>-150.12200000000001</v>
      </c>
    </row>
    <row r="22984" spans="4:5" x14ac:dyDescent="0.25">
      <c r="D22984" s="31">
        <f>-602.362</f>
        <v>-602.36199999999997</v>
      </c>
      <c r="E22984" s="28">
        <v>-149.989</v>
      </c>
    </row>
    <row r="22985" spans="4:5" x14ac:dyDescent="0.25">
      <c r="D22985" s="31">
        <f>-602.346</f>
        <v>-602.346</v>
      </c>
      <c r="E22985" s="28">
        <v>-149.85599999999999</v>
      </c>
    </row>
    <row r="22986" spans="4:5" x14ac:dyDescent="0.25">
      <c r="D22986" s="31">
        <f>-602.33</f>
        <v>-602.33000000000004</v>
      </c>
      <c r="E22986" s="28">
        <v>-149.72300000000001</v>
      </c>
    </row>
    <row r="22987" spans="4:5" x14ac:dyDescent="0.25">
      <c r="D22987" s="31">
        <f>-602.314</f>
        <v>-602.31399999999996</v>
      </c>
      <c r="E22987" s="28">
        <v>-149.59</v>
      </c>
    </row>
    <row r="22988" spans="4:5" x14ac:dyDescent="0.25">
      <c r="D22988" s="31">
        <f>-602.298</f>
        <v>-602.298</v>
      </c>
      <c r="E22988" s="28">
        <v>-149.45699999999999</v>
      </c>
    </row>
    <row r="22989" spans="4:5" x14ac:dyDescent="0.25">
      <c r="D22989" s="31">
        <f>-602.282</f>
        <v>-602.28200000000004</v>
      </c>
      <c r="E22989" s="28">
        <v>-149.32400000000001</v>
      </c>
    </row>
    <row r="22990" spans="4:5" x14ac:dyDescent="0.25">
      <c r="D22990" s="31">
        <f>-602.266</f>
        <v>-602.26599999999996</v>
      </c>
      <c r="E22990" s="28">
        <v>-149.19200000000001</v>
      </c>
    </row>
    <row r="22991" spans="4:5" x14ac:dyDescent="0.25">
      <c r="D22991" s="31">
        <f>-602.25</f>
        <v>-602.25</v>
      </c>
      <c r="E22991" s="28">
        <v>-149.059</v>
      </c>
    </row>
    <row r="22992" spans="4:5" x14ac:dyDescent="0.25">
      <c r="D22992" s="31">
        <f>-602.234</f>
        <v>-602.23400000000004</v>
      </c>
      <c r="E22992" s="28">
        <v>-148.92599999999999</v>
      </c>
    </row>
    <row r="22993" spans="4:5" x14ac:dyDescent="0.25">
      <c r="D22993" s="31">
        <f>-602.218</f>
        <v>-602.21799999999996</v>
      </c>
      <c r="E22993" s="28">
        <v>-148.79300000000001</v>
      </c>
    </row>
    <row r="22994" spans="4:5" x14ac:dyDescent="0.25">
      <c r="D22994" s="31">
        <f>-602.202</f>
        <v>-602.202</v>
      </c>
      <c r="E22994" s="28">
        <v>-148.66</v>
      </c>
    </row>
    <row r="22995" spans="4:5" x14ac:dyDescent="0.25">
      <c r="D22995" s="31">
        <f>-602.186</f>
        <v>-602.18600000000004</v>
      </c>
      <c r="E22995" s="28">
        <v>-148.52600000000001</v>
      </c>
    </row>
    <row r="22996" spans="4:5" x14ac:dyDescent="0.25">
      <c r="D22996" s="31">
        <f>-602.17</f>
        <v>-602.16999999999996</v>
      </c>
      <c r="E22996" s="28">
        <v>-148.393</v>
      </c>
    </row>
    <row r="22997" spans="4:5" x14ac:dyDescent="0.25">
      <c r="D22997" s="31">
        <f>-602.154</f>
        <v>-602.154</v>
      </c>
      <c r="E22997" s="28">
        <v>-148.26</v>
      </c>
    </row>
    <row r="22998" spans="4:5" x14ac:dyDescent="0.25">
      <c r="D22998" s="31">
        <f>-602.138</f>
        <v>-602.13800000000003</v>
      </c>
      <c r="E22998" s="28">
        <v>-148.12700000000001</v>
      </c>
    </row>
    <row r="22999" spans="4:5" x14ac:dyDescent="0.25">
      <c r="D22999" s="31">
        <f>-602.122</f>
        <v>-602.12199999999996</v>
      </c>
      <c r="E22999" s="28">
        <v>-147.994</v>
      </c>
    </row>
    <row r="23000" spans="4:5" x14ac:dyDescent="0.25">
      <c r="D23000" s="31">
        <f>-602.106</f>
        <v>-602.10599999999999</v>
      </c>
      <c r="E23000" s="28">
        <v>-147.86099999999999</v>
      </c>
    </row>
    <row r="23001" spans="4:5" x14ac:dyDescent="0.25">
      <c r="D23001" s="31">
        <f>-602.09</f>
        <v>-602.09</v>
      </c>
      <c r="E23001" s="28">
        <v>-147.72800000000001</v>
      </c>
    </row>
    <row r="23002" spans="4:5" x14ac:dyDescent="0.25">
      <c r="D23002" s="31">
        <f>-602.074</f>
        <v>-602.07399999999996</v>
      </c>
      <c r="E23002" s="28">
        <v>-147.59399999999999</v>
      </c>
    </row>
    <row r="23003" spans="4:5" x14ac:dyDescent="0.25">
      <c r="D23003" s="31">
        <f>-602.058</f>
        <v>-602.05799999999999</v>
      </c>
      <c r="E23003" s="28">
        <v>-147.46100000000001</v>
      </c>
    </row>
    <row r="23004" spans="4:5" x14ac:dyDescent="0.25">
      <c r="D23004" s="31">
        <f>-602.042</f>
        <v>-602.04200000000003</v>
      </c>
      <c r="E23004" s="28">
        <v>-147.328</v>
      </c>
    </row>
    <row r="23005" spans="4:5" x14ac:dyDescent="0.25">
      <c r="D23005" s="31">
        <f>-602.026</f>
        <v>-602.02599999999995</v>
      </c>
      <c r="E23005" s="28">
        <v>-147.19499999999999</v>
      </c>
    </row>
    <row r="23006" spans="4:5" x14ac:dyDescent="0.25">
      <c r="D23006" s="31">
        <f>-602.01</f>
        <v>-602.01</v>
      </c>
      <c r="E23006" s="28">
        <v>-147.06100000000001</v>
      </c>
    </row>
    <row r="23007" spans="4:5" x14ac:dyDescent="0.25">
      <c r="D23007" s="31">
        <f>-601.994</f>
        <v>-601.99400000000003</v>
      </c>
      <c r="E23007" s="28">
        <v>-146.928</v>
      </c>
    </row>
    <row r="23008" spans="4:5" x14ac:dyDescent="0.25">
      <c r="D23008" s="31">
        <f>-601.978</f>
        <v>-601.97799999999995</v>
      </c>
      <c r="E23008" s="28">
        <v>-146.79499999999999</v>
      </c>
    </row>
    <row r="23009" spans="4:5" x14ac:dyDescent="0.25">
      <c r="D23009" s="31">
        <f>-601.962</f>
        <v>-601.96199999999999</v>
      </c>
      <c r="E23009" s="28">
        <v>-146.661</v>
      </c>
    </row>
    <row r="23010" spans="4:5" x14ac:dyDescent="0.25">
      <c r="D23010" s="31">
        <f>-601.946</f>
        <v>-601.94600000000003</v>
      </c>
      <c r="E23010" s="28">
        <v>-146.52799999999999</v>
      </c>
    </row>
    <row r="23011" spans="4:5" x14ac:dyDescent="0.25">
      <c r="D23011" s="31">
        <f>-601.93</f>
        <v>-601.92999999999995</v>
      </c>
      <c r="E23011" s="28">
        <v>-146.39400000000001</v>
      </c>
    </row>
    <row r="23012" spans="4:5" x14ac:dyDescent="0.25">
      <c r="D23012" s="31">
        <f>-601.914</f>
        <v>-601.91399999999999</v>
      </c>
      <c r="E23012" s="28">
        <v>-146.261</v>
      </c>
    </row>
    <row r="23013" spans="4:5" x14ac:dyDescent="0.25">
      <c r="D23013" s="31">
        <f>-601.898</f>
        <v>-601.89800000000002</v>
      </c>
      <c r="E23013" s="28">
        <v>-146.12700000000001</v>
      </c>
    </row>
    <row r="23014" spans="4:5" x14ac:dyDescent="0.25">
      <c r="D23014" s="31">
        <f>-601.882</f>
        <v>-601.88199999999995</v>
      </c>
      <c r="E23014" s="28">
        <v>-145.994</v>
      </c>
    </row>
    <row r="23015" spans="4:5" x14ac:dyDescent="0.25">
      <c r="D23015" s="31">
        <f>-601.866</f>
        <v>-601.86599999999999</v>
      </c>
      <c r="E23015" s="28">
        <v>-145.86000000000001</v>
      </c>
    </row>
    <row r="23016" spans="4:5" x14ac:dyDescent="0.25">
      <c r="D23016" s="31">
        <f>-601.85</f>
        <v>-601.85</v>
      </c>
      <c r="E23016" s="28">
        <v>-145.727</v>
      </c>
    </row>
    <row r="23017" spans="4:5" x14ac:dyDescent="0.25">
      <c r="D23017" s="31">
        <f>-601.834</f>
        <v>-601.83399999999995</v>
      </c>
      <c r="E23017" s="28">
        <v>-145.59299999999999</v>
      </c>
    </row>
    <row r="23018" spans="4:5" x14ac:dyDescent="0.25">
      <c r="D23018" s="31">
        <f>-601.818</f>
        <v>-601.81799999999998</v>
      </c>
      <c r="E23018" s="28">
        <v>-145.46</v>
      </c>
    </row>
    <row r="23019" spans="4:5" x14ac:dyDescent="0.25">
      <c r="D23019" s="31">
        <f>-601.802</f>
        <v>-601.80200000000002</v>
      </c>
      <c r="E23019" s="28">
        <v>-145.32599999999999</v>
      </c>
    </row>
    <row r="23020" spans="4:5" x14ac:dyDescent="0.25">
      <c r="D23020" s="31">
        <f>-601.786</f>
        <v>-601.78599999999994</v>
      </c>
      <c r="E23020" s="28">
        <v>-145.19300000000001</v>
      </c>
    </row>
    <row r="23021" spans="4:5" x14ac:dyDescent="0.25">
      <c r="D23021" s="31">
        <f>-601.771</f>
        <v>-601.77099999999996</v>
      </c>
      <c r="E23021" s="28">
        <v>-145.059</v>
      </c>
    </row>
    <row r="23022" spans="4:5" x14ac:dyDescent="0.25">
      <c r="D23022" s="31">
        <f>-601.755</f>
        <v>-601.755</v>
      </c>
      <c r="E23022" s="28">
        <v>-144.92500000000001</v>
      </c>
    </row>
    <row r="23023" spans="4:5" x14ac:dyDescent="0.25">
      <c r="D23023" s="31">
        <f>-601.739</f>
        <v>-601.73900000000003</v>
      </c>
      <c r="E23023" s="28">
        <v>-144.791</v>
      </c>
    </row>
    <row r="23024" spans="4:5" x14ac:dyDescent="0.25">
      <c r="D23024" s="31">
        <f>-601.723</f>
        <v>-601.72299999999996</v>
      </c>
      <c r="E23024" s="28">
        <v>-144.65799999999999</v>
      </c>
    </row>
    <row r="23025" spans="4:5" x14ac:dyDescent="0.25">
      <c r="D23025" s="31">
        <f>-601.707</f>
        <v>-601.70699999999999</v>
      </c>
      <c r="E23025" s="28">
        <v>-144.524</v>
      </c>
    </row>
    <row r="23026" spans="4:5" x14ac:dyDescent="0.25">
      <c r="D23026" s="31">
        <f>-601.691</f>
        <v>-601.69100000000003</v>
      </c>
      <c r="E23026" s="28">
        <v>-144.38999999999999</v>
      </c>
    </row>
    <row r="23027" spans="4:5" x14ac:dyDescent="0.25">
      <c r="D23027" s="31">
        <f>-601.675</f>
        <v>-601.67499999999995</v>
      </c>
      <c r="E23027" s="28">
        <v>-144.256</v>
      </c>
    </row>
    <row r="23028" spans="4:5" x14ac:dyDescent="0.25">
      <c r="D23028" s="31">
        <f>-601.659</f>
        <v>-601.65899999999999</v>
      </c>
      <c r="E23028" s="28">
        <v>-144.12299999999999</v>
      </c>
    </row>
    <row r="23029" spans="4:5" x14ac:dyDescent="0.25">
      <c r="D23029" s="31">
        <f>-601.643</f>
        <v>-601.64300000000003</v>
      </c>
      <c r="E23029" s="28">
        <v>-143.989</v>
      </c>
    </row>
    <row r="23030" spans="4:5" x14ac:dyDescent="0.25">
      <c r="D23030" s="31">
        <f>-601.627</f>
        <v>-601.62699999999995</v>
      </c>
      <c r="E23030" s="28">
        <v>-143.85499999999999</v>
      </c>
    </row>
    <row r="23031" spans="4:5" x14ac:dyDescent="0.25">
      <c r="D23031" s="31">
        <f>-601.611</f>
        <v>-601.61099999999999</v>
      </c>
      <c r="E23031" s="28">
        <v>-143.721</v>
      </c>
    </row>
    <row r="23032" spans="4:5" x14ac:dyDescent="0.25">
      <c r="D23032" s="31">
        <f>-601.595</f>
        <v>-601.59500000000003</v>
      </c>
      <c r="E23032" s="28">
        <v>-143.58699999999999</v>
      </c>
    </row>
    <row r="23033" spans="4:5" x14ac:dyDescent="0.25">
      <c r="D23033" s="31">
        <f>-601.579</f>
        <v>-601.57899999999995</v>
      </c>
      <c r="E23033" s="28">
        <v>-143.453</v>
      </c>
    </row>
    <row r="23034" spans="4:5" x14ac:dyDescent="0.25">
      <c r="D23034" s="31">
        <f>-601.563</f>
        <v>-601.56299999999999</v>
      </c>
      <c r="E23034" s="28">
        <v>-143.31899999999999</v>
      </c>
    </row>
    <row r="23035" spans="4:5" x14ac:dyDescent="0.25">
      <c r="D23035" s="31">
        <f>-601.547</f>
        <v>-601.54700000000003</v>
      </c>
      <c r="E23035" s="28">
        <v>-143.185</v>
      </c>
    </row>
    <row r="23036" spans="4:5" x14ac:dyDescent="0.25">
      <c r="D23036" s="31">
        <f>-601.531</f>
        <v>-601.53099999999995</v>
      </c>
      <c r="E23036" s="28">
        <v>-143.05099999999999</v>
      </c>
    </row>
    <row r="23037" spans="4:5" x14ac:dyDescent="0.25">
      <c r="D23037" s="31">
        <f>-601.515</f>
        <v>-601.51499999999999</v>
      </c>
      <c r="E23037" s="28">
        <v>-142.917</v>
      </c>
    </row>
    <row r="23038" spans="4:5" x14ac:dyDescent="0.25">
      <c r="D23038" s="31">
        <f>-601.499</f>
        <v>-601.49900000000002</v>
      </c>
      <c r="E23038" s="28">
        <v>-142.78299999999999</v>
      </c>
    </row>
    <row r="23039" spans="4:5" x14ac:dyDescent="0.25">
      <c r="D23039" s="31">
        <f>-601.483</f>
        <v>-601.48299999999995</v>
      </c>
      <c r="E23039" s="28">
        <v>-142.649</v>
      </c>
    </row>
    <row r="23040" spans="4:5" x14ac:dyDescent="0.25">
      <c r="D23040" s="31">
        <f>-601.467</f>
        <v>-601.46699999999998</v>
      </c>
      <c r="E23040" s="28">
        <v>-142.51499999999999</v>
      </c>
    </row>
    <row r="23041" spans="4:5" x14ac:dyDescent="0.25">
      <c r="D23041" s="31">
        <f>-601.451</f>
        <v>-601.45100000000002</v>
      </c>
      <c r="E23041" s="28">
        <v>-142.381</v>
      </c>
    </row>
    <row r="23042" spans="4:5" x14ac:dyDescent="0.25">
      <c r="D23042" s="31">
        <f>-601.435</f>
        <v>-601.43499999999995</v>
      </c>
      <c r="E23042" s="28">
        <v>-142.24700000000001</v>
      </c>
    </row>
    <row r="23043" spans="4:5" x14ac:dyDescent="0.25">
      <c r="D23043" s="31">
        <f>-601.419</f>
        <v>-601.41899999999998</v>
      </c>
      <c r="E23043" s="28">
        <v>-142.113</v>
      </c>
    </row>
    <row r="23044" spans="4:5" x14ac:dyDescent="0.25">
      <c r="D23044" s="31">
        <f>-601.403</f>
        <v>-601.40300000000002</v>
      </c>
      <c r="E23044" s="28">
        <v>-141.97900000000001</v>
      </c>
    </row>
    <row r="23045" spans="4:5" x14ac:dyDescent="0.25">
      <c r="D23045" s="31">
        <f>-601.387</f>
        <v>-601.38699999999994</v>
      </c>
      <c r="E23045" s="28">
        <v>-141.84399999999999</v>
      </c>
    </row>
    <row r="23046" spans="4:5" x14ac:dyDescent="0.25">
      <c r="D23046" s="31">
        <f>-601.371</f>
        <v>-601.37099999999998</v>
      </c>
      <c r="E23046" s="28">
        <v>-141.71</v>
      </c>
    </row>
    <row r="23047" spans="4:5" x14ac:dyDescent="0.25">
      <c r="D23047" s="31">
        <f>-601.355</f>
        <v>-601.35500000000002</v>
      </c>
      <c r="E23047" s="28">
        <v>-141.57599999999999</v>
      </c>
    </row>
    <row r="23048" spans="4:5" x14ac:dyDescent="0.25">
      <c r="D23048" s="31">
        <f>-601.339</f>
        <v>-601.33900000000006</v>
      </c>
      <c r="E23048" s="28">
        <v>-141.44200000000001</v>
      </c>
    </row>
    <row r="23049" spans="4:5" x14ac:dyDescent="0.25">
      <c r="D23049" s="31">
        <f>-601.323</f>
        <v>-601.32299999999998</v>
      </c>
      <c r="E23049" s="28">
        <v>-141.30699999999999</v>
      </c>
    </row>
    <row r="23050" spans="4:5" x14ac:dyDescent="0.25">
      <c r="D23050" s="31">
        <f>-601.307</f>
        <v>-601.30700000000002</v>
      </c>
      <c r="E23050" s="28">
        <v>-141.173</v>
      </c>
    </row>
    <row r="23051" spans="4:5" x14ac:dyDescent="0.25">
      <c r="D23051" s="31">
        <f>-601.291</f>
        <v>-601.29100000000005</v>
      </c>
      <c r="E23051" s="28">
        <v>-141.03899999999999</v>
      </c>
    </row>
    <row r="23052" spans="4:5" x14ac:dyDescent="0.25">
      <c r="D23052" s="31">
        <f>-601.275</f>
        <v>-601.27499999999998</v>
      </c>
      <c r="E23052" s="28">
        <v>-140.904</v>
      </c>
    </row>
    <row r="23053" spans="4:5" x14ac:dyDescent="0.25">
      <c r="D23053" s="31">
        <f>-601.259</f>
        <v>-601.25900000000001</v>
      </c>
      <c r="E23053" s="28">
        <v>-140.77000000000001</v>
      </c>
    </row>
    <row r="23054" spans="4:5" x14ac:dyDescent="0.25">
      <c r="D23054" s="31">
        <f>-601.243</f>
        <v>-601.24300000000005</v>
      </c>
      <c r="E23054" s="28">
        <v>-140.636</v>
      </c>
    </row>
    <row r="23055" spans="4:5" x14ac:dyDescent="0.25">
      <c r="D23055" s="31">
        <f>-601.227</f>
        <v>-601.22699999999998</v>
      </c>
      <c r="E23055" s="28">
        <v>-140.501</v>
      </c>
    </row>
    <row r="23056" spans="4:5" x14ac:dyDescent="0.25">
      <c r="D23056" s="31">
        <f>-601.211</f>
        <v>-601.21100000000001</v>
      </c>
      <c r="E23056" s="28">
        <v>-140.36699999999999</v>
      </c>
    </row>
    <row r="23057" spans="4:5" x14ac:dyDescent="0.25">
      <c r="D23057" s="31">
        <f>-601.195</f>
        <v>-601.19500000000005</v>
      </c>
      <c r="E23057" s="28">
        <v>-140.232</v>
      </c>
    </row>
    <row r="23058" spans="4:5" x14ac:dyDescent="0.25">
      <c r="D23058" s="31">
        <f>-601.179</f>
        <v>-601.17899999999997</v>
      </c>
      <c r="E23058" s="28">
        <v>-140.09800000000001</v>
      </c>
    </row>
    <row r="23059" spans="4:5" x14ac:dyDescent="0.25">
      <c r="D23059" s="31">
        <f>-601.163</f>
        <v>-601.16300000000001</v>
      </c>
      <c r="E23059" s="28">
        <v>-139.96299999999999</v>
      </c>
    </row>
    <row r="23060" spans="4:5" x14ac:dyDescent="0.25">
      <c r="D23060" s="31">
        <f>-601.147</f>
        <v>-601.14700000000005</v>
      </c>
      <c r="E23060" s="28">
        <v>-139.82900000000001</v>
      </c>
    </row>
    <row r="23061" spans="4:5" x14ac:dyDescent="0.25">
      <c r="D23061" s="31">
        <f>-601.131</f>
        <v>-601.13099999999997</v>
      </c>
      <c r="E23061" s="28">
        <v>-139.69399999999999</v>
      </c>
    </row>
    <row r="23062" spans="4:5" x14ac:dyDescent="0.25">
      <c r="D23062" s="31">
        <f>-601.115</f>
        <v>-601.11500000000001</v>
      </c>
      <c r="E23062" s="28">
        <v>-139.56</v>
      </c>
    </row>
    <row r="23063" spans="4:5" x14ac:dyDescent="0.25">
      <c r="D23063" s="31">
        <f>-601.099</f>
        <v>-601.09900000000005</v>
      </c>
      <c r="E23063" s="28">
        <v>-139.42500000000001</v>
      </c>
    </row>
    <row r="23064" spans="4:5" x14ac:dyDescent="0.25">
      <c r="D23064" s="31">
        <f>-601.083</f>
        <v>-601.08299999999997</v>
      </c>
      <c r="E23064" s="28">
        <v>-139.291</v>
      </c>
    </row>
    <row r="23065" spans="4:5" x14ac:dyDescent="0.25">
      <c r="D23065" s="31">
        <f>-601.067</f>
        <v>-601.06700000000001</v>
      </c>
      <c r="E23065" s="28">
        <v>-139.15600000000001</v>
      </c>
    </row>
    <row r="23066" spans="4:5" x14ac:dyDescent="0.25">
      <c r="D23066" s="31">
        <f>-601.051</f>
        <v>-601.05100000000004</v>
      </c>
      <c r="E23066" s="28">
        <v>-139.02099999999999</v>
      </c>
    </row>
    <row r="23067" spans="4:5" x14ac:dyDescent="0.25">
      <c r="D23067" s="31">
        <f>-601.035</f>
        <v>-601.03499999999997</v>
      </c>
      <c r="E23067" s="28">
        <v>-138.887</v>
      </c>
    </row>
    <row r="23068" spans="4:5" x14ac:dyDescent="0.25">
      <c r="D23068" s="31">
        <f>-601.019</f>
        <v>-601.01900000000001</v>
      </c>
      <c r="E23068" s="28">
        <v>-138.75200000000001</v>
      </c>
    </row>
    <row r="23069" spans="4:5" x14ac:dyDescent="0.25">
      <c r="D23069" s="31">
        <f>-601.003</f>
        <v>-601.00300000000004</v>
      </c>
      <c r="E23069" s="28">
        <v>-138.61699999999999</v>
      </c>
    </row>
    <row r="23070" spans="4:5" x14ac:dyDescent="0.25">
      <c r="D23070" s="31">
        <f>-600.987</f>
        <v>-600.98699999999997</v>
      </c>
      <c r="E23070" s="28">
        <v>-138.482</v>
      </c>
    </row>
    <row r="23071" spans="4:5" x14ac:dyDescent="0.25">
      <c r="D23071" s="31">
        <f>-600.971</f>
        <v>-600.971</v>
      </c>
      <c r="E23071" s="28">
        <v>-138.34800000000001</v>
      </c>
    </row>
    <row r="23072" spans="4:5" x14ac:dyDescent="0.25">
      <c r="D23072" s="31">
        <f>-600.955</f>
        <v>-600.95500000000004</v>
      </c>
      <c r="E23072" s="28">
        <v>-138.21299999999999</v>
      </c>
    </row>
    <row r="23073" spans="4:5" x14ac:dyDescent="0.25">
      <c r="D23073" s="31">
        <f>-600.939</f>
        <v>-600.93899999999996</v>
      </c>
      <c r="E23073" s="28">
        <v>-138.078</v>
      </c>
    </row>
    <row r="23074" spans="4:5" x14ac:dyDescent="0.25">
      <c r="D23074" s="31">
        <f>-600.923</f>
        <v>-600.923</v>
      </c>
      <c r="E23074" s="28">
        <v>-137.94300000000001</v>
      </c>
    </row>
    <row r="23075" spans="4:5" x14ac:dyDescent="0.25">
      <c r="D23075" s="31">
        <f>-600.907</f>
        <v>-600.90700000000004</v>
      </c>
      <c r="E23075" s="28">
        <v>-137.80799999999999</v>
      </c>
    </row>
    <row r="23076" spans="4:5" x14ac:dyDescent="0.25">
      <c r="D23076" s="31">
        <f>-600.891</f>
        <v>-600.89099999999996</v>
      </c>
      <c r="E23076" s="28">
        <v>-137.673</v>
      </c>
    </row>
    <row r="23077" spans="4:5" x14ac:dyDescent="0.25">
      <c r="D23077" s="31">
        <f>-600.875</f>
        <v>-600.875</v>
      </c>
      <c r="E23077" s="28">
        <v>-137.53899999999999</v>
      </c>
    </row>
    <row r="23078" spans="4:5" x14ac:dyDescent="0.25">
      <c r="D23078" s="31">
        <f>-600.859</f>
        <v>-600.85900000000004</v>
      </c>
      <c r="E23078" s="28">
        <v>-137.404</v>
      </c>
    </row>
    <row r="23079" spans="4:5" x14ac:dyDescent="0.25">
      <c r="D23079" s="31">
        <f>-600.843</f>
        <v>-600.84299999999996</v>
      </c>
      <c r="E23079" s="28">
        <v>-137.26900000000001</v>
      </c>
    </row>
    <row r="23080" spans="4:5" x14ac:dyDescent="0.25">
      <c r="D23080" s="31">
        <f>-600.827</f>
        <v>-600.827</v>
      </c>
      <c r="E23080" s="28">
        <v>-137.13399999999999</v>
      </c>
    </row>
    <row r="23081" spans="4:5" x14ac:dyDescent="0.25">
      <c r="D23081" s="31">
        <f>-600.811</f>
        <v>-600.81100000000004</v>
      </c>
      <c r="E23081" s="28">
        <v>-136.999</v>
      </c>
    </row>
    <row r="23082" spans="4:5" x14ac:dyDescent="0.25">
      <c r="D23082" s="31">
        <f>-600.795</f>
        <v>-600.79499999999996</v>
      </c>
      <c r="E23082" s="28">
        <v>-136.864</v>
      </c>
    </row>
    <row r="23083" spans="4:5" x14ac:dyDescent="0.25">
      <c r="D23083" s="31">
        <f>-600.779</f>
        <v>-600.779</v>
      </c>
      <c r="E23083" s="28">
        <v>-136.72900000000001</v>
      </c>
    </row>
    <row r="23084" spans="4:5" x14ac:dyDescent="0.25">
      <c r="D23084" s="31">
        <f>-600.763</f>
        <v>-600.76300000000003</v>
      </c>
      <c r="E23084" s="28">
        <v>-136.59399999999999</v>
      </c>
    </row>
    <row r="23085" spans="4:5" x14ac:dyDescent="0.25">
      <c r="D23085" s="31">
        <f>-600.747</f>
        <v>-600.74699999999996</v>
      </c>
      <c r="E23085" s="28">
        <v>-136.458</v>
      </c>
    </row>
    <row r="23086" spans="4:5" x14ac:dyDescent="0.25">
      <c r="D23086" s="31">
        <f>-600.731</f>
        <v>-600.73099999999999</v>
      </c>
      <c r="E23086" s="28">
        <v>-136.32300000000001</v>
      </c>
    </row>
    <row r="23087" spans="4:5" x14ac:dyDescent="0.25">
      <c r="D23087" s="31">
        <f>-600.715</f>
        <v>-600.71500000000003</v>
      </c>
      <c r="E23087" s="28">
        <v>-136.18799999999999</v>
      </c>
    </row>
    <row r="23088" spans="4:5" x14ac:dyDescent="0.25">
      <c r="D23088" s="31">
        <f>-600.699</f>
        <v>-600.69899999999996</v>
      </c>
      <c r="E23088" s="28">
        <v>-136.053</v>
      </c>
    </row>
    <row r="23089" spans="4:5" x14ac:dyDescent="0.25">
      <c r="D23089" s="31">
        <f>-600.683</f>
        <v>-600.68299999999999</v>
      </c>
      <c r="E23089" s="28">
        <v>-135.91800000000001</v>
      </c>
    </row>
    <row r="23090" spans="4:5" x14ac:dyDescent="0.25">
      <c r="D23090" s="31">
        <f>-600.667</f>
        <v>-600.66700000000003</v>
      </c>
      <c r="E23090" s="28">
        <v>-135.78299999999999</v>
      </c>
    </row>
    <row r="23091" spans="4:5" x14ac:dyDescent="0.25">
      <c r="D23091" s="31">
        <f>-600.651</f>
        <v>-600.65099999999995</v>
      </c>
      <c r="E23091" s="28">
        <v>-135.648</v>
      </c>
    </row>
    <row r="23092" spans="4:5" x14ac:dyDescent="0.25">
      <c r="D23092" s="31">
        <f>-600.635</f>
        <v>-600.63499999999999</v>
      </c>
      <c r="E23092" s="28">
        <v>-135.512</v>
      </c>
    </row>
    <row r="23093" spans="4:5" x14ac:dyDescent="0.25">
      <c r="D23093" s="31">
        <f>-600.619</f>
        <v>-600.61900000000003</v>
      </c>
      <c r="E23093" s="28">
        <v>-135.37700000000001</v>
      </c>
    </row>
    <row r="23094" spans="4:5" x14ac:dyDescent="0.25">
      <c r="D23094" s="31">
        <f>-600.603</f>
        <v>-600.60299999999995</v>
      </c>
      <c r="E23094" s="28">
        <v>-135.24199999999999</v>
      </c>
    </row>
    <row r="23095" spans="4:5" x14ac:dyDescent="0.25">
      <c r="D23095" s="31">
        <f>-600.587</f>
        <v>-600.58699999999999</v>
      </c>
      <c r="E23095" s="28">
        <v>-135.107</v>
      </c>
    </row>
    <row r="23096" spans="4:5" x14ac:dyDescent="0.25">
      <c r="D23096" s="31">
        <f>-600.571</f>
        <v>-600.57100000000003</v>
      </c>
      <c r="E23096" s="28">
        <v>-134.971</v>
      </c>
    </row>
    <row r="23097" spans="4:5" x14ac:dyDescent="0.25">
      <c r="D23097" s="31">
        <f>-600.555</f>
        <v>-600.55499999999995</v>
      </c>
      <c r="E23097" s="28">
        <v>-134.83600000000001</v>
      </c>
    </row>
    <row r="23098" spans="4:5" x14ac:dyDescent="0.25">
      <c r="D23098" s="31">
        <f>-600.539</f>
        <v>-600.53899999999999</v>
      </c>
      <c r="E23098" s="28">
        <v>-134.69999999999999</v>
      </c>
    </row>
    <row r="23099" spans="4:5" x14ac:dyDescent="0.25">
      <c r="D23099" s="31">
        <f>-600.523</f>
        <v>-600.52300000000002</v>
      </c>
      <c r="E23099" s="28">
        <v>-134.565</v>
      </c>
    </row>
    <row r="23100" spans="4:5" x14ac:dyDescent="0.25">
      <c r="D23100" s="31">
        <f>-600.507</f>
        <v>-600.50699999999995</v>
      </c>
      <c r="E23100" s="28">
        <v>-134.43</v>
      </c>
    </row>
    <row r="23101" spans="4:5" x14ac:dyDescent="0.25">
      <c r="D23101" s="31">
        <f>-600.491</f>
        <v>-600.49099999999999</v>
      </c>
      <c r="E23101" s="28">
        <v>-134.29400000000001</v>
      </c>
    </row>
    <row r="23102" spans="4:5" x14ac:dyDescent="0.25">
      <c r="D23102" s="31">
        <f>-600.475</f>
        <v>-600.47500000000002</v>
      </c>
      <c r="E23102" s="28">
        <v>-134.15899999999999</v>
      </c>
    </row>
    <row r="23103" spans="4:5" x14ac:dyDescent="0.25">
      <c r="D23103" s="31">
        <f>-600.459</f>
        <v>-600.45899999999995</v>
      </c>
      <c r="E23103" s="28">
        <v>-134.023</v>
      </c>
    </row>
    <row r="23104" spans="4:5" x14ac:dyDescent="0.25">
      <c r="D23104" s="31">
        <f>-600.443</f>
        <v>-600.44299999999998</v>
      </c>
      <c r="E23104" s="28">
        <v>-133.88800000000001</v>
      </c>
    </row>
    <row r="23105" spans="4:5" x14ac:dyDescent="0.25">
      <c r="D23105" s="31">
        <f>-600.427</f>
        <v>-600.42700000000002</v>
      </c>
      <c r="E23105" s="28">
        <v>-133.75200000000001</v>
      </c>
    </row>
    <row r="23106" spans="4:5" x14ac:dyDescent="0.25">
      <c r="D23106" s="31">
        <f>-600.411</f>
        <v>-600.41099999999994</v>
      </c>
      <c r="E23106" s="28">
        <v>-133.61699999999999</v>
      </c>
    </row>
    <row r="23107" spans="4:5" x14ac:dyDescent="0.25">
      <c r="D23107" s="31">
        <f>-600.395</f>
        <v>-600.39499999999998</v>
      </c>
      <c r="E23107" s="28">
        <v>-133.48099999999999</v>
      </c>
    </row>
    <row r="23108" spans="4:5" x14ac:dyDescent="0.25">
      <c r="D23108" s="31">
        <f>-600.379</f>
        <v>-600.37900000000002</v>
      </c>
      <c r="E23108" s="28">
        <v>-133.346</v>
      </c>
    </row>
    <row r="23109" spans="4:5" x14ac:dyDescent="0.25">
      <c r="D23109" s="31">
        <f>-600.363</f>
        <v>-600.36300000000006</v>
      </c>
      <c r="E23109" s="28">
        <v>-133.21</v>
      </c>
    </row>
    <row r="23110" spans="4:5" x14ac:dyDescent="0.25">
      <c r="D23110" s="31">
        <f>-600.347</f>
        <v>-600.34699999999998</v>
      </c>
      <c r="E23110" s="28">
        <v>-133.07400000000001</v>
      </c>
    </row>
    <row r="23111" spans="4:5" x14ac:dyDescent="0.25">
      <c r="D23111" s="31">
        <f>-600.331</f>
        <v>-600.33100000000002</v>
      </c>
      <c r="E23111" s="28">
        <v>-132.93899999999999</v>
      </c>
    </row>
    <row r="23112" spans="4:5" x14ac:dyDescent="0.25">
      <c r="D23112" s="31">
        <f>-600.315</f>
        <v>-600.31500000000005</v>
      </c>
      <c r="E23112" s="28">
        <v>-132.803</v>
      </c>
    </row>
    <row r="23113" spans="4:5" x14ac:dyDescent="0.25">
      <c r="D23113" s="31">
        <f>-600.299</f>
        <v>-600.29899999999998</v>
      </c>
      <c r="E23113" s="28">
        <v>-132.667</v>
      </c>
    </row>
    <row r="23114" spans="4:5" x14ac:dyDescent="0.25">
      <c r="D23114" s="31">
        <f>-600.283</f>
        <v>-600.28300000000002</v>
      </c>
      <c r="E23114" s="28">
        <v>-132.53200000000001</v>
      </c>
    </row>
    <row r="23115" spans="4:5" x14ac:dyDescent="0.25">
      <c r="D23115" s="31">
        <f>-600.267</f>
        <v>-600.26700000000005</v>
      </c>
      <c r="E23115" s="28">
        <v>-132.39599999999999</v>
      </c>
    </row>
    <row r="23116" spans="4:5" x14ac:dyDescent="0.25">
      <c r="D23116" s="31">
        <f>-600.251</f>
        <v>-600.25099999999998</v>
      </c>
      <c r="E23116" s="28">
        <v>-132.26</v>
      </c>
    </row>
    <row r="23117" spans="4:5" x14ac:dyDescent="0.25">
      <c r="D23117" s="31">
        <f>-600.235</f>
        <v>-600.23500000000001</v>
      </c>
      <c r="E23117" s="28">
        <v>-132.124</v>
      </c>
    </row>
    <row r="23118" spans="4:5" x14ac:dyDescent="0.25">
      <c r="D23118" s="31">
        <f>-600.219</f>
        <v>-600.21900000000005</v>
      </c>
      <c r="E23118" s="28">
        <v>-131.989</v>
      </c>
    </row>
    <row r="23119" spans="4:5" x14ac:dyDescent="0.25">
      <c r="D23119" s="31">
        <f>-600.203</f>
        <v>-600.20299999999997</v>
      </c>
      <c r="E23119" s="28">
        <v>-131.85300000000001</v>
      </c>
    </row>
    <row r="23120" spans="4:5" x14ac:dyDescent="0.25">
      <c r="D23120" s="31">
        <f>-600.187</f>
        <v>-600.18700000000001</v>
      </c>
      <c r="E23120" s="28">
        <v>-131.71700000000001</v>
      </c>
    </row>
    <row r="23121" spans="4:5" x14ac:dyDescent="0.25">
      <c r="D23121" s="31">
        <f>-600.171</f>
        <v>-600.17100000000005</v>
      </c>
      <c r="E23121" s="28">
        <v>-131.58099999999999</v>
      </c>
    </row>
    <row r="23122" spans="4:5" x14ac:dyDescent="0.25">
      <c r="D23122" s="31">
        <f>-600.155</f>
        <v>-600.15499999999997</v>
      </c>
      <c r="E23122" s="28">
        <v>-131.44499999999999</v>
      </c>
    </row>
    <row r="23123" spans="4:5" x14ac:dyDescent="0.25">
      <c r="D23123" s="31">
        <f>-600.139</f>
        <v>-600.13900000000001</v>
      </c>
      <c r="E23123" s="28">
        <v>-131.309</v>
      </c>
    </row>
    <row r="23124" spans="4:5" x14ac:dyDescent="0.25">
      <c r="D23124" s="31">
        <f>-600.123</f>
        <v>-600.12300000000005</v>
      </c>
      <c r="E23124" s="28">
        <v>-131.173</v>
      </c>
    </row>
    <row r="23125" spans="4:5" x14ac:dyDescent="0.25">
      <c r="D23125" s="31">
        <f>-600.107</f>
        <v>-600.10699999999997</v>
      </c>
      <c r="E23125" s="28">
        <v>-131.03700000000001</v>
      </c>
    </row>
    <row r="23126" spans="4:5" x14ac:dyDescent="0.25">
      <c r="D23126" s="31">
        <f>-600.091</f>
        <v>-600.09100000000001</v>
      </c>
      <c r="E23126" s="28">
        <v>-130.90100000000001</v>
      </c>
    </row>
    <row r="23127" spans="4:5" x14ac:dyDescent="0.25">
      <c r="D23127" s="31">
        <f>-600.075</f>
        <v>-600.07500000000005</v>
      </c>
      <c r="E23127" s="28">
        <v>-130.76499999999999</v>
      </c>
    </row>
    <row r="23128" spans="4:5" x14ac:dyDescent="0.25">
      <c r="D23128" s="31">
        <f>-600.059</f>
        <v>-600.05899999999997</v>
      </c>
      <c r="E23128" s="28">
        <v>-130.62899999999999</v>
      </c>
    </row>
    <row r="23129" spans="4:5" x14ac:dyDescent="0.25">
      <c r="D23129" s="31">
        <f>-600.043</f>
        <v>-600.04300000000001</v>
      </c>
      <c r="E23129" s="28">
        <v>-130.49299999999999</v>
      </c>
    </row>
    <row r="23130" spans="4:5" x14ac:dyDescent="0.25">
      <c r="D23130" s="31">
        <f>-600.027</f>
        <v>-600.02700000000004</v>
      </c>
      <c r="E23130" s="28">
        <v>-130.357</v>
      </c>
    </row>
    <row r="23131" spans="4:5" x14ac:dyDescent="0.25">
      <c r="D23131" s="31">
        <f>-600.011</f>
        <v>-600.01099999999997</v>
      </c>
      <c r="E23131" s="28">
        <v>-130.221</v>
      </c>
    </row>
    <row r="23132" spans="4:5" x14ac:dyDescent="0.25">
      <c r="D23132" s="31">
        <f>-599.995</f>
        <v>-599.995</v>
      </c>
      <c r="E23132" s="28">
        <v>-130.08500000000001</v>
      </c>
    </row>
    <row r="23133" spans="4:5" x14ac:dyDescent="0.25">
      <c r="D23133" s="31">
        <f>-599.979</f>
        <v>-599.97900000000004</v>
      </c>
      <c r="E23133" s="28">
        <v>-129.94900000000001</v>
      </c>
    </row>
    <row r="23134" spans="4:5" x14ac:dyDescent="0.25">
      <c r="D23134" s="31">
        <f>-599.964</f>
        <v>-599.96400000000006</v>
      </c>
      <c r="E23134" s="28">
        <v>-129.81299999999999</v>
      </c>
    </row>
    <row r="23135" spans="4:5" x14ac:dyDescent="0.25">
      <c r="D23135" s="31">
        <f>-599.948</f>
        <v>-599.94799999999998</v>
      </c>
      <c r="E23135" s="28">
        <v>-129.67699999999999</v>
      </c>
    </row>
    <row r="23136" spans="4:5" x14ac:dyDescent="0.25">
      <c r="D23136" s="31">
        <f>-599.932</f>
        <v>-599.93200000000002</v>
      </c>
      <c r="E23136" s="28">
        <v>-129.541</v>
      </c>
    </row>
    <row r="23137" spans="4:5" x14ac:dyDescent="0.25">
      <c r="D23137" s="31">
        <f>-599.916</f>
        <v>-599.91600000000005</v>
      </c>
      <c r="E23137" s="28">
        <v>-129.404</v>
      </c>
    </row>
    <row r="23138" spans="4:5" x14ac:dyDescent="0.25">
      <c r="D23138" s="31">
        <f>-599.9</f>
        <v>-599.9</v>
      </c>
      <c r="E23138" s="28">
        <v>-129.268</v>
      </c>
    </row>
    <row r="23139" spans="4:5" x14ac:dyDescent="0.25">
      <c r="D23139" s="31">
        <f>-599.884</f>
        <v>-599.88400000000001</v>
      </c>
      <c r="E23139" s="28">
        <v>-129.13200000000001</v>
      </c>
    </row>
    <row r="23140" spans="4:5" x14ac:dyDescent="0.25">
      <c r="D23140" s="31">
        <f>-599.868</f>
        <v>-599.86800000000005</v>
      </c>
      <c r="E23140" s="28">
        <v>-128.99600000000001</v>
      </c>
    </row>
    <row r="23141" spans="4:5" x14ac:dyDescent="0.25">
      <c r="D23141" s="31">
        <f>-599.852</f>
        <v>-599.85199999999998</v>
      </c>
      <c r="E23141" s="28">
        <v>-128.85900000000001</v>
      </c>
    </row>
    <row r="23142" spans="4:5" x14ac:dyDescent="0.25">
      <c r="D23142" s="31">
        <f>-599.836</f>
        <v>-599.83600000000001</v>
      </c>
      <c r="E23142" s="28">
        <v>-128.72300000000001</v>
      </c>
    </row>
    <row r="23143" spans="4:5" x14ac:dyDescent="0.25">
      <c r="D23143" s="31">
        <f>-599.82</f>
        <v>-599.82000000000005</v>
      </c>
      <c r="E23143" s="28">
        <v>-128.58699999999999</v>
      </c>
    </row>
    <row r="23144" spans="4:5" x14ac:dyDescent="0.25">
      <c r="D23144" s="31">
        <f>-599.804</f>
        <v>-599.80399999999997</v>
      </c>
      <c r="E23144" s="28">
        <v>-128.44999999999999</v>
      </c>
    </row>
    <row r="23145" spans="4:5" x14ac:dyDescent="0.25">
      <c r="D23145" s="31">
        <f>-599.788</f>
        <v>-599.78800000000001</v>
      </c>
      <c r="E23145" s="28">
        <v>-128.31399999999999</v>
      </c>
    </row>
    <row r="23146" spans="4:5" x14ac:dyDescent="0.25">
      <c r="D23146" s="31">
        <f>-599.772</f>
        <v>-599.77200000000005</v>
      </c>
      <c r="E23146" s="28">
        <v>-128.17699999999999</v>
      </c>
    </row>
    <row r="23147" spans="4:5" x14ac:dyDescent="0.25">
      <c r="D23147" s="31">
        <f>-599.756</f>
        <v>-599.75599999999997</v>
      </c>
      <c r="E23147" s="28">
        <v>-128.041</v>
      </c>
    </row>
    <row r="23148" spans="4:5" x14ac:dyDescent="0.25">
      <c r="D23148" s="31">
        <f>-599.74</f>
        <v>-599.74</v>
      </c>
      <c r="E23148" s="28">
        <v>-127.905</v>
      </c>
    </row>
    <row r="23149" spans="4:5" x14ac:dyDescent="0.25">
      <c r="D23149" s="31">
        <f>-599.724</f>
        <v>-599.72400000000005</v>
      </c>
      <c r="E23149" s="28">
        <v>-127.768</v>
      </c>
    </row>
    <row r="23150" spans="4:5" x14ac:dyDescent="0.25">
      <c r="D23150" s="31">
        <f>-599.708</f>
        <v>-599.70799999999997</v>
      </c>
      <c r="E23150" s="28">
        <v>-127.63200000000001</v>
      </c>
    </row>
    <row r="23151" spans="4:5" x14ac:dyDescent="0.25">
      <c r="D23151" s="31">
        <f>-599.692</f>
        <v>-599.69200000000001</v>
      </c>
      <c r="E23151" s="28">
        <v>-127.495</v>
      </c>
    </row>
    <row r="23152" spans="4:5" x14ac:dyDescent="0.25">
      <c r="D23152" s="31">
        <f>-599.676</f>
        <v>-599.67600000000004</v>
      </c>
      <c r="E23152" s="28">
        <v>-127.35899999999999</v>
      </c>
    </row>
    <row r="23153" spans="4:5" x14ac:dyDescent="0.25">
      <c r="D23153" s="31">
        <f>-599.66</f>
        <v>-599.66</v>
      </c>
      <c r="E23153" s="28">
        <v>-127.22199999999999</v>
      </c>
    </row>
    <row r="23154" spans="4:5" x14ac:dyDescent="0.25">
      <c r="D23154" s="31">
        <f>-599.644</f>
        <v>-599.64400000000001</v>
      </c>
      <c r="E23154" s="28">
        <v>-127.08499999999999</v>
      </c>
    </row>
    <row r="23155" spans="4:5" x14ac:dyDescent="0.25">
      <c r="D23155" s="31">
        <f>-599.628</f>
        <v>-599.62800000000004</v>
      </c>
      <c r="E23155" s="28">
        <v>-126.949</v>
      </c>
    </row>
    <row r="23156" spans="4:5" x14ac:dyDescent="0.25">
      <c r="D23156" s="31">
        <f>-599.612</f>
        <v>-599.61199999999997</v>
      </c>
      <c r="E23156" s="28">
        <v>-126.812</v>
      </c>
    </row>
    <row r="23157" spans="4:5" x14ac:dyDescent="0.25">
      <c r="D23157" s="31">
        <f>-599.596</f>
        <v>-599.596</v>
      </c>
      <c r="E23157" s="28">
        <v>-126.676</v>
      </c>
    </row>
    <row r="23158" spans="4:5" x14ac:dyDescent="0.25">
      <c r="D23158" s="31">
        <f>-599.58</f>
        <v>-599.58000000000004</v>
      </c>
      <c r="E23158" s="28">
        <v>-126.539</v>
      </c>
    </row>
    <row r="23159" spans="4:5" x14ac:dyDescent="0.25">
      <c r="D23159" s="31">
        <f>-599.564</f>
        <v>-599.56399999999996</v>
      </c>
      <c r="E23159" s="28">
        <v>-126.402</v>
      </c>
    </row>
    <row r="23160" spans="4:5" x14ac:dyDescent="0.25">
      <c r="D23160" s="31">
        <f>-599.548</f>
        <v>-599.548</v>
      </c>
      <c r="E23160" s="28">
        <v>-126.26600000000001</v>
      </c>
    </row>
    <row r="23161" spans="4:5" x14ac:dyDescent="0.25">
      <c r="D23161" s="31">
        <f>-599.532</f>
        <v>-599.53200000000004</v>
      </c>
      <c r="E23161" s="28">
        <v>-126.129</v>
      </c>
    </row>
    <row r="23162" spans="4:5" x14ac:dyDescent="0.25">
      <c r="D23162" s="31">
        <f>-599.516</f>
        <v>-599.51599999999996</v>
      </c>
      <c r="E23162" s="28">
        <v>-125.992</v>
      </c>
    </row>
    <row r="23163" spans="4:5" x14ac:dyDescent="0.25">
      <c r="D23163" s="31">
        <f>-599.5</f>
        <v>-599.5</v>
      </c>
      <c r="E23163" s="28">
        <v>-125.855</v>
      </c>
    </row>
    <row r="23164" spans="4:5" x14ac:dyDescent="0.25">
      <c r="D23164" s="31">
        <f>-599.484</f>
        <v>-599.48400000000004</v>
      </c>
      <c r="E23164" s="28">
        <v>-125.71899999999999</v>
      </c>
    </row>
    <row r="23165" spans="4:5" x14ac:dyDescent="0.25">
      <c r="D23165" s="31">
        <f>-599.468</f>
        <v>-599.46799999999996</v>
      </c>
      <c r="E23165" s="28">
        <v>-125.58199999999999</v>
      </c>
    </row>
    <row r="23166" spans="4:5" x14ac:dyDescent="0.25">
      <c r="D23166" s="31">
        <f>-599.452</f>
        <v>-599.452</v>
      </c>
      <c r="E23166" s="28">
        <v>-125.44499999999999</v>
      </c>
    </row>
    <row r="23167" spans="4:5" x14ac:dyDescent="0.25">
      <c r="D23167" s="31">
        <f>-599.436</f>
        <v>-599.43600000000004</v>
      </c>
      <c r="E23167" s="28">
        <v>-125.30800000000001</v>
      </c>
    </row>
    <row r="23168" spans="4:5" x14ac:dyDescent="0.25">
      <c r="D23168" s="31">
        <f>-599.42</f>
        <v>-599.41999999999996</v>
      </c>
      <c r="E23168" s="28">
        <v>-125.17100000000001</v>
      </c>
    </row>
    <row r="23169" spans="4:5" x14ac:dyDescent="0.25">
      <c r="D23169" s="31">
        <f>-599.404</f>
        <v>-599.404</v>
      </c>
      <c r="E23169" s="28">
        <v>-125.03400000000001</v>
      </c>
    </row>
    <row r="23170" spans="4:5" x14ac:dyDescent="0.25">
      <c r="D23170" s="31">
        <f>-599.388</f>
        <v>-599.38800000000003</v>
      </c>
      <c r="E23170" s="28">
        <v>-124.89700000000001</v>
      </c>
    </row>
    <row r="23171" spans="4:5" x14ac:dyDescent="0.25">
      <c r="D23171" s="31">
        <f>-599.372</f>
        <v>-599.37199999999996</v>
      </c>
      <c r="E23171" s="28">
        <v>-124.761</v>
      </c>
    </row>
    <row r="23172" spans="4:5" x14ac:dyDescent="0.25">
      <c r="D23172" s="31">
        <f>-599.356</f>
        <v>-599.35599999999999</v>
      </c>
      <c r="E23172" s="28">
        <v>-124.624</v>
      </c>
    </row>
    <row r="23173" spans="4:5" x14ac:dyDescent="0.25">
      <c r="D23173" s="31">
        <f>-599.34</f>
        <v>-599.34</v>
      </c>
      <c r="E23173" s="28">
        <v>-124.48699999999999</v>
      </c>
    </row>
    <row r="23174" spans="4:5" x14ac:dyDescent="0.25">
      <c r="D23174" s="31">
        <f>-599.324</f>
        <v>-599.32399999999996</v>
      </c>
      <c r="E23174" s="28">
        <v>-124.35</v>
      </c>
    </row>
    <row r="23175" spans="4:5" x14ac:dyDescent="0.25">
      <c r="D23175" s="31">
        <f>-599.308</f>
        <v>-599.30799999999999</v>
      </c>
      <c r="E23175" s="28">
        <v>-124.21299999999999</v>
      </c>
    </row>
    <row r="23176" spans="4:5" x14ac:dyDescent="0.25">
      <c r="D23176" s="31">
        <f>-599.292</f>
        <v>-599.29200000000003</v>
      </c>
      <c r="E23176" s="28">
        <v>-124.07599999999999</v>
      </c>
    </row>
    <row r="23177" spans="4:5" x14ac:dyDescent="0.25">
      <c r="D23177" s="31">
        <f>-599.276</f>
        <v>-599.27599999999995</v>
      </c>
      <c r="E23177" s="28">
        <v>-123.938</v>
      </c>
    </row>
    <row r="23178" spans="4:5" x14ac:dyDescent="0.25">
      <c r="D23178" s="31">
        <f>-599.26</f>
        <v>-599.26</v>
      </c>
      <c r="E23178" s="28">
        <v>-123.801</v>
      </c>
    </row>
    <row r="23179" spans="4:5" x14ac:dyDescent="0.25">
      <c r="D23179" s="31">
        <f>-599.244</f>
        <v>-599.24400000000003</v>
      </c>
      <c r="E23179" s="28">
        <v>-123.664</v>
      </c>
    </row>
    <row r="23180" spans="4:5" x14ac:dyDescent="0.25">
      <c r="D23180" s="31">
        <f>-599.228</f>
        <v>-599.22799999999995</v>
      </c>
      <c r="E23180" s="28">
        <v>-123.527</v>
      </c>
    </row>
    <row r="23181" spans="4:5" x14ac:dyDescent="0.25">
      <c r="D23181" s="31">
        <f>-599.212</f>
        <v>-599.21199999999999</v>
      </c>
      <c r="E23181" s="28">
        <v>-123.39</v>
      </c>
    </row>
    <row r="23182" spans="4:5" x14ac:dyDescent="0.25">
      <c r="D23182" s="31">
        <f>-599.196</f>
        <v>-599.19600000000003</v>
      </c>
      <c r="E23182" s="28">
        <v>-123.253</v>
      </c>
    </row>
    <row r="23183" spans="4:5" x14ac:dyDescent="0.25">
      <c r="D23183" s="31">
        <f>-599.18</f>
        <v>-599.17999999999995</v>
      </c>
      <c r="E23183" s="28">
        <v>-123.116</v>
      </c>
    </row>
    <row r="23184" spans="4:5" x14ac:dyDescent="0.25">
      <c r="D23184" s="31">
        <f>-599.164</f>
        <v>-599.16399999999999</v>
      </c>
      <c r="E23184" s="28">
        <v>-122.97799999999999</v>
      </c>
    </row>
    <row r="23185" spans="4:5" x14ac:dyDescent="0.25">
      <c r="D23185" s="31">
        <f>-599.148</f>
        <v>-599.14800000000002</v>
      </c>
      <c r="E23185" s="28">
        <v>-122.84099999999999</v>
      </c>
    </row>
    <row r="23186" spans="4:5" x14ac:dyDescent="0.25">
      <c r="D23186" s="31">
        <f>-599.132</f>
        <v>-599.13199999999995</v>
      </c>
      <c r="E23186" s="28">
        <v>-122.70399999999999</v>
      </c>
    </row>
    <row r="23187" spans="4:5" x14ac:dyDescent="0.25">
      <c r="D23187" s="31">
        <f>-599.116</f>
        <v>-599.11599999999999</v>
      </c>
      <c r="E23187" s="28">
        <v>-122.56699999999999</v>
      </c>
    </row>
    <row r="23188" spans="4:5" x14ac:dyDescent="0.25">
      <c r="D23188" s="31">
        <f>-599.1</f>
        <v>-599.1</v>
      </c>
      <c r="E23188" s="28">
        <v>-122.429</v>
      </c>
    </row>
    <row r="23189" spans="4:5" x14ac:dyDescent="0.25">
      <c r="D23189" s="31">
        <f>-599.084</f>
        <v>-599.08399999999995</v>
      </c>
      <c r="E23189" s="28">
        <v>-122.292</v>
      </c>
    </row>
    <row r="23190" spans="4:5" x14ac:dyDescent="0.25">
      <c r="D23190" s="31">
        <f>-599.068</f>
        <v>-599.06799999999998</v>
      </c>
      <c r="E23190" s="28">
        <v>-122.155</v>
      </c>
    </row>
    <row r="23191" spans="4:5" x14ac:dyDescent="0.25">
      <c r="D23191" s="31">
        <f>-599.052</f>
        <v>-599.05200000000002</v>
      </c>
      <c r="E23191" s="28">
        <v>-122.017</v>
      </c>
    </row>
    <row r="23192" spans="4:5" x14ac:dyDescent="0.25">
      <c r="D23192" s="31">
        <f>-599.036</f>
        <v>-599.03599999999994</v>
      </c>
      <c r="E23192" s="28">
        <v>-121.88</v>
      </c>
    </row>
    <row r="23193" spans="4:5" x14ac:dyDescent="0.25">
      <c r="D23193" s="31">
        <f>-599.02</f>
        <v>-599.02</v>
      </c>
      <c r="E23193" s="28">
        <v>-121.74299999999999</v>
      </c>
    </row>
    <row r="23194" spans="4:5" x14ac:dyDescent="0.25">
      <c r="D23194" s="31">
        <f>-599.004</f>
        <v>-599.00400000000002</v>
      </c>
      <c r="E23194" s="28">
        <v>-121.605</v>
      </c>
    </row>
    <row r="23195" spans="4:5" x14ac:dyDescent="0.25">
      <c r="D23195" s="31">
        <f>-598.988</f>
        <v>-598.98800000000006</v>
      </c>
      <c r="E23195" s="28">
        <v>-121.468</v>
      </c>
    </row>
    <row r="23196" spans="4:5" x14ac:dyDescent="0.25">
      <c r="D23196" s="31">
        <f>-598.972</f>
        <v>-598.97199999999998</v>
      </c>
      <c r="E23196" s="28">
        <v>-121.33</v>
      </c>
    </row>
    <row r="23197" spans="4:5" x14ac:dyDescent="0.25">
      <c r="D23197" s="31">
        <f>-598.956</f>
        <v>-598.95600000000002</v>
      </c>
      <c r="E23197" s="28">
        <v>-121.193</v>
      </c>
    </row>
    <row r="23198" spans="4:5" x14ac:dyDescent="0.25">
      <c r="D23198" s="31">
        <f>-598.94</f>
        <v>-598.94000000000005</v>
      </c>
      <c r="E23198" s="28">
        <v>-121.05500000000001</v>
      </c>
    </row>
    <row r="23199" spans="4:5" x14ac:dyDescent="0.25">
      <c r="D23199" s="31">
        <f>-598.924</f>
        <v>-598.92399999999998</v>
      </c>
      <c r="E23199" s="28">
        <v>-120.91800000000001</v>
      </c>
    </row>
    <row r="23200" spans="4:5" x14ac:dyDescent="0.25">
      <c r="D23200" s="31">
        <f>-598.908</f>
        <v>-598.90800000000002</v>
      </c>
      <c r="E23200" s="28">
        <v>-120.78</v>
      </c>
    </row>
    <row r="23201" spans="4:5" x14ac:dyDescent="0.25">
      <c r="D23201" s="31">
        <f>-598.892</f>
        <v>-598.89200000000005</v>
      </c>
      <c r="E23201" s="28">
        <v>-120.643</v>
      </c>
    </row>
    <row r="23202" spans="4:5" x14ac:dyDescent="0.25">
      <c r="D23202" s="31">
        <f>-598.876</f>
        <v>-598.87599999999998</v>
      </c>
      <c r="E23202" s="28">
        <v>-120.505</v>
      </c>
    </row>
    <row r="23203" spans="4:5" x14ac:dyDescent="0.25">
      <c r="D23203" s="31">
        <f>-598.86</f>
        <v>-598.86</v>
      </c>
      <c r="E23203" s="28">
        <v>-120.36799999999999</v>
      </c>
    </row>
    <row r="23204" spans="4:5" x14ac:dyDescent="0.25">
      <c r="D23204" s="31">
        <f>-598.844</f>
        <v>-598.84400000000005</v>
      </c>
      <c r="E23204" s="28">
        <v>-120.23</v>
      </c>
    </row>
    <row r="23205" spans="4:5" x14ac:dyDescent="0.25">
      <c r="D23205" s="31">
        <f>-598.828</f>
        <v>-598.82799999999997</v>
      </c>
      <c r="E23205" s="28">
        <v>-120.092</v>
      </c>
    </row>
    <row r="23206" spans="4:5" x14ac:dyDescent="0.25">
      <c r="D23206" s="31">
        <f>-598.812</f>
        <v>-598.81200000000001</v>
      </c>
      <c r="E23206" s="28">
        <v>-119.955</v>
      </c>
    </row>
    <row r="23207" spans="4:5" x14ac:dyDescent="0.25">
      <c r="D23207" s="31">
        <f>-598.796</f>
        <v>-598.79600000000005</v>
      </c>
      <c r="E23207" s="28">
        <v>-119.81699999999999</v>
      </c>
    </row>
    <row r="23208" spans="4:5" x14ac:dyDescent="0.25">
      <c r="D23208" s="31">
        <f>-598.78</f>
        <v>-598.78</v>
      </c>
      <c r="E23208" s="28">
        <v>-119.679</v>
      </c>
    </row>
    <row r="23209" spans="4:5" x14ac:dyDescent="0.25">
      <c r="D23209" s="31">
        <f>-598.764</f>
        <v>-598.76400000000001</v>
      </c>
      <c r="E23209" s="28">
        <v>-119.542</v>
      </c>
    </row>
    <row r="23210" spans="4:5" x14ac:dyDescent="0.25">
      <c r="D23210" s="31">
        <f>-598.748</f>
        <v>-598.74800000000005</v>
      </c>
      <c r="E23210" s="28">
        <v>-119.404</v>
      </c>
    </row>
    <row r="23211" spans="4:5" x14ac:dyDescent="0.25">
      <c r="D23211" s="31">
        <f>-598.732</f>
        <v>-598.73199999999997</v>
      </c>
      <c r="E23211" s="28">
        <v>-119.26600000000001</v>
      </c>
    </row>
    <row r="23212" spans="4:5" x14ac:dyDescent="0.25">
      <c r="D23212" s="31">
        <f>-598.716</f>
        <v>-598.71600000000001</v>
      </c>
      <c r="E23212" s="28">
        <v>-119.128</v>
      </c>
    </row>
    <row r="23213" spans="4:5" x14ac:dyDescent="0.25">
      <c r="D23213" s="31">
        <f>-598.7</f>
        <v>-598.70000000000005</v>
      </c>
      <c r="E23213" s="28">
        <v>-118.99</v>
      </c>
    </row>
    <row r="23214" spans="4:5" x14ac:dyDescent="0.25">
      <c r="D23214" s="31">
        <f>-598.684</f>
        <v>-598.68399999999997</v>
      </c>
      <c r="E23214" s="28">
        <v>-118.85299999999999</v>
      </c>
    </row>
    <row r="23215" spans="4:5" x14ac:dyDescent="0.25">
      <c r="D23215" s="31">
        <f>-598.668</f>
        <v>-598.66800000000001</v>
      </c>
      <c r="E23215" s="28">
        <v>-118.715</v>
      </c>
    </row>
    <row r="23216" spans="4:5" x14ac:dyDescent="0.25">
      <c r="D23216" s="31">
        <f>-598.652</f>
        <v>-598.65200000000004</v>
      </c>
      <c r="E23216" s="28">
        <v>-118.577</v>
      </c>
    </row>
    <row r="23217" spans="4:5" x14ac:dyDescent="0.25">
      <c r="D23217" s="31">
        <f>-598.636</f>
        <v>-598.63599999999997</v>
      </c>
      <c r="E23217" s="28">
        <v>-118.43899999999999</v>
      </c>
    </row>
    <row r="23218" spans="4:5" x14ac:dyDescent="0.25">
      <c r="D23218" s="31">
        <f>-598.62</f>
        <v>-598.62</v>
      </c>
      <c r="E23218" s="28">
        <v>-118.301</v>
      </c>
    </row>
    <row r="23219" spans="4:5" x14ac:dyDescent="0.25">
      <c r="D23219" s="31">
        <f>-598.604</f>
        <v>-598.60400000000004</v>
      </c>
      <c r="E23219" s="28">
        <v>-118.163</v>
      </c>
    </row>
    <row r="23220" spans="4:5" x14ac:dyDescent="0.25">
      <c r="D23220" s="31">
        <f>-598.588</f>
        <v>-598.58799999999997</v>
      </c>
      <c r="E23220" s="28">
        <v>-118.02500000000001</v>
      </c>
    </row>
    <row r="23221" spans="4:5" x14ac:dyDescent="0.25">
      <c r="D23221" s="31">
        <f>-598.572</f>
        <v>-598.572</v>
      </c>
      <c r="E23221" s="28">
        <v>-117.887</v>
      </c>
    </row>
    <row r="23222" spans="4:5" x14ac:dyDescent="0.25">
      <c r="D23222" s="31">
        <f>-598.556</f>
        <v>-598.55600000000004</v>
      </c>
      <c r="E23222" s="28">
        <v>-117.749</v>
      </c>
    </row>
    <row r="23223" spans="4:5" x14ac:dyDescent="0.25">
      <c r="D23223" s="31">
        <f>-598.54</f>
        <v>-598.54</v>
      </c>
      <c r="E23223" s="28">
        <v>-117.611</v>
      </c>
    </row>
    <row r="23224" spans="4:5" x14ac:dyDescent="0.25">
      <c r="D23224" s="31">
        <f>-598.524</f>
        <v>-598.524</v>
      </c>
      <c r="E23224" s="28">
        <v>-117.473</v>
      </c>
    </row>
    <row r="23225" spans="4:5" x14ac:dyDescent="0.25">
      <c r="D23225" s="31">
        <f>-598.508</f>
        <v>-598.50800000000004</v>
      </c>
      <c r="E23225" s="28">
        <v>-117.33499999999999</v>
      </c>
    </row>
    <row r="23226" spans="4:5" x14ac:dyDescent="0.25">
      <c r="D23226" s="31">
        <f>-598.492</f>
        <v>-598.49199999999996</v>
      </c>
      <c r="E23226" s="28">
        <v>-117.197</v>
      </c>
    </row>
    <row r="23227" spans="4:5" x14ac:dyDescent="0.25">
      <c r="D23227" s="31">
        <f>-598.476</f>
        <v>-598.476</v>
      </c>
      <c r="E23227" s="28">
        <v>-117.059</v>
      </c>
    </row>
    <row r="23228" spans="4:5" x14ac:dyDescent="0.25">
      <c r="D23228" s="31">
        <f>-598.46</f>
        <v>-598.46</v>
      </c>
      <c r="E23228" s="28">
        <v>-116.92100000000001</v>
      </c>
    </row>
    <row r="23229" spans="4:5" x14ac:dyDescent="0.25">
      <c r="D23229" s="31">
        <f>-598.444</f>
        <v>-598.44399999999996</v>
      </c>
      <c r="E23229" s="28">
        <v>-116.783</v>
      </c>
    </row>
    <row r="23230" spans="4:5" x14ac:dyDescent="0.25">
      <c r="D23230" s="31">
        <f>-598.428</f>
        <v>-598.428</v>
      </c>
      <c r="E23230" s="28">
        <v>-116.64400000000001</v>
      </c>
    </row>
    <row r="23231" spans="4:5" x14ac:dyDescent="0.25">
      <c r="D23231" s="31">
        <f>-598.412</f>
        <v>-598.41200000000003</v>
      </c>
      <c r="E23231" s="28">
        <v>-116.506</v>
      </c>
    </row>
    <row r="23232" spans="4:5" x14ac:dyDescent="0.25">
      <c r="D23232" s="31">
        <f>-598.396</f>
        <v>-598.39599999999996</v>
      </c>
      <c r="E23232" s="28">
        <v>-116.36799999999999</v>
      </c>
    </row>
    <row r="23233" spans="4:5" x14ac:dyDescent="0.25">
      <c r="D23233" s="31">
        <f>-598.38</f>
        <v>-598.38</v>
      </c>
      <c r="E23233" s="28">
        <v>-116.23</v>
      </c>
    </row>
    <row r="23234" spans="4:5" x14ac:dyDescent="0.25">
      <c r="D23234" s="31">
        <f>-598.364</f>
        <v>-598.36400000000003</v>
      </c>
      <c r="E23234" s="28">
        <v>-116.092</v>
      </c>
    </row>
    <row r="23235" spans="4:5" x14ac:dyDescent="0.25">
      <c r="D23235" s="31">
        <f>-598.348</f>
        <v>-598.34799999999996</v>
      </c>
      <c r="E23235" s="28">
        <v>-115.953</v>
      </c>
    </row>
    <row r="23236" spans="4:5" x14ac:dyDescent="0.25">
      <c r="D23236" s="31">
        <f>-598.332</f>
        <v>-598.33199999999999</v>
      </c>
      <c r="E23236" s="28">
        <v>-115.815</v>
      </c>
    </row>
    <row r="23237" spans="4:5" x14ac:dyDescent="0.25">
      <c r="D23237" s="31">
        <f>-598.316</f>
        <v>-598.31600000000003</v>
      </c>
      <c r="E23237" s="28">
        <v>-115.67700000000001</v>
      </c>
    </row>
    <row r="23238" spans="4:5" x14ac:dyDescent="0.25">
      <c r="D23238" s="31">
        <f>-598.3</f>
        <v>-598.29999999999995</v>
      </c>
      <c r="E23238" s="28">
        <v>-115.538</v>
      </c>
    </row>
    <row r="23239" spans="4:5" x14ac:dyDescent="0.25">
      <c r="D23239" s="31">
        <f>-598.284</f>
        <v>-598.28399999999999</v>
      </c>
      <c r="E23239" s="28">
        <v>-115.4</v>
      </c>
    </row>
    <row r="23240" spans="4:5" x14ac:dyDescent="0.25">
      <c r="D23240" s="31">
        <f>-598.268</f>
        <v>-598.26800000000003</v>
      </c>
      <c r="E23240" s="28">
        <v>-115.262</v>
      </c>
    </row>
    <row r="23241" spans="4:5" x14ac:dyDescent="0.25">
      <c r="D23241" s="31">
        <f>-598.252</f>
        <v>-598.25199999999995</v>
      </c>
      <c r="E23241" s="28">
        <v>-115.123</v>
      </c>
    </row>
    <row r="23242" spans="4:5" x14ac:dyDescent="0.25">
      <c r="D23242" s="31">
        <f>-598.236</f>
        <v>-598.23599999999999</v>
      </c>
      <c r="E23242" s="28">
        <v>-114.985</v>
      </c>
    </row>
    <row r="23243" spans="4:5" x14ac:dyDescent="0.25">
      <c r="D23243" s="31">
        <f>-598.22</f>
        <v>-598.22</v>
      </c>
      <c r="E23243" s="28">
        <v>-114.846</v>
      </c>
    </row>
    <row r="23244" spans="4:5" x14ac:dyDescent="0.25">
      <c r="D23244" s="31">
        <f>-598.204</f>
        <v>-598.20399999999995</v>
      </c>
      <c r="E23244" s="28">
        <v>-114.708</v>
      </c>
    </row>
    <row r="23245" spans="4:5" x14ac:dyDescent="0.25">
      <c r="D23245" s="31">
        <f>-598.188</f>
        <v>-598.18799999999999</v>
      </c>
      <c r="E23245" s="28">
        <v>-114.57</v>
      </c>
    </row>
    <row r="23246" spans="4:5" x14ac:dyDescent="0.25">
      <c r="D23246" s="31">
        <f>-598.172</f>
        <v>-598.17200000000003</v>
      </c>
      <c r="E23246" s="28">
        <v>-114.431</v>
      </c>
    </row>
    <row r="23247" spans="4:5" x14ac:dyDescent="0.25">
      <c r="D23247" s="31">
        <f>-598.156</f>
        <v>-598.15599999999995</v>
      </c>
      <c r="E23247" s="28">
        <v>-114.292</v>
      </c>
    </row>
    <row r="23248" spans="4:5" x14ac:dyDescent="0.25">
      <c r="D23248" s="31">
        <f>-598.141</f>
        <v>-598.14099999999996</v>
      </c>
      <c r="E23248" s="28">
        <v>-114.154</v>
      </c>
    </row>
    <row r="23249" spans="4:5" x14ac:dyDescent="0.25">
      <c r="D23249" s="31">
        <f>-598.125</f>
        <v>-598.125</v>
      </c>
      <c r="E23249" s="28">
        <v>-114.015</v>
      </c>
    </row>
    <row r="23250" spans="4:5" x14ac:dyDescent="0.25">
      <c r="D23250" s="31">
        <f>-598.109</f>
        <v>-598.10900000000004</v>
      </c>
      <c r="E23250" s="28">
        <v>-113.877</v>
      </c>
    </row>
    <row r="23251" spans="4:5" x14ac:dyDescent="0.25">
      <c r="D23251" s="31">
        <f>-598.093</f>
        <v>-598.09299999999996</v>
      </c>
      <c r="E23251" s="28">
        <v>-113.738</v>
      </c>
    </row>
    <row r="23252" spans="4:5" x14ac:dyDescent="0.25">
      <c r="D23252" s="31">
        <f>-598.077</f>
        <v>-598.077</v>
      </c>
      <c r="E23252" s="28">
        <v>-113.6</v>
      </c>
    </row>
    <row r="23253" spans="4:5" x14ac:dyDescent="0.25">
      <c r="D23253" s="31">
        <f>-598.061</f>
        <v>-598.06100000000004</v>
      </c>
      <c r="E23253" s="28">
        <v>-113.461</v>
      </c>
    </row>
    <row r="23254" spans="4:5" x14ac:dyDescent="0.25">
      <c r="D23254" s="31">
        <f>-598.045</f>
        <v>-598.04499999999996</v>
      </c>
      <c r="E23254" s="28">
        <v>-113.322</v>
      </c>
    </row>
    <row r="23255" spans="4:5" x14ac:dyDescent="0.25">
      <c r="D23255" s="31">
        <f>-598.029</f>
        <v>-598.029</v>
      </c>
      <c r="E23255" s="28">
        <v>-113.184</v>
      </c>
    </row>
    <row r="23256" spans="4:5" x14ac:dyDescent="0.25">
      <c r="D23256" s="31">
        <f>-598.013</f>
        <v>-598.01300000000003</v>
      </c>
      <c r="E23256" s="28">
        <v>-113.045</v>
      </c>
    </row>
    <row r="23257" spans="4:5" x14ac:dyDescent="0.25">
      <c r="D23257" s="31">
        <f>-597.997</f>
        <v>-597.99699999999996</v>
      </c>
      <c r="E23257" s="28">
        <v>-112.90600000000001</v>
      </c>
    </row>
    <row r="23258" spans="4:5" x14ac:dyDescent="0.25">
      <c r="D23258" s="31">
        <f>-597.981</f>
        <v>-597.98099999999999</v>
      </c>
      <c r="E23258" s="28">
        <v>-112.768</v>
      </c>
    </row>
    <row r="23259" spans="4:5" x14ac:dyDescent="0.25">
      <c r="D23259" s="31">
        <f>-597.965</f>
        <v>-597.96500000000003</v>
      </c>
      <c r="E23259" s="28">
        <v>-112.629</v>
      </c>
    </row>
    <row r="23260" spans="4:5" x14ac:dyDescent="0.25">
      <c r="D23260" s="31">
        <f>-597.949</f>
        <v>-597.94899999999996</v>
      </c>
      <c r="E23260" s="28">
        <v>-112.49</v>
      </c>
    </row>
    <row r="23261" spans="4:5" x14ac:dyDescent="0.25">
      <c r="D23261" s="31">
        <f>-597.933</f>
        <v>-597.93299999999999</v>
      </c>
      <c r="E23261" s="28">
        <v>-112.351</v>
      </c>
    </row>
    <row r="23262" spans="4:5" x14ac:dyDescent="0.25">
      <c r="D23262" s="31">
        <f>-597.917</f>
        <v>-597.91700000000003</v>
      </c>
      <c r="E23262" s="28">
        <v>-112.212</v>
      </c>
    </row>
    <row r="23263" spans="4:5" x14ac:dyDescent="0.25">
      <c r="D23263" s="31">
        <f>-597.901</f>
        <v>-597.90099999999995</v>
      </c>
      <c r="E23263" s="28">
        <v>-112.074</v>
      </c>
    </row>
    <row r="23264" spans="4:5" x14ac:dyDescent="0.25">
      <c r="D23264" s="31">
        <f>-597.885</f>
        <v>-597.88499999999999</v>
      </c>
      <c r="E23264" s="28">
        <v>-111.935</v>
      </c>
    </row>
    <row r="23265" spans="4:5" x14ac:dyDescent="0.25">
      <c r="D23265" s="31">
        <f>-597.869</f>
        <v>-597.86900000000003</v>
      </c>
      <c r="E23265" s="28">
        <v>-111.79600000000001</v>
      </c>
    </row>
    <row r="23266" spans="4:5" x14ac:dyDescent="0.25">
      <c r="D23266" s="31">
        <f>-597.853</f>
        <v>-597.85299999999995</v>
      </c>
      <c r="E23266" s="28">
        <v>-111.657</v>
      </c>
    </row>
    <row r="23267" spans="4:5" x14ac:dyDescent="0.25">
      <c r="D23267" s="31">
        <f>-597.837</f>
        <v>-597.83699999999999</v>
      </c>
      <c r="E23267" s="28">
        <v>-111.518</v>
      </c>
    </row>
    <row r="23268" spans="4:5" x14ac:dyDescent="0.25">
      <c r="D23268" s="31">
        <f>-597.821</f>
        <v>-597.82100000000003</v>
      </c>
      <c r="E23268" s="28">
        <v>-111.379</v>
      </c>
    </row>
    <row r="23269" spans="4:5" x14ac:dyDescent="0.25">
      <c r="D23269" s="31">
        <f>-597.805</f>
        <v>-597.80499999999995</v>
      </c>
      <c r="E23269" s="28">
        <v>-111.24</v>
      </c>
    </row>
    <row r="23270" spans="4:5" x14ac:dyDescent="0.25">
      <c r="D23270" s="31">
        <f>-597.789</f>
        <v>-597.78899999999999</v>
      </c>
      <c r="E23270" s="28">
        <v>-111.101</v>
      </c>
    </row>
    <row r="23271" spans="4:5" x14ac:dyDescent="0.25">
      <c r="D23271" s="31">
        <f>-597.773</f>
        <v>-597.77300000000002</v>
      </c>
      <c r="E23271" s="28">
        <v>-110.962</v>
      </c>
    </row>
    <row r="23272" spans="4:5" x14ac:dyDescent="0.25">
      <c r="D23272" s="31">
        <f>-597.757</f>
        <v>-597.75699999999995</v>
      </c>
      <c r="E23272" s="28">
        <v>-110.82299999999999</v>
      </c>
    </row>
    <row r="23273" spans="4:5" x14ac:dyDescent="0.25">
      <c r="D23273" s="31">
        <f>-597.741</f>
        <v>-597.74099999999999</v>
      </c>
      <c r="E23273" s="28">
        <v>-110.684</v>
      </c>
    </row>
    <row r="23274" spans="4:5" x14ac:dyDescent="0.25">
      <c r="D23274" s="31">
        <f>-597.725</f>
        <v>-597.72500000000002</v>
      </c>
      <c r="E23274" s="28">
        <v>-110.545</v>
      </c>
    </row>
    <row r="23275" spans="4:5" x14ac:dyDescent="0.25">
      <c r="D23275" s="31">
        <f>-597.709</f>
        <v>-597.70899999999995</v>
      </c>
      <c r="E23275" s="28">
        <v>-110.40600000000001</v>
      </c>
    </row>
    <row r="23276" spans="4:5" x14ac:dyDescent="0.25">
      <c r="D23276" s="31">
        <f>-597.693</f>
        <v>-597.69299999999998</v>
      </c>
      <c r="E23276" s="28">
        <v>-110.267</v>
      </c>
    </row>
    <row r="23277" spans="4:5" x14ac:dyDescent="0.25">
      <c r="D23277" s="31">
        <f>-597.677</f>
        <v>-597.67700000000002</v>
      </c>
      <c r="E23277" s="28">
        <v>-110.128</v>
      </c>
    </row>
    <row r="23278" spans="4:5" x14ac:dyDescent="0.25">
      <c r="D23278" s="31">
        <f>-597.661</f>
        <v>-597.66099999999994</v>
      </c>
      <c r="E23278" s="28">
        <v>-109.989</v>
      </c>
    </row>
    <row r="23279" spans="4:5" x14ac:dyDescent="0.25">
      <c r="D23279" s="31">
        <f>-597.645</f>
        <v>-597.64499999999998</v>
      </c>
      <c r="E23279" s="28">
        <v>-109.849</v>
      </c>
    </row>
    <row r="23280" spans="4:5" x14ac:dyDescent="0.25">
      <c r="D23280" s="31">
        <f>-597.629</f>
        <v>-597.62900000000002</v>
      </c>
      <c r="E23280" s="28">
        <v>-109.71</v>
      </c>
    </row>
    <row r="23281" spans="4:5" x14ac:dyDescent="0.25">
      <c r="D23281" s="31">
        <f>-597.613</f>
        <v>-597.61300000000006</v>
      </c>
      <c r="E23281" s="28">
        <v>-109.571</v>
      </c>
    </row>
    <row r="23282" spans="4:5" x14ac:dyDescent="0.25">
      <c r="D23282" s="31">
        <f>-597.597</f>
        <v>-597.59699999999998</v>
      </c>
      <c r="E23282" s="28">
        <v>-109.432</v>
      </c>
    </row>
    <row r="23283" spans="4:5" x14ac:dyDescent="0.25">
      <c r="D23283" s="31">
        <f>-597.581</f>
        <v>-597.58100000000002</v>
      </c>
      <c r="E23283" s="28">
        <v>-109.29300000000001</v>
      </c>
    </row>
    <row r="23284" spans="4:5" x14ac:dyDescent="0.25">
      <c r="D23284" s="31">
        <f>-597.565</f>
        <v>-597.56500000000005</v>
      </c>
      <c r="E23284" s="28">
        <v>-109.15300000000001</v>
      </c>
    </row>
    <row r="23285" spans="4:5" x14ac:dyDescent="0.25">
      <c r="D23285" s="31">
        <f>-597.549</f>
        <v>-597.54899999999998</v>
      </c>
      <c r="E23285" s="28">
        <v>-109.014</v>
      </c>
    </row>
    <row r="23286" spans="4:5" x14ac:dyDescent="0.25">
      <c r="D23286" s="31">
        <f>-597.533</f>
        <v>-597.53300000000002</v>
      </c>
      <c r="E23286" s="28">
        <v>-108.875</v>
      </c>
    </row>
    <row r="23287" spans="4:5" x14ac:dyDescent="0.25">
      <c r="D23287" s="31">
        <f>-597.517</f>
        <v>-597.51700000000005</v>
      </c>
      <c r="E23287" s="28">
        <v>-108.736</v>
      </c>
    </row>
    <row r="23288" spans="4:5" x14ac:dyDescent="0.25">
      <c r="D23288" s="31">
        <f>-597.501</f>
        <v>-597.50099999999998</v>
      </c>
      <c r="E23288" s="28">
        <v>-108.596</v>
      </c>
    </row>
    <row r="23289" spans="4:5" x14ac:dyDescent="0.25">
      <c r="D23289" s="31">
        <f>-597.485</f>
        <v>-597.48500000000001</v>
      </c>
      <c r="E23289" s="28">
        <v>-108.45699999999999</v>
      </c>
    </row>
    <row r="23290" spans="4:5" x14ac:dyDescent="0.25">
      <c r="D23290" s="31">
        <f>-597.469</f>
        <v>-597.46900000000005</v>
      </c>
      <c r="E23290" s="28">
        <v>-108.31699999999999</v>
      </c>
    </row>
    <row r="23291" spans="4:5" x14ac:dyDescent="0.25">
      <c r="D23291" s="31">
        <f>-597.453</f>
        <v>-597.45299999999997</v>
      </c>
      <c r="E23291" s="28">
        <v>-108.178</v>
      </c>
    </row>
    <row r="23292" spans="4:5" x14ac:dyDescent="0.25">
      <c r="D23292" s="31">
        <f>-597.437</f>
        <v>-597.43700000000001</v>
      </c>
      <c r="E23292" s="28">
        <v>-108.039</v>
      </c>
    </row>
    <row r="23293" spans="4:5" x14ac:dyDescent="0.25">
      <c r="D23293" s="31">
        <f>-597.421</f>
        <v>-597.42100000000005</v>
      </c>
      <c r="E23293" s="28">
        <v>-107.899</v>
      </c>
    </row>
    <row r="23294" spans="4:5" x14ac:dyDescent="0.25">
      <c r="D23294" s="31">
        <f>-597.405</f>
        <v>-597.40499999999997</v>
      </c>
      <c r="E23294" s="28">
        <v>-107.76</v>
      </c>
    </row>
    <row r="23295" spans="4:5" x14ac:dyDescent="0.25">
      <c r="D23295" s="31">
        <f>-597.389</f>
        <v>-597.38900000000001</v>
      </c>
      <c r="E23295" s="28">
        <v>-107.62</v>
      </c>
    </row>
    <row r="23296" spans="4:5" x14ac:dyDescent="0.25">
      <c r="D23296" s="31">
        <f>-597.373</f>
        <v>-597.37300000000005</v>
      </c>
      <c r="E23296" s="28">
        <v>-107.48099999999999</v>
      </c>
    </row>
    <row r="23297" spans="4:5" x14ac:dyDescent="0.25">
      <c r="D23297" s="31">
        <f>-597.357</f>
        <v>-597.35699999999997</v>
      </c>
      <c r="E23297" s="28">
        <v>-107.34099999999999</v>
      </c>
    </row>
    <row r="23298" spans="4:5" x14ac:dyDescent="0.25">
      <c r="D23298" s="31">
        <f>-597.341</f>
        <v>-597.34100000000001</v>
      </c>
      <c r="E23298" s="28">
        <v>-107.202</v>
      </c>
    </row>
    <row r="23299" spans="4:5" x14ac:dyDescent="0.25">
      <c r="D23299" s="31">
        <f>-597.325</f>
        <v>-597.32500000000005</v>
      </c>
      <c r="E23299" s="28">
        <v>-107.062</v>
      </c>
    </row>
    <row r="23300" spans="4:5" x14ac:dyDescent="0.25">
      <c r="D23300" s="31">
        <f>-597.309</f>
        <v>-597.30899999999997</v>
      </c>
      <c r="E23300" s="28">
        <v>-106.923</v>
      </c>
    </row>
    <row r="23301" spans="4:5" x14ac:dyDescent="0.25">
      <c r="D23301" s="31">
        <f>-597.293</f>
        <v>-597.29300000000001</v>
      </c>
      <c r="E23301" s="28">
        <v>-106.783</v>
      </c>
    </row>
    <row r="23302" spans="4:5" x14ac:dyDescent="0.25">
      <c r="D23302" s="31">
        <f>-597.277</f>
        <v>-597.27700000000004</v>
      </c>
      <c r="E23302" s="28">
        <v>-106.643</v>
      </c>
    </row>
    <row r="23303" spans="4:5" x14ac:dyDescent="0.25">
      <c r="D23303" s="31">
        <f>-597.261</f>
        <v>-597.26099999999997</v>
      </c>
      <c r="E23303" s="28">
        <v>-106.504</v>
      </c>
    </row>
    <row r="23304" spans="4:5" x14ac:dyDescent="0.25">
      <c r="D23304" s="31">
        <f>-597.245</f>
        <v>-597.245</v>
      </c>
      <c r="E23304" s="28">
        <v>-106.364</v>
      </c>
    </row>
    <row r="23305" spans="4:5" x14ac:dyDescent="0.25">
      <c r="D23305" s="31">
        <f>-597.229</f>
        <v>-597.22900000000004</v>
      </c>
      <c r="E23305" s="28">
        <v>-106.224</v>
      </c>
    </row>
    <row r="23306" spans="4:5" x14ac:dyDescent="0.25">
      <c r="D23306" s="31">
        <f>-597.213</f>
        <v>-597.21299999999997</v>
      </c>
      <c r="E23306" s="28">
        <v>-106.08499999999999</v>
      </c>
    </row>
    <row r="23307" spans="4:5" x14ac:dyDescent="0.25">
      <c r="D23307" s="31">
        <f>-597.197</f>
        <v>-597.197</v>
      </c>
      <c r="E23307" s="28">
        <v>-105.94499999999999</v>
      </c>
    </row>
    <row r="23308" spans="4:5" x14ac:dyDescent="0.25">
      <c r="D23308" s="31">
        <f>-597.181</f>
        <v>-597.18100000000004</v>
      </c>
      <c r="E23308" s="28">
        <v>-105.80500000000001</v>
      </c>
    </row>
    <row r="23309" spans="4:5" x14ac:dyDescent="0.25">
      <c r="D23309" s="31">
        <f>-597.165</f>
        <v>-597.16499999999996</v>
      </c>
      <c r="E23309" s="28">
        <v>-105.66500000000001</v>
      </c>
    </row>
    <row r="23310" spans="4:5" x14ac:dyDescent="0.25">
      <c r="D23310" s="31">
        <f>-597.149</f>
        <v>-597.149</v>
      </c>
      <c r="E23310" s="28">
        <v>-105.526</v>
      </c>
    </row>
    <row r="23311" spans="4:5" x14ac:dyDescent="0.25">
      <c r="D23311" s="31">
        <f>-597.133</f>
        <v>-597.13300000000004</v>
      </c>
      <c r="E23311" s="28">
        <v>-105.386</v>
      </c>
    </row>
    <row r="23312" spans="4:5" x14ac:dyDescent="0.25">
      <c r="D23312" s="31">
        <f>-597.117</f>
        <v>-597.11699999999996</v>
      </c>
      <c r="E23312" s="28">
        <v>-105.246</v>
      </c>
    </row>
    <row r="23313" spans="4:5" x14ac:dyDescent="0.25">
      <c r="D23313" s="31">
        <f>-597.101</f>
        <v>-597.101</v>
      </c>
      <c r="E23313" s="28">
        <v>-105.10599999999999</v>
      </c>
    </row>
    <row r="23314" spans="4:5" x14ac:dyDescent="0.25">
      <c r="D23314" s="31">
        <f>-597.085</f>
        <v>-597.08500000000004</v>
      </c>
      <c r="E23314" s="28">
        <v>-104.96599999999999</v>
      </c>
    </row>
    <row r="23315" spans="4:5" x14ac:dyDescent="0.25">
      <c r="D23315" s="31">
        <f>-597.069</f>
        <v>-597.06899999999996</v>
      </c>
      <c r="E23315" s="28">
        <v>-104.827</v>
      </c>
    </row>
    <row r="23316" spans="4:5" x14ac:dyDescent="0.25">
      <c r="D23316" s="31">
        <f>-597.053</f>
        <v>-597.053</v>
      </c>
      <c r="E23316" s="28">
        <v>-104.687</v>
      </c>
    </row>
    <row r="23317" spans="4:5" x14ac:dyDescent="0.25">
      <c r="D23317" s="31">
        <f>-597.037</f>
        <v>-597.03700000000003</v>
      </c>
      <c r="E23317" s="28">
        <v>-104.547</v>
      </c>
    </row>
    <row r="23318" spans="4:5" x14ac:dyDescent="0.25">
      <c r="D23318" s="31">
        <f>-597.021</f>
        <v>-597.02099999999996</v>
      </c>
      <c r="E23318" s="28">
        <v>-104.407</v>
      </c>
    </row>
    <row r="23319" spans="4:5" x14ac:dyDescent="0.25">
      <c r="D23319" s="31">
        <f>-597.005</f>
        <v>-597.005</v>
      </c>
      <c r="E23319" s="28">
        <v>-104.267</v>
      </c>
    </row>
    <row r="23320" spans="4:5" x14ac:dyDescent="0.25">
      <c r="D23320" s="31">
        <f>-596.989</f>
        <v>-596.98900000000003</v>
      </c>
      <c r="E23320" s="28">
        <v>-104.127</v>
      </c>
    </row>
    <row r="23321" spans="4:5" x14ac:dyDescent="0.25">
      <c r="D23321" s="31">
        <f>-596.973</f>
        <v>-596.97299999999996</v>
      </c>
      <c r="E23321" s="28">
        <v>-103.98699999999999</v>
      </c>
    </row>
    <row r="23322" spans="4:5" x14ac:dyDescent="0.25">
      <c r="D23322" s="31">
        <f>-596.957</f>
        <v>-596.95699999999999</v>
      </c>
      <c r="E23322" s="28">
        <v>-103.84699999999999</v>
      </c>
    </row>
    <row r="23323" spans="4:5" x14ac:dyDescent="0.25">
      <c r="D23323" s="31">
        <f>-596.941</f>
        <v>-596.94100000000003</v>
      </c>
      <c r="E23323" s="28">
        <v>-103.70699999999999</v>
      </c>
    </row>
    <row r="23324" spans="4:5" x14ac:dyDescent="0.25">
      <c r="D23324" s="31">
        <f>-596.925</f>
        <v>-596.92499999999995</v>
      </c>
      <c r="E23324" s="28">
        <v>-103.56699999999999</v>
      </c>
    </row>
    <row r="23325" spans="4:5" x14ac:dyDescent="0.25">
      <c r="D23325" s="31">
        <f>-596.909</f>
        <v>-596.90899999999999</v>
      </c>
      <c r="E23325" s="28">
        <v>-103.42700000000001</v>
      </c>
    </row>
    <row r="23326" spans="4:5" x14ac:dyDescent="0.25">
      <c r="D23326" s="31">
        <f>-596.893</f>
        <v>-596.89300000000003</v>
      </c>
      <c r="E23326" s="28">
        <v>-103.28700000000001</v>
      </c>
    </row>
    <row r="23327" spans="4:5" x14ac:dyDescent="0.25">
      <c r="D23327" s="31">
        <f>-596.877</f>
        <v>-596.87699999999995</v>
      </c>
      <c r="E23327" s="28">
        <v>-103.14700000000001</v>
      </c>
    </row>
    <row r="23328" spans="4:5" x14ac:dyDescent="0.25">
      <c r="D23328" s="31">
        <f>-596.861</f>
        <v>-596.86099999999999</v>
      </c>
      <c r="E23328" s="28">
        <v>-103.006</v>
      </c>
    </row>
    <row r="23329" spans="4:5" x14ac:dyDescent="0.25">
      <c r="D23329" s="31">
        <f>-596.845</f>
        <v>-596.84500000000003</v>
      </c>
      <c r="E23329" s="28">
        <v>-102.866</v>
      </c>
    </row>
    <row r="23330" spans="4:5" x14ac:dyDescent="0.25">
      <c r="D23330" s="31">
        <f>-596.829</f>
        <v>-596.82899999999995</v>
      </c>
      <c r="E23330" s="28">
        <v>-102.726</v>
      </c>
    </row>
    <row r="23331" spans="4:5" x14ac:dyDescent="0.25">
      <c r="D23331" s="31">
        <f>-596.813</f>
        <v>-596.81299999999999</v>
      </c>
      <c r="E23331" s="28">
        <v>-102.586</v>
      </c>
    </row>
    <row r="23332" spans="4:5" x14ac:dyDescent="0.25">
      <c r="D23332" s="31">
        <f>-596.797</f>
        <v>-596.79700000000003</v>
      </c>
      <c r="E23332" s="28">
        <v>-102.446</v>
      </c>
    </row>
    <row r="23333" spans="4:5" x14ac:dyDescent="0.25">
      <c r="D23333" s="31">
        <f>-596.781</f>
        <v>-596.78099999999995</v>
      </c>
      <c r="E23333" s="28">
        <v>-102.30500000000001</v>
      </c>
    </row>
    <row r="23334" spans="4:5" x14ac:dyDescent="0.25">
      <c r="D23334" s="31">
        <f>-596.765</f>
        <v>-596.76499999999999</v>
      </c>
      <c r="E23334" s="28">
        <v>-102.16500000000001</v>
      </c>
    </row>
    <row r="23335" spans="4:5" x14ac:dyDescent="0.25">
      <c r="D23335" s="31">
        <f>-596.749</f>
        <v>-596.74900000000002</v>
      </c>
      <c r="E23335" s="28">
        <v>-102.02500000000001</v>
      </c>
    </row>
    <row r="23336" spans="4:5" x14ac:dyDescent="0.25">
      <c r="D23336" s="31">
        <f>-596.733</f>
        <v>-596.73299999999995</v>
      </c>
      <c r="E23336" s="28">
        <v>-101.88500000000001</v>
      </c>
    </row>
    <row r="23337" spans="4:5" x14ac:dyDescent="0.25">
      <c r="D23337" s="31">
        <f>-596.717</f>
        <v>-596.71699999999998</v>
      </c>
      <c r="E23337" s="28">
        <v>-101.744</v>
      </c>
    </row>
    <row r="23338" spans="4:5" x14ac:dyDescent="0.25">
      <c r="D23338" s="31">
        <f>-596.701</f>
        <v>-596.70100000000002</v>
      </c>
      <c r="E23338" s="28">
        <v>-101.604</v>
      </c>
    </row>
    <row r="23339" spans="4:5" x14ac:dyDescent="0.25">
      <c r="D23339" s="31">
        <f>-596.685</f>
        <v>-596.68499999999995</v>
      </c>
      <c r="E23339" s="28">
        <v>-101.464</v>
      </c>
    </row>
    <row r="23340" spans="4:5" x14ac:dyDescent="0.25">
      <c r="D23340" s="31">
        <f>-596.669</f>
        <v>-596.66899999999998</v>
      </c>
      <c r="E23340" s="28">
        <v>-101.32299999999999</v>
      </c>
    </row>
    <row r="23341" spans="4:5" x14ac:dyDescent="0.25">
      <c r="D23341" s="31">
        <f>-596.653</f>
        <v>-596.65300000000002</v>
      </c>
      <c r="E23341" s="28">
        <v>-101.18300000000001</v>
      </c>
    </row>
    <row r="23342" spans="4:5" x14ac:dyDescent="0.25">
      <c r="D23342" s="31">
        <f>-596.637</f>
        <v>-596.63699999999994</v>
      </c>
      <c r="E23342" s="28">
        <v>-101.04300000000001</v>
      </c>
    </row>
    <row r="23343" spans="4:5" x14ac:dyDescent="0.25">
      <c r="D23343" s="31">
        <f>-596.621</f>
        <v>-596.62099999999998</v>
      </c>
      <c r="E23343" s="28">
        <v>-100.902</v>
      </c>
    </row>
    <row r="23344" spans="4:5" x14ac:dyDescent="0.25">
      <c r="D23344" s="31">
        <f>-596.605</f>
        <v>-596.60500000000002</v>
      </c>
      <c r="E23344" s="28">
        <v>-100.762</v>
      </c>
    </row>
    <row r="23345" spans="4:5" x14ac:dyDescent="0.25">
      <c r="D23345" s="31">
        <f>-596.589</f>
        <v>-596.58900000000006</v>
      </c>
      <c r="E23345" s="28">
        <v>-100.621</v>
      </c>
    </row>
    <row r="23346" spans="4:5" x14ac:dyDescent="0.25">
      <c r="D23346" s="31">
        <f>-596.573</f>
        <v>-596.57299999999998</v>
      </c>
      <c r="E23346" s="28">
        <v>-100.48099999999999</v>
      </c>
    </row>
    <row r="23347" spans="4:5" x14ac:dyDescent="0.25">
      <c r="D23347" s="31">
        <f>-596.557</f>
        <v>-596.55700000000002</v>
      </c>
      <c r="E23347" s="28">
        <v>-100.34</v>
      </c>
    </row>
    <row r="23348" spans="4:5" x14ac:dyDescent="0.25">
      <c r="D23348" s="31">
        <f>-596.541</f>
        <v>-596.54100000000005</v>
      </c>
      <c r="E23348" s="28">
        <v>-100.2</v>
      </c>
    </row>
    <row r="23349" spans="4:5" x14ac:dyDescent="0.25">
      <c r="D23349" s="31">
        <f>-596.525</f>
        <v>-596.52499999999998</v>
      </c>
      <c r="E23349" s="28">
        <v>-100.059</v>
      </c>
    </row>
    <row r="23350" spans="4:5" x14ac:dyDescent="0.25">
      <c r="D23350" s="31">
        <f>-596.509</f>
        <v>-596.50900000000001</v>
      </c>
      <c r="E23350" s="28">
        <v>-99.918700000000001</v>
      </c>
    </row>
    <row r="23351" spans="4:5" x14ac:dyDescent="0.25">
      <c r="D23351" s="31">
        <f>-596.493</f>
        <v>-596.49300000000005</v>
      </c>
      <c r="E23351" s="28">
        <v>-99.778099999999995</v>
      </c>
    </row>
    <row r="23352" spans="4:5" x14ac:dyDescent="0.25">
      <c r="D23352" s="31">
        <f>-596.477</f>
        <v>-596.47699999999998</v>
      </c>
      <c r="E23352" s="28">
        <v>-99.637500000000003</v>
      </c>
    </row>
    <row r="23353" spans="4:5" x14ac:dyDescent="0.25">
      <c r="D23353" s="31">
        <f>-596.461</f>
        <v>-596.46100000000001</v>
      </c>
      <c r="E23353" s="28">
        <v>-99.496899999999997</v>
      </c>
    </row>
    <row r="23354" spans="4:5" x14ac:dyDescent="0.25">
      <c r="D23354" s="31">
        <f>-596.445</f>
        <v>-596.44500000000005</v>
      </c>
      <c r="E23354" s="28">
        <v>-99.356300000000005</v>
      </c>
    </row>
    <row r="23355" spans="4:5" x14ac:dyDescent="0.25">
      <c r="D23355" s="31">
        <f>-596.429</f>
        <v>-596.42899999999997</v>
      </c>
      <c r="E23355" s="28">
        <v>-99.215599999999995</v>
      </c>
    </row>
    <row r="23356" spans="4:5" x14ac:dyDescent="0.25">
      <c r="D23356" s="31">
        <f>-596.413</f>
        <v>-596.41300000000001</v>
      </c>
      <c r="E23356" s="28">
        <v>-99.0749</v>
      </c>
    </row>
    <row r="23357" spans="4:5" x14ac:dyDescent="0.25">
      <c r="D23357" s="31">
        <f>-596.397</f>
        <v>-596.39700000000005</v>
      </c>
      <c r="E23357" s="28">
        <v>-98.934200000000004</v>
      </c>
    </row>
    <row r="23358" spans="4:5" x14ac:dyDescent="0.25">
      <c r="D23358" s="31">
        <f>-596.381</f>
        <v>-596.38099999999997</v>
      </c>
      <c r="E23358" s="28">
        <v>-98.793499999999995</v>
      </c>
    </row>
    <row r="23359" spans="4:5" x14ac:dyDescent="0.25">
      <c r="D23359" s="31">
        <f>-596.365</f>
        <v>-596.36500000000001</v>
      </c>
      <c r="E23359" s="28">
        <v>-98.652799999999999</v>
      </c>
    </row>
    <row r="23360" spans="4:5" x14ac:dyDescent="0.25">
      <c r="D23360" s="31">
        <f>-596.349</f>
        <v>-596.34900000000005</v>
      </c>
      <c r="E23360" s="28">
        <v>-98.512100000000004</v>
      </c>
    </row>
    <row r="23361" spans="4:5" x14ac:dyDescent="0.25">
      <c r="D23361" s="31">
        <f>-596.333</f>
        <v>-596.33299999999997</v>
      </c>
      <c r="E23361" s="28">
        <v>-98.371300000000005</v>
      </c>
    </row>
    <row r="23362" spans="4:5" x14ac:dyDescent="0.25">
      <c r="D23362" s="31">
        <f>-596.318</f>
        <v>-596.31799999999998</v>
      </c>
      <c r="E23362" s="28">
        <v>-98.230500000000006</v>
      </c>
    </row>
    <row r="23363" spans="4:5" x14ac:dyDescent="0.25">
      <c r="D23363" s="31">
        <f>-596.302</f>
        <v>-596.30200000000002</v>
      </c>
      <c r="E23363" s="28">
        <v>-98.089699999999993</v>
      </c>
    </row>
    <row r="23364" spans="4:5" x14ac:dyDescent="0.25">
      <c r="D23364" s="31">
        <f>-596.286</f>
        <v>-596.28599999999994</v>
      </c>
      <c r="E23364" s="28">
        <v>-97.948899999999995</v>
      </c>
    </row>
    <row r="23365" spans="4:5" x14ac:dyDescent="0.25">
      <c r="D23365" s="31">
        <f>-596.27</f>
        <v>-596.27</v>
      </c>
      <c r="E23365" s="28">
        <v>-97.808000000000007</v>
      </c>
    </row>
    <row r="23366" spans="4:5" x14ac:dyDescent="0.25">
      <c r="D23366" s="31">
        <f>-596.254</f>
        <v>-596.25400000000002</v>
      </c>
      <c r="E23366" s="28">
        <v>-97.667100000000005</v>
      </c>
    </row>
    <row r="23367" spans="4:5" x14ac:dyDescent="0.25">
      <c r="D23367" s="31">
        <f>-596.238</f>
        <v>-596.23800000000006</v>
      </c>
      <c r="E23367" s="28">
        <v>-97.526200000000003</v>
      </c>
    </row>
    <row r="23368" spans="4:5" x14ac:dyDescent="0.25">
      <c r="D23368" s="31">
        <f>-596.222</f>
        <v>-596.22199999999998</v>
      </c>
      <c r="E23368" s="28">
        <v>-97.385400000000004</v>
      </c>
    </row>
    <row r="23369" spans="4:5" x14ac:dyDescent="0.25">
      <c r="D23369" s="31">
        <f>-596.206</f>
        <v>-596.20600000000002</v>
      </c>
      <c r="E23369" s="28">
        <v>-97.244399999999999</v>
      </c>
    </row>
    <row r="23370" spans="4:5" x14ac:dyDescent="0.25">
      <c r="D23370" s="31">
        <f>-596.19</f>
        <v>-596.19000000000005</v>
      </c>
      <c r="E23370" s="28">
        <v>-97.103499999999997</v>
      </c>
    </row>
    <row r="23371" spans="4:5" x14ac:dyDescent="0.25">
      <c r="D23371" s="31">
        <f>-596.174</f>
        <v>-596.17399999999998</v>
      </c>
      <c r="E23371" s="28">
        <v>-96.962500000000006</v>
      </c>
    </row>
    <row r="23372" spans="4:5" x14ac:dyDescent="0.25">
      <c r="D23372" s="31">
        <f>-596.158</f>
        <v>-596.15800000000002</v>
      </c>
      <c r="E23372" s="28">
        <v>-96.821600000000004</v>
      </c>
    </row>
    <row r="23373" spans="4:5" x14ac:dyDescent="0.25">
      <c r="D23373" s="31">
        <f>-596.142</f>
        <v>-596.14200000000005</v>
      </c>
      <c r="E23373" s="28">
        <v>-96.680599999999998</v>
      </c>
    </row>
    <row r="23374" spans="4:5" x14ac:dyDescent="0.25">
      <c r="D23374" s="31">
        <f>-596.126</f>
        <v>-596.12599999999998</v>
      </c>
      <c r="E23374" s="28">
        <v>-96.539500000000004</v>
      </c>
    </row>
    <row r="23375" spans="4:5" x14ac:dyDescent="0.25">
      <c r="D23375" s="31">
        <f>-596.11</f>
        <v>-596.11</v>
      </c>
      <c r="E23375" s="28">
        <v>-96.398499999999999</v>
      </c>
    </row>
    <row r="23376" spans="4:5" x14ac:dyDescent="0.25">
      <c r="D23376" s="31">
        <f>-596.094</f>
        <v>-596.09400000000005</v>
      </c>
      <c r="E23376" s="28">
        <v>-96.257400000000004</v>
      </c>
    </row>
    <row r="23377" spans="4:5" x14ac:dyDescent="0.25">
      <c r="D23377" s="31">
        <f>-596.078</f>
        <v>-596.07799999999997</v>
      </c>
      <c r="E23377" s="28">
        <v>-96.116399999999999</v>
      </c>
    </row>
    <row r="23378" spans="4:5" x14ac:dyDescent="0.25">
      <c r="D23378" s="31">
        <f>-596.062</f>
        <v>-596.06200000000001</v>
      </c>
      <c r="E23378" s="28">
        <v>-95.975300000000004</v>
      </c>
    </row>
    <row r="23379" spans="4:5" x14ac:dyDescent="0.25">
      <c r="D23379" s="31">
        <f>-596.046</f>
        <v>-596.04600000000005</v>
      </c>
      <c r="E23379" s="28">
        <v>-95.834199999999996</v>
      </c>
    </row>
    <row r="23380" spans="4:5" x14ac:dyDescent="0.25">
      <c r="D23380" s="31">
        <f>-596.03</f>
        <v>-596.03</v>
      </c>
      <c r="E23380" s="28">
        <v>-95.692999999999998</v>
      </c>
    </row>
    <row r="23381" spans="4:5" x14ac:dyDescent="0.25">
      <c r="D23381" s="31">
        <f>-596.014</f>
        <v>-596.01400000000001</v>
      </c>
      <c r="E23381" s="28">
        <v>-95.551900000000003</v>
      </c>
    </row>
    <row r="23382" spans="4:5" x14ac:dyDescent="0.25">
      <c r="D23382" s="31">
        <f>-595.998</f>
        <v>-595.99800000000005</v>
      </c>
      <c r="E23382" s="28">
        <v>-95.410700000000006</v>
      </c>
    </row>
    <row r="23383" spans="4:5" x14ac:dyDescent="0.25">
      <c r="D23383" s="31">
        <f>-595.982</f>
        <v>-595.98199999999997</v>
      </c>
      <c r="E23383" s="28">
        <v>-95.269499999999994</v>
      </c>
    </row>
    <row r="23384" spans="4:5" x14ac:dyDescent="0.25">
      <c r="D23384" s="31">
        <f>-595.966</f>
        <v>-595.96600000000001</v>
      </c>
      <c r="E23384" s="28">
        <v>-95.128299999999996</v>
      </c>
    </row>
    <row r="23385" spans="4:5" x14ac:dyDescent="0.25">
      <c r="D23385" s="31">
        <f>-595.95</f>
        <v>-595.95000000000005</v>
      </c>
      <c r="E23385" s="28">
        <v>-94.987099999999998</v>
      </c>
    </row>
    <row r="23386" spans="4:5" x14ac:dyDescent="0.25">
      <c r="D23386" s="31">
        <f>-595.934</f>
        <v>-595.93399999999997</v>
      </c>
      <c r="E23386" s="28">
        <v>-94.8459</v>
      </c>
    </row>
    <row r="23387" spans="4:5" x14ac:dyDescent="0.25">
      <c r="D23387" s="31">
        <f>-595.918</f>
        <v>-595.91800000000001</v>
      </c>
      <c r="E23387" s="28">
        <v>-94.704599999999999</v>
      </c>
    </row>
    <row r="23388" spans="4:5" x14ac:dyDescent="0.25">
      <c r="D23388" s="31">
        <f>-595.902</f>
        <v>-595.90200000000004</v>
      </c>
      <c r="E23388" s="28">
        <v>-94.563299999999998</v>
      </c>
    </row>
    <row r="23389" spans="4:5" x14ac:dyDescent="0.25">
      <c r="D23389" s="31">
        <f>-595.886</f>
        <v>-595.88599999999997</v>
      </c>
      <c r="E23389" s="28">
        <v>-94.421999999999997</v>
      </c>
    </row>
    <row r="23390" spans="4:5" x14ac:dyDescent="0.25">
      <c r="D23390" s="31">
        <f>-595.87</f>
        <v>-595.87</v>
      </c>
      <c r="E23390" s="28">
        <v>-94.280699999999996</v>
      </c>
    </row>
    <row r="23391" spans="4:5" x14ac:dyDescent="0.25">
      <c r="D23391" s="31">
        <f>-595.854</f>
        <v>-595.85400000000004</v>
      </c>
      <c r="E23391" s="28">
        <v>-94.139300000000006</v>
      </c>
    </row>
    <row r="23392" spans="4:5" x14ac:dyDescent="0.25">
      <c r="D23392" s="31">
        <f>-595.838</f>
        <v>-595.83799999999997</v>
      </c>
      <c r="E23392" s="28">
        <v>-93.997900000000001</v>
      </c>
    </row>
    <row r="23393" spans="4:5" x14ac:dyDescent="0.25">
      <c r="D23393" s="31">
        <f>-595.822</f>
        <v>-595.822</v>
      </c>
      <c r="E23393" s="28">
        <v>-93.8566</v>
      </c>
    </row>
    <row r="23394" spans="4:5" x14ac:dyDescent="0.25">
      <c r="D23394" s="31">
        <f>-595.806</f>
        <v>-595.80600000000004</v>
      </c>
      <c r="E23394" s="28">
        <v>-93.715199999999996</v>
      </c>
    </row>
    <row r="23395" spans="4:5" x14ac:dyDescent="0.25">
      <c r="D23395" s="31">
        <f>-595.79</f>
        <v>-595.79</v>
      </c>
      <c r="E23395" s="28">
        <v>-93.573800000000006</v>
      </c>
    </row>
    <row r="23396" spans="4:5" x14ac:dyDescent="0.25">
      <c r="D23396" s="31">
        <f>-595.774</f>
        <v>-595.774</v>
      </c>
      <c r="E23396" s="28">
        <v>-93.432299999999998</v>
      </c>
    </row>
    <row r="23397" spans="4:5" x14ac:dyDescent="0.25">
      <c r="D23397" s="31">
        <f>-595.758</f>
        <v>-595.75800000000004</v>
      </c>
      <c r="E23397" s="28">
        <v>-93.290899999999993</v>
      </c>
    </row>
    <row r="23398" spans="4:5" x14ac:dyDescent="0.25">
      <c r="D23398" s="31">
        <f>-595.742</f>
        <v>-595.74199999999996</v>
      </c>
      <c r="E23398" s="28">
        <v>-93.1494</v>
      </c>
    </row>
    <row r="23399" spans="4:5" x14ac:dyDescent="0.25">
      <c r="D23399" s="31">
        <f>-595.726</f>
        <v>-595.726</v>
      </c>
      <c r="E23399" s="28">
        <v>-93.007900000000006</v>
      </c>
    </row>
    <row r="23400" spans="4:5" x14ac:dyDescent="0.25">
      <c r="D23400" s="31">
        <f>-595.71</f>
        <v>-595.71</v>
      </c>
      <c r="E23400" s="28">
        <v>-92.866399999999999</v>
      </c>
    </row>
    <row r="23401" spans="4:5" x14ac:dyDescent="0.25">
      <c r="D23401" s="31">
        <f>-595.694</f>
        <v>-595.69399999999996</v>
      </c>
      <c r="E23401" s="28">
        <v>-92.724900000000005</v>
      </c>
    </row>
    <row r="23402" spans="4:5" x14ac:dyDescent="0.25">
      <c r="D23402" s="31">
        <f>-595.678</f>
        <v>-595.678</v>
      </c>
      <c r="E23402" s="28">
        <v>-92.583299999999994</v>
      </c>
    </row>
    <row r="23403" spans="4:5" x14ac:dyDescent="0.25">
      <c r="D23403" s="31">
        <f>-595.662</f>
        <v>-595.66200000000003</v>
      </c>
      <c r="E23403" s="28">
        <v>-92.441699999999997</v>
      </c>
    </row>
    <row r="23404" spans="4:5" x14ac:dyDescent="0.25">
      <c r="D23404" s="31">
        <f>-595.646</f>
        <v>-595.64599999999996</v>
      </c>
      <c r="E23404" s="28">
        <v>-92.3001</v>
      </c>
    </row>
    <row r="23405" spans="4:5" x14ac:dyDescent="0.25">
      <c r="D23405" s="31">
        <f>-595.63</f>
        <v>-595.63</v>
      </c>
      <c r="E23405" s="28">
        <v>-92.158500000000004</v>
      </c>
    </row>
    <row r="23406" spans="4:5" x14ac:dyDescent="0.25">
      <c r="D23406" s="31">
        <f>-595.614</f>
        <v>-595.61400000000003</v>
      </c>
      <c r="E23406" s="28">
        <v>-92.016900000000007</v>
      </c>
    </row>
    <row r="23407" spans="4:5" x14ac:dyDescent="0.25">
      <c r="D23407" s="31">
        <f>-595.598</f>
        <v>-595.59799999999996</v>
      </c>
      <c r="E23407" s="28">
        <v>-91.875299999999996</v>
      </c>
    </row>
    <row r="23408" spans="4:5" x14ac:dyDescent="0.25">
      <c r="D23408" s="31">
        <f>-595.582</f>
        <v>-595.58199999999999</v>
      </c>
      <c r="E23408" s="28">
        <v>-91.733599999999996</v>
      </c>
    </row>
    <row r="23409" spans="4:5" x14ac:dyDescent="0.25">
      <c r="D23409" s="31">
        <f>-595.566</f>
        <v>-595.56600000000003</v>
      </c>
      <c r="E23409" s="28">
        <v>-91.591899999999995</v>
      </c>
    </row>
    <row r="23410" spans="4:5" x14ac:dyDescent="0.25">
      <c r="D23410" s="31">
        <f>-595.55</f>
        <v>-595.54999999999995</v>
      </c>
      <c r="E23410" s="28">
        <v>-91.450299999999999</v>
      </c>
    </row>
    <row r="23411" spans="4:5" x14ac:dyDescent="0.25">
      <c r="D23411" s="31">
        <f>-595.534</f>
        <v>-595.53399999999999</v>
      </c>
      <c r="E23411" s="28">
        <v>-91.308499999999995</v>
      </c>
    </row>
    <row r="23412" spans="4:5" x14ac:dyDescent="0.25">
      <c r="D23412" s="31">
        <f>-595.518</f>
        <v>-595.51800000000003</v>
      </c>
      <c r="E23412" s="28">
        <v>-91.166799999999995</v>
      </c>
    </row>
    <row r="23413" spans="4:5" x14ac:dyDescent="0.25">
      <c r="D23413" s="31">
        <f>-595.502</f>
        <v>-595.50199999999995</v>
      </c>
      <c r="E23413" s="28">
        <v>-91.025000000000006</v>
      </c>
    </row>
    <row r="23414" spans="4:5" x14ac:dyDescent="0.25">
      <c r="D23414" s="31">
        <f>-595.486</f>
        <v>-595.48599999999999</v>
      </c>
      <c r="E23414" s="28">
        <v>-90.883300000000006</v>
      </c>
    </row>
    <row r="23415" spans="4:5" x14ac:dyDescent="0.25">
      <c r="D23415" s="31">
        <f>-595.47</f>
        <v>-595.47</v>
      </c>
      <c r="E23415" s="28">
        <v>-90.741500000000002</v>
      </c>
    </row>
    <row r="23416" spans="4:5" x14ac:dyDescent="0.25">
      <c r="D23416" s="31">
        <f>-595.454</f>
        <v>-595.45399999999995</v>
      </c>
      <c r="E23416" s="28">
        <v>-90.599699999999999</v>
      </c>
    </row>
    <row r="23417" spans="4:5" x14ac:dyDescent="0.25">
      <c r="D23417" s="31">
        <f>-595.438</f>
        <v>-595.43799999999999</v>
      </c>
      <c r="E23417" s="28">
        <v>-90.457800000000006</v>
      </c>
    </row>
    <row r="23418" spans="4:5" x14ac:dyDescent="0.25">
      <c r="D23418" s="31">
        <f>-595.422</f>
        <v>-595.42200000000003</v>
      </c>
      <c r="E23418" s="28">
        <v>-90.316000000000003</v>
      </c>
    </row>
    <row r="23419" spans="4:5" x14ac:dyDescent="0.25">
      <c r="D23419" s="31">
        <f>-595.406</f>
        <v>-595.40599999999995</v>
      </c>
      <c r="E23419" s="28">
        <v>-90.174099999999996</v>
      </c>
    </row>
    <row r="23420" spans="4:5" x14ac:dyDescent="0.25">
      <c r="D23420" s="31">
        <f>-595.39</f>
        <v>-595.39</v>
      </c>
      <c r="E23420" s="28">
        <v>-90.032200000000003</v>
      </c>
    </row>
    <row r="23421" spans="4:5" x14ac:dyDescent="0.25">
      <c r="D23421" s="31">
        <f>-595.374</f>
        <v>-595.37400000000002</v>
      </c>
      <c r="E23421" s="28">
        <v>-89.8904</v>
      </c>
    </row>
    <row r="23422" spans="4:5" x14ac:dyDescent="0.25">
      <c r="D23422" s="31">
        <f>-595.358</f>
        <v>-595.35799999999995</v>
      </c>
      <c r="E23422" s="28">
        <v>-89.748400000000004</v>
      </c>
    </row>
    <row r="23423" spans="4:5" x14ac:dyDescent="0.25">
      <c r="D23423" s="31">
        <f>-595.342</f>
        <v>-595.34199999999998</v>
      </c>
      <c r="E23423" s="28">
        <v>-89.606399999999994</v>
      </c>
    </row>
    <row r="23424" spans="4:5" x14ac:dyDescent="0.25">
      <c r="D23424" s="31">
        <f>-595.326</f>
        <v>-595.32600000000002</v>
      </c>
      <c r="E23424" s="28">
        <v>-89.464500000000001</v>
      </c>
    </row>
    <row r="23425" spans="4:5" x14ac:dyDescent="0.25">
      <c r="D23425" s="31">
        <f>-595.31</f>
        <v>-595.30999999999995</v>
      </c>
      <c r="E23425" s="28">
        <v>-89.322500000000005</v>
      </c>
    </row>
    <row r="23426" spans="4:5" x14ac:dyDescent="0.25">
      <c r="D23426" s="31">
        <f>-595.294</f>
        <v>-595.29399999999998</v>
      </c>
      <c r="E23426" s="28">
        <v>-89.180499999999995</v>
      </c>
    </row>
    <row r="23427" spans="4:5" x14ac:dyDescent="0.25">
      <c r="D23427" s="31">
        <f>-595.278</f>
        <v>-595.27800000000002</v>
      </c>
      <c r="E23427" s="28">
        <v>-89.038499999999999</v>
      </c>
    </row>
    <row r="23428" spans="4:5" x14ac:dyDescent="0.25">
      <c r="D23428" s="31">
        <f>-595.262</f>
        <v>-595.26199999999994</v>
      </c>
      <c r="E23428" s="28">
        <v>-88.896500000000003</v>
      </c>
    </row>
    <row r="23429" spans="4:5" x14ac:dyDescent="0.25">
      <c r="D23429" s="31">
        <f>-595.246</f>
        <v>-595.24599999999998</v>
      </c>
      <c r="E23429" s="28">
        <v>-88.754400000000004</v>
      </c>
    </row>
    <row r="23430" spans="4:5" x14ac:dyDescent="0.25">
      <c r="D23430" s="31">
        <f>-595.23</f>
        <v>-595.23</v>
      </c>
      <c r="E23430" s="28">
        <v>-88.612300000000005</v>
      </c>
    </row>
    <row r="23431" spans="4:5" x14ac:dyDescent="0.25">
      <c r="D23431" s="31">
        <f>-595.214</f>
        <v>-595.21400000000006</v>
      </c>
      <c r="E23431" s="28">
        <v>-88.470200000000006</v>
      </c>
    </row>
    <row r="23432" spans="4:5" x14ac:dyDescent="0.25">
      <c r="D23432" s="31">
        <f>-595.198</f>
        <v>-595.19799999999998</v>
      </c>
      <c r="E23432" s="28">
        <v>-88.328199999999995</v>
      </c>
    </row>
    <row r="23433" spans="4:5" x14ac:dyDescent="0.25">
      <c r="D23433" s="31">
        <f>-595.182</f>
        <v>-595.18200000000002</v>
      </c>
      <c r="E23433" s="28">
        <v>-88.186000000000007</v>
      </c>
    </row>
    <row r="23434" spans="4:5" x14ac:dyDescent="0.25">
      <c r="D23434" s="31">
        <f>-595.166</f>
        <v>-595.16600000000005</v>
      </c>
      <c r="E23434" s="28">
        <v>-88.043899999999994</v>
      </c>
    </row>
    <row r="23435" spans="4:5" x14ac:dyDescent="0.25">
      <c r="D23435" s="31">
        <f>-595.15</f>
        <v>-595.15</v>
      </c>
      <c r="E23435" s="28">
        <v>-87.901700000000005</v>
      </c>
    </row>
    <row r="23436" spans="4:5" x14ac:dyDescent="0.25">
      <c r="D23436" s="31">
        <f>-595.134</f>
        <v>-595.13400000000001</v>
      </c>
      <c r="E23436" s="28">
        <v>-87.759500000000003</v>
      </c>
    </row>
    <row r="23437" spans="4:5" x14ac:dyDescent="0.25">
      <c r="D23437" s="31">
        <f>-595.118</f>
        <v>-595.11800000000005</v>
      </c>
      <c r="E23437" s="28">
        <v>-87.6173</v>
      </c>
    </row>
    <row r="23438" spans="4:5" x14ac:dyDescent="0.25">
      <c r="D23438" s="31">
        <f>-595.102</f>
        <v>-595.10199999999998</v>
      </c>
      <c r="E23438" s="28">
        <v>-87.475099999999998</v>
      </c>
    </row>
    <row r="23439" spans="4:5" x14ac:dyDescent="0.25">
      <c r="D23439" s="31">
        <f>-595.086</f>
        <v>-595.08600000000001</v>
      </c>
      <c r="E23439" s="28">
        <v>-87.332899999999995</v>
      </c>
    </row>
    <row r="23440" spans="4:5" x14ac:dyDescent="0.25">
      <c r="D23440" s="31">
        <f>-595.07</f>
        <v>-595.07000000000005</v>
      </c>
      <c r="E23440" s="28">
        <v>-87.190600000000003</v>
      </c>
    </row>
    <row r="23441" spans="4:5" x14ac:dyDescent="0.25">
      <c r="D23441" s="31">
        <f>-595.054</f>
        <v>-595.05399999999997</v>
      </c>
      <c r="E23441" s="28">
        <v>-87.048299999999998</v>
      </c>
    </row>
    <row r="23442" spans="4:5" x14ac:dyDescent="0.25">
      <c r="D23442" s="31">
        <f>-595.038</f>
        <v>-595.03800000000001</v>
      </c>
      <c r="E23442" s="28">
        <v>-86.906000000000006</v>
      </c>
    </row>
    <row r="23443" spans="4:5" x14ac:dyDescent="0.25">
      <c r="D23443" s="31">
        <f>-595.022</f>
        <v>-595.02200000000005</v>
      </c>
      <c r="E23443" s="28">
        <v>-86.7637</v>
      </c>
    </row>
    <row r="23444" spans="4:5" x14ac:dyDescent="0.25">
      <c r="D23444" s="31">
        <f>-595.006</f>
        <v>-595.00599999999997</v>
      </c>
      <c r="E23444" s="28">
        <v>-86.621399999999994</v>
      </c>
    </row>
    <row r="23445" spans="4:5" x14ac:dyDescent="0.25">
      <c r="D23445" s="31">
        <f>-594.99</f>
        <v>-594.99</v>
      </c>
      <c r="E23445" s="28">
        <v>-86.478999999999999</v>
      </c>
    </row>
    <row r="23446" spans="4:5" x14ac:dyDescent="0.25">
      <c r="D23446" s="31">
        <f>-594.974</f>
        <v>-594.97400000000005</v>
      </c>
      <c r="E23446" s="28">
        <v>-86.336699999999993</v>
      </c>
    </row>
    <row r="23447" spans="4:5" x14ac:dyDescent="0.25">
      <c r="D23447" s="31">
        <f>-594.958</f>
        <v>-594.95799999999997</v>
      </c>
      <c r="E23447" s="28">
        <v>-86.194299999999998</v>
      </c>
    </row>
    <row r="23448" spans="4:5" x14ac:dyDescent="0.25">
      <c r="D23448" s="31">
        <f>-594.942</f>
        <v>-594.94200000000001</v>
      </c>
      <c r="E23448" s="28">
        <v>-86.0518</v>
      </c>
    </row>
    <row r="23449" spans="4:5" x14ac:dyDescent="0.25">
      <c r="D23449" s="31">
        <f>-594.926</f>
        <v>-594.92600000000004</v>
      </c>
      <c r="E23449" s="28">
        <v>-85.909400000000005</v>
      </c>
    </row>
    <row r="23450" spans="4:5" x14ac:dyDescent="0.25">
      <c r="D23450" s="31">
        <f>-594.91</f>
        <v>-594.91</v>
      </c>
      <c r="E23450" s="28">
        <v>-85.766999999999996</v>
      </c>
    </row>
    <row r="23451" spans="4:5" x14ac:dyDescent="0.25">
      <c r="D23451" s="31">
        <f>-594.894</f>
        <v>-594.89400000000001</v>
      </c>
      <c r="E23451" s="28">
        <v>-85.624499999999998</v>
      </c>
    </row>
    <row r="23452" spans="4:5" x14ac:dyDescent="0.25">
      <c r="D23452" s="31">
        <f>-594.878</f>
        <v>-594.87800000000004</v>
      </c>
      <c r="E23452" s="28">
        <v>-85.482100000000003</v>
      </c>
    </row>
    <row r="23453" spans="4:5" x14ac:dyDescent="0.25">
      <c r="D23453" s="31">
        <f>-594.862</f>
        <v>-594.86199999999997</v>
      </c>
      <c r="E23453" s="28">
        <v>-85.339600000000004</v>
      </c>
    </row>
    <row r="23454" spans="4:5" x14ac:dyDescent="0.25">
      <c r="D23454" s="31">
        <f>-594.846</f>
        <v>-594.846</v>
      </c>
      <c r="E23454" s="28">
        <v>-85.197100000000006</v>
      </c>
    </row>
    <row r="23455" spans="4:5" x14ac:dyDescent="0.25">
      <c r="D23455" s="31">
        <f>-594.83</f>
        <v>-594.83000000000004</v>
      </c>
      <c r="E23455" s="28">
        <v>-85.054500000000004</v>
      </c>
    </row>
    <row r="23456" spans="4:5" x14ac:dyDescent="0.25">
      <c r="D23456" s="31">
        <f>-594.814</f>
        <v>-594.81399999999996</v>
      </c>
      <c r="E23456" s="28">
        <v>-84.912000000000006</v>
      </c>
    </row>
    <row r="23457" spans="4:5" x14ac:dyDescent="0.25">
      <c r="D23457" s="31">
        <f>-594.798</f>
        <v>-594.798</v>
      </c>
      <c r="E23457" s="28">
        <v>-84.769400000000005</v>
      </c>
    </row>
    <row r="23458" spans="4:5" x14ac:dyDescent="0.25">
      <c r="D23458" s="31">
        <f>-594.782</f>
        <v>-594.78200000000004</v>
      </c>
      <c r="E23458" s="28">
        <v>-84.626800000000003</v>
      </c>
    </row>
    <row r="23459" spans="4:5" x14ac:dyDescent="0.25">
      <c r="D23459" s="31">
        <f>-594.766</f>
        <v>-594.76599999999996</v>
      </c>
      <c r="E23459" s="28">
        <v>-84.484200000000001</v>
      </c>
    </row>
    <row r="23460" spans="4:5" x14ac:dyDescent="0.25">
      <c r="D23460" s="31">
        <f>-594.75</f>
        <v>-594.75</v>
      </c>
      <c r="E23460" s="28">
        <v>-84.3416</v>
      </c>
    </row>
    <row r="23461" spans="4:5" x14ac:dyDescent="0.25">
      <c r="D23461" s="31">
        <f>-594.734</f>
        <v>-594.73400000000004</v>
      </c>
      <c r="E23461" s="28">
        <v>-84.198899999999995</v>
      </c>
    </row>
    <row r="23462" spans="4:5" x14ac:dyDescent="0.25">
      <c r="D23462" s="31">
        <f>-594.718</f>
        <v>-594.71799999999996</v>
      </c>
      <c r="E23462" s="28">
        <v>-84.056299999999993</v>
      </c>
    </row>
    <row r="23463" spans="4:5" x14ac:dyDescent="0.25">
      <c r="D23463" s="31">
        <f>-594.702</f>
        <v>-594.702</v>
      </c>
      <c r="E23463" s="28">
        <v>-83.913600000000002</v>
      </c>
    </row>
    <row r="23464" spans="4:5" x14ac:dyDescent="0.25">
      <c r="D23464" s="31">
        <f>-594.686</f>
        <v>-594.68600000000004</v>
      </c>
      <c r="E23464" s="28">
        <v>-83.770899999999997</v>
      </c>
    </row>
    <row r="23465" spans="4:5" x14ac:dyDescent="0.25">
      <c r="D23465" s="31">
        <f>-594.67</f>
        <v>-594.66999999999996</v>
      </c>
      <c r="E23465" s="28">
        <v>-83.628200000000007</v>
      </c>
    </row>
    <row r="23466" spans="4:5" x14ac:dyDescent="0.25">
      <c r="D23466" s="31">
        <f>-594.654</f>
        <v>-594.654</v>
      </c>
      <c r="E23466" s="28">
        <v>-83.485399999999998</v>
      </c>
    </row>
    <row r="23467" spans="4:5" x14ac:dyDescent="0.25">
      <c r="D23467" s="31">
        <f>-594.638</f>
        <v>-594.63800000000003</v>
      </c>
      <c r="E23467" s="28">
        <v>-83.342699999999994</v>
      </c>
    </row>
    <row r="23468" spans="4:5" x14ac:dyDescent="0.25">
      <c r="D23468" s="31">
        <f>-594.622</f>
        <v>-594.62199999999996</v>
      </c>
      <c r="E23468" s="28">
        <v>-83.1999</v>
      </c>
    </row>
    <row r="23469" spans="4:5" x14ac:dyDescent="0.25">
      <c r="D23469" s="31">
        <f>-594.606</f>
        <v>-594.60599999999999</v>
      </c>
      <c r="E23469" s="28">
        <v>-83.057100000000005</v>
      </c>
    </row>
    <row r="23470" spans="4:5" x14ac:dyDescent="0.25">
      <c r="D23470" s="31">
        <f>-594.59</f>
        <v>-594.59</v>
      </c>
      <c r="E23470" s="28">
        <v>-82.914299999999997</v>
      </c>
    </row>
    <row r="23471" spans="4:5" x14ac:dyDescent="0.25">
      <c r="D23471" s="31">
        <f>-594.574</f>
        <v>-594.57399999999996</v>
      </c>
      <c r="E23471" s="28">
        <v>-82.771500000000003</v>
      </c>
    </row>
    <row r="23472" spans="4:5" x14ac:dyDescent="0.25">
      <c r="D23472" s="31">
        <f>-594.558</f>
        <v>-594.55799999999999</v>
      </c>
      <c r="E23472" s="28">
        <v>-82.628699999999995</v>
      </c>
    </row>
    <row r="23473" spans="4:5" x14ac:dyDescent="0.25">
      <c r="D23473" s="31">
        <f>-594.542</f>
        <v>-594.54200000000003</v>
      </c>
      <c r="E23473" s="28">
        <v>-82.485799999999998</v>
      </c>
    </row>
    <row r="23474" spans="4:5" x14ac:dyDescent="0.25">
      <c r="D23474" s="31">
        <f>-594.526</f>
        <v>-594.52599999999995</v>
      </c>
      <c r="E23474" s="28">
        <v>-82.3429</v>
      </c>
    </row>
    <row r="23475" spans="4:5" x14ac:dyDescent="0.25">
      <c r="D23475" s="31">
        <f>-594.51</f>
        <v>-594.51</v>
      </c>
      <c r="E23475" s="28">
        <v>-82.2</v>
      </c>
    </row>
    <row r="23476" spans="4:5" x14ac:dyDescent="0.25">
      <c r="D23476" s="31">
        <f>-594.495</f>
        <v>-594.495</v>
      </c>
      <c r="E23476" s="28">
        <v>-82.057100000000005</v>
      </c>
    </row>
    <row r="23477" spans="4:5" x14ac:dyDescent="0.25">
      <c r="D23477" s="31">
        <f>-594.479</f>
        <v>-594.47900000000004</v>
      </c>
      <c r="E23477" s="28">
        <v>-81.914199999999994</v>
      </c>
    </row>
    <row r="23478" spans="4:5" x14ac:dyDescent="0.25">
      <c r="D23478" s="31">
        <f>-594.463</f>
        <v>-594.46299999999997</v>
      </c>
      <c r="E23478" s="28">
        <v>-81.771199999999993</v>
      </c>
    </row>
    <row r="23479" spans="4:5" x14ac:dyDescent="0.25">
      <c r="D23479" s="31">
        <f>-594.447</f>
        <v>-594.447</v>
      </c>
      <c r="E23479" s="28">
        <v>-81.628200000000007</v>
      </c>
    </row>
    <row r="23480" spans="4:5" x14ac:dyDescent="0.25">
      <c r="D23480" s="31">
        <f>-594.431</f>
        <v>-594.43100000000004</v>
      </c>
      <c r="E23480" s="28">
        <v>-81.485200000000006</v>
      </c>
    </row>
    <row r="23481" spans="4:5" x14ac:dyDescent="0.25">
      <c r="D23481" s="31">
        <f>-594.415</f>
        <v>-594.41499999999996</v>
      </c>
      <c r="E23481" s="28">
        <v>-81.342299999999994</v>
      </c>
    </row>
    <row r="23482" spans="4:5" x14ac:dyDescent="0.25">
      <c r="D23482" s="31">
        <f>-594.399</f>
        <v>-594.399</v>
      </c>
      <c r="E23482" s="28">
        <v>-81.199200000000005</v>
      </c>
    </row>
    <row r="23483" spans="4:5" x14ac:dyDescent="0.25">
      <c r="D23483" s="31">
        <f>-594.383</f>
        <v>-594.38300000000004</v>
      </c>
      <c r="E23483" s="28">
        <v>-81.056200000000004</v>
      </c>
    </row>
    <row r="23484" spans="4:5" x14ac:dyDescent="0.25">
      <c r="D23484" s="31">
        <f>-594.367</f>
        <v>-594.36699999999996</v>
      </c>
      <c r="E23484" s="28">
        <v>-80.9131</v>
      </c>
    </row>
    <row r="23485" spans="4:5" x14ac:dyDescent="0.25">
      <c r="D23485" s="31">
        <f>-594.351</f>
        <v>-594.351</v>
      </c>
      <c r="E23485" s="28">
        <v>-80.770099999999999</v>
      </c>
    </row>
    <row r="23486" spans="4:5" x14ac:dyDescent="0.25">
      <c r="D23486" s="31">
        <f>-594.335</f>
        <v>-594.33500000000004</v>
      </c>
      <c r="E23486" s="28">
        <v>-80.626900000000006</v>
      </c>
    </row>
    <row r="23487" spans="4:5" x14ac:dyDescent="0.25">
      <c r="D23487" s="31">
        <f>-594.319</f>
        <v>-594.31899999999996</v>
      </c>
      <c r="E23487" s="28">
        <v>-80.483800000000002</v>
      </c>
    </row>
    <row r="23488" spans="4:5" x14ac:dyDescent="0.25">
      <c r="D23488" s="31">
        <f>-594.303</f>
        <v>-594.303</v>
      </c>
      <c r="E23488" s="28">
        <v>-80.340699999999998</v>
      </c>
    </row>
    <row r="23489" spans="4:5" x14ac:dyDescent="0.25">
      <c r="D23489" s="31">
        <f>-594.287</f>
        <v>-594.28700000000003</v>
      </c>
      <c r="E23489" s="28">
        <v>-80.197599999999994</v>
      </c>
    </row>
    <row r="23490" spans="4:5" x14ac:dyDescent="0.25">
      <c r="D23490" s="31">
        <f>-594.271</f>
        <v>-594.27099999999996</v>
      </c>
      <c r="E23490" s="28">
        <v>-80.054400000000001</v>
      </c>
    </row>
    <row r="23491" spans="4:5" x14ac:dyDescent="0.25">
      <c r="D23491" s="31">
        <f>-594.255</f>
        <v>-594.255</v>
      </c>
      <c r="E23491" s="28">
        <v>-79.911199999999994</v>
      </c>
    </row>
    <row r="23492" spans="4:5" x14ac:dyDescent="0.25">
      <c r="D23492" s="31">
        <f>-594.239</f>
        <v>-594.23900000000003</v>
      </c>
      <c r="E23492" s="28">
        <v>-79.768000000000001</v>
      </c>
    </row>
    <row r="23493" spans="4:5" x14ac:dyDescent="0.25">
      <c r="D23493" s="31">
        <f>-594.223</f>
        <v>-594.22299999999996</v>
      </c>
      <c r="E23493" s="28">
        <v>-79.624799999999993</v>
      </c>
    </row>
    <row r="23494" spans="4:5" x14ac:dyDescent="0.25">
      <c r="D23494" s="31">
        <f>-594.207</f>
        <v>-594.20699999999999</v>
      </c>
      <c r="E23494" s="28">
        <v>-79.481499999999997</v>
      </c>
    </row>
    <row r="23495" spans="4:5" x14ac:dyDescent="0.25">
      <c r="D23495" s="31">
        <f>-594.191</f>
        <v>-594.19100000000003</v>
      </c>
      <c r="E23495" s="28">
        <v>-79.338300000000004</v>
      </c>
    </row>
    <row r="23496" spans="4:5" x14ac:dyDescent="0.25">
      <c r="D23496" s="31">
        <f>-594.175</f>
        <v>-594.17499999999995</v>
      </c>
      <c r="E23496" s="28">
        <v>-79.194999999999993</v>
      </c>
    </row>
    <row r="23497" spans="4:5" x14ac:dyDescent="0.25">
      <c r="D23497" s="31">
        <f>-594.159</f>
        <v>-594.15899999999999</v>
      </c>
      <c r="E23497" s="28">
        <v>-79.051699999999997</v>
      </c>
    </row>
    <row r="23498" spans="4:5" x14ac:dyDescent="0.25">
      <c r="D23498" s="31">
        <f>-594.143</f>
        <v>-594.14300000000003</v>
      </c>
      <c r="E23498" s="28">
        <v>-78.9084</v>
      </c>
    </row>
    <row r="23499" spans="4:5" x14ac:dyDescent="0.25">
      <c r="D23499" s="31">
        <f>-594.127</f>
        <v>-594.12699999999995</v>
      </c>
      <c r="E23499" s="28">
        <v>-78.765000000000001</v>
      </c>
    </row>
    <row r="23500" spans="4:5" x14ac:dyDescent="0.25">
      <c r="D23500" s="31">
        <f>-594.111</f>
        <v>-594.11099999999999</v>
      </c>
      <c r="E23500" s="28">
        <v>-78.621700000000004</v>
      </c>
    </row>
    <row r="23501" spans="4:5" x14ac:dyDescent="0.25">
      <c r="D23501" s="31">
        <f>-594.095</f>
        <v>-594.09500000000003</v>
      </c>
      <c r="E23501" s="28">
        <v>-78.478300000000004</v>
      </c>
    </row>
    <row r="23502" spans="4:5" x14ac:dyDescent="0.25">
      <c r="D23502" s="31">
        <f>-594.079</f>
        <v>-594.07899999999995</v>
      </c>
      <c r="E23502" s="28">
        <v>-78.334999999999994</v>
      </c>
    </row>
    <row r="23503" spans="4:5" x14ac:dyDescent="0.25">
      <c r="D23503" s="31">
        <f>-594.063</f>
        <v>-594.06299999999999</v>
      </c>
      <c r="E23503" s="28">
        <v>-78.191599999999994</v>
      </c>
    </row>
    <row r="23504" spans="4:5" x14ac:dyDescent="0.25">
      <c r="D23504" s="31">
        <f>-594.047</f>
        <v>-594.04700000000003</v>
      </c>
      <c r="E23504" s="28">
        <v>-78.048199999999994</v>
      </c>
    </row>
    <row r="23505" spans="4:5" x14ac:dyDescent="0.25">
      <c r="D23505" s="31">
        <f>-594.031</f>
        <v>-594.03099999999995</v>
      </c>
      <c r="E23505" s="28">
        <v>-77.904700000000005</v>
      </c>
    </row>
    <row r="23506" spans="4:5" x14ac:dyDescent="0.25">
      <c r="D23506" s="31">
        <f>-594.015</f>
        <v>-594.01499999999999</v>
      </c>
      <c r="E23506" s="28">
        <v>-77.761300000000006</v>
      </c>
    </row>
    <row r="23507" spans="4:5" x14ac:dyDescent="0.25">
      <c r="D23507" s="31">
        <f>-593.999</f>
        <v>-593.99900000000002</v>
      </c>
      <c r="E23507" s="28">
        <v>-77.617800000000003</v>
      </c>
    </row>
    <row r="23508" spans="4:5" x14ac:dyDescent="0.25">
      <c r="D23508" s="31">
        <f>-593.983</f>
        <v>-593.98299999999995</v>
      </c>
      <c r="E23508" s="28">
        <v>-77.474299999999999</v>
      </c>
    </row>
    <row r="23509" spans="4:5" x14ac:dyDescent="0.25">
      <c r="D23509" s="31">
        <f>-593.967</f>
        <v>-593.96699999999998</v>
      </c>
      <c r="E23509" s="28">
        <v>-77.330799999999996</v>
      </c>
    </row>
    <row r="23510" spans="4:5" x14ac:dyDescent="0.25">
      <c r="D23510" s="31">
        <f>-593.951</f>
        <v>-593.95100000000002</v>
      </c>
      <c r="E23510" s="28">
        <v>-77.187299999999993</v>
      </c>
    </row>
    <row r="23511" spans="4:5" x14ac:dyDescent="0.25">
      <c r="D23511" s="31">
        <f>-593.935</f>
        <v>-593.93499999999995</v>
      </c>
      <c r="E23511" s="28">
        <v>-77.043700000000001</v>
      </c>
    </row>
    <row r="23512" spans="4:5" x14ac:dyDescent="0.25">
      <c r="D23512" s="31">
        <f>-593.919</f>
        <v>-593.91899999999998</v>
      </c>
      <c r="E23512" s="28">
        <v>-76.900199999999998</v>
      </c>
    </row>
    <row r="23513" spans="4:5" x14ac:dyDescent="0.25">
      <c r="D23513" s="31">
        <f>-593.903</f>
        <v>-593.90300000000002</v>
      </c>
      <c r="E23513" s="28">
        <v>-76.756600000000006</v>
      </c>
    </row>
    <row r="23514" spans="4:5" x14ac:dyDescent="0.25">
      <c r="D23514" s="31">
        <f>-593.887</f>
        <v>-593.88699999999994</v>
      </c>
      <c r="E23514" s="28">
        <v>-76.613</v>
      </c>
    </row>
    <row r="23515" spans="4:5" x14ac:dyDescent="0.25">
      <c r="D23515" s="31">
        <f>-593.871</f>
        <v>-593.87099999999998</v>
      </c>
      <c r="E23515" s="28">
        <v>-76.469399999999993</v>
      </c>
    </row>
    <row r="23516" spans="4:5" x14ac:dyDescent="0.25">
      <c r="D23516" s="31">
        <f>-593.855</f>
        <v>-593.85500000000002</v>
      </c>
      <c r="E23516" s="28">
        <v>-76.325699999999998</v>
      </c>
    </row>
    <row r="23517" spans="4:5" x14ac:dyDescent="0.25">
      <c r="D23517" s="31">
        <f>-593.839</f>
        <v>-593.83900000000006</v>
      </c>
      <c r="E23517" s="28">
        <v>-76.182100000000005</v>
      </c>
    </row>
    <row r="23518" spans="4:5" x14ac:dyDescent="0.25">
      <c r="D23518" s="31">
        <f>-593.823</f>
        <v>-593.82299999999998</v>
      </c>
      <c r="E23518" s="28">
        <v>-76.038399999999996</v>
      </c>
    </row>
    <row r="23519" spans="4:5" x14ac:dyDescent="0.25">
      <c r="D23519" s="31">
        <f>-593.807</f>
        <v>-593.80700000000002</v>
      </c>
      <c r="E23519" s="28">
        <v>-75.8947</v>
      </c>
    </row>
    <row r="23520" spans="4:5" x14ac:dyDescent="0.25">
      <c r="D23520" s="31">
        <f>-593.791</f>
        <v>-593.79100000000005</v>
      </c>
      <c r="E23520" s="28">
        <v>-75.751000000000005</v>
      </c>
    </row>
    <row r="23521" spans="4:5" x14ac:dyDescent="0.25">
      <c r="D23521" s="31">
        <f>-593.775</f>
        <v>-593.77499999999998</v>
      </c>
      <c r="E23521" s="28">
        <v>-75.607299999999995</v>
      </c>
    </row>
    <row r="23522" spans="4:5" x14ac:dyDescent="0.25">
      <c r="D23522" s="31">
        <f>-593.759</f>
        <v>-593.75900000000001</v>
      </c>
      <c r="E23522" s="28">
        <v>-75.4636</v>
      </c>
    </row>
    <row r="23523" spans="4:5" x14ac:dyDescent="0.25">
      <c r="D23523" s="31">
        <f>-593.743</f>
        <v>-593.74300000000005</v>
      </c>
      <c r="E23523" s="28">
        <v>-75.319800000000001</v>
      </c>
    </row>
    <row r="23524" spans="4:5" x14ac:dyDescent="0.25">
      <c r="D23524" s="31">
        <f>-593.727</f>
        <v>-593.72699999999998</v>
      </c>
      <c r="E23524" s="28">
        <v>-75.176100000000005</v>
      </c>
    </row>
    <row r="23525" spans="4:5" x14ac:dyDescent="0.25">
      <c r="D23525" s="31">
        <f>-593.711</f>
        <v>-593.71100000000001</v>
      </c>
      <c r="E23525" s="28">
        <v>-75.032200000000003</v>
      </c>
    </row>
    <row r="23526" spans="4:5" x14ac:dyDescent="0.25">
      <c r="D23526" s="31">
        <f>-593.695</f>
        <v>-593.69500000000005</v>
      </c>
      <c r="E23526" s="28">
        <v>-74.888400000000004</v>
      </c>
    </row>
    <row r="23527" spans="4:5" x14ac:dyDescent="0.25">
      <c r="D23527" s="31">
        <f>-593.679</f>
        <v>-593.67899999999997</v>
      </c>
      <c r="E23527" s="28">
        <v>-74.744600000000005</v>
      </c>
    </row>
    <row r="23528" spans="4:5" x14ac:dyDescent="0.25">
      <c r="D23528" s="31">
        <f>-593.663</f>
        <v>-593.66300000000001</v>
      </c>
      <c r="E23528" s="28">
        <v>-74.600800000000007</v>
      </c>
    </row>
    <row r="23529" spans="4:5" x14ac:dyDescent="0.25">
      <c r="D23529" s="31">
        <f>-593.647</f>
        <v>-593.64700000000005</v>
      </c>
      <c r="E23529" s="28">
        <v>-74.456900000000005</v>
      </c>
    </row>
    <row r="23530" spans="4:5" x14ac:dyDescent="0.25">
      <c r="D23530" s="31">
        <f>-593.631</f>
        <v>-593.63099999999997</v>
      </c>
      <c r="E23530" s="28">
        <v>-74.313000000000002</v>
      </c>
    </row>
    <row r="23531" spans="4:5" x14ac:dyDescent="0.25">
      <c r="D23531" s="31">
        <f>-593.615</f>
        <v>-593.61500000000001</v>
      </c>
      <c r="E23531" s="28">
        <v>-74.1691</v>
      </c>
    </row>
    <row r="23532" spans="4:5" x14ac:dyDescent="0.25">
      <c r="D23532" s="31">
        <f>-593.599</f>
        <v>-593.59900000000005</v>
      </c>
      <c r="E23532" s="28">
        <v>-74.025199999999998</v>
      </c>
    </row>
    <row r="23533" spans="4:5" x14ac:dyDescent="0.25">
      <c r="D23533" s="31">
        <f>-593.583</f>
        <v>-593.58299999999997</v>
      </c>
      <c r="E23533" s="28">
        <v>-73.881299999999996</v>
      </c>
    </row>
    <row r="23534" spans="4:5" x14ac:dyDescent="0.25">
      <c r="D23534" s="31">
        <f>-593.567</f>
        <v>-593.56700000000001</v>
      </c>
      <c r="E23534" s="28">
        <v>-73.737300000000005</v>
      </c>
    </row>
    <row r="23535" spans="4:5" x14ac:dyDescent="0.25">
      <c r="D23535" s="31">
        <f>-593.551</f>
        <v>-593.55100000000004</v>
      </c>
      <c r="E23535" s="28">
        <v>-73.593400000000003</v>
      </c>
    </row>
    <row r="23536" spans="4:5" x14ac:dyDescent="0.25">
      <c r="D23536" s="31">
        <f>-593.535</f>
        <v>-593.53499999999997</v>
      </c>
      <c r="E23536" s="28">
        <v>-73.449399999999997</v>
      </c>
    </row>
    <row r="23537" spans="4:5" x14ac:dyDescent="0.25">
      <c r="D23537" s="31">
        <f>-593.519</f>
        <v>-593.51900000000001</v>
      </c>
      <c r="E23537" s="28">
        <v>-73.305400000000006</v>
      </c>
    </row>
    <row r="23538" spans="4:5" x14ac:dyDescent="0.25">
      <c r="D23538" s="31">
        <f>-593.503</f>
        <v>-593.50300000000004</v>
      </c>
      <c r="E23538" s="28">
        <v>-73.1614</v>
      </c>
    </row>
    <row r="23539" spans="4:5" x14ac:dyDescent="0.25">
      <c r="D23539" s="31">
        <f>-593.487</f>
        <v>-593.48699999999997</v>
      </c>
      <c r="E23539" s="28">
        <v>-73.017300000000006</v>
      </c>
    </row>
    <row r="23540" spans="4:5" x14ac:dyDescent="0.25">
      <c r="D23540" s="31">
        <f>-593.471</f>
        <v>-593.471</v>
      </c>
      <c r="E23540" s="28">
        <v>-72.8733</v>
      </c>
    </row>
    <row r="23541" spans="4:5" x14ac:dyDescent="0.25">
      <c r="D23541" s="31">
        <f>-593.455</f>
        <v>-593.45500000000004</v>
      </c>
      <c r="E23541" s="28">
        <v>-72.729200000000006</v>
      </c>
    </row>
    <row r="23542" spans="4:5" x14ac:dyDescent="0.25">
      <c r="D23542" s="31">
        <f>-593.439</f>
        <v>-593.43899999999996</v>
      </c>
      <c r="E23542" s="28">
        <v>-72.585099999999997</v>
      </c>
    </row>
    <row r="23543" spans="4:5" x14ac:dyDescent="0.25">
      <c r="D23543" s="31">
        <f>-593.423</f>
        <v>-593.423</v>
      </c>
      <c r="E23543" s="28">
        <v>-72.441000000000003</v>
      </c>
    </row>
    <row r="23544" spans="4:5" x14ac:dyDescent="0.25">
      <c r="D23544" s="31">
        <f>-593.407</f>
        <v>-593.40700000000004</v>
      </c>
      <c r="E23544" s="28">
        <v>-72.296899999999994</v>
      </c>
    </row>
    <row r="23545" spans="4:5" x14ac:dyDescent="0.25">
      <c r="D23545" s="31">
        <f>-593.391</f>
        <v>-593.39099999999996</v>
      </c>
      <c r="E23545" s="28">
        <v>-72.152699999999996</v>
      </c>
    </row>
    <row r="23546" spans="4:5" x14ac:dyDescent="0.25">
      <c r="D23546" s="31">
        <f>-593.375</f>
        <v>-593.375</v>
      </c>
      <c r="E23546" s="28">
        <v>-72.008600000000001</v>
      </c>
    </row>
    <row r="23547" spans="4:5" x14ac:dyDescent="0.25">
      <c r="D23547" s="31">
        <f>-593.359</f>
        <v>-593.35900000000004</v>
      </c>
      <c r="E23547" s="28">
        <v>-71.864400000000003</v>
      </c>
    </row>
    <row r="23548" spans="4:5" x14ac:dyDescent="0.25">
      <c r="D23548" s="31">
        <f>-593.343</f>
        <v>-593.34299999999996</v>
      </c>
      <c r="E23548" s="28">
        <v>-71.720200000000006</v>
      </c>
    </row>
    <row r="23549" spans="4:5" x14ac:dyDescent="0.25">
      <c r="D23549" s="31">
        <f>-593.327</f>
        <v>-593.327</v>
      </c>
      <c r="E23549" s="28">
        <v>-71.575999999999993</v>
      </c>
    </row>
    <row r="23550" spans="4:5" x14ac:dyDescent="0.25">
      <c r="D23550" s="31">
        <f>-593.311</f>
        <v>-593.31100000000004</v>
      </c>
      <c r="E23550" s="28">
        <v>-71.431799999999996</v>
      </c>
    </row>
    <row r="23551" spans="4:5" x14ac:dyDescent="0.25">
      <c r="D23551" s="31">
        <f>-593.295</f>
        <v>-593.29499999999996</v>
      </c>
      <c r="E23551" s="28">
        <v>-71.287499999999994</v>
      </c>
    </row>
    <row r="23552" spans="4:5" x14ac:dyDescent="0.25">
      <c r="D23552" s="31">
        <f>-593.279</f>
        <v>-593.279</v>
      </c>
      <c r="E23552" s="28">
        <v>-71.143199999999993</v>
      </c>
    </row>
    <row r="23553" spans="4:5" x14ac:dyDescent="0.25">
      <c r="D23553" s="31">
        <f>-593.263</f>
        <v>-593.26300000000003</v>
      </c>
      <c r="E23553" s="28">
        <v>-70.998999999999995</v>
      </c>
    </row>
    <row r="23554" spans="4:5" x14ac:dyDescent="0.25">
      <c r="D23554" s="31">
        <f>-593.247</f>
        <v>-593.24699999999996</v>
      </c>
      <c r="E23554" s="28">
        <v>-70.854699999999994</v>
      </c>
    </row>
    <row r="23555" spans="4:5" x14ac:dyDescent="0.25">
      <c r="D23555" s="31">
        <f>-593.231</f>
        <v>-593.23099999999999</v>
      </c>
      <c r="E23555" s="28">
        <v>-70.710400000000007</v>
      </c>
    </row>
    <row r="23556" spans="4:5" x14ac:dyDescent="0.25">
      <c r="D23556" s="31">
        <f>-593.215</f>
        <v>-593.21500000000003</v>
      </c>
      <c r="E23556" s="28">
        <v>-70.566000000000003</v>
      </c>
    </row>
    <row r="23557" spans="4:5" x14ac:dyDescent="0.25">
      <c r="D23557" s="31">
        <f>-593.199</f>
        <v>-593.19899999999996</v>
      </c>
      <c r="E23557" s="28">
        <v>-70.421700000000001</v>
      </c>
    </row>
    <row r="23558" spans="4:5" x14ac:dyDescent="0.25">
      <c r="D23558" s="31">
        <f>-593.183</f>
        <v>-593.18299999999999</v>
      </c>
      <c r="E23558" s="28">
        <v>-70.277299999999997</v>
      </c>
    </row>
    <row r="23559" spans="4:5" x14ac:dyDescent="0.25">
      <c r="D23559" s="31">
        <f>-593.167</f>
        <v>-593.16700000000003</v>
      </c>
      <c r="E23559" s="28">
        <v>-70.132999999999996</v>
      </c>
    </row>
    <row r="23560" spans="4:5" x14ac:dyDescent="0.25">
      <c r="D23560" s="31">
        <f>-593.151</f>
        <v>-593.15099999999995</v>
      </c>
      <c r="E23560" s="28">
        <v>-69.988500000000002</v>
      </c>
    </row>
    <row r="23561" spans="4:5" x14ac:dyDescent="0.25">
      <c r="D23561" s="31">
        <f>-593.135</f>
        <v>-593.13499999999999</v>
      </c>
      <c r="E23561" s="28">
        <v>-69.844099999999997</v>
      </c>
    </row>
    <row r="23562" spans="4:5" x14ac:dyDescent="0.25">
      <c r="D23562" s="31">
        <f>-593.119</f>
        <v>-593.11900000000003</v>
      </c>
      <c r="E23562" s="28">
        <v>-69.699700000000007</v>
      </c>
    </row>
    <row r="23563" spans="4:5" x14ac:dyDescent="0.25">
      <c r="D23563" s="31">
        <f>-593.103</f>
        <v>-593.10299999999995</v>
      </c>
      <c r="E23563" s="28">
        <v>-69.555300000000003</v>
      </c>
    </row>
    <row r="23564" spans="4:5" x14ac:dyDescent="0.25">
      <c r="D23564" s="31">
        <f>-593.087</f>
        <v>-593.08699999999999</v>
      </c>
      <c r="E23564" s="28">
        <v>-69.410700000000006</v>
      </c>
    </row>
    <row r="23565" spans="4:5" x14ac:dyDescent="0.25">
      <c r="D23565" s="31">
        <f>-593.071</f>
        <v>-593.07100000000003</v>
      </c>
      <c r="E23565" s="28">
        <v>-69.266300000000001</v>
      </c>
    </row>
    <row r="23566" spans="4:5" x14ac:dyDescent="0.25">
      <c r="D23566" s="31">
        <f>-593.055</f>
        <v>-593.05499999999995</v>
      </c>
      <c r="E23566" s="28">
        <v>-69.121799999999993</v>
      </c>
    </row>
    <row r="23567" spans="4:5" x14ac:dyDescent="0.25">
      <c r="D23567" s="31">
        <f>-593.039</f>
        <v>-593.03899999999999</v>
      </c>
      <c r="E23567" s="28">
        <v>-68.9773</v>
      </c>
    </row>
    <row r="23568" spans="4:5" x14ac:dyDescent="0.25">
      <c r="D23568" s="31">
        <f>-593.023</f>
        <v>-593.02300000000002</v>
      </c>
      <c r="E23568" s="28">
        <v>-68.832700000000003</v>
      </c>
    </row>
    <row r="23569" spans="4:5" x14ac:dyDescent="0.25">
      <c r="D23569" s="31">
        <f>-593.007</f>
        <v>-593.00699999999995</v>
      </c>
      <c r="E23569" s="28">
        <v>-68.688100000000006</v>
      </c>
    </row>
    <row r="23570" spans="4:5" x14ac:dyDescent="0.25">
      <c r="D23570" s="31">
        <f>-592.991</f>
        <v>-592.99099999999999</v>
      </c>
      <c r="E23570" s="28">
        <v>-68.543599999999998</v>
      </c>
    </row>
    <row r="23571" spans="4:5" x14ac:dyDescent="0.25">
      <c r="D23571" s="31">
        <f>-592.975</f>
        <v>-592.97500000000002</v>
      </c>
      <c r="E23571" s="28">
        <v>-68.399000000000001</v>
      </c>
    </row>
    <row r="23572" spans="4:5" x14ac:dyDescent="0.25">
      <c r="D23572" s="31">
        <f>-592.959</f>
        <v>-592.95899999999995</v>
      </c>
      <c r="E23572" s="28">
        <v>-68.254400000000004</v>
      </c>
    </row>
    <row r="23573" spans="4:5" x14ac:dyDescent="0.25">
      <c r="D23573" s="31">
        <f>-592.943</f>
        <v>-592.94299999999998</v>
      </c>
      <c r="E23573" s="28">
        <v>-68.109800000000007</v>
      </c>
    </row>
    <row r="23574" spans="4:5" x14ac:dyDescent="0.25">
      <c r="D23574" s="31">
        <f>-592.927</f>
        <v>-592.92700000000002</v>
      </c>
      <c r="E23574" s="28">
        <v>-67.965100000000007</v>
      </c>
    </row>
    <row r="23575" spans="4:5" x14ac:dyDescent="0.25">
      <c r="D23575" s="31">
        <f>-592.911</f>
        <v>-592.91099999999994</v>
      </c>
      <c r="E23575" s="28">
        <v>-67.820499999999996</v>
      </c>
    </row>
    <row r="23576" spans="4:5" x14ac:dyDescent="0.25">
      <c r="D23576" s="31">
        <f>-592.895</f>
        <v>-592.89499999999998</v>
      </c>
      <c r="E23576" s="28">
        <v>-67.675799999999995</v>
      </c>
    </row>
    <row r="23577" spans="4:5" x14ac:dyDescent="0.25">
      <c r="D23577" s="31">
        <f>-592.879</f>
        <v>-592.87900000000002</v>
      </c>
      <c r="E23577" s="28">
        <v>-67.531099999999995</v>
      </c>
    </row>
    <row r="23578" spans="4:5" x14ac:dyDescent="0.25">
      <c r="D23578" s="31">
        <f>-592.863</f>
        <v>-592.86300000000006</v>
      </c>
      <c r="E23578" s="28">
        <v>-67.386399999999995</v>
      </c>
    </row>
    <row r="23579" spans="4:5" x14ac:dyDescent="0.25">
      <c r="D23579" s="31">
        <f>-592.847</f>
        <v>-592.84699999999998</v>
      </c>
      <c r="E23579" s="28">
        <v>-67.241699999999994</v>
      </c>
    </row>
    <row r="23580" spans="4:5" x14ac:dyDescent="0.25">
      <c r="D23580" s="31">
        <f>-592.831</f>
        <v>-592.83100000000002</v>
      </c>
      <c r="E23580" s="28">
        <v>-67.096900000000005</v>
      </c>
    </row>
    <row r="23581" spans="4:5" x14ac:dyDescent="0.25">
      <c r="D23581" s="31">
        <f>-592.815</f>
        <v>-592.81500000000005</v>
      </c>
      <c r="E23581" s="28">
        <v>-66.952100000000002</v>
      </c>
    </row>
    <row r="23582" spans="4:5" x14ac:dyDescent="0.25">
      <c r="D23582" s="31">
        <f>-592.799</f>
        <v>-592.79899999999998</v>
      </c>
      <c r="E23582" s="28">
        <v>-66.807400000000001</v>
      </c>
    </row>
    <row r="23583" spans="4:5" x14ac:dyDescent="0.25">
      <c r="D23583" s="31">
        <f>-592.783</f>
        <v>-592.78300000000002</v>
      </c>
      <c r="E23583" s="28">
        <v>-66.662599999999998</v>
      </c>
    </row>
    <row r="23584" spans="4:5" x14ac:dyDescent="0.25">
      <c r="D23584" s="31">
        <f>-592.767</f>
        <v>-592.76700000000005</v>
      </c>
      <c r="E23584" s="28">
        <v>-66.517799999999994</v>
      </c>
    </row>
    <row r="23585" spans="4:5" x14ac:dyDescent="0.25">
      <c r="D23585" s="31">
        <f>-592.751</f>
        <v>-592.75099999999998</v>
      </c>
      <c r="E23585" s="28">
        <v>-66.372900000000001</v>
      </c>
    </row>
    <row r="23586" spans="4:5" x14ac:dyDescent="0.25">
      <c r="D23586" s="31">
        <f>-592.735</f>
        <v>-592.73500000000001</v>
      </c>
      <c r="E23586" s="28">
        <v>-66.228099999999998</v>
      </c>
    </row>
    <row r="23587" spans="4:5" x14ac:dyDescent="0.25">
      <c r="D23587" s="31">
        <f>-592.719</f>
        <v>-592.71900000000005</v>
      </c>
      <c r="E23587" s="28">
        <v>-66.083200000000005</v>
      </c>
    </row>
    <row r="23588" spans="4:5" x14ac:dyDescent="0.25">
      <c r="D23588" s="31">
        <f>-592.703</f>
        <v>-592.70299999999997</v>
      </c>
      <c r="E23588" s="28">
        <v>-65.938299999999998</v>
      </c>
    </row>
    <row r="23589" spans="4:5" x14ac:dyDescent="0.25">
      <c r="D23589" s="31">
        <f>-592.688</f>
        <v>-592.68799999999999</v>
      </c>
      <c r="E23589" s="28">
        <v>-65.793499999999995</v>
      </c>
    </row>
    <row r="23590" spans="4:5" x14ac:dyDescent="0.25">
      <c r="D23590" s="31">
        <f>-592.672</f>
        <v>-592.67200000000003</v>
      </c>
      <c r="E23590" s="28">
        <v>-65.648499999999999</v>
      </c>
    </row>
    <row r="23591" spans="4:5" x14ac:dyDescent="0.25">
      <c r="D23591" s="31">
        <f>-592.656</f>
        <v>-592.65599999999995</v>
      </c>
      <c r="E23591" s="28">
        <v>-65.503600000000006</v>
      </c>
    </row>
    <row r="23592" spans="4:5" x14ac:dyDescent="0.25">
      <c r="D23592" s="31">
        <f>-592.64</f>
        <v>-592.64</v>
      </c>
      <c r="E23592" s="28">
        <v>-65.358699999999999</v>
      </c>
    </row>
    <row r="23593" spans="4:5" x14ac:dyDescent="0.25">
      <c r="D23593" s="31">
        <f>-592.624</f>
        <v>-592.62400000000002</v>
      </c>
      <c r="E23593" s="28">
        <v>-65.213700000000003</v>
      </c>
    </row>
    <row r="23594" spans="4:5" x14ac:dyDescent="0.25">
      <c r="D23594" s="31">
        <f>-592.608</f>
        <v>-592.60799999999995</v>
      </c>
      <c r="E23594" s="28">
        <v>-65.068700000000007</v>
      </c>
    </row>
    <row r="23595" spans="4:5" x14ac:dyDescent="0.25">
      <c r="D23595" s="31">
        <f>-592.592</f>
        <v>-592.59199999999998</v>
      </c>
      <c r="E23595" s="28">
        <v>-64.923699999999997</v>
      </c>
    </row>
    <row r="23596" spans="4:5" x14ac:dyDescent="0.25">
      <c r="D23596" s="31">
        <f>-592.576</f>
        <v>-592.57600000000002</v>
      </c>
      <c r="E23596" s="28">
        <v>-64.778700000000001</v>
      </c>
    </row>
    <row r="23597" spans="4:5" x14ac:dyDescent="0.25">
      <c r="D23597" s="31">
        <f>-592.56</f>
        <v>-592.55999999999995</v>
      </c>
      <c r="E23597" s="28">
        <v>-64.633600000000001</v>
      </c>
    </row>
    <row r="23598" spans="4:5" x14ac:dyDescent="0.25">
      <c r="D23598" s="31">
        <f>-592.544</f>
        <v>-592.54399999999998</v>
      </c>
      <c r="E23598" s="28">
        <v>-64.488600000000005</v>
      </c>
    </row>
    <row r="23599" spans="4:5" x14ac:dyDescent="0.25">
      <c r="D23599" s="31">
        <f>-592.528</f>
        <v>-592.52800000000002</v>
      </c>
      <c r="E23599" s="28">
        <v>-64.343500000000006</v>
      </c>
    </row>
    <row r="23600" spans="4:5" x14ac:dyDescent="0.25">
      <c r="D23600" s="31">
        <f>-592.512</f>
        <v>-592.51199999999994</v>
      </c>
      <c r="E23600" s="28">
        <v>-64.198400000000007</v>
      </c>
    </row>
    <row r="23601" spans="4:5" x14ac:dyDescent="0.25">
      <c r="D23601" s="31">
        <f>-592.496</f>
        <v>-592.49599999999998</v>
      </c>
      <c r="E23601" s="28">
        <v>-64.053399999999996</v>
      </c>
    </row>
    <row r="23602" spans="4:5" x14ac:dyDescent="0.25">
      <c r="D23602" s="31">
        <f>-592.48</f>
        <v>-592.48</v>
      </c>
      <c r="E23602" s="28">
        <v>-63.908299999999997</v>
      </c>
    </row>
    <row r="23603" spans="4:5" x14ac:dyDescent="0.25">
      <c r="D23603" s="31">
        <f>-592.464</f>
        <v>-592.46400000000006</v>
      </c>
      <c r="E23603" s="28">
        <v>-63.763100000000001</v>
      </c>
    </row>
    <row r="23604" spans="4:5" x14ac:dyDescent="0.25">
      <c r="D23604" s="31">
        <f>-592.448</f>
        <v>-592.44799999999998</v>
      </c>
      <c r="E23604" s="28">
        <v>-63.618000000000002</v>
      </c>
    </row>
    <row r="23605" spans="4:5" x14ac:dyDescent="0.25">
      <c r="D23605" s="31">
        <f>-592.432</f>
        <v>-592.43200000000002</v>
      </c>
      <c r="E23605" s="28">
        <v>-63.472799999999999</v>
      </c>
    </row>
    <row r="23606" spans="4:5" x14ac:dyDescent="0.25">
      <c r="D23606" s="31">
        <f>-592.416</f>
        <v>-592.41600000000005</v>
      </c>
      <c r="E23606" s="28">
        <v>-63.327599999999997</v>
      </c>
    </row>
    <row r="23607" spans="4:5" x14ac:dyDescent="0.25">
      <c r="D23607" s="31">
        <f>-592.4</f>
        <v>-592.4</v>
      </c>
      <c r="E23607" s="28">
        <v>-63.182400000000001</v>
      </c>
    </row>
    <row r="23608" spans="4:5" x14ac:dyDescent="0.25">
      <c r="D23608" s="31">
        <f>-592.384</f>
        <v>-592.38400000000001</v>
      </c>
      <c r="E23608" s="28">
        <v>-63.037100000000002</v>
      </c>
    </row>
    <row r="23609" spans="4:5" x14ac:dyDescent="0.25">
      <c r="D23609" s="31">
        <f>-592.368</f>
        <v>-592.36800000000005</v>
      </c>
      <c r="E23609" s="28">
        <v>-62.8919</v>
      </c>
    </row>
    <row r="23610" spans="4:5" x14ac:dyDescent="0.25">
      <c r="D23610" s="31">
        <f>-592.352</f>
        <v>-592.35199999999998</v>
      </c>
      <c r="E23610" s="28">
        <v>-62.746699999999997</v>
      </c>
    </row>
    <row r="23611" spans="4:5" x14ac:dyDescent="0.25">
      <c r="D23611" s="31">
        <f>-592.336</f>
        <v>-592.33600000000001</v>
      </c>
      <c r="E23611" s="28">
        <v>-62.601399999999998</v>
      </c>
    </row>
    <row r="23612" spans="4:5" x14ac:dyDescent="0.25">
      <c r="D23612" s="31">
        <f>-592.32</f>
        <v>-592.32000000000005</v>
      </c>
      <c r="E23612" s="28">
        <v>-62.456099999999999</v>
      </c>
    </row>
    <row r="23613" spans="4:5" x14ac:dyDescent="0.25">
      <c r="D23613" s="31">
        <f>-592.304</f>
        <v>-592.30399999999997</v>
      </c>
      <c r="E23613" s="28">
        <v>-62.3108</v>
      </c>
    </row>
    <row r="23614" spans="4:5" x14ac:dyDescent="0.25">
      <c r="D23614" s="31">
        <f>-592.288</f>
        <v>-592.28800000000001</v>
      </c>
      <c r="E23614" s="28">
        <v>-62.165500000000002</v>
      </c>
    </row>
    <row r="23615" spans="4:5" x14ac:dyDescent="0.25">
      <c r="D23615" s="31">
        <f>-592.272</f>
        <v>-592.27200000000005</v>
      </c>
      <c r="E23615" s="28">
        <v>-62.020200000000003</v>
      </c>
    </row>
    <row r="23616" spans="4:5" x14ac:dyDescent="0.25">
      <c r="D23616" s="31">
        <f>-592.256</f>
        <v>-592.25599999999997</v>
      </c>
      <c r="E23616" s="28">
        <v>-61.8748</v>
      </c>
    </row>
    <row r="23617" spans="4:5" x14ac:dyDescent="0.25">
      <c r="D23617" s="31">
        <f>-592.24</f>
        <v>-592.24</v>
      </c>
      <c r="E23617" s="28">
        <v>-61.729399999999998</v>
      </c>
    </row>
    <row r="23618" spans="4:5" x14ac:dyDescent="0.25">
      <c r="D23618" s="31">
        <f>-592.224</f>
        <v>-592.22400000000005</v>
      </c>
      <c r="E23618" s="28">
        <v>-61.584000000000003</v>
      </c>
    </row>
    <row r="23619" spans="4:5" x14ac:dyDescent="0.25">
      <c r="D23619" s="31">
        <f>-592.208</f>
        <v>-592.20799999999997</v>
      </c>
      <c r="E23619" s="28">
        <v>-61.438699999999997</v>
      </c>
    </row>
    <row r="23620" spans="4:5" x14ac:dyDescent="0.25">
      <c r="D23620" s="31">
        <f>-592.192</f>
        <v>-592.19200000000001</v>
      </c>
      <c r="E23620" s="28">
        <v>-61.293199999999999</v>
      </c>
    </row>
    <row r="23621" spans="4:5" x14ac:dyDescent="0.25">
      <c r="D23621" s="31">
        <f>-592.176</f>
        <v>-592.17600000000004</v>
      </c>
      <c r="E23621" s="28">
        <v>-61.147799999999997</v>
      </c>
    </row>
    <row r="23622" spans="4:5" x14ac:dyDescent="0.25">
      <c r="D23622" s="31">
        <f>-592.16</f>
        <v>-592.16</v>
      </c>
      <c r="E23622" s="28">
        <v>-61.002299999999998</v>
      </c>
    </row>
    <row r="23623" spans="4:5" x14ac:dyDescent="0.25">
      <c r="D23623" s="31">
        <f>-592.144</f>
        <v>-592.14400000000001</v>
      </c>
      <c r="E23623" s="28">
        <v>-60.856900000000003</v>
      </c>
    </row>
    <row r="23624" spans="4:5" x14ac:dyDescent="0.25">
      <c r="D23624" s="31">
        <f>-592.128</f>
        <v>-592.12800000000004</v>
      </c>
      <c r="E23624" s="28">
        <v>-60.711399999999998</v>
      </c>
    </row>
    <row r="23625" spans="4:5" x14ac:dyDescent="0.25">
      <c r="D23625" s="31">
        <f>-592.112</f>
        <v>-592.11199999999997</v>
      </c>
      <c r="E23625" s="28">
        <v>-60.565899999999999</v>
      </c>
    </row>
    <row r="23626" spans="4:5" x14ac:dyDescent="0.25">
      <c r="D23626" s="31">
        <f>-592.096</f>
        <v>-592.096</v>
      </c>
      <c r="E23626" s="28">
        <v>-60.420299999999997</v>
      </c>
    </row>
    <row r="23627" spans="4:5" x14ac:dyDescent="0.25">
      <c r="D23627" s="31">
        <f>-592.08</f>
        <v>-592.08000000000004</v>
      </c>
      <c r="E23627" s="28">
        <v>-60.274799999999999</v>
      </c>
    </row>
    <row r="23628" spans="4:5" x14ac:dyDescent="0.25">
      <c r="D23628" s="31">
        <f>-592.064</f>
        <v>-592.06399999999996</v>
      </c>
      <c r="E23628" s="28">
        <v>-60.129300000000001</v>
      </c>
    </row>
    <row r="23629" spans="4:5" x14ac:dyDescent="0.25">
      <c r="D23629" s="31">
        <f>-592.048</f>
        <v>-592.048</v>
      </c>
      <c r="E23629" s="28">
        <v>-59.983699999999999</v>
      </c>
    </row>
    <row r="23630" spans="4:5" x14ac:dyDescent="0.25">
      <c r="D23630" s="31">
        <f>-592.032</f>
        <v>-592.03200000000004</v>
      </c>
      <c r="E23630" s="28">
        <v>-59.838099999999997</v>
      </c>
    </row>
    <row r="23631" spans="4:5" x14ac:dyDescent="0.25">
      <c r="D23631" s="31">
        <f>-592.016</f>
        <v>-592.01599999999996</v>
      </c>
      <c r="E23631" s="28">
        <v>-59.692500000000003</v>
      </c>
    </row>
    <row r="23632" spans="4:5" x14ac:dyDescent="0.25">
      <c r="D23632" s="31">
        <f>-592</f>
        <v>-592</v>
      </c>
      <c r="E23632" s="28">
        <v>-59.546900000000001</v>
      </c>
    </row>
    <row r="23633" spans="4:5" x14ac:dyDescent="0.25">
      <c r="D23633" s="31">
        <f>-591.984</f>
        <v>-591.98400000000004</v>
      </c>
      <c r="E23633" s="28">
        <v>-59.401200000000003</v>
      </c>
    </row>
    <row r="23634" spans="4:5" x14ac:dyDescent="0.25">
      <c r="D23634" s="31">
        <f>-591.968</f>
        <v>-591.96799999999996</v>
      </c>
      <c r="E23634" s="28">
        <v>-59.255600000000001</v>
      </c>
    </row>
    <row r="23635" spans="4:5" x14ac:dyDescent="0.25">
      <c r="D23635" s="31">
        <f>-591.952</f>
        <v>-591.952</v>
      </c>
      <c r="E23635" s="28">
        <v>-59.11</v>
      </c>
    </row>
    <row r="23636" spans="4:5" x14ac:dyDescent="0.25">
      <c r="D23636" s="31">
        <f>-591.936</f>
        <v>-591.93600000000004</v>
      </c>
      <c r="E23636" s="28">
        <v>-58.964300000000001</v>
      </c>
    </row>
    <row r="23637" spans="4:5" x14ac:dyDescent="0.25">
      <c r="D23637" s="31">
        <f>-591.92</f>
        <v>-591.91999999999996</v>
      </c>
      <c r="E23637" s="28">
        <v>-58.8185</v>
      </c>
    </row>
    <row r="23638" spans="4:5" x14ac:dyDescent="0.25">
      <c r="D23638" s="31">
        <f>-591.904</f>
        <v>-591.904</v>
      </c>
      <c r="E23638" s="28">
        <v>-58.672800000000002</v>
      </c>
    </row>
    <row r="23639" spans="4:5" x14ac:dyDescent="0.25">
      <c r="D23639" s="31">
        <f>-591.888</f>
        <v>-591.88800000000003</v>
      </c>
      <c r="E23639" s="28">
        <v>-58.527099999999997</v>
      </c>
    </row>
    <row r="23640" spans="4:5" x14ac:dyDescent="0.25">
      <c r="D23640" s="31">
        <f>-591.872</f>
        <v>-591.87199999999996</v>
      </c>
      <c r="E23640" s="28">
        <v>-58.381300000000003</v>
      </c>
    </row>
    <row r="23641" spans="4:5" x14ac:dyDescent="0.25">
      <c r="D23641" s="31">
        <f>-591.856</f>
        <v>-591.85599999999999</v>
      </c>
      <c r="E23641" s="28">
        <v>-58.235599999999998</v>
      </c>
    </row>
    <row r="23642" spans="4:5" x14ac:dyDescent="0.25">
      <c r="D23642" s="31">
        <f>-591.84</f>
        <v>-591.84</v>
      </c>
      <c r="E23642" s="28">
        <v>-58.089799999999997</v>
      </c>
    </row>
    <row r="23643" spans="4:5" x14ac:dyDescent="0.25">
      <c r="D23643" s="31">
        <f>-591.824</f>
        <v>-591.82399999999996</v>
      </c>
      <c r="E23643" s="28">
        <v>-57.944000000000003</v>
      </c>
    </row>
    <row r="23644" spans="4:5" x14ac:dyDescent="0.25">
      <c r="D23644" s="31">
        <f>-591.808</f>
        <v>-591.80799999999999</v>
      </c>
      <c r="E23644" s="28">
        <v>-57.798200000000001</v>
      </c>
    </row>
    <row r="23645" spans="4:5" x14ac:dyDescent="0.25">
      <c r="D23645" s="31">
        <f>-591.792</f>
        <v>-591.79200000000003</v>
      </c>
      <c r="E23645" s="28">
        <v>-57.652299999999997</v>
      </c>
    </row>
    <row r="23646" spans="4:5" x14ac:dyDescent="0.25">
      <c r="D23646" s="31">
        <f>-591.776</f>
        <v>-591.77599999999995</v>
      </c>
      <c r="E23646" s="28">
        <v>-57.506500000000003</v>
      </c>
    </row>
    <row r="23647" spans="4:5" x14ac:dyDescent="0.25">
      <c r="D23647" s="31">
        <f>-591.76</f>
        <v>-591.76</v>
      </c>
      <c r="E23647" s="28">
        <v>-57.360599999999998</v>
      </c>
    </row>
    <row r="23648" spans="4:5" x14ac:dyDescent="0.25">
      <c r="D23648" s="31">
        <f>-591.744</f>
        <v>-591.74400000000003</v>
      </c>
      <c r="E23648" s="28">
        <v>-57.214799999999997</v>
      </c>
    </row>
    <row r="23649" spans="4:5" x14ac:dyDescent="0.25">
      <c r="D23649" s="31">
        <f>-591.728</f>
        <v>-591.72799999999995</v>
      </c>
      <c r="E23649" s="28">
        <v>-57.068800000000003</v>
      </c>
    </row>
    <row r="23650" spans="4:5" x14ac:dyDescent="0.25">
      <c r="D23650" s="31">
        <f>-591.712</f>
        <v>-591.71199999999999</v>
      </c>
      <c r="E23650" s="28">
        <v>-56.922899999999998</v>
      </c>
    </row>
    <row r="23651" spans="4:5" x14ac:dyDescent="0.25">
      <c r="D23651" s="31">
        <f>-591.696</f>
        <v>-591.69600000000003</v>
      </c>
      <c r="E23651" s="28">
        <v>-56.777000000000001</v>
      </c>
    </row>
    <row r="23652" spans="4:5" x14ac:dyDescent="0.25">
      <c r="D23652" s="31">
        <f>-591.68</f>
        <v>-591.67999999999995</v>
      </c>
      <c r="E23652" s="28">
        <v>-56.631</v>
      </c>
    </row>
    <row r="23653" spans="4:5" x14ac:dyDescent="0.25">
      <c r="D23653" s="31">
        <f>-591.664</f>
        <v>-591.66399999999999</v>
      </c>
      <c r="E23653" s="28">
        <v>-56.485100000000003</v>
      </c>
    </row>
    <row r="23654" spans="4:5" x14ac:dyDescent="0.25">
      <c r="D23654" s="31">
        <f>-591.648</f>
        <v>-591.64800000000002</v>
      </c>
      <c r="E23654" s="28">
        <v>-56.339100000000002</v>
      </c>
    </row>
    <row r="23655" spans="4:5" x14ac:dyDescent="0.25">
      <c r="D23655" s="31">
        <f>-591.632</f>
        <v>-591.63199999999995</v>
      </c>
      <c r="E23655" s="28">
        <v>-56.193100000000001</v>
      </c>
    </row>
    <row r="23656" spans="4:5" x14ac:dyDescent="0.25">
      <c r="D23656" s="31">
        <f>-591.616</f>
        <v>-591.61599999999999</v>
      </c>
      <c r="E23656" s="28">
        <v>-56.0471</v>
      </c>
    </row>
    <row r="23657" spans="4:5" x14ac:dyDescent="0.25">
      <c r="D23657" s="31">
        <f>-591.6</f>
        <v>-591.6</v>
      </c>
      <c r="E23657" s="28">
        <v>-55.9011</v>
      </c>
    </row>
    <row r="23658" spans="4:5" x14ac:dyDescent="0.25">
      <c r="D23658" s="31">
        <f>-591.584</f>
        <v>-591.58399999999995</v>
      </c>
      <c r="E23658" s="28">
        <v>-55.755000000000003</v>
      </c>
    </row>
    <row r="23659" spans="4:5" x14ac:dyDescent="0.25">
      <c r="D23659" s="31">
        <f>-591.568</f>
        <v>-591.56799999999998</v>
      </c>
      <c r="E23659" s="28">
        <v>-55.608899999999998</v>
      </c>
    </row>
    <row r="23660" spans="4:5" x14ac:dyDescent="0.25">
      <c r="D23660" s="31">
        <f>-591.552</f>
        <v>-591.55200000000002</v>
      </c>
      <c r="E23660" s="28">
        <v>-55.462899999999998</v>
      </c>
    </row>
    <row r="23661" spans="4:5" x14ac:dyDescent="0.25">
      <c r="D23661" s="31">
        <f>-591.536</f>
        <v>-591.53599999999994</v>
      </c>
      <c r="E23661" s="28">
        <v>-55.316800000000001</v>
      </c>
    </row>
    <row r="23662" spans="4:5" x14ac:dyDescent="0.25">
      <c r="D23662" s="31">
        <f>-591.52</f>
        <v>-591.52</v>
      </c>
      <c r="E23662" s="28">
        <v>-55.170699999999997</v>
      </c>
    </row>
    <row r="23663" spans="4:5" x14ac:dyDescent="0.25">
      <c r="D23663" s="31">
        <f>-591.504</f>
        <v>-591.50400000000002</v>
      </c>
      <c r="E23663" s="28">
        <v>-55.024500000000003</v>
      </c>
    </row>
    <row r="23664" spans="4:5" x14ac:dyDescent="0.25">
      <c r="D23664" s="31">
        <f>-591.488</f>
        <v>-591.48800000000006</v>
      </c>
      <c r="E23664" s="28">
        <v>-54.878399999999999</v>
      </c>
    </row>
    <row r="23665" spans="4:5" x14ac:dyDescent="0.25">
      <c r="D23665" s="31">
        <f>-591.472</f>
        <v>-591.47199999999998</v>
      </c>
      <c r="E23665" s="28">
        <v>-54.732199999999999</v>
      </c>
    </row>
    <row r="23666" spans="4:5" x14ac:dyDescent="0.25">
      <c r="D23666" s="31">
        <f>-591.456</f>
        <v>-591.45600000000002</v>
      </c>
      <c r="E23666" s="28">
        <v>-54.586100000000002</v>
      </c>
    </row>
    <row r="23667" spans="4:5" x14ac:dyDescent="0.25">
      <c r="D23667" s="31">
        <f>-591.44</f>
        <v>-591.44000000000005</v>
      </c>
      <c r="E23667" s="28">
        <v>-54.439799999999998</v>
      </c>
    </row>
    <row r="23668" spans="4:5" x14ac:dyDescent="0.25">
      <c r="D23668" s="31">
        <f>-591.424</f>
        <v>-591.42399999999998</v>
      </c>
      <c r="E23668" s="28">
        <v>-54.293599999999998</v>
      </c>
    </row>
    <row r="23669" spans="4:5" x14ac:dyDescent="0.25">
      <c r="D23669" s="31">
        <f>-591.408</f>
        <v>-591.40800000000002</v>
      </c>
      <c r="E23669" s="28">
        <v>-54.147399999999998</v>
      </c>
    </row>
    <row r="23670" spans="4:5" x14ac:dyDescent="0.25">
      <c r="D23670" s="31">
        <f>-591.392</f>
        <v>-591.39200000000005</v>
      </c>
      <c r="E23670" s="28">
        <v>-54.001199999999997</v>
      </c>
    </row>
    <row r="23671" spans="4:5" x14ac:dyDescent="0.25">
      <c r="D23671" s="31">
        <f>-591.376</f>
        <v>-591.37599999999998</v>
      </c>
      <c r="E23671" s="28">
        <v>-53.854900000000001</v>
      </c>
    </row>
    <row r="23672" spans="4:5" x14ac:dyDescent="0.25">
      <c r="D23672" s="31">
        <f>-591.36</f>
        <v>-591.36</v>
      </c>
      <c r="E23672" s="28">
        <v>-53.7087</v>
      </c>
    </row>
    <row r="23673" spans="4:5" x14ac:dyDescent="0.25">
      <c r="D23673" s="31">
        <f>-591.344</f>
        <v>-591.34400000000005</v>
      </c>
      <c r="E23673" s="28">
        <v>-53.562399999999997</v>
      </c>
    </row>
    <row r="23674" spans="4:5" x14ac:dyDescent="0.25">
      <c r="D23674" s="31">
        <f>-591.328</f>
        <v>-591.32799999999997</v>
      </c>
      <c r="E23674" s="28">
        <v>-53.4161</v>
      </c>
    </row>
    <row r="23675" spans="4:5" x14ac:dyDescent="0.25">
      <c r="D23675" s="31">
        <f>-591.312</f>
        <v>-591.31200000000001</v>
      </c>
      <c r="E23675" s="28">
        <v>-53.269799999999996</v>
      </c>
    </row>
    <row r="23676" spans="4:5" x14ac:dyDescent="0.25">
      <c r="D23676" s="31">
        <f>-591.296</f>
        <v>-591.29600000000005</v>
      </c>
      <c r="E23676" s="28">
        <v>-53.123399999999997</v>
      </c>
    </row>
    <row r="23677" spans="4:5" x14ac:dyDescent="0.25">
      <c r="D23677" s="31">
        <f>-591.28</f>
        <v>-591.28</v>
      </c>
      <c r="E23677" s="28">
        <v>-52.9771</v>
      </c>
    </row>
    <row r="23678" spans="4:5" x14ac:dyDescent="0.25">
      <c r="D23678" s="31">
        <f>-591.264</f>
        <v>-591.26400000000001</v>
      </c>
      <c r="E23678" s="28">
        <v>-52.8307</v>
      </c>
    </row>
    <row r="23679" spans="4:5" x14ac:dyDescent="0.25">
      <c r="D23679" s="31">
        <f>-591.248</f>
        <v>-591.24800000000005</v>
      </c>
      <c r="E23679" s="28">
        <v>-52.6843</v>
      </c>
    </row>
    <row r="23680" spans="4:5" x14ac:dyDescent="0.25">
      <c r="D23680" s="31">
        <f>-591.232</f>
        <v>-591.23199999999997</v>
      </c>
      <c r="E23680" s="28">
        <v>-52.5379</v>
      </c>
    </row>
    <row r="23681" spans="4:5" x14ac:dyDescent="0.25">
      <c r="D23681" s="31">
        <f>-591.216</f>
        <v>-591.21600000000001</v>
      </c>
      <c r="E23681" s="28">
        <v>-52.391500000000001</v>
      </c>
    </row>
    <row r="23682" spans="4:5" x14ac:dyDescent="0.25">
      <c r="D23682" s="31">
        <f>-591.2</f>
        <v>-591.20000000000005</v>
      </c>
      <c r="E23682" s="28">
        <v>-52.245100000000001</v>
      </c>
    </row>
    <row r="23683" spans="4:5" x14ac:dyDescent="0.25">
      <c r="D23683" s="31">
        <f>-591.184</f>
        <v>-591.18399999999997</v>
      </c>
      <c r="E23683" s="28">
        <v>-52.098599999999998</v>
      </c>
    </row>
    <row r="23684" spans="4:5" x14ac:dyDescent="0.25">
      <c r="D23684" s="31">
        <f>-591.168</f>
        <v>-591.16800000000001</v>
      </c>
      <c r="E23684" s="28">
        <v>-51.952100000000002</v>
      </c>
    </row>
    <row r="23685" spans="4:5" x14ac:dyDescent="0.25">
      <c r="D23685" s="31">
        <f>-591.152</f>
        <v>-591.15200000000004</v>
      </c>
      <c r="E23685" s="28">
        <v>-51.805599999999998</v>
      </c>
    </row>
    <row r="23686" spans="4:5" x14ac:dyDescent="0.25">
      <c r="D23686" s="31">
        <f>-591.136</f>
        <v>-591.13599999999997</v>
      </c>
      <c r="E23686" s="28">
        <v>-51.659100000000002</v>
      </c>
    </row>
    <row r="23687" spans="4:5" x14ac:dyDescent="0.25">
      <c r="D23687" s="31">
        <f>-591.12</f>
        <v>-591.12</v>
      </c>
      <c r="E23687" s="28">
        <v>-51.512599999999999</v>
      </c>
    </row>
    <row r="23688" spans="4:5" x14ac:dyDescent="0.25">
      <c r="D23688" s="31">
        <f>-591.104</f>
        <v>-591.10400000000004</v>
      </c>
      <c r="E23688" s="28">
        <v>-51.366100000000003</v>
      </c>
    </row>
    <row r="23689" spans="4:5" x14ac:dyDescent="0.25">
      <c r="D23689" s="31">
        <f>-591.088</f>
        <v>-591.08799999999997</v>
      </c>
      <c r="E23689" s="28">
        <v>-51.219499999999996</v>
      </c>
    </row>
    <row r="23690" spans="4:5" x14ac:dyDescent="0.25">
      <c r="D23690" s="31">
        <f>-591.072</f>
        <v>-591.072</v>
      </c>
      <c r="E23690" s="28">
        <v>-51.073</v>
      </c>
    </row>
    <row r="23691" spans="4:5" x14ac:dyDescent="0.25">
      <c r="D23691" s="31">
        <f>-591.056</f>
        <v>-591.05600000000004</v>
      </c>
      <c r="E23691" s="28">
        <v>-50.926400000000001</v>
      </c>
    </row>
    <row r="23692" spans="4:5" x14ac:dyDescent="0.25">
      <c r="D23692" s="31">
        <f>-591.04</f>
        <v>-591.04</v>
      </c>
      <c r="E23692" s="28">
        <v>-50.779800000000002</v>
      </c>
    </row>
    <row r="23693" spans="4:5" x14ac:dyDescent="0.25">
      <c r="D23693" s="31">
        <f>-591.024</f>
        <v>-591.024</v>
      </c>
      <c r="E23693" s="28">
        <v>-50.633200000000002</v>
      </c>
    </row>
    <row r="23694" spans="4:5" x14ac:dyDescent="0.25">
      <c r="D23694" s="31">
        <f>-591.008</f>
        <v>-591.00800000000004</v>
      </c>
      <c r="E23694" s="28">
        <v>-50.486600000000003</v>
      </c>
    </row>
    <row r="23695" spans="4:5" x14ac:dyDescent="0.25">
      <c r="D23695" s="31">
        <f>-590.992</f>
        <v>-590.99199999999996</v>
      </c>
      <c r="E23695" s="28">
        <v>-50.34</v>
      </c>
    </row>
    <row r="23696" spans="4:5" x14ac:dyDescent="0.25">
      <c r="D23696" s="31">
        <f>-590.976</f>
        <v>-590.976</v>
      </c>
      <c r="E23696" s="28">
        <v>-50.193300000000001</v>
      </c>
    </row>
    <row r="23697" spans="4:5" x14ac:dyDescent="0.25">
      <c r="D23697" s="31">
        <f>-590.96</f>
        <v>-590.96</v>
      </c>
      <c r="E23697" s="28">
        <v>-50.046599999999998</v>
      </c>
    </row>
    <row r="23698" spans="4:5" x14ac:dyDescent="0.25">
      <c r="D23698" s="31">
        <f>-590.944</f>
        <v>-590.94399999999996</v>
      </c>
      <c r="E23698" s="28">
        <v>-49.899900000000002</v>
      </c>
    </row>
    <row r="23699" spans="4:5" x14ac:dyDescent="0.25">
      <c r="D23699" s="31">
        <f>-590.928</f>
        <v>-590.928</v>
      </c>
      <c r="E23699" s="28">
        <v>-49.7532</v>
      </c>
    </row>
    <row r="23700" spans="4:5" x14ac:dyDescent="0.25">
      <c r="D23700" s="31">
        <f>-590.912</f>
        <v>-590.91200000000003</v>
      </c>
      <c r="E23700" s="28">
        <v>-49.606499999999997</v>
      </c>
    </row>
    <row r="23701" spans="4:5" x14ac:dyDescent="0.25">
      <c r="D23701" s="31">
        <f>-590.896</f>
        <v>-590.89599999999996</v>
      </c>
      <c r="E23701" s="28">
        <v>-49.459699999999998</v>
      </c>
    </row>
    <row r="23702" spans="4:5" x14ac:dyDescent="0.25">
      <c r="D23702" s="31">
        <f>-590.88</f>
        <v>-590.88</v>
      </c>
      <c r="E23702" s="28">
        <v>-49.313000000000002</v>
      </c>
    </row>
    <row r="23703" spans="4:5" x14ac:dyDescent="0.25">
      <c r="D23703" s="31">
        <f>-590.865</f>
        <v>-590.86500000000001</v>
      </c>
      <c r="E23703" s="28">
        <v>-49.166200000000003</v>
      </c>
    </row>
    <row r="23704" spans="4:5" x14ac:dyDescent="0.25">
      <c r="D23704" s="31">
        <f>-590.849</f>
        <v>-590.84900000000005</v>
      </c>
      <c r="E23704" s="28">
        <v>-49.019399999999997</v>
      </c>
    </row>
    <row r="23705" spans="4:5" x14ac:dyDescent="0.25">
      <c r="D23705" s="31">
        <f>-590.833</f>
        <v>-590.83299999999997</v>
      </c>
      <c r="E23705" s="28">
        <v>-48.872700000000002</v>
      </c>
    </row>
    <row r="23706" spans="4:5" x14ac:dyDescent="0.25">
      <c r="D23706" s="31">
        <f>-590.817</f>
        <v>-590.81700000000001</v>
      </c>
      <c r="E23706" s="28">
        <v>-48.7258</v>
      </c>
    </row>
    <row r="23707" spans="4:5" x14ac:dyDescent="0.25">
      <c r="D23707" s="31">
        <f>-590.801</f>
        <v>-590.80100000000004</v>
      </c>
      <c r="E23707" s="28">
        <v>-48.579000000000001</v>
      </c>
    </row>
    <row r="23708" spans="4:5" x14ac:dyDescent="0.25">
      <c r="D23708" s="31">
        <f>-590.785</f>
        <v>-590.78499999999997</v>
      </c>
      <c r="E23708" s="28">
        <v>-48.432099999999998</v>
      </c>
    </row>
    <row r="23709" spans="4:5" x14ac:dyDescent="0.25">
      <c r="D23709" s="31">
        <f>-590.769</f>
        <v>-590.76900000000001</v>
      </c>
      <c r="E23709" s="28">
        <v>-48.285299999999999</v>
      </c>
    </row>
    <row r="23710" spans="4:5" x14ac:dyDescent="0.25">
      <c r="D23710" s="31">
        <f>-590.753</f>
        <v>-590.75300000000004</v>
      </c>
      <c r="E23710" s="28">
        <v>-48.138399999999997</v>
      </c>
    </row>
    <row r="23711" spans="4:5" x14ac:dyDescent="0.25">
      <c r="D23711" s="31">
        <f>-590.737</f>
        <v>-590.73699999999997</v>
      </c>
      <c r="E23711" s="28">
        <v>-47.991500000000002</v>
      </c>
    </row>
    <row r="23712" spans="4:5" x14ac:dyDescent="0.25">
      <c r="D23712" s="31">
        <f>-590.721</f>
        <v>-590.721</v>
      </c>
      <c r="E23712" s="28">
        <v>-47.8446</v>
      </c>
    </row>
    <row r="23713" spans="4:5" x14ac:dyDescent="0.25">
      <c r="D23713" s="31">
        <f>-590.705</f>
        <v>-590.70500000000004</v>
      </c>
      <c r="E23713" s="28">
        <v>-47.697699999999998</v>
      </c>
    </row>
    <row r="23714" spans="4:5" x14ac:dyDescent="0.25">
      <c r="D23714" s="31">
        <f>-590.689</f>
        <v>-590.68899999999996</v>
      </c>
      <c r="E23714" s="28">
        <v>-47.550699999999999</v>
      </c>
    </row>
    <row r="23715" spans="4:5" x14ac:dyDescent="0.25">
      <c r="D23715" s="31">
        <f>-590.673</f>
        <v>-590.673</v>
      </c>
      <c r="E23715" s="28">
        <v>-47.403799999999997</v>
      </c>
    </row>
    <row r="23716" spans="4:5" x14ac:dyDescent="0.25">
      <c r="D23716" s="31">
        <f>-590.657</f>
        <v>-590.65700000000004</v>
      </c>
      <c r="E23716" s="28">
        <v>-47.256799999999998</v>
      </c>
    </row>
    <row r="23717" spans="4:5" x14ac:dyDescent="0.25">
      <c r="D23717" s="31">
        <f>-590.641</f>
        <v>-590.64099999999996</v>
      </c>
      <c r="E23717" s="28">
        <v>-47.1098</v>
      </c>
    </row>
    <row r="23718" spans="4:5" x14ac:dyDescent="0.25">
      <c r="D23718" s="31">
        <f>-590.625</f>
        <v>-590.625</v>
      </c>
      <c r="E23718" s="28">
        <v>-46.962800000000001</v>
      </c>
    </row>
    <row r="23719" spans="4:5" x14ac:dyDescent="0.25">
      <c r="D23719" s="31">
        <f>-590.609</f>
        <v>-590.60900000000004</v>
      </c>
      <c r="E23719" s="28">
        <v>-46.815800000000003</v>
      </c>
    </row>
    <row r="23720" spans="4:5" x14ac:dyDescent="0.25">
      <c r="D23720" s="31">
        <f>-590.593</f>
        <v>-590.59299999999996</v>
      </c>
      <c r="E23720" s="28">
        <v>-46.668799999999997</v>
      </c>
    </row>
    <row r="23721" spans="4:5" x14ac:dyDescent="0.25">
      <c r="D23721" s="31">
        <f>-590.577</f>
        <v>-590.577</v>
      </c>
      <c r="E23721" s="28">
        <v>-46.521700000000003</v>
      </c>
    </row>
    <row r="23722" spans="4:5" x14ac:dyDescent="0.25">
      <c r="D23722" s="31">
        <f>-590.561</f>
        <v>-590.56100000000004</v>
      </c>
      <c r="E23722" s="28">
        <v>-46.374600000000001</v>
      </c>
    </row>
    <row r="23723" spans="4:5" x14ac:dyDescent="0.25">
      <c r="D23723" s="31">
        <f>-590.545</f>
        <v>-590.54499999999996</v>
      </c>
      <c r="E23723" s="28">
        <v>-46.227499999999999</v>
      </c>
    </row>
    <row r="23724" spans="4:5" x14ac:dyDescent="0.25">
      <c r="D23724" s="31">
        <f>-590.529</f>
        <v>-590.529</v>
      </c>
      <c r="E23724" s="28">
        <v>-46.080399999999997</v>
      </c>
    </row>
    <row r="23725" spans="4:5" x14ac:dyDescent="0.25">
      <c r="D23725" s="31">
        <f>-590.513</f>
        <v>-590.51300000000003</v>
      </c>
      <c r="E23725" s="28">
        <v>-45.933300000000003</v>
      </c>
    </row>
    <row r="23726" spans="4:5" x14ac:dyDescent="0.25">
      <c r="D23726" s="31">
        <f>-590.497</f>
        <v>-590.49699999999996</v>
      </c>
      <c r="E23726" s="28">
        <v>-45.786200000000001</v>
      </c>
    </row>
    <row r="23727" spans="4:5" x14ac:dyDescent="0.25">
      <c r="D23727" s="31">
        <f>-590.481</f>
        <v>-590.48099999999999</v>
      </c>
      <c r="E23727" s="28">
        <v>-45.639000000000003</v>
      </c>
    </row>
    <row r="23728" spans="4:5" x14ac:dyDescent="0.25">
      <c r="D23728" s="31">
        <f>-590.465</f>
        <v>-590.46500000000003</v>
      </c>
      <c r="E23728" s="28">
        <v>-45.491900000000001</v>
      </c>
    </row>
    <row r="23729" spans="4:5" x14ac:dyDescent="0.25">
      <c r="D23729" s="31">
        <f>-590.449</f>
        <v>-590.44899999999996</v>
      </c>
      <c r="E23729" s="28">
        <v>-45.344700000000003</v>
      </c>
    </row>
    <row r="23730" spans="4:5" x14ac:dyDescent="0.25">
      <c r="D23730" s="31">
        <f>-590.433</f>
        <v>-590.43299999999999</v>
      </c>
      <c r="E23730" s="28">
        <v>-45.197499999999998</v>
      </c>
    </row>
    <row r="23731" spans="4:5" x14ac:dyDescent="0.25">
      <c r="D23731" s="31">
        <f>-590.417</f>
        <v>-590.41700000000003</v>
      </c>
      <c r="E23731" s="28">
        <v>-45.0503</v>
      </c>
    </row>
    <row r="23732" spans="4:5" x14ac:dyDescent="0.25">
      <c r="D23732" s="31">
        <f>-590.401</f>
        <v>-590.40099999999995</v>
      </c>
      <c r="E23732" s="28">
        <v>-44.903100000000002</v>
      </c>
    </row>
    <row r="23733" spans="4:5" x14ac:dyDescent="0.25">
      <c r="D23733" s="31">
        <f>-590.385</f>
        <v>-590.38499999999999</v>
      </c>
      <c r="E23733" s="28">
        <v>-44.755800000000001</v>
      </c>
    </row>
    <row r="23734" spans="4:5" x14ac:dyDescent="0.25">
      <c r="D23734" s="31">
        <f>-590.369</f>
        <v>-590.36900000000003</v>
      </c>
      <c r="E23734" s="28">
        <v>-44.608600000000003</v>
      </c>
    </row>
    <row r="23735" spans="4:5" x14ac:dyDescent="0.25">
      <c r="D23735" s="31">
        <f>-590.353</f>
        <v>-590.35299999999995</v>
      </c>
      <c r="E23735" s="28">
        <v>-44.461300000000001</v>
      </c>
    </row>
    <row r="23736" spans="4:5" x14ac:dyDescent="0.25">
      <c r="D23736" s="31">
        <f>-590.337</f>
        <v>-590.33699999999999</v>
      </c>
      <c r="E23736" s="28">
        <v>-44.314</v>
      </c>
    </row>
    <row r="23737" spans="4:5" x14ac:dyDescent="0.25">
      <c r="D23737" s="31">
        <f>-590.321</f>
        <v>-590.32100000000003</v>
      </c>
      <c r="E23737" s="28">
        <v>-44.166699999999999</v>
      </c>
    </row>
    <row r="23738" spans="4:5" x14ac:dyDescent="0.25">
      <c r="D23738" s="31">
        <f>-590.305</f>
        <v>-590.30499999999995</v>
      </c>
      <c r="E23738" s="28">
        <v>-44.019399999999997</v>
      </c>
    </row>
    <row r="23739" spans="4:5" x14ac:dyDescent="0.25">
      <c r="D23739" s="31">
        <f>-590.289</f>
        <v>-590.28899999999999</v>
      </c>
      <c r="E23739" s="28">
        <v>-43.872100000000003</v>
      </c>
    </row>
    <row r="23740" spans="4:5" x14ac:dyDescent="0.25">
      <c r="D23740" s="31">
        <f>-590.273</f>
        <v>-590.27300000000002</v>
      </c>
      <c r="E23740" s="28">
        <v>-43.724699999999999</v>
      </c>
    </row>
    <row r="23741" spans="4:5" x14ac:dyDescent="0.25">
      <c r="D23741" s="31">
        <f>-590.257</f>
        <v>-590.25699999999995</v>
      </c>
      <c r="E23741" s="28">
        <v>-43.577300000000001</v>
      </c>
    </row>
    <row r="23742" spans="4:5" x14ac:dyDescent="0.25">
      <c r="D23742" s="31">
        <f>-590.241</f>
        <v>-590.24099999999999</v>
      </c>
      <c r="E23742" s="28">
        <v>-43.429900000000004</v>
      </c>
    </row>
    <row r="23743" spans="4:5" x14ac:dyDescent="0.25">
      <c r="D23743" s="31">
        <f>-590.225</f>
        <v>-590.22500000000002</v>
      </c>
      <c r="E23743" s="28">
        <v>-43.282499999999999</v>
      </c>
    </row>
    <row r="23744" spans="4:5" x14ac:dyDescent="0.25">
      <c r="D23744" s="31">
        <f>-590.209</f>
        <v>-590.20899999999995</v>
      </c>
      <c r="E23744" s="28">
        <v>-43.135199999999998</v>
      </c>
    </row>
    <row r="23745" spans="4:5" x14ac:dyDescent="0.25">
      <c r="D23745" s="31">
        <f>-590.193</f>
        <v>-590.19299999999998</v>
      </c>
      <c r="E23745" s="28">
        <v>-42.987699999999997</v>
      </c>
    </row>
    <row r="23746" spans="4:5" x14ac:dyDescent="0.25">
      <c r="D23746" s="31">
        <f>-590.177</f>
        <v>-590.17700000000002</v>
      </c>
      <c r="E23746" s="28">
        <v>-42.840299999999999</v>
      </c>
    </row>
    <row r="23747" spans="4:5" x14ac:dyDescent="0.25">
      <c r="D23747" s="31">
        <f>-590.161</f>
        <v>-590.16099999999994</v>
      </c>
      <c r="E23747" s="28">
        <v>-42.692799999999998</v>
      </c>
    </row>
    <row r="23748" spans="4:5" x14ac:dyDescent="0.25">
      <c r="D23748" s="31">
        <f>-590.145</f>
        <v>-590.14499999999998</v>
      </c>
      <c r="E23748" s="28">
        <v>-42.545299999999997</v>
      </c>
    </row>
    <row r="23749" spans="4:5" x14ac:dyDescent="0.25">
      <c r="D23749" s="31">
        <f>-590.129</f>
        <v>-590.12900000000002</v>
      </c>
      <c r="E23749" s="28">
        <v>-42.397799999999997</v>
      </c>
    </row>
    <row r="23750" spans="4:5" x14ac:dyDescent="0.25">
      <c r="D23750" s="31">
        <f>-590.113</f>
        <v>-590.11300000000006</v>
      </c>
      <c r="E23750" s="28">
        <v>-42.250399999999999</v>
      </c>
    </row>
    <row r="23751" spans="4:5" x14ac:dyDescent="0.25">
      <c r="D23751" s="31">
        <f>-590.097</f>
        <v>-590.09699999999998</v>
      </c>
      <c r="E23751" s="28">
        <v>-42.102800000000002</v>
      </c>
    </row>
    <row r="23752" spans="4:5" x14ac:dyDescent="0.25">
      <c r="D23752" s="31">
        <f>-590.081</f>
        <v>-590.08100000000002</v>
      </c>
      <c r="E23752" s="28">
        <v>-41.955300000000001</v>
      </c>
    </row>
    <row r="23753" spans="4:5" x14ac:dyDescent="0.25">
      <c r="D23753" s="31">
        <f>-590.065</f>
        <v>-590.06500000000005</v>
      </c>
      <c r="E23753" s="28">
        <v>-41.8078</v>
      </c>
    </row>
    <row r="23754" spans="4:5" x14ac:dyDescent="0.25">
      <c r="D23754" s="31">
        <f>-590.049</f>
        <v>-590.04899999999998</v>
      </c>
      <c r="E23754" s="28">
        <v>-41.660200000000003</v>
      </c>
    </row>
    <row r="23755" spans="4:5" x14ac:dyDescent="0.25">
      <c r="D23755" s="31">
        <f>-590.033</f>
        <v>-590.03300000000002</v>
      </c>
      <c r="E23755" s="28">
        <v>-41.512599999999999</v>
      </c>
    </row>
    <row r="23756" spans="4:5" x14ac:dyDescent="0.25">
      <c r="D23756" s="31">
        <f>-590.017</f>
        <v>-590.01700000000005</v>
      </c>
      <c r="E23756" s="28">
        <v>-41.365000000000002</v>
      </c>
    </row>
    <row r="23757" spans="4:5" x14ac:dyDescent="0.25">
      <c r="D23757" s="31">
        <f>-590.001</f>
        <v>-590.00099999999998</v>
      </c>
      <c r="E23757" s="28">
        <v>-41.217399999999998</v>
      </c>
    </row>
    <row r="23758" spans="4:5" x14ac:dyDescent="0.25">
      <c r="D23758" s="31">
        <f>-589.985</f>
        <v>-589.98500000000001</v>
      </c>
      <c r="E23758" s="28">
        <v>-41.069800000000001</v>
      </c>
    </row>
    <row r="23759" spans="4:5" x14ac:dyDescent="0.25">
      <c r="D23759" s="31">
        <f>-589.969</f>
        <v>-589.96900000000005</v>
      </c>
      <c r="E23759" s="28">
        <v>-40.9221</v>
      </c>
    </row>
    <row r="23760" spans="4:5" x14ac:dyDescent="0.25">
      <c r="D23760" s="31">
        <f>-589.953</f>
        <v>-589.95299999999997</v>
      </c>
      <c r="E23760" s="28">
        <v>-40.774500000000003</v>
      </c>
    </row>
    <row r="23761" spans="4:5" x14ac:dyDescent="0.25">
      <c r="D23761" s="31">
        <f>-589.937</f>
        <v>-589.93700000000001</v>
      </c>
      <c r="E23761" s="28">
        <v>-40.626800000000003</v>
      </c>
    </row>
    <row r="23762" spans="4:5" x14ac:dyDescent="0.25">
      <c r="D23762" s="31">
        <f>-589.921</f>
        <v>-589.92100000000005</v>
      </c>
      <c r="E23762" s="28">
        <v>-40.479100000000003</v>
      </c>
    </row>
    <row r="23763" spans="4:5" x14ac:dyDescent="0.25">
      <c r="D23763" s="31">
        <f>-589.905</f>
        <v>-589.90499999999997</v>
      </c>
      <c r="E23763" s="28">
        <v>-40.331400000000002</v>
      </c>
    </row>
    <row r="23764" spans="4:5" x14ac:dyDescent="0.25">
      <c r="D23764" s="31">
        <f>-589.889</f>
        <v>-589.88900000000001</v>
      </c>
      <c r="E23764" s="28">
        <v>-40.183700000000002</v>
      </c>
    </row>
    <row r="23765" spans="4:5" x14ac:dyDescent="0.25">
      <c r="D23765" s="31">
        <f>-589.873</f>
        <v>-589.87300000000005</v>
      </c>
      <c r="E23765" s="28">
        <v>-40.035899999999998</v>
      </c>
    </row>
    <row r="23766" spans="4:5" x14ac:dyDescent="0.25">
      <c r="D23766" s="31">
        <f>-589.857</f>
        <v>-589.85699999999997</v>
      </c>
      <c r="E23766" s="28">
        <v>-39.888199999999998</v>
      </c>
    </row>
    <row r="23767" spans="4:5" x14ac:dyDescent="0.25">
      <c r="D23767" s="31">
        <f>-589.841</f>
        <v>-589.84100000000001</v>
      </c>
      <c r="E23767" s="28">
        <v>-39.740499999999997</v>
      </c>
    </row>
    <row r="23768" spans="4:5" x14ac:dyDescent="0.25">
      <c r="D23768" s="31">
        <f>-589.825</f>
        <v>-589.82500000000005</v>
      </c>
      <c r="E23768" s="28">
        <v>-39.592700000000001</v>
      </c>
    </row>
    <row r="23769" spans="4:5" x14ac:dyDescent="0.25">
      <c r="D23769" s="31">
        <f>-589.809</f>
        <v>-589.80899999999997</v>
      </c>
      <c r="E23769" s="28">
        <v>-39.444899999999997</v>
      </c>
    </row>
    <row r="23770" spans="4:5" x14ac:dyDescent="0.25">
      <c r="D23770" s="31">
        <f>-589.793</f>
        <v>-589.79300000000001</v>
      </c>
      <c r="E23770" s="28">
        <v>-39.2971</v>
      </c>
    </row>
    <row r="23771" spans="4:5" x14ac:dyDescent="0.25">
      <c r="D23771" s="31">
        <f>-589.777</f>
        <v>-589.77700000000004</v>
      </c>
      <c r="E23771" s="28">
        <v>-39.1492</v>
      </c>
    </row>
    <row r="23772" spans="4:5" x14ac:dyDescent="0.25">
      <c r="D23772" s="31">
        <f>-589.761</f>
        <v>-589.76099999999997</v>
      </c>
      <c r="E23772" s="28">
        <v>-39.001399999999997</v>
      </c>
    </row>
    <row r="23773" spans="4:5" x14ac:dyDescent="0.25">
      <c r="D23773" s="31">
        <f>-589.745</f>
        <v>-589.745</v>
      </c>
      <c r="E23773" s="28">
        <v>-38.8536</v>
      </c>
    </row>
    <row r="23774" spans="4:5" x14ac:dyDescent="0.25">
      <c r="D23774" s="31">
        <f>-589.729</f>
        <v>-589.72900000000004</v>
      </c>
      <c r="E23774" s="28">
        <v>-38.7057</v>
      </c>
    </row>
    <row r="23775" spans="4:5" x14ac:dyDescent="0.25">
      <c r="D23775" s="31">
        <f>-589.713</f>
        <v>-589.71299999999997</v>
      </c>
      <c r="E23775" s="28">
        <v>-38.5578</v>
      </c>
    </row>
    <row r="23776" spans="4:5" x14ac:dyDescent="0.25">
      <c r="D23776" s="31">
        <f>-589.697</f>
        <v>-589.697</v>
      </c>
      <c r="E23776" s="28">
        <v>-38.4099</v>
      </c>
    </row>
    <row r="23777" spans="4:5" x14ac:dyDescent="0.25">
      <c r="D23777" s="31">
        <f>-589.681</f>
        <v>-589.68100000000004</v>
      </c>
      <c r="E23777" s="28">
        <v>-38.262</v>
      </c>
    </row>
    <row r="23778" spans="4:5" x14ac:dyDescent="0.25">
      <c r="D23778" s="31">
        <f>-589.665</f>
        <v>-589.66499999999996</v>
      </c>
      <c r="E23778" s="28">
        <v>-38.113999999999997</v>
      </c>
    </row>
    <row r="23779" spans="4:5" x14ac:dyDescent="0.25">
      <c r="D23779" s="31">
        <f>-589.649</f>
        <v>-589.649</v>
      </c>
      <c r="E23779" s="28">
        <v>-37.966099999999997</v>
      </c>
    </row>
    <row r="23780" spans="4:5" x14ac:dyDescent="0.25">
      <c r="D23780" s="31">
        <f>-589.633</f>
        <v>-589.63300000000004</v>
      </c>
      <c r="E23780" s="28">
        <v>-37.818100000000001</v>
      </c>
    </row>
    <row r="23781" spans="4:5" x14ac:dyDescent="0.25">
      <c r="D23781" s="31">
        <f>-589.617</f>
        <v>-589.61699999999996</v>
      </c>
      <c r="E23781" s="28">
        <v>-37.670200000000001</v>
      </c>
    </row>
    <row r="23782" spans="4:5" x14ac:dyDescent="0.25">
      <c r="D23782" s="31">
        <f>-589.601</f>
        <v>-589.601</v>
      </c>
      <c r="E23782" s="28">
        <v>-37.522199999999998</v>
      </c>
    </row>
    <row r="23783" spans="4:5" x14ac:dyDescent="0.25">
      <c r="D23783" s="31">
        <f>-589.585</f>
        <v>-589.58500000000004</v>
      </c>
      <c r="E23783" s="28">
        <v>-37.374200000000002</v>
      </c>
    </row>
    <row r="23784" spans="4:5" x14ac:dyDescent="0.25">
      <c r="D23784" s="31">
        <f>-589.569</f>
        <v>-589.56899999999996</v>
      </c>
      <c r="E23784" s="28">
        <v>-37.226100000000002</v>
      </c>
    </row>
    <row r="23785" spans="4:5" x14ac:dyDescent="0.25">
      <c r="D23785" s="31">
        <f>-589.553</f>
        <v>-589.553</v>
      </c>
      <c r="E23785" s="28">
        <v>-37.078099999999999</v>
      </c>
    </row>
    <row r="23786" spans="4:5" x14ac:dyDescent="0.25">
      <c r="D23786" s="31">
        <f>-589.537</f>
        <v>-589.53700000000003</v>
      </c>
      <c r="E23786" s="28">
        <v>-36.930100000000003</v>
      </c>
    </row>
    <row r="23787" spans="4:5" x14ac:dyDescent="0.25">
      <c r="D23787" s="31">
        <f>-589.521</f>
        <v>-589.52099999999996</v>
      </c>
      <c r="E23787" s="28">
        <v>-36.781999999999996</v>
      </c>
    </row>
    <row r="23788" spans="4:5" x14ac:dyDescent="0.25">
      <c r="D23788" s="31">
        <f>-589.505</f>
        <v>-589.505</v>
      </c>
      <c r="E23788" s="28">
        <v>-36.633899999999997</v>
      </c>
    </row>
    <row r="23789" spans="4:5" x14ac:dyDescent="0.25">
      <c r="D23789" s="31">
        <f>-589.489</f>
        <v>-589.48900000000003</v>
      </c>
      <c r="E23789" s="28">
        <v>-36.485799999999998</v>
      </c>
    </row>
    <row r="23790" spans="4:5" x14ac:dyDescent="0.25">
      <c r="D23790" s="31">
        <f>-589.473</f>
        <v>-589.47299999999996</v>
      </c>
      <c r="E23790" s="28">
        <v>-36.337699999999998</v>
      </c>
    </row>
    <row r="23791" spans="4:5" x14ac:dyDescent="0.25">
      <c r="D23791" s="31">
        <f>-589.457</f>
        <v>-589.45699999999999</v>
      </c>
      <c r="E23791" s="28">
        <v>-36.189599999999999</v>
      </c>
    </row>
    <row r="23792" spans="4:5" x14ac:dyDescent="0.25">
      <c r="D23792" s="31">
        <f>-589.441</f>
        <v>-589.44100000000003</v>
      </c>
      <c r="E23792" s="28">
        <v>-36.041400000000003</v>
      </c>
    </row>
    <row r="23793" spans="4:5" x14ac:dyDescent="0.25">
      <c r="D23793" s="31">
        <f>-589.425</f>
        <v>-589.42499999999995</v>
      </c>
      <c r="E23793" s="28">
        <v>-35.893300000000004</v>
      </c>
    </row>
    <row r="23794" spans="4:5" x14ac:dyDescent="0.25">
      <c r="D23794" s="31">
        <f>-589.409</f>
        <v>-589.40899999999999</v>
      </c>
      <c r="E23794" s="28">
        <v>-35.745100000000001</v>
      </c>
    </row>
    <row r="23795" spans="4:5" x14ac:dyDescent="0.25">
      <c r="D23795" s="31">
        <f>-589.393</f>
        <v>-589.39300000000003</v>
      </c>
      <c r="E23795" s="28">
        <v>-35.596899999999998</v>
      </c>
    </row>
    <row r="23796" spans="4:5" x14ac:dyDescent="0.25">
      <c r="D23796" s="31">
        <f>-589.377</f>
        <v>-589.37699999999995</v>
      </c>
      <c r="E23796" s="28">
        <v>-35.448799999999999</v>
      </c>
    </row>
    <row r="23797" spans="4:5" x14ac:dyDescent="0.25">
      <c r="D23797" s="31">
        <f>-589.361</f>
        <v>-589.36099999999999</v>
      </c>
      <c r="E23797" s="28">
        <v>-35.3005</v>
      </c>
    </row>
    <row r="23798" spans="4:5" x14ac:dyDescent="0.25">
      <c r="D23798" s="31">
        <f>-589.345</f>
        <v>-589.34500000000003</v>
      </c>
      <c r="E23798" s="28">
        <v>-35.152299999999997</v>
      </c>
    </row>
    <row r="23799" spans="4:5" x14ac:dyDescent="0.25">
      <c r="D23799" s="31">
        <f>-589.329</f>
        <v>-589.32899999999995</v>
      </c>
      <c r="E23799" s="28">
        <v>-35.003999999999998</v>
      </c>
    </row>
    <row r="23800" spans="4:5" x14ac:dyDescent="0.25">
      <c r="D23800" s="31">
        <f>-589.313</f>
        <v>-589.31299999999999</v>
      </c>
      <c r="E23800" s="28">
        <v>-34.855800000000002</v>
      </c>
    </row>
    <row r="23801" spans="4:5" x14ac:dyDescent="0.25">
      <c r="D23801" s="31">
        <f>-589.297</f>
        <v>-589.29700000000003</v>
      </c>
      <c r="E23801" s="28">
        <v>-34.707500000000003</v>
      </c>
    </row>
    <row r="23802" spans="4:5" x14ac:dyDescent="0.25">
      <c r="D23802" s="31">
        <f>-589.281</f>
        <v>-589.28099999999995</v>
      </c>
      <c r="E23802" s="28">
        <v>-34.559199999999997</v>
      </c>
    </row>
    <row r="23803" spans="4:5" x14ac:dyDescent="0.25">
      <c r="D23803" s="31">
        <f>-589.265</f>
        <v>-589.26499999999999</v>
      </c>
      <c r="E23803" s="28">
        <v>-34.410899999999998</v>
      </c>
    </row>
    <row r="23804" spans="4:5" x14ac:dyDescent="0.25">
      <c r="D23804" s="31">
        <f>-589.249</f>
        <v>-589.24900000000002</v>
      </c>
      <c r="E23804" s="28">
        <v>-34.262599999999999</v>
      </c>
    </row>
    <row r="23805" spans="4:5" x14ac:dyDescent="0.25">
      <c r="D23805" s="31">
        <f>-589.233</f>
        <v>-589.23299999999995</v>
      </c>
      <c r="E23805" s="28">
        <v>-34.114199999999997</v>
      </c>
    </row>
    <row r="23806" spans="4:5" x14ac:dyDescent="0.25">
      <c r="D23806" s="31">
        <f>-589.217</f>
        <v>-589.21699999999998</v>
      </c>
      <c r="E23806" s="28">
        <v>-33.965899999999998</v>
      </c>
    </row>
    <row r="23807" spans="4:5" x14ac:dyDescent="0.25">
      <c r="D23807" s="31">
        <f>-589.201</f>
        <v>-589.20100000000002</v>
      </c>
      <c r="E23807" s="28">
        <v>-33.817500000000003</v>
      </c>
    </row>
    <row r="23808" spans="4:5" x14ac:dyDescent="0.25">
      <c r="D23808" s="31">
        <f>-589.185</f>
        <v>-589.18499999999995</v>
      </c>
      <c r="E23808" s="28">
        <v>-33.669199999999996</v>
      </c>
    </row>
    <row r="23809" spans="4:5" x14ac:dyDescent="0.25">
      <c r="D23809" s="31">
        <f>-589.169</f>
        <v>-589.16899999999998</v>
      </c>
      <c r="E23809" s="28">
        <v>-33.520800000000001</v>
      </c>
    </row>
    <row r="23810" spans="4:5" x14ac:dyDescent="0.25">
      <c r="D23810" s="31">
        <f>-589.153</f>
        <v>-589.15300000000002</v>
      </c>
      <c r="E23810" s="28">
        <v>-33.372399999999999</v>
      </c>
    </row>
    <row r="23811" spans="4:5" x14ac:dyDescent="0.25">
      <c r="D23811" s="31">
        <f>-589.137</f>
        <v>-589.13699999999994</v>
      </c>
      <c r="E23811" s="28">
        <v>-33.2239</v>
      </c>
    </row>
    <row r="23812" spans="4:5" x14ac:dyDescent="0.25">
      <c r="D23812" s="31">
        <f>-589.121</f>
        <v>-589.12099999999998</v>
      </c>
      <c r="E23812" s="28">
        <v>-33.075499999999998</v>
      </c>
    </row>
    <row r="23813" spans="4:5" x14ac:dyDescent="0.25">
      <c r="D23813" s="31">
        <f>-589.105</f>
        <v>-589.10500000000002</v>
      </c>
      <c r="E23813" s="28">
        <v>-32.927100000000003</v>
      </c>
    </row>
    <row r="23814" spans="4:5" x14ac:dyDescent="0.25">
      <c r="D23814" s="31">
        <f>-589.089</f>
        <v>-589.08900000000006</v>
      </c>
      <c r="E23814" s="28">
        <v>-32.778500000000001</v>
      </c>
    </row>
    <row r="23815" spans="4:5" x14ac:dyDescent="0.25">
      <c r="D23815" s="31">
        <f>-589.073</f>
        <v>-589.07299999999998</v>
      </c>
      <c r="E23815" s="28">
        <v>-32.630099999999999</v>
      </c>
    </row>
    <row r="23816" spans="4:5" x14ac:dyDescent="0.25">
      <c r="D23816" s="31">
        <f>-589.057</f>
        <v>-589.05700000000002</v>
      </c>
      <c r="E23816" s="28">
        <v>-32.4816</v>
      </c>
    </row>
    <row r="23817" spans="4:5" x14ac:dyDescent="0.25">
      <c r="D23817" s="31">
        <f>-589.042</f>
        <v>-589.04200000000003</v>
      </c>
      <c r="E23817" s="28">
        <v>-32.333100000000002</v>
      </c>
    </row>
    <row r="23818" spans="4:5" x14ac:dyDescent="0.25">
      <c r="D23818" s="31">
        <f>-589.026</f>
        <v>-589.02599999999995</v>
      </c>
      <c r="E23818" s="28">
        <v>-32.1845</v>
      </c>
    </row>
    <row r="23819" spans="4:5" x14ac:dyDescent="0.25">
      <c r="D23819" s="31">
        <f>-589.01</f>
        <v>-589.01</v>
      </c>
      <c r="E23819" s="28">
        <v>-32.036000000000001</v>
      </c>
    </row>
    <row r="23820" spans="4:5" x14ac:dyDescent="0.25">
      <c r="D23820" s="31">
        <f>-588.994</f>
        <v>-588.99400000000003</v>
      </c>
      <c r="E23820" s="28">
        <v>-31.887499999999999</v>
      </c>
    </row>
    <row r="23821" spans="4:5" x14ac:dyDescent="0.25">
      <c r="D23821" s="31">
        <f>-588.978</f>
        <v>-588.97799999999995</v>
      </c>
      <c r="E23821" s="28">
        <v>-31.738900000000001</v>
      </c>
    </row>
    <row r="23822" spans="4:5" x14ac:dyDescent="0.25">
      <c r="D23822" s="31">
        <f>-588.962</f>
        <v>-588.96199999999999</v>
      </c>
      <c r="E23822" s="28">
        <v>-31.590299999999999</v>
      </c>
    </row>
    <row r="23823" spans="4:5" x14ac:dyDescent="0.25">
      <c r="D23823" s="31">
        <f>-588.946</f>
        <v>-588.94600000000003</v>
      </c>
      <c r="E23823" s="28">
        <v>-31.441700000000001</v>
      </c>
    </row>
    <row r="23824" spans="4:5" x14ac:dyDescent="0.25">
      <c r="D23824" s="31">
        <f>-588.93</f>
        <v>-588.92999999999995</v>
      </c>
      <c r="E23824" s="28">
        <v>-31.293099999999999</v>
      </c>
    </row>
    <row r="23825" spans="4:5" x14ac:dyDescent="0.25">
      <c r="D23825" s="31">
        <f>-588.914</f>
        <v>-588.91399999999999</v>
      </c>
      <c r="E23825" s="28">
        <v>-31.144500000000001</v>
      </c>
    </row>
    <row r="23826" spans="4:5" x14ac:dyDescent="0.25">
      <c r="D23826" s="31">
        <f>-588.898</f>
        <v>-588.89800000000002</v>
      </c>
      <c r="E23826" s="28">
        <v>-30.995799999999999</v>
      </c>
    </row>
    <row r="23827" spans="4:5" x14ac:dyDescent="0.25">
      <c r="D23827" s="31">
        <f>-588.882</f>
        <v>-588.88199999999995</v>
      </c>
      <c r="E23827" s="28">
        <v>-30.847100000000001</v>
      </c>
    </row>
    <row r="23828" spans="4:5" x14ac:dyDescent="0.25">
      <c r="D23828" s="31">
        <f>-588.866</f>
        <v>-588.86599999999999</v>
      </c>
      <c r="E23828" s="28">
        <v>-30.698499999999999</v>
      </c>
    </row>
    <row r="23829" spans="4:5" x14ac:dyDescent="0.25">
      <c r="D23829" s="31">
        <f>-588.85</f>
        <v>-588.85</v>
      </c>
      <c r="E23829" s="28">
        <v>-30.549800000000001</v>
      </c>
    </row>
    <row r="23830" spans="4:5" x14ac:dyDescent="0.25">
      <c r="D23830" s="31">
        <f>-588.834</f>
        <v>-588.83399999999995</v>
      </c>
      <c r="E23830" s="28">
        <v>-30.4011</v>
      </c>
    </row>
    <row r="23831" spans="4:5" x14ac:dyDescent="0.25">
      <c r="D23831" s="31">
        <f>-588.818</f>
        <v>-588.81799999999998</v>
      </c>
      <c r="E23831" s="28">
        <v>-30.252400000000002</v>
      </c>
    </row>
    <row r="23832" spans="4:5" x14ac:dyDescent="0.25">
      <c r="D23832" s="31">
        <f>-588.802</f>
        <v>-588.80200000000002</v>
      </c>
      <c r="E23832" s="28">
        <v>-30.1036</v>
      </c>
    </row>
    <row r="23833" spans="4:5" x14ac:dyDescent="0.25">
      <c r="D23833" s="31">
        <f>-588.786</f>
        <v>-588.78599999999994</v>
      </c>
      <c r="E23833" s="28">
        <v>-29.954899999999999</v>
      </c>
    </row>
    <row r="23834" spans="4:5" x14ac:dyDescent="0.25">
      <c r="D23834" s="31">
        <f>-588.77</f>
        <v>-588.77</v>
      </c>
      <c r="E23834" s="28">
        <v>-29.8062</v>
      </c>
    </row>
    <row r="23835" spans="4:5" x14ac:dyDescent="0.25">
      <c r="D23835" s="31">
        <f>-588.754</f>
        <v>-588.75400000000002</v>
      </c>
      <c r="E23835" s="28">
        <v>-29.657299999999999</v>
      </c>
    </row>
    <row r="23836" spans="4:5" x14ac:dyDescent="0.25">
      <c r="D23836" s="31">
        <f>-588.738</f>
        <v>-588.73800000000006</v>
      </c>
      <c r="E23836" s="28">
        <v>-29.508500000000002</v>
      </c>
    </row>
    <row r="23837" spans="4:5" x14ac:dyDescent="0.25">
      <c r="D23837" s="31">
        <f>-588.722</f>
        <v>-588.72199999999998</v>
      </c>
      <c r="E23837" s="28">
        <v>-29.3598</v>
      </c>
    </row>
    <row r="23838" spans="4:5" x14ac:dyDescent="0.25">
      <c r="D23838" s="31">
        <f>-588.706</f>
        <v>-588.70600000000002</v>
      </c>
      <c r="E23838" s="28">
        <v>-29.210999999999999</v>
      </c>
    </row>
    <row r="23839" spans="4:5" x14ac:dyDescent="0.25">
      <c r="D23839" s="31">
        <f>-588.69</f>
        <v>-588.69000000000005</v>
      </c>
      <c r="E23839" s="28">
        <v>-29.062100000000001</v>
      </c>
    </row>
    <row r="23840" spans="4:5" x14ac:dyDescent="0.25">
      <c r="D23840" s="31">
        <f>-588.674</f>
        <v>-588.67399999999998</v>
      </c>
      <c r="E23840" s="28">
        <v>-28.9132</v>
      </c>
    </row>
    <row r="23841" spans="4:5" x14ac:dyDescent="0.25">
      <c r="D23841" s="31">
        <f>-588.658</f>
        <v>-588.65800000000002</v>
      </c>
      <c r="E23841" s="28">
        <v>-28.764399999999998</v>
      </c>
    </row>
    <row r="23842" spans="4:5" x14ac:dyDescent="0.25">
      <c r="D23842" s="31">
        <f>-588.642</f>
        <v>-588.64200000000005</v>
      </c>
      <c r="E23842" s="28">
        <v>-28.615500000000001</v>
      </c>
    </row>
    <row r="23843" spans="4:5" x14ac:dyDescent="0.25">
      <c r="D23843" s="31">
        <f>-588.626</f>
        <v>-588.62599999999998</v>
      </c>
      <c r="E23843" s="28">
        <v>-28.4666</v>
      </c>
    </row>
    <row r="23844" spans="4:5" x14ac:dyDescent="0.25">
      <c r="D23844" s="31">
        <f>-588.61</f>
        <v>-588.61</v>
      </c>
      <c r="E23844" s="28">
        <v>-28.317699999999999</v>
      </c>
    </row>
    <row r="23845" spans="4:5" x14ac:dyDescent="0.25">
      <c r="D23845" s="31">
        <f>-588.594</f>
        <v>-588.59400000000005</v>
      </c>
      <c r="E23845" s="28">
        <v>-28.168800000000001</v>
      </c>
    </row>
    <row r="23846" spans="4:5" x14ac:dyDescent="0.25">
      <c r="D23846" s="31">
        <f>-588.578</f>
        <v>-588.57799999999997</v>
      </c>
      <c r="E23846" s="28">
        <v>-28.0199</v>
      </c>
    </row>
    <row r="23847" spans="4:5" x14ac:dyDescent="0.25">
      <c r="D23847" s="31">
        <f>-588.562</f>
        <v>-588.56200000000001</v>
      </c>
      <c r="E23847" s="28">
        <v>-27.870999999999999</v>
      </c>
    </row>
    <row r="23848" spans="4:5" x14ac:dyDescent="0.25">
      <c r="D23848" s="31">
        <f>-588.546</f>
        <v>-588.54600000000005</v>
      </c>
      <c r="E23848" s="28">
        <v>-27.722000000000001</v>
      </c>
    </row>
    <row r="23849" spans="4:5" x14ac:dyDescent="0.25">
      <c r="D23849" s="31">
        <f>-588.53</f>
        <v>-588.53</v>
      </c>
      <c r="E23849" s="28">
        <v>-27.573</v>
      </c>
    </row>
    <row r="23850" spans="4:5" x14ac:dyDescent="0.25">
      <c r="D23850" s="31">
        <f>-588.514</f>
        <v>-588.51400000000001</v>
      </c>
      <c r="E23850" s="28">
        <v>-27.423999999999999</v>
      </c>
    </row>
    <row r="23851" spans="4:5" x14ac:dyDescent="0.25">
      <c r="D23851" s="31">
        <f>-588.498</f>
        <v>-588.49800000000005</v>
      </c>
      <c r="E23851" s="28">
        <v>-27.274999999999999</v>
      </c>
    </row>
    <row r="23852" spans="4:5" x14ac:dyDescent="0.25">
      <c r="D23852" s="31">
        <f>-588.482</f>
        <v>-588.48199999999997</v>
      </c>
      <c r="E23852" s="28">
        <v>-27.126000000000001</v>
      </c>
    </row>
    <row r="23853" spans="4:5" x14ac:dyDescent="0.25">
      <c r="D23853" s="31">
        <f>-588.466</f>
        <v>-588.46600000000001</v>
      </c>
      <c r="E23853" s="28">
        <v>-26.976900000000001</v>
      </c>
    </row>
    <row r="23854" spans="4:5" x14ac:dyDescent="0.25">
      <c r="D23854" s="31">
        <f>-588.45</f>
        <v>-588.45000000000005</v>
      </c>
      <c r="E23854" s="28">
        <v>-26.8279</v>
      </c>
    </row>
    <row r="23855" spans="4:5" x14ac:dyDescent="0.25">
      <c r="D23855" s="31">
        <f>-588.434</f>
        <v>-588.43399999999997</v>
      </c>
      <c r="E23855" s="28">
        <v>-26.678799999999999</v>
      </c>
    </row>
    <row r="23856" spans="4:5" x14ac:dyDescent="0.25">
      <c r="D23856" s="31">
        <f>-588.418</f>
        <v>-588.41800000000001</v>
      </c>
      <c r="E23856" s="28">
        <v>-26.529800000000002</v>
      </c>
    </row>
    <row r="23857" spans="4:5" x14ac:dyDescent="0.25">
      <c r="D23857" s="31">
        <f>-588.402</f>
        <v>-588.40200000000004</v>
      </c>
      <c r="E23857" s="28">
        <v>-26.380600000000001</v>
      </c>
    </row>
    <row r="23858" spans="4:5" x14ac:dyDescent="0.25">
      <c r="D23858" s="31">
        <f>-588.386</f>
        <v>-588.38599999999997</v>
      </c>
      <c r="E23858" s="28">
        <v>-26.2315</v>
      </c>
    </row>
    <row r="23859" spans="4:5" x14ac:dyDescent="0.25">
      <c r="D23859" s="31">
        <f>-588.37</f>
        <v>-588.37</v>
      </c>
      <c r="E23859" s="28">
        <v>-26.0824</v>
      </c>
    </row>
    <row r="23860" spans="4:5" x14ac:dyDescent="0.25">
      <c r="D23860" s="31">
        <f>-588.354</f>
        <v>-588.35400000000004</v>
      </c>
      <c r="E23860" s="28">
        <v>-25.933299999999999</v>
      </c>
    </row>
    <row r="23861" spans="4:5" x14ac:dyDescent="0.25">
      <c r="D23861" s="31">
        <f>-588.338</f>
        <v>-588.33799999999997</v>
      </c>
      <c r="E23861" s="28">
        <v>-25.784099999999999</v>
      </c>
    </row>
    <row r="23862" spans="4:5" x14ac:dyDescent="0.25">
      <c r="D23862" s="31">
        <f>-588.322</f>
        <v>-588.322</v>
      </c>
      <c r="E23862" s="28">
        <v>-25.634899999999998</v>
      </c>
    </row>
    <row r="23863" spans="4:5" x14ac:dyDescent="0.25">
      <c r="D23863" s="31">
        <f>-588.306</f>
        <v>-588.30600000000004</v>
      </c>
      <c r="E23863" s="28">
        <v>-25.485800000000001</v>
      </c>
    </row>
    <row r="23864" spans="4:5" x14ac:dyDescent="0.25">
      <c r="D23864" s="31">
        <f>-588.29</f>
        <v>-588.29</v>
      </c>
      <c r="E23864" s="28">
        <v>-25.336600000000001</v>
      </c>
    </row>
    <row r="23865" spans="4:5" x14ac:dyDescent="0.25">
      <c r="D23865" s="31">
        <f>-588.274</f>
        <v>-588.274</v>
      </c>
      <c r="E23865" s="28">
        <v>-25.1874</v>
      </c>
    </row>
    <row r="23866" spans="4:5" x14ac:dyDescent="0.25">
      <c r="D23866" s="31">
        <f>-588.258</f>
        <v>-588.25800000000004</v>
      </c>
      <c r="E23866" s="28">
        <v>-25.0382</v>
      </c>
    </row>
    <row r="23867" spans="4:5" x14ac:dyDescent="0.25">
      <c r="D23867" s="31">
        <f>-588.242</f>
        <v>-588.24199999999996</v>
      </c>
      <c r="E23867" s="28">
        <v>-24.8889</v>
      </c>
    </row>
    <row r="23868" spans="4:5" x14ac:dyDescent="0.25">
      <c r="D23868" s="31">
        <f>-588.226</f>
        <v>-588.226</v>
      </c>
      <c r="E23868" s="28">
        <v>-24.739699999999999</v>
      </c>
    </row>
    <row r="23869" spans="4:5" x14ac:dyDescent="0.25">
      <c r="D23869" s="31">
        <f>-588.21</f>
        <v>-588.21</v>
      </c>
      <c r="E23869" s="28">
        <v>-24.590399999999999</v>
      </c>
    </row>
    <row r="23870" spans="4:5" x14ac:dyDescent="0.25">
      <c r="D23870" s="31">
        <f>-588.194</f>
        <v>-588.19399999999996</v>
      </c>
      <c r="E23870" s="28">
        <v>-24.441099999999999</v>
      </c>
    </row>
    <row r="23871" spans="4:5" x14ac:dyDescent="0.25">
      <c r="D23871" s="31">
        <f>-588.178</f>
        <v>-588.178</v>
      </c>
      <c r="E23871" s="28">
        <v>-24.291799999999999</v>
      </c>
    </row>
    <row r="23872" spans="4:5" x14ac:dyDescent="0.25">
      <c r="D23872" s="31">
        <f>-588.162</f>
        <v>-588.16200000000003</v>
      </c>
      <c r="E23872" s="28">
        <v>-24.142499999999998</v>
      </c>
    </row>
    <row r="23873" spans="4:5" x14ac:dyDescent="0.25">
      <c r="D23873" s="31">
        <f>-588.146</f>
        <v>-588.14599999999996</v>
      </c>
      <c r="E23873" s="28">
        <v>-23.993200000000002</v>
      </c>
    </row>
    <row r="23874" spans="4:5" x14ac:dyDescent="0.25">
      <c r="D23874" s="31">
        <f>-588.13</f>
        <v>-588.13</v>
      </c>
      <c r="E23874" s="28">
        <v>-23.843900000000001</v>
      </c>
    </row>
    <row r="23875" spans="4:5" x14ac:dyDescent="0.25">
      <c r="D23875" s="31">
        <f>-588.114</f>
        <v>-588.11400000000003</v>
      </c>
      <c r="E23875" s="28">
        <v>-23.694500000000001</v>
      </c>
    </row>
    <row r="23876" spans="4:5" x14ac:dyDescent="0.25">
      <c r="D23876" s="31">
        <f>-588.098</f>
        <v>-588.09799999999996</v>
      </c>
      <c r="E23876" s="28">
        <v>-23.545200000000001</v>
      </c>
    </row>
    <row r="23877" spans="4:5" x14ac:dyDescent="0.25">
      <c r="D23877" s="31">
        <f>-588.082</f>
        <v>-588.08199999999999</v>
      </c>
      <c r="E23877" s="28">
        <v>-23.395800000000001</v>
      </c>
    </row>
    <row r="23878" spans="4:5" x14ac:dyDescent="0.25">
      <c r="D23878" s="31">
        <f>-588.066</f>
        <v>-588.06600000000003</v>
      </c>
      <c r="E23878" s="28">
        <v>-23.246400000000001</v>
      </c>
    </row>
    <row r="23879" spans="4:5" x14ac:dyDescent="0.25">
      <c r="D23879" s="31">
        <f>-588.05</f>
        <v>-588.04999999999995</v>
      </c>
      <c r="E23879" s="28">
        <v>-23.097000000000001</v>
      </c>
    </row>
    <row r="23880" spans="4:5" x14ac:dyDescent="0.25">
      <c r="D23880" s="31">
        <f>-588.034</f>
        <v>-588.03399999999999</v>
      </c>
      <c r="E23880" s="28">
        <v>-22.947600000000001</v>
      </c>
    </row>
    <row r="23881" spans="4:5" x14ac:dyDescent="0.25">
      <c r="D23881" s="31">
        <f>-588.018</f>
        <v>-588.01800000000003</v>
      </c>
      <c r="E23881" s="28">
        <v>-22.798200000000001</v>
      </c>
    </row>
    <row r="23882" spans="4:5" x14ac:dyDescent="0.25">
      <c r="D23882" s="31">
        <f>-588.002</f>
        <v>-588.00199999999995</v>
      </c>
      <c r="E23882" s="28">
        <v>-22.648700000000002</v>
      </c>
    </row>
    <row r="23883" spans="4:5" x14ac:dyDescent="0.25">
      <c r="D23883" s="31">
        <f>-587.986</f>
        <v>-587.98599999999999</v>
      </c>
      <c r="E23883" s="28">
        <v>-22.499199999999998</v>
      </c>
    </row>
    <row r="23884" spans="4:5" x14ac:dyDescent="0.25">
      <c r="D23884" s="31">
        <f>-587.97</f>
        <v>-587.97</v>
      </c>
      <c r="E23884" s="28">
        <v>-22.349699999999999</v>
      </c>
    </row>
    <row r="23885" spans="4:5" x14ac:dyDescent="0.25">
      <c r="D23885" s="31">
        <f>-587.954</f>
        <v>-587.95399999999995</v>
      </c>
      <c r="E23885" s="28">
        <v>-22.200299999999999</v>
      </c>
    </row>
    <row r="23886" spans="4:5" x14ac:dyDescent="0.25">
      <c r="D23886" s="31">
        <f>-587.938</f>
        <v>-587.93799999999999</v>
      </c>
      <c r="E23886" s="28">
        <v>-22.050799999999999</v>
      </c>
    </row>
    <row r="23887" spans="4:5" x14ac:dyDescent="0.25">
      <c r="D23887" s="31">
        <f>-587.922</f>
        <v>-587.92200000000003</v>
      </c>
      <c r="E23887" s="28">
        <v>-21.901199999999999</v>
      </c>
    </row>
    <row r="23888" spans="4:5" x14ac:dyDescent="0.25">
      <c r="D23888" s="31">
        <f>-587.906</f>
        <v>-587.90599999999995</v>
      </c>
      <c r="E23888" s="28">
        <v>-21.7517</v>
      </c>
    </row>
    <row r="23889" spans="4:5" x14ac:dyDescent="0.25">
      <c r="D23889" s="31">
        <f>-587.89</f>
        <v>-587.89</v>
      </c>
      <c r="E23889" s="28">
        <v>-21.6022</v>
      </c>
    </row>
    <row r="23890" spans="4:5" x14ac:dyDescent="0.25">
      <c r="D23890" s="31">
        <f>-587.874</f>
        <v>-587.87400000000002</v>
      </c>
      <c r="E23890" s="28">
        <v>-21.4526</v>
      </c>
    </row>
    <row r="23891" spans="4:5" x14ac:dyDescent="0.25">
      <c r="D23891" s="31">
        <f>-587.858</f>
        <v>-587.85799999999995</v>
      </c>
      <c r="E23891" s="28">
        <v>-21.303000000000001</v>
      </c>
    </row>
    <row r="23892" spans="4:5" x14ac:dyDescent="0.25">
      <c r="D23892" s="31">
        <f>-587.842</f>
        <v>-587.84199999999998</v>
      </c>
      <c r="E23892" s="28">
        <v>-21.153400000000001</v>
      </c>
    </row>
    <row r="23893" spans="4:5" x14ac:dyDescent="0.25">
      <c r="D23893" s="31">
        <f>-587.826</f>
        <v>-587.82600000000002</v>
      </c>
      <c r="E23893" s="28">
        <v>-21.003799999999998</v>
      </c>
    </row>
    <row r="23894" spans="4:5" x14ac:dyDescent="0.25">
      <c r="D23894" s="31">
        <f>-587.81</f>
        <v>-587.80999999999995</v>
      </c>
      <c r="E23894" s="28">
        <v>-20.854199999999999</v>
      </c>
    </row>
    <row r="23895" spans="4:5" x14ac:dyDescent="0.25">
      <c r="D23895" s="31">
        <f>-587.794</f>
        <v>-587.79399999999998</v>
      </c>
      <c r="E23895" s="28">
        <v>-20.704599999999999</v>
      </c>
    </row>
    <row r="23896" spans="4:5" x14ac:dyDescent="0.25">
      <c r="D23896" s="31">
        <f>-587.778</f>
        <v>-587.77800000000002</v>
      </c>
      <c r="E23896" s="28">
        <v>-20.5549</v>
      </c>
    </row>
    <row r="23897" spans="4:5" x14ac:dyDescent="0.25">
      <c r="D23897" s="31">
        <f>-587.762</f>
        <v>-587.76199999999994</v>
      </c>
      <c r="E23897" s="28">
        <v>-20.4053</v>
      </c>
    </row>
    <row r="23898" spans="4:5" x14ac:dyDescent="0.25">
      <c r="D23898" s="31">
        <f>-587.746</f>
        <v>-587.74599999999998</v>
      </c>
      <c r="E23898" s="28">
        <v>-20.255600000000001</v>
      </c>
    </row>
    <row r="23899" spans="4:5" x14ac:dyDescent="0.25">
      <c r="D23899" s="31">
        <f>-587.73</f>
        <v>-587.73</v>
      </c>
      <c r="E23899" s="28">
        <v>-20.106000000000002</v>
      </c>
    </row>
    <row r="23900" spans="4:5" x14ac:dyDescent="0.25">
      <c r="D23900" s="31">
        <f>-587.714</f>
        <v>-587.71400000000006</v>
      </c>
      <c r="E23900" s="28">
        <v>-19.956199999999999</v>
      </c>
    </row>
    <row r="23901" spans="4:5" x14ac:dyDescent="0.25">
      <c r="D23901" s="31">
        <f>-587.698</f>
        <v>-587.69799999999998</v>
      </c>
      <c r="E23901" s="28">
        <v>-19.8065</v>
      </c>
    </row>
    <row r="23902" spans="4:5" x14ac:dyDescent="0.25">
      <c r="D23902" s="31">
        <f>-587.682</f>
        <v>-587.68200000000002</v>
      </c>
      <c r="E23902" s="28">
        <v>-19.6568</v>
      </c>
    </row>
    <row r="23903" spans="4:5" x14ac:dyDescent="0.25">
      <c r="D23903" s="31">
        <f>-587.666</f>
        <v>-587.66600000000005</v>
      </c>
      <c r="E23903" s="28">
        <v>-19.507100000000001</v>
      </c>
    </row>
    <row r="23904" spans="4:5" x14ac:dyDescent="0.25">
      <c r="D23904" s="31">
        <f>-587.65</f>
        <v>-587.65</v>
      </c>
      <c r="E23904" s="28">
        <v>-19.357299999999999</v>
      </c>
    </row>
    <row r="23905" spans="4:5" x14ac:dyDescent="0.25">
      <c r="D23905" s="31">
        <f>-587.634</f>
        <v>-587.63400000000001</v>
      </c>
      <c r="E23905" s="28">
        <v>-19.2075</v>
      </c>
    </row>
    <row r="23906" spans="4:5" x14ac:dyDescent="0.25">
      <c r="D23906" s="31">
        <f>-587.618</f>
        <v>-587.61800000000005</v>
      </c>
      <c r="E23906" s="28">
        <v>-19.0578</v>
      </c>
    </row>
    <row r="23907" spans="4:5" x14ac:dyDescent="0.25">
      <c r="D23907" s="31">
        <f>-587.602</f>
        <v>-587.60199999999998</v>
      </c>
      <c r="E23907" s="28">
        <v>-18.908000000000001</v>
      </c>
    </row>
    <row r="23908" spans="4:5" x14ac:dyDescent="0.25">
      <c r="D23908" s="31">
        <f>-587.586</f>
        <v>-587.58600000000001</v>
      </c>
      <c r="E23908" s="28">
        <v>-18.758099999999999</v>
      </c>
    </row>
    <row r="23909" spans="4:5" x14ac:dyDescent="0.25">
      <c r="D23909" s="31">
        <f>-587.57</f>
        <v>-587.57000000000005</v>
      </c>
      <c r="E23909" s="28">
        <v>-18.6083</v>
      </c>
    </row>
    <row r="23910" spans="4:5" x14ac:dyDescent="0.25">
      <c r="D23910" s="31">
        <f>-587.554</f>
        <v>-587.55399999999997</v>
      </c>
      <c r="E23910" s="28">
        <v>-18.458500000000001</v>
      </c>
    </row>
    <row r="23911" spans="4:5" x14ac:dyDescent="0.25">
      <c r="D23911" s="31">
        <f>-587.538</f>
        <v>-587.53800000000001</v>
      </c>
      <c r="E23911" s="28">
        <v>-18.308700000000002</v>
      </c>
    </row>
    <row r="23912" spans="4:5" x14ac:dyDescent="0.25">
      <c r="D23912" s="31">
        <f>-587.522</f>
        <v>-587.52200000000005</v>
      </c>
      <c r="E23912" s="28">
        <v>-18.158799999999999</v>
      </c>
    </row>
    <row r="23913" spans="4:5" x14ac:dyDescent="0.25">
      <c r="D23913" s="31">
        <f>-587.506</f>
        <v>-587.50599999999997</v>
      </c>
      <c r="E23913" s="28">
        <v>-18.008900000000001</v>
      </c>
    </row>
    <row r="23914" spans="4:5" x14ac:dyDescent="0.25">
      <c r="D23914" s="31">
        <f>-587.49</f>
        <v>-587.49</v>
      </c>
      <c r="E23914" s="28">
        <v>-17.858899999999998</v>
      </c>
    </row>
    <row r="23915" spans="4:5" x14ac:dyDescent="0.25">
      <c r="D23915" s="31">
        <f>-587.474</f>
        <v>-587.47400000000005</v>
      </c>
      <c r="E23915" s="28">
        <v>-17.709</v>
      </c>
    </row>
    <row r="23916" spans="4:5" x14ac:dyDescent="0.25">
      <c r="D23916" s="31">
        <f>-587.458</f>
        <v>-587.45799999999997</v>
      </c>
      <c r="E23916" s="28">
        <v>-17.559100000000001</v>
      </c>
    </row>
    <row r="23917" spans="4:5" x14ac:dyDescent="0.25">
      <c r="D23917" s="31">
        <f>-587.442</f>
        <v>-587.44200000000001</v>
      </c>
      <c r="E23917" s="28">
        <v>-17.409199999999998</v>
      </c>
    </row>
    <row r="23918" spans="4:5" x14ac:dyDescent="0.25">
      <c r="D23918" s="31">
        <f>-587.426</f>
        <v>-587.42600000000004</v>
      </c>
      <c r="E23918" s="28">
        <v>-17.2592</v>
      </c>
    </row>
    <row r="23919" spans="4:5" x14ac:dyDescent="0.25">
      <c r="D23919" s="31">
        <f>-587.41</f>
        <v>-587.41</v>
      </c>
      <c r="E23919" s="28">
        <v>-17.109300000000001</v>
      </c>
    </row>
    <row r="23920" spans="4:5" x14ac:dyDescent="0.25">
      <c r="D23920" s="31">
        <f>-587.394</f>
        <v>-587.39400000000001</v>
      </c>
      <c r="E23920" s="28">
        <v>-16.959399999999999</v>
      </c>
    </row>
    <row r="23921" spans="4:5" x14ac:dyDescent="0.25">
      <c r="D23921" s="31">
        <f>-587.378</f>
        <v>-587.37800000000004</v>
      </c>
      <c r="E23921" s="28">
        <v>-16.8094</v>
      </c>
    </row>
    <row r="23922" spans="4:5" x14ac:dyDescent="0.25">
      <c r="D23922" s="31">
        <f>-587.362</f>
        <v>-587.36199999999997</v>
      </c>
      <c r="E23922" s="28">
        <v>-16.659400000000002</v>
      </c>
    </row>
    <row r="23923" spans="4:5" x14ac:dyDescent="0.25">
      <c r="D23923" s="31">
        <f>-587.346</f>
        <v>-587.346</v>
      </c>
      <c r="E23923" s="28">
        <v>-16.5093</v>
      </c>
    </row>
    <row r="23924" spans="4:5" x14ac:dyDescent="0.25">
      <c r="D23924" s="31">
        <f>-587.33</f>
        <v>-587.33000000000004</v>
      </c>
      <c r="E23924" s="28">
        <v>-16.359300000000001</v>
      </c>
    </row>
    <row r="23925" spans="4:5" x14ac:dyDescent="0.25">
      <c r="D23925" s="31">
        <f>-587.314</f>
        <v>-587.31399999999996</v>
      </c>
      <c r="E23925" s="28">
        <v>-16.209299999999999</v>
      </c>
    </row>
    <row r="23926" spans="4:5" x14ac:dyDescent="0.25">
      <c r="D23926" s="31">
        <f>-587.298</f>
        <v>-587.298</v>
      </c>
      <c r="E23926" s="28">
        <v>-16.059200000000001</v>
      </c>
    </row>
    <row r="23927" spans="4:5" x14ac:dyDescent="0.25">
      <c r="D23927" s="31">
        <f>-587.282</f>
        <v>-587.28200000000004</v>
      </c>
      <c r="E23927" s="28">
        <v>-15.9091</v>
      </c>
    </row>
    <row r="23928" spans="4:5" x14ac:dyDescent="0.25">
      <c r="D23928" s="31">
        <f>-587.266</f>
        <v>-587.26599999999996</v>
      </c>
      <c r="E23928" s="28">
        <v>-15.759</v>
      </c>
    </row>
    <row r="23929" spans="4:5" x14ac:dyDescent="0.25">
      <c r="D23929" s="31">
        <f>-587.25</f>
        <v>-587.25</v>
      </c>
      <c r="E23929" s="28">
        <v>-15.6089</v>
      </c>
    </row>
    <row r="23930" spans="4:5" x14ac:dyDescent="0.25">
      <c r="D23930" s="31">
        <f>-587.234</f>
        <v>-587.23400000000004</v>
      </c>
      <c r="E23930" s="28">
        <v>-15.4588</v>
      </c>
    </row>
    <row r="23931" spans="4:5" x14ac:dyDescent="0.25">
      <c r="D23931" s="31">
        <f>-587.219</f>
        <v>-587.21900000000005</v>
      </c>
      <c r="E23931" s="28">
        <v>-15.3087</v>
      </c>
    </row>
    <row r="23932" spans="4:5" x14ac:dyDescent="0.25">
      <c r="D23932" s="31">
        <f>-587.203</f>
        <v>-587.20299999999997</v>
      </c>
      <c r="E23932" s="28">
        <v>-15.1586</v>
      </c>
    </row>
    <row r="23933" spans="4:5" x14ac:dyDescent="0.25">
      <c r="D23933" s="31">
        <f>-587.187</f>
        <v>-587.18700000000001</v>
      </c>
      <c r="E23933" s="28">
        <v>-15.0084</v>
      </c>
    </row>
    <row r="23934" spans="4:5" x14ac:dyDescent="0.25">
      <c r="D23934" s="31">
        <f>-587.171</f>
        <v>-587.17100000000005</v>
      </c>
      <c r="E23934" s="28">
        <v>-14.8582</v>
      </c>
    </row>
    <row r="23935" spans="4:5" x14ac:dyDescent="0.25">
      <c r="D23935" s="31">
        <f>-587.155</f>
        <v>-587.15499999999997</v>
      </c>
      <c r="E23935" s="28">
        <v>-14.7081</v>
      </c>
    </row>
    <row r="23936" spans="4:5" x14ac:dyDescent="0.25">
      <c r="D23936" s="31">
        <f>-587.139</f>
        <v>-587.13900000000001</v>
      </c>
      <c r="E23936" s="28">
        <v>-14.5579</v>
      </c>
    </row>
    <row r="23937" spans="4:5" x14ac:dyDescent="0.25">
      <c r="D23937" s="31">
        <f>-587.123</f>
        <v>-587.12300000000005</v>
      </c>
      <c r="E23937" s="28">
        <v>-14.4077</v>
      </c>
    </row>
    <row r="23938" spans="4:5" x14ac:dyDescent="0.25">
      <c r="D23938" s="31">
        <f>-587.107</f>
        <v>-587.10699999999997</v>
      </c>
      <c r="E23938" s="28">
        <v>-14.257400000000001</v>
      </c>
    </row>
    <row r="23939" spans="4:5" x14ac:dyDescent="0.25">
      <c r="D23939" s="31">
        <f>-587.091</f>
        <v>-587.09100000000001</v>
      </c>
      <c r="E23939" s="28">
        <v>-14.107200000000001</v>
      </c>
    </row>
    <row r="23940" spans="4:5" x14ac:dyDescent="0.25">
      <c r="D23940" s="31">
        <f>-587.075</f>
        <v>-587.07500000000005</v>
      </c>
      <c r="E23940" s="28">
        <v>-13.956899999999999</v>
      </c>
    </row>
    <row r="23941" spans="4:5" x14ac:dyDescent="0.25">
      <c r="D23941" s="31">
        <f>-587.059</f>
        <v>-587.05899999999997</v>
      </c>
      <c r="E23941" s="28">
        <v>-13.806699999999999</v>
      </c>
    </row>
    <row r="23942" spans="4:5" x14ac:dyDescent="0.25">
      <c r="D23942" s="31">
        <f>-587.043</f>
        <v>-587.04300000000001</v>
      </c>
      <c r="E23942" s="28">
        <v>-13.6564</v>
      </c>
    </row>
    <row r="23943" spans="4:5" x14ac:dyDescent="0.25">
      <c r="D23943" s="31">
        <f>-587.027</f>
        <v>-587.02700000000004</v>
      </c>
      <c r="E23943" s="28">
        <v>-13.5061</v>
      </c>
    </row>
    <row r="23944" spans="4:5" x14ac:dyDescent="0.25">
      <c r="D23944" s="31">
        <f>-587.011</f>
        <v>-587.01099999999997</v>
      </c>
      <c r="E23944" s="28">
        <v>-13.3558</v>
      </c>
    </row>
    <row r="23945" spans="4:5" x14ac:dyDescent="0.25">
      <c r="D23945" s="31">
        <f>-586.995</f>
        <v>-586.995</v>
      </c>
      <c r="E23945" s="28">
        <v>-13.205500000000001</v>
      </c>
    </row>
    <row r="23946" spans="4:5" x14ac:dyDescent="0.25">
      <c r="D23946" s="31">
        <f>-586.979</f>
        <v>-586.97900000000004</v>
      </c>
      <c r="E23946" s="28">
        <v>-13.055199999999999</v>
      </c>
    </row>
    <row r="23947" spans="4:5" x14ac:dyDescent="0.25">
      <c r="D23947" s="31">
        <f>-586.963</f>
        <v>-586.96299999999997</v>
      </c>
      <c r="E23947" s="28">
        <v>-12.9049</v>
      </c>
    </row>
    <row r="23948" spans="4:5" x14ac:dyDescent="0.25">
      <c r="D23948" s="31">
        <f>-586.947</f>
        <v>-586.947</v>
      </c>
      <c r="E23948" s="28">
        <v>-12.7545</v>
      </c>
    </row>
    <row r="23949" spans="4:5" x14ac:dyDescent="0.25">
      <c r="D23949" s="31">
        <f>-586.931</f>
        <v>-586.93100000000004</v>
      </c>
      <c r="E23949" s="28">
        <v>-12.604100000000001</v>
      </c>
    </row>
    <row r="23950" spans="4:5" x14ac:dyDescent="0.25">
      <c r="D23950" s="31">
        <f>-586.915</f>
        <v>-586.91499999999996</v>
      </c>
      <c r="E23950" s="28">
        <v>-12.4537</v>
      </c>
    </row>
    <row r="23951" spans="4:5" x14ac:dyDescent="0.25">
      <c r="D23951" s="31">
        <f>-586.899</f>
        <v>-586.899</v>
      </c>
      <c r="E23951" s="28">
        <v>-12.3034</v>
      </c>
    </row>
    <row r="23952" spans="4:5" x14ac:dyDescent="0.25">
      <c r="D23952" s="31">
        <f>-586.883</f>
        <v>-586.88300000000004</v>
      </c>
      <c r="E23952" s="28">
        <v>-12.152900000000001</v>
      </c>
    </row>
    <row r="23953" spans="4:5" x14ac:dyDescent="0.25">
      <c r="D23953" s="31">
        <f>-586.867</f>
        <v>-586.86699999999996</v>
      </c>
      <c r="E23953" s="28">
        <v>-12.0025</v>
      </c>
    </row>
    <row r="23954" spans="4:5" x14ac:dyDescent="0.25">
      <c r="D23954" s="31">
        <f>-586.851</f>
        <v>-586.851</v>
      </c>
      <c r="E23954" s="28">
        <v>-11.8521</v>
      </c>
    </row>
    <row r="23955" spans="4:5" x14ac:dyDescent="0.25">
      <c r="D23955" s="31">
        <f>-586.835</f>
        <v>-586.83500000000004</v>
      </c>
      <c r="E23955" s="28">
        <v>-11.701700000000001</v>
      </c>
    </row>
    <row r="23956" spans="4:5" x14ac:dyDescent="0.25">
      <c r="D23956" s="31">
        <f>-586.819</f>
        <v>-586.81899999999996</v>
      </c>
      <c r="E23956" s="28">
        <v>-11.5512</v>
      </c>
    </row>
    <row r="23957" spans="4:5" x14ac:dyDescent="0.25">
      <c r="D23957" s="31">
        <f>-586.803</f>
        <v>-586.803</v>
      </c>
      <c r="E23957" s="28">
        <v>-11.400700000000001</v>
      </c>
    </row>
    <row r="23958" spans="4:5" x14ac:dyDescent="0.25">
      <c r="D23958" s="31">
        <f>-586.787</f>
        <v>-586.78700000000003</v>
      </c>
      <c r="E23958" s="28">
        <v>-11.2502</v>
      </c>
    </row>
    <row r="23959" spans="4:5" x14ac:dyDescent="0.25">
      <c r="D23959" s="31">
        <f>-586.771</f>
        <v>-586.77099999999996</v>
      </c>
      <c r="E23959" s="28">
        <v>-11.0997</v>
      </c>
    </row>
    <row r="23960" spans="4:5" x14ac:dyDescent="0.25">
      <c r="D23960" s="31">
        <f>-586.755</f>
        <v>-586.755</v>
      </c>
      <c r="E23960" s="28">
        <v>-10.949199999999999</v>
      </c>
    </row>
    <row r="23961" spans="4:5" x14ac:dyDescent="0.25">
      <c r="D23961" s="31">
        <f>-586.739</f>
        <v>-586.73900000000003</v>
      </c>
      <c r="E23961" s="28">
        <v>-10.7987</v>
      </c>
    </row>
    <row r="23962" spans="4:5" x14ac:dyDescent="0.25">
      <c r="D23962" s="31">
        <f>-586.723</f>
        <v>-586.72299999999996</v>
      </c>
      <c r="E23962" s="28">
        <v>-10.648099999999999</v>
      </c>
    </row>
    <row r="23963" spans="4:5" x14ac:dyDescent="0.25">
      <c r="D23963" s="31">
        <f>-586.707</f>
        <v>-586.70699999999999</v>
      </c>
      <c r="E23963" s="28">
        <v>-10.4976</v>
      </c>
    </row>
    <row r="23964" spans="4:5" x14ac:dyDescent="0.25">
      <c r="D23964" s="31">
        <f>-586.691</f>
        <v>-586.69100000000003</v>
      </c>
      <c r="E23964" s="28">
        <v>-10.347</v>
      </c>
    </row>
    <row r="23965" spans="4:5" x14ac:dyDescent="0.25">
      <c r="D23965" s="31">
        <f>-586.675</f>
        <v>-586.67499999999995</v>
      </c>
      <c r="E23965" s="28">
        <v>-10.196400000000001</v>
      </c>
    </row>
    <row r="23966" spans="4:5" x14ac:dyDescent="0.25">
      <c r="D23966" s="31">
        <f>-586.659</f>
        <v>-586.65899999999999</v>
      </c>
      <c r="E23966" s="28">
        <v>-10.0458</v>
      </c>
    </row>
    <row r="23967" spans="4:5" x14ac:dyDescent="0.25">
      <c r="D23967" s="31">
        <f>-586.643</f>
        <v>-586.64300000000003</v>
      </c>
      <c r="E23967" s="28">
        <v>-9.8952299999999997</v>
      </c>
    </row>
    <row r="23968" spans="4:5" x14ac:dyDescent="0.25">
      <c r="D23968" s="31">
        <f>-586.627</f>
        <v>-586.62699999999995</v>
      </c>
      <c r="E23968" s="28">
        <v>-9.7446000000000002</v>
      </c>
    </row>
    <row r="23969" spans="4:5" x14ac:dyDescent="0.25">
      <c r="D23969" s="31">
        <f>-586.611</f>
        <v>-586.61099999999999</v>
      </c>
      <c r="E23969" s="28">
        <v>-9.5939599999999992</v>
      </c>
    </row>
    <row r="23970" spans="4:5" x14ac:dyDescent="0.25">
      <c r="D23970" s="31">
        <f>-586.595</f>
        <v>-586.59500000000003</v>
      </c>
      <c r="E23970" s="28">
        <v>-9.4433000000000007</v>
      </c>
    </row>
    <row r="23971" spans="4:5" x14ac:dyDescent="0.25">
      <c r="D23971" s="31">
        <f>-586.579</f>
        <v>-586.57899999999995</v>
      </c>
      <c r="E23971" s="28">
        <v>-9.2926599999999997</v>
      </c>
    </row>
    <row r="23972" spans="4:5" x14ac:dyDescent="0.25">
      <c r="D23972" s="31">
        <f>-586.563</f>
        <v>-586.56299999999999</v>
      </c>
      <c r="E23972" s="28">
        <v>-9.1419700000000006</v>
      </c>
    </row>
    <row r="23973" spans="4:5" x14ac:dyDescent="0.25">
      <c r="D23973" s="31">
        <f>-586.547</f>
        <v>-586.54700000000003</v>
      </c>
      <c r="E23973" s="28">
        <v>-8.9912700000000001</v>
      </c>
    </row>
    <row r="23974" spans="4:5" x14ac:dyDescent="0.25">
      <c r="D23974" s="31">
        <f>-586.531</f>
        <v>-586.53099999999995</v>
      </c>
      <c r="E23974" s="28">
        <v>-8.8405799999999992</v>
      </c>
    </row>
    <row r="23975" spans="4:5" x14ac:dyDescent="0.25">
      <c r="D23975" s="31">
        <f>-586.515</f>
        <v>-586.51499999999999</v>
      </c>
      <c r="E23975" s="28">
        <v>-8.6898800000000005</v>
      </c>
    </row>
    <row r="23976" spans="4:5" x14ac:dyDescent="0.25">
      <c r="D23976" s="31">
        <f>-586.499</f>
        <v>-586.49900000000002</v>
      </c>
      <c r="E23976" s="28">
        <v>-8.5391499999999994</v>
      </c>
    </row>
    <row r="23977" spans="4:5" x14ac:dyDescent="0.25">
      <c r="D23977" s="31">
        <f>-586.483</f>
        <v>-586.48299999999995</v>
      </c>
      <c r="E23977" s="28">
        <v>-8.3884299999999996</v>
      </c>
    </row>
    <row r="23978" spans="4:5" x14ac:dyDescent="0.25">
      <c r="D23978" s="31">
        <f>-586.467</f>
        <v>-586.46699999999998</v>
      </c>
      <c r="E23978" s="28">
        <v>-8.2376400000000007</v>
      </c>
    </row>
    <row r="23979" spans="4:5" x14ac:dyDescent="0.25">
      <c r="D23979" s="31">
        <f>-586.451</f>
        <v>-586.45100000000002</v>
      </c>
      <c r="E23979" s="28">
        <v>-8.0868800000000007</v>
      </c>
    </row>
    <row r="23980" spans="4:5" x14ac:dyDescent="0.25">
      <c r="D23980" s="31">
        <f>-586.435</f>
        <v>-586.43499999999995</v>
      </c>
      <c r="E23980" s="28">
        <v>-7.9361300000000004</v>
      </c>
    </row>
    <row r="23981" spans="4:5" x14ac:dyDescent="0.25">
      <c r="D23981" s="31">
        <f>-586.419</f>
        <v>-586.41899999999998</v>
      </c>
      <c r="E23981" s="28">
        <v>-7.7853399999999997</v>
      </c>
    </row>
    <row r="23982" spans="4:5" x14ac:dyDescent="0.25">
      <c r="D23982" s="31">
        <f>-586.403</f>
        <v>-586.40300000000002</v>
      </c>
      <c r="E23982" s="28">
        <v>-7.6344599999999998</v>
      </c>
    </row>
    <row r="23983" spans="4:5" x14ac:dyDescent="0.25">
      <c r="D23983" s="31">
        <f>-586.387</f>
        <v>-586.38699999999994</v>
      </c>
      <c r="E23983" s="28">
        <v>-7.4836999999999998</v>
      </c>
    </row>
    <row r="23984" spans="4:5" x14ac:dyDescent="0.25">
      <c r="D23984" s="31">
        <f>-586.371</f>
        <v>-586.37099999999998</v>
      </c>
      <c r="E23984" s="28">
        <v>-7.3328899999999999</v>
      </c>
    </row>
    <row r="23985" spans="4:5" x14ac:dyDescent="0.25">
      <c r="D23985" s="31">
        <f>-586.355</f>
        <v>-586.35500000000002</v>
      </c>
      <c r="E23985" s="28">
        <v>-7.1820399999999998</v>
      </c>
    </row>
    <row r="23986" spans="4:5" x14ac:dyDescent="0.25">
      <c r="D23986" s="31">
        <f>-586.339</f>
        <v>-586.33900000000006</v>
      </c>
      <c r="E23986" s="28">
        <v>-7.0311300000000001</v>
      </c>
    </row>
    <row r="23987" spans="4:5" x14ac:dyDescent="0.25">
      <c r="D23987" s="31">
        <f>-586.323</f>
        <v>-586.32299999999998</v>
      </c>
      <c r="E23987" s="28">
        <v>-6.88028</v>
      </c>
    </row>
    <row r="23988" spans="4:5" x14ac:dyDescent="0.25">
      <c r="D23988" s="31">
        <f>-586.307</f>
        <v>-586.30700000000002</v>
      </c>
      <c r="E23988" s="28">
        <v>-6.7294</v>
      </c>
    </row>
    <row r="23989" spans="4:5" x14ac:dyDescent="0.25">
      <c r="D23989" s="31">
        <f>-586.291</f>
        <v>-586.29100000000005</v>
      </c>
      <c r="E23989" s="28">
        <v>-6.5785200000000001</v>
      </c>
    </row>
    <row r="23990" spans="4:5" x14ac:dyDescent="0.25">
      <c r="D23990" s="31">
        <f>-586.275</f>
        <v>-586.27499999999998</v>
      </c>
      <c r="E23990" s="28">
        <v>-6.4276099999999996</v>
      </c>
    </row>
    <row r="23991" spans="4:5" x14ac:dyDescent="0.25">
      <c r="D23991" s="31">
        <f>-586.259</f>
        <v>-586.25900000000001</v>
      </c>
      <c r="E23991" s="28">
        <v>-6.2766400000000004</v>
      </c>
    </row>
    <row r="23992" spans="4:5" x14ac:dyDescent="0.25">
      <c r="D23992" s="31">
        <f>-586.243</f>
        <v>-586.24300000000005</v>
      </c>
      <c r="E23992" s="28">
        <v>-6.1257299999999999</v>
      </c>
    </row>
    <row r="23993" spans="4:5" x14ac:dyDescent="0.25">
      <c r="D23993" s="31">
        <f>-586.227</f>
        <v>-586.22699999999998</v>
      </c>
      <c r="E23993" s="28">
        <v>-5.9747899999999996</v>
      </c>
    </row>
    <row r="23994" spans="4:5" x14ac:dyDescent="0.25">
      <c r="D23994" s="31">
        <f>-586.211</f>
        <v>-586.21100000000001</v>
      </c>
      <c r="E23994" s="28">
        <v>-5.8238500000000002</v>
      </c>
    </row>
    <row r="23995" spans="4:5" x14ac:dyDescent="0.25">
      <c r="D23995" s="31">
        <f>-586.195</f>
        <v>-586.19500000000005</v>
      </c>
      <c r="E23995" s="28">
        <v>-5.6728500000000004</v>
      </c>
    </row>
    <row r="23996" spans="4:5" x14ac:dyDescent="0.25">
      <c r="D23996" s="31">
        <f>-586.179</f>
        <v>-586.17899999999997</v>
      </c>
      <c r="E23996" s="28">
        <v>-5.52182</v>
      </c>
    </row>
    <row r="23997" spans="4:5" x14ac:dyDescent="0.25">
      <c r="D23997" s="31">
        <f>-586.163</f>
        <v>-586.16300000000001</v>
      </c>
      <c r="E23997" s="28">
        <v>-5.3708499999999999</v>
      </c>
    </row>
    <row r="23998" spans="4:5" x14ac:dyDescent="0.25">
      <c r="D23998" s="31">
        <f>-586.147</f>
        <v>-586.14700000000005</v>
      </c>
      <c r="E23998" s="28">
        <v>-5.2198500000000001</v>
      </c>
    </row>
    <row r="23999" spans="4:5" x14ac:dyDescent="0.25">
      <c r="D23999" s="31">
        <f>-586.131</f>
        <v>-586.13099999999997</v>
      </c>
      <c r="E23999" s="28">
        <v>-5.0688199999999997</v>
      </c>
    </row>
    <row r="24000" spans="4:5" x14ac:dyDescent="0.25">
      <c r="D24000" s="31">
        <f>-586.115</f>
        <v>-586.11500000000001</v>
      </c>
      <c r="E24000" s="28">
        <v>-4.9177900000000001</v>
      </c>
    </row>
    <row r="24001" spans="4:5" x14ac:dyDescent="0.25">
      <c r="D24001" s="31">
        <f>-586.099</f>
        <v>-586.09900000000005</v>
      </c>
      <c r="E24001" s="28">
        <v>-4.7667200000000003</v>
      </c>
    </row>
    <row r="24002" spans="4:5" x14ac:dyDescent="0.25">
      <c r="D24002" s="31">
        <f>-586.083</f>
        <v>-586.08299999999997</v>
      </c>
      <c r="E24002" s="28">
        <v>-4.6156600000000001</v>
      </c>
    </row>
    <row r="24003" spans="4:5" x14ac:dyDescent="0.25">
      <c r="D24003" s="31">
        <f>-586.067</f>
        <v>-586.06700000000001</v>
      </c>
      <c r="E24003" s="28">
        <v>-4.4645999999999999</v>
      </c>
    </row>
    <row r="24004" spans="4:5" x14ac:dyDescent="0.25">
      <c r="D24004" s="31">
        <f>-586.051</f>
        <v>-586.05100000000004</v>
      </c>
      <c r="E24004" s="28">
        <v>-4.3134800000000002</v>
      </c>
    </row>
    <row r="24005" spans="4:5" x14ac:dyDescent="0.25">
      <c r="D24005" s="31">
        <f>-586.035</f>
        <v>-586.03499999999997</v>
      </c>
      <c r="E24005" s="28">
        <v>-4.1624100000000004</v>
      </c>
    </row>
    <row r="24006" spans="4:5" x14ac:dyDescent="0.25">
      <c r="D24006" s="31">
        <f>-586.019</f>
        <v>-586.01900000000001</v>
      </c>
      <c r="E24006" s="28">
        <v>-4.0112899999999998</v>
      </c>
    </row>
    <row r="24007" spans="4:5" x14ac:dyDescent="0.25">
      <c r="D24007" s="31">
        <f>-586.003</f>
        <v>-586.00300000000004</v>
      </c>
      <c r="E24007" s="28">
        <v>-3.8601700000000001</v>
      </c>
    </row>
    <row r="24008" spans="4:5" x14ac:dyDescent="0.25">
      <c r="D24008" s="31">
        <f>-585.987</f>
        <v>-585.98699999999997</v>
      </c>
      <c r="E24008" s="28">
        <v>-3.7089799999999999</v>
      </c>
    </row>
    <row r="24009" spans="4:5" x14ac:dyDescent="0.25">
      <c r="D24009" s="31">
        <f>-585.971</f>
        <v>-585.971</v>
      </c>
      <c r="E24009" s="28">
        <v>-3.55783</v>
      </c>
    </row>
    <row r="24010" spans="4:5" x14ac:dyDescent="0.25">
      <c r="D24010" s="31">
        <f>-585.955</f>
        <v>-585.95500000000004</v>
      </c>
      <c r="E24010" s="28">
        <v>-3.4066800000000002</v>
      </c>
    </row>
    <row r="24011" spans="4:5" x14ac:dyDescent="0.25">
      <c r="D24011" s="31">
        <f>-585.939</f>
        <v>-585.93899999999996</v>
      </c>
      <c r="E24011" s="28">
        <v>-3.25549</v>
      </c>
    </row>
    <row r="24012" spans="4:5" x14ac:dyDescent="0.25">
      <c r="D24012" s="31">
        <f>-585.923</f>
        <v>-585.923</v>
      </c>
      <c r="E24012" s="28">
        <v>-3.1043099999999999</v>
      </c>
    </row>
    <row r="24013" spans="4:5" x14ac:dyDescent="0.25">
      <c r="D24013" s="31">
        <f>-585.907</f>
        <v>-585.90700000000004</v>
      </c>
      <c r="E24013" s="28">
        <v>-2.95309</v>
      </c>
    </row>
    <row r="24014" spans="4:5" x14ac:dyDescent="0.25">
      <c r="D24014" s="31">
        <f>-585.891</f>
        <v>-585.89099999999996</v>
      </c>
      <c r="E24014" s="28">
        <v>-2.8018800000000001</v>
      </c>
    </row>
    <row r="24015" spans="4:5" x14ac:dyDescent="0.25">
      <c r="D24015" s="31">
        <f>-585.875</f>
        <v>-585.875</v>
      </c>
      <c r="E24015" s="28">
        <v>-2.6506699999999999</v>
      </c>
    </row>
    <row r="24016" spans="4:5" x14ac:dyDescent="0.25">
      <c r="D24016" s="31">
        <f>-585.859</f>
        <v>-585.85900000000004</v>
      </c>
      <c r="E24016" s="28">
        <v>-2.49939</v>
      </c>
    </row>
    <row r="24017" spans="4:5" x14ac:dyDescent="0.25">
      <c r="D24017" s="31">
        <f>-585.843</f>
        <v>-585.84299999999996</v>
      </c>
      <c r="E24017" s="28">
        <v>-2.3481399999999999</v>
      </c>
    </row>
    <row r="24018" spans="4:5" x14ac:dyDescent="0.25">
      <c r="D24018" s="31">
        <f>-585.827</f>
        <v>-585.827</v>
      </c>
      <c r="E24018" s="28">
        <v>-2.1968999999999999</v>
      </c>
    </row>
    <row r="24019" spans="4:5" x14ac:dyDescent="0.25">
      <c r="D24019" s="31">
        <f>-585.811</f>
        <v>-585.81100000000004</v>
      </c>
      <c r="E24019" s="28">
        <v>-2.0455899999999998</v>
      </c>
    </row>
    <row r="24020" spans="4:5" x14ac:dyDescent="0.25">
      <c r="D24020" s="31">
        <f>-585.795</f>
        <v>-585.79499999999996</v>
      </c>
      <c r="E24020" s="28">
        <v>-1.89432</v>
      </c>
    </row>
    <row r="24021" spans="4:5" x14ac:dyDescent="0.25">
      <c r="D24021" s="31">
        <f>-585.779</f>
        <v>-585.779</v>
      </c>
      <c r="E24021" s="28">
        <v>-1.74295</v>
      </c>
    </row>
    <row r="24022" spans="4:5" x14ac:dyDescent="0.25">
      <c r="D24022" s="31">
        <f>-585.763</f>
        <v>-585.76300000000003</v>
      </c>
      <c r="E24022" s="28">
        <v>-1.5916699999999999</v>
      </c>
    </row>
    <row r="24023" spans="4:5" x14ac:dyDescent="0.25">
      <c r="D24023" s="31">
        <f>-585.747</f>
        <v>-585.74699999999996</v>
      </c>
      <c r="E24023" s="28">
        <v>-1.44034</v>
      </c>
    </row>
    <row r="24024" spans="4:5" x14ac:dyDescent="0.25">
      <c r="D24024" s="31">
        <f>-585.731</f>
        <v>-585.73099999999999</v>
      </c>
      <c r="E24024" s="28">
        <v>-1.2889999999999999</v>
      </c>
    </row>
    <row r="24025" spans="4:5" x14ac:dyDescent="0.25">
      <c r="D24025" s="31">
        <f>-585.715</f>
        <v>-585.71500000000003</v>
      </c>
      <c r="E24025" s="28">
        <v>-1.1376299999999999</v>
      </c>
    </row>
    <row r="24026" spans="4:5" x14ac:dyDescent="0.25">
      <c r="D24026" s="31">
        <f>-585.699</f>
        <v>-585.69899999999996</v>
      </c>
      <c r="E24026" s="28">
        <v>-0.98623700000000003</v>
      </c>
    </row>
    <row r="24027" spans="4:5" x14ac:dyDescent="0.25">
      <c r="D24027" s="31">
        <f>-585.683</f>
        <v>-585.68299999999999</v>
      </c>
      <c r="E24027" s="28">
        <v>-0.83486899999999997</v>
      </c>
    </row>
    <row r="24028" spans="4:5" x14ac:dyDescent="0.25">
      <c r="D24028" s="31">
        <f>-585.667</f>
        <v>-585.66700000000003</v>
      </c>
      <c r="E24028" s="28">
        <v>-0.68347199999999997</v>
      </c>
    </row>
    <row r="24029" spans="4:5" x14ac:dyDescent="0.25">
      <c r="D24029" s="31">
        <f>-585.651</f>
        <v>-585.65099999999995</v>
      </c>
      <c r="E24029" s="28">
        <v>-0.53204300000000004</v>
      </c>
    </row>
    <row r="24030" spans="4:5" x14ac:dyDescent="0.25">
      <c r="D24030" s="31">
        <f>-585.635</f>
        <v>-585.63499999999999</v>
      </c>
      <c r="E24030" s="28">
        <v>-0.38061499999999998</v>
      </c>
    </row>
    <row r="24031" spans="4:5" x14ac:dyDescent="0.25">
      <c r="D24031" s="31">
        <f>-585.619</f>
        <v>-585.61900000000003</v>
      </c>
      <c r="E24031" s="28">
        <v>-0.229156</v>
      </c>
    </row>
    <row r="24032" spans="4:5" x14ac:dyDescent="0.25">
      <c r="D24032" s="31">
        <f>-585.603</f>
        <v>-585.60299999999995</v>
      </c>
      <c r="E24032" s="28">
        <v>-7.77283E-2</v>
      </c>
    </row>
    <row r="24033" spans="4:5" x14ac:dyDescent="0.25">
      <c r="D24033" s="31">
        <v>-585.58699999999999</v>
      </c>
      <c r="E24033" s="28">
        <v>7.3700000000000002E-2</v>
      </c>
    </row>
    <row r="24034" spans="4:5" x14ac:dyDescent="0.25">
      <c r="D24034" s="31">
        <v>-585.57100000000003</v>
      </c>
      <c r="E24034" s="28">
        <v>0.22522</v>
      </c>
    </row>
    <row r="24035" spans="4:5" x14ac:dyDescent="0.25">
      <c r="D24035" s="31">
        <v>-585.55499999999995</v>
      </c>
      <c r="E24035" s="28">
        <v>0.37667800000000001</v>
      </c>
    </row>
    <row r="24036" spans="4:5" x14ac:dyDescent="0.25">
      <c r="D24036" s="31">
        <v>-585.53899999999999</v>
      </c>
      <c r="E24036" s="28">
        <v>0.52816799999999997</v>
      </c>
    </row>
    <row r="24037" spans="4:5" x14ac:dyDescent="0.25">
      <c r="D24037" s="31">
        <v>-585.52300000000002</v>
      </c>
      <c r="E24037" s="28">
        <v>0.67965699999999996</v>
      </c>
    </row>
    <row r="24038" spans="4:5" x14ac:dyDescent="0.25">
      <c r="D24038" s="31">
        <v>-585.50699999999995</v>
      </c>
      <c r="E24038" s="28">
        <v>0.83120700000000003</v>
      </c>
    </row>
    <row r="24039" spans="4:5" x14ac:dyDescent="0.25">
      <c r="D24039" s="31">
        <v>-585.49099999999999</v>
      </c>
      <c r="E24039" s="28">
        <v>0.98272700000000002</v>
      </c>
    </row>
    <row r="24040" spans="4:5" x14ac:dyDescent="0.25">
      <c r="D24040" s="31">
        <v>-585.47500000000002</v>
      </c>
      <c r="E24040" s="28">
        <v>1.13428</v>
      </c>
    </row>
    <row r="24041" spans="4:5" x14ac:dyDescent="0.25">
      <c r="D24041" s="31">
        <v>-585.45899999999995</v>
      </c>
      <c r="E24041" s="28">
        <v>1.28589</v>
      </c>
    </row>
    <row r="24042" spans="4:5" x14ac:dyDescent="0.25">
      <c r="D24042" s="31">
        <v>-585.44299999999998</v>
      </c>
      <c r="E24042" s="28">
        <v>1.4374400000000001</v>
      </c>
    </row>
    <row r="24043" spans="4:5" x14ac:dyDescent="0.25">
      <c r="D24043" s="31">
        <v>-585.42700000000002</v>
      </c>
      <c r="E24043" s="28">
        <v>1.5890200000000001</v>
      </c>
    </row>
    <row r="24044" spans="4:5" x14ac:dyDescent="0.25">
      <c r="D24044" s="31">
        <v>-585.41099999999994</v>
      </c>
      <c r="E24044" s="28">
        <v>1.7406299999999999</v>
      </c>
    </row>
    <row r="24045" spans="4:5" x14ac:dyDescent="0.25">
      <c r="D24045" s="31">
        <v>-585.39599999999996</v>
      </c>
      <c r="E24045" s="28">
        <v>1.8922099999999999</v>
      </c>
    </row>
    <row r="24046" spans="4:5" x14ac:dyDescent="0.25">
      <c r="D24046" s="31">
        <v>-585.38</v>
      </c>
      <c r="E24046" s="28">
        <v>2.0438200000000002</v>
      </c>
    </row>
    <row r="24047" spans="4:5" x14ac:dyDescent="0.25">
      <c r="D24047" s="31">
        <v>-585.36400000000003</v>
      </c>
      <c r="E24047" s="28">
        <v>2.1954699999999998</v>
      </c>
    </row>
    <row r="24048" spans="4:5" x14ac:dyDescent="0.25">
      <c r="D24048" s="31">
        <v>-585.34799999999996</v>
      </c>
      <c r="E24048" s="28">
        <v>2.34714</v>
      </c>
    </row>
    <row r="24049" spans="4:5" x14ac:dyDescent="0.25">
      <c r="D24049" s="31">
        <v>-585.33199999999999</v>
      </c>
      <c r="E24049" s="28">
        <v>2.49878</v>
      </c>
    </row>
    <row r="24050" spans="4:5" x14ac:dyDescent="0.25">
      <c r="D24050" s="31">
        <v>-585.31600000000003</v>
      </c>
      <c r="E24050" s="28">
        <v>2.65042</v>
      </c>
    </row>
    <row r="24051" spans="4:5" x14ac:dyDescent="0.25">
      <c r="D24051" s="31">
        <v>-585.29999999999995</v>
      </c>
      <c r="E24051" s="28">
        <v>2.80219</v>
      </c>
    </row>
    <row r="24052" spans="4:5" x14ac:dyDescent="0.25">
      <c r="D24052" s="31">
        <v>-585.28399999999999</v>
      </c>
      <c r="E24052" s="28">
        <v>2.9538600000000002</v>
      </c>
    </row>
    <row r="24053" spans="4:5" x14ac:dyDescent="0.25">
      <c r="D24053" s="31">
        <v>-585.26800000000003</v>
      </c>
      <c r="E24053" s="28">
        <v>3.1055600000000001</v>
      </c>
    </row>
    <row r="24054" spans="4:5" x14ac:dyDescent="0.25">
      <c r="D24054" s="31">
        <v>-585.25199999999995</v>
      </c>
      <c r="E24054" s="28">
        <v>3.25726</v>
      </c>
    </row>
    <row r="24055" spans="4:5" x14ac:dyDescent="0.25">
      <c r="D24055" s="31">
        <v>-585.23599999999999</v>
      </c>
      <c r="E24055" s="28">
        <v>3.40903</v>
      </c>
    </row>
    <row r="24056" spans="4:5" x14ac:dyDescent="0.25">
      <c r="D24056" s="31">
        <v>-585.22</v>
      </c>
      <c r="E24056" s="28">
        <v>3.56073</v>
      </c>
    </row>
    <row r="24057" spans="4:5" x14ac:dyDescent="0.25">
      <c r="D24057" s="31">
        <v>-585.20399999999995</v>
      </c>
      <c r="E24057" s="28">
        <v>3.7124899999999998</v>
      </c>
    </row>
    <row r="24058" spans="4:5" x14ac:dyDescent="0.25">
      <c r="D24058" s="31">
        <v>-585.18799999999999</v>
      </c>
      <c r="E24058" s="28">
        <v>3.8642599999999998</v>
      </c>
    </row>
    <row r="24059" spans="4:5" x14ac:dyDescent="0.25">
      <c r="D24059" s="31">
        <v>-585.17200000000003</v>
      </c>
      <c r="E24059" s="28">
        <v>4.0160499999999999</v>
      </c>
    </row>
    <row r="24060" spans="4:5" x14ac:dyDescent="0.25">
      <c r="D24060" s="31">
        <v>-585.15599999999995</v>
      </c>
      <c r="E24060" s="28">
        <v>4.1678499999999996</v>
      </c>
    </row>
    <row r="24061" spans="4:5" x14ac:dyDescent="0.25">
      <c r="D24061" s="31">
        <v>-585.14</v>
      </c>
      <c r="E24061" s="28">
        <v>4.3196700000000003</v>
      </c>
    </row>
    <row r="24062" spans="4:5" x14ac:dyDescent="0.25">
      <c r="D24062" s="31">
        <v>-585.12400000000002</v>
      </c>
      <c r="E24062" s="28">
        <v>4.4714999999999998</v>
      </c>
    </row>
    <row r="24063" spans="4:5" x14ac:dyDescent="0.25">
      <c r="D24063" s="31">
        <v>-585.10799999999995</v>
      </c>
      <c r="E24063" s="28">
        <v>4.6232899999999999</v>
      </c>
    </row>
    <row r="24064" spans="4:5" x14ac:dyDescent="0.25">
      <c r="D24064" s="31">
        <v>-585.09199999999998</v>
      </c>
      <c r="E24064" s="28">
        <v>4.77515</v>
      </c>
    </row>
    <row r="24065" spans="4:5" x14ac:dyDescent="0.25">
      <c r="D24065" s="31">
        <v>-585.07600000000002</v>
      </c>
      <c r="E24065" s="28">
        <v>4.9270300000000002</v>
      </c>
    </row>
    <row r="24066" spans="4:5" x14ac:dyDescent="0.25">
      <c r="D24066" s="31">
        <v>-585.05999999999995</v>
      </c>
      <c r="E24066" s="28">
        <v>5.0789200000000001</v>
      </c>
    </row>
    <row r="24067" spans="4:5" x14ac:dyDescent="0.25">
      <c r="D24067" s="31">
        <v>-585.04399999999998</v>
      </c>
      <c r="E24067" s="28">
        <v>5.2307699999999997</v>
      </c>
    </row>
    <row r="24068" spans="4:5" x14ac:dyDescent="0.25">
      <c r="D24068" s="31">
        <v>-585.02800000000002</v>
      </c>
      <c r="E24068" s="28">
        <v>5.3826900000000002</v>
      </c>
    </row>
    <row r="24069" spans="4:5" x14ac:dyDescent="0.25">
      <c r="D24069" s="31">
        <v>-585.01199999999994</v>
      </c>
      <c r="E24069" s="28">
        <v>5.5345800000000001</v>
      </c>
    </row>
    <row r="24070" spans="4:5" x14ac:dyDescent="0.25">
      <c r="D24070" s="31">
        <v>-584.99599999999998</v>
      </c>
      <c r="E24070" s="28">
        <v>5.68649</v>
      </c>
    </row>
    <row r="24071" spans="4:5" x14ac:dyDescent="0.25">
      <c r="D24071" s="31">
        <v>-584.98</v>
      </c>
      <c r="E24071" s="28">
        <v>5.8384099999999997</v>
      </c>
    </row>
    <row r="24072" spans="4:5" x14ac:dyDescent="0.25">
      <c r="D24072" s="31">
        <v>-584.96400000000006</v>
      </c>
      <c r="E24072" s="28">
        <v>5.9903300000000002</v>
      </c>
    </row>
    <row r="24073" spans="4:5" x14ac:dyDescent="0.25">
      <c r="D24073" s="31">
        <v>-584.94799999999998</v>
      </c>
      <c r="E24073" s="28">
        <v>6.1423300000000003</v>
      </c>
    </row>
    <row r="24074" spans="4:5" x14ac:dyDescent="0.25">
      <c r="D24074" s="31">
        <v>-584.93200000000002</v>
      </c>
      <c r="E24074" s="28">
        <v>6.2943100000000003</v>
      </c>
    </row>
    <row r="24075" spans="4:5" x14ac:dyDescent="0.25">
      <c r="D24075" s="31">
        <v>-584.91600000000005</v>
      </c>
      <c r="E24075" s="28">
        <v>6.4462299999999999</v>
      </c>
    </row>
    <row r="24076" spans="4:5" x14ac:dyDescent="0.25">
      <c r="D24076" s="31">
        <v>-584.9</v>
      </c>
      <c r="E24076" s="28">
        <v>6.5982700000000003</v>
      </c>
    </row>
    <row r="24077" spans="4:5" x14ac:dyDescent="0.25">
      <c r="D24077" s="31">
        <v>-584.88400000000001</v>
      </c>
      <c r="E24077" s="28">
        <v>6.7503099999999998</v>
      </c>
    </row>
    <row r="24078" spans="4:5" x14ac:dyDescent="0.25">
      <c r="D24078" s="31">
        <v>-584.86800000000005</v>
      </c>
      <c r="E24078" s="28">
        <v>6.9022800000000002</v>
      </c>
    </row>
    <row r="24079" spans="4:5" x14ac:dyDescent="0.25">
      <c r="D24079" s="31">
        <v>-584.85199999999998</v>
      </c>
      <c r="E24079" s="28">
        <v>7.0543199999999997</v>
      </c>
    </row>
    <row r="24080" spans="4:5" x14ac:dyDescent="0.25">
      <c r="D24080" s="31">
        <v>-584.83600000000001</v>
      </c>
      <c r="E24080" s="28">
        <v>7.2063300000000003</v>
      </c>
    </row>
    <row r="24081" spans="4:5" x14ac:dyDescent="0.25">
      <c r="D24081" s="31">
        <v>-584.82000000000005</v>
      </c>
      <c r="E24081" s="28">
        <v>7.3584300000000002</v>
      </c>
    </row>
    <row r="24082" spans="4:5" x14ac:dyDescent="0.25">
      <c r="D24082" s="31">
        <v>-584.80399999999997</v>
      </c>
      <c r="E24082" s="28">
        <v>7.5104699999999998</v>
      </c>
    </row>
    <row r="24083" spans="4:5" x14ac:dyDescent="0.25">
      <c r="D24083" s="31">
        <v>-584.78800000000001</v>
      </c>
      <c r="E24083" s="28">
        <v>7.6625399999999999</v>
      </c>
    </row>
    <row r="24084" spans="4:5" x14ac:dyDescent="0.25">
      <c r="D24084" s="31">
        <v>-584.77200000000005</v>
      </c>
      <c r="E24084" s="28">
        <v>7.8146100000000001</v>
      </c>
    </row>
    <row r="24085" spans="4:5" x14ac:dyDescent="0.25">
      <c r="D24085" s="31">
        <v>-584.75599999999997</v>
      </c>
      <c r="E24085" s="28">
        <v>7.9668000000000001</v>
      </c>
    </row>
    <row r="24086" spans="4:5" x14ac:dyDescent="0.25">
      <c r="D24086" s="31">
        <v>-584.74</v>
      </c>
      <c r="E24086" s="28">
        <v>8.1188400000000005</v>
      </c>
    </row>
    <row r="24087" spans="4:5" x14ac:dyDescent="0.25">
      <c r="D24087" s="31">
        <v>-584.72400000000005</v>
      </c>
      <c r="E24087" s="28">
        <v>8.2709399999999995</v>
      </c>
    </row>
    <row r="24088" spans="4:5" x14ac:dyDescent="0.25">
      <c r="D24088" s="31">
        <v>-584.70799999999997</v>
      </c>
      <c r="E24088" s="28">
        <v>8.4231300000000005</v>
      </c>
    </row>
    <row r="24089" spans="4:5" x14ac:dyDescent="0.25">
      <c r="D24089" s="31">
        <v>-584.69200000000001</v>
      </c>
      <c r="E24089" s="28">
        <v>8.5752600000000001</v>
      </c>
    </row>
    <row r="24090" spans="4:5" x14ac:dyDescent="0.25">
      <c r="D24090" s="31">
        <v>-584.67600000000004</v>
      </c>
      <c r="E24090" s="28">
        <v>8.7274499999999993</v>
      </c>
    </row>
    <row r="24091" spans="4:5" x14ac:dyDescent="0.25">
      <c r="D24091" s="31">
        <v>-584.66</v>
      </c>
      <c r="E24091" s="28">
        <v>8.8796099999999996</v>
      </c>
    </row>
    <row r="24092" spans="4:5" x14ac:dyDescent="0.25">
      <c r="D24092" s="31">
        <v>-584.64400000000001</v>
      </c>
      <c r="E24092" s="28">
        <v>9.0317699999999999</v>
      </c>
    </row>
    <row r="24093" spans="4:5" x14ac:dyDescent="0.25">
      <c r="D24093" s="31">
        <v>-584.62800000000004</v>
      </c>
      <c r="E24093" s="28">
        <v>9.1839600000000008</v>
      </c>
    </row>
    <row r="24094" spans="4:5" x14ac:dyDescent="0.25">
      <c r="D24094" s="31">
        <v>-584.61199999999997</v>
      </c>
      <c r="E24094" s="28">
        <v>9.3362099999999995</v>
      </c>
    </row>
    <row r="24095" spans="4:5" x14ac:dyDescent="0.25">
      <c r="D24095" s="31">
        <v>-584.596</v>
      </c>
      <c r="E24095" s="28">
        <v>9.4884000000000004</v>
      </c>
    </row>
    <row r="24096" spans="4:5" x14ac:dyDescent="0.25">
      <c r="D24096" s="31">
        <v>-584.58000000000004</v>
      </c>
      <c r="E24096" s="28">
        <v>9.6406200000000002</v>
      </c>
    </row>
    <row r="24097" spans="4:5" x14ac:dyDescent="0.25">
      <c r="D24097" s="31">
        <v>-584.56399999999996</v>
      </c>
      <c r="E24097" s="28">
        <v>9.7928499999999996</v>
      </c>
    </row>
    <row r="24098" spans="4:5" x14ac:dyDescent="0.25">
      <c r="D24098" s="31">
        <v>-584.548</v>
      </c>
      <c r="E24098" s="28">
        <v>9.9451900000000002</v>
      </c>
    </row>
    <row r="24099" spans="4:5" x14ac:dyDescent="0.25">
      <c r="D24099" s="31">
        <v>-584.53200000000004</v>
      </c>
      <c r="E24099" s="28">
        <v>10.0974</v>
      </c>
    </row>
    <row r="24100" spans="4:5" x14ac:dyDescent="0.25">
      <c r="D24100" s="31">
        <v>-584.51599999999996</v>
      </c>
      <c r="E24100" s="28">
        <v>10.249700000000001</v>
      </c>
    </row>
    <row r="24101" spans="4:5" x14ac:dyDescent="0.25">
      <c r="D24101" s="31">
        <v>-584.5</v>
      </c>
      <c r="E24101" s="28">
        <v>10.401999999999999</v>
      </c>
    </row>
    <row r="24102" spans="4:5" x14ac:dyDescent="0.25">
      <c r="D24102" s="31">
        <v>-584.48400000000004</v>
      </c>
      <c r="E24102" s="28">
        <v>10.5543</v>
      </c>
    </row>
    <row r="24103" spans="4:5" x14ac:dyDescent="0.25">
      <c r="D24103" s="31">
        <v>-584.46799999999996</v>
      </c>
      <c r="E24103" s="28">
        <v>10.7066</v>
      </c>
    </row>
    <row r="24104" spans="4:5" x14ac:dyDescent="0.25">
      <c r="D24104" s="31">
        <v>-584.452</v>
      </c>
      <c r="E24104" s="28">
        <v>10.8589</v>
      </c>
    </row>
    <row r="24105" spans="4:5" x14ac:dyDescent="0.25">
      <c r="D24105" s="31">
        <v>-584.43600000000004</v>
      </c>
      <c r="E24105" s="28">
        <v>11.0113</v>
      </c>
    </row>
    <row r="24106" spans="4:5" x14ac:dyDescent="0.25">
      <c r="D24106" s="31">
        <v>-584.41999999999996</v>
      </c>
      <c r="E24106" s="28">
        <v>11.163600000000001</v>
      </c>
    </row>
    <row r="24107" spans="4:5" x14ac:dyDescent="0.25">
      <c r="D24107" s="31">
        <v>-584.404</v>
      </c>
      <c r="E24107" s="28">
        <v>11.316000000000001</v>
      </c>
    </row>
    <row r="24108" spans="4:5" x14ac:dyDescent="0.25">
      <c r="D24108" s="31">
        <v>-584.38800000000003</v>
      </c>
      <c r="E24108" s="28">
        <v>11.468400000000001</v>
      </c>
    </row>
    <row r="24109" spans="4:5" x14ac:dyDescent="0.25">
      <c r="D24109" s="31">
        <v>-584.37199999999996</v>
      </c>
      <c r="E24109" s="28">
        <v>11.620799999999999</v>
      </c>
    </row>
    <row r="24110" spans="4:5" x14ac:dyDescent="0.25">
      <c r="D24110" s="31">
        <v>-584.35599999999999</v>
      </c>
      <c r="E24110" s="28">
        <v>11.773099999999999</v>
      </c>
    </row>
    <row r="24111" spans="4:5" x14ac:dyDescent="0.25">
      <c r="D24111" s="31">
        <v>-584.34</v>
      </c>
      <c r="E24111" s="28">
        <v>11.925599999999999</v>
      </c>
    </row>
    <row r="24112" spans="4:5" x14ac:dyDescent="0.25">
      <c r="D24112" s="31">
        <v>-584.32399999999996</v>
      </c>
      <c r="E24112" s="28">
        <v>12.077999999999999</v>
      </c>
    </row>
    <row r="24113" spans="4:5" x14ac:dyDescent="0.25">
      <c r="D24113" s="31">
        <v>-584.30799999999999</v>
      </c>
      <c r="E24113" s="28">
        <v>12.230399999999999</v>
      </c>
    </row>
    <row r="24114" spans="4:5" x14ac:dyDescent="0.25">
      <c r="D24114" s="31">
        <v>-584.29200000000003</v>
      </c>
      <c r="E24114" s="28">
        <v>12.382899999999999</v>
      </c>
    </row>
    <row r="24115" spans="4:5" x14ac:dyDescent="0.25">
      <c r="D24115" s="31">
        <v>-584.27599999999995</v>
      </c>
      <c r="E24115" s="28">
        <v>12.535299999999999</v>
      </c>
    </row>
    <row r="24116" spans="4:5" x14ac:dyDescent="0.25">
      <c r="D24116" s="31">
        <v>-584.26</v>
      </c>
      <c r="E24116" s="28">
        <v>12.687799999999999</v>
      </c>
    </row>
    <row r="24117" spans="4:5" x14ac:dyDescent="0.25">
      <c r="D24117" s="31">
        <v>-584.24400000000003</v>
      </c>
      <c r="E24117" s="28">
        <v>12.840299999999999</v>
      </c>
    </row>
    <row r="24118" spans="4:5" x14ac:dyDescent="0.25">
      <c r="D24118" s="31">
        <v>-584.22799999999995</v>
      </c>
      <c r="E24118" s="28">
        <v>12.992800000000001</v>
      </c>
    </row>
    <row r="24119" spans="4:5" x14ac:dyDescent="0.25">
      <c r="D24119" s="31">
        <v>-584.21199999999999</v>
      </c>
      <c r="E24119" s="28">
        <v>13.145300000000001</v>
      </c>
    </row>
    <row r="24120" spans="4:5" x14ac:dyDescent="0.25">
      <c r="D24120" s="31">
        <v>-584.19600000000003</v>
      </c>
      <c r="E24120" s="28">
        <v>13.297800000000001</v>
      </c>
    </row>
    <row r="24121" spans="4:5" x14ac:dyDescent="0.25">
      <c r="D24121" s="31">
        <v>-584.17999999999995</v>
      </c>
      <c r="E24121" s="28">
        <v>13.4503</v>
      </c>
    </row>
    <row r="24122" spans="4:5" x14ac:dyDescent="0.25">
      <c r="D24122" s="31">
        <v>-584.16399999999999</v>
      </c>
      <c r="E24122" s="28">
        <v>13.6028</v>
      </c>
    </row>
    <row r="24123" spans="4:5" x14ac:dyDescent="0.25">
      <c r="D24123" s="31">
        <v>-584.14800000000002</v>
      </c>
      <c r="E24123" s="28">
        <v>13.7554</v>
      </c>
    </row>
    <row r="24124" spans="4:5" x14ac:dyDescent="0.25">
      <c r="D24124" s="31">
        <v>-584.13199999999995</v>
      </c>
      <c r="E24124" s="28">
        <v>13.907999999999999</v>
      </c>
    </row>
    <row r="24125" spans="4:5" x14ac:dyDescent="0.25">
      <c r="D24125" s="31">
        <v>-584.11599999999999</v>
      </c>
      <c r="E24125" s="28">
        <v>14.060499999999999</v>
      </c>
    </row>
    <row r="24126" spans="4:5" x14ac:dyDescent="0.25">
      <c r="D24126" s="31">
        <v>-584.1</v>
      </c>
      <c r="E24126" s="28">
        <v>14.213100000000001</v>
      </c>
    </row>
    <row r="24127" spans="4:5" x14ac:dyDescent="0.25">
      <c r="D24127" s="31">
        <v>-584.08399999999995</v>
      </c>
      <c r="E24127" s="28">
        <v>14.3658</v>
      </c>
    </row>
    <row r="24128" spans="4:5" x14ac:dyDescent="0.25">
      <c r="D24128" s="31">
        <v>-584.06799999999998</v>
      </c>
      <c r="E24128" s="28">
        <v>14.5183</v>
      </c>
    </row>
    <row r="24129" spans="4:5" x14ac:dyDescent="0.25">
      <c r="D24129" s="31">
        <v>-584.05200000000002</v>
      </c>
      <c r="E24129" s="28">
        <v>14.670999999999999</v>
      </c>
    </row>
    <row r="24130" spans="4:5" x14ac:dyDescent="0.25">
      <c r="D24130" s="31">
        <v>-584.03599999999994</v>
      </c>
      <c r="E24130" s="28">
        <v>14.823600000000001</v>
      </c>
    </row>
    <row r="24131" spans="4:5" x14ac:dyDescent="0.25">
      <c r="D24131" s="31">
        <v>-584.02</v>
      </c>
      <c r="E24131" s="28">
        <v>14.9763</v>
      </c>
    </row>
    <row r="24132" spans="4:5" x14ac:dyDescent="0.25">
      <c r="D24132" s="31">
        <v>-584.00400000000002</v>
      </c>
      <c r="E24132" s="28">
        <v>15.1288</v>
      </c>
    </row>
    <row r="24133" spans="4:5" x14ac:dyDescent="0.25">
      <c r="D24133" s="31">
        <v>-583.98800000000006</v>
      </c>
      <c r="E24133" s="28">
        <v>15.281599999999999</v>
      </c>
    </row>
    <row r="24134" spans="4:5" x14ac:dyDescent="0.25">
      <c r="D24134" s="31">
        <v>-583.97199999999998</v>
      </c>
      <c r="E24134" s="28">
        <v>15.4343</v>
      </c>
    </row>
    <row r="24135" spans="4:5" x14ac:dyDescent="0.25">
      <c r="D24135" s="31">
        <v>-583.95600000000002</v>
      </c>
      <c r="E24135" s="28">
        <v>15.5869</v>
      </c>
    </row>
    <row r="24136" spans="4:5" x14ac:dyDescent="0.25">
      <c r="D24136" s="31">
        <v>-583.94000000000005</v>
      </c>
      <c r="E24136" s="28">
        <v>15.739599999999999</v>
      </c>
    </row>
    <row r="24137" spans="4:5" x14ac:dyDescent="0.25">
      <c r="D24137" s="31">
        <v>-583.92399999999998</v>
      </c>
      <c r="E24137" s="28">
        <v>15.8924</v>
      </c>
    </row>
    <row r="24138" spans="4:5" x14ac:dyDescent="0.25">
      <c r="D24138" s="31">
        <v>-583.90800000000002</v>
      </c>
      <c r="E24138" s="28">
        <v>16.045100000000001</v>
      </c>
    </row>
    <row r="24139" spans="4:5" x14ac:dyDescent="0.25">
      <c r="D24139" s="31">
        <v>-583.89200000000005</v>
      </c>
      <c r="E24139" s="28">
        <v>16.197800000000001</v>
      </c>
    </row>
    <row r="24140" spans="4:5" x14ac:dyDescent="0.25">
      <c r="D24140" s="31">
        <v>-583.87599999999998</v>
      </c>
      <c r="E24140" s="28">
        <v>16.3506</v>
      </c>
    </row>
    <row r="24141" spans="4:5" x14ac:dyDescent="0.25">
      <c r="D24141" s="31">
        <v>-583.86</v>
      </c>
      <c r="E24141" s="28">
        <v>16.503299999999999</v>
      </c>
    </row>
    <row r="24142" spans="4:5" x14ac:dyDescent="0.25">
      <c r="D24142" s="31">
        <v>-583.84400000000005</v>
      </c>
      <c r="E24142" s="28">
        <v>16.656099999999999</v>
      </c>
    </row>
    <row r="24143" spans="4:5" x14ac:dyDescent="0.25">
      <c r="D24143" s="31">
        <v>-583.82799999999997</v>
      </c>
      <c r="E24143" s="28">
        <v>16.808900000000001</v>
      </c>
    </row>
    <row r="24144" spans="4:5" x14ac:dyDescent="0.25">
      <c r="D24144" s="31">
        <v>-583.81200000000001</v>
      </c>
      <c r="E24144" s="28">
        <v>16.9617</v>
      </c>
    </row>
    <row r="24145" spans="4:5" x14ac:dyDescent="0.25">
      <c r="D24145" s="31">
        <v>-583.79600000000005</v>
      </c>
      <c r="E24145" s="28">
        <v>17.1145</v>
      </c>
    </row>
    <row r="24146" spans="4:5" x14ac:dyDescent="0.25">
      <c r="D24146" s="31">
        <v>-583.78</v>
      </c>
      <c r="E24146" s="28">
        <v>17.267299999999999</v>
      </c>
    </row>
    <row r="24147" spans="4:5" x14ac:dyDescent="0.25">
      <c r="D24147" s="31">
        <v>-583.76400000000001</v>
      </c>
      <c r="E24147" s="28">
        <v>17.420200000000001</v>
      </c>
    </row>
    <row r="24148" spans="4:5" x14ac:dyDescent="0.25">
      <c r="D24148" s="31">
        <v>-583.74800000000005</v>
      </c>
      <c r="E24148" s="28">
        <v>17.573</v>
      </c>
    </row>
    <row r="24149" spans="4:5" x14ac:dyDescent="0.25">
      <c r="D24149" s="31">
        <v>-583.73199999999997</v>
      </c>
      <c r="E24149" s="28">
        <v>17.7258</v>
      </c>
    </row>
    <row r="24150" spans="4:5" x14ac:dyDescent="0.25">
      <c r="D24150" s="31">
        <v>-583.71600000000001</v>
      </c>
      <c r="E24150" s="28">
        <v>17.878699999999998</v>
      </c>
    </row>
    <row r="24151" spans="4:5" x14ac:dyDescent="0.25">
      <c r="D24151" s="31">
        <v>-583.70000000000005</v>
      </c>
      <c r="E24151" s="28">
        <v>18.031600000000001</v>
      </c>
    </row>
    <row r="24152" spans="4:5" x14ac:dyDescent="0.25">
      <c r="D24152" s="31">
        <v>-583.68399999999997</v>
      </c>
      <c r="E24152" s="28">
        <v>18.1844</v>
      </c>
    </row>
    <row r="24153" spans="4:5" x14ac:dyDescent="0.25">
      <c r="D24153" s="31">
        <v>-583.66800000000001</v>
      </c>
      <c r="E24153" s="28">
        <v>18.337299999999999</v>
      </c>
    </row>
    <row r="24154" spans="4:5" x14ac:dyDescent="0.25">
      <c r="D24154" s="31">
        <v>-583.65200000000004</v>
      </c>
      <c r="E24154" s="28">
        <v>18.490300000000001</v>
      </c>
    </row>
    <row r="24155" spans="4:5" x14ac:dyDescent="0.25">
      <c r="D24155" s="31">
        <v>-583.63599999999997</v>
      </c>
      <c r="E24155" s="28">
        <v>18.6432</v>
      </c>
    </row>
    <row r="24156" spans="4:5" x14ac:dyDescent="0.25">
      <c r="D24156" s="31">
        <v>-583.62</v>
      </c>
      <c r="E24156" s="28">
        <v>18.796099999999999</v>
      </c>
    </row>
    <row r="24157" spans="4:5" x14ac:dyDescent="0.25">
      <c r="D24157" s="31">
        <v>-583.60400000000004</v>
      </c>
      <c r="E24157" s="28">
        <v>18.949100000000001</v>
      </c>
    </row>
    <row r="24158" spans="4:5" x14ac:dyDescent="0.25">
      <c r="D24158" s="31">
        <v>-583.58900000000006</v>
      </c>
      <c r="E24158" s="28">
        <v>19.102</v>
      </c>
    </row>
    <row r="24159" spans="4:5" x14ac:dyDescent="0.25">
      <c r="D24159" s="31">
        <v>-583.57299999999998</v>
      </c>
      <c r="E24159" s="28">
        <v>19.254999999999999</v>
      </c>
    </row>
    <row r="24160" spans="4:5" x14ac:dyDescent="0.25">
      <c r="D24160" s="31">
        <v>-583.55700000000002</v>
      </c>
      <c r="E24160" s="28">
        <v>19.408000000000001</v>
      </c>
    </row>
    <row r="24161" spans="4:5" x14ac:dyDescent="0.25">
      <c r="D24161" s="31">
        <v>-583.54100000000005</v>
      </c>
      <c r="E24161" s="28">
        <v>19.5609</v>
      </c>
    </row>
    <row r="24162" spans="4:5" x14ac:dyDescent="0.25">
      <c r="D24162" s="31">
        <v>-583.52499999999998</v>
      </c>
      <c r="E24162" s="28">
        <v>19.713899999999999</v>
      </c>
    </row>
    <row r="24163" spans="4:5" x14ac:dyDescent="0.25">
      <c r="D24163" s="31">
        <v>-583.50900000000001</v>
      </c>
      <c r="E24163" s="28">
        <v>19.867000000000001</v>
      </c>
    </row>
    <row r="24164" spans="4:5" x14ac:dyDescent="0.25">
      <c r="D24164" s="31">
        <v>-583.49300000000005</v>
      </c>
      <c r="E24164" s="28">
        <v>20.02</v>
      </c>
    </row>
    <row r="24165" spans="4:5" x14ac:dyDescent="0.25">
      <c r="D24165" s="31">
        <v>-583.47699999999998</v>
      </c>
      <c r="E24165" s="28">
        <v>20.172999999999998</v>
      </c>
    </row>
    <row r="24166" spans="4:5" x14ac:dyDescent="0.25">
      <c r="D24166" s="31">
        <v>-583.46100000000001</v>
      </c>
      <c r="E24166" s="28">
        <v>20.326000000000001</v>
      </c>
    </row>
    <row r="24167" spans="4:5" x14ac:dyDescent="0.25">
      <c r="D24167" s="31">
        <v>-583.44500000000005</v>
      </c>
      <c r="E24167" s="28">
        <v>20.479099999999999</v>
      </c>
    </row>
    <row r="24168" spans="4:5" x14ac:dyDescent="0.25">
      <c r="D24168" s="31">
        <v>-583.42899999999997</v>
      </c>
      <c r="E24168" s="28">
        <v>20.632200000000001</v>
      </c>
    </row>
    <row r="24169" spans="4:5" x14ac:dyDescent="0.25">
      <c r="D24169" s="31">
        <v>-583.41300000000001</v>
      </c>
      <c r="E24169" s="28">
        <v>20.785299999999999</v>
      </c>
    </row>
    <row r="24170" spans="4:5" x14ac:dyDescent="0.25">
      <c r="D24170" s="31">
        <v>-583.39700000000005</v>
      </c>
      <c r="E24170" s="28">
        <v>20.938400000000001</v>
      </c>
    </row>
    <row r="24171" spans="4:5" x14ac:dyDescent="0.25">
      <c r="D24171" s="31">
        <v>-583.38099999999997</v>
      </c>
      <c r="E24171" s="28">
        <v>21.0915</v>
      </c>
    </row>
    <row r="24172" spans="4:5" x14ac:dyDescent="0.25">
      <c r="D24172" s="31">
        <v>-583.36500000000001</v>
      </c>
      <c r="E24172" s="28">
        <v>21.244599999999998</v>
      </c>
    </row>
    <row r="24173" spans="4:5" x14ac:dyDescent="0.25">
      <c r="D24173" s="31">
        <v>-583.34900000000005</v>
      </c>
      <c r="E24173" s="28">
        <v>21.3977</v>
      </c>
    </row>
    <row r="24174" spans="4:5" x14ac:dyDescent="0.25">
      <c r="D24174" s="31">
        <v>-583.33299999999997</v>
      </c>
      <c r="E24174" s="28">
        <v>21.550799999999999</v>
      </c>
    </row>
    <row r="24175" spans="4:5" x14ac:dyDescent="0.25">
      <c r="D24175" s="31">
        <v>-583.31700000000001</v>
      </c>
      <c r="E24175" s="28">
        <v>21.703900000000001</v>
      </c>
    </row>
    <row r="24176" spans="4:5" x14ac:dyDescent="0.25">
      <c r="D24176" s="31">
        <v>-583.30100000000004</v>
      </c>
      <c r="E24176" s="28">
        <v>21.857099999999999</v>
      </c>
    </row>
    <row r="24177" spans="4:5" x14ac:dyDescent="0.25">
      <c r="D24177" s="31">
        <v>-583.28499999999997</v>
      </c>
      <c r="E24177" s="28">
        <v>22.010300000000001</v>
      </c>
    </row>
    <row r="24178" spans="4:5" x14ac:dyDescent="0.25">
      <c r="D24178" s="31">
        <v>-583.26900000000001</v>
      </c>
      <c r="E24178" s="28">
        <v>22.163499999999999</v>
      </c>
    </row>
    <row r="24179" spans="4:5" x14ac:dyDescent="0.25">
      <c r="D24179" s="31">
        <v>-583.25300000000004</v>
      </c>
      <c r="E24179" s="28">
        <v>22.316700000000001</v>
      </c>
    </row>
    <row r="24180" spans="4:5" x14ac:dyDescent="0.25">
      <c r="D24180" s="31">
        <v>-583.23699999999997</v>
      </c>
      <c r="E24180" s="28">
        <v>22.469899999999999</v>
      </c>
    </row>
    <row r="24181" spans="4:5" x14ac:dyDescent="0.25">
      <c r="D24181" s="31">
        <v>-583.221</v>
      </c>
      <c r="E24181" s="28">
        <v>22.623100000000001</v>
      </c>
    </row>
    <row r="24182" spans="4:5" x14ac:dyDescent="0.25">
      <c r="D24182" s="31">
        <v>-583.20500000000004</v>
      </c>
      <c r="E24182" s="28">
        <v>22.776299999999999</v>
      </c>
    </row>
    <row r="24183" spans="4:5" x14ac:dyDescent="0.25">
      <c r="D24183" s="31">
        <v>-583.18899999999996</v>
      </c>
      <c r="E24183" s="28">
        <v>22.929600000000001</v>
      </c>
    </row>
    <row r="24184" spans="4:5" x14ac:dyDescent="0.25">
      <c r="D24184" s="31">
        <v>-583.173</v>
      </c>
      <c r="E24184" s="28">
        <v>23.082799999999999</v>
      </c>
    </row>
    <row r="24185" spans="4:5" x14ac:dyDescent="0.25">
      <c r="D24185" s="31">
        <v>-583.15700000000004</v>
      </c>
      <c r="E24185" s="28">
        <v>23.2361</v>
      </c>
    </row>
    <row r="24186" spans="4:5" x14ac:dyDescent="0.25">
      <c r="D24186" s="31">
        <v>-583.14099999999996</v>
      </c>
      <c r="E24186" s="28">
        <v>23.389299999999999</v>
      </c>
    </row>
    <row r="24187" spans="4:5" x14ac:dyDescent="0.25">
      <c r="D24187" s="31">
        <v>-583.125</v>
      </c>
      <c r="E24187" s="28">
        <v>23.5426</v>
      </c>
    </row>
    <row r="24188" spans="4:5" x14ac:dyDescent="0.25">
      <c r="D24188" s="31">
        <v>-583.10900000000004</v>
      </c>
      <c r="E24188" s="28">
        <v>23.695900000000002</v>
      </c>
    </row>
    <row r="24189" spans="4:5" x14ac:dyDescent="0.25">
      <c r="D24189" s="31">
        <v>-583.09299999999996</v>
      </c>
      <c r="E24189" s="28">
        <v>23.8492</v>
      </c>
    </row>
    <row r="24190" spans="4:5" x14ac:dyDescent="0.25">
      <c r="D24190" s="31">
        <v>-583.077</v>
      </c>
      <c r="E24190" s="28">
        <v>24.002500000000001</v>
      </c>
    </row>
    <row r="24191" spans="4:5" x14ac:dyDescent="0.25">
      <c r="D24191" s="31">
        <v>-583.06100000000004</v>
      </c>
      <c r="E24191" s="28">
        <v>24.155799999999999</v>
      </c>
    </row>
    <row r="24192" spans="4:5" x14ac:dyDescent="0.25">
      <c r="D24192" s="31">
        <v>-583.04499999999996</v>
      </c>
      <c r="E24192" s="28">
        <v>24.309100000000001</v>
      </c>
    </row>
    <row r="24193" spans="4:5" x14ac:dyDescent="0.25">
      <c r="D24193" s="31">
        <v>-583.029</v>
      </c>
      <c r="E24193" s="28">
        <v>24.462499999999999</v>
      </c>
    </row>
    <row r="24194" spans="4:5" x14ac:dyDescent="0.25">
      <c r="D24194" s="31">
        <v>-583.01300000000003</v>
      </c>
      <c r="E24194" s="28">
        <v>24.6159</v>
      </c>
    </row>
    <row r="24195" spans="4:5" x14ac:dyDescent="0.25">
      <c r="D24195" s="31">
        <v>-582.99699999999996</v>
      </c>
      <c r="E24195" s="28">
        <v>24.769200000000001</v>
      </c>
    </row>
    <row r="24196" spans="4:5" x14ac:dyDescent="0.25">
      <c r="D24196" s="31">
        <v>-582.98099999999999</v>
      </c>
      <c r="E24196" s="28">
        <v>24.922599999999999</v>
      </c>
    </row>
    <row r="24197" spans="4:5" x14ac:dyDescent="0.25">
      <c r="D24197" s="31">
        <v>-582.96500000000003</v>
      </c>
      <c r="E24197" s="28">
        <v>25.076000000000001</v>
      </c>
    </row>
    <row r="24198" spans="4:5" x14ac:dyDescent="0.25">
      <c r="D24198" s="31">
        <v>-582.94899999999996</v>
      </c>
      <c r="E24198" s="28">
        <v>25.229399999999998</v>
      </c>
    </row>
    <row r="24199" spans="4:5" x14ac:dyDescent="0.25">
      <c r="D24199" s="31">
        <v>-582.93299999999999</v>
      </c>
      <c r="E24199" s="28">
        <v>25.3828</v>
      </c>
    </row>
    <row r="24200" spans="4:5" x14ac:dyDescent="0.25">
      <c r="D24200" s="31">
        <v>-582.91700000000003</v>
      </c>
      <c r="E24200" s="28">
        <v>25.536200000000001</v>
      </c>
    </row>
    <row r="24201" spans="4:5" x14ac:dyDescent="0.25">
      <c r="D24201" s="31">
        <v>-582.90099999999995</v>
      </c>
      <c r="E24201" s="28">
        <v>25.689599999999999</v>
      </c>
    </row>
    <row r="24202" spans="4:5" x14ac:dyDescent="0.25">
      <c r="D24202" s="31">
        <v>-582.88499999999999</v>
      </c>
      <c r="E24202" s="28">
        <v>25.8431</v>
      </c>
    </row>
    <row r="24203" spans="4:5" x14ac:dyDescent="0.25">
      <c r="D24203" s="31">
        <v>-582.86900000000003</v>
      </c>
      <c r="E24203" s="28">
        <v>25.996600000000001</v>
      </c>
    </row>
    <row r="24204" spans="4:5" x14ac:dyDescent="0.25">
      <c r="D24204" s="31">
        <v>-582.85299999999995</v>
      </c>
      <c r="E24204" s="28">
        <v>26.15</v>
      </c>
    </row>
    <row r="24205" spans="4:5" x14ac:dyDescent="0.25">
      <c r="D24205" s="31">
        <v>-582.83699999999999</v>
      </c>
      <c r="E24205" s="28">
        <v>26.3035</v>
      </c>
    </row>
    <row r="24206" spans="4:5" x14ac:dyDescent="0.25">
      <c r="D24206" s="31">
        <v>-582.82100000000003</v>
      </c>
      <c r="E24206" s="28">
        <v>26.457000000000001</v>
      </c>
    </row>
    <row r="24207" spans="4:5" x14ac:dyDescent="0.25">
      <c r="D24207" s="31">
        <v>-582.80499999999995</v>
      </c>
      <c r="E24207" s="28">
        <v>26.610499999999998</v>
      </c>
    </row>
    <row r="24208" spans="4:5" x14ac:dyDescent="0.25">
      <c r="D24208" s="31">
        <v>-582.78899999999999</v>
      </c>
      <c r="E24208" s="28">
        <v>26.763999999999999</v>
      </c>
    </row>
    <row r="24209" spans="4:5" x14ac:dyDescent="0.25">
      <c r="D24209" s="31">
        <v>-582.77300000000002</v>
      </c>
      <c r="E24209" s="28">
        <v>26.9175</v>
      </c>
    </row>
    <row r="24210" spans="4:5" x14ac:dyDescent="0.25">
      <c r="D24210" s="31">
        <v>-582.75699999999995</v>
      </c>
      <c r="E24210" s="28">
        <v>27.071100000000001</v>
      </c>
    </row>
    <row r="24211" spans="4:5" x14ac:dyDescent="0.25">
      <c r="D24211" s="31">
        <v>-582.74099999999999</v>
      </c>
      <c r="E24211" s="28">
        <v>27.224599999999999</v>
      </c>
    </row>
    <row r="24212" spans="4:5" x14ac:dyDescent="0.25">
      <c r="D24212" s="31">
        <v>-582.72500000000002</v>
      </c>
      <c r="E24212" s="28">
        <v>27.3782</v>
      </c>
    </row>
    <row r="24213" spans="4:5" x14ac:dyDescent="0.25">
      <c r="D24213" s="31">
        <v>-582.70899999999995</v>
      </c>
      <c r="E24213" s="28">
        <v>27.531700000000001</v>
      </c>
    </row>
    <row r="24214" spans="4:5" x14ac:dyDescent="0.25">
      <c r="D24214" s="31">
        <v>-582.69299999999998</v>
      </c>
      <c r="E24214" s="28">
        <v>27.685300000000002</v>
      </c>
    </row>
    <row r="24215" spans="4:5" x14ac:dyDescent="0.25">
      <c r="D24215" s="31">
        <v>-582.67700000000002</v>
      </c>
      <c r="E24215" s="28">
        <v>27.838899999999999</v>
      </c>
    </row>
    <row r="24216" spans="4:5" x14ac:dyDescent="0.25">
      <c r="D24216" s="31">
        <v>-582.66099999999994</v>
      </c>
      <c r="E24216" s="28">
        <v>27.9925</v>
      </c>
    </row>
    <row r="24217" spans="4:5" x14ac:dyDescent="0.25">
      <c r="D24217" s="31">
        <v>-582.64499999999998</v>
      </c>
      <c r="E24217" s="28">
        <v>28.146100000000001</v>
      </c>
    </row>
    <row r="24218" spans="4:5" x14ac:dyDescent="0.25">
      <c r="D24218" s="31">
        <v>-582.62900000000002</v>
      </c>
      <c r="E24218" s="28">
        <v>28.299700000000001</v>
      </c>
    </row>
    <row r="24219" spans="4:5" x14ac:dyDescent="0.25">
      <c r="D24219" s="31">
        <v>-582.61300000000006</v>
      </c>
      <c r="E24219" s="28">
        <v>28.453299999999999</v>
      </c>
    </row>
    <row r="24220" spans="4:5" x14ac:dyDescent="0.25">
      <c r="D24220" s="31">
        <v>-582.59699999999998</v>
      </c>
      <c r="E24220" s="28">
        <v>28.606999999999999</v>
      </c>
    </row>
    <row r="24221" spans="4:5" x14ac:dyDescent="0.25">
      <c r="D24221" s="31">
        <v>-582.58100000000002</v>
      </c>
      <c r="E24221" s="28">
        <v>28.7606</v>
      </c>
    </row>
    <row r="24222" spans="4:5" x14ac:dyDescent="0.25">
      <c r="D24222" s="31">
        <v>-582.56500000000005</v>
      </c>
      <c r="E24222" s="28">
        <v>28.914200000000001</v>
      </c>
    </row>
    <row r="24223" spans="4:5" x14ac:dyDescent="0.25">
      <c r="D24223" s="31">
        <v>-582.54899999999998</v>
      </c>
      <c r="E24223" s="28">
        <v>29.067900000000002</v>
      </c>
    </row>
    <row r="24224" spans="4:5" x14ac:dyDescent="0.25">
      <c r="D24224" s="31">
        <v>-582.53300000000002</v>
      </c>
      <c r="E24224" s="28">
        <v>29.221599999999999</v>
      </c>
    </row>
    <row r="24225" spans="4:5" x14ac:dyDescent="0.25">
      <c r="D24225" s="31">
        <v>-582.51700000000005</v>
      </c>
      <c r="E24225" s="28">
        <v>29.375299999999999</v>
      </c>
    </row>
    <row r="24226" spans="4:5" x14ac:dyDescent="0.25">
      <c r="D24226" s="31">
        <v>-582.50099999999998</v>
      </c>
      <c r="E24226" s="28">
        <v>29.529</v>
      </c>
    </row>
    <row r="24227" spans="4:5" x14ac:dyDescent="0.25">
      <c r="D24227" s="31">
        <v>-582.48500000000001</v>
      </c>
      <c r="E24227" s="28">
        <v>29.682700000000001</v>
      </c>
    </row>
    <row r="24228" spans="4:5" x14ac:dyDescent="0.25">
      <c r="D24228" s="31">
        <v>-582.46900000000005</v>
      </c>
      <c r="E24228" s="28">
        <v>29.836500000000001</v>
      </c>
    </row>
    <row r="24229" spans="4:5" x14ac:dyDescent="0.25">
      <c r="D24229" s="31">
        <v>-582.45299999999997</v>
      </c>
      <c r="E24229" s="28">
        <v>29.990200000000002</v>
      </c>
    </row>
    <row r="24230" spans="4:5" x14ac:dyDescent="0.25">
      <c r="D24230" s="31">
        <v>-582.43700000000001</v>
      </c>
      <c r="E24230" s="28">
        <v>30.143899999999999</v>
      </c>
    </row>
    <row r="24231" spans="4:5" x14ac:dyDescent="0.25">
      <c r="D24231" s="31">
        <v>-582.42100000000005</v>
      </c>
      <c r="E24231" s="28">
        <v>30.297699999999999</v>
      </c>
    </row>
    <row r="24232" spans="4:5" x14ac:dyDescent="0.25">
      <c r="D24232" s="31">
        <v>-582.40499999999997</v>
      </c>
      <c r="E24232" s="28">
        <v>30.4514</v>
      </c>
    </row>
    <row r="24233" spans="4:5" x14ac:dyDescent="0.25">
      <c r="D24233" s="31">
        <v>-582.38900000000001</v>
      </c>
      <c r="E24233" s="28">
        <v>30.6052</v>
      </c>
    </row>
    <row r="24234" spans="4:5" x14ac:dyDescent="0.25">
      <c r="D24234" s="31">
        <v>-582.37300000000005</v>
      </c>
      <c r="E24234" s="28">
        <v>30.759</v>
      </c>
    </row>
    <row r="24235" spans="4:5" x14ac:dyDescent="0.25">
      <c r="D24235" s="31">
        <v>-582.35699999999997</v>
      </c>
      <c r="E24235" s="28">
        <v>30.912800000000001</v>
      </c>
    </row>
    <row r="24236" spans="4:5" x14ac:dyDescent="0.25">
      <c r="D24236" s="31">
        <v>-582.34100000000001</v>
      </c>
      <c r="E24236" s="28">
        <v>31.066700000000001</v>
      </c>
    </row>
    <row r="24237" spans="4:5" x14ac:dyDescent="0.25">
      <c r="D24237" s="31">
        <v>-582.32500000000005</v>
      </c>
      <c r="E24237" s="28">
        <v>31.220500000000001</v>
      </c>
    </row>
    <row r="24238" spans="4:5" x14ac:dyDescent="0.25">
      <c r="D24238" s="31">
        <v>-582.30899999999997</v>
      </c>
      <c r="E24238" s="28">
        <v>31.374300000000002</v>
      </c>
    </row>
    <row r="24239" spans="4:5" x14ac:dyDescent="0.25">
      <c r="D24239" s="31">
        <v>-582.29300000000001</v>
      </c>
      <c r="E24239" s="28">
        <v>31.528099999999998</v>
      </c>
    </row>
    <row r="24240" spans="4:5" x14ac:dyDescent="0.25">
      <c r="D24240" s="31">
        <v>-582.27700000000004</v>
      </c>
      <c r="E24240" s="28">
        <v>31.681899999999999</v>
      </c>
    </row>
    <row r="24241" spans="4:5" x14ac:dyDescent="0.25">
      <c r="D24241" s="31">
        <v>-582.26099999999997</v>
      </c>
      <c r="E24241" s="28">
        <v>31.835799999999999</v>
      </c>
    </row>
    <row r="24242" spans="4:5" x14ac:dyDescent="0.25">
      <c r="D24242" s="31">
        <v>-582.245</v>
      </c>
      <c r="E24242" s="28">
        <v>31.989699999999999</v>
      </c>
    </row>
    <row r="24243" spans="4:5" x14ac:dyDescent="0.25">
      <c r="D24243" s="31">
        <v>-582.22900000000004</v>
      </c>
      <c r="E24243" s="28">
        <v>32.143599999999999</v>
      </c>
    </row>
    <row r="24244" spans="4:5" x14ac:dyDescent="0.25">
      <c r="D24244" s="31">
        <v>-582.21299999999997</v>
      </c>
      <c r="E24244" s="28">
        <v>32.297499999999999</v>
      </c>
    </row>
    <row r="24245" spans="4:5" x14ac:dyDescent="0.25">
      <c r="D24245" s="31">
        <v>-582.197</v>
      </c>
      <c r="E24245" s="28">
        <v>32.4514</v>
      </c>
    </row>
    <row r="24246" spans="4:5" x14ac:dyDescent="0.25">
      <c r="D24246" s="31">
        <v>-582.18100000000004</v>
      </c>
      <c r="E24246" s="28">
        <v>32.6053</v>
      </c>
    </row>
    <row r="24247" spans="4:5" x14ac:dyDescent="0.25">
      <c r="D24247" s="31">
        <v>-582.16499999999996</v>
      </c>
      <c r="E24247" s="28">
        <v>32.7592</v>
      </c>
    </row>
    <row r="24248" spans="4:5" x14ac:dyDescent="0.25">
      <c r="D24248" s="31">
        <v>-582.149</v>
      </c>
      <c r="E24248" s="28">
        <v>32.913200000000003</v>
      </c>
    </row>
    <row r="24249" spans="4:5" x14ac:dyDescent="0.25">
      <c r="D24249" s="31">
        <v>-582.13300000000004</v>
      </c>
      <c r="E24249" s="28">
        <v>33.067100000000003</v>
      </c>
    </row>
    <row r="24250" spans="4:5" x14ac:dyDescent="0.25">
      <c r="D24250" s="31">
        <v>-582.11699999999996</v>
      </c>
      <c r="E24250" s="28">
        <v>33.2211</v>
      </c>
    </row>
    <row r="24251" spans="4:5" x14ac:dyDescent="0.25">
      <c r="D24251" s="31">
        <v>-582.101</v>
      </c>
      <c r="E24251" s="28">
        <v>33.375</v>
      </c>
    </row>
    <row r="24252" spans="4:5" x14ac:dyDescent="0.25">
      <c r="D24252" s="31">
        <v>-582.08500000000004</v>
      </c>
      <c r="E24252" s="28">
        <v>33.529000000000003</v>
      </c>
    </row>
    <row r="24253" spans="4:5" x14ac:dyDescent="0.25">
      <c r="D24253" s="31">
        <v>-582.06899999999996</v>
      </c>
      <c r="E24253" s="28">
        <v>33.683</v>
      </c>
    </row>
    <row r="24254" spans="4:5" x14ac:dyDescent="0.25">
      <c r="D24254" s="31">
        <v>-582.053</v>
      </c>
      <c r="E24254" s="28">
        <v>33.837000000000003</v>
      </c>
    </row>
    <row r="24255" spans="4:5" x14ac:dyDescent="0.25">
      <c r="D24255" s="31">
        <v>-582.03700000000003</v>
      </c>
      <c r="E24255" s="28">
        <v>33.991</v>
      </c>
    </row>
    <row r="24256" spans="4:5" x14ac:dyDescent="0.25">
      <c r="D24256" s="31">
        <v>-582.02099999999996</v>
      </c>
      <c r="E24256" s="28">
        <v>34.145000000000003</v>
      </c>
    </row>
    <row r="24257" spans="4:5" x14ac:dyDescent="0.25">
      <c r="D24257" s="31">
        <v>-582.005</v>
      </c>
      <c r="E24257" s="28">
        <v>34.298999999999999</v>
      </c>
    </row>
    <row r="24258" spans="4:5" x14ac:dyDescent="0.25">
      <c r="D24258" s="31">
        <v>-581.98900000000003</v>
      </c>
      <c r="E24258" s="28">
        <v>34.453099999999999</v>
      </c>
    </row>
    <row r="24259" spans="4:5" x14ac:dyDescent="0.25">
      <c r="D24259" s="31">
        <v>-581.97299999999996</v>
      </c>
      <c r="E24259" s="28">
        <v>34.607100000000003</v>
      </c>
    </row>
    <row r="24260" spans="4:5" x14ac:dyDescent="0.25">
      <c r="D24260" s="31">
        <v>-581.95699999999999</v>
      </c>
      <c r="E24260" s="28">
        <v>34.761200000000002</v>
      </c>
    </row>
    <row r="24261" spans="4:5" x14ac:dyDescent="0.25">
      <c r="D24261" s="31">
        <v>-581.94100000000003</v>
      </c>
      <c r="E24261" s="28">
        <v>34.915300000000002</v>
      </c>
    </row>
    <row r="24262" spans="4:5" x14ac:dyDescent="0.25">
      <c r="D24262" s="31">
        <v>-581.92499999999995</v>
      </c>
      <c r="E24262" s="28">
        <v>35.069299999999998</v>
      </c>
    </row>
    <row r="24263" spans="4:5" x14ac:dyDescent="0.25">
      <c r="D24263" s="31">
        <v>-581.90899999999999</v>
      </c>
      <c r="E24263" s="28">
        <v>35.223399999999998</v>
      </c>
    </row>
    <row r="24264" spans="4:5" x14ac:dyDescent="0.25">
      <c r="D24264" s="31">
        <v>-581.89300000000003</v>
      </c>
      <c r="E24264" s="28">
        <v>35.377499999999998</v>
      </c>
    </row>
    <row r="24265" spans="4:5" x14ac:dyDescent="0.25">
      <c r="D24265" s="31">
        <v>-581.87699999999995</v>
      </c>
      <c r="E24265" s="28">
        <v>35.531599999999997</v>
      </c>
    </row>
    <row r="24266" spans="4:5" x14ac:dyDescent="0.25">
      <c r="D24266" s="31">
        <v>-581.86099999999999</v>
      </c>
      <c r="E24266" s="28">
        <v>35.685699999999997</v>
      </c>
    </row>
    <row r="24267" spans="4:5" x14ac:dyDescent="0.25">
      <c r="D24267" s="31">
        <v>-581.84500000000003</v>
      </c>
      <c r="E24267" s="28">
        <v>35.8399</v>
      </c>
    </row>
    <row r="24268" spans="4:5" x14ac:dyDescent="0.25">
      <c r="D24268" s="31">
        <v>-581.82899999999995</v>
      </c>
      <c r="E24268" s="28">
        <v>35.994</v>
      </c>
    </row>
    <row r="24269" spans="4:5" x14ac:dyDescent="0.25">
      <c r="D24269" s="31">
        <v>-581.81299999999999</v>
      </c>
      <c r="E24269" s="28">
        <v>36.148200000000003</v>
      </c>
    </row>
    <row r="24270" spans="4:5" x14ac:dyDescent="0.25">
      <c r="D24270" s="31">
        <v>-581.79700000000003</v>
      </c>
      <c r="E24270" s="28">
        <v>36.302300000000002</v>
      </c>
    </row>
    <row r="24271" spans="4:5" x14ac:dyDescent="0.25">
      <c r="D24271" s="31">
        <v>-581.78099999999995</v>
      </c>
      <c r="E24271" s="28">
        <v>36.456499999999998</v>
      </c>
    </row>
    <row r="24272" spans="4:5" x14ac:dyDescent="0.25">
      <c r="D24272" s="31">
        <v>-581.76599999999996</v>
      </c>
      <c r="E24272" s="28">
        <v>36.610700000000001</v>
      </c>
    </row>
    <row r="24273" spans="4:5" x14ac:dyDescent="0.25">
      <c r="D24273" s="31">
        <v>-581.75</v>
      </c>
      <c r="E24273" s="28">
        <v>36.764899999999997</v>
      </c>
    </row>
    <row r="24274" spans="4:5" x14ac:dyDescent="0.25">
      <c r="D24274" s="31">
        <v>-581.73400000000004</v>
      </c>
      <c r="E24274" s="28">
        <v>36.9191</v>
      </c>
    </row>
    <row r="24275" spans="4:5" x14ac:dyDescent="0.25">
      <c r="D24275" s="31">
        <v>-581.71799999999996</v>
      </c>
      <c r="E24275" s="28">
        <v>37.073300000000003</v>
      </c>
    </row>
    <row r="24276" spans="4:5" x14ac:dyDescent="0.25">
      <c r="D24276" s="31">
        <v>-581.702</v>
      </c>
      <c r="E24276" s="28">
        <v>37.227499999999999</v>
      </c>
    </row>
    <row r="24277" spans="4:5" x14ac:dyDescent="0.25">
      <c r="D24277" s="31">
        <v>-581.68600000000004</v>
      </c>
      <c r="E24277" s="28">
        <v>37.381799999999998</v>
      </c>
    </row>
    <row r="24278" spans="4:5" x14ac:dyDescent="0.25">
      <c r="D24278" s="31">
        <v>-581.66999999999996</v>
      </c>
      <c r="E24278" s="28">
        <v>37.536000000000001</v>
      </c>
    </row>
    <row r="24279" spans="4:5" x14ac:dyDescent="0.25">
      <c r="D24279" s="31">
        <v>-581.654</v>
      </c>
      <c r="E24279" s="28">
        <v>37.690300000000001</v>
      </c>
    </row>
    <row r="24280" spans="4:5" x14ac:dyDescent="0.25">
      <c r="D24280" s="31">
        <v>-581.63800000000003</v>
      </c>
      <c r="E24280" s="28">
        <v>37.844499999999996</v>
      </c>
    </row>
    <row r="24281" spans="4:5" x14ac:dyDescent="0.25">
      <c r="D24281" s="31">
        <v>-581.62199999999996</v>
      </c>
      <c r="E24281" s="28">
        <v>37.998800000000003</v>
      </c>
    </row>
    <row r="24282" spans="4:5" x14ac:dyDescent="0.25">
      <c r="D24282" s="31">
        <v>-581.60599999999999</v>
      </c>
      <c r="E24282" s="28">
        <v>38.153100000000002</v>
      </c>
    </row>
    <row r="24283" spans="4:5" x14ac:dyDescent="0.25">
      <c r="D24283" s="31">
        <v>-581.59</v>
      </c>
      <c r="E24283" s="28">
        <v>38.307400000000001</v>
      </c>
    </row>
    <row r="24284" spans="4:5" x14ac:dyDescent="0.25">
      <c r="D24284" s="31">
        <v>-581.57399999999996</v>
      </c>
      <c r="E24284" s="28">
        <v>38.4617</v>
      </c>
    </row>
    <row r="24285" spans="4:5" x14ac:dyDescent="0.25">
      <c r="D24285" s="31">
        <v>-581.55799999999999</v>
      </c>
      <c r="E24285" s="28">
        <v>38.616</v>
      </c>
    </row>
    <row r="24286" spans="4:5" x14ac:dyDescent="0.25">
      <c r="D24286" s="31">
        <v>-581.54200000000003</v>
      </c>
      <c r="E24286" s="28">
        <v>38.770299999999999</v>
      </c>
    </row>
    <row r="24287" spans="4:5" x14ac:dyDescent="0.25">
      <c r="D24287" s="31">
        <v>-581.52599999999995</v>
      </c>
      <c r="E24287" s="28">
        <v>38.924700000000001</v>
      </c>
    </row>
    <row r="24288" spans="4:5" x14ac:dyDescent="0.25">
      <c r="D24288" s="31">
        <v>-581.51</v>
      </c>
      <c r="E24288" s="28">
        <v>39.079000000000001</v>
      </c>
    </row>
    <row r="24289" spans="4:5" x14ac:dyDescent="0.25">
      <c r="D24289" s="31">
        <v>-581.49400000000003</v>
      </c>
      <c r="E24289" s="28">
        <v>39.233400000000003</v>
      </c>
    </row>
    <row r="24290" spans="4:5" x14ac:dyDescent="0.25">
      <c r="D24290" s="31">
        <v>-581.47799999999995</v>
      </c>
      <c r="E24290" s="28">
        <v>39.387799999999999</v>
      </c>
    </row>
    <row r="24291" spans="4:5" x14ac:dyDescent="0.25">
      <c r="D24291" s="31">
        <v>-581.46199999999999</v>
      </c>
      <c r="E24291" s="28">
        <v>39.542099999999998</v>
      </c>
    </row>
    <row r="24292" spans="4:5" x14ac:dyDescent="0.25">
      <c r="D24292" s="31">
        <v>-581.44600000000003</v>
      </c>
      <c r="E24292" s="28">
        <v>39.6965</v>
      </c>
    </row>
    <row r="24293" spans="4:5" x14ac:dyDescent="0.25">
      <c r="D24293" s="31">
        <v>-581.42999999999995</v>
      </c>
      <c r="E24293" s="28">
        <v>39.850900000000003</v>
      </c>
    </row>
    <row r="24294" spans="4:5" x14ac:dyDescent="0.25">
      <c r="D24294" s="31">
        <v>-581.41399999999999</v>
      </c>
      <c r="E24294" s="28">
        <v>40.005299999999998</v>
      </c>
    </row>
    <row r="24295" spans="4:5" x14ac:dyDescent="0.25">
      <c r="D24295" s="31">
        <v>-581.39800000000002</v>
      </c>
      <c r="E24295" s="28">
        <v>40.159700000000001</v>
      </c>
    </row>
    <row r="24296" spans="4:5" x14ac:dyDescent="0.25">
      <c r="D24296" s="31">
        <v>-581.38199999999995</v>
      </c>
      <c r="E24296" s="28">
        <v>40.314100000000003</v>
      </c>
    </row>
    <row r="24297" spans="4:5" x14ac:dyDescent="0.25">
      <c r="D24297" s="31">
        <v>-581.36599999999999</v>
      </c>
      <c r="E24297" s="28">
        <v>40.468600000000002</v>
      </c>
    </row>
    <row r="24298" spans="4:5" x14ac:dyDescent="0.25">
      <c r="D24298" s="31">
        <v>-581.35</v>
      </c>
      <c r="E24298" s="28">
        <v>40.622999999999998</v>
      </c>
    </row>
    <row r="24299" spans="4:5" x14ac:dyDescent="0.25">
      <c r="D24299" s="31">
        <v>-581.33399999999995</v>
      </c>
      <c r="E24299" s="28">
        <v>40.777500000000003</v>
      </c>
    </row>
    <row r="24300" spans="4:5" x14ac:dyDescent="0.25">
      <c r="D24300" s="31">
        <v>-581.31799999999998</v>
      </c>
      <c r="E24300" s="28">
        <v>40.931899999999999</v>
      </c>
    </row>
    <row r="24301" spans="4:5" x14ac:dyDescent="0.25">
      <c r="D24301" s="31">
        <v>-581.30200000000002</v>
      </c>
      <c r="E24301" s="28">
        <v>41.086399999999998</v>
      </c>
    </row>
    <row r="24302" spans="4:5" x14ac:dyDescent="0.25">
      <c r="D24302" s="31">
        <v>-581.28599999999994</v>
      </c>
      <c r="E24302" s="28">
        <v>41.240900000000003</v>
      </c>
    </row>
    <row r="24303" spans="4:5" x14ac:dyDescent="0.25">
      <c r="D24303" s="31">
        <v>-581.27</v>
      </c>
      <c r="E24303" s="28">
        <v>41.395400000000002</v>
      </c>
    </row>
    <row r="24304" spans="4:5" x14ac:dyDescent="0.25">
      <c r="D24304" s="31">
        <v>-581.25400000000002</v>
      </c>
      <c r="E24304" s="28">
        <v>41.549900000000001</v>
      </c>
    </row>
    <row r="24305" spans="4:5" x14ac:dyDescent="0.25">
      <c r="D24305" s="31">
        <v>-581.23800000000006</v>
      </c>
      <c r="E24305" s="28">
        <v>41.7044</v>
      </c>
    </row>
    <row r="24306" spans="4:5" x14ac:dyDescent="0.25">
      <c r="D24306" s="31">
        <v>-581.22199999999998</v>
      </c>
      <c r="E24306" s="28">
        <v>41.858899999999998</v>
      </c>
    </row>
    <row r="24307" spans="4:5" x14ac:dyDescent="0.25">
      <c r="D24307" s="31">
        <v>-581.20600000000002</v>
      </c>
      <c r="E24307" s="28">
        <v>42.013500000000001</v>
      </c>
    </row>
    <row r="24308" spans="4:5" x14ac:dyDescent="0.25">
      <c r="D24308" s="31">
        <v>-581.19000000000005</v>
      </c>
      <c r="E24308" s="28">
        <v>42.167999999999999</v>
      </c>
    </row>
    <row r="24309" spans="4:5" x14ac:dyDescent="0.25">
      <c r="D24309" s="31">
        <v>-581.17399999999998</v>
      </c>
      <c r="E24309" s="28">
        <v>42.322499999999998</v>
      </c>
    </row>
    <row r="24310" spans="4:5" x14ac:dyDescent="0.25">
      <c r="D24310" s="31">
        <v>-581.15800000000002</v>
      </c>
      <c r="E24310" s="28">
        <v>42.4771</v>
      </c>
    </row>
    <row r="24311" spans="4:5" x14ac:dyDescent="0.25">
      <c r="D24311" s="31">
        <v>-581.14200000000005</v>
      </c>
      <c r="E24311" s="28">
        <v>42.631700000000002</v>
      </c>
    </row>
    <row r="24312" spans="4:5" x14ac:dyDescent="0.25">
      <c r="D24312" s="31">
        <v>-581.12599999999998</v>
      </c>
      <c r="E24312" s="28">
        <v>42.786299999999997</v>
      </c>
    </row>
    <row r="24313" spans="4:5" x14ac:dyDescent="0.25">
      <c r="D24313" s="31">
        <v>-581.11</v>
      </c>
      <c r="E24313" s="28">
        <v>42.940899999999999</v>
      </c>
    </row>
    <row r="24314" spans="4:5" x14ac:dyDescent="0.25">
      <c r="D24314" s="31">
        <v>-581.09400000000005</v>
      </c>
      <c r="E24314" s="28">
        <v>43.095500000000001</v>
      </c>
    </row>
    <row r="24315" spans="4:5" x14ac:dyDescent="0.25">
      <c r="D24315" s="31">
        <v>-581.07799999999997</v>
      </c>
      <c r="E24315" s="28">
        <v>43.250100000000003</v>
      </c>
    </row>
    <row r="24316" spans="4:5" x14ac:dyDescent="0.25">
      <c r="D24316" s="31">
        <v>-581.06200000000001</v>
      </c>
      <c r="E24316" s="28">
        <v>43.404699999999998</v>
      </c>
    </row>
    <row r="24317" spans="4:5" x14ac:dyDescent="0.25">
      <c r="D24317" s="31">
        <v>-581.04600000000005</v>
      </c>
      <c r="E24317" s="28">
        <v>43.559399999999997</v>
      </c>
    </row>
    <row r="24318" spans="4:5" x14ac:dyDescent="0.25">
      <c r="D24318" s="31">
        <v>-581.03</v>
      </c>
      <c r="E24318" s="28">
        <v>43.713999999999999</v>
      </c>
    </row>
    <row r="24319" spans="4:5" x14ac:dyDescent="0.25">
      <c r="D24319" s="31">
        <v>-581.01400000000001</v>
      </c>
      <c r="E24319" s="28">
        <v>43.868699999999997</v>
      </c>
    </row>
    <row r="24320" spans="4:5" x14ac:dyDescent="0.25">
      <c r="D24320" s="31">
        <v>-580.99800000000005</v>
      </c>
      <c r="E24320" s="28">
        <v>44.023299999999999</v>
      </c>
    </row>
    <row r="24321" spans="4:5" x14ac:dyDescent="0.25">
      <c r="D24321" s="31">
        <v>-580.98199999999997</v>
      </c>
      <c r="E24321" s="28">
        <v>44.177999999999997</v>
      </c>
    </row>
    <row r="24322" spans="4:5" x14ac:dyDescent="0.25">
      <c r="D24322" s="31">
        <v>-580.96600000000001</v>
      </c>
      <c r="E24322" s="28">
        <v>44.332599999999999</v>
      </c>
    </row>
    <row r="24323" spans="4:5" x14ac:dyDescent="0.25">
      <c r="D24323" s="31">
        <v>-580.95000000000005</v>
      </c>
      <c r="E24323" s="28">
        <v>44.487299999999998</v>
      </c>
    </row>
    <row r="24324" spans="4:5" x14ac:dyDescent="0.25">
      <c r="D24324" s="31">
        <v>-580.93399999999997</v>
      </c>
      <c r="E24324" s="28">
        <v>44.642099999999999</v>
      </c>
    </row>
    <row r="24325" spans="4:5" x14ac:dyDescent="0.25">
      <c r="D24325" s="31">
        <v>-580.91800000000001</v>
      </c>
      <c r="E24325" s="28">
        <v>44.796799999999998</v>
      </c>
    </row>
    <row r="24326" spans="4:5" x14ac:dyDescent="0.25">
      <c r="D24326" s="31">
        <v>-580.90200000000004</v>
      </c>
      <c r="E24326" s="28">
        <v>44.951500000000003</v>
      </c>
    </row>
    <row r="24327" spans="4:5" x14ac:dyDescent="0.25">
      <c r="D24327" s="31">
        <v>-580.88599999999997</v>
      </c>
      <c r="E24327" s="28">
        <v>45.106200000000001</v>
      </c>
    </row>
    <row r="24328" spans="4:5" x14ac:dyDescent="0.25">
      <c r="D24328" s="31">
        <v>-580.87</v>
      </c>
      <c r="E24328" s="28">
        <v>45.261000000000003</v>
      </c>
    </row>
    <row r="24329" spans="4:5" x14ac:dyDescent="0.25">
      <c r="D24329" s="31">
        <v>-580.85400000000004</v>
      </c>
      <c r="E24329" s="28">
        <v>45.415700000000001</v>
      </c>
    </row>
    <row r="24330" spans="4:5" x14ac:dyDescent="0.25">
      <c r="D24330" s="31">
        <v>-580.83799999999997</v>
      </c>
      <c r="E24330" s="28">
        <v>45.570399999999999</v>
      </c>
    </row>
    <row r="24331" spans="4:5" x14ac:dyDescent="0.25">
      <c r="D24331" s="31">
        <v>-580.822</v>
      </c>
      <c r="E24331" s="28">
        <v>45.725299999999997</v>
      </c>
    </row>
    <row r="24332" spans="4:5" x14ac:dyDescent="0.25">
      <c r="D24332" s="31">
        <v>-580.80600000000004</v>
      </c>
      <c r="E24332" s="28">
        <v>45.88</v>
      </c>
    </row>
    <row r="24333" spans="4:5" x14ac:dyDescent="0.25">
      <c r="D24333" s="31">
        <v>-580.79</v>
      </c>
      <c r="E24333" s="28">
        <v>46.034799999999997</v>
      </c>
    </row>
    <row r="24334" spans="4:5" x14ac:dyDescent="0.25">
      <c r="D24334" s="31">
        <v>-580.774</v>
      </c>
      <c r="E24334" s="28">
        <v>46.189599999999999</v>
      </c>
    </row>
    <row r="24335" spans="4:5" x14ac:dyDescent="0.25">
      <c r="D24335" s="31">
        <v>-580.75800000000004</v>
      </c>
      <c r="E24335" s="28">
        <v>46.3444</v>
      </c>
    </row>
    <row r="24336" spans="4:5" x14ac:dyDescent="0.25">
      <c r="D24336" s="31">
        <v>-580.74199999999996</v>
      </c>
      <c r="E24336" s="28">
        <v>46.499200000000002</v>
      </c>
    </row>
    <row r="24337" spans="4:5" x14ac:dyDescent="0.25">
      <c r="D24337" s="31">
        <v>-580.726</v>
      </c>
      <c r="E24337" s="28">
        <v>46.6541</v>
      </c>
    </row>
    <row r="24338" spans="4:5" x14ac:dyDescent="0.25">
      <c r="D24338" s="31">
        <v>-580.71</v>
      </c>
      <c r="E24338" s="28">
        <v>46.808799999999998</v>
      </c>
    </row>
    <row r="24339" spans="4:5" x14ac:dyDescent="0.25">
      <c r="D24339" s="31">
        <v>-580.69399999999996</v>
      </c>
      <c r="E24339" s="28">
        <v>46.963700000000003</v>
      </c>
    </row>
    <row r="24340" spans="4:5" x14ac:dyDescent="0.25">
      <c r="D24340" s="31">
        <v>-580.678</v>
      </c>
      <c r="E24340" s="28">
        <v>47.118600000000001</v>
      </c>
    </row>
    <row r="24341" spans="4:5" x14ac:dyDescent="0.25">
      <c r="D24341" s="31">
        <v>-580.66200000000003</v>
      </c>
      <c r="E24341" s="28">
        <v>47.273400000000002</v>
      </c>
    </row>
    <row r="24342" spans="4:5" x14ac:dyDescent="0.25">
      <c r="D24342" s="31">
        <v>-580.64599999999996</v>
      </c>
      <c r="E24342" s="28">
        <v>47.4283</v>
      </c>
    </row>
    <row r="24343" spans="4:5" x14ac:dyDescent="0.25">
      <c r="D24343" s="31">
        <v>-580.63</v>
      </c>
      <c r="E24343" s="28">
        <v>47.583199999999998</v>
      </c>
    </row>
    <row r="24344" spans="4:5" x14ac:dyDescent="0.25">
      <c r="D24344" s="31">
        <v>-580.61400000000003</v>
      </c>
      <c r="E24344" s="28">
        <v>47.738100000000003</v>
      </c>
    </row>
    <row r="24345" spans="4:5" x14ac:dyDescent="0.25">
      <c r="D24345" s="31">
        <v>-580.59799999999996</v>
      </c>
      <c r="E24345" s="28">
        <v>47.893000000000001</v>
      </c>
    </row>
    <row r="24346" spans="4:5" x14ac:dyDescent="0.25">
      <c r="D24346" s="31">
        <v>-580.58199999999999</v>
      </c>
      <c r="E24346" s="28">
        <v>48.047899999999998</v>
      </c>
    </row>
    <row r="24347" spans="4:5" x14ac:dyDescent="0.25">
      <c r="D24347" s="31">
        <v>-580.56600000000003</v>
      </c>
      <c r="E24347" s="28">
        <v>48.202800000000003</v>
      </c>
    </row>
    <row r="24348" spans="4:5" x14ac:dyDescent="0.25">
      <c r="D24348" s="31">
        <v>-580.54999999999995</v>
      </c>
      <c r="E24348" s="28">
        <v>48.357799999999997</v>
      </c>
    </row>
    <row r="24349" spans="4:5" x14ac:dyDescent="0.25">
      <c r="D24349" s="31">
        <v>-580.53399999999999</v>
      </c>
      <c r="E24349" s="28">
        <v>48.512599999999999</v>
      </c>
    </row>
    <row r="24350" spans="4:5" x14ac:dyDescent="0.25">
      <c r="D24350" s="31">
        <v>-580.51800000000003</v>
      </c>
      <c r="E24350" s="28">
        <v>48.6676</v>
      </c>
    </row>
    <row r="24351" spans="4:5" x14ac:dyDescent="0.25">
      <c r="D24351" s="31">
        <v>-580.50199999999995</v>
      </c>
      <c r="E24351" s="28">
        <v>48.822600000000001</v>
      </c>
    </row>
    <row r="24352" spans="4:5" x14ac:dyDescent="0.25">
      <c r="D24352" s="31">
        <v>-580.48599999999999</v>
      </c>
      <c r="E24352" s="28">
        <v>48.977499999999999</v>
      </c>
    </row>
    <row r="24353" spans="4:5" x14ac:dyDescent="0.25">
      <c r="D24353" s="31">
        <v>-580.47</v>
      </c>
      <c r="E24353" s="28">
        <v>49.1325</v>
      </c>
    </row>
    <row r="24354" spans="4:5" x14ac:dyDescent="0.25">
      <c r="D24354" s="31">
        <v>-580.45399999999995</v>
      </c>
      <c r="E24354" s="28">
        <v>49.287500000000001</v>
      </c>
    </row>
    <row r="24355" spans="4:5" x14ac:dyDescent="0.25">
      <c r="D24355" s="31">
        <v>-580.43799999999999</v>
      </c>
      <c r="E24355" s="28">
        <v>49.442500000000003</v>
      </c>
    </row>
    <row r="24356" spans="4:5" x14ac:dyDescent="0.25">
      <c r="D24356" s="31">
        <v>-580.42200000000003</v>
      </c>
      <c r="E24356" s="28">
        <v>49.597499999999997</v>
      </c>
    </row>
    <row r="24357" spans="4:5" x14ac:dyDescent="0.25">
      <c r="D24357" s="31">
        <v>-580.40599999999995</v>
      </c>
      <c r="E24357" s="28">
        <v>49.752499999999998</v>
      </c>
    </row>
    <row r="24358" spans="4:5" x14ac:dyDescent="0.25">
      <c r="D24358" s="31">
        <v>-580.39</v>
      </c>
      <c r="E24358" s="28">
        <v>49.907499999999999</v>
      </c>
    </row>
    <row r="24359" spans="4:5" x14ac:dyDescent="0.25">
      <c r="D24359" s="31">
        <v>-580.37400000000002</v>
      </c>
      <c r="E24359" s="28">
        <v>50.062600000000003</v>
      </c>
    </row>
    <row r="24360" spans="4:5" x14ac:dyDescent="0.25">
      <c r="D24360" s="31">
        <v>-580.35799999999995</v>
      </c>
      <c r="E24360" s="28">
        <v>50.217599999999997</v>
      </c>
    </row>
    <row r="24361" spans="4:5" x14ac:dyDescent="0.25">
      <c r="D24361" s="31">
        <v>-580.34199999999998</v>
      </c>
      <c r="E24361" s="28">
        <v>50.372700000000002</v>
      </c>
    </row>
    <row r="24362" spans="4:5" x14ac:dyDescent="0.25">
      <c r="D24362" s="31">
        <v>-580.32600000000002</v>
      </c>
      <c r="E24362" s="28">
        <v>50.527799999999999</v>
      </c>
    </row>
    <row r="24363" spans="4:5" x14ac:dyDescent="0.25">
      <c r="D24363" s="31">
        <v>-580.30999999999995</v>
      </c>
      <c r="E24363" s="28">
        <v>50.6828</v>
      </c>
    </row>
    <row r="24364" spans="4:5" x14ac:dyDescent="0.25">
      <c r="D24364" s="31">
        <v>-580.29399999999998</v>
      </c>
      <c r="E24364" s="28">
        <v>50.837899999999998</v>
      </c>
    </row>
    <row r="24365" spans="4:5" x14ac:dyDescent="0.25">
      <c r="D24365" s="31">
        <v>-580.27800000000002</v>
      </c>
      <c r="E24365" s="28">
        <v>50.993000000000002</v>
      </c>
    </row>
    <row r="24366" spans="4:5" x14ac:dyDescent="0.25">
      <c r="D24366" s="31">
        <v>-580.26199999999994</v>
      </c>
      <c r="E24366" s="28">
        <v>51.148099999999999</v>
      </c>
    </row>
    <row r="24367" spans="4:5" x14ac:dyDescent="0.25">
      <c r="D24367" s="31">
        <v>-580.24599999999998</v>
      </c>
      <c r="E24367" s="28">
        <v>51.303199999999997</v>
      </c>
    </row>
    <row r="24368" spans="4:5" x14ac:dyDescent="0.25">
      <c r="D24368" s="31">
        <v>-580.23</v>
      </c>
      <c r="E24368" s="28">
        <v>51.458300000000001</v>
      </c>
    </row>
    <row r="24369" spans="4:5" x14ac:dyDescent="0.25">
      <c r="D24369" s="31">
        <v>-580.21400000000006</v>
      </c>
      <c r="E24369" s="28">
        <v>51.613399999999999</v>
      </c>
    </row>
    <row r="24370" spans="4:5" x14ac:dyDescent="0.25">
      <c r="D24370" s="31">
        <v>-580.19799999999998</v>
      </c>
      <c r="E24370" s="28">
        <v>51.768599999999999</v>
      </c>
    </row>
    <row r="24371" spans="4:5" x14ac:dyDescent="0.25">
      <c r="D24371" s="31">
        <v>-580.18200000000002</v>
      </c>
      <c r="E24371" s="28">
        <v>51.923699999999997</v>
      </c>
    </row>
    <row r="24372" spans="4:5" x14ac:dyDescent="0.25">
      <c r="D24372" s="31">
        <v>-580.16600000000005</v>
      </c>
      <c r="E24372" s="28">
        <v>52.078899999999997</v>
      </c>
    </row>
    <row r="24373" spans="4:5" x14ac:dyDescent="0.25">
      <c r="D24373" s="31">
        <v>-580.15</v>
      </c>
      <c r="E24373" s="28">
        <v>52.234000000000002</v>
      </c>
    </row>
    <row r="24374" spans="4:5" x14ac:dyDescent="0.25">
      <c r="D24374" s="31">
        <v>-580.13400000000001</v>
      </c>
      <c r="E24374" s="28">
        <v>52.389200000000002</v>
      </c>
    </row>
    <row r="24375" spans="4:5" x14ac:dyDescent="0.25">
      <c r="D24375" s="31">
        <v>-580.11800000000005</v>
      </c>
      <c r="E24375" s="28">
        <v>52.544400000000003</v>
      </c>
    </row>
    <row r="24376" spans="4:5" x14ac:dyDescent="0.25">
      <c r="D24376" s="31">
        <v>-580.10199999999998</v>
      </c>
      <c r="E24376" s="28">
        <v>52.699599999999997</v>
      </c>
    </row>
    <row r="24377" spans="4:5" x14ac:dyDescent="0.25">
      <c r="D24377" s="31">
        <v>-580.08600000000001</v>
      </c>
      <c r="E24377" s="28">
        <v>52.854799999999997</v>
      </c>
    </row>
    <row r="24378" spans="4:5" x14ac:dyDescent="0.25">
      <c r="D24378" s="31">
        <v>-580.07000000000005</v>
      </c>
      <c r="E24378" s="28">
        <v>53.01</v>
      </c>
    </row>
    <row r="24379" spans="4:5" x14ac:dyDescent="0.25">
      <c r="D24379" s="31">
        <v>-580.05399999999997</v>
      </c>
      <c r="E24379" s="28">
        <v>53.165199999999999</v>
      </c>
    </row>
    <row r="24380" spans="4:5" x14ac:dyDescent="0.25">
      <c r="D24380" s="31">
        <v>-580.03800000000001</v>
      </c>
      <c r="E24380" s="28">
        <v>53.320399999999999</v>
      </c>
    </row>
    <row r="24381" spans="4:5" x14ac:dyDescent="0.25">
      <c r="D24381" s="31">
        <v>-580.02200000000005</v>
      </c>
      <c r="E24381" s="28">
        <v>53.475700000000003</v>
      </c>
    </row>
    <row r="24382" spans="4:5" x14ac:dyDescent="0.25">
      <c r="D24382" s="31">
        <v>-580.00599999999997</v>
      </c>
      <c r="E24382" s="28">
        <v>53.630899999999997</v>
      </c>
    </row>
    <row r="24383" spans="4:5" x14ac:dyDescent="0.25">
      <c r="D24383" s="31">
        <v>-579.99</v>
      </c>
      <c r="E24383" s="28">
        <v>53.786200000000001</v>
      </c>
    </row>
    <row r="24384" spans="4:5" x14ac:dyDescent="0.25">
      <c r="D24384" s="31">
        <v>-579.97400000000005</v>
      </c>
      <c r="E24384" s="28">
        <v>53.941400000000002</v>
      </c>
    </row>
    <row r="24385" spans="4:5" x14ac:dyDescent="0.25">
      <c r="D24385" s="31">
        <v>-579.95799999999997</v>
      </c>
      <c r="E24385" s="28">
        <v>54.096699999999998</v>
      </c>
    </row>
    <row r="24386" spans="4:5" x14ac:dyDescent="0.25">
      <c r="D24386" s="31">
        <v>-579.94299999999998</v>
      </c>
      <c r="E24386" s="28">
        <v>54.252000000000002</v>
      </c>
    </row>
    <row r="24387" spans="4:5" x14ac:dyDescent="0.25">
      <c r="D24387" s="31">
        <v>-579.92700000000002</v>
      </c>
      <c r="E24387" s="28">
        <v>54.407299999999999</v>
      </c>
    </row>
    <row r="24388" spans="4:5" x14ac:dyDescent="0.25">
      <c r="D24388" s="31">
        <v>-579.91099999999994</v>
      </c>
      <c r="E24388" s="28">
        <v>54.562600000000003</v>
      </c>
    </row>
    <row r="24389" spans="4:5" x14ac:dyDescent="0.25">
      <c r="D24389" s="31">
        <v>-579.89499999999998</v>
      </c>
      <c r="E24389" s="28">
        <v>54.7179</v>
      </c>
    </row>
    <row r="24390" spans="4:5" x14ac:dyDescent="0.25">
      <c r="D24390" s="31">
        <v>-579.87900000000002</v>
      </c>
      <c r="E24390" s="28">
        <v>54.873199999999997</v>
      </c>
    </row>
    <row r="24391" spans="4:5" x14ac:dyDescent="0.25">
      <c r="D24391" s="31">
        <v>-579.86300000000006</v>
      </c>
      <c r="E24391" s="28">
        <v>55.028500000000001</v>
      </c>
    </row>
    <row r="24392" spans="4:5" x14ac:dyDescent="0.25">
      <c r="D24392" s="31">
        <v>-579.84699999999998</v>
      </c>
      <c r="E24392" s="28">
        <v>55.183900000000001</v>
      </c>
    </row>
    <row r="24393" spans="4:5" x14ac:dyDescent="0.25">
      <c r="D24393" s="31">
        <v>-579.83100000000002</v>
      </c>
      <c r="E24393" s="28">
        <v>55.339199999999998</v>
      </c>
    </row>
    <row r="24394" spans="4:5" x14ac:dyDescent="0.25">
      <c r="D24394" s="31">
        <v>-579.81500000000005</v>
      </c>
      <c r="E24394" s="28">
        <v>55.494599999999998</v>
      </c>
    </row>
    <row r="24395" spans="4:5" x14ac:dyDescent="0.25">
      <c r="D24395" s="31">
        <v>-579.79899999999998</v>
      </c>
      <c r="E24395" s="28">
        <v>55.649900000000002</v>
      </c>
    </row>
    <row r="24396" spans="4:5" x14ac:dyDescent="0.25">
      <c r="D24396" s="31">
        <v>-579.78300000000002</v>
      </c>
      <c r="E24396" s="28">
        <v>55.805300000000003</v>
      </c>
    </row>
    <row r="24397" spans="4:5" x14ac:dyDescent="0.25">
      <c r="D24397" s="31">
        <v>-579.76700000000005</v>
      </c>
      <c r="E24397" s="28">
        <v>55.960700000000003</v>
      </c>
    </row>
    <row r="24398" spans="4:5" x14ac:dyDescent="0.25">
      <c r="D24398" s="31">
        <v>-579.75099999999998</v>
      </c>
      <c r="E24398" s="28">
        <v>56.116100000000003</v>
      </c>
    </row>
    <row r="24399" spans="4:5" x14ac:dyDescent="0.25">
      <c r="D24399" s="31">
        <v>-579.73500000000001</v>
      </c>
      <c r="E24399" s="28">
        <v>56.271500000000003</v>
      </c>
    </row>
    <row r="24400" spans="4:5" x14ac:dyDescent="0.25">
      <c r="D24400" s="31">
        <v>-579.71900000000005</v>
      </c>
      <c r="E24400" s="28">
        <v>56.426900000000003</v>
      </c>
    </row>
    <row r="24401" spans="4:5" x14ac:dyDescent="0.25">
      <c r="D24401" s="31">
        <v>-579.70299999999997</v>
      </c>
      <c r="E24401" s="28">
        <v>56.582299999999996</v>
      </c>
    </row>
    <row r="24402" spans="4:5" x14ac:dyDescent="0.25">
      <c r="D24402" s="31">
        <v>-579.68700000000001</v>
      </c>
      <c r="E24402" s="28">
        <v>56.737699999999997</v>
      </c>
    </row>
    <row r="24403" spans="4:5" x14ac:dyDescent="0.25">
      <c r="D24403" s="31">
        <v>-579.67100000000005</v>
      </c>
      <c r="E24403" s="28">
        <v>56.8932</v>
      </c>
    </row>
    <row r="24404" spans="4:5" x14ac:dyDescent="0.25">
      <c r="D24404" s="31">
        <v>-579.65499999999997</v>
      </c>
      <c r="E24404" s="28">
        <v>57.0486</v>
      </c>
    </row>
    <row r="24405" spans="4:5" x14ac:dyDescent="0.25">
      <c r="D24405" s="31">
        <v>-579.63900000000001</v>
      </c>
      <c r="E24405" s="28">
        <v>57.204099999999997</v>
      </c>
    </row>
    <row r="24406" spans="4:5" x14ac:dyDescent="0.25">
      <c r="D24406" s="31">
        <v>-579.62300000000005</v>
      </c>
      <c r="E24406" s="28">
        <v>57.359499999999997</v>
      </c>
    </row>
    <row r="24407" spans="4:5" x14ac:dyDescent="0.25">
      <c r="D24407" s="31">
        <v>-579.60699999999997</v>
      </c>
      <c r="E24407" s="28">
        <v>57.515000000000001</v>
      </c>
    </row>
    <row r="24408" spans="4:5" x14ac:dyDescent="0.25">
      <c r="D24408" s="31">
        <v>-579.59100000000001</v>
      </c>
      <c r="E24408" s="28">
        <v>57.670400000000001</v>
      </c>
    </row>
    <row r="24409" spans="4:5" x14ac:dyDescent="0.25">
      <c r="D24409" s="31">
        <v>-579.57500000000005</v>
      </c>
      <c r="E24409" s="28">
        <v>57.826000000000001</v>
      </c>
    </row>
    <row r="24410" spans="4:5" x14ac:dyDescent="0.25">
      <c r="D24410" s="31">
        <v>-579.55899999999997</v>
      </c>
      <c r="E24410" s="28">
        <v>57.981499999999997</v>
      </c>
    </row>
    <row r="24411" spans="4:5" x14ac:dyDescent="0.25">
      <c r="D24411" s="31">
        <v>-579.54300000000001</v>
      </c>
      <c r="E24411" s="28">
        <v>58.137</v>
      </c>
    </row>
    <row r="24412" spans="4:5" x14ac:dyDescent="0.25">
      <c r="D24412" s="31">
        <v>-579.52700000000004</v>
      </c>
      <c r="E24412" s="28">
        <v>58.292400000000001</v>
      </c>
    </row>
    <row r="24413" spans="4:5" x14ac:dyDescent="0.25">
      <c r="D24413" s="31">
        <v>-579.51099999999997</v>
      </c>
      <c r="E24413" s="28">
        <v>58.448</v>
      </c>
    </row>
    <row r="24414" spans="4:5" x14ac:dyDescent="0.25">
      <c r="D24414" s="31">
        <v>-579.495</v>
      </c>
      <c r="E24414" s="28">
        <v>58.603499999999997</v>
      </c>
    </row>
    <row r="24415" spans="4:5" x14ac:dyDescent="0.25">
      <c r="D24415" s="31">
        <v>-579.47900000000004</v>
      </c>
      <c r="E24415" s="28">
        <v>58.759</v>
      </c>
    </row>
    <row r="24416" spans="4:5" x14ac:dyDescent="0.25">
      <c r="D24416" s="31">
        <v>-579.46299999999997</v>
      </c>
      <c r="E24416" s="28">
        <v>58.9146</v>
      </c>
    </row>
    <row r="24417" spans="4:5" x14ac:dyDescent="0.25">
      <c r="D24417" s="31">
        <v>-579.447</v>
      </c>
      <c r="E24417" s="28">
        <v>59.0702</v>
      </c>
    </row>
    <row r="24418" spans="4:5" x14ac:dyDescent="0.25">
      <c r="D24418" s="31">
        <v>-579.43100000000004</v>
      </c>
      <c r="E24418" s="28">
        <v>59.2258</v>
      </c>
    </row>
    <row r="24419" spans="4:5" x14ac:dyDescent="0.25">
      <c r="D24419" s="31">
        <v>-579.41499999999996</v>
      </c>
      <c r="E24419" s="28">
        <v>59.381300000000003</v>
      </c>
    </row>
    <row r="24420" spans="4:5" x14ac:dyDescent="0.25">
      <c r="D24420" s="31">
        <v>-579.399</v>
      </c>
      <c r="E24420" s="28">
        <v>59.536900000000003</v>
      </c>
    </row>
    <row r="24421" spans="4:5" x14ac:dyDescent="0.25">
      <c r="D24421" s="31">
        <v>-579.38300000000004</v>
      </c>
      <c r="E24421" s="28">
        <v>59.692500000000003</v>
      </c>
    </row>
    <row r="24422" spans="4:5" x14ac:dyDescent="0.25">
      <c r="D24422" s="31">
        <v>-579.36699999999996</v>
      </c>
      <c r="E24422" s="28">
        <v>59.848100000000002</v>
      </c>
    </row>
    <row r="24423" spans="4:5" x14ac:dyDescent="0.25">
      <c r="D24423" s="31">
        <v>-579.351</v>
      </c>
      <c r="E24423" s="28">
        <v>60.003799999999998</v>
      </c>
    </row>
    <row r="24424" spans="4:5" x14ac:dyDescent="0.25">
      <c r="D24424" s="31">
        <v>-579.33500000000004</v>
      </c>
      <c r="E24424" s="28">
        <v>60.159300000000002</v>
      </c>
    </row>
    <row r="24425" spans="4:5" x14ac:dyDescent="0.25">
      <c r="D24425" s="31">
        <v>-579.31899999999996</v>
      </c>
      <c r="E24425" s="28">
        <v>60.314900000000002</v>
      </c>
    </row>
    <row r="24426" spans="4:5" x14ac:dyDescent="0.25">
      <c r="D24426" s="31">
        <v>-579.303</v>
      </c>
      <c r="E24426" s="28">
        <v>60.470599999999997</v>
      </c>
    </row>
    <row r="24427" spans="4:5" x14ac:dyDescent="0.25">
      <c r="D24427" s="31">
        <v>-579.28700000000003</v>
      </c>
      <c r="E24427" s="28">
        <v>60.626300000000001</v>
      </c>
    </row>
    <row r="24428" spans="4:5" x14ac:dyDescent="0.25">
      <c r="D24428" s="31">
        <v>-579.27099999999996</v>
      </c>
      <c r="E24428" s="28">
        <v>60.7819</v>
      </c>
    </row>
    <row r="24429" spans="4:5" x14ac:dyDescent="0.25">
      <c r="D24429" s="31">
        <v>-579.255</v>
      </c>
      <c r="E24429" s="28">
        <v>60.937600000000003</v>
      </c>
    </row>
    <row r="24430" spans="4:5" x14ac:dyDescent="0.25">
      <c r="D24430" s="31">
        <v>-579.23900000000003</v>
      </c>
      <c r="E24430" s="28">
        <v>61.093200000000003</v>
      </c>
    </row>
    <row r="24431" spans="4:5" x14ac:dyDescent="0.25">
      <c r="D24431" s="31">
        <v>-579.22299999999996</v>
      </c>
      <c r="E24431" s="28">
        <v>61.249000000000002</v>
      </c>
    </row>
    <row r="24432" spans="4:5" x14ac:dyDescent="0.25">
      <c r="D24432" s="31">
        <v>-579.20699999999999</v>
      </c>
      <c r="E24432" s="28">
        <v>61.404600000000002</v>
      </c>
    </row>
    <row r="24433" spans="4:5" x14ac:dyDescent="0.25">
      <c r="D24433" s="31">
        <v>-579.19100000000003</v>
      </c>
      <c r="E24433" s="28">
        <v>61.560299999999998</v>
      </c>
    </row>
    <row r="24434" spans="4:5" x14ac:dyDescent="0.25">
      <c r="D24434" s="31">
        <v>-579.17499999999995</v>
      </c>
      <c r="E24434" s="28">
        <v>61.716000000000001</v>
      </c>
    </row>
    <row r="24435" spans="4:5" x14ac:dyDescent="0.25">
      <c r="D24435" s="31">
        <v>-579.15899999999999</v>
      </c>
      <c r="E24435" s="28">
        <v>61.871699999999997</v>
      </c>
    </row>
    <row r="24436" spans="4:5" x14ac:dyDescent="0.25">
      <c r="D24436" s="31">
        <v>-579.14300000000003</v>
      </c>
      <c r="E24436" s="28">
        <v>62.0274</v>
      </c>
    </row>
    <row r="24437" spans="4:5" x14ac:dyDescent="0.25">
      <c r="D24437" s="31">
        <v>-579.12699999999995</v>
      </c>
      <c r="E24437" s="28">
        <v>62.183199999999999</v>
      </c>
    </row>
    <row r="24438" spans="4:5" x14ac:dyDescent="0.25">
      <c r="D24438" s="31">
        <v>-579.11099999999999</v>
      </c>
      <c r="E24438" s="28">
        <v>62.338900000000002</v>
      </c>
    </row>
    <row r="24439" spans="4:5" x14ac:dyDescent="0.25">
      <c r="D24439" s="31">
        <v>-579.09500000000003</v>
      </c>
      <c r="E24439" s="28">
        <v>62.494700000000002</v>
      </c>
    </row>
    <row r="24440" spans="4:5" x14ac:dyDescent="0.25">
      <c r="D24440" s="31">
        <v>-579.07899999999995</v>
      </c>
      <c r="E24440" s="28">
        <v>62.650500000000001</v>
      </c>
    </row>
    <row r="24441" spans="4:5" x14ac:dyDescent="0.25">
      <c r="D24441" s="31">
        <v>-579.06299999999999</v>
      </c>
      <c r="E24441" s="28">
        <v>62.806199999999997</v>
      </c>
    </row>
    <row r="24442" spans="4:5" x14ac:dyDescent="0.25">
      <c r="D24442" s="31">
        <v>-579.04700000000003</v>
      </c>
      <c r="E24442" s="28">
        <v>62.962000000000003</v>
      </c>
    </row>
    <row r="24443" spans="4:5" x14ac:dyDescent="0.25">
      <c r="D24443" s="31">
        <v>-579.03099999999995</v>
      </c>
      <c r="E24443" s="28">
        <v>63.117800000000003</v>
      </c>
    </row>
    <row r="24444" spans="4:5" x14ac:dyDescent="0.25">
      <c r="D24444" s="31">
        <v>-579.01499999999999</v>
      </c>
      <c r="E24444" s="28">
        <v>63.273600000000002</v>
      </c>
    </row>
    <row r="24445" spans="4:5" x14ac:dyDescent="0.25">
      <c r="D24445" s="31">
        <v>-578.99900000000002</v>
      </c>
      <c r="E24445" s="28">
        <v>63.429400000000001</v>
      </c>
    </row>
    <row r="24446" spans="4:5" x14ac:dyDescent="0.25">
      <c r="D24446" s="31">
        <v>-578.98299999999995</v>
      </c>
      <c r="E24446" s="28">
        <v>63.5852</v>
      </c>
    </row>
    <row r="24447" spans="4:5" x14ac:dyDescent="0.25">
      <c r="D24447" s="31">
        <v>-578.96699999999998</v>
      </c>
      <c r="E24447" s="28">
        <v>63.741</v>
      </c>
    </row>
    <row r="24448" spans="4:5" x14ac:dyDescent="0.25">
      <c r="D24448" s="31">
        <v>-578.95100000000002</v>
      </c>
      <c r="E24448" s="28">
        <v>63.896799999999999</v>
      </c>
    </row>
    <row r="24449" spans="4:5" x14ac:dyDescent="0.25">
      <c r="D24449" s="31">
        <v>-578.93499999999995</v>
      </c>
      <c r="E24449" s="28">
        <v>64.052599999999998</v>
      </c>
    </row>
    <row r="24450" spans="4:5" x14ac:dyDescent="0.25">
      <c r="D24450" s="31">
        <v>-578.91899999999998</v>
      </c>
      <c r="E24450" s="28">
        <v>64.208500000000001</v>
      </c>
    </row>
    <row r="24451" spans="4:5" x14ac:dyDescent="0.25">
      <c r="D24451" s="31">
        <v>-578.90300000000002</v>
      </c>
      <c r="E24451" s="28">
        <v>64.3643</v>
      </c>
    </row>
    <row r="24452" spans="4:5" x14ac:dyDescent="0.25">
      <c r="D24452" s="31">
        <v>-578.88699999999994</v>
      </c>
      <c r="E24452" s="28">
        <v>64.520200000000003</v>
      </c>
    </row>
    <row r="24453" spans="4:5" x14ac:dyDescent="0.25">
      <c r="D24453" s="31">
        <v>-578.87099999999998</v>
      </c>
      <c r="E24453" s="28">
        <v>64.676100000000005</v>
      </c>
    </row>
    <row r="24454" spans="4:5" x14ac:dyDescent="0.25">
      <c r="D24454" s="31">
        <v>-578.85500000000002</v>
      </c>
      <c r="E24454" s="28">
        <v>64.831900000000005</v>
      </c>
    </row>
    <row r="24455" spans="4:5" x14ac:dyDescent="0.25">
      <c r="D24455" s="31">
        <v>-578.83900000000006</v>
      </c>
      <c r="E24455" s="28">
        <v>64.987799999999993</v>
      </c>
    </row>
    <row r="24456" spans="4:5" x14ac:dyDescent="0.25">
      <c r="D24456" s="31">
        <v>-578.82299999999998</v>
      </c>
      <c r="E24456" s="28">
        <v>65.143799999999999</v>
      </c>
    </row>
    <row r="24457" spans="4:5" x14ac:dyDescent="0.25">
      <c r="D24457" s="31">
        <v>-578.80700000000002</v>
      </c>
      <c r="E24457" s="28">
        <v>65.299599999999998</v>
      </c>
    </row>
    <row r="24458" spans="4:5" x14ac:dyDescent="0.25">
      <c r="D24458" s="31">
        <v>-578.79100000000005</v>
      </c>
      <c r="E24458" s="28">
        <v>65.455500000000001</v>
      </c>
    </row>
    <row r="24459" spans="4:5" x14ac:dyDescent="0.25">
      <c r="D24459" s="31">
        <v>-578.77499999999998</v>
      </c>
      <c r="E24459" s="28">
        <v>65.611400000000003</v>
      </c>
    </row>
    <row r="24460" spans="4:5" x14ac:dyDescent="0.25">
      <c r="D24460" s="31">
        <v>-578.75900000000001</v>
      </c>
      <c r="E24460" s="28">
        <v>65.767399999999995</v>
      </c>
    </row>
    <row r="24461" spans="4:5" x14ac:dyDescent="0.25">
      <c r="D24461" s="31">
        <v>-578.74300000000005</v>
      </c>
      <c r="E24461" s="28">
        <v>65.923299999999998</v>
      </c>
    </row>
    <row r="24462" spans="4:5" x14ac:dyDescent="0.25">
      <c r="D24462" s="31">
        <v>-578.72699999999998</v>
      </c>
      <c r="E24462" s="28">
        <v>66.079300000000003</v>
      </c>
    </row>
    <row r="24463" spans="4:5" x14ac:dyDescent="0.25">
      <c r="D24463" s="31">
        <v>-578.71100000000001</v>
      </c>
      <c r="E24463" s="28">
        <v>66.235200000000006</v>
      </c>
    </row>
    <row r="24464" spans="4:5" x14ac:dyDescent="0.25">
      <c r="D24464" s="31">
        <v>-578.69500000000005</v>
      </c>
      <c r="E24464" s="28">
        <v>66.391099999999994</v>
      </c>
    </row>
    <row r="24465" spans="4:5" x14ac:dyDescent="0.25">
      <c r="D24465" s="31">
        <v>-578.67899999999997</v>
      </c>
      <c r="E24465" s="28">
        <v>66.5471</v>
      </c>
    </row>
    <row r="24466" spans="4:5" x14ac:dyDescent="0.25">
      <c r="D24466" s="31">
        <v>-578.66300000000001</v>
      </c>
      <c r="E24466" s="28">
        <v>66.703100000000006</v>
      </c>
    </row>
    <row r="24467" spans="4:5" x14ac:dyDescent="0.25">
      <c r="D24467" s="31">
        <v>-578.64700000000005</v>
      </c>
      <c r="E24467" s="28">
        <v>66.858999999999995</v>
      </c>
    </row>
    <row r="24468" spans="4:5" x14ac:dyDescent="0.25">
      <c r="D24468" s="31">
        <v>-578.63099999999997</v>
      </c>
      <c r="E24468" s="28">
        <v>67.015100000000004</v>
      </c>
    </row>
    <row r="24469" spans="4:5" x14ac:dyDescent="0.25">
      <c r="D24469" s="31">
        <v>-578.61500000000001</v>
      </c>
      <c r="E24469" s="28">
        <v>67.171099999999996</v>
      </c>
    </row>
    <row r="24470" spans="4:5" x14ac:dyDescent="0.25">
      <c r="D24470" s="31">
        <v>-578.59900000000005</v>
      </c>
      <c r="E24470" s="28">
        <v>67.327100000000002</v>
      </c>
    </row>
    <row r="24471" spans="4:5" x14ac:dyDescent="0.25">
      <c r="D24471" s="31">
        <v>-578.58299999999997</v>
      </c>
      <c r="E24471" s="28">
        <v>67.483099999999993</v>
      </c>
    </row>
    <row r="24472" spans="4:5" x14ac:dyDescent="0.25">
      <c r="D24472" s="31">
        <v>-578.56700000000001</v>
      </c>
      <c r="E24472" s="28">
        <v>67.639099999999999</v>
      </c>
    </row>
    <row r="24473" spans="4:5" x14ac:dyDescent="0.25">
      <c r="D24473" s="31">
        <v>-578.55100000000004</v>
      </c>
      <c r="E24473" s="28">
        <v>67.795199999999994</v>
      </c>
    </row>
    <row r="24474" spans="4:5" x14ac:dyDescent="0.25">
      <c r="D24474" s="31">
        <v>-578.53499999999997</v>
      </c>
      <c r="E24474" s="28">
        <v>67.9512</v>
      </c>
    </row>
    <row r="24475" spans="4:5" x14ac:dyDescent="0.25">
      <c r="D24475" s="31">
        <v>-578.51900000000001</v>
      </c>
      <c r="E24475" s="28">
        <v>68.107200000000006</v>
      </c>
    </row>
    <row r="24476" spans="4:5" x14ac:dyDescent="0.25">
      <c r="D24476" s="31">
        <v>-578.50300000000004</v>
      </c>
      <c r="E24476" s="28">
        <v>68.263300000000001</v>
      </c>
    </row>
    <row r="24477" spans="4:5" x14ac:dyDescent="0.25">
      <c r="D24477" s="31">
        <v>-578.48699999999997</v>
      </c>
      <c r="E24477" s="28">
        <v>68.419399999999996</v>
      </c>
    </row>
    <row r="24478" spans="4:5" x14ac:dyDescent="0.25">
      <c r="D24478" s="31">
        <v>-578.471</v>
      </c>
      <c r="E24478" s="28">
        <v>68.575500000000005</v>
      </c>
    </row>
    <row r="24479" spans="4:5" x14ac:dyDescent="0.25">
      <c r="D24479" s="31">
        <v>-578.45500000000004</v>
      </c>
      <c r="E24479" s="28">
        <v>68.7316</v>
      </c>
    </row>
    <row r="24480" spans="4:5" x14ac:dyDescent="0.25">
      <c r="D24480" s="31">
        <v>-578.43899999999996</v>
      </c>
      <c r="E24480" s="28">
        <v>68.887600000000006</v>
      </c>
    </row>
    <row r="24481" spans="4:5" x14ac:dyDescent="0.25">
      <c r="D24481" s="31">
        <v>-578.423</v>
      </c>
      <c r="E24481" s="28">
        <v>69.043800000000005</v>
      </c>
    </row>
    <row r="24482" spans="4:5" x14ac:dyDescent="0.25">
      <c r="D24482" s="31">
        <v>-578.40700000000004</v>
      </c>
      <c r="E24482" s="28">
        <v>69.199799999999996</v>
      </c>
    </row>
    <row r="24483" spans="4:5" x14ac:dyDescent="0.25">
      <c r="D24483" s="31">
        <v>-578.39099999999996</v>
      </c>
      <c r="E24483" s="28">
        <v>69.355999999999995</v>
      </c>
    </row>
    <row r="24484" spans="4:5" x14ac:dyDescent="0.25">
      <c r="D24484" s="31">
        <v>-578.375</v>
      </c>
      <c r="E24484" s="28">
        <v>69.512100000000004</v>
      </c>
    </row>
    <row r="24485" spans="4:5" x14ac:dyDescent="0.25">
      <c r="D24485" s="31">
        <v>-578.35900000000004</v>
      </c>
      <c r="E24485" s="28">
        <v>69.668199999999999</v>
      </c>
    </row>
    <row r="24486" spans="4:5" x14ac:dyDescent="0.25">
      <c r="D24486" s="31">
        <v>-578.34299999999996</v>
      </c>
      <c r="E24486" s="28">
        <v>69.824399999999997</v>
      </c>
    </row>
    <row r="24487" spans="4:5" x14ac:dyDescent="0.25">
      <c r="D24487" s="31">
        <v>-578.327</v>
      </c>
      <c r="E24487" s="28">
        <v>69.980500000000006</v>
      </c>
    </row>
    <row r="24488" spans="4:5" x14ac:dyDescent="0.25">
      <c r="D24488" s="31">
        <v>-578.31100000000004</v>
      </c>
      <c r="E24488" s="28">
        <v>70.136700000000005</v>
      </c>
    </row>
    <row r="24489" spans="4:5" x14ac:dyDescent="0.25">
      <c r="D24489" s="31">
        <v>-578.29499999999996</v>
      </c>
      <c r="E24489" s="28">
        <v>70.2928</v>
      </c>
    </row>
    <row r="24490" spans="4:5" x14ac:dyDescent="0.25">
      <c r="D24490" s="31">
        <v>-578.279</v>
      </c>
      <c r="E24490" s="28">
        <v>70.448999999999998</v>
      </c>
    </row>
    <row r="24491" spans="4:5" x14ac:dyDescent="0.25">
      <c r="D24491" s="31">
        <v>-578.26300000000003</v>
      </c>
      <c r="E24491" s="28">
        <v>70.605199999999996</v>
      </c>
    </row>
    <row r="24492" spans="4:5" x14ac:dyDescent="0.25">
      <c r="D24492" s="31">
        <v>-578.24699999999996</v>
      </c>
      <c r="E24492" s="28">
        <v>70.761399999999995</v>
      </c>
    </row>
    <row r="24493" spans="4:5" x14ac:dyDescent="0.25">
      <c r="D24493" s="31">
        <v>-578.23099999999999</v>
      </c>
      <c r="E24493" s="28">
        <v>70.917500000000004</v>
      </c>
    </row>
    <row r="24494" spans="4:5" x14ac:dyDescent="0.25">
      <c r="D24494" s="31">
        <v>-578.21500000000003</v>
      </c>
      <c r="E24494" s="28">
        <v>71.073700000000002</v>
      </c>
    </row>
    <row r="24495" spans="4:5" x14ac:dyDescent="0.25">
      <c r="D24495" s="31">
        <v>-578.19899999999996</v>
      </c>
      <c r="E24495" s="28">
        <v>71.229900000000001</v>
      </c>
    </row>
    <row r="24496" spans="4:5" x14ac:dyDescent="0.25">
      <c r="D24496" s="31">
        <v>-578.18299999999999</v>
      </c>
      <c r="E24496" s="28">
        <v>71.386200000000002</v>
      </c>
    </row>
    <row r="24497" spans="4:5" x14ac:dyDescent="0.25">
      <c r="D24497" s="31">
        <v>-578.16700000000003</v>
      </c>
      <c r="E24497" s="28">
        <v>71.542500000000004</v>
      </c>
    </row>
    <row r="24498" spans="4:5" x14ac:dyDescent="0.25">
      <c r="D24498" s="31">
        <v>-578.15099999999995</v>
      </c>
      <c r="E24498" s="28">
        <v>71.698700000000002</v>
      </c>
    </row>
    <row r="24499" spans="4:5" x14ac:dyDescent="0.25">
      <c r="D24499" s="31">
        <v>-578.13499999999999</v>
      </c>
      <c r="E24499" s="28">
        <v>71.854900000000001</v>
      </c>
    </row>
    <row r="24500" spans="4:5" x14ac:dyDescent="0.25">
      <c r="D24500" s="31">
        <v>-578.12</v>
      </c>
      <c r="E24500" s="28">
        <v>72.011200000000002</v>
      </c>
    </row>
    <row r="24501" spans="4:5" x14ac:dyDescent="0.25">
      <c r="D24501" s="31">
        <v>-578.10400000000004</v>
      </c>
      <c r="E24501" s="28">
        <v>72.167400000000001</v>
      </c>
    </row>
    <row r="24502" spans="4:5" x14ac:dyDescent="0.25">
      <c r="D24502" s="31">
        <v>-578.08799999999997</v>
      </c>
      <c r="E24502" s="28">
        <v>72.323700000000002</v>
      </c>
    </row>
    <row r="24503" spans="4:5" x14ac:dyDescent="0.25">
      <c r="D24503" s="31">
        <v>-578.072</v>
      </c>
      <c r="E24503" s="28">
        <v>72.479900000000001</v>
      </c>
    </row>
    <row r="24504" spans="4:5" x14ac:dyDescent="0.25">
      <c r="D24504" s="31">
        <v>-578.05600000000004</v>
      </c>
      <c r="E24504" s="28">
        <v>72.636300000000006</v>
      </c>
    </row>
    <row r="24505" spans="4:5" x14ac:dyDescent="0.25">
      <c r="D24505" s="31">
        <v>-578.04</v>
      </c>
      <c r="E24505" s="28">
        <v>72.792500000000004</v>
      </c>
    </row>
    <row r="24506" spans="4:5" x14ac:dyDescent="0.25">
      <c r="D24506" s="31">
        <v>-578.024</v>
      </c>
      <c r="E24506" s="28">
        <v>72.948800000000006</v>
      </c>
    </row>
    <row r="24507" spans="4:5" x14ac:dyDescent="0.25">
      <c r="D24507" s="31">
        <v>-578.00800000000004</v>
      </c>
      <c r="E24507" s="28">
        <v>73.105199999999996</v>
      </c>
    </row>
    <row r="24508" spans="4:5" x14ac:dyDescent="0.25">
      <c r="D24508" s="31">
        <v>-577.99199999999996</v>
      </c>
      <c r="E24508" s="28">
        <v>73.261499999999998</v>
      </c>
    </row>
    <row r="24509" spans="4:5" x14ac:dyDescent="0.25">
      <c r="D24509" s="31">
        <v>-577.976</v>
      </c>
      <c r="E24509" s="28">
        <v>73.4178</v>
      </c>
    </row>
    <row r="24510" spans="4:5" x14ac:dyDescent="0.25">
      <c r="D24510" s="31">
        <v>-577.96</v>
      </c>
      <c r="E24510" s="28">
        <v>73.574100000000001</v>
      </c>
    </row>
    <row r="24511" spans="4:5" x14ac:dyDescent="0.25">
      <c r="D24511" s="31">
        <v>-577.94399999999996</v>
      </c>
      <c r="E24511" s="28">
        <v>73.730400000000003</v>
      </c>
    </row>
    <row r="24512" spans="4:5" x14ac:dyDescent="0.25">
      <c r="D24512" s="31">
        <v>-577.928</v>
      </c>
      <c r="E24512" s="28">
        <v>73.886799999999994</v>
      </c>
    </row>
    <row r="24513" spans="4:5" x14ac:dyDescent="0.25">
      <c r="D24513" s="31">
        <v>-577.91200000000003</v>
      </c>
      <c r="E24513" s="28">
        <v>74.043199999999999</v>
      </c>
    </row>
    <row r="24514" spans="4:5" x14ac:dyDescent="0.25">
      <c r="D24514" s="31">
        <v>-577.89599999999996</v>
      </c>
      <c r="E24514" s="28">
        <v>74.1995</v>
      </c>
    </row>
    <row r="24515" spans="4:5" x14ac:dyDescent="0.25">
      <c r="D24515" s="31">
        <v>-577.88</v>
      </c>
      <c r="E24515" s="28">
        <v>74.355900000000005</v>
      </c>
    </row>
    <row r="24516" spans="4:5" x14ac:dyDescent="0.25">
      <c r="D24516" s="31">
        <v>-577.86400000000003</v>
      </c>
      <c r="E24516" s="28">
        <v>74.512299999999996</v>
      </c>
    </row>
    <row r="24517" spans="4:5" x14ac:dyDescent="0.25">
      <c r="D24517" s="31">
        <v>-577.84799999999996</v>
      </c>
      <c r="E24517" s="28">
        <v>74.668700000000001</v>
      </c>
    </row>
    <row r="24518" spans="4:5" x14ac:dyDescent="0.25">
      <c r="D24518" s="31">
        <v>-577.83199999999999</v>
      </c>
      <c r="E24518" s="28">
        <v>74.825000000000003</v>
      </c>
    </row>
    <row r="24519" spans="4:5" x14ac:dyDescent="0.25">
      <c r="D24519" s="31">
        <v>-577.81600000000003</v>
      </c>
      <c r="E24519" s="28">
        <v>74.981399999999994</v>
      </c>
    </row>
    <row r="24520" spans="4:5" x14ac:dyDescent="0.25">
      <c r="D24520" s="31">
        <v>-577.79999999999995</v>
      </c>
      <c r="E24520" s="28">
        <v>75.137799999999999</v>
      </c>
    </row>
    <row r="24521" spans="4:5" x14ac:dyDescent="0.25">
      <c r="D24521" s="31">
        <v>-577.78399999999999</v>
      </c>
      <c r="E24521" s="28">
        <v>75.294300000000007</v>
      </c>
    </row>
    <row r="24522" spans="4:5" x14ac:dyDescent="0.25">
      <c r="D24522" s="31">
        <v>-577.76800000000003</v>
      </c>
      <c r="E24522" s="28">
        <v>75.450699999999998</v>
      </c>
    </row>
    <row r="24523" spans="4:5" x14ac:dyDescent="0.25">
      <c r="D24523" s="31">
        <v>-577.75199999999995</v>
      </c>
      <c r="E24523" s="28">
        <v>75.607100000000003</v>
      </c>
    </row>
    <row r="24524" spans="4:5" x14ac:dyDescent="0.25">
      <c r="D24524" s="31">
        <v>-577.73599999999999</v>
      </c>
      <c r="E24524" s="28">
        <v>75.763499999999993</v>
      </c>
    </row>
    <row r="24525" spans="4:5" x14ac:dyDescent="0.25">
      <c r="D24525" s="31">
        <v>-577.72</v>
      </c>
      <c r="E24525" s="28">
        <v>75.92</v>
      </c>
    </row>
    <row r="24526" spans="4:5" x14ac:dyDescent="0.25">
      <c r="D24526" s="31">
        <v>-577.70399999999995</v>
      </c>
      <c r="E24526" s="28">
        <v>76.076400000000007</v>
      </c>
    </row>
    <row r="24527" spans="4:5" x14ac:dyDescent="0.25">
      <c r="D24527" s="31">
        <v>-577.68799999999999</v>
      </c>
      <c r="E24527" s="28">
        <v>76.232900000000001</v>
      </c>
    </row>
    <row r="24528" spans="4:5" x14ac:dyDescent="0.25">
      <c r="D24528" s="31">
        <v>-577.67200000000003</v>
      </c>
      <c r="E24528" s="28">
        <v>76.389399999999995</v>
      </c>
    </row>
    <row r="24529" spans="4:5" x14ac:dyDescent="0.25">
      <c r="D24529" s="31">
        <v>-577.65599999999995</v>
      </c>
      <c r="E24529" s="28">
        <v>76.545900000000003</v>
      </c>
    </row>
    <row r="24530" spans="4:5" x14ac:dyDescent="0.25">
      <c r="D24530" s="31">
        <v>-577.64</v>
      </c>
      <c r="E24530" s="28">
        <v>76.702399999999997</v>
      </c>
    </row>
    <row r="24531" spans="4:5" x14ac:dyDescent="0.25">
      <c r="D24531" s="31">
        <v>-577.62400000000002</v>
      </c>
      <c r="E24531" s="28">
        <v>76.858800000000002</v>
      </c>
    </row>
    <row r="24532" spans="4:5" x14ac:dyDescent="0.25">
      <c r="D24532" s="31">
        <v>-577.60799999999995</v>
      </c>
      <c r="E24532" s="28">
        <v>77.0154</v>
      </c>
    </row>
    <row r="24533" spans="4:5" x14ac:dyDescent="0.25">
      <c r="D24533" s="31">
        <v>-577.59199999999998</v>
      </c>
      <c r="E24533" s="28">
        <v>77.171899999999994</v>
      </c>
    </row>
    <row r="24534" spans="4:5" x14ac:dyDescent="0.25">
      <c r="D24534" s="31">
        <v>-577.57600000000002</v>
      </c>
      <c r="E24534" s="28">
        <v>77.328400000000002</v>
      </c>
    </row>
    <row r="24535" spans="4:5" x14ac:dyDescent="0.25">
      <c r="D24535" s="31">
        <v>-577.55999999999995</v>
      </c>
      <c r="E24535" s="28">
        <v>77.484899999999996</v>
      </c>
    </row>
    <row r="24536" spans="4:5" x14ac:dyDescent="0.25">
      <c r="D24536" s="31">
        <v>-577.54399999999998</v>
      </c>
      <c r="E24536" s="28">
        <v>77.641400000000004</v>
      </c>
    </row>
    <row r="24537" spans="4:5" x14ac:dyDescent="0.25">
      <c r="D24537" s="31">
        <v>-577.52800000000002</v>
      </c>
      <c r="E24537" s="28">
        <v>77.798000000000002</v>
      </c>
    </row>
    <row r="24538" spans="4:5" x14ac:dyDescent="0.25">
      <c r="D24538" s="31">
        <v>-577.51199999999994</v>
      </c>
      <c r="E24538" s="28">
        <v>77.954599999999999</v>
      </c>
    </row>
    <row r="24539" spans="4:5" x14ac:dyDescent="0.25">
      <c r="D24539" s="31">
        <v>-577.49599999999998</v>
      </c>
      <c r="E24539" s="28">
        <v>78.111099999999993</v>
      </c>
    </row>
    <row r="24540" spans="4:5" x14ac:dyDescent="0.25">
      <c r="D24540" s="31">
        <v>-577.48</v>
      </c>
      <c r="E24540" s="28">
        <v>78.267600000000002</v>
      </c>
    </row>
    <row r="24541" spans="4:5" x14ac:dyDescent="0.25">
      <c r="D24541" s="31">
        <v>-577.46400000000006</v>
      </c>
      <c r="E24541" s="28">
        <v>78.424199999999999</v>
      </c>
    </row>
    <row r="24542" spans="4:5" x14ac:dyDescent="0.25">
      <c r="D24542" s="31">
        <v>-577.44799999999998</v>
      </c>
      <c r="E24542" s="28">
        <v>78.580799999999996</v>
      </c>
    </row>
    <row r="24543" spans="4:5" x14ac:dyDescent="0.25">
      <c r="D24543" s="31">
        <v>-577.43200000000002</v>
      </c>
      <c r="E24543" s="28">
        <v>78.737399999999994</v>
      </c>
    </row>
    <row r="24544" spans="4:5" x14ac:dyDescent="0.25">
      <c r="D24544" s="31">
        <v>-577.41600000000005</v>
      </c>
      <c r="E24544" s="28">
        <v>78.894000000000005</v>
      </c>
    </row>
    <row r="24545" spans="4:5" x14ac:dyDescent="0.25">
      <c r="D24545" s="31">
        <v>-577.4</v>
      </c>
      <c r="E24545" s="28">
        <v>79.050600000000003</v>
      </c>
    </row>
    <row r="24546" spans="4:5" x14ac:dyDescent="0.25">
      <c r="D24546" s="31">
        <v>-577.38400000000001</v>
      </c>
      <c r="E24546" s="28">
        <v>79.2072</v>
      </c>
    </row>
    <row r="24547" spans="4:5" x14ac:dyDescent="0.25">
      <c r="D24547" s="31">
        <v>-577.36800000000005</v>
      </c>
      <c r="E24547" s="28">
        <v>79.363799999999998</v>
      </c>
    </row>
    <row r="24548" spans="4:5" x14ac:dyDescent="0.25">
      <c r="D24548" s="31">
        <v>-577.35199999999998</v>
      </c>
      <c r="E24548" s="28">
        <v>79.520399999999995</v>
      </c>
    </row>
    <row r="24549" spans="4:5" x14ac:dyDescent="0.25">
      <c r="D24549" s="31">
        <v>-577.33600000000001</v>
      </c>
      <c r="E24549" s="28">
        <v>79.677099999999996</v>
      </c>
    </row>
    <row r="24550" spans="4:5" x14ac:dyDescent="0.25">
      <c r="D24550" s="31">
        <v>-577.32000000000005</v>
      </c>
      <c r="E24550" s="28">
        <v>79.833699999999993</v>
      </c>
    </row>
    <row r="24551" spans="4:5" x14ac:dyDescent="0.25">
      <c r="D24551" s="31">
        <v>-577.30399999999997</v>
      </c>
      <c r="E24551" s="28">
        <v>79.990399999999994</v>
      </c>
    </row>
    <row r="24552" spans="4:5" x14ac:dyDescent="0.25">
      <c r="D24552" s="31">
        <v>-577.28800000000001</v>
      </c>
      <c r="E24552" s="28">
        <v>80.146900000000002</v>
      </c>
    </row>
    <row r="24553" spans="4:5" x14ac:dyDescent="0.25">
      <c r="D24553" s="31">
        <v>-577.27200000000005</v>
      </c>
      <c r="E24553" s="28">
        <v>80.303600000000003</v>
      </c>
    </row>
    <row r="24554" spans="4:5" x14ac:dyDescent="0.25">
      <c r="D24554" s="31">
        <v>-577.25599999999997</v>
      </c>
      <c r="E24554" s="28">
        <v>80.460300000000004</v>
      </c>
    </row>
    <row r="24555" spans="4:5" x14ac:dyDescent="0.25">
      <c r="D24555" s="31">
        <v>-577.24</v>
      </c>
      <c r="E24555" s="28">
        <v>80.617000000000004</v>
      </c>
    </row>
    <row r="24556" spans="4:5" x14ac:dyDescent="0.25">
      <c r="D24556" s="31">
        <v>-577.22400000000005</v>
      </c>
      <c r="E24556" s="28">
        <v>80.773700000000005</v>
      </c>
    </row>
    <row r="24557" spans="4:5" x14ac:dyDescent="0.25">
      <c r="D24557" s="31">
        <v>-577.20799999999997</v>
      </c>
      <c r="E24557" s="28">
        <v>80.930400000000006</v>
      </c>
    </row>
    <row r="24558" spans="4:5" x14ac:dyDescent="0.25">
      <c r="D24558" s="31">
        <v>-577.19200000000001</v>
      </c>
      <c r="E24558" s="28">
        <v>81.087000000000003</v>
      </c>
    </row>
    <row r="24559" spans="4:5" x14ac:dyDescent="0.25">
      <c r="D24559" s="31">
        <v>-577.17600000000004</v>
      </c>
      <c r="E24559" s="28">
        <v>81.243700000000004</v>
      </c>
    </row>
    <row r="24560" spans="4:5" x14ac:dyDescent="0.25">
      <c r="D24560" s="31">
        <v>-577.16</v>
      </c>
      <c r="E24560" s="28">
        <v>81.400499999999994</v>
      </c>
    </row>
    <row r="24561" spans="4:5" x14ac:dyDescent="0.25">
      <c r="D24561" s="31">
        <v>-577.14400000000001</v>
      </c>
      <c r="E24561" s="28">
        <v>81.557199999999995</v>
      </c>
    </row>
    <row r="24562" spans="4:5" x14ac:dyDescent="0.25">
      <c r="D24562" s="31">
        <v>-577.12800000000004</v>
      </c>
      <c r="E24562" s="28">
        <v>81.713899999999995</v>
      </c>
    </row>
    <row r="24563" spans="4:5" x14ac:dyDescent="0.25">
      <c r="D24563" s="31">
        <v>-577.11199999999997</v>
      </c>
      <c r="E24563" s="28">
        <v>81.870599999999996</v>
      </c>
    </row>
    <row r="24564" spans="4:5" x14ac:dyDescent="0.25">
      <c r="D24564" s="31">
        <v>-577.096</v>
      </c>
      <c r="E24564" s="28">
        <v>82.0274</v>
      </c>
    </row>
    <row r="24565" spans="4:5" x14ac:dyDescent="0.25">
      <c r="D24565" s="31">
        <v>-577.08000000000004</v>
      </c>
      <c r="E24565" s="28">
        <v>82.184100000000001</v>
      </c>
    </row>
    <row r="24566" spans="4:5" x14ac:dyDescent="0.25">
      <c r="D24566" s="31">
        <v>-577.06399999999996</v>
      </c>
      <c r="E24566" s="28">
        <v>82.340900000000005</v>
      </c>
    </row>
    <row r="24567" spans="4:5" x14ac:dyDescent="0.25">
      <c r="D24567" s="31">
        <v>-577.048</v>
      </c>
      <c r="E24567" s="28">
        <v>82.497600000000006</v>
      </c>
    </row>
    <row r="24568" spans="4:5" x14ac:dyDescent="0.25">
      <c r="D24568" s="31">
        <v>-577.03200000000004</v>
      </c>
      <c r="E24568" s="28">
        <v>82.654399999999995</v>
      </c>
    </row>
    <row r="24569" spans="4:5" x14ac:dyDescent="0.25">
      <c r="D24569" s="31">
        <v>-577.01599999999996</v>
      </c>
      <c r="E24569" s="28">
        <v>82.811199999999999</v>
      </c>
    </row>
    <row r="24570" spans="4:5" x14ac:dyDescent="0.25">
      <c r="D24570" s="31">
        <v>-577</v>
      </c>
      <c r="E24570" s="28">
        <v>82.968000000000004</v>
      </c>
    </row>
    <row r="24571" spans="4:5" x14ac:dyDescent="0.25">
      <c r="D24571" s="31">
        <v>-576.98400000000004</v>
      </c>
      <c r="E24571" s="28">
        <v>83.124799999999993</v>
      </c>
    </row>
    <row r="24572" spans="4:5" x14ac:dyDescent="0.25">
      <c r="D24572" s="31">
        <v>-576.96799999999996</v>
      </c>
      <c r="E24572" s="28">
        <v>83.281599999999997</v>
      </c>
    </row>
    <row r="24573" spans="4:5" x14ac:dyDescent="0.25">
      <c r="D24573" s="31">
        <v>-576.952</v>
      </c>
      <c r="E24573" s="28">
        <v>83.438400000000001</v>
      </c>
    </row>
    <row r="24574" spans="4:5" x14ac:dyDescent="0.25">
      <c r="D24574" s="31">
        <v>-576.93600000000004</v>
      </c>
      <c r="E24574" s="28">
        <v>83.595200000000006</v>
      </c>
    </row>
    <row r="24575" spans="4:5" x14ac:dyDescent="0.25">
      <c r="D24575" s="31">
        <v>-576.91999999999996</v>
      </c>
      <c r="E24575" s="28">
        <v>83.751999999999995</v>
      </c>
    </row>
    <row r="24576" spans="4:5" x14ac:dyDescent="0.25">
      <c r="D24576" s="31">
        <v>-576.904</v>
      </c>
      <c r="E24576" s="28">
        <v>83.908900000000003</v>
      </c>
    </row>
    <row r="24577" spans="4:5" x14ac:dyDescent="0.25">
      <c r="D24577" s="31">
        <v>-576.88800000000003</v>
      </c>
      <c r="E24577" s="28">
        <v>84.065700000000007</v>
      </c>
    </row>
    <row r="24578" spans="4:5" x14ac:dyDescent="0.25">
      <c r="D24578" s="31">
        <v>-576.87199999999996</v>
      </c>
      <c r="E24578" s="28">
        <v>84.222499999999997</v>
      </c>
    </row>
    <row r="24579" spans="4:5" x14ac:dyDescent="0.25">
      <c r="D24579" s="31">
        <v>-576.85599999999999</v>
      </c>
      <c r="E24579" s="28">
        <v>84.379400000000004</v>
      </c>
    </row>
    <row r="24580" spans="4:5" x14ac:dyDescent="0.25">
      <c r="D24580" s="31">
        <v>-576.84</v>
      </c>
      <c r="E24580" s="28">
        <v>84.536299999999997</v>
      </c>
    </row>
    <row r="24581" spans="4:5" x14ac:dyDescent="0.25">
      <c r="D24581" s="31">
        <v>-576.82399999999996</v>
      </c>
      <c r="E24581" s="28">
        <v>84.693100000000001</v>
      </c>
    </row>
    <row r="24582" spans="4:5" x14ac:dyDescent="0.25">
      <c r="D24582" s="31">
        <v>-576.80799999999999</v>
      </c>
      <c r="E24582" s="28">
        <v>84.85</v>
      </c>
    </row>
    <row r="24583" spans="4:5" x14ac:dyDescent="0.25">
      <c r="D24583" s="31">
        <v>-576.79200000000003</v>
      </c>
      <c r="E24583" s="28">
        <v>85.006799999999998</v>
      </c>
    </row>
    <row r="24584" spans="4:5" x14ac:dyDescent="0.25">
      <c r="D24584" s="31">
        <v>-576.77599999999995</v>
      </c>
      <c r="E24584" s="28">
        <v>85.163700000000006</v>
      </c>
    </row>
    <row r="24585" spans="4:5" x14ac:dyDescent="0.25">
      <c r="D24585" s="31">
        <v>-576.76</v>
      </c>
      <c r="E24585" s="28">
        <v>85.320599999999999</v>
      </c>
    </row>
    <row r="24586" spans="4:5" x14ac:dyDescent="0.25">
      <c r="D24586" s="31">
        <v>-576.74400000000003</v>
      </c>
      <c r="E24586" s="28">
        <v>85.477500000000006</v>
      </c>
    </row>
    <row r="24587" spans="4:5" x14ac:dyDescent="0.25">
      <c r="D24587" s="31">
        <v>-576.72799999999995</v>
      </c>
      <c r="E24587" s="28">
        <v>85.634399999999999</v>
      </c>
    </row>
    <row r="24588" spans="4:5" x14ac:dyDescent="0.25">
      <c r="D24588" s="31">
        <v>-576.71199999999999</v>
      </c>
      <c r="E24588" s="28">
        <v>85.791300000000007</v>
      </c>
    </row>
    <row r="24589" spans="4:5" x14ac:dyDescent="0.25">
      <c r="D24589" s="31">
        <v>-576.69600000000003</v>
      </c>
      <c r="E24589" s="28">
        <v>85.9482</v>
      </c>
    </row>
    <row r="24590" spans="4:5" x14ac:dyDescent="0.25">
      <c r="D24590" s="31">
        <v>-576.67999999999995</v>
      </c>
      <c r="E24590" s="28">
        <v>86.105199999999996</v>
      </c>
    </row>
    <row r="24591" spans="4:5" x14ac:dyDescent="0.25">
      <c r="D24591" s="31">
        <v>-576.66399999999999</v>
      </c>
      <c r="E24591" s="28">
        <v>86.262100000000004</v>
      </c>
    </row>
    <row r="24592" spans="4:5" x14ac:dyDescent="0.25">
      <c r="D24592" s="31">
        <v>-576.64800000000002</v>
      </c>
      <c r="E24592" s="28">
        <v>86.418999999999997</v>
      </c>
    </row>
    <row r="24593" spans="4:5" x14ac:dyDescent="0.25">
      <c r="D24593" s="31">
        <v>-576.63199999999995</v>
      </c>
      <c r="E24593" s="28">
        <v>86.575999999999993</v>
      </c>
    </row>
    <row r="24594" spans="4:5" x14ac:dyDescent="0.25">
      <c r="D24594" s="31">
        <v>-576.61599999999999</v>
      </c>
      <c r="E24594" s="28">
        <v>86.732900000000001</v>
      </c>
    </row>
    <row r="24595" spans="4:5" x14ac:dyDescent="0.25">
      <c r="D24595" s="31">
        <v>-576.6</v>
      </c>
      <c r="E24595" s="28">
        <v>86.89</v>
      </c>
    </row>
    <row r="24596" spans="4:5" x14ac:dyDescent="0.25">
      <c r="D24596" s="31">
        <v>-576.58399999999995</v>
      </c>
      <c r="E24596" s="28">
        <v>87.046899999999994</v>
      </c>
    </row>
    <row r="24597" spans="4:5" x14ac:dyDescent="0.25">
      <c r="D24597" s="31">
        <v>-576.56799999999998</v>
      </c>
      <c r="E24597" s="28">
        <v>87.203900000000004</v>
      </c>
    </row>
    <row r="24598" spans="4:5" x14ac:dyDescent="0.25">
      <c r="D24598" s="31">
        <v>-576.55200000000002</v>
      </c>
      <c r="E24598" s="28">
        <v>87.360900000000001</v>
      </c>
    </row>
    <row r="24599" spans="4:5" x14ac:dyDescent="0.25">
      <c r="D24599" s="31">
        <v>-576.53599999999994</v>
      </c>
      <c r="E24599" s="28">
        <v>87.517799999999994</v>
      </c>
    </row>
    <row r="24600" spans="4:5" x14ac:dyDescent="0.25">
      <c r="D24600" s="31">
        <v>-576.52</v>
      </c>
      <c r="E24600" s="28">
        <v>87.674899999999994</v>
      </c>
    </row>
    <row r="24601" spans="4:5" x14ac:dyDescent="0.25">
      <c r="D24601" s="31">
        <v>-576.50400000000002</v>
      </c>
      <c r="E24601" s="28">
        <v>87.831800000000001</v>
      </c>
    </row>
    <row r="24602" spans="4:5" x14ac:dyDescent="0.25">
      <c r="D24602" s="31">
        <v>-576.48800000000006</v>
      </c>
      <c r="E24602" s="28">
        <v>87.988900000000001</v>
      </c>
    </row>
    <row r="24603" spans="4:5" x14ac:dyDescent="0.25">
      <c r="D24603" s="31">
        <v>-576.47199999999998</v>
      </c>
      <c r="E24603" s="28">
        <v>88.145899999999997</v>
      </c>
    </row>
    <row r="24604" spans="4:5" x14ac:dyDescent="0.25">
      <c r="D24604" s="31">
        <v>-576.45600000000002</v>
      </c>
      <c r="E24604" s="28">
        <v>88.302899999999994</v>
      </c>
    </row>
    <row r="24605" spans="4:5" x14ac:dyDescent="0.25">
      <c r="D24605" s="31">
        <v>-576.44000000000005</v>
      </c>
      <c r="E24605" s="28">
        <v>88.459900000000005</v>
      </c>
    </row>
    <row r="24606" spans="4:5" x14ac:dyDescent="0.25">
      <c r="D24606" s="31">
        <v>-576.42399999999998</v>
      </c>
      <c r="E24606" s="28">
        <v>88.616900000000001</v>
      </c>
    </row>
    <row r="24607" spans="4:5" x14ac:dyDescent="0.25">
      <c r="D24607" s="31">
        <v>-576.40800000000002</v>
      </c>
      <c r="E24607" s="28">
        <v>88.774000000000001</v>
      </c>
    </row>
    <row r="24608" spans="4:5" x14ac:dyDescent="0.25">
      <c r="D24608" s="31">
        <v>-576.39200000000005</v>
      </c>
      <c r="E24608" s="28">
        <v>88.930999999999997</v>
      </c>
    </row>
    <row r="24609" spans="4:5" x14ac:dyDescent="0.25">
      <c r="D24609" s="31">
        <v>-576.37599999999998</v>
      </c>
      <c r="E24609" s="28">
        <v>89.088099999999997</v>
      </c>
    </row>
    <row r="24610" spans="4:5" x14ac:dyDescent="0.25">
      <c r="D24610" s="31">
        <v>-576.36</v>
      </c>
      <c r="E24610" s="28">
        <v>89.245199999999997</v>
      </c>
    </row>
    <row r="24611" spans="4:5" x14ac:dyDescent="0.25">
      <c r="D24611" s="31">
        <v>-576.34400000000005</v>
      </c>
      <c r="E24611" s="28">
        <v>89.402299999999997</v>
      </c>
    </row>
    <row r="24612" spans="4:5" x14ac:dyDescent="0.25">
      <c r="D24612" s="31">
        <v>-576.32799999999997</v>
      </c>
      <c r="E24612" s="28">
        <v>89.559299999999993</v>
      </c>
    </row>
    <row r="24613" spans="4:5" x14ac:dyDescent="0.25">
      <c r="D24613" s="31">
        <v>-576.31200000000001</v>
      </c>
      <c r="E24613" s="28">
        <v>89.716399999999993</v>
      </c>
    </row>
    <row r="24614" spans="4:5" x14ac:dyDescent="0.25">
      <c r="D24614" s="31">
        <v>-576.29700000000003</v>
      </c>
      <c r="E24614" s="28">
        <v>89.873500000000007</v>
      </c>
    </row>
    <row r="24615" spans="4:5" x14ac:dyDescent="0.25">
      <c r="D24615" s="31">
        <v>-576.28099999999995</v>
      </c>
      <c r="E24615" s="28">
        <v>90.030600000000007</v>
      </c>
    </row>
    <row r="24616" spans="4:5" x14ac:dyDescent="0.25">
      <c r="D24616" s="31">
        <v>-576.26499999999999</v>
      </c>
      <c r="E24616" s="28">
        <v>90.187700000000007</v>
      </c>
    </row>
    <row r="24617" spans="4:5" x14ac:dyDescent="0.25">
      <c r="D24617" s="31">
        <v>-576.24900000000002</v>
      </c>
      <c r="E24617" s="28">
        <v>90.344800000000006</v>
      </c>
    </row>
    <row r="24618" spans="4:5" x14ac:dyDescent="0.25">
      <c r="D24618" s="31">
        <v>-576.23299999999995</v>
      </c>
      <c r="E24618" s="28">
        <v>90.501999999999995</v>
      </c>
    </row>
    <row r="24619" spans="4:5" x14ac:dyDescent="0.25">
      <c r="D24619" s="31">
        <v>-576.21699999999998</v>
      </c>
      <c r="E24619" s="28">
        <v>90.659099999999995</v>
      </c>
    </row>
    <row r="24620" spans="4:5" x14ac:dyDescent="0.25">
      <c r="D24620" s="31">
        <v>-576.20100000000002</v>
      </c>
      <c r="E24620" s="28">
        <v>90.816299999999998</v>
      </c>
    </row>
    <row r="24621" spans="4:5" x14ac:dyDescent="0.25">
      <c r="D24621" s="31">
        <v>-576.18499999999995</v>
      </c>
      <c r="E24621" s="28">
        <v>90.973399999999998</v>
      </c>
    </row>
    <row r="24622" spans="4:5" x14ac:dyDescent="0.25">
      <c r="D24622" s="31">
        <v>-576.16899999999998</v>
      </c>
      <c r="E24622" s="28">
        <v>91.130499999999998</v>
      </c>
    </row>
    <row r="24623" spans="4:5" x14ac:dyDescent="0.25">
      <c r="D24623" s="31">
        <v>-576.15300000000002</v>
      </c>
      <c r="E24623" s="28">
        <v>91.287700000000001</v>
      </c>
    </row>
    <row r="24624" spans="4:5" x14ac:dyDescent="0.25">
      <c r="D24624" s="31">
        <v>-576.13699999999994</v>
      </c>
      <c r="E24624" s="28">
        <v>91.444900000000004</v>
      </c>
    </row>
    <row r="24625" spans="4:5" x14ac:dyDescent="0.25">
      <c r="D24625" s="31">
        <v>-576.12099999999998</v>
      </c>
      <c r="E24625" s="28">
        <v>91.602000000000004</v>
      </c>
    </row>
    <row r="24626" spans="4:5" x14ac:dyDescent="0.25">
      <c r="D24626" s="31">
        <v>-576.10500000000002</v>
      </c>
      <c r="E24626" s="28">
        <v>91.759200000000007</v>
      </c>
    </row>
    <row r="24627" spans="4:5" x14ac:dyDescent="0.25">
      <c r="D24627" s="31">
        <v>-576.08900000000006</v>
      </c>
      <c r="E24627" s="28">
        <v>91.916399999999996</v>
      </c>
    </row>
    <row r="24628" spans="4:5" x14ac:dyDescent="0.25">
      <c r="D24628" s="31">
        <v>-576.07299999999998</v>
      </c>
      <c r="E24628" s="28">
        <v>92.073499999999996</v>
      </c>
    </row>
    <row r="24629" spans="4:5" x14ac:dyDescent="0.25">
      <c r="D24629" s="31">
        <v>-576.05700000000002</v>
      </c>
      <c r="E24629" s="28">
        <v>92.230699999999999</v>
      </c>
    </row>
    <row r="24630" spans="4:5" x14ac:dyDescent="0.25">
      <c r="D24630" s="31">
        <v>-576.04100000000005</v>
      </c>
      <c r="E24630" s="28">
        <v>92.387900000000002</v>
      </c>
    </row>
    <row r="24631" spans="4:5" x14ac:dyDescent="0.25">
      <c r="D24631" s="31">
        <v>-576.02499999999998</v>
      </c>
      <c r="E24631" s="28">
        <v>92.545100000000005</v>
      </c>
    </row>
    <row r="24632" spans="4:5" x14ac:dyDescent="0.25">
      <c r="D24632" s="31">
        <v>-576.00900000000001</v>
      </c>
      <c r="E24632" s="28">
        <v>92.702299999999994</v>
      </c>
    </row>
    <row r="24633" spans="4:5" x14ac:dyDescent="0.25">
      <c r="D24633" s="31">
        <v>-575.99300000000005</v>
      </c>
      <c r="E24633" s="28">
        <v>92.8596</v>
      </c>
    </row>
    <row r="24634" spans="4:5" x14ac:dyDescent="0.25">
      <c r="D24634" s="31">
        <v>-575.97699999999998</v>
      </c>
      <c r="E24634" s="28">
        <v>93.016800000000003</v>
      </c>
    </row>
    <row r="24635" spans="4:5" x14ac:dyDescent="0.25">
      <c r="D24635" s="31">
        <v>-575.96100000000001</v>
      </c>
      <c r="E24635" s="28">
        <v>93.174099999999996</v>
      </c>
    </row>
    <row r="24636" spans="4:5" x14ac:dyDescent="0.25">
      <c r="D24636" s="31">
        <v>-575.94500000000005</v>
      </c>
      <c r="E24636" s="28">
        <v>93.331299999999999</v>
      </c>
    </row>
    <row r="24637" spans="4:5" x14ac:dyDescent="0.25">
      <c r="D24637" s="31">
        <v>-575.92899999999997</v>
      </c>
      <c r="E24637" s="28">
        <v>93.488500000000002</v>
      </c>
    </row>
    <row r="24638" spans="4:5" x14ac:dyDescent="0.25">
      <c r="D24638" s="31">
        <v>-575.91300000000001</v>
      </c>
      <c r="E24638" s="28">
        <v>93.645799999999994</v>
      </c>
    </row>
    <row r="24639" spans="4:5" x14ac:dyDescent="0.25">
      <c r="D24639" s="31">
        <v>-575.89700000000005</v>
      </c>
      <c r="E24639" s="28">
        <v>93.802999999999997</v>
      </c>
    </row>
    <row r="24640" spans="4:5" x14ac:dyDescent="0.25">
      <c r="D24640" s="31">
        <v>-575.88099999999997</v>
      </c>
      <c r="E24640" s="28">
        <v>93.960300000000004</v>
      </c>
    </row>
    <row r="24641" spans="4:5" x14ac:dyDescent="0.25">
      <c r="D24641" s="31">
        <v>-575.86500000000001</v>
      </c>
      <c r="E24641" s="28">
        <v>94.117599999999996</v>
      </c>
    </row>
    <row r="24642" spans="4:5" x14ac:dyDescent="0.25">
      <c r="D24642" s="31">
        <v>-575.84900000000005</v>
      </c>
      <c r="E24642" s="28">
        <v>94.274900000000002</v>
      </c>
    </row>
    <row r="24643" spans="4:5" x14ac:dyDescent="0.25">
      <c r="D24643" s="31">
        <v>-575.83299999999997</v>
      </c>
      <c r="E24643" s="28">
        <v>94.432100000000005</v>
      </c>
    </row>
    <row r="24644" spans="4:5" x14ac:dyDescent="0.25">
      <c r="D24644" s="31">
        <v>-575.81700000000001</v>
      </c>
      <c r="E24644" s="28">
        <v>94.589500000000001</v>
      </c>
    </row>
    <row r="24645" spans="4:5" x14ac:dyDescent="0.25">
      <c r="D24645" s="31">
        <v>-575.80100000000004</v>
      </c>
      <c r="E24645" s="28">
        <v>94.746700000000004</v>
      </c>
    </row>
    <row r="24646" spans="4:5" x14ac:dyDescent="0.25">
      <c r="D24646" s="31">
        <v>-575.78499999999997</v>
      </c>
      <c r="E24646" s="28">
        <v>94.9041</v>
      </c>
    </row>
    <row r="24647" spans="4:5" x14ac:dyDescent="0.25">
      <c r="D24647" s="31">
        <v>-575.76900000000001</v>
      </c>
      <c r="E24647" s="28">
        <v>95.061400000000006</v>
      </c>
    </row>
    <row r="24648" spans="4:5" x14ac:dyDescent="0.25">
      <c r="D24648" s="31">
        <v>-575.75300000000004</v>
      </c>
      <c r="E24648" s="28">
        <v>95.218699999999998</v>
      </c>
    </row>
    <row r="24649" spans="4:5" x14ac:dyDescent="0.25">
      <c r="D24649" s="31">
        <v>-575.73699999999997</v>
      </c>
      <c r="E24649" s="28">
        <v>95.376099999999994</v>
      </c>
    </row>
    <row r="24650" spans="4:5" x14ac:dyDescent="0.25">
      <c r="D24650" s="31">
        <v>-575.721</v>
      </c>
      <c r="E24650" s="28">
        <v>95.5334</v>
      </c>
    </row>
    <row r="24651" spans="4:5" x14ac:dyDescent="0.25">
      <c r="D24651" s="31">
        <v>-575.70500000000004</v>
      </c>
      <c r="E24651" s="28">
        <v>95.690700000000007</v>
      </c>
    </row>
    <row r="24652" spans="4:5" x14ac:dyDescent="0.25">
      <c r="D24652" s="31">
        <v>-575.68899999999996</v>
      </c>
      <c r="E24652" s="28">
        <v>95.847999999999999</v>
      </c>
    </row>
    <row r="24653" spans="4:5" x14ac:dyDescent="0.25">
      <c r="D24653" s="31">
        <v>-575.673</v>
      </c>
      <c r="E24653" s="28">
        <v>96.005399999999995</v>
      </c>
    </row>
    <row r="24654" spans="4:5" x14ac:dyDescent="0.25">
      <c r="D24654" s="31">
        <v>-575.65700000000004</v>
      </c>
      <c r="E24654" s="28">
        <v>96.162800000000004</v>
      </c>
    </row>
    <row r="24655" spans="4:5" x14ac:dyDescent="0.25">
      <c r="D24655" s="31">
        <v>-575.64099999999996</v>
      </c>
      <c r="E24655" s="28">
        <v>96.320099999999996</v>
      </c>
    </row>
    <row r="24656" spans="4:5" x14ac:dyDescent="0.25">
      <c r="D24656" s="31">
        <v>-575.625</v>
      </c>
      <c r="E24656" s="28">
        <v>96.477500000000006</v>
      </c>
    </row>
    <row r="24657" spans="4:5" x14ac:dyDescent="0.25">
      <c r="D24657" s="31">
        <v>-575.60900000000004</v>
      </c>
      <c r="E24657" s="28">
        <v>96.634900000000002</v>
      </c>
    </row>
    <row r="24658" spans="4:5" x14ac:dyDescent="0.25">
      <c r="D24658" s="31">
        <v>-575.59299999999996</v>
      </c>
      <c r="E24658" s="28">
        <v>96.792199999999994</v>
      </c>
    </row>
    <row r="24659" spans="4:5" x14ac:dyDescent="0.25">
      <c r="D24659" s="31">
        <v>-575.577</v>
      </c>
      <c r="E24659" s="28">
        <v>96.949700000000007</v>
      </c>
    </row>
    <row r="24660" spans="4:5" x14ac:dyDescent="0.25">
      <c r="D24660" s="31">
        <v>-575.56100000000004</v>
      </c>
      <c r="E24660" s="28">
        <v>97.106999999999999</v>
      </c>
    </row>
    <row r="24661" spans="4:5" x14ac:dyDescent="0.25">
      <c r="D24661" s="31">
        <v>-575.54499999999996</v>
      </c>
      <c r="E24661" s="28">
        <v>97.264399999999995</v>
      </c>
    </row>
    <row r="24662" spans="4:5" x14ac:dyDescent="0.25">
      <c r="D24662" s="31">
        <v>-575.529</v>
      </c>
      <c r="E24662" s="28">
        <v>97.421800000000005</v>
      </c>
    </row>
    <row r="24663" spans="4:5" x14ac:dyDescent="0.25">
      <c r="D24663" s="31">
        <v>-575.51300000000003</v>
      </c>
      <c r="E24663" s="28">
        <v>97.579300000000003</v>
      </c>
    </row>
    <row r="24664" spans="4:5" x14ac:dyDescent="0.25">
      <c r="D24664" s="31">
        <v>-575.49699999999996</v>
      </c>
      <c r="E24664" s="28">
        <v>97.736699999999999</v>
      </c>
    </row>
    <row r="24665" spans="4:5" x14ac:dyDescent="0.25">
      <c r="D24665" s="31">
        <v>-575.48099999999999</v>
      </c>
      <c r="E24665" s="28">
        <v>97.894099999999995</v>
      </c>
    </row>
    <row r="24666" spans="4:5" x14ac:dyDescent="0.25">
      <c r="D24666" s="31">
        <v>-575.46500000000003</v>
      </c>
      <c r="E24666" s="28">
        <v>98.051500000000004</v>
      </c>
    </row>
    <row r="24667" spans="4:5" x14ac:dyDescent="0.25">
      <c r="D24667" s="31">
        <v>-575.44899999999996</v>
      </c>
      <c r="E24667" s="28">
        <v>98.209000000000003</v>
      </c>
    </row>
    <row r="24668" spans="4:5" x14ac:dyDescent="0.25">
      <c r="D24668" s="31">
        <v>-575.43299999999999</v>
      </c>
      <c r="E24668" s="28">
        <v>98.366500000000002</v>
      </c>
    </row>
    <row r="24669" spans="4:5" x14ac:dyDescent="0.25">
      <c r="D24669" s="31">
        <v>-575.41700000000003</v>
      </c>
      <c r="E24669" s="28">
        <v>98.523899999999998</v>
      </c>
    </row>
    <row r="24670" spans="4:5" x14ac:dyDescent="0.25">
      <c r="D24670" s="31">
        <v>-575.40099999999995</v>
      </c>
      <c r="E24670" s="28">
        <v>98.681299999999993</v>
      </c>
    </row>
    <row r="24671" spans="4:5" x14ac:dyDescent="0.25">
      <c r="D24671" s="31">
        <v>-575.38499999999999</v>
      </c>
      <c r="E24671" s="28">
        <v>98.838800000000006</v>
      </c>
    </row>
    <row r="24672" spans="4:5" x14ac:dyDescent="0.25">
      <c r="D24672" s="31">
        <v>-575.36900000000003</v>
      </c>
      <c r="E24672" s="28">
        <v>98.996300000000005</v>
      </c>
    </row>
    <row r="24673" spans="4:5" x14ac:dyDescent="0.25">
      <c r="D24673" s="31">
        <v>-575.35299999999995</v>
      </c>
      <c r="E24673" s="28">
        <v>99.153700000000001</v>
      </c>
    </row>
    <row r="24674" spans="4:5" x14ac:dyDescent="0.25">
      <c r="D24674" s="31">
        <v>-575.33699999999999</v>
      </c>
      <c r="E24674" s="28">
        <v>99.311300000000003</v>
      </c>
    </row>
    <row r="24675" spans="4:5" x14ac:dyDescent="0.25">
      <c r="D24675" s="31">
        <v>-575.32100000000003</v>
      </c>
      <c r="E24675" s="28">
        <v>99.468699999999998</v>
      </c>
    </row>
    <row r="24676" spans="4:5" x14ac:dyDescent="0.25">
      <c r="D24676" s="31">
        <v>-575.30499999999995</v>
      </c>
      <c r="E24676" s="28">
        <v>99.626300000000001</v>
      </c>
    </row>
    <row r="24677" spans="4:5" x14ac:dyDescent="0.25">
      <c r="D24677" s="31">
        <v>-575.28899999999999</v>
      </c>
      <c r="E24677" s="28">
        <v>99.783799999999999</v>
      </c>
    </row>
    <row r="24678" spans="4:5" x14ac:dyDescent="0.25">
      <c r="D24678" s="31">
        <v>-575.27300000000002</v>
      </c>
      <c r="E24678" s="28">
        <v>99.941199999999995</v>
      </c>
    </row>
    <row r="24679" spans="4:5" x14ac:dyDescent="0.25">
      <c r="D24679" s="31">
        <v>-575.25699999999995</v>
      </c>
      <c r="E24679" s="28">
        <v>100.099</v>
      </c>
    </row>
    <row r="24680" spans="4:5" x14ac:dyDescent="0.25">
      <c r="D24680" s="31">
        <v>-575.24099999999999</v>
      </c>
      <c r="E24680" s="28">
        <v>100.256</v>
      </c>
    </row>
    <row r="24681" spans="4:5" x14ac:dyDescent="0.25">
      <c r="D24681" s="31">
        <v>-575.22500000000002</v>
      </c>
      <c r="E24681" s="28">
        <v>100.414</v>
      </c>
    </row>
    <row r="24682" spans="4:5" x14ac:dyDescent="0.25">
      <c r="D24682" s="31">
        <v>-575.20899999999995</v>
      </c>
      <c r="E24682" s="28">
        <v>100.571</v>
      </c>
    </row>
    <row r="24683" spans="4:5" x14ac:dyDescent="0.25">
      <c r="D24683" s="31">
        <v>-575.19299999999998</v>
      </c>
      <c r="E24683" s="28">
        <v>100.729</v>
      </c>
    </row>
    <row r="24684" spans="4:5" x14ac:dyDescent="0.25">
      <c r="D24684" s="31">
        <v>-575.17700000000002</v>
      </c>
      <c r="E24684" s="28">
        <v>100.886</v>
      </c>
    </row>
    <row r="24685" spans="4:5" x14ac:dyDescent="0.25">
      <c r="D24685" s="31">
        <v>-575.16099999999994</v>
      </c>
      <c r="E24685" s="28">
        <v>101.044</v>
      </c>
    </row>
    <row r="24686" spans="4:5" x14ac:dyDescent="0.25">
      <c r="D24686" s="31">
        <v>-575.14499999999998</v>
      </c>
      <c r="E24686" s="28">
        <v>101.202</v>
      </c>
    </row>
    <row r="24687" spans="4:5" x14ac:dyDescent="0.25">
      <c r="D24687" s="31">
        <v>-575.12900000000002</v>
      </c>
      <c r="E24687" s="28">
        <v>101.35899999999999</v>
      </c>
    </row>
    <row r="24688" spans="4:5" x14ac:dyDescent="0.25">
      <c r="D24688" s="31">
        <v>-575.11300000000006</v>
      </c>
      <c r="E24688" s="28">
        <v>101.517</v>
      </c>
    </row>
    <row r="24689" spans="4:5" x14ac:dyDescent="0.25">
      <c r="D24689" s="31">
        <v>-575.09699999999998</v>
      </c>
      <c r="E24689" s="28">
        <v>101.67400000000001</v>
      </c>
    </row>
    <row r="24690" spans="4:5" x14ac:dyDescent="0.25">
      <c r="D24690" s="31">
        <v>-575.08100000000002</v>
      </c>
      <c r="E24690" s="28">
        <v>101.83199999999999</v>
      </c>
    </row>
    <row r="24691" spans="4:5" x14ac:dyDescent="0.25">
      <c r="D24691" s="31">
        <v>-575.06500000000005</v>
      </c>
      <c r="E24691" s="28">
        <v>101.989</v>
      </c>
    </row>
    <row r="24692" spans="4:5" x14ac:dyDescent="0.25">
      <c r="D24692" s="31">
        <v>-575.04899999999998</v>
      </c>
      <c r="E24692" s="28">
        <v>102.14700000000001</v>
      </c>
    </row>
    <row r="24693" spans="4:5" x14ac:dyDescent="0.25">
      <c r="D24693" s="31">
        <v>-575.03300000000002</v>
      </c>
      <c r="E24693" s="28">
        <v>102.30500000000001</v>
      </c>
    </row>
    <row r="24694" spans="4:5" x14ac:dyDescent="0.25">
      <c r="D24694" s="31">
        <v>-575.01700000000005</v>
      </c>
      <c r="E24694" s="28">
        <v>102.462</v>
      </c>
    </row>
    <row r="24695" spans="4:5" x14ac:dyDescent="0.25">
      <c r="D24695" s="31">
        <v>-575.00099999999998</v>
      </c>
      <c r="E24695" s="28">
        <v>102.62</v>
      </c>
    </row>
    <row r="24696" spans="4:5" x14ac:dyDescent="0.25">
      <c r="D24696" s="31">
        <v>-574.98500000000001</v>
      </c>
      <c r="E24696" s="28">
        <v>102.777</v>
      </c>
    </row>
    <row r="24697" spans="4:5" x14ac:dyDescent="0.25">
      <c r="D24697" s="31">
        <v>-574.96900000000005</v>
      </c>
      <c r="E24697" s="28">
        <v>102.935</v>
      </c>
    </row>
    <row r="24698" spans="4:5" x14ac:dyDescent="0.25">
      <c r="D24698" s="31">
        <v>-574.95299999999997</v>
      </c>
      <c r="E24698" s="28">
        <v>103.093</v>
      </c>
    </row>
    <row r="24699" spans="4:5" x14ac:dyDescent="0.25">
      <c r="D24699" s="31">
        <v>-574.93700000000001</v>
      </c>
      <c r="E24699" s="28">
        <v>103.25</v>
      </c>
    </row>
    <row r="24700" spans="4:5" x14ac:dyDescent="0.25">
      <c r="D24700" s="31">
        <v>-574.92100000000005</v>
      </c>
      <c r="E24700" s="28">
        <v>103.408</v>
      </c>
    </row>
    <row r="24701" spans="4:5" x14ac:dyDescent="0.25">
      <c r="D24701" s="31">
        <v>-574.90499999999997</v>
      </c>
      <c r="E24701" s="28">
        <v>103.566</v>
      </c>
    </row>
    <row r="24702" spans="4:5" x14ac:dyDescent="0.25">
      <c r="D24702" s="31">
        <v>-574.88900000000001</v>
      </c>
      <c r="E24702" s="28">
        <v>103.723</v>
      </c>
    </row>
    <row r="24703" spans="4:5" x14ac:dyDescent="0.25">
      <c r="D24703" s="31">
        <v>-574.87300000000005</v>
      </c>
      <c r="E24703" s="28">
        <v>103.881</v>
      </c>
    </row>
    <row r="24704" spans="4:5" x14ac:dyDescent="0.25">
      <c r="D24704" s="31">
        <v>-574.85699999999997</v>
      </c>
      <c r="E24704" s="28">
        <v>104.039</v>
      </c>
    </row>
    <row r="24705" spans="4:5" x14ac:dyDescent="0.25">
      <c r="D24705" s="31">
        <v>-574.84100000000001</v>
      </c>
      <c r="E24705" s="28">
        <v>104.196</v>
      </c>
    </row>
    <row r="24706" spans="4:5" x14ac:dyDescent="0.25">
      <c r="D24706" s="31">
        <v>-574.82500000000005</v>
      </c>
      <c r="E24706" s="28">
        <v>104.354</v>
      </c>
    </row>
    <row r="24707" spans="4:5" x14ac:dyDescent="0.25">
      <c r="D24707" s="31">
        <v>-574.80899999999997</v>
      </c>
      <c r="E24707" s="28">
        <v>104.512</v>
      </c>
    </row>
    <row r="24708" spans="4:5" x14ac:dyDescent="0.25">
      <c r="D24708" s="31">
        <v>-574.79300000000001</v>
      </c>
      <c r="E24708" s="28">
        <v>104.669</v>
      </c>
    </row>
    <row r="24709" spans="4:5" x14ac:dyDescent="0.25">
      <c r="D24709" s="31">
        <v>-574.77700000000004</v>
      </c>
      <c r="E24709" s="28">
        <v>104.827</v>
      </c>
    </row>
    <row r="24710" spans="4:5" x14ac:dyDescent="0.25">
      <c r="D24710" s="31">
        <v>-574.76099999999997</v>
      </c>
      <c r="E24710" s="28">
        <v>104.985</v>
      </c>
    </row>
    <row r="24711" spans="4:5" x14ac:dyDescent="0.25">
      <c r="D24711" s="31">
        <v>-574.745</v>
      </c>
      <c r="E24711" s="28">
        <v>105.143</v>
      </c>
    </row>
    <row r="24712" spans="4:5" x14ac:dyDescent="0.25">
      <c r="D24712" s="31">
        <v>-574.72900000000004</v>
      </c>
      <c r="E24712" s="28">
        <v>105.3</v>
      </c>
    </row>
    <row r="24713" spans="4:5" x14ac:dyDescent="0.25">
      <c r="D24713" s="31">
        <v>-574.71299999999997</v>
      </c>
      <c r="E24713" s="28">
        <v>105.458</v>
      </c>
    </row>
    <row r="24714" spans="4:5" x14ac:dyDescent="0.25">
      <c r="D24714" s="31">
        <v>-574.697</v>
      </c>
      <c r="E24714" s="28">
        <v>105.616</v>
      </c>
    </row>
    <row r="24715" spans="4:5" x14ac:dyDescent="0.25">
      <c r="D24715" s="31">
        <v>-574.68100000000004</v>
      </c>
      <c r="E24715" s="28">
        <v>105.773</v>
      </c>
    </row>
    <row r="24716" spans="4:5" x14ac:dyDescent="0.25">
      <c r="D24716" s="31">
        <v>-574.66499999999996</v>
      </c>
      <c r="E24716" s="28">
        <v>105.931</v>
      </c>
    </row>
    <row r="24717" spans="4:5" x14ac:dyDescent="0.25">
      <c r="D24717" s="31">
        <v>-574.649</v>
      </c>
      <c r="E24717" s="28">
        <v>106.089</v>
      </c>
    </row>
    <row r="24718" spans="4:5" x14ac:dyDescent="0.25">
      <c r="D24718" s="31">
        <v>-574.63300000000004</v>
      </c>
      <c r="E24718" s="28">
        <v>106.247</v>
      </c>
    </row>
    <row r="24719" spans="4:5" x14ac:dyDescent="0.25">
      <c r="D24719" s="31">
        <v>-574.61699999999996</v>
      </c>
      <c r="E24719" s="28">
        <v>106.404</v>
      </c>
    </row>
    <row r="24720" spans="4:5" x14ac:dyDescent="0.25">
      <c r="D24720" s="31">
        <v>-574.601</v>
      </c>
      <c r="E24720" s="28">
        <v>106.562</v>
      </c>
    </row>
    <row r="24721" spans="4:5" x14ac:dyDescent="0.25">
      <c r="D24721" s="31">
        <v>-574.58500000000004</v>
      </c>
      <c r="E24721" s="28">
        <v>106.72</v>
      </c>
    </row>
    <row r="24722" spans="4:5" x14ac:dyDescent="0.25">
      <c r="D24722" s="31">
        <v>-574.56899999999996</v>
      </c>
      <c r="E24722" s="28">
        <v>106.878</v>
      </c>
    </row>
    <row r="24723" spans="4:5" x14ac:dyDescent="0.25">
      <c r="D24723" s="31">
        <v>-574.553</v>
      </c>
      <c r="E24723" s="28">
        <v>107.035</v>
      </c>
    </row>
    <row r="24724" spans="4:5" x14ac:dyDescent="0.25">
      <c r="D24724" s="31">
        <v>-574.53700000000003</v>
      </c>
      <c r="E24724" s="28">
        <v>107.193</v>
      </c>
    </row>
    <row r="24725" spans="4:5" x14ac:dyDescent="0.25">
      <c r="D24725" s="31">
        <v>-574.52099999999996</v>
      </c>
      <c r="E24725" s="28">
        <v>107.351</v>
      </c>
    </row>
    <row r="24726" spans="4:5" x14ac:dyDescent="0.25">
      <c r="D24726" s="31">
        <v>-574.505</v>
      </c>
      <c r="E24726" s="28">
        <v>107.509</v>
      </c>
    </row>
    <row r="24727" spans="4:5" x14ac:dyDescent="0.25">
      <c r="D24727" s="31">
        <v>-574.49</v>
      </c>
      <c r="E24727" s="28">
        <v>107.667</v>
      </c>
    </row>
    <row r="24728" spans="4:5" x14ac:dyDescent="0.25">
      <c r="D24728" s="31">
        <v>-574.47400000000005</v>
      </c>
      <c r="E24728" s="28">
        <v>107.824</v>
      </c>
    </row>
    <row r="24729" spans="4:5" x14ac:dyDescent="0.25">
      <c r="D24729" s="31">
        <v>-574.45799999999997</v>
      </c>
      <c r="E24729" s="28">
        <v>107.982</v>
      </c>
    </row>
    <row r="24730" spans="4:5" x14ac:dyDescent="0.25">
      <c r="D24730" s="31">
        <v>-574.44200000000001</v>
      </c>
      <c r="E24730" s="28">
        <v>108.14</v>
      </c>
    </row>
    <row r="24731" spans="4:5" x14ac:dyDescent="0.25">
      <c r="D24731" s="31">
        <v>-574.42600000000004</v>
      </c>
      <c r="E24731" s="28">
        <v>108.298</v>
      </c>
    </row>
    <row r="24732" spans="4:5" x14ac:dyDescent="0.25">
      <c r="D24732" s="31">
        <v>-574.41</v>
      </c>
      <c r="E24732" s="28">
        <v>108.456</v>
      </c>
    </row>
    <row r="24733" spans="4:5" x14ac:dyDescent="0.25">
      <c r="D24733" s="31">
        <v>-574.39400000000001</v>
      </c>
      <c r="E24733" s="28">
        <v>108.614</v>
      </c>
    </row>
    <row r="24734" spans="4:5" x14ac:dyDescent="0.25">
      <c r="D24734" s="31">
        <v>-574.37800000000004</v>
      </c>
      <c r="E24734" s="28">
        <v>108.771</v>
      </c>
    </row>
    <row r="24735" spans="4:5" x14ac:dyDescent="0.25">
      <c r="D24735" s="31">
        <v>-574.36199999999997</v>
      </c>
      <c r="E24735" s="28">
        <v>108.929</v>
      </c>
    </row>
    <row r="24736" spans="4:5" x14ac:dyDescent="0.25">
      <c r="D24736" s="31">
        <v>-574.346</v>
      </c>
      <c r="E24736" s="28">
        <v>109.087</v>
      </c>
    </row>
    <row r="24737" spans="4:5" x14ac:dyDescent="0.25">
      <c r="D24737" s="31">
        <v>-574.33000000000004</v>
      </c>
      <c r="E24737" s="28">
        <v>109.245</v>
      </c>
    </row>
    <row r="24738" spans="4:5" x14ac:dyDescent="0.25">
      <c r="D24738" s="31">
        <v>-574.31399999999996</v>
      </c>
      <c r="E24738" s="28">
        <v>109.40300000000001</v>
      </c>
    </row>
    <row r="24739" spans="4:5" x14ac:dyDescent="0.25">
      <c r="D24739" s="31">
        <v>-574.298</v>
      </c>
      <c r="E24739" s="28">
        <v>109.56100000000001</v>
      </c>
    </row>
    <row r="24740" spans="4:5" x14ac:dyDescent="0.25">
      <c r="D24740" s="31">
        <v>-574.28200000000004</v>
      </c>
      <c r="E24740" s="28">
        <v>109.718</v>
      </c>
    </row>
    <row r="24741" spans="4:5" x14ac:dyDescent="0.25">
      <c r="D24741" s="31">
        <v>-574.26599999999996</v>
      </c>
      <c r="E24741" s="28">
        <v>109.876</v>
      </c>
    </row>
    <row r="24742" spans="4:5" x14ac:dyDescent="0.25">
      <c r="D24742" s="31">
        <v>-574.25</v>
      </c>
      <c r="E24742" s="28">
        <v>110.03400000000001</v>
      </c>
    </row>
    <row r="24743" spans="4:5" x14ac:dyDescent="0.25">
      <c r="D24743" s="31">
        <v>-574.23400000000004</v>
      </c>
      <c r="E24743" s="28">
        <v>110.19199999999999</v>
      </c>
    </row>
    <row r="24744" spans="4:5" x14ac:dyDescent="0.25">
      <c r="D24744" s="31">
        <v>-574.21799999999996</v>
      </c>
      <c r="E24744" s="28">
        <v>110.35</v>
      </c>
    </row>
    <row r="24745" spans="4:5" x14ac:dyDescent="0.25">
      <c r="D24745" s="31">
        <v>-574.202</v>
      </c>
      <c r="E24745" s="28">
        <v>110.508</v>
      </c>
    </row>
    <row r="24746" spans="4:5" x14ac:dyDescent="0.25">
      <c r="D24746" s="31">
        <v>-574.18600000000004</v>
      </c>
      <c r="E24746" s="28">
        <v>110.666</v>
      </c>
    </row>
    <row r="24747" spans="4:5" x14ac:dyDescent="0.25">
      <c r="D24747" s="31">
        <v>-574.16999999999996</v>
      </c>
      <c r="E24747" s="28">
        <v>110.824</v>
      </c>
    </row>
    <row r="24748" spans="4:5" x14ac:dyDescent="0.25">
      <c r="D24748" s="31">
        <v>-574.154</v>
      </c>
      <c r="E24748" s="28">
        <v>110.982</v>
      </c>
    </row>
    <row r="24749" spans="4:5" x14ac:dyDescent="0.25">
      <c r="D24749" s="31">
        <v>-574.13800000000003</v>
      </c>
      <c r="E24749" s="28">
        <v>111.14</v>
      </c>
    </row>
    <row r="24750" spans="4:5" x14ac:dyDescent="0.25">
      <c r="D24750" s="31">
        <v>-574.12199999999996</v>
      </c>
      <c r="E24750" s="28">
        <v>111.298</v>
      </c>
    </row>
    <row r="24751" spans="4:5" x14ac:dyDescent="0.25">
      <c r="D24751" s="31">
        <v>-574.10599999999999</v>
      </c>
      <c r="E24751" s="28">
        <v>111.455</v>
      </c>
    </row>
    <row r="24752" spans="4:5" x14ac:dyDescent="0.25">
      <c r="D24752" s="31">
        <v>-574.09</v>
      </c>
      <c r="E24752" s="28">
        <v>111.613</v>
      </c>
    </row>
    <row r="24753" spans="4:5" x14ac:dyDescent="0.25">
      <c r="D24753" s="31">
        <v>-574.07399999999996</v>
      </c>
      <c r="E24753" s="28">
        <v>111.771</v>
      </c>
    </row>
    <row r="24754" spans="4:5" x14ac:dyDescent="0.25">
      <c r="D24754" s="31">
        <v>-574.05799999999999</v>
      </c>
      <c r="E24754" s="28">
        <v>111.929</v>
      </c>
    </row>
    <row r="24755" spans="4:5" x14ac:dyDescent="0.25">
      <c r="D24755" s="31">
        <v>-574.04200000000003</v>
      </c>
      <c r="E24755" s="28">
        <v>112.087</v>
      </c>
    </row>
    <row r="24756" spans="4:5" x14ac:dyDescent="0.25">
      <c r="D24756" s="31">
        <v>-574.02599999999995</v>
      </c>
      <c r="E24756" s="28">
        <v>112.245</v>
      </c>
    </row>
    <row r="24757" spans="4:5" x14ac:dyDescent="0.25">
      <c r="D24757" s="31">
        <v>-574.01</v>
      </c>
      <c r="E24757" s="28">
        <v>112.40300000000001</v>
      </c>
    </row>
    <row r="24758" spans="4:5" x14ac:dyDescent="0.25">
      <c r="D24758" s="31">
        <v>-573.99400000000003</v>
      </c>
      <c r="E24758" s="28">
        <v>112.56100000000001</v>
      </c>
    </row>
    <row r="24759" spans="4:5" x14ac:dyDescent="0.25">
      <c r="D24759" s="31">
        <v>-573.97799999999995</v>
      </c>
      <c r="E24759" s="28">
        <v>112.71899999999999</v>
      </c>
    </row>
    <row r="24760" spans="4:5" x14ac:dyDescent="0.25">
      <c r="D24760" s="31">
        <v>-573.96199999999999</v>
      </c>
      <c r="E24760" s="28">
        <v>112.877</v>
      </c>
    </row>
    <row r="24761" spans="4:5" x14ac:dyDescent="0.25">
      <c r="D24761" s="31">
        <v>-573.94600000000003</v>
      </c>
      <c r="E24761" s="28">
        <v>113.035</v>
      </c>
    </row>
    <row r="24762" spans="4:5" x14ac:dyDescent="0.25">
      <c r="D24762" s="31">
        <v>-573.92999999999995</v>
      </c>
      <c r="E24762" s="28">
        <v>113.193</v>
      </c>
    </row>
    <row r="24763" spans="4:5" x14ac:dyDescent="0.25">
      <c r="D24763" s="31">
        <v>-573.91399999999999</v>
      </c>
      <c r="E24763" s="28">
        <v>113.351</v>
      </c>
    </row>
    <row r="24764" spans="4:5" x14ac:dyDescent="0.25">
      <c r="D24764" s="31">
        <v>-573.89800000000002</v>
      </c>
      <c r="E24764" s="28">
        <v>113.509</v>
      </c>
    </row>
    <row r="24765" spans="4:5" x14ac:dyDescent="0.25">
      <c r="D24765" s="31">
        <v>-573.88199999999995</v>
      </c>
      <c r="E24765" s="28">
        <v>113.667</v>
      </c>
    </row>
    <row r="24766" spans="4:5" x14ac:dyDescent="0.25">
      <c r="D24766" s="31">
        <v>-573.86599999999999</v>
      </c>
      <c r="E24766" s="28">
        <v>113.825</v>
      </c>
    </row>
    <row r="24767" spans="4:5" x14ac:dyDescent="0.25">
      <c r="D24767" s="31">
        <v>-573.85</v>
      </c>
      <c r="E24767" s="28">
        <v>113.983</v>
      </c>
    </row>
    <row r="24768" spans="4:5" x14ac:dyDescent="0.25">
      <c r="D24768" s="31">
        <v>-573.83399999999995</v>
      </c>
      <c r="E24768" s="28">
        <v>114.14100000000001</v>
      </c>
    </row>
    <row r="24769" spans="4:5" x14ac:dyDescent="0.25">
      <c r="D24769" s="31">
        <v>-573.81799999999998</v>
      </c>
      <c r="E24769" s="28">
        <v>114.29900000000001</v>
      </c>
    </row>
    <row r="24770" spans="4:5" x14ac:dyDescent="0.25">
      <c r="D24770" s="31">
        <v>-573.80200000000002</v>
      </c>
      <c r="E24770" s="28">
        <v>114.45699999999999</v>
      </c>
    </row>
    <row r="24771" spans="4:5" x14ac:dyDescent="0.25">
      <c r="D24771" s="31">
        <v>-573.78599999999994</v>
      </c>
      <c r="E24771" s="28">
        <v>114.61499999999999</v>
      </c>
    </row>
    <row r="24772" spans="4:5" x14ac:dyDescent="0.25">
      <c r="D24772" s="31">
        <v>-573.77</v>
      </c>
      <c r="E24772" s="28">
        <v>114.773</v>
      </c>
    </row>
    <row r="24773" spans="4:5" x14ac:dyDescent="0.25">
      <c r="D24773" s="31">
        <v>-573.75400000000002</v>
      </c>
      <c r="E24773" s="28">
        <v>114.931</v>
      </c>
    </row>
    <row r="24774" spans="4:5" x14ac:dyDescent="0.25">
      <c r="D24774" s="31">
        <v>-573.73800000000006</v>
      </c>
      <c r="E24774" s="28">
        <v>115.089</v>
      </c>
    </row>
    <row r="24775" spans="4:5" x14ac:dyDescent="0.25">
      <c r="D24775" s="31">
        <v>-573.72199999999998</v>
      </c>
      <c r="E24775" s="28">
        <v>115.248</v>
      </c>
    </row>
    <row r="24776" spans="4:5" x14ac:dyDescent="0.25">
      <c r="D24776" s="31">
        <v>-573.70600000000002</v>
      </c>
      <c r="E24776" s="28">
        <v>115.40600000000001</v>
      </c>
    </row>
    <row r="24777" spans="4:5" x14ac:dyDescent="0.25">
      <c r="D24777" s="31">
        <v>-573.69000000000005</v>
      </c>
      <c r="E24777" s="28">
        <v>115.56399999999999</v>
      </c>
    </row>
    <row r="24778" spans="4:5" x14ac:dyDescent="0.25">
      <c r="D24778" s="31">
        <v>-573.67399999999998</v>
      </c>
      <c r="E24778" s="28">
        <v>115.72199999999999</v>
      </c>
    </row>
    <row r="24779" spans="4:5" x14ac:dyDescent="0.25">
      <c r="D24779" s="31">
        <v>-573.65800000000002</v>
      </c>
      <c r="E24779" s="28">
        <v>115.88</v>
      </c>
    </row>
    <row r="24780" spans="4:5" x14ac:dyDescent="0.25">
      <c r="D24780" s="31">
        <v>-573.64200000000005</v>
      </c>
      <c r="E24780" s="28">
        <v>116.038</v>
      </c>
    </row>
    <row r="24781" spans="4:5" x14ac:dyDescent="0.25">
      <c r="D24781" s="31">
        <v>-573.62599999999998</v>
      </c>
      <c r="E24781" s="28">
        <v>116.196</v>
      </c>
    </row>
    <row r="24782" spans="4:5" x14ac:dyDescent="0.25">
      <c r="D24782" s="31">
        <v>-573.61</v>
      </c>
      <c r="E24782" s="28">
        <v>116.354</v>
      </c>
    </row>
    <row r="24783" spans="4:5" x14ac:dyDescent="0.25">
      <c r="D24783" s="31">
        <v>-573.59400000000005</v>
      </c>
      <c r="E24783" s="28">
        <v>116.512</v>
      </c>
    </row>
    <row r="24784" spans="4:5" x14ac:dyDescent="0.25">
      <c r="D24784" s="31">
        <v>-573.57799999999997</v>
      </c>
      <c r="E24784" s="28">
        <v>116.67</v>
      </c>
    </row>
    <row r="24785" spans="4:5" x14ac:dyDescent="0.25">
      <c r="D24785" s="31">
        <v>-573.56200000000001</v>
      </c>
      <c r="E24785" s="28">
        <v>116.828</v>
      </c>
    </row>
    <row r="24786" spans="4:5" x14ac:dyDescent="0.25">
      <c r="D24786" s="31">
        <v>-573.54600000000005</v>
      </c>
      <c r="E24786" s="28">
        <v>116.98699999999999</v>
      </c>
    </row>
    <row r="24787" spans="4:5" x14ac:dyDescent="0.25">
      <c r="D24787" s="31">
        <v>-573.53</v>
      </c>
      <c r="E24787" s="28">
        <v>117.145</v>
      </c>
    </row>
    <row r="24788" spans="4:5" x14ac:dyDescent="0.25">
      <c r="D24788" s="31">
        <v>-573.51400000000001</v>
      </c>
      <c r="E24788" s="28">
        <v>117.303</v>
      </c>
    </row>
    <row r="24789" spans="4:5" x14ac:dyDescent="0.25">
      <c r="D24789" s="31">
        <v>-573.49800000000005</v>
      </c>
      <c r="E24789" s="28">
        <v>117.461</v>
      </c>
    </row>
    <row r="24790" spans="4:5" x14ac:dyDescent="0.25">
      <c r="D24790" s="31">
        <v>-573.48199999999997</v>
      </c>
      <c r="E24790" s="28">
        <v>117.619</v>
      </c>
    </row>
    <row r="24791" spans="4:5" x14ac:dyDescent="0.25">
      <c r="D24791" s="31">
        <v>-573.46600000000001</v>
      </c>
      <c r="E24791" s="28">
        <v>117.777</v>
      </c>
    </row>
    <row r="24792" spans="4:5" x14ac:dyDescent="0.25">
      <c r="D24792" s="31">
        <v>-573.45000000000005</v>
      </c>
      <c r="E24792" s="28">
        <v>117.935</v>
      </c>
    </row>
    <row r="24793" spans="4:5" x14ac:dyDescent="0.25">
      <c r="D24793" s="31">
        <v>-573.43399999999997</v>
      </c>
      <c r="E24793" s="28">
        <v>118.09399999999999</v>
      </c>
    </row>
    <row r="24794" spans="4:5" x14ac:dyDescent="0.25">
      <c r="D24794" s="31">
        <v>-573.41800000000001</v>
      </c>
      <c r="E24794" s="28">
        <v>118.252</v>
      </c>
    </row>
    <row r="24795" spans="4:5" x14ac:dyDescent="0.25">
      <c r="D24795" s="31">
        <v>-573.40200000000004</v>
      </c>
      <c r="E24795" s="28">
        <v>118.41</v>
      </c>
    </row>
    <row r="24796" spans="4:5" x14ac:dyDescent="0.25">
      <c r="D24796" s="31">
        <v>-573.38599999999997</v>
      </c>
      <c r="E24796" s="28">
        <v>118.568</v>
      </c>
    </row>
    <row r="24797" spans="4:5" x14ac:dyDescent="0.25">
      <c r="D24797" s="31">
        <v>-573.37</v>
      </c>
      <c r="E24797" s="28">
        <v>118.726</v>
      </c>
    </row>
    <row r="24798" spans="4:5" x14ac:dyDescent="0.25">
      <c r="D24798" s="31">
        <v>-573.35400000000004</v>
      </c>
      <c r="E24798" s="28">
        <v>118.884</v>
      </c>
    </row>
    <row r="24799" spans="4:5" x14ac:dyDescent="0.25">
      <c r="D24799" s="31">
        <v>-573.33799999999997</v>
      </c>
      <c r="E24799" s="28">
        <v>119.04300000000001</v>
      </c>
    </row>
    <row r="24800" spans="4:5" x14ac:dyDescent="0.25">
      <c r="D24800" s="31">
        <v>-573.322</v>
      </c>
      <c r="E24800" s="28">
        <v>119.20099999999999</v>
      </c>
    </row>
    <row r="24801" spans="4:5" x14ac:dyDescent="0.25">
      <c r="D24801" s="31">
        <v>-573.30600000000004</v>
      </c>
      <c r="E24801" s="28">
        <v>119.35899999999999</v>
      </c>
    </row>
    <row r="24802" spans="4:5" x14ac:dyDescent="0.25">
      <c r="D24802" s="31">
        <v>-573.29</v>
      </c>
      <c r="E24802" s="28">
        <v>119.517</v>
      </c>
    </row>
    <row r="24803" spans="4:5" x14ac:dyDescent="0.25">
      <c r="D24803" s="31">
        <v>-573.274</v>
      </c>
      <c r="E24803" s="28">
        <v>119.675</v>
      </c>
    </row>
    <row r="24804" spans="4:5" x14ac:dyDescent="0.25">
      <c r="D24804" s="31">
        <v>-573.25800000000004</v>
      </c>
      <c r="E24804" s="28">
        <v>119.834</v>
      </c>
    </row>
    <row r="24805" spans="4:5" x14ac:dyDescent="0.25">
      <c r="D24805" s="31">
        <v>-573.24199999999996</v>
      </c>
      <c r="E24805" s="28">
        <v>119.992</v>
      </c>
    </row>
    <row r="24806" spans="4:5" x14ac:dyDescent="0.25">
      <c r="D24806" s="31">
        <v>-573.226</v>
      </c>
      <c r="E24806" s="28">
        <v>120.15</v>
      </c>
    </row>
    <row r="24807" spans="4:5" x14ac:dyDescent="0.25">
      <c r="D24807" s="31">
        <v>-573.21</v>
      </c>
      <c r="E24807" s="28">
        <v>120.30800000000001</v>
      </c>
    </row>
    <row r="24808" spans="4:5" x14ac:dyDescent="0.25">
      <c r="D24808" s="31">
        <v>-573.19399999999996</v>
      </c>
      <c r="E24808" s="28">
        <v>120.46599999999999</v>
      </c>
    </row>
    <row r="24809" spans="4:5" x14ac:dyDescent="0.25">
      <c r="D24809" s="31">
        <v>-573.178</v>
      </c>
      <c r="E24809" s="28">
        <v>120.625</v>
      </c>
    </row>
    <row r="24810" spans="4:5" x14ac:dyDescent="0.25">
      <c r="D24810" s="31">
        <v>-573.16200000000003</v>
      </c>
      <c r="E24810" s="28">
        <v>120.783</v>
      </c>
    </row>
    <row r="24811" spans="4:5" x14ac:dyDescent="0.25">
      <c r="D24811" s="31">
        <v>-573.14599999999996</v>
      </c>
      <c r="E24811" s="28">
        <v>120.941</v>
      </c>
    </row>
    <row r="24812" spans="4:5" x14ac:dyDescent="0.25">
      <c r="D24812" s="31">
        <v>-573.13</v>
      </c>
      <c r="E24812" s="28">
        <v>121.099</v>
      </c>
    </row>
    <row r="24813" spans="4:5" x14ac:dyDescent="0.25">
      <c r="D24813" s="31">
        <v>-573.11400000000003</v>
      </c>
      <c r="E24813" s="28">
        <v>121.258</v>
      </c>
    </row>
    <row r="24814" spans="4:5" x14ac:dyDescent="0.25">
      <c r="D24814" s="31">
        <v>-573.09799999999996</v>
      </c>
      <c r="E24814" s="28">
        <v>121.416</v>
      </c>
    </row>
    <row r="24815" spans="4:5" x14ac:dyDescent="0.25">
      <c r="D24815" s="31">
        <v>-573.08199999999999</v>
      </c>
      <c r="E24815" s="28">
        <v>121.574</v>
      </c>
    </row>
    <row r="24816" spans="4:5" x14ac:dyDescent="0.25">
      <c r="D24816" s="31">
        <v>-573.06600000000003</v>
      </c>
      <c r="E24816" s="28">
        <v>121.732</v>
      </c>
    </row>
    <row r="24817" spans="4:5" x14ac:dyDescent="0.25">
      <c r="D24817" s="31">
        <v>-573.04999999999995</v>
      </c>
      <c r="E24817" s="28">
        <v>121.89100000000001</v>
      </c>
    </row>
    <row r="24818" spans="4:5" x14ac:dyDescent="0.25">
      <c r="D24818" s="31">
        <v>-573.03399999999999</v>
      </c>
      <c r="E24818" s="28">
        <v>122.04900000000001</v>
      </c>
    </row>
    <row r="24819" spans="4:5" x14ac:dyDescent="0.25">
      <c r="D24819" s="31">
        <v>-573.01800000000003</v>
      </c>
      <c r="E24819" s="28">
        <v>122.20699999999999</v>
      </c>
    </row>
    <row r="24820" spans="4:5" x14ac:dyDescent="0.25">
      <c r="D24820" s="31">
        <v>-573.00199999999995</v>
      </c>
      <c r="E24820" s="28">
        <v>122.366</v>
      </c>
    </row>
    <row r="24821" spans="4:5" x14ac:dyDescent="0.25">
      <c r="D24821" s="31">
        <v>-572.98599999999999</v>
      </c>
      <c r="E24821" s="28">
        <v>122.524</v>
      </c>
    </row>
    <row r="24822" spans="4:5" x14ac:dyDescent="0.25">
      <c r="D24822" s="31">
        <v>-572.97</v>
      </c>
      <c r="E24822" s="28">
        <v>122.682</v>
      </c>
    </row>
    <row r="24823" spans="4:5" x14ac:dyDescent="0.25">
      <c r="D24823" s="31">
        <v>-572.95399999999995</v>
      </c>
      <c r="E24823" s="28">
        <v>122.84</v>
      </c>
    </row>
    <row r="24824" spans="4:5" x14ac:dyDescent="0.25">
      <c r="D24824" s="31">
        <v>-572.93799999999999</v>
      </c>
      <c r="E24824" s="28">
        <v>122.999</v>
      </c>
    </row>
    <row r="24825" spans="4:5" x14ac:dyDescent="0.25">
      <c r="D24825" s="31">
        <v>-572.92200000000003</v>
      </c>
      <c r="E24825" s="28">
        <v>123.157</v>
      </c>
    </row>
    <row r="24826" spans="4:5" x14ac:dyDescent="0.25">
      <c r="D24826" s="31">
        <v>-572.90599999999995</v>
      </c>
      <c r="E24826" s="28">
        <v>123.315</v>
      </c>
    </row>
    <row r="24827" spans="4:5" x14ac:dyDescent="0.25">
      <c r="D24827" s="31">
        <v>-572.89</v>
      </c>
      <c r="E24827" s="28">
        <v>123.474</v>
      </c>
    </row>
    <row r="24828" spans="4:5" x14ac:dyDescent="0.25">
      <c r="D24828" s="31">
        <v>-572.87400000000002</v>
      </c>
      <c r="E24828" s="28">
        <v>123.63200000000001</v>
      </c>
    </row>
    <row r="24829" spans="4:5" x14ac:dyDescent="0.25">
      <c r="D24829" s="31">
        <v>-572.85799999999995</v>
      </c>
      <c r="E24829" s="28">
        <v>123.79</v>
      </c>
    </row>
    <row r="24830" spans="4:5" x14ac:dyDescent="0.25">
      <c r="D24830" s="31">
        <v>-572.84199999999998</v>
      </c>
      <c r="E24830" s="28">
        <v>123.949</v>
      </c>
    </row>
    <row r="24831" spans="4:5" x14ac:dyDescent="0.25">
      <c r="D24831" s="31">
        <v>-572.82600000000002</v>
      </c>
      <c r="E24831" s="28">
        <v>124.107</v>
      </c>
    </row>
    <row r="24832" spans="4:5" x14ac:dyDescent="0.25">
      <c r="D24832" s="31">
        <v>-572.80999999999995</v>
      </c>
      <c r="E24832" s="28">
        <v>124.265</v>
      </c>
    </row>
    <row r="24833" spans="4:5" x14ac:dyDescent="0.25">
      <c r="D24833" s="31">
        <v>-572.79399999999998</v>
      </c>
      <c r="E24833" s="28">
        <v>124.42400000000001</v>
      </c>
    </row>
    <row r="24834" spans="4:5" x14ac:dyDescent="0.25">
      <c r="D24834" s="31">
        <v>-572.77800000000002</v>
      </c>
      <c r="E24834" s="28">
        <v>124.58199999999999</v>
      </c>
    </row>
    <row r="24835" spans="4:5" x14ac:dyDescent="0.25">
      <c r="D24835" s="31">
        <v>-572.76199999999994</v>
      </c>
      <c r="E24835" s="28">
        <v>124.74</v>
      </c>
    </row>
    <row r="24836" spans="4:5" x14ac:dyDescent="0.25">
      <c r="D24836" s="31">
        <v>-572.74599999999998</v>
      </c>
      <c r="E24836" s="28">
        <v>124.899</v>
      </c>
    </row>
    <row r="24837" spans="4:5" x14ac:dyDescent="0.25">
      <c r="D24837" s="31">
        <v>-572.73</v>
      </c>
      <c r="E24837" s="28">
        <v>125.057</v>
      </c>
    </row>
    <row r="24838" spans="4:5" x14ac:dyDescent="0.25">
      <c r="D24838" s="31">
        <v>-572.71400000000006</v>
      </c>
      <c r="E24838" s="28">
        <v>125.21599999999999</v>
      </c>
    </row>
    <row r="24839" spans="4:5" x14ac:dyDescent="0.25">
      <c r="D24839" s="31">
        <v>-572.69799999999998</v>
      </c>
      <c r="E24839" s="28">
        <v>125.374</v>
      </c>
    </row>
    <row r="24840" spans="4:5" x14ac:dyDescent="0.25">
      <c r="D24840" s="31">
        <v>-572.68200000000002</v>
      </c>
      <c r="E24840" s="28">
        <v>125.532</v>
      </c>
    </row>
    <row r="24841" spans="4:5" x14ac:dyDescent="0.25">
      <c r="D24841" s="31">
        <v>-572.66700000000003</v>
      </c>
      <c r="E24841" s="28">
        <v>125.691</v>
      </c>
    </row>
    <row r="24842" spans="4:5" x14ac:dyDescent="0.25">
      <c r="D24842" s="31">
        <v>-572.65099999999995</v>
      </c>
      <c r="E24842" s="28">
        <v>125.849</v>
      </c>
    </row>
    <row r="24843" spans="4:5" x14ac:dyDescent="0.25">
      <c r="D24843" s="31">
        <v>-572.63499999999999</v>
      </c>
      <c r="E24843" s="28">
        <v>126.00700000000001</v>
      </c>
    </row>
    <row r="24844" spans="4:5" x14ac:dyDescent="0.25">
      <c r="D24844" s="31">
        <v>-572.61900000000003</v>
      </c>
      <c r="E24844" s="28">
        <v>126.166</v>
      </c>
    </row>
    <row r="24845" spans="4:5" x14ac:dyDescent="0.25">
      <c r="D24845" s="31">
        <v>-572.60299999999995</v>
      </c>
      <c r="E24845" s="28">
        <v>126.324</v>
      </c>
    </row>
    <row r="24846" spans="4:5" x14ac:dyDescent="0.25">
      <c r="D24846" s="31">
        <v>-572.58699999999999</v>
      </c>
      <c r="E24846" s="28">
        <v>126.483</v>
      </c>
    </row>
    <row r="24847" spans="4:5" x14ac:dyDescent="0.25">
      <c r="D24847" s="31">
        <v>-572.57100000000003</v>
      </c>
      <c r="E24847" s="28">
        <v>126.64100000000001</v>
      </c>
    </row>
    <row r="24848" spans="4:5" x14ac:dyDescent="0.25">
      <c r="D24848" s="31">
        <v>-572.55499999999995</v>
      </c>
      <c r="E24848" s="28">
        <v>126.8</v>
      </c>
    </row>
    <row r="24849" spans="4:5" x14ac:dyDescent="0.25">
      <c r="D24849" s="31">
        <v>-572.53899999999999</v>
      </c>
      <c r="E24849" s="28">
        <v>126.958</v>
      </c>
    </row>
    <row r="24850" spans="4:5" x14ac:dyDescent="0.25">
      <c r="D24850" s="31">
        <v>-572.52300000000002</v>
      </c>
      <c r="E24850" s="28">
        <v>127.116</v>
      </c>
    </row>
    <row r="24851" spans="4:5" x14ac:dyDescent="0.25">
      <c r="D24851" s="31">
        <v>-572.50699999999995</v>
      </c>
      <c r="E24851" s="28">
        <v>127.27500000000001</v>
      </c>
    </row>
    <row r="24852" spans="4:5" x14ac:dyDescent="0.25">
      <c r="D24852" s="31">
        <v>-572.49099999999999</v>
      </c>
      <c r="E24852" s="28">
        <v>127.43300000000001</v>
      </c>
    </row>
    <row r="24853" spans="4:5" x14ac:dyDescent="0.25">
      <c r="D24853" s="31">
        <v>-572.47500000000002</v>
      </c>
      <c r="E24853" s="28">
        <v>127.592</v>
      </c>
    </row>
    <row r="24854" spans="4:5" x14ac:dyDescent="0.25">
      <c r="D24854" s="31">
        <v>-572.45899999999995</v>
      </c>
      <c r="E24854" s="28">
        <v>127.75</v>
      </c>
    </row>
    <row r="24855" spans="4:5" x14ac:dyDescent="0.25">
      <c r="D24855" s="31">
        <v>-572.44299999999998</v>
      </c>
      <c r="E24855" s="28">
        <v>127.90900000000001</v>
      </c>
    </row>
    <row r="24856" spans="4:5" x14ac:dyDescent="0.25">
      <c r="D24856" s="31">
        <v>-572.42700000000002</v>
      </c>
      <c r="E24856" s="28">
        <v>128.06700000000001</v>
      </c>
    </row>
    <row r="24857" spans="4:5" x14ac:dyDescent="0.25">
      <c r="D24857" s="31">
        <v>-572.41099999999994</v>
      </c>
      <c r="E24857" s="28">
        <v>128.22499999999999</v>
      </c>
    </row>
    <row r="24858" spans="4:5" x14ac:dyDescent="0.25">
      <c r="D24858" s="31">
        <v>-572.39499999999998</v>
      </c>
      <c r="E24858" s="28">
        <v>128.38399999999999</v>
      </c>
    </row>
    <row r="24859" spans="4:5" x14ac:dyDescent="0.25">
      <c r="D24859" s="31">
        <v>-572.37900000000002</v>
      </c>
      <c r="E24859" s="28">
        <v>128.542</v>
      </c>
    </row>
    <row r="24860" spans="4:5" x14ac:dyDescent="0.25">
      <c r="D24860" s="31">
        <v>-572.36300000000006</v>
      </c>
      <c r="E24860" s="28">
        <v>128.70099999999999</v>
      </c>
    </row>
    <row r="24861" spans="4:5" x14ac:dyDescent="0.25">
      <c r="D24861" s="31">
        <v>-572.34699999999998</v>
      </c>
      <c r="E24861" s="28">
        <v>128.85900000000001</v>
      </c>
    </row>
    <row r="24862" spans="4:5" x14ac:dyDescent="0.25">
      <c r="D24862" s="31">
        <v>-572.33100000000002</v>
      </c>
      <c r="E24862" s="28">
        <v>129.018</v>
      </c>
    </row>
    <row r="24863" spans="4:5" x14ac:dyDescent="0.25">
      <c r="D24863" s="31">
        <v>-572.31500000000005</v>
      </c>
      <c r="E24863" s="28">
        <v>129.17599999999999</v>
      </c>
    </row>
    <row r="24864" spans="4:5" x14ac:dyDescent="0.25">
      <c r="D24864" s="31">
        <v>-572.29899999999998</v>
      </c>
      <c r="E24864" s="28">
        <v>129.33500000000001</v>
      </c>
    </row>
    <row r="24865" spans="4:5" x14ac:dyDescent="0.25">
      <c r="D24865" s="31">
        <v>-572.28300000000002</v>
      </c>
      <c r="E24865" s="28">
        <v>129.49299999999999</v>
      </c>
    </row>
    <row r="24866" spans="4:5" x14ac:dyDescent="0.25">
      <c r="D24866" s="31">
        <v>-572.26700000000005</v>
      </c>
      <c r="E24866" s="28">
        <v>129.65199999999999</v>
      </c>
    </row>
    <row r="24867" spans="4:5" x14ac:dyDescent="0.25">
      <c r="D24867" s="31">
        <v>-572.25099999999998</v>
      </c>
      <c r="E24867" s="28">
        <v>129.81</v>
      </c>
    </row>
    <row r="24868" spans="4:5" x14ac:dyDescent="0.25">
      <c r="D24868" s="31">
        <v>-572.23500000000001</v>
      </c>
      <c r="E24868" s="28">
        <v>129.96899999999999</v>
      </c>
    </row>
    <row r="24869" spans="4:5" x14ac:dyDescent="0.25">
      <c r="D24869" s="31">
        <v>-572.21900000000005</v>
      </c>
      <c r="E24869" s="28">
        <v>130.12700000000001</v>
      </c>
    </row>
    <row r="24870" spans="4:5" x14ac:dyDescent="0.25">
      <c r="D24870" s="31">
        <v>-572.20299999999997</v>
      </c>
      <c r="E24870" s="28">
        <v>130.286</v>
      </c>
    </row>
    <row r="24871" spans="4:5" x14ac:dyDescent="0.25">
      <c r="D24871" s="31">
        <v>-572.18700000000001</v>
      </c>
      <c r="E24871" s="28">
        <v>130.44399999999999</v>
      </c>
    </row>
    <row r="24872" spans="4:5" x14ac:dyDescent="0.25">
      <c r="D24872" s="31">
        <v>-572.17100000000005</v>
      </c>
      <c r="E24872" s="28">
        <v>130.60300000000001</v>
      </c>
    </row>
    <row r="24873" spans="4:5" x14ac:dyDescent="0.25">
      <c r="D24873" s="31">
        <v>-572.15499999999997</v>
      </c>
      <c r="E24873" s="28">
        <v>130.761</v>
      </c>
    </row>
    <row r="24874" spans="4:5" x14ac:dyDescent="0.25">
      <c r="D24874" s="31">
        <v>-572.13900000000001</v>
      </c>
      <c r="E24874" s="28">
        <v>130.91999999999999</v>
      </c>
    </row>
    <row r="24875" spans="4:5" x14ac:dyDescent="0.25">
      <c r="D24875" s="31">
        <v>-572.12300000000005</v>
      </c>
      <c r="E24875" s="28">
        <v>131.078</v>
      </c>
    </row>
    <row r="24876" spans="4:5" x14ac:dyDescent="0.25">
      <c r="D24876" s="31">
        <v>-572.10699999999997</v>
      </c>
      <c r="E24876" s="28">
        <v>131.23699999999999</v>
      </c>
    </row>
    <row r="24877" spans="4:5" x14ac:dyDescent="0.25">
      <c r="D24877" s="31">
        <v>-572.09100000000001</v>
      </c>
      <c r="E24877" s="28">
        <v>131.39500000000001</v>
      </c>
    </row>
    <row r="24878" spans="4:5" x14ac:dyDescent="0.25">
      <c r="D24878" s="31">
        <v>-572.07500000000005</v>
      </c>
      <c r="E24878" s="28">
        <v>131.554</v>
      </c>
    </row>
    <row r="24879" spans="4:5" x14ac:dyDescent="0.25">
      <c r="D24879" s="31">
        <v>-572.05899999999997</v>
      </c>
      <c r="E24879" s="28">
        <v>131.71299999999999</v>
      </c>
    </row>
    <row r="24880" spans="4:5" x14ac:dyDescent="0.25">
      <c r="D24880" s="31">
        <v>-572.04300000000001</v>
      </c>
      <c r="E24880" s="28">
        <v>131.87100000000001</v>
      </c>
    </row>
    <row r="24881" spans="4:5" x14ac:dyDescent="0.25">
      <c r="D24881" s="31">
        <v>-572.02700000000004</v>
      </c>
      <c r="E24881" s="28">
        <v>132.03</v>
      </c>
    </row>
    <row r="24882" spans="4:5" x14ac:dyDescent="0.25">
      <c r="D24882" s="31">
        <v>-572.01099999999997</v>
      </c>
      <c r="E24882" s="28">
        <v>132.18799999999999</v>
      </c>
    </row>
    <row r="24883" spans="4:5" x14ac:dyDescent="0.25">
      <c r="D24883" s="31">
        <v>-571.995</v>
      </c>
      <c r="E24883" s="28">
        <v>132.34700000000001</v>
      </c>
    </row>
    <row r="24884" spans="4:5" x14ac:dyDescent="0.25">
      <c r="D24884" s="31">
        <v>-571.97900000000004</v>
      </c>
      <c r="E24884" s="28">
        <v>132.505</v>
      </c>
    </row>
    <row r="24885" spans="4:5" x14ac:dyDescent="0.25">
      <c r="D24885" s="31">
        <v>-571.96299999999997</v>
      </c>
      <c r="E24885" s="28">
        <v>132.66399999999999</v>
      </c>
    </row>
    <row r="24886" spans="4:5" x14ac:dyDescent="0.25">
      <c r="D24886" s="31">
        <v>-571.947</v>
      </c>
      <c r="E24886" s="28">
        <v>132.82300000000001</v>
      </c>
    </row>
    <row r="24887" spans="4:5" x14ac:dyDescent="0.25">
      <c r="D24887" s="31">
        <v>-571.93100000000004</v>
      </c>
      <c r="E24887" s="28">
        <v>132.98099999999999</v>
      </c>
    </row>
    <row r="24888" spans="4:5" x14ac:dyDescent="0.25">
      <c r="D24888" s="31">
        <v>-571.91499999999996</v>
      </c>
      <c r="E24888" s="28">
        <v>133.13999999999999</v>
      </c>
    </row>
    <row r="24889" spans="4:5" x14ac:dyDescent="0.25">
      <c r="D24889" s="31">
        <v>-571.899</v>
      </c>
      <c r="E24889" s="28">
        <v>133.298</v>
      </c>
    </row>
    <row r="24890" spans="4:5" x14ac:dyDescent="0.25">
      <c r="D24890" s="31">
        <v>-571.88300000000004</v>
      </c>
      <c r="E24890" s="28">
        <v>133.45699999999999</v>
      </c>
    </row>
    <row r="24891" spans="4:5" x14ac:dyDescent="0.25">
      <c r="D24891" s="31">
        <v>-571.86699999999996</v>
      </c>
      <c r="E24891" s="28">
        <v>133.61500000000001</v>
      </c>
    </row>
    <row r="24892" spans="4:5" x14ac:dyDescent="0.25">
      <c r="D24892" s="31">
        <v>-571.851</v>
      </c>
      <c r="E24892" s="28">
        <v>133.774</v>
      </c>
    </row>
    <row r="24893" spans="4:5" x14ac:dyDescent="0.25">
      <c r="D24893" s="31">
        <v>-571.83500000000004</v>
      </c>
      <c r="E24893" s="28">
        <v>133.93299999999999</v>
      </c>
    </row>
    <row r="24894" spans="4:5" x14ac:dyDescent="0.25">
      <c r="D24894" s="31">
        <v>-571.81899999999996</v>
      </c>
      <c r="E24894" s="28">
        <v>134.09100000000001</v>
      </c>
    </row>
    <row r="24895" spans="4:5" x14ac:dyDescent="0.25">
      <c r="D24895" s="31">
        <v>-571.803</v>
      </c>
      <c r="E24895" s="28">
        <v>134.25</v>
      </c>
    </row>
    <row r="24896" spans="4:5" x14ac:dyDescent="0.25">
      <c r="D24896" s="31">
        <v>-571.78700000000003</v>
      </c>
      <c r="E24896" s="28">
        <v>134.40899999999999</v>
      </c>
    </row>
    <row r="24897" spans="4:5" x14ac:dyDescent="0.25">
      <c r="D24897" s="31">
        <v>-571.77099999999996</v>
      </c>
      <c r="E24897" s="28">
        <v>134.56700000000001</v>
      </c>
    </row>
    <row r="24898" spans="4:5" x14ac:dyDescent="0.25">
      <c r="D24898" s="31">
        <v>-571.755</v>
      </c>
      <c r="E24898" s="28">
        <v>134.726</v>
      </c>
    </row>
    <row r="24899" spans="4:5" x14ac:dyDescent="0.25">
      <c r="D24899" s="31">
        <v>-571.73900000000003</v>
      </c>
      <c r="E24899" s="28">
        <v>134.88499999999999</v>
      </c>
    </row>
    <row r="24900" spans="4:5" x14ac:dyDescent="0.25">
      <c r="D24900" s="31">
        <v>-571.72299999999996</v>
      </c>
      <c r="E24900" s="28">
        <v>135.04300000000001</v>
      </c>
    </row>
    <row r="24901" spans="4:5" x14ac:dyDescent="0.25">
      <c r="D24901" s="31">
        <v>-571.70699999999999</v>
      </c>
      <c r="E24901" s="28">
        <v>135.202</v>
      </c>
    </row>
    <row r="24902" spans="4:5" x14ac:dyDescent="0.25">
      <c r="D24902" s="31">
        <v>-571.69100000000003</v>
      </c>
      <c r="E24902" s="28">
        <v>135.36000000000001</v>
      </c>
    </row>
    <row r="24903" spans="4:5" x14ac:dyDescent="0.25">
      <c r="D24903" s="31">
        <v>-571.67499999999995</v>
      </c>
      <c r="E24903" s="28">
        <v>135.51900000000001</v>
      </c>
    </row>
    <row r="24904" spans="4:5" x14ac:dyDescent="0.25">
      <c r="D24904" s="31">
        <v>-571.65899999999999</v>
      </c>
      <c r="E24904" s="28">
        <v>135.678</v>
      </c>
    </row>
    <row r="24905" spans="4:5" x14ac:dyDescent="0.25">
      <c r="D24905" s="31">
        <v>-571.64300000000003</v>
      </c>
      <c r="E24905" s="28">
        <v>135.83600000000001</v>
      </c>
    </row>
    <row r="24906" spans="4:5" x14ac:dyDescent="0.25">
      <c r="D24906" s="31">
        <v>-571.62699999999995</v>
      </c>
      <c r="E24906" s="28">
        <v>135.995</v>
      </c>
    </row>
    <row r="24907" spans="4:5" x14ac:dyDescent="0.25">
      <c r="D24907" s="31">
        <v>-571.61099999999999</v>
      </c>
      <c r="E24907" s="28">
        <v>136.154</v>
      </c>
    </row>
    <row r="24908" spans="4:5" x14ac:dyDescent="0.25">
      <c r="D24908" s="31">
        <v>-571.59500000000003</v>
      </c>
      <c r="E24908" s="28">
        <v>136.31200000000001</v>
      </c>
    </row>
    <row r="24909" spans="4:5" x14ac:dyDescent="0.25">
      <c r="D24909" s="31">
        <v>-571.57899999999995</v>
      </c>
      <c r="E24909" s="28">
        <v>136.471</v>
      </c>
    </row>
    <row r="24910" spans="4:5" x14ac:dyDescent="0.25">
      <c r="D24910" s="31">
        <v>-571.56299999999999</v>
      </c>
      <c r="E24910" s="28">
        <v>136.63</v>
      </c>
    </row>
    <row r="24911" spans="4:5" x14ac:dyDescent="0.25">
      <c r="D24911" s="31">
        <v>-571.54700000000003</v>
      </c>
      <c r="E24911" s="28">
        <v>136.78800000000001</v>
      </c>
    </row>
    <row r="24912" spans="4:5" x14ac:dyDescent="0.25">
      <c r="D24912" s="31">
        <v>-571.53099999999995</v>
      </c>
      <c r="E24912" s="28">
        <v>136.947</v>
      </c>
    </row>
    <row r="24913" spans="4:5" x14ac:dyDescent="0.25">
      <c r="D24913" s="31">
        <v>-571.51499999999999</v>
      </c>
      <c r="E24913" s="28">
        <v>137.10599999999999</v>
      </c>
    </row>
    <row r="24914" spans="4:5" x14ac:dyDescent="0.25">
      <c r="D24914" s="31">
        <v>-571.49900000000002</v>
      </c>
      <c r="E24914" s="28">
        <v>137.26400000000001</v>
      </c>
    </row>
    <row r="24915" spans="4:5" x14ac:dyDescent="0.25">
      <c r="D24915" s="31">
        <v>-571.48299999999995</v>
      </c>
      <c r="E24915" s="28">
        <v>137.423</v>
      </c>
    </row>
    <row r="24916" spans="4:5" x14ac:dyDescent="0.25">
      <c r="D24916" s="31">
        <v>-571.46699999999998</v>
      </c>
      <c r="E24916" s="28">
        <v>137.58199999999999</v>
      </c>
    </row>
    <row r="24917" spans="4:5" x14ac:dyDescent="0.25">
      <c r="D24917" s="31">
        <v>-571.45100000000002</v>
      </c>
      <c r="E24917" s="28">
        <v>137.74100000000001</v>
      </c>
    </row>
    <row r="24918" spans="4:5" x14ac:dyDescent="0.25">
      <c r="D24918" s="31">
        <v>-571.43499999999995</v>
      </c>
      <c r="E24918" s="28">
        <v>137.899</v>
      </c>
    </row>
    <row r="24919" spans="4:5" x14ac:dyDescent="0.25">
      <c r="D24919" s="31">
        <v>-571.41899999999998</v>
      </c>
      <c r="E24919" s="28">
        <v>138.05799999999999</v>
      </c>
    </row>
    <row r="24920" spans="4:5" x14ac:dyDescent="0.25">
      <c r="D24920" s="31">
        <v>-571.40300000000002</v>
      </c>
      <c r="E24920" s="28">
        <v>138.21700000000001</v>
      </c>
    </row>
    <row r="24921" spans="4:5" x14ac:dyDescent="0.25">
      <c r="D24921" s="31">
        <v>-571.38699999999994</v>
      </c>
      <c r="E24921" s="28">
        <v>138.375</v>
      </c>
    </row>
    <row r="24922" spans="4:5" x14ac:dyDescent="0.25">
      <c r="D24922" s="31">
        <v>-571.37099999999998</v>
      </c>
      <c r="E24922" s="28">
        <v>138.53399999999999</v>
      </c>
    </row>
    <row r="24923" spans="4:5" x14ac:dyDescent="0.25">
      <c r="D24923" s="31">
        <v>-571.35500000000002</v>
      </c>
      <c r="E24923" s="28">
        <v>138.69300000000001</v>
      </c>
    </row>
    <row r="24924" spans="4:5" x14ac:dyDescent="0.25">
      <c r="D24924" s="31">
        <v>-571.33900000000006</v>
      </c>
      <c r="E24924" s="28">
        <v>138.852</v>
      </c>
    </row>
    <row r="24925" spans="4:5" x14ac:dyDescent="0.25">
      <c r="D24925" s="31">
        <v>-571.32299999999998</v>
      </c>
      <c r="E24925" s="28">
        <v>139.01</v>
      </c>
    </row>
    <row r="24926" spans="4:5" x14ac:dyDescent="0.25">
      <c r="D24926" s="31">
        <v>-571.30700000000002</v>
      </c>
      <c r="E24926" s="28">
        <v>139.16900000000001</v>
      </c>
    </row>
    <row r="24927" spans="4:5" x14ac:dyDescent="0.25">
      <c r="D24927" s="31">
        <v>-571.29100000000005</v>
      </c>
      <c r="E24927" s="28">
        <v>139.328</v>
      </c>
    </row>
    <row r="24928" spans="4:5" x14ac:dyDescent="0.25">
      <c r="D24928" s="31">
        <v>-571.27499999999998</v>
      </c>
      <c r="E24928" s="28">
        <v>139.48699999999999</v>
      </c>
    </row>
    <row r="24929" spans="4:5" x14ac:dyDescent="0.25">
      <c r="D24929" s="31">
        <v>-571.25900000000001</v>
      </c>
      <c r="E24929" s="28">
        <v>139.64500000000001</v>
      </c>
    </row>
    <row r="24930" spans="4:5" x14ac:dyDescent="0.25">
      <c r="D24930" s="31">
        <v>-571.24300000000005</v>
      </c>
      <c r="E24930" s="28">
        <v>139.804</v>
      </c>
    </row>
    <row r="24931" spans="4:5" x14ac:dyDescent="0.25">
      <c r="D24931" s="31">
        <v>-571.22699999999998</v>
      </c>
      <c r="E24931" s="28">
        <v>139.96299999999999</v>
      </c>
    </row>
    <row r="24932" spans="4:5" x14ac:dyDescent="0.25">
      <c r="D24932" s="31">
        <v>-571.21100000000001</v>
      </c>
      <c r="E24932" s="28">
        <v>140.12100000000001</v>
      </c>
    </row>
    <row r="24933" spans="4:5" x14ac:dyDescent="0.25">
      <c r="D24933" s="31">
        <v>-571.19500000000005</v>
      </c>
      <c r="E24933" s="28">
        <v>140.28</v>
      </c>
    </row>
    <row r="24934" spans="4:5" x14ac:dyDescent="0.25">
      <c r="D24934" s="31">
        <v>-571.17899999999997</v>
      </c>
      <c r="E24934" s="28">
        <v>140.43899999999999</v>
      </c>
    </row>
    <row r="24935" spans="4:5" x14ac:dyDescent="0.25">
      <c r="D24935" s="31">
        <v>-571.16300000000001</v>
      </c>
      <c r="E24935" s="28">
        <v>140.59800000000001</v>
      </c>
    </row>
    <row r="24936" spans="4:5" x14ac:dyDescent="0.25">
      <c r="D24936" s="31">
        <v>-571.14700000000005</v>
      </c>
      <c r="E24936" s="28">
        <v>140.75700000000001</v>
      </c>
    </row>
    <row r="24937" spans="4:5" x14ac:dyDescent="0.25">
      <c r="D24937" s="31">
        <v>-571.13099999999997</v>
      </c>
      <c r="E24937" s="28">
        <v>140.91499999999999</v>
      </c>
    </row>
    <row r="24938" spans="4:5" x14ac:dyDescent="0.25">
      <c r="D24938" s="31">
        <v>-571.11500000000001</v>
      </c>
      <c r="E24938" s="28">
        <v>141.07400000000001</v>
      </c>
    </row>
    <row r="24939" spans="4:5" x14ac:dyDescent="0.25">
      <c r="D24939" s="31">
        <v>-571.09900000000005</v>
      </c>
      <c r="E24939" s="28">
        <v>141.233</v>
      </c>
    </row>
    <row r="24940" spans="4:5" x14ac:dyDescent="0.25">
      <c r="D24940" s="31">
        <v>-571.08299999999997</v>
      </c>
      <c r="E24940" s="28">
        <v>141.392</v>
      </c>
    </row>
    <row r="24941" spans="4:5" x14ac:dyDescent="0.25">
      <c r="D24941" s="31">
        <v>-571.06700000000001</v>
      </c>
      <c r="E24941" s="28">
        <v>141.55099999999999</v>
      </c>
    </row>
    <row r="24942" spans="4:5" x14ac:dyDescent="0.25">
      <c r="D24942" s="31">
        <v>-571.05100000000004</v>
      </c>
      <c r="E24942" s="28">
        <v>141.709</v>
      </c>
    </row>
    <row r="24943" spans="4:5" x14ac:dyDescent="0.25">
      <c r="D24943" s="31">
        <v>-571.03499999999997</v>
      </c>
      <c r="E24943" s="28">
        <v>141.86799999999999</v>
      </c>
    </row>
    <row r="24944" spans="4:5" x14ac:dyDescent="0.25">
      <c r="D24944" s="31">
        <v>-571.01900000000001</v>
      </c>
      <c r="E24944" s="28">
        <v>142.02699999999999</v>
      </c>
    </row>
    <row r="24945" spans="4:5" x14ac:dyDescent="0.25">
      <c r="D24945" s="31">
        <v>-571.00300000000004</v>
      </c>
      <c r="E24945" s="28">
        <v>142.18600000000001</v>
      </c>
    </row>
    <row r="24946" spans="4:5" x14ac:dyDescent="0.25">
      <c r="D24946" s="31">
        <v>-570.98699999999997</v>
      </c>
      <c r="E24946" s="28">
        <v>142.345</v>
      </c>
    </row>
    <row r="24947" spans="4:5" x14ac:dyDescent="0.25">
      <c r="D24947" s="31">
        <v>-570.971</v>
      </c>
      <c r="E24947" s="28">
        <v>142.50299999999999</v>
      </c>
    </row>
    <row r="24948" spans="4:5" x14ac:dyDescent="0.25">
      <c r="D24948" s="31">
        <v>-570.95500000000004</v>
      </c>
      <c r="E24948" s="28">
        <v>142.66200000000001</v>
      </c>
    </row>
    <row r="24949" spans="4:5" x14ac:dyDescent="0.25">
      <c r="D24949" s="31">
        <v>-570.93899999999996</v>
      </c>
      <c r="E24949" s="28">
        <v>142.821</v>
      </c>
    </row>
    <row r="24950" spans="4:5" x14ac:dyDescent="0.25">
      <c r="D24950" s="31">
        <v>-570.923</v>
      </c>
      <c r="E24950" s="28">
        <v>142.97999999999999</v>
      </c>
    </row>
    <row r="24951" spans="4:5" x14ac:dyDescent="0.25">
      <c r="D24951" s="31">
        <v>-570.90700000000004</v>
      </c>
      <c r="E24951" s="28">
        <v>143.13900000000001</v>
      </c>
    </row>
    <row r="24952" spans="4:5" x14ac:dyDescent="0.25">
      <c r="D24952" s="31">
        <v>-570.89099999999996</v>
      </c>
      <c r="E24952" s="28">
        <v>143.297</v>
      </c>
    </row>
    <row r="24953" spans="4:5" x14ac:dyDescent="0.25">
      <c r="D24953" s="31">
        <v>-570.875</v>
      </c>
      <c r="E24953" s="28">
        <v>143.45599999999999</v>
      </c>
    </row>
    <row r="24954" spans="4:5" x14ac:dyDescent="0.25">
      <c r="D24954" s="31">
        <v>-570.85900000000004</v>
      </c>
      <c r="E24954" s="28">
        <v>143.61500000000001</v>
      </c>
    </row>
    <row r="24955" spans="4:5" x14ac:dyDescent="0.25">
      <c r="D24955" s="31">
        <v>-570.84400000000005</v>
      </c>
      <c r="E24955" s="28">
        <v>143.774</v>
      </c>
    </row>
    <row r="24956" spans="4:5" x14ac:dyDescent="0.25">
      <c r="D24956" s="31">
        <v>-570.82799999999997</v>
      </c>
      <c r="E24956" s="28">
        <v>143.93299999999999</v>
      </c>
    </row>
    <row r="24957" spans="4:5" x14ac:dyDescent="0.25">
      <c r="D24957" s="31">
        <v>-570.81200000000001</v>
      </c>
      <c r="E24957" s="28">
        <v>144.09200000000001</v>
      </c>
    </row>
    <row r="24958" spans="4:5" x14ac:dyDescent="0.25">
      <c r="D24958" s="31">
        <v>-570.79600000000005</v>
      </c>
      <c r="E24958" s="28">
        <v>144.251</v>
      </c>
    </row>
    <row r="24959" spans="4:5" x14ac:dyDescent="0.25">
      <c r="D24959" s="31">
        <v>-570.78</v>
      </c>
      <c r="E24959" s="28">
        <v>144.40899999999999</v>
      </c>
    </row>
    <row r="24960" spans="4:5" x14ac:dyDescent="0.25">
      <c r="D24960" s="31">
        <v>-570.76400000000001</v>
      </c>
      <c r="E24960" s="28">
        <v>144.56800000000001</v>
      </c>
    </row>
    <row r="24961" spans="4:5" x14ac:dyDescent="0.25">
      <c r="D24961" s="31">
        <v>-570.74800000000005</v>
      </c>
      <c r="E24961" s="28">
        <v>144.727</v>
      </c>
    </row>
    <row r="24962" spans="4:5" x14ac:dyDescent="0.25">
      <c r="D24962" s="31">
        <v>-570.73199999999997</v>
      </c>
      <c r="E24962" s="28">
        <v>144.886</v>
      </c>
    </row>
    <row r="24963" spans="4:5" x14ac:dyDescent="0.25">
      <c r="D24963" s="31">
        <v>-570.71600000000001</v>
      </c>
      <c r="E24963" s="28">
        <v>145.04499999999999</v>
      </c>
    </row>
    <row r="24964" spans="4:5" x14ac:dyDescent="0.25">
      <c r="D24964" s="31">
        <v>-570.70000000000005</v>
      </c>
      <c r="E24964" s="28">
        <v>145.20400000000001</v>
      </c>
    </row>
    <row r="24965" spans="4:5" x14ac:dyDescent="0.25">
      <c r="D24965" s="31">
        <v>-570.68399999999997</v>
      </c>
      <c r="E24965" s="28">
        <v>145.363</v>
      </c>
    </row>
    <row r="24966" spans="4:5" x14ac:dyDescent="0.25">
      <c r="D24966" s="31">
        <v>-570.66800000000001</v>
      </c>
      <c r="E24966" s="28">
        <v>145.52099999999999</v>
      </c>
    </row>
    <row r="24967" spans="4:5" x14ac:dyDescent="0.25">
      <c r="D24967" s="31">
        <v>-570.65200000000004</v>
      </c>
      <c r="E24967" s="28">
        <v>145.68</v>
      </c>
    </row>
    <row r="24968" spans="4:5" x14ac:dyDescent="0.25">
      <c r="D24968" s="31">
        <v>-570.63599999999997</v>
      </c>
      <c r="E24968" s="28">
        <v>145.839</v>
      </c>
    </row>
    <row r="24969" spans="4:5" x14ac:dyDescent="0.25">
      <c r="D24969" s="31">
        <v>-570.62</v>
      </c>
      <c r="E24969" s="28">
        <v>145.99799999999999</v>
      </c>
    </row>
    <row r="24970" spans="4:5" x14ac:dyDescent="0.25">
      <c r="D24970" s="31">
        <v>-570.60400000000004</v>
      </c>
      <c r="E24970" s="28">
        <v>146.15700000000001</v>
      </c>
    </row>
    <row r="24971" spans="4:5" x14ac:dyDescent="0.25">
      <c r="D24971" s="31">
        <v>-570.58799999999997</v>
      </c>
      <c r="E24971" s="28">
        <v>146.316</v>
      </c>
    </row>
    <row r="24972" spans="4:5" x14ac:dyDescent="0.25">
      <c r="D24972" s="31">
        <v>-570.572</v>
      </c>
      <c r="E24972" s="28">
        <v>146.47499999999999</v>
      </c>
    </row>
    <row r="24973" spans="4:5" x14ac:dyDescent="0.25">
      <c r="D24973" s="31">
        <v>-570.55600000000004</v>
      </c>
      <c r="E24973" s="28">
        <v>146.63399999999999</v>
      </c>
    </row>
    <row r="24974" spans="4:5" x14ac:dyDescent="0.25">
      <c r="D24974" s="31">
        <v>-570.54</v>
      </c>
      <c r="E24974" s="28">
        <v>146.79300000000001</v>
      </c>
    </row>
    <row r="24975" spans="4:5" x14ac:dyDescent="0.25">
      <c r="D24975" s="31">
        <v>-570.524</v>
      </c>
      <c r="E24975" s="28">
        <v>146.95099999999999</v>
      </c>
    </row>
    <row r="24976" spans="4:5" x14ac:dyDescent="0.25">
      <c r="D24976" s="31">
        <v>-570.50800000000004</v>
      </c>
      <c r="E24976" s="28">
        <v>147.11000000000001</v>
      </c>
    </row>
    <row r="24977" spans="4:5" x14ac:dyDescent="0.25">
      <c r="D24977" s="31">
        <v>-570.49199999999996</v>
      </c>
      <c r="E24977" s="28">
        <v>147.26900000000001</v>
      </c>
    </row>
    <row r="24978" spans="4:5" x14ac:dyDescent="0.25">
      <c r="D24978" s="31">
        <v>-570.476</v>
      </c>
      <c r="E24978" s="28">
        <v>147.428</v>
      </c>
    </row>
    <row r="24979" spans="4:5" x14ac:dyDescent="0.25">
      <c r="D24979" s="31">
        <v>-570.46</v>
      </c>
      <c r="E24979" s="28">
        <v>147.58699999999999</v>
      </c>
    </row>
    <row r="24980" spans="4:5" x14ac:dyDescent="0.25">
      <c r="D24980" s="31">
        <v>-570.44399999999996</v>
      </c>
      <c r="E24980" s="28">
        <v>147.74600000000001</v>
      </c>
    </row>
    <row r="24981" spans="4:5" x14ac:dyDescent="0.25">
      <c r="D24981" s="31">
        <v>-570.428</v>
      </c>
      <c r="E24981" s="28">
        <v>147.905</v>
      </c>
    </row>
    <row r="24982" spans="4:5" x14ac:dyDescent="0.25">
      <c r="D24982" s="31">
        <v>-570.41200000000003</v>
      </c>
      <c r="E24982" s="28">
        <v>148.06399999999999</v>
      </c>
    </row>
    <row r="24983" spans="4:5" x14ac:dyDescent="0.25">
      <c r="D24983" s="31">
        <v>-570.39599999999996</v>
      </c>
      <c r="E24983" s="28">
        <v>148.22300000000001</v>
      </c>
    </row>
    <row r="24984" spans="4:5" x14ac:dyDescent="0.25">
      <c r="D24984" s="31">
        <v>-570.38</v>
      </c>
      <c r="E24984" s="28">
        <v>148.38200000000001</v>
      </c>
    </row>
    <row r="24985" spans="4:5" x14ac:dyDescent="0.25">
      <c r="D24985" s="31">
        <v>-570.36400000000003</v>
      </c>
      <c r="E24985" s="28">
        <v>148.541</v>
      </c>
    </row>
    <row r="24986" spans="4:5" x14ac:dyDescent="0.25">
      <c r="D24986" s="31">
        <v>-570.34799999999996</v>
      </c>
      <c r="E24986" s="28">
        <v>148.69999999999999</v>
      </c>
    </row>
    <row r="24987" spans="4:5" x14ac:dyDescent="0.25">
      <c r="D24987" s="31">
        <v>-570.33199999999999</v>
      </c>
      <c r="E24987" s="28">
        <v>148.85900000000001</v>
      </c>
    </row>
    <row r="24988" spans="4:5" x14ac:dyDescent="0.25">
      <c r="D24988" s="31">
        <v>-570.31600000000003</v>
      </c>
      <c r="E24988" s="28">
        <v>149.018</v>
      </c>
    </row>
    <row r="24989" spans="4:5" x14ac:dyDescent="0.25">
      <c r="D24989" s="31">
        <v>-570.29999999999995</v>
      </c>
      <c r="E24989" s="28">
        <v>149.17699999999999</v>
      </c>
    </row>
    <row r="24990" spans="4:5" x14ac:dyDescent="0.25">
      <c r="D24990" s="31">
        <v>-570.28399999999999</v>
      </c>
      <c r="E24990" s="28">
        <v>149.33600000000001</v>
      </c>
    </row>
    <row r="24991" spans="4:5" x14ac:dyDescent="0.25">
      <c r="D24991" s="31">
        <v>-570.26800000000003</v>
      </c>
      <c r="E24991" s="28">
        <v>149.494</v>
      </c>
    </row>
    <row r="24992" spans="4:5" x14ac:dyDescent="0.25">
      <c r="D24992" s="31">
        <v>-570.25199999999995</v>
      </c>
      <c r="E24992" s="28">
        <v>149.65299999999999</v>
      </c>
    </row>
    <row r="24993" spans="4:5" x14ac:dyDescent="0.25">
      <c r="D24993" s="31">
        <v>-570.23599999999999</v>
      </c>
      <c r="E24993" s="28">
        <v>149.81200000000001</v>
      </c>
    </row>
    <row r="24994" spans="4:5" x14ac:dyDescent="0.25">
      <c r="D24994" s="31">
        <v>-570.22</v>
      </c>
      <c r="E24994" s="28">
        <v>149.971</v>
      </c>
    </row>
    <row r="24995" spans="4:5" x14ac:dyDescent="0.25">
      <c r="D24995" s="31">
        <v>-570.20399999999995</v>
      </c>
      <c r="E24995" s="28">
        <v>150.13</v>
      </c>
    </row>
    <row r="24996" spans="4:5" x14ac:dyDescent="0.25">
      <c r="D24996" s="31">
        <v>-570.18799999999999</v>
      </c>
      <c r="E24996" s="28">
        <v>150.28899999999999</v>
      </c>
    </row>
    <row r="24997" spans="4:5" x14ac:dyDescent="0.25">
      <c r="D24997" s="31">
        <v>-570.17200000000003</v>
      </c>
      <c r="E24997" s="28">
        <v>150.44800000000001</v>
      </c>
    </row>
    <row r="24998" spans="4:5" x14ac:dyDescent="0.25">
      <c r="D24998" s="31">
        <v>-570.15599999999995</v>
      </c>
      <c r="E24998" s="28">
        <v>150.607</v>
      </c>
    </row>
    <row r="24999" spans="4:5" x14ac:dyDescent="0.25">
      <c r="D24999" s="31">
        <v>-570.14</v>
      </c>
      <c r="E24999" s="28">
        <v>150.76599999999999</v>
      </c>
    </row>
    <row r="25000" spans="4:5" x14ac:dyDescent="0.25">
      <c r="D25000" s="31">
        <v>-570.12400000000002</v>
      </c>
      <c r="E25000" s="28">
        <v>150.92500000000001</v>
      </c>
    </row>
    <row r="25001" spans="4:5" x14ac:dyDescent="0.25">
      <c r="D25001" s="31">
        <v>-570.10799999999995</v>
      </c>
      <c r="E25001" s="28">
        <v>151.084</v>
      </c>
    </row>
    <row r="25002" spans="4:5" x14ac:dyDescent="0.25">
      <c r="D25002" s="31">
        <v>-570.09199999999998</v>
      </c>
      <c r="E25002" s="28">
        <v>151.24299999999999</v>
      </c>
    </row>
    <row r="25003" spans="4:5" x14ac:dyDescent="0.25">
      <c r="D25003" s="31">
        <v>-570.07600000000002</v>
      </c>
      <c r="E25003" s="28">
        <v>151.40199999999999</v>
      </c>
    </row>
    <row r="25004" spans="4:5" x14ac:dyDescent="0.25">
      <c r="D25004" s="31">
        <v>-570.05999999999995</v>
      </c>
      <c r="E25004" s="28">
        <v>151.56100000000001</v>
      </c>
    </row>
    <row r="25005" spans="4:5" x14ac:dyDescent="0.25">
      <c r="D25005" s="31">
        <v>-570.04399999999998</v>
      </c>
      <c r="E25005" s="28">
        <v>151.72</v>
      </c>
    </row>
    <row r="25006" spans="4:5" x14ac:dyDescent="0.25">
      <c r="D25006" s="31">
        <v>-570.02800000000002</v>
      </c>
      <c r="E25006" s="28">
        <v>151.87899999999999</v>
      </c>
    </row>
    <row r="25007" spans="4:5" x14ac:dyDescent="0.25">
      <c r="D25007" s="31">
        <v>-570.01199999999994</v>
      </c>
      <c r="E25007" s="28">
        <v>152.03800000000001</v>
      </c>
    </row>
    <row r="25008" spans="4:5" x14ac:dyDescent="0.25">
      <c r="D25008" s="31">
        <v>-569.99599999999998</v>
      </c>
      <c r="E25008" s="28">
        <v>152.197</v>
      </c>
    </row>
    <row r="25009" spans="4:5" x14ac:dyDescent="0.25">
      <c r="D25009" s="31">
        <v>-569.98</v>
      </c>
      <c r="E25009" s="28">
        <v>152.35599999999999</v>
      </c>
    </row>
    <row r="25010" spans="4:5" x14ac:dyDescent="0.25">
      <c r="D25010" s="31">
        <v>-569.96400000000006</v>
      </c>
      <c r="E25010" s="28">
        <v>152.51499999999999</v>
      </c>
    </row>
    <row r="25011" spans="4:5" x14ac:dyDescent="0.25">
      <c r="D25011" s="31">
        <v>-569.94799999999998</v>
      </c>
      <c r="E25011" s="28">
        <v>152.67400000000001</v>
      </c>
    </row>
    <row r="25012" spans="4:5" x14ac:dyDescent="0.25">
      <c r="D25012" s="31">
        <v>-569.93200000000002</v>
      </c>
      <c r="E25012" s="28">
        <v>152.833</v>
      </c>
    </row>
    <row r="25013" spans="4:5" x14ac:dyDescent="0.25">
      <c r="D25013" s="31">
        <v>-569.91600000000005</v>
      </c>
      <c r="E25013" s="28">
        <v>152.99199999999999</v>
      </c>
    </row>
    <row r="25014" spans="4:5" x14ac:dyDescent="0.25">
      <c r="D25014" s="31">
        <v>-569.9</v>
      </c>
      <c r="E25014" s="28">
        <v>153.15100000000001</v>
      </c>
    </row>
    <row r="25015" spans="4:5" x14ac:dyDescent="0.25">
      <c r="D25015" s="31">
        <v>-569.88400000000001</v>
      </c>
      <c r="E25015" s="28">
        <v>153.31</v>
      </c>
    </row>
    <row r="25016" spans="4:5" x14ac:dyDescent="0.25">
      <c r="D25016" s="31">
        <v>-569.86800000000005</v>
      </c>
      <c r="E25016" s="28">
        <v>153.46899999999999</v>
      </c>
    </row>
    <row r="25017" spans="4:5" x14ac:dyDescent="0.25">
      <c r="D25017" s="31">
        <v>-569.85199999999998</v>
      </c>
      <c r="E25017" s="28">
        <v>153.62799999999999</v>
      </c>
    </row>
    <row r="25018" spans="4:5" x14ac:dyDescent="0.25">
      <c r="D25018" s="31">
        <v>-569.83600000000001</v>
      </c>
      <c r="E25018" s="28">
        <v>153.78700000000001</v>
      </c>
    </row>
    <row r="25019" spans="4:5" x14ac:dyDescent="0.25">
      <c r="D25019" s="31">
        <v>-569.82000000000005</v>
      </c>
      <c r="E25019" s="28">
        <v>153.947</v>
      </c>
    </row>
    <row r="25020" spans="4:5" x14ac:dyDescent="0.25">
      <c r="D25020" s="31">
        <v>-569.80399999999997</v>
      </c>
      <c r="E25020" s="28">
        <v>154.10599999999999</v>
      </c>
    </row>
    <row r="25021" spans="4:5" x14ac:dyDescent="0.25">
      <c r="D25021" s="31">
        <v>-569.78800000000001</v>
      </c>
      <c r="E25021" s="28">
        <v>154.26499999999999</v>
      </c>
    </row>
    <row r="25022" spans="4:5" x14ac:dyDescent="0.25">
      <c r="D25022" s="31">
        <v>-569.77200000000005</v>
      </c>
      <c r="E25022" s="28">
        <v>154.42400000000001</v>
      </c>
    </row>
    <row r="25023" spans="4:5" x14ac:dyDescent="0.25">
      <c r="D25023" s="31">
        <v>-569.75599999999997</v>
      </c>
      <c r="E25023" s="28">
        <v>154.583</v>
      </c>
    </row>
    <row r="25024" spans="4:5" x14ac:dyDescent="0.25">
      <c r="D25024" s="31">
        <v>-569.74</v>
      </c>
      <c r="E25024" s="28">
        <v>154.74199999999999</v>
      </c>
    </row>
    <row r="25025" spans="4:5" x14ac:dyDescent="0.25">
      <c r="D25025" s="31">
        <v>-569.72400000000005</v>
      </c>
      <c r="E25025" s="28">
        <v>154.90100000000001</v>
      </c>
    </row>
    <row r="25026" spans="4:5" x14ac:dyDescent="0.25">
      <c r="D25026" s="31">
        <v>-569.70799999999997</v>
      </c>
      <c r="E25026" s="28">
        <v>155.06</v>
      </c>
    </row>
    <row r="25027" spans="4:5" x14ac:dyDescent="0.25">
      <c r="D25027" s="31">
        <v>-569.69200000000001</v>
      </c>
      <c r="E25027" s="28">
        <v>155.21899999999999</v>
      </c>
    </row>
    <row r="25028" spans="4:5" x14ac:dyDescent="0.25">
      <c r="D25028" s="31">
        <v>-569.67600000000004</v>
      </c>
      <c r="E25028" s="28">
        <v>155.37799999999999</v>
      </c>
    </row>
    <row r="25029" spans="4:5" x14ac:dyDescent="0.25">
      <c r="D25029" s="31">
        <v>-569.66</v>
      </c>
      <c r="E25029" s="28">
        <v>155.53700000000001</v>
      </c>
    </row>
    <row r="25030" spans="4:5" x14ac:dyDescent="0.25">
      <c r="D25030" s="31">
        <v>-569.64400000000001</v>
      </c>
      <c r="E25030" s="28">
        <v>155.696</v>
      </c>
    </row>
    <row r="25031" spans="4:5" x14ac:dyDescent="0.25">
      <c r="D25031" s="31">
        <v>-569.62800000000004</v>
      </c>
      <c r="E25031" s="28">
        <v>155.85499999999999</v>
      </c>
    </row>
    <row r="25032" spans="4:5" x14ac:dyDescent="0.25">
      <c r="D25032" s="31">
        <v>-569.61199999999997</v>
      </c>
      <c r="E25032" s="28">
        <v>156.01400000000001</v>
      </c>
    </row>
    <row r="25033" spans="4:5" x14ac:dyDescent="0.25">
      <c r="D25033" s="31">
        <v>-569.596</v>
      </c>
      <c r="E25033" s="28">
        <v>156.173</v>
      </c>
    </row>
    <row r="25034" spans="4:5" x14ac:dyDescent="0.25">
      <c r="D25034" s="31">
        <v>-569.58000000000004</v>
      </c>
      <c r="E25034" s="28">
        <v>156.33199999999999</v>
      </c>
    </row>
    <row r="25035" spans="4:5" x14ac:dyDescent="0.25">
      <c r="D25035" s="31">
        <v>-569.56399999999996</v>
      </c>
      <c r="E25035" s="28">
        <v>156.49100000000001</v>
      </c>
    </row>
    <row r="25036" spans="4:5" x14ac:dyDescent="0.25">
      <c r="D25036" s="31">
        <v>-569.548</v>
      </c>
      <c r="E25036" s="28">
        <v>156.65100000000001</v>
      </c>
    </row>
    <row r="25037" spans="4:5" x14ac:dyDescent="0.25">
      <c r="D25037" s="31">
        <v>-569.53200000000004</v>
      </c>
      <c r="E25037" s="28">
        <v>156.81</v>
      </c>
    </row>
    <row r="25038" spans="4:5" x14ac:dyDescent="0.25">
      <c r="D25038" s="31">
        <v>-569.51599999999996</v>
      </c>
      <c r="E25038" s="28">
        <v>156.96899999999999</v>
      </c>
    </row>
    <row r="25039" spans="4:5" x14ac:dyDescent="0.25">
      <c r="D25039" s="31">
        <v>-569.5</v>
      </c>
      <c r="E25039" s="28">
        <v>157.12799999999999</v>
      </c>
    </row>
    <row r="25040" spans="4:5" x14ac:dyDescent="0.25">
      <c r="D25040" s="31">
        <v>-569.48400000000004</v>
      </c>
      <c r="E25040" s="28">
        <v>157.28700000000001</v>
      </c>
    </row>
    <row r="25041" spans="4:5" x14ac:dyDescent="0.25">
      <c r="D25041" s="31">
        <v>-569.46799999999996</v>
      </c>
      <c r="E25041" s="28">
        <v>157.446</v>
      </c>
    </row>
    <row r="25042" spans="4:5" x14ac:dyDescent="0.25">
      <c r="D25042" s="31">
        <v>-569.452</v>
      </c>
      <c r="E25042" s="28">
        <v>157.60499999999999</v>
      </c>
    </row>
    <row r="25043" spans="4:5" x14ac:dyDescent="0.25">
      <c r="D25043" s="31">
        <v>-569.43600000000004</v>
      </c>
      <c r="E25043" s="28">
        <v>157.76400000000001</v>
      </c>
    </row>
    <row r="25044" spans="4:5" x14ac:dyDescent="0.25">
      <c r="D25044" s="31">
        <v>-569.41999999999996</v>
      </c>
      <c r="E25044" s="28">
        <v>157.923</v>
      </c>
    </row>
    <row r="25045" spans="4:5" x14ac:dyDescent="0.25">
      <c r="D25045" s="31">
        <v>-569.404</v>
      </c>
      <c r="E25045" s="28">
        <v>158.083</v>
      </c>
    </row>
    <row r="25046" spans="4:5" x14ac:dyDescent="0.25">
      <c r="D25046" s="31">
        <v>-569.38800000000003</v>
      </c>
      <c r="E25046" s="28">
        <v>158.24199999999999</v>
      </c>
    </row>
    <row r="25047" spans="4:5" x14ac:dyDescent="0.25">
      <c r="D25047" s="31">
        <v>-569.37199999999996</v>
      </c>
      <c r="E25047" s="28">
        <v>158.40100000000001</v>
      </c>
    </row>
    <row r="25048" spans="4:5" x14ac:dyDescent="0.25">
      <c r="D25048" s="31">
        <v>-569.35599999999999</v>
      </c>
      <c r="E25048" s="28">
        <v>158.56</v>
      </c>
    </row>
    <row r="25049" spans="4:5" x14ac:dyDescent="0.25">
      <c r="D25049" s="31">
        <v>-569.34</v>
      </c>
      <c r="E25049" s="28">
        <v>158.71899999999999</v>
      </c>
    </row>
    <row r="25050" spans="4:5" x14ac:dyDescent="0.25">
      <c r="D25050" s="31">
        <v>-569.32399999999996</v>
      </c>
      <c r="E25050" s="28">
        <v>158.87799999999999</v>
      </c>
    </row>
    <row r="25051" spans="4:5" x14ac:dyDescent="0.25">
      <c r="D25051" s="31">
        <v>-569.30799999999999</v>
      </c>
      <c r="E25051" s="28">
        <v>159.03700000000001</v>
      </c>
    </row>
    <row r="25052" spans="4:5" x14ac:dyDescent="0.25">
      <c r="D25052" s="31">
        <v>-569.29200000000003</v>
      </c>
      <c r="E25052" s="28">
        <v>159.196</v>
      </c>
    </row>
    <row r="25053" spans="4:5" x14ac:dyDescent="0.25">
      <c r="D25053" s="31">
        <v>-569.27599999999995</v>
      </c>
      <c r="E25053" s="28">
        <v>159.35499999999999</v>
      </c>
    </row>
    <row r="25054" spans="4:5" x14ac:dyDescent="0.25">
      <c r="D25054" s="31">
        <v>-569.26</v>
      </c>
      <c r="E25054" s="28">
        <v>159.51499999999999</v>
      </c>
    </row>
    <row r="25055" spans="4:5" x14ac:dyDescent="0.25">
      <c r="D25055" s="31">
        <v>-569.24400000000003</v>
      </c>
      <c r="E25055" s="28">
        <v>159.67400000000001</v>
      </c>
    </row>
    <row r="25056" spans="4:5" x14ac:dyDescent="0.25">
      <c r="D25056" s="31">
        <v>-569.22799999999995</v>
      </c>
      <c r="E25056" s="28">
        <v>159.833</v>
      </c>
    </row>
    <row r="25057" spans="4:5" x14ac:dyDescent="0.25">
      <c r="D25057" s="31">
        <v>-569.21199999999999</v>
      </c>
      <c r="E25057" s="28">
        <v>159.99199999999999</v>
      </c>
    </row>
    <row r="25058" spans="4:5" x14ac:dyDescent="0.25">
      <c r="D25058" s="31">
        <v>-569.19600000000003</v>
      </c>
      <c r="E25058" s="28">
        <v>160.15100000000001</v>
      </c>
    </row>
    <row r="25059" spans="4:5" x14ac:dyDescent="0.25">
      <c r="D25059" s="31">
        <v>-569.17999999999995</v>
      </c>
      <c r="E25059" s="28">
        <v>160.31</v>
      </c>
    </row>
    <row r="25060" spans="4:5" x14ac:dyDescent="0.25">
      <c r="D25060" s="31">
        <v>-569.16399999999999</v>
      </c>
      <c r="E25060" s="28">
        <v>160.46899999999999</v>
      </c>
    </row>
    <row r="25061" spans="4:5" x14ac:dyDescent="0.25">
      <c r="D25061" s="31">
        <v>-569.14800000000002</v>
      </c>
      <c r="E25061" s="28">
        <v>160.62899999999999</v>
      </c>
    </row>
    <row r="25062" spans="4:5" x14ac:dyDescent="0.25">
      <c r="D25062" s="31">
        <v>-569.13199999999995</v>
      </c>
      <c r="E25062" s="28">
        <v>160.78800000000001</v>
      </c>
    </row>
    <row r="25063" spans="4:5" x14ac:dyDescent="0.25">
      <c r="D25063" s="31">
        <v>-569.11599999999999</v>
      </c>
      <c r="E25063" s="28">
        <v>160.947</v>
      </c>
    </row>
    <row r="25064" spans="4:5" x14ac:dyDescent="0.25">
      <c r="D25064" s="31">
        <v>-569.1</v>
      </c>
      <c r="E25064" s="28">
        <v>161.10599999999999</v>
      </c>
    </row>
    <row r="25065" spans="4:5" x14ac:dyDescent="0.25">
      <c r="D25065" s="31">
        <v>-569.08399999999995</v>
      </c>
      <c r="E25065" s="28">
        <v>161.26499999999999</v>
      </c>
    </row>
    <row r="25066" spans="4:5" x14ac:dyDescent="0.25">
      <c r="D25066" s="31">
        <v>-569.06799999999998</v>
      </c>
      <c r="E25066" s="28">
        <v>161.42400000000001</v>
      </c>
    </row>
    <row r="25067" spans="4:5" x14ac:dyDescent="0.25">
      <c r="D25067" s="31">
        <v>-569.05200000000002</v>
      </c>
      <c r="E25067" s="28">
        <v>161.583</v>
      </c>
    </row>
    <row r="25068" spans="4:5" x14ac:dyDescent="0.25">
      <c r="D25068" s="31">
        <v>-569.03599999999994</v>
      </c>
      <c r="E25068" s="28">
        <v>161.74299999999999</v>
      </c>
    </row>
    <row r="25069" spans="4:5" x14ac:dyDescent="0.25">
      <c r="D25069" s="31">
        <v>-569.02099999999996</v>
      </c>
      <c r="E25069" s="28">
        <v>161.90199999999999</v>
      </c>
    </row>
    <row r="25070" spans="4:5" x14ac:dyDescent="0.25">
      <c r="D25070" s="31">
        <v>-569.005</v>
      </c>
      <c r="E25070" s="28">
        <v>162.06100000000001</v>
      </c>
    </row>
    <row r="25071" spans="4:5" x14ac:dyDescent="0.25">
      <c r="D25071" s="31">
        <v>-568.98900000000003</v>
      </c>
      <c r="E25071" s="28">
        <v>162.22</v>
      </c>
    </row>
    <row r="25072" spans="4:5" x14ac:dyDescent="0.25">
      <c r="D25072" s="31">
        <v>-568.97299999999996</v>
      </c>
      <c r="E25072" s="28">
        <v>162.37899999999999</v>
      </c>
    </row>
    <row r="25073" spans="4:5" x14ac:dyDescent="0.25">
      <c r="D25073" s="31">
        <v>-568.95699999999999</v>
      </c>
      <c r="E25073" s="28">
        <v>162.53899999999999</v>
      </c>
    </row>
    <row r="25074" spans="4:5" x14ac:dyDescent="0.25">
      <c r="D25074" s="31">
        <v>-568.94100000000003</v>
      </c>
      <c r="E25074" s="28">
        <v>162.69800000000001</v>
      </c>
    </row>
    <row r="25075" spans="4:5" x14ac:dyDescent="0.25">
      <c r="D25075" s="31">
        <v>-568.92499999999995</v>
      </c>
      <c r="E25075" s="28">
        <v>162.857</v>
      </c>
    </row>
    <row r="25076" spans="4:5" x14ac:dyDescent="0.25">
      <c r="D25076" s="31">
        <v>-568.90899999999999</v>
      </c>
      <c r="E25076" s="28">
        <v>163.01599999999999</v>
      </c>
    </row>
    <row r="25077" spans="4:5" x14ac:dyDescent="0.25">
      <c r="D25077" s="31">
        <v>-568.89300000000003</v>
      </c>
      <c r="E25077" s="28">
        <v>163.17500000000001</v>
      </c>
    </row>
    <row r="25078" spans="4:5" x14ac:dyDescent="0.25">
      <c r="D25078" s="31">
        <v>-568.87699999999995</v>
      </c>
      <c r="E25078" s="28">
        <v>163.334</v>
      </c>
    </row>
    <row r="25079" spans="4:5" x14ac:dyDescent="0.25">
      <c r="D25079" s="31">
        <v>-568.86099999999999</v>
      </c>
      <c r="E25079" s="28">
        <v>163.494</v>
      </c>
    </row>
    <row r="25080" spans="4:5" x14ac:dyDescent="0.25">
      <c r="D25080" s="31">
        <v>-568.84500000000003</v>
      </c>
      <c r="E25080" s="28">
        <v>163.65299999999999</v>
      </c>
    </row>
    <row r="25081" spans="4:5" x14ac:dyDescent="0.25">
      <c r="D25081" s="31">
        <v>-568.82899999999995</v>
      </c>
      <c r="E25081" s="28">
        <v>163.81200000000001</v>
      </c>
    </row>
    <row r="25082" spans="4:5" x14ac:dyDescent="0.25">
      <c r="D25082" s="31">
        <v>-568.81299999999999</v>
      </c>
      <c r="E25082" s="28">
        <v>163.971</v>
      </c>
    </row>
    <row r="25083" spans="4:5" x14ac:dyDescent="0.25">
      <c r="D25083" s="31">
        <v>-568.79700000000003</v>
      </c>
      <c r="E25083" s="28">
        <v>164.13</v>
      </c>
    </row>
    <row r="25084" spans="4:5" x14ac:dyDescent="0.25">
      <c r="D25084" s="31">
        <v>-568.78099999999995</v>
      </c>
      <c r="E25084" s="28">
        <v>164.29</v>
      </c>
    </row>
    <row r="25085" spans="4:5" x14ac:dyDescent="0.25">
      <c r="D25085" s="31">
        <v>-568.76499999999999</v>
      </c>
      <c r="E25085" s="28">
        <v>164.44900000000001</v>
      </c>
    </row>
    <row r="25086" spans="4:5" x14ac:dyDescent="0.25">
      <c r="D25086" s="31">
        <v>-568.74900000000002</v>
      </c>
      <c r="E25086" s="28">
        <v>164.608</v>
      </c>
    </row>
    <row r="25087" spans="4:5" x14ac:dyDescent="0.25">
      <c r="D25087" s="31">
        <v>-568.73299999999995</v>
      </c>
      <c r="E25087" s="28">
        <v>164.767</v>
      </c>
    </row>
    <row r="25088" spans="4:5" x14ac:dyDescent="0.25">
      <c r="D25088" s="31">
        <v>-568.71699999999998</v>
      </c>
      <c r="E25088" s="28">
        <v>164.92699999999999</v>
      </c>
    </row>
    <row r="25089" spans="4:5" x14ac:dyDescent="0.25">
      <c r="D25089" s="31">
        <v>-568.70100000000002</v>
      </c>
      <c r="E25089" s="28">
        <v>165.08600000000001</v>
      </c>
    </row>
    <row r="25090" spans="4:5" x14ac:dyDescent="0.25">
      <c r="D25090" s="31">
        <v>-568.68499999999995</v>
      </c>
      <c r="E25090" s="28">
        <v>165.245</v>
      </c>
    </row>
    <row r="25091" spans="4:5" x14ac:dyDescent="0.25">
      <c r="D25091" s="31">
        <v>-568.66899999999998</v>
      </c>
      <c r="E25091" s="28">
        <v>165.404</v>
      </c>
    </row>
    <row r="25092" spans="4:5" x14ac:dyDescent="0.25">
      <c r="D25092" s="31">
        <v>-568.65300000000002</v>
      </c>
      <c r="E25092" s="28">
        <v>165.56299999999999</v>
      </c>
    </row>
    <row r="25093" spans="4:5" x14ac:dyDescent="0.25">
      <c r="D25093" s="31">
        <v>-568.63699999999994</v>
      </c>
      <c r="E25093" s="28">
        <v>165.72300000000001</v>
      </c>
    </row>
    <row r="25094" spans="4:5" x14ac:dyDescent="0.25">
      <c r="D25094" s="31">
        <v>-568.62099999999998</v>
      </c>
      <c r="E25094" s="28">
        <v>165.88200000000001</v>
      </c>
    </row>
    <row r="25095" spans="4:5" x14ac:dyDescent="0.25">
      <c r="D25095" s="31">
        <v>-568.60500000000002</v>
      </c>
      <c r="E25095" s="28">
        <v>166.041</v>
      </c>
    </row>
    <row r="25096" spans="4:5" x14ac:dyDescent="0.25">
      <c r="D25096" s="31">
        <v>-568.58900000000006</v>
      </c>
      <c r="E25096" s="28">
        <v>166.2</v>
      </c>
    </row>
    <row r="25097" spans="4:5" x14ac:dyDescent="0.25">
      <c r="D25097" s="31">
        <v>-568.57299999999998</v>
      </c>
      <c r="E25097" s="28">
        <v>166.35900000000001</v>
      </c>
    </row>
    <row r="25098" spans="4:5" x14ac:dyDescent="0.25">
      <c r="D25098" s="31">
        <v>-568.55700000000002</v>
      </c>
      <c r="E25098" s="28">
        <v>166.51900000000001</v>
      </c>
    </row>
    <row r="25099" spans="4:5" x14ac:dyDescent="0.25">
      <c r="D25099" s="31">
        <v>-568.54100000000005</v>
      </c>
      <c r="E25099" s="28">
        <v>166.678</v>
      </c>
    </row>
    <row r="25100" spans="4:5" x14ac:dyDescent="0.25">
      <c r="D25100" s="31">
        <v>-568.52499999999998</v>
      </c>
      <c r="E25100" s="28">
        <v>166.83699999999999</v>
      </c>
    </row>
    <row r="25101" spans="4:5" x14ac:dyDescent="0.25">
      <c r="D25101" s="31">
        <v>-568.50900000000001</v>
      </c>
      <c r="E25101" s="28">
        <v>166.99600000000001</v>
      </c>
    </row>
    <row r="25102" spans="4:5" x14ac:dyDescent="0.25">
      <c r="D25102" s="31">
        <v>-568.49300000000005</v>
      </c>
      <c r="E25102" s="28">
        <v>167.15600000000001</v>
      </c>
    </row>
    <row r="25103" spans="4:5" x14ac:dyDescent="0.25">
      <c r="D25103" s="31">
        <v>-568.47699999999998</v>
      </c>
      <c r="E25103" s="28">
        <v>167.315</v>
      </c>
    </row>
    <row r="25104" spans="4:5" x14ac:dyDescent="0.25">
      <c r="D25104" s="31">
        <v>-568.46100000000001</v>
      </c>
      <c r="E25104" s="28">
        <v>167.47399999999999</v>
      </c>
    </row>
    <row r="25105" spans="4:5" x14ac:dyDescent="0.25">
      <c r="D25105" s="31">
        <v>-568.44500000000005</v>
      </c>
      <c r="E25105" s="28">
        <v>167.63300000000001</v>
      </c>
    </row>
    <row r="25106" spans="4:5" x14ac:dyDescent="0.25">
      <c r="D25106" s="31">
        <v>-568.42899999999997</v>
      </c>
      <c r="E25106" s="28">
        <v>167.79300000000001</v>
      </c>
    </row>
    <row r="25107" spans="4:5" x14ac:dyDescent="0.25">
      <c r="D25107" s="31">
        <v>-568.41300000000001</v>
      </c>
      <c r="E25107" s="28">
        <v>167.952</v>
      </c>
    </row>
    <row r="25108" spans="4:5" x14ac:dyDescent="0.25">
      <c r="D25108" s="31">
        <v>-568.39700000000005</v>
      </c>
      <c r="E25108" s="28">
        <v>168.11099999999999</v>
      </c>
    </row>
    <row r="25109" spans="4:5" x14ac:dyDescent="0.25">
      <c r="D25109" s="31">
        <v>-568.38099999999997</v>
      </c>
      <c r="E25109" s="28">
        <v>168.27</v>
      </c>
    </row>
    <row r="25110" spans="4:5" x14ac:dyDescent="0.25">
      <c r="D25110" s="31">
        <v>-568.36500000000001</v>
      </c>
      <c r="E25110" s="28">
        <v>168.43</v>
      </c>
    </row>
    <row r="25111" spans="4:5" x14ac:dyDescent="0.25">
      <c r="D25111" s="31">
        <v>-568.34900000000005</v>
      </c>
      <c r="E25111" s="28">
        <v>168.589</v>
      </c>
    </row>
    <row r="25112" spans="4:5" x14ac:dyDescent="0.25">
      <c r="D25112" s="31">
        <v>-568.33299999999997</v>
      </c>
      <c r="E25112" s="28">
        <v>168.74799999999999</v>
      </c>
    </row>
    <row r="25113" spans="4:5" x14ac:dyDescent="0.25">
      <c r="D25113" s="31">
        <v>-568.31700000000001</v>
      </c>
      <c r="E25113" s="28">
        <v>168.90700000000001</v>
      </c>
    </row>
    <row r="25114" spans="4:5" x14ac:dyDescent="0.25">
      <c r="D25114" s="31">
        <v>-568.30100000000004</v>
      </c>
      <c r="E25114" s="28">
        <v>169.06700000000001</v>
      </c>
    </row>
    <row r="25115" spans="4:5" x14ac:dyDescent="0.25">
      <c r="D25115" s="31">
        <v>-568.28499999999997</v>
      </c>
      <c r="E25115" s="28">
        <v>169.226</v>
      </c>
    </row>
    <row r="25116" spans="4:5" x14ac:dyDescent="0.25">
      <c r="D25116" s="31">
        <v>-568.26900000000001</v>
      </c>
      <c r="E25116" s="28">
        <v>169.38499999999999</v>
      </c>
    </row>
    <row r="25117" spans="4:5" x14ac:dyDescent="0.25">
      <c r="D25117" s="31">
        <v>-568.25300000000004</v>
      </c>
      <c r="E25117" s="28">
        <v>169.54400000000001</v>
      </c>
    </row>
    <row r="25118" spans="4:5" x14ac:dyDescent="0.25">
      <c r="D25118" s="31">
        <v>-568.23699999999997</v>
      </c>
      <c r="E25118" s="28">
        <v>169.70400000000001</v>
      </c>
    </row>
    <row r="25119" spans="4:5" x14ac:dyDescent="0.25">
      <c r="D25119" s="31">
        <v>-568.221</v>
      </c>
      <c r="E25119" s="28">
        <v>169.863</v>
      </c>
    </row>
    <row r="25120" spans="4:5" x14ac:dyDescent="0.25">
      <c r="D25120" s="31">
        <v>-568.20500000000004</v>
      </c>
      <c r="E25120" s="28">
        <v>170.02199999999999</v>
      </c>
    </row>
    <row r="25121" spans="4:5" x14ac:dyDescent="0.25">
      <c r="D25121" s="31">
        <v>-568.18899999999996</v>
      </c>
      <c r="E25121" s="28">
        <v>170.18100000000001</v>
      </c>
    </row>
    <row r="25122" spans="4:5" x14ac:dyDescent="0.25">
      <c r="D25122" s="31">
        <v>-568.173</v>
      </c>
      <c r="E25122" s="28">
        <v>170.34100000000001</v>
      </c>
    </row>
    <row r="25123" spans="4:5" x14ac:dyDescent="0.25">
      <c r="D25123" s="31">
        <v>-568.15700000000004</v>
      </c>
      <c r="E25123" s="28">
        <v>170.5</v>
      </c>
    </row>
    <row r="25124" spans="4:5" x14ac:dyDescent="0.25">
      <c r="D25124" s="31">
        <v>-568.14099999999996</v>
      </c>
      <c r="E25124" s="28">
        <v>170.65899999999999</v>
      </c>
    </row>
    <row r="25125" spans="4:5" x14ac:dyDescent="0.25">
      <c r="D25125" s="31">
        <v>-568.125</v>
      </c>
      <c r="E25125" s="28">
        <v>170.81899999999999</v>
      </c>
    </row>
    <row r="25126" spans="4:5" x14ac:dyDescent="0.25">
      <c r="D25126" s="31">
        <v>-568.10900000000004</v>
      </c>
      <c r="E25126" s="28">
        <v>170.97800000000001</v>
      </c>
    </row>
    <row r="25127" spans="4:5" x14ac:dyDescent="0.25">
      <c r="D25127" s="31">
        <v>-568.09299999999996</v>
      </c>
      <c r="E25127" s="28">
        <v>171.137</v>
      </c>
    </row>
    <row r="25128" spans="4:5" x14ac:dyDescent="0.25">
      <c r="D25128" s="31">
        <v>-568.077</v>
      </c>
      <c r="E25128" s="28">
        <v>171.29599999999999</v>
      </c>
    </row>
    <row r="25129" spans="4:5" x14ac:dyDescent="0.25">
      <c r="D25129" s="31">
        <v>-568.06100000000004</v>
      </c>
      <c r="E25129" s="28">
        <v>171.45599999999999</v>
      </c>
    </row>
    <row r="25130" spans="4:5" x14ac:dyDescent="0.25">
      <c r="D25130" s="31">
        <v>-568.04499999999996</v>
      </c>
      <c r="E25130" s="28">
        <v>171.61500000000001</v>
      </c>
    </row>
    <row r="25131" spans="4:5" x14ac:dyDescent="0.25">
      <c r="D25131" s="31">
        <v>-568.029</v>
      </c>
      <c r="E25131" s="28">
        <v>171.774</v>
      </c>
    </row>
    <row r="25132" spans="4:5" x14ac:dyDescent="0.25">
      <c r="D25132" s="31">
        <v>-568.01300000000003</v>
      </c>
      <c r="E25132" s="28">
        <v>171.934</v>
      </c>
    </row>
    <row r="25133" spans="4:5" x14ac:dyDescent="0.25">
      <c r="D25133" s="31">
        <v>-567.99699999999996</v>
      </c>
      <c r="E25133" s="28">
        <v>172.09299999999999</v>
      </c>
    </row>
    <row r="25134" spans="4:5" x14ac:dyDescent="0.25">
      <c r="D25134" s="31">
        <v>-567.98099999999999</v>
      </c>
      <c r="E25134" s="28">
        <v>172.25200000000001</v>
      </c>
    </row>
    <row r="25135" spans="4:5" x14ac:dyDescent="0.25">
      <c r="D25135" s="31">
        <v>-567.96500000000003</v>
      </c>
      <c r="E25135" s="28">
        <v>172.41200000000001</v>
      </c>
    </row>
    <row r="25136" spans="4:5" x14ac:dyDescent="0.25">
      <c r="D25136" s="31">
        <v>-567.94899999999996</v>
      </c>
      <c r="E25136" s="28">
        <v>172.571</v>
      </c>
    </row>
    <row r="25137" spans="4:5" x14ac:dyDescent="0.25">
      <c r="D25137" s="31">
        <v>-567.93299999999999</v>
      </c>
      <c r="E25137" s="28">
        <v>172.73</v>
      </c>
    </row>
    <row r="25138" spans="4:5" x14ac:dyDescent="0.25">
      <c r="D25138" s="31">
        <v>-567.91700000000003</v>
      </c>
      <c r="E25138" s="28">
        <v>172.88900000000001</v>
      </c>
    </row>
    <row r="25139" spans="4:5" x14ac:dyDescent="0.25">
      <c r="D25139" s="31">
        <v>-567.90099999999995</v>
      </c>
      <c r="E25139" s="28">
        <v>173.04900000000001</v>
      </c>
    </row>
    <row r="25140" spans="4:5" x14ac:dyDescent="0.25">
      <c r="D25140" s="31">
        <v>-567.88499999999999</v>
      </c>
      <c r="E25140" s="28">
        <v>173.208</v>
      </c>
    </row>
    <row r="25141" spans="4:5" x14ac:dyDescent="0.25">
      <c r="D25141" s="31">
        <v>-567.86900000000003</v>
      </c>
      <c r="E25141" s="28">
        <v>173.36699999999999</v>
      </c>
    </row>
    <row r="25142" spans="4:5" x14ac:dyDescent="0.25">
      <c r="D25142" s="31">
        <v>-567.85299999999995</v>
      </c>
      <c r="E25142" s="28">
        <v>173.52699999999999</v>
      </c>
    </row>
    <row r="25143" spans="4:5" x14ac:dyDescent="0.25">
      <c r="D25143" s="31">
        <v>-567.83699999999999</v>
      </c>
      <c r="E25143" s="28">
        <v>173.68600000000001</v>
      </c>
    </row>
    <row r="25144" spans="4:5" x14ac:dyDescent="0.25">
      <c r="D25144" s="31">
        <v>-567.82100000000003</v>
      </c>
      <c r="E25144" s="28">
        <v>173.845</v>
      </c>
    </row>
    <row r="25145" spans="4:5" x14ac:dyDescent="0.25">
      <c r="D25145" s="31">
        <v>-567.80499999999995</v>
      </c>
      <c r="E25145" s="28">
        <v>174.005</v>
      </c>
    </row>
    <row r="25146" spans="4:5" x14ac:dyDescent="0.25">
      <c r="D25146" s="31">
        <v>-567.78899999999999</v>
      </c>
      <c r="E25146" s="28">
        <v>174.16399999999999</v>
      </c>
    </row>
    <row r="25147" spans="4:5" x14ac:dyDescent="0.25">
      <c r="D25147" s="31">
        <v>-567.77300000000002</v>
      </c>
      <c r="E25147" s="28">
        <v>174.32300000000001</v>
      </c>
    </row>
    <row r="25148" spans="4:5" x14ac:dyDescent="0.25">
      <c r="D25148" s="31">
        <v>-567.75699999999995</v>
      </c>
      <c r="E25148" s="28">
        <v>174.483</v>
      </c>
    </row>
    <row r="25149" spans="4:5" x14ac:dyDescent="0.25">
      <c r="D25149" s="31">
        <v>-567.74099999999999</v>
      </c>
      <c r="E25149" s="28">
        <v>174.642</v>
      </c>
    </row>
    <row r="25150" spans="4:5" x14ac:dyDescent="0.25">
      <c r="D25150" s="31">
        <v>-567.72500000000002</v>
      </c>
      <c r="E25150" s="28">
        <v>174.80099999999999</v>
      </c>
    </row>
    <row r="25151" spans="4:5" x14ac:dyDescent="0.25">
      <c r="D25151" s="31">
        <v>-567.70899999999995</v>
      </c>
      <c r="E25151" s="28">
        <v>174.96100000000001</v>
      </c>
    </row>
    <row r="25152" spans="4:5" x14ac:dyDescent="0.25">
      <c r="D25152" s="31">
        <v>-567.69299999999998</v>
      </c>
      <c r="E25152" s="28">
        <v>175.12</v>
      </c>
    </row>
    <row r="25153" spans="4:5" x14ac:dyDescent="0.25">
      <c r="D25153" s="31">
        <v>-567.67700000000002</v>
      </c>
      <c r="E25153" s="28">
        <v>175.279</v>
      </c>
    </row>
    <row r="25154" spans="4:5" x14ac:dyDescent="0.25">
      <c r="D25154" s="31">
        <v>-567.66099999999994</v>
      </c>
      <c r="E25154" s="28">
        <v>175.43799999999999</v>
      </c>
    </row>
    <row r="25155" spans="4:5" x14ac:dyDescent="0.25">
      <c r="D25155" s="31">
        <v>-567.64499999999998</v>
      </c>
      <c r="E25155" s="28">
        <v>175.59800000000001</v>
      </c>
    </row>
    <row r="25156" spans="4:5" x14ac:dyDescent="0.25">
      <c r="D25156" s="31">
        <v>-567.62900000000002</v>
      </c>
      <c r="E25156" s="28">
        <v>175.75700000000001</v>
      </c>
    </row>
    <row r="25157" spans="4:5" x14ac:dyDescent="0.25">
      <c r="D25157" s="31">
        <v>-567.61300000000006</v>
      </c>
      <c r="E25157" s="28">
        <v>175.917</v>
      </c>
    </row>
    <row r="25158" spans="4:5" x14ac:dyDescent="0.25">
      <c r="D25158" s="31">
        <v>-567.59699999999998</v>
      </c>
      <c r="E25158" s="28">
        <v>176.07599999999999</v>
      </c>
    </row>
    <row r="25159" spans="4:5" x14ac:dyDescent="0.25">
      <c r="D25159" s="31">
        <v>-567.58100000000002</v>
      </c>
      <c r="E25159" s="28">
        <v>176.23500000000001</v>
      </c>
    </row>
    <row r="25160" spans="4:5" x14ac:dyDescent="0.25">
      <c r="D25160" s="31">
        <v>-567.56500000000005</v>
      </c>
      <c r="E25160" s="28">
        <v>176.39400000000001</v>
      </c>
    </row>
    <row r="25161" spans="4:5" x14ac:dyDescent="0.25">
      <c r="D25161" s="31">
        <v>-567.54899999999998</v>
      </c>
      <c r="E25161" s="28">
        <v>176.554</v>
      </c>
    </row>
    <row r="25162" spans="4:5" x14ac:dyDescent="0.25">
      <c r="D25162" s="31">
        <v>-567.53300000000002</v>
      </c>
      <c r="E25162" s="28">
        <v>176.71299999999999</v>
      </c>
    </row>
    <row r="25163" spans="4:5" x14ac:dyDescent="0.25">
      <c r="D25163" s="31">
        <v>-567.51700000000005</v>
      </c>
      <c r="E25163" s="28">
        <v>176.87200000000001</v>
      </c>
    </row>
    <row r="25164" spans="4:5" x14ac:dyDescent="0.25">
      <c r="D25164" s="31">
        <v>-567.50099999999998</v>
      </c>
      <c r="E25164" s="28">
        <v>177.03200000000001</v>
      </c>
    </row>
    <row r="25165" spans="4:5" x14ac:dyDescent="0.25">
      <c r="D25165" s="31">
        <v>-567.48500000000001</v>
      </c>
      <c r="E25165" s="28">
        <v>177.191</v>
      </c>
    </row>
    <row r="25166" spans="4:5" x14ac:dyDescent="0.25">
      <c r="D25166" s="31">
        <v>-567.46900000000005</v>
      </c>
      <c r="E25166" s="28">
        <v>177.351</v>
      </c>
    </row>
    <row r="25167" spans="4:5" x14ac:dyDescent="0.25">
      <c r="D25167" s="31">
        <v>-567.45299999999997</v>
      </c>
      <c r="E25167" s="28">
        <v>177.51</v>
      </c>
    </row>
    <row r="25168" spans="4:5" x14ac:dyDescent="0.25">
      <c r="D25168" s="31">
        <v>-567.43700000000001</v>
      </c>
      <c r="E25168" s="28">
        <v>177.66900000000001</v>
      </c>
    </row>
    <row r="25169" spans="4:5" x14ac:dyDescent="0.25">
      <c r="D25169" s="31">
        <v>-567.42100000000005</v>
      </c>
      <c r="E25169" s="28">
        <v>177.82900000000001</v>
      </c>
    </row>
    <row r="25170" spans="4:5" x14ac:dyDescent="0.25">
      <c r="D25170" s="31">
        <v>-567.40499999999997</v>
      </c>
      <c r="E25170" s="28">
        <v>177.988</v>
      </c>
    </row>
    <row r="25171" spans="4:5" x14ac:dyDescent="0.25">
      <c r="D25171" s="31">
        <v>-567.38900000000001</v>
      </c>
      <c r="E25171" s="28">
        <v>178.14699999999999</v>
      </c>
    </row>
    <row r="25172" spans="4:5" x14ac:dyDescent="0.25">
      <c r="D25172" s="31">
        <v>-567.37300000000005</v>
      </c>
      <c r="E25172" s="28">
        <v>178.30699999999999</v>
      </c>
    </row>
    <row r="25173" spans="4:5" x14ac:dyDescent="0.25">
      <c r="D25173" s="31">
        <v>-567.35699999999997</v>
      </c>
      <c r="E25173" s="28">
        <v>178.46600000000001</v>
      </c>
    </row>
    <row r="25174" spans="4:5" x14ac:dyDescent="0.25">
      <c r="D25174" s="31">
        <v>-567.34100000000001</v>
      </c>
      <c r="E25174" s="28">
        <v>178.625</v>
      </c>
    </row>
    <row r="25175" spans="4:5" x14ac:dyDescent="0.25">
      <c r="D25175" s="31">
        <v>-567.32500000000005</v>
      </c>
      <c r="E25175" s="28">
        <v>178.785</v>
      </c>
    </row>
    <row r="25176" spans="4:5" x14ac:dyDescent="0.25">
      <c r="D25176" s="31">
        <v>-567.30899999999997</v>
      </c>
      <c r="E25176" s="28">
        <v>178.94399999999999</v>
      </c>
    </row>
    <row r="25177" spans="4:5" x14ac:dyDescent="0.25">
      <c r="D25177" s="31">
        <v>-567.29300000000001</v>
      </c>
      <c r="E25177" s="28">
        <v>179.10300000000001</v>
      </c>
    </row>
    <row r="25178" spans="4:5" x14ac:dyDescent="0.25">
      <c r="D25178" s="31">
        <v>-567.27700000000004</v>
      </c>
      <c r="E25178" s="28">
        <v>179.26300000000001</v>
      </c>
    </row>
    <row r="25179" spans="4:5" x14ac:dyDescent="0.25">
      <c r="D25179" s="31">
        <v>-567.26099999999997</v>
      </c>
      <c r="E25179" s="28">
        <v>179.422</v>
      </c>
    </row>
    <row r="25180" spans="4:5" x14ac:dyDescent="0.25">
      <c r="D25180" s="31">
        <v>-567.245</v>
      </c>
      <c r="E25180" s="28">
        <v>179.58099999999999</v>
      </c>
    </row>
    <row r="25181" spans="4:5" x14ac:dyDescent="0.25">
      <c r="D25181" s="31">
        <v>-567.22900000000004</v>
      </c>
      <c r="E25181" s="28">
        <v>179.74100000000001</v>
      </c>
    </row>
    <row r="25182" spans="4:5" x14ac:dyDescent="0.25">
      <c r="D25182" s="31">
        <v>-567.21400000000006</v>
      </c>
      <c r="E25182" s="28">
        <v>179.9</v>
      </c>
    </row>
    <row r="25183" spans="4:5" x14ac:dyDescent="0.25">
      <c r="D25183" s="31">
        <v>-567.19799999999998</v>
      </c>
      <c r="E25183" s="28">
        <v>180.06</v>
      </c>
    </row>
    <row r="25184" spans="4:5" x14ac:dyDescent="0.25">
      <c r="D25184" s="31">
        <v>-567.18200000000002</v>
      </c>
      <c r="E25184" s="28">
        <v>180.21899999999999</v>
      </c>
    </row>
    <row r="25185" spans="4:5" x14ac:dyDescent="0.25">
      <c r="D25185" s="31">
        <v>-567.16600000000005</v>
      </c>
      <c r="E25185" s="28">
        <v>180.37799999999999</v>
      </c>
    </row>
    <row r="25186" spans="4:5" x14ac:dyDescent="0.25">
      <c r="D25186" s="31">
        <v>-567.15</v>
      </c>
      <c r="E25186" s="28">
        <v>180.53800000000001</v>
      </c>
    </row>
    <row r="25187" spans="4:5" x14ac:dyDescent="0.25">
      <c r="D25187" s="31">
        <v>-567.13400000000001</v>
      </c>
      <c r="E25187" s="28">
        <v>180.697</v>
      </c>
    </row>
    <row r="25188" spans="4:5" x14ac:dyDescent="0.25">
      <c r="D25188" s="31">
        <v>-567.11800000000005</v>
      </c>
      <c r="E25188" s="28">
        <v>180.85599999999999</v>
      </c>
    </row>
    <row r="25189" spans="4:5" x14ac:dyDescent="0.25">
      <c r="D25189" s="31">
        <v>-567.10199999999998</v>
      </c>
      <c r="E25189" s="28">
        <v>181.01599999999999</v>
      </c>
    </row>
    <row r="25190" spans="4:5" x14ac:dyDescent="0.25">
      <c r="D25190" s="31">
        <v>-567.08600000000001</v>
      </c>
      <c r="E25190" s="28">
        <v>181.17500000000001</v>
      </c>
    </row>
    <row r="25191" spans="4:5" x14ac:dyDescent="0.25">
      <c r="D25191" s="31">
        <v>-567.07000000000005</v>
      </c>
      <c r="E25191" s="28">
        <v>181.33500000000001</v>
      </c>
    </row>
    <row r="25192" spans="4:5" x14ac:dyDescent="0.25">
      <c r="D25192" s="31">
        <v>-567.05399999999997</v>
      </c>
      <c r="E25192" s="28">
        <v>181.494</v>
      </c>
    </row>
    <row r="25193" spans="4:5" x14ac:dyDescent="0.25">
      <c r="D25193" s="31">
        <v>-567.03800000000001</v>
      </c>
      <c r="E25193" s="28">
        <v>181.65299999999999</v>
      </c>
    </row>
    <row r="25194" spans="4:5" x14ac:dyDescent="0.25">
      <c r="D25194" s="31">
        <v>-567.02200000000005</v>
      </c>
      <c r="E25194" s="28">
        <v>181.81299999999999</v>
      </c>
    </row>
    <row r="25195" spans="4:5" x14ac:dyDescent="0.25">
      <c r="D25195" s="31">
        <v>-567.00599999999997</v>
      </c>
      <c r="E25195" s="28">
        <v>181.97200000000001</v>
      </c>
    </row>
    <row r="25196" spans="4:5" x14ac:dyDescent="0.25">
      <c r="D25196" s="31">
        <v>-566.99</v>
      </c>
      <c r="E25196" s="28">
        <v>182.131</v>
      </c>
    </row>
    <row r="25197" spans="4:5" x14ac:dyDescent="0.25">
      <c r="D25197" s="31">
        <v>-566.97400000000005</v>
      </c>
      <c r="E25197" s="28">
        <v>182.291</v>
      </c>
    </row>
    <row r="25198" spans="4:5" x14ac:dyDescent="0.25">
      <c r="D25198" s="31">
        <v>-566.95799999999997</v>
      </c>
      <c r="E25198" s="28">
        <v>182.45</v>
      </c>
    </row>
    <row r="25199" spans="4:5" x14ac:dyDescent="0.25">
      <c r="D25199" s="31">
        <v>-566.94200000000001</v>
      </c>
      <c r="E25199" s="28">
        <v>182.60900000000001</v>
      </c>
    </row>
    <row r="25200" spans="4:5" x14ac:dyDescent="0.25">
      <c r="D25200" s="31">
        <v>-566.92600000000004</v>
      </c>
      <c r="E25200" s="28">
        <v>182.76900000000001</v>
      </c>
    </row>
    <row r="25201" spans="4:5" x14ac:dyDescent="0.25">
      <c r="D25201" s="31">
        <v>-566.91</v>
      </c>
      <c r="E25201" s="28">
        <v>182.928</v>
      </c>
    </row>
    <row r="25202" spans="4:5" x14ac:dyDescent="0.25">
      <c r="D25202" s="31">
        <v>-566.89400000000001</v>
      </c>
      <c r="E25202" s="28">
        <v>183.08799999999999</v>
      </c>
    </row>
    <row r="25203" spans="4:5" x14ac:dyDescent="0.25">
      <c r="D25203" s="31">
        <v>-566.87800000000004</v>
      </c>
      <c r="E25203" s="28">
        <v>183.24700000000001</v>
      </c>
    </row>
    <row r="25204" spans="4:5" x14ac:dyDescent="0.25">
      <c r="D25204" s="31">
        <v>-566.86199999999997</v>
      </c>
      <c r="E25204" s="28">
        <v>183.40600000000001</v>
      </c>
    </row>
    <row r="25205" spans="4:5" x14ac:dyDescent="0.25">
      <c r="D25205" s="31">
        <v>-566.846</v>
      </c>
      <c r="E25205" s="28">
        <v>183.566</v>
      </c>
    </row>
    <row r="25206" spans="4:5" x14ac:dyDescent="0.25">
      <c r="D25206" s="31">
        <v>-566.83000000000004</v>
      </c>
      <c r="E25206" s="28">
        <v>183.72499999999999</v>
      </c>
    </row>
    <row r="25207" spans="4:5" x14ac:dyDescent="0.25">
      <c r="D25207" s="31">
        <v>-566.81399999999996</v>
      </c>
      <c r="E25207" s="28">
        <v>183.88499999999999</v>
      </c>
    </row>
    <row r="25208" spans="4:5" x14ac:dyDescent="0.25">
      <c r="D25208" s="31">
        <v>-566.798</v>
      </c>
      <c r="E25208" s="28">
        <v>184.04400000000001</v>
      </c>
    </row>
    <row r="25209" spans="4:5" x14ac:dyDescent="0.25">
      <c r="D25209" s="31">
        <v>-566.78200000000004</v>
      </c>
      <c r="E25209" s="28">
        <v>184.203</v>
      </c>
    </row>
    <row r="25210" spans="4:5" x14ac:dyDescent="0.25">
      <c r="D25210" s="31">
        <v>-566.76599999999996</v>
      </c>
      <c r="E25210" s="28">
        <v>184.363</v>
      </c>
    </row>
    <row r="25211" spans="4:5" x14ac:dyDescent="0.25">
      <c r="D25211" s="31">
        <v>-566.75</v>
      </c>
      <c r="E25211" s="28">
        <v>184.52199999999999</v>
      </c>
    </row>
    <row r="25212" spans="4:5" x14ac:dyDescent="0.25">
      <c r="D25212" s="31">
        <v>-566.73400000000004</v>
      </c>
      <c r="E25212" s="28">
        <v>184.68199999999999</v>
      </c>
    </row>
    <row r="25213" spans="4:5" x14ac:dyDescent="0.25">
      <c r="D25213" s="31">
        <v>-566.71799999999996</v>
      </c>
      <c r="E25213" s="28">
        <v>184.84100000000001</v>
      </c>
    </row>
    <row r="25214" spans="4:5" x14ac:dyDescent="0.25">
      <c r="D25214" s="31">
        <v>-566.702</v>
      </c>
      <c r="E25214" s="28">
        <v>185</v>
      </c>
    </row>
    <row r="25215" spans="4:5" x14ac:dyDescent="0.25">
      <c r="D25215" s="31">
        <v>-566.68600000000004</v>
      </c>
      <c r="E25215" s="28">
        <v>185.16</v>
      </c>
    </row>
    <row r="25216" spans="4:5" x14ac:dyDescent="0.25">
      <c r="D25216" s="31">
        <v>-566.66999999999996</v>
      </c>
      <c r="E25216" s="28">
        <v>185.31899999999999</v>
      </c>
    </row>
    <row r="25217" spans="4:5" x14ac:dyDescent="0.25">
      <c r="D25217" s="31">
        <v>-566.654</v>
      </c>
      <c r="E25217" s="28">
        <v>185.47900000000001</v>
      </c>
    </row>
    <row r="25218" spans="4:5" x14ac:dyDescent="0.25">
      <c r="D25218" s="31">
        <v>-566.63800000000003</v>
      </c>
      <c r="E25218" s="28">
        <v>185.63800000000001</v>
      </c>
    </row>
    <row r="25219" spans="4:5" x14ac:dyDescent="0.25">
      <c r="D25219" s="31">
        <v>-566.62199999999996</v>
      </c>
      <c r="E25219" s="28">
        <v>185.797</v>
      </c>
    </row>
    <row r="25220" spans="4:5" x14ac:dyDescent="0.25">
      <c r="D25220" s="31">
        <v>-566.60599999999999</v>
      </c>
      <c r="E25220" s="28">
        <v>185.95699999999999</v>
      </c>
    </row>
    <row r="25221" spans="4:5" x14ac:dyDescent="0.25">
      <c r="D25221" s="31">
        <v>-566.59</v>
      </c>
      <c r="E25221" s="28">
        <v>186.11600000000001</v>
      </c>
    </row>
    <row r="25222" spans="4:5" x14ac:dyDescent="0.25">
      <c r="D25222" s="31">
        <v>-566.57399999999996</v>
      </c>
      <c r="E25222" s="28">
        <v>186.27600000000001</v>
      </c>
    </row>
    <row r="25223" spans="4:5" x14ac:dyDescent="0.25">
      <c r="D25223" s="31">
        <v>-566.55799999999999</v>
      </c>
      <c r="E25223" s="28">
        <v>186.435</v>
      </c>
    </row>
    <row r="25224" spans="4:5" x14ac:dyDescent="0.25">
      <c r="D25224" s="31">
        <v>-566.54200000000003</v>
      </c>
      <c r="E25224" s="28">
        <v>186.59399999999999</v>
      </c>
    </row>
    <row r="25225" spans="4:5" x14ac:dyDescent="0.25">
      <c r="D25225" s="31">
        <v>-566.52599999999995</v>
      </c>
      <c r="E25225" s="28">
        <v>186.75399999999999</v>
      </c>
    </row>
    <row r="25226" spans="4:5" x14ac:dyDescent="0.25">
      <c r="D25226" s="31">
        <v>-566.51</v>
      </c>
      <c r="E25226" s="28">
        <v>186.91300000000001</v>
      </c>
    </row>
    <row r="25227" spans="4:5" x14ac:dyDescent="0.25">
      <c r="D25227" s="31">
        <v>-566.49400000000003</v>
      </c>
      <c r="E25227" s="28">
        <v>187.07300000000001</v>
      </c>
    </row>
    <row r="25228" spans="4:5" x14ac:dyDescent="0.25">
      <c r="D25228" s="31">
        <v>-566.47799999999995</v>
      </c>
      <c r="E25228" s="28">
        <v>187.232</v>
      </c>
    </row>
    <row r="25229" spans="4:5" x14ac:dyDescent="0.25">
      <c r="D25229" s="31">
        <v>-566.46199999999999</v>
      </c>
      <c r="E25229" s="28">
        <v>187.39099999999999</v>
      </c>
    </row>
    <row r="25230" spans="4:5" x14ac:dyDescent="0.25">
      <c r="D25230" s="31">
        <v>-566.44600000000003</v>
      </c>
      <c r="E25230" s="28">
        <v>187.55099999999999</v>
      </c>
    </row>
    <row r="25231" spans="4:5" x14ac:dyDescent="0.25">
      <c r="D25231" s="31">
        <v>-566.42999999999995</v>
      </c>
      <c r="E25231" s="28">
        <v>187.71</v>
      </c>
    </row>
    <row r="25232" spans="4:5" x14ac:dyDescent="0.25">
      <c r="D25232" s="31">
        <v>-566.41399999999999</v>
      </c>
      <c r="E25232" s="28">
        <v>187.87</v>
      </c>
    </row>
    <row r="25233" spans="4:5" x14ac:dyDescent="0.25">
      <c r="D25233" s="31">
        <v>-566.39800000000002</v>
      </c>
      <c r="E25233" s="28">
        <v>188.029</v>
      </c>
    </row>
    <row r="25234" spans="4:5" x14ac:dyDescent="0.25">
      <c r="D25234" s="31">
        <v>-566.38199999999995</v>
      </c>
      <c r="E25234" s="28">
        <v>188.18899999999999</v>
      </c>
    </row>
    <row r="25235" spans="4:5" x14ac:dyDescent="0.25">
      <c r="D25235" s="31">
        <v>-566.36599999999999</v>
      </c>
      <c r="E25235" s="28">
        <v>188.34800000000001</v>
      </c>
    </row>
    <row r="25236" spans="4:5" x14ac:dyDescent="0.25">
      <c r="D25236" s="31">
        <v>-566.35</v>
      </c>
      <c r="E25236" s="28">
        <v>188.50700000000001</v>
      </c>
    </row>
    <row r="25237" spans="4:5" x14ac:dyDescent="0.25">
      <c r="D25237" s="31">
        <v>-566.33399999999995</v>
      </c>
      <c r="E25237" s="28">
        <v>188.667</v>
      </c>
    </row>
    <row r="25238" spans="4:5" x14ac:dyDescent="0.25">
      <c r="D25238" s="31">
        <v>-566.31799999999998</v>
      </c>
      <c r="E25238" s="28">
        <v>188.82599999999999</v>
      </c>
    </row>
    <row r="25239" spans="4:5" x14ac:dyDescent="0.25">
      <c r="D25239" s="31">
        <v>-566.30200000000002</v>
      </c>
      <c r="E25239" s="28">
        <v>188.98599999999999</v>
      </c>
    </row>
    <row r="25240" spans="4:5" x14ac:dyDescent="0.25">
      <c r="D25240" s="31">
        <v>-566.28599999999994</v>
      </c>
      <c r="E25240" s="28">
        <v>189.14500000000001</v>
      </c>
    </row>
    <row r="25241" spans="4:5" x14ac:dyDescent="0.25">
      <c r="D25241" s="31">
        <v>-566.27</v>
      </c>
      <c r="E25241" s="28">
        <v>189.304</v>
      </c>
    </row>
    <row r="25242" spans="4:5" x14ac:dyDescent="0.25">
      <c r="D25242" s="31">
        <v>-566.25400000000002</v>
      </c>
      <c r="E25242" s="28">
        <v>189.464</v>
      </c>
    </row>
    <row r="25243" spans="4:5" x14ac:dyDescent="0.25">
      <c r="D25243" s="31">
        <v>-566.23800000000006</v>
      </c>
      <c r="E25243" s="28">
        <v>189.62299999999999</v>
      </c>
    </row>
    <row r="25244" spans="4:5" x14ac:dyDescent="0.25">
      <c r="D25244" s="31">
        <v>-566.22199999999998</v>
      </c>
      <c r="E25244" s="28">
        <v>189.78299999999999</v>
      </c>
    </row>
    <row r="25245" spans="4:5" x14ac:dyDescent="0.25">
      <c r="D25245" s="31">
        <v>-566.20600000000002</v>
      </c>
      <c r="E25245" s="28">
        <v>189.94200000000001</v>
      </c>
    </row>
    <row r="25246" spans="4:5" x14ac:dyDescent="0.25">
      <c r="D25246" s="31">
        <v>-566.19000000000005</v>
      </c>
      <c r="E25246" s="28">
        <v>190.102</v>
      </c>
    </row>
    <row r="25247" spans="4:5" x14ac:dyDescent="0.25">
      <c r="D25247" s="31">
        <v>-566.17399999999998</v>
      </c>
      <c r="E25247" s="28">
        <v>190.261</v>
      </c>
    </row>
    <row r="25248" spans="4:5" x14ac:dyDescent="0.25">
      <c r="D25248" s="31">
        <v>-566.15800000000002</v>
      </c>
      <c r="E25248" s="28">
        <v>190.42</v>
      </c>
    </row>
    <row r="25249" spans="4:5" x14ac:dyDescent="0.25">
      <c r="D25249" s="31">
        <v>-566.14200000000005</v>
      </c>
      <c r="E25249" s="28">
        <v>190.58</v>
      </c>
    </row>
    <row r="25250" spans="4:5" x14ac:dyDescent="0.25">
      <c r="D25250" s="31">
        <v>-566.12599999999998</v>
      </c>
      <c r="E25250" s="28">
        <v>190.739</v>
      </c>
    </row>
    <row r="25251" spans="4:5" x14ac:dyDescent="0.25">
      <c r="D25251" s="31">
        <v>-566.11</v>
      </c>
      <c r="E25251" s="28">
        <v>190.899</v>
      </c>
    </row>
    <row r="25252" spans="4:5" x14ac:dyDescent="0.25">
      <c r="D25252" s="31">
        <v>-566.09400000000005</v>
      </c>
      <c r="E25252" s="28">
        <v>191.05799999999999</v>
      </c>
    </row>
    <row r="25253" spans="4:5" x14ac:dyDescent="0.25">
      <c r="D25253" s="31">
        <v>-566.07799999999997</v>
      </c>
      <c r="E25253" s="28">
        <v>191.21799999999999</v>
      </c>
    </row>
    <row r="25254" spans="4:5" x14ac:dyDescent="0.25">
      <c r="D25254" s="31">
        <v>-566.06200000000001</v>
      </c>
      <c r="E25254" s="28">
        <v>191.37700000000001</v>
      </c>
    </row>
    <row r="25255" spans="4:5" x14ac:dyDescent="0.25">
      <c r="D25255" s="31">
        <v>-566.04600000000005</v>
      </c>
      <c r="E25255" s="28">
        <v>191.536</v>
      </c>
    </row>
    <row r="25256" spans="4:5" x14ac:dyDescent="0.25">
      <c r="D25256" s="31">
        <v>-566.03</v>
      </c>
      <c r="E25256" s="28">
        <v>191.696</v>
      </c>
    </row>
    <row r="25257" spans="4:5" x14ac:dyDescent="0.25">
      <c r="D25257" s="31">
        <v>-566.01400000000001</v>
      </c>
      <c r="E25257" s="28">
        <v>191.85499999999999</v>
      </c>
    </row>
    <row r="25258" spans="4:5" x14ac:dyDescent="0.25">
      <c r="D25258" s="31">
        <v>-565.99800000000005</v>
      </c>
      <c r="E25258" s="28">
        <v>192.01499999999999</v>
      </c>
    </row>
    <row r="25259" spans="4:5" x14ac:dyDescent="0.25">
      <c r="D25259" s="31">
        <v>-565.98199999999997</v>
      </c>
      <c r="E25259" s="28">
        <v>192.17400000000001</v>
      </c>
    </row>
    <row r="25260" spans="4:5" x14ac:dyDescent="0.25">
      <c r="D25260" s="31">
        <v>-565.96600000000001</v>
      </c>
      <c r="E25260" s="28">
        <v>192.333</v>
      </c>
    </row>
    <row r="25261" spans="4:5" x14ac:dyDescent="0.25">
      <c r="D25261" s="31">
        <v>-565.95000000000005</v>
      </c>
      <c r="E25261" s="28">
        <v>192.49299999999999</v>
      </c>
    </row>
    <row r="25262" spans="4:5" x14ac:dyDescent="0.25">
      <c r="D25262" s="31">
        <v>-565.93399999999997</v>
      </c>
      <c r="E25262" s="28">
        <v>192.65199999999999</v>
      </c>
    </row>
    <row r="25263" spans="4:5" x14ac:dyDescent="0.25">
      <c r="D25263" s="31">
        <v>-565.91800000000001</v>
      </c>
      <c r="E25263" s="28">
        <v>192.81200000000001</v>
      </c>
    </row>
    <row r="25264" spans="4:5" x14ac:dyDescent="0.25">
      <c r="D25264" s="31">
        <v>-565.90200000000004</v>
      </c>
      <c r="E25264" s="28">
        <v>192.971</v>
      </c>
    </row>
    <row r="25265" spans="4:5" x14ac:dyDescent="0.25">
      <c r="D25265" s="31">
        <v>-565.88599999999997</v>
      </c>
      <c r="E25265" s="28">
        <v>193.131</v>
      </c>
    </row>
    <row r="25266" spans="4:5" x14ac:dyDescent="0.25">
      <c r="D25266" s="31">
        <v>-565.87</v>
      </c>
      <c r="E25266" s="28">
        <v>193.29</v>
      </c>
    </row>
    <row r="25267" spans="4:5" x14ac:dyDescent="0.25">
      <c r="D25267" s="31">
        <v>-565.85400000000004</v>
      </c>
      <c r="E25267" s="28">
        <v>193.44900000000001</v>
      </c>
    </row>
    <row r="25268" spans="4:5" x14ac:dyDescent="0.25">
      <c r="D25268" s="31">
        <v>-565.83799999999997</v>
      </c>
      <c r="E25268" s="28">
        <v>193.60900000000001</v>
      </c>
    </row>
    <row r="25269" spans="4:5" x14ac:dyDescent="0.25">
      <c r="D25269" s="31">
        <v>-565.822</v>
      </c>
      <c r="E25269" s="28">
        <v>193.768</v>
      </c>
    </row>
    <row r="25270" spans="4:5" x14ac:dyDescent="0.25">
      <c r="D25270" s="31">
        <v>-565.80600000000004</v>
      </c>
      <c r="E25270" s="28">
        <v>193.928</v>
      </c>
    </row>
    <row r="25271" spans="4:5" x14ac:dyDescent="0.25">
      <c r="D25271" s="31">
        <v>-565.79</v>
      </c>
      <c r="E25271" s="28">
        <v>194.08699999999999</v>
      </c>
    </row>
    <row r="25272" spans="4:5" x14ac:dyDescent="0.25">
      <c r="D25272" s="31">
        <v>-565.774</v>
      </c>
      <c r="E25272" s="28">
        <v>194.24700000000001</v>
      </c>
    </row>
    <row r="25273" spans="4:5" x14ac:dyDescent="0.25">
      <c r="D25273" s="31">
        <v>-565.75800000000004</v>
      </c>
      <c r="E25273" s="28">
        <v>194.40600000000001</v>
      </c>
    </row>
    <row r="25274" spans="4:5" x14ac:dyDescent="0.25">
      <c r="D25274" s="31">
        <v>-565.74199999999996</v>
      </c>
      <c r="E25274" s="28">
        <v>194.565</v>
      </c>
    </row>
    <row r="25275" spans="4:5" x14ac:dyDescent="0.25">
      <c r="D25275" s="31">
        <v>-565.726</v>
      </c>
      <c r="E25275" s="28">
        <v>194.72499999999999</v>
      </c>
    </row>
    <row r="25276" spans="4:5" x14ac:dyDescent="0.25">
      <c r="D25276" s="31">
        <v>-565.71</v>
      </c>
      <c r="E25276" s="28">
        <v>194.88399999999999</v>
      </c>
    </row>
    <row r="25277" spans="4:5" x14ac:dyDescent="0.25">
      <c r="D25277" s="31">
        <v>-565.69399999999996</v>
      </c>
      <c r="E25277" s="28">
        <v>195.04400000000001</v>
      </c>
    </row>
    <row r="25278" spans="4:5" x14ac:dyDescent="0.25">
      <c r="D25278" s="31">
        <v>-565.678</v>
      </c>
      <c r="E25278" s="28">
        <v>195.203</v>
      </c>
    </row>
    <row r="25279" spans="4:5" x14ac:dyDescent="0.25">
      <c r="D25279" s="31">
        <v>-565.66200000000003</v>
      </c>
      <c r="E25279" s="28">
        <v>195.363</v>
      </c>
    </row>
    <row r="25280" spans="4:5" x14ac:dyDescent="0.25">
      <c r="D25280" s="31">
        <v>-565.64599999999996</v>
      </c>
      <c r="E25280" s="28">
        <v>195.52199999999999</v>
      </c>
    </row>
    <row r="25281" spans="4:5" x14ac:dyDescent="0.25">
      <c r="D25281" s="31">
        <v>-565.63</v>
      </c>
      <c r="E25281" s="28">
        <v>195.68199999999999</v>
      </c>
    </row>
    <row r="25282" spans="4:5" x14ac:dyDescent="0.25">
      <c r="D25282" s="31">
        <v>-565.61400000000003</v>
      </c>
      <c r="E25282" s="28">
        <v>195.84100000000001</v>
      </c>
    </row>
    <row r="25283" spans="4:5" x14ac:dyDescent="0.25">
      <c r="D25283" s="31">
        <v>-565.59799999999996</v>
      </c>
      <c r="E25283" s="28">
        <v>196</v>
      </c>
    </row>
    <row r="25284" spans="4:5" x14ac:dyDescent="0.25">
      <c r="D25284" s="31">
        <v>-565.58199999999999</v>
      </c>
      <c r="E25284" s="28">
        <v>196.16</v>
      </c>
    </row>
    <row r="25285" spans="4:5" x14ac:dyDescent="0.25">
      <c r="D25285" s="31">
        <v>-565.56600000000003</v>
      </c>
      <c r="E25285" s="28">
        <v>196.31899999999999</v>
      </c>
    </row>
    <row r="25286" spans="4:5" x14ac:dyDescent="0.25">
      <c r="D25286" s="31">
        <v>-565.54999999999995</v>
      </c>
      <c r="E25286" s="28">
        <v>196.47900000000001</v>
      </c>
    </row>
    <row r="25287" spans="4:5" x14ac:dyDescent="0.25">
      <c r="D25287" s="31">
        <v>-565.53399999999999</v>
      </c>
      <c r="E25287" s="28">
        <v>196.63800000000001</v>
      </c>
    </row>
    <row r="25288" spans="4:5" x14ac:dyDescent="0.25">
      <c r="D25288" s="31">
        <v>-565.51800000000003</v>
      </c>
      <c r="E25288" s="28">
        <v>196.798</v>
      </c>
    </row>
    <row r="25289" spans="4:5" x14ac:dyDescent="0.25">
      <c r="D25289" s="31">
        <v>-565.50199999999995</v>
      </c>
      <c r="E25289" s="28">
        <v>196.95699999999999</v>
      </c>
    </row>
    <row r="25290" spans="4:5" x14ac:dyDescent="0.25">
      <c r="D25290" s="31">
        <v>-565.48599999999999</v>
      </c>
      <c r="E25290" s="28">
        <v>197.11600000000001</v>
      </c>
    </row>
    <row r="25291" spans="4:5" x14ac:dyDescent="0.25">
      <c r="D25291" s="31">
        <v>-565.47</v>
      </c>
      <c r="E25291" s="28">
        <v>197.27600000000001</v>
      </c>
    </row>
    <row r="25292" spans="4:5" x14ac:dyDescent="0.25">
      <c r="D25292" s="31">
        <v>-565.45399999999995</v>
      </c>
      <c r="E25292" s="28">
        <v>197.435</v>
      </c>
    </row>
    <row r="25293" spans="4:5" x14ac:dyDescent="0.25">
      <c r="D25293" s="31">
        <v>-565.43799999999999</v>
      </c>
      <c r="E25293" s="28">
        <v>197.595</v>
      </c>
    </row>
    <row r="25294" spans="4:5" x14ac:dyDescent="0.25">
      <c r="D25294" s="31">
        <v>-565.42200000000003</v>
      </c>
      <c r="E25294" s="28">
        <v>197.75399999999999</v>
      </c>
    </row>
    <row r="25295" spans="4:5" x14ac:dyDescent="0.25">
      <c r="D25295" s="31">
        <v>-565.40599999999995</v>
      </c>
      <c r="E25295" s="28">
        <v>197.91399999999999</v>
      </c>
    </row>
    <row r="25296" spans="4:5" x14ac:dyDescent="0.25">
      <c r="D25296" s="31">
        <v>-565.39099999999996</v>
      </c>
      <c r="E25296" s="28">
        <v>198.07300000000001</v>
      </c>
    </row>
    <row r="25297" spans="4:5" x14ac:dyDescent="0.25">
      <c r="D25297" s="31">
        <v>-565.375</v>
      </c>
      <c r="E25297" s="28">
        <v>198.232</v>
      </c>
    </row>
    <row r="25298" spans="4:5" x14ac:dyDescent="0.25">
      <c r="D25298" s="31">
        <v>-565.35900000000004</v>
      </c>
      <c r="E25298" s="28">
        <v>198.392</v>
      </c>
    </row>
    <row r="25299" spans="4:5" x14ac:dyDescent="0.25">
      <c r="D25299" s="31">
        <v>-565.34299999999996</v>
      </c>
      <c r="E25299" s="28">
        <v>198.55099999999999</v>
      </c>
    </row>
    <row r="25300" spans="4:5" x14ac:dyDescent="0.25">
      <c r="D25300" s="31">
        <v>-565.327</v>
      </c>
      <c r="E25300" s="28">
        <v>198.71100000000001</v>
      </c>
    </row>
    <row r="25301" spans="4:5" x14ac:dyDescent="0.25">
      <c r="D25301" s="31">
        <v>-565.31100000000004</v>
      </c>
      <c r="E25301" s="28">
        <v>198.87</v>
      </c>
    </row>
    <row r="25302" spans="4:5" x14ac:dyDescent="0.25">
      <c r="D25302" s="31">
        <v>-565.29499999999996</v>
      </c>
      <c r="E25302" s="28">
        <v>199.03</v>
      </c>
    </row>
    <row r="25303" spans="4:5" x14ac:dyDescent="0.25">
      <c r="D25303" s="31">
        <v>-565.279</v>
      </c>
      <c r="E25303" s="28">
        <v>199.18899999999999</v>
      </c>
    </row>
    <row r="25304" spans="4:5" x14ac:dyDescent="0.25">
      <c r="D25304" s="31">
        <v>-565.26300000000003</v>
      </c>
      <c r="E25304" s="28">
        <v>199.34899999999999</v>
      </c>
    </row>
    <row r="25305" spans="4:5" x14ac:dyDescent="0.25">
      <c r="D25305" s="31">
        <v>-565.24699999999996</v>
      </c>
      <c r="E25305" s="28">
        <v>199.50800000000001</v>
      </c>
    </row>
    <row r="25306" spans="4:5" x14ac:dyDescent="0.25">
      <c r="D25306" s="31">
        <v>-565.23099999999999</v>
      </c>
      <c r="E25306" s="28">
        <v>199.667</v>
      </c>
    </row>
    <row r="25307" spans="4:5" x14ac:dyDescent="0.25">
      <c r="D25307" s="31">
        <v>-565.21500000000003</v>
      </c>
      <c r="E25307" s="28">
        <v>199.827</v>
      </c>
    </row>
    <row r="25308" spans="4:5" x14ac:dyDescent="0.25">
      <c r="D25308" s="31">
        <v>-565.19899999999996</v>
      </c>
      <c r="E25308" s="28">
        <v>199.98599999999999</v>
      </c>
    </row>
    <row r="25309" spans="4:5" x14ac:dyDescent="0.25">
      <c r="D25309" s="31">
        <v>-565.18299999999999</v>
      </c>
      <c r="E25309" s="28">
        <v>200.14599999999999</v>
      </c>
    </row>
    <row r="25310" spans="4:5" x14ac:dyDescent="0.25">
      <c r="D25310" s="31">
        <v>-565.16700000000003</v>
      </c>
      <c r="E25310" s="28">
        <v>200.30500000000001</v>
      </c>
    </row>
    <row r="25311" spans="4:5" x14ac:dyDescent="0.25">
      <c r="D25311" s="31">
        <v>-565.15099999999995</v>
      </c>
      <c r="E25311" s="28">
        <v>200.464</v>
      </c>
    </row>
    <row r="25312" spans="4:5" x14ac:dyDescent="0.25">
      <c r="D25312" s="31">
        <v>-565.13499999999999</v>
      </c>
      <c r="E25312" s="28">
        <v>200.624</v>
      </c>
    </row>
    <row r="25313" spans="4:5" x14ac:dyDescent="0.25">
      <c r="D25313" s="31">
        <v>-565.11900000000003</v>
      </c>
      <c r="E25313" s="28">
        <v>200.78299999999999</v>
      </c>
    </row>
    <row r="25314" spans="4:5" x14ac:dyDescent="0.25">
      <c r="D25314" s="31">
        <v>-565.10299999999995</v>
      </c>
      <c r="E25314" s="28">
        <v>200.94300000000001</v>
      </c>
    </row>
    <row r="25315" spans="4:5" x14ac:dyDescent="0.25">
      <c r="D25315" s="31">
        <v>-565.08699999999999</v>
      </c>
      <c r="E25315" s="28">
        <v>201.102</v>
      </c>
    </row>
    <row r="25316" spans="4:5" x14ac:dyDescent="0.25">
      <c r="D25316" s="31">
        <v>-565.07100000000003</v>
      </c>
      <c r="E25316" s="28">
        <v>201.262</v>
      </c>
    </row>
    <row r="25317" spans="4:5" x14ac:dyDescent="0.25">
      <c r="D25317" s="31">
        <v>-565.05499999999995</v>
      </c>
      <c r="E25317" s="28">
        <v>201.42099999999999</v>
      </c>
    </row>
    <row r="25318" spans="4:5" x14ac:dyDescent="0.25">
      <c r="D25318" s="31">
        <v>-565.03899999999999</v>
      </c>
      <c r="E25318" s="28">
        <v>201.58099999999999</v>
      </c>
    </row>
    <row r="25319" spans="4:5" x14ac:dyDescent="0.25">
      <c r="D25319" s="31">
        <v>-565.02300000000002</v>
      </c>
      <c r="E25319" s="28">
        <v>201.74</v>
      </c>
    </row>
    <row r="25320" spans="4:5" x14ac:dyDescent="0.25">
      <c r="D25320" s="31">
        <v>-565.00699999999995</v>
      </c>
      <c r="E25320" s="28">
        <v>201.899</v>
      </c>
    </row>
    <row r="25321" spans="4:5" x14ac:dyDescent="0.25">
      <c r="D25321" s="31">
        <v>-564.99099999999999</v>
      </c>
      <c r="E25321" s="28">
        <v>202.059</v>
      </c>
    </row>
    <row r="25322" spans="4:5" x14ac:dyDescent="0.25">
      <c r="D25322" s="31">
        <v>-564.97500000000002</v>
      </c>
      <c r="E25322" s="28">
        <v>202.21799999999999</v>
      </c>
    </row>
    <row r="25323" spans="4:5" x14ac:dyDescent="0.25">
      <c r="D25323" s="31">
        <v>-564.95899999999995</v>
      </c>
      <c r="E25323" s="28">
        <v>202.37799999999999</v>
      </c>
    </row>
    <row r="25324" spans="4:5" x14ac:dyDescent="0.25">
      <c r="D25324" s="31">
        <v>-564.94299999999998</v>
      </c>
      <c r="E25324" s="28">
        <v>202.53700000000001</v>
      </c>
    </row>
    <row r="25325" spans="4:5" x14ac:dyDescent="0.25">
      <c r="D25325" s="31">
        <v>-564.92700000000002</v>
      </c>
      <c r="E25325" s="28">
        <v>202.697</v>
      </c>
    </row>
    <row r="25326" spans="4:5" x14ac:dyDescent="0.25">
      <c r="D25326" s="31">
        <v>-564.91099999999994</v>
      </c>
      <c r="E25326" s="28">
        <v>202.85599999999999</v>
      </c>
    </row>
    <row r="25327" spans="4:5" x14ac:dyDescent="0.25">
      <c r="D25327" s="31">
        <v>-564.89499999999998</v>
      </c>
      <c r="E25327" s="28">
        <v>203.01499999999999</v>
      </c>
    </row>
    <row r="25328" spans="4:5" x14ac:dyDescent="0.25">
      <c r="D25328" s="31">
        <v>-564.87900000000002</v>
      </c>
      <c r="E25328" s="28">
        <v>203.17500000000001</v>
      </c>
    </row>
    <row r="25329" spans="4:5" x14ac:dyDescent="0.25">
      <c r="D25329" s="31">
        <v>-564.86300000000006</v>
      </c>
      <c r="E25329" s="28">
        <v>203.334</v>
      </c>
    </row>
    <row r="25330" spans="4:5" x14ac:dyDescent="0.25">
      <c r="D25330" s="31">
        <v>-564.84699999999998</v>
      </c>
      <c r="E25330" s="28">
        <v>203.494</v>
      </c>
    </row>
    <row r="25331" spans="4:5" x14ac:dyDescent="0.25">
      <c r="D25331" s="31">
        <v>-564.83100000000002</v>
      </c>
      <c r="E25331" s="28">
        <v>203.65299999999999</v>
      </c>
    </row>
    <row r="25332" spans="4:5" x14ac:dyDescent="0.25">
      <c r="D25332" s="31">
        <v>-564.81500000000005</v>
      </c>
      <c r="E25332" s="28">
        <v>203.81299999999999</v>
      </c>
    </row>
    <row r="25333" spans="4:5" x14ac:dyDescent="0.25">
      <c r="D25333" s="31">
        <v>-564.79899999999998</v>
      </c>
      <c r="E25333" s="28">
        <v>203.97200000000001</v>
      </c>
    </row>
    <row r="25334" spans="4:5" x14ac:dyDescent="0.25">
      <c r="D25334" s="31">
        <v>-564.78300000000002</v>
      </c>
      <c r="E25334" s="28">
        <v>204.131</v>
      </c>
    </row>
    <row r="25335" spans="4:5" x14ac:dyDescent="0.25">
      <c r="D25335" s="31">
        <v>-564.76700000000005</v>
      </c>
      <c r="E25335" s="28">
        <v>204.291</v>
      </c>
    </row>
    <row r="25336" spans="4:5" x14ac:dyDescent="0.25">
      <c r="D25336" s="31">
        <v>-564.75099999999998</v>
      </c>
      <c r="E25336" s="28">
        <v>204.45</v>
      </c>
    </row>
    <row r="25337" spans="4:5" x14ac:dyDescent="0.25">
      <c r="D25337" s="31">
        <v>-564.73500000000001</v>
      </c>
      <c r="E25337" s="28">
        <v>204.61</v>
      </c>
    </row>
    <row r="25338" spans="4:5" x14ac:dyDescent="0.25">
      <c r="D25338" s="31">
        <v>-564.71900000000005</v>
      </c>
      <c r="E25338" s="28">
        <v>204.76900000000001</v>
      </c>
    </row>
    <row r="25339" spans="4:5" x14ac:dyDescent="0.25">
      <c r="D25339" s="31">
        <v>-564.70299999999997</v>
      </c>
      <c r="E25339" s="28">
        <v>204.929</v>
      </c>
    </row>
    <row r="25340" spans="4:5" x14ac:dyDescent="0.25">
      <c r="D25340" s="31">
        <v>-564.68700000000001</v>
      </c>
      <c r="E25340" s="28">
        <v>205.08799999999999</v>
      </c>
    </row>
    <row r="25341" spans="4:5" x14ac:dyDescent="0.25">
      <c r="D25341" s="31">
        <v>-564.67100000000005</v>
      </c>
      <c r="E25341" s="28">
        <v>205.24700000000001</v>
      </c>
    </row>
    <row r="25342" spans="4:5" x14ac:dyDescent="0.25">
      <c r="D25342" s="31">
        <v>-564.65499999999997</v>
      </c>
      <c r="E25342" s="28">
        <v>205.40700000000001</v>
      </c>
    </row>
    <row r="25343" spans="4:5" x14ac:dyDescent="0.25">
      <c r="D25343" s="31">
        <v>-564.63900000000001</v>
      </c>
      <c r="E25343" s="28">
        <v>205.566</v>
      </c>
    </row>
    <row r="25344" spans="4:5" x14ac:dyDescent="0.25">
      <c r="D25344" s="31">
        <v>-564.62300000000005</v>
      </c>
      <c r="E25344" s="28">
        <v>205.726</v>
      </c>
    </row>
    <row r="25345" spans="4:5" x14ac:dyDescent="0.25">
      <c r="D25345" s="31">
        <v>-564.60699999999997</v>
      </c>
      <c r="E25345" s="28">
        <v>205.88499999999999</v>
      </c>
    </row>
    <row r="25346" spans="4:5" x14ac:dyDescent="0.25">
      <c r="D25346" s="31">
        <v>-564.59100000000001</v>
      </c>
      <c r="E25346" s="28">
        <v>206.04499999999999</v>
      </c>
    </row>
    <row r="25347" spans="4:5" x14ac:dyDescent="0.25">
      <c r="D25347" s="31">
        <v>-564.57500000000005</v>
      </c>
      <c r="E25347" s="28">
        <v>206.20400000000001</v>
      </c>
    </row>
    <row r="25348" spans="4:5" x14ac:dyDescent="0.25">
      <c r="D25348" s="31">
        <v>-564.55899999999997</v>
      </c>
      <c r="E25348" s="28">
        <v>206.364</v>
      </c>
    </row>
    <row r="25349" spans="4:5" x14ac:dyDescent="0.25">
      <c r="D25349" s="31">
        <v>-564.54300000000001</v>
      </c>
      <c r="E25349" s="28">
        <v>206.523</v>
      </c>
    </row>
    <row r="25350" spans="4:5" x14ac:dyDescent="0.25">
      <c r="D25350" s="31">
        <v>-564.52700000000004</v>
      </c>
      <c r="E25350" s="28">
        <v>206.68199999999999</v>
      </c>
    </row>
    <row r="25351" spans="4:5" x14ac:dyDescent="0.25">
      <c r="D25351" s="31">
        <v>-564.51099999999997</v>
      </c>
      <c r="E25351" s="28">
        <v>206.84200000000001</v>
      </c>
    </row>
    <row r="25352" spans="4:5" x14ac:dyDescent="0.25">
      <c r="D25352" s="31">
        <v>-564.495</v>
      </c>
      <c r="E25352" s="28">
        <v>207.001</v>
      </c>
    </row>
    <row r="25353" spans="4:5" x14ac:dyDescent="0.25">
      <c r="D25353" s="31">
        <v>-564.47900000000004</v>
      </c>
      <c r="E25353" s="28">
        <v>207.161</v>
      </c>
    </row>
    <row r="25354" spans="4:5" x14ac:dyDescent="0.25">
      <c r="D25354" s="31">
        <v>-564.46299999999997</v>
      </c>
      <c r="E25354" s="28">
        <v>207.32</v>
      </c>
    </row>
    <row r="25355" spans="4:5" x14ac:dyDescent="0.25">
      <c r="D25355" s="31">
        <v>-564.447</v>
      </c>
      <c r="E25355" s="28">
        <v>207.47900000000001</v>
      </c>
    </row>
    <row r="25356" spans="4:5" x14ac:dyDescent="0.25">
      <c r="D25356" s="31">
        <v>-564.43100000000004</v>
      </c>
      <c r="E25356" s="28">
        <v>207.63900000000001</v>
      </c>
    </row>
    <row r="25357" spans="4:5" x14ac:dyDescent="0.25">
      <c r="D25357" s="31">
        <v>-564.41499999999996</v>
      </c>
      <c r="E25357" s="28">
        <v>207.798</v>
      </c>
    </row>
    <row r="25358" spans="4:5" x14ac:dyDescent="0.25">
      <c r="D25358" s="31">
        <v>-564.399</v>
      </c>
      <c r="E25358" s="28">
        <v>207.958</v>
      </c>
    </row>
    <row r="25359" spans="4:5" x14ac:dyDescent="0.25">
      <c r="D25359" s="31">
        <v>-564.38300000000004</v>
      </c>
      <c r="E25359" s="28">
        <v>208.11699999999999</v>
      </c>
    </row>
    <row r="25360" spans="4:5" x14ac:dyDescent="0.25">
      <c r="D25360" s="31">
        <v>-564.36699999999996</v>
      </c>
      <c r="E25360" s="28">
        <v>208.27600000000001</v>
      </c>
    </row>
    <row r="25361" spans="4:5" x14ac:dyDescent="0.25">
      <c r="D25361" s="31">
        <v>-564.351</v>
      </c>
      <c r="E25361" s="28">
        <v>208.43600000000001</v>
      </c>
    </row>
    <row r="25362" spans="4:5" x14ac:dyDescent="0.25">
      <c r="D25362" s="31">
        <v>-564.33500000000004</v>
      </c>
      <c r="E25362" s="28">
        <v>208.595</v>
      </c>
    </row>
    <row r="25363" spans="4:5" x14ac:dyDescent="0.25">
      <c r="D25363" s="31">
        <v>-564.31899999999996</v>
      </c>
      <c r="E25363" s="28">
        <v>208.755</v>
      </c>
    </row>
    <row r="25364" spans="4:5" x14ac:dyDescent="0.25">
      <c r="D25364" s="31">
        <v>-564.303</v>
      </c>
      <c r="E25364" s="28">
        <v>208.91399999999999</v>
      </c>
    </row>
    <row r="25365" spans="4:5" x14ac:dyDescent="0.25">
      <c r="D25365" s="31">
        <v>-564.28700000000003</v>
      </c>
      <c r="E25365" s="28">
        <v>209.07400000000001</v>
      </c>
    </row>
    <row r="25366" spans="4:5" x14ac:dyDescent="0.25">
      <c r="D25366" s="31">
        <v>-564.27099999999996</v>
      </c>
      <c r="E25366" s="28">
        <v>209.233</v>
      </c>
    </row>
    <row r="25367" spans="4:5" x14ac:dyDescent="0.25">
      <c r="D25367" s="31">
        <v>-564.255</v>
      </c>
      <c r="E25367" s="28">
        <v>209.392</v>
      </c>
    </row>
    <row r="25368" spans="4:5" x14ac:dyDescent="0.25">
      <c r="D25368" s="31">
        <v>-564.23900000000003</v>
      </c>
      <c r="E25368" s="28">
        <v>209.55199999999999</v>
      </c>
    </row>
    <row r="25369" spans="4:5" x14ac:dyDescent="0.25">
      <c r="D25369" s="31">
        <v>-564.22299999999996</v>
      </c>
      <c r="E25369" s="28">
        <v>209.71100000000001</v>
      </c>
    </row>
    <row r="25370" spans="4:5" x14ac:dyDescent="0.25">
      <c r="D25370" s="31">
        <v>-564.20699999999999</v>
      </c>
      <c r="E25370" s="28">
        <v>209.87100000000001</v>
      </c>
    </row>
    <row r="25371" spans="4:5" x14ac:dyDescent="0.25">
      <c r="D25371" s="31">
        <v>-564.19100000000003</v>
      </c>
      <c r="E25371" s="28">
        <v>210.03</v>
      </c>
    </row>
    <row r="25372" spans="4:5" x14ac:dyDescent="0.25">
      <c r="D25372" s="31">
        <v>-564.17499999999995</v>
      </c>
      <c r="E25372" s="28">
        <v>210.18899999999999</v>
      </c>
    </row>
    <row r="25373" spans="4:5" x14ac:dyDescent="0.25">
      <c r="D25373" s="31">
        <v>-564.15899999999999</v>
      </c>
      <c r="E25373" s="28">
        <v>210.34899999999999</v>
      </c>
    </row>
    <row r="25374" spans="4:5" x14ac:dyDescent="0.25">
      <c r="D25374" s="31">
        <v>-564.14300000000003</v>
      </c>
      <c r="E25374" s="28">
        <v>210.50800000000001</v>
      </c>
    </row>
    <row r="25375" spans="4:5" x14ac:dyDescent="0.25">
      <c r="D25375" s="31">
        <v>-564.12699999999995</v>
      </c>
      <c r="E25375" s="28">
        <v>210.66800000000001</v>
      </c>
    </row>
    <row r="25376" spans="4:5" x14ac:dyDescent="0.25">
      <c r="D25376" s="31">
        <v>-564.11099999999999</v>
      </c>
      <c r="E25376" s="28">
        <v>210.827</v>
      </c>
    </row>
    <row r="25377" spans="4:5" x14ac:dyDescent="0.25">
      <c r="D25377" s="31">
        <v>-564.09500000000003</v>
      </c>
      <c r="E25377" s="28">
        <v>210.98599999999999</v>
      </c>
    </row>
    <row r="25378" spans="4:5" x14ac:dyDescent="0.25">
      <c r="D25378" s="31">
        <v>-564.07899999999995</v>
      </c>
      <c r="E25378" s="28">
        <v>211.14599999999999</v>
      </c>
    </row>
    <row r="25379" spans="4:5" x14ac:dyDescent="0.25">
      <c r="D25379" s="31">
        <v>-564.06299999999999</v>
      </c>
      <c r="E25379" s="28">
        <v>211.30500000000001</v>
      </c>
    </row>
    <row r="25380" spans="4:5" x14ac:dyDescent="0.25">
      <c r="D25380" s="31">
        <v>-564.04700000000003</v>
      </c>
      <c r="E25380" s="28">
        <v>211.465</v>
      </c>
    </row>
    <row r="25381" spans="4:5" x14ac:dyDescent="0.25">
      <c r="D25381" s="31">
        <v>-564.03099999999995</v>
      </c>
      <c r="E25381" s="28">
        <v>211.624</v>
      </c>
    </row>
    <row r="25382" spans="4:5" x14ac:dyDescent="0.25">
      <c r="D25382" s="31">
        <v>-564.01499999999999</v>
      </c>
      <c r="E25382" s="28">
        <v>211.78399999999999</v>
      </c>
    </row>
    <row r="25383" spans="4:5" x14ac:dyDescent="0.25">
      <c r="D25383" s="31">
        <v>-563.99900000000002</v>
      </c>
      <c r="E25383" s="28">
        <v>211.94300000000001</v>
      </c>
    </row>
    <row r="25384" spans="4:5" x14ac:dyDescent="0.25">
      <c r="D25384" s="31">
        <v>-563.98299999999995</v>
      </c>
      <c r="E25384" s="28">
        <v>212.102</v>
      </c>
    </row>
    <row r="25385" spans="4:5" x14ac:dyDescent="0.25">
      <c r="D25385" s="31">
        <v>-563.96699999999998</v>
      </c>
      <c r="E25385" s="28">
        <v>212.262</v>
      </c>
    </row>
    <row r="25386" spans="4:5" x14ac:dyDescent="0.25">
      <c r="D25386" s="31">
        <v>-563.95100000000002</v>
      </c>
      <c r="E25386" s="28">
        <v>212.42099999999999</v>
      </c>
    </row>
    <row r="25387" spans="4:5" x14ac:dyDescent="0.25">
      <c r="D25387" s="31">
        <v>-563.93499999999995</v>
      </c>
      <c r="E25387" s="28">
        <v>212.58099999999999</v>
      </c>
    </row>
    <row r="25388" spans="4:5" x14ac:dyDescent="0.25">
      <c r="D25388" s="31">
        <v>-563.91899999999998</v>
      </c>
      <c r="E25388" s="28">
        <v>212.74</v>
      </c>
    </row>
    <row r="25389" spans="4:5" x14ac:dyDescent="0.25">
      <c r="D25389" s="31">
        <v>-563.90300000000002</v>
      </c>
      <c r="E25389" s="28">
        <v>212.899</v>
      </c>
    </row>
    <row r="25390" spans="4:5" x14ac:dyDescent="0.25">
      <c r="D25390" s="31">
        <v>-563.88699999999994</v>
      </c>
      <c r="E25390" s="28">
        <v>213.059</v>
      </c>
    </row>
    <row r="25391" spans="4:5" x14ac:dyDescent="0.25">
      <c r="D25391" s="31">
        <v>-563.87099999999998</v>
      </c>
      <c r="E25391" s="28">
        <v>213.21799999999999</v>
      </c>
    </row>
    <row r="25392" spans="4:5" x14ac:dyDescent="0.25">
      <c r="D25392" s="31">
        <v>-563.85500000000002</v>
      </c>
      <c r="E25392" s="28">
        <v>213.37700000000001</v>
      </c>
    </row>
    <row r="25393" spans="4:5" x14ac:dyDescent="0.25">
      <c r="D25393" s="31">
        <v>-563.83900000000006</v>
      </c>
      <c r="E25393" s="28">
        <v>213.53700000000001</v>
      </c>
    </row>
    <row r="25394" spans="4:5" x14ac:dyDescent="0.25">
      <c r="D25394" s="31">
        <v>-563.82299999999998</v>
      </c>
      <c r="E25394" s="28">
        <v>213.696</v>
      </c>
    </row>
    <row r="25395" spans="4:5" x14ac:dyDescent="0.25">
      <c r="D25395" s="31">
        <v>-563.80700000000002</v>
      </c>
      <c r="E25395" s="28">
        <v>213.85599999999999</v>
      </c>
    </row>
    <row r="25396" spans="4:5" x14ac:dyDescent="0.25">
      <c r="D25396" s="31">
        <v>-563.79100000000005</v>
      </c>
      <c r="E25396" s="28">
        <v>214.01499999999999</v>
      </c>
    </row>
    <row r="25397" spans="4:5" x14ac:dyDescent="0.25">
      <c r="D25397" s="31">
        <v>-563.77499999999998</v>
      </c>
      <c r="E25397" s="28">
        <v>214.17400000000001</v>
      </c>
    </row>
    <row r="25398" spans="4:5" x14ac:dyDescent="0.25">
      <c r="D25398" s="31">
        <v>-563.75900000000001</v>
      </c>
      <c r="E25398" s="28">
        <v>214.334</v>
      </c>
    </row>
    <row r="25399" spans="4:5" x14ac:dyDescent="0.25">
      <c r="D25399" s="31">
        <v>-563.74300000000005</v>
      </c>
      <c r="E25399" s="28">
        <v>214.49299999999999</v>
      </c>
    </row>
    <row r="25400" spans="4:5" x14ac:dyDescent="0.25">
      <c r="D25400" s="31">
        <v>-563.72699999999998</v>
      </c>
      <c r="E25400" s="28">
        <v>214.65299999999999</v>
      </c>
    </row>
    <row r="25401" spans="4:5" x14ac:dyDescent="0.25">
      <c r="D25401" s="31">
        <v>-563.71100000000001</v>
      </c>
      <c r="E25401" s="28">
        <v>214.81200000000001</v>
      </c>
    </row>
    <row r="25402" spans="4:5" x14ac:dyDescent="0.25">
      <c r="D25402" s="31">
        <v>-563.69500000000005</v>
      </c>
      <c r="E25402" s="28">
        <v>214.971</v>
      </c>
    </row>
    <row r="25403" spans="4:5" x14ac:dyDescent="0.25">
      <c r="D25403" s="31">
        <v>-563.67899999999997</v>
      </c>
      <c r="E25403" s="28">
        <v>215.131</v>
      </c>
    </row>
    <row r="25404" spans="4:5" x14ac:dyDescent="0.25">
      <c r="D25404" s="31">
        <v>-563.66300000000001</v>
      </c>
      <c r="E25404" s="28">
        <v>215.29</v>
      </c>
    </row>
    <row r="25405" spans="4:5" x14ac:dyDescent="0.25">
      <c r="D25405" s="31">
        <v>-563.64700000000005</v>
      </c>
      <c r="E25405" s="28">
        <v>215.44900000000001</v>
      </c>
    </row>
    <row r="25406" spans="4:5" x14ac:dyDescent="0.25">
      <c r="D25406" s="31">
        <v>-563.63099999999997</v>
      </c>
      <c r="E25406" s="28">
        <v>215.60900000000001</v>
      </c>
    </row>
    <row r="25407" spans="4:5" x14ac:dyDescent="0.25">
      <c r="D25407" s="31">
        <v>-563.61500000000001</v>
      </c>
      <c r="E25407" s="28">
        <v>215.768</v>
      </c>
    </row>
    <row r="25408" spans="4:5" x14ac:dyDescent="0.25">
      <c r="D25408" s="31">
        <v>-563.59900000000005</v>
      </c>
      <c r="E25408" s="28">
        <v>215.928</v>
      </c>
    </row>
    <row r="25409" spans="4:5" x14ac:dyDescent="0.25">
      <c r="D25409" s="31">
        <v>-563.58299999999997</v>
      </c>
      <c r="E25409" s="28">
        <v>216.08699999999999</v>
      </c>
    </row>
    <row r="25410" spans="4:5" x14ac:dyDescent="0.25">
      <c r="D25410" s="31">
        <v>-563.56799999999998</v>
      </c>
      <c r="E25410" s="28">
        <v>216.24600000000001</v>
      </c>
    </row>
    <row r="25411" spans="4:5" x14ac:dyDescent="0.25">
      <c r="D25411" s="31">
        <v>-563.55200000000002</v>
      </c>
      <c r="E25411" s="28">
        <v>216.40600000000001</v>
      </c>
    </row>
    <row r="25412" spans="4:5" x14ac:dyDescent="0.25">
      <c r="D25412" s="31">
        <v>-563.53599999999994</v>
      </c>
      <c r="E25412" s="28">
        <v>216.565</v>
      </c>
    </row>
    <row r="25413" spans="4:5" x14ac:dyDescent="0.25">
      <c r="D25413" s="31">
        <v>-563.52</v>
      </c>
      <c r="E25413" s="28">
        <v>216.72399999999999</v>
      </c>
    </row>
    <row r="25414" spans="4:5" x14ac:dyDescent="0.25">
      <c r="D25414" s="31">
        <v>-563.50400000000002</v>
      </c>
      <c r="E25414" s="28">
        <v>216.88399999999999</v>
      </c>
    </row>
    <row r="25415" spans="4:5" x14ac:dyDescent="0.25">
      <c r="D25415" s="31">
        <v>-563.48800000000006</v>
      </c>
      <c r="E25415" s="28">
        <v>217.04300000000001</v>
      </c>
    </row>
    <row r="25416" spans="4:5" x14ac:dyDescent="0.25">
      <c r="D25416" s="31">
        <v>-563.47199999999998</v>
      </c>
      <c r="E25416" s="28">
        <v>217.203</v>
      </c>
    </row>
    <row r="25417" spans="4:5" x14ac:dyDescent="0.25">
      <c r="D25417" s="31">
        <v>-563.45600000000002</v>
      </c>
      <c r="E25417" s="28">
        <v>217.36199999999999</v>
      </c>
    </row>
    <row r="25418" spans="4:5" x14ac:dyDescent="0.25">
      <c r="D25418" s="31">
        <v>-563.44000000000005</v>
      </c>
      <c r="E25418" s="28">
        <v>217.52099999999999</v>
      </c>
    </row>
    <row r="25419" spans="4:5" x14ac:dyDescent="0.25">
      <c r="D25419" s="31">
        <v>-563.42399999999998</v>
      </c>
      <c r="E25419" s="28">
        <v>217.68100000000001</v>
      </c>
    </row>
    <row r="25420" spans="4:5" x14ac:dyDescent="0.25">
      <c r="D25420" s="31">
        <v>-563.40800000000002</v>
      </c>
      <c r="E25420" s="28">
        <v>217.84</v>
      </c>
    </row>
    <row r="25421" spans="4:5" x14ac:dyDescent="0.25">
      <c r="D25421" s="31">
        <v>-563.39200000000005</v>
      </c>
      <c r="E25421" s="28">
        <v>217.999</v>
      </c>
    </row>
    <row r="25422" spans="4:5" x14ac:dyDescent="0.25">
      <c r="D25422" s="31">
        <v>-563.37599999999998</v>
      </c>
      <c r="E25422" s="28">
        <v>218.15899999999999</v>
      </c>
    </row>
    <row r="25423" spans="4:5" x14ac:dyDescent="0.25">
      <c r="D25423" s="31">
        <v>-563.36</v>
      </c>
      <c r="E25423" s="28">
        <v>218.31800000000001</v>
      </c>
    </row>
    <row r="25424" spans="4:5" x14ac:dyDescent="0.25">
      <c r="D25424" s="31">
        <v>-563.34400000000005</v>
      </c>
      <c r="E25424" s="28">
        <v>218.47800000000001</v>
      </c>
    </row>
    <row r="25425" spans="4:5" x14ac:dyDescent="0.25">
      <c r="D25425" s="31">
        <v>-563.32799999999997</v>
      </c>
      <c r="E25425" s="28">
        <v>218.637</v>
      </c>
    </row>
    <row r="25426" spans="4:5" x14ac:dyDescent="0.25">
      <c r="D25426" s="31">
        <v>-563.31200000000001</v>
      </c>
      <c r="E25426" s="28">
        <v>218.79599999999999</v>
      </c>
    </row>
    <row r="25427" spans="4:5" x14ac:dyDescent="0.25">
      <c r="D25427" s="31">
        <v>-563.29600000000005</v>
      </c>
      <c r="E25427" s="28">
        <v>218.95599999999999</v>
      </c>
    </row>
    <row r="25428" spans="4:5" x14ac:dyDescent="0.25">
      <c r="D25428" s="31">
        <v>-563.28</v>
      </c>
      <c r="E25428" s="28">
        <v>219.11500000000001</v>
      </c>
    </row>
    <row r="25429" spans="4:5" x14ac:dyDescent="0.25">
      <c r="D25429" s="31">
        <v>-563.26400000000001</v>
      </c>
      <c r="E25429" s="28">
        <v>219.274</v>
      </c>
    </row>
    <row r="25430" spans="4:5" x14ac:dyDescent="0.25">
      <c r="D25430" s="31">
        <v>-563.24800000000005</v>
      </c>
      <c r="E25430" s="28">
        <v>219.434</v>
      </c>
    </row>
    <row r="25431" spans="4:5" x14ac:dyDescent="0.25">
      <c r="D25431" s="31">
        <v>-563.23199999999997</v>
      </c>
      <c r="E25431" s="28">
        <v>219.59299999999999</v>
      </c>
    </row>
    <row r="25432" spans="4:5" x14ac:dyDescent="0.25">
      <c r="D25432" s="31">
        <v>-563.21600000000001</v>
      </c>
      <c r="E25432" s="28">
        <v>219.75200000000001</v>
      </c>
    </row>
    <row r="25433" spans="4:5" x14ac:dyDescent="0.25">
      <c r="D25433" s="31">
        <v>-563.20000000000005</v>
      </c>
      <c r="E25433" s="28">
        <v>219.91200000000001</v>
      </c>
    </row>
    <row r="25434" spans="4:5" x14ac:dyDescent="0.25">
      <c r="D25434" s="31">
        <v>-563.18399999999997</v>
      </c>
      <c r="E25434" s="28">
        <v>220.071</v>
      </c>
    </row>
    <row r="25435" spans="4:5" x14ac:dyDescent="0.25">
      <c r="D25435" s="31">
        <v>-563.16800000000001</v>
      </c>
      <c r="E25435" s="28">
        <v>220.23</v>
      </c>
    </row>
    <row r="25436" spans="4:5" x14ac:dyDescent="0.25">
      <c r="D25436" s="31">
        <v>-563.15200000000004</v>
      </c>
      <c r="E25436" s="28">
        <v>220.39</v>
      </c>
    </row>
    <row r="25437" spans="4:5" x14ac:dyDescent="0.25">
      <c r="D25437" s="31">
        <v>-563.13599999999997</v>
      </c>
      <c r="E25437" s="28">
        <v>220.54900000000001</v>
      </c>
    </row>
    <row r="25438" spans="4:5" x14ac:dyDescent="0.25">
      <c r="D25438" s="31">
        <v>-563.12</v>
      </c>
      <c r="E25438" s="28">
        <v>220.708</v>
      </c>
    </row>
    <row r="25439" spans="4:5" x14ac:dyDescent="0.25">
      <c r="D25439" s="31">
        <v>-563.10400000000004</v>
      </c>
      <c r="E25439" s="28">
        <v>220.86799999999999</v>
      </c>
    </row>
    <row r="25440" spans="4:5" x14ac:dyDescent="0.25">
      <c r="D25440" s="31">
        <v>-563.08799999999997</v>
      </c>
      <c r="E25440" s="28">
        <v>221.02699999999999</v>
      </c>
    </row>
    <row r="25441" spans="4:5" x14ac:dyDescent="0.25">
      <c r="D25441" s="31">
        <v>-563.072</v>
      </c>
      <c r="E25441" s="28">
        <v>221.18600000000001</v>
      </c>
    </row>
    <row r="25442" spans="4:5" x14ac:dyDescent="0.25">
      <c r="D25442" s="31">
        <v>-563.05600000000004</v>
      </c>
      <c r="E25442" s="28">
        <v>221.346</v>
      </c>
    </row>
    <row r="25443" spans="4:5" x14ac:dyDescent="0.25">
      <c r="D25443" s="31">
        <v>-563.04</v>
      </c>
      <c r="E25443" s="28">
        <v>221.505</v>
      </c>
    </row>
    <row r="25444" spans="4:5" x14ac:dyDescent="0.25">
      <c r="D25444" s="31">
        <v>-563.024</v>
      </c>
      <c r="E25444" s="28">
        <v>221.66399999999999</v>
      </c>
    </row>
    <row r="25445" spans="4:5" x14ac:dyDescent="0.25">
      <c r="D25445" s="31">
        <v>-563.00800000000004</v>
      </c>
      <c r="E25445" s="28">
        <v>221.82400000000001</v>
      </c>
    </row>
    <row r="25446" spans="4:5" x14ac:dyDescent="0.25">
      <c r="D25446" s="31">
        <v>-562.99199999999996</v>
      </c>
      <c r="E25446" s="28">
        <v>221.983</v>
      </c>
    </row>
    <row r="25447" spans="4:5" x14ac:dyDescent="0.25">
      <c r="D25447" s="31">
        <v>-562.976</v>
      </c>
      <c r="E25447" s="28">
        <v>222.142</v>
      </c>
    </row>
    <row r="25448" spans="4:5" x14ac:dyDescent="0.25">
      <c r="D25448" s="31">
        <v>-562.96</v>
      </c>
      <c r="E25448" s="28">
        <v>222.30199999999999</v>
      </c>
    </row>
    <row r="25449" spans="4:5" x14ac:dyDescent="0.25">
      <c r="D25449" s="31">
        <v>-562.94399999999996</v>
      </c>
      <c r="E25449" s="28">
        <v>222.46100000000001</v>
      </c>
    </row>
    <row r="25450" spans="4:5" x14ac:dyDescent="0.25">
      <c r="D25450" s="31">
        <v>-562.928</v>
      </c>
      <c r="E25450" s="28">
        <v>222.62</v>
      </c>
    </row>
    <row r="25451" spans="4:5" x14ac:dyDescent="0.25">
      <c r="D25451" s="31">
        <v>-562.91200000000003</v>
      </c>
      <c r="E25451" s="28">
        <v>222.78</v>
      </c>
    </row>
    <row r="25452" spans="4:5" x14ac:dyDescent="0.25">
      <c r="D25452" s="31">
        <v>-562.89599999999996</v>
      </c>
      <c r="E25452" s="28">
        <v>222.93899999999999</v>
      </c>
    </row>
    <row r="25453" spans="4:5" x14ac:dyDescent="0.25">
      <c r="D25453" s="31">
        <v>-562.88</v>
      </c>
      <c r="E25453" s="28">
        <v>223.09800000000001</v>
      </c>
    </row>
    <row r="25454" spans="4:5" x14ac:dyDescent="0.25">
      <c r="D25454" s="31">
        <v>-562.86400000000003</v>
      </c>
      <c r="E25454" s="28">
        <v>223.25800000000001</v>
      </c>
    </row>
    <row r="25455" spans="4:5" x14ac:dyDescent="0.25">
      <c r="D25455" s="31">
        <v>-562.84799999999996</v>
      </c>
      <c r="E25455" s="28">
        <v>223.417</v>
      </c>
    </row>
    <row r="25456" spans="4:5" x14ac:dyDescent="0.25">
      <c r="D25456" s="31">
        <v>-562.83199999999999</v>
      </c>
      <c r="E25456" s="28">
        <v>223.57599999999999</v>
      </c>
    </row>
    <row r="25457" spans="4:5" x14ac:dyDescent="0.25">
      <c r="D25457" s="31">
        <v>-562.81600000000003</v>
      </c>
      <c r="E25457" s="28">
        <v>223.73599999999999</v>
      </c>
    </row>
    <row r="25458" spans="4:5" x14ac:dyDescent="0.25">
      <c r="D25458" s="31">
        <v>-562.79999999999995</v>
      </c>
      <c r="E25458" s="28">
        <v>223.89500000000001</v>
      </c>
    </row>
    <row r="25459" spans="4:5" x14ac:dyDescent="0.25">
      <c r="D25459" s="31">
        <v>-562.78399999999999</v>
      </c>
      <c r="E25459" s="28">
        <v>224.054</v>
      </c>
    </row>
    <row r="25460" spans="4:5" x14ac:dyDescent="0.25">
      <c r="D25460" s="31">
        <v>-562.76800000000003</v>
      </c>
      <c r="E25460" s="28">
        <v>224.214</v>
      </c>
    </row>
    <row r="25461" spans="4:5" x14ac:dyDescent="0.25">
      <c r="D25461" s="31">
        <v>-562.75199999999995</v>
      </c>
      <c r="E25461" s="28">
        <v>224.37299999999999</v>
      </c>
    </row>
    <row r="25462" spans="4:5" x14ac:dyDescent="0.25">
      <c r="D25462" s="31">
        <v>-562.73599999999999</v>
      </c>
      <c r="E25462" s="28">
        <v>224.53200000000001</v>
      </c>
    </row>
    <row r="25463" spans="4:5" x14ac:dyDescent="0.25">
      <c r="D25463" s="31">
        <v>-562.72</v>
      </c>
      <c r="E25463" s="28">
        <v>224.69200000000001</v>
      </c>
    </row>
    <row r="25464" spans="4:5" x14ac:dyDescent="0.25">
      <c r="D25464" s="31">
        <v>-562.70399999999995</v>
      </c>
      <c r="E25464" s="28">
        <v>224.851</v>
      </c>
    </row>
    <row r="25465" spans="4:5" x14ac:dyDescent="0.25">
      <c r="D25465" s="31">
        <v>-562.68799999999999</v>
      </c>
      <c r="E25465" s="28">
        <v>225.01</v>
      </c>
    </row>
    <row r="25466" spans="4:5" x14ac:dyDescent="0.25">
      <c r="D25466" s="31">
        <v>-562.67200000000003</v>
      </c>
      <c r="E25466" s="28">
        <v>225.16900000000001</v>
      </c>
    </row>
    <row r="25467" spans="4:5" x14ac:dyDescent="0.25">
      <c r="D25467" s="31">
        <v>-562.65599999999995</v>
      </c>
      <c r="E25467" s="28">
        <v>225.32900000000001</v>
      </c>
    </row>
    <row r="25468" spans="4:5" x14ac:dyDescent="0.25">
      <c r="D25468" s="31">
        <v>-562.64</v>
      </c>
      <c r="E25468" s="28">
        <v>225.488</v>
      </c>
    </row>
    <row r="25469" spans="4:5" x14ac:dyDescent="0.25">
      <c r="D25469" s="31">
        <v>-562.62400000000002</v>
      </c>
      <c r="E25469" s="28">
        <v>225.64699999999999</v>
      </c>
    </row>
    <row r="25470" spans="4:5" x14ac:dyDescent="0.25">
      <c r="D25470" s="31">
        <v>-562.60799999999995</v>
      </c>
      <c r="E25470" s="28">
        <v>225.80699999999999</v>
      </c>
    </row>
    <row r="25471" spans="4:5" x14ac:dyDescent="0.25">
      <c r="D25471" s="31">
        <v>-562.59199999999998</v>
      </c>
      <c r="E25471" s="28">
        <v>225.96600000000001</v>
      </c>
    </row>
    <row r="25472" spans="4:5" x14ac:dyDescent="0.25">
      <c r="D25472" s="31">
        <v>-562.57600000000002</v>
      </c>
      <c r="E25472" s="28">
        <v>226.125</v>
      </c>
    </row>
    <row r="25473" spans="4:5" x14ac:dyDescent="0.25">
      <c r="D25473" s="31">
        <v>-562.55999999999995</v>
      </c>
      <c r="E25473" s="28">
        <v>226.28399999999999</v>
      </c>
    </row>
    <row r="25474" spans="4:5" x14ac:dyDescent="0.25">
      <c r="D25474" s="31">
        <v>-562.54399999999998</v>
      </c>
      <c r="E25474" s="28">
        <v>226.44399999999999</v>
      </c>
    </row>
    <row r="25475" spans="4:5" x14ac:dyDescent="0.25">
      <c r="D25475" s="31">
        <v>-562.52800000000002</v>
      </c>
      <c r="E25475" s="28">
        <v>226.60300000000001</v>
      </c>
    </row>
    <row r="25476" spans="4:5" x14ac:dyDescent="0.25">
      <c r="D25476" s="31">
        <v>-562.51199999999994</v>
      </c>
      <c r="E25476" s="28">
        <v>226.762</v>
      </c>
    </row>
    <row r="25477" spans="4:5" x14ac:dyDescent="0.25">
      <c r="D25477" s="31">
        <v>-562.49599999999998</v>
      </c>
      <c r="E25477" s="28">
        <v>226.922</v>
      </c>
    </row>
    <row r="25478" spans="4:5" x14ac:dyDescent="0.25">
      <c r="D25478" s="31">
        <v>-562.48</v>
      </c>
      <c r="E25478" s="28">
        <v>227.08099999999999</v>
      </c>
    </row>
    <row r="25479" spans="4:5" x14ac:dyDescent="0.25">
      <c r="D25479" s="31">
        <v>-562.46400000000006</v>
      </c>
      <c r="E25479" s="28">
        <v>227.24</v>
      </c>
    </row>
    <row r="25480" spans="4:5" x14ac:dyDescent="0.25">
      <c r="D25480" s="31">
        <v>-562.44799999999998</v>
      </c>
      <c r="E25480" s="28">
        <v>227.399</v>
      </c>
    </row>
    <row r="25481" spans="4:5" x14ac:dyDescent="0.25">
      <c r="D25481" s="31">
        <v>-562.43200000000002</v>
      </c>
      <c r="E25481" s="28">
        <v>227.559</v>
      </c>
    </row>
    <row r="25482" spans="4:5" x14ac:dyDescent="0.25">
      <c r="D25482" s="31">
        <v>-562.41600000000005</v>
      </c>
      <c r="E25482" s="28">
        <v>227.71799999999999</v>
      </c>
    </row>
    <row r="25483" spans="4:5" x14ac:dyDescent="0.25">
      <c r="D25483" s="31">
        <v>-562.4</v>
      </c>
      <c r="E25483" s="28">
        <v>227.87700000000001</v>
      </c>
    </row>
    <row r="25484" spans="4:5" x14ac:dyDescent="0.25">
      <c r="D25484" s="31">
        <v>-562.38400000000001</v>
      </c>
      <c r="E25484" s="28">
        <v>228.036</v>
      </c>
    </row>
    <row r="25485" spans="4:5" x14ac:dyDescent="0.25">
      <c r="D25485" s="31">
        <v>-562.36800000000005</v>
      </c>
      <c r="E25485" s="28">
        <v>228.196</v>
      </c>
    </row>
    <row r="25486" spans="4:5" x14ac:dyDescent="0.25">
      <c r="D25486" s="31">
        <v>-562.35199999999998</v>
      </c>
      <c r="E25486" s="28">
        <v>228.35499999999999</v>
      </c>
    </row>
    <row r="25487" spans="4:5" x14ac:dyDescent="0.25">
      <c r="D25487" s="31">
        <v>-562.33600000000001</v>
      </c>
      <c r="E25487" s="28">
        <v>228.51400000000001</v>
      </c>
    </row>
    <row r="25488" spans="4:5" x14ac:dyDescent="0.25">
      <c r="D25488" s="31">
        <v>-562.32000000000005</v>
      </c>
      <c r="E25488" s="28">
        <v>228.67400000000001</v>
      </c>
    </row>
    <row r="25489" spans="4:5" x14ac:dyDescent="0.25">
      <c r="D25489" s="31">
        <v>-562.30399999999997</v>
      </c>
      <c r="E25489" s="28">
        <v>228.833</v>
      </c>
    </row>
    <row r="25490" spans="4:5" x14ac:dyDescent="0.25">
      <c r="D25490" s="31">
        <v>-562.28800000000001</v>
      </c>
      <c r="E25490" s="28">
        <v>228.99199999999999</v>
      </c>
    </row>
    <row r="25491" spans="4:5" x14ac:dyDescent="0.25">
      <c r="D25491" s="31">
        <v>-562.27200000000005</v>
      </c>
      <c r="E25491" s="28">
        <v>229.15100000000001</v>
      </c>
    </row>
    <row r="25492" spans="4:5" x14ac:dyDescent="0.25">
      <c r="D25492" s="31">
        <v>-562.25599999999997</v>
      </c>
      <c r="E25492" s="28">
        <v>229.31100000000001</v>
      </c>
    </row>
    <row r="25493" spans="4:5" x14ac:dyDescent="0.25">
      <c r="D25493" s="31">
        <v>-562.24</v>
      </c>
      <c r="E25493" s="28">
        <v>229.47</v>
      </c>
    </row>
    <row r="25494" spans="4:5" x14ac:dyDescent="0.25">
      <c r="D25494" s="31">
        <v>-562.22400000000005</v>
      </c>
      <c r="E25494" s="28">
        <v>229.62899999999999</v>
      </c>
    </row>
    <row r="25495" spans="4:5" x14ac:dyDescent="0.25">
      <c r="D25495" s="31">
        <v>-562.20799999999997</v>
      </c>
      <c r="E25495" s="28">
        <v>229.78800000000001</v>
      </c>
    </row>
    <row r="25496" spans="4:5" x14ac:dyDescent="0.25">
      <c r="D25496" s="31">
        <v>-562.19200000000001</v>
      </c>
      <c r="E25496" s="28">
        <v>229.94800000000001</v>
      </c>
    </row>
    <row r="25497" spans="4:5" x14ac:dyDescent="0.25">
      <c r="D25497" s="31">
        <v>-562.17600000000004</v>
      </c>
      <c r="E25497" s="28">
        <v>230.107</v>
      </c>
    </row>
    <row r="25498" spans="4:5" x14ac:dyDescent="0.25">
      <c r="D25498" s="31">
        <v>-562.16</v>
      </c>
      <c r="E25498" s="28">
        <v>230.26599999999999</v>
      </c>
    </row>
    <row r="25499" spans="4:5" x14ac:dyDescent="0.25">
      <c r="D25499" s="31">
        <v>-562.14400000000001</v>
      </c>
      <c r="E25499" s="28">
        <v>230.42500000000001</v>
      </c>
    </row>
    <row r="25500" spans="4:5" x14ac:dyDescent="0.25">
      <c r="D25500" s="31">
        <v>-562.12800000000004</v>
      </c>
      <c r="E25500" s="28">
        <v>230.584</v>
      </c>
    </row>
    <row r="25501" spans="4:5" x14ac:dyDescent="0.25">
      <c r="D25501" s="31">
        <v>-562.11199999999997</v>
      </c>
      <c r="E25501" s="28">
        <v>230.744</v>
      </c>
    </row>
    <row r="25502" spans="4:5" x14ac:dyDescent="0.25">
      <c r="D25502" s="31">
        <v>-562.096</v>
      </c>
      <c r="E25502" s="28">
        <v>230.90299999999999</v>
      </c>
    </row>
    <row r="25503" spans="4:5" x14ac:dyDescent="0.25">
      <c r="D25503" s="31">
        <v>-562.08000000000004</v>
      </c>
      <c r="E25503" s="28">
        <v>231.06200000000001</v>
      </c>
    </row>
    <row r="25504" spans="4:5" x14ac:dyDescent="0.25">
      <c r="D25504" s="31">
        <v>-562.06399999999996</v>
      </c>
      <c r="E25504" s="28">
        <v>231.221</v>
      </c>
    </row>
    <row r="25505" spans="4:5" x14ac:dyDescent="0.25">
      <c r="D25505" s="31">
        <v>-562.048</v>
      </c>
      <c r="E25505" s="28">
        <v>231.381</v>
      </c>
    </row>
    <row r="25506" spans="4:5" x14ac:dyDescent="0.25">
      <c r="D25506" s="31">
        <v>-562.03200000000004</v>
      </c>
      <c r="E25506" s="28">
        <v>231.54</v>
      </c>
    </row>
    <row r="25507" spans="4:5" x14ac:dyDescent="0.25">
      <c r="D25507" s="31">
        <v>-562.01599999999996</v>
      </c>
      <c r="E25507" s="28">
        <v>231.69900000000001</v>
      </c>
    </row>
    <row r="25508" spans="4:5" x14ac:dyDescent="0.25">
      <c r="D25508" s="31">
        <v>-562</v>
      </c>
      <c r="E25508" s="28">
        <v>231.858</v>
      </c>
    </row>
    <row r="25509" spans="4:5" x14ac:dyDescent="0.25">
      <c r="D25509" s="31">
        <v>-561.98400000000004</v>
      </c>
      <c r="E25509" s="28">
        <v>232.018</v>
      </c>
    </row>
    <row r="25510" spans="4:5" x14ac:dyDescent="0.25">
      <c r="D25510" s="31">
        <v>-561.96799999999996</v>
      </c>
      <c r="E25510" s="28">
        <v>232.17699999999999</v>
      </c>
    </row>
    <row r="25511" spans="4:5" x14ac:dyDescent="0.25">
      <c r="D25511" s="31">
        <v>-561.952</v>
      </c>
      <c r="E25511" s="28">
        <v>232.33600000000001</v>
      </c>
    </row>
    <row r="25512" spans="4:5" x14ac:dyDescent="0.25">
      <c r="D25512" s="31">
        <v>-561.93600000000004</v>
      </c>
      <c r="E25512" s="28">
        <v>232.495</v>
      </c>
    </row>
    <row r="25513" spans="4:5" x14ac:dyDescent="0.25">
      <c r="D25513" s="31">
        <v>-561.91999999999996</v>
      </c>
      <c r="E25513" s="28">
        <v>232.654</v>
      </c>
    </row>
    <row r="25514" spans="4:5" x14ac:dyDescent="0.25">
      <c r="D25514" s="31">
        <v>-561.904</v>
      </c>
      <c r="E25514" s="28">
        <v>232.81399999999999</v>
      </c>
    </row>
    <row r="25515" spans="4:5" x14ac:dyDescent="0.25">
      <c r="D25515" s="31">
        <v>-561.88800000000003</v>
      </c>
      <c r="E25515" s="28">
        <v>232.97300000000001</v>
      </c>
    </row>
    <row r="25516" spans="4:5" x14ac:dyDescent="0.25">
      <c r="D25516" s="31">
        <v>-561.87199999999996</v>
      </c>
      <c r="E25516" s="28">
        <v>233.13200000000001</v>
      </c>
    </row>
    <row r="25517" spans="4:5" x14ac:dyDescent="0.25">
      <c r="D25517" s="31">
        <v>-561.85599999999999</v>
      </c>
      <c r="E25517" s="28">
        <v>233.291</v>
      </c>
    </row>
    <row r="25518" spans="4:5" x14ac:dyDescent="0.25">
      <c r="D25518" s="31">
        <v>-561.84</v>
      </c>
      <c r="E25518" s="28">
        <v>233.45099999999999</v>
      </c>
    </row>
    <row r="25519" spans="4:5" x14ac:dyDescent="0.25">
      <c r="D25519" s="31">
        <v>-561.82399999999996</v>
      </c>
      <c r="E25519" s="28">
        <v>233.61</v>
      </c>
    </row>
    <row r="25520" spans="4:5" x14ac:dyDescent="0.25">
      <c r="D25520" s="31">
        <v>-561.80799999999999</v>
      </c>
      <c r="E25520" s="28">
        <v>233.76900000000001</v>
      </c>
    </row>
    <row r="25521" spans="4:5" x14ac:dyDescent="0.25">
      <c r="D25521" s="31">
        <v>-561.79200000000003</v>
      </c>
      <c r="E25521" s="28">
        <v>233.928</v>
      </c>
    </row>
    <row r="25522" spans="4:5" x14ac:dyDescent="0.25">
      <c r="D25522" s="31">
        <v>-561.77599999999995</v>
      </c>
      <c r="E25522" s="28">
        <v>234.08699999999999</v>
      </c>
    </row>
    <row r="25523" spans="4:5" x14ac:dyDescent="0.25">
      <c r="D25523" s="31">
        <v>-561.76</v>
      </c>
      <c r="E25523" s="28">
        <v>234.24600000000001</v>
      </c>
    </row>
    <row r="25524" spans="4:5" x14ac:dyDescent="0.25">
      <c r="D25524" s="31">
        <v>-561.745</v>
      </c>
      <c r="E25524" s="28">
        <v>234.40600000000001</v>
      </c>
    </row>
    <row r="25525" spans="4:5" x14ac:dyDescent="0.25">
      <c r="D25525" s="31">
        <v>-561.72900000000004</v>
      </c>
      <c r="E25525" s="28">
        <v>234.565</v>
      </c>
    </row>
    <row r="25526" spans="4:5" x14ac:dyDescent="0.25">
      <c r="D25526" s="31">
        <v>-561.71299999999997</v>
      </c>
      <c r="E25526" s="28">
        <v>234.72399999999999</v>
      </c>
    </row>
    <row r="25527" spans="4:5" x14ac:dyDescent="0.25">
      <c r="D25527" s="31">
        <v>-561.697</v>
      </c>
      <c r="E25527" s="28">
        <v>234.88300000000001</v>
      </c>
    </row>
    <row r="25528" spans="4:5" x14ac:dyDescent="0.25">
      <c r="D25528" s="31">
        <v>-561.68100000000004</v>
      </c>
      <c r="E25528" s="28">
        <v>235.042</v>
      </c>
    </row>
    <row r="25529" spans="4:5" x14ac:dyDescent="0.25">
      <c r="D25529" s="31">
        <v>-561.66499999999996</v>
      </c>
      <c r="E25529" s="28">
        <v>235.202</v>
      </c>
    </row>
    <row r="25530" spans="4:5" x14ac:dyDescent="0.25">
      <c r="D25530" s="31">
        <v>-561.649</v>
      </c>
      <c r="E25530" s="28">
        <v>235.36099999999999</v>
      </c>
    </row>
    <row r="25531" spans="4:5" x14ac:dyDescent="0.25">
      <c r="D25531" s="31">
        <v>-561.63300000000004</v>
      </c>
      <c r="E25531" s="28">
        <v>235.52</v>
      </c>
    </row>
    <row r="25532" spans="4:5" x14ac:dyDescent="0.25">
      <c r="D25532" s="31">
        <v>-561.61699999999996</v>
      </c>
      <c r="E25532" s="28">
        <v>235.679</v>
      </c>
    </row>
    <row r="25533" spans="4:5" x14ac:dyDescent="0.25">
      <c r="D25533" s="31">
        <v>-561.601</v>
      </c>
      <c r="E25533" s="28">
        <v>235.83799999999999</v>
      </c>
    </row>
    <row r="25534" spans="4:5" x14ac:dyDescent="0.25">
      <c r="D25534" s="31">
        <v>-561.58500000000004</v>
      </c>
      <c r="E25534" s="28">
        <v>235.99700000000001</v>
      </c>
    </row>
    <row r="25535" spans="4:5" x14ac:dyDescent="0.25">
      <c r="D25535" s="31">
        <v>-561.56899999999996</v>
      </c>
      <c r="E25535" s="28">
        <v>236.15700000000001</v>
      </c>
    </row>
    <row r="25536" spans="4:5" x14ac:dyDescent="0.25">
      <c r="D25536" s="31">
        <v>-561.553</v>
      </c>
      <c r="E25536" s="28">
        <v>236.316</v>
      </c>
    </row>
    <row r="25537" spans="4:5" x14ac:dyDescent="0.25">
      <c r="D25537" s="31">
        <v>-561.53700000000003</v>
      </c>
      <c r="E25537" s="28">
        <v>236.47499999999999</v>
      </c>
    </row>
    <row r="25538" spans="4:5" x14ac:dyDescent="0.25">
      <c r="D25538" s="31">
        <v>-561.52099999999996</v>
      </c>
      <c r="E25538" s="28">
        <v>236.63399999999999</v>
      </c>
    </row>
    <row r="25539" spans="4:5" x14ac:dyDescent="0.25">
      <c r="D25539" s="31">
        <v>-561.505</v>
      </c>
      <c r="E25539" s="28">
        <v>236.79300000000001</v>
      </c>
    </row>
    <row r="25540" spans="4:5" x14ac:dyDescent="0.25">
      <c r="D25540" s="31">
        <v>-561.48900000000003</v>
      </c>
      <c r="E25540" s="28">
        <v>236.952</v>
      </c>
    </row>
    <row r="25541" spans="4:5" x14ac:dyDescent="0.25">
      <c r="D25541" s="31">
        <v>-561.47299999999996</v>
      </c>
      <c r="E25541" s="28">
        <v>237.11099999999999</v>
      </c>
    </row>
    <row r="25542" spans="4:5" x14ac:dyDescent="0.25">
      <c r="D25542" s="31">
        <v>-561.45699999999999</v>
      </c>
      <c r="E25542" s="28">
        <v>237.27099999999999</v>
      </c>
    </row>
    <row r="25543" spans="4:5" x14ac:dyDescent="0.25">
      <c r="D25543" s="31">
        <v>-561.44100000000003</v>
      </c>
      <c r="E25543" s="28">
        <v>237.43</v>
      </c>
    </row>
    <row r="25544" spans="4:5" x14ac:dyDescent="0.25">
      <c r="D25544" s="31">
        <v>-561.42499999999995</v>
      </c>
      <c r="E25544" s="28">
        <v>237.589</v>
      </c>
    </row>
    <row r="25545" spans="4:5" x14ac:dyDescent="0.25">
      <c r="D25545" s="31">
        <v>-561.40899999999999</v>
      </c>
      <c r="E25545" s="28">
        <v>237.74799999999999</v>
      </c>
    </row>
    <row r="25546" spans="4:5" x14ac:dyDescent="0.25">
      <c r="D25546" s="31">
        <v>-561.39300000000003</v>
      </c>
      <c r="E25546" s="28">
        <v>237.90700000000001</v>
      </c>
    </row>
    <row r="25547" spans="4:5" x14ac:dyDescent="0.25">
      <c r="D25547" s="31">
        <v>-561.37699999999995</v>
      </c>
      <c r="E25547" s="28">
        <v>238.066</v>
      </c>
    </row>
    <row r="25548" spans="4:5" x14ac:dyDescent="0.25">
      <c r="D25548" s="31">
        <v>-561.36099999999999</v>
      </c>
      <c r="E25548" s="28">
        <v>238.22499999999999</v>
      </c>
    </row>
    <row r="25549" spans="4:5" x14ac:dyDescent="0.25">
      <c r="D25549" s="31">
        <v>-561.34500000000003</v>
      </c>
      <c r="E25549" s="28">
        <v>238.38499999999999</v>
      </c>
    </row>
    <row r="25550" spans="4:5" x14ac:dyDescent="0.25">
      <c r="D25550" s="31">
        <v>-561.32899999999995</v>
      </c>
      <c r="E25550" s="28">
        <v>238.54400000000001</v>
      </c>
    </row>
    <row r="25551" spans="4:5" x14ac:dyDescent="0.25">
      <c r="D25551" s="31">
        <v>-561.31299999999999</v>
      </c>
      <c r="E25551" s="28">
        <v>238.703</v>
      </c>
    </row>
    <row r="25552" spans="4:5" x14ac:dyDescent="0.25">
      <c r="D25552" s="31">
        <v>-561.29700000000003</v>
      </c>
      <c r="E25552" s="28">
        <v>238.86199999999999</v>
      </c>
    </row>
    <row r="25553" spans="4:5" x14ac:dyDescent="0.25">
      <c r="D25553" s="31">
        <v>-561.28099999999995</v>
      </c>
      <c r="E25553" s="28">
        <v>239.02099999999999</v>
      </c>
    </row>
    <row r="25554" spans="4:5" x14ac:dyDescent="0.25">
      <c r="D25554" s="31">
        <v>-561.26499999999999</v>
      </c>
      <c r="E25554" s="28">
        <v>239.18</v>
      </c>
    </row>
    <row r="25555" spans="4:5" x14ac:dyDescent="0.25">
      <c r="D25555" s="31">
        <v>-561.24900000000002</v>
      </c>
      <c r="E25555" s="28">
        <v>239.339</v>
      </c>
    </row>
    <row r="25556" spans="4:5" x14ac:dyDescent="0.25">
      <c r="D25556" s="31">
        <v>-561.23299999999995</v>
      </c>
      <c r="E25556" s="28">
        <v>239.499</v>
      </c>
    </row>
    <row r="25557" spans="4:5" x14ac:dyDescent="0.25">
      <c r="D25557" s="31">
        <v>-561.21699999999998</v>
      </c>
      <c r="E25557" s="28">
        <v>239.65799999999999</v>
      </c>
    </row>
    <row r="25558" spans="4:5" x14ac:dyDescent="0.25">
      <c r="D25558" s="31">
        <v>-561.20100000000002</v>
      </c>
      <c r="E25558" s="28">
        <v>239.81700000000001</v>
      </c>
    </row>
    <row r="25559" spans="4:5" x14ac:dyDescent="0.25">
      <c r="D25559" s="31">
        <v>-561.18499999999995</v>
      </c>
      <c r="E25559" s="28">
        <v>239.976</v>
      </c>
    </row>
    <row r="25560" spans="4:5" x14ac:dyDescent="0.25">
      <c r="D25560" s="31">
        <v>-561.16899999999998</v>
      </c>
      <c r="E25560" s="28">
        <v>240.13499999999999</v>
      </c>
    </row>
    <row r="25561" spans="4:5" x14ac:dyDescent="0.25">
      <c r="D25561" s="31">
        <v>-561.15300000000002</v>
      </c>
      <c r="E25561" s="28">
        <v>240.29400000000001</v>
      </c>
    </row>
    <row r="25562" spans="4:5" x14ac:dyDescent="0.25">
      <c r="D25562" s="31">
        <v>-561.13699999999994</v>
      </c>
      <c r="E25562" s="28">
        <v>240.453</v>
      </c>
    </row>
    <row r="25563" spans="4:5" x14ac:dyDescent="0.25">
      <c r="D25563" s="31">
        <v>-561.12099999999998</v>
      </c>
      <c r="E25563" s="28">
        <v>240.61199999999999</v>
      </c>
    </row>
    <row r="25564" spans="4:5" x14ac:dyDescent="0.25">
      <c r="D25564" s="31">
        <v>-561.10500000000002</v>
      </c>
      <c r="E25564" s="28">
        <v>240.77099999999999</v>
      </c>
    </row>
    <row r="25565" spans="4:5" x14ac:dyDescent="0.25">
      <c r="D25565" s="31">
        <v>-561.08900000000006</v>
      </c>
      <c r="E25565" s="28">
        <v>240.93</v>
      </c>
    </row>
    <row r="25566" spans="4:5" x14ac:dyDescent="0.25">
      <c r="D25566" s="31">
        <v>-561.07299999999998</v>
      </c>
      <c r="E25566" s="28">
        <v>241.089</v>
      </c>
    </row>
    <row r="25567" spans="4:5" x14ac:dyDescent="0.25">
      <c r="D25567" s="31">
        <v>-561.05700000000002</v>
      </c>
      <c r="E25567" s="28">
        <v>241.24799999999999</v>
      </c>
    </row>
    <row r="25568" spans="4:5" x14ac:dyDescent="0.25">
      <c r="D25568" s="31">
        <v>-561.04100000000005</v>
      </c>
      <c r="E25568" s="28">
        <v>241.40799999999999</v>
      </c>
    </row>
    <row r="25569" spans="4:5" x14ac:dyDescent="0.25">
      <c r="D25569" s="31">
        <v>-561.02499999999998</v>
      </c>
      <c r="E25569" s="28">
        <v>241.56700000000001</v>
      </c>
    </row>
    <row r="25570" spans="4:5" x14ac:dyDescent="0.25">
      <c r="D25570" s="31">
        <v>-561.00900000000001</v>
      </c>
      <c r="E25570" s="28">
        <v>241.726</v>
      </c>
    </row>
    <row r="25571" spans="4:5" x14ac:dyDescent="0.25">
      <c r="D25571" s="31">
        <v>-560.99300000000005</v>
      </c>
      <c r="E25571" s="28">
        <v>241.88499999999999</v>
      </c>
    </row>
    <row r="25572" spans="4:5" x14ac:dyDescent="0.25">
      <c r="D25572" s="31">
        <v>-560.97699999999998</v>
      </c>
      <c r="E25572" s="28">
        <v>242.04400000000001</v>
      </c>
    </row>
    <row r="25573" spans="4:5" x14ac:dyDescent="0.25">
      <c r="D25573" s="31">
        <v>-560.96100000000001</v>
      </c>
      <c r="E25573" s="28">
        <v>242.203</v>
      </c>
    </row>
    <row r="25574" spans="4:5" x14ac:dyDescent="0.25">
      <c r="D25574" s="31">
        <v>-560.94500000000005</v>
      </c>
      <c r="E25574" s="28">
        <v>242.36199999999999</v>
      </c>
    </row>
    <row r="25575" spans="4:5" x14ac:dyDescent="0.25">
      <c r="D25575" s="31">
        <v>-560.92899999999997</v>
      </c>
      <c r="E25575" s="28">
        <v>242.52099999999999</v>
      </c>
    </row>
    <row r="25576" spans="4:5" x14ac:dyDescent="0.25">
      <c r="D25576" s="31">
        <v>-560.91300000000001</v>
      </c>
      <c r="E25576" s="28">
        <v>242.68</v>
      </c>
    </row>
    <row r="25577" spans="4:5" x14ac:dyDescent="0.25">
      <c r="D25577" s="31">
        <v>-560.89700000000005</v>
      </c>
      <c r="E25577" s="28">
        <v>242.839</v>
      </c>
    </row>
    <row r="25578" spans="4:5" x14ac:dyDescent="0.25">
      <c r="D25578" s="31">
        <v>-560.88099999999997</v>
      </c>
      <c r="E25578" s="28">
        <v>242.99799999999999</v>
      </c>
    </row>
    <row r="25579" spans="4:5" x14ac:dyDescent="0.25">
      <c r="D25579" s="31">
        <v>-560.86500000000001</v>
      </c>
      <c r="E25579" s="28">
        <v>243.15700000000001</v>
      </c>
    </row>
    <row r="25580" spans="4:5" x14ac:dyDescent="0.25">
      <c r="D25580" s="31">
        <v>-560.84900000000005</v>
      </c>
      <c r="E25580" s="28">
        <v>243.316</v>
      </c>
    </row>
    <row r="25581" spans="4:5" x14ac:dyDescent="0.25">
      <c r="D25581" s="31">
        <v>-560.83299999999997</v>
      </c>
      <c r="E25581" s="28">
        <v>243.47499999999999</v>
      </c>
    </row>
    <row r="25582" spans="4:5" x14ac:dyDescent="0.25">
      <c r="D25582" s="31">
        <v>-560.81700000000001</v>
      </c>
      <c r="E25582" s="28">
        <v>243.63399999999999</v>
      </c>
    </row>
    <row r="25583" spans="4:5" x14ac:dyDescent="0.25">
      <c r="D25583" s="31">
        <v>-560.80100000000004</v>
      </c>
      <c r="E25583" s="28">
        <v>243.79400000000001</v>
      </c>
    </row>
    <row r="25584" spans="4:5" x14ac:dyDescent="0.25">
      <c r="D25584" s="31">
        <v>-560.78499999999997</v>
      </c>
      <c r="E25584" s="28">
        <v>243.953</v>
      </c>
    </row>
    <row r="25585" spans="4:5" x14ac:dyDescent="0.25">
      <c r="D25585" s="31">
        <v>-560.76900000000001</v>
      </c>
      <c r="E25585" s="28">
        <v>244.11199999999999</v>
      </c>
    </row>
    <row r="25586" spans="4:5" x14ac:dyDescent="0.25">
      <c r="D25586" s="31">
        <v>-560.75300000000004</v>
      </c>
      <c r="E25586" s="28">
        <v>244.27099999999999</v>
      </c>
    </row>
    <row r="25587" spans="4:5" x14ac:dyDescent="0.25">
      <c r="D25587" s="31">
        <v>-560.73699999999997</v>
      </c>
      <c r="E25587" s="28">
        <v>244.43</v>
      </c>
    </row>
    <row r="25588" spans="4:5" x14ac:dyDescent="0.25">
      <c r="D25588" s="31">
        <v>-560.721</v>
      </c>
      <c r="E25588" s="28">
        <v>244.589</v>
      </c>
    </row>
    <row r="25589" spans="4:5" x14ac:dyDescent="0.25">
      <c r="D25589" s="31">
        <v>-560.70500000000004</v>
      </c>
      <c r="E25589" s="28">
        <v>244.74799999999999</v>
      </c>
    </row>
    <row r="25590" spans="4:5" x14ac:dyDescent="0.25">
      <c r="D25590" s="31">
        <v>-560.68899999999996</v>
      </c>
      <c r="E25590" s="28">
        <v>244.90700000000001</v>
      </c>
    </row>
    <row r="25591" spans="4:5" x14ac:dyDescent="0.25">
      <c r="D25591" s="31">
        <v>-560.673</v>
      </c>
      <c r="E25591" s="28">
        <v>245.066</v>
      </c>
    </row>
    <row r="25592" spans="4:5" x14ac:dyDescent="0.25">
      <c r="D25592" s="31">
        <v>-560.65700000000004</v>
      </c>
      <c r="E25592" s="28">
        <v>245.22499999999999</v>
      </c>
    </row>
    <row r="25593" spans="4:5" x14ac:dyDescent="0.25">
      <c r="D25593" s="31">
        <v>-560.64099999999996</v>
      </c>
      <c r="E25593" s="28">
        <v>245.38399999999999</v>
      </c>
    </row>
    <row r="25594" spans="4:5" x14ac:dyDescent="0.25">
      <c r="D25594" s="31">
        <v>-560.625</v>
      </c>
      <c r="E25594" s="28">
        <v>245.54300000000001</v>
      </c>
    </row>
    <row r="25595" spans="4:5" x14ac:dyDescent="0.25">
      <c r="D25595" s="31">
        <v>-560.60900000000004</v>
      </c>
      <c r="E25595" s="28">
        <v>245.702</v>
      </c>
    </row>
    <row r="25596" spans="4:5" x14ac:dyDescent="0.25">
      <c r="D25596" s="31">
        <v>-560.59299999999996</v>
      </c>
      <c r="E25596" s="28">
        <v>245.86099999999999</v>
      </c>
    </row>
    <row r="25597" spans="4:5" x14ac:dyDescent="0.25">
      <c r="D25597" s="31">
        <v>-560.577</v>
      </c>
      <c r="E25597" s="28">
        <v>246.02</v>
      </c>
    </row>
    <row r="25598" spans="4:5" x14ac:dyDescent="0.25">
      <c r="D25598" s="31">
        <v>-560.56100000000004</v>
      </c>
      <c r="E25598" s="28">
        <v>246.179</v>
      </c>
    </row>
    <row r="25599" spans="4:5" x14ac:dyDescent="0.25">
      <c r="D25599" s="31">
        <v>-560.54499999999996</v>
      </c>
      <c r="E25599" s="28">
        <v>246.33799999999999</v>
      </c>
    </row>
    <row r="25600" spans="4:5" x14ac:dyDescent="0.25">
      <c r="D25600" s="31">
        <v>-560.529</v>
      </c>
      <c r="E25600" s="28">
        <v>246.49700000000001</v>
      </c>
    </row>
    <row r="25601" spans="4:5" x14ac:dyDescent="0.25">
      <c r="D25601" s="31">
        <v>-560.51300000000003</v>
      </c>
      <c r="E25601" s="28">
        <v>246.65600000000001</v>
      </c>
    </row>
    <row r="25602" spans="4:5" x14ac:dyDescent="0.25">
      <c r="D25602" s="31">
        <v>-560.49699999999996</v>
      </c>
      <c r="E25602" s="28">
        <v>246.815</v>
      </c>
    </row>
    <row r="25603" spans="4:5" x14ac:dyDescent="0.25">
      <c r="D25603" s="31">
        <v>-560.48099999999999</v>
      </c>
      <c r="E25603" s="28">
        <v>246.97399999999999</v>
      </c>
    </row>
    <row r="25604" spans="4:5" x14ac:dyDescent="0.25">
      <c r="D25604" s="31">
        <v>-560.46500000000003</v>
      </c>
      <c r="E25604" s="28">
        <v>247.13300000000001</v>
      </c>
    </row>
    <row r="25605" spans="4:5" x14ac:dyDescent="0.25">
      <c r="D25605" s="31">
        <v>-560.44899999999996</v>
      </c>
      <c r="E25605" s="28">
        <v>247.292</v>
      </c>
    </row>
    <row r="25606" spans="4:5" x14ac:dyDescent="0.25">
      <c r="D25606" s="31">
        <v>-560.43299999999999</v>
      </c>
      <c r="E25606" s="28">
        <v>247.45099999999999</v>
      </c>
    </row>
    <row r="25607" spans="4:5" x14ac:dyDescent="0.25">
      <c r="D25607" s="31">
        <v>-560.41700000000003</v>
      </c>
      <c r="E25607" s="28">
        <v>247.61</v>
      </c>
    </row>
    <row r="25608" spans="4:5" x14ac:dyDescent="0.25">
      <c r="D25608" s="31">
        <v>-560.40099999999995</v>
      </c>
      <c r="E25608" s="28">
        <v>247.76900000000001</v>
      </c>
    </row>
    <row r="25609" spans="4:5" x14ac:dyDescent="0.25">
      <c r="D25609" s="31">
        <v>-560.38499999999999</v>
      </c>
      <c r="E25609" s="28">
        <v>247.92699999999999</v>
      </c>
    </row>
    <row r="25610" spans="4:5" x14ac:dyDescent="0.25">
      <c r="D25610" s="31">
        <v>-560.36900000000003</v>
      </c>
      <c r="E25610" s="28">
        <v>248.08600000000001</v>
      </c>
    </row>
    <row r="25611" spans="4:5" x14ac:dyDescent="0.25">
      <c r="D25611" s="31">
        <v>-560.35299999999995</v>
      </c>
      <c r="E25611" s="28">
        <v>248.245</v>
      </c>
    </row>
    <row r="25612" spans="4:5" x14ac:dyDescent="0.25">
      <c r="D25612" s="31">
        <v>-560.33699999999999</v>
      </c>
      <c r="E25612" s="28">
        <v>248.404</v>
      </c>
    </row>
    <row r="25613" spans="4:5" x14ac:dyDescent="0.25">
      <c r="D25613" s="31">
        <v>-560.32100000000003</v>
      </c>
      <c r="E25613" s="28">
        <v>248.56299999999999</v>
      </c>
    </row>
    <row r="25614" spans="4:5" x14ac:dyDescent="0.25">
      <c r="D25614" s="31">
        <v>-560.30499999999995</v>
      </c>
      <c r="E25614" s="28">
        <v>248.72200000000001</v>
      </c>
    </row>
    <row r="25615" spans="4:5" x14ac:dyDescent="0.25">
      <c r="D25615" s="31">
        <v>-560.28899999999999</v>
      </c>
      <c r="E25615" s="28">
        <v>248.881</v>
      </c>
    </row>
    <row r="25616" spans="4:5" x14ac:dyDescent="0.25">
      <c r="D25616" s="31">
        <v>-560.27300000000002</v>
      </c>
      <c r="E25616" s="28">
        <v>249.04</v>
      </c>
    </row>
    <row r="25617" spans="4:5" x14ac:dyDescent="0.25">
      <c r="D25617" s="31">
        <v>-560.25699999999995</v>
      </c>
      <c r="E25617" s="28">
        <v>249.19900000000001</v>
      </c>
    </row>
    <row r="25618" spans="4:5" x14ac:dyDescent="0.25">
      <c r="D25618" s="31">
        <v>-560.24099999999999</v>
      </c>
      <c r="E25618" s="28">
        <v>249.358</v>
      </c>
    </row>
    <row r="25619" spans="4:5" x14ac:dyDescent="0.25">
      <c r="D25619" s="31">
        <v>-560.22500000000002</v>
      </c>
      <c r="E25619" s="28">
        <v>249.517</v>
      </c>
    </row>
    <row r="25620" spans="4:5" x14ac:dyDescent="0.25">
      <c r="D25620" s="31">
        <v>-560.20899999999995</v>
      </c>
      <c r="E25620" s="28">
        <v>249.67599999999999</v>
      </c>
    </row>
    <row r="25621" spans="4:5" x14ac:dyDescent="0.25">
      <c r="D25621" s="31">
        <v>-560.19299999999998</v>
      </c>
      <c r="E25621" s="28">
        <v>249.83500000000001</v>
      </c>
    </row>
    <row r="25622" spans="4:5" x14ac:dyDescent="0.25">
      <c r="D25622" s="31">
        <v>-560.17700000000002</v>
      </c>
      <c r="E25622" s="28">
        <v>249.994</v>
      </c>
    </row>
    <row r="25623" spans="4:5" x14ac:dyDescent="0.25">
      <c r="D25623" s="31">
        <v>-560.16099999999994</v>
      </c>
      <c r="E25623" s="28">
        <v>250.15299999999999</v>
      </c>
    </row>
    <row r="25624" spans="4:5" x14ac:dyDescent="0.25">
      <c r="D25624" s="31">
        <v>-560.14499999999998</v>
      </c>
      <c r="E25624" s="28">
        <v>250.31200000000001</v>
      </c>
    </row>
    <row r="25625" spans="4:5" x14ac:dyDescent="0.25">
      <c r="D25625" s="31">
        <v>-560.12900000000002</v>
      </c>
      <c r="E25625" s="28">
        <v>250.471</v>
      </c>
    </row>
    <row r="25626" spans="4:5" x14ac:dyDescent="0.25">
      <c r="D25626" s="31">
        <v>-560.11300000000006</v>
      </c>
      <c r="E25626" s="28">
        <v>250.62899999999999</v>
      </c>
    </row>
    <row r="25627" spans="4:5" x14ac:dyDescent="0.25">
      <c r="D25627" s="31">
        <v>-560.09699999999998</v>
      </c>
      <c r="E25627" s="28">
        <v>250.78800000000001</v>
      </c>
    </row>
    <row r="25628" spans="4:5" x14ac:dyDescent="0.25">
      <c r="D25628" s="31">
        <v>-560.08100000000002</v>
      </c>
      <c r="E25628" s="28">
        <v>250.947</v>
      </c>
    </row>
    <row r="25629" spans="4:5" x14ac:dyDescent="0.25">
      <c r="D25629" s="31">
        <v>-560.06500000000005</v>
      </c>
      <c r="E25629" s="28">
        <v>251.10599999999999</v>
      </c>
    </row>
    <row r="25630" spans="4:5" x14ac:dyDescent="0.25">
      <c r="D25630" s="31">
        <v>-560.04899999999998</v>
      </c>
      <c r="E25630" s="28">
        <v>251.26499999999999</v>
      </c>
    </row>
    <row r="25631" spans="4:5" x14ac:dyDescent="0.25">
      <c r="D25631" s="31">
        <v>-560.03300000000002</v>
      </c>
      <c r="E25631" s="28">
        <v>251.42400000000001</v>
      </c>
    </row>
    <row r="25632" spans="4:5" x14ac:dyDescent="0.25">
      <c r="D25632" s="31">
        <v>-560.01700000000005</v>
      </c>
      <c r="E25632" s="28">
        <v>251.583</v>
      </c>
    </row>
    <row r="25633" spans="4:5" x14ac:dyDescent="0.25">
      <c r="D25633" s="31">
        <v>-560.00099999999998</v>
      </c>
      <c r="E25633" s="28">
        <v>251.74199999999999</v>
      </c>
    </row>
    <row r="25634" spans="4:5" x14ac:dyDescent="0.25">
      <c r="D25634" s="31">
        <v>-559.98500000000001</v>
      </c>
      <c r="E25634" s="28">
        <v>251.90100000000001</v>
      </c>
    </row>
    <row r="25635" spans="4:5" x14ac:dyDescent="0.25">
      <c r="D25635" s="31">
        <v>-559.96900000000005</v>
      </c>
      <c r="E25635" s="28">
        <v>252.06</v>
      </c>
    </row>
    <row r="25636" spans="4:5" x14ac:dyDescent="0.25">
      <c r="D25636" s="31">
        <v>-559.95299999999997</v>
      </c>
      <c r="E25636" s="28">
        <v>252.21799999999999</v>
      </c>
    </row>
    <row r="25637" spans="4:5" x14ac:dyDescent="0.25">
      <c r="D25637" s="31">
        <v>-559.93799999999999</v>
      </c>
      <c r="E25637" s="28">
        <v>252.37700000000001</v>
      </c>
    </row>
    <row r="25638" spans="4:5" x14ac:dyDescent="0.25">
      <c r="D25638" s="31">
        <v>-559.92200000000003</v>
      </c>
      <c r="E25638" s="28">
        <v>252.536</v>
      </c>
    </row>
    <row r="25639" spans="4:5" x14ac:dyDescent="0.25">
      <c r="D25639" s="31">
        <v>-559.90599999999995</v>
      </c>
      <c r="E25639" s="28">
        <v>252.69499999999999</v>
      </c>
    </row>
    <row r="25640" spans="4:5" x14ac:dyDescent="0.25">
      <c r="D25640" s="31">
        <v>-559.89</v>
      </c>
      <c r="E25640" s="28">
        <v>252.85400000000001</v>
      </c>
    </row>
    <row r="25641" spans="4:5" x14ac:dyDescent="0.25">
      <c r="D25641" s="31">
        <v>-559.87400000000002</v>
      </c>
      <c r="E25641" s="28">
        <v>253.01300000000001</v>
      </c>
    </row>
    <row r="25642" spans="4:5" x14ac:dyDescent="0.25">
      <c r="D25642" s="31">
        <v>-559.85799999999995</v>
      </c>
      <c r="E25642" s="28">
        <v>253.172</v>
      </c>
    </row>
    <row r="25643" spans="4:5" x14ac:dyDescent="0.25">
      <c r="D25643" s="31">
        <v>-559.84199999999998</v>
      </c>
      <c r="E25643" s="28">
        <v>253.33</v>
      </c>
    </row>
    <row r="25644" spans="4:5" x14ac:dyDescent="0.25">
      <c r="D25644" s="31">
        <v>-559.82600000000002</v>
      </c>
      <c r="E25644" s="28">
        <v>253.489</v>
      </c>
    </row>
    <row r="25645" spans="4:5" x14ac:dyDescent="0.25">
      <c r="D25645" s="31">
        <v>-559.80999999999995</v>
      </c>
      <c r="E25645" s="28">
        <v>253.648</v>
      </c>
    </row>
    <row r="25646" spans="4:5" x14ac:dyDescent="0.25">
      <c r="D25646" s="31">
        <v>-559.79399999999998</v>
      </c>
      <c r="E25646" s="28">
        <v>253.80699999999999</v>
      </c>
    </row>
    <row r="25647" spans="4:5" x14ac:dyDescent="0.25">
      <c r="D25647" s="31">
        <v>-559.77800000000002</v>
      </c>
      <c r="E25647" s="28">
        <v>253.96600000000001</v>
      </c>
    </row>
    <row r="25648" spans="4:5" x14ac:dyDescent="0.25">
      <c r="D25648" s="31">
        <v>-559.76199999999994</v>
      </c>
      <c r="E25648" s="28">
        <v>254.125</v>
      </c>
    </row>
    <row r="25649" spans="4:5" x14ac:dyDescent="0.25">
      <c r="D25649" s="31">
        <v>-559.74599999999998</v>
      </c>
      <c r="E25649" s="28">
        <v>254.28399999999999</v>
      </c>
    </row>
    <row r="25650" spans="4:5" x14ac:dyDescent="0.25">
      <c r="D25650" s="31">
        <v>-559.73</v>
      </c>
      <c r="E25650" s="28">
        <v>254.44200000000001</v>
      </c>
    </row>
    <row r="25651" spans="4:5" x14ac:dyDescent="0.25">
      <c r="D25651" s="31">
        <v>-559.71400000000006</v>
      </c>
      <c r="E25651" s="28">
        <v>254.601</v>
      </c>
    </row>
    <row r="25652" spans="4:5" x14ac:dyDescent="0.25">
      <c r="D25652" s="31">
        <v>-559.69799999999998</v>
      </c>
      <c r="E25652" s="28">
        <v>254.76</v>
      </c>
    </row>
    <row r="25653" spans="4:5" x14ac:dyDescent="0.25">
      <c r="D25653" s="31">
        <v>-559.68200000000002</v>
      </c>
      <c r="E25653" s="28">
        <v>254.91900000000001</v>
      </c>
    </row>
    <row r="25654" spans="4:5" x14ac:dyDescent="0.25">
      <c r="D25654" s="31">
        <v>-559.66600000000005</v>
      </c>
      <c r="E25654" s="28">
        <v>255.078</v>
      </c>
    </row>
    <row r="25655" spans="4:5" x14ac:dyDescent="0.25">
      <c r="D25655" s="31">
        <v>-559.65</v>
      </c>
      <c r="E25655" s="28">
        <v>255.23599999999999</v>
      </c>
    </row>
    <row r="25656" spans="4:5" x14ac:dyDescent="0.25">
      <c r="D25656" s="31">
        <v>-559.63400000000001</v>
      </c>
      <c r="E25656" s="28">
        <v>255.39500000000001</v>
      </c>
    </row>
    <row r="25657" spans="4:5" x14ac:dyDescent="0.25">
      <c r="D25657" s="31">
        <v>-559.61800000000005</v>
      </c>
      <c r="E25657" s="28">
        <v>255.554</v>
      </c>
    </row>
    <row r="25658" spans="4:5" x14ac:dyDescent="0.25">
      <c r="D25658" s="31">
        <v>-559.60199999999998</v>
      </c>
      <c r="E25658" s="28">
        <v>255.71299999999999</v>
      </c>
    </row>
    <row r="25659" spans="4:5" x14ac:dyDescent="0.25">
      <c r="D25659" s="31">
        <v>-559.58600000000001</v>
      </c>
      <c r="E25659" s="28">
        <v>255.87200000000001</v>
      </c>
    </row>
    <row r="25660" spans="4:5" x14ac:dyDescent="0.25">
      <c r="D25660" s="31">
        <v>-559.57000000000005</v>
      </c>
      <c r="E25660" s="28">
        <v>256.02999999999997</v>
      </c>
    </row>
    <row r="25661" spans="4:5" x14ac:dyDescent="0.25">
      <c r="D25661" s="31">
        <v>-559.55399999999997</v>
      </c>
      <c r="E25661" s="28">
        <v>256.18900000000002</v>
      </c>
    </row>
    <row r="25662" spans="4:5" x14ac:dyDescent="0.25">
      <c r="D25662" s="31">
        <v>-559.53800000000001</v>
      </c>
      <c r="E25662" s="28">
        <v>256.34800000000001</v>
      </c>
    </row>
    <row r="25663" spans="4:5" x14ac:dyDescent="0.25">
      <c r="D25663" s="31">
        <v>-559.52200000000005</v>
      </c>
      <c r="E25663" s="28">
        <v>256.50700000000001</v>
      </c>
    </row>
    <row r="25664" spans="4:5" x14ac:dyDescent="0.25">
      <c r="D25664" s="31">
        <v>-559.50599999999997</v>
      </c>
      <c r="E25664" s="28">
        <v>256.666</v>
      </c>
    </row>
    <row r="25665" spans="4:5" x14ac:dyDescent="0.25">
      <c r="D25665" s="31">
        <v>-559.49</v>
      </c>
      <c r="E25665" s="28">
        <v>256.82400000000001</v>
      </c>
    </row>
    <row r="25666" spans="4:5" x14ac:dyDescent="0.25">
      <c r="D25666" s="31">
        <v>-559.47400000000005</v>
      </c>
      <c r="E25666" s="28">
        <v>256.983</v>
      </c>
    </row>
    <row r="25667" spans="4:5" x14ac:dyDescent="0.25">
      <c r="D25667" s="31">
        <v>-559.45799999999997</v>
      </c>
      <c r="E25667" s="28">
        <v>257.142</v>
      </c>
    </row>
    <row r="25668" spans="4:5" x14ac:dyDescent="0.25">
      <c r="D25668" s="31">
        <v>-559.44200000000001</v>
      </c>
      <c r="E25668" s="28">
        <v>257.30099999999999</v>
      </c>
    </row>
    <row r="25669" spans="4:5" x14ac:dyDescent="0.25">
      <c r="D25669" s="31">
        <v>-559.42600000000004</v>
      </c>
      <c r="E25669" s="28">
        <v>257.459</v>
      </c>
    </row>
    <row r="25670" spans="4:5" x14ac:dyDescent="0.25">
      <c r="D25670" s="31">
        <v>-559.41</v>
      </c>
      <c r="E25670" s="28">
        <v>257.61799999999999</v>
      </c>
    </row>
    <row r="25671" spans="4:5" x14ac:dyDescent="0.25">
      <c r="D25671" s="31">
        <v>-559.39400000000001</v>
      </c>
      <c r="E25671" s="28">
        <v>257.77699999999999</v>
      </c>
    </row>
    <row r="25672" spans="4:5" x14ac:dyDescent="0.25">
      <c r="D25672" s="31">
        <v>-559.37800000000004</v>
      </c>
      <c r="E25672" s="28">
        <v>257.93599999999998</v>
      </c>
    </row>
    <row r="25673" spans="4:5" x14ac:dyDescent="0.25">
      <c r="D25673" s="31">
        <v>-559.36199999999997</v>
      </c>
      <c r="E25673" s="28">
        <v>258.09399999999999</v>
      </c>
    </row>
    <row r="25674" spans="4:5" x14ac:dyDescent="0.25">
      <c r="D25674" s="31">
        <v>-559.346</v>
      </c>
      <c r="E25674" s="28">
        <v>258.25299999999999</v>
      </c>
    </row>
    <row r="25675" spans="4:5" x14ac:dyDescent="0.25">
      <c r="D25675" s="31">
        <v>-559.33000000000004</v>
      </c>
      <c r="E25675" s="28">
        <v>258.41199999999998</v>
      </c>
    </row>
    <row r="25676" spans="4:5" x14ac:dyDescent="0.25">
      <c r="D25676" s="31">
        <v>-559.31399999999996</v>
      </c>
      <c r="E25676" s="28">
        <v>258.57100000000003</v>
      </c>
    </row>
    <row r="25677" spans="4:5" x14ac:dyDescent="0.25">
      <c r="D25677" s="31">
        <v>-559.298</v>
      </c>
      <c r="E25677" s="28">
        <v>258.72899999999998</v>
      </c>
    </row>
    <row r="25678" spans="4:5" x14ac:dyDescent="0.25">
      <c r="D25678" s="31">
        <v>-559.28200000000004</v>
      </c>
      <c r="E25678" s="28">
        <v>258.88799999999998</v>
      </c>
    </row>
    <row r="25679" spans="4:5" x14ac:dyDescent="0.25">
      <c r="D25679" s="31">
        <v>-559.26599999999996</v>
      </c>
      <c r="E25679" s="28">
        <v>259.04700000000003</v>
      </c>
    </row>
    <row r="25680" spans="4:5" x14ac:dyDescent="0.25">
      <c r="D25680" s="31">
        <v>-559.25</v>
      </c>
      <c r="E25680" s="28">
        <v>259.20600000000002</v>
      </c>
    </row>
    <row r="25681" spans="4:5" x14ac:dyDescent="0.25">
      <c r="D25681" s="31">
        <v>-559.23400000000004</v>
      </c>
      <c r="E25681" s="28">
        <v>259.36399999999998</v>
      </c>
    </row>
    <row r="25682" spans="4:5" x14ac:dyDescent="0.25">
      <c r="D25682" s="31">
        <v>-559.21799999999996</v>
      </c>
      <c r="E25682" s="28">
        <v>259.52300000000002</v>
      </c>
    </row>
    <row r="25683" spans="4:5" x14ac:dyDescent="0.25">
      <c r="D25683" s="31">
        <v>-559.202</v>
      </c>
      <c r="E25683" s="28">
        <v>259.68200000000002</v>
      </c>
    </row>
    <row r="25684" spans="4:5" x14ac:dyDescent="0.25">
      <c r="D25684" s="31">
        <v>-559.18600000000004</v>
      </c>
      <c r="E25684" s="28">
        <v>259.84100000000001</v>
      </c>
    </row>
    <row r="25685" spans="4:5" x14ac:dyDescent="0.25">
      <c r="D25685" s="31">
        <v>-559.16999999999996</v>
      </c>
      <c r="E25685" s="28">
        <v>259.99900000000002</v>
      </c>
    </row>
    <row r="25686" spans="4:5" x14ac:dyDescent="0.25">
      <c r="D25686" s="31">
        <v>-559.154</v>
      </c>
      <c r="E25686" s="28">
        <v>260.15800000000002</v>
      </c>
    </row>
    <row r="25687" spans="4:5" x14ac:dyDescent="0.25">
      <c r="D25687" s="31">
        <v>-559.13800000000003</v>
      </c>
      <c r="E25687" s="28">
        <v>260.31700000000001</v>
      </c>
    </row>
    <row r="25688" spans="4:5" x14ac:dyDescent="0.25">
      <c r="D25688" s="31">
        <v>-559.12199999999996</v>
      </c>
      <c r="E25688" s="28">
        <v>260.47500000000002</v>
      </c>
    </row>
    <row r="25689" spans="4:5" x14ac:dyDescent="0.25">
      <c r="D25689" s="31">
        <v>-559.10599999999999</v>
      </c>
      <c r="E25689" s="28">
        <v>260.63400000000001</v>
      </c>
    </row>
    <row r="25690" spans="4:5" x14ac:dyDescent="0.25">
      <c r="D25690" s="31">
        <v>-559.09</v>
      </c>
      <c r="E25690" s="28">
        <v>260.79300000000001</v>
      </c>
    </row>
    <row r="25691" spans="4:5" x14ac:dyDescent="0.25">
      <c r="D25691" s="31">
        <v>-559.07399999999996</v>
      </c>
      <c r="E25691" s="28">
        <v>260.95100000000002</v>
      </c>
    </row>
    <row r="25692" spans="4:5" x14ac:dyDescent="0.25">
      <c r="D25692" s="31">
        <v>-559.05799999999999</v>
      </c>
      <c r="E25692" s="28">
        <v>261.11</v>
      </c>
    </row>
    <row r="25693" spans="4:5" x14ac:dyDescent="0.25">
      <c r="D25693" s="31">
        <v>-559.04200000000003</v>
      </c>
      <c r="E25693" s="28">
        <v>261.26900000000001</v>
      </c>
    </row>
    <row r="25694" spans="4:5" x14ac:dyDescent="0.25">
      <c r="D25694" s="31">
        <v>-559.02599999999995</v>
      </c>
      <c r="E25694" s="28">
        <v>261.42700000000002</v>
      </c>
    </row>
    <row r="25695" spans="4:5" x14ac:dyDescent="0.25">
      <c r="D25695" s="31">
        <v>-559.01</v>
      </c>
      <c r="E25695" s="28">
        <v>261.58600000000001</v>
      </c>
    </row>
    <row r="25696" spans="4:5" x14ac:dyDescent="0.25">
      <c r="D25696" s="31">
        <v>-558.99400000000003</v>
      </c>
      <c r="E25696" s="28">
        <v>261.745</v>
      </c>
    </row>
    <row r="25697" spans="4:5" x14ac:dyDescent="0.25">
      <c r="D25697" s="31">
        <v>-558.97799999999995</v>
      </c>
      <c r="E25697" s="28">
        <v>261.90300000000002</v>
      </c>
    </row>
    <row r="25698" spans="4:5" x14ac:dyDescent="0.25">
      <c r="D25698" s="31">
        <v>-558.96199999999999</v>
      </c>
      <c r="E25698" s="28">
        <v>262.06200000000001</v>
      </c>
    </row>
    <row r="25699" spans="4:5" x14ac:dyDescent="0.25">
      <c r="D25699" s="31">
        <v>-558.94600000000003</v>
      </c>
      <c r="E25699" s="28">
        <v>262.221</v>
      </c>
    </row>
    <row r="25700" spans="4:5" x14ac:dyDescent="0.25">
      <c r="D25700" s="31">
        <v>-558.92999999999995</v>
      </c>
      <c r="E25700" s="28">
        <v>262.37900000000002</v>
      </c>
    </row>
    <row r="25701" spans="4:5" x14ac:dyDescent="0.25">
      <c r="D25701" s="31">
        <v>-558.91399999999999</v>
      </c>
      <c r="E25701" s="28">
        <v>262.53800000000001</v>
      </c>
    </row>
    <row r="25702" spans="4:5" x14ac:dyDescent="0.25">
      <c r="D25702" s="31">
        <v>-558.89800000000002</v>
      </c>
      <c r="E25702" s="28">
        <v>262.697</v>
      </c>
    </row>
    <row r="25703" spans="4:5" x14ac:dyDescent="0.25">
      <c r="D25703" s="31">
        <v>-558.88199999999995</v>
      </c>
      <c r="E25703" s="28">
        <v>262.85500000000002</v>
      </c>
    </row>
    <row r="25704" spans="4:5" x14ac:dyDescent="0.25">
      <c r="D25704" s="31">
        <v>-558.86599999999999</v>
      </c>
      <c r="E25704" s="28">
        <v>263.01400000000001</v>
      </c>
    </row>
    <row r="25705" spans="4:5" x14ac:dyDescent="0.25">
      <c r="D25705" s="31">
        <v>-558.85</v>
      </c>
      <c r="E25705" s="28">
        <v>263.17200000000003</v>
      </c>
    </row>
    <row r="25706" spans="4:5" x14ac:dyDescent="0.25">
      <c r="D25706" s="31">
        <v>-558.83399999999995</v>
      </c>
      <c r="E25706" s="28">
        <v>263.33100000000002</v>
      </c>
    </row>
    <row r="25707" spans="4:5" x14ac:dyDescent="0.25">
      <c r="D25707" s="31">
        <v>-558.81799999999998</v>
      </c>
      <c r="E25707" s="28">
        <v>263.49</v>
      </c>
    </row>
    <row r="25708" spans="4:5" x14ac:dyDescent="0.25">
      <c r="D25708" s="31">
        <v>-558.80200000000002</v>
      </c>
      <c r="E25708" s="28">
        <v>263.64800000000002</v>
      </c>
    </row>
    <row r="25709" spans="4:5" x14ac:dyDescent="0.25">
      <c r="D25709" s="31">
        <v>-558.78599999999994</v>
      </c>
      <c r="E25709" s="28">
        <v>263.80700000000002</v>
      </c>
    </row>
    <row r="25710" spans="4:5" x14ac:dyDescent="0.25">
      <c r="D25710" s="31">
        <v>-558.77</v>
      </c>
      <c r="E25710" s="28">
        <v>263.96499999999997</v>
      </c>
    </row>
    <row r="25711" spans="4:5" x14ac:dyDescent="0.25">
      <c r="D25711" s="31">
        <v>-558.75400000000002</v>
      </c>
      <c r="E25711" s="28">
        <v>264.12400000000002</v>
      </c>
    </row>
    <row r="25712" spans="4:5" x14ac:dyDescent="0.25">
      <c r="D25712" s="31">
        <v>-558.73800000000006</v>
      </c>
      <c r="E25712" s="28">
        <v>264.28300000000002</v>
      </c>
    </row>
    <row r="25713" spans="4:5" x14ac:dyDescent="0.25">
      <c r="D25713" s="31">
        <v>-558.72199999999998</v>
      </c>
      <c r="E25713" s="28">
        <v>264.44099999999997</v>
      </c>
    </row>
    <row r="25714" spans="4:5" x14ac:dyDescent="0.25">
      <c r="D25714" s="31">
        <v>-558.70600000000002</v>
      </c>
      <c r="E25714" s="28">
        <v>264.60000000000002</v>
      </c>
    </row>
    <row r="25715" spans="4:5" x14ac:dyDescent="0.25">
      <c r="D25715" s="31">
        <v>-558.69000000000005</v>
      </c>
      <c r="E25715" s="28">
        <v>264.75799999999998</v>
      </c>
    </row>
    <row r="25716" spans="4:5" x14ac:dyDescent="0.25">
      <c r="D25716" s="31">
        <v>-558.67399999999998</v>
      </c>
      <c r="E25716" s="28">
        <v>264.91699999999997</v>
      </c>
    </row>
    <row r="25717" spans="4:5" x14ac:dyDescent="0.25">
      <c r="D25717" s="31">
        <v>-558.65800000000002</v>
      </c>
      <c r="E25717" s="28">
        <v>265.07600000000002</v>
      </c>
    </row>
    <row r="25718" spans="4:5" x14ac:dyDescent="0.25">
      <c r="D25718" s="31">
        <v>-558.64200000000005</v>
      </c>
      <c r="E25718" s="28">
        <v>265.23399999999998</v>
      </c>
    </row>
    <row r="25719" spans="4:5" x14ac:dyDescent="0.25">
      <c r="D25719" s="31">
        <v>-558.62599999999998</v>
      </c>
      <c r="E25719" s="28">
        <v>265.39299999999997</v>
      </c>
    </row>
    <row r="25720" spans="4:5" x14ac:dyDescent="0.25">
      <c r="D25720" s="31">
        <v>-558.61</v>
      </c>
      <c r="E25720" s="28">
        <v>265.55099999999999</v>
      </c>
    </row>
    <row r="25721" spans="4:5" x14ac:dyDescent="0.25">
      <c r="D25721" s="31">
        <v>-558.59400000000005</v>
      </c>
      <c r="E25721" s="28">
        <v>265.70999999999998</v>
      </c>
    </row>
    <row r="25722" spans="4:5" x14ac:dyDescent="0.25">
      <c r="D25722" s="31">
        <v>-558.57799999999997</v>
      </c>
      <c r="E25722" s="28">
        <v>265.86799999999999</v>
      </c>
    </row>
    <row r="25723" spans="4:5" x14ac:dyDescent="0.25">
      <c r="D25723" s="31">
        <v>-558.56200000000001</v>
      </c>
      <c r="E25723" s="28">
        <v>266.02699999999999</v>
      </c>
    </row>
    <row r="25724" spans="4:5" x14ac:dyDescent="0.25">
      <c r="D25724" s="31">
        <v>-558.54600000000005</v>
      </c>
      <c r="E25724" s="28">
        <v>266.185</v>
      </c>
    </row>
    <row r="25725" spans="4:5" x14ac:dyDescent="0.25">
      <c r="D25725" s="31">
        <v>-558.53</v>
      </c>
      <c r="E25725" s="28">
        <v>266.34399999999999</v>
      </c>
    </row>
    <row r="25726" spans="4:5" x14ac:dyDescent="0.25">
      <c r="D25726" s="31">
        <v>-558.51400000000001</v>
      </c>
      <c r="E25726" s="28">
        <v>266.50299999999999</v>
      </c>
    </row>
    <row r="25727" spans="4:5" x14ac:dyDescent="0.25">
      <c r="D25727" s="31">
        <v>-558.49800000000005</v>
      </c>
      <c r="E25727" s="28">
        <v>266.661</v>
      </c>
    </row>
    <row r="25728" spans="4:5" x14ac:dyDescent="0.25">
      <c r="D25728" s="31">
        <v>-558.48199999999997</v>
      </c>
      <c r="E25728" s="28">
        <v>266.82</v>
      </c>
    </row>
    <row r="25729" spans="4:5" x14ac:dyDescent="0.25">
      <c r="D25729" s="31">
        <v>-558.46600000000001</v>
      </c>
      <c r="E25729" s="28">
        <v>266.97800000000001</v>
      </c>
    </row>
    <row r="25730" spans="4:5" x14ac:dyDescent="0.25">
      <c r="D25730" s="31">
        <v>-558.45000000000005</v>
      </c>
      <c r="E25730" s="28">
        <v>267.137</v>
      </c>
    </row>
    <row r="25731" spans="4:5" x14ac:dyDescent="0.25">
      <c r="D25731" s="31">
        <v>-558.43399999999997</v>
      </c>
      <c r="E25731" s="28">
        <v>267.29500000000002</v>
      </c>
    </row>
    <row r="25732" spans="4:5" x14ac:dyDescent="0.25">
      <c r="D25732" s="31">
        <v>-558.41800000000001</v>
      </c>
      <c r="E25732" s="28">
        <v>267.45400000000001</v>
      </c>
    </row>
    <row r="25733" spans="4:5" x14ac:dyDescent="0.25">
      <c r="D25733" s="31">
        <v>-558.40200000000004</v>
      </c>
      <c r="E25733" s="28">
        <v>267.61200000000002</v>
      </c>
    </row>
    <row r="25734" spans="4:5" x14ac:dyDescent="0.25">
      <c r="D25734" s="31">
        <v>-558.38599999999997</v>
      </c>
      <c r="E25734" s="28">
        <v>267.77100000000002</v>
      </c>
    </row>
    <row r="25735" spans="4:5" x14ac:dyDescent="0.25">
      <c r="D25735" s="31">
        <v>-558.37</v>
      </c>
      <c r="E25735" s="28">
        <v>267.92899999999997</v>
      </c>
    </row>
    <row r="25736" spans="4:5" x14ac:dyDescent="0.25">
      <c r="D25736" s="31">
        <v>-558.35400000000004</v>
      </c>
      <c r="E25736" s="28">
        <v>268.08800000000002</v>
      </c>
    </row>
    <row r="25737" spans="4:5" x14ac:dyDescent="0.25">
      <c r="D25737" s="31">
        <v>-558.33799999999997</v>
      </c>
      <c r="E25737" s="28">
        <v>268.24599999999998</v>
      </c>
    </row>
    <row r="25738" spans="4:5" x14ac:dyDescent="0.25">
      <c r="D25738" s="31">
        <v>-558.322</v>
      </c>
      <c r="E25738" s="28">
        <v>268.40499999999997</v>
      </c>
    </row>
    <row r="25739" spans="4:5" x14ac:dyDescent="0.25">
      <c r="D25739" s="31">
        <v>-558.30600000000004</v>
      </c>
      <c r="E25739" s="28">
        <v>268.56299999999999</v>
      </c>
    </row>
    <row r="25740" spans="4:5" x14ac:dyDescent="0.25">
      <c r="D25740" s="31">
        <v>-558.29</v>
      </c>
      <c r="E25740" s="28">
        <v>268.72199999999998</v>
      </c>
    </row>
    <row r="25741" spans="4:5" x14ac:dyDescent="0.25">
      <c r="D25741" s="31">
        <v>-558.274</v>
      </c>
      <c r="E25741" s="28">
        <v>268.88</v>
      </c>
    </row>
    <row r="25742" spans="4:5" x14ac:dyDescent="0.25">
      <c r="D25742" s="31">
        <v>-558.25800000000004</v>
      </c>
      <c r="E25742" s="28">
        <v>269.03899999999999</v>
      </c>
    </row>
    <row r="25743" spans="4:5" x14ac:dyDescent="0.25">
      <c r="D25743" s="31">
        <v>-558.24199999999996</v>
      </c>
      <c r="E25743" s="28">
        <v>269.197</v>
      </c>
    </row>
    <row r="25744" spans="4:5" x14ac:dyDescent="0.25">
      <c r="D25744" s="31">
        <v>-558.226</v>
      </c>
      <c r="E25744" s="28">
        <v>269.35599999999999</v>
      </c>
    </row>
    <row r="25745" spans="4:5" x14ac:dyDescent="0.25">
      <c r="D25745" s="31">
        <v>-558.21</v>
      </c>
      <c r="E25745" s="28">
        <v>269.51400000000001</v>
      </c>
    </row>
    <row r="25746" spans="4:5" x14ac:dyDescent="0.25">
      <c r="D25746" s="31">
        <v>-558.19399999999996</v>
      </c>
      <c r="E25746" s="28">
        <v>269.673</v>
      </c>
    </row>
    <row r="25747" spans="4:5" x14ac:dyDescent="0.25">
      <c r="D25747" s="31">
        <v>-558.178</v>
      </c>
      <c r="E25747" s="28">
        <v>269.83100000000002</v>
      </c>
    </row>
    <row r="25748" spans="4:5" x14ac:dyDescent="0.25">
      <c r="D25748" s="31">
        <v>-558.16200000000003</v>
      </c>
      <c r="E25748" s="28">
        <v>269.98899999999998</v>
      </c>
    </row>
    <row r="25749" spans="4:5" x14ac:dyDescent="0.25">
      <c r="D25749" s="31">
        <v>-558.14599999999996</v>
      </c>
      <c r="E25749" s="28">
        <v>270.14800000000002</v>
      </c>
    </row>
    <row r="25750" spans="4:5" x14ac:dyDescent="0.25">
      <c r="D25750" s="31">
        <v>-558.13</v>
      </c>
      <c r="E25750" s="28">
        <v>270.30599999999998</v>
      </c>
    </row>
    <row r="25751" spans="4:5" x14ac:dyDescent="0.25">
      <c r="D25751" s="31">
        <v>-558.11500000000001</v>
      </c>
      <c r="E25751" s="28">
        <v>270.46499999999997</v>
      </c>
    </row>
    <row r="25752" spans="4:5" x14ac:dyDescent="0.25">
      <c r="D25752" s="31">
        <v>-558.09900000000005</v>
      </c>
      <c r="E25752" s="28">
        <v>270.62299999999999</v>
      </c>
    </row>
    <row r="25753" spans="4:5" x14ac:dyDescent="0.25">
      <c r="D25753" s="31">
        <v>-558.08299999999997</v>
      </c>
      <c r="E25753" s="28">
        <v>270.78199999999998</v>
      </c>
    </row>
    <row r="25754" spans="4:5" x14ac:dyDescent="0.25">
      <c r="D25754" s="31">
        <v>-558.06700000000001</v>
      </c>
      <c r="E25754" s="28">
        <v>270.94</v>
      </c>
    </row>
    <row r="25755" spans="4:5" x14ac:dyDescent="0.25">
      <c r="D25755" s="31">
        <v>-558.05100000000004</v>
      </c>
      <c r="E25755" s="28">
        <v>271.09800000000001</v>
      </c>
    </row>
    <row r="25756" spans="4:5" x14ac:dyDescent="0.25">
      <c r="D25756" s="31">
        <v>-558.03499999999997</v>
      </c>
      <c r="E25756" s="28">
        <v>271.25700000000001</v>
      </c>
    </row>
    <row r="25757" spans="4:5" x14ac:dyDescent="0.25">
      <c r="D25757" s="31">
        <v>-558.01900000000001</v>
      </c>
      <c r="E25757" s="28">
        <v>271.41500000000002</v>
      </c>
    </row>
    <row r="25758" spans="4:5" x14ac:dyDescent="0.25">
      <c r="D25758" s="31">
        <v>-558.00300000000004</v>
      </c>
      <c r="E25758" s="28">
        <v>271.57299999999998</v>
      </c>
    </row>
    <row r="25759" spans="4:5" x14ac:dyDescent="0.25">
      <c r="D25759" s="31">
        <v>-557.98699999999997</v>
      </c>
      <c r="E25759" s="28">
        <v>271.73200000000003</v>
      </c>
    </row>
    <row r="25760" spans="4:5" x14ac:dyDescent="0.25">
      <c r="D25760" s="31">
        <v>-557.971</v>
      </c>
      <c r="E25760" s="28">
        <v>271.89</v>
      </c>
    </row>
    <row r="25761" spans="4:5" x14ac:dyDescent="0.25">
      <c r="D25761" s="31">
        <v>-557.95500000000004</v>
      </c>
      <c r="E25761" s="28">
        <v>272.04899999999998</v>
      </c>
    </row>
    <row r="25762" spans="4:5" x14ac:dyDescent="0.25">
      <c r="D25762" s="31">
        <v>-557.93899999999996</v>
      </c>
      <c r="E25762" s="28">
        <v>272.20699999999999</v>
      </c>
    </row>
    <row r="25763" spans="4:5" x14ac:dyDescent="0.25">
      <c r="D25763" s="31">
        <v>-557.923</v>
      </c>
      <c r="E25763" s="28">
        <v>272.36500000000001</v>
      </c>
    </row>
    <row r="25764" spans="4:5" x14ac:dyDescent="0.25">
      <c r="D25764" s="31">
        <v>-557.90700000000004</v>
      </c>
      <c r="E25764" s="28">
        <v>272.524</v>
      </c>
    </row>
    <row r="25765" spans="4:5" x14ac:dyDescent="0.25">
      <c r="D25765" s="31">
        <v>-557.89099999999996</v>
      </c>
      <c r="E25765" s="28">
        <v>272.68200000000002</v>
      </c>
    </row>
    <row r="25766" spans="4:5" x14ac:dyDescent="0.25">
      <c r="D25766" s="31">
        <v>-557.875</v>
      </c>
      <c r="E25766" s="28">
        <v>272.84100000000001</v>
      </c>
    </row>
    <row r="25767" spans="4:5" x14ac:dyDescent="0.25">
      <c r="D25767" s="31">
        <v>-557.85900000000004</v>
      </c>
      <c r="E25767" s="28">
        <v>272.99900000000002</v>
      </c>
    </row>
    <row r="25768" spans="4:5" x14ac:dyDescent="0.25">
      <c r="D25768" s="31">
        <v>-557.84299999999996</v>
      </c>
      <c r="E25768" s="28">
        <v>273.15699999999998</v>
      </c>
    </row>
    <row r="25769" spans="4:5" x14ac:dyDescent="0.25">
      <c r="D25769" s="31">
        <v>-557.827</v>
      </c>
      <c r="E25769" s="28">
        <v>273.31599999999997</v>
      </c>
    </row>
    <row r="25770" spans="4:5" x14ac:dyDescent="0.25">
      <c r="D25770" s="31">
        <v>-557.81100000000004</v>
      </c>
      <c r="E25770" s="28">
        <v>273.47399999999999</v>
      </c>
    </row>
    <row r="25771" spans="4:5" x14ac:dyDescent="0.25">
      <c r="D25771" s="31">
        <v>-557.79499999999996</v>
      </c>
      <c r="E25771" s="28">
        <v>273.63200000000001</v>
      </c>
    </row>
    <row r="25772" spans="4:5" x14ac:dyDescent="0.25">
      <c r="D25772" s="31">
        <v>-557.779</v>
      </c>
      <c r="E25772" s="28">
        <v>273.791</v>
      </c>
    </row>
    <row r="25773" spans="4:5" x14ac:dyDescent="0.25">
      <c r="D25773" s="31">
        <v>-557.76300000000003</v>
      </c>
      <c r="E25773" s="28">
        <v>273.94900000000001</v>
      </c>
    </row>
    <row r="25774" spans="4:5" x14ac:dyDescent="0.25">
      <c r="D25774" s="31">
        <v>-557.74699999999996</v>
      </c>
      <c r="E25774" s="28">
        <v>274.10700000000003</v>
      </c>
    </row>
    <row r="25775" spans="4:5" x14ac:dyDescent="0.25">
      <c r="D25775" s="31">
        <v>-557.73099999999999</v>
      </c>
      <c r="E25775" s="28">
        <v>274.26600000000002</v>
      </c>
    </row>
    <row r="25776" spans="4:5" x14ac:dyDescent="0.25">
      <c r="D25776" s="31">
        <v>-557.71500000000003</v>
      </c>
      <c r="E25776" s="28">
        <v>274.42399999999998</v>
      </c>
    </row>
    <row r="25777" spans="4:5" x14ac:dyDescent="0.25">
      <c r="D25777" s="31">
        <v>-557.69899999999996</v>
      </c>
      <c r="E25777" s="28">
        <v>274.58199999999999</v>
      </c>
    </row>
    <row r="25778" spans="4:5" x14ac:dyDescent="0.25">
      <c r="D25778" s="31">
        <v>-557.68299999999999</v>
      </c>
      <c r="E25778" s="28">
        <v>274.74099999999999</v>
      </c>
    </row>
    <row r="25779" spans="4:5" x14ac:dyDescent="0.25">
      <c r="D25779" s="31">
        <v>-557.66700000000003</v>
      </c>
      <c r="E25779" s="28">
        <v>274.899</v>
      </c>
    </row>
    <row r="25780" spans="4:5" x14ac:dyDescent="0.25">
      <c r="D25780" s="31">
        <v>-557.65099999999995</v>
      </c>
      <c r="E25780" s="28">
        <v>275.05700000000002</v>
      </c>
    </row>
    <row r="25781" spans="4:5" x14ac:dyDescent="0.25">
      <c r="D25781" s="31">
        <v>-557.63499999999999</v>
      </c>
      <c r="E25781" s="28">
        <v>275.21600000000001</v>
      </c>
    </row>
    <row r="25782" spans="4:5" x14ac:dyDescent="0.25">
      <c r="D25782" s="31">
        <v>-557.61900000000003</v>
      </c>
      <c r="E25782" s="28">
        <v>275.37400000000002</v>
      </c>
    </row>
    <row r="25783" spans="4:5" x14ac:dyDescent="0.25">
      <c r="D25783" s="31">
        <v>-557.60299999999995</v>
      </c>
      <c r="E25783" s="28">
        <v>275.53199999999998</v>
      </c>
    </row>
    <row r="25784" spans="4:5" x14ac:dyDescent="0.25">
      <c r="D25784" s="31">
        <v>-557.58699999999999</v>
      </c>
      <c r="E25784" s="28">
        <v>275.69</v>
      </c>
    </row>
    <row r="25785" spans="4:5" x14ac:dyDescent="0.25">
      <c r="D25785" s="31">
        <v>-557.57100000000003</v>
      </c>
      <c r="E25785" s="28">
        <v>275.84899999999999</v>
      </c>
    </row>
    <row r="25786" spans="4:5" x14ac:dyDescent="0.25">
      <c r="D25786" s="31">
        <v>-557.55499999999995</v>
      </c>
      <c r="E25786" s="28">
        <v>276.00700000000001</v>
      </c>
    </row>
    <row r="25787" spans="4:5" x14ac:dyDescent="0.25">
      <c r="D25787" s="31">
        <v>-557.53899999999999</v>
      </c>
      <c r="E25787" s="28">
        <v>276.16500000000002</v>
      </c>
    </row>
    <row r="25788" spans="4:5" x14ac:dyDescent="0.25">
      <c r="D25788" s="31">
        <v>-557.52300000000002</v>
      </c>
      <c r="E25788" s="28">
        <v>276.32299999999998</v>
      </c>
    </row>
    <row r="25789" spans="4:5" x14ac:dyDescent="0.25">
      <c r="D25789" s="31">
        <v>-557.50699999999995</v>
      </c>
      <c r="E25789" s="28">
        <v>276.48200000000003</v>
      </c>
    </row>
    <row r="25790" spans="4:5" x14ac:dyDescent="0.25">
      <c r="D25790" s="31">
        <v>-557.49099999999999</v>
      </c>
      <c r="E25790" s="28">
        <v>276.64</v>
      </c>
    </row>
    <row r="25791" spans="4:5" x14ac:dyDescent="0.25">
      <c r="D25791" s="31">
        <v>-557.47500000000002</v>
      </c>
      <c r="E25791" s="28">
        <v>276.798</v>
      </c>
    </row>
    <row r="25792" spans="4:5" x14ac:dyDescent="0.25">
      <c r="D25792" s="31">
        <v>-557.45899999999995</v>
      </c>
      <c r="E25792" s="28">
        <v>276.95600000000002</v>
      </c>
    </row>
    <row r="25793" spans="4:5" x14ac:dyDescent="0.25">
      <c r="D25793" s="31">
        <v>-557.44299999999998</v>
      </c>
      <c r="E25793" s="28">
        <v>277.11500000000001</v>
      </c>
    </row>
    <row r="25794" spans="4:5" x14ac:dyDescent="0.25">
      <c r="D25794" s="31">
        <v>-557.42700000000002</v>
      </c>
      <c r="E25794" s="28">
        <v>277.27300000000002</v>
      </c>
    </row>
    <row r="25795" spans="4:5" x14ac:dyDescent="0.25">
      <c r="D25795" s="31">
        <v>-557.41099999999994</v>
      </c>
      <c r="E25795" s="28">
        <v>277.43099999999998</v>
      </c>
    </row>
    <row r="25796" spans="4:5" x14ac:dyDescent="0.25">
      <c r="D25796" s="31">
        <v>-557.39499999999998</v>
      </c>
      <c r="E25796" s="28">
        <v>277.589</v>
      </c>
    </row>
    <row r="25797" spans="4:5" x14ac:dyDescent="0.25">
      <c r="D25797" s="31">
        <v>-557.37900000000002</v>
      </c>
      <c r="E25797" s="28">
        <v>277.74700000000001</v>
      </c>
    </row>
    <row r="25798" spans="4:5" x14ac:dyDescent="0.25">
      <c r="D25798" s="31">
        <v>-557.36300000000006</v>
      </c>
      <c r="E25798" s="28">
        <v>277.90600000000001</v>
      </c>
    </row>
    <row r="25799" spans="4:5" x14ac:dyDescent="0.25">
      <c r="D25799" s="31">
        <v>-557.34699999999998</v>
      </c>
      <c r="E25799" s="28">
        <v>278.06400000000002</v>
      </c>
    </row>
    <row r="25800" spans="4:5" x14ac:dyDescent="0.25">
      <c r="D25800" s="31">
        <v>-557.33100000000002</v>
      </c>
      <c r="E25800" s="28">
        <v>278.22199999999998</v>
      </c>
    </row>
    <row r="25801" spans="4:5" x14ac:dyDescent="0.25">
      <c r="D25801" s="31">
        <v>-557.31500000000005</v>
      </c>
      <c r="E25801" s="28">
        <v>278.38</v>
      </c>
    </row>
    <row r="25802" spans="4:5" x14ac:dyDescent="0.25">
      <c r="D25802" s="31">
        <v>-557.29899999999998</v>
      </c>
      <c r="E25802" s="28">
        <v>278.53800000000001</v>
      </c>
    </row>
    <row r="25803" spans="4:5" x14ac:dyDescent="0.25">
      <c r="D25803" s="31">
        <v>-557.28300000000002</v>
      </c>
      <c r="E25803" s="28">
        <v>278.697</v>
      </c>
    </row>
    <row r="25804" spans="4:5" x14ac:dyDescent="0.25">
      <c r="D25804" s="31">
        <v>-557.26700000000005</v>
      </c>
      <c r="E25804" s="28">
        <v>278.85500000000002</v>
      </c>
    </row>
    <row r="25805" spans="4:5" x14ac:dyDescent="0.25">
      <c r="D25805" s="31">
        <v>-557.25099999999998</v>
      </c>
      <c r="E25805" s="28">
        <v>279.01299999999998</v>
      </c>
    </row>
    <row r="25806" spans="4:5" x14ac:dyDescent="0.25">
      <c r="D25806" s="31">
        <v>-557.23500000000001</v>
      </c>
      <c r="E25806" s="28">
        <v>279.17099999999999</v>
      </c>
    </row>
    <row r="25807" spans="4:5" x14ac:dyDescent="0.25">
      <c r="D25807" s="31">
        <v>-557.21900000000005</v>
      </c>
      <c r="E25807" s="28">
        <v>279.32900000000001</v>
      </c>
    </row>
    <row r="25808" spans="4:5" x14ac:dyDescent="0.25">
      <c r="D25808" s="31">
        <v>-557.20299999999997</v>
      </c>
      <c r="E25808" s="28">
        <v>279.488</v>
      </c>
    </row>
    <row r="25809" spans="4:5" x14ac:dyDescent="0.25">
      <c r="D25809" s="31">
        <v>-557.18700000000001</v>
      </c>
      <c r="E25809" s="28">
        <v>279.64600000000002</v>
      </c>
    </row>
    <row r="25810" spans="4:5" x14ac:dyDescent="0.25">
      <c r="D25810" s="31">
        <v>-557.17100000000005</v>
      </c>
      <c r="E25810" s="28">
        <v>279.80399999999997</v>
      </c>
    </row>
    <row r="25811" spans="4:5" x14ac:dyDescent="0.25">
      <c r="D25811" s="31">
        <v>-557.15499999999997</v>
      </c>
      <c r="E25811" s="28">
        <v>279.96199999999999</v>
      </c>
    </row>
    <row r="25812" spans="4:5" x14ac:dyDescent="0.25">
      <c r="D25812" s="31">
        <v>-557.13900000000001</v>
      </c>
      <c r="E25812" s="28">
        <v>280.12</v>
      </c>
    </row>
    <row r="25813" spans="4:5" x14ac:dyDescent="0.25">
      <c r="D25813" s="31">
        <v>-557.12300000000005</v>
      </c>
      <c r="E25813" s="28">
        <v>280.27800000000002</v>
      </c>
    </row>
    <row r="25814" spans="4:5" x14ac:dyDescent="0.25">
      <c r="D25814" s="31">
        <v>-557.10699999999997</v>
      </c>
      <c r="E25814" s="28">
        <v>280.43599999999998</v>
      </c>
    </row>
    <row r="25815" spans="4:5" x14ac:dyDescent="0.25">
      <c r="D25815" s="31">
        <v>-557.09100000000001</v>
      </c>
      <c r="E25815" s="28">
        <v>280.59500000000003</v>
      </c>
    </row>
    <row r="25816" spans="4:5" x14ac:dyDescent="0.25">
      <c r="D25816" s="31">
        <v>-557.07500000000005</v>
      </c>
      <c r="E25816" s="28">
        <v>280.75299999999999</v>
      </c>
    </row>
    <row r="25817" spans="4:5" x14ac:dyDescent="0.25">
      <c r="D25817" s="31">
        <v>-557.05899999999997</v>
      </c>
      <c r="E25817" s="28">
        <v>280.911</v>
      </c>
    </row>
    <row r="25818" spans="4:5" x14ac:dyDescent="0.25">
      <c r="D25818" s="31">
        <v>-557.04300000000001</v>
      </c>
      <c r="E25818" s="28">
        <v>281.06900000000002</v>
      </c>
    </row>
    <row r="25819" spans="4:5" x14ac:dyDescent="0.25">
      <c r="D25819" s="31">
        <v>-557.02700000000004</v>
      </c>
      <c r="E25819" s="28">
        <v>281.22699999999998</v>
      </c>
    </row>
    <row r="25820" spans="4:5" x14ac:dyDescent="0.25">
      <c r="D25820" s="31">
        <v>-557.01099999999997</v>
      </c>
      <c r="E25820" s="28">
        <v>281.38499999999999</v>
      </c>
    </row>
    <row r="25821" spans="4:5" x14ac:dyDescent="0.25">
      <c r="D25821" s="31">
        <v>-556.995</v>
      </c>
      <c r="E25821" s="28">
        <v>281.54300000000001</v>
      </c>
    </row>
    <row r="25822" spans="4:5" x14ac:dyDescent="0.25">
      <c r="D25822" s="31">
        <v>-556.97900000000004</v>
      </c>
      <c r="E25822" s="28">
        <v>281.70100000000002</v>
      </c>
    </row>
    <row r="25823" spans="4:5" x14ac:dyDescent="0.25">
      <c r="D25823" s="31">
        <v>-556.96299999999997</v>
      </c>
      <c r="E25823" s="28">
        <v>281.85899999999998</v>
      </c>
    </row>
    <row r="25824" spans="4:5" x14ac:dyDescent="0.25">
      <c r="D25824" s="31">
        <v>-556.947</v>
      </c>
      <c r="E25824" s="28">
        <v>282.017</v>
      </c>
    </row>
    <row r="25825" spans="4:5" x14ac:dyDescent="0.25">
      <c r="D25825" s="31">
        <v>-556.93100000000004</v>
      </c>
      <c r="E25825" s="28">
        <v>282.17500000000001</v>
      </c>
    </row>
    <row r="25826" spans="4:5" x14ac:dyDescent="0.25">
      <c r="D25826" s="31">
        <v>-556.91499999999996</v>
      </c>
      <c r="E25826" s="28">
        <v>282.33300000000003</v>
      </c>
    </row>
    <row r="25827" spans="4:5" x14ac:dyDescent="0.25">
      <c r="D25827" s="31">
        <v>-556.899</v>
      </c>
      <c r="E25827" s="28">
        <v>282.49200000000002</v>
      </c>
    </row>
    <row r="25828" spans="4:5" x14ac:dyDescent="0.25">
      <c r="D25828" s="31">
        <v>-556.88300000000004</v>
      </c>
      <c r="E25828" s="28">
        <v>282.64999999999998</v>
      </c>
    </row>
    <row r="25829" spans="4:5" x14ac:dyDescent="0.25">
      <c r="D25829" s="31">
        <v>-556.86699999999996</v>
      </c>
      <c r="E25829" s="28">
        <v>282.80799999999999</v>
      </c>
    </row>
    <row r="25830" spans="4:5" x14ac:dyDescent="0.25">
      <c r="D25830" s="31">
        <v>-556.851</v>
      </c>
      <c r="E25830" s="28">
        <v>282.96600000000001</v>
      </c>
    </row>
    <row r="25831" spans="4:5" x14ac:dyDescent="0.25">
      <c r="D25831" s="31">
        <v>-556.83500000000004</v>
      </c>
      <c r="E25831" s="28">
        <v>283.12400000000002</v>
      </c>
    </row>
    <row r="25832" spans="4:5" x14ac:dyDescent="0.25">
      <c r="D25832" s="31">
        <v>-556.81899999999996</v>
      </c>
      <c r="E25832" s="28">
        <v>283.28199999999998</v>
      </c>
    </row>
    <row r="25833" spans="4:5" x14ac:dyDescent="0.25">
      <c r="D25833" s="31">
        <v>-556.803</v>
      </c>
      <c r="E25833" s="28">
        <v>283.44</v>
      </c>
    </row>
    <row r="25834" spans="4:5" x14ac:dyDescent="0.25">
      <c r="D25834" s="31">
        <v>-556.78700000000003</v>
      </c>
      <c r="E25834" s="28">
        <v>283.59800000000001</v>
      </c>
    </row>
    <row r="25835" spans="4:5" x14ac:dyDescent="0.25">
      <c r="D25835" s="31">
        <v>-556.77099999999996</v>
      </c>
      <c r="E25835" s="28">
        <v>283.75599999999997</v>
      </c>
    </row>
    <row r="25836" spans="4:5" x14ac:dyDescent="0.25">
      <c r="D25836" s="31">
        <v>-556.755</v>
      </c>
      <c r="E25836" s="28">
        <v>283.91399999999999</v>
      </c>
    </row>
    <row r="25837" spans="4:5" x14ac:dyDescent="0.25">
      <c r="D25837" s="31">
        <v>-556.73900000000003</v>
      </c>
      <c r="E25837" s="28">
        <v>284.072</v>
      </c>
    </row>
    <row r="25838" spans="4:5" x14ac:dyDescent="0.25">
      <c r="D25838" s="31">
        <v>-556.72299999999996</v>
      </c>
      <c r="E25838" s="28">
        <v>284.23</v>
      </c>
    </row>
    <row r="25839" spans="4:5" x14ac:dyDescent="0.25">
      <c r="D25839" s="31">
        <v>-556.70699999999999</v>
      </c>
      <c r="E25839" s="28">
        <v>284.38799999999998</v>
      </c>
    </row>
    <row r="25840" spans="4:5" x14ac:dyDescent="0.25">
      <c r="D25840" s="31">
        <v>-556.69100000000003</v>
      </c>
      <c r="E25840" s="28">
        <v>284.54599999999999</v>
      </c>
    </row>
    <row r="25841" spans="4:5" x14ac:dyDescent="0.25">
      <c r="D25841" s="31">
        <v>-556.67499999999995</v>
      </c>
      <c r="E25841" s="28">
        <v>284.70400000000001</v>
      </c>
    </row>
    <row r="25842" spans="4:5" x14ac:dyDescent="0.25">
      <c r="D25842" s="31">
        <v>-556.65899999999999</v>
      </c>
      <c r="E25842" s="28">
        <v>284.86200000000002</v>
      </c>
    </row>
    <row r="25843" spans="4:5" x14ac:dyDescent="0.25">
      <c r="D25843" s="31">
        <v>-556.64300000000003</v>
      </c>
      <c r="E25843" s="28">
        <v>285.02</v>
      </c>
    </row>
    <row r="25844" spans="4:5" x14ac:dyDescent="0.25">
      <c r="D25844" s="31">
        <v>-556.62699999999995</v>
      </c>
      <c r="E25844" s="28">
        <v>285.178</v>
      </c>
    </row>
    <row r="25845" spans="4:5" x14ac:dyDescent="0.25">
      <c r="D25845" s="31">
        <v>-556.61099999999999</v>
      </c>
      <c r="E25845" s="28">
        <v>285.33600000000001</v>
      </c>
    </row>
    <row r="25846" spans="4:5" x14ac:dyDescent="0.25">
      <c r="D25846" s="31">
        <v>-556.59500000000003</v>
      </c>
      <c r="E25846" s="28">
        <v>285.49400000000003</v>
      </c>
    </row>
    <row r="25847" spans="4:5" x14ac:dyDescent="0.25">
      <c r="D25847" s="31">
        <v>-556.57899999999995</v>
      </c>
      <c r="E25847" s="28">
        <v>285.65199999999999</v>
      </c>
    </row>
    <row r="25848" spans="4:5" x14ac:dyDescent="0.25">
      <c r="D25848" s="31">
        <v>-556.56299999999999</v>
      </c>
      <c r="E25848" s="28">
        <v>285.81</v>
      </c>
    </row>
    <row r="25849" spans="4:5" x14ac:dyDescent="0.25">
      <c r="D25849" s="31">
        <v>-556.54700000000003</v>
      </c>
      <c r="E25849" s="28">
        <v>285.96800000000002</v>
      </c>
    </row>
    <row r="25850" spans="4:5" x14ac:dyDescent="0.25">
      <c r="D25850" s="31">
        <v>-556.53099999999995</v>
      </c>
      <c r="E25850" s="28">
        <v>286.12599999999998</v>
      </c>
    </row>
    <row r="25851" spans="4:5" x14ac:dyDescent="0.25">
      <c r="D25851" s="31">
        <v>-556.51499999999999</v>
      </c>
      <c r="E25851" s="28">
        <v>286.28399999999999</v>
      </c>
    </row>
    <row r="25852" spans="4:5" x14ac:dyDescent="0.25">
      <c r="D25852" s="31">
        <v>-556.49900000000002</v>
      </c>
      <c r="E25852" s="28">
        <v>286.44099999999997</v>
      </c>
    </row>
    <row r="25853" spans="4:5" x14ac:dyDescent="0.25">
      <c r="D25853" s="31">
        <v>-556.48299999999995</v>
      </c>
      <c r="E25853" s="28">
        <v>286.59899999999999</v>
      </c>
    </row>
    <row r="25854" spans="4:5" x14ac:dyDescent="0.25">
      <c r="D25854" s="31">
        <v>-556.46699999999998</v>
      </c>
      <c r="E25854" s="28">
        <v>286.75700000000001</v>
      </c>
    </row>
    <row r="25855" spans="4:5" x14ac:dyDescent="0.25">
      <c r="D25855" s="31">
        <v>-556.45100000000002</v>
      </c>
      <c r="E25855" s="28">
        <v>286.91500000000002</v>
      </c>
    </row>
    <row r="25856" spans="4:5" x14ac:dyDescent="0.25">
      <c r="D25856" s="31">
        <v>-556.43499999999995</v>
      </c>
      <c r="E25856" s="28">
        <v>287.07299999999998</v>
      </c>
    </row>
    <row r="25857" spans="4:5" x14ac:dyDescent="0.25">
      <c r="D25857" s="31">
        <v>-556.41899999999998</v>
      </c>
      <c r="E25857" s="28">
        <v>287.23099999999999</v>
      </c>
    </row>
    <row r="25858" spans="4:5" x14ac:dyDescent="0.25">
      <c r="D25858" s="31">
        <v>-556.40300000000002</v>
      </c>
      <c r="E25858" s="28">
        <v>287.38900000000001</v>
      </c>
    </row>
    <row r="25859" spans="4:5" x14ac:dyDescent="0.25">
      <c r="D25859" s="31">
        <v>-556.38699999999994</v>
      </c>
      <c r="E25859" s="28">
        <v>287.54700000000003</v>
      </c>
    </row>
    <row r="25860" spans="4:5" x14ac:dyDescent="0.25">
      <c r="D25860" s="31">
        <v>-556.37099999999998</v>
      </c>
      <c r="E25860" s="28">
        <v>287.70499999999998</v>
      </c>
    </row>
    <row r="25861" spans="4:5" x14ac:dyDescent="0.25">
      <c r="D25861" s="31">
        <v>-556.35500000000002</v>
      </c>
      <c r="E25861" s="28">
        <v>287.863</v>
      </c>
    </row>
    <row r="25862" spans="4:5" x14ac:dyDescent="0.25">
      <c r="D25862" s="31">
        <v>-556.33900000000006</v>
      </c>
      <c r="E25862" s="28">
        <v>288.02</v>
      </c>
    </row>
    <row r="25863" spans="4:5" x14ac:dyDescent="0.25">
      <c r="D25863" s="31">
        <v>-556.32299999999998</v>
      </c>
      <c r="E25863" s="28">
        <v>288.178</v>
      </c>
    </row>
    <row r="25864" spans="4:5" x14ac:dyDescent="0.25">
      <c r="D25864" s="31">
        <v>-556.30700000000002</v>
      </c>
      <c r="E25864" s="28">
        <v>288.33600000000001</v>
      </c>
    </row>
    <row r="25865" spans="4:5" x14ac:dyDescent="0.25">
      <c r="D25865" s="31">
        <v>-556.29200000000003</v>
      </c>
      <c r="E25865" s="28">
        <v>288.49400000000003</v>
      </c>
    </row>
    <row r="25866" spans="4:5" x14ac:dyDescent="0.25">
      <c r="D25866" s="31">
        <v>-556.27599999999995</v>
      </c>
      <c r="E25866" s="28">
        <v>288.65199999999999</v>
      </c>
    </row>
    <row r="25867" spans="4:5" x14ac:dyDescent="0.25">
      <c r="D25867" s="31">
        <v>-556.26</v>
      </c>
      <c r="E25867" s="28">
        <v>288.81</v>
      </c>
    </row>
    <row r="25868" spans="4:5" x14ac:dyDescent="0.25">
      <c r="D25868" s="31">
        <v>-556.24400000000003</v>
      </c>
      <c r="E25868" s="28">
        <v>288.96800000000002</v>
      </c>
    </row>
    <row r="25869" spans="4:5" x14ac:dyDescent="0.25">
      <c r="D25869" s="31">
        <v>-556.22799999999995</v>
      </c>
      <c r="E25869" s="28">
        <v>289.125</v>
      </c>
    </row>
    <row r="25870" spans="4:5" x14ac:dyDescent="0.25">
      <c r="D25870" s="31">
        <v>-556.21199999999999</v>
      </c>
      <c r="E25870" s="28">
        <v>289.28300000000002</v>
      </c>
    </row>
    <row r="25871" spans="4:5" x14ac:dyDescent="0.25">
      <c r="D25871" s="31">
        <v>-556.19600000000003</v>
      </c>
      <c r="E25871" s="28">
        <v>289.44099999999997</v>
      </c>
    </row>
    <row r="25872" spans="4:5" x14ac:dyDescent="0.25">
      <c r="D25872" s="31">
        <v>-556.17999999999995</v>
      </c>
      <c r="E25872" s="28">
        <v>289.59899999999999</v>
      </c>
    </row>
    <row r="25873" spans="4:5" x14ac:dyDescent="0.25">
      <c r="D25873" s="31">
        <v>-556.16399999999999</v>
      </c>
      <c r="E25873" s="28">
        <v>289.75700000000001</v>
      </c>
    </row>
    <row r="25874" spans="4:5" x14ac:dyDescent="0.25">
      <c r="D25874" s="31">
        <v>-556.14800000000002</v>
      </c>
      <c r="E25874" s="28">
        <v>289.91500000000002</v>
      </c>
    </row>
    <row r="25875" spans="4:5" x14ac:dyDescent="0.25">
      <c r="D25875" s="31">
        <v>-556.13199999999995</v>
      </c>
      <c r="E25875" s="28">
        <v>290.072</v>
      </c>
    </row>
    <row r="25876" spans="4:5" x14ac:dyDescent="0.25">
      <c r="D25876" s="31">
        <v>-556.11599999999999</v>
      </c>
      <c r="E25876" s="28">
        <v>290.23</v>
      </c>
    </row>
    <row r="25877" spans="4:5" x14ac:dyDescent="0.25">
      <c r="D25877" s="31">
        <v>-556.1</v>
      </c>
      <c r="E25877" s="28">
        <v>290.38799999999998</v>
      </c>
    </row>
    <row r="25878" spans="4:5" x14ac:dyDescent="0.25">
      <c r="D25878" s="31">
        <v>-556.08399999999995</v>
      </c>
      <c r="E25878" s="28">
        <v>290.54599999999999</v>
      </c>
    </row>
    <row r="25879" spans="4:5" x14ac:dyDescent="0.25">
      <c r="D25879" s="31">
        <v>-556.06799999999998</v>
      </c>
      <c r="E25879" s="28">
        <v>290.70299999999997</v>
      </c>
    </row>
    <row r="25880" spans="4:5" x14ac:dyDescent="0.25">
      <c r="D25880" s="31">
        <v>-556.05200000000002</v>
      </c>
      <c r="E25880" s="28">
        <v>290.86099999999999</v>
      </c>
    </row>
    <row r="25881" spans="4:5" x14ac:dyDescent="0.25">
      <c r="D25881" s="31">
        <v>-556.03599999999994</v>
      </c>
      <c r="E25881" s="28">
        <v>291.01900000000001</v>
      </c>
    </row>
    <row r="25882" spans="4:5" x14ac:dyDescent="0.25">
      <c r="D25882" s="31">
        <v>-556.02</v>
      </c>
      <c r="E25882" s="28">
        <v>291.17700000000002</v>
      </c>
    </row>
    <row r="25883" spans="4:5" x14ac:dyDescent="0.25">
      <c r="D25883" s="31">
        <v>-556.00400000000002</v>
      </c>
      <c r="E25883" s="28">
        <v>291.334</v>
      </c>
    </row>
    <row r="25884" spans="4:5" x14ac:dyDescent="0.25">
      <c r="D25884" s="31">
        <v>-555.98800000000006</v>
      </c>
      <c r="E25884" s="28">
        <v>291.49200000000002</v>
      </c>
    </row>
    <row r="25885" spans="4:5" x14ac:dyDescent="0.25">
      <c r="D25885" s="31">
        <v>-555.97199999999998</v>
      </c>
      <c r="E25885" s="28">
        <v>291.64999999999998</v>
      </c>
    </row>
    <row r="25886" spans="4:5" x14ac:dyDescent="0.25">
      <c r="D25886" s="31">
        <v>-555.95600000000002</v>
      </c>
      <c r="E25886" s="28">
        <v>291.80799999999999</v>
      </c>
    </row>
    <row r="25887" spans="4:5" x14ac:dyDescent="0.25">
      <c r="D25887" s="31">
        <v>-555.94000000000005</v>
      </c>
      <c r="E25887" s="28">
        <v>291.96600000000001</v>
      </c>
    </row>
    <row r="25888" spans="4:5" x14ac:dyDescent="0.25">
      <c r="D25888" s="31">
        <v>-555.92399999999998</v>
      </c>
      <c r="E25888" s="28">
        <v>292.12299999999999</v>
      </c>
    </row>
    <row r="25889" spans="4:5" x14ac:dyDescent="0.25">
      <c r="D25889" s="31">
        <v>-555.90800000000002</v>
      </c>
      <c r="E25889" s="28">
        <v>292.28100000000001</v>
      </c>
    </row>
    <row r="25890" spans="4:5" x14ac:dyDescent="0.25">
      <c r="D25890" s="31">
        <v>-555.89200000000005</v>
      </c>
      <c r="E25890" s="28">
        <v>292.43900000000002</v>
      </c>
    </row>
    <row r="25891" spans="4:5" x14ac:dyDescent="0.25">
      <c r="D25891" s="31">
        <v>-555.87599999999998</v>
      </c>
      <c r="E25891" s="28">
        <v>292.596</v>
      </c>
    </row>
    <row r="25892" spans="4:5" x14ac:dyDescent="0.25">
      <c r="D25892" s="31">
        <v>-555.86</v>
      </c>
      <c r="E25892" s="28">
        <v>292.75400000000002</v>
      </c>
    </row>
    <row r="25893" spans="4:5" x14ac:dyDescent="0.25">
      <c r="D25893" s="31">
        <v>-555.84400000000005</v>
      </c>
      <c r="E25893" s="28">
        <v>292.91199999999998</v>
      </c>
    </row>
    <row r="25894" spans="4:5" x14ac:dyDescent="0.25">
      <c r="D25894" s="31">
        <v>-555.82799999999997</v>
      </c>
      <c r="E25894" s="28">
        <v>293.06900000000002</v>
      </c>
    </row>
    <row r="25895" spans="4:5" x14ac:dyDescent="0.25">
      <c r="D25895" s="31">
        <v>-555.81200000000001</v>
      </c>
      <c r="E25895" s="28">
        <v>293.22699999999998</v>
      </c>
    </row>
    <row r="25896" spans="4:5" x14ac:dyDescent="0.25">
      <c r="D25896" s="31">
        <v>-555.79600000000005</v>
      </c>
      <c r="E25896" s="28">
        <v>293.38499999999999</v>
      </c>
    </row>
    <row r="25897" spans="4:5" x14ac:dyDescent="0.25">
      <c r="D25897" s="31">
        <v>-555.78</v>
      </c>
      <c r="E25897" s="28">
        <v>293.54199999999997</v>
      </c>
    </row>
    <row r="25898" spans="4:5" x14ac:dyDescent="0.25">
      <c r="D25898" s="31">
        <v>-555.76400000000001</v>
      </c>
      <c r="E25898" s="28">
        <v>293.7</v>
      </c>
    </row>
    <row r="25899" spans="4:5" x14ac:dyDescent="0.25">
      <c r="D25899" s="31">
        <v>-555.74800000000005</v>
      </c>
      <c r="E25899" s="28">
        <v>293.858</v>
      </c>
    </row>
    <row r="25900" spans="4:5" x14ac:dyDescent="0.25">
      <c r="D25900" s="31">
        <v>-555.73199999999997</v>
      </c>
      <c r="E25900" s="28">
        <v>294.01499999999999</v>
      </c>
    </row>
    <row r="25901" spans="4:5" x14ac:dyDescent="0.25">
      <c r="D25901" s="31">
        <v>-555.71600000000001</v>
      </c>
      <c r="E25901" s="28">
        <v>294.173</v>
      </c>
    </row>
    <row r="25902" spans="4:5" x14ac:dyDescent="0.25">
      <c r="D25902" s="31">
        <v>-555.70000000000005</v>
      </c>
      <c r="E25902" s="28">
        <v>294.33100000000002</v>
      </c>
    </row>
    <row r="25903" spans="4:5" x14ac:dyDescent="0.25">
      <c r="D25903" s="31">
        <v>-555.68399999999997</v>
      </c>
      <c r="E25903" s="28">
        <v>294.488</v>
      </c>
    </row>
    <row r="25904" spans="4:5" x14ac:dyDescent="0.25">
      <c r="D25904" s="31">
        <v>-555.66800000000001</v>
      </c>
      <c r="E25904" s="28">
        <v>294.64600000000002</v>
      </c>
    </row>
    <row r="25905" spans="4:5" x14ac:dyDescent="0.25">
      <c r="D25905" s="31">
        <v>-555.65200000000004</v>
      </c>
      <c r="E25905" s="28">
        <v>294.80399999999997</v>
      </c>
    </row>
    <row r="25906" spans="4:5" x14ac:dyDescent="0.25">
      <c r="D25906" s="31">
        <v>-555.63599999999997</v>
      </c>
      <c r="E25906" s="28">
        <v>294.96100000000001</v>
      </c>
    </row>
    <row r="25907" spans="4:5" x14ac:dyDescent="0.25">
      <c r="D25907" s="31">
        <v>-555.62</v>
      </c>
      <c r="E25907" s="28">
        <v>295.11900000000003</v>
      </c>
    </row>
    <row r="25908" spans="4:5" x14ac:dyDescent="0.25">
      <c r="D25908" s="31">
        <v>-555.60400000000004</v>
      </c>
      <c r="E25908" s="28">
        <v>295.27600000000001</v>
      </c>
    </row>
    <row r="25909" spans="4:5" x14ac:dyDescent="0.25">
      <c r="D25909" s="31">
        <v>-555.58799999999997</v>
      </c>
      <c r="E25909" s="28">
        <v>295.43400000000003</v>
      </c>
    </row>
    <row r="25910" spans="4:5" x14ac:dyDescent="0.25">
      <c r="D25910" s="31">
        <v>-555.572</v>
      </c>
      <c r="E25910" s="28">
        <v>295.59199999999998</v>
      </c>
    </row>
    <row r="25911" spans="4:5" x14ac:dyDescent="0.25">
      <c r="D25911" s="31">
        <v>-555.55600000000004</v>
      </c>
      <c r="E25911" s="28">
        <v>295.74900000000002</v>
      </c>
    </row>
    <row r="25912" spans="4:5" x14ac:dyDescent="0.25">
      <c r="D25912" s="31">
        <v>-555.54</v>
      </c>
      <c r="E25912" s="28">
        <v>295.90699999999998</v>
      </c>
    </row>
    <row r="25913" spans="4:5" x14ac:dyDescent="0.25">
      <c r="D25913" s="31">
        <v>-555.524</v>
      </c>
      <c r="E25913" s="28">
        <v>296.06400000000002</v>
      </c>
    </row>
    <row r="25914" spans="4:5" x14ac:dyDescent="0.25">
      <c r="D25914" s="31">
        <v>-555.50800000000004</v>
      </c>
      <c r="E25914" s="28">
        <v>296.22199999999998</v>
      </c>
    </row>
    <row r="25915" spans="4:5" x14ac:dyDescent="0.25">
      <c r="D25915" s="31">
        <v>-555.49199999999996</v>
      </c>
      <c r="E25915" s="28">
        <v>296.38</v>
      </c>
    </row>
    <row r="25916" spans="4:5" x14ac:dyDescent="0.25">
      <c r="D25916" s="31">
        <v>-555.476</v>
      </c>
      <c r="E25916" s="28">
        <v>296.53699999999998</v>
      </c>
    </row>
    <row r="25917" spans="4:5" x14ac:dyDescent="0.25">
      <c r="D25917" s="31">
        <v>-555.46</v>
      </c>
      <c r="E25917" s="28">
        <v>296.69499999999999</v>
      </c>
    </row>
    <row r="25918" spans="4:5" x14ac:dyDescent="0.25">
      <c r="D25918" s="31">
        <v>-555.44399999999996</v>
      </c>
      <c r="E25918" s="28">
        <v>296.85199999999998</v>
      </c>
    </row>
    <row r="25919" spans="4:5" x14ac:dyDescent="0.25">
      <c r="D25919" s="31">
        <v>-555.428</v>
      </c>
      <c r="E25919" s="28">
        <v>297.01</v>
      </c>
    </row>
    <row r="25920" spans="4:5" x14ac:dyDescent="0.25">
      <c r="D25920" s="31">
        <v>-555.41200000000003</v>
      </c>
      <c r="E25920" s="28">
        <v>297.16699999999997</v>
      </c>
    </row>
    <row r="25921" spans="4:5" x14ac:dyDescent="0.25">
      <c r="D25921" s="31">
        <v>-555.39599999999996</v>
      </c>
      <c r="E25921" s="28">
        <v>297.32499999999999</v>
      </c>
    </row>
    <row r="25922" spans="4:5" x14ac:dyDescent="0.25">
      <c r="D25922" s="31">
        <v>-555.38</v>
      </c>
      <c r="E25922" s="28">
        <v>297.48200000000003</v>
      </c>
    </row>
    <row r="25923" spans="4:5" x14ac:dyDescent="0.25">
      <c r="D25923" s="31">
        <v>-555.36400000000003</v>
      </c>
      <c r="E25923" s="28">
        <v>297.64</v>
      </c>
    </row>
    <row r="25924" spans="4:5" x14ac:dyDescent="0.25">
      <c r="D25924" s="31">
        <v>-555.34799999999996</v>
      </c>
      <c r="E25924" s="28">
        <v>297.79700000000003</v>
      </c>
    </row>
    <row r="25925" spans="4:5" x14ac:dyDescent="0.25">
      <c r="D25925" s="31">
        <v>-555.33199999999999</v>
      </c>
      <c r="E25925" s="28">
        <v>297.95499999999998</v>
      </c>
    </row>
    <row r="25926" spans="4:5" x14ac:dyDescent="0.25">
      <c r="D25926" s="31">
        <v>-555.31600000000003</v>
      </c>
      <c r="E25926" s="28">
        <v>298.11200000000002</v>
      </c>
    </row>
    <row r="25927" spans="4:5" x14ac:dyDescent="0.25">
      <c r="D25927" s="31">
        <v>-555.29999999999995</v>
      </c>
      <c r="E25927" s="28">
        <v>298.27</v>
      </c>
    </row>
    <row r="25928" spans="4:5" x14ac:dyDescent="0.25">
      <c r="D25928" s="31">
        <v>-555.28399999999999</v>
      </c>
      <c r="E25928" s="28">
        <v>298.42700000000002</v>
      </c>
    </row>
    <row r="25929" spans="4:5" x14ac:dyDescent="0.25">
      <c r="D25929" s="31">
        <v>-555.26800000000003</v>
      </c>
      <c r="E25929" s="28">
        <v>298.58499999999998</v>
      </c>
    </row>
    <row r="25930" spans="4:5" x14ac:dyDescent="0.25">
      <c r="D25930" s="31">
        <v>-555.25199999999995</v>
      </c>
      <c r="E25930" s="28">
        <v>298.74200000000002</v>
      </c>
    </row>
    <row r="25931" spans="4:5" x14ac:dyDescent="0.25">
      <c r="D25931" s="31">
        <v>-555.23599999999999</v>
      </c>
      <c r="E25931" s="28">
        <v>298.89999999999998</v>
      </c>
    </row>
    <row r="25932" spans="4:5" x14ac:dyDescent="0.25">
      <c r="D25932" s="31">
        <v>-555.22</v>
      </c>
      <c r="E25932" s="28">
        <v>299.05700000000002</v>
      </c>
    </row>
    <row r="25933" spans="4:5" x14ac:dyDescent="0.25">
      <c r="D25933" s="31">
        <v>-555.20399999999995</v>
      </c>
      <c r="E25933" s="28">
        <v>299.21499999999997</v>
      </c>
    </row>
    <row r="25934" spans="4:5" x14ac:dyDescent="0.25">
      <c r="D25934" s="31">
        <v>-555.18799999999999</v>
      </c>
      <c r="E25934" s="28">
        <v>299.37200000000001</v>
      </c>
    </row>
    <row r="25935" spans="4:5" x14ac:dyDescent="0.25">
      <c r="D25935" s="31">
        <v>-555.17200000000003</v>
      </c>
      <c r="E25935" s="28">
        <v>299.52999999999997</v>
      </c>
    </row>
    <row r="25936" spans="4:5" x14ac:dyDescent="0.25">
      <c r="D25936" s="31">
        <v>-555.15599999999995</v>
      </c>
      <c r="E25936" s="28">
        <v>299.68700000000001</v>
      </c>
    </row>
    <row r="25937" spans="4:5" x14ac:dyDescent="0.25">
      <c r="D25937" s="31">
        <v>-555.14</v>
      </c>
      <c r="E25937" s="28">
        <v>299.84399999999999</v>
      </c>
    </row>
    <row r="25938" spans="4:5" x14ac:dyDescent="0.25">
      <c r="D25938" s="31">
        <v>-555.12400000000002</v>
      </c>
      <c r="E25938" s="28">
        <v>300.00200000000001</v>
      </c>
    </row>
    <row r="25939" spans="4:5" x14ac:dyDescent="0.25">
      <c r="D25939" s="31">
        <v>-555.10799999999995</v>
      </c>
      <c r="E25939" s="28">
        <v>300.15899999999999</v>
      </c>
    </row>
    <row r="25940" spans="4:5" x14ac:dyDescent="0.25">
      <c r="D25940" s="31">
        <v>-555.09199999999998</v>
      </c>
      <c r="E25940" s="28">
        <v>300.31700000000001</v>
      </c>
    </row>
    <row r="25941" spans="4:5" x14ac:dyDescent="0.25">
      <c r="D25941" s="31">
        <v>-555.07600000000002</v>
      </c>
      <c r="E25941" s="28">
        <v>300.47399999999999</v>
      </c>
    </row>
    <row r="25942" spans="4:5" x14ac:dyDescent="0.25">
      <c r="D25942" s="31">
        <v>-555.05999999999995</v>
      </c>
      <c r="E25942" s="28">
        <v>300.63099999999997</v>
      </c>
    </row>
    <row r="25943" spans="4:5" x14ac:dyDescent="0.25">
      <c r="D25943" s="31">
        <v>-555.04399999999998</v>
      </c>
      <c r="E25943" s="28">
        <v>300.78899999999999</v>
      </c>
    </row>
    <row r="25944" spans="4:5" x14ac:dyDescent="0.25">
      <c r="D25944" s="31">
        <v>-555.02800000000002</v>
      </c>
      <c r="E25944" s="28">
        <v>300.94600000000003</v>
      </c>
    </row>
    <row r="25945" spans="4:5" x14ac:dyDescent="0.25">
      <c r="D25945" s="31">
        <v>-555.01199999999994</v>
      </c>
      <c r="E25945" s="28">
        <v>301.10399999999998</v>
      </c>
    </row>
    <row r="25946" spans="4:5" x14ac:dyDescent="0.25">
      <c r="D25946" s="31">
        <v>-554.99599999999998</v>
      </c>
      <c r="E25946" s="28">
        <v>301.26100000000002</v>
      </c>
    </row>
    <row r="25947" spans="4:5" x14ac:dyDescent="0.25">
      <c r="D25947" s="31">
        <v>-554.98</v>
      </c>
      <c r="E25947" s="28">
        <v>301.41800000000001</v>
      </c>
    </row>
    <row r="25948" spans="4:5" x14ac:dyDescent="0.25">
      <c r="D25948" s="31">
        <v>-554.96400000000006</v>
      </c>
      <c r="E25948" s="28">
        <v>301.57600000000002</v>
      </c>
    </row>
    <row r="25949" spans="4:5" x14ac:dyDescent="0.25">
      <c r="D25949" s="31">
        <v>-554.94799999999998</v>
      </c>
      <c r="E25949" s="28">
        <v>301.733</v>
      </c>
    </row>
    <row r="25950" spans="4:5" x14ac:dyDescent="0.25">
      <c r="D25950" s="31">
        <v>-554.93200000000002</v>
      </c>
      <c r="E25950" s="28">
        <v>301.89</v>
      </c>
    </row>
    <row r="25951" spans="4:5" x14ac:dyDescent="0.25">
      <c r="D25951" s="31">
        <v>-554.91600000000005</v>
      </c>
      <c r="E25951" s="28">
        <v>302.048</v>
      </c>
    </row>
    <row r="25952" spans="4:5" x14ac:dyDescent="0.25">
      <c r="D25952" s="31">
        <v>-554.9</v>
      </c>
      <c r="E25952" s="28">
        <v>302.20499999999998</v>
      </c>
    </row>
    <row r="25953" spans="4:5" x14ac:dyDescent="0.25">
      <c r="D25953" s="31">
        <v>-554.88400000000001</v>
      </c>
      <c r="E25953" s="28">
        <v>302.36200000000002</v>
      </c>
    </row>
    <row r="25954" spans="4:5" x14ac:dyDescent="0.25">
      <c r="D25954" s="31">
        <v>-554.86800000000005</v>
      </c>
      <c r="E25954" s="28">
        <v>302.52</v>
      </c>
    </row>
    <row r="25955" spans="4:5" x14ac:dyDescent="0.25">
      <c r="D25955" s="31">
        <v>-554.85199999999998</v>
      </c>
      <c r="E25955" s="28">
        <v>302.67700000000002</v>
      </c>
    </row>
    <row r="25956" spans="4:5" x14ac:dyDescent="0.25">
      <c r="D25956" s="31">
        <v>-554.83600000000001</v>
      </c>
      <c r="E25956" s="28">
        <v>302.834</v>
      </c>
    </row>
    <row r="25957" spans="4:5" x14ac:dyDescent="0.25">
      <c r="D25957" s="31">
        <v>-554.82000000000005</v>
      </c>
      <c r="E25957" s="28">
        <v>302.99200000000002</v>
      </c>
    </row>
    <row r="25958" spans="4:5" x14ac:dyDescent="0.25">
      <c r="D25958" s="31">
        <v>-554.80399999999997</v>
      </c>
      <c r="E25958" s="28">
        <v>303.149</v>
      </c>
    </row>
    <row r="25959" spans="4:5" x14ac:dyDescent="0.25">
      <c r="D25959" s="31">
        <v>-554.78800000000001</v>
      </c>
      <c r="E25959" s="28">
        <v>303.30599999999998</v>
      </c>
    </row>
    <row r="25960" spans="4:5" x14ac:dyDescent="0.25">
      <c r="D25960" s="31">
        <v>-554.77200000000005</v>
      </c>
      <c r="E25960" s="28">
        <v>303.464</v>
      </c>
    </row>
    <row r="25961" spans="4:5" x14ac:dyDescent="0.25">
      <c r="D25961" s="31">
        <v>-554.75599999999997</v>
      </c>
      <c r="E25961" s="28">
        <v>303.62099999999998</v>
      </c>
    </row>
    <row r="25962" spans="4:5" x14ac:dyDescent="0.25">
      <c r="D25962" s="31">
        <v>-554.74</v>
      </c>
      <c r="E25962" s="28">
        <v>303.77800000000002</v>
      </c>
    </row>
    <row r="25963" spans="4:5" x14ac:dyDescent="0.25">
      <c r="D25963" s="31">
        <v>-554.72400000000005</v>
      </c>
      <c r="E25963" s="28">
        <v>303.935</v>
      </c>
    </row>
    <row r="25964" spans="4:5" x14ac:dyDescent="0.25">
      <c r="D25964" s="31">
        <v>-554.70799999999997</v>
      </c>
      <c r="E25964" s="28">
        <v>304.09300000000002</v>
      </c>
    </row>
    <row r="25965" spans="4:5" x14ac:dyDescent="0.25">
      <c r="D25965" s="31">
        <v>-554.69200000000001</v>
      </c>
      <c r="E25965" s="28">
        <v>304.25</v>
      </c>
    </row>
    <row r="25966" spans="4:5" x14ac:dyDescent="0.25">
      <c r="D25966" s="31">
        <v>-554.67600000000004</v>
      </c>
      <c r="E25966" s="28">
        <v>304.40699999999998</v>
      </c>
    </row>
    <row r="25967" spans="4:5" x14ac:dyDescent="0.25">
      <c r="D25967" s="31">
        <v>-554.66</v>
      </c>
      <c r="E25967" s="28">
        <v>304.56400000000002</v>
      </c>
    </row>
    <row r="25968" spans="4:5" x14ac:dyDescent="0.25">
      <c r="D25968" s="31">
        <v>-554.64400000000001</v>
      </c>
      <c r="E25968" s="28">
        <v>304.72199999999998</v>
      </c>
    </row>
    <row r="25969" spans="4:5" x14ac:dyDescent="0.25">
      <c r="D25969" s="31">
        <v>-554.62800000000004</v>
      </c>
      <c r="E25969" s="28">
        <v>304.87900000000002</v>
      </c>
    </row>
    <row r="25970" spans="4:5" x14ac:dyDescent="0.25">
      <c r="D25970" s="31">
        <v>-554.61199999999997</v>
      </c>
      <c r="E25970" s="28">
        <v>305.036</v>
      </c>
    </row>
    <row r="25971" spans="4:5" x14ac:dyDescent="0.25">
      <c r="D25971" s="31">
        <v>-554.596</v>
      </c>
      <c r="E25971" s="28">
        <v>305.19299999999998</v>
      </c>
    </row>
    <row r="25972" spans="4:5" x14ac:dyDescent="0.25">
      <c r="D25972" s="31">
        <v>-554.58000000000004</v>
      </c>
      <c r="E25972" s="28">
        <v>305.35000000000002</v>
      </c>
    </row>
    <row r="25973" spans="4:5" x14ac:dyDescent="0.25">
      <c r="D25973" s="31">
        <v>-554.56399999999996</v>
      </c>
      <c r="E25973" s="28">
        <v>305.50799999999998</v>
      </c>
    </row>
    <row r="25974" spans="4:5" x14ac:dyDescent="0.25">
      <c r="D25974" s="31">
        <v>-554.548</v>
      </c>
      <c r="E25974" s="28">
        <v>305.66500000000002</v>
      </c>
    </row>
    <row r="25975" spans="4:5" x14ac:dyDescent="0.25">
      <c r="D25975" s="31">
        <v>-554.53200000000004</v>
      </c>
      <c r="E25975" s="28">
        <v>305.822</v>
      </c>
    </row>
    <row r="25976" spans="4:5" x14ac:dyDescent="0.25">
      <c r="D25976" s="31">
        <v>-554.51599999999996</v>
      </c>
      <c r="E25976" s="28">
        <v>305.97899999999998</v>
      </c>
    </row>
    <row r="25977" spans="4:5" x14ac:dyDescent="0.25">
      <c r="D25977" s="31">
        <v>-554.5</v>
      </c>
      <c r="E25977" s="28">
        <v>306.13600000000002</v>
      </c>
    </row>
    <row r="25978" spans="4:5" x14ac:dyDescent="0.25">
      <c r="D25978" s="31">
        <v>-554.48400000000004</v>
      </c>
      <c r="E25978" s="28">
        <v>306.29300000000001</v>
      </c>
    </row>
    <row r="25979" spans="4:5" x14ac:dyDescent="0.25">
      <c r="D25979" s="31">
        <v>-554.46900000000005</v>
      </c>
      <c r="E25979" s="28">
        <v>306.45100000000002</v>
      </c>
    </row>
    <row r="25980" spans="4:5" x14ac:dyDescent="0.25">
      <c r="D25980" s="31">
        <v>-554.45299999999997</v>
      </c>
      <c r="E25980" s="28">
        <v>306.608</v>
      </c>
    </row>
    <row r="25981" spans="4:5" x14ac:dyDescent="0.25">
      <c r="D25981" s="31">
        <v>-554.43700000000001</v>
      </c>
      <c r="E25981" s="28">
        <v>306.76499999999999</v>
      </c>
    </row>
    <row r="25982" spans="4:5" x14ac:dyDescent="0.25">
      <c r="D25982" s="31">
        <v>-554.42100000000005</v>
      </c>
      <c r="E25982" s="28">
        <v>306.92200000000003</v>
      </c>
    </row>
    <row r="25983" spans="4:5" x14ac:dyDescent="0.25">
      <c r="D25983" s="31">
        <v>-554.40499999999997</v>
      </c>
      <c r="E25983" s="28">
        <v>307.07900000000001</v>
      </c>
    </row>
    <row r="25984" spans="4:5" x14ac:dyDescent="0.25">
      <c r="D25984" s="31">
        <v>-554.38900000000001</v>
      </c>
      <c r="E25984" s="28">
        <v>307.23599999999999</v>
      </c>
    </row>
    <row r="25985" spans="4:5" x14ac:dyDescent="0.25">
      <c r="D25985" s="31">
        <v>-554.37300000000005</v>
      </c>
      <c r="E25985" s="28">
        <v>307.39299999999997</v>
      </c>
    </row>
    <row r="25986" spans="4:5" x14ac:dyDescent="0.25">
      <c r="D25986" s="31">
        <v>-554.35699999999997</v>
      </c>
      <c r="E25986" s="28">
        <v>307.55099999999999</v>
      </c>
    </row>
    <row r="25987" spans="4:5" x14ac:dyDescent="0.25">
      <c r="D25987" s="31">
        <v>-554.34100000000001</v>
      </c>
      <c r="E25987" s="28">
        <v>307.70800000000003</v>
      </c>
    </row>
    <row r="25988" spans="4:5" x14ac:dyDescent="0.25">
      <c r="D25988" s="31">
        <v>-554.32500000000005</v>
      </c>
      <c r="E25988" s="28">
        <v>307.86500000000001</v>
      </c>
    </row>
    <row r="25989" spans="4:5" x14ac:dyDescent="0.25">
      <c r="D25989" s="31">
        <v>-554.30899999999997</v>
      </c>
      <c r="E25989" s="28">
        <v>308.02199999999999</v>
      </c>
    </row>
    <row r="25990" spans="4:5" x14ac:dyDescent="0.25">
      <c r="D25990" s="31">
        <v>-554.29300000000001</v>
      </c>
      <c r="E25990" s="28">
        <v>308.17899999999997</v>
      </c>
    </row>
    <row r="25991" spans="4:5" x14ac:dyDescent="0.25">
      <c r="D25991" s="31">
        <v>-554.27700000000004</v>
      </c>
      <c r="E25991" s="28">
        <v>308.33600000000001</v>
      </c>
    </row>
    <row r="25992" spans="4:5" x14ac:dyDescent="0.25">
      <c r="D25992" s="31">
        <v>-554.26099999999997</v>
      </c>
      <c r="E25992" s="28">
        <v>308.49299999999999</v>
      </c>
    </row>
    <row r="25993" spans="4:5" x14ac:dyDescent="0.25">
      <c r="D25993" s="31">
        <v>-554.245</v>
      </c>
      <c r="E25993" s="28">
        <v>308.64999999999998</v>
      </c>
    </row>
    <row r="25994" spans="4:5" x14ac:dyDescent="0.25">
      <c r="D25994" s="31">
        <v>-554.22900000000004</v>
      </c>
      <c r="E25994" s="28">
        <v>308.80700000000002</v>
      </c>
    </row>
    <row r="25995" spans="4:5" x14ac:dyDescent="0.25">
      <c r="D25995" s="31">
        <v>-554.21299999999997</v>
      </c>
      <c r="E25995" s="28">
        <v>308.964</v>
      </c>
    </row>
    <row r="25996" spans="4:5" x14ac:dyDescent="0.25">
      <c r="D25996" s="31">
        <v>-554.197</v>
      </c>
      <c r="E25996" s="28">
        <v>309.12099999999998</v>
      </c>
    </row>
    <row r="25997" spans="4:5" x14ac:dyDescent="0.25">
      <c r="D25997" s="31">
        <v>-554.18100000000004</v>
      </c>
      <c r="E25997" s="28">
        <v>309.27800000000002</v>
      </c>
    </row>
    <row r="25998" spans="4:5" x14ac:dyDescent="0.25">
      <c r="D25998" s="31">
        <v>-554.16499999999996</v>
      </c>
      <c r="E25998" s="28">
        <v>309.435</v>
      </c>
    </row>
    <row r="25999" spans="4:5" x14ac:dyDescent="0.25">
      <c r="D25999" s="31">
        <v>-554.149</v>
      </c>
      <c r="E25999" s="28">
        <v>309.59199999999998</v>
      </c>
    </row>
    <row r="26000" spans="4:5" x14ac:dyDescent="0.25">
      <c r="D26000" s="31">
        <v>-554.13300000000004</v>
      </c>
      <c r="E26000" s="28">
        <v>309.74900000000002</v>
      </c>
    </row>
    <row r="26001" spans="4:5" x14ac:dyDescent="0.25">
      <c r="D26001" s="31">
        <v>-554.11699999999996</v>
      </c>
      <c r="E26001" s="28">
        <v>309.90600000000001</v>
      </c>
    </row>
    <row r="26002" spans="4:5" x14ac:dyDescent="0.25">
      <c r="D26002" s="31">
        <v>-554.101</v>
      </c>
      <c r="E26002" s="28">
        <v>310.06299999999999</v>
      </c>
    </row>
    <row r="26003" spans="4:5" x14ac:dyDescent="0.25">
      <c r="D26003" s="31">
        <v>-554.08500000000004</v>
      </c>
      <c r="E26003" s="28">
        <v>310.22000000000003</v>
      </c>
    </row>
    <row r="26004" spans="4:5" x14ac:dyDescent="0.25">
      <c r="D26004" s="31">
        <v>-554.06899999999996</v>
      </c>
      <c r="E26004" s="28">
        <v>310.37700000000001</v>
      </c>
    </row>
    <row r="26005" spans="4:5" x14ac:dyDescent="0.25">
      <c r="D26005" s="31">
        <v>-554.053</v>
      </c>
      <c r="E26005" s="28">
        <v>310.53399999999999</v>
      </c>
    </row>
    <row r="26006" spans="4:5" x14ac:dyDescent="0.25">
      <c r="D26006" s="31">
        <v>-554.03700000000003</v>
      </c>
      <c r="E26006" s="28">
        <v>310.69099999999997</v>
      </c>
    </row>
    <row r="26007" spans="4:5" x14ac:dyDescent="0.25">
      <c r="D26007" s="31">
        <v>-554.02099999999996</v>
      </c>
      <c r="E26007" s="28">
        <v>310.84800000000001</v>
      </c>
    </row>
    <row r="26008" spans="4:5" x14ac:dyDescent="0.25">
      <c r="D26008" s="31">
        <v>-554.005</v>
      </c>
      <c r="E26008" s="28">
        <v>311.005</v>
      </c>
    </row>
    <row r="26009" spans="4:5" x14ac:dyDescent="0.25">
      <c r="D26009" s="31">
        <v>-553.98900000000003</v>
      </c>
      <c r="E26009" s="28">
        <v>311.16199999999998</v>
      </c>
    </row>
    <row r="26010" spans="4:5" x14ac:dyDescent="0.25">
      <c r="D26010" s="31">
        <v>-553.97299999999996</v>
      </c>
      <c r="E26010" s="28">
        <v>311.31900000000002</v>
      </c>
    </row>
    <row r="26011" spans="4:5" x14ac:dyDescent="0.25">
      <c r="D26011" s="31">
        <v>-553.95699999999999</v>
      </c>
      <c r="E26011" s="28">
        <v>311.476</v>
      </c>
    </row>
    <row r="26012" spans="4:5" x14ac:dyDescent="0.25">
      <c r="D26012" s="31">
        <v>-553.94100000000003</v>
      </c>
      <c r="E26012" s="28">
        <v>311.63299999999998</v>
      </c>
    </row>
    <row r="26013" spans="4:5" x14ac:dyDescent="0.25">
      <c r="D26013" s="31">
        <v>-553.92499999999995</v>
      </c>
      <c r="E26013" s="28">
        <v>311.79000000000002</v>
      </c>
    </row>
    <row r="26014" spans="4:5" x14ac:dyDescent="0.25">
      <c r="D26014" s="31">
        <v>-553.90899999999999</v>
      </c>
      <c r="E26014" s="28">
        <v>311.947</v>
      </c>
    </row>
    <row r="26015" spans="4:5" x14ac:dyDescent="0.25">
      <c r="D26015" s="31">
        <v>-553.89300000000003</v>
      </c>
      <c r="E26015" s="28">
        <v>312.10399999999998</v>
      </c>
    </row>
    <row r="26016" spans="4:5" x14ac:dyDescent="0.25">
      <c r="D26016" s="31">
        <v>-553.87699999999995</v>
      </c>
      <c r="E26016" s="28">
        <v>312.26</v>
      </c>
    </row>
    <row r="26017" spans="4:5" x14ac:dyDescent="0.25">
      <c r="D26017" s="31">
        <v>-553.86099999999999</v>
      </c>
      <c r="E26017" s="28">
        <v>312.41699999999997</v>
      </c>
    </row>
    <row r="26018" spans="4:5" x14ac:dyDescent="0.25">
      <c r="D26018" s="31">
        <v>-553.84500000000003</v>
      </c>
      <c r="E26018" s="28">
        <v>312.57400000000001</v>
      </c>
    </row>
    <row r="26019" spans="4:5" x14ac:dyDescent="0.25">
      <c r="D26019" s="31">
        <v>-553.82899999999995</v>
      </c>
      <c r="E26019" s="28">
        <v>312.73099999999999</v>
      </c>
    </row>
    <row r="26020" spans="4:5" x14ac:dyDescent="0.25">
      <c r="D26020" s="31">
        <v>-553.81299999999999</v>
      </c>
      <c r="E26020" s="28">
        <v>312.88799999999998</v>
      </c>
    </row>
    <row r="26021" spans="4:5" x14ac:dyDescent="0.25">
      <c r="D26021" s="31">
        <v>-553.79700000000003</v>
      </c>
      <c r="E26021" s="28">
        <v>313.04500000000002</v>
      </c>
    </row>
    <row r="26022" spans="4:5" x14ac:dyDescent="0.25">
      <c r="D26022" s="31">
        <v>-553.78099999999995</v>
      </c>
      <c r="E26022" s="28">
        <v>313.202</v>
      </c>
    </row>
    <row r="26023" spans="4:5" x14ac:dyDescent="0.25">
      <c r="D26023" s="31">
        <v>-553.76499999999999</v>
      </c>
      <c r="E26023" s="28">
        <v>313.35899999999998</v>
      </c>
    </row>
    <row r="26024" spans="4:5" x14ac:dyDescent="0.25">
      <c r="D26024" s="31">
        <v>-553.74900000000002</v>
      </c>
      <c r="E26024" s="28">
        <v>313.51600000000002</v>
      </c>
    </row>
    <row r="26025" spans="4:5" x14ac:dyDescent="0.25">
      <c r="D26025" s="31">
        <v>-553.73299999999995</v>
      </c>
      <c r="E26025" s="28">
        <v>313.67200000000003</v>
      </c>
    </row>
    <row r="26026" spans="4:5" x14ac:dyDescent="0.25">
      <c r="D26026" s="31">
        <v>-553.71699999999998</v>
      </c>
      <c r="E26026" s="28">
        <v>313.82900000000001</v>
      </c>
    </row>
    <row r="26027" spans="4:5" x14ac:dyDescent="0.25">
      <c r="D26027" s="31">
        <v>-553.70100000000002</v>
      </c>
      <c r="E26027" s="28">
        <v>313.98599999999999</v>
      </c>
    </row>
    <row r="26028" spans="4:5" x14ac:dyDescent="0.25">
      <c r="D26028" s="31">
        <v>-553.68499999999995</v>
      </c>
      <c r="E26028" s="28">
        <v>314.14299999999997</v>
      </c>
    </row>
    <row r="26029" spans="4:5" x14ac:dyDescent="0.25">
      <c r="D26029" s="31">
        <v>-553.66899999999998</v>
      </c>
      <c r="E26029" s="28">
        <v>314.3</v>
      </c>
    </row>
    <row r="26030" spans="4:5" x14ac:dyDescent="0.25">
      <c r="D26030" s="31">
        <v>-553.65300000000002</v>
      </c>
      <c r="E26030" s="28">
        <v>314.45600000000002</v>
      </c>
    </row>
    <row r="26031" spans="4:5" x14ac:dyDescent="0.25">
      <c r="D26031" s="31">
        <v>-553.63699999999994</v>
      </c>
      <c r="E26031" s="28">
        <v>314.613</v>
      </c>
    </row>
    <row r="26032" spans="4:5" x14ac:dyDescent="0.25">
      <c r="D26032" s="31">
        <v>-553.62099999999998</v>
      </c>
      <c r="E26032" s="28">
        <v>314.77</v>
      </c>
    </row>
    <row r="26033" spans="4:5" x14ac:dyDescent="0.25">
      <c r="D26033" s="31">
        <v>-553.60500000000002</v>
      </c>
      <c r="E26033" s="28">
        <v>314.92700000000002</v>
      </c>
    </row>
    <row r="26034" spans="4:5" x14ac:dyDescent="0.25">
      <c r="D26034" s="31">
        <v>-553.58900000000006</v>
      </c>
      <c r="E26034" s="28">
        <v>315.08300000000003</v>
      </c>
    </row>
    <row r="26035" spans="4:5" x14ac:dyDescent="0.25">
      <c r="D26035" s="31">
        <v>-553.57299999999998</v>
      </c>
      <c r="E26035" s="28">
        <v>315.24</v>
      </c>
    </row>
    <row r="26036" spans="4:5" x14ac:dyDescent="0.25">
      <c r="D26036" s="31">
        <v>-553.55700000000002</v>
      </c>
      <c r="E26036" s="28">
        <v>315.39699999999999</v>
      </c>
    </row>
    <row r="26037" spans="4:5" x14ac:dyDescent="0.25">
      <c r="D26037" s="31">
        <v>-553.54100000000005</v>
      </c>
      <c r="E26037" s="28">
        <v>315.55399999999997</v>
      </c>
    </row>
    <row r="26038" spans="4:5" x14ac:dyDescent="0.25">
      <c r="D26038" s="31">
        <v>-553.52499999999998</v>
      </c>
      <c r="E26038" s="28">
        <v>315.71100000000001</v>
      </c>
    </row>
    <row r="26039" spans="4:5" x14ac:dyDescent="0.25">
      <c r="D26039" s="31">
        <v>-553.50900000000001</v>
      </c>
      <c r="E26039" s="28">
        <v>315.86700000000002</v>
      </c>
    </row>
    <row r="26040" spans="4:5" x14ac:dyDescent="0.25">
      <c r="D26040" s="31">
        <v>-553.49300000000005</v>
      </c>
      <c r="E26040" s="28">
        <v>316.024</v>
      </c>
    </row>
    <row r="26041" spans="4:5" x14ac:dyDescent="0.25">
      <c r="D26041" s="31">
        <v>-553.47699999999998</v>
      </c>
      <c r="E26041" s="28">
        <v>316.18099999999998</v>
      </c>
    </row>
    <row r="26042" spans="4:5" x14ac:dyDescent="0.25">
      <c r="D26042" s="31">
        <v>-553.46100000000001</v>
      </c>
      <c r="E26042" s="28">
        <v>316.33699999999999</v>
      </c>
    </row>
    <row r="26043" spans="4:5" x14ac:dyDescent="0.25">
      <c r="D26043" s="31">
        <v>-553.44500000000005</v>
      </c>
      <c r="E26043" s="28">
        <v>316.49400000000003</v>
      </c>
    </row>
    <row r="26044" spans="4:5" x14ac:dyDescent="0.25">
      <c r="D26044" s="31">
        <v>-553.42899999999997</v>
      </c>
      <c r="E26044" s="28">
        <v>316.65100000000001</v>
      </c>
    </row>
    <row r="26045" spans="4:5" x14ac:dyDescent="0.25">
      <c r="D26045" s="31">
        <v>-553.41300000000001</v>
      </c>
      <c r="E26045" s="28">
        <v>316.80799999999999</v>
      </c>
    </row>
    <row r="26046" spans="4:5" x14ac:dyDescent="0.25">
      <c r="D26046" s="31">
        <v>-553.39700000000005</v>
      </c>
      <c r="E26046" s="28">
        <v>316.964</v>
      </c>
    </row>
    <row r="26047" spans="4:5" x14ac:dyDescent="0.25">
      <c r="D26047" s="31">
        <v>-553.38099999999997</v>
      </c>
      <c r="E26047" s="28">
        <v>317.12099999999998</v>
      </c>
    </row>
    <row r="26048" spans="4:5" x14ac:dyDescent="0.25">
      <c r="D26048" s="31">
        <v>-553.36500000000001</v>
      </c>
      <c r="E26048" s="28">
        <v>317.27800000000002</v>
      </c>
    </row>
    <row r="26049" spans="4:5" x14ac:dyDescent="0.25">
      <c r="D26049" s="31">
        <v>-553.34900000000005</v>
      </c>
      <c r="E26049" s="28">
        <v>317.43400000000003</v>
      </c>
    </row>
    <row r="26050" spans="4:5" x14ac:dyDescent="0.25">
      <c r="D26050" s="31">
        <v>-553.33299999999997</v>
      </c>
      <c r="E26050" s="28">
        <v>317.59100000000001</v>
      </c>
    </row>
    <row r="26051" spans="4:5" x14ac:dyDescent="0.25">
      <c r="D26051" s="31">
        <v>-553.31700000000001</v>
      </c>
      <c r="E26051" s="28">
        <v>317.74700000000001</v>
      </c>
    </row>
    <row r="26052" spans="4:5" x14ac:dyDescent="0.25">
      <c r="D26052" s="31">
        <v>-553.30100000000004</v>
      </c>
      <c r="E26052" s="28">
        <v>317.904</v>
      </c>
    </row>
    <row r="26053" spans="4:5" x14ac:dyDescent="0.25">
      <c r="D26053" s="31">
        <v>-553.28499999999997</v>
      </c>
      <c r="E26053" s="28">
        <v>318.06099999999998</v>
      </c>
    </row>
    <row r="26054" spans="4:5" x14ac:dyDescent="0.25">
      <c r="D26054" s="31">
        <v>-553.26900000000001</v>
      </c>
      <c r="E26054" s="28">
        <v>318.21699999999998</v>
      </c>
    </row>
    <row r="26055" spans="4:5" x14ac:dyDescent="0.25">
      <c r="D26055" s="31">
        <v>-553.25300000000004</v>
      </c>
      <c r="E26055" s="28">
        <v>318.37400000000002</v>
      </c>
    </row>
    <row r="26056" spans="4:5" x14ac:dyDescent="0.25">
      <c r="D26056" s="31">
        <v>-553.23699999999997</v>
      </c>
      <c r="E26056" s="28">
        <v>318.53100000000001</v>
      </c>
    </row>
    <row r="26057" spans="4:5" x14ac:dyDescent="0.25">
      <c r="D26057" s="31">
        <v>-553.221</v>
      </c>
      <c r="E26057" s="28">
        <v>318.68700000000001</v>
      </c>
    </row>
    <row r="26058" spans="4:5" x14ac:dyDescent="0.25">
      <c r="D26058" s="31">
        <v>-553.20500000000004</v>
      </c>
      <c r="E26058" s="28">
        <v>318.84399999999999</v>
      </c>
    </row>
    <row r="26059" spans="4:5" x14ac:dyDescent="0.25">
      <c r="D26059" s="31">
        <v>-553.18899999999996</v>
      </c>
      <c r="E26059" s="28">
        <v>319</v>
      </c>
    </row>
    <row r="26060" spans="4:5" x14ac:dyDescent="0.25">
      <c r="D26060" s="31">
        <v>-553.173</v>
      </c>
      <c r="E26060" s="28">
        <v>319.15699999999998</v>
      </c>
    </row>
    <row r="26061" spans="4:5" x14ac:dyDescent="0.25">
      <c r="D26061" s="31">
        <v>-553.15700000000004</v>
      </c>
      <c r="E26061" s="28">
        <v>319.31299999999999</v>
      </c>
    </row>
    <row r="26062" spans="4:5" x14ac:dyDescent="0.25">
      <c r="D26062" s="31">
        <v>-553.14099999999996</v>
      </c>
      <c r="E26062" s="28">
        <v>319.47000000000003</v>
      </c>
    </row>
    <row r="26063" spans="4:5" x14ac:dyDescent="0.25">
      <c r="D26063" s="31">
        <v>-553.125</v>
      </c>
      <c r="E26063" s="28">
        <v>319.62700000000001</v>
      </c>
    </row>
    <row r="26064" spans="4:5" x14ac:dyDescent="0.25">
      <c r="D26064" s="31">
        <v>-553.10900000000004</v>
      </c>
      <c r="E26064" s="28">
        <v>319.78300000000002</v>
      </c>
    </row>
    <row r="26065" spans="4:5" x14ac:dyDescent="0.25">
      <c r="D26065" s="31">
        <v>-553.09299999999996</v>
      </c>
      <c r="E26065" s="28">
        <v>319.94</v>
      </c>
    </row>
    <row r="26066" spans="4:5" x14ac:dyDescent="0.25">
      <c r="D26066" s="31">
        <v>-553.077</v>
      </c>
      <c r="E26066" s="28">
        <v>320.096</v>
      </c>
    </row>
    <row r="26067" spans="4:5" x14ac:dyDescent="0.25">
      <c r="D26067" s="31">
        <v>-553.06100000000004</v>
      </c>
      <c r="E26067" s="28">
        <v>320.25299999999999</v>
      </c>
    </row>
    <row r="26068" spans="4:5" x14ac:dyDescent="0.25">
      <c r="D26068" s="31">
        <v>-553.04499999999996</v>
      </c>
      <c r="E26068" s="28">
        <v>320.40899999999999</v>
      </c>
    </row>
    <row r="26069" spans="4:5" x14ac:dyDescent="0.25">
      <c r="D26069" s="31">
        <v>-553.029</v>
      </c>
      <c r="E26069" s="28">
        <v>320.56599999999997</v>
      </c>
    </row>
    <row r="26070" spans="4:5" x14ac:dyDescent="0.25">
      <c r="D26070" s="31">
        <v>-553.01300000000003</v>
      </c>
      <c r="E26070" s="28">
        <v>320.72199999999998</v>
      </c>
    </row>
    <row r="26071" spans="4:5" x14ac:dyDescent="0.25">
      <c r="D26071" s="31">
        <v>-552.99699999999996</v>
      </c>
      <c r="E26071" s="28">
        <v>320.87900000000002</v>
      </c>
    </row>
    <row r="26072" spans="4:5" x14ac:dyDescent="0.25">
      <c r="D26072" s="31">
        <v>-552.98099999999999</v>
      </c>
      <c r="E26072" s="28">
        <v>321.03500000000003</v>
      </c>
    </row>
    <row r="26073" spans="4:5" x14ac:dyDescent="0.25">
      <c r="D26073" s="31">
        <v>-552.96500000000003</v>
      </c>
      <c r="E26073" s="28">
        <v>321.19200000000001</v>
      </c>
    </row>
    <row r="26074" spans="4:5" x14ac:dyDescent="0.25">
      <c r="D26074" s="31">
        <v>-552.94899999999996</v>
      </c>
      <c r="E26074" s="28">
        <v>321.34800000000001</v>
      </c>
    </row>
    <row r="26075" spans="4:5" x14ac:dyDescent="0.25">
      <c r="D26075" s="31">
        <v>-552.93299999999999</v>
      </c>
      <c r="E26075" s="28">
        <v>321.505</v>
      </c>
    </row>
    <row r="26076" spans="4:5" x14ac:dyDescent="0.25">
      <c r="D26076" s="31">
        <v>-552.91700000000003</v>
      </c>
      <c r="E26076" s="28">
        <v>321.661</v>
      </c>
    </row>
    <row r="26077" spans="4:5" x14ac:dyDescent="0.25">
      <c r="D26077" s="31">
        <v>-552.90099999999995</v>
      </c>
      <c r="E26077" s="28">
        <v>321.81799999999998</v>
      </c>
    </row>
    <row r="26078" spans="4:5" x14ac:dyDescent="0.25">
      <c r="D26078" s="31">
        <v>-552.88499999999999</v>
      </c>
      <c r="E26078" s="28">
        <v>321.97399999999999</v>
      </c>
    </row>
    <row r="26079" spans="4:5" x14ac:dyDescent="0.25">
      <c r="D26079" s="31">
        <v>-552.86900000000003</v>
      </c>
      <c r="E26079" s="28">
        <v>322.13099999999997</v>
      </c>
    </row>
    <row r="26080" spans="4:5" x14ac:dyDescent="0.25">
      <c r="D26080" s="31">
        <v>-552.85299999999995</v>
      </c>
      <c r="E26080" s="28">
        <v>322.28699999999998</v>
      </c>
    </row>
    <row r="26081" spans="4:5" x14ac:dyDescent="0.25">
      <c r="D26081" s="31">
        <v>-552.83699999999999</v>
      </c>
      <c r="E26081" s="28">
        <v>322.44299999999998</v>
      </c>
    </row>
    <row r="26082" spans="4:5" x14ac:dyDescent="0.25">
      <c r="D26082" s="31">
        <v>-552.82100000000003</v>
      </c>
      <c r="E26082" s="28">
        <v>322.60000000000002</v>
      </c>
    </row>
    <row r="26083" spans="4:5" x14ac:dyDescent="0.25">
      <c r="D26083" s="31">
        <v>-552.80499999999995</v>
      </c>
      <c r="E26083" s="28">
        <v>322.75599999999997</v>
      </c>
    </row>
    <row r="26084" spans="4:5" x14ac:dyDescent="0.25">
      <c r="D26084" s="31">
        <v>-552.78899999999999</v>
      </c>
      <c r="E26084" s="28">
        <v>322.91300000000001</v>
      </c>
    </row>
    <row r="26085" spans="4:5" x14ac:dyDescent="0.25">
      <c r="D26085" s="31">
        <v>-552.77300000000002</v>
      </c>
      <c r="E26085" s="28">
        <v>323.06900000000002</v>
      </c>
    </row>
    <row r="26086" spans="4:5" x14ac:dyDescent="0.25">
      <c r="D26086" s="31">
        <v>-552.75699999999995</v>
      </c>
      <c r="E26086" s="28">
        <v>323.22500000000002</v>
      </c>
    </row>
    <row r="26087" spans="4:5" x14ac:dyDescent="0.25">
      <c r="D26087" s="31">
        <v>-552.74099999999999</v>
      </c>
      <c r="E26087" s="28">
        <v>323.38200000000001</v>
      </c>
    </row>
    <row r="26088" spans="4:5" x14ac:dyDescent="0.25">
      <c r="D26088" s="31">
        <v>-552.72500000000002</v>
      </c>
      <c r="E26088" s="28">
        <v>323.53800000000001</v>
      </c>
    </row>
    <row r="26089" spans="4:5" x14ac:dyDescent="0.25">
      <c r="D26089" s="31">
        <v>-552.70899999999995</v>
      </c>
      <c r="E26089" s="28">
        <v>323.69400000000002</v>
      </c>
    </row>
    <row r="26090" spans="4:5" x14ac:dyDescent="0.25">
      <c r="D26090" s="31">
        <v>-552.69299999999998</v>
      </c>
      <c r="E26090" s="28">
        <v>323.851</v>
      </c>
    </row>
    <row r="26091" spans="4:5" x14ac:dyDescent="0.25">
      <c r="D26091" s="31">
        <v>-552.67700000000002</v>
      </c>
      <c r="E26091" s="28">
        <v>324.00700000000001</v>
      </c>
    </row>
    <row r="26092" spans="4:5" x14ac:dyDescent="0.25">
      <c r="D26092" s="31">
        <v>-552.66099999999994</v>
      </c>
      <c r="E26092" s="28">
        <v>324.16300000000001</v>
      </c>
    </row>
    <row r="26093" spans="4:5" x14ac:dyDescent="0.25">
      <c r="D26093" s="31">
        <v>-552.64599999999996</v>
      </c>
      <c r="E26093" s="28">
        <v>324.32</v>
      </c>
    </row>
    <row r="26094" spans="4:5" x14ac:dyDescent="0.25">
      <c r="D26094" s="31">
        <v>-552.63</v>
      </c>
      <c r="E26094" s="28">
        <v>324.476</v>
      </c>
    </row>
    <row r="26095" spans="4:5" x14ac:dyDescent="0.25">
      <c r="D26095" s="31">
        <v>-552.61400000000003</v>
      </c>
      <c r="E26095" s="28">
        <v>324.63200000000001</v>
      </c>
    </row>
    <row r="26096" spans="4:5" x14ac:dyDescent="0.25">
      <c r="D26096" s="31">
        <v>-552.59799999999996</v>
      </c>
      <c r="E26096" s="28">
        <v>324.78899999999999</v>
      </c>
    </row>
    <row r="26097" spans="4:5" x14ac:dyDescent="0.25">
      <c r="D26097" s="31">
        <v>-552.58199999999999</v>
      </c>
      <c r="E26097" s="28">
        <v>324.94499999999999</v>
      </c>
    </row>
    <row r="26098" spans="4:5" x14ac:dyDescent="0.25">
      <c r="D26098" s="31">
        <v>-552.56600000000003</v>
      </c>
      <c r="E26098" s="28">
        <v>325.101</v>
      </c>
    </row>
    <row r="26099" spans="4:5" x14ac:dyDescent="0.25">
      <c r="D26099" s="31">
        <v>-552.54999999999995</v>
      </c>
      <c r="E26099" s="28">
        <v>325.25799999999998</v>
      </c>
    </row>
    <row r="26100" spans="4:5" x14ac:dyDescent="0.25">
      <c r="D26100" s="31">
        <v>-552.53399999999999</v>
      </c>
      <c r="E26100" s="28">
        <v>325.41399999999999</v>
      </c>
    </row>
    <row r="26101" spans="4:5" x14ac:dyDescent="0.25">
      <c r="D26101" s="31">
        <v>-552.51800000000003</v>
      </c>
      <c r="E26101" s="28">
        <v>325.57</v>
      </c>
    </row>
    <row r="26102" spans="4:5" x14ac:dyDescent="0.25">
      <c r="D26102" s="31">
        <v>-552.50199999999995</v>
      </c>
      <c r="E26102" s="28">
        <v>325.726</v>
      </c>
    </row>
    <row r="26103" spans="4:5" x14ac:dyDescent="0.25">
      <c r="D26103" s="31">
        <v>-552.48599999999999</v>
      </c>
      <c r="E26103" s="28">
        <v>325.88299999999998</v>
      </c>
    </row>
    <row r="26104" spans="4:5" x14ac:dyDescent="0.25">
      <c r="D26104" s="31">
        <v>-552.47</v>
      </c>
      <c r="E26104" s="28">
        <v>326.03899999999999</v>
      </c>
    </row>
    <row r="26105" spans="4:5" x14ac:dyDescent="0.25">
      <c r="D26105" s="31">
        <v>-552.45399999999995</v>
      </c>
      <c r="E26105" s="28">
        <v>326.19499999999999</v>
      </c>
    </row>
    <row r="26106" spans="4:5" x14ac:dyDescent="0.25">
      <c r="D26106" s="31">
        <v>-552.43799999999999</v>
      </c>
      <c r="E26106" s="28">
        <v>326.351</v>
      </c>
    </row>
    <row r="26107" spans="4:5" x14ac:dyDescent="0.25">
      <c r="D26107" s="31">
        <v>-552.42200000000003</v>
      </c>
      <c r="E26107" s="28">
        <v>326.50700000000001</v>
      </c>
    </row>
    <row r="26108" spans="4:5" x14ac:dyDescent="0.25">
      <c r="D26108" s="31">
        <v>-552.40599999999995</v>
      </c>
      <c r="E26108" s="28">
        <v>326.66399999999999</v>
      </c>
    </row>
    <row r="26109" spans="4:5" x14ac:dyDescent="0.25">
      <c r="D26109" s="31">
        <v>-552.39</v>
      </c>
      <c r="E26109" s="28">
        <v>326.82</v>
      </c>
    </row>
    <row r="26110" spans="4:5" x14ac:dyDescent="0.25">
      <c r="D26110" s="31">
        <v>-552.37400000000002</v>
      </c>
      <c r="E26110" s="28">
        <v>326.976</v>
      </c>
    </row>
    <row r="26111" spans="4:5" x14ac:dyDescent="0.25">
      <c r="D26111" s="31">
        <v>-552.35799999999995</v>
      </c>
      <c r="E26111" s="28">
        <v>327.13200000000001</v>
      </c>
    </row>
    <row r="26112" spans="4:5" x14ac:dyDescent="0.25">
      <c r="D26112" s="31">
        <v>-552.34199999999998</v>
      </c>
      <c r="E26112" s="28">
        <v>327.28800000000001</v>
      </c>
    </row>
    <row r="26113" spans="4:5" x14ac:dyDescent="0.25">
      <c r="D26113" s="31">
        <v>-552.32600000000002</v>
      </c>
      <c r="E26113" s="28">
        <v>327.44400000000002</v>
      </c>
    </row>
    <row r="26114" spans="4:5" x14ac:dyDescent="0.25">
      <c r="D26114" s="31">
        <v>-552.30999999999995</v>
      </c>
      <c r="E26114" s="28">
        <v>327.601</v>
      </c>
    </row>
    <row r="26115" spans="4:5" x14ac:dyDescent="0.25">
      <c r="D26115" s="31">
        <v>-552.29399999999998</v>
      </c>
      <c r="E26115" s="28">
        <v>327.75700000000001</v>
      </c>
    </row>
    <row r="26116" spans="4:5" x14ac:dyDescent="0.25">
      <c r="D26116" s="31">
        <v>-552.27800000000002</v>
      </c>
      <c r="E26116" s="28">
        <v>327.91300000000001</v>
      </c>
    </row>
    <row r="26117" spans="4:5" x14ac:dyDescent="0.25">
      <c r="D26117" s="31">
        <v>-552.26199999999994</v>
      </c>
      <c r="E26117" s="28">
        <v>328.06900000000002</v>
      </c>
    </row>
    <row r="26118" spans="4:5" x14ac:dyDescent="0.25">
      <c r="D26118" s="31">
        <v>-552.24599999999998</v>
      </c>
      <c r="E26118" s="28">
        <v>328.22500000000002</v>
      </c>
    </row>
    <row r="26119" spans="4:5" x14ac:dyDescent="0.25">
      <c r="D26119" s="31">
        <v>-552.23</v>
      </c>
      <c r="E26119" s="28">
        <v>328.38099999999997</v>
      </c>
    </row>
    <row r="26120" spans="4:5" x14ac:dyDescent="0.25">
      <c r="D26120" s="31">
        <v>-552.21400000000006</v>
      </c>
      <c r="E26120" s="28">
        <v>328.53699999999998</v>
      </c>
    </row>
    <row r="26121" spans="4:5" x14ac:dyDescent="0.25">
      <c r="D26121" s="31">
        <v>-552.19799999999998</v>
      </c>
      <c r="E26121" s="28">
        <v>328.69400000000002</v>
      </c>
    </row>
    <row r="26122" spans="4:5" x14ac:dyDescent="0.25">
      <c r="D26122" s="31">
        <v>-552.18200000000002</v>
      </c>
      <c r="E26122" s="28">
        <v>328.85</v>
      </c>
    </row>
    <row r="26123" spans="4:5" x14ac:dyDescent="0.25">
      <c r="D26123" s="31">
        <v>-552.16600000000005</v>
      </c>
      <c r="E26123" s="28">
        <v>329.00599999999997</v>
      </c>
    </row>
    <row r="26124" spans="4:5" x14ac:dyDescent="0.25">
      <c r="D26124" s="31">
        <v>-552.15</v>
      </c>
      <c r="E26124" s="28">
        <v>329.16199999999998</v>
      </c>
    </row>
    <row r="26125" spans="4:5" x14ac:dyDescent="0.25">
      <c r="D26125" s="31">
        <v>-552.13400000000001</v>
      </c>
      <c r="E26125" s="28">
        <v>329.31799999999998</v>
      </c>
    </row>
    <row r="26126" spans="4:5" x14ac:dyDescent="0.25">
      <c r="D26126" s="31">
        <v>-552.11800000000005</v>
      </c>
      <c r="E26126" s="28">
        <v>329.47399999999999</v>
      </c>
    </row>
    <row r="26127" spans="4:5" x14ac:dyDescent="0.25">
      <c r="D26127" s="31">
        <v>-552.10199999999998</v>
      </c>
      <c r="E26127" s="28">
        <v>329.63</v>
      </c>
    </row>
    <row r="26128" spans="4:5" x14ac:dyDescent="0.25">
      <c r="D26128" s="31">
        <v>-552.08600000000001</v>
      </c>
      <c r="E26128" s="28">
        <v>329.786</v>
      </c>
    </row>
    <row r="26129" spans="4:5" x14ac:dyDescent="0.25">
      <c r="D26129" s="31">
        <v>-552.07000000000005</v>
      </c>
      <c r="E26129" s="28">
        <v>329.94200000000001</v>
      </c>
    </row>
    <row r="26130" spans="4:5" x14ac:dyDescent="0.25">
      <c r="D26130" s="31">
        <v>-552.05399999999997</v>
      </c>
      <c r="E26130" s="28">
        <v>330.09800000000001</v>
      </c>
    </row>
    <row r="26131" spans="4:5" x14ac:dyDescent="0.25">
      <c r="D26131" s="31">
        <v>-552.03800000000001</v>
      </c>
      <c r="E26131" s="28">
        <v>330.25400000000002</v>
      </c>
    </row>
    <row r="26132" spans="4:5" x14ac:dyDescent="0.25">
      <c r="D26132" s="31">
        <v>-552.02200000000005</v>
      </c>
      <c r="E26132" s="28">
        <v>330.41</v>
      </c>
    </row>
    <row r="26133" spans="4:5" x14ac:dyDescent="0.25">
      <c r="D26133" s="31">
        <v>-552.00599999999997</v>
      </c>
      <c r="E26133" s="28">
        <v>330.56599999999997</v>
      </c>
    </row>
    <row r="26134" spans="4:5" x14ac:dyDescent="0.25">
      <c r="D26134" s="31">
        <v>-551.99</v>
      </c>
      <c r="E26134" s="28">
        <v>330.72199999999998</v>
      </c>
    </row>
    <row r="26135" spans="4:5" x14ac:dyDescent="0.25">
      <c r="D26135" s="31">
        <v>-551.97400000000005</v>
      </c>
      <c r="E26135" s="28">
        <v>330.87799999999999</v>
      </c>
    </row>
    <row r="26136" spans="4:5" x14ac:dyDescent="0.25">
      <c r="D26136" s="31">
        <v>-551.95799999999997</v>
      </c>
      <c r="E26136" s="28">
        <v>331.03399999999999</v>
      </c>
    </row>
    <row r="26137" spans="4:5" x14ac:dyDescent="0.25">
      <c r="D26137" s="31">
        <v>-551.94200000000001</v>
      </c>
      <c r="E26137" s="28">
        <v>331.19</v>
      </c>
    </row>
    <row r="26138" spans="4:5" x14ac:dyDescent="0.25">
      <c r="D26138" s="31">
        <v>-551.92600000000004</v>
      </c>
      <c r="E26138" s="28">
        <v>331.346</v>
      </c>
    </row>
    <row r="26139" spans="4:5" x14ac:dyDescent="0.25">
      <c r="D26139" s="31">
        <v>-551.91</v>
      </c>
      <c r="E26139" s="28">
        <v>331.50200000000001</v>
      </c>
    </row>
    <row r="26140" spans="4:5" x14ac:dyDescent="0.25">
      <c r="D26140" s="31">
        <v>-551.89400000000001</v>
      </c>
      <c r="E26140" s="28">
        <v>331.65800000000002</v>
      </c>
    </row>
    <row r="26141" spans="4:5" x14ac:dyDescent="0.25">
      <c r="D26141" s="31">
        <v>-551.87800000000004</v>
      </c>
      <c r="E26141" s="28">
        <v>331.81400000000002</v>
      </c>
    </row>
    <row r="26142" spans="4:5" x14ac:dyDescent="0.25">
      <c r="D26142" s="31">
        <v>-551.86199999999997</v>
      </c>
      <c r="E26142" s="28">
        <v>331.97</v>
      </c>
    </row>
    <row r="26143" spans="4:5" x14ac:dyDescent="0.25">
      <c r="D26143" s="31">
        <v>-551.846</v>
      </c>
      <c r="E26143" s="28">
        <v>332.12599999999998</v>
      </c>
    </row>
    <row r="26144" spans="4:5" x14ac:dyDescent="0.25">
      <c r="D26144" s="31">
        <v>-551.83000000000004</v>
      </c>
      <c r="E26144" s="28">
        <v>332.28199999999998</v>
      </c>
    </row>
    <row r="26145" spans="4:5" x14ac:dyDescent="0.25">
      <c r="D26145" s="31">
        <v>-551.81399999999996</v>
      </c>
      <c r="E26145" s="28">
        <v>332.43799999999999</v>
      </c>
    </row>
    <row r="26146" spans="4:5" x14ac:dyDescent="0.25">
      <c r="D26146" s="31">
        <v>-551.798</v>
      </c>
      <c r="E26146" s="28">
        <v>332.59300000000002</v>
      </c>
    </row>
    <row r="26147" spans="4:5" x14ac:dyDescent="0.25">
      <c r="D26147" s="31">
        <v>-551.78200000000004</v>
      </c>
      <c r="E26147" s="28">
        <v>332.74900000000002</v>
      </c>
    </row>
    <row r="26148" spans="4:5" x14ac:dyDescent="0.25">
      <c r="D26148" s="31">
        <v>-551.76599999999996</v>
      </c>
      <c r="E26148" s="28">
        <v>332.90499999999997</v>
      </c>
    </row>
    <row r="26149" spans="4:5" x14ac:dyDescent="0.25">
      <c r="D26149" s="31">
        <v>-551.75</v>
      </c>
      <c r="E26149" s="28">
        <v>333.06099999999998</v>
      </c>
    </row>
    <row r="26150" spans="4:5" x14ac:dyDescent="0.25">
      <c r="D26150" s="31">
        <v>-551.73400000000004</v>
      </c>
      <c r="E26150" s="28">
        <v>333.21699999999998</v>
      </c>
    </row>
    <row r="26151" spans="4:5" x14ac:dyDescent="0.25">
      <c r="D26151" s="31">
        <v>-551.71799999999996</v>
      </c>
      <c r="E26151" s="28">
        <v>333.37299999999999</v>
      </c>
    </row>
    <row r="26152" spans="4:5" x14ac:dyDescent="0.25">
      <c r="D26152" s="31">
        <v>-551.702</v>
      </c>
      <c r="E26152" s="28">
        <v>333.529</v>
      </c>
    </row>
    <row r="26153" spans="4:5" x14ac:dyDescent="0.25">
      <c r="D26153" s="31">
        <v>-551.68600000000004</v>
      </c>
      <c r="E26153" s="28">
        <v>333.68400000000003</v>
      </c>
    </row>
    <row r="26154" spans="4:5" x14ac:dyDescent="0.25">
      <c r="D26154" s="31">
        <v>-551.66999999999996</v>
      </c>
      <c r="E26154" s="28">
        <v>333.84</v>
      </c>
    </row>
    <row r="26155" spans="4:5" x14ac:dyDescent="0.25">
      <c r="D26155" s="31">
        <v>-551.654</v>
      </c>
      <c r="E26155" s="28">
        <v>333.99599999999998</v>
      </c>
    </row>
    <row r="26156" spans="4:5" x14ac:dyDescent="0.25">
      <c r="D26156" s="31">
        <v>-551.63800000000003</v>
      </c>
      <c r="E26156" s="28">
        <v>334.15199999999999</v>
      </c>
    </row>
    <row r="26157" spans="4:5" x14ac:dyDescent="0.25">
      <c r="D26157" s="31">
        <v>-551.62199999999996</v>
      </c>
      <c r="E26157" s="28">
        <v>334.30799999999999</v>
      </c>
    </row>
    <row r="26158" spans="4:5" x14ac:dyDescent="0.25">
      <c r="D26158" s="31">
        <v>-551.60599999999999</v>
      </c>
      <c r="E26158" s="28">
        <v>334.464</v>
      </c>
    </row>
    <row r="26159" spans="4:5" x14ac:dyDescent="0.25">
      <c r="D26159" s="31">
        <v>-551.59</v>
      </c>
      <c r="E26159" s="28">
        <v>334.61900000000003</v>
      </c>
    </row>
    <row r="26160" spans="4:5" x14ac:dyDescent="0.25">
      <c r="D26160" s="31">
        <v>-551.57399999999996</v>
      </c>
      <c r="E26160" s="28">
        <v>334.77499999999998</v>
      </c>
    </row>
    <row r="26161" spans="4:5" x14ac:dyDescent="0.25">
      <c r="D26161" s="31">
        <v>-551.55799999999999</v>
      </c>
      <c r="E26161" s="28">
        <v>334.93099999999998</v>
      </c>
    </row>
    <row r="26162" spans="4:5" x14ac:dyDescent="0.25">
      <c r="D26162" s="31">
        <v>-551.54200000000003</v>
      </c>
      <c r="E26162" s="28">
        <v>335.08699999999999</v>
      </c>
    </row>
    <row r="26163" spans="4:5" x14ac:dyDescent="0.25">
      <c r="D26163" s="31">
        <v>-551.52599999999995</v>
      </c>
      <c r="E26163" s="28">
        <v>335.24200000000002</v>
      </c>
    </row>
    <row r="26164" spans="4:5" x14ac:dyDescent="0.25">
      <c r="D26164" s="31">
        <v>-551.51</v>
      </c>
      <c r="E26164" s="28">
        <v>335.39800000000002</v>
      </c>
    </row>
    <row r="26165" spans="4:5" x14ac:dyDescent="0.25">
      <c r="D26165" s="31">
        <v>-551.49400000000003</v>
      </c>
      <c r="E26165" s="28">
        <v>335.55399999999997</v>
      </c>
    </row>
    <row r="26166" spans="4:5" x14ac:dyDescent="0.25">
      <c r="D26166" s="31">
        <v>-551.47799999999995</v>
      </c>
      <c r="E26166" s="28">
        <v>335.71</v>
      </c>
    </row>
    <row r="26167" spans="4:5" x14ac:dyDescent="0.25">
      <c r="D26167" s="31">
        <v>-551.46199999999999</v>
      </c>
      <c r="E26167" s="28">
        <v>335.86500000000001</v>
      </c>
    </row>
    <row r="26168" spans="4:5" x14ac:dyDescent="0.25">
      <c r="D26168" s="31">
        <v>-551.44600000000003</v>
      </c>
      <c r="E26168" s="28">
        <v>336.02100000000002</v>
      </c>
    </row>
    <row r="26169" spans="4:5" x14ac:dyDescent="0.25">
      <c r="D26169" s="31">
        <v>-551.42999999999995</v>
      </c>
      <c r="E26169" s="28">
        <v>336.17700000000002</v>
      </c>
    </row>
    <row r="26170" spans="4:5" x14ac:dyDescent="0.25">
      <c r="D26170" s="31">
        <v>-551.41399999999999</v>
      </c>
      <c r="E26170" s="28">
        <v>336.33199999999999</v>
      </c>
    </row>
    <row r="26171" spans="4:5" x14ac:dyDescent="0.25">
      <c r="D26171" s="31">
        <v>-551.39800000000002</v>
      </c>
      <c r="E26171" s="28">
        <v>336.488</v>
      </c>
    </row>
    <row r="26172" spans="4:5" x14ac:dyDescent="0.25">
      <c r="D26172" s="31">
        <v>-551.38199999999995</v>
      </c>
      <c r="E26172" s="28">
        <v>336.64400000000001</v>
      </c>
    </row>
    <row r="26173" spans="4:5" x14ac:dyDescent="0.25">
      <c r="D26173" s="31">
        <v>-551.36599999999999</v>
      </c>
      <c r="E26173" s="28">
        <v>336.79899999999998</v>
      </c>
    </row>
    <row r="26174" spans="4:5" x14ac:dyDescent="0.25">
      <c r="D26174" s="31">
        <v>-551.35</v>
      </c>
      <c r="E26174" s="28">
        <v>336.95499999999998</v>
      </c>
    </row>
    <row r="26175" spans="4:5" x14ac:dyDescent="0.25">
      <c r="D26175" s="31">
        <v>-551.33399999999995</v>
      </c>
      <c r="E26175" s="28">
        <v>337.11099999999999</v>
      </c>
    </row>
    <row r="26176" spans="4:5" x14ac:dyDescent="0.25">
      <c r="D26176" s="31">
        <v>-551.31799999999998</v>
      </c>
      <c r="E26176" s="28">
        <v>337.26600000000002</v>
      </c>
    </row>
    <row r="26177" spans="4:5" x14ac:dyDescent="0.25">
      <c r="D26177" s="31">
        <v>-551.30200000000002</v>
      </c>
      <c r="E26177" s="28">
        <v>337.42200000000003</v>
      </c>
    </row>
    <row r="26178" spans="4:5" x14ac:dyDescent="0.25">
      <c r="D26178" s="31">
        <v>-551.28599999999994</v>
      </c>
      <c r="E26178" s="28">
        <v>337.57799999999997</v>
      </c>
    </row>
    <row r="26179" spans="4:5" x14ac:dyDescent="0.25">
      <c r="D26179" s="31">
        <v>-551.27</v>
      </c>
      <c r="E26179" s="28">
        <v>337.733</v>
      </c>
    </row>
    <row r="26180" spans="4:5" x14ac:dyDescent="0.25">
      <c r="D26180" s="31">
        <v>-551.25400000000002</v>
      </c>
      <c r="E26180" s="28">
        <v>337.88900000000001</v>
      </c>
    </row>
    <row r="26181" spans="4:5" x14ac:dyDescent="0.25">
      <c r="D26181" s="31">
        <v>-551.23800000000006</v>
      </c>
      <c r="E26181" s="28">
        <v>338.04399999999998</v>
      </c>
    </row>
    <row r="26182" spans="4:5" x14ac:dyDescent="0.25">
      <c r="D26182" s="31">
        <v>-551.22199999999998</v>
      </c>
      <c r="E26182" s="28">
        <v>338.2</v>
      </c>
    </row>
    <row r="26183" spans="4:5" x14ac:dyDescent="0.25">
      <c r="D26183" s="31">
        <v>-551.20600000000002</v>
      </c>
      <c r="E26183" s="28">
        <v>338.35599999999999</v>
      </c>
    </row>
    <row r="26184" spans="4:5" x14ac:dyDescent="0.25">
      <c r="D26184" s="31">
        <v>-551.19000000000005</v>
      </c>
      <c r="E26184" s="28">
        <v>338.51100000000002</v>
      </c>
    </row>
    <row r="26185" spans="4:5" x14ac:dyDescent="0.25">
      <c r="D26185" s="31">
        <v>-551.17399999999998</v>
      </c>
      <c r="E26185" s="28">
        <v>338.66699999999997</v>
      </c>
    </row>
    <row r="26186" spans="4:5" x14ac:dyDescent="0.25">
      <c r="D26186" s="31">
        <v>-551.15800000000002</v>
      </c>
      <c r="E26186" s="28">
        <v>338.822</v>
      </c>
    </row>
    <row r="26187" spans="4:5" x14ac:dyDescent="0.25">
      <c r="D26187" s="31">
        <v>-551.14200000000005</v>
      </c>
      <c r="E26187" s="28">
        <v>338.97800000000001</v>
      </c>
    </row>
    <row r="26188" spans="4:5" x14ac:dyDescent="0.25">
      <c r="D26188" s="31">
        <v>-551.12599999999998</v>
      </c>
      <c r="E26188" s="28">
        <v>339.13299999999998</v>
      </c>
    </row>
    <row r="26189" spans="4:5" x14ac:dyDescent="0.25">
      <c r="D26189" s="31">
        <v>-551.11</v>
      </c>
      <c r="E26189" s="28">
        <v>339.28899999999999</v>
      </c>
    </row>
    <row r="26190" spans="4:5" x14ac:dyDescent="0.25">
      <c r="D26190" s="31">
        <v>-551.09400000000005</v>
      </c>
      <c r="E26190" s="28">
        <v>339.44400000000002</v>
      </c>
    </row>
    <row r="26191" spans="4:5" x14ac:dyDescent="0.25">
      <c r="D26191" s="31">
        <v>-551.07799999999997</v>
      </c>
      <c r="E26191" s="28">
        <v>339.6</v>
      </c>
    </row>
    <row r="26192" spans="4:5" x14ac:dyDescent="0.25">
      <c r="D26192" s="31">
        <v>-551.06200000000001</v>
      </c>
      <c r="E26192" s="28">
        <v>339.755</v>
      </c>
    </row>
    <row r="26193" spans="4:5" x14ac:dyDescent="0.25">
      <c r="D26193" s="31">
        <v>-551.04600000000005</v>
      </c>
      <c r="E26193" s="28">
        <v>339.911</v>
      </c>
    </row>
    <row r="26194" spans="4:5" x14ac:dyDescent="0.25">
      <c r="D26194" s="31">
        <v>-551.03</v>
      </c>
      <c r="E26194" s="28">
        <v>340.06599999999997</v>
      </c>
    </row>
    <row r="26195" spans="4:5" x14ac:dyDescent="0.25">
      <c r="D26195" s="31">
        <v>-551.01400000000001</v>
      </c>
      <c r="E26195" s="28">
        <v>340.22199999999998</v>
      </c>
    </row>
    <row r="26196" spans="4:5" x14ac:dyDescent="0.25">
      <c r="D26196" s="31">
        <v>-550.99800000000005</v>
      </c>
      <c r="E26196" s="28">
        <v>340.37700000000001</v>
      </c>
    </row>
    <row r="26197" spans="4:5" x14ac:dyDescent="0.25">
      <c r="D26197" s="31">
        <v>-550.98199999999997</v>
      </c>
      <c r="E26197" s="28">
        <v>340.53300000000002</v>
      </c>
    </row>
    <row r="26198" spans="4:5" x14ac:dyDescent="0.25">
      <c r="D26198" s="31">
        <v>-550.96600000000001</v>
      </c>
      <c r="E26198" s="28">
        <v>340.68799999999999</v>
      </c>
    </row>
    <row r="26199" spans="4:5" x14ac:dyDescent="0.25">
      <c r="D26199" s="31">
        <v>-550.95000000000005</v>
      </c>
      <c r="E26199" s="28">
        <v>340.84399999999999</v>
      </c>
    </row>
    <row r="26200" spans="4:5" x14ac:dyDescent="0.25">
      <c r="D26200" s="31">
        <v>-550.93399999999997</v>
      </c>
      <c r="E26200" s="28">
        <v>340.99900000000002</v>
      </c>
    </row>
    <row r="26201" spans="4:5" x14ac:dyDescent="0.25">
      <c r="D26201" s="31">
        <v>-550.91800000000001</v>
      </c>
      <c r="E26201" s="28">
        <v>341.154</v>
      </c>
    </row>
    <row r="26202" spans="4:5" x14ac:dyDescent="0.25">
      <c r="D26202" s="31">
        <v>-550.90200000000004</v>
      </c>
      <c r="E26202" s="28">
        <v>341.31</v>
      </c>
    </row>
    <row r="26203" spans="4:5" x14ac:dyDescent="0.25">
      <c r="D26203" s="31">
        <v>-550.88599999999997</v>
      </c>
      <c r="E26203" s="28">
        <v>341.46499999999997</v>
      </c>
    </row>
    <row r="26204" spans="4:5" x14ac:dyDescent="0.25">
      <c r="D26204" s="31">
        <v>-550.87</v>
      </c>
      <c r="E26204" s="28">
        <v>341.62099999999998</v>
      </c>
    </row>
    <row r="26205" spans="4:5" x14ac:dyDescent="0.25">
      <c r="D26205" s="31">
        <v>-550.85400000000004</v>
      </c>
      <c r="E26205" s="28">
        <v>341.77600000000001</v>
      </c>
    </row>
    <row r="26206" spans="4:5" x14ac:dyDescent="0.25">
      <c r="D26206" s="31">
        <v>-550.83900000000006</v>
      </c>
      <c r="E26206" s="28">
        <v>341.93099999999998</v>
      </c>
    </row>
    <row r="26207" spans="4:5" x14ac:dyDescent="0.25">
      <c r="D26207" s="31">
        <v>-550.82299999999998</v>
      </c>
      <c r="E26207" s="28">
        <v>342.08699999999999</v>
      </c>
    </row>
    <row r="26208" spans="4:5" x14ac:dyDescent="0.25">
      <c r="D26208" s="31">
        <v>-550.80700000000002</v>
      </c>
      <c r="E26208" s="28">
        <v>342.24200000000002</v>
      </c>
    </row>
    <row r="26209" spans="4:5" x14ac:dyDescent="0.25">
      <c r="D26209" s="31">
        <v>-550.79100000000005</v>
      </c>
      <c r="E26209" s="28">
        <v>342.39699999999999</v>
      </c>
    </row>
    <row r="26210" spans="4:5" x14ac:dyDescent="0.25">
      <c r="D26210" s="31">
        <v>-550.77499999999998</v>
      </c>
      <c r="E26210" s="28">
        <v>342.553</v>
      </c>
    </row>
    <row r="26211" spans="4:5" x14ac:dyDescent="0.25">
      <c r="D26211" s="31">
        <v>-550.75900000000001</v>
      </c>
      <c r="E26211" s="28">
        <v>342.70800000000003</v>
      </c>
    </row>
    <row r="26212" spans="4:5" x14ac:dyDescent="0.25">
      <c r="D26212" s="31">
        <v>-550.74300000000005</v>
      </c>
      <c r="E26212" s="28">
        <v>342.863</v>
      </c>
    </row>
    <row r="26213" spans="4:5" x14ac:dyDescent="0.25">
      <c r="D26213" s="31">
        <v>-550.72699999999998</v>
      </c>
      <c r="E26213" s="28">
        <v>343.01900000000001</v>
      </c>
    </row>
    <row r="26214" spans="4:5" x14ac:dyDescent="0.25">
      <c r="D26214" s="31">
        <v>-550.71100000000001</v>
      </c>
      <c r="E26214" s="28">
        <v>343.17399999999998</v>
      </c>
    </row>
    <row r="26215" spans="4:5" x14ac:dyDescent="0.25">
      <c r="D26215" s="31">
        <v>-550.69500000000005</v>
      </c>
      <c r="E26215" s="28">
        <v>343.32900000000001</v>
      </c>
    </row>
    <row r="26216" spans="4:5" x14ac:dyDescent="0.25">
      <c r="D26216" s="31">
        <v>-550.67899999999997</v>
      </c>
      <c r="E26216" s="28">
        <v>343.48399999999998</v>
      </c>
    </row>
    <row r="26217" spans="4:5" x14ac:dyDescent="0.25">
      <c r="D26217" s="31">
        <v>-550.66300000000001</v>
      </c>
      <c r="E26217" s="28">
        <v>343.64</v>
      </c>
    </row>
    <row r="26218" spans="4:5" x14ac:dyDescent="0.25">
      <c r="D26218" s="31">
        <v>-550.64700000000005</v>
      </c>
      <c r="E26218" s="28">
        <v>343.79500000000002</v>
      </c>
    </row>
    <row r="26219" spans="4:5" x14ac:dyDescent="0.25">
      <c r="D26219" s="31">
        <v>-550.63099999999997</v>
      </c>
      <c r="E26219" s="28">
        <v>343.95</v>
      </c>
    </row>
    <row r="26220" spans="4:5" x14ac:dyDescent="0.25">
      <c r="D26220" s="31">
        <v>-550.61500000000001</v>
      </c>
      <c r="E26220" s="28">
        <v>344.10599999999999</v>
      </c>
    </row>
    <row r="26221" spans="4:5" x14ac:dyDescent="0.25">
      <c r="D26221" s="31">
        <v>-550.59900000000005</v>
      </c>
      <c r="E26221" s="28">
        <v>344.26100000000002</v>
      </c>
    </row>
    <row r="26222" spans="4:5" x14ac:dyDescent="0.25">
      <c r="D26222" s="31">
        <v>-550.58299999999997</v>
      </c>
      <c r="E26222" s="28">
        <v>344.416</v>
      </c>
    </row>
    <row r="26223" spans="4:5" x14ac:dyDescent="0.25">
      <c r="D26223" s="31">
        <v>-550.56700000000001</v>
      </c>
      <c r="E26223" s="28">
        <v>344.57100000000003</v>
      </c>
    </row>
    <row r="26224" spans="4:5" x14ac:dyDescent="0.25">
      <c r="D26224" s="31">
        <v>-550.55100000000004</v>
      </c>
      <c r="E26224" s="28">
        <v>344.72699999999998</v>
      </c>
    </row>
    <row r="26225" spans="4:5" x14ac:dyDescent="0.25">
      <c r="D26225" s="31">
        <v>-550.53499999999997</v>
      </c>
      <c r="E26225" s="28">
        <v>344.88200000000001</v>
      </c>
    </row>
    <row r="26226" spans="4:5" x14ac:dyDescent="0.25">
      <c r="D26226" s="31">
        <v>-550.51900000000001</v>
      </c>
      <c r="E26226" s="28">
        <v>345.03699999999998</v>
      </c>
    </row>
    <row r="26227" spans="4:5" x14ac:dyDescent="0.25">
      <c r="D26227" s="31">
        <v>-550.50300000000004</v>
      </c>
      <c r="E26227" s="28">
        <v>345.19200000000001</v>
      </c>
    </row>
    <row r="26228" spans="4:5" x14ac:dyDescent="0.25">
      <c r="D26228" s="31">
        <v>-550.48699999999997</v>
      </c>
      <c r="E26228" s="28">
        <v>345.34699999999998</v>
      </c>
    </row>
    <row r="26229" spans="4:5" x14ac:dyDescent="0.25">
      <c r="D26229" s="31">
        <v>-550.471</v>
      </c>
      <c r="E26229" s="28">
        <v>345.50299999999999</v>
      </c>
    </row>
    <row r="26230" spans="4:5" x14ac:dyDescent="0.25">
      <c r="D26230" s="31">
        <v>-550.45500000000004</v>
      </c>
      <c r="E26230" s="28">
        <v>345.65800000000002</v>
      </c>
    </row>
    <row r="26231" spans="4:5" x14ac:dyDescent="0.25">
      <c r="D26231" s="31">
        <v>-550.43899999999996</v>
      </c>
      <c r="E26231" s="28">
        <v>345.81299999999999</v>
      </c>
    </row>
    <row r="26232" spans="4:5" x14ac:dyDescent="0.25">
      <c r="D26232" s="31">
        <v>-550.423</v>
      </c>
      <c r="E26232" s="28">
        <v>345.96800000000002</v>
      </c>
    </row>
    <row r="26233" spans="4:5" x14ac:dyDescent="0.25">
      <c r="D26233" s="31">
        <v>-550.40700000000004</v>
      </c>
      <c r="E26233" s="28">
        <v>346.12299999999999</v>
      </c>
    </row>
    <row r="26234" spans="4:5" x14ac:dyDescent="0.25">
      <c r="D26234" s="31">
        <v>-550.39099999999996</v>
      </c>
      <c r="E26234" s="28">
        <v>346.27800000000002</v>
      </c>
    </row>
    <row r="26235" spans="4:5" x14ac:dyDescent="0.25">
      <c r="D26235" s="31">
        <v>-550.375</v>
      </c>
      <c r="E26235" s="28">
        <v>346.43299999999999</v>
      </c>
    </row>
    <row r="26236" spans="4:5" x14ac:dyDescent="0.25">
      <c r="D26236" s="31">
        <v>-550.35900000000004</v>
      </c>
      <c r="E26236" s="28">
        <v>346.58800000000002</v>
      </c>
    </row>
    <row r="26237" spans="4:5" x14ac:dyDescent="0.25">
      <c r="D26237" s="31">
        <v>-550.34299999999996</v>
      </c>
      <c r="E26237" s="28">
        <v>346.74299999999999</v>
      </c>
    </row>
    <row r="26238" spans="4:5" x14ac:dyDescent="0.25">
      <c r="D26238" s="31">
        <v>-550.327</v>
      </c>
      <c r="E26238" s="28">
        <v>346.89800000000002</v>
      </c>
    </row>
    <row r="26239" spans="4:5" x14ac:dyDescent="0.25">
      <c r="D26239" s="31">
        <v>-550.31100000000004</v>
      </c>
      <c r="E26239" s="28">
        <v>347.05399999999997</v>
      </c>
    </row>
    <row r="26240" spans="4:5" x14ac:dyDescent="0.25">
      <c r="D26240" s="31">
        <v>-550.29499999999996</v>
      </c>
      <c r="E26240" s="28">
        <v>347.209</v>
      </c>
    </row>
    <row r="26241" spans="4:5" x14ac:dyDescent="0.25">
      <c r="D26241" s="31">
        <v>-550.279</v>
      </c>
      <c r="E26241" s="28">
        <v>347.36399999999998</v>
      </c>
    </row>
    <row r="26242" spans="4:5" x14ac:dyDescent="0.25">
      <c r="D26242" s="31">
        <v>-550.26300000000003</v>
      </c>
      <c r="E26242" s="28">
        <v>347.51900000000001</v>
      </c>
    </row>
    <row r="26243" spans="4:5" x14ac:dyDescent="0.25">
      <c r="D26243" s="31">
        <v>-550.24699999999996</v>
      </c>
      <c r="E26243" s="28">
        <v>347.67399999999998</v>
      </c>
    </row>
    <row r="26244" spans="4:5" x14ac:dyDescent="0.25">
      <c r="D26244" s="31">
        <v>-550.23099999999999</v>
      </c>
      <c r="E26244" s="28">
        <v>347.82900000000001</v>
      </c>
    </row>
    <row r="26245" spans="4:5" x14ac:dyDescent="0.25">
      <c r="D26245" s="31">
        <v>-550.21500000000003</v>
      </c>
      <c r="E26245" s="28">
        <v>347.98399999999998</v>
      </c>
    </row>
    <row r="26246" spans="4:5" x14ac:dyDescent="0.25">
      <c r="D26246" s="31">
        <v>-550.19899999999996</v>
      </c>
      <c r="E26246" s="28">
        <v>348.13900000000001</v>
      </c>
    </row>
    <row r="26247" spans="4:5" x14ac:dyDescent="0.25">
      <c r="D26247" s="31">
        <v>-550.18299999999999</v>
      </c>
      <c r="E26247" s="28">
        <v>348.29399999999998</v>
      </c>
    </row>
    <row r="26248" spans="4:5" x14ac:dyDescent="0.25">
      <c r="D26248" s="31">
        <v>-550.16700000000003</v>
      </c>
      <c r="E26248" s="28">
        <v>348.44900000000001</v>
      </c>
    </row>
    <row r="26249" spans="4:5" x14ac:dyDescent="0.25">
      <c r="D26249" s="31">
        <v>-550.15099999999995</v>
      </c>
      <c r="E26249" s="28">
        <v>348.60399999999998</v>
      </c>
    </row>
    <row r="26250" spans="4:5" x14ac:dyDescent="0.25">
      <c r="D26250" s="31">
        <v>-550.13499999999999</v>
      </c>
      <c r="E26250" s="28">
        <v>348.75900000000001</v>
      </c>
    </row>
    <row r="26251" spans="4:5" x14ac:dyDescent="0.25">
      <c r="D26251" s="31">
        <v>-550.11900000000003</v>
      </c>
      <c r="E26251" s="28">
        <v>348.91399999999999</v>
      </c>
    </row>
    <row r="26252" spans="4:5" x14ac:dyDescent="0.25">
      <c r="D26252" s="31">
        <v>-550.10299999999995</v>
      </c>
      <c r="E26252" s="28">
        <v>349.06900000000002</v>
      </c>
    </row>
    <row r="26253" spans="4:5" x14ac:dyDescent="0.25">
      <c r="D26253" s="31">
        <v>-550.08699999999999</v>
      </c>
      <c r="E26253" s="28">
        <v>349.22399999999999</v>
      </c>
    </row>
    <row r="26254" spans="4:5" x14ac:dyDescent="0.25">
      <c r="D26254" s="31">
        <v>-550.07100000000003</v>
      </c>
      <c r="E26254" s="28">
        <v>349.37799999999999</v>
      </c>
    </row>
    <row r="26255" spans="4:5" x14ac:dyDescent="0.25">
      <c r="D26255" s="31">
        <v>-550.05499999999995</v>
      </c>
      <c r="E26255" s="28">
        <v>349.53300000000002</v>
      </c>
    </row>
    <row r="26256" spans="4:5" x14ac:dyDescent="0.25">
      <c r="D26256" s="31">
        <v>-550.03899999999999</v>
      </c>
      <c r="E26256" s="28">
        <v>349.68799999999999</v>
      </c>
    </row>
    <row r="26257" spans="4:5" x14ac:dyDescent="0.25">
      <c r="D26257" s="31">
        <v>-550.02300000000002</v>
      </c>
      <c r="E26257" s="28">
        <v>349.84300000000002</v>
      </c>
    </row>
    <row r="26258" spans="4:5" x14ac:dyDescent="0.25">
      <c r="D26258" s="31">
        <v>-550.00699999999995</v>
      </c>
      <c r="E26258" s="28">
        <v>349.99799999999999</v>
      </c>
    </row>
    <row r="26259" spans="4:5" x14ac:dyDescent="0.25">
      <c r="D26259" s="31">
        <v>-549.99099999999999</v>
      </c>
      <c r="E26259" s="28">
        <v>350.15300000000002</v>
      </c>
    </row>
    <row r="26260" spans="4:5" x14ac:dyDescent="0.25">
      <c r="D26260" s="31">
        <v>-549.97500000000002</v>
      </c>
      <c r="E26260" s="28">
        <v>350.30799999999999</v>
      </c>
    </row>
    <row r="26261" spans="4:5" x14ac:dyDescent="0.25">
      <c r="D26261" s="31">
        <v>-549.95899999999995</v>
      </c>
      <c r="E26261" s="28">
        <v>350.46300000000002</v>
      </c>
    </row>
    <row r="26262" spans="4:5" x14ac:dyDescent="0.25">
      <c r="D26262" s="31">
        <v>-549.94299999999998</v>
      </c>
      <c r="E26262" s="28">
        <v>350.61799999999999</v>
      </c>
    </row>
    <row r="26263" spans="4:5" x14ac:dyDescent="0.25">
      <c r="D26263" s="31">
        <v>-549.92700000000002</v>
      </c>
      <c r="E26263" s="28">
        <v>350.77300000000002</v>
      </c>
    </row>
    <row r="26264" spans="4:5" x14ac:dyDescent="0.25">
      <c r="D26264" s="31">
        <v>-549.91099999999994</v>
      </c>
      <c r="E26264" s="28">
        <v>350.92700000000002</v>
      </c>
    </row>
    <row r="26265" spans="4:5" x14ac:dyDescent="0.25">
      <c r="D26265" s="31">
        <v>-549.89499999999998</v>
      </c>
      <c r="E26265" s="28">
        <v>351.08199999999999</v>
      </c>
    </row>
    <row r="26266" spans="4:5" x14ac:dyDescent="0.25">
      <c r="D26266" s="31">
        <v>-549.87900000000002</v>
      </c>
      <c r="E26266" s="28">
        <v>351.23700000000002</v>
      </c>
    </row>
    <row r="26267" spans="4:5" x14ac:dyDescent="0.25">
      <c r="D26267" s="31">
        <v>-549.86300000000006</v>
      </c>
      <c r="E26267" s="28">
        <v>351.392</v>
      </c>
    </row>
    <row r="26268" spans="4:5" x14ac:dyDescent="0.25">
      <c r="D26268" s="31">
        <v>-549.84699999999998</v>
      </c>
      <c r="E26268" s="28">
        <v>351.54700000000003</v>
      </c>
    </row>
    <row r="26269" spans="4:5" x14ac:dyDescent="0.25">
      <c r="D26269" s="31">
        <v>-549.83100000000002</v>
      </c>
      <c r="E26269" s="28">
        <v>351.70100000000002</v>
      </c>
    </row>
    <row r="26270" spans="4:5" x14ac:dyDescent="0.25">
      <c r="D26270" s="31">
        <v>-549.81500000000005</v>
      </c>
      <c r="E26270" s="28">
        <v>351.85599999999999</v>
      </c>
    </row>
    <row r="26271" spans="4:5" x14ac:dyDescent="0.25">
      <c r="D26271" s="31">
        <v>-549.79899999999998</v>
      </c>
      <c r="E26271" s="28">
        <v>352.01100000000002</v>
      </c>
    </row>
    <row r="26272" spans="4:5" x14ac:dyDescent="0.25">
      <c r="D26272" s="31">
        <v>-549.78300000000002</v>
      </c>
      <c r="E26272" s="28">
        <v>352.166</v>
      </c>
    </row>
    <row r="26273" spans="4:5" x14ac:dyDescent="0.25">
      <c r="D26273" s="31">
        <v>-549.76700000000005</v>
      </c>
      <c r="E26273" s="28">
        <v>352.32</v>
      </c>
    </row>
    <row r="26274" spans="4:5" x14ac:dyDescent="0.25">
      <c r="D26274" s="31">
        <v>-549.75099999999998</v>
      </c>
      <c r="E26274" s="28">
        <v>352.47500000000002</v>
      </c>
    </row>
    <row r="26275" spans="4:5" x14ac:dyDescent="0.25">
      <c r="D26275" s="31">
        <v>-549.73500000000001</v>
      </c>
      <c r="E26275" s="28">
        <v>352.63</v>
      </c>
    </row>
    <row r="26276" spans="4:5" x14ac:dyDescent="0.25">
      <c r="D26276" s="31">
        <v>-549.71900000000005</v>
      </c>
      <c r="E26276" s="28">
        <v>352.78500000000003</v>
      </c>
    </row>
    <row r="26277" spans="4:5" x14ac:dyDescent="0.25">
      <c r="D26277" s="31">
        <v>-549.70299999999997</v>
      </c>
      <c r="E26277" s="28">
        <v>352.93900000000002</v>
      </c>
    </row>
    <row r="26278" spans="4:5" x14ac:dyDescent="0.25">
      <c r="D26278" s="31">
        <v>-549.68700000000001</v>
      </c>
      <c r="E26278" s="28">
        <v>353.09399999999999</v>
      </c>
    </row>
    <row r="26279" spans="4:5" x14ac:dyDescent="0.25">
      <c r="D26279" s="31">
        <v>-549.67100000000005</v>
      </c>
      <c r="E26279" s="28">
        <v>353.24900000000002</v>
      </c>
    </row>
    <row r="26280" spans="4:5" x14ac:dyDescent="0.25">
      <c r="D26280" s="31">
        <v>-549.65499999999997</v>
      </c>
      <c r="E26280" s="28">
        <v>353.40300000000002</v>
      </c>
    </row>
    <row r="26281" spans="4:5" x14ac:dyDescent="0.25">
      <c r="D26281" s="31">
        <v>-549.63900000000001</v>
      </c>
      <c r="E26281" s="28">
        <v>353.55799999999999</v>
      </c>
    </row>
    <row r="26282" spans="4:5" x14ac:dyDescent="0.25">
      <c r="D26282" s="31">
        <v>-549.62300000000005</v>
      </c>
      <c r="E26282" s="28">
        <v>353.71300000000002</v>
      </c>
    </row>
    <row r="26283" spans="4:5" x14ac:dyDescent="0.25">
      <c r="D26283" s="31">
        <v>-549.60699999999997</v>
      </c>
      <c r="E26283" s="28">
        <v>353.86700000000002</v>
      </c>
    </row>
    <row r="26284" spans="4:5" x14ac:dyDescent="0.25">
      <c r="D26284" s="31">
        <v>-549.59100000000001</v>
      </c>
      <c r="E26284" s="28">
        <v>354.02199999999999</v>
      </c>
    </row>
    <row r="26285" spans="4:5" x14ac:dyDescent="0.25">
      <c r="D26285" s="31">
        <v>-549.57500000000005</v>
      </c>
      <c r="E26285" s="28">
        <v>354.17700000000002</v>
      </c>
    </row>
    <row r="26286" spans="4:5" x14ac:dyDescent="0.25">
      <c r="D26286" s="31">
        <v>-549.55899999999997</v>
      </c>
      <c r="E26286" s="28">
        <v>354.33100000000002</v>
      </c>
    </row>
    <row r="26287" spans="4:5" x14ac:dyDescent="0.25">
      <c r="D26287" s="31">
        <v>-549.54300000000001</v>
      </c>
      <c r="E26287" s="28">
        <v>354.48599999999999</v>
      </c>
    </row>
    <row r="26288" spans="4:5" x14ac:dyDescent="0.25">
      <c r="D26288" s="31">
        <v>-549.52700000000004</v>
      </c>
      <c r="E26288" s="28">
        <v>354.64100000000002</v>
      </c>
    </row>
    <row r="26289" spans="4:5" x14ac:dyDescent="0.25">
      <c r="D26289" s="31">
        <v>-549.51099999999997</v>
      </c>
      <c r="E26289" s="28">
        <v>354.79500000000002</v>
      </c>
    </row>
    <row r="26290" spans="4:5" x14ac:dyDescent="0.25">
      <c r="D26290" s="31">
        <v>-549.495</v>
      </c>
      <c r="E26290" s="28">
        <v>354.95</v>
      </c>
    </row>
    <row r="26291" spans="4:5" x14ac:dyDescent="0.25">
      <c r="D26291" s="31">
        <v>-549.47900000000004</v>
      </c>
      <c r="E26291" s="28">
        <v>355.10399999999998</v>
      </c>
    </row>
    <row r="26292" spans="4:5" x14ac:dyDescent="0.25">
      <c r="D26292" s="31">
        <v>-549.46299999999997</v>
      </c>
      <c r="E26292" s="28">
        <v>355.25900000000001</v>
      </c>
    </row>
    <row r="26293" spans="4:5" x14ac:dyDescent="0.25">
      <c r="D26293" s="31">
        <v>-549.447</v>
      </c>
      <c r="E26293" s="28">
        <v>355.41300000000001</v>
      </c>
    </row>
    <row r="26294" spans="4:5" x14ac:dyDescent="0.25">
      <c r="D26294" s="31">
        <v>-549.43100000000004</v>
      </c>
      <c r="E26294" s="28">
        <v>355.56799999999998</v>
      </c>
    </row>
    <row r="26295" spans="4:5" x14ac:dyDescent="0.25">
      <c r="D26295" s="31">
        <v>-549.41499999999996</v>
      </c>
      <c r="E26295" s="28">
        <v>355.72199999999998</v>
      </c>
    </row>
    <row r="26296" spans="4:5" x14ac:dyDescent="0.25">
      <c r="D26296" s="31">
        <v>-549.399</v>
      </c>
      <c r="E26296" s="28">
        <v>355.87700000000001</v>
      </c>
    </row>
    <row r="26297" spans="4:5" x14ac:dyDescent="0.25">
      <c r="D26297" s="31">
        <v>-549.38300000000004</v>
      </c>
      <c r="E26297" s="28">
        <v>356.03100000000001</v>
      </c>
    </row>
    <row r="26298" spans="4:5" x14ac:dyDescent="0.25">
      <c r="D26298" s="31">
        <v>-549.36699999999996</v>
      </c>
      <c r="E26298" s="28">
        <v>356.18599999999998</v>
      </c>
    </row>
    <row r="26299" spans="4:5" x14ac:dyDescent="0.25">
      <c r="D26299" s="31">
        <v>-549.351</v>
      </c>
      <c r="E26299" s="28">
        <v>356.34100000000001</v>
      </c>
    </row>
    <row r="26300" spans="4:5" x14ac:dyDescent="0.25">
      <c r="D26300" s="31">
        <v>-549.33500000000004</v>
      </c>
      <c r="E26300" s="28">
        <v>356.495</v>
      </c>
    </row>
    <row r="26301" spans="4:5" x14ac:dyDescent="0.25">
      <c r="D26301" s="31">
        <v>-549.31899999999996</v>
      </c>
      <c r="E26301" s="28">
        <v>356.649</v>
      </c>
    </row>
    <row r="26302" spans="4:5" x14ac:dyDescent="0.25">
      <c r="D26302" s="31">
        <v>-549.303</v>
      </c>
      <c r="E26302" s="28">
        <v>356.80399999999997</v>
      </c>
    </row>
    <row r="26303" spans="4:5" x14ac:dyDescent="0.25">
      <c r="D26303" s="31">
        <v>-549.28700000000003</v>
      </c>
      <c r="E26303" s="28">
        <v>356.95800000000003</v>
      </c>
    </row>
    <row r="26304" spans="4:5" x14ac:dyDescent="0.25">
      <c r="D26304" s="31">
        <v>-549.27099999999996</v>
      </c>
      <c r="E26304" s="28">
        <v>357.113</v>
      </c>
    </row>
    <row r="26305" spans="4:5" x14ac:dyDescent="0.25">
      <c r="D26305" s="31">
        <v>-549.255</v>
      </c>
      <c r="E26305" s="28">
        <v>357.267</v>
      </c>
    </row>
    <row r="26306" spans="4:5" x14ac:dyDescent="0.25">
      <c r="D26306" s="31">
        <v>-549.23900000000003</v>
      </c>
      <c r="E26306" s="28">
        <v>357.42200000000003</v>
      </c>
    </row>
    <row r="26307" spans="4:5" x14ac:dyDescent="0.25">
      <c r="D26307" s="31">
        <v>-549.22299999999996</v>
      </c>
      <c r="E26307" s="28">
        <v>357.57600000000002</v>
      </c>
    </row>
    <row r="26308" spans="4:5" x14ac:dyDescent="0.25">
      <c r="D26308" s="31">
        <v>-549.20699999999999</v>
      </c>
      <c r="E26308" s="28">
        <v>357.73</v>
      </c>
    </row>
    <row r="26309" spans="4:5" x14ac:dyDescent="0.25">
      <c r="D26309" s="31">
        <v>-549.19100000000003</v>
      </c>
      <c r="E26309" s="28">
        <v>357.88499999999999</v>
      </c>
    </row>
    <row r="26310" spans="4:5" x14ac:dyDescent="0.25">
      <c r="D26310" s="31">
        <v>-549.17499999999995</v>
      </c>
      <c r="E26310" s="28">
        <v>358.03899999999999</v>
      </c>
    </row>
    <row r="26311" spans="4:5" x14ac:dyDescent="0.25">
      <c r="D26311" s="31">
        <v>-549.15899999999999</v>
      </c>
      <c r="E26311" s="28">
        <v>358.19400000000002</v>
      </c>
    </row>
    <row r="26312" spans="4:5" x14ac:dyDescent="0.25">
      <c r="D26312" s="31">
        <v>-549.14300000000003</v>
      </c>
      <c r="E26312" s="28">
        <v>358.34800000000001</v>
      </c>
    </row>
    <row r="26313" spans="4:5" x14ac:dyDescent="0.25">
      <c r="D26313" s="31">
        <v>-549.12699999999995</v>
      </c>
      <c r="E26313" s="28">
        <v>358.50200000000001</v>
      </c>
    </row>
    <row r="26314" spans="4:5" x14ac:dyDescent="0.25">
      <c r="D26314" s="31">
        <v>-549.11099999999999</v>
      </c>
      <c r="E26314" s="28">
        <v>358.65699999999998</v>
      </c>
    </row>
    <row r="26315" spans="4:5" x14ac:dyDescent="0.25">
      <c r="D26315" s="31">
        <v>-549.09500000000003</v>
      </c>
      <c r="E26315" s="28">
        <v>358.81099999999998</v>
      </c>
    </row>
    <row r="26316" spans="4:5" x14ac:dyDescent="0.25">
      <c r="D26316" s="31">
        <v>-549.07899999999995</v>
      </c>
      <c r="E26316" s="28">
        <v>358.96499999999997</v>
      </c>
    </row>
    <row r="26317" spans="4:5" x14ac:dyDescent="0.25">
      <c r="D26317" s="31">
        <v>-549.06299999999999</v>
      </c>
      <c r="E26317" s="28">
        <v>359.12</v>
      </c>
    </row>
    <row r="26318" spans="4:5" x14ac:dyDescent="0.25">
      <c r="D26318" s="31">
        <v>-549.04700000000003</v>
      </c>
      <c r="E26318" s="28">
        <v>359.274</v>
      </c>
    </row>
    <row r="26319" spans="4:5" x14ac:dyDescent="0.25">
      <c r="D26319" s="31">
        <v>-549.03099999999995</v>
      </c>
      <c r="E26319" s="28">
        <v>359.428</v>
      </c>
    </row>
    <row r="26320" spans="4:5" x14ac:dyDescent="0.25">
      <c r="D26320" s="31">
        <v>-549.01599999999996</v>
      </c>
      <c r="E26320" s="28">
        <v>359.58199999999999</v>
      </c>
    </row>
    <row r="26321" spans="4:5" x14ac:dyDescent="0.25">
      <c r="D26321" s="31">
        <v>-549</v>
      </c>
      <c r="E26321" s="28">
        <v>359.73700000000002</v>
      </c>
    </row>
    <row r="26322" spans="4:5" x14ac:dyDescent="0.25">
      <c r="D26322" s="31">
        <v>-548.98400000000004</v>
      </c>
      <c r="E26322" s="28">
        <v>359.89100000000002</v>
      </c>
    </row>
    <row r="26323" spans="4:5" x14ac:dyDescent="0.25">
      <c r="D26323" s="31">
        <v>-548.96799999999996</v>
      </c>
      <c r="E26323" s="28">
        <v>360.04500000000002</v>
      </c>
    </row>
    <row r="26324" spans="4:5" x14ac:dyDescent="0.25">
      <c r="D26324" s="31">
        <v>-548.952</v>
      </c>
      <c r="E26324" s="28">
        <v>360.2</v>
      </c>
    </row>
    <row r="26325" spans="4:5" x14ac:dyDescent="0.25">
      <c r="D26325" s="31">
        <v>-548.93600000000004</v>
      </c>
      <c r="E26325" s="28">
        <v>360.35399999999998</v>
      </c>
    </row>
    <row r="26326" spans="4:5" x14ac:dyDescent="0.25">
      <c r="D26326" s="31">
        <v>-548.91999999999996</v>
      </c>
      <c r="E26326" s="28">
        <v>360.50799999999998</v>
      </c>
    </row>
    <row r="26327" spans="4:5" x14ac:dyDescent="0.25">
      <c r="D26327" s="31">
        <v>-548.904</v>
      </c>
      <c r="E26327" s="28">
        <v>360.66199999999998</v>
      </c>
    </row>
    <row r="26328" spans="4:5" x14ac:dyDescent="0.25">
      <c r="D26328" s="31">
        <v>-548.88800000000003</v>
      </c>
      <c r="E26328" s="28">
        <v>360.81700000000001</v>
      </c>
    </row>
    <row r="26329" spans="4:5" x14ac:dyDescent="0.25">
      <c r="D26329" s="31">
        <v>-548.87199999999996</v>
      </c>
      <c r="E26329" s="28">
        <v>360.971</v>
      </c>
    </row>
    <row r="26330" spans="4:5" x14ac:dyDescent="0.25">
      <c r="D26330" s="31">
        <v>-548.85599999999999</v>
      </c>
      <c r="E26330" s="28">
        <v>361.125</v>
      </c>
    </row>
    <row r="26331" spans="4:5" x14ac:dyDescent="0.25">
      <c r="D26331" s="31">
        <v>-548.84</v>
      </c>
      <c r="E26331" s="28">
        <v>361.279</v>
      </c>
    </row>
    <row r="26332" spans="4:5" x14ac:dyDescent="0.25">
      <c r="D26332" s="31">
        <v>-548.82399999999996</v>
      </c>
      <c r="E26332" s="28">
        <v>361.43299999999999</v>
      </c>
    </row>
    <row r="26333" spans="4:5" x14ac:dyDescent="0.25">
      <c r="D26333" s="31">
        <v>-548.80799999999999</v>
      </c>
      <c r="E26333" s="28">
        <v>361.58699999999999</v>
      </c>
    </row>
    <row r="26334" spans="4:5" x14ac:dyDescent="0.25">
      <c r="D26334" s="31">
        <v>-548.79200000000003</v>
      </c>
      <c r="E26334" s="28">
        <v>361.74200000000002</v>
      </c>
    </row>
    <row r="26335" spans="4:5" x14ac:dyDescent="0.25">
      <c r="D26335" s="31">
        <v>-548.77599999999995</v>
      </c>
      <c r="E26335" s="28">
        <v>361.89600000000002</v>
      </c>
    </row>
    <row r="26336" spans="4:5" x14ac:dyDescent="0.25">
      <c r="D26336" s="31">
        <v>-548.76</v>
      </c>
      <c r="E26336" s="28">
        <v>362.05</v>
      </c>
    </row>
    <row r="26337" spans="4:5" x14ac:dyDescent="0.25">
      <c r="D26337" s="31">
        <v>-548.74400000000003</v>
      </c>
      <c r="E26337" s="28">
        <v>362.20400000000001</v>
      </c>
    </row>
    <row r="26338" spans="4:5" x14ac:dyDescent="0.25">
      <c r="D26338" s="31">
        <v>-548.72799999999995</v>
      </c>
      <c r="E26338" s="28">
        <v>362.358</v>
      </c>
    </row>
    <row r="26339" spans="4:5" x14ac:dyDescent="0.25">
      <c r="D26339" s="31">
        <v>-548.71199999999999</v>
      </c>
      <c r="E26339" s="28">
        <v>362.512</v>
      </c>
    </row>
    <row r="26340" spans="4:5" x14ac:dyDescent="0.25">
      <c r="D26340" s="31">
        <v>-548.69600000000003</v>
      </c>
      <c r="E26340" s="28">
        <v>362.666</v>
      </c>
    </row>
    <row r="26341" spans="4:5" x14ac:dyDescent="0.25">
      <c r="D26341" s="31">
        <v>-548.67999999999995</v>
      </c>
      <c r="E26341" s="28">
        <v>362.82</v>
      </c>
    </row>
    <row r="26342" spans="4:5" x14ac:dyDescent="0.25">
      <c r="D26342" s="31">
        <v>-548.66399999999999</v>
      </c>
      <c r="E26342" s="28">
        <v>362.97399999999999</v>
      </c>
    </row>
    <row r="26343" spans="4:5" x14ac:dyDescent="0.25">
      <c r="D26343" s="31">
        <v>-548.64800000000002</v>
      </c>
      <c r="E26343" s="28">
        <v>363.12799999999999</v>
      </c>
    </row>
    <row r="26344" spans="4:5" x14ac:dyDescent="0.25">
      <c r="D26344" s="31">
        <v>-548.63199999999995</v>
      </c>
      <c r="E26344" s="28">
        <v>363.28199999999998</v>
      </c>
    </row>
    <row r="26345" spans="4:5" x14ac:dyDescent="0.25">
      <c r="D26345" s="31">
        <v>-548.61599999999999</v>
      </c>
      <c r="E26345" s="28">
        <v>363.43599999999998</v>
      </c>
    </row>
    <row r="26346" spans="4:5" x14ac:dyDescent="0.25">
      <c r="D26346" s="31">
        <v>-548.6</v>
      </c>
      <c r="E26346" s="28">
        <v>363.59</v>
      </c>
    </row>
    <row r="26347" spans="4:5" x14ac:dyDescent="0.25">
      <c r="D26347" s="31">
        <v>-548.58399999999995</v>
      </c>
      <c r="E26347" s="28">
        <v>363.74400000000003</v>
      </c>
    </row>
    <row r="26348" spans="4:5" x14ac:dyDescent="0.25">
      <c r="D26348" s="31">
        <v>-548.56799999999998</v>
      </c>
      <c r="E26348" s="28">
        <v>363.89800000000002</v>
      </c>
    </row>
    <row r="26349" spans="4:5" x14ac:dyDescent="0.25">
      <c r="D26349" s="31">
        <v>-548.55200000000002</v>
      </c>
      <c r="E26349" s="28">
        <v>364.05200000000002</v>
      </c>
    </row>
    <row r="26350" spans="4:5" x14ac:dyDescent="0.25">
      <c r="D26350" s="31">
        <v>-548.53599999999994</v>
      </c>
      <c r="E26350" s="28">
        <v>364.20600000000002</v>
      </c>
    </row>
    <row r="26351" spans="4:5" x14ac:dyDescent="0.25">
      <c r="D26351" s="31">
        <v>-548.52</v>
      </c>
      <c r="E26351" s="28">
        <v>364.36</v>
      </c>
    </row>
    <row r="26352" spans="4:5" x14ac:dyDescent="0.25">
      <c r="D26352" s="31">
        <v>-548.50400000000002</v>
      </c>
      <c r="E26352" s="28">
        <v>364.51400000000001</v>
      </c>
    </row>
    <row r="26353" spans="4:5" x14ac:dyDescent="0.25">
      <c r="D26353" s="31">
        <v>-548.48800000000006</v>
      </c>
      <c r="E26353" s="28">
        <v>364.66800000000001</v>
      </c>
    </row>
    <row r="26354" spans="4:5" x14ac:dyDescent="0.25">
      <c r="D26354" s="31">
        <v>-548.47199999999998</v>
      </c>
      <c r="E26354" s="28">
        <v>364.822</v>
      </c>
    </row>
    <row r="26355" spans="4:5" x14ac:dyDescent="0.25">
      <c r="D26355" s="31">
        <v>-548.45600000000002</v>
      </c>
      <c r="E26355" s="28">
        <v>364.976</v>
      </c>
    </row>
    <row r="26356" spans="4:5" x14ac:dyDescent="0.25">
      <c r="D26356" s="31">
        <v>-548.44000000000005</v>
      </c>
      <c r="E26356" s="28">
        <v>365.13</v>
      </c>
    </row>
    <row r="26357" spans="4:5" x14ac:dyDescent="0.25">
      <c r="D26357" s="31">
        <v>-548.42399999999998</v>
      </c>
      <c r="E26357" s="28">
        <v>365.28399999999999</v>
      </c>
    </row>
    <row r="26358" spans="4:5" x14ac:dyDescent="0.25">
      <c r="D26358" s="31">
        <v>-548.40800000000002</v>
      </c>
      <c r="E26358" s="28">
        <v>365.43799999999999</v>
      </c>
    </row>
    <row r="26359" spans="4:5" x14ac:dyDescent="0.25">
      <c r="D26359" s="31">
        <v>-548.39200000000005</v>
      </c>
      <c r="E26359" s="28">
        <v>365.59199999999998</v>
      </c>
    </row>
    <row r="26360" spans="4:5" x14ac:dyDescent="0.25">
      <c r="D26360" s="31">
        <v>-548.37599999999998</v>
      </c>
      <c r="E26360" s="28">
        <v>365.74599999999998</v>
      </c>
    </row>
    <row r="26361" spans="4:5" x14ac:dyDescent="0.25">
      <c r="D26361" s="31">
        <v>-548.36</v>
      </c>
      <c r="E26361" s="28">
        <v>365.899</v>
      </c>
    </row>
    <row r="26362" spans="4:5" x14ac:dyDescent="0.25">
      <c r="D26362" s="31">
        <v>-548.34400000000005</v>
      </c>
      <c r="E26362" s="28">
        <v>366.053</v>
      </c>
    </row>
    <row r="26363" spans="4:5" x14ac:dyDescent="0.25">
      <c r="D26363" s="31">
        <v>-548.32799999999997</v>
      </c>
      <c r="E26363" s="28">
        <v>366.20699999999999</v>
      </c>
    </row>
    <row r="26364" spans="4:5" x14ac:dyDescent="0.25">
      <c r="D26364" s="31">
        <v>-548.31200000000001</v>
      </c>
      <c r="E26364" s="28">
        <v>366.36099999999999</v>
      </c>
    </row>
    <row r="26365" spans="4:5" x14ac:dyDescent="0.25">
      <c r="D26365" s="31">
        <v>-548.29600000000005</v>
      </c>
      <c r="E26365" s="28">
        <v>366.51499999999999</v>
      </c>
    </row>
    <row r="26366" spans="4:5" x14ac:dyDescent="0.25">
      <c r="D26366" s="31">
        <v>-548.28</v>
      </c>
      <c r="E26366" s="28">
        <v>366.66899999999998</v>
      </c>
    </row>
    <row r="26367" spans="4:5" x14ac:dyDescent="0.25">
      <c r="D26367" s="31">
        <v>-548.26400000000001</v>
      </c>
      <c r="E26367" s="28">
        <v>366.822</v>
      </c>
    </row>
    <row r="26368" spans="4:5" x14ac:dyDescent="0.25">
      <c r="D26368" s="31">
        <v>-548.24800000000005</v>
      </c>
      <c r="E26368" s="28">
        <v>366.976</v>
      </c>
    </row>
    <row r="26369" spans="4:5" x14ac:dyDescent="0.25">
      <c r="D26369" s="31">
        <v>-548.23199999999997</v>
      </c>
      <c r="E26369" s="28">
        <v>367.13</v>
      </c>
    </row>
    <row r="26370" spans="4:5" x14ac:dyDescent="0.25">
      <c r="D26370" s="31">
        <v>-548.21600000000001</v>
      </c>
      <c r="E26370" s="28">
        <v>367.28399999999999</v>
      </c>
    </row>
    <row r="26371" spans="4:5" x14ac:dyDescent="0.25">
      <c r="D26371" s="31">
        <v>-548.20000000000005</v>
      </c>
      <c r="E26371" s="28">
        <v>367.43799999999999</v>
      </c>
    </row>
    <row r="26372" spans="4:5" x14ac:dyDescent="0.25">
      <c r="D26372" s="31">
        <v>-548.18399999999997</v>
      </c>
      <c r="E26372" s="28">
        <v>367.59100000000001</v>
      </c>
    </row>
    <row r="26373" spans="4:5" x14ac:dyDescent="0.25">
      <c r="D26373" s="31">
        <v>-548.16800000000001</v>
      </c>
      <c r="E26373" s="28">
        <v>367.745</v>
      </c>
    </row>
    <row r="26374" spans="4:5" x14ac:dyDescent="0.25">
      <c r="D26374" s="31">
        <v>-548.15200000000004</v>
      </c>
      <c r="E26374" s="28">
        <v>367.899</v>
      </c>
    </row>
    <row r="26375" spans="4:5" x14ac:dyDescent="0.25">
      <c r="D26375" s="31">
        <v>-548.13599999999997</v>
      </c>
      <c r="E26375" s="28">
        <v>368.05200000000002</v>
      </c>
    </row>
    <row r="26376" spans="4:5" x14ac:dyDescent="0.25">
      <c r="D26376" s="31">
        <v>-548.12</v>
      </c>
      <c r="E26376" s="28">
        <v>368.20600000000002</v>
      </c>
    </row>
    <row r="26377" spans="4:5" x14ac:dyDescent="0.25">
      <c r="D26377" s="31">
        <v>-548.10400000000004</v>
      </c>
      <c r="E26377" s="28">
        <v>368.36</v>
      </c>
    </row>
    <row r="26378" spans="4:5" x14ac:dyDescent="0.25">
      <c r="D26378" s="31">
        <v>-548.08799999999997</v>
      </c>
      <c r="E26378" s="28">
        <v>368.51400000000001</v>
      </c>
    </row>
    <row r="26379" spans="4:5" x14ac:dyDescent="0.25">
      <c r="D26379" s="31">
        <v>-548.072</v>
      </c>
      <c r="E26379" s="28">
        <v>368.66699999999997</v>
      </c>
    </row>
    <row r="26380" spans="4:5" x14ac:dyDescent="0.25">
      <c r="D26380" s="31">
        <v>-548.05600000000004</v>
      </c>
      <c r="E26380" s="28">
        <v>368.82100000000003</v>
      </c>
    </row>
    <row r="26381" spans="4:5" x14ac:dyDescent="0.25">
      <c r="D26381" s="31">
        <v>-548.04</v>
      </c>
      <c r="E26381" s="28">
        <v>368.97500000000002</v>
      </c>
    </row>
    <row r="26382" spans="4:5" x14ac:dyDescent="0.25">
      <c r="D26382" s="31">
        <v>-548.024</v>
      </c>
      <c r="E26382" s="28">
        <v>369.12799999999999</v>
      </c>
    </row>
    <row r="26383" spans="4:5" x14ac:dyDescent="0.25">
      <c r="D26383" s="31">
        <v>-548.00800000000004</v>
      </c>
      <c r="E26383" s="28">
        <v>369.28199999999998</v>
      </c>
    </row>
    <row r="26384" spans="4:5" x14ac:dyDescent="0.25">
      <c r="D26384" s="31">
        <v>-547.99199999999996</v>
      </c>
      <c r="E26384" s="28">
        <v>369.435</v>
      </c>
    </row>
    <row r="26385" spans="4:5" x14ac:dyDescent="0.25">
      <c r="D26385" s="31">
        <v>-547.976</v>
      </c>
      <c r="E26385" s="28">
        <v>369.589</v>
      </c>
    </row>
    <row r="26386" spans="4:5" x14ac:dyDescent="0.25">
      <c r="D26386" s="31">
        <v>-547.96</v>
      </c>
      <c r="E26386" s="28">
        <v>369.74200000000002</v>
      </c>
    </row>
    <row r="26387" spans="4:5" x14ac:dyDescent="0.25">
      <c r="D26387" s="31">
        <v>-547.94399999999996</v>
      </c>
      <c r="E26387" s="28">
        <v>369.89600000000002</v>
      </c>
    </row>
    <row r="26388" spans="4:5" x14ac:dyDescent="0.25">
      <c r="D26388" s="31">
        <v>-547.928</v>
      </c>
      <c r="E26388" s="28">
        <v>370.05</v>
      </c>
    </row>
    <row r="26389" spans="4:5" x14ac:dyDescent="0.25">
      <c r="D26389" s="31">
        <v>-547.91200000000003</v>
      </c>
      <c r="E26389" s="28">
        <v>370.20299999999997</v>
      </c>
    </row>
    <row r="26390" spans="4:5" x14ac:dyDescent="0.25">
      <c r="D26390" s="31">
        <v>-547.89599999999996</v>
      </c>
      <c r="E26390" s="28">
        <v>370.35700000000003</v>
      </c>
    </row>
    <row r="26391" spans="4:5" x14ac:dyDescent="0.25">
      <c r="D26391" s="31">
        <v>-547.88</v>
      </c>
      <c r="E26391" s="28">
        <v>370.51100000000002</v>
      </c>
    </row>
    <row r="26392" spans="4:5" x14ac:dyDescent="0.25">
      <c r="D26392" s="31">
        <v>-547.86400000000003</v>
      </c>
      <c r="E26392" s="28">
        <v>370.66399999999999</v>
      </c>
    </row>
    <row r="26393" spans="4:5" x14ac:dyDescent="0.25">
      <c r="D26393" s="31">
        <v>-547.84799999999996</v>
      </c>
      <c r="E26393" s="28">
        <v>370.81799999999998</v>
      </c>
    </row>
    <row r="26394" spans="4:5" x14ac:dyDescent="0.25">
      <c r="D26394" s="31">
        <v>-547.83199999999999</v>
      </c>
      <c r="E26394" s="28">
        <v>370.971</v>
      </c>
    </row>
    <row r="26395" spans="4:5" x14ac:dyDescent="0.25">
      <c r="D26395" s="31">
        <v>-547.81600000000003</v>
      </c>
      <c r="E26395" s="28">
        <v>371.12400000000002</v>
      </c>
    </row>
    <row r="26396" spans="4:5" x14ac:dyDescent="0.25">
      <c r="D26396" s="31">
        <v>-547.79999999999995</v>
      </c>
      <c r="E26396" s="28">
        <v>371.27800000000002</v>
      </c>
    </row>
    <row r="26397" spans="4:5" x14ac:dyDescent="0.25">
      <c r="D26397" s="31">
        <v>-547.78399999999999</v>
      </c>
      <c r="E26397" s="28">
        <v>371.43099999999998</v>
      </c>
    </row>
    <row r="26398" spans="4:5" x14ac:dyDescent="0.25">
      <c r="D26398" s="31">
        <v>-547.76800000000003</v>
      </c>
      <c r="E26398" s="28">
        <v>371.58499999999998</v>
      </c>
    </row>
    <row r="26399" spans="4:5" x14ac:dyDescent="0.25">
      <c r="D26399" s="31">
        <v>-547.75199999999995</v>
      </c>
      <c r="E26399" s="28">
        <v>371.738</v>
      </c>
    </row>
    <row r="26400" spans="4:5" x14ac:dyDescent="0.25">
      <c r="D26400" s="31">
        <v>-547.73599999999999</v>
      </c>
      <c r="E26400" s="28">
        <v>371.892</v>
      </c>
    </row>
    <row r="26401" spans="4:5" x14ac:dyDescent="0.25">
      <c r="D26401" s="31">
        <v>-547.72</v>
      </c>
      <c r="E26401" s="28">
        <v>372.04500000000002</v>
      </c>
    </row>
    <row r="26402" spans="4:5" x14ac:dyDescent="0.25">
      <c r="D26402" s="31">
        <v>-547.70399999999995</v>
      </c>
      <c r="E26402" s="28">
        <v>372.19900000000001</v>
      </c>
    </row>
    <row r="26403" spans="4:5" x14ac:dyDescent="0.25">
      <c r="D26403" s="31">
        <v>-547.68799999999999</v>
      </c>
      <c r="E26403" s="28">
        <v>372.35199999999998</v>
      </c>
    </row>
    <row r="26404" spans="4:5" x14ac:dyDescent="0.25">
      <c r="D26404" s="31">
        <v>-547.67200000000003</v>
      </c>
      <c r="E26404" s="28">
        <v>372.50599999999997</v>
      </c>
    </row>
    <row r="26405" spans="4:5" x14ac:dyDescent="0.25">
      <c r="D26405" s="31">
        <v>-547.65599999999995</v>
      </c>
      <c r="E26405" s="28">
        <v>372.65899999999999</v>
      </c>
    </row>
    <row r="26406" spans="4:5" x14ac:dyDescent="0.25">
      <c r="D26406" s="31">
        <v>-547.64</v>
      </c>
      <c r="E26406" s="28">
        <v>372.81200000000001</v>
      </c>
    </row>
    <row r="26407" spans="4:5" x14ac:dyDescent="0.25">
      <c r="D26407" s="31">
        <v>-547.62400000000002</v>
      </c>
      <c r="E26407" s="28">
        <v>372.96600000000001</v>
      </c>
    </row>
    <row r="26408" spans="4:5" x14ac:dyDescent="0.25">
      <c r="D26408" s="31">
        <v>-547.60799999999995</v>
      </c>
      <c r="E26408" s="28">
        <v>373.11900000000003</v>
      </c>
    </row>
    <row r="26409" spans="4:5" x14ac:dyDescent="0.25">
      <c r="D26409" s="31">
        <v>-547.59199999999998</v>
      </c>
      <c r="E26409" s="28">
        <v>373.27199999999999</v>
      </c>
    </row>
    <row r="26410" spans="4:5" x14ac:dyDescent="0.25">
      <c r="D26410" s="31">
        <v>-547.57600000000002</v>
      </c>
      <c r="E26410" s="28">
        <v>373.42599999999999</v>
      </c>
    </row>
    <row r="26411" spans="4:5" x14ac:dyDescent="0.25">
      <c r="D26411" s="31">
        <v>-547.55999999999995</v>
      </c>
      <c r="E26411" s="28">
        <v>373.57900000000001</v>
      </c>
    </row>
    <row r="26412" spans="4:5" x14ac:dyDescent="0.25">
      <c r="D26412" s="31">
        <v>-547.54399999999998</v>
      </c>
      <c r="E26412" s="28">
        <v>373.73200000000003</v>
      </c>
    </row>
    <row r="26413" spans="4:5" x14ac:dyDescent="0.25">
      <c r="D26413" s="31">
        <v>-547.52800000000002</v>
      </c>
      <c r="E26413" s="28">
        <v>373.88600000000002</v>
      </c>
    </row>
    <row r="26414" spans="4:5" x14ac:dyDescent="0.25">
      <c r="D26414" s="31">
        <v>-547.51199999999994</v>
      </c>
      <c r="E26414" s="28">
        <v>374.03899999999999</v>
      </c>
    </row>
    <row r="26415" spans="4:5" x14ac:dyDescent="0.25">
      <c r="D26415" s="31">
        <v>-547.49599999999998</v>
      </c>
      <c r="E26415" s="28">
        <v>374.19200000000001</v>
      </c>
    </row>
    <row r="26416" spans="4:5" x14ac:dyDescent="0.25">
      <c r="D26416" s="31">
        <v>-547.48</v>
      </c>
      <c r="E26416" s="28">
        <v>374.34500000000003</v>
      </c>
    </row>
    <row r="26417" spans="4:5" x14ac:dyDescent="0.25">
      <c r="D26417" s="31">
        <v>-547.46400000000006</v>
      </c>
      <c r="E26417" s="28">
        <v>374.49900000000002</v>
      </c>
    </row>
    <row r="26418" spans="4:5" x14ac:dyDescent="0.25">
      <c r="D26418" s="31">
        <v>-547.44799999999998</v>
      </c>
      <c r="E26418" s="28">
        <v>374.65199999999999</v>
      </c>
    </row>
    <row r="26419" spans="4:5" x14ac:dyDescent="0.25">
      <c r="D26419" s="31">
        <v>-547.43200000000002</v>
      </c>
      <c r="E26419" s="28">
        <v>374.80500000000001</v>
      </c>
    </row>
    <row r="26420" spans="4:5" x14ac:dyDescent="0.25">
      <c r="D26420" s="31">
        <v>-547.41600000000005</v>
      </c>
      <c r="E26420" s="28">
        <v>374.95800000000003</v>
      </c>
    </row>
    <row r="26421" spans="4:5" x14ac:dyDescent="0.25">
      <c r="D26421" s="31">
        <v>-547.4</v>
      </c>
      <c r="E26421" s="28">
        <v>375.11200000000002</v>
      </c>
    </row>
    <row r="26422" spans="4:5" x14ac:dyDescent="0.25">
      <c r="D26422" s="31">
        <v>-547.38400000000001</v>
      </c>
      <c r="E26422" s="28">
        <v>375.26499999999999</v>
      </c>
    </row>
    <row r="26423" spans="4:5" x14ac:dyDescent="0.25">
      <c r="D26423" s="31">
        <v>-547.36800000000005</v>
      </c>
      <c r="E26423" s="28">
        <v>375.41800000000001</v>
      </c>
    </row>
    <row r="26424" spans="4:5" x14ac:dyDescent="0.25">
      <c r="D26424" s="31">
        <v>-547.35199999999998</v>
      </c>
      <c r="E26424" s="28">
        <v>375.57100000000003</v>
      </c>
    </row>
    <row r="26425" spans="4:5" x14ac:dyDescent="0.25">
      <c r="D26425" s="31">
        <v>-547.33600000000001</v>
      </c>
      <c r="E26425" s="28">
        <v>375.72399999999999</v>
      </c>
    </row>
    <row r="26426" spans="4:5" x14ac:dyDescent="0.25">
      <c r="D26426" s="31">
        <v>-547.32000000000005</v>
      </c>
      <c r="E26426" s="28">
        <v>375.87799999999999</v>
      </c>
    </row>
    <row r="26427" spans="4:5" x14ac:dyDescent="0.25">
      <c r="D26427" s="31">
        <v>-547.30399999999997</v>
      </c>
      <c r="E26427" s="28">
        <v>376.03100000000001</v>
      </c>
    </row>
    <row r="26428" spans="4:5" x14ac:dyDescent="0.25">
      <c r="D26428" s="31">
        <v>-547.28800000000001</v>
      </c>
      <c r="E26428" s="28">
        <v>376.18400000000003</v>
      </c>
    </row>
    <row r="26429" spans="4:5" x14ac:dyDescent="0.25">
      <c r="D26429" s="31">
        <v>-547.27200000000005</v>
      </c>
      <c r="E26429" s="28">
        <v>376.33699999999999</v>
      </c>
    </row>
    <row r="26430" spans="4:5" x14ac:dyDescent="0.25">
      <c r="D26430" s="31">
        <v>-547.25599999999997</v>
      </c>
      <c r="E26430" s="28">
        <v>376.49</v>
      </c>
    </row>
    <row r="26431" spans="4:5" x14ac:dyDescent="0.25">
      <c r="D26431" s="31">
        <v>-547.24</v>
      </c>
      <c r="E26431" s="28">
        <v>376.64299999999997</v>
      </c>
    </row>
    <row r="26432" spans="4:5" x14ac:dyDescent="0.25">
      <c r="D26432" s="31">
        <v>-547.22400000000005</v>
      </c>
      <c r="E26432" s="28">
        <v>376.79599999999999</v>
      </c>
    </row>
    <row r="26433" spans="4:5" x14ac:dyDescent="0.25">
      <c r="D26433" s="31">
        <v>-547.20799999999997</v>
      </c>
      <c r="E26433" s="28">
        <v>376.94900000000001</v>
      </c>
    </row>
    <row r="26434" spans="4:5" x14ac:dyDescent="0.25">
      <c r="D26434" s="31">
        <v>-547.19299999999998</v>
      </c>
      <c r="E26434" s="28">
        <v>377.10199999999998</v>
      </c>
    </row>
    <row r="26435" spans="4:5" x14ac:dyDescent="0.25">
      <c r="D26435" s="31">
        <v>-547.17700000000002</v>
      </c>
      <c r="E26435" s="28">
        <v>377.255</v>
      </c>
    </row>
    <row r="26436" spans="4:5" x14ac:dyDescent="0.25">
      <c r="D26436" s="31">
        <v>-547.16099999999994</v>
      </c>
      <c r="E26436" s="28">
        <v>377.40800000000002</v>
      </c>
    </row>
    <row r="26437" spans="4:5" x14ac:dyDescent="0.25">
      <c r="D26437" s="31">
        <v>-547.14499999999998</v>
      </c>
      <c r="E26437" s="28">
        <v>377.56200000000001</v>
      </c>
    </row>
    <row r="26438" spans="4:5" x14ac:dyDescent="0.25">
      <c r="D26438" s="31">
        <v>-547.12900000000002</v>
      </c>
      <c r="E26438" s="28">
        <v>377.71499999999997</v>
      </c>
    </row>
    <row r="26439" spans="4:5" x14ac:dyDescent="0.25">
      <c r="D26439" s="31">
        <v>-547.11300000000006</v>
      </c>
      <c r="E26439" s="28">
        <v>377.86799999999999</v>
      </c>
    </row>
    <row r="26440" spans="4:5" x14ac:dyDescent="0.25">
      <c r="D26440" s="31">
        <v>-547.09699999999998</v>
      </c>
      <c r="E26440" s="28">
        <v>378.02100000000002</v>
      </c>
    </row>
    <row r="26441" spans="4:5" x14ac:dyDescent="0.25">
      <c r="D26441" s="31">
        <v>-547.08100000000002</v>
      </c>
      <c r="E26441" s="28">
        <v>378.17399999999998</v>
      </c>
    </row>
    <row r="26442" spans="4:5" x14ac:dyDescent="0.25">
      <c r="D26442" s="31">
        <v>-547.06500000000005</v>
      </c>
      <c r="E26442" s="28">
        <v>378.327</v>
      </c>
    </row>
    <row r="26443" spans="4:5" x14ac:dyDescent="0.25">
      <c r="D26443" s="31">
        <v>-547.04899999999998</v>
      </c>
      <c r="E26443" s="28">
        <v>378.47899999999998</v>
      </c>
    </row>
    <row r="26444" spans="4:5" x14ac:dyDescent="0.25">
      <c r="D26444" s="31">
        <v>-547.03300000000002</v>
      </c>
      <c r="E26444" s="28">
        <v>378.63200000000001</v>
      </c>
    </row>
    <row r="26445" spans="4:5" x14ac:dyDescent="0.25">
      <c r="D26445" s="31">
        <v>-547.01700000000005</v>
      </c>
      <c r="E26445" s="28">
        <v>378.78500000000003</v>
      </c>
    </row>
    <row r="26446" spans="4:5" x14ac:dyDescent="0.25">
      <c r="D26446" s="31">
        <v>-547.00099999999998</v>
      </c>
      <c r="E26446" s="28">
        <v>378.93799999999999</v>
      </c>
    </row>
    <row r="26447" spans="4:5" x14ac:dyDescent="0.25">
      <c r="D26447" s="31">
        <v>-546.98500000000001</v>
      </c>
      <c r="E26447" s="28">
        <v>379.09100000000001</v>
      </c>
    </row>
    <row r="26448" spans="4:5" x14ac:dyDescent="0.25">
      <c r="D26448" s="31">
        <v>-546.96900000000005</v>
      </c>
      <c r="E26448" s="28">
        <v>379.24400000000003</v>
      </c>
    </row>
    <row r="26449" spans="4:5" x14ac:dyDescent="0.25">
      <c r="D26449" s="31">
        <v>-546.95299999999997</v>
      </c>
      <c r="E26449" s="28">
        <v>379.39699999999999</v>
      </c>
    </row>
    <row r="26450" spans="4:5" x14ac:dyDescent="0.25">
      <c r="D26450" s="31">
        <v>-546.93700000000001</v>
      </c>
      <c r="E26450" s="28">
        <v>379.55</v>
      </c>
    </row>
    <row r="26451" spans="4:5" x14ac:dyDescent="0.25">
      <c r="D26451" s="31">
        <v>-546.92100000000005</v>
      </c>
      <c r="E26451" s="28">
        <v>379.70299999999997</v>
      </c>
    </row>
    <row r="26452" spans="4:5" x14ac:dyDescent="0.25">
      <c r="D26452" s="31">
        <v>-546.90499999999997</v>
      </c>
      <c r="E26452" s="28">
        <v>379.85599999999999</v>
      </c>
    </row>
    <row r="26453" spans="4:5" x14ac:dyDescent="0.25">
      <c r="D26453" s="31">
        <v>-546.88900000000001</v>
      </c>
      <c r="E26453" s="28">
        <v>380.00900000000001</v>
      </c>
    </row>
    <row r="26454" spans="4:5" x14ac:dyDescent="0.25">
      <c r="D26454" s="31">
        <v>-546.87300000000005</v>
      </c>
      <c r="E26454" s="28">
        <v>380.161</v>
      </c>
    </row>
    <row r="26455" spans="4:5" x14ac:dyDescent="0.25">
      <c r="D26455" s="31">
        <v>-546.85699999999997</v>
      </c>
      <c r="E26455" s="28">
        <v>380.31400000000002</v>
      </c>
    </row>
    <row r="26456" spans="4:5" x14ac:dyDescent="0.25">
      <c r="D26456" s="31">
        <v>-546.84100000000001</v>
      </c>
      <c r="E26456" s="28">
        <v>380.46699999999998</v>
      </c>
    </row>
    <row r="26457" spans="4:5" x14ac:dyDescent="0.25">
      <c r="D26457" s="31">
        <v>-546.82500000000005</v>
      </c>
      <c r="E26457" s="28">
        <v>380.62</v>
      </c>
    </row>
    <row r="26458" spans="4:5" x14ac:dyDescent="0.25">
      <c r="D26458" s="31">
        <v>-546.80899999999997</v>
      </c>
      <c r="E26458" s="28">
        <v>380.77300000000002</v>
      </c>
    </row>
    <row r="26459" spans="4:5" x14ac:dyDescent="0.25">
      <c r="D26459" s="31">
        <v>-546.79300000000001</v>
      </c>
      <c r="E26459" s="28">
        <v>380.92500000000001</v>
      </c>
    </row>
    <row r="26460" spans="4:5" x14ac:dyDescent="0.25">
      <c r="D26460" s="31">
        <v>-546.77700000000004</v>
      </c>
      <c r="E26460" s="28">
        <v>381.07799999999997</v>
      </c>
    </row>
    <row r="26461" spans="4:5" x14ac:dyDescent="0.25">
      <c r="D26461" s="31">
        <v>-546.76099999999997</v>
      </c>
      <c r="E26461" s="28">
        <v>381.23099999999999</v>
      </c>
    </row>
    <row r="26462" spans="4:5" x14ac:dyDescent="0.25">
      <c r="D26462" s="31">
        <v>-546.745</v>
      </c>
      <c r="E26462" s="28">
        <v>381.38400000000001</v>
      </c>
    </row>
    <row r="26463" spans="4:5" x14ac:dyDescent="0.25">
      <c r="D26463" s="31">
        <v>-546.72900000000004</v>
      </c>
      <c r="E26463" s="28">
        <v>381.536</v>
      </c>
    </row>
    <row r="26464" spans="4:5" x14ac:dyDescent="0.25">
      <c r="D26464" s="31">
        <v>-546.71299999999997</v>
      </c>
      <c r="E26464" s="28">
        <v>381.68900000000002</v>
      </c>
    </row>
    <row r="26465" spans="4:5" x14ac:dyDescent="0.25">
      <c r="D26465" s="31">
        <v>-546.697</v>
      </c>
      <c r="E26465" s="28">
        <v>381.84199999999998</v>
      </c>
    </row>
    <row r="26466" spans="4:5" x14ac:dyDescent="0.25">
      <c r="D26466" s="31">
        <v>-546.68100000000004</v>
      </c>
      <c r="E26466" s="28">
        <v>381.995</v>
      </c>
    </row>
    <row r="26467" spans="4:5" x14ac:dyDescent="0.25">
      <c r="D26467" s="31">
        <v>-546.66499999999996</v>
      </c>
      <c r="E26467" s="28">
        <v>382.14699999999999</v>
      </c>
    </row>
    <row r="26468" spans="4:5" x14ac:dyDescent="0.25">
      <c r="D26468" s="31">
        <v>-546.649</v>
      </c>
      <c r="E26468" s="28">
        <v>382.3</v>
      </c>
    </row>
    <row r="26469" spans="4:5" x14ac:dyDescent="0.25">
      <c r="D26469" s="31">
        <v>-546.63300000000004</v>
      </c>
      <c r="E26469" s="28">
        <v>382.45299999999997</v>
      </c>
    </row>
    <row r="26470" spans="4:5" x14ac:dyDescent="0.25">
      <c r="D26470" s="31">
        <v>-546.61699999999996</v>
      </c>
      <c r="E26470" s="28">
        <v>382.60500000000002</v>
      </c>
    </row>
    <row r="26471" spans="4:5" x14ac:dyDescent="0.25">
      <c r="D26471" s="31">
        <v>-546.601</v>
      </c>
      <c r="E26471" s="28">
        <v>382.75799999999998</v>
      </c>
    </row>
    <row r="26472" spans="4:5" x14ac:dyDescent="0.25">
      <c r="D26472" s="31">
        <v>-546.58500000000004</v>
      </c>
      <c r="E26472" s="28">
        <v>382.911</v>
      </c>
    </row>
    <row r="26473" spans="4:5" x14ac:dyDescent="0.25">
      <c r="D26473" s="31">
        <v>-546.56899999999996</v>
      </c>
      <c r="E26473" s="28">
        <v>383.06299999999999</v>
      </c>
    </row>
    <row r="26474" spans="4:5" x14ac:dyDescent="0.25">
      <c r="D26474" s="31">
        <v>-546.553</v>
      </c>
      <c r="E26474" s="28">
        <v>383.21600000000001</v>
      </c>
    </row>
    <row r="26475" spans="4:5" x14ac:dyDescent="0.25">
      <c r="D26475" s="31">
        <v>-546.53700000000003</v>
      </c>
      <c r="E26475" s="28">
        <v>383.36799999999999</v>
      </c>
    </row>
    <row r="26476" spans="4:5" x14ac:dyDescent="0.25">
      <c r="D26476" s="31">
        <v>-546.52099999999996</v>
      </c>
      <c r="E26476" s="28">
        <v>383.52100000000002</v>
      </c>
    </row>
    <row r="26477" spans="4:5" x14ac:dyDescent="0.25">
      <c r="D26477" s="31">
        <v>-546.505</v>
      </c>
      <c r="E26477" s="28">
        <v>383.67399999999998</v>
      </c>
    </row>
    <row r="26478" spans="4:5" x14ac:dyDescent="0.25">
      <c r="D26478" s="31">
        <v>-546.48900000000003</v>
      </c>
      <c r="E26478" s="28">
        <v>383.82600000000002</v>
      </c>
    </row>
    <row r="26479" spans="4:5" x14ac:dyDescent="0.25">
      <c r="D26479" s="31">
        <v>-546.47299999999996</v>
      </c>
      <c r="E26479" s="28">
        <v>383.97899999999998</v>
      </c>
    </row>
    <row r="26480" spans="4:5" x14ac:dyDescent="0.25">
      <c r="D26480" s="31">
        <v>-546.45699999999999</v>
      </c>
      <c r="E26480" s="28">
        <v>384.13099999999997</v>
      </c>
    </row>
    <row r="26481" spans="4:5" x14ac:dyDescent="0.25">
      <c r="D26481" s="31">
        <v>-546.44100000000003</v>
      </c>
      <c r="E26481" s="28">
        <v>384.28399999999999</v>
      </c>
    </row>
    <row r="26482" spans="4:5" x14ac:dyDescent="0.25">
      <c r="D26482" s="31">
        <v>-546.42499999999995</v>
      </c>
      <c r="E26482" s="28">
        <v>384.43599999999998</v>
      </c>
    </row>
    <row r="26483" spans="4:5" x14ac:dyDescent="0.25">
      <c r="D26483" s="31">
        <v>-546.40899999999999</v>
      </c>
      <c r="E26483" s="28">
        <v>384.589</v>
      </c>
    </row>
    <row r="26484" spans="4:5" x14ac:dyDescent="0.25">
      <c r="D26484" s="31">
        <v>-546.39300000000003</v>
      </c>
      <c r="E26484" s="28">
        <v>384.74099999999999</v>
      </c>
    </row>
    <row r="26485" spans="4:5" x14ac:dyDescent="0.25">
      <c r="D26485" s="31">
        <v>-546.37699999999995</v>
      </c>
      <c r="E26485" s="28">
        <v>384.89400000000001</v>
      </c>
    </row>
    <row r="26486" spans="4:5" x14ac:dyDescent="0.25">
      <c r="D26486" s="31">
        <v>-546.36099999999999</v>
      </c>
      <c r="E26486" s="28">
        <v>385.04599999999999</v>
      </c>
    </row>
    <row r="26487" spans="4:5" x14ac:dyDescent="0.25">
      <c r="D26487" s="31">
        <v>-546.34500000000003</v>
      </c>
      <c r="E26487" s="28">
        <v>385.19900000000001</v>
      </c>
    </row>
    <row r="26488" spans="4:5" x14ac:dyDescent="0.25">
      <c r="D26488" s="31">
        <v>-546.32899999999995</v>
      </c>
      <c r="E26488" s="28">
        <v>385.351</v>
      </c>
    </row>
    <row r="26489" spans="4:5" x14ac:dyDescent="0.25">
      <c r="D26489" s="31">
        <v>-546.31299999999999</v>
      </c>
      <c r="E26489" s="28">
        <v>385.50400000000002</v>
      </c>
    </row>
    <row r="26490" spans="4:5" x14ac:dyDescent="0.25">
      <c r="D26490" s="31">
        <v>-546.29700000000003</v>
      </c>
      <c r="E26490" s="28">
        <v>385.65600000000001</v>
      </c>
    </row>
    <row r="26491" spans="4:5" x14ac:dyDescent="0.25">
      <c r="D26491" s="31">
        <v>-546.28099999999995</v>
      </c>
      <c r="E26491" s="28">
        <v>385.80799999999999</v>
      </c>
    </row>
    <row r="26492" spans="4:5" x14ac:dyDescent="0.25">
      <c r="D26492" s="31">
        <v>-546.26499999999999</v>
      </c>
      <c r="E26492" s="28">
        <v>385.96100000000001</v>
      </c>
    </row>
    <row r="26493" spans="4:5" x14ac:dyDescent="0.25">
      <c r="D26493" s="31">
        <v>-546.24900000000002</v>
      </c>
      <c r="E26493" s="28">
        <v>386.113</v>
      </c>
    </row>
    <row r="26494" spans="4:5" x14ac:dyDescent="0.25">
      <c r="D26494" s="31">
        <v>-546.23299999999995</v>
      </c>
      <c r="E26494" s="28">
        <v>386.26600000000002</v>
      </c>
    </row>
    <row r="26495" spans="4:5" x14ac:dyDescent="0.25">
      <c r="D26495" s="31">
        <v>-546.21699999999998</v>
      </c>
      <c r="E26495" s="28">
        <v>386.41800000000001</v>
      </c>
    </row>
    <row r="26496" spans="4:5" x14ac:dyDescent="0.25">
      <c r="D26496" s="31">
        <v>-546.20100000000002</v>
      </c>
      <c r="E26496" s="28">
        <v>386.57</v>
      </c>
    </row>
    <row r="26497" spans="4:5" x14ac:dyDescent="0.25">
      <c r="D26497" s="31">
        <v>-546.18499999999995</v>
      </c>
      <c r="E26497" s="28">
        <v>386.72300000000001</v>
      </c>
    </row>
    <row r="26498" spans="4:5" x14ac:dyDescent="0.25">
      <c r="D26498" s="31">
        <v>-546.16899999999998</v>
      </c>
      <c r="E26498" s="28">
        <v>386.875</v>
      </c>
    </row>
    <row r="26499" spans="4:5" x14ac:dyDescent="0.25">
      <c r="D26499" s="31">
        <v>-546.15300000000002</v>
      </c>
      <c r="E26499" s="28">
        <v>387.02699999999999</v>
      </c>
    </row>
    <row r="26500" spans="4:5" x14ac:dyDescent="0.25">
      <c r="D26500" s="31">
        <v>-546.13699999999994</v>
      </c>
      <c r="E26500" s="28">
        <v>387.18</v>
      </c>
    </row>
    <row r="26501" spans="4:5" x14ac:dyDescent="0.25">
      <c r="D26501" s="31">
        <v>-546.12099999999998</v>
      </c>
      <c r="E26501" s="28">
        <v>387.33199999999999</v>
      </c>
    </row>
    <row r="26502" spans="4:5" x14ac:dyDescent="0.25">
      <c r="D26502" s="31">
        <v>-546.10500000000002</v>
      </c>
      <c r="E26502" s="28">
        <v>387.48399999999998</v>
      </c>
    </row>
    <row r="26503" spans="4:5" x14ac:dyDescent="0.25">
      <c r="D26503" s="31">
        <v>-546.08900000000006</v>
      </c>
      <c r="E26503" s="28">
        <v>387.63600000000002</v>
      </c>
    </row>
    <row r="26504" spans="4:5" x14ac:dyDescent="0.25">
      <c r="D26504" s="31">
        <v>-546.07299999999998</v>
      </c>
      <c r="E26504" s="28">
        <v>387.78899999999999</v>
      </c>
    </row>
    <row r="26505" spans="4:5" x14ac:dyDescent="0.25">
      <c r="D26505" s="31">
        <v>-546.05700000000002</v>
      </c>
      <c r="E26505" s="28">
        <v>387.94099999999997</v>
      </c>
    </row>
    <row r="26506" spans="4:5" x14ac:dyDescent="0.25">
      <c r="D26506" s="31">
        <v>-546.04100000000005</v>
      </c>
      <c r="E26506" s="28">
        <v>388.09300000000002</v>
      </c>
    </row>
    <row r="26507" spans="4:5" x14ac:dyDescent="0.25">
      <c r="D26507" s="31">
        <v>-546.02499999999998</v>
      </c>
      <c r="E26507" s="28">
        <v>388.245</v>
      </c>
    </row>
    <row r="26508" spans="4:5" x14ac:dyDescent="0.25">
      <c r="D26508" s="31">
        <v>-546.00900000000001</v>
      </c>
      <c r="E26508" s="28">
        <v>388.39800000000002</v>
      </c>
    </row>
    <row r="26509" spans="4:5" x14ac:dyDescent="0.25">
      <c r="D26509" s="31">
        <v>-545.99300000000005</v>
      </c>
      <c r="E26509" s="28">
        <v>388.55</v>
      </c>
    </row>
    <row r="26510" spans="4:5" x14ac:dyDescent="0.25">
      <c r="D26510" s="31">
        <v>-545.97699999999998</v>
      </c>
      <c r="E26510" s="28">
        <v>388.702</v>
      </c>
    </row>
    <row r="26511" spans="4:5" x14ac:dyDescent="0.25">
      <c r="D26511" s="31">
        <v>-545.96100000000001</v>
      </c>
      <c r="E26511" s="28">
        <v>388.85399999999998</v>
      </c>
    </row>
    <row r="26512" spans="4:5" x14ac:dyDescent="0.25">
      <c r="D26512" s="31">
        <v>-545.94500000000005</v>
      </c>
      <c r="E26512" s="28">
        <v>389.00599999999997</v>
      </c>
    </row>
    <row r="26513" spans="4:5" x14ac:dyDescent="0.25">
      <c r="D26513" s="31">
        <v>-545.92899999999997</v>
      </c>
      <c r="E26513" s="28">
        <v>389.15800000000002</v>
      </c>
    </row>
    <row r="26514" spans="4:5" x14ac:dyDescent="0.25">
      <c r="D26514" s="31">
        <v>-545.91300000000001</v>
      </c>
      <c r="E26514" s="28">
        <v>389.31099999999998</v>
      </c>
    </row>
    <row r="26515" spans="4:5" x14ac:dyDescent="0.25">
      <c r="D26515" s="31">
        <v>-545.89700000000005</v>
      </c>
      <c r="E26515" s="28">
        <v>389.46300000000002</v>
      </c>
    </row>
    <row r="26516" spans="4:5" x14ac:dyDescent="0.25">
      <c r="D26516" s="31">
        <v>-545.88099999999997</v>
      </c>
      <c r="E26516" s="28">
        <v>389.61500000000001</v>
      </c>
    </row>
    <row r="26517" spans="4:5" x14ac:dyDescent="0.25">
      <c r="D26517" s="31">
        <v>-545.86500000000001</v>
      </c>
      <c r="E26517" s="28">
        <v>389.767</v>
      </c>
    </row>
    <row r="26518" spans="4:5" x14ac:dyDescent="0.25">
      <c r="D26518" s="31">
        <v>-545.84900000000005</v>
      </c>
      <c r="E26518" s="28">
        <v>389.91899999999998</v>
      </c>
    </row>
    <row r="26519" spans="4:5" x14ac:dyDescent="0.25">
      <c r="D26519" s="31">
        <v>-545.83299999999997</v>
      </c>
      <c r="E26519" s="28">
        <v>390.07100000000003</v>
      </c>
    </row>
    <row r="26520" spans="4:5" x14ac:dyDescent="0.25">
      <c r="D26520" s="31">
        <v>-545.81700000000001</v>
      </c>
      <c r="E26520" s="28">
        <v>390.22300000000001</v>
      </c>
    </row>
    <row r="26521" spans="4:5" x14ac:dyDescent="0.25">
      <c r="D26521" s="31">
        <v>-545.80100000000004</v>
      </c>
      <c r="E26521" s="28">
        <v>390.375</v>
      </c>
    </row>
    <row r="26522" spans="4:5" x14ac:dyDescent="0.25">
      <c r="D26522" s="31">
        <v>-545.78499999999997</v>
      </c>
      <c r="E26522" s="28">
        <v>390.52699999999999</v>
      </c>
    </row>
    <row r="26523" spans="4:5" x14ac:dyDescent="0.25">
      <c r="D26523" s="31">
        <v>-545.76900000000001</v>
      </c>
      <c r="E26523" s="28">
        <v>390.67899999999997</v>
      </c>
    </row>
    <row r="26524" spans="4:5" x14ac:dyDescent="0.25">
      <c r="D26524" s="31">
        <v>-545.75300000000004</v>
      </c>
      <c r="E26524" s="28">
        <v>390.83100000000002</v>
      </c>
    </row>
    <row r="26525" spans="4:5" x14ac:dyDescent="0.25">
      <c r="D26525" s="31">
        <v>-545.73699999999997</v>
      </c>
      <c r="E26525" s="28">
        <v>390.983</v>
      </c>
    </row>
    <row r="26526" spans="4:5" x14ac:dyDescent="0.25">
      <c r="D26526" s="31">
        <v>-545.721</v>
      </c>
      <c r="E26526" s="28">
        <v>391.13499999999999</v>
      </c>
    </row>
    <row r="26527" spans="4:5" x14ac:dyDescent="0.25">
      <c r="D26527" s="31">
        <v>-545.70500000000004</v>
      </c>
      <c r="E26527" s="28">
        <v>391.28699999999998</v>
      </c>
    </row>
    <row r="26528" spans="4:5" x14ac:dyDescent="0.25">
      <c r="D26528" s="31">
        <v>-545.68899999999996</v>
      </c>
      <c r="E26528" s="28">
        <v>391.43900000000002</v>
      </c>
    </row>
    <row r="26529" spans="4:5" x14ac:dyDescent="0.25">
      <c r="D26529" s="31">
        <v>-545.673</v>
      </c>
      <c r="E26529" s="28">
        <v>391.59100000000001</v>
      </c>
    </row>
    <row r="26530" spans="4:5" x14ac:dyDescent="0.25">
      <c r="D26530" s="31">
        <v>-545.65700000000004</v>
      </c>
      <c r="E26530" s="28">
        <v>391.74299999999999</v>
      </c>
    </row>
    <row r="26531" spans="4:5" x14ac:dyDescent="0.25">
      <c r="D26531" s="31">
        <v>-545.64099999999996</v>
      </c>
      <c r="E26531" s="28">
        <v>391.89499999999998</v>
      </c>
    </row>
    <row r="26532" spans="4:5" x14ac:dyDescent="0.25">
      <c r="D26532" s="31">
        <v>-545.625</v>
      </c>
      <c r="E26532" s="28">
        <v>392.04700000000003</v>
      </c>
    </row>
    <row r="26533" spans="4:5" x14ac:dyDescent="0.25">
      <c r="D26533" s="31">
        <v>-545.60900000000004</v>
      </c>
      <c r="E26533" s="28">
        <v>392.19900000000001</v>
      </c>
    </row>
    <row r="26534" spans="4:5" x14ac:dyDescent="0.25">
      <c r="D26534" s="31">
        <v>-545.59299999999996</v>
      </c>
      <c r="E26534" s="28">
        <v>392.351</v>
      </c>
    </row>
    <row r="26535" spans="4:5" x14ac:dyDescent="0.25">
      <c r="D26535" s="31">
        <v>-545.577</v>
      </c>
      <c r="E26535" s="28">
        <v>392.50299999999999</v>
      </c>
    </row>
    <row r="26536" spans="4:5" x14ac:dyDescent="0.25">
      <c r="D26536" s="31">
        <v>-545.56100000000004</v>
      </c>
      <c r="E26536" s="28">
        <v>392.65499999999997</v>
      </c>
    </row>
    <row r="26537" spans="4:5" x14ac:dyDescent="0.25">
      <c r="D26537" s="31">
        <v>-545.54499999999996</v>
      </c>
      <c r="E26537" s="28">
        <v>392.80700000000002</v>
      </c>
    </row>
    <row r="26538" spans="4:5" x14ac:dyDescent="0.25">
      <c r="D26538" s="31">
        <v>-545.529</v>
      </c>
      <c r="E26538" s="28">
        <v>392.95800000000003</v>
      </c>
    </row>
    <row r="26539" spans="4:5" x14ac:dyDescent="0.25">
      <c r="D26539" s="31">
        <v>-545.51300000000003</v>
      </c>
      <c r="E26539" s="28">
        <v>393.11</v>
      </c>
    </row>
    <row r="26540" spans="4:5" x14ac:dyDescent="0.25">
      <c r="D26540" s="31">
        <v>-545.49699999999996</v>
      </c>
      <c r="E26540" s="28">
        <v>393.262</v>
      </c>
    </row>
    <row r="26541" spans="4:5" x14ac:dyDescent="0.25">
      <c r="D26541" s="31">
        <v>-545.48099999999999</v>
      </c>
      <c r="E26541" s="28">
        <v>393.41399999999999</v>
      </c>
    </row>
    <row r="26542" spans="4:5" x14ac:dyDescent="0.25">
      <c r="D26542" s="31">
        <v>-545.46500000000003</v>
      </c>
      <c r="E26542" s="28">
        <v>393.56599999999997</v>
      </c>
    </row>
    <row r="26543" spans="4:5" x14ac:dyDescent="0.25">
      <c r="D26543" s="31">
        <v>-545.44899999999996</v>
      </c>
      <c r="E26543" s="28">
        <v>393.71699999999998</v>
      </c>
    </row>
    <row r="26544" spans="4:5" x14ac:dyDescent="0.25">
      <c r="D26544" s="31">
        <v>-545.43299999999999</v>
      </c>
      <c r="E26544" s="28">
        <v>393.86900000000003</v>
      </c>
    </row>
    <row r="26545" spans="4:5" x14ac:dyDescent="0.25">
      <c r="D26545" s="31">
        <v>-545.41700000000003</v>
      </c>
      <c r="E26545" s="28">
        <v>394.02100000000002</v>
      </c>
    </row>
    <row r="26546" spans="4:5" x14ac:dyDescent="0.25">
      <c r="D26546" s="31">
        <v>-545.40099999999995</v>
      </c>
      <c r="E26546" s="28">
        <v>394.173</v>
      </c>
    </row>
    <row r="26547" spans="4:5" x14ac:dyDescent="0.25">
      <c r="D26547" s="31">
        <v>-545.38499999999999</v>
      </c>
      <c r="E26547" s="28">
        <v>394.32400000000001</v>
      </c>
    </row>
    <row r="26548" spans="4:5" x14ac:dyDescent="0.25">
      <c r="D26548" s="31">
        <v>-545.37</v>
      </c>
      <c r="E26548" s="28">
        <v>394.476</v>
      </c>
    </row>
    <row r="26549" spans="4:5" x14ac:dyDescent="0.25">
      <c r="D26549" s="31">
        <v>-545.35400000000004</v>
      </c>
      <c r="E26549" s="28">
        <v>394.62799999999999</v>
      </c>
    </row>
    <row r="26550" spans="4:5" x14ac:dyDescent="0.25">
      <c r="D26550" s="31">
        <v>-545.33799999999997</v>
      </c>
      <c r="E26550" s="28">
        <v>394.779</v>
      </c>
    </row>
    <row r="26551" spans="4:5" x14ac:dyDescent="0.25">
      <c r="D26551" s="31">
        <v>-545.322</v>
      </c>
      <c r="E26551" s="28">
        <v>394.93099999999998</v>
      </c>
    </row>
    <row r="26552" spans="4:5" x14ac:dyDescent="0.25">
      <c r="D26552" s="31">
        <v>-545.30600000000004</v>
      </c>
      <c r="E26552" s="28">
        <v>395.08300000000003</v>
      </c>
    </row>
    <row r="26553" spans="4:5" x14ac:dyDescent="0.25">
      <c r="D26553" s="31">
        <v>-545.29</v>
      </c>
      <c r="E26553" s="28">
        <v>395.23500000000001</v>
      </c>
    </row>
    <row r="26554" spans="4:5" x14ac:dyDescent="0.25">
      <c r="D26554" s="31">
        <v>-545.274</v>
      </c>
      <c r="E26554" s="28">
        <v>395.38600000000002</v>
      </c>
    </row>
    <row r="26555" spans="4:5" x14ac:dyDescent="0.25">
      <c r="D26555" s="31">
        <v>-545.25800000000004</v>
      </c>
      <c r="E26555" s="28">
        <v>395.53800000000001</v>
      </c>
    </row>
    <row r="26556" spans="4:5" x14ac:dyDescent="0.25">
      <c r="D26556" s="31">
        <v>-545.24199999999996</v>
      </c>
      <c r="E26556" s="28">
        <v>395.68900000000002</v>
      </c>
    </row>
    <row r="26557" spans="4:5" x14ac:dyDescent="0.25">
      <c r="D26557" s="31">
        <v>-545.226</v>
      </c>
      <c r="E26557" s="28">
        <v>395.84100000000001</v>
      </c>
    </row>
    <row r="26558" spans="4:5" x14ac:dyDescent="0.25">
      <c r="D26558" s="31">
        <v>-545.21</v>
      </c>
      <c r="E26558" s="28">
        <v>395.99299999999999</v>
      </c>
    </row>
    <row r="26559" spans="4:5" x14ac:dyDescent="0.25">
      <c r="D26559" s="31">
        <v>-545.19399999999996</v>
      </c>
      <c r="E26559" s="28">
        <v>396.14400000000001</v>
      </c>
    </row>
    <row r="26560" spans="4:5" x14ac:dyDescent="0.25">
      <c r="D26560" s="31">
        <v>-545.178</v>
      </c>
      <c r="E26560" s="28">
        <v>396.29599999999999</v>
      </c>
    </row>
    <row r="26561" spans="4:5" x14ac:dyDescent="0.25">
      <c r="D26561" s="31">
        <v>-545.16200000000003</v>
      </c>
      <c r="E26561" s="28">
        <v>396.447</v>
      </c>
    </row>
    <row r="26562" spans="4:5" x14ac:dyDescent="0.25">
      <c r="D26562" s="31">
        <v>-545.14599999999996</v>
      </c>
      <c r="E26562" s="28">
        <v>396.59899999999999</v>
      </c>
    </row>
    <row r="26563" spans="4:5" x14ac:dyDescent="0.25">
      <c r="D26563" s="31">
        <v>-545.13</v>
      </c>
      <c r="E26563" s="28">
        <v>396.75</v>
      </c>
    </row>
    <row r="26564" spans="4:5" x14ac:dyDescent="0.25">
      <c r="D26564" s="31">
        <v>-545.11400000000003</v>
      </c>
      <c r="E26564" s="28">
        <v>396.90199999999999</v>
      </c>
    </row>
    <row r="26565" spans="4:5" x14ac:dyDescent="0.25">
      <c r="D26565" s="31">
        <v>-545.09799999999996</v>
      </c>
      <c r="E26565" s="28">
        <v>397.053</v>
      </c>
    </row>
    <row r="26566" spans="4:5" x14ac:dyDescent="0.25">
      <c r="D26566" s="31">
        <v>-545.08199999999999</v>
      </c>
      <c r="E26566" s="28">
        <v>397.20499999999998</v>
      </c>
    </row>
    <row r="26567" spans="4:5" x14ac:dyDescent="0.25">
      <c r="D26567" s="31">
        <v>-545.06600000000003</v>
      </c>
      <c r="E26567" s="28">
        <v>397.35599999999999</v>
      </c>
    </row>
    <row r="26568" spans="4:5" x14ac:dyDescent="0.25">
      <c r="D26568" s="31">
        <v>-545.04999999999995</v>
      </c>
      <c r="E26568" s="28">
        <v>397.50799999999998</v>
      </c>
    </row>
    <row r="26569" spans="4:5" x14ac:dyDescent="0.25">
      <c r="D26569" s="31">
        <v>-545.03399999999999</v>
      </c>
      <c r="E26569" s="28">
        <v>397.65899999999999</v>
      </c>
    </row>
    <row r="26570" spans="4:5" x14ac:dyDescent="0.25">
      <c r="D26570" s="31">
        <v>-545.01800000000003</v>
      </c>
      <c r="E26570" s="28">
        <v>397.81099999999998</v>
      </c>
    </row>
    <row r="26571" spans="4:5" x14ac:dyDescent="0.25">
      <c r="D26571" s="31">
        <v>-545.00199999999995</v>
      </c>
      <c r="E26571" s="28">
        <v>397.96199999999999</v>
      </c>
    </row>
    <row r="26572" spans="4:5" x14ac:dyDescent="0.25">
      <c r="D26572" s="31">
        <v>-544.98599999999999</v>
      </c>
      <c r="E26572" s="28">
        <v>398.11399999999998</v>
      </c>
    </row>
    <row r="26573" spans="4:5" x14ac:dyDescent="0.25">
      <c r="D26573" s="31">
        <v>-544.97</v>
      </c>
      <c r="E26573" s="28">
        <v>398.26499999999999</v>
      </c>
    </row>
    <row r="26574" spans="4:5" x14ac:dyDescent="0.25">
      <c r="D26574" s="31">
        <v>-544.95399999999995</v>
      </c>
      <c r="E26574" s="28">
        <v>398.41699999999997</v>
      </c>
    </row>
    <row r="26575" spans="4:5" x14ac:dyDescent="0.25">
      <c r="D26575" s="31">
        <v>-544.93799999999999</v>
      </c>
      <c r="E26575" s="28">
        <v>398.56799999999998</v>
      </c>
    </row>
    <row r="26576" spans="4:5" x14ac:dyDescent="0.25">
      <c r="D26576" s="31">
        <v>-544.92200000000003</v>
      </c>
      <c r="E26576" s="28">
        <v>398.71899999999999</v>
      </c>
    </row>
    <row r="26577" spans="4:5" x14ac:dyDescent="0.25">
      <c r="D26577" s="31">
        <v>-544.90599999999995</v>
      </c>
      <c r="E26577" s="28">
        <v>398.87099999999998</v>
      </c>
    </row>
    <row r="26578" spans="4:5" x14ac:dyDescent="0.25">
      <c r="D26578" s="31">
        <v>-544.89</v>
      </c>
      <c r="E26578" s="28">
        <v>399.02199999999999</v>
      </c>
    </row>
    <row r="26579" spans="4:5" x14ac:dyDescent="0.25">
      <c r="D26579" s="31">
        <v>-544.87400000000002</v>
      </c>
      <c r="E26579" s="28">
        <v>399.173</v>
      </c>
    </row>
    <row r="26580" spans="4:5" x14ac:dyDescent="0.25">
      <c r="D26580" s="31">
        <v>-544.85799999999995</v>
      </c>
      <c r="E26580" s="28">
        <v>399.32499999999999</v>
      </c>
    </row>
    <row r="26581" spans="4:5" x14ac:dyDescent="0.25">
      <c r="D26581" s="31">
        <v>-544.84199999999998</v>
      </c>
      <c r="E26581" s="28">
        <v>399.476</v>
      </c>
    </row>
    <row r="26582" spans="4:5" x14ac:dyDescent="0.25">
      <c r="D26582" s="31">
        <v>-544.82600000000002</v>
      </c>
      <c r="E26582" s="28">
        <v>399.62700000000001</v>
      </c>
    </row>
    <row r="26583" spans="4:5" x14ac:dyDescent="0.25">
      <c r="D26583" s="31">
        <v>-544.80999999999995</v>
      </c>
      <c r="E26583" s="28">
        <v>399.779</v>
      </c>
    </row>
    <row r="26584" spans="4:5" x14ac:dyDescent="0.25">
      <c r="D26584" s="31">
        <v>-544.79399999999998</v>
      </c>
      <c r="E26584" s="28">
        <v>399.93</v>
      </c>
    </row>
    <row r="26585" spans="4:5" x14ac:dyDescent="0.25">
      <c r="D26585" s="31">
        <v>-544.77800000000002</v>
      </c>
      <c r="E26585" s="28">
        <v>400.08100000000002</v>
      </c>
    </row>
    <row r="26586" spans="4:5" x14ac:dyDescent="0.25">
      <c r="D26586" s="31">
        <v>-544.76199999999994</v>
      </c>
      <c r="E26586" s="28">
        <v>400.23200000000003</v>
      </c>
    </row>
    <row r="26587" spans="4:5" x14ac:dyDescent="0.25">
      <c r="D26587" s="31">
        <v>-544.74599999999998</v>
      </c>
      <c r="E26587" s="28">
        <v>400.38299999999998</v>
      </c>
    </row>
    <row r="26588" spans="4:5" x14ac:dyDescent="0.25">
      <c r="D26588" s="31">
        <v>-544.73</v>
      </c>
      <c r="E26588" s="28">
        <v>400.53500000000003</v>
      </c>
    </row>
    <row r="26589" spans="4:5" x14ac:dyDescent="0.25">
      <c r="D26589" s="31">
        <v>-544.71400000000006</v>
      </c>
      <c r="E26589" s="28">
        <v>400.68599999999998</v>
      </c>
    </row>
    <row r="26590" spans="4:5" x14ac:dyDescent="0.25">
      <c r="D26590" s="31">
        <v>-544.69799999999998</v>
      </c>
      <c r="E26590" s="28">
        <v>400.83699999999999</v>
      </c>
    </row>
    <row r="26591" spans="4:5" x14ac:dyDescent="0.25">
      <c r="D26591" s="31">
        <v>-544.68200000000002</v>
      </c>
      <c r="E26591" s="28">
        <v>400.988</v>
      </c>
    </row>
    <row r="26592" spans="4:5" x14ac:dyDescent="0.25">
      <c r="D26592" s="31">
        <v>-544.66600000000005</v>
      </c>
      <c r="E26592" s="28">
        <v>401.14</v>
      </c>
    </row>
    <row r="26593" spans="4:5" x14ac:dyDescent="0.25">
      <c r="D26593" s="31">
        <v>-544.65</v>
      </c>
      <c r="E26593" s="28">
        <v>401.291</v>
      </c>
    </row>
    <row r="26594" spans="4:5" x14ac:dyDescent="0.25">
      <c r="D26594" s="31">
        <v>-544.63400000000001</v>
      </c>
      <c r="E26594" s="28">
        <v>401.44200000000001</v>
      </c>
    </row>
    <row r="26595" spans="4:5" x14ac:dyDescent="0.25">
      <c r="D26595" s="31">
        <v>-544.61800000000005</v>
      </c>
      <c r="E26595" s="28">
        <v>401.59300000000002</v>
      </c>
    </row>
    <row r="26596" spans="4:5" x14ac:dyDescent="0.25">
      <c r="D26596" s="31">
        <v>-544.60199999999998</v>
      </c>
      <c r="E26596" s="28">
        <v>401.74400000000003</v>
      </c>
    </row>
    <row r="26597" spans="4:5" x14ac:dyDescent="0.25">
      <c r="D26597" s="31">
        <v>-544.58600000000001</v>
      </c>
      <c r="E26597" s="28">
        <v>401.89499999999998</v>
      </c>
    </row>
    <row r="26598" spans="4:5" x14ac:dyDescent="0.25">
      <c r="D26598" s="31">
        <v>-544.57000000000005</v>
      </c>
      <c r="E26598" s="28">
        <v>402.04599999999999</v>
      </c>
    </row>
    <row r="26599" spans="4:5" x14ac:dyDescent="0.25">
      <c r="D26599" s="31">
        <v>-544.55399999999997</v>
      </c>
      <c r="E26599" s="28">
        <v>402.197</v>
      </c>
    </row>
    <row r="26600" spans="4:5" x14ac:dyDescent="0.25">
      <c r="D26600" s="31">
        <v>-544.53800000000001</v>
      </c>
      <c r="E26600" s="28">
        <v>402.34800000000001</v>
      </c>
    </row>
    <row r="26601" spans="4:5" x14ac:dyDescent="0.25">
      <c r="D26601" s="31">
        <v>-544.52200000000005</v>
      </c>
      <c r="E26601" s="28">
        <v>402.49900000000002</v>
      </c>
    </row>
    <row r="26602" spans="4:5" x14ac:dyDescent="0.25">
      <c r="D26602" s="31">
        <v>-544.50599999999997</v>
      </c>
      <c r="E26602" s="28">
        <v>402.65100000000001</v>
      </c>
    </row>
    <row r="26603" spans="4:5" x14ac:dyDescent="0.25">
      <c r="D26603" s="31">
        <v>-544.49</v>
      </c>
      <c r="E26603" s="28">
        <v>402.80200000000002</v>
      </c>
    </row>
    <row r="26604" spans="4:5" x14ac:dyDescent="0.25">
      <c r="D26604" s="31">
        <v>-544.47400000000005</v>
      </c>
      <c r="E26604" s="28">
        <v>402.95299999999997</v>
      </c>
    </row>
    <row r="26605" spans="4:5" x14ac:dyDescent="0.25">
      <c r="D26605" s="31">
        <v>-544.45799999999997</v>
      </c>
      <c r="E26605" s="28">
        <v>403.10399999999998</v>
      </c>
    </row>
    <row r="26606" spans="4:5" x14ac:dyDescent="0.25">
      <c r="D26606" s="31">
        <v>-544.44200000000001</v>
      </c>
      <c r="E26606" s="28">
        <v>403.255</v>
      </c>
    </row>
    <row r="26607" spans="4:5" x14ac:dyDescent="0.25">
      <c r="D26607" s="31">
        <v>-544.42600000000004</v>
      </c>
      <c r="E26607" s="28">
        <v>403.40600000000001</v>
      </c>
    </row>
    <row r="26608" spans="4:5" x14ac:dyDescent="0.25">
      <c r="D26608" s="31">
        <v>-544.41</v>
      </c>
      <c r="E26608" s="28">
        <v>403.55599999999998</v>
      </c>
    </row>
    <row r="26609" spans="4:5" x14ac:dyDescent="0.25">
      <c r="D26609" s="31">
        <v>-544.39400000000001</v>
      </c>
      <c r="E26609" s="28">
        <v>403.70699999999999</v>
      </c>
    </row>
    <row r="26610" spans="4:5" x14ac:dyDescent="0.25">
      <c r="D26610" s="31">
        <v>-544.37800000000004</v>
      </c>
      <c r="E26610" s="28">
        <v>403.858</v>
      </c>
    </row>
    <row r="26611" spans="4:5" x14ac:dyDescent="0.25">
      <c r="D26611" s="31">
        <v>-544.36199999999997</v>
      </c>
      <c r="E26611" s="28">
        <v>404.00900000000001</v>
      </c>
    </row>
    <row r="26612" spans="4:5" x14ac:dyDescent="0.25">
      <c r="D26612" s="31">
        <v>-544.346</v>
      </c>
      <c r="E26612" s="28">
        <v>404.16</v>
      </c>
    </row>
    <row r="26613" spans="4:5" x14ac:dyDescent="0.25">
      <c r="D26613" s="31">
        <v>-544.33000000000004</v>
      </c>
      <c r="E26613" s="28">
        <v>404.31099999999998</v>
      </c>
    </row>
    <row r="26614" spans="4:5" x14ac:dyDescent="0.25">
      <c r="D26614" s="31">
        <v>-544.31399999999996</v>
      </c>
      <c r="E26614" s="28">
        <v>404.46199999999999</v>
      </c>
    </row>
    <row r="26615" spans="4:5" x14ac:dyDescent="0.25">
      <c r="D26615" s="31">
        <v>-544.298</v>
      </c>
      <c r="E26615" s="28">
        <v>404.613</v>
      </c>
    </row>
    <row r="26616" spans="4:5" x14ac:dyDescent="0.25">
      <c r="D26616" s="31">
        <v>-544.28200000000004</v>
      </c>
      <c r="E26616" s="28">
        <v>404.76400000000001</v>
      </c>
    </row>
    <row r="26617" spans="4:5" x14ac:dyDescent="0.25">
      <c r="D26617" s="31">
        <v>-544.26599999999996</v>
      </c>
      <c r="E26617" s="28">
        <v>404.91500000000002</v>
      </c>
    </row>
    <row r="26618" spans="4:5" x14ac:dyDescent="0.25">
      <c r="D26618" s="31">
        <v>-544.25</v>
      </c>
      <c r="E26618" s="28">
        <v>405.065</v>
      </c>
    </row>
    <row r="26619" spans="4:5" x14ac:dyDescent="0.25">
      <c r="D26619" s="31">
        <v>-544.23400000000004</v>
      </c>
      <c r="E26619" s="28">
        <v>405.21600000000001</v>
      </c>
    </row>
    <row r="26620" spans="4:5" x14ac:dyDescent="0.25">
      <c r="D26620" s="31">
        <v>-544.21799999999996</v>
      </c>
      <c r="E26620" s="28">
        <v>405.36700000000002</v>
      </c>
    </row>
    <row r="26621" spans="4:5" x14ac:dyDescent="0.25">
      <c r="D26621" s="31">
        <v>-544.202</v>
      </c>
      <c r="E26621" s="28">
        <v>405.51799999999997</v>
      </c>
    </row>
    <row r="26622" spans="4:5" x14ac:dyDescent="0.25">
      <c r="D26622" s="31">
        <v>-544.18600000000004</v>
      </c>
      <c r="E26622" s="28">
        <v>405.66899999999998</v>
      </c>
    </row>
    <row r="26623" spans="4:5" x14ac:dyDescent="0.25">
      <c r="D26623" s="31">
        <v>-544.16999999999996</v>
      </c>
      <c r="E26623" s="28">
        <v>405.81900000000002</v>
      </c>
    </row>
    <row r="26624" spans="4:5" x14ac:dyDescent="0.25">
      <c r="D26624" s="31">
        <v>-544.154</v>
      </c>
      <c r="E26624" s="28">
        <v>405.97</v>
      </c>
    </row>
    <row r="26625" spans="4:5" x14ac:dyDescent="0.25">
      <c r="D26625" s="31">
        <v>-544.13800000000003</v>
      </c>
      <c r="E26625" s="28">
        <v>406.12099999999998</v>
      </c>
    </row>
    <row r="26626" spans="4:5" x14ac:dyDescent="0.25">
      <c r="D26626" s="31">
        <v>-544.12199999999996</v>
      </c>
      <c r="E26626" s="28">
        <v>406.27199999999999</v>
      </c>
    </row>
    <row r="26627" spans="4:5" x14ac:dyDescent="0.25">
      <c r="D26627" s="31">
        <v>-544.10599999999999</v>
      </c>
      <c r="E26627" s="28">
        <v>406.42200000000003</v>
      </c>
    </row>
    <row r="26628" spans="4:5" x14ac:dyDescent="0.25">
      <c r="D26628" s="31">
        <v>-544.09</v>
      </c>
      <c r="E26628" s="28">
        <v>406.57299999999998</v>
      </c>
    </row>
    <row r="26629" spans="4:5" x14ac:dyDescent="0.25">
      <c r="D26629" s="31">
        <v>-544.07399999999996</v>
      </c>
      <c r="E26629" s="28">
        <v>406.72399999999999</v>
      </c>
    </row>
    <row r="26630" spans="4:5" x14ac:dyDescent="0.25">
      <c r="D26630" s="31">
        <v>-544.05799999999999</v>
      </c>
      <c r="E26630" s="28">
        <v>406.87400000000002</v>
      </c>
    </row>
    <row r="26631" spans="4:5" x14ac:dyDescent="0.25">
      <c r="D26631" s="31">
        <v>-544.04200000000003</v>
      </c>
      <c r="E26631" s="28">
        <v>407.02499999999998</v>
      </c>
    </row>
    <row r="26632" spans="4:5" x14ac:dyDescent="0.25">
      <c r="D26632" s="31">
        <v>-544.02599999999995</v>
      </c>
      <c r="E26632" s="28">
        <v>407.17599999999999</v>
      </c>
    </row>
    <row r="26633" spans="4:5" x14ac:dyDescent="0.25">
      <c r="D26633" s="31">
        <v>-544.01</v>
      </c>
      <c r="E26633" s="28">
        <v>407.32600000000002</v>
      </c>
    </row>
    <row r="26634" spans="4:5" x14ac:dyDescent="0.25">
      <c r="D26634" s="31">
        <v>-543.99400000000003</v>
      </c>
      <c r="E26634" s="28">
        <v>407.47699999999998</v>
      </c>
    </row>
    <row r="26635" spans="4:5" x14ac:dyDescent="0.25">
      <c r="D26635" s="31">
        <v>-543.97799999999995</v>
      </c>
      <c r="E26635" s="28">
        <v>407.62799999999999</v>
      </c>
    </row>
    <row r="26636" spans="4:5" x14ac:dyDescent="0.25">
      <c r="D26636" s="31">
        <v>-543.96199999999999</v>
      </c>
      <c r="E26636" s="28">
        <v>407.77800000000002</v>
      </c>
    </row>
    <row r="26637" spans="4:5" x14ac:dyDescent="0.25">
      <c r="D26637" s="31">
        <v>-543.94600000000003</v>
      </c>
      <c r="E26637" s="28">
        <v>407.92899999999997</v>
      </c>
    </row>
    <row r="26638" spans="4:5" x14ac:dyDescent="0.25">
      <c r="D26638" s="31">
        <v>-543.92999999999995</v>
      </c>
      <c r="E26638" s="28">
        <v>408.07900000000001</v>
      </c>
    </row>
    <row r="26639" spans="4:5" x14ac:dyDescent="0.25">
      <c r="D26639" s="31">
        <v>-543.91399999999999</v>
      </c>
      <c r="E26639" s="28">
        <v>408.23</v>
      </c>
    </row>
    <row r="26640" spans="4:5" x14ac:dyDescent="0.25">
      <c r="D26640" s="31">
        <v>-543.89800000000002</v>
      </c>
      <c r="E26640" s="28">
        <v>408.38</v>
      </c>
    </row>
    <row r="26641" spans="4:5" x14ac:dyDescent="0.25">
      <c r="D26641" s="31">
        <v>-543.88199999999995</v>
      </c>
      <c r="E26641" s="28">
        <v>408.53100000000001</v>
      </c>
    </row>
    <row r="26642" spans="4:5" x14ac:dyDescent="0.25">
      <c r="D26642" s="31">
        <v>-543.86599999999999</v>
      </c>
      <c r="E26642" s="28">
        <v>408.68200000000002</v>
      </c>
    </row>
    <row r="26643" spans="4:5" x14ac:dyDescent="0.25">
      <c r="D26643" s="31">
        <v>-543.85</v>
      </c>
      <c r="E26643" s="28">
        <v>408.83199999999999</v>
      </c>
    </row>
    <row r="26644" spans="4:5" x14ac:dyDescent="0.25">
      <c r="D26644" s="31">
        <v>-543.83399999999995</v>
      </c>
      <c r="E26644" s="28">
        <v>408.98200000000003</v>
      </c>
    </row>
    <row r="26645" spans="4:5" x14ac:dyDescent="0.25">
      <c r="D26645" s="31">
        <v>-543.81799999999998</v>
      </c>
      <c r="E26645" s="28">
        <v>409.13299999999998</v>
      </c>
    </row>
    <row r="26646" spans="4:5" x14ac:dyDescent="0.25">
      <c r="D26646" s="31">
        <v>-543.80200000000002</v>
      </c>
      <c r="E26646" s="28">
        <v>409.28300000000002</v>
      </c>
    </row>
    <row r="26647" spans="4:5" x14ac:dyDescent="0.25">
      <c r="D26647" s="31">
        <v>-543.78599999999994</v>
      </c>
      <c r="E26647" s="28">
        <v>409.43400000000003</v>
      </c>
    </row>
    <row r="26648" spans="4:5" x14ac:dyDescent="0.25">
      <c r="D26648" s="31">
        <v>-543.77</v>
      </c>
      <c r="E26648" s="28">
        <v>409.584</v>
      </c>
    </row>
    <row r="26649" spans="4:5" x14ac:dyDescent="0.25">
      <c r="D26649" s="31">
        <v>-543.75400000000002</v>
      </c>
      <c r="E26649" s="28">
        <v>409.73500000000001</v>
      </c>
    </row>
    <row r="26650" spans="4:5" x14ac:dyDescent="0.25">
      <c r="D26650" s="31">
        <v>-543.73800000000006</v>
      </c>
      <c r="E26650" s="28">
        <v>409.88499999999999</v>
      </c>
    </row>
    <row r="26651" spans="4:5" x14ac:dyDescent="0.25">
      <c r="D26651" s="31">
        <v>-543.72199999999998</v>
      </c>
      <c r="E26651" s="28">
        <v>410.036</v>
      </c>
    </row>
    <row r="26652" spans="4:5" x14ac:dyDescent="0.25">
      <c r="D26652" s="31">
        <v>-543.70600000000002</v>
      </c>
      <c r="E26652" s="28">
        <v>410.18599999999998</v>
      </c>
    </row>
    <row r="26653" spans="4:5" x14ac:dyDescent="0.25">
      <c r="D26653" s="31">
        <v>-543.69000000000005</v>
      </c>
      <c r="E26653" s="28">
        <v>410.33600000000001</v>
      </c>
    </row>
    <row r="26654" spans="4:5" x14ac:dyDescent="0.25">
      <c r="D26654" s="31">
        <v>-543.67399999999998</v>
      </c>
      <c r="E26654" s="28">
        <v>410.48700000000002</v>
      </c>
    </row>
    <row r="26655" spans="4:5" x14ac:dyDescent="0.25">
      <c r="D26655" s="31">
        <v>-543.65800000000002</v>
      </c>
      <c r="E26655" s="28">
        <v>410.637</v>
      </c>
    </row>
    <row r="26656" spans="4:5" x14ac:dyDescent="0.25">
      <c r="D26656" s="31">
        <v>-543.64200000000005</v>
      </c>
      <c r="E26656" s="28">
        <v>410.78699999999998</v>
      </c>
    </row>
    <row r="26657" spans="4:5" x14ac:dyDescent="0.25">
      <c r="D26657" s="31">
        <v>-543.62599999999998</v>
      </c>
      <c r="E26657" s="28">
        <v>410.93799999999999</v>
      </c>
    </row>
    <row r="26658" spans="4:5" x14ac:dyDescent="0.25">
      <c r="D26658" s="31">
        <v>-543.61</v>
      </c>
      <c r="E26658" s="28">
        <v>411.08800000000002</v>
      </c>
    </row>
    <row r="26659" spans="4:5" x14ac:dyDescent="0.25">
      <c r="D26659" s="31">
        <v>-543.59400000000005</v>
      </c>
      <c r="E26659" s="28">
        <v>411.238</v>
      </c>
    </row>
    <row r="26660" spans="4:5" x14ac:dyDescent="0.25">
      <c r="D26660" s="31">
        <v>-543.57799999999997</v>
      </c>
      <c r="E26660" s="28">
        <v>411.38799999999998</v>
      </c>
    </row>
    <row r="26661" spans="4:5" x14ac:dyDescent="0.25">
      <c r="D26661" s="31">
        <v>-543.56200000000001</v>
      </c>
      <c r="E26661" s="28">
        <v>411.53899999999999</v>
      </c>
    </row>
    <row r="26662" spans="4:5" x14ac:dyDescent="0.25">
      <c r="D26662" s="31">
        <v>-543.54700000000003</v>
      </c>
      <c r="E26662" s="28">
        <v>411.68900000000002</v>
      </c>
    </row>
    <row r="26663" spans="4:5" x14ac:dyDescent="0.25">
      <c r="D26663" s="31">
        <v>-543.53099999999995</v>
      </c>
      <c r="E26663" s="28">
        <v>411.839</v>
      </c>
    </row>
    <row r="26664" spans="4:5" x14ac:dyDescent="0.25">
      <c r="D26664" s="31">
        <v>-543.51499999999999</v>
      </c>
      <c r="E26664" s="28">
        <v>411.98899999999998</v>
      </c>
    </row>
    <row r="26665" spans="4:5" x14ac:dyDescent="0.25">
      <c r="D26665" s="31">
        <v>-543.49900000000002</v>
      </c>
      <c r="E26665" s="28">
        <v>412.14</v>
      </c>
    </row>
    <row r="26666" spans="4:5" x14ac:dyDescent="0.25">
      <c r="D26666" s="31">
        <v>-543.48299999999995</v>
      </c>
      <c r="E26666" s="28">
        <v>412.29</v>
      </c>
    </row>
    <row r="26667" spans="4:5" x14ac:dyDescent="0.25">
      <c r="D26667" s="31">
        <v>-543.46699999999998</v>
      </c>
      <c r="E26667" s="28">
        <v>412.44</v>
      </c>
    </row>
    <row r="26668" spans="4:5" x14ac:dyDescent="0.25">
      <c r="D26668" s="31">
        <v>-543.45100000000002</v>
      </c>
      <c r="E26668" s="28">
        <v>412.59</v>
      </c>
    </row>
    <row r="26669" spans="4:5" x14ac:dyDescent="0.25">
      <c r="D26669" s="31">
        <v>-543.43499999999995</v>
      </c>
      <c r="E26669" s="28">
        <v>412.74</v>
      </c>
    </row>
    <row r="26670" spans="4:5" x14ac:dyDescent="0.25">
      <c r="D26670" s="31">
        <v>-543.41899999999998</v>
      </c>
      <c r="E26670" s="28">
        <v>412.89100000000002</v>
      </c>
    </row>
    <row r="26671" spans="4:5" x14ac:dyDescent="0.25">
      <c r="D26671" s="31">
        <v>-543.40300000000002</v>
      </c>
      <c r="E26671" s="28">
        <v>413.041</v>
      </c>
    </row>
    <row r="26672" spans="4:5" x14ac:dyDescent="0.25">
      <c r="D26672" s="31">
        <v>-543.38699999999994</v>
      </c>
      <c r="E26672" s="28">
        <v>413.19099999999997</v>
      </c>
    </row>
    <row r="26673" spans="4:5" x14ac:dyDescent="0.25">
      <c r="D26673" s="31">
        <v>-543.37099999999998</v>
      </c>
      <c r="E26673" s="28">
        <v>413.34100000000001</v>
      </c>
    </row>
    <row r="26674" spans="4:5" x14ac:dyDescent="0.25">
      <c r="D26674" s="31">
        <v>-543.35500000000002</v>
      </c>
      <c r="E26674" s="28">
        <v>413.49099999999999</v>
      </c>
    </row>
    <row r="26675" spans="4:5" x14ac:dyDescent="0.25">
      <c r="D26675" s="31">
        <v>-543.33900000000006</v>
      </c>
      <c r="E26675" s="28">
        <v>413.64100000000002</v>
      </c>
    </row>
    <row r="26676" spans="4:5" x14ac:dyDescent="0.25">
      <c r="D26676" s="31">
        <v>-543.32299999999998</v>
      </c>
      <c r="E26676" s="28">
        <v>413.791</v>
      </c>
    </row>
    <row r="26677" spans="4:5" x14ac:dyDescent="0.25">
      <c r="D26677" s="31">
        <v>-543.30700000000002</v>
      </c>
      <c r="E26677" s="28">
        <v>413.94099999999997</v>
      </c>
    </row>
    <row r="26678" spans="4:5" x14ac:dyDescent="0.25">
      <c r="D26678" s="31">
        <v>-543.29100000000005</v>
      </c>
      <c r="E26678" s="28">
        <v>414.09100000000001</v>
      </c>
    </row>
    <row r="26679" spans="4:5" x14ac:dyDescent="0.25">
      <c r="D26679" s="31">
        <v>-543.27499999999998</v>
      </c>
      <c r="E26679" s="28">
        <v>414.24099999999999</v>
      </c>
    </row>
    <row r="26680" spans="4:5" x14ac:dyDescent="0.25">
      <c r="D26680" s="31">
        <v>-543.25900000000001</v>
      </c>
      <c r="E26680" s="28">
        <v>414.39100000000002</v>
      </c>
    </row>
    <row r="26681" spans="4:5" x14ac:dyDescent="0.25">
      <c r="D26681" s="31">
        <v>-543.24300000000005</v>
      </c>
      <c r="E26681" s="28">
        <v>414.541</v>
      </c>
    </row>
    <row r="26682" spans="4:5" x14ac:dyDescent="0.25">
      <c r="D26682" s="31">
        <v>-543.22699999999998</v>
      </c>
      <c r="E26682" s="28">
        <v>414.69099999999997</v>
      </c>
    </row>
    <row r="26683" spans="4:5" x14ac:dyDescent="0.25">
      <c r="D26683" s="31">
        <v>-543.21100000000001</v>
      </c>
      <c r="E26683" s="28">
        <v>414.84100000000001</v>
      </c>
    </row>
    <row r="26684" spans="4:5" x14ac:dyDescent="0.25">
      <c r="D26684" s="31">
        <v>-543.19500000000005</v>
      </c>
      <c r="E26684" s="28">
        <v>414.99099999999999</v>
      </c>
    </row>
    <row r="26685" spans="4:5" x14ac:dyDescent="0.25">
      <c r="D26685" s="31">
        <v>-543.17899999999997</v>
      </c>
      <c r="E26685" s="28">
        <v>415.14100000000002</v>
      </c>
    </row>
    <row r="26686" spans="4:5" x14ac:dyDescent="0.25">
      <c r="D26686" s="31">
        <v>-543.16300000000001</v>
      </c>
      <c r="E26686" s="28">
        <v>415.291</v>
      </c>
    </row>
    <row r="26687" spans="4:5" x14ac:dyDescent="0.25">
      <c r="D26687" s="31">
        <v>-543.14700000000005</v>
      </c>
      <c r="E26687" s="28">
        <v>415.44099999999997</v>
      </c>
    </row>
    <row r="26688" spans="4:5" x14ac:dyDescent="0.25">
      <c r="D26688" s="31">
        <v>-543.13099999999997</v>
      </c>
      <c r="E26688" s="28">
        <v>415.59100000000001</v>
      </c>
    </row>
    <row r="26689" spans="4:5" x14ac:dyDescent="0.25">
      <c r="D26689" s="31">
        <v>-543.11500000000001</v>
      </c>
      <c r="E26689" s="28">
        <v>415.74099999999999</v>
      </c>
    </row>
    <row r="26690" spans="4:5" x14ac:dyDescent="0.25">
      <c r="D26690" s="31">
        <v>-543.09900000000005</v>
      </c>
      <c r="E26690" s="28">
        <v>415.89</v>
      </c>
    </row>
    <row r="26691" spans="4:5" x14ac:dyDescent="0.25">
      <c r="D26691" s="31">
        <v>-543.08299999999997</v>
      </c>
      <c r="E26691" s="28">
        <v>416.04</v>
      </c>
    </row>
    <row r="26692" spans="4:5" x14ac:dyDescent="0.25">
      <c r="D26692" s="31">
        <v>-543.06700000000001</v>
      </c>
      <c r="E26692" s="28">
        <v>416.19</v>
      </c>
    </row>
    <row r="26693" spans="4:5" x14ac:dyDescent="0.25">
      <c r="D26693" s="31">
        <v>-543.05100000000004</v>
      </c>
      <c r="E26693" s="28">
        <v>416.34</v>
      </c>
    </row>
    <row r="26694" spans="4:5" x14ac:dyDescent="0.25">
      <c r="D26694" s="31">
        <v>-543.03499999999997</v>
      </c>
      <c r="E26694" s="28">
        <v>416.49</v>
      </c>
    </row>
    <row r="26695" spans="4:5" x14ac:dyDescent="0.25">
      <c r="D26695" s="31">
        <v>-543.01900000000001</v>
      </c>
      <c r="E26695" s="28">
        <v>416.64</v>
      </c>
    </row>
    <row r="26696" spans="4:5" x14ac:dyDescent="0.25">
      <c r="D26696" s="31">
        <v>-543.00300000000004</v>
      </c>
      <c r="E26696" s="28">
        <v>416.78899999999999</v>
      </c>
    </row>
    <row r="26697" spans="4:5" x14ac:dyDescent="0.25">
      <c r="D26697" s="31">
        <v>-542.98699999999997</v>
      </c>
      <c r="E26697" s="28">
        <v>416.93900000000002</v>
      </c>
    </row>
    <row r="26698" spans="4:5" x14ac:dyDescent="0.25">
      <c r="D26698" s="31">
        <v>-542.971</v>
      </c>
      <c r="E26698" s="28">
        <v>417.089</v>
      </c>
    </row>
    <row r="26699" spans="4:5" x14ac:dyDescent="0.25">
      <c r="D26699" s="31">
        <v>-542.95500000000004</v>
      </c>
      <c r="E26699" s="28">
        <v>417.23899999999998</v>
      </c>
    </row>
    <row r="26700" spans="4:5" x14ac:dyDescent="0.25">
      <c r="D26700" s="31">
        <v>-542.93899999999996</v>
      </c>
      <c r="E26700" s="28">
        <v>417.38799999999998</v>
      </c>
    </row>
    <row r="26701" spans="4:5" x14ac:dyDescent="0.25">
      <c r="D26701" s="31">
        <v>-542.923</v>
      </c>
      <c r="E26701" s="28">
        <v>417.53800000000001</v>
      </c>
    </row>
    <row r="26702" spans="4:5" x14ac:dyDescent="0.25">
      <c r="D26702" s="31">
        <v>-542.90700000000004</v>
      </c>
      <c r="E26702" s="28">
        <v>417.68799999999999</v>
      </c>
    </row>
    <row r="26703" spans="4:5" x14ac:dyDescent="0.25">
      <c r="D26703" s="31">
        <v>-542.89099999999996</v>
      </c>
      <c r="E26703" s="28">
        <v>417.83699999999999</v>
      </c>
    </row>
    <row r="26704" spans="4:5" x14ac:dyDescent="0.25">
      <c r="D26704" s="31">
        <v>-542.875</v>
      </c>
      <c r="E26704" s="28">
        <v>417.98700000000002</v>
      </c>
    </row>
    <row r="26705" spans="4:5" x14ac:dyDescent="0.25">
      <c r="D26705" s="31">
        <v>-542.85900000000004</v>
      </c>
      <c r="E26705" s="28">
        <v>418.137</v>
      </c>
    </row>
    <row r="26706" spans="4:5" x14ac:dyDescent="0.25">
      <c r="D26706" s="31">
        <v>-542.84299999999996</v>
      </c>
      <c r="E26706" s="28">
        <v>418.286</v>
      </c>
    </row>
    <row r="26707" spans="4:5" x14ac:dyDescent="0.25">
      <c r="D26707" s="31">
        <v>-542.827</v>
      </c>
      <c r="E26707" s="28">
        <v>418.43599999999998</v>
      </c>
    </row>
    <row r="26708" spans="4:5" x14ac:dyDescent="0.25">
      <c r="D26708" s="31">
        <v>-542.81100000000004</v>
      </c>
      <c r="E26708" s="28">
        <v>418.58600000000001</v>
      </c>
    </row>
    <row r="26709" spans="4:5" x14ac:dyDescent="0.25">
      <c r="D26709" s="31">
        <v>-542.79499999999996</v>
      </c>
      <c r="E26709" s="28">
        <v>418.73500000000001</v>
      </c>
    </row>
    <row r="26710" spans="4:5" x14ac:dyDescent="0.25">
      <c r="D26710" s="31">
        <v>-542.779</v>
      </c>
      <c r="E26710" s="28">
        <v>418.88499999999999</v>
      </c>
    </row>
    <row r="26711" spans="4:5" x14ac:dyDescent="0.25">
      <c r="D26711" s="31">
        <v>-542.76300000000003</v>
      </c>
      <c r="E26711" s="28">
        <v>419.03399999999999</v>
      </c>
    </row>
    <row r="26712" spans="4:5" x14ac:dyDescent="0.25">
      <c r="D26712" s="31">
        <v>-542.74699999999996</v>
      </c>
      <c r="E26712" s="28">
        <v>419.18400000000003</v>
      </c>
    </row>
    <row r="26713" spans="4:5" x14ac:dyDescent="0.25">
      <c r="D26713" s="31">
        <v>-542.73099999999999</v>
      </c>
      <c r="E26713" s="28">
        <v>419.334</v>
      </c>
    </row>
    <row r="26714" spans="4:5" x14ac:dyDescent="0.25">
      <c r="D26714" s="31">
        <v>-542.71500000000003</v>
      </c>
      <c r="E26714" s="28">
        <v>419.483</v>
      </c>
    </row>
    <row r="26715" spans="4:5" x14ac:dyDescent="0.25">
      <c r="D26715" s="31">
        <v>-542.69899999999996</v>
      </c>
      <c r="E26715" s="28">
        <v>419.63299999999998</v>
      </c>
    </row>
    <row r="26716" spans="4:5" x14ac:dyDescent="0.25">
      <c r="D26716" s="31">
        <v>-542.68299999999999</v>
      </c>
      <c r="E26716" s="28">
        <v>419.78199999999998</v>
      </c>
    </row>
    <row r="26717" spans="4:5" x14ac:dyDescent="0.25">
      <c r="D26717" s="31">
        <v>-542.66700000000003</v>
      </c>
      <c r="E26717" s="28">
        <v>419.93200000000002</v>
      </c>
    </row>
    <row r="26718" spans="4:5" x14ac:dyDescent="0.25">
      <c r="D26718" s="31">
        <v>-542.65099999999995</v>
      </c>
      <c r="E26718" s="28">
        <v>420.08100000000002</v>
      </c>
    </row>
    <row r="26719" spans="4:5" x14ac:dyDescent="0.25">
      <c r="D26719" s="31">
        <v>-542.63499999999999</v>
      </c>
      <c r="E26719" s="28">
        <v>420.23099999999999</v>
      </c>
    </row>
    <row r="26720" spans="4:5" x14ac:dyDescent="0.25">
      <c r="D26720" s="31">
        <v>-542.61900000000003</v>
      </c>
      <c r="E26720" s="28">
        <v>420.38</v>
      </c>
    </row>
    <row r="26721" spans="4:5" x14ac:dyDescent="0.25">
      <c r="D26721" s="31">
        <v>-542.60299999999995</v>
      </c>
      <c r="E26721" s="28">
        <v>420.529</v>
      </c>
    </row>
    <row r="26722" spans="4:5" x14ac:dyDescent="0.25">
      <c r="D26722" s="31">
        <v>-542.58699999999999</v>
      </c>
      <c r="E26722" s="28">
        <v>420.67899999999997</v>
      </c>
    </row>
    <row r="26723" spans="4:5" x14ac:dyDescent="0.25">
      <c r="D26723" s="31">
        <v>-542.57100000000003</v>
      </c>
      <c r="E26723" s="28">
        <v>420.82799999999997</v>
      </c>
    </row>
    <row r="26724" spans="4:5" x14ac:dyDescent="0.25">
      <c r="D26724" s="31">
        <v>-542.55499999999995</v>
      </c>
      <c r="E26724" s="28">
        <v>420.97800000000001</v>
      </c>
    </row>
    <row r="26725" spans="4:5" x14ac:dyDescent="0.25">
      <c r="D26725" s="31">
        <v>-542.53899999999999</v>
      </c>
      <c r="E26725" s="28">
        <v>421.12700000000001</v>
      </c>
    </row>
    <row r="26726" spans="4:5" x14ac:dyDescent="0.25">
      <c r="D26726" s="31">
        <v>-542.52300000000002</v>
      </c>
      <c r="E26726" s="28">
        <v>421.27600000000001</v>
      </c>
    </row>
    <row r="26727" spans="4:5" x14ac:dyDescent="0.25">
      <c r="D26727" s="31">
        <v>-542.50699999999995</v>
      </c>
      <c r="E26727" s="28">
        <v>421.42599999999999</v>
      </c>
    </row>
    <row r="26728" spans="4:5" x14ac:dyDescent="0.25">
      <c r="D26728" s="31">
        <v>-542.49099999999999</v>
      </c>
      <c r="E26728" s="28">
        <v>421.57499999999999</v>
      </c>
    </row>
    <row r="26729" spans="4:5" x14ac:dyDescent="0.25">
      <c r="D26729" s="31">
        <v>-542.47500000000002</v>
      </c>
      <c r="E26729" s="28">
        <v>421.72399999999999</v>
      </c>
    </row>
    <row r="26730" spans="4:5" x14ac:dyDescent="0.25">
      <c r="D26730" s="31">
        <v>-542.45899999999995</v>
      </c>
      <c r="E26730" s="28">
        <v>421.87400000000002</v>
      </c>
    </row>
    <row r="26731" spans="4:5" x14ac:dyDescent="0.25">
      <c r="D26731" s="31">
        <v>-542.44299999999998</v>
      </c>
      <c r="E26731" s="28">
        <v>422.02300000000002</v>
      </c>
    </row>
    <row r="26732" spans="4:5" x14ac:dyDescent="0.25">
      <c r="D26732" s="31">
        <v>-542.42700000000002</v>
      </c>
      <c r="E26732" s="28">
        <v>422.17200000000003</v>
      </c>
    </row>
    <row r="26733" spans="4:5" x14ac:dyDescent="0.25">
      <c r="D26733" s="31">
        <v>-542.41099999999994</v>
      </c>
      <c r="E26733" s="28">
        <v>422.32100000000003</v>
      </c>
    </row>
    <row r="26734" spans="4:5" x14ac:dyDescent="0.25">
      <c r="D26734" s="31">
        <v>-542.39499999999998</v>
      </c>
      <c r="E26734" s="28">
        <v>422.471</v>
      </c>
    </row>
    <row r="26735" spans="4:5" x14ac:dyDescent="0.25">
      <c r="D26735" s="31">
        <v>-542.37900000000002</v>
      </c>
      <c r="E26735" s="28">
        <v>422.62</v>
      </c>
    </row>
    <row r="26736" spans="4:5" x14ac:dyDescent="0.25">
      <c r="D26736" s="31">
        <v>-542.36300000000006</v>
      </c>
      <c r="E26736" s="28">
        <v>422.76900000000001</v>
      </c>
    </row>
    <row r="26737" spans="4:5" x14ac:dyDescent="0.25">
      <c r="D26737" s="31">
        <v>-542.34699999999998</v>
      </c>
      <c r="E26737" s="28">
        <v>422.91800000000001</v>
      </c>
    </row>
    <row r="26738" spans="4:5" x14ac:dyDescent="0.25">
      <c r="D26738" s="31">
        <v>-542.33100000000002</v>
      </c>
      <c r="E26738" s="28">
        <v>423.06799999999998</v>
      </c>
    </row>
    <row r="26739" spans="4:5" x14ac:dyDescent="0.25">
      <c r="D26739" s="31">
        <v>-542.31500000000005</v>
      </c>
      <c r="E26739" s="28">
        <v>423.21699999999998</v>
      </c>
    </row>
    <row r="26740" spans="4:5" x14ac:dyDescent="0.25">
      <c r="D26740" s="31">
        <v>-542.29899999999998</v>
      </c>
      <c r="E26740" s="28">
        <v>423.36599999999999</v>
      </c>
    </row>
    <row r="26741" spans="4:5" x14ac:dyDescent="0.25">
      <c r="D26741" s="31">
        <v>-542.28300000000002</v>
      </c>
      <c r="E26741" s="28">
        <v>423.51499999999999</v>
      </c>
    </row>
    <row r="26742" spans="4:5" x14ac:dyDescent="0.25">
      <c r="D26742" s="31">
        <v>-542.26700000000005</v>
      </c>
      <c r="E26742" s="28">
        <v>423.66399999999999</v>
      </c>
    </row>
    <row r="26743" spans="4:5" x14ac:dyDescent="0.25">
      <c r="D26743" s="31">
        <v>-542.25099999999998</v>
      </c>
      <c r="E26743" s="28">
        <v>423.81299999999999</v>
      </c>
    </row>
    <row r="26744" spans="4:5" x14ac:dyDescent="0.25">
      <c r="D26744" s="31">
        <v>-542.23500000000001</v>
      </c>
      <c r="E26744" s="28">
        <v>423.96300000000002</v>
      </c>
    </row>
    <row r="26745" spans="4:5" x14ac:dyDescent="0.25">
      <c r="D26745" s="31">
        <v>-542.21900000000005</v>
      </c>
      <c r="E26745" s="28">
        <v>424.11200000000002</v>
      </c>
    </row>
    <row r="26746" spans="4:5" x14ac:dyDescent="0.25">
      <c r="D26746" s="31">
        <v>-542.20299999999997</v>
      </c>
      <c r="E26746" s="28">
        <v>424.26100000000002</v>
      </c>
    </row>
    <row r="26747" spans="4:5" x14ac:dyDescent="0.25">
      <c r="D26747" s="31">
        <v>-542.18700000000001</v>
      </c>
      <c r="E26747" s="28">
        <v>424.41</v>
      </c>
    </row>
    <row r="26748" spans="4:5" x14ac:dyDescent="0.25">
      <c r="D26748" s="31">
        <v>-542.17100000000005</v>
      </c>
      <c r="E26748" s="28">
        <v>424.55900000000003</v>
      </c>
    </row>
    <row r="26749" spans="4:5" x14ac:dyDescent="0.25">
      <c r="D26749" s="31">
        <v>-542.15499999999997</v>
      </c>
      <c r="E26749" s="28">
        <v>424.70800000000003</v>
      </c>
    </row>
    <row r="26750" spans="4:5" x14ac:dyDescent="0.25">
      <c r="D26750" s="31">
        <v>-542.13900000000001</v>
      </c>
      <c r="E26750" s="28">
        <v>424.85700000000003</v>
      </c>
    </row>
    <row r="26751" spans="4:5" x14ac:dyDescent="0.25">
      <c r="D26751" s="31">
        <v>-542.12300000000005</v>
      </c>
      <c r="E26751" s="28">
        <v>425.00599999999997</v>
      </c>
    </row>
    <row r="26752" spans="4:5" x14ac:dyDescent="0.25">
      <c r="D26752" s="31">
        <v>-542.10699999999997</v>
      </c>
      <c r="E26752" s="28">
        <v>425.15499999999997</v>
      </c>
    </row>
    <row r="26753" spans="4:5" x14ac:dyDescent="0.25">
      <c r="D26753" s="31">
        <v>-542.09100000000001</v>
      </c>
      <c r="E26753" s="28">
        <v>425.30399999999997</v>
      </c>
    </row>
    <row r="26754" spans="4:5" x14ac:dyDescent="0.25">
      <c r="D26754" s="31">
        <v>-542.07500000000005</v>
      </c>
      <c r="E26754" s="28">
        <v>425.45299999999997</v>
      </c>
    </row>
    <row r="26755" spans="4:5" x14ac:dyDescent="0.25">
      <c r="D26755" s="31">
        <v>-542.05899999999997</v>
      </c>
      <c r="E26755" s="28">
        <v>425.60199999999998</v>
      </c>
    </row>
    <row r="26756" spans="4:5" x14ac:dyDescent="0.25">
      <c r="D26756" s="31">
        <v>-542.04300000000001</v>
      </c>
      <c r="E26756" s="28">
        <v>425.75099999999998</v>
      </c>
    </row>
    <row r="26757" spans="4:5" x14ac:dyDescent="0.25">
      <c r="D26757" s="31">
        <v>-542.02700000000004</v>
      </c>
      <c r="E26757" s="28">
        <v>425.9</v>
      </c>
    </row>
    <row r="26758" spans="4:5" x14ac:dyDescent="0.25">
      <c r="D26758" s="31">
        <v>-542.01099999999997</v>
      </c>
      <c r="E26758" s="28">
        <v>426.048</v>
      </c>
    </row>
    <row r="26759" spans="4:5" x14ac:dyDescent="0.25">
      <c r="D26759" s="31">
        <v>-541.995</v>
      </c>
      <c r="E26759" s="28">
        <v>426.197</v>
      </c>
    </row>
    <row r="26760" spans="4:5" x14ac:dyDescent="0.25">
      <c r="D26760" s="31">
        <v>-541.97900000000004</v>
      </c>
      <c r="E26760" s="28">
        <v>426.346</v>
      </c>
    </row>
    <row r="26761" spans="4:5" x14ac:dyDescent="0.25">
      <c r="D26761" s="31">
        <v>-541.96299999999997</v>
      </c>
      <c r="E26761" s="28">
        <v>426.495</v>
      </c>
    </row>
    <row r="26762" spans="4:5" x14ac:dyDescent="0.25">
      <c r="D26762" s="31">
        <v>-541.947</v>
      </c>
      <c r="E26762" s="28">
        <v>426.64400000000001</v>
      </c>
    </row>
    <row r="26763" spans="4:5" x14ac:dyDescent="0.25">
      <c r="D26763" s="31">
        <v>-541.93100000000004</v>
      </c>
      <c r="E26763" s="28">
        <v>426.79300000000001</v>
      </c>
    </row>
    <row r="26764" spans="4:5" x14ac:dyDescent="0.25">
      <c r="D26764" s="31">
        <v>-541.91499999999996</v>
      </c>
      <c r="E26764" s="28">
        <v>426.94200000000001</v>
      </c>
    </row>
    <row r="26765" spans="4:5" x14ac:dyDescent="0.25">
      <c r="D26765" s="31">
        <v>-541.899</v>
      </c>
      <c r="E26765" s="28">
        <v>427.09</v>
      </c>
    </row>
    <row r="26766" spans="4:5" x14ac:dyDescent="0.25">
      <c r="D26766" s="31">
        <v>-541.88300000000004</v>
      </c>
      <c r="E26766" s="28">
        <v>427.23899999999998</v>
      </c>
    </row>
    <row r="26767" spans="4:5" x14ac:dyDescent="0.25">
      <c r="D26767" s="31">
        <v>-541.86699999999996</v>
      </c>
      <c r="E26767" s="28">
        <v>427.38799999999998</v>
      </c>
    </row>
    <row r="26768" spans="4:5" x14ac:dyDescent="0.25">
      <c r="D26768" s="31">
        <v>-541.851</v>
      </c>
      <c r="E26768" s="28">
        <v>427.53699999999998</v>
      </c>
    </row>
    <row r="26769" spans="4:5" x14ac:dyDescent="0.25">
      <c r="D26769" s="31">
        <v>-541.83500000000004</v>
      </c>
      <c r="E26769" s="28">
        <v>427.68599999999998</v>
      </c>
    </row>
    <row r="26770" spans="4:5" x14ac:dyDescent="0.25">
      <c r="D26770" s="31">
        <v>-541.81899999999996</v>
      </c>
      <c r="E26770" s="28">
        <v>427.834</v>
      </c>
    </row>
    <row r="26771" spans="4:5" x14ac:dyDescent="0.25">
      <c r="D26771" s="31">
        <v>-541.803</v>
      </c>
      <c r="E26771" s="28">
        <v>427.983</v>
      </c>
    </row>
    <row r="26772" spans="4:5" x14ac:dyDescent="0.25">
      <c r="D26772" s="31">
        <v>-541.78700000000003</v>
      </c>
      <c r="E26772" s="28">
        <v>428.13200000000001</v>
      </c>
    </row>
    <row r="26773" spans="4:5" x14ac:dyDescent="0.25">
      <c r="D26773" s="31">
        <v>-541.77099999999996</v>
      </c>
      <c r="E26773" s="28">
        <v>428.28</v>
      </c>
    </row>
    <row r="26774" spans="4:5" x14ac:dyDescent="0.25">
      <c r="D26774" s="31">
        <v>-541.755</v>
      </c>
      <c r="E26774" s="28">
        <v>428.42899999999997</v>
      </c>
    </row>
    <row r="26775" spans="4:5" x14ac:dyDescent="0.25">
      <c r="D26775" s="31">
        <v>-541.74</v>
      </c>
      <c r="E26775" s="28">
        <v>428.57799999999997</v>
      </c>
    </row>
    <row r="26776" spans="4:5" x14ac:dyDescent="0.25">
      <c r="D26776" s="31">
        <v>-541.72400000000005</v>
      </c>
      <c r="E26776" s="28">
        <v>428.726</v>
      </c>
    </row>
    <row r="26777" spans="4:5" x14ac:dyDescent="0.25">
      <c r="D26777" s="31">
        <v>-541.70799999999997</v>
      </c>
      <c r="E26777" s="28">
        <v>428.875</v>
      </c>
    </row>
    <row r="26778" spans="4:5" x14ac:dyDescent="0.25">
      <c r="D26778" s="31">
        <v>-541.69200000000001</v>
      </c>
      <c r="E26778" s="28">
        <v>429.024</v>
      </c>
    </row>
    <row r="26779" spans="4:5" x14ac:dyDescent="0.25">
      <c r="D26779" s="31">
        <v>-541.67600000000004</v>
      </c>
      <c r="E26779" s="28">
        <v>429.17200000000003</v>
      </c>
    </row>
    <row r="26780" spans="4:5" x14ac:dyDescent="0.25">
      <c r="D26780" s="31">
        <v>-541.66</v>
      </c>
      <c r="E26780" s="28">
        <v>429.32100000000003</v>
      </c>
    </row>
    <row r="26781" spans="4:5" x14ac:dyDescent="0.25">
      <c r="D26781" s="31">
        <v>-541.64400000000001</v>
      </c>
      <c r="E26781" s="28">
        <v>429.46899999999999</v>
      </c>
    </row>
    <row r="26782" spans="4:5" x14ac:dyDescent="0.25">
      <c r="D26782" s="31">
        <v>-541.62800000000004</v>
      </c>
      <c r="E26782" s="28">
        <v>429.61799999999999</v>
      </c>
    </row>
    <row r="26783" spans="4:5" x14ac:dyDescent="0.25">
      <c r="D26783" s="31">
        <v>-541.61199999999997</v>
      </c>
      <c r="E26783" s="28">
        <v>429.76600000000002</v>
      </c>
    </row>
    <row r="26784" spans="4:5" x14ac:dyDescent="0.25">
      <c r="D26784" s="31">
        <v>-541.596</v>
      </c>
      <c r="E26784" s="28">
        <v>429.91500000000002</v>
      </c>
    </row>
    <row r="26785" spans="4:5" x14ac:dyDescent="0.25">
      <c r="D26785" s="31">
        <v>-541.58000000000004</v>
      </c>
      <c r="E26785" s="28">
        <v>430.06400000000002</v>
      </c>
    </row>
    <row r="26786" spans="4:5" x14ac:dyDescent="0.25">
      <c r="D26786" s="31">
        <v>-541.56399999999996</v>
      </c>
      <c r="E26786" s="28">
        <v>430.21199999999999</v>
      </c>
    </row>
    <row r="26787" spans="4:5" x14ac:dyDescent="0.25">
      <c r="D26787" s="31">
        <v>-541.548</v>
      </c>
      <c r="E26787" s="28">
        <v>430.36099999999999</v>
      </c>
    </row>
    <row r="26788" spans="4:5" x14ac:dyDescent="0.25">
      <c r="D26788" s="31">
        <v>-541.53200000000004</v>
      </c>
      <c r="E26788" s="28">
        <v>430.50900000000001</v>
      </c>
    </row>
    <row r="26789" spans="4:5" x14ac:dyDescent="0.25">
      <c r="D26789" s="31">
        <v>-541.51599999999996</v>
      </c>
      <c r="E26789" s="28">
        <v>430.65699999999998</v>
      </c>
    </row>
    <row r="26790" spans="4:5" x14ac:dyDescent="0.25">
      <c r="D26790" s="31">
        <v>-541.5</v>
      </c>
      <c r="E26790" s="28">
        <v>430.80599999999998</v>
      </c>
    </row>
    <row r="26791" spans="4:5" x14ac:dyDescent="0.25">
      <c r="D26791" s="31">
        <v>-541.48400000000004</v>
      </c>
      <c r="E26791" s="28">
        <v>430.95400000000001</v>
      </c>
    </row>
    <row r="26792" spans="4:5" x14ac:dyDescent="0.25">
      <c r="D26792" s="31">
        <v>-541.46799999999996</v>
      </c>
      <c r="E26792" s="28">
        <v>431.10300000000001</v>
      </c>
    </row>
    <row r="26793" spans="4:5" x14ac:dyDescent="0.25">
      <c r="D26793" s="31">
        <v>-541.452</v>
      </c>
      <c r="E26793" s="28">
        <v>431.25099999999998</v>
      </c>
    </row>
    <row r="26794" spans="4:5" x14ac:dyDescent="0.25">
      <c r="D26794" s="31">
        <v>-541.43600000000004</v>
      </c>
      <c r="E26794" s="28">
        <v>431.399</v>
      </c>
    </row>
    <row r="26795" spans="4:5" x14ac:dyDescent="0.25">
      <c r="D26795" s="31">
        <v>-541.41999999999996</v>
      </c>
      <c r="E26795" s="28">
        <v>431.548</v>
      </c>
    </row>
    <row r="26796" spans="4:5" x14ac:dyDescent="0.25">
      <c r="D26796" s="31">
        <v>-541.404</v>
      </c>
      <c r="E26796" s="28">
        <v>431.69600000000003</v>
      </c>
    </row>
    <row r="26797" spans="4:5" x14ac:dyDescent="0.25">
      <c r="D26797" s="31">
        <v>-541.38800000000003</v>
      </c>
      <c r="E26797" s="28">
        <v>431.84500000000003</v>
      </c>
    </row>
    <row r="26798" spans="4:5" x14ac:dyDescent="0.25">
      <c r="D26798" s="31">
        <v>-541.37199999999996</v>
      </c>
      <c r="E26798" s="28">
        <v>431.99299999999999</v>
      </c>
    </row>
    <row r="26799" spans="4:5" x14ac:dyDescent="0.25">
      <c r="D26799" s="31">
        <v>-541.35599999999999</v>
      </c>
      <c r="E26799" s="28">
        <v>432.14100000000002</v>
      </c>
    </row>
    <row r="26800" spans="4:5" x14ac:dyDescent="0.25">
      <c r="D26800" s="31">
        <v>-541.34</v>
      </c>
      <c r="E26800" s="28">
        <v>432.28899999999999</v>
      </c>
    </row>
    <row r="26801" spans="4:5" x14ac:dyDescent="0.25">
      <c r="D26801" s="31">
        <v>-541.32399999999996</v>
      </c>
      <c r="E26801" s="28">
        <v>432.43799999999999</v>
      </c>
    </row>
    <row r="26802" spans="4:5" x14ac:dyDescent="0.25">
      <c r="D26802" s="31">
        <v>-541.30799999999999</v>
      </c>
      <c r="E26802" s="28">
        <v>432.58600000000001</v>
      </c>
    </row>
    <row r="26803" spans="4:5" x14ac:dyDescent="0.25">
      <c r="D26803" s="31">
        <v>-541.29200000000003</v>
      </c>
      <c r="E26803" s="28">
        <v>432.73399999999998</v>
      </c>
    </row>
    <row r="26804" spans="4:5" x14ac:dyDescent="0.25">
      <c r="D26804" s="31">
        <v>-541.27599999999995</v>
      </c>
      <c r="E26804" s="28">
        <v>432.88299999999998</v>
      </c>
    </row>
    <row r="26805" spans="4:5" x14ac:dyDescent="0.25">
      <c r="D26805" s="31">
        <v>-541.26</v>
      </c>
      <c r="E26805" s="28">
        <v>433.03100000000001</v>
      </c>
    </row>
    <row r="26806" spans="4:5" x14ac:dyDescent="0.25">
      <c r="D26806" s="31">
        <v>-541.24400000000003</v>
      </c>
      <c r="E26806" s="28">
        <v>433.17899999999997</v>
      </c>
    </row>
    <row r="26807" spans="4:5" x14ac:dyDescent="0.25">
      <c r="D26807" s="31">
        <v>-541.22799999999995</v>
      </c>
      <c r="E26807" s="28">
        <v>433.327</v>
      </c>
    </row>
    <row r="26808" spans="4:5" x14ac:dyDescent="0.25">
      <c r="D26808" s="31">
        <v>-541.21199999999999</v>
      </c>
      <c r="E26808" s="28">
        <v>433.47500000000002</v>
      </c>
    </row>
    <row r="26809" spans="4:5" x14ac:dyDescent="0.25">
      <c r="D26809" s="31">
        <v>-541.19600000000003</v>
      </c>
      <c r="E26809" s="28">
        <v>433.62299999999999</v>
      </c>
    </row>
    <row r="26810" spans="4:5" x14ac:dyDescent="0.25">
      <c r="D26810" s="31">
        <v>-541.17999999999995</v>
      </c>
      <c r="E26810" s="28">
        <v>433.77199999999999</v>
      </c>
    </row>
    <row r="26811" spans="4:5" x14ac:dyDescent="0.25">
      <c r="D26811" s="31">
        <v>-541.16399999999999</v>
      </c>
      <c r="E26811" s="28">
        <v>433.92</v>
      </c>
    </row>
    <row r="26812" spans="4:5" x14ac:dyDescent="0.25">
      <c r="D26812" s="31">
        <v>-541.14800000000002</v>
      </c>
      <c r="E26812" s="28">
        <v>434.06799999999998</v>
      </c>
    </row>
    <row r="26813" spans="4:5" x14ac:dyDescent="0.25">
      <c r="D26813" s="31">
        <v>-541.13199999999995</v>
      </c>
      <c r="E26813" s="28">
        <v>434.21600000000001</v>
      </c>
    </row>
    <row r="26814" spans="4:5" x14ac:dyDescent="0.25">
      <c r="D26814" s="31">
        <v>-541.11599999999999</v>
      </c>
      <c r="E26814" s="28">
        <v>434.36399999999998</v>
      </c>
    </row>
    <row r="26815" spans="4:5" x14ac:dyDescent="0.25">
      <c r="D26815" s="31">
        <v>-541.1</v>
      </c>
      <c r="E26815" s="28">
        <v>434.512</v>
      </c>
    </row>
    <row r="26816" spans="4:5" x14ac:dyDescent="0.25">
      <c r="D26816" s="31">
        <v>-541.08399999999995</v>
      </c>
      <c r="E26816" s="28">
        <v>434.66</v>
      </c>
    </row>
    <row r="26817" spans="4:5" x14ac:dyDescent="0.25">
      <c r="D26817" s="31">
        <v>-541.06799999999998</v>
      </c>
      <c r="E26817" s="28">
        <v>434.80799999999999</v>
      </c>
    </row>
    <row r="26818" spans="4:5" x14ac:dyDescent="0.25">
      <c r="D26818" s="31">
        <v>-541.05200000000002</v>
      </c>
      <c r="E26818" s="28">
        <v>434.95600000000002</v>
      </c>
    </row>
    <row r="26819" spans="4:5" x14ac:dyDescent="0.25">
      <c r="D26819" s="31">
        <v>-541.03599999999994</v>
      </c>
      <c r="E26819" s="28">
        <v>435.10399999999998</v>
      </c>
    </row>
    <row r="26820" spans="4:5" x14ac:dyDescent="0.25">
      <c r="D26820" s="31">
        <v>-541.02</v>
      </c>
      <c r="E26820" s="28">
        <v>435.25200000000001</v>
      </c>
    </row>
    <row r="26821" spans="4:5" x14ac:dyDescent="0.25">
      <c r="D26821" s="31">
        <v>-541.00400000000002</v>
      </c>
      <c r="E26821" s="28">
        <v>435.4</v>
      </c>
    </row>
    <row r="26822" spans="4:5" x14ac:dyDescent="0.25">
      <c r="D26822" s="31">
        <v>-540.98800000000006</v>
      </c>
      <c r="E26822" s="28">
        <v>435.548</v>
      </c>
    </row>
    <row r="26823" spans="4:5" x14ac:dyDescent="0.25">
      <c r="D26823" s="31">
        <v>-540.97199999999998</v>
      </c>
      <c r="E26823" s="28">
        <v>435.69600000000003</v>
      </c>
    </row>
    <row r="26824" spans="4:5" x14ac:dyDescent="0.25">
      <c r="D26824" s="31">
        <v>-540.95600000000002</v>
      </c>
      <c r="E26824" s="28">
        <v>435.84399999999999</v>
      </c>
    </row>
    <row r="26825" spans="4:5" x14ac:dyDescent="0.25">
      <c r="D26825" s="31">
        <v>-540.94000000000005</v>
      </c>
      <c r="E26825" s="28">
        <v>435.99200000000002</v>
      </c>
    </row>
    <row r="26826" spans="4:5" x14ac:dyDescent="0.25">
      <c r="D26826" s="31">
        <v>-540.92399999999998</v>
      </c>
      <c r="E26826" s="28">
        <v>436.14</v>
      </c>
    </row>
    <row r="26827" spans="4:5" x14ac:dyDescent="0.25">
      <c r="D26827" s="31">
        <v>-540.90800000000002</v>
      </c>
      <c r="E26827" s="28">
        <v>436.28800000000001</v>
      </c>
    </row>
    <row r="26828" spans="4:5" x14ac:dyDescent="0.25">
      <c r="D26828" s="31">
        <v>-540.89200000000005</v>
      </c>
      <c r="E26828" s="28">
        <v>436.435</v>
      </c>
    </row>
    <row r="26829" spans="4:5" x14ac:dyDescent="0.25">
      <c r="D26829" s="31">
        <v>-540.87599999999998</v>
      </c>
      <c r="E26829" s="28">
        <v>436.58300000000003</v>
      </c>
    </row>
    <row r="26830" spans="4:5" x14ac:dyDescent="0.25">
      <c r="D26830" s="31">
        <v>-540.86</v>
      </c>
      <c r="E26830" s="28">
        <v>436.73099999999999</v>
      </c>
    </row>
    <row r="26831" spans="4:5" x14ac:dyDescent="0.25">
      <c r="D26831" s="31">
        <v>-540.84400000000005</v>
      </c>
      <c r="E26831" s="28">
        <v>436.87900000000002</v>
      </c>
    </row>
    <row r="26832" spans="4:5" x14ac:dyDescent="0.25">
      <c r="D26832" s="31">
        <v>-540.82799999999997</v>
      </c>
      <c r="E26832" s="28">
        <v>437.02699999999999</v>
      </c>
    </row>
    <row r="26833" spans="4:5" x14ac:dyDescent="0.25">
      <c r="D26833" s="31">
        <v>-540.81200000000001</v>
      </c>
      <c r="E26833" s="28">
        <v>437.17500000000001</v>
      </c>
    </row>
    <row r="26834" spans="4:5" x14ac:dyDescent="0.25">
      <c r="D26834" s="31">
        <v>-540.79600000000005</v>
      </c>
      <c r="E26834" s="28">
        <v>437.322</v>
      </c>
    </row>
    <row r="26835" spans="4:5" x14ac:dyDescent="0.25">
      <c r="D26835" s="31">
        <v>-540.78</v>
      </c>
      <c r="E26835" s="28">
        <v>437.47</v>
      </c>
    </row>
    <row r="26836" spans="4:5" x14ac:dyDescent="0.25">
      <c r="D26836" s="31">
        <v>-540.76400000000001</v>
      </c>
      <c r="E26836" s="28">
        <v>437.61799999999999</v>
      </c>
    </row>
    <row r="26837" spans="4:5" x14ac:dyDescent="0.25">
      <c r="D26837" s="31">
        <v>-540.74800000000005</v>
      </c>
      <c r="E26837" s="28">
        <v>437.76600000000002</v>
      </c>
    </row>
    <row r="26838" spans="4:5" x14ac:dyDescent="0.25">
      <c r="D26838" s="31">
        <v>-540.73199999999997</v>
      </c>
      <c r="E26838" s="28">
        <v>437.91300000000001</v>
      </c>
    </row>
    <row r="26839" spans="4:5" x14ac:dyDescent="0.25">
      <c r="D26839" s="31">
        <v>-540.71600000000001</v>
      </c>
      <c r="E26839" s="28">
        <v>438.06099999999998</v>
      </c>
    </row>
    <row r="26840" spans="4:5" x14ac:dyDescent="0.25">
      <c r="D26840" s="31">
        <v>-540.70000000000005</v>
      </c>
      <c r="E26840" s="28">
        <v>438.209</v>
      </c>
    </row>
    <row r="26841" spans="4:5" x14ac:dyDescent="0.25">
      <c r="D26841" s="31">
        <v>-540.68399999999997</v>
      </c>
      <c r="E26841" s="28">
        <v>438.35599999999999</v>
      </c>
    </row>
    <row r="26842" spans="4:5" x14ac:dyDescent="0.25">
      <c r="D26842" s="31">
        <v>-540.66800000000001</v>
      </c>
      <c r="E26842" s="28">
        <v>438.50400000000002</v>
      </c>
    </row>
    <row r="26843" spans="4:5" x14ac:dyDescent="0.25">
      <c r="D26843" s="31">
        <v>-540.65200000000004</v>
      </c>
      <c r="E26843" s="28">
        <v>438.65199999999999</v>
      </c>
    </row>
    <row r="26844" spans="4:5" x14ac:dyDescent="0.25">
      <c r="D26844" s="31">
        <v>-540.63599999999997</v>
      </c>
      <c r="E26844" s="28">
        <v>438.79899999999998</v>
      </c>
    </row>
    <row r="26845" spans="4:5" x14ac:dyDescent="0.25">
      <c r="D26845" s="31">
        <v>-540.62</v>
      </c>
      <c r="E26845" s="28">
        <v>438.947</v>
      </c>
    </row>
    <row r="26846" spans="4:5" x14ac:dyDescent="0.25">
      <c r="D26846" s="31">
        <v>-540.60400000000004</v>
      </c>
      <c r="E26846" s="28">
        <v>439.09500000000003</v>
      </c>
    </row>
    <row r="26847" spans="4:5" x14ac:dyDescent="0.25">
      <c r="D26847" s="31">
        <v>-540.58799999999997</v>
      </c>
      <c r="E26847" s="28">
        <v>439.24200000000002</v>
      </c>
    </row>
    <row r="26848" spans="4:5" x14ac:dyDescent="0.25">
      <c r="D26848" s="31">
        <v>-540.572</v>
      </c>
      <c r="E26848" s="28">
        <v>439.39</v>
      </c>
    </row>
    <row r="26849" spans="4:5" x14ac:dyDescent="0.25">
      <c r="D26849" s="31">
        <v>-540.55600000000004</v>
      </c>
      <c r="E26849" s="28">
        <v>439.53699999999998</v>
      </c>
    </row>
    <row r="26850" spans="4:5" x14ac:dyDescent="0.25">
      <c r="D26850" s="31">
        <v>-540.54</v>
      </c>
      <c r="E26850" s="28">
        <v>439.685</v>
      </c>
    </row>
    <row r="26851" spans="4:5" x14ac:dyDescent="0.25">
      <c r="D26851" s="31">
        <v>-540.524</v>
      </c>
      <c r="E26851" s="28">
        <v>439.83199999999999</v>
      </c>
    </row>
    <row r="26852" spans="4:5" x14ac:dyDescent="0.25">
      <c r="D26852" s="31">
        <v>-540.50800000000004</v>
      </c>
      <c r="E26852" s="28">
        <v>439.98</v>
      </c>
    </row>
    <row r="26853" spans="4:5" x14ac:dyDescent="0.25">
      <c r="D26853" s="31">
        <v>-540.49199999999996</v>
      </c>
      <c r="E26853" s="28">
        <v>440.12700000000001</v>
      </c>
    </row>
    <row r="26854" spans="4:5" x14ac:dyDescent="0.25">
      <c r="D26854" s="31">
        <v>-540.476</v>
      </c>
      <c r="E26854" s="28">
        <v>440.27499999999998</v>
      </c>
    </row>
    <row r="26855" spans="4:5" x14ac:dyDescent="0.25">
      <c r="D26855" s="31">
        <v>-540.46</v>
      </c>
      <c r="E26855" s="28">
        <v>440.42200000000003</v>
      </c>
    </row>
    <row r="26856" spans="4:5" x14ac:dyDescent="0.25">
      <c r="D26856" s="31">
        <v>-540.44399999999996</v>
      </c>
      <c r="E26856" s="28">
        <v>440.57</v>
      </c>
    </row>
    <row r="26857" spans="4:5" x14ac:dyDescent="0.25">
      <c r="D26857" s="31">
        <v>-540.428</v>
      </c>
      <c r="E26857" s="28">
        <v>440.71699999999998</v>
      </c>
    </row>
    <row r="26858" spans="4:5" x14ac:dyDescent="0.25">
      <c r="D26858" s="31">
        <v>-540.41200000000003</v>
      </c>
      <c r="E26858" s="28">
        <v>440.86500000000001</v>
      </c>
    </row>
    <row r="26859" spans="4:5" x14ac:dyDescent="0.25">
      <c r="D26859" s="31">
        <v>-540.39599999999996</v>
      </c>
      <c r="E26859" s="28">
        <v>441.012</v>
      </c>
    </row>
    <row r="26860" spans="4:5" x14ac:dyDescent="0.25">
      <c r="D26860" s="31">
        <v>-540.38</v>
      </c>
      <c r="E26860" s="28">
        <v>441.15899999999999</v>
      </c>
    </row>
    <row r="26861" spans="4:5" x14ac:dyDescent="0.25">
      <c r="D26861" s="31">
        <v>-540.36400000000003</v>
      </c>
      <c r="E26861" s="28">
        <v>441.30700000000002</v>
      </c>
    </row>
    <row r="26862" spans="4:5" x14ac:dyDescent="0.25">
      <c r="D26862" s="31">
        <v>-540.34799999999996</v>
      </c>
      <c r="E26862" s="28">
        <v>441.45400000000001</v>
      </c>
    </row>
    <row r="26863" spans="4:5" x14ac:dyDescent="0.25">
      <c r="D26863" s="31">
        <v>-540.33199999999999</v>
      </c>
      <c r="E26863" s="28">
        <v>441.601</v>
      </c>
    </row>
    <row r="26864" spans="4:5" x14ac:dyDescent="0.25">
      <c r="D26864" s="31">
        <v>-540.31600000000003</v>
      </c>
      <c r="E26864" s="28">
        <v>441.74900000000002</v>
      </c>
    </row>
    <row r="26865" spans="4:5" x14ac:dyDescent="0.25">
      <c r="D26865" s="31">
        <v>-540.29999999999995</v>
      </c>
      <c r="E26865" s="28">
        <v>441.89600000000002</v>
      </c>
    </row>
    <row r="26866" spans="4:5" x14ac:dyDescent="0.25">
      <c r="D26866" s="31">
        <v>-540.28399999999999</v>
      </c>
      <c r="E26866" s="28">
        <v>442.04300000000001</v>
      </c>
    </row>
    <row r="26867" spans="4:5" x14ac:dyDescent="0.25">
      <c r="D26867" s="31">
        <v>-540.26800000000003</v>
      </c>
      <c r="E26867" s="28">
        <v>442.19099999999997</v>
      </c>
    </row>
    <row r="26868" spans="4:5" x14ac:dyDescent="0.25">
      <c r="D26868" s="31">
        <v>-540.25199999999995</v>
      </c>
      <c r="E26868" s="28">
        <v>442.33800000000002</v>
      </c>
    </row>
    <row r="26869" spans="4:5" x14ac:dyDescent="0.25">
      <c r="D26869" s="31">
        <v>-540.23599999999999</v>
      </c>
      <c r="E26869" s="28">
        <v>442.48500000000001</v>
      </c>
    </row>
    <row r="26870" spans="4:5" x14ac:dyDescent="0.25">
      <c r="D26870" s="31">
        <v>-540.22</v>
      </c>
      <c r="E26870" s="28">
        <v>442.63200000000001</v>
      </c>
    </row>
    <row r="26871" spans="4:5" x14ac:dyDescent="0.25">
      <c r="D26871" s="31">
        <v>-540.20399999999995</v>
      </c>
      <c r="E26871" s="28">
        <v>442.78</v>
      </c>
    </row>
    <row r="26872" spans="4:5" x14ac:dyDescent="0.25">
      <c r="D26872" s="31">
        <v>-540.18799999999999</v>
      </c>
      <c r="E26872" s="28">
        <v>442.92700000000002</v>
      </c>
    </row>
    <row r="26873" spans="4:5" x14ac:dyDescent="0.25">
      <c r="D26873" s="31">
        <v>-540.17200000000003</v>
      </c>
      <c r="E26873" s="28">
        <v>443.07400000000001</v>
      </c>
    </row>
    <row r="26874" spans="4:5" x14ac:dyDescent="0.25">
      <c r="D26874" s="31">
        <v>-540.15599999999995</v>
      </c>
      <c r="E26874" s="28">
        <v>443.221</v>
      </c>
    </row>
    <row r="26875" spans="4:5" x14ac:dyDescent="0.25">
      <c r="D26875" s="31">
        <v>-540.14</v>
      </c>
      <c r="E26875" s="28">
        <v>443.36799999999999</v>
      </c>
    </row>
    <row r="26876" spans="4:5" x14ac:dyDescent="0.25">
      <c r="D26876" s="31">
        <v>-540.12400000000002</v>
      </c>
      <c r="E26876" s="28">
        <v>443.51499999999999</v>
      </c>
    </row>
    <row r="26877" spans="4:5" x14ac:dyDescent="0.25">
      <c r="D26877" s="31">
        <v>-540.10799999999995</v>
      </c>
      <c r="E26877" s="28">
        <v>443.66199999999998</v>
      </c>
    </row>
    <row r="26878" spans="4:5" x14ac:dyDescent="0.25">
      <c r="D26878" s="31">
        <v>-540.09199999999998</v>
      </c>
      <c r="E26878" s="28">
        <v>443.81</v>
      </c>
    </row>
    <row r="26879" spans="4:5" x14ac:dyDescent="0.25">
      <c r="D26879" s="31">
        <v>-540.07600000000002</v>
      </c>
      <c r="E26879" s="28">
        <v>443.95699999999999</v>
      </c>
    </row>
    <row r="26880" spans="4:5" x14ac:dyDescent="0.25">
      <c r="D26880" s="31">
        <v>-540.05999999999995</v>
      </c>
      <c r="E26880" s="28">
        <v>444.10399999999998</v>
      </c>
    </row>
    <row r="26881" spans="4:5" x14ac:dyDescent="0.25">
      <c r="D26881" s="31">
        <v>-540.04399999999998</v>
      </c>
      <c r="E26881" s="28">
        <v>444.25099999999998</v>
      </c>
    </row>
    <row r="26882" spans="4:5" x14ac:dyDescent="0.25">
      <c r="D26882" s="31">
        <v>-540.02800000000002</v>
      </c>
      <c r="E26882" s="28">
        <v>444.39800000000002</v>
      </c>
    </row>
    <row r="26883" spans="4:5" x14ac:dyDescent="0.25">
      <c r="D26883" s="31">
        <v>-540.01199999999994</v>
      </c>
      <c r="E26883" s="28">
        <v>444.54500000000002</v>
      </c>
    </row>
    <row r="26884" spans="4:5" x14ac:dyDescent="0.25">
      <c r="D26884" s="31">
        <v>-539.99599999999998</v>
      </c>
      <c r="E26884" s="28">
        <v>444.69200000000001</v>
      </c>
    </row>
    <row r="26885" spans="4:5" x14ac:dyDescent="0.25">
      <c r="D26885" s="31">
        <v>-539.98</v>
      </c>
      <c r="E26885" s="28">
        <v>444.839</v>
      </c>
    </row>
    <row r="26886" spans="4:5" x14ac:dyDescent="0.25">
      <c r="D26886" s="31">
        <v>-539.96400000000006</v>
      </c>
      <c r="E26886" s="28">
        <v>444.98599999999999</v>
      </c>
    </row>
    <row r="26887" spans="4:5" x14ac:dyDescent="0.25">
      <c r="D26887" s="31">
        <v>-539.94799999999998</v>
      </c>
      <c r="E26887" s="28">
        <v>445.13299999999998</v>
      </c>
    </row>
    <row r="26888" spans="4:5" x14ac:dyDescent="0.25">
      <c r="D26888" s="31">
        <v>-539.93200000000002</v>
      </c>
      <c r="E26888" s="28">
        <v>445.28</v>
      </c>
    </row>
    <row r="26889" spans="4:5" x14ac:dyDescent="0.25">
      <c r="D26889" s="31">
        <v>-539.91700000000003</v>
      </c>
      <c r="E26889" s="28">
        <v>445.42700000000002</v>
      </c>
    </row>
    <row r="26890" spans="4:5" x14ac:dyDescent="0.25">
      <c r="D26890" s="31">
        <v>-539.90099999999995</v>
      </c>
      <c r="E26890" s="28">
        <v>445.57400000000001</v>
      </c>
    </row>
    <row r="26891" spans="4:5" x14ac:dyDescent="0.25">
      <c r="D26891" s="31">
        <v>-539.88499999999999</v>
      </c>
      <c r="E26891" s="28">
        <v>445.721</v>
      </c>
    </row>
    <row r="26892" spans="4:5" x14ac:dyDescent="0.25">
      <c r="D26892" s="31">
        <v>-539.86900000000003</v>
      </c>
      <c r="E26892" s="28">
        <v>445.86700000000002</v>
      </c>
    </row>
    <row r="26893" spans="4:5" x14ac:dyDescent="0.25">
      <c r="D26893" s="31">
        <v>-539.85299999999995</v>
      </c>
      <c r="E26893" s="28">
        <v>446.01400000000001</v>
      </c>
    </row>
    <row r="26894" spans="4:5" x14ac:dyDescent="0.25">
      <c r="D26894" s="31">
        <v>-539.83699999999999</v>
      </c>
      <c r="E26894" s="28">
        <v>446.161</v>
      </c>
    </row>
    <row r="26895" spans="4:5" x14ac:dyDescent="0.25">
      <c r="D26895" s="31">
        <v>-539.82100000000003</v>
      </c>
      <c r="E26895" s="28">
        <v>446.30799999999999</v>
      </c>
    </row>
    <row r="26896" spans="4:5" x14ac:dyDescent="0.25">
      <c r="D26896" s="31">
        <v>-539.80499999999995</v>
      </c>
      <c r="E26896" s="28">
        <v>446.45499999999998</v>
      </c>
    </row>
    <row r="26897" spans="4:5" x14ac:dyDescent="0.25">
      <c r="D26897" s="31">
        <v>-539.78899999999999</v>
      </c>
      <c r="E26897" s="28">
        <v>446.60199999999998</v>
      </c>
    </row>
    <row r="26898" spans="4:5" x14ac:dyDescent="0.25">
      <c r="D26898" s="31">
        <v>-539.77300000000002</v>
      </c>
      <c r="E26898" s="28">
        <v>446.74799999999999</v>
      </c>
    </row>
    <row r="26899" spans="4:5" x14ac:dyDescent="0.25">
      <c r="D26899" s="31">
        <v>-539.75699999999995</v>
      </c>
      <c r="E26899" s="28">
        <v>446.89499999999998</v>
      </c>
    </row>
    <row r="26900" spans="4:5" x14ac:dyDescent="0.25">
      <c r="D26900" s="31">
        <v>-539.74099999999999</v>
      </c>
      <c r="E26900" s="28">
        <v>447.04199999999997</v>
      </c>
    </row>
    <row r="26901" spans="4:5" x14ac:dyDescent="0.25">
      <c r="D26901" s="31">
        <v>-539.72500000000002</v>
      </c>
      <c r="E26901" s="28">
        <v>447.18900000000002</v>
      </c>
    </row>
    <row r="26902" spans="4:5" x14ac:dyDescent="0.25">
      <c r="D26902" s="31">
        <v>-539.70899999999995</v>
      </c>
      <c r="E26902" s="28">
        <v>447.33499999999998</v>
      </c>
    </row>
    <row r="26903" spans="4:5" x14ac:dyDescent="0.25">
      <c r="D26903" s="31">
        <v>-539.69299999999998</v>
      </c>
      <c r="E26903" s="28">
        <v>447.48200000000003</v>
      </c>
    </row>
    <row r="26904" spans="4:5" x14ac:dyDescent="0.25">
      <c r="D26904" s="31">
        <v>-539.67700000000002</v>
      </c>
      <c r="E26904" s="28">
        <v>447.62900000000002</v>
      </c>
    </row>
    <row r="26905" spans="4:5" x14ac:dyDescent="0.25">
      <c r="D26905" s="31">
        <v>-539.66099999999994</v>
      </c>
      <c r="E26905" s="28">
        <v>447.77499999999998</v>
      </c>
    </row>
    <row r="26906" spans="4:5" x14ac:dyDescent="0.25">
      <c r="D26906" s="31">
        <v>-539.64499999999998</v>
      </c>
      <c r="E26906" s="28">
        <v>447.92200000000003</v>
      </c>
    </row>
    <row r="26907" spans="4:5" x14ac:dyDescent="0.25">
      <c r="D26907" s="31">
        <v>-539.62900000000002</v>
      </c>
      <c r="E26907" s="28">
        <v>448.06900000000002</v>
      </c>
    </row>
    <row r="26908" spans="4:5" x14ac:dyDescent="0.25">
      <c r="D26908" s="31">
        <v>-539.61300000000006</v>
      </c>
      <c r="E26908" s="28">
        <v>448.21499999999997</v>
      </c>
    </row>
    <row r="26909" spans="4:5" x14ac:dyDescent="0.25">
      <c r="D26909" s="31">
        <v>-539.59699999999998</v>
      </c>
      <c r="E26909" s="28">
        <v>448.36200000000002</v>
      </c>
    </row>
    <row r="26910" spans="4:5" x14ac:dyDescent="0.25">
      <c r="D26910" s="31">
        <v>-539.58100000000002</v>
      </c>
      <c r="E26910" s="28">
        <v>448.50900000000001</v>
      </c>
    </row>
    <row r="26911" spans="4:5" x14ac:dyDescent="0.25">
      <c r="D26911" s="31">
        <v>-539.56500000000005</v>
      </c>
      <c r="E26911" s="28">
        <v>448.65499999999997</v>
      </c>
    </row>
    <row r="26912" spans="4:5" x14ac:dyDescent="0.25">
      <c r="D26912" s="31">
        <v>-539.54899999999998</v>
      </c>
      <c r="E26912" s="28">
        <v>448.80200000000002</v>
      </c>
    </row>
    <row r="26913" spans="4:5" x14ac:dyDescent="0.25">
      <c r="D26913" s="31">
        <v>-539.53300000000002</v>
      </c>
      <c r="E26913" s="28">
        <v>448.94799999999998</v>
      </c>
    </row>
    <row r="26914" spans="4:5" x14ac:dyDescent="0.25">
      <c r="D26914" s="31">
        <v>-539.51700000000005</v>
      </c>
      <c r="E26914" s="28">
        <v>449.09500000000003</v>
      </c>
    </row>
    <row r="26915" spans="4:5" x14ac:dyDescent="0.25">
      <c r="D26915" s="31">
        <v>-539.50099999999998</v>
      </c>
      <c r="E26915" s="28">
        <v>449.24099999999999</v>
      </c>
    </row>
    <row r="26916" spans="4:5" x14ac:dyDescent="0.25">
      <c r="D26916" s="31">
        <v>-539.48500000000001</v>
      </c>
      <c r="E26916" s="28">
        <v>449.38799999999998</v>
      </c>
    </row>
    <row r="26917" spans="4:5" x14ac:dyDescent="0.25">
      <c r="D26917" s="31">
        <v>-539.46900000000005</v>
      </c>
      <c r="E26917" s="28">
        <v>449.53399999999999</v>
      </c>
    </row>
    <row r="26918" spans="4:5" x14ac:dyDescent="0.25">
      <c r="D26918" s="31">
        <v>-539.45299999999997</v>
      </c>
      <c r="E26918" s="28">
        <v>449.68099999999998</v>
      </c>
    </row>
    <row r="26919" spans="4:5" x14ac:dyDescent="0.25">
      <c r="D26919" s="31">
        <v>-539.43700000000001</v>
      </c>
      <c r="E26919" s="28">
        <v>449.827</v>
      </c>
    </row>
    <row r="26920" spans="4:5" x14ac:dyDescent="0.25">
      <c r="D26920" s="31">
        <v>-539.42100000000005</v>
      </c>
      <c r="E26920" s="28">
        <v>449.97399999999999</v>
      </c>
    </row>
    <row r="26921" spans="4:5" x14ac:dyDescent="0.25">
      <c r="D26921" s="31">
        <v>-539.40499999999997</v>
      </c>
      <c r="E26921" s="28">
        <v>450.12</v>
      </c>
    </row>
    <row r="26922" spans="4:5" x14ac:dyDescent="0.25">
      <c r="D26922" s="31">
        <v>-539.38900000000001</v>
      </c>
      <c r="E26922" s="28">
        <v>450.26600000000002</v>
      </c>
    </row>
    <row r="26923" spans="4:5" x14ac:dyDescent="0.25">
      <c r="D26923" s="31">
        <v>-539.37300000000005</v>
      </c>
      <c r="E26923" s="28">
        <v>450.41300000000001</v>
      </c>
    </row>
    <row r="26924" spans="4:5" x14ac:dyDescent="0.25">
      <c r="D26924" s="31">
        <v>-539.35699999999997</v>
      </c>
      <c r="E26924" s="28">
        <v>450.55900000000003</v>
      </c>
    </row>
    <row r="26925" spans="4:5" x14ac:dyDescent="0.25">
      <c r="D26925" s="31">
        <v>-539.34100000000001</v>
      </c>
      <c r="E26925" s="28">
        <v>450.70600000000002</v>
      </c>
    </row>
    <row r="26926" spans="4:5" x14ac:dyDescent="0.25">
      <c r="D26926" s="31">
        <v>-539.32500000000005</v>
      </c>
      <c r="E26926" s="28">
        <v>450.85199999999998</v>
      </c>
    </row>
    <row r="26927" spans="4:5" x14ac:dyDescent="0.25">
      <c r="D26927" s="31">
        <v>-539.30899999999997</v>
      </c>
      <c r="E26927" s="28">
        <v>450.99799999999999</v>
      </c>
    </row>
    <row r="26928" spans="4:5" x14ac:dyDescent="0.25">
      <c r="D26928" s="31">
        <v>-539.29300000000001</v>
      </c>
      <c r="E26928" s="28">
        <v>451.14499999999998</v>
      </c>
    </row>
    <row r="26929" spans="4:5" x14ac:dyDescent="0.25">
      <c r="D26929" s="31">
        <v>-539.27700000000004</v>
      </c>
      <c r="E26929" s="28">
        <v>451.291</v>
      </c>
    </row>
    <row r="26930" spans="4:5" x14ac:dyDescent="0.25">
      <c r="D26930" s="31">
        <v>-539.26099999999997</v>
      </c>
      <c r="E26930" s="28">
        <v>451.43700000000001</v>
      </c>
    </row>
    <row r="26931" spans="4:5" x14ac:dyDescent="0.25">
      <c r="D26931" s="31">
        <v>-539.245</v>
      </c>
      <c r="E26931" s="28">
        <v>451.58300000000003</v>
      </c>
    </row>
    <row r="26932" spans="4:5" x14ac:dyDescent="0.25">
      <c r="D26932" s="31">
        <v>-539.22900000000004</v>
      </c>
      <c r="E26932" s="28">
        <v>451.72899999999998</v>
      </c>
    </row>
    <row r="26933" spans="4:5" x14ac:dyDescent="0.25">
      <c r="D26933" s="31">
        <v>-539.21299999999997</v>
      </c>
      <c r="E26933" s="28">
        <v>451.87599999999998</v>
      </c>
    </row>
    <row r="26934" spans="4:5" x14ac:dyDescent="0.25">
      <c r="D26934" s="31">
        <v>-539.197</v>
      </c>
      <c r="E26934" s="28">
        <v>452.02199999999999</v>
      </c>
    </row>
    <row r="26935" spans="4:5" x14ac:dyDescent="0.25">
      <c r="D26935" s="31">
        <v>-539.18100000000004</v>
      </c>
      <c r="E26935" s="28">
        <v>452.16800000000001</v>
      </c>
    </row>
    <row r="26936" spans="4:5" x14ac:dyDescent="0.25">
      <c r="D26936" s="31">
        <v>-539.16499999999996</v>
      </c>
      <c r="E26936" s="28">
        <v>452.31400000000002</v>
      </c>
    </row>
    <row r="26937" spans="4:5" x14ac:dyDescent="0.25">
      <c r="D26937" s="31">
        <v>-539.149</v>
      </c>
      <c r="E26937" s="28">
        <v>452.46100000000001</v>
      </c>
    </row>
    <row r="26938" spans="4:5" x14ac:dyDescent="0.25">
      <c r="D26938" s="31">
        <v>-539.13300000000004</v>
      </c>
      <c r="E26938" s="28">
        <v>452.60700000000003</v>
      </c>
    </row>
    <row r="26939" spans="4:5" x14ac:dyDescent="0.25">
      <c r="D26939" s="31">
        <v>-539.11699999999996</v>
      </c>
      <c r="E26939" s="28">
        <v>452.75299999999999</v>
      </c>
    </row>
    <row r="26940" spans="4:5" x14ac:dyDescent="0.25">
      <c r="D26940" s="31">
        <v>-539.101</v>
      </c>
      <c r="E26940" s="28">
        <v>452.899</v>
      </c>
    </row>
    <row r="26941" spans="4:5" x14ac:dyDescent="0.25">
      <c r="D26941" s="31">
        <v>-539.08500000000004</v>
      </c>
      <c r="E26941" s="28">
        <v>453.04500000000002</v>
      </c>
    </row>
    <row r="26942" spans="4:5" x14ac:dyDescent="0.25">
      <c r="D26942" s="31">
        <v>-539.06899999999996</v>
      </c>
      <c r="E26942" s="28">
        <v>453.19099999999997</v>
      </c>
    </row>
    <row r="26943" spans="4:5" x14ac:dyDescent="0.25">
      <c r="D26943" s="31">
        <v>-539.053</v>
      </c>
      <c r="E26943" s="28">
        <v>453.33699999999999</v>
      </c>
    </row>
    <row r="26944" spans="4:5" x14ac:dyDescent="0.25">
      <c r="D26944" s="31">
        <v>-539.03700000000003</v>
      </c>
      <c r="E26944" s="28">
        <v>453.483</v>
      </c>
    </row>
    <row r="26945" spans="4:5" x14ac:dyDescent="0.25">
      <c r="D26945" s="31">
        <v>-539.02099999999996</v>
      </c>
      <c r="E26945" s="28">
        <v>453.62900000000002</v>
      </c>
    </row>
    <row r="26946" spans="4:5" x14ac:dyDescent="0.25">
      <c r="D26946" s="31">
        <v>-539.005</v>
      </c>
      <c r="E26946" s="28">
        <v>453.77499999999998</v>
      </c>
    </row>
    <row r="26947" spans="4:5" x14ac:dyDescent="0.25">
      <c r="D26947" s="31">
        <v>-538.98900000000003</v>
      </c>
      <c r="E26947" s="28">
        <v>453.92099999999999</v>
      </c>
    </row>
    <row r="26948" spans="4:5" x14ac:dyDescent="0.25">
      <c r="D26948" s="31">
        <v>-538.97299999999996</v>
      </c>
      <c r="E26948" s="28">
        <v>454.06700000000001</v>
      </c>
    </row>
    <row r="26949" spans="4:5" x14ac:dyDescent="0.25">
      <c r="D26949" s="31">
        <v>-538.95699999999999</v>
      </c>
      <c r="E26949" s="28">
        <v>454.21300000000002</v>
      </c>
    </row>
    <row r="26950" spans="4:5" x14ac:dyDescent="0.25">
      <c r="D26950" s="31">
        <v>-538.94100000000003</v>
      </c>
      <c r="E26950" s="28">
        <v>454.35899999999998</v>
      </c>
    </row>
    <row r="26951" spans="4:5" x14ac:dyDescent="0.25">
      <c r="D26951" s="31">
        <v>-538.92499999999995</v>
      </c>
      <c r="E26951" s="28">
        <v>454.505</v>
      </c>
    </row>
    <row r="26952" spans="4:5" x14ac:dyDescent="0.25">
      <c r="D26952" s="31">
        <v>-538.90899999999999</v>
      </c>
      <c r="E26952" s="28">
        <v>454.65100000000001</v>
      </c>
    </row>
    <row r="26953" spans="4:5" x14ac:dyDescent="0.25">
      <c r="D26953" s="31">
        <v>-538.89300000000003</v>
      </c>
      <c r="E26953" s="28">
        <v>454.79700000000003</v>
      </c>
    </row>
    <row r="26954" spans="4:5" x14ac:dyDescent="0.25">
      <c r="D26954" s="31">
        <v>-538.87699999999995</v>
      </c>
      <c r="E26954" s="28">
        <v>454.94299999999998</v>
      </c>
    </row>
    <row r="26955" spans="4:5" x14ac:dyDescent="0.25">
      <c r="D26955" s="31">
        <v>-538.86099999999999</v>
      </c>
      <c r="E26955" s="28">
        <v>455.089</v>
      </c>
    </row>
    <row r="26956" spans="4:5" x14ac:dyDescent="0.25">
      <c r="D26956" s="31">
        <v>-538.84500000000003</v>
      </c>
      <c r="E26956" s="28">
        <v>455.23399999999998</v>
      </c>
    </row>
    <row r="26957" spans="4:5" x14ac:dyDescent="0.25">
      <c r="D26957" s="31">
        <v>-538.82899999999995</v>
      </c>
      <c r="E26957" s="28">
        <v>455.38</v>
      </c>
    </row>
    <row r="26958" spans="4:5" x14ac:dyDescent="0.25">
      <c r="D26958" s="31">
        <v>-538.81299999999999</v>
      </c>
      <c r="E26958" s="28">
        <v>455.52600000000001</v>
      </c>
    </row>
    <row r="26959" spans="4:5" x14ac:dyDescent="0.25">
      <c r="D26959" s="31">
        <v>-538.79700000000003</v>
      </c>
      <c r="E26959" s="28">
        <v>455.67200000000003</v>
      </c>
    </row>
    <row r="26960" spans="4:5" x14ac:dyDescent="0.25">
      <c r="D26960" s="31">
        <v>-538.78099999999995</v>
      </c>
      <c r="E26960" s="28">
        <v>455.81799999999998</v>
      </c>
    </row>
    <row r="26961" spans="4:5" x14ac:dyDescent="0.25">
      <c r="D26961" s="31">
        <v>-538.76499999999999</v>
      </c>
      <c r="E26961" s="28">
        <v>455.964</v>
      </c>
    </row>
    <row r="26962" spans="4:5" x14ac:dyDescent="0.25">
      <c r="D26962" s="31">
        <v>-538.74900000000002</v>
      </c>
      <c r="E26962" s="28">
        <v>456.10899999999998</v>
      </c>
    </row>
    <row r="26963" spans="4:5" x14ac:dyDescent="0.25">
      <c r="D26963" s="31">
        <v>-538.73299999999995</v>
      </c>
      <c r="E26963" s="28">
        <v>456.255</v>
      </c>
    </row>
    <row r="26964" spans="4:5" x14ac:dyDescent="0.25">
      <c r="D26964" s="31">
        <v>-538.71699999999998</v>
      </c>
      <c r="E26964" s="28">
        <v>456.40100000000001</v>
      </c>
    </row>
    <row r="26965" spans="4:5" x14ac:dyDescent="0.25">
      <c r="D26965" s="31">
        <v>-538.70100000000002</v>
      </c>
      <c r="E26965" s="28">
        <v>456.54599999999999</v>
      </c>
    </row>
    <row r="26966" spans="4:5" x14ac:dyDescent="0.25">
      <c r="D26966" s="31">
        <v>-538.68499999999995</v>
      </c>
      <c r="E26966" s="28">
        <v>456.69200000000001</v>
      </c>
    </row>
    <row r="26967" spans="4:5" x14ac:dyDescent="0.25">
      <c r="D26967" s="31">
        <v>-538.66899999999998</v>
      </c>
      <c r="E26967" s="28">
        <v>456.83800000000002</v>
      </c>
    </row>
    <row r="26968" spans="4:5" x14ac:dyDescent="0.25">
      <c r="D26968" s="31">
        <v>-538.65300000000002</v>
      </c>
      <c r="E26968" s="28">
        <v>456.983</v>
      </c>
    </row>
    <row r="26969" spans="4:5" x14ac:dyDescent="0.25">
      <c r="D26969" s="31">
        <v>-538.63699999999994</v>
      </c>
      <c r="E26969" s="28">
        <v>457.12900000000002</v>
      </c>
    </row>
    <row r="26970" spans="4:5" x14ac:dyDescent="0.25">
      <c r="D26970" s="31">
        <v>-538.62099999999998</v>
      </c>
      <c r="E26970" s="28">
        <v>457.27499999999998</v>
      </c>
    </row>
    <row r="26971" spans="4:5" x14ac:dyDescent="0.25">
      <c r="D26971" s="31">
        <v>-538.60500000000002</v>
      </c>
      <c r="E26971" s="28">
        <v>457.42</v>
      </c>
    </row>
    <row r="26972" spans="4:5" x14ac:dyDescent="0.25">
      <c r="D26972" s="31">
        <v>-538.58900000000006</v>
      </c>
      <c r="E26972" s="28">
        <v>457.56599999999997</v>
      </c>
    </row>
    <row r="26973" spans="4:5" x14ac:dyDescent="0.25">
      <c r="D26973" s="31">
        <v>-538.57299999999998</v>
      </c>
      <c r="E26973" s="28">
        <v>457.71100000000001</v>
      </c>
    </row>
    <row r="26974" spans="4:5" x14ac:dyDescent="0.25">
      <c r="D26974" s="31">
        <v>-538.55700000000002</v>
      </c>
      <c r="E26974" s="28">
        <v>457.85700000000003</v>
      </c>
    </row>
    <row r="26975" spans="4:5" x14ac:dyDescent="0.25">
      <c r="D26975" s="31">
        <v>-538.54100000000005</v>
      </c>
      <c r="E26975" s="28">
        <v>458.00299999999999</v>
      </c>
    </row>
    <row r="26976" spans="4:5" x14ac:dyDescent="0.25">
      <c r="D26976" s="31">
        <v>-538.52499999999998</v>
      </c>
      <c r="E26976" s="28">
        <v>458.14800000000002</v>
      </c>
    </row>
    <row r="26977" spans="4:5" x14ac:dyDescent="0.25">
      <c r="D26977" s="31">
        <v>-538.50900000000001</v>
      </c>
      <c r="E26977" s="28">
        <v>458.29399999999998</v>
      </c>
    </row>
    <row r="26978" spans="4:5" x14ac:dyDescent="0.25">
      <c r="D26978" s="31">
        <v>-538.49300000000005</v>
      </c>
      <c r="E26978" s="28">
        <v>458.43900000000002</v>
      </c>
    </row>
    <row r="26979" spans="4:5" x14ac:dyDescent="0.25">
      <c r="D26979" s="31">
        <v>-538.47699999999998</v>
      </c>
      <c r="E26979" s="28">
        <v>458.58499999999998</v>
      </c>
    </row>
    <row r="26980" spans="4:5" x14ac:dyDescent="0.25">
      <c r="D26980" s="31">
        <v>-538.46100000000001</v>
      </c>
      <c r="E26980" s="28">
        <v>458.73</v>
      </c>
    </row>
    <row r="26981" spans="4:5" x14ac:dyDescent="0.25">
      <c r="D26981" s="31">
        <v>-538.44500000000005</v>
      </c>
      <c r="E26981" s="28">
        <v>458.875</v>
      </c>
    </row>
    <row r="26982" spans="4:5" x14ac:dyDescent="0.25">
      <c r="D26982" s="31">
        <v>-538.42899999999997</v>
      </c>
      <c r="E26982" s="28">
        <v>459.02100000000002</v>
      </c>
    </row>
    <row r="26983" spans="4:5" x14ac:dyDescent="0.25">
      <c r="D26983" s="31">
        <v>-538.41300000000001</v>
      </c>
      <c r="E26983" s="28">
        <v>459.166</v>
      </c>
    </row>
    <row r="26984" spans="4:5" x14ac:dyDescent="0.25">
      <c r="D26984" s="31">
        <v>-538.39700000000005</v>
      </c>
      <c r="E26984" s="28">
        <v>459.31200000000001</v>
      </c>
    </row>
    <row r="26985" spans="4:5" x14ac:dyDescent="0.25">
      <c r="D26985" s="31">
        <v>-538.38099999999997</v>
      </c>
      <c r="E26985" s="28">
        <v>459.45699999999999</v>
      </c>
    </row>
    <row r="26986" spans="4:5" x14ac:dyDescent="0.25">
      <c r="D26986" s="31">
        <v>-538.36500000000001</v>
      </c>
      <c r="E26986" s="28">
        <v>459.60199999999998</v>
      </c>
    </row>
    <row r="26987" spans="4:5" x14ac:dyDescent="0.25">
      <c r="D26987" s="31">
        <v>-538.34900000000005</v>
      </c>
      <c r="E26987" s="28">
        <v>459.74799999999999</v>
      </c>
    </row>
    <row r="26988" spans="4:5" x14ac:dyDescent="0.25">
      <c r="D26988" s="31">
        <v>-538.33299999999997</v>
      </c>
      <c r="E26988" s="28">
        <v>459.89299999999997</v>
      </c>
    </row>
    <row r="26989" spans="4:5" x14ac:dyDescent="0.25">
      <c r="D26989" s="31">
        <v>-538.31700000000001</v>
      </c>
      <c r="E26989" s="28">
        <v>460.03800000000001</v>
      </c>
    </row>
    <row r="26990" spans="4:5" x14ac:dyDescent="0.25">
      <c r="D26990" s="31">
        <v>-538.30100000000004</v>
      </c>
      <c r="E26990" s="28">
        <v>460.18400000000003</v>
      </c>
    </row>
    <row r="26991" spans="4:5" x14ac:dyDescent="0.25">
      <c r="D26991" s="31">
        <v>-538.28499999999997</v>
      </c>
      <c r="E26991" s="28">
        <v>460.32900000000001</v>
      </c>
    </row>
    <row r="26992" spans="4:5" x14ac:dyDescent="0.25">
      <c r="D26992" s="31">
        <v>-538.26900000000001</v>
      </c>
      <c r="E26992" s="28">
        <v>460.47399999999999</v>
      </c>
    </row>
    <row r="26993" spans="4:5" x14ac:dyDescent="0.25">
      <c r="D26993" s="31">
        <v>-538.25300000000004</v>
      </c>
      <c r="E26993" s="28">
        <v>460.61900000000003</v>
      </c>
    </row>
    <row r="26994" spans="4:5" x14ac:dyDescent="0.25">
      <c r="D26994" s="31">
        <v>-538.23699999999997</v>
      </c>
      <c r="E26994" s="28">
        <v>460.76499999999999</v>
      </c>
    </row>
    <row r="26995" spans="4:5" x14ac:dyDescent="0.25">
      <c r="D26995" s="31">
        <v>-538.221</v>
      </c>
      <c r="E26995" s="28">
        <v>460.91</v>
      </c>
    </row>
    <row r="26996" spans="4:5" x14ac:dyDescent="0.25">
      <c r="D26996" s="31">
        <v>-538.20500000000004</v>
      </c>
      <c r="E26996" s="28">
        <v>461.05500000000001</v>
      </c>
    </row>
    <row r="26997" spans="4:5" x14ac:dyDescent="0.25">
      <c r="D26997" s="31">
        <v>-538.18899999999996</v>
      </c>
      <c r="E26997" s="28">
        <v>461.2</v>
      </c>
    </row>
    <row r="26998" spans="4:5" x14ac:dyDescent="0.25">
      <c r="D26998" s="31">
        <v>-538.173</v>
      </c>
      <c r="E26998" s="28">
        <v>461.34500000000003</v>
      </c>
    </row>
    <row r="26999" spans="4:5" x14ac:dyDescent="0.25">
      <c r="D26999" s="31">
        <v>-538.15700000000004</v>
      </c>
      <c r="E26999" s="28">
        <v>461.49</v>
      </c>
    </row>
    <row r="27000" spans="4:5" x14ac:dyDescent="0.25">
      <c r="D27000" s="31">
        <v>-538.14099999999996</v>
      </c>
      <c r="E27000" s="28">
        <v>461.63600000000002</v>
      </c>
    </row>
    <row r="27001" spans="4:5" x14ac:dyDescent="0.25">
      <c r="D27001" s="31">
        <v>-538.125</v>
      </c>
      <c r="E27001" s="28">
        <v>461.78100000000001</v>
      </c>
    </row>
    <row r="27002" spans="4:5" x14ac:dyDescent="0.25">
      <c r="D27002" s="31">
        <v>-538.10900000000004</v>
      </c>
      <c r="E27002" s="28">
        <v>461.92599999999999</v>
      </c>
    </row>
    <row r="27003" spans="4:5" x14ac:dyDescent="0.25">
      <c r="D27003" s="31">
        <v>-538.09400000000005</v>
      </c>
      <c r="E27003" s="28">
        <v>462.07100000000003</v>
      </c>
    </row>
    <row r="27004" spans="4:5" x14ac:dyDescent="0.25">
      <c r="D27004" s="31">
        <v>-538.07799999999997</v>
      </c>
      <c r="E27004" s="28">
        <v>462.21600000000001</v>
      </c>
    </row>
    <row r="27005" spans="4:5" x14ac:dyDescent="0.25">
      <c r="D27005" s="31">
        <v>-538.06200000000001</v>
      </c>
      <c r="E27005" s="28">
        <v>462.36099999999999</v>
      </c>
    </row>
    <row r="27006" spans="4:5" x14ac:dyDescent="0.25">
      <c r="D27006" s="31">
        <v>-538.04600000000005</v>
      </c>
      <c r="E27006" s="28">
        <v>462.50599999999997</v>
      </c>
    </row>
    <row r="27007" spans="4:5" x14ac:dyDescent="0.25">
      <c r="D27007" s="31">
        <v>-538.03</v>
      </c>
      <c r="E27007" s="28">
        <v>462.65100000000001</v>
      </c>
    </row>
    <row r="27008" spans="4:5" x14ac:dyDescent="0.25">
      <c r="D27008" s="31">
        <v>-538.01400000000001</v>
      </c>
      <c r="E27008" s="28">
        <v>462.79599999999999</v>
      </c>
    </row>
    <row r="27009" spans="4:5" x14ac:dyDescent="0.25">
      <c r="D27009" s="31">
        <v>-537.99800000000005</v>
      </c>
      <c r="E27009" s="28">
        <v>462.94099999999997</v>
      </c>
    </row>
    <row r="27010" spans="4:5" x14ac:dyDescent="0.25">
      <c r="D27010" s="31">
        <v>-537.98199999999997</v>
      </c>
      <c r="E27010" s="28">
        <v>463.08600000000001</v>
      </c>
    </row>
    <row r="27011" spans="4:5" x14ac:dyDescent="0.25">
      <c r="D27011" s="31">
        <v>-537.96600000000001</v>
      </c>
      <c r="E27011" s="28">
        <v>463.23099999999999</v>
      </c>
    </row>
    <row r="27012" spans="4:5" x14ac:dyDescent="0.25">
      <c r="D27012" s="31">
        <v>-537.95000000000005</v>
      </c>
      <c r="E27012" s="28">
        <v>463.37599999999998</v>
      </c>
    </row>
    <row r="27013" spans="4:5" x14ac:dyDescent="0.25">
      <c r="D27013" s="31">
        <v>-537.93399999999997</v>
      </c>
      <c r="E27013" s="28">
        <v>463.52100000000002</v>
      </c>
    </row>
    <row r="27014" spans="4:5" x14ac:dyDescent="0.25">
      <c r="D27014" s="31">
        <v>-537.91800000000001</v>
      </c>
      <c r="E27014" s="28">
        <v>463.66500000000002</v>
      </c>
    </row>
    <row r="27015" spans="4:5" x14ac:dyDescent="0.25">
      <c r="D27015" s="31">
        <v>-537.90200000000004</v>
      </c>
      <c r="E27015" s="28">
        <v>463.81</v>
      </c>
    </row>
    <row r="27016" spans="4:5" x14ac:dyDescent="0.25">
      <c r="D27016" s="31">
        <v>-537.88599999999997</v>
      </c>
      <c r="E27016" s="28">
        <v>463.95499999999998</v>
      </c>
    </row>
    <row r="27017" spans="4:5" x14ac:dyDescent="0.25">
      <c r="D27017" s="31">
        <v>-537.87</v>
      </c>
      <c r="E27017" s="28">
        <v>464.1</v>
      </c>
    </row>
    <row r="27018" spans="4:5" x14ac:dyDescent="0.25">
      <c r="D27018" s="31">
        <v>-537.85400000000004</v>
      </c>
      <c r="E27018" s="28">
        <v>464.245</v>
      </c>
    </row>
    <row r="27019" spans="4:5" x14ac:dyDescent="0.25">
      <c r="D27019" s="31">
        <v>-537.83799999999997</v>
      </c>
      <c r="E27019" s="28">
        <v>464.39</v>
      </c>
    </row>
    <row r="27020" spans="4:5" x14ac:dyDescent="0.25">
      <c r="D27020" s="31">
        <v>-537.822</v>
      </c>
      <c r="E27020" s="28">
        <v>464.53399999999999</v>
      </c>
    </row>
    <row r="27021" spans="4:5" x14ac:dyDescent="0.25">
      <c r="D27021" s="31">
        <v>-537.80600000000004</v>
      </c>
      <c r="E27021" s="28">
        <v>464.67899999999997</v>
      </c>
    </row>
    <row r="27022" spans="4:5" x14ac:dyDescent="0.25">
      <c r="D27022" s="31">
        <v>-537.79</v>
      </c>
      <c r="E27022" s="28">
        <v>464.82400000000001</v>
      </c>
    </row>
    <row r="27023" spans="4:5" x14ac:dyDescent="0.25">
      <c r="D27023" s="31">
        <v>-537.774</v>
      </c>
      <c r="E27023" s="28">
        <v>464.96899999999999</v>
      </c>
    </row>
    <row r="27024" spans="4:5" x14ac:dyDescent="0.25">
      <c r="D27024" s="31">
        <v>-537.75800000000004</v>
      </c>
      <c r="E27024" s="28">
        <v>465.113</v>
      </c>
    </row>
    <row r="27025" spans="4:5" x14ac:dyDescent="0.25">
      <c r="D27025" s="31">
        <v>-537.74199999999996</v>
      </c>
      <c r="E27025" s="28">
        <v>465.25799999999998</v>
      </c>
    </row>
    <row r="27026" spans="4:5" x14ac:dyDescent="0.25">
      <c r="D27026" s="31">
        <v>-537.726</v>
      </c>
      <c r="E27026" s="28">
        <v>465.40300000000002</v>
      </c>
    </row>
    <row r="27027" spans="4:5" x14ac:dyDescent="0.25">
      <c r="D27027" s="31">
        <v>-537.71</v>
      </c>
      <c r="E27027" s="28">
        <v>465.54700000000003</v>
      </c>
    </row>
    <row r="27028" spans="4:5" x14ac:dyDescent="0.25">
      <c r="D27028" s="31">
        <v>-537.69399999999996</v>
      </c>
      <c r="E27028" s="28">
        <v>465.69200000000001</v>
      </c>
    </row>
    <row r="27029" spans="4:5" x14ac:dyDescent="0.25">
      <c r="D27029" s="31">
        <v>-537.678</v>
      </c>
      <c r="E27029" s="28">
        <v>465.83699999999999</v>
      </c>
    </row>
    <row r="27030" spans="4:5" x14ac:dyDescent="0.25">
      <c r="D27030" s="31">
        <v>-537.66200000000003</v>
      </c>
      <c r="E27030" s="28">
        <v>465.98099999999999</v>
      </c>
    </row>
    <row r="27031" spans="4:5" x14ac:dyDescent="0.25">
      <c r="D27031" s="31">
        <v>-537.64599999999996</v>
      </c>
      <c r="E27031" s="28">
        <v>466.12599999999998</v>
      </c>
    </row>
    <row r="27032" spans="4:5" x14ac:dyDescent="0.25">
      <c r="D27032" s="31">
        <v>-537.63</v>
      </c>
      <c r="E27032" s="28">
        <v>466.27</v>
      </c>
    </row>
    <row r="27033" spans="4:5" x14ac:dyDescent="0.25">
      <c r="D27033" s="31">
        <v>-537.61400000000003</v>
      </c>
      <c r="E27033" s="28">
        <v>466.41500000000002</v>
      </c>
    </row>
    <row r="27034" spans="4:5" x14ac:dyDescent="0.25">
      <c r="D27034" s="31">
        <v>-537.59799999999996</v>
      </c>
      <c r="E27034" s="28">
        <v>466.56</v>
      </c>
    </row>
    <row r="27035" spans="4:5" x14ac:dyDescent="0.25">
      <c r="D27035" s="31">
        <v>-537.58199999999999</v>
      </c>
      <c r="E27035" s="28">
        <v>466.70400000000001</v>
      </c>
    </row>
    <row r="27036" spans="4:5" x14ac:dyDescent="0.25">
      <c r="D27036" s="31">
        <v>-537.56600000000003</v>
      </c>
      <c r="E27036" s="28">
        <v>466.84899999999999</v>
      </c>
    </row>
    <row r="27037" spans="4:5" x14ac:dyDescent="0.25">
      <c r="D27037" s="31">
        <v>-537.54999999999995</v>
      </c>
      <c r="E27037" s="28">
        <v>466.99299999999999</v>
      </c>
    </row>
    <row r="27038" spans="4:5" x14ac:dyDescent="0.25">
      <c r="D27038" s="31">
        <v>-537.53399999999999</v>
      </c>
      <c r="E27038" s="28">
        <v>467.13799999999998</v>
      </c>
    </row>
    <row r="27039" spans="4:5" x14ac:dyDescent="0.25">
      <c r="D27039" s="31">
        <v>-537.51800000000003</v>
      </c>
      <c r="E27039" s="28">
        <v>467.28199999999998</v>
      </c>
    </row>
    <row r="27040" spans="4:5" x14ac:dyDescent="0.25">
      <c r="D27040" s="31">
        <v>-537.50199999999995</v>
      </c>
      <c r="E27040" s="28">
        <v>467.42599999999999</v>
      </c>
    </row>
    <row r="27041" spans="4:5" x14ac:dyDescent="0.25">
      <c r="D27041" s="31">
        <v>-537.48599999999999</v>
      </c>
      <c r="E27041" s="28">
        <v>467.57100000000003</v>
      </c>
    </row>
    <row r="27042" spans="4:5" x14ac:dyDescent="0.25">
      <c r="D27042" s="31">
        <v>-537.47</v>
      </c>
      <c r="E27042" s="28">
        <v>467.71499999999997</v>
      </c>
    </row>
    <row r="27043" spans="4:5" x14ac:dyDescent="0.25">
      <c r="D27043" s="31">
        <v>-537.45399999999995</v>
      </c>
      <c r="E27043" s="28">
        <v>467.85899999999998</v>
      </c>
    </row>
    <row r="27044" spans="4:5" x14ac:dyDescent="0.25">
      <c r="D27044" s="31">
        <v>-537.43799999999999</v>
      </c>
      <c r="E27044" s="28">
        <v>468.00400000000002</v>
      </c>
    </row>
    <row r="27045" spans="4:5" x14ac:dyDescent="0.25">
      <c r="D27045" s="31">
        <v>-537.42200000000003</v>
      </c>
      <c r="E27045" s="28">
        <v>468.14800000000002</v>
      </c>
    </row>
    <row r="27046" spans="4:5" x14ac:dyDescent="0.25">
      <c r="D27046" s="31">
        <v>-537.40599999999995</v>
      </c>
      <c r="E27046" s="28">
        <v>468.29300000000001</v>
      </c>
    </row>
    <row r="27047" spans="4:5" x14ac:dyDescent="0.25">
      <c r="D27047" s="31">
        <v>-537.39</v>
      </c>
      <c r="E27047" s="28">
        <v>468.43700000000001</v>
      </c>
    </row>
    <row r="27048" spans="4:5" x14ac:dyDescent="0.25">
      <c r="D27048" s="31">
        <v>-537.37400000000002</v>
      </c>
      <c r="E27048" s="28">
        <v>468.58100000000002</v>
      </c>
    </row>
    <row r="27049" spans="4:5" x14ac:dyDescent="0.25">
      <c r="D27049" s="31">
        <v>-537.35799999999995</v>
      </c>
      <c r="E27049" s="28">
        <v>468.726</v>
      </c>
    </row>
    <row r="27050" spans="4:5" x14ac:dyDescent="0.25">
      <c r="D27050" s="31">
        <v>-537.34199999999998</v>
      </c>
      <c r="E27050" s="28">
        <v>468.87</v>
      </c>
    </row>
    <row r="27051" spans="4:5" x14ac:dyDescent="0.25">
      <c r="D27051" s="31">
        <v>-537.32600000000002</v>
      </c>
      <c r="E27051" s="28">
        <v>469.01400000000001</v>
      </c>
    </row>
    <row r="27052" spans="4:5" x14ac:dyDescent="0.25">
      <c r="D27052" s="31">
        <v>-537.30999999999995</v>
      </c>
      <c r="E27052" s="28">
        <v>469.15800000000002</v>
      </c>
    </row>
    <row r="27053" spans="4:5" x14ac:dyDescent="0.25">
      <c r="D27053" s="31">
        <v>-537.29399999999998</v>
      </c>
      <c r="E27053" s="28">
        <v>469.303</v>
      </c>
    </row>
    <row r="27054" spans="4:5" x14ac:dyDescent="0.25">
      <c r="D27054" s="31">
        <v>-537.27800000000002</v>
      </c>
      <c r="E27054" s="28">
        <v>469.447</v>
      </c>
    </row>
    <row r="27055" spans="4:5" x14ac:dyDescent="0.25">
      <c r="D27055" s="31">
        <v>-537.26199999999994</v>
      </c>
      <c r="E27055" s="28">
        <v>469.59100000000001</v>
      </c>
    </row>
    <row r="27056" spans="4:5" x14ac:dyDescent="0.25">
      <c r="D27056" s="31">
        <v>-537.24599999999998</v>
      </c>
      <c r="E27056" s="28">
        <v>469.73500000000001</v>
      </c>
    </row>
    <row r="27057" spans="4:5" x14ac:dyDescent="0.25">
      <c r="D27057" s="31">
        <v>-537.23</v>
      </c>
      <c r="E27057" s="28">
        <v>469.87900000000002</v>
      </c>
    </row>
    <row r="27058" spans="4:5" x14ac:dyDescent="0.25">
      <c r="D27058" s="31">
        <v>-537.21400000000006</v>
      </c>
      <c r="E27058" s="28">
        <v>470.02300000000002</v>
      </c>
    </row>
    <row r="27059" spans="4:5" x14ac:dyDescent="0.25">
      <c r="D27059" s="31">
        <v>-537.19799999999998</v>
      </c>
      <c r="E27059" s="28">
        <v>470.16699999999997</v>
      </c>
    </row>
    <row r="27060" spans="4:5" x14ac:dyDescent="0.25">
      <c r="D27060" s="31">
        <v>-537.18200000000002</v>
      </c>
      <c r="E27060" s="28">
        <v>470.31099999999998</v>
      </c>
    </row>
    <row r="27061" spans="4:5" x14ac:dyDescent="0.25">
      <c r="D27061" s="31">
        <v>-537.16600000000005</v>
      </c>
      <c r="E27061" s="28">
        <v>470.45600000000002</v>
      </c>
    </row>
    <row r="27062" spans="4:5" x14ac:dyDescent="0.25">
      <c r="D27062" s="31">
        <v>-537.15</v>
      </c>
      <c r="E27062" s="28">
        <v>470.6</v>
      </c>
    </row>
    <row r="27063" spans="4:5" x14ac:dyDescent="0.25">
      <c r="D27063" s="31">
        <v>-537.13400000000001</v>
      </c>
      <c r="E27063" s="28">
        <v>470.74400000000003</v>
      </c>
    </row>
    <row r="27064" spans="4:5" x14ac:dyDescent="0.25">
      <c r="D27064" s="31">
        <v>-537.11800000000005</v>
      </c>
      <c r="E27064" s="28">
        <v>470.88799999999998</v>
      </c>
    </row>
    <row r="27065" spans="4:5" x14ac:dyDescent="0.25">
      <c r="D27065" s="31">
        <v>-537.10199999999998</v>
      </c>
      <c r="E27065" s="28">
        <v>471.03199999999998</v>
      </c>
    </row>
    <row r="27066" spans="4:5" x14ac:dyDescent="0.25">
      <c r="D27066" s="31">
        <v>-537.08600000000001</v>
      </c>
      <c r="E27066" s="28">
        <v>471.17599999999999</v>
      </c>
    </row>
    <row r="27067" spans="4:5" x14ac:dyDescent="0.25">
      <c r="D27067" s="31">
        <v>-537.07000000000005</v>
      </c>
      <c r="E27067" s="28">
        <v>471.32</v>
      </c>
    </row>
    <row r="27068" spans="4:5" x14ac:dyDescent="0.25">
      <c r="D27068" s="31">
        <v>-537.05399999999997</v>
      </c>
      <c r="E27068" s="28">
        <v>471.464</v>
      </c>
    </row>
    <row r="27069" spans="4:5" x14ac:dyDescent="0.25">
      <c r="D27069" s="31">
        <v>-537.03800000000001</v>
      </c>
      <c r="E27069" s="28">
        <v>471.608</v>
      </c>
    </row>
    <row r="27070" spans="4:5" x14ac:dyDescent="0.25">
      <c r="D27070" s="31">
        <v>-537.02200000000005</v>
      </c>
      <c r="E27070" s="28">
        <v>471.75099999999998</v>
      </c>
    </row>
    <row r="27071" spans="4:5" x14ac:dyDescent="0.25">
      <c r="D27071" s="31">
        <v>-537.00599999999997</v>
      </c>
      <c r="E27071" s="28">
        <v>471.89499999999998</v>
      </c>
    </row>
    <row r="27072" spans="4:5" x14ac:dyDescent="0.25">
      <c r="D27072" s="31">
        <v>-536.99</v>
      </c>
      <c r="E27072" s="28">
        <v>472.03899999999999</v>
      </c>
    </row>
    <row r="27073" spans="4:5" x14ac:dyDescent="0.25">
      <c r="D27073" s="31">
        <v>-536.97400000000005</v>
      </c>
      <c r="E27073" s="28">
        <v>472.18299999999999</v>
      </c>
    </row>
    <row r="27074" spans="4:5" x14ac:dyDescent="0.25">
      <c r="D27074" s="31">
        <v>-536.95799999999997</v>
      </c>
      <c r="E27074" s="28">
        <v>472.327</v>
      </c>
    </row>
    <row r="27075" spans="4:5" x14ac:dyDescent="0.25">
      <c r="D27075" s="31">
        <v>-536.94200000000001</v>
      </c>
      <c r="E27075" s="28">
        <v>472.471</v>
      </c>
    </row>
    <row r="27076" spans="4:5" x14ac:dyDescent="0.25">
      <c r="D27076" s="31">
        <v>-536.92600000000004</v>
      </c>
      <c r="E27076" s="28">
        <v>472.61500000000001</v>
      </c>
    </row>
    <row r="27077" spans="4:5" x14ac:dyDescent="0.25">
      <c r="D27077" s="31">
        <v>-536.91</v>
      </c>
      <c r="E27077" s="28">
        <v>472.75799999999998</v>
      </c>
    </row>
    <row r="27078" spans="4:5" x14ac:dyDescent="0.25">
      <c r="D27078" s="31">
        <v>-536.89400000000001</v>
      </c>
      <c r="E27078" s="28">
        <v>472.90199999999999</v>
      </c>
    </row>
    <row r="27079" spans="4:5" x14ac:dyDescent="0.25">
      <c r="D27079" s="31">
        <v>-536.87800000000004</v>
      </c>
      <c r="E27079" s="28">
        <v>473.04599999999999</v>
      </c>
    </row>
    <row r="27080" spans="4:5" x14ac:dyDescent="0.25">
      <c r="D27080" s="31">
        <v>-536.86199999999997</v>
      </c>
      <c r="E27080" s="28">
        <v>473.19</v>
      </c>
    </row>
    <row r="27081" spans="4:5" x14ac:dyDescent="0.25">
      <c r="D27081" s="31">
        <v>-536.846</v>
      </c>
      <c r="E27081" s="28">
        <v>473.33300000000003</v>
      </c>
    </row>
    <row r="27082" spans="4:5" x14ac:dyDescent="0.25">
      <c r="D27082" s="31">
        <v>-536.83000000000004</v>
      </c>
      <c r="E27082" s="28">
        <v>473.47699999999998</v>
      </c>
    </row>
    <row r="27083" spans="4:5" x14ac:dyDescent="0.25">
      <c r="D27083" s="31">
        <v>-536.81399999999996</v>
      </c>
      <c r="E27083" s="28">
        <v>473.62099999999998</v>
      </c>
    </row>
    <row r="27084" spans="4:5" x14ac:dyDescent="0.25">
      <c r="D27084" s="31">
        <v>-536.798</v>
      </c>
      <c r="E27084" s="28">
        <v>473.76499999999999</v>
      </c>
    </row>
    <row r="27085" spans="4:5" x14ac:dyDescent="0.25">
      <c r="D27085" s="31">
        <v>-536.78200000000004</v>
      </c>
      <c r="E27085" s="28">
        <v>473.90800000000002</v>
      </c>
    </row>
    <row r="27086" spans="4:5" x14ac:dyDescent="0.25">
      <c r="D27086" s="31">
        <v>-536.76599999999996</v>
      </c>
      <c r="E27086" s="28">
        <v>474.05200000000002</v>
      </c>
    </row>
    <row r="27087" spans="4:5" x14ac:dyDescent="0.25">
      <c r="D27087" s="31">
        <v>-536.75</v>
      </c>
      <c r="E27087" s="28">
        <v>474.19499999999999</v>
      </c>
    </row>
    <row r="27088" spans="4:5" x14ac:dyDescent="0.25">
      <c r="D27088" s="31">
        <v>-536.73400000000004</v>
      </c>
      <c r="E27088" s="28">
        <v>474.339</v>
      </c>
    </row>
    <row r="27089" spans="4:5" x14ac:dyDescent="0.25">
      <c r="D27089" s="31">
        <v>-536.71799999999996</v>
      </c>
      <c r="E27089" s="28">
        <v>474.483</v>
      </c>
    </row>
    <row r="27090" spans="4:5" x14ac:dyDescent="0.25">
      <c r="D27090" s="31">
        <v>-536.702</v>
      </c>
      <c r="E27090" s="28">
        <v>474.62599999999998</v>
      </c>
    </row>
    <row r="27091" spans="4:5" x14ac:dyDescent="0.25">
      <c r="D27091" s="31">
        <v>-536.68600000000004</v>
      </c>
      <c r="E27091" s="28">
        <v>474.77</v>
      </c>
    </row>
    <row r="27092" spans="4:5" x14ac:dyDescent="0.25">
      <c r="D27092" s="31">
        <v>-536.66999999999996</v>
      </c>
      <c r="E27092" s="28">
        <v>474.91300000000001</v>
      </c>
    </row>
    <row r="27093" spans="4:5" x14ac:dyDescent="0.25">
      <c r="D27093" s="31">
        <v>-536.654</v>
      </c>
      <c r="E27093" s="28">
        <v>475.05700000000002</v>
      </c>
    </row>
    <row r="27094" spans="4:5" x14ac:dyDescent="0.25">
      <c r="D27094" s="31">
        <v>-536.63800000000003</v>
      </c>
      <c r="E27094" s="28">
        <v>475.2</v>
      </c>
    </row>
    <row r="27095" spans="4:5" x14ac:dyDescent="0.25">
      <c r="D27095" s="31">
        <v>-536.62199999999996</v>
      </c>
      <c r="E27095" s="28">
        <v>475.34399999999999</v>
      </c>
    </row>
    <row r="27096" spans="4:5" x14ac:dyDescent="0.25">
      <c r="D27096" s="31">
        <v>-536.60599999999999</v>
      </c>
      <c r="E27096" s="28">
        <v>475.48700000000002</v>
      </c>
    </row>
    <row r="27097" spans="4:5" x14ac:dyDescent="0.25">
      <c r="D27097" s="31">
        <v>-536.59</v>
      </c>
      <c r="E27097" s="28">
        <v>475.63099999999997</v>
      </c>
    </row>
    <row r="27098" spans="4:5" x14ac:dyDescent="0.25">
      <c r="D27098" s="31">
        <v>-536.57399999999996</v>
      </c>
      <c r="E27098" s="28">
        <v>475.774</v>
      </c>
    </row>
    <row r="27099" spans="4:5" x14ac:dyDescent="0.25">
      <c r="D27099" s="31">
        <v>-536.55799999999999</v>
      </c>
      <c r="E27099" s="28">
        <v>475.91699999999997</v>
      </c>
    </row>
    <row r="27100" spans="4:5" x14ac:dyDescent="0.25">
      <c r="D27100" s="31">
        <v>-536.54200000000003</v>
      </c>
      <c r="E27100" s="28">
        <v>476.06099999999998</v>
      </c>
    </row>
    <row r="27101" spans="4:5" x14ac:dyDescent="0.25">
      <c r="D27101" s="31">
        <v>-536.52599999999995</v>
      </c>
      <c r="E27101" s="28">
        <v>476.20400000000001</v>
      </c>
    </row>
    <row r="27102" spans="4:5" x14ac:dyDescent="0.25">
      <c r="D27102" s="31">
        <v>-536.51</v>
      </c>
      <c r="E27102" s="28">
        <v>476.34699999999998</v>
      </c>
    </row>
    <row r="27103" spans="4:5" x14ac:dyDescent="0.25">
      <c r="D27103" s="31">
        <v>-536.49400000000003</v>
      </c>
      <c r="E27103" s="28">
        <v>476.49099999999999</v>
      </c>
    </row>
    <row r="27104" spans="4:5" x14ac:dyDescent="0.25">
      <c r="D27104" s="31">
        <v>-536.47799999999995</v>
      </c>
      <c r="E27104" s="28">
        <v>476.63400000000001</v>
      </c>
    </row>
    <row r="27105" spans="4:5" x14ac:dyDescent="0.25">
      <c r="D27105" s="31">
        <v>-536.46199999999999</v>
      </c>
      <c r="E27105" s="28">
        <v>476.77699999999999</v>
      </c>
    </row>
    <row r="27106" spans="4:5" x14ac:dyDescent="0.25">
      <c r="D27106" s="31">
        <v>-536.44600000000003</v>
      </c>
      <c r="E27106" s="28">
        <v>476.92099999999999</v>
      </c>
    </row>
    <row r="27107" spans="4:5" x14ac:dyDescent="0.25">
      <c r="D27107" s="31">
        <v>-536.42999999999995</v>
      </c>
      <c r="E27107" s="28">
        <v>477.06400000000002</v>
      </c>
    </row>
    <row r="27108" spans="4:5" x14ac:dyDescent="0.25">
      <c r="D27108" s="31">
        <v>-536.41399999999999</v>
      </c>
      <c r="E27108" s="28">
        <v>477.20699999999999</v>
      </c>
    </row>
    <row r="27109" spans="4:5" x14ac:dyDescent="0.25">
      <c r="D27109" s="31">
        <v>-536.39800000000002</v>
      </c>
      <c r="E27109" s="28">
        <v>477.35</v>
      </c>
    </row>
    <row r="27110" spans="4:5" x14ac:dyDescent="0.25">
      <c r="D27110" s="31">
        <v>-536.38199999999995</v>
      </c>
      <c r="E27110" s="28">
        <v>477.49400000000003</v>
      </c>
    </row>
    <row r="27111" spans="4:5" x14ac:dyDescent="0.25">
      <c r="D27111" s="31">
        <v>-536.36599999999999</v>
      </c>
      <c r="E27111" s="28">
        <v>477.637</v>
      </c>
    </row>
    <row r="27112" spans="4:5" x14ac:dyDescent="0.25">
      <c r="D27112" s="31">
        <v>-536.35</v>
      </c>
      <c r="E27112" s="28">
        <v>477.78</v>
      </c>
    </row>
    <row r="27113" spans="4:5" x14ac:dyDescent="0.25">
      <c r="D27113" s="31">
        <v>-536.33399999999995</v>
      </c>
      <c r="E27113" s="28">
        <v>477.923</v>
      </c>
    </row>
    <row r="27114" spans="4:5" x14ac:dyDescent="0.25">
      <c r="D27114" s="31">
        <v>-536.31799999999998</v>
      </c>
      <c r="E27114" s="28">
        <v>478.06599999999997</v>
      </c>
    </row>
    <row r="27115" spans="4:5" x14ac:dyDescent="0.25">
      <c r="D27115" s="31">
        <v>-536.30200000000002</v>
      </c>
      <c r="E27115" s="28">
        <v>478.209</v>
      </c>
    </row>
    <row r="27116" spans="4:5" x14ac:dyDescent="0.25">
      <c r="D27116" s="31">
        <v>-536.28599999999994</v>
      </c>
      <c r="E27116" s="28">
        <v>478.35300000000001</v>
      </c>
    </row>
    <row r="27117" spans="4:5" x14ac:dyDescent="0.25">
      <c r="D27117" s="31">
        <v>-536.27099999999996</v>
      </c>
      <c r="E27117" s="28">
        <v>478.495</v>
      </c>
    </row>
    <row r="27118" spans="4:5" x14ac:dyDescent="0.25">
      <c r="D27118" s="31">
        <v>-536.255</v>
      </c>
      <c r="E27118" s="28">
        <v>478.63900000000001</v>
      </c>
    </row>
    <row r="27119" spans="4:5" x14ac:dyDescent="0.25">
      <c r="D27119" s="31">
        <v>-536.23900000000003</v>
      </c>
      <c r="E27119" s="28">
        <v>478.78199999999998</v>
      </c>
    </row>
    <row r="27120" spans="4:5" x14ac:dyDescent="0.25">
      <c r="D27120" s="31">
        <v>-536.22299999999996</v>
      </c>
      <c r="E27120" s="28">
        <v>478.92500000000001</v>
      </c>
    </row>
    <row r="27121" spans="4:5" x14ac:dyDescent="0.25">
      <c r="D27121" s="31">
        <v>-536.20699999999999</v>
      </c>
      <c r="E27121" s="28">
        <v>479.06799999999998</v>
      </c>
    </row>
    <row r="27122" spans="4:5" x14ac:dyDescent="0.25">
      <c r="D27122" s="31">
        <v>-536.19100000000003</v>
      </c>
      <c r="E27122" s="28">
        <v>479.21100000000001</v>
      </c>
    </row>
    <row r="27123" spans="4:5" x14ac:dyDescent="0.25">
      <c r="D27123" s="31">
        <v>-536.17499999999995</v>
      </c>
      <c r="E27123" s="28">
        <v>479.35399999999998</v>
      </c>
    </row>
    <row r="27124" spans="4:5" x14ac:dyDescent="0.25">
      <c r="D27124" s="31">
        <v>-536.15899999999999</v>
      </c>
      <c r="E27124" s="28">
        <v>479.49700000000001</v>
      </c>
    </row>
    <row r="27125" spans="4:5" x14ac:dyDescent="0.25">
      <c r="D27125" s="31">
        <v>-536.14300000000003</v>
      </c>
      <c r="E27125" s="28">
        <v>479.64</v>
      </c>
    </row>
    <row r="27126" spans="4:5" x14ac:dyDescent="0.25">
      <c r="D27126" s="31">
        <v>-536.12699999999995</v>
      </c>
      <c r="E27126" s="28">
        <v>479.78199999999998</v>
      </c>
    </row>
    <row r="27127" spans="4:5" x14ac:dyDescent="0.25">
      <c r="D27127" s="31">
        <v>-536.11099999999999</v>
      </c>
      <c r="E27127" s="28">
        <v>479.92500000000001</v>
      </c>
    </row>
    <row r="27128" spans="4:5" x14ac:dyDescent="0.25">
      <c r="D27128" s="31">
        <v>-536.09500000000003</v>
      </c>
      <c r="E27128" s="28">
        <v>480.06799999999998</v>
      </c>
    </row>
    <row r="27129" spans="4:5" x14ac:dyDescent="0.25">
      <c r="D27129" s="31">
        <v>-536.07899999999995</v>
      </c>
      <c r="E27129" s="28">
        <v>480.21100000000001</v>
      </c>
    </row>
    <row r="27130" spans="4:5" x14ac:dyDescent="0.25">
      <c r="D27130" s="31">
        <v>-536.06299999999999</v>
      </c>
      <c r="E27130" s="28">
        <v>480.35399999999998</v>
      </c>
    </row>
    <row r="27131" spans="4:5" x14ac:dyDescent="0.25">
      <c r="D27131" s="31">
        <v>-536.04700000000003</v>
      </c>
      <c r="E27131" s="28">
        <v>480.49700000000001</v>
      </c>
    </row>
    <row r="27132" spans="4:5" x14ac:dyDescent="0.25">
      <c r="D27132" s="31">
        <v>-536.03099999999995</v>
      </c>
      <c r="E27132" s="28">
        <v>480.64</v>
      </c>
    </row>
    <row r="27133" spans="4:5" x14ac:dyDescent="0.25">
      <c r="D27133" s="31">
        <v>-536.01499999999999</v>
      </c>
      <c r="E27133" s="28">
        <v>480.78199999999998</v>
      </c>
    </row>
    <row r="27134" spans="4:5" x14ac:dyDescent="0.25">
      <c r="D27134" s="31">
        <v>-535.99900000000002</v>
      </c>
      <c r="E27134" s="28">
        <v>480.92500000000001</v>
      </c>
    </row>
    <row r="27135" spans="4:5" x14ac:dyDescent="0.25">
      <c r="D27135" s="31">
        <v>-535.98299999999995</v>
      </c>
      <c r="E27135" s="28">
        <v>481.06799999999998</v>
      </c>
    </row>
    <row r="27136" spans="4:5" x14ac:dyDescent="0.25">
      <c r="D27136" s="31">
        <v>-535.96699999999998</v>
      </c>
      <c r="E27136" s="28">
        <v>481.21100000000001</v>
      </c>
    </row>
    <row r="27137" spans="4:5" x14ac:dyDescent="0.25">
      <c r="D27137" s="31">
        <v>-535.95100000000002</v>
      </c>
      <c r="E27137" s="28">
        <v>481.35300000000001</v>
      </c>
    </row>
    <row r="27138" spans="4:5" x14ac:dyDescent="0.25">
      <c r="D27138" s="31">
        <v>-535.93499999999995</v>
      </c>
      <c r="E27138" s="28">
        <v>481.49599999999998</v>
      </c>
    </row>
    <row r="27139" spans="4:5" x14ac:dyDescent="0.25">
      <c r="D27139" s="31">
        <v>-535.91899999999998</v>
      </c>
      <c r="E27139" s="28">
        <v>481.63900000000001</v>
      </c>
    </row>
    <row r="27140" spans="4:5" x14ac:dyDescent="0.25">
      <c r="D27140" s="31">
        <v>-535.90300000000002</v>
      </c>
      <c r="E27140" s="28">
        <v>481.78100000000001</v>
      </c>
    </row>
    <row r="27141" spans="4:5" x14ac:dyDescent="0.25">
      <c r="D27141" s="31">
        <v>-535.88699999999994</v>
      </c>
      <c r="E27141" s="28">
        <v>481.92399999999998</v>
      </c>
    </row>
    <row r="27142" spans="4:5" x14ac:dyDescent="0.25">
      <c r="D27142" s="31">
        <v>-535.87099999999998</v>
      </c>
      <c r="E27142" s="28">
        <v>482.06700000000001</v>
      </c>
    </row>
    <row r="27143" spans="4:5" x14ac:dyDescent="0.25">
      <c r="D27143" s="31">
        <v>-535.85500000000002</v>
      </c>
      <c r="E27143" s="28">
        <v>482.209</v>
      </c>
    </row>
    <row r="27144" spans="4:5" x14ac:dyDescent="0.25">
      <c r="D27144" s="31">
        <v>-535.83900000000006</v>
      </c>
      <c r="E27144" s="28">
        <v>482.35199999999998</v>
      </c>
    </row>
    <row r="27145" spans="4:5" x14ac:dyDescent="0.25">
      <c r="D27145" s="31">
        <v>-535.82299999999998</v>
      </c>
      <c r="E27145" s="28">
        <v>482.49400000000003</v>
      </c>
    </row>
    <row r="27146" spans="4:5" x14ac:dyDescent="0.25">
      <c r="D27146" s="31">
        <v>-535.80700000000002</v>
      </c>
      <c r="E27146" s="28">
        <v>482.637</v>
      </c>
    </row>
    <row r="27147" spans="4:5" x14ac:dyDescent="0.25">
      <c r="D27147" s="31">
        <v>-535.79100000000005</v>
      </c>
      <c r="E27147" s="28">
        <v>482.779</v>
      </c>
    </row>
    <row r="27148" spans="4:5" x14ac:dyDescent="0.25">
      <c r="D27148" s="31">
        <v>-535.77499999999998</v>
      </c>
      <c r="E27148" s="28">
        <v>482.92200000000003</v>
      </c>
    </row>
    <row r="27149" spans="4:5" x14ac:dyDescent="0.25">
      <c r="D27149" s="31">
        <v>-535.75900000000001</v>
      </c>
      <c r="E27149" s="28">
        <v>483.065</v>
      </c>
    </row>
    <row r="27150" spans="4:5" x14ac:dyDescent="0.25">
      <c r="D27150" s="31">
        <v>-535.74300000000005</v>
      </c>
      <c r="E27150" s="28">
        <v>483.20699999999999</v>
      </c>
    </row>
    <row r="27151" spans="4:5" x14ac:dyDescent="0.25">
      <c r="D27151" s="31">
        <v>-535.72699999999998</v>
      </c>
      <c r="E27151" s="28">
        <v>483.34899999999999</v>
      </c>
    </row>
    <row r="27152" spans="4:5" x14ac:dyDescent="0.25">
      <c r="D27152" s="31">
        <v>-535.71100000000001</v>
      </c>
      <c r="E27152" s="28">
        <v>483.49200000000002</v>
      </c>
    </row>
    <row r="27153" spans="4:5" x14ac:dyDescent="0.25">
      <c r="D27153" s="31">
        <v>-535.69500000000005</v>
      </c>
      <c r="E27153" s="28">
        <v>483.63400000000001</v>
      </c>
    </row>
    <row r="27154" spans="4:5" x14ac:dyDescent="0.25">
      <c r="D27154" s="31">
        <v>-535.67899999999997</v>
      </c>
      <c r="E27154" s="28">
        <v>483.77699999999999</v>
      </c>
    </row>
    <row r="27155" spans="4:5" x14ac:dyDescent="0.25">
      <c r="D27155" s="31">
        <v>-535.66300000000001</v>
      </c>
      <c r="E27155" s="28">
        <v>483.91899999999998</v>
      </c>
    </row>
    <row r="27156" spans="4:5" x14ac:dyDescent="0.25">
      <c r="D27156" s="31">
        <v>-535.64700000000005</v>
      </c>
      <c r="E27156" s="28">
        <v>484.06200000000001</v>
      </c>
    </row>
    <row r="27157" spans="4:5" x14ac:dyDescent="0.25">
      <c r="D27157" s="31">
        <v>-535.63099999999997</v>
      </c>
      <c r="E27157" s="28">
        <v>484.20400000000001</v>
      </c>
    </row>
    <row r="27158" spans="4:5" x14ac:dyDescent="0.25">
      <c r="D27158" s="31">
        <v>-535.61500000000001</v>
      </c>
      <c r="E27158" s="28">
        <v>484.346</v>
      </c>
    </row>
    <row r="27159" spans="4:5" x14ac:dyDescent="0.25">
      <c r="D27159" s="31">
        <v>-535.59900000000005</v>
      </c>
      <c r="E27159" s="28">
        <v>484.488</v>
      </c>
    </row>
    <row r="27160" spans="4:5" x14ac:dyDescent="0.25">
      <c r="D27160" s="31">
        <v>-535.58299999999997</v>
      </c>
      <c r="E27160" s="28">
        <v>484.63099999999997</v>
      </c>
    </row>
    <row r="27161" spans="4:5" x14ac:dyDescent="0.25">
      <c r="D27161" s="31">
        <v>-535.56700000000001</v>
      </c>
      <c r="E27161" s="28">
        <v>484.77300000000002</v>
      </c>
    </row>
    <row r="27162" spans="4:5" x14ac:dyDescent="0.25">
      <c r="D27162" s="31">
        <v>-535.55100000000004</v>
      </c>
      <c r="E27162" s="28">
        <v>484.91500000000002</v>
      </c>
    </row>
    <row r="27163" spans="4:5" x14ac:dyDescent="0.25">
      <c r="D27163" s="31">
        <v>-535.53499999999997</v>
      </c>
      <c r="E27163" s="28">
        <v>485.05700000000002</v>
      </c>
    </row>
    <row r="27164" spans="4:5" x14ac:dyDescent="0.25">
      <c r="D27164" s="31">
        <v>-535.51900000000001</v>
      </c>
      <c r="E27164" s="28">
        <v>485.2</v>
      </c>
    </row>
    <row r="27165" spans="4:5" x14ac:dyDescent="0.25">
      <c r="D27165" s="31">
        <v>-535.50300000000004</v>
      </c>
      <c r="E27165" s="28">
        <v>485.34199999999998</v>
      </c>
    </row>
    <row r="27166" spans="4:5" x14ac:dyDescent="0.25">
      <c r="D27166" s="31">
        <v>-535.48699999999997</v>
      </c>
      <c r="E27166" s="28">
        <v>485.48399999999998</v>
      </c>
    </row>
    <row r="27167" spans="4:5" x14ac:dyDescent="0.25">
      <c r="D27167" s="31">
        <v>-535.471</v>
      </c>
      <c r="E27167" s="28">
        <v>485.62599999999998</v>
      </c>
    </row>
    <row r="27168" spans="4:5" x14ac:dyDescent="0.25">
      <c r="D27168" s="31">
        <v>-535.45500000000004</v>
      </c>
      <c r="E27168" s="28">
        <v>485.76799999999997</v>
      </c>
    </row>
    <row r="27169" spans="4:5" x14ac:dyDescent="0.25">
      <c r="D27169" s="31">
        <v>-535.43899999999996</v>
      </c>
      <c r="E27169" s="28">
        <v>485.911</v>
      </c>
    </row>
    <row r="27170" spans="4:5" x14ac:dyDescent="0.25">
      <c r="D27170" s="31">
        <v>-535.423</v>
      </c>
      <c r="E27170" s="28">
        <v>486.053</v>
      </c>
    </row>
    <row r="27171" spans="4:5" x14ac:dyDescent="0.25">
      <c r="D27171" s="31">
        <v>-535.40700000000004</v>
      </c>
      <c r="E27171" s="28">
        <v>486.19499999999999</v>
      </c>
    </row>
    <row r="27172" spans="4:5" x14ac:dyDescent="0.25">
      <c r="D27172" s="31">
        <v>-535.39099999999996</v>
      </c>
      <c r="E27172" s="28">
        <v>486.33699999999999</v>
      </c>
    </row>
    <row r="27173" spans="4:5" x14ac:dyDescent="0.25">
      <c r="D27173" s="31">
        <v>-535.375</v>
      </c>
      <c r="E27173" s="28">
        <v>486.47899999999998</v>
      </c>
    </row>
    <row r="27174" spans="4:5" x14ac:dyDescent="0.25">
      <c r="D27174" s="31">
        <v>-535.35900000000004</v>
      </c>
      <c r="E27174" s="28">
        <v>486.62099999999998</v>
      </c>
    </row>
    <row r="27175" spans="4:5" x14ac:dyDescent="0.25">
      <c r="D27175" s="31">
        <v>-535.34299999999996</v>
      </c>
      <c r="E27175" s="28">
        <v>486.76299999999998</v>
      </c>
    </row>
    <row r="27176" spans="4:5" x14ac:dyDescent="0.25">
      <c r="D27176" s="31">
        <v>-535.327</v>
      </c>
      <c r="E27176" s="28">
        <v>486.90499999999997</v>
      </c>
    </row>
    <row r="27177" spans="4:5" x14ac:dyDescent="0.25">
      <c r="D27177" s="31">
        <v>-535.31100000000004</v>
      </c>
      <c r="E27177" s="28">
        <v>487.04700000000003</v>
      </c>
    </row>
    <row r="27178" spans="4:5" x14ac:dyDescent="0.25">
      <c r="D27178" s="31">
        <v>-535.29499999999996</v>
      </c>
      <c r="E27178" s="28">
        <v>487.18900000000002</v>
      </c>
    </row>
    <row r="27179" spans="4:5" x14ac:dyDescent="0.25">
      <c r="D27179" s="31">
        <v>-535.279</v>
      </c>
      <c r="E27179" s="28">
        <v>487.33100000000002</v>
      </c>
    </row>
    <row r="27180" spans="4:5" x14ac:dyDescent="0.25">
      <c r="D27180" s="31">
        <v>-535.26300000000003</v>
      </c>
      <c r="E27180" s="28">
        <v>487.47300000000001</v>
      </c>
    </row>
    <row r="27181" spans="4:5" x14ac:dyDescent="0.25">
      <c r="D27181" s="31">
        <v>-535.24699999999996</v>
      </c>
      <c r="E27181" s="28">
        <v>487.61500000000001</v>
      </c>
    </row>
    <row r="27182" spans="4:5" x14ac:dyDescent="0.25">
      <c r="D27182" s="31">
        <v>-535.23099999999999</v>
      </c>
      <c r="E27182" s="28">
        <v>487.75700000000001</v>
      </c>
    </row>
    <row r="27183" spans="4:5" x14ac:dyDescent="0.25">
      <c r="D27183" s="31">
        <v>-535.21500000000003</v>
      </c>
      <c r="E27183" s="28">
        <v>487.899</v>
      </c>
    </row>
    <row r="27184" spans="4:5" x14ac:dyDescent="0.25">
      <c r="D27184" s="31">
        <v>-535.19899999999996</v>
      </c>
      <c r="E27184" s="28">
        <v>488.04</v>
      </c>
    </row>
    <row r="27185" spans="4:5" x14ac:dyDescent="0.25">
      <c r="D27185" s="31">
        <v>-535.18299999999999</v>
      </c>
      <c r="E27185" s="28">
        <v>488.18200000000002</v>
      </c>
    </row>
    <row r="27186" spans="4:5" x14ac:dyDescent="0.25">
      <c r="D27186" s="31">
        <v>-535.16700000000003</v>
      </c>
      <c r="E27186" s="28">
        <v>488.32400000000001</v>
      </c>
    </row>
    <row r="27187" spans="4:5" x14ac:dyDescent="0.25">
      <c r="D27187" s="31">
        <v>-535.15099999999995</v>
      </c>
      <c r="E27187" s="28">
        <v>488.46600000000001</v>
      </c>
    </row>
    <row r="27188" spans="4:5" x14ac:dyDescent="0.25">
      <c r="D27188" s="31">
        <v>-535.13499999999999</v>
      </c>
      <c r="E27188" s="28">
        <v>488.608</v>
      </c>
    </row>
    <row r="27189" spans="4:5" x14ac:dyDescent="0.25">
      <c r="D27189" s="31">
        <v>-535.11900000000003</v>
      </c>
      <c r="E27189" s="28">
        <v>488.74900000000002</v>
      </c>
    </row>
    <row r="27190" spans="4:5" x14ac:dyDescent="0.25">
      <c r="D27190" s="31">
        <v>-535.10299999999995</v>
      </c>
      <c r="E27190" s="28">
        <v>488.89100000000002</v>
      </c>
    </row>
    <row r="27191" spans="4:5" x14ac:dyDescent="0.25">
      <c r="D27191" s="31">
        <v>-535.08699999999999</v>
      </c>
      <c r="E27191" s="28">
        <v>489.03300000000002</v>
      </c>
    </row>
    <row r="27192" spans="4:5" x14ac:dyDescent="0.25">
      <c r="D27192" s="31">
        <v>-535.07100000000003</v>
      </c>
      <c r="E27192" s="28">
        <v>489.17399999999998</v>
      </c>
    </row>
    <row r="27193" spans="4:5" x14ac:dyDescent="0.25">
      <c r="D27193" s="31">
        <v>-535.05499999999995</v>
      </c>
      <c r="E27193" s="28">
        <v>489.31599999999997</v>
      </c>
    </row>
    <row r="27194" spans="4:5" x14ac:dyDescent="0.25">
      <c r="D27194" s="31">
        <v>-535.03899999999999</v>
      </c>
      <c r="E27194" s="28">
        <v>489.45800000000003</v>
      </c>
    </row>
    <row r="27195" spans="4:5" x14ac:dyDescent="0.25">
      <c r="D27195" s="31">
        <v>-535.02300000000002</v>
      </c>
      <c r="E27195" s="28">
        <v>489.59899999999999</v>
      </c>
    </row>
    <row r="27196" spans="4:5" x14ac:dyDescent="0.25">
      <c r="D27196" s="31">
        <v>-535.00699999999995</v>
      </c>
      <c r="E27196" s="28">
        <v>489.74099999999999</v>
      </c>
    </row>
    <row r="27197" spans="4:5" x14ac:dyDescent="0.25">
      <c r="D27197" s="31">
        <v>-534.99099999999999</v>
      </c>
      <c r="E27197" s="28">
        <v>489.88299999999998</v>
      </c>
    </row>
    <row r="27198" spans="4:5" x14ac:dyDescent="0.25">
      <c r="D27198" s="31">
        <v>-534.97500000000002</v>
      </c>
      <c r="E27198" s="28">
        <v>490.024</v>
      </c>
    </row>
    <row r="27199" spans="4:5" x14ac:dyDescent="0.25">
      <c r="D27199" s="31">
        <v>-534.95899999999995</v>
      </c>
      <c r="E27199" s="28">
        <v>490.166</v>
      </c>
    </row>
    <row r="27200" spans="4:5" x14ac:dyDescent="0.25">
      <c r="D27200" s="31">
        <v>-534.94299999999998</v>
      </c>
      <c r="E27200" s="28">
        <v>490.30700000000002</v>
      </c>
    </row>
    <row r="27201" spans="4:5" x14ac:dyDescent="0.25">
      <c r="D27201" s="31">
        <v>-534.92700000000002</v>
      </c>
      <c r="E27201" s="28">
        <v>490.44900000000001</v>
      </c>
    </row>
    <row r="27202" spans="4:5" x14ac:dyDescent="0.25">
      <c r="D27202" s="31">
        <v>-534.91099999999994</v>
      </c>
      <c r="E27202" s="28">
        <v>490.59</v>
      </c>
    </row>
    <row r="27203" spans="4:5" x14ac:dyDescent="0.25">
      <c r="D27203" s="31">
        <v>-534.89499999999998</v>
      </c>
      <c r="E27203" s="28">
        <v>490.73200000000003</v>
      </c>
    </row>
    <row r="27204" spans="4:5" x14ac:dyDescent="0.25">
      <c r="D27204" s="31">
        <v>-534.87900000000002</v>
      </c>
      <c r="E27204" s="28">
        <v>490.87299999999999</v>
      </c>
    </row>
    <row r="27205" spans="4:5" x14ac:dyDescent="0.25">
      <c r="D27205" s="31">
        <v>-534.86300000000006</v>
      </c>
      <c r="E27205" s="28">
        <v>491.01499999999999</v>
      </c>
    </row>
    <row r="27206" spans="4:5" x14ac:dyDescent="0.25">
      <c r="D27206" s="31">
        <v>-534.84699999999998</v>
      </c>
      <c r="E27206" s="28">
        <v>491.15600000000001</v>
      </c>
    </row>
    <row r="27207" spans="4:5" x14ac:dyDescent="0.25">
      <c r="D27207" s="31">
        <v>-534.83100000000002</v>
      </c>
      <c r="E27207" s="28">
        <v>491.298</v>
      </c>
    </row>
    <row r="27208" spans="4:5" x14ac:dyDescent="0.25">
      <c r="D27208" s="31">
        <v>-534.81500000000005</v>
      </c>
      <c r="E27208" s="28">
        <v>491.43900000000002</v>
      </c>
    </row>
    <row r="27209" spans="4:5" x14ac:dyDescent="0.25">
      <c r="D27209" s="31">
        <v>-534.79899999999998</v>
      </c>
      <c r="E27209" s="28">
        <v>491.58100000000002</v>
      </c>
    </row>
    <row r="27210" spans="4:5" x14ac:dyDescent="0.25">
      <c r="D27210" s="31">
        <v>-534.78300000000002</v>
      </c>
      <c r="E27210" s="28">
        <v>491.72199999999998</v>
      </c>
    </row>
    <row r="27211" spans="4:5" x14ac:dyDescent="0.25">
      <c r="D27211" s="31">
        <v>-534.76700000000005</v>
      </c>
      <c r="E27211" s="28">
        <v>491.863</v>
      </c>
    </row>
    <row r="27212" spans="4:5" x14ac:dyDescent="0.25">
      <c r="D27212" s="31">
        <v>-534.75099999999998</v>
      </c>
      <c r="E27212" s="28">
        <v>492.005</v>
      </c>
    </row>
    <row r="27213" spans="4:5" x14ac:dyDescent="0.25">
      <c r="D27213" s="31">
        <v>-534.73500000000001</v>
      </c>
      <c r="E27213" s="28">
        <v>492.14600000000002</v>
      </c>
    </row>
    <row r="27214" spans="4:5" x14ac:dyDescent="0.25">
      <c r="D27214" s="31">
        <v>-534.71900000000005</v>
      </c>
      <c r="E27214" s="28">
        <v>492.28699999999998</v>
      </c>
    </row>
    <row r="27215" spans="4:5" x14ac:dyDescent="0.25">
      <c r="D27215" s="31">
        <v>-534.70299999999997</v>
      </c>
      <c r="E27215" s="28">
        <v>492.428</v>
      </c>
    </row>
    <row r="27216" spans="4:5" x14ac:dyDescent="0.25">
      <c r="D27216" s="31">
        <v>-534.68700000000001</v>
      </c>
      <c r="E27216" s="28">
        <v>492.57</v>
      </c>
    </row>
    <row r="27217" spans="4:5" x14ac:dyDescent="0.25">
      <c r="D27217" s="31">
        <v>-534.67100000000005</v>
      </c>
      <c r="E27217" s="28">
        <v>492.71100000000001</v>
      </c>
    </row>
    <row r="27218" spans="4:5" x14ac:dyDescent="0.25">
      <c r="D27218" s="31">
        <v>-534.65499999999997</v>
      </c>
      <c r="E27218" s="28">
        <v>492.85199999999998</v>
      </c>
    </row>
    <row r="27219" spans="4:5" x14ac:dyDescent="0.25">
      <c r="D27219" s="31">
        <v>-534.63900000000001</v>
      </c>
      <c r="E27219" s="28">
        <v>492.99299999999999</v>
      </c>
    </row>
    <row r="27220" spans="4:5" x14ac:dyDescent="0.25">
      <c r="D27220" s="31">
        <v>-534.62300000000005</v>
      </c>
      <c r="E27220" s="28">
        <v>493.13499999999999</v>
      </c>
    </row>
    <row r="27221" spans="4:5" x14ac:dyDescent="0.25">
      <c r="D27221" s="31">
        <v>-534.60699999999997</v>
      </c>
      <c r="E27221" s="28">
        <v>493.27600000000001</v>
      </c>
    </row>
    <row r="27222" spans="4:5" x14ac:dyDescent="0.25">
      <c r="D27222" s="31">
        <v>-534.59100000000001</v>
      </c>
      <c r="E27222" s="28">
        <v>493.41699999999997</v>
      </c>
    </row>
    <row r="27223" spans="4:5" x14ac:dyDescent="0.25">
      <c r="D27223" s="31">
        <v>-534.57500000000005</v>
      </c>
      <c r="E27223" s="28">
        <v>493.55799999999999</v>
      </c>
    </row>
    <row r="27224" spans="4:5" x14ac:dyDescent="0.25">
      <c r="D27224" s="31">
        <v>-534.55899999999997</v>
      </c>
      <c r="E27224" s="28">
        <v>493.69900000000001</v>
      </c>
    </row>
    <row r="27225" spans="4:5" x14ac:dyDescent="0.25">
      <c r="D27225" s="31">
        <v>-534.54300000000001</v>
      </c>
      <c r="E27225" s="28">
        <v>493.84</v>
      </c>
    </row>
    <row r="27226" spans="4:5" x14ac:dyDescent="0.25">
      <c r="D27226" s="31">
        <v>-534.52700000000004</v>
      </c>
      <c r="E27226" s="28">
        <v>493.98099999999999</v>
      </c>
    </row>
    <row r="27227" spans="4:5" x14ac:dyDescent="0.25">
      <c r="D27227" s="31">
        <v>-534.51099999999997</v>
      </c>
      <c r="E27227" s="28">
        <v>494.12200000000001</v>
      </c>
    </row>
    <row r="27228" spans="4:5" x14ac:dyDescent="0.25">
      <c r="D27228" s="31">
        <v>-534.495</v>
      </c>
      <c r="E27228" s="28">
        <v>494.26299999999998</v>
      </c>
    </row>
    <row r="27229" spans="4:5" x14ac:dyDescent="0.25">
      <c r="D27229" s="31">
        <v>-534.47900000000004</v>
      </c>
      <c r="E27229" s="28">
        <v>494.404</v>
      </c>
    </row>
    <row r="27230" spans="4:5" x14ac:dyDescent="0.25">
      <c r="D27230" s="31">
        <v>-534.46400000000006</v>
      </c>
      <c r="E27230" s="28">
        <v>494.54500000000002</v>
      </c>
    </row>
    <row r="27231" spans="4:5" x14ac:dyDescent="0.25">
      <c r="D27231" s="31">
        <v>-534.44799999999998</v>
      </c>
      <c r="E27231" s="28">
        <v>494.68599999999998</v>
      </c>
    </row>
    <row r="27232" spans="4:5" x14ac:dyDescent="0.25">
      <c r="D27232" s="31">
        <v>-534.43200000000002</v>
      </c>
      <c r="E27232" s="28">
        <v>494.827</v>
      </c>
    </row>
    <row r="27233" spans="4:5" x14ac:dyDescent="0.25">
      <c r="D27233" s="31">
        <v>-534.41600000000005</v>
      </c>
      <c r="E27233" s="28">
        <v>494.96800000000002</v>
      </c>
    </row>
    <row r="27234" spans="4:5" x14ac:dyDescent="0.25">
      <c r="D27234" s="31">
        <v>-534.4</v>
      </c>
      <c r="E27234" s="28">
        <v>495.10899999999998</v>
      </c>
    </row>
    <row r="27235" spans="4:5" x14ac:dyDescent="0.25">
      <c r="D27235" s="31">
        <v>-534.38400000000001</v>
      </c>
      <c r="E27235" s="28">
        <v>495.25</v>
      </c>
    </row>
    <row r="27236" spans="4:5" x14ac:dyDescent="0.25">
      <c r="D27236" s="31">
        <v>-534.36800000000005</v>
      </c>
      <c r="E27236" s="28">
        <v>495.39100000000002</v>
      </c>
    </row>
    <row r="27237" spans="4:5" x14ac:dyDescent="0.25">
      <c r="D27237" s="31">
        <v>-534.35199999999998</v>
      </c>
      <c r="E27237" s="28">
        <v>495.53100000000001</v>
      </c>
    </row>
    <row r="27238" spans="4:5" x14ac:dyDescent="0.25">
      <c r="D27238" s="31">
        <v>-534.33600000000001</v>
      </c>
      <c r="E27238" s="28">
        <v>495.67200000000003</v>
      </c>
    </row>
    <row r="27239" spans="4:5" x14ac:dyDescent="0.25">
      <c r="D27239" s="31">
        <v>-534.32000000000005</v>
      </c>
      <c r="E27239" s="28">
        <v>495.81299999999999</v>
      </c>
    </row>
    <row r="27240" spans="4:5" x14ac:dyDescent="0.25">
      <c r="D27240" s="31">
        <v>-534.30399999999997</v>
      </c>
      <c r="E27240" s="28">
        <v>495.95400000000001</v>
      </c>
    </row>
    <row r="27241" spans="4:5" x14ac:dyDescent="0.25">
      <c r="D27241" s="31">
        <v>-534.28800000000001</v>
      </c>
      <c r="E27241" s="28">
        <v>496.09500000000003</v>
      </c>
    </row>
    <row r="27242" spans="4:5" x14ac:dyDescent="0.25">
      <c r="D27242" s="31">
        <v>-534.27200000000005</v>
      </c>
      <c r="E27242" s="28">
        <v>496.23500000000001</v>
      </c>
    </row>
    <row r="27243" spans="4:5" x14ac:dyDescent="0.25">
      <c r="D27243" s="31">
        <v>-534.25599999999997</v>
      </c>
      <c r="E27243" s="28">
        <v>496.37599999999998</v>
      </c>
    </row>
    <row r="27244" spans="4:5" x14ac:dyDescent="0.25">
      <c r="D27244" s="31">
        <v>-534.24</v>
      </c>
      <c r="E27244" s="28">
        <v>496.517</v>
      </c>
    </row>
    <row r="27245" spans="4:5" x14ac:dyDescent="0.25">
      <c r="D27245" s="31">
        <v>-534.22400000000005</v>
      </c>
      <c r="E27245" s="28">
        <v>496.65800000000002</v>
      </c>
    </row>
    <row r="27246" spans="4:5" x14ac:dyDescent="0.25">
      <c r="D27246" s="31">
        <v>-534.20799999999997</v>
      </c>
      <c r="E27246" s="28">
        <v>496.798</v>
      </c>
    </row>
    <row r="27247" spans="4:5" x14ac:dyDescent="0.25">
      <c r="D27247" s="31">
        <v>-534.19200000000001</v>
      </c>
      <c r="E27247" s="28">
        <v>496.93900000000002</v>
      </c>
    </row>
    <row r="27248" spans="4:5" x14ac:dyDescent="0.25">
      <c r="D27248" s="31">
        <v>-534.17600000000004</v>
      </c>
      <c r="E27248" s="28">
        <v>497.08</v>
      </c>
    </row>
    <row r="27249" spans="4:5" x14ac:dyDescent="0.25">
      <c r="D27249" s="31">
        <v>-534.16</v>
      </c>
      <c r="E27249" s="28">
        <v>497.22</v>
      </c>
    </row>
    <row r="27250" spans="4:5" x14ac:dyDescent="0.25">
      <c r="D27250" s="31">
        <v>-534.14400000000001</v>
      </c>
      <c r="E27250" s="28">
        <v>497.36099999999999</v>
      </c>
    </row>
    <row r="27251" spans="4:5" x14ac:dyDescent="0.25">
      <c r="D27251" s="31">
        <v>-534.12800000000004</v>
      </c>
      <c r="E27251" s="28">
        <v>497.50099999999998</v>
      </c>
    </row>
    <row r="27252" spans="4:5" x14ac:dyDescent="0.25">
      <c r="D27252" s="31">
        <v>-534.11199999999997</v>
      </c>
      <c r="E27252" s="28">
        <v>497.642</v>
      </c>
    </row>
    <row r="27253" spans="4:5" x14ac:dyDescent="0.25">
      <c r="D27253" s="31">
        <v>-534.096</v>
      </c>
      <c r="E27253" s="28">
        <v>497.78199999999998</v>
      </c>
    </row>
    <row r="27254" spans="4:5" x14ac:dyDescent="0.25">
      <c r="D27254" s="31">
        <v>-534.08000000000004</v>
      </c>
      <c r="E27254" s="28">
        <v>497.923</v>
      </c>
    </row>
    <row r="27255" spans="4:5" x14ac:dyDescent="0.25">
      <c r="D27255" s="31">
        <v>-534.06399999999996</v>
      </c>
      <c r="E27255" s="28">
        <v>498.06299999999999</v>
      </c>
    </row>
    <row r="27256" spans="4:5" x14ac:dyDescent="0.25">
      <c r="D27256" s="31">
        <v>-534.048</v>
      </c>
      <c r="E27256" s="28">
        <v>498.20400000000001</v>
      </c>
    </row>
    <row r="27257" spans="4:5" x14ac:dyDescent="0.25">
      <c r="D27257" s="31">
        <v>-534.03200000000004</v>
      </c>
      <c r="E27257" s="28">
        <v>498.34399999999999</v>
      </c>
    </row>
    <row r="27258" spans="4:5" x14ac:dyDescent="0.25">
      <c r="D27258" s="31">
        <v>-534.01599999999996</v>
      </c>
      <c r="E27258" s="28">
        <v>498.48500000000001</v>
      </c>
    </row>
    <row r="27259" spans="4:5" x14ac:dyDescent="0.25">
      <c r="D27259" s="31">
        <v>-534</v>
      </c>
      <c r="E27259" s="28">
        <v>498.625</v>
      </c>
    </row>
    <row r="27260" spans="4:5" x14ac:dyDescent="0.25">
      <c r="D27260" s="31">
        <v>-533.98400000000004</v>
      </c>
      <c r="E27260" s="28">
        <v>498.76600000000002</v>
      </c>
    </row>
    <row r="27261" spans="4:5" x14ac:dyDescent="0.25">
      <c r="D27261" s="31">
        <v>-533.96799999999996</v>
      </c>
      <c r="E27261" s="28">
        <v>498.90600000000001</v>
      </c>
    </row>
    <row r="27262" spans="4:5" x14ac:dyDescent="0.25">
      <c r="D27262" s="31">
        <v>-533.952</v>
      </c>
      <c r="E27262" s="28">
        <v>499.04700000000003</v>
      </c>
    </row>
    <row r="27263" spans="4:5" x14ac:dyDescent="0.25">
      <c r="D27263" s="31">
        <v>-533.93600000000004</v>
      </c>
      <c r="E27263" s="28">
        <v>499.18700000000001</v>
      </c>
    </row>
    <row r="27264" spans="4:5" x14ac:dyDescent="0.25">
      <c r="D27264" s="31">
        <v>-533.91999999999996</v>
      </c>
      <c r="E27264" s="28">
        <v>499.327</v>
      </c>
    </row>
    <row r="27265" spans="4:5" x14ac:dyDescent="0.25">
      <c r="D27265" s="31">
        <v>-533.904</v>
      </c>
      <c r="E27265" s="28">
        <v>499.46699999999998</v>
      </c>
    </row>
    <row r="27266" spans="4:5" x14ac:dyDescent="0.25">
      <c r="D27266" s="31">
        <v>-533.88800000000003</v>
      </c>
      <c r="E27266" s="28">
        <v>499.608</v>
      </c>
    </row>
    <row r="27267" spans="4:5" x14ac:dyDescent="0.25">
      <c r="D27267" s="31">
        <v>-533.87199999999996</v>
      </c>
      <c r="E27267" s="28">
        <v>499.74799999999999</v>
      </c>
    </row>
    <row r="27268" spans="4:5" x14ac:dyDescent="0.25">
      <c r="D27268" s="31">
        <v>-533.85599999999999</v>
      </c>
      <c r="E27268" s="28">
        <v>499.88799999999998</v>
      </c>
    </row>
    <row r="27269" spans="4:5" x14ac:dyDescent="0.25">
      <c r="D27269" s="31">
        <v>-533.84</v>
      </c>
      <c r="E27269" s="28">
        <v>500.02800000000002</v>
      </c>
    </row>
    <row r="27270" spans="4:5" x14ac:dyDescent="0.25">
      <c r="D27270" s="31">
        <v>-533.82399999999996</v>
      </c>
      <c r="E27270" s="28">
        <v>500.16899999999998</v>
      </c>
    </row>
    <row r="27271" spans="4:5" x14ac:dyDescent="0.25">
      <c r="D27271" s="31">
        <v>-533.80799999999999</v>
      </c>
      <c r="E27271" s="28">
        <v>500.30900000000003</v>
      </c>
    </row>
    <row r="27272" spans="4:5" x14ac:dyDescent="0.25">
      <c r="D27272" s="31">
        <v>-533.79200000000003</v>
      </c>
      <c r="E27272" s="28">
        <v>500.44900000000001</v>
      </c>
    </row>
    <row r="27273" spans="4:5" x14ac:dyDescent="0.25">
      <c r="D27273" s="31">
        <v>-533.77599999999995</v>
      </c>
      <c r="E27273" s="28">
        <v>500.589</v>
      </c>
    </row>
    <row r="27274" spans="4:5" x14ac:dyDescent="0.25">
      <c r="D27274" s="31">
        <v>-533.76</v>
      </c>
      <c r="E27274" s="28">
        <v>500.72899999999998</v>
      </c>
    </row>
    <row r="27275" spans="4:5" x14ac:dyDescent="0.25">
      <c r="D27275" s="31">
        <v>-533.74400000000003</v>
      </c>
      <c r="E27275" s="28">
        <v>500.86900000000003</v>
      </c>
    </row>
    <row r="27276" spans="4:5" x14ac:dyDescent="0.25">
      <c r="D27276" s="31">
        <v>-533.72799999999995</v>
      </c>
      <c r="E27276" s="28">
        <v>501.00900000000001</v>
      </c>
    </row>
    <row r="27277" spans="4:5" x14ac:dyDescent="0.25">
      <c r="D27277" s="31">
        <v>-533.71199999999999</v>
      </c>
      <c r="E27277" s="28">
        <v>501.15</v>
      </c>
    </row>
    <row r="27278" spans="4:5" x14ac:dyDescent="0.25">
      <c r="D27278" s="31">
        <v>-533.69600000000003</v>
      </c>
      <c r="E27278" s="28">
        <v>501.29</v>
      </c>
    </row>
    <row r="27279" spans="4:5" x14ac:dyDescent="0.25">
      <c r="D27279" s="31">
        <v>-533.67999999999995</v>
      </c>
      <c r="E27279" s="28">
        <v>501.43</v>
      </c>
    </row>
    <row r="27280" spans="4:5" x14ac:dyDescent="0.25">
      <c r="D27280" s="31">
        <v>-533.66399999999999</v>
      </c>
      <c r="E27280" s="28">
        <v>501.57</v>
      </c>
    </row>
    <row r="27281" spans="4:5" x14ac:dyDescent="0.25">
      <c r="D27281" s="31">
        <v>-533.64800000000002</v>
      </c>
      <c r="E27281" s="28">
        <v>501.71</v>
      </c>
    </row>
    <row r="27282" spans="4:5" x14ac:dyDescent="0.25">
      <c r="D27282" s="31">
        <v>-533.63199999999995</v>
      </c>
      <c r="E27282" s="28">
        <v>501.84899999999999</v>
      </c>
    </row>
    <row r="27283" spans="4:5" x14ac:dyDescent="0.25">
      <c r="D27283" s="31">
        <v>-533.61599999999999</v>
      </c>
      <c r="E27283" s="28">
        <v>501.99</v>
      </c>
    </row>
    <row r="27284" spans="4:5" x14ac:dyDescent="0.25">
      <c r="D27284" s="31">
        <v>-533.6</v>
      </c>
      <c r="E27284" s="28">
        <v>502.12900000000002</v>
      </c>
    </row>
    <row r="27285" spans="4:5" x14ac:dyDescent="0.25">
      <c r="D27285" s="31">
        <v>-533.58399999999995</v>
      </c>
      <c r="E27285" s="28">
        <v>502.26900000000001</v>
      </c>
    </row>
    <row r="27286" spans="4:5" x14ac:dyDescent="0.25">
      <c r="D27286" s="31">
        <v>-533.56799999999998</v>
      </c>
      <c r="E27286" s="28">
        <v>502.40899999999999</v>
      </c>
    </row>
    <row r="27287" spans="4:5" x14ac:dyDescent="0.25">
      <c r="D27287" s="31">
        <v>-533.55200000000002</v>
      </c>
      <c r="E27287" s="28">
        <v>502.54899999999998</v>
      </c>
    </row>
    <row r="27288" spans="4:5" x14ac:dyDescent="0.25">
      <c r="D27288" s="31">
        <v>-533.53599999999994</v>
      </c>
      <c r="E27288" s="28">
        <v>502.68900000000002</v>
      </c>
    </row>
    <row r="27289" spans="4:5" x14ac:dyDescent="0.25">
      <c r="D27289" s="31">
        <v>-533.52</v>
      </c>
      <c r="E27289" s="28">
        <v>502.82900000000001</v>
      </c>
    </row>
    <row r="27290" spans="4:5" x14ac:dyDescent="0.25">
      <c r="D27290" s="31">
        <v>-533.50400000000002</v>
      </c>
      <c r="E27290" s="28">
        <v>502.96899999999999</v>
      </c>
    </row>
    <row r="27291" spans="4:5" x14ac:dyDescent="0.25">
      <c r="D27291" s="31">
        <v>-533.48800000000006</v>
      </c>
      <c r="E27291" s="28">
        <v>503.108</v>
      </c>
    </row>
    <row r="27292" spans="4:5" x14ac:dyDescent="0.25">
      <c r="D27292" s="31">
        <v>-533.47199999999998</v>
      </c>
      <c r="E27292" s="28">
        <v>503.24799999999999</v>
      </c>
    </row>
    <row r="27293" spans="4:5" x14ac:dyDescent="0.25">
      <c r="D27293" s="31">
        <v>-533.45600000000002</v>
      </c>
      <c r="E27293" s="28">
        <v>503.38799999999998</v>
      </c>
    </row>
    <row r="27294" spans="4:5" x14ac:dyDescent="0.25">
      <c r="D27294" s="31">
        <v>-533.44000000000005</v>
      </c>
      <c r="E27294" s="28">
        <v>503.52800000000002</v>
      </c>
    </row>
    <row r="27295" spans="4:5" x14ac:dyDescent="0.25">
      <c r="D27295" s="31">
        <v>-533.42399999999998</v>
      </c>
      <c r="E27295" s="28">
        <v>503.66699999999997</v>
      </c>
    </row>
    <row r="27296" spans="4:5" x14ac:dyDescent="0.25">
      <c r="D27296" s="31">
        <v>-533.40800000000002</v>
      </c>
      <c r="E27296" s="28">
        <v>503.80700000000002</v>
      </c>
    </row>
    <row r="27297" spans="4:5" x14ac:dyDescent="0.25">
      <c r="D27297" s="31">
        <v>-533.39200000000005</v>
      </c>
      <c r="E27297" s="28">
        <v>503.947</v>
      </c>
    </row>
    <row r="27298" spans="4:5" x14ac:dyDescent="0.25">
      <c r="D27298" s="31">
        <v>-533.37599999999998</v>
      </c>
      <c r="E27298" s="28">
        <v>504.08600000000001</v>
      </c>
    </row>
    <row r="27299" spans="4:5" x14ac:dyDescent="0.25">
      <c r="D27299" s="31">
        <v>-533.36</v>
      </c>
      <c r="E27299" s="28">
        <v>504.226</v>
      </c>
    </row>
    <row r="27300" spans="4:5" x14ac:dyDescent="0.25">
      <c r="D27300" s="31">
        <v>-533.34400000000005</v>
      </c>
      <c r="E27300" s="28">
        <v>504.36599999999999</v>
      </c>
    </row>
    <row r="27301" spans="4:5" x14ac:dyDescent="0.25">
      <c r="D27301" s="31">
        <v>-533.32799999999997</v>
      </c>
      <c r="E27301" s="28">
        <v>504.505</v>
      </c>
    </row>
    <row r="27302" spans="4:5" x14ac:dyDescent="0.25">
      <c r="D27302" s="31">
        <v>-533.31200000000001</v>
      </c>
      <c r="E27302" s="28">
        <v>504.64499999999998</v>
      </c>
    </row>
    <row r="27303" spans="4:5" x14ac:dyDescent="0.25">
      <c r="D27303" s="31">
        <v>-533.29600000000005</v>
      </c>
      <c r="E27303" s="28">
        <v>504.78500000000003</v>
      </c>
    </row>
    <row r="27304" spans="4:5" x14ac:dyDescent="0.25">
      <c r="D27304" s="31">
        <v>-533.28</v>
      </c>
      <c r="E27304" s="28">
        <v>504.92399999999998</v>
      </c>
    </row>
    <row r="27305" spans="4:5" x14ac:dyDescent="0.25">
      <c r="D27305" s="31">
        <v>-533.26400000000001</v>
      </c>
      <c r="E27305" s="28">
        <v>505.06400000000002</v>
      </c>
    </row>
    <row r="27306" spans="4:5" x14ac:dyDescent="0.25">
      <c r="D27306" s="31">
        <v>-533.24800000000005</v>
      </c>
      <c r="E27306" s="28">
        <v>505.20299999999997</v>
      </c>
    </row>
    <row r="27307" spans="4:5" x14ac:dyDescent="0.25">
      <c r="D27307" s="31">
        <v>-533.23199999999997</v>
      </c>
      <c r="E27307" s="28">
        <v>505.34300000000002</v>
      </c>
    </row>
    <row r="27308" spans="4:5" x14ac:dyDescent="0.25">
      <c r="D27308" s="31">
        <v>-533.21600000000001</v>
      </c>
      <c r="E27308" s="28">
        <v>505.48200000000003</v>
      </c>
    </row>
    <row r="27309" spans="4:5" x14ac:dyDescent="0.25">
      <c r="D27309" s="31">
        <v>-533.20000000000005</v>
      </c>
      <c r="E27309" s="28">
        <v>505.62099999999998</v>
      </c>
    </row>
    <row r="27310" spans="4:5" x14ac:dyDescent="0.25">
      <c r="D27310" s="31">
        <v>-533.18399999999997</v>
      </c>
      <c r="E27310" s="28">
        <v>505.76100000000002</v>
      </c>
    </row>
    <row r="27311" spans="4:5" x14ac:dyDescent="0.25">
      <c r="D27311" s="31">
        <v>-533.16800000000001</v>
      </c>
      <c r="E27311" s="28">
        <v>505.9</v>
      </c>
    </row>
    <row r="27312" spans="4:5" x14ac:dyDescent="0.25">
      <c r="D27312" s="31">
        <v>-533.15200000000004</v>
      </c>
      <c r="E27312" s="28">
        <v>506.04</v>
      </c>
    </row>
    <row r="27313" spans="4:5" x14ac:dyDescent="0.25">
      <c r="D27313" s="31">
        <v>-533.13599999999997</v>
      </c>
      <c r="E27313" s="28">
        <v>506.17899999999997</v>
      </c>
    </row>
    <row r="27314" spans="4:5" x14ac:dyDescent="0.25">
      <c r="D27314" s="31">
        <v>-533.12</v>
      </c>
      <c r="E27314" s="28">
        <v>506.31799999999998</v>
      </c>
    </row>
    <row r="27315" spans="4:5" x14ac:dyDescent="0.25">
      <c r="D27315" s="31">
        <v>-533.10400000000004</v>
      </c>
      <c r="E27315" s="28">
        <v>506.45800000000003</v>
      </c>
    </row>
    <row r="27316" spans="4:5" x14ac:dyDescent="0.25">
      <c r="D27316" s="31">
        <v>-533.08799999999997</v>
      </c>
      <c r="E27316" s="28">
        <v>506.59699999999998</v>
      </c>
    </row>
    <row r="27317" spans="4:5" x14ac:dyDescent="0.25">
      <c r="D27317" s="31">
        <v>-533.072</v>
      </c>
      <c r="E27317" s="28">
        <v>506.73599999999999</v>
      </c>
    </row>
    <row r="27318" spans="4:5" x14ac:dyDescent="0.25">
      <c r="D27318" s="31">
        <v>-533.05600000000004</v>
      </c>
      <c r="E27318" s="28">
        <v>506.875</v>
      </c>
    </row>
    <row r="27319" spans="4:5" x14ac:dyDescent="0.25">
      <c r="D27319" s="31">
        <v>-533.04</v>
      </c>
      <c r="E27319" s="28">
        <v>507.01499999999999</v>
      </c>
    </row>
    <row r="27320" spans="4:5" x14ac:dyDescent="0.25">
      <c r="D27320" s="31">
        <v>-533.024</v>
      </c>
      <c r="E27320" s="28">
        <v>507.154</v>
      </c>
    </row>
    <row r="27321" spans="4:5" x14ac:dyDescent="0.25">
      <c r="D27321" s="31">
        <v>-533.00800000000004</v>
      </c>
      <c r="E27321" s="28">
        <v>507.29300000000001</v>
      </c>
    </row>
    <row r="27322" spans="4:5" x14ac:dyDescent="0.25">
      <c r="D27322" s="31">
        <v>-532.99199999999996</v>
      </c>
      <c r="E27322" s="28">
        <v>507.43200000000002</v>
      </c>
    </row>
    <row r="27323" spans="4:5" x14ac:dyDescent="0.25">
      <c r="D27323" s="31">
        <v>-532.976</v>
      </c>
      <c r="E27323" s="28">
        <v>507.57100000000003</v>
      </c>
    </row>
    <row r="27324" spans="4:5" x14ac:dyDescent="0.25">
      <c r="D27324" s="31">
        <v>-532.96</v>
      </c>
      <c r="E27324" s="28">
        <v>507.71100000000001</v>
      </c>
    </row>
    <row r="27325" spans="4:5" x14ac:dyDescent="0.25">
      <c r="D27325" s="31">
        <v>-532.94399999999996</v>
      </c>
      <c r="E27325" s="28">
        <v>507.85</v>
      </c>
    </row>
    <row r="27326" spans="4:5" x14ac:dyDescent="0.25">
      <c r="D27326" s="31">
        <v>-532.928</v>
      </c>
      <c r="E27326" s="28">
        <v>507.98899999999998</v>
      </c>
    </row>
    <row r="27327" spans="4:5" x14ac:dyDescent="0.25">
      <c r="D27327" s="31">
        <v>-532.91200000000003</v>
      </c>
      <c r="E27327" s="28">
        <v>508.12799999999999</v>
      </c>
    </row>
    <row r="27328" spans="4:5" x14ac:dyDescent="0.25">
      <c r="D27328" s="31">
        <v>-532.89599999999996</v>
      </c>
      <c r="E27328" s="28">
        <v>508.267</v>
      </c>
    </row>
    <row r="27329" spans="4:5" x14ac:dyDescent="0.25">
      <c r="D27329" s="31">
        <v>-532.88</v>
      </c>
      <c r="E27329" s="28">
        <v>508.40600000000001</v>
      </c>
    </row>
    <row r="27330" spans="4:5" x14ac:dyDescent="0.25">
      <c r="D27330" s="31">
        <v>-532.86400000000003</v>
      </c>
      <c r="E27330" s="28">
        <v>508.54500000000002</v>
      </c>
    </row>
    <row r="27331" spans="4:5" x14ac:dyDescent="0.25">
      <c r="D27331" s="31">
        <v>-532.84799999999996</v>
      </c>
      <c r="E27331" s="28">
        <v>508.68400000000003</v>
      </c>
    </row>
    <row r="27332" spans="4:5" x14ac:dyDescent="0.25">
      <c r="D27332" s="31">
        <v>-532.83199999999999</v>
      </c>
      <c r="E27332" s="28">
        <v>508.82299999999998</v>
      </c>
    </row>
    <row r="27333" spans="4:5" x14ac:dyDescent="0.25">
      <c r="D27333" s="31">
        <v>-532.81600000000003</v>
      </c>
      <c r="E27333" s="28">
        <v>508.96199999999999</v>
      </c>
    </row>
    <row r="27334" spans="4:5" x14ac:dyDescent="0.25">
      <c r="D27334" s="31">
        <v>-532.79999999999995</v>
      </c>
      <c r="E27334" s="28">
        <v>509.101</v>
      </c>
    </row>
    <row r="27335" spans="4:5" x14ac:dyDescent="0.25">
      <c r="D27335" s="31">
        <v>-532.78399999999999</v>
      </c>
      <c r="E27335" s="28">
        <v>509.24</v>
      </c>
    </row>
    <row r="27336" spans="4:5" x14ac:dyDescent="0.25">
      <c r="D27336" s="31">
        <v>-532.76800000000003</v>
      </c>
      <c r="E27336" s="28">
        <v>509.37900000000002</v>
      </c>
    </row>
    <row r="27337" spans="4:5" x14ac:dyDescent="0.25">
      <c r="D27337" s="31">
        <v>-532.75199999999995</v>
      </c>
      <c r="E27337" s="28">
        <v>509.517</v>
      </c>
    </row>
    <row r="27338" spans="4:5" x14ac:dyDescent="0.25">
      <c r="D27338" s="31">
        <v>-532.73599999999999</v>
      </c>
      <c r="E27338" s="28">
        <v>509.65600000000001</v>
      </c>
    </row>
    <row r="27339" spans="4:5" x14ac:dyDescent="0.25">
      <c r="D27339" s="31">
        <v>-532.72</v>
      </c>
      <c r="E27339" s="28">
        <v>509.79500000000002</v>
      </c>
    </row>
    <row r="27340" spans="4:5" x14ac:dyDescent="0.25">
      <c r="D27340" s="31">
        <v>-532.70399999999995</v>
      </c>
      <c r="E27340" s="28">
        <v>509.93400000000003</v>
      </c>
    </row>
    <row r="27341" spans="4:5" x14ac:dyDescent="0.25">
      <c r="D27341" s="31">
        <v>-532.68799999999999</v>
      </c>
      <c r="E27341" s="28">
        <v>510.07299999999998</v>
      </c>
    </row>
    <row r="27342" spans="4:5" x14ac:dyDescent="0.25">
      <c r="D27342" s="31">
        <v>-532.67200000000003</v>
      </c>
      <c r="E27342" s="28">
        <v>510.21199999999999</v>
      </c>
    </row>
    <row r="27343" spans="4:5" x14ac:dyDescent="0.25">
      <c r="D27343" s="31">
        <v>-532.65599999999995</v>
      </c>
      <c r="E27343" s="28">
        <v>510.35</v>
      </c>
    </row>
    <row r="27344" spans="4:5" x14ac:dyDescent="0.25">
      <c r="D27344" s="31">
        <v>-532.64099999999996</v>
      </c>
      <c r="E27344" s="28">
        <v>510.48899999999998</v>
      </c>
    </row>
    <row r="27345" spans="4:5" x14ac:dyDescent="0.25">
      <c r="D27345" s="31">
        <v>-532.625</v>
      </c>
      <c r="E27345" s="28">
        <v>510.62799999999999</v>
      </c>
    </row>
    <row r="27346" spans="4:5" x14ac:dyDescent="0.25">
      <c r="D27346" s="31">
        <v>-532.60900000000004</v>
      </c>
      <c r="E27346" s="28">
        <v>510.767</v>
      </c>
    </row>
    <row r="27347" spans="4:5" x14ac:dyDescent="0.25">
      <c r="D27347" s="31">
        <v>-532.59299999999996</v>
      </c>
      <c r="E27347" s="28">
        <v>510.90499999999997</v>
      </c>
    </row>
    <row r="27348" spans="4:5" x14ac:dyDescent="0.25">
      <c r="D27348" s="31">
        <v>-532.577</v>
      </c>
      <c r="E27348" s="28">
        <v>511.04399999999998</v>
      </c>
    </row>
    <row r="27349" spans="4:5" x14ac:dyDescent="0.25">
      <c r="D27349" s="31">
        <v>-532.56100000000004</v>
      </c>
      <c r="E27349" s="28">
        <v>511.18200000000002</v>
      </c>
    </row>
    <row r="27350" spans="4:5" x14ac:dyDescent="0.25">
      <c r="D27350" s="31">
        <v>-532.54499999999996</v>
      </c>
      <c r="E27350" s="28">
        <v>511.32100000000003</v>
      </c>
    </row>
    <row r="27351" spans="4:5" x14ac:dyDescent="0.25">
      <c r="D27351" s="31">
        <v>-532.529</v>
      </c>
      <c r="E27351" s="28">
        <v>511.46</v>
      </c>
    </row>
    <row r="27352" spans="4:5" x14ac:dyDescent="0.25">
      <c r="D27352" s="31">
        <v>-532.51300000000003</v>
      </c>
      <c r="E27352" s="28">
        <v>511.59800000000001</v>
      </c>
    </row>
    <row r="27353" spans="4:5" x14ac:dyDescent="0.25">
      <c r="D27353" s="31">
        <v>-532.49699999999996</v>
      </c>
      <c r="E27353" s="28">
        <v>511.73700000000002</v>
      </c>
    </row>
    <row r="27354" spans="4:5" x14ac:dyDescent="0.25">
      <c r="D27354" s="31">
        <v>-532.48099999999999</v>
      </c>
      <c r="E27354" s="28">
        <v>511.875</v>
      </c>
    </row>
    <row r="27355" spans="4:5" x14ac:dyDescent="0.25">
      <c r="D27355" s="31">
        <v>-532.46500000000003</v>
      </c>
      <c r="E27355" s="28">
        <v>512.01400000000001</v>
      </c>
    </row>
    <row r="27356" spans="4:5" x14ac:dyDescent="0.25">
      <c r="D27356" s="31">
        <v>-532.44899999999996</v>
      </c>
      <c r="E27356" s="28">
        <v>512.15200000000004</v>
      </c>
    </row>
    <row r="27357" spans="4:5" x14ac:dyDescent="0.25">
      <c r="D27357" s="31">
        <v>-532.43299999999999</v>
      </c>
      <c r="E27357" s="28">
        <v>512.29100000000005</v>
      </c>
    </row>
    <row r="27358" spans="4:5" x14ac:dyDescent="0.25">
      <c r="D27358" s="31">
        <v>-532.41700000000003</v>
      </c>
      <c r="E27358" s="28">
        <v>512.42899999999997</v>
      </c>
    </row>
    <row r="27359" spans="4:5" x14ac:dyDescent="0.25">
      <c r="D27359" s="31">
        <v>-532.40099999999995</v>
      </c>
      <c r="E27359" s="28">
        <v>512.56799999999998</v>
      </c>
    </row>
    <row r="27360" spans="4:5" x14ac:dyDescent="0.25">
      <c r="D27360" s="31">
        <v>-532.38499999999999</v>
      </c>
      <c r="E27360" s="28">
        <v>512.70600000000002</v>
      </c>
    </row>
    <row r="27361" spans="4:5" x14ac:dyDescent="0.25">
      <c r="D27361" s="31">
        <v>-532.36900000000003</v>
      </c>
      <c r="E27361" s="28">
        <v>512.84500000000003</v>
      </c>
    </row>
    <row r="27362" spans="4:5" x14ac:dyDescent="0.25">
      <c r="D27362" s="31">
        <v>-532.35299999999995</v>
      </c>
      <c r="E27362" s="28">
        <v>512.98299999999995</v>
      </c>
    </row>
    <row r="27363" spans="4:5" x14ac:dyDescent="0.25">
      <c r="D27363" s="31">
        <v>-532.33699999999999</v>
      </c>
      <c r="E27363" s="28">
        <v>513.12099999999998</v>
      </c>
    </row>
    <row r="27364" spans="4:5" x14ac:dyDescent="0.25">
      <c r="D27364" s="31">
        <v>-532.32100000000003</v>
      </c>
      <c r="E27364" s="28">
        <v>513.26</v>
      </c>
    </row>
    <row r="27365" spans="4:5" x14ac:dyDescent="0.25">
      <c r="D27365" s="31">
        <v>-532.30499999999995</v>
      </c>
      <c r="E27365" s="28">
        <v>513.39800000000002</v>
      </c>
    </row>
    <row r="27366" spans="4:5" x14ac:dyDescent="0.25">
      <c r="D27366" s="31">
        <v>-532.28899999999999</v>
      </c>
      <c r="E27366" s="28">
        <v>513.53599999999994</v>
      </c>
    </row>
    <row r="27367" spans="4:5" x14ac:dyDescent="0.25">
      <c r="D27367" s="31">
        <v>-532.27300000000002</v>
      </c>
      <c r="E27367" s="28">
        <v>513.67399999999998</v>
      </c>
    </row>
    <row r="27368" spans="4:5" x14ac:dyDescent="0.25">
      <c r="D27368" s="31">
        <v>-532.25699999999995</v>
      </c>
      <c r="E27368" s="28">
        <v>513.81299999999999</v>
      </c>
    </row>
    <row r="27369" spans="4:5" x14ac:dyDescent="0.25">
      <c r="D27369" s="31">
        <v>-532.24099999999999</v>
      </c>
      <c r="E27369" s="28">
        <v>513.95100000000002</v>
      </c>
    </row>
    <row r="27370" spans="4:5" x14ac:dyDescent="0.25">
      <c r="D27370" s="31">
        <v>-532.22500000000002</v>
      </c>
      <c r="E27370" s="28">
        <v>514.08900000000006</v>
      </c>
    </row>
    <row r="27371" spans="4:5" x14ac:dyDescent="0.25">
      <c r="D27371" s="31">
        <v>-532.20899999999995</v>
      </c>
      <c r="E27371" s="28">
        <v>514.22699999999998</v>
      </c>
    </row>
    <row r="27372" spans="4:5" x14ac:dyDescent="0.25">
      <c r="D27372" s="31">
        <v>-532.19299999999998</v>
      </c>
      <c r="E27372" s="28">
        <v>514.36500000000001</v>
      </c>
    </row>
    <row r="27373" spans="4:5" x14ac:dyDescent="0.25">
      <c r="D27373" s="31">
        <v>-532.17700000000002</v>
      </c>
      <c r="E27373" s="28">
        <v>514.50400000000002</v>
      </c>
    </row>
    <row r="27374" spans="4:5" x14ac:dyDescent="0.25">
      <c r="D27374" s="31">
        <v>-532.16099999999994</v>
      </c>
      <c r="E27374" s="28">
        <v>514.64200000000005</v>
      </c>
    </row>
    <row r="27375" spans="4:5" x14ac:dyDescent="0.25">
      <c r="D27375" s="31">
        <v>-532.14499999999998</v>
      </c>
      <c r="E27375" s="28">
        <v>514.78</v>
      </c>
    </row>
    <row r="27376" spans="4:5" x14ac:dyDescent="0.25">
      <c r="D27376" s="31">
        <v>-532.12900000000002</v>
      </c>
      <c r="E27376" s="28">
        <v>514.91800000000001</v>
      </c>
    </row>
    <row r="27377" spans="4:5" x14ac:dyDescent="0.25">
      <c r="D27377" s="31">
        <v>-532.11300000000006</v>
      </c>
      <c r="E27377" s="28">
        <v>515.05600000000004</v>
      </c>
    </row>
    <row r="27378" spans="4:5" x14ac:dyDescent="0.25">
      <c r="D27378" s="31">
        <v>-532.09699999999998</v>
      </c>
      <c r="E27378" s="28">
        <v>515.19399999999996</v>
      </c>
    </row>
    <row r="27379" spans="4:5" x14ac:dyDescent="0.25">
      <c r="D27379" s="31">
        <v>-532.08100000000002</v>
      </c>
      <c r="E27379" s="28">
        <v>515.33199999999999</v>
      </c>
    </row>
    <row r="27380" spans="4:5" x14ac:dyDescent="0.25">
      <c r="D27380" s="31">
        <v>-532.06500000000005</v>
      </c>
      <c r="E27380" s="28">
        <v>515.47</v>
      </c>
    </row>
    <row r="27381" spans="4:5" x14ac:dyDescent="0.25">
      <c r="D27381" s="31">
        <v>-532.04899999999998</v>
      </c>
      <c r="E27381" s="28">
        <v>515.60799999999995</v>
      </c>
    </row>
    <row r="27382" spans="4:5" x14ac:dyDescent="0.25">
      <c r="D27382" s="31">
        <v>-532.03300000000002</v>
      </c>
      <c r="E27382" s="28">
        <v>515.74599999999998</v>
      </c>
    </row>
    <row r="27383" spans="4:5" x14ac:dyDescent="0.25">
      <c r="D27383" s="31">
        <v>-532.01700000000005</v>
      </c>
      <c r="E27383" s="28">
        <v>515.88400000000001</v>
      </c>
    </row>
    <row r="27384" spans="4:5" x14ac:dyDescent="0.25">
      <c r="D27384" s="31">
        <v>-532.00099999999998</v>
      </c>
      <c r="E27384" s="28">
        <v>516.02200000000005</v>
      </c>
    </row>
    <row r="27385" spans="4:5" x14ac:dyDescent="0.25">
      <c r="D27385" s="31">
        <v>-531.98500000000001</v>
      </c>
      <c r="E27385" s="28">
        <v>516.16</v>
      </c>
    </row>
    <row r="27386" spans="4:5" x14ac:dyDescent="0.25">
      <c r="D27386" s="31">
        <v>-531.96900000000005</v>
      </c>
      <c r="E27386" s="28">
        <v>516.298</v>
      </c>
    </row>
    <row r="27387" spans="4:5" x14ac:dyDescent="0.25">
      <c r="D27387" s="31">
        <v>-531.95299999999997</v>
      </c>
      <c r="E27387" s="28">
        <v>516.43499999999995</v>
      </c>
    </row>
    <row r="27388" spans="4:5" x14ac:dyDescent="0.25">
      <c r="D27388" s="31">
        <v>-531.93700000000001</v>
      </c>
      <c r="E27388" s="28">
        <v>516.57299999999998</v>
      </c>
    </row>
    <row r="27389" spans="4:5" x14ac:dyDescent="0.25">
      <c r="D27389" s="31">
        <v>-531.92100000000005</v>
      </c>
      <c r="E27389" s="28">
        <v>516.71100000000001</v>
      </c>
    </row>
    <row r="27390" spans="4:5" x14ac:dyDescent="0.25">
      <c r="D27390" s="31">
        <v>-531.90499999999997</v>
      </c>
      <c r="E27390" s="28">
        <v>516.84900000000005</v>
      </c>
    </row>
    <row r="27391" spans="4:5" x14ac:dyDescent="0.25">
      <c r="D27391" s="31">
        <v>-531.88900000000001</v>
      </c>
      <c r="E27391" s="28">
        <v>516.98699999999997</v>
      </c>
    </row>
    <row r="27392" spans="4:5" x14ac:dyDescent="0.25">
      <c r="D27392" s="31">
        <v>-531.87300000000005</v>
      </c>
      <c r="E27392" s="28">
        <v>517.12400000000002</v>
      </c>
    </row>
    <row r="27393" spans="4:5" x14ac:dyDescent="0.25">
      <c r="D27393" s="31">
        <v>-531.85699999999997</v>
      </c>
      <c r="E27393" s="28">
        <v>517.26199999999994</v>
      </c>
    </row>
    <row r="27394" spans="4:5" x14ac:dyDescent="0.25">
      <c r="D27394" s="31">
        <v>-531.84100000000001</v>
      </c>
      <c r="E27394" s="28">
        <v>517.4</v>
      </c>
    </row>
    <row r="27395" spans="4:5" x14ac:dyDescent="0.25">
      <c r="D27395" s="31">
        <v>-531.82500000000005</v>
      </c>
      <c r="E27395" s="28">
        <v>517.53700000000003</v>
      </c>
    </row>
    <row r="27396" spans="4:5" x14ac:dyDescent="0.25">
      <c r="D27396" s="31">
        <v>-531.80899999999997</v>
      </c>
      <c r="E27396" s="28">
        <v>517.67499999999995</v>
      </c>
    </row>
    <row r="27397" spans="4:5" x14ac:dyDescent="0.25">
      <c r="D27397" s="31">
        <v>-531.79300000000001</v>
      </c>
      <c r="E27397" s="28">
        <v>517.81299999999999</v>
      </c>
    </row>
    <row r="27398" spans="4:5" x14ac:dyDescent="0.25">
      <c r="D27398" s="31">
        <v>-531.77700000000004</v>
      </c>
      <c r="E27398" s="28">
        <v>517.95100000000002</v>
      </c>
    </row>
    <row r="27399" spans="4:5" x14ac:dyDescent="0.25">
      <c r="D27399" s="31">
        <v>-531.76099999999997</v>
      </c>
      <c r="E27399" s="28">
        <v>518.08799999999997</v>
      </c>
    </row>
    <row r="27400" spans="4:5" x14ac:dyDescent="0.25">
      <c r="D27400" s="31">
        <v>-531.745</v>
      </c>
      <c r="E27400" s="28">
        <v>518.226</v>
      </c>
    </row>
    <row r="27401" spans="4:5" x14ac:dyDescent="0.25">
      <c r="D27401" s="31">
        <v>-531.72900000000004</v>
      </c>
      <c r="E27401" s="28">
        <v>518.36300000000006</v>
      </c>
    </row>
    <row r="27402" spans="4:5" x14ac:dyDescent="0.25">
      <c r="D27402" s="31">
        <v>-531.71299999999997</v>
      </c>
      <c r="E27402" s="28">
        <v>518.50099999999998</v>
      </c>
    </row>
    <row r="27403" spans="4:5" x14ac:dyDescent="0.25">
      <c r="D27403" s="31">
        <v>-531.697</v>
      </c>
      <c r="E27403" s="28">
        <v>518.63800000000003</v>
      </c>
    </row>
    <row r="27404" spans="4:5" x14ac:dyDescent="0.25">
      <c r="D27404" s="31">
        <v>-531.68100000000004</v>
      </c>
      <c r="E27404" s="28">
        <v>518.77599999999995</v>
      </c>
    </row>
    <row r="27405" spans="4:5" x14ac:dyDescent="0.25">
      <c r="D27405" s="31">
        <v>-531.66499999999996</v>
      </c>
      <c r="E27405" s="28">
        <v>518.91300000000001</v>
      </c>
    </row>
    <row r="27406" spans="4:5" x14ac:dyDescent="0.25">
      <c r="D27406" s="31">
        <v>-531.649</v>
      </c>
      <c r="E27406" s="28">
        <v>519.05100000000004</v>
      </c>
    </row>
    <row r="27407" spans="4:5" x14ac:dyDescent="0.25">
      <c r="D27407" s="31">
        <v>-531.63300000000004</v>
      </c>
      <c r="E27407" s="28">
        <v>519.18799999999999</v>
      </c>
    </row>
    <row r="27408" spans="4:5" x14ac:dyDescent="0.25">
      <c r="D27408" s="31">
        <v>-531.61699999999996</v>
      </c>
      <c r="E27408" s="28">
        <v>519.32600000000002</v>
      </c>
    </row>
    <row r="27409" spans="4:5" x14ac:dyDescent="0.25">
      <c r="D27409" s="31">
        <v>-531.601</v>
      </c>
      <c r="E27409" s="28">
        <v>519.46299999999997</v>
      </c>
    </row>
    <row r="27410" spans="4:5" x14ac:dyDescent="0.25">
      <c r="D27410" s="31">
        <v>-531.58500000000004</v>
      </c>
      <c r="E27410" s="28">
        <v>519.6</v>
      </c>
    </row>
    <row r="27411" spans="4:5" x14ac:dyDescent="0.25">
      <c r="D27411" s="31">
        <v>-531.56899999999996</v>
      </c>
      <c r="E27411" s="28">
        <v>519.73800000000006</v>
      </c>
    </row>
    <row r="27412" spans="4:5" x14ac:dyDescent="0.25">
      <c r="D27412" s="31">
        <v>-531.553</v>
      </c>
      <c r="E27412" s="28">
        <v>519.875</v>
      </c>
    </row>
    <row r="27413" spans="4:5" x14ac:dyDescent="0.25">
      <c r="D27413" s="31">
        <v>-531.53700000000003</v>
      </c>
      <c r="E27413" s="28">
        <v>520.01199999999994</v>
      </c>
    </row>
    <row r="27414" spans="4:5" x14ac:dyDescent="0.25">
      <c r="D27414" s="31">
        <v>-531.52099999999996</v>
      </c>
      <c r="E27414" s="28">
        <v>520.15</v>
      </c>
    </row>
    <row r="27415" spans="4:5" x14ac:dyDescent="0.25">
      <c r="D27415" s="31">
        <v>-531.505</v>
      </c>
      <c r="E27415" s="28">
        <v>520.28700000000003</v>
      </c>
    </row>
    <row r="27416" spans="4:5" x14ac:dyDescent="0.25">
      <c r="D27416" s="31">
        <v>-531.48900000000003</v>
      </c>
      <c r="E27416" s="28">
        <v>520.42399999999998</v>
      </c>
    </row>
    <row r="27417" spans="4:5" x14ac:dyDescent="0.25">
      <c r="D27417" s="31">
        <v>-531.47299999999996</v>
      </c>
      <c r="E27417" s="28">
        <v>520.56200000000001</v>
      </c>
    </row>
    <row r="27418" spans="4:5" x14ac:dyDescent="0.25">
      <c r="D27418" s="31">
        <v>-531.45699999999999</v>
      </c>
      <c r="E27418" s="28">
        <v>520.69899999999996</v>
      </c>
    </row>
    <row r="27419" spans="4:5" x14ac:dyDescent="0.25">
      <c r="D27419" s="31">
        <v>-531.44100000000003</v>
      </c>
      <c r="E27419" s="28">
        <v>520.83600000000001</v>
      </c>
    </row>
    <row r="27420" spans="4:5" x14ac:dyDescent="0.25">
      <c r="D27420" s="31">
        <v>-531.42499999999995</v>
      </c>
      <c r="E27420" s="28">
        <v>520.97299999999996</v>
      </c>
    </row>
    <row r="27421" spans="4:5" x14ac:dyDescent="0.25">
      <c r="D27421" s="31">
        <v>-531.40899999999999</v>
      </c>
      <c r="E27421" s="28">
        <v>521.11</v>
      </c>
    </row>
    <row r="27422" spans="4:5" x14ac:dyDescent="0.25">
      <c r="D27422" s="31">
        <v>-531.39300000000003</v>
      </c>
      <c r="E27422" s="28">
        <v>521.24699999999996</v>
      </c>
    </row>
    <row r="27423" spans="4:5" x14ac:dyDescent="0.25">
      <c r="D27423" s="31">
        <v>-531.37699999999995</v>
      </c>
      <c r="E27423" s="28">
        <v>521.38400000000001</v>
      </c>
    </row>
    <row r="27424" spans="4:5" x14ac:dyDescent="0.25">
      <c r="D27424" s="31">
        <v>-531.36099999999999</v>
      </c>
      <c r="E27424" s="28">
        <v>521.52099999999996</v>
      </c>
    </row>
    <row r="27425" spans="4:5" x14ac:dyDescent="0.25">
      <c r="D27425" s="31">
        <v>-531.34500000000003</v>
      </c>
      <c r="E27425" s="28">
        <v>521.65899999999999</v>
      </c>
    </row>
    <row r="27426" spans="4:5" x14ac:dyDescent="0.25">
      <c r="D27426" s="31">
        <v>-531.32899999999995</v>
      </c>
      <c r="E27426" s="28">
        <v>521.79600000000005</v>
      </c>
    </row>
    <row r="27427" spans="4:5" x14ac:dyDescent="0.25">
      <c r="D27427" s="31">
        <v>-531.31299999999999</v>
      </c>
      <c r="E27427" s="28">
        <v>521.93299999999999</v>
      </c>
    </row>
    <row r="27428" spans="4:5" x14ac:dyDescent="0.25">
      <c r="D27428" s="31">
        <v>-531.29700000000003</v>
      </c>
      <c r="E27428" s="28">
        <v>522.07000000000005</v>
      </c>
    </row>
    <row r="27429" spans="4:5" x14ac:dyDescent="0.25">
      <c r="D27429" s="31">
        <v>-531.28099999999995</v>
      </c>
      <c r="E27429" s="28">
        <v>522.20600000000002</v>
      </c>
    </row>
    <row r="27430" spans="4:5" x14ac:dyDescent="0.25">
      <c r="D27430" s="31">
        <v>-531.26499999999999</v>
      </c>
      <c r="E27430" s="28">
        <v>522.34400000000005</v>
      </c>
    </row>
    <row r="27431" spans="4:5" x14ac:dyDescent="0.25">
      <c r="D27431" s="31">
        <v>-531.24900000000002</v>
      </c>
      <c r="E27431" s="28">
        <v>522.48</v>
      </c>
    </row>
    <row r="27432" spans="4:5" x14ac:dyDescent="0.25">
      <c r="D27432" s="31">
        <v>-531.23299999999995</v>
      </c>
      <c r="E27432" s="28">
        <v>522.61699999999996</v>
      </c>
    </row>
    <row r="27433" spans="4:5" x14ac:dyDescent="0.25">
      <c r="D27433" s="31">
        <v>-531.21699999999998</v>
      </c>
      <c r="E27433" s="28">
        <v>522.75400000000002</v>
      </c>
    </row>
    <row r="27434" spans="4:5" x14ac:dyDescent="0.25">
      <c r="D27434" s="31">
        <v>-531.20100000000002</v>
      </c>
      <c r="E27434" s="28">
        <v>522.89099999999996</v>
      </c>
    </row>
    <row r="27435" spans="4:5" x14ac:dyDescent="0.25">
      <c r="D27435" s="31">
        <v>-531.18499999999995</v>
      </c>
      <c r="E27435" s="28">
        <v>523.02800000000002</v>
      </c>
    </row>
    <row r="27436" spans="4:5" x14ac:dyDescent="0.25">
      <c r="D27436" s="31">
        <v>-531.16899999999998</v>
      </c>
      <c r="E27436" s="28">
        <v>523.16499999999996</v>
      </c>
    </row>
    <row r="27437" spans="4:5" x14ac:dyDescent="0.25">
      <c r="D27437" s="31">
        <v>-531.15300000000002</v>
      </c>
      <c r="E27437" s="28">
        <v>523.30200000000002</v>
      </c>
    </row>
    <row r="27438" spans="4:5" x14ac:dyDescent="0.25">
      <c r="D27438" s="31">
        <v>-531.13699999999994</v>
      </c>
      <c r="E27438" s="28">
        <v>523.43799999999999</v>
      </c>
    </row>
    <row r="27439" spans="4:5" x14ac:dyDescent="0.25">
      <c r="D27439" s="31">
        <v>-531.12099999999998</v>
      </c>
      <c r="E27439" s="28">
        <v>523.57500000000005</v>
      </c>
    </row>
    <row r="27440" spans="4:5" x14ac:dyDescent="0.25">
      <c r="D27440" s="31">
        <v>-531.10500000000002</v>
      </c>
      <c r="E27440" s="28">
        <v>523.71199999999999</v>
      </c>
    </row>
    <row r="27441" spans="4:5" x14ac:dyDescent="0.25">
      <c r="D27441" s="31">
        <v>-531.08900000000006</v>
      </c>
      <c r="E27441" s="28">
        <v>523.84900000000005</v>
      </c>
    </row>
    <row r="27442" spans="4:5" x14ac:dyDescent="0.25">
      <c r="D27442" s="31">
        <v>-531.07299999999998</v>
      </c>
      <c r="E27442" s="28">
        <v>523.98500000000001</v>
      </c>
    </row>
    <row r="27443" spans="4:5" x14ac:dyDescent="0.25">
      <c r="D27443" s="31">
        <v>-531.05700000000002</v>
      </c>
      <c r="E27443" s="28">
        <v>524.12199999999996</v>
      </c>
    </row>
    <row r="27444" spans="4:5" x14ac:dyDescent="0.25">
      <c r="D27444" s="31">
        <v>-531.04100000000005</v>
      </c>
      <c r="E27444" s="28">
        <v>524.25900000000001</v>
      </c>
    </row>
    <row r="27445" spans="4:5" x14ac:dyDescent="0.25">
      <c r="D27445" s="31">
        <v>-531.02499999999998</v>
      </c>
      <c r="E27445" s="28">
        <v>524.39499999999998</v>
      </c>
    </row>
    <row r="27446" spans="4:5" x14ac:dyDescent="0.25">
      <c r="D27446" s="31">
        <v>-531.00900000000001</v>
      </c>
      <c r="E27446" s="28">
        <v>524.53200000000004</v>
      </c>
    </row>
    <row r="27447" spans="4:5" x14ac:dyDescent="0.25">
      <c r="D27447" s="31">
        <v>-530.99300000000005</v>
      </c>
      <c r="E27447" s="28">
        <v>524.66899999999998</v>
      </c>
    </row>
    <row r="27448" spans="4:5" x14ac:dyDescent="0.25">
      <c r="D27448" s="31">
        <v>-530.97699999999998</v>
      </c>
      <c r="E27448" s="28">
        <v>524.80499999999995</v>
      </c>
    </row>
    <row r="27449" spans="4:5" x14ac:dyDescent="0.25">
      <c r="D27449" s="31">
        <v>-530.96100000000001</v>
      </c>
      <c r="E27449" s="28">
        <v>524.94200000000001</v>
      </c>
    </row>
    <row r="27450" spans="4:5" x14ac:dyDescent="0.25">
      <c r="D27450" s="31">
        <v>-530.94500000000005</v>
      </c>
      <c r="E27450" s="28">
        <v>525.07799999999997</v>
      </c>
    </row>
    <row r="27451" spans="4:5" x14ac:dyDescent="0.25">
      <c r="D27451" s="31">
        <v>-530.92899999999997</v>
      </c>
      <c r="E27451" s="28">
        <v>525.21500000000003</v>
      </c>
    </row>
    <row r="27452" spans="4:5" x14ac:dyDescent="0.25">
      <c r="D27452" s="31">
        <v>-530.91300000000001</v>
      </c>
      <c r="E27452" s="28">
        <v>525.351</v>
      </c>
    </row>
    <row r="27453" spans="4:5" x14ac:dyDescent="0.25">
      <c r="D27453" s="31">
        <v>-530.89700000000005</v>
      </c>
      <c r="E27453" s="28">
        <v>525.48800000000006</v>
      </c>
    </row>
    <row r="27454" spans="4:5" x14ac:dyDescent="0.25">
      <c r="D27454" s="31">
        <v>-530.88099999999997</v>
      </c>
      <c r="E27454" s="28">
        <v>525.62400000000002</v>
      </c>
    </row>
    <row r="27455" spans="4:5" x14ac:dyDescent="0.25">
      <c r="D27455" s="31">
        <v>-530.86500000000001</v>
      </c>
      <c r="E27455" s="28">
        <v>525.76</v>
      </c>
    </row>
    <row r="27456" spans="4:5" x14ac:dyDescent="0.25">
      <c r="D27456" s="31">
        <v>-530.84900000000005</v>
      </c>
      <c r="E27456" s="28">
        <v>525.89700000000005</v>
      </c>
    </row>
    <row r="27457" spans="4:5" x14ac:dyDescent="0.25">
      <c r="D27457" s="31">
        <v>-530.83299999999997</v>
      </c>
      <c r="E27457" s="28">
        <v>526.03300000000002</v>
      </c>
    </row>
    <row r="27458" spans="4:5" x14ac:dyDescent="0.25">
      <c r="D27458" s="31">
        <v>-530.81799999999998</v>
      </c>
      <c r="E27458" s="28">
        <v>526.16999999999996</v>
      </c>
    </row>
    <row r="27459" spans="4:5" x14ac:dyDescent="0.25">
      <c r="D27459" s="31">
        <v>-530.80200000000002</v>
      </c>
      <c r="E27459" s="28">
        <v>526.30600000000004</v>
      </c>
    </row>
    <row r="27460" spans="4:5" x14ac:dyDescent="0.25">
      <c r="D27460" s="31">
        <v>-530.78599999999994</v>
      </c>
      <c r="E27460" s="28">
        <v>526.44200000000001</v>
      </c>
    </row>
    <row r="27461" spans="4:5" x14ac:dyDescent="0.25">
      <c r="D27461" s="31">
        <v>-530.77</v>
      </c>
      <c r="E27461" s="28">
        <v>526.57899999999995</v>
      </c>
    </row>
    <row r="27462" spans="4:5" x14ac:dyDescent="0.25">
      <c r="D27462" s="31">
        <v>-530.75400000000002</v>
      </c>
      <c r="E27462" s="28">
        <v>526.71500000000003</v>
      </c>
    </row>
    <row r="27463" spans="4:5" x14ac:dyDescent="0.25">
      <c r="D27463" s="31">
        <v>-530.73800000000006</v>
      </c>
      <c r="E27463" s="28">
        <v>526.851</v>
      </c>
    </row>
    <row r="27464" spans="4:5" x14ac:dyDescent="0.25">
      <c r="D27464" s="31">
        <v>-530.72199999999998</v>
      </c>
      <c r="E27464" s="28">
        <v>526.98699999999997</v>
      </c>
    </row>
    <row r="27465" spans="4:5" x14ac:dyDescent="0.25">
      <c r="D27465" s="31">
        <v>-530.70600000000002</v>
      </c>
      <c r="E27465" s="28">
        <v>527.12400000000002</v>
      </c>
    </row>
    <row r="27466" spans="4:5" x14ac:dyDescent="0.25">
      <c r="D27466" s="31">
        <v>-530.69000000000005</v>
      </c>
      <c r="E27466" s="28">
        <v>527.26</v>
      </c>
    </row>
    <row r="27467" spans="4:5" x14ac:dyDescent="0.25">
      <c r="D27467" s="31">
        <v>-530.67399999999998</v>
      </c>
      <c r="E27467" s="28">
        <v>527.39599999999996</v>
      </c>
    </row>
    <row r="27468" spans="4:5" x14ac:dyDescent="0.25">
      <c r="D27468" s="31">
        <v>-530.65800000000002</v>
      </c>
      <c r="E27468" s="28">
        <v>527.53200000000004</v>
      </c>
    </row>
    <row r="27469" spans="4:5" x14ac:dyDescent="0.25">
      <c r="D27469" s="31">
        <v>-530.64200000000005</v>
      </c>
      <c r="E27469" s="28">
        <v>527.66800000000001</v>
      </c>
    </row>
    <row r="27470" spans="4:5" x14ac:dyDescent="0.25">
      <c r="D27470" s="31">
        <v>-530.62599999999998</v>
      </c>
      <c r="E27470" s="28">
        <v>527.80399999999997</v>
      </c>
    </row>
    <row r="27471" spans="4:5" x14ac:dyDescent="0.25">
      <c r="D27471" s="31">
        <v>-530.61</v>
      </c>
      <c r="E27471" s="28">
        <v>527.94000000000005</v>
      </c>
    </row>
    <row r="27472" spans="4:5" x14ac:dyDescent="0.25">
      <c r="D27472" s="31">
        <v>-530.59400000000005</v>
      </c>
      <c r="E27472" s="28">
        <v>528.07600000000002</v>
      </c>
    </row>
    <row r="27473" spans="4:5" x14ac:dyDescent="0.25">
      <c r="D27473" s="31">
        <v>-530.57799999999997</v>
      </c>
      <c r="E27473" s="28">
        <v>528.21199999999999</v>
      </c>
    </row>
    <row r="27474" spans="4:5" x14ac:dyDescent="0.25">
      <c r="D27474" s="31">
        <v>-530.56200000000001</v>
      </c>
      <c r="E27474" s="28">
        <v>528.34799999999996</v>
      </c>
    </row>
    <row r="27475" spans="4:5" x14ac:dyDescent="0.25">
      <c r="D27475" s="31">
        <v>-530.54600000000005</v>
      </c>
      <c r="E27475" s="28">
        <v>528.48400000000004</v>
      </c>
    </row>
    <row r="27476" spans="4:5" x14ac:dyDescent="0.25">
      <c r="D27476" s="31">
        <v>-530.53</v>
      </c>
      <c r="E27476" s="28">
        <v>528.62099999999998</v>
      </c>
    </row>
    <row r="27477" spans="4:5" x14ac:dyDescent="0.25">
      <c r="D27477" s="31">
        <v>-530.51400000000001</v>
      </c>
      <c r="E27477" s="28">
        <v>528.75599999999997</v>
      </c>
    </row>
    <row r="27478" spans="4:5" x14ac:dyDescent="0.25">
      <c r="D27478" s="31">
        <v>-530.49800000000005</v>
      </c>
      <c r="E27478" s="28">
        <v>528.89200000000005</v>
      </c>
    </row>
    <row r="27479" spans="4:5" x14ac:dyDescent="0.25">
      <c r="D27479" s="31">
        <v>-530.48199999999997</v>
      </c>
      <c r="E27479" s="28">
        <v>529.02800000000002</v>
      </c>
    </row>
    <row r="27480" spans="4:5" x14ac:dyDescent="0.25">
      <c r="D27480" s="31">
        <v>-530.46600000000001</v>
      </c>
      <c r="E27480" s="28">
        <v>529.16399999999999</v>
      </c>
    </row>
    <row r="27481" spans="4:5" x14ac:dyDescent="0.25">
      <c r="D27481" s="31">
        <v>-530.45000000000005</v>
      </c>
      <c r="E27481" s="28">
        <v>529.29999999999995</v>
      </c>
    </row>
    <row r="27482" spans="4:5" x14ac:dyDescent="0.25">
      <c r="D27482" s="31">
        <v>-530.43399999999997</v>
      </c>
      <c r="E27482" s="28">
        <v>529.43600000000004</v>
      </c>
    </row>
    <row r="27483" spans="4:5" x14ac:dyDescent="0.25">
      <c r="D27483" s="31">
        <v>-530.41800000000001</v>
      </c>
      <c r="E27483" s="28">
        <v>529.572</v>
      </c>
    </row>
    <row r="27484" spans="4:5" x14ac:dyDescent="0.25">
      <c r="D27484" s="31">
        <v>-530.40200000000004</v>
      </c>
      <c r="E27484" s="28">
        <v>529.70799999999997</v>
      </c>
    </row>
    <row r="27485" spans="4:5" x14ac:dyDescent="0.25">
      <c r="D27485" s="31">
        <v>-530.38599999999997</v>
      </c>
      <c r="E27485" s="28">
        <v>529.84299999999996</v>
      </c>
    </row>
    <row r="27486" spans="4:5" x14ac:dyDescent="0.25">
      <c r="D27486" s="31">
        <v>-530.37</v>
      </c>
      <c r="E27486" s="28">
        <v>529.97900000000004</v>
      </c>
    </row>
    <row r="27487" spans="4:5" x14ac:dyDescent="0.25">
      <c r="D27487" s="31">
        <v>-530.35400000000004</v>
      </c>
      <c r="E27487" s="28">
        <v>530.11500000000001</v>
      </c>
    </row>
    <row r="27488" spans="4:5" x14ac:dyDescent="0.25">
      <c r="D27488" s="31">
        <v>-530.33799999999997</v>
      </c>
      <c r="E27488" s="28">
        <v>530.25099999999998</v>
      </c>
    </row>
    <row r="27489" spans="4:5" x14ac:dyDescent="0.25">
      <c r="D27489" s="31">
        <v>-530.322</v>
      </c>
      <c r="E27489" s="28">
        <v>530.38599999999997</v>
      </c>
    </row>
    <row r="27490" spans="4:5" x14ac:dyDescent="0.25">
      <c r="D27490" s="31">
        <v>-530.30600000000004</v>
      </c>
      <c r="E27490" s="28">
        <v>530.52200000000005</v>
      </c>
    </row>
    <row r="27491" spans="4:5" x14ac:dyDescent="0.25">
      <c r="D27491" s="31">
        <v>-530.29</v>
      </c>
      <c r="E27491" s="28">
        <v>530.65700000000004</v>
      </c>
    </row>
    <row r="27492" spans="4:5" x14ac:dyDescent="0.25">
      <c r="D27492" s="31">
        <v>-530.274</v>
      </c>
      <c r="E27492" s="28">
        <v>530.79300000000001</v>
      </c>
    </row>
    <row r="27493" spans="4:5" x14ac:dyDescent="0.25">
      <c r="D27493" s="31">
        <v>-530.25800000000004</v>
      </c>
      <c r="E27493" s="28">
        <v>530.92899999999997</v>
      </c>
    </row>
    <row r="27494" spans="4:5" x14ac:dyDescent="0.25">
      <c r="D27494" s="31">
        <v>-530.24199999999996</v>
      </c>
      <c r="E27494" s="28">
        <v>531.06399999999996</v>
      </c>
    </row>
    <row r="27495" spans="4:5" x14ac:dyDescent="0.25">
      <c r="D27495" s="31">
        <v>-530.226</v>
      </c>
      <c r="E27495" s="28">
        <v>531.20000000000005</v>
      </c>
    </row>
    <row r="27496" spans="4:5" x14ac:dyDescent="0.25">
      <c r="D27496" s="31">
        <v>-530.21</v>
      </c>
      <c r="E27496" s="28">
        <v>531.33500000000004</v>
      </c>
    </row>
    <row r="27497" spans="4:5" x14ac:dyDescent="0.25">
      <c r="D27497" s="31">
        <v>-530.19399999999996</v>
      </c>
      <c r="E27497" s="28">
        <v>531.471</v>
      </c>
    </row>
    <row r="27498" spans="4:5" x14ac:dyDescent="0.25">
      <c r="D27498" s="31">
        <v>-530.178</v>
      </c>
      <c r="E27498" s="28">
        <v>531.60699999999997</v>
      </c>
    </row>
    <row r="27499" spans="4:5" x14ac:dyDescent="0.25">
      <c r="D27499" s="31">
        <v>-530.16200000000003</v>
      </c>
      <c r="E27499" s="28">
        <v>531.74199999999996</v>
      </c>
    </row>
    <row r="27500" spans="4:5" x14ac:dyDescent="0.25">
      <c r="D27500" s="31">
        <v>-530.14599999999996</v>
      </c>
      <c r="E27500" s="28">
        <v>531.87699999999995</v>
      </c>
    </row>
    <row r="27501" spans="4:5" x14ac:dyDescent="0.25">
      <c r="D27501" s="31">
        <v>-530.13</v>
      </c>
      <c r="E27501" s="28">
        <v>532.01300000000003</v>
      </c>
    </row>
    <row r="27502" spans="4:5" x14ac:dyDescent="0.25">
      <c r="D27502" s="31">
        <v>-530.11400000000003</v>
      </c>
      <c r="E27502" s="28">
        <v>532.14800000000002</v>
      </c>
    </row>
    <row r="27503" spans="4:5" x14ac:dyDescent="0.25">
      <c r="D27503" s="31">
        <v>-530.09799999999996</v>
      </c>
      <c r="E27503" s="28">
        <v>532.28399999999999</v>
      </c>
    </row>
    <row r="27504" spans="4:5" x14ac:dyDescent="0.25">
      <c r="D27504" s="31">
        <v>-530.08199999999999</v>
      </c>
      <c r="E27504" s="28">
        <v>532.41899999999998</v>
      </c>
    </row>
    <row r="27505" spans="4:5" x14ac:dyDescent="0.25">
      <c r="D27505" s="31">
        <v>-530.06600000000003</v>
      </c>
      <c r="E27505" s="28">
        <v>532.55399999999997</v>
      </c>
    </row>
    <row r="27506" spans="4:5" x14ac:dyDescent="0.25">
      <c r="D27506" s="31">
        <v>-530.04999999999995</v>
      </c>
      <c r="E27506" s="28">
        <v>532.69000000000005</v>
      </c>
    </row>
    <row r="27507" spans="4:5" x14ac:dyDescent="0.25">
      <c r="D27507" s="31">
        <v>-530.03399999999999</v>
      </c>
      <c r="E27507" s="28">
        <v>532.82500000000005</v>
      </c>
    </row>
    <row r="27508" spans="4:5" x14ac:dyDescent="0.25">
      <c r="D27508" s="31">
        <v>-530.01800000000003</v>
      </c>
      <c r="E27508" s="28">
        <v>532.96</v>
      </c>
    </row>
    <row r="27509" spans="4:5" x14ac:dyDescent="0.25">
      <c r="D27509" s="31">
        <v>-530.00199999999995</v>
      </c>
      <c r="E27509" s="28">
        <v>533.09500000000003</v>
      </c>
    </row>
    <row r="27510" spans="4:5" x14ac:dyDescent="0.25">
      <c r="D27510" s="31">
        <v>-529.98599999999999</v>
      </c>
      <c r="E27510" s="28">
        <v>533.23099999999999</v>
      </c>
    </row>
    <row r="27511" spans="4:5" x14ac:dyDescent="0.25">
      <c r="D27511" s="31">
        <v>-529.97</v>
      </c>
      <c r="E27511" s="28">
        <v>533.36599999999999</v>
      </c>
    </row>
    <row r="27512" spans="4:5" x14ac:dyDescent="0.25">
      <c r="D27512" s="31">
        <v>-529.95399999999995</v>
      </c>
      <c r="E27512" s="28">
        <v>533.50099999999998</v>
      </c>
    </row>
    <row r="27513" spans="4:5" x14ac:dyDescent="0.25">
      <c r="D27513" s="31">
        <v>-529.93799999999999</v>
      </c>
      <c r="E27513" s="28">
        <v>533.63599999999997</v>
      </c>
    </row>
    <row r="27514" spans="4:5" x14ac:dyDescent="0.25">
      <c r="D27514" s="31">
        <v>-529.92200000000003</v>
      </c>
      <c r="E27514" s="28">
        <v>533.77099999999996</v>
      </c>
    </row>
    <row r="27515" spans="4:5" x14ac:dyDescent="0.25">
      <c r="D27515" s="31">
        <v>-529.90599999999995</v>
      </c>
      <c r="E27515" s="28">
        <v>533.90700000000004</v>
      </c>
    </row>
    <row r="27516" spans="4:5" x14ac:dyDescent="0.25">
      <c r="D27516" s="31">
        <v>-529.89</v>
      </c>
      <c r="E27516" s="28">
        <v>534.04200000000003</v>
      </c>
    </row>
    <row r="27517" spans="4:5" x14ac:dyDescent="0.25">
      <c r="D27517" s="31">
        <v>-529.87400000000002</v>
      </c>
      <c r="E27517" s="28">
        <v>534.17700000000002</v>
      </c>
    </row>
    <row r="27518" spans="4:5" x14ac:dyDescent="0.25">
      <c r="D27518" s="31">
        <v>-529.85799999999995</v>
      </c>
      <c r="E27518" s="28">
        <v>534.31200000000001</v>
      </c>
    </row>
    <row r="27519" spans="4:5" x14ac:dyDescent="0.25">
      <c r="D27519" s="31">
        <v>-529.84199999999998</v>
      </c>
      <c r="E27519" s="28">
        <v>534.447</v>
      </c>
    </row>
    <row r="27520" spans="4:5" x14ac:dyDescent="0.25">
      <c r="D27520" s="31">
        <v>-529.82600000000002</v>
      </c>
      <c r="E27520" s="28">
        <v>534.58199999999999</v>
      </c>
    </row>
    <row r="27521" spans="4:5" x14ac:dyDescent="0.25">
      <c r="D27521" s="31">
        <v>-529.80999999999995</v>
      </c>
      <c r="E27521" s="28">
        <v>534.71699999999998</v>
      </c>
    </row>
    <row r="27522" spans="4:5" x14ac:dyDescent="0.25">
      <c r="D27522" s="31">
        <v>-529.79399999999998</v>
      </c>
      <c r="E27522" s="28">
        <v>534.85199999999998</v>
      </c>
    </row>
    <row r="27523" spans="4:5" x14ac:dyDescent="0.25">
      <c r="D27523" s="31">
        <v>-529.77800000000002</v>
      </c>
      <c r="E27523" s="28">
        <v>534.98699999999997</v>
      </c>
    </row>
    <row r="27524" spans="4:5" x14ac:dyDescent="0.25">
      <c r="D27524" s="31">
        <v>-529.76199999999994</v>
      </c>
      <c r="E27524" s="28">
        <v>535.12199999999996</v>
      </c>
    </row>
    <row r="27525" spans="4:5" x14ac:dyDescent="0.25">
      <c r="D27525" s="31">
        <v>-529.74599999999998</v>
      </c>
      <c r="E27525" s="28">
        <v>535.25699999999995</v>
      </c>
    </row>
    <row r="27526" spans="4:5" x14ac:dyDescent="0.25">
      <c r="D27526" s="31">
        <v>-529.73</v>
      </c>
      <c r="E27526" s="28">
        <v>535.39099999999996</v>
      </c>
    </row>
    <row r="27527" spans="4:5" x14ac:dyDescent="0.25">
      <c r="D27527" s="31">
        <v>-529.71400000000006</v>
      </c>
      <c r="E27527" s="28">
        <v>535.52599999999995</v>
      </c>
    </row>
    <row r="27528" spans="4:5" x14ac:dyDescent="0.25">
      <c r="D27528" s="31">
        <v>-529.69799999999998</v>
      </c>
      <c r="E27528" s="28">
        <v>535.66099999999994</v>
      </c>
    </row>
    <row r="27529" spans="4:5" x14ac:dyDescent="0.25">
      <c r="D27529" s="31">
        <v>-529.68200000000002</v>
      </c>
      <c r="E27529" s="28">
        <v>535.79600000000005</v>
      </c>
    </row>
    <row r="27530" spans="4:5" x14ac:dyDescent="0.25">
      <c r="D27530" s="31">
        <v>-529.66600000000005</v>
      </c>
      <c r="E27530" s="28">
        <v>535.93100000000004</v>
      </c>
    </row>
    <row r="27531" spans="4:5" x14ac:dyDescent="0.25">
      <c r="D27531" s="31">
        <v>-529.65</v>
      </c>
      <c r="E27531" s="28">
        <v>536.06600000000003</v>
      </c>
    </row>
    <row r="27532" spans="4:5" x14ac:dyDescent="0.25">
      <c r="D27532" s="31">
        <v>-529.63400000000001</v>
      </c>
      <c r="E27532" s="28">
        <v>536.20000000000005</v>
      </c>
    </row>
    <row r="27533" spans="4:5" x14ac:dyDescent="0.25">
      <c r="D27533" s="31">
        <v>-529.61800000000005</v>
      </c>
      <c r="E27533" s="28">
        <v>536.33500000000004</v>
      </c>
    </row>
    <row r="27534" spans="4:5" x14ac:dyDescent="0.25">
      <c r="D27534" s="31">
        <v>-529.60199999999998</v>
      </c>
      <c r="E27534" s="28">
        <v>536.47</v>
      </c>
    </row>
    <row r="27535" spans="4:5" x14ac:dyDescent="0.25">
      <c r="D27535" s="31">
        <v>-529.58600000000001</v>
      </c>
      <c r="E27535" s="28">
        <v>536.60400000000004</v>
      </c>
    </row>
    <row r="27536" spans="4:5" x14ac:dyDescent="0.25">
      <c r="D27536" s="31">
        <v>-529.57000000000005</v>
      </c>
      <c r="E27536" s="28">
        <v>536.73900000000003</v>
      </c>
    </row>
    <row r="27537" spans="4:5" x14ac:dyDescent="0.25">
      <c r="D27537" s="31">
        <v>-529.55399999999997</v>
      </c>
      <c r="E27537" s="28">
        <v>536.87400000000002</v>
      </c>
    </row>
    <row r="27538" spans="4:5" x14ac:dyDescent="0.25">
      <c r="D27538" s="31">
        <v>-529.53800000000001</v>
      </c>
      <c r="E27538" s="28">
        <v>537.00800000000004</v>
      </c>
    </row>
    <row r="27539" spans="4:5" x14ac:dyDescent="0.25">
      <c r="D27539" s="31">
        <v>-529.52200000000005</v>
      </c>
      <c r="E27539" s="28">
        <v>537.14300000000003</v>
      </c>
    </row>
    <row r="27540" spans="4:5" x14ac:dyDescent="0.25">
      <c r="D27540" s="31">
        <v>-529.50599999999997</v>
      </c>
      <c r="E27540" s="28">
        <v>537.27800000000002</v>
      </c>
    </row>
    <row r="27541" spans="4:5" x14ac:dyDescent="0.25">
      <c r="D27541" s="31">
        <v>-529.49</v>
      </c>
      <c r="E27541" s="28">
        <v>537.41200000000003</v>
      </c>
    </row>
    <row r="27542" spans="4:5" x14ac:dyDescent="0.25">
      <c r="D27542" s="31">
        <v>-529.47400000000005</v>
      </c>
      <c r="E27542" s="28">
        <v>537.54700000000003</v>
      </c>
    </row>
    <row r="27543" spans="4:5" x14ac:dyDescent="0.25">
      <c r="D27543" s="31">
        <v>-529.45799999999997</v>
      </c>
      <c r="E27543" s="28">
        <v>537.68100000000004</v>
      </c>
    </row>
    <row r="27544" spans="4:5" x14ac:dyDescent="0.25">
      <c r="D27544" s="31">
        <v>-529.44200000000001</v>
      </c>
      <c r="E27544" s="28">
        <v>537.81600000000003</v>
      </c>
    </row>
    <row r="27545" spans="4:5" x14ac:dyDescent="0.25">
      <c r="D27545" s="31">
        <v>-529.42600000000004</v>
      </c>
      <c r="E27545" s="28">
        <v>537.95000000000005</v>
      </c>
    </row>
    <row r="27546" spans="4:5" x14ac:dyDescent="0.25">
      <c r="D27546" s="31">
        <v>-529.41</v>
      </c>
      <c r="E27546" s="28">
        <v>538.08399999999995</v>
      </c>
    </row>
    <row r="27547" spans="4:5" x14ac:dyDescent="0.25">
      <c r="D27547" s="31">
        <v>-529.39400000000001</v>
      </c>
      <c r="E27547" s="28">
        <v>538.21900000000005</v>
      </c>
    </row>
    <row r="27548" spans="4:5" x14ac:dyDescent="0.25">
      <c r="D27548" s="31">
        <v>-529.37800000000004</v>
      </c>
      <c r="E27548" s="28">
        <v>538.35299999999995</v>
      </c>
    </row>
    <row r="27549" spans="4:5" x14ac:dyDescent="0.25">
      <c r="D27549" s="31">
        <v>-529.36199999999997</v>
      </c>
      <c r="E27549" s="28">
        <v>538.48800000000006</v>
      </c>
    </row>
    <row r="27550" spans="4:5" x14ac:dyDescent="0.25">
      <c r="D27550" s="31">
        <v>-529.346</v>
      </c>
      <c r="E27550" s="28">
        <v>538.62199999999996</v>
      </c>
    </row>
    <row r="27551" spans="4:5" x14ac:dyDescent="0.25">
      <c r="D27551" s="31">
        <v>-529.33000000000004</v>
      </c>
      <c r="E27551" s="28">
        <v>538.75599999999997</v>
      </c>
    </row>
    <row r="27552" spans="4:5" x14ac:dyDescent="0.25">
      <c r="D27552" s="31">
        <v>-529.31399999999996</v>
      </c>
      <c r="E27552" s="28">
        <v>538.89099999999996</v>
      </c>
    </row>
    <row r="27553" spans="4:5" x14ac:dyDescent="0.25">
      <c r="D27553" s="31">
        <v>-529.298</v>
      </c>
      <c r="E27553" s="28">
        <v>539.02499999999998</v>
      </c>
    </row>
    <row r="27554" spans="4:5" x14ac:dyDescent="0.25">
      <c r="D27554" s="31">
        <v>-529.28200000000004</v>
      </c>
      <c r="E27554" s="28">
        <v>539.15899999999999</v>
      </c>
    </row>
    <row r="27555" spans="4:5" x14ac:dyDescent="0.25">
      <c r="D27555" s="31">
        <v>-529.26599999999996</v>
      </c>
      <c r="E27555" s="28">
        <v>539.29300000000001</v>
      </c>
    </row>
    <row r="27556" spans="4:5" x14ac:dyDescent="0.25">
      <c r="D27556" s="31">
        <v>-529.25</v>
      </c>
      <c r="E27556" s="28">
        <v>539.428</v>
      </c>
    </row>
    <row r="27557" spans="4:5" x14ac:dyDescent="0.25">
      <c r="D27557" s="31">
        <v>-529.23400000000004</v>
      </c>
      <c r="E27557" s="28">
        <v>539.56200000000001</v>
      </c>
    </row>
    <row r="27558" spans="4:5" x14ac:dyDescent="0.25">
      <c r="D27558" s="31">
        <v>-529.21799999999996</v>
      </c>
      <c r="E27558" s="28">
        <v>539.69600000000003</v>
      </c>
    </row>
    <row r="27559" spans="4:5" x14ac:dyDescent="0.25">
      <c r="D27559" s="31">
        <v>-529.202</v>
      </c>
      <c r="E27559" s="28">
        <v>539.83000000000004</v>
      </c>
    </row>
    <row r="27560" spans="4:5" x14ac:dyDescent="0.25">
      <c r="D27560" s="31">
        <v>-529.18600000000004</v>
      </c>
      <c r="E27560" s="28">
        <v>539.96400000000006</v>
      </c>
    </row>
    <row r="27561" spans="4:5" x14ac:dyDescent="0.25">
      <c r="D27561" s="31">
        <v>-529.16999999999996</v>
      </c>
      <c r="E27561" s="28">
        <v>540.09799999999996</v>
      </c>
    </row>
    <row r="27562" spans="4:5" x14ac:dyDescent="0.25">
      <c r="D27562" s="31">
        <v>-529.154</v>
      </c>
      <c r="E27562" s="28">
        <v>540.23299999999995</v>
      </c>
    </row>
    <row r="27563" spans="4:5" x14ac:dyDescent="0.25">
      <c r="D27563" s="31">
        <v>-529.13800000000003</v>
      </c>
      <c r="E27563" s="28">
        <v>540.36699999999996</v>
      </c>
    </row>
    <row r="27564" spans="4:5" x14ac:dyDescent="0.25">
      <c r="D27564" s="31">
        <v>-529.12199999999996</v>
      </c>
      <c r="E27564" s="28">
        <v>540.50099999999998</v>
      </c>
    </row>
    <row r="27565" spans="4:5" x14ac:dyDescent="0.25">
      <c r="D27565" s="31">
        <v>-529.10599999999999</v>
      </c>
      <c r="E27565" s="28">
        <v>540.63499999999999</v>
      </c>
    </row>
    <row r="27566" spans="4:5" x14ac:dyDescent="0.25">
      <c r="D27566" s="31">
        <v>-529.09</v>
      </c>
      <c r="E27566" s="28">
        <v>540.76900000000001</v>
      </c>
    </row>
    <row r="27567" spans="4:5" x14ac:dyDescent="0.25">
      <c r="D27567" s="31">
        <v>-529.07399999999996</v>
      </c>
      <c r="E27567" s="28">
        <v>540.90300000000002</v>
      </c>
    </row>
    <row r="27568" spans="4:5" x14ac:dyDescent="0.25">
      <c r="D27568" s="31">
        <v>-529.05799999999999</v>
      </c>
      <c r="E27568" s="28">
        <v>541.03599999999994</v>
      </c>
    </row>
    <row r="27569" spans="4:5" x14ac:dyDescent="0.25">
      <c r="D27569" s="31">
        <v>-529.04200000000003</v>
      </c>
      <c r="E27569" s="28">
        <v>541.16999999999996</v>
      </c>
    </row>
    <row r="27570" spans="4:5" x14ac:dyDescent="0.25">
      <c r="D27570" s="31">
        <v>-529.02599999999995</v>
      </c>
      <c r="E27570" s="28">
        <v>541.30399999999997</v>
      </c>
    </row>
    <row r="27571" spans="4:5" x14ac:dyDescent="0.25">
      <c r="D27571" s="31">
        <v>-529.01</v>
      </c>
      <c r="E27571" s="28">
        <v>541.43799999999999</v>
      </c>
    </row>
    <row r="27572" spans="4:5" x14ac:dyDescent="0.25">
      <c r="D27572" s="31">
        <v>-528.995</v>
      </c>
      <c r="E27572" s="28">
        <v>541.572</v>
      </c>
    </row>
    <row r="27573" spans="4:5" x14ac:dyDescent="0.25">
      <c r="D27573" s="31">
        <v>-528.97900000000004</v>
      </c>
      <c r="E27573" s="28">
        <v>541.70600000000002</v>
      </c>
    </row>
    <row r="27574" spans="4:5" x14ac:dyDescent="0.25">
      <c r="D27574" s="31">
        <v>-528.96299999999997</v>
      </c>
      <c r="E27574" s="28">
        <v>541.84</v>
      </c>
    </row>
    <row r="27575" spans="4:5" x14ac:dyDescent="0.25">
      <c r="D27575" s="31">
        <v>-528.947</v>
      </c>
      <c r="E27575" s="28">
        <v>541.97400000000005</v>
      </c>
    </row>
    <row r="27576" spans="4:5" x14ac:dyDescent="0.25">
      <c r="D27576" s="31">
        <v>-528.93100000000004</v>
      </c>
      <c r="E27576" s="28">
        <v>542.10699999999997</v>
      </c>
    </row>
    <row r="27577" spans="4:5" x14ac:dyDescent="0.25">
      <c r="D27577" s="31">
        <v>-528.91499999999996</v>
      </c>
      <c r="E27577" s="28">
        <v>542.24099999999999</v>
      </c>
    </row>
    <row r="27578" spans="4:5" x14ac:dyDescent="0.25">
      <c r="D27578" s="31">
        <v>-528.899</v>
      </c>
      <c r="E27578" s="28">
        <v>542.375</v>
      </c>
    </row>
    <row r="27579" spans="4:5" x14ac:dyDescent="0.25">
      <c r="D27579" s="31">
        <v>-528.88300000000004</v>
      </c>
      <c r="E27579" s="28">
        <v>542.50900000000001</v>
      </c>
    </row>
    <row r="27580" spans="4:5" x14ac:dyDescent="0.25">
      <c r="D27580" s="31">
        <v>-528.86699999999996</v>
      </c>
      <c r="E27580" s="28">
        <v>542.64200000000005</v>
      </c>
    </row>
    <row r="27581" spans="4:5" x14ac:dyDescent="0.25">
      <c r="D27581" s="31">
        <v>-528.851</v>
      </c>
      <c r="E27581" s="28">
        <v>542.77599999999995</v>
      </c>
    </row>
    <row r="27582" spans="4:5" x14ac:dyDescent="0.25">
      <c r="D27582" s="31">
        <v>-528.83500000000004</v>
      </c>
      <c r="E27582" s="28">
        <v>542.90899999999999</v>
      </c>
    </row>
    <row r="27583" spans="4:5" x14ac:dyDescent="0.25">
      <c r="D27583" s="31">
        <v>-528.81899999999996</v>
      </c>
      <c r="E27583" s="28">
        <v>543.04300000000001</v>
      </c>
    </row>
    <row r="27584" spans="4:5" x14ac:dyDescent="0.25">
      <c r="D27584" s="31">
        <v>-528.803</v>
      </c>
      <c r="E27584" s="28">
        <v>543.17700000000002</v>
      </c>
    </row>
    <row r="27585" spans="4:5" x14ac:dyDescent="0.25">
      <c r="D27585" s="31">
        <v>-528.78700000000003</v>
      </c>
      <c r="E27585" s="28">
        <v>543.30999999999995</v>
      </c>
    </row>
    <row r="27586" spans="4:5" x14ac:dyDescent="0.25">
      <c r="D27586" s="31">
        <v>-528.77099999999996</v>
      </c>
      <c r="E27586" s="28">
        <v>543.44399999999996</v>
      </c>
    </row>
    <row r="27587" spans="4:5" x14ac:dyDescent="0.25">
      <c r="D27587" s="31">
        <v>-528.755</v>
      </c>
      <c r="E27587" s="28">
        <v>543.577</v>
      </c>
    </row>
    <row r="27588" spans="4:5" x14ac:dyDescent="0.25">
      <c r="D27588" s="31">
        <v>-528.73900000000003</v>
      </c>
      <c r="E27588" s="28">
        <v>543.71100000000001</v>
      </c>
    </row>
    <row r="27589" spans="4:5" x14ac:dyDescent="0.25">
      <c r="D27589" s="31">
        <v>-528.72299999999996</v>
      </c>
      <c r="E27589" s="28">
        <v>543.84400000000005</v>
      </c>
    </row>
    <row r="27590" spans="4:5" x14ac:dyDescent="0.25">
      <c r="D27590" s="31">
        <v>-528.70699999999999</v>
      </c>
      <c r="E27590" s="28">
        <v>543.97799999999995</v>
      </c>
    </row>
    <row r="27591" spans="4:5" x14ac:dyDescent="0.25">
      <c r="D27591" s="31">
        <v>-528.69100000000003</v>
      </c>
      <c r="E27591" s="28">
        <v>544.11099999999999</v>
      </c>
    </row>
    <row r="27592" spans="4:5" x14ac:dyDescent="0.25">
      <c r="D27592" s="31">
        <v>-528.67499999999995</v>
      </c>
      <c r="E27592" s="28">
        <v>544.245</v>
      </c>
    </row>
    <row r="27593" spans="4:5" x14ac:dyDescent="0.25">
      <c r="D27593" s="31">
        <v>-528.65899999999999</v>
      </c>
      <c r="E27593" s="28">
        <v>544.37800000000004</v>
      </c>
    </row>
    <row r="27594" spans="4:5" x14ac:dyDescent="0.25">
      <c r="D27594" s="31">
        <v>-528.64300000000003</v>
      </c>
      <c r="E27594" s="28">
        <v>544.51099999999997</v>
      </c>
    </row>
    <row r="27595" spans="4:5" x14ac:dyDescent="0.25">
      <c r="D27595" s="31">
        <v>-528.62699999999995</v>
      </c>
      <c r="E27595" s="28">
        <v>544.64499999999998</v>
      </c>
    </row>
    <row r="27596" spans="4:5" x14ac:dyDescent="0.25">
      <c r="D27596" s="31">
        <v>-528.61099999999999</v>
      </c>
      <c r="E27596" s="28">
        <v>544.77800000000002</v>
      </c>
    </row>
    <row r="27597" spans="4:5" x14ac:dyDescent="0.25">
      <c r="D27597" s="31">
        <v>-528.59500000000003</v>
      </c>
      <c r="E27597" s="28">
        <v>544.91099999999994</v>
      </c>
    </row>
    <row r="27598" spans="4:5" x14ac:dyDescent="0.25">
      <c r="D27598" s="31">
        <v>-528.57899999999995</v>
      </c>
      <c r="E27598" s="28">
        <v>545.04499999999996</v>
      </c>
    </row>
    <row r="27599" spans="4:5" x14ac:dyDescent="0.25">
      <c r="D27599" s="31">
        <v>-528.56299999999999</v>
      </c>
      <c r="E27599" s="28">
        <v>545.178</v>
      </c>
    </row>
    <row r="27600" spans="4:5" x14ac:dyDescent="0.25">
      <c r="D27600" s="31">
        <v>-528.54700000000003</v>
      </c>
      <c r="E27600" s="28">
        <v>545.31100000000004</v>
      </c>
    </row>
    <row r="27601" spans="4:5" x14ac:dyDescent="0.25">
      <c r="D27601" s="31">
        <v>-528.53099999999995</v>
      </c>
      <c r="E27601" s="28">
        <v>545.44399999999996</v>
      </c>
    </row>
    <row r="27602" spans="4:5" x14ac:dyDescent="0.25">
      <c r="D27602" s="31">
        <v>-528.51499999999999</v>
      </c>
      <c r="E27602" s="28">
        <v>545.577</v>
      </c>
    </row>
    <row r="27603" spans="4:5" x14ac:dyDescent="0.25">
      <c r="D27603" s="31">
        <v>-528.49900000000002</v>
      </c>
      <c r="E27603" s="28">
        <v>545.71100000000001</v>
      </c>
    </row>
    <row r="27604" spans="4:5" x14ac:dyDescent="0.25">
      <c r="D27604" s="31">
        <v>-528.48299999999995</v>
      </c>
      <c r="E27604" s="28">
        <v>545.84400000000005</v>
      </c>
    </row>
    <row r="27605" spans="4:5" x14ac:dyDescent="0.25">
      <c r="D27605" s="31">
        <v>-528.46699999999998</v>
      </c>
      <c r="E27605" s="28">
        <v>545.97699999999998</v>
      </c>
    </row>
    <row r="27606" spans="4:5" x14ac:dyDescent="0.25">
      <c r="D27606" s="31">
        <v>-528.45100000000002</v>
      </c>
      <c r="E27606" s="28">
        <v>546.11</v>
      </c>
    </row>
    <row r="27607" spans="4:5" x14ac:dyDescent="0.25">
      <c r="D27607" s="31">
        <v>-528.43499999999995</v>
      </c>
      <c r="E27607" s="28">
        <v>546.24300000000005</v>
      </c>
    </row>
    <row r="27608" spans="4:5" x14ac:dyDescent="0.25">
      <c r="D27608" s="31">
        <v>-528.41899999999998</v>
      </c>
      <c r="E27608" s="28">
        <v>546.37599999999998</v>
      </c>
    </row>
    <row r="27609" spans="4:5" x14ac:dyDescent="0.25">
      <c r="D27609" s="31">
        <v>-528.40300000000002</v>
      </c>
      <c r="E27609" s="28">
        <v>546.50900000000001</v>
      </c>
    </row>
    <row r="27610" spans="4:5" x14ac:dyDescent="0.25">
      <c r="D27610" s="31">
        <v>-528.38699999999994</v>
      </c>
      <c r="E27610" s="28">
        <v>546.64200000000005</v>
      </c>
    </row>
    <row r="27611" spans="4:5" x14ac:dyDescent="0.25">
      <c r="D27611" s="31">
        <v>-528.37099999999998</v>
      </c>
      <c r="E27611" s="28">
        <v>546.77499999999998</v>
      </c>
    </row>
    <row r="27612" spans="4:5" x14ac:dyDescent="0.25">
      <c r="D27612" s="31">
        <v>-528.35500000000002</v>
      </c>
      <c r="E27612" s="28">
        <v>546.90800000000002</v>
      </c>
    </row>
    <row r="27613" spans="4:5" x14ac:dyDescent="0.25">
      <c r="D27613" s="31">
        <v>-528.33900000000006</v>
      </c>
      <c r="E27613" s="28">
        <v>547.04100000000005</v>
      </c>
    </row>
    <row r="27614" spans="4:5" x14ac:dyDescent="0.25">
      <c r="D27614" s="31">
        <v>-528.32299999999998</v>
      </c>
      <c r="E27614" s="28">
        <v>547.17399999999998</v>
      </c>
    </row>
    <row r="27615" spans="4:5" x14ac:dyDescent="0.25">
      <c r="D27615" s="31">
        <v>-528.30700000000002</v>
      </c>
      <c r="E27615" s="28">
        <v>547.30700000000002</v>
      </c>
    </row>
    <row r="27616" spans="4:5" x14ac:dyDescent="0.25">
      <c r="D27616" s="31">
        <v>-528.29100000000005</v>
      </c>
      <c r="E27616" s="28">
        <v>547.43899999999996</v>
      </c>
    </row>
    <row r="27617" spans="4:5" x14ac:dyDescent="0.25">
      <c r="D27617" s="31">
        <v>-528.27499999999998</v>
      </c>
      <c r="E27617" s="28">
        <v>547.572</v>
      </c>
    </row>
    <row r="27618" spans="4:5" x14ac:dyDescent="0.25">
      <c r="D27618" s="31">
        <v>-528.25900000000001</v>
      </c>
      <c r="E27618" s="28">
        <v>547.70500000000004</v>
      </c>
    </row>
    <row r="27619" spans="4:5" x14ac:dyDescent="0.25">
      <c r="D27619" s="31">
        <v>-528.24300000000005</v>
      </c>
      <c r="E27619" s="28">
        <v>547.83799999999997</v>
      </c>
    </row>
    <row r="27620" spans="4:5" x14ac:dyDescent="0.25">
      <c r="D27620" s="31">
        <v>-528.22699999999998</v>
      </c>
      <c r="E27620" s="28">
        <v>547.971</v>
      </c>
    </row>
    <row r="27621" spans="4:5" x14ac:dyDescent="0.25">
      <c r="D27621" s="31">
        <v>-528.21100000000001</v>
      </c>
      <c r="E27621" s="28">
        <v>548.10299999999995</v>
      </c>
    </row>
    <row r="27622" spans="4:5" x14ac:dyDescent="0.25">
      <c r="D27622" s="31">
        <v>-528.19500000000005</v>
      </c>
      <c r="E27622" s="28">
        <v>548.23599999999999</v>
      </c>
    </row>
    <row r="27623" spans="4:5" x14ac:dyDescent="0.25">
      <c r="D27623" s="31">
        <v>-528.17899999999997</v>
      </c>
      <c r="E27623" s="28">
        <v>548.36900000000003</v>
      </c>
    </row>
    <row r="27624" spans="4:5" x14ac:dyDescent="0.25">
      <c r="D27624" s="31">
        <v>-528.16300000000001</v>
      </c>
      <c r="E27624" s="28">
        <v>548.50199999999995</v>
      </c>
    </row>
    <row r="27625" spans="4:5" x14ac:dyDescent="0.25">
      <c r="D27625" s="31">
        <v>-528.14700000000005</v>
      </c>
      <c r="E27625" s="28">
        <v>548.63400000000001</v>
      </c>
    </row>
    <row r="27626" spans="4:5" x14ac:dyDescent="0.25">
      <c r="D27626" s="31">
        <v>-528.13099999999997</v>
      </c>
      <c r="E27626" s="28">
        <v>548.76700000000005</v>
      </c>
    </row>
    <row r="27627" spans="4:5" x14ac:dyDescent="0.25">
      <c r="D27627" s="31">
        <v>-528.11500000000001</v>
      </c>
      <c r="E27627" s="28">
        <v>548.899</v>
      </c>
    </row>
    <row r="27628" spans="4:5" x14ac:dyDescent="0.25">
      <c r="D27628" s="31">
        <v>-528.09900000000005</v>
      </c>
      <c r="E27628" s="28">
        <v>549.03200000000004</v>
      </c>
    </row>
    <row r="27629" spans="4:5" x14ac:dyDescent="0.25">
      <c r="D27629" s="31">
        <v>-528.08299999999997</v>
      </c>
      <c r="E27629" s="28">
        <v>549.16399999999999</v>
      </c>
    </row>
    <row r="27630" spans="4:5" x14ac:dyDescent="0.25">
      <c r="D27630" s="31">
        <v>-528.06700000000001</v>
      </c>
      <c r="E27630" s="28">
        <v>549.29700000000003</v>
      </c>
    </row>
    <row r="27631" spans="4:5" x14ac:dyDescent="0.25">
      <c r="D27631" s="31">
        <v>-528.05100000000004</v>
      </c>
      <c r="E27631" s="28">
        <v>549.42999999999995</v>
      </c>
    </row>
    <row r="27632" spans="4:5" x14ac:dyDescent="0.25">
      <c r="D27632" s="31">
        <v>-528.03499999999997</v>
      </c>
      <c r="E27632" s="28">
        <v>549.56200000000001</v>
      </c>
    </row>
    <row r="27633" spans="4:5" x14ac:dyDescent="0.25">
      <c r="D27633" s="31">
        <v>-528.01900000000001</v>
      </c>
      <c r="E27633" s="28">
        <v>549.69399999999996</v>
      </c>
    </row>
    <row r="27634" spans="4:5" x14ac:dyDescent="0.25">
      <c r="D27634" s="31">
        <v>-528.00300000000004</v>
      </c>
      <c r="E27634" s="28">
        <v>549.827</v>
      </c>
    </row>
    <row r="27635" spans="4:5" x14ac:dyDescent="0.25">
      <c r="D27635" s="31">
        <v>-527.98699999999997</v>
      </c>
      <c r="E27635" s="28">
        <v>549.95899999999995</v>
      </c>
    </row>
    <row r="27636" spans="4:5" x14ac:dyDescent="0.25">
      <c r="D27636" s="31">
        <v>-527.971</v>
      </c>
      <c r="E27636" s="28">
        <v>550.09199999999998</v>
      </c>
    </row>
    <row r="27637" spans="4:5" x14ac:dyDescent="0.25">
      <c r="D27637" s="31">
        <v>-527.95500000000004</v>
      </c>
      <c r="E27637" s="28">
        <v>550.22400000000005</v>
      </c>
    </row>
    <row r="27638" spans="4:5" x14ac:dyDescent="0.25">
      <c r="D27638" s="31">
        <v>-527.93899999999996</v>
      </c>
      <c r="E27638" s="28">
        <v>550.35599999999999</v>
      </c>
    </row>
    <row r="27639" spans="4:5" x14ac:dyDescent="0.25">
      <c r="D27639" s="31">
        <v>-527.923</v>
      </c>
      <c r="E27639" s="28">
        <v>550.48900000000003</v>
      </c>
    </row>
    <row r="27640" spans="4:5" x14ac:dyDescent="0.25">
      <c r="D27640" s="31">
        <v>-527.90700000000004</v>
      </c>
      <c r="E27640" s="28">
        <v>550.62099999999998</v>
      </c>
    </row>
    <row r="27641" spans="4:5" x14ac:dyDescent="0.25">
      <c r="D27641" s="31">
        <v>-527.89099999999996</v>
      </c>
      <c r="E27641" s="28">
        <v>550.75300000000004</v>
      </c>
    </row>
    <row r="27642" spans="4:5" x14ac:dyDescent="0.25">
      <c r="D27642" s="31">
        <v>-527.875</v>
      </c>
      <c r="E27642" s="28">
        <v>550.88599999999997</v>
      </c>
    </row>
    <row r="27643" spans="4:5" x14ac:dyDescent="0.25">
      <c r="D27643" s="31">
        <v>-527.85900000000004</v>
      </c>
      <c r="E27643" s="28">
        <v>551.01800000000003</v>
      </c>
    </row>
    <row r="27644" spans="4:5" x14ac:dyDescent="0.25">
      <c r="D27644" s="31">
        <v>-527.84299999999996</v>
      </c>
      <c r="E27644" s="28">
        <v>551.15</v>
      </c>
    </row>
    <row r="27645" spans="4:5" x14ac:dyDescent="0.25">
      <c r="D27645" s="31">
        <v>-527.827</v>
      </c>
      <c r="E27645" s="28">
        <v>551.28200000000004</v>
      </c>
    </row>
    <row r="27646" spans="4:5" x14ac:dyDescent="0.25">
      <c r="D27646" s="31">
        <v>-527.81100000000004</v>
      </c>
      <c r="E27646" s="28">
        <v>551.41399999999999</v>
      </c>
    </row>
    <row r="27647" spans="4:5" x14ac:dyDescent="0.25">
      <c r="D27647" s="31">
        <v>-527.79499999999996</v>
      </c>
      <c r="E27647" s="28">
        <v>551.54700000000003</v>
      </c>
    </row>
    <row r="27648" spans="4:5" x14ac:dyDescent="0.25">
      <c r="D27648" s="31">
        <v>-527.779</v>
      </c>
      <c r="E27648" s="28">
        <v>551.67899999999997</v>
      </c>
    </row>
    <row r="27649" spans="4:5" x14ac:dyDescent="0.25">
      <c r="D27649" s="31">
        <v>-527.76300000000003</v>
      </c>
      <c r="E27649" s="28">
        <v>551.81100000000004</v>
      </c>
    </row>
    <row r="27650" spans="4:5" x14ac:dyDescent="0.25">
      <c r="D27650" s="31">
        <v>-527.74699999999996</v>
      </c>
      <c r="E27650" s="28">
        <v>551.94299999999998</v>
      </c>
    </row>
    <row r="27651" spans="4:5" x14ac:dyDescent="0.25">
      <c r="D27651" s="31">
        <v>-527.73099999999999</v>
      </c>
      <c r="E27651" s="28">
        <v>552.07500000000005</v>
      </c>
    </row>
    <row r="27652" spans="4:5" x14ac:dyDescent="0.25">
      <c r="D27652" s="31">
        <v>-527.71500000000003</v>
      </c>
      <c r="E27652" s="28">
        <v>552.20699999999999</v>
      </c>
    </row>
    <row r="27653" spans="4:5" x14ac:dyDescent="0.25">
      <c r="D27653" s="31">
        <v>-527.69899999999996</v>
      </c>
      <c r="E27653" s="28">
        <v>552.33900000000006</v>
      </c>
    </row>
    <row r="27654" spans="4:5" x14ac:dyDescent="0.25">
      <c r="D27654" s="31">
        <v>-527.68299999999999</v>
      </c>
      <c r="E27654" s="28">
        <v>552.471</v>
      </c>
    </row>
    <row r="27655" spans="4:5" x14ac:dyDescent="0.25">
      <c r="D27655" s="31">
        <v>-527.66700000000003</v>
      </c>
      <c r="E27655" s="28">
        <v>552.60299999999995</v>
      </c>
    </row>
    <row r="27656" spans="4:5" x14ac:dyDescent="0.25">
      <c r="D27656" s="31">
        <v>-527.65099999999995</v>
      </c>
      <c r="E27656" s="28">
        <v>552.73500000000001</v>
      </c>
    </row>
    <row r="27657" spans="4:5" x14ac:dyDescent="0.25">
      <c r="D27657" s="31">
        <v>-527.63499999999999</v>
      </c>
      <c r="E27657" s="28">
        <v>552.86699999999996</v>
      </c>
    </row>
    <row r="27658" spans="4:5" x14ac:dyDescent="0.25">
      <c r="D27658" s="31">
        <v>-527.61900000000003</v>
      </c>
      <c r="E27658" s="28">
        <v>552.99900000000002</v>
      </c>
    </row>
    <row r="27659" spans="4:5" x14ac:dyDescent="0.25">
      <c r="D27659" s="31">
        <v>-527.60299999999995</v>
      </c>
      <c r="E27659" s="28">
        <v>553.13</v>
      </c>
    </row>
    <row r="27660" spans="4:5" x14ac:dyDescent="0.25">
      <c r="D27660" s="31">
        <v>-527.58699999999999</v>
      </c>
      <c r="E27660" s="28">
        <v>553.26199999999994</v>
      </c>
    </row>
    <row r="27661" spans="4:5" x14ac:dyDescent="0.25">
      <c r="D27661" s="31">
        <v>-527.57100000000003</v>
      </c>
      <c r="E27661" s="28">
        <v>553.39400000000001</v>
      </c>
    </row>
    <row r="27662" spans="4:5" x14ac:dyDescent="0.25">
      <c r="D27662" s="31">
        <v>-527.55499999999995</v>
      </c>
      <c r="E27662" s="28">
        <v>553.52599999999995</v>
      </c>
    </row>
    <row r="27663" spans="4:5" x14ac:dyDescent="0.25">
      <c r="D27663" s="31">
        <v>-527.53899999999999</v>
      </c>
      <c r="E27663" s="28">
        <v>553.65800000000002</v>
      </c>
    </row>
    <row r="27664" spans="4:5" x14ac:dyDescent="0.25">
      <c r="D27664" s="31">
        <v>-527.52300000000002</v>
      </c>
      <c r="E27664" s="28">
        <v>553.78899999999999</v>
      </c>
    </row>
    <row r="27665" spans="4:5" x14ac:dyDescent="0.25">
      <c r="D27665" s="31">
        <v>-527.50699999999995</v>
      </c>
      <c r="E27665" s="28">
        <v>553.92100000000005</v>
      </c>
    </row>
    <row r="27666" spans="4:5" x14ac:dyDescent="0.25">
      <c r="D27666" s="31">
        <v>-527.49099999999999</v>
      </c>
      <c r="E27666" s="28">
        <v>554.053</v>
      </c>
    </row>
    <row r="27667" spans="4:5" x14ac:dyDescent="0.25">
      <c r="D27667" s="31">
        <v>-527.47500000000002</v>
      </c>
      <c r="E27667" s="28">
        <v>554.18399999999997</v>
      </c>
    </row>
    <row r="27668" spans="4:5" x14ac:dyDescent="0.25">
      <c r="D27668" s="31">
        <v>-527.45899999999995</v>
      </c>
      <c r="E27668" s="28">
        <v>554.31600000000003</v>
      </c>
    </row>
    <row r="27669" spans="4:5" x14ac:dyDescent="0.25">
      <c r="D27669" s="31">
        <v>-527.44299999999998</v>
      </c>
      <c r="E27669" s="28">
        <v>554.44799999999998</v>
      </c>
    </row>
    <row r="27670" spans="4:5" x14ac:dyDescent="0.25">
      <c r="D27670" s="31">
        <v>-527.42700000000002</v>
      </c>
      <c r="E27670" s="28">
        <v>554.57899999999995</v>
      </c>
    </row>
    <row r="27671" spans="4:5" x14ac:dyDescent="0.25">
      <c r="D27671" s="31">
        <v>-527.41099999999994</v>
      </c>
      <c r="E27671" s="28">
        <v>554.71100000000001</v>
      </c>
    </row>
    <row r="27672" spans="4:5" x14ac:dyDescent="0.25">
      <c r="D27672" s="31">
        <v>-527.39499999999998</v>
      </c>
      <c r="E27672" s="28">
        <v>554.84199999999998</v>
      </c>
    </row>
    <row r="27673" spans="4:5" x14ac:dyDescent="0.25">
      <c r="D27673" s="31">
        <v>-527.37900000000002</v>
      </c>
      <c r="E27673" s="28">
        <v>554.97400000000005</v>
      </c>
    </row>
    <row r="27674" spans="4:5" x14ac:dyDescent="0.25">
      <c r="D27674" s="31">
        <v>-527.36300000000006</v>
      </c>
      <c r="E27674" s="28">
        <v>555.10599999999999</v>
      </c>
    </row>
    <row r="27675" spans="4:5" x14ac:dyDescent="0.25">
      <c r="D27675" s="31">
        <v>-527.34699999999998</v>
      </c>
      <c r="E27675" s="28">
        <v>555.23699999999997</v>
      </c>
    </row>
    <row r="27676" spans="4:5" x14ac:dyDescent="0.25">
      <c r="D27676" s="31">
        <v>-527.33100000000002</v>
      </c>
      <c r="E27676" s="28">
        <v>555.36800000000005</v>
      </c>
    </row>
    <row r="27677" spans="4:5" x14ac:dyDescent="0.25">
      <c r="D27677" s="31">
        <v>-527.31500000000005</v>
      </c>
      <c r="E27677" s="28">
        <v>555.5</v>
      </c>
    </row>
    <row r="27678" spans="4:5" x14ac:dyDescent="0.25">
      <c r="D27678" s="31">
        <v>-527.29899999999998</v>
      </c>
      <c r="E27678" s="28">
        <v>555.63099999999997</v>
      </c>
    </row>
    <row r="27679" spans="4:5" x14ac:dyDescent="0.25">
      <c r="D27679" s="31">
        <v>-527.28300000000002</v>
      </c>
      <c r="E27679" s="28">
        <v>555.76300000000003</v>
      </c>
    </row>
    <row r="27680" spans="4:5" x14ac:dyDescent="0.25">
      <c r="D27680" s="31">
        <v>-527.26700000000005</v>
      </c>
      <c r="E27680" s="28">
        <v>555.89400000000001</v>
      </c>
    </row>
    <row r="27681" spans="4:5" x14ac:dyDescent="0.25">
      <c r="D27681" s="31">
        <v>-527.25099999999998</v>
      </c>
      <c r="E27681" s="28">
        <v>556.02499999999998</v>
      </c>
    </row>
    <row r="27682" spans="4:5" x14ac:dyDescent="0.25">
      <c r="D27682" s="31">
        <v>-527.23500000000001</v>
      </c>
      <c r="E27682" s="28">
        <v>556.15700000000004</v>
      </c>
    </row>
    <row r="27683" spans="4:5" x14ac:dyDescent="0.25">
      <c r="D27683" s="31">
        <v>-527.21900000000005</v>
      </c>
      <c r="E27683" s="28">
        <v>556.28800000000001</v>
      </c>
    </row>
    <row r="27684" spans="4:5" x14ac:dyDescent="0.25">
      <c r="D27684" s="31">
        <v>-527.20299999999997</v>
      </c>
      <c r="E27684" s="28">
        <v>556.41899999999998</v>
      </c>
    </row>
    <row r="27685" spans="4:5" x14ac:dyDescent="0.25">
      <c r="D27685" s="31">
        <v>-527.18799999999999</v>
      </c>
      <c r="E27685" s="28">
        <v>556.55100000000004</v>
      </c>
    </row>
    <row r="27686" spans="4:5" x14ac:dyDescent="0.25">
      <c r="D27686" s="31">
        <v>-527.17200000000003</v>
      </c>
      <c r="E27686" s="28">
        <v>556.68200000000002</v>
      </c>
    </row>
    <row r="27687" spans="4:5" x14ac:dyDescent="0.25">
      <c r="D27687" s="31">
        <v>-527.15599999999995</v>
      </c>
      <c r="E27687" s="28">
        <v>556.81299999999999</v>
      </c>
    </row>
    <row r="27688" spans="4:5" x14ac:dyDescent="0.25">
      <c r="D27688" s="31">
        <v>-527.14</v>
      </c>
      <c r="E27688" s="28">
        <v>556.94399999999996</v>
      </c>
    </row>
    <row r="27689" spans="4:5" x14ac:dyDescent="0.25">
      <c r="D27689" s="31">
        <v>-527.12400000000002</v>
      </c>
      <c r="E27689" s="28">
        <v>557.07500000000005</v>
      </c>
    </row>
    <row r="27690" spans="4:5" x14ac:dyDescent="0.25">
      <c r="D27690" s="31">
        <v>-527.10799999999995</v>
      </c>
      <c r="E27690" s="28">
        <v>557.20600000000002</v>
      </c>
    </row>
    <row r="27691" spans="4:5" x14ac:dyDescent="0.25">
      <c r="D27691" s="31">
        <v>-527.09199999999998</v>
      </c>
      <c r="E27691" s="28">
        <v>557.33799999999997</v>
      </c>
    </row>
    <row r="27692" spans="4:5" x14ac:dyDescent="0.25">
      <c r="D27692" s="31">
        <v>-527.07600000000002</v>
      </c>
      <c r="E27692" s="28">
        <v>557.46900000000005</v>
      </c>
    </row>
    <row r="27693" spans="4:5" x14ac:dyDescent="0.25">
      <c r="D27693" s="31">
        <v>-527.05999999999995</v>
      </c>
      <c r="E27693" s="28">
        <v>557.6</v>
      </c>
    </row>
    <row r="27694" spans="4:5" x14ac:dyDescent="0.25">
      <c r="D27694" s="31">
        <v>-527.04399999999998</v>
      </c>
      <c r="E27694" s="28">
        <v>557.73099999999999</v>
      </c>
    </row>
    <row r="27695" spans="4:5" x14ac:dyDescent="0.25">
      <c r="D27695" s="31">
        <v>-527.02800000000002</v>
      </c>
      <c r="E27695" s="28">
        <v>557.86199999999997</v>
      </c>
    </row>
    <row r="27696" spans="4:5" x14ac:dyDescent="0.25">
      <c r="D27696" s="31">
        <v>-527.01199999999994</v>
      </c>
      <c r="E27696" s="28">
        <v>557.99300000000005</v>
      </c>
    </row>
    <row r="27697" spans="4:5" x14ac:dyDescent="0.25">
      <c r="D27697" s="31">
        <v>-526.99599999999998</v>
      </c>
      <c r="E27697" s="28">
        <v>558.12400000000002</v>
      </c>
    </row>
    <row r="27698" spans="4:5" x14ac:dyDescent="0.25">
      <c r="D27698" s="31">
        <v>-526.98</v>
      </c>
      <c r="E27698" s="28">
        <v>558.255</v>
      </c>
    </row>
    <row r="27699" spans="4:5" x14ac:dyDescent="0.25">
      <c r="D27699" s="31">
        <v>-526.96400000000006</v>
      </c>
      <c r="E27699" s="28">
        <v>558.38499999999999</v>
      </c>
    </row>
    <row r="27700" spans="4:5" x14ac:dyDescent="0.25">
      <c r="D27700" s="31">
        <v>-526.94799999999998</v>
      </c>
      <c r="E27700" s="28">
        <v>558.51599999999996</v>
      </c>
    </row>
    <row r="27701" spans="4:5" x14ac:dyDescent="0.25">
      <c r="D27701" s="31">
        <v>-526.93200000000002</v>
      </c>
      <c r="E27701" s="28">
        <v>558.64700000000005</v>
      </c>
    </row>
    <row r="27702" spans="4:5" x14ac:dyDescent="0.25">
      <c r="D27702" s="31">
        <v>-526.91600000000005</v>
      </c>
      <c r="E27702" s="28">
        <v>558.77800000000002</v>
      </c>
    </row>
    <row r="27703" spans="4:5" x14ac:dyDescent="0.25">
      <c r="D27703" s="31">
        <v>-526.9</v>
      </c>
      <c r="E27703" s="28">
        <v>558.90899999999999</v>
      </c>
    </row>
    <row r="27704" spans="4:5" x14ac:dyDescent="0.25">
      <c r="D27704" s="31">
        <v>-526.88400000000001</v>
      </c>
      <c r="E27704" s="28">
        <v>559.04</v>
      </c>
    </row>
    <row r="27705" spans="4:5" x14ac:dyDescent="0.25">
      <c r="D27705" s="31">
        <v>-526.86800000000005</v>
      </c>
      <c r="E27705" s="28">
        <v>559.16999999999996</v>
      </c>
    </row>
    <row r="27706" spans="4:5" x14ac:dyDescent="0.25">
      <c r="D27706" s="31">
        <v>-526.85199999999998</v>
      </c>
      <c r="E27706" s="28">
        <v>559.30100000000004</v>
      </c>
    </row>
    <row r="27707" spans="4:5" x14ac:dyDescent="0.25">
      <c r="D27707" s="31">
        <v>-526.83600000000001</v>
      </c>
      <c r="E27707" s="28">
        <v>559.43200000000002</v>
      </c>
    </row>
    <row r="27708" spans="4:5" x14ac:dyDescent="0.25">
      <c r="D27708" s="31">
        <v>-526.82000000000005</v>
      </c>
      <c r="E27708" s="28">
        <v>559.56299999999999</v>
      </c>
    </row>
    <row r="27709" spans="4:5" x14ac:dyDescent="0.25">
      <c r="D27709" s="31">
        <v>-526.80399999999997</v>
      </c>
      <c r="E27709" s="28">
        <v>559.69299999999998</v>
      </c>
    </row>
    <row r="27710" spans="4:5" x14ac:dyDescent="0.25">
      <c r="D27710" s="31">
        <v>-526.78800000000001</v>
      </c>
      <c r="E27710" s="28">
        <v>559.82399999999996</v>
      </c>
    </row>
    <row r="27711" spans="4:5" x14ac:dyDescent="0.25">
      <c r="D27711" s="31">
        <v>-526.77200000000005</v>
      </c>
      <c r="E27711" s="28">
        <v>559.95500000000004</v>
      </c>
    </row>
    <row r="27712" spans="4:5" x14ac:dyDescent="0.25">
      <c r="D27712" s="31">
        <v>-526.75599999999997</v>
      </c>
      <c r="E27712" s="28">
        <v>560.08500000000004</v>
      </c>
    </row>
    <row r="27713" spans="4:5" x14ac:dyDescent="0.25">
      <c r="D27713" s="31">
        <v>-526.74</v>
      </c>
      <c r="E27713" s="28">
        <v>560.21600000000001</v>
      </c>
    </row>
    <row r="27714" spans="4:5" x14ac:dyDescent="0.25">
      <c r="D27714" s="31">
        <v>-526.72400000000005</v>
      </c>
      <c r="E27714" s="28">
        <v>560.346</v>
      </c>
    </row>
    <row r="27715" spans="4:5" x14ac:dyDescent="0.25">
      <c r="D27715" s="31">
        <v>-526.70799999999997</v>
      </c>
      <c r="E27715" s="28">
        <v>560.47699999999998</v>
      </c>
    </row>
    <row r="27716" spans="4:5" x14ac:dyDescent="0.25">
      <c r="D27716" s="31">
        <v>-526.69200000000001</v>
      </c>
      <c r="E27716" s="28">
        <v>560.60699999999997</v>
      </c>
    </row>
    <row r="27717" spans="4:5" x14ac:dyDescent="0.25">
      <c r="D27717" s="31">
        <v>-526.67600000000004</v>
      </c>
      <c r="E27717" s="28">
        <v>560.73800000000006</v>
      </c>
    </row>
    <row r="27718" spans="4:5" x14ac:dyDescent="0.25">
      <c r="D27718" s="31">
        <v>-526.66</v>
      </c>
      <c r="E27718" s="28">
        <v>560.86800000000005</v>
      </c>
    </row>
    <row r="27719" spans="4:5" x14ac:dyDescent="0.25">
      <c r="D27719" s="31">
        <v>-526.64400000000001</v>
      </c>
      <c r="E27719" s="28">
        <v>560.99900000000002</v>
      </c>
    </row>
    <row r="27720" spans="4:5" x14ac:dyDescent="0.25">
      <c r="D27720" s="31">
        <v>-526.62800000000004</v>
      </c>
      <c r="E27720" s="28">
        <v>561.12900000000002</v>
      </c>
    </row>
    <row r="27721" spans="4:5" x14ac:dyDescent="0.25">
      <c r="D27721" s="31">
        <v>-526.61199999999997</v>
      </c>
      <c r="E27721" s="28">
        <v>561.26</v>
      </c>
    </row>
    <row r="27722" spans="4:5" x14ac:dyDescent="0.25">
      <c r="D27722" s="31">
        <v>-526.596</v>
      </c>
      <c r="E27722" s="28">
        <v>561.39</v>
      </c>
    </row>
    <row r="27723" spans="4:5" x14ac:dyDescent="0.25">
      <c r="D27723" s="31">
        <v>-526.58000000000004</v>
      </c>
      <c r="E27723" s="28">
        <v>561.52</v>
      </c>
    </row>
    <row r="27724" spans="4:5" x14ac:dyDescent="0.25">
      <c r="D27724" s="31">
        <v>-526.56399999999996</v>
      </c>
      <c r="E27724" s="28">
        <v>561.65099999999995</v>
      </c>
    </row>
    <row r="27725" spans="4:5" x14ac:dyDescent="0.25">
      <c r="D27725" s="31">
        <v>-526.548</v>
      </c>
      <c r="E27725" s="28">
        <v>561.78099999999995</v>
      </c>
    </row>
    <row r="27726" spans="4:5" x14ac:dyDescent="0.25">
      <c r="D27726" s="31">
        <v>-526.53200000000004</v>
      </c>
      <c r="E27726" s="28">
        <v>561.91099999999994</v>
      </c>
    </row>
    <row r="27727" spans="4:5" x14ac:dyDescent="0.25">
      <c r="D27727" s="31">
        <v>-526.51599999999996</v>
      </c>
      <c r="E27727" s="28">
        <v>562.04200000000003</v>
      </c>
    </row>
    <row r="27728" spans="4:5" x14ac:dyDescent="0.25">
      <c r="D27728" s="31">
        <v>-526.5</v>
      </c>
      <c r="E27728" s="28">
        <v>562.17200000000003</v>
      </c>
    </row>
    <row r="27729" spans="4:5" x14ac:dyDescent="0.25">
      <c r="D27729" s="31">
        <v>-526.48400000000004</v>
      </c>
      <c r="E27729" s="28">
        <v>562.30200000000002</v>
      </c>
    </row>
    <row r="27730" spans="4:5" x14ac:dyDescent="0.25">
      <c r="D27730" s="31">
        <v>-526.46799999999996</v>
      </c>
      <c r="E27730" s="28">
        <v>562.43200000000002</v>
      </c>
    </row>
    <row r="27731" spans="4:5" x14ac:dyDescent="0.25">
      <c r="D27731" s="31">
        <v>-526.452</v>
      </c>
      <c r="E27731" s="28">
        <v>562.56200000000001</v>
      </c>
    </row>
    <row r="27732" spans="4:5" x14ac:dyDescent="0.25">
      <c r="D27732" s="31">
        <v>-526.43600000000004</v>
      </c>
      <c r="E27732" s="28">
        <v>562.69200000000001</v>
      </c>
    </row>
    <row r="27733" spans="4:5" x14ac:dyDescent="0.25">
      <c r="D27733" s="31">
        <v>-526.41999999999996</v>
      </c>
      <c r="E27733" s="28">
        <v>562.82299999999998</v>
      </c>
    </row>
    <row r="27734" spans="4:5" x14ac:dyDescent="0.25">
      <c r="D27734" s="31">
        <v>-526.404</v>
      </c>
      <c r="E27734" s="28">
        <v>562.95299999999997</v>
      </c>
    </row>
    <row r="27735" spans="4:5" x14ac:dyDescent="0.25">
      <c r="D27735" s="31">
        <v>-526.38800000000003</v>
      </c>
      <c r="E27735" s="28">
        <v>563.08299999999997</v>
      </c>
    </row>
    <row r="27736" spans="4:5" x14ac:dyDescent="0.25">
      <c r="D27736" s="31">
        <v>-526.37199999999996</v>
      </c>
      <c r="E27736" s="28">
        <v>563.21299999999997</v>
      </c>
    </row>
    <row r="27737" spans="4:5" x14ac:dyDescent="0.25">
      <c r="D27737" s="31">
        <v>-526.35599999999999</v>
      </c>
      <c r="E27737" s="28">
        <v>563.34299999999996</v>
      </c>
    </row>
    <row r="27738" spans="4:5" x14ac:dyDescent="0.25">
      <c r="D27738" s="31">
        <v>-526.34</v>
      </c>
      <c r="E27738" s="28">
        <v>563.47299999999996</v>
      </c>
    </row>
    <row r="27739" spans="4:5" x14ac:dyDescent="0.25">
      <c r="D27739" s="31">
        <v>-526.32399999999996</v>
      </c>
      <c r="E27739" s="28">
        <v>563.60199999999998</v>
      </c>
    </row>
    <row r="27740" spans="4:5" x14ac:dyDescent="0.25">
      <c r="D27740" s="31">
        <v>-526.30799999999999</v>
      </c>
      <c r="E27740" s="28">
        <v>563.73199999999997</v>
      </c>
    </row>
    <row r="27741" spans="4:5" x14ac:dyDescent="0.25">
      <c r="D27741" s="31">
        <v>-526.29200000000003</v>
      </c>
      <c r="E27741" s="28">
        <v>563.86199999999997</v>
      </c>
    </row>
    <row r="27742" spans="4:5" x14ac:dyDescent="0.25">
      <c r="D27742" s="31">
        <v>-526.27599999999995</v>
      </c>
      <c r="E27742" s="28">
        <v>563.99199999999996</v>
      </c>
    </row>
    <row r="27743" spans="4:5" x14ac:dyDescent="0.25">
      <c r="D27743" s="31">
        <v>-526.26</v>
      </c>
      <c r="E27743" s="28">
        <v>564.12199999999996</v>
      </c>
    </row>
    <row r="27744" spans="4:5" x14ac:dyDescent="0.25">
      <c r="D27744" s="31">
        <v>-526.24400000000003</v>
      </c>
      <c r="E27744" s="28">
        <v>564.25199999999995</v>
      </c>
    </row>
    <row r="27745" spans="4:5" x14ac:dyDescent="0.25">
      <c r="D27745" s="31">
        <v>-526.22799999999995</v>
      </c>
      <c r="E27745" s="28">
        <v>564.38199999999995</v>
      </c>
    </row>
    <row r="27746" spans="4:5" x14ac:dyDescent="0.25">
      <c r="D27746" s="31">
        <v>-526.21199999999999</v>
      </c>
      <c r="E27746" s="28">
        <v>564.51199999999994</v>
      </c>
    </row>
    <row r="27747" spans="4:5" x14ac:dyDescent="0.25">
      <c r="D27747" s="31">
        <v>-526.19600000000003</v>
      </c>
      <c r="E27747" s="28">
        <v>564.64099999999996</v>
      </c>
    </row>
    <row r="27748" spans="4:5" x14ac:dyDescent="0.25">
      <c r="D27748" s="31">
        <v>-526.17999999999995</v>
      </c>
      <c r="E27748" s="28">
        <v>564.77099999999996</v>
      </c>
    </row>
    <row r="27749" spans="4:5" x14ac:dyDescent="0.25">
      <c r="D27749" s="31">
        <v>-526.16399999999999</v>
      </c>
      <c r="E27749" s="28">
        <v>564.90099999999995</v>
      </c>
    </row>
    <row r="27750" spans="4:5" x14ac:dyDescent="0.25">
      <c r="D27750" s="31">
        <v>-526.14800000000002</v>
      </c>
      <c r="E27750" s="28">
        <v>565.03099999999995</v>
      </c>
    </row>
    <row r="27751" spans="4:5" x14ac:dyDescent="0.25">
      <c r="D27751" s="31">
        <v>-526.13199999999995</v>
      </c>
      <c r="E27751" s="28">
        <v>565.16</v>
      </c>
    </row>
    <row r="27752" spans="4:5" x14ac:dyDescent="0.25">
      <c r="D27752" s="31">
        <v>-526.11599999999999</v>
      </c>
      <c r="E27752" s="28">
        <v>565.29</v>
      </c>
    </row>
    <row r="27753" spans="4:5" x14ac:dyDescent="0.25">
      <c r="D27753" s="31">
        <v>-526.1</v>
      </c>
      <c r="E27753" s="28">
        <v>565.41899999999998</v>
      </c>
    </row>
    <row r="27754" spans="4:5" x14ac:dyDescent="0.25">
      <c r="D27754" s="31">
        <v>-526.08399999999995</v>
      </c>
      <c r="E27754" s="28">
        <v>565.54899999999998</v>
      </c>
    </row>
    <row r="27755" spans="4:5" x14ac:dyDescent="0.25">
      <c r="D27755" s="31">
        <v>-526.06799999999998</v>
      </c>
      <c r="E27755" s="28">
        <v>565.67899999999997</v>
      </c>
    </row>
    <row r="27756" spans="4:5" x14ac:dyDescent="0.25">
      <c r="D27756" s="31">
        <v>-526.05200000000002</v>
      </c>
      <c r="E27756" s="28">
        <v>565.80799999999999</v>
      </c>
    </row>
    <row r="27757" spans="4:5" x14ac:dyDescent="0.25">
      <c r="D27757" s="31">
        <v>-526.03599999999994</v>
      </c>
      <c r="E27757" s="28">
        <v>565.93799999999999</v>
      </c>
    </row>
    <row r="27758" spans="4:5" x14ac:dyDescent="0.25">
      <c r="D27758" s="31">
        <v>-526.02</v>
      </c>
      <c r="E27758" s="28">
        <v>566.06700000000001</v>
      </c>
    </row>
    <row r="27759" spans="4:5" x14ac:dyDescent="0.25">
      <c r="D27759" s="31">
        <v>-526.00400000000002</v>
      </c>
      <c r="E27759" s="28">
        <v>566.197</v>
      </c>
    </row>
    <row r="27760" spans="4:5" x14ac:dyDescent="0.25">
      <c r="D27760" s="31">
        <v>-525.98800000000006</v>
      </c>
      <c r="E27760" s="28">
        <v>566.32600000000002</v>
      </c>
    </row>
    <row r="27761" spans="4:5" x14ac:dyDescent="0.25">
      <c r="D27761" s="31">
        <v>-525.97199999999998</v>
      </c>
      <c r="E27761" s="28">
        <v>566.45600000000002</v>
      </c>
    </row>
    <row r="27762" spans="4:5" x14ac:dyDescent="0.25">
      <c r="D27762" s="31">
        <v>-525.95600000000002</v>
      </c>
      <c r="E27762" s="28">
        <v>566.58500000000004</v>
      </c>
    </row>
    <row r="27763" spans="4:5" x14ac:dyDescent="0.25">
      <c r="D27763" s="31">
        <v>-525.94000000000005</v>
      </c>
      <c r="E27763" s="28">
        <v>566.71400000000006</v>
      </c>
    </row>
    <row r="27764" spans="4:5" x14ac:dyDescent="0.25">
      <c r="D27764" s="31">
        <v>-525.92399999999998</v>
      </c>
      <c r="E27764" s="28">
        <v>566.84400000000005</v>
      </c>
    </row>
    <row r="27765" spans="4:5" x14ac:dyDescent="0.25">
      <c r="D27765" s="31">
        <v>-525.90800000000002</v>
      </c>
      <c r="E27765" s="28">
        <v>566.97299999999996</v>
      </c>
    </row>
    <row r="27766" spans="4:5" x14ac:dyDescent="0.25">
      <c r="D27766" s="31">
        <v>-525.89200000000005</v>
      </c>
      <c r="E27766" s="28">
        <v>567.10199999999998</v>
      </c>
    </row>
    <row r="27767" spans="4:5" x14ac:dyDescent="0.25">
      <c r="D27767" s="31">
        <v>-525.87599999999998</v>
      </c>
      <c r="E27767" s="28">
        <v>567.23199999999997</v>
      </c>
    </row>
    <row r="27768" spans="4:5" x14ac:dyDescent="0.25">
      <c r="D27768" s="31">
        <v>-525.86</v>
      </c>
      <c r="E27768" s="28">
        <v>567.36099999999999</v>
      </c>
    </row>
    <row r="27769" spans="4:5" x14ac:dyDescent="0.25">
      <c r="D27769" s="31">
        <v>-525.84400000000005</v>
      </c>
      <c r="E27769" s="28">
        <v>567.49</v>
      </c>
    </row>
    <row r="27770" spans="4:5" x14ac:dyDescent="0.25">
      <c r="D27770" s="31">
        <v>-525.82799999999997</v>
      </c>
      <c r="E27770" s="28">
        <v>567.61900000000003</v>
      </c>
    </row>
    <row r="27771" spans="4:5" x14ac:dyDescent="0.25">
      <c r="D27771" s="31">
        <v>-525.81200000000001</v>
      </c>
      <c r="E27771" s="28">
        <v>567.74800000000005</v>
      </c>
    </row>
    <row r="27772" spans="4:5" x14ac:dyDescent="0.25">
      <c r="D27772" s="31">
        <v>-525.79600000000005</v>
      </c>
      <c r="E27772" s="28">
        <v>567.87800000000004</v>
      </c>
    </row>
    <row r="27773" spans="4:5" x14ac:dyDescent="0.25">
      <c r="D27773" s="31">
        <v>-525.78</v>
      </c>
      <c r="E27773" s="28">
        <v>568.00699999999995</v>
      </c>
    </row>
    <row r="27774" spans="4:5" x14ac:dyDescent="0.25">
      <c r="D27774" s="31">
        <v>-525.76400000000001</v>
      </c>
      <c r="E27774" s="28">
        <v>568.13599999999997</v>
      </c>
    </row>
    <row r="27775" spans="4:5" x14ac:dyDescent="0.25">
      <c r="D27775" s="31">
        <v>-525.74800000000005</v>
      </c>
      <c r="E27775" s="28">
        <v>568.26499999999999</v>
      </c>
    </row>
    <row r="27776" spans="4:5" x14ac:dyDescent="0.25">
      <c r="D27776" s="31">
        <v>-525.73199999999997</v>
      </c>
      <c r="E27776" s="28">
        <v>568.39400000000001</v>
      </c>
    </row>
    <row r="27777" spans="4:5" x14ac:dyDescent="0.25">
      <c r="D27777" s="31">
        <v>-525.71600000000001</v>
      </c>
      <c r="E27777" s="28">
        <v>568.52300000000002</v>
      </c>
    </row>
    <row r="27778" spans="4:5" x14ac:dyDescent="0.25">
      <c r="D27778" s="31">
        <v>-525.70000000000005</v>
      </c>
      <c r="E27778" s="28">
        <v>568.65200000000004</v>
      </c>
    </row>
    <row r="27779" spans="4:5" x14ac:dyDescent="0.25">
      <c r="D27779" s="31">
        <v>-525.68399999999997</v>
      </c>
      <c r="E27779" s="28">
        <v>568.78099999999995</v>
      </c>
    </row>
    <row r="27780" spans="4:5" x14ac:dyDescent="0.25">
      <c r="D27780" s="31">
        <v>-525.66800000000001</v>
      </c>
      <c r="E27780" s="28">
        <v>568.91</v>
      </c>
    </row>
    <row r="27781" spans="4:5" x14ac:dyDescent="0.25">
      <c r="D27781" s="31">
        <v>-525.65200000000004</v>
      </c>
      <c r="E27781" s="28">
        <v>569.03899999999999</v>
      </c>
    </row>
    <row r="27782" spans="4:5" x14ac:dyDescent="0.25">
      <c r="D27782" s="31">
        <v>-525.63599999999997</v>
      </c>
      <c r="E27782" s="28">
        <v>569.16800000000001</v>
      </c>
    </row>
    <row r="27783" spans="4:5" x14ac:dyDescent="0.25">
      <c r="D27783" s="31">
        <v>-525.62</v>
      </c>
      <c r="E27783" s="28">
        <v>569.29700000000003</v>
      </c>
    </row>
    <row r="27784" spans="4:5" x14ac:dyDescent="0.25">
      <c r="D27784" s="31">
        <v>-525.60400000000004</v>
      </c>
      <c r="E27784" s="28">
        <v>569.42499999999995</v>
      </c>
    </row>
    <row r="27785" spans="4:5" x14ac:dyDescent="0.25">
      <c r="D27785" s="31">
        <v>-525.58799999999997</v>
      </c>
      <c r="E27785" s="28">
        <v>569.55399999999997</v>
      </c>
    </row>
    <row r="27786" spans="4:5" x14ac:dyDescent="0.25">
      <c r="D27786" s="31">
        <v>-525.572</v>
      </c>
      <c r="E27786" s="28">
        <v>569.68299999999999</v>
      </c>
    </row>
    <row r="27787" spans="4:5" x14ac:dyDescent="0.25">
      <c r="D27787" s="31">
        <v>-525.55600000000004</v>
      </c>
      <c r="E27787" s="28">
        <v>569.81200000000001</v>
      </c>
    </row>
    <row r="27788" spans="4:5" x14ac:dyDescent="0.25">
      <c r="D27788" s="31">
        <v>-525.54</v>
      </c>
      <c r="E27788" s="28">
        <v>569.94100000000003</v>
      </c>
    </row>
    <row r="27789" spans="4:5" x14ac:dyDescent="0.25">
      <c r="D27789" s="31">
        <v>-525.524</v>
      </c>
      <c r="E27789" s="28">
        <v>570.06899999999996</v>
      </c>
    </row>
    <row r="27790" spans="4:5" x14ac:dyDescent="0.25">
      <c r="D27790" s="31">
        <v>-525.50800000000004</v>
      </c>
      <c r="E27790" s="28">
        <v>570.19799999999998</v>
      </c>
    </row>
    <row r="27791" spans="4:5" x14ac:dyDescent="0.25">
      <c r="D27791" s="31">
        <v>-525.49199999999996</v>
      </c>
      <c r="E27791" s="28">
        <v>570.327</v>
      </c>
    </row>
    <row r="27792" spans="4:5" x14ac:dyDescent="0.25">
      <c r="D27792" s="31">
        <v>-525.476</v>
      </c>
      <c r="E27792" s="28">
        <v>570.45500000000004</v>
      </c>
    </row>
    <row r="27793" spans="4:5" x14ac:dyDescent="0.25">
      <c r="D27793" s="31">
        <v>-525.46</v>
      </c>
      <c r="E27793" s="28">
        <v>570.58399999999995</v>
      </c>
    </row>
    <row r="27794" spans="4:5" x14ac:dyDescent="0.25">
      <c r="D27794" s="31">
        <v>-525.44399999999996</v>
      </c>
      <c r="E27794" s="28">
        <v>570.71299999999997</v>
      </c>
    </row>
    <row r="27795" spans="4:5" x14ac:dyDescent="0.25">
      <c r="D27795" s="31">
        <v>-525.428</v>
      </c>
      <c r="E27795" s="28">
        <v>570.84100000000001</v>
      </c>
    </row>
    <row r="27796" spans="4:5" x14ac:dyDescent="0.25">
      <c r="D27796" s="31">
        <v>-525.41200000000003</v>
      </c>
      <c r="E27796" s="28">
        <v>570.97</v>
      </c>
    </row>
    <row r="27797" spans="4:5" x14ac:dyDescent="0.25">
      <c r="D27797" s="31">
        <v>-525.39599999999996</v>
      </c>
      <c r="E27797" s="28">
        <v>571.09799999999996</v>
      </c>
    </row>
    <row r="27798" spans="4:5" x14ac:dyDescent="0.25">
      <c r="D27798" s="31">
        <v>-525.38</v>
      </c>
      <c r="E27798" s="28">
        <v>571.22699999999998</v>
      </c>
    </row>
    <row r="27799" spans="4:5" x14ac:dyDescent="0.25">
      <c r="D27799" s="31">
        <v>-525.36500000000001</v>
      </c>
      <c r="E27799" s="28">
        <v>571.35500000000002</v>
      </c>
    </row>
    <row r="27800" spans="4:5" x14ac:dyDescent="0.25">
      <c r="D27800" s="31">
        <v>-525.34900000000005</v>
      </c>
      <c r="E27800" s="28">
        <v>571.48400000000004</v>
      </c>
    </row>
    <row r="27801" spans="4:5" x14ac:dyDescent="0.25">
      <c r="D27801" s="31">
        <v>-525.33299999999997</v>
      </c>
      <c r="E27801" s="28">
        <v>571.61199999999997</v>
      </c>
    </row>
    <row r="27802" spans="4:5" x14ac:dyDescent="0.25">
      <c r="D27802" s="31">
        <v>-525.31700000000001</v>
      </c>
      <c r="E27802" s="28">
        <v>571.74099999999999</v>
      </c>
    </row>
    <row r="27803" spans="4:5" x14ac:dyDescent="0.25">
      <c r="D27803" s="31">
        <v>-525.30100000000004</v>
      </c>
      <c r="E27803" s="28">
        <v>571.86900000000003</v>
      </c>
    </row>
    <row r="27804" spans="4:5" x14ac:dyDescent="0.25">
      <c r="D27804" s="31">
        <v>-525.28499999999997</v>
      </c>
      <c r="E27804" s="28">
        <v>571.99699999999996</v>
      </c>
    </row>
    <row r="27805" spans="4:5" x14ac:dyDescent="0.25">
      <c r="D27805" s="31">
        <v>-525.26900000000001</v>
      </c>
      <c r="E27805" s="28">
        <v>572.12599999999998</v>
      </c>
    </row>
    <row r="27806" spans="4:5" x14ac:dyDescent="0.25">
      <c r="D27806" s="31">
        <v>-525.25300000000004</v>
      </c>
      <c r="E27806" s="28">
        <v>572.25400000000002</v>
      </c>
    </row>
    <row r="27807" spans="4:5" x14ac:dyDescent="0.25">
      <c r="D27807" s="31">
        <v>-525.23699999999997</v>
      </c>
      <c r="E27807" s="28">
        <v>572.38199999999995</v>
      </c>
    </row>
    <row r="27808" spans="4:5" x14ac:dyDescent="0.25">
      <c r="D27808" s="31">
        <v>-525.221</v>
      </c>
      <c r="E27808" s="28">
        <v>572.51099999999997</v>
      </c>
    </row>
    <row r="27809" spans="4:5" x14ac:dyDescent="0.25">
      <c r="D27809" s="31">
        <v>-525.20500000000004</v>
      </c>
      <c r="E27809" s="28">
        <v>572.63900000000001</v>
      </c>
    </row>
    <row r="27810" spans="4:5" x14ac:dyDescent="0.25">
      <c r="D27810" s="31">
        <v>-525.18899999999996</v>
      </c>
      <c r="E27810" s="28">
        <v>572.76700000000005</v>
      </c>
    </row>
    <row r="27811" spans="4:5" x14ac:dyDescent="0.25">
      <c r="D27811" s="31">
        <v>-525.173</v>
      </c>
      <c r="E27811" s="28">
        <v>572.89499999999998</v>
      </c>
    </row>
    <row r="27812" spans="4:5" x14ac:dyDescent="0.25">
      <c r="D27812" s="31">
        <v>-525.15700000000004</v>
      </c>
      <c r="E27812" s="28">
        <v>573.024</v>
      </c>
    </row>
    <row r="27813" spans="4:5" x14ac:dyDescent="0.25">
      <c r="D27813" s="31">
        <v>-525.14099999999996</v>
      </c>
      <c r="E27813" s="28">
        <v>573.15200000000004</v>
      </c>
    </row>
    <row r="27814" spans="4:5" x14ac:dyDescent="0.25">
      <c r="D27814" s="31">
        <v>-525.125</v>
      </c>
      <c r="E27814" s="28">
        <v>573.28</v>
      </c>
    </row>
    <row r="27815" spans="4:5" x14ac:dyDescent="0.25">
      <c r="D27815" s="31">
        <v>-525.10900000000004</v>
      </c>
      <c r="E27815" s="28">
        <v>573.40800000000002</v>
      </c>
    </row>
    <row r="27816" spans="4:5" x14ac:dyDescent="0.25">
      <c r="D27816" s="31">
        <v>-525.09299999999996</v>
      </c>
      <c r="E27816" s="28">
        <v>573.53599999999994</v>
      </c>
    </row>
    <row r="27817" spans="4:5" x14ac:dyDescent="0.25">
      <c r="D27817" s="31">
        <v>-525.077</v>
      </c>
      <c r="E27817" s="28">
        <v>573.66399999999999</v>
      </c>
    </row>
    <row r="27818" spans="4:5" x14ac:dyDescent="0.25">
      <c r="D27818" s="31">
        <v>-525.06100000000004</v>
      </c>
      <c r="E27818" s="28">
        <v>573.79200000000003</v>
      </c>
    </row>
    <row r="27819" spans="4:5" x14ac:dyDescent="0.25">
      <c r="D27819" s="31">
        <v>-525.04499999999996</v>
      </c>
      <c r="E27819" s="28">
        <v>573.91999999999996</v>
      </c>
    </row>
    <row r="27820" spans="4:5" x14ac:dyDescent="0.25">
      <c r="D27820" s="31">
        <v>-525.029</v>
      </c>
      <c r="E27820" s="28">
        <v>574.048</v>
      </c>
    </row>
    <row r="27821" spans="4:5" x14ac:dyDescent="0.25">
      <c r="D27821" s="31">
        <v>-525.01300000000003</v>
      </c>
      <c r="E27821" s="28">
        <v>574.17600000000004</v>
      </c>
    </row>
    <row r="27822" spans="4:5" x14ac:dyDescent="0.25">
      <c r="D27822" s="31">
        <v>-524.99699999999996</v>
      </c>
      <c r="E27822" s="28">
        <v>574.30399999999997</v>
      </c>
    </row>
    <row r="27823" spans="4:5" x14ac:dyDescent="0.25">
      <c r="D27823" s="31">
        <v>-524.98099999999999</v>
      </c>
      <c r="E27823" s="28">
        <v>574.43200000000002</v>
      </c>
    </row>
    <row r="27824" spans="4:5" x14ac:dyDescent="0.25">
      <c r="D27824" s="31">
        <v>-524.96500000000003</v>
      </c>
      <c r="E27824" s="28">
        <v>574.55999999999995</v>
      </c>
    </row>
    <row r="27825" spans="4:5" x14ac:dyDescent="0.25">
      <c r="D27825" s="31">
        <v>-524.94899999999996</v>
      </c>
      <c r="E27825" s="28">
        <v>574.68799999999999</v>
      </c>
    </row>
    <row r="27826" spans="4:5" x14ac:dyDescent="0.25">
      <c r="D27826" s="31">
        <v>-524.93299999999999</v>
      </c>
      <c r="E27826" s="28">
        <v>574.81500000000005</v>
      </c>
    </row>
    <row r="27827" spans="4:5" x14ac:dyDescent="0.25">
      <c r="D27827" s="31">
        <v>-524.91700000000003</v>
      </c>
      <c r="E27827" s="28">
        <v>574.94299999999998</v>
      </c>
    </row>
    <row r="27828" spans="4:5" x14ac:dyDescent="0.25">
      <c r="D27828" s="31">
        <v>-524.90099999999995</v>
      </c>
      <c r="E27828" s="28">
        <v>575.07100000000003</v>
      </c>
    </row>
    <row r="27829" spans="4:5" x14ac:dyDescent="0.25">
      <c r="D27829" s="31">
        <v>-524.88499999999999</v>
      </c>
      <c r="E27829" s="28">
        <v>575.19899999999996</v>
      </c>
    </row>
    <row r="27830" spans="4:5" x14ac:dyDescent="0.25">
      <c r="D27830" s="31">
        <v>-524.86900000000003</v>
      </c>
      <c r="E27830" s="28">
        <v>575.32600000000002</v>
      </c>
    </row>
    <row r="27831" spans="4:5" x14ac:dyDescent="0.25">
      <c r="D27831" s="31">
        <v>-524.85299999999995</v>
      </c>
      <c r="E27831" s="28">
        <v>575.45399999999995</v>
      </c>
    </row>
    <row r="27832" spans="4:5" x14ac:dyDescent="0.25">
      <c r="D27832" s="31">
        <v>-524.83699999999999</v>
      </c>
      <c r="E27832" s="28">
        <v>575.58199999999999</v>
      </c>
    </row>
    <row r="27833" spans="4:5" x14ac:dyDescent="0.25">
      <c r="D27833" s="31">
        <v>-524.82100000000003</v>
      </c>
      <c r="E27833" s="28">
        <v>575.70899999999995</v>
      </c>
    </row>
    <row r="27834" spans="4:5" x14ac:dyDescent="0.25">
      <c r="D27834" s="31">
        <v>-524.80499999999995</v>
      </c>
      <c r="E27834" s="28">
        <v>575.83699999999999</v>
      </c>
    </row>
    <row r="27835" spans="4:5" x14ac:dyDescent="0.25">
      <c r="D27835" s="31">
        <v>-524.78899999999999</v>
      </c>
      <c r="E27835" s="28">
        <v>575.96400000000006</v>
      </c>
    </row>
    <row r="27836" spans="4:5" x14ac:dyDescent="0.25">
      <c r="D27836" s="31">
        <v>-524.77300000000002</v>
      </c>
      <c r="E27836" s="28">
        <v>576.09199999999998</v>
      </c>
    </row>
    <row r="27837" spans="4:5" x14ac:dyDescent="0.25">
      <c r="D27837" s="31">
        <v>-524.75699999999995</v>
      </c>
      <c r="E27837" s="28">
        <v>576.21900000000005</v>
      </c>
    </row>
    <row r="27838" spans="4:5" x14ac:dyDescent="0.25">
      <c r="D27838" s="31">
        <v>-524.74099999999999</v>
      </c>
      <c r="E27838" s="28">
        <v>576.34699999999998</v>
      </c>
    </row>
    <row r="27839" spans="4:5" x14ac:dyDescent="0.25">
      <c r="D27839" s="31">
        <v>-524.72500000000002</v>
      </c>
      <c r="E27839" s="28">
        <v>576.47500000000002</v>
      </c>
    </row>
    <row r="27840" spans="4:5" x14ac:dyDescent="0.25">
      <c r="D27840" s="31">
        <v>-524.70899999999995</v>
      </c>
      <c r="E27840" s="28">
        <v>576.60199999999998</v>
      </c>
    </row>
    <row r="27841" spans="4:5" x14ac:dyDescent="0.25">
      <c r="D27841" s="31">
        <v>-524.69299999999998</v>
      </c>
      <c r="E27841" s="28">
        <v>576.72900000000004</v>
      </c>
    </row>
    <row r="27842" spans="4:5" x14ac:dyDescent="0.25">
      <c r="D27842" s="31">
        <v>-524.67700000000002</v>
      </c>
      <c r="E27842" s="28">
        <v>576.85699999999997</v>
      </c>
    </row>
    <row r="27843" spans="4:5" x14ac:dyDescent="0.25">
      <c r="D27843" s="31">
        <v>-524.66099999999994</v>
      </c>
      <c r="E27843" s="28">
        <v>576.98400000000004</v>
      </c>
    </row>
    <row r="27844" spans="4:5" x14ac:dyDescent="0.25">
      <c r="D27844" s="31">
        <v>-524.64499999999998</v>
      </c>
      <c r="E27844" s="28">
        <v>577.11199999999997</v>
      </c>
    </row>
    <row r="27845" spans="4:5" x14ac:dyDescent="0.25">
      <c r="D27845" s="31">
        <v>-524.62900000000002</v>
      </c>
      <c r="E27845" s="28">
        <v>577.23900000000003</v>
      </c>
    </row>
    <row r="27846" spans="4:5" x14ac:dyDescent="0.25">
      <c r="D27846" s="31">
        <v>-524.61300000000006</v>
      </c>
      <c r="E27846" s="28">
        <v>577.36599999999999</v>
      </c>
    </row>
    <row r="27847" spans="4:5" x14ac:dyDescent="0.25">
      <c r="D27847" s="31">
        <v>-524.59699999999998</v>
      </c>
      <c r="E27847" s="28">
        <v>577.49400000000003</v>
      </c>
    </row>
    <row r="27848" spans="4:5" x14ac:dyDescent="0.25">
      <c r="D27848" s="31">
        <v>-524.58100000000002</v>
      </c>
      <c r="E27848" s="28">
        <v>577.62099999999998</v>
      </c>
    </row>
    <row r="27849" spans="4:5" x14ac:dyDescent="0.25">
      <c r="D27849" s="31">
        <v>-524.56500000000005</v>
      </c>
      <c r="E27849" s="28">
        <v>577.74800000000005</v>
      </c>
    </row>
    <row r="27850" spans="4:5" x14ac:dyDescent="0.25">
      <c r="D27850" s="31">
        <v>-524.54899999999998</v>
      </c>
      <c r="E27850" s="28">
        <v>577.875</v>
      </c>
    </row>
    <row r="27851" spans="4:5" x14ac:dyDescent="0.25">
      <c r="D27851" s="31">
        <v>-524.53300000000002</v>
      </c>
      <c r="E27851" s="28">
        <v>578.00199999999995</v>
      </c>
    </row>
    <row r="27852" spans="4:5" x14ac:dyDescent="0.25">
      <c r="D27852" s="31">
        <v>-524.51700000000005</v>
      </c>
      <c r="E27852" s="28">
        <v>578.13</v>
      </c>
    </row>
    <row r="27853" spans="4:5" x14ac:dyDescent="0.25">
      <c r="D27853" s="31">
        <v>-524.50099999999998</v>
      </c>
      <c r="E27853" s="28">
        <v>578.25699999999995</v>
      </c>
    </row>
    <row r="27854" spans="4:5" x14ac:dyDescent="0.25">
      <c r="D27854" s="31">
        <v>-524.48500000000001</v>
      </c>
      <c r="E27854" s="28">
        <v>578.38400000000001</v>
      </c>
    </row>
    <row r="27855" spans="4:5" x14ac:dyDescent="0.25">
      <c r="D27855" s="31">
        <v>-524.46900000000005</v>
      </c>
      <c r="E27855" s="28">
        <v>578.51099999999997</v>
      </c>
    </row>
    <row r="27856" spans="4:5" x14ac:dyDescent="0.25">
      <c r="D27856" s="31">
        <v>-524.45299999999997</v>
      </c>
      <c r="E27856" s="28">
        <v>578.63800000000003</v>
      </c>
    </row>
    <row r="27857" spans="4:5" x14ac:dyDescent="0.25">
      <c r="D27857" s="31">
        <v>-524.43700000000001</v>
      </c>
      <c r="E27857" s="28">
        <v>578.76499999999999</v>
      </c>
    </row>
    <row r="27858" spans="4:5" x14ac:dyDescent="0.25">
      <c r="D27858" s="31">
        <v>-524.42100000000005</v>
      </c>
      <c r="E27858" s="28">
        <v>578.89200000000005</v>
      </c>
    </row>
    <row r="27859" spans="4:5" x14ac:dyDescent="0.25">
      <c r="D27859" s="31">
        <v>-524.40499999999997</v>
      </c>
      <c r="E27859" s="28">
        <v>579.01900000000001</v>
      </c>
    </row>
    <row r="27860" spans="4:5" x14ac:dyDescent="0.25">
      <c r="D27860" s="31">
        <v>-524.38900000000001</v>
      </c>
      <c r="E27860" s="28">
        <v>579.14599999999996</v>
      </c>
    </row>
    <row r="27861" spans="4:5" x14ac:dyDescent="0.25">
      <c r="D27861" s="31">
        <v>-524.37300000000005</v>
      </c>
      <c r="E27861" s="28">
        <v>579.27300000000002</v>
      </c>
    </row>
    <row r="27862" spans="4:5" x14ac:dyDescent="0.25">
      <c r="D27862" s="31">
        <v>-524.35699999999997</v>
      </c>
      <c r="E27862" s="28">
        <v>579.4</v>
      </c>
    </row>
    <row r="27863" spans="4:5" x14ac:dyDescent="0.25">
      <c r="D27863" s="31">
        <v>-524.34100000000001</v>
      </c>
      <c r="E27863" s="28">
        <v>579.52700000000004</v>
      </c>
    </row>
    <row r="27864" spans="4:5" x14ac:dyDescent="0.25">
      <c r="D27864" s="31">
        <v>-524.32500000000005</v>
      </c>
      <c r="E27864" s="28">
        <v>579.654</v>
      </c>
    </row>
    <row r="27865" spans="4:5" x14ac:dyDescent="0.25">
      <c r="D27865" s="31">
        <v>-524.30899999999997</v>
      </c>
      <c r="E27865" s="28">
        <v>579.78</v>
      </c>
    </row>
    <row r="27866" spans="4:5" x14ac:dyDescent="0.25">
      <c r="D27866" s="31">
        <v>-524.29300000000001</v>
      </c>
      <c r="E27866" s="28">
        <v>579.90700000000004</v>
      </c>
    </row>
    <row r="27867" spans="4:5" x14ac:dyDescent="0.25">
      <c r="D27867" s="31">
        <v>-524.27700000000004</v>
      </c>
      <c r="E27867" s="28">
        <v>580.03399999999999</v>
      </c>
    </row>
    <row r="27868" spans="4:5" x14ac:dyDescent="0.25">
      <c r="D27868" s="31">
        <v>-524.26099999999997</v>
      </c>
      <c r="E27868" s="28">
        <v>580.16099999999994</v>
      </c>
    </row>
    <row r="27869" spans="4:5" x14ac:dyDescent="0.25">
      <c r="D27869" s="31">
        <v>-524.245</v>
      </c>
      <c r="E27869" s="28">
        <v>580.28700000000003</v>
      </c>
    </row>
    <row r="27870" spans="4:5" x14ac:dyDescent="0.25">
      <c r="D27870" s="31">
        <v>-524.22900000000004</v>
      </c>
      <c r="E27870" s="28">
        <v>580.41399999999999</v>
      </c>
    </row>
    <row r="27871" spans="4:5" x14ac:dyDescent="0.25">
      <c r="D27871" s="31">
        <v>-524.21299999999997</v>
      </c>
      <c r="E27871" s="28">
        <v>580.54100000000005</v>
      </c>
    </row>
    <row r="27872" spans="4:5" x14ac:dyDescent="0.25">
      <c r="D27872" s="31">
        <v>-524.197</v>
      </c>
      <c r="E27872" s="28">
        <v>580.66800000000001</v>
      </c>
    </row>
    <row r="27873" spans="4:5" x14ac:dyDescent="0.25">
      <c r="D27873" s="31">
        <v>-524.18100000000004</v>
      </c>
      <c r="E27873" s="28">
        <v>580.79399999999998</v>
      </c>
    </row>
    <row r="27874" spans="4:5" x14ac:dyDescent="0.25">
      <c r="D27874" s="31">
        <v>-524.16499999999996</v>
      </c>
      <c r="E27874" s="28">
        <v>580.92100000000005</v>
      </c>
    </row>
    <row r="27875" spans="4:5" x14ac:dyDescent="0.25">
      <c r="D27875" s="31">
        <v>-524.149</v>
      </c>
      <c r="E27875" s="28">
        <v>581.04700000000003</v>
      </c>
    </row>
    <row r="27876" spans="4:5" x14ac:dyDescent="0.25">
      <c r="D27876" s="31">
        <v>-524.13300000000004</v>
      </c>
      <c r="E27876" s="28">
        <v>581.17399999999998</v>
      </c>
    </row>
    <row r="27877" spans="4:5" x14ac:dyDescent="0.25">
      <c r="D27877" s="31">
        <v>-524.11699999999996</v>
      </c>
      <c r="E27877" s="28">
        <v>581.29999999999995</v>
      </c>
    </row>
    <row r="27878" spans="4:5" x14ac:dyDescent="0.25">
      <c r="D27878" s="31">
        <v>-524.101</v>
      </c>
      <c r="E27878" s="28">
        <v>581.42700000000002</v>
      </c>
    </row>
    <row r="27879" spans="4:5" x14ac:dyDescent="0.25">
      <c r="D27879" s="31">
        <v>-524.08500000000004</v>
      </c>
      <c r="E27879" s="28">
        <v>581.553</v>
      </c>
    </row>
    <row r="27880" spans="4:5" x14ac:dyDescent="0.25">
      <c r="D27880" s="31">
        <v>-524.06899999999996</v>
      </c>
      <c r="E27880" s="28">
        <v>581.67999999999995</v>
      </c>
    </row>
    <row r="27881" spans="4:5" x14ac:dyDescent="0.25">
      <c r="D27881" s="31">
        <v>-524.053</v>
      </c>
      <c r="E27881" s="28">
        <v>581.80600000000004</v>
      </c>
    </row>
    <row r="27882" spans="4:5" x14ac:dyDescent="0.25">
      <c r="D27882" s="31">
        <v>-524.03700000000003</v>
      </c>
      <c r="E27882" s="28">
        <v>581.93299999999999</v>
      </c>
    </row>
    <row r="27883" spans="4:5" x14ac:dyDescent="0.25">
      <c r="D27883" s="31">
        <v>-524.02099999999996</v>
      </c>
      <c r="E27883" s="28">
        <v>582.05899999999997</v>
      </c>
    </row>
    <row r="27884" spans="4:5" x14ac:dyDescent="0.25">
      <c r="D27884" s="31">
        <v>-524.005</v>
      </c>
      <c r="E27884" s="28">
        <v>582.18499999999995</v>
      </c>
    </row>
    <row r="27885" spans="4:5" x14ac:dyDescent="0.25">
      <c r="D27885" s="31">
        <v>-523.98900000000003</v>
      </c>
      <c r="E27885" s="28">
        <v>582.31200000000001</v>
      </c>
    </row>
    <row r="27886" spans="4:5" x14ac:dyDescent="0.25">
      <c r="D27886" s="31">
        <v>-523.97299999999996</v>
      </c>
      <c r="E27886" s="28">
        <v>582.43799999999999</v>
      </c>
    </row>
    <row r="27887" spans="4:5" x14ac:dyDescent="0.25">
      <c r="D27887" s="31">
        <v>-523.95699999999999</v>
      </c>
      <c r="E27887" s="28">
        <v>582.56399999999996</v>
      </c>
    </row>
    <row r="27888" spans="4:5" x14ac:dyDescent="0.25">
      <c r="D27888" s="31">
        <v>-523.94100000000003</v>
      </c>
      <c r="E27888" s="28">
        <v>582.69000000000005</v>
      </c>
    </row>
    <row r="27889" spans="4:5" x14ac:dyDescent="0.25">
      <c r="D27889" s="31">
        <v>-523.92499999999995</v>
      </c>
      <c r="E27889" s="28">
        <v>582.81700000000001</v>
      </c>
    </row>
    <row r="27890" spans="4:5" x14ac:dyDescent="0.25">
      <c r="D27890" s="31">
        <v>-523.90899999999999</v>
      </c>
      <c r="E27890" s="28">
        <v>582.94299999999998</v>
      </c>
    </row>
    <row r="27891" spans="4:5" x14ac:dyDescent="0.25">
      <c r="D27891" s="31">
        <v>-523.89300000000003</v>
      </c>
      <c r="E27891" s="28">
        <v>583.06899999999996</v>
      </c>
    </row>
    <row r="27892" spans="4:5" x14ac:dyDescent="0.25">
      <c r="D27892" s="31">
        <v>-523.87699999999995</v>
      </c>
      <c r="E27892" s="28">
        <v>583.19500000000005</v>
      </c>
    </row>
    <row r="27893" spans="4:5" x14ac:dyDescent="0.25">
      <c r="D27893" s="31">
        <v>-523.86099999999999</v>
      </c>
      <c r="E27893" s="28">
        <v>583.32100000000003</v>
      </c>
    </row>
    <row r="27894" spans="4:5" x14ac:dyDescent="0.25">
      <c r="D27894" s="31">
        <v>-523.84500000000003</v>
      </c>
      <c r="E27894" s="28">
        <v>583.447</v>
      </c>
    </row>
    <row r="27895" spans="4:5" x14ac:dyDescent="0.25">
      <c r="D27895" s="31">
        <v>-523.82899999999995</v>
      </c>
      <c r="E27895" s="28">
        <v>583.57299999999998</v>
      </c>
    </row>
    <row r="27896" spans="4:5" x14ac:dyDescent="0.25">
      <c r="D27896" s="31">
        <v>-523.81299999999999</v>
      </c>
      <c r="E27896" s="28">
        <v>583.69899999999996</v>
      </c>
    </row>
    <row r="27897" spans="4:5" x14ac:dyDescent="0.25">
      <c r="D27897" s="31">
        <v>-523.79700000000003</v>
      </c>
      <c r="E27897" s="28">
        <v>583.82600000000002</v>
      </c>
    </row>
    <row r="27898" spans="4:5" x14ac:dyDescent="0.25">
      <c r="D27898" s="31">
        <v>-523.78099999999995</v>
      </c>
      <c r="E27898" s="28">
        <v>583.952</v>
      </c>
    </row>
    <row r="27899" spans="4:5" x14ac:dyDescent="0.25">
      <c r="D27899" s="31">
        <v>-523.76499999999999</v>
      </c>
      <c r="E27899" s="28">
        <v>584.07799999999997</v>
      </c>
    </row>
    <row r="27900" spans="4:5" x14ac:dyDescent="0.25">
      <c r="D27900" s="31">
        <v>-523.74900000000002</v>
      </c>
      <c r="E27900" s="28">
        <v>584.20299999999997</v>
      </c>
    </row>
    <row r="27901" spans="4:5" x14ac:dyDescent="0.25">
      <c r="D27901" s="31">
        <v>-523.73299999999995</v>
      </c>
      <c r="E27901" s="28">
        <v>584.32899999999995</v>
      </c>
    </row>
    <row r="27902" spans="4:5" x14ac:dyDescent="0.25">
      <c r="D27902" s="31">
        <v>-523.71699999999998</v>
      </c>
      <c r="E27902" s="28">
        <v>584.45500000000004</v>
      </c>
    </row>
    <row r="27903" spans="4:5" x14ac:dyDescent="0.25">
      <c r="D27903" s="31">
        <v>-523.70100000000002</v>
      </c>
      <c r="E27903" s="28">
        <v>584.58100000000002</v>
      </c>
    </row>
    <row r="27904" spans="4:5" x14ac:dyDescent="0.25">
      <c r="D27904" s="31">
        <v>-523.68499999999995</v>
      </c>
      <c r="E27904" s="28">
        <v>584.70699999999999</v>
      </c>
    </row>
    <row r="27905" spans="4:5" x14ac:dyDescent="0.25">
      <c r="D27905" s="31">
        <v>-523.66899999999998</v>
      </c>
      <c r="E27905" s="28">
        <v>584.83299999999997</v>
      </c>
    </row>
    <row r="27906" spans="4:5" x14ac:dyDescent="0.25">
      <c r="D27906" s="31">
        <v>-523.65300000000002</v>
      </c>
      <c r="E27906" s="28">
        <v>584.95799999999997</v>
      </c>
    </row>
    <row r="27907" spans="4:5" x14ac:dyDescent="0.25">
      <c r="D27907" s="31">
        <v>-523.63699999999994</v>
      </c>
      <c r="E27907" s="28">
        <v>585.08399999999995</v>
      </c>
    </row>
    <row r="27908" spans="4:5" x14ac:dyDescent="0.25">
      <c r="D27908" s="31">
        <v>-523.62099999999998</v>
      </c>
      <c r="E27908" s="28">
        <v>585.21</v>
      </c>
    </row>
    <row r="27909" spans="4:5" x14ac:dyDescent="0.25">
      <c r="D27909" s="31">
        <v>-523.60500000000002</v>
      </c>
      <c r="E27909" s="28">
        <v>585.33600000000001</v>
      </c>
    </row>
    <row r="27910" spans="4:5" x14ac:dyDescent="0.25">
      <c r="D27910" s="31">
        <v>-523.58900000000006</v>
      </c>
      <c r="E27910" s="28">
        <v>585.46100000000001</v>
      </c>
    </row>
    <row r="27911" spans="4:5" x14ac:dyDescent="0.25">
      <c r="D27911" s="31">
        <v>-523.57299999999998</v>
      </c>
      <c r="E27911" s="28">
        <v>585.58699999999999</v>
      </c>
    </row>
    <row r="27912" spans="4:5" x14ac:dyDescent="0.25">
      <c r="D27912" s="31">
        <v>-523.55700000000002</v>
      </c>
      <c r="E27912" s="28">
        <v>585.71299999999997</v>
      </c>
    </row>
    <row r="27913" spans="4:5" x14ac:dyDescent="0.25">
      <c r="D27913" s="31">
        <v>-523.54200000000003</v>
      </c>
      <c r="E27913" s="28">
        <v>585.83799999999997</v>
      </c>
    </row>
    <row r="27914" spans="4:5" x14ac:dyDescent="0.25">
      <c r="D27914" s="31">
        <v>-523.52599999999995</v>
      </c>
      <c r="E27914" s="28">
        <v>585.96400000000006</v>
      </c>
    </row>
    <row r="27915" spans="4:5" x14ac:dyDescent="0.25">
      <c r="D27915" s="31">
        <v>-523.51</v>
      </c>
      <c r="E27915" s="28">
        <v>586.08900000000006</v>
      </c>
    </row>
    <row r="27916" spans="4:5" x14ac:dyDescent="0.25">
      <c r="D27916" s="31">
        <v>-523.49400000000003</v>
      </c>
      <c r="E27916" s="28">
        <v>586.21500000000003</v>
      </c>
    </row>
    <row r="27917" spans="4:5" x14ac:dyDescent="0.25">
      <c r="D27917" s="31">
        <v>-523.47799999999995</v>
      </c>
      <c r="E27917" s="28">
        <v>586.34</v>
      </c>
    </row>
    <row r="27918" spans="4:5" x14ac:dyDescent="0.25">
      <c r="D27918" s="31">
        <v>-523.46199999999999</v>
      </c>
      <c r="E27918" s="28">
        <v>586.46600000000001</v>
      </c>
    </row>
    <row r="27919" spans="4:5" x14ac:dyDescent="0.25">
      <c r="D27919" s="31">
        <v>-523.44600000000003</v>
      </c>
      <c r="E27919" s="28">
        <v>586.59100000000001</v>
      </c>
    </row>
    <row r="27920" spans="4:5" x14ac:dyDescent="0.25">
      <c r="D27920" s="31">
        <v>-523.42999999999995</v>
      </c>
      <c r="E27920" s="28">
        <v>586.71699999999998</v>
      </c>
    </row>
    <row r="27921" spans="4:5" x14ac:dyDescent="0.25">
      <c r="D27921" s="31">
        <v>-523.41399999999999</v>
      </c>
      <c r="E27921" s="28">
        <v>586.84199999999998</v>
      </c>
    </row>
    <row r="27922" spans="4:5" x14ac:dyDescent="0.25">
      <c r="D27922" s="31">
        <v>-523.39800000000002</v>
      </c>
      <c r="E27922" s="28">
        <v>586.96699999999998</v>
      </c>
    </row>
    <row r="27923" spans="4:5" x14ac:dyDescent="0.25">
      <c r="D27923" s="31">
        <v>-523.38199999999995</v>
      </c>
      <c r="E27923" s="28">
        <v>587.09299999999996</v>
      </c>
    </row>
    <row r="27924" spans="4:5" x14ac:dyDescent="0.25">
      <c r="D27924" s="31">
        <v>-523.36599999999999</v>
      </c>
      <c r="E27924" s="28">
        <v>587.21799999999996</v>
      </c>
    </row>
    <row r="27925" spans="4:5" x14ac:dyDescent="0.25">
      <c r="D27925" s="31">
        <v>-523.35</v>
      </c>
      <c r="E27925" s="28">
        <v>587.34400000000005</v>
      </c>
    </row>
    <row r="27926" spans="4:5" x14ac:dyDescent="0.25">
      <c r="D27926" s="31">
        <v>-523.33399999999995</v>
      </c>
      <c r="E27926" s="28">
        <v>587.46900000000005</v>
      </c>
    </row>
    <row r="27927" spans="4:5" x14ac:dyDescent="0.25">
      <c r="D27927" s="31">
        <v>-523.31799999999998</v>
      </c>
      <c r="E27927" s="28">
        <v>587.59400000000005</v>
      </c>
    </row>
    <row r="27928" spans="4:5" x14ac:dyDescent="0.25">
      <c r="D27928" s="31">
        <v>-523.30200000000002</v>
      </c>
      <c r="E27928" s="28">
        <v>587.71900000000005</v>
      </c>
    </row>
    <row r="27929" spans="4:5" x14ac:dyDescent="0.25">
      <c r="D27929" s="31">
        <v>-523.28599999999994</v>
      </c>
      <c r="E27929" s="28">
        <v>587.84400000000005</v>
      </c>
    </row>
    <row r="27930" spans="4:5" x14ac:dyDescent="0.25">
      <c r="D27930" s="31">
        <v>-523.27</v>
      </c>
      <c r="E27930" s="28">
        <v>587.96900000000005</v>
      </c>
    </row>
    <row r="27931" spans="4:5" x14ac:dyDescent="0.25">
      <c r="D27931" s="31">
        <v>-523.25400000000002</v>
      </c>
      <c r="E27931" s="28">
        <v>588.09500000000003</v>
      </c>
    </row>
    <row r="27932" spans="4:5" x14ac:dyDescent="0.25">
      <c r="D27932" s="31">
        <v>-523.23800000000006</v>
      </c>
      <c r="E27932" s="28">
        <v>588.22</v>
      </c>
    </row>
    <row r="27933" spans="4:5" x14ac:dyDescent="0.25">
      <c r="D27933" s="31">
        <v>-523.22199999999998</v>
      </c>
      <c r="E27933" s="28">
        <v>588.34500000000003</v>
      </c>
    </row>
    <row r="27934" spans="4:5" x14ac:dyDescent="0.25">
      <c r="D27934" s="31">
        <v>-523.20600000000002</v>
      </c>
      <c r="E27934" s="28">
        <v>588.47</v>
      </c>
    </row>
    <row r="27935" spans="4:5" x14ac:dyDescent="0.25">
      <c r="D27935" s="31">
        <v>-523.19000000000005</v>
      </c>
      <c r="E27935" s="28">
        <v>588.59500000000003</v>
      </c>
    </row>
    <row r="27936" spans="4:5" x14ac:dyDescent="0.25">
      <c r="D27936" s="31">
        <v>-523.17399999999998</v>
      </c>
      <c r="E27936" s="28">
        <v>588.72</v>
      </c>
    </row>
    <row r="27937" spans="4:5" x14ac:dyDescent="0.25">
      <c r="D27937" s="31">
        <v>-523.15800000000002</v>
      </c>
      <c r="E27937" s="28">
        <v>588.84500000000003</v>
      </c>
    </row>
    <row r="27938" spans="4:5" x14ac:dyDescent="0.25">
      <c r="D27938" s="31">
        <v>-523.14200000000005</v>
      </c>
      <c r="E27938" s="28">
        <v>588.97</v>
      </c>
    </row>
    <row r="27939" spans="4:5" x14ac:dyDescent="0.25">
      <c r="D27939" s="31">
        <v>-523.12599999999998</v>
      </c>
      <c r="E27939" s="28">
        <v>589.09500000000003</v>
      </c>
    </row>
    <row r="27940" spans="4:5" x14ac:dyDescent="0.25">
      <c r="D27940" s="31">
        <v>-523.11</v>
      </c>
      <c r="E27940" s="28">
        <v>589.22</v>
      </c>
    </row>
    <row r="27941" spans="4:5" x14ac:dyDescent="0.25">
      <c r="D27941" s="31">
        <v>-523.09400000000005</v>
      </c>
      <c r="E27941" s="28">
        <v>589.34400000000005</v>
      </c>
    </row>
    <row r="27942" spans="4:5" x14ac:dyDescent="0.25">
      <c r="D27942" s="31">
        <v>-523.07799999999997</v>
      </c>
      <c r="E27942" s="28">
        <v>589.46900000000005</v>
      </c>
    </row>
    <row r="27943" spans="4:5" x14ac:dyDescent="0.25">
      <c r="D27943" s="31">
        <v>-523.06200000000001</v>
      </c>
      <c r="E27943" s="28">
        <v>589.59400000000005</v>
      </c>
    </row>
    <row r="27944" spans="4:5" x14ac:dyDescent="0.25">
      <c r="D27944" s="31">
        <v>-523.04600000000005</v>
      </c>
      <c r="E27944" s="28">
        <v>589.71900000000005</v>
      </c>
    </row>
    <row r="27945" spans="4:5" x14ac:dyDescent="0.25">
      <c r="D27945" s="31">
        <v>-523.03</v>
      </c>
      <c r="E27945" s="28">
        <v>589.84400000000005</v>
      </c>
    </row>
    <row r="27946" spans="4:5" x14ac:dyDescent="0.25">
      <c r="D27946" s="31">
        <v>-523.01400000000001</v>
      </c>
      <c r="E27946" s="28">
        <v>589.96799999999996</v>
      </c>
    </row>
    <row r="27947" spans="4:5" x14ac:dyDescent="0.25">
      <c r="D27947" s="31">
        <v>-522.99800000000005</v>
      </c>
      <c r="E27947" s="28">
        <v>590.09299999999996</v>
      </c>
    </row>
    <row r="27948" spans="4:5" x14ac:dyDescent="0.25">
      <c r="D27948" s="31">
        <v>-522.98199999999997</v>
      </c>
      <c r="E27948" s="28">
        <v>590.21799999999996</v>
      </c>
    </row>
    <row r="27949" spans="4:5" x14ac:dyDescent="0.25">
      <c r="D27949" s="31">
        <v>-522.96600000000001</v>
      </c>
      <c r="E27949" s="28">
        <v>590.34199999999998</v>
      </c>
    </row>
    <row r="27950" spans="4:5" x14ac:dyDescent="0.25">
      <c r="D27950" s="31">
        <v>-522.95000000000005</v>
      </c>
      <c r="E27950" s="28">
        <v>590.46699999999998</v>
      </c>
    </row>
    <row r="27951" spans="4:5" x14ac:dyDescent="0.25">
      <c r="D27951" s="31">
        <v>-522.93399999999997</v>
      </c>
      <c r="E27951" s="28">
        <v>590.59199999999998</v>
      </c>
    </row>
    <row r="27952" spans="4:5" x14ac:dyDescent="0.25">
      <c r="D27952" s="31">
        <v>-522.91800000000001</v>
      </c>
      <c r="E27952" s="28">
        <v>590.71600000000001</v>
      </c>
    </row>
    <row r="27953" spans="4:5" x14ac:dyDescent="0.25">
      <c r="D27953" s="31">
        <v>-522.90200000000004</v>
      </c>
      <c r="E27953" s="28">
        <v>590.84100000000001</v>
      </c>
    </row>
    <row r="27954" spans="4:5" x14ac:dyDescent="0.25">
      <c r="D27954" s="31">
        <v>-522.88599999999997</v>
      </c>
      <c r="E27954" s="28">
        <v>590.96500000000003</v>
      </c>
    </row>
    <row r="27955" spans="4:5" x14ac:dyDescent="0.25">
      <c r="D27955" s="31">
        <v>-522.87</v>
      </c>
      <c r="E27955" s="28">
        <v>591.09</v>
      </c>
    </row>
    <row r="27956" spans="4:5" x14ac:dyDescent="0.25">
      <c r="D27956" s="31">
        <v>-522.85400000000004</v>
      </c>
      <c r="E27956" s="28">
        <v>591.21400000000006</v>
      </c>
    </row>
    <row r="27957" spans="4:5" x14ac:dyDescent="0.25">
      <c r="D27957" s="31">
        <v>-522.83799999999997</v>
      </c>
      <c r="E27957" s="28">
        <v>591.33900000000006</v>
      </c>
    </row>
    <row r="27958" spans="4:5" x14ac:dyDescent="0.25">
      <c r="D27958" s="31">
        <v>-522.822</v>
      </c>
      <c r="E27958" s="28">
        <v>591.46299999999997</v>
      </c>
    </row>
    <row r="27959" spans="4:5" x14ac:dyDescent="0.25">
      <c r="D27959" s="31">
        <v>-522.80600000000004</v>
      </c>
      <c r="E27959" s="28">
        <v>591.58799999999997</v>
      </c>
    </row>
    <row r="27960" spans="4:5" x14ac:dyDescent="0.25">
      <c r="D27960" s="31">
        <v>-522.79</v>
      </c>
      <c r="E27960" s="28">
        <v>591.71199999999999</v>
      </c>
    </row>
    <row r="27961" spans="4:5" x14ac:dyDescent="0.25">
      <c r="D27961" s="31">
        <v>-522.774</v>
      </c>
      <c r="E27961" s="28">
        <v>591.83600000000001</v>
      </c>
    </row>
    <row r="27962" spans="4:5" x14ac:dyDescent="0.25">
      <c r="D27962" s="31">
        <v>-522.75800000000004</v>
      </c>
      <c r="E27962" s="28">
        <v>591.96100000000001</v>
      </c>
    </row>
    <row r="27963" spans="4:5" x14ac:dyDescent="0.25">
      <c r="D27963" s="31">
        <v>-522.74199999999996</v>
      </c>
      <c r="E27963" s="28">
        <v>592.08500000000004</v>
      </c>
    </row>
    <row r="27964" spans="4:5" x14ac:dyDescent="0.25">
      <c r="D27964" s="31">
        <v>-522.726</v>
      </c>
      <c r="E27964" s="28">
        <v>592.20899999999995</v>
      </c>
    </row>
    <row r="27965" spans="4:5" x14ac:dyDescent="0.25">
      <c r="D27965" s="31">
        <v>-522.71</v>
      </c>
      <c r="E27965" s="28">
        <v>592.33299999999997</v>
      </c>
    </row>
    <row r="27966" spans="4:5" x14ac:dyDescent="0.25">
      <c r="D27966" s="31">
        <v>-522.69399999999996</v>
      </c>
      <c r="E27966" s="28">
        <v>592.45799999999997</v>
      </c>
    </row>
    <row r="27967" spans="4:5" x14ac:dyDescent="0.25">
      <c r="D27967" s="31">
        <v>-522.678</v>
      </c>
      <c r="E27967" s="28">
        <v>592.58199999999999</v>
      </c>
    </row>
    <row r="27968" spans="4:5" x14ac:dyDescent="0.25">
      <c r="D27968" s="31">
        <v>-522.66200000000003</v>
      </c>
      <c r="E27968" s="28">
        <v>592.70600000000002</v>
      </c>
    </row>
    <row r="27969" spans="4:5" x14ac:dyDescent="0.25">
      <c r="D27969" s="31">
        <v>-522.64599999999996</v>
      </c>
      <c r="E27969" s="28">
        <v>592.83000000000004</v>
      </c>
    </row>
    <row r="27970" spans="4:5" x14ac:dyDescent="0.25">
      <c r="D27970" s="31">
        <v>-522.63</v>
      </c>
      <c r="E27970" s="28">
        <v>592.95399999999995</v>
      </c>
    </row>
    <row r="27971" spans="4:5" x14ac:dyDescent="0.25">
      <c r="D27971" s="31">
        <v>-522.61400000000003</v>
      </c>
      <c r="E27971" s="28">
        <v>593.07799999999997</v>
      </c>
    </row>
    <row r="27972" spans="4:5" x14ac:dyDescent="0.25">
      <c r="D27972" s="31">
        <v>-522.59799999999996</v>
      </c>
      <c r="E27972" s="28">
        <v>593.202</v>
      </c>
    </row>
    <row r="27973" spans="4:5" x14ac:dyDescent="0.25">
      <c r="D27973" s="31">
        <v>-522.58199999999999</v>
      </c>
      <c r="E27973" s="28">
        <v>593.32600000000002</v>
      </c>
    </row>
    <row r="27974" spans="4:5" x14ac:dyDescent="0.25">
      <c r="D27974" s="31">
        <v>-522.56600000000003</v>
      </c>
      <c r="E27974" s="28">
        <v>593.45000000000005</v>
      </c>
    </row>
    <row r="27975" spans="4:5" x14ac:dyDescent="0.25">
      <c r="D27975" s="31">
        <v>-522.54999999999995</v>
      </c>
      <c r="E27975" s="28">
        <v>593.57399999999996</v>
      </c>
    </row>
    <row r="27976" spans="4:5" x14ac:dyDescent="0.25">
      <c r="D27976" s="31">
        <v>-522.53399999999999</v>
      </c>
      <c r="E27976" s="28">
        <v>593.69899999999996</v>
      </c>
    </row>
    <row r="27977" spans="4:5" x14ac:dyDescent="0.25">
      <c r="D27977" s="31">
        <v>-522.51800000000003</v>
      </c>
      <c r="E27977" s="28">
        <v>593.822</v>
      </c>
    </row>
    <row r="27978" spans="4:5" x14ac:dyDescent="0.25">
      <c r="D27978" s="31">
        <v>-522.50199999999995</v>
      </c>
      <c r="E27978" s="28">
        <v>593.94600000000003</v>
      </c>
    </row>
    <row r="27979" spans="4:5" x14ac:dyDescent="0.25">
      <c r="D27979" s="31">
        <v>-522.48599999999999</v>
      </c>
      <c r="E27979" s="28">
        <v>594.07000000000005</v>
      </c>
    </row>
    <row r="27980" spans="4:5" x14ac:dyDescent="0.25">
      <c r="D27980" s="31">
        <v>-522.47</v>
      </c>
      <c r="E27980" s="28">
        <v>594.19399999999996</v>
      </c>
    </row>
    <row r="27981" spans="4:5" x14ac:dyDescent="0.25">
      <c r="D27981" s="31">
        <v>-522.45399999999995</v>
      </c>
      <c r="E27981" s="28">
        <v>594.31799999999998</v>
      </c>
    </row>
    <row r="27982" spans="4:5" x14ac:dyDescent="0.25">
      <c r="D27982" s="31">
        <v>-522.43799999999999</v>
      </c>
      <c r="E27982" s="28">
        <v>594.44200000000001</v>
      </c>
    </row>
    <row r="27983" spans="4:5" x14ac:dyDescent="0.25">
      <c r="D27983" s="31">
        <v>-522.42200000000003</v>
      </c>
      <c r="E27983" s="28">
        <v>594.56500000000005</v>
      </c>
    </row>
    <row r="27984" spans="4:5" x14ac:dyDescent="0.25">
      <c r="D27984" s="31">
        <v>-522.40599999999995</v>
      </c>
      <c r="E27984" s="28">
        <v>594.68899999999996</v>
      </c>
    </row>
    <row r="27985" spans="4:5" x14ac:dyDescent="0.25">
      <c r="D27985" s="31">
        <v>-522.39</v>
      </c>
      <c r="E27985" s="28">
        <v>594.81299999999999</v>
      </c>
    </row>
    <row r="27986" spans="4:5" x14ac:dyDescent="0.25">
      <c r="D27986" s="31">
        <v>-522.37400000000002</v>
      </c>
      <c r="E27986" s="28">
        <v>594.93600000000004</v>
      </c>
    </row>
    <row r="27987" spans="4:5" x14ac:dyDescent="0.25">
      <c r="D27987" s="31">
        <v>-522.35799999999995</v>
      </c>
      <c r="E27987" s="28">
        <v>595.05999999999995</v>
      </c>
    </row>
    <row r="27988" spans="4:5" x14ac:dyDescent="0.25">
      <c r="D27988" s="31">
        <v>-522.34199999999998</v>
      </c>
      <c r="E27988" s="28">
        <v>595.18399999999997</v>
      </c>
    </row>
    <row r="27989" spans="4:5" x14ac:dyDescent="0.25">
      <c r="D27989" s="31">
        <v>-522.32600000000002</v>
      </c>
      <c r="E27989" s="28">
        <v>595.30700000000002</v>
      </c>
    </row>
    <row r="27990" spans="4:5" x14ac:dyDescent="0.25">
      <c r="D27990" s="31">
        <v>-522.30999999999995</v>
      </c>
      <c r="E27990" s="28">
        <v>595.43100000000004</v>
      </c>
    </row>
    <row r="27991" spans="4:5" x14ac:dyDescent="0.25">
      <c r="D27991" s="31">
        <v>-522.29399999999998</v>
      </c>
      <c r="E27991" s="28">
        <v>595.55399999999997</v>
      </c>
    </row>
    <row r="27992" spans="4:5" x14ac:dyDescent="0.25">
      <c r="D27992" s="31">
        <v>-522.27800000000002</v>
      </c>
      <c r="E27992" s="28">
        <v>595.678</v>
      </c>
    </row>
    <row r="27993" spans="4:5" x14ac:dyDescent="0.25">
      <c r="D27993" s="31">
        <v>-522.26199999999994</v>
      </c>
      <c r="E27993" s="28">
        <v>595.80100000000004</v>
      </c>
    </row>
    <row r="27994" spans="4:5" x14ac:dyDescent="0.25">
      <c r="D27994" s="31">
        <v>-522.24599999999998</v>
      </c>
      <c r="E27994" s="28">
        <v>595.92499999999995</v>
      </c>
    </row>
    <row r="27995" spans="4:5" x14ac:dyDescent="0.25">
      <c r="D27995" s="31">
        <v>-522.23</v>
      </c>
      <c r="E27995" s="28">
        <v>596.048</v>
      </c>
    </row>
    <row r="27996" spans="4:5" x14ac:dyDescent="0.25">
      <c r="D27996" s="31">
        <v>-522.21400000000006</v>
      </c>
      <c r="E27996" s="28">
        <v>596.17200000000003</v>
      </c>
    </row>
    <row r="27997" spans="4:5" x14ac:dyDescent="0.25">
      <c r="D27997" s="31">
        <v>-522.19799999999998</v>
      </c>
      <c r="E27997" s="28">
        <v>596.29499999999996</v>
      </c>
    </row>
    <row r="27998" spans="4:5" x14ac:dyDescent="0.25">
      <c r="D27998" s="31">
        <v>-522.18200000000002</v>
      </c>
      <c r="E27998" s="28">
        <v>596.41800000000001</v>
      </c>
    </row>
    <row r="27999" spans="4:5" x14ac:dyDescent="0.25">
      <c r="D27999" s="31">
        <v>-522.16600000000005</v>
      </c>
      <c r="E27999" s="28">
        <v>596.54200000000003</v>
      </c>
    </row>
    <row r="28000" spans="4:5" x14ac:dyDescent="0.25">
      <c r="D28000" s="31">
        <v>-522.15</v>
      </c>
      <c r="E28000" s="28">
        <v>596.66499999999996</v>
      </c>
    </row>
    <row r="28001" spans="4:5" x14ac:dyDescent="0.25">
      <c r="D28001" s="31">
        <v>-522.13400000000001</v>
      </c>
      <c r="E28001" s="28">
        <v>596.78800000000001</v>
      </c>
    </row>
    <row r="28002" spans="4:5" x14ac:dyDescent="0.25">
      <c r="D28002" s="31">
        <v>-522.11800000000005</v>
      </c>
      <c r="E28002" s="28">
        <v>596.91200000000003</v>
      </c>
    </row>
    <row r="28003" spans="4:5" x14ac:dyDescent="0.25">
      <c r="D28003" s="31">
        <v>-522.10199999999998</v>
      </c>
      <c r="E28003" s="28">
        <v>597.03499999999997</v>
      </c>
    </row>
    <row r="28004" spans="4:5" x14ac:dyDescent="0.25">
      <c r="D28004" s="31">
        <v>-522.08600000000001</v>
      </c>
      <c r="E28004" s="28">
        <v>597.15800000000002</v>
      </c>
    </row>
    <row r="28005" spans="4:5" x14ac:dyDescent="0.25">
      <c r="D28005" s="31">
        <v>-522.07000000000005</v>
      </c>
      <c r="E28005" s="28">
        <v>597.28099999999995</v>
      </c>
    </row>
    <row r="28006" spans="4:5" x14ac:dyDescent="0.25">
      <c r="D28006" s="31">
        <v>-522.05399999999997</v>
      </c>
      <c r="E28006" s="28">
        <v>597.404</v>
      </c>
    </row>
    <row r="28007" spans="4:5" x14ac:dyDescent="0.25">
      <c r="D28007" s="31">
        <v>-522.03800000000001</v>
      </c>
      <c r="E28007" s="28">
        <v>597.52700000000004</v>
      </c>
    </row>
    <row r="28008" spans="4:5" x14ac:dyDescent="0.25">
      <c r="D28008" s="31">
        <v>-522.02200000000005</v>
      </c>
      <c r="E28008" s="28">
        <v>597.65099999999995</v>
      </c>
    </row>
    <row r="28009" spans="4:5" x14ac:dyDescent="0.25">
      <c r="D28009" s="31">
        <v>-522.00599999999997</v>
      </c>
      <c r="E28009" s="28">
        <v>597.774</v>
      </c>
    </row>
    <row r="28010" spans="4:5" x14ac:dyDescent="0.25">
      <c r="D28010" s="31">
        <v>-521.99</v>
      </c>
      <c r="E28010" s="28">
        <v>597.89700000000005</v>
      </c>
    </row>
    <row r="28011" spans="4:5" x14ac:dyDescent="0.25">
      <c r="D28011" s="31">
        <v>-521.97400000000005</v>
      </c>
      <c r="E28011" s="28">
        <v>598.02</v>
      </c>
    </row>
    <row r="28012" spans="4:5" x14ac:dyDescent="0.25">
      <c r="D28012" s="31">
        <v>-521.95799999999997</v>
      </c>
      <c r="E28012" s="28">
        <v>598.14300000000003</v>
      </c>
    </row>
    <row r="28013" spans="4:5" x14ac:dyDescent="0.25">
      <c r="D28013" s="31">
        <v>-521.94200000000001</v>
      </c>
      <c r="E28013" s="28">
        <v>598.26599999999996</v>
      </c>
    </row>
    <row r="28014" spans="4:5" x14ac:dyDescent="0.25">
      <c r="D28014" s="31">
        <v>-521.92600000000004</v>
      </c>
      <c r="E28014" s="28">
        <v>598.38900000000001</v>
      </c>
    </row>
    <row r="28015" spans="4:5" x14ac:dyDescent="0.25">
      <c r="D28015" s="31">
        <v>-521.91</v>
      </c>
      <c r="E28015" s="28">
        <v>598.51199999999994</v>
      </c>
    </row>
    <row r="28016" spans="4:5" x14ac:dyDescent="0.25">
      <c r="D28016" s="31">
        <v>-521.89400000000001</v>
      </c>
      <c r="E28016" s="28">
        <v>598.63400000000001</v>
      </c>
    </row>
    <row r="28017" spans="4:5" x14ac:dyDescent="0.25">
      <c r="D28017" s="31">
        <v>-521.87800000000004</v>
      </c>
      <c r="E28017" s="28">
        <v>598.75699999999995</v>
      </c>
    </row>
    <row r="28018" spans="4:5" x14ac:dyDescent="0.25">
      <c r="D28018" s="31">
        <v>-521.86199999999997</v>
      </c>
      <c r="E28018" s="28">
        <v>598.88</v>
      </c>
    </row>
    <row r="28019" spans="4:5" x14ac:dyDescent="0.25">
      <c r="D28019" s="31">
        <v>-521.846</v>
      </c>
      <c r="E28019" s="28">
        <v>599.00300000000004</v>
      </c>
    </row>
    <row r="28020" spans="4:5" x14ac:dyDescent="0.25">
      <c r="D28020" s="31">
        <v>-521.83000000000004</v>
      </c>
      <c r="E28020" s="28">
        <v>599.12599999999998</v>
      </c>
    </row>
    <row r="28021" spans="4:5" x14ac:dyDescent="0.25">
      <c r="D28021" s="31">
        <v>-521.81399999999996</v>
      </c>
      <c r="E28021" s="28">
        <v>599.24800000000005</v>
      </c>
    </row>
    <row r="28022" spans="4:5" x14ac:dyDescent="0.25">
      <c r="D28022" s="31">
        <v>-521.798</v>
      </c>
      <c r="E28022" s="28">
        <v>599.37099999999998</v>
      </c>
    </row>
    <row r="28023" spans="4:5" x14ac:dyDescent="0.25">
      <c r="D28023" s="31">
        <v>-521.78200000000004</v>
      </c>
      <c r="E28023" s="28">
        <v>599.49400000000003</v>
      </c>
    </row>
    <row r="28024" spans="4:5" x14ac:dyDescent="0.25">
      <c r="D28024" s="31">
        <v>-521.76599999999996</v>
      </c>
      <c r="E28024" s="28">
        <v>599.61599999999999</v>
      </c>
    </row>
    <row r="28025" spans="4:5" x14ac:dyDescent="0.25">
      <c r="D28025" s="31">
        <v>-521.75</v>
      </c>
      <c r="E28025" s="28">
        <v>599.73900000000003</v>
      </c>
    </row>
    <row r="28026" spans="4:5" x14ac:dyDescent="0.25">
      <c r="D28026" s="31">
        <v>-521.73400000000004</v>
      </c>
      <c r="E28026" s="28">
        <v>599.86199999999997</v>
      </c>
    </row>
    <row r="28027" spans="4:5" x14ac:dyDescent="0.25">
      <c r="D28027" s="31">
        <v>-521.71900000000005</v>
      </c>
      <c r="E28027" s="28">
        <v>599.98400000000004</v>
      </c>
    </row>
    <row r="28028" spans="4:5" x14ac:dyDescent="0.25">
      <c r="D28028" s="31">
        <v>-521.70299999999997</v>
      </c>
      <c r="E28028" s="28">
        <v>600.10699999999997</v>
      </c>
    </row>
    <row r="28029" spans="4:5" x14ac:dyDescent="0.25">
      <c r="D28029" s="31">
        <v>-521.68700000000001</v>
      </c>
      <c r="E28029" s="28">
        <v>600.22900000000004</v>
      </c>
    </row>
    <row r="28030" spans="4:5" x14ac:dyDescent="0.25">
      <c r="D28030" s="31">
        <v>-521.67100000000005</v>
      </c>
      <c r="E28030" s="28">
        <v>600.35199999999998</v>
      </c>
    </row>
    <row r="28031" spans="4:5" x14ac:dyDescent="0.25">
      <c r="D28031" s="31">
        <v>-521.65499999999997</v>
      </c>
      <c r="E28031" s="28">
        <v>600.47400000000005</v>
      </c>
    </row>
    <row r="28032" spans="4:5" x14ac:dyDescent="0.25">
      <c r="D28032" s="31">
        <v>-521.63900000000001</v>
      </c>
      <c r="E28032" s="28">
        <v>600.59699999999998</v>
      </c>
    </row>
    <row r="28033" spans="4:5" x14ac:dyDescent="0.25">
      <c r="D28033" s="31">
        <v>-521.62300000000005</v>
      </c>
      <c r="E28033" s="28">
        <v>600.71900000000005</v>
      </c>
    </row>
    <row r="28034" spans="4:5" x14ac:dyDescent="0.25">
      <c r="D28034" s="31">
        <v>-521.60699999999997</v>
      </c>
      <c r="E28034" s="28">
        <v>600.84199999999998</v>
      </c>
    </row>
    <row r="28035" spans="4:5" x14ac:dyDescent="0.25">
      <c r="D28035" s="31">
        <v>-521.59100000000001</v>
      </c>
      <c r="E28035" s="28">
        <v>600.96400000000006</v>
      </c>
    </row>
    <row r="28036" spans="4:5" x14ac:dyDescent="0.25">
      <c r="D28036" s="31">
        <v>-521.57500000000005</v>
      </c>
      <c r="E28036" s="28">
        <v>601.08600000000001</v>
      </c>
    </row>
    <row r="28037" spans="4:5" x14ac:dyDescent="0.25">
      <c r="D28037" s="31">
        <v>-521.55899999999997</v>
      </c>
      <c r="E28037" s="28">
        <v>601.20899999999995</v>
      </c>
    </row>
    <row r="28038" spans="4:5" x14ac:dyDescent="0.25">
      <c r="D28038" s="31">
        <v>-521.54300000000001</v>
      </c>
      <c r="E28038" s="28">
        <v>601.33100000000002</v>
      </c>
    </row>
    <row r="28039" spans="4:5" x14ac:dyDescent="0.25">
      <c r="D28039" s="31">
        <v>-521.52700000000004</v>
      </c>
      <c r="E28039" s="28">
        <v>601.45299999999997</v>
      </c>
    </row>
    <row r="28040" spans="4:5" x14ac:dyDescent="0.25">
      <c r="D28040" s="31">
        <v>-521.51099999999997</v>
      </c>
      <c r="E28040" s="28">
        <v>601.57600000000002</v>
      </c>
    </row>
    <row r="28041" spans="4:5" x14ac:dyDescent="0.25">
      <c r="D28041" s="31">
        <v>-521.495</v>
      </c>
      <c r="E28041" s="28">
        <v>601.69799999999998</v>
      </c>
    </row>
    <row r="28042" spans="4:5" x14ac:dyDescent="0.25">
      <c r="D28042" s="31">
        <v>-521.47900000000004</v>
      </c>
      <c r="E28042" s="28">
        <v>601.82000000000005</v>
      </c>
    </row>
    <row r="28043" spans="4:5" x14ac:dyDescent="0.25">
      <c r="D28043" s="31">
        <v>-521.46299999999997</v>
      </c>
      <c r="E28043" s="28">
        <v>601.94200000000001</v>
      </c>
    </row>
    <row r="28044" spans="4:5" x14ac:dyDescent="0.25">
      <c r="D28044" s="31">
        <v>-521.447</v>
      </c>
      <c r="E28044" s="28">
        <v>602.06399999999996</v>
      </c>
    </row>
    <row r="28045" spans="4:5" x14ac:dyDescent="0.25">
      <c r="D28045" s="31">
        <v>-521.43100000000004</v>
      </c>
      <c r="E28045" s="28">
        <v>602.18600000000004</v>
      </c>
    </row>
    <row r="28046" spans="4:5" x14ac:dyDescent="0.25">
      <c r="D28046" s="31">
        <v>-521.41499999999996</v>
      </c>
      <c r="E28046" s="28">
        <v>602.30799999999999</v>
      </c>
    </row>
    <row r="28047" spans="4:5" x14ac:dyDescent="0.25">
      <c r="D28047" s="31">
        <v>-521.399</v>
      </c>
      <c r="E28047" s="28">
        <v>602.42999999999995</v>
      </c>
    </row>
    <row r="28048" spans="4:5" x14ac:dyDescent="0.25">
      <c r="D28048" s="31">
        <v>-521.38300000000004</v>
      </c>
      <c r="E28048" s="28">
        <v>602.55200000000002</v>
      </c>
    </row>
    <row r="28049" spans="4:5" x14ac:dyDescent="0.25">
      <c r="D28049" s="31">
        <v>-521.36699999999996</v>
      </c>
      <c r="E28049" s="28">
        <v>602.67399999999998</v>
      </c>
    </row>
    <row r="28050" spans="4:5" x14ac:dyDescent="0.25">
      <c r="D28050" s="31">
        <v>-521.351</v>
      </c>
      <c r="E28050" s="28">
        <v>602.79600000000005</v>
      </c>
    </row>
    <row r="28051" spans="4:5" x14ac:dyDescent="0.25">
      <c r="D28051" s="31">
        <v>-521.33500000000004</v>
      </c>
      <c r="E28051" s="28">
        <v>602.91800000000001</v>
      </c>
    </row>
    <row r="28052" spans="4:5" x14ac:dyDescent="0.25">
      <c r="D28052" s="31">
        <v>-521.31899999999996</v>
      </c>
      <c r="E28052" s="28">
        <v>603.04</v>
      </c>
    </row>
    <row r="28053" spans="4:5" x14ac:dyDescent="0.25">
      <c r="D28053" s="31">
        <v>-521.303</v>
      </c>
      <c r="E28053" s="28">
        <v>603.16200000000003</v>
      </c>
    </row>
    <row r="28054" spans="4:5" x14ac:dyDescent="0.25">
      <c r="D28054" s="31">
        <v>-521.28700000000003</v>
      </c>
      <c r="E28054" s="28">
        <v>603.28399999999999</v>
      </c>
    </row>
    <row r="28055" spans="4:5" x14ac:dyDescent="0.25">
      <c r="D28055" s="31">
        <v>-521.27099999999996</v>
      </c>
      <c r="E28055" s="28">
        <v>603.40599999999995</v>
      </c>
    </row>
    <row r="28056" spans="4:5" x14ac:dyDescent="0.25">
      <c r="D28056" s="31">
        <v>-521.255</v>
      </c>
      <c r="E28056" s="28">
        <v>603.52700000000004</v>
      </c>
    </row>
    <row r="28057" spans="4:5" x14ac:dyDescent="0.25">
      <c r="D28057" s="31">
        <v>-521.23900000000003</v>
      </c>
      <c r="E28057" s="28">
        <v>603.649</v>
      </c>
    </row>
    <row r="28058" spans="4:5" x14ac:dyDescent="0.25">
      <c r="D28058" s="31">
        <v>-521.22299999999996</v>
      </c>
      <c r="E28058" s="28">
        <v>603.77099999999996</v>
      </c>
    </row>
    <row r="28059" spans="4:5" x14ac:dyDescent="0.25">
      <c r="D28059" s="31">
        <v>-521.20699999999999</v>
      </c>
      <c r="E28059" s="28">
        <v>603.89300000000003</v>
      </c>
    </row>
    <row r="28060" spans="4:5" x14ac:dyDescent="0.25">
      <c r="D28060" s="31">
        <v>-521.19100000000003</v>
      </c>
      <c r="E28060" s="28">
        <v>604.01400000000001</v>
      </c>
    </row>
    <row r="28061" spans="4:5" x14ac:dyDescent="0.25">
      <c r="D28061" s="31">
        <v>-521.17499999999995</v>
      </c>
      <c r="E28061" s="28">
        <v>604.13599999999997</v>
      </c>
    </row>
    <row r="28062" spans="4:5" x14ac:dyDescent="0.25">
      <c r="D28062" s="31">
        <v>-521.15899999999999</v>
      </c>
      <c r="E28062" s="28">
        <v>604.25800000000004</v>
      </c>
    </row>
    <row r="28063" spans="4:5" x14ac:dyDescent="0.25">
      <c r="D28063" s="31">
        <v>-521.14300000000003</v>
      </c>
      <c r="E28063" s="28">
        <v>604.37900000000002</v>
      </c>
    </row>
    <row r="28064" spans="4:5" x14ac:dyDescent="0.25">
      <c r="D28064" s="31">
        <v>-521.12699999999995</v>
      </c>
      <c r="E28064" s="28">
        <v>604.50099999999998</v>
      </c>
    </row>
    <row r="28065" spans="4:5" x14ac:dyDescent="0.25">
      <c r="D28065" s="31">
        <v>-521.11099999999999</v>
      </c>
      <c r="E28065" s="28">
        <v>604.62199999999996</v>
      </c>
    </row>
    <row r="28066" spans="4:5" x14ac:dyDescent="0.25">
      <c r="D28066" s="31">
        <v>-521.09500000000003</v>
      </c>
      <c r="E28066" s="28">
        <v>604.74400000000003</v>
      </c>
    </row>
    <row r="28067" spans="4:5" x14ac:dyDescent="0.25">
      <c r="D28067" s="31">
        <v>-521.07899999999995</v>
      </c>
      <c r="E28067" s="28">
        <v>604.86500000000001</v>
      </c>
    </row>
    <row r="28068" spans="4:5" x14ac:dyDescent="0.25">
      <c r="D28068" s="31">
        <v>-521.06299999999999</v>
      </c>
      <c r="E28068" s="28">
        <v>604.98699999999997</v>
      </c>
    </row>
    <row r="28069" spans="4:5" x14ac:dyDescent="0.25">
      <c r="D28069" s="31">
        <v>-521.04700000000003</v>
      </c>
      <c r="E28069" s="28">
        <v>605.10799999999995</v>
      </c>
    </row>
    <row r="28070" spans="4:5" x14ac:dyDescent="0.25">
      <c r="D28070" s="31">
        <v>-521.03099999999995</v>
      </c>
      <c r="E28070" s="28">
        <v>605.23</v>
      </c>
    </row>
    <row r="28071" spans="4:5" x14ac:dyDescent="0.25">
      <c r="D28071" s="31">
        <v>-521.01499999999999</v>
      </c>
      <c r="E28071" s="28">
        <v>605.351</v>
      </c>
    </row>
    <row r="28072" spans="4:5" x14ac:dyDescent="0.25">
      <c r="D28072" s="31">
        <v>-520.99900000000002</v>
      </c>
      <c r="E28072" s="28">
        <v>605.47199999999998</v>
      </c>
    </row>
    <row r="28073" spans="4:5" x14ac:dyDescent="0.25">
      <c r="D28073" s="31">
        <v>-520.98299999999995</v>
      </c>
      <c r="E28073" s="28">
        <v>605.59400000000005</v>
      </c>
    </row>
    <row r="28074" spans="4:5" x14ac:dyDescent="0.25">
      <c r="D28074" s="31">
        <v>-520.96699999999998</v>
      </c>
      <c r="E28074" s="28">
        <v>605.71500000000003</v>
      </c>
    </row>
    <row r="28075" spans="4:5" x14ac:dyDescent="0.25">
      <c r="D28075" s="31">
        <v>-520.95100000000002</v>
      </c>
      <c r="E28075" s="28">
        <v>605.83600000000001</v>
      </c>
    </row>
    <row r="28076" spans="4:5" x14ac:dyDescent="0.25">
      <c r="D28076" s="31">
        <v>-520.93499999999995</v>
      </c>
      <c r="E28076" s="28">
        <v>605.95799999999997</v>
      </c>
    </row>
    <row r="28077" spans="4:5" x14ac:dyDescent="0.25">
      <c r="D28077" s="31">
        <v>-520.91899999999998</v>
      </c>
      <c r="E28077" s="28">
        <v>606.07899999999995</v>
      </c>
    </row>
    <row r="28078" spans="4:5" x14ac:dyDescent="0.25">
      <c r="D28078" s="31">
        <v>-520.90300000000002</v>
      </c>
      <c r="E28078" s="28">
        <v>606.20000000000005</v>
      </c>
    </row>
    <row r="28079" spans="4:5" x14ac:dyDescent="0.25">
      <c r="D28079" s="31">
        <v>-520.88699999999994</v>
      </c>
      <c r="E28079" s="28">
        <v>606.32100000000003</v>
      </c>
    </row>
    <row r="28080" spans="4:5" x14ac:dyDescent="0.25">
      <c r="D28080" s="31">
        <v>-520.87099999999998</v>
      </c>
      <c r="E28080" s="28">
        <v>606.44200000000001</v>
      </c>
    </row>
    <row r="28081" spans="4:5" x14ac:dyDescent="0.25">
      <c r="D28081" s="31">
        <v>-520.85500000000002</v>
      </c>
      <c r="E28081" s="28">
        <v>606.56299999999999</v>
      </c>
    </row>
    <row r="28082" spans="4:5" x14ac:dyDescent="0.25">
      <c r="D28082" s="31">
        <v>-520.83900000000006</v>
      </c>
      <c r="E28082" s="28">
        <v>606.68399999999997</v>
      </c>
    </row>
    <row r="28083" spans="4:5" x14ac:dyDescent="0.25">
      <c r="D28083" s="31">
        <v>-520.82299999999998</v>
      </c>
      <c r="E28083" s="28">
        <v>606.80600000000004</v>
      </c>
    </row>
    <row r="28084" spans="4:5" x14ac:dyDescent="0.25">
      <c r="D28084" s="31">
        <v>-520.80700000000002</v>
      </c>
      <c r="E28084" s="28">
        <v>606.92700000000002</v>
      </c>
    </row>
    <row r="28085" spans="4:5" x14ac:dyDescent="0.25">
      <c r="D28085" s="31">
        <v>-520.79100000000005</v>
      </c>
      <c r="E28085" s="28">
        <v>607.04700000000003</v>
      </c>
    </row>
    <row r="28086" spans="4:5" x14ac:dyDescent="0.25">
      <c r="D28086" s="31">
        <v>-520.77499999999998</v>
      </c>
      <c r="E28086" s="28">
        <v>607.16800000000001</v>
      </c>
    </row>
    <row r="28087" spans="4:5" x14ac:dyDescent="0.25">
      <c r="D28087" s="31">
        <v>-520.75900000000001</v>
      </c>
      <c r="E28087" s="28">
        <v>607.28899999999999</v>
      </c>
    </row>
    <row r="28088" spans="4:5" x14ac:dyDescent="0.25">
      <c r="D28088" s="31">
        <v>-520.74300000000005</v>
      </c>
      <c r="E28088" s="28">
        <v>607.41</v>
      </c>
    </row>
    <row r="28089" spans="4:5" x14ac:dyDescent="0.25">
      <c r="D28089" s="31">
        <v>-520.72699999999998</v>
      </c>
      <c r="E28089" s="28">
        <v>607.53099999999995</v>
      </c>
    </row>
    <row r="28090" spans="4:5" x14ac:dyDescent="0.25">
      <c r="D28090" s="31">
        <v>-520.71100000000001</v>
      </c>
      <c r="E28090" s="28">
        <v>607.65200000000004</v>
      </c>
    </row>
    <row r="28091" spans="4:5" x14ac:dyDescent="0.25">
      <c r="D28091" s="31">
        <v>-520.69500000000005</v>
      </c>
      <c r="E28091" s="28">
        <v>607.77300000000002</v>
      </c>
    </row>
    <row r="28092" spans="4:5" x14ac:dyDescent="0.25">
      <c r="D28092" s="31">
        <v>-520.67899999999997</v>
      </c>
      <c r="E28092" s="28">
        <v>607.89400000000001</v>
      </c>
    </row>
    <row r="28093" spans="4:5" x14ac:dyDescent="0.25">
      <c r="D28093" s="31">
        <v>-520.66300000000001</v>
      </c>
      <c r="E28093" s="28">
        <v>608.01400000000001</v>
      </c>
    </row>
    <row r="28094" spans="4:5" x14ac:dyDescent="0.25">
      <c r="D28094" s="31">
        <v>-520.64700000000005</v>
      </c>
      <c r="E28094" s="28">
        <v>608.13499999999999</v>
      </c>
    </row>
    <row r="28095" spans="4:5" x14ac:dyDescent="0.25">
      <c r="D28095" s="31">
        <v>-520.63099999999997</v>
      </c>
      <c r="E28095" s="28">
        <v>608.25599999999997</v>
      </c>
    </row>
    <row r="28096" spans="4:5" x14ac:dyDescent="0.25">
      <c r="D28096" s="31">
        <v>-520.61500000000001</v>
      </c>
      <c r="E28096" s="28">
        <v>608.37699999999995</v>
      </c>
    </row>
    <row r="28097" spans="4:5" x14ac:dyDescent="0.25">
      <c r="D28097" s="31">
        <v>-520.59900000000005</v>
      </c>
      <c r="E28097" s="28">
        <v>608.49699999999996</v>
      </c>
    </row>
    <row r="28098" spans="4:5" x14ac:dyDescent="0.25">
      <c r="D28098" s="31">
        <v>-520.58299999999997</v>
      </c>
      <c r="E28098" s="28">
        <v>608.61800000000005</v>
      </c>
    </row>
    <row r="28099" spans="4:5" x14ac:dyDescent="0.25">
      <c r="D28099" s="31">
        <v>-520.56700000000001</v>
      </c>
      <c r="E28099" s="28">
        <v>608.73900000000003</v>
      </c>
    </row>
    <row r="28100" spans="4:5" x14ac:dyDescent="0.25">
      <c r="D28100" s="31">
        <v>-520.55100000000004</v>
      </c>
      <c r="E28100" s="28">
        <v>608.85900000000004</v>
      </c>
    </row>
    <row r="28101" spans="4:5" x14ac:dyDescent="0.25">
      <c r="D28101" s="31">
        <v>-520.53499999999997</v>
      </c>
      <c r="E28101" s="28">
        <v>608.98</v>
      </c>
    </row>
    <row r="28102" spans="4:5" x14ac:dyDescent="0.25">
      <c r="D28102" s="31">
        <v>-520.51900000000001</v>
      </c>
      <c r="E28102" s="28">
        <v>609.1</v>
      </c>
    </row>
    <row r="28103" spans="4:5" x14ac:dyDescent="0.25">
      <c r="D28103" s="31">
        <v>-520.50300000000004</v>
      </c>
      <c r="E28103" s="28">
        <v>609.221</v>
      </c>
    </row>
    <row r="28104" spans="4:5" x14ac:dyDescent="0.25">
      <c r="D28104" s="31">
        <v>-520.48699999999997</v>
      </c>
      <c r="E28104" s="28">
        <v>609.34100000000001</v>
      </c>
    </row>
    <row r="28105" spans="4:5" x14ac:dyDescent="0.25">
      <c r="D28105" s="31">
        <v>-520.471</v>
      </c>
      <c r="E28105" s="28">
        <v>609.46199999999999</v>
      </c>
    </row>
    <row r="28106" spans="4:5" x14ac:dyDescent="0.25">
      <c r="D28106" s="31">
        <v>-520.45500000000004</v>
      </c>
      <c r="E28106" s="28">
        <v>609.58199999999999</v>
      </c>
    </row>
    <row r="28107" spans="4:5" x14ac:dyDescent="0.25">
      <c r="D28107" s="31">
        <v>-520.43899999999996</v>
      </c>
      <c r="E28107" s="28">
        <v>609.702</v>
      </c>
    </row>
    <row r="28108" spans="4:5" x14ac:dyDescent="0.25">
      <c r="D28108" s="31">
        <v>-520.423</v>
      </c>
      <c r="E28108" s="28">
        <v>609.82299999999998</v>
      </c>
    </row>
    <row r="28109" spans="4:5" x14ac:dyDescent="0.25">
      <c r="D28109" s="31">
        <v>-520.40700000000004</v>
      </c>
      <c r="E28109" s="28">
        <v>609.94299999999998</v>
      </c>
    </row>
    <row r="28110" spans="4:5" x14ac:dyDescent="0.25">
      <c r="D28110" s="31">
        <v>-520.39099999999996</v>
      </c>
      <c r="E28110" s="28">
        <v>610.06299999999999</v>
      </c>
    </row>
    <row r="28111" spans="4:5" x14ac:dyDescent="0.25">
      <c r="D28111" s="31">
        <v>-520.375</v>
      </c>
      <c r="E28111" s="28">
        <v>610.18399999999997</v>
      </c>
    </row>
    <row r="28112" spans="4:5" x14ac:dyDescent="0.25">
      <c r="D28112" s="31">
        <v>-520.35900000000004</v>
      </c>
      <c r="E28112" s="28">
        <v>610.30399999999997</v>
      </c>
    </row>
    <row r="28113" spans="4:5" x14ac:dyDescent="0.25">
      <c r="D28113" s="31">
        <v>-520.34299999999996</v>
      </c>
      <c r="E28113" s="28">
        <v>610.42399999999998</v>
      </c>
    </row>
    <row r="28114" spans="4:5" x14ac:dyDescent="0.25">
      <c r="D28114" s="31">
        <v>-520.327</v>
      </c>
      <c r="E28114" s="28">
        <v>610.54399999999998</v>
      </c>
    </row>
    <row r="28115" spans="4:5" x14ac:dyDescent="0.25">
      <c r="D28115" s="31">
        <v>-520.31100000000004</v>
      </c>
      <c r="E28115" s="28">
        <v>610.66499999999996</v>
      </c>
    </row>
    <row r="28116" spans="4:5" x14ac:dyDescent="0.25">
      <c r="D28116" s="31">
        <v>-520.29499999999996</v>
      </c>
      <c r="E28116" s="28">
        <v>610.78499999999997</v>
      </c>
    </row>
    <row r="28117" spans="4:5" x14ac:dyDescent="0.25">
      <c r="D28117" s="31">
        <v>-520.279</v>
      </c>
      <c r="E28117" s="28">
        <v>610.90499999999997</v>
      </c>
    </row>
    <row r="28118" spans="4:5" x14ac:dyDescent="0.25">
      <c r="D28118" s="31">
        <v>-520.26300000000003</v>
      </c>
      <c r="E28118" s="28">
        <v>611.02499999999998</v>
      </c>
    </row>
    <row r="28119" spans="4:5" x14ac:dyDescent="0.25">
      <c r="D28119" s="31">
        <v>-520.24699999999996</v>
      </c>
      <c r="E28119" s="28">
        <v>611.14499999999998</v>
      </c>
    </row>
    <row r="28120" spans="4:5" x14ac:dyDescent="0.25">
      <c r="D28120" s="31">
        <v>-520.23099999999999</v>
      </c>
      <c r="E28120" s="28">
        <v>611.26499999999999</v>
      </c>
    </row>
    <row r="28121" spans="4:5" x14ac:dyDescent="0.25">
      <c r="D28121" s="31">
        <v>-520.21500000000003</v>
      </c>
      <c r="E28121" s="28">
        <v>611.38499999999999</v>
      </c>
    </row>
    <row r="28122" spans="4:5" x14ac:dyDescent="0.25">
      <c r="D28122" s="31">
        <v>-520.19899999999996</v>
      </c>
      <c r="E28122" s="28">
        <v>611.505</v>
      </c>
    </row>
    <row r="28123" spans="4:5" x14ac:dyDescent="0.25">
      <c r="D28123" s="31">
        <v>-520.18299999999999</v>
      </c>
      <c r="E28123" s="28">
        <v>611.625</v>
      </c>
    </row>
    <row r="28124" spans="4:5" x14ac:dyDescent="0.25">
      <c r="D28124" s="31">
        <v>-520.16700000000003</v>
      </c>
      <c r="E28124" s="28">
        <v>611.745</v>
      </c>
    </row>
    <row r="28125" spans="4:5" x14ac:dyDescent="0.25">
      <c r="D28125" s="31">
        <v>-520.15099999999995</v>
      </c>
      <c r="E28125" s="28">
        <v>611.86500000000001</v>
      </c>
    </row>
    <row r="28126" spans="4:5" x14ac:dyDescent="0.25">
      <c r="D28126" s="31">
        <v>-520.13499999999999</v>
      </c>
      <c r="E28126" s="28">
        <v>611.98400000000004</v>
      </c>
    </row>
    <row r="28127" spans="4:5" x14ac:dyDescent="0.25">
      <c r="D28127" s="31">
        <v>-520.11900000000003</v>
      </c>
      <c r="E28127" s="28">
        <v>612.10400000000004</v>
      </c>
    </row>
    <row r="28128" spans="4:5" x14ac:dyDescent="0.25">
      <c r="D28128" s="31">
        <v>-520.10299999999995</v>
      </c>
      <c r="E28128" s="28">
        <v>612.22400000000005</v>
      </c>
    </row>
    <row r="28129" spans="4:5" x14ac:dyDescent="0.25">
      <c r="D28129" s="31">
        <v>-520.08699999999999</v>
      </c>
      <c r="E28129" s="28">
        <v>612.34400000000005</v>
      </c>
    </row>
    <row r="28130" spans="4:5" x14ac:dyDescent="0.25">
      <c r="D28130" s="31">
        <v>-520.07100000000003</v>
      </c>
      <c r="E28130" s="28">
        <v>612.46400000000006</v>
      </c>
    </row>
    <row r="28131" spans="4:5" x14ac:dyDescent="0.25">
      <c r="D28131" s="31">
        <v>-520.05499999999995</v>
      </c>
      <c r="E28131" s="28">
        <v>612.58299999999997</v>
      </c>
    </row>
    <row r="28132" spans="4:5" x14ac:dyDescent="0.25">
      <c r="D28132" s="31">
        <v>-520.03899999999999</v>
      </c>
      <c r="E28132" s="28">
        <v>612.70299999999997</v>
      </c>
    </row>
    <row r="28133" spans="4:5" x14ac:dyDescent="0.25">
      <c r="D28133" s="31">
        <v>-520.02300000000002</v>
      </c>
      <c r="E28133" s="28">
        <v>612.82299999999998</v>
      </c>
    </row>
    <row r="28134" spans="4:5" x14ac:dyDescent="0.25">
      <c r="D28134" s="31">
        <v>-520.00699999999995</v>
      </c>
      <c r="E28134" s="28">
        <v>612.94200000000001</v>
      </c>
    </row>
    <row r="28135" spans="4:5" x14ac:dyDescent="0.25">
      <c r="D28135" s="31">
        <v>-519.99099999999999</v>
      </c>
      <c r="E28135" s="28">
        <v>613.06200000000001</v>
      </c>
    </row>
    <row r="28136" spans="4:5" x14ac:dyDescent="0.25">
      <c r="D28136" s="31">
        <v>-519.97500000000002</v>
      </c>
      <c r="E28136" s="28">
        <v>613.18200000000002</v>
      </c>
    </row>
    <row r="28137" spans="4:5" x14ac:dyDescent="0.25">
      <c r="D28137" s="31">
        <v>-519.95899999999995</v>
      </c>
      <c r="E28137" s="28">
        <v>613.30100000000004</v>
      </c>
    </row>
    <row r="28138" spans="4:5" x14ac:dyDescent="0.25">
      <c r="D28138" s="31">
        <v>-519.94299999999998</v>
      </c>
      <c r="E28138" s="28">
        <v>613.42100000000005</v>
      </c>
    </row>
    <row r="28139" spans="4:5" x14ac:dyDescent="0.25">
      <c r="D28139" s="31">
        <v>-519.92700000000002</v>
      </c>
      <c r="E28139" s="28">
        <v>613.54</v>
      </c>
    </row>
    <row r="28140" spans="4:5" x14ac:dyDescent="0.25">
      <c r="D28140" s="31">
        <v>-519.91099999999994</v>
      </c>
      <c r="E28140" s="28">
        <v>613.66</v>
      </c>
    </row>
    <row r="28141" spans="4:5" x14ac:dyDescent="0.25">
      <c r="D28141" s="31">
        <v>-519.89599999999996</v>
      </c>
      <c r="E28141" s="28">
        <v>613.779</v>
      </c>
    </row>
    <row r="28142" spans="4:5" x14ac:dyDescent="0.25">
      <c r="D28142" s="31">
        <v>-519.88</v>
      </c>
      <c r="E28142" s="28">
        <v>613.89800000000002</v>
      </c>
    </row>
    <row r="28143" spans="4:5" x14ac:dyDescent="0.25">
      <c r="D28143" s="31">
        <v>-519.86400000000003</v>
      </c>
      <c r="E28143" s="28">
        <v>614.01800000000003</v>
      </c>
    </row>
    <row r="28144" spans="4:5" x14ac:dyDescent="0.25">
      <c r="D28144" s="31">
        <v>-519.84799999999996</v>
      </c>
      <c r="E28144" s="28">
        <v>614.13699999999994</v>
      </c>
    </row>
    <row r="28145" spans="4:5" x14ac:dyDescent="0.25">
      <c r="D28145" s="31">
        <v>-519.83199999999999</v>
      </c>
      <c r="E28145" s="28">
        <v>614.25599999999997</v>
      </c>
    </row>
    <row r="28146" spans="4:5" x14ac:dyDescent="0.25">
      <c r="D28146" s="31">
        <v>-519.81600000000003</v>
      </c>
      <c r="E28146" s="28">
        <v>614.37599999999998</v>
      </c>
    </row>
    <row r="28147" spans="4:5" x14ac:dyDescent="0.25">
      <c r="D28147" s="31">
        <v>-519.79999999999995</v>
      </c>
      <c r="E28147" s="28">
        <v>614.495</v>
      </c>
    </row>
    <row r="28148" spans="4:5" x14ac:dyDescent="0.25">
      <c r="D28148" s="31">
        <v>-519.78399999999999</v>
      </c>
      <c r="E28148" s="28">
        <v>614.61400000000003</v>
      </c>
    </row>
    <row r="28149" spans="4:5" x14ac:dyDescent="0.25">
      <c r="D28149" s="31">
        <v>-519.76800000000003</v>
      </c>
      <c r="E28149" s="28">
        <v>614.73400000000004</v>
      </c>
    </row>
    <row r="28150" spans="4:5" x14ac:dyDescent="0.25">
      <c r="D28150" s="31">
        <v>-519.75199999999995</v>
      </c>
      <c r="E28150" s="28">
        <v>614.85299999999995</v>
      </c>
    </row>
    <row r="28151" spans="4:5" x14ac:dyDescent="0.25">
      <c r="D28151" s="31">
        <v>-519.73599999999999</v>
      </c>
      <c r="E28151" s="28">
        <v>614.97199999999998</v>
      </c>
    </row>
    <row r="28152" spans="4:5" x14ac:dyDescent="0.25">
      <c r="D28152" s="31">
        <v>-519.72</v>
      </c>
      <c r="E28152" s="28">
        <v>615.09100000000001</v>
      </c>
    </row>
    <row r="28153" spans="4:5" x14ac:dyDescent="0.25">
      <c r="D28153" s="31">
        <v>-519.70399999999995</v>
      </c>
      <c r="E28153" s="28">
        <v>615.21</v>
      </c>
    </row>
    <row r="28154" spans="4:5" x14ac:dyDescent="0.25">
      <c r="D28154" s="31">
        <v>-519.68799999999999</v>
      </c>
      <c r="E28154" s="28">
        <v>615.32899999999995</v>
      </c>
    </row>
    <row r="28155" spans="4:5" x14ac:dyDescent="0.25">
      <c r="D28155" s="31">
        <v>-519.67200000000003</v>
      </c>
      <c r="E28155" s="28">
        <v>615.44799999999998</v>
      </c>
    </row>
    <row r="28156" spans="4:5" x14ac:dyDescent="0.25">
      <c r="D28156" s="31">
        <v>-519.65599999999995</v>
      </c>
      <c r="E28156" s="28">
        <v>615.56700000000001</v>
      </c>
    </row>
    <row r="28157" spans="4:5" x14ac:dyDescent="0.25">
      <c r="D28157" s="31">
        <v>-519.64</v>
      </c>
      <c r="E28157" s="28">
        <v>615.68600000000004</v>
      </c>
    </row>
    <row r="28158" spans="4:5" x14ac:dyDescent="0.25">
      <c r="D28158" s="31">
        <v>-519.62400000000002</v>
      </c>
      <c r="E28158" s="28">
        <v>615.80499999999995</v>
      </c>
    </row>
    <row r="28159" spans="4:5" x14ac:dyDescent="0.25">
      <c r="D28159" s="31">
        <v>-519.60799999999995</v>
      </c>
      <c r="E28159" s="28">
        <v>615.92399999999998</v>
      </c>
    </row>
    <row r="28160" spans="4:5" x14ac:dyDescent="0.25">
      <c r="D28160" s="31">
        <v>-519.59199999999998</v>
      </c>
      <c r="E28160" s="28">
        <v>616.04300000000001</v>
      </c>
    </row>
    <row r="28161" spans="4:5" x14ac:dyDescent="0.25">
      <c r="D28161" s="31">
        <v>-519.57600000000002</v>
      </c>
      <c r="E28161" s="28">
        <v>616.16200000000003</v>
      </c>
    </row>
    <row r="28162" spans="4:5" x14ac:dyDescent="0.25">
      <c r="D28162" s="31">
        <v>-519.55999999999995</v>
      </c>
      <c r="E28162" s="28">
        <v>616.28</v>
      </c>
    </row>
    <row r="28163" spans="4:5" x14ac:dyDescent="0.25">
      <c r="D28163" s="31">
        <v>-519.54399999999998</v>
      </c>
      <c r="E28163" s="28">
        <v>616.399</v>
      </c>
    </row>
    <row r="28164" spans="4:5" x14ac:dyDescent="0.25">
      <c r="D28164" s="31">
        <v>-519.52800000000002</v>
      </c>
      <c r="E28164" s="28">
        <v>616.51800000000003</v>
      </c>
    </row>
    <row r="28165" spans="4:5" x14ac:dyDescent="0.25">
      <c r="D28165" s="31">
        <v>-519.51199999999994</v>
      </c>
      <c r="E28165" s="28">
        <v>616.63699999999994</v>
      </c>
    </row>
    <row r="28166" spans="4:5" x14ac:dyDescent="0.25">
      <c r="D28166" s="31">
        <v>-519.49599999999998</v>
      </c>
      <c r="E28166" s="28">
        <v>616.75599999999997</v>
      </c>
    </row>
    <row r="28167" spans="4:5" x14ac:dyDescent="0.25">
      <c r="D28167" s="31">
        <v>-519.48</v>
      </c>
      <c r="E28167" s="28">
        <v>616.87400000000002</v>
      </c>
    </row>
    <row r="28168" spans="4:5" x14ac:dyDescent="0.25">
      <c r="D28168" s="31">
        <v>-519.46400000000006</v>
      </c>
      <c r="E28168" s="28">
        <v>616.99300000000005</v>
      </c>
    </row>
    <row r="28169" spans="4:5" x14ac:dyDescent="0.25">
      <c r="D28169" s="31">
        <v>-519.44799999999998</v>
      </c>
      <c r="E28169" s="28">
        <v>617.11199999999997</v>
      </c>
    </row>
    <row r="28170" spans="4:5" x14ac:dyDescent="0.25">
      <c r="D28170" s="31">
        <v>-519.43200000000002</v>
      </c>
      <c r="E28170" s="28">
        <v>617.23</v>
      </c>
    </row>
    <row r="28171" spans="4:5" x14ac:dyDescent="0.25">
      <c r="D28171" s="31">
        <v>-519.41600000000005</v>
      </c>
      <c r="E28171" s="28">
        <v>617.34900000000005</v>
      </c>
    </row>
    <row r="28172" spans="4:5" x14ac:dyDescent="0.25">
      <c r="D28172" s="31">
        <v>-519.4</v>
      </c>
      <c r="E28172" s="28">
        <v>617.46699999999998</v>
      </c>
    </row>
    <row r="28173" spans="4:5" x14ac:dyDescent="0.25">
      <c r="D28173" s="31">
        <v>-519.38400000000001</v>
      </c>
      <c r="E28173" s="28">
        <v>617.58600000000001</v>
      </c>
    </row>
    <row r="28174" spans="4:5" x14ac:dyDescent="0.25">
      <c r="D28174" s="31">
        <v>-519.36800000000005</v>
      </c>
      <c r="E28174" s="28">
        <v>617.70500000000004</v>
      </c>
    </row>
    <row r="28175" spans="4:5" x14ac:dyDescent="0.25">
      <c r="D28175" s="31">
        <v>-519.35199999999998</v>
      </c>
      <c r="E28175" s="28">
        <v>617.82299999999998</v>
      </c>
    </row>
    <row r="28176" spans="4:5" x14ac:dyDescent="0.25">
      <c r="D28176" s="31">
        <v>-519.33600000000001</v>
      </c>
      <c r="E28176" s="28">
        <v>617.94100000000003</v>
      </c>
    </row>
    <row r="28177" spans="4:5" x14ac:dyDescent="0.25">
      <c r="D28177" s="31">
        <v>-519.32000000000005</v>
      </c>
      <c r="E28177" s="28">
        <v>618.05999999999995</v>
      </c>
    </row>
    <row r="28178" spans="4:5" x14ac:dyDescent="0.25">
      <c r="D28178" s="31">
        <v>-519.30399999999997</v>
      </c>
      <c r="E28178" s="28">
        <v>618.178</v>
      </c>
    </row>
    <row r="28179" spans="4:5" x14ac:dyDescent="0.25">
      <c r="D28179" s="31">
        <v>-519.28800000000001</v>
      </c>
      <c r="E28179" s="28">
        <v>618.29700000000003</v>
      </c>
    </row>
    <row r="28180" spans="4:5" x14ac:dyDescent="0.25">
      <c r="D28180" s="31">
        <v>-519.27200000000005</v>
      </c>
      <c r="E28180" s="28">
        <v>618.41499999999996</v>
      </c>
    </row>
    <row r="28181" spans="4:5" x14ac:dyDescent="0.25">
      <c r="D28181" s="31">
        <v>-519.25599999999997</v>
      </c>
      <c r="E28181" s="28">
        <v>618.53300000000002</v>
      </c>
    </row>
    <row r="28182" spans="4:5" x14ac:dyDescent="0.25">
      <c r="D28182" s="31">
        <v>-519.24</v>
      </c>
      <c r="E28182" s="28">
        <v>618.65099999999995</v>
      </c>
    </row>
    <row r="28183" spans="4:5" x14ac:dyDescent="0.25">
      <c r="D28183" s="31">
        <v>-519.22400000000005</v>
      </c>
      <c r="E28183" s="28">
        <v>618.77</v>
      </c>
    </row>
    <row r="28184" spans="4:5" x14ac:dyDescent="0.25">
      <c r="D28184" s="31">
        <v>-519.20799999999997</v>
      </c>
      <c r="E28184" s="28">
        <v>618.88800000000003</v>
      </c>
    </row>
    <row r="28185" spans="4:5" x14ac:dyDescent="0.25">
      <c r="D28185" s="31">
        <v>-519.19200000000001</v>
      </c>
      <c r="E28185" s="28">
        <v>619.00599999999997</v>
      </c>
    </row>
    <row r="28186" spans="4:5" x14ac:dyDescent="0.25">
      <c r="D28186" s="31">
        <v>-519.17600000000004</v>
      </c>
      <c r="E28186" s="28">
        <v>619.12400000000002</v>
      </c>
    </row>
    <row r="28187" spans="4:5" x14ac:dyDescent="0.25">
      <c r="D28187" s="31">
        <v>-519.16</v>
      </c>
      <c r="E28187" s="28">
        <v>619.24199999999996</v>
      </c>
    </row>
    <row r="28188" spans="4:5" x14ac:dyDescent="0.25">
      <c r="D28188" s="31">
        <v>-519.14400000000001</v>
      </c>
      <c r="E28188" s="28">
        <v>619.36</v>
      </c>
    </row>
    <row r="28189" spans="4:5" x14ac:dyDescent="0.25">
      <c r="D28189" s="31">
        <v>-519.12800000000004</v>
      </c>
      <c r="E28189" s="28">
        <v>619.47799999999995</v>
      </c>
    </row>
    <row r="28190" spans="4:5" x14ac:dyDescent="0.25">
      <c r="D28190" s="31">
        <v>-519.11199999999997</v>
      </c>
      <c r="E28190" s="28">
        <v>619.59699999999998</v>
      </c>
    </row>
    <row r="28191" spans="4:5" x14ac:dyDescent="0.25">
      <c r="D28191" s="31">
        <v>-519.096</v>
      </c>
      <c r="E28191" s="28">
        <v>619.71500000000003</v>
      </c>
    </row>
    <row r="28192" spans="4:5" x14ac:dyDescent="0.25">
      <c r="D28192" s="31">
        <v>-519.08000000000004</v>
      </c>
      <c r="E28192" s="28">
        <v>619.83299999999997</v>
      </c>
    </row>
    <row r="28193" spans="4:5" x14ac:dyDescent="0.25">
      <c r="D28193" s="31">
        <v>-519.06399999999996</v>
      </c>
      <c r="E28193" s="28">
        <v>619.95100000000002</v>
      </c>
    </row>
    <row r="28194" spans="4:5" x14ac:dyDescent="0.25">
      <c r="D28194" s="31">
        <v>-519.048</v>
      </c>
      <c r="E28194" s="28">
        <v>620.06799999999998</v>
      </c>
    </row>
    <row r="28195" spans="4:5" x14ac:dyDescent="0.25">
      <c r="D28195" s="31">
        <v>-519.03200000000004</v>
      </c>
      <c r="E28195" s="28">
        <v>620.18600000000004</v>
      </c>
    </row>
    <row r="28196" spans="4:5" x14ac:dyDescent="0.25">
      <c r="D28196" s="31">
        <v>-519.01599999999996</v>
      </c>
      <c r="E28196" s="28">
        <v>620.30399999999997</v>
      </c>
    </row>
    <row r="28197" spans="4:5" x14ac:dyDescent="0.25">
      <c r="D28197" s="31">
        <v>-519</v>
      </c>
      <c r="E28197" s="28">
        <v>620.42200000000003</v>
      </c>
    </row>
    <row r="28198" spans="4:5" x14ac:dyDescent="0.25">
      <c r="D28198" s="31">
        <v>-518.98400000000004</v>
      </c>
      <c r="E28198" s="28">
        <v>620.54</v>
      </c>
    </row>
    <row r="28199" spans="4:5" x14ac:dyDescent="0.25">
      <c r="D28199" s="31">
        <v>-518.96799999999996</v>
      </c>
      <c r="E28199" s="28">
        <v>620.65800000000002</v>
      </c>
    </row>
    <row r="28200" spans="4:5" x14ac:dyDescent="0.25">
      <c r="D28200" s="31">
        <v>-518.952</v>
      </c>
      <c r="E28200" s="28">
        <v>620.77599999999995</v>
      </c>
    </row>
    <row r="28201" spans="4:5" x14ac:dyDescent="0.25">
      <c r="D28201" s="31">
        <v>-518.93600000000004</v>
      </c>
      <c r="E28201" s="28">
        <v>620.89300000000003</v>
      </c>
    </row>
    <row r="28202" spans="4:5" x14ac:dyDescent="0.25">
      <c r="D28202" s="31">
        <v>-518.91999999999996</v>
      </c>
      <c r="E28202" s="28">
        <v>621.01099999999997</v>
      </c>
    </row>
    <row r="28203" spans="4:5" x14ac:dyDescent="0.25">
      <c r="D28203" s="31">
        <v>-518.904</v>
      </c>
      <c r="E28203" s="28">
        <v>621.12800000000004</v>
      </c>
    </row>
    <row r="28204" spans="4:5" x14ac:dyDescent="0.25">
      <c r="D28204" s="31">
        <v>-518.88800000000003</v>
      </c>
      <c r="E28204" s="28">
        <v>621.24599999999998</v>
      </c>
    </row>
    <row r="28205" spans="4:5" x14ac:dyDescent="0.25">
      <c r="D28205" s="31">
        <v>-518.87199999999996</v>
      </c>
      <c r="E28205" s="28">
        <v>621.36400000000003</v>
      </c>
    </row>
    <row r="28206" spans="4:5" x14ac:dyDescent="0.25">
      <c r="D28206" s="31">
        <v>-518.85599999999999</v>
      </c>
      <c r="E28206" s="28">
        <v>621.48099999999999</v>
      </c>
    </row>
    <row r="28207" spans="4:5" x14ac:dyDescent="0.25">
      <c r="D28207" s="31">
        <v>-518.84</v>
      </c>
      <c r="E28207" s="28">
        <v>621.59900000000005</v>
      </c>
    </row>
    <row r="28208" spans="4:5" x14ac:dyDescent="0.25">
      <c r="D28208" s="31">
        <v>-518.82399999999996</v>
      </c>
      <c r="E28208" s="28">
        <v>621.71600000000001</v>
      </c>
    </row>
    <row r="28209" spans="4:5" x14ac:dyDescent="0.25">
      <c r="D28209" s="31">
        <v>-518.80799999999999</v>
      </c>
      <c r="E28209" s="28">
        <v>621.83399999999995</v>
      </c>
    </row>
    <row r="28210" spans="4:5" x14ac:dyDescent="0.25">
      <c r="D28210" s="31">
        <v>-518.79200000000003</v>
      </c>
      <c r="E28210" s="28">
        <v>621.952</v>
      </c>
    </row>
    <row r="28211" spans="4:5" x14ac:dyDescent="0.25">
      <c r="D28211" s="31">
        <v>-518.77599999999995</v>
      </c>
      <c r="E28211" s="28">
        <v>622.06899999999996</v>
      </c>
    </row>
    <row r="28212" spans="4:5" x14ac:dyDescent="0.25">
      <c r="D28212" s="31">
        <v>-518.76</v>
      </c>
      <c r="E28212" s="28">
        <v>622.18600000000004</v>
      </c>
    </row>
    <row r="28213" spans="4:5" x14ac:dyDescent="0.25">
      <c r="D28213" s="31">
        <v>-518.74400000000003</v>
      </c>
      <c r="E28213" s="28">
        <v>622.30399999999997</v>
      </c>
    </row>
    <row r="28214" spans="4:5" x14ac:dyDescent="0.25">
      <c r="D28214" s="31">
        <v>-518.72799999999995</v>
      </c>
      <c r="E28214" s="28">
        <v>622.42100000000005</v>
      </c>
    </row>
    <row r="28215" spans="4:5" x14ac:dyDescent="0.25">
      <c r="D28215" s="31">
        <v>-518.71199999999999</v>
      </c>
      <c r="E28215" s="28">
        <v>622.53800000000001</v>
      </c>
    </row>
    <row r="28216" spans="4:5" x14ac:dyDescent="0.25">
      <c r="D28216" s="31">
        <v>-518.69600000000003</v>
      </c>
      <c r="E28216" s="28">
        <v>622.65599999999995</v>
      </c>
    </row>
    <row r="28217" spans="4:5" x14ac:dyDescent="0.25">
      <c r="D28217" s="31">
        <v>-518.67999999999995</v>
      </c>
      <c r="E28217" s="28">
        <v>622.77300000000002</v>
      </c>
    </row>
    <row r="28218" spans="4:5" x14ac:dyDescent="0.25">
      <c r="D28218" s="31">
        <v>-518.66399999999999</v>
      </c>
      <c r="E28218" s="28">
        <v>622.89</v>
      </c>
    </row>
    <row r="28219" spans="4:5" x14ac:dyDescent="0.25">
      <c r="D28219" s="31">
        <v>-518.64800000000002</v>
      </c>
      <c r="E28219" s="28">
        <v>623.00699999999995</v>
      </c>
    </row>
    <row r="28220" spans="4:5" x14ac:dyDescent="0.25">
      <c r="D28220" s="31">
        <v>-518.63199999999995</v>
      </c>
      <c r="E28220" s="28">
        <v>623.12400000000002</v>
      </c>
    </row>
    <row r="28221" spans="4:5" x14ac:dyDescent="0.25">
      <c r="D28221" s="31">
        <v>-518.61599999999999</v>
      </c>
      <c r="E28221" s="28">
        <v>623.24199999999996</v>
      </c>
    </row>
    <row r="28222" spans="4:5" x14ac:dyDescent="0.25">
      <c r="D28222" s="31">
        <v>-518.6</v>
      </c>
      <c r="E28222" s="28">
        <v>623.35900000000004</v>
      </c>
    </row>
    <row r="28223" spans="4:5" x14ac:dyDescent="0.25">
      <c r="D28223" s="31">
        <v>-518.58399999999995</v>
      </c>
      <c r="E28223" s="28">
        <v>623.476</v>
      </c>
    </row>
    <row r="28224" spans="4:5" x14ac:dyDescent="0.25">
      <c r="D28224" s="31">
        <v>-518.56799999999998</v>
      </c>
      <c r="E28224" s="28">
        <v>623.59299999999996</v>
      </c>
    </row>
    <row r="28225" spans="4:5" x14ac:dyDescent="0.25">
      <c r="D28225" s="31">
        <v>-518.55200000000002</v>
      </c>
      <c r="E28225" s="28">
        <v>623.71</v>
      </c>
    </row>
    <row r="28226" spans="4:5" x14ac:dyDescent="0.25">
      <c r="D28226" s="31">
        <v>-518.53599999999994</v>
      </c>
      <c r="E28226" s="28">
        <v>623.827</v>
      </c>
    </row>
    <row r="28227" spans="4:5" x14ac:dyDescent="0.25">
      <c r="D28227" s="31">
        <v>-518.52</v>
      </c>
      <c r="E28227" s="28">
        <v>623.94399999999996</v>
      </c>
    </row>
    <row r="28228" spans="4:5" x14ac:dyDescent="0.25">
      <c r="D28228" s="31">
        <v>-518.50400000000002</v>
      </c>
      <c r="E28228" s="28">
        <v>624.06100000000004</v>
      </c>
    </row>
    <row r="28229" spans="4:5" x14ac:dyDescent="0.25">
      <c r="D28229" s="31">
        <v>-518.48800000000006</v>
      </c>
      <c r="E28229" s="28">
        <v>624.178</v>
      </c>
    </row>
    <row r="28230" spans="4:5" x14ac:dyDescent="0.25">
      <c r="D28230" s="31">
        <v>-518.47199999999998</v>
      </c>
      <c r="E28230" s="28">
        <v>624.29499999999996</v>
      </c>
    </row>
    <row r="28231" spans="4:5" x14ac:dyDescent="0.25">
      <c r="D28231" s="31">
        <v>-518.45600000000002</v>
      </c>
      <c r="E28231" s="28">
        <v>624.41099999999994</v>
      </c>
    </row>
    <row r="28232" spans="4:5" x14ac:dyDescent="0.25">
      <c r="D28232" s="31">
        <v>-518.44000000000005</v>
      </c>
      <c r="E28232" s="28">
        <v>624.52800000000002</v>
      </c>
    </row>
    <row r="28233" spans="4:5" x14ac:dyDescent="0.25">
      <c r="D28233" s="31">
        <v>-518.42399999999998</v>
      </c>
      <c r="E28233" s="28">
        <v>624.64499999999998</v>
      </c>
    </row>
    <row r="28234" spans="4:5" x14ac:dyDescent="0.25">
      <c r="D28234" s="31">
        <v>-518.40800000000002</v>
      </c>
      <c r="E28234" s="28">
        <v>624.76199999999994</v>
      </c>
    </row>
    <row r="28235" spans="4:5" x14ac:dyDescent="0.25">
      <c r="D28235" s="31">
        <v>-518.39200000000005</v>
      </c>
      <c r="E28235" s="28">
        <v>624.87900000000002</v>
      </c>
    </row>
    <row r="28236" spans="4:5" x14ac:dyDescent="0.25">
      <c r="D28236" s="31">
        <v>-518.37599999999998</v>
      </c>
      <c r="E28236" s="28">
        <v>624.995</v>
      </c>
    </row>
    <row r="28237" spans="4:5" x14ac:dyDescent="0.25">
      <c r="D28237" s="31">
        <v>-518.36</v>
      </c>
      <c r="E28237" s="28">
        <v>625.11199999999997</v>
      </c>
    </row>
    <row r="28238" spans="4:5" x14ac:dyDescent="0.25">
      <c r="D28238" s="31">
        <v>-518.34400000000005</v>
      </c>
      <c r="E28238" s="28">
        <v>625.22900000000004</v>
      </c>
    </row>
    <row r="28239" spans="4:5" x14ac:dyDescent="0.25">
      <c r="D28239" s="31">
        <v>-518.32799999999997</v>
      </c>
      <c r="E28239" s="28">
        <v>625.34500000000003</v>
      </c>
    </row>
    <row r="28240" spans="4:5" x14ac:dyDescent="0.25">
      <c r="D28240" s="31">
        <v>-518.31200000000001</v>
      </c>
      <c r="E28240" s="28">
        <v>625.46199999999999</v>
      </c>
    </row>
    <row r="28241" spans="4:5" x14ac:dyDescent="0.25">
      <c r="D28241" s="31">
        <v>-518.29600000000005</v>
      </c>
      <c r="E28241" s="28">
        <v>625.57799999999997</v>
      </c>
    </row>
    <row r="28242" spans="4:5" x14ac:dyDescent="0.25">
      <c r="D28242" s="31">
        <v>-518.28</v>
      </c>
      <c r="E28242" s="28">
        <v>625.69500000000005</v>
      </c>
    </row>
    <row r="28243" spans="4:5" x14ac:dyDescent="0.25">
      <c r="D28243" s="31">
        <v>-518.26400000000001</v>
      </c>
      <c r="E28243" s="28">
        <v>625.81200000000001</v>
      </c>
    </row>
    <row r="28244" spans="4:5" x14ac:dyDescent="0.25">
      <c r="D28244" s="31">
        <v>-518.24800000000005</v>
      </c>
      <c r="E28244" s="28">
        <v>625.928</v>
      </c>
    </row>
    <row r="28245" spans="4:5" x14ac:dyDescent="0.25">
      <c r="D28245" s="31">
        <v>-518.23199999999997</v>
      </c>
      <c r="E28245" s="28">
        <v>626.04399999999998</v>
      </c>
    </row>
    <row r="28246" spans="4:5" x14ac:dyDescent="0.25">
      <c r="D28246" s="31">
        <v>-518.21600000000001</v>
      </c>
      <c r="E28246" s="28">
        <v>626.16099999999994</v>
      </c>
    </row>
    <row r="28247" spans="4:5" x14ac:dyDescent="0.25">
      <c r="D28247" s="31">
        <v>-518.20000000000005</v>
      </c>
      <c r="E28247" s="28">
        <v>626.27700000000004</v>
      </c>
    </row>
    <row r="28248" spans="4:5" x14ac:dyDescent="0.25">
      <c r="D28248" s="31">
        <v>-518.18399999999997</v>
      </c>
      <c r="E28248" s="28">
        <v>626.39400000000001</v>
      </c>
    </row>
    <row r="28249" spans="4:5" x14ac:dyDescent="0.25">
      <c r="D28249" s="31">
        <v>-518.16800000000001</v>
      </c>
      <c r="E28249" s="28">
        <v>626.51</v>
      </c>
    </row>
    <row r="28250" spans="4:5" x14ac:dyDescent="0.25">
      <c r="D28250" s="31">
        <v>-518.15200000000004</v>
      </c>
      <c r="E28250" s="28">
        <v>626.62599999999998</v>
      </c>
    </row>
    <row r="28251" spans="4:5" x14ac:dyDescent="0.25">
      <c r="D28251" s="31">
        <v>-518.13599999999997</v>
      </c>
      <c r="E28251" s="28">
        <v>626.74300000000005</v>
      </c>
    </row>
    <row r="28252" spans="4:5" x14ac:dyDescent="0.25">
      <c r="D28252" s="31">
        <v>-518.12</v>
      </c>
      <c r="E28252" s="28">
        <v>626.85900000000004</v>
      </c>
    </row>
    <row r="28253" spans="4:5" x14ac:dyDescent="0.25">
      <c r="D28253" s="31">
        <v>-518.10400000000004</v>
      </c>
      <c r="E28253" s="28">
        <v>626.97500000000002</v>
      </c>
    </row>
    <row r="28254" spans="4:5" x14ac:dyDescent="0.25">
      <c r="D28254" s="31">
        <v>-518.08900000000006</v>
      </c>
      <c r="E28254" s="28">
        <v>627.09100000000001</v>
      </c>
    </row>
    <row r="28255" spans="4:5" x14ac:dyDescent="0.25">
      <c r="D28255" s="31">
        <v>-518.07299999999998</v>
      </c>
      <c r="E28255" s="28">
        <v>627.20699999999999</v>
      </c>
    </row>
    <row r="28256" spans="4:5" x14ac:dyDescent="0.25">
      <c r="D28256" s="31">
        <v>-518.05700000000002</v>
      </c>
      <c r="E28256" s="28">
        <v>627.32299999999998</v>
      </c>
    </row>
    <row r="28257" spans="4:5" x14ac:dyDescent="0.25">
      <c r="D28257" s="31">
        <v>-518.04100000000005</v>
      </c>
      <c r="E28257" s="28">
        <v>627.44000000000005</v>
      </c>
    </row>
    <row r="28258" spans="4:5" x14ac:dyDescent="0.25">
      <c r="D28258" s="31">
        <v>-518.02499999999998</v>
      </c>
      <c r="E28258" s="28">
        <v>627.55600000000004</v>
      </c>
    </row>
    <row r="28259" spans="4:5" x14ac:dyDescent="0.25">
      <c r="D28259" s="31">
        <v>-518.00900000000001</v>
      </c>
      <c r="E28259" s="28">
        <v>627.67200000000003</v>
      </c>
    </row>
    <row r="28260" spans="4:5" x14ac:dyDescent="0.25">
      <c r="D28260" s="31">
        <v>-517.99300000000005</v>
      </c>
      <c r="E28260" s="28">
        <v>627.78800000000001</v>
      </c>
    </row>
    <row r="28261" spans="4:5" x14ac:dyDescent="0.25">
      <c r="D28261" s="31">
        <v>-517.97699999999998</v>
      </c>
      <c r="E28261" s="28">
        <v>627.904</v>
      </c>
    </row>
    <row r="28262" spans="4:5" x14ac:dyDescent="0.25">
      <c r="D28262" s="31">
        <v>-517.96100000000001</v>
      </c>
      <c r="E28262" s="28">
        <v>628.02</v>
      </c>
    </row>
    <row r="28263" spans="4:5" x14ac:dyDescent="0.25">
      <c r="D28263" s="31">
        <v>-517.94500000000005</v>
      </c>
      <c r="E28263" s="28">
        <v>628.13599999999997</v>
      </c>
    </row>
    <row r="28264" spans="4:5" x14ac:dyDescent="0.25">
      <c r="D28264" s="31">
        <v>-517.92899999999997</v>
      </c>
      <c r="E28264" s="28">
        <v>628.25099999999998</v>
      </c>
    </row>
    <row r="28265" spans="4:5" x14ac:dyDescent="0.25">
      <c r="D28265" s="31">
        <v>-517.91300000000001</v>
      </c>
      <c r="E28265" s="28">
        <v>628.36699999999996</v>
      </c>
    </row>
    <row r="28266" spans="4:5" x14ac:dyDescent="0.25">
      <c r="D28266" s="31">
        <v>-517.89700000000005</v>
      </c>
      <c r="E28266" s="28">
        <v>628.48299999999995</v>
      </c>
    </row>
    <row r="28267" spans="4:5" x14ac:dyDescent="0.25">
      <c r="D28267" s="31">
        <v>-517.88099999999997</v>
      </c>
      <c r="E28267" s="28">
        <v>628.59900000000005</v>
      </c>
    </row>
    <row r="28268" spans="4:5" x14ac:dyDescent="0.25">
      <c r="D28268" s="31">
        <v>-517.86500000000001</v>
      </c>
      <c r="E28268" s="28">
        <v>628.71500000000003</v>
      </c>
    </row>
    <row r="28269" spans="4:5" x14ac:dyDescent="0.25">
      <c r="D28269" s="31">
        <v>-517.84900000000005</v>
      </c>
      <c r="E28269" s="28">
        <v>628.83100000000002</v>
      </c>
    </row>
    <row r="28270" spans="4:5" x14ac:dyDescent="0.25">
      <c r="D28270" s="31">
        <v>-517.83299999999997</v>
      </c>
      <c r="E28270" s="28">
        <v>628.94600000000003</v>
      </c>
    </row>
    <row r="28271" spans="4:5" x14ac:dyDescent="0.25">
      <c r="D28271" s="31">
        <v>-517.81700000000001</v>
      </c>
      <c r="E28271" s="28">
        <v>629.06200000000001</v>
      </c>
    </row>
    <row r="28272" spans="4:5" x14ac:dyDescent="0.25">
      <c r="D28272" s="31">
        <v>-517.80100000000004</v>
      </c>
      <c r="E28272" s="28">
        <v>629.178</v>
      </c>
    </row>
    <row r="28273" spans="4:5" x14ac:dyDescent="0.25">
      <c r="D28273" s="31">
        <v>-517.78499999999997</v>
      </c>
      <c r="E28273" s="28">
        <v>629.29300000000001</v>
      </c>
    </row>
    <row r="28274" spans="4:5" x14ac:dyDescent="0.25">
      <c r="D28274" s="31">
        <v>-517.76900000000001</v>
      </c>
      <c r="E28274" s="28">
        <v>629.40899999999999</v>
      </c>
    </row>
    <row r="28275" spans="4:5" x14ac:dyDescent="0.25">
      <c r="D28275" s="31">
        <v>-517.75300000000004</v>
      </c>
      <c r="E28275" s="28">
        <v>629.52499999999998</v>
      </c>
    </row>
    <row r="28276" spans="4:5" x14ac:dyDescent="0.25">
      <c r="D28276" s="31">
        <v>-517.73699999999997</v>
      </c>
      <c r="E28276" s="28">
        <v>629.64</v>
      </c>
    </row>
    <row r="28277" spans="4:5" x14ac:dyDescent="0.25">
      <c r="D28277" s="31">
        <v>-517.721</v>
      </c>
      <c r="E28277" s="28">
        <v>629.755</v>
      </c>
    </row>
    <row r="28278" spans="4:5" x14ac:dyDescent="0.25">
      <c r="D28278" s="31">
        <v>-517.70500000000004</v>
      </c>
      <c r="E28278" s="28">
        <v>629.87099999999998</v>
      </c>
    </row>
    <row r="28279" spans="4:5" x14ac:dyDescent="0.25">
      <c r="D28279" s="31">
        <v>-517.68899999999996</v>
      </c>
      <c r="E28279" s="28">
        <v>629.98599999999999</v>
      </c>
    </row>
    <row r="28280" spans="4:5" x14ac:dyDescent="0.25">
      <c r="D28280" s="31">
        <v>-517.673</v>
      </c>
      <c r="E28280" s="28">
        <v>630.10199999999998</v>
      </c>
    </row>
    <row r="28281" spans="4:5" x14ac:dyDescent="0.25">
      <c r="D28281" s="31">
        <v>-517.65700000000004</v>
      </c>
      <c r="E28281" s="28">
        <v>630.21699999999998</v>
      </c>
    </row>
    <row r="28282" spans="4:5" x14ac:dyDescent="0.25">
      <c r="D28282" s="31">
        <v>-517.64099999999996</v>
      </c>
      <c r="E28282" s="28">
        <v>630.33299999999997</v>
      </c>
    </row>
    <row r="28283" spans="4:5" x14ac:dyDescent="0.25">
      <c r="D28283" s="31">
        <v>-517.625</v>
      </c>
      <c r="E28283" s="28">
        <v>630.44799999999998</v>
      </c>
    </row>
    <row r="28284" spans="4:5" x14ac:dyDescent="0.25">
      <c r="D28284" s="31">
        <v>-517.60900000000004</v>
      </c>
      <c r="E28284" s="28">
        <v>630.56299999999999</v>
      </c>
    </row>
    <row r="28285" spans="4:5" x14ac:dyDescent="0.25">
      <c r="D28285" s="31">
        <v>-517.59299999999996</v>
      </c>
      <c r="E28285" s="28">
        <v>630.678</v>
      </c>
    </row>
    <row r="28286" spans="4:5" x14ac:dyDescent="0.25">
      <c r="D28286" s="31">
        <v>-517.577</v>
      </c>
      <c r="E28286" s="28">
        <v>630.79399999999998</v>
      </c>
    </row>
    <row r="28287" spans="4:5" x14ac:dyDescent="0.25">
      <c r="D28287" s="31">
        <v>-517.56100000000004</v>
      </c>
      <c r="E28287" s="28">
        <v>630.90899999999999</v>
      </c>
    </row>
    <row r="28288" spans="4:5" x14ac:dyDescent="0.25">
      <c r="D28288" s="31">
        <v>-517.54499999999996</v>
      </c>
      <c r="E28288" s="28">
        <v>631.024</v>
      </c>
    </row>
    <row r="28289" spans="4:5" x14ac:dyDescent="0.25">
      <c r="D28289" s="31">
        <v>-517.529</v>
      </c>
      <c r="E28289" s="28">
        <v>631.13900000000001</v>
      </c>
    </row>
    <row r="28290" spans="4:5" x14ac:dyDescent="0.25">
      <c r="D28290" s="31">
        <v>-517.51300000000003</v>
      </c>
      <c r="E28290" s="28">
        <v>631.25400000000002</v>
      </c>
    </row>
    <row r="28291" spans="4:5" x14ac:dyDescent="0.25">
      <c r="D28291" s="31">
        <v>-517.49699999999996</v>
      </c>
      <c r="E28291" s="28">
        <v>631.37</v>
      </c>
    </row>
    <row r="28292" spans="4:5" x14ac:dyDescent="0.25">
      <c r="D28292" s="31">
        <v>-517.48099999999999</v>
      </c>
      <c r="E28292" s="28">
        <v>631.48500000000001</v>
      </c>
    </row>
    <row r="28293" spans="4:5" x14ac:dyDescent="0.25">
      <c r="D28293" s="31">
        <v>-517.46500000000003</v>
      </c>
      <c r="E28293" s="28">
        <v>631.6</v>
      </c>
    </row>
    <row r="28294" spans="4:5" x14ac:dyDescent="0.25">
      <c r="D28294" s="31">
        <v>-517.44899999999996</v>
      </c>
      <c r="E28294" s="28">
        <v>631.71500000000003</v>
      </c>
    </row>
    <row r="28295" spans="4:5" x14ac:dyDescent="0.25">
      <c r="D28295" s="31">
        <v>-517.43299999999999</v>
      </c>
      <c r="E28295" s="28">
        <v>631.83000000000004</v>
      </c>
    </row>
    <row r="28296" spans="4:5" x14ac:dyDescent="0.25">
      <c r="D28296" s="31">
        <v>-517.41700000000003</v>
      </c>
      <c r="E28296" s="28">
        <v>631.94500000000005</v>
      </c>
    </row>
    <row r="28297" spans="4:5" x14ac:dyDescent="0.25">
      <c r="D28297" s="31">
        <v>-517.40099999999995</v>
      </c>
      <c r="E28297" s="28">
        <v>632.05999999999995</v>
      </c>
    </row>
    <row r="28298" spans="4:5" x14ac:dyDescent="0.25">
      <c r="D28298" s="31">
        <v>-517.38499999999999</v>
      </c>
      <c r="E28298" s="28">
        <v>632.17399999999998</v>
      </c>
    </row>
    <row r="28299" spans="4:5" x14ac:dyDescent="0.25">
      <c r="D28299" s="31">
        <v>-517.36900000000003</v>
      </c>
      <c r="E28299" s="28">
        <v>632.28899999999999</v>
      </c>
    </row>
    <row r="28300" spans="4:5" x14ac:dyDescent="0.25">
      <c r="D28300" s="31">
        <v>-517.35299999999995</v>
      </c>
      <c r="E28300" s="28">
        <v>632.404</v>
      </c>
    </row>
    <row r="28301" spans="4:5" x14ac:dyDescent="0.25">
      <c r="D28301" s="31">
        <v>-517.33699999999999</v>
      </c>
      <c r="E28301" s="28">
        <v>632.51900000000001</v>
      </c>
    </row>
    <row r="28302" spans="4:5" x14ac:dyDescent="0.25">
      <c r="D28302" s="31">
        <v>-517.32100000000003</v>
      </c>
      <c r="E28302" s="28">
        <v>632.63400000000001</v>
      </c>
    </row>
    <row r="28303" spans="4:5" x14ac:dyDescent="0.25">
      <c r="D28303" s="31">
        <v>-517.30499999999995</v>
      </c>
      <c r="E28303" s="28">
        <v>632.74900000000002</v>
      </c>
    </row>
    <row r="28304" spans="4:5" x14ac:dyDescent="0.25">
      <c r="D28304" s="31">
        <v>-517.28899999999999</v>
      </c>
      <c r="E28304" s="28">
        <v>632.86300000000006</v>
      </c>
    </row>
    <row r="28305" spans="4:5" x14ac:dyDescent="0.25">
      <c r="D28305" s="31">
        <v>-517.27300000000002</v>
      </c>
      <c r="E28305" s="28">
        <v>632.97799999999995</v>
      </c>
    </row>
    <row r="28306" spans="4:5" x14ac:dyDescent="0.25">
      <c r="D28306" s="31">
        <v>-517.25699999999995</v>
      </c>
      <c r="E28306" s="28">
        <v>633.09299999999996</v>
      </c>
    </row>
    <row r="28307" spans="4:5" x14ac:dyDescent="0.25">
      <c r="D28307" s="31">
        <v>-517.24099999999999</v>
      </c>
      <c r="E28307" s="28">
        <v>633.20699999999999</v>
      </c>
    </row>
    <row r="28308" spans="4:5" x14ac:dyDescent="0.25">
      <c r="D28308" s="31">
        <v>-517.22500000000002</v>
      </c>
      <c r="E28308" s="28">
        <v>633.322</v>
      </c>
    </row>
    <row r="28309" spans="4:5" x14ac:dyDescent="0.25">
      <c r="D28309" s="31">
        <v>-517.20899999999995</v>
      </c>
      <c r="E28309" s="28">
        <v>633.43600000000004</v>
      </c>
    </row>
    <row r="28310" spans="4:5" x14ac:dyDescent="0.25">
      <c r="D28310" s="31">
        <v>-517.19299999999998</v>
      </c>
      <c r="E28310" s="28">
        <v>633.55100000000004</v>
      </c>
    </row>
    <row r="28311" spans="4:5" x14ac:dyDescent="0.25">
      <c r="D28311" s="31">
        <v>-517.17700000000002</v>
      </c>
      <c r="E28311" s="28">
        <v>633.66499999999996</v>
      </c>
    </row>
    <row r="28312" spans="4:5" x14ac:dyDescent="0.25">
      <c r="D28312" s="31">
        <v>-517.16099999999994</v>
      </c>
      <c r="E28312" s="28">
        <v>633.78</v>
      </c>
    </row>
    <row r="28313" spans="4:5" x14ac:dyDescent="0.25">
      <c r="D28313" s="31">
        <v>-517.14499999999998</v>
      </c>
      <c r="E28313" s="28">
        <v>633.89400000000001</v>
      </c>
    </row>
    <row r="28314" spans="4:5" x14ac:dyDescent="0.25">
      <c r="D28314" s="31">
        <v>-517.12900000000002</v>
      </c>
      <c r="E28314" s="28">
        <v>634.00900000000001</v>
      </c>
    </row>
    <row r="28315" spans="4:5" x14ac:dyDescent="0.25">
      <c r="D28315" s="31">
        <v>-517.11300000000006</v>
      </c>
      <c r="E28315" s="28">
        <v>634.12300000000005</v>
      </c>
    </row>
    <row r="28316" spans="4:5" x14ac:dyDescent="0.25">
      <c r="D28316" s="31">
        <v>-517.09699999999998</v>
      </c>
      <c r="E28316" s="28">
        <v>634.23699999999997</v>
      </c>
    </row>
    <row r="28317" spans="4:5" x14ac:dyDescent="0.25">
      <c r="D28317" s="31">
        <v>-517.08100000000002</v>
      </c>
      <c r="E28317" s="28">
        <v>634.35199999999998</v>
      </c>
    </row>
    <row r="28318" spans="4:5" x14ac:dyDescent="0.25">
      <c r="D28318" s="31">
        <v>-517.06500000000005</v>
      </c>
      <c r="E28318" s="28">
        <v>634.46600000000001</v>
      </c>
    </row>
    <row r="28319" spans="4:5" x14ac:dyDescent="0.25">
      <c r="D28319" s="31">
        <v>-517.04899999999998</v>
      </c>
      <c r="E28319" s="28">
        <v>634.58000000000004</v>
      </c>
    </row>
    <row r="28320" spans="4:5" x14ac:dyDescent="0.25">
      <c r="D28320" s="31">
        <v>-517.03300000000002</v>
      </c>
      <c r="E28320" s="28">
        <v>634.69399999999996</v>
      </c>
    </row>
    <row r="28321" spans="4:5" x14ac:dyDescent="0.25">
      <c r="D28321" s="31">
        <v>-517.01700000000005</v>
      </c>
      <c r="E28321" s="28">
        <v>634.80899999999997</v>
      </c>
    </row>
    <row r="28322" spans="4:5" x14ac:dyDescent="0.25">
      <c r="D28322" s="31">
        <v>-517.00099999999998</v>
      </c>
      <c r="E28322" s="28">
        <v>634.923</v>
      </c>
    </row>
    <row r="28323" spans="4:5" x14ac:dyDescent="0.25">
      <c r="D28323" s="31">
        <v>-516.98500000000001</v>
      </c>
      <c r="E28323" s="28">
        <v>635.03700000000003</v>
      </c>
    </row>
    <row r="28324" spans="4:5" x14ac:dyDescent="0.25">
      <c r="D28324" s="31">
        <v>-516.96900000000005</v>
      </c>
      <c r="E28324" s="28">
        <v>635.15099999999995</v>
      </c>
    </row>
    <row r="28325" spans="4:5" x14ac:dyDescent="0.25">
      <c r="D28325" s="31">
        <v>-516.95299999999997</v>
      </c>
      <c r="E28325" s="28">
        <v>635.26499999999999</v>
      </c>
    </row>
    <row r="28326" spans="4:5" x14ac:dyDescent="0.25">
      <c r="D28326" s="31">
        <v>-516.93700000000001</v>
      </c>
      <c r="E28326" s="28">
        <v>635.37900000000002</v>
      </c>
    </row>
    <row r="28327" spans="4:5" x14ac:dyDescent="0.25">
      <c r="D28327" s="31">
        <v>-516.92100000000005</v>
      </c>
      <c r="E28327" s="28">
        <v>635.49300000000005</v>
      </c>
    </row>
    <row r="28328" spans="4:5" x14ac:dyDescent="0.25">
      <c r="D28328" s="31">
        <v>-516.90499999999997</v>
      </c>
      <c r="E28328" s="28">
        <v>635.60699999999997</v>
      </c>
    </row>
    <row r="28329" spans="4:5" x14ac:dyDescent="0.25">
      <c r="D28329" s="31">
        <v>-516.88900000000001</v>
      </c>
      <c r="E28329" s="28">
        <v>635.721</v>
      </c>
    </row>
    <row r="28330" spans="4:5" x14ac:dyDescent="0.25">
      <c r="D28330" s="31">
        <v>-516.87300000000005</v>
      </c>
      <c r="E28330" s="28">
        <v>635.83500000000004</v>
      </c>
    </row>
    <row r="28331" spans="4:5" x14ac:dyDescent="0.25">
      <c r="D28331" s="31">
        <v>-516.85699999999997</v>
      </c>
      <c r="E28331" s="28">
        <v>635.94899999999996</v>
      </c>
    </row>
    <row r="28332" spans="4:5" x14ac:dyDescent="0.25">
      <c r="D28332" s="31">
        <v>-516.84100000000001</v>
      </c>
      <c r="E28332" s="28">
        <v>636.06299999999999</v>
      </c>
    </row>
    <row r="28333" spans="4:5" x14ac:dyDescent="0.25">
      <c r="D28333" s="31">
        <v>-516.82500000000005</v>
      </c>
      <c r="E28333" s="28">
        <v>636.17700000000002</v>
      </c>
    </row>
    <row r="28334" spans="4:5" x14ac:dyDescent="0.25">
      <c r="D28334" s="31">
        <v>-516.80899999999997</v>
      </c>
      <c r="E28334" s="28">
        <v>636.29100000000005</v>
      </c>
    </row>
    <row r="28335" spans="4:5" x14ac:dyDescent="0.25">
      <c r="D28335" s="31">
        <v>-516.79300000000001</v>
      </c>
      <c r="E28335" s="28">
        <v>636.404</v>
      </c>
    </row>
    <row r="28336" spans="4:5" x14ac:dyDescent="0.25">
      <c r="D28336" s="31">
        <v>-516.77700000000004</v>
      </c>
      <c r="E28336" s="28">
        <v>636.51800000000003</v>
      </c>
    </row>
    <row r="28337" spans="4:5" x14ac:dyDescent="0.25">
      <c r="D28337" s="31">
        <v>-516.76099999999997</v>
      </c>
      <c r="E28337" s="28">
        <v>636.63199999999995</v>
      </c>
    </row>
    <row r="28338" spans="4:5" x14ac:dyDescent="0.25">
      <c r="D28338" s="31">
        <v>-516.745</v>
      </c>
      <c r="E28338" s="28">
        <v>636.74599999999998</v>
      </c>
    </row>
    <row r="28339" spans="4:5" x14ac:dyDescent="0.25">
      <c r="D28339" s="31">
        <v>-516.72900000000004</v>
      </c>
      <c r="E28339" s="28">
        <v>636.85900000000004</v>
      </c>
    </row>
    <row r="28340" spans="4:5" x14ac:dyDescent="0.25">
      <c r="D28340" s="31">
        <v>-516.71299999999997</v>
      </c>
      <c r="E28340" s="28">
        <v>636.97299999999996</v>
      </c>
    </row>
    <row r="28341" spans="4:5" x14ac:dyDescent="0.25">
      <c r="D28341" s="31">
        <v>-516.697</v>
      </c>
      <c r="E28341" s="28">
        <v>637.08699999999999</v>
      </c>
    </row>
    <row r="28342" spans="4:5" x14ac:dyDescent="0.25">
      <c r="D28342" s="31">
        <v>-516.68100000000004</v>
      </c>
      <c r="E28342" s="28">
        <v>637.20000000000005</v>
      </c>
    </row>
    <row r="28343" spans="4:5" x14ac:dyDescent="0.25">
      <c r="D28343" s="31">
        <v>-516.66499999999996</v>
      </c>
      <c r="E28343" s="28">
        <v>637.31299999999999</v>
      </c>
    </row>
    <row r="28344" spans="4:5" x14ac:dyDescent="0.25">
      <c r="D28344" s="31">
        <v>-516.649</v>
      </c>
      <c r="E28344" s="28">
        <v>637.42700000000002</v>
      </c>
    </row>
    <row r="28345" spans="4:5" x14ac:dyDescent="0.25">
      <c r="D28345" s="31">
        <v>-516.63300000000004</v>
      </c>
      <c r="E28345" s="28">
        <v>637.54100000000005</v>
      </c>
    </row>
    <row r="28346" spans="4:5" x14ac:dyDescent="0.25">
      <c r="D28346" s="31">
        <v>-516.61699999999996</v>
      </c>
      <c r="E28346" s="28">
        <v>637.654</v>
      </c>
    </row>
    <row r="28347" spans="4:5" x14ac:dyDescent="0.25">
      <c r="D28347" s="31">
        <v>-516.601</v>
      </c>
      <c r="E28347" s="28">
        <v>637.76700000000005</v>
      </c>
    </row>
    <row r="28348" spans="4:5" x14ac:dyDescent="0.25">
      <c r="D28348" s="31">
        <v>-516.58500000000004</v>
      </c>
      <c r="E28348" s="28">
        <v>637.88099999999997</v>
      </c>
    </row>
    <row r="28349" spans="4:5" x14ac:dyDescent="0.25">
      <c r="D28349" s="31">
        <v>-516.56899999999996</v>
      </c>
      <c r="E28349" s="28">
        <v>637.99400000000003</v>
      </c>
    </row>
    <row r="28350" spans="4:5" x14ac:dyDescent="0.25">
      <c r="D28350" s="31">
        <v>-516.553</v>
      </c>
      <c r="E28350" s="28">
        <v>638.10699999999997</v>
      </c>
    </row>
    <row r="28351" spans="4:5" x14ac:dyDescent="0.25">
      <c r="D28351" s="31">
        <v>-516.53700000000003</v>
      </c>
      <c r="E28351" s="28">
        <v>638.221</v>
      </c>
    </row>
    <row r="28352" spans="4:5" x14ac:dyDescent="0.25">
      <c r="D28352" s="31">
        <v>-516.52099999999996</v>
      </c>
      <c r="E28352" s="28">
        <v>638.33399999999995</v>
      </c>
    </row>
    <row r="28353" spans="4:5" x14ac:dyDescent="0.25">
      <c r="D28353" s="31">
        <v>-516.505</v>
      </c>
      <c r="E28353" s="28">
        <v>638.447</v>
      </c>
    </row>
    <row r="28354" spans="4:5" x14ac:dyDescent="0.25">
      <c r="D28354" s="31">
        <v>-516.48900000000003</v>
      </c>
      <c r="E28354" s="28">
        <v>638.55999999999995</v>
      </c>
    </row>
    <row r="28355" spans="4:5" x14ac:dyDescent="0.25">
      <c r="D28355" s="31">
        <v>-516.47299999999996</v>
      </c>
      <c r="E28355" s="28">
        <v>638.67399999999998</v>
      </c>
    </row>
    <row r="28356" spans="4:5" x14ac:dyDescent="0.25">
      <c r="D28356" s="31">
        <v>-516.45699999999999</v>
      </c>
      <c r="E28356" s="28">
        <v>638.78700000000003</v>
      </c>
    </row>
    <row r="28357" spans="4:5" x14ac:dyDescent="0.25">
      <c r="D28357" s="31">
        <v>-516.44100000000003</v>
      </c>
      <c r="E28357" s="28">
        <v>638.9</v>
      </c>
    </row>
    <row r="28358" spans="4:5" x14ac:dyDescent="0.25">
      <c r="D28358" s="31">
        <v>-516.42499999999995</v>
      </c>
      <c r="E28358" s="28">
        <v>639.01300000000003</v>
      </c>
    </row>
    <row r="28359" spans="4:5" x14ac:dyDescent="0.25">
      <c r="D28359" s="31">
        <v>-516.40899999999999</v>
      </c>
      <c r="E28359" s="28">
        <v>639.12599999999998</v>
      </c>
    </row>
    <row r="28360" spans="4:5" x14ac:dyDescent="0.25">
      <c r="D28360" s="31">
        <v>-516.39300000000003</v>
      </c>
      <c r="E28360" s="28">
        <v>639.23900000000003</v>
      </c>
    </row>
    <row r="28361" spans="4:5" x14ac:dyDescent="0.25">
      <c r="D28361" s="31">
        <v>-516.37699999999995</v>
      </c>
      <c r="E28361" s="28">
        <v>639.35199999999998</v>
      </c>
    </row>
    <row r="28362" spans="4:5" x14ac:dyDescent="0.25">
      <c r="D28362" s="31">
        <v>-516.36099999999999</v>
      </c>
      <c r="E28362" s="28">
        <v>639.46500000000003</v>
      </c>
    </row>
    <row r="28363" spans="4:5" x14ac:dyDescent="0.25">
      <c r="D28363" s="31">
        <v>-516.34500000000003</v>
      </c>
      <c r="E28363" s="28">
        <v>639.57799999999997</v>
      </c>
    </row>
    <row r="28364" spans="4:5" x14ac:dyDescent="0.25">
      <c r="D28364" s="31">
        <v>-516.32899999999995</v>
      </c>
      <c r="E28364" s="28">
        <v>639.69100000000003</v>
      </c>
    </row>
    <row r="28365" spans="4:5" x14ac:dyDescent="0.25">
      <c r="D28365" s="31">
        <v>-516.31299999999999</v>
      </c>
      <c r="E28365" s="28">
        <v>639.80399999999997</v>
      </c>
    </row>
    <row r="28366" spans="4:5" x14ac:dyDescent="0.25">
      <c r="D28366" s="31">
        <v>-516.29700000000003</v>
      </c>
      <c r="E28366" s="28">
        <v>639.91700000000003</v>
      </c>
    </row>
    <row r="28367" spans="4:5" x14ac:dyDescent="0.25">
      <c r="D28367" s="31">
        <v>-516.28099999999995</v>
      </c>
      <c r="E28367" s="28">
        <v>640.03</v>
      </c>
    </row>
    <row r="28368" spans="4:5" x14ac:dyDescent="0.25">
      <c r="D28368" s="31">
        <v>-516.26599999999996</v>
      </c>
      <c r="E28368" s="28">
        <v>640.14200000000005</v>
      </c>
    </row>
    <row r="28369" spans="4:5" x14ac:dyDescent="0.25">
      <c r="D28369" s="31">
        <v>-516.25</v>
      </c>
      <c r="E28369" s="28">
        <v>640.255</v>
      </c>
    </row>
    <row r="28370" spans="4:5" x14ac:dyDescent="0.25">
      <c r="D28370" s="31">
        <v>-516.23400000000004</v>
      </c>
      <c r="E28370" s="28">
        <v>640.36800000000005</v>
      </c>
    </row>
    <row r="28371" spans="4:5" x14ac:dyDescent="0.25">
      <c r="D28371" s="31">
        <v>-516.21799999999996</v>
      </c>
      <c r="E28371" s="28">
        <v>640.48</v>
      </c>
    </row>
    <row r="28372" spans="4:5" x14ac:dyDescent="0.25">
      <c r="D28372" s="31">
        <v>-516.202</v>
      </c>
      <c r="E28372" s="28">
        <v>640.59299999999996</v>
      </c>
    </row>
    <row r="28373" spans="4:5" x14ac:dyDescent="0.25">
      <c r="D28373" s="31">
        <v>-516.18600000000004</v>
      </c>
      <c r="E28373" s="28">
        <v>640.70600000000002</v>
      </c>
    </row>
    <row r="28374" spans="4:5" x14ac:dyDescent="0.25">
      <c r="D28374" s="31">
        <v>-516.16999999999996</v>
      </c>
      <c r="E28374" s="28">
        <v>640.81799999999998</v>
      </c>
    </row>
    <row r="28375" spans="4:5" x14ac:dyDescent="0.25">
      <c r="D28375" s="31">
        <v>-516.154</v>
      </c>
      <c r="E28375" s="28">
        <v>640.93100000000004</v>
      </c>
    </row>
    <row r="28376" spans="4:5" x14ac:dyDescent="0.25">
      <c r="D28376" s="31">
        <v>-516.13800000000003</v>
      </c>
      <c r="E28376" s="28">
        <v>641.04300000000001</v>
      </c>
    </row>
    <row r="28377" spans="4:5" x14ac:dyDescent="0.25">
      <c r="D28377" s="31">
        <v>-516.12199999999996</v>
      </c>
      <c r="E28377" s="28">
        <v>641.15599999999995</v>
      </c>
    </row>
    <row r="28378" spans="4:5" x14ac:dyDescent="0.25">
      <c r="D28378" s="31">
        <v>-516.10599999999999</v>
      </c>
      <c r="E28378" s="28">
        <v>641.26900000000001</v>
      </c>
    </row>
    <row r="28379" spans="4:5" x14ac:dyDescent="0.25">
      <c r="D28379" s="31">
        <v>-516.09</v>
      </c>
      <c r="E28379" s="28">
        <v>641.38099999999997</v>
      </c>
    </row>
    <row r="28380" spans="4:5" x14ac:dyDescent="0.25">
      <c r="D28380" s="31">
        <v>-516.07399999999996</v>
      </c>
      <c r="E28380" s="28">
        <v>641.49300000000005</v>
      </c>
    </row>
    <row r="28381" spans="4:5" x14ac:dyDescent="0.25">
      <c r="D28381" s="31">
        <v>-516.05799999999999</v>
      </c>
      <c r="E28381" s="28">
        <v>641.60599999999999</v>
      </c>
    </row>
    <row r="28382" spans="4:5" x14ac:dyDescent="0.25">
      <c r="D28382" s="31">
        <v>-516.04200000000003</v>
      </c>
      <c r="E28382" s="28">
        <v>641.71799999999996</v>
      </c>
    </row>
    <row r="28383" spans="4:5" x14ac:dyDescent="0.25">
      <c r="D28383" s="31">
        <v>-516.02599999999995</v>
      </c>
      <c r="E28383" s="28">
        <v>641.83000000000004</v>
      </c>
    </row>
    <row r="28384" spans="4:5" x14ac:dyDescent="0.25">
      <c r="D28384" s="31">
        <v>-516.01</v>
      </c>
      <c r="E28384" s="28">
        <v>641.94299999999998</v>
      </c>
    </row>
    <row r="28385" spans="4:5" x14ac:dyDescent="0.25">
      <c r="D28385" s="31">
        <v>-515.99400000000003</v>
      </c>
      <c r="E28385" s="28">
        <v>642.05499999999995</v>
      </c>
    </row>
    <row r="28386" spans="4:5" x14ac:dyDescent="0.25">
      <c r="D28386" s="31">
        <v>-515.97799999999995</v>
      </c>
      <c r="E28386" s="28">
        <v>642.16700000000003</v>
      </c>
    </row>
    <row r="28387" spans="4:5" x14ac:dyDescent="0.25">
      <c r="D28387" s="31">
        <v>-515.96199999999999</v>
      </c>
      <c r="E28387" s="28">
        <v>642.279</v>
      </c>
    </row>
    <row r="28388" spans="4:5" x14ac:dyDescent="0.25">
      <c r="D28388" s="31">
        <v>-515.94600000000003</v>
      </c>
      <c r="E28388" s="28">
        <v>642.39099999999996</v>
      </c>
    </row>
    <row r="28389" spans="4:5" x14ac:dyDescent="0.25">
      <c r="D28389" s="31">
        <v>-515.92999999999995</v>
      </c>
      <c r="E28389" s="28">
        <v>642.50400000000002</v>
      </c>
    </row>
    <row r="28390" spans="4:5" x14ac:dyDescent="0.25">
      <c r="D28390" s="31">
        <v>-515.91399999999999</v>
      </c>
      <c r="E28390" s="28">
        <v>642.61599999999999</v>
      </c>
    </row>
    <row r="28391" spans="4:5" x14ac:dyDescent="0.25">
      <c r="D28391" s="31">
        <v>-515.89800000000002</v>
      </c>
      <c r="E28391" s="28">
        <v>642.72799999999995</v>
      </c>
    </row>
    <row r="28392" spans="4:5" x14ac:dyDescent="0.25">
      <c r="D28392" s="31">
        <v>-515.88199999999995</v>
      </c>
      <c r="E28392" s="28">
        <v>642.84</v>
      </c>
    </row>
    <row r="28393" spans="4:5" x14ac:dyDescent="0.25">
      <c r="D28393" s="31">
        <v>-515.86599999999999</v>
      </c>
      <c r="E28393" s="28">
        <v>642.952</v>
      </c>
    </row>
    <row r="28394" spans="4:5" x14ac:dyDescent="0.25">
      <c r="D28394" s="31">
        <v>-515.85</v>
      </c>
      <c r="E28394" s="28">
        <v>643.06399999999996</v>
      </c>
    </row>
    <row r="28395" spans="4:5" x14ac:dyDescent="0.25">
      <c r="D28395" s="31">
        <v>-515.83399999999995</v>
      </c>
      <c r="E28395" s="28">
        <v>643.17600000000004</v>
      </c>
    </row>
    <row r="28396" spans="4:5" x14ac:dyDescent="0.25">
      <c r="D28396" s="31">
        <v>-515.81799999999998</v>
      </c>
      <c r="E28396" s="28">
        <v>643.28800000000001</v>
      </c>
    </row>
    <row r="28397" spans="4:5" x14ac:dyDescent="0.25">
      <c r="D28397" s="31">
        <v>-515.80200000000002</v>
      </c>
      <c r="E28397" s="28">
        <v>643.4</v>
      </c>
    </row>
    <row r="28398" spans="4:5" x14ac:dyDescent="0.25">
      <c r="D28398" s="31">
        <v>-515.78599999999994</v>
      </c>
      <c r="E28398" s="28">
        <v>643.51199999999994</v>
      </c>
    </row>
    <row r="28399" spans="4:5" x14ac:dyDescent="0.25">
      <c r="D28399" s="31">
        <v>-515.77</v>
      </c>
      <c r="E28399" s="28">
        <v>643.62400000000002</v>
      </c>
    </row>
    <row r="28400" spans="4:5" x14ac:dyDescent="0.25">
      <c r="D28400" s="31">
        <v>-515.75400000000002</v>
      </c>
      <c r="E28400" s="28">
        <v>643.73500000000001</v>
      </c>
    </row>
    <row r="28401" spans="4:5" x14ac:dyDescent="0.25">
      <c r="D28401" s="31">
        <v>-515.73800000000006</v>
      </c>
      <c r="E28401" s="28">
        <v>643.84699999999998</v>
      </c>
    </row>
    <row r="28402" spans="4:5" x14ac:dyDescent="0.25">
      <c r="D28402" s="31">
        <v>-515.72199999999998</v>
      </c>
      <c r="E28402" s="28">
        <v>643.95899999999995</v>
      </c>
    </row>
    <row r="28403" spans="4:5" x14ac:dyDescent="0.25">
      <c r="D28403" s="31">
        <v>-515.70600000000002</v>
      </c>
      <c r="E28403" s="28">
        <v>644.07000000000005</v>
      </c>
    </row>
    <row r="28404" spans="4:5" x14ac:dyDescent="0.25">
      <c r="D28404" s="31">
        <v>-515.69000000000005</v>
      </c>
      <c r="E28404" s="28">
        <v>644.18200000000002</v>
      </c>
    </row>
    <row r="28405" spans="4:5" x14ac:dyDescent="0.25">
      <c r="D28405" s="31">
        <v>-515.67399999999998</v>
      </c>
      <c r="E28405" s="28">
        <v>644.29399999999998</v>
      </c>
    </row>
    <row r="28406" spans="4:5" x14ac:dyDescent="0.25">
      <c r="D28406" s="31">
        <v>-515.65800000000002</v>
      </c>
      <c r="E28406" s="28">
        <v>644.40499999999997</v>
      </c>
    </row>
    <row r="28407" spans="4:5" x14ac:dyDescent="0.25">
      <c r="D28407" s="31">
        <v>-515.64200000000005</v>
      </c>
      <c r="E28407" s="28">
        <v>644.51700000000005</v>
      </c>
    </row>
    <row r="28408" spans="4:5" x14ac:dyDescent="0.25">
      <c r="D28408" s="31">
        <v>-515.62599999999998</v>
      </c>
      <c r="E28408" s="28">
        <v>644.62900000000002</v>
      </c>
    </row>
    <row r="28409" spans="4:5" x14ac:dyDescent="0.25">
      <c r="D28409" s="31">
        <v>-515.61</v>
      </c>
      <c r="E28409" s="28">
        <v>644.74</v>
      </c>
    </row>
    <row r="28410" spans="4:5" x14ac:dyDescent="0.25">
      <c r="D28410" s="31">
        <v>-515.59400000000005</v>
      </c>
      <c r="E28410" s="28">
        <v>644.85199999999998</v>
      </c>
    </row>
    <row r="28411" spans="4:5" x14ac:dyDescent="0.25">
      <c r="D28411" s="31">
        <v>-515.57799999999997</v>
      </c>
      <c r="E28411" s="28">
        <v>644.96299999999997</v>
      </c>
    </row>
    <row r="28412" spans="4:5" x14ac:dyDescent="0.25">
      <c r="D28412" s="31">
        <v>-515.56200000000001</v>
      </c>
      <c r="E28412" s="28">
        <v>645.07500000000005</v>
      </c>
    </row>
    <row r="28413" spans="4:5" x14ac:dyDescent="0.25">
      <c r="D28413" s="31">
        <v>-515.54600000000005</v>
      </c>
      <c r="E28413" s="28">
        <v>645.18600000000004</v>
      </c>
    </row>
    <row r="28414" spans="4:5" x14ac:dyDescent="0.25">
      <c r="D28414" s="31">
        <v>-515.53</v>
      </c>
      <c r="E28414" s="28">
        <v>645.29700000000003</v>
      </c>
    </row>
    <row r="28415" spans="4:5" x14ac:dyDescent="0.25">
      <c r="D28415" s="31">
        <v>-515.51400000000001</v>
      </c>
      <c r="E28415" s="28">
        <v>645.40899999999999</v>
      </c>
    </row>
    <row r="28416" spans="4:5" x14ac:dyDescent="0.25">
      <c r="D28416" s="31">
        <v>-515.49800000000005</v>
      </c>
      <c r="E28416" s="28">
        <v>645.52</v>
      </c>
    </row>
    <row r="28417" spans="4:5" x14ac:dyDescent="0.25">
      <c r="D28417" s="31">
        <v>-515.48199999999997</v>
      </c>
      <c r="E28417" s="28">
        <v>645.63099999999997</v>
      </c>
    </row>
    <row r="28418" spans="4:5" x14ac:dyDescent="0.25">
      <c r="D28418" s="31">
        <v>-515.46600000000001</v>
      </c>
      <c r="E28418" s="28">
        <v>645.74300000000005</v>
      </c>
    </row>
    <row r="28419" spans="4:5" x14ac:dyDescent="0.25">
      <c r="D28419" s="31">
        <v>-515.45000000000005</v>
      </c>
      <c r="E28419" s="28">
        <v>645.85400000000004</v>
      </c>
    </row>
    <row r="28420" spans="4:5" x14ac:dyDescent="0.25">
      <c r="D28420" s="31">
        <v>-515.43399999999997</v>
      </c>
      <c r="E28420" s="28">
        <v>645.96500000000003</v>
      </c>
    </row>
    <row r="28421" spans="4:5" x14ac:dyDescent="0.25">
      <c r="D28421" s="31">
        <v>-515.41800000000001</v>
      </c>
      <c r="E28421" s="28">
        <v>646.07600000000002</v>
      </c>
    </row>
    <row r="28422" spans="4:5" x14ac:dyDescent="0.25">
      <c r="D28422" s="31">
        <v>-515.40200000000004</v>
      </c>
      <c r="E28422" s="28">
        <v>646.18700000000001</v>
      </c>
    </row>
    <row r="28423" spans="4:5" x14ac:dyDescent="0.25">
      <c r="D28423" s="31">
        <v>-515.38599999999997</v>
      </c>
      <c r="E28423" s="28">
        <v>646.298</v>
      </c>
    </row>
    <row r="28424" spans="4:5" x14ac:dyDescent="0.25">
      <c r="D28424" s="31">
        <v>-515.37</v>
      </c>
      <c r="E28424" s="28">
        <v>646.40899999999999</v>
      </c>
    </row>
    <row r="28425" spans="4:5" x14ac:dyDescent="0.25">
      <c r="D28425" s="31">
        <v>-515.35400000000004</v>
      </c>
      <c r="E28425" s="28">
        <v>646.52099999999996</v>
      </c>
    </row>
    <row r="28426" spans="4:5" x14ac:dyDescent="0.25">
      <c r="D28426" s="31">
        <v>-515.33799999999997</v>
      </c>
      <c r="E28426" s="28">
        <v>646.63099999999997</v>
      </c>
    </row>
    <row r="28427" spans="4:5" x14ac:dyDescent="0.25">
      <c r="D28427" s="31">
        <v>-515.322</v>
      </c>
      <c r="E28427" s="28">
        <v>646.74199999999996</v>
      </c>
    </row>
    <row r="28428" spans="4:5" x14ac:dyDescent="0.25">
      <c r="D28428" s="31">
        <v>-515.30600000000004</v>
      </c>
      <c r="E28428" s="28">
        <v>646.85299999999995</v>
      </c>
    </row>
    <row r="28429" spans="4:5" x14ac:dyDescent="0.25">
      <c r="D28429" s="31">
        <v>-515.29</v>
      </c>
      <c r="E28429" s="28">
        <v>646.96400000000006</v>
      </c>
    </row>
    <row r="28430" spans="4:5" x14ac:dyDescent="0.25">
      <c r="D28430" s="31">
        <v>-515.274</v>
      </c>
      <c r="E28430" s="28">
        <v>647.07500000000005</v>
      </c>
    </row>
    <row r="28431" spans="4:5" x14ac:dyDescent="0.25">
      <c r="D28431" s="31">
        <v>-515.25800000000004</v>
      </c>
      <c r="E28431" s="28">
        <v>647.18600000000004</v>
      </c>
    </row>
    <row r="28432" spans="4:5" x14ac:dyDescent="0.25">
      <c r="D28432" s="31">
        <v>-515.24199999999996</v>
      </c>
      <c r="E28432" s="28">
        <v>647.29700000000003</v>
      </c>
    </row>
    <row r="28433" spans="4:5" x14ac:dyDescent="0.25">
      <c r="D28433" s="31">
        <v>-515.226</v>
      </c>
      <c r="E28433" s="28">
        <v>647.40800000000002</v>
      </c>
    </row>
    <row r="28434" spans="4:5" x14ac:dyDescent="0.25">
      <c r="D28434" s="31">
        <v>-515.21</v>
      </c>
      <c r="E28434" s="28">
        <v>647.51800000000003</v>
      </c>
    </row>
    <row r="28435" spans="4:5" x14ac:dyDescent="0.25">
      <c r="D28435" s="31">
        <v>-515.19399999999996</v>
      </c>
      <c r="E28435" s="28">
        <v>647.62900000000002</v>
      </c>
    </row>
    <row r="28436" spans="4:5" x14ac:dyDescent="0.25">
      <c r="D28436" s="31">
        <v>-515.178</v>
      </c>
      <c r="E28436" s="28">
        <v>647.74</v>
      </c>
    </row>
    <row r="28437" spans="4:5" x14ac:dyDescent="0.25">
      <c r="D28437" s="31">
        <v>-515.16200000000003</v>
      </c>
      <c r="E28437" s="28">
        <v>647.85</v>
      </c>
    </row>
    <row r="28438" spans="4:5" x14ac:dyDescent="0.25">
      <c r="D28438" s="31">
        <v>-515.14599999999996</v>
      </c>
      <c r="E28438" s="28">
        <v>647.96100000000001</v>
      </c>
    </row>
    <row r="28439" spans="4:5" x14ac:dyDescent="0.25">
      <c r="D28439" s="31">
        <v>-515.13</v>
      </c>
      <c r="E28439" s="28">
        <v>648.072</v>
      </c>
    </row>
    <row r="28440" spans="4:5" x14ac:dyDescent="0.25">
      <c r="D28440" s="31">
        <v>-515.11400000000003</v>
      </c>
      <c r="E28440" s="28">
        <v>648.18200000000002</v>
      </c>
    </row>
    <row r="28441" spans="4:5" x14ac:dyDescent="0.25">
      <c r="D28441" s="31">
        <v>-515.09799999999996</v>
      </c>
      <c r="E28441" s="28">
        <v>648.29300000000001</v>
      </c>
    </row>
    <row r="28442" spans="4:5" x14ac:dyDescent="0.25">
      <c r="D28442" s="31">
        <v>-515.08199999999999</v>
      </c>
      <c r="E28442" s="28">
        <v>648.40300000000002</v>
      </c>
    </row>
    <row r="28443" spans="4:5" x14ac:dyDescent="0.25">
      <c r="D28443" s="31">
        <v>-515.06600000000003</v>
      </c>
      <c r="E28443" s="28">
        <v>648.51400000000001</v>
      </c>
    </row>
    <row r="28444" spans="4:5" x14ac:dyDescent="0.25">
      <c r="D28444" s="31">
        <v>-515.04999999999995</v>
      </c>
      <c r="E28444" s="28">
        <v>648.62400000000002</v>
      </c>
    </row>
    <row r="28445" spans="4:5" x14ac:dyDescent="0.25">
      <c r="D28445" s="31">
        <v>-515.03399999999999</v>
      </c>
      <c r="E28445" s="28">
        <v>648.73500000000001</v>
      </c>
    </row>
    <row r="28446" spans="4:5" x14ac:dyDescent="0.25">
      <c r="D28446" s="31">
        <v>-515.01800000000003</v>
      </c>
      <c r="E28446" s="28">
        <v>648.84500000000003</v>
      </c>
    </row>
    <row r="28447" spans="4:5" x14ac:dyDescent="0.25">
      <c r="D28447" s="31">
        <v>-515.00199999999995</v>
      </c>
      <c r="E28447" s="28">
        <v>648.95500000000004</v>
      </c>
    </row>
    <row r="28448" spans="4:5" x14ac:dyDescent="0.25">
      <c r="D28448" s="31">
        <v>-514.98599999999999</v>
      </c>
      <c r="E28448" s="28">
        <v>649.06600000000003</v>
      </c>
    </row>
    <row r="28449" spans="4:5" x14ac:dyDescent="0.25">
      <c r="D28449" s="31">
        <v>-514.97</v>
      </c>
      <c r="E28449" s="28">
        <v>649.17600000000004</v>
      </c>
    </row>
    <row r="28450" spans="4:5" x14ac:dyDescent="0.25">
      <c r="D28450" s="31">
        <v>-514.95399999999995</v>
      </c>
      <c r="E28450" s="28">
        <v>649.28599999999994</v>
      </c>
    </row>
    <row r="28451" spans="4:5" x14ac:dyDescent="0.25">
      <c r="D28451" s="31">
        <v>-514.93799999999999</v>
      </c>
      <c r="E28451" s="28">
        <v>649.39599999999996</v>
      </c>
    </row>
    <row r="28452" spans="4:5" x14ac:dyDescent="0.25">
      <c r="D28452" s="31">
        <v>-514.92200000000003</v>
      </c>
      <c r="E28452" s="28">
        <v>649.50699999999995</v>
      </c>
    </row>
    <row r="28453" spans="4:5" x14ac:dyDescent="0.25">
      <c r="D28453" s="31">
        <v>-514.90599999999995</v>
      </c>
      <c r="E28453" s="28">
        <v>649.61699999999996</v>
      </c>
    </row>
    <row r="28454" spans="4:5" x14ac:dyDescent="0.25">
      <c r="D28454" s="31">
        <v>-514.89</v>
      </c>
      <c r="E28454" s="28">
        <v>649.72699999999998</v>
      </c>
    </row>
    <row r="28455" spans="4:5" x14ac:dyDescent="0.25">
      <c r="D28455" s="31">
        <v>-514.87400000000002</v>
      </c>
      <c r="E28455" s="28">
        <v>649.83699999999999</v>
      </c>
    </row>
    <row r="28456" spans="4:5" x14ac:dyDescent="0.25">
      <c r="D28456" s="31">
        <v>-514.85799999999995</v>
      </c>
      <c r="E28456" s="28">
        <v>649.947</v>
      </c>
    </row>
    <row r="28457" spans="4:5" x14ac:dyDescent="0.25">
      <c r="D28457" s="31">
        <v>-514.84199999999998</v>
      </c>
      <c r="E28457" s="28">
        <v>650.05700000000002</v>
      </c>
    </row>
    <row r="28458" spans="4:5" x14ac:dyDescent="0.25">
      <c r="D28458" s="31">
        <v>-514.82600000000002</v>
      </c>
      <c r="E28458" s="28">
        <v>650.16700000000003</v>
      </c>
    </row>
    <row r="28459" spans="4:5" x14ac:dyDescent="0.25">
      <c r="D28459" s="31">
        <v>-514.80999999999995</v>
      </c>
      <c r="E28459" s="28">
        <v>650.27700000000004</v>
      </c>
    </row>
    <row r="28460" spans="4:5" x14ac:dyDescent="0.25">
      <c r="D28460" s="31">
        <v>-514.79399999999998</v>
      </c>
      <c r="E28460" s="28">
        <v>650.38699999999994</v>
      </c>
    </row>
    <row r="28461" spans="4:5" x14ac:dyDescent="0.25">
      <c r="D28461" s="31">
        <v>-514.77800000000002</v>
      </c>
      <c r="E28461" s="28">
        <v>650.49699999999996</v>
      </c>
    </row>
    <row r="28462" spans="4:5" x14ac:dyDescent="0.25">
      <c r="D28462" s="31">
        <v>-514.76199999999994</v>
      </c>
      <c r="E28462" s="28">
        <v>650.60699999999997</v>
      </c>
    </row>
    <row r="28463" spans="4:5" x14ac:dyDescent="0.25">
      <c r="D28463" s="31">
        <v>-514.74599999999998</v>
      </c>
      <c r="E28463" s="28">
        <v>650.71699999999998</v>
      </c>
    </row>
    <row r="28464" spans="4:5" x14ac:dyDescent="0.25">
      <c r="D28464" s="31">
        <v>-514.73</v>
      </c>
      <c r="E28464" s="28">
        <v>650.82600000000002</v>
      </c>
    </row>
    <row r="28465" spans="4:5" x14ac:dyDescent="0.25">
      <c r="D28465" s="31">
        <v>-514.71400000000006</v>
      </c>
      <c r="E28465" s="28">
        <v>650.93600000000004</v>
      </c>
    </row>
    <row r="28466" spans="4:5" x14ac:dyDescent="0.25">
      <c r="D28466" s="31">
        <v>-514.69799999999998</v>
      </c>
      <c r="E28466" s="28">
        <v>651.04600000000005</v>
      </c>
    </row>
    <row r="28467" spans="4:5" x14ac:dyDescent="0.25">
      <c r="D28467" s="31">
        <v>-514.68200000000002</v>
      </c>
      <c r="E28467" s="28">
        <v>651.15599999999995</v>
      </c>
    </row>
    <row r="28468" spans="4:5" x14ac:dyDescent="0.25">
      <c r="D28468" s="31">
        <v>-514.66600000000005</v>
      </c>
      <c r="E28468" s="28">
        <v>651.26599999999996</v>
      </c>
    </row>
    <row r="28469" spans="4:5" x14ac:dyDescent="0.25">
      <c r="D28469" s="31">
        <v>-514.65</v>
      </c>
      <c r="E28469" s="28">
        <v>651.375</v>
      </c>
    </row>
    <row r="28470" spans="4:5" x14ac:dyDescent="0.25">
      <c r="D28470" s="31">
        <v>-514.63400000000001</v>
      </c>
      <c r="E28470" s="28">
        <v>651.48500000000001</v>
      </c>
    </row>
    <row r="28471" spans="4:5" x14ac:dyDescent="0.25">
      <c r="D28471" s="31">
        <v>-514.61800000000005</v>
      </c>
      <c r="E28471" s="28">
        <v>651.59400000000005</v>
      </c>
    </row>
    <row r="28472" spans="4:5" x14ac:dyDescent="0.25">
      <c r="D28472" s="31">
        <v>-514.60199999999998</v>
      </c>
      <c r="E28472" s="28">
        <v>651.70399999999995</v>
      </c>
    </row>
    <row r="28473" spans="4:5" x14ac:dyDescent="0.25">
      <c r="D28473" s="31">
        <v>-514.58600000000001</v>
      </c>
      <c r="E28473" s="28">
        <v>651.81299999999999</v>
      </c>
    </row>
    <row r="28474" spans="4:5" x14ac:dyDescent="0.25">
      <c r="D28474" s="31">
        <v>-514.57000000000005</v>
      </c>
      <c r="E28474" s="28">
        <v>651.923</v>
      </c>
    </row>
    <row r="28475" spans="4:5" x14ac:dyDescent="0.25">
      <c r="D28475" s="31">
        <v>-514.55399999999997</v>
      </c>
      <c r="E28475" s="28">
        <v>652.03200000000004</v>
      </c>
    </row>
    <row r="28476" spans="4:5" x14ac:dyDescent="0.25">
      <c r="D28476" s="31">
        <v>-514.53800000000001</v>
      </c>
      <c r="E28476" s="28">
        <v>652.14200000000005</v>
      </c>
    </row>
    <row r="28477" spans="4:5" x14ac:dyDescent="0.25">
      <c r="D28477" s="31">
        <v>-514.52200000000005</v>
      </c>
      <c r="E28477" s="28">
        <v>652.25099999999998</v>
      </c>
    </row>
    <row r="28478" spans="4:5" x14ac:dyDescent="0.25">
      <c r="D28478" s="31">
        <v>-514.50599999999997</v>
      </c>
      <c r="E28478" s="28">
        <v>652.36099999999999</v>
      </c>
    </row>
    <row r="28479" spans="4:5" x14ac:dyDescent="0.25">
      <c r="D28479" s="31">
        <v>-514.49</v>
      </c>
      <c r="E28479" s="28">
        <v>652.47</v>
      </c>
    </row>
    <row r="28480" spans="4:5" x14ac:dyDescent="0.25">
      <c r="D28480" s="31">
        <v>-514.47400000000005</v>
      </c>
      <c r="E28480" s="28">
        <v>652.57899999999995</v>
      </c>
    </row>
    <row r="28481" spans="4:5" x14ac:dyDescent="0.25">
      <c r="D28481" s="31">
        <v>-514.45799999999997</v>
      </c>
      <c r="E28481" s="28">
        <v>652.68899999999996</v>
      </c>
    </row>
    <row r="28482" spans="4:5" x14ac:dyDescent="0.25">
      <c r="D28482" s="31">
        <v>-514.44299999999998</v>
      </c>
      <c r="E28482" s="28">
        <v>652.798</v>
      </c>
    </row>
    <row r="28483" spans="4:5" x14ac:dyDescent="0.25">
      <c r="D28483" s="31">
        <v>-514.42700000000002</v>
      </c>
      <c r="E28483" s="28">
        <v>652.90700000000004</v>
      </c>
    </row>
    <row r="28484" spans="4:5" x14ac:dyDescent="0.25">
      <c r="D28484" s="31">
        <v>-514.41099999999994</v>
      </c>
      <c r="E28484" s="28">
        <v>653.01599999999996</v>
      </c>
    </row>
    <row r="28485" spans="4:5" x14ac:dyDescent="0.25">
      <c r="D28485" s="31">
        <v>-514.39499999999998</v>
      </c>
      <c r="E28485" s="28">
        <v>653.125</v>
      </c>
    </row>
    <row r="28486" spans="4:5" x14ac:dyDescent="0.25">
      <c r="D28486" s="31">
        <v>-514.37900000000002</v>
      </c>
      <c r="E28486" s="28">
        <v>653.23500000000001</v>
      </c>
    </row>
    <row r="28487" spans="4:5" x14ac:dyDescent="0.25">
      <c r="D28487" s="31">
        <v>-514.36300000000006</v>
      </c>
      <c r="E28487" s="28">
        <v>653.34400000000005</v>
      </c>
    </row>
    <row r="28488" spans="4:5" x14ac:dyDescent="0.25">
      <c r="D28488" s="31">
        <v>-514.34699999999998</v>
      </c>
      <c r="E28488" s="28">
        <v>653.45299999999997</v>
      </c>
    </row>
    <row r="28489" spans="4:5" x14ac:dyDescent="0.25">
      <c r="D28489" s="31">
        <v>-514.33100000000002</v>
      </c>
      <c r="E28489" s="28">
        <v>653.56200000000001</v>
      </c>
    </row>
    <row r="28490" spans="4:5" x14ac:dyDescent="0.25">
      <c r="D28490" s="31">
        <v>-514.31500000000005</v>
      </c>
      <c r="E28490" s="28">
        <v>653.67100000000005</v>
      </c>
    </row>
    <row r="28491" spans="4:5" x14ac:dyDescent="0.25">
      <c r="D28491" s="31">
        <v>-514.29899999999998</v>
      </c>
      <c r="E28491" s="28">
        <v>653.78</v>
      </c>
    </row>
    <row r="28492" spans="4:5" x14ac:dyDescent="0.25">
      <c r="D28492" s="31">
        <v>-514.28300000000002</v>
      </c>
      <c r="E28492" s="28">
        <v>653.88900000000001</v>
      </c>
    </row>
    <row r="28493" spans="4:5" x14ac:dyDescent="0.25">
      <c r="D28493" s="31">
        <v>-514.26700000000005</v>
      </c>
      <c r="E28493" s="28">
        <v>653.99800000000005</v>
      </c>
    </row>
    <row r="28494" spans="4:5" x14ac:dyDescent="0.25">
      <c r="D28494" s="31">
        <v>-514.25099999999998</v>
      </c>
      <c r="E28494" s="28">
        <v>654.10699999999997</v>
      </c>
    </row>
    <row r="28495" spans="4:5" x14ac:dyDescent="0.25">
      <c r="D28495" s="31">
        <v>-514.23500000000001</v>
      </c>
      <c r="E28495" s="28">
        <v>654.21500000000003</v>
      </c>
    </row>
    <row r="28496" spans="4:5" x14ac:dyDescent="0.25">
      <c r="D28496" s="31">
        <v>-514.21900000000005</v>
      </c>
      <c r="E28496" s="28">
        <v>654.32399999999996</v>
      </c>
    </row>
    <row r="28497" spans="4:5" x14ac:dyDescent="0.25">
      <c r="D28497" s="31">
        <v>-514.20299999999997</v>
      </c>
      <c r="E28497" s="28">
        <v>654.43299999999999</v>
      </c>
    </row>
    <row r="28498" spans="4:5" x14ac:dyDescent="0.25">
      <c r="D28498" s="31">
        <v>-514.18700000000001</v>
      </c>
      <c r="E28498" s="28">
        <v>654.54200000000003</v>
      </c>
    </row>
    <row r="28499" spans="4:5" x14ac:dyDescent="0.25">
      <c r="D28499" s="31">
        <v>-514.17100000000005</v>
      </c>
      <c r="E28499" s="28">
        <v>654.65</v>
      </c>
    </row>
    <row r="28500" spans="4:5" x14ac:dyDescent="0.25">
      <c r="D28500" s="31">
        <v>-514.15499999999997</v>
      </c>
      <c r="E28500" s="28">
        <v>654.75900000000001</v>
      </c>
    </row>
    <row r="28501" spans="4:5" x14ac:dyDescent="0.25">
      <c r="D28501" s="31">
        <v>-514.13900000000001</v>
      </c>
      <c r="E28501" s="28">
        <v>654.86800000000005</v>
      </c>
    </row>
    <row r="28502" spans="4:5" x14ac:dyDescent="0.25">
      <c r="D28502" s="31">
        <v>-514.12300000000005</v>
      </c>
      <c r="E28502" s="28">
        <v>654.976</v>
      </c>
    </row>
    <row r="28503" spans="4:5" x14ac:dyDescent="0.25">
      <c r="D28503" s="31">
        <v>-514.10699999999997</v>
      </c>
      <c r="E28503" s="28">
        <v>655.08500000000004</v>
      </c>
    </row>
    <row r="28504" spans="4:5" x14ac:dyDescent="0.25">
      <c r="D28504" s="31">
        <v>-514.09100000000001</v>
      </c>
      <c r="E28504" s="28">
        <v>655.19299999999998</v>
      </c>
    </row>
    <row r="28505" spans="4:5" x14ac:dyDescent="0.25">
      <c r="D28505" s="31">
        <v>-514.07500000000005</v>
      </c>
      <c r="E28505" s="28">
        <v>655.30200000000002</v>
      </c>
    </row>
    <row r="28506" spans="4:5" x14ac:dyDescent="0.25">
      <c r="D28506" s="31">
        <v>-514.05899999999997</v>
      </c>
      <c r="E28506" s="28">
        <v>655.41</v>
      </c>
    </row>
    <row r="28507" spans="4:5" x14ac:dyDescent="0.25">
      <c r="D28507" s="31">
        <v>-514.04300000000001</v>
      </c>
      <c r="E28507" s="28">
        <v>655.51900000000001</v>
      </c>
    </row>
    <row r="28508" spans="4:5" x14ac:dyDescent="0.25">
      <c r="D28508" s="31">
        <v>-514.02700000000004</v>
      </c>
      <c r="E28508" s="28">
        <v>655.62699999999995</v>
      </c>
    </row>
    <row r="28509" spans="4:5" x14ac:dyDescent="0.25">
      <c r="D28509" s="31">
        <v>-514.01099999999997</v>
      </c>
      <c r="E28509" s="28">
        <v>655.73599999999999</v>
      </c>
    </row>
    <row r="28510" spans="4:5" x14ac:dyDescent="0.25">
      <c r="D28510" s="31">
        <v>-513.995</v>
      </c>
      <c r="E28510" s="28">
        <v>655.84400000000005</v>
      </c>
    </row>
    <row r="28511" spans="4:5" x14ac:dyDescent="0.25">
      <c r="D28511" s="31">
        <v>-513.97900000000004</v>
      </c>
      <c r="E28511" s="28">
        <v>655.95299999999997</v>
      </c>
    </row>
    <row r="28512" spans="4:5" x14ac:dyDescent="0.25">
      <c r="D28512" s="31">
        <v>-513.96299999999997</v>
      </c>
      <c r="E28512" s="28">
        <v>656.06100000000004</v>
      </c>
    </row>
    <row r="28513" spans="4:5" x14ac:dyDescent="0.25">
      <c r="D28513" s="31">
        <v>-513.947</v>
      </c>
      <c r="E28513" s="28">
        <v>656.16899999999998</v>
      </c>
    </row>
    <row r="28514" spans="4:5" x14ac:dyDescent="0.25">
      <c r="D28514" s="31">
        <v>-513.93100000000004</v>
      </c>
      <c r="E28514" s="28">
        <v>656.27700000000004</v>
      </c>
    </row>
    <row r="28515" spans="4:5" x14ac:dyDescent="0.25">
      <c r="D28515" s="31">
        <v>-513.91499999999996</v>
      </c>
      <c r="E28515" s="28">
        <v>656.38499999999999</v>
      </c>
    </row>
    <row r="28516" spans="4:5" x14ac:dyDescent="0.25">
      <c r="D28516" s="31">
        <v>-513.899</v>
      </c>
      <c r="E28516" s="28">
        <v>656.49400000000003</v>
      </c>
    </row>
    <row r="28517" spans="4:5" x14ac:dyDescent="0.25">
      <c r="D28517" s="31">
        <v>-513.88300000000004</v>
      </c>
      <c r="E28517" s="28">
        <v>656.60199999999998</v>
      </c>
    </row>
    <row r="28518" spans="4:5" x14ac:dyDescent="0.25">
      <c r="D28518" s="31">
        <v>-513.86699999999996</v>
      </c>
      <c r="E28518" s="28">
        <v>656.71</v>
      </c>
    </row>
    <row r="28519" spans="4:5" x14ac:dyDescent="0.25">
      <c r="D28519" s="31">
        <v>-513.851</v>
      </c>
      <c r="E28519" s="28">
        <v>656.81799999999998</v>
      </c>
    </row>
    <row r="28520" spans="4:5" x14ac:dyDescent="0.25">
      <c r="D28520" s="31">
        <v>-513.83500000000004</v>
      </c>
      <c r="E28520" s="28">
        <v>656.92600000000004</v>
      </c>
    </row>
    <row r="28521" spans="4:5" x14ac:dyDescent="0.25">
      <c r="D28521" s="31">
        <v>-513.81899999999996</v>
      </c>
      <c r="E28521" s="28">
        <v>657.03399999999999</v>
      </c>
    </row>
    <row r="28522" spans="4:5" x14ac:dyDescent="0.25">
      <c r="D28522" s="31">
        <v>-513.803</v>
      </c>
      <c r="E28522" s="28">
        <v>657.14200000000005</v>
      </c>
    </row>
    <row r="28523" spans="4:5" x14ac:dyDescent="0.25">
      <c r="D28523" s="31">
        <v>-513.78700000000003</v>
      </c>
      <c r="E28523" s="28">
        <v>657.25</v>
      </c>
    </row>
    <row r="28524" spans="4:5" x14ac:dyDescent="0.25">
      <c r="D28524" s="31">
        <v>-513.77099999999996</v>
      </c>
      <c r="E28524" s="28">
        <v>657.35799999999995</v>
      </c>
    </row>
    <row r="28525" spans="4:5" x14ac:dyDescent="0.25">
      <c r="D28525" s="31">
        <v>-513.755</v>
      </c>
      <c r="E28525" s="28">
        <v>657.46600000000001</v>
      </c>
    </row>
    <row r="28526" spans="4:5" x14ac:dyDescent="0.25">
      <c r="D28526" s="31">
        <v>-513.73900000000003</v>
      </c>
      <c r="E28526" s="28">
        <v>657.57299999999998</v>
      </c>
    </row>
    <row r="28527" spans="4:5" x14ac:dyDescent="0.25">
      <c r="D28527" s="31">
        <v>-513.72299999999996</v>
      </c>
      <c r="E28527" s="28">
        <v>657.68100000000004</v>
      </c>
    </row>
    <row r="28528" spans="4:5" x14ac:dyDescent="0.25">
      <c r="D28528" s="31">
        <v>-513.70699999999999</v>
      </c>
      <c r="E28528" s="28">
        <v>657.78899999999999</v>
      </c>
    </row>
    <row r="28529" spans="4:5" x14ac:dyDescent="0.25">
      <c r="D28529" s="31">
        <v>-513.69100000000003</v>
      </c>
      <c r="E28529" s="28">
        <v>657.89700000000005</v>
      </c>
    </row>
    <row r="28530" spans="4:5" x14ac:dyDescent="0.25">
      <c r="D28530" s="31">
        <v>-513.67499999999995</v>
      </c>
      <c r="E28530" s="28">
        <v>658.005</v>
      </c>
    </row>
    <row r="28531" spans="4:5" x14ac:dyDescent="0.25">
      <c r="D28531" s="31">
        <v>-513.65899999999999</v>
      </c>
      <c r="E28531" s="28">
        <v>658.11199999999997</v>
      </c>
    </row>
    <row r="28532" spans="4:5" x14ac:dyDescent="0.25">
      <c r="D28532" s="31">
        <v>-513.64300000000003</v>
      </c>
      <c r="E28532" s="28">
        <v>658.22</v>
      </c>
    </row>
    <row r="28533" spans="4:5" x14ac:dyDescent="0.25">
      <c r="D28533" s="31">
        <v>-513.62699999999995</v>
      </c>
      <c r="E28533" s="28">
        <v>658.32799999999997</v>
      </c>
    </row>
    <row r="28534" spans="4:5" x14ac:dyDescent="0.25">
      <c r="D28534" s="31">
        <v>-513.61099999999999</v>
      </c>
      <c r="E28534" s="28">
        <v>658.43499999999995</v>
      </c>
    </row>
    <row r="28535" spans="4:5" x14ac:dyDescent="0.25">
      <c r="D28535" s="31">
        <v>-513.59500000000003</v>
      </c>
      <c r="E28535" s="28">
        <v>658.54300000000001</v>
      </c>
    </row>
    <row r="28536" spans="4:5" x14ac:dyDescent="0.25">
      <c r="D28536" s="31">
        <v>-513.57899999999995</v>
      </c>
      <c r="E28536" s="28">
        <v>658.65</v>
      </c>
    </row>
    <row r="28537" spans="4:5" x14ac:dyDescent="0.25">
      <c r="D28537" s="31">
        <v>-513.56299999999999</v>
      </c>
      <c r="E28537" s="28">
        <v>658.75800000000004</v>
      </c>
    </row>
    <row r="28538" spans="4:5" x14ac:dyDescent="0.25">
      <c r="D28538" s="31">
        <v>-513.54700000000003</v>
      </c>
      <c r="E28538" s="28">
        <v>658.86500000000001</v>
      </c>
    </row>
    <row r="28539" spans="4:5" x14ac:dyDescent="0.25">
      <c r="D28539" s="31">
        <v>-513.53099999999995</v>
      </c>
      <c r="E28539" s="28">
        <v>658.97299999999996</v>
      </c>
    </row>
    <row r="28540" spans="4:5" x14ac:dyDescent="0.25">
      <c r="D28540" s="31">
        <v>-513.51499999999999</v>
      </c>
      <c r="E28540" s="28">
        <v>659.08</v>
      </c>
    </row>
    <row r="28541" spans="4:5" x14ac:dyDescent="0.25">
      <c r="D28541" s="31">
        <v>-513.49900000000002</v>
      </c>
      <c r="E28541" s="28">
        <v>659.18799999999999</v>
      </c>
    </row>
    <row r="28542" spans="4:5" x14ac:dyDescent="0.25">
      <c r="D28542" s="31">
        <v>-513.48299999999995</v>
      </c>
      <c r="E28542" s="28">
        <v>659.29499999999996</v>
      </c>
    </row>
    <row r="28543" spans="4:5" x14ac:dyDescent="0.25">
      <c r="D28543" s="31">
        <v>-513.46699999999998</v>
      </c>
      <c r="E28543" s="28">
        <v>659.40200000000004</v>
      </c>
    </row>
    <row r="28544" spans="4:5" x14ac:dyDescent="0.25">
      <c r="D28544" s="31">
        <v>-513.45100000000002</v>
      </c>
      <c r="E28544" s="28">
        <v>659.50900000000001</v>
      </c>
    </row>
    <row r="28545" spans="4:5" x14ac:dyDescent="0.25">
      <c r="D28545" s="31">
        <v>-513.43499999999995</v>
      </c>
      <c r="E28545" s="28">
        <v>659.61699999999996</v>
      </c>
    </row>
    <row r="28546" spans="4:5" x14ac:dyDescent="0.25">
      <c r="D28546" s="31">
        <v>-513.41899999999998</v>
      </c>
      <c r="E28546" s="28">
        <v>659.72400000000005</v>
      </c>
    </row>
    <row r="28547" spans="4:5" x14ac:dyDescent="0.25">
      <c r="D28547" s="31">
        <v>-513.40300000000002</v>
      </c>
      <c r="E28547" s="28">
        <v>659.83100000000002</v>
      </c>
    </row>
    <row r="28548" spans="4:5" x14ac:dyDescent="0.25">
      <c r="D28548" s="31">
        <v>-513.38699999999994</v>
      </c>
      <c r="E28548" s="28">
        <v>659.93799999999999</v>
      </c>
    </row>
    <row r="28549" spans="4:5" x14ac:dyDescent="0.25">
      <c r="D28549" s="31">
        <v>-513.37099999999998</v>
      </c>
      <c r="E28549" s="28">
        <v>660.04499999999996</v>
      </c>
    </row>
    <row r="28550" spans="4:5" x14ac:dyDescent="0.25">
      <c r="D28550" s="31">
        <v>-513.35500000000002</v>
      </c>
      <c r="E28550" s="28">
        <v>660.15200000000004</v>
      </c>
    </row>
    <row r="28551" spans="4:5" x14ac:dyDescent="0.25">
      <c r="D28551" s="31">
        <v>-513.33900000000006</v>
      </c>
      <c r="E28551" s="28">
        <v>660.26</v>
      </c>
    </row>
    <row r="28552" spans="4:5" x14ac:dyDescent="0.25">
      <c r="D28552" s="31">
        <v>-513.32299999999998</v>
      </c>
      <c r="E28552" s="28">
        <v>660.36599999999999</v>
      </c>
    </row>
    <row r="28553" spans="4:5" x14ac:dyDescent="0.25">
      <c r="D28553" s="31">
        <v>-513.30700000000002</v>
      </c>
      <c r="E28553" s="28">
        <v>660.47400000000005</v>
      </c>
    </row>
    <row r="28554" spans="4:5" x14ac:dyDescent="0.25">
      <c r="D28554" s="31">
        <v>-513.29100000000005</v>
      </c>
      <c r="E28554" s="28">
        <v>660.58100000000002</v>
      </c>
    </row>
    <row r="28555" spans="4:5" x14ac:dyDescent="0.25">
      <c r="D28555" s="31">
        <v>-513.27499999999998</v>
      </c>
      <c r="E28555" s="28">
        <v>660.68799999999999</v>
      </c>
    </row>
    <row r="28556" spans="4:5" x14ac:dyDescent="0.25">
      <c r="D28556" s="31">
        <v>-513.25900000000001</v>
      </c>
      <c r="E28556" s="28">
        <v>660.79399999999998</v>
      </c>
    </row>
    <row r="28557" spans="4:5" x14ac:dyDescent="0.25">
      <c r="D28557" s="31">
        <v>-513.24300000000005</v>
      </c>
      <c r="E28557" s="28">
        <v>660.90099999999995</v>
      </c>
    </row>
    <row r="28558" spans="4:5" x14ac:dyDescent="0.25">
      <c r="D28558" s="31">
        <v>-513.22699999999998</v>
      </c>
      <c r="E28558" s="28">
        <v>661.00800000000004</v>
      </c>
    </row>
    <row r="28559" spans="4:5" x14ac:dyDescent="0.25">
      <c r="D28559" s="31">
        <v>-513.21100000000001</v>
      </c>
      <c r="E28559" s="28">
        <v>661.11500000000001</v>
      </c>
    </row>
    <row r="28560" spans="4:5" x14ac:dyDescent="0.25">
      <c r="D28560" s="31">
        <v>-513.19500000000005</v>
      </c>
      <c r="E28560" s="28">
        <v>661.22199999999998</v>
      </c>
    </row>
    <row r="28561" spans="4:5" x14ac:dyDescent="0.25">
      <c r="D28561" s="31">
        <v>-513.17899999999997</v>
      </c>
      <c r="E28561" s="28">
        <v>661.32799999999997</v>
      </c>
    </row>
    <row r="28562" spans="4:5" x14ac:dyDescent="0.25">
      <c r="D28562" s="31">
        <v>-513.16300000000001</v>
      </c>
      <c r="E28562" s="28">
        <v>661.43499999999995</v>
      </c>
    </row>
    <row r="28563" spans="4:5" x14ac:dyDescent="0.25">
      <c r="D28563" s="31">
        <v>-513.14700000000005</v>
      </c>
      <c r="E28563" s="28">
        <v>661.54200000000003</v>
      </c>
    </row>
    <row r="28564" spans="4:5" x14ac:dyDescent="0.25">
      <c r="D28564" s="31">
        <v>-513.13099999999997</v>
      </c>
      <c r="E28564" s="28">
        <v>661.64800000000002</v>
      </c>
    </row>
    <row r="28565" spans="4:5" x14ac:dyDescent="0.25">
      <c r="D28565" s="31">
        <v>-513.11500000000001</v>
      </c>
      <c r="E28565" s="28">
        <v>661.755</v>
      </c>
    </row>
    <row r="28566" spans="4:5" x14ac:dyDescent="0.25">
      <c r="D28566" s="31">
        <v>-513.09900000000005</v>
      </c>
      <c r="E28566" s="28">
        <v>661.86099999999999</v>
      </c>
    </row>
    <row r="28567" spans="4:5" x14ac:dyDescent="0.25">
      <c r="D28567" s="31">
        <v>-513.08299999999997</v>
      </c>
      <c r="E28567" s="28">
        <v>661.96799999999996</v>
      </c>
    </row>
    <row r="28568" spans="4:5" x14ac:dyDescent="0.25">
      <c r="D28568" s="31">
        <v>-513.06700000000001</v>
      </c>
      <c r="E28568" s="28">
        <v>662.07500000000005</v>
      </c>
    </row>
    <row r="28569" spans="4:5" x14ac:dyDescent="0.25">
      <c r="D28569" s="31">
        <v>-513.05100000000004</v>
      </c>
      <c r="E28569" s="28">
        <v>662.18100000000004</v>
      </c>
    </row>
    <row r="28570" spans="4:5" x14ac:dyDescent="0.25">
      <c r="D28570" s="31">
        <v>-513.03499999999997</v>
      </c>
      <c r="E28570" s="28">
        <v>662.28700000000003</v>
      </c>
    </row>
    <row r="28571" spans="4:5" x14ac:dyDescent="0.25">
      <c r="D28571" s="31">
        <v>-513.01900000000001</v>
      </c>
      <c r="E28571" s="28">
        <v>662.39400000000001</v>
      </c>
    </row>
    <row r="28572" spans="4:5" x14ac:dyDescent="0.25">
      <c r="D28572" s="31">
        <v>-513.00300000000004</v>
      </c>
      <c r="E28572" s="28">
        <v>662.5</v>
      </c>
    </row>
    <row r="28573" spans="4:5" x14ac:dyDescent="0.25">
      <c r="D28573" s="31">
        <v>-512.98699999999997</v>
      </c>
      <c r="E28573" s="28">
        <v>662.60699999999997</v>
      </c>
    </row>
    <row r="28574" spans="4:5" x14ac:dyDescent="0.25">
      <c r="D28574" s="31">
        <v>-512.971</v>
      </c>
      <c r="E28574" s="28">
        <v>662.71299999999997</v>
      </c>
    </row>
    <row r="28575" spans="4:5" x14ac:dyDescent="0.25">
      <c r="D28575" s="31">
        <v>-512.95500000000004</v>
      </c>
      <c r="E28575" s="28">
        <v>662.81899999999996</v>
      </c>
    </row>
    <row r="28576" spans="4:5" x14ac:dyDescent="0.25">
      <c r="D28576" s="31">
        <v>-512.93899999999996</v>
      </c>
      <c r="E28576" s="28">
        <v>662.92499999999995</v>
      </c>
    </row>
    <row r="28577" spans="4:5" x14ac:dyDescent="0.25">
      <c r="D28577" s="31">
        <v>-512.923</v>
      </c>
      <c r="E28577" s="28">
        <v>663.03200000000004</v>
      </c>
    </row>
    <row r="28578" spans="4:5" x14ac:dyDescent="0.25">
      <c r="D28578" s="31">
        <v>-512.90700000000004</v>
      </c>
      <c r="E28578" s="28">
        <v>663.13800000000003</v>
      </c>
    </row>
    <row r="28579" spans="4:5" x14ac:dyDescent="0.25">
      <c r="D28579" s="31">
        <v>-512.89099999999996</v>
      </c>
      <c r="E28579" s="28">
        <v>663.24400000000003</v>
      </c>
    </row>
    <row r="28580" spans="4:5" x14ac:dyDescent="0.25">
      <c r="D28580" s="31">
        <v>-512.875</v>
      </c>
      <c r="E28580" s="28">
        <v>663.35</v>
      </c>
    </row>
    <row r="28581" spans="4:5" x14ac:dyDescent="0.25">
      <c r="D28581" s="31">
        <v>-512.85900000000004</v>
      </c>
      <c r="E28581" s="28">
        <v>663.45600000000002</v>
      </c>
    </row>
    <row r="28582" spans="4:5" x14ac:dyDescent="0.25">
      <c r="D28582" s="31">
        <v>-512.84299999999996</v>
      </c>
      <c r="E28582" s="28">
        <v>663.56200000000001</v>
      </c>
    </row>
    <row r="28583" spans="4:5" x14ac:dyDescent="0.25">
      <c r="D28583" s="31">
        <v>-512.827</v>
      </c>
      <c r="E28583" s="28">
        <v>663.66800000000001</v>
      </c>
    </row>
    <row r="28584" spans="4:5" x14ac:dyDescent="0.25">
      <c r="D28584" s="31">
        <v>-512.81100000000004</v>
      </c>
      <c r="E28584" s="28">
        <v>663.774</v>
      </c>
    </row>
    <row r="28585" spans="4:5" x14ac:dyDescent="0.25">
      <c r="D28585" s="31">
        <v>-512.79499999999996</v>
      </c>
      <c r="E28585" s="28">
        <v>663.88</v>
      </c>
    </row>
    <row r="28586" spans="4:5" x14ac:dyDescent="0.25">
      <c r="D28586" s="31">
        <v>-512.779</v>
      </c>
      <c r="E28586" s="28">
        <v>663.98599999999999</v>
      </c>
    </row>
    <row r="28587" spans="4:5" x14ac:dyDescent="0.25">
      <c r="D28587" s="31">
        <v>-512.76300000000003</v>
      </c>
      <c r="E28587" s="28">
        <v>664.09199999999998</v>
      </c>
    </row>
    <row r="28588" spans="4:5" x14ac:dyDescent="0.25">
      <c r="D28588" s="31">
        <v>-512.74699999999996</v>
      </c>
      <c r="E28588" s="28">
        <v>664.19799999999998</v>
      </c>
    </row>
    <row r="28589" spans="4:5" x14ac:dyDescent="0.25">
      <c r="D28589" s="31">
        <v>-512.73099999999999</v>
      </c>
      <c r="E28589" s="28">
        <v>664.30399999999997</v>
      </c>
    </row>
    <row r="28590" spans="4:5" x14ac:dyDescent="0.25">
      <c r="D28590" s="31">
        <v>-512.71500000000003</v>
      </c>
      <c r="E28590" s="28">
        <v>664.41</v>
      </c>
    </row>
    <row r="28591" spans="4:5" x14ac:dyDescent="0.25">
      <c r="D28591" s="31">
        <v>-512.69899999999996</v>
      </c>
      <c r="E28591" s="28">
        <v>664.51499999999999</v>
      </c>
    </row>
    <row r="28592" spans="4:5" x14ac:dyDescent="0.25">
      <c r="D28592" s="31">
        <v>-512.68299999999999</v>
      </c>
      <c r="E28592" s="28">
        <v>664.62099999999998</v>
      </c>
    </row>
    <row r="28593" spans="4:5" x14ac:dyDescent="0.25">
      <c r="D28593" s="31">
        <v>-512.66700000000003</v>
      </c>
      <c r="E28593" s="28">
        <v>664.726</v>
      </c>
    </row>
    <row r="28594" spans="4:5" x14ac:dyDescent="0.25">
      <c r="D28594" s="31">
        <v>-512.65099999999995</v>
      </c>
      <c r="E28594" s="28">
        <v>664.83199999999999</v>
      </c>
    </row>
    <row r="28595" spans="4:5" x14ac:dyDescent="0.25">
      <c r="D28595" s="31">
        <v>-512.63499999999999</v>
      </c>
      <c r="E28595" s="28">
        <v>664.93799999999999</v>
      </c>
    </row>
    <row r="28596" spans="4:5" x14ac:dyDescent="0.25">
      <c r="D28596" s="31">
        <v>-512.62</v>
      </c>
      <c r="E28596" s="28">
        <v>665.04300000000001</v>
      </c>
    </row>
    <row r="28597" spans="4:5" x14ac:dyDescent="0.25">
      <c r="D28597" s="31">
        <v>-512.60400000000004</v>
      </c>
      <c r="E28597" s="28">
        <v>665.149</v>
      </c>
    </row>
    <row r="28598" spans="4:5" x14ac:dyDescent="0.25">
      <c r="D28598" s="31">
        <v>-512.58799999999997</v>
      </c>
      <c r="E28598" s="28">
        <v>665.255</v>
      </c>
    </row>
    <row r="28599" spans="4:5" x14ac:dyDescent="0.25">
      <c r="D28599" s="31">
        <v>-512.572</v>
      </c>
      <c r="E28599" s="28">
        <v>665.36</v>
      </c>
    </row>
    <row r="28600" spans="4:5" x14ac:dyDescent="0.25">
      <c r="D28600" s="31">
        <v>-512.55600000000004</v>
      </c>
      <c r="E28600" s="28">
        <v>665.46600000000001</v>
      </c>
    </row>
    <row r="28601" spans="4:5" x14ac:dyDescent="0.25">
      <c r="D28601" s="31">
        <v>-512.54</v>
      </c>
      <c r="E28601" s="28">
        <v>665.57100000000003</v>
      </c>
    </row>
    <row r="28602" spans="4:5" x14ac:dyDescent="0.25">
      <c r="D28602" s="31">
        <v>-512.524</v>
      </c>
      <c r="E28602" s="28">
        <v>665.67600000000004</v>
      </c>
    </row>
    <row r="28603" spans="4:5" x14ac:dyDescent="0.25">
      <c r="D28603" s="31">
        <v>-512.50800000000004</v>
      </c>
      <c r="E28603" s="28">
        <v>665.78099999999995</v>
      </c>
    </row>
    <row r="28604" spans="4:5" x14ac:dyDescent="0.25">
      <c r="D28604" s="31">
        <v>-512.49199999999996</v>
      </c>
      <c r="E28604" s="28">
        <v>665.88699999999994</v>
      </c>
    </row>
    <row r="28605" spans="4:5" x14ac:dyDescent="0.25">
      <c r="D28605" s="31">
        <v>-512.476</v>
      </c>
      <c r="E28605" s="28">
        <v>665.99199999999996</v>
      </c>
    </row>
    <row r="28606" spans="4:5" x14ac:dyDescent="0.25">
      <c r="D28606" s="31">
        <v>-512.46</v>
      </c>
      <c r="E28606" s="28">
        <v>666.09799999999996</v>
      </c>
    </row>
    <row r="28607" spans="4:5" x14ac:dyDescent="0.25">
      <c r="D28607" s="31">
        <v>-512.44399999999996</v>
      </c>
      <c r="E28607" s="28">
        <v>666.20299999999997</v>
      </c>
    </row>
    <row r="28608" spans="4:5" x14ac:dyDescent="0.25">
      <c r="D28608" s="31">
        <v>-512.428</v>
      </c>
      <c r="E28608" s="28">
        <v>666.30799999999999</v>
      </c>
    </row>
    <row r="28609" spans="4:5" x14ac:dyDescent="0.25">
      <c r="D28609" s="31">
        <v>-512.41200000000003</v>
      </c>
      <c r="E28609" s="28">
        <v>666.41300000000001</v>
      </c>
    </row>
    <row r="28610" spans="4:5" x14ac:dyDescent="0.25">
      <c r="D28610" s="31">
        <v>-512.39599999999996</v>
      </c>
      <c r="E28610" s="28">
        <v>666.51800000000003</v>
      </c>
    </row>
    <row r="28611" spans="4:5" x14ac:dyDescent="0.25">
      <c r="D28611" s="31">
        <v>-512.38</v>
      </c>
      <c r="E28611" s="28">
        <v>666.62300000000005</v>
      </c>
    </row>
    <row r="28612" spans="4:5" x14ac:dyDescent="0.25">
      <c r="D28612" s="31">
        <v>-512.36400000000003</v>
      </c>
      <c r="E28612" s="28">
        <v>666.72799999999995</v>
      </c>
    </row>
    <row r="28613" spans="4:5" x14ac:dyDescent="0.25">
      <c r="D28613" s="31">
        <v>-512.34799999999996</v>
      </c>
      <c r="E28613" s="28">
        <v>666.83299999999997</v>
      </c>
    </row>
    <row r="28614" spans="4:5" x14ac:dyDescent="0.25">
      <c r="D28614" s="31">
        <v>-512.33199999999999</v>
      </c>
      <c r="E28614" s="28">
        <v>666.93799999999999</v>
      </c>
    </row>
    <row r="28615" spans="4:5" x14ac:dyDescent="0.25">
      <c r="D28615" s="31">
        <v>-512.31600000000003</v>
      </c>
      <c r="E28615" s="28">
        <v>667.04300000000001</v>
      </c>
    </row>
    <row r="28616" spans="4:5" x14ac:dyDescent="0.25">
      <c r="D28616" s="31">
        <v>-512.29999999999995</v>
      </c>
      <c r="E28616" s="28">
        <v>667.14800000000002</v>
      </c>
    </row>
    <row r="28617" spans="4:5" x14ac:dyDescent="0.25">
      <c r="D28617" s="31">
        <v>-512.28399999999999</v>
      </c>
      <c r="E28617" s="28">
        <v>667.25300000000004</v>
      </c>
    </row>
    <row r="28618" spans="4:5" x14ac:dyDescent="0.25">
      <c r="D28618" s="31">
        <v>-512.26800000000003</v>
      </c>
      <c r="E28618" s="28">
        <v>667.35799999999995</v>
      </c>
    </row>
    <row r="28619" spans="4:5" x14ac:dyDescent="0.25">
      <c r="D28619" s="31">
        <v>-512.25199999999995</v>
      </c>
      <c r="E28619" s="28">
        <v>667.46299999999997</v>
      </c>
    </row>
    <row r="28620" spans="4:5" x14ac:dyDescent="0.25">
      <c r="D28620" s="31">
        <v>-512.23599999999999</v>
      </c>
      <c r="E28620" s="28">
        <v>667.56799999999998</v>
      </c>
    </row>
    <row r="28621" spans="4:5" x14ac:dyDescent="0.25">
      <c r="D28621" s="31">
        <v>-512.22</v>
      </c>
      <c r="E28621" s="28">
        <v>667.673</v>
      </c>
    </row>
    <row r="28622" spans="4:5" x14ac:dyDescent="0.25">
      <c r="D28622" s="31">
        <v>-512.20399999999995</v>
      </c>
      <c r="E28622" s="28">
        <v>667.77700000000004</v>
      </c>
    </row>
    <row r="28623" spans="4:5" x14ac:dyDescent="0.25">
      <c r="D28623" s="31">
        <v>-512.18799999999999</v>
      </c>
      <c r="E28623" s="28">
        <v>667.88199999999995</v>
      </c>
    </row>
    <row r="28624" spans="4:5" x14ac:dyDescent="0.25">
      <c r="D28624" s="31">
        <v>-512.17200000000003</v>
      </c>
      <c r="E28624" s="28">
        <v>667.98699999999997</v>
      </c>
    </row>
    <row r="28625" spans="4:5" x14ac:dyDescent="0.25">
      <c r="D28625" s="31">
        <v>-512.15599999999995</v>
      </c>
      <c r="E28625" s="28">
        <v>668.09100000000001</v>
      </c>
    </row>
    <row r="28626" spans="4:5" x14ac:dyDescent="0.25">
      <c r="D28626" s="31">
        <v>-512.14</v>
      </c>
      <c r="E28626" s="28">
        <v>668.19600000000003</v>
      </c>
    </row>
    <row r="28627" spans="4:5" x14ac:dyDescent="0.25">
      <c r="D28627" s="31">
        <v>-512.12400000000002</v>
      </c>
      <c r="E28627" s="28">
        <v>668.3</v>
      </c>
    </row>
    <row r="28628" spans="4:5" x14ac:dyDescent="0.25">
      <c r="D28628" s="31">
        <v>-512.10799999999995</v>
      </c>
      <c r="E28628" s="28">
        <v>668.40499999999997</v>
      </c>
    </row>
    <row r="28629" spans="4:5" x14ac:dyDescent="0.25">
      <c r="D28629" s="31">
        <v>-512.09199999999998</v>
      </c>
      <c r="E28629" s="28">
        <v>668.51</v>
      </c>
    </row>
    <row r="28630" spans="4:5" x14ac:dyDescent="0.25">
      <c r="D28630" s="31">
        <v>-512.07600000000002</v>
      </c>
      <c r="E28630" s="28">
        <v>668.61400000000003</v>
      </c>
    </row>
    <row r="28631" spans="4:5" x14ac:dyDescent="0.25">
      <c r="D28631" s="31">
        <v>-512.05999999999995</v>
      </c>
      <c r="E28631" s="28">
        <v>668.71799999999996</v>
      </c>
    </row>
    <row r="28632" spans="4:5" x14ac:dyDescent="0.25">
      <c r="D28632" s="31">
        <v>-512.04399999999998</v>
      </c>
      <c r="E28632" s="28">
        <v>668.82299999999998</v>
      </c>
    </row>
    <row r="28633" spans="4:5" x14ac:dyDescent="0.25">
      <c r="D28633" s="31">
        <v>-512.02800000000002</v>
      </c>
      <c r="E28633" s="28">
        <v>668.92700000000002</v>
      </c>
    </row>
    <row r="28634" spans="4:5" x14ac:dyDescent="0.25">
      <c r="D28634" s="31">
        <v>-512.01199999999994</v>
      </c>
      <c r="E28634" s="28">
        <v>669.03200000000004</v>
      </c>
    </row>
    <row r="28635" spans="4:5" x14ac:dyDescent="0.25">
      <c r="D28635" s="31">
        <v>-511.99599999999998</v>
      </c>
      <c r="E28635" s="28">
        <v>669.13599999999997</v>
      </c>
    </row>
    <row r="28636" spans="4:5" x14ac:dyDescent="0.25">
      <c r="D28636" s="31">
        <v>-511.98</v>
      </c>
      <c r="E28636" s="28">
        <v>669.24</v>
      </c>
    </row>
    <row r="28637" spans="4:5" x14ac:dyDescent="0.25">
      <c r="D28637" s="31">
        <v>-511.964</v>
      </c>
      <c r="E28637" s="28">
        <v>669.34400000000005</v>
      </c>
    </row>
    <row r="28638" spans="4:5" x14ac:dyDescent="0.25">
      <c r="D28638" s="31">
        <v>-511.94799999999998</v>
      </c>
      <c r="E28638" s="28">
        <v>669.44899999999996</v>
      </c>
    </row>
    <row r="28639" spans="4:5" x14ac:dyDescent="0.25">
      <c r="D28639" s="31">
        <v>-511.93200000000002</v>
      </c>
      <c r="E28639" s="28">
        <v>669.553</v>
      </c>
    </row>
    <row r="28640" spans="4:5" x14ac:dyDescent="0.25">
      <c r="D28640" s="31">
        <v>-511.916</v>
      </c>
      <c r="E28640" s="28">
        <v>669.65700000000004</v>
      </c>
    </row>
    <row r="28641" spans="4:5" x14ac:dyDescent="0.25">
      <c r="D28641" s="31">
        <v>-511.9</v>
      </c>
      <c r="E28641" s="28">
        <v>669.76099999999997</v>
      </c>
    </row>
    <row r="28642" spans="4:5" x14ac:dyDescent="0.25">
      <c r="D28642" s="31">
        <v>-511.88400000000001</v>
      </c>
      <c r="E28642" s="28">
        <v>669.86500000000001</v>
      </c>
    </row>
    <row r="28643" spans="4:5" x14ac:dyDescent="0.25">
      <c r="D28643" s="31">
        <v>-511.86799999999999</v>
      </c>
      <c r="E28643" s="28">
        <v>669.96900000000005</v>
      </c>
    </row>
    <row r="28644" spans="4:5" x14ac:dyDescent="0.25">
      <c r="D28644" s="31">
        <v>-511.85199999999998</v>
      </c>
      <c r="E28644" s="28">
        <v>670.07299999999998</v>
      </c>
    </row>
    <row r="28645" spans="4:5" x14ac:dyDescent="0.25">
      <c r="D28645" s="31">
        <v>-511.83600000000001</v>
      </c>
      <c r="E28645" s="28">
        <v>670.17700000000002</v>
      </c>
    </row>
    <row r="28646" spans="4:5" x14ac:dyDescent="0.25">
      <c r="D28646" s="31">
        <v>-511.82</v>
      </c>
      <c r="E28646" s="28">
        <v>670.28099999999995</v>
      </c>
    </row>
    <row r="28647" spans="4:5" x14ac:dyDescent="0.25">
      <c r="D28647" s="31">
        <v>-511.80399999999997</v>
      </c>
      <c r="E28647" s="28">
        <v>670.38499999999999</v>
      </c>
    </row>
    <row r="28648" spans="4:5" x14ac:dyDescent="0.25">
      <c r="D28648" s="31">
        <v>-511.78800000000001</v>
      </c>
      <c r="E28648" s="28">
        <v>670.48900000000003</v>
      </c>
    </row>
    <row r="28649" spans="4:5" x14ac:dyDescent="0.25">
      <c r="D28649" s="31">
        <v>-511.77199999999999</v>
      </c>
      <c r="E28649" s="28">
        <v>670.59299999999996</v>
      </c>
    </row>
    <row r="28650" spans="4:5" x14ac:dyDescent="0.25">
      <c r="D28650" s="31">
        <v>-511.75599999999997</v>
      </c>
      <c r="E28650" s="28">
        <v>670.697</v>
      </c>
    </row>
    <row r="28651" spans="4:5" x14ac:dyDescent="0.25">
      <c r="D28651" s="31">
        <v>-511.74</v>
      </c>
      <c r="E28651" s="28">
        <v>670.8</v>
      </c>
    </row>
    <row r="28652" spans="4:5" x14ac:dyDescent="0.25">
      <c r="D28652" s="31">
        <v>-511.72399999999999</v>
      </c>
      <c r="E28652" s="28">
        <v>670.904</v>
      </c>
    </row>
    <row r="28653" spans="4:5" x14ac:dyDescent="0.25">
      <c r="D28653" s="31">
        <v>-511.70800000000003</v>
      </c>
      <c r="E28653" s="28">
        <v>671.00800000000004</v>
      </c>
    </row>
    <row r="28654" spans="4:5" x14ac:dyDescent="0.25">
      <c r="D28654" s="31">
        <v>-511.69200000000001</v>
      </c>
      <c r="E28654" s="28">
        <v>671.11099999999999</v>
      </c>
    </row>
    <row r="28655" spans="4:5" x14ac:dyDescent="0.25">
      <c r="D28655" s="31">
        <v>-511.67599999999999</v>
      </c>
      <c r="E28655" s="28">
        <v>671.21500000000003</v>
      </c>
    </row>
    <row r="28656" spans="4:5" x14ac:dyDescent="0.25">
      <c r="D28656" s="31">
        <v>-511.66</v>
      </c>
      <c r="E28656" s="28">
        <v>671.31899999999996</v>
      </c>
    </row>
    <row r="28657" spans="4:5" x14ac:dyDescent="0.25">
      <c r="D28657" s="31">
        <v>-511.64400000000001</v>
      </c>
      <c r="E28657" s="28">
        <v>671.42200000000003</v>
      </c>
    </row>
    <row r="28658" spans="4:5" x14ac:dyDescent="0.25">
      <c r="D28658" s="31">
        <v>-511.62799999999999</v>
      </c>
      <c r="E28658" s="28">
        <v>671.52599999999995</v>
      </c>
    </row>
    <row r="28659" spans="4:5" x14ac:dyDescent="0.25">
      <c r="D28659" s="31">
        <v>-511.61200000000002</v>
      </c>
      <c r="E28659" s="28">
        <v>671.62900000000002</v>
      </c>
    </row>
    <row r="28660" spans="4:5" x14ac:dyDescent="0.25">
      <c r="D28660" s="31">
        <v>-511.596</v>
      </c>
      <c r="E28660" s="28">
        <v>671.73299999999995</v>
      </c>
    </row>
    <row r="28661" spans="4:5" x14ac:dyDescent="0.25">
      <c r="D28661" s="31">
        <v>-511.58</v>
      </c>
      <c r="E28661" s="28">
        <v>671.83600000000001</v>
      </c>
    </row>
    <row r="28662" spans="4:5" x14ac:dyDescent="0.25">
      <c r="D28662" s="31">
        <v>-511.56400000000002</v>
      </c>
      <c r="E28662" s="28">
        <v>671.94</v>
      </c>
    </row>
    <row r="28663" spans="4:5" x14ac:dyDescent="0.25">
      <c r="D28663" s="31">
        <v>-511.548</v>
      </c>
      <c r="E28663" s="28">
        <v>672.04300000000001</v>
      </c>
    </row>
    <row r="28664" spans="4:5" x14ac:dyDescent="0.25">
      <c r="D28664" s="31">
        <v>-511.53199999999998</v>
      </c>
      <c r="E28664" s="28">
        <v>672.14599999999996</v>
      </c>
    </row>
    <row r="28665" spans="4:5" x14ac:dyDescent="0.25">
      <c r="D28665" s="31">
        <v>-511.51600000000002</v>
      </c>
      <c r="E28665" s="28">
        <v>672.25</v>
      </c>
    </row>
    <row r="28666" spans="4:5" x14ac:dyDescent="0.25">
      <c r="D28666" s="31">
        <v>-511.5</v>
      </c>
      <c r="E28666" s="28">
        <v>672.35299999999995</v>
      </c>
    </row>
    <row r="28667" spans="4:5" x14ac:dyDescent="0.25">
      <c r="D28667" s="31">
        <v>-511.48399999999998</v>
      </c>
      <c r="E28667" s="28">
        <v>672.45600000000002</v>
      </c>
    </row>
    <row r="28668" spans="4:5" x14ac:dyDescent="0.25">
      <c r="D28668" s="31">
        <v>-511.46800000000002</v>
      </c>
      <c r="E28668" s="28">
        <v>672.55899999999997</v>
      </c>
    </row>
    <row r="28669" spans="4:5" x14ac:dyDescent="0.25">
      <c r="D28669" s="31">
        <v>-511.452</v>
      </c>
      <c r="E28669" s="28">
        <v>672.66300000000001</v>
      </c>
    </row>
    <row r="28670" spans="4:5" x14ac:dyDescent="0.25">
      <c r="D28670" s="31">
        <v>-511.43599999999998</v>
      </c>
      <c r="E28670" s="28">
        <v>672.76599999999996</v>
      </c>
    </row>
    <row r="28671" spans="4:5" x14ac:dyDescent="0.25">
      <c r="D28671" s="31">
        <v>-511.42</v>
      </c>
      <c r="E28671" s="28">
        <v>672.86900000000003</v>
      </c>
    </row>
    <row r="28672" spans="4:5" x14ac:dyDescent="0.25">
      <c r="D28672" s="31">
        <v>-511.404</v>
      </c>
      <c r="E28672" s="28">
        <v>672.97199999999998</v>
      </c>
    </row>
    <row r="28673" spans="4:5" x14ac:dyDescent="0.25">
      <c r="D28673" s="31">
        <v>-511.38799999999998</v>
      </c>
      <c r="E28673" s="28">
        <v>673.07500000000005</v>
      </c>
    </row>
    <row r="28674" spans="4:5" x14ac:dyDescent="0.25">
      <c r="D28674" s="31">
        <v>-511.37200000000001</v>
      </c>
      <c r="E28674" s="28">
        <v>673.178</v>
      </c>
    </row>
    <row r="28675" spans="4:5" x14ac:dyDescent="0.25">
      <c r="D28675" s="31">
        <v>-511.35599999999999</v>
      </c>
      <c r="E28675" s="28">
        <v>673.28099999999995</v>
      </c>
    </row>
    <row r="28676" spans="4:5" x14ac:dyDescent="0.25">
      <c r="D28676" s="31">
        <v>-511.34</v>
      </c>
      <c r="E28676" s="28">
        <v>673.38400000000001</v>
      </c>
    </row>
    <row r="28677" spans="4:5" x14ac:dyDescent="0.25">
      <c r="D28677" s="31">
        <v>-511.32400000000001</v>
      </c>
      <c r="E28677" s="28">
        <v>673.48699999999997</v>
      </c>
    </row>
    <row r="28678" spans="4:5" x14ac:dyDescent="0.25">
      <c r="D28678" s="31">
        <v>-511.30799999999999</v>
      </c>
      <c r="E28678" s="28">
        <v>673.59</v>
      </c>
    </row>
    <row r="28679" spans="4:5" x14ac:dyDescent="0.25">
      <c r="D28679" s="31">
        <v>-511.29199999999997</v>
      </c>
      <c r="E28679" s="28">
        <v>673.69299999999998</v>
      </c>
    </row>
    <row r="28680" spans="4:5" x14ac:dyDescent="0.25">
      <c r="D28680" s="31">
        <v>-511.27600000000001</v>
      </c>
      <c r="E28680" s="28">
        <v>673.79499999999996</v>
      </c>
    </row>
    <row r="28681" spans="4:5" x14ac:dyDescent="0.25">
      <c r="D28681" s="31">
        <v>-511.26</v>
      </c>
      <c r="E28681" s="28">
        <v>673.89800000000002</v>
      </c>
    </row>
    <row r="28682" spans="4:5" x14ac:dyDescent="0.25">
      <c r="D28682" s="31">
        <v>-511.24400000000003</v>
      </c>
      <c r="E28682" s="28">
        <v>674.00099999999998</v>
      </c>
    </row>
    <row r="28683" spans="4:5" x14ac:dyDescent="0.25">
      <c r="D28683" s="31">
        <v>-511.22800000000001</v>
      </c>
      <c r="E28683" s="28">
        <v>674.10400000000004</v>
      </c>
    </row>
    <row r="28684" spans="4:5" x14ac:dyDescent="0.25">
      <c r="D28684" s="31">
        <v>-511.21199999999999</v>
      </c>
      <c r="E28684" s="28">
        <v>674.20600000000002</v>
      </c>
    </row>
    <row r="28685" spans="4:5" x14ac:dyDescent="0.25">
      <c r="D28685" s="31">
        <v>-511.19600000000003</v>
      </c>
      <c r="E28685" s="28">
        <v>674.30899999999997</v>
      </c>
    </row>
    <row r="28686" spans="4:5" x14ac:dyDescent="0.25">
      <c r="D28686" s="31">
        <v>-511.18</v>
      </c>
      <c r="E28686" s="28">
        <v>674.41200000000003</v>
      </c>
    </row>
    <row r="28687" spans="4:5" x14ac:dyDescent="0.25">
      <c r="D28687" s="31">
        <v>-511.16399999999999</v>
      </c>
      <c r="E28687" s="28">
        <v>674.51400000000001</v>
      </c>
    </row>
    <row r="28688" spans="4:5" x14ac:dyDescent="0.25">
      <c r="D28688" s="31">
        <v>-511.14800000000002</v>
      </c>
      <c r="E28688" s="28">
        <v>674.61699999999996</v>
      </c>
    </row>
    <row r="28689" spans="4:5" x14ac:dyDescent="0.25">
      <c r="D28689" s="31">
        <v>-511.13200000000001</v>
      </c>
      <c r="E28689" s="28">
        <v>674.71900000000005</v>
      </c>
    </row>
    <row r="28690" spans="4:5" x14ac:dyDescent="0.25">
      <c r="D28690" s="31">
        <v>-511.11599999999999</v>
      </c>
      <c r="E28690" s="28">
        <v>674.822</v>
      </c>
    </row>
    <row r="28691" spans="4:5" x14ac:dyDescent="0.25">
      <c r="D28691" s="31">
        <v>-511.1</v>
      </c>
      <c r="E28691" s="28">
        <v>674.92399999999998</v>
      </c>
    </row>
    <row r="28692" spans="4:5" x14ac:dyDescent="0.25">
      <c r="D28692" s="31">
        <v>-511.084</v>
      </c>
      <c r="E28692" s="28">
        <v>675.02700000000004</v>
      </c>
    </row>
    <row r="28693" spans="4:5" x14ac:dyDescent="0.25">
      <c r="D28693" s="31">
        <v>-511.06799999999998</v>
      </c>
      <c r="E28693" s="28">
        <v>675.12900000000002</v>
      </c>
    </row>
    <row r="28694" spans="4:5" x14ac:dyDescent="0.25">
      <c r="D28694" s="31">
        <v>-511.05200000000002</v>
      </c>
      <c r="E28694" s="28">
        <v>675.23099999999999</v>
      </c>
    </row>
    <row r="28695" spans="4:5" x14ac:dyDescent="0.25">
      <c r="D28695" s="31">
        <v>-511.036</v>
      </c>
      <c r="E28695" s="28">
        <v>675.33299999999997</v>
      </c>
    </row>
    <row r="28696" spans="4:5" x14ac:dyDescent="0.25">
      <c r="D28696" s="31">
        <v>-511.02</v>
      </c>
      <c r="E28696" s="28">
        <v>675.43600000000004</v>
      </c>
    </row>
    <row r="28697" spans="4:5" x14ac:dyDescent="0.25">
      <c r="D28697" s="31">
        <v>-511.00400000000002</v>
      </c>
      <c r="E28697" s="28">
        <v>675.53800000000001</v>
      </c>
    </row>
    <row r="28698" spans="4:5" x14ac:dyDescent="0.25">
      <c r="D28698" s="31">
        <v>-510.988</v>
      </c>
      <c r="E28698" s="28">
        <v>675.64</v>
      </c>
    </row>
    <row r="28699" spans="4:5" x14ac:dyDescent="0.25">
      <c r="D28699" s="31">
        <v>-510.97199999999998</v>
      </c>
      <c r="E28699" s="28">
        <v>675.74199999999996</v>
      </c>
    </row>
    <row r="28700" spans="4:5" x14ac:dyDescent="0.25">
      <c r="D28700" s="31">
        <v>-510.95600000000002</v>
      </c>
      <c r="E28700" s="28">
        <v>675.84500000000003</v>
      </c>
    </row>
    <row r="28701" spans="4:5" x14ac:dyDescent="0.25">
      <c r="D28701" s="31">
        <v>-510.94</v>
      </c>
      <c r="E28701" s="28">
        <v>675.947</v>
      </c>
    </row>
    <row r="28702" spans="4:5" x14ac:dyDescent="0.25">
      <c r="D28702" s="31">
        <v>-510.92399999999998</v>
      </c>
      <c r="E28702" s="28">
        <v>676.04899999999998</v>
      </c>
    </row>
    <row r="28703" spans="4:5" x14ac:dyDescent="0.25">
      <c r="D28703" s="31">
        <v>-510.90800000000002</v>
      </c>
      <c r="E28703" s="28">
        <v>676.15099999999995</v>
      </c>
    </row>
    <row r="28704" spans="4:5" x14ac:dyDescent="0.25">
      <c r="D28704" s="31">
        <v>-510.892</v>
      </c>
      <c r="E28704" s="28">
        <v>676.25300000000004</v>
      </c>
    </row>
    <row r="28705" spans="4:5" x14ac:dyDescent="0.25">
      <c r="D28705" s="31">
        <v>-510.87599999999998</v>
      </c>
      <c r="E28705" s="28">
        <v>676.35500000000002</v>
      </c>
    </row>
    <row r="28706" spans="4:5" x14ac:dyDescent="0.25">
      <c r="D28706" s="31">
        <v>-510.86</v>
      </c>
      <c r="E28706" s="28">
        <v>676.45699999999999</v>
      </c>
    </row>
    <row r="28707" spans="4:5" x14ac:dyDescent="0.25">
      <c r="D28707" s="31">
        <v>-510.84399999999999</v>
      </c>
      <c r="E28707" s="28">
        <v>676.55799999999999</v>
      </c>
    </row>
    <row r="28708" spans="4:5" x14ac:dyDescent="0.25">
      <c r="D28708" s="31">
        <v>-510.82799999999997</v>
      </c>
      <c r="E28708" s="28">
        <v>676.66</v>
      </c>
    </row>
    <row r="28709" spans="4:5" x14ac:dyDescent="0.25">
      <c r="D28709" s="31">
        <v>-510.81200000000001</v>
      </c>
      <c r="E28709" s="28">
        <v>676.76199999999994</v>
      </c>
    </row>
    <row r="28710" spans="4:5" x14ac:dyDescent="0.25">
      <c r="D28710" s="31">
        <v>-510.79700000000003</v>
      </c>
      <c r="E28710" s="28">
        <v>676.86400000000003</v>
      </c>
    </row>
    <row r="28711" spans="4:5" x14ac:dyDescent="0.25">
      <c r="D28711" s="31">
        <v>-510.78100000000001</v>
      </c>
      <c r="E28711" s="28">
        <v>676.96600000000001</v>
      </c>
    </row>
    <row r="28712" spans="4:5" x14ac:dyDescent="0.25">
      <c r="D28712" s="31">
        <v>-510.76499999999999</v>
      </c>
      <c r="E28712" s="28">
        <v>677.06799999999998</v>
      </c>
    </row>
    <row r="28713" spans="4:5" x14ac:dyDescent="0.25">
      <c r="D28713" s="31">
        <v>-510.74900000000002</v>
      </c>
      <c r="E28713" s="28">
        <v>677.16899999999998</v>
      </c>
    </row>
    <row r="28714" spans="4:5" x14ac:dyDescent="0.25">
      <c r="D28714" s="31">
        <v>-510.733</v>
      </c>
      <c r="E28714" s="28">
        <v>677.27099999999996</v>
      </c>
    </row>
    <row r="28715" spans="4:5" x14ac:dyDescent="0.25">
      <c r="D28715" s="31">
        <v>-510.71699999999998</v>
      </c>
      <c r="E28715" s="28">
        <v>677.37199999999996</v>
      </c>
    </row>
    <row r="28716" spans="4:5" x14ac:dyDescent="0.25">
      <c r="D28716" s="31">
        <v>-510.70100000000002</v>
      </c>
      <c r="E28716" s="28">
        <v>677.47400000000005</v>
      </c>
    </row>
    <row r="28717" spans="4:5" x14ac:dyDescent="0.25">
      <c r="D28717" s="31">
        <v>-510.685</v>
      </c>
      <c r="E28717" s="28">
        <v>677.57600000000002</v>
      </c>
    </row>
    <row r="28718" spans="4:5" x14ac:dyDescent="0.25">
      <c r="D28718" s="31">
        <v>-510.66899999999998</v>
      </c>
      <c r="E28718" s="28">
        <v>677.67700000000002</v>
      </c>
    </row>
    <row r="28719" spans="4:5" x14ac:dyDescent="0.25">
      <c r="D28719" s="31">
        <v>-510.65300000000002</v>
      </c>
      <c r="E28719" s="28">
        <v>677.779</v>
      </c>
    </row>
    <row r="28720" spans="4:5" x14ac:dyDescent="0.25">
      <c r="D28720" s="31">
        <v>-510.637</v>
      </c>
      <c r="E28720" s="28">
        <v>677.88</v>
      </c>
    </row>
    <row r="28721" spans="4:5" x14ac:dyDescent="0.25">
      <c r="D28721" s="31">
        <v>-510.62099999999998</v>
      </c>
      <c r="E28721" s="28">
        <v>677.98199999999997</v>
      </c>
    </row>
    <row r="28722" spans="4:5" x14ac:dyDescent="0.25">
      <c r="D28722" s="31">
        <v>-510.60500000000002</v>
      </c>
      <c r="E28722" s="28">
        <v>678.08299999999997</v>
      </c>
    </row>
    <row r="28723" spans="4:5" x14ac:dyDescent="0.25">
      <c r="D28723" s="31">
        <v>-510.589</v>
      </c>
      <c r="E28723" s="28">
        <v>678.18399999999997</v>
      </c>
    </row>
    <row r="28724" spans="4:5" x14ac:dyDescent="0.25">
      <c r="D28724" s="31">
        <v>-510.57299999999998</v>
      </c>
      <c r="E28724" s="28">
        <v>678.28599999999994</v>
      </c>
    </row>
    <row r="28725" spans="4:5" x14ac:dyDescent="0.25">
      <c r="D28725" s="31">
        <v>-510.55700000000002</v>
      </c>
      <c r="E28725" s="28">
        <v>678.38699999999994</v>
      </c>
    </row>
    <row r="28726" spans="4:5" x14ac:dyDescent="0.25">
      <c r="D28726" s="31">
        <v>-510.541</v>
      </c>
      <c r="E28726" s="28">
        <v>678.48800000000006</v>
      </c>
    </row>
    <row r="28727" spans="4:5" x14ac:dyDescent="0.25">
      <c r="D28727" s="31">
        <v>-510.52499999999998</v>
      </c>
      <c r="E28727" s="28">
        <v>678.59</v>
      </c>
    </row>
    <row r="28728" spans="4:5" x14ac:dyDescent="0.25">
      <c r="D28728" s="31">
        <v>-510.50900000000001</v>
      </c>
      <c r="E28728" s="28">
        <v>678.69100000000003</v>
      </c>
    </row>
    <row r="28729" spans="4:5" x14ac:dyDescent="0.25">
      <c r="D28729" s="31">
        <v>-510.49299999999999</v>
      </c>
      <c r="E28729" s="28">
        <v>678.79200000000003</v>
      </c>
    </row>
    <row r="28730" spans="4:5" x14ac:dyDescent="0.25">
      <c r="D28730" s="31">
        <v>-510.47699999999998</v>
      </c>
      <c r="E28730" s="28">
        <v>678.89300000000003</v>
      </c>
    </row>
    <row r="28731" spans="4:5" x14ac:dyDescent="0.25">
      <c r="D28731" s="31">
        <v>-510.46100000000001</v>
      </c>
      <c r="E28731" s="28">
        <v>678.99400000000003</v>
      </c>
    </row>
    <row r="28732" spans="4:5" x14ac:dyDescent="0.25">
      <c r="D28732" s="31">
        <v>-510.44499999999999</v>
      </c>
      <c r="E28732" s="28">
        <v>679.09500000000003</v>
      </c>
    </row>
    <row r="28733" spans="4:5" x14ac:dyDescent="0.25">
      <c r="D28733" s="31">
        <v>-510.42899999999997</v>
      </c>
      <c r="E28733" s="28">
        <v>679.19600000000003</v>
      </c>
    </row>
    <row r="28734" spans="4:5" x14ac:dyDescent="0.25">
      <c r="D28734" s="31">
        <v>-510.41300000000001</v>
      </c>
      <c r="E28734" s="28">
        <v>679.29700000000003</v>
      </c>
    </row>
    <row r="28735" spans="4:5" x14ac:dyDescent="0.25">
      <c r="D28735" s="31">
        <v>-510.39699999999999</v>
      </c>
      <c r="E28735" s="28">
        <v>679.39800000000002</v>
      </c>
    </row>
    <row r="28736" spans="4:5" x14ac:dyDescent="0.25">
      <c r="D28736" s="31">
        <v>-510.38099999999997</v>
      </c>
      <c r="E28736" s="28">
        <v>679.49900000000002</v>
      </c>
    </row>
    <row r="28737" spans="4:5" x14ac:dyDescent="0.25">
      <c r="D28737" s="31">
        <v>-510.36500000000001</v>
      </c>
      <c r="E28737" s="28">
        <v>679.6</v>
      </c>
    </row>
    <row r="28738" spans="4:5" x14ac:dyDescent="0.25">
      <c r="D28738" s="31">
        <v>-510.34899999999999</v>
      </c>
      <c r="E28738" s="28">
        <v>679.70100000000002</v>
      </c>
    </row>
    <row r="28739" spans="4:5" x14ac:dyDescent="0.25">
      <c r="D28739" s="31">
        <v>-510.33300000000003</v>
      </c>
      <c r="E28739" s="28">
        <v>679.80200000000002</v>
      </c>
    </row>
    <row r="28740" spans="4:5" x14ac:dyDescent="0.25">
      <c r="D28740" s="31">
        <v>-510.31700000000001</v>
      </c>
      <c r="E28740" s="28">
        <v>679.90200000000004</v>
      </c>
    </row>
    <row r="28741" spans="4:5" x14ac:dyDescent="0.25">
      <c r="D28741" s="31">
        <v>-510.30099999999999</v>
      </c>
      <c r="E28741" s="28">
        <v>680.00300000000004</v>
      </c>
    </row>
    <row r="28742" spans="4:5" x14ac:dyDescent="0.25">
      <c r="D28742" s="31">
        <v>-510.28500000000003</v>
      </c>
      <c r="E28742" s="28">
        <v>680.10400000000004</v>
      </c>
    </row>
    <row r="28743" spans="4:5" x14ac:dyDescent="0.25">
      <c r="D28743" s="31">
        <v>-510.26900000000001</v>
      </c>
      <c r="E28743" s="28">
        <v>680.20500000000004</v>
      </c>
    </row>
    <row r="28744" spans="4:5" x14ac:dyDescent="0.25">
      <c r="D28744" s="31">
        <v>-510.25299999999999</v>
      </c>
      <c r="E28744" s="28">
        <v>680.30499999999995</v>
      </c>
    </row>
    <row r="28745" spans="4:5" x14ac:dyDescent="0.25">
      <c r="D28745" s="31">
        <v>-510.23700000000002</v>
      </c>
      <c r="E28745" s="28">
        <v>680.40599999999995</v>
      </c>
    </row>
    <row r="28746" spans="4:5" x14ac:dyDescent="0.25">
      <c r="D28746" s="31">
        <v>-510.221</v>
      </c>
      <c r="E28746" s="28">
        <v>680.50599999999997</v>
      </c>
    </row>
    <row r="28747" spans="4:5" x14ac:dyDescent="0.25">
      <c r="D28747" s="31">
        <v>-510.20499999999998</v>
      </c>
      <c r="E28747" s="28">
        <v>680.60699999999997</v>
      </c>
    </row>
    <row r="28748" spans="4:5" x14ac:dyDescent="0.25">
      <c r="D28748" s="31">
        <v>-510.18900000000002</v>
      </c>
      <c r="E28748" s="28">
        <v>680.70699999999999</v>
      </c>
    </row>
    <row r="28749" spans="4:5" x14ac:dyDescent="0.25">
      <c r="D28749" s="31">
        <v>-510.173</v>
      </c>
      <c r="E28749" s="28">
        <v>680.80799999999999</v>
      </c>
    </row>
    <row r="28750" spans="4:5" x14ac:dyDescent="0.25">
      <c r="D28750" s="31">
        <v>-510.15699999999998</v>
      </c>
      <c r="E28750" s="28">
        <v>680.90800000000002</v>
      </c>
    </row>
    <row r="28751" spans="4:5" x14ac:dyDescent="0.25">
      <c r="D28751" s="31">
        <v>-510.14100000000002</v>
      </c>
      <c r="E28751" s="28">
        <v>681.00900000000001</v>
      </c>
    </row>
    <row r="28752" spans="4:5" x14ac:dyDescent="0.25">
      <c r="D28752" s="31">
        <v>-510.125</v>
      </c>
      <c r="E28752" s="28">
        <v>681.10900000000004</v>
      </c>
    </row>
    <row r="28753" spans="4:5" x14ac:dyDescent="0.25">
      <c r="D28753" s="31">
        <v>-510.10899999999998</v>
      </c>
      <c r="E28753" s="28">
        <v>681.21</v>
      </c>
    </row>
    <row r="28754" spans="4:5" x14ac:dyDescent="0.25">
      <c r="D28754" s="31">
        <v>-510.09300000000002</v>
      </c>
      <c r="E28754" s="28">
        <v>681.31</v>
      </c>
    </row>
    <row r="28755" spans="4:5" x14ac:dyDescent="0.25">
      <c r="D28755" s="31">
        <v>-510.077</v>
      </c>
      <c r="E28755" s="28">
        <v>681.41</v>
      </c>
    </row>
    <row r="28756" spans="4:5" x14ac:dyDescent="0.25">
      <c r="D28756" s="31">
        <v>-510.06099999999998</v>
      </c>
      <c r="E28756" s="28">
        <v>681.51</v>
      </c>
    </row>
    <row r="28757" spans="4:5" x14ac:dyDescent="0.25">
      <c r="D28757" s="31">
        <v>-510.04500000000002</v>
      </c>
      <c r="E28757" s="28">
        <v>681.61</v>
      </c>
    </row>
    <row r="28758" spans="4:5" x14ac:dyDescent="0.25">
      <c r="D28758" s="31">
        <v>-510.029</v>
      </c>
      <c r="E28758" s="28">
        <v>681.71100000000001</v>
      </c>
    </row>
    <row r="28759" spans="4:5" x14ac:dyDescent="0.25">
      <c r="D28759" s="31">
        <v>-510.01299999999998</v>
      </c>
      <c r="E28759" s="28">
        <v>681.81100000000004</v>
      </c>
    </row>
    <row r="28760" spans="4:5" x14ac:dyDescent="0.25">
      <c r="D28760" s="31">
        <v>-509.99700000000001</v>
      </c>
      <c r="E28760" s="28">
        <v>681.91099999999994</v>
      </c>
    </row>
    <row r="28761" spans="4:5" x14ac:dyDescent="0.25">
      <c r="D28761" s="31">
        <v>-509.98099999999999</v>
      </c>
      <c r="E28761" s="28">
        <v>682.01099999999997</v>
      </c>
    </row>
    <row r="28762" spans="4:5" x14ac:dyDescent="0.25">
      <c r="D28762" s="31">
        <v>-509.96499999999997</v>
      </c>
      <c r="E28762" s="28">
        <v>682.11099999999999</v>
      </c>
    </row>
    <row r="28763" spans="4:5" x14ac:dyDescent="0.25">
      <c r="D28763" s="31">
        <v>-509.94900000000001</v>
      </c>
      <c r="E28763" s="28">
        <v>682.21100000000001</v>
      </c>
    </row>
    <row r="28764" spans="4:5" x14ac:dyDescent="0.25">
      <c r="D28764" s="31">
        <v>-509.93299999999999</v>
      </c>
      <c r="E28764" s="28">
        <v>682.31100000000004</v>
      </c>
    </row>
    <row r="28765" spans="4:5" x14ac:dyDescent="0.25">
      <c r="D28765" s="31">
        <v>-509.91699999999997</v>
      </c>
      <c r="E28765" s="28">
        <v>682.41099999999994</v>
      </c>
    </row>
    <row r="28766" spans="4:5" x14ac:dyDescent="0.25">
      <c r="D28766" s="31">
        <v>-509.90100000000001</v>
      </c>
      <c r="E28766" s="28">
        <v>682.51099999999997</v>
      </c>
    </row>
    <row r="28767" spans="4:5" x14ac:dyDescent="0.25">
      <c r="D28767" s="31">
        <v>-509.88499999999999</v>
      </c>
      <c r="E28767" s="28">
        <v>682.61</v>
      </c>
    </row>
    <row r="28768" spans="4:5" x14ac:dyDescent="0.25">
      <c r="D28768" s="31">
        <v>-509.86900000000003</v>
      </c>
      <c r="E28768" s="28">
        <v>682.71</v>
      </c>
    </row>
    <row r="28769" spans="4:5" x14ac:dyDescent="0.25">
      <c r="D28769" s="31">
        <v>-509.85300000000001</v>
      </c>
      <c r="E28769" s="28">
        <v>682.81</v>
      </c>
    </row>
    <row r="28770" spans="4:5" x14ac:dyDescent="0.25">
      <c r="D28770" s="31">
        <v>-509.83699999999999</v>
      </c>
      <c r="E28770" s="28">
        <v>682.91</v>
      </c>
    </row>
    <row r="28771" spans="4:5" x14ac:dyDescent="0.25">
      <c r="D28771" s="31">
        <v>-509.82100000000003</v>
      </c>
      <c r="E28771" s="28">
        <v>683.01</v>
      </c>
    </row>
    <row r="28772" spans="4:5" x14ac:dyDescent="0.25">
      <c r="D28772" s="31">
        <v>-509.80500000000001</v>
      </c>
      <c r="E28772" s="28">
        <v>683.10900000000004</v>
      </c>
    </row>
    <row r="28773" spans="4:5" x14ac:dyDescent="0.25">
      <c r="D28773" s="31">
        <v>-509.78899999999999</v>
      </c>
      <c r="E28773" s="28">
        <v>683.20899999999995</v>
      </c>
    </row>
    <row r="28774" spans="4:5" x14ac:dyDescent="0.25">
      <c r="D28774" s="31">
        <v>-509.77300000000002</v>
      </c>
      <c r="E28774" s="28">
        <v>683.30899999999997</v>
      </c>
    </row>
    <row r="28775" spans="4:5" x14ac:dyDescent="0.25">
      <c r="D28775" s="31">
        <v>-509.75700000000001</v>
      </c>
      <c r="E28775" s="28">
        <v>683.40800000000002</v>
      </c>
    </row>
    <row r="28776" spans="4:5" x14ac:dyDescent="0.25">
      <c r="D28776" s="31">
        <v>-509.74099999999999</v>
      </c>
      <c r="E28776" s="28">
        <v>683.50800000000004</v>
      </c>
    </row>
    <row r="28777" spans="4:5" x14ac:dyDescent="0.25">
      <c r="D28777" s="31">
        <v>-509.72500000000002</v>
      </c>
      <c r="E28777" s="28">
        <v>683.60699999999997</v>
      </c>
    </row>
    <row r="28778" spans="4:5" x14ac:dyDescent="0.25">
      <c r="D28778" s="31">
        <v>-509.709</v>
      </c>
      <c r="E28778" s="28">
        <v>683.70699999999999</v>
      </c>
    </row>
    <row r="28779" spans="4:5" x14ac:dyDescent="0.25">
      <c r="D28779" s="31">
        <v>-509.69299999999998</v>
      </c>
      <c r="E28779" s="28">
        <v>683.80600000000004</v>
      </c>
    </row>
    <row r="28780" spans="4:5" x14ac:dyDescent="0.25">
      <c r="D28780" s="31">
        <v>-509.67700000000002</v>
      </c>
      <c r="E28780" s="28">
        <v>683.90599999999995</v>
      </c>
    </row>
    <row r="28781" spans="4:5" x14ac:dyDescent="0.25">
      <c r="D28781" s="31">
        <v>-509.661</v>
      </c>
      <c r="E28781" s="28">
        <v>684.005</v>
      </c>
    </row>
    <row r="28782" spans="4:5" x14ac:dyDescent="0.25">
      <c r="D28782" s="31">
        <v>-509.64499999999998</v>
      </c>
      <c r="E28782" s="28">
        <v>684.10400000000004</v>
      </c>
    </row>
    <row r="28783" spans="4:5" x14ac:dyDescent="0.25">
      <c r="D28783" s="31">
        <v>-509.62900000000002</v>
      </c>
      <c r="E28783" s="28">
        <v>684.20399999999995</v>
      </c>
    </row>
    <row r="28784" spans="4:5" x14ac:dyDescent="0.25">
      <c r="D28784" s="31">
        <v>-509.613</v>
      </c>
      <c r="E28784" s="28">
        <v>684.303</v>
      </c>
    </row>
    <row r="28785" spans="4:5" x14ac:dyDescent="0.25">
      <c r="D28785" s="31">
        <v>-509.59699999999998</v>
      </c>
      <c r="E28785" s="28">
        <v>684.40200000000004</v>
      </c>
    </row>
    <row r="28786" spans="4:5" x14ac:dyDescent="0.25">
      <c r="D28786" s="31">
        <v>-509.58100000000002</v>
      </c>
      <c r="E28786" s="28">
        <v>684.50099999999998</v>
      </c>
    </row>
    <row r="28787" spans="4:5" x14ac:dyDescent="0.25">
      <c r="D28787" s="31">
        <v>-509.565</v>
      </c>
      <c r="E28787" s="28">
        <v>684.601</v>
      </c>
    </row>
    <row r="28788" spans="4:5" x14ac:dyDescent="0.25">
      <c r="D28788" s="31">
        <v>-509.54899999999998</v>
      </c>
      <c r="E28788" s="28">
        <v>684.7</v>
      </c>
    </row>
    <row r="28789" spans="4:5" x14ac:dyDescent="0.25">
      <c r="D28789" s="31">
        <v>-509.53300000000002</v>
      </c>
      <c r="E28789" s="28">
        <v>684.79899999999998</v>
      </c>
    </row>
    <row r="28790" spans="4:5" x14ac:dyDescent="0.25">
      <c r="D28790" s="31">
        <v>-509.517</v>
      </c>
      <c r="E28790" s="28">
        <v>684.89800000000002</v>
      </c>
    </row>
    <row r="28791" spans="4:5" x14ac:dyDescent="0.25">
      <c r="D28791" s="31">
        <v>-509.50099999999998</v>
      </c>
      <c r="E28791" s="28">
        <v>684.99699999999996</v>
      </c>
    </row>
    <row r="28792" spans="4:5" x14ac:dyDescent="0.25">
      <c r="D28792" s="31">
        <v>-509.48500000000001</v>
      </c>
      <c r="E28792" s="28">
        <v>685.096</v>
      </c>
    </row>
    <row r="28793" spans="4:5" x14ac:dyDescent="0.25">
      <c r="D28793" s="31">
        <v>-509.46899999999999</v>
      </c>
      <c r="E28793" s="28">
        <v>685.19500000000005</v>
      </c>
    </row>
    <row r="28794" spans="4:5" x14ac:dyDescent="0.25">
      <c r="D28794" s="31">
        <v>-509.45299999999997</v>
      </c>
      <c r="E28794" s="28">
        <v>685.29399999999998</v>
      </c>
    </row>
    <row r="28795" spans="4:5" x14ac:dyDescent="0.25">
      <c r="D28795" s="31">
        <v>-509.43700000000001</v>
      </c>
      <c r="E28795" s="28">
        <v>685.39300000000003</v>
      </c>
    </row>
    <row r="28796" spans="4:5" x14ac:dyDescent="0.25">
      <c r="D28796" s="31">
        <v>-509.42099999999999</v>
      </c>
      <c r="E28796" s="28">
        <v>685.49099999999999</v>
      </c>
    </row>
    <row r="28797" spans="4:5" x14ac:dyDescent="0.25">
      <c r="D28797" s="31">
        <v>-509.40499999999997</v>
      </c>
      <c r="E28797" s="28">
        <v>685.59</v>
      </c>
    </row>
    <row r="28798" spans="4:5" x14ac:dyDescent="0.25">
      <c r="D28798" s="31">
        <v>-509.38900000000001</v>
      </c>
      <c r="E28798" s="28">
        <v>685.68899999999996</v>
      </c>
    </row>
    <row r="28799" spans="4:5" x14ac:dyDescent="0.25">
      <c r="D28799" s="31">
        <v>-509.37299999999999</v>
      </c>
      <c r="E28799" s="28">
        <v>685.78800000000001</v>
      </c>
    </row>
    <row r="28800" spans="4:5" x14ac:dyDescent="0.25">
      <c r="D28800" s="31">
        <v>-509.35700000000003</v>
      </c>
      <c r="E28800" s="28">
        <v>685.88599999999997</v>
      </c>
    </row>
    <row r="28801" spans="4:5" x14ac:dyDescent="0.25">
      <c r="D28801" s="31">
        <v>-509.34100000000001</v>
      </c>
      <c r="E28801" s="28">
        <v>685.98500000000001</v>
      </c>
    </row>
    <row r="28802" spans="4:5" x14ac:dyDescent="0.25">
      <c r="D28802" s="31">
        <v>-509.32499999999999</v>
      </c>
      <c r="E28802" s="28">
        <v>686.08399999999995</v>
      </c>
    </row>
    <row r="28803" spans="4:5" x14ac:dyDescent="0.25">
      <c r="D28803" s="31">
        <v>-509.30900000000003</v>
      </c>
      <c r="E28803" s="28">
        <v>686.18200000000002</v>
      </c>
    </row>
    <row r="28804" spans="4:5" x14ac:dyDescent="0.25">
      <c r="D28804" s="31">
        <v>-509.29300000000001</v>
      </c>
      <c r="E28804" s="28">
        <v>686.28099999999995</v>
      </c>
    </row>
    <row r="28805" spans="4:5" x14ac:dyDescent="0.25">
      <c r="D28805" s="31">
        <v>-509.27699999999999</v>
      </c>
      <c r="E28805" s="28">
        <v>686.38</v>
      </c>
    </row>
    <row r="28806" spans="4:5" x14ac:dyDescent="0.25">
      <c r="D28806" s="31">
        <v>-509.26100000000002</v>
      </c>
      <c r="E28806" s="28">
        <v>686.47799999999995</v>
      </c>
    </row>
    <row r="28807" spans="4:5" x14ac:dyDescent="0.25">
      <c r="D28807" s="31">
        <v>-509.245</v>
      </c>
      <c r="E28807" s="28">
        <v>686.577</v>
      </c>
    </row>
    <row r="28808" spans="4:5" x14ac:dyDescent="0.25">
      <c r="D28808" s="31">
        <v>-509.22899999999998</v>
      </c>
      <c r="E28808" s="28">
        <v>686.67499999999995</v>
      </c>
    </row>
    <row r="28809" spans="4:5" x14ac:dyDescent="0.25">
      <c r="D28809" s="31">
        <v>-509.21300000000002</v>
      </c>
      <c r="E28809" s="28">
        <v>686.77300000000002</v>
      </c>
    </row>
    <row r="28810" spans="4:5" x14ac:dyDescent="0.25">
      <c r="D28810" s="31">
        <v>-509.197</v>
      </c>
      <c r="E28810" s="28">
        <v>686.87199999999996</v>
      </c>
    </row>
    <row r="28811" spans="4:5" x14ac:dyDescent="0.25">
      <c r="D28811" s="31">
        <v>-509.18099999999998</v>
      </c>
      <c r="E28811" s="28">
        <v>686.97</v>
      </c>
    </row>
    <row r="28812" spans="4:5" x14ac:dyDescent="0.25">
      <c r="D28812" s="31">
        <v>-509.16500000000002</v>
      </c>
      <c r="E28812" s="28">
        <v>687.06799999999998</v>
      </c>
    </row>
    <row r="28813" spans="4:5" x14ac:dyDescent="0.25">
      <c r="D28813" s="31">
        <v>-509.149</v>
      </c>
      <c r="E28813" s="28">
        <v>687.16700000000003</v>
      </c>
    </row>
    <row r="28814" spans="4:5" x14ac:dyDescent="0.25">
      <c r="D28814" s="31">
        <v>-509.13299999999998</v>
      </c>
      <c r="E28814" s="28">
        <v>687.26499999999999</v>
      </c>
    </row>
    <row r="28815" spans="4:5" x14ac:dyDescent="0.25">
      <c r="D28815" s="31">
        <v>-509.11700000000002</v>
      </c>
      <c r="E28815" s="28">
        <v>687.36300000000006</v>
      </c>
    </row>
    <row r="28816" spans="4:5" x14ac:dyDescent="0.25">
      <c r="D28816" s="31">
        <v>-509.101</v>
      </c>
      <c r="E28816" s="28">
        <v>687.46100000000001</v>
      </c>
    </row>
    <row r="28817" spans="4:5" x14ac:dyDescent="0.25">
      <c r="D28817" s="31">
        <v>-509.08499999999998</v>
      </c>
      <c r="E28817" s="28">
        <v>687.55899999999997</v>
      </c>
    </row>
    <row r="28818" spans="4:5" x14ac:dyDescent="0.25">
      <c r="D28818" s="31">
        <v>-509.06900000000002</v>
      </c>
      <c r="E28818" s="28">
        <v>687.65700000000004</v>
      </c>
    </row>
    <row r="28819" spans="4:5" x14ac:dyDescent="0.25">
      <c r="D28819" s="31">
        <v>-509.053</v>
      </c>
      <c r="E28819" s="28">
        <v>687.755</v>
      </c>
    </row>
    <row r="28820" spans="4:5" x14ac:dyDescent="0.25">
      <c r="D28820" s="31">
        <v>-509.03699999999998</v>
      </c>
      <c r="E28820" s="28">
        <v>687.85400000000004</v>
      </c>
    </row>
    <row r="28821" spans="4:5" x14ac:dyDescent="0.25">
      <c r="D28821" s="31">
        <v>-509.02100000000002</v>
      </c>
      <c r="E28821" s="28">
        <v>687.952</v>
      </c>
    </row>
    <row r="28822" spans="4:5" x14ac:dyDescent="0.25">
      <c r="D28822" s="31">
        <v>-509.005</v>
      </c>
      <c r="E28822" s="28">
        <v>688.05</v>
      </c>
    </row>
    <row r="28823" spans="4:5" x14ac:dyDescent="0.25">
      <c r="D28823" s="31">
        <v>-508.99</v>
      </c>
      <c r="E28823" s="28">
        <v>688.14700000000005</v>
      </c>
    </row>
    <row r="28824" spans="4:5" x14ac:dyDescent="0.25">
      <c r="D28824" s="31">
        <v>-508.97399999999999</v>
      </c>
      <c r="E28824" s="28">
        <v>688.245</v>
      </c>
    </row>
    <row r="28825" spans="4:5" x14ac:dyDescent="0.25">
      <c r="D28825" s="31">
        <v>-508.95800000000003</v>
      </c>
      <c r="E28825" s="28">
        <v>688.34299999999996</v>
      </c>
    </row>
    <row r="28826" spans="4:5" x14ac:dyDescent="0.25">
      <c r="D28826" s="31">
        <v>-508.94200000000001</v>
      </c>
      <c r="E28826" s="28">
        <v>688.44100000000003</v>
      </c>
    </row>
    <row r="28827" spans="4:5" x14ac:dyDescent="0.25">
      <c r="D28827" s="31">
        <v>-508.92599999999999</v>
      </c>
      <c r="E28827" s="28">
        <v>688.53899999999999</v>
      </c>
    </row>
    <row r="28828" spans="4:5" x14ac:dyDescent="0.25">
      <c r="D28828" s="31">
        <v>-508.91</v>
      </c>
      <c r="E28828" s="28">
        <v>688.63599999999997</v>
      </c>
    </row>
    <row r="28829" spans="4:5" x14ac:dyDescent="0.25">
      <c r="D28829" s="31">
        <v>-508.89400000000001</v>
      </c>
      <c r="E28829" s="28">
        <v>688.73400000000004</v>
      </c>
    </row>
    <row r="28830" spans="4:5" x14ac:dyDescent="0.25">
      <c r="D28830" s="31">
        <v>-508.87799999999999</v>
      </c>
      <c r="E28830" s="28">
        <v>688.83199999999999</v>
      </c>
    </row>
    <row r="28831" spans="4:5" x14ac:dyDescent="0.25">
      <c r="D28831" s="31">
        <v>-508.86200000000002</v>
      </c>
      <c r="E28831" s="28">
        <v>688.92899999999997</v>
      </c>
    </row>
    <row r="28832" spans="4:5" x14ac:dyDescent="0.25">
      <c r="D28832" s="31">
        <v>-508.846</v>
      </c>
      <c r="E28832" s="28">
        <v>689.02700000000004</v>
      </c>
    </row>
    <row r="28833" spans="4:5" x14ac:dyDescent="0.25">
      <c r="D28833" s="31">
        <v>-508.83</v>
      </c>
      <c r="E28833" s="28">
        <v>689.125</v>
      </c>
    </row>
    <row r="28834" spans="4:5" x14ac:dyDescent="0.25">
      <c r="D28834" s="31">
        <v>-508.81400000000002</v>
      </c>
      <c r="E28834" s="28">
        <v>689.22199999999998</v>
      </c>
    </row>
    <row r="28835" spans="4:5" x14ac:dyDescent="0.25">
      <c r="D28835" s="31">
        <v>-508.798</v>
      </c>
      <c r="E28835" s="28">
        <v>689.32</v>
      </c>
    </row>
    <row r="28836" spans="4:5" x14ac:dyDescent="0.25">
      <c r="D28836" s="31">
        <v>-508.78199999999998</v>
      </c>
      <c r="E28836" s="28">
        <v>689.41700000000003</v>
      </c>
    </row>
    <row r="28837" spans="4:5" x14ac:dyDescent="0.25">
      <c r="D28837" s="31">
        <v>-508.76600000000002</v>
      </c>
      <c r="E28837" s="28">
        <v>689.51499999999999</v>
      </c>
    </row>
    <row r="28838" spans="4:5" x14ac:dyDescent="0.25">
      <c r="D28838" s="31">
        <v>-508.75</v>
      </c>
      <c r="E28838" s="28">
        <v>689.61199999999997</v>
      </c>
    </row>
    <row r="28839" spans="4:5" x14ac:dyDescent="0.25">
      <c r="D28839" s="31">
        <v>-508.73399999999998</v>
      </c>
      <c r="E28839" s="28">
        <v>689.70899999999995</v>
      </c>
    </row>
    <row r="28840" spans="4:5" x14ac:dyDescent="0.25">
      <c r="D28840" s="31">
        <v>-508.71800000000002</v>
      </c>
      <c r="E28840" s="28">
        <v>689.80700000000002</v>
      </c>
    </row>
    <row r="28841" spans="4:5" x14ac:dyDescent="0.25">
      <c r="D28841" s="31">
        <v>-508.702</v>
      </c>
      <c r="E28841" s="28">
        <v>689.904</v>
      </c>
    </row>
    <row r="28842" spans="4:5" x14ac:dyDescent="0.25">
      <c r="D28842" s="31">
        <v>-508.68599999999998</v>
      </c>
      <c r="E28842" s="28">
        <v>690.00099999999998</v>
      </c>
    </row>
    <row r="28843" spans="4:5" x14ac:dyDescent="0.25">
      <c r="D28843" s="31">
        <v>-508.67</v>
      </c>
      <c r="E28843" s="28">
        <v>690.09799999999996</v>
      </c>
    </row>
    <row r="28844" spans="4:5" x14ac:dyDescent="0.25">
      <c r="D28844" s="31">
        <v>-508.654</v>
      </c>
      <c r="E28844" s="28">
        <v>690.19600000000003</v>
      </c>
    </row>
    <row r="28845" spans="4:5" x14ac:dyDescent="0.25">
      <c r="D28845" s="31">
        <v>-508.63799999999998</v>
      </c>
      <c r="E28845" s="28">
        <v>690.29300000000001</v>
      </c>
    </row>
    <row r="28846" spans="4:5" x14ac:dyDescent="0.25">
      <c r="D28846" s="31">
        <v>-508.62200000000001</v>
      </c>
      <c r="E28846" s="28">
        <v>690.39</v>
      </c>
    </row>
    <row r="28847" spans="4:5" x14ac:dyDescent="0.25">
      <c r="D28847" s="31">
        <v>-508.60599999999999</v>
      </c>
      <c r="E28847" s="28">
        <v>690.48699999999997</v>
      </c>
    </row>
    <row r="28848" spans="4:5" x14ac:dyDescent="0.25">
      <c r="D28848" s="31">
        <v>-508.59</v>
      </c>
      <c r="E28848" s="28">
        <v>690.58399999999995</v>
      </c>
    </row>
    <row r="28849" spans="4:5" x14ac:dyDescent="0.25">
      <c r="D28849" s="31">
        <v>-508.57400000000001</v>
      </c>
      <c r="E28849" s="28">
        <v>690.68100000000004</v>
      </c>
    </row>
    <row r="28850" spans="4:5" x14ac:dyDescent="0.25">
      <c r="D28850" s="31">
        <v>-508.55799999999999</v>
      </c>
      <c r="E28850" s="28">
        <v>690.77800000000002</v>
      </c>
    </row>
    <row r="28851" spans="4:5" x14ac:dyDescent="0.25">
      <c r="D28851" s="31">
        <v>-508.54199999999997</v>
      </c>
      <c r="E28851" s="28">
        <v>690.875</v>
      </c>
    </row>
    <row r="28852" spans="4:5" x14ac:dyDescent="0.25">
      <c r="D28852" s="31">
        <v>-508.52600000000001</v>
      </c>
      <c r="E28852" s="28">
        <v>690.97199999999998</v>
      </c>
    </row>
    <row r="28853" spans="4:5" x14ac:dyDescent="0.25">
      <c r="D28853" s="31">
        <v>-508.51</v>
      </c>
      <c r="E28853" s="28">
        <v>691.06799999999998</v>
      </c>
    </row>
    <row r="28854" spans="4:5" x14ac:dyDescent="0.25">
      <c r="D28854" s="31">
        <v>-508.49400000000003</v>
      </c>
      <c r="E28854" s="28">
        <v>691.16600000000005</v>
      </c>
    </row>
    <row r="28855" spans="4:5" x14ac:dyDescent="0.25">
      <c r="D28855" s="31">
        <v>-508.47800000000001</v>
      </c>
      <c r="E28855" s="28">
        <v>691.26199999999994</v>
      </c>
    </row>
    <row r="28856" spans="4:5" x14ac:dyDescent="0.25">
      <c r="D28856" s="31">
        <v>-508.46199999999999</v>
      </c>
      <c r="E28856" s="28">
        <v>691.35900000000004</v>
      </c>
    </row>
    <row r="28857" spans="4:5" x14ac:dyDescent="0.25">
      <c r="D28857" s="31">
        <v>-508.44600000000003</v>
      </c>
      <c r="E28857" s="28">
        <v>691.45600000000002</v>
      </c>
    </row>
    <row r="28858" spans="4:5" x14ac:dyDescent="0.25">
      <c r="D28858" s="31">
        <v>-508.43</v>
      </c>
      <c r="E28858" s="28">
        <v>691.55200000000002</v>
      </c>
    </row>
    <row r="28859" spans="4:5" x14ac:dyDescent="0.25">
      <c r="D28859" s="31">
        <v>-508.41399999999999</v>
      </c>
      <c r="E28859" s="28">
        <v>691.649</v>
      </c>
    </row>
    <row r="28860" spans="4:5" x14ac:dyDescent="0.25">
      <c r="D28860" s="31">
        <v>-508.39800000000002</v>
      </c>
      <c r="E28860" s="28">
        <v>691.74599999999998</v>
      </c>
    </row>
    <row r="28861" spans="4:5" x14ac:dyDescent="0.25">
      <c r="D28861" s="31">
        <v>-508.38200000000001</v>
      </c>
      <c r="E28861" s="28">
        <v>691.84199999999998</v>
      </c>
    </row>
    <row r="28862" spans="4:5" x14ac:dyDescent="0.25">
      <c r="D28862" s="31">
        <v>-508.36599999999999</v>
      </c>
      <c r="E28862" s="28">
        <v>691.93899999999996</v>
      </c>
    </row>
    <row r="28863" spans="4:5" x14ac:dyDescent="0.25">
      <c r="D28863" s="31">
        <v>-508.35</v>
      </c>
      <c r="E28863" s="28">
        <v>692.03499999999997</v>
      </c>
    </row>
    <row r="28864" spans="4:5" x14ac:dyDescent="0.25">
      <c r="D28864" s="31">
        <v>-508.334</v>
      </c>
      <c r="E28864" s="28">
        <v>692.13199999999995</v>
      </c>
    </row>
    <row r="28865" spans="4:5" x14ac:dyDescent="0.25">
      <c r="D28865" s="31">
        <v>-508.31799999999998</v>
      </c>
      <c r="E28865" s="28">
        <v>692.22799999999995</v>
      </c>
    </row>
    <row r="28866" spans="4:5" x14ac:dyDescent="0.25">
      <c r="D28866" s="31">
        <v>-508.30200000000002</v>
      </c>
      <c r="E28866" s="28">
        <v>692.32500000000005</v>
      </c>
    </row>
    <row r="28867" spans="4:5" x14ac:dyDescent="0.25">
      <c r="D28867" s="31">
        <v>-508.286</v>
      </c>
      <c r="E28867" s="28">
        <v>692.42100000000005</v>
      </c>
    </row>
    <row r="28868" spans="4:5" x14ac:dyDescent="0.25">
      <c r="D28868" s="31">
        <v>-508.27</v>
      </c>
      <c r="E28868" s="28">
        <v>692.51700000000005</v>
      </c>
    </row>
    <row r="28869" spans="4:5" x14ac:dyDescent="0.25">
      <c r="D28869" s="31">
        <v>-508.25400000000002</v>
      </c>
      <c r="E28869" s="28">
        <v>692.61400000000003</v>
      </c>
    </row>
    <row r="28870" spans="4:5" x14ac:dyDescent="0.25">
      <c r="D28870" s="31">
        <v>-508.238</v>
      </c>
      <c r="E28870" s="28">
        <v>692.71</v>
      </c>
    </row>
    <row r="28871" spans="4:5" x14ac:dyDescent="0.25">
      <c r="D28871" s="31">
        <v>-508.22199999999998</v>
      </c>
      <c r="E28871" s="28">
        <v>692.80600000000004</v>
      </c>
    </row>
    <row r="28872" spans="4:5" x14ac:dyDescent="0.25">
      <c r="D28872" s="31">
        <v>-508.20600000000002</v>
      </c>
      <c r="E28872" s="28">
        <v>692.90200000000004</v>
      </c>
    </row>
    <row r="28873" spans="4:5" x14ac:dyDescent="0.25">
      <c r="D28873" s="31">
        <v>-508.19</v>
      </c>
      <c r="E28873" s="28">
        <v>692.99900000000002</v>
      </c>
    </row>
    <row r="28874" spans="4:5" x14ac:dyDescent="0.25">
      <c r="D28874" s="31">
        <v>-508.17399999999998</v>
      </c>
      <c r="E28874" s="28">
        <v>693.09500000000003</v>
      </c>
    </row>
    <row r="28875" spans="4:5" x14ac:dyDescent="0.25">
      <c r="D28875" s="31">
        <v>-508.15800000000002</v>
      </c>
      <c r="E28875" s="28">
        <v>693.19100000000003</v>
      </c>
    </row>
    <row r="28876" spans="4:5" x14ac:dyDescent="0.25">
      <c r="D28876" s="31">
        <v>-508.142</v>
      </c>
      <c r="E28876" s="28">
        <v>693.28700000000003</v>
      </c>
    </row>
    <row r="28877" spans="4:5" x14ac:dyDescent="0.25">
      <c r="D28877" s="31">
        <v>-508.12599999999998</v>
      </c>
      <c r="E28877" s="28">
        <v>693.38300000000004</v>
      </c>
    </row>
    <row r="28878" spans="4:5" x14ac:dyDescent="0.25">
      <c r="D28878" s="31">
        <v>-508.11</v>
      </c>
      <c r="E28878" s="28">
        <v>693.47900000000004</v>
      </c>
    </row>
    <row r="28879" spans="4:5" x14ac:dyDescent="0.25">
      <c r="D28879" s="31">
        <v>-508.09399999999999</v>
      </c>
      <c r="E28879" s="28">
        <v>693.57500000000005</v>
      </c>
    </row>
    <row r="28880" spans="4:5" x14ac:dyDescent="0.25">
      <c r="D28880" s="31">
        <v>-508.07799999999997</v>
      </c>
      <c r="E28880" s="28">
        <v>693.67100000000005</v>
      </c>
    </row>
    <row r="28881" spans="4:5" x14ac:dyDescent="0.25">
      <c r="D28881" s="31">
        <v>-508.06200000000001</v>
      </c>
      <c r="E28881" s="28">
        <v>693.76599999999996</v>
      </c>
    </row>
    <row r="28882" spans="4:5" x14ac:dyDescent="0.25">
      <c r="D28882" s="31">
        <v>-508.04599999999999</v>
      </c>
      <c r="E28882" s="28">
        <v>693.86199999999997</v>
      </c>
    </row>
    <row r="28883" spans="4:5" x14ac:dyDescent="0.25">
      <c r="D28883" s="31">
        <v>-508.03</v>
      </c>
      <c r="E28883" s="28">
        <v>693.95799999999997</v>
      </c>
    </row>
    <row r="28884" spans="4:5" x14ac:dyDescent="0.25">
      <c r="D28884" s="31">
        <v>-508.01400000000001</v>
      </c>
      <c r="E28884" s="28">
        <v>694.05399999999997</v>
      </c>
    </row>
    <row r="28885" spans="4:5" x14ac:dyDescent="0.25">
      <c r="D28885" s="31">
        <v>-507.99799999999999</v>
      </c>
      <c r="E28885" s="28">
        <v>694.15</v>
      </c>
    </row>
    <row r="28886" spans="4:5" x14ac:dyDescent="0.25">
      <c r="D28886" s="31">
        <v>-507.98200000000003</v>
      </c>
      <c r="E28886" s="28">
        <v>694.245</v>
      </c>
    </row>
    <row r="28887" spans="4:5" x14ac:dyDescent="0.25">
      <c r="D28887" s="31">
        <v>-507.96600000000001</v>
      </c>
      <c r="E28887" s="28">
        <v>694.34100000000001</v>
      </c>
    </row>
    <row r="28888" spans="4:5" x14ac:dyDescent="0.25">
      <c r="D28888" s="31">
        <v>-507.95</v>
      </c>
      <c r="E28888" s="28">
        <v>694.43700000000001</v>
      </c>
    </row>
    <row r="28889" spans="4:5" x14ac:dyDescent="0.25">
      <c r="D28889" s="31">
        <v>-507.93400000000003</v>
      </c>
      <c r="E28889" s="28">
        <v>694.53200000000004</v>
      </c>
    </row>
    <row r="28890" spans="4:5" x14ac:dyDescent="0.25">
      <c r="D28890" s="31">
        <v>-507.91800000000001</v>
      </c>
      <c r="E28890" s="28">
        <v>694.62800000000004</v>
      </c>
    </row>
    <row r="28891" spans="4:5" x14ac:dyDescent="0.25">
      <c r="D28891" s="31">
        <v>-507.90199999999999</v>
      </c>
      <c r="E28891" s="28">
        <v>694.72299999999996</v>
      </c>
    </row>
    <row r="28892" spans="4:5" x14ac:dyDescent="0.25">
      <c r="D28892" s="31">
        <v>-507.88600000000002</v>
      </c>
      <c r="E28892" s="28">
        <v>694.81899999999996</v>
      </c>
    </row>
    <row r="28893" spans="4:5" x14ac:dyDescent="0.25">
      <c r="D28893" s="31">
        <v>-507.87</v>
      </c>
      <c r="E28893" s="28">
        <v>694.91399999999999</v>
      </c>
    </row>
    <row r="28894" spans="4:5" x14ac:dyDescent="0.25">
      <c r="D28894" s="31">
        <v>-507.85399999999998</v>
      </c>
      <c r="E28894" s="28">
        <v>695.00900000000001</v>
      </c>
    </row>
    <row r="28895" spans="4:5" x14ac:dyDescent="0.25">
      <c r="D28895" s="31">
        <v>-507.83800000000002</v>
      </c>
      <c r="E28895" s="28">
        <v>695.10500000000002</v>
      </c>
    </row>
    <row r="28896" spans="4:5" x14ac:dyDescent="0.25">
      <c r="D28896" s="31">
        <v>-507.822</v>
      </c>
      <c r="E28896" s="28">
        <v>695.2</v>
      </c>
    </row>
    <row r="28897" spans="4:5" x14ac:dyDescent="0.25">
      <c r="D28897" s="31">
        <v>-507.80599999999998</v>
      </c>
      <c r="E28897" s="28">
        <v>695.29600000000005</v>
      </c>
    </row>
    <row r="28898" spans="4:5" x14ac:dyDescent="0.25">
      <c r="D28898" s="31">
        <v>-507.79</v>
      </c>
      <c r="E28898" s="28">
        <v>695.39099999999996</v>
      </c>
    </row>
    <row r="28899" spans="4:5" x14ac:dyDescent="0.25">
      <c r="D28899" s="31">
        <v>-507.774</v>
      </c>
      <c r="E28899" s="28">
        <v>695.48599999999999</v>
      </c>
    </row>
    <row r="28900" spans="4:5" x14ac:dyDescent="0.25">
      <c r="D28900" s="31">
        <v>-507.75799999999998</v>
      </c>
      <c r="E28900" s="28">
        <v>695.58100000000002</v>
      </c>
    </row>
    <row r="28901" spans="4:5" x14ac:dyDescent="0.25">
      <c r="D28901" s="31">
        <v>-507.74200000000002</v>
      </c>
      <c r="E28901" s="28">
        <v>695.67700000000002</v>
      </c>
    </row>
    <row r="28902" spans="4:5" x14ac:dyDescent="0.25">
      <c r="D28902" s="31">
        <v>-507.726</v>
      </c>
      <c r="E28902" s="28">
        <v>695.77200000000005</v>
      </c>
    </row>
    <row r="28903" spans="4:5" x14ac:dyDescent="0.25">
      <c r="D28903" s="31">
        <v>-507.71</v>
      </c>
      <c r="E28903" s="28">
        <v>695.86699999999996</v>
      </c>
    </row>
    <row r="28904" spans="4:5" x14ac:dyDescent="0.25">
      <c r="D28904" s="31">
        <v>-507.69400000000002</v>
      </c>
      <c r="E28904" s="28">
        <v>695.96199999999999</v>
      </c>
    </row>
    <row r="28905" spans="4:5" x14ac:dyDescent="0.25">
      <c r="D28905" s="31">
        <v>-507.678</v>
      </c>
      <c r="E28905" s="28">
        <v>696.05700000000002</v>
      </c>
    </row>
    <row r="28906" spans="4:5" x14ac:dyDescent="0.25">
      <c r="D28906" s="31">
        <v>-507.66199999999998</v>
      </c>
      <c r="E28906" s="28">
        <v>696.15200000000004</v>
      </c>
    </row>
    <row r="28907" spans="4:5" x14ac:dyDescent="0.25">
      <c r="D28907" s="31">
        <v>-507.64600000000002</v>
      </c>
      <c r="E28907" s="28">
        <v>696.24699999999996</v>
      </c>
    </row>
    <row r="28908" spans="4:5" x14ac:dyDescent="0.25">
      <c r="D28908" s="31">
        <v>-507.63</v>
      </c>
      <c r="E28908" s="28">
        <v>696.34199999999998</v>
      </c>
    </row>
    <row r="28909" spans="4:5" x14ac:dyDescent="0.25">
      <c r="D28909" s="31">
        <v>-507.61399999999998</v>
      </c>
      <c r="E28909" s="28">
        <v>696.43600000000004</v>
      </c>
    </row>
    <row r="28910" spans="4:5" x14ac:dyDescent="0.25">
      <c r="D28910" s="31">
        <v>-507.59800000000001</v>
      </c>
      <c r="E28910" s="28">
        <v>696.53099999999995</v>
      </c>
    </row>
    <row r="28911" spans="4:5" x14ac:dyDescent="0.25">
      <c r="D28911" s="31">
        <v>-507.58199999999999</v>
      </c>
      <c r="E28911" s="28">
        <v>696.62599999999998</v>
      </c>
    </row>
    <row r="28912" spans="4:5" x14ac:dyDescent="0.25">
      <c r="D28912" s="31">
        <v>-507.56599999999997</v>
      </c>
      <c r="E28912" s="28">
        <v>696.721</v>
      </c>
    </row>
    <row r="28913" spans="4:5" x14ac:dyDescent="0.25">
      <c r="D28913" s="31">
        <v>-507.55</v>
      </c>
      <c r="E28913" s="28">
        <v>696.81600000000003</v>
      </c>
    </row>
    <row r="28914" spans="4:5" x14ac:dyDescent="0.25">
      <c r="D28914" s="31">
        <v>-507.53399999999999</v>
      </c>
      <c r="E28914" s="28">
        <v>696.91</v>
      </c>
    </row>
    <row r="28915" spans="4:5" x14ac:dyDescent="0.25">
      <c r="D28915" s="31">
        <v>-507.51799999999997</v>
      </c>
      <c r="E28915" s="28">
        <v>697.005</v>
      </c>
    </row>
    <row r="28916" spans="4:5" x14ac:dyDescent="0.25">
      <c r="D28916" s="31">
        <v>-507.50200000000001</v>
      </c>
      <c r="E28916" s="28">
        <v>697.1</v>
      </c>
    </row>
    <row r="28917" spans="4:5" x14ac:dyDescent="0.25">
      <c r="D28917" s="31">
        <v>-507.48599999999999</v>
      </c>
      <c r="E28917" s="28">
        <v>697.19399999999996</v>
      </c>
    </row>
    <row r="28918" spans="4:5" x14ac:dyDescent="0.25">
      <c r="D28918" s="31">
        <v>-507.47</v>
      </c>
      <c r="E28918" s="28">
        <v>697.28899999999999</v>
      </c>
    </row>
    <row r="28919" spans="4:5" x14ac:dyDescent="0.25">
      <c r="D28919" s="31">
        <v>-507.45400000000001</v>
      </c>
      <c r="E28919" s="28">
        <v>697.38300000000004</v>
      </c>
    </row>
    <row r="28920" spans="4:5" x14ac:dyDescent="0.25">
      <c r="D28920" s="31">
        <v>-507.43799999999999</v>
      </c>
      <c r="E28920" s="28">
        <v>697.47799999999995</v>
      </c>
    </row>
    <row r="28921" spans="4:5" x14ac:dyDescent="0.25">
      <c r="D28921" s="31">
        <v>-507.42200000000003</v>
      </c>
      <c r="E28921" s="28">
        <v>697.572</v>
      </c>
    </row>
    <row r="28922" spans="4:5" x14ac:dyDescent="0.25">
      <c r="D28922" s="31">
        <v>-507.40600000000001</v>
      </c>
      <c r="E28922" s="28">
        <v>697.66700000000003</v>
      </c>
    </row>
    <row r="28923" spans="4:5" x14ac:dyDescent="0.25">
      <c r="D28923" s="31">
        <v>-507.39</v>
      </c>
      <c r="E28923" s="28">
        <v>697.76099999999997</v>
      </c>
    </row>
    <row r="28924" spans="4:5" x14ac:dyDescent="0.25">
      <c r="D28924" s="31">
        <v>-507.37400000000002</v>
      </c>
      <c r="E28924" s="28">
        <v>697.85599999999999</v>
      </c>
    </row>
    <row r="28925" spans="4:5" x14ac:dyDescent="0.25">
      <c r="D28925" s="31">
        <v>-507.358</v>
      </c>
      <c r="E28925" s="28">
        <v>697.95</v>
      </c>
    </row>
    <row r="28926" spans="4:5" x14ac:dyDescent="0.25">
      <c r="D28926" s="31">
        <v>-507.34199999999998</v>
      </c>
      <c r="E28926" s="28">
        <v>698.04399999999998</v>
      </c>
    </row>
    <row r="28927" spans="4:5" x14ac:dyDescent="0.25">
      <c r="D28927" s="31">
        <v>-507.32600000000002</v>
      </c>
      <c r="E28927" s="28">
        <v>698.13800000000003</v>
      </c>
    </row>
    <row r="28928" spans="4:5" x14ac:dyDescent="0.25">
      <c r="D28928" s="31">
        <v>-507.31</v>
      </c>
      <c r="E28928" s="28">
        <v>698.23199999999997</v>
      </c>
    </row>
    <row r="28929" spans="4:5" x14ac:dyDescent="0.25">
      <c r="D28929" s="31">
        <v>-507.29399999999998</v>
      </c>
      <c r="E28929" s="28">
        <v>698.32600000000002</v>
      </c>
    </row>
    <row r="28930" spans="4:5" x14ac:dyDescent="0.25">
      <c r="D28930" s="31">
        <v>-507.27800000000002</v>
      </c>
      <c r="E28930" s="28">
        <v>698.42</v>
      </c>
    </row>
    <row r="28931" spans="4:5" x14ac:dyDescent="0.25">
      <c r="D28931" s="31">
        <v>-507.262</v>
      </c>
      <c r="E28931" s="28">
        <v>698.51499999999999</v>
      </c>
    </row>
    <row r="28932" spans="4:5" x14ac:dyDescent="0.25">
      <c r="D28932" s="31">
        <v>-507.24599999999998</v>
      </c>
      <c r="E28932" s="28">
        <v>698.60900000000004</v>
      </c>
    </row>
    <row r="28933" spans="4:5" x14ac:dyDescent="0.25">
      <c r="D28933" s="31">
        <v>-507.23</v>
      </c>
      <c r="E28933" s="28">
        <v>698.70299999999997</v>
      </c>
    </row>
    <row r="28934" spans="4:5" x14ac:dyDescent="0.25">
      <c r="D28934" s="31">
        <v>-507.214</v>
      </c>
      <c r="E28934" s="28">
        <v>698.79700000000003</v>
      </c>
    </row>
    <row r="28935" spans="4:5" x14ac:dyDescent="0.25">
      <c r="D28935" s="31">
        <v>-507.19799999999998</v>
      </c>
      <c r="E28935" s="28">
        <v>698.89099999999996</v>
      </c>
    </row>
    <row r="28936" spans="4:5" x14ac:dyDescent="0.25">
      <c r="D28936" s="31">
        <v>-507.18200000000002</v>
      </c>
      <c r="E28936" s="28">
        <v>698.98500000000001</v>
      </c>
    </row>
    <row r="28937" spans="4:5" x14ac:dyDescent="0.25">
      <c r="D28937" s="31">
        <v>-507.16699999999997</v>
      </c>
      <c r="E28937" s="28">
        <v>699.07799999999997</v>
      </c>
    </row>
    <row r="28938" spans="4:5" x14ac:dyDescent="0.25">
      <c r="D28938" s="31">
        <v>-507.15100000000001</v>
      </c>
      <c r="E28938" s="28">
        <v>699.17200000000003</v>
      </c>
    </row>
    <row r="28939" spans="4:5" x14ac:dyDescent="0.25">
      <c r="D28939" s="31">
        <v>-507.13499999999999</v>
      </c>
      <c r="E28939" s="28">
        <v>699.26599999999996</v>
      </c>
    </row>
    <row r="28940" spans="4:5" x14ac:dyDescent="0.25">
      <c r="D28940" s="31">
        <v>-507.11900000000003</v>
      </c>
      <c r="E28940" s="28">
        <v>699.36</v>
      </c>
    </row>
    <row r="28941" spans="4:5" x14ac:dyDescent="0.25">
      <c r="D28941" s="31">
        <v>-507.10300000000001</v>
      </c>
      <c r="E28941" s="28">
        <v>699.45399999999995</v>
      </c>
    </row>
    <row r="28942" spans="4:5" x14ac:dyDescent="0.25">
      <c r="D28942" s="31">
        <v>-507.08699999999999</v>
      </c>
      <c r="E28942" s="28">
        <v>699.54700000000003</v>
      </c>
    </row>
    <row r="28943" spans="4:5" x14ac:dyDescent="0.25">
      <c r="D28943" s="31">
        <v>-507.07100000000003</v>
      </c>
      <c r="E28943" s="28">
        <v>699.64099999999996</v>
      </c>
    </row>
    <row r="28944" spans="4:5" x14ac:dyDescent="0.25">
      <c r="D28944" s="31">
        <v>-507.05500000000001</v>
      </c>
      <c r="E28944" s="28">
        <v>699.73400000000004</v>
      </c>
    </row>
    <row r="28945" spans="4:5" x14ac:dyDescent="0.25">
      <c r="D28945" s="31">
        <v>-507.03899999999999</v>
      </c>
      <c r="E28945" s="28">
        <v>699.82799999999997</v>
      </c>
    </row>
    <row r="28946" spans="4:5" x14ac:dyDescent="0.25">
      <c r="D28946" s="31">
        <v>-507.02300000000002</v>
      </c>
      <c r="E28946" s="28">
        <v>699.92200000000003</v>
      </c>
    </row>
    <row r="28947" spans="4:5" x14ac:dyDescent="0.25">
      <c r="D28947" s="31">
        <v>-507.00700000000001</v>
      </c>
      <c r="E28947" s="28">
        <v>700.01499999999999</v>
      </c>
    </row>
    <row r="28948" spans="4:5" x14ac:dyDescent="0.25">
      <c r="D28948" s="31">
        <v>-506.99099999999999</v>
      </c>
      <c r="E28948" s="28">
        <v>700.10900000000004</v>
      </c>
    </row>
    <row r="28949" spans="4:5" x14ac:dyDescent="0.25">
      <c r="D28949" s="31">
        <v>-506.97500000000002</v>
      </c>
      <c r="E28949" s="28">
        <v>700.202</v>
      </c>
    </row>
    <row r="28950" spans="4:5" x14ac:dyDescent="0.25">
      <c r="D28950" s="31">
        <v>-506.959</v>
      </c>
      <c r="E28950" s="28">
        <v>700.29600000000005</v>
      </c>
    </row>
    <row r="28951" spans="4:5" x14ac:dyDescent="0.25">
      <c r="D28951" s="31">
        <v>-506.94299999999998</v>
      </c>
      <c r="E28951" s="28">
        <v>700.38900000000001</v>
      </c>
    </row>
    <row r="28952" spans="4:5" x14ac:dyDescent="0.25">
      <c r="D28952" s="31">
        <v>-506.92700000000002</v>
      </c>
      <c r="E28952" s="28">
        <v>700.48199999999997</v>
      </c>
    </row>
    <row r="28953" spans="4:5" x14ac:dyDescent="0.25">
      <c r="D28953" s="31">
        <v>-506.911</v>
      </c>
      <c r="E28953" s="28">
        <v>700.57600000000002</v>
      </c>
    </row>
    <row r="28954" spans="4:5" x14ac:dyDescent="0.25">
      <c r="D28954" s="31">
        <v>-506.89499999999998</v>
      </c>
      <c r="E28954" s="28">
        <v>700.66899999999998</v>
      </c>
    </row>
    <row r="28955" spans="4:5" x14ac:dyDescent="0.25">
      <c r="D28955" s="31">
        <v>-506.87900000000002</v>
      </c>
      <c r="E28955" s="28">
        <v>700.76199999999994</v>
      </c>
    </row>
    <row r="28956" spans="4:5" x14ac:dyDescent="0.25">
      <c r="D28956" s="31">
        <v>-506.863</v>
      </c>
      <c r="E28956" s="28">
        <v>700.85500000000002</v>
      </c>
    </row>
    <row r="28957" spans="4:5" x14ac:dyDescent="0.25">
      <c r="D28957" s="31">
        <v>-506.84699999999998</v>
      </c>
      <c r="E28957" s="28">
        <v>700.94799999999998</v>
      </c>
    </row>
    <row r="28958" spans="4:5" x14ac:dyDescent="0.25">
      <c r="D28958" s="31">
        <v>-506.83100000000002</v>
      </c>
      <c r="E28958" s="28">
        <v>701.04100000000005</v>
      </c>
    </row>
    <row r="28959" spans="4:5" x14ac:dyDescent="0.25">
      <c r="D28959" s="31">
        <v>-506.815</v>
      </c>
      <c r="E28959" s="28">
        <v>701.13400000000001</v>
      </c>
    </row>
    <row r="28960" spans="4:5" x14ac:dyDescent="0.25">
      <c r="D28960" s="31">
        <v>-506.79899999999998</v>
      </c>
      <c r="E28960" s="28">
        <v>701.22799999999995</v>
      </c>
    </row>
    <row r="28961" spans="4:5" x14ac:dyDescent="0.25">
      <c r="D28961" s="31">
        <v>-506.78300000000002</v>
      </c>
      <c r="E28961" s="28">
        <v>701.32100000000003</v>
      </c>
    </row>
    <row r="28962" spans="4:5" x14ac:dyDescent="0.25">
      <c r="D28962" s="31">
        <v>-506.767</v>
      </c>
      <c r="E28962" s="28">
        <v>701.41300000000001</v>
      </c>
    </row>
    <row r="28963" spans="4:5" x14ac:dyDescent="0.25">
      <c r="D28963" s="31">
        <v>-506.75099999999998</v>
      </c>
      <c r="E28963" s="28">
        <v>701.50699999999995</v>
      </c>
    </row>
    <row r="28964" spans="4:5" x14ac:dyDescent="0.25">
      <c r="D28964" s="31">
        <v>-506.73500000000001</v>
      </c>
      <c r="E28964" s="28">
        <v>701.59900000000005</v>
      </c>
    </row>
    <row r="28965" spans="4:5" x14ac:dyDescent="0.25">
      <c r="D28965" s="31">
        <v>-506.71899999999999</v>
      </c>
      <c r="E28965" s="28">
        <v>701.69200000000001</v>
      </c>
    </row>
    <row r="28966" spans="4:5" x14ac:dyDescent="0.25">
      <c r="D28966" s="31">
        <v>-506.70299999999997</v>
      </c>
      <c r="E28966" s="28">
        <v>701.78499999999997</v>
      </c>
    </row>
    <row r="28967" spans="4:5" x14ac:dyDescent="0.25">
      <c r="D28967" s="31">
        <v>-506.68700000000001</v>
      </c>
      <c r="E28967" s="28">
        <v>701.87800000000004</v>
      </c>
    </row>
    <row r="28968" spans="4:5" x14ac:dyDescent="0.25">
      <c r="D28968" s="31">
        <v>-506.67099999999999</v>
      </c>
      <c r="E28968" s="28">
        <v>701.971</v>
      </c>
    </row>
    <row r="28969" spans="4:5" x14ac:dyDescent="0.25">
      <c r="D28969" s="31">
        <v>-506.65499999999997</v>
      </c>
      <c r="E28969" s="28">
        <v>702.06299999999999</v>
      </c>
    </row>
    <row r="28970" spans="4:5" x14ac:dyDescent="0.25">
      <c r="D28970" s="31">
        <v>-506.63900000000001</v>
      </c>
      <c r="E28970" s="28">
        <v>702.15599999999995</v>
      </c>
    </row>
    <row r="28971" spans="4:5" x14ac:dyDescent="0.25">
      <c r="D28971" s="31">
        <v>-506.62299999999999</v>
      </c>
      <c r="E28971" s="28">
        <v>702.24900000000002</v>
      </c>
    </row>
    <row r="28972" spans="4:5" x14ac:dyDescent="0.25">
      <c r="D28972" s="31">
        <v>-506.60700000000003</v>
      </c>
      <c r="E28972" s="28">
        <v>702.34100000000001</v>
      </c>
    </row>
    <row r="28973" spans="4:5" x14ac:dyDescent="0.25">
      <c r="D28973" s="31">
        <v>-506.59100000000001</v>
      </c>
      <c r="E28973" s="28">
        <v>702.43399999999997</v>
      </c>
    </row>
    <row r="28974" spans="4:5" x14ac:dyDescent="0.25">
      <c r="D28974" s="31">
        <v>-506.57499999999999</v>
      </c>
      <c r="E28974" s="28">
        <v>702.52599999999995</v>
      </c>
    </row>
    <row r="28975" spans="4:5" x14ac:dyDescent="0.25">
      <c r="D28975" s="31">
        <v>-506.55900000000003</v>
      </c>
      <c r="E28975" s="28">
        <v>702.61900000000003</v>
      </c>
    </row>
    <row r="28976" spans="4:5" x14ac:dyDescent="0.25">
      <c r="D28976" s="31">
        <v>-506.54300000000001</v>
      </c>
      <c r="E28976" s="28">
        <v>702.71100000000001</v>
      </c>
    </row>
    <row r="28977" spans="4:5" x14ac:dyDescent="0.25">
      <c r="D28977" s="31">
        <v>-506.52699999999999</v>
      </c>
      <c r="E28977" s="28">
        <v>702.80399999999997</v>
      </c>
    </row>
    <row r="28978" spans="4:5" x14ac:dyDescent="0.25">
      <c r="D28978" s="31">
        <v>-506.51100000000002</v>
      </c>
      <c r="E28978" s="28">
        <v>702.89599999999996</v>
      </c>
    </row>
    <row r="28979" spans="4:5" x14ac:dyDescent="0.25">
      <c r="D28979" s="31">
        <v>-506.495</v>
      </c>
      <c r="E28979" s="28">
        <v>702.98800000000006</v>
      </c>
    </row>
    <row r="28980" spans="4:5" x14ac:dyDescent="0.25">
      <c r="D28980" s="31">
        <v>-506.47899999999998</v>
      </c>
      <c r="E28980" s="28">
        <v>703.08100000000002</v>
      </c>
    </row>
    <row r="28981" spans="4:5" x14ac:dyDescent="0.25">
      <c r="D28981" s="31">
        <v>-506.46300000000002</v>
      </c>
      <c r="E28981" s="28">
        <v>703.173</v>
      </c>
    </row>
    <row r="28982" spans="4:5" x14ac:dyDescent="0.25">
      <c r="D28982" s="31">
        <v>-506.447</v>
      </c>
      <c r="E28982" s="28">
        <v>703.26499999999999</v>
      </c>
    </row>
    <row r="28983" spans="4:5" x14ac:dyDescent="0.25">
      <c r="D28983" s="31">
        <v>-506.43099999999998</v>
      </c>
      <c r="E28983" s="28">
        <v>703.35699999999997</v>
      </c>
    </row>
    <row r="28984" spans="4:5" x14ac:dyDescent="0.25">
      <c r="D28984" s="31">
        <v>-506.41500000000002</v>
      </c>
      <c r="E28984" s="28">
        <v>703.45</v>
      </c>
    </row>
    <row r="28985" spans="4:5" x14ac:dyDescent="0.25">
      <c r="D28985" s="31">
        <v>-506.399</v>
      </c>
      <c r="E28985" s="28">
        <v>703.54200000000003</v>
      </c>
    </row>
    <row r="28986" spans="4:5" x14ac:dyDescent="0.25">
      <c r="D28986" s="31">
        <v>-506.38299999999998</v>
      </c>
      <c r="E28986" s="28">
        <v>703.63400000000001</v>
      </c>
    </row>
    <row r="28987" spans="4:5" x14ac:dyDescent="0.25">
      <c r="D28987" s="31">
        <v>-506.36700000000002</v>
      </c>
      <c r="E28987" s="28">
        <v>703.726</v>
      </c>
    </row>
    <row r="28988" spans="4:5" x14ac:dyDescent="0.25">
      <c r="D28988" s="31">
        <v>-506.351</v>
      </c>
      <c r="E28988" s="28">
        <v>703.81799999999998</v>
      </c>
    </row>
    <row r="28989" spans="4:5" x14ac:dyDescent="0.25">
      <c r="D28989" s="31">
        <v>-506.33499999999998</v>
      </c>
      <c r="E28989" s="28">
        <v>703.91</v>
      </c>
    </row>
    <row r="28990" spans="4:5" x14ac:dyDescent="0.25">
      <c r="D28990" s="31">
        <v>-506.31900000000002</v>
      </c>
      <c r="E28990" s="28">
        <v>704.00199999999995</v>
      </c>
    </row>
    <row r="28991" spans="4:5" x14ac:dyDescent="0.25">
      <c r="D28991" s="31">
        <v>-506.303</v>
      </c>
      <c r="E28991" s="28">
        <v>704.09400000000005</v>
      </c>
    </row>
    <row r="28992" spans="4:5" x14ac:dyDescent="0.25">
      <c r="D28992" s="31">
        <v>-506.28699999999998</v>
      </c>
      <c r="E28992" s="28">
        <v>704.18499999999995</v>
      </c>
    </row>
    <row r="28993" spans="4:5" x14ac:dyDescent="0.25">
      <c r="D28993" s="31">
        <v>-506.27100000000002</v>
      </c>
      <c r="E28993" s="28">
        <v>704.27700000000004</v>
      </c>
    </row>
    <row r="28994" spans="4:5" x14ac:dyDescent="0.25">
      <c r="D28994" s="31">
        <v>-506.255</v>
      </c>
      <c r="E28994" s="28">
        <v>704.36900000000003</v>
      </c>
    </row>
    <row r="28995" spans="4:5" x14ac:dyDescent="0.25">
      <c r="D28995" s="31">
        <v>-506.23899999999998</v>
      </c>
      <c r="E28995" s="28">
        <v>704.46100000000001</v>
      </c>
    </row>
    <row r="28996" spans="4:5" x14ac:dyDescent="0.25">
      <c r="D28996" s="31">
        <v>-506.22300000000001</v>
      </c>
      <c r="E28996" s="28">
        <v>704.553</v>
      </c>
    </row>
    <row r="28997" spans="4:5" x14ac:dyDescent="0.25">
      <c r="D28997" s="31">
        <v>-506.20699999999999</v>
      </c>
      <c r="E28997" s="28">
        <v>704.64400000000001</v>
      </c>
    </row>
    <row r="28998" spans="4:5" x14ac:dyDescent="0.25">
      <c r="D28998" s="31">
        <v>-506.19099999999997</v>
      </c>
      <c r="E28998" s="28">
        <v>704.73599999999999</v>
      </c>
    </row>
    <row r="28999" spans="4:5" x14ac:dyDescent="0.25">
      <c r="D28999" s="31">
        <v>-506.17500000000001</v>
      </c>
      <c r="E28999" s="28">
        <v>704.82799999999997</v>
      </c>
    </row>
    <row r="29000" spans="4:5" x14ac:dyDescent="0.25">
      <c r="D29000" s="31">
        <v>-506.15899999999999</v>
      </c>
      <c r="E29000" s="28">
        <v>704.91899999999998</v>
      </c>
    </row>
    <row r="29001" spans="4:5" x14ac:dyDescent="0.25">
      <c r="D29001" s="31">
        <v>-506.14299999999997</v>
      </c>
      <c r="E29001" s="28">
        <v>705.01099999999997</v>
      </c>
    </row>
    <row r="29002" spans="4:5" x14ac:dyDescent="0.25">
      <c r="D29002" s="31">
        <v>-506.12700000000001</v>
      </c>
      <c r="E29002" s="28">
        <v>705.10199999999998</v>
      </c>
    </row>
    <row r="29003" spans="4:5" x14ac:dyDescent="0.25">
      <c r="D29003" s="31">
        <v>-506.11099999999999</v>
      </c>
      <c r="E29003" s="28">
        <v>705.19399999999996</v>
      </c>
    </row>
    <row r="29004" spans="4:5" x14ac:dyDescent="0.25">
      <c r="D29004" s="31">
        <v>-506.09500000000003</v>
      </c>
      <c r="E29004" s="28">
        <v>705.28499999999997</v>
      </c>
    </row>
    <row r="29005" spans="4:5" x14ac:dyDescent="0.25">
      <c r="D29005" s="31">
        <v>-506.07900000000001</v>
      </c>
      <c r="E29005" s="28">
        <v>705.37599999999998</v>
      </c>
    </row>
    <row r="29006" spans="4:5" x14ac:dyDescent="0.25">
      <c r="D29006" s="31">
        <v>-506.06299999999999</v>
      </c>
      <c r="E29006" s="28">
        <v>705.46799999999996</v>
      </c>
    </row>
    <row r="29007" spans="4:5" x14ac:dyDescent="0.25">
      <c r="D29007" s="31">
        <v>-506.04700000000003</v>
      </c>
      <c r="E29007" s="28">
        <v>705.55899999999997</v>
      </c>
    </row>
    <row r="29008" spans="4:5" x14ac:dyDescent="0.25">
      <c r="D29008" s="31">
        <v>-506.03100000000001</v>
      </c>
      <c r="E29008" s="28">
        <v>705.65</v>
      </c>
    </row>
    <row r="29009" spans="4:5" x14ac:dyDescent="0.25">
      <c r="D29009" s="31">
        <v>-506.01499999999999</v>
      </c>
      <c r="E29009" s="28">
        <v>705.74199999999996</v>
      </c>
    </row>
    <row r="29010" spans="4:5" x14ac:dyDescent="0.25">
      <c r="D29010" s="31">
        <v>-505.99900000000002</v>
      </c>
      <c r="E29010" s="28">
        <v>705.83299999999997</v>
      </c>
    </row>
    <row r="29011" spans="4:5" x14ac:dyDescent="0.25">
      <c r="D29011" s="31">
        <v>-505.983</v>
      </c>
      <c r="E29011" s="28">
        <v>705.92399999999998</v>
      </c>
    </row>
    <row r="29012" spans="4:5" x14ac:dyDescent="0.25">
      <c r="D29012" s="31">
        <v>-505.96699999999998</v>
      </c>
      <c r="E29012" s="28">
        <v>706.01499999999999</v>
      </c>
    </row>
    <row r="29013" spans="4:5" x14ac:dyDescent="0.25">
      <c r="D29013" s="31">
        <v>-505.95100000000002</v>
      </c>
      <c r="E29013" s="28">
        <v>706.10599999999999</v>
      </c>
    </row>
    <row r="29014" spans="4:5" x14ac:dyDescent="0.25">
      <c r="D29014" s="31">
        <v>-505.935</v>
      </c>
      <c r="E29014" s="28">
        <v>706.19799999999998</v>
      </c>
    </row>
    <row r="29015" spans="4:5" x14ac:dyDescent="0.25">
      <c r="D29015" s="31">
        <v>-505.91899999999998</v>
      </c>
      <c r="E29015" s="28">
        <v>706.28800000000001</v>
      </c>
    </row>
    <row r="29016" spans="4:5" x14ac:dyDescent="0.25">
      <c r="D29016" s="31">
        <v>-505.90300000000002</v>
      </c>
      <c r="E29016" s="28">
        <v>706.38</v>
      </c>
    </row>
    <row r="29017" spans="4:5" x14ac:dyDescent="0.25">
      <c r="D29017" s="31">
        <v>-505.887</v>
      </c>
      <c r="E29017" s="28">
        <v>706.47</v>
      </c>
    </row>
    <row r="29018" spans="4:5" x14ac:dyDescent="0.25">
      <c r="D29018" s="31">
        <v>-505.87099999999998</v>
      </c>
      <c r="E29018" s="28">
        <v>706.56100000000004</v>
      </c>
    </row>
    <row r="29019" spans="4:5" x14ac:dyDescent="0.25">
      <c r="D29019" s="31">
        <v>-505.85500000000002</v>
      </c>
      <c r="E29019" s="28">
        <v>706.65200000000004</v>
      </c>
    </row>
    <row r="29020" spans="4:5" x14ac:dyDescent="0.25">
      <c r="D29020" s="31">
        <v>-505.839</v>
      </c>
      <c r="E29020" s="28">
        <v>706.74300000000005</v>
      </c>
    </row>
    <row r="29021" spans="4:5" x14ac:dyDescent="0.25">
      <c r="D29021" s="31">
        <v>-505.82299999999998</v>
      </c>
      <c r="E29021" s="28">
        <v>706.83399999999995</v>
      </c>
    </row>
    <row r="29022" spans="4:5" x14ac:dyDescent="0.25">
      <c r="D29022" s="31">
        <v>-505.80700000000002</v>
      </c>
      <c r="E29022" s="28">
        <v>706.92499999999995</v>
      </c>
    </row>
    <row r="29023" spans="4:5" x14ac:dyDescent="0.25">
      <c r="D29023" s="31">
        <v>-505.791</v>
      </c>
      <c r="E29023" s="28">
        <v>707.01499999999999</v>
      </c>
    </row>
    <row r="29024" spans="4:5" x14ac:dyDescent="0.25">
      <c r="D29024" s="31">
        <v>-505.77499999999998</v>
      </c>
      <c r="E29024" s="28">
        <v>707.10599999999999</v>
      </c>
    </row>
    <row r="29025" spans="4:5" x14ac:dyDescent="0.25">
      <c r="D29025" s="31">
        <v>-505.75900000000001</v>
      </c>
      <c r="E29025" s="28">
        <v>707.197</v>
      </c>
    </row>
    <row r="29026" spans="4:5" x14ac:dyDescent="0.25">
      <c r="D29026" s="31">
        <v>-505.74299999999999</v>
      </c>
      <c r="E29026" s="28">
        <v>707.28700000000003</v>
      </c>
    </row>
    <row r="29027" spans="4:5" x14ac:dyDescent="0.25">
      <c r="D29027" s="31">
        <v>-505.72699999999998</v>
      </c>
      <c r="E29027" s="28">
        <v>707.37800000000004</v>
      </c>
    </row>
    <row r="29028" spans="4:5" x14ac:dyDescent="0.25">
      <c r="D29028" s="31">
        <v>-505.71100000000001</v>
      </c>
      <c r="E29028" s="28">
        <v>707.46900000000005</v>
      </c>
    </row>
    <row r="29029" spans="4:5" x14ac:dyDescent="0.25">
      <c r="D29029" s="31">
        <v>-505.69499999999999</v>
      </c>
      <c r="E29029" s="28">
        <v>707.55899999999997</v>
      </c>
    </row>
    <row r="29030" spans="4:5" x14ac:dyDescent="0.25">
      <c r="D29030" s="31">
        <v>-505.67899999999997</v>
      </c>
      <c r="E29030" s="28">
        <v>707.649</v>
      </c>
    </row>
    <row r="29031" spans="4:5" x14ac:dyDescent="0.25">
      <c r="D29031" s="31">
        <v>-505.66300000000001</v>
      </c>
      <c r="E29031" s="28">
        <v>707.74</v>
      </c>
    </row>
    <row r="29032" spans="4:5" x14ac:dyDescent="0.25">
      <c r="D29032" s="31">
        <v>-505.64699999999999</v>
      </c>
      <c r="E29032" s="28">
        <v>707.83</v>
      </c>
    </row>
    <row r="29033" spans="4:5" x14ac:dyDescent="0.25">
      <c r="D29033" s="31">
        <v>-505.63099999999997</v>
      </c>
      <c r="E29033" s="28">
        <v>707.92100000000005</v>
      </c>
    </row>
    <row r="29034" spans="4:5" x14ac:dyDescent="0.25">
      <c r="D29034" s="31">
        <v>-505.61500000000001</v>
      </c>
      <c r="E29034" s="28">
        <v>708.01099999999997</v>
      </c>
    </row>
    <row r="29035" spans="4:5" x14ac:dyDescent="0.25">
      <c r="D29035" s="31">
        <v>-505.59899999999999</v>
      </c>
      <c r="E29035" s="28">
        <v>708.101</v>
      </c>
    </row>
    <row r="29036" spans="4:5" x14ac:dyDescent="0.25">
      <c r="D29036" s="31">
        <v>-505.58300000000003</v>
      </c>
      <c r="E29036" s="28">
        <v>708.19200000000001</v>
      </c>
    </row>
    <row r="29037" spans="4:5" x14ac:dyDescent="0.25">
      <c r="D29037" s="31">
        <v>-505.56700000000001</v>
      </c>
      <c r="E29037" s="28">
        <v>708.28200000000004</v>
      </c>
    </row>
    <row r="29038" spans="4:5" x14ac:dyDescent="0.25">
      <c r="D29038" s="31">
        <v>-505.55099999999999</v>
      </c>
      <c r="E29038" s="28">
        <v>708.37199999999996</v>
      </c>
    </row>
    <row r="29039" spans="4:5" x14ac:dyDescent="0.25">
      <c r="D29039" s="31">
        <v>-505.53500000000003</v>
      </c>
      <c r="E29039" s="28">
        <v>708.46199999999999</v>
      </c>
    </row>
    <row r="29040" spans="4:5" x14ac:dyDescent="0.25">
      <c r="D29040" s="31">
        <v>-505.51900000000001</v>
      </c>
      <c r="E29040" s="28">
        <v>708.55200000000002</v>
      </c>
    </row>
    <row r="29041" spans="4:5" x14ac:dyDescent="0.25">
      <c r="D29041" s="31">
        <v>-505.50299999999999</v>
      </c>
      <c r="E29041" s="28">
        <v>708.64200000000005</v>
      </c>
    </row>
    <row r="29042" spans="4:5" x14ac:dyDescent="0.25">
      <c r="D29042" s="31">
        <v>-505.48700000000002</v>
      </c>
      <c r="E29042" s="28">
        <v>708.73199999999997</v>
      </c>
    </row>
    <row r="29043" spans="4:5" x14ac:dyDescent="0.25">
      <c r="D29043" s="31">
        <v>-505.471</v>
      </c>
      <c r="E29043" s="28">
        <v>708.822</v>
      </c>
    </row>
    <row r="29044" spans="4:5" x14ac:dyDescent="0.25">
      <c r="D29044" s="31">
        <v>-505.45499999999998</v>
      </c>
      <c r="E29044" s="28">
        <v>708.91200000000003</v>
      </c>
    </row>
    <row r="29045" spans="4:5" x14ac:dyDescent="0.25">
      <c r="D29045" s="31">
        <v>-505.43900000000002</v>
      </c>
      <c r="E29045" s="28">
        <v>709.00199999999995</v>
      </c>
    </row>
    <row r="29046" spans="4:5" x14ac:dyDescent="0.25">
      <c r="D29046" s="31">
        <v>-505.423</v>
      </c>
      <c r="E29046" s="28">
        <v>709.09199999999998</v>
      </c>
    </row>
    <row r="29047" spans="4:5" x14ac:dyDescent="0.25">
      <c r="D29047" s="31">
        <v>-505.40699999999998</v>
      </c>
      <c r="E29047" s="28">
        <v>709.18200000000002</v>
      </c>
    </row>
    <row r="29048" spans="4:5" x14ac:dyDescent="0.25">
      <c r="D29048" s="31">
        <v>-505.39100000000002</v>
      </c>
      <c r="E29048" s="28">
        <v>709.27200000000005</v>
      </c>
    </row>
    <row r="29049" spans="4:5" x14ac:dyDescent="0.25">
      <c r="D29049" s="31">
        <v>-505.375</v>
      </c>
      <c r="E29049" s="28">
        <v>709.36099999999999</v>
      </c>
    </row>
    <row r="29050" spans="4:5" x14ac:dyDescent="0.25">
      <c r="D29050" s="31">
        <v>-505.35899999999998</v>
      </c>
      <c r="E29050" s="28">
        <v>709.45100000000002</v>
      </c>
    </row>
    <row r="29051" spans="4:5" x14ac:dyDescent="0.25">
      <c r="D29051" s="31">
        <v>-505.34399999999999</v>
      </c>
      <c r="E29051" s="28">
        <v>709.54100000000005</v>
      </c>
    </row>
    <row r="29052" spans="4:5" x14ac:dyDescent="0.25">
      <c r="D29052" s="31">
        <v>-505.32799999999997</v>
      </c>
      <c r="E29052" s="28">
        <v>709.63</v>
      </c>
    </row>
    <row r="29053" spans="4:5" x14ac:dyDescent="0.25">
      <c r="D29053" s="31">
        <v>-505.31200000000001</v>
      </c>
      <c r="E29053" s="28">
        <v>709.72</v>
      </c>
    </row>
    <row r="29054" spans="4:5" x14ac:dyDescent="0.25">
      <c r="D29054" s="31">
        <v>-505.29599999999999</v>
      </c>
      <c r="E29054" s="28">
        <v>709.81</v>
      </c>
    </row>
    <row r="29055" spans="4:5" x14ac:dyDescent="0.25">
      <c r="D29055" s="31">
        <v>-505.28</v>
      </c>
      <c r="E29055" s="28">
        <v>709.899</v>
      </c>
    </row>
    <row r="29056" spans="4:5" x14ac:dyDescent="0.25">
      <c r="D29056" s="31">
        <v>-505.26400000000001</v>
      </c>
      <c r="E29056" s="28">
        <v>709.98900000000003</v>
      </c>
    </row>
    <row r="29057" spans="4:5" x14ac:dyDescent="0.25">
      <c r="D29057" s="31">
        <v>-505.24799999999999</v>
      </c>
      <c r="E29057" s="28">
        <v>710.07799999999997</v>
      </c>
    </row>
    <row r="29058" spans="4:5" x14ac:dyDescent="0.25">
      <c r="D29058" s="31">
        <v>-505.23200000000003</v>
      </c>
      <c r="E29058" s="28">
        <v>710.16800000000001</v>
      </c>
    </row>
    <row r="29059" spans="4:5" x14ac:dyDescent="0.25">
      <c r="D29059" s="31">
        <v>-505.21600000000001</v>
      </c>
      <c r="E29059" s="28">
        <v>710.25699999999995</v>
      </c>
    </row>
    <row r="29060" spans="4:5" x14ac:dyDescent="0.25">
      <c r="D29060" s="31">
        <v>-505.2</v>
      </c>
      <c r="E29060" s="28">
        <v>710.346</v>
      </c>
    </row>
    <row r="29061" spans="4:5" x14ac:dyDescent="0.25">
      <c r="D29061" s="31">
        <v>-505.18400000000003</v>
      </c>
      <c r="E29061" s="28">
        <v>710.43600000000004</v>
      </c>
    </row>
    <row r="29062" spans="4:5" x14ac:dyDescent="0.25">
      <c r="D29062" s="31">
        <v>-505.16800000000001</v>
      </c>
      <c r="E29062" s="28">
        <v>710.52499999999998</v>
      </c>
    </row>
    <row r="29063" spans="4:5" x14ac:dyDescent="0.25">
      <c r="D29063" s="31">
        <v>-505.15199999999999</v>
      </c>
      <c r="E29063" s="28">
        <v>710.61400000000003</v>
      </c>
    </row>
    <row r="29064" spans="4:5" x14ac:dyDescent="0.25">
      <c r="D29064" s="31">
        <v>-505.13600000000002</v>
      </c>
      <c r="E29064" s="28">
        <v>710.70299999999997</v>
      </c>
    </row>
    <row r="29065" spans="4:5" x14ac:dyDescent="0.25">
      <c r="D29065" s="31">
        <v>-505.12</v>
      </c>
      <c r="E29065" s="28">
        <v>710.79200000000003</v>
      </c>
    </row>
    <row r="29066" spans="4:5" x14ac:dyDescent="0.25">
      <c r="D29066" s="31">
        <v>-505.10399999999998</v>
      </c>
      <c r="E29066" s="28">
        <v>710.88199999999995</v>
      </c>
    </row>
    <row r="29067" spans="4:5" x14ac:dyDescent="0.25">
      <c r="D29067" s="31">
        <v>-505.08800000000002</v>
      </c>
      <c r="E29067" s="28">
        <v>710.971</v>
      </c>
    </row>
    <row r="29068" spans="4:5" x14ac:dyDescent="0.25">
      <c r="D29068" s="31">
        <v>-505.072</v>
      </c>
      <c r="E29068" s="28">
        <v>711.06</v>
      </c>
    </row>
    <row r="29069" spans="4:5" x14ac:dyDescent="0.25">
      <c r="D29069" s="31">
        <v>-505.05599999999998</v>
      </c>
      <c r="E29069" s="28">
        <v>711.149</v>
      </c>
    </row>
    <row r="29070" spans="4:5" x14ac:dyDescent="0.25">
      <c r="D29070" s="31">
        <v>-505.04</v>
      </c>
      <c r="E29070" s="28">
        <v>711.23800000000006</v>
      </c>
    </row>
    <row r="29071" spans="4:5" x14ac:dyDescent="0.25">
      <c r="D29071" s="31">
        <v>-505.024</v>
      </c>
      <c r="E29071" s="28">
        <v>711.327</v>
      </c>
    </row>
    <row r="29072" spans="4:5" x14ac:dyDescent="0.25">
      <c r="D29072" s="31">
        <v>-505.00799999999998</v>
      </c>
      <c r="E29072" s="28">
        <v>711.41600000000005</v>
      </c>
    </row>
    <row r="29073" spans="4:5" x14ac:dyDescent="0.25">
      <c r="D29073" s="31">
        <v>-504.99200000000002</v>
      </c>
      <c r="E29073" s="28">
        <v>711.505</v>
      </c>
    </row>
    <row r="29074" spans="4:5" x14ac:dyDescent="0.25">
      <c r="D29074" s="31">
        <v>-504.976</v>
      </c>
      <c r="E29074" s="28">
        <v>711.59299999999996</v>
      </c>
    </row>
    <row r="29075" spans="4:5" x14ac:dyDescent="0.25">
      <c r="D29075" s="31">
        <v>-504.96</v>
      </c>
      <c r="E29075" s="28">
        <v>711.68200000000002</v>
      </c>
    </row>
    <row r="29076" spans="4:5" x14ac:dyDescent="0.25">
      <c r="D29076" s="31">
        <v>-504.94400000000002</v>
      </c>
      <c r="E29076" s="28">
        <v>711.77099999999996</v>
      </c>
    </row>
    <row r="29077" spans="4:5" x14ac:dyDescent="0.25">
      <c r="D29077" s="31">
        <v>-504.928</v>
      </c>
      <c r="E29077" s="28">
        <v>711.86</v>
      </c>
    </row>
    <row r="29078" spans="4:5" x14ac:dyDescent="0.25">
      <c r="D29078" s="31">
        <v>-504.91199999999998</v>
      </c>
      <c r="E29078" s="28">
        <v>711.94799999999998</v>
      </c>
    </row>
    <row r="29079" spans="4:5" x14ac:dyDescent="0.25">
      <c r="D29079" s="31">
        <v>-504.89600000000002</v>
      </c>
      <c r="E29079" s="28">
        <v>712.03700000000003</v>
      </c>
    </row>
    <row r="29080" spans="4:5" x14ac:dyDescent="0.25">
      <c r="D29080" s="31">
        <v>-504.88</v>
      </c>
      <c r="E29080" s="28">
        <v>712.12599999999998</v>
      </c>
    </row>
    <row r="29081" spans="4:5" x14ac:dyDescent="0.25">
      <c r="D29081" s="31">
        <v>-504.86399999999998</v>
      </c>
      <c r="E29081" s="28">
        <v>712.21400000000006</v>
      </c>
    </row>
    <row r="29082" spans="4:5" x14ac:dyDescent="0.25">
      <c r="D29082" s="31">
        <v>-504.84800000000001</v>
      </c>
      <c r="E29082" s="28">
        <v>712.303</v>
      </c>
    </row>
    <row r="29083" spans="4:5" x14ac:dyDescent="0.25">
      <c r="D29083" s="31">
        <v>-504.83199999999999</v>
      </c>
      <c r="E29083" s="28">
        <v>712.39099999999996</v>
      </c>
    </row>
    <row r="29084" spans="4:5" x14ac:dyDescent="0.25">
      <c r="D29084" s="31">
        <v>-504.81599999999997</v>
      </c>
      <c r="E29084" s="28">
        <v>712.48</v>
      </c>
    </row>
    <row r="29085" spans="4:5" x14ac:dyDescent="0.25">
      <c r="D29085" s="31">
        <v>-504.8</v>
      </c>
      <c r="E29085" s="28">
        <v>712.56799999999998</v>
      </c>
    </row>
    <row r="29086" spans="4:5" x14ac:dyDescent="0.25">
      <c r="D29086" s="31">
        <v>-504.78399999999999</v>
      </c>
      <c r="E29086" s="28">
        <v>712.65599999999995</v>
      </c>
    </row>
    <row r="29087" spans="4:5" x14ac:dyDescent="0.25">
      <c r="D29087" s="31">
        <v>-504.76799999999997</v>
      </c>
      <c r="E29087" s="28">
        <v>712.745</v>
      </c>
    </row>
    <row r="29088" spans="4:5" x14ac:dyDescent="0.25">
      <c r="D29088" s="31">
        <v>-504.75200000000001</v>
      </c>
      <c r="E29088" s="28">
        <v>712.83299999999997</v>
      </c>
    </row>
    <row r="29089" spans="4:5" x14ac:dyDescent="0.25">
      <c r="D29089" s="31">
        <v>-504.73599999999999</v>
      </c>
      <c r="E29089" s="28">
        <v>712.92200000000003</v>
      </c>
    </row>
    <row r="29090" spans="4:5" x14ac:dyDescent="0.25">
      <c r="D29090" s="31">
        <v>-504.72</v>
      </c>
      <c r="E29090" s="28">
        <v>713.01</v>
      </c>
    </row>
    <row r="29091" spans="4:5" x14ac:dyDescent="0.25">
      <c r="D29091" s="31">
        <v>-504.70400000000001</v>
      </c>
      <c r="E29091" s="28">
        <v>713.09799999999996</v>
      </c>
    </row>
    <row r="29092" spans="4:5" x14ac:dyDescent="0.25">
      <c r="D29092" s="31">
        <v>-504.68799999999999</v>
      </c>
      <c r="E29092" s="28">
        <v>713.18600000000004</v>
      </c>
    </row>
    <row r="29093" spans="4:5" x14ac:dyDescent="0.25">
      <c r="D29093" s="31">
        <v>-504.67200000000003</v>
      </c>
      <c r="E29093" s="28">
        <v>713.274</v>
      </c>
    </row>
    <row r="29094" spans="4:5" x14ac:dyDescent="0.25">
      <c r="D29094" s="31">
        <v>-504.65600000000001</v>
      </c>
      <c r="E29094" s="28">
        <v>713.36199999999997</v>
      </c>
    </row>
    <row r="29095" spans="4:5" x14ac:dyDescent="0.25">
      <c r="D29095" s="31">
        <v>-504.64</v>
      </c>
      <c r="E29095" s="28">
        <v>713.45</v>
      </c>
    </row>
    <row r="29096" spans="4:5" x14ac:dyDescent="0.25">
      <c r="D29096" s="31">
        <v>-504.62400000000002</v>
      </c>
      <c r="E29096" s="28">
        <v>713.53800000000001</v>
      </c>
    </row>
    <row r="29097" spans="4:5" x14ac:dyDescent="0.25">
      <c r="D29097" s="31">
        <v>-504.608</v>
      </c>
      <c r="E29097" s="28">
        <v>713.62599999999998</v>
      </c>
    </row>
    <row r="29098" spans="4:5" x14ac:dyDescent="0.25">
      <c r="D29098" s="31">
        <v>-504.59199999999998</v>
      </c>
      <c r="E29098" s="28">
        <v>713.71400000000006</v>
      </c>
    </row>
    <row r="29099" spans="4:5" x14ac:dyDescent="0.25">
      <c r="D29099" s="31">
        <v>-504.57600000000002</v>
      </c>
      <c r="E29099" s="28">
        <v>713.80200000000002</v>
      </c>
    </row>
    <row r="29100" spans="4:5" x14ac:dyDescent="0.25">
      <c r="D29100" s="31">
        <v>-504.56</v>
      </c>
      <c r="E29100" s="28">
        <v>713.89</v>
      </c>
    </row>
    <row r="29101" spans="4:5" x14ac:dyDescent="0.25">
      <c r="D29101" s="31">
        <v>-504.54399999999998</v>
      </c>
      <c r="E29101" s="28">
        <v>713.97799999999995</v>
      </c>
    </row>
    <row r="29102" spans="4:5" x14ac:dyDescent="0.25">
      <c r="D29102" s="31">
        <v>-504.52800000000002</v>
      </c>
      <c r="E29102" s="28">
        <v>714.06600000000003</v>
      </c>
    </row>
    <row r="29103" spans="4:5" x14ac:dyDescent="0.25">
      <c r="D29103" s="31">
        <v>-504.512</v>
      </c>
      <c r="E29103" s="28">
        <v>714.15300000000002</v>
      </c>
    </row>
    <row r="29104" spans="4:5" x14ac:dyDescent="0.25">
      <c r="D29104" s="31">
        <v>-504.49599999999998</v>
      </c>
      <c r="E29104" s="28">
        <v>714.24099999999999</v>
      </c>
    </row>
    <row r="29105" spans="4:5" x14ac:dyDescent="0.25">
      <c r="D29105" s="31">
        <v>-504.48</v>
      </c>
      <c r="E29105" s="28">
        <v>714.32899999999995</v>
      </c>
    </row>
    <row r="29106" spans="4:5" x14ac:dyDescent="0.25">
      <c r="D29106" s="31">
        <v>-504.464</v>
      </c>
      <c r="E29106" s="28">
        <v>714.41700000000003</v>
      </c>
    </row>
    <row r="29107" spans="4:5" x14ac:dyDescent="0.25">
      <c r="D29107" s="31">
        <v>-504.44799999999998</v>
      </c>
      <c r="E29107" s="28">
        <v>714.50400000000002</v>
      </c>
    </row>
    <row r="29108" spans="4:5" x14ac:dyDescent="0.25">
      <c r="D29108" s="31">
        <v>-504.43200000000002</v>
      </c>
      <c r="E29108" s="28">
        <v>714.59199999999998</v>
      </c>
    </row>
    <row r="29109" spans="4:5" x14ac:dyDescent="0.25">
      <c r="D29109" s="31">
        <v>-504.416</v>
      </c>
      <c r="E29109" s="28">
        <v>714.67899999999997</v>
      </c>
    </row>
    <row r="29110" spans="4:5" x14ac:dyDescent="0.25">
      <c r="D29110" s="31">
        <v>-504.4</v>
      </c>
      <c r="E29110" s="28">
        <v>714.76599999999996</v>
      </c>
    </row>
    <row r="29111" spans="4:5" x14ac:dyDescent="0.25">
      <c r="D29111" s="31">
        <v>-504.38400000000001</v>
      </c>
      <c r="E29111" s="28">
        <v>714.85400000000004</v>
      </c>
    </row>
    <row r="29112" spans="4:5" x14ac:dyDescent="0.25">
      <c r="D29112" s="31">
        <v>-504.36799999999999</v>
      </c>
      <c r="E29112" s="28">
        <v>714.94100000000003</v>
      </c>
    </row>
    <row r="29113" spans="4:5" x14ac:dyDescent="0.25">
      <c r="D29113" s="31">
        <v>-504.35199999999998</v>
      </c>
      <c r="E29113" s="28">
        <v>715.029</v>
      </c>
    </row>
    <row r="29114" spans="4:5" x14ac:dyDescent="0.25">
      <c r="D29114" s="31">
        <v>-504.33600000000001</v>
      </c>
      <c r="E29114" s="28">
        <v>715.11599999999999</v>
      </c>
    </row>
    <row r="29115" spans="4:5" x14ac:dyDescent="0.25">
      <c r="D29115" s="31">
        <v>-504.32</v>
      </c>
      <c r="E29115" s="28">
        <v>715.20299999999997</v>
      </c>
    </row>
    <row r="29116" spans="4:5" x14ac:dyDescent="0.25">
      <c r="D29116" s="31">
        <v>-504.30399999999997</v>
      </c>
      <c r="E29116" s="28">
        <v>715.29100000000005</v>
      </c>
    </row>
    <row r="29117" spans="4:5" x14ac:dyDescent="0.25">
      <c r="D29117" s="31">
        <v>-504.28800000000001</v>
      </c>
      <c r="E29117" s="28">
        <v>715.37800000000004</v>
      </c>
    </row>
    <row r="29118" spans="4:5" x14ac:dyDescent="0.25">
      <c r="D29118" s="31">
        <v>-504.27199999999999</v>
      </c>
      <c r="E29118" s="28">
        <v>715.46500000000003</v>
      </c>
    </row>
    <row r="29119" spans="4:5" x14ac:dyDescent="0.25">
      <c r="D29119" s="31">
        <v>-504.25599999999997</v>
      </c>
      <c r="E29119" s="28">
        <v>715.55200000000002</v>
      </c>
    </row>
    <row r="29120" spans="4:5" x14ac:dyDescent="0.25">
      <c r="D29120" s="31">
        <v>-504.24</v>
      </c>
      <c r="E29120" s="28">
        <v>715.63900000000001</v>
      </c>
    </row>
    <row r="29121" spans="4:5" x14ac:dyDescent="0.25">
      <c r="D29121" s="31">
        <v>-504.22399999999999</v>
      </c>
      <c r="E29121" s="28">
        <v>715.726</v>
      </c>
    </row>
    <row r="29122" spans="4:5" x14ac:dyDescent="0.25">
      <c r="D29122" s="31">
        <v>-504.20800000000003</v>
      </c>
      <c r="E29122" s="28">
        <v>715.81299999999999</v>
      </c>
    </row>
    <row r="29123" spans="4:5" x14ac:dyDescent="0.25">
      <c r="D29123" s="31">
        <v>-504.19200000000001</v>
      </c>
      <c r="E29123" s="28">
        <v>715.90099999999995</v>
      </c>
    </row>
    <row r="29124" spans="4:5" x14ac:dyDescent="0.25">
      <c r="D29124" s="31">
        <v>-504.17599999999999</v>
      </c>
      <c r="E29124" s="28">
        <v>715.98699999999997</v>
      </c>
    </row>
    <row r="29125" spans="4:5" x14ac:dyDescent="0.25">
      <c r="D29125" s="31">
        <v>-504.16</v>
      </c>
      <c r="E29125" s="28">
        <v>716.07399999999996</v>
      </c>
    </row>
    <row r="29126" spans="4:5" x14ac:dyDescent="0.25">
      <c r="D29126" s="31">
        <v>-504.14400000000001</v>
      </c>
      <c r="E29126" s="28">
        <v>716.16099999999994</v>
      </c>
    </row>
    <row r="29127" spans="4:5" x14ac:dyDescent="0.25">
      <c r="D29127" s="31">
        <v>-504.12799999999999</v>
      </c>
      <c r="E29127" s="28">
        <v>716.24800000000005</v>
      </c>
    </row>
    <row r="29128" spans="4:5" x14ac:dyDescent="0.25">
      <c r="D29128" s="31">
        <v>-504.11200000000002</v>
      </c>
      <c r="E29128" s="28">
        <v>716.33500000000004</v>
      </c>
    </row>
    <row r="29129" spans="4:5" x14ac:dyDescent="0.25">
      <c r="D29129" s="31">
        <v>-504.096</v>
      </c>
      <c r="E29129" s="28">
        <v>716.42100000000005</v>
      </c>
    </row>
    <row r="29130" spans="4:5" x14ac:dyDescent="0.25">
      <c r="D29130" s="31">
        <v>-504.08</v>
      </c>
      <c r="E29130" s="28">
        <v>716.50800000000004</v>
      </c>
    </row>
    <row r="29131" spans="4:5" x14ac:dyDescent="0.25">
      <c r="D29131" s="31">
        <v>-504.06400000000002</v>
      </c>
      <c r="E29131" s="28">
        <v>716.59500000000003</v>
      </c>
    </row>
    <row r="29132" spans="4:5" x14ac:dyDescent="0.25">
      <c r="D29132" s="31">
        <v>-504.048</v>
      </c>
      <c r="E29132" s="28">
        <v>716.68200000000002</v>
      </c>
    </row>
    <row r="29133" spans="4:5" x14ac:dyDescent="0.25">
      <c r="D29133" s="31">
        <v>-504.03199999999998</v>
      </c>
      <c r="E29133" s="28">
        <v>716.76800000000003</v>
      </c>
    </row>
    <row r="29134" spans="4:5" x14ac:dyDescent="0.25">
      <c r="D29134" s="31">
        <v>-504.01600000000002</v>
      </c>
      <c r="E29134" s="28">
        <v>716.85500000000002</v>
      </c>
    </row>
    <row r="29135" spans="4:5" x14ac:dyDescent="0.25">
      <c r="D29135" s="31">
        <v>-504</v>
      </c>
      <c r="E29135" s="28">
        <v>716.94100000000003</v>
      </c>
    </row>
    <row r="29136" spans="4:5" x14ac:dyDescent="0.25">
      <c r="D29136" s="31">
        <v>-503.98399999999998</v>
      </c>
      <c r="E29136" s="28">
        <v>717.02800000000002</v>
      </c>
    </row>
    <row r="29137" spans="4:5" x14ac:dyDescent="0.25">
      <c r="D29137" s="31">
        <v>-503.96800000000002</v>
      </c>
      <c r="E29137" s="28">
        <v>717.11400000000003</v>
      </c>
    </row>
    <row r="29138" spans="4:5" x14ac:dyDescent="0.25">
      <c r="D29138" s="31">
        <v>-503.952</v>
      </c>
      <c r="E29138" s="28">
        <v>717.20100000000002</v>
      </c>
    </row>
    <row r="29139" spans="4:5" x14ac:dyDescent="0.25">
      <c r="D29139" s="31">
        <v>-503.93599999999998</v>
      </c>
      <c r="E29139" s="28">
        <v>717.28700000000003</v>
      </c>
    </row>
    <row r="29140" spans="4:5" x14ac:dyDescent="0.25">
      <c r="D29140" s="31">
        <v>-503.92</v>
      </c>
      <c r="E29140" s="28">
        <v>717.37400000000002</v>
      </c>
    </row>
    <row r="29141" spans="4:5" x14ac:dyDescent="0.25">
      <c r="D29141" s="31">
        <v>-503.904</v>
      </c>
      <c r="E29141" s="28">
        <v>717.46</v>
      </c>
    </row>
    <row r="29142" spans="4:5" x14ac:dyDescent="0.25">
      <c r="D29142" s="31">
        <v>-503.88799999999998</v>
      </c>
      <c r="E29142" s="28">
        <v>717.54600000000005</v>
      </c>
    </row>
    <row r="29143" spans="4:5" x14ac:dyDescent="0.25">
      <c r="D29143" s="31">
        <v>-503.87200000000001</v>
      </c>
      <c r="E29143" s="28">
        <v>717.63199999999995</v>
      </c>
    </row>
    <row r="29144" spans="4:5" x14ac:dyDescent="0.25">
      <c r="D29144" s="31">
        <v>-503.85599999999999</v>
      </c>
      <c r="E29144" s="28">
        <v>717.71900000000005</v>
      </c>
    </row>
    <row r="29145" spans="4:5" x14ac:dyDescent="0.25">
      <c r="D29145" s="31">
        <v>-503.84</v>
      </c>
      <c r="E29145" s="28">
        <v>717.80499999999995</v>
      </c>
    </row>
    <row r="29146" spans="4:5" x14ac:dyDescent="0.25">
      <c r="D29146" s="31">
        <v>-503.82400000000001</v>
      </c>
      <c r="E29146" s="28">
        <v>717.89099999999996</v>
      </c>
    </row>
    <row r="29147" spans="4:5" x14ac:dyDescent="0.25">
      <c r="D29147" s="31">
        <v>-503.80799999999999</v>
      </c>
      <c r="E29147" s="28">
        <v>717.97699999999998</v>
      </c>
    </row>
    <row r="29148" spans="4:5" x14ac:dyDescent="0.25">
      <c r="D29148" s="31">
        <v>-503.79199999999997</v>
      </c>
      <c r="E29148" s="28">
        <v>718.06299999999999</v>
      </c>
    </row>
    <row r="29149" spans="4:5" x14ac:dyDescent="0.25">
      <c r="D29149" s="31">
        <v>-503.77600000000001</v>
      </c>
      <c r="E29149" s="28">
        <v>718.149</v>
      </c>
    </row>
    <row r="29150" spans="4:5" x14ac:dyDescent="0.25">
      <c r="D29150" s="31">
        <v>-503.76</v>
      </c>
      <c r="E29150" s="28">
        <v>718.23500000000001</v>
      </c>
    </row>
    <row r="29151" spans="4:5" x14ac:dyDescent="0.25">
      <c r="D29151" s="31">
        <v>-503.74400000000003</v>
      </c>
      <c r="E29151" s="28">
        <v>718.32100000000003</v>
      </c>
    </row>
    <row r="29152" spans="4:5" x14ac:dyDescent="0.25">
      <c r="D29152" s="31">
        <v>-503.72800000000001</v>
      </c>
      <c r="E29152" s="28">
        <v>718.40700000000004</v>
      </c>
    </row>
    <row r="29153" spans="4:5" x14ac:dyDescent="0.25">
      <c r="D29153" s="31">
        <v>-503.71199999999999</v>
      </c>
      <c r="E29153" s="28">
        <v>718.49199999999996</v>
      </c>
    </row>
    <row r="29154" spans="4:5" x14ac:dyDescent="0.25">
      <c r="D29154" s="31">
        <v>-503.69600000000003</v>
      </c>
      <c r="E29154" s="28">
        <v>718.57799999999997</v>
      </c>
    </row>
    <row r="29155" spans="4:5" x14ac:dyDescent="0.25">
      <c r="D29155" s="31">
        <v>-503.68</v>
      </c>
      <c r="E29155" s="28">
        <v>718.66399999999999</v>
      </c>
    </row>
    <row r="29156" spans="4:5" x14ac:dyDescent="0.25">
      <c r="D29156" s="31">
        <v>-503.66399999999999</v>
      </c>
      <c r="E29156" s="28">
        <v>718.75</v>
      </c>
    </row>
    <row r="29157" spans="4:5" x14ac:dyDescent="0.25">
      <c r="D29157" s="31">
        <v>-503.64800000000002</v>
      </c>
      <c r="E29157" s="28">
        <v>718.83500000000004</v>
      </c>
    </row>
    <row r="29158" spans="4:5" x14ac:dyDescent="0.25">
      <c r="D29158" s="31">
        <v>-503.63200000000001</v>
      </c>
      <c r="E29158" s="28">
        <v>718.92100000000005</v>
      </c>
    </row>
    <row r="29159" spans="4:5" x14ac:dyDescent="0.25">
      <c r="D29159" s="31">
        <v>-503.61599999999999</v>
      </c>
      <c r="E29159" s="28">
        <v>719.00699999999995</v>
      </c>
    </row>
    <row r="29160" spans="4:5" x14ac:dyDescent="0.25">
      <c r="D29160" s="31">
        <v>-503.6</v>
      </c>
      <c r="E29160" s="28">
        <v>719.09199999999998</v>
      </c>
    </row>
    <row r="29161" spans="4:5" x14ac:dyDescent="0.25">
      <c r="D29161" s="31">
        <v>-503.584</v>
      </c>
      <c r="E29161" s="28">
        <v>719.178</v>
      </c>
    </row>
    <row r="29162" spans="4:5" x14ac:dyDescent="0.25">
      <c r="D29162" s="31">
        <v>-503.56799999999998</v>
      </c>
      <c r="E29162" s="28">
        <v>719.26300000000003</v>
      </c>
    </row>
    <row r="29163" spans="4:5" x14ac:dyDescent="0.25">
      <c r="D29163" s="31">
        <v>-503.55200000000002</v>
      </c>
      <c r="E29163" s="28">
        <v>719.34900000000005</v>
      </c>
    </row>
    <row r="29164" spans="4:5" x14ac:dyDescent="0.25">
      <c r="D29164" s="31">
        <v>-503.536</v>
      </c>
      <c r="E29164" s="28">
        <v>719.43399999999997</v>
      </c>
    </row>
    <row r="29165" spans="4:5" x14ac:dyDescent="0.25">
      <c r="D29165" s="31">
        <v>-503.52100000000002</v>
      </c>
      <c r="E29165" s="28">
        <v>719.52</v>
      </c>
    </row>
    <row r="29166" spans="4:5" x14ac:dyDescent="0.25">
      <c r="D29166" s="31">
        <v>-503.505</v>
      </c>
      <c r="E29166" s="28">
        <v>719.60500000000002</v>
      </c>
    </row>
    <row r="29167" spans="4:5" x14ac:dyDescent="0.25">
      <c r="D29167" s="31">
        <v>-503.48899999999998</v>
      </c>
      <c r="E29167" s="28">
        <v>719.69</v>
      </c>
    </row>
    <row r="29168" spans="4:5" x14ac:dyDescent="0.25">
      <c r="D29168" s="31">
        <v>-503.47300000000001</v>
      </c>
      <c r="E29168" s="28">
        <v>719.77599999999995</v>
      </c>
    </row>
    <row r="29169" spans="4:5" x14ac:dyDescent="0.25">
      <c r="D29169" s="31">
        <v>-503.45699999999999</v>
      </c>
      <c r="E29169" s="28">
        <v>719.86099999999999</v>
      </c>
    </row>
    <row r="29170" spans="4:5" x14ac:dyDescent="0.25">
      <c r="D29170" s="31">
        <v>-503.44099999999997</v>
      </c>
      <c r="E29170" s="28">
        <v>719.94600000000003</v>
      </c>
    </row>
    <row r="29171" spans="4:5" x14ac:dyDescent="0.25">
      <c r="D29171" s="31">
        <v>-503.42500000000001</v>
      </c>
      <c r="E29171" s="28">
        <v>720.03099999999995</v>
      </c>
    </row>
    <row r="29172" spans="4:5" x14ac:dyDescent="0.25">
      <c r="D29172" s="31">
        <v>-503.40899999999999</v>
      </c>
      <c r="E29172" s="28">
        <v>720.11599999999999</v>
      </c>
    </row>
    <row r="29173" spans="4:5" x14ac:dyDescent="0.25">
      <c r="D29173" s="31">
        <v>-503.39299999999997</v>
      </c>
      <c r="E29173" s="28">
        <v>720.20100000000002</v>
      </c>
    </row>
    <row r="29174" spans="4:5" x14ac:dyDescent="0.25">
      <c r="D29174" s="31">
        <v>-503.37700000000001</v>
      </c>
      <c r="E29174" s="28">
        <v>720.28599999999994</v>
      </c>
    </row>
    <row r="29175" spans="4:5" x14ac:dyDescent="0.25">
      <c r="D29175" s="31">
        <v>-503.36099999999999</v>
      </c>
      <c r="E29175" s="28">
        <v>720.37099999999998</v>
      </c>
    </row>
    <row r="29176" spans="4:5" x14ac:dyDescent="0.25">
      <c r="D29176" s="31">
        <v>-503.34500000000003</v>
      </c>
      <c r="E29176" s="28">
        <v>720.45600000000002</v>
      </c>
    </row>
    <row r="29177" spans="4:5" x14ac:dyDescent="0.25">
      <c r="D29177" s="31">
        <v>-503.32900000000001</v>
      </c>
      <c r="E29177" s="28">
        <v>720.54100000000005</v>
      </c>
    </row>
    <row r="29178" spans="4:5" x14ac:dyDescent="0.25">
      <c r="D29178" s="31">
        <v>-503.31299999999999</v>
      </c>
      <c r="E29178" s="28">
        <v>720.62599999999998</v>
      </c>
    </row>
    <row r="29179" spans="4:5" x14ac:dyDescent="0.25">
      <c r="D29179" s="31">
        <v>-503.29700000000003</v>
      </c>
      <c r="E29179" s="28">
        <v>720.71100000000001</v>
      </c>
    </row>
    <row r="29180" spans="4:5" x14ac:dyDescent="0.25">
      <c r="D29180" s="31">
        <v>-503.28100000000001</v>
      </c>
      <c r="E29180" s="28">
        <v>720.79600000000005</v>
      </c>
    </row>
    <row r="29181" spans="4:5" x14ac:dyDescent="0.25">
      <c r="D29181" s="31">
        <v>-503.26499999999999</v>
      </c>
      <c r="E29181" s="28">
        <v>720.88099999999997</v>
      </c>
    </row>
    <row r="29182" spans="4:5" x14ac:dyDescent="0.25">
      <c r="D29182" s="31">
        <v>-503.24900000000002</v>
      </c>
      <c r="E29182" s="28">
        <v>720.96500000000003</v>
      </c>
    </row>
    <row r="29183" spans="4:5" x14ac:dyDescent="0.25">
      <c r="D29183" s="31">
        <v>-503.233</v>
      </c>
      <c r="E29183" s="28">
        <v>721.05</v>
      </c>
    </row>
    <row r="29184" spans="4:5" x14ac:dyDescent="0.25">
      <c r="D29184" s="31">
        <v>-503.21699999999998</v>
      </c>
      <c r="E29184" s="28">
        <v>721.13499999999999</v>
      </c>
    </row>
    <row r="29185" spans="4:5" x14ac:dyDescent="0.25">
      <c r="D29185" s="31">
        <v>-503.20100000000002</v>
      </c>
      <c r="E29185" s="28">
        <v>721.21900000000005</v>
      </c>
    </row>
    <row r="29186" spans="4:5" x14ac:dyDescent="0.25">
      <c r="D29186" s="31">
        <v>-503.185</v>
      </c>
      <c r="E29186" s="28">
        <v>721.30399999999997</v>
      </c>
    </row>
    <row r="29187" spans="4:5" x14ac:dyDescent="0.25">
      <c r="D29187" s="31">
        <v>-503.16899999999998</v>
      </c>
      <c r="E29187" s="28">
        <v>721.38800000000003</v>
      </c>
    </row>
    <row r="29188" spans="4:5" x14ac:dyDescent="0.25">
      <c r="D29188" s="31">
        <v>-503.15300000000002</v>
      </c>
      <c r="E29188" s="28">
        <v>721.47299999999996</v>
      </c>
    </row>
    <row r="29189" spans="4:5" x14ac:dyDescent="0.25">
      <c r="D29189" s="31">
        <v>-503.137</v>
      </c>
      <c r="E29189" s="28">
        <v>721.55700000000002</v>
      </c>
    </row>
    <row r="29190" spans="4:5" x14ac:dyDescent="0.25">
      <c r="D29190" s="31">
        <v>-503.12099999999998</v>
      </c>
      <c r="E29190" s="28">
        <v>721.64200000000005</v>
      </c>
    </row>
    <row r="29191" spans="4:5" x14ac:dyDescent="0.25">
      <c r="D29191" s="31">
        <v>-503.10500000000002</v>
      </c>
      <c r="E29191" s="28">
        <v>721.726</v>
      </c>
    </row>
    <row r="29192" spans="4:5" x14ac:dyDescent="0.25">
      <c r="D29192" s="31">
        <v>-503.089</v>
      </c>
      <c r="E29192" s="28">
        <v>721.81100000000004</v>
      </c>
    </row>
    <row r="29193" spans="4:5" x14ac:dyDescent="0.25">
      <c r="D29193" s="31">
        <v>-503.07299999999998</v>
      </c>
      <c r="E29193" s="28">
        <v>721.89499999999998</v>
      </c>
    </row>
    <row r="29194" spans="4:5" x14ac:dyDescent="0.25">
      <c r="D29194" s="31">
        <v>-503.05700000000002</v>
      </c>
      <c r="E29194" s="28">
        <v>721.97900000000004</v>
      </c>
    </row>
    <row r="29195" spans="4:5" x14ac:dyDescent="0.25">
      <c r="D29195" s="31">
        <v>-503.041</v>
      </c>
      <c r="E29195" s="28">
        <v>722.06299999999999</v>
      </c>
    </row>
    <row r="29196" spans="4:5" x14ac:dyDescent="0.25">
      <c r="D29196" s="31">
        <v>-503.02499999999998</v>
      </c>
      <c r="E29196" s="28">
        <v>722.14800000000002</v>
      </c>
    </row>
    <row r="29197" spans="4:5" x14ac:dyDescent="0.25">
      <c r="D29197" s="31">
        <v>-503.00900000000001</v>
      </c>
      <c r="E29197" s="28">
        <v>722.23199999999997</v>
      </c>
    </row>
    <row r="29198" spans="4:5" x14ac:dyDescent="0.25">
      <c r="D29198" s="31">
        <v>-502.99299999999999</v>
      </c>
      <c r="E29198" s="28">
        <v>722.31600000000003</v>
      </c>
    </row>
    <row r="29199" spans="4:5" x14ac:dyDescent="0.25">
      <c r="D29199" s="31">
        <v>-502.97699999999998</v>
      </c>
      <c r="E29199" s="28">
        <v>722.4</v>
      </c>
    </row>
    <row r="29200" spans="4:5" x14ac:dyDescent="0.25">
      <c r="D29200" s="31">
        <v>-502.96100000000001</v>
      </c>
      <c r="E29200" s="28">
        <v>722.48400000000004</v>
      </c>
    </row>
    <row r="29201" spans="4:5" x14ac:dyDescent="0.25">
      <c r="D29201" s="31">
        <v>-502.94499999999999</v>
      </c>
      <c r="E29201" s="28">
        <v>722.56799999999998</v>
      </c>
    </row>
    <row r="29202" spans="4:5" x14ac:dyDescent="0.25">
      <c r="D29202" s="31">
        <v>-502.92899999999997</v>
      </c>
      <c r="E29202" s="28">
        <v>722.65200000000004</v>
      </c>
    </row>
    <row r="29203" spans="4:5" x14ac:dyDescent="0.25">
      <c r="D29203" s="31">
        <v>-502.91300000000001</v>
      </c>
      <c r="E29203" s="28">
        <v>722.73599999999999</v>
      </c>
    </row>
    <row r="29204" spans="4:5" x14ac:dyDescent="0.25">
      <c r="D29204" s="31">
        <v>-502.89699999999999</v>
      </c>
      <c r="E29204" s="28">
        <v>722.82</v>
      </c>
    </row>
    <row r="29205" spans="4:5" x14ac:dyDescent="0.25">
      <c r="D29205" s="31">
        <v>-502.88099999999997</v>
      </c>
      <c r="E29205" s="28">
        <v>722.904</v>
      </c>
    </row>
    <row r="29206" spans="4:5" x14ac:dyDescent="0.25">
      <c r="D29206" s="31">
        <v>-502.86500000000001</v>
      </c>
      <c r="E29206" s="28">
        <v>722.98800000000006</v>
      </c>
    </row>
    <row r="29207" spans="4:5" x14ac:dyDescent="0.25">
      <c r="D29207" s="31">
        <v>-502.84899999999999</v>
      </c>
      <c r="E29207" s="28">
        <v>723.07100000000003</v>
      </c>
    </row>
    <row r="29208" spans="4:5" x14ac:dyDescent="0.25">
      <c r="D29208" s="31">
        <v>-502.83300000000003</v>
      </c>
      <c r="E29208" s="28">
        <v>723.15499999999997</v>
      </c>
    </row>
    <row r="29209" spans="4:5" x14ac:dyDescent="0.25">
      <c r="D29209" s="31">
        <v>-502.81700000000001</v>
      </c>
      <c r="E29209" s="28">
        <v>723.23900000000003</v>
      </c>
    </row>
    <row r="29210" spans="4:5" x14ac:dyDescent="0.25">
      <c r="D29210" s="31">
        <v>-502.80099999999999</v>
      </c>
      <c r="E29210" s="28">
        <v>723.322</v>
      </c>
    </row>
    <row r="29211" spans="4:5" x14ac:dyDescent="0.25">
      <c r="D29211" s="31">
        <v>-502.78500000000003</v>
      </c>
      <c r="E29211" s="28">
        <v>723.40599999999995</v>
      </c>
    </row>
    <row r="29212" spans="4:5" x14ac:dyDescent="0.25">
      <c r="D29212" s="31">
        <v>-502.76900000000001</v>
      </c>
      <c r="E29212" s="28">
        <v>723.49</v>
      </c>
    </row>
    <row r="29213" spans="4:5" x14ac:dyDescent="0.25">
      <c r="D29213" s="31">
        <v>-502.75299999999999</v>
      </c>
      <c r="E29213" s="28">
        <v>723.57299999999998</v>
      </c>
    </row>
    <row r="29214" spans="4:5" x14ac:dyDescent="0.25">
      <c r="D29214" s="31">
        <v>-502.73700000000002</v>
      </c>
      <c r="E29214" s="28">
        <v>723.65599999999995</v>
      </c>
    </row>
    <row r="29215" spans="4:5" x14ac:dyDescent="0.25">
      <c r="D29215" s="31">
        <v>-502.721</v>
      </c>
      <c r="E29215" s="28">
        <v>723.74</v>
      </c>
    </row>
    <row r="29216" spans="4:5" x14ac:dyDescent="0.25">
      <c r="D29216" s="31">
        <v>-502.70499999999998</v>
      </c>
      <c r="E29216" s="28">
        <v>723.82299999999998</v>
      </c>
    </row>
    <row r="29217" spans="4:5" x14ac:dyDescent="0.25">
      <c r="D29217" s="31">
        <v>-502.68900000000002</v>
      </c>
      <c r="E29217" s="28">
        <v>723.90700000000004</v>
      </c>
    </row>
    <row r="29218" spans="4:5" x14ac:dyDescent="0.25">
      <c r="D29218" s="31">
        <v>-502.673</v>
      </c>
      <c r="E29218" s="28">
        <v>723.99</v>
      </c>
    </row>
    <row r="29219" spans="4:5" x14ac:dyDescent="0.25">
      <c r="D29219" s="31">
        <v>-502.65699999999998</v>
      </c>
      <c r="E29219" s="28">
        <v>724.07299999999998</v>
      </c>
    </row>
    <row r="29220" spans="4:5" x14ac:dyDescent="0.25">
      <c r="D29220" s="31">
        <v>-502.64100000000002</v>
      </c>
      <c r="E29220" s="28">
        <v>724.15700000000004</v>
      </c>
    </row>
    <row r="29221" spans="4:5" x14ac:dyDescent="0.25">
      <c r="D29221" s="31">
        <v>-502.625</v>
      </c>
      <c r="E29221" s="28">
        <v>724.24</v>
      </c>
    </row>
    <row r="29222" spans="4:5" x14ac:dyDescent="0.25">
      <c r="D29222" s="31">
        <v>-502.60899999999998</v>
      </c>
      <c r="E29222" s="28">
        <v>724.32299999999998</v>
      </c>
    </row>
    <row r="29223" spans="4:5" x14ac:dyDescent="0.25">
      <c r="D29223" s="31">
        <v>-502.59300000000002</v>
      </c>
      <c r="E29223" s="28">
        <v>724.40599999999995</v>
      </c>
    </row>
    <row r="29224" spans="4:5" x14ac:dyDescent="0.25">
      <c r="D29224" s="31">
        <v>-502.577</v>
      </c>
      <c r="E29224" s="28">
        <v>724.48900000000003</v>
      </c>
    </row>
    <row r="29225" spans="4:5" x14ac:dyDescent="0.25">
      <c r="D29225" s="31">
        <v>-502.56099999999998</v>
      </c>
      <c r="E29225" s="28">
        <v>724.572</v>
      </c>
    </row>
    <row r="29226" spans="4:5" x14ac:dyDescent="0.25">
      <c r="D29226" s="31">
        <v>-502.54500000000002</v>
      </c>
      <c r="E29226" s="28">
        <v>724.65599999999995</v>
      </c>
    </row>
    <row r="29227" spans="4:5" x14ac:dyDescent="0.25">
      <c r="D29227" s="31">
        <v>-502.529</v>
      </c>
      <c r="E29227" s="28">
        <v>724.73900000000003</v>
      </c>
    </row>
    <row r="29228" spans="4:5" x14ac:dyDescent="0.25">
      <c r="D29228" s="31">
        <v>-502.51299999999998</v>
      </c>
      <c r="E29228" s="28">
        <v>724.82100000000003</v>
      </c>
    </row>
    <row r="29229" spans="4:5" x14ac:dyDescent="0.25">
      <c r="D29229" s="31">
        <v>-502.49700000000001</v>
      </c>
      <c r="E29229" s="28">
        <v>724.904</v>
      </c>
    </row>
    <row r="29230" spans="4:5" x14ac:dyDescent="0.25">
      <c r="D29230" s="31">
        <v>-502.48099999999999</v>
      </c>
      <c r="E29230" s="28">
        <v>724.98699999999997</v>
      </c>
    </row>
    <row r="29231" spans="4:5" x14ac:dyDescent="0.25">
      <c r="D29231" s="31">
        <v>-502.46499999999997</v>
      </c>
      <c r="E29231" s="28">
        <v>725.07</v>
      </c>
    </row>
    <row r="29232" spans="4:5" x14ac:dyDescent="0.25">
      <c r="D29232" s="31">
        <v>-502.44900000000001</v>
      </c>
      <c r="E29232" s="28">
        <v>725.15300000000002</v>
      </c>
    </row>
    <row r="29233" spans="4:5" x14ac:dyDescent="0.25">
      <c r="D29233" s="31">
        <v>-502.43299999999999</v>
      </c>
      <c r="E29233" s="28">
        <v>725.23599999999999</v>
      </c>
    </row>
    <row r="29234" spans="4:5" x14ac:dyDescent="0.25">
      <c r="D29234" s="31">
        <v>-502.41699999999997</v>
      </c>
      <c r="E29234" s="28">
        <v>725.31799999999998</v>
      </c>
    </row>
    <row r="29235" spans="4:5" x14ac:dyDescent="0.25">
      <c r="D29235" s="31">
        <v>-502.40100000000001</v>
      </c>
      <c r="E29235" s="28">
        <v>725.40099999999995</v>
      </c>
    </row>
    <row r="29236" spans="4:5" x14ac:dyDescent="0.25">
      <c r="D29236" s="31">
        <v>-502.38499999999999</v>
      </c>
      <c r="E29236" s="28">
        <v>725.48400000000004</v>
      </c>
    </row>
    <row r="29237" spans="4:5" x14ac:dyDescent="0.25">
      <c r="D29237" s="31">
        <v>-502.36900000000003</v>
      </c>
      <c r="E29237" s="28">
        <v>725.56700000000001</v>
      </c>
    </row>
    <row r="29238" spans="4:5" x14ac:dyDescent="0.25">
      <c r="D29238" s="31">
        <v>-502.35300000000001</v>
      </c>
      <c r="E29238" s="28">
        <v>725.649</v>
      </c>
    </row>
    <row r="29239" spans="4:5" x14ac:dyDescent="0.25">
      <c r="D29239" s="31">
        <v>-502.33699999999999</v>
      </c>
      <c r="E29239" s="28">
        <v>725.73099999999999</v>
      </c>
    </row>
    <row r="29240" spans="4:5" x14ac:dyDescent="0.25">
      <c r="D29240" s="31">
        <v>-502.32100000000003</v>
      </c>
      <c r="E29240" s="28">
        <v>725.81399999999996</v>
      </c>
    </row>
    <row r="29241" spans="4:5" x14ac:dyDescent="0.25">
      <c r="D29241" s="31">
        <v>-502.30500000000001</v>
      </c>
      <c r="E29241" s="28">
        <v>725.89599999999996</v>
      </c>
    </row>
    <row r="29242" spans="4:5" x14ac:dyDescent="0.25">
      <c r="D29242" s="31">
        <v>-502.28899999999999</v>
      </c>
      <c r="E29242" s="28">
        <v>725.97900000000004</v>
      </c>
    </row>
    <row r="29243" spans="4:5" x14ac:dyDescent="0.25">
      <c r="D29243" s="31">
        <v>-502.27300000000002</v>
      </c>
      <c r="E29243" s="28">
        <v>726.06100000000004</v>
      </c>
    </row>
    <row r="29244" spans="4:5" x14ac:dyDescent="0.25">
      <c r="D29244" s="31">
        <v>-502.25700000000001</v>
      </c>
      <c r="E29244" s="28">
        <v>726.14400000000001</v>
      </c>
    </row>
    <row r="29245" spans="4:5" x14ac:dyDescent="0.25">
      <c r="D29245" s="31">
        <v>-502.24099999999999</v>
      </c>
      <c r="E29245" s="28">
        <v>726.226</v>
      </c>
    </row>
    <row r="29246" spans="4:5" x14ac:dyDescent="0.25">
      <c r="D29246" s="31">
        <v>-502.22500000000002</v>
      </c>
      <c r="E29246" s="28">
        <v>726.30799999999999</v>
      </c>
    </row>
    <row r="29247" spans="4:5" x14ac:dyDescent="0.25">
      <c r="D29247" s="31">
        <v>-502.209</v>
      </c>
      <c r="E29247" s="28">
        <v>726.39</v>
      </c>
    </row>
    <row r="29248" spans="4:5" x14ac:dyDescent="0.25">
      <c r="D29248" s="31">
        <v>-502.19299999999998</v>
      </c>
      <c r="E29248" s="28">
        <v>726.47199999999998</v>
      </c>
    </row>
    <row r="29249" spans="4:5" x14ac:dyDescent="0.25">
      <c r="D29249" s="31">
        <v>-502.17700000000002</v>
      </c>
      <c r="E29249" s="28">
        <v>726.55499999999995</v>
      </c>
    </row>
    <row r="29250" spans="4:5" x14ac:dyDescent="0.25">
      <c r="D29250" s="31">
        <v>-502.161</v>
      </c>
      <c r="E29250" s="28">
        <v>726.63699999999994</v>
      </c>
    </row>
    <row r="29251" spans="4:5" x14ac:dyDescent="0.25">
      <c r="D29251" s="31">
        <v>-502.14499999999998</v>
      </c>
      <c r="E29251" s="28">
        <v>726.71900000000005</v>
      </c>
    </row>
    <row r="29252" spans="4:5" x14ac:dyDescent="0.25">
      <c r="D29252" s="31">
        <v>-502.12900000000002</v>
      </c>
      <c r="E29252" s="28">
        <v>726.80100000000004</v>
      </c>
    </row>
    <row r="29253" spans="4:5" x14ac:dyDescent="0.25">
      <c r="D29253" s="31">
        <v>-502.113</v>
      </c>
      <c r="E29253" s="28">
        <v>726.88300000000004</v>
      </c>
    </row>
    <row r="29254" spans="4:5" x14ac:dyDescent="0.25">
      <c r="D29254" s="31">
        <v>-502.09699999999998</v>
      </c>
      <c r="E29254" s="28">
        <v>726.96500000000003</v>
      </c>
    </row>
    <row r="29255" spans="4:5" x14ac:dyDescent="0.25">
      <c r="D29255" s="31">
        <v>-502.08100000000002</v>
      </c>
      <c r="E29255" s="28">
        <v>727.04700000000003</v>
      </c>
    </row>
    <row r="29256" spans="4:5" x14ac:dyDescent="0.25">
      <c r="D29256" s="31">
        <v>-502.065</v>
      </c>
      <c r="E29256" s="28">
        <v>727.12800000000004</v>
      </c>
    </row>
    <row r="29257" spans="4:5" x14ac:dyDescent="0.25">
      <c r="D29257" s="31">
        <v>-502.04899999999998</v>
      </c>
      <c r="E29257" s="28">
        <v>727.21</v>
      </c>
    </row>
    <row r="29258" spans="4:5" x14ac:dyDescent="0.25">
      <c r="D29258" s="31">
        <v>-502.03300000000002</v>
      </c>
      <c r="E29258" s="28">
        <v>727.29200000000003</v>
      </c>
    </row>
    <row r="29259" spans="4:5" x14ac:dyDescent="0.25">
      <c r="D29259" s="31">
        <v>-502.017</v>
      </c>
      <c r="E29259" s="28">
        <v>727.37400000000002</v>
      </c>
    </row>
    <row r="29260" spans="4:5" x14ac:dyDescent="0.25">
      <c r="D29260" s="31">
        <v>-502.00099999999998</v>
      </c>
      <c r="E29260" s="28">
        <v>727.45500000000004</v>
      </c>
    </row>
    <row r="29261" spans="4:5" x14ac:dyDescent="0.25">
      <c r="D29261" s="31">
        <v>-501.98500000000001</v>
      </c>
      <c r="E29261" s="28">
        <v>727.53700000000003</v>
      </c>
    </row>
    <row r="29262" spans="4:5" x14ac:dyDescent="0.25">
      <c r="D29262" s="31">
        <v>-501.96899999999999</v>
      </c>
      <c r="E29262" s="28">
        <v>727.61900000000003</v>
      </c>
    </row>
    <row r="29263" spans="4:5" x14ac:dyDescent="0.25">
      <c r="D29263" s="31">
        <v>-501.95299999999997</v>
      </c>
      <c r="E29263" s="28">
        <v>727.7</v>
      </c>
    </row>
    <row r="29264" spans="4:5" x14ac:dyDescent="0.25">
      <c r="D29264" s="31">
        <v>-501.93700000000001</v>
      </c>
      <c r="E29264" s="28">
        <v>727.78200000000004</v>
      </c>
    </row>
    <row r="29265" spans="4:5" x14ac:dyDescent="0.25">
      <c r="D29265" s="31">
        <v>-501.92099999999999</v>
      </c>
      <c r="E29265" s="28">
        <v>727.86300000000006</v>
      </c>
    </row>
    <row r="29266" spans="4:5" x14ac:dyDescent="0.25">
      <c r="D29266" s="31">
        <v>-501.90499999999997</v>
      </c>
      <c r="E29266" s="28">
        <v>727.94500000000005</v>
      </c>
    </row>
    <row r="29267" spans="4:5" x14ac:dyDescent="0.25">
      <c r="D29267" s="31">
        <v>-501.88900000000001</v>
      </c>
      <c r="E29267" s="28">
        <v>728.02599999999995</v>
      </c>
    </row>
    <row r="29268" spans="4:5" x14ac:dyDescent="0.25">
      <c r="D29268" s="31">
        <v>-501.87299999999999</v>
      </c>
      <c r="E29268" s="28">
        <v>728.10799999999995</v>
      </c>
    </row>
    <row r="29269" spans="4:5" x14ac:dyDescent="0.25">
      <c r="D29269" s="31">
        <v>-501.85700000000003</v>
      </c>
      <c r="E29269" s="28">
        <v>728.18899999999996</v>
      </c>
    </row>
    <row r="29270" spans="4:5" x14ac:dyDescent="0.25">
      <c r="D29270" s="31">
        <v>-501.84100000000001</v>
      </c>
      <c r="E29270" s="28">
        <v>728.27</v>
      </c>
    </row>
    <row r="29271" spans="4:5" x14ac:dyDescent="0.25">
      <c r="D29271" s="31">
        <v>-501.82499999999999</v>
      </c>
      <c r="E29271" s="28">
        <v>728.35199999999998</v>
      </c>
    </row>
    <row r="29272" spans="4:5" x14ac:dyDescent="0.25">
      <c r="D29272" s="31">
        <v>-501.80900000000003</v>
      </c>
      <c r="E29272" s="28">
        <v>728.43299999999999</v>
      </c>
    </row>
    <row r="29273" spans="4:5" x14ac:dyDescent="0.25">
      <c r="D29273" s="31">
        <v>-501.79300000000001</v>
      </c>
      <c r="E29273" s="28">
        <v>728.51400000000001</v>
      </c>
    </row>
    <row r="29274" spans="4:5" x14ac:dyDescent="0.25">
      <c r="D29274" s="31">
        <v>-501.77699999999999</v>
      </c>
      <c r="E29274" s="28">
        <v>728.59500000000003</v>
      </c>
    </row>
    <row r="29275" spans="4:5" x14ac:dyDescent="0.25">
      <c r="D29275" s="31">
        <v>-501.76100000000002</v>
      </c>
      <c r="E29275" s="28">
        <v>728.67600000000004</v>
      </c>
    </row>
    <row r="29276" spans="4:5" x14ac:dyDescent="0.25">
      <c r="D29276" s="31">
        <v>-501.745</v>
      </c>
      <c r="E29276" s="28">
        <v>728.75699999999995</v>
      </c>
    </row>
    <row r="29277" spans="4:5" x14ac:dyDescent="0.25">
      <c r="D29277" s="31">
        <v>-501.72899999999998</v>
      </c>
      <c r="E29277" s="28">
        <v>728.83799999999997</v>
      </c>
    </row>
    <row r="29278" spans="4:5" x14ac:dyDescent="0.25">
      <c r="D29278" s="31">
        <v>-501.714</v>
      </c>
      <c r="E29278" s="28">
        <v>728.91899999999998</v>
      </c>
    </row>
    <row r="29279" spans="4:5" x14ac:dyDescent="0.25">
      <c r="D29279" s="31">
        <v>-501.69799999999998</v>
      </c>
      <c r="E29279" s="28">
        <v>729</v>
      </c>
    </row>
    <row r="29280" spans="4:5" x14ac:dyDescent="0.25">
      <c r="D29280" s="31">
        <v>-501.68200000000002</v>
      </c>
      <c r="E29280" s="28">
        <v>729.08100000000002</v>
      </c>
    </row>
    <row r="29281" spans="4:5" x14ac:dyDescent="0.25">
      <c r="D29281" s="31">
        <v>-501.666</v>
      </c>
      <c r="E29281" s="28">
        <v>729.16200000000003</v>
      </c>
    </row>
    <row r="29282" spans="4:5" x14ac:dyDescent="0.25">
      <c r="D29282" s="31">
        <v>-501.65</v>
      </c>
      <c r="E29282" s="28">
        <v>729.24300000000005</v>
      </c>
    </row>
    <row r="29283" spans="4:5" x14ac:dyDescent="0.25">
      <c r="D29283" s="31">
        <v>-501.63400000000001</v>
      </c>
      <c r="E29283" s="28">
        <v>729.32399999999996</v>
      </c>
    </row>
    <row r="29284" spans="4:5" x14ac:dyDescent="0.25">
      <c r="D29284" s="31">
        <v>-501.61799999999999</v>
      </c>
      <c r="E29284" s="28">
        <v>729.40499999999997</v>
      </c>
    </row>
    <row r="29285" spans="4:5" x14ac:dyDescent="0.25">
      <c r="D29285" s="31">
        <v>-501.60199999999998</v>
      </c>
      <c r="E29285" s="28">
        <v>729.48500000000001</v>
      </c>
    </row>
    <row r="29286" spans="4:5" x14ac:dyDescent="0.25">
      <c r="D29286" s="31">
        <v>-501.58600000000001</v>
      </c>
      <c r="E29286" s="28">
        <v>729.56600000000003</v>
      </c>
    </row>
    <row r="29287" spans="4:5" x14ac:dyDescent="0.25">
      <c r="D29287" s="31">
        <v>-501.57</v>
      </c>
      <c r="E29287" s="28">
        <v>729.64599999999996</v>
      </c>
    </row>
    <row r="29288" spans="4:5" x14ac:dyDescent="0.25">
      <c r="D29288" s="31">
        <v>-501.55399999999997</v>
      </c>
      <c r="E29288" s="28">
        <v>729.72699999999998</v>
      </c>
    </row>
    <row r="29289" spans="4:5" x14ac:dyDescent="0.25">
      <c r="D29289" s="31">
        <v>-501.53800000000001</v>
      </c>
      <c r="E29289" s="28">
        <v>729.80700000000002</v>
      </c>
    </row>
    <row r="29290" spans="4:5" x14ac:dyDescent="0.25">
      <c r="D29290" s="31">
        <v>-501.52199999999999</v>
      </c>
      <c r="E29290" s="28">
        <v>729.88800000000003</v>
      </c>
    </row>
    <row r="29291" spans="4:5" x14ac:dyDescent="0.25">
      <c r="D29291" s="31">
        <v>-501.50599999999997</v>
      </c>
      <c r="E29291" s="28">
        <v>729.96900000000005</v>
      </c>
    </row>
    <row r="29292" spans="4:5" x14ac:dyDescent="0.25">
      <c r="D29292" s="31">
        <v>-501.49</v>
      </c>
      <c r="E29292" s="28">
        <v>730.04899999999998</v>
      </c>
    </row>
    <row r="29293" spans="4:5" x14ac:dyDescent="0.25">
      <c r="D29293" s="31">
        <v>-501.47399999999999</v>
      </c>
      <c r="E29293" s="28">
        <v>730.13</v>
      </c>
    </row>
    <row r="29294" spans="4:5" x14ac:dyDescent="0.25">
      <c r="D29294" s="31">
        <v>-501.45800000000003</v>
      </c>
      <c r="E29294" s="28">
        <v>730.21</v>
      </c>
    </row>
    <row r="29295" spans="4:5" x14ac:dyDescent="0.25">
      <c r="D29295" s="31">
        <v>-501.44200000000001</v>
      </c>
      <c r="E29295" s="28">
        <v>730.29</v>
      </c>
    </row>
    <row r="29296" spans="4:5" x14ac:dyDescent="0.25">
      <c r="D29296" s="31">
        <v>-501.42599999999999</v>
      </c>
      <c r="E29296" s="28">
        <v>730.37099999999998</v>
      </c>
    </row>
    <row r="29297" spans="4:5" x14ac:dyDescent="0.25">
      <c r="D29297" s="31">
        <v>-501.41</v>
      </c>
      <c r="E29297" s="28">
        <v>730.45100000000002</v>
      </c>
    </row>
    <row r="29298" spans="4:5" x14ac:dyDescent="0.25">
      <c r="D29298" s="31">
        <v>-501.39400000000001</v>
      </c>
      <c r="E29298" s="28">
        <v>730.53099999999995</v>
      </c>
    </row>
    <row r="29299" spans="4:5" x14ac:dyDescent="0.25">
      <c r="D29299" s="31">
        <v>-501.37799999999999</v>
      </c>
      <c r="E29299" s="28">
        <v>730.61099999999999</v>
      </c>
    </row>
    <row r="29300" spans="4:5" x14ac:dyDescent="0.25">
      <c r="D29300" s="31">
        <v>-501.36200000000002</v>
      </c>
      <c r="E29300" s="28">
        <v>730.69100000000003</v>
      </c>
    </row>
    <row r="29301" spans="4:5" x14ac:dyDescent="0.25">
      <c r="D29301" s="31">
        <v>-501.346</v>
      </c>
      <c r="E29301" s="28">
        <v>730.77099999999996</v>
      </c>
    </row>
    <row r="29302" spans="4:5" x14ac:dyDescent="0.25">
      <c r="D29302" s="31">
        <v>-501.33</v>
      </c>
      <c r="E29302" s="28">
        <v>730.851</v>
      </c>
    </row>
    <row r="29303" spans="4:5" x14ac:dyDescent="0.25">
      <c r="D29303" s="31">
        <v>-501.31400000000002</v>
      </c>
      <c r="E29303" s="28">
        <v>730.93200000000002</v>
      </c>
    </row>
    <row r="29304" spans="4:5" x14ac:dyDescent="0.25">
      <c r="D29304" s="31">
        <v>-501.298</v>
      </c>
      <c r="E29304" s="28">
        <v>731.01099999999997</v>
      </c>
    </row>
    <row r="29305" spans="4:5" x14ac:dyDescent="0.25">
      <c r="D29305" s="31">
        <v>-501.28199999999998</v>
      </c>
      <c r="E29305" s="28">
        <v>731.09100000000001</v>
      </c>
    </row>
    <row r="29306" spans="4:5" x14ac:dyDescent="0.25">
      <c r="D29306" s="31">
        <v>-501.26600000000002</v>
      </c>
      <c r="E29306" s="28">
        <v>731.17100000000005</v>
      </c>
    </row>
    <row r="29307" spans="4:5" x14ac:dyDescent="0.25">
      <c r="D29307" s="31">
        <v>-501.25</v>
      </c>
      <c r="E29307" s="28">
        <v>731.25099999999998</v>
      </c>
    </row>
    <row r="29308" spans="4:5" x14ac:dyDescent="0.25">
      <c r="D29308" s="31">
        <v>-501.23399999999998</v>
      </c>
      <c r="E29308" s="28">
        <v>731.33100000000002</v>
      </c>
    </row>
    <row r="29309" spans="4:5" x14ac:dyDescent="0.25">
      <c r="D29309" s="31">
        <v>-501.21800000000002</v>
      </c>
      <c r="E29309" s="28">
        <v>731.41099999999994</v>
      </c>
    </row>
    <row r="29310" spans="4:5" x14ac:dyDescent="0.25">
      <c r="D29310" s="31">
        <v>-501.202</v>
      </c>
      <c r="E29310" s="28">
        <v>731.49</v>
      </c>
    </row>
    <row r="29311" spans="4:5" x14ac:dyDescent="0.25">
      <c r="D29311" s="31">
        <v>-501.18599999999998</v>
      </c>
      <c r="E29311" s="28">
        <v>731.57</v>
      </c>
    </row>
    <row r="29312" spans="4:5" x14ac:dyDescent="0.25">
      <c r="D29312" s="31">
        <v>-501.17</v>
      </c>
      <c r="E29312" s="28">
        <v>731.65</v>
      </c>
    </row>
    <row r="29313" spans="4:5" x14ac:dyDescent="0.25">
      <c r="D29313" s="31">
        <v>-501.154</v>
      </c>
      <c r="E29313" s="28">
        <v>731.72900000000004</v>
      </c>
    </row>
    <row r="29314" spans="4:5" x14ac:dyDescent="0.25">
      <c r="D29314" s="31">
        <v>-501.13799999999998</v>
      </c>
      <c r="E29314" s="28">
        <v>731.80899999999997</v>
      </c>
    </row>
    <row r="29315" spans="4:5" x14ac:dyDescent="0.25">
      <c r="D29315" s="31">
        <v>-501.12200000000001</v>
      </c>
      <c r="E29315" s="28">
        <v>731.88800000000003</v>
      </c>
    </row>
    <row r="29316" spans="4:5" x14ac:dyDescent="0.25">
      <c r="D29316" s="31">
        <v>-501.10599999999999</v>
      </c>
      <c r="E29316" s="28">
        <v>731.96799999999996</v>
      </c>
    </row>
    <row r="29317" spans="4:5" x14ac:dyDescent="0.25">
      <c r="D29317" s="31">
        <v>-501.09</v>
      </c>
      <c r="E29317" s="28">
        <v>732.04700000000003</v>
      </c>
    </row>
    <row r="29318" spans="4:5" x14ac:dyDescent="0.25">
      <c r="D29318" s="31">
        <v>-501.07400000000001</v>
      </c>
      <c r="E29318" s="28">
        <v>732.12699999999995</v>
      </c>
    </row>
    <row r="29319" spans="4:5" x14ac:dyDescent="0.25">
      <c r="D29319" s="31">
        <v>-501.05799999999999</v>
      </c>
      <c r="E29319" s="28">
        <v>732.20600000000002</v>
      </c>
    </row>
    <row r="29320" spans="4:5" x14ac:dyDescent="0.25">
      <c r="D29320" s="31">
        <v>-501.04199999999997</v>
      </c>
      <c r="E29320" s="28">
        <v>732.28499999999997</v>
      </c>
    </row>
    <row r="29321" spans="4:5" x14ac:dyDescent="0.25">
      <c r="D29321" s="31">
        <v>-501.02600000000001</v>
      </c>
      <c r="E29321" s="28">
        <v>732.36500000000001</v>
      </c>
    </row>
    <row r="29322" spans="4:5" x14ac:dyDescent="0.25">
      <c r="D29322" s="31">
        <v>-501.01</v>
      </c>
      <c r="E29322" s="28">
        <v>732.44399999999996</v>
      </c>
    </row>
    <row r="29323" spans="4:5" x14ac:dyDescent="0.25">
      <c r="D29323" s="31">
        <v>-500.99400000000003</v>
      </c>
      <c r="E29323" s="28">
        <v>732.52300000000002</v>
      </c>
    </row>
    <row r="29324" spans="4:5" x14ac:dyDescent="0.25">
      <c r="D29324" s="31">
        <v>-500.97800000000001</v>
      </c>
      <c r="E29324" s="28">
        <v>732.60199999999998</v>
      </c>
    </row>
    <row r="29325" spans="4:5" x14ac:dyDescent="0.25">
      <c r="D29325" s="31">
        <v>-500.96199999999999</v>
      </c>
      <c r="E29325" s="28">
        <v>732.68200000000002</v>
      </c>
    </row>
    <row r="29326" spans="4:5" x14ac:dyDescent="0.25">
      <c r="D29326" s="31">
        <v>-500.94600000000003</v>
      </c>
      <c r="E29326" s="28">
        <v>732.76</v>
      </c>
    </row>
    <row r="29327" spans="4:5" x14ac:dyDescent="0.25">
      <c r="D29327" s="31">
        <v>-500.93</v>
      </c>
      <c r="E29327" s="28">
        <v>732.83900000000006</v>
      </c>
    </row>
    <row r="29328" spans="4:5" x14ac:dyDescent="0.25">
      <c r="D29328" s="31">
        <v>-500.91399999999999</v>
      </c>
      <c r="E29328" s="28">
        <v>732.91800000000001</v>
      </c>
    </row>
    <row r="29329" spans="4:5" x14ac:dyDescent="0.25">
      <c r="D29329" s="31">
        <v>-500.89800000000002</v>
      </c>
      <c r="E29329" s="28">
        <v>732.99800000000005</v>
      </c>
    </row>
    <row r="29330" spans="4:5" x14ac:dyDescent="0.25">
      <c r="D29330" s="31">
        <v>-500.88200000000001</v>
      </c>
      <c r="E29330" s="28">
        <v>733.077</v>
      </c>
    </row>
    <row r="29331" spans="4:5" x14ac:dyDescent="0.25">
      <c r="D29331" s="31">
        <v>-500.86599999999999</v>
      </c>
      <c r="E29331" s="28">
        <v>733.15499999999997</v>
      </c>
    </row>
    <row r="29332" spans="4:5" x14ac:dyDescent="0.25">
      <c r="D29332" s="31">
        <v>-500.85</v>
      </c>
      <c r="E29332" s="28">
        <v>733.23400000000004</v>
      </c>
    </row>
    <row r="29333" spans="4:5" x14ac:dyDescent="0.25">
      <c r="D29333" s="31">
        <v>-500.834</v>
      </c>
      <c r="E29333" s="28">
        <v>733.31299999999999</v>
      </c>
    </row>
    <row r="29334" spans="4:5" x14ac:dyDescent="0.25">
      <c r="D29334" s="31">
        <v>-500.81799999999998</v>
      </c>
      <c r="E29334" s="28">
        <v>733.39200000000005</v>
      </c>
    </row>
    <row r="29335" spans="4:5" x14ac:dyDescent="0.25">
      <c r="D29335" s="31">
        <v>-500.80200000000002</v>
      </c>
      <c r="E29335" s="28">
        <v>733.47</v>
      </c>
    </row>
    <row r="29336" spans="4:5" x14ac:dyDescent="0.25">
      <c r="D29336" s="31">
        <v>-500.786</v>
      </c>
      <c r="E29336" s="28">
        <v>733.54899999999998</v>
      </c>
    </row>
    <row r="29337" spans="4:5" x14ac:dyDescent="0.25">
      <c r="D29337" s="31">
        <v>-500.77</v>
      </c>
      <c r="E29337" s="28">
        <v>733.62800000000004</v>
      </c>
    </row>
    <row r="29338" spans="4:5" x14ac:dyDescent="0.25">
      <c r="D29338" s="31">
        <v>-500.75400000000002</v>
      </c>
      <c r="E29338" s="28">
        <v>733.70600000000002</v>
      </c>
    </row>
    <row r="29339" spans="4:5" x14ac:dyDescent="0.25">
      <c r="D29339" s="31">
        <v>-500.738</v>
      </c>
      <c r="E29339" s="28">
        <v>733.78499999999997</v>
      </c>
    </row>
    <row r="29340" spans="4:5" x14ac:dyDescent="0.25">
      <c r="D29340" s="31">
        <v>-500.72199999999998</v>
      </c>
      <c r="E29340" s="28">
        <v>733.86400000000003</v>
      </c>
    </row>
    <row r="29341" spans="4:5" x14ac:dyDescent="0.25">
      <c r="D29341" s="31">
        <v>-500.70600000000002</v>
      </c>
      <c r="E29341" s="28">
        <v>733.94200000000001</v>
      </c>
    </row>
    <row r="29342" spans="4:5" x14ac:dyDescent="0.25">
      <c r="D29342" s="31">
        <v>-500.69</v>
      </c>
      <c r="E29342" s="28">
        <v>734.02099999999996</v>
      </c>
    </row>
    <row r="29343" spans="4:5" x14ac:dyDescent="0.25">
      <c r="D29343" s="31">
        <v>-500.67399999999998</v>
      </c>
      <c r="E29343" s="28">
        <v>734.09900000000005</v>
      </c>
    </row>
    <row r="29344" spans="4:5" x14ac:dyDescent="0.25">
      <c r="D29344" s="31">
        <v>-500.65800000000002</v>
      </c>
      <c r="E29344" s="28">
        <v>734.17700000000002</v>
      </c>
    </row>
    <row r="29345" spans="4:5" x14ac:dyDescent="0.25">
      <c r="D29345" s="31">
        <v>-500.642</v>
      </c>
      <c r="E29345" s="28">
        <v>734.25599999999997</v>
      </c>
    </row>
    <row r="29346" spans="4:5" x14ac:dyDescent="0.25">
      <c r="D29346" s="31">
        <v>-500.62599999999998</v>
      </c>
      <c r="E29346" s="28">
        <v>734.33399999999995</v>
      </c>
    </row>
    <row r="29347" spans="4:5" x14ac:dyDescent="0.25">
      <c r="D29347" s="31">
        <v>-500.61</v>
      </c>
      <c r="E29347" s="28">
        <v>734.41200000000003</v>
      </c>
    </row>
    <row r="29348" spans="4:5" x14ac:dyDescent="0.25">
      <c r="D29348" s="31">
        <v>-500.59399999999999</v>
      </c>
      <c r="E29348" s="28">
        <v>734.49099999999999</v>
      </c>
    </row>
    <row r="29349" spans="4:5" x14ac:dyDescent="0.25">
      <c r="D29349" s="31">
        <v>-500.57799999999997</v>
      </c>
      <c r="E29349" s="28">
        <v>734.56899999999996</v>
      </c>
    </row>
    <row r="29350" spans="4:5" x14ac:dyDescent="0.25">
      <c r="D29350" s="31">
        <v>-500.56200000000001</v>
      </c>
      <c r="E29350" s="28">
        <v>734.64700000000005</v>
      </c>
    </row>
    <row r="29351" spans="4:5" x14ac:dyDescent="0.25">
      <c r="D29351" s="31">
        <v>-500.54599999999999</v>
      </c>
      <c r="E29351" s="28">
        <v>734.72500000000002</v>
      </c>
    </row>
    <row r="29352" spans="4:5" x14ac:dyDescent="0.25">
      <c r="D29352" s="31">
        <v>-500.53</v>
      </c>
      <c r="E29352" s="28">
        <v>734.803</v>
      </c>
    </row>
    <row r="29353" spans="4:5" x14ac:dyDescent="0.25">
      <c r="D29353" s="31">
        <v>-500.51400000000001</v>
      </c>
      <c r="E29353" s="28">
        <v>734.88099999999997</v>
      </c>
    </row>
    <row r="29354" spans="4:5" x14ac:dyDescent="0.25">
      <c r="D29354" s="31">
        <v>-500.49799999999999</v>
      </c>
      <c r="E29354" s="28">
        <v>734.95899999999995</v>
      </c>
    </row>
    <row r="29355" spans="4:5" x14ac:dyDescent="0.25">
      <c r="D29355" s="31">
        <v>-500.48200000000003</v>
      </c>
      <c r="E29355" s="28">
        <v>735.03700000000003</v>
      </c>
    </row>
    <row r="29356" spans="4:5" x14ac:dyDescent="0.25">
      <c r="D29356" s="31">
        <v>-500.46600000000001</v>
      </c>
      <c r="E29356" s="28">
        <v>735.11500000000001</v>
      </c>
    </row>
    <row r="29357" spans="4:5" x14ac:dyDescent="0.25">
      <c r="D29357" s="31">
        <v>-500.45</v>
      </c>
      <c r="E29357" s="28">
        <v>735.19200000000001</v>
      </c>
    </row>
    <row r="29358" spans="4:5" x14ac:dyDescent="0.25">
      <c r="D29358" s="31">
        <v>-500.43400000000003</v>
      </c>
      <c r="E29358" s="28">
        <v>735.27</v>
      </c>
    </row>
    <row r="29359" spans="4:5" x14ac:dyDescent="0.25">
      <c r="D29359" s="31">
        <v>-500.41800000000001</v>
      </c>
      <c r="E29359" s="28">
        <v>735.34799999999996</v>
      </c>
    </row>
    <row r="29360" spans="4:5" x14ac:dyDescent="0.25">
      <c r="D29360" s="31">
        <v>-500.40199999999999</v>
      </c>
      <c r="E29360" s="28">
        <v>735.42600000000004</v>
      </c>
    </row>
    <row r="29361" spans="4:5" x14ac:dyDescent="0.25">
      <c r="D29361" s="31">
        <v>-500.38600000000002</v>
      </c>
      <c r="E29361" s="28">
        <v>735.50300000000004</v>
      </c>
    </row>
    <row r="29362" spans="4:5" x14ac:dyDescent="0.25">
      <c r="D29362" s="31">
        <v>-500.37</v>
      </c>
      <c r="E29362" s="28">
        <v>735.58100000000002</v>
      </c>
    </row>
    <row r="29363" spans="4:5" x14ac:dyDescent="0.25">
      <c r="D29363" s="31">
        <v>-500.35399999999998</v>
      </c>
      <c r="E29363" s="28">
        <v>735.65899999999999</v>
      </c>
    </row>
    <row r="29364" spans="4:5" x14ac:dyDescent="0.25">
      <c r="D29364" s="31">
        <v>-500.33800000000002</v>
      </c>
      <c r="E29364" s="28">
        <v>735.73599999999999</v>
      </c>
    </row>
    <row r="29365" spans="4:5" x14ac:dyDescent="0.25">
      <c r="D29365" s="31">
        <v>-500.322</v>
      </c>
      <c r="E29365" s="28">
        <v>735.81399999999996</v>
      </c>
    </row>
    <row r="29366" spans="4:5" x14ac:dyDescent="0.25">
      <c r="D29366" s="31">
        <v>-500.30599999999998</v>
      </c>
      <c r="E29366" s="28">
        <v>735.89099999999996</v>
      </c>
    </row>
    <row r="29367" spans="4:5" x14ac:dyDescent="0.25">
      <c r="D29367" s="31">
        <v>-500.29</v>
      </c>
      <c r="E29367" s="28">
        <v>735.96900000000005</v>
      </c>
    </row>
    <row r="29368" spans="4:5" x14ac:dyDescent="0.25">
      <c r="D29368" s="31">
        <v>-500.274</v>
      </c>
      <c r="E29368" s="28">
        <v>736.04600000000005</v>
      </c>
    </row>
    <row r="29369" spans="4:5" x14ac:dyDescent="0.25">
      <c r="D29369" s="31">
        <v>-500.25799999999998</v>
      </c>
      <c r="E29369" s="28">
        <v>736.12300000000005</v>
      </c>
    </row>
    <row r="29370" spans="4:5" x14ac:dyDescent="0.25">
      <c r="D29370" s="31">
        <v>-500.24200000000002</v>
      </c>
      <c r="E29370" s="28">
        <v>736.20100000000002</v>
      </c>
    </row>
    <row r="29371" spans="4:5" x14ac:dyDescent="0.25">
      <c r="D29371" s="31">
        <v>-500.226</v>
      </c>
      <c r="E29371" s="28">
        <v>736.27800000000002</v>
      </c>
    </row>
    <row r="29372" spans="4:5" x14ac:dyDescent="0.25">
      <c r="D29372" s="31">
        <v>-500.21</v>
      </c>
      <c r="E29372" s="28">
        <v>736.35500000000002</v>
      </c>
    </row>
    <row r="29373" spans="4:5" x14ac:dyDescent="0.25">
      <c r="D29373" s="31">
        <v>-500.19400000000002</v>
      </c>
      <c r="E29373" s="28">
        <v>736.43299999999999</v>
      </c>
    </row>
    <row r="29374" spans="4:5" x14ac:dyDescent="0.25">
      <c r="D29374" s="31">
        <v>-500.178</v>
      </c>
      <c r="E29374" s="28">
        <v>736.51</v>
      </c>
    </row>
    <row r="29375" spans="4:5" x14ac:dyDescent="0.25">
      <c r="D29375" s="31">
        <v>-500.16199999999998</v>
      </c>
      <c r="E29375" s="28">
        <v>736.58699999999999</v>
      </c>
    </row>
    <row r="29376" spans="4:5" x14ac:dyDescent="0.25">
      <c r="D29376" s="31">
        <v>-500.14600000000002</v>
      </c>
      <c r="E29376" s="28">
        <v>736.66399999999999</v>
      </c>
    </row>
    <row r="29377" spans="4:5" x14ac:dyDescent="0.25">
      <c r="D29377" s="31">
        <v>-500.13</v>
      </c>
      <c r="E29377" s="28">
        <v>736.74099999999999</v>
      </c>
    </row>
    <row r="29378" spans="4:5" x14ac:dyDescent="0.25">
      <c r="D29378" s="31">
        <v>-500.11399999999998</v>
      </c>
      <c r="E29378" s="28">
        <v>736.81799999999998</v>
      </c>
    </row>
    <row r="29379" spans="4:5" x14ac:dyDescent="0.25">
      <c r="D29379" s="31">
        <v>-500.09800000000001</v>
      </c>
      <c r="E29379" s="28">
        <v>736.89499999999998</v>
      </c>
    </row>
    <row r="29380" spans="4:5" x14ac:dyDescent="0.25">
      <c r="D29380" s="31">
        <v>-500.08199999999999</v>
      </c>
      <c r="E29380" s="28">
        <v>736.97199999999998</v>
      </c>
    </row>
    <row r="29381" spans="4:5" x14ac:dyDescent="0.25">
      <c r="D29381" s="31">
        <v>-500.06599999999997</v>
      </c>
      <c r="E29381" s="28">
        <v>737.04899999999998</v>
      </c>
    </row>
    <row r="29382" spans="4:5" x14ac:dyDescent="0.25">
      <c r="D29382" s="31">
        <v>-500.05</v>
      </c>
      <c r="E29382" s="28">
        <v>737.12599999999998</v>
      </c>
    </row>
    <row r="29383" spans="4:5" x14ac:dyDescent="0.25">
      <c r="D29383" s="31">
        <v>-500.03399999999999</v>
      </c>
      <c r="E29383" s="28">
        <v>737.202</v>
      </c>
    </row>
    <row r="29384" spans="4:5" x14ac:dyDescent="0.25">
      <c r="D29384" s="31">
        <v>-500.01799999999997</v>
      </c>
      <c r="E29384" s="28">
        <v>737.279</v>
      </c>
    </row>
    <row r="29385" spans="4:5" x14ac:dyDescent="0.25">
      <c r="D29385" s="31">
        <v>-500.00200000000001</v>
      </c>
      <c r="E29385" s="28">
        <v>737.35599999999999</v>
      </c>
    </row>
    <row r="29386" spans="4:5" x14ac:dyDescent="0.25">
      <c r="D29386" s="31">
        <v>-499.98599999999999</v>
      </c>
      <c r="E29386" s="28">
        <v>737.43200000000002</v>
      </c>
    </row>
    <row r="29387" spans="4:5" x14ac:dyDescent="0.25">
      <c r="D29387" s="31">
        <v>-499.97</v>
      </c>
      <c r="E29387" s="28">
        <v>737.50900000000001</v>
      </c>
    </row>
    <row r="29388" spans="4:5" x14ac:dyDescent="0.25">
      <c r="D29388" s="31">
        <v>-499.95400000000001</v>
      </c>
      <c r="E29388" s="28">
        <v>737.58600000000001</v>
      </c>
    </row>
    <row r="29389" spans="4:5" x14ac:dyDescent="0.25">
      <c r="D29389" s="31">
        <v>-499.93799999999999</v>
      </c>
      <c r="E29389" s="28">
        <v>737.66200000000003</v>
      </c>
    </row>
    <row r="29390" spans="4:5" x14ac:dyDescent="0.25">
      <c r="D29390" s="31">
        <v>-499.92200000000003</v>
      </c>
      <c r="E29390" s="28">
        <v>737.73900000000003</v>
      </c>
    </row>
    <row r="29391" spans="4:5" x14ac:dyDescent="0.25">
      <c r="D29391" s="31">
        <v>-499.90600000000001</v>
      </c>
      <c r="E29391" s="28">
        <v>737.81500000000005</v>
      </c>
    </row>
    <row r="29392" spans="4:5" x14ac:dyDescent="0.25">
      <c r="D29392" s="31">
        <v>-499.89100000000002</v>
      </c>
      <c r="E29392" s="28">
        <v>737.89200000000005</v>
      </c>
    </row>
    <row r="29393" spans="4:5" x14ac:dyDescent="0.25">
      <c r="D29393" s="31">
        <v>-499.875</v>
      </c>
      <c r="E29393" s="28">
        <v>737.96799999999996</v>
      </c>
    </row>
    <row r="29394" spans="4:5" x14ac:dyDescent="0.25">
      <c r="D29394" s="31">
        <v>-499.85899999999998</v>
      </c>
      <c r="E29394" s="28">
        <v>738.04399999999998</v>
      </c>
    </row>
    <row r="29395" spans="4:5" x14ac:dyDescent="0.25">
      <c r="D29395" s="31">
        <v>-499.84300000000002</v>
      </c>
      <c r="E29395" s="28">
        <v>738.12099999999998</v>
      </c>
    </row>
    <row r="29396" spans="4:5" x14ac:dyDescent="0.25">
      <c r="D29396" s="31">
        <v>-499.827</v>
      </c>
      <c r="E29396" s="28">
        <v>738.197</v>
      </c>
    </row>
    <row r="29397" spans="4:5" x14ac:dyDescent="0.25">
      <c r="D29397" s="31">
        <v>-499.81099999999998</v>
      </c>
      <c r="E29397" s="28">
        <v>738.27300000000002</v>
      </c>
    </row>
    <row r="29398" spans="4:5" x14ac:dyDescent="0.25">
      <c r="D29398" s="31">
        <v>-499.79500000000002</v>
      </c>
      <c r="E29398" s="28">
        <v>738.35</v>
      </c>
    </row>
    <row r="29399" spans="4:5" x14ac:dyDescent="0.25">
      <c r="D29399" s="31">
        <v>-499.779</v>
      </c>
      <c r="E29399" s="28">
        <v>738.42600000000004</v>
      </c>
    </row>
    <row r="29400" spans="4:5" x14ac:dyDescent="0.25">
      <c r="D29400" s="31">
        <v>-499.76299999999998</v>
      </c>
      <c r="E29400" s="28">
        <v>738.50199999999995</v>
      </c>
    </row>
    <row r="29401" spans="4:5" x14ac:dyDescent="0.25">
      <c r="D29401" s="31">
        <v>-499.74700000000001</v>
      </c>
      <c r="E29401" s="28">
        <v>738.57799999999997</v>
      </c>
    </row>
    <row r="29402" spans="4:5" x14ac:dyDescent="0.25">
      <c r="D29402" s="31">
        <v>-499.73099999999999</v>
      </c>
      <c r="E29402" s="28">
        <v>738.654</v>
      </c>
    </row>
    <row r="29403" spans="4:5" x14ac:dyDescent="0.25">
      <c r="D29403" s="31">
        <v>-499.71499999999997</v>
      </c>
      <c r="E29403" s="28">
        <v>738.73</v>
      </c>
    </row>
    <row r="29404" spans="4:5" x14ac:dyDescent="0.25">
      <c r="D29404" s="31">
        <v>-499.69900000000001</v>
      </c>
      <c r="E29404" s="28">
        <v>738.80600000000004</v>
      </c>
    </row>
    <row r="29405" spans="4:5" x14ac:dyDescent="0.25">
      <c r="D29405" s="31">
        <v>-499.68299999999999</v>
      </c>
      <c r="E29405" s="28">
        <v>738.88199999999995</v>
      </c>
    </row>
    <row r="29406" spans="4:5" x14ac:dyDescent="0.25">
      <c r="D29406" s="31">
        <v>-499.66699999999997</v>
      </c>
      <c r="E29406" s="28">
        <v>738.95799999999997</v>
      </c>
    </row>
    <row r="29407" spans="4:5" x14ac:dyDescent="0.25">
      <c r="D29407" s="31">
        <v>-499.65100000000001</v>
      </c>
      <c r="E29407" s="28">
        <v>739.03300000000002</v>
      </c>
    </row>
    <row r="29408" spans="4:5" x14ac:dyDescent="0.25">
      <c r="D29408" s="31">
        <v>-499.63499999999999</v>
      </c>
      <c r="E29408" s="28">
        <v>739.10900000000004</v>
      </c>
    </row>
    <row r="29409" spans="4:5" x14ac:dyDescent="0.25">
      <c r="D29409" s="31">
        <v>-499.61900000000003</v>
      </c>
      <c r="E29409" s="28">
        <v>739.18499999999995</v>
      </c>
    </row>
    <row r="29410" spans="4:5" x14ac:dyDescent="0.25">
      <c r="D29410" s="31">
        <v>-499.60300000000001</v>
      </c>
      <c r="E29410" s="28">
        <v>739.26099999999997</v>
      </c>
    </row>
    <row r="29411" spans="4:5" x14ac:dyDescent="0.25">
      <c r="D29411" s="31">
        <v>-499.58699999999999</v>
      </c>
      <c r="E29411" s="28">
        <v>739.33600000000001</v>
      </c>
    </row>
    <row r="29412" spans="4:5" x14ac:dyDescent="0.25">
      <c r="D29412" s="31">
        <v>-499.57100000000003</v>
      </c>
      <c r="E29412" s="28">
        <v>739.41200000000003</v>
      </c>
    </row>
    <row r="29413" spans="4:5" x14ac:dyDescent="0.25">
      <c r="D29413" s="31">
        <v>-499.55500000000001</v>
      </c>
      <c r="E29413" s="28">
        <v>739.48699999999997</v>
      </c>
    </row>
    <row r="29414" spans="4:5" x14ac:dyDescent="0.25">
      <c r="D29414" s="31">
        <v>-499.53899999999999</v>
      </c>
      <c r="E29414" s="28">
        <v>739.56299999999999</v>
      </c>
    </row>
    <row r="29415" spans="4:5" x14ac:dyDescent="0.25">
      <c r="D29415" s="31">
        <v>-499.52300000000002</v>
      </c>
      <c r="E29415" s="28">
        <v>739.63900000000001</v>
      </c>
    </row>
    <row r="29416" spans="4:5" x14ac:dyDescent="0.25">
      <c r="D29416" s="31">
        <v>-499.50700000000001</v>
      </c>
      <c r="E29416" s="28">
        <v>739.71400000000006</v>
      </c>
    </row>
    <row r="29417" spans="4:5" x14ac:dyDescent="0.25">
      <c r="D29417" s="31">
        <v>-499.49099999999999</v>
      </c>
      <c r="E29417" s="28">
        <v>739.79</v>
      </c>
    </row>
    <row r="29418" spans="4:5" x14ac:dyDescent="0.25">
      <c r="D29418" s="31">
        <v>-499.47500000000002</v>
      </c>
      <c r="E29418" s="28">
        <v>739.86500000000001</v>
      </c>
    </row>
    <row r="29419" spans="4:5" x14ac:dyDescent="0.25">
      <c r="D29419" s="31">
        <v>-499.459</v>
      </c>
      <c r="E29419" s="28">
        <v>739.94</v>
      </c>
    </row>
    <row r="29420" spans="4:5" x14ac:dyDescent="0.25">
      <c r="D29420" s="31">
        <v>-499.44299999999998</v>
      </c>
      <c r="E29420" s="28">
        <v>740.01499999999999</v>
      </c>
    </row>
    <row r="29421" spans="4:5" x14ac:dyDescent="0.25">
      <c r="D29421" s="31">
        <v>-499.42700000000002</v>
      </c>
      <c r="E29421" s="28">
        <v>740.09100000000001</v>
      </c>
    </row>
    <row r="29422" spans="4:5" x14ac:dyDescent="0.25">
      <c r="D29422" s="31">
        <v>-499.411</v>
      </c>
      <c r="E29422" s="28">
        <v>740.16600000000005</v>
      </c>
    </row>
    <row r="29423" spans="4:5" x14ac:dyDescent="0.25">
      <c r="D29423" s="31">
        <v>-499.39499999999998</v>
      </c>
      <c r="E29423" s="28">
        <v>740.24099999999999</v>
      </c>
    </row>
    <row r="29424" spans="4:5" x14ac:dyDescent="0.25">
      <c r="D29424" s="31">
        <v>-499.37900000000002</v>
      </c>
      <c r="E29424" s="28">
        <v>740.31600000000003</v>
      </c>
    </row>
    <row r="29425" spans="4:5" x14ac:dyDescent="0.25">
      <c r="D29425" s="31">
        <v>-499.363</v>
      </c>
      <c r="E29425" s="28">
        <v>740.39099999999996</v>
      </c>
    </row>
    <row r="29426" spans="4:5" x14ac:dyDescent="0.25">
      <c r="D29426" s="31">
        <v>-499.34699999999998</v>
      </c>
      <c r="E29426" s="28">
        <v>740.46600000000001</v>
      </c>
    </row>
    <row r="29427" spans="4:5" x14ac:dyDescent="0.25">
      <c r="D29427" s="31">
        <v>-499.33100000000002</v>
      </c>
      <c r="E29427" s="28">
        <v>740.54200000000003</v>
      </c>
    </row>
    <row r="29428" spans="4:5" x14ac:dyDescent="0.25">
      <c r="D29428" s="31">
        <v>-499.315</v>
      </c>
      <c r="E29428" s="28">
        <v>740.61599999999999</v>
      </c>
    </row>
    <row r="29429" spans="4:5" x14ac:dyDescent="0.25">
      <c r="D29429" s="31">
        <v>-499.29899999999998</v>
      </c>
      <c r="E29429" s="28">
        <v>740.69100000000003</v>
      </c>
    </row>
    <row r="29430" spans="4:5" x14ac:dyDescent="0.25">
      <c r="D29430" s="31">
        <v>-499.28300000000002</v>
      </c>
      <c r="E29430" s="28">
        <v>740.76599999999996</v>
      </c>
    </row>
    <row r="29431" spans="4:5" x14ac:dyDescent="0.25">
      <c r="D29431" s="31">
        <v>-499.267</v>
      </c>
      <c r="E29431" s="28">
        <v>740.84100000000001</v>
      </c>
    </row>
    <row r="29432" spans="4:5" x14ac:dyDescent="0.25">
      <c r="D29432" s="31">
        <v>-499.25099999999998</v>
      </c>
      <c r="E29432" s="28">
        <v>740.91600000000005</v>
      </c>
    </row>
    <row r="29433" spans="4:5" x14ac:dyDescent="0.25">
      <c r="D29433" s="31">
        <v>-499.23500000000001</v>
      </c>
      <c r="E29433" s="28">
        <v>740.99</v>
      </c>
    </row>
    <row r="29434" spans="4:5" x14ac:dyDescent="0.25">
      <c r="D29434" s="31">
        <v>-499.21899999999999</v>
      </c>
      <c r="E29434" s="28">
        <v>741.06500000000005</v>
      </c>
    </row>
    <row r="29435" spans="4:5" x14ac:dyDescent="0.25">
      <c r="D29435" s="31">
        <v>-499.20299999999997</v>
      </c>
      <c r="E29435" s="28">
        <v>741.14</v>
      </c>
    </row>
    <row r="29436" spans="4:5" x14ac:dyDescent="0.25">
      <c r="D29436" s="31">
        <v>-499.18700000000001</v>
      </c>
      <c r="E29436" s="28">
        <v>741.21400000000006</v>
      </c>
    </row>
    <row r="29437" spans="4:5" x14ac:dyDescent="0.25">
      <c r="D29437" s="31">
        <v>-499.17099999999999</v>
      </c>
      <c r="E29437" s="28">
        <v>741.28899999999999</v>
      </c>
    </row>
    <row r="29438" spans="4:5" x14ac:dyDescent="0.25">
      <c r="D29438" s="31">
        <v>-499.15499999999997</v>
      </c>
      <c r="E29438" s="28">
        <v>741.36400000000003</v>
      </c>
    </row>
    <row r="29439" spans="4:5" x14ac:dyDescent="0.25">
      <c r="D29439" s="31">
        <v>-499.13900000000001</v>
      </c>
      <c r="E29439" s="28">
        <v>741.43799999999999</v>
      </c>
    </row>
    <row r="29440" spans="4:5" x14ac:dyDescent="0.25">
      <c r="D29440" s="31">
        <v>-499.12299999999999</v>
      </c>
      <c r="E29440" s="28">
        <v>741.51300000000003</v>
      </c>
    </row>
    <row r="29441" spans="4:5" x14ac:dyDescent="0.25">
      <c r="D29441" s="31">
        <v>-499.10700000000003</v>
      </c>
      <c r="E29441" s="28">
        <v>741.58699999999999</v>
      </c>
    </row>
    <row r="29442" spans="4:5" x14ac:dyDescent="0.25">
      <c r="D29442" s="31">
        <v>-499.09100000000001</v>
      </c>
      <c r="E29442" s="28">
        <v>741.66200000000003</v>
      </c>
    </row>
    <row r="29443" spans="4:5" x14ac:dyDescent="0.25">
      <c r="D29443" s="31">
        <v>-499.07499999999999</v>
      </c>
      <c r="E29443" s="28">
        <v>741.73599999999999</v>
      </c>
    </row>
    <row r="29444" spans="4:5" x14ac:dyDescent="0.25">
      <c r="D29444" s="31">
        <v>-499.05900000000003</v>
      </c>
      <c r="E29444" s="28">
        <v>741.81</v>
      </c>
    </row>
    <row r="29445" spans="4:5" x14ac:dyDescent="0.25">
      <c r="D29445" s="31">
        <v>-499.04300000000001</v>
      </c>
      <c r="E29445" s="28">
        <v>741.88400000000001</v>
      </c>
    </row>
    <row r="29446" spans="4:5" x14ac:dyDescent="0.25">
      <c r="D29446" s="31">
        <v>-499.02699999999999</v>
      </c>
      <c r="E29446" s="28">
        <v>741.95899999999995</v>
      </c>
    </row>
    <row r="29447" spans="4:5" x14ac:dyDescent="0.25">
      <c r="D29447" s="31">
        <v>-499.01100000000002</v>
      </c>
      <c r="E29447" s="28">
        <v>742.03300000000002</v>
      </c>
    </row>
    <row r="29448" spans="4:5" x14ac:dyDescent="0.25">
      <c r="D29448" s="31">
        <v>-498.995</v>
      </c>
      <c r="E29448" s="28">
        <v>742.10699999999997</v>
      </c>
    </row>
    <row r="29449" spans="4:5" x14ac:dyDescent="0.25">
      <c r="D29449" s="31">
        <v>-498.97899999999998</v>
      </c>
      <c r="E29449" s="28">
        <v>742.18100000000004</v>
      </c>
    </row>
    <row r="29450" spans="4:5" x14ac:dyDescent="0.25">
      <c r="D29450" s="31">
        <v>-498.96300000000002</v>
      </c>
      <c r="E29450" s="28">
        <v>742.255</v>
      </c>
    </row>
    <row r="29451" spans="4:5" x14ac:dyDescent="0.25">
      <c r="D29451" s="31">
        <v>-498.947</v>
      </c>
      <c r="E29451" s="28">
        <v>742.32899999999995</v>
      </c>
    </row>
    <row r="29452" spans="4:5" x14ac:dyDescent="0.25">
      <c r="D29452" s="31">
        <v>-498.93099999999998</v>
      </c>
      <c r="E29452" s="28">
        <v>742.40300000000002</v>
      </c>
    </row>
    <row r="29453" spans="4:5" x14ac:dyDescent="0.25">
      <c r="D29453" s="31">
        <v>-498.91500000000002</v>
      </c>
      <c r="E29453" s="28">
        <v>742.47699999999998</v>
      </c>
    </row>
    <row r="29454" spans="4:5" x14ac:dyDescent="0.25">
      <c r="D29454" s="31">
        <v>-498.899</v>
      </c>
      <c r="E29454" s="28">
        <v>742.55100000000004</v>
      </c>
    </row>
    <row r="29455" spans="4:5" x14ac:dyDescent="0.25">
      <c r="D29455" s="31">
        <v>-498.88299999999998</v>
      </c>
      <c r="E29455" s="28">
        <v>742.625</v>
      </c>
    </row>
    <row r="29456" spans="4:5" x14ac:dyDescent="0.25">
      <c r="D29456" s="31">
        <v>-498.86700000000002</v>
      </c>
      <c r="E29456" s="28">
        <v>742.69799999999998</v>
      </c>
    </row>
    <row r="29457" spans="4:5" x14ac:dyDescent="0.25">
      <c r="D29457" s="31">
        <v>-498.851</v>
      </c>
      <c r="E29457" s="28">
        <v>742.77200000000005</v>
      </c>
    </row>
    <row r="29458" spans="4:5" x14ac:dyDescent="0.25">
      <c r="D29458" s="31">
        <v>-498.83499999999998</v>
      </c>
      <c r="E29458" s="28">
        <v>742.846</v>
      </c>
    </row>
    <row r="29459" spans="4:5" x14ac:dyDescent="0.25">
      <c r="D29459" s="31">
        <v>-498.81900000000002</v>
      </c>
      <c r="E29459" s="28">
        <v>742.92</v>
      </c>
    </row>
    <row r="29460" spans="4:5" x14ac:dyDescent="0.25">
      <c r="D29460" s="31">
        <v>-498.803</v>
      </c>
      <c r="E29460" s="28">
        <v>742.99400000000003</v>
      </c>
    </row>
    <row r="29461" spans="4:5" x14ac:dyDescent="0.25">
      <c r="D29461" s="31">
        <v>-498.78699999999998</v>
      </c>
      <c r="E29461" s="28">
        <v>743.06700000000001</v>
      </c>
    </row>
    <row r="29462" spans="4:5" x14ac:dyDescent="0.25">
      <c r="D29462" s="31">
        <v>-498.77100000000002</v>
      </c>
      <c r="E29462" s="28">
        <v>743.14099999999996</v>
      </c>
    </row>
    <row r="29463" spans="4:5" x14ac:dyDescent="0.25">
      <c r="D29463" s="31">
        <v>-498.755</v>
      </c>
      <c r="E29463" s="28">
        <v>743.21400000000006</v>
      </c>
    </row>
    <row r="29464" spans="4:5" x14ac:dyDescent="0.25">
      <c r="D29464" s="31">
        <v>-498.73899999999998</v>
      </c>
      <c r="E29464" s="28">
        <v>743.28800000000001</v>
      </c>
    </row>
    <row r="29465" spans="4:5" x14ac:dyDescent="0.25">
      <c r="D29465" s="31">
        <v>-498.72300000000001</v>
      </c>
      <c r="E29465" s="28">
        <v>743.36099999999999</v>
      </c>
    </row>
    <row r="29466" spans="4:5" x14ac:dyDescent="0.25">
      <c r="D29466" s="31">
        <v>-498.70699999999999</v>
      </c>
      <c r="E29466" s="28">
        <v>743.43399999999997</v>
      </c>
    </row>
    <row r="29467" spans="4:5" x14ac:dyDescent="0.25">
      <c r="D29467" s="31">
        <v>-498.69099999999997</v>
      </c>
      <c r="E29467" s="28">
        <v>743.50800000000004</v>
      </c>
    </row>
    <row r="29468" spans="4:5" x14ac:dyDescent="0.25">
      <c r="D29468" s="31">
        <v>-498.67500000000001</v>
      </c>
      <c r="E29468" s="28">
        <v>743.58100000000002</v>
      </c>
    </row>
    <row r="29469" spans="4:5" x14ac:dyDescent="0.25">
      <c r="D29469" s="31">
        <v>-498.65899999999999</v>
      </c>
      <c r="E29469" s="28">
        <v>743.654</v>
      </c>
    </row>
    <row r="29470" spans="4:5" x14ac:dyDescent="0.25">
      <c r="D29470" s="31">
        <v>-498.64299999999997</v>
      </c>
      <c r="E29470" s="28">
        <v>743.72799999999995</v>
      </c>
    </row>
    <row r="29471" spans="4:5" x14ac:dyDescent="0.25">
      <c r="D29471" s="31">
        <v>-498.62700000000001</v>
      </c>
      <c r="E29471" s="28">
        <v>743.80100000000004</v>
      </c>
    </row>
    <row r="29472" spans="4:5" x14ac:dyDescent="0.25">
      <c r="D29472" s="31">
        <v>-498.61099999999999</v>
      </c>
      <c r="E29472" s="28">
        <v>743.87400000000002</v>
      </c>
    </row>
    <row r="29473" spans="4:5" x14ac:dyDescent="0.25">
      <c r="D29473" s="31">
        <v>-498.59500000000003</v>
      </c>
      <c r="E29473" s="28">
        <v>743.947</v>
      </c>
    </row>
    <row r="29474" spans="4:5" x14ac:dyDescent="0.25">
      <c r="D29474" s="31">
        <v>-498.57900000000001</v>
      </c>
      <c r="E29474" s="28">
        <v>744.02</v>
      </c>
    </row>
    <row r="29475" spans="4:5" x14ac:dyDescent="0.25">
      <c r="D29475" s="31">
        <v>-498.56299999999999</v>
      </c>
      <c r="E29475" s="28">
        <v>744.09299999999996</v>
      </c>
    </row>
    <row r="29476" spans="4:5" x14ac:dyDescent="0.25">
      <c r="D29476" s="31">
        <v>-498.54700000000003</v>
      </c>
      <c r="E29476" s="28">
        <v>744.16600000000005</v>
      </c>
    </row>
    <row r="29477" spans="4:5" x14ac:dyDescent="0.25">
      <c r="D29477" s="31">
        <v>-498.53100000000001</v>
      </c>
      <c r="E29477" s="28">
        <v>744.23900000000003</v>
      </c>
    </row>
    <row r="29478" spans="4:5" x14ac:dyDescent="0.25">
      <c r="D29478" s="31">
        <v>-498.51499999999999</v>
      </c>
      <c r="E29478" s="28">
        <v>744.31200000000001</v>
      </c>
    </row>
    <row r="29479" spans="4:5" x14ac:dyDescent="0.25">
      <c r="D29479" s="31">
        <v>-498.49900000000002</v>
      </c>
      <c r="E29479" s="28">
        <v>744.38499999999999</v>
      </c>
    </row>
    <row r="29480" spans="4:5" x14ac:dyDescent="0.25">
      <c r="D29480" s="31">
        <v>-498.483</v>
      </c>
      <c r="E29480" s="28">
        <v>744.45799999999997</v>
      </c>
    </row>
    <row r="29481" spans="4:5" x14ac:dyDescent="0.25">
      <c r="D29481" s="31">
        <v>-498.46699999999998</v>
      </c>
      <c r="E29481" s="28">
        <v>744.53099999999995</v>
      </c>
    </row>
    <row r="29482" spans="4:5" x14ac:dyDescent="0.25">
      <c r="D29482" s="31">
        <v>-498.45100000000002</v>
      </c>
      <c r="E29482" s="28">
        <v>744.60299999999995</v>
      </c>
    </row>
    <row r="29483" spans="4:5" x14ac:dyDescent="0.25">
      <c r="D29483" s="31">
        <v>-498.435</v>
      </c>
      <c r="E29483" s="28">
        <v>744.67600000000004</v>
      </c>
    </row>
    <row r="29484" spans="4:5" x14ac:dyDescent="0.25">
      <c r="D29484" s="31">
        <v>-498.41899999999998</v>
      </c>
      <c r="E29484" s="28">
        <v>744.74900000000002</v>
      </c>
    </row>
    <row r="29485" spans="4:5" x14ac:dyDescent="0.25">
      <c r="D29485" s="31">
        <v>-498.40300000000002</v>
      </c>
      <c r="E29485" s="28">
        <v>744.822</v>
      </c>
    </row>
    <row r="29486" spans="4:5" x14ac:dyDescent="0.25">
      <c r="D29486" s="31">
        <v>-498.387</v>
      </c>
      <c r="E29486" s="28">
        <v>744.89400000000001</v>
      </c>
    </row>
    <row r="29487" spans="4:5" x14ac:dyDescent="0.25">
      <c r="D29487" s="31">
        <v>-498.37099999999998</v>
      </c>
      <c r="E29487" s="28">
        <v>744.96699999999998</v>
      </c>
    </row>
    <row r="29488" spans="4:5" x14ac:dyDescent="0.25">
      <c r="D29488" s="31">
        <v>-498.35500000000002</v>
      </c>
      <c r="E29488" s="28">
        <v>745.03899999999999</v>
      </c>
    </row>
    <row r="29489" spans="4:5" x14ac:dyDescent="0.25">
      <c r="D29489" s="31">
        <v>-498.339</v>
      </c>
      <c r="E29489" s="28">
        <v>745.11199999999997</v>
      </c>
    </row>
    <row r="29490" spans="4:5" x14ac:dyDescent="0.25">
      <c r="D29490" s="31">
        <v>-498.32299999999998</v>
      </c>
      <c r="E29490" s="28">
        <v>745.18399999999997</v>
      </c>
    </row>
    <row r="29491" spans="4:5" x14ac:dyDescent="0.25">
      <c r="D29491" s="31">
        <v>-498.30700000000002</v>
      </c>
      <c r="E29491" s="28">
        <v>745.25599999999997</v>
      </c>
    </row>
    <row r="29492" spans="4:5" x14ac:dyDescent="0.25">
      <c r="D29492" s="31">
        <v>-498.291</v>
      </c>
      <c r="E29492" s="28">
        <v>745.32799999999997</v>
      </c>
    </row>
    <row r="29493" spans="4:5" x14ac:dyDescent="0.25">
      <c r="D29493" s="31">
        <v>-498.27499999999998</v>
      </c>
      <c r="E29493" s="28">
        <v>745.40099999999995</v>
      </c>
    </row>
    <row r="29494" spans="4:5" x14ac:dyDescent="0.25">
      <c r="D29494" s="31">
        <v>-498.25900000000001</v>
      </c>
      <c r="E29494" s="28">
        <v>745.47299999999996</v>
      </c>
    </row>
    <row r="29495" spans="4:5" x14ac:dyDescent="0.25">
      <c r="D29495" s="31">
        <v>-498.24299999999999</v>
      </c>
      <c r="E29495" s="28">
        <v>745.54499999999996</v>
      </c>
    </row>
    <row r="29496" spans="4:5" x14ac:dyDescent="0.25">
      <c r="D29496" s="31">
        <v>-498.22699999999998</v>
      </c>
      <c r="E29496" s="28">
        <v>745.61699999999996</v>
      </c>
    </row>
    <row r="29497" spans="4:5" x14ac:dyDescent="0.25">
      <c r="D29497" s="31">
        <v>-498.21100000000001</v>
      </c>
      <c r="E29497" s="28">
        <v>745.68899999999996</v>
      </c>
    </row>
    <row r="29498" spans="4:5" x14ac:dyDescent="0.25">
      <c r="D29498" s="31">
        <v>-498.19499999999999</v>
      </c>
      <c r="E29498" s="28">
        <v>745.76199999999994</v>
      </c>
    </row>
    <row r="29499" spans="4:5" x14ac:dyDescent="0.25">
      <c r="D29499" s="31">
        <v>-498.17899999999997</v>
      </c>
      <c r="E29499" s="28">
        <v>745.83399999999995</v>
      </c>
    </row>
    <row r="29500" spans="4:5" x14ac:dyDescent="0.25">
      <c r="D29500" s="31">
        <v>-498.16300000000001</v>
      </c>
      <c r="E29500" s="28">
        <v>745.90599999999995</v>
      </c>
    </row>
    <row r="29501" spans="4:5" x14ac:dyDescent="0.25">
      <c r="D29501" s="31">
        <v>-498.14699999999999</v>
      </c>
      <c r="E29501" s="28">
        <v>745.97699999999998</v>
      </c>
    </row>
    <row r="29502" spans="4:5" x14ac:dyDescent="0.25">
      <c r="D29502" s="31">
        <v>-498.13099999999997</v>
      </c>
      <c r="E29502" s="28">
        <v>746.05</v>
      </c>
    </row>
    <row r="29503" spans="4:5" x14ac:dyDescent="0.25">
      <c r="D29503" s="31">
        <v>-498.11500000000001</v>
      </c>
      <c r="E29503" s="28">
        <v>746.12099999999998</v>
      </c>
    </row>
    <row r="29504" spans="4:5" x14ac:dyDescent="0.25">
      <c r="D29504" s="31">
        <v>-498.09899999999999</v>
      </c>
      <c r="E29504" s="28">
        <v>746.19299999999998</v>
      </c>
    </row>
    <row r="29505" spans="4:5" x14ac:dyDescent="0.25">
      <c r="D29505" s="31">
        <v>-498.08300000000003</v>
      </c>
      <c r="E29505" s="28">
        <v>746.26499999999999</v>
      </c>
    </row>
    <row r="29506" spans="4:5" x14ac:dyDescent="0.25">
      <c r="D29506" s="31">
        <v>-498.06799999999998</v>
      </c>
      <c r="E29506" s="28">
        <v>746.33699999999999</v>
      </c>
    </row>
    <row r="29507" spans="4:5" x14ac:dyDescent="0.25">
      <c r="D29507" s="31">
        <v>-498.05200000000002</v>
      </c>
      <c r="E29507" s="28">
        <v>746.40800000000002</v>
      </c>
    </row>
    <row r="29508" spans="4:5" x14ac:dyDescent="0.25">
      <c r="D29508" s="31">
        <v>-498.036</v>
      </c>
      <c r="E29508" s="28">
        <v>746.48</v>
      </c>
    </row>
    <row r="29509" spans="4:5" x14ac:dyDescent="0.25">
      <c r="D29509" s="31">
        <v>-498.02</v>
      </c>
      <c r="E29509" s="28">
        <v>746.55200000000002</v>
      </c>
    </row>
    <row r="29510" spans="4:5" x14ac:dyDescent="0.25">
      <c r="D29510" s="31">
        <v>-498.00400000000002</v>
      </c>
      <c r="E29510" s="28">
        <v>746.62300000000005</v>
      </c>
    </row>
    <row r="29511" spans="4:5" x14ac:dyDescent="0.25">
      <c r="D29511" s="31">
        <v>-497.988</v>
      </c>
      <c r="E29511" s="28">
        <v>746.69500000000005</v>
      </c>
    </row>
    <row r="29512" spans="4:5" x14ac:dyDescent="0.25">
      <c r="D29512" s="31">
        <v>-497.97199999999998</v>
      </c>
      <c r="E29512" s="28">
        <v>746.76599999999996</v>
      </c>
    </row>
    <row r="29513" spans="4:5" x14ac:dyDescent="0.25">
      <c r="D29513" s="31">
        <v>-497.95600000000002</v>
      </c>
      <c r="E29513" s="28">
        <v>746.83799999999997</v>
      </c>
    </row>
    <row r="29514" spans="4:5" x14ac:dyDescent="0.25">
      <c r="D29514" s="31">
        <v>-497.94</v>
      </c>
      <c r="E29514" s="28">
        <v>746.90899999999999</v>
      </c>
    </row>
    <row r="29515" spans="4:5" x14ac:dyDescent="0.25">
      <c r="D29515" s="31">
        <v>-497.92399999999998</v>
      </c>
      <c r="E29515" s="28">
        <v>746.98</v>
      </c>
    </row>
    <row r="29516" spans="4:5" x14ac:dyDescent="0.25">
      <c r="D29516" s="31">
        <v>-497.90800000000002</v>
      </c>
      <c r="E29516" s="28">
        <v>747.05200000000002</v>
      </c>
    </row>
    <row r="29517" spans="4:5" x14ac:dyDescent="0.25">
      <c r="D29517" s="31">
        <v>-497.892</v>
      </c>
      <c r="E29517" s="28">
        <v>747.12300000000005</v>
      </c>
    </row>
    <row r="29518" spans="4:5" x14ac:dyDescent="0.25">
      <c r="D29518" s="31">
        <v>-497.87599999999998</v>
      </c>
      <c r="E29518" s="28">
        <v>747.19399999999996</v>
      </c>
    </row>
    <row r="29519" spans="4:5" x14ac:dyDescent="0.25">
      <c r="D29519" s="31">
        <v>-497.86</v>
      </c>
      <c r="E29519" s="28">
        <v>747.26599999999996</v>
      </c>
    </row>
    <row r="29520" spans="4:5" x14ac:dyDescent="0.25">
      <c r="D29520" s="31">
        <v>-497.84399999999999</v>
      </c>
      <c r="E29520" s="28">
        <v>747.33699999999999</v>
      </c>
    </row>
    <row r="29521" spans="4:5" x14ac:dyDescent="0.25">
      <c r="D29521" s="31">
        <v>-497.82799999999997</v>
      </c>
      <c r="E29521" s="28">
        <v>747.40800000000002</v>
      </c>
    </row>
    <row r="29522" spans="4:5" x14ac:dyDescent="0.25">
      <c r="D29522" s="31">
        <v>-497.81200000000001</v>
      </c>
      <c r="E29522" s="28">
        <v>747.47900000000004</v>
      </c>
    </row>
    <row r="29523" spans="4:5" x14ac:dyDescent="0.25">
      <c r="D29523" s="31">
        <v>-497.79599999999999</v>
      </c>
      <c r="E29523" s="28">
        <v>747.55</v>
      </c>
    </row>
    <row r="29524" spans="4:5" x14ac:dyDescent="0.25">
      <c r="D29524" s="31">
        <v>-497.78</v>
      </c>
      <c r="E29524" s="28">
        <v>747.62099999999998</v>
      </c>
    </row>
    <row r="29525" spans="4:5" x14ac:dyDescent="0.25">
      <c r="D29525" s="31">
        <v>-497.76400000000001</v>
      </c>
      <c r="E29525" s="28">
        <v>747.69200000000001</v>
      </c>
    </row>
    <row r="29526" spans="4:5" x14ac:dyDescent="0.25">
      <c r="D29526" s="31">
        <v>-497.74799999999999</v>
      </c>
      <c r="E29526" s="28">
        <v>747.76300000000003</v>
      </c>
    </row>
    <row r="29527" spans="4:5" x14ac:dyDescent="0.25">
      <c r="D29527" s="31">
        <v>-497.73200000000003</v>
      </c>
      <c r="E29527" s="28">
        <v>747.83399999999995</v>
      </c>
    </row>
    <row r="29528" spans="4:5" x14ac:dyDescent="0.25">
      <c r="D29528" s="31">
        <v>-497.71600000000001</v>
      </c>
      <c r="E29528" s="28">
        <v>747.904</v>
      </c>
    </row>
    <row r="29529" spans="4:5" x14ac:dyDescent="0.25">
      <c r="D29529" s="31">
        <v>-497.7</v>
      </c>
      <c r="E29529" s="28">
        <v>747.97500000000002</v>
      </c>
    </row>
    <row r="29530" spans="4:5" x14ac:dyDescent="0.25">
      <c r="D29530" s="31">
        <v>-497.68400000000003</v>
      </c>
      <c r="E29530" s="28">
        <v>748.04600000000005</v>
      </c>
    </row>
    <row r="29531" spans="4:5" x14ac:dyDescent="0.25">
      <c r="D29531" s="31">
        <v>-497.66800000000001</v>
      </c>
      <c r="E29531" s="28">
        <v>748.11699999999996</v>
      </c>
    </row>
    <row r="29532" spans="4:5" x14ac:dyDescent="0.25">
      <c r="D29532" s="31">
        <v>-497.65199999999999</v>
      </c>
      <c r="E29532" s="28">
        <v>748.18700000000001</v>
      </c>
    </row>
    <row r="29533" spans="4:5" x14ac:dyDescent="0.25">
      <c r="D29533" s="31">
        <v>-497.63600000000002</v>
      </c>
      <c r="E29533" s="28">
        <v>748.25800000000004</v>
      </c>
    </row>
    <row r="29534" spans="4:5" x14ac:dyDescent="0.25">
      <c r="D29534" s="31">
        <v>-497.62</v>
      </c>
      <c r="E29534" s="28">
        <v>748.32899999999995</v>
      </c>
    </row>
    <row r="29535" spans="4:5" x14ac:dyDescent="0.25">
      <c r="D29535" s="31">
        <v>-497.60399999999998</v>
      </c>
      <c r="E29535" s="28">
        <v>748.399</v>
      </c>
    </row>
    <row r="29536" spans="4:5" x14ac:dyDescent="0.25">
      <c r="D29536" s="31">
        <v>-497.58800000000002</v>
      </c>
      <c r="E29536" s="28">
        <v>748.47</v>
      </c>
    </row>
    <row r="29537" spans="4:5" x14ac:dyDescent="0.25">
      <c r="D29537" s="31">
        <v>-497.572</v>
      </c>
      <c r="E29537" s="28">
        <v>748.54</v>
      </c>
    </row>
    <row r="29538" spans="4:5" x14ac:dyDescent="0.25">
      <c r="D29538" s="31">
        <v>-497.55599999999998</v>
      </c>
      <c r="E29538" s="28">
        <v>748.61</v>
      </c>
    </row>
    <row r="29539" spans="4:5" x14ac:dyDescent="0.25">
      <c r="D29539" s="31">
        <v>-497.54</v>
      </c>
      <c r="E29539" s="28">
        <v>748.68100000000004</v>
      </c>
    </row>
    <row r="29540" spans="4:5" x14ac:dyDescent="0.25">
      <c r="D29540" s="31">
        <v>-497.524</v>
      </c>
      <c r="E29540" s="28">
        <v>748.75099999999998</v>
      </c>
    </row>
    <row r="29541" spans="4:5" x14ac:dyDescent="0.25">
      <c r="D29541" s="31">
        <v>-497.50799999999998</v>
      </c>
      <c r="E29541" s="28">
        <v>748.822</v>
      </c>
    </row>
    <row r="29542" spans="4:5" x14ac:dyDescent="0.25">
      <c r="D29542" s="31">
        <v>-497.49200000000002</v>
      </c>
      <c r="E29542" s="28">
        <v>748.89200000000005</v>
      </c>
    </row>
    <row r="29543" spans="4:5" x14ac:dyDescent="0.25">
      <c r="D29543" s="31">
        <v>-497.476</v>
      </c>
      <c r="E29543" s="28">
        <v>748.96199999999999</v>
      </c>
    </row>
    <row r="29544" spans="4:5" x14ac:dyDescent="0.25">
      <c r="D29544" s="31">
        <v>-497.46</v>
      </c>
      <c r="E29544" s="28">
        <v>749.03200000000004</v>
      </c>
    </row>
    <row r="29545" spans="4:5" x14ac:dyDescent="0.25">
      <c r="D29545" s="31">
        <v>-497.44400000000002</v>
      </c>
      <c r="E29545" s="28">
        <v>749.10199999999998</v>
      </c>
    </row>
    <row r="29546" spans="4:5" x14ac:dyDescent="0.25">
      <c r="D29546" s="31">
        <v>-497.428</v>
      </c>
      <c r="E29546" s="28">
        <v>749.17200000000003</v>
      </c>
    </row>
    <row r="29547" spans="4:5" x14ac:dyDescent="0.25">
      <c r="D29547" s="31">
        <v>-497.41199999999998</v>
      </c>
      <c r="E29547" s="28">
        <v>749.24199999999996</v>
      </c>
    </row>
    <row r="29548" spans="4:5" x14ac:dyDescent="0.25">
      <c r="D29548" s="31">
        <v>-497.39600000000002</v>
      </c>
      <c r="E29548" s="28">
        <v>749.31200000000001</v>
      </c>
    </row>
    <row r="29549" spans="4:5" x14ac:dyDescent="0.25">
      <c r="D29549" s="31">
        <v>-497.38</v>
      </c>
      <c r="E29549" s="28">
        <v>749.38199999999995</v>
      </c>
    </row>
    <row r="29550" spans="4:5" x14ac:dyDescent="0.25">
      <c r="D29550" s="31">
        <v>-497.36399999999998</v>
      </c>
      <c r="E29550" s="28">
        <v>749.452</v>
      </c>
    </row>
    <row r="29551" spans="4:5" x14ac:dyDescent="0.25">
      <c r="D29551" s="31">
        <v>-497.34800000000001</v>
      </c>
      <c r="E29551" s="28">
        <v>749.52200000000005</v>
      </c>
    </row>
    <row r="29552" spans="4:5" x14ac:dyDescent="0.25">
      <c r="D29552" s="31">
        <v>-497.33199999999999</v>
      </c>
      <c r="E29552" s="28">
        <v>749.59199999999998</v>
      </c>
    </row>
    <row r="29553" spans="4:5" x14ac:dyDescent="0.25">
      <c r="D29553" s="31">
        <v>-497.31599999999997</v>
      </c>
      <c r="E29553" s="28">
        <v>749.66099999999994</v>
      </c>
    </row>
    <row r="29554" spans="4:5" x14ac:dyDescent="0.25">
      <c r="D29554" s="31">
        <v>-497.3</v>
      </c>
      <c r="E29554" s="28">
        <v>749.73099999999999</v>
      </c>
    </row>
    <row r="29555" spans="4:5" x14ac:dyDescent="0.25">
      <c r="D29555" s="31">
        <v>-497.28399999999999</v>
      </c>
      <c r="E29555" s="28">
        <v>749.80100000000004</v>
      </c>
    </row>
    <row r="29556" spans="4:5" x14ac:dyDescent="0.25">
      <c r="D29556" s="31">
        <v>-497.26799999999997</v>
      </c>
      <c r="E29556" s="28">
        <v>749.87</v>
      </c>
    </row>
    <row r="29557" spans="4:5" x14ac:dyDescent="0.25">
      <c r="D29557" s="31">
        <v>-497.25200000000001</v>
      </c>
      <c r="E29557" s="28">
        <v>749.94</v>
      </c>
    </row>
    <row r="29558" spans="4:5" x14ac:dyDescent="0.25">
      <c r="D29558" s="31">
        <v>-497.23599999999999</v>
      </c>
      <c r="E29558" s="28">
        <v>750.01</v>
      </c>
    </row>
    <row r="29559" spans="4:5" x14ac:dyDescent="0.25">
      <c r="D29559" s="31">
        <v>-497.22</v>
      </c>
      <c r="E29559" s="28">
        <v>750.07899999999995</v>
      </c>
    </row>
    <row r="29560" spans="4:5" x14ac:dyDescent="0.25">
      <c r="D29560" s="31">
        <v>-497.20400000000001</v>
      </c>
      <c r="E29560" s="28">
        <v>750.149</v>
      </c>
    </row>
    <row r="29561" spans="4:5" x14ac:dyDescent="0.25">
      <c r="D29561" s="31">
        <v>-497.18799999999999</v>
      </c>
      <c r="E29561" s="28">
        <v>750.21799999999996</v>
      </c>
    </row>
    <row r="29562" spans="4:5" x14ac:dyDescent="0.25">
      <c r="D29562" s="31">
        <v>-497.17200000000003</v>
      </c>
      <c r="E29562" s="28">
        <v>750.28700000000003</v>
      </c>
    </row>
    <row r="29563" spans="4:5" x14ac:dyDescent="0.25">
      <c r="D29563" s="31">
        <v>-497.15600000000001</v>
      </c>
      <c r="E29563" s="28">
        <v>750.35699999999997</v>
      </c>
    </row>
    <row r="29564" spans="4:5" x14ac:dyDescent="0.25">
      <c r="D29564" s="31">
        <v>-497.14</v>
      </c>
      <c r="E29564" s="28">
        <v>750.42600000000004</v>
      </c>
    </row>
    <row r="29565" spans="4:5" x14ac:dyDescent="0.25">
      <c r="D29565" s="31">
        <v>-497.12400000000002</v>
      </c>
      <c r="E29565" s="28">
        <v>750.495</v>
      </c>
    </row>
    <row r="29566" spans="4:5" x14ac:dyDescent="0.25">
      <c r="D29566" s="31">
        <v>-497.108</v>
      </c>
      <c r="E29566" s="28">
        <v>750.56500000000005</v>
      </c>
    </row>
    <row r="29567" spans="4:5" x14ac:dyDescent="0.25">
      <c r="D29567" s="31">
        <v>-497.09199999999998</v>
      </c>
      <c r="E29567" s="28">
        <v>750.63400000000001</v>
      </c>
    </row>
    <row r="29568" spans="4:5" x14ac:dyDescent="0.25">
      <c r="D29568" s="31">
        <v>-497.07600000000002</v>
      </c>
      <c r="E29568" s="28">
        <v>750.70299999999997</v>
      </c>
    </row>
    <row r="29569" spans="4:5" x14ac:dyDescent="0.25">
      <c r="D29569" s="31">
        <v>-497.06</v>
      </c>
      <c r="E29569" s="28">
        <v>750.77200000000005</v>
      </c>
    </row>
    <row r="29570" spans="4:5" x14ac:dyDescent="0.25">
      <c r="D29570" s="31">
        <v>-497.04399999999998</v>
      </c>
      <c r="E29570" s="28">
        <v>750.84100000000001</v>
      </c>
    </row>
    <row r="29571" spans="4:5" x14ac:dyDescent="0.25">
      <c r="D29571" s="31">
        <v>-497.02800000000002</v>
      </c>
      <c r="E29571" s="28">
        <v>750.91</v>
      </c>
    </row>
    <row r="29572" spans="4:5" x14ac:dyDescent="0.25">
      <c r="D29572" s="31">
        <v>-497.012</v>
      </c>
      <c r="E29572" s="28">
        <v>750.97900000000004</v>
      </c>
    </row>
    <row r="29573" spans="4:5" x14ac:dyDescent="0.25">
      <c r="D29573" s="31">
        <v>-496.99599999999998</v>
      </c>
      <c r="E29573" s="28">
        <v>751.048</v>
      </c>
    </row>
    <row r="29574" spans="4:5" x14ac:dyDescent="0.25">
      <c r="D29574" s="31">
        <v>-496.98</v>
      </c>
      <c r="E29574" s="28">
        <v>751.11699999999996</v>
      </c>
    </row>
    <row r="29575" spans="4:5" x14ac:dyDescent="0.25">
      <c r="D29575" s="31">
        <v>-496.964</v>
      </c>
      <c r="E29575" s="28">
        <v>751.18600000000004</v>
      </c>
    </row>
    <row r="29576" spans="4:5" x14ac:dyDescent="0.25">
      <c r="D29576" s="31">
        <v>-496.94799999999998</v>
      </c>
      <c r="E29576" s="28">
        <v>751.255</v>
      </c>
    </row>
    <row r="29577" spans="4:5" x14ac:dyDescent="0.25">
      <c r="D29577" s="31">
        <v>-496.93200000000002</v>
      </c>
      <c r="E29577" s="28">
        <v>751.32299999999998</v>
      </c>
    </row>
    <row r="29578" spans="4:5" x14ac:dyDescent="0.25">
      <c r="D29578" s="31">
        <v>-496.916</v>
      </c>
      <c r="E29578" s="28">
        <v>751.39200000000005</v>
      </c>
    </row>
    <row r="29579" spans="4:5" x14ac:dyDescent="0.25">
      <c r="D29579" s="31">
        <v>-496.9</v>
      </c>
      <c r="E29579" s="28">
        <v>751.46100000000001</v>
      </c>
    </row>
    <row r="29580" spans="4:5" x14ac:dyDescent="0.25">
      <c r="D29580" s="31">
        <v>-496.88400000000001</v>
      </c>
      <c r="E29580" s="28">
        <v>751.53</v>
      </c>
    </row>
    <row r="29581" spans="4:5" x14ac:dyDescent="0.25">
      <c r="D29581" s="31">
        <v>-496.86799999999999</v>
      </c>
      <c r="E29581" s="28">
        <v>751.59799999999996</v>
      </c>
    </row>
    <row r="29582" spans="4:5" x14ac:dyDescent="0.25">
      <c r="D29582" s="31">
        <v>-496.85199999999998</v>
      </c>
      <c r="E29582" s="28">
        <v>751.66700000000003</v>
      </c>
    </row>
    <row r="29583" spans="4:5" x14ac:dyDescent="0.25">
      <c r="D29583" s="31">
        <v>-496.83600000000001</v>
      </c>
      <c r="E29583" s="28">
        <v>751.73500000000001</v>
      </c>
    </row>
    <row r="29584" spans="4:5" x14ac:dyDescent="0.25">
      <c r="D29584" s="31">
        <v>-496.82</v>
      </c>
      <c r="E29584" s="28">
        <v>751.803</v>
      </c>
    </row>
    <row r="29585" spans="4:5" x14ac:dyDescent="0.25">
      <c r="D29585" s="31">
        <v>-496.80399999999997</v>
      </c>
      <c r="E29585" s="28">
        <v>751.87199999999996</v>
      </c>
    </row>
    <row r="29586" spans="4:5" x14ac:dyDescent="0.25">
      <c r="D29586" s="31">
        <v>-496.78800000000001</v>
      </c>
      <c r="E29586" s="28">
        <v>751.94</v>
      </c>
    </row>
    <row r="29587" spans="4:5" x14ac:dyDescent="0.25">
      <c r="D29587" s="31">
        <v>-496.77199999999999</v>
      </c>
      <c r="E29587" s="28">
        <v>752.00900000000001</v>
      </c>
    </row>
    <row r="29588" spans="4:5" x14ac:dyDescent="0.25">
      <c r="D29588" s="31">
        <v>-496.75599999999997</v>
      </c>
      <c r="E29588" s="28">
        <v>752.077</v>
      </c>
    </row>
    <row r="29589" spans="4:5" x14ac:dyDescent="0.25">
      <c r="D29589" s="31">
        <v>-496.74</v>
      </c>
      <c r="E29589" s="28">
        <v>752.14499999999998</v>
      </c>
    </row>
    <row r="29590" spans="4:5" x14ac:dyDescent="0.25">
      <c r="D29590" s="31">
        <v>-496.72399999999999</v>
      </c>
      <c r="E29590" s="28">
        <v>752.21400000000006</v>
      </c>
    </row>
    <row r="29591" spans="4:5" x14ac:dyDescent="0.25">
      <c r="D29591" s="31">
        <v>-496.70800000000003</v>
      </c>
      <c r="E29591" s="28">
        <v>752.28099999999995</v>
      </c>
    </row>
    <row r="29592" spans="4:5" x14ac:dyDescent="0.25">
      <c r="D29592" s="31">
        <v>-496.69200000000001</v>
      </c>
      <c r="E29592" s="28">
        <v>752.34900000000005</v>
      </c>
    </row>
    <row r="29593" spans="4:5" x14ac:dyDescent="0.25">
      <c r="D29593" s="31">
        <v>-496.67599999999999</v>
      </c>
      <c r="E29593" s="28">
        <v>752.41800000000001</v>
      </c>
    </row>
    <row r="29594" spans="4:5" x14ac:dyDescent="0.25">
      <c r="D29594" s="31">
        <v>-496.66</v>
      </c>
      <c r="E29594" s="28">
        <v>752.48599999999999</v>
      </c>
    </row>
    <row r="29595" spans="4:5" x14ac:dyDescent="0.25">
      <c r="D29595" s="31">
        <v>-496.64400000000001</v>
      </c>
      <c r="E29595" s="28">
        <v>752.55399999999997</v>
      </c>
    </row>
    <row r="29596" spans="4:5" x14ac:dyDescent="0.25">
      <c r="D29596" s="31">
        <v>-496.62799999999999</v>
      </c>
      <c r="E29596" s="28">
        <v>752.62099999999998</v>
      </c>
    </row>
    <row r="29597" spans="4:5" x14ac:dyDescent="0.25">
      <c r="D29597" s="31">
        <v>-496.61200000000002</v>
      </c>
      <c r="E29597" s="28">
        <v>752.69</v>
      </c>
    </row>
    <row r="29598" spans="4:5" x14ac:dyDescent="0.25">
      <c r="D29598" s="31">
        <v>-496.596</v>
      </c>
      <c r="E29598" s="28">
        <v>752.75699999999995</v>
      </c>
    </row>
    <row r="29599" spans="4:5" x14ac:dyDescent="0.25">
      <c r="D29599" s="31">
        <v>-496.58</v>
      </c>
      <c r="E29599" s="28">
        <v>752.82500000000005</v>
      </c>
    </row>
    <row r="29600" spans="4:5" x14ac:dyDescent="0.25">
      <c r="D29600" s="31">
        <v>-496.56400000000002</v>
      </c>
      <c r="E29600" s="28">
        <v>752.89300000000003</v>
      </c>
    </row>
    <row r="29601" spans="4:5" x14ac:dyDescent="0.25">
      <c r="D29601" s="31">
        <v>-496.548</v>
      </c>
      <c r="E29601" s="28">
        <v>752.96100000000001</v>
      </c>
    </row>
    <row r="29602" spans="4:5" x14ac:dyDescent="0.25">
      <c r="D29602" s="31">
        <v>-496.53199999999998</v>
      </c>
      <c r="E29602" s="28">
        <v>753.02800000000002</v>
      </c>
    </row>
    <row r="29603" spans="4:5" x14ac:dyDescent="0.25">
      <c r="D29603" s="31">
        <v>-496.51600000000002</v>
      </c>
      <c r="E29603" s="28">
        <v>753.096</v>
      </c>
    </row>
    <row r="29604" spans="4:5" x14ac:dyDescent="0.25">
      <c r="D29604" s="31">
        <v>-496.5</v>
      </c>
      <c r="E29604" s="28">
        <v>753.16399999999999</v>
      </c>
    </row>
    <row r="29605" spans="4:5" x14ac:dyDescent="0.25">
      <c r="D29605" s="31">
        <v>-496.48399999999998</v>
      </c>
      <c r="E29605" s="28">
        <v>753.23099999999999</v>
      </c>
    </row>
    <row r="29606" spans="4:5" x14ac:dyDescent="0.25">
      <c r="D29606" s="31">
        <v>-496.46800000000002</v>
      </c>
      <c r="E29606" s="28">
        <v>753.29899999999998</v>
      </c>
    </row>
    <row r="29607" spans="4:5" x14ac:dyDescent="0.25">
      <c r="D29607" s="31">
        <v>-496.452</v>
      </c>
      <c r="E29607" s="28">
        <v>753.36599999999999</v>
      </c>
    </row>
    <row r="29608" spans="4:5" x14ac:dyDescent="0.25">
      <c r="D29608" s="31">
        <v>-496.43599999999998</v>
      </c>
      <c r="E29608" s="28">
        <v>753.43399999999997</v>
      </c>
    </row>
    <row r="29609" spans="4:5" x14ac:dyDescent="0.25">
      <c r="D29609" s="31">
        <v>-496.42</v>
      </c>
      <c r="E29609" s="28">
        <v>753.50099999999998</v>
      </c>
    </row>
    <row r="29610" spans="4:5" x14ac:dyDescent="0.25">
      <c r="D29610" s="31">
        <v>-496.404</v>
      </c>
      <c r="E29610" s="28">
        <v>753.56799999999998</v>
      </c>
    </row>
    <row r="29611" spans="4:5" x14ac:dyDescent="0.25">
      <c r="D29611" s="31">
        <v>-496.38799999999998</v>
      </c>
      <c r="E29611" s="28">
        <v>753.63599999999997</v>
      </c>
    </row>
    <row r="29612" spans="4:5" x14ac:dyDescent="0.25">
      <c r="D29612" s="31">
        <v>-496.37200000000001</v>
      </c>
      <c r="E29612" s="28">
        <v>753.70299999999997</v>
      </c>
    </row>
    <row r="29613" spans="4:5" x14ac:dyDescent="0.25">
      <c r="D29613" s="31">
        <v>-496.35599999999999</v>
      </c>
      <c r="E29613" s="28">
        <v>753.77</v>
      </c>
    </row>
    <row r="29614" spans="4:5" x14ac:dyDescent="0.25">
      <c r="D29614" s="31">
        <v>-496.34</v>
      </c>
      <c r="E29614" s="28">
        <v>753.83799999999997</v>
      </c>
    </row>
    <row r="29615" spans="4:5" x14ac:dyDescent="0.25">
      <c r="D29615" s="31">
        <v>-496.32400000000001</v>
      </c>
      <c r="E29615" s="28">
        <v>753.904</v>
      </c>
    </row>
    <row r="29616" spans="4:5" x14ac:dyDescent="0.25">
      <c r="D29616" s="31">
        <v>-496.30799999999999</v>
      </c>
      <c r="E29616" s="28">
        <v>753.97199999999998</v>
      </c>
    </row>
    <row r="29617" spans="4:5" x14ac:dyDescent="0.25">
      <c r="D29617" s="31">
        <v>-496.29199999999997</v>
      </c>
      <c r="E29617" s="28">
        <v>754.03899999999999</v>
      </c>
    </row>
    <row r="29618" spans="4:5" x14ac:dyDescent="0.25">
      <c r="D29618" s="31">
        <v>-496.27600000000001</v>
      </c>
      <c r="E29618" s="28">
        <v>754.10599999999999</v>
      </c>
    </row>
    <row r="29619" spans="4:5" x14ac:dyDescent="0.25">
      <c r="D29619" s="31">
        <v>-496.26</v>
      </c>
      <c r="E29619" s="28">
        <v>754.173</v>
      </c>
    </row>
    <row r="29620" spans="4:5" x14ac:dyDescent="0.25">
      <c r="D29620" s="31">
        <v>-496.245</v>
      </c>
      <c r="E29620" s="28">
        <v>754.24</v>
      </c>
    </row>
    <row r="29621" spans="4:5" x14ac:dyDescent="0.25">
      <c r="D29621" s="31">
        <v>-496.22899999999998</v>
      </c>
      <c r="E29621" s="28">
        <v>754.30700000000002</v>
      </c>
    </row>
    <row r="29622" spans="4:5" x14ac:dyDescent="0.25">
      <c r="D29622" s="31">
        <v>-496.21300000000002</v>
      </c>
      <c r="E29622" s="28">
        <v>754.37300000000005</v>
      </c>
    </row>
    <row r="29623" spans="4:5" x14ac:dyDescent="0.25">
      <c r="D29623" s="31">
        <v>-496.197</v>
      </c>
      <c r="E29623" s="28">
        <v>754.44</v>
      </c>
    </row>
    <row r="29624" spans="4:5" x14ac:dyDescent="0.25">
      <c r="D29624" s="31">
        <v>-496.18099999999998</v>
      </c>
      <c r="E29624" s="28">
        <v>754.50699999999995</v>
      </c>
    </row>
    <row r="29625" spans="4:5" x14ac:dyDescent="0.25">
      <c r="D29625" s="31">
        <v>-496.16500000000002</v>
      </c>
      <c r="E29625" s="28">
        <v>754.57299999999998</v>
      </c>
    </row>
    <row r="29626" spans="4:5" x14ac:dyDescent="0.25">
      <c r="D29626" s="31">
        <v>-496.149</v>
      </c>
      <c r="E29626" s="28">
        <v>754.64</v>
      </c>
    </row>
    <row r="29627" spans="4:5" x14ac:dyDescent="0.25">
      <c r="D29627" s="31">
        <v>-496.13299999999998</v>
      </c>
      <c r="E29627" s="28">
        <v>754.70699999999999</v>
      </c>
    </row>
    <row r="29628" spans="4:5" x14ac:dyDescent="0.25">
      <c r="D29628" s="31">
        <v>-496.11700000000002</v>
      </c>
      <c r="E29628" s="28">
        <v>754.77300000000002</v>
      </c>
    </row>
    <row r="29629" spans="4:5" x14ac:dyDescent="0.25">
      <c r="D29629" s="31">
        <v>-496.101</v>
      </c>
      <c r="E29629" s="28">
        <v>754.84</v>
      </c>
    </row>
    <row r="29630" spans="4:5" x14ac:dyDescent="0.25">
      <c r="D29630" s="31">
        <v>-496.08499999999998</v>
      </c>
      <c r="E29630" s="28">
        <v>754.90599999999995</v>
      </c>
    </row>
    <row r="29631" spans="4:5" x14ac:dyDescent="0.25">
      <c r="D29631" s="31">
        <v>-496.06900000000002</v>
      </c>
      <c r="E29631" s="28">
        <v>754.97299999999996</v>
      </c>
    </row>
    <row r="29632" spans="4:5" x14ac:dyDescent="0.25">
      <c r="D29632" s="31">
        <v>-496.053</v>
      </c>
      <c r="E29632" s="28">
        <v>755.03899999999999</v>
      </c>
    </row>
    <row r="29633" spans="4:5" x14ac:dyDescent="0.25">
      <c r="D29633" s="31">
        <v>-496.03699999999998</v>
      </c>
      <c r="E29633" s="28">
        <v>755.10599999999999</v>
      </c>
    </row>
    <row r="29634" spans="4:5" x14ac:dyDescent="0.25">
      <c r="D29634" s="31">
        <v>-496.02100000000002</v>
      </c>
      <c r="E29634" s="28">
        <v>755.17200000000003</v>
      </c>
    </row>
    <row r="29635" spans="4:5" x14ac:dyDescent="0.25">
      <c r="D29635" s="31">
        <v>-496.005</v>
      </c>
      <c r="E29635" s="28">
        <v>755.23800000000006</v>
      </c>
    </row>
    <row r="29636" spans="4:5" x14ac:dyDescent="0.25">
      <c r="D29636" s="31">
        <v>-495.98899999999998</v>
      </c>
      <c r="E29636" s="28">
        <v>755.30399999999997</v>
      </c>
    </row>
    <row r="29637" spans="4:5" x14ac:dyDescent="0.25">
      <c r="D29637" s="31">
        <v>-495.97300000000001</v>
      </c>
      <c r="E29637" s="28">
        <v>755.37099999999998</v>
      </c>
    </row>
    <row r="29638" spans="4:5" x14ac:dyDescent="0.25">
      <c r="D29638" s="31">
        <v>-495.95699999999999</v>
      </c>
      <c r="E29638" s="28">
        <v>755.43700000000001</v>
      </c>
    </row>
    <row r="29639" spans="4:5" x14ac:dyDescent="0.25">
      <c r="D29639" s="31">
        <v>-495.94099999999997</v>
      </c>
      <c r="E29639" s="28">
        <v>755.50300000000004</v>
      </c>
    </row>
    <row r="29640" spans="4:5" x14ac:dyDescent="0.25">
      <c r="D29640" s="31">
        <v>-495.92500000000001</v>
      </c>
      <c r="E29640" s="28">
        <v>755.56899999999996</v>
      </c>
    </row>
    <row r="29641" spans="4:5" x14ac:dyDescent="0.25">
      <c r="D29641" s="31">
        <v>-495.90899999999999</v>
      </c>
      <c r="E29641" s="28">
        <v>755.63499999999999</v>
      </c>
    </row>
    <row r="29642" spans="4:5" x14ac:dyDescent="0.25">
      <c r="D29642" s="31">
        <v>-495.89299999999997</v>
      </c>
      <c r="E29642" s="28">
        <v>755.70100000000002</v>
      </c>
    </row>
    <row r="29643" spans="4:5" x14ac:dyDescent="0.25">
      <c r="D29643" s="31">
        <v>-495.87700000000001</v>
      </c>
      <c r="E29643" s="28">
        <v>755.76700000000005</v>
      </c>
    </row>
    <row r="29644" spans="4:5" x14ac:dyDescent="0.25">
      <c r="D29644" s="31">
        <v>-495.86099999999999</v>
      </c>
      <c r="E29644" s="28">
        <v>755.83299999999997</v>
      </c>
    </row>
    <row r="29645" spans="4:5" x14ac:dyDescent="0.25">
      <c r="D29645" s="31">
        <v>-495.84500000000003</v>
      </c>
      <c r="E29645" s="28">
        <v>755.899</v>
      </c>
    </row>
    <row r="29646" spans="4:5" x14ac:dyDescent="0.25">
      <c r="D29646" s="31">
        <v>-495.82900000000001</v>
      </c>
      <c r="E29646" s="28">
        <v>755.96400000000006</v>
      </c>
    </row>
    <row r="29647" spans="4:5" x14ac:dyDescent="0.25">
      <c r="D29647" s="31">
        <v>-495.81299999999999</v>
      </c>
      <c r="E29647" s="28">
        <v>756.03</v>
      </c>
    </row>
    <row r="29648" spans="4:5" x14ac:dyDescent="0.25">
      <c r="D29648" s="31">
        <v>-495.79700000000003</v>
      </c>
      <c r="E29648" s="28">
        <v>756.096</v>
      </c>
    </row>
    <row r="29649" spans="4:5" x14ac:dyDescent="0.25">
      <c r="D29649" s="31">
        <v>-495.78100000000001</v>
      </c>
      <c r="E29649" s="28">
        <v>756.16200000000003</v>
      </c>
    </row>
    <row r="29650" spans="4:5" x14ac:dyDescent="0.25">
      <c r="D29650" s="31">
        <v>-495.76499999999999</v>
      </c>
      <c r="E29650" s="28">
        <v>756.22699999999998</v>
      </c>
    </row>
    <row r="29651" spans="4:5" x14ac:dyDescent="0.25">
      <c r="D29651" s="31">
        <v>-495.74900000000002</v>
      </c>
      <c r="E29651" s="28">
        <v>756.29300000000001</v>
      </c>
    </row>
    <row r="29652" spans="4:5" x14ac:dyDescent="0.25">
      <c r="D29652" s="31">
        <v>-495.733</v>
      </c>
      <c r="E29652" s="28">
        <v>756.35799999999995</v>
      </c>
    </row>
    <row r="29653" spans="4:5" x14ac:dyDescent="0.25">
      <c r="D29653" s="31">
        <v>-495.71699999999998</v>
      </c>
      <c r="E29653" s="28">
        <v>756.42399999999998</v>
      </c>
    </row>
    <row r="29654" spans="4:5" x14ac:dyDescent="0.25">
      <c r="D29654" s="31">
        <v>-495.70100000000002</v>
      </c>
      <c r="E29654" s="28">
        <v>756.48900000000003</v>
      </c>
    </row>
    <row r="29655" spans="4:5" x14ac:dyDescent="0.25">
      <c r="D29655" s="31">
        <v>-495.685</v>
      </c>
      <c r="E29655" s="28">
        <v>756.55499999999995</v>
      </c>
    </row>
    <row r="29656" spans="4:5" x14ac:dyDescent="0.25">
      <c r="D29656" s="31">
        <v>-495.66899999999998</v>
      </c>
      <c r="E29656" s="28">
        <v>756.62</v>
      </c>
    </row>
    <row r="29657" spans="4:5" x14ac:dyDescent="0.25">
      <c r="D29657" s="31">
        <v>-495.65300000000002</v>
      </c>
      <c r="E29657" s="28">
        <v>756.68499999999995</v>
      </c>
    </row>
    <row r="29658" spans="4:5" x14ac:dyDescent="0.25">
      <c r="D29658" s="31">
        <v>-495.637</v>
      </c>
      <c r="E29658" s="28">
        <v>756.75099999999998</v>
      </c>
    </row>
    <row r="29659" spans="4:5" x14ac:dyDescent="0.25">
      <c r="D29659" s="31">
        <v>-495.62099999999998</v>
      </c>
      <c r="E29659" s="28">
        <v>756.81600000000003</v>
      </c>
    </row>
    <row r="29660" spans="4:5" x14ac:dyDescent="0.25">
      <c r="D29660" s="31">
        <v>-495.60500000000002</v>
      </c>
      <c r="E29660" s="28">
        <v>756.88099999999997</v>
      </c>
    </row>
    <row r="29661" spans="4:5" x14ac:dyDescent="0.25">
      <c r="D29661" s="31">
        <v>-495.589</v>
      </c>
      <c r="E29661" s="28">
        <v>756.94600000000003</v>
      </c>
    </row>
    <row r="29662" spans="4:5" x14ac:dyDescent="0.25">
      <c r="D29662" s="31">
        <v>-495.57299999999998</v>
      </c>
      <c r="E29662" s="28">
        <v>757.01199999999994</v>
      </c>
    </row>
    <row r="29663" spans="4:5" x14ac:dyDescent="0.25">
      <c r="D29663" s="31">
        <v>-495.55700000000002</v>
      </c>
      <c r="E29663" s="28">
        <v>757.077</v>
      </c>
    </row>
    <row r="29664" spans="4:5" x14ac:dyDescent="0.25">
      <c r="D29664" s="31">
        <v>-495.541</v>
      </c>
      <c r="E29664" s="28">
        <v>757.14200000000005</v>
      </c>
    </row>
    <row r="29665" spans="4:5" x14ac:dyDescent="0.25">
      <c r="D29665" s="31">
        <v>-495.52499999999998</v>
      </c>
      <c r="E29665" s="28">
        <v>757.20699999999999</v>
      </c>
    </row>
    <row r="29666" spans="4:5" x14ac:dyDescent="0.25">
      <c r="D29666" s="31">
        <v>-495.50900000000001</v>
      </c>
      <c r="E29666" s="28">
        <v>757.27200000000005</v>
      </c>
    </row>
    <row r="29667" spans="4:5" x14ac:dyDescent="0.25">
      <c r="D29667" s="31">
        <v>-495.49299999999999</v>
      </c>
      <c r="E29667" s="28">
        <v>757.33699999999999</v>
      </c>
    </row>
    <row r="29668" spans="4:5" x14ac:dyDescent="0.25">
      <c r="D29668" s="31">
        <v>-495.47699999999998</v>
      </c>
      <c r="E29668" s="28">
        <v>757.40099999999995</v>
      </c>
    </row>
    <row r="29669" spans="4:5" x14ac:dyDescent="0.25">
      <c r="D29669" s="31">
        <v>-495.46100000000001</v>
      </c>
      <c r="E29669" s="28">
        <v>757.46600000000001</v>
      </c>
    </row>
    <row r="29670" spans="4:5" x14ac:dyDescent="0.25">
      <c r="D29670" s="31">
        <v>-495.44499999999999</v>
      </c>
      <c r="E29670" s="28">
        <v>757.53099999999995</v>
      </c>
    </row>
    <row r="29671" spans="4:5" x14ac:dyDescent="0.25">
      <c r="D29671" s="31">
        <v>-495.42899999999997</v>
      </c>
      <c r="E29671" s="28">
        <v>757.596</v>
      </c>
    </row>
    <row r="29672" spans="4:5" x14ac:dyDescent="0.25">
      <c r="D29672" s="31">
        <v>-495.41300000000001</v>
      </c>
      <c r="E29672" s="28">
        <v>757.66</v>
      </c>
    </row>
    <row r="29673" spans="4:5" x14ac:dyDescent="0.25">
      <c r="D29673" s="31">
        <v>-495.39699999999999</v>
      </c>
      <c r="E29673" s="28">
        <v>757.72500000000002</v>
      </c>
    </row>
    <row r="29674" spans="4:5" x14ac:dyDescent="0.25">
      <c r="D29674" s="31">
        <v>-495.38099999999997</v>
      </c>
      <c r="E29674" s="28">
        <v>757.79</v>
      </c>
    </row>
    <row r="29675" spans="4:5" x14ac:dyDescent="0.25">
      <c r="D29675" s="31">
        <v>-495.36500000000001</v>
      </c>
      <c r="E29675" s="28">
        <v>757.85400000000004</v>
      </c>
    </row>
    <row r="29676" spans="4:5" x14ac:dyDescent="0.25">
      <c r="D29676" s="31">
        <v>-495.34899999999999</v>
      </c>
      <c r="E29676" s="28">
        <v>757.91899999999998</v>
      </c>
    </row>
    <row r="29677" spans="4:5" x14ac:dyDescent="0.25">
      <c r="D29677" s="31">
        <v>-495.33300000000003</v>
      </c>
      <c r="E29677" s="28">
        <v>757.98299999999995</v>
      </c>
    </row>
    <row r="29678" spans="4:5" x14ac:dyDescent="0.25">
      <c r="D29678" s="31">
        <v>-495.31700000000001</v>
      </c>
      <c r="E29678" s="28">
        <v>758.04700000000003</v>
      </c>
    </row>
    <row r="29679" spans="4:5" x14ac:dyDescent="0.25">
      <c r="D29679" s="31">
        <v>-495.30099999999999</v>
      </c>
      <c r="E29679" s="28">
        <v>758.11199999999997</v>
      </c>
    </row>
    <row r="29680" spans="4:5" x14ac:dyDescent="0.25">
      <c r="D29680" s="31">
        <v>-495.28500000000003</v>
      </c>
      <c r="E29680" s="28">
        <v>758.17600000000004</v>
      </c>
    </row>
    <row r="29681" spans="4:5" x14ac:dyDescent="0.25">
      <c r="D29681" s="31">
        <v>-495.26900000000001</v>
      </c>
      <c r="E29681" s="28">
        <v>758.24</v>
      </c>
    </row>
    <row r="29682" spans="4:5" x14ac:dyDescent="0.25">
      <c r="D29682" s="31">
        <v>-495.25299999999999</v>
      </c>
      <c r="E29682" s="28">
        <v>758.30499999999995</v>
      </c>
    </row>
    <row r="29683" spans="4:5" x14ac:dyDescent="0.25">
      <c r="D29683" s="31">
        <v>-495.23700000000002</v>
      </c>
      <c r="E29683" s="28">
        <v>758.36900000000003</v>
      </c>
    </row>
    <row r="29684" spans="4:5" x14ac:dyDescent="0.25">
      <c r="D29684" s="31">
        <v>-495.221</v>
      </c>
      <c r="E29684" s="28">
        <v>758.43299999999999</v>
      </c>
    </row>
    <row r="29685" spans="4:5" x14ac:dyDescent="0.25">
      <c r="D29685" s="31">
        <v>-495.20499999999998</v>
      </c>
      <c r="E29685" s="28">
        <v>758.49699999999996</v>
      </c>
    </row>
    <row r="29686" spans="4:5" x14ac:dyDescent="0.25">
      <c r="D29686" s="31">
        <v>-495.18900000000002</v>
      </c>
      <c r="E29686" s="28">
        <v>758.56200000000001</v>
      </c>
    </row>
    <row r="29687" spans="4:5" x14ac:dyDescent="0.25">
      <c r="D29687" s="31">
        <v>-495.173</v>
      </c>
      <c r="E29687" s="28">
        <v>758.625</v>
      </c>
    </row>
    <row r="29688" spans="4:5" x14ac:dyDescent="0.25">
      <c r="D29688" s="31">
        <v>-495.15699999999998</v>
      </c>
      <c r="E29688" s="28">
        <v>758.68899999999996</v>
      </c>
    </row>
    <row r="29689" spans="4:5" x14ac:dyDescent="0.25">
      <c r="D29689" s="31">
        <v>-495.14100000000002</v>
      </c>
      <c r="E29689" s="28">
        <v>758.75300000000004</v>
      </c>
    </row>
    <row r="29690" spans="4:5" x14ac:dyDescent="0.25">
      <c r="D29690" s="31">
        <v>-495.125</v>
      </c>
      <c r="E29690" s="28">
        <v>758.81700000000001</v>
      </c>
    </row>
    <row r="29691" spans="4:5" x14ac:dyDescent="0.25">
      <c r="D29691" s="31">
        <v>-495.10899999999998</v>
      </c>
      <c r="E29691" s="28">
        <v>758.88099999999997</v>
      </c>
    </row>
    <row r="29692" spans="4:5" x14ac:dyDescent="0.25">
      <c r="D29692" s="31">
        <v>-495.09300000000002</v>
      </c>
      <c r="E29692" s="28">
        <v>758.94500000000005</v>
      </c>
    </row>
    <row r="29693" spans="4:5" x14ac:dyDescent="0.25">
      <c r="D29693" s="31">
        <v>-495.077</v>
      </c>
      <c r="E29693" s="28">
        <v>759.00900000000001</v>
      </c>
    </row>
    <row r="29694" spans="4:5" x14ac:dyDescent="0.25">
      <c r="D29694" s="31">
        <v>-495.06099999999998</v>
      </c>
      <c r="E29694" s="28">
        <v>759.07299999999998</v>
      </c>
    </row>
    <row r="29695" spans="4:5" x14ac:dyDescent="0.25">
      <c r="D29695" s="31">
        <v>-495.04500000000002</v>
      </c>
      <c r="E29695" s="28">
        <v>759.13599999999997</v>
      </c>
    </row>
    <row r="29696" spans="4:5" x14ac:dyDescent="0.25">
      <c r="D29696" s="31">
        <v>-495.029</v>
      </c>
      <c r="E29696" s="28">
        <v>759.2</v>
      </c>
    </row>
    <row r="29697" spans="4:5" x14ac:dyDescent="0.25">
      <c r="D29697" s="31">
        <v>-495.01299999999998</v>
      </c>
      <c r="E29697" s="28">
        <v>759.26300000000003</v>
      </c>
    </row>
    <row r="29698" spans="4:5" x14ac:dyDescent="0.25">
      <c r="D29698" s="31">
        <v>-494.99700000000001</v>
      </c>
      <c r="E29698" s="28">
        <v>759.327</v>
      </c>
    </row>
    <row r="29699" spans="4:5" x14ac:dyDescent="0.25">
      <c r="D29699" s="31">
        <v>-494.98099999999999</v>
      </c>
      <c r="E29699" s="28">
        <v>759.39</v>
      </c>
    </row>
    <row r="29700" spans="4:5" x14ac:dyDescent="0.25">
      <c r="D29700" s="31">
        <v>-494.96499999999997</v>
      </c>
      <c r="E29700" s="28">
        <v>759.45399999999995</v>
      </c>
    </row>
    <row r="29701" spans="4:5" x14ac:dyDescent="0.25">
      <c r="D29701" s="31">
        <v>-494.94900000000001</v>
      </c>
      <c r="E29701" s="28">
        <v>759.51700000000005</v>
      </c>
    </row>
    <row r="29702" spans="4:5" x14ac:dyDescent="0.25">
      <c r="D29702" s="31">
        <v>-494.93299999999999</v>
      </c>
      <c r="E29702" s="28">
        <v>759.58100000000002</v>
      </c>
    </row>
    <row r="29703" spans="4:5" x14ac:dyDescent="0.25">
      <c r="D29703" s="31">
        <v>-494.91699999999997</v>
      </c>
      <c r="E29703" s="28">
        <v>759.64400000000001</v>
      </c>
    </row>
    <row r="29704" spans="4:5" x14ac:dyDescent="0.25">
      <c r="D29704" s="31">
        <v>-494.90100000000001</v>
      </c>
      <c r="E29704" s="28">
        <v>759.70799999999997</v>
      </c>
    </row>
    <row r="29705" spans="4:5" x14ac:dyDescent="0.25">
      <c r="D29705" s="31">
        <v>-494.88499999999999</v>
      </c>
      <c r="E29705" s="28">
        <v>759.77099999999996</v>
      </c>
    </row>
    <row r="29706" spans="4:5" x14ac:dyDescent="0.25">
      <c r="D29706" s="31">
        <v>-494.86900000000003</v>
      </c>
      <c r="E29706" s="28">
        <v>759.83299999999997</v>
      </c>
    </row>
    <row r="29707" spans="4:5" x14ac:dyDescent="0.25">
      <c r="D29707" s="31">
        <v>-494.85300000000001</v>
      </c>
      <c r="E29707" s="28">
        <v>759.89700000000005</v>
      </c>
    </row>
    <row r="29708" spans="4:5" x14ac:dyDescent="0.25">
      <c r="D29708" s="31">
        <v>-494.83699999999999</v>
      </c>
      <c r="E29708" s="28">
        <v>759.96</v>
      </c>
    </row>
    <row r="29709" spans="4:5" x14ac:dyDescent="0.25">
      <c r="D29709" s="31">
        <v>-494.82100000000003</v>
      </c>
      <c r="E29709" s="28">
        <v>760.02300000000002</v>
      </c>
    </row>
    <row r="29710" spans="4:5" x14ac:dyDescent="0.25">
      <c r="D29710" s="31">
        <v>-494.80500000000001</v>
      </c>
      <c r="E29710" s="28">
        <v>760.08600000000001</v>
      </c>
    </row>
    <row r="29711" spans="4:5" x14ac:dyDescent="0.25">
      <c r="D29711" s="31">
        <v>-494.78899999999999</v>
      </c>
      <c r="E29711" s="28">
        <v>760.149</v>
      </c>
    </row>
    <row r="29712" spans="4:5" x14ac:dyDescent="0.25">
      <c r="D29712" s="31">
        <v>-494.77300000000002</v>
      </c>
      <c r="E29712" s="28">
        <v>760.21199999999999</v>
      </c>
    </row>
    <row r="29713" spans="4:5" x14ac:dyDescent="0.25">
      <c r="D29713" s="31">
        <v>-494.75700000000001</v>
      </c>
      <c r="E29713" s="28">
        <v>760.27499999999998</v>
      </c>
    </row>
    <row r="29714" spans="4:5" x14ac:dyDescent="0.25">
      <c r="D29714" s="31">
        <v>-494.74099999999999</v>
      </c>
      <c r="E29714" s="28">
        <v>760.33799999999997</v>
      </c>
    </row>
    <row r="29715" spans="4:5" x14ac:dyDescent="0.25">
      <c r="D29715" s="31">
        <v>-494.72500000000002</v>
      </c>
      <c r="E29715" s="28">
        <v>760.40099999999995</v>
      </c>
    </row>
    <row r="29716" spans="4:5" x14ac:dyDescent="0.25">
      <c r="D29716" s="31">
        <v>-494.709</v>
      </c>
      <c r="E29716" s="28">
        <v>760.46299999999997</v>
      </c>
    </row>
    <row r="29717" spans="4:5" x14ac:dyDescent="0.25">
      <c r="D29717" s="31">
        <v>-494.69299999999998</v>
      </c>
      <c r="E29717" s="28">
        <v>760.52599999999995</v>
      </c>
    </row>
    <row r="29718" spans="4:5" x14ac:dyDescent="0.25">
      <c r="D29718" s="31">
        <v>-494.67700000000002</v>
      </c>
      <c r="E29718" s="28">
        <v>760.58900000000006</v>
      </c>
    </row>
    <row r="29719" spans="4:5" x14ac:dyDescent="0.25">
      <c r="D29719" s="31">
        <v>-494.661</v>
      </c>
      <c r="E29719" s="28">
        <v>760.65099999999995</v>
      </c>
    </row>
    <row r="29720" spans="4:5" x14ac:dyDescent="0.25">
      <c r="D29720" s="31">
        <v>-494.64499999999998</v>
      </c>
      <c r="E29720" s="28">
        <v>760.71400000000006</v>
      </c>
    </row>
    <row r="29721" spans="4:5" x14ac:dyDescent="0.25">
      <c r="D29721" s="31">
        <v>-494.62900000000002</v>
      </c>
      <c r="E29721" s="28">
        <v>760.77700000000004</v>
      </c>
    </row>
    <row r="29722" spans="4:5" x14ac:dyDescent="0.25">
      <c r="D29722" s="31">
        <v>-494.613</v>
      </c>
      <c r="E29722" s="28">
        <v>760.83900000000006</v>
      </c>
    </row>
    <row r="29723" spans="4:5" x14ac:dyDescent="0.25">
      <c r="D29723" s="31">
        <v>-494.59699999999998</v>
      </c>
      <c r="E29723" s="28">
        <v>760.90099999999995</v>
      </c>
    </row>
    <row r="29724" spans="4:5" x14ac:dyDescent="0.25">
      <c r="D29724" s="31">
        <v>-494.58100000000002</v>
      </c>
      <c r="E29724" s="28">
        <v>760.96400000000006</v>
      </c>
    </row>
    <row r="29725" spans="4:5" x14ac:dyDescent="0.25">
      <c r="D29725" s="31">
        <v>-494.565</v>
      </c>
      <c r="E29725" s="28">
        <v>761.02599999999995</v>
      </c>
    </row>
    <row r="29726" spans="4:5" x14ac:dyDescent="0.25">
      <c r="D29726" s="31">
        <v>-494.54899999999998</v>
      </c>
      <c r="E29726" s="28">
        <v>761.08900000000006</v>
      </c>
    </row>
    <row r="29727" spans="4:5" x14ac:dyDescent="0.25">
      <c r="D29727" s="31">
        <v>-494.53300000000002</v>
      </c>
      <c r="E29727" s="28">
        <v>761.15099999999995</v>
      </c>
    </row>
    <row r="29728" spans="4:5" x14ac:dyDescent="0.25">
      <c r="D29728" s="31">
        <v>-494.517</v>
      </c>
      <c r="E29728" s="28">
        <v>761.21299999999997</v>
      </c>
    </row>
    <row r="29729" spans="4:5" x14ac:dyDescent="0.25">
      <c r="D29729" s="31">
        <v>-494.50099999999998</v>
      </c>
      <c r="E29729" s="28">
        <v>761.27499999999998</v>
      </c>
    </row>
    <row r="29730" spans="4:5" x14ac:dyDescent="0.25">
      <c r="D29730" s="31">
        <v>-494.48500000000001</v>
      </c>
      <c r="E29730" s="28">
        <v>761.33799999999997</v>
      </c>
    </row>
    <row r="29731" spans="4:5" x14ac:dyDescent="0.25">
      <c r="D29731" s="31">
        <v>-494.46899999999999</v>
      </c>
      <c r="E29731" s="28">
        <v>761.4</v>
      </c>
    </row>
    <row r="29732" spans="4:5" x14ac:dyDescent="0.25">
      <c r="D29732" s="31">
        <v>-494.45299999999997</v>
      </c>
      <c r="E29732" s="28">
        <v>761.46199999999999</v>
      </c>
    </row>
    <row r="29733" spans="4:5" x14ac:dyDescent="0.25">
      <c r="D29733" s="31">
        <v>-494.43799999999999</v>
      </c>
      <c r="E29733" s="28">
        <v>761.524</v>
      </c>
    </row>
    <row r="29734" spans="4:5" x14ac:dyDescent="0.25">
      <c r="D29734" s="31">
        <v>-494.42200000000003</v>
      </c>
      <c r="E29734" s="28">
        <v>761.58600000000001</v>
      </c>
    </row>
    <row r="29735" spans="4:5" x14ac:dyDescent="0.25">
      <c r="D29735" s="31">
        <v>-494.40600000000001</v>
      </c>
      <c r="E29735" s="28">
        <v>761.64800000000002</v>
      </c>
    </row>
    <row r="29736" spans="4:5" x14ac:dyDescent="0.25">
      <c r="D29736" s="31">
        <v>-494.39</v>
      </c>
      <c r="E29736" s="28">
        <v>761.70899999999995</v>
      </c>
    </row>
    <row r="29737" spans="4:5" x14ac:dyDescent="0.25">
      <c r="D29737" s="31">
        <v>-494.37400000000002</v>
      </c>
      <c r="E29737" s="28">
        <v>761.77099999999996</v>
      </c>
    </row>
    <row r="29738" spans="4:5" x14ac:dyDescent="0.25">
      <c r="D29738" s="31">
        <v>-494.358</v>
      </c>
      <c r="E29738" s="28">
        <v>761.83299999999997</v>
      </c>
    </row>
    <row r="29739" spans="4:5" x14ac:dyDescent="0.25">
      <c r="D29739" s="31">
        <v>-494.34199999999998</v>
      </c>
      <c r="E29739" s="28">
        <v>761.89499999999998</v>
      </c>
    </row>
    <row r="29740" spans="4:5" x14ac:dyDescent="0.25">
      <c r="D29740" s="31">
        <v>-494.32600000000002</v>
      </c>
      <c r="E29740" s="28">
        <v>761.95699999999999</v>
      </c>
    </row>
    <row r="29741" spans="4:5" x14ac:dyDescent="0.25">
      <c r="D29741" s="31">
        <v>-494.31</v>
      </c>
      <c r="E29741" s="28">
        <v>762.01800000000003</v>
      </c>
    </row>
    <row r="29742" spans="4:5" x14ac:dyDescent="0.25">
      <c r="D29742" s="31">
        <v>-494.29399999999998</v>
      </c>
      <c r="E29742" s="28">
        <v>762.08</v>
      </c>
    </row>
    <row r="29743" spans="4:5" x14ac:dyDescent="0.25">
      <c r="D29743" s="31">
        <v>-494.27800000000002</v>
      </c>
      <c r="E29743" s="28">
        <v>762.14099999999996</v>
      </c>
    </row>
    <row r="29744" spans="4:5" x14ac:dyDescent="0.25">
      <c r="D29744" s="31">
        <v>-494.262</v>
      </c>
      <c r="E29744" s="28">
        <v>762.20299999999997</v>
      </c>
    </row>
    <row r="29745" spans="4:5" x14ac:dyDescent="0.25">
      <c r="D29745" s="31">
        <v>-494.24599999999998</v>
      </c>
      <c r="E29745" s="28">
        <v>762.26499999999999</v>
      </c>
    </row>
    <row r="29746" spans="4:5" x14ac:dyDescent="0.25">
      <c r="D29746" s="31">
        <v>-494.23</v>
      </c>
      <c r="E29746" s="28">
        <v>762.32600000000002</v>
      </c>
    </row>
    <row r="29747" spans="4:5" x14ac:dyDescent="0.25">
      <c r="D29747" s="31">
        <v>-494.214</v>
      </c>
      <c r="E29747" s="28">
        <v>762.38800000000003</v>
      </c>
    </row>
    <row r="29748" spans="4:5" x14ac:dyDescent="0.25">
      <c r="D29748" s="31">
        <v>-494.19799999999998</v>
      </c>
      <c r="E29748" s="28">
        <v>762.44899999999996</v>
      </c>
    </row>
    <row r="29749" spans="4:5" x14ac:dyDescent="0.25">
      <c r="D29749" s="31">
        <v>-494.18200000000002</v>
      </c>
      <c r="E29749" s="28">
        <v>762.51</v>
      </c>
    </row>
    <row r="29750" spans="4:5" x14ac:dyDescent="0.25">
      <c r="D29750" s="31">
        <v>-494.166</v>
      </c>
      <c r="E29750" s="28">
        <v>762.57100000000003</v>
      </c>
    </row>
    <row r="29751" spans="4:5" x14ac:dyDescent="0.25">
      <c r="D29751" s="31">
        <v>-494.15</v>
      </c>
      <c r="E29751" s="28">
        <v>762.63199999999995</v>
      </c>
    </row>
    <row r="29752" spans="4:5" x14ac:dyDescent="0.25">
      <c r="D29752" s="31">
        <v>-494.13400000000001</v>
      </c>
      <c r="E29752" s="28">
        <v>762.69399999999996</v>
      </c>
    </row>
    <row r="29753" spans="4:5" x14ac:dyDescent="0.25">
      <c r="D29753" s="31">
        <v>-494.11799999999999</v>
      </c>
      <c r="E29753" s="28">
        <v>762.755</v>
      </c>
    </row>
    <row r="29754" spans="4:5" x14ac:dyDescent="0.25">
      <c r="D29754" s="31">
        <v>-494.10199999999998</v>
      </c>
      <c r="E29754" s="28">
        <v>762.81600000000003</v>
      </c>
    </row>
    <row r="29755" spans="4:5" x14ac:dyDescent="0.25">
      <c r="D29755" s="31">
        <v>-494.08600000000001</v>
      </c>
      <c r="E29755" s="28">
        <v>762.87699999999995</v>
      </c>
    </row>
    <row r="29756" spans="4:5" x14ac:dyDescent="0.25">
      <c r="D29756" s="31">
        <v>-494.07</v>
      </c>
      <c r="E29756" s="28">
        <v>762.93799999999999</v>
      </c>
    </row>
    <row r="29757" spans="4:5" x14ac:dyDescent="0.25">
      <c r="D29757" s="31">
        <v>-494.05399999999997</v>
      </c>
      <c r="E29757" s="28">
        <v>762.99900000000002</v>
      </c>
    </row>
    <row r="29758" spans="4:5" x14ac:dyDescent="0.25">
      <c r="D29758" s="31">
        <v>-494.03800000000001</v>
      </c>
      <c r="E29758" s="28">
        <v>763.06</v>
      </c>
    </row>
    <row r="29759" spans="4:5" x14ac:dyDescent="0.25">
      <c r="D29759" s="31">
        <v>-494.02199999999999</v>
      </c>
      <c r="E29759" s="28">
        <v>763.12099999999998</v>
      </c>
    </row>
    <row r="29760" spans="4:5" x14ac:dyDescent="0.25">
      <c r="D29760" s="31">
        <v>-494.00599999999997</v>
      </c>
      <c r="E29760" s="28">
        <v>763.18200000000002</v>
      </c>
    </row>
    <row r="29761" spans="4:5" x14ac:dyDescent="0.25">
      <c r="D29761" s="31">
        <v>-493.99</v>
      </c>
      <c r="E29761" s="28">
        <v>763.24199999999996</v>
      </c>
    </row>
    <row r="29762" spans="4:5" x14ac:dyDescent="0.25">
      <c r="D29762" s="31">
        <v>-493.97399999999999</v>
      </c>
      <c r="E29762" s="28">
        <v>763.303</v>
      </c>
    </row>
    <row r="29763" spans="4:5" x14ac:dyDescent="0.25">
      <c r="D29763" s="31">
        <v>-493.95800000000003</v>
      </c>
      <c r="E29763" s="28">
        <v>763.36400000000003</v>
      </c>
    </row>
    <row r="29764" spans="4:5" x14ac:dyDescent="0.25">
      <c r="D29764" s="31">
        <v>-493.94200000000001</v>
      </c>
      <c r="E29764" s="28">
        <v>763.42399999999998</v>
      </c>
    </row>
    <row r="29765" spans="4:5" x14ac:dyDescent="0.25">
      <c r="D29765" s="31">
        <v>-493.92599999999999</v>
      </c>
      <c r="E29765" s="28">
        <v>763.48500000000001</v>
      </c>
    </row>
    <row r="29766" spans="4:5" x14ac:dyDescent="0.25">
      <c r="D29766" s="31">
        <v>-493.91</v>
      </c>
      <c r="E29766" s="28">
        <v>763.54600000000005</v>
      </c>
    </row>
    <row r="29767" spans="4:5" x14ac:dyDescent="0.25">
      <c r="D29767" s="31">
        <v>-493.89400000000001</v>
      </c>
      <c r="E29767" s="28">
        <v>763.60599999999999</v>
      </c>
    </row>
    <row r="29768" spans="4:5" x14ac:dyDescent="0.25">
      <c r="D29768" s="31">
        <v>-493.87799999999999</v>
      </c>
      <c r="E29768" s="28">
        <v>763.66700000000003</v>
      </c>
    </row>
    <row r="29769" spans="4:5" x14ac:dyDescent="0.25">
      <c r="D29769" s="31">
        <v>-493.86200000000002</v>
      </c>
      <c r="E29769" s="28">
        <v>763.72699999999998</v>
      </c>
    </row>
    <row r="29770" spans="4:5" x14ac:dyDescent="0.25">
      <c r="D29770" s="31">
        <v>-493.846</v>
      </c>
      <c r="E29770" s="28">
        <v>763.78700000000003</v>
      </c>
    </row>
    <row r="29771" spans="4:5" x14ac:dyDescent="0.25">
      <c r="D29771" s="31">
        <v>-493.83</v>
      </c>
      <c r="E29771" s="28">
        <v>763.84799999999996</v>
      </c>
    </row>
    <row r="29772" spans="4:5" x14ac:dyDescent="0.25">
      <c r="D29772" s="31">
        <v>-493.81400000000002</v>
      </c>
      <c r="E29772" s="28">
        <v>763.90800000000002</v>
      </c>
    </row>
    <row r="29773" spans="4:5" x14ac:dyDescent="0.25">
      <c r="D29773" s="31">
        <v>-493.798</v>
      </c>
      <c r="E29773" s="28">
        <v>763.96900000000005</v>
      </c>
    </row>
    <row r="29774" spans="4:5" x14ac:dyDescent="0.25">
      <c r="D29774" s="31">
        <v>-493.78199999999998</v>
      </c>
      <c r="E29774" s="28">
        <v>764.029</v>
      </c>
    </row>
    <row r="29775" spans="4:5" x14ac:dyDescent="0.25">
      <c r="D29775" s="31">
        <v>-493.76600000000002</v>
      </c>
      <c r="E29775" s="28">
        <v>764.08900000000006</v>
      </c>
    </row>
    <row r="29776" spans="4:5" x14ac:dyDescent="0.25">
      <c r="D29776" s="31">
        <v>-493.75</v>
      </c>
      <c r="E29776" s="28">
        <v>764.149</v>
      </c>
    </row>
    <row r="29777" spans="4:5" x14ac:dyDescent="0.25">
      <c r="D29777" s="31">
        <v>-493.73399999999998</v>
      </c>
      <c r="E29777" s="28">
        <v>764.20899999999995</v>
      </c>
    </row>
    <row r="29778" spans="4:5" x14ac:dyDescent="0.25">
      <c r="D29778" s="31">
        <v>-493.71800000000002</v>
      </c>
      <c r="E29778" s="28">
        <v>764.26900000000001</v>
      </c>
    </row>
    <row r="29779" spans="4:5" x14ac:dyDescent="0.25">
      <c r="D29779" s="31">
        <v>-493.702</v>
      </c>
      <c r="E29779" s="28">
        <v>764.32899999999995</v>
      </c>
    </row>
    <row r="29780" spans="4:5" x14ac:dyDescent="0.25">
      <c r="D29780" s="31">
        <v>-493.68599999999998</v>
      </c>
      <c r="E29780" s="28">
        <v>764.38900000000001</v>
      </c>
    </row>
    <row r="29781" spans="4:5" x14ac:dyDescent="0.25">
      <c r="D29781" s="31">
        <v>-493.67</v>
      </c>
      <c r="E29781" s="28">
        <v>764.44899999999996</v>
      </c>
    </row>
    <row r="29782" spans="4:5" x14ac:dyDescent="0.25">
      <c r="D29782" s="31">
        <v>-493.654</v>
      </c>
      <c r="E29782" s="28">
        <v>764.50900000000001</v>
      </c>
    </row>
    <row r="29783" spans="4:5" x14ac:dyDescent="0.25">
      <c r="D29783" s="31">
        <v>-493.63799999999998</v>
      </c>
      <c r="E29783" s="28">
        <v>764.56799999999998</v>
      </c>
    </row>
    <row r="29784" spans="4:5" x14ac:dyDescent="0.25">
      <c r="D29784" s="31">
        <v>-493.62200000000001</v>
      </c>
      <c r="E29784" s="28">
        <v>764.62800000000004</v>
      </c>
    </row>
    <row r="29785" spans="4:5" x14ac:dyDescent="0.25">
      <c r="D29785" s="31">
        <v>-493.60599999999999</v>
      </c>
      <c r="E29785" s="28">
        <v>764.68799999999999</v>
      </c>
    </row>
    <row r="29786" spans="4:5" x14ac:dyDescent="0.25">
      <c r="D29786" s="31">
        <v>-493.59</v>
      </c>
      <c r="E29786" s="28">
        <v>764.74699999999996</v>
      </c>
    </row>
    <row r="29787" spans="4:5" x14ac:dyDescent="0.25">
      <c r="D29787" s="31">
        <v>-493.57400000000001</v>
      </c>
      <c r="E29787" s="28">
        <v>764.80700000000002</v>
      </c>
    </row>
    <row r="29788" spans="4:5" x14ac:dyDescent="0.25">
      <c r="D29788" s="31">
        <v>-493.55799999999999</v>
      </c>
      <c r="E29788" s="28">
        <v>764.86699999999996</v>
      </c>
    </row>
    <row r="29789" spans="4:5" x14ac:dyDescent="0.25">
      <c r="D29789" s="31">
        <v>-493.54199999999997</v>
      </c>
      <c r="E29789" s="28">
        <v>764.92600000000004</v>
      </c>
    </row>
    <row r="29790" spans="4:5" x14ac:dyDescent="0.25">
      <c r="D29790" s="31">
        <v>-493.52600000000001</v>
      </c>
      <c r="E29790" s="28">
        <v>764.98599999999999</v>
      </c>
    </row>
    <row r="29791" spans="4:5" x14ac:dyDescent="0.25">
      <c r="D29791" s="31">
        <v>-493.51</v>
      </c>
      <c r="E29791" s="28">
        <v>765.04600000000005</v>
      </c>
    </row>
    <row r="29792" spans="4:5" x14ac:dyDescent="0.25">
      <c r="D29792" s="31">
        <v>-493.49400000000003</v>
      </c>
      <c r="E29792" s="28">
        <v>765.10500000000002</v>
      </c>
    </row>
    <row r="29793" spans="4:5" x14ac:dyDescent="0.25">
      <c r="D29793" s="31">
        <v>-493.47800000000001</v>
      </c>
      <c r="E29793" s="28">
        <v>765.16399999999999</v>
      </c>
    </row>
    <row r="29794" spans="4:5" x14ac:dyDescent="0.25">
      <c r="D29794" s="31">
        <v>-493.46199999999999</v>
      </c>
      <c r="E29794" s="28">
        <v>765.22400000000005</v>
      </c>
    </row>
    <row r="29795" spans="4:5" x14ac:dyDescent="0.25">
      <c r="D29795" s="31">
        <v>-493.44600000000003</v>
      </c>
      <c r="E29795" s="28">
        <v>765.28300000000002</v>
      </c>
    </row>
    <row r="29796" spans="4:5" x14ac:dyDescent="0.25">
      <c r="D29796" s="31">
        <v>-493.43</v>
      </c>
      <c r="E29796" s="28">
        <v>765.34199999999998</v>
      </c>
    </row>
    <row r="29797" spans="4:5" x14ac:dyDescent="0.25">
      <c r="D29797" s="31">
        <v>-493.41399999999999</v>
      </c>
      <c r="E29797" s="28">
        <v>765.40099999999995</v>
      </c>
    </row>
    <row r="29798" spans="4:5" x14ac:dyDescent="0.25">
      <c r="D29798" s="31">
        <v>-493.39800000000002</v>
      </c>
      <c r="E29798" s="28">
        <v>765.46</v>
      </c>
    </row>
    <row r="29799" spans="4:5" x14ac:dyDescent="0.25">
      <c r="D29799" s="31">
        <v>-493.38200000000001</v>
      </c>
      <c r="E29799" s="28">
        <v>765.51900000000001</v>
      </c>
    </row>
    <row r="29800" spans="4:5" x14ac:dyDescent="0.25">
      <c r="D29800" s="31">
        <v>-493.36599999999999</v>
      </c>
      <c r="E29800" s="28">
        <v>765.57799999999997</v>
      </c>
    </row>
    <row r="29801" spans="4:5" x14ac:dyDescent="0.25">
      <c r="D29801" s="31">
        <v>-493.35</v>
      </c>
      <c r="E29801" s="28">
        <v>765.63699999999994</v>
      </c>
    </row>
    <row r="29802" spans="4:5" x14ac:dyDescent="0.25">
      <c r="D29802" s="31">
        <v>-493.334</v>
      </c>
      <c r="E29802" s="28">
        <v>765.69600000000003</v>
      </c>
    </row>
    <row r="29803" spans="4:5" x14ac:dyDescent="0.25">
      <c r="D29803" s="31">
        <v>-493.31799999999998</v>
      </c>
      <c r="E29803" s="28">
        <v>765.755</v>
      </c>
    </row>
    <row r="29804" spans="4:5" x14ac:dyDescent="0.25">
      <c r="D29804" s="31">
        <v>-493.30200000000002</v>
      </c>
      <c r="E29804" s="28">
        <v>765.81399999999996</v>
      </c>
    </row>
    <row r="29805" spans="4:5" x14ac:dyDescent="0.25">
      <c r="D29805" s="31">
        <v>-493.286</v>
      </c>
      <c r="E29805" s="28">
        <v>765.87300000000005</v>
      </c>
    </row>
    <row r="29806" spans="4:5" x14ac:dyDescent="0.25">
      <c r="D29806" s="31">
        <v>-493.27</v>
      </c>
      <c r="E29806" s="28">
        <v>765.93200000000002</v>
      </c>
    </row>
    <row r="29807" spans="4:5" x14ac:dyDescent="0.25">
      <c r="D29807" s="31">
        <v>-493.25400000000002</v>
      </c>
      <c r="E29807" s="28">
        <v>765.99</v>
      </c>
    </row>
    <row r="29808" spans="4:5" x14ac:dyDescent="0.25">
      <c r="D29808" s="31">
        <v>-493.238</v>
      </c>
      <c r="E29808" s="28">
        <v>766.04899999999998</v>
      </c>
    </row>
    <row r="29809" spans="4:5" x14ac:dyDescent="0.25">
      <c r="D29809" s="31">
        <v>-493.22199999999998</v>
      </c>
      <c r="E29809" s="28">
        <v>766.10799999999995</v>
      </c>
    </row>
    <row r="29810" spans="4:5" x14ac:dyDescent="0.25">
      <c r="D29810" s="31">
        <v>-493.20600000000002</v>
      </c>
      <c r="E29810" s="28">
        <v>766.16700000000003</v>
      </c>
    </row>
    <row r="29811" spans="4:5" x14ac:dyDescent="0.25">
      <c r="D29811" s="31">
        <v>-493.19</v>
      </c>
      <c r="E29811" s="28">
        <v>766.22500000000002</v>
      </c>
    </row>
    <row r="29812" spans="4:5" x14ac:dyDescent="0.25">
      <c r="D29812" s="31">
        <v>-493.17399999999998</v>
      </c>
      <c r="E29812" s="28">
        <v>766.28399999999999</v>
      </c>
    </row>
    <row r="29813" spans="4:5" x14ac:dyDescent="0.25">
      <c r="D29813" s="31">
        <v>-493.15800000000002</v>
      </c>
      <c r="E29813" s="28">
        <v>766.34199999999998</v>
      </c>
    </row>
    <row r="29814" spans="4:5" x14ac:dyDescent="0.25">
      <c r="D29814" s="31">
        <v>-493.142</v>
      </c>
      <c r="E29814" s="28">
        <v>766.40099999999995</v>
      </c>
    </row>
    <row r="29815" spans="4:5" x14ac:dyDescent="0.25">
      <c r="D29815" s="31">
        <v>-493.12599999999998</v>
      </c>
      <c r="E29815" s="28">
        <v>766.45899999999995</v>
      </c>
    </row>
    <row r="29816" spans="4:5" x14ac:dyDescent="0.25">
      <c r="D29816" s="31">
        <v>-493.11</v>
      </c>
      <c r="E29816" s="28">
        <v>766.51700000000005</v>
      </c>
    </row>
    <row r="29817" spans="4:5" x14ac:dyDescent="0.25">
      <c r="D29817" s="31">
        <v>-493.09399999999999</v>
      </c>
      <c r="E29817" s="28">
        <v>766.57600000000002</v>
      </c>
    </row>
    <row r="29818" spans="4:5" x14ac:dyDescent="0.25">
      <c r="D29818" s="31">
        <v>-493.07799999999997</v>
      </c>
      <c r="E29818" s="28">
        <v>766.63400000000001</v>
      </c>
    </row>
    <row r="29819" spans="4:5" x14ac:dyDescent="0.25">
      <c r="D29819" s="31">
        <v>-493.06200000000001</v>
      </c>
      <c r="E29819" s="28">
        <v>766.69200000000001</v>
      </c>
    </row>
    <row r="29820" spans="4:5" x14ac:dyDescent="0.25">
      <c r="D29820" s="31">
        <v>-493.04599999999999</v>
      </c>
      <c r="E29820" s="28">
        <v>766.75</v>
      </c>
    </row>
    <row r="29821" spans="4:5" x14ac:dyDescent="0.25">
      <c r="D29821" s="31">
        <v>-493.03</v>
      </c>
      <c r="E29821" s="28">
        <v>766.80799999999999</v>
      </c>
    </row>
    <row r="29822" spans="4:5" x14ac:dyDescent="0.25">
      <c r="D29822" s="31">
        <v>-493.01400000000001</v>
      </c>
      <c r="E29822" s="28">
        <v>766.86599999999999</v>
      </c>
    </row>
    <row r="29823" spans="4:5" x14ac:dyDescent="0.25">
      <c r="D29823" s="31">
        <v>-492.99799999999999</v>
      </c>
      <c r="E29823" s="28">
        <v>766.92399999999998</v>
      </c>
    </row>
    <row r="29824" spans="4:5" x14ac:dyDescent="0.25">
      <c r="D29824" s="31">
        <v>-492.98200000000003</v>
      </c>
      <c r="E29824" s="28">
        <v>766.98199999999997</v>
      </c>
    </row>
    <row r="29825" spans="4:5" x14ac:dyDescent="0.25">
      <c r="D29825" s="31">
        <v>-492.96600000000001</v>
      </c>
      <c r="E29825" s="28">
        <v>767.04</v>
      </c>
    </row>
    <row r="29826" spans="4:5" x14ac:dyDescent="0.25">
      <c r="D29826" s="31">
        <v>-492.95</v>
      </c>
      <c r="E29826" s="28">
        <v>767.09799999999996</v>
      </c>
    </row>
    <row r="29827" spans="4:5" x14ac:dyDescent="0.25">
      <c r="D29827" s="31">
        <v>-492.93400000000003</v>
      </c>
      <c r="E29827" s="28">
        <v>767.15599999999995</v>
      </c>
    </row>
    <row r="29828" spans="4:5" x14ac:dyDescent="0.25">
      <c r="D29828" s="31">
        <v>-492.91800000000001</v>
      </c>
      <c r="E29828" s="28">
        <v>767.21400000000006</v>
      </c>
    </row>
    <row r="29829" spans="4:5" x14ac:dyDescent="0.25">
      <c r="D29829" s="31">
        <v>-492.90199999999999</v>
      </c>
      <c r="E29829" s="28">
        <v>767.27200000000005</v>
      </c>
    </row>
    <row r="29830" spans="4:5" x14ac:dyDescent="0.25">
      <c r="D29830" s="31">
        <v>-492.88600000000002</v>
      </c>
      <c r="E29830" s="28">
        <v>767.32899999999995</v>
      </c>
    </row>
    <row r="29831" spans="4:5" x14ac:dyDescent="0.25">
      <c r="D29831" s="31">
        <v>-492.87</v>
      </c>
      <c r="E29831" s="28">
        <v>767.38699999999994</v>
      </c>
    </row>
    <row r="29832" spans="4:5" x14ac:dyDescent="0.25">
      <c r="D29832" s="31">
        <v>-492.85399999999998</v>
      </c>
      <c r="E29832" s="28">
        <v>767.44500000000005</v>
      </c>
    </row>
    <row r="29833" spans="4:5" x14ac:dyDescent="0.25">
      <c r="D29833" s="31">
        <v>-492.83800000000002</v>
      </c>
      <c r="E29833" s="28">
        <v>767.50199999999995</v>
      </c>
    </row>
    <row r="29834" spans="4:5" x14ac:dyDescent="0.25">
      <c r="D29834" s="31">
        <v>-492.822</v>
      </c>
      <c r="E29834" s="28">
        <v>767.56</v>
      </c>
    </row>
    <row r="29835" spans="4:5" x14ac:dyDescent="0.25">
      <c r="D29835" s="31">
        <v>-492.80599999999998</v>
      </c>
      <c r="E29835" s="28">
        <v>767.61699999999996</v>
      </c>
    </row>
    <row r="29836" spans="4:5" x14ac:dyDescent="0.25">
      <c r="D29836" s="31">
        <v>-492.79</v>
      </c>
      <c r="E29836" s="28">
        <v>767.67499999999995</v>
      </c>
    </row>
    <row r="29837" spans="4:5" x14ac:dyDescent="0.25">
      <c r="D29837" s="31">
        <v>-492.774</v>
      </c>
      <c r="E29837" s="28">
        <v>767.73199999999997</v>
      </c>
    </row>
    <row r="29838" spans="4:5" x14ac:dyDescent="0.25">
      <c r="D29838" s="31">
        <v>-492.75799999999998</v>
      </c>
      <c r="E29838" s="28">
        <v>767.78899999999999</v>
      </c>
    </row>
    <row r="29839" spans="4:5" x14ac:dyDescent="0.25">
      <c r="D29839" s="31">
        <v>-492.74200000000002</v>
      </c>
      <c r="E29839" s="28">
        <v>767.84699999999998</v>
      </c>
    </row>
    <row r="29840" spans="4:5" x14ac:dyDescent="0.25">
      <c r="D29840" s="31">
        <v>-492.726</v>
      </c>
      <c r="E29840" s="28">
        <v>767.904</v>
      </c>
    </row>
    <row r="29841" spans="4:5" x14ac:dyDescent="0.25">
      <c r="D29841" s="31">
        <v>-492.71</v>
      </c>
      <c r="E29841" s="28">
        <v>767.96100000000001</v>
      </c>
    </row>
    <row r="29842" spans="4:5" x14ac:dyDescent="0.25">
      <c r="D29842" s="31">
        <v>-492.69400000000002</v>
      </c>
      <c r="E29842" s="28">
        <v>768.01800000000003</v>
      </c>
    </row>
    <row r="29843" spans="4:5" x14ac:dyDescent="0.25">
      <c r="D29843" s="31">
        <v>-492.678</v>
      </c>
      <c r="E29843" s="28">
        <v>768.07500000000005</v>
      </c>
    </row>
    <row r="29844" spans="4:5" x14ac:dyDescent="0.25">
      <c r="D29844" s="31">
        <v>-492.66199999999998</v>
      </c>
      <c r="E29844" s="28">
        <v>768.13300000000004</v>
      </c>
    </row>
    <row r="29845" spans="4:5" x14ac:dyDescent="0.25">
      <c r="D29845" s="31">
        <v>-492.64600000000002</v>
      </c>
      <c r="E29845" s="28">
        <v>768.19</v>
      </c>
    </row>
    <row r="29846" spans="4:5" x14ac:dyDescent="0.25">
      <c r="D29846" s="31">
        <v>-492.63</v>
      </c>
      <c r="E29846" s="28">
        <v>768.24599999999998</v>
      </c>
    </row>
    <row r="29847" spans="4:5" x14ac:dyDescent="0.25">
      <c r="D29847" s="31">
        <v>-492.61500000000001</v>
      </c>
      <c r="E29847" s="28">
        <v>768.303</v>
      </c>
    </row>
    <row r="29848" spans="4:5" x14ac:dyDescent="0.25">
      <c r="D29848" s="31">
        <v>-492.59899999999999</v>
      </c>
      <c r="E29848" s="28">
        <v>768.36</v>
      </c>
    </row>
    <row r="29849" spans="4:5" x14ac:dyDescent="0.25">
      <c r="D29849" s="31">
        <v>-492.58300000000003</v>
      </c>
      <c r="E29849" s="28">
        <v>768.41700000000003</v>
      </c>
    </row>
    <row r="29850" spans="4:5" x14ac:dyDescent="0.25">
      <c r="D29850" s="31">
        <v>-492.56700000000001</v>
      </c>
      <c r="E29850" s="28">
        <v>768.47400000000005</v>
      </c>
    </row>
    <row r="29851" spans="4:5" x14ac:dyDescent="0.25">
      <c r="D29851" s="31">
        <v>-492.55099999999999</v>
      </c>
      <c r="E29851" s="28">
        <v>768.53099999999995</v>
      </c>
    </row>
    <row r="29852" spans="4:5" x14ac:dyDescent="0.25">
      <c r="D29852" s="31">
        <v>-492.53500000000003</v>
      </c>
      <c r="E29852" s="28">
        <v>768.58699999999999</v>
      </c>
    </row>
    <row r="29853" spans="4:5" x14ac:dyDescent="0.25">
      <c r="D29853" s="31">
        <v>-492.51900000000001</v>
      </c>
      <c r="E29853" s="28">
        <v>768.64400000000001</v>
      </c>
    </row>
    <row r="29854" spans="4:5" x14ac:dyDescent="0.25">
      <c r="D29854" s="31">
        <v>-492.50299999999999</v>
      </c>
      <c r="E29854" s="28">
        <v>768.7</v>
      </c>
    </row>
    <row r="29855" spans="4:5" x14ac:dyDescent="0.25">
      <c r="D29855" s="31">
        <v>-492.48700000000002</v>
      </c>
      <c r="E29855" s="28">
        <v>768.75699999999995</v>
      </c>
    </row>
    <row r="29856" spans="4:5" x14ac:dyDescent="0.25">
      <c r="D29856" s="31">
        <v>-492.471</v>
      </c>
      <c r="E29856" s="28">
        <v>768.81399999999996</v>
      </c>
    </row>
    <row r="29857" spans="4:5" x14ac:dyDescent="0.25">
      <c r="D29857" s="31">
        <v>-492.45499999999998</v>
      </c>
      <c r="E29857" s="28">
        <v>768.87</v>
      </c>
    </row>
    <row r="29858" spans="4:5" x14ac:dyDescent="0.25">
      <c r="D29858" s="31">
        <v>-492.43900000000002</v>
      </c>
      <c r="E29858" s="28">
        <v>768.92700000000002</v>
      </c>
    </row>
    <row r="29859" spans="4:5" x14ac:dyDescent="0.25">
      <c r="D29859" s="31">
        <v>-492.423</v>
      </c>
      <c r="E29859" s="28">
        <v>768.98299999999995</v>
      </c>
    </row>
    <row r="29860" spans="4:5" x14ac:dyDescent="0.25">
      <c r="D29860" s="31">
        <v>-492.40699999999998</v>
      </c>
      <c r="E29860" s="28">
        <v>769.04</v>
      </c>
    </row>
    <row r="29861" spans="4:5" x14ac:dyDescent="0.25">
      <c r="D29861" s="31">
        <v>-492.39100000000002</v>
      </c>
      <c r="E29861" s="28">
        <v>769.096</v>
      </c>
    </row>
    <row r="29862" spans="4:5" x14ac:dyDescent="0.25">
      <c r="D29862" s="31">
        <v>-492.375</v>
      </c>
      <c r="E29862" s="28">
        <v>769.15200000000004</v>
      </c>
    </row>
    <row r="29863" spans="4:5" x14ac:dyDescent="0.25">
      <c r="D29863" s="31">
        <v>-492.35899999999998</v>
      </c>
      <c r="E29863" s="28">
        <v>769.20799999999997</v>
      </c>
    </row>
    <row r="29864" spans="4:5" x14ac:dyDescent="0.25">
      <c r="D29864" s="31">
        <v>-492.34300000000002</v>
      </c>
      <c r="E29864" s="28">
        <v>769.26499999999999</v>
      </c>
    </row>
    <row r="29865" spans="4:5" x14ac:dyDescent="0.25">
      <c r="D29865" s="31">
        <v>-492.327</v>
      </c>
      <c r="E29865" s="28">
        <v>769.32100000000003</v>
      </c>
    </row>
    <row r="29866" spans="4:5" x14ac:dyDescent="0.25">
      <c r="D29866" s="31">
        <v>-492.31099999999998</v>
      </c>
      <c r="E29866" s="28">
        <v>769.37699999999995</v>
      </c>
    </row>
    <row r="29867" spans="4:5" x14ac:dyDescent="0.25">
      <c r="D29867" s="31">
        <v>-492.29500000000002</v>
      </c>
      <c r="E29867" s="28">
        <v>769.43299999999999</v>
      </c>
    </row>
    <row r="29868" spans="4:5" x14ac:dyDescent="0.25">
      <c r="D29868" s="31">
        <v>-492.279</v>
      </c>
      <c r="E29868" s="28">
        <v>769.48900000000003</v>
      </c>
    </row>
    <row r="29869" spans="4:5" x14ac:dyDescent="0.25">
      <c r="D29869" s="31">
        <v>-492.26299999999998</v>
      </c>
      <c r="E29869" s="28">
        <v>769.54499999999996</v>
      </c>
    </row>
    <row r="29870" spans="4:5" x14ac:dyDescent="0.25">
      <c r="D29870" s="31">
        <v>-492.24700000000001</v>
      </c>
      <c r="E29870" s="28">
        <v>769.6</v>
      </c>
    </row>
    <row r="29871" spans="4:5" x14ac:dyDescent="0.25">
      <c r="D29871" s="31">
        <v>-492.23099999999999</v>
      </c>
      <c r="E29871" s="28">
        <v>769.65599999999995</v>
      </c>
    </row>
    <row r="29872" spans="4:5" x14ac:dyDescent="0.25">
      <c r="D29872" s="31">
        <v>-492.21499999999997</v>
      </c>
      <c r="E29872" s="28">
        <v>769.71199999999999</v>
      </c>
    </row>
    <row r="29873" spans="4:5" x14ac:dyDescent="0.25">
      <c r="D29873" s="31">
        <v>-492.19900000000001</v>
      </c>
      <c r="E29873" s="28">
        <v>769.76800000000003</v>
      </c>
    </row>
    <row r="29874" spans="4:5" x14ac:dyDescent="0.25">
      <c r="D29874" s="31">
        <v>-492.18299999999999</v>
      </c>
      <c r="E29874" s="28">
        <v>769.82399999999996</v>
      </c>
    </row>
    <row r="29875" spans="4:5" x14ac:dyDescent="0.25">
      <c r="D29875" s="31">
        <v>-492.16699999999997</v>
      </c>
      <c r="E29875" s="28">
        <v>769.87900000000002</v>
      </c>
    </row>
    <row r="29876" spans="4:5" x14ac:dyDescent="0.25">
      <c r="D29876" s="31">
        <v>-492.15100000000001</v>
      </c>
      <c r="E29876" s="28">
        <v>769.93499999999995</v>
      </c>
    </row>
    <row r="29877" spans="4:5" x14ac:dyDescent="0.25">
      <c r="D29877" s="31">
        <v>-492.13499999999999</v>
      </c>
      <c r="E29877" s="28">
        <v>769.99099999999999</v>
      </c>
    </row>
    <row r="29878" spans="4:5" x14ac:dyDescent="0.25">
      <c r="D29878" s="31">
        <v>-492.11900000000003</v>
      </c>
      <c r="E29878" s="28">
        <v>770.04600000000005</v>
      </c>
    </row>
    <row r="29879" spans="4:5" x14ac:dyDescent="0.25">
      <c r="D29879" s="31">
        <v>-492.10300000000001</v>
      </c>
      <c r="E29879" s="28">
        <v>770.10199999999998</v>
      </c>
    </row>
    <row r="29880" spans="4:5" x14ac:dyDescent="0.25">
      <c r="D29880" s="31">
        <v>-492.08699999999999</v>
      </c>
      <c r="E29880" s="28">
        <v>770.15700000000004</v>
      </c>
    </row>
    <row r="29881" spans="4:5" x14ac:dyDescent="0.25">
      <c r="D29881" s="31">
        <v>-492.07100000000003</v>
      </c>
      <c r="E29881" s="28">
        <v>770.21299999999997</v>
      </c>
    </row>
    <row r="29882" spans="4:5" x14ac:dyDescent="0.25">
      <c r="D29882" s="31">
        <v>-492.05500000000001</v>
      </c>
      <c r="E29882" s="28">
        <v>770.26800000000003</v>
      </c>
    </row>
    <row r="29883" spans="4:5" x14ac:dyDescent="0.25">
      <c r="D29883" s="31">
        <v>-492.03899999999999</v>
      </c>
      <c r="E29883" s="28">
        <v>770.32299999999998</v>
      </c>
    </row>
    <row r="29884" spans="4:5" x14ac:dyDescent="0.25">
      <c r="D29884" s="31">
        <v>-492.02300000000002</v>
      </c>
      <c r="E29884" s="28">
        <v>770.37900000000002</v>
      </c>
    </row>
    <row r="29885" spans="4:5" x14ac:dyDescent="0.25">
      <c r="D29885" s="31">
        <v>-492.00700000000001</v>
      </c>
      <c r="E29885" s="28">
        <v>770.43399999999997</v>
      </c>
    </row>
    <row r="29886" spans="4:5" x14ac:dyDescent="0.25">
      <c r="D29886" s="31">
        <v>-491.99099999999999</v>
      </c>
      <c r="E29886" s="28">
        <v>770.48900000000003</v>
      </c>
    </row>
    <row r="29887" spans="4:5" x14ac:dyDescent="0.25">
      <c r="D29887" s="31">
        <v>-491.97500000000002</v>
      </c>
      <c r="E29887" s="28">
        <v>770.54399999999998</v>
      </c>
    </row>
    <row r="29888" spans="4:5" x14ac:dyDescent="0.25">
      <c r="D29888" s="31">
        <v>-491.959</v>
      </c>
      <c r="E29888" s="28">
        <v>770.59900000000005</v>
      </c>
    </row>
    <row r="29889" spans="4:5" x14ac:dyDescent="0.25">
      <c r="D29889" s="31">
        <v>-491.94299999999998</v>
      </c>
      <c r="E29889" s="28">
        <v>770.654</v>
      </c>
    </row>
    <row r="29890" spans="4:5" x14ac:dyDescent="0.25">
      <c r="D29890" s="31">
        <v>-491.92700000000002</v>
      </c>
      <c r="E29890" s="28">
        <v>770.70899999999995</v>
      </c>
    </row>
    <row r="29891" spans="4:5" x14ac:dyDescent="0.25">
      <c r="D29891" s="31">
        <v>-491.911</v>
      </c>
      <c r="E29891" s="28">
        <v>770.76400000000001</v>
      </c>
    </row>
    <row r="29892" spans="4:5" x14ac:dyDescent="0.25">
      <c r="D29892" s="31">
        <v>-491.89499999999998</v>
      </c>
      <c r="E29892" s="28">
        <v>770.81899999999996</v>
      </c>
    </row>
    <row r="29893" spans="4:5" x14ac:dyDescent="0.25">
      <c r="D29893" s="31">
        <v>-491.87900000000002</v>
      </c>
      <c r="E29893" s="28">
        <v>770.87400000000002</v>
      </c>
    </row>
    <row r="29894" spans="4:5" x14ac:dyDescent="0.25">
      <c r="D29894" s="31">
        <v>-491.863</v>
      </c>
      <c r="E29894" s="28">
        <v>770.92899999999997</v>
      </c>
    </row>
    <row r="29895" spans="4:5" x14ac:dyDescent="0.25">
      <c r="D29895" s="31">
        <v>-491.84699999999998</v>
      </c>
      <c r="E29895" s="28">
        <v>770.98400000000004</v>
      </c>
    </row>
    <row r="29896" spans="4:5" x14ac:dyDescent="0.25">
      <c r="D29896" s="31">
        <v>-491.83100000000002</v>
      </c>
      <c r="E29896" s="28">
        <v>771.03800000000001</v>
      </c>
    </row>
    <row r="29897" spans="4:5" x14ac:dyDescent="0.25">
      <c r="D29897" s="31">
        <v>-491.815</v>
      </c>
      <c r="E29897" s="28">
        <v>771.09299999999996</v>
      </c>
    </row>
    <row r="29898" spans="4:5" x14ac:dyDescent="0.25">
      <c r="D29898" s="31">
        <v>-491.79899999999998</v>
      </c>
      <c r="E29898" s="28">
        <v>771.14800000000002</v>
      </c>
    </row>
    <row r="29899" spans="4:5" x14ac:dyDescent="0.25">
      <c r="D29899" s="31">
        <v>-491.78300000000002</v>
      </c>
      <c r="E29899" s="28">
        <v>771.202</v>
      </c>
    </row>
    <row r="29900" spans="4:5" x14ac:dyDescent="0.25">
      <c r="D29900" s="31">
        <v>-491.767</v>
      </c>
      <c r="E29900" s="28">
        <v>771.25699999999995</v>
      </c>
    </row>
    <row r="29901" spans="4:5" x14ac:dyDescent="0.25">
      <c r="D29901" s="31">
        <v>-491.75099999999998</v>
      </c>
      <c r="E29901" s="28">
        <v>771.31100000000004</v>
      </c>
    </row>
    <row r="29902" spans="4:5" x14ac:dyDescent="0.25">
      <c r="D29902" s="31">
        <v>-491.73500000000001</v>
      </c>
      <c r="E29902" s="28">
        <v>771.36500000000001</v>
      </c>
    </row>
    <row r="29903" spans="4:5" x14ac:dyDescent="0.25">
      <c r="D29903" s="31">
        <v>-491.71899999999999</v>
      </c>
      <c r="E29903" s="28">
        <v>771.42</v>
      </c>
    </row>
    <row r="29904" spans="4:5" x14ac:dyDescent="0.25">
      <c r="D29904" s="31">
        <v>-491.70299999999997</v>
      </c>
      <c r="E29904" s="28">
        <v>771.47400000000005</v>
      </c>
    </row>
    <row r="29905" spans="4:5" x14ac:dyDescent="0.25">
      <c r="D29905" s="31">
        <v>-491.68700000000001</v>
      </c>
      <c r="E29905" s="28">
        <v>771.529</v>
      </c>
    </row>
    <row r="29906" spans="4:5" x14ac:dyDescent="0.25">
      <c r="D29906" s="31">
        <v>-491.67099999999999</v>
      </c>
      <c r="E29906" s="28">
        <v>771.58299999999997</v>
      </c>
    </row>
    <row r="29907" spans="4:5" x14ac:dyDescent="0.25">
      <c r="D29907" s="31">
        <v>-491.65499999999997</v>
      </c>
      <c r="E29907" s="28">
        <v>771.63699999999994</v>
      </c>
    </row>
    <row r="29908" spans="4:5" x14ac:dyDescent="0.25">
      <c r="D29908" s="31">
        <v>-491.63900000000001</v>
      </c>
      <c r="E29908" s="28">
        <v>771.69100000000003</v>
      </c>
    </row>
    <row r="29909" spans="4:5" x14ac:dyDescent="0.25">
      <c r="D29909" s="31">
        <v>-491.62299999999999</v>
      </c>
      <c r="E29909" s="28">
        <v>771.745</v>
      </c>
    </row>
    <row r="29910" spans="4:5" x14ac:dyDescent="0.25">
      <c r="D29910" s="31">
        <v>-491.60700000000003</v>
      </c>
      <c r="E29910" s="28">
        <v>771.79899999999998</v>
      </c>
    </row>
    <row r="29911" spans="4:5" x14ac:dyDescent="0.25">
      <c r="D29911" s="31">
        <v>-491.59100000000001</v>
      </c>
      <c r="E29911" s="28">
        <v>771.85400000000004</v>
      </c>
    </row>
    <row r="29912" spans="4:5" x14ac:dyDescent="0.25">
      <c r="D29912" s="31">
        <v>-491.57499999999999</v>
      </c>
      <c r="E29912" s="28">
        <v>771.90800000000002</v>
      </c>
    </row>
    <row r="29913" spans="4:5" x14ac:dyDescent="0.25">
      <c r="D29913" s="31">
        <v>-491.55900000000003</v>
      </c>
      <c r="E29913" s="28">
        <v>771.96199999999999</v>
      </c>
    </row>
    <row r="29914" spans="4:5" x14ac:dyDescent="0.25">
      <c r="D29914" s="31">
        <v>-491.54300000000001</v>
      </c>
      <c r="E29914" s="28">
        <v>772.01599999999996</v>
      </c>
    </row>
    <row r="29915" spans="4:5" x14ac:dyDescent="0.25">
      <c r="D29915" s="31">
        <v>-491.52699999999999</v>
      </c>
      <c r="E29915" s="28">
        <v>772.07</v>
      </c>
    </row>
    <row r="29916" spans="4:5" x14ac:dyDescent="0.25">
      <c r="D29916" s="31">
        <v>-491.51100000000002</v>
      </c>
      <c r="E29916" s="28">
        <v>772.12300000000005</v>
      </c>
    </row>
    <row r="29917" spans="4:5" x14ac:dyDescent="0.25">
      <c r="D29917" s="31">
        <v>-491.495</v>
      </c>
      <c r="E29917" s="28">
        <v>772.17700000000002</v>
      </c>
    </row>
    <row r="29918" spans="4:5" x14ac:dyDescent="0.25">
      <c r="D29918" s="31">
        <v>-491.47899999999998</v>
      </c>
      <c r="E29918" s="28">
        <v>772.23099999999999</v>
      </c>
    </row>
    <row r="29919" spans="4:5" x14ac:dyDescent="0.25">
      <c r="D29919" s="31">
        <v>-491.46300000000002</v>
      </c>
      <c r="E29919" s="28">
        <v>772.28399999999999</v>
      </c>
    </row>
    <row r="29920" spans="4:5" x14ac:dyDescent="0.25">
      <c r="D29920" s="31">
        <v>-491.447</v>
      </c>
      <c r="E29920" s="28">
        <v>772.33799999999997</v>
      </c>
    </row>
    <row r="29921" spans="4:5" x14ac:dyDescent="0.25">
      <c r="D29921" s="31">
        <v>-491.43099999999998</v>
      </c>
      <c r="E29921" s="28">
        <v>772.39099999999996</v>
      </c>
    </row>
    <row r="29922" spans="4:5" x14ac:dyDescent="0.25">
      <c r="D29922" s="31">
        <v>-491.41500000000002</v>
      </c>
      <c r="E29922" s="28">
        <v>772.44500000000005</v>
      </c>
    </row>
    <row r="29923" spans="4:5" x14ac:dyDescent="0.25">
      <c r="D29923" s="31">
        <v>-491.399</v>
      </c>
      <c r="E29923" s="28">
        <v>772.49900000000002</v>
      </c>
    </row>
    <row r="29924" spans="4:5" x14ac:dyDescent="0.25">
      <c r="D29924" s="31">
        <v>-491.38299999999998</v>
      </c>
      <c r="E29924" s="28">
        <v>772.55200000000002</v>
      </c>
    </row>
    <row r="29925" spans="4:5" x14ac:dyDescent="0.25">
      <c r="D29925" s="31">
        <v>-491.36700000000002</v>
      </c>
      <c r="E29925" s="28">
        <v>772.60500000000002</v>
      </c>
    </row>
    <row r="29926" spans="4:5" x14ac:dyDescent="0.25">
      <c r="D29926" s="31">
        <v>-491.351</v>
      </c>
      <c r="E29926" s="28">
        <v>772.65899999999999</v>
      </c>
    </row>
    <row r="29927" spans="4:5" x14ac:dyDescent="0.25">
      <c r="D29927" s="31">
        <v>-491.33499999999998</v>
      </c>
      <c r="E29927" s="28">
        <v>772.71199999999999</v>
      </c>
    </row>
    <row r="29928" spans="4:5" x14ac:dyDescent="0.25">
      <c r="D29928" s="31">
        <v>-491.31900000000002</v>
      </c>
      <c r="E29928" s="28">
        <v>772.76499999999999</v>
      </c>
    </row>
    <row r="29929" spans="4:5" x14ac:dyDescent="0.25">
      <c r="D29929" s="31">
        <v>-491.303</v>
      </c>
      <c r="E29929" s="28">
        <v>772.81799999999998</v>
      </c>
    </row>
    <row r="29930" spans="4:5" x14ac:dyDescent="0.25">
      <c r="D29930" s="31">
        <v>-491.28699999999998</v>
      </c>
      <c r="E29930" s="28">
        <v>772.87099999999998</v>
      </c>
    </row>
    <row r="29931" spans="4:5" x14ac:dyDescent="0.25">
      <c r="D29931" s="31">
        <v>-491.27100000000002</v>
      </c>
      <c r="E29931" s="28">
        <v>772.92499999999995</v>
      </c>
    </row>
    <row r="29932" spans="4:5" x14ac:dyDescent="0.25">
      <c r="D29932" s="31">
        <v>-491.255</v>
      </c>
      <c r="E29932" s="28">
        <v>772.97799999999995</v>
      </c>
    </row>
    <row r="29933" spans="4:5" x14ac:dyDescent="0.25">
      <c r="D29933" s="31">
        <v>-491.23899999999998</v>
      </c>
      <c r="E29933" s="28">
        <v>773.03099999999995</v>
      </c>
    </row>
    <row r="29934" spans="4:5" x14ac:dyDescent="0.25">
      <c r="D29934" s="31">
        <v>-491.22300000000001</v>
      </c>
      <c r="E29934" s="28">
        <v>773.08399999999995</v>
      </c>
    </row>
    <row r="29935" spans="4:5" x14ac:dyDescent="0.25">
      <c r="D29935" s="31">
        <v>-491.20699999999999</v>
      </c>
      <c r="E29935" s="28">
        <v>773.13699999999994</v>
      </c>
    </row>
    <row r="29936" spans="4:5" x14ac:dyDescent="0.25">
      <c r="D29936" s="31">
        <v>-491.19099999999997</v>
      </c>
      <c r="E29936" s="28">
        <v>773.19</v>
      </c>
    </row>
    <row r="29937" spans="4:5" x14ac:dyDescent="0.25">
      <c r="D29937" s="31">
        <v>-491.17500000000001</v>
      </c>
      <c r="E29937" s="28">
        <v>773.24199999999996</v>
      </c>
    </row>
    <row r="29938" spans="4:5" x14ac:dyDescent="0.25">
      <c r="D29938" s="31">
        <v>-491.15899999999999</v>
      </c>
      <c r="E29938" s="28">
        <v>773.29499999999996</v>
      </c>
    </row>
    <row r="29939" spans="4:5" x14ac:dyDescent="0.25">
      <c r="D29939" s="31">
        <v>-491.14299999999997</v>
      </c>
      <c r="E29939" s="28">
        <v>773.34799999999996</v>
      </c>
    </row>
    <row r="29940" spans="4:5" x14ac:dyDescent="0.25">
      <c r="D29940" s="31">
        <v>-491.12700000000001</v>
      </c>
      <c r="E29940" s="28">
        <v>773.40099999999995</v>
      </c>
    </row>
    <row r="29941" spans="4:5" x14ac:dyDescent="0.25">
      <c r="D29941" s="31">
        <v>-491.11099999999999</v>
      </c>
      <c r="E29941" s="28">
        <v>773.45299999999997</v>
      </c>
    </row>
    <row r="29942" spans="4:5" x14ac:dyDescent="0.25">
      <c r="D29942" s="31">
        <v>-491.09500000000003</v>
      </c>
      <c r="E29942" s="28">
        <v>773.50599999999997</v>
      </c>
    </row>
    <row r="29943" spans="4:5" x14ac:dyDescent="0.25">
      <c r="D29943" s="31">
        <v>-491.07900000000001</v>
      </c>
      <c r="E29943" s="28">
        <v>773.55799999999999</v>
      </c>
    </row>
    <row r="29944" spans="4:5" x14ac:dyDescent="0.25">
      <c r="D29944" s="31">
        <v>-491.06299999999999</v>
      </c>
      <c r="E29944" s="28">
        <v>773.61099999999999</v>
      </c>
    </row>
    <row r="29945" spans="4:5" x14ac:dyDescent="0.25">
      <c r="D29945" s="31">
        <v>-491.04700000000003</v>
      </c>
      <c r="E29945" s="28">
        <v>773.66300000000001</v>
      </c>
    </row>
    <row r="29946" spans="4:5" x14ac:dyDescent="0.25">
      <c r="D29946" s="31">
        <v>-491.03100000000001</v>
      </c>
      <c r="E29946" s="28">
        <v>773.71600000000001</v>
      </c>
    </row>
    <row r="29947" spans="4:5" x14ac:dyDescent="0.25">
      <c r="D29947" s="31">
        <v>-491.01499999999999</v>
      </c>
      <c r="E29947" s="28">
        <v>773.76900000000001</v>
      </c>
    </row>
    <row r="29948" spans="4:5" x14ac:dyDescent="0.25">
      <c r="D29948" s="31">
        <v>-490.99900000000002</v>
      </c>
      <c r="E29948" s="28">
        <v>773.82100000000003</v>
      </c>
    </row>
    <row r="29949" spans="4:5" x14ac:dyDescent="0.25">
      <c r="D29949" s="31">
        <v>-490.983</v>
      </c>
      <c r="E29949" s="28">
        <v>773.87300000000005</v>
      </c>
    </row>
    <row r="29950" spans="4:5" x14ac:dyDescent="0.25">
      <c r="D29950" s="31">
        <v>-490.96699999999998</v>
      </c>
      <c r="E29950" s="28">
        <v>773.92600000000004</v>
      </c>
    </row>
    <row r="29951" spans="4:5" x14ac:dyDescent="0.25">
      <c r="D29951" s="31">
        <v>-490.95100000000002</v>
      </c>
      <c r="E29951" s="28">
        <v>773.97699999999998</v>
      </c>
    </row>
    <row r="29952" spans="4:5" x14ac:dyDescent="0.25">
      <c r="D29952" s="31">
        <v>-490.935</v>
      </c>
      <c r="E29952" s="28">
        <v>774.029</v>
      </c>
    </row>
    <row r="29953" spans="4:5" x14ac:dyDescent="0.25">
      <c r="D29953" s="31">
        <v>-490.91899999999998</v>
      </c>
      <c r="E29953" s="28">
        <v>774.08199999999999</v>
      </c>
    </row>
    <row r="29954" spans="4:5" x14ac:dyDescent="0.25">
      <c r="D29954" s="31">
        <v>-490.90300000000002</v>
      </c>
      <c r="E29954" s="28">
        <v>774.13400000000001</v>
      </c>
    </row>
    <row r="29955" spans="4:5" x14ac:dyDescent="0.25">
      <c r="D29955" s="31">
        <v>-490.887</v>
      </c>
      <c r="E29955" s="28">
        <v>774.18600000000004</v>
      </c>
    </row>
    <row r="29956" spans="4:5" x14ac:dyDescent="0.25">
      <c r="D29956" s="31">
        <v>-490.87099999999998</v>
      </c>
      <c r="E29956" s="28">
        <v>774.23800000000006</v>
      </c>
    </row>
    <row r="29957" spans="4:5" x14ac:dyDescent="0.25">
      <c r="D29957" s="31">
        <v>-490.85500000000002</v>
      </c>
      <c r="E29957" s="28">
        <v>774.29</v>
      </c>
    </row>
    <row r="29958" spans="4:5" x14ac:dyDescent="0.25">
      <c r="D29958" s="31">
        <v>-490.839</v>
      </c>
      <c r="E29958" s="28">
        <v>774.34199999999998</v>
      </c>
    </row>
    <row r="29959" spans="4:5" x14ac:dyDescent="0.25">
      <c r="D29959" s="31">
        <v>-490.82299999999998</v>
      </c>
      <c r="E29959" s="28">
        <v>774.39400000000001</v>
      </c>
    </row>
    <row r="29960" spans="4:5" x14ac:dyDescent="0.25">
      <c r="D29960" s="31">
        <v>-490.80700000000002</v>
      </c>
      <c r="E29960" s="28">
        <v>774.44500000000005</v>
      </c>
    </row>
    <row r="29961" spans="4:5" x14ac:dyDescent="0.25">
      <c r="D29961" s="31">
        <v>-490.79199999999997</v>
      </c>
      <c r="E29961" s="28">
        <v>774.49699999999996</v>
      </c>
    </row>
    <row r="29962" spans="4:5" x14ac:dyDescent="0.25">
      <c r="D29962" s="31">
        <v>-490.77600000000001</v>
      </c>
      <c r="E29962" s="28">
        <v>774.54899999999998</v>
      </c>
    </row>
    <row r="29963" spans="4:5" x14ac:dyDescent="0.25">
      <c r="D29963" s="31">
        <v>-490.76</v>
      </c>
      <c r="E29963" s="28">
        <v>774.6</v>
      </c>
    </row>
    <row r="29964" spans="4:5" x14ac:dyDescent="0.25">
      <c r="D29964" s="31">
        <v>-490.74400000000003</v>
      </c>
      <c r="E29964" s="28">
        <v>774.65200000000004</v>
      </c>
    </row>
    <row r="29965" spans="4:5" x14ac:dyDescent="0.25">
      <c r="D29965" s="31">
        <v>-490.72800000000001</v>
      </c>
      <c r="E29965" s="28">
        <v>774.70399999999995</v>
      </c>
    </row>
    <row r="29966" spans="4:5" x14ac:dyDescent="0.25">
      <c r="D29966" s="31">
        <v>-490.71199999999999</v>
      </c>
      <c r="E29966" s="28">
        <v>774.755</v>
      </c>
    </row>
    <row r="29967" spans="4:5" x14ac:dyDescent="0.25">
      <c r="D29967" s="31">
        <v>-490.69600000000003</v>
      </c>
      <c r="E29967" s="28">
        <v>774.80700000000002</v>
      </c>
    </row>
    <row r="29968" spans="4:5" x14ac:dyDescent="0.25">
      <c r="D29968" s="31">
        <v>-490.68</v>
      </c>
      <c r="E29968" s="28">
        <v>774.85799999999995</v>
      </c>
    </row>
    <row r="29969" spans="4:5" x14ac:dyDescent="0.25">
      <c r="D29969" s="31">
        <v>-490.66399999999999</v>
      </c>
      <c r="E29969" s="28">
        <v>774.90899999999999</v>
      </c>
    </row>
    <row r="29970" spans="4:5" x14ac:dyDescent="0.25">
      <c r="D29970" s="31">
        <v>-490.64800000000002</v>
      </c>
      <c r="E29970" s="28">
        <v>774.96</v>
      </c>
    </row>
    <row r="29971" spans="4:5" x14ac:dyDescent="0.25">
      <c r="D29971" s="31">
        <v>-490.63200000000001</v>
      </c>
      <c r="E29971" s="28">
        <v>775.01199999999994</v>
      </c>
    </row>
    <row r="29972" spans="4:5" x14ac:dyDescent="0.25">
      <c r="D29972" s="31">
        <v>-490.61599999999999</v>
      </c>
      <c r="E29972" s="28">
        <v>775.06299999999999</v>
      </c>
    </row>
    <row r="29973" spans="4:5" x14ac:dyDescent="0.25">
      <c r="D29973" s="31">
        <v>-490.6</v>
      </c>
      <c r="E29973" s="28">
        <v>775.11400000000003</v>
      </c>
    </row>
    <row r="29974" spans="4:5" x14ac:dyDescent="0.25">
      <c r="D29974" s="31">
        <v>-490.584</v>
      </c>
      <c r="E29974" s="28">
        <v>775.16499999999996</v>
      </c>
    </row>
    <row r="29975" spans="4:5" x14ac:dyDescent="0.25">
      <c r="D29975" s="31">
        <v>-490.56799999999998</v>
      </c>
      <c r="E29975" s="28">
        <v>775.21600000000001</v>
      </c>
    </row>
    <row r="29976" spans="4:5" x14ac:dyDescent="0.25">
      <c r="D29976" s="31">
        <v>-490.55200000000002</v>
      </c>
      <c r="E29976" s="28">
        <v>775.26700000000005</v>
      </c>
    </row>
    <row r="29977" spans="4:5" x14ac:dyDescent="0.25">
      <c r="D29977" s="31">
        <v>-490.536</v>
      </c>
      <c r="E29977" s="28">
        <v>775.31799999999998</v>
      </c>
    </row>
    <row r="29978" spans="4:5" x14ac:dyDescent="0.25">
      <c r="D29978" s="31">
        <v>-490.52</v>
      </c>
      <c r="E29978" s="28">
        <v>775.36900000000003</v>
      </c>
    </row>
    <row r="29979" spans="4:5" x14ac:dyDescent="0.25">
      <c r="D29979" s="31">
        <v>-490.50400000000002</v>
      </c>
      <c r="E29979" s="28">
        <v>775.42</v>
      </c>
    </row>
    <row r="29980" spans="4:5" x14ac:dyDescent="0.25">
      <c r="D29980" s="31">
        <v>-490.488</v>
      </c>
      <c r="E29980" s="28">
        <v>775.471</v>
      </c>
    </row>
    <row r="29981" spans="4:5" x14ac:dyDescent="0.25">
      <c r="D29981" s="31">
        <v>-490.47199999999998</v>
      </c>
      <c r="E29981" s="28">
        <v>775.52200000000005</v>
      </c>
    </row>
    <row r="29982" spans="4:5" x14ac:dyDescent="0.25">
      <c r="D29982" s="31">
        <v>-490.45600000000002</v>
      </c>
      <c r="E29982" s="28">
        <v>775.57299999999998</v>
      </c>
    </row>
    <row r="29983" spans="4:5" x14ac:dyDescent="0.25">
      <c r="D29983" s="31">
        <v>-490.44</v>
      </c>
      <c r="E29983" s="28">
        <v>775.62400000000002</v>
      </c>
    </row>
    <row r="29984" spans="4:5" x14ac:dyDescent="0.25">
      <c r="D29984" s="31">
        <v>-490.42399999999998</v>
      </c>
      <c r="E29984" s="28">
        <v>775.67399999999998</v>
      </c>
    </row>
    <row r="29985" spans="4:5" x14ac:dyDescent="0.25">
      <c r="D29985" s="31">
        <v>-490.40800000000002</v>
      </c>
      <c r="E29985" s="28">
        <v>775.72500000000002</v>
      </c>
    </row>
    <row r="29986" spans="4:5" x14ac:dyDescent="0.25">
      <c r="D29986" s="31">
        <v>-490.392</v>
      </c>
      <c r="E29986" s="28">
        <v>775.77499999999998</v>
      </c>
    </row>
    <row r="29987" spans="4:5" x14ac:dyDescent="0.25">
      <c r="D29987" s="31">
        <v>-490.37599999999998</v>
      </c>
      <c r="E29987" s="28">
        <v>775.82600000000002</v>
      </c>
    </row>
    <row r="29988" spans="4:5" x14ac:dyDescent="0.25">
      <c r="D29988" s="31">
        <v>-490.36</v>
      </c>
      <c r="E29988" s="28">
        <v>775.87599999999998</v>
      </c>
    </row>
    <row r="29989" spans="4:5" x14ac:dyDescent="0.25">
      <c r="D29989" s="31">
        <v>-490.34399999999999</v>
      </c>
      <c r="E29989" s="28">
        <v>775.92700000000002</v>
      </c>
    </row>
    <row r="29990" spans="4:5" x14ac:dyDescent="0.25">
      <c r="D29990" s="31">
        <v>-490.32799999999997</v>
      </c>
      <c r="E29990" s="28">
        <v>775.97699999999998</v>
      </c>
    </row>
    <row r="29991" spans="4:5" x14ac:dyDescent="0.25">
      <c r="D29991" s="31">
        <v>-490.31200000000001</v>
      </c>
      <c r="E29991" s="28">
        <v>776.02800000000002</v>
      </c>
    </row>
    <row r="29992" spans="4:5" x14ac:dyDescent="0.25">
      <c r="D29992" s="31">
        <v>-490.29599999999999</v>
      </c>
      <c r="E29992" s="28">
        <v>776.07799999999997</v>
      </c>
    </row>
    <row r="29993" spans="4:5" x14ac:dyDescent="0.25">
      <c r="D29993" s="31">
        <v>-490.28</v>
      </c>
      <c r="E29993" s="28">
        <v>776.12800000000004</v>
      </c>
    </row>
    <row r="29994" spans="4:5" x14ac:dyDescent="0.25">
      <c r="D29994" s="31">
        <v>-490.26400000000001</v>
      </c>
      <c r="E29994" s="28">
        <v>776.178</v>
      </c>
    </row>
    <row r="29995" spans="4:5" x14ac:dyDescent="0.25">
      <c r="D29995" s="31">
        <v>-490.24799999999999</v>
      </c>
      <c r="E29995" s="28">
        <v>776.22799999999995</v>
      </c>
    </row>
    <row r="29996" spans="4:5" x14ac:dyDescent="0.25">
      <c r="D29996" s="31">
        <v>-490.23200000000003</v>
      </c>
      <c r="E29996" s="28">
        <v>776.279</v>
      </c>
    </row>
    <row r="29997" spans="4:5" x14ac:dyDescent="0.25">
      <c r="D29997" s="31">
        <v>-490.21600000000001</v>
      </c>
      <c r="E29997" s="28">
        <v>776.32899999999995</v>
      </c>
    </row>
    <row r="29998" spans="4:5" x14ac:dyDescent="0.25">
      <c r="D29998" s="31">
        <v>-490.2</v>
      </c>
      <c r="E29998" s="28">
        <v>776.37900000000002</v>
      </c>
    </row>
    <row r="29999" spans="4:5" x14ac:dyDescent="0.25">
      <c r="D29999" s="31">
        <v>-490.18400000000003</v>
      </c>
      <c r="E29999" s="28">
        <v>776.42899999999997</v>
      </c>
    </row>
    <row r="30000" spans="4:5" x14ac:dyDescent="0.25">
      <c r="D30000" s="31">
        <v>-490.16800000000001</v>
      </c>
      <c r="E30000" s="28">
        <v>776.47900000000004</v>
      </c>
    </row>
    <row r="30001" spans="4:5" x14ac:dyDescent="0.25">
      <c r="D30001" s="31">
        <v>-490.15199999999999</v>
      </c>
      <c r="E30001" s="28">
        <v>776.529</v>
      </c>
    </row>
    <row r="30002" spans="4:5" x14ac:dyDescent="0.25">
      <c r="D30002" s="31">
        <v>-490.13600000000002</v>
      </c>
      <c r="E30002" s="28">
        <v>776.57799999999997</v>
      </c>
    </row>
    <row r="30003" spans="4:5" x14ac:dyDescent="0.25">
      <c r="D30003" s="31">
        <v>-490.12</v>
      </c>
      <c r="E30003" s="28">
        <v>776.62800000000004</v>
      </c>
    </row>
    <row r="30004" spans="4:5" x14ac:dyDescent="0.25">
      <c r="D30004" s="31">
        <v>-490.10399999999998</v>
      </c>
      <c r="E30004" s="28">
        <v>776.678</v>
      </c>
    </row>
    <row r="30005" spans="4:5" x14ac:dyDescent="0.25">
      <c r="D30005" s="31">
        <v>-490.08800000000002</v>
      </c>
      <c r="E30005" s="28">
        <v>776.72799999999995</v>
      </c>
    </row>
    <row r="30006" spans="4:5" x14ac:dyDescent="0.25">
      <c r="D30006" s="31">
        <v>-490</v>
      </c>
      <c r="E30006" s="28">
        <v>777</v>
      </c>
    </row>
    <row r="30007" spans="4:5" x14ac:dyDescent="0.25">
      <c r="D30007" s="31">
        <v>-489.98399999999998</v>
      </c>
      <c r="E30007" s="28">
        <v>777.04899999999998</v>
      </c>
    </row>
    <row r="30008" spans="4:5" x14ac:dyDescent="0.25">
      <c r="D30008" s="31">
        <v>-489.96800000000002</v>
      </c>
      <c r="E30008" s="28">
        <v>777.09900000000005</v>
      </c>
    </row>
    <row r="30009" spans="4:5" x14ac:dyDescent="0.25">
      <c r="D30009" s="31">
        <v>-489.952</v>
      </c>
      <c r="E30009" s="28">
        <v>777.14800000000002</v>
      </c>
    </row>
    <row r="30010" spans="4:5" x14ac:dyDescent="0.25">
      <c r="D30010" s="31">
        <v>-489.93599999999998</v>
      </c>
      <c r="E30010" s="28">
        <v>777.197</v>
      </c>
    </row>
    <row r="30011" spans="4:5" x14ac:dyDescent="0.25">
      <c r="D30011" s="31">
        <v>-489.92</v>
      </c>
      <c r="E30011" s="28">
        <v>777.24699999999996</v>
      </c>
    </row>
    <row r="30012" spans="4:5" x14ac:dyDescent="0.25">
      <c r="D30012" s="31">
        <v>-489.904</v>
      </c>
      <c r="E30012" s="28">
        <v>777.29600000000005</v>
      </c>
    </row>
    <row r="30013" spans="4:5" x14ac:dyDescent="0.25">
      <c r="D30013" s="31">
        <v>-489.88799999999998</v>
      </c>
      <c r="E30013" s="28">
        <v>777.34500000000003</v>
      </c>
    </row>
    <row r="30014" spans="4:5" x14ac:dyDescent="0.25">
      <c r="D30014" s="31">
        <v>-489.87200000000001</v>
      </c>
      <c r="E30014" s="28">
        <v>777.39400000000001</v>
      </c>
    </row>
    <row r="30015" spans="4:5" x14ac:dyDescent="0.25">
      <c r="D30015" s="31">
        <v>-489.85599999999999</v>
      </c>
      <c r="E30015" s="28">
        <v>777.44299999999998</v>
      </c>
    </row>
    <row r="30016" spans="4:5" x14ac:dyDescent="0.25">
      <c r="D30016" s="31">
        <v>-489.84</v>
      </c>
      <c r="E30016" s="28">
        <v>777.49199999999996</v>
      </c>
    </row>
    <row r="30017" spans="4:5" x14ac:dyDescent="0.25">
      <c r="D30017" s="31">
        <v>-489.82400000000001</v>
      </c>
      <c r="E30017" s="28">
        <v>777.54100000000005</v>
      </c>
    </row>
    <row r="30018" spans="4:5" x14ac:dyDescent="0.25">
      <c r="D30018" s="31">
        <v>-489.80799999999999</v>
      </c>
      <c r="E30018" s="28">
        <v>777.59</v>
      </c>
    </row>
    <row r="30019" spans="4:5" x14ac:dyDescent="0.25">
      <c r="D30019" s="31">
        <v>-489.79199999999997</v>
      </c>
      <c r="E30019" s="28">
        <v>777.63800000000003</v>
      </c>
    </row>
    <row r="30020" spans="4:5" x14ac:dyDescent="0.25">
      <c r="D30020" s="31">
        <v>-489.77600000000001</v>
      </c>
      <c r="E30020" s="28">
        <v>777.68700000000001</v>
      </c>
    </row>
    <row r="30021" spans="4:5" x14ac:dyDescent="0.25">
      <c r="D30021" s="31">
        <v>-489.76</v>
      </c>
      <c r="E30021" s="28">
        <v>777.73599999999999</v>
      </c>
    </row>
    <row r="30022" spans="4:5" x14ac:dyDescent="0.25">
      <c r="D30022" s="31">
        <v>-489.74400000000003</v>
      </c>
      <c r="E30022" s="28">
        <v>777.78499999999997</v>
      </c>
    </row>
    <row r="30023" spans="4:5" x14ac:dyDescent="0.25">
      <c r="D30023" s="31">
        <v>-489.72800000000001</v>
      </c>
      <c r="E30023" s="28">
        <v>777.83299999999997</v>
      </c>
    </row>
    <row r="30024" spans="4:5" x14ac:dyDescent="0.25">
      <c r="D30024" s="31">
        <v>-489.71199999999999</v>
      </c>
      <c r="E30024" s="28">
        <v>777.88199999999995</v>
      </c>
    </row>
    <row r="30025" spans="4:5" x14ac:dyDescent="0.25">
      <c r="D30025" s="31">
        <v>-489.69600000000003</v>
      </c>
      <c r="E30025" s="28">
        <v>777.93</v>
      </c>
    </row>
    <row r="30026" spans="4:5" x14ac:dyDescent="0.25">
      <c r="D30026" s="31">
        <v>-489.68</v>
      </c>
      <c r="E30026" s="28">
        <v>777.97900000000004</v>
      </c>
    </row>
    <row r="30027" spans="4:5" x14ac:dyDescent="0.25">
      <c r="D30027" s="31">
        <v>-489.66399999999999</v>
      </c>
      <c r="E30027" s="28">
        <v>778.02700000000004</v>
      </c>
    </row>
    <row r="30028" spans="4:5" x14ac:dyDescent="0.25">
      <c r="D30028" s="31">
        <v>-489.64800000000002</v>
      </c>
      <c r="E30028" s="28">
        <v>778.07600000000002</v>
      </c>
    </row>
    <row r="30029" spans="4:5" x14ac:dyDescent="0.25">
      <c r="D30029" s="31">
        <v>-489.63200000000001</v>
      </c>
      <c r="E30029" s="28">
        <v>778.12400000000002</v>
      </c>
    </row>
    <row r="30030" spans="4:5" x14ac:dyDescent="0.25">
      <c r="D30030" s="31">
        <v>-489.61599999999999</v>
      </c>
      <c r="E30030" s="28">
        <v>778.173</v>
      </c>
    </row>
    <row r="30031" spans="4:5" x14ac:dyDescent="0.25">
      <c r="D30031" s="31">
        <v>-489.6</v>
      </c>
      <c r="E30031" s="28">
        <v>778.221</v>
      </c>
    </row>
    <row r="30032" spans="4:5" x14ac:dyDescent="0.25">
      <c r="D30032" s="31">
        <v>-489.584</v>
      </c>
      <c r="E30032" s="28">
        <v>778.26900000000001</v>
      </c>
    </row>
    <row r="30033" spans="4:5" x14ac:dyDescent="0.25">
      <c r="D30033" s="31">
        <v>-489.56799999999998</v>
      </c>
      <c r="E30033" s="28">
        <v>778.31700000000001</v>
      </c>
    </row>
    <row r="30034" spans="4:5" x14ac:dyDescent="0.25">
      <c r="D30034" s="31">
        <v>-489.55200000000002</v>
      </c>
      <c r="E30034" s="28">
        <v>778.36500000000001</v>
      </c>
    </row>
    <row r="30035" spans="4:5" x14ac:dyDescent="0.25">
      <c r="D30035" s="31">
        <v>-489.536</v>
      </c>
      <c r="E30035" s="28">
        <v>778.41300000000001</v>
      </c>
    </row>
    <row r="30036" spans="4:5" x14ac:dyDescent="0.25">
      <c r="D30036" s="31">
        <v>-489.52</v>
      </c>
      <c r="E30036" s="28">
        <v>778.46100000000001</v>
      </c>
    </row>
    <row r="30037" spans="4:5" x14ac:dyDescent="0.25">
      <c r="D30037" s="31">
        <v>-489.50400000000002</v>
      </c>
      <c r="E30037" s="28">
        <v>778.51</v>
      </c>
    </row>
    <row r="30038" spans="4:5" x14ac:dyDescent="0.25">
      <c r="D30038" s="31">
        <v>-489.488</v>
      </c>
      <c r="E30038" s="28">
        <v>778.55700000000002</v>
      </c>
    </row>
    <row r="30039" spans="4:5" x14ac:dyDescent="0.25">
      <c r="D30039" s="31">
        <v>-489.47199999999998</v>
      </c>
      <c r="E30039" s="28">
        <v>778.60500000000002</v>
      </c>
    </row>
    <row r="30040" spans="4:5" x14ac:dyDescent="0.25">
      <c r="D30040" s="31">
        <v>-489.45600000000002</v>
      </c>
      <c r="E30040" s="28">
        <v>778.65300000000002</v>
      </c>
    </row>
    <row r="30041" spans="4:5" x14ac:dyDescent="0.25">
      <c r="D30041" s="31">
        <v>-489.44</v>
      </c>
      <c r="E30041" s="28">
        <v>778.70100000000002</v>
      </c>
    </row>
    <row r="30042" spans="4:5" x14ac:dyDescent="0.25">
      <c r="D30042" s="31">
        <v>-489.42399999999998</v>
      </c>
      <c r="E30042" s="28">
        <v>778.74900000000002</v>
      </c>
    </row>
    <row r="30043" spans="4:5" x14ac:dyDescent="0.25">
      <c r="D30043" s="31">
        <v>-489.40800000000002</v>
      </c>
      <c r="E30043" s="28">
        <v>778.79700000000003</v>
      </c>
    </row>
    <row r="30044" spans="4:5" x14ac:dyDescent="0.25">
      <c r="D30044" s="31">
        <v>-489.392</v>
      </c>
      <c r="E30044" s="28">
        <v>778.84400000000005</v>
      </c>
    </row>
    <row r="30045" spans="4:5" x14ac:dyDescent="0.25">
      <c r="D30045" s="31">
        <v>-489.37599999999998</v>
      </c>
      <c r="E30045" s="28">
        <v>778.89200000000005</v>
      </c>
    </row>
    <row r="30046" spans="4:5" x14ac:dyDescent="0.25">
      <c r="D30046" s="31">
        <v>-489.36</v>
      </c>
      <c r="E30046" s="28">
        <v>778.93899999999996</v>
      </c>
    </row>
    <row r="30047" spans="4:5" x14ac:dyDescent="0.25">
      <c r="D30047" s="31">
        <v>-489.34399999999999</v>
      </c>
      <c r="E30047" s="28">
        <v>778.98699999999997</v>
      </c>
    </row>
    <row r="30048" spans="4:5" x14ac:dyDescent="0.25">
      <c r="D30048" s="31">
        <v>-489.32799999999997</v>
      </c>
      <c r="E30048" s="28">
        <v>779.03399999999999</v>
      </c>
    </row>
    <row r="30049" spans="4:5" x14ac:dyDescent="0.25">
      <c r="D30049" s="31">
        <v>-489.31200000000001</v>
      </c>
      <c r="E30049" s="28">
        <v>779.08199999999999</v>
      </c>
    </row>
    <row r="30050" spans="4:5" x14ac:dyDescent="0.25">
      <c r="D30050" s="31">
        <v>-489.29599999999999</v>
      </c>
      <c r="E30050" s="28">
        <v>779.12900000000002</v>
      </c>
    </row>
    <row r="30051" spans="4:5" x14ac:dyDescent="0.25">
      <c r="D30051" s="31">
        <v>-489.28</v>
      </c>
      <c r="E30051" s="28">
        <v>779.17700000000002</v>
      </c>
    </row>
    <row r="30052" spans="4:5" x14ac:dyDescent="0.25">
      <c r="D30052" s="31">
        <v>-489.26400000000001</v>
      </c>
      <c r="E30052" s="28">
        <v>779.22400000000005</v>
      </c>
    </row>
    <row r="30053" spans="4:5" x14ac:dyDescent="0.25">
      <c r="D30053" s="31">
        <v>-489.24799999999999</v>
      </c>
      <c r="E30053" s="28">
        <v>779.27099999999996</v>
      </c>
    </row>
    <row r="30054" spans="4:5" x14ac:dyDescent="0.25">
      <c r="D30054" s="31">
        <v>-489.23200000000003</v>
      </c>
      <c r="E30054" s="28">
        <v>779.31799999999998</v>
      </c>
    </row>
    <row r="30055" spans="4:5" x14ac:dyDescent="0.25">
      <c r="D30055" s="31">
        <v>-489.21600000000001</v>
      </c>
      <c r="E30055" s="28">
        <v>779.36500000000001</v>
      </c>
    </row>
    <row r="30056" spans="4:5" x14ac:dyDescent="0.25">
      <c r="D30056" s="31">
        <v>-489.2</v>
      </c>
      <c r="E30056" s="28">
        <v>779.41300000000001</v>
      </c>
    </row>
    <row r="30057" spans="4:5" x14ac:dyDescent="0.25">
      <c r="D30057" s="31">
        <v>-489.18400000000003</v>
      </c>
      <c r="E30057" s="28">
        <v>779.46</v>
      </c>
    </row>
    <row r="30058" spans="4:5" x14ac:dyDescent="0.25">
      <c r="D30058" s="31">
        <v>-489.16800000000001</v>
      </c>
      <c r="E30058" s="28">
        <v>779.50699999999995</v>
      </c>
    </row>
    <row r="30059" spans="4:5" x14ac:dyDescent="0.25">
      <c r="D30059" s="31">
        <v>-489.15199999999999</v>
      </c>
      <c r="E30059" s="28">
        <v>779.55399999999997</v>
      </c>
    </row>
    <row r="30060" spans="4:5" x14ac:dyDescent="0.25">
      <c r="D30060" s="31">
        <v>-489.13600000000002</v>
      </c>
      <c r="E30060" s="28">
        <v>779.601</v>
      </c>
    </row>
    <row r="30061" spans="4:5" x14ac:dyDescent="0.25">
      <c r="D30061" s="31">
        <v>-489.12</v>
      </c>
      <c r="E30061" s="28">
        <v>779.64700000000005</v>
      </c>
    </row>
    <row r="30062" spans="4:5" x14ac:dyDescent="0.25">
      <c r="D30062" s="31">
        <v>-489.10399999999998</v>
      </c>
      <c r="E30062" s="28">
        <v>779.69399999999996</v>
      </c>
    </row>
    <row r="30063" spans="4:5" x14ac:dyDescent="0.25">
      <c r="D30063" s="31">
        <v>-489.089</v>
      </c>
      <c r="E30063" s="28">
        <v>779.74099999999999</v>
      </c>
    </row>
    <row r="30064" spans="4:5" x14ac:dyDescent="0.25">
      <c r="D30064" s="31">
        <v>-489.07299999999998</v>
      </c>
      <c r="E30064" s="28">
        <v>779.78800000000001</v>
      </c>
    </row>
    <row r="30065" spans="4:5" x14ac:dyDescent="0.25">
      <c r="D30065" s="31">
        <v>-489.05700000000002</v>
      </c>
      <c r="E30065" s="28">
        <v>779.83500000000004</v>
      </c>
    </row>
    <row r="30066" spans="4:5" x14ac:dyDescent="0.25">
      <c r="D30066" s="31">
        <v>-489.041</v>
      </c>
      <c r="E30066" s="28">
        <v>779.88099999999997</v>
      </c>
    </row>
    <row r="30067" spans="4:5" x14ac:dyDescent="0.25">
      <c r="D30067" s="31">
        <v>-489.02499999999998</v>
      </c>
      <c r="E30067" s="28">
        <v>779.928</v>
      </c>
    </row>
    <row r="30068" spans="4:5" x14ac:dyDescent="0.25">
      <c r="D30068" s="31">
        <v>-489.00900000000001</v>
      </c>
      <c r="E30068" s="28">
        <v>779.97400000000005</v>
      </c>
    </row>
    <row r="30069" spans="4:5" x14ac:dyDescent="0.25">
      <c r="D30069" s="31">
        <v>-488.99299999999999</v>
      </c>
      <c r="E30069" s="28">
        <v>780.02099999999996</v>
      </c>
    </row>
    <row r="30070" spans="4:5" x14ac:dyDescent="0.25">
      <c r="D30070" s="31">
        <v>-488.97699999999998</v>
      </c>
      <c r="E30070" s="28">
        <v>780.06700000000001</v>
      </c>
    </row>
    <row r="30071" spans="4:5" x14ac:dyDescent="0.25">
      <c r="D30071" s="31">
        <v>-488.96100000000001</v>
      </c>
      <c r="E30071" s="28">
        <v>780.11400000000003</v>
      </c>
    </row>
    <row r="30072" spans="4:5" x14ac:dyDescent="0.25">
      <c r="D30072" s="31">
        <v>-488.94499999999999</v>
      </c>
      <c r="E30072" s="28">
        <v>780.16</v>
      </c>
    </row>
    <row r="30073" spans="4:5" x14ac:dyDescent="0.25">
      <c r="D30073" s="31">
        <v>-488.92899999999997</v>
      </c>
      <c r="E30073" s="28">
        <v>780.20600000000002</v>
      </c>
    </row>
    <row r="30074" spans="4:5" x14ac:dyDescent="0.25">
      <c r="D30074" s="31">
        <v>-488.91300000000001</v>
      </c>
      <c r="E30074" s="28">
        <v>780.25300000000004</v>
      </c>
    </row>
    <row r="30075" spans="4:5" x14ac:dyDescent="0.25">
      <c r="D30075" s="31">
        <v>-488.89699999999999</v>
      </c>
      <c r="E30075" s="28">
        <v>780.29899999999998</v>
      </c>
    </row>
    <row r="30076" spans="4:5" x14ac:dyDescent="0.25">
      <c r="D30076" s="31">
        <v>-488.88099999999997</v>
      </c>
      <c r="E30076" s="28">
        <v>780.34500000000003</v>
      </c>
    </row>
    <row r="30077" spans="4:5" x14ac:dyDescent="0.25">
      <c r="D30077" s="31">
        <v>-488.86500000000001</v>
      </c>
      <c r="E30077" s="28">
        <v>780.39099999999996</v>
      </c>
    </row>
    <row r="30078" spans="4:5" x14ac:dyDescent="0.25">
      <c r="D30078" s="31">
        <v>-488.84899999999999</v>
      </c>
      <c r="E30078" s="28">
        <v>780.43700000000001</v>
      </c>
    </row>
    <row r="30079" spans="4:5" x14ac:dyDescent="0.25">
      <c r="D30079" s="31">
        <v>-488.83300000000003</v>
      </c>
      <c r="E30079" s="28">
        <v>780.48299999999995</v>
      </c>
    </row>
    <row r="30080" spans="4:5" x14ac:dyDescent="0.25">
      <c r="D30080" s="31">
        <v>-488.81700000000001</v>
      </c>
      <c r="E30080" s="28">
        <v>780.529</v>
      </c>
    </row>
    <row r="30081" spans="4:5" x14ac:dyDescent="0.25">
      <c r="D30081" s="31">
        <v>-488.80099999999999</v>
      </c>
      <c r="E30081" s="28">
        <v>780.57500000000005</v>
      </c>
    </row>
    <row r="30082" spans="4:5" x14ac:dyDescent="0.25">
      <c r="D30082" s="31">
        <v>-488.78500000000003</v>
      </c>
      <c r="E30082" s="28">
        <v>780.62099999999998</v>
      </c>
    </row>
    <row r="30083" spans="4:5" x14ac:dyDescent="0.25">
      <c r="D30083" s="31">
        <v>-488.76900000000001</v>
      </c>
      <c r="E30083" s="28">
        <v>780.66700000000003</v>
      </c>
    </row>
    <row r="30084" spans="4:5" x14ac:dyDescent="0.25">
      <c r="D30084" s="31">
        <v>-488.75299999999999</v>
      </c>
      <c r="E30084" s="28">
        <v>780.71299999999997</v>
      </c>
    </row>
    <row r="30085" spans="4:5" x14ac:dyDescent="0.25">
      <c r="D30085" s="31">
        <v>-488.73700000000002</v>
      </c>
      <c r="E30085" s="28">
        <v>780.75900000000001</v>
      </c>
    </row>
    <row r="30086" spans="4:5" x14ac:dyDescent="0.25">
      <c r="D30086" s="31">
        <v>-488.721</v>
      </c>
      <c r="E30086" s="28">
        <v>780.80499999999995</v>
      </c>
    </row>
    <row r="30087" spans="4:5" x14ac:dyDescent="0.25">
      <c r="D30087" s="31">
        <v>-488.70499999999998</v>
      </c>
      <c r="E30087" s="28">
        <v>780.85</v>
      </c>
    </row>
    <row r="30088" spans="4:5" x14ac:dyDescent="0.25">
      <c r="D30088" s="31">
        <v>-488.68900000000002</v>
      </c>
      <c r="E30088" s="28">
        <v>780.89599999999996</v>
      </c>
    </row>
    <row r="30089" spans="4:5" x14ac:dyDescent="0.25">
      <c r="D30089" s="31">
        <v>-488.673</v>
      </c>
      <c r="E30089" s="28">
        <v>780.94100000000003</v>
      </c>
    </row>
    <row r="30090" spans="4:5" x14ac:dyDescent="0.25">
      <c r="D30090" s="31">
        <v>-488.65699999999998</v>
      </c>
      <c r="E30090" s="28">
        <v>780.98699999999997</v>
      </c>
    </row>
    <row r="30091" spans="4:5" x14ac:dyDescent="0.25">
      <c r="D30091" s="31">
        <v>-488.64100000000002</v>
      </c>
      <c r="E30091" s="28">
        <v>781.03200000000004</v>
      </c>
    </row>
    <row r="30092" spans="4:5" x14ac:dyDescent="0.25">
      <c r="D30092" s="31">
        <v>-488.625</v>
      </c>
      <c r="E30092" s="28">
        <v>781.07799999999997</v>
      </c>
    </row>
    <row r="30093" spans="4:5" x14ac:dyDescent="0.25">
      <c r="D30093" s="31">
        <v>-488.60899999999998</v>
      </c>
      <c r="E30093" s="28">
        <v>781.12300000000005</v>
      </c>
    </row>
    <row r="30094" spans="4:5" x14ac:dyDescent="0.25">
      <c r="D30094" s="31">
        <v>-488.59300000000002</v>
      </c>
      <c r="E30094" s="28">
        <v>781.16899999999998</v>
      </c>
    </row>
    <row r="30095" spans="4:5" x14ac:dyDescent="0.25">
      <c r="D30095" s="31">
        <v>-488.577</v>
      </c>
      <c r="E30095" s="28">
        <v>781.21400000000006</v>
      </c>
    </row>
    <row r="30096" spans="4:5" x14ac:dyDescent="0.25">
      <c r="D30096" s="31">
        <v>-488.56099999999998</v>
      </c>
      <c r="E30096" s="28">
        <v>781.25900000000001</v>
      </c>
    </row>
    <row r="30097" spans="4:5" x14ac:dyDescent="0.25">
      <c r="D30097" s="31">
        <v>-488.54500000000002</v>
      </c>
      <c r="E30097" s="28">
        <v>781.30399999999997</v>
      </c>
    </row>
    <row r="30098" spans="4:5" x14ac:dyDescent="0.25">
      <c r="D30098" s="31">
        <v>-488.529</v>
      </c>
      <c r="E30098" s="28">
        <v>781.35</v>
      </c>
    </row>
    <row r="30099" spans="4:5" x14ac:dyDescent="0.25">
      <c r="D30099" s="31">
        <v>-488.51299999999998</v>
      </c>
      <c r="E30099" s="28">
        <v>781.39499999999998</v>
      </c>
    </row>
    <row r="30100" spans="4:5" x14ac:dyDescent="0.25">
      <c r="D30100" s="31">
        <v>-488.49700000000001</v>
      </c>
      <c r="E30100" s="28">
        <v>781.44</v>
      </c>
    </row>
    <row r="30101" spans="4:5" x14ac:dyDescent="0.25">
      <c r="D30101" s="31">
        <v>-488.48099999999999</v>
      </c>
      <c r="E30101" s="28">
        <v>781.48500000000001</v>
      </c>
    </row>
    <row r="30102" spans="4:5" x14ac:dyDescent="0.25">
      <c r="D30102" s="31">
        <v>-488.46499999999997</v>
      </c>
      <c r="E30102" s="28">
        <v>781.53</v>
      </c>
    </row>
    <row r="30103" spans="4:5" x14ac:dyDescent="0.25">
      <c r="D30103" s="31">
        <v>-488.44900000000001</v>
      </c>
      <c r="E30103" s="28">
        <v>781.57500000000005</v>
      </c>
    </row>
    <row r="30104" spans="4:5" x14ac:dyDescent="0.25">
      <c r="D30104" s="31">
        <v>-488.43299999999999</v>
      </c>
      <c r="E30104" s="28">
        <v>781.62</v>
      </c>
    </row>
    <row r="30105" spans="4:5" x14ac:dyDescent="0.25">
      <c r="D30105" s="31">
        <v>-488.41699999999997</v>
      </c>
      <c r="E30105" s="28">
        <v>781.66499999999996</v>
      </c>
    </row>
    <row r="30106" spans="4:5" x14ac:dyDescent="0.25">
      <c r="D30106" s="31">
        <v>-488.40100000000001</v>
      </c>
      <c r="E30106" s="28">
        <v>781.70899999999995</v>
      </c>
    </row>
    <row r="30107" spans="4:5" x14ac:dyDescent="0.25">
      <c r="D30107" s="31">
        <v>-488.38499999999999</v>
      </c>
      <c r="E30107" s="28">
        <v>781.75400000000002</v>
      </c>
    </row>
    <row r="30108" spans="4:5" x14ac:dyDescent="0.25">
      <c r="D30108" s="31">
        <v>-488.36900000000003</v>
      </c>
      <c r="E30108" s="28">
        <v>781.79899999999998</v>
      </c>
    </row>
    <row r="30109" spans="4:5" x14ac:dyDescent="0.25">
      <c r="D30109" s="31">
        <v>-488.35300000000001</v>
      </c>
      <c r="E30109" s="28">
        <v>781.84400000000005</v>
      </c>
    </row>
    <row r="30110" spans="4:5" x14ac:dyDescent="0.25">
      <c r="D30110" s="31">
        <v>-488.33699999999999</v>
      </c>
      <c r="E30110" s="28">
        <v>781.88800000000003</v>
      </c>
    </row>
    <row r="30111" spans="4:5" x14ac:dyDescent="0.25">
      <c r="D30111" s="31">
        <v>-488.32100000000003</v>
      </c>
      <c r="E30111" s="28">
        <v>781.93299999999999</v>
      </c>
    </row>
    <row r="30112" spans="4:5" x14ac:dyDescent="0.25">
      <c r="D30112" s="31">
        <v>-488.30500000000001</v>
      </c>
      <c r="E30112" s="28">
        <v>781.97699999999998</v>
      </c>
    </row>
    <row r="30113" spans="4:5" x14ac:dyDescent="0.25">
      <c r="D30113" s="31">
        <v>-488.28899999999999</v>
      </c>
      <c r="E30113" s="28">
        <v>782.02200000000005</v>
      </c>
    </row>
    <row r="30114" spans="4:5" x14ac:dyDescent="0.25">
      <c r="D30114" s="31">
        <v>-488.27300000000002</v>
      </c>
      <c r="E30114" s="28">
        <v>782.06600000000003</v>
      </c>
    </row>
    <row r="30115" spans="4:5" x14ac:dyDescent="0.25">
      <c r="D30115" s="31">
        <v>-488.25700000000001</v>
      </c>
      <c r="E30115" s="28">
        <v>782.11099999999999</v>
      </c>
    </row>
    <row r="30116" spans="4:5" x14ac:dyDescent="0.25">
      <c r="D30116" s="31">
        <v>-488.24099999999999</v>
      </c>
      <c r="E30116" s="28">
        <v>782.15499999999997</v>
      </c>
    </row>
    <row r="30117" spans="4:5" x14ac:dyDescent="0.25">
      <c r="D30117" s="31">
        <v>-488.22500000000002</v>
      </c>
      <c r="E30117" s="28">
        <v>782.19899999999996</v>
      </c>
    </row>
    <row r="30118" spans="4:5" x14ac:dyDescent="0.25">
      <c r="D30118" s="31">
        <v>-488.209</v>
      </c>
      <c r="E30118" s="28">
        <v>782.24300000000005</v>
      </c>
    </row>
    <row r="30119" spans="4:5" x14ac:dyDescent="0.25">
      <c r="D30119" s="31">
        <v>-488.19299999999998</v>
      </c>
      <c r="E30119" s="28">
        <v>782.28800000000001</v>
      </c>
    </row>
    <row r="30120" spans="4:5" x14ac:dyDescent="0.25">
      <c r="D30120" s="31">
        <v>-488.17700000000002</v>
      </c>
      <c r="E30120" s="28">
        <v>782.33199999999999</v>
      </c>
    </row>
    <row r="30121" spans="4:5" x14ac:dyDescent="0.25">
      <c r="D30121" s="31">
        <v>-488.161</v>
      </c>
      <c r="E30121" s="28">
        <v>782.37599999999998</v>
      </c>
    </row>
    <row r="30122" spans="4:5" x14ac:dyDescent="0.25">
      <c r="D30122" s="31">
        <v>-488.14499999999998</v>
      </c>
      <c r="E30122" s="28">
        <v>782.42</v>
      </c>
    </row>
    <row r="30123" spans="4:5" x14ac:dyDescent="0.25">
      <c r="D30123" s="31">
        <v>-488.12900000000002</v>
      </c>
      <c r="E30123" s="28">
        <v>782.46400000000006</v>
      </c>
    </row>
    <row r="30124" spans="4:5" x14ac:dyDescent="0.25">
      <c r="D30124" s="31">
        <v>-488.113</v>
      </c>
      <c r="E30124" s="28">
        <v>782.50800000000004</v>
      </c>
    </row>
    <row r="30125" spans="4:5" x14ac:dyDescent="0.25">
      <c r="D30125" s="31">
        <v>-488.09699999999998</v>
      </c>
      <c r="E30125" s="28">
        <v>782.55200000000002</v>
      </c>
    </row>
    <row r="30126" spans="4:5" x14ac:dyDescent="0.25">
      <c r="D30126" s="31">
        <v>-488.08100000000002</v>
      </c>
      <c r="E30126" s="28">
        <v>782.596</v>
      </c>
    </row>
    <row r="30127" spans="4:5" x14ac:dyDescent="0.25">
      <c r="D30127" s="31">
        <v>-488.065</v>
      </c>
      <c r="E30127" s="28">
        <v>782.64</v>
      </c>
    </row>
    <row r="30128" spans="4:5" x14ac:dyDescent="0.25">
      <c r="D30128" s="31">
        <v>-488.04899999999998</v>
      </c>
      <c r="E30128" s="28">
        <v>782.68399999999997</v>
      </c>
    </row>
    <row r="30129" spans="4:5" x14ac:dyDescent="0.25">
      <c r="D30129" s="31">
        <v>-488.03300000000002</v>
      </c>
      <c r="E30129" s="28">
        <v>782.72699999999998</v>
      </c>
    </row>
    <row r="30130" spans="4:5" x14ac:dyDescent="0.25">
      <c r="D30130" s="31">
        <v>-488.017</v>
      </c>
      <c r="E30130" s="28">
        <v>782.77099999999996</v>
      </c>
    </row>
    <row r="30131" spans="4:5" x14ac:dyDescent="0.25">
      <c r="D30131" s="31">
        <v>-488.00099999999998</v>
      </c>
      <c r="E30131" s="28">
        <v>782.81500000000005</v>
      </c>
    </row>
    <row r="30132" spans="4:5" x14ac:dyDescent="0.25">
      <c r="D30132" s="31">
        <v>-487.98500000000001</v>
      </c>
      <c r="E30132" s="28">
        <v>782.85799999999995</v>
      </c>
    </row>
    <row r="30133" spans="4:5" x14ac:dyDescent="0.25">
      <c r="D30133" s="31">
        <v>-487.96899999999999</v>
      </c>
      <c r="E30133" s="28">
        <v>782.90200000000004</v>
      </c>
    </row>
    <row r="30134" spans="4:5" x14ac:dyDescent="0.25">
      <c r="D30134" s="31">
        <v>-487.95299999999997</v>
      </c>
      <c r="E30134" s="28">
        <v>782.94500000000005</v>
      </c>
    </row>
    <row r="30135" spans="4:5" x14ac:dyDescent="0.25">
      <c r="D30135" s="31">
        <v>-487.93700000000001</v>
      </c>
      <c r="E30135" s="28">
        <v>782.98900000000003</v>
      </c>
    </row>
    <row r="30136" spans="4:5" x14ac:dyDescent="0.25">
      <c r="D30136" s="31">
        <v>-487.92099999999999</v>
      </c>
      <c r="E30136" s="28">
        <v>783.03200000000004</v>
      </c>
    </row>
    <row r="30137" spans="4:5" x14ac:dyDescent="0.25">
      <c r="D30137" s="31">
        <v>-487.90499999999997</v>
      </c>
      <c r="E30137" s="28">
        <v>783.07600000000002</v>
      </c>
    </row>
    <row r="30138" spans="4:5" x14ac:dyDescent="0.25">
      <c r="D30138" s="31">
        <v>-487.88900000000001</v>
      </c>
      <c r="E30138" s="28">
        <v>783.11900000000003</v>
      </c>
    </row>
    <row r="30139" spans="4:5" x14ac:dyDescent="0.25">
      <c r="D30139" s="31">
        <v>-487.87299999999999</v>
      </c>
      <c r="E30139" s="28">
        <v>783.16200000000003</v>
      </c>
    </row>
    <row r="30140" spans="4:5" x14ac:dyDescent="0.25">
      <c r="D30140" s="31">
        <v>-487.85700000000003</v>
      </c>
      <c r="E30140" s="28">
        <v>783.20600000000002</v>
      </c>
    </row>
    <row r="30141" spans="4:5" x14ac:dyDescent="0.25">
      <c r="D30141" s="31">
        <v>-487.84100000000001</v>
      </c>
      <c r="E30141" s="28">
        <v>783.24900000000002</v>
      </c>
    </row>
    <row r="30142" spans="4:5" x14ac:dyDescent="0.25">
      <c r="D30142" s="31">
        <v>-487.82499999999999</v>
      </c>
      <c r="E30142" s="28">
        <v>783.29200000000003</v>
      </c>
    </row>
    <row r="30143" spans="4:5" x14ac:dyDescent="0.25">
      <c r="D30143" s="31">
        <v>-487.80900000000003</v>
      </c>
      <c r="E30143" s="28">
        <v>783.33500000000004</v>
      </c>
    </row>
    <row r="30144" spans="4:5" x14ac:dyDescent="0.25">
      <c r="D30144" s="31">
        <v>-487.79300000000001</v>
      </c>
      <c r="E30144" s="28">
        <v>783.37800000000004</v>
      </c>
    </row>
    <row r="30145" spans="4:5" x14ac:dyDescent="0.25">
      <c r="D30145" s="31">
        <v>-487.77699999999999</v>
      </c>
      <c r="E30145" s="28">
        <v>783.42100000000005</v>
      </c>
    </row>
    <row r="30146" spans="4:5" x14ac:dyDescent="0.25">
      <c r="D30146" s="31">
        <v>-487.76100000000002</v>
      </c>
      <c r="E30146" s="28">
        <v>783.46400000000006</v>
      </c>
    </row>
    <row r="30147" spans="4:5" x14ac:dyDescent="0.25">
      <c r="D30147" s="31">
        <v>-487.745</v>
      </c>
      <c r="E30147" s="28">
        <v>783.50699999999995</v>
      </c>
    </row>
    <row r="30148" spans="4:5" x14ac:dyDescent="0.25">
      <c r="D30148" s="31">
        <v>-487.72899999999998</v>
      </c>
      <c r="E30148" s="28">
        <v>783.55</v>
      </c>
    </row>
    <row r="30149" spans="4:5" x14ac:dyDescent="0.25">
      <c r="D30149" s="31">
        <v>-487.71300000000002</v>
      </c>
      <c r="E30149" s="28">
        <v>783.59299999999996</v>
      </c>
    </row>
    <row r="30150" spans="4:5" x14ac:dyDescent="0.25">
      <c r="D30150" s="31">
        <v>-487.697</v>
      </c>
      <c r="E30150" s="28">
        <v>783.63599999999997</v>
      </c>
    </row>
    <row r="30151" spans="4:5" x14ac:dyDescent="0.25">
      <c r="D30151" s="31">
        <v>-487.68099999999998</v>
      </c>
      <c r="E30151" s="28">
        <v>783.678</v>
      </c>
    </row>
    <row r="30152" spans="4:5" x14ac:dyDescent="0.25">
      <c r="D30152" s="31">
        <v>-487.66500000000002</v>
      </c>
      <c r="E30152" s="28">
        <v>783.721</v>
      </c>
    </row>
    <row r="30153" spans="4:5" x14ac:dyDescent="0.25">
      <c r="D30153" s="31">
        <v>-487.649</v>
      </c>
      <c r="E30153" s="28">
        <v>783.76400000000001</v>
      </c>
    </row>
    <row r="30154" spans="4:5" x14ac:dyDescent="0.25">
      <c r="D30154" s="31">
        <v>-487.63299999999998</v>
      </c>
      <c r="E30154" s="28">
        <v>783.80600000000004</v>
      </c>
    </row>
    <row r="30155" spans="4:5" x14ac:dyDescent="0.25">
      <c r="D30155" s="31">
        <v>-487.61700000000002</v>
      </c>
      <c r="E30155" s="28">
        <v>783.84900000000005</v>
      </c>
    </row>
    <row r="30156" spans="4:5" x14ac:dyDescent="0.25">
      <c r="D30156" s="31">
        <v>-487.601</v>
      </c>
      <c r="E30156" s="28">
        <v>783.89099999999996</v>
      </c>
    </row>
    <row r="30157" spans="4:5" x14ac:dyDescent="0.25">
      <c r="D30157" s="31">
        <v>-487.58499999999998</v>
      </c>
      <c r="E30157" s="28">
        <v>783.93399999999997</v>
      </c>
    </row>
    <row r="30158" spans="4:5" x14ac:dyDescent="0.25">
      <c r="D30158" s="31">
        <v>-487.56900000000002</v>
      </c>
      <c r="E30158" s="28">
        <v>783.976</v>
      </c>
    </row>
    <row r="30159" spans="4:5" x14ac:dyDescent="0.25">
      <c r="D30159" s="31">
        <v>-487.553</v>
      </c>
      <c r="E30159" s="28">
        <v>784.01900000000001</v>
      </c>
    </row>
    <row r="30160" spans="4:5" x14ac:dyDescent="0.25">
      <c r="D30160" s="31">
        <v>-487.53699999999998</v>
      </c>
      <c r="E30160" s="28">
        <v>784.06100000000004</v>
      </c>
    </row>
    <row r="30161" spans="4:5" x14ac:dyDescent="0.25">
      <c r="D30161" s="31">
        <v>-487.52100000000002</v>
      </c>
      <c r="E30161" s="28">
        <v>784.10299999999995</v>
      </c>
    </row>
    <row r="30162" spans="4:5" x14ac:dyDescent="0.25">
      <c r="D30162" s="31">
        <v>-487.505</v>
      </c>
      <c r="E30162" s="28">
        <v>784.14599999999996</v>
      </c>
    </row>
    <row r="30163" spans="4:5" x14ac:dyDescent="0.25">
      <c r="D30163" s="31">
        <v>-487.48899999999998</v>
      </c>
      <c r="E30163" s="28">
        <v>784.18799999999999</v>
      </c>
    </row>
    <row r="30164" spans="4:5" x14ac:dyDescent="0.25">
      <c r="D30164" s="31">
        <v>-487.47300000000001</v>
      </c>
      <c r="E30164" s="28">
        <v>784.23</v>
      </c>
    </row>
    <row r="30165" spans="4:5" x14ac:dyDescent="0.25">
      <c r="D30165" s="31">
        <v>-487.45699999999999</v>
      </c>
      <c r="E30165" s="28">
        <v>784.27200000000005</v>
      </c>
    </row>
    <row r="30166" spans="4:5" x14ac:dyDescent="0.25">
      <c r="D30166" s="31">
        <v>-487.44099999999997</v>
      </c>
      <c r="E30166" s="28">
        <v>784.31399999999996</v>
      </c>
    </row>
    <row r="30167" spans="4:5" x14ac:dyDescent="0.25">
      <c r="D30167" s="31">
        <v>-487.42500000000001</v>
      </c>
      <c r="E30167" s="28">
        <v>784.35599999999999</v>
      </c>
    </row>
    <row r="30168" spans="4:5" x14ac:dyDescent="0.25">
      <c r="D30168" s="31">
        <v>-487.40899999999999</v>
      </c>
      <c r="E30168" s="28">
        <v>784.39800000000002</v>
      </c>
    </row>
    <row r="30169" spans="4:5" x14ac:dyDescent="0.25">
      <c r="D30169" s="31">
        <v>-487.39299999999997</v>
      </c>
      <c r="E30169" s="28">
        <v>784.44</v>
      </c>
    </row>
    <row r="30170" spans="4:5" x14ac:dyDescent="0.25">
      <c r="D30170" s="31">
        <v>-487.37700000000001</v>
      </c>
      <c r="E30170" s="28">
        <v>784.48199999999997</v>
      </c>
    </row>
    <row r="30171" spans="4:5" x14ac:dyDescent="0.25">
      <c r="D30171" s="31">
        <v>-487.36099999999999</v>
      </c>
      <c r="E30171" s="28">
        <v>784.524</v>
      </c>
    </row>
    <row r="30172" spans="4:5" x14ac:dyDescent="0.25">
      <c r="D30172" s="31">
        <v>-487.34500000000003</v>
      </c>
      <c r="E30172" s="28">
        <v>784.56600000000003</v>
      </c>
    </row>
    <row r="30173" spans="4:5" x14ac:dyDescent="0.25">
      <c r="D30173" s="31">
        <v>-487.32900000000001</v>
      </c>
      <c r="E30173" s="28">
        <v>784.60699999999997</v>
      </c>
    </row>
    <row r="30174" spans="4:5" x14ac:dyDescent="0.25">
      <c r="D30174" s="31">
        <v>-487.31299999999999</v>
      </c>
      <c r="E30174" s="28">
        <v>784.649</v>
      </c>
    </row>
    <row r="30175" spans="4:5" x14ac:dyDescent="0.25">
      <c r="D30175" s="31">
        <v>-487.29700000000003</v>
      </c>
      <c r="E30175" s="28">
        <v>784.69100000000003</v>
      </c>
    </row>
    <row r="30176" spans="4:5" x14ac:dyDescent="0.25">
      <c r="D30176" s="31">
        <v>-487.28100000000001</v>
      </c>
      <c r="E30176" s="28">
        <v>784.73199999999997</v>
      </c>
    </row>
    <row r="30177" spans="4:5" x14ac:dyDescent="0.25">
      <c r="D30177" s="31">
        <v>-487.26600000000002</v>
      </c>
      <c r="E30177" s="28">
        <v>784.774</v>
      </c>
    </row>
    <row r="30178" spans="4:5" x14ac:dyDescent="0.25">
      <c r="D30178" s="31">
        <v>-487.25</v>
      </c>
      <c r="E30178" s="28">
        <v>784.81500000000005</v>
      </c>
    </row>
    <row r="30179" spans="4:5" x14ac:dyDescent="0.25">
      <c r="D30179" s="31">
        <v>-487.23399999999998</v>
      </c>
      <c r="E30179" s="28">
        <v>784.85699999999997</v>
      </c>
    </row>
    <row r="30180" spans="4:5" x14ac:dyDescent="0.25">
      <c r="D30180" s="31">
        <v>-487.21800000000002</v>
      </c>
      <c r="E30180" s="28">
        <v>784.89800000000002</v>
      </c>
    </row>
    <row r="30181" spans="4:5" x14ac:dyDescent="0.25">
      <c r="D30181" s="31">
        <v>-487.202</v>
      </c>
      <c r="E30181" s="28">
        <v>784.94</v>
      </c>
    </row>
    <row r="30182" spans="4:5" x14ac:dyDescent="0.25">
      <c r="D30182" s="31">
        <v>-487.18599999999998</v>
      </c>
      <c r="E30182" s="28">
        <v>784.98099999999999</v>
      </c>
    </row>
    <row r="30183" spans="4:5" x14ac:dyDescent="0.25">
      <c r="D30183" s="31">
        <v>-487.17</v>
      </c>
      <c r="E30183" s="28">
        <v>785.02200000000005</v>
      </c>
    </row>
    <row r="30184" spans="4:5" x14ac:dyDescent="0.25">
      <c r="D30184" s="31">
        <v>-487.154</v>
      </c>
      <c r="E30184" s="28">
        <v>785.06399999999996</v>
      </c>
    </row>
    <row r="30185" spans="4:5" x14ac:dyDescent="0.25">
      <c r="D30185" s="31">
        <v>-487.13799999999998</v>
      </c>
      <c r="E30185" s="28">
        <v>785.10500000000002</v>
      </c>
    </row>
    <row r="30186" spans="4:5" x14ac:dyDescent="0.25">
      <c r="D30186" s="31">
        <v>-487.12200000000001</v>
      </c>
      <c r="E30186" s="28">
        <v>785.14599999999996</v>
      </c>
    </row>
    <row r="30187" spans="4:5" x14ac:dyDescent="0.25">
      <c r="D30187" s="31">
        <v>-487.10599999999999</v>
      </c>
      <c r="E30187" s="28">
        <v>785.18700000000001</v>
      </c>
    </row>
    <row r="30188" spans="4:5" x14ac:dyDescent="0.25">
      <c r="D30188" s="31">
        <v>-487.09</v>
      </c>
      <c r="E30188" s="28">
        <v>785.22799999999995</v>
      </c>
    </row>
    <row r="30189" spans="4:5" x14ac:dyDescent="0.25">
      <c r="D30189" s="31">
        <v>-487.07400000000001</v>
      </c>
      <c r="E30189" s="28">
        <v>785.26900000000001</v>
      </c>
    </row>
    <row r="30190" spans="4:5" x14ac:dyDescent="0.25">
      <c r="D30190" s="31">
        <v>-487.05799999999999</v>
      </c>
      <c r="E30190" s="28">
        <v>785.31</v>
      </c>
    </row>
    <row r="30191" spans="4:5" x14ac:dyDescent="0.25">
      <c r="D30191" s="31">
        <v>-487.04199999999997</v>
      </c>
      <c r="E30191" s="28">
        <v>785.351</v>
      </c>
    </row>
    <row r="30192" spans="4:5" x14ac:dyDescent="0.25">
      <c r="D30192" s="31">
        <v>-487.02600000000001</v>
      </c>
      <c r="E30192" s="28">
        <v>785.39200000000005</v>
      </c>
    </row>
    <row r="30193" spans="4:5" x14ac:dyDescent="0.25">
      <c r="D30193" s="31">
        <v>-487.01</v>
      </c>
      <c r="E30193" s="28">
        <v>785.43299999999999</v>
      </c>
    </row>
    <row r="30194" spans="4:5" x14ac:dyDescent="0.25">
      <c r="D30194" s="31">
        <v>-486.99400000000003</v>
      </c>
      <c r="E30194" s="28">
        <v>785.47400000000005</v>
      </c>
    </row>
    <row r="30195" spans="4:5" x14ac:dyDescent="0.25">
      <c r="D30195" s="31">
        <v>-486.97800000000001</v>
      </c>
      <c r="E30195" s="28">
        <v>785.51400000000001</v>
      </c>
    </row>
    <row r="30196" spans="4:5" x14ac:dyDescent="0.25">
      <c r="D30196" s="31">
        <v>-486.96199999999999</v>
      </c>
      <c r="E30196" s="28">
        <v>785.55499999999995</v>
      </c>
    </row>
    <row r="30197" spans="4:5" x14ac:dyDescent="0.25">
      <c r="D30197" s="31">
        <v>-486.94600000000003</v>
      </c>
      <c r="E30197" s="28">
        <v>785.596</v>
      </c>
    </row>
    <row r="30198" spans="4:5" x14ac:dyDescent="0.25">
      <c r="D30198" s="31">
        <v>-486.93</v>
      </c>
      <c r="E30198" s="28">
        <v>785.63599999999997</v>
      </c>
    </row>
    <row r="30199" spans="4:5" x14ac:dyDescent="0.25">
      <c r="D30199" s="31">
        <v>-486.91399999999999</v>
      </c>
      <c r="E30199" s="28">
        <v>785.67700000000002</v>
      </c>
    </row>
    <row r="30200" spans="4:5" x14ac:dyDescent="0.25">
      <c r="D30200" s="31">
        <v>-486.89800000000002</v>
      </c>
      <c r="E30200" s="28">
        <v>785.71699999999998</v>
      </c>
    </row>
    <row r="30201" spans="4:5" x14ac:dyDescent="0.25">
      <c r="D30201" s="31">
        <v>-486.88200000000001</v>
      </c>
      <c r="E30201" s="28">
        <v>785.75800000000004</v>
      </c>
    </row>
    <row r="30202" spans="4:5" x14ac:dyDescent="0.25">
      <c r="D30202" s="31">
        <v>-486.86599999999999</v>
      </c>
      <c r="E30202" s="28">
        <v>785.798</v>
      </c>
    </row>
    <row r="30203" spans="4:5" x14ac:dyDescent="0.25">
      <c r="D30203" s="31">
        <v>-486.85</v>
      </c>
      <c r="E30203" s="28">
        <v>785.83900000000006</v>
      </c>
    </row>
    <row r="30204" spans="4:5" x14ac:dyDescent="0.25">
      <c r="D30204" s="31">
        <v>-486.834</v>
      </c>
      <c r="E30204" s="28">
        <v>785.87900000000002</v>
      </c>
    </row>
    <row r="30205" spans="4:5" x14ac:dyDescent="0.25">
      <c r="D30205" s="31">
        <v>-486.81799999999998</v>
      </c>
      <c r="E30205" s="28">
        <v>785.91899999999998</v>
      </c>
    </row>
    <row r="30206" spans="4:5" x14ac:dyDescent="0.25">
      <c r="D30206" s="31">
        <v>-486.80200000000002</v>
      </c>
      <c r="E30206" s="28">
        <v>785.96</v>
      </c>
    </row>
    <row r="30207" spans="4:5" x14ac:dyDescent="0.25">
      <c r="D30207" s="31">
        <v>-486.786</v>
      </c>
      <c r="E30207" s="28">
        <v>786</v>
      </c>
    </row>
    <row r="30208" spans="4:5" x14ac:dyDescent="0.25">
      <c r="D30208" s="31">
        <v>-486.77</v>
      </c>
      <c r="E30208" s="28">
        <v>786.04</v>
      </c>
    </row>
    <row r="30209" spans="4:5" x14ac:dyDescent="0.25">
      <c r="D30209" s="31">
        <v>-486.75400000000002</v>
      </c>
      <c r="E30209" s="28">
        <v>786.08</v>
      </c>
    </row>
    <row r="30210" spans="4:5" x14ac:dyDescent="0.25">
      <c r="D30210" s="31">
        <v>-486.738</v>
      </c>
      <c r="E30210" s="28">
        <v>786.12</v>
      </c>
    </row>
    <row r="30211" spans="4:5" x14ac:dyDescent="0.25">
      <c r="D30211" s="31">
        <v>-486.72199999999998</v>
      </c>
      <c r="E30211" s="28">
        <v>786.16</v>
      </c>
    </row>
    <row r="30212" spans="4:5" x14ac:dyDescent="0.25">
      <c r="D30212" s="31">
        <v>-486.70600000000002</v>
      </c>
      <c r="E30212" s="28">
        <v>786.2</v>
      </c>
    </row>
    <row r="30213" spans="4:5" x14ac:dyDescent="0.25">
      <c r="D30213" s="31">
        <v>-486.69</v>
      </c>
      <c r="E30213" s="28">
        <v>786.24</v>
      </c>
    </row>
    <row r="30214" spans="4:5" x14ac:dyDescent="0.25">
      <c r="D30214" s="31">
        <v>-486.67399999999998</v>
      </c>
      <c r="E30214" s="28">
        <v>786.28</v>
      </c>
    </row>
    <row r="30215" spans="4:5" x14ac:dyDescent="0.25">
      <c r="D30215" s="31">
        <v>-486.65800000000002</v>
      </c>
      <c r="E30215" s="28">
        <v>786.32</v>
      </c>
    </row>
    <row r="30216" spans="4:5" x14ac:dyDescent="0.25">
      <c r="D30216" s="31">
        <v>-486.642</v>
      </c>
      <c r="E30216" s="28">
        <v>786.36</v>
      </c>
    </row>
    <row r="30217" spans="4:5" x14ac:dyDescent="0.25">
      <c r="D30217" s="31">
        <v>-486.62599999999998</v>
      </c>
      <c r="E30217" s="28">
        <v>786.399</v>
      </c>
    </row>
    <row r="30218" spans="4:5" x14ac:dyDescent="0.25">
      <c r="D30218" s="31">
        <v>-486.61</v>
      </c>
      <c r="E30218" s="28">
        <v>786.43899999999996</v>
      </c>
    </row>
    <row r="30219" spans="4:5" x14ac:dyDescent="0.25">
      <c r="D30219" s="31">
        <v>-486.59399999999999</v>
      </c>
      <c r="E30219" s="28">
        <v>786.47900000000004</v>
      </c>
    </row>
    <row r="30220" spans="4:5" x14ac:dyDescent="0.25">
      <c r="D30220" s="31">
        <v>-486.57799999999997</v>
      </c>
      <c r="E30220" s="28">
        <v>786.51800000000003</v>
      </c>
    </row>
    <row r="30221" spans="4:5" x14ac:dyDescent="0.25">
      <c r="D30221" s="31">
        <v>-486.56200000000001</v>
      </c>
      <c r="E30221" s="28">
        <v>786.55799999999999</v>
      </c>
    </row>
    <row r="30222" spans="4:5" x14ac:dyDescent="0.25">
      <c r="D30222" s="31">
        <v>-486.54599999999999</v>
      </c>
      <c r="E30222" s="28">
        <v>786.59799999999996</v>
      </c>
    </row>
    <row r="30223" spans="4:5" x14ac:dyDescent="0.25">
      <c r="D30223" s="31">
        <v>-486.53</v>
      </c>
      <c r="E30223" s="28">
        <v>786.63699999999994</v>
      </c>
    </row>
    <row r="30224" spans="4:5" x14ac:dyDescent="0.25">
      <c r="D30224" s="31">
        <v>-486.51400000000001</v>
      </c>
      <c r="E30224" s="28">
        <v>786.67700000000002</v>
      </c>
    </row>
    <row r="30225" spans="4:5" x14ac:dyDescent="0.25">
      <c r="D30225" s="31">
        <v>-486.49799999999999</v>
      </c>
      <c r="E30225" s="28">
        <v>786.71600000000001</v>
      </c>
    </row>
    <row r="30226" spans="4:5" x14ac:dyDescent="0.25">
      <c r="D30226" s="31">
        <v>-486.48200000000003</v>
      </c>
      <c r="E30226" s="28">
        <v>786.755</v>
      </c>
    </row>
    <row r="30227" spans="4:5" x14ac:dyDescent="0.25">
      <c r="D30227" s="31">
        <v>-486.46600000000001</v>
      </c>
      <c r="E30227" s="28">
        <v>786.79499999999996</v>
      </c>
    </row>
    <row r="30228" spans="4:5" x14ac:dyDescent="0.25">
      <c r="D30228" s="31">
        <v>-486.45</v>
      </c>
      <c r="E30228" s="28">
        <v>786.83399999999995</v>
      </c>
    </row>
    <row r="30229" spans="4:5" x14ac:dyDescent="0.25">
      <c r="D30229" s="31">
        <v>-486.43400000000003</v>
      </c>
      <c r="E30229" s="28">
        <v>786.87300000000005</v>
      </c>
    </row>
    <row r="30230" spans="4:5" x14ac:dyDescent="0.25">
      <c r="D30230" s="31">
        <v>-486.41800000000001</v>
      </c>
      <c r="E30230" s="28">
        <v>786.91200000000003</v>
      </c>
    </row>
    <row r="30231" spans="4:5" x14ac:dyDescent="0.25">
      <c r="D30231" s="31">
        <v>-486.40199999999999</v>
      </c>
      <c r="E30231" s="28">
        <v>786.95100000000002</v>
      </c>
    </row>
    <row r="30232" spans="4:5" x14ac:dyDescent="0.25">
      <c r="D30232" s="31">
        <v>-486.38600000000002</v>
      </c>
      <c r="E30232" s="28">
        <v>786.99</v>
      </c>
    </row>
    <row r="30233" spans="4:5" x14ac:dyDescent="0.25">
      <c r="D30233" s="31">
        <v>-486.37</v>
      </c>
      <c r="E30233" s="28">
        <v>787.029</v>
      </c>
    </row>
    <row r="30234" spans="4:5" x14ac:dyDescent="0.25">
      <c r="D30234" s="31">
        <v>-486.35399999999998</v>
      </c>
      <c r="E30234" s="28">
        <v>787.06799999999998</v>
      </c>
    </row>
    <row r="30235" spans="4:5" x14ac:dyDescent="0.25">
      <c r="D30235" s="31">
        <v>-486.33800000000002</v>
      </c>
      <c r="E30235" s="28">
        <v>787.10699999999997</v>
      </c>
    </row>
    <row r="30236" spans="4:5" x14ac:dyDescent="0.25">
      <c r="D30236" s="31">
        <v>-486.322</v>
      </c>
      <c r="E30236" s="28">
        <v>787.14599999999996</v>
      </c>
    </row>
    <row r="30237" spans="4:5" x14ac:dyDescent="0.25">
      <c r="D30237" s="31">
        <v>-486.30599999999998</v>
      </c>
      <c r="E30237" s="28">
        <v>787.18499999999995</v>
      </c>
    </row>
    <row r="30238" spans="4:5" x14ac:dyDescent="0.25">
      <c r="D30238" s="31">
        <v>-486.29</v>
      </c>
      <c r="E30238" s="28">
        <v>787.22400000000005</v>
      </c>
    </row>
    <row r="30239" spans="4:5" x14ac:dyDescent="0.25">
      <c r="D30239" s="31">
        <v>-486.274</v>
      </c>
      <c r="E30239" s="28">
        <v>787.26300000000003</v>
      </c>
    </row>
    <row r="30240" spans="4:5" x14ac:dyDescent="0.25">
      <c r="D30240" s="31">
        <v>-486.25799999999998</v>
      </c>
      <c r="E30240" s="28">
        <v>787.30200000000002</v>
      </c>
    </row>
    <row r="30241" spans="4:5" x14ac:dyDescent="0.25">
      <c r="D30241" s="31">
        <v>-486.24200000000002</v>
      </c>
      <c r="E30241" s="28">
        <v>787.34</v>
      </c>
    </row>
    <row r="30242" spans="4:5" x14ac:dyDescent="0.25">
      <c r="D30242" s="31">
        <v>-486.226</v>
      </c>
      <c r="E30242" s="28">
        <v>787.37900000000002</v>
      </c>
    </row>
    <row r="30243" spans="4:5" x14ac:dyDescent="0.25">
      <c r="D30243" s="31">
        <v>-486.21</v>
      </c>
      <c r="E30243" s="28">
        <v>787.41700000000003</v>
      </c>
    </row>
    <row r="30244" spans="4:5" x14ac:dyDescent="0.25">
      <c r="D30244" s="31">
        <v>-486.19400000000002</v>
      </c>
      <c r="E30244" s="28">
        <v>787.45600000000002</v>
      </c>
    </row>
    <row r="30245" spans="4:5" x14ac:dyDescent="0.25">
      <c r="D30245" s="31">
        <v>-486.178</v>
      </c>
      <c r="E30245" s="28">
        <v>787.49400000000003</v>
      </c>
    </row>
    <row r="30246" spans="4:5" x14ac:dyDescent="0.25">
      <c r="D30246" s="31">
        <v>-486.16199999999998</v>
      </c>
      <c r="E30246" s="28">
        <v>787.53300000000002</v>
      </c>
    </row>
    <row r="30247" spans="4:5" x14ac:dyDescent="0.25">
      <c r="D30247" s="31">
        <v>-486.14600000000002</v>
      </c>
      <c r="E30247" s="28">
        <v>787.57100000000003</v>
      </c>
    </row>
    <row r="30248" spans="4:5" x14ac:dyDescent="0.25">
      <c r="D30248" s="31">
        <v>-486.13</v>
      </c>
      <c r="E30248" s="28">
        <v>787.61</v>
      </c>
    </row>
    <row r="30249" spans="4:5" x14ac:dyDescent="0.25">
      <c r="D30249" s="31">
        <v>-486.11399999999998</v>
      </c>
      <c r="E30249" s="28">
        <v>787.64800000000002</v>
      </c>
    </row>
    <row r="30250" spans="4:5" x14ac:dyDescent="0.25">
      <c r="D30250" s="31">
        <v>-486.09800000000001</v>
      </c>
      <c r="E30250" s="28">
        <v>787.68600000000004</v>
      </c>
    </row>
    <row r="30251" spans="4:5" x14ac:dyDescent="0.25">
      <c r="D30251" s="31">
        <v>-486.08199999999999</v>
      </c>
      <c r="E30251" s="28">
        <v>787.72500000000002</v>
      </c>
    </row>
    <row r="30252" spans="4:5" x14ac:dyDescent="0.25">
      <c r="D30252" s="31">
        <v>-486.06599999999997</v>
      </c>
      <c r="E30252" s="28">
        <v>787.76300000000003</v>
      </c>
    </row>
    <row r="30253" spans="4:5" x14ac:dyDescent="0.25">
      <c r="D30253" s="31">
        <v>-486.05</v>
      </c>
      <c r="E30253" s="28">
        <v>787.80100000000004</v>
      </c>
    </row>
    <row r="30254" spans="4:5" x14ac:dyDescent="0.25">
      <c r="D30254" s="31">
        <v>-486.03399999999999</v>
      </c>
      <c r="E30254" s="28">
        <v>787.83900000000006</v>
      </c>
    </row>
    <row r="30255" spans="4:5" x14ac:dyDescent="0.25">
      <c r="D30255" s="31">
        <v>-486.01799999999997</v>
      </c>
      <c r="E30255" s="28">
        <v>787.87699999999995</v>
      </c>
    </row>
    <row r="30256" spans="4:5" x14ac:dyDescent="0.25">
      <c r="D30256" s="31">
        <v>-486.00200000000001</v>
      </c>
      <c r="E30256" s="28">
        <v>787.91499999999996</v>
      </c>
    </row>
    <row r="30257" spans="4:5" x14ac:dyDescent="0.25">
      <c r="D30257" s="31">
        <v>-485.98599999999999</v>
      </c>
      <c r="E30257" s="28">
        <v>787.95299999999997</v>
      </c>
    </row>
    <row r="30258" spans="4:5" x14ac:dyDescent="0.25">
      <c r="D30258" s="31">
        <v>-485.97</v>
      </c>
      <c r="E30258" s="28">
        <v>787.99099999999999</v>
      </c>
    </row>
    <row r="30259" spans="4:5" x14ac:dyDescent="0.25">
      <c r="D30259" s="31">
        <v>-485.95400000000001</v>
      </c>
      <c r="E30259" s="28">
        <v>788.029</v>
      </c>
    </row>
    <row r="30260" spans="4:5" x14ac:dyDescent="0.25">
      <c r="D30260" s="31">
        <v>-485.93799999999999</v>
      </c>
      <c r="E30260" s="28">
        <v>788.06700000000001</v>
      </c>
    </row>
    <row r="30261" spans="4:5" x14ac:dyDescent="0.25">
      <c r="D30261" s="31">
        <v>-485.92200000000003</v>
      </c>
      <c r="E30261" s="28">
        <v>788.10400000000004</v>
      </c>
    </row>
    <row r="30262" spans="4:5" x14ac:dyDescent="0.25">
      <c r="D30262" s="31">
        <v>-485.90600000000001</v>
      </c>
      <c r="E30262" s="28">
        <v>788.14200000000005</v>
      </c>
    </row>
    <row r="30263" spans="4:5" x14ac:dyDescent="0.25">
      <c r="D30263" s="31">
        <v>-485.89</v>
      </c>
      <c r="E30263" s="28">
        <v>788.18</v>
      </c>
    </row>
    <row r="30264" spans="4:5" x14ac:dyDescent="0.25">
      <c r="D30264" s="31">
        <v>-485.87400000000002</v>
      </c>
      <c r="E30264" s="28">
        <v>788.21799999999996</v>
      </c>
    </row>
    <row r="30265" spans="4:5" x14ac:dyDescent="0.25">
      <c r="D30265" s="31">
        <v>-485.858</v>
      </c>
      <c r="E30265" s="28">
        <v>788.255</v>
      </c>
    </row>
    <row r="30266" spans="4:5" x14ac:dyDescent="0.25">
      <c r="D30266" s="31">
        <v>-485.84199999999998</v>
      </c>
      <c r="E30266" s="28">
        <v>788.29300000000001</v>
      </c>
    </row>
    <row r="30267" spans="4:5" x14ac:dyDescent="0.25">
      <c r="D30267" s="31">
        <v>-485.82600000000002</v>
      </c>
      <c r="E30267" s="28">
        <v>788.33</v>
      </c>
    </row>
    <row r="30268" spans="4:5" x14ac:dyDescent="0.25">
      <c r="D30268" s="31">
        <v>-485.81</v>
      </c>
      <c r="E30268" s="28">
        <v>788.36800000000005</v>
      </c>
    </row>
    <row r="30269" spans="4:5" x14ac:dyDescent="0.25">
      <c r="D30269" s="31">
        <v>-485.79399999999998</v>
      </c>
      <c r="E30269" s="28">
        <v>788.40499999999997</v>
      </c>
    </row>
    <row r="30270" spans="4:5" x14ac:dyDescent="0.25">
      <c r="D30270" s="31">
        <v>-485.77800000000002</v>
      </c>
      <c r="E30270" s="28">
        <v>788.44299999999998</v>
      </c>
    </row>
    <row r="30271" spans="4:5" x14ac:dyDescent="0.25">
      <c r="D30271" s="31">
        <v>-485.762</v>
      </c>
      <c r="E30271" s="28">
        <v>788.48</v>
      </c>
    </row>
    <row r="30272" spans="4:5" x14ac:dyDescent="0.25">
      <c r="D30272" s="31">
        <v>-485.74599999999998</v>
      </c>
      <c r="E30272" s="28">
        <v>788.51700000000005</v>
      </c>
    </row>
    <row r="30273" spans="4:5" x14ac:dyDescent="0.25">
      <c r="D30273" s="31">
        <v>-485.73</v>
      </c>
      <c r="E30273" s="28">
        <v>788.55399999999997</v>
      </c>
    </row>
    <row r="30274" spans="4:5" x14ac:dyDescent="0.25">
      <c r="D30274" s="31">
        <v>-485.714</v>
      </c>
      <c r="E30274" s="28">
        <v>788.59199999999998</v>
      </c>
    </row>
    <row r="30275" spans="4:5" x14ac:dyDescent="0.25">
      <c r="D30275" s="31">
        <v>-485.69799999999998</v>
      </c>
      <c r="E30275" s="28">
        <v>788.62900000000002</v>
      </c>
    </row>
    <row r="30276" spans="4:5" x14ac:dyDescent="0.25">
      <c r="D30276" s="31">
        <v>-485.68200000000002</v>
      </c>
      <c r="E30276" s="28">
        <v>788.66600000000005</v>
      </c>
    </row>
    <row r="30277" spans="4:5" x14ac:dyDescent="0.25">
      <c r="D30277" s="31">
        <v>-485.666</v>
      </c>
      <c r="E30277" s="28">
        <v>788.70299999999997</v>
      </c>
    </row>
    <row r="30278" spans="4:5" x14ac:dyDescent="0.25">
      <c r="D30278" s="31">
        <v>-485.65</v>
      </c>
      <c r="E30278" s="28">
        <v>788.74</v>
      </c>
    </row>
    <row r="30279" spans="4:5" x14ac:dyDescent="0.25">
      <c r="D30279" s="31">
        <v>-485.63400000000001</v>
      </c>
      <c r="E30279" s="28">
        <v>788.77700000000004</v>
      </c>
    </row>
    <row r="30280" spans="4:5" x14ac:dyDescent="0.25">
      <c r="D30280" s="31">
        <v>-485.61799999999999</v>
      </c>
      <c r="E30280" s="28">
        <v>788.81399999999996</v>
      </c>
    </row>
    <row r="30281" spans="4:5" x14ac:dyDescent="0.25">
      <c r="D30281" s="31">
        <v>-485.60199999999998</v>
      </c>
      <c r="E30281" s="28">
        <v>788.851</v>
      </c>
    </row>
    <row r="30282" spans="4:5" x14ac:dyDescent="0.25">
      <c r="D30282" s="31">
        <v>-485.58600000000001</v>
      </c>
      <c r="E30282" s="28">
        <v>788.88800000000003</v>
      </c>
    </row>
    <row r="30283" spans="4:5" x14ac:dyDescent="0.25">
      <c r="D30283" s="31">
        <v>-485.57</v>
      </c>
      <c r="E30283" s="28">
        <v>788.92399999999998</v>
      </c>
    </row>
    <row r="30284" spans="4:5" x14ac:dyDescent="0.25">
      <c r="D30284" s="31">
        <v>-485.55399999999997</v>
      </c>
      <c r="E30284" s="28">
        <v>788.96100000000001</v>
      </c>
    </row>
    <row r="30285" spans="4:5" x14ac:dyDescent="0.25">
      <c r="D30285" s="31">
        <v>-485.53800000000001</v>
      </c>
      <c r="E30285" s="28">
        <v>788.99800000000005</v>
      </c>
    </row>
    <row r="30286" spans="4:5" x14ac:dyDescent="0.25">
      <c r="D30286" s="31">
        <v>-485.52199999999999</v>
      </c>
      <c r="E30286" s="28">
        <v>789.03499999999997</v>
      </c>
    </row>
    <row r="30287" spans="4:5" x14ac:dyDescent="0.25">
      <c r="D30287" s="31">
        <v>-485.50599999999997</v>
      </c>
      <c r="E30287" s="28">
        <v>789.07100000000003</v>
      </c>
    </row>
    <row r="30288" spans="4:5" x14ac:dyDescent="0.25">
      <c r="D30288" s="31">
        <v>-485.49</v>
      </c>
      <c r="E30288" s="28">
        <v>789.10799999999995</v>
      </c>
    </row>
    <row r="30289" spans="4:5" x14ac:dyDescent="0.25">
      <c r="D30289" s="31">
        <v>-485.47399999999999</v>
      </c>
      <c r="E30289" s="28">
        <v>789.14400000000001</v>
      </c>
    </row>
    <row r="30290" spans="4:5" x14ac:dyDescent="0.25">
      <c r="D30290" s="31">
        <v>-485.45800000000003</v>
      </c>
      <c r="E30290" s="28">
        <v>789.18100000000004</v>
      </c>
    </row>
    <row r="30291" spans="4:5" x14ac:dyDescent="0.25">
      <c r="D30291" s="31">
        <v>-485.44299999999998</v>
      </c>
      <c r="E30291" s="28">
        <v>789.21699999999998</v>
      </c>
    </row>
    <row r="30292" spans="4:5" x14ac:dyDescent="0.25">
      <c r="D30292" s="31">
        <v>-485.42700000000002</v>
      </c>
      <c r="E30292" s="28">
        <v>789.25400000000002</v>
      </c>
    </row>
    <row r="30293" spans="4:5" x14ac:dyDescent="0.25">
      <c r="D30293" s="31">
        <v>-485.411</v>
      </c>
      <c r="E30293" s="28">
        <v>789.29</v>
      </c>
    </row>
    <row r="30294" spans="4:5" x14ac:dyDescent="0.25">
      <c r="D30294" s="31">
        <v>-485.39499999999998</v>
      </c>
      <c r="E30294" s="28">
        <v>789.32600000000002</v>
      </c>
    </row>
    <row r="30295" spans="4:5" x14ac:dyDescent="0.25">
      <c r="D30295" s="31">
        <v>-485.37900000000002</v>
      </c>
      <c r="E30295" s="28">
        <v>789.36300000000006</v>
      </c>
    </row>
    <row r="30296" spans="4:5" x14ac:dyDescent="0.25">
      <c r="D30296" s="31">
        <v>-485.363</v>
      </c>
      <c r="E30296" s="28">
        <v>789.399</v>
      </c>
    </row>
    <row r="30297" spans="4:5" x14ac:dyDescent="0.25">
      <c r="D30297" s="31">
        <v>-485.34699999999998</v>
      </c>
      <c r="E30297" s="28">
        <v>789.43499999999995</v>
      </c>
    </row>
    <row r="30298" spans="4:5" x14ac:dyDescent="0.25">
      <c r="D30298" s="31">
        <v>-485.33100000000002</v>
      </c>
      <c r="E30298" s="28">
        <v>789.471</v>
      </c>
    </row>
    <row r="30299" spans="4:5" x14ac:dyDescent="0.25">
      <c r="D30299" s="31">
        <v>-485.315</v>
      </c>
      <c r="E30299" s="28">
        <v>789.50699999999995</v>
      </c>
    </row>
    <row r="30300" spans="4:5" x14ac:dyDescent="0.25">
      <c r="D30300" s="31">
        <v>-485.29899999999998</v>
      </c>
      <c r="E30300" s="28">
        <v>789.54300000000001</v>
      </c>
    </row>
    <row r="30301" spans="4:5" x14ac:dyDescent="0.25">
      <c r="D30301" s="31">
        <v>-485.28300000000002</v>
      </c>
      <c r="E30301" s="28">
        <v>789.57899999999995</v>
      </c>
    </row>
    <row r="30302" spans="4:5" x14ac:dyDescent="0.25">
      <c r="D30302" s="31">
        <v>-485.267</v>
      </c>
      <c r="E30302" s="28">
        <v>789.61500000000001</v>
      </c>
    </row>
    <row r="30303" spans="4:5" x14ac:dyDescent="0.25">
      <c r="D30303" s="31">
        <v>-485.25099999999998</v>
      </c>
      <c r="E30303" s="28">
        <v>789.65099999999995</v>
      </c>
    </row>
    <row r="30304" spans="4:5" x14ac:dyDescent="0.25">
      <c r="D30304" s="31">
        <v>-485.23500000000001</v>
      </c>
      <c r="E30304" s="28">
        <v>789.68700000000001</v>
      </c>
    </row>
    <row r="30305" spans="4:5" x14ac:dyDescent="0.25">
      <c r="D30305" s="31">
        <v>-485.21899999999999</v>
      </c>
      <c r="E30305" s="28">
        <v>789.72299999999996</v>
      </c>
    </row>
    <row r="30306" spans="4:5" x14ac:dyDescent="0.25">
      <c r="D30306" s="31">
        <v>-485.20299999999997</v>
      </c>
      <c r="E30306" s="28">
        <v>789.75900000000001</v>
      </c>
    </row>
    <row r="30307" spans="4:5" x14ac:dyDescent="0.25">
      <c r="D30307" s="31">
        <v>-485.18700000000001</v>
      </c>
      <c r="E30307" s="28">
        <v>789.79399999999998</v>
      </c>
    </row>
    <row r="30308" spans="4:5" x14ac:dyDescent="0.25">
      <c r="D30308" s="31">
        <v>-485.17099999999999</v>
      </c>
      <c r="E30308" s="28">
        <v>789.83</v>
      </c>
    </row>
    <row r="30309" spans="4:5" x14ac:dyDescent="0.25">
      <c r="D30309" s="31">
        <v>-485.15499999999997</v>
      </c>
      <c r="E30309" s="28">
        <v>789.86599999999999</v>
      </c>
    </row>
    <row r="30310" spans="4:5" x14ac:dyDescent="0.25">
      <c r="D30310" s="31">
        <v>-485.13900000000001</v>
      </c>
      <c r="E30310" s="28">
        <v>789.90099999999995</v>
      </c>
    </row>
    <row r="30311" spans="4:5" x14ac:dyDescent="0.25">
      <c r="D30311" s="31">
        <v>-485.12299999999999</v>
      </c>
      <c r="E30311" s="28">
        <v>789.93700000000001</v>
      </c>
    </row>
    <row r="30312" spans="4:5" x14ac:dyDescent="0.25">
      <c r="D30312" s="31">
        <v>-485.10700000000003</v>
      </c>
      <c r="E30312" s="28">
        <v>789.97199999999998</v>
      </c>
    </row>
    <row r="30313" spans="4:5" x14ac:dyDescent="0.25">
      <c r="D30313" s="31">
        <v>-485.09100000000001</v>
      </c>
      <c r="E30313" s="28">
        <v>790.00800000000004</v>
      </c>
    </row>
    <row r="30314" spans="4:5" x14ac:dyDescent="0.25">
      <c r="D30314" s="31">
        <v>-485.07499999999999</v>
      </c>
      <c r="E30314" s="28">
        <v>790.04300000000001</v>
      </c>
    </row>
    <row r="30315" spans="4:5" x14ac:dyDescent="0.25">
      <c r="D30315" s="31">
        <v>-485.05900000000003</v>
      </c>
      <c r="E30315" s="28">
        <v>790.07899999999995</v>
      </c>
    </row>
    <row r="30316" spans="4:5" x14ac:dyDescent="0.25">
      <c r="D30316" s="31">
        <v>-485.04300000000001</v>
      </c>
      <c r="E30316" s="28">
        <v>790.11400000000003</v>
      </c>
    </row>
    <row r="30317" spans="4:5" x14ac:dyDescent="0.25">
      <c r="D30317" s="31">
        <v>-485.02699999999999</v>
      </c>
      <c r="E30317" s="28">
        <v>790.149</v>
      </c>
    </row>
    <row r="30318" spans="4:5" x14ac:dyDescent="0.25">
      <c r="D30318" s="31">
        <v>-485.01100000000002</v>
      </c>
      <c r="E30318" s="28">
        <v>790.18499999999995</v>
      </c>
    </row>
    <row r="30319" spans="4:5" x14ac:dyDescent="0.25">
      <c r="D30319" s="31">
        <v>-484.995</v>
      </c>
      <c r="E30319" s="28">
        <v>790.22</v>
      </c>
    </row>
    <row r="30320" spans="4:5" x14ac:dyDescent="0.25">
      <c r="D30320" s="31">
        <v>-484.97899999999998</v>
      </c>
      <c r="E30320" s="28">
        <v>790.255</v>
      </c>
    </row>
    <row r="30321" spans="4:5" x14ac:dyDescent="0.25">
      <c r="D30321" s="31">
        <v>-484.96300000000002</v>
      </c>
      <c r="E30321" s="28">
        <v>790.29</v>
      </c>
    </row>
    <row r="30322" spans="4:5" x14ac:dyDescent="0.25">
      <c r="D30322" s="31">
        <v>-484.947</v>
      </c>
      <c r="E30322" s="28">
        <v>790.32500000000005</v>
      </c>
    </row>
    <row r="30323" spans="4:5" x14ac:dyDescent="0.25">
      <c r="D30323" s="31">
        <v>-484.93099999999998</v>
      </c>
      <c r="E30323" s="28">
        <v>790.36</v>
      </c>
    </row>
    <row r="30324" spans="4:5" x14ac:dyDescent="0.25">
      <c r="D30324" s="31">
        <v>-484.91500000000002</v>
      </c>
      <c r="E30324" s="28">
        <v>790.39499999999998</v>
      </c>
    </row>
    <row r="30325" spans="4:5" x14ac:dyDescent="0.25">
      <c r="D30325" s="31">
        <v>-484.899</v>
      </c>
      <c r="E30325" s="28">
        <v>790.43</v>
      </c>
    </row>
    <row r="30326" spans="4:5" x14ac:dyDescent="0.25">
      <c r="D30326" s="31">
        <v>-484.88299999999998</v>
      </c>
      <c r="E30326" s="28">
        <v>790.46500000000003</v>
      </c>
    </row>
    <row r="30327" spans="4:5" x14ac:dyDescent="0.25">
      <c r="D30327" s="31">
        <v>-484.86700000000002</v>
      </c>
      <c r="E30327" s="28">
        <v>790.5</v>
      </c>
    </row>
    <row r="30328" spans="4:5" x14ac:dyDescent="0.25">
      <c r="D30328" s="31">
        <v>-484.851</v>
      </c>
      <c r="E30328" s="28">
        <v>790.53499999999997</v>
      </c>
    </row>
    <row r="30329" spans="4:5" x14ac:dyDescent="0.25">
      <c r="D30329" s="31">
        <v>-484.83499999999998</v>
      </c>
      <c r="E30329" s="28">
        <v>790.57</v>
      </c>
    </row>
    <row r="30330" spans="4:5" x14ac:dyDescent="0.25">
      <c r="D30330" s="31">
        <v>-484.81900000000002</v>
      </c>
      <c r="E30330" s="28">
        <v>790.60400000000004</v>
      </c>
    </row>
    <row r="30331" spans="4:5" x14ac:dyDescent="0.25">
      <c r="D30331" s="31">
        <v>-484.803</v>
      </c>
      <c r="E30331" s="28">
        <v>790.63900000000001</v>
      </c>
    </row>
    <row r="30332" spans="4:5" x14ac:dyDescent="0.25">
      <c r="D30332" s="31">
        <v>-484.78699999999998</v>
      </c>
      <c r="E30332" s="28">
        <v>790.67399999999998</v>
      </c>
    </row>
    <row r="30333" spans="4:5" x14ac:dyDescent="0.25">
      <c r="D30333" s="31">
        <v>-484.77100000000002</v>
      </c>
      <c r="E30333" s="28">
        <v>790.70799999999997</v>
      </c>
    </row>
    <row r="30334" spans="4:5" x14ac:dyDescent="0.25">
      <c r="D30334" s="31">
        <v>-484.755</v>
      </c>
      <c r="E30334" s="28">
        <v>790.74300000000005</v>
      </c>
    </row>
    <row r="30335" spans="4:5" x14ac:dyDescent="0.25">
      <c r="D30335" s="31">
        <v>-484.73899999999998</v>
      </c>
      <c r="E30335" s="28">
        <v>790.77700000000004</v>
      </c>
    </row>
    <row r="30336" spans="4:5" x14ac:dyDescent="0.25">
      <c r="D30336" s="31">
        <v>-484.72300000000001</v>
      </c>
      <c r="E30336" s="28">
        <v>790.81200000000001</v>
      </c>
    </row>
    <row r="30337" spans="4:5" x14ac:dyDescent="0.25">
      <c r="D30337" s="31">
        <v>-484.70699999999999</v>
      </c>
      <c r="E30337" s="28">
        <v>790.846</v>
      </c>
    </row>
    <row r="30338" spans="4:5" x14ac:dyDescent="0.25">
      <c r="D30338" s="31">
        <v>-484.69099999999997</v>
      </c>
      <c r="E30338" s="28">
        <v>790.88</v>
      </c>
    </row>
    <row r="30339" spans="4:5" x14ac:dyDescent="0.25">
      <c r="D30339" s="31">
        <v>-484.67500000000001</v>
      </c>
      <c r="E30339" s="28">
        <v>790.91499999999996</v>
      </c>
    </row>
    <row r="30340" spans="4:5" x14ac:dyDescent="0.25">
      <c r="D30340" s="31">
        <v>-484.65899999999999</v>
      </c>
      <c r="E30340" s="28">
        <v>790.94899999999996</v>
      </c>
    </row>
    <row r="30341" spans="4:5" x14ac:dyDescent="0.25">
      <c r="D30341" s="31">
        <v>-484.64299999999997</v>
      </c>
      <c r="E30341" s="28">
        <v>790.98299999999995</v>
      </c>
    </row>
    <row r="30342" spans="4:5" x14ac:dyDescent="0.25">
      <c r="D30342" s="31">
        <v>-484.62700000000001</v>
      </c>
      <c r="E30342" s="28">
        <v>791.01800000000003</v>
      </c>
    </row>
    <row r="30343" spans="4:5" x14ac:dyDescent="0.25">
      <c r="D30343" s="31">
        <v>-484.61099999999999</v>
      </c>
      <c r="E30343" s="28">
        <v>791.05200000000002</v>
      </c>
    </row>
    <row r="30344" spans="4:5" x14ac:dyDescent="0.25">
      <c r="D30344" s="31">
        <v>-484.59500000000003</v>
      </c>
      <c r="E30344" s="28">
        <v>791.08600000000001</v>
      </c>
    </row>
    <row r="30345" spans="4:5" x14ac:dyDescent="0.25">
      <c r="D30345" s="31">
        <v>-484.57900000000001</v>
      </c>
      <c r="E30345" s="28">
        <v>791.12</v>
      </c>
    </row>
    <row r="30346" spans="4:5" x14ac:dyDescent="0.25">
      <c r="D30346" s="31">
        <v>-484.56299999999999</v>
      </c>
      <c r="E30346" s="28">
        <v>791.154</v>
      </c>
    </row>
    <row r="30347" spans="4:5" x14ac:dyDescent="0.25">
      <c r="D30347" s="31">
        <v>-484.54700000000003</v>
      </c>
      <c r="E30347" s="28">
        <v>791.18799999999999</v>
      </c>
    </row>
    <row r="30348" spans="4:5" x14ac:dyDescent="0.25">
      <c r="D30348" s="31">
        <v>-484.53100000000001</v>
      </c>
      <c r="E30348" s="28">
        <v>791.22199999999998</v>
      </c>
    </row>
    <row r="30349" spans="4:5" x14ac:dyDescent="0.25">
      <c r="D30349" s="31">
        <v>-484.51499999999999</v>
      </c>
      <c r="E30349" s="28">
        <v>791.25599999999997</v>
      </c>
    </row>
    <row r="30350" spans="4:5" x14ac:dyDescent="0.25">
      <c r="D30350" s="31">
        <v>-484.49900000000002</v>
      </c>
      <c r="E30350" s="28">
        <v>791.28899999999999</v>
      </c>
    </row>
    <row r="30351" spans="4:5" x14ac:dyDescent="0.25">
      <c r="D30351" s="31">
        <v>-484.483</v>
      </c>
      <c r="E30351" s="28">
        <v>791.32299999999998</v>
      </c>
    </row>
    <row r="30352" spans="4:5" x14ac:dyDescent="0.25">
      <c r="D30352" s="31">
        <v>-484.46699999999998</v>
      </c>
      <c r="E30352" s="28">
        <v>791.35699999999997</v>
      </c>
    </row>
    <row r="30353" spans="4:5" x14ac:dyDescent="0.25">
      <c r="D30353" s="31">
        <v>-484.45100000000002</v>
      </c>
      <c r="E30353" s="28">
        <v>791.39099999999996</v>
      </c>
    </row>
    <row r="30354" spans="4:5" x14ac:dyDescent="0.25">
      <c r="D30354" s="31">
        <v>-484.435</v>
      </c>
      <c r="E30354" s="28">
        <v>791.42399999999998</v>
      </c>
    </row>
    <row r="30355" spans="4:5" x14ac:dyDescent="0.25">
      <c r="D30355" s="31">
        <v>-484.41899999999998</v>
      </c>
      <c r="E30355" s="28">
        <v>791.45799999999997</v>
      </c>
    </row>
    <row r="30356" spans="4:5" x14ac:dyDescent="0.25">
      <c r="D30356" s="31">
        <v>-484.40300000000002</v>
      </c>
      <c r="E30356" s="28">
        <v>791.49199999999996</v>
      </c>
    </row>
    <row r="30357" spans="4:5" x14ac:dyDescent="0.25">
      <c r="D30357" s="31">
        <v>-484.387</v>
      </c>
      <c r="E30357" s="28">
        <v>791.52499999999998</v>
      </c>
    </row>
    <row r="30358" spans="4:5" x14ac:dyDescent="0.25">
      <c r="D30358" s="31">
        <v>-484.37099999999998</v>
      </c>
      <c r="E30358" s="28">
        <v>791.55899999999997</v>
      </c>
    </row>
    <row r="30359" spans="4:5" x14ac:dyDescent="0.25">
      <c r="D30359" s="31">
        <v>-484.35500000000002</v>
      </c>
      <c r="E30359" s="28">
        <v>791.59199999999998</v>
      </c>
    </row>
    <row r="30360" spans="4:5" x14ac:dyDescent="0.25">
      <c r="D30360" s="31">
        <v>-484.339</v>
      </c>
      <c r="E30360" s="28">
        <v>791.625</v>
      </c>
    </row>
    <row r="30361" spans="4:5" x14ac:dyDescent="0.25">
      <c r="D30361" s="31">
        <v>-484.32299999999998</v>
      </c>
      <c r="E30361" s="28">
        <v>791.65899999999999</v>
      </c>
    </row>
    <row r="30362" spans="4:5" x14ac:dyDescent="0.25">
      <c r="D30362" s="31">
        <v>-484.30700000000002</v>
      </c>
      <c r="E30362" s="28">
        <v>791.69200000000001</v>
      </c>
    </row>
    <row r="30363" spans="4:5" x14ac:dyDescent="0.25">
      <c r="D30363" s="31">
        <v>-484.291</v>
      </c>
      <c r="E30363" s="28">
        <v>791.72500000000002</v>
      </c>
    </row>
    <row r="30364" spans="4:5" x14ac:dyDescent="0.25">
      <c r="D30364" s="31">
        <v>-484.27499999999998</v>
      </c>
      <c r="E30364" s="28">
        <v>791.75900000000001</v>
      </c>
    </row>
    <row r="30365" spans="4:5" x14ac:dyDescent="0.25">
      <c r="D30365" s="31">
        <v>-484.25900000000001</v>
      </c>
      <c r="E30365" s="28">
        <v>791.79200000000003</v>
      </c>
    </row>
    <row r="30366" spans="4:5" x14ac:dyDescent="0.25">
      <c r="D30366" s="31">
        <v>-484.24299999999999</v>
      </c>
      <c r="E30366" s="28">
        <v>791.82500000000005</v>
      </c>
    </row>
    <row r="30367" spans="4:5" x14ac:dyDescent="0.25">
      <c r="D30367" s="31">
        <v>-484.22699999999998</v>
      </c>
      <c r="E30367" s="28">
        <v>791.85799999999995</v>
      </c>
    </row>
    <row r="30368" spans="4:5" x14ac:dyDescent="0.25">
      <c r="D30368" s="31">
        <v>-484.21100000000001</v>
      </c>
      <c r="E30368" s="28">
        <v>791.89099999999996</v>
      </c>
    </row>
    <row r="30369" spans="4:5" x14ac:dyDescent="0.25">
      <c r="D30369" s="31">
        <v>-484.19499999999999</v>
      </c>
      <c r="E30369" s="28">
        <v>791.92399999999998</v>
      </c>
    </row>
    <row r="30370" spans="4:5" x14ac:dyDescent="0.25">
      <c r="D30370" s="31">
        <v>-484.17899999999997</v>
      </c>
      <c r="E30370" s="28">
        <v>791.95699999999999</v>
      </c>
    </row>
    <row r="30371" spans="4:5" x14ac:dyDescent="0.25">
      <c r="D30371" s="31">
        <v>-484.16300000000001</v>
      </c>
      <c r="E30371" s="28">
        <v>791.99</v>
      </c>
    </row>
    <row r="30372" spans="4:5" x14ac:dyDescent="0.25">
      <c r="D30372" s="31">
        <v>-484.14699999999999</v>
      </c>
      <c r="E30372" s="28">
        <v>792.02300000000002</v>
      </c>
    </row>
    <row r="30373" spans="4:5" x14ac:dyDescent="0.25">
      <c r="D30373" s="31">
        <v>-484.13099999999997</v>
      </c>
      <c r="E30373" s="28">
        <v>792.05600000000004</v>
      </c>
    </row>
    <row r="30374" spans="4:5" x14ac:dyDescent="0.25">
      <c r="D30374" s="31">
        <v>-484.11500000000001</v>
      </c>
      <c r="E30374" s="28">
        <v>792.08900000000006</v>
      </c>
    </row>
    <row r="30375" spans="4:5" x14ac:dyDescent="0.25">
      <c r="D30375" s="31">
        <v>-484.09899999999999</v>
      </c>
      <c r="E30375" s="28">
        <v>792.12099999999998</v>
      </c>
    </row>
    <row r="30376" spans="4:5" x14ac:dyDescent="0.25">
      <c r="D30376" s="31">
        <v>-484.08300000000003</v>
      </c>
      <c r="E30376" s="28">
        <v>792.154</v>
      </c>
    </row>
    <row r="30377" spans="4:5" x14ac:dyDescent="0.25">
      <c r="D30377" s="31">
        <v>-484.06700000000001</v>
      </c>
      <c r="E30377" s="28">
        <v>792.18700000000001</v>
      </c>
    </row>
    <row r="30378" spans="4:5" x14ac:dyDescent="0.25">
      <c r="D30378" s="31">
        <v>-484.05099999999999</v>
      </c>
      <c r="E30378" s="28">
        <v>792.21900000000005</v>
      </c>
    </row>
    <row r="30379" spans="4:5" x14ac:dyDescent="0.25">
      <c r="D30379" s="31">
        <v>-484.03500000000003</v>
      </c>
      <c r="E30379" s="28">
        <v>792.25199999999995</v>
      </c>
    </row>
    <row r="30380" spans="4:5" x14ac:dyDescent="0.25">
      <c r="D30380" s="31">
        <v>-484.01900000000001</v>
      </c>
      <c r="E30380" s="28">
        <v>792.28399999999999</v>
      </c>
    </row>
    <row r="30381" spans="4:5" x14ac:dyDescent="0.25">
      <c r="D30381" s="31">
        <v>-484.00299999999999</v>
      </c>
      <c r="E30381" s="28">
        <v>792.31700000000001</v>
      </c>
    </row>
    <row r="30382" spans="4:5" x14ac:dyDescent="0.25">
      <c r="D30382" s="31">
        <v>-483.98700000000002</v>
      </c>
      <c r="E30382" s="28">
        <v>792.34900000000005</v>
      </c>
    </row>
    <row r="30383" spans="4:5" x14ac:dyDescent="0.25">
      <c r="D30383" s="31">
        <v>-483.971</v>
      </c>
      <c r="E30383" s="28">
        <v>792.38199999999995</v>
      </c>
    </row>
    <row r="30384" spans="4:5" x14ac:dyDescent="0.25">
      <c r="D30384" s="31">
        <v>-483.95499999999998</v>
      </c>
      <c r="E30384" s="28">
        <v>792.41399999999999</v>
      </c>
    </row>
    <row r="30385" spans="4:5" x14ac:dyDescent="0.25">
      <c r="D30385" s="31">
        <v>-483.93900000000002</v>
      </c>
      <c r="E30385" s="28">
        <v>792.44600000000003</v>
      </c>
    </row>
    <row r="30386" spans="4:5" x14ac:dyDescent="0.25">
      <c r="D30386" s="31">
        <v>-483.923</v>
      </c>
      <c r="E30386" s="28">
        <v>792.47900000000004</v>
      </c>
    </row>
    <row r="30387" spans="4:5" x14ac:dyDescent="0.25">
      <c r="D30387" s="31">
        <v>-483.90699999999998</v>
      </c>
      <c r="E30387" s="28">
        <v>792.51099999999997</v>
      </c>
    </row>
    <row r="30388" spans="4:5" x14ac:dyDescent="0.25">
      <c r="D30388" s="31">
        <v>-483.89100000000002</v>
      </c>
      <c r="E30388" s="28">
        <v>792.54300000000001</v>
      </c>
    </row>
    <row r="30389" spans="4:5" x14ac:dyDescent="0.25">
      <c r="D30389" s="31">
        <v>-483.875</v>
      </c>
      <c r="E30389" s="28">
        <v>792.57500000000005</v>
      </c>
    </row>
    <row r="30390" spans="4:5" x14ac:dyDescent="0.25">
      <c r="D30390" s="31">
        <v>-483.85899999999998</v>
      </c>
      <c r="E30390" s="28">
        <v>792.60699999999997</v>
      </c>
    </row>
    <row r="30391" spans="4:5" x14ac:dyDescent="0.25">
      <c r="D30391" s="31">
        <v>-483.84300000000002</v>
      </c>
      <c r="E30391" s="28">
        <v>792.63900000000001</v>
      </c>
    </row>
    <row r="30392" spans="4:5" x14ac:dyDescent="0.25">
      <c r="D30392" s="31">
        <v>-483.827</v>
      </c>
      <c r="E30392" s="28">
        <v>792.67100000000005</v>
      </c>
    </row>
    <row r="30393" spans="4:5" x14ac:dyDescent="0.25">
      <c r="D30393" s="31">
        <v>-483.81099999999998</v>
      </c>
      <c r="E30393" s="28">
        <v>792.70299999999997</v>
      </c>
    </row>
    <row r="30394" spans="4:5" x14ac:dyDescent="0.25">
      <c r="D30394" s="31">
        <v>-483.79500000000002</v>
      </c>
      <c r="E30394" s="28">
        <v>792.73500000000001</v>
      </c>
    </row>
    <row r="30395" spans="4:5" x14ac:dyDescent="0.25">
      <c r="D30395" s="31">
        <v>-483.779</v>
      </c>
      <c r="E30395" s="28">
        <v>792.76700000000005</v>
      </c>
    </row>
    <row r="30396" spans="4:5" x14ac:dyDescent="0.25">
      <c r="D30396" s="31">
        <v>-483.76299999999998</v>
      </c>
      <c r="E30396" s="28">
        <v>792.79899999999998</v>
      </c>
    </row>
    <row r="30397" spans="4:5" x14ac:dyDescent="0.25">
      <c r="D30397" s="31">
        <v>-483.74700000000001</v>
      </c>
      <c r="E30397" s="28">
        <v>792.83100000000002</v>
      </c>
    </row>
    <row r="30398" spans="4:5" x14ac:dyDescent="0.25">
      <c r="D30398" s="31">
        <v>-483.73099999999999</v>
      </c>
      <c r="E30398" s="28">
        <v>792.86199999999997</v>
      </c>
    </row>
    <row r="30399" spans="4:5" x14ac:dyDescent="0.25">
      <c r="D30399" s="31">
        <v>-483.71499999999997</v>
      </c>
      <c r="E30399" s="28">
        <v>792.89400000000001</v>
      </c>
    </row>
    <row r="30400" spans="4:5" x14ac:dyDescent="0.25">
      <c r="D30400" s="31">
        <v>-483.69900000000001</v>
      </c>
      <c r="E30400" s="28">
        <v>792.92600000000004</v>
      </c>
    </row>
    <row r="30401" spans="4:5" x14ac:dyDescent="0.25">
      <c r="D30401" s="31">
        <v>-483.68299999999999</v>
      </c>
      <c r="E30401" s="28">
        <v>792.95699999999999</v>
      </c>
    </row>
    <row r="30402" spans="4:5" x14ac:dyDescent="0.25">
      <c r="D30402" s="31">
        <v>-483.66699999999997</v>
      </c>
      <c r="E30402" s="28">
        <v>792.98900000000003</v>
      </c>
    </row>
    <row r="30403" spans="4:5" x14ac:dyDescent="0.25">
      <c r="D30403" s="31">
        <v>-483.65100000000001</v>
      </c>
      <c r="E30403" s="28">
        <v>793.02</v>
      </c>
    </row>
    <row r="30404" spans="4:5" x14ac:dyDescent="0.25">
      <c r="D30404" s="31">
        <v>-483.63499999999999</v>
      </c>
      <c r="E30404" s="28">
        <v>793.05200000000002</v>
      </c>
    </row>
    <row r="30405" spans="4:5" x14ac:dyDescent="0.25">
      <c r="D30405" s="31">
        <v>-483.62</v>
      </c>
      <c r="E30405" s="28">
        <v>793.08299999999997</v>
      </c>
    </row>
    <row r="30406" spans="4:5" x14ac:dyDescent="0.25">
      <c r="D30406" s="31">
        <v>-483.60399999999998</v>
      </c>
      <c r="E30406" s="28">
        <v>793.11500000000001</v>
      </c>
    </row>
    <row r="30407" spans="4:5" x14ac:dyDescent="0.25">
      <c r="D30407" s="31">
        <v>-483.58800000000002</v>
      </c>
      <c r="E30407" s="28">
        <v>793.14599999999996</v>
      </c>
    </row>
    <row r="30408" spans="4:5" x14ac:dyDescent="0.25">
      <c r="D30408" s="31">
        <v>-483.572</v>
      </c>
      <c r="E30408" s="28">
        <v>793.17700000000002</v>
      </c>
    </row>
    <row r="30409" spans="4:5" x14ac:dyDescent="0.25">
      <c r="D30409" s="31">
        <v>-483.55599999999998</v>
      </c>
      <c r="E30409" s="28">
        <v>793.20899999999995</v>
      </c>
    </row>
    <row r="30410" spans="4:5" x14ac:dyDescent="0.25">
      <c r="D30410" s="31">
        <v>-483.54</v>
      </c>
      <c r="E30410" s="28">
        <v>793.24</v>
      </c>
    </row>
    <row r="30411" spans="4:5" x14ac:dyDescent="0.25">
      <c r="D30411" s="31">
        <v>-483.524</v>
      </c>
      <c r="E30411" s="28">
        <v>793.27099999999996</v>
      </c>
    </row>
    <row r="30412" spans="4:5" x14ac:dyDescent="0.25">
      <c r="D30412" s="31">
        <v>-483.50799999999998</v>
      </c>
      <c r="E30412" s="28">
        <v>793.30200000000002</v>
      </c>
    </row>
    <row r="30413" spans="4:5" x14ac:dyDescent="0.25">
      <c r="D30413" s="31">
        <v>-483.49200000000002</v>
      </c>
      <c r="E30413" s="28">
        <v>793.33299999999997</v>
      </c>
    </row>
    <row r="30414" spans="4:5" x14ac:dyDescent="0.25">
      <c r="D30414" s="31">
        <v>-483.476</v>
      </c>
      <c r="E30414" s="28">
        <v>793.36400000000003</v>
      </c>
    </row>
    <row r="30415" spans="4:5" x14ac:dyDescent="0.25">
      <c r="D30415" s="31">
        <v>-483.46</v>
      </c>
      <c r="E30415" s="28">
        <v>793.39499999999998</v>
      </c>
    </row>
    <row r="30416" spans="4:5" x14ac:dyDescent="0.25">
      <c r="D30416" s="31">
        <v>-483.44400000000002</v>
      </c>
      <c r="E30416" s="28">
        <v>793.42600000000004</v>
      </c>
    </row>
    <row r="30417" spans="4:5" x14ac:dyDescent="0.25">
      <c r="D30417" s="31">
        <v>-483.428</v>
      </c>
      <c r="E30417" s="28">
        <v>793.45699999999999</v>
      </c>
    </row>
    <row r="30418" spans="4:5" x14ac:dyDescent="0.25">
      <c r="D30418" s="31">
        <v>-483.41199999999998</v>
      </c>
      <c r="E30418" s="28">
        <v>793.48800000000006</v>
      </c>
    </row>
    <row r="30419" spans="4:5" x14ac:dyDescent="0.25">
      <c r="D30419" s="31">
        <v>-483.39600000000002</v>
      </c>
      <c r="E30419" s="28">
        <v>793.51900000000001</v>
      </c>
    </row>
    <row r="30420" spans="4:5" x14ac:dyDescent="0.25">
      <c r="D30420" s="31">
        <v>-483.38</v>
      </c>
      <c r="E30420" s="28">
        <v>793.55</v>
      </c>
    </row>
    <row r="30421" spans="4:5" x14ac:dyDescent="0.25">
      <c r="D30421" s="31">
        <v>-483.36399999999998</v>
      </c>
      <c r="E30421" s="28">
        <v>793.58</v>
      </c>
    </row>
    <row r="30422" spans="4:5" x14ac:dyDescent="0.25">
      <c r="D30422" s="31">
        <v>-483.34800000000001</v>
      </c>
      <c r="E30422" s="28">
        <v>793.61099999999999</v>
      </c>
    </row>
    <row r="30423" spans="4:5" x14ac:dyDescent="0.25">
      <c r="D30423" s="31">
        <v>-483.33199999999999</v>
      </c>
      <c r="E30423" s="28">
        <v>793.64200000000005</v>
      </c>
    </row>
    <row r="30424" spans="4:5" x14ac:dyDescent="0.25">
      <c r="D30424" s="31">
        <v>-483.31599999999997</v>
      </c>
      <c r="E30424" s="28">
        <v>793.67200000000003</v>
      </c>
    </row>
    <row r="30425" spans="4:5" x14ac:dyDescent="0.25">
      <c r="D30425" s="31">
        <v>-483.3</v>
      </c>
      <c r="E30425" s="28">
        <v>793.70299999999997</v>
      </c>
    </row>
    <row r="30426" spans="4:5" x14ac:dyDescent="0.25">
      <c r="D30426" s="31">
        <v>-483.28399999999999</v>
      </c>
      <c r="E30426" s="28">
        <v>793.73299999999995</v>
      </c>
    </row>
    <row r="30427" spans="4:5" x14ac:dyDescent="0.25">
      <c r="D30427" s="31">
        <v>-483.26799999999997</v>
      </c>
      <c r="E30427" s="28">
        <v>793.76400000000001</v>
      </c>
    </row>
    <row r="30428" spans="4:5" x14ac:dyDescent="0.25">
      <c r="D30428" s="31">
        <v>-483.25200000000001</v>
      </c>
      <c r="E30428" s="28">
        <v>793.79399999999998</v>
      </c>
    </row>
    <row r="30429" spans="4:5" x14ac:dyDescent="0.25">
      <c r="D30429" s="31">
        <v>-483.23599999999999</v>
      </c>
      <c r="E30429" s="28">
        <v>793.82500000000005</v>
      </c>
    </row>
    <row r="30430" spans="4:5" x14ac:dyDescent="0.25">
      <c r="D30430" s="31">
        <v>-483.22</v>
      </c>
      <c r="E30430" s="28">
        <v>793.85500000000002</v>
      </c>
    </row>
    <row r="30431" spans="4:5" x14ac:dyDescent="0.25">
      <c r="D30431" s="31">
        <v>-483.20400000000001</v>
      </c>
      <c r="E30431" s="28">
        <v>793.88499999999999</v>
      </c>
    </row>
    <row r="30432" spans="4:5" x14ac:dyDescent="0.25">
      <c r="D30432" s="31">
        <v>-483.18799999999999</v>
      </c>
      <c r="E30432" s="28">
        <v>793.91600000000005</v>
      </c>
    </row>
    <row r="30433" spans="4:5" x14ac:dyDescent="0.25">
      <c r="D30433" s="31">
        <v>-483.17200000000003</v>
      </c>
      <c r="E30433" s="28">
        <v>793.94600000000003</v>
      </c>
    </row>
    <row r="30434" spans="4:5" x14ac:dyDescent="0.25">
      <c r="D30434" s="31">
        <v>-483.15600000000001</v>
      </c>
      <c r="E30434" s="28">
        <v>793.976</v>
      </c>
    </row>
    <row r="30435" spans="4:5" x14ac:dyDescent="0.25">
      <c r="D30435" s="31">
        <v>-483.14</v>
      </c>
      <c r="E30435" s="28">
        <v>794.00599999999997</v>
      </c>
    </row>
    <row r="30436" spans="4:5" x14ac:dyDescent="0.25">
      <c r="D30436" s="31">
        <v>-483.12400000000002</v>
      </c>
      <c r="E30436" s="28">
        <v>794.03599999999994</v>
      </c>
    </row>
    <row r="30437" spans="4:5" x14ac:dyDescent="0.25">
      <c r="D30437" s="31">
        <v>-483.108</v>
      </c>
      <c r="E30437" s="28">
        <v>794.06600000000003</v>
      </c>
    </row>
    <row r="30438" spans="4:5" x14ac:dyDescent="0.25">
      <c r="D30438" s="31">
        <v>-483.09199999999998</v>
      </c>
      <c r="E30438" s="28">
        <v>794.096</v>
      </c>
    </row>
    <row r="30439" spans="4:5" x14ac:dyDescent="0.25">
      <c r="D30439" s="31">
        <v>-483.07600000000002</v>
      </c>
      <c r="E30439" s="28">
        <v>794.12599999999998</v>
      </c>
    </row>
    <row r="30440" spans="4:5" x14ac:dyDescent="0.25">
      <c r="D30440" s="31">
        <v>-483.06</v>
      </c>
      <c r="E30440" s="28">
        <v>794.15599999999995</v>
      </c>
    </row>
    <row r="30441" spans="4:5" x14ac:dyDescent="0.25">
      <c r="D30441" s="31">
        <v>-483.04399999999998</v>
      </c>
      <c r="E30441" s="28">
        <v>794.18600000000004</v>
      </c>
    </row>
    <row r="30442" spans="4:5" x14ac:dyDescent="0.25">
      <c r="D30442" s="31">
        <v>-483.02800000000002</v>
      </c>
      <c r="E30442" s="28">
        <v>794.21600000000001</v>
      </c>
    </row>
    <row r="30443" spans="4:5" x14ac:dyDescent="0.25">
      <c r="D30443" s="31">
        <v>-483.012</v>
      </c>
      <c r="E30443" s="28">
        <v>794.24599999999998</v>
      </c>
    </row>
    <row r="30444" spans="4:5" x14ac:dyDescent="0.25">
      <c r="D30444" s="31">
        <v>-482.99599999999998</v>
      </c>
      <c r="E30444" s="28">
        <v>794.27599999999995</v>
      </c>
    </row>
    <row r="30445" spans="4:5" x14ac:dyDescent="0.25">
      <c r="D30445" s="31">
        <v>-482.98</v>
      </c>
      <c r="E30445" s="28">
        <v>794.30499999999995</v>
      </c>
    </row>
    <row r="30446" spans="4:5" x14ac:dyDescent="0.25">
      <c r="D30446" s="31">
        <v>-482.964</v>
      </c>
      <c r="E30446" s="28">
        <v>794.33500000000004</v>
      </c>
    </row>
    <row r="30447" spans="4:5" x14ac:dyDescent="0.25">
      <c r="D30447" s="31">
        <v>-482.94799999999998</v>
      </c>
      <c r="E30447" s="28">
        <v>794.36500000000001</v>
      </c>
    </row>
    <row r="30448" spans="4:5" x14ac:dyDescent="0.25">
      <c r="D30448" s="31">
        <v>-482.93200000000002</v>
      </c>
      <c r="E30448" s="28">
        <v>794.39400000000001</v>
      </c>
    </row>
    <row r="30449" spans="4:5" x14ac:dyDescent="0.25">
      <c r="D30449" s="31">
        <v>-482.916</v>
      </c>
      <c r="E30449" s="28">
        <v>794.42399999999998</v>
      </c>
    </row>
    <row r="30450" spans="4:5" x14ac:dyDescent="0.25">
      <c r="D30450" s="31">
        <v>-482.9</v>
      </c>
      <c r="E30450" s="28">
        <v>794.45299999999997</v>
      </c>
    </row>
    <row r="30451" spans="4:5" x14ac:dyDescent="0.25">
      <c r="D30451" s="31">
        <v>-482.88400000000001</v>
      </c>
      <c r="E30451" s="28">
        <v>794.48299999999995</v>
      </c>
    </row>
    <row r="30452" spans="4:5" x14ac:dyDescent="0.25">
      <c r="D30452" s="31">
        <v>-482.86799999999999</v>
      </c>
      <c r="E30452" s="28">
        <v>794.51199999999994</v>
      </c>
    </row>
    <row r="30453" spans="4:5" x14ac:dyDescent="0.25">
      <c r="D30453" s="31">
        <v>-482.85199999999998</v>
      </c>
      <c r="E30453" s="28">
        <v>794.54100000000005</v>
      </c>
    </row>
    <row r="30454" spans="4:5" x14ac:dyDescent="0.25">
      <c r="D30454" s="31">
        <v>-482.83600000000001</v>
      </c>
      <c r="E30454" s="28">
        <v>794.57100000000003</v>
      </c>
    </row>
    <row r="30455" spans="4:5" x14ac:dyDescent="0.25">
      <c r="D30455" s="31">
        <v>-482.82</v>
      </c>
      <c r="E30455" s="28">
        <v>794.6</v>
      </c>
    </row>
    <row r="30456" spans="4:5" x14ac:dyDescent="0.25">
      <c r="D30456" s="31">
        <v>-482.80399999999997</v>
      </c>
      <c r="E30456" s="28">
        <v>794.62900000000002</v>
      </c>
    </row>
    <row r="30457" spans="4:5" x14ac:dyDescent="0.25">
      <c r="D30457" s="31">
        <v>-482.78800000000001</v>
      </c>
      <c r="E30457" s="28">
        <v>794.65800000000002</v>
      </c>
    </row>
    <row r="30458" spans="4:5" x14ac:dyDescent="0.25">
      <c r="D30458" s="31">
        <v>-482.77199999999999</v>
      </c>
      <c r="E30458" s="28">
        <v>794.68700000000001</v>
      </c>
    </row>
    <row r="30459" spans="4:5" x14ac:dyDescent="0.25">
      <c r="D30459" s="31">
        <v>-482.75599999999997</v>
      </c>
      <c r="E30459" s="28">
        <v>794.71699999999998</v>
      </c>
    </row>
    <row r="30460" spans="4:5" x14ac:dyDescent="0.25">
      <c r="D30460" s="31">
        <v>-482.74</v>
      </c>
      <c r="E30460" s="28">
        <v>794.74599999999998</v>
      </c>
    </row>
    <row r="30461" spans="4:5" x14ac:dyDescent="0.25">
      <c r="D30461" s="31">
        <v>-482.72399999999999</v>
      </c>
      <c r="E30461" s="28">
        <v>794.77499999999998</v>
      </c>
    </row>
    <row r="30462" spans="4:5" x14ac:dyDescent="0.25">
      <c r="D30462" s="31">
        <v>-482.70800000000003</v>
      </c>
      <c r="E30462" s="28">
        <v>794.80399999999997</v>
      </c>
    </row>
    <row r="30463" spans="4:5" x14ac:dyDescent="0.25">
      <c r="D30463" s="31">
        <v>-482.69200000000001</v>
      </c>
      <c r="E30463" s="28">
        <v>794.83299999999997</v>
      </c>
    </row>
    <row r="30464" spans="4:5" x14ac:dyDescent="0.25">
      <c r="D30464" s="31">
        <v>-482.67599999999999</v>
      </c>
      <c r="E30464" s="28">
        <v>794.86099999999999</v>
      </c>
    </row>
    <row r="30465" spans="4:5" x14ac:dyDescent="0.25">
      <c r="D30465" s="31">
        <v>-482.66</v>
      </c>
      <c r="E30465" s="28">
        <v>794.89</v>
      </c>
    </row>
    <row r="30466" spans="4:5" x14ac:dyDescent="0.25">
      <c r="D30466" s="31">
        <v>-482.64400000000001</v>
      </c>
      <c r="E30466" s="28">
        <v>794.91899999999998</v>
      </c>
    </row>
    <row r="30467" spans="4:5" x14ac:dyDescent="0.25">
      <c r="D30467" s="31">
        <v>-482.62799999999999</v>
      </c>
      <c r="E30467" s="28">
        <v>794.94799999999998</v>
      </c>
    </row>
    <row r="30468" spans="4:5" x14ac:dyDescent="0.25">
      <c r="D30468" s="31">
        <v>-482.61200000000002</v>
      </c>
      <c r="E30468" s="28">
        <v>794.97699999999998</v>
      </c>
    </row>
    <row r="30469" spans="4:5" x14ac:dyDescent="0.25">
      <c r="D30469" s="31">
        <v>-482.596</v>
      </c>
      <c r="E30469" s="28">
        <v>795.005</v>
      </c>
    </row>
    <row r="30470" spans="4:5" x14ac:dyDescent="0.25">
      <c r="D30470" s="31">
        <v>-482.58</v>
      </c>
      <c r="E30470" s="28">
        <v>795.03399999999999</v>
      </c>
    </row>
    <row r="30471" spans="4:5" x14ac:dyDescent="0.25">
      <c r="D30471" s="31">
        <v>-482.56400000000002</v>
      </c>
      <c r="E30471" s="28">
        <v>795.06200000000001</v>
      </c>
    </row>
    <row r="30472" spans="4:5" x14ac:dyDescent="0.25">
      <c r="D30472" s="31">
        <v>-482.548</v>
      </c>
      <c r="E30472" s="28">
        <v>795.09100000000001</v>
      </c>
    </row>
    <row r="30473" spans="4:5" x14ac:dyDescent="0.25">
      <c r="D30473" s="31">
        <v>-482.53199999999998</v>
      </c>
      <c r="E30473" s="28">
        <v>795.11900000000003</v>
      </c>
    </row>
    <row r="30474" spans="4:5" x14ac:dyDescent="0.25">
      <c r="D30474" s="31">
        <v>-482.51600000000002</v>
      </c>
      <c r="E30474" s="28">
        <v>795.14800000000002</v>
      </c>
    </row>
    <row r="30475" spans="4:5" x14ac:dyDescent="0.25">
      <c r="D30475" s="31">
        <v>-482.5</v>
      </c>
      <c r="E30475" s="28">
        <v>795.17600000000004</v>
      </c>
    </row>
    <row r="30476" spans="4:5" x14ac:dyDescent="0.25">
      <c r="D30476" s="31">
        <v>-482.48399999999998</v>
      </c>
      <c r="E30476" s="28">
        <v>795.20500000000004</v>
      </c>
    </row>
    <row r="30477" spans="4:5" x14ac:dyDescent="0.25">
      <c r="D30477" s="31">
        <v>-482.46800000000002</v>
      </c>
      <c r="E30477" s="28">
        <v>795.23299999999995</v>
      </c>
    </row>
    <row r="30478" spans="4:5" x14ac:dyDescent="0.25">
      <c r="D30478" s="31">
        <v>-482.452</v>
      </c>
      <c r="E30478" s="28">
        <v>795.26099999999997</v>
      </c>
    </row>
    <row r="30479" spans="4:5" x14ac:dyDescent="0.25">
      <c r="D30479" s="31">
        <v>-482.43599999999998</v>
      </c>
      <c r="E30479" s="28">
        <v>795.28899999999999</v>
      </c>
    </row>
    <row r="30480" spans="4:5" x14ac:dyDescent="0.25">
      <c r="D30480" s="31">
        <v>-482.42</v>
      </c>
      <c r="E30480" s="28">
        <v>795.31799999999998</v>
      </c>
    </row>
    <row r="30481" spans="4:5" x14ac:dyDescent="0.25">
      <c r="D30481" s="31">
        <v>-482.404</v>
      </c>
      <c r="E30481" s="28">
        <v>795.346</v>
      </c>
    </row>
    <row r="30482" spans="4:5" x14ac:dyDescent="0.25">
      <c r="D30482" s="31">
        <v>-482.38799999999998</v>
      </c>
      <c r="E30482" s="28">
        <v>795.37400000000002</v>
      </c>
    </row>
    <row r="30483" spans="4:5" x14ac:dyDescent="0.25">
      <c r="D30483" s="31">
        <v>-482.37200000000001</v>
      </c>
      <c r="E30483" s="28">
        <v>795.40200000000004</v>
      </c>
    </row>
    <row r="30484" spans="4:5" x14ac:dyDescent="0.25">
      <c r="D30484" s="31">
        <v>-482.35599999999999</v>
      </c>
      <c r="E30484" s="28">
        <v>795.43</v>
      </c>
    </row>
    <row r="30485" spans="4:5" x14ac:dyDescent="0.25">
      <c r="D30485" s="31">
        <v>-482.34</v>
      </c>
      <c r="E30485" s="28">
        <v>795.45799999999997</v>
      </c>
    </row>
    <row r="30486" spans="4:5" x14ac:dyDescent="0.25">
      <c r="D30486" s="31">
        <v>-482.32400000000001</v>
      </c>
      <c r="E30486" s="28">
        <v>795.48599999999999</v>
      </c>
    </row>
    <row r="30487" spans="4:5" x14ac:dyDescent="0.25">
      <c r="D30487" s="31">
        <v>-482.30799999999999</v>
      </c>
      <c r="E30487" s="28">
        <v>795.51400000000001</v>
      </c>
    </row>
    <row r="30488" spans="4:5" x14ac:dyDescent="0.25">
      <c r="D30488" s="31">
        <v>-482.29199999999997</v>
      </c>
      <c r="E30488" s="28">
        <v>795.54200000000003</v>
      </c>
    </row>
    <row r="30489" spans="4:5" x14ac:dyDescent="0.25">
      <c r="D30489" s="31">
        <v>-482.27600000000001</v>
      </c>
      <c r="E30489" s="28">
        <v>795.57</v>
      </c>
    </row>
    <row r="30490" spans="4:5" x14ac:dyDescent="0.25">
      <c r="D30490" s="31">
        <v>-482.26</v>
      </c>
      <c r="E30490" s="28">
        <v>795.59699999999998</v>
      </c>
    </row>
    <row r="30491" spans="4:5" x14ac:dyDescent="0.25">
      <c r="D30491" s="31">
        <v>-482.24400000000003</v>
      </c>
      <c r="E30491" s="28">
        <v>795.625</v>
      </c>
    </row>
    <row r="30492" spans="4:5" x14ac:dyDescent="0.25">
      <c r="D30492" s="31">
        <v>-482.22800000000001</v>
      </c>
      <c r="E30492" s="28">
        <v>795.65300000000002</v>
      </c>
    </row>
    <row r="30493" spans="4:5" x14ac:dyDescent="0.25">
      <c r="D30493" s="31">
        <v>-482.21199999999999</v>
      </c>
      <c r="E30493" s="28">
        <v>795.68</v>
      </c>
    </row>
    <row r="30494" spans="4:5" x14ac:dyDescent="0.25">
      <c r="D30494" s="31">
        <v>-482.19600000000003</v>
      </c>
      <c r="E30494" s="28">
        <v>795.70799999999997</v>
      </c>
    </row>
    <row r="30495" spans="4:5" x14ac:dyDescent="0.25">
      <c r="D30495" s="31">
        <v>-482.18</v>
      </c>
      <c r="E30495" s="28">
        <v>795.73500000000001</v>
      </c>
    </row>
    <row r="30496" spans="4:5" x14ac:dyDescent="0.25">
      <c r="D30496" s="31">
        <v>-482.16399999999999</v>
      </c>
      <c r="E30496" s="28">
        <v>795.76300000000003</v>
      </c>
    </row>
    <row r="30497" spans="4:5" x14ac:dyDescent="0.25">
      <c r="D30497" s="31">
        <v>-482.14800000000002</v>
      </c>
      <c r="E30497" s="28">
        <v>795.79</v>
      </c>
    </row>
    <row r="30498" spans="4:5" x14ac:dyDescent="0.25">
      <c r="D30498" s="31">
        <v>-482.13200000000001</v>
      </c>
      <c r="E30498" s="28">
        <v>795.81799999999998</v>
      </c>
    </row>
    <row r="30499" spans="4:5" x14ac:dyDescent="0.25">
      <c r="D30499" s="31">
        <v>-482.11599999999999</v>
      </c>
      <c r="E30499" s="28">
        <v>795.84500000000003</v>
      </c>
    </row>
    <row r="30500" spans="4:5" x14ac:dyDescent="0.25">
      <c r="D30500" s="31">
        <v>-482.1</v>
      </c>
      <c r="E30500" s="28">
        <v>795.87300000000005</v>
      </c>
    </row>
    <row r="30501" spans="4:5" x14ac:dyDescent="0.25">
      <c r="D30501" s="31">
        <v>-482.084</v>
      </c>
      <c r="E30501" s="28">
        <v>795.9</v>
      </c>
    </row>
    <row r="30502" spans="4:5" x14ac:dyDescent="0.25">
      <c r="D30502" s="31">
        <v>-482.06799999999998</v>
      </c>
      <c r="E30502" s="28">
        <v>795.92700000000002</v>
      </c>
    </row>
    <row r="30503" spans="4:5" x14ac:dyDescent="0.25">
      <c r="D30503" s="31">
        <v>-482.05200000000002</v>
      </c>
      <c r="E30503" s="28">
        <v>795.95399999999995</v>
      </c>
    </row>
    <row r="30504" spans="4:5" x14ac:dyDescent="0.25">
      <c r="D30504" s="31">
        <v>-482.036</v>
      </c>
      <c r="E30504" s="28">
        <v>795.98199999999997</v>
      </c>
    </row>
    <row r="30505" spans="4:5" x14ac:dyDescent="0.25">
      <c r="D30505" s="31">
        <v>-482.02</v>
      </c>
      <c r="E30505" s="28">
        <v>796.00900000000001</v>
      </c>
    </row>
    <row r="30506" spans="4:5" x14ac:dyDescent="0.25">
      <c r="D30506" s="31">
        <v>-482.00400000000002</v>
      </c>
      <c r="E30506" s="28">
        <v>796.03599999999994</v>
      </c>
    </row>
    <row r="30507" spans="4:5" x14ac:dyDescent="0.25">
      <c r="D30507" s="31">
        <v>-481.988</v>
      </c>
      <c r="E30507" s="28">
        <v>796.06299999999999</v>
      </c>
    </row>
    <row r="30508" spans="4:5" x14ac:dyDescent="0.25">
      <c r="D30508" s="31">
        <v>-481.97199999999998</v>
      </c>
      <c r="E30508" s="28">
        <v>796.09</v>
      </c>
    </row>
    <row r="30509" spans="4:5" x14ac:dyDescent="0.25">
      <c r="D30509" s="31">
        <v>-481.95600000000002</v>
      </c>
      <c r="E30509" s="28">
        <v>796.11699999999996</v>
      </c>
    </row>
    <row r="30510" spans="4:5" x14ac:dyDescent="0.25">
      <c r="D30510" s="31">
        <v>-481.94</v>
      </c>
      <c r="E30510" s="28">
        <v>796.14400000000001</v>
      </c>
    </row>
    <row r="30511" spans="4:5" x14ac:dyDescent="0.25">
      <c r="D30511" s="31">
        <v>-481.92399999999998</v>
      </c>
      <c r="E30511" s="28">
        <v>796.17</v>
      </c>
    </row>
    <row r="30512" spans="4:5" x14ac:dyDescent="0.25">
      <c r="D30512" s="31">
        <v>-481.90800000000002</v>
      </c>
      <c r="E30512" s="28">
        <v>796.197</v>
      </c>
    </row>
    <row r="30513" spans="4:5" x14ac:dyDescent="0.25">
      <c r="D30513" s="31">
        <v>-481.892</v>
      </c>
      <c r="E30513" s="28">
        <v>796.22400000000005</v>
      </c>
    </row>
    <row r="30514" spans="4:5" x14ac:dyDescent="0.25">
      <c r="D30514" s="31">
        <v>-481.87599999999998</v>
      </c>
      <c r="E30514" s="28">
        <v>796.25099999999998</v>
      </c>
    </row>
    <row r="30515" spans="4:5" x14ac:dyDescent="0.25">
      <c r="D30515" s="31">
        <v>-481.86</v>
      </c>
      <c r="E30515" s="28">
        <v>796.27800000000002</v>
      </c>
    </row>
    <row r="30516" spans="4:5" x14ac:dyDescent="0.25">
      <c r="D30516" s="31">
        <v>-481.84399999999999</v>
      </c>
      <c r="E30516" s="28">
        <v>796.30399999999997</v>
      </c>
    </row>
    <row r="30517" spans="4:5" x14ac:dyDescent="0.25">
      <c r="D30517" s="31">
        <v>-481.82799999999997</v>
      </c>
      <c r="E30517" s="28">
        <v>796.33100000000002</v>
      </c>
    </row>
    <row r="30518" spans="4:5" x14ac:dyDescent="0.25">
      <c r="D30518" s="31">
        <v>-481.81200000000001</v>
      </c>
      <c r="E30518" s="28">
        <v>796.35699999999997</v>
      </c>
    </row>
    <row r="30519" spans="4:5" x14ac:dyDescent="0.25">
      <c r="D30519" s="31">
        <v>-481.79700000000003</v>
      </c>
      <c r="E30519" s="28">
        <v>796.38400000000001</v>
      </c>
    </row>
    <row r="30520" spans="4:5" x14ac:dyDescent="0.25">
      <c r="D30520" s="31">
        <v>-481.78100000000001</v>
      </c>
      <c r="E30520" s="28">
        <v>796.41</v>
      </c>
    </row>
    <row r="30521" spans="4:5" x14ac:dyDescent="0.25">
      <c r="D30521" s="31">
        <v>-481.76499999999999</v>
      </c>
      <c r="E30521" s="28">
        <v>796.43700000000001</v>
      </c>
    </row>
    <row r="30522" spans="4:5" x14ac:dyDescent="0.25">
      <c r="D30522" s="31">
        <v>-481.74900000000002</v>
      </c>
      <c r="E30522" s="28">
        <v>796.46299999999997</v>
      </c>
    </row>
    <row r="30523" spans="4:5" x14ac:dyDescent="0.25">
      <c r="D30523" s="31">
        <v>-481.733</v>
      </c>
      <c r="E30523" s="28">
        <v>796.49</v>
      </c>
    </row>
    <row r="30524" spans="4:5" x14ac:dyDescent="0.25">
      <c r="D30524" s="31">
        <v>-481.71699999999998</v>
      </c>
      <c r="E30524" s="28">
        <v>796.51599999999996</v>
      </c>
    </row>
    <row r="30525" spans="4:5" x14ac:dyDescent="0.25">
      <c r="D30525" s="31">
        <v>-481.70100000000002</v>
      </c>
      <c r="E30525" s="28">
        <v>796.54200000000003</v>
      </c>
    </row>
    <row r="30526" spans="4:5" x14ac:dyDescent="0.25">
      <c r="D30526" s="31">
        <v>-481.685</v>
      </c>
      <c r="E30526" s="28">
        <v>796.56799999999998</v>
      </c>
    </row>
    <row r="30527" spans="4:5" x14ac:dyDescent="0.25">
      <c r="D30527" s="31">
        <v>-481.66899999999998</v>
      </c>
      <c r="E30527" s="28">
        <v>796.59500000000003</v>
      </c>
    </row>
    <row r="30528" spans="4:5" x14ac:dyDescent="0.25">
      <c r="D30528" s="31">
        <v>-481.65300000000002</v>
      </c>
      <c r="E30528" s="28">
        <v>796.62099999999998</v>
      </c>
    </row>
    <row r="30529" spans="4:5" x14ac:dyDescent="0.25">
      <c r="D30529" s="31">
        <v>-481.637</v>
      </c>
      <c r="E30529" s="28">
        <v>796.64700000000005</v>
      </c>
    </row>
    <row r="30530" spans="4:5" x14ac:dyDescent="0.25">
      <c r="D30530" s="31">
        <v>-481.62099999999998</v>
      </c>
      <c r="E30530" s="28">
        <v>796.673</v>
      </c>
    </row>
    <row r="30531" spans="4:5" x14ac:dyDescent="0.25">
      <c r="D30531" s="31">
        <v>-481.60500000000002</v>
      </c>
      <c r="E30531" s="28">
        <v>796.69899999999996</v>
      </c>
    </row>
    <row r="30532" spans="4:5" x14ac:dyDescent="0.25">
      <c r="D30532" s="31">
        <v>-481.589</v>
      </c>
      <c r="E30532" s="28">
        <v>796.72500000000002</v>
      </c>
    </row>
    <row r="30533" spans="4:5" x14ac:dyDescent="0.25">
      <c r="D30533" s="31">
        <v>-481.57299999999998</v>
      </c>
      <c r="E30533" s="28">
        <v>796.75099999999998</v>
      </c>
    </row>
    <row r="30534" spans="4:5" x14ac:dyDescent="0.25">
      <c r="D30534" s="31">
        <v>-481.55700000000002</v>
      </c>
      <c r="E30534" s="28">
        <v>796.77700000000004</v>
      </c>
    </row>
    <row r="30535" spans="4:5" x14ac:dyDescent="0.25">
      <c r="D30535" s="31">
        <v>-481.541</v>
      </c>
      <c r="E30535" s="28">
        <v>796.803</v>
      </c>
    </row>
    <row r="30536" spans="4:5" x14ac:dyDescent="0.25">
      <c r="D30536" s="31">
        <v>-481.52499999999998</v>
      </c>
      <c r="E30536" s="28">
        <v>796.82799999999997</v>
      </c>
    </row>
    <row r="30537" spans="4:5" x14ac:dyDescent="0.25">
      <c r="D30537" s="31">
        <v>-481.50900000000001</v>
      </c>
      <c r="E30537" s="28">
        <v>796.85400000000004</v>
      </c>
    </row>
    <row r="30538" spans="4:5" x14ac:dyDescent="0.25">
      <c r="D30538" s="31">
        <v>-481.49299999999999</v>
      </c>
      <c r="E30538" s="28">
        <v>796.88</v>
      </c>
    </row>
    <row r="30539" spans="4:5" x14ac:dyDescent="0.25">
      <c r="D30539" s="31">
        <v>-481.47699999999998</v>
      </c>
      <c r="E30539" s="28">
        <v>796.90599999999995</v>
      </c>
    </row>
    <row r="30540" spans="4:5" x14ac:dyDescent="0.25">
      <c r="D30540" s="31">
        <v>-481.46100000000001</v>
      </c>
      <c r="E30540" s="28">
        <v>796.93100000000004</v>
      </c>
    </row>
    <row r="30541" spans="4:5" x14ac:dyDescent="0.25">
      <c r="D30541" s="31">
        <v>-481.44499999999999</v>
      </c>
      <c r="E30541" s="28">
        <v>796.95699999999999</v>
      </c>
    </row>
    <row r="30542" spans="4:5" x14ac:dyDescent="0.25">
      <c r="D30542" s="31">
        <v>-481.42899999999997</v>
      </c>
      <c r="E30542" s="28">
        <v>796.98199999999997</v>
      </c>
    </row>
    <row r="30543" spans="4:5" x14ac:dyDescent="0.25">
      <c r="D30543" s="31">
        <v>-481.41300000000001</v>
      </c>
      <c r="E30543" s="28">
        <v>797.00800000000004</v>
      </c>
    </row>
    <row r="30544" spans="4:5" x14ac:dyDescent="0.25">
      <c r="D30544" s="31">
        <v>-481.39699999999999</v>
      </c>
      <c r="E30544" s="28">
        <v>797.03300000000002</v>
      </c>
    </row>
    <row r="30545" spans="4:5" x14ac:dyDescent="0.25">
      <c r="D30545" s="31">
        <v>-481.38099999999997</v>
      </c>
      <c r="E30545" s="28">
        <v>797.05899999999997</v>
      </c>
    </row>
    <row r="30546" spans="4:5" x14ac:dyDescent="0.25">
      <c r="D30546" s="31">
        <v>-481.36500000000001</v>
      </c>
      <c r="E30546" s="28">
        <v>797.08399999999995</v>
      </c>
    </row>
    <row r="30547" spans="4:5" x14ac:dyDescent="0.25">
      <c r="D30547" s="31">
        <v>-481.34899999999999</v>
      </c>
      <c r="E30547" s="28">
        <v>797.10900000000004</v>
      </c>
    </row>
    <row r="30548" spans="4:5" x14ac:dyDescent="0.25">
      <c r="D30548" s="31">
        <v>-481.33300000000003</v>
      </c>
      <c r="E30548" s="28">
        <v>797.13499999999999</v>
      </c>
    </row>
    <row r="30549" spans="4:5" x14ac:dyDescent="0.25">
      <c r="D30549" s="31">
        <v>-481.31700000000001</v>
      </c>
      <c r="E30549" s="28">
        <v>797.16</v>
      </c>
    </row>
    <row r="30550" spans="4:5" x14ac:dyDescent="0.25">
      <c r="D30550" s="31">
        <v>-481.30099999999999</v>
      </c>
      <c r="E30550" s="28">
        <v>797.18499999999995</v>
      </c>
    </row>
    <row r="30551" spans="4:5" x14ac:dyDescent="0.25">
      <c r="D30551" s="31">
        <v>-481.28500000000003</v>
      </c>
      <c r="E30551" s="28">
        <v>797.21</v>
      </c>
    </row>
    <row r="30552" spans="4:5" x14ac:dyDescent="0.25">
      <c r="D30552" s="31">
        <v>-481.26900000000001</v>
      </c>
      <c r="E30552" s="28">
        <v>797.23500000000001</v>
      </c>
    </row>
    <row r="30553" spans="4:5" x14ac:dyDescent="0.25">
      <c r="D30553" s="31">
        <v>-481.25299999999999</v>
      </c>
      <c r="E30553" s="28">
        <v>797.26099999999997</v>
      </c>
    </row>
    <row r="30554" spans="4:5" x14ac:dyDescent="0.25">
      <c r="D30554" s="31">
        <v>-481.23700000000002</v>
      </c>
      <c r="E30554" s="28">
        <v>797.28599999999994</v>
      </c>
    </row>
    <row r="30555" spans="4:5" x14ac:dyDescent="0.25">
      <c r="D30555" s="31">
        <v>-481.221</v>
      </c>
      <c r="E30555" s="28">
        <v>797.31100000000004</v>
      </c>
    </row>
    <row r="30556" spans="4:5" x14ac:dyDescent="0.25">
      <c r="D30556" s="31">
        <v>-481.20499999999998</v>
      </c>
      <c r="E30556" s="28">
        <v>797.33600000000001</v>
      </c>
    </row>
    <row r="30557" spans="4:5" x14ac:dyDescent="0.25">
      <c r="D30557" s="31">
        <v>-481.18900000000002</v>
      </c>
      <c r="E30557" s="28">
        <v>797.36</v>
      </c>
    </row>
    <row r="30558" spans="4:5" x14ac:dyDescent="0.25">
      <c r="D30558" s="31">
        <v>-481.173</v>
      </c>
      <c r="E30558" s="28">
        <v>797.38499999999999</v>
      </c>
    </row>
    <row r="30559" spans="4:5" x14ac:dyDescent="0.25">
      <c r="D30559" s="31">
        <v>-481.15699999999998</v>
      </c>
      <c r="E30559" s="28">
        <v>797.41</v>
      </c>
    </row>
    <row r="30560" spans="4:5" x14ac:dyDescent="0.25">
      <c r="D30560" s="31">
        <v>-481.14100000000002</v>
      </c>
      <c r="E30560" s="28">
        <v>797.43499999999995</v>
      </c>
    </row>
    <row r="30561" spans="4:5" x14ac:dyDescent="0.25">
      <c r="D30561" s="31">
        <v>-481.125</v>
      </c>
      <c r="E30561" s="28">
        <v>797.46</v>
      </c>
    </row>
    <row r="30562" spans="4:5" x14ac:dyDescent="0.25">
      <c r="D30562" s="31">
        <v>-481.10899999999998</v>
      </c>
      <c r="E30562" s="28">
        <v>797.48400000000004</v>
      </c>
    </row>
    <row r="30563" spans="4:5" x14ac:dyDescent="0.25">
      <c r="D30563" s="31">
        <v>-481.09300000000002</v>
      </c>
      <c r="E30563" s="28">
        <v>797.50900000000001</v>
      </c>
    </row>
    <row r="30564" spans="4:5" x14ac:dyDescent="0.25">
      <c r="D30564" s="31">
        <v>-481.077</v>
      </c>
      <c r="E30564" s="28">
        <v>797.53399999999999</v>
      </c>
    </row>
    <row r="30565" spans="4:5" x14ac:dyDescent="0.25">
      <c r="D30565" s="31">
        <v>-481.06099999999998</v>
      </c>
      <c r="E30565" s="28">
        <v>797.55799999999999</v>
      </c>
    </row>
    <row r="30566" spans="4:5" x14ac:dyDescent="0.25">
      <c r="D30566" s="31">
        <v>-481.04500000000002</v>
      </c>
      <c r="E30566" s="28">
        <v>797.58299999999997</v>
      </c>
    </row>
    <row r="30567" spans="4:5" x14ac:dyDescent="0.25">
      <c r="D30567" s="31">
        <v>-481.029</v>
      </c>
      <c r="E30567" s="28">
        <v>797.60699999999997</v>
      </c>
    </row>
    <row r="30568" spans="4:5" x14ac:dyDescent="0.25">
      <c r="D30568" s="31">
        <v>-481.01299999999998</v>
      </c>
      <c r="E30568" s="28">
        <v>797.63199999999995</v>
      </c>
    </row>
    <row r="30569" spans="4:5" x14ac:dyDescent="0.25">
      <c r="D30569" s="31">
        <v>-480.99700000000001</v>
      </c>
      <c r="E30569" s="28">
        <v>797.65599999999995</v>
      </c>
    </row>
    <row r="30570" spans="4:5" x14ac:dyDescent="0.25">
      <c r="D30570" s="31">
        <v>-480.98099999999999</v>
      </c>
      <c r="E30570" s="28">
        <v>797.68100000000004</v>
      </c>
    </row>
    <row r="30571" spans="4:5" x14ac:dyDescent="0.25">
      <c r="D30571" s="31">
        <v>-480.96499999999997</v>
      </c>
      <c r="E30571" s="28">
        <v>797.70500000000004</v>
      </c>
    </row>
    <row r="30572" spans="4:5" x14ac:dyDescent="0.25">
      <c r="D30572" s="31">
        <v>-480.94900000000001</v>
      </c>
      <c r="E30572" s="28">
        <v>797.72900000000004</v>
      </c>
    </row>
    <row r="30573" spans="4:5" x14ac:dyDescent="0.25">
      <c r="D30573" s="31">
        <v>-480.93299999999999</v>
      </c>
      <c r="E30573" s="28">
        <v>797.75300000000004</v>
      </c>
    </row>
    <row r="30574" spans="4:5" x14ac:dyDescent="0.25">
      <c r="D30574" s="31">
        <v>-480.91699999999997</v>
      </c>
      <c r="E30574" s="28">
        <v>797.77800000000002</v>
      </c>
    </row>
    <row r="30575" spans="4:5" x14ac:dyDescent="0.25">
      <c r="D30575" s="31">
        <v>-480.90100000000001</v>
      </c>
      <c r="E30575" s="28">
        <v>797.80200000000002</v>
      </c>
    </row>
    <row r="30576" spans="4:5" x14ac:dyDescent="0.25">
      <c r="D30576" s="31">
        <v>-480.88499999999999</v>
      </c>
      <c r="E30576" s="28">
        <v>797.82600000000002</v>
      </c>
    </row>
    <row r="30577" spans="4:5" x14ac:dyDescent="0.25">
      <c r="D30577" s="31">
        <v>-480.86900000000003</v>
      </c>
      <c r="E30577" s="28">
        <v>797.85</v>
      </c>
    </row>
    <row r="30578" spans="4:5" x14ac:dyDescent="0.25">
      <c r="D30578" s="31">
        <v>-480.85300000000001</v>
      </c>
      <c r="E30578" s="28">
        <v>797.87400000000002</v>
      </c>
    </row>
    <row r="30579" spans="4:5" x14ac:dyDescent="0.25">
      <c r="D30579" s="31">
        <v>-480.83699999999999</v>
      </c>
      <c r="E30579" s="28">
        <v>797.89800000000002</v>
      </c>
    </row>
    <row r="30580" spans="4:5" x14ac:dyDescent="0.25">
      <c r="D30580" s="31">
        <v>-480.82100000000003</v>
      </c>
      <c r="E30580" s="28">
        <v>797.92200000000003</v>
      </c>
    </row>
    <row r="30581" spans="4:5" x14ac:dyDescent="0.25">
      <c r="D30581" s="31">
        <v>-480.80500000000001</v>
      </c>
      <c r="E30581" s="28">
        <v>797.94600000000003</v>
      </c>
    </row>
    <row r="30582" spans="4:5" x14ac:dyDescent="0.25">
      <c r="D30582" s="31">
        <v>-480.78899999999999</v>
      </c>
      <c r="E30582" s="28">
        <v>797.97</v>
      </c>
    </row>
    <row r="30583" spans="4:5" x14ac:dyDescent="0.25">
      <c r="D30583" s="31">
        <v>-480.77300000000002</v>
      </c>
      <c r="E30583" s="28">
        <v>797.99300000000005</v>
      </c>
    </row>
    <row r="30584" spans="4:5" x14ac:dyDescent="0.25">
      <c r="D30584" s="31">
        <v>-480.75700000000001</v>
      </c>
      <c r="E30584" s="28">
        <v>798.01700000000005</v>
      </c>
    </row>
    <row r="30585" spans="4:5" x14ac:dyDescent="0.25">
      <c r="D30585" s="31">
        <v>-480.74099999999999</v>
      </c>
      <c r="E30585" s="28">
        <v>798.04100000000005</v>
      </c>
    </row>
    <row r="30586" spans="4:5" x14ac:dyDescent="0.25">
      <c r="D30586" s="31">
        <v>-480.72500000000002</v>
      </c>
      <c r="E30586" s="28">
        <v>798.06500000000005</v>
      </c>
    </row>
    <row r="30587" spans="4:5" x14ac:dyDescent="0.25">
      <c r="D30587" s="31">
        <v>-480.709</v>
      </c>
      <c r="E30587" s="28">
        <v>798.08799999999997</v>
      </c>
    </row>
    <row r="30588" spans="4:5" x14ac:dyDescent="0.25">
      <c r="D30588" s="31">
        <v>-480.69299999999998</v>
      </c>
      <c r="E30588" s="28">
        <v>798.11199999999997</v>
      </c>
    </row>
    <row r="30589" spans="4:5" x14ac:dyDescent="0.25">
      <c r="D30589" s="31">
        <v>-480.67700000000002</v>
      </c>
      <c r="E30589" s="28">
        <v>798.13499999999999</v>
      </c>
    </row>
    <row r="30590" spans="4:5" x14ac:dyDescent="0.25">
      <c r="D30590" s="31">
        <v>-480.661</v>
      </c>
      <c r="E30590" s="28">
        <v>798.15899999999999</v>
      </c>
    </row>
    <row r="30591" spans="4:5" x14ac:dyDescent="0.25">
      <c r="D30591" s="31">
        <v>-480.64499999999998</v>
      </c>
      <c r="E30591" s="28">
        <v>798.18200000000002</v>
      </c>
    </row>
    <row r="30592" spans="4:5" x14ac:dyDescent="0.25">
      <c r="D30592" s="31">
        <v>-480.62900000000002</v>
      </c>
      <c r="E30592" s="28">
        <v>798.20600000000002</v>
      </c>
    </row>
    <row r="30593" spans="4:5" x14ac:dyDescent="0.25">
      <c r="D30593" s="31">
        <v>-480.613</v>
      </c>
      <c r="E30593" s="28">
        <v>798.22900000000004</v>
      </c>
    </row>
    <row r="30594" spans="4:5" x14ac:dyDescent="0.25">
      <c r="D30594" s="31">
        <v>-480.59699999999998</v>
      </c>
      <c r="E30594" s="28">
        <v>798.25300000000004</v>
      </c>
    </row>
    <row r="30595" spans="4:5" x14ac:dyDescent="0.25">
      <c r="D30595" s="31">
        <v>-480.58100000000002</v>
      </c>
      <c r="E30595" s="28">
        <v>798.27599999999995</v>
      </c>
    </row>
    <row r="30596" spans="4:5" x14ac:dyDescent="0.25">
      <c r="D30596" s="31">
        <v>-480.565</v>
      </c>
      <c r="E30596" s="28">
        <v>798.29899999999998</v>
      </c>
    </row>
    <row r="30597" spans="4:5" x14ac:dyDescent="0.25">
      <c r="D30597" s="31">
        <v>-480.54899999999998</v>
      </c>
      <c r="E30597" s="28">
        <v>798.32299999999998</v>
      </c>
    </row>
    <row r="30598" spans="4:5" x14ac:dyDescent="0.25">
      <c r="D30598" s="31">
        <v>-480.53300000000002</v>
      </c>
      <c r="E30598" s="28">
        <v>798.346</v>
      </c>
    </row>
    <row r="30599" spans="4:5" x14ac:dyDescent="0.25">
      <c r="D30599" s="31">
        <v>-480.517</v>
      </c>
      <c r="E30599" s="28">
        <v>798.36900000000003</v>
      </c>
    </row>
    <row r="30600" spans="4:5" x14ac:dyDescent="0.25">
      <c r="D30600" s="31">
        <v>-480.50099999999998</v>
      </c>
      <c r="E30600" s="28">
        <v>798.39200000000005</v>
      </c>
    </row>
    <row r="30601" spans="4:5" x14ac:dyDescent="0.25">
      <c r="D30601" s="31">
        <v>-480.48500000000001</v>
      </c>
      <c r="E30601" s="28">
        <v>798.41499999999996</v>
      </c>
    </row>
    <row r="30602" spans="4:5" x14ac:dyDescent="0.25">
      <c r="D30602" s="31">
        <v>-480.46899999999999</v>
      </c>
      <c r="E30602" s="28">
        <v>798.43799999999999</v>
      </c>
    </row>
    <row r="30603" spans="4:5" x14ac:dyDescent="0.25">
      <c r="D30603" s="31">
        <v>-480.45299999999997</v>
      </c>
      <c r="E30603" s="28">
        <v>798.46100000000001</v>
      </c>
    </row>
    <row r="30604" spans="4:5" x14ac:dyDescent="0.25">
      <c r="D30604" s="31">
        <v>-480.43700000000001</v>
      </c>
      <c r="E30604" s="28">
        <v>798.48400000000004</v>
      </c>
    </row>
    <row r="30605" spans="4:5" x14ac:dyDescent="0.25">
      <c r="D30605" s="31">
        <v>-480.42099999999999</v>
      </c>
      <c r="E30605" s="28">
        <v>798.50699999999995</v>
      </c>
    </row>
    <row r="30606" spans="4:5" x14ac:dyDescent="0.25">
      <c r="D30606" s="31">
        <v>-480.40499999999997</v>
      </c>
      <c r="E30606" s="28">
        <v>798.53</v>
      </c>
    </row>
    <row r="30607" spans="4:5" x14ac:dyDescent="0.25">
      <c r="D30607" s="31">
        <v>-480.38900000000001</v>
      </c>
      <c r="E30607" s="28">
        <v>798.55200000000002</v>
      </c>
    </row>
    <row r="30608" spans="4:5" x14ac:dyDescent="0.25">
      <c r="D30608" s="31">
        <v>-480.37299999999999</v>
      </c>
      <c r="E30608" s="28">
        <v>798.57500000000005</v>
      </c>
    </row>
    <row r="30609" spans="4:5" x14ac:dyDescent="0.25">
      <c r="D30609" s="31">
        <v>-480.35700000000003</v>
      </c>
      <c r="E30609" s="28">
        <v>798.59799999999996</v>
      </c>
    </row>
    <row r="30610" spans="4:5" x14ac:dyDescent="0.25">
      <c r="D30610" s="31">
        <v>-480.34100000000001</v>
      </c>
      <c r="E30610" s="28">
        <v>798.62099999999998</v>
      </c>
    </row>
    <row r="30611" spans="4:5" x14ac:dyDescent="0.25">
      <c r="D30611" s="31">
        <v>-480.32499999999999</v>
      </c>
      <c r="E30611" s="28">
        <v>798.64300000000003</v>
      </c>
    </row>
    <row r="30612" spans="4:5" x14ac:dyDescent="0.25">
      <c r="D30612" s="31">
        <v>-480.30900000000003</v>
      </c>
      <c r="E30612" s="28">
        <v>798.66600000000005</v>
      </c>
    </row>
    <row r="30613" spans="4:5" x14ac:dyDescent="0.25">
      <c r="D30613" s="31">
        <v>-480.29300000000001</v>
      </c>
      <c r="E30613" s="28">
        <v>798.68799999999999</v>
      </c>
    </row>
    <row r="30614" spans="4:5" x14ac:dyDescent="0.25">
      <c r="D30614" s="31">
        <v>-480.27699999999999</v>
      </c>
      <c r="E30614" s="28">
        <v>798.71100000000001</v>
      </c>
    </row>
    <row r="30615" spans="4:5" x14ac:dyDescent="0.25">
      <c r="D30615" s="31">
        <v>-480.26100000000002</v>
      </c>
      <c r="E30615" s="28">
        <v>798.73299999999995</v>
      </c>
    </row>
    <row r="30616" spans="4:5" x14ac:dyDescent="0.25">
      <c r="D30616" s="31">
        <v>-480.245</v>
      </c>
      <c r="E30616" s="28">
        <v>798.75599999999997</v>
      </c>
    </row>
    <row r="30617" spans="4:5" x14ac:dyDescent="0.25">
      <c r="D30617" s="31">
        <v>-480.22899999999998</v>
      </c>
      <c r="E30617" s="28">
        <v>798.77800000000002</v>
      </c>
    </row>
    <row r="30618" spans="4:5" x14ac:dyDescent="0.25">
      <c r="D30618" s="31">
        <v>-480.21300000000002</v>
      </c>
      <c r="E30618" s="28">
        <v>798.80100000000004</v>
      </c>
    </row>
    <row r="30619" spans="4:5" x14ac:dyDescent="0.25">
      <c r="D30619" s="31">
        <v>-480.197</v>
      </c>
      <c r="E30619" s="28">
        <v>798.82299999999998</v>
      </c>
    </row>
    <row r="30620" spans="4:5" x14ac:dyDescent="0.25">
      <c r="D30620" s="31">
        <v>-480.18099999999998</v>
      </c>
      <c r="E30620" s="28">
        <v>798.84500000000003</v>
      </c>
    </row>
    <row r="30621" spans="4:5" x14ac:dyDescent="0.25">
      <c r="D30621" s="31">
        <v>-480.16500000000002</v>
      </c>
      <c r="E30621" s="28">
        <v>798.86699999999996</v>
      </c>
    </row>
    <row r="30622" spans="4:5" x14ac:dyDescent="0.25">
      <c r="D30622" s="31">
        <v>-480.149</v>
      </c>
      <c r="E30622" s="28">
        <v>798.89</v>
      </c>
    </row>
    <row r="30623" spans="4:5" x14ac:dyDescent="0.25">
      <c r="D30623" s="31">
        <v>-480.13299999999998</v>
      </c>
      <c r="E30623" s="28">
        <v>798.91200000000003</v>
      </c>
    </row>
    <row r="30624" spans="4:5" x14ac:dyDescent="0.25">
      <c r="D30624" s="31">
        <v>-480.11700000000002</v>
      </c>
      <c r="E30624" s="28">
        <v>798.93399999999997</v>
      </c>
    </row>
    <row r="30625" spans="4:5" x14ac:dyDescent="0.25">
      <c r="D30625" s="31">
        <v>-480.101</v>
      </c>
      <c r="E30625" s="28">
        <v>798.95600000000002</v>
      </c>
    </row>
    <row r="30626" spans="4:5" x14ac:dyDescent="0.25">
      <c r="D30626" s="31">
        <v>-480.08499999999998</v>
      </c>
      <c r="E30626" s="28">
        <v>798.97799999999995</v>
      </c>
    </row>
    <row r="30627" spans="4:5" x14ac:dyDescent="0.25">
      <c r="D30627" s="31">
        <v>-480.06900000000002</v>
      </c>
      <c r="E30627" s="28">
        <v>799</v>
      </c>
    </row>
    <row r="30628" spans="4:5" x14ac:dyDescent="0.25">
      <c r="D30628" s="31">
        <v>-480.053</v>
      </c>
      <c r="E30628" s="28">
        <v>799.02200000000005</v>
      </c>
    </row>
    <row r="30629" spans="4:5" x14ac:dyDescent="0.25">
      <c r="D30629" s="31">
        <v>-480.03699999999998</v>
      </c>
      <c r="E30629" s="28">
        <v>799.04399999999998</v>
      </c>
    </row>
    <row r="30630" spans="4:5" x14ac:dyDescent="0.25">
      <c r="D30630" s="31">
        <v>-480.02100000000002</v>
      </c>
      <c r="E30630" s="28">
        <v>799.06600000000003</v>
      </c>
    </row>
    <row r="30631" spans="4:5" x14ac:dyDescent="0.25">
      <c r="D30631" s="31">
        <v>-480.005</v>
      </c>
      <c r="E30631" s="28">
        <v>799.08699999999999</v>
      </c>
    </row>
    <row r="30632" spans="4:5" x14ac:dyDescent="0.25">
      <c r="D30632" s="31">
        <v>-479.99</v>
      </c>
      <c r="E30632" s="28">
        <v>799.10900000000004</v>
      </c>
    </row>
    <row r="30633" spans="4:5" x14ac:dyDescent="0.25">
      <c r="D30633" s="31">
        <v>-479.97399999999999</v>
      </c>
      <c r="E30633" s="28">
        <v>799.13099999999997</v>
      </c>
    </row>
    <row r="30634" spans="4:5" x14ac:dyDescent="0.25">
      <c r="D30634" s="31">
        <v>-479.95800000000003</v>
      </c>
      <c r="E30634" s="28">
        <v>799.15300000000002</v>
      </c>
    </row>
    <row r="30635" spans="4:5" x14ac:dyDescent="0.25">
      <c r="D30635" s="31">
        <v>-479.94200000000001</v>
      </c>
      <c r="E30635" s="28">
        <v>799.17399999999998</v>
      </c>
    </row>
    <row r="30636" spans="4:5" x14ac:dyDescent="0.25">
      <c r="D30636" s="31">
        <v>-479.92599999999999</v>
      </c>
      <c r="E30636" s="28">
        <v>799.19600000000003</v>
      </c>
    </row>
    <row r="30637" spans="4:5" x14ac:dyDescent="0.25">
      <c r="D30637" s="31">
        <v>-479.91</v>
      </c>
      <c r="E30637" s="28">
        <v>799.21699999999998</v>
      </c>
    </row>
    <row r="30638" spans="4:5" x14ac:dyDescent="0.25">
      <c r="D30638" s="31">
        <v>-479.89400000000001</v>
      </c>
      <c r="E30638" s="28">
        <v>799.23900000000003</v>
      </c>
    </row>
    <row r="30639" spans="4:5" x14ac:dyDescent="0.25">
      <c r="D30639" s="31">
        <v>-479.87799999999999</v>
      </c>
      <c r="E30639" s="28">
        <v>799.26</v>
      </c>
    </row>
    <row r="30640" spans="4:5" x14ac:dyDescent="0.25">
      <c r="D30640" s="31">
        <v>-479.86200000000002</v>
      </c>
      <c r="E30640" s="28">
        <v>799.28200000000004</v>
      </c>
    </row>
    <row r="30641" spans="4:5" x14ac:dyDescent="0.25">
      <c r="D30641" s="31">
        <v>-479.846</v>
      </c>
      <c r="E30641" s="28">
        <v>799.303</v>
      </c>
    </row>
    <row r="30642" spans="4:5" x14ac:dyDescent="0.25">
      <c r="D30642" s="31">
        <v>-479.83</v>
      </c>
      <c r="E30642" s="28">
        <v>799.32500000000005</v>
      </c>
    </row>
    <row r="30643" spans="4:5" x14ac:dyDescent="0.25">
      <c r="D30643" s="31">
        <v>-479.81400000000002</v>
      </c>
      <c r="E30643" s="28">
        <v>799.346</v>
      </c>
    </row>
    <row r="30644" spans="4:5" x14ac:dyDescent="0.25">
      <c r="D30644" s="31">
        <v>-479.798</v>
      </c>
      <c r="E30644" s="28">
        <v>799.36699999999996</v>
      </c>
    </row>
    <row r="30645" spans="4:5" x14ac:dyDescent="0.25">
      <c r="D30645" s="31">
        <v>-479.78199999999998</v>
      </c>
      <c r="E30645" s="28">
        <v>799.38800000000003</v>
      </c>
    </row>
    <row r="30646" spans="4:5" x14ac:dyDescent="0.25">
      <c r="D30646" s="31">
        <v>-479.76600000000002</v>
      </c>
      <c r="E30646" s="28">
        <v>799.40899999999999</v>
      </c>
    </row>
    <row r="30647" spans="4:5" x14ac:dyDescent="0.25">
      <c r="D30647" s="31">
        <v>-479.75</v>
      </c>
      <c r="E30647" s="28">
        <v>799.43100000000004</v>
      </c>
    </row>
    <row r="30648" spans="4:5" x14ac:dyDescent="0.25">
      <c r="D30648" s="31">
        <v>-479.73399999999998</v>
      </c>
      <c r="E30648" s="28">
        <v>799.452</v>
      </c>
    </row>
    <row r="30649" spans="4:5" x14ac:dyDescent="0.25">
      <c r="D30649" s="31">
        <v>-479.71800000000002</v>
      </c>
      <c r="E30649" s="28">
        <v>799.47299999999996</v>
      </c>
    </row>
    <row r="30650" spans="4:5" x14ac:dyDescent="0.25">
      <c r="D30650" s="31">
        <v>-479.702</v>
      </c>
      <c r="E30650" s="28">
        <v>799.49400000000003</v>
      </c>
    </row>
    <row r="30651" spans="4:5" x14ac:dyDescent="0.25">
      <c r="D30651" s="31">
        <v>-479.68599999999998</v>
      </c>
      <c r="E30651" s="28">
        <v>799.51499999999999</v>
      </c>
    </row>
    <row r="30652" spans="4:5" x14ac:dyDescent="0.25">
      <c r="D30652" s="31">
        <v>-479.67</v>
      </c>
      <c r="E30652" s="28">
        <v>799.53599999999994</v>
      </c>
    </row>
    <row r="30653" spans="4:5" x14ac:dyDescent="0.25">
      <c r="D30653" s="31">
        <v>-479.654</v>
      </c>
      <c r="E30653" s="28">
        <v>799.55700000000002</v>
      </c>
    </row>
    <row r="30654" spans="4:5" x14ac:dyDescent="0.25">
      <c r="D30654" s="31">
        <v>-479.63799999999998</v>
      </c>
      <c r="E30654" s="28">
        <v>799.577</v>
      </c>
    </row>
    <row r="30655" spans="4:5" x14ac:dyDescent="0.25">
      <c r="D30655" s="31">
        <v>-479.62200000000001</v>
      </c>
      <c r="E30655" s="28">
        <v>799.59799999999996</v>
      </c>
    </row>
    <row r="30656" spans="4:5" x14ac:dyDescent="0.25">
      <c r="D30656" s="31">
        <v>-479.60599999999999</v>
      </c>
      <c r="E30656" s="28">
        <v>799.61900000000003</v>
      </c>
    </row>
    <row r="30657" spans="4:5" x14ac:dyDescent="0.25">
      <c r="D30657" s="31">
        <v>-479.59</v>
      </c>
      <c r="E30657" s="28">
        <v>799.64</v>
      </c>
    </row>
    <row r="30658" spans="4:5" x14ac:dyDescent="0.25">
      <c r="D30658" s="31">
        <v>-479.57400000000001</v>
      </c>
      <c r="E30658" s="28">
        <v>799.66</v>
      </c>
    </row>
    <row r="30659" spans="4:5" x14ac:dyDescent="0.25">
      <c r="D30659" s="31">
        <v>-479.55799999999999</v>
      </c>
      <c r="E30659" s="28">
        <v>799.68100000000004</v>
      </c>
    </row>
    <row r="30660" spans="4:5" x14ac:dyDescent="0.25">
      <c r="D30660" s="31">
        <v>-479.54199999999997</v>
      </c>
      <c r="E30660" s="28">
        <v>799.702</v>
      </c>
    </row>
    <row r="30661" spans="4:5" x14ac:dyDescent="0.25">
      <c r="D30661" s="31">
        <v>-479.52600000000001</v>
      </c>
      <c r="E30661" s="28">
        <v>799.72199999999998</v>
      </c>
    </row>
    <row r="30662" spans="4:5" x14ac:dyDescent="0.25">
      <c r="D30662" s="31">
        <v>-479.51</v>
      </c>
      <c r="E30662" s="28">
        <v>799.74300000000005</v>
      </c>
    </row>
    <row r="30663" spans="4:5" x14ac:dyDescent="0.25">
      <c r="D30663" s="31">
        <v>-479.49400000000003</v>
      </c>
      <c r="E30663" s="28">
        <v>799.76300000000003</v>
      </c>
    </row>
    <row r="30664" spans="4:5" x14ac:dyDescent="0.25">
      <c r="D30664" s="31">
        <v>-479.47800000000001</v>
      </c>
      <c r="E30664" s="28">
        <v>799.78399999999999</v>
      </c>
    </row>
    <row r="30665" spans="4:5" x14ac:dyDescent="0.25">
      <c r="D30665" s="31">
        <v>-479.46199999999999</v>
      </c>
      <c r="E30665" s="28">
        <v>799.80399999999997</v>
      </c>
    </row>
    <row r="30666" spans="4:5" x14ac:dyDescent="0.25">
      <c r="D30666" s="31">
        <v>-479.44600000000003</v>
      </c>
      <c r="E30666" s="28">
        <v>799.82399999999996</v>
      </c>
    </row>
    <row r="30667" spans="4:5" x14ac:dyDescent="0.25">
      <c r="D30667" s="31">
        <v>-479.43</v>
      </c>
      <c r="E30667" s="28">
        <v>799.84500000000003</v>
      </c>
    </row>
    <row r="30668" spans="4:5" x14ac:dyDescent="0.25">
      <c r="D30668" s="31">
        <v>-479.41399999999999</v>
      </c>
      <c r="E30668" s="28">
        <v>799.86500000000001</v>
      </c>
    </row>
    <row r="30669" spans="4:5" x14ac:dyDescent="0.25">
      <c r="D30669" s="31">
        <v>-479.39800000000002</v>
      </c>
      <c r="E30669" s="28">
        <v>799.88499999999999</v>
      </c>
    </row>
    <row r="30670" spans="4:5" x14ac:dyDescent="0.25">
      <c r="D30670" s="31">
        <v>-479.38200000000001</v>
      </c>
      <c r="E30670" s="28">
        <v>799.90499999999997</v>
      </c>
    </row>
    <row r="30671" spans="4:5" x14ac:dyDescent="0.25">
      <c r="D30671" s="31">
        <v>-479.36599999999999</v>
      </c>
      <c r="E30671" s="28">
        <v>799.92600000000004</v>
      </c>
    </row>
    <row r="30672" spans="4:5" x14ac:dyDescent="0.25">
      <c r="D30672" s="31">
        <v>-479.35</v>
      </c>
      <c r="E30672" s="28">
        <v>799.94600000000003</v>
      </c>
    </row>
    <row r="30673" spans="4:5" x14ac:dyDescent="0.25">
      <c r="D30673" s="31">
        <v>-479.334</v>
      </c>
      <c r="E30673" s="28">
        <v>799.96600000000001</v>
      </c>
    </row>
    <row r="30674" spans="4:5" x14ac:dyDescent="0.25">
      <c r="D30674" s="31">
        <v>-479.31799999999998</v>
      </c>
      <c r="E30674" s="28">
        <v>799.98599999999999</v>
      </c>
    </row>
    <row r="30675" spans="4:5" x14ac:dyDescent="0.25">
      <c r="D30675" s="31">
        <v>-479.30200000000002</v>
      </c>
      <c r="E30675" s="28">
        <v>800.00599999999997</v>
      </c>
    </row>
    <row r="30676" spans="4:5" x14ac:dyDescent="0.25">
      <c r="D30676" s="31">
        <v>-479.286</v>
      </c>
      <c r="E30676" s="28">
        <v>800.02599999999995</v>
      </c>
    </row>
    <row r="30677" spans="4:5" x14ac:dyDescent="0.25">
      <c r="D30677" s="31">
        <v>-479.27</v>
      </c>
      <c r="E30677" s="28">
        <v>800.04600000000005</v>
      </c>
    </row>
    <row r="30678" spans="4:5" x14ac:dyDescent="0.25">
      <c r="D30678" s="31">
        <v>-479.25400000000002</v>
      </c>
      <c r="E30678" s="28">
        <v>800.06500000000005</v>
      </c>
    </row>
    <row r="30679" spans="4:5" x14ac:dyDescent="0.25">
      <c r="D30679" s="31">
        <v>-479.238</v>
      </c>
      <c r="E30679" s="28">
        <v>800.08500000000004</v>
      </c>
    </row>
    <row r="30680" spans="4:5" x14ac:dyDescent="0.25">
      <c r="D30680" s="31">
        <v>-479.22199999999998</v>
      </c>
      <c r="E30680" s="28">
        <v>800.10500000000002</v>
      </c>
    </row>
    <row r="30681" spans="4:5" x14ac:dyDescent="0.25">
      <c r="D30681" s="31">
        <v>-479.20600000000002</v>
      </c>
      <c r="E30681" s="28">
        <v>800.125</v>
      </c>
    </row>
    <row r="30682" spans="4:5" x14ac:dyDescent="0.25">
      <c r="D30682" s="31">
        <v>-479.19</v>
      </c>
      <c r="E30682" s="28">
        <v>800.14400000000001</v>
      </c>
    </row>
    <row r="30683" spans="4:5" x14ac:dyDescent="0.25">
      <c r="D30683" s="31">
        <v>-479.17399999999998</v>
      </c>
      <c r="E30683" s="28">
        <v>800.16399999999999</v>
      </c>
    </row>
    <row r="30684" spans="4:5" x14ac:dyDescent="0.25">
      <c r="D30684" s="31">
        <v>-479.15800000000002</v>
      </c>
      <c r="E30684" s="28">
        <v>800.18399999999997</v>
      </c>
    </row>
    <row r="30685" spans="4:5" x14ac:dyDescent="0.25">
      <c r="D30685" s="31">
        <v>-479.142</v>
      </c>
      <c r="E30685" s="28">
        <v>800.20299999999997</v>
      </c>
    </row>
    <row r="30686" spans="4:5" x14ac:dyDescent="0.25">
      <c r="D30686" s="31">
        <v>-479.12599999999998</v>
      </c>
      <c r="E30686" s="28">
        <v>800.22299999999996</v>
      </c>
    </row>
    <row r="30687" spans="4:5" x14ac:dyDescent="0.25">
      <c r="D30687" s="31">
        <v>-479.11</v>
      </c>
      <c r="E30687" s="28">
        <v>800.24199999999996</v>
      </c>
    </row>
    <row r="30688" spans="4:5" x14ac:dyDescent="0.25">
      <c r="D30688" s="31">
        <v>-479.09399999999999</v>
      </c>
      <c r="E30688" s="28">
        <v>800.26199999999994</v>
      </c>
    </row>
    <row r="30689" spans="4:5" x14ac:dyDescent="0.25">
      <c r="D30689" s="31">
        <v>-479.07799999999997</v>
      </c>
      <c r="E30689" s="28">
        <v>800.28099999999995</v>
      </c>
    </row>
    <row r="30690" spans="4:5" x14ac:dyDescent="0.25">
      <c r="D30690" s="31">
        <v>-479.06200000000001</v>
      </c>
      <c r="E30690" s="28">
        <v>800.3</v>
      </c>
    </row>
    <row r="30691" spans="4:5" x14ac:dyDescent="0.25">
      <c r="D30691" s="31">
        <v>-479.04599999999999</v>
      </c>
      <c r="E30691" s="28">
        <v>800.32</v>
      </c>
    </row>
    <row r="30692" spans="4:5" x14ac:dyDescent="0.25">
      <c r="D30692" s="31">
        <v>-479.03</v>
      </c>
      <c r="E30692" s="28">
        <v>800.33900000000006</v>
      </c>
    </row>
    <row r="30693" spans="4:5" x14ac:dyDescent="0.25">
      <c r="D30693" s="31">
        <v>-479.01400000000001</v>
      </c>
      <c r="E30693" s="28">
        <v>800.35799999999995</v>
      </c>
    </row>
    <row r="30694" spans="4:5" x14ac:dyDescent="0.25">
      <c r="D30694" s="31">
        <v>-478.99799999999999</v>
      </c>
      <c r="E30694" s="28">
        <v>800.37800000000004</v>
      </c>
    </row>
    <row r="30695" spans="4:5" x14ac:dyDescent="0.25">
      <c r="D30695" s="31">
        <v>-478.98200000000003</v>
      </c>
      <c r="E30695" s="28">
        <v>800.39700000000005</v>
      </c>
    </row>
    <row r="30696" spans="4:5" x14ac:dyDescent="0.25">
      <c r="D30696" s="31">
        <v>-478.96600000000001</v>
      </c>
      <c r="E30696" s="28">
        <v>800.41600000000005</v>
      </c>
    </row>
    <row r="30697" spans="4:5" x14ac:dyDescent="0.25">
      <c r="D30697" s="31">
        <v>-478.95</v>
      </c>
      <c r="E30697" s="28">
        <v>800.43499999999995</v>
      </c>
    </row>
    <row r="30698" spans="4:5" x14ac:dyDescent="0.25">
      <c r="D30698" s="31">
        <v>-478.93400000000003</v>
      </c>
      <c r="E30698" s="28">
        <v>800.45399999999995</v>
      </c>
    </row>
    <row r="30699" spans="4:5" x14ac:dyDescent="0.25">
      <c r="D30699" s="31">
        <v>-478.91800000000001</v>
      </c>
      <c r="E30699" s="28">
        <v>800.47299999999996</v>
      </c>
    </row>
    <row r="30700" spans="4:5" x14ac:dyDescent="0.25">
      <c r="D30700" s="31">
        <v>-478.90199999999999</v>
      </c>
      <c r="E30700" s="28">
        <v>800.49199999999996</v>
      </c>
    </row>
    <row r="30701" spans="4:5" x14ac:dyDescent="0.25">
      <c r="D30701" s="31">
        <v>-478.88600000000002</v>
      </c>
      <c r="E30701" s="28">
        <v>800.51099999999997</v>
      </c>
    </row>
    <row r="30702" spans="4:5" x14ac:dyDescent="0.25">
      <c r="D30702" s="31">
        <v>-478.87</v>
      </c>
      <c r="E30702" s="28">
        <v>800.53</v>
      </c>
    </row>
    <row r="30703" spans="4:5" x14ac:dyDescent="0.25">
      <c r="D30703" s="31">
        <v>-478.85399999999998</v>
      </c>
      <c r="E30703" s="28">
        <v>800.548</v>
      </c>
    </row>
    <row r="30704" spans="4:5" x14ac:dyDescent="0.25">
      <c r="D30704" s="31">
        <v>-478.83800000000002</v>
      </c>
      <c r="E30704" s="28">
        <v>800.56700000000001</v>
      </c>
    </row>
    <row r="30705" spans="4:5" x14ac:dyDescent="0.25">
      <c r="D30705" s="31">
        <v>-478.822</v>
      </c>
      <c r="E30705" s="28">
        <v>800.58600000000001</v>
      </c>
    </row>
    <row r="30706" spans="4:5" x14ac:dyDescent="0.25">
      <c r="D30706" s="31">
        <v>-478.80599999999998</v>
      </c>
      <c r="E30706" s="28">
        <v>800.60500000000002</v>
      </c>
    </row>
    <row r="30707" spans="4:5" x14ac:dyDescent="0.25">
      <c r="D30707" s="31">
        <v>-478.79</v>
      </c>
      <c r="E30707" s="28">
        <v>800.62300000000005</v>
      </c>
    </row>
    <row r="30708" spans="4:5" x14ac:dyDescent="0.25">
      <c r="D30708" s="31">
        <v>-478.774</v>
      </c>
      <c r="E30708" s="28">
        <v>800.64200000000005</v>
      </c>
    </row>
    <row r="30709" spans="4:5" x14ac:dyDescent="0.25">
      <c r="D30709" s="31">
        <v>-478.75799999999998</v>
      </c>
      <c r="E30709" s="28">
        <v>800.66099999999994</v>
      </c>
    </row>
    <row r="30710" spans="4:5" x14ac:dyDescent="0.25">
      <c r="D30710" s="31">
        <v>-478.74200000000002</v>
      </c>
      <c r="E30710" s="28">
        <v>800.67899999999997</v>
      </c>
    </row>
    <row r="30711" spans="4:5" x14ac:dyDescent="0.25">
      <c r="D30711" s="31">
        <v>-478.726</v>
      </c>
      <c r="E30711" s="28">
        <v>800.69799999999998</v>
      </c>
    </row>
    <row r="30712" spans="4:5" x14ac:dyDescent="0.25">
      <c r="D30712" s="31">
        <v>-478.71</v>
      </c>
      <c r="E30712" s="28">
        <v>800.71600000000001</v>
      </c>
    </row>
    <row r="30713" spans="4:5" x14ac:dyDescent="0.25">
      <c r="D30713" s="31">
        <v>-478.69400000000002</v>
      </c>
      <c r="E30713" s="28">
        <v>800.73400000000004</v>
      </c>
    </row>
    <row r="30714" spans="4:5" x14ac:dyDescent="0.25">
      <c r="D30714" s="31">
        <v>-478.678</v>
      </c>
      <c r="E30714" s="28">
        <v>800.75300000000004</v>
      </c>
    </row>
    <row r="30715" spans="4:5" x14ac:dyDescent="0.25">
      <c r="D30715" s="31">
        <v>-478.66199999999998</v>
      </c>
      <c r="E30715" s="28">
        <v>800.77099999999996</v>
      </c>
    </row>
    <row r="30716" spans="4:5" x14ac:dyDescent="0.25">
      <c r="D30716" s="31">
        <v>-478.64600000000002</v>
      </c>
      <c r="E30716" s="28">
        <v>800.78899999999999</v>
      </c>
    </row>
    <row r="30717" spans="4:5" x14ac:dyDescent="0.25">
      <c r="D30717" s="31">
        <v>-478.63</v>
      </c>
      <c r="E30717" s="28">
        <v>800.80799999999999</v>
      </c>
    </row>
    <row r="30718" spans="4:5" x14ac:dyDescent="0.25">
      <c r="D30718" s="31">
        <v>-478.61399999999998</v>
      </c>
      <c r="E30718" s="28">
        <v>800.82600000000002</v>
      </c>
    </row>
    <row r="30719" spans="4:5" x14ac:dyDescent="0.25">
      <c r="D30719" s="31">
        <v>-478.59800000000001</v>
      </c>
      <c r="E30719" s="28">
        <v>800.84400000000005</v>
      </c>
    </row>
    <row r="30720" spans="4:5" x14ac:dyDescent="0.25">
      <c r="D30720" s="31">
        <v>-478.58199999999999</v>
      </c>
      <c r="E30720" s="28">
        <v>800.86199999999997</v>
      </c>
    </row>
    <row r="30721" spans="4:5" x14ac:dyDescent="0.25">
      <c r="D30721" s="31">
        <v>-478.56599999999997</v>
      </c>
      <c r="E30721" s="28">
        <v>800.88</v>
      </c>
    </row>
    <row r="30722" spans="4:5" x14ac:dyDescent="0.25">
      <c r="D30722" s="31">
        <v>-478.55</v>
      </c>
      <c r="E30722" s="28">
        <v>800.89800000000002</v>
      </c>
    </row>
    <row r="30723" spans="4:5" x14ac:dyDescent="0.25">
      <c r="D30723" s="31">
        <v>-478.53399999999999</v>
      </c>
      <c r="E30723" s="28">
        <v>800.91600000000005</v>
      </c>
    </row>
    <row r="30724" spans="4:5" x14ac:dyDescent="0.25">
      <c r="D30724" s="31">
        <v>-478.51799999999997</v>
      </c>
      <c r="E30724" s="28">
        <v>800.93399999999997</v>
      </c>
    </row>
    <row r="30725" spans="4:5" x14ac:dyDescent="0.25">
      <c r="D30725" s="31">
        <v>-478.50200000000001</v>
      </c>
      <c r="E30725" s="28">
        <v>800.952</v>
      </c>
    </row>
    <row r="30726" spans="4:5" x14ac:dyDescent="0.25">
      <c r="D30726" s="31">
        <v>-478.48599999999999</v>
      </c>
      <c r="E30726" s="28">
        <v>800.97</v>
      </c>
    </row>
    <row r="30727" spans="4:5" x14ac:dyDescent="0.25">
      <c r="D30727" s="31">
        <v>-478.47</v>
      </c>
      <c r="E30727" s="28">
        <v>800.98800000000006</v>
      </c>
    </row>
    <row r="30728" spans="4:5" x14ac:dyDescent="0.25">
      <c r="D30728" s="31">
        <v>-478.45400000000001</v>
      </c>
      <c r="E30728" s="28">
        <v>801.00599999999997</v>
      </c>
    </row>
    <row r="30729" spans="4:5" x14ac:dyDescent="0.25">
      <c r="D30729" s="31">
        <v>-478.43799999999999</v>
      </c>
      <c r="E30729" s="28">
        <v>801.02300000000002</v>
      </c>
    </row>
    <row r="30730" spans="4:5" x14ac:dyDescent="0.25">
      <c r="D30730" s="31">
        <v>-478.42200000000003</v>
      </c>
      <c r="E30730" s="28">
        <v>801.04100000000005</v>
      </c>
    </row>
    <row r="30731" spans="4:5" x14ac:dyDescent="0.25">
      <c r="D30731" s="31">
        <v>-478.40600000000001</v>
      </c>
      <c r="E30731" s="28">
        <v>801.05899999999997</v>
      </c>
    </row>
    <row r="30732" spans="4:5" x14ac:dyDescent="0.25">
      <c r="D30732" s="31">
        <v>-478.39</v>
      </c>
      <c r="E30732" s="28">
        <v>801.077</v>
      </c>
    </row>
    <row r="30733" spans="4:5" x14ac:dyDescent="0.25">
      <c r="D30733" s="31">
        <v>-478.37400000000002</v>
      </c>
      <c r="E30733" s="28">
        <v>801.09400000000005</v>
      </c>
    </row>
    <row r="30734" spans="4:5" x14ac:dyDescent="0.25">
      <c r="D30734" s="31">
        <v>-478.358</v>
      </c>
      <c r="E30734" s="28">
        <v>801.11199999999997</v>
      </c>
    </row>
    <row r="30735" spans="4:5" x14ac:dyDescent="0.25">
      <c r="D30735" s="31">
        <v>-478.34199999999998</v>
      </c>
      <c r="E30735" s="28">
        <v>801.12900000000002</v>
      </c>
    </row>
    <row r="30736" spans="4:5" x14ac:dyDescent="0.25">
      <c r="D30736" s="31">
        <v>-478.32600000000002</v>
      </c>
      <c r="E30736" s="28">
        <v>801.14700000000005</v>
      </c>
    </row>
    <row r="30737" spans="4:5" x14ac:dyDescent="0.25">
      <c r="D30737" s="31">
        <v>-478.31</v>
      </c>
      <c r="E30737" s="28">
        <v>801.16399999999999</v>
      </c>
    </row>
    <row r="30738" spans="4:5" x14ac:dyDescent="0.25">
      <c r="D30738" s="31">
        <v>-478.29399999999998</v>
      </c>
      <c r="E30738" s="28">
        <v>801.18100000000004</v>
      </c>
    </row>
    <row r="30739" spans="4:5" x14ac:dyDescent="0.25">
      <c r="D30739" s="31">
        <v>-478.27800000000002</v>
      </c>
      <c r="E30739" s="28">
        <v>801.19899999999996</v>
      </c>
    </row>
    <row r="30740" spans="4:5" x14ac:dyDescent="0.25">
      <c r="D30740" s="31">
        <v>-478.262</v>
      </c>
      <c r="E30740" s="28">
        <v>801.21600000000001</v>
      </c>
    </row>
    <row r="30741" spans="4:5" x14ac:dyDescent="0.25">
      <c r="D30741" s="31">
        <v>-478.24599999999998</v>
      </c>
      <c r="E30741" s="28">
        <v>801.23299999999995</v>
      </c>
    </row>
    <row r="30742" spans="4:5" x14ac:dyDescent="0.25">
      <c r="D30742" s="31">
        <v>-478.23</v>
      </c>
      <c r="E30742" s="28">
        <v>801.25099999999998</v>
      </c>
    </row>
    <row r="30743" spans="4:5" x14ac:dyDescent="0.25">
      <c r="D30743" s="31">
        <v>-478.214</v>
      </c>
      <c r="E30743" s="28">
        <v>801.26800000000003</v>
      </c>
    </row>
    <row r="30744" spans="4:5" x14ac:dyDescent="0.25">
      <c r="D30744" s="31">
        <v>-478.19799999999998</v>
      </c>
      <c r="E30744" s="28">
        <v>801.28499999999997</v>
      </c>
    </row>
    <row r="30745" spans="4:5" x14ac:dyDescent="0.25">
      <c r="D30745" s="31">
        <v>-478.18200000000002</v>
      </c>
      <c r="E30745" s="28">
        <v>801.30200000000002</v>
      </c>
    </row>
    <row r="30746" spans="4:5" x14ac:dyDescent="0.25">
      <c r="D30746" s="31">
        <v>-478.16699999999997</v>
      </c>
      <c r="E30746" s="28">
        <v>801.31899999999996</v>
      </c>
    </row>
    <row r="30747" spans="4:5" x14ac:dyDescent="0.25">
      <c r="D30747" s="31">
        <v>-478.15100000000001</v>
      </c>
      <c r="E30747" s="28">
        <v>801.33600000000001</v>
      </c>
    </row>
    <row r="30748" spans="4:5" x14ac:dyDescent="0.25">
      <c r="D30748" s="31">
        <v>-478.13499999999999</v>
      </c>
      <c r="E30748" s="28">
        <v>801.35299999999995</v>
      </c>
    </row>
    <row r="30749" spans="4:5" x14ac:dyDescent="0.25">
      <c r="D30749" s="31">
        <v>-478.11900000000003</v>
      </c>
      <c r="E30749" s="28">
        <v>801.37</v>
      </c>
    </row>
    <row r="30750" spans="4:5" x14ac:dyDescent="0.25">
      <c r="D30750" s="31">
        <v>-478.10300000000001</v>
      </c>
      <c r="E30750" s="28">
        <v>801.38699999999994</v>
      </c>
    </row>
    <row r="30751" spans="4:5" x14ac:dyDescent="0.25">
      <c r="D30751" s="31">
        <v>-478.08699999999999</v>
      </c>
      <c r="E30751" s="28">
        <v>801.404</v>
      </c>
    </row>
    <row r="30752" spans="4:5" x14ac:dyDescent="0.25">
      <c r="D30752" s="31">
        <v>-478.07100000000003</v>
      </c>
      <c r="E30752" s="28">
        <v>801.42100000000005</v>
      </c>
    </row>
    <row r="30753" spans="4:5" x14ac:dyDescent="0.25">
      <c r="D30753" s="31">
        <v>-478.05500000000001</v>
      </c>
      <c r="E30753" s="28">
        <v>801.43700000000001</v>
      </c>
    </row>
    <row r="30754" spans="4:5" x14ac:dyDescent="0.25">
      <c r="D30754" s="31">
        <v>-478.03899999999999</v>
      </c>
      <c r="E30754" s="28">
        <v>801.45399999999995</v>
      </c>
    </row>
    <row r="30755" spans="4:5" x14ac:dyDescent="0.25">
      <c r="D30755" s="31">
        <v>-478.02300000000002</v>
      </c>
      <c r="E30755" s="28">
        <v>801.471</v>
      </c>
    </row>
    <row r="30756" spans="4:5" x14ac:dyDescent="0.25">
      <c r="D30756" s="31">
        <v>-478.00700000000001</v>
      </c>
      <c r="E30756" s="28">
        <v>801.48800000000006</v>
      </c>
    </row>
    <row r="30757" spans="4:5" x14ac:dyDescent="0.25">
      <c r="D30757" s="31">
        <v>-477.99099999999999</v>
      </c>
      <c r="E30757" s="28">
        <v>801.50400000000002</v>
      </c>
    </row>
    <row r="30758" spans="4:5" x14ac:dyDescent="0.25">
      <c r="D30758" s="31">
        <v>-477.97500000000002</v>
      </c>
      <c r="E30758" s="28">
        <v>801.52099999999996</v>
      </c>
    </row>
    <row r="30759" spans="4:5" x14ac:dyDescent="0.25">
      <c r="D30759" s="31">
        <v>-477.959</v>
      </c>
      <c r="E30759" s="28">
        <v>801.53700000000003</v>
      </c>
    </row>
    <row r="30760" spans="4:5" x14ac:dyDescent="0.25">
      <c r="D30760" s="31">
        <v>-477.94299999999998</v>
      </c>
      <c r="E30760" s="28">
        <v>801.55399999999997</v>
      </c>
    </row>
    <row r="30761" spans="4:5" x14ac:dyDescent="0.25">
      <c r="D30761" s="31">
        <v>-477.92700000000002</v>
      </c>
      <c r="E30761" s="28">
        <v>801.57</v>
      </c>
    </row>
    <row r="30762" spans="4:5" x14ac:dyDescent="0.25">
      <c r="D30762" s="31">
        <v>-477.911</v>
      </c>
      <c r="E30762" s="28">
        <v>801.58699999999999</v>
      </c>
    </row>
    <row r="30763" spans="4:5" x14ac:dyDescent="0.25">
      <c r="D30763" s="31">
        <v>-477.89499999999998</v>
      </c>
      <c r="E30763" s="28">
        <v>801.60299999999995</v>
      </c>
    </row>
    <row r="30764" spans="4:5" x14ac:dyDescent="0.25">
      <c r="D30764" s="31">
        <v>-477.87900000000002</v>
      </c>
      <c r="E30764" s="28">
        <v>801.61900000000003</v>
      </c>
    </row>
    <row r="30765" spans="4:5" x14ac:dyDescent="0.25">
      <c r="D30765" s="31">
        <v>-477.863</v>
      </c>
      <c r="E30765" s="28">
        <v>801.63599999999997</v>
      </c>
    </row>
    <row r="30766" spans="4:5" x14ac:dyDescent="0.25">
      <c r="D30766" s="31">
        <v>-477.84699999999998</v>
      </c>
      <c r="E30766" s="28">
        <v>801.65200000000004</v>
      </c>
    </row>
    <row r="30767" spans="4:5" x14ac:dyDescent="0.25">
      <c r="D30767" s="31">
        <v>-477.83100000000002</v>
      </c>
      <c r="E30767" s="28">
        <v>801.66800000000001</v>
      </c>
    </row>
    <row r="30768" spans="4:5" x14ac:dyDescent="0.25">
      <c r="D30768" s="31">
        <v>-477.815</v>
      </c>
      <c r="E30768" s="28">
        <v>801.68399999999997</v>
      </c>
    </row>
    <row r="30769" spans="4:5" x14ac:dyDescent="0.25">
      <c r="D30769" s="31">
        <v>-477.79899999999998</v>
      </c>
      <c r="E30769" s="28">
        <v>801.7</v>
      </c>
    </row>
    <row r="30770" spans="4:5" x14ac:dyDescent="0.25">
      <c r="D30770" s="31">
        <v>-477.78300000000002</v>
      </c>
      <c r="E30770" s="28">
        <v>801.71600000000001</v>
      </c>
    </row>
    <row r="30771" spans="4:5" x14ac:dyDescent="0.25">
      <c r="D30771" s="31">
        <v>-477.767</v>
      </c>
      <c r="E30771" s="28">
        <v>801.73299999999995</v>
      </c>
    </row>
    <row r="30772" spans="4:5" x14ac:dyDescent="0.25">
      <c r="D30772" s="31">
        <v>-477.75099999999998</v>
      </c>
      <c r="E30772" s="28">
        <v>801.74900000000002</v>
      </c>
    </row>
    <row r="30773" spans="4:5" x14ac:dyDescent="0.25">
      <c r="D30773" s="31">
        <v>-477.73500000000001</v>
      </c>
      <c r="E30773" s="28">
        <v>801.76400000000001</v>
      </c>
    </row>
    <row r="30774" spans="4:5" x14ac:dyDescent="0.25">
      <c r="D30774" s="31">
        <v>-477.71899999999999</v>
      </c>
      <c r="E30774" s="28">
        <v>801.78</v>
      </c>
    </row>
    <row r="30775" spans="4:5" x14ac:dyDescent="0.25">
      <c r="D30775" s="31">
        <v>-477.70299999999997</v>
      </c>
      <c r="E30775" s="28">
        <v>801.79600000000005</v>
      </c>
    </row>
    <row r="30776" spans="4:5" x14ac:dyDescent="0.25">
      <c r="D30776" s="31">
        <v>-477.68700000000001</v>
      </c>
      <c r="E30776" s="28">
        <v>801.81200000000001</v>
      </c>
    </row>
    <row r="30777" spans="4:5" x14ac:dyDescent="0.25">
      <c r="D30777" s="31">
        <v>-477.67099999999999</v>
      </c>
      <c r="E30777" s="28">
        <v>801.82799999999997</v>
      </c>
    </row>
    <row r="30778" spans="4:5" x14ac:dyDescent="0.25">
      <c r="D30778" s="31">
        <v>-477.65499999999997</v>
      </c>
      <c r="E30778" s="28">
        <v>801.84400000000005</v>
      </c>
    </row>
    <row r="30779" spans="4:5" x14ac:dyDescent="0.25">
      <c r="D30779" s="31">
        <v>-477.63900000000001</v>
      </c>
      <c r="E30779" s="28">
        <v>801.85900000000004</v>
      </c>
    </row>
    <row r="30780" spans="4:5" x14ac:dyDescent="0.25">
      <c r="D30780" s="31">
        <v>-477.62299999999999</v>
      </c>
      <c r="E30780" s="28">
        <v>801.875</v>
      </c>
    </row>
    <row r="30781" spans="4:5" x14ac:dyDescent="0.25">
      <c r="D30781" s="31">
        <v>-477.60700000000003</v>
      </c>
      <c r="E30781" s="28">
        <v>801.89099999999996</v>
      </c>
    </row>
    <row r="30782" spans="4:5" x14ac:dyDescent="0.25">
      <c r="D30782" s="31">
        <v>-477.59100000000001</v>
      </c>
      <c r="E30782" s="28">
        <v>801.90599999999995</v>
      </c>
    </row>
    <row r="30783" spans="4:5" x14ac:dyDescent="0.25">
      <c r="D30783" s="31">
        <v>-477.57499999999999</v>
      </c>
      <c r="E30783" s="28">
        <v>801.92200000000003</v>
      </c>
    </row>
    <row r="30784" spans="4:5" x14ac:dyDescent="0.25">
      <c r="D30784" s="31">
        <v>-477.55900000000003</v>
      </c>
      <c r="E30784" s="28">
        <v>801.93700000000001</v>
      </c>
    </row>
    <row r="30785" spans="4:5" x14ac:dyDescent="0.25">
      <c r="D30785" s="31">
        <v>-477.54300000000001</v>
      </c>
      <c r="E30785" s="28">
        <v>801.95299999999997</v>
      </c>
    </row>
    <row r="30786" spans="4:5" x14ac:dyDescent="0.25">
      <c r="D30786" s="31">
        <v>-477.52699999999999</v>
      </c>
      <c r="E30786" s="28">
        <v>801.96799999999996</v>
      </c>
    </row>
    <row r="30787" spans="4:5" x14ac:dyDescent="0.25">
      <c r="D30787" s="31">
        <v>-477.51100000000002</v>
      </c>
      <c r="E30787" s="28">
        <v>801.98400000000004</v>
      </c>
    </row>
    <row r="30788" spans="4:5" x14ac:dyDescent="0.25">
      <c r="D30788" s="31">
        <v>-477.495</v>
      </c>
      <c r="E30788" s="28">
        <v>801.99900000000002</v>
      </c>
    </row>
    <row r="30789" spans="4:5" x14ac:dyDescent="0.25">
      <c r="D30789" s="31">
        <v>-477.47899999999998</v>
      </c>
      <c r="E30789" s="28">
        <v>802.01400000000001</v>
      </c>
    </row>
    <row r="30790" spans="4:5" x14ac:dyDescent="0.25">
      <c r="D30790" s="31">
        <v>-477.46300000000002</v>
      </c>
      <c r="E30790" s="28">
        <v>802.03</v>
      </c>
    </row>
    <row r="30791" spans="4:5" x14ac:dyDescent="0.25">
      <c r="D30791" s="31">
        <v>-477.447</v>
      </c>
      <c r="E30791" s="28">
        <v>802.04499999999996</v>
      </c>
    </row>
    <row r="30792" spans="4:5" x14ac:dyDescent="0.25">
      <c r="D30792" s="31">
        <v>-477.43099999999998</v>
      </c>
      <c r="E30792" s="28">
        <v>802.06</v>
      </c>
    </row>
    <row r="30793" spans="4:5" x14ac:dyDescent="0.25">
      <c r="D30793" s="31">
        <v>-477.41500000000002</v>
      </c>
      <c r="E30793" s="28">
        <v>802.07500000000005</v>
      </c>
    </row>
    <row r="30794" spans="4:5" x14ac:dyDescent="0.25">
      <c r="D30794" s="31">
        <v>-477.399</v>
      </c>
      <c r="E30794" s="28">
        <v>802.09</v>
      </c>
    </row>
    <row r="30795" spans="4:5" x14ac:dyDescent="0.25">
      <c r="D30795" s="31">
        <v>-477.38299999999998</v>
      </c>
      <c r="E30795" s="28">
        <v>802.10599999999999</v>
      </c>
    </row>
    <row r="30796" spans="4:5" x14ac:dyDescent="0.25">
      <c r="D30796" s="31">
        <v>-477.36700000000002</v>
      </c>
      <c r="E30796" s="28">
        <v>802.12099999999998</v>
      </c>
    </row>
    <row r="30797" spans="4:5" x14ac:dyDescent="0.25">
      <c r="D30797" s="31">
        <v>-477.351</v>
      </c>
      <c r="E30797" s="28">
        <v>802.13599999999997</v>
      </c>
    </row>
    <row r="30798" spans="4:5" x14ac:dyDescent="0.25">
      <c r="D30798" s="31">
        <v>-477.33499999999998</v>
      </c>
      <c r="E30798" s="28">
        <v>802.15099999999995</v>
      </c>
    </row>
    <row r="30799" spans="4:5" x14ac:dyDescent="0.25">
      <c r="D30799" s="31">
        <v>-477.31900000000002</v>
      </c>
      <c r="E30799" s="28">
        <v>802.16499999999996</v>
      </c>
    </row>
    <row r="30800" spans="4:5" x14ac:dyDescent="0.25">
      <c r="D30800" s="31">
        <v>-477.303</v>
      </c>
      <c r="E30800" s="28">
        <v>802.18</v>
      </c>
    </row>
    <row r="30801" spans="4:5" x14ac:dyDescent="0.25">
      <c r="D30801" s="31">
        <v>-477.28699999999998</v>
      </c>
      <c r="E30801" s="28">
        <v>802.19500000000005</v>
      </c>
    </row>
    <row r="30802" spans="4:5" x14ac:dyDescent="0.25">
      <c r="D30802" s="31">
        <v>-477.27100000000002</v>
      </c>
      <c r="E30802" s="28">
        <v>802.21</v>
      </c>
    </row>
    <row r="30803" spans="4:5" x14ac:dyDescent="0.25">
      <c r="D30803" s="31">
        <v>-477.255</v>
      </c>
      <c r="E30803" s="28">
        <v>802.22500000000002</v>
      </c>
    </row>
    <row r="30804" spans="4:5" x14ac:dyDescent="0.25">
      <c r="D30804" s="31">
        <v>-477.23899999999998</v>
      </c>
      <c r="E30804" s="28">
        <v>802.23900000000003</v>
      </c>
    </row>
    <row r="30805" spans="4:5" x14ac:dyDescent="0.25">
      <c r="D30805" s="31">
        <v>-477.22300000000001</v>
      </c>
      <c r="E30805" s="28">
        <v>802.25400000000002</v>
      </c>
    </row>
    <row r="30806" spans="4:5" x14ac:dyDescent="0.25">
      <c r="D30806" s="31">
        <v>-477.20699999999999</v>
      </c>
      <c r="E30806" s="28">
        <v>802.26900000000001</v>
      </c>
    </row>
    <row r="30807" spans="4:5" x14ac:dyDescent="0.25">
      <c r="D30807" s="31">
        <v>-477.19099999999997</v>
      </c>
      <c r="E30807" s="28">
        <v>802.28300000000002</v>
      </c>
    </row>
    <row r="30808" spans="4:5" x14ac:dyDescent="0.25">
      <c r="D30808" s="31">
        <v>-477.17500000000001</v>
      </c>
      <c r="E30808" s="28">
        <v>802.298</v>
      </c>
    </row>
    <row r="30809" spans="4:5" x14ac:dyDescent="0.25">
      <c r="D30809" s="31">
        <v>-477.15899999999999</v>
      </c>
      <c r="E30809" s="28">
        <v>802.31200000000001</v>
      </c>
    </row>
    <row r="30810" spans="4:5" x14ac:dyDescent="0.25">
      <c r="D30810" s="31">
        <v>-477.14299999999997</v>
      </c>
      <c r="E30810" s="28">
        <v>802.327</v>
      </c>
    </row>
    <row r="30811" spans="4:5" x14ac:dyDescent="0.25">
      <c r="D30811" s="31">
        <v>-477.12700000000001</v>
      </c>
      <c r="E30811" s="28">
        <v>802.34100000000001</v>
      </c>
    </row>
    <row r="30812" spans="4:5" x14ac:dyDescent="0.25">
      <c r="D30812" s="31">
        <v>-477.11099999999999</v>
      </c>
      <c r="E30812" s="28">
        <v>802.35599999999999</v>
      </c>
    </row>
    <row r="30813" spans="4:5" x14ac:dyDescent="0.25">
      <c r="D30813" s="31">
        <v>-477.09500000000003</v>
      </c>
      <c r="E30813" s="28">
        <v>802.37</v>
      </c>
    </row>
    <row r="30814" spans="4:5" x14ac:dyDescent="0.25">
      <c r="D30814" s="31">
        <v>-477.07900000000001</v>
      </c>
      <c r="E30814" s="28">
        <v>802.38400000000001</v>
      </c>
    </row>
    <row r="30815" spans="4:5" x14ac:dyDescent="0.25">
      <c r="D30815" s="31">
        <v>-477.06299999999999</v>
      </c>
      <c r="E30815" s="28">
        <v>802.399</v>
      </c>
    </row>
    <row r="30816" spans="4:5" x14ac:dyDescent="0.25">
      <c r="D30816" s="31">
        <v>-477.04700000000003</v>
      </c>
      <c r="E30816" s="28">
        <v>802.41300000000001</v>
      </c>
    </row>
    <row r="30817" spans="4:5" x14ac:dyDescent="0.25">
      <c r="D30817" s="31">
        <v>-477.03100000000001</v>
      </c>
      <c r="E30817" s="28">
        <v>802.42700000000002</v>
      </c>
    </row>
    <row r="30818" spans="4:5" x14ac:dyDescent="0.25">
      <c r="D30818" s="31">
        <v>-477.01499999999999</v>
      </c>
      <c r="E30818" s="28">
        <v>802.44100000000003</v>
      </c>
    </row>
    <row r="30819" spans="4:5" x14ac:dyDescent="0.25">
      <c r="D30819" s="31">
        <v>-476.99900000000002</v>
      </c>
      <c r="E30819" s="28">
        <v>802.45500000000004</v>
      </c>
    </row>
    <row r="30820" spans="4:5" x14ac:dyDescent="0.25">
      <c r="D30820" s="31">
        <v>-476.983</v>
      </c>
      <c r="E30820" s="28">
        <v>802.46900000000005</v>
      </c>
    </row>
    <row r="30821" spans="4:5" x14ac:dyDescent="0.25">
      <c r="D30821" s="31">
        <v>-476.96699999999998</v>
      </c>
      <c r="E30821" s="28">
        <v>802.48299999999995</v>
      </c>
    </row>
    <row r="30822" spans="4:5" x14ac:dyDescent="0.25">
      <c r="D30822" s="31">
        <v>-476.95100000000002</v>
      </c>
      <c r="E30822" s="28">
        <v>802.49699999999996</v>
      </c>
    </row>
    <row r="30823" spans="4:5" x14ac:dyDescent="0.25">
      <c r="D30823" s="31">
        <v>-476.935</v>
      </c>
      <c r="E30823" s="28">
        <v>802.51099999999997</v>
      </c>
    </row>
    <row r="30824" spans="4:5" x14ac:dyDescent="0.25">
      <c r="D30824" s="31">
        <v>-476.91899999999998</v>
      </c>
      <c r="E30824" s="28">
        <v>802.52499999999998</v>
      </c>
    </row>
    <row r="30825" spans="4:5" x14ac:dyDescent="0.25">
      <c r="D30825" s="31">
        <v>-476.90300000000002</v>
      </c>
      <c r="E30825" s="28">
        <v>802.53899999999999</v>
      </c>
    </row>
    <row r="30826" spans="4:5" x14ac:dyDescent="0.25">
      <c r="D30826" s="31">
        <v>-476.887</v>
      </c>
      <c r="E30826" s="28">
        <v>802.553</v>
      </c>
    </row>
    <row r="30827" spans="4:5" x14ac:dyDescent="0.25">
      <c r="D30827" s="31">
        <v>-476.87099999999998</v>
      </c>
      <c r="E30827" s="28">
        <v>802.56700000000001</v>
      </c>
    </row>
    <row r="30828" spans="4:5" x14ac:dyDescent="0.25">
      <c r="D30828" s="31">
        <v>-476.85500000000002</v>
      </c>
      <c r="E30828" s="28">
        <v>802.58</v>
      </c>
    </row>
    <row r="30829" spans="4:5" x14ac:dyDescent="0.25">
      <c r="D30829" s="31">
        <v>-476.839</v>
      </c>
      <c r="E30829" s="28">
        <v>802.59400000000005</v>
      </c>
    </row>
    <row r="30830" spans="4:5" x14ac:dyDescent="0.25">
      <c r="D30830" s="31">
        <v>-476.82299999999998</v>
      </c>
      <c r="E30830" s="28">
        <v>802.60799999999995</v>
      </c>
    </row>
    <row r="30831" spans="4:5" x14ac:dyDescent="0.25">
      <c r="D30831" s="31">
        <v>-476.80700000000002</v>
      </c>
      <c r="E30831" s="28">
        <v>802.62099999999998</v>
      </c>
    </row>
    <row r="30832" spans="4:5" x14ac:dyDescent="0.25">
      <c r="D30832" s="31">
        <v>-476.791</v>
      </c>
      <c r="E30832" s="28">
        <v>802.63499999999999</v>
      </c>
    </row>
    <row r="30833" spans="4:5" x14ac:dyDescent="0.25">
      <c r="D30833" s="31">
        <v>-476.77499999999998</v>
      </c>
      <c r="E30833" s="28">
        <v>802.649</v>
      </c>
    </row>
    <row r="30834" spans="4:5" x14ac:dyDescent="0.25">
      <c r="D30834" s="31">
        <v>-476.75900000000001</v>
      </c>
      <c r="E30834" s="28">
        <v>802.66200000000003</v>
      </c>
    </row>
    <row r="30835" spans="4:5" x14ac:dyDescent="0.25">
      <c r="D30835" s="31">
        <v>-476.74299999999999</v>
      </c>
      <c r="E30835" s="28">
        <v>802.67600000000004</v>
      </c>
    </row>
    <row r="30836" spans="4:5" x14ac:dyDescent="0.25">
      <c r="D30836" s="31">
        <v>-476.72699999999998</v>
      </c>
      <c r="E30836" s="28">
        <v>802.68899999999996</v>
      </c>
    </row>
    <row r="30837" spans="4:5" x14ac:dyDescent="0.25">
      <c r="D30837" s="31">
        <v>-476.71100000000001</v>
      </c>
      <c r="E30837" s="28">
        <v>802.702</v>
      </c>
    </row>
    <row r="30838" spans="4:5" x14ac:dyDescent="0.25">
      <c r="D30838" s="31">
        <v>-476.69499999999999</v>
      </c>
      <c r="E30838" s="28">
        <v>802.71600000000001</v>
      </c>
    </row>
    <row r="30839" spans="4:5" x14ac:dyDescent="0.25">
      <c r="D30839" s="31">
        <v>-476.67899999999997</v>
      </c>
      <c r="E30839" s="28">
        <v>802.72900000000004</v>
      </c>
    </row>
    <row r="30840" spans="4:5" x14ac:dyDescent="0.25">
      <c r="D30840" s="31">
        <v>-476.66300000000001</v>
      </c>
      <c r="E30840" s="28">
        <v>802.74199999999996</v>
      </c>
    </row>
    <row r="30841" spans="4:5" x14ac:dyDescent="0.25">
      <c r="D30841" s="31">
        <v>-476.64699999999999</v>
      </c>
      <c r="E30841" s="28">
        <v>802.755</v>
      </c>
    </row>
    <row r="30842" spans="4:5" x14ac:dyDescent="0.25">
      <c r="D30842" s="31">
        <v>-476.63099999999997</v>
      </c>
      <c r="E30842" s="28">
        <v>802.76900000000001</v>
      </c>
    </row>
    <row r="30843" spans="4:5" x14ac:dyDescent="0.25">
      <c r="D30843" s="31">
        <v>-476.61500000000001</v>
      </c>
      <c r="E30843" s="28">
        <v>802.78200000000004</v>
      </c>
    </row>
    <row r="30844" spans="4:5" x14ac:dyDescent="0.25">
      <c r="D30844" s="31">
        <v>-476.59899999999999</v>
      </c>
      <c r="E30844" s="28">
        <v>802.79499999999996</v>
      </c>
    </row>
    <row r="30845" spans="4:5" x14ac:dyDescent="0.25">
      <c r="D30845" s="31">
        <v>-476.58300000000003</v>
      </c>
      <c r="E30845" s="28">
        <v>802.80799999999999</v>
      </c>
    </row>
    <row r="30846" spans="4:5" x14ac:dyDescent="0.25">
      <c r="D30846" s="31">
        <v>-476.56700000000001</v>
      </c>
      <c r="E30846" s="28">
        <v>802.82100000000003</v>
      </c>
    </row>
    <row r="30847" spans="4:5" x14ac:dyDescent="0.25">
      <c r="D30847" s="31">
        <v>-476.55099999999999</v>
      </c>
      <c r="E30847" s="28">
        <v>802.83399999999995</v>
      </c>
    </row>
    <row r="30848" spans="4:5" x14ac:dyDescent="0.25">
      <c r="D30848" s="31">
        <v>-476.53500000000003</v>
      </c>
      <c r="E30848" s="28">
        <v>802.84699999999998</v>
      </c>
    </row>
    <row r="30849" spans="4:5" x14ac:dyDescent="0.25">
      <c r="D30849" s="31">
        <v>-476.51900000000001</v>
      </c>
      <c r="E30849" s="28">
        <v>802.86</v>
      </c>
    </row>
    <row r="30850" spans="4:5" x14ac:dyDescent="0.25">
      <c r="D30850" s="31">
        <v>-476.50299999999999</v>
      </c>
      <c r="E30850" s="28">
        <v>802.87300000000005</v>
      </c>
    </row>
    <row r="30851" spans="4:5" x14ac:dyDescent="0.25">
      <c r="D30851" s="31">
        <v>-476.48700000000002</v>
      </c>
      <c r="E30851" s="28">
        <v>802.88599999999997</v>
      </c>
    </row>
    <row r="30852" spans="4:5" x14ac:dyDescent="0.25">
      <c r="D30852" s="31">
        <v>-476.471</v>
      </c>
      <c r="E30852" s="28">
        <v>802.89800000000002</v>
      </c>
    </row>
    <row r="30853" spans="4:5" x14ac:dyDescent="0.25">
      <c r="D30853" s="31">
        <v>-476.45499999999998</v>
      </c>
      <c r="E30853" s="28">
        <v>802.91099999999994</v>
      </c>
    </row>
    <row r="30854" spans="4:5" x14ac:dyDescent="0.25">
      <c r="D30854" s="31">
        <v>-476.43900000000002</v>
      </c>
      <c r="E30854" s="28">
        <v>802.92399999999998</v>
      </c>
    </row>
    <row r="30855" spans="4:5" x14ac:dyDescent="0.25">
      <c r="D30855" s="31">
        <v>-476.423</v>
      </c>
      <c r="E30855" s="28">
        <v>802.93600000000004</v>
      </c>
    </row>
    <row r="30856" spans="4:5" x14ac:dyDescent="0.25">
      <c r="D30856" s="31">
        <v>-476.40699999999998</v>
      </c>
      <c r="E30856" s="28">
        <v>802.94899999999996</v>
      </c>
    </row>
    <row r="30857" spans="4:5" x14ac:dyDescent="0.25">
      <c r="D30857" s="31">
        <v>-476.39100000000002</v>
      </c>
      <c r="E30857" s="28">
        <v>802.96199999999999</v>
      </c>
    </row>
    <row r="30858" spans="4:5" x14ac:dyDescent="0.25">
      <c r="D30858" s="31">
        <v>-476.375</v>
      </c>
      <c r="E30858" s="28">
        <v>802.97400000000005</v>
      </c>
    </row>
    <row r="30859" spans="4:5" x14ac:dyDescent="0.25">
      <c r="D30859" s="31">
        <v>-476.35899999999998</v>
      </c>
      <c r="E30859" s="28">
        <v>802.98699999999997</v>
      </c>
    </row>
    <row r="30860" spans="4:5" x14ac:dyDescent="0.25">
      <c r="D30860" s="31">
        <v>-476.34399999999999</v>
      </c>
      <c r="E30860" s="28">
        <v>802.99900000000002</v>
      </c>
    </row>
    <row r="30861" spans="4:5" x14ac:dyDescent="0.25">
      <c r="D30861" s="31">
        <v>-476.32799999999997</v>
      </c>
      <c r="E30861" s="28">
        <v>803.01199999999994</v>
      </c>
    </row>
    <row r="30862" spans="4:5" x14ac:dyDescent="0.25">
      <c r="D30862" s="31">
        <v>-476.31200000000001</v>
      </c>
      <c r="E30862" s="28">
        <v>803.024</v>
      </c>
    </row>
    <row r="30863" spans="4:5" x14ac:dyDescent="0.25">
      <c r="D30863" s="31">
        <v>-476.29599999999999</v>
      </c>
      <c r="E30863" s="28">
        <v>803.03599999999994</v>
      </c>
    </row>
    <row r="30864" spans="4:5" x14ac:dyDescent="0.25">
      <c r="D30864" s="31">
        <v>-476.28</v>
      </c>
      <c r="E30864" s="28">
        <v>803.04899999999998</v>
      </c>
    </row>
    <row r="30865" spans="4:5" x14ac:dyDescent="0.25">
      <c r="D30865" s="31">
        <v>-476.26400000000001</v>
      </c>
      <c r="E30865" s="28">
        <v>803.06100000000004</v>
      </c>
    </row>
    <row r="30866" spans="4:5" x14ac:dyDescent="0.25">
      <c r="D30866" s="31">
        <v>-476.24799999999999</v>
      </c>
      <c r="E30866" s="28">
        <v>803.07299999999998</v>
      </c>
    </row>
    <row r="30867" spans="4:5" x14ac:dyDescent="0.25">
      <c r="D30867" s="31">
        <v>-476.23200000000003</v>
      </c>
      <c r="E30867" s="28">
        <v>803.08500000000004</v>
      </c>
    </row>
    <row r="30868" spans="4:5" x14ac:dyDescent="0.25">
      <c r="D30868" s="31">
        <v>-476.21600000000001</v>
      </c>
      <c r="E30868" s="28">
        <v>803.09799999999996</v>
      </c>
    </row>
    <row r="30869" spans="4:5" x14ac:dyDescent="0.25">
      <c r="D30869" s="31">
        <v>-476.2</v>
      </c>
      <c r="E30869" s="28">
        <v>803.11</v>
      </c>
    </row>
    <row r="30870" spans="4:5" x14ac:dyDescent="0.25">
      <c r="D30870" s="31">
        <v>-476.18400000000003</v>
      </c>
      <c r="E30870" s="28">
        <v>803.12199999999996</v>
      </c>
    </row>
    <row r="30871" spans="4:5" x14ac:dyDescent="0.25">
      <c r="D30871" s="31">
        <v>-476.16800000000001</v>
      </c>
      <c r="E30871" s="28">
        <v>803.13400000000001</v>
      </c>
    </row>
    <row r="30872" spans="4:5" x14ac:dyDescent="0.25">
      <c r="D30872" s="31">
        <v>-476.15199999999999</v>
      </c>
      <c r="E30872" s="28">
        <v>803.14599999999996</v>
      </c>
    </row>
    <row r="30873" spans="4:5" x14ac:dyDescent="0.25">
      <c r="D30873" s="31">
        <v>-476.13600000000002</v>
      </c>
      <c r="E30873" s="28">
        <v>803.15800000000002</v>
      </c>
    </row>
    <row r="30874" spans="4:5" x14ac:dyDescent="0.25">
      <c r="D30874" s="31">
        <v>-476.12</v>
      </c>
      <c r="E30874" s="28">
        <v>803.17</v>
      </c>
    </row>
    <row r="30875" spans="4:5" x14ac:dyDescent="0.25">
      <c r="D30875" s="31">
        <v>-476.10399999999998</v>
      </c>
      <c r="E30875" s="28">
        <v>803.18100000000004</v>
      </c>
    </row>
    <row r="30876" spans="4:5" x14ac:dyDescent="0.25">
      <c r="D30876" s="31">
        <v>-476.08800000000002</v>
      </c>
      <c r="E30876" s="28">
        <v>803.19299999999998</v>
      </c>
    </row>
    <row r="30877" spans="4:5" x14ac:dyDescent="0.25">
      <c r="D30877" s="31">
        <v>-476.072</v>
      </c>
      <c r="E30877" s="28">
        <v>803.20500000000004</v>
      </c>
    </row>
    <row r="30878" spans="4:5" x14ac:dyDescent="0.25">
      <c r="D30878" s="31">
        <v>-476.05599999999998</v>
      </c>
      <c r="E30878" s="28">
        <v>803.21699999999998</v>
      </c>
    </row>
    <row r="30879" spans="4:5" x14ac:dyDescent="0.25">
      <c r="D30879" s="31">
        <v>-476.04</v>
      </c>
      <c r="E30879" s="28">
        <v>803.22900000000004</v>
      </c>
    </row>
    <row r="30880" spans="4:5" x14ac:dyDescent="0.25">
      <c r="D30880" s="31">
        <v>-476.024</v>
      </c>
      <c r="E30880" s="28">
        <v>803.24</v>
      </c>
    </row>
    <row r="30881" spans="4:5" x14ac:dyDescent="0.25">
      <c r="D30881" s="31">
        <v>-476.00799999999998</v>
      </c>
      <c r="E30881" s="28">
        <v>803.25199999999995</v>
      </c>
    </row>
    <row r="30882" spans="4:5" x14ac:dyDescent="0.25">
      <c r="D30882" s="31">
        <v>-475.99200000000002</v>
      </c>
      <c r="E30882" s="28">
        <v>803.26300000000003</v>
      </c>
    </row>
    <row r="30883" spans="4:5" x14ac:dyDescent="0.25">
      <c r="D30883" s="31">
        <v>-475.976</v>
      </c>
      <c r="E30883" s="28">
        <v>803.27499999999998</v>
      </c>
    </row>
    <row r="30884" spans="4:5" x14ac:dyDescent="0.25">
      <c r="D30884" s="31">
        <v>-475.96</v>
      </c>
      <c r="E30884" s="28">
        <v>803.28599999999994</v>
      </c>
    </row>
    <row r="30885" spans="4:5" x14ac:dyDescent="0.25">
      <c r="D30885" s="31">
        <v>-475.94400000000002</v>
      </c>
      <c r="E30885" s="28">
        <v>803.298</v>
      </c>
    </row>
    <row r="30886" spans="4:5" x14ac:dyDescent="0.25">
      <c r="D30886" s="31">
        <v>-475.928</v>
      </c>
      <c r="E30886" s="28">
        <v>803.30899999999997</v>
      </c>
    </row>
    <row r="30887" spans="4:5" x14ac:dyDescent="0.25">
      <c r="D30887" s="31">
        <v>-475.91199999999998</v>
      </c>
      <c r="E30887" s="28">
        <v>803.32100000000003</v>
      </c>
    </row>
    <row r="30888" spans="4:5" x14ac:dyDescent="0.25">
      <c r="D30888" s="31">
        <v>-475.89600000000002</v>
      </c>
      <c r="E30888" s="28">
        <v>803.33199999999999</v>
      </c>
    </row>
    <row r="30889" spans="4:5" x14ac:dyDescent="0.25">
      <c r="D30889" s="31">
        <v>-475.88</v>
      </c>
      <c r="E30889" s="28">
        <v>803.34299999999996</v>
      </c>
    </row>
    <row r="30890" spans="4:5" x14ac:dyDescent="0.25">
      <c r="D30890" s="31">
        <v>-475.86399999999998</v>
      </c>
      <c r="E30890" s="28">
        <v>803.35500000000002</v>
      </c>
    </row>
    <row r="30891" spans="4:5" x14ac:dyDescent="0.25">
      <c r="D30891" s="31">
        <v>-475.84800000000001</v>
      </c>
      <c r="E30891" s="28">
        <v>803.36599999999999</v>
      </c>
    </row>
    <row r="30892" spans="4:5" x14ac:dyDescent="0.25">
      <c r="D30892" s="31">
        <v>-475.83199999999999</v>
      </c>
      <c r="E30892" s="28">
        <v>803.37699999999995</v>
      </c>
    </row>
    <row r="30893" spans="4:5" x14ac:dyDescent="0.25">
      <c r="D30893" s="31">
        <v>-475.81599999999997</v>
      </c>
      <c r="E30893" s="28">
        <v>803.38800000000003</v>
      </c>
    </row>
    <row r="30894" spans="4:5" x14ac:dyDescent="0.25">
      <c r="D30894" s="31">
        <v>-475.8</v>
      </c>
      <c r="E30894" s="28">
        <v>803.399</v>
      </c>
    </row>
    <row r="30895" spans="4:5" x14ac:dyDescent="0.25">
      <c r="D30895" s="31">
        <v>-475.78399999999999</v>
      </c>
      <c r="E30895" s="28">
        <v>803.41099999999994</v>
      </c>
    </row>
    <row r="30896" spans="4:5" x14ac:dyDescent="0.25">
      <c r="D30896" s="31">
        <v>-475.76799999999997</v>
      </c>
      <c r="E30896" s="28">
        <v>803.42200000000003</v>
      </c>
    </row>
    <row r="30897" spans="4:5" x14ac:dyDescent="0.25">
      <c r="D30897" s="31">
        <v>-475.75200000000001</v>
      </c>
      <c r="E30897" s="28">
        <v>803.43299999999999</v>
      </c>
    </row>
    <row r="30898" spans="4:5" x14ac:dyDescent="0.25">
      <c r="D30898" s="31">
        <v>-475.73599999999999</v>
      </c>
      <c r="E30898" s="28">
        <v>803.44399999999996</v>
      </c>
    </row>
    <row r="30899" spans="4:5" x14ac:dyDescent="0.25">
      <c r="D30899" s="31">
        <v>-475.72</v>
      </c>
      <c r="E30899" s="28">
        <v>803.45399999999995</v>
      </c>
    </row>
    <row r="30900" spans="4:5" x14ac:dyDescent="0.25">
      <c r="D30900" s="31">
        <v>-475.70400000000001</v>
      </c>
      <c r="E30900" s="28">
        <v>803.46500000000003</v>
      </c>
    </row>
    <row r="30901" spans="4:5" x14ac:dyDescent="0.25">
      <c r="D30901" s="31">
        <v>-475.68799999999999</v>
      </c>
      <c r="E30901" s="28">
        <v>803.476</v>
      </c>
    </row>
    <row r="30902" spans="4:5" x14ac:dyDescent="0.25">
      <c r="D30902" s="31">
        <v>-475.67200000000003</v>
      </c>
      <c r="E30902" s="28">
        <v>803.48699999999997</v>
      </c>
    </row>
    <row r="30903" spans="4:5" x14ac:dyDescent="0.25">
      <c r="D30903" s="31">
        <v>-475.65600000000001</v>
      </c>
      <c r="E30903" s="28">
        <v>803.49800000000005</v>
      </c>
    </row>
    <row r="30904" spans="4:5" x14ac:dyDescent="0.25">
      <c r="D30904" s="31">
        <v>-475.64</v>
      </c>
      <c r="E30904" s="28">
        <v>803.50800000000004</v>
      </c>
    </row>
    <row r="30905" spans="4:5" x14ac:dyDescent="0.25">
      <c r="D30905" s="31">
        <v>-475.62400000000002</v>
      </c>
      <c r="E30905" s="28">
        <v>803.51900000000001</v>
      </c>
    </row>
    <row r="30906" spans="4:5" x14ac:dyDescent="0.25">
      <c r="D30906" s="31">
        <v>-475.608</v>
      </c>
      <c r="E30906" s="28">
        <v>803.53</v>
      </c>
    </row>
    <row r="30907" spans="4:5" x14ac:dyDescent="0.25">
      <c r="D30907" s="31">
        <v>-475.59199999999998</v>
      </c>
      <c r="E30907" s="28">
        <v>803.54</v>
      </c>
    </row>
    <row r="30908" spans="4:5" x14ac:dyDescent="0.25">
      <c r="D30908" s="31">
        <v>-475.57600000000002</v>
      </c>
      <c r="E30908" s="28">
        <v>803.55100000000004</v>
      </c>
    </row>
    <row r="30909" spans="4:5" x14ac:dyDescent="0.25">
      <c r="D30909" s="31">
        <v>-475.56</v>
      </c>
      <c r="E30909" s="28">
        <v>803.56100000000004</v>
      </c>
    </row>
    <row r="30910" spans="4:5" x14ac:dyDescent="0.25">
      <c r="D30910" s="31">
        <v>-475.54399999999998</v>
      </c>
      <c r="E30910" s="28">
        <v>803.572</v>
      </c>
    </row>
    <row r="30911" spans="4:5" x14ac:dyDescent="0.25">
      <c r="D30911" s="31">
        <v>-475.52800000000002</v>
      </c>
      <c r="E30911" s="28">
        <v>803.58199999999999</v>
      </c>
    </row>
    <row r="30912" spans="4:5" x14ac:dyDescent="0.25">
      <c r="D30912" s="31">
        <v>-475.512</v>
      </c>
      <c r="E30912" s="28">
        <v>803.59299999999996</v>
      </c>
    </row>
    <row r="30913" spans="4:5" x14ac:dyDescent="0.25">
      <c r="D30913" s="31">
        <v>-475.49599999999998</v>
      </c>
      <c r="E30913" s="28">
        <v>803.60299999999995</v>
      </c>
    </row>
    <row r="30914" spans="4:5" x14ac:dyDescent="0.25">
      <c r="D30914" s="31">
        <v>-475.48</v>
      </c>
      <c r="E30914" s="28">
        <v>803.61400000000003</v>
      </c>
    </row>
    <row r="30915" spans="4:5" x14ac:dyDescent="0.25">
      <c r="D30915" s="31">
        <v>-475.464</v>
      </c>
      <c r="E30915" s="28">
        <v>803.62400000000002</v>
      </c>
    </row>
    <row r="30916" spans="4:5" x14ac:dyDescent="0.25">
      <c r="D30916" s="31">
        <v>-475.44799999999998</v>
      </c>
      <c r="E30916" s="28">
        <v>803.63400000000001</v>
      </c>
    </row>
    <row r="30917" spans="4:5" x14ac:dyDescent="0.25">
      <c r="D30917" s="31">
        <v>-475.43200000000002</v>
      </c>
      <c r="E30917" s="28">
        <v>803.64400000000001</v>
      </c>
    </row>
    <row r="30918" spans="4:5" x14ac:dyDescent="0.25">
      <c r="D30918" s="31">
        <v>-475.416</v>
      </c>
      <c r="E30918" s="28">
        <v>803.654</v>
      </c>
    </row>
    <row r="30919" spans="4:5" x14ac:dyDescent="0.25">
      <c r="D30919" s="31">
        <v>-475.4</v>
      </c>
      <c r="E30919" s="28">
        <v>803.66499999999996</v>
      </c>
    </row>
    <row r="30920" spans="4:5" x14ac:dyDescent="0.25">
      <c r="D30920" s="31">
        <v>-475.38400000000001</v>
      </c>
      <c r="E30920" s="28">
        <v>803.67499999999995</v>
      </c>
    </row>
    <row r="30921" spans="4:5" x14ac:dyDescent="0.25">
      <c r="D30921" s="31">
        <v>-475.36799999999999</v>
      </c>
      <c r="E30921" s="28">
        <v>803.68499999999995</v>
      </c>
    </row>
    <row r="30922" spans="4:5" x14ac:dyDescent="0.25">
      <c r="D30922" s="31">
        <v>-475.35199999999998</v>
      </c>
      <c r="E30922" s="28">
        <v>803.69500000000005</v>
      </c>
    </row>
    <row r="30923" spans="4:5" x14ac:dyDescent="0.25">
      <c r="D30923" s="31">
        <v>-475.33600000000001</v>
      </c>
      <c r="E30923" s="28">
        <v>803.70500000000004</v>
      </c>
    </row>
    <row r="30924" spans="4:5" x14ac:dyDescent="0.25">
      <c r="D30924" s="31">
        <v>-475.32</v>
      </c>
      <c r="E30924" s="28">
        <v>803.71500000000003</v>
      </c>
    </row>
    <row r="30925" spans="4:5" x14ac:dyDescent="0.25">
      <c r="D30925" s="31">
        <v>-475.30399999999997</v>
      </c>
      <c r="E30925" s="28">
        <v>803.72400000000005</v>
      </c>
    </row>
    <row r="30926" spans="4:5" x14ac:dyDescent="0.25">
      <c r="D30926" s="31">
        <v>-475.28800000000001</v>
      </c>
      <c r="E30926" s="28">
        <v>803.73400000000004</v>
      </c>
    </row>
    <row r="30927" spans="4:5" x14ac:dyDescent="0.25">
      <c r="D30927" s="31">
        <v>-475.27199999999999</v>
      </c>
      <c r="E30927" s="28">
        <v>803.74400000000003</v>
      </c>
    </row>
    <row r="30928" spans="4:5" x14ac:dyDescent="0.25">
      <c r="D30928" s="31">
        <v>-475.25599999999997</v>
      </c>
      <c r="E30928" s="28">
        <v>803.75400000000002</v>
      </c>
    </row>
    <row r="30929" spans="4:5" x14ac:dyDescent="0.25">
      <c r="D30929" s="31">
        <v>-475.24</v>
      </c>
      <c r="E30929" s="28">
        <v>803.76400000000001</v>
      </c>
    </row>
    <row r="30930" spans="4:5" x14ac:dyDescent="0.25">
      <c r="D30930" s="31">
        <v>-475.22399999999999</v>
      </c>
      <c r="E30930" s="28">
        <v>803.77300000000002</v>
      </c>
    </row>
    <row r="30931" spans="4:5" x14ac:dyDescent="0.25">
      <c r="D30931" s="31">
        <v>-475.20800000000003</v>
      </c>
      <c r="E30931" s="28">
        <v>803.78300000000002</v>
      </c>
    </row>
    <row r="30932" spans="4:5" x14ac:dyDescent="0.25">
      <c r="D30932" s="31">
        <v>-475.19200000000001</v>
      </c>
      <c r="E30932" s="28">
        <v>803.79300000000001</v>
      </c>
    </row>
    <row r="30933" spans="4:5" x14ac:dyDescent="0.25">
      <c r="D30933" s="31">
        <v>-475.17599999999999</v>
      </c>
      <c r="E30933" s="28">
        <v>803.80200000000002</v>
      </c>
    </row>
    <row r="30934" spans="4:5" x14ac:dyDescent="0.25">
      <c r="D30934" s="31">
        <v>-475.16</v>
      </c>
      <c r="E30934" s="28">
        <v>803.81200000000001</v>
      </c>
    </row>
    <row r="30935" spans="4:5" x14ac:dyDescent="0.25">
      <c r="D30935" s="31">
        <v>-475.14400000000001</v>
      </c>
      <c r="E30935" s="28">
        <v>803.82100000000003</v>
      </c>
    </row>
    <row r="30936" spans="4:5" x14ac:dyDescent="0.25">
      <c r="D30936" s="31">
        <v>-475.12799999999999</v>
      </c>
      <c r="E30936" s="28">
        <v>803.83100000000002</v>
      </c>
    </row>
    <row r="30937" spans="4:5" x14ac:dyDescent="0.25">
      <c r="D30937" s="31">
        <v>-475.11200000000002</v>
      </c>
      <c r="E30937" s="28">
        <v>803.84</v>
      </c>
    </row>
    <row r="30938" spans="4:5" x14ac:dyDescent="0.25">
      <c r="D30938" s="31">
        <v>-475.096</v>
      </c>
      <c r="E30938" s="28">
        <v>803.85</v>
      </c>
    </row>
    <row r="30939" spans="4:5" x14ac:dyDescent="0.25">
      <c r="D30939" s="31">
        <v>-475.08</v>
      </c>
      <c r="E30939" s="28">
        <v>803.85900000000004</v>
      </c>
    </row>
    <row r="30940" spans="4:5" x14ac:dyDescent="0.25">
      <c r="D30940" s="31">
        <v>-475.06400000000002</v>
      </c>
      <c r="E30940" s="28">
        <v>803.86800000000005</v>
      </c>
    </row>
    <row r="30941" spans="4:5" x14ac:dyDescent="0.25">
      <c r="D30941" s="31">
        <v>-475.048</v>
      </c>
      <c r="E30941" s="28">
        <v>803.87699999999995</v>
      </c>
    </row>
    <row r="30942" spans="4:5" x14ac:dyDescent="0.25">
      <c r="D30942" s="31">
        <v>-475.03199999999998</v>
      </c>
      <c r="E30942" s="28">
        <v>803.88699999999994</v>
      </c>
    </row>
    <row r="30943" spans="4:5" x14ac:dyDescent="0.25">
      <c r="D30943" s="31">
        <v>-475.01600000000002</v>
      </c>
      <c r="E30943" s="28">
        <v>803.89599999999996</v>
      </c>
    </row>
    <row r="30944" spans="4:5" x14ac:dyDescent="0.25">
      <c r="D30944" s="31">
        <v>-475</v>
      </c>
      <c r="E30944" s="28">
        <v>803.90499999999997</v>
      </c>
    </row>
    <row r="30945" spans="4:5" x14ac:dyDescent="0.25">
      <c r="D30945" s="31">
        <v>-474.98399999999998</v>
      </c>
      <c r="E30945" s="28">
        <v>803.91399999999999</v>
      </c>
    </row>
    <row r="30946" spans="4:5" x14ac:dyDescent="0.25">
      <c r="D30946" s="31">
        <v>-474.96800000000002</v>
      </c>
      <c r="E30946" s="28">
        <v>803.923</v>
      </c>
    </row>
    <row r="30947" spans="4:5" x14ac:dyDescent="0.25">
      <c r="D30947" s="31">
        <v>-474.952</v>
      </c>
      <c r="E30947" s="28">
        <v>803.93200000000002</v>
      </c>
    </row>
    <row r="30948" spans="4:5" x14ac:dyDescent="0.25">
      <c r="D30948" s="31">
        <v>-474.93599999999998</v>
      </c>
      <c r="E30948" s="28">
        <v>803.94100000000003</v>
      </c>
    </row>
    <row r="30949" spans="4:5" x14ac:dyDescent="0.25">
      <c r="D30949" s="31">
        <v>-474.92</v>
      </c>
      <c r="E30949" s="28">
        <v>803.95</v>
      </c>
    </row>
    <row r="30950" spans="4:5" x14ac:dyDescent="0.25">
      <c r="D30950" s="31">
        <v>-474.904</v>
      </c>
      <c r="E30950" s="28">
        <v>803.95899999999995</v>
      </c>
    </row>
    <row r="30951" spans="4:5" x14ac:dyDescent="0.25">
      <c r="D30951" s="31">
        <v>-474.88799999999998</v>
      </c>
      <c r="E30951" s="28">
        <v>803.96799999999996</v>
      </c>
    </row>
    <row r="30952" spans="4:5" x14ac:dyDescent="0.25">
      <c r="D30952" s="31">
        <v>-474.87200000000001</v>
      </c>
      <c r="E30952" s="28">
        <v>803.97699999999998</v>
      </c>
    </row>
    <row r="30953" spans="4:5" x14ac:dyDescent="0.25">
      <c r="D30953" s="31">
        <v>-474.85599999999999</v>
      </c>
      <c r="E30953" s="28">
        <v>803.98599999999999</v>
      </c>
    </row>
    <row r="30954" spans="4:5" x14ac:dyDescent="0.25">
      <c r="D30954" s="31">
        <v>-474.84</v>
      </c>
      <c r="E30954" s="28">
        <v>803.99400000000003</v>
      </c>
    </row>
    <row r="30955" spans="4:5" x14ac:dyDescent="0.25">
      <c r="D30955" s="31">
        <v>-474.82400000000001</v>
      </c>
      <c r="E30955" s="28">
        <v>804.00300000000004</v>
      </c>
    </row>
    <row r="30956" spans="4:5" x14ac:dyDescent="0.25">
      <c r="D30956" s="31">
        <v>-474.80799999999999</v>
      </c>
      <c r="E30956" s="28">
        <v>804.01199999999994</v>
      </c>
    </row>
    <row r="30957" spans="4:5" x14ac:dyDescent="0.25">
      <c r="D30957" s="31">
        <v>-474.79199999999997</v>
      </c>
      <c r="E30957" s="28">
        <v>804.02</v>
      </c>
    </row>
    <row r="30958" spans="4:5" x14ac:dyDescent="0.25">
      <c r="D30958" s="31">
        <v>-474.77600000000001</v>
      </c>
      <c r="E30958" s="28">
        <v>804.029</v>
      </c>
    </row>
    <row r="30959" spans="4:5" x14ac:dyDescent="0.25">
      <c r="D30959" s="31">
        <v>-474.76</v>
      </c>
      <c r="E30959" s="28">
        <v>804.03800000000001</v>
      </c>
    </row>
    <row r="30960" spans="4:5" x14ac:dyDescent="0.25">
      <c r="D30960" s="31">
        <v>-474.74400000000003</v>
      </c>
      <c r="E30960" s="28">
        <v>804.04600000000005</v>
      </c>
    </row>
    <row r="30961" spans="4:5" x14ac:dyDescent="0.25">
      <c r="D30961" s="31">
        <v>-474.72800000000001</v>
      </c>
      <c r="E30961" s="28">
        <v>804.05499999999995</v>
      </c>
    </row>
    <row r="30962" spans="4:5" x14ac:dyDescent="0.25">
      <c r="D30962" s="31">
        <v>-474.71199999999999</v>
      </c>
      <c r="E30962" s="28">
        <v>804.06299999999999</v>
      </c>
    </row>
    <row r="30963" spans="4:5" x14ac:dyDescent="0.25">
      <c r="D30963" s="31">
        <v>-474.69600000000003</v>
      </c>
      <c r="E30963" s="28">
        <v>804.07100000000003</v>
      </c>
    </row>
    <row r="30964" spans="4:5" x14ac:dyDescent="0.25">
      <c r="D30964" s="31">
        <v>-474.68</v>
      </c>
      <c r="E30964" s="28">
        <v>804.08</v>
      </c>
    </row>
    <row r="30965" spans="4:5" x14ac:dyDescent="0.25">
      <c r="D30965" s="31">
        <v>-474.66399999999999</v>
      </c>
      <c r="E30965" s="28">
        <v>804.08799999999997</v>
      </c>
    </row>
    <row r="30966" spans="4:5" x14ac:dyDescent="0.25">
      <c r="D30966" s="31">
        <v>-474.64800000000002</v>
      </c>
      <c r="E30966" s="28">
        <v>804.096</v>
      </c>
    </row>
    <row r="30967" spans="4:5" x14ac:dyDescent="0.25">
      <c r="D30967" s="31">
        <v>-474.63200000000001</v>
      </c>
      <c r="E30967" s="28">
        <v>804.10500000000002</v>
      </c>
    </row>
    <row r="30968" spans="4:5" x14ac:dyDescent="0.25">
      <c r="D30968" s="31">
        <v>-474.61599999999999</v>
      </c>
      <c r="E30968" s="28">
        <v>804.11300000000006</v>
      </c>
    </row>
    <row r="30969" spans="4:5" x14ac:dyDescent="0.25">
      <c r="D30969" s="31">
        <v>-474.6</v>
      </c>
      <c r="E30969" s="28">
        <v>804.12099999999998</v>
      </c>
    </row>
    <row r="30970" spans="4:5" x14ac:dyDescent="0.25">
      <c r="D30970" s="31">
        <v>-474.584</v>
      </c>
      <c r="E30970" s="28">
        <v>804.12900000000002</v>
      </c>
    </row>
    <row r="30971" spans="4:5" x14ac:dyDescent="0.25">
      <c r="D30971" s="31">
        <v>-474.56799999999998</v>
      </c>
      <c r="E30971" s="28">
        <v>804.13699999999994</v>
      </c>
    </row>
    <row r="30972" spans="4:5" x14ac:dyDescent="0.25">
      <c r="D30972" s="31">
        <v>-474.55200000000002</v>
      </c>
      <c r="E30972" s="28">
        <v>804.14499999999998</v>
      </c>
    </row>
    <row r="30973" spans="4:5" x14ac:dyDescent="0.25">
      <c r="D30973" s="31">
        <v>-474.536</v>
      </c>
      <c r="E30973" s="28">
        <v>804.15300000000002</v>
      </c>
    </row>
    <row r="30974" spans="4:5" x14ac:dyDescent="0.25">
      <c r="D30974" s="31">
        <v>-474.52100000000002</v>
      </c>
      <c r="E30974" s="28">
        <v>804.16099999999994</v>
      </c>
    </row>
    <row r="30975" spans="4:5" x14ac:dyDescent="0.25">
      <c r="D30975" s="31">
        <v>-474.505</v>
      </c>
      <c r="E30975" s="28">
        <v>804.16899999999998</v>
      </c>
    </row>
    <row r="30976" spans="4:5" x14ac:dyDescent="0.25">
      <c r="D30976" s="31">
        <v>-474.48899999999998</v>
      </c>
      <c r="E30976" s="28">
        <v>804.17700000000002</v>
      </c>
    </row>
    <row r="30977" spans="4:5" x14ac:dyDescent="0.25">
      <c r="D30977" s="31">
        <v>-474.47300000000001</v>
      </c>
      <c r="E30977" s="28">
        <v>804.18499999999995</v>
      </c>
    </row>
    <row r="30978" spans="4:5" x14ac:dyDescent="0.25">
      <c r="D30978" s="31">
        <v>-474.45699999999999</v>
      </c>
      <c r="E30978" s="28">
        <v>804.19299999999998</v>
      </c>
    </row>
    <row r="30979" spans="4:5" x14ac:dyDescent="0.25">
      <c r="D30979" s="31">
        <v>-474.44099999999997</v>
      </c>
      <c r="E30979" s="28">
        <v>804.20100000000002</v>
      </c>
    </row>
    <row r="30980" spans="4:5" x14ac:dyDescent="0.25">
      <c r="D30980" s="31">
        <v>-474.42500000000001</v>
      </c>
      <c r="E30980" s="28">
        <v>804.20799999999997</v>
      </c>
    </row>
    <row r="30981" spans="4:5" x14ac:dyDescent="0.25">
      <c r="D30981" s="31">
        <v>-474.40899999999999</v>
      </c>
      <c r="E30981" s="28">
        <v>804.21600000000001</v>
      </c>
    </row>
    <row r="30982" spans="4:5" x14ac:dyDescent="0.25">
      <c r="D30982" s="31">
        <v>-474.39299999999997</v>
      </c>
      <c r="E30982" s="28">
        <v>804.22400000000005</v>
      </c>
    </row>
    <row r="30983" spans="4:5" x14ac:dyDescent="0.25">
      <c r="D30983" s="31">
        <v>-474.37700000000001</v>
      </c>
      <c r="E30983" s="28">
        <v>804.23099999999999</v>
      </c>
    </row>
    <row r="30984" spans="4:5" x14ac:dyDescent="0.25">
      <c r="D30984" s="31">
        <v>-474.36099999999999</v>
      </c>
      <c r="E30984" s="28">
        <v>804.23900000000003</v>
      </c>
    </row>
    <row r="30985" spans="4:5" x14ac:dyDescent="0.25">
      <c r="D30985" s="31">
        <v>-474.34500000000003</v>
      </c>
      <c r="E30985" s="28">
        <v>804.24599999999998</v>
      </c>
    </row>
    <row r="30986" spans="4:5" x14ac:dyDescent="0.25">
      <c r="D30986" s="31">
        <v>-474.32900000000001</v>
      </c>
      <c r="E30986" s="28">
        <v>804.25400000000002</v>
      </c>
    </row>
    <row r="30987" spans="4:5" x14ac:dyDescent="0.25">
      <c r="D30987" s="31">
        <v>-474.31299999999999</v>
      </c>
      <c r="E30987" s="28">
        <v>804.26099999999997</v>
      </c>
    </row>
    <row r="30988" spans="4:5" x14ac:dyDescent="0.25">
      <c r="D30988" s="31">
        <v>-474.29700000000003</v>
      </c>
      <c r="E30988" s="28">
        <v>804.26900000000001</v>
      </c>
    </row>
    <row r="30989" spans="4:5" x14ac:dyDescent="0.25">
      <c r="D30989" s="31">
        <v>-474.28100000000001</v>
      </c>
      <c r="E30989" s="28">
        <v>804.27599999999995</v>
      </c>
    </row>
    <row r="30990" spans="4:5" x14ac:dyDescent="0.25">
      <c r="D30990" s="31">
        <v>-474.26499999999999</v>
      </c>
      <c r="E30990" s="28">
        <v>804.28399999999999</v>
      </c>
    </row>
    <row r="30991" spans="4:5" x14ac:dyDescent="0.25">
      <c r="D30991" s="31">
        <v>-474.24900000000002</v>
      </c>
      <c r="E30991" s="28">
        <v>804.29100000000005</v>
      </c>
    </row>
    <row r="30992" spans="4:5" x14ac:dyDescent="0.25">
      <c r="D30992" s="31">
        <v>-474.233</v>
      </c>
      <c r="E30992" s="28">
        <v>804.298</v>
      </c>
    </row>
    <row r="30993" spans="4:5" x14ac:dyDescent="0.25">
      <c r="D30993" s="31">
        <v>-474.21699999999998</v>
      </c>
      <c r="E30993" s="28">
        <v>804.30499999999995</v>
      </c>
    </row>
    <row r="30994" spans="4:5" x14ac:dyDescent="0.25">
      <c r="D30994" s="31">
        <v>-474.20100000000002</v>
      </c>
      <c r="E30994" s="28">
        <v>804.31299999999999</v>
      </c>
    </row>
    <row r="30995" spans="4:5" x14ac:dyDescent="0.25">
      <c r="D30995" s="31">
        <v>-474.185</v>
      </c>
      <c r="E30995" s="28">
        <v>804.32</v>
      </c>
    </row>
    <row r="30996" spans="4:5" x14ac:dyDescent="0.25">
      <c r="D30996" s="31">
        <v>-474.16899999999998</v>
      </c>
      <c r="E30996" s="28">
        <v>804.327</v>
      </c>
    </row>
    <row r="30997" spans="4:5" x14ac:dyDescent="0.25">
      <c r="D30997" s="31">
        <v>-474.15300000000002</v>
      </c>
      <c r="E30997" s="28">
        <v>804.33399999999995</v>
      </c>
    </row>
    <row r="30998" spans="4:5" x14ac:dyDescent="0.25">
      <c r="D30998" s="31">
        <v>-474.137</v>
      </c>
      <c r="E30998" s="28">
        <v>804.34100000000001</v>
      </c>
    </row>
    <row r="30999" spans="4:5" x14ac:dyDescent="0.25">
      <c r="D30999" s="31">
        <v>-474.12099999999998</v>
      </c>
      <c r="E30999" s="28">
        <v>804.34799999999996</v>
      </c>
    </row>
    <row r="31000" spans="4:5" x14ac:dyDescent="0.25">
      <c r="D31000" s="31">
        <v>-474.10500000000002</v>
      </c>
      <c r="E31000" s="28">
        <v>804.35500000000002</v>
      </c>
    </row>
    <row r="31001" spans="4:5" x14ac:dyDescent="0.25">
      <c r="D31001" s="31">
        <v>-474.089</v>
      </c>
      <c r="E31001" s="28">
        <v>804.36199999999997</v>
      </c>
    </row>
    <row r="31002" spans="4:5" x14ac:dyDescent="0.25">
      <c r="D31002" s="31">
        <v>-474.07299999999998</v>
      </c>
      <c r="E31002" s="28">
        <v>804.36900000000003</v>
      </c>
    </row>
    <row r="31003" spans="4:5" x14ac:dyDescent="0.25">
      <c r="D31003" s="31">
        <v>-474.05700000000002</v>
      </c>
      <c r="E31003" s="28">
        <v>804.37599999999998</v>
      </c>
    </row>
    <row r="31004" spans="4:5" x14ac:dyDescent="0.25">
      <c r="D31004" s="31">
        <v>-474.041</v>
      </c>
      <c r="E31004" s="28">
        <v>804.38300000000004</v>
      </c>
    </row>
    <row r="31005" spans="4:5" x14ac:dyDescent="0.25">
      <c r="D31005" s="31">
        <v>-474.02499999999998</v>
      </c>
      <c r="E31005" s="28">
        <v>804.38900000000001</v>
      </c>
    </row>
    <row r="31006" spans="4:5" x14ac:dyDescent="0.25">
      <c r="D31006" s="31">
        <v>-474.00900000000001</v>
      </c>
      <c r="E31006" s="28">
        <v>804.39599999999996</v>
      </c>
    </row>
    <row r="31007" spans="4:5" x14ac:dyDescent="0.25">
      <c r="D31007" s="31">
        <v>-473.99299999999999</v>
      </c>
      <c r="E31007" s="28">
        <v>804.40300000000002</v>
      </c>
    </row>
    <row r="31008" spans="4:5" x14ac:dyDescent="0.25">
      <c r="D31008" s="31">
        <v>-473.97699999999998</v>
      </c>
      <c r="E31008" s="28">
        <v>804.40899999999999</v>
      </c>
    </row>
    <row r="31009" spans="4:5" x14ac:dyDescent="0.25">
      <c r="D31009" s="31">
        <v>-473.96100000000001</v>
      </c>
      <c r="E31009" s="28">
        <v>804.41600000000005</v>
      </c>
    </row>
    <row r="31010" spans="4:5" x14ac:dyDescent="0.25">
      <c r="D31010" s="31">
        <v>-473.94499999999999</v>
      </c>
      <c r="E31010" s="28">
        <v>804.423</v>
      </c>
    </row>
    <row r="31011" spans="4:5" x14ac:dyDescent="0.25">
      <c r="D31011" s="31">
        <v>-473.92899999999997</v>
      </c>
      <c r="E31011" s="28">
        <v>804.42899999999997</v>
      </c>
    </row>
    <row r="31012" spans="4:5" x14ac:dyDescent="0.25">
      <c r="D31012" s="31">
        <v>-473.91300000000001</v>
      </c>
      <c r="E31012" s="28">
        <v>804.43600000000004</v>
      </c>
    </row>
    <row r="31013" spans="4:5" x14ac:dyDescent="0.25">
      <c r="D31013" s="31">
        <v>-473.89699999999999</v>
      </c>
      <c r="E31013" s="28">
        <v>804.44200000000001</v>
      </c>
    </row>
    <row r="31014" spans="4:5" x14ac:dyDescent="0.25">
      <c r="D31014" s="31">
        <v>-473.88099999999997</v>
      </c>
      <c r="E31014" s="28">
        <v>804.44799999999998</v>
      </c>
    </row>
    <row r="31015" spans="4:5" x14ac:dyDescent="0.25">
      <c r="D31015" s="31">
        <v>-473.86500000000001</v>
      </c>
      <c r="E31015" s="28">
        <v>804.45500000000004</v>
      </c>
    </row>
    <row r="31016" spans="4:5" x14ac:dyDescent="0.25">
      <c r="D31016" s="31">
        <v>-473.84899999999999</v>
      </c>
      <c r="E31016" s="28">
        <v>804.46100000000001</v>
      </c>
    </row>
    <row r="31017" spans="4:5" x14ac:dyDescent="0.25">
      <c r="D31017" s="31">
        <v>-473.83300000000003</v>
      </c>
      <c r="E31017" s="28">
        <v>804.46799999999996</v>
      </c>
    </row>
    <row r="31018" spans="4:5" x14ac:dyDescent="0.25">
      <c r="D31018" s="31">
        <v>-473.81700000000001</v>
      </c>
      <c r="E31018" s="28">
        <v>804.47400000000005</v>
      </c>
    </row>
    <row r="31019" spans="4:5" x14ac:dyDescent="0.25">
      <c r="D31019" s="31">
        <v>-473.80099999999999</v>
      </c>
      <c r="E31019" s="28">
        <v>804.48</v>
      </c>
    </row>
    <row r="31020" spans="4:5" x14ac:dyDescent="0.25">
      <c r="D31020" s="31">
        <v>-473.78500000000003</v>
      </c>
      <c r="E31020" s="28">
        <v>804.48599999999999</v>
      </c>
    </row>
    <row r="31021" spans="4:5" x14ac:dyDescent="0.25">
      <c r="D31021" s="31">
        <v>-473.76900000000001</v>
      </c>
      <c r="E31021" s="28">
        <v>804.49199999999996</v>
      </c>
    </row>
    <row r="31022" spans="4:5" x14ac:dyDescent="0.25">
      <c r="D31022" s="31">
        <v>-473.75299999999999</v>
      </c>
      <c r="E31022" s="28">
        <v>804.49800000000005</v>
      </c>
    </row>
    <row r="31023" spans="4:5" x14ac:dyDescent="0.25">
      <c r="D31023" s="31">
        <v>-473.73700000000002</v>
      </c>
      <c r="E31023" s="28">
        <v>804.505</v>
      </c>
    </row>
    <row r="31024" spans="4:5" x14ac:dyDescent="0.25">
      <c r="D31024" s="31">
        <v>-473.721</v>
      </c>
      <c r="E31024" s="28">
        <v>804.51099999999997</v>
      </c>
    </row>
    <row r="31025" spans="4:5" x14ac:dyDescent="0.25">
      <c r="D31025" s="31">
        <v>-473.70499999999998</v>
      </c>
      <c r="E31025" s="28">
        <v>804.51700000000005</v>
      </c>
    </row>
    <row r="31026" spans="4:5" x14ac:dyDescent="0.25">
      <c r="D31026" s="31">
        <v>-473.68900000000002</v>
      </c>
      <c r="E31026" s="28">
        <v>804.52300000000002</v>
      </c>
    </row>
    <row r="31027" spans="4:5" x14ac:dyDescent="0.25">
      <c r="D31027" s="31">
        <v>-473.673</v>
      </c>
      <c r="E31027" s="28">
        <v>804.52800000000002</v>
      </c>
    </row>
    <row r="31028" spans="4:5" x14ac:dyDescent="0.25">
      <c r="D31028" s="31">
        <v>-473.65699999999998</v>
      </c>
      <c r="E31028" s="28">
        <v>804.53399999999999</v>
      </c>
    </row>
    <row r="31029" spans="4:5" x14ac:dyDescent="0.25">
      <c r="D31029" s="31">
        <v>-473.64100000000002</v>
      </c>
      <c r="E31029" s="28">
        <v>804.54</v>
      </c>
    </row>
    <row r="31030" spans="4:5" x14ac:dyDescent="0.25">
      <c r="D31030" s="31">
        <v>-473.625</v>
      </c>
      <c r="E31030" s="28">
        <v>804.54600000000005</v>
      </c>
    </row>
    <row r="31031" spans="4:5" x14ac:dyDescent="0.25">
      <c r="D31031" s="31">
        <v>-473.60899999999998</v>
      </c>
      <c r="E31031" s="28">
        <v>804.55200000000002</v>
      </c>
    </row>
    <row r="31032" spans="4:5" x14ac:dyDescent="0.25">
      <c r="D31032" s="31">
        <v>-473.59300000000002</v>
      </c>
      <c r="E31032" s="28">
        <v>804.55700000000002</v>
      </c>
    </row>
    <row r="31033" spans="4:5" x14ac:dyDescent="0.25">
      <c r="D31033" s="31">
        <v>-473.577</v>
      </c>
      <c r="E31033" s="28">
        <v>804.56299999999999</v>
      </c>
    </row>
    <row r="31034" spans="4:5" x14ac:dyDescent="0.25">
      <c r="D31034" s="31">
        <v>-473.56099999999998</v>
      </c>
      <c r="E31034" s="28">
        <v>804.56899999999996</v>
      </c>
    </row>
    <row r="31035" spans="4:5" x14ac:dyDescent="0.25">
      <c r="D31035" s="31">
        <v>-473.54500000000002</v>
      </c>
      <c r="E31035" s="28">
        <v>804.57399999999996</v>
      </c>
    </row>
    <row r="31036" spans="4:5" x14ac:dyDescent="0.25">
      <c r="D31036" s="31">
        <v>-473.529</v>
      </c>
      <c r="E31036" s="28">
        <v>804.58</v>
      </c>
    </row>
    <row r="31037" spans="4:5" x14ac:dyDescent="0.25">
      <c r="D31037" s="31">
        <v>-473.51299999999998</v>
      </c>
      <c r="E31037" s="28">
        <v>804.58600000000001</v>
      </c>
    </row>
    <row r="31038" spans="4:5" x14ac:dyDescent="0.25">
      <c r="D31038" s="31">
        <v>-473.49700000000001</v>
      </c>
      <c r="E31038" s="28">
        <v>804.59100000000001</v>
      </c>
    </row>
    <row r="31039" spans="4:5" x14ac:dyDescent="0.25">
      <c r="D31039" s="31">
        <v>-473.48099999999999</v>
      </c>
      <c r="E31039" s="28">
        <v>804.59699999999998</v>
      </c>
    </row>
    <row r="31040" spans="4:5" x14ac:dyDescent="0.25">
      <c r="D31040" s="31">
        <v>-473.46499999999997</v>
      </c>
      <c r="E31040" s="28">
        <v>804.60199999999998</v>
      </c>
    </row>
    <row r="31041" spans="4:5" x14ac:dyDescent="0.25">
      <c r="D31041" s="31">
        <v>-473.44900000000001</v>
      </c>
      <c r="E31041" s="28">
        <v>804.60699999999997</v>
      </c>
    </row>
    <row r="31042" spans="4:5" x14ac:dyDescent="0.25">
      <c r="D31042" s="31">
        <v>-473.43299999999999</v>
      </c>
      <c r="E31042" s="28">
        <v>804.61300000000006</v>
      </c>
    </row>
    <row r="31043" spans="4:5" x14ac:dyDescent="0.25">
      <c r="D31043" s="31">
        <v>-473.41699999999997</v>
      </c>
      <c r="E31043" s="28">
        <v>804.61800000000005</v>
      </c>
    </row>
    <row r="31044" spans="4:5" x14ac:dyDescent="0.25">
      <c r="D31044" s="31">
        <v>-473.40100000000001</v>
      </c>
      <c r="E31044" s="28">
        <v>804.62300000000005</v>
      </c>
    </row>
    <row r="31045" spans="4:5" x14ac:dyDescent="0.25">
      <c r="D31045" s="31">
        <v>-473.38499999999999</v>
      </c>
      <c r="E31045" s="28">
        <v>804.62800000000004</v>
      </c>
    </row>
    <row r="31046" spans="4:5" x14ac:dyDescent="0.25">
      <c r="D31046" s="31">
        <v>-473.36900000000003</v>
      </c>
      <c r="E31046" s="28">
        <v>804.63400000000001</v>
      </c>
    </row>
    <row r="31047" spans="4:5" x14ac:dyDescent="0.25">
      <c r="D31047" s="31">
        <v>-473.35300000000001</v>
      </c>
      <c r="E31047" s="28">
        <v>804.63900000000001</v>
      </c>
    </row>
    <row r="31048" spans="4:5" x14ac:dyDescent="0.25">
      <c r="D31048" s="31">
        <v>-473.33699999999999</v>
      </c>
      <c r="E31048" s="28">
        <v>804.64400000000001</v>
      </c>
    </row>
    <row r="31049" spans="4:5" x14ac:dyDescent="0.25">
      <c r="D31049" s="31">
        <v>-473.32100000000003</v>
      </c>
      <c r="E31049" s="28">
        <v>804.649</v>
      </c>
    </row>
    <row r="31050" spans="4:5" x14ac:dyDescent="0.25">
      <c r="D31050" s="31">
        <v>-473.30500000000001</v>
      </c>
      <c r="E31050" s="28">
        <v>804.654</v>
      </c>
    </row>
    <row r="31051" spans="4:5" x14ac:dyDescent="0.25">
      <c r="D31051" s="31">
        <v>-473.28899999999999</v>
      </c>
      <c r="E31051" s="28">
        <v>804.65899999999999</v>
      </c>
    </row>
    <row r="31052" spans="4:5" x14ac:dyDescent="0.25">
      <c r="D31052" s="31">
        <v>-473.27300000000002</v>
      </c>
      <c r="E31052" s="28">
        <v>804.66399999999999</v>
      </c>
    </row>
    <row r="31053" spans="4:5" x14ac:dyDescent="0.25">
      <c r="D31053" s="31">
        <v>-473.25700000000001</v>
      </c>
      <c r="E31053" s="28">
        <v>804.66899999999998</v>
      </c>
    </row>
    <row r="31054" spans="4:5" x14ac:dyDescent="0.25">
      <c r="D31054" s="31">
        <v>-473.24099999999999</v>
      </c>
      <c r="E31054" s="28">
        <v>804.67399999999998</v>
      </c>
    </row>
    <row r="31055" spans="4:5" x14ac:dyDescent="0.25">
      <c r="D31055" s="31">
        <v>-473.22500000000002</v>
      </c>
      <c r="E31055" s="28">
        <v>804.67899999999997</v>
      </c>
    </row>
    <row r="31056" spans="4:5" x14ac:dyDescent="0.25">
      <c r="D31056" s="31">
        <v>-473.209</v>
      </c>
      <c r="E31056" s="28">
        <v>804.68399999999997</v>
      </c>
    </row>
    <row r="31057" spans="4:5" x14ac:dyDescent="0.25">
      <c r="D31057" s="31">
        <v>-473.19299999999998</v>
      </c>
      <c r="E31057" s="28">
        <v>804.68799999999999</v>
      </c>
    </row>
    <row r="31058" spans="4:5" x14ac:dyDescent="0.25">
      <c r="D31058" s="31">
        <v>-473.17700000000002</v>
      </c>
      <c r="E31058" s="28">
        <v>804.69299999999998</v>
      </c>
    </row>
    <row r="31059" spans="4:5" x14ac:dyDescent="0.25">
      <c r="D31059" s="31">
        <v>-473.161</v>
      </c>
      <c r="E31059" s="28">
        <v>804.69799999999998</v>
      </c>
    </row>
    <row r="31060" spans="4:5" x14ac:dyDescent="0.25">
      <c r="D31060" s="31">
        <v>-473.14499999999998</v>
      </c>
      <c r="E31060" s="28">
        <v>804.702</v>
      </c>
    </row>
    <row r="31061" spans="4:5" x14ac:dyDescent="0.25">
      <c r="D31061" s="31">
        <v>-473.12900000000002</v>
      </c>
      <c r="E31061" s="28">
        <v>804.70699999999999</v>
      </c>
    </row>
    <row r="31062" spans="4:5" x14ac:dyDescent="0.25">
      <c r="D31062" s="31">
        <v>-473.113</v>
      </c>
      <c r="E31062" s="28">
        <v>804.71199999999999</v>
      </c>
    </row>
    <row r="31063" spans="4:5" x14ac:dyDescent="0.25">
      <c r="D31063" s="31">
        <v>-473.09699999999998</v>
      </c>
      <c r="E31063" s="28">
        <v>804.71600000000001</v>
      </c>
    </row>
    <row r="31064" spans="4:5" x14ac:dyDescent="0.25">
      <c r="D31064" s="31">
        <v>-473.08100000000002</v>
      </c>
      <c r="E31064" s="28">
        <v>804.721</v>
      </c>
    </row>
    <row r="31065" spans="4:5" x14ac:dyDescent="0.25">
      <c r="D31065" s="31">
        <v>-473.065</v>
      </c>
      <c r="E31065" s="28">
        <v>804.72500000000002</v>
      </c>
    </row>
    <row r="31066" spans="4:5" x14ac:dyDescent="0.25">
      <c r="D31066" s="31">
        <v>-473.04899999999998</v>
      </c>
      <c r="E31066" s="28">
        <v>804.72900000000004</v>
      </c>
    </row>
    <row r="31067" spans="4:5" x14ac:dyDescent="0.25">
      <c r="D31067" s="31">
        <v>-473.03300000000002</v>
      </c>
      <c r="E31067" s="28">
        <v>804.73400000000004</v>
      </c>
    </row>
    <row r="31068" spans="4:5" x14ac:dyDescent="0.25">
      <c r="D31068" s="31">
        <v>-473.017</v>
      </c>
      <c r="E31068" s="28">
        <v>804.73800000000006</v>
      </c>
    </row>
    <row r="31069" spans="4:5" x14ac:dyDescent="0.25">
      <c r="D31069" s="31">
        <v>-473.00099999999998</v>
      </c>
      <c r="E31069" s="28">
        <v>804.74300000000005</v>
      </c>
    </row>
    <row r="31070" spans="4:5" x14ac:dyDescent="0.25">
      <c r="D31070" s="31">
        <v>-472.98500000000001</v>
      </c>
      <c r="E31070" s="28">
        <v>804.74699999999996</v>
      </c>
    </row>
    <row r="31071" spans="4:5" x14ac:dyDescent="0.25">
      <c r="D31071" s="31">
        <v>-472.96899999999999</v>
      </c>
      <c r="E31071" s="28">
        <v>804.75099999999998</v>
      </c>
    </row>
    <row r="31072" spans="4:5" x14ac:dyDescent="0.25">
      <c r="D31072" s="31">
        <v>-472.95299999999997</v>
      </c>
      <c r="E31072" s="28">
        <v>804.755</v>
      </c>
    </row>
    <row r="31073" spans="4:5" x14ac:dyDescent="0.25">
      <c r="D31073" s="31">
        <v>-472.93700000000001</v>
      </c>
      <c r="E31073" s="28">
        <v>804.75900000000001</v>
      </c>
    </row>
    <row r="31074" spans="4:5" x14ac:dyDescent="0.25">
      <c r="D31074" s="31">
        <v>-472.92099999999999</v>
      </c>
      <c r="E31074" s="28">
        <v>804.76400000000001</v>
      </c>
    </row>
    <row r="31075" spans="4:5" x14ac:dyDescent="0.25">
      <c r="D31075" s="31">
        <v>-472.90499999999997</v>
      </c>
      <c r="E31075" s="28">
        <v>804.76800000000003</v>
      </c>
    </row>
    <row r="31076" spans="4:5" x14ac:dyDescent="0.25">
      <c r="D31076" s="31">
        <v>-472.88900000000001</v>
      </c>
      <c r="E31076" s="28">
        <v>804.77200000000005</v>
      </c>
    </row>
    <row r="31077" spans="4:5" x14ac:dyDescent="0.25">
      <c r="D31077" s="31">
        <v>-472.87299999999999</v>
      </c>
      <c r="E31077" s="28">
        <v>804.77599999999995</v>
      </c>
    </row>
    <row r="31078" spans="4:5" x14ac:dyDescent="0.25">
      <c r="D31078" s="31">
        <v>-472.85700000000003</v>
      </c>
      <c r="E31078" s="28">
        <v>804.78</v>
      </c>
    </row>
    <row r="31079" spans="4:5" x14ac:dyDescent="0.25">
      <c r="D31079" s="31">
        <v>-472.84100000000001</v>
      </c>
      <c r="E31079" s="28">
        <v>804.78399999999999</v>
      </c>
    </row>
    <row r="31080" spans="4:5" x14ac:dyDescent="0.25">
      <c r="D31080" s="31">
        <v>-472.82499999999999</v>
      </c>
      <c r="E31080" s="28">
        <v>804.78700000000003</v>
      </c>
    </row>
    <row r="31081" spans="4:5" x14ac:dyDescent="0.25">
      <c r="D31081" s="31">
        <v>-472.80900000000003</v>
      </c>
      <c r="E31081" s="28">
        <v>804.79100000000005</v>
      </c>
    </row>
    <row r="31082" spans="4:5" x14ac:dyDescent="0.25">
      <c r="D31082" s="31">
        <v>-472.79300000000001</v>
      </c>
      <c r="E31082" s="28">
        <v>804.79499999999996</v>
      </c>
    </row>
    <row r="31083" spans="4:5" x14ac:dyDescent="0.25">
      <c r="D31083" s="31">
        <v>-472.77699999999999</v>
      </c>
      <c r="E31083" s="28">
        <v>804.79899999999998</v>
      </c>
    </row>
    <row r="31084" spans="4:5" x14ac:dyDescent="0.25">
      <c r="D31084" s="31">
        <v>-472.76100000000002</v>
      </c>
      <c r="E31084" s="28">
        <v>804.803</v>
      </c>
    </row>
    <row r="31085" spans="4:5" x14ac:dyDescent="0.25">
      <c r="D31085" s="31">
        <v>-472.745</v>
      </c>
      <c r="E31085" s="28">
        <v>804.80600000000004</v>
      </c>
    </row>
    <row r="31086" spans="4:5" x14ac:dyDescent="0.25">
      <c r="D31086" s="31">
        <v>-472.72899999999998</v>
      </c>
      <c r="E31086" s="28">
        <v>804.81</v>
      </c>
    </row>
    <row r="31087" spans="4:5" x14ac:dyDescent="0.25">
      <c r="D31087" s="31">
        <v>-472.714</v>
      </c>
      <c r="E31087" s="28">
        <v>804.81399999999996</v>
      </c>
    </row>
    <row r="31088" spans="4:5" x14ac:dyDescent="0.25">
      <c r="D31088" s="31">
        <v>-472.69799999999998</v>
      </c>
      <c r="E31088" s="28">
        <v>804.81700000000001</v>
      </c>
    </row>
    <row r="31089" spans="4:5" x14ac:dyDescent="0.25">
      <c r="D31089" s="31">
        <v>-472.68200000000002</v>
      </c>
      <c r="E31089" s="28">
        <v>804.82100000000003</v>
      </c>
    </row>
    <row r="31090" spans="4:5" x14ac:dyDescent="0.25">
      <c r="D31090" s="31">
        <v>-472.666</v>
      </c>
      <c r="E31090" s="28">
        <v>804.82399999999996</v>
      </c>
    </row>
    <row r="31091" spans="4:5" x14ac:dyDescent="0.25">
      <c r="D31091" s="31">
        <v>-472.65</v>
      </c>
      <c r="E31091" s="28">
        <v>804.82799999999997</v>
      </c>
    </row>
    <row r="31092" spans="4:5" x14ac:dyDescent="0.25">
      <c r="D31092" s="31">
        <v>-472.63400000000001</v>
      </c>
      <c r="E31092" s="28">
        <v>804.83100000000002</v>
      </c>
    </row>
    <row r="31093" spans="4:5" x14ac:dyDescent="0.25">
      <c r="D31093" s="31">
        <v>-472.61799999999999</v>
      </c>
      <c r="E31093" s="28">
        <v>804.83500000000004</v>
      </c>
    </row>
    <row r="31094" spans="4:5" x14ac:dyDescent="0.25">
      <c r="D31094" s="31">
        <v>-472.60199999999998</v>
      </c>
      <c r="E31094" s="28">
        <v>804.83799999999997</v>
      </c>
    </row>
    <row r="31095" spans="4:5" x14ac:dyDescent="0.25">
      <c r="D31095" s="31">
        <v>-472.58600000000001</v>
      </c>
      <c r="E31095" s="28">
        <v>804.84100000000001</v>
      </c>
    </row>
    <row r="31096" spans="4:5" x14ac:dyDescent="0.25">
      <c r="D31096" s="31">
        <v>-472.57</v>
      </c>
      <c r="E31096" s="28">
        <v>804.84500000000003</v>
      </c>
    </row>
    <row r="31097" spans="4:5" x14ac:dyDescent="0.25">
      <c r="D31097" s="31">
        <v>-472.55399999999997</v>
      </c>
      <c r="E31097" s="28">
        <v>804.84799999999996</v>
      </c>
    </row>
    <row r="31098" spans="4:5" x14ac:dyDescent="0.25">
      <c r="D31098" s="31">
        <v>-472.53800000000001</v>
      </c>
      <c r="E31098" s="28">
        <v>804.851</v>
      </c>
    </row>
    <row r="31099" spans="4:5" x14ac:dyDescent="0.25">
      <c r="D31099" s="31">
        <v>-472.52199999999999</v>
      </c>
      <c r="E31099" s="28">
        <v>804.85400000000004</v>
      </c>
    </row>
    <row r="31100" spans="4:5" x14ac:dyDescent="0.25">
      <c r="D31100" s="31">
        <v>-472.50599999999997</v>
      </c>
      <c r="E31100" s="28">
        <v>804.85699999999997</v>
      </c>
    </row>
    <row r="31101" spans="4:5" x14ac:dyDescent="0.25">
      <c r="D31101" s="31">
        <v>-472.49</v>
      </c>
      <c r="E31101" s="28">
        <v>804.86</v>
      </c>
    </row>
    <row r="31102" spans="4:5" x14ac:dyDescent="0.25">
      <c r="D31102" s="31">
        <v>-472.47399999999999</v>
      </c>
      <c r="E31102" s="28">
        <v>804.86300000000006</v>
      </c>
    </row>
    <row r="31103" spans="4:5" x14ac:dyDescent="0.25">
      <c r="D31103" s="31">
        <v>-472.45800000000003</v>
      </c>
      <c r="E31103" s="28">
        <v>804.86699999999996</v>
      </c>
    </row>
    <row r="31104" spans="4:5" x14ac:dyDescent="0.25">
      <c r="D31104" s="31">
        <v>-472.44200000000001</v>
      </c>
      <c r="E31104" s="28">
        <v>804.87</v>
      </c>
    </row>
    <row r="31105" spans="4:5" x14ac:dyDescent="0.25">
      <c r="D31105" s="31">
        <v>-472.42599999999999</v>
      </c>
      <c r="E31105" s="28">
        <v>804.87199999999996</v>
      </c>
    </row>
    <row r="31106" spans="4:5" x14ac:dyDescent="0.25">
      <c r="D31106" s="31">
        <v>-472.41</v>
      </c>
      <c r="E31106" s="28">
        <v>804.875</v>
      </c>
    </row>
    <row r="31107" spans="4:5" x14ac:dyDescent="0.25">
      <c r="D31107" s="31">
        <v>-472.39400000000001</v>
      </c>
      <c r="E31107" s="28">
        <v>804.87800000000004</v>
      </c>
    </row>
    <row r="31108" spans="4:5" x14ac:dyDescent="0.25">
      <c r="D31108" s="31">
        <v>-472.37799999999999</v>
      </c>
      <c r="E31108" s="28">
        <v>804.88099999999997</v>
      </c>
    </row>
    <row r="31109" spans="4:5" x14ac:dyDescent="0.25">
      <c r="D31109" s="31">
        <v>-472.36200000000002</v>
      </c>
      <c r="E31109" s="28">
        <v>804.88400000000001</v>
      </c>
    </row>
    <row r="31110" spans="4:5" x14ac:dyDescent="0.25">
      <c r="D31110" s="31">
        <v>-472.346</v>
      </c>
      <c r="E31110" s="28">
        <v>804.88699999999994</v>
      </c>
    </row>
    <row r="31111" spans="4:5" x14ac:dyDescent="0.25">
      <c r="D31111" s="31">
        <v>-472.33</v>
      </c>
      <c r="E31111" s="28">
        <v>804.88900000000001</v>
      </c>
    </row>
    <row r="31112" spans="4:5" x14ac:dyDescent="0.25">
      <c r="D31112" s="31">
        <v>-472.31400000000002</v>
      </c>
      <c r="E31112" s="28">
        <v>804.89200000000005</v>
      </c>
    </row>
    <row r="31113" spans="4:5" x14ac:dyDescent="0.25">
      <c r="D31113" s="31">
        <v>-472.298</v>
      </c>
      <c r="E31113" s="28">
        <v>804.89499999999998</v>
      </c>
    </row>
    <row r="31114" spans="4:5" x14ac:dyDescent="0.25">
      <c r="D31114" s="31">
        <v>-472.28199999999998</v>
      </c>
      <c r="E31114" s="28">
        <v>804.89700000000005</v>
      </c>
    </row>
    <row r="31115" spans="4:5" x14ac:dyDescent="0.25">
      <c r="D31115" s="31">
        <v>-472.26600000000002</v>
      </c>
      <c r="E31115" s="28">
        <v>804.9</v>
      </c>
    </row>
    <row r="31116" spans="4:5" x14ac:dyDescent="0.25">
      <c r="D31116" s="31">
        <v>-472.25</v>
      </c>
      <c r="E31116" s="28">
        <v>804.90200000000004</v>
      </c>
    </row>
    <row r="31117" spans="4:5" x14ac:dyDescent="0.25">
      <c r="D31117" s="31">
        <v>-472.23399999999998</v>
      </c>
      <c r="E31117" s="28">
        <v>804.90499999999997</v>
      </c>
    </row>
    <row r="31118" spans="4:5" x14ac:dyDescent="0.25">
      <c r="D31118" s="31">
        <v>-472.21800000000002</v>
      </c>
      <c r="E31118" s="28">
        <v>804.90700000000004</v>
      </c>
    </row>
    <row r="31119" spans="4:5" x14ac:dyDescent="0.25">
      <c r="D31119" s="31">
        <v>-472.202</v>
      </c>
      <c r="E31119" s="28">
        <v>804.91</v>
      </c>
    </row>
    <row r="31120" spans="4:5" x14ac:dyDescent="0.25">
      <c r="D31120" s="31">
        <v>-472.18599999999998</v>
      </c>
      <c r="E31120" s="28">
        <v>804.91200000000003</v>
      </c>
    </row>
    <row r="31121" spans="4:5" x14ac:dyDescent="0.25">
      <c r="D31121" s="31">
        <v>-472.17</v>
      </c>
      <c r="E31121" s="28">
        <v>804.91399999999999</v>
      </c>
    </row>
    <row r="31122" spans="4:5" x14ac:dyDescent="0.25">
      <c r="D31122" s="31">
        <v>-472.154</v>
      </c>
      <c r="E31122" s="28">
        <v>804.91700000000003</v>
      </c>
    </row>
    <row r="31123" spans="4:5" x14ac:dyDescent="0.25">
      <c r="D31123" s="31">
        <v>-472.13799999999998</v>
      </c>
      <c r="E31123" s="28">
        <v>804.91899999999998</v>
      </c>
    </row>
    <row r="31124" spans="4:5" x14ac:dyDescent="0.25">
      <c r="D31124" s="31">
        <v>-472.12200000000001</v>
      </c>
      <c r="E31124" s="28">
        <v>804.92100000000005</v>
      </c>
    </row>
    <row r="31125" spans="4:5" x14ac:dyDescent="0.25">
      <c r="D31125" s="31">
        <v>-472.10599999999999</v>
      </c>
      <c r="E31125" s="28">
        <v>804.923</v>
      </c>
    </row>
    <row r="31126" spans="4:5" x14ac:dyDescent="0.25">
      <c r="D31126" s="31">
        <v>-472.09</v>
      </c>
      <c r="E31126" s="28">
        <v>804.92499999999995</v>
      </c>
    </row>
    <row r="31127" spans="4:5" x14ac:dyDescent="0.25">
      <c r="D31127" s="31">
        <v>-472.07400000000001</v>
      </c>
      <c r="E31127" s="28">
        <v>804.928</v>
      </c>
    </row>
    <row r="31128" spans="4:5" x14ac:dyDescent="0.25">
      <c r="D31128" s="31">
        <v>-472.05799999999999</v>
      </c>
      <c r="E31128" s="28">
        <v>804.93</v>
      </c>
    </row>
    <row r="31129" spans="4:5" x14ac:dyDescent="0.25">
      <c r="D31129" s="31">
        <v>-472.04199999999997</v>
      </c>
      <c r="E31129" s="28">
        <v>804.93200000000002</v>
      </c>
    </row>
    <row r="31130" spans="4:5" x14ac:dyDescent="0.25">
      <c r="D31130" s="31">
        <v>-472.02600000000001</v>
      </c>
      <c r="E31130" s="28">
        <v>804.93399999999997</v>
      </c>
    </row>
    <row r="31131" spans="4:5" x14ac:dyDescent="0.25">
      <c r="D31131" s="31">
        <v>-472.01</v>
      </c>
      <c r="E31131" s="28">
        <v>804.93600000000004</v>
      </c>
    </row>
    <row r="31132" spans="4:5" x14ac:dyDescent="0.25">
      <c r="D31132" s="31">
        <v>-471.99400000000003</v>
      </c>
      <c r="E31132" s="28">
        <v>804.93799999999999</v>
      </c>
    </row>
    <row r="31133" spans="4:5" x14ac:dyDescent="0.25">
      <c r="D31133" s="31">
        <v>-471.97800000000001</v>
      </c>
      <c r="E31133" s="28">
        <v>804.93899999999996</v>
      </c>
    </row>
    <row r="31134" spans="4:5" x14ac:dyDescent="0.25">
      <c r="D31134" s="31">
        <v>-471.96199999999999</v>
      </c>
      <c r="E31134" s="28">
        <v>804.94100000000003</v>
      </c>
    </row>
    <row r="31135" spans="4:5" x14ac:dyDescent="0.25">
      <c r="D31135" s="31">
        <v>-471.94600000000003</v>
      </c>
      <c r="E31135" s="28">
        <v>804.94299999999998</v>
      </c>
    </row>
    <row r="31136" spans="4:5" x14ac:dyDescent="0.25">
      <c r="D31136" s="31">
        <v>-471.93</v>
      </c>
      <c r="E31136" s="28">
        <v>804.94500000000005</v>
      </c>
    </row>
    <row r="31137" spans="4:5" x14ac:dyDescent="0.25">
      <c r="D31137" s="31">
        <v>-471.91399999999999</v>
      </c>
      <c r="E31137" s="28">
        <v>804.947</v>
      </c>
    </row>
    <row r="31138" spans="4:5" x14ac:dyDescent="0.25">
      <c r="D31138" s="31">
        <v>-471.89800000000002</v>
      </c>
      <c r="E31138" s="28">
        <v>804.94799999999998</v>
      </c>
    </row>
    <row r="31139" spans="4:5" x14ac:dyDescent="0.25">
      <c r="D31139" s="31">
        <v>-471.88200000000001</v>
      </c>
      <c r="E31139" s="28">
        <v>804.95</v>
      </c>
    </row>
    <row r="31140" spans="4:5" x14ac:dyDescent="0.25">
      <c r="D31140" s="31">
        <v>-471.86599999999999</v>
      </c>
      <c r="E31140" s="28">
        <v>804.952</v>
      </c>
    </row>
    <row r="31141" spans="4:5" x14ac:dyDescent="0.25">
      <c r="D31141" s="31">
        <v>-471.85</v>
      </c>
      <c r="E31141" s="28">
        <v>804.95299999999997</v>
      </c>
    </row>
    <row r="31142" spans="4:5" x14ac:dyDescent="0.25">
      <c r="D31142" s="31">
        <v>-471.834</v>
      </c>
      <c r="E31142" s="28">
        <v>804.95500000000004</v>
      </c>
    </row>
    <row r="31143" spans="4:5" x14ac:dyDescent="0.25">
      <c r="D31143" s="31">
        <v>-471.81799999999998</v>
      </c>
      <c r="E31143" s="28">
        <v>804.95600000000002</v>
      </c>
    </row>
    <row r="31144" spans="4:5" x14ac:dyDescent="0.25">
      <c r="D31144" s="31">
        <v>-471.80200000000002</v>
      </c>
      <c r="E31144" s="28">
        <v>804.95799999999997</v>
      </c>
    </row>
    <row r="31145" spans="4:5" x14ac:dyDescent="0.25">
      <c r="D31145" s="31">
        <v>-471.786</v>
      </c>
      <c r="E31145" s="28">
        <v>804.95899999999995</v>
      </c>
    </row>
    <row r="31146" spans="4:5" x14ac:dyDescent="0.25">
      <c r="D31146" s="31">
        <v>-471.77</v>
      </c>
      <c r="E31146" s="28">
        <v>804.96100000000001</v>
      </c>
    </row>
    <row r="31147" spans="4:5" x14ac:dyDescent="0.25">
      <c r="D31147" s="31">
        <v>-471.75400000000002</v>
      </c>
      <c r="E31147" s="28">
        <v>804.96199999999999</v>
      </c>
    </row>
    <row r="31148" spans="4:5" x14ac:dyDescent="0.25">
      <c r="D31148" s="31">
        <v>-471.738</v>
      </c>
      <c r="E31148" s="28">
        <v>804.96299999999997</v>
      </c>
    </row>
    <row r="31149" spans="4:5" x14ac:dyDescent="0.25">
      <c r="D31149" s="31">
        <v>-471.72199999999998</v>
      </c>
      <c r="E31149" s="28">
        <v>804.96400000000006</v>
      </c>
    </row>
    <row r="31150" spans="4:5" x14ac:dyDescent="0.25">
      <c r="D31150" s="31">
        <v>-471.70600000000002</v>
      </c>
      <c r="E31150" s="28">
        <v>804.96600000000001</v>
      </c>
    </row>
    <row r="31151" spans="4:5" x14ac:dyDescent="0.25">
      <c r="D31151" s="31">
        <v>-471.69</v>
      </c>
      <c r="E31151" s="28">
        <v>804.96699999999998</v>
      </c>
    </row>
    <row r="31152" spans="4:5" x14ac:dyDescent="0.25">
      <c r="D31152" s="31">
        <v>-471.67399999999998</v>
      </c>
      <c r="E31152" s="28">
        <v>804.96799999999996</v>
      </c>
    </row>
    <row r="31153" spans="4:5" x14ac:dyDescent="0.25">
      <c r="D31153" s="31">
        <v>-471.65800000000002</v>
      </c>
      <c r="E31153" s="28">
        <v>804.96900000000005</v>
      </c>
    </row>
    <row r="31154" spans="4:5" x14ac:dyDescent="0.25">
      <c r="D31154" s="31">
        <v>-471.642</v>
      </c>
      <c r="E31154" s="28">
        <v>804.97</v>
      </c>
    </row>
    <row r="31155" spans="4:5" x14ac:dyDescent="0.25">
      <c r="D31155" s="31">
        <v>-471.62599999999998</v>
      </c>
      <c r="E31155" s="28">
        <v>804.971</v>
      </c>
    </row>
    <row r="31156" spans="4:5" x14ac:dyDescent="0.25">
      <c r="D31156" s="31">
        <v>-471.61</v>
      </c>
      <c r="E31156" s="28">
        <v>804.97199999999998</v>
      </c>
    </row>
    <row r="31157" spans="4:5" x14ac:dyDescent="0.25">
      <c r="D31157" s="31">
        <v>-471.59399999999999</v>
      </c>
      <c r="E31157" s="28">
        <v>804.97299999999996</v>
      </c>
    </row>
    <row r="31158" spans="4:5" x14ac:dyDescent="0.25">
      <c r="D31158" s="31">
        <v>-471.57799999999997</v>
      </c>
      <c r="E31158" s="28">
        <v>804.97400000000005</v>
      </c>
    </row>
    <row r="31159" spans="4:5" x14ac:dyDescent="0.25">
      <c r="D31159" s="31">
        <v>-471.56200000000001</v>
      </c>
      <c r="E31159" s="28">
        <v>804.97500000000002</v>
      </c>
    </row>
    <row r="31160" spans="4:5" x14ac:dyDescent="0.25">
      <c r="D31160" s="31">
        <v>-471.54599999999999</v>
      </c>
      <c r="E31160" s="28">
        <v>804.976</v>
      </c>
    </row>
    <row r="31161" spans="4:5" x14ac:dyDescent="0.25">
      <c r="D31161" s="31">
        <v>-471.53</v>
      </c>
      <c r="E31161" s="28">
        <v>804.97699999999998</v>
      </c>
    </row>
    <row r="31162" spans="4:5" x14ac:dyDescent="0.25">
      <c r="D31162" s="31">
        <v>-471.51400000000001</v>
      </c>
      <c r="E31162" s="28">
        <v>804.97799999999995</v>
      </c>
    </row>
    <row r="31163" spans="4:5" x14ac:dyDescent="0.25">
      <c r="D31163" s="31">
        <v>-471.49799999999999</v>
      </c>
      <c r="E31163" s="28">
        <v>804.97900000000004</v>
      </c>
    </row>
    <row r="31164" spans="4:5" x14ac:dyDescent="0.25">
      <c r="D31164" s="31">
        <v>-471.48200000000003</v>
      </c>
      <c r="E31164" s="28">
        <v>804.97900000000004</v>
      </c>
    </row>
    <row r="31165" spans="4:5" x14ac:dyDescent="0.25">
      <c r="D31165" s="31">
        <v>-471.46600000000001</v>
      </c>
      <c r="E31165" s="28">
        <v>804.98</v>
      </c>
    </row>
    <row r="31166" spans="4:5" x14ac:dyDescent="0.25">
      <c r="D31166" s="31">
        <v>-471.45</v>
      </c>
      <c r="E31166" s="28">
        <v>804.98099999999999</v>
      </c>
    </row>
    <row r="31167" spans="4:5" x14ac:dyDescent="0.25">
      <c r="D31167" s="31">
        <v>-471.43400000000003</v>
      </c>
      <c r="E31167" s="28">
        <v>804.98099999999999</v>
      </c>
    </row>
    <row r="31168" spans="4:5" x14ac:dyDescent="0.25">
      <c r="D31168" s="31">
        <v>-471.41800000000001</v>
      </c>
      <c r="E31168" s="28">
        <v>804.98199999999997</v>
      </c>
    </row>
    <row r="31169" spans="4:5" x14ac:dyDescent="0.25">
      <c r="D31169" s="31">
        <v>-471.40199999999999</v>
      </c>
      <c r="E31169" s="28">
        <v>804.98199999999997</v>
      </c>
    </row>
    <row r="31170" spans="4:5" x14ac:dyDescent="0.25">
      <c r="D31170" s="31">
        <v>-471.38600000000002</v>
      </c>
      <c r="E31170" s="28">
        <v>804.98299999999995</v>
      </c>
    </row>
    <row r="31171" spans="4:5" x14ac:dyDescent="0.25">
      <c r="D31171" s="31">
        <v>-471.37</v>
      </c>
      <c r="E31171" s="28">
        <v>804.98299999999995</v>
      </c>
    </row>
    <row r="31172" spans="4:5" x14ac:dyDescent="0.25">
      <c r="D31172" s="31">
        <v>-471.35399999999998</v>
      </c>
      <c r="E31172" s="28">
        <v>804.98400000000004</v>
      </c>
    </row>
    <row r="31173" spans="4:5" x14ac:dyDescent="0.25">
      <c r="D31173" s="31">
        <v>-471.33800000000002</v>
      </c>
      <c r="E31173" s="28">
        <v>804.98400000000004</v>
      </c>
    </row>
    <row r="31174" spans="4:5" x14ac:dyDescent="0.25">
      <c r="D31174" s="31">
        <v>-471.322</v>
      </c>
      <c r="E31174" s="28">
        <v>804.98400000000004</v>
      </c>
    </row>
    <row r="31175" spans="4:5" x14ac:dyDescent="0.25">
      <c r="D31175" s="31">
        <v>-471.30599999999998</v>
      </c>
      <c r="E31175" s="28">
        <v>804.98500000000001</v>
      </c>
    </row>
    <row r="31176" spans="4:5" x14ac:dyDescent="0.25">
      <c r="D31176" s="31">
        <v>-471.29</v>
      </c>
      <c r="E31176" s="28">
        <v>804.98500000000001</v>
      </c>
    </row>
    <row r="31177" spans="4:5" x14ac:dyDescent="0.25">
      <c r="D31177" s="31">
        <v>-471.274</v>
      </c>
      <c r="E31177" s="28">
        <v>804.98500000000001</v>
      </c>
    </row>
    <row r="31178" spans="4:5" x14ac:dyDescent="0.25">
      <c r="D31178" s="31">
        <v>-471.25799999999998</v>
      </c>
      <c r="E31178" s="28">
        <v>804.98500000000001</v>
      </c>
    </row>
    <row r="31179" spans="4:5" x14ac:dyDescent="0.25">
      <c r="D31179" s="31">
        <v>-471.24200000000002</v>
      </c>
      <c r="E31179" s="28">
        <v>804.98599999999999</v>
      </c>
    </row>
    <row r="31180" spans="4:5" x14ac:dyDescent="0.25">
      <c r="D31180" s="31">
        <v>-471.226</v>
      </c>
      <c r="E31180" s="28">
        <v>804.98599999999999</v>
      </c>
    </row>
    <row r="31181" spans="4:5" x14ac:dyDescent="0.25">
      <c r="D31181" s="31">
        <v>-471.21</v>
      </c>
      <c r="E31181" s="28">
        <v>804.98599999999999</v>
      </c>
    </row>
    <row r="31182" spans="4:5" x14ac:dyDescent="0.25">
      <c r="D31182" s="31">
        <v>-471.19400000000002</v>
      </c>
      <c r="E31182" s="28">
        <v>804.98599999999999</v>
      </c>
    </row>
    <row r="31183" spans="4:5" x14ac:dyDescent="0.25">
      <c r="D31183" s="31">
        <v>-471.178</v>
      </c>
      <c r="E31183" s="28">
        <v>804.98599999999999</v>
      </c>
    </row>
    <row r="31184" spans="4:5" x14ac:dyDescent="0.25">
      <c r="D31184" s="31">
        <v>-471.16199999999998</v>
      </c>
      <c r="E31184" s="28">
        <v>804.98599999999999</v>
      </c>
    </row>
    <row r="31185" spans="4:5" x14ac:dyDescent="0.25">
      <c r="D31185" s="31">
        <v>-471.14600000000002</v>
      </c>
      <c r="E31185" s="28">
        <v>804.98599999999999</v>
      </c>
    </row>
    <row r="31186" spans="4:5" x14ac:dyDescent="0.25">
      <c r="D31186" s="31">
        <v>-471.13</v>
      </c>
      <c r="E31186" s="28">
        <v>804.98599999999999</v>
      </c>
    </row>
    <row r="31187" spans="4:5" x14ac:dyDescent="0.25">
      <c r="D31187" s="31">
        <v>-471.11399999999998</v>
      </c>
      <c r="E31187" s="28">
        <v>804.98599999999999</v>
      </c>
    </row>
    <row r="31188" spans="4:5" x14ac:dyDescent="0.25">
      <c r="D31188" s="31">
        <v>-471.09800000000001</v>
      </c>
      <c r="E31188" s="28">
        <v>804.98500000000001</v>
      </c>
    </row>
    <row r="31189" spans="4:5" x14ac:dyDescent="0.25">
      <c r="D31189" s="31">
        <v>-471.08199999999999</v>
      </c>
      <c r="E31189" s="28">
        <v>804.98500000000001</v>
      </c>
    </row>
    <row r="31190" spans="4:5" x14ac:dyDescent="0.25">
      <c r="D31190" s="31">
        <v>-471.06599999999997</v>
      </c>
      <c r="E31190" s="28">
        <v>804.98500000000001</v>
      </c>
    </row>
    <row r="31191" spans="4:5" x14ac:dyDescent="0.25">
      <c r="D31191" s="31">
        <v>-471.05</v>
      </c>
      <c r="E31191" s="28">
        <v>804.98500000000001</v>
      </c>
    </row>
    <row r="31192" spans="4:5" x14ac:dyDescent="0.25">
      <c r="D31192" s="31">
        <v>-471.03399999999999</v>
      </c>
      <c r="E31192" s="28">
        <v>804.98400000000004</v>
      </c>
    </row>
    <row r="31193" spans="4:5" x14ac:dyDescent="0.25">
      <c r="D31193" s="31">
        <v>-471.01799999999997</v>
      </c>
      <c r="E31193" s="28">
        <v>804.98400000000004</v>
      </c>
    </row>
    <row r="31194" spans="4:5" x14ac:dyDescent="0.25">
      <c r="D31194" s="31">
        <v>-471.00200000000001</v>
      </c>
      <c r="E31194" s="28">
        <v>804.98400000000004</v>
      </c>
    </row>
    <row r="31195" spans="4:5" x14ac:dyDescent="0.25">
      <c r="D31195" s="31">
        <v>-470.98599999999999</v>
      </c>
      <c r="E31195" s="28">
        <v>804.98299999999995</v>
      </c>
    </row>
    <row r="31196" spans="4:5" x14ac:dyDescent="0.25">
      <c r="D31196" s="31">
        <v>-470.97</v>
      </c>
      <c r="E31196" s="28">
        <v>804.98299999999995</v>
      </c>
    </row>
    <row r="31197" spans="4:5" x14ac:dyDescent="0.25">
      <c r="D31197" s="31">
        <v>-470.95400000000001</v>
      </c>
      <c r="E31197" s="28">
        <v>804.98199999999997</v>
      </c>
    </row>
    <row r="31198" spans="4:5" x14ac:dyDescent="0.25">
      <c r="D31198" s="31">
        <v>-470.93799999999999</v>
      </c>
      <c r="E31198" s="28">
        <v>804.98199999999997</v>
      </c>
    </row>
    <row r="31199" spans="4:5" x14ac:dyDescent="0.25">
      <c r="D31199" s="31">
        <v>-470.92200000000003</v>
      </c>
      <c r="E31199" s="28">
        <v>804.98099999999999</v>
      </c>
    </row>
    <row r="31200" spans="4:5" x14ac:dyDescent="0.25">
      <c r="D31200" s="31">
        <v>-470.90600000000001</v>
      </c>
      <c r="E31200" s="28">
        <v>804.98</v>
      </c>
    </row>
    <row r="31201" spans="4:5" x14ac:dyDescent="0.25">
      <c r="D31201" s="31">
        <v>-470.89100000000002</v>
      </c>
      <c r="E31201" s="28">
        <v>804.98</v>
      </c>
    </row>
    <row r="31202" spans="4:5" x14ac:dyDescent="0.25">
      <c r="D31202" s="31">
        <v>-470.875</v>
      </c>
      <c r="E31202" s="28">
        <v>804.97900000000004</v>
      </c>
    </row>
    <row r="31203" spans="4:5" x14ac:dyDescent="0.25">
      <c r="D31203" s="31">
        <v>-470.85899999999998</v>
      </c>
      <c r="E31203" s="28">
        <v>804.97799999999995</v>
      </c>
    </row>
    <row r="31204" spans="4:5" x14ac:dyDescent="0.25">
      <c r="D31204" s="31">
        <v>-470.84300000000002</v>
      </c>
      <c r="E31204" s="28">
        <v>804.97699999999998</v>
      </c>
    </row>
    <row r="31205" spans="4:5" x14ac:dyDescent="0.25">
      <c r="D31205" s="31">
        <v>-470.827</v>
      </c>
      <c r="E31205" s="28">
        <v>804.97699999999998</v>
      </c>
    </row>
    <row r="31206" spans="4:5" x14ac:dyDescent="0.25">
      <c r="D31206" s="31">
        <v>-470.81099999999998</v>
      </c>
      <c r="E31206" s="28">
        <v>804.976</v>
      </c>
    </row>
    <row r="31207" spans="4:5" x14ac:dyDescent="0.25">
      <c r="D31207" s="31">
        <v>-470.79500000000002</v>
      </c>
      <c r="E31207" s="28">
        <v>804.97500000000002</v>
      </c>
    </row>
    <row r="31208" spans="4:5" x14ac:dyDescent="0.25">
      <c r="D31208" s="31">
        <v>-470.779</v>
      </c>
      <c r="E31208" s="28">
        <v>804.97400000000005</v>
      </c>
    </row>
    <row r="31209" spans="4:5" x14ac:dyDescent="0.25">
      <c r="D31209" s="31">
        <v>-470.76299999999998</v>
      </c>
      <c r="E31209" s="28">
        <v>804.97299999999996</v>
      </c>
    </row>
    <row r="31210" spans="4:5" x14ac:dyDescent="0.25">
      <c r="D31210" s="31">
        <v>-470.74700000000001</v>
      </c>
      <c r="E31210" s="28">
        <v>804.97199999999998</v>
      </c>
    </row>
    <row r="31211" spans="4:5" x14ac:dyDescent="0.25">
      <c r="D31211" s="31">
        <v>-470.73099999999999</v>
      </c>
      <c r="E31211" s="28">
        <v>804.971</v>
      </c>
    </row>
    <row r="31212" spans="4:5" x14ac:dyDescent="0.25">
      <c r="D31212" s="31">
        <v>-470.71499999999997</v>
      </c>
      <c r="E31212" s="28">
        <v>804.97</v>
      </c>
    </row>
    <row r="31213" spans="4:5" x14ac:dyDescent="0.25">
      <c r="D31213" s="31">
        <v>-470.69900000000001</v>
      </c>
      <c r="E31213" s="28">
        <v>804.96900000000005</v>
      </c>
    </row>
    <row r="31214" spans="4:5" x14ac:dyDescent="0.25">
      <c r="D31214" s="31">
        <v>-470.68299999999999</v>
      </c>
      <c r="E31214" s="28">
        <v>804.96799999999996</v>
      </c>
    </row>
    <row r="31215" spans="4:5" x14ac:dyDescent="0.25">
      <c r="D31215" s="31">
        <v>-470.66699999999997</v>
      </c>
      <c r="E31215" s="28">
        <v>804.96699999999998</v>
      </c>
    </row>
    <row r="31216" spans="4:5" x14ac:dyDescent="0.25">
      <c r="D31216" s="31">
        <v>-470.65100000000001</v>
      </c>
      <c r="E31216" s="28">
        <v>804.96500000000003</v>
      </c>
    </row>
    <row r="31217" spans="4:5" x14ac:dyDescent="0.25">
      <c r="D31217" s="31">
        <v>-470.63499999999999</v>
      </c>
      <c r="E31217" s="28">
        <v>804.96400000000006</v>
      </c>
    </row>
    <row r="31218" spans="4:5" x14ac:dyDescent="0.25">
      <c r="D31218" s="31">
        <v>-470.61900000000003</v>
      </c>
      <c r="E31218" s="28">
        <v>804.96299999999997</v>
      </c>
    </row>
    <row r="31219" spans="4:5" x14ac:dyDescent="0.25">
      <c r="D31219" s="31">
        <v>-470.60300000000001</v>
      </c>
      <c r="E31219" s="28">
        <v>804.96100000000001</v>
      </c>
    </row>
    <row r="31220" spans="4:5" x14ac:dyDescent="0.25">
      <c r="D31220" s="31">
        <v>-470.58699999999999</v>
      </c>
      <c r="E31220" s="28">
        <v>804.96</v>
      </c>
    </row>
    <row r="31221" spans="4:5" x14ac:dyDescent="0.25">
      <c r="D31221" s="31">
        <v>-470.57100000000003</v>
      </c>
      <c r="E31221" s="28">
        <v>804.95899999999995</v>
      </c>
    </row>
    <row r="31222" spans="4:5" x14ac:dyDescent="0.25">
      <c r="D31222" s="31">
        <v>-470.55500000000001</v>
      </c>
      <c r="E31222" s="28">
        <v>804.95699999999999</v>
      </c>
    </row>
    <row r="31223" spans="4:5" x14ac:dyDescent="0.25">
      <c r="D31223" s="31">
        <v>-470.53899999999999</v>
      </c>
      <c r="E31223" s="28">
        <v>804.95600000000002</v>
      </c>
    </row>
    <row r="31224" spans="4:5" x14ac:dyDescent="0.25">
      <c r="D31224" s="31">
        <v>-470.52300000000002</v>
      </c>
      <c r="E31224" s="28">
        <v>804.95399999999995</v>
      </c>
    </row>
    <row r="31225" spans="4:5" x14ac:dyDescent="0.25">
      <c r="D31225" s="31">
        <v>-470.50700000000001</v>
      </c>
      <c r="E31225" s="28">
        <v>804.95299999999997</v>
      </c>
    </row>
    <row r="31226" spans="4:5" x14ac:dyDescent="0.25">
      <c r="D31226" s="31">
        <v>-470.49099999999999</v>
      </c>
      <c r="E31226" s="28">
        <v>804.95100000000002</v>
      </c>
    </row>
    <row r="31227" spans="4:5" x14ac:dyDescent="0.25">
      <c r="D31227" s="31">
        <v>-470.47500000000002</v>
      </c>
      <c r="E31227" s="28">
        <v>804.95</v>
      </c>
    </row>
    <row r="31228" spans="4:5" x14ac:dyDescent="0.25">
      <c r="D31228" s="31">
        <v>-470.459</v>
      </c>
      <c r="E31228" s="28">
        <v>804.94799999999998</v>
      </c>
    </row>
    <row r="31229" spans="4:5" x14ac:dyDescent="0.25">
      <c r="D31229" s="31">
        <v>-470.44299999999998</v>
      </c>
      <c r="E31229" s="28">
        <v>804.94600000000003</v>
      </c>
    </row>
    <row r="31230" spans="4:5" x14ac:dyDescent="0.25">
      <c r="D31230" s="31">
        <v>-470.42700000000002</v>
      </c>
      <c r="E31230" s="28">
        <v>804.94399999999996</v>
      </c>
    </row>
    <row r="31231" spans="4:5" x14ac:dyDescent="0.25">
      <c r="D31231" s="31">
        <v>-470.411</v>
      </c>
      <c r="E31231" s="28">
        <v>804.94299999999998</v>
      </c>
    </row>
    <row r="31232" spans="4:5" x14ac:dyDescent="0.25">
      <c r="D31232" s="31">
        <v>-470.39499999999998</v>
      </c>
      <c r="E31232" s="28">
        <v>804.94100000000003</v>
      </c>
    </row>
    <row r="31233" spans="4:5" x14ac:dyDescent="0.25">
      <c r="D31233" s="31">
        <v>-470.37900000000002</v>
      </c>
      <c r="E31233" s="28">
        <v>804.93899999999996</v>
      </c>
    </row>
    <row r="31234" spans="4:5" x14ac:dyDescent="0.25">
      <c r="D31234" s="31">
        <v>-470.363</v>
      </c>
      <c r="E31234" s="28">
        <v>804.93700000000001</v>
      </c>
    </row>
    <row r="31235" spans="4:5" x14ac:dyDescent="0.25">
      <c r="D31235" s="31">
        <v>-470.34699999999998</v>
      </c>
      <c r="E31235" s="28">
        <v>804.93499999999995</v>
      </c>
    </row>
    <row r="31236" spans="4:5" x14ac:dyDescent="0.25">
      <c r="D31236" s="31">
        <v>-470.33100000000002</v>
      </c>
      <c r="E31236" s="28">
        <v>804.93299999999999</v>
      </c>
    </row>
    <row r="31237" spans="4:5" x14ac:dyDescent="0.25">
      <c r="D31237" s="31">
        <v>-470.315</v>
      </c>
      <c r="E31237" s="28">
        <v>804.93100000000004</v>
      </c>
    </row>
    <row r="31238" spans="4:5" x14ac:dyDescent="0.25">
      <c r="D31238" s="31">
        <v>-470.29899999999998</v>
      </c>
      <c r="E31238" s="28">
        <v>804.92899999999997</v>
      </c>
    </row>
    <row r="31239" spans="4:5" x14ac:dyDescent="0.25">
      <c r="D31239" s="31">
        <v>-470.28300000000002</v>
      </c>
      <c r="E31239" s="28">
        <v>804.92700000000002</v>
      </c>
    </row>
    <row r="31240" spans="4:5" x14ac:dyDescent="0.25">
      <c r="D31240" s="31">
        <v>-470.267</v>
      </c>
      <c r="E31240" s="28">
        <v>804.92499999999995</v>
      </c>
    </row>
    <row r="31241" spans="4:5" x14ac:dyDescent="0.25">
      <c r="D31241" s="31">
        <v>-470.25099999999998</v>
      </c>
      <c r="E31241" s="28">
        <v>804.923</v>
      </c>
    </row>
    <row r="31242" spans="4:5" x14ac:dyDescent="0.25">
      <c r="D31242" s="31">
        <v>-470.23500000000001</v>
      </c>
      <c r="E31242" s="28">
        <v>804.92100000000005</v>
      </c>
    </row>
    <row r="31243" spans="4:5" x14ac:dyDescent="0.25">
      <c r="D31243" s="31">
        <v>-470.21899999999999</v>
      </c>
      <c r="E31243" s="28">
        <v>804.91899999999998</v>
      </c>
    </row>
    <row r="31244" spans="4:5" x14ac:dyDescent="0.25">
      <c r="D31244" s="31">
        <v>-470.20299999999997</v>
      </c>
      <c r="E31244" s="28">
        <v>804.91600000000005</v>
      </c>
    </row>
    <row r="31245" spans="4:5" x14ac:dyDescent="0.25">
      <c r="D31245" s="31">
        <v>-470.18700000000001</v>
      </c>
      <c r="E31245" s="28">
        <v>804.91399999999999</v>
      </c>
    </row>
    <row r="31246" spans="4:5" x14ac:dyDescent="0.25">
      <c r="D31246" s="31">
        <v>-470.17099999999999</v>
      </c>
      <c r="E31246" s="28">
        <v>804.91200000000003</v>
      </c>
    </row>
    <row r="31247" spans="4:5" x14ac:dyDescent="0.25">
      <c r="D31247" s="31">
        <v>-470.15499999999997</v>
      </c>
      <c r="E31247" s="28">
        <v>804.90899999999999</v>
      </c>
    </row>
    <row r="31248" spans="4:5" x14ac:dyDescent="0.25">
      <c r="D31248" s="31">
        <v>-470.13900000000001</v>
      </c>
      <c r="E31248" s="28">
        <v>804.90700000000004</v>
      </c>
    </row>
    <row r="31249" spans="4:5" x14ac:dyDescent="0.25">
      <c r="D31249" s="31">
        <v>-470.12299999999999</v>
      </c>
      <c r="E31249" s="28">
        <v>804.90499999999997</v>
      </c>
    </row>
    <row r="31250" spans="4:5" x14ac:dyDescent="0.25">
      <c r="D31250" s="31">
        <v>-470.10700000000003</v>
      </c>
      <c r="E31250" s="28">
        <v>804.90200000000004</v>
      </c>
    </row>
    <row r="31251" spans="4:5" x14ac:dyDescent="0.25">
      <c r="D31251" s="31">
        <v>-470.09100000000001</v>
      </c>
      <c r="E31251" s="28">
        <v>804.9</v>
      </c>
    </row>
    <row r="31252" spans="4:5" x14ac:dyDescent="0.25">
      <c r="D31252" s="31">
        <v>-470.07499999999999</v>
      </c>
      <c r="E31252" s="28">
        <v>804.89700000000005</v>
      </c>
    </row>
    <row r="31253" spans="4:5" x14ac:dyDescent="0.25">
      <c r="D31253" s="31">
        <v>-470.05900000000003</v>
      </c>
      <c r="E31253" s="28">
        <v>804.89400000000001</v>
      </c>
    </row>
    <row r="31254" spans="4:5" x14ac:dyDescent="0.25">
      <c r="D31254" s="31">
        <v>-470.04300000000001</v>
      </c>
      <c r="E31254" s="28">
        <v>804.89200000000005</v>
      </c>
    </row>
    <row r="31255" spans="4:5" x14ac:dyDescent="0.25">
      <c r="D31255" s="31">
        <v>-470.02699999999999</v>
      </c>
      <c r="E31255" s="28">
        <v>804.88900000000001</v>
      </c>
    </row>
    <row r="31256" spans="4:5" x14ac:dyDescent="0.25">
      <c r="D31256" s="31">
        <v>-470.01100000000002</v>
      </c>
      <c r="E31256" s="28">
        <v>804.88699999999994</v>
      </c>
    </row>
    <row r="31257" spans="4:5" x14ac:dyDescent="0.25">
      <c r="D31257" s="31">
        <v>-469.995</v>
      </c>
      <c r="E31257" s="28">
        <v>804.88400000000001</v>
      </c>
    </row>
    <row r="31258" spans="4:5" x14ac:dyDescent="0.25">
      <c r="D31258" s="31">
        <v>-469.97899999999998</v>
      </c>
      <c r="E31258" s="28">
        <v>804.88099999999997</v>
      </c>
    </row>
    <row r="31259" spans="4:5" x14ac:dyDescent="0.25">
      <c r="D31259" s="31">
        <v>-469.96300000000002</v>
      </c>
      <c r="E31259" s="28">
        <v>804.87800000000004</v>
      </c>
    </row>
    <row r="31260" spans="4:5" x14ac:dyDescent="0.25">
      <c r="D31260" s="31">
        <v>-469.947</v>
      </c>
      <c r="E31260" s="28">
        <v>804.875</v>
      </c>
    </row>
    <row r="31261" spans="4:5" x14ac:dyDescent="0.25">
      <c r="D31261" s="31">
        <v>-469.93099999999998</v>
      </c>
      <c r="E31261" s="28">
        <v>804.87300000000005</v>
      </c>
    </row>
    <row r="31262" spans="4:5" x14ac:dyDescent="0.25">
      <c r="D31262" s="31">
        <v>-469.91500000000002</v>
      </c>
      <c r="E31262" s="28">
        <v>804.87</v>
      </c>
    </row>
    <row r="31263" spans="4:5" x14ac:dyDescent="0.25">
      <c r="D31263" s="31">
        <v>-469.899</v>
      </c>
      <c r="E31263" s="28">
        <v>804.86699999999996</v>
      </c>
    </row>
    <row r="31264" spans="4:5" x14ac:dyDescent="0.25">
      <c r="D31264" s="31">
        <v>-469.88299999999998</v>
      </c>
      <c r="E31264" s="28">
        <v>804.86400000000003</v>
      </c>
    </row>
    <row r="31265" spans="4:5" x14ac:dyDescent="0.25">
      <c r="D31265" s="31">
        <v>-469.86700000000002</v>
      </c>
      <c r="E31265" s="28">
        <v>804.86099999999999</v>
      </c>
    </row>
    <row r="31266" spans="4:5" x14ac:dyDescent="0.25">
      <c r="D31266" s="31">
        <v>-469.851</v>
      </c>
      <c r="E31266" s="28">
        <v>804.85799999999995</v>
      </c>
    </row>
    <row r="31267" spans="4:5" x14ac:dyDescent="0.25">
      <c r="D31267" s="31">
        <v>-469.83499999999998</v>
      </c>
      <c r="E31267" s="28">
        <v>804.85500000000002</v>
      </c>
    </row>
    <row r="31268" spans="4:5" x14ac:dyDescent="0.25">
      <c r="D31268" s="31">
        <v>-469.81900000000002</v>
      </c>
      <c r="E31268" s="28">
        <v>804.851</v>
      </c>
    </row>
    <row r="31269" spans="4:5" x14ac:dyDescent="0.25">
      <c r="D31269" s="31">
        <v>-469.803</v>
      </c>
      <c r="E31269" s="28">
        <v>804.84799999999996</v>
      </c>
    </row>
    <row r="31270" spans="4:5" x14ac:dyDescent="0.25">
      <c r="D31270" s="31">
        <v>-469.78699999999998</v>
      </c>
      <c r="E31270" s="28">
        <v>804.84500000000003</v>
      </c>
    </row>
    <row r="31271" spans="4:5" x14ac:dyDescent="0.25">
      <c r="D31271" s="31">
        <v>-469.77100000000002</v>
      </c>
      <c r="E31271" s="28">
        <v>804.84199999999998</v>
      </c>
    </row>
    <row r="31272" spans="4:5" x14ac:dyDescent="0.25">
      <c r="D31272" s="31">
        <v>-469.755</v>
      </c>
      <c r="E31272" s="28">
        <v>804.83900000000006</v>
      </c>
    </row>
    <row r="31273" spans="4:5" x14ac:dyDescent="0.25">
      <c r="D31273" s="31">
        <v>-469.73899999999998</v>
      </c>
      <c r="E31273" s="28">
        <v>804.83500000000004</v>
      </c>
    </row>
    <row r="31274" spans="4:5" x14ac:dyDescent="0.25">
      <c r="D31274" s="31">
        <v>-469.72300000000001</v>
      </c>
      <c r="E31274" s="28">
        <v>804.83199999999999</v>
      </c>
    </row>
    <row r="31275" spans="4:5" x14ac:dyDescent="0.25">
      <c r="D31275" s="31">
        <v>-469.70699999999999</v>
      </c>
      <c r="E31275" s="28">
        <v>804.82799999999997</v>
      </c>
    </row>
    <row r="31276" spans="4:5" x14ac:dyDescent="0.25">
      <c r="D31276" s="31">
        <v>-469.69099999999997</v>
      </c>
      <c r="E31276" s="28">
        <v>804.82500000000005</v>
      </c>
    </row>
    <row r="31277" spans="4:5" x14ac:dyDescent="0.25">
      <c r="D31277" s="31">
        <v>-469.67500000000001</v>
      </c>
      <c r="E31277" s="28">
        <v>804.822</v>
      </c>
    </row>
    <row r="31278" spans="4:5" x14ac:dyDescent="0.25">
      <c r="D31278" s="31">
        <v>-469.65899999999999</v>
      </c>
      <c r="E31278" s="28">
        <v>804.81799999999998</v>
      </c>
    </row>
    <row r="31279" spans="4:5" x14ac:dyDescent="0.25">
      <c r="D31279" s="31">
        <v>-469.64299999999997</v>
      </c>
      <c r="E31279" s="28">
        <v>804.81500000000005</v>
      </c>
    </row>
    <row r="31280" spans="4:5" x14ac:dyDescent="0.25">
      <c r="D31280" s="31">
        <v>-469.62700000000001</v>
      </c>
      <c r="E31280" s="28">
        <v>804.81100000000004</v>
      </c>
    </row>
    <row r="31281" spans="4:5" x14ac:dyDescent="0.25">
      <c r="D31281" s="31">
        <v>-469.61099999999999</v>
      </c>
      <c r="E31281" s="28">
        <v>804.80700000000002</v>
      </c>
    </row>
    <row r="31282" spans="4:5" x14ac:dyDescent="0.25">
      <c r="D31282" s="31">
        <v>-469.59500000000003</v>
      </c>
      <c r="E31282" s="28">
        <v>804.80399999999997</v>
      </c>
    </row>
    <row r="31283" spans="4:5" x14ac:dyDescent="0.25">
      <c r="D31283" s="31">
        <v>-469.57900000000001</v>
      </c>
      <c r="E31283" s="28">
        <v>804.8</v>
      </c>
    </row>
    <row r="31284" spans="4:5" x14ac:dyDescent="0.25">
      <c r="D31284" s="31">
        <v>-469.56299999999999</v>
      </c>
      <c r="E31284" s="28">
        <v>804.79600000000005</v>
      </c>
    </row>
    <row r="31285" spans="4:5" x14ac:dyDescent="0.25">
      <c r="D31285" s="31">
        <v>-469.54700000000003</v>
      </c>
      <c r="E31285" s="28">
        <v>804.79300000000001</v>
      </c>
    </row>
    <row r="31286" spans="4:5" x14ac:dyDescent="0.25">
      <c r="D31286" s="31">
        <v>-469.53100000000001</v>
      </c>
      <c r="E31286" s="28">
        <v>804.78899999999999</v>
      </c>
    </row>
    <row r="31287" spans="4:5" x14ac:dyDescent="0.25">
      <c r="D31287" s="31">
        <v>-469.51499999999999</v>
      </c>
      <c r="E31287" s="28">
        <v>804.78499999999997</v>
      </c>
    </row>
    <row r="31288" spans="4:5" x14ac:dyDescent="0.25">
      <c r="D31288" s="31">
        <v>-469.49900000000002</v>
      </c>
      <c r="E31288" s="28">
        <v>804.78099999999995</v>
      </c>
    </row>
    <row r="31289" spans="4:5" x14ac:dyDescent="0.25">
      <c r="D31289" s="31">
        <v>-469.483</v>
      </c>
      <c r="E31289" s="28">
        <v>804.77700000000004</v>
      </c>
    </row>
    <row r="31290" spans="4:5" x14ac:dyDescent="0.25">
      <c r="D31290" s="31">
        <v>-469.46699999999998</v>
      </c>
      <c r="E31290" s="28">
        <v>804.77300000000002</v>
      </c>
    </row>
    <row r="31291" spans="4:5" x14ac:dyDescent="0.25">
      <c r="D31291" s="31">
        <v>-469.45100000000002</v>
      </c>
      <c r="E31291" s="28">
        <v>804.76900000000001</v>
      </c>
    </row>
    <row r="31292" spans="4:5" x14ac:dyDescent="0.25">
      <c r="D31292" s="31">
        <v>-469.435</v>
      </c>
      <c r="E31292" s="28">
        <v>804.76499999999999</v>
      </c>
    </row>
    <row r="31293" spans="4:5" x14ac:dyDescent="0.25">
      <c r="D31293" s="31">
        <v>-469.41899999999998</v>
      </c>
      <c r="E31293" s="28">
        <v>804.76099999999997</v>
      </c>
    </row>
    <row r="31294" spans="4:5" x14ac:dyDescent="0.25">
      <c r="D31294" s="31">
        <v>-469.40300000000002</v>
      </c>
      <c r="E31294" s="28">
        <v>804.75699999999995</v>
      </c>
    </row>
    <row r="31295" spans="4:5" x14ac:dyDescent="0.25">
      <c r="D31295" s="31">
        <v>-469.387</v>
      </c>
      <c r="E31295" s="28">
        <v>804.75300000000004</v>
      </c>
    </row>
    <row r="31296" spans="4:5" x14ac:dyDescent="0.25">
      <c r="D31296" s="31">
        <v>-469.37099999999998</v>
      </c>
      <c r="E31296" s="28">
        <v>804.74900000000002</v>
      </c>
    </row>
    <row r="31297" spans="4:5" x14ac:dyDescent="0.25">
      <c r="D31297" s="31">
        <v>-469.35500000000002</v>
      </c>
      <c r="E31297" s="28">
        <v>804.745</v>
      </c>
    </row>
    <row r="31298" spans="4:5" x14ac:dyDescent="0.25">
      <c r="D31298" s="31">
        <v>-469.339</v>
      </c>
      <c r="E31298" s="28">
        <v>804.74099999999999</v>
      </c>
    </row>
    <row r="31299" spans="4:5" x14ac:dyDescent="0.25">
      <c r="D31299" s="31">
        <v>-469.32299999999998</v>
      </c>
      <c r="E31299" s="28">
        <v>804.73599999999999</v>
      </c>
    </row>
    <row r="31300" spans="4:5" x14ac:dyDescent="0.25">
      <c r="D31300" s="31">
        <v>-469.30700000000002</v>
      </c>
      <c r="E31300" s="28">
        <v>804.73199999999997</v>
      </c>
    </row>
    <row r="31301" spans="4:5" x14ac:dyDescent="0.25">
      <c r="D31301" s="31">
        <v>-469.291</v>
      </c>
      <c r="E31301" s="28">
        <v>804.72799999999995</v>
      </c>
    </row>
    <row r="31302" spans="4:5" x14ac:dyDescent="0.25">
      <c r="D31302" s="31">
        <v>-469.27499999999998</v>
      </c>
      <c r="E31302" s="28">
        <v>804.72299999999996</v>
      </c>
    </row>
    <row r="31303" spans="4:5" x14ac:dyDescent="0.25">
      <c r="D31303" s="31">
        <v>-469.25900000000001</v>
      </c>
      <c r="E31303" s="28">
        <v>804.71900000000005</v>
      </c>
    </row>
    <row r="31304" spans="4:5" x14ac:dyDescent="0.25">
      <c r="D31304" s="31">
        <v>-469.24299999999999</v>
      </c>
      <c r="E31304" s="28">
        <v>804.71500000000003</v>
      </c>
    </row>
    <row r="31305" spans="4:5" x14ac:dyDescent="0.25">
      <c r="D31305" s="31">
        <v>-469.22699999999998</v>
      </c>
      <c r="E31305" s="28">
        <v>804.71</v>
      </c>
    </row>
    <row r="31306" spans="4:5" x14ac:dyDescent="0.25">
      <c r="D31306" s="31">
        <v>-469.21100000000001</v>
      </c>
      <c r="E31306" s="28">
        <v>804.70600000000002</v>
      </c>
    </row>
    <row r="31307" spans="4:5" x14ac:dyDescent="0.25">
      <c r="D31307" s="31">
        <v>-469.19499999999999</v>
      </c>
      <c r="E31307" s="28">
        <v>804.70100000000002</v>
      </c>
    </row>
    <row r="31308" spans="4:5" x14ac:dyDescent="0.25">
      <c r="D31308" s="31">
        <v>-469.17899999999997</v>
      </c>
      <c r="E31308" s="28">
        <v>804.69600000000003</v>
      </c>
    </row>
    <row r="31309" spans="4:5" x14ac:dyDescent="0.25">
      <c r="D31309" s="31">
        <v>-469.16300000000001</v>
      </c>
      <c r="E31309" s="28">
        <v>804.69200000000001</v>
      </c>
    </row>
    <row r="31310" spans="4:5" x14ac:dyDescent="0.25">
      <c r="D31310" s="31">
        <v>-469.14699999999999</v>
      </c>
      <c r="E31310" s="28">
        <v>804.68700000000001</v>
      </c>
    </row>
    <row r="31311" spans="4:5" x14ac:dyDescent="0.25">
      <c r="D31311" s="31">
        <v>-469.13099999999997</v>
      </c>
      <c r="E31311" s="28">
        <v>804.68200000000002</v>
      </c>
    </row>
    <row r="31312" spans="4:5" x14ac:dyDescent="0.25">
      <c r="D31312" s="31">
        <v>-469.11500000000001</v>
      </c>
      <c r="E31312" s="28">
        <v>804.678</v>
      </c>
    </row>
    <row r="31313" spans="4:5" x14ac:dyDescent="0.25">
      <c r="D31313" s="31">
        <v>-469.09899999999999</v>
      </c>
      <c r="E31313" s="28">
        <v>804.673</v>
      </c>
    </row>
    <row r="31314" spans="4:5" x14ac:dyDescent="0.25">
      <c r="D31314" s="31">
        <v>-469.08300000000003</v>
      </c>
      <c r="E31314" s="28">
        <v>804.66800000000001</v>
      </c>
    </row>
    <row r="31315" spans="4:5" x14ac:dyDescent="0.25">
      <c r="D31315" s="31">
        <v>-469.06799999999998</v>
      </c>
      <c r="E31315" s="28">
        <v>804.66300000000001</v>
      </c>
    </row>
    <row r="31316" spans="4:5" x14ac:dyDescent="0.25">
      <c r="D31316" s="31">
        <v>-469.05200000000002</v>
      </c>
      <c r="E31316" s="28">
        <v>804.65800000000002</v>
      </c>
    </row>
    <row r="31317" spans="4:5" x14ac:dyDescent="0.25">
      <c r="D31317" s="31">
        <v>-469.036</v>
      </c>
      <c r="E31317" s="28">
        <v>804.654</v>
      </c>
    </row>
    <row r="31318" spans="4:5" x14ac:dyDescent="0.25">
      <c r="D31318" s="31">
        <v>-469.02</v>
      </c>
      <c r="E31318" s="28">
        <v>804.649</v>
      </c>
    </row>
    <row r="31319" spans="4:5" x14ac:dyDescent="0.25">
      <c r="D31319" s="31">
        <v>-469.00400000000002</v>
      </c>
      <c r="E31319" s="28">
        <v>804.64400000000001</v>
      </c>
    </row>
    <row r="31320" spans="4:5" x14ac:dyDescent="0.25">
      <c r="D31320" s="31">
        <v>-468.988</v>
      </c>
      <c r="E31320" s="28">
        <v>804.63900000000001</v>
      </c>
    </row>
    <row r="31321" spans="4:5" x14ac:dyDescent="0.25">
      <c r="D31321" s="31">
        <v>-468.97199999999998</v>
      </c>
      <c r="E31321" s="28">
        <v>804.63400000000001</v>
      </c>
    </row>
    <row r="31322" spans="4:5" x14ac:dyDescent="0.25">
      <c r="D31322" s="31">
        <v>-468.95600000000002</v>
      </c>
      <c r="E31322" s="28">
        <v>804.62800000000004</v>
      </c>
    </row>
    <row r="31323" spans="4:5" x14ac:dyDescent="0.25">
      <c r="D31323" s="31">
        <v>-468.94</v>
      </c>
      <c r="E31323" s="28">
        <v>804.62300000000005</v>
      </c>
    </row>
    <row r="31324" spans="4:5" x14ac:dyDescent="0.25">
      <c r="D31324" s="31">
        <v>-468.92399999999998</v>
      </c>
      <c r="E31324" s="28">
        <v>804.61800000000005</v>
      </c>
    </row>
    <row r="31325" spans="4:5" x14ac:dyDescent="0.25">
      <c r="D31325" s="31">
        <v>-468.90800000000002</v>
      </c>
      <c r="E31325" s="28">
        <v>804.61300000000006</v>
      </c>
    </row>
    <row r="31326" spans="4:5" x14ac:dyDescent="0.25">
      <c r="D31326" s="31">
        <v>-468.892</v>
      </c>
      <c r="E31326" s="28">
        <v>804.60799999999995</v>
      </c>
    </row>
    <row r="31327" spans="4:5" x14ac:dyDescent="0.25">
      <c r="D31327" s="31">
        <v>-468.87599999999998</v>
      </c>
      <c r="E31327" s="28">
        <v>804.60199999999998</v>
      </c>
    </row>
    <row r="31328" spans="4:5" x14ac:dyDescent="0.25">
      <c r="D31328" s="31">
        <v>-468.86</v>
      </c>
      <c r="E31328" s="28">
        <v>804.59699999999998</v>
      </c>
    </row>
    <row r="31329" spans="4:5" x14ac:dyDescent="0.25">
      <c r="D31329" s="31">
        <v>-468.84399999999999</v>
      </c>
      <c r="E31329" s="28">
        <v>804.59199999999998</v>
      </c>
    </row>
    <row r="31330" spans="4:5" x14ac:dyDescent="0.25">
      <c r="D31330" s="31">
        <v>-468.82799999999997</v>
      </c>
      <c r="E31330" s="28">
        <v>804.58600000000001</v>
      </c>
    </row>
    <row r="31331" spans="4:5" x14ac:dyDescent="0.25">
      <c r="D31331" s="31">
        <v>-468.81200000000001</v>
      </c>
      <c r="E31331" s="28">
        <v>804.58100000000002</v>
      </c>
    </row>
    <row r="31332" spans="4:5" x14ac:dyDescent="0.25">
      <c r="D31332" s="31">
        <v>-468.79599999999999</v>
      </c>
      <c r="E31332" s="28">
        <v>804.57600000000002</v>
      </c>
    </row>
    <row r="31333" spans="4:5" x14ac:dyDescent="0.25">
      <c r="D31333" s="31">
        <v>-468.78</v>
      </c>
      <c r="E31333" s="28">
        <v>804.57</v>
      </c>
    </row>
    <row r="31334" spans="4:5" x14ac:dyDescent="0.25">
      <c r="D31334" s="31">
        <v>-468.76400000000001</v>
      </c>
      <c r="E31334" s="28">
        <v>804.56500000000005</v>
      </c>
    </row>
    <row r="31335" spans="4:5" x14ac:dyDescent="0.25">
      <c r="D31335" s="31">
        <v>-468.74799999999999</v>
      </c>
      <c r="E31335" s="28">
        <v>804.55899999999997</v>
      </c>
    </row>
    <row r="31336" spans="4:5" x14ac:dyDescent="0.25">
      <c r="D31336" s="31">
        <v>-468.73200000000003</v>
      </c>
      <c r="E31336" s="28">
        <v>804.553</v>
      </c>
    </row>
    <row r="31337" spans="4:5" x14ac:dyDescent="0.25">
      <c r="D31337" s="31">
        <v>-468.71600000000001</v>
      </c>
      <c r="E31337" s="28">
        <v>804.548</v>
      </c>
    </row>
    <row r="31338" spans="4:5" x14ac:dyDescent="0.25">
      <c r="D31338" s="31">
        <v>-468.7</v>
      </c>
      <c r="E31338" s="28">
        <v>804.54200000000003</v>
      </c>
    </row>
    <row r="31339" spans="4:5" x14ac:dyDescent="0.25">
      <c r="D31339" s="31">
        <v>-468.68400000000003</v>
      </c>
      <c r="E31339" s="28">
        <v>804.53599999999994</v>
      </c>
    </row>
    <row r="31340" spans="4:5" x14ac:dyDescent="0.25">
      <c r="D31340" s="31">
        <v>-468.66800000000001</v>
      </c>
      <c r="E31340" s="28">
        <v>804.53099999999995</v>
      </c>
    </row>
    <row r="31341" spans="4:5" x14ac:dyDescent="0.25">
      <c r="D31341" s="31">
        <v>-468.65199999999999</v>
      </c>
      <c r="E31341" s="28">
        <v>804.52499999999998</v>
      </c>
    </row>
    <row r="31342" spans="4:5" x14ac:dyDescent="0.25">
      <c r="D31342" s="31">
        <v>-468.63600000000002</v>
      </c>
      <c r="E31342" s="28">
        <v>804.51900000000001</v>
      </c>
    </row>
    <row r="31343" spans="4:5" x14ac:dyDescent="0.25">
      <c r="D31343" s="31">
        <v>-468.62</v>
      </c>
      <c r="E31343" s="28">
        <v>804.51300000000003</v>
      </c>
    </row>
    <row r="31344" spans="4:5" x14ac:dyDescent="0.25">
      <c r="D31344" s="31">
        <v>-468.60399999999998</v>
      </c>
      <c r="E31344" s="28">
        <v>804.50699999999995</v>
      </c>
    </row>
    <row r="31345" spans="4:5" x14ac:dyDescent="0.25">
      <c r="D31345" s="31">
        <v>-468.58800000000002</v>
      </c>
      <c r="E31345" s="28">
        <v>804.50099999999998</v>
      </c>
    </row>
    <row r="31346" spans="4:5" x14ac:dyDescent="0.25">
      <c r="D31346" s="31">
        <v>-468.572</v>
      </c>
      <c r="E31346" s="28">
        <v>804.495</v>
      </c>
    </row>
    <row r="31347" spans="4:5" x14ac:dyDescent="0.25">
      <c r="D31347" s="31">
        <v>-468.55599999999998</v>
      </c>
      <c r="E31347" s="28">
        <v>804.48900000000003</v>
      </c>
    </row>
    <row r="31348" spans="4:5" x14ac:dyDescent="0.25">
      <c r="D31348" s="31">
        <v>-468.54</v>
      </c>
      <c r="E31348" s="28">
        <v>804.48299999999995</v>
      </c>
    </row>
    <row r="31349" spans="4:5" x14ac:dyDescent="0.25">
      <c r="D31349" s="31">
        <v>-468.524</v>
      </c>
      <c r="E31349" s="28">
        <v>804.47699999999998</v>
      </c>
    </row>
    <row r="31350" spans="4:5" x14ac:dyDescent="0.25">
      <c r="D31350" s="31">
        <v>-468.50799999999998</v>
      </c>
      <c r="E31350" s="28">
        <v>804.471</v>
      </c>
    </row>
    <row r="31351" spans="4:5" x14ac:dyDescent="0.25">
      <c r="D31351" s="31">
        <v>-468.49200000000002</v>
      </c>
      <c r="E31351" s="28">
        <v>804.46500000000003</v>
      </c>
    </row>
    <row r="31352" spans="4:5" x14ac:dyDescent="0.25">
      <c r="D31352" s="31">
        <v>-468.476</v>
      </c>
      <c r="E31352" s="28">
        <v>804.45899999999995</v>
      </c>
    </row>
    <row r="31353" spans="4:5" x14ac:dyDescent="0.25">
      <c r="D31353" s="31">
        <v>-468.46</v>
      </c>
      <c r="E31353" s="28">
        <v>804.45299999999997</v>
      </c>
    </row>
    <row r="31354" spans="4:5" x14ac:dyDescent="0.25">
      <c r="D31354" s="31">
        <v>-468.44400000000002</v>
      </c>
      <c r="E31354" s="28">
        <v>804.44600000000003</v>
      </c>
    </row>
    <row r="31355" spans="4:5" x14ac:dyDescent="0.25">
      <c r="D31355" s="31">
        <v>-468.428</v>
      </c>
      <c r="E31355" s="28">
        <v>804.44</v>
      </c>
    </row>
    <row r="31356" spans="4:5" x14ac:dyDescent="0.25">
      <c r="D31356" s="31">
        <v>-468.41199999999998</v>
      </c>
      <c r="E31356" s="28">
        <v>804.43399999999997</v>
      </c>
    </row>
    <row r="31357" spans="4:5" x14ac:dyDescent="0.25">
      <c r="D31357" s="31">
        <v>-468.39600000000002</v>
      </c>
      <c r="E31357" s="28">
        <v>804.42700000000002</v>
      </c>
    </row>
    <row r="31358" spans="4:5" x14ac:dyDescent="0.25">
      <c r="D31358" s="31">
        <v>-468.38</v>
      </c>
      <c r="E31358" s="28">
        <v>804.42100000000005</v>
      </c>
    </row>
    <row r="31359" spans="4:5" x14ac:dyDescent="0.25">
      <c r="D31359" s="31">
        <v>-468.36399999999998</v>
      </c>
      <c r="E31359" s="28">
        <v>804.41499999999996</v>
      </c>
    </row>
    <row r="31360" spans="4:5" x14ac:dyDescent="0.25">
      <c r="D31360" s="31">
        <v>-468.34800000000001</v>
      </c>
      <c r="E31360" s="28">
        <v>804.40800000000002</v>
      </c>
    </row>
    <row r="31361" spans="4:5" x14ac:dyDescent="0.25">
      <c r="D31361" s="31">
        <v>-468.33199999999999</v>
      </c>
      <c r="E31361" s="28">
        <v>804.40200000000004</v>
      </c>
    </row>
    <row r="31362" spans="4:5" x14ac:dyDescent="0.25">
      <c r="D31362" s="31">
        <v>-468.31599999999997</v>
      </c>
      <c r="E31362" s="28">
        <v>804.39499999999998</v>
      </c>
    </row>
    <row r="31363" spans="4:5" x14ac:dyDescent="0.25">
      <c r="D31363" s="31">
        <v>-468.3</v>
      </c>
      <c r="E31363" s="28">
        <v>804.38900000000001</v>
      </c>
    </row>
    <row r="31364" spans="4:5" x14ac:dyDescent="0.25">
      <c r="D31364" s="31">
        <v>-468.28399999999999</v>
      </c>
      <c r="E31364" s="28">
        <v>804.38199999999995</v>
      </c>
    </row>
    <row r="31365" spans="4:5" x14ac:dyDescent="0.25">
      <c r="D31365" s="31">
        <v>-468.26799999999997</v>
      </c>
      <c r="E31365" s="28">
        <v>804.375</v>
      </c>
    </row>
    <row r="31366" spans="4:5" x14ac:dyDescent="0.25">
      <c r="D31366" s="31">
        <v>-468.25200000000001</v>
      </c>
      <c r="E31366" s="28">
        <v>804.36900000000003</v>
      </c>
    </row>
    <row r="31367" spans="4:5" x14ac:dyDescent="0.25">
      <c r="D31367" s="31">
        <v>-468.23599999999999</v>
      </c>
      <c r="E31367" s="28">
        <v>804.36199999999997</v>
      </c>
    </row>
    <row r="31368" spans="4:5" x14ac:dyDescent="0.25">
      <c r="D31368" s="31">
        <v>-468.22</v>
      </c>
      <c r="E31368" s="28">
        <v>804.35500000000002</v>
      </c>
    </row>
    <row r="31369" spans="4:5" x14ac:dyDescent="0.25">
      <c r="D31369" s="31">
        <v>-468.20400000000001</v>
      </c>
      <c r="E31369" s="28">
        <v>804.34900000000005</v>
      </c>
    </row>
    <row r="31370" spans="4:5" x14ac:dyDescent="0.25">
      <c r="D31370" s="31">
        <v>-468.18799999999999</v>
      </c>
      <c r="E31370" s="28">
        <v>804.34199999999998</v>
      </c>
    </row>
    <row r="31371" spans="4:5" x14ac:dyDescent="0.25">
      <c r="D31371" s="31">
        <v>-468.17200000000003</v>
      </c>
      <c r="E31371" s="28">
        <v>804.33500000000004</v>
      </c>
    </row>
    <row r="31372" spans="4:5" x14ac:dyDescent="0.25">
      <c r="D31372" s="31">
        <v>-468.15600000000001</v>
      </c>
      <c r="E31372" s="28">
        <v>804.32799999999997</v>
      </c>
    </row>
    <row r="31373" spans="4:5" x14ac:dyDescent="0.25">
      <c r="D31373" s="31">
        <v>-468.14</v>
      </c>
      <c r="E31373" s="28">
        <v>804.32100000000003</v>
      </c>
    </row>
    <row r="31374" spans="4:5" x14ac:dyDescent="0.25">
      <c r="D31374" s="31">
        <v>-468.12400000000002</v>
      </c>
      <c r="E31374" s="28">
        <v>804.31399999999996</v>
      </c>
    </row>
    <row r="31375" spans="4:5" x14ac:dyDescent="0.25">
      <c r="D31375" s="31">
        <v>-468.108</v>
      </c>
      <c r="E31375" s="28">
        <v>804.30700000000002</v>
      </c>
    </row>
    <row r="31376" spans="4:5" x14ac:dyDescent="0.25">
      <c r="D31376" s="31">
        <v>-468.09199999999998</v>
      </c>
      <c r="E31376" s="28">
        <v>804.3</v>
      </c>
    </row>
    <row r="31377" spans="4:5" x14ac:dyDescent="0.25">
      <c r="D31377" s="31">
        <v>-468.07600000000002</v>
      </c>
      <c r="E31377" s="28">
        <v>804.29300000000001</v>
      </c>
    </row>
    <row r="31378" spans="4:5" x14ac:dyDescent="0.25">
      <c r="D31378" s="31">
        <v>-468.06</v>
      </c>
      <c r="E31378" s="28">
        <v>804.28599999999994</v>
      </c>
    </row>
    <row r="31379" spans="4:5" x14ac:dyDescent="0.25">
      <c r="D31379" s="31">
        <v>-468.04399999999998</v>
      </c>
      <c r="E31379" s="28">
        <v>804.279</v>
      </c>
    </row>
    <row r="31380" spans="4:5" x14ac:dyDescent="0.25">
      <c r="D31380" s="31">
        <v>-468.02800000000002</v>
      </c>
      <c r="E31380" s="28">
        <v>804.27200000000005</v>
      </c>
    </row>
    <row r="31381" spans="4:5" x14ac:dyDescent="0.25">
      <c r="D31381" s="31">
        <v>-468.012</v>
      </c>
      <c r="E31381" s="28">
        <v>804.26400000000001</v>
      </c>
    </row>
    <row r="31382" spans="4:5" x14ac:dyDescent="0.25">
      <c r="D31382" s="31">
        <v>-467.99599999999998</v>
      </c>
      <c r="E31382" s="28">
        <v>804.25699999999995</v>
      </c>
    </row>
    <row r="31383" spans="4:5" x14ac:dyDescent="0.25">
      <c r="D31383" s="31">
        <v>-467.98</v>
      </c>
      <c r="E31383" s="28">
        <v>804.25</v>
      </c>
    </row>
    <row r="31384" spans="4:5" x14ac:dyDescent="0.25">
      <c r="D31384" s="31">
        <v>-467.964</v>
      </c>
      <c r="E31384" s="28">
        <v>804.24199999999996</v>
      </c>
    </row>
    <row r="31385" spans="4:5" x14ac:dyDescent="0.25">
      <c r="D31385" s="31">
        <v>-467.94799999999998</v>
      </c>
      <c r="E31385" s="28">
        <v>804.23500000000001</v>
      </c>
    </row>
    <row r="31386" spans="4:5" x14ac:dyDescent="0.25">
      <c r="D31386" s="31">
        <v>-467.93200000000002</v>
      </c>
      <c r="E31386" s="28">
        <v>804.22799999999995</v>
      </c>
    </row>
    <row r="31387" spans="4:5" x14ac:dyDescent="0.25">
      <c r="D31387" s="31">
        <v>-467.916</v>
      </c>
      <c r="E31387" s="28">
        <v>804.22</v>
      </c>
    </row>
    <row r="31388" spans="4:5" x14ac:dyDescent="0.25">
      <c r="D31388" s="31">
        <v>-467.9</v>
      </c>
      <c r="E31388" s="28">
        <v>804.21299999999997</v>
      </c>
    </row>
    <row r="31389" spans="4:5" x14ac:dyDescent="0.25">
      <c r="D31389" s="31">
        <v>-467.88400000000001</v>
      </c>
      <c r="E31389" s="28">
        <v>804.20500000000004</v>
      </c>
    </row>
    <row r="31390" spans="4:5" x14ac:dyDescent="0.25">
      <c r="D31390" s="31">
        <v>-467.86799999999999</v>
      </c>
      <c r="E31390" s="28">
        <v>804.19799999999998</v>
      </c>
    </row>
    <row r="31391" spans="4:5" x14ac:dyDescent="0.25">
      <c r="D31391" s="31">
        <v>-467.85199999999998</v>
      </c>
      <c r="E31391" s="28">
        <v>804.19</v>
      </c>
    </row>
    <row r="31392" spans="4:5" x14ac:dyDescent="0.25">
      <c r="D31392" s="31">
        <v>-467.83600000000001</v>
      </c>
      <c r="E31392" s="28">
        <v>804.18299999999999</v>
      </c>
    </row>
    <row r="31393" spans="4:5" x14ac:dyDescent="0.25">
      <c r="D31393" s="31">
        <v>-467.82</v>
      </c>
      <c r="E31393" s="28">
        <v>804.17499999999995</v>
      </c>
    </row>
    <row r="31394" spans="4:5" x14ac:dyDescent="0.25">
      <c r="D31394" s="31">
        <v>-467.80399999999997</v>
      </c>
      <c r="E31394" s="28">
        <v>804.16700000000003</v>
      </c>
    </row>
    <row r="31395" spans="4:5" x14ac:dyDescent="0.25">
      <c r="D31395" s="31">
        <v>-467.78800000000001</v>
      </c>
      <c r="E31395" s="28">
        <v>804.16</v>
      </c>
    </row>
    <row r="31396" spans="4:5" x14ac:dyDescent="0.25">
      <c r="D31396" s="31">
        <v>-467.77199999999999</v>
      </c>
      <c r="E31396" s="28">
        <v>804.15200000000004</v>
      </c>
    </row>
    <row r="31397" spans="4:5" x14ac:dyDescent="0.25">
      <c r="D31397" s="31">
        <v>-467.75599999999997</v>
      </c>
      <c r="E31397" s="28">
        <v>804.14400000000001</v>
      </c>
    </row>
    <row r="31398" spans="4:5" x14ac:dyDescent="0.25">
      <c r="D31398" s="31">
        <v>-467.74</v>
      </c>
      <c r="E31398" s="28">
        <v>804.13599999999997</v>
      </c>
    </row>
    <row r="31399" spans="4:5" x14ac:dyDescent="0.25">
      <c r="D31399" s="31">
        <v>-467.72399999999999</v>
      </c>
      <c r="E31399" s="28">
        <v>804.12800000000004</v>
      </c>
    </row>
    <row r="31400" spans="4:5" x14ac:dyDescent="0.25">
      <c r="D31400" s="31">
        <v>-467.70800000000003</v>
      </c>
      <c r="E31400" s="28">
        <v>804.12099999999998</v>
      </c>
    </row>
    <row r="31401" spans="4:5" x14ac:dyDescent="0.25">
      <c r="D31401" s="31">
        <v>-467.69200000000001</v>
      </c>
      <c r="E31401" s="28">
        <v>804.11300000000006</v>
      </c>
    </row>
    <row r="31402" spans="4:5" x14ac:dyDescent="0.25">
      <c r="D31402" s="31">
        <v>-467.67599999999999</v>
      </c>
      <c r="E31402" s="28">
        <v>804.10500000000002</v>
      </c>
    </row>
    <row r="31403" spans="4:5" x14ac:dyDescent="0.25">
      <c r="D31403" s="31">
        <v>-467.66</v>
      </c>
      <c r="E31403" s="28">
        <v>804.09699999999998</v>
      </c>
    </row>
    <row r="31404" spans="4:5" x14ac:dyDescent="0.25">
      <c r="D31404" s="31">
        <v>-467.64400000000001</v>
      </c>
      <c r="E31404" s="28">
        <v>804.08900000000006</v>
      </c>
    </row>
    <row r="31405" spans="4:5" x14ac:dyDescent="0.25">
      <c r="D31405" s="31">
        <v>-467.62799999999999</v>
      </c>
      <c r="E31405" s="28">
        <v>804.08100000000002</v>
      </c>
    </row>
    <row r="31406" spans="4:5" x14ac:dyDescent="0.25">
      <c r="D31406" s="31">
        <v>-467.61200000000002</v>
      </c>
      <c r="E31406" s="28">
        <v>804.07299999999998</v>
      </c>
    </row>
    <row r="31407" spans="4:5" x14ac:dyDescent="0.25">
      <c r="D31407" s="31">
        <v>-467.596</v>
      </c>
      <c r="E31407" s="28">
        <v>804.06399999999996</v>
      </c>
    </row>
    <row r="31408" spans="4:5" x14ac:dyDescent="0.25">
      <c r="D31408" s="31">
        <v>-467.58</v>
      </c>
      <c r="E31408" s="28">
        <v>804.05600000000004</v>
      </c>
    </row>
    <row r="31409" spans="4:5" x14ac:dyDescent="0.25">
      <c r="D31409" s="31">
        <v>-467.56400000000002</v>
      </c>
      <c r="E31409" s="28">
        <v>804.048</v>
      </c>
    </row>
    <row r="31410" spans="4:5" x14ac:dyDescent="0.25">
      <c r="D31410" s="31">
        <v>-467.548</v>
      </c>
      <c r="E31410" s="28">
        <v>804.04</v>
      </c>
    </row>
    <row r="31411" spans="4:5" x14ac:dyDescent="0.25">
      <c r="D31411" s="31">
        <v>-467.53199999999998</v>
      </c>
      <c r="E31411" s="28">
        <v>804.03099999999995</v>
      </c>
    </row>
    <row r="31412" spans="4:5" x14ac:dyDescent="0.25">
      <c r="D31412" s="31">
        <v>-467.51600000000002</v>
      </c>
      <c r="E31412" s="28">
        <v>804.02300000000002</v>
      </c>
    </row>
    <row r="31413" spans="4:5" x14ac:dyDescent="0.25">
      <c r="D31413" s="31">
        <v>-467.5</v>
      </c>
      <c r="E31413" s="28">
        <v>804.01499999999999</v>
      </c>
    </row>
    <row r="31414" spans="4:5" x14ac:dyDescent="0.25">
      <c r="D31414" s="31">
        <v>-467.48399999999998</v>
      </c>
      <c r="E31414" s="28">
        <v>804.00599999999997</v>
      </c>
    </row>
    <row r="31415" spans="4:5" x14ac:dyDescent="0.25">
      <c r="D31415" s="31">
        <v>-467.46800000000002</v>
      </c>
      <c r="E31415" s="28">
        <v>803.99800000000005</v>
      </c>
    </row>
    <row r="31416" spans="4:5" x14ac:dyDescent="0.25">
      <c r="D31416" s="31">
        <v>-467.452</v>
      </c>
      <c r="E31416" s="28">
        <v>803.99</v>
      </c>
    </row>
    <row r="31417" spans="4:5" x14ac:dyDescent="0.25">
      <c r="D31417" s="31">
        <v>-467.43599999999998</v>
      </c>
      <c r="E31417" s="28">
        <v>803.98099999999999</v>
      </c>
    </row>
    <row r="31418" spans="4:5" x14ac:dyDescent="0.25">
      <c r="D31418" s="31">
        <v>-467.42</v>
      </c>
      <c r="E31418" s="28">
        <v>803.97299999999996</v>
      </c>
    </row>
    <row r="31419" spans="4:5" x14ac:dyDescent="0.25">
      <c r="D31419" s="31">
        <v>-467.404</v>
      </c>
      <c r="E31419" s="28">
        <v>803.96400000000006</v>
      </c>
    </row>
    <row r="31420" spans="4:5" x14ac:dyDescent="0.25">
      <c r="D31420" s="31">
        <v>-467.38799999999998</v>
      </c>
      <c r="E31420" s="28">
        <v>803.95500000000004</v>
      </c>
    </row>
    <row r="31421" spans="4:5" x14ac:dyDescent="0.25">
      <c r="D31421" s="31">
        <v>-467.37200000000001</v>
      </c>
      <c r="E31421" s="28">
        <v>803.947</v>
      </c>
    </row>
    <row r="31422" spans="4:5" x14ac:dyDescent="0.25">
      <c r="D31422" s="31">
        <v>-467.35599999999999</v>
      </c>
      <c r="E31422" s="28">
        <v>803.93799999999999</v>
      </c>
    </row>
    <row r="31423" spans="4:5" x14ac:dyDescent="0.25">
      <c r="D31423" s="31">
        <v>-467.34</v>
      </c>
      <c r="E31423" s="28">
        <v>803.92899999999997</v>
      </c>
    </row>
    <row r="31424" spans="4:5" x14ac:dyDescent="0.25">
      <c r="D31424" s="31">
        <v>-467.32400000000001</v>
      </c>
      <c r="E31424" s="28">
        <v>803.92100000000005</v>
      </c>
    </row>
    <row r="31425" spans="4:5" x14ac:dyDescent="0.25">
      <c r="D31425" s="31">
        <v>-467.30799999999999</v>
      </c>
      <c r="E31425" s="28">
        <v>803.91200000000003</v>
      </c>
    </row>
    <row r="31426" spans="4:5" x14ac:dyDescent="0.25">
      <c r="D31426" s="31">
        <v>-467.29199999999997</v>
      </c>
      <c r="E31426" s="28">
        <v>803.90300000000002</v>
      </c>
    </row>
    <row r="31427" spans="4:5" x14ac:dyDescent="0.25">
      <c r="D31427" s="31">
        <v>-467.27600000000001</v>
      </c>
      <c r="E31427" s="28">
        <v>803.89400000000001</v>
      </c>
    </row>
    <row r="31428" spans="4:5" x14ac:dyDescent="0.25">
      <c r="D31428" s="31">
        <v>-467.26</v>
      </c>
      <c r="E31428" s="28">
        <v>803.88499999999999</v>
      </c>
    </row>
    <row r="31429" spans="4:5" x14ac:dyDescent="0.25">
      <c r="D31429" s="31">
        <v>-467.245</v>
      </c>
      <c r="E31429" s="28">
        <v>803.87599999999998</v>
      </c>
    </row>
    <row r="31430" spans="4:5" x14ac:dyDescent="0.25">
      <c r="D31430" s="31">
        <v>-467.22899999999998</v>
      </c>
      <c r="E31430" s="28">
        <v>803.86699999999996</v>
      </c>
    </row>
    <row r="31431" spans="4:5" x14ac:dyDescent="0.25">
      <c r="D31431" s="31">
        <v>-467.21300000000002</v>
      </c>
      <c r="E31431" s="28">
        <v>803.85900000000004</v>
      </c>
    </row>
    <row r="31432" spans="4:5" x14ac:dyDescent="0.25">
      <c r="D31432" s="31">
        <v>-467.197</v>
      </c>
      <c r="E31432" s="28">
        <v>803.84900000000005</v>
      </c>
    </row>
    <row r="31433" spans="4:5" x14ac:dyDescent="0.25">
      <c r="D31433" s="31">
        <v>-467.18099999999998</v>
      </c>
      <c r="E31433" s="28">
        <v>803.84</v>
      </c>
    </row>
    <row r="31434" spans="4:5" x14ac:dyDescent="0.25">
      <c r="D31434" s="31">
        <v>-467.16500000000002</v>
      </c>
      <c r="E31434" s="28">
        <v>803.83100000000002</v>
      </c>
    </row>
    <row r="31435" spans="4:5" x14ac:dyDescent="0.25">
      <c r="D31435" s="31">
        <v>-467.149</v>
      </c>
      <c r="E31435" s="28">
        <v>803.822</v>
      </c>
    </row>
    <row r="31436" spans="4:5" x14ac:dyDescent="0.25">
      <c r="D31436" s="31">
        <v>-467.13299999999998</v>
      </c>
      <c r="E31436" s="28">
        <v>803.81299999999999</v>
      </c>
    </row>
    <row r="31437" spans="4:5" x14ac:dyDescent="0.25">
      <c r="D31437" s="31">
        <v>-467.11700000000002</v>
      </c>
      <c r="E31437" s="28">
        <v>803.80399999999997</v>
      </c>
    </row>
    <row r="31438" spans="4:5" x14ac:dyDescent="0.25">
      <c r="D31438" s="31">
        <v>-467.101</v>
      </c>
      <c r="E31438" s="28">
        <v>803.79499999999996</v>
      </c>
    </row>
    <row r="31439" spans="4:5" x14ac:dyDescent="0.25">
      <c r="D31439" s="31">
        <v>-467.08499999999998</v>
      </c>
      <c r="E31439" s="28">
        <v>803.78499999999997</v>
      </c>
    </row>
    <row r="31440" spans="4:5" x14ac:dyDescent="0.25">
      <c r="D31440" s="31">
        <v>-467.06900000000002</v>
      </c>
      <c r="E31440" s="28">
        <v>803.77599999999995</v>
      </c>
    </row>
    <row r="31441" spans="4:5" x14ac:dyDescent="0.25">
      <c r="D31441" s="31">
        <v>-467.053</v>
      </c>
      <c r="E31441" s="28">
        <v>803.76700000000005</v>
      </c>
    </row>
    <row r="31442" spans="4:5" x14ac:dyDescent="0.25">
      <c r="D31442" s="31">
        <v>-467.03699999999998</v>
      </c>
      <c r="E31442" s="28">
        <v>803.75699999999995</v>
      </c>
    </row>
    <row r="31443" spans="4:5" x14ac:dyDescent="0.25">
      <c r="D31443" s="31">
        <v>-467.02100000000002</v>
      </c>
      <c r="E31443" s="28">
        <v>803.74800000000005</v>
      </c>
    </row>
    <row r="31444" spans="4:5" x14ac:dyDescent="0.25">
      <c r="D31444" s="31">
        <v>-467.005</v>
      </c>
      <c r="E31444" s="28">
        <v>803.73800000000006</v>
      </c>
    </row>
    <row r="31445" spans="4:5" x14ac:dyDescent="0.25">
      <c r="D31445" s="31">
        <v>-466.98899999999998</v>
      </c>
      <c r="E31445" s="28">
        <v>803.72900000000004</v>
      </c>
    </row>
    <row r="31446" spans="4:5" x14ac:dyDescent="0.25">
      <c r="D31446" s="31">
        <v>-466.97300000000001</v>
      </c>
      <c r="E31446" s="28">
        <v>803.71900000000005</v>
      </c>
    </row>
    <row r="31447" spans="4:5" x14ac:dyDescent="0.25">
      <c r="D31447" s="31">
        <v>-466.95699999999999</v>
      </c>
      <c r="E31447" s="28">
        <v>803.71</v>
      </c>
    </row>
    <row r="31448" spans="4:5" x14ac:dyDescent="0.25">
      <c r="D31448" s="31">
        <v>-466.94099999999997</v>
      </c>
      <c r="E31448" s="28">
        <v>803.7</v>
      </c>
    </row>
    <row r="31449" spans="4:5" x14ac:dyDescent="0.25">
      <c r="D31449" s="31">
        <v>-466.92500000000001</v>
      </c>
      <c r="E31449" s="28">
        <v>803.69100000000003</v>
      </c>
    </row>
    <row r="31450" spans="4:5" x14ac:dyDescent="0.25">
      <c r="D31450" s="31">
        <v>-466.90899999999999</v>
      </c>
      <c r="E31450" s="28">
        <v>803.68100000000004</v>
      </c>
    </row>
    <row r="31451" spans="4:5" x14ac:dyDescent="0.25">
      <c r="D31451" s="31">
        <v>-466.89299999999997</v>
      </c>
      <c r="E31451" s="28">
        <v>803.67100000000005</v>
      </c>
    </row>
    <row r="31452" spans="4:5" x14ac:dyDescent="0.25">
      <c r="D31452" s="31">
        <v>-466.87700000000001</v>
      </c>
      <c r="E31452" s="28">
        <v>803.66200000000003</v>
      </c>
    </row>
    <row r="31453" spans="4:5" x14ac:dyDescent="0.25">
      <c r="D31453" s="31">
        <v>-466.86099999999999</v>
      </c>
      <c r="E31453" s="28">
        <v>803.65200000000004</v>
      </c>
    </row>
    <row r="31454" spans="4:5" x14ac:dyDescent="0.25">
      <c r="D31454" s="31">
        <v>-466.84500000000003</v>
      </c>
      <c r="E31454" s="28">
        <v>803.64200000000005</v>
      </c>
    </row>
    <row r="31455" spans="4:5" x14ac:dyDescent="0.25">
      <c r="D31455" s="31">
        <v>-466.82900000000001</v>
      </c>
      <c r="E31455" s="28">
        <v>803.63199999999995</v>
      </c>
    </row>
    <row r="31456" spans="4:5" x14ac:dyDescent="0.25">
      <c r="D31456" s="31">
        <v>-466.81299999999999</v>
      </c>
      <c r="E31456" s="28">
        <v>803.62199999999996</v>
      </c>
    </row>
    <row r="31457" spans="4:5" x14ac:dyDescent="0.25">
      <c r="D31457" s="31">
        <v>-466.79700000000003</v>
      </c>
      <c r="E31457" s="28">
        <v>803.61300000000006</v>
      </c>
    </row>
    <row r="31458" spans="4:5" x14ac:dyDescent="0.25">
      <c r="D31458" s="31">
        <v>-466.78100000000001</v>
      </c>
      <c r="E31458" s="28">
        <v>803.60299999999995</v>
      </c>
    </row>
    <row r="31459" spans="4:5" x14ac:dyDescent="0.25">
      <c r="D31459" s="31">
        <v>-466.76499999999999</v>
      </c>
      <c r="E31459" s="28">
        <v>803.59299999999996</v>
      </c>
    </row>
    <row r="31460" spans="4:5" x14ac:dyDescent="0.25">
      <c r="D31460" s="31">
        <v>-466.74900000000002</v>
      </c>
      <c r="E31460" s="28">
        <v>803.58299999999997</v>
      </c>
    </row>
    <row r="31461" spans="4:5" x14ac:dyDescent="0.25">
      <c r="D31461" s="31">
        <v>-466.733</v>
      </c>
      <c r="E31461" s="28">
        <v>803.57299999999998</v>
      </c>
    </row>
    <row r="31462" spans="4:5" x14ac:dyDescent="0.25">
      <c r="D31462" s="31">
        <v>-466.71699999999998</v>
      </c>
      <c r="E31462" s="28">
        <v>803.56200000000001</v>
      </c>
    </row>
    <row r="31463" spans="4:5" x14ac:dyDescent="0.25">
      <c r="D31463" s="31">
        <v>-466.70100000000002</v>
      </c>
      <c r="E31463" s="28">
        <v>803.55200000000002</v>
      </c>
    </row>
    <row r="31464" spans="4:5" x14ac:dyDescent="0.25">
      <c r="D31464" s="31">
        <v>-466.685</v>
      </c>
      <c r="E31464" s="28">
        <v>803.54200000000003</v>
      </c>
    </row>
    <row r="31465" spans="4:5" x14ac:dyDescent="0.25">
      <c r="D31465" s="31">
        <v>-466.66899999999998</v>
      </c>
      <c r="E31465" s="28">
        <v>803.53200000000004</v>
      </c>
    </row>
    <row r="31466" spans="4:5" x14ac:dyDescent="0.25">
      <c r="D31466" s="31">
        <v>-466.65300000000002</v>
      </c>
      <c r="E31466" s="28">
        <v>803.52200000000005</v>
      </c>
    </row>
    <row r="31467" spans="4:5" x14ac:dyDescent="0.25">
      <c r="D31467" s="31">
        <v>-466.637</v>
      </c>
      <c r="E31467" s="28">
        <v>803.51199999999994</v>
      </c>
    </row>
    <row r="31468" spans="4:5" x14ac:dyDescent="0.25">
      <c r="D31468" s="31">
        <v>-466.62099999999998</v>
      </c>
      <c r="E31468" s="28">
        <v>803.50099999999998</v>
      </c>
    </row>
    <row r="31469" spans="4:5" x14ac:dyDescent="0.25">
      <c r="D31469" s="31">
        <v>-466.60500000000002</v>
      </c>
      <c r="E31469" s="28">
        <v>803.49099999999999</v>
      </c>
    </row>
    <row r="31470" spans="4:5" x14ac:dyDescent="0.25">
      <c r="D31470" s="31">
        <v>-466.589</v>
      </c>
      <c r="E31470" s="28">
        <v>803.48099999999999</v>
      </c>
    </row>
    <row r="31471" spans="4:5" x14ac:dyDescent="0.25">
      <c r="D31471" s="31">
        <v>-466.57299999999998</v>
      </c>
      <c r="E31471" s="28">
        <v>803.47</v>
      </c>
    </row>
    <row r="31472" spans="4:5" x14ac:dyDescent="0.25">
      <c r="D31472" s="31">
        <v>-466.55700000000002</v>
      </c>
      <c r="E31472" s="28">
        <v>803.46</v>
      </c>
    </row>
    <row r="31473" spans="4:5" x14ac:dyDescent="0.25">
      <c r="D31473" s="31">
        <v>-466.541</v>
      </c>
      <c r="E31473" s="28">
        <v>803.44899999999996</v>
      </c>
    </row>
    <row r="31474" spans="4:5" x14ac:dyDescent="0.25">
      <c r="D31474" s="31">
        <v>-466.52499999999998</v>
      </c>
      <c r="E31474" s="28">
        <v>803.43899999999996</v>
      </c>
    </row>
    <row r="31475" spans="4:5" x14ac:dyDescent="0.25">
      <c r="D31475" s="31">
        <v>-466.50900000000001</v>
      </c>
      <c r="E31475" s="28">
        <v>803.428</v>
      </c>
    </row>
    <row r="31476" spans="4:5" x14ac:dyDescent="0.25">
      <c r="D31476" s="31">
        <v>-466.49299999999999</v>
      </c>
      <c r="E31476" s="28">
        <v>803.41800000000001</v>
      </c>
    </row>
    <row r="31477" spans="4:5" x14ac:dyDescent="0.25">
      <c r="D31477" s="31">
        <v>-466.47699999999998</v>
      </c>
      <c r="E31477" s="28">
        <v>803.40700000000004</v>
      </c>
    </row>
    <row r="31478" spans="4:5" x14ac:dyDescent="0.25">
      <c r="D31478" s="31">
        <v>-466.46100000000001</v>
      </c>
      <c r="E31478" s="28">
        <v>803.39700000000005</v>
      </c>
    </row>
    <row r="31479" spans="4:5" x14ac:dyDescent="0.25">
      <c r="D31479" s="31">
        <v>-466.44499999999999</v>
      </c>
      <c r="E31479" s="28">
        <v>803.38599999999997</v>
      </c>
    </row>
    <row r="31480" spans="4:5" x14ac:dyDescent="0.25">
      <c r="D31480" s="31">
        <v>-466.42899999999997</v>
      </c>
      <c r="E31480" s="28">
        <v>803.375</v>
      </c>
    </row>
    <row r="31481" spans="4:5" x14ac:dyDescent="0.25">
      <c r="D31481" s="31">
        <v>-466.41300000000001</v>
      </c>
      <c r="E31481" s="28">
        <v>803.36500000000001</v>
      </c>
    </row>
    <row r="31482" spans="4:5" x14ac:dyDescent="0.25">
      <c r="D31482" s="31">
        <v>-466.39699999999999</v>
      </c>
      <c r="E31482" s="28">
        <v>803.35400000000004</v>
      </c>
    </row>
    <row r="31483" spans="4:5" x14ac:dyDescent="0.25">
      <c r="D31483" s="31">
        <v>-466.38099999999997</v>
      </c>
      <c r="E31483" s="28">
        <v>803.34299999999996</v>
      </c>
    </row>
    <row r="31484" spans="4:5" x14ac:dyDescent="0.25">
      <c r="D31484" s="31">
        <v>-466.36500000000001</v>
      </c>
      <c r="E31484" s="28">
        <v>803.33199999999999</v>
      </c>
    </row>
    <row r="31485" spans="4:5" x14ac:dyDescent="0.25">
      <c r="D31485" s="31">
        <v>-466.34899999999999</v>
      </c>
      <c r="E31485" s="28">
        <v>803.32100000000003</v>
      </c>
    </row>
    <row r="31486" spans="4:5" x14ac:dyDescent="0.25">
      <c r="D31486" s="31">
        <v>-466.33300000000003</v>
      </c>
      <c r="E31486" s="28">
        <v>803.31</v>
      </c>
    </row>
    <row r="31487" spans="4:5" x14ac:dyDescent="0.25">
      <c r="D31487" s="31">
        <v>-466.31700000000001</v>
      </c>
      <c r="E31487" s="28">
        <v>803.29899999999998</v>
      </c>
    </row>
    <row r="31488" spans="4:5" x14ac:dyDescent="0.25">
      <c r="D31488" s="31">
        <v>-466.30099999999999</v>
      </c>
      <c r="E31488" s="28">
        <v>803.28800000000001</v>
      </c>
    </row>
    <row r="31489" spans="4:5" x14ac:dyDescent="0.25">
      <c r="D31489" s="31">
        <v>-466.28500000000003</v>
      </c>
      <c r="E31489" s="28">
        <v>803.27700000000004</v>
      </c>
    </row>
    <row r="31490" spans="4:5" x14ac:dyDescent="0.25">
      <c r="D31490" s="31">
        <v>-466.26900000000001</v>
      </c>
      <c r="E31490" s="28">
        <v>803.26599999999996</v>
      </c>
    </row>
    <row r="31491" spans="4:5" x14ac:dyDescent="0.25">
      <c r="D31491" s="31">
        <v>-466.25299999999999</v>
      </c>
      <c r="E31491" s="28">
        <v>803.255</v>
      </c>
    </row>
    <row r="31492" spans="4:5" x14ac:dyDescent="0.25">
      <c r="D31492" s="31">
        <v>-466.23700000000002</v>
      </c>
      <c r="E31492" s="28">
        <v>803.24400000000003</v>
      </c>
    </row>
    <row r="31493" spans="4:5" x14ac:dyDescent="0.25">
      <c r="D31493" s="31">
        <v>-466.221</v>
      </c>
      <c r="E31493" s="28">
        <v>803.23299999999995</v>
      </c>
    </row>
    <row r="31494" spans="4:5" x14ac:dyDescent="0.25">
      <c r="D31494" s="31">
        <v>-466.20499999999998</v>
      </c>
      <c r="E31494" s="28">
        <v>803.22199999999998</v>
      </c>
    </row>
    <row r="31495" spans="4:5" x14ac:dyDescent="0.25">
      <c r="D31495" s="31">
        <v>-466.18900000000002</v>
      </c>
      <c r="E31495" s="28">
        <v>803.21</v>
      </c>
    </row>
    <row r="31496" spans="4:5" x14ac:dyDescent="0.25">
      <c r="D31496" s="31">
        <v>-466.173</v>
      </c>
      <c r="E31496" s="28">
        <v>803.19899999999996</v>
      </c>
    </row>
    <row r="31497" spans="4:5" x14ac:dyDescent="0.25">
      <c r="D31497" s="31">
        <v>-466.15699999999998</v>
      </c>
      <c r="E31497" s="28">
        <v>803.18799999999999</v>
      </c>
    </row>
    <row r="31498" spans="4:5" x14ac:dyDescent="0.25">
      <c r="D31498" s="31">
        <v>-466.14100000000002</v>
      </c>
      <c r="E31498" s="28">
        <v>803.17700000000002</v>
      </c>
    </row>
    <row r="31499" spans="4:5" x14ac:dyDescent="0.25">
      <c r="D31499" s="31">
        <v>-466.125</v>
      </c>
      <c r="E31499" s="28">
        <v>803.16499999999996</v>
      </c>
    </row>
    <row r="31500" spans="4:5" x14ac:dyDescent="0.25">
      <c r="D31500" s="31">
        <v>-466.10899999999998</v>
      </c>
      <c r="E31500" s="28">
        <v>803.154</v>
      </c>
    </row>
    <row r="31501" spans="4:5" x14ac:dyDescent="0.25">
      <c r="D31501" s="31">
        <v>-466.09300000000002</v>
      </c>
      <c r="E31501" s="28">
        <v>803.14200000000005</v>
      </c>
    </row>
    <row r="31502" spans="4:5" x14ac:dyDescent="0.25">
      <c r="D31502" s="31">
        <v>-466.077</v>
      </c>
      <c r="E31502" s="28">
        <v>803.13099999999997</v>
      </c>
    </row>
    <row r="31503" spans="4:5" x14ac:dyDescent="0.25">
      <c r="D31503" s="31">
        <v>-466.06099999999998</v>
      </c>
      <c r="E31503" s="28">
        <v>803.11900000000003</v>
      </c>
    </row>
    <row r="31504" spans="4:5" x14ac:dyDescent="0.25">
      <c r="D31504" s="31">
        <v>-466.04500000000002</v>
      </c>
      <c r="E31504" s="28">
        <v>803.10799999999995</v>
      </c>
    </row>
    <row r="31505" spans="4:5" x14ac:dyDescent="0.25">
      <c r="D31505" s="31">
        <v>-466.029</v>
      </c>
      <c r="E31505" s="28">
        <v>803.096</v>
      </c>
    </row>
    <row r="31506" spans="4:5" x14ac:dyDescent="0.25">
      <c r="D31506" s="31">
        <v>-466.01299999999998</v>
      </c>
      <c r="E31506" s="28">
        <v>803.08500000000004</v>
      </c>
    </row>
    <row r="31507" spans="4:5" x14ac:dyDescent="0.25">
      <c r="D31507" s="31">
        <v>-465.99700000000001</v>
      </c>
      <c r="E31507" s="28">
        <v>803.07299999999998</v>
      </c>
    </row>
    <row r="31508" spans="4:5" x14ac:dyDescent="0.25">
      <c r="D31508" s="31">
        <v>-465.98099999999999</v>
      </c>
      <c r="E31508" s="28">
        <v>803.06100000000004</v>
      </c>
    </row>
    <row r="31509" spans="4:5" x14ac:dyDescent="0.25">
      <c r="D31509" s="31">
        <v>-465.96499999999997</v>
      </c>
      <c r="E31509" s="28">
        <v>803.05</v>
      </c>
    </row>
    <row r="31510" spans="4:5" x14ac:dyDescent="0.25">
      <c r="D31510" s="31">
        <v>-465.94900000000001</v>
      </c>
      <c r="E31510" s="28">
        <v>803.03800000000001</v>
      </c>
    </row>
    <row r="31511" spans="4:5" x14ac:dyDescent="0.25">
      <c r="D31511" s="31">
        <v>-465.93299999999999</v>
      </c>
      <c r="E31511" s="28">
        <v>803.02599999999995</v>
      </c>
    </row>
    <row r="31512" spans="4:5" x14ac:dyDescent="0.25">
      <c r="D31512" s="31">
        <v>-465.91699999999997</v>
      </c>
      <c r="E31512" s="28">
        <v>803.01400000000001</v>
      </c>
    </row>
    <row r="31513" spans="4:5" x14ac:dyDescent="0.25">
      <c r="D31513" s="31">
        <v>-465.90100000000001</v>
      </c>
      <c r="E31513" s="28">
        <v>803.00300000000004</v>
      </c>
    </row>
    <row r="31514" spans="4:5" x14ac:dyDescent="0.25">
      <c r="D31514" s="31">
        <v>-465.88499999999999</v>
      </c>
      <c r="E31514" s="28">
        <v>802.99099999999999</v>
      </c>
    </row>
    <row r="31515" spans="4:5" x14ac:dyDescent="0.25">
      <c r="D31515" s="31">
        <v>-465.86900000000003</v>
      </c>
      <c r="E31515" s="28">
        <v>802.97900000000004</v>
      </c>
    </row>
    <row r="31516" spans="4:5" x14ac:dyDescent="0.25">
      <c r="D31516" s="31">
        <v>-465.85300000000001</v>
      </c>
      <c r="E31516" s="28">
        <v>802.96699999999998</v>
      </c>
    </row>
    <row r="31517" spans="4:5" x14ac:dyDescent="0.25">
      <c r="D31517" s="31">
        <v>-465.83699999999999</v>
      </c>
      <c r="E31517" s="28">
        <v>802.95500000000004</v>
      </c>
    </row>
    <row r="31518" spans="4:5" x14ac:dyDescent="0.25">
      <c r="D31518" s="31">
        <v>-465.82100000000003</v>
      </c>
      <c r="E31518" s="28">
        <v>802.94299999999998</v>
      </c>
    </row>
    <row r="31519" spans="4:5" x14ac:dyDescent="0.25">
      <c r="D31519" s="31">
        <v>-465.80500000000001</v>
      </c>
      <c r="E31519" s="28">
        <v>802.93100000000004</v>
      </c>
    </row>
    <row r="31520" spans="4:5" x14ac:dyDescent="0.25">
      <c r="D31520" s="31">
        <v>-465.78899999999999</v>
      </c>
      <c r="E31520" s="28">
        <v>802.91899999999998</v>
      </c>
    </row>
    <row r="31521" spans="4:5" x14ac:dyDescent="0.25">
      <c r="D31521" s="31">
        <v>-465.77300000000002</v>
      </c>
      <c r="E31521" s="28">
        <v>802.90599999999995</v>
      </c>
    </row>
    <row r="31522" spans="4:5" x14ac:dyDescent="0.25">
      <c r="D31522" s="31">
        <v>-465.75700000000001</v>
      </c>
      <c r="E31522" s="28">
        <v>802.89400000000001</v>
      </c>
    </row>
    <row r="31523" spans="4:5" x14ac:dyDescent="0.25">
      <c r="D31523" s="31">
        <v>-465.74099999999999</v>
      </c>
      <c r="E31523" s="28">
        <v>802.88199999999995</v>
      </c>
    </row>
    <row r="31524" spans="4:5" x14ac:dyDescent="0.25">
      <c r="D31524" s="31">
        <v>-465.72500000000002</v>
      </c>
      <c r="E31524" s="28">
        <v>802.87</v>
      </c>
    </row>
    <row r="31525" spans="4:5" x14ac:dyDescent="0.25">
      <c r="D31525" s="31">
        <v>-465.709</v>
      </c>
      <c r="E31525" s="28">
        <v>802.85799999999995</v>
      </c>
    </row>
    <row r="31526" spans="4:5" x14ac:dyDescent="0.25">
      <c r="D31526" s="31">
        <v>-465.69299999999998</v>
      </c>
      <c r="E31526" s="28">
        <v>802.84500000000003</v>
      </c>
    </row>
    <row r="31527" spans="4:5" x14ac:dyDescent="0.25">
      <c r="D31527" s="31">
        <v>-465.67700000000002</v>
      </c>
      <c r="E31527" s="28">
        <v>802.83299999999997</v>
      </c>
    </row>
    <row r="31528" spans="4:5" x14ac:dyDescent="0.25">
      <c r="D31528" s="31">
        <v>-465.661</v>
      </c>
      <c r="E31528" s="28">
        <v>802.82100000000003</v>
      </c>
    </row>
    <row r="31529" spans="4:5" x14ac:dyDescent="0.25">
      <c r="D31529" s="31">
        <v>-465.64499999999998</v>
      </c>
      <c r="E31529" s="28">
        <v>802.80799999999999</v>
      </c>
    </row>
    <row r="31530" spans="4:5" x14ac:dyDescent="0.25">
      <c r="D31530" s="31">
        <v>-465.62900000000002</v>
      </c>
      <c r="E31530" s="28">
        <v>802.79600000000005</v>
      </c>
    </row>
    <row r="31531" spans="4:5" x14ac:dyDescent="0.25">
      <c r="D31531" s="31">
        <v>-465.613</v>
      </c>
      <c r="E31531" s="28">
        <v>802.78300000000002</v>
      </c>
    </row>
    <row r="31532" spans="4:5" x14ac:dyDescent="0.25">
      <c r="D31532" s="31">
        <v>-465.59699999999998</v>
      </c>
      <c r="E31532" s="28">
        <v>802.77099999999996</v>
      </c>
    </row>
    <row r="31533" spans="4:5" x14ac:dyDescent="0.25">
      <c r="D31533" s="31">
        <v>-465.58100000000002</v>
      </c>
      <c r="E31533" s="28">
        <v>802.75800000000004</v>
      </c>
    </row>
    <row r="31534" spans="4:5" x14ac:dyDescent="0.25">
      <c r="D31534" s="31">
        <v>-465.565</v>
      </c>
      <c r="E31534" s="28">
        <v>802.74599999999998</v>
      </c>
    </row>
    <row r="31535" spans="4:5" x14ac:dyDescent="0.25">
      <c r="D31535" s="31">
        <v>-465.54899999999998</v>
      </c>
      <c r="E31535" s="28">
        <v>802.73299999999995</v>
      </c>
    </row>
    <row r="31536" spans="4:5" x14ac:dyDescent="0.25">
      <c r="D31536" s="31">
        <v>-465.53300000000002</v>
      </c>
      <c r="E31536" s="28">
        <v>802.72</v>
      </c>
    </row>
    <row r="31537" spans="4:5" x14ac:dyDescent="0.25">
      <c r="D31537" s="31">
        <v>-465.517</v>
      </c>
      <c r="E31537" s="28">
        <v>802.70799999999997</v>
      </c>
    </row>
    <row r="31538" spans="4:5" x14ac:dyDescent="0.25">
      <c r="D31538" s="31">
        <v>-465.50099999999998</v>
      </c>
      <c r="E31538" s="28">
        <v>802.69500000000005</v>
      </c>
    </row>
    <row r="31539" spans="4:5" x14ac:dyDescent="0.25">
      <c r="D31539" s="31">
        <v>-465.48500000000001</v>
      </c>
      <c r="E31539" s="28">
        <v>802.68200000000002</v>
      </c>
    </row>
    <row r="31540" spans="4:5" x14ac:dyDescent="0.25">
      <c r="D31540" s="31">
        <v>-465.46899999999999</v>
      </c>
      <c r="E31540" s="28">
        <v>802.66899999999998</v>
      </c>
    </row>
    <row r="31541" spans="4:5" x14ac:dyDescent="0.25">
      <c r="D31541" s="31">
        <v>-465.45299999999997</v>
      </c>
      <c r="E31541" s="28">
        <v>802.65700000000004</v>
      </c>
    </row>
    <row r="31542" spans="4:5" x14ac:dyDescent="0.25">
      <c r="D31542" s="31">
        <v>-465.43799999999999</v>
      </c>
      <c r="E31542" s="28">
        <v>802.64400000000001</v>
      </c>
    </row>
    <row r="31543" spans="4:5" x14ac:dyDescent="0.25">
      <c r="D31543" s="31">
        <v>-465.42200000000003</v>
      </c>
      <c r="E31543" s="28">
        <v>802.63099999999997</v>
      </c>
    </row>
    <row r="31544" spans="4:5" x14ac:dyDescent="0.25">
      <c r="D31544" s="31">
        <v>-465.40600000000001</v>
      </c>
      <c r="E31544" s="28">
        <v>802.61800000000005</v>
      </c>
    </row>
    <row r="31545" spans="4:5" x14ac:dyDescent="0.25">
      <c r="D31545" s="31">
        <v>-465.39</v>
      </c>
      <c r="E31545" s="28">
        <v>802.60500000000002</v>
      </c>
    </row>
    <row r="31546" spans="4:5" x14ac:dyDescent="0.25">
      <c r="D31546" s="31">
        <v>-465.37400000000002</v>
      </c>
      <c r="E31546" s="28">
        <v>802.59199999999998</v>
      </c>
    </row>
    <row r="31547" spans="4:5" x14ac:dyDescent="0.25">
      <c r="D31547" s="31">
        <v>-465.358</v>
      </c>
      <c r="E31547" s="28">
        <v>802.57899999999995</v>
      </c>
    </row>
    <row r="31548" spans="4:5" x14ac:dyDescent="0.25">
      <c r="D31548" s="31">
        <v>-465.34199999999998</v>
      </c>
      <c r="E31548" s="28">
        <v>802.56600000000003</v>
      </c>
    </row>
    <row r="31549" spans="4:5" x14ac:dyDescent="0.25">
      <c r="D31549" s="31">
        <v>-465.32600000000002</v>
      </c>
      <c r="E31549" s="28">
        <v>802.553</v>
      </c>
    </row>
    <row r="31550" spans="4:5" x14ac:dyDescent="0.25">
      <c r="D31550" s="31">
        <v>-465.31</v>
      </c>
      <c r="E31550" s="28">
        <v>802.54</v>
      </c>
    </row>
    <row r="31551" spans="4:5" x14ac:dyDescent="0.25">
      <c r="D31551" s="31">
        <v>-465.29399999999998</v>
      </c>
      <c r="E31551" s="28">
        <v>802.52700000000004</v>
      </c>
    </row>
    <row r="31552" spans="4:5" x14ac:dyDescent="0.25">
      <c r="D31552" s="31">
        <v>-465.27800000000002</v>
      </c>
      <c r="E31552" s="28">
        <v>802.51300000000003</v>
      </c>
    </row>
    <row r="31553" spans="4:5" x14ac:dyDescent="0.25">
      <c r="D31553" s="31">
        <v>-465.262</v>
      </c>
      <c r="E31553" s="28">
        <v>802.5</v>
      </c>
    </row>
    <row r="31554" spans="4:5" x14ac:dyDescent="0.25">
      <c r="D31554" s="31">
        <v>-465.24599999999998</v>
      </c>
      <c r="E31554" s="28">
        <v>802.48699999999997</v>
      </c>
    </row>
    <row r="31555" spans="4:5" x14ac:dyDescent="0.25">
      <c r="D31555" s="31">
        <v>-465.23</v>
      </c>
      <c r="E31555" s="28">
        <v>802.47400000000005</v>
      </c>
    </row>
    <row r="31556" spans="4:5" x14ac:dyDescent="0.25">
      <c r="D31556" s="31">
        <v>-465.214</v>
      </c>
      <c r="E31556" s="28">
        <v>802.46</v>
      </c>
    </row>
    <row r="31557" spans="4:5" x14ac:dyDescent="0.25">
      <c r="D31557" s="31">
        <v>-465.19799999999998</v>
      </c>
      <c r="E31557" s="28">
        <v>802.447</v>
      </c>
    </row>
    <row r="31558" spans="4:5" x14ac:dyDescent="0.25">
      <c r="D31558" s="31">
        <v>-465.18200000000002</v>
      </c>
      <c r="E31558" s="28">
        <v>802.43399999999997</v>
      </c>
    </row>
    <row r="31559" spans="4:5" x14ac:dyDescent="0.25">
      <c r="D31559" s="31">
        <v>-465.166</v>
      </c>
      <c r="E31559" s="28">
        <v>802.42</v>
      </c>
    </row>
    <row r="31560" spans="4:5" x14ac:dyDescent="0.25">
      <c r="D31560" s="31">
        <v>-465.15</v>
      </c>
      <c r="E31560" s="28">
        <v>802.40700000000004</v>
      </c>
    </row>
    <row r="31561" spans="4:5" x14ac:dyDescent="0.25">
      <c r="D31561" s="31">
        <v>-465.13400000000001</v>
      </c>
      <c r="E31561" s="28">
        <v>802.39300000000003</v>
      </c>
    </row>
    <row r="31562" spans="4:5" x14ac:dyDescent="0.25">
      <c r="D31562" s="31">
        <v>-465.11799999999999</v>
      </c>
      <c r="E31562" s="28">
        <v>802.38</v>
      </c>
    </row>
    <row r="31563" spans="4:5" x14ac:dyDescent="0.25">
      <c r="D31563" s="31">
        <v>-465.10199999999998</v>
      </c>
      <c r="E31563" s="28">
        <v>802.36599999999999</v>
      </c>
    </row>
    <row r="31564" spans="4:5" x14ac:dyDescent="0.25">
      <c r="D31564" s="31">
        <v>-465.08600000000001</v>
      </c>
      <c r="E31564" s="28">
        <v>802.35199999999998</v>
      </c>
    </row>
    <row r="31565" spans="4:5" x14ac:dyDescent="0.25">
      <c r="D31565" s="31">
        <v>-465.07</v>
      </c>
      <c r="E31565" s="28">
        <v>802.33900000000006</v>
      </c>
    </row>
    <row r="31566" spans="4:5" x14ac:dyDescent="0.25">
      <c r="D31566" s="31">
        <v>-465.05399999999997</v>
      </c>
      <c r="E31566" s="28">
        <v>802.32500000000005</v>
      </c>
    </row>
    <row r="31567" spans="4:5" x14ac:dyDescent="0.25">
      <c r="D31567" s="31">
        <v>-465.03800000000001</v>
      </c>
      <c r="E31567" s="28">
        <v>802.31100000000004</v>
      </c>
    </row>
    <row r="31568" spans="4:5" x14ac:dyDescent="0.25">
      <c r="D31568" s="31">
        <v>-465.02199999999999</v>
      </c>
      <c r="E31568" s="28">
        <v>802.298</v>
      </c>
    </row>
    <row r="31569" spans="4:5" x14ac:dyDescent="0.25">
      <c r="D31569" s="31">
        <v>-465.00599999999997</v>
      </c>
      <c r="E31569" s="28">
        <v>802.28399999999999</v>
      </c>
    </row>
    <row r="31570" spans="4:5" x14ac:dyDescent="0.25">
      <c r="D31570" s="31">
        <v>-464.99</v>
      </c>
      <c r="E31570" s="28">
        <v>802.27</v>
      </c>
    </row>
    <row r="31571" spans="4:5" x14ac:dyDescent="0.25">
      <c r="D31571" s="31">
        <v>-464.97399999999999</v>
      </c>
      <c r="E31571" s="28">
        <v>802.25599999999997</v>
      </c>
    </row>
    <row r="31572" spans="4:5" x14ac:dyDescent="0.25">
      <c r="D31572" s="31">
        <v>-464.95800000000003</v>
      </c>
      <c r="E31572" s="28">
        <v>802.24199999999996</v>
      </c>
    </row>
    <row r="31573" spans="4:5" x14ac:dyDescent="0.25">
      <c r="D31573" s="31">
        <v>-464.94200000000001</v>
      </c>
      <c r="E31573" s="28">
        <v>802.22799999999995</v>
      </c>
    </row>
    <row r="31574" spans="4:5" x14ac:dyDescent="0.25">
      <c r="D31574" s="31">
        <v>-464.92599999999999</v>
      </c>
      <c r="E31574" s="28">
        <v>802.21400000000006</v>
      </c>
    </row>
    <row r="31575" spans="4:5" x14ac:dyDescent="0.25">
      <c r="D31575" s="31">
        <v>-464.91</v>
      </c>
      <c r="E31575" s="28">
        <v>802.20100000000002</v>
      </c>
    </row>
    <row r="31576" spans="4:5" x14ac:dyDescent="0.25">
      <c r="D31576" s="31">
        <v>-464.89400000000001</v>
      </c>
      <c r="E31576" s="28">
        <v>802.18600000000004</v>
      </c>
    </row>
    <row r="31577" spans="4:5" x14ac:dyDescent="0.25">
      <c r="D31577" s="31">
        <v>-464.87799999999999</v>
      </c>
      <c r="E31577" s="28">
        <v>802.17200000000003</v>
      </c>
    </row>
    <row r="31578" spans="4:5" x14ac:dyDescent="0.25">
      <c r="D31578" s="31">
        <v>-464.86200000000002</v>
      </c>
      <c r="E31578" s="28">
        <v>802.15800000000002</v>
      </c>
    </row>
    <row r="31579" spans="4:5" x14ac:dyDescent="0.25">
      <c r="D31579" s="31">
        <v>-464.846</v>
      </c>
      <c r="E31579" s="28">
        <v>802.14400000000001</v>
      </c>
    </row>
    <row r="31580" spans="4:5" x14ac:dyDescent="0.25">
      <c r="D31580" s="31">
        <v>-464.83</v>
      </c>
      <c r="E31580" s="28">
        <v>802.13</v>
      </c>
    </row>
    <row r="31581" spans="4:5" x14ac:dyDescent="0.25">
      <c r="D31581" s="31">
        <v>-464.81400000000002</v>
      </c>
      <c r="E31581" s="28">
        <v>802.11599999999999</v>
      </c>
    </row>
    <row r="31582" spans="4:5" x14ac:dyDescent="0.25">
      <c r="D31582" s="31">
        <v>-464.798</v>
      </c>
      <c r="E31582" s="28">
        <v>802.10199999999998</v>
      </c>
    </row>
    <row r="31583" spans="4:5" x14ac:dyDescent="0.25">
      <c r="D31583" s="31">
        <v>-464.78199999999998</v>
      </c>
      <c r="E31583" s="28">
        <v>802.08699999999999</v>
      </c>
    </row>
    <row r="31584" spans="4:5" x14ac:dyDescent="0.25">
      <c r="D31584" s="31">
        <v>-464.76600000000002</v>
      </c>
      <c r="E31584" s="28">
        <v>802.07299999999998</v>
      </c>
    </row>
    <row r="31585" spans="4:5" x14ac:dyDescent="0.25">
      <c r="D31585" s="31">
        <v>-464.75</v>
      </c>
      <c r="E31585" s="28">
        <v>802.05899999999997</v>
      </c>
    </row>
    <row r="31586" spans="4:5" x14ac:dyDescent="0.25">
      <c r="D31586" s="31">
        <v>-464.73399999999998</v>
      </c>
      <c r="E31586" s="28">
        <v>802.04399999999998</v>
      </c>
    </row>
    <row r="31587" spans="4:5" x14ac:dyDescent="0.25">
      <c r="D31587" s="31">
        <v>-464.71800000000002</v>
      </c>
      <c r="E31587" s="28">
        <v>802.03</v>
      </c>
    </row>
    <row r="31588" spans="4:5" x14ac:dyDescent="0.25">
      <c r="D31588" s="31">
        <v>-464.702</v>
      </c>
      <c r="E31588" s="28">
        <v>802.01599999999996</v>
      </c>
    </row>
    <row r="31589" spans="4:5" x14ac:dyDescent="0.25">
      <c r="D31589" s="31">
        <v>-464.68599999999998</v>
      </c>
      <c r="E31589" s="28">
        <v>802.00099999999998</v>
      </c>
    </row>
    <row r="31590" spans="4:5" x14ac:dyDescent="0.25">
      <c r="D31590" s="31">
        <v>-464.67</v>
      </c>
      <c r="E31590" s="28">
        <v>801.98699999999997</v>
      </c>
    </row>
    <row r="31591" spans="4:5" x14ac:dyDescent="0.25">
      <c r="D31591" s="31">
        <v>-464.654</v>
      </c>
      <c r="E31591" s="28">
        <v>801.97199999999998</v>
      </c>
    </row>
    <row r="31592" spans="4:5" x14ac:dyDescent="0.25">
      <c r="D31592" s="31">
        <v>-464.63799999999998</v>
      </c>
      <c r="E31592" s="28">
        <v>801.95799999999997</v>
      </c>
    </row>
    <row r="31593" spans="4:5" x14ac:dyDescent="0.25">
      <c r="D31593" s="31">
        <v>-464.62200000000001</v>
      </c>
      <c r="E31593" s="28">
        <v>801.94299999999998</v>
      </c>
    </row>
    <row r="31594" spans="4:5" x14ac:dyDescent="0.25">
      <c r="D31594" s="31">
        <v>-464.60599999999999</v>
      </c>
      <c r="E31594" s="28">
        <v>801.928</v>
      </c>
    </row>
    <row r="31595" spans="4:5" x14ac:dyDescent="0.25">
      <c r="D31595" s="31">
        <v>-464.59</v>
      </c>
      <c r="E31595" s="28">
        <v>801.91399999999999</v>
      </c>
    </row>
    <row r="31596" spans="4:5" x14ac:dyDescent="0.25">
      <c r="D31596" s="31">
        <v>-464.57400000000001</v>
      </c>
      <c r="E31596" s="28">
        <v>801.899</v>
      </c>
    </row>
    <row r="31597" spans="4:5" x14ac:dyDescent="0.25">
      <c r="D31597" s="31">
        <v>-464.55799999999999</v>
      </c>
      <c r="E31597" s="28">
        <v>801.88400000000001</v>
      </c>
    </row>
    <row r="31598" spans="4:5" x14ac:dyDescent="0.25">
      <c r="D31598" s="31">
        <v>-464.54199999999997</v>
      </c>
      <c r="E31598" s="28">
        <v>801.87</v>
      </c>
    </row>
    <row r="31599" spans="4:5" x14ac:dyDescent="0.25">
      <c r="D31599" s="31">
        <v>-464.52600000000001</v>
      </c>
      <c r="E31599" s="28">
        <v>801.85500000000002</v>
      </c>
    </row>
    <row r="31600" spans="4:5" x14ac:dyDescent="0.25">
      <c r="D31600" s="31">
        <v>-464.51</v>
      </c>
      <c r="E31600" s="28">
        <v>801.84</v>
      </c>
    </row>
    <row r="31601" spans="4:5" x14ac:dyDescent="0.25">
      <c r="D31601" s="31">
        <v>-464.49400000000003</v>
      </c>
      <c r="E31601" s="28">
        <v>801.82500000000005</v>
      </c>
    </row>
    <row r="31602" spans="4:5" x14ac:dyDescent="0.25">
      <c r="D31602" s="31">
        <v>-464.47800000000001</v>
      </c>
      <c r="E31602" s="28">
        <v>801.81</v>
      </c>
    </row>
    <row r="31603" spans="4:5" x14ac:dyDescent="0.25">
      <c r="D31603" s="31">
        <v>-464.46199999999999</v>
      </c>
      <c r="E31603" s="28">
        <v>801.79499999999996</v>
      </c>
    </row>
    <row r="31604" spans="4:5" x14ac:dyDescent="0.25">
      <c r="D31604" s="31">
        <v>-464.44600000000003</v>
      </c>
      <c r="E31604" s="28">
        <v>801.78</v>
      </c>
    </row>
    <row r="31605" spans="4:5" x14ac:dyDescent="0.25">
      <c r="D31605" s="31">
        <v>-464.43</v>
      </c>
      <c r="E31605" s="28">
        <v>801.76499999999999</v>
      </c>
    </row>
    <row r="31606" spans="4:5" x14ac:dyDescent="0.25">
      <c r="D31606" s="31">
        <v>-464.41399999999999</v>
      </c>
      <c r="E31606" s="28">
        <v>801.75</v>
      </c>
    </row>
    <row r="31607" spans="4:5" x14ac:dyDescent="0.25">
      <c r="D31607" s="31">
        <v>-464.39800000000002</v>
      </c>
      <c r="E31607" s="28">
        <v>801.73500000000001</v>
      </c>
    </row>
    <row r="31608" spans="4:5" x14ac:dyDescent="0.25">
      <c r="D31608" s="31">
        <v>-464.38200000000001</v>
      </c>
      <c r="E31608" s="28">
        <v>801.72</v>
      </c>
    </row>
    <row r="31609" spans="4:5" x14ac:dyDescent="0.25">
      <c r="D31609" s="31">
        <v>-464.36599999999999</v>
      </c>
      <c r="E31609" s="28">
        <v>801.70500000000004</v>
      </c>
    </row>
    <row r="31610" spans="4:5" x14ac:dyDescent="0.25">
      <c r="D31610" s="31">
        <v>-464.35</v>
      </c>
      <c r="E31610" s="28">
        <v>801.69</v>
      </c>
    </row>
    <row r="31611" spans="4:5" x14ac:dyDescent="0.25">
      <c r="D31611" s="31">
        <v>-464.334</v>
      </c>
      <c r="E31611" s="28">
        <v>801.67499999999995</v>
      </c>
    </row>
    <row r="31612" spans="4:5" x14ac:dyDescent="0.25">
      <c r="D31612" s="31">
        <v>-464.31799999999998</v>
      </c>
      <c r="E31612" s="28">
        <v>801.65899999999999</v>
      </c>
    </row>
    <row r="31613" spans="4:5" x14ac:dyDescent="0.25">
      <c r="D31613" s="31">
        <v>-464.30200000000002</v>
      </c>
      <c r="E31613" s="28">
        <v>801.64400000000001</v>
      </c>
    </row>
    <row r="31614" spans="4:5" x14ac:dyDescent="0.25">
      <c r="D31614" s="31">
        <v>-464.286</v>
      </c>
      <c r="E31614" s="28">
        <v>801.62900000000002</v>
      </c>
    </row>
    <row r="31615" spans="4:5" x14ac:dyDescent="0.25">
      <c r="D31615" s="31">
        <v>-464.27</v>
      </c>
      <c r="E31615" s="28">
        <v>801.61300000000006</v>
      </c>
    </row>
    <row r="31616" spans="4:5" x14ac:dyDescent="0.25">
      <c r="D31616" s="31">
        <v>-464.25400000000002</v>
      </c>
      <c r="E31616" s="28">
        <v>801.59799999999996</v>
      </c>
    </row>
    <row r="31617" spans="4:5" x14ac:dyDescent="0.25">
      <c r="D31617" s="31">
        <v>-464.238</v>
      </c>
      <c r="E31617" s="28">
        <v>801.58299999999997</v>
      </c>
    </row>
    <row r="31618" spans="4:5" x14ac:dyDescent="0.25">
      <c r="D31618" s="31">
        <v>-464.22199999999998</v>
      </c>
      <c r="E31618" s="28">
        <v>801.56700000000001</v>
      </c>
    </row>
    <row r="31619" spans="4:5" x14ac:dyDescent="0.25">
      <c r="D31619" s="31">
        <v>-464.20600000000002</v>
      </c>
      <c r="E31619" s="28">
        <v>801.55200000000002</v>
      </c>
    </row>
    <row r="31620" spans="4:5" x14ac:dyDescent="0.25">
      <c r="D31620" s="31">
        <v>-464.19</v>
      </c>
      <c r="E31620" s="28">
        <v>801.53599999999994</v>
      </c>
    </row>
    <row r="31621" spans="4:5" x14ac:dyDescent="0.25">
      <c r="D31621" s="31">
        <v>-464.17399999999998</v>
      </c>
      <c r="E31621" s="28">
        <v>801.52099999999996</v>
      </c>
    </row>
    <row r="31622" spans="4:5" x14ac:dyDescent="0.25">
      <c r="D31622" s="31">
        <v>-464.15800000000002</v>
      </c>
      <c r="E31622" s="28">
        <v>801.505</v>
      </c>
    </row>
    <row r="31623" spans="4:5" x14ac:dyDescent="0.25">
      <c r="D31623" s="31">
        <v>-464.142</v>
      </c>
      <c r="E31623" s="28">
        <v>801.48900000000003</v>
      </c>
    </row>
    <row r="31624" spans="4:5" x14ac:dyDescent="0.25">
      <c r="D31624" s="31">
        <v>-464.12599999999998</v>
      </c>
      <c r="E31624" s="28">
        <v>801.47400000000005</v>
      </c>
    </row>
    <row r="31625" spans="4:5" x14ac:dyDescent="0.25">
      <c r="D31625" s="31">
        <v>-464.11</v>
      </c>
      <c r="E31625" s="28">
        <v>801.45799999999997</v>
      </c>
    </row>
    <row r="31626" spans="4:5" x14ac:dyDescent="0.25">
      <c r="D31626" s="31">
        <v>-464.09399999999999</v>
      </c>
      <c r="E31626" s="28">
        <v>801.44200000000001</v>
      </c>
    </row>
    <row r="31627" spans="4:5" x14ac:dyDescent="0.25">
      <c r="D31627" s="31">
        <v>-464.07799999999997</v>
      </c>
      <c r="E31627" s="28">
        <v>801.42700000000002</v>
      </c>
    </row>
    <row r="31628" spans="4:5" x14ac:dyDescent="0.25">
      <c r="D31628" s="31">
        <v>-464.06200000000001</v>
      </c>
      <c r="E31628" s="28">
        <v>801.41099999999994</v>
      </c>
    </row>
    <row r="31629" spans="4:5" x14ac:dyDescent="0.25">
      <c r="D31629" s="31">
        <v>-464.04599999999999</v>
      </c>
      <c r="E31629" s="28">
        <v>801.39499999999998</v>
      </c>
    </row>
    <row r="31630" spans="4:5" x14ac:dyDescent="0.25">
      <c r="D31630" s="31">
        <v>-464.03</v>
      </c>
      <c r="E31630" s="28">
        <v>801.37900000000002</v>
      </c>
    </row>
    <row r="31631" spans="4:5" x14ac:dyDescent="0.25">
      <c r="D31631" s="31">
        <v>-464.01400000000001</v>
      </c>
      <c r="E31631" s="28">
        <v>801.36300000000006</v>
      </c>
    </row>
    <row r="31632" spans="4:5" x14ac:dyDescent="0.25">
      <c r="D31632" s="31">
        <v>-463.99799999999999</v>
      </c>
      <c r="E31632" s="28">
        <v>801.34699999999998</v>
      </c>
    </row>
    <row r="31633" spans="4:5" x14ac:dyDescent="0.25">
      <c r="D31633" s="31">
        <v>-463.98200000000003</v>
      </c>
      <c r="E31633" s="28">
        <v>801.33100000000002</v>
      </c>
    </row>
    <row r="31634" spans="4:5" x14ac:dyDescent="0.25">
      <c r="D31634" s="31">
        <v>-463.96600000000001</v>
      </c>
      <c r="E31634" s="28">
        <v>801.31500000000005</v>
      </c>
    </row>
    <row r="31635" spans="4:5" x14ac:dyDescent="0.25">
      <c r="D31635" s="31">
        <v>-463.95</v>
      </c>
      <c r="E31635" s="28">
        <v>801.29899999999998</v>
      </c>
    </row>
    <row r="31636" spans="4:5" x14ac:dyDescent="0.25">
      <c r="D31636" s="31">
        <v>-463.93400000000003</v>
      </c>
      <c r="E31636" s="28">
        <v>801.28300000000002</v>
      </c>
    </row>
    <row r="31637" spans="4:5" x14ac:dyDescent="0.25">
      <c r="D31637" s="31">
        <v>-463.91800000000001</v>
      </c>
      <c r="E31637" s="28">
        <v>801.26700000000005</v>
      </c>
    </row>
    <row r="31638" spans="4:5" x14ac:dyDescent="0.25">
      <c r="D31638" s="31">
        <v>-463.90199999999999</v>
      </c>
      <c r="E31638" s="28">
        <v>801.25099999999998</v>
      </c>
    </row>
    <row r="31639" spans="4:5" x14ac:dyDescent="0.25">
      <c r="D31639" s="31">
        <v>-463.88600000000002</v>
      </c>
      <c r="E31639" s="28">
        <v>801.23500000000001</v>
      </c>
    </row>
    <row r="31640" spans="4:5" x14ac:dyDescent="0.25">
      <c r="D31640" s="31">
        <v>-463.87</v>
      </c>
      <c r="E31640" s="28">
        <v>801.21900000000005</v>
      </c>
    </row>
    <row r="31641" spans="4:5" x14ac:dyDescent="0.25">
      <c r="D31641" s="31">
        <v>-463.85399999999998</v>
      </c>
      <c r="E31641" s="28">
        <v>801.20299999999997</v>
      </c>
    </row>
    <row r="31642" spans="4:5" x14ac:dyDescent="0.25">
      <c r="D31642" s="31">
        <v>-463.83800000000002</v>
      </c>
      <c r="E31642" s="28">
        <v>801.18600000000004</v>
      </c>
    </row>
    <row r="31643" spans="4:5" x14ac:dyDescent="0.25">
      <c r="D31643" s="31">
        <v>-463.822</v>
      </c>
      <c r="E31643" s="28">
        <v>801.17</v>
      </c>
    </row>
    <row r="31644" spans="4:5" x14ac:dyDescent="0.25">
      <c r="D31644" s="31">
        <v>-463.80599999999998</v>
      </c>
      <c r="E31644" s="28">
        <v>801.154</v>
      </c>
    </row>
    <row r="31645" spans="4:5" x14ac:dyDescent="0.25">
      <c r="D31645" s="31">
        <v>-463.79</v>
      </c>
      <c r="E31645" s="28">
        <v>801.13800000000003</v>
      </c>
    </row>
    <row r="31646" spans="4:5" x14ac:dyDescent="0.25">
      <c r="D31646" s="31">
        <v>-463.774</v>
      </c>
      <c r="E31646" s="28">
        <v>801.12099999999998</v>
      </c>
    </row>
    <row r="31647" spans="4:5" x14ac:dyDescent="0.25">
      <c r="D31647" s="31">
        <v>-463.75799999999998</v>
      </c>
      <c r="E31647" s="28">
        <v>801.10500000000002</v>
      </c>
    </row>
    <row r="31648" spans="4:5" x14ac:dyDescent="0.25">
      <c r="D31648" s="31">
        <v>-463.74200000000002</v>
      </c>
      <c r="E31648" s="28">
        <v>801.08799999999997</v>
      </c>
    </row>
    <row r="31649" spans="4:5" x14ac:dyDescent="0.25">
      <c r="D31649" s="31">
        <v>-463.726</v>
      </c>
      <c r="E31649" s="28">
        <v>801.072</v>
      </c>
    </row>
    <row r="31650" spans="4:5" x14ac:dyDescent="0.25">
      <c r="D31650" s="31">
        <v>-463.71</v>
      </c>
      <c r="E31650" s="28">
        <v>801.05499999999995</v>
      </c>
    </row>
    <row r="31651" spans="4:5" x14ac:dyDescent="0.25">
      <c r="D31651" s="31">
        <v>-463.69400000000002</v>
      </c>
      <c r="E31651" s="28">
        <v>801.03899999999999</v>
      </c>
    </row>
    <row r="31652" spans="4:5" x14ac:dyDescent="0.25">
      <c r="D31652" s="31">
        <v>-463.678</v>
      </c>
      <c r="E31652" s="28">
        <v>801.02200000000005</v>
      </c>
    </row>
    <row r="31653" spans="4:5" x14ac:dyDescent="0.25">
      <c r="D31653" s="31">
        <v>-463.66199999999998</v>
      </c>
      <c r="E31653" s="28">
        <v>801.005</v>
      </c>
    </row>
    <row r="31654" spans="4:5" x14ac:dyDescent="0.25">
      <c r="D31654" s="31">
        <v>-463.64600000000002</v>
      </c>
      <c r="E31654" s="28">
        <v>800.98900000000003</v>
      </c>
    </row>
    <row r="31655" spans="4:5" x14ac:dyDescent="0.25">
      <c r="D31655" s="31">
        <v>-463.63</v>
      </c>
      <c r="E31655" s="28">
        <v>800.97199999999998</v>
      </c>
    </row>
    <row r="31656" spans="4:5" x14ac:dyDescent="0.25">
      <c r="D31656" s="31">
        <v>-463.61500000000001</v>
      </c>
      <c r="E31656" s="28">
        <v>800.95500000000004</v>
      </c>
    </row>
    <row r="31657" spans="4:5" x14ac:dyDescent="0.25">
      <c r="D31657" s="31">
        <v>-463.59899999999999</v>
      </c>
      <c r="E31657" s="28">
        <v>800.93899999999996</v>
      </c>
    </row>
    <row r="31658" spans="4:5" x14ac:dyDescent="0.25">
      <c r="D31658" s="31">
        <v>-463.58300000000003</v>
      </c>
      <c r="E31658" s="28">
        <v>800.92200000000003</v>
      </c>
    </row>
    <row r="31659" spans="4:5" x14ac:dyDescent="0.25">
      <c r="D31659" s="31">
        <v>-463.56700000000001</v>
      </c>
      <c r="E31659" s="28">
        <v>800.90499999999997</v>
      </c>
    </row>
    <row r="31660" spans="4:5" x14ac:dyDescent="0.25">
      <c r="D31660" s="31">
        <v>-463.55099999999999</v>
      </c>
      <c r="E31660" s="28">
        <v>800.88800000000003</v>
      </c>
    </row>
    <row r="31661" spans="4:5" x14ac:dyDescent="0.25">
      <c r="D31661" s="31">
        <v>-463.53500000000003</v>
      </c>
      <c r="E31661" s="28">
        <v>800.87099999999998</v>
      </c>
    </row>
    <row r="31662" spans="4:5" x14ac:dyDescent="0.25">
      <c r="D31662" s="31">
        <v>-463.51900000000001</v>
      </c>
      <c r="E31662" s="28">
        <v>800.85400000000004</v>
      </c>
    </row>
    <row r="31663" spans="4:5" x14ac:dyDescent="0.25">
      <c r="D31663" s="31">
        <v>-463.50299999999999</v>
      </c>
      <c r="E31663" s="28">
        <v>800.83799999999997</v>
      </c>
    </row>
    <row r="31664" spans="4:5" x14ac:dyDescent="0.25">
      <c r="D31664" s="31">
        <v>-463.48700000000002</v>
      </c>
      <c r="E31664" s="28">
        <v>800.82</v>
      </c>
    </row>
    <row r="31665" spans="4:5" x14ac:dyDescent="0.25">
      <c r="D31665" s="31">
        <v>-463.471</v>
      </c>
      <c r="E31665" s="28">
        <v>800.803</v>
      </c>
    </row>
    <row r="31666" spans="4:5" x14ac:dyDescent="0.25">
      <c r="D31666" s="31">
        <v>-463.45499999999998</v>
      </c>
      <c r="E31666" s="28">
        <v>800.78599999999994</v>
      </c>
    </row>
    <row r="31667" spans="4:5" x14ac:dyDescent="0.25">
      <c r="D31667" s="31">
        <v>-463.43900000000002</v>
      </c>
      <c r="E31667" s="28">
        <v>800.76900000000001</v>
      </c>
    </row>
    <row r="31668" spans="4:5" x14ac:dyDescent="0.25">
      <c r="D31668" s="31">
        <v>-463.423</v>
      </c>
      <c r="E31668" s="28">
        <v>800.75199999999995</v>
      </c>
    </row>
    <row r="31669" spans="4:5" x14ac:dyDescent="0.25">
      <c r="D31669" s="31">
        <v>-463.40699999999998</v>
      </c>
      <c r="E31669" s="28">
        <v>800.73500000000001</v>
      </c>
    </row>
    <row r="31670" spans="4:5" x14ac:dyDescent="0.25">
      <c r="D31670" s="31">
        <v>-463.39100000000002</v>
      </c>
      <c r="E31670" s="28">
        <v>800.71799999999996</v>
      </c>
    </row>
    <row r="31671" spans="4:5" x14ac:dyDescent="0.25">
      <c r="D31671" s="31">
        <v>-463.375</v>
      </c>
      <c r="E31671" s="28">
        <v>800.70100000000002</v>
      </c>
    </row>
    <row r="31672" spans="4:5" x14ac:dyDescent="0.25">
      <c r="D31672" s="31">
        <v>-463.35899999999998</v>
      </c>
      <c r="E31672" s="28">
        <v>800.68299999999999</v>
      </c>
    </row>
    <row r="31673" spans="4:5" x14ac:dyDescent="0.25">
      <c r="D31673" s="31">
        <v>-463.34300000000002</v>
      </c>
      <c r="E31673" s="28">
        <v>800.66600000000005</v>
      </c>
    </row>
    <row r="31674" spans="4:5" x14ac:dyDescent="0.25">
      <c r="D31674" s="31">
        <v>-463.327</v>
      </c>
      <c r="E31674" s="28">
        <v>800.649</v>
      </c>
    </row>
    <row r="31675" spans="4:5" x14ac:dyDescent="0.25">
      <c r="D31675" s="31">
        <v>-463.31099999999998</v>
      </c>
      <c r="E31675" s="28">
        <v>800.63099999999997</v>
      </c>
    </row>
    <row r="31676" spans="4:5" x14ac:dyDescent="0.25">
      <c r="D31676" s="31">
        <v>-463.29500000000002</v>
      </c>
      <c r="E31676" s="28">
        <v>800.61400000000003</v>
      </c>
    </row>
    <row r="31677" spans="4:5" x14ac:dyDescent="0.25">
      <c r="D31677" s="31">
        <v>-463.279</v>
      </c>
      <c r="E31677" s="28">
        <v>800.59699999999998</v>
      </c>
    </row>
    <row r="31678" spans="4:5" x14ac:dyDescent="0.25">
      <c r="D31678" s="31">
        <v>-463.26299999999998</v>
      </c>
      <c r="E31678" s="28">
        <v>800.57899999999995</v>
      </c>
    </row>
    <row r="31679" spans="4:5" x14ac:dyDescent="0.25">
      <c r="D31679" s="31">
        <v>-463.24700000000001</v>
      </c>
      <c r="E31679" s="28">
        <v>800.56200000000001</v>
      </c>
    </row>
    <row r="31680" spans="4:5" x14ac:dyDescent="0.25">
      <c r="D31680" s="31">
        <v>-463.23099999999999</v>
      </c>
      <c r="E31680" s="28">
        <v>800.54399999999998</v>
      </c>
    </row>
    <row r="31681" spans="4:5" x14ac:dyDescent="0.25">
      <c r="D31681" s="31">
        <v>-463.21499999999997</v>
      </c>
      <c r="E31681" s="28">
        <v>800.52700000000004</v>
      </c>
    </row>
    <row r="31682" spans="4:5" x14ac:dyDescent="0.25">
      <c r="D31682" s="31">
        <v>-463.19900000000001</v>
      </c>
      <c r="E31682" s="28">
        <v>800.50900000000001</v>
      </c>
    </row>
    <row r="31683" spans="4:5" x14ac:dyDescent="0.25">
      <c r="D31683" s="31">
        <v>-463.18299999999999</v>
      </c>
      <c r="E31683" s="28">
        <v>800.49099999999999</v>
      </c>
    </row>
    <row r="31684" spans="4:5" x14ac:dyDescent="0.25">
      <c r="D31684" s="31">
        <v>-463.16699999999997</v>
      </c>
      <c r="E31684" s="28">
        <v>800.47400000000005</v>
      </c>
    </row>
    <row r="31685" spans="4:5" x14ac:dyDescent="0.25">
      <c r="D31685" s="31">
        <v>-463.15100000000001</v>
      </c>
      <c r="E31685" s="28">
        <v>800.45600000000002</v>
      </c>
    </row>
    <row r="31686" spans="4:5" x14ac:dyDescent="0.25">
      <c r="D31686" s="31">
        <v>-463.13499999999999</v>
      </c>
      <c r="E31686" s="28">
        <v>800.43799999999999</v>
      </c>
    </row>
    <row r="31687" spans="4:5" x14ac:dyDescent="0.25">
      <c r="D31687" s="31">
        <v>-463.11900000000003</v>
      </c>
      <c r="E31687" s="28">
        <v>800.42100000000005</v>
      </c>
    </row>
    <row r="31688" spans="4:5" x14ac:dyDescent="0.25">
      <c r="D31688" s="31">
        <v>-463.10300000000001</v>
      </c>
      <c r="E31688" s="28">
        <v>800.40300000000002</v>
      </c>
    </row>
    <row r="31689" spans="4:5" x14ac:dyDescent="0.25">
      <c r="D31689" s="31">
        <v>-463.08699999999999</v>
      </c>
      <c r="E31689" s="28">
        <v>800.38499999999999</v>
      </c>
    </row>
    <row r="31690" spans="4:5" x14ac:dyDescent="0.25">
      <c r="D31690" s="31">
        <v>-463.07100000000003</v>
      </c>
      <c r="E31690" s="28">
        <v>800.36699999999996</v>
      </c>
    </row>
    <row r="31691" spans="4:5" x14ac:dyDescent="0.25">
      <c r="D31691" s="31">
        <v>-463.05500000000001</v>
      </c>
      <c r="E31691" s="28">
        <v>800.34900000000005</v>
      </c>
    </row>
    <row r="31692" spans="4:5" x14ac:dyDescent="0.25">
      <c r="D31692" s="31">
        <v>-463.03899999999999</v>
      </c>
      <c r="E31692" s="28">
        <v>800.33100000000002</v>
      </c>
    </row>
    <row r="31693" spans="4:5" x14ac:dyDescent="0.25">
      <c r="D31693" s="31">
        <v>-463.02300000000002</v>
      </c>
      <c r="E31693" s="28">
        <v>800.31299999999999</v>
      </c>
    </row>
    <row r="31694" spans="4:5" x14ac:dyDescent="0.25">
      <c r="D31694" s="31">
        <v>-463.00700000000001</v>
      </c>
      <c r="E31694" s="28">
        <v>800.29499999999996</v>
      </c>
    </row>
    <row r="31695" spans="4:5" x14ac:dyDescent="0.25">
      <c r="D31695" s="31">
        <v>-462.99099999999999</v>
      </c>
      <c r="E31695" s="28">
        <v>800.27700000000004</v>
      </c>
    </row>
    <row r="31696" spans="4:5" x14ac:dyDescent="0.25">
      <c r="D31696" s="31">
        <v>-462.97500000000002</v>
      </c>
      <c r="E31696" s="28">
        <v>800.25900000000001</v>
      </c>
    </row>
    <row r="31697" spans="4:5" x14ac:dyDescent="0.25">
      <c r="D31697" s="31">
        <v>-462.959</v>
      </c>
      <c r="E31697" s="28">
        <v>800.24099999999999</v>
      </c>
    </row>
    <row r="31698" spans="4:5" x14ac:dyDescent="0.25">
      <c r="D31698" s="31">
        <v>-462.94299999999998</v>
      </c>
      <c r="E31698" s="28">
        <v>800.22299999999996</v>
      </c>
    </row>
    <row r="31699" spans="4:5" x14ac:dyDescent="0.25">
      <c r="D31699" s="31">
        <v>-462.92700000000002</v>
      </c>
      <c r="E31699" s="28">
        <v>800.20500000000004</v>
      </c>
    </row>
    <row r="31700" spans="4:5" x14ac:dyDescent="0.25">
      <c r="D31700" s="31">
        <v>-462.911</v>
      </c>
      <c r="E31700" s="28">
        <v>800.18700000000001</v>
      </c>
    </row>
    <row r="31701" spans="4:5" x14ac:dyDescent="0.25">
      <c r="D31701" s="31">
        <v>-462.89499999999998</v>
      </c>
      <c r="E31701" s="28">
        <v>800.16899999999998</v>
      </c>
    </row>
    <row r="31702" spans="4:5" x14ac:dyDescent="0.25">
      <c r="D31702" s="31">
        <v>-462.87900000000002</v>
      </c>
      <c r="E31702" s="28">
        <v>800.15</v>
      </c>
    </row>
    <row r="31703" spans="4:5" x14ac:dyDescent="0.25">
      <c r="D31703" s="31">
        <v>-462.863</v>
      </c>
      <c r="E31703" s="28">
        <v>800.13199999999995</v>
      </c>
    </row>
    <row r="31704" spans="4:5" x14ac:dyDescent="0.25">
      <c r="D31704" s="31">
        <v>-462.84699999999998</v>
      </c>
      <c r="E31704" s="28">
        <v>800.11400000000003</v>
      </c>
    </row>
    <row r="31705" spans="4:5" x14ac:dyDescent="0.25">
      <c r="D31705" s="31">
        <v>-462.83100000000002</v>
      </c>
      <c r="E31705" s="28">
        <v>800.09500000000003</v>
      </c>
    </row>
    <row r="31706" spans="4:5" x14ac:dyDescent="0.25">
      <c r="D31706" s="31">
        <v>-462.815</v>
      </c>
      <c r="E31706" s="28">
        <v>800.077</v>
      </c>
    </row>
    <row r="31707" spans="4:5" x14ac:dyDescent="0.25">
      <c r="D31707" s="31">
        <v>-462.79899999999998</v>
      </c>
      <c r="E31707" s="28">
        <v>800.05899999999997</v>
      </c>
    </row>
    <row r="31708" spans="4:5" x14ac:dyDescent="0.25">
      <c r="D31708" s="31">
        <v>-462.78300000000002</v>
      </c>
      <c r="E31708" s="28">
        <v>800.04</v>
      </c>
    </row>
    <row r="31709" spans="4:5" x14ac:dyDescent="0.25">
      <c r="D31709" s="31">
        <v>-462.767</v>
      </c>
      <c r="E31709" s="28">
        <v>800.02200000000005</v>
      </c>
    </row>
    <row r="31710" spans="4:5" x14ac:dyDescent="0.25">
      <c r="D31710" s="31">
        <v>-462.75099999999998</v>
      </c>
      <c r="E31710" s="28">
        <v>800.00300000000004</v>
      </c>
    </row>
    <row r="31711" spans="4:5" x14ac:dyDescent="0.25">
      <c r="D31711" s="31">
        <v>-462.73500000000001</v>
      </c>
      <c r="E31711" s="28">
        <v>799.98500000000001</v>
      </c>
    </row>
    <row r="31712" spans="4:5" x14ac:dyDescent="0.25">
      <c r="D31712" s="31">
        <v>-462.71899999999999</v>
      </c>
      <c r="E31712" s="28">
        <v>799.96600000000001</v>
      </c>
    </row>
    <row r="31713" spans="4:5" x14ac:dyDescent="0.25">
      <c r="D31713" s="31">
        <v>-462.70299999999997</v>
      </c>
      <c r="E31713" s="28">
        <v>799.947</v>
      </c>
    </row>
    <row r="31714" spans="4:5" x14ac:dyDescent="0.25">
      <c r="D31714" s="31">
        <v>-462.68700000000001</v>
      </c>
      <c r="E31714" s="28">
        <v>799.92899999999997</v>
      </c>
    </row>
    <row r="31715" spans="4:5" x14ac:dyDescent="0.25">
      <c r="D31715" s="31">
        <v>-462.67099999999999</v>
      </c>
      <c r="E31715" s="28">
        <v>799.91</v>
      </c>
    </row>
    <row r="31716" spans="4:5" x14ac:dyDescent="0.25">
      <c r="D31716" s="31">
        <v>-462.65499999999997</v>
      </c>
      <c r="E31716" s="28">
        <v>799.89099999999996</v>
      </c>
    </row>
    <row r="31717" spans="4:5" x14ac:dyDescent="0.25">
      <c r="D31717" s="31">
        <v>-462.63900000000001</v>
      </c>
      <c r="E31717" s="28">
        <v>799.87300000000005</v>
      </c>
    </row>
    <row r="31718" spans="4:5" x14ac:dyDescent="0.25">
      <c r="D31718" s="31">
        <v>-462.62299999999999</v>
      </c>
      <c r="E31718" s="28">
        <v>799.85400000000004</v>
      </c>
    </row>
    <row r="31719" spans="4:5" x14ac:dyDescent="0.25">
      <c r="D31719" s="31">
        <v>-462.60700000000003</v>
      </c>
      <c r="E31719" s="28">
        <v>799.83500000000004</v>
      </c>
    </row>
    <row r="31720" spans="4:5" x14ac:dyDescent="0.25">
      <c r="D31720" s="31">
        <v>-462.59100000000001</v>
      </c>
      <c r="E31720" s="28">
        <v>799.81600000000003</v>
      </c>
    </row>
    <row r="31721" spans="4:5" x14ac:dyDescent="0.25">
      <c r="D31721" s="31">
        <v>-462.57499999999999</v>
      </c>
      <c r="E31721" s="28">
        <v>799.79700000000003</v>
      </c>
    </row>
    <row r="31722" spans="4:5" x14ac:dyDescent="0.25">
      <c r="D31722" s="31">
        <v>-462.55900000000003</v>
      </c>
      <c r="E31722" s="28">
        <v>799.77800000000002</v>
      </c>
    </row>
    <row r="31723" spans="4:5" x14ac:dyDescent="0.25">
      <c r="D31723" s="31">
        <v>-462.54300000000001</v>
      </c>
      <c r="E31723" s="28">
        <v>799.76</v>
      </c>
    </row>
    <row r="31724" spans="4:5" x14ac:dyDescent="0.25">
      <c r="D31724" s="31">
        <v>-462.52699999999999</v>
      </c>
      <c r="E31724" s="28">
        <v>799.74099999999999</v>
      </c>
    </row>
    <row r="31725" spans="4:5" x14ac:dyDescent="0.25">
      <c r="D31725" s="31">
        <v>-462.51100000000002</v>
      </c>
      <c r="E31725" s="28">
        <v>799.721</v>
      </c>
    </row>
    <row r="31726" spans="4:5" x14ac:dyDescent="0.25">
      <c r="D31726" s="31">
        <v>-462.495</v>
      </c>
      <c r="E31726" s="28">
        <v>799.702</v>
      </c>
    </row>
    <row r="31727" spans="4:5" x14ac:dyDescent="0.25">
      <c r="D31727" s="31">
        <v>-462.47899999999998</v>
      </c>
      <c r="E31727" s="28">
        <v>799.68299999999999</v>
      </c>
    </row>
    <row r="31728" spans="4:5" x14ac:dyDescent="0.25">
      <c r="D31728" s="31">
        <v>-462.46300000000002</v>
      </c>
      <c r="E31728" s="28">
        <v>799.66399999999999</v>
      </c>
    </row>
    <row r="31729" spans="4:5" x14ac:dyDescent="0.25">
      <c r="D31729" s="31">
        <v>-462.447</v>
      </c>
      <c r="E31729" s="28">
        <v>799.64499999999998</v>
      </c>
    </row>
    <row r="31730" spans="4:5" x14ac:dyDescent="0.25">
      <c r="D31730" s="31">
        <v>-462.43099999999998</v>
      </c>
      <c r="E31730" s="28">
        <v>799.62599999999998</v>
      </c>
    </row>
    <row r="31731" spans="4:5" x14ac:dyDescent="0.25">
      <c r="D31731" s="31">
        <v>-462.41500000000002</v>
      </c>
      <c r="E31731" s="28">
        <v>799.60699999999997</v>
      </c>
    </row>
    <row r="31732" spans="4:5" x14ac:dyDescent="0.25">
      <c r="D31732" s="31">
        <v>-462.399</v>
      </c>
      <c r="E31732" s="28">
        <v>799.58799999999997</v>
      </c>
    </row>
    <row r="31733" spans="4:5" x14ac:dyDescent="0.25">
      <c r="D31733" s="31">
        <v>-462.38299999999998</v>
      </c>
      <c r="E31733" s="28">
        <v>799.56799999999998</v>
      </c>
    </row>
    <row r="31734" spans="4:5" x14ac:dyDescent="0.25">
      <c r="D31734" s="31">
        <v>-462.36700000000002</v>
      </c>
      <c r="E31734" s="28">
        <v>799.54899999999998</v>
      </c>
    </row>
    <row r="31735" spans="4:5" x14ac:dyDescent="0.25">
      <c r="D31735" s="31">
        <v>-462.351</v>
      </c>
      <c r="E31735" s="28">
        <v>799.53</v>
      </c>
    </row>
    <row r="31736" spans="4:5" x14ac:dyDescent="0.25">
      <c r="D31736" s="31">
        <v>-462.33499999999998</v>
      </c>
      <c r="E31736" s="28">
        <v>799.51</v>
      </c>
    </row>
    <row r="31737" spans="4:5" x14ac:dyDescent="0.25">
      <c r="D31737" s="31">
        <v>-462.31900000000002</v>
      </c>
      <c r="E31737" s="28">
        <v>799.49099999999999</v>
      </c>
    </row>
    <row r="31738" spans="4:5" x14ac:dyDescent="0.25">
      <c r="D31738" s="31">
        <v>-462.303</v>
      </c>
      <c r="E31738" s="28">
        <v>799.471</v>
      </c>
    </row>
    <row r="31739" spans="4:5" x14ac:dyDescent="0.25">
      <c r="D31739" s="31">
        <v>-462.28699999999998</v>
      </c>
      <c r="E31739" s="28">
        <v>799.452</v>
      </c>
    </row>
    <row r="31740" spans="4:5" x14ac:dyDescent="0.25">
      <c r="D31740" s="31">
        <v>-462.27100000000002</v>
      </c>
      <c r="E31740" s="28">
        <v>799.43200000000002</v>
      </c>
    </row>
    <row r="31741" spans="4:5" x14ac:dyDescent="0.25">
      <c r="D31741" s="31">
        <v>-462.255</v>
      </c>
      <c r="E31741" s="28">
        <v>799.41300000000001</v>
      </c>
    </row>
    <row r="31742" spans="4:5" x14ac:dyDescent="0.25">
      <c r="D31742" s="31">
        <v>-462.23899999999998</v>
      </c>
      <c r="E31742" s="28">
        <v>799.39300000000003</v>
      </c>
    </row>
    <row r="31743" spans="4:5" x14ac:dyDescent="0.25">
      <c r="D31743" s="31">
        <v>-462.22300000000001</v>
      </c>
      <c r="E31743" s="28">
        <v>799.37400000000002</v>
      </c>
    </row>
    <row r="31744" spans="4:5" x14ac:dyDescent="0.25">
      <c r="D31744" s="31">
        <v>-462.20699999999999</v>
      </c>
      <c r="E31744" s="28">
        <v>799.35400000000004</v>
      </c>
    </row>
    <row r="31745" spans="4:5" x14ac:dyDescent="0.25">
      <c r="D31745" s="31">
        <v>-462.19099999999997</v>
      </c>
      <c r="E31745" s="28">
        <v>799.33399999999995</v>
      </c>
    </row>
    <row r="31746" spans="4:5" x14ac:dyDescent="0.25">
      <c r="D31746" s="31">
        <v>-462.17500000000001</v>
      </c>
      <c r="E31746" s="28">
        <v>799.31500000000005</v>
      </c>
    </row>
    <row r="31747" spans="4:5" x14ac:dyDescent="0.25">
      <c r="D31747" s="31">
        <v>-462.15899999999999</v>
      </c>
      <c r="E31747" s="28">
        <v>799.29499999999996</v>
      </c>
    </row>
    <row r="31748" spans="4:5" x14ac:dyDescent="0.25">
      <c r="D31748" s="31">
        <v>-462.14299999999997</v>
      </c>
      <c r="E31748" s="28">
        <v>799.27499999999998</v>
      </c>
    </row>
    <row r="31749" spans="4:5" x14ac:dyDescent="0.25">
      <c r="D31749" s="31">
        <v>-462.12700000000001</v>
      </c>
      <c r="E31749" s="28">
        <v>799.255</v>
      </c>
    </row>
    <row r="31750" spans="4:5" x14ac:dyDescent="0.25">
      <c r="D31750" s="31">
        <v>-462.11099999999999</v>
      </c>
      <c r="E31750" s="28">
        <v>799.23599999999999</v>
      </c>
    </row>
    <row r="31751" spans="4:5" x14ac:dyDescent="0.25">
      <c r="D31751" s="31">
        <v>-462.09500000000003</v>
      </c>
      <c r="E31751" s="28">
        <v>799.21600000000001</v>
      </c>
    </row>
    <row r="31752" spans="4:5" x14ac:dyDescent="0.25">
      <c r="D31752" s="31">
        <v>-462.07900000000001</v>
      </c>
      <c r="E31752" s="28">
        <v>799.19600000000003</v>
      </c>
    </row>
    <row r="31753" spans="4:5" x14ac:dyDescent="0.25">
      <c r="D31753" s="31">
        <v>-462.06299999999999</v>
      </c>
      <c r="E31753" s="28">
        <v>799.17600000000004</v>
      </c>
    </row>
    <row r="31754" spans="4:5" x14ac:dyDescent="0.25">
      <c r="D31754" s="31">
        <v>-462.04700000000003</v>
      </c>
      <c r="E31754" s="28">
        <v>799.15599999999995</v>
      </c>
    </row>
    <row r="31755" spans="4:5" x14ac:dyDescent="0.25">
      <c r="D31755" s="31">
        <v>-462.03100000000001</v>
      </c>
      <c r="E31755" s="28">
        <v>799.13599999999997</v>
      </c>
    </row>
    <row r="31756" spans="4:5" x14ac:dyDescent="0.25">
      <c r="D31756" s="31">
        <v>-462.01499999999999</v>
      </c>
      <c r="E31756" s="28">
        <v>799.11599999999999</v>
      </c>
    </row>
    <row r="31757" spans="4:5" x14ac:dyDescent="0.25">
      <c r="D31757" s="31">
        <v>-461.99900000000002</v>
      </c>
      <c r="E31757" s="28">
        <v>799.096</v>
      </c>
    </row>
    <row r="31758" spans="4:5" x14ac:dyDescent="0.25">
      <c r="D31758" s="31">
        <v>-461.983</v>
      </c>
      <c r="E31758" s="28">
        <v>799.07600000000002</v>
      </c>
    </row>
    <row r="31759" spans="4:5" x14ac:dyDescent="0.25">
      <c r="D31759" s="31">
        <v>-461.96699999999998</v>
      </c>
      <c r="E31759" s="28">
        <v>799.05600000000004</v>
      </c>
    </row>
    <row r="31760" spans="4:5" x14ac:dyDescent="0.25">
      <c r="D31760" s="31">
        <v>-461.95100000000002</v>
      </c>
      <c r="E31760" s="28">
        <v>799.03599999999994</v>
      </c>
    </row>
    <row r="31761" spans="4:5" x14ac:dyDescent="0.25">
      <c r="D31761" s="31">
        <v>-461.935</v>
      </c>
      <c r="E31761" s="28">
        <v>799.01499999999999</v>
      </c>
    </row>
    <row r="31762" spans="4:5" x14ac:dyDescent="0.25">
      <c r="D31762" s="31">
        <v>-461.91899999999998</v>
      </c>
      <c r="E31762" s="28">
        <v>798.995</v>
      </c>
    </row>
    <row r="31763" spans="4:5" x14ac:dyDescent="0.25">
      <c r="D31763" s="31">
        <v>-461.90300000000002</v>
      </c>
      <c r="E31763" s="28">
        <v>798.97500000000002</v>
      </c>
    </row>
    <row r="31764" spans="4:5" x14ac:dyDescent="0.25">
      <c r="D31764" s="31">
        <v>-461.887</v>
      </c>
      <c r="E31764" s="28">
        <v>798.95500000000004</v>
      </c>
    </row>
    <row r="31765" spans="4:5" x14ac:dyDescent="0.25">
      <c r="D31765" s="31">
        <v>-461.87099999999998</v>
      </c>
      <c r="E31765" s="28">
        <v>798.93399999999997</v>
      </c>
    </row>
    <row r="31766" spans="4:5" x14ac:dyDescent="0.25">
      <c r="D31766" s="31">
        <v>-461.85500000000002</v>
      </c>
      <c r="E31766" s="28">
        <v>798.91399999999999</v>
      </c>
    </row>
    <row r="31767" spans="4:5" x14ac:dyDescent="0.25">
      <c r="D31767" s="31">
        <v>-461.839</v>
      </c>
      <c r="E31767" s="28">
        <v>798.89400000000001</v>
      </c>
    </row>
    <row r="31768" spans="4:5" x14ac:dyDescent="0.25">
      <c r="D31768" s="31">
        <v>-461.82299999999998</v>
      </c>
      <c r="E31768" s="28">
        <v>798.87300000000005</v>
      </c>
    </row>
    <row r="31769" spans="4:5" x14ac:dyDescent="0.25">
      <c r="D31769" s="31">
        <v>-461.80700000000002</v>
      </c>
      <c r="E31769" s="28">
        <v>798.85299999999995</v>
      </c>
    </row>
    <row r="31770" spans="4:5" x14ac:dyDescent="0.25">
      <c r="D31770" s="31">
        <v>-461.79199999999997</v>
      </c>
      <c r="E31770" s="28">
        <v>798.83199999999999</v>
      </c>
    </row>
    <row r="31771" spans="4:5" x14ac:dyDescent="0.25">
      <c r="D31771" s="31">
        <v>-461.77600000000001</v>
      </c>
      <c r="E31771" s="28">
        <v>798.81200000000001</v>
      </c>
    </row>
    <row r="31772" spans="4:5" x14ac:dyDescent="0.25">
      <c r="D31772" s="31">
        <v>-461.76</v>
      </c>
      <c r="E31772" s="28">
        <v>798.79100000000005</v>
      </c>
    </row>
    <row r="31773" spans="4:5" x14ac:dyDescent="0.25">
      <c r="D31773" s="31">
        <v>-461.74400000000003</v>
      </c>
      <c r="E31773" s="28">
        <v>798.77099999999996</v>
      </c>
    </row>
    <row r="31774" spans="4:5" x14ac:dyDescent="0.25">
      <c r="D31774" s="31">
        <v>-461.72800000000001</v>
      </c>
      <c r="E31774" s="28">
        <v>798.75</v>
      </c>
    </row>
    <row r="31775" spans="4:5" x14ac:dyDescent="0.25">
      <c r="D31775" s="31">
        <v>-461.71199999999999</v>
      </c>
      <c r="E31775" s="28">
        <v>798.72900000000004</v>
      </c>
    </row>
    <row r="31776" spans="4:5" x14ac:dyDescent="0.25">
      <c r="D31776" s="31">
        <v>-461.69600000000003</v>
      </c>
      <c r="E31776" s="28">
        <v>798.70899999999995</v>
      </c>
    </row>
    <row r="31777" spans="4:5" x14ac:dyDescent="0.25">
      <c r="D31777" s="31">
        <v>-461.68</v>
      </c>
      <c r="E31777" s="28">
        <v>798.68799999999999</v>
      </c>
    </row>
    <row r="31778" spans="4:5" x14ac:dyDescent="0.25">
      <c r="D31778" s="31">
        <v>-461.66399999999999</v>
      </c>
      <c r="E31778" s="28">
        <v>798.66700000000003</v>
      </c>
    </row>
    <row r="31779" spans="4:5" x14ac:dyDescent="0.25">
      <c r="D31779" s="31">
        <v>-461.64800000000002</v>
      </c>
      <c r="E31779" s="28">
        <v>798.64599999999996</v>
      </c>
    </row>
    <row r="31780" spans="4:5" x14ac:dyDescent="0.25">
      <c r="D31780" s="31">
        <v>-461.63200000000001</v>
      </c>
      <c r="E31780" s="28">
        <v>798.62599999999998</v>
      </c>
    </row>
    <row r="31781" spans="4:5" x14ac:dyDescent="0.25">
      <c r="D31781" s="31">
        <v>-461.61599999999999</v>
      </c>
      <c r="E31781" s="28">
        <v>798.60500000000002</v>
      </c>
    </row>
    <row r="31782" spans="4:5" x14ac:dyDescent="0.25">
      <c r="D31782" s="31">
        <v>-461.6</v>
      </c>
      <c r="E31782" s="28">
        <v>798.58399999999995</v>
      </c>
    </row>
    <row r="31783" spans="4:5" x14ac:dyDescent="0.25">
      <c r="D31783" s="31">
        <v>-461.584</v>
      </c>
      <c r="E31783" s="28">
        <v>798.56299999999999</v>
      </c>
    </row>
    <row r="31784" spans="4:5" x14ac:dyDescent="0.25">
      <c r="D31784" s="31">
        <v>-461.56799999999998</v>
      </c>
      <c r="E31784" s="28">
        <v>798.54200000000003</v>
      </c>
    </row>
    <row r="31785" spans="4:5" x14ac:dyDescent="0.25">
      <c r="D31785" s="31">
        <v>-461.55200000000002</v>
      </c>
      <c r="E31785" s="28">
        <v>798.52099999999996</v>
      </c>
    </row>
    <row r="31786" spans="4:5" x14ac:dyDescent="0.25">
      <c r="D31786" s="31">
        <v>-461.536</v>
      </c>
      <c r="E31786" s="28">
        <v>798.5</v>
      </c>
    </row>
    <row r="31787" spans="4:5" x14ac:dyDescent="0.25">
      <c r="D31787" s="31">
        <v>-461.52</v>
      </c>
      <c r="E31787" s="28">
        <v>798.47900000000004</v>
      </c>
    </row>
    <row r="31788" spans="4:5" x14ac:dyDescent="0.25">
      <c r="D31788" s="31">
        <v>-461.50400000000002</v>
      </c>
      <c r="E31788" s="28">
        <v>798.45799999999997</v>
      </c>
    </row>
    <row r="31789" spans="4:5" x14ac:dyDescent="0.25">
      <c r="D31789" s="31">
        <v>-461.488</v>
      </c>
      <c r="E31789" s="28">
        <v>798.43700000000001</v>
      </c>
    </row>
    <row r="31790" spans="4:5" x14ac:dyDescent="0.25">
      <c r="D31790" s="31">
        <v>-461.47199999999998</v>
      </c>
      <c r="E31790" s="28">
        <v>798.41600000000005</v>
      </c>
    </row>
    <row r="31791" spans="4:5" x14ac:dyDescent="0.25">
      <c r="D31791" s="31">
        <v>-461.45600000000002</v>
      </c>
      <c r="E31791" s="28">
        <v>798.39499999999998</v>
      </c>
    </row>
    <row r="31792" spans="4:5" x14ac:dyDescent="0.25">
      <c r="D31792" s="31">
        <v>-461.44</v>
      </c>
      <c r="E31792" s="28">
        <v>798.37300000000005</v>
      </c>
    </row>
    <row r="31793" spans="4:5" x14ac:dyDescent="0.25">
      <c r="D31793" s="31">
        <v>-461.42399999999998</v>
      </c>
      <c r="E31793" s="28">
        <v>798.35199999999998</v>
      </c>
    </row>
    <row r="31794" spans="4:5" x14ac:dyDescent="0.25">
      <c r="D31794" s="31">
        <v>-461.40800000000002</v>
      </c>
      <c r="E31794" s="28">
        <v>798.33100000000002</v>
      </c>
    </row>
    <row r="31795" spans="4:5" x14ac:dyDescent="0.25">
      <c r="D31795" s="31">
        <v>-461.392</v>
      </c>
      <c r="E31795" s="28">
        <v>798.31</v>
      </c>
    </row>
    <row r="31796" spans="4:5" x14ac:dyDescent="0.25">
      <c r="D31796" s="31">
        <v>-461.37599999999998</v>
      </c>
      <c r="E31796" s="28">
        <v>798.28800000000001</v>
      </c>
    </row>
    <row r="31797" spans="4:5" x14ac:dyDescent="0.25">
      <c r="D31797" s="31">
        <v>-461.36</v>
      </c>
      <c r="E31797" s="28">
        <v>798.26700000000005</v>
      </c>
    </row>
    <row r="31798" spans="4:5" x14ac:dyDescent="0.25">
      <c r="D31798" s="31">
        <v>-461.34399999999999</v>
      </c>
      <c r="E31798" s="28">
        <v>798.245</v>
      </c>
    </row>
    <row r="31799" spans="4:5" x14ac:dyDescent="0.25">
      <c r="D31799" s="31">
        <v>-461.32799999999997</v>
      </c>
      <c r="E31799" s="28">
        <v>798.22400000000005</v>
      </c>
    </row>
    <row r="31800" spans="4:5" x14ac:dyDescent="0.25">
      <c r="D31800" s="31">
        <v>-461.31200000000001</v>
      </c>
      <c r="E31800" s="28">
        <v>798.20299999999997</v>
      </c>
    </row>
    <row r="31801" spans="4:5" x14ac:dyDescent="0.25">
      <c r="D31801" s="31">
        <v>-461.29599999999999</v>
      </c>
      <c r="E31801" s="28">
        <v>798.18100000000004</v>
      </c>
    </row>
    <row r="31802" spans="4:5" x14ac:dyDescent="0.25">
      <c r="D31802" s="31">
        <v>-461.28</v>
      </c>
      <c r="E31802" s="28">
        <v>798.16</v>
      </c>
    </row>
    <row r="31803" spans="4:5" x14ac:dyDescent="0.25">
      <c r="D31803" s="31">
        <v>-461.26400000000001</v>
      </c>
      <c r="E31803" s="28">
        <v>798.13800000000003</v>
      </c>
    </row>
    <row r="31804" spans="4:5" x14ac:dyDescent="0.25">
      <c r="D31804" s="31">
        <v>-461.24799999999999</v>
      </c>
      <c r="E31804" s="28">
        <v>798.11699999999996</v>
      </c>
    </row>
    <row r="31805" spans="4:5" x14ac:dyDescent="0.25">
      <c r="D31805" s="31">
        <v>-461.23200000000003</v>
      </c>
      <c r="E31805" s="28">
        <v>798.09500000000003</v>
      </c>
    </row>
    <row r="31806" spans="4:5" x14ac:dyDescent="0.25">
      <c r="D31806" s="31">
        <v>-461.21600000000001</v>
      </c>
      <c r="E31806" s="28">
        <v>798.07299999999998</v>
      </c>
    </row>
    <row r="31807" spans="4:5" x14ac:dyDescent="0.25">
      <c r="D31807" s="31">
        <v>-461.2</v>
      </c>
      <c r="E31807" s="28">
        <v>798.05200000000002</v>
      </c>
    </row>
    <row r="31808" spans="4:5" x14ac:dyDescent="0.25">
      <c r="D31808" s="31">
        <v>-461.18400000000003</v>
      </c>
      <c r="E31808" s="28">
        <v>798.03</v>
      </c>
    </row>
    <row r="31809" spans="4:5" x14ac:dyDescent="0.25">
      <c r="D31809" s="31">
        <v>-461.16800000000001</v>
      </c>
      <c r="E31809" s="28">
        <v>798.00800000000004</v>
      </c>
    </row>
    <row r="31810" spans="4:5" x14ac:dyDescent="0.25">
      <c r="D31810" s="31">
        <v>-461.15199999999999</v>
      </c>
      <c r="E31810" s="28">
        <v>797.98599999999999</v>
      </c>
    </row>
    <row r="31811" spans="4:5" x14ac:dyDescent="0.25">
      <c r="D31811" s="31">
        <v>-461.13600000000002</v>
      </c>
      <c r="E31811" s="28">
        <v>797.96400000000006</v>
      </c>
    </row>
    <row r="31812" spans="4:5" x14ac:dyDescent="0.25">
      <c r="D31812" s="31">
        <v>-461.12</v>
      </c>
      <c r="E31812" s="28">
        <v>797.94299999999998</v>
      </c>
    </row>
    <row r="31813" spans="4:5" x14ac:dyDescent="0.25">
      <c r="D31813" s="31">
        <v>-461.10399999999998</v>
      </c>
      <c r="E31813" s="28">
        <v>797.92100000000005</v>
      </c>
    </row>
    <row r="31814" spans="4:5" x14ac:dyDescent="0.25">
      <c r="D31814" s="31">
        <v>-461.08800000000002</v>
      </c>
      <c r="E31814" s="28">
        <v>797.899</v>
      </c>
    </row>
    <row r="31815" spans="4:5" x14ac:dyDescent="0.25">
      <c r="D31815" s="31">
        <v>-461.072</v>
      </c>
      <c r="E31815" s="28">
        <v>797.87699999999995</v>
      </c>
    </row>
    <row r="31816" spans="4:5" x14ac:dyDescent="0.25">
      <c r="D31816" s="31">
        <v>-461.05599999999998</v>
      </c>
      <c r="E31816" s="28">
        <v>797.85500000000002</v>
      </c>
    </row>
    <row r="31817" spans="4:5" x14ac:dyDescent="0.25">
      <c r="D31817" s="31">
        <v>-461.04</v>
      </c>
      <c r="E31817" s="28">
        <v>797.83299999999997</v>
      </c>
    </row>
    <row r="31818" spans="4:5" x14ac:dyDescent="0.25">
      <c r="D31818" s="31">
        <v>-461.024</v>
      </c>
      <c r="E31818" s="28">
        <v>797.81100000000004</v>
      </c>
    </row>
    <row r="31819" spans="4:5" x14ac:dyDescent="0.25">
      <c r="D31819" s="31">
        <v>-461.00799999999998</v>
      </c>
      <c r="E31819" s="28">
        <v>797.78899999999999</v>
      </c>
    </row>
    <row r="31820" spans="4:5" x14ac:dyDescent="0.25">
      <c r="D31820" s="31">
        <v>-460.99200000000002</v>
      </c>
      <c r="E31820" s="28">
        <v>797.76700000000005</v>
      </c>
    </row>
    <row r="31821" spans="4:5" x14ac:dyDescent="0.25">
      <c r="D31821" s="31">
        <v>-460.976</v>
      </c>
      <c r="E31821" s="28">
        <v>797.745</v>
      </c>
    </row>
    <row r="31822" spans="4:5" x14ac:dyDescent="0.25">
      <c r="D31822" s="31">
        <v>-460.96</v>
      </c>
      <c r="E31822" s="28">
        <v>797.72199999999998</v>
      </c>
    </row>
    <row r="31823" spans="4:5" x14ac:dyDescent="0.25">
      <c r="D31823" s="31">
        <v>-460.94400000000002</v>
      </c>
      <c r="E31823" s="28">
        <v>797.7</v>
      </c>
    </row>
    <row r="31824" spans="4:5" x14ac:dyDescent="0.25">
      <c r="D31824" s="31">
        <v>-460.928</v>
      </c>
      <c r="E31824" s="28">
        <v>797.678</v>
      </c>
    </row>
    <row r="31825" spans="4:5" x14ac:dyDescent="0.25">
      <c r="D31825" s="31">
        <v>-460.91199999999998</v>
      </c>
      <c r="E31825" s="28">
        <v>797.65599999999995</v>
      </c>
    </row>
    <row r="31826" spans="4:5" x14ac:dyDescent="0.25">
      <c r="D31826" s="31">
        <v>-460.89600000000002</v>
      </c>
      <c r="E31826" s="28">
        <v>797.63300000000004</v>
      </c>
    </row>
    <row r="31827" spans="4:5" x14ac:dyDescent="0.25">
      <c r="D31827" s="31">
        <v>-460.88</v>
      </c>
      <c r="E31827" s="28">
        <v>797.61099999999999</v>
      </c>
    </row>
    <row r="31828" spans="4:5" x14ac:dyDescent="0.25">
      <c r="D31828" s="31">
        <v>-460.86399999999998</v>
      </c>
      <c r="E31828" s="28">
        <v>797.58900000000006</v>
      </c>
    </row>
    <row r="31829" spans="4:5" x14ac:dyDescent="0.25">
      <c r="D31829" s="31">
        <v>-460.84800000000001</v>
      </c>
      <c r="E31829" s="28">
        <v>797.56600000000003</v>
      </c>
    </row>
    <row r="31830" spans="4:5" x14ac:dyDescent="0.25">
      <c r="D31830" s="31">
        <v>-460.83199999999999</v>
      </c>
      <c r="E31830" s="28">
        <v>797.54399999999998</v>
      </c>
    </row>
    <row r="31831" spans="4:5" x14ac:dyDescent="0.25">
      <c r="D31831" s="31">
        <v>-460.81599999999997</v>
      </c>
      <c r="E31831" s="28">
        <v>797.52200000000005</v>
      </c>
    </row>
    <row r="31832" spans="4:5" x14ac:dyDescent="0.25">
      <c r="D31832" s="31">
        <v>-460.8</v>
      </c>
      <c r="E31832" s="28">
        <v>797.49900000000002</v>
      </c>
    </row>
    <row r="31833" spans="4:5" x14ac:dyDescent="0.25">
      <c r="D31833" s="31">
        <v>-460.78399999999999</v>
      </c>
      <c r="E31833" s="28">
        <v>797.47699999999998</v>
      </c>
    </row>
    <row r="31834" spans="4:5" x14ac:dyDescent="0.25">
      <c r="D31834" s="31">
        <v>-460.76799999999997</v>
      </c>
      <c r="E31834" s="28">
        <v>797.45399999999995</v>
      </c>
    </row>
    <row r="31835" spans="4:5" x14ac:dyDescent="0.25">
      <c r="D31835" s="31">
        <v>-460.75200000000001</v>
      </c>
      <c r="E31835" s="28">
        <v>797.43100000000004</v>
      </c>
    </row>
    <row r="31836" spans="4:5" x14ac:dyDescent="0.25">
      <c r="D31836" s="31">
        <v>-460.73599999999999</v>
      </c>
      <c r="E31836" s="28">
        <v>797.40899999999999</v>
      </c>
    </row>
    <row r="31837" spans="4:5" x14ac:dyDescent="0.25">
      <c r="D31837" s="31">
        <v>-460.72</v>
      </c>
      <c r="E31837" s="28">
        <v>797.38599999999997</v>
      </c>
    </row>
    <row r="31838" spans="4:5" x14ac:dyDescent="0.25">
      <c r="D31838" s="31">
        <v>-460.70400000000001</v>
      </c>
      <c r="E31838" s="28">
        <v>797.36300000000006</v>
      </c>
    </row>
    <row r="31839" spans="4:5" x14ac:dyDescent="0.25">
      <c r="D31839" s="31">
        <v>-460.68799999999999</v>
      </c>
      <c r="E31839" s="28">
        <v>797.34100000000001</v>
      </c>
    </row>
    <row r="31840" spans="4:5" x14ac:dyDescent="0.25">
      <c r="D31840" s="31">
        <v>-460.67200000000003</v>
      </c>
      <c r="E31840" s="28">
        <v>797.31799999999998</v>
      </c>
    </row>
    <row r="31841" spans="4:5" x14ac:dyDescent="0.25">
      <c r="D31841" s="31">
        <v>-460.65600000000001</v>
      </c>
      <c r="E31841" s="28">
        <v>797.29499999999996</v>
      </c>
    </row>
    <row r="31842" spans="4:5" x14ac:dyDescent="0.25">
      <c r="D31842" s="31">
        <v>-460.64</v>
      </c>
      <c r="E31842" s="28">
        <v>797.27200000000005</v>
      </c>
    </row>
    <row r="31843" spans="4:5" x14ac:dyDescent="0.25">
      <c r="D31843" s="31">
        <v>-460.62400000000002</v>
      </c>
      <c r="E31843" s="28">
        <v>797.25</v>
      </c>
    </row>
    <row r="31844" spans="4:5" x14ac:dyDescent="0.25">
      <c r="D31844" s="31">
        <v>-460.608</v>
      </c>
      <c r="E31844" s="28">
        <v>797.22699999999998</v>
      </c>
    </row>
    <row r="31845" spans="4:5" x14ac:dyDescent="0.25">
      <c r="D31845" s="31">
        <v>-460.59199999999998</v>
      </c>
      <c r="E31845" s="28">
        <v>797.20399999999995</v>
      </c>
    </row>
    <row r="31846" spans="4:5" x14ac:dyDescent="0.25">
      <c r="D31846" s="31">
        <v>-460.57600000000002</v>
      </c>
      <c r="E31846" s="28">
        <v>797.18100000000004</v>
      </c>
    </row>
    <row r="31847" spans="4:5" x14ac:dyDescent="0.25">
      <c r="D31847" s="31">
        <v>-460.56</v>
      </c>
      <c r="E31847" s="28">
        <v>797.15800000000002</v>
      </c>
    </row>
    <row r="31848" spans="4:5" x14ac:dyDescent="0.25">
      <c r="D31848" s="31">
        <v>-460.54399999999998</v>
      </c>
      <c r="E31848" s="28">
        <v>797.13499999999999</v>
      </c>
    </row>
    <row r="31849" spans="4:5" x14ac:dyDescent="0.25">
      <c r="D31849" s="31">
        <v>-460.52800000000002</v>
      </c>
      <c r="E31849" s="28">
        <v>797.11199999999997</v>
      </c>
    </row>
    <row r="31850" spans="4:5" x14ac:dyDescent="0.25">
      <c r="D31850" s="31">
        <v>-460.512</v>
      </c>
      <c r="E31850" s="28">
        <v>797.08900000000006</v>
      </c>
    </row>
    <row r="31851" spans="4:5" x14ac:dyDescent="0.25">
      <c r="D31851" s="31">
        <v>-460.49599999999998</v>
      </c>
      <c r="E31851" s="28">
        <v>797.06600000000003</v>
      </c>
    </row>
    <row r="31852" spans="4:5" x14ac:dyDescent="0.25">
      <c r="D31852" s="31">
        <v>-460.48</v>
      </c>
      <c r="E31852" s="28">
        <v>797.04300000000001</v>
      </c>
    </row>
    <row r="31853" spans="4:5" x14ac:dyDescent="0.25">
      <c r="D31853" s="31">
        <v>-460.464</v>
      </c>
      <c r="E31853" s="28">
        <v>797.01900000000001</v>
      </c>
    </row>
    <row r="31854" spans="4:5" x14ac:dyDescent="0.25">
      <c r="D31854" s="31">
        <v>-460.44799999999998</v>
      </c>
      <c r="E31854" s="28">
        <v>796.99599999999998</v>
      </c>
    </row>
    <row r="31855" spans="4:5" x14ac:dyDescent="0.25">
      <c r="D31855" s="31">
        <v>-460.43200000000002</v>
      </c>
      <c r="E31855" s="28">
        <v>796.97299999999996</v>
      </c>
    </row>
    <row r="31856" spans="4:5" x14ac:dyDescent="0.25">
      <c r="D31856" s="31">
        <v>-460.416</v>
      </c>
      <c r="E31856" s="28">
        <v>796.95</v>
      </c>
    </row>
    <row r="31857" spans="4:5" x14ac:dyDescent="0.25">
      <c r="D31857" s="31">
        <v>-460.4</v>
      </c>
      <c r="E31857" s="28">
        <v>796.92700000000002</v>
      </c>
    </row>
    <row r="31858" spans="4:5" x14ac:dyDescent="0.25">
      <c r="D31858" s="31">
        <v>-460.38400000000001</v>
      </c>
      <c r="E31858" s="28">
        <v>796.90300000000002</v>
      </c>
    </row>
    <row r="31859" spans="4:5" x14ac:dyDescent="0.25">
      <c r="D31859" s="31">
        <v>-460.36799999999999</v>
      </c>
      <c r="E31859" s="28">
        <v>796.88</v>
      </c>
    </row>
    <row r="31860" spans="4:5" x14ac:dyDescent="0.25">
      <c r="D31860" s="31">
        <v>-460.35199999999998</v>
      </c>
      <c r="E31860" s="28">
        <v>796.85699999999997</v>
      </c>
    </row>
    <row r="31861" spans="4:5" x14ac:dyDescent="0.25">
      <c r="D31861" s="31">
        <v>-460.33600000000001</v>
      </c>
      <c r="E31861" s="28">
        <v>796.83299999999997</v>
      </c>
    </row>
    <row r="31862" spans="4:5" x14ac:dyDescent="0.25">
      <c r="D31862" s="31">
        <v>-460.32</v>
      </c>
      <c r="E31862" s="28">
        <v>796.81</v>
      </c>
    </row>
    <row r="31863" spans="4:5" x14ac:dyDescent="0.25">
      <c r="D31863" s="31">
        <v>-460.30399999999997</v>
      </c>
      <c r="E31863" s="28">
        <v>796.78599999999994</v>
      </c>
    </row>
    <row r="31864" spans="4:5" x14ac:dyDescent="0.25">
      <c r="D31864" s="31">
        <v>-460.28800000000001</v>
      </c>
      <c r="E31864" s="28">
        <v>796.76300000000003</v>
      </c>
    </row>
    <row r="31865" spans="4:5" x14ac:dyDescent="0.25">
      <c r="D31865" s="31">
        <v>-460.27199999999999</v>
      </c>
      <c r="E31865" s="28">
        <v>796.73900000000003</v>
      </c>
    </row>
    <row r="31866" spans="4:5" x14ac:dyDescent="0.25">
      <c r="D31866" s="31">
        <v>-460.25599999999997</v>
      </c>
      <c r="E31866" s="28">
        <v>796.71600000000001</v>
      </c>
    </row>
    <row r="31867" spans="4:5" x14ac:dyDescent="0.25">
      <c r="D31867" s="31">
        <v>-460.24</v>
      </c>
      <c r="E31867" s="28">
        <v>796.69200000000001</v>
      </c>
    </row>
    <row r="31868" spans="4:5" x14ac:dyDescent="0.25">
      <c r="D31868" s="31">
        <v>-460.22399999999999</v>
      </c>
      <c r="E31868" s="28">
        <v>796.66800000000001</v>
      </c>
    </row>
    <row r="31869" spans="4:5" x14ac:dyDescent="0.25">
      <c r="D31869" s="31">
        <v>-460.20800000000003</v>
      </c>
      <c r="E31869" s="28">
        <v>796.64499999999998</v>
      </c>
    </row>
    <row r="31870" spans="4:5" x14ac:dyDescent="0.25">
      <c r="D31870" s="31">
        <v>-460.19200000000001</v>
      </c>
      <c r="E31870" s="28">
        <v>796.62099999999998</v>
      </c>
    </row>
    <row r="31871" spans="4:5" x14ac:dyDescent="0.25">
      <c r="D31871" s="31">
        <v>-460.17599999999999</v>
      </c>
      <c r="E31871" s="28">
        <v>796.59699999999998</v>
      </c>
    </row>
    <row r="31872" spans="4:5" x14ac:dyDescent="0.25">
      <c r="D31872" s="31">
        <v>-460.16</v>
      </c>
      <c r="E31872" s="28">
        <v>796.57299999999998</v>
      </c>
    </row>
    <row r="31873" spans="4:5" x14ac:dyDescent="0.25">
      <c r="D31873" s="31">
        <v>-460.14400000000001</v>
      </c>
      <c r="E31873" s="28">
        <v>796.55</v>
      </c>
    </row>
    <row r="31874" spans="4:5" x14ac:dyDescent="0.25">
      <c r="D31874" s="31">
        <v>-460.12799999999999</v>
      </c>
      <c r="E31874" s="28">
        <v>796.52599999999995</v>
      </c>
    </row>
    <row r="31875" spans="4:5" x14ac:dyDescent="0.25">
      <c r="D31875" s="31">
        <v>-460.11200000000002</v>
      </c>
      <c r="E31875" s="28">
        <v>796.50199999999995</v>
      </c>
    </row>
    <row r="31876" spans="4:5" x14ac:dyDescent="0.25">
      <c r="D31876" s="31">
        <v>-460.096</v>
      </c>
      <c r="E31876" s="28">
        <v>796.47799999999995</v>
      </c>
    </row>
    <row r="31877" spans="4:5" x14ac:dyDescent="0.25">
      <c r="D31877" s="31">
        <v>-460.08</v>
      </c>
      <c r="E31877" s="28">
        <v>796.45399999999995</v>
      </c>
    </row>
    <row r="31878" spans="4:5" x14ac:dyDescent="0.25">
      <c r="D31878" s="31">
        <v>-460.06400000000002</v>
      </c>
      <c r="E31878" s="28">
        <v>796.43</v>
      </c>
    </row>
    <row r="31879" spans="4:5" x14ac:dyDescent="0.25">
      <c r="D31879" s="31">
        <v>-460.048</v>
      </c>
      <c r="E31879" s="28">
        <v>796.40599999999995</v>
      </c>
    </row>
    <row r="31880" spans="4:5" x14ac:dyDescent="0.25">
      <c r="D31880" s="31">
        <v>-460.03199999999998</v>
      </c>
      <c r="E31880" s="28">
        <v>796.38199999999995</v>
      </c>
    </row>
    <row r="31881" spans="4:5" x14ac:dyDescent="0.25">
      <c r="D31881" s="31">
        <v>-460.01600000000002</v>
      </c>
      <c r="E31881" s="28">
        <v>796.35799999999995</v>
      </c>
    </row>
    <row r="31882" spans="4:5" x14ac:dyDescent="0.25">
      <c r="D31882" s="31">
        <v>-460</v>
      </c>
      <c r="E31882" s="28">
        <v>796.33399999999995</v>
      </c>
    </row>
    <row r="31883" spans="4:5" x14ac:dyDescent="0.25">
      <c r="D31883" s="31">
        <v>-459.98399999999998</v>
      </c>
      <c r="E31883" s="28">
        <v>796.31</v>
      </c>
    </row>
    <row r="31884" spans="4:5" x14ac:dyDescent="0.25">
      <c r="D31884" s="31">
        <v>-459.96899999999999</v>
      </c>
      <c r="E31884" s="28">
        <v>796.28599999999994</v>
      </c>
    </row>
    <row r="31885" spans="4:5" x14ac:dyDescent="0.25">
      <c r="D31885" s="31">
        <v>-459.95299999999997</v>
      </c>
      <c r="E31885" s="28">
        <v>796.26199999999994</v>
      </c>
    </row>
    <row r="31886" spans="4:5" x14ac:dyDescent="0.25">
      <c r="D31886" s="31">
        <v>-459.93700000000001</v>
      </c>
      <c r="E31886" s="28">
        <v>796.23699999999997</v>
      </c>
    </row>
    <row r="31887" spans="4:5" x14ac:dyDescent="0.25">
      <c r="D31887" s="31">
        <v>-459.92099999999999</v>
      </c>
      <c r="E31887" s="28">
        <v>796.21299999999997</v>
      </c>
    </row>
    <row r="31888" spans="4:5" x14ac:dyDescent="0.25">
      <c r="D31888" s="31">
        <v>-459.90499999999997</v>
      </c>
      <c r="E31888" s="28">
        <v>796.18899999999996</v>
      </c>
    </row>
    <row r="31889" spans="4:5" x14ac:dyDescent="0.25">
      <c r="D31889" s="31">
        <v>-459.88900000000001</v>
      </c>
      <c r="E31889" s="28">
        <v>796.16499999999996</v>
      </c>
    </row>
    <row r="31890" spans="4:5" x14ac:dyDescent="0.25">
      <c r="D31890" s="31">
        <v>-459.87299999999999</v>
      </c>
      <c r="E31890" s="28">
        <v>796.14</v>
      </c>
    </row>
    <row r="31891" spans="4:5" x14ac:dyDescent="0.25">
      <c r="D31891" s="31">
        <v>-459.85700000000003</v>
      </c>
      <c r="E31891" s="28">
        <v>796.11599999999999</v>
      </c>
    </row>
    <row r="31892" spans="4:5" x14ac:dyDescent="0.25">
      <c r="D31892" s="31">
        <v>-459.84100000000001</v>
      </c>
      <c r="E31892" s="28">
        <v>796.09199999999998</v>
      </c>
    </row>
    <row r="31893" spans="4:5" x14ac:dyDescent="0.25">
      <c r="D31893" s="31">
        <v>-459.82499999999999</v>
      </c>
      <c r="E31893" s="28">
        <v>796.06700000000001</v>
      </c>
    </row>
    <row r="31894" spans="4:5" x14ac:dyDescent="0.25">
      <c r="D31894" s="31">
        <v>-459.80900000000003</v>
      </c>
      <c r="E31894" s="28">
        <v>796.04300000000001</v>
      </c>
    </row>
    <row r="31895" spans="4:5" x14ac:dyDescent="0.25">
      <c r="D31895" s="31">
        <v>-459.79300000000001</v>
      </c>
      <c r="E31895" s="28">
        <v>796.01800000000003</v>
      </c>
    </row>
    <row r="31896" spans="4:5" x14ac:dyDescent="0.25">
      <c r="D31896" s="31">
        <v>-459.77699999999999</v>
      </c>
      <c r="E31896" s="28">
        <v>795.99400000000003</v>
      </c>
    </row>
    <row r="31897" spans="4:5" x14ac:dyDescent="0.25">
      <c r="D31897" s="31">
        <v>-459.76100000000002</v>
      </c>
      <c r="E31897" s="28">
        <v>795.96900000000005</v>
      </c>
    </row>
    <row r="31898" spans="4:5" x14ac:dyDescent="0.25">
      <c r="D31898" s="31">
        <v>-459.745</v>
      </c>
      <c r="E31898" s="28">
        <v>795.94500000000005</v>
      </c>
    </row>
    <row r="31899" spans="4:5" x14ac:dyDescent="0.25">
      <c r="D31899" s="31">
        <v>-459.72899999999998</v>
      </c>
      <c r="E31899" s="28">
        <v>795.92</v>
      </c>
    </row>
    <row r="31900" spans="4:5" x14ac:dyDescent="0.25">
      <c r="D31900" s="31">
        <v>-459.71300000000002</v>
      </c>
      <c r="E31900" s="28">
        <v>795.89499999999998</v>
      </c>
    </row>
    <row r="31901" spans="4:5" x14ac:dyDescent="0.25">
      <c r="D31901" s="31">
        <v>-459.697</v>
      </c>
      <c r="E31901" s="28">
        <v>795.87099999999998</v>
      </c>
    </row>
    <row r="31902" spans="4:5" x14ac:dyDescent="0.25">
      <c r="D31902" s="31">
        <v>-459.68099999999998</v>
      </c>
      <c r="E31902" s="28">
        <v>795.846</v>
      </c>
    </row>
    <row r="31903" spans="4:5" x14ac:dyDescent="0.25">
      <c r="D31903" s="31">
        <v>-459.66500000000002</v>
      </c>
      <c r="E31903" s="28">
        <v>795.82100000000003</v>
      </c>
    </row>
    <row r="31904" spans="4:5" x14ac:dyDescent="0.25">
      <c r="D31904" s="31">
        <v>-459.649</v>
      </c>
      <c r="E31904" s="28">
        <v>795.79600000000005</v>
      </c>
    </row>
    <row r="31905" spans="4:5" x14ac:dyDescent="0.25">
      <c r="D31905" s="31">
        <v>-459.63299999999998</v>
      </c>
      <c r="E31905" s="28">
        <v>795.77200000000005</v>
      </c>
    </row>
    <row r="31906" spans="4:5" x14ac:dyDescent="0.25">
      <c r="D31906" s="31">
        <v>-459.61700000000002</v>
      </c>
      <c r="E31906" s="28">
        <v>795.74699999999996</v>
      </c>
    </row>
    <row r="31907" spans="4:5" x14ac:dyDescent="0.25">
      <c r="D31907" s="31">
        <v>-459.601</v>
      </c>
      <c r="E31907" s="28">
        <v>795.72199999999998</v>
      </c>
    </row>
    <row r="31908" spans="4:5" x14ac:dyDescent="0.25">
      <c r="D31908" s="31">
        <v>-459.58499999999998</v>
      </c>
      <c r="E31908" s="28">
        <v>795.697</v>
      </c>
    </row>
    <row r="31909" spans="4:5" x14ac:dyDescent="0.25">
      <c r="D31909" s="31">
        <v>-459.56900000000002</v>
      </c>
      <c r="E31909" s="28">
        <v>795.67200000000003</v>
      </c>
    </row>
    <row r="31910" spans="4:5" x14ac:dyDescent="0.25">
      <c r="D31910" s="31">
        <v>-459.553</v>
      </c>
      <c r="E31910" s="28">
        <v>795.64700000000005</v>
      </c>
    </row>
    <row r="31911" spans="4:5" x14ac:dyDescent="0.25">
      <c r="D31911" s="31">
        <v>-459.53699999999998</v>
      </c>
      <c r="E31911" s="28">
        <v>795.62199999999996</v>
      </c>
    </row>
    <row r="31912" spans="4:5" x14ac:dyDescent="0.25">
      <c r="D31912" s="31">
        <v>-459.52100000000002</v>
      </c>
      <c r="E31912" s="28">
        <v>795.59699999999998</v>
      </c>
    </row>
    <row r="31913" spans="4:5" x14ac:dyDescent="0.25">
      <c r="D31913" s="31">
        <v>-459.505</v>
      </c>
      <c r="E31913" s="28">
        <v>795.572</v>
      </c>
    </row>
    <row r="31914" spans="4:5" x14ac:dyDescent="0.25">
      <c r="D31914" s="31">
        <v>-459.48899999999998</v>
      </c>
      <c r="E31914" s="28">
        <v>795.54700000000003</v>
      </c>
    </row>
    <row r="31915" spans="4:5" x14ac:dyDescent="0.25">
      <c r="D31915" s="31">
        <v>-459.47300000000001</v>
      </c>
      <c r="E31915" s="28">
        <v>795.52200000000005</v>
      </c>
    </row>
    <row r="31916" spans="4:5" x14ac:dyDescent="0.25">
      <c r="D31916" s="31">
        <v>-459.45699999999999</v>
      </c>
      <c r="E31916" s="28">
        <v>795.49699999999996</v>
      </c>
    </row>
    <row r="31917" spans="4:5" x14ac:dyDescent="0.25">
      <c r="D31917" s="31">
        <v>-459.44099999999997</v>
      </c>
      <c r="E31917" s="28">
        <v>795.47199999999998</v>
      </c>
    </row>
    <row r="31918" spans="4:5" x14ac:dyDescent="0.25">
      <c r="D31918" s="31">
        <v>-459.42500000000001</v>
      </c>
      <c r="E31918" s="28">
        <v>795.44600000000003</v>
      </c>
    </row>
    <row r="31919" spans="4:5" x14ac:dyDescent="0.25">
      <c r="D31919" s="31">
        <v>-459.40899999999999</v>
      </c>
      <c r="E31919" s="28">
        <v>795.42100000000005</v>
      </c>
    </row>
    <row r="31920" spans="4:5" x14ac:dyDescent="0.25">
      <c r="D31920" s="31">
        <v>-459.39299999999997</v>
      </c>
      <c r="E31920" s="28">
        <v>795.39599999999996</v>
      </c>
    </row>
    <row r="31921" spans="4:5" x14ac:dyDescent="0.25">
      <c r="D31921" s="31">
        <v>-459.37700000000001</v>
      </c>
      <c r="E31921" s="28">
        <v>795.37</v>
      </c>
    </row>
    <row r="31922" spans="4:5" x14ac:dyDescent="0.25">
      <c r="D31922" s="31">
        <v>-459.36099999999999</v>
      </c>
      <c r="E31922" s="28">
        <v>795.34500000000003</v>
      </c>
    </row>
    <row r="31923" spans="4:5" x14ac:dyDescent="0.25">
      <c r="D31923" s="31">
        <v>-459.34500000000003</v>
      </c>
      <c r="E31923" s="28">
        <v>795.32</v>
      </c>
    </row>
    <row r="31924" spans="4:5" x14ac:dyDescent="0.25">
      <c r="D31924" s="31">
        <v>-459.32900000000001</v>
      </c>
      <c r="E31924" s="28">
        <v>795.29399999999998</v>
      </c>
    </row>
    <row r="31925" spans="4:5" x14ac:dyDescent="0.25">
      <c r="D31925" s="31">
        <v>-459.31299999999999</v>
      </c>
      <c r="E31925" s="28">
        <v>795.26900000000001</v>
      </c>
    </row>
    <row r="31926" spans="4:5" x14ac:dyDescent="0.25">
      <c r="D31926" s="31">
        <v>-459.29700000000003</v>
      </c>
      <c r="E31926" s="28">
        <v>795.24400000000003</v>
      </c>
    </row>
    <row r="31927" spans="4:5" x14ac:dyDescent="0.25">
      <c r="D31927" s="31">
        <v>-459.28100000000001</v>
      </c>
      <c r="E31927" s="28">
        <v>795.21799999999996</v>
      </c>
    </row>
    <row r="31928" spans="4:5" x14ac:dyDescent="0.25">
      <c r="D31928" s="31">
        <v>-459.26499999999999</v>
      </c>
      <c r="E31928" s="28">
        <v>795.19299999999998</v>
      </c>
    </row>
    <row r="31929" spans="4:5" x14ac:dyDescent="0.25">
      <c r="D31929" s="31">
        <v>-459.24900000000002</v>
      </c>
      <c r="E31929" s="28">
        <v>795.16700000000003</v>
      </c>
    </row>
    <row r="31930" spans="4:5" x14ac:dyDescent="0.25">
      <c r="D31930" s="31">
        <v>-459.233</v>
      </c>
      <c r="E31930" s="28">
        <v>795.14099999999996</v>
      </c>
    </row>
    <row r="31931" spans="4:5" x14ac:dyDescent="0.25">
      <c r="D31931" s="31">
        <v>-459.21699999999998</v>
      </c>
      <c r="E31931" s="28">
        <v>795.11599999999999</v>
      </c>
    </row>
    <row r="31932" spans="4:5" x14ac:dyDescent="0.25">
      <c r="D31932" s="31">
        <v>-459.20100000000002</v>
      </c>
      <c r="E31932" s="28">
        <v>795.09</v>
      </c>
    </row>
    <row r="31933" spans="4:5" x14ac:dyDescent="0.25">
      <c r="D31933" s="31">
        <v>-459.185</v>
      </c>
      <c r="E31933" s="28">
        <v>795.06399999999996</v>
      </c>
    </row>
    <row r="31934" spans="4:5" x14ac:dyDescent="0.25">
      <c r="D31934" s="31">
        <v>-459.16899999999998</v>
      </c>
      <c r="E31934" s="28">
        <v>795.03899999999999</v>
      </c>
    </row>
    <row r="31935" spans="4:5" x14ac:dyDescent="0.25">
      <c r="D31935" s="31">
        <v>-459.15300000000002</v>
      </c>
      <c r="E31935" s="28">
        <v>795.01300000000003</v>
      </c>
    </row>
    <row r="31936" spans="4:5" x14ac:dyDescent="0.25">
      <c r="D31936" s="31">
        <v>-459.137</v>
      </c>
      <c r="E31936" s="28">
        <v>794.98699999999997</v>
      </c>
    </row>
    <row r="31937" spans="4:5" x14ac:dyDescent="0.25">
      <c r="D31937" s="31">
        <v>-459.12099999999998</v>
      </c>
      <c r="E31937" s="28">
        <v>794.96100000000001</v>
      </c>
    </row>
    <row r="31938" spans="4:5" x14ac:dyDescent="0.25">
      <c r="D31938" s="31">
        <v>-459.10500000000002</v>
      </c>
      <c r="E31938" s="28">
        <v>794.93600000000004</v>
      </c>
    </row>
    <row r="31939" spans="4:5" x14ac:dyDescent="0.25">
      <c r="D31939" s="31">
        <v>-459.089</v>
      </c>
      <c r="E31939" s="28">
        <v>794.91</v>
      </c>
    </row>
    <row r="31940" spans="4:5" x14ac:dyDescent="0.25">
      <c r="D31940" s="31">
        <v>-459.07299999999998</v>
      </c>
      <c r="E31940" s="28">
        <v>794.88400000000001</v>
      </c>
    </row>
    <row r="31941" spans="4:5" x14ac:dyDescent="0.25">
      <c r="D31941" s="31">
        <v>-459.05700000000002</v>
      </c>
      <c r="E31941" s="28">
        <v>794.85799999999995</v>
      </c>
    </row>
    <row r="31942" spans="4:5" x14ac:dyDescent="0.25">
      <c r="D31942" s="31">
        <v>-459.041</v>
      </c>
      <c r="E31942" s="28">
        <v>794.83199999999999</v>
      </c>
    </row>
    <row r="31943" spans="4:5" x14ac:dyDescent="0.25">
      <c r="D31943" s="31">
        <v>-459.02499999999998</v>
      </c>
      <c r="E31943" s="28">
        <v>794.80600000000004</v>
      </c>
    </row>
    <row r="31944" spans="4:5" x14ac:dyDescent="0.25">
      <c r="D31944" s="31">
        <v>-459.00900000000001</v>
      </c>
      <c r="E31944" s="28">
        <v>794.78</v>
      </c>
    </row>
    <row r="31945" spans="4:5" x14ac:dyDescent="0.25">
      <c r="D31945" s="31">
        <v>-458.99299999999999</v>
      </c>
      <c r="E31945" s="28">
        <v>794.75400000000002</v>
      </c>
    </row>
    <row r="31946" spans="4:5" x14ac:dyDescent="0.25">
      <c r="D31946" s="31">
        <v>-458.97699999999998</v>
      </c>
      <c r="E31946" s="28">
        <v>794.72799999999995</v>
      </c>
    </row>
    <row r="31947" spans="4:5" x14ac:dyDescent="0.25">
      <c r="D31947" s="31">
        <v>-458.96100000000001</v>
      </c>
      <c r="E31947" s="28">
        <v>794.702</v>
      </c>
    </row>
    <row r="31948" spans="4:5" x14ac:dyDescent="0.25">
      <c r="D31948" s="31">
        <v>-458.94499999999999</v>
      </c>
      <c r="E31948" s="28">
        <v>794.67499999999995</v>
      </c>
    </row>
    <row r="31949" spans="4:5" x14ac:dyDescent="0.25">
      <c r="D31949" s="31">
        <v>-458.92899999999997</v>
      </c>
      <c r="E31949" s="28">
        <v>794.649</v>
      </c>
    </row>
    <row r="31950" spans="4:5" x14ac:dyDescent="0.25">
      <c r="D31950" s="31">
        <v>-458.91300000000001</v>
      </c>
      <c r="E31950" s="28">
        <v>794.62300000000005</v>
      </c>
    </row>
    <row r="31951" spans="4:5" x14ac:dyDescent="0.25">
      <c r="D31951" s="31">
        <v>-458.89699999999999</v>
      </c>
      <c r="E31951" s="28">
        <v>794.59699999999998</v>
      </c>
    </row>
    <row r="31952" spans="4:5" x14ac:dyDescent="0.25">
      <c r="D31952" s="31">
        <v>-458.88099999999997</v>
      </c>
      <c r="E31952" s="28">
        <v>794.57100000000003</v>
      </c>
    </row>
    <row r="31953" spans="4:5" x14ac:dyDescent="0.25">
      <c r="D31953" s="31">
        <v>-458.86500000000001</v>
      </c>
      <c r="E31953" s="28">
        <v>794.54399999999998</v>
      </c>
    </row>
    <row r="31954" spans="4:5" x14ac:dyDescent="0.25">
      <c r="D31954" s="31">
        <v>-458.84899999999999</v>
      </c>
      <c r="E31954" s="28">
        <v>794.51800000000003</v>
      </c>
    </row>
    <row r="31955" spans="4:5" x14ac:dyDescent="0.25">
      <c r="D31955" s="31">
        <v>-458.83300000000003</v>
      </c>
      <c r="E31955" s="28">
        <v>794.49199999999996</v>
      </c>
    </row>
    <row r="31956" spans="4:5" x14ac:dyDescent="0.25">
      <c r="D31956" s="31">
        <v>-458.81700000000001</v>
      </c>
      <c r="E31956" s="28">
        <v>794.46500000000003</v>
      </c>
    </row>
    <row r="31957" spans="4:5" x14ac:dyDescent="0.25">
      <c r="D31957" s="31">
        <v>-458.80099999999999</v>
      </c>
      <c r="E31957" s="28">
        <v>794.43899999999996</v>
      </c>
    </row>
    <row r="31958" spans="4:5" x14ac:dyDescent="0.25">
      <c r="D31958" s="31">
        <v>-458.78500000000003</v>
      </c>
      <c r="E31958" s="28">
        <v>794.41200000000003</v>
      </c>
    </row>
    <row r="31959" spans="4:5" x14ac:dyDescent="0.25">
      <c r="D31959" s="31">
        <v>-458.76900000000001</v>
      </c>
      <c r="E31959" s="28">
        <v>794.38599999999997</v>
      </c>
    </row>
    <row r="31960" spans="4:5" x14ac:dyDescent="0.25">
      <c r="D31960" s="31">
        <v>-458.75299999999999</v>
      </c>
      <c r="E31960" s="28">
        <v>794.35900000000004</v>
      </c>
    </row>
    <row r="31961" spans="4:5" x14ac:dyDescent="0.25">
      <c r="D31961" s="31">
        <v>-458.73700000000002</v>
      </c>
      <c r="E31961" s="28">
        <v>794.33299999999997</v>
      </c>
    </row>
    <row r="31962" spans="4:5" x14ac:dyDescent="0.25">
      <c r="D31962" s="31">
        <v>-458.721</v>
      </c>
      <c r="E31962" s="28">
        <v>794.30600000000004</v>
      </c>
    </row>
    <row r="31963" spans="4:5" x14ac:dyDescent="0.25">
      <c r="D31963" s="31">
        <v>-458.70499999999998</v>
      </c>
      <c r="E31963" s="28">
        <v>794.279</v>
      </c>
    </row>
    <row r="31964" spans="4:5" x14ac:dyDescent="0.25">
      <c r="D31964" s="31">
        <v>-458.68900000000002</v>
      </c>
      <c r="E31964" s="28">
        <v>794.25300000000004</v>
      </c>
    </row>
    <row r="31965" spans="4:5" x14ac:dyDescent="0.25">
      <c r="D31965" s="31">
        <v>-458.673</v>
      </c>
      <c r="E31965" s="28">
        <v>794.226</v>
      </c>
    </row>
    <row r="31966" spans="4:5" x14ac:dyDescent="0.25">
      <c r="D31966" s="31">
        <v>-458.65699999999998</v>
      </c>
      <c r="E31966" s="28">
        <v>794.19899999999996</v>
      </c>
    </row>
    <row r="31967" spans="4:5" x14ac:dyDescent="0.25">
      <c r="D31967" s="31">
        <v>-458.64100000000002</v>
      </c>
      <c r="E31967" s="28">
        <v>794.173</v>
      </c>
    </row>
    <row r="31968" spans="4:5" x14ac:dyDescent="0.25">
      <c r="D31968" s="31">
        <v>-458.625</v>
      </c>
      <c r="E31968" s="28">
        <v>794.14599999999996</v>
      </c>
    </row>
    <row r="31969" spans="4:5" x14ac:dyDescent="0.25">
      <c r="D31969" s="31">
        <v>-458.60899999999998</v>
      </c>
      <c r="E31969" s="28">
        <v>794.11900000000003</v>
      </c>
    </row>
    <row r="31970" spans="4:5" x14ac:dyDescent="0.25">
      <c r="D31970" s="31">
        <v>-458.59300000000002</v>
      </c>
      <c r="E31970" s="28">
        <v>794.09199999999998</v>
      </c>
    </row>
    <row r="31971" spans="4:5" x14ac:dyDescent="0.25">
      <c r="D31971" s="31">
        <v>-458.577</v>
      </c>
      <c r="E31971" s="28">
        <v>794.06500000000005</v>
      </c>
    </row>
    <row r="31972" spans="4:5" x14ac:dyDescent="0.25">
      <c r="D31972" s="31">
        <v>-458.56099999999998</v>
      </c>
      <c r="E31972" s="28">
        <v>794.03899999999999</v>
      </c>
    </row>
    <row r="31973" spans="4:5" x14ac:dyDescent="0.25">
      <c r="D31973" s="31">
        <v>-458.54500000000002</v>
      </c>
      <c r="E31973" s="28">
        <v>794.01199999999994</v>
      </c>
    </row>
    <row r="31974" spans="4:5" x14ac:dyDescent="0.25">
      <c r="D31974" s="31">
        <v>-458.529</v>
      </c>
      <c r="E31974" s="28">
        <v>793.98500000000001</v>
      </c>
    </row>
    <row r="31975" spans="4:5" x14ac:dyDescent="0.25">
      <c r="D31975" s="31">
        <v>-458.51299999999998</v>
      </c>
      <c r="E31975" s="28">
        <v>793.95799999999997</v>
      </c>
    </row>
    <row r="31976" spans="4:5" x14ac:dyDescent="0.25">
      <c r="D31976" s="31">
        <v>-458.49700000000001</v>
      </c>
      <c r="E31976" s="28">
        <v>793.93100000000004</v>
      </c>
    </row>
    <row r="31977" spans="4:5" x14ac:dyDescent="0.25">
      <c r="D31977" s="31">
        <v>-458.48099999999999</v>
      </c>
      <c r="E31977" s="28">
        <v>793.904</v>
      </c>
    </row>
    <row r="31978" spans="4:5" x14ac:dyDescent="0.25">
      <c r="D31978" s="31">
        <v>-458.46499999999997</v>
      </c>
      <c r="E31978" s="28">
        <v>793.87699999999995</v>
      </c>
    </row>
    <row r="31979" spans="4:5" x14ac:dyDescent="0.25">
      <c r="D31979" s="31">
        <v>-458.44900000000001</v>
      </c>
      <c r="E31979" s="28">
        <v>793.84900000000005</v>
      </c>
    </row>
    <row r="31980" spans="4:5" x14ac:dyDescent="0.25">
      <c r="D31980" s="31">
        <v>-458.43299999999999</v>
      </c>
      <c r="E31980" s="28">
        <v>793.822</v>
      </c>
    </row>
    <row r="31981" spans="4:5" x14ac:dyDescent="0.25">
      <c r="D31981" s="31">
        <v>-458.41699999999997</v>
      </c>
      <c r="E31981" s="28">
        <v>793.79499999999996</v>
      </c>
    </row>
    <row r="31982" spans="4:5" x14ac:dyDescent="0.25">
      <c r="D31982" s="31">
        <v>-458.40100000000001</v>
      </c>
      <c r="E31982" s="28">
        <v>793.76800000000003</v>
      </c>
    </row>
    <row r="31983" spans="4:5" x14ac:dyDescent="0.25">
      <c r="D31983" s="31">
        <v>-458.38499999999999</v>
      </c>
      <c r="E31983" s="28">
        <v>793.74099999999999</v>
      </c>
    </row>
    <row r="31984" spans="4:5" x14ac:dyDescent="0.25">
      <c r="D31984" s="31">
        <v>-458.36900000000003</v>
      </c>
      <c r="E31984" s="28">
        <v>793.71299999999997</v>
      </c>
    </row>
    <row r="31985" spans="4:5" x14ac:dyDescent="0.25">
      <c r="D31985" s="31">
        <v>-458.35300000000001</v>
      </c>
      <c r="E31985" s="28">
        <v>793.68600000000004</v>
      </c>
    </row>
    <row r="31986" spans="4:5" x14ac:dyDescent="0.25">
      <c r="D31986" s="31">
        <v>-458.33699999999999</v>
      </c>
      <c r="E31986" s="28">
        <v>793.65899999999999</v>
      </c>
    </row>
    <row r="31987" spans="4:5" x14ac:dyDescent="0.25">
      <c r="D31987" s="31">
        <v>-458.32100000000003</v>
      </c>
      <c r="E31987" s="28">
        <v>793.63099999999997</v>
      </c>
    </row>
    <row r="31988" spans="4:5" x14ac:dyDescent="0.25">
      <c r="D31988" s="31">
        <v>-458.30500000000001</v>
      </c>
      <c r="E31988" s="28">
        <v>793.60400000000004</v>
      </c>
    </row>
    <row r="31989" spans="4:5" x14ac:dyDescent="0.25">
      <c r="D31989" s="31">
        <v>-458.28899999999999</v>
      </c>
      <c r="E31989" s="28">
        <v>793.577</v>
      </c>
    </row>
    <row r="31990" spans="4:5" x14ac:dyDescent="0.25">
      <c r="D31990" s="31">
        <v>-458.27300000000002</v>
      </c>
      <c r="E31990" s="28">
        <v>793.54899999999998</v>
      </c>
    </row>
    <row r="31991" spans="4:5" x14ac:dyDescent="0.25">
      <c r="D31991" s="31">
        <v>-458.25700000000001</v>
      </c>
      <c r="E31991" s="28">
        <v>793.52200000000005</v>
      </c>
    </row>
    <row r="31992" spans="4:5" x14ac:dyDescent="0.25">
      <c r="D31992" s="31">
        <v>-458.24099999999999</v>
      </c>
      <c r="E31992" s="28">
        <v>793.49400000000003</v>
      </c>
    </row>
    <row r="31993" spans="4:5" x14ac:dyDescent="0.25">
      <c r="D31993" s="31">
        <v>-458.22500000000002</v>
      </c>
      <c r="E31993" s="28">
        <v>793.46699999999998</v>
      </c>
    </row>
    <row r="31994" spans="4:5" x14ac:dyDescent="0.25">
      <c r="D31994" s="31">
        <v>-458.209</v>
      </c>
      <c r="E31994" s="28">
        <v>793.43899999999996</v>
      </c>
    </row>
    <row r="31995" spans="4:5" x14ac:dyDescent="0.25">
      <c r="D31995" s="31">
        <v>-458.19299999999998</v>
      </c>
      <c r="E31995" s="28">
        <v>793.41099999999994</v>
      </c>
    </row>
    <row r="31996" spans="4:5" x14ac:dyDescent="0.25">
      <c r="D31996" s="31">
        <v>-458.17700000000002</v>
      </c>
      <c r="E31996" s="28">
        <v>793.38400000000001</v>
      </c>
    </row>
    <row r="31997" spans="4:5" x14ac:dyDescent="0.25">
      <c r="D31997" s="31">
        <v>-458.161</v>
      </c>
      <c r="E31997" s="28">
        <v>793.35599999999999</v>
      </c>
    </row>
    <row r="31998" spans="4:5" x14ac:dyDescent="0.25">
      <c r="D31998" s="31">
        <v>-458.14600000000002</v>
      </c>
      <c r="E31998" s="28">
        <v>793.32799999999997</v>
      </c>
    </row>
    <row r="31999" spans="4:5" x14ac:dyDescent="0.25">
      <c r="D31999" s="31">
        <v>-458.13</v>
      </c>
      <c r="E31999" s="28">
        <v>793.30100000000004</v>
      </c>
    </row>
    <row r="32000" spans="4:5" x14ac:dyDescent="0.25">
      <c r="D32000" s="31">
        <v>-458.11399999999998</v>
      </c>
      <c r="E32000" s="28">
        <v>793.27300000000002</v>
      </c>
    </row>
    <row r="32001" spans="4:5" x14ac:dyDescent="0.25">
      <c r="D32001" s="31">
        <v>-458.09800000000001</v>
      </c>
      <c r="E32001" s="28">
        <v>793.245</v>
      </c>
    </row>
    <row r="32002" spans="4:5" x14ac:dyDescent="0.25">
      <c r="D32002" s="31">
        <v>-458.08199999999999</v>
      </c>
      <c r="E32002" s="28">
        <v>793.21699999999998</v>
      </c>
    </row>
    <row r="32003" spans="4:5" x14ac:dyDescent="0.25">
      <c r="D32003" s="31">
        <v>-458.06599999999997</v>
      </c>
      <c r="E32003" s="28">
        <v>793.19</v>
      </c>
    </row>
    <row r="32004" spans="4:5" x14ac:dyDescent="0.25">
      <c r="D32004" s="31">
        <v>-458.05</v>
      </c>
      <c r="E32004" s="28">
        <v>793.16200000000003</v>
      </c>
    </row>
    <row r="32005" spans="4:5" x14ac:dyDescent="0.25">
      <c r="D32005" s="31">
        <v>-458.03399999999999</v>
      </c>
      <c r="E32005" s="28">
        <v>793.13400000000001</v>
      </c>
    </row>
    <row r="32006" spans="4:5" x14ac:dyDescent="0.25">
      <c r="D32006" s="31">
        <v>-458.01799999999997</v>
      </c>
      <c r="E32006" s="28">
        <v>793.10599999999999</v>
      </c>
    </row>
    <row r="32007" spans="4:5" x14ac:dyDescent="0.25">
      <c r="D32007" s="31">
        <v>-458.00200000000001</v>
      </c>
      <c r="E32007" s="28">
        <v>793.07799999999997</v>
      </c>
    </row>
    <row r="32008" spans="4:5" x14ac:dyDescent="0.25">
      <c r="D32008" s="31">
        <v>-457.98599999999999</v>
      </c>
      <c r="E32008" s="28">
        <v>793.05</v>
      </c>
    </row>
    <row r="32009" spans="4:5" x14ac:dyDescent="0.25">
      <c r="D32009" s="31">
        <v>-457.97</v>
      </c>
      <c r="E32009" s="28">
        <v>793.02200000000005</v>
      </c>
    </row>
    <row r="32010" spans="4:5" x14ac:dyDescent="0.25">
      <c r="D32010" s="31">
        <v>-457.95400000000001</v>
      </c>
      <c r="E32010" s="28">
        <v>792.99400000000003</v>
      </c>
    </row>
    <row r="32011" spans="4:5" x14ac:dyDescent="0.25">
      <c r="D32011" s="31">
        <v>-457.93799999999999</v>
      </c>
      <c r="E32011" s="28">
        <v>792.96600000000001</v>
      </c>
    </row>
    <row r="32012" spans="4:5" x14ac:dyDescent="0.25">
      <c r="D32012" s="31">
        <v>-457.92200000000003</v>
      </c>
      <c r="E32012" s="28">
        <v>792.93799999999999</v>
      </c>
    </row>
    <row r="32013" spans="4:5" x14ac:dyDescent="0.25">
      <c r="D32013" s="31">
        <v>-457.90600000000001</v>
      </c>
      <c r="E32013" s="28">
        <v>792.90899999999999</v>
      </c>
    </row>
    <row r="32014" spans="4:5" x14ac:dyDescent="0.25">
      <c r="D32014" s="31">
        <v>-457.89</v>
      </c>
      <c r="E32014" s="28">
        <v>792.88099999999997</v>
      </c>
    </row>
    <row r="32015" spans="4:5" x14ac:dyDescent="0.25">
      <c r="D32015" s="31">
        <v>-457.87400000000002</v>
      </c>
      <c r="E32015" s="28">
        <v>792.85299999999995</v>
      </c>
    </row>
    <row r="32016" spans="4:5" x14ac:dyDescent="0.25">
      <c r="D32016" s="31">
        <v>-457.858</v>
      </c>
      <c r="E32016" s="28">
        <v>792.82500000000005</v>
      </c>
    </row>
    <row r="32017" spans="4:5" x14ac:dyDescent="0.25">
      <c r="D32017" s="31">
        <v>-457.84199999999998</v>
      </c>
      <c r="E32017" s="28">
        <v>792.79600000000005</v>
      </c>
    </row>
    <row r="32018" spans="4:5" x14ac:dyDescent="0.25">
      <c r="D32018" s="31">
        <v>-457.82600000000002</v>
      </c>
      <c r="E32018" s="28">
        <v>792.76800000000003</v>
      </c>
    </row>
    <row r="32019" spans="4:5" x14ac:dyDescent="0.25">
      <c r="D32019" s="31">
        <v>-457.81</v>
      </c>
      <c r="E32019" s="28">
        <v>792.74</v>
      </c>
    </row>
    <row r="32020" spans="4:5" x14ac:dyDescent="0.25">
      <c r="D32020" s="31">
        <v>-457.79399999999998</v>
      </c>
      <c r="E32020" s="28">
        <v>792.71100000000001</v>
      </c>
    </row>
    <row r="32021" spans="4:5" x14ac:dyDescent="0.25">
      <c r="D32021" s="31">
        <v>-457.77800000000002</v>
      </c>
      <c r="E32021" s="28">
        <v>792.68299999999999</v>
      </c>
    </row>
    <row r="32022" spans="4:5" x14ac:dyDescent="0.25">
      <c r="D32022" s="31">
        <v>-457.762</v>
      </c>
      <c r="E32022" s="28">
        <v>792.65499999999997</v>
      </c>
    </row>
    <row r="32023" spans="4:5" x14ac:dyDescent="0.25">
      <c r="D32023" s="31">
        <v>-457.74599999999998</v>
      </c>
      <c r="E32023" s="28">
        <v>792.62599999999998</v>
      </c>
    </row>
    <row r="32024" spans="4:5" x14ac:dyDescent="0.25">
      <c r="D32024" s="31">
        <v>-457.73</v>
      </c>
      <c r="E32024" s="28">
        <v>792.59799999999996</v>
      </c>
    </row>
    <row r="32025" spans="4:5" x14ac:dyDescent="0.25">
      <c r="D32025" s="31">
        <v>-457.714</v>
      </c>
      <c r="E32025" s="28">
        <v>792.56899999999996</v>
      </c>
    </row>
    <row r="32026" spans="4:5" x14ac:dyDescent="0.25">
      <c r="D32026" s="31">
        <v>-457.69799999999998</v>
      </c>
      <c r="E32026" s="28">
        <v>792.54100000000005</v>
      </c>
    </row>
    <row r="32027" spans="4:5" x14ac:dyDescent="0.25">
      <c r="D32027" s="31">
        <v>-457.68200000000002</v>
      </c>
      <c r="E32027" s="28">
        <v>792.51199999999994</v>
      </c>
    </row>
    <row r="32028" spans="4:5" x14ac:dyDescent="0.25">
      <c r="D32028" s="31">
        <v>-457.666</v>
      </c>
      <c r="E32028" s="28">
        <v>792.48299999999995</v>
      </c>
    </row>
    <row r="32029" spans="4:5" x14ac:dyDescent="0.25">
      <c r="D32029" s="31">
        <v>-457.65</v>
      </c>
      <c r="E32029" s="28">
        <v>792.45500000000004</v>
      </c>
    </row>
    <row r="32030" spans="4:5" x14ac:dyDescent="0.25">
      <c r="D32030" s="31">
        <v>-457.63400000000001</v>
      </c>
      <c r="E32030" s="28">
        <v>792.42600000000004</v>
      </c>
    </row>
    <row r="32031" spans="4:5" x14ac:dyDescent="0.25">
      <c r="D32031" s="31">
        <v>-457.61799999999999</v>
      </c>
      <c r="E32031" s="28">
        <v>792.39700000000005</v>
      </c>
    </row>
    <row r="32032" spans="4:5" x14ac:dyDescent="0.25">
      <c r="D32032" s="31">
        <v>-457.60199999999998</v>
      </c>
      <c r="E32032" s="28">
        <v>792.36900000000003</v>
      </c>
    </row>
    <row r="32033" spans="4:5" x14ac:dyDescent="0.25">
      <c r="D32033" s="31">
        <v>-457.58600000000001</v>
      </c>
      <c r="E32033" s="28">
        <v>792.34</v>
      </c>
    </row>
    <row r="32034" spans="4:5" x14ac:dyDescent="0.25">
      <c r="D32034" s="31">
        <v>-457.57</v>
      </c>
      <c r="E32034" s="28">
        <v>792.31100000000004</v>
      </c>
    </row>
    <row r="32035" spans="4:5" x14ac:dyDescent="0.25">
      <c r="D32035" s="31">
        <v>-457.55399999999997</v>
      </c>
      <c r="E32035" s="28">
        <v>792.28200000000004</v>
      </c>
    </row>
    <row r="32036" spans="4:5" x14ac:dyDescent="0.25">
      <c r="D32036" s="31">
        <v>-457.53800000000001</v>
      </c>
      <c r="E32036" s="28">
        <v>792.25300000000004</v>
      </c>
    </row>
    <row r="32037" spans="4:5" x14ac:dyDescent="0.25">
      <c r="D32037" s="31">
        <v>-457.52199999999999</v>
      </c>
      <c r="E32037" s="28">
        <v>792.22400000000005</v>
      </c>
    </row>
    <row r="32038" spans="4:5" x14ac:dyDescent="0.25">
      <c r="D32038" s="31">
        <v>-457.50599999999997</v>
      </c>
      <c r="E32038" s="28">
        <v>792.19600000000003</v>
      </c>
    </row>
    <row r="32039" spans="4:5" x14ac:dyDescent="0.25">
      <c r="D32039" s="31">
        <v>-457.49</v>
      </c>
      <c r="E32039" s="28">
        <v>792.16700000000003</v>
      </c>
    </row>
    <row r="32040" spans="4:5" x14ac:dyDescent="0.25">
      <c r="D32040" s="31">
        <v>-457.47399999999999</v>
      </c>
      <c r="E32040" s="28">
        <v>792.13800000000003</v>
      </c>
    </row>
    <row r="32041" spans="4:5" x14ac:dyDescent="0.25">
      <c r="D32041" s="31">
        <v>-457.45800000000003</v>
      </c>
      <c r="E32041" s="28">
        <v>792.10900000000004</v>
      </c>
    </row>
    <row r="32042" spans="4:5" x14ac:dyDescent="0.25">
      <c r="D32042" s="31">
        <v>-457.44200000000001</v>
      </c>
      <c r="E32042" s="28">
        <v>792.08</v>
      </c>
    </row>
    <row r="32043" spans="4:5" x14ac:dyDescent="0.25">
      <c r="D32043" s="31">
        <v>-457.42599999999999</v>
      </c>
      <c r="E32043" s="28">
        <v>792.05</v>
      </c>
    </row>
    <row r="32044" spans="4:5" x14ac:dyDescent="0.25">
      <c r="D32044" s="31">
        <v>-457.41</v>
      </c>
      <c r="E32044" s="28">
        <v>792.02099999999996</v>
      </c>
    </row>
    <row r="32045" spans="4:5" x14ac:dyDescent="0.25">
      <c r="D32045" s="31">
        <v>-457.39400000000001</v>
      </c>
      <c r="E32045" s="28">
        <v>791.99199999999996</v>
      </c>
    </row>
    <row r="32046" spans="4:5" x14ac:dyDescent="0.25">
      <c r="D32046" s="31">
        <v>-457.37799999999999</v>
      </c>
      <c r="E32046" s="28">
        <v>791.96299999999997</v>
      </c>
    </row>
    <row r="32047" spans="4:5" x14ac:dyDescent="0.25">
      <c r="D32047" s="31">
        <v>-457.36200000000002</v>
      </c>
      <c r="E32047" s="28">
        <v>791.93399999999997</v>
      </c>
    </row>
    <row r="32048" spans="4:5" x14ac:dyDescent="0.25">
      <c r="D32048" s="31">
        <v>-457.346</v>
      </c>
      <c r="E32048" s="28">
        <v>791.90499999999997</v>
      </c>
    </row>
    <row r="32049" spans="4:5" x14ac:dyDescent="0.25">
      <c r="D32049" s="31">
        <v>-457.33</v>
      </c>
      <c r="E32049" s="28">
        <v>791.875</v>
      </c>
    </row>
    <row r="32050" spans="4:5" x14ac:dyDescent="0.25">
      <c r="D32050" s="31">
        <v>-457.31400000000002</v>
      </c>
      <c r="E32050" s="28">
        <v>791.846</v>
      </c>
    </row>
    <row r="32051" spans="4:5" x14ac:dyDescent="0.25">
      <c r="D32051" s="31">
        <v>-457.298</v>
      </c>
      <c r="E32051" s="28">
        <v>791.81700000000001</v>
      </c>
    </row>
    <row r="32052" spans="4:5" x14ac:dyDescent="0.25">
      <c r="D32052" s="31">
        <v>-457.28199999999998</v>
      </c>
      <c r="E32052" s="28">
        <v>791.78800000000001</v>
      </c>
    </row>
    <row r="32053" spans="4:5" x14ac:dyDescent="0.25">
      <c r="D32053" s="31">
        <v>-457.26600000000002</v>
      </c>
      <c r="E32053" s="28">
        <v>791.75800000000004</v>
      </c>
    </row>
    <row r="32054" spans="4:5" x14ac:dyDescent="0.25">
      <c r="D32054" s="31">
        <v>-457.25</v>
      </c>
      <c r="E32054" s="28">
        <v>791.72900000000004</v>
      </c>
    </row>
    <row r="32055" spans="4:5" x14ac:dyDescent="0.25">
      <c r="D32055" s="31">
        <v>-457.23399999999998</v>
      </c>
      <c r="E32055" s="28">
        <v>791.69899999999996</v>
      </c>
    </row>
    <row r="32056" spans="4:5" x14ac:dyDescent="0.25">
      <c r="D32056" s="31">
        <v>-457.21800000000002</v>
      </c>
      <c r="E32056" s="28">
        <v>791.67</v>
      </c>
    </row>
    <row r="32057" spans="4:5" x14ac:dyDescent="0.25">
      <c r="D32057" s="31">
        <v>-457.202</v>
      </c>
      <c r="E32057" s="28">
        <v>791.64</v>
      </c>
    </row>
    <row r="32058" spans="4:5" x14ac:dyDescent="0.25">
      <c r="D32058" s="31">
        <v>-457.18599999999998</v>
      </c>
      <c r="E32058" s="28">
        <v>791.61099999999999</v>
      </c>
    </row>
    <row r="32059" spans="4:5" x14ac:dyDescent="0.25">
      <c r="D32059" s="31">
        <v>-457.17</v>
      </c>
      <c r="E32059" s="28">
        <v>791.58100000000002</v>
      </c>
    </row>
    <row r="32060" spans="4:5" x14ac:dyDescent="0.25">
      <c r="D32060" s="31">
        <v>-457.154</v>
      </c>
      <c r="E32060" s="28">
        <v>791.55200000000002</v>
      </c>
    </row>
    <row r="32061" spans="4:5" x14ac:dyDescent="0.25">
      <c r="D32061" s="31">
        <v>-457.13799999999998</v>
      </c>
      <c r="E32061" s="28">
        <v>791.52200000000005</v>
      </c>
    </row>
    <row r="32062" spans="4:5" x14ac:dyDescent="0.25">
      <c r="D32062" s="31">
        <v>-457.12200000000001</v>
      </c>
      <c r="E32062" s="28">
        <v>791.49199999999996</v>
      </c>
    </row>
    <row r="32063" spans="4:5" x14ac:dyDescent="0.25">
      <c r="D32063" s="31">
        <v>-457.10599999999999</v>
      </c>
      <c r="E32063" s="28">
        <v>791.46299999999997</v>
      </c>
    </row>
    <row r="32064" spans="4:5" x14ac:dyDescent="0.25">
      <c r="D32064" s="31">
        <v>-457.09</v>
      </c>
      <c r="E32064" s="28">
        <v>791.43299999999999</v>
      </c>
    </row>
    <row r="32065" spans="4:5" x14ac:dyDescent="0.25">
      <c r="D32065" s="31">
        <v>-457.07400000000001</v>
      </c>
      <c r="E32065" s="28">
        <v>791.40300000000002</v>
      </c>
    </row>
    <row r="32066" spans="4:5" x14ac:dyDescent="0.25">
      <c r="D32066" s="31">
        <v>-457.05799999999999</v>
      </c>
      <c r="E32066" s="28">
        <v>791.37400000000002</v>
      </c>
    </row>
    <row r="32067" spans="4:5" x14ac:dyDescent="0.25">
      <c r="D32067" s="31">
        <v>-457.04199999999997</v>
      </c>
      <c r="E32067" s="28">
        <v>791.34400000000005</v>
      </c>
    </row>
    <row r="32068" spans="4:5" x14ac:dyDescent="0.25">
      <c r="D32068" s="31">
        <v>-457.02600000000001</v>
      </c>
      <c r="E32068" s="28">
        <v>791.31399999999996</v>
      </c>
    </row>
    <row r="32069" spans="4:5" x14ac:dyDescent="0.25">
      <c r="D32069" s="31">
        <v>-457.01</v>
      </c>
      <c r="E32069" s="28">
        <v>791.28399999999999</v>
      </c>
    </row>
    <row r="32070" spans="4:5" x14ac:dyDescent="0.25">
      <c r="D32070" s="31">
        <v>-456.99400000000003</v>
      </c>
      <c r="E32070" s="28">
        <v>791.25400000000002</v>
      </c>
    </row>
    <row r="32071" spans="4:5" x14ac:dyDescent="0.25">
      <c r="D32071" s="31">
        <v>-456.97800000000001</v>
      </c>
      <c r="E32071" s="28">
        <v>791.22400000000005</v>
      </c>
    </row>
    <row r="32072" spans="4:5" x14ac:dyDescent="0.25">
      <c r="D32072" s="31">
        <v>-456.96199999999999</v>
      </c>
      <c r="E32072" s="28">
        <v>791.19399999999996</v>
      </c>
    </row>
    <row r="32073" spans="4:5" x14ac:dyDescent="0.25">
      <c r="D32073" s="31">
        <v>-456.94600000000003</v>
      </c>
      <c r="E32073" s="28">
        <v>791.16399999999999</v>
      </c>
    </row>
    <row r="32074" spans="4:5" x14ac:dyDescent="0.25">
      <c r="D32074" s="31">
        <v>-456.93</v>
      </c>
      <c r="E32074" s="28">
        <v>791.13400000000001</v>
      </c>
    </row>
    <row r="32075" spans="4:5" x14ac:dyDescent="0.25">
      <c r="D32075" s="31">
        <v>-456.91399999999999</v>
      </c>
      <c r="E32075" s="28">
        <v>791.10400000000004</v>
      </c>
    </row>
    <row r="32076" spans="4:5" x14ac:dyDescent="0.25">
      <c r="D32076" s="31">
        <v>-456.89800000000002</v>
      </c>
      <c r="E32076" s="28">
        <v>791.07399999999996</v>
      </c>
    </row>
    <row r="32077" spans="4:5" x14ac:dyDescent="0.25">
      <c r="D32077" s="31">
        <v>-456.88200000000001</v>
      </c>
      <c r="E32077" s="28">
        <v>791.04399999999998</v>
      </c>
    </row>
    <row r="32078" spans="4:5" x14ac:dyDescent="0.25">
      <c r="D32078" s="31">
        <v>-456.86599999999999</v>
      </c>
      <c r="E32078" s="28">
        <v>791.01400000000001</v>
      </c>
    </row>
    <row r="32079" spans="4:5" x14ac:dyDescent="0.25">
      <c r="D32079" s="31">
        <v>-456.85</v>
      </c>
      <c r="E32079" s="28">
        <v>790.98400000000004</v>
      </c>
    </row>
    <row r="32080" spans="4:5" x14ac:dyDescent="0.25">
      <c r="D32080" s="31">
        <v>-456.834</v>
      </c>
      <c r="E32080" s="28">
        <v>790.95399999999995</v>
      </c>
    </row>
    <row r="32081" spans="4:5" x14ac:dyDescent="0.25">
      <c r="D32081" s="31">
        <v>-456.81799999999998</v>
      </c>
      <c r="E32081" s="28">
        <v>790.923</v>
      </c>
    </row>
    <row r="32082" spans="4:5" x14ac:dyDescent="0.25">
      <c r="D32082" s="31">
        <v>-456.80200000000002</v>
      </c>
      <c r="E32082" s="28">
        <v>790.89300000000003</v>
      </c>
    </row>
    <row r="32083" spans="4:5" x14ac:dyDescent="0.25">
      <c r="D32083" s="31">
        <v>-456.786</v>
      </c>
      <c r="E32083" s="28">
        <v>790.86300000000006</v>
      </c>
    </row>
    <row r="32084" spans="4:5" x14ac:dyDescent="0.25">
      <c r="D32084" s="31">
        <v>-456.77</v>
      </c>
      <c r="E32084" s="28">
        <v>790.83299999999997</v>
      </c>
    </row>
    <row r="32085" spans="4:5" x14ac:dyDescent="0.25">
      <c r="D32085" s="31">
        <v>-456.75400000000002</v>
      </c>
      <c r="E32085" s="28">
        <v>790.80200000000002</v>
      </c>
    </row>
    <row r="32086" spans="4:5" x14ac:dyDescent="0.25">
      <c r="D32086" s="31">
        <v>-456.738</v>
      </c>
      <c r="E32086" s="28">
        <v>790.77200000000005</v>
      </c>
    </row>
    <row r="32087" spans="4:5" x14ac:dyDescent="0.25">
      <c r="D32087" s="31">
        <v>-456.72199999999998</v>
      </c>
      <c r="E32087" s="28">
        <v>790.74199999999996</v>
      </c>
    </row>
    <row r="32088" spans="4:5" x14ac:dyDescent="0.25">
      <c r="D32088" s="31">
        <v>-456.70600000000002</v>
      </c>
      <c r="E32088" s="28">
        <v>790.71100000000001</v>
      </c>
    </row>
    <row r="32089" spans="4:5" x14ac:dyDescent="0.25">
      <c r="D32089" s="31">
        <v>-456.69</v>
      </c>
      <c r="E32089" s="28">
        <v>790.68100000000004</v>
      </c>
    </row>
    <row r="32090" spans="4:5" x14ac:dyDescent="0.25">
      <c r="D32090" s="31">
        <v>-456.67399999999998</v>
      </c>
      <c r="E32090" s="28">
        <v>790.65</v>
      </c>
    </row>
    <row r="32091" spans="4:5" x14ac:dyDescent="0.25">
      <c r="D32091" s="31">
        <v>-456.65800000000002</v>
      </c>
      <c r="E32091" s="28">
        <v>790.62</v>
      </c>
    </row>
    <row r="32092" spans="4:5" x14ac:dyDescent="0.25">
      <c r="D32092" s="31">
        <v>-456.642</v>
      </c>
      <c r="E32092" s="28">
        <v>790.58900000000006</v>
      </c>
    </row>
    <row r="32093" spans="4:5" x14ac:dyDescent="0.25">
      <c r="D32093" s="31">
        <v>-456.62599999999998</v>
      </c>
      <c r="E32093" s="28">
        <v>790.55799999999999</v>
      </c>
    </row>
    <row r="32094" spans="4:5" x14ac:dyDescent="0.25">
      <c r="D32094" s="31">
        <v>-456.61</v>
      </c>
      <c r="E32094" s="28">
        <v>790.52800000000002</v>
      </c>
    </row>
    <row r="32095" spans="4:5" x14ac:dyDescent="0.25">
      <c r="D32095" s="31">
        <v>-456.59399999999999</v>
      </c>
      <c r="E32095" s="28">
        <v>790.49699999999996</v>
      </c>
    </row>
    <row r="32096" spans="4:5" x14ac:dyDescent="0.25">
      <c r="D32096" s="31">
        <v>-456.57799999999997</v>
      </c>
      <c r="E32096" s="28">
        <v>790.46699999999998</v>
      </c>
    </row>
    <row r="32097" spans="4:5" x14ac:dyDescent="0.25">
      <c r="D32097" s="31">
        <v>-456.56200000000001</v>
      </c>
      <c r="E32097" s="28">
        <v>790.43600000000004</v>
      </c>
    </row>
    <row r="32098" spans="4:5" x14ac:dyDescent="0.25">
      <c r="D32098" s="31">
        <v>-456.54599999999999</v>
      </c>
      <c r="E32098" s="28">
        <v>790.40499999999997</v>
      </c>
    </row>
    <row r="32099" spans="4:5" x14ac:dyDescent="0.25">
      <c r="D32099" s="31">
        <v>-456.53</v>
      </c>
      <c r="E32099" s="28">
        <v>790.37400000000002</v>
      </c>
    </row>
    <row r="32100" spans="4:5" x14ac:dyDescent="0.25">
      <c r="D32100" s="31">
        <v>-456.51400000000001</v>
      </c>
      <c r="E32100" s="28">
        <v>790.34400000000005</v>
      </c>
    </row>
    <row r="32101" spans="4:5" x14ac:dyDescent="0.25">
      <c r="D32101" s="31">
        <v>-456.49799999999999</v>
      </c>
      <c r="E32101" s="28">
        <v>790.31299999999999</v>
      </c>
    </row>
    <row r="32102" spans="4:5" x14ac:dyDescent="0.25">
      <c r="D32102" s="31">
        <v>-456.48200000000003</v>
      </c>
      <c r="E32102" s="28">
        <v>790.28200000000004</v>
      </c>
    </row>
    <row r="32103" spans="4:5" x14ac:dyDescent="0.25">
      <c r="D32103" s="31">
        <v>-456.46600000000001</v>
      </c>
      <c r="E32103" s="28">
        <v>790.25099999999998</v>
      </c>
    </row>
    <row r="32104" spans="4:5" x14ac:dyDescent="0.25">
      <c r="D32104" s="31">
        <v>-456.45</v>
      </c>
      <c r="E32104" s="28">
        <v>790.22</v>
      </c>
    </row>
    <row r="32105" spans="4:5" x14ac:dyDescent="0.25">
      <c r="D32105" s="31">
        <v>-456.43400000000003</v>
      </c>
      <c r="E32105" s="28">
        <v>790.18899999999996</v>
      </c>
    </row>
    <row r="32106" spans="4:5" x14ac:dyDescent="0.25">
      <c r="D32106" s="31">
        <v>-456.41800000000001</v>
      </c>
      <c r="E32106" s="28">
        <v>790.15800000000002</v>
      </c>
    </row>
    <row r="32107" spans="4:5" x14ac:dyDescent="0.25">
      <c r="D32107" s="31">
        <v>-456.40199999999999</v>
      </c>
      <c r="E32107" s="28">
        <v>790.12699999999995</v>
      </c>
    </row>
    <row r="32108" spans="4:5" x14ac:dyDescent="0.25">
      <c r="D32108" s="31">
        <v>-456.38600000000002</v>
      </c>
      <c r="E32108" s="28">
        <v>790.096</v>
      </c>
    </row>
    <row r="32109" spans="4:5" x14ac:dyDescent="0.25">
      <c r="D32109" s="31">
        <v>-456.37</v>
      </c>
      <c r="E32109" s="28">
        <v>790.06500000000005</v>
      </c>
    </row>
    <row r="32110" spans="4:5" x14ac:dyDescent="0.25">
      <c r="D32110" s="31">
        <v>-456.35399999999998</v>
      </c>
      <c r="E32110" s="28">
        <v>790.03399999999999</v>
      </c>
    </row>
    <row r="32111" spans="4:5" x14ac:dyDescent="0.25">
      <c r="D32111" s="31">
        <v>-456.339</v>
      </c>
      <c r="E32111" s="28">
        <v>790.00300000000004</v>
      </c>
    </row>
    <row r="32112" spans="4:5" x14ac:dyDescent="0.25">
      <c r="D32112" s="31">
        <v>-456.32299999999998</v>
      </c>
      <c r="E32112" s="28">
        <v>789.97199999999998</v>
      </c>
    </row>
    <row r="32113" spans="4:5" x14ac:dyDescent="0.25">
      <c r="D32113" s="31">
        <v>-456.30700000000002</v>
      </c>
      <c r="E32113" s="28">
        <v>789.94100000000003</v>
      </c>
    </row>
    <row r="32114" spans="4:5" x14ac:dyDescent="0.25">
      <c r="D32114" s="31">
        <v>-456.291</v>
      </c>
      <c r="E32114" s="28">
        <v>789.90899999999999</v>
      </c>
    </row>
    <row r="32115" spans="4:5" x14ac:dyDescent="0.25">
      <c r="D32115" s="31">
        <v>-456.27499999999998</v>
      </c>
      <c r="E32115" s="28">
        <v>789.87800000000004</v>
      </c>
    </row>
    <row r="32116" spans="4:5" x14ac:dyDescent="0.25">
      <c r="D32116" s="31">
        <v>-456.25900000000001</v>
      </c>
      <c r="E32116" s="28">
        <v>789.84699999999998</v>
      </c>
    </row>
    <row r="32117" spans="4:5" x14ac:dyDescent="0.25">
      <c r="D32117" s="31">
        <v>-456.24299999999999</v>
      </c>
      <c r="E32117" s="28">
        <v>789.81600000000003</v>
      </c>
    </row>
    <row r="32118" spans="4:5" x14ac:dyDescent="0.25">
      <c r="D32118" s="31">
        <v>-456.22699999999998</v>
      </c>
      <c r="E32118" s="28">
        <v>789.78399999999999</v>
      </c>
    </row>
    <row r="32119" spans="4:5" x14ac:dyDescent="0.25">
      <c r="D32119" s="31">
        <v>-456.21100000000001</v>
      </c>
      <c r="E32119" s="28">
        <v>789.75300000000004</v>
      </c>
    </row>
    <row r="32120" spans="4:5" x14ac:dyDescent="0.25">
      <c r="D32120" s="31">
        <v>-456.19499999999999</v>
      </c>
      <c r="E32120" s="28">
        <v>789.72199999999998</v>
      </c>
    </row>
    <row r="32121" spans="4:5" x14ac:dyDescent="0.25">
      <c r="D32121" s="31">
        <v>-456.17899999999997</v>
      </c>
      <c r="E32121" s="28">
        <v>789.69</v>
      </c>
    </row>
    <row r="32122" spans="4:5" x14ac:dyDescent="0.25">
      <c r="D32122" s="31">
        <v>-456.16300000000001</v>
      </c>
      <c r="E32122" s="28">
        <v>789.65899999999999</v>
      </c>
    </row>
    <row r="32123" spans="4:5" x14ac:dyDescent="0.25">
      <c r="D32123" s="31">
        <v>-456.14699999999999</v>
      </c>
      <c r="E32123" s="28">
        <v>789.62699999999995</v>
      </c>
    </row>
    <row r="32124" spans="4:5" x14ac:dyDescent="0.25">
      <c r="D32124" s="31">
        <v>-456.13099999999997</v>
      </c>
      <c r="E32124" s="28">
        <v>789.596</v>
      </c>
    </row>
    <row r="32125" spans="4:5" x14ac:dyDescent="0.25">
      <c r="D32125" s="31">
        <v>-456.11500000000001</v>
      </c>
      <c r="E32125" s="28">
        <v>789.56399999999996</v>
      </c>
    </row>
    <row r="32126" spans="4:5" x14ac:dyDescent="0.25">
      <c r="D32126" s="31">
        <v>-456.09899999999999</v>
      </c>
      <c r="E32126" s="28">
        <v>789.53300000000002</v>
      </c>
    </row>
    <row r="32127" spans="4:5" x14ac:dyDescent="0.25">
      <c r="D32127" s="31">
        <v>-456.08300000000003</v>
      </c>
      <c r="E32127" s="28">
        <v>789.50099999999998</v>
      </c>
    </row>
    <row r="32128" spans="4:5" x14ac:dyDescent="0.25">
      <c r="D32128" s="31">
        <v>-456.06700000000001</v>
      </c>
      <c r="E32128" s="28">
        <v>789.46900000000005</v>
      </c>
    </row>
    <row r="32129" spans="4:5" x14ac:dyDescent="0.25">
      <c r="D32129" s="31">
        <v>-456.05099999999999</v>
      </c>
      <c r="E32129" s="28">
        <v>789.43799999999999</v>
      </c>
    </row>
    <row r="32130" spans="4:5" x14ac:dyDescent="0.25">
      <c r="D32130" s="31">
        <v>-456.03500000000003</v>
      </c>
      <c r="E32130" s="28">
        <v>789.40599999999995</v>
      </c>
    </row>
    <row r="32131" spans="4:5" x14ac:dyDescent="0.25">
      <c r="D32131" s="31">
        <v>-456.01900000000001</v>
      </c>
      <c r="E32131" s="28">
        <v>789.37400000000002</v>
      </c>
    </row>
    <row r="32132" spans="4:5" x14ac:dyDescent="0.25">
      <c r="D32132" s="31">
        <v>-456.00299999999999</v>
      </c>
      <c r="E32132" s="28">
        <v>789.34299999999996</v>
      </c>
    </row>
    <row r="32133" spans="4:5" x14ac:dyDescent="0.25">
      <c r="D32133" s="31">
        <v>-455.98700000000002</v>
      </c>
      <c r="E32133" s="28">
        <v>789.31100000000004</v>
      </c>
    </row>
    <row r="32134" spans="4:5" x14ac:dyDescent="0.25">
      <c r="D32134" s="31">
        <v>-455.971</v>
      </c>
      <c r="E32134" s="28">
        <v>789.279</v>
      </c>
    </row>
    <row r="32135" spans="4:5" x14ac:dyDescent="0.25">
      <c r="D32135" s="31">
        <v>-455.95499999999998</v>
      </c>
      <c r="E32135" s="28">
        <v>789.24699999999996</v>
      </c>
    </row>
    <row r="32136" spans="4:5" x14ac:dyDescent="0.25">
      <c r="D32136" s="31">
        <v>-455.93900000000002</v>
      </c>
      <c r="E32136" s="28">
        <v>789.21500000000003</v>
      </c>
    </row>
    <row r="32137" spans="4:5" x14ac:dyDescent="0.25">
      <c r="D32137" s="31">
        <v>-455.923</v>
      </c>
      <c r="E32137" s="28">
        <v>789.18399999999997</v>
      </c>
    </row>
    <row r="32138" spans="4:5" x14ac:dyDescent="0.25">
      <c r="D32138" s="31">
        <v>-455.90699999999998</v>
      </c>
      <c r="E32138" s="28">
        <v>789.15200000000004</v>
      </c>
    </row>
    <row r="32139" spans="4:5" x14ac:dyDescent="0.25">
      <c r="D32139" s="31">
        <v>-455.89100000000002</v>
      </c>
      <c r="E32139" s="28">
        <v>789.12</v>
      </c>
    </row>
    <row r="32140" spans="4:5" x14ac:dyDescent="0.25">
      <c r="D32140" s="31">
        <v>-455.875</v>
      </c>
      <c r="E32140" s="28">
        <v>789.08799999999997</v>
      </c>
    </row>
    <row r="32141" spans="4:5" x14ac:dyDescent="0.25">
      <c r="D32141" s="31">
        <v>-455.85899999999998</v>
      </c>
      <c r="E32141" s="28">
        <v>789.05600000000004</v>
      </c>
    </row>
    <row r="32142" spans="4:5" x14ac:dyDescent="0.25">
      <c r="D32142" s="31">
        <v>-455.84300000000002</v>
      </c>
      <c r="E32142" s="28">
        <v>789.024</v>
      </c>
    </row>
    <row r="32143" spans="4:5" x14ac:dyDescent="0.25">
      <c r="D32143" s="31">
        <v>-455.827</v>
      </c>
      <c r="E32143" s="28">
        <v>788.99199999999996</v>
      </c>
    </row>
    <row r="32144" spans="4:5" x14ac:dyDescent="0.25">
      <c r="D32144" s="31">
        <v>-455.81099999999998</v>
      </c>
      <c r="E32144" s="28">
        <v>788.95899999999995</v>
      </c>
    </row>
    <row r="32145" spans="4:5" x14ac:dyDescent="0.25">
      <c r="D32145" s="31">
        <v>-455.79500000000002</v>
      </c>
      <c r="E32145" s="28">
        <v>788.92700000000002</v>
      </c>
    </row>
    <row r="32146" spans="4:5" x14ac:dyDescent="0.25">
      <c r="D32146" s="31">
        <v>-455.779</v>
      </c>
      <c r="E32146" s="28">
        <v>788.89499999999998</v>
      </c>
    </row>
    <row r="32147" spans="4:5" x14ac:dyDescent="0.25">
      <c r="D32147" s="31">
        <v>-455.76299999999998</v>
      </c>
      <c r="E32147" s="28">
        <v>788.86300000000006</v>
      </c>
    </row>
    <row r="32148" spans="4:5" x14ac:dyDescent="0.25">
      <c r="D32148" s="31">
        <v>-455.74700000000001</v>
      </c>
      <c r="E32148" s="28">
        <v>788.83100000000002</v>
      </c>
    </row>
    <row r="32149" spans="4:5" x14ac:dyDescent="0.25">
      <c r="D32149" s="31">
        <v>-455.73099999999999</v>
      </c>
      <c r="E32149" s="28">
        <v>788.79899999999998</v>
      </c>
    </row>
    <row r="32150" spans="4:5" x14ac:dyDescent="0.25">
      <c r="D32150" s="31">
        <v>-455.71499999999997</v>
      </c>
      <c r="E32150" s="28">
        <v>788.76599999999996</v>
      </c>
    </row>
    <row r="32151" spans="4:5" x14ac:dyDescent="0.25">
      <c r="D32151" s="31">
        <v>-455.69900000000001</v>
      </c>
      <c r="E32151" s="28">
        <v>788.73400000000004</v>
      </c>
    </row>
    <row r="32152" spans="4:5" x14ac:dyDescent="0.25">
      <c r="D32152" s="31">
        <v>-455.68299999999999</v>
      </c>
      <c r="E32152" s="28">
        <v>788.702</v>
      </c>
    </row>
    <row r="32153" spans="4:5" x14ac:dyDescent="0.25">
      <c r="D32153" s="31">
        <v>-455.66699999999997</v>
      </c>
      <c r="E32153" s="28">
        <v>788.66899999999998</v>
      </c>
    </row>
    <row r="32154" spans="4:5" x14ac:dyDescent="0.25">
      <c r="D32154" s="31">
        <v>-455.65100000000001</v>
      </c>
      <c r="E32154" s="28">
        <v>788.63699999999994</v>
      </c>
    </row>
    <row r="32155" spans="4:5" x14ac:dyDescent="0.25">
      <c r="D32155" s="31">
        <v>-455.63499999999999</v>
      </c>
      <c r="E32155" s="28">
        <v>788.60400000000004</v>
      </c>
    </row>
    <row r="32156" spans="4:5" x14ac:dyDescent="0.25">
      <c r="D32156" s="31">
        <v>-455.61900000000003</v>
      </c>
      <c r="E32156" s="28">
        <v>788.572</v>
      </c>
    </row>
    <row r="32157" spans="4:5" x14ac:dyDescent="0.25">
      <c r="D32157" s="31">
        <v>-455.60300000000001</v>
      </c>
      <c r="E32157" s="28">
        <v>788.54</v>
      </c>
    </row>
    <row r="32158" spans="4:5" x14ac:dyDescent="0.25">
      <c r="D32158" s="31">
        <v>-455.58699999999999</v>
      </c>
      <c r="E32158" s="28">
        <v>788.50699999999995</v>
      </c>
    </row>
    <row r="32159" spans="4:5" x14ac:dyDescent="0.25">
      <c r="D32159" s="31">
        <v>-455.57100000000003</v>
      </c>
      <c r="E32159" s="28">
        <v>788.47400000000005</v>
      </c>
    </row>
    <row r="32160" spans="4:5" x14ac:dyDescent="0.25">
      <c r="D32160" s="31">
        <v>-455.55500000000001</v>
      </c>
      <c r="E32160" s="28">
        <v>788.44200000000001</v>
      </c>
    </row>
    <row r="32161" spans="4:5" x14ac:dyDescent="0.25">
      <c r="D32161" s="31">
        <v>-455.53899999999999</v>
      </c>
      <c r="E32161" s="28">
        <v>788.40899999999999</v>
      </c>
    </row>
    <row r="32162" spans="4:5" x14ac:dyDescent="0.25">
      <c r="D32162" s="31">
        <v>-455.52300000000002</v>
      </c>
      <c r="E32162" s="28">
        <v>788.37699999999995</v>
      </c>
    </row>
    <row r="32163" spans="4:5" x14ac:dyDescent="0.25">
      <c r="D32163" s="31">
        <v>-455.50700000000001</v>
      </c>
      <c r="E32163" s="28">
        <v>788.34400000000005</v>
      </c>
    </row>
    <row r="32164" spans="4:5" x14ac:dyDescent="0.25">
      <c r="D32164" s="31">
        <v>-455.49099999999999</v>
      </c>
      <c r="E32164" s="28">
        <v>788.31100000000004</v>
      </c>
    </row>
    <row r="32165" spans="4:5" x14ac:dyDescent="0.25">
      <c r="D32165" s="31">
        <v>-455.47500000000002</v>
      </c>
      <c r="E32165" s="28">
        <v>788.279</v>
      </c>
    </row>
    <row r="32166" spans="4:5" x14ac:dyDescent="0.25">
      <c r="D32166" s="31">
        <v>-455.459</v>
      </c>
      <c r="E32166" s="28">
        <v>788.24599999999998</v>
      </c>
    </row>
    <row r="32167" spans="4:5" x14ac:dyDescent="0.25">
      <c r="D32167" s="31">
        <v>-455.44299999999998</v>
      </c>
      <c r="E32167" s="28">
        <v>788.21299999999997</v>
      </c>
    </row>
    <row r="32168" spans="4:5" x14ac:dyDescent="0.25">
      <c r="D32168" s="31">
        <v>-455.42700000000002</v>
      </c>
      <c r="E32168" s="28">
        <v>788.18</v>
      </c>
    </row>
    <row r="32169" spans="4:5" x14ac:dyDescent="0.25">
      <c r="D32169" s="31">
        <v>-455.411</v>
      </c>
      <c r="E32169" s="28">
        <v>788.14800000000002</v>
      </c>
    </row>
    <row r="32170" spans="4:5" x14ac:dyDescent="0.25">
      <c r="D32170" s="31">
        <v>-455.39499999999998</v>
      </c>
      <c r="E32170" s="28">
        <v>788.11500000000001</v>
      </c>
    </row>
    <row r="32171" spans="4:5" x14ac:dyDescent="0.25">
      <c r="D32171" s="31">
        <v>-455.37900000000002</v>
      </c>
      <c r="E32171" s="28">
        <v>788.08199999999999</v>
      </c>
    </row>
    <row r="32172" spans="4:5" x14ac:dyDescent="0.25">
      <c r="D32172" s="31">
        <v>-455.363</v>
      </c>
      <c r="E32172" s="28">
        <v>788.04899999999998</v>
      </c>
    </row>
    <row r="32173" spans="4:5" x14ac:dyDescent="0.25">
      <c r="D32173" s="31">
        <v>-455.34699999999998</v>
      </c>
      <c r="E32173" s="28">
        <v>788.01599999999996</v>
      </c>
    </row>
    <row r="32174" spans="4:5" x14ac:dyDescent="0.25">
      <c r="D32174" s="31">
        <v>-455.33100000000002</v>
      </c>
      <c r="E32174" s="28">
        <v>787.98299999999995</v>
      </c>
    </row>
    <row r="32175" spans="4:5" x14ac:dyDescent="0.25">
      <c r="D32175" s="31">
        <v>-455.315</v>
      </c>
      <c r="E32175" s="28">
        <v>787.95</v>
      </c>
    </row>
    <row r="32176" spans="4:5" x14ac:dyDescent="0.25">
      <c r="D32176" s="31">
        <v>-455.29899999999998</v>
      </c>
      <c r="E32176" s="28">
        <v>787.91700000000003</v>
      </c>
    </row>
    <row r="32177" spans="4:5" x14ac:dyDescent="0.25">
      <c r="D32177" s="31">
        <v>-455.28300000000002</v>
      </c>
      <c r="E32177" s="28">
        <v>787.88400000000001</v>
      </c>
    </row>
    <row r="32178" spans="4:5" x14ac:dyDescent="0.25">
      <c r="D32178" s="31">
        <v>-455.267</v>
      </c>
      <c r="E32178" s="28">
        <v>787.851</v>
      </c>
    </row>
    <row r="32179" spans="4:5" x14ac:dyDescent="0.25">
      <c r="D32179" s="31">
        <v>-455.25099999999998</v>
      </c>
      <c r="E32179" s="28">
        <v>787.81799999999998</v>
      </c>
    </row>
    <row r="32180" spans="4:5" x14ac:dyDescent="0.25">
      <c r="D32180" s="31">
        <v>-455.23500000000001</v>
      </c>
      <c r="E32180" s="28">
        <v>787.78399999999999</v>
      </c>
    </row>
    <row r="32181" spans="4:5" x14ac:dyDescent="0.25">
      <c r="D32181" s="31">
        <v>-455.21899999999999</v>
      </c>
      <c r="E32181" s="28">
        <v>787.75099999999998</v>
      </c>
    </row>
    <row r="32182" spans="4:5" x14ac:dyDescent="0.25">
      <c r="D32182" s="31">
        <v>-455.20299999999997</v>
      </c>
      <c r="E32182" s="28">
        <v>787.71799999999996</v>
      </c>
    </row>
    <row r="32183" spans="4:5" x14ac:dyDescent="0.25">
      <c r="D32183" s="31">
        <v>-455.18700000000001</v>
      </c>
      <c r="E32183" s="28">
        <v>787.68499999999995</v>
      </c>
    </row>
    <row r="32184" spans="4:5" x14ac:dyDescent="0.25">
      <c r="D32184" s="31">
        <v>-455.17099999999999</v>
      </c>
      <c r="E32184" s="28">
        <v>787.65099999999995</v>
      </c>
    </row>
    <row r="32185" spans="4:5" x14ac:dyDescent="0.25">
      <c r="D32185" s="31">
        <v>-455.15499999999997</v>
      </c>
      <c r="E32185" s="28">
        <v>787.61800000000005</v>
      </c>
    </row>
    <row r="32186" spans="4:5" x14ac:dyDescent="0.25">
      <c r="D32186" s="31">
        <v>-455.13900000000001</v>
      </c>
      <c r="E32186" s="28">
        <v>787.58500000000004</v>
      </c>
    </row>
    <row r="32187" spans="4:5" x14ac:dyDescent="0.25">
      <c r="D32187" s="31">
        <v>-455.12299999999999</v>
      </c>
      <c r="E32187" s="28">
        <v>787.55200000000002</v>
      </c>
    </row>
    <row r="32188" spans="4:5" x14ac:dyDescent="0.25">
      <c r="D32188" s="31">
        <v>-455.10700000000003</v>
      </c>
      <c r="E32188" s="28">
        <v>787.51800000000003</v>
      </c>
    </row>
    <row r="32189" spans="4:5" x14ac:dyDescent="0.25">
      <c r="D32189" s="31">
        <v>-455.09100000000001</v>
      </c>
      <c r="E32189" s="28">
        <v>787.48500000000001</v>
      </c>
    </row>
    <row r="32190" spans="4:5" x14ac:dyDescent="0.25">
      <c r="D32190" s="31">
        <v>-455.07499999999999</v>
      </c>
      <c r="E32190" s="28">
        <v>787.45100000000002</v>
      </c>
    </row>
    <row r="32191" spans="4:5" x14ac:dyDescent="0.25">
      <c r="D32191" s="31">
        <v>-455.05900000000003</v>
      </c>
      <c r="E32191" s="28">
        <v>787.41800000000001</v>
      </c>
    </row>
    <row r="32192" spans="4:5" x14ac:dyDescent="0.25">
      <c r="D32192" s="31">
        <v>-455.04300000000001</v>
      </c>
      <c r="E32192" s="28">
        <v>787.38400000000001</v>
      </c>
    </row>
    <row r="32193" spans="4:5" x14ac:dyDescent="0.25">
      <c r="D32193" s="31">
        <v>-455.02699999999999</v>
      </c>
      <c r="E32193" s="28">
        <v>787.351</v>
      </c>
    </row>
    <row r="32194" spans="4:5" x14ac:dyDescent="0.25">
      <c r="D32194" s="31">
        <v>-455.01100000000002</v>
      </c>
      <c r="E32194" s="28">
        <v>787.31700000000001</v>
      </c>
    </row>
    <row r="32195" spans="4:5" x14ac:dyDescent="0.25">
      <c r="D32195" s="31">
        <v>-454.995</v>
      </c>
      <c r="E32195" s="28">
        <v>787.28399999999999</v>
      </c>
    </row>
    <row r="32196" spans="4:5" x14ac:dyDescent="0.25">
      <c r="D32196" s="31">
        <v>-454.97899999999998</v>
      </c>
      <c r="E32196" s="28">
        <v>787.25</v>
      </c>
    </row>
    <row r="32197" spans="4:5" x14ac:dyDescent="0.25">
      <c r="D32197" s="31">
        <v>-454.96300000000002</v>
      </c>
      <c r="E32197" s="28">
        <v>787.21600000000001</v>
      </c>
    </row>
    <row r="32198" spans="4:5" x14ac:dyDescent="0.25">
      <c r="D32198" s="31">
        <v>-454.947</v>
      </c>
      <c r="E32198" s="28">
        <v>787.18299999999999</v>
      </c>
    </row>
    <row r="32199" spans="4:5" x14ac:dyDescent="0.25">
      <c r="D32199" s="31">
        <v>-454.93099999999998</v>
      </c>
      <c r="E32199" s="28">
        <v>787.149</v>
      </c>
    </row>
    <row r="32200" spans="4:5" x14ac:dyDescent="0.25">
      <c r="D32200" s="31">
        <v>-454.91500000000002</v>
      </c>
      <c r="E32200" s="28">
        <v>787.11500000000001</v>
      </c>
    </row>
    <row r="32201" spans="4:5" x14ac:dyDescent="0.25">
      <c r="D32201" s="31">
        <v>-454.899</v>
      </c>
      <c r="E32201" s="28">
        <v>787.08100000000002</v>
      </c>
    </row>
    <row r="32202" spans="4:5" x14ac:dyDescent="0.25">
      <c r="D32202" s="31">
        <v>-454.88299999999998</v>
      </c>
      <c r="E32202" s="28">
        <v>787.048</v>
      </c>
    </row>
    <row r="32203" spans="4:5" x14ac:dyDescent="0.25">
      <c r="D32203" s="31">
        <v>-454.86700000000002</v>
      </c>
      <c r="E32203" s="28">
        <v>787.01400000000001</v>
      </c>
    </row>
    <row r="32204" spans="4:5" x14ac:dyDescent="0.25">
      <c r="D32204" s="31">
        <v>-454.851</v>
      </c>
      <c r="E32204" s="28">
        <v>786.98</v>
      </c>
    </row>
    <row r="32205" spans="4:5" x14ac:dyDescent="0.25">
      <c r="D32205" s="31">
        <v>-454.83499999999998</v>
      </c>
      <c r="E32205" s="28">
        <v>786.94600000000003</v>
      </c>
    </row>
    <row r="32206" spans="4:5" x14ac:dyDescent="0.25">
      <c r="D32206" s="31">
        <v>-454.81900000000002</v>
      </c>
      <c r="E32206" s="28">
        <v>786.91200000000003</v>
      </c>
    </row>
    <row r="32207" spans="4:5" x14ac:dyDescent="0.25">
      <c r="D32207" s="31">
        <v>-454.803</v>
      </c>
      <c r="E32207" s="28">
        <v>786.87800000000004</v>
      </c>
    </row>
    <row r="32208" spans="4:5" x14ac:dyDescent="0.25">
      <c r="D32208" s="31">
        <v>-454.78699999999998</v>
      </c>
      <c r="E32208" s="28">
        <v>786.84400000000005</v>
      </c>
    </row>
    <row r="32209" spans="4:5" x14ac:dyDescent="0.25">
      <c r="D32209" s="31">
        <v>-454.77100000000002</v>
      </c>
      <c r="E32209" s="28">
        <v>786.81</v>
      </c>
    </row>
    <row r="32210" spans="4:5" x14ac:dyDescent="0.25">
      <c r="D32210" s="31">
        <v>-454.755</v>
      </c>
      <c r="E32210" s="28">
        <v>786.77599999999995</v>
      </c>
    </row>
    <row r="32211" spans="4:5" x14ac:dyDescent="0.25">
      <c r="D32211" s="31">
        <v>-454.73899999999998</v>
      </c>
      <c r="E32211" s="28">
        <v>786.74199999999996</v>
      </c>
    </row>
    <row r="32212" spans="4:5" x14ac:dyDescent="0.25">
      <c r="D32212" s="31">
        <v>-454.72300000000001</v>
      </c>
      <c r="E32212" s="28">
        <v>786.70799999999997</v>
      </c>
    </row>
    <row r="32213" spans="4:5" x14ac:dyDescent="0.25">
      <c r="D32213" s="31">
        <v>-454.70699999999999</v>
      </c>
      <c r="E32213" s="28">
        <v>786.67399999999998</v>
      </c>
    </row>
    <row r="32214" spans="4:5" x14ac:dyDescent="0.25">
      <c r="D32214" s="31">
        <v>-454.69099999999997</v>
      </c>
      <c r="E32214" s="28">
        <v>786.64</v>
      </c>
    </row>
    <row r="32215" spans="4:5" x14ac:dyDescent="0.25">
      <c r="D32215" s="31">
        <v>-454.67500000000001</v>
      </c>
      <c r="E32215" s="28">
        <v>786.60599999999999</v>
      </c>
    </row>
    <row r="32216" spans="4:5" x14ac:dyDescent="0.25">
      <c r="D32216" s="31">
        <v>-454.65899999999999</v>
      </c>
      <c r="E32216" s="28">
        <v>786.57100000000003</v>
      </c>
    </row>
    <row r="32217" spans="4:5" x14ac:dyDescent="0.25">
      <c r="D32217" s="31">
        <v>-454.64299999999997</v>
      </c>
      <c r="E32217" s="28">
        <v>786.53700000000003</v>
      </c>
    </row>
    <row r="32218" spans="4:5" x14ac:dyDescent="0.25">
      <c r="D32218" s="31">
        <v>-454.62700000000001</v>
      </c>
      <c r="E32218" s="28">
        <v>786.50300000000004</v>
      </c>
    </row>
    <row r="32219" spans="4:5" x14ac:dyDescent="0.25">
      <c r="D32219" s="31">
        <v>-454.61099999999999</v>
      </c>
      <c r="E32219" s="28">
        <v>786.46900000000005</v>
      </c>
    </row>
    <row r="32220" spans="4:5" x14ac:dyDescent="0.25">
      <c r="D32220" s="31">
        <v>-454.59500000000003</v>
      </c>
      <c r="E32220" s="28">
        <v>786.43399999999997</v>
      </c>
    </row>
    <row r="32221" spans="4:5" x14ac:dyDescent="0.25">
      <c r="D32221" s="31">
        <v>-454.57900000000001</v>
      </c>
      <c r="E32221" s="28">
        <v>786.4</v>
      </c>
    </row>
    <row r="32222" spans="4:5" x14ac:dyDescent="0.25">
      <c r="D32222" s="31">
        <v>-454.56299999999999</v>
      </c>
      <c r="E32222" s="28">
        <v>786.36599999999999</v>
      </c>
    </row>
    <row r="32223" spans="4:5" x14ac:dyDescent="0.25">
      <c r="D32223" s="31">
        <v>-454.54700000000003</v>
      </c>
      <c r="E32223" s="28">
        <v>786.33100000000002</v>
      </c>
    </row>
    <row r="32224" spans="4:5" x14ac:dyDescent="0.25">
      <c r="D32224" s="31">
        <v>-454.53100000000001</v>
      </c>
      <c r="E32224" s="28">
        <v>786.29700000000003</v>
      </c>
    </row>
    <row r="32225" spans="4:5" x14ac:dyDescent="0.25">
      <c r="D32225" s="31">
        <v>-454.51600000000002</v>
      </c>
      <c r="E32225" s="28">
        <v>786.26199999999994</v>
      </c>
    </row>
    <row r="32226" spans="4:5" x14ac:dyDescent="0.25">
      <c r="D32226" s="31">
        <v>-454.5</v>
      </c>
      <c r="E32226" s="28">
        <v>786.22799999999995</v>
      </c>
    </row>
    <row r="32227" spans="4:5" x14ac:dyDescent="0.25">
      <c r="D32227" s="31">
        <v>-454.48399999999998</v>
      </c>
      <c r="E32227" s="28">
        <v>786.19299999999998</v>
      </c>
    </row>
    <row r="32228" spans="4:5" x14ac:dyDescent="0.25">
      <c r="D32228" s="31">
        <v>-454.46800000000002</v>
      </c>
      <c r="E32228" s="28">
        <v>786.15899999999999</v>
      </c>
    </row>
    <row r="32229" spans="4:5" x14ac:dyDescent="0.25">
      <c r="D32229" s="31">
        <v>-454.452</v>
      </c>
      <c r="E32229" s="28">
        <v>786.12400000000002</v>
      </c>
    </row>
    <row r="32230" spans="4:5" x14ac:dyDescent="0.25">
      <c r="D32230" s="31">
        <v>-454.43599999999998</v>
      </c>
      <c r="E32230" s="28">
        <v>786.09</v>
      </c>
    </row>
    <row r="32231" spans="4:5" x14ac:dyDescent="0.25">
      <c r="D32231" s="31">
        <v>-454.42</v>
      </c>
      <c r="E32231" s="28">
        <v>786.05499999999995</v>
      </c>
    </row>
    <row r="32232" spans="4:5" x14ac:dyDescent="0.25">
      <c r="D32232" s="31">
        <v>-454.404</v>
      </c>
      <c r="E32232" s="28">
        <v>786.02</v>
      </c>
    </row>
    <row r="32233" spans="4:5" x14ac:dyDescent="0.25">
      <c r="D32233" s="31">
        <v>-454.38799999999998</v>
      </c>
      <c r="E32233" s="28">
        <v>785.98599999999999</v>
      </c>
    </row>
    <row r="32234" spans="4:5" x14ac:dyDescent="0.25">
      <c r="D32234" s="31">
        <v>-454.37200000000001</v>
      </c>
      <c r="E32234" s="28">
        <v>785.95100000000002</v>
      </c>
    </row>
    <row r="32235" spans="4:5" x14ac:dyDescent="0.25">
      <c r="D32235" s="31">
        <v>-454.35599999999999</v>
      </c>
      <c r="E32235" s="28">
        <v>785.91600000000005</v>
      </c>
    </row>
    <row r="32236" spans="4:5" x14ac:dyDescent="0.25">
      <c r="D32236" s="31">
        <v>-454.34</v>
      </c>
      <c r="E32236" s="28">
        <v>785.88099999999997</v>
      </c>
    </row>
    <row r="32237" spans="4:5" x14ac:dyDescent="0.25">
      <c r="D32237" s="31">
        <v>-454.32400000000001</v>
      </c>
      <c r="E32237" s="28">
        <v>785.84699999999998</v>
      </c>
    </row>
    <row r="32238" spans="4:5" x14ac:dyDescent="0.25">
      <c r="D32238" s="31">
        <v>-454.30799999999999</v>
      </c>
      <c r="E32238" s="28">
        <v>785.81200000000001</v>
      </c>
    </row>
    <row r="32239" spans="4:5" x14ac:dyDescent="0.25">
      <c r="D32239" s="31">
        <v>-454.29199999999997</v>
      </c>
      <c r="E32239" s="28">
        <v>785.77700000000004</v>
      </c>
    </row>
    <row r="32240" spans="4:5" x14ac:dyDescent="0.25">
      <c r="D32240" s="31">
        <v>-454.27600000000001</v>
      </c>
      <c r="E32240" s="28">
        <v>785.74199999999996</v>
      </c>
    </row>
    <row r="32241" spans="4:5" x14ac:dyDescent="0.25">
      <c r="D32241" s="31">
        <v>-454.26</v>
      </c>
      <c r="E32241" s="28">
        <v>785.70699999999999</v>
      </c>
    </row>
    <row r="32242" spans="4:5" x14ac:dyDescent="0.25">
      <c r="D32242" s="31">
        <v>-454.24400000000003</v>
      </c>
      <c r="E32242" s="28">
        <v>785.67200000000003</v>
      </c>
    </row>
    <row r="32243" spans="4:5" x14ac:dyDescent="0.25">
      <c r="D32243" s="31">
        <v>-454.22800000000001</v>
      </c>
      <c r="E32243" s="28">
        <v>785.63699999999994</v>
      </c>
    </row>
    <row r="32244" spans="4:5" x14ac:dyDescent="0.25">
      <c r="D32244" s="31">
        <v>-454.21199999999999</v>
      </c>
      <c r="E32244" s="28">
        <v>785.60199999999998</v>
      </c>
    </row>
    <row r="32245" spans="4:5" x14ac:dyDescent="0.25">
      <c r="D32245" s="31">
        <v>-454.19600000000003</v>
      </c>
      <c r="E32245" s="28">
        <v>785.56700000000001</v>
      </c>
    </row>
    <row r="32246" spans="4:5" x14ac:dyDescent="0.25">
      <c r="D32246" s="31">
        <v>-454.18</v>
      </c>
      <c r="E32246" s="28">
        <v>785.53200000000004</v>
      </c>
    </row>
    <row r="32247" spans="4:5" x14ac:dyDescent="0.25">
      <c r="D32247" s="31">
        <v>-454.16399999999999</v>
      </c>
      <c r="E32247" s="28">
        <v>785.49699999999996</v>
      </c>
    </row>
    <row r="32248" spans="4:5" x14ac:dyDescent="0.25">
      <c r="D32248" s="31">
        <v>-454.14800000000002</v>
      </c>
      <c r="E32248" s="28">
        <v>785.46199999999999</v>
      </c>
    </row>
    <row r="32249" spans="4:5" x14ac:dyDescent="0.25">
      <c r="D32249" s="31">
        <v>-454.13200000000001</v>
      </c>
      <c r="E32249" s="28">
        <v>785.42700000000002</v>
      </c>
    </row>
    <row r="32250" spans="4:5" x14ac:dyDescent="0.25">
      <c r="D32250" s="31">
        <v>-454.11599999999999</v>
      </c>
      <c r="E32250" s="28">
        <v>785.39099999999996</v>
      </c>
    </row>
    <row r="32251" spans="4:5" x14ac:dyDescent="0.25">
      <c r="D32251" s="31">
        <v>-454.1</v>
      </c>
      <c r="E32251" s="28">
        <v>785.35599999999999</v>
      </c>
    </row>
    <row r="32252" spans="4:5" x14ac:dyDescent="0.25">
      <c r="D32252" s="31">
        <v>-454.084</v>
      </c>
      <c r="E32252" s="28">
        <v>785.32100000000003</v>
      </c>
    </row>
    <row r="32253" spans="4:5" x14ac:dyDescent="0.25">
      <c r="D32253" s="31">
        <v>-454.06799999999998</v>
      </c>
      <c r="E32253" s="28">
        <v>785.28599999999994</v>
      </c>
    </row>
    <row r="32254" spans="4:5" x14ac:dyDescent="0.25">
      <c r="D32254" s="31">
        <v>-454.05200000000002</v>
      </c>
      <c r="E32254" s="28">
        <v>785.25</v>
      </c>
    </row>
    <row r="32255" spans="4:5" x14ac:dyDescent="0.25">
      <c r="D32255" s="31">
        <v>-454.036</v>
      </c>
      <c r="E32255" s="28">
        <v>785.21500000000003</v>
      </c>
    </row>
    <row r="32256" spans="4:5" x14ac:dyDescent="0.25">
      <c r="D32256" s="31">
        <v>-454.02</v>
      </c>
      <c r="E32256" s="28">
        <v>785.18</v>
      </c>
    </row>
    <row r="32257" spans="4:5" x14ac:dyDescent="0.25">
      <c r="D32257" s="31">
        <v>-454.00400000000002</v>
      </c>
      <c r="E32257" s="28">
        <v>785.14400000000001</v>
      </c>
    </row>
    <row r="32258" spans="4:5" x14ac:dyDescent="0.25">
      <c r="D32258" s="31">
        <v>-453.988</v>
      </c>
      <c r="E32258" s="28">
        <v>785.10900000000004</v>
      </c>
    </row>
    <row r="32259" spans="4:5" x14ac:dyDescent="0.25">
      <c r="D32259" s="31">
        <v>-453.97199999999998</v>
      </c>
      <c r="E32259" s="28">
        <v>785.07299999999998</v>
      </c>
    </row>
    <row r="32260" spans="4:5" x14ac:dyDescent="0.25">
      <c r="D32260" s="31">
        <v>-453.95600000000002</v>
      </c>
      <c r="E32260" s="28">
        <v>785.03800000000001</v>
      </c>
    </row>
    <row r="32261" spans="4:5" x14ac:dyDescent="0.25">
      <c r="D32261" s="31">
        <v>-453.94</v>
      </c>
      <c r="E32261" s="28">
        <v>785.00300000000004</v>
      </c>
    </row>
    <row r="32262" spans="4:5" x14ac:dyDescent="0.25">
      <c r="D32262" s="31">
        <v>-453.92399999999998</v>
      </c>
      <c r="E32262" s="28">
        <v>784.96699999999998</v>
      </c>
    </row>
    <row r="32263" spans="4:5" x14ac:dyDescent="0.25">
      <c r="D32263" s="31">
        <v>-453.90800000000002</v>
      </c>
      <c r="E32263" s="28">
        <v>784.93100000000004</v>
      </c>
    </row>
    <row r="32264" spans="4:5" x14ac:dyDescent="0.25">
      <c r="D32264" s="31">
        <v>-453.892</v>
      </c>
      <c r="E32264" s="28">
        <v>784.89599999999996</v>
      </c>
    </row>
    <row r="32265" spans="4:5" x14ac:dyDescent="0.25">
      <c r="D32265" s="31">
        <v>-453.87599999999998</v>
      </c>
      <c r="E32265" s="28">
        <v>784.86</v>
      </c>
    </row>
    <row r="32266" spans="4:5" x14ac:dyDescent="0.25">
      <c r="D32266" s="31">
        <v>-453.86</v>
      </c>
      <c r="E32266" s="28">
        <v>784.82500000000005</v>
      </c>
    </row>
    <row r="32267" spans="4:5" x14ac:dyDescent="0.25">
      <c r="D32267" s="31">
        <v>-453.84399999999999</v>
      </c>
      <c r="E32267" s="28">
        <v>784.78899999999999</v>
      </c>
    </row>
    <row r="32268" spans="4:5" x14ac:dyDescent="0.25">
      <c r="D32268" s="31">
        <v>-453.82799999999997</v>
      </c>
      <c r="E32268" s="28">
        <v>784.75300000000004</v>
      </c>
    </row>
    <row r="32269" spans="4:5" x14ac:dyDescent="0.25">
      <c r="D32269" s="31">
        <v>-453.81200000000001</v>
      </c>
      <c r="E32269" s="28">
        <v>784.71699999999998</v>
      </c>
    </row>
    <row r="32270" spans="4:5" x14ac:dyDescent="0.25">
      <c r="D32270" s="31">
        <v>-453.79599999999999</v>
      </c>
      <c r="E32270" s="28">
        <v>784.68200000000002</v>
      </c>
    </row>
    <row r="32271" spans="4:5" x14ac:dyDescent="0.25">
      <c r="D32271" s="31">
        <v>-453.78</v>
      </c>
      <c r="E32271" s="28">
        <v>784.64599999999996</v>
      </c>
    </row>
    <row r="32272" spans="4:5" x14ac:dyDescent="0.25">
      <c r="D32272" s="31">
        <v>-453.76400000000001</v>
      </c>
      <c r="E32272" s="28">
        <v>784.61</v>
      </c>
    </row>
    <row r="32273" spans="4:5" x14ac:dyDescent="0.25">
      <c r="D32273" s="31">
        <v>-453.74799999999999</v>
      </c>
      <c r="E32273" s="28">
        <v>784.57399999999996</v>
      </c>
    </row>
    <row r="32274" spans="4:5" x14ac:dyDescent="0.25">
      <c r="D32274" s="31">
        <v>-453.73200000000003</v>
      </c>
      <c r="E32274" s="28">
        <v>784.53800000000001</v>
      </c>
    </row>
    <row r="32275" spans="4:5" x14ac:dyDescent="0.25">
      <c r="D32275" s="31">
        <v>-453.71600000000001</v>
      </c>
      <c r="E32275" s="28">
        <v>784.50300000000004</v>
      </c>
    </row>
    <row r="32276" spans="4:5" x14ac:dyDescent="0.25">
      <c r="D32276" s="31">
        <v>-453.7</v>
      </c>
      <c r="E32276" s="28">
        <v>784.46699999999998</v>
      </c>
    </row>
    <row r="32277" spans="4:5" x14ac:dyDescent="0.25">
      <c r="D32277" s="31">
        <v>-453.68400000000003</v>
      </c>
      <c r="E32277" s="28">
        <v>784.43100000000004</v>
      </c>
    </row>
    <row r="32278" spans="4:5" x14ac:dyDescent="0.25">
      <c r="D32278" s="31">
        <v>-453.66800000000001</v>
      </c>
      <c r="E32278" s="28">
        <v>784.39499999999998</v>
      </c>
    </row>
    <row r="32279" spans="4:5" x14ac:dyDescent="0.25">
      <c r="D32279" s="31">
        <v>-453.65199999999999</v>
      </c>
      <c r="E32279" s="28">
        <v>784.35900000000004</v>
      </c>
    </row>
    <row r="32280" spans="4:5" x14ac:dyDescent="0.25">
      <c r="D32280" s="31">
        <v>-453.63600000000002</v>
      </c>
      <c r="E32280" s="28">
        <v>784.32299999999998</v>
      </c>
    </row>
    <row r="32281" spans="4:5" x14ac:dyDescent="0.25">
      <c r="D32281" s="31">
        <v>-453.62</v>
      </c>
      <c r="E32281" s="28">
        <v>784.28700000000003</v>
      </c>
    </row>
    <row r="32282" spans="4:5" x14ac:dyDescent="0.25">
      <c r="D32282" s="31">
        <v>-453.60399999999998</v>
      </c>
      <c r="E32282" s="28">
        <v>784.25</v>
      </c>
    </row>
    <row r="32283" spans="4:5" x14ac:dyDescent="0.25">
      <c r="D32283" s="31">
        <v>-453.58800000000002</v>
      </c>
      <c r="E32283" s="28">
        <v>784.21400000000006</v>
      </c>
    </row>
    <row r="32284" spans="4:5" x14ac:dyDescent="0.25">
      <c r="D32284" s="31">
        <v>-453.572</v>
      </c>
      <c r="E32284" s="28">
        <v>784.178</v>
      </c>
    </row>
    <row r="32285" spans="4:5" x14ac:dyDescent="0.25">
      <c r="D32285" s="31">
        <v>-453.55599999999998</v>
      </c>
      <c r="E32285" s="28">
        <v>784.14200000000005</v>
      </c>
    </row>
    <row r="32286" spans="4:5" x14ac:dyDescent="0.25">
      <c r="D32286" s="31">
        <v>-453.54</v>
      </c>
      <c r="E32286" s="28">
        <v>784.10599999999999</v>
      </c>
    </row>
    <row r="32287" spans="4:5" x14ac:dyDescent="0.25">
      <c r="D32287" s="31">
        <v>-453.524</v>
      </c>
      <c r="E32287" s="28">
        <v>784.07</v>
      </c>
    </row>
    <row r="32288" spans="4:5" x14ac:dyDescent="0.25">
      <c r="D32288" s="31">
        <v>-453.50799999999998</v>
      </c>
      <c r="E32288" s="28">
        <v>784.03300000000002</v>
      </c>
    </row>
    <row r="32289" spans="4:5" x14ac:dyDescent="0.25">
      <c r="D32289" s="31">
        <v>-453.49200000000002</v>
      </c>
      <c r="E32289" s="28">
        <v>783.99699999999996</v>
      </c>
    </row>
    <row r="32290" spans="4:5" x14ac:dyDescent="0.25">
      <c r="D32290" s="31">
        <v>-453.476</v>
      </c>
      <c r="E32290" s="28">
        <v>783.96100000000001</v>
      </c>
    </row>
    <row r="32291" spans="4:5" x14ac:dyDescent="0.25">
      <c r="D32291" s="31">
        <v>-453.46</v>
      </c>
      <c r="E32291" s="28">
        <v>783.92399999999998</v>
      </c>
    </row>
    <row r="32292" spans="4:5" x14ac:dyDescent="0.25">
      <c r="D32292" s="31">
        <v>-453.44400000000002</v>
      </c>
      <c r="E32292" s="28">
        <v>783.88800000000003</v>
      </c>
    </row>
    <row r="32293" spans="4:5" x14ac:dyDescent="0.25">
      <c r="D32293" s="31">
        <v>-453.428</v>
      </c>
      <c r="E32293" s="28">
        <v>783.85199999999998</v>
      </c>
    </row>
    <row r="32294" spans="4:5" x14ac:dyDescent="0.25">
      <c r="D32294" s="31">
        <v>-453.41199999999998</v>
      </c>
      <c r="E32294" s="28">
        <v>783.81500000000005</v>
      </c>
    </row>
    <row r="32295" spans="4:5" x14ac:dyDescent="0.25">
      <c r="D32295" s="31">
        <v>-453.39600000000002</v>
      </c>
      <c r="E32295" s="28">
        <v>783.779</v>
      </c>
    </row>
    <row r="32296" spans="4:5" x14ac:dyDescent="0.25">
      <c r="D32296" s="31">
        <v>-453.38</v>
      </c>
      <c r="E32296" s="28">
        <v>783.74199999999996</v>
      </c>
    </row>
    <row r="32297" spans="4:5" x14ac:dyDescent="0.25">
      <c r="D32297" s="31">
        <v>-453.36399999999998</v>
      </c>
      <c r="E32297" s="28">
        <v>783.70600000000002</v>
      </c>
    </row>
    <row r="32298" spans="4:5" x14ac:dyDescent="0.25">
      <c r="D32298" s="31">
        <v>-453.34800000000001</v>
      </c>
      <c r="E32298" s="28">
        <v>783.66899999999998</v>
      </c>
    </row>
    <row r="32299" spans="4:5" x14ac:dyDescent="0.25">
      <c r="D32299" s="31">
        <v>-453.33199999999999</v>
      </c>
      <c r="E32299" s="28">
        <v>783.63199999999995</v>
      </c>
    </row>
    <row r="32300" spans="4:5" x14ac:dyDescent="0.25">
      <c r="D32300" s="31">
        <v>-453.31599999999997</v>
      </c>
      <c r="E32300" s="28">
        <v>783.596</v>
      </c>
    </row>
    <row r="32301" spans="4:5" x14ac:dyDescent="0.25">
      <c r="D32301" s="31">
        <v>-453.3</v>
      </c>
      <c r="E32301" s="28">
        <v>783.55899999999997</v>
      </c>
    </row>
    <row r="32302" spans="4:5" x14ac:dyDescent="0.25">
      <c r="D32302" s="31">
        <v>-453.28399999999999</v>
      </c>
      <c r="E32302" s="28">
        <v>783.52300000000002</v>
      </c>
    </row>
    <row r="32303" spans="4:5" x14ac:dyDescent="0.25">
      <c r="D32303" s="31">
        <v>-453.26799999999997</v>
      </c>
      <c r="E32303" s="28">
        <v>783.48599999999999</v>
      </c>
    </row>
    <row r="32304" spans="4:5" x14ac:dyDescent="0.25">
      <c r="D32304" s="31">
        <v>-453.25200000000001</v>
      </c>
      <c r="E32304" s="28">
        <v>783.44899999999996</v>
      </c>
    </row>
    <row r="32305" spans="4:5" x14ac:dyDescent="0.25">
      <c r="D32305" s="31">
        <v>-453.23599999999999</v>
      </c>
      <c r="E32305" s="28">
        <v>783.41200000000003</v>
      </c>
    </row>
    <row r="32306" spans="4:5" x14ac:dyDescent="0.25">
      <c r="D32306" s="31">
        <v>-453.22</v>
      </c>
      <c r="E32306" s="28">
        <v>783.37599999999998</v>
      </c>
    </row>
    <row r="32307" spans="4:5" x14ac:dyDescent="0.25">
      <c r="D32307" s="31">
        <v>-453.20400000000001</v>
      </c>
      <c r="E32307" s="28">
        <v>783.33900000000006</v>
      </c>
    </row>
    <row r="32308" spans="4:5" x14ac:dyDescent="0.25">
      <c r="D32308" s="31">
        <v>-453.18799999999999</v>
      </c>
      <c r="E32308" s="28">
        <v>783.30200000000002</v>
      </c>
    </row>
    <row r="32309" spans="4:5" x14ac:dyDescent="0.25">
      <c r="D32309" s="31">
        <v>-453.17200000000003</v>
      </c>
      <c r="E32309" s="28">
        <v>783.26499999999999</v>
      </c>
    </row>
    <row r="32310" spans="4:5" x14ac:dyDescent="0.25">
      <c r="D32310" s="31">
        <v>-453.15600000000001</v>
      </c>
      <c r="E32310" s="28">
        <v>783.22799999999995</v>
      </c>
    </row>
    <row r="32311" spans="4:5" x14ac:dyDescent="0.25">
      <c r="D32311" s="31">
        <v>-453.14</v>
      </c>
      <c r="E32311" s="28">
        <v>783.19100000000003</v>
      </c>
    </row>
    <row r="32312" spans="4:5" x14ac:dyDescent="0.25">
      <c r="D32312" s="31">
        <v>-453.12400000000002</v>
      </c>
      <c r="E32312" s="28">
        <v>783.154</v>
      </c>
    </row>
    <row r="32313" spans="4:5" x14ac:dyDescent="0.25">
      <c r="D32313" s="31">
        <v>-453.108</v>
      </c>
      <c r="E32313" s="28">
        <v>783.11699999999996</v>
      </c>
    </row>
    <row r="32314" spans="4:5" x14ac:dyDescent="0.25">
      <c r="D32314" s="31">
        <v>-453.09199999999998</v>
      </c>
      <c r="E32314" s="28">
        <v>783.08</v>
      </c>
    </row>
    <row r="32315" spans="4:5" x14ac:dyDescent="0.25">
      <c r="D32315" s="31">
        <v>-453.07600000000002</v>
      </c>
      <c r="E32315" s="28">
        <v>783.04300000000001</v>
      </c>
    </row>
    <row r="32316" spans="4:5" x14ac:dyDescent="0.25">
      <c r="D32316" s="31">
        <v>-453.06</v>
      </c>
      <c r="E32316" s="28">
        <v>783.00599999999997</v>
      </c>
    </row>
    <row r="32317" spans="4:5" x14ac:dyDescent="0.25">
      <c r="D32317" s="31">
        <v>-453.04399999999998</v>
      </c>
      <c r="E32317" s="28">
        <v>782.96900000000005</v>
      </c>
    </row>
    <row r="32318" spans="4:5" x14ac:dyDescent="0.25">
      <c r="D32318" s="31">
        <v>-453.02800000000002</v>
      </c>
      <c r="E32318" s="28">
        <v>782.93200000000002</v>
      </c>
    </row>
    <row r="32319" spans="4:5" x14ac:dyDescent="0.25">
      <c r="D32319" s="31">
        <v>-453.012</v>
      </c>
      <c r="E32319" s="28">
        <v>782.89499999999998</v>
      </c>
    </row>
    <row r="32320" spans="4:5" x14ac:dyDescent="0.25">
      <c r="D32320" s="31">
        <v>-452.99599999999998</v>
      </c>
      <c r="E32320" s="28">
        <v>782.85799999999995</v>
      </c>
    </row>
    <row r="32321" spans="4:5" x14ac:dyDescent="0.25">
      <c r="D32321" s="31">
        <v>-452.98</v>
      </c>
      <c r="E32321" s="28">
        <v>782.82100000000003</v>
      </c>
    </row>
    <row r="32322" spans="4:5" x14ac:dyDescent="0.25">
      <c r="D32322" s="31">
        <v>-452.964</v>
      </c>
      <c r="E32322" s="28">
        <v>782.78300000000002</v>
      </c>
    </row>
    <row r="32323" spans="4:5" x14ac:dyDescent="0.25">
      <c r="D32323" s="31">
        <v>-452.94799999999998</v>
      </c>
      <c r="E32323" s="28">
        <v>782.74599999999998</v>
      </c>
    </row>
    <row r="32324" spans="4:5" x14ac:dyDescent="0.25">
      <c r="D32324" s="31">
        <v>-452.93200000000002</v>
      </c>
      <c r="E32324" s="28">
        <v>782.70899999999995</v>
      </c>
    </row>
    <row r="32325" spans="4:5" x14ac:dyDescent="0.25">
      <c r="D32325" s="31">
        <v>-452.916</v>
      </c>
      <c r="E32325" s="28">
        <v>782.67200000000003</v>
      </c>
    </row>
    <row r="32326" spans="4:5" x14ac:dyDescent="0.25">
      <c r="D32326" s="31">
        <v>-452.9</v>
      </c>
      <c r="E32326" s="28">
        <v>782.63400000000001</v>
      </c>
    </row>
    <row r="32327" spans="4:5" x14ac:dyDescent="0.25">
      <c r="D32327" s="31">
        <v>-452.88400000000001</v>
      </c>
      <c r="E32327" s="28">
        <v>782.59699999999998</v>
      </c>
    </row>
    <row r="32328" spans="4:5" x14ac:dyDescent="0.25">
      <c r="D32328" s="31">
        <v>-452.86799999999999</v>
      </c>
      <c r="E32328" s="28">
        <v>782.55899999999997</v>
      </c>
    </row>
    <row r="32329" spans="4:5" x14ac:dyDescent="0.25">
      <c r="D32329" s="31">
        <v>-452.85199999999998</v>
      </c>
      <c r="E32329" s="28">
        <v>782.52200000000005</v>
      </c>
    </row>
    <row r="32330" spans="4:5" x14ac:dyDescent="0.25">
      <c r="D32330" s="31">
        <v>-452.83600000000001</v>
      </c>
      <c r="E32330" s="28">
        <v>782.48400000000004</v>
      </c>
    </row>
    <row r="32331" spans="4:5" x14ac:dyDescent="0.25">
      <c r="D32331" s="31">
        <v>-452.82</v>
      </c>
      <c r="E32331" s="28">
        <v>782.447</v>
      </c>
    </row>
    <row r="32332" spans="4:5" x14ac:dyDescent="0.25">
      <c r="D32332" s="31">
        <v>-452.80399999999997</v>
      </c>
      <c r="E32332" s="28">
        <v>782.41</v>
      </c>
    </row>
    <row r="32333" spans="4:5" x14ac:dyDescent="0.25">
      <c r="D32333" s="31">
        <v>-452.78800000000001</v>
      </c>
      <c r="E32333" s="28">
        <v>782.37199999999996</v>
      </c>
    </row>
    <row r="32334" spans="4:5" x14ac:dyDescent="0.25">
      <c r="D32334" s="31">
        <v>-452.77199999999999</v>
      </c>
      <c r="E32334" s="28">
        <v>782.33399999999995</v>
      </c>
    </row>
    <row r="32335" spans="4:5" x14ac:dyDescent="0.25">
      <c r="D32335" s="31">
        <v>-452.75599999999997</v>
      </c>
      <c r="E32335" s="28">
        <v>782.29700000000003</v>
      </c>
    </row>
    <row r="32336" spans="4:5" x14ac:dyDescent="0.25">
      <c r="D32336" s="31">
        <v>-452.74</v>
      </c>
      <c r="E32336" s="28">
        <v>782.25900000000001</v>
      </c>
    </row>
    <row r="32337" spans="4:5" x14ac:dyDescent="0.25">
      <c r="D32337" s="31">
        <v>-452.72399999999999</v>
      </c>
      <c r="E32337" s="28">
        <v>782.22199999999998</v>
      </c>
    </row>
    <row r="32338" spans="4:5" x14ac:dyDescent="0.25">
      <c r="D32338" s="31">
        <v>-452.70800000000003</v>
      </c>
      <c r="E32338" s="28">
        <v>782.18399999999997</v>
      </c>
    </row>
    <row r="32339" spans="4:5" x14ac:dyDescent="0.25">
      <c r="D32339" s="31">
        <v>-452.69299999999998</v>
      </c>
      <c r="E32339" s="28">
        <v>782.14599999999996</v>
      </c>
    </row>
    <row r="32340" spans="4:5" x14ac:dyDescent="0.25">
      <c r="D32340" s="31">
        <v>-452.67700000000002</v>
      </c>
      <c r="E32340" s="28">
        <v>782.10799999999995</v>
      </c>
    </row>
    <row r="32341" spans="4:5" x14ac:dyDescent="0.25">
      <c r="D32341" s="31">
        <v>-452.661</v>
      </c>
      <c r="E32341" s="28">
        <v>782.07100000000003</v>
      </c>
    </row>
    <row r="32342" spans="4:5" x14ac:dyDescent="0.25">
      <c r="D32342" s="31">
        <v>-452.64499999999998</v>
      </c>
      <c r="E32342" s="28">
        <v>782.03300000000002</v>
      </c>
    </row>
    <row r="32343" spans="4:5" x14ac:dyDescent="0.25">
      <c r="D32343" s="31">
        <v>-452.62900000000002</v>
      </c>
      <c r="E32343" s="28">
        <v>781.995</v>
      </c>
    </row>
    <row r="32344" spans="4:5" x14ac:dyDescent="0.25">
      <c r="D32344" s="31">
        <v>-452.613</v>
      </c>
      <c r="E32344" s="28">
        <v>781.95699999999999</v>
      </c>
    </row>
    <row r="32345" spans="4:5" x14ac:dyDescent="0.25">
      <c r="D32345" s="31">
        <v>-452.59699999999998</v>
      </c>
      <c r="E32345" s="28">
        <v>781.91899999999998</v>
      </c>
    </row>
    <row r="32346" spans="4:5" x14ac:dyDescent="0.25">
      <c r="D32346" s="31">
        <v>-452.58100000000002</v>
      </c>
      <c r="E32346" s="28">
        <v>781.88099999999997</v>
      </c>
    </row>
    <row r="32347" spans="4:5" x14ac:dyDescent="0.25">
      <c r="D32347" s="31">
        <v>-452.565</v>
      </c>
      <c r="E32347" s="28">
        <v>781.84400000000005</v>
      </c>
    </row>
    <row r="32348" spans="4:5" x14ac:dyDescent="0.25">
      <c r="D32348" s="31">
        <v>-452.54899999999998</v>
      </c>
      <c r="E32348" s="28">
        <v>781.80600000000004</v>
      </c>
    </row>
    <row r="32349" spans="4:5" x14ac:dyDescent="0.25">
      <c r="D32349" s="31">
        <v>-452.53300000000002</v>
      </c>
      <c r="E32349" s="28">
        <v>781.76800000000003</v>
      </c>
    </row>
    <row r="32350" spans="4:5" x14ac:dyDescent="0.25">
      <c r="D32350" s="31">
        <v>-452.517</v>
      </c>
      <c r="E32350" s="28">
        <v>781.73</v>
      </c>
    </row>
    <row r="32351" spans="4:5" x14ac:dyDescent="0.25">
      <c r="D32351" s="31">
        <v>-452.50099999999998</v>
      </c>
      <c r="E32351" s="28">
        <v>781.69200000000001</v>
      </c>
    </row>
    <row r="32352" spans="4:5" x14ac:dyDescent="0.25">
      <c r="D32352" s="31">
        <v>-452.48500000000001</v>
      </c>
      <c r="E32352" s="28">
        <v>781.65300000000002</v>
      </c>
    </row>
    <row r="32353" spans="4:5" x14ac:dyDescent="0.25">
      <c r="D32353" s="31">
        <v>-452.46899999999999</v>
      </c>
      <c r="E32353" s="28">
        <v>781.61500000000001</v>
      </c>
    </row>
    <row r="32354" spans="4:5" x14ac:dyDescent="0.25">
      <c r="D32354" s="31">
        <v>-452.45299999999997</v>
      </c>
      <c r="E32354" s="28">
        <v>781.577</v>
      </c>
    </row>
    <row r="32355" spans="4:5" x14ac:dyDescent="0.25">
      <c r="D32355" s="31">
        <v>-452.43700000000001</v>
      </c>
      <c r="E32355" s="28">
        <v>781.53899999999999</v>
      </c>
    </row>
    <row r="32356" spans="4:5" x14ac:dyDescent="0.25">
      <c r="D32356" s="31">
        <v>-452.42099999999999</v>
      </c>
      <c r="E32356" s="28">
        <v>781.50099999999998</v>
      </c>
    </row>
    <row r="32357" spans="4:5" x14ac:dyDescent="0.25">
      <c r="D32357" s="31">
        <v>-452.40499999999997</v>
      </c>
      <c r="E32357" s="28">
        <v>781.46299999999997</v>
      </c>
    </row>
    <row r="32358" spans="4:5" x14ac:dyDescent="0.25">
      <c r="D32358" s="31">
        <v>-452.38900000000001</v>
      </c>
      <c r="E32358" s="28">
        <v>781.42399999999998</v>
      </c>
    </row>
    <row r="32359" spans="4:5" x14ac:dyDescent="0.25">
      <c r="D32359" s="31">
        <v>-452.37299999999999</v>
      </c>
      <c r="E32359" s="28">
        <v>781.38599999999997</v>
      </c>
    </row>
    <row r="32360" spans="4:5" x14ac:dyDescent="0.25">
      <c r="D32360" s="31">
        <v>-452.35700000000003</v>
      </c>
      <c r="E32360" s="28">
        <v>781.34799999999996</v>
      </c>
    </row>
    <row r="32361" spans="4:5" x14ac:dyDescent="0.25">
      <c r="D32361" s="31">
        <v>-452.34100000000001</v>
      </c>
      <c r="E32361" s="28">
        <v>781.31</v>
      </c>
    </row>
    <row r="32362" spans="4:5" x14ac:dyDescent="0.25">
      <c r="D32362" s="31">
        <v>-452.32499999999999</v>
      </c>
      <c r="E32362" s="28">
        <v>781.27099999999996</v>
      </c>
    </row>
    <row r="32363" spans="4:5" x14ac:dyDescent="0.25">
      <c r="D32363" s="31">
        <v>-452.30900000000003</v>
      </c>
      <c r="E32363" s="28">
        <v>781.23299999999995</v>
      </c>
    </row>
    <row r="32364" spans="4:5" x14ac:dyDescent="0.25">
      <c r="D32364" s="31">
        <v>-452.29300000000001</v>
      </c>
      <c r="E32364" s="28">
        <v>781.19399999999996</v>
      </c>
    </row>
    <row r="32365" spans="4:5" x14ac:dyDescent="0.25">
      <c r="D32365" s="31">
        <v>-452.27699999999999</v>
      </c>
      <c r="E32365" s="28">
        <v>781.15599999999995</v>
      </c>
    </row>
    <row r="32366" spans="4:5" x14ac:dyDescent="0.25">
      <c r="D32366" s="31">
        <v>-452.26100000000002</v>
      </c>
      <c r="E32366" s="28">
        <v>781.11800000000005</v>
      </c>
    </row>
    <row r="32367" spans="4:5" x14ac:dyDescent="0.25">
      <c r="D32367" s="31">
        <v>-452.245</v>
      </c>
      <c r="E32367" s="28">
        <v>781.07899999999995</v>
      </c>
    </row>
    <row r="32368" spans="4:5" x14ac:dyDescent="0.25">
      <c r="D32368" s="31">
        <v>-452.22899999999998</v>
      </c>
      <c r="E32368" s="28">
        <v>781.04100000000005</v>
      </c>
    </row>
    <row r="32369" spans="4:5" x14ac:dyDescent="0.25">
      <c r="D32369" s="31">
        <v>-452.21300000000002</v>
      </c>
      <c r="E32369" s="28">
        <v>781.00199999999995</v>
      </c>
    </row>
    <row r="32370" spans="4:5" x14ac:dyDescent="0.25">
      <c r="D32370" s="31">
        <v>-452.197</v>
      </c>
      <c r="E32370" s="28">
        <v>780.96400000000006</v>
      </c>
    </row>
    <row r="32371" spans="4:5" x14ac:dyDescent="0.25">
      <c r="D32371" s="31">
        <v>-452.18099999999998</v>
      </c>
      <c r="E32371" s="28">
        <v>780.92499999999995</v>
      </c>
    </row>
    <row r="32372" spans="4:5" x14ac:dyDescent="0.25">
      <c r="D32372" s="31">
        <v>-452.16500000000002</v>
      </c>
      <c r="E32372" s="28">
        <v>780.88599999999997</v>
      </c>
    </row>
    <row r="32373" spans="4:5" x14ac:dyDescent="0.25">
      <c r="D32373" s="31">
        <v>-452.149</v>
      </c>
      <c r="E32373" s="28">
        <v>780.84799999999996</v>
      </c>
    </row>
    <row r="32374" spans="4:5" x14ac:dyDescent="0.25">
      <c r="D32374" s="31">
        <v>-452.13299999999998</v>
      </c>
      <c r="E32374" s="28">
        <v>780.80899999999997</v>
      </c>
    </row>
    <row r="32375" spans="4:5" x14ac:dyDescent="0.25">
      <c r="D32375" s="31">
        <v>-452.11700000000002</v>
      </c>
      <c r="E32375" s="28">
        <v>780.77</v>
      </c>
    </row>
    <row r="32376" spans="4:5" x14ac:dyDescent="0.25">
      <c r="D32376" s="31">
        <v>-452.101</v>
      </c>
      <c r="E32376" s="28">
        <v>780.73199999999997</v>
      </c>
    </row>
    <row r="32377" spans="4:5" x14ac:dyDescent="0.25">
      <c r="D32377" s="31">
        <v>-452.08499999999998</v>
      </c>
      <c r="E32377" s="28">
        <v>780.69299999999998</v>
      </c>
    </row>
    <row r="32378" spans="4:5" x14ac:dyDescent="0.25">
      <c r="D32378" s="31">
        <v>-452.06900000000002</v>
      </c>
      <c r="E32378" s="28">
        <v>780.654</v>
      </c>
    </row>
    <row r="32379" spans="4:5" x14ac:dyDescent="0.25">
      <c r="D32379" s="31">
        <v>-452.053</v>
      </c>
      <c r="E32379" s="28">
        <v>780.61500000000001</v>
      </c>
    </row>
    <row r="32380" spans="4:5" x14ac:dyDescent="0.25">
      <c r="D32380" s="31">
        <v>-452.03699999999998</v>
      </c>
      <c r="E32380" s="28">
        <v>780.57600000000002</v>
      </c>
    </row>
    <row r="32381" spans="4:5" x14ac:dyDescent="0.25">
      <c r="D32381" s="31">
        <v>-452.02100000000002</v>
      </c>
      <c r="E32381" s="28">
        <v>780.53700000000003</v>
      </c>
    </row>
    <row r="32382" spans="4:5" x14ac:dyDescent="0.25">
      <c r="D32382" s="31">
        <v>-452.005</v>
      </c>
      <c r="E32382" s="28">
        <v>780.49900000000002</v>
      </c>
    </row>
    <row r="32383" spans="4:5" x14ac:dyDescent="0.25">
      <c r="D32383" s="31">
        <v>-451.98899999999998</v>
      </c>
      <c r="E32383" s="28">
        <v>780.46</v>
      </c>
    </row>
    <row r="32384" spans="4:5" x14ac:dyDescent="0.25">
      <c r="D32384" s="31">
        <v>-451.97300000000001</v>
      </c>
      <c r="E32384" s="28">
        <v>780.42100000000005</v>
      </c>
    </row>
    <row r="32385" spans="4:5" x14ac:dyDescent="0.25">
      <c r="D32385" s="31">
        <v>-451.95699999999999</v>
      </c>
      <c r="E32385" s="28">
        <v>780.38199999999995</v>
      </c>
    </row>
    <row r="32386" spans="4:5" x14ac:dyDescent="0.25">
      <c r="D32386" s="31">
        <v>-451.94099999999997</v>
      </c>
      <c r="E32386" s="28">
        <v>780.34299999999996</v>
      </c>
    </row>
    <row r="32387" spans="4:5" x14ac:dyDescent="0.25">
      <c r="D32387" s="31">
        <v>-451.92500000000001</v>
      </c>
      <c r="E32387" s="28">
        <v>780.30399999999997</v>
      </c>
    </row>
    <row r="32388" spans="4:5" x14ac:dyDescent="0.25">
      <c r="D32388" s="31">
        <v>-451.90899999999999</v>
      </c>
      <c r="E32388" s="28">
        <v>780.26499999999999</v>
      </c>
    </row>
    <row r="32389" spans="4:5" x14ac:dyDescent="0.25">
      <c r="D32389" s="31">
        <v>-451.89299999999997</v>
      </c>
      <c r="E32389" s="28">
        <v>780.22500000000002</v>
      </c>
    </row>
    <row r="32390" spans="4:5" x14ac:dyDescent="0.25">
      <c r="D32390" s="31">
        <v>-451.87700000000001</v>
      </c>
      <c r="E32390" s="28">
        <v>780.18600000000004</v>
      </c>
    </row>
    <row r="32391" spans="4:5" x14ac:dyDescent="0.25">
      <c r="D32391" s="31">
        <v>-451.86099999999999</v>
      </c>
      <c r="E32391" s="28">
        <v>780.14700000000005</v>
      </c>
    </row>
    <row r="32392" spans="4:5" x14ac:dyDescent="0.25">
      <c r="D32392" s="31">
        <v>-451.84500000000003</v>
      </c>
      <c r="E32392" s="28">
        <v>780.10799999999995</v>
      </c>
    </row>
    <row r="32393" spans="4:5" x14ac:dyDescent="0.25">
      <c r="D32393" s="31">
        <v>-451.82900000000001</v>
      </c>
      <c r="E32393" s="28">
        <v>780.06899999999996</v>
      </c>
    </row>
    <row r="32394" spans="4:5" x14ac:dyDescent="0.25">
      <c r="D32394" s="31">
        <v>-451.81299999999999</v>
      </c>
      <c r="E32394" s="28">
        <v>780.03</v>
      </c>
    </row>
    <row r="32395" spans="4:5" x14ac:dyDescent="0.25">
      <c r="D32395" s="31">
        <v>-451.79700000000003</v>
      </c>
      <c r="E32395" s="28">
        <v>779.99</v>
      </c>
    </row>
    <row r="32396" spans="4:5" x14ac:dyDescent="0.25">
      <c r="D32396" s="31">
        <v>-451.78100000000001</v>
      </c>
      <c r="E32396" s="28">
        <v>779.95100000000002</v>
      </c>
    </row>
    <row r="32397" spans="4:5" x14ac:dyDescent="0.25">
      <c r="D32397" s="31">
        <v>-451.76499999999999</v>
      </c>
      <c r="E32397" s="28">
        <v>779.91200000000003</v>
      </c>
    </row>
    <row r="32398" spans="4:5" x14ac:dyDescent="0.25">
      <c r="D32398" s="31">
        <v>-451.74900000000002</v>
      </c>
      <c r="E32398" s="28">
        <v>779.87199999999996</v>
      </c>
    </row>
    <row r="32399" spans="4:5" x14ac:dyDescent="0.25">
      <c r="D32399" s="31">
        <v>-451.733</v>
      </c>
      <c r="E32399" s="28">
        <v>779.83299999999997</v>
      </c>
    </row>
    <row r="32400" spans="4:5" x14ac:dyDescent="0.25">
      <c r="D32400" s="31">
        <v>-451.71699999999998</v>
      </c>
      <c r="E32400" s="28">
        <v>779.79399999999998</v>
      </c>
    </row>
    <row r="32401" spans="4:5" x14ac:dyDescent="0.25">
      <c r="D32401" s="31">
        <v>-451.70100000000002</v>
      </c>
      <c r="E32401" s="28">
        <v>779.75400000000002</v>
      </c>
    </row>
    <row r="32402" spans="4:5" x14ac:dyDescent="0.25">
      <c r="D32402" s="31">
        <v>-451.685</v>
      </c>
      <c r="E32402" s="28">
        <v>779.71500000000003</v>
      </c>
    </row>
    <row r="32403" spans="4:5" x14ac:dyDescent="0.25">
      <c r="D32403" s="31">
        <v>-451.66899999999998</v>
      </c>
      <c r="E32403" s="28">
        <v>779.67499999999995</v>
      </c>
    </row>
    <row r="32404" spans="4:5" x14ac:dyDescent="0.25">
      <c r="D32404" s="31">
        <v>-451.65300000000002</v>
      </c>
      <c r="E32404" s="28">
        <v>779.63599999999997</v>
      </c>
    </row>
    <row r="32405" spans="4:5" x14ac:dyDescent="0.25">
      <c r="D32405" s="31">
        <v>-451.637</v>
      </c>
      <c r="E32405" s="28">
        <v>779.596</v>
      </c>
    </row>
    <row r="32406" spans="4:5" x14ac:dyDescent="0.25">
      <c r="D32406" s="31">
        <v>-451.62099999999998</v>
      </c>
      <c r="E32406" s="28">
        <v>779.55700000000002</v>
      </c>
    </row>
    <row r="32407" spans="4:5" x14ac:dyDescent="0.25">
      <c r="D32407" s="31">
        <v>-451.60500000000002</v>
      </c>
      <c r="E32407" s="28">
        <v>779.51700000000005</v>
      </c>
    </row>
    <row r="32408" spans="4:5" x14ac:dyDescent="0.25">
      <c r="D32408" s="31">
        <v>-451.589</v>
      </c>
      <c r="E32408" s="28">
        <v>779.47699999999998</v>
      </c>
    </row>
    <row r="32409" spans="4:5" x14ac:dyDescent="0.25">
      <c r="D32409" s="31">
        <v>-451.57299999999998</v>
      </c>
      <c r="E32409" s="28">
        <v>779.43799999999999</v>
      </c>
    </row>
    <row r="32410" spans="4:5" x14ac:dyDescent="0.25">
      <c r="D32410" s="31">
        <v>-451.55700000000002</v>
      </c>
      <c r="E32410" s="28">
        <v>779.39800000000002</v>
      </c>
    </row>
    <row r="32411" spans="4:5" x14ac:dyDescent="0.25">
      <c r="D32411" s="31">
        <v>-451.541</v>
      </c>
      <c r="E32411" s="28">
        <v>779.35799999999995</v>
      </c>
    </row>
    <row r="32412" spans="4:5" x14ac:dyDescent="0.25">
      <c r="D32412" s="31">
        <v>-451.52499999999998</v>
      </c>
      <c r="E32412" s="28">
        <v>779.31899999999996</v>
      </c>
    </row>
    <row r="32413" spans="4:5" x14ac:dyDescent="0.25">
      <c r="D32413" s="31">
        <v>-451.50900000000001</v>
      </c>
      <c r="E32413" s="28">
        <v>779.279</v>
      </c>
    </row>
    <row r="32414" spans="4:5" x14ac:dyDescent="0.25">
      <c r="D32414" s="31">
        <v>-451.49299999999999</v>
      </c>
      <c r="E32414" s="28">
        <v>779.23900000000003</v>
      </c>
    </row>
    <row r="32415" spans="4:5" x14ac:dyDescent="0.25">
      <c r="D32415" s="31">
        <v>-451.47699999999998</v>
      </c>
      <c r="E32415" s="28">
        <v>779.19899999999996</v>
      </c>
    </row>
    <row r="32416" spans="4:5" x14ac:dyDescent="0.25">
      <c r="D32416" s="31">
        <v>-451.46100000000001</v>
      </c>
      <c r="E32416" s="28">
        <v>779.15899999999999</v>
      </c>
    </row>
    <row r="32417" spans="4:5" x14ac:dyDescent="0.25">
      <c r="D32417" s="31">
        <v>-451.44499999999999</v>
      </c>
      <c r="E32417" s="28">
        <v>779.12</v>
      </c>
    </row>
    <row r="32418" spans="4:5" x14ac:dyDescent="0.25">
      <c r="D32418" s="31">
        <v>-451.42899999999997</v>
      </c>
      <c r="E32418" s="28">
        <v>779.08</v>
      </c>
    </row>
    <row r="32419" spans="4:5" x14ac:dyDescent="0.25">
      <c r="D32419" s="31">
        <v>-451.41300000000001</v>
      </c>
      <c r="E32419" s="28">
        <v>779.04</v>
      </c>
    </row>
    <row r="32420" spans="4:5" x14ac:dyDescent="0.25">
      <c r="D32420" s="31">
        <v>-451.39699999999999</v>
      </c>
      <c r="E32420" s="28">
        <v>779</v>
      </c>
    </row>
    <row r="32421" spans="4:5" x14ac:dyDescent="0.25">
      <c r="D32421" s="31">
        <v>-451.38099999999997</v>
      </c>
      <c r="E32421" s="28">
        <v>778.96</v>
      </c>
    </row>
    <row r="32422" spans="4:5" x14ac:dyDescent="0.25">
      <c r="D32422" s="31">
        <v>-451.36500000000001</v>
      </c>
      <c r="E32422" s="28">
        <v>778.92</v>
      </c>
    </row>
    <row r="32423" spans="4:5" x14ac:dyDescent="0.25">
      <c r="D32423" s="31">
        <v>-451.34899999999999</v>
      </c>
      <c r="E32423" s="28">
        <v>778.88</v>
      </c>
    </row>
    <row r="32424" spans="4:5" x14ac:dyDescent="0.25">
      <c r="D32424" s="31">
        <v>-451.33300000000003</v>
      </c>
      <c r="E32424" s="28">
        <v>778.84</v>
      </c>
    </row>
    <row r="32425" spans="4:5" x14ac:dyDescent="0.25">
      <c r="D32425" s="31">
        <v>-451.31700000000001</v>
      </c>
      <c r="E32425" s="28">
        <v>778.8</v>
      </c>
    </row>
    <row r="32426" spans="4:5" x14ac:dyDescent="0.25">
      <c r="D32426" s="31">
        <v>-451.30099999999999</v>
      </c>
      <c r="E32426" s="28">
        <v>778.76</v>
      </c>
    </row>
    <row r="32427" spans="4:5" x14ac:dyDescent="0.25">
      <c r="D32427" s="31">
        <v>-451.28500000000003</v>
      </c>
      <c r="E32427" s="28">
        <v>778.71900000000005</v>
      </c>
    </row>
    <row r="32428" spans="4:5" x14ac:dyDescent="0.25">
      <c r="D32428" s="31">
        <v>-451.26900000000001</v>
      </c>
      <c r="E32428" s="28">
        <v>778.67899999999997</v>
      </c>
    </row>
    <row r="32429" spans="4:5" x14ac:dyDescent="0.25">
      <c r="D32429" s="31">
        <v>-451.25299999999999</v>
      </c>
      <c r="E32429" s="28">
        <v>778.63900000000001</v>
      </c>
    </row>
    <row r="32430" spans="4:5" x14ac:dyDescent="0.25">
      <c r="D32430" s="31">
        <v>-451.23700000000002</v>
      </c>
      <c r="E32430" s="28">
        <v>778.59900000000005</v>
      </c>
    </row>
    <row r="32431" spans="4:5" x14ac:dyDescent="0.25">
      <c r="D32431" s="31">
        <v>-451.221</v>
      </c>
      <c r="E32431" s="28">
        <v>778.55899999999997</v>
      </c>
    </row>
    <row r="32432" spans="4:5" x14ac:dyDescent="0.25">
      <c r="D32432" s="31">
        <v>-451.20499999999998</v>
      </c>
      <c r="E32432" s="28">
        <v>778.51800000000003</v>
      </c>
    </row>
    <row r="32433" spans="4:5" x14ac:dyDescent="0.25">
      <c r="D32433" s="31">
        <v>-451.18900000000002</v>
      </c>
      <c r="E32433" s="28">
        <v>778.47799999999995</v>
      </c>
    </row>
    <row r="32434" spans="4:5" x14ac:dyDescent="0.25">
      <c r="D32434" s="31">
        <v>-451.173</v>
      </c>
      <c r="E32434" s="28">
        <v>778.43799999999999</v>
      </c>
    </row>
    <row r="32435" spans="4:5" x14ac:dyDescent="0.25">
      <c r="D32435" s="31">
        <v>-451.15699999999998</v>
      </c>
      <c r="E32435" s="28">
        <v>778.39700000000005</v>
      </c>
    </row>
    <row r="32436" spans="4:5" x14ac:dyDescent="0.25">
      <c r="D32436" s="31">
        <v>-451.14100000000002</v>
      </c>
      <c r="E32436" s="28">
        <v>778.35699999999997</v>
      </c>
    </row>
    <row r="32437" spans="4:5" x14ac:dyDescent="0.25">
      <c r="D32437" s="31">
        <v>-451.125</v>
      </c>
      <c r="E32437" s="28">
        <v>778.31700000000001</v>
      </c>
    </row>
    <row r="32438" spans="4:5" x14ac:dyDescent="0.25">
      <c r="D32438" s="31">
        <v>-451.10899999999998</v>
      </c>
      <c r="E32438" s="28">
        <v>778.27599999999995</v>
      </c>
    </row>
    <row r="32439" spans="4:5" x14ac:dyDescent="0.25">
      <c r="D32439" s="31">
        <v>-451.09300000000002</v>
      </c>
      <c r="E32439" s="28">
        <v>778.23599999999999</v>
      </c>
    </row>
    <row r="32440" spans="4:5" x14ac:dyDescent="0.25">
      <c r="D32440" s="31">
        <v>-451.077</v>
      </c>
      <c r="E32440" s="28">
        <v>778.19500000000005</v>
      </c>
    </row>
    <row r="32441" spans="4:5" x14ac:dyDescent="0.25">
      <c r="D32441" s="31">
        <v>-451.06099999999998</v>
      </c>
      <c r="E32441" s="28">
        <v>778.15499999999997</v>
      </c>
    </row>
    <row r="32442" spans="4:5" x14ac:dyDescent="0.25">
      <c r="D32442" s="31">
        <v>-451.04500000000002</v>
      </c>
      <c r="E32442" s="28">
        <v>778.11400000000003</v>
      </c>
    </row>
    <row r="32443" spans="4:5" x14ac:dyDescent="0.25">
      <c r="D32443" s="31">
        <v>-451.029</v>
      </c>
      <c r="E32443" s="28">
        <v>778.07399999999996</v>
      </c>
    </row>
    <row r="32444" spans="4:5" x14ac:dyDescent="0.25">
      <c r="D32444" s="31">
        <v>-451.01299999999998</v>
      </c>
      <c r="E32444" s="28">
        <v>778.03300000000002</v>
      </c>
    </row>
    <row r="32445" spans="4:5" x14ac:dyDescent="0.25">
      <c r="D32445" s="31">
        <v>-450.99700000000001</v>
      </c>
      <c r="E32445" s="28">
        <v>777.99199999999996</v>
      </c>
    </row>
    <row r="32446" spans="4:5" x14ac:dyDescent="0.25">
      <c r="D32446" s="31">
        <v>-450.98099999999999</v>
      </c>
      <c r="E32446" s="28">
        <v>777.952</v>
      </c>
    </row>
    <row r="32447" spans="4:5" x14ac:dyDescent="0.25">
      <c r="D32447" s="31">
        <v>-450.96499999999997</v>
      </c>
      <c r="E32447" s="28">
        <v>777.91099999999994</v>
      </c>
    </row>
    <row r="32448" spans="4:5" x14ac:dyDescent="0.25">
      <c r="D32448" s="31">
        <v>-450.94900000000001</v>
      </c>
      <c r="E32448" s="28">
        <v>777.87</v>
      </c>
    </row>
    <row r="32449" spans="4:5" x14ac:dyDescent="0.25">
      <c r="D32449" s="31">
        <v>-450.93299999999999</v>
      </c>
      <c r="E32449" s="28">
        <v>777.83</v>
      </c>
    </row>
    <row r="32450" spans="4:5" x14ac:dyDescent="0.25">
      <c r="D32450" s="31">
        <v>-450.91699999999997</v>
      </c>
      <c r="E32450" s="28">
        <v>777.78899999999999</v>
      </c>
    </row>
    <row r="32451" spans="4:5" x14ac:dyDescent="0.25">
      <c r="D32451" s="31">
        <v>-450.90100000000001</v>
      </c>
      <c r="E32451" s="28">
        <v>777.74800000000005</v>
      </c>
    </row>
    <row r="32452" spans="4:5" x14ac:dyDescent="0.25">
      <c r="D32452" s="31">
        <v>-450.88499999999999</v>
      </c>
      <c r="E32452" s="28">
        <v>777.70699999999999</v>
      </c>
    </row>
    <row r="32453" spans="4:5" x14ac:dyDescent="0.25">
      <c r="D32453" s="31">
        <v>-450.87</v>
      </c>
      <c r="E32453" s="28">
        <v>777.66600000000005</v>
      </c>
    </row>
    <row r="32454" spans="4:5" x14ac:dyDescent="0.25">
      <c r="D32454" s="31">
        <v>-450.85399999999998</v>
      </c>
      <c r="E32454" s="28">
        <v>777.625</v>
      </c>
    </row>
    <row r="32455" spans="4:5" x14ac:dyDescent="0.25">
      <c r="D32455" s="31">
        <v>-450.83800000000002</v>
      </c>
      <c r="E32455" s="28">
        <v>777.58500000000004</v>
      </c>
    </row>
    <row r="32456" spans="4:5" x14ac:dyDescent="0.25">
      <c r="D32456" s="31">
        <v>-450.822</v>
      </c>
      <c r="E32456" s="28">
        <v>777.54399999999998</v>
      </c>
    </row>
    <row r="32457" spans="4:5" x14ac:dyDescent="0.25">
      <c r="D32457" s="31">
        <v>-450.80599999999998</v>
      </c>
      <c r="E32457" s="28">
        <v>777.50300000000004</v>
      </c>
    </row>
    <row r="32458" spans="4:5" x14ac:dyDescent="0.25">
      <c r="D32458" s="31">
        <v>-450.79</v>
      </c>
      <c r="E32458" s="28">
        <v>777.46199999999999</v>
      </c>
    </row>
    <row r="32459" spans="4:5" x14ac:dyDescent="0.25">
      <c r="D32459" s="31">
        <v>-450.774</v>
      </c>
      <c r="E32459" s="28">
        <v>777.42100000000005</v>
      </c>
    </row>
    <row r="32460" spans="4:5" x14ac:dyDescent="0.25">
      <c r="D32460" s="31">
        <v>-450.75799999999998</v>
      </c>
      <c r="E32460" s="28">
        <v>777.38</v>
      </c>
    </row>
    <row r="32461" spans="4:5" x14ac:dyDescent="0.25">
      <c r="D32461" s="31">
        <v>-450.74200000000002</v>
      </c>
      <c r="E32461" s="28">
        <v>777.33900000000006</v>
      </c>
    </row>
    <row r="32462" spans="4:5" x14ac:dyDescent="0.25">
      <c r="D32462" s="31">
        <v>-450.726</v>
      </c>
      <c r="E32462" s="28">
        <v>777.298</v>
      </c>
    </row>
    <row r="32463" spans="4:5" x14ac:dyDescent="0.25">
      <c r="D32463" s="31">
        <v>-450.71</v>
      </c>
      <c r="E32463" s="28">
        <v>777.25599999999997</v>
      </c>
    </row>
    <row r="32464" spans="4:5" x14ac:dyDescent="0.25">
      <c r="D32464" s="31">
        <v>-450.69400000000002</v>
      </c>
      <c r="E32464" s="28">
        <v>777.21500000000003</v>
      </c>
    </row>
    <row r="32465" spans="4:5" x14ac:dyDescent="0.25">
      <c r="D32465" s="31">
        <v>-450.678</v>
      </c>
      <c r="E32465" s="28">
        <v>777.17399999999998</v>
      </c>
    </row>
    <row r="32466" spans="4:5" x14ac:dyDescent="0.25">
      <c r="D32466" s="31">
        <v>-450.66199999999998</v>
      </c>
      <c r="E32466" s="28">
        <v>777.13300000000004</v>
      </c>
    </row>
    <row r="32467" spans="4:5" x14ac:dyDescent="0.25">
      <c r="D32467" s="31">
        <v>-450.64600000000002</v>
      </c>
      <c r="E32467" s="28">
        <v>777.09199999999998</v>
      </c>
    </row>
    <row r="32468" spans="4:5" x14ac:dyDescent="0.25">
      <c r="D32468" s="31">
        <v>-450.63</v>
      </c>
      <c r="E32468" s="28">
        <v>777.05100000000004</v>
      </c>
    </row>
    <row r="32469" spans="4:5" x14ac:dyDescent="0.25">
      <c r="D32469" s="31">
        <v>-450.61399999999998</v>
      </c>
      <c r="E32469" s="28">
        <v>777.00900000000001</v>
      </c>
    </row>
    <row r="32470" spans="4:5" x14ac:dyDescent="0.25">
      <c r="D32470" s="31">
        <v>-450.59800000000001</v>
      </c>
      <c r="E32470" s="28">
        <v>776.96799999999996</v>
      </c>
    </row>
    <row r="32471" spans="4:5" x14ac:dyDescent="0.25">
      <c r="D32471" s="31">
        <v>-450.58199999999999</v>
      </c>
      <c r="E32471" s="28">
        <v>776.92700000000002</v>
      </c>
    </row>
    <row r="32472" spans="4:5" x14ac:dyDescent="0.25">
      <c r="D32472" s="31">
        <v>-450.56599999999997</v>
      </c>
      <c r="E32472" s="28">
        <v>776.88499999999999</v>
      </c>
    </row>
    <row r="32473" spans="4:5" x14ac:dyDescent="0.25">
      <c r="D32473" s="31">
        <v>-450.55</v>
      </c>
      <c r="E32473" s="28">
        <v>776.84400000000005</v>
      </c>
    </row>
    <row r="32474" spans="4:5" x14ac:dyDescent="0.25">
      <c r="D32474" s="31">
        <v>-450.53399999999999</v>
      </c>
      <c r="E32474" s="28">
        <v>776.80200000000002</v>
      </c>
    </row>
    <row r="32475" spans="4:5" x14ac:dyDescent="0.25">
      <c r="D32475" s="31">
        <v>-450.51799999999997</v>
      </c>
      <c r="E32475" s="28">
        <v>776.76099999999997</v>
      </c>
    </row>
    <row r="32476" spans="4:5" x14ac:dyDescent="0.25">
      <c r="D32476" s="31">
        <v>-450.50200000000001</v>
      </c>
      <c r="E32476" s="28">
        <v>776.72</v>
      </c>
    </row>
    <row r="32477" spans="4:5" x14ac:dyDescent="0.25">
      <c r="D32477" s="31">
        <v>-450.48599999999999</v>
      </c>
      <c r="E32477" s="28">
        <v>776.678</v>
      </c>
    </row>
    <row r="32478" spans="4:5" x14ac:dyDescent="0.25">
      <c r="D32478" s="31">
        <v>-450.47</v>
      </c>
      <c r="E32478" s="28">
        <v>776.63699999999994</v>
      </c>
    </row>
    <row r="32479" spans="4:5" x14ac:dyDescent="0.25">
      <c r="D32479" s="31">
        <v>-450.45400000000001</v>
      </c>
      <c r="E32479" s="28">
        <v>776.59500000000003</v>
      </c>
    </row>
    <row r="32480" spans="4:5" x14ac:dyDescent="0.25">
      <c r="D32480" s="31">
        <v>-450.43799999999999</v>
      </c>
      <c r="E32480" s="28">
        <v>776.553</v>
      </c>
    </row>
    <row r="32481" spans="4:5" x14ac:dyDescent="0.25">
      <c r="D32481" s="31">
        <v>-450.42200000000003</v>
      </c>
      <c r="E32481" s="28">
        <v>776.51199999999994</v>
      </c>
    </row>
    <row r="32482" spans="4:5" x14ac:dyDescent="0.25">
      <c r="D32482" s="31">
        <v>-450.40600000000001</v>
      </c>
      <c r="E32482" s="28">
        <v>776.47</v>
      </c>
    </row>
    <row r="32483" spans="4:5" x14ac:dyDescent="0.25">
      <c r="D32483" s="31">
        <v>-450.39</v>
      </c>
      <c r="E32483" s="28">
        <v>776.42899999999997</v>
      </c>
    </row>
    <row r="32484" spans="4:5" x14ac:dyDescent="0.25">
      <c r="D32484" s="31">
        <v>-450.37400000000002</v>
      </c>
      <c r="E32484" s="28">
        <v>776.38699999999994</v>
      </c>
    </row>
    <row r="32485" spans="4:5" x14ac:dyDescent="0.25">
      <c r="D32485" s="31">
        <v>-450.358</v>
      </c>
      <c r="E32485" s="28">
        <v>776.34500000000003</v>
      </c>
    </row>
    <row r="32486" spans="4:5" x14ac:dyDescent="0.25">
      <c r="D32486" s="31">
        <v>-450.34199999999998</v>
      </c>
      <c r="E32486" s="28">
        <v>776.303</v>
      </c>
    </row>
    <row r="32487" spans="4:5" x14ac:dyDescent="0.25">
      <c r="D32487" s="31">
        <v>-450.32600000000002</v>
      </c>
      <c r="E32487" s="28">
        <v>776.26199999999994</v>
      </c>
    </row>
    <row r="32488" spans="4:5" x14ac:dyDescent="0.25">
      <c r="D32488" s="31">
        <v>-450.31</v>
      </c>
      <c r="E32488" s="28">
        <v>776.22</v>
      </c>
    </row>
    <row r="32489" spans="4:5" x14ac:dyDescent="0.25">
      <c r="D32489" s="31">
        <v>-450.29399999999998</v>
      </c>
      <c r="E32489" s="28">
        <v>776.178</v>
      </c>
    </row>
    <row r="32490" spans="4:5" x14ac:dyDescent="0.25">
      <c r="D32490" s="31">
        <v>-450.27800000000002</v>
      </c>
      <c r="E32490" s="28">
        <v>776.13599999999997</v>
      </c>
    </row>
    <row r="32491" spans="4:5" x14ac:dyDescent="0.25">
      <c r="D32491" s="31">
        <v>-450.262</v>
      </c>
      <c r="E32491" s="28">
        <v>776.09400000000005</v>
      </c>
    </row>
    <row r="32492" spans="4:5" x14ac:dyDescent="0.25">
      <c r="D32492" s="31">
        <v>-450.24599999999998</v>
      </c>
      <c r="E32492" s="28">
        <v>776.05200000000002</v>
      </c>
    </row>
    <row r="32493" spans="4:5" x14ac:dyDescent="0.25">
      <c r="D32493" s="31">
        <v>-450.23</v>
      </c>
      <c r="E32493" s="28">
        <v>776.01099999999997</v>
      </c>
    </row>
    <row r="32494" spans="4:5" x14ac:dyDescent="0.25">
      <c r="D32494" s="31">
        <v>-450.214</v>
      </c>
      <c r="E32494" s="28">
        <v>775.96900000000005</v>
      </c>
    </row>
    <row r="32495" spans="4:5" x14ac:dyDescent="0.25">
      <c r="D32495" s="31">
        <v>-450.19799999999998</v>
      </c>
      <c r="E32495" s="28">
        <v>775.92700000000002</v>
      </c>
    </row>
    <row r="32496" spans="4:5" x14ac:dyDescent="0.25">
      <c r="D32496" s="31">
        <v>-450.18200000000002</v>
      </c>
      <c r="E32496" s="28">
        <v>775.88499999999999</v>
      </c>
    </row>
    <row r="32497" spans="4:5" x14ac:dyDescent="0.25">
      <c r="D32497" s="31">
        <v>-450.166</v>
      </c>
      <c r="E32497" s="28">
        <v>775.84299999999996</v>
      </c>
    </row>
    <row r="32498" spans="4:5" x14ac:dyDescent="0.25">
      <c r="D32498" s="31">
        <v>-450.15</v>
      </c>
      <c r="E32498" s="28">
        <v>775.80100000000004</v>
      </c>
    </row>
    <row r="32499" spans="4:5" x14ac:dyDescent="0.25">
      <c r="D32499" s="31">
        <v>-450.13400000000001</v>
      </c>
      <c r="E32499" s="28">
        <v>775.75800000000004</v>
      </c>
    </row>
    <row r="32500" spans="4:5" x14ac:dyDescent="0.25">
      <c r="D32500" s="31">
        <v>-450.11799999999999</v>
      </c>
      <c r="E32500" s="28">
        <v>775.71600000000001</v>
      </c>
    </row>
    <row r="32501" spans="4:5" x14ac:dyDescent="0.25">
      <c r="D32501" s="31">
        <v>-450.10199999999998</v>
      </c>
      <c r="E32501" s="28">
        <v>775.67399999999998</v>
      </c>
    </row>
    <row r="32502" spans="4:5" x14ac:dyDescent="0.25">
      <c r="D32502" s="31">
        <v>-450.08600000000001</v>
      </c>
      <c r="E32502" s="28">
        <v>775.63199999999995</v>
      </c>
    </row>
    <row r="32503" spans="4:5" x14ac:dyDescent="0.25">
      <c r="D32503" s="31">
        <v>-450.07</v>
      </c>
      <c r="E32503" s="28">
        <v>775.59</v>
      </c>
    </row>
    <row r="32504" spans="4:5" x14ac:dyDescent="0.25">
      <c r="D32504" s="31">
        <v>-450.05399999999997</v>
      </c>
      <c r="E32504" s="28">
        <v>775.548</v>
      </c>
    </row>
    <row r="32505" spans="4:5" x14ac:dyDescent="0.25">
      <c r="D32505" s="31">
        <v>-450.03800000000001</v>
      </c>
      <c r="E32505" s="28">
        <v>775.505</v>
      </c>
    </row>
    <row r="32506" spans="4:5" x14ac:dyDescent="0.25">
      <c r="D32506" s="31">
        <v>-450.02199999999999</v>
      </c>
      <c r="E32506" s="28">
        <v>775.46299999999997</v>
      </c>
    </row>
    <row r="32507" spans="4:5" x14ac:dyDescent="0.25">
      <c r="D32507" s="31">
        <v>-450.00599999999997</v>
      </c>
      <c r="E32507" s="28">
        <v>775.42100000000005</v>
      </c>
    </row>
    <row r="32508" spans="4:5" x14ac:dyDescent="0.25">
      <c r="D32508" s="31">
        <v>-449.99</v>
      </c>
      <c r="E32508" s="28">
        <v>775.37900000000002</v>
      </c>
    </row>
    <row r="32509" spans="4:5" x14ac:dyDescent="0.25">
      <c r="D32509" s="31">
        <v>-449.97399999999999</v>
      </c>
      <c r="E32509" s="28">
        <v>775.33600000000001</v>
      </c>
    </row>
    <row r="32510" spans="4:5" x14ac:dyDescent="0.25">
      <c r="D32510" s="31">
        <v>-449.95800000000003</v>
      </c>
      <c r="E32510" s="28">
        <v>775.29399999999998</v>
      </c>
    </row>
    <row r="32511" spans="4:5" x14ac:dyDescent="0.25">
      <c r="D32511" s="31">
        <v>-449.94200000000001</v>
      </c>
      <c r="E32511" s="28">
        <v>775.25099999999998</v>
      </c>
    </row>
    <row r="32512" spans="4:5" x14ac:dyDescent="0.25">
      <c r="D32512" s="31">
        <v>-449.92599999999999</v>
      </c>
      <c r="E32512" s="28">
        <v>775.20899999999995</v>
      </c>
    </row>
    <row r="32513" spans="4:5" x14ac:dyDescent="0.25">
      <c r="D32513" s="31">
        <v>-449.91</v>
      </c>
      <c r="E32513" s="28">
        <v>775.16700000000003</v>
      </c>
    </row>
    <row r="32514" spans="4:5" x14ac:dyDescent="0.25">
      <c r="D32514" s="31">
        <v>-449.89400000000001</v>
      </c>
      <c r="E32514" s="28">
        <v>775.12400000000002</v>
      </c>
    </row>
    <row r="32515" spans="4:5" x14ac:dyDescent="0.25">
      <c r="D32515" s="31">
        <v>-449.87799999999999</v>
      </c>
      <c r="E32515" s="28">
        <v>775.08199999999999</v>
      </c>
    </row>
    <row r="32516" spans="4:5" x14ac:dyDescent="0.25">
      <c r="D32516" s="31">
        <v>-449.86200000000002</v>
      </c>
      <c r="E32516" s="28">
        <v>775.03899999999999</v>
      </c>
    </row>
    <row r="32517" spans="4:5" x14ac:dyDescent="0.25">
      <c r="D32517" s="31">
        <v>-449.846</v>
      </c>
      <c r="E32517" s="28">
        <v>774.99599999999998</v>
      </c>
    </row>
    <row r="32518" spans="4:5" x14ac:dyDescent="0.25">
      <c r="D32518" s="31">
        <v>-449.83</v>
      </c>
      <c r="E32518" s="28">
        <v>774.95399999999995</v>
      </c>
    </row>
    <row r="32519" spans="4:5" x14ac:dyDescent="0.25">
      <c r="D32519" s="31">
        <v>-449.81400000000002</v>
      </c>
      <c r="E32519" s="28">
        <v>774.91099999999994</v>
      </c>
    </row>
    <row r="32520" spans="4:5" x14ac:dyDescent="0.25">
      <c r="D32520" s="31">
        <v>-449.798</v>
      </c>
      <c r="E32520" s="28">
        <v>774.86900000000003</v>
      </c>
    </row>
    <row r="32521" spans="4:5" x14ac:dyDescent="0.25">
      <c r="D32521" s="31">
        <v>-449.78199999999998</v>
      </c>
      <c r="E32521" s="28">
        <v>774.82600000000002</v>
      </c>
    </row>
    <row r="32522" spans="4:5" x14ac:dyDescent="0.25">
      <c r="D32522" s="31">
        <v>-449.76600000000002</v>
      </c>
      <c r="E32522" s="28">
        <v>774.78300000000002</v>
      </c>
    </row>
    <row r="32523" spans="4:5" x14ac:dyDescent="0.25">
      <c r="D32523" s="31">
        <v>-449.75</v>
      </c>
      <c r="E32523" s="28">
        <v>774.74099999999999</v>
      </c>
    </row>
    <row r="32524" spans="4:5" x14ac:dyDescent="0.25">
      <c r="D32524" s="31">
        <v>-449.73399999999998</v>
      </c>
      <c r="E32524" s="28">
        <v>774.69799999999998</v>
      </c>
    </row>
    <row r="32525" spans="4:5" x14ac:dyDescent="0.25">
      <c r="D32525" s="31">
        <v>-449.71800000000002</v>
      </c>
      <c r="E32525" s="28">
        <v>774.65499999999997</v>
      </c>
    </row>
    <row r="32526" spans="4:5" x14ac:dyDescent="0.25">
      <c r="D32526" s="31">
        <v>-449.702</v>
      </c>
      <c r="E32526" s="28">
        <v>774.61199999999997</v>
      </c>
    </row>
    <row r="32527" spans="4:5" x14ac:dyDescent="0.25">
      <c r="D32527" s="31">
        <v>-449.68599999999998</v>
      </c>
      <c r="E32527" s="28">
        <v>774.56899999999996</v>
      </c>
    </row>
    <row r="32528" spans="4:5" x14ac:dyDescent="0.25">
      <c r="D32528" s="31">
        <v>-449.67</v>
      </c>
      <c r="E32528" s="28">
        <v>774.52700000000004</v>
      </c>
    </row>
    <row r="32529" spans="4:5" x14ac:dyDescent="0.25">
      <c r="D32529" s="31">
        <v>-449.654</v>
      </c>
      <c r="E32529" s="28">
        <v>774.48400000000004</v>
      </c>
    </row>
    <row r="32530" spans="4:5" x14ac:dyDescent="0.25">
      <c r="D32530" s="31">
        <v>-449.63799999999998</v>
      </c>
      <c r="E32530" s="28">
        <v>774.44100000000003</v>
      </c>
    </row>
    <row r="32531" spans="4:5" x14ac:dyDescent="0.25">
      <c r="D32531" s="31">
        <v>-449.62200000000001</v>
      </c>
      <c r="E32531" s="28">
        <v>774.39800000000002</v>
      </c>
    </row>
    <row r="32532" spans="4:5" x14ac:dyDescent="0.25">
      <c r="D32532" s="31">
        <v>-449.60599999999999</v>
      </c>
      <c r="E32532" s="28">
        <v>774.35500000000002</v>
      </c>
    </row>
    <row r="32533" spans="4:5" x14ac:dyDescent="0.25">
      <c r="D32533" s="31">
        <v>-449.59</v>
      </c>
      <c r="E32533" s="28">
        <v>774.31200000000001</v>
      </c>
    </row>
    <row r="32534" spans="4:5" x14ac:dyDescent="0.25">
      <c r="D32534" s="31">
        <v>-449.57400000000001</v>
      </c>
      <c r="E32534" s="28">
        <v>774.26900000000001</v>
      </c>
    </row>
    <row r="32535" spans="4:5" x14ac:dyDescent="0.25">
      <c r="D32535" s="31">
        <v>-449.55799999999999</v>
      </c>
      <c r="E32535" s="28">
        <v>774.226</v>
      </c>
    </row>
    <row r="32536" spans="4:5" x14ac:dyDescent="0.25">
      <c r="D32536" s="31">
        <v>-449.54199999999997</v>
      </c>
      <c r="E32536" s="28">
        <v>774.18299999999999</v>
      </c>
    </row>
    <row r="32537" spans="4:5" x14ac:dyDescent="0.25">
      <c r="D32537" s="31">
        <v>-449.52600000000001</v>
      </c>
      <c r="E32537" s="28">
        <v>774.14</v>
      </c>
    </row>
    <row r="32538" spans="4:5" x14ac:dyDescent="0.25">
      <c r="D32538" s="31">
        <v>-449.51</v>
      </c>
      <c r="E32538" s="28">
        <v>774.09699999999998</v>
      </c>
    </row>
    <row r="32539" spans="4:5" x14ac:dyDescent="0.25">
      <c r="D32539" s="31">
        <v>-449.49400000000003</v>
      </c>
      <c r="E32539" s="28">
        <v>774.053</v>
      </c>
    </row>
    <row r="32540" spans="4:5" x14ac:dyDescent="0.25">
      <c r="D32540" s="31">
        <v>-449.47800000000001</v>
      </c>
      <c r="E32540" s="28">
        <v>774.01</v>
      </c>
    </row>
    <row r="32541" spans="4:5" x14ac:dyDescent="0.25">
      <c r="D32541" s="31">
        <v>-449.46199999999999</v>
      </c>
      <c r="E32541" s="28">
        <v>773.96699999999998</v>
      </c>
    </row>
    <row r="32542" spans="4:5" x14ac:dyDescent="0.25">
      <c r="D32542" s="31">
        <v>-449.44600000000003</v>
      </c>
      <c r="E32542" s="28">
        <v>773.92399999999998</v>
      </c>
    </row>
    <row r="32543" spans="4:5" x14ac:dyDescent="0.25">
      <c r="D32543" s="31">
        <v>-449.43</v>
      </c>
      <c r="E32543" s="28">
        <v>773.88099999999997</v>
      </c>
    </row>
    <row r="32544" spans="4:5" x14ac:dyDescent="0.25">
      <c r="D32544" s="31">
        <v>-449.41399999999999</v>
      </c>
      <c r="E32544" s="28">
        <v>773.83699999999999</v>
      </c>
    </row>
    <row r="32545" spans="4:5" x14ac:dyDescent="0.25">
      <c r="D32545" s="31">
        <v>-449.39800000000002</v>
      </c>
      <c r="E32545" s="28">
        <v>773.79399999999998</v>
      </c>
    </row>
    <row r="32546" spans="4:5" x14ac:dyDescent="0.25">
      <c r="D32546" s="31">
        <v>-449.38200000000001</v>
      </c>
      <c r="E32546" s="28">
        <v>773.75099999999998</v>
      </c>
    </row>
    <row r="32547" spans="4:5" x14ac:dyDescent="0.25">
      <c r="D32547" s="31">
        <v>-449.36599999999999</v>
      </c>
      <c r="E32547" s="28">
        <v>773.70699999999999</v>
      </c>
    </row>
    <row r="32548" spans="4:5" x14ac:dyDescent="0.25">
      <c r="D32548" s="31">
        <v>-449.35</v>
      </c>
      <c r="E32548" s="28">
        <v>773.66399999999999</v>
      </c>
    </row>
    <row r="32549" spans="4:5" x14ac:dyDescent="0.25">
      <c r="D32549" s="31">
        <v>-449.334</v>
      </c>
      <c r="E32549" s="28">
        <v>773.62099999999998</v>
      </c>
    </row>
    <row r="32550" spans="4:5" x14ac:dyDescent="0.25">
      <c r="D32550" s="31">
        <v>-449.31799999999998</v>
      </c>
      <c r="E32550" s="28">
        <v>773.577</v>
      </c>
    </row>
    <row r="32551" spans="4:5" x14ac:dyDescent="0.25">
      <c r="D32551" s="31">
        <v>-449.30200000000002</v>
      </c>
      <c r="E32551" s="28">
        <v>773.53399999999999</v>
      </c>
    </row>
    <row r="32552" spans="4:5" x14ac:dyDescent="0.25">
      <c r="D32552" s="31">
        <v>-449.286</v>
      </c>
      <c r="E32552" s="28">
        <v>773.49</v>
      </c>
    </row>
    <row r="32553" spans="4:5" x14ac:dyDescent="0.25">
      <c r="D32553" s="31">
        <v>-449.27</v>
      </c>
      <c r="E32553" s="28">
        <v>773.447</v>
      </c>
    </row>
    <row r="32554" spans="4:5" x14ac:dyDescent="0.25">
      <c r="D32554" s="31">
        <v>-449.25400000000002</v>
      </c>
      <c r="E32554" s="28">
        <v>773.40300000000002</v>
      </c>
    </row>
    <row r="32555" spans="4:5" x14ac:dyDescent="0.25">
      <c r="D32555" s="31">
        <v>-449.238</v>
      </c>
      <c r="E32555" s="28">
        <v>773.36</v>
      </c>
    </row>
    <row r="32556" spans="4:5" x14ac:dyDescent="0.25">
      <c r="D32556" s="31">
        <v>-449.22199999999998</v>
      </c>
      <c r="E32556" s="28">
        <v>773.31600000000003</v>
      </c>
    </row>
    <row r="32557" spans="4:5" x14ac:dyDescent="0.25">
      <c r="D32557" s="31">
        <v>-449.20600000000002</v>
      </c>
      <c r="E32557" s="28">
        <v>773.27200000000005</v>
      </c>
    </row>
    <row r="32558" spans="4:5" x14ac:dyDescent="0.25">
      <c r="D32558" s="31">
        <v>-449.19</v>
      </c>
      <c r="E32558" s="28">
        <v>773.22900000000004</v>
      </c>
    </row>
    <row r="32559" spans="4:5" x14ac:dyDescent="0.25">
      <c r="D32559" s="31">
        <v>-449.17399999999998</v>
      </c>
      <c r="E32559" s="28">
        <v>773.18499999999995</v>
      </c>
    </row>
    <row r="32560" spans="4:5" x14ac:dyDescent="0.25">
      <c r="D32560" s="31">
        <v>-449.15800000000002</v>
      </c>
      <c r="E32560" s="28">
        <v>773.14099999999996</v>
      </c>
    </row>
    <row r="32561" spans="4:5" x14ac:dyDescent="0.25">
      <c r="D32561" s="31">
        <v>-449.142</v>
      </c>
      <c r="E32561" s="28">
        <v>773.09799999999996</v>
      </c>
    </row>
    <row r="32562" spans="4:5" x14ac:dyDescent="0.25">
      <c r="D32562" s="31">
        <v>-449.12599999999998</v>
      </c>
      <c r="E32562" s="28">
        <v>773.05399999999997</v>
      </c>
    </row>
    <row r="32563" spans="4:5" x14ac:dyDescent="0.25">
      <c r="D32563" s="31">
        <v>-449.11</v>
      </c>
      <c r="E32563" s="28">
        <v>773.01</v>
      </c>
    </row>
    <row r="32564" spans="4:5" x14ac:dyDescent="0.25">
      <c r="D32564" s="31">
        <v>-449.09399999999999</v>
      </c>
      <c r="E32564" s="28">
        <v>772.96600000000001</v>
      </c>
    </row>
    <row r="32565" spans="4:5" x14ac:dyDescent="0.25">
      <c r="D32565" s="31">
        <v>-449.07799999999997</v>
      </c>
      <c r="E32565" s="28">
        <v>772.923</v>
      </c>
    </row>
    <row r="32566" spans="4:5" x14ac:dyDescent="0.25">
      <c r="D32566" s="31">
        <v>-449.06200000000001</v>
      </c>
      <c r="E32566" s="28">
        <v>772.87900000000002</v>
      </c>
    </row>
    <row r="32567" spans="4:5" x14ac:dyDescent="0.25">
      <c r="D32567" s="31">
        <v>-449.04700000000003</v>
      </c>
      <c r="E32567" s="28">
        <v>772.83500000000004</v>
      </c>
    </row>
    <row r="32568" spans="4:5" x14ac:dyDescent="0.25">
      <c r="D32568" s="31">
        <v>-449.03100000000001</v>
      </c>
      <c r="E32568" s="28">
        <v>772.79100000000005</v>
      </c>
    </row>
    <row r="32569" spans="4:5" x14ac:dyDescent="0.25">
      <c r="D32569" s="31">
        <v>-449.01499999999999</v>
      </c>
      <c r="E32569" s="28">
        <v>772.74699999999996</v>
      </c>
    </row>
    <row r="32570" spans="4:5" x14ac:dyDescent="0.25">
      <c r="D32570" s="31">
        <v>-448.99900000000002</v>
      </c>
      <c r="E32570" s="28">
        <v>772.70299999999997</v>
      </c>
    </row>
    <row r="32571" spans="4:5" x14ac:dyDescent="0.25">
      <c r="D32571" s="31">
        <v>-448.983</v>
      </c>
      <c r="E32571" s="28">
        <v>772.65899999999999</v>
      </c>
    </row>
    <row r="32572" spans="4:5" x14ac:dyDescent="0.25">
      <c r="D32572" s="31">
        <v>-448.96699999999998</v>
      </c>
      <c r="E32572" s="28">
        <v>772.61500000000001</v>
      </c>
    </row>
    <row r="32573" spans="4:5" x14ac:dyDescent="0.25">
      <c r="D32573" s="31">
        <v>-448.95100000000002</v>
      </c>
      <c r="E32573" s="28">
        <v>772.57100000000003</v>
      </c>
    </row>
    <row r="32574" spans="4:5" x14ac:dyDescent="0.25">
      <c r="D32574" s="31">
        <v>-448.935</v>
      </c>
      <c r="E32574" s="28">
        <v>772.52700000000004</v>
      </c>
    </row>
    <row r="32575" spans="4:5" x14ac:dyDescent="0.25">
      <c r="D32575" s="31">
        <v>-448.91899999999998</v>
      </c>
      <c r="E32575" s="28">
        <v>772.48299999999995</v>
      </c>
    </row>
    <row r="32576" spans="4:5" x14ac:dyDescent="0.25">
      <c r="D32576" s="31">
        <v>-448.90300000000002</v>
      </c>
      <c r="E32576" s="28">
        <v>772.43899999999996</v>
      </c>
    </row>
    <row r="32577" spans="4:5" x14ac:dyDescent="0.25">
      <c r="D32577" s="31">
        <v>-448.887</v>
      </c>
      <c r="E32577" s="28">
        <v>772.39499999999998</v>
      </c>
    </row>
    <row r="32578" spans="4:5" x14ac:dyDescent="0.25">
      <c r="D32578" s="31">
        <v>-448.87099999999998</v>
      </c>
      <c r="E32578" s="28">
        <v>772.35</v>
      </c>
    </row>
    <row r="32579" spans="4:5" x14ac:dyDescent="0.25">
      <c r="D32579" s="31">
        <v>-448.85500000000002</v>
      </c>
      <c r="E32579" s="28">
        <v>772.30600000000004</v>
      </c>
    </row>
    <row r="32580" spans="4:5" x14ac:dyDescent="0.25">
      <c r="D32580" s="31">
        <v>-448.839</v>
      </c>
      <c r="E32580" s="28">
        <v>772.26199999999994</v>
      </c>
    </row>
    <row r="32581" spans="4:5" x14ac:dyDescent="0.25">
      <c r="D32581" s="31">
        <v>-448.82299999999998</v>
      </c>
      <c r="E32581" s="28">
        <v>772.21799999999996</v>
      </c>
    </row>
    <row r="32582" spans="4:5" x14ac:dyDescent="0.25">
      <c r="D32582" s="31">
        <v>-448.80700000000002</v>
      </c>
      <c r="E32582" s="28">
        <v>772.17399999999998</v>
      </c>
    </row>
    <row r="32583" spans="4:5" x14ac:dyDescent="0.25">
      <c r="D32583" s="31">
        <v>-448.791</v>
      </c>
      <c r="E32583" s="28">
        <v>772.12900000000002</v>
      </c>
    </row>
    <row r="32584" spans="4:5" x14ac:dyDescent="0.25">
      <c r="D32584" s="31">
        <v>-448.77499999999998</v>
      </c>
      <c r="E32584" s="28">
        <v>772.08500000000004</v>
      </c>
    </row>
    <row r="32585" spans="4:5" x14ac:dyDescent="0.25">
      <c r="D32585" s="31">
        <v>-448.75900000000001</v>
      </c>
      <c r="E32585" s="28">
        <v>772.04100000000005</v>
      </c>
    </row>
    <row r="32586" spans="4:5" x14ac:dyDescent="0.25">
      <c r="D32586" s="31">
        <v>-448.74299999999999</v>
      </c>
      <c r="E32586" s="28">
        <v>771.99599999999998</v>
      </c>
    </row>
    <row r="32587" spans="4:5" x14ac:dyDescent="0.25">
      <c r="D32587" s="31">
        <v>-448.72699999999998</v>
      </c>
      <c r="E32587" s="28">
        <v>771.952</v>
      </c>
    </row>
    <row r="32588" spans="4:5" x14ac:dyDescent="0.25">
      <c r="D32588" s="31">
        <v>-448.71100000000001</v>
      </c>
      <c r="E32588" s="28">
        <v>771.90700000000004</v>
      </c>
    </row>
    <row r="32589" spans="4:5" x14ac:dyDescent="0.25">
      <c r="D32589" s="31">
        <v>-448.69499999999999</v>
      </c>
      <c r="E32589" s="28">
        <v>771.86300000000006</v>
      </c>
    </row>
    <row r="32590" spans="4:5" x14ac:dyDescent="0.25">
      <c r="D32590" s="31">
        <v>-448.67899999999997</v>
      </c>
      <c r="E32590" s="28">
        <v>771.81799999999998</v>
      </c>
    </row>
    <row r="32591" spans="4:5" x14ac:dyDescent="0.25">
      <c r="D32591" s="31">
        <v>-448.66300000000001</v>
      </c>
      <c r="E32591" s="28">
        <v>771.774</v>
      </c>
    </row>
    <row r="32592" spans="4:5" x14ac:dyDescent="0.25">
      <c r="D32592" s="31">
        <v>-448.64699999999999</v>
      </c>
      <c r="E32592" s="28">
        <v>771.72900000000004</v>
      </c>
    </row>
    <row r="32593" spans="4:5" x14ac:dyDescent="0.25">
      <c r="D32593" s="31">
        <v>-448.63099999999997</v>
      </c>
      <c r="E32593" s="28">
        <v>771.68499999999995</v>
      </c>
    </row>
    <row r="32594" spans="4:5" x14ac:dyDescent="0.25">
      <c r="D32594" s="31">
        <v>-448.61500000000001</v>
      </c>
      <c r="E32594" s="28">
        <v>771.64</v>
      </c>
    </row>
    <row r="32595" spans="4:5" x14ac:dyDescent="0.25">
      <c r="D32595" s="31">
        <v>-448.59899999999999</v>
      </c>
      <c r="E32595" s="28">
        <v>771.596</v>
      </c>
    </row>
    <row r="32596" spans="4:5" x14ac:dyDescent="0.25">
      <c r="D32596" s="31">
        <v>-448.58300000000003</v>
      </c>
      <c r="E32596" s="28">
        <v>771.55100000000004</v>
      </c>
    </row>
    <row r="32597" spans="4:5" x14ac:dyDescent="0.25">
      <c r="D32597" s="31">
        <v>-448.56700000000001</v>
      </c>
      <c r="E32597" s="28">
        <v>771.50599999999997</v>
      </c>
    </row>
    <row r="32598" spans="4:5" x14ac:dyDescent="0.25">
      <c r="D32598" s="31">
        <v>-448.55099999999999</v>
      </c>
      <c r="E32598" s="28">
        <v>771.46199999999999</v>
      </c>
    </row>
    <row r="32599" spans="4:5" x14ac:dyDescent="0.25">
      <c r="D32599" s="31">
        <v>-448.53500000000003</v>
      </c>
      <c r="E32599" s="28">
        <v>771.41700000000003</v>
      </c>
    </row>
    <row r="32600" spans="4:5" x14ac:dyDescent="0.25">
      <c r="D32600" s="31">
        <v>-448.51900000000001</v>
      </c>
      <c r="E32600" s="28">
        <v>771.37199999999996</v>
      </c>
    </row>
    <row r="32601" spans="4:5" x14ac:dyDescent="0.25">
      <c r="D32601" s="31">
        <v>-448.50299999999999</v>
      </c>
      <c r="E32601" s="28">
        <v>771.32799999999997</v>
      </c>
    </row>
    <row r="32602" spans="4:5" x14ac:dyDescent="0.25">
      <c r="D32602" s="31">
        <v>-448.48700000000002</v>
      </c>
      <c r="E32602" s="28">
        <v>771.28300000000002</v>
      </c>
    </row>
    <row r="32603" spans="4:5" x14ac:dyDescent="0.25">
      <c r="D32603" s="31">
        <v>-448.471</v>
      </c>
      <c r="E32603" s="28">
        <v>771.23800000000006</v>
      </c>
    </row>
    <row r="32604" spans="4:5" x14ac:dyDescent="0.25">
      <c r="D32604" s="31">
        <v>-448.45499999999998</v>
      </c>
      <c r="E32604" s="28">
        <v>771.19299999999998</v>
      </c>
    </row>
    <row r="32605" spans="4:5" x14ac:dyDescent="0.25">
      <c r="D32605" s="31">
        <v>-448.43900000000002</v>
      </c>
      <c r="E32605" s="28">
        <v>771.14800000000002</v>
      </c>
    </row>
    <row r="32606" spans="4:5" x14ac:dyDescent="0.25">
      <c r="D32606" s="31">
        <v>-448.423</v>
      </c>
      <c r="E32606" s="28">
        <v>771.10299999999995</v>
      </c>
    </row>
    <row r="32607" spans="4:5" x14ac:dyDescent="0.25">
      <c r="D32607" s="31">
        <v>-448.40699999999998</v>
      </c>
      <c r="E32607" s="28">
        <v>771.05799999999999</v>
      </c>
    </row>
    <row r="32608" spans="4:5" x14ac:dyDescent="0.25">
      <c r="D32608" s="31">
        <v>-448.39100000000002</v>
      </c>
      <c r="E32608" s="28">
        <v>771.01300000000003</v>
      </c>
    </row>
    <row r="32609" spans="4:5" x14ac:dyDescent="0.25">
      <c r="D32609" s="31">
        <v>-448.375</v>
      </c>
      <c r="E32609" s="28">
        <v>770.96900000000005</v>
      </c>
    </row>
    <row r="32610" spans="4:5" x14ac:dyDescent="0.25">
      <c r="D32610" s="31">
        <v>-448.35899999999998</v>
      </c>
      <c r="E32610" s="28">
        <v>770.92399999999998</v>
      </c>
    </row>
    <row r="32611" spans="4:5" x14ac:dyDescent="0.25">
      <c r="D32611" s="31">
        <v>-448.34300000000002</v>
      </c>
      <c r="E32611" s="28">
        <v>770.87800000000004</v>
      </c>
    </row>
    <row r="32612" spans="4:5" x14ac:dyDescent="0.25">
      <c r="D32612" s="31">
        <v>-448.327</v>
      </c>
      <c r="E32612" s="28">
        <v>770.83299999999997</v>
      </c>
    </row>
    <row r="32613" spans="4:5" x14ac:dyDescent="0.25">
      <c r="D32613" s="31">
        <v>-448.31099999999998</v>
      </c>
      <c r="E32613" s="28">
        <v>770.78800000000001</v>
      </c>
    </row>
    <row r="32614" spans="4:5" x14ac:dyDescent="0.25">
      <c r="D32614" s="31">
        <v>-448.29500000000002</v>
      </c>
      <c r="E32614" s="28">
        <v>770.74300000000005</v>
      </c>
    </row>
    <row r="32615" spans="4:5" x14ac:dyDescent="0.25">
      <c r="D32615" s="31">
        <v>-448.279</v>
      </c>
      <c r="E32615" s="28">
        <v>770.69799999999998</v>
      </c>
    </row>
    <row r="32616" spans="4:5" x14ac:dyDescent="0.25">
      <c r="D32616" s="31">
        <v>-448.26299999999998</v>
      </c>
      <c r="E32616" s="28">
        <v>770.65300000000002</v>
      </c>
    </row>
    <row r="32617" spans="4:5" x14ac:dyDescent="0.25">
      <c r="D32617" s="31">
        <v>-448.24700000000001</v>
      </c>
      <c r="E32617" s="28">
        <v>770.60799999999995</v>
      </c>
    </row>
    <row r="32618" spans="4:5" x14ac:dyDescent="0.25">
      <c r="D32618" s="31">
        <v>-448.23099999999999</v>
      </c>
      <c r="E32618" s="28">
        <v>770.56299999999999</v>
      </c>
    </row>
    <row r="32619" spans="4:5" x14ac:dyDescent="0.25">
      <c r="D32619" s="31">
        <v>-448.21499999999997</v>
      </c>
      <c r="E32619" s="28">
        <v>770.51700000000005</v>
      </c>
    </row>
    <row r="32620" spans="4:5" x14ac:dyDescent="0.25">
      <c r="D32620" s="31">
        <v>-448.19900000000001</v>
      </c>
      <c r="E32620" s="28">
        <v>770.47199999999998</v>
      </c>
    </row>
    <row r="32621" spans="4:5" x14ac:dyDescent="0.25">
      <c r="D32621" s="31">
        <v>-448.18299999999999</v>
      </c>
      <c r="E32621" s="28">
        <v>770.42700000000002</v>
      </c>
    </row>
    <row r="32622" spans="4:5" x14ac:dyDescent="0.25">
      <c r="D32622" s="31">
        <v>-448.16699999999997</v>
      </c>
      <c r="E32622" s="28">
        <v>770.38199999999995</v>
      </c>
    </row>
    <row r="32623" spans="4:5" x14ac:dyDescent="0.25">
      <c r="D32623" s="31">
        <v>-448.15100000000001</v>
      </c>
      <c r="E32623" s="28">
        <v>770.33600000000001</v>
      </c>
    </row>
    <row r="32624" spans="4:5" x14ac:dyDescent="0.25">
      <c r="D32624" s="31">
        <v>-448.13499999999999</v>
      </c>
      <c r="E32624" s="28">
        <v>770.29100000000005</v>
      </c>
    </row>
    <row r="32625" spans="4:5" x14ac:dyDescent="0.25">
      <c r="D32625" s="31">
        <v>-448.11900000000003</v>
      </c>
      <c r="E32625" s="28">
        <v>770.24599999999998</v>
      </c>
    </row>
    <row r="32626" spans="4:5" x14ac:dyDescent="0.25">
      <c r="D32626" s="31">
        <v>-448.10300000000001</v>
      </c>
      <c r="E32626" s="28">
        <v>770.2</v>
      </c>
    </row>
    <row r="32627" spans="4:5" x14ac:dyDescent="0.25">
      <c r="D32627" s="31">
        <v>-448.08699999999999</v>
      </c>
      <c r="E32627" s="28">
        <v>770.15499999999997</v>
      </c>
    </row>
    <row r="32628" spans="4:5" x14ac:dyDescent="0.25">
      <c r="D32628" s="31">
        <v>-448.07100000000003</v>
      </c>
      <c r="E32628" s="28">
        <v>770.10900000000004</v>
      </c>
    </row>
    <row r="32629" spans="4:5" x14ac:dyDescent="0.25">
      <c r="D32629" s="31">
        <v>-448.05500000000001</v>
      </c>
      <c r="E32629" s="28">
        <v>770.06399999999996</v>
      </c>
    </row>
    <row r="32630" spans="4:5" x14ac:dyDescent="0.25">
      <c r="D32630" s="31">
        <v>-448.03899999999999</v>
      </c>
      <c r="E32630" s="28">
        <v>770.01800000000003</v>
      </c>
    </row>
    <row r="32631" spans="4:5" x14ac:dyDescent="0.25">
      <c r="D32631" s="31">
        <v>-448.02300000000002</v>
      </c>
      <c r="E32631" s="28">
        <v>769.97299999999996</v>
      </c>
    </row>
    <row r="32632" spans="4:5" x14ac:dyDescent="0.25">
      <c r="D32632" s="31">
        <v>-448.00700000000001</v>
      </c>
      <c r="E32632" s="28">
        <v>769.92700000000002</v>
      </c>
    </row>
    <row r="32633" spans="4:5" x14ac:dyDescent="0.25">
      <c r="D32633" s="31">
        <v>-447.99099999999999</v>
      </c>
      <c r="E32633" s="28">
        <v>769.88199999999995</v>
      </c>
    </row>
    <row r="32634" spans="4:5" x14ac:dyDescent="0.25">
      <c r="D32634" s="31">
        <v>-447.97500000000002</v>
      </c>
      <c r="E32634" s="28">
        <v>769.83600000000001</v>
      </c>
    </row>
    <row r="32635" spans="4:5" x14ac:dyDescent="0.25">
      <c r="D32635" s="31">
        <v>-447.959</v>
      </c>
      <c r="E32635" s="28">
        <v>769.79</v>
      </c>
    </row>
    <row r="32636" spans="4:5" x14ac:dyDescent="0.25">
      <c r="D32636" s="31">
        <v>-447.94299999999998</v>
      </c>
      <c r="E32636" s="28">
        <v>769.745</v>
      </c>
    </row>
    <row r="32637" spans="4:5" x14ac:dyDescent="0.25">
      <c r="D32637" s="31">
        <v>-447.92700000000002</v>
      </c>
      <c r="E32637" s="28">
        <v>769.69899999999996</v>
      </c>
    </row>
    <row r="32638" spans="4:5" x14ac:dyDescent="0.25">
      <c r="D32638" s="31">
        <v>-447.911</v>
      </c>
      <c r="E32638" s="28">
        <v>769.65300000000002</v>
      </c>
    </row>
    <row r="32639" spans="4:5" x14ac:dyDescent="0.25">
      <c r="D32639" s="31">
        <v>-447.89499999999998</v>
      </c>
      <c r="E32639" s="28">
        <v>769.60699999999997</v>
      </c>
    </row>
    <row r="32640" spans="4:5" x14ac:dyDescent="0.25">
      <c r="D32640" s="31">
        <v>-447.87900000000002</v>
      </c>
      <c r="E32640" s="28">
        <v>769.56200000000001</v>
      </c>
    </row>
    <row r="32641" spans="4:5" x14ac:dyDescent="0.25">
      <c r="D32641" s="31">
        <v>-447.863</v>
      </c>
      <c r="E32641" s="28">
        <v>769.51599999999996</v>
      </c>
    </row>
    <row r="32642" spans="4:5" x14ac:dyDescent="0.25">
      <c r="D32642" s="31">
        <v>-447.84699999999998</v>
      </c>
      <c r="E32642" s="28">
        <v>769.47</v>
      </c>
    </row>
    <row r="32643" spans="4:5" x14ac:dyDescent="0.25">
      <c r="D32643" s="31">
        <v>-447.83100000000002</v>
      </c>
      <c r="E32643" s="28">
        <v>769.42399999999998</v>
      </c>
    </row>
    <row r="32644" spans="4:5" x14ac:dyDescent="0.25">
      <c r="D32644" s="31">
        <v>-447.815</v>
      </c>
      <c r="E32644" s="28">
        <v>769.37800000000004</v>
      </c>
    </row>
    <row r="32645" spans="4:5" x14ac:dyDescent="0.25">
      <c r="D32645" s="31">
        <v>-447.79899999999998</v>
      </c>
      <c r="E32645" s="28">
        <v>769.33299999999997</v>
      </c>
    </row>
    <row r="32646" spans="4:5" x14ac:dyDescent="0.25">
      <c r="D32646" s="31">
        <v>-447.78300000000002</v>
      </c>
      <c r="E32646" s="28">
        <v>769.28700000000003</v>
      </c>
    </row>
    <row r="32647" spans="4:5" x14ac:dyDescent="0.25">
      <c r="D32647" s="31">
        <v>-447.767</v>
      </c>
      <c r="E32647" s="28">
        <v>769.24099999999999</v>
      </c>
    </row>
    <row r="32648" spans="4:5" x14ac:dyDescent="0.25">
      <c r="D32648" s="31">
        <v>-447.75099999999998</v>
      </c>
      <c r="E32648" s="28">
        <v>769.19500000000005</v>
      </c>
    </row>
    <row r="32649" spans="4:5" x14ac:dyDescent="0.25">
      <c r="D32649" s="31">
        <v>-447.73500000000001</v>
      </c>
      <c r="E32649" s="28">
        <v>769.149</v>
      </c>
    </row>
    <row r="32650" spans="4:5" x14ac:dyDescent="0.25">
      <c r="D32650" s="31">
        <v>-447.71899999999999</v>
      </c>
      <c r="E32650" s="28">
        <v>769.10299999999995</v>
      </c>
    </row>
    <row r="32651" spans="4:5" x14ac:dyDescent="0.25">
      <c r="D32651" s="31">
        <v>-447.70299999999997</v>
      </c>
      <c r="E32651" s="28">
        <v>769.05700000000002</v>
      </c>
    </row>
    <row r="32652" spans="4:5" x14ac:dyDescent="0.25">
      <c r="D32652" s="31">
        <v>-447.68700000000001</v>
      </c>
      <c r="E32652" s="28">
        <v>769.01099999999997</v>
      </c>
    </row>
    <row r="32653" spans="4:5" x14ac:dyDescent="0.25">
      <c r="D32653" s="31">
        <v>-447.67099999999999</v>
      </c>
      <c r="E32653" s="28">
        <v>768.96400000000006</v>
      </c>
    </row>
    <row r="32654" spans="4:5" x14ac:dyDescent="0.25">
      <c r="D32654" s="31">
        <v>-447.65499999999997</v>
      </c>
      <c r="E32654" s="28">
        <v>768.91800000000001</v>
      </c>
    </row>
    <row r="32655" spans="4:5" x14ac:dyDescent="0.25">
      <c r="D32655" s="31">
        <v>-447.63900000000001</v>
      </c>
      <c r="E32655" s="28">
        <v>768.87199999999996</v>
      </c>
    </row>
    <row r="32656" spans="4:5" x14ac:dyDescent="0.25">
      <c r="D32656" s="31">
        <v>-447.62299999999999</v>
      </c>
      <c r="E32656" s="28">
        <v>768.82600000000002</v>
      </c>
    </row>
    <row r="32657" spans="4:5" x14ac:dyDescent="0.25">
      <c r="D32657" s="31">
        <v>-447.60700000000003</v>
      </c>
      <c r="E32657" s="28">
        <v>768.78</v>
      </c>
    </row>
    <row r="32658" spans="4:5" x14ac:dyDescent="0.25">
      <c r="D32658" s="31">
        <v>-447.59100000000001</v>
      </c>
      <c r="E32658" s="28">
        <v>768.73400000000004</v>
      </c>
    </row>
    <row r="32659" spans="4:5" x14ac:dyDescent="0.25">
      <c r="D32659" s="31">
        <v>-447.57499999999999</v>
      </c>
      <c r="E32659" s="28">
        <v>768.68700000000001</v>
      </c>
    </row>
    <row r="32660" spans="4:5" x14ac:dyDescent="0.25">
      <c r="D32660" s="31">
        <v>-447.55900000000003</v>
      </c>
      <c r="E32660" s="28">
        <v>768.64099999999996</v>
      </c>
    </row>
    <row r="32661" spans="4:5" x14ac:dyDescent="0.25">
      <c r="D32661" s="31">
        <v>-447.54300000000001</v>
      </c>
      <c r="E32661" s="28">
        <v>768.59500000000003</v>
      </c>
    </row>
    <row r="32662" spans="4:5" x14ac:dyDescent="0.25">
      <c r="D32662" s="31">
        <v>-447.52699999999999</v>
      </c>
      <c r="E32662" s="28">
        <v>768.548</v>
      </c>
    </row>
    <row r="32663" spans="4:5" x14ac:dyDescent="0.25">
      <c r="D32663" s="31">
        <v>-447.51100000000002</v>
      </c>
      <c r="E32663" s="28">
        <v>768.50199999999995</v>
      </c>
    </row>
    <row r="32664" spans="4:5" x14ac:dyDescent="0.25">
      <c r="D32664" s="31">
        <v>-447.495</v>
      </c>
      <c r="E32664" s="28">
        <v>768.45600000000002</v>
      </c>
    </row>
    <row r="32665" spans="4:5" x14ac:dyDescent="0.25">
      <c r="D32665" s="31">
        <v>-447.47899999999998</v>
      </c>
      <c r="E32665" s="28">
        <v>768.40899999999999</v>
      </c>
    </row>
    <row r="32666" spans="4:5" x14ac:dyDescent="0.25">
      <c r="D32666" s="31">
        <v>-447.46300000000002</v>
      </c>
      <c r="E32666" s="28">
        <v>768.36300000000006</v>
      </c>
    </row>
    <row r="32667" spans="4:5" x14ac:dyDescent="0.25">
      <c r="D32667" s="31">
        <v>-447.447</v>
      </c>
      <c r="E32667" s="28">
        <v>768.31600000000003</v>
      </c>
    </row>
    <row r="32668" spans="4:5" x14ac:dyDescent="0.25">
      <c r="D32668" s="31">
        <v>-447.43099999999998</v>
      </c>
      <c r="E32668" s="28">
        <v>768.27</v>
      </c>
    </row>
    <row r="32669" spans="4:5" x14ac:dyDescent="0.25">
      <c r="D32669" s="31">
        <v>-447.41500000000002</v>
      </c>
      <c r="E32669" s="28">
        <v>768.22400000000005</v>
      </c>
    </row>
    <row r="32670" spans="4:5" x14ac:dyDescent="0.25">
      <c r="D32670" s="31">
        <v>-447.399</v>
      </c>
      <c r="E32670" s="28">
        <v>768.17700000000002</v>
      </c>
    </row>
    <row r="32671" spans="4:5" x14ac:dyDescent="0.25">
      <c r="D32671" s="31">
        <v>-447.38299999999998</v>
      </c>
      <c r="E32671" s="28">
        <v>768.13</v>
      </c>
    </row>
    <row r="32672" spans="4:5" x14ac:dyDescent="0.25">
      <c r="D32672" s="31">
        <v>-447.36700000000002</v>
      </c>
      <c r="E32672" s="28">
        <v>768.08399999999995</v>
      </c>
    </row>
    <row r="32673" spans="4:5" x14ac:dyDescent="0.25">
      <c r="D32673" s="31">
        <v>-447.351</v>
      </c>
      <c r="E32673" s="28">
        <v>768.03700000000003</v>
      </c>
    </row>
    <row r="32674" spans="4:5" x14ac:dyDescent="0.25">
      <c r="D32674" s="31">
        <v>-447.33499999999998</v>
      </c>
      <c r="E32674" s="28">
        <v>767.99099999999999</v>
      </c>
    </row>
    <row r="32675" spans="4:5" x14ac:dyDescent="0.25">
      <c r="D32675" s="31">
        <v>-447.31900000000002</v>
      </c>
      <c r="E32675" s="28">
        <v>767.94399999999996</v>
      </c>
    </row>
    <row r="32676" spans="4:5" x14ac:dyDescent="0.25">
      <c r="D32676" s="31">
        <v>-447.303</v>
      </c>
      <c r="E32676" s="28">
        <v>767.89700000000005</v>
      </c>
    </row>
    <row r="32677" spans="4:5" x14ac:dyDescent="0.25">
      <c r="D32677" s="31">
        <v>-447.28699999999998</v>
      </c>
      <c r="E32677" s="28">
        <v>767.851</v>
      </c>
    </row>
    <row r="32678" spans="4:5" x14ac:dyDescent="0.25">
      <c r="D32678" s="31">
        <v>-447.27100000000002</v>
      </c>
      <c r="E32678" s="28">
        <v>767.80399999999997</v>
      </c>
    </row>
    <row r="32679" spans="4:5" x14ac:dyDescent="0.25">
      <c r="D32679" s="31">
        <v>-447.255</v>
      </c>
      <c r="E32679" s="28">
        <v>767.75699999999995</v>
      </c>
    </row>
    <row r="32680" spans="4:5" x14ac:dyDescent="0.25">
      <c r="D32680" s="31">
        <v>-447.24</v>
      </c>
      <c r="E32680" s="28">
        <v>767.71</v>
      </c>
    </row>
    <row r="32681" spans="4:5" x14ac:dyDescent="0.25">
      <c r="D32681" s="31">
        <v>-447.22399999999999</v>
      </c>
      <c r="E32681" s="28">
        <v>767.66399999999999</v>
      </c>
    </row>
    <row r="32682" spans="4:5" x14ac:dyDescent="0.25">
      <c r="D32682" s="31">
        <v>-447.20800000000003</v>
      </c>
      <c r="E32682" s="28">
        <v>767.61699999999996</v>
      </c>
    </row>
    <row r="32683" spans="4:5" x14ac:dyDescent="0.25">
      <c r="D32683" s="31">
        <v>-447.19200000000001</v>
      </c>
      <c r="E32683" s="28">
        <v>767.57</v>
      </c>
    </row>
    <row r="32684" spans="4:5" x14ac:dyDescent="0.25">
      <c r="D32684" s="31">
        <v>-447.17599999999999</v>
      </c>
      <c r="E32684" s="28">
        <v>767.52300000000002</v>
      </c>
    </row>
    <row r="32685" spans="4:5" x14ac:dyDescent="0.25">
      <c r="D32685" s="31">
        <v>-447.16</v>
      </c>
      <c r="E32685" s="28">
        <v>767.476</v>
      </c>
    </row>
    <row r="32686" spans="4:5" x14ac:dyDescent="0.25">
      <c r="D32686" s="31">
        <v>-447.14400000000001</v>
      </c>
      <c r="E32686" s="28">
        <v>767.42899999999997</v>
      </c>
    </row>
    <row r="32687" spans="4:5" x14ac:dyDescent="0.25">
      <c r="D32687" s="31">
        <v>-447.12799999999999</v>
      </c>
      <c r="E32687" s="28">
        <v>767.38199999999995</v>
      </c>
    </row>
    <row r="32688" spans="4:5" x14ac:dyDescent="0.25">
      <c r="D32688" s="31">
        <v>-447.11200000000002</v>
      </c>
      <c r="E32688" s="28">
        <v>767.33500000000004</v>
      </c>
    </row>
    <row r="32689" spans="4:5" x14ac:dyDescent="0.25">
      <c r="D32689" s="31">
        <v>-447.096</v>
      </c>
      <c r="E32689" s="28">
        <v>767.28800000000001</v>
      </c>
    </row>
    <row r="32690" spans="4:5" x14ac:dyDescent="0.25">
      <c r="D32690" s="31">
        <v>-447.08</v>
      </c>
      <c r="E32690" s="28">
        <v>767.24099999999999</v>
      </c>
    </row>
    <row r="32691" spans="4:5" x14ac:dyDescent="0.25">
      <c r="D32691" s="31">
        <v>-447.06400000000002</v>
      </c>
      <c r="E32691" s="28">
        <v>767.19399999999996</v>
      </c>
    </row>
    <row r="32692" spans="4:5" x14ac:dyDescent="0.25">
      <c r="D32692" s="31">
        <v>-447.048</v>
      </c>
      <c r="E32692" s="28">
        <v>767.14700000000005</v>
      </c>
    </row>
    <row r="32693" spans="4:5" x14ac:dyDescent="0.25">
      <c r="D32693" s="31">
        <v>-447.03199999999998</v>
      </c>
      <c r="E32693" s="28">
        <v>767.1</v>
      </c>
    </row>
    <row r="32694" spans="4:5" x14ac:dyDescent="0.25">
      <c r="D32694" s="31">
        <v>-447.01600000000002</v>
      </c>
      <c r="E32694" s="28">
        <v>767.053</v>
      </c>
    </row>
    <row r="32695" spans="4:5" x14ac:dyDescent="0.25">
      <c r="D32695" s="31">
        <v>-447</v>
      </c>
      <c r="E32695" s="28">
        <v>767.00599999999997</v>
      </c>
    </row>
    <row r="32696" spans="4:5" x14ac:dyDescent="0.25">
      <c r="D32696" s="31">
        <v>-446.98399999999998</v>
      </c>
      <c r="E32696" s="28">
        <v>766.95799999999997</v>
      </c>
    </row>
    <row r="32697" spans="4:5" x14ac:dyDescent="0.25">
      <c r="D32697" s="31">
        <v>-446.96800000000002</v>
      </c>
      <c r="E32697" s="28">
        <v>766.91099999999994</v>
      </c>
    </row>
    <row r="32698" spans="4:5" x14ac:dyDescent="0.25">
      <c r="D32698" s="31">
        <v>-446.952</v>
      </c>
      <c r="E32698" s="28">
        <v>766.86400000000003</v>
      </c>
    </row>
    <row r="32699" spans="4:5" x14ac:dyDescent="0.25">
      <c r="D32699" s="31">
        <v>-446.93599999999998</v>
      </c>
      <c r="E32699" s="28">
        <v>766.81700000000001</v>
      </c>
    </row>
    <row r="32700" spans="4:5" x14ac:dyDescent="0.25">
      <c r="D32700" s="31">
        <v>-446.92</v>
      </c>
      <c r="E32700" s="28">
        <v>766.76900000000001</v>
      </c>
    </row>
    <row r="32701" spans="4:5" x14ac:dyDescent="0.25">
      <c r="D32701" s="31">
        <v>-446.904</v>
      </c>
      <c r="E32701" s="28">
        <v>766.72199999999998</v>
      </c>
    </row>
    <row r="32702" spans="4:5" x14ac:dyDescent="0.25">
      <c r="D32702" s="31">
        <v>-446.88799999999998</v>
      </c>
      <c r="E32702" s="28">
        <v>766.67499999999995</v>
      </c>
    </row>
    <row r="32703" spans="4:5" x14ac:dyDescent="0.25">
      <c r="D32703" s="31">
        <v>-446.87200000000001</v>
      </c>
      <c r="E32703" s="28">
        <v>766.62699999999995</v>
      </c>
    </row>
    <row r="32704" spans="4:5" x14ac:dyDescent="0.25">
      <c r="D32704" s="31">
        <v>-446.85599999999999</v>
      </c>
      <c r="E32704" s="28">
        <v>766.58</v>
      </c>
    </row>
    <row r="32705" spans="4:5" x14ac:dyDescent="0.25">
      <c r="D32705" s="31">
        <v>-446.84</v>
      </c>
      <c r="E32705" s="28">
        <v>766.53300000000002</v>
      </c>
    </row>
    <row r="32706" spans="4:5" x14ac:dyDescent="0.25">
      <c r="D32706" s="31">
        <v>-446.82400000000001</v>
      </c>
      <c r="E32706" s="28">
        <v>766.48500000000001</v>
      </c>
    </row>
    <row r="32707" spans="4:5" x14ac:dyDescent="0.25">
      <c r="D32707" s="31">
        <v>-446.80799999999999</v>
      </c>
      <c r="E32707" s="28">
        <v>766.43799999999999</v>
      </c>
    </row>
    <row r="32708" spans="4:5" x14ac:dyDescent="0.25">
      <c r="D32708" s="31">
        <v>-446.79199999999997</v>
      </c>
      <c r="E32708" s="28">
        <v>766.39</v>
      </c>
    </row>
    <row r="32709" spans="4:5" x14ac:dyDescent="0.25">
      <c r="D32709" s="31">
        <v>-446.77600000000001</v>
      </c>
      <c r="E32709" s="28">
        <v>766.34299999999996</v>
      </c>
    </row>
    <row r="32710" spans="4:5" x14ac:dyDescent="0.25">
      <c r="D32710" s="31">
        <v>-446.76</v>
      </c>
      <c r="E32710" s="28">
        <v>766.29499999999996</v>
      </c>
    </row>
    <row r="32711" spans="4:5" x14ac:dyDescent="0.25">
      <c r="D32711" s="31">
        <v>-446.74400000000003</v>
      </c>
      <c r="E32711" s="28">
        <v>766.24800000000005</v>
      </c>
    </row>
    <row r="32712" spans="4:5" x14ac:dyDescent="0.25">
      <c r="D32712" s="31">
        <v>-446.72800000000001</v>
      </c>
      <c r="E32712" s="28">
        <v>766.2</v>
      </c>
    </row>
    <row r="32713" spans="4:5" x14ac:dyDescent="0.25">
      <c r="D32713" s="31">
        <v>-446.71199999999999</v>
      </c>
      <c r="E32713" s="28">
        <v>766.15200000000004</v>
      </c>
    </row>
    <row r="32714" spans="4:5" x14ac:dyDescent="0.25">
      <c r="D32714" s="31">
        <v>-446.69600000000003</v>
      </c>
      <c r="E32714" s="28">
        <v>766.10500000000002</v>
      </c>
    </row>
    <row r="32715" spans="4:5" x14ac:dyDescent="0.25">
      <c r="D32715" s="31">
        <v>-446.68</v>
      </c>
      <c r="E32715" s="28">
        <v>766.05700000000002</v>
      </c>
    </row>
    <row r="32716" spans="4:5" x14ac:dyDescent="0.25">
      <c r="D32716" s="31">
        <v>-446.66399999999999</v>
      </c>
      <c r="E32716" s="28">
        <v>766.00900000000001</v>
      </c>
    </row>
    <row r="32717" spans="4:5" x14ac:dyDescent="0.25">
      <c r="D32717" s="31">
        <v>-446.64800000000002</v>
      </c>
      <c r="E32717" s="28">
        <v>765.96199999999999</v>
      </c>
    </row>
    <row r="32718" spans="4:5" x14ac:dyDescent="0.25">
      <c r="D32718" s="31">
        <v>-446.63200000000001</v>
      </c>
      <c r="E32718" s="28">
        <v>765.91399999999999</v>
      </c>
    </row>
    <row r="32719" spans="4:5" x14ac:dyDescent="0.25">
      <c r="D32719" s="31">
        <v>-446.61599999999999</v>
      </c>
      <c r="E32719" s="28">
        <v>765.86599999999999</v>
      </c>
    </row>
    <row r="32720" spans="4:5" x14ac:dyDescent="0.25">
      <c r="D32720" s="31">
        <v>-446.6</v>
      </c>
      <c r="E32720" s="28">
        <v>765.81799999999998</v>
      </c>
    </row>
    <row r="32721" spans="4:5" x14ac:dyDescent="0.25">
      <c r="D32721" s="31">
        <v>-446.584</v>
      </c>
      <c r="E32721" s="28">
        <v>765.77099999999996</v>
      </c>
    </row>
    <row r="32722" spans="4:5" x14ac:dyDescent="0.25">
      <c r="D32722" s="31">
        <v>-446.56799999999998</v>
      </c>
      <c r="E32722" s="28">
        <v>765.72299999999996</v>
      </c>
    </row>
    <row r="32723" spans="4:5" x14ac:dyDescent="0.25">
      <c r="D32723" s="31">
        <v>-446.55200000000002</v>
      </c>
      <c r="E32723" s="28">
        <v>765.67499999999995</v>
      </c>
    </row>
    <row r="32724" spans="4:5" x14ac:dyDescent="0.25">
      <c r="D32724" s="31">
        <v>-446.536</v>
      </c>
      <c r="E32724" s="28">
        <v>765.62699999999995</v>
      </c>
    </row>
    <row r="32725" spans="4:5" x14ac:dyDescent="0.25">
      <c r="D32725" s="31">
        <v>-446.52</v>
      </c>
      <c r="E32725" s="28">
        <v>765.57899999999995</v>
      </c>
    </row>
    <row r="32726" spans="4:5" x14ac:dyDescent="0.25">
      <c r="D32726" s="31">
        <v>-446.50400000000002</v>
      </c>
      <c r="E32726" s="28">
        <v>765.53099999999995</v>
      </c>
    </row>
    <row r="32727" spans="4:5" x14ac:dyDescent="0.25">
      <c r="D32727" s="31">
        <v>-446.488</v>
      </c>
      <c r="E32727" s="28">
        <v>765.48299999999995</v>
      </c>
    </row>
    <row r="32728" spans="4:5" x14ac:dyDescent="0.25">
      <c r="D32728" s="31">
        <v>-446.47199999999998</v>
      </c>
      <c r="E32728" s="28">
        <v>765.43499999999995</v>
      </c>
    </row>
    <row r="32729" spans="4:5" x14ac:dyDescent="0.25">
      <c r="D32729" s="31">
        <v>-446.45600000000002</v>
      </c>
      <c r="E32729" s="28">
        <v>765.38699999999994</v>
      </c>
    </row>
    <row r="32730" spans="4:5" x14ac:dyDescent="0.25">
      <c r="D32730" s="31">
        <v>-446.44</v>
      </c>
      <c r="E32730" s="28">
        <v>765.33900000000006</v>
      </c>
    </row>
    <row r="32731" spans="4:5" x14ac:dyDescent="0.25">
      <c r="D32731" s="31">
        <v>-446.42399999999998</v>
      </c>
      <c r="E32731" s="28">
        <v>765.29100000000005</v>
      </c>
    </row>
    <row r="32732" spans="4:5" x14ac:dyDescent="0.25">
      <c r="D32732" s="31">
        <v>-446.40800000000002</v>
      </c>
      <c r="E32732" s="28">
        <v>765.24300000000005</v>
      </c>
    </row>
    <row r="32733" spans="4:5" x14ac:dyDescent="0.25">
      <c r="D32733" s="31">
        <v>-446.392</v>
      </c>
      <c r="E32733" s="28">
        <v>765.19500000000005</v>
      </c>
    </row>
    <row r="32734" spans="4:5" x14ac:dyDescent="0.25">
      <c r="D32734" s="31">
        <v>-446.37599999999998</v>
      </c>
      <c r="E32734" s="28">
        <v>765.14700000000005</v>
      </c>
    </row>
    <row r="32735" spans="4:5" x14ac:dyDescent="0.25">
      <c r="D32735" s="31">
        <v>-446.36</v>
      </c>
      <c r="E32735" s="28">
        <v>765.09900000000005</v>
      </c>
    </row>
    <row r="32736" spans="4:5" x14ac:dyDescent="0.25">
      <c r="D32736" s="31">
        <v>-446.34399999999999</v>
      </c>
      <c r="E32736" s="28">
        <v>765.05100000000004</v>
      </c>
    </row>
    <row r="32737" spans="4:5" x14ac:dyDescent="0.25">
      <c r="D32737" s="31">
        <v>-446.32799999999997</v>
      </c>
      <c r="E32737" s="28">
        <v>765.00199999999995</v>
      </c>
    </row>
    <row r="32738" spans="4:5" x14ac:dyDescent="0.25">
      <c r="D32738" s="31">
        <v>-446.31200000000001</v>
      </c>
      <c r="E32738" s="28">
        <v>764.95399999999995</v>
      </c>
    </row>
    <row r="32739" spans="4:5" x14ac:dyDescent="0.25">
      <c r="D32739" s="31">
        <v>-446.29599999999999</v>
      </c>
      <c r="E32739" s="28">
        <v>764.90599999999995</v>
      </c>
    </row>
    <row r="32740" spans="4:5" x14ac:dyDescent="0.25">
      <c r="D32740" s="31">
        <v>-446.28</v>
      </c>
      <c r="E32740" s="28">
        <v>764.85799999999995</v>
      </c>
    </row>
    <row r="32741" spans="4:5" x14ac:dyDescent="0.25">
      <c r="D32741" s="31">
        <v>-446.26400000000001</v>
      </c>
      <c r="E32741" s="28">
        <v>764.80899999999997</v>
      </c>
    </row>
    <row r="32742" spans="4:5" x14ac:dyDescent="0.25">
      <c r="D32742" s="31">
        <v>-446.24799999999999</v>
      </c>
      <c r="E32742" s="28">
        <v>764.76099999999997</v>
      </c>
    </row>
    <row r="32743" spans="4:5" x14ac:dyDescent="0.25">
      <c r="D32743" s="31">
        <v>-446.23200000000003</v>
      </c>
      <c r="E32743" s="28">
        <v>764.71299999999997</v>
      </c>
    </row>
    <row r="32744" spans="4:5" x14ac:dyDescent="0.25">
      <c r="D32744" s="31">
        <v>-446.21600000000001</v>
      </c>
      <c r="E32744" s="28">
        <v>764.66399999999999</v>
      </c>
    </row>
    <row r="32745" spans="4:5" x14ac:dyDescent="0.25">
      <c r="D32745" s="31">
        <v>-446.2</v>
      </c>
      <c r="E32745" s="28">
        <v>764.61599999999999</v>
      </c>
    </row>
    <row r="32746" spans="4:5" x14ac:dyDescent="0.25">
      <c r="D32746" s="31">
        <v>-446.18400000000003</v>
      </c>
      <c r="E32746" s="28">
        <v>764.56700000000001</v>
      </c>
    </row>
    <row r="32747" spans="4:5" x14ac:dyDescent="0.25">
      <c r="D32747" s="31">
        <v>-446.16800000000001</v>
      </c>
      <c r="E32747" s="28">
        <v>764.51900000000001</v>
      </c>
    </row>
    <row r="32748" spans="4:5" x14ac:dyDescent="0.25">
      <c r="D32748" s="31">
        <v>-446.15199999999999</v>
      </c>
      <c r="E32748" s="28">
        <v>764.47</v>
      </c>
    </row>
    <row r="32749" spans="4:5" x14ac:dyDescent="0.25">
      <c r="D32749" s="31">
        <v>-446.13600000000002</v>
      </c>
      <c r="E32749" s="28">
        <v>764.42200000000003</v>
      </c>
    </row>
    <row r="32750" spans="4:5" x14ac:dyDescent="0.25">
      <c r="D32750" s="31">
        <v>-446.12</v>
      </c>
      <c r="E32750" s="28">
        <v>764.37300000000005</v>
      </c>
    </row>
    <row r="32751" spans="4:5" x14ac:dyDescent="0.25">
      <c r="D32751" s="31">
        <v>-446.10399999999998</v>
      </c>
      <c r="E32751" s="28">
        <v>764.32500000000005</v>
      </c>
    </row>
    <row r="32752" spans="4:5" x14ac:dyDescent="0.25">
      <c r="D32752" s="31">
        <v>-446.08800000000002</v>
      </c>
      <c r="E32752" s="28">
        <v>764.27599999999995</v>
      </c>
    </row>
    <row r="32753" spans="4:5" x14ac:dyDescent="0.25">
      <c r="D32753" s="31">
        <v>-446.072</v>
      </c>
      <c r="E32753" s="28">
        <v>764.22799999999995</v>
      </c>
    </row>
    <row r="32754" spans="4:5" x14ac:dyDescent="0.25">
      <c r="D32754" s="31">
        <v>-446.05599999999998</v>
      </c>
      <c r="E32754" s="28">
        <v>764.17899999999997</v>
      </c>
    </row>
    <row r="32755" spans="4:5" x14ac:dyDescent="0.25">
      <c r="D32755" s="31">
        <v>-446.04</v>
      </c>
      <c r="E32755" s="28">
        <v>764.13</v>
      </c>
    </row>
    <row r="32756" spans="4:5" x14ac:dyDescent="0.25">
      <c r="D32756" s="31">
        <v>-446.024</v>
      </c>
      <c r="E32756" s="28">
        <v>764.08199999999999</v>
      </c>
    </row>
    <row r="32757" spans="4:5" x14ac:dyDescent="0.25">
      <c r="D32757" s="31">
        <v>-446.00799999999998</v>
      </c>
      <c r="E32757" s="28">
        <v>764.03300000000002</v>
      </c>
    </row>
    <row r="32758" spans="4:5" x14ac:dyDescent="0.25">
      <c r="D32758" s="31">
        <v>-445.99200000000002</v>
      </c>
      <c r="E32758" s="28">
        <v>763.98400000000004</v>
      </c>
    </row>
    <row r="32759" spans="4:5" x14ac:dyDescent="0.25">
      <c r="D32759" s="31">
        <v>-445.976</v>
      </c>
      <c r="E32759" s="28">
        <v>763.93600000000004</v>
      </c>
    </row>
    <row r="32760" spans="4:5" x14ac:dyDescent="0.25">
      <c r="D32760" s="31">
        <v>-445.96</v>
      </c>
      <c r="E32760" s="28">
        <v>763.88699999999994</v>
      </c>
    </row>
    <row r="32761" spans="4:5" x14ac:dyDescent="0.25">
      <c r="D32761" s="31">
        <v>-445.94400000000002</v>
      </c>
      <c r="E32761" s="28">
        <v>763.83799999999997</v>
      </c>
    </row>
    <row r="32762" spans="4:5" x14ac:dyDescent="0.25">
      <c r="D32762" s="31">
        <v>-445.928</v>
      </c>
      <c r="E32762" s="28">
        <v>763.78899999999999</v>
      </c>
    </row>
    <row r="32763" spans="4:5" x14ac:dyDescent="0.25">
      <c r="D32763" s="31">
        <v>-445.91199999999998</v>
      </c>
      <c r="E32763" s="28">
        <v>763.74</v>
      </c>
    </row>
    <row r="32764" spans="4:5" x14ac:dyDescent="0.25">
      <c r="D32764" s="31">
        <v>-445.89600000000002</v>
      </c>
      <c r="E32764" s="28">
        <v>763.69100000000003</v>
      </c>
    </row>
    <row r="32765" spans="4:5" x14ac:dyDescent="0.25">
      <c r="D32765" s="31">
        <v>-445.88</v>
      </c>
      <c r="E32765" s="28">
        <v>763.64200000000005</v>
      </c>
    </row>
    <row r="32766" spans="4:5" x14ac:dyDescent="0.25">
      <c r="D32766" s="31">
        <v>-445.86399999999998</v>
      </c>
      <c r="E32766" s="28">
        <v>763.59400000000005</v>
      </c>
    </row>
    <row r="32767" spans="4:5" x14ac:dyDescent="0.25">
      <c r="D32767" s="31">
        <v>-445.84800000000001</v>
      </c>
      <c r="E32767" s="28">
        <v>763.54499999999996</v>
      </c>
    </row>
    <row r="32768" spans="4:5" x14ac:dyDescent="0.25">
      <c r="D32768" s="31">
        <v>-445.83199999999999</v>
      </c>
      <c r="E32768" s="28">
        <v>763.49599999999998</v>
      </c>
    </row>
    <row r="32769" spans="4:5" x14ac:dyDescent="0.25">
      <c r="D32769" s="31">
        <v>-445.81599999999997</v>
      </c>
      <c r="E32769" s="28">
        <v>763.447</v>
      </c>
    </row>
    <row r="32770" spans="4:5" x14ac:dyDescent="0.25">
      <c r="D32770" s="31">
        <v>-445.8</v>
      </c>
      <c r="E32770" s="28">
        <v>763.39800000000002</v>
      </c>
    </row>
    <row r="32771" spans="4:5" x14ac:dyDescent="0.25">
      <c r="D32771" s="31">
        <v>-445.78399999999999</v>
      </c>
      <c r="E32771" s="28">
        <v>763.34900000000005</v>
      </c>
    </row>
    <row r="32772" spans="4:5" x14ac:dyDescent="0.25">
      <c r="D32772" s="31">
        <v>-445.76799999999997</v>
      </c>
      <c r="E32772" s="28">
        <v>763.3</v>
      </c>
    </row>
    <row r="32773" spans="4:5" x14ac:dyDescent="0.25">
      <c r="D32773" s="31">
        <v>-445.75200000000001</v>
      </c>
      <c r="E32773" s="28">
        <v>763.25</v>
      </c>
    </row>
    <row r="32774" spans="4:5" x14ac:dyDescent="0.25">
      <c r="D32774" s="31">
        <v>-445.73599999999999</v>
      </c>
      <c r="E32774" s="28">
        <v>763.20100000000002</v>
      </c>
    </row>
    <row r="32775" spans="4:5" x14ac:dyDescent="0.25">
      <c r="D32775" s="31">
        <v>-445.72</v>
      </c>
      <c r="E32775" s="28">
        <v>763.15200000000004</v>
      </c>
    </row>
    <row r="32776" spans="4:5" x14ac:dyDescent="0.25">
      <c r="D32776" s="31">
        <v>-445.70400000000001</v>
      </c>
      <c r="E32776" s="28">
        <v>763.10299999999995</v>
      </c>
    </row>
    <row r="32777" spans="4:5" x14ac:dyDescent="0.25">
      <c r="D32777" s="31">
        <v>-445.68799999999999</v>
      </c>
      <c r="E32777" s="28">
        <v>763.05399999999997</v>
      </c>
    </row>
    <row r="32778" spans="4:5" x14ac:dyDescent="0.25">
      <c r="D32778" s="31">
        <v>-445.67200000000003</v>
      </c>
      <c r="E32778" s="28">
        <v>763.005</v>
      </c>
    </row>
    <row r="32779" spans="4:5" x14ac:dyDescent="0.25">
      <c r="D32779" s="31">
        <v>-445.65600000000001</v>
      </c>
      <c r="E32779" s="28">
        <v>762.95500000000004</v>
      </c>
    </row>
    <row r="32780" spans="4:5" x14ac:dyDescent="0.25">
      <c r="D32780" s="31">
        <v>-445.64</v>
      </c>
      <c r="E32780" s="28">
        <v>762.90599999999995</v>
      </c>
    </row>
    <row r="32781" spans="4:5" x14ac:dyDescent="0.25">
      <c r="D32781" s="31">
        <v>-445.62400000000002</v>
      </c>
      <c r="E32781" s="28">
        <v>762.85699999999997</v>
      </c>
    </row>
    <row r="32782" spans="4:5" x14ac:dyDescent="0.25">
      <c r="D32782" s="31">
        <v>-445.608</v>
      </c>
      <c r="E32782" s="28">
        <v>762.80700000000002</v>
      </c>
    </row>
    <row r="32783" spans="4:5" x14ac:dyDescent="0.25">
      <c r="D32783" s="31">
        <v>-445.59199999999998</v>
      </c>
      <c r="E32783" s="28">
        <v>762.75800000000004</v>
      </c>
    </row>
    <row r="32784" spans="4:5" x14ac:dyDescent="0.25">
      <c r="D32784" s="31">
        <v>-445.57600000000002</v>
      </c>
      <c r="E32784" s="28">
        <v>762.70899999999995</v>
      </c>
    </row>
    <row r="32785" spans="4:5" x14ac:dyDescent="0.25">
      <c r="D32785" s="31">
        <v>-445.56</v>
      </c>
      <c r="E32785" s="28">
        <v>762.65899999999999</v>
      </c>
    </row>
    <row r="32786" spans="4:5" x14ac:dyDescent="0.25">
      <c r="D32786" s="31">
        <v>-445.54399999999998</v>
      </c>
      <c r="E32786" s="28">
        <v>762.61</v>
      </c>
    </row>
    <row r="32787" spans="4:5" x14ac:dyDescent="0.25">
      <c r="D32787" s="31">
        <v>-445.52800000000002</v>
      </c>
      <c r="E32787" s="28">
        <v>762.56100000000004</v>
      </c>
    </row>
    <row r="32788" spans="4:5" x14ac:dyDescent="0.25">
      <c r="D32788" s="31">
        <v>-445.512</v>
      </c>
      <c r="E32788" s="28">
        <v>762.51099999999997</v>
      </c>
    </row>
    <row r="32789" spans="4:5" x14ac:dyDescent="0.25">
      <c r="D32789" s="31">
        <v>-445.49599999999998</v>
      </c>
      <c r="E32789" s="28">
        <v>762.46199999999999</v>
      </c>
    </row>
    <row r="32790" spans="4:5" x14ac:dyDescent="0.25">
      <c r="D32790" s="31">
        <v>-445.48</v>
      </c>
      <c r="E32790" s="28">
        <v>762.41200000000003</v>
      </c>
    </row>
    <row r="32791" spans="4:5" x14ac:dyDescent="0.25">
      <c r="D32791" s="31">
        <v>-445.464</v>
      </c>
      <c r="E32791" s="28">
        <v>762.36300000000006</v>
      </c>
    </row>
    <row r="32792" spans="4:5" x14ac:dyDescent="0.25">
      <c r="D32792" s="31">
        <v>-445.44799999999998</v>
      </c>
      <c r="E32792" s="28">
        <v>762.31299999999999</v>
      </c>
    </row>
    <row r="32793" spans="4:5" x14ac:dyDescent="0.25">
      <c r="D32793" s="31">
        <v>-445.43200000000002</v>
      </c>
      <c r="E32793" s="28">
        <v>762.26300000000003</v>
      </c>
    </row>
    <row r="32794" spans="4:5" x14ac:dyDescent="0.25">
      <c r="D32794" s="31">
        <v>-445.41699999999997</v>
      </c>
      <c r="E32794" s="28">
        <v>762.21400000000006</v>
      </c>
    </row>
    <row r="32795" spans="4:5" x14ac:dyDescent="0.25">
      <c r="D32795" s="31">
        <v>-445.40100000000001</v>
      </c>
      <c r="E32795" s="28">
        <v>762.16399999999999</v>
      </c>
    </row>
    <row r="32796" spans="4:5" x14ac:dyDescent="0.25">
      <c r="D32796" s="31">
        <v>-445.38499999999999</v>
      </c>
      <c r="E32796" s="28">
        <v>762.11500000000001</v>
      </c>
    </row>
    <row r="32797" spans="4:5" x14ac:dyDescent="0.25">
      <c r="D32797" s="31">
        <v>-445.36900000000003</v>
      </c>
      <c r="E32797" s="28">
        <v>762.06500000000005</v>
      </c>
    </row>
    <row r="32798" spans="4:5" x14ac:dyDescent="0.25">
      <c r="D32798" s="31">
        <v>-445.35300000000001</v>
      </c>
      <c r="E32798" s="28">
        <v>762.01499999999999</v>
      </c>
    </row>
    <row r="32799" spans="4:5" x14ac:dyDescent="0.25">
      <c r="D32799" s="31">
        <v>-445.33699999999999</v>
      </c>
      <c r="E32799" s="28">
        <v>761.96500000000003</v>
      </c>
    </row>
    <row r="32800" spans="4:5" x14ac:dyDescent="0.25">
      <c r="D32800" s="31">
        <v>-445.32100000000003</v>
      </c>
      <c r="E32800" s="28">
        <v>761.91600000000005</v>
      </c>
    </row>
    <row r="32801" spans="4:5" x14ac:dyDescent="0.25">
      <c r="D32801" s="31">
        <v>-445.30500000000001</v>
      </c>
      <c r="E32801" s="28">
        <v>761.86599999999999</v>
      </c>
    </row>
    <row r="32802" spans="4:5" x14ac:dyDescent="0.25">
      <c r="D32802" s="31">
        <v>-445.28899999999999</v>
      </c>
      <c r="E32802" s="28">
        <v>761.81600000000003</v>
      </c>
    </row>
    <row r="32803" spans="4:5" x14ac:dyDescent="0.25">
      <c r="D32803" s="31">
        <v>-445.27300000000002</v>
      </c>
      <c r="E32803" s="28">
        <v>761.76599999999996</v>
      </c>
    </row>
    <row r="32804" spans="4:5" x14ac:dyDescent="0.25">
      <c r="D32804" s="31">
        <v>-445.25700000000001</v>
      </c>
      <c r="E32804" s="28">
        <v>761.71600000000001</v>
      </c>
    </row>
    <row r="32805" spans="4:5" x14ac:dyDescent="0.25">
      <c r="D32805" s="31">
        <v>-445.24099999999999</v>
      </c>
      <c r="E32805" s="28">
        <v>761.66700000000003</v>
      </c>
    </row>
    <row r="32806" spans="4:5" x14ac:dyDescent="0.25">
      <c r="D32806" s="31">
        <v>-445.22500000000002</v>
      </c>
      <c r="E32806" s="28">
        <v>761.61699999999996</v>
      </c>
    </row>
    <row r="32807" spans="4:5" x14ac:dyDescent="0.25">
      <c r="D32807" s="31">
        <v>-445.209</v>
      </c>
      <c r="E32807" s="28">
        <v>761.56700000000001</v>
      </c>
    </row>
    <row r="32808" spans="4:5" x14ac:dyDescent="0.25">
      <c r="D32808" s="31">
        <v>-445.19299999999998</v>
      </c>
      <c r="E32808" s="28">
        <v>761.51700000000005</v>
      </c>
    </row>
    <row r="32809" spans="4:5" x14ac:dyDescent="0.25">
      <c r="D32809" s="31">
        <v>-445.17700000000002</v>
      </c>
      <c r="E32809" s="28">
        <v>761.46699999999998</v>
      </c>
    </row>
    <row r="32810" spans="4:5" x14ac:dyDescent="0.25">
      <c r="D32810" s="31">
        <v>-445.161</v>
      </c>
      <c r="E32810" s="28">
        <v>761.41700000000003</v>
      </c>
    </row>
    <row r="32811" spans="4:5" x14ac:dyDescent="0.25">
      <c r="D32811" s="31">
        <v>-445.14499999999998</v>
      </c>
      <c r="E32811" s="28">
        <v>761.36699999999996</v>
      </c>
    </row>
    <row r="32812" spans="4:5" x14ac:dyDescent="0.25">
      <c r="D32812" s="31">
        <v>-445.12900000000002</v>
      </c>
      <c r="E32812" s="28">
        <v>761.31700000000001</v>
      </c>
    </row>
    <row r="32813" spans="4:5" x14ac:dyDescent="0.25">
      <c r="D32813" s="31">
        <v>-445.113</v>
      </c>
      <c r="E32813" s="28">
        <v>761.26700000000005</v>
      </c>
    </row>
    <row r="32814" spans="4:5" x14ac:dyDescent="0.25">
      <c r="D32814" s="31">
        <v>-445.09699999999998</v>
      </c>
      <c r="E32814" s="28">
        <v>761.21699999999998</v>
      </c>
    </row>
    <row r="32815" spans="4:5" x14ac:dyDescent="0.25">
      <c r="D32815" s="31">
        <v>-445.08100000000002</v>
      </c>
      <c r="E32815" s="28">
        <v>761.16700000000003</v>
      </c>
    </row>
    <row r="32816" spans="4:5" x14ac:dyDescent="0.25">
      <c r="D32816" s="31">
        <v>-445.065</v>
      </c>
      <c r="E32816" s="28">
        <v>761.11599999999999</v>
      </c>
    </row>
    <row r="32817" spans="4:5" x14ac:dyDescent="0.25">
      <c r="D32817" s="31">
        <v>-445.04899999999998</v>
      </c>
      <c r="E32817" s="28">
        <v>761.06600000000003</v>
      </c>
    </row>
    <row r="32818" spans="4:5" x14ac:dyDescent="0.25">
      <c r="D32818" s="31">
        <v>-445.03300000000002</v>
      </c>
      <c r="E32818" s="28">
        <v>761.01599999999996</v>
      </c>
    </row>
    <row r="32819" spans="4:5" x14ac:dyDescent="0.25">
      <c r="D32819" s="31">
        <v>-445.017</v>
      </c>
      <c r="E32819" s="28">
        <v>760.96600000000001</v>
      </c>
    </row>
    <row r="32820" spans="4:5" x14ac:dyDescent="0.25">
      <c r="D32820" s="31">
        <v>-445.00099999999998</v>
      </c>
      <c r="E32820" s="28">
        <v>760.91600000000005</v>
      </c>
    </row>
    <row r="32821" spans="4:5" x14ac:dyDescent="0.25">
      <c r="D32821" s="31">
        <v>-444.98500000000001</v>
      </c>
      <c r="E32821" s="28">
        <v>760.86500000000001</v>
      </c>
    </row>
    <row r="32822" spans="4:5" x14ac:dyDescent="0.25">
      <c r="D32822" s="31">
        <v>-444.96899999999999</v>
      </c>
      <c r="E32822" s="28">
        <v>760.81500000000005</v>
      </c>
    </row>
    <row r="32823" spans="4:5" x14ac:dyDescent="0.25">
      <c r="D32823" s="31">
        <v>-444.95299999999997</v>
      </c>
      <c r="E32823" s="28">
        <v>760.76499999999999</v>
      </c>
    </row>
    <row r="32824" spans="4:5" x14ac:dyDescent="0.25">
      <c r="D32824" s="31">
        <v>-444.93700000000001</v>
      </c>
      <c r="E32824" s="28">
        <v>760.71400000000006</v>
      </c>
    </row>
    <row r="32825" spans="4:5" x14ac:dyDescent="0.25">
      <c r="D32825" s="31">
        <v>-444.92099999999999</v>
      </c>
      <c r="E32825" s="28">
        <v>760.66399999999999</v>
      </c>
    </row>
    <row r="32826" spans="4:5" x14ac:dyDescent="0.25">
      <c r="D32826" s="31">
        <v>-444.90499999999997</v>
      </c>
      <c r="E32826" s="28">
        <v>760.61400000000003</v>
      </c>
    </row>
    <row r="32827" spans="4:5" x14ac:dyDescent="0.25">
      <c r="D32827" s="31">
        <v>-444.88900000000001</v>
      </c>
      <c r="E32827" s="28">
        <v>760.56299999999999</v>
      </c>
    </row>
    <row r="32828" spans="4:5" x14ac:dyDescent="0.25">
      <c r="D32828" s="31">
        <v>-444.87299999999999</v>
      </c>
      <c r="E32828" s="28">
        <v>760.51300000000003</v>
      </c>
    </row>
    <row r="32829" spans="4:5" x14ac:dyDescent="0.25">
      <c r="D32829" s="31">
        <v>-444.85700000000003</v>
      </c>
      <c r="E32829" s="28">
        <v>760.46199999999999</v>
      </c>
    </row>
    <row r="32830" spans="4:5" x14ac:dyDescent="0.25">
      <c r="D32830" s="31">
        <v>-444.84100000000001</v>
      </c>
      <c r="E32830" s="28">
        <v>760.41200000000003</v>
      </c>
    </row>
    <row r="32831" spans="4:5" x14ac:dyDescent="0.25">
      <c r="D32831" s="31">
        <v>-444.82499999999999</v>
      </c>
      <c r="E32831" s="28">
        <v>760.36099999999999</v>
      </c>
    </row>
    <row r="32832" spans="4:5" x14ac:dyDescent="0.25">
      <c r="D32832" s="31">
        <v>-444.80900000000003</v>
      </c>
      <c r="E32832" s="28">
        <v>760.31100000000004</v>
      </c>
    </row>
    <row r="32833" spans="4:5" x14ac:dyDescent="0.25">
      <c r="D32833" s="31">
        <v>-444.79300000000001</v>
      </c>
      <c r="E32833" s="28">
        <v>760.26</v>
      </c>
    </row>
    <row r="32834" spans="4:5" x14ac:dyDescent="0.25">
      <c r="D32834" s="31">
        <v>-444.77699999999999</v>
      </c>
      <c r="E32834" s="28">
        <v>760.21</v>
      </c>
    </row>
    <row r="32835" spans="4:5" x14ac:dyDescent="0.25">
      <c r="D32835" s="31">
        <v>-444.76100000000002</v>
      </c>
      <c r="E32835" s="28">
        <v>760.15899999999999</v>
      </c>
    </row>
    <row r="32836" spans="4:5" x14ac:dyDescent="0.25">
      <c r="D32836" s="31">
        <v>-444.745</v>
      </c>
      <c r="E32836" s="28">
        <v>760.10799999999995</v>
      </c>
    </row>
    <row r="32837" spans="4:5" x14ac:dyDescent="0.25">
      <c r="D32837" s="31">
        <v>-444.72899999999998</v>
      </c>
      <c r="E32837" s="28">
        <v>760.05799999999999</v>
      </c>
    </row>
    <row r="32838" spans="4:5" x14ac:dyDescent="0.25">
      <c r="D32838" s="31">
        <v>-444.71300000000002</v>
      </c>
      <c r="E32838" s="28">
        <v>760.00699999999995</v>
      </c>
    </row>
    <row r="32839" spans="4:5" x14ac:dyDescent="0.25">
      <c r="D32839" s="31">
        <v>-444.697</v>
      </c>
      <c r="E32839" s="28">
        <v>759.95600000000002</v>
      </c>
    </row>
    <row r="32840" spans="4:5" x14ac:dyDescent="0.25">
      <c r="D32840" s="31">
        <v>-444.68099999999998</v>
      </c>
      <c r="E32840" s="28">
        <v>759.90599999999995</v>
      </c>
    </row>
    <row r="32841" spans="4:5" x14ac:dyDescent="0.25">
      <c r="D32841" s="31">
        <v>-444.66500000000002</v>
      </c>
      <c r="E32841" s="28">
        <v>759.85500000000002</v>
      </c>
    </row>
    <row r="32842" spans="4:5" x14ac:dyDescent="0.25">
      <c r="D32842" s="31">
        <v>-444.649</v>
      </c>
      <c r="E32842" s="28">
        <v>759.80399999999997</v>
      </c>
    </row>
    <row r="32843" spans="4:5" x14ac:dyDescent="0.25">
      <c r="D32843" s="31">
        <v>-444.63299999999998</v>
      </c>
      <c r="E32843" s="28">
        <v>759.75300000000004</v>
      </c>
    </row>
    <row r="32844" spans="4:5" x14ac:dyDescent="0.25">
      <c r="D32844" s="31">
        <v>-444.61700000000002</v>
      </c>
      <c r="E32844" s="28">
        <v>759.70299999999997</v>
      </c>
    </row>
    <row r="32845" spans="4:5" x14ac:dyDescent="0.25">
      <c r="D32845" s="31">
        <v>-444.601</v>
      </c>
      <c r="E32845" s="28">
        <v>759.65200000000004</v>
      </c>
    </row>
    <row r="32846" spans="4:5" x14ac:dyDescent="0.25">
      <c r="D32846" s="31">
        <v>-444.58499999999998</v>
      </c>
      <c r="E32846" s="28">
        <v>759.601</v>
      </c>
    </row>
    <row r="32847" spans="4:5" x14ac:dyDescent="0.25">
      <c r="D32847" s="31">
        <v>-444.56900000000002</v>
      </c>
      <c r="E32847" s="28">
        <v>759.55</v>
      </c>
    </row>
    <row r="32848" spans="4:5" x14ac:dyDescent="0.25">
      <c r="D32848" s="31">
        <v>-444.553</v>
      </c>
      <c r="E32848" s="28">
        <v>759.49900000000002</v>
      </c>
    </row>
    <row r="32849" spans="4:5" x14ac:dyDescent="0.25">
      <c r="D32849" s="31">
        <v>-444.53699999999998</v>
      </c>
      <c r="E32849" s="28">
        <v>759.44799999999998</v>
      </c>
    </row>
    <row r="32850" spans="4:5" x14ac:dyDescent="0.25">
      <c r="D32850" s="31">
        <v>-444.52100000000002</v>
      </c>
      <c r="E32850" s="28">
        <v>759.39700000000005</v>
      </c>
    </row>
    <row r="32851" spans="4:5" x14ac:dyDescent="0.25">
      <c r="D32851" s="31">
        <v>-444.505</v>
      </c>
      <c r="E32851" s="28">
        <v>759.346</v>
      </c>
    </row>
    <row r="32852" spans="4:5" x14ac:dyDescent="0.25">
      <c r="D32852" s="31">
        <v>-444.48899999999998</v>
      </c>
      <c r="E32852" s="28">
        <v>759.29499999999996</v>
      </c>
    </row>
    <row r="32853" spans="4:5" x14ac:dyDescent="0.25">
      <c r="D32853" s="31">
        <v>-444.47300000000001</v>
      </c>
      <c r="E32853" s="28">
        <v>759.24400000000003</v>
      </c>
    </row>
    <row r="32854" spans="4:5" x14ac:dyDescent="0.25">
      <c r="D32854" s="31">
        <v>-444.45699999999999</v>
      </c>
      <c r="E32854" s="28">
        <v>759.19299999999998</v>
      </c>
    </row>
    <row r="32855" spans="4:5" x14ac:dyDescent="0.25">
      <c r="D32855" s="31">
        <v>-444.44099999999997</v>
      </c>
      <c r="E32855" s="28">
        <v>759.14200000000005</v>
      </c>
    </row>
    <row r="32856" spans="4:5" x14ac:dyDescent="0.25">
      <c r="D32856" s="31">
        <v>-444.42500000000001</v>
      </c>
      <c r="E32856" s="28">
        <v>759.09100000000001</v>
      </c>
    </row>
    <row r="32857" spans="4:5" x14ac:dyDescent="0.25">
      <c r="D32857" s="31">
        <v>-444.40899999999999</v>
      </c>
      <c r="E32857" s="28">
        <v>759.04</v>
      </c>
    </row>
    <row r="32858" spans="4:5" x14ac:dyDescent="0.25">
      <c r="D32858" s="31">
        <v>-444.39299999999997</v>
      </c>
      <c r="E32858" s="28">
        <v>758.98900000000003</v>
      </c>
    </row>
    <row r="32859" spans="4:5" x14ac:dyDescent="0.25">
      <c r="D32859" s="31">
        <v>-444.37700000000001</v>
      </c>
      <c r="E32859" s="28">
        <v>758.93799999999999</v>
      </c>
    </row>
    <row r="32860" spans="4:5" x14ac:dyDescent="0.25">
      <c r="D32860" s="31">
        <v>-444.36099999999999</v>
      </c>
      <c r="E32860" s="28">
        <v>758.88599999999997</v>
      </c>
    </row>
    <row r="32861" spans="4:5" x14ac:dyDescent="0.25">
      <c r="D32861" s="31">
        <v>-444.34500000000003</v>
      </c>
      <c r="E32861" s="28">
        <v>758.83500000000004</v>
      </c>
    </row>
    <row r="32862" spans="4:5" x14ac:dyDescent="0.25">
      <c r="D32862" s="31">
        <v>-444.32900000000001</v>
      </c>
      <c r="E32862" s="28">
        <v>758.78399999999999</v>
      </c>
    </row>
    <row r="32863" spans="4:5" x14ac:dyDescent="0.25">
      <c r="D32863" s="31">
        <v>-444.31299999999999</v>
      </c>
      <c r="E32863" s="28">
        <v>758.73299999999995</v>
      </c>
    </row>
    <row r="32864" spans="4:5" x14ac:dyDescent="0.25">
      <c r="D32864" s="31">
        <v>-444.29700000000003</v>
      </c>
      <c r="E32864" s="28">
        <v>758.68100000000004</v>
      </c>
    </row>
    <row r="32865" spans="4:5" x14ac:dyDescent="0.25">
      <c r="D32865" s="31">
        <v>-444.28100000000001</v>
      </c>
      <c r="E32865" s="28">
        <v>758.63</v>
      </c>
    </row>
    <row r="32866" spans="4:5" x14ac:dyDescent="0.25">
      <c r="D32866" s="31">
        <v>-444.26499999999999</v>
      </c>
      <c r="E32866" s="28">
        <v>758.57899999999995</v>
      </c>
    </row>
    <row r="32867" spans="4:5" x14ac:dyDescent="0.25">
      <c r="D32867" s="31">
        <v>-444.24900000000002</v>
      </c>
      <c r="E32867" s="28">
        <v>758.52700000000004</v>
      </c>
    </row>
    <row r="32868" spans="4:5" x14ac:dyDescent="0.25">
      <c r="D32868" s="31">
        <v>-444.233</v>
      </c>
      <c r="E32868" s="28">
        <v>758.476</v>
      </c>
    </row>
    <row r="32869" spans="4:5" x14ac:dyDescent="0.25">
      <c r="D32869" s="31">
        <v>-444.21699999999998</v>
      </c>
      <c r="E32869" s="28">
        <v>758.42499999999995</v>
      </c>
    </row>
    <row r="32870" spans="4:5" x14ac:dyDescent="0.25">
      <c r="D32870" s="31">
        <v>-444.20100000000002</v>
      </c>
      <c r="E32870" s="28">
        <v>758.37300000000005</v>
      </c>
    </row>
    <row r="32871" spans="4:5" x14ac:dyDescent="0.25">
      <c r="D32871" s="31">
        <v>-444.185</v>
      </c>
      <c r="E32871" s="28">
        <v>758.322</v>
      </c>
    </row>
    <row r="32872" spans="4:5" x14ac:dyDescent="0.25">
      <c r="D32872" s="31">
        <v>-444.16899999999998</v>
      </c>
      <c r="E32872" s="28">
        <v>758.27</v>
      </c>
    </row>
    <row r="32873" spans="4:5" x14ac:dyDescent="0.25">
      <c r="D32873" s="31">
        <v>-444.15300000000002</v>
      </c>
      <c r="E32873" s="28">
        <v>758.21900000000005</v>
      </c>
    </row>
    <row r="32874" spans="4:5" x14ac:dyDescent="0.25">
      <c r="D32874" s="31">
        <v>-444.137</v>
      </c>
      <c r="E32874" s="28">
        <v>758.16700000000003</v>
      </c>
    </row>
    <row r="32875" spans="4:5" x14ac:dyDescent="0.25">
      <c r="D32875" s="31">
        <v>-444.12099999999998</v>
      </c>
      <c r="E32875" s="28">
        <v>758.11599999999999</v>
      </c>
    </row>
    <row r="32876" spans="4:5" x14ac:dyDescent="0.25">
      <c r="D32876" s="31">
        <v>-444.10500000000002</v>
      </c>
      <c r="E32876" s="28">
        <v>758.06399999999996</v>
      </c>
    </row>
    <row r="32877" spans="4:5" x14ac:dyDescent="0.25">
      <c r="D32877" s="31">
        <v>-444.089</v>
      </c>
      <c r="E32877" s="28">
        <v>758.01199999999994</v>
      </c>
    </row>
    <row r="32878" spans="4:5" x14ac:dyDescent="0.25">
      <c r="D32878" s="31">
        <v>-444.07299999999998</v>
      </c>
      <c r="E32878" s="28">
        <v>757.96100000000001</v>
      </c>
    </row>
    <row r="32879" spans="4:5" x14ac:dyDescent="0.25">
      <c r="D32879" s="31">
        <v>-444.05700000000002</v>
      </c>
      <c r="E32879" s="28">
        <v>757.90899999999999</v>
      </c>
    </row>
    <row r="32880" spans="4:5" x14ac:dyDescent="0.25">
      <c r="D32880" s="31">
        <v>-444.041</v>
      </c>
      <c r="E32880" s="28">
        <v>757.85699999999997</v>
      </c>
    </row>
    <row r="32881" spans="4:5" x14ac:dyDescent="0.25">
      <c r="D32881" s="31">
        <v>-444.02499999999998</v>
      </c>
      <c r="E32881" s="28">
        <v>757.80600000000004</v>
      </c>
    </row>
    <row r="32882" spans="4:5" x14ac:dyDescent="0.25">
      <c r="D32882" s="31">
        <v>-444.00900000000001</v>
      </c>
      <c r="E32882" s="28">
        <v>757.75400000000002</v>
      </c>
    </row>
    <row r="32883" spans="4:5" x14ac:dyDescent="0.25">
      <c r="D32883" s="31">
        <v>-443.99299999999999</v>
      </c>
      <c r="E32883" s="28">
        <v>757.702</v>
      </c>
    </row>
    <row r="32884" spans="4:5" x14ac:dyDescent="0.25">
      <c r="D32884" s="31">
        <v>-443.97699999999998</v>
      </c>
      <c r="E32884" s="28">
        <v>757.65099999999995</v>
      </c>
    </row>
    <row r="32885" spans="4:5" x14ac:dyDescent="0.25">
      <c r="D32885" s="31">
        <v>-443.96100000000001</v>
      </c>
      <c r="E32885" s="28">
        <v>757.59900000000005</v>
      </c>
    </row>
    <row r="32886" spans="4:5" x14ac:dyDescent="0.25">
      <c r="D32886" s="31">
        <v>-443.94499999999999</v>
      </c>
      <c r="E32886" s="28">
        <v>757.54700000000003</v>
      </c>
    </row>
    <row r="32887" spans="4:5" x14ac:dyDescent="0.25">
      <c r="D32887" s="31">
        <v>-443.92899999999997</v>
      </c>
      <c r="E32887" s="28">
        <v>757.495</v>
      </c>
    </row>
    <row r="32888" spans="4:5" x14ac:dyDescent="0.25">
      <c r="D32888" s="31">
        <v>-443.91300000000001</v>
      </c>
      <c r="E32888" s="28">
        <v>757.44299999999998</v>
      </c>
    </row>
    <row r="32889" spans="4:5" x14ac:dyDescent="0.25">
      <c r="D32889" s="31">
        <v>-443.89699999999999</v>
      </c>
      <c r="E32889" s="28">
        <v>757.39099999999996</v>
      </c>
    </row>
    <row r="32890" spans="4:5" x14ac:dyDescent="0.25">
      <c r="D32890" s="31">
        <v>-443.88099999999997</v>
      </c>
      <c r="E32890" s="28">
        <v>757.33900000000006</v>
      </c>
    </row>
    <row r="32891" spans="4:5" x14ac:dyDescent="0.25">
      <c r="D32891" s="31">
        <v>-443.86500000000001</v>
      </c>
      <c r="E32891" s="28">
        <v>757.28800000000001</v>
      </c>
    </row>
    <row r="32892" spans="4:5" x14ac:dyDescent="0.25">
      <c r="D32892" s="31">
        <v>-443.84899999999999</v>
      </c>
      <c r="E32892" s="28">
        <v>757.23599999999999</v>
      </c>
    </row>
    <row r="32893" spans="4:5" x14ac:dyDescent="0.25">
      <c r="D32893" s="31">
        <v>-443.83300000000003</v>
      </c>
      <c r="E32893" s="28">
        <v>757.18399999999997</v>
      </c>
    </row>
    <row r="32894" spans="4:5" x14ac:dyDescent="0.25">
      <c r="D32894" s="31">
        <v>-443.81700000000001</v>
      </c>
      <c r="E32894" s="28">
        <v>757.13199999999995</v>
      </c>
    </row>
    <row r="32895" spans="4:5" x14ac:dyDescent="0.25">
      <c r="D32895" s="31">
        <v>-443.80099999999999</v>
      </c>
      <c r="E32895" s="28">
        <v>757.08</v>
      </c>
    </row>
    <row r="32896" spans="4:5" x14ac:dyDescent="0.25">
      <c r="D32896" s="31">
        <v>-443.78500000000003</v>
      </c>
      <c r="E32896" s="28">
        <v>757.02800000000002</v>
      </c>
    </row>
    <row r="32897" spans="4:5" x14ac:dyDescent="0.25">
      <c r="D32897" s="31">
        <v>-443.76900000000001</v>
      </c>
      <c r="E32897" s="28">
        <v>756.976</v>
      </c>
    </row>
    <row r="32898" spans="4:5" x14ac:dyDescent="0.25">
      <c r="D32898" s="31">
        <v>-443.75299999999999</v>
      </c>
      <c r="E32898" s="28">
        <v>756.923</v>
      </c>
    </row>
    <row r="32899" spans="4:5" x14ac:dyDescent="0.25">
      <c r="D32899" s="31">
        <v>-443.73700000000002</v>
      </c>
      <c r="E32899" s="28">
        <v>756.87099999999998</v>
      </c>
    </row>
    <row r="32900" spans="4:5" x14ac:dyDescent="0.25">
      <c r="D32900" s="31">
        <v>-443.721</v>
      </c>
      <c r="E32900" s="28">
        <v>756.81899999999996</v>
      </c>
    </row>
    <row r="32901" spans="4:5" x14ac:dyDescent="0.25">
      <c r="D32901" s="31">
        <v>-443.70499999999998</v>
      </c>
      <c r="E32901" s="28">
        <v>756.76700000000005</v>
      </c>
    </row>
    <row r="32902" spans="4:5" x14ac:dyDescent="0.25">
      <c r="D32902" s="31">
        <v>-443.68900000000002</v>
      </c>
      <c r="E32902" s="28">
        <v>756.71500000000003</v>
      </c>
    </row>
    <row r="32903" spans="4:5" x14ac:dyDescent="0.25">
      <c r="D32903" s="31">
        <v>-443.673</v>
      </c>
      <c r="E32903" s="28">
        <v>756.66300000000001</v>
      </c>
    </row>
    <row r="32904" spans="4:5" x14ac:dyDescent="0.25">
      <c r="D32904" s="31">
        <v>-443.65699999999998</v>
      </c>
      <c r="E32904" s="28">
        <v>756.61</v>
      </c>
    </row>
    <row r="32905" spans="4:5" x14ac:dyDescent="0.25">
      <c r="D32905" s="31">
        <v>-443.64100000000002</v>
      </c>
      <c r="E32905" s="28">
        <v>756.55799999999999</v>
      </c>
    </row>
    <row r="32906" spans="4:5" x14ac:dyDescent="0.25">
      <c r="D32906" s="31">
        <v>-443.625</v>
      </c>
      <c r="E32906" s="28">
        <v>756.50599999999997</v>
      </c>
    </row>
    <row r="32907" spans="4:5" x14ac:dyDescent="0.25">
      <c r="D32907" s="31">
        <v>-443.60899999999998</v>
      </c>
      <c r="E32907" s="28">
        <v>756.45299999999997</v>
      </c>
    </row>
    <row r="32908" spans="4:5" x14ac:dyDescent="0.25">
      <c r="D32908" s="31">
        <v>-443.59399999999999</v>
      </c>
      <c r="E32908" s="28">
        <v>756.40099999999995</v>
      </c>
    </row>
    <row r="32909" spans="4:5" x14ac:dyDescent="0.25">
      <c r="D32909" s="31">
        <v>-443.57799999999997</v>
      </c>
      <c r="E32909" s="28">
        <v>756.34900000000005</v>
      </c>
    </row>
    <row r="32910" spans="4:5" x14ac:dyDescent="0.25">
      <c r="D32910" s="31">
        <v>-443.56200000000001</v>
      </c>
      <c r="E32910" s="28">
        <v>756.29700000000003</v>
      </c>
    </row>
    <row r="32911" spans="4:5" x14ac:dyDescent="0.25">
      <c r="D32911" s="31">
        <v>-443.54599999999999</v>
      </c>
      <c r="E32911" s="28">
        <v>756.24400000000003</v>
      </c>
    </row>
    <row r="32912" spans="4:5" x14ac:dyDescent="0.25">
      <c r="D32912" s="31">
        <v>-443.53</v>
      </c>
      <c r="E32912" s="28">
        <v>756.19200000000001</v>
      </c>
    </row>
    <row r="32913" spans="4:5" x14ac:dyDescent="0.25">
      <c r="D32913" s="31">
        <v>-443.51400000000001</v>
      </c>
      <c r="E32913" s="28">
        <v>756.13900000000001</v>
      </c>
    </row>
    <row r="32914" spans="4:5" x14ac:dyDescent="0.25">
      <c r="D32914" s="31">
        <v>-443.49799999999999</v>
      </c>
      <c r="E32914" s="28">
        <v>756.08699999999999</v>
      </c>
    </row>
    <row r="32915" spans="4:5" x14ac:dyDescent="0.25">
      <c r="D32915" s="31">
        <v>-443.48200000000003</v>
      </c>
      <c r="E32915" s="28">
        <v>756.03399999999999</v>
      </c>
    </row>
    <row r="32916" spans="4:5" x14ac:dyDescent="0.25">
      <c r="D32916" s="31">
        <v>-443.46600000000001</v>
      </c>
      <c r="E32916" s="28">
        <v>755.98199999999997</v>
      </c>
    </row>
    <row r="32917" spans="4:5" x14ac:dyDescent="0.25">
      <c r="D32917" s="31">
        <v>-443.45</v>
      </c>
      <c r="E32917" s="28">
        <v>755.92899999999997</v>
      </c>
    </row>
    <row r="32918" spans="4:5" x14ac:dyDescent="0.25">
      <c r="D32918" s="31">
        <v>-443.43400000000003</v>
      </c>
      <c r="E32918" s="28">
        <v>755.87699999999995</v>
      </c>
    </row>
    <row r="32919" spans="4:5" x14ac:dyDescent="0.25">
      <c r="D32919" s="31">
        <v>-443.41800000000001</v>
      </c>
      <c r="E32919" s="28">
        <v>755.82399999999996</v>
      </c>
    </row>
    <row r="32920" spans="4:5" x14ac:dyDescent="0.25">
      <c r="D32920" s="31">
        <v>-443.40199999999999</v>
      </c>
      <c r="E32920" s="28">
        <v>755.77099999999996</v>
      </c>
    </row>
    <row r="32921" spans="4:5" x14ac:dyDescent="0.25">
      <c r="D32921" s="31">
        <v>-443.38600000000002</v>
      </c>
      <c r="E32921" s="28">
        <v>755.71900000000005</v>
      </c>
    </row>
    <row r="32922" spans="4:5" x14ac:dyDescent="0.25">
      <c r="D32922" s="31">
        <v>-443.37</v>
      </c>
      <c r="E32922" s="28">
        <v>755.66600000000005</v>
      </c>
    </row>
    <row r="32923" spans="4:5" x14ac:dyDescent="0.25">
      <c r="D32923" s="31">
        <v>-443.35399999999998</v>
      </c>
      <c r="E32923" s="28">
        <v>755.61300000000006</v>
      </c>
    </row>
    <row r="32924" spans="4:5" x14ac:dyDescent="0.25">
      <c r="D32924" s="31">
        <v>-443.33800000000002</v>
      </c>
      <c r="E32924" s="28">
        <v>755.56100000000004</v>
      </c>
    </row>
    <row r="32925" spans="4:5" x14ac:dyDescent="0.25">
      <c r="D32925" s="31">
        <v>-443.322</v>
      </c>
      <c r="E32925" s="28">
        <v>755.50800000000004</v>
      </c>
    </row>
    <row r="32926" spans="4:5" x14ac:dyDescent="0.25">
      <c r="D32926" s="31">
        <v>-443.30599999999998</v>
      </c>
      <c r="E32926" s="28">
        <v>755.45500000000004</v>
      </c>
    </row>
    <row r="32927" spans="4:5" x14ac:dyDescent="0.25">
      <c r="D32927" s="31">
        <v>-443.29</v>
      </c>
      <c r="E32927" s="28">
        <v>755.40200000000004</v>
      </c>
    </row>
    <row r="32928" spans="4:5" x14ac:dyDescent="0.25">
      <c r="D32928" s="31">
        <v>-443.274</v>
      </c>
      <c r="E32928" s="28">
        <v>755.35</v>
      </c>
    </row>
    <row r="32929" spans="4:5" x14ac:dyDescent="0.25">
      <c r="D32929" s="31">
        <v>-443.25799999999998</v>
      </c>
      <c r="E32929" s="28">
        <v>755.29700000000003</v>
      </c>
    </row>
    <row r="32930" spans="4:5" x14ac:dyDescent="0.25">
      <c r="D32930" s="31">
        <v>-443.24200000000002</v>
      </c>
      <c r="E32930" s="28">
        <v>755.24400000000003</v>
      </c>
    </row>
    <row r="32931" spans="4:5" x14ac:dyDescent="0.25">
      <c r="D32931" s="31">
        <v>-443.226</v>
      </c>
      <c r="E32931" s="28">
        <v>755.19100000000003</v>
      </c>
    </row>
    <row r="32932" spans="4:5" x14ac:dyDescent="0.25">
      <c r="D32932" s="31">
        <v>-443.21</v>
      </c>
      <c r="E32932" s="28">
        <v>755.13800000000003</v>
      </c>
    </row>
    <row r="32933" spans="4:5" x14ac:dyDescent="0.25">
      <c r="D32933" s="31">
        <v>-443.19400000000002</v>
      </c>
      <c r="E32933" s="28">
        <v>755.08500000000004</v>
      </c>
    </row>
    <row r="32934" spans="4:5" x14ac:dyDescent="0.25">
      <c r="D32934" s="31">
        <v>-443.178</v>
      </c>
      <c r="E32934" s="28">
        <v>755.03200000000004</v>
      </c>
    </row>
    <row r="32935" spans="4:5" x14ac:dyDescent="0.25">
      <c r="D32935" s="31">
        <v>-443.16199999999998</v>
      </c>
      <c r="E32935" s="28">
        <v>754.97900000000004</v>
      </c>
    </row>
    <row r="32936" spans="4:5" x14ac:dyDescent="0.25">
      <c r="D32936" s="31">
        <v>-443.14600000000002</v>
      </c>
      <c r="E32936" s="28">
        <v>754.92700000000002</v>
      </c>
    </row>
    <row r="32937" spans="4:5" x14ac:dyDescent="0.25">
      <c r="D32937" s="31">
        <v>-443.13</v>
      </c>
      <c r="E32937" s="28">
        <v>754.87400000000002</v>
      </c>
    </row>
    <row r="32938" spans="4:5" x14ac:dyDescent="0.25">
      <c r="D32938" s="31">
        <v>-443.11399999999998</v>
      </c>
      <c r="E32938" s="28">
        <v>754.82</v>
      </c>
    </row>
    <row r="32939" spans="4:5" x14ac:dyDescent="0.25">
      <c r="D32939" s="31">
        <v>-443.09800000000001</v>
      </c>
      <c r="E32939" s="28">
        <v>754.76700000000005</v>
      </c>
    </row>
    <row r="32940" spans="4:5" x14ac:dyDescent="0.25">
      <c r="D32940" s="31">
        <v>-443.08199999999999</v>
      </c>
      <c r="E32940" s="28">
        <v>754.71400000000006</v>
      </c>
    </row>
    <row r="32941" spans="4:5" x14ac:dyDescent="0.25">
      <c r="D32941" s="31">
        <v>-443.06599999999997</v>
      </c>
      <c r="E32941" s="28">
        <v>754.66099999999994</v>
      </c>
    </row>
    <row r="32942" spans="4:5" x14ac:dyDescent="0.25">
      <c r="D32942" s="31">
        <v>-443.05</v>
      </c>
      <c r="E32942" s="28">
        <v>754.60799999999995</v>
      </c>
    </row>
    <row r="32943" spans="4:5" x14ac:dyDescent="0.25">
      <c r="D32943" s="31">
        <v>-443.03399999999999</v>
      </c>
      <c r="E32943" s="28">
        <v>754.55499999999995</v>
      </c>
    </row>
    <row r="32944" spans="4:5" x14ac:dyDescent="0.25">
      <c r="D32944" s="31">
        <v>-443.01799999999997</v>
      </c>
      <c r="E32944" s="28">
        <v>754.50199999999995</v>
      </c>
    </row>
    <row r="32945" spans="4:5" x14ac:dyDescent="0.25">
      <c r="D32945" s="31">
        <v>-443.00200000000001</v>
      </c>
      <c r="E32945" s="28">
        <v>754.44899999999996</v>
      </c>
    </row>
    <row r="32946" spans="4:5" x14ac:dyDescent="0.25">
      <c r="D32946" s="31">
        <v>-442.98599999999999</v>
      </c>
      <c r="E32946" s="28">
        <v>754.39599999999996</v>
      </c>
    </row>
    <row r="32947" spans="4:5" x14ac:dyDescent="0.25">
      <c r="D32947" s="31">
        <v>-442.97</v>
      </c>
      <c r="E32947" s="28">
        <v>754.34199999999998</v>
      </c>
    </row>
    <row r="32948" spans="4:5" x14ac:dyDescent="0.25">
      <c r="D32948" s="31">
        <v>-442.95400000000001</v>
      </c>
      <c r="E32948" s="28">
        <v>754.28899999999999</v>
      </c>
    </row>
    <row r="32949" spans="4:5" x14ac:dyDescent="0.25">
      <c r="D32949" s="31">
        <v>-442.93799999999999</v>
      </c>
      <c r="E32949" s="28">
        <v>754.23599999999999</v>
      </c>
    </row>
    <row r="32950" spans="4:5" x14ac:dyDescent="0.25">
      <c r="D32950" s="31">
        <v>-442.92200000000003</v>
      </c>
      <c r="E32950" s="28">
        <v>754.18200000000002</v>
      </c>
    </row>
    <row r="32951" spans="4:5" x14ac:dyDescent="0.25">
      <c r="D32951" s="31">
        <v>-442.90600000000001</v>
      </c>
      <c r="E32951" s="28">
        <v>754.12900000000002</v>
      </c>
    </row>
    <row r="32952" spans="4:5" x14ac:dyDescent="0.25">
      <c r="D32952" s="31">
        <v>-442.89</v>
      </c>
      <c r="E32952" s="28">
        <v>754.07600000000002</v>
      </c>
    </row>
    <row r="32953" spans="4:5" x14ac:dyDescent="0.25">
      <c r="D32953" s="31">
        <v>-442.87400000000002</v>
      </c>
      <c r="E32953" s="28">
        <v>754.02200000000005</v>
      </c>
    </row>
    <row r="32954" spans="4:5" x14ac:dyDescent="0.25">
      <c r="D32954" s="31">
        <v>-442.858</v>
      </c>
      <c r="E32954" s="28">
        <v>753.96900000000005</v>
      </c>
    </row>
    <row r="32955" spans="4:5" x14ac:dyDescent="0.25">
      <c r="D32955" s="31">
        <v>-442.84199999999998</v>
      </c>
      <c r="E32955" s="28">
        <v>753.91600000000005</v>
      </c>
    </row>
    <row r="32956" spans="4:5" x14ac:dyDescent="0.25">
      <c r="D32956" s="31">
        <v>-442.82600000000002</v>
      </c>
      <c r="E32956" s="28">
        <v>753.86199999999997</v>
      </c>
    </row>
    <row r="32957" spans="4:5" x14ac:dyDescent="0.25">
      <c r="D32957" s="31">
        <v>-442.81</v>
      </c>
      <c r="E32957" s="28">
        <v>753.80899999999997</v>
      </c>
    </row>
    <row r="32958" spans="4:5" x14ac:dyDescent="0.25">
      <c r="D32958" s="31">
        <v>-442.79399999999998</v>
      </c>
      <c r="E32958" s="28">
        <v>753.755</v>
      </c>
    </row>
    <row r="32959" spans="4:5" x14ac:dyDescent="0.25">
      <c r="D32959" s="31">
        <v>-442.77800000000002</v>
      </c>
      <c r="E32959" s="28">
        <v>753.702</v>
      </c>
    </row>
    <row r="32960" spans="4:5" x14ac:dyDescent="0.25">
      <c r="D32960" s="31">
        <v>-442.762</v>
      </c>
      <c r="E32960" s="28">
        <v>753.64800000000002</v>
      </c>
    </row>
    <row r="32961" spans="4:5" x14ac:dyDescent="0.25">
      <c r="D32961" s="31">
        <v>-442.74599999999998</v>
      </c>
      <c r="E32961" s="28">
        <v>753.59400000000005</v>
      </c>
    </row>
    <row r="32962" spans="4:5" x14ac:dyDescent="0.25">
      <c r="D32962" s="31">
        <v>-442.73</v>
      </c>
      <c r="E32962" s="28">
        <v>753.54100000000005</v>
      </c>
    </row>
    <row r="32963" spans="4:5" x14ac:dyDescent="0.25">
      <c r="D32963" s="31">
        <v>-442.714</v>
      </c>
      <c r="E32963" s="28">
        <v>753.48699999999997</v>
      </c>
    </row>
    <row r="32964" spans="4:5" x14ac:dyDescent="0.25">
      <c r="D32964" s="31">
        <v>-442.69799999999998</v>
      </c>
      <c r="E32964" s="28">
        <v>753.43399999999997</v>
      </c>
    </row>
    <row r="32965" spans="4:5" x14ac:dyDescent="0.25">
      <c r="D32965" s="31">
        <v>-442.68200000000002</v>
      </c>
      <c r="E32965" s="28">
        <v>753.38</v>
      </c>
    </row>
    <row r="32966" spans="4:5" x14ac:dyDescent="0.25">
      <c r="D32966" s="31">
        <v>-442.666</v>
      </c>
      <c r="E32966" s="28">
        <v>753.32600000000002</v>
      </c>
    </row>
    <row r="32967" spans="4:5" x14ac:dyDescent="0.25">
      <c r="D32967" s="31">
        <v>-442.65</v>
      </c>
      <c r="E32967" s="28">
        <v>753.27300000000002</v>
      </c>
    </row>
    <row r="32968" spans="4:5" x14ac:dyDescent="0.25">
      <c r="D32968" s="31">
        <v>-442.63400000000001</v>
      </c>
      <c r="E32968" s="28">
        <v>753.21900000000005</v>
      </c>
    </row>
    <row r="32969" spans="4:5" x14ac:dyDescent="0.25">
      <c r="D32969" s="31">
        <v>-442.61799999999999</v>
      </c>
      <c r="E32969" s="28">
        <v>753.16499999999996</v>
      </c>
    </row>
    <row r="32970" spans="4:5" x14ac:dyDescent="0.25">
      <c r="D32970" s="31">
        <v>-442.60199999999998</v>
      </c>
      <c r="E32970" s="28">
        <v>753.11099999999999</v>
      </c>
    </row>
    <row r="32971" spans="4:5" x14ac:dyDescent="0.25">
      <c r="D32971" s="31">
        <v>-442.58600000000001</v>
      </c>
      <c r="E32971" s="28">
        <v>753.05799999999999</v>
      </c>
    </row>
    <row r="32972" spans="4:5" x14ac:dyDescent="0.25">
      <c r="D32972" s="31">
        <v>-442.57</v>
      </c>
      <c r="E32972" s="28">
        <v>753.00400000000002</v>
      </c>
    </row>
    <row r="32973" spans="4:5" x14ac:dyDescent="0.25">
      <c r="D32973" s="31">
        <v>-442.55399999999997</v>
      </c>
      <c r="E32973" s="28">
        <v>752.95</v>
      </c>
    </row>
    <row r="32974" spans="4:5" x14ac:dyDescent="0.25">
      <c r="D32974" s="31">
        <v>-442.53800000000001</v>
      </c>
      <c r="E32974" s="28">
        <v>752.89599999999996</v>
      </c>
    </row>
    <row r="32975" spans="4:5" x14ac:dyDescent="0.25">
      <c r="D32975" s="31">
        <v>-442.52199999999999</v>
      </c>
      <c r="E32975" s="28">
        <v>752.84199999999998</v>
      </c>
    </row>
    <row r="32976" spans="4:5" x14ac:dyDescent="0.25">
      <c r="D32976" s="31">
        <v>-442.50599999999997</v>
      </c>
      <c r="E32976" s="28">
        <v>752.78800000000001</v>
      </c>
    </row>
    <row r="32977" spans="4:5" x14ac:dyDescent="0.25">
      <c r="D32977" s="31">
        <v>-442.49</v>
      </c>
      <c r="E32977" s="28">
        <v>752.73400000000004</v>
      </c>
    </row>
    <row r="32978" spans="4:5" x14ac:dyDescent="0.25">
      <c r="D32978" s="31">
        <v>-442.47399999999999</v>
      </c>
      <c r="E32978" s="28">
        <v>752.68100000000004</v>
      </c>
    </row>
    <row r="32979" spans="4:5" x14ac:dyDescent="0.25">
      <c r="D32979" s="31">
        <v>-442.45800000000003</v>
      </c>
      <c r="E32979" s="28">
        <v>752.62699999999995</v>
      </c>
    </row>
    <row r="32980" spans="4:5" x14ac:dyDescent="0.25">
      <c r="D32980" s="31">
        <v>-442.44200000000001</v>
      </c>
      <c r="E32980" s="28">
        <v>752.57299999999998</v>
      </c>
    </row>
    <row r="32981" spans="4:5" x14ac:dyDescent="0.25">
      <c r="D32981" s="31">
        <v>-442.42599999999999</v>
      </c>
      <c r="E32981" s="28">
        <v>752.51900000000001</v>
      </c>
    </row>
    <row r="32982" spans="4:5" x14ac:dyDescent="0.25">
      <c r="D32982" s="31">
        <v>-442.41</v>
      </c>
      <c r="E32982" s="28">
        <v>752.46400000000006</v>
      </c>
    </row>
    <row r="32983" spans="4:5" x14ac:dyDescent="0.25">
      <c r="D32983" s="31">
        <v>-442.39400000000001</v>
      </c>
      <c r="E32983" s="28">
        <v>752.41</v>
      </c>
    </row>
    <row r="32984" spans="4:5" x14ac:dyDescent="0.25">
      <c r="D32984" s="31">
        <v>-442.37799999999999</v>
      </c>
      <c r="E32984" s="28">
        <v>752.35599999999999</v>
      </c>
    </row>
    <row r="32985" spans="4:5" x14ac:dyDescent="0.25">
      <c r="D32985" s="31">
        <v>-442.36200000000002</v>
      </c>
      <c r="E32985" s="28">
        <v>752.30200000000002</v>
      </c>
    </row>
    <row r="32986" spans="4:5" x14ac:dyDescent="0.25">
      <c r="D32986" s="31">
        <v>-442.346</v>
      </c>
      <c r="E32986" s="28">
        <v>752.24800000000005</v>
      </c>
    </row>
    <row r="32987" spans="4:5" x14ac:dyDescent="0.25">
      <c r="D32987" s="31">
        <v>-442.33</v>
      </c>
      <c r="E32987" s="28">
        <v>752.19399999999996</v>
      </c>
    </row>
    <row r="32988" spans="4:5" x14ac:dyDescent="0.25">
      <c r="D32988" s="31">
        <v>-442.31400000000002</v>
      </c>
      <c r="E32988" s="28">
        <v>752.14</v>
      </c>
    </row>
    <row r="32989" spans="4:5" x14ac:dyDescent="0.25">
      <c r="D32989" s="31">
        <v>-442.298</v>
      </c>
      <c r="E32989" s="28">
        <v>752.08600000000001</v>
      </c>
    </row>
    <row r="32990" spans="4:5" x14ac:dyDescent="0.25">
      <c r="D32990" s="31">
        <v>-442.28199999999998</v>
      </c>
      <c r="E32990" s="28">
        <v>752.03099999999995</v>
      </c>
    </row>
    <row r="32991" spans="4:5" x14ac:dyDescent="0.25">
      <c r="D32991" s="31">
        <v>-442.26600000000002</v>
      </c>
      <c r="E32991" s="28">
        <v>751.97699999999998</v>
      </c>
    </row>
    <row r="32992" spans="4:5" x14ac:dyDescent="0.25">
      <c r="D32992" s="31">
        <v>-442.25</v>
      </c>
      <c r="E32992" s="28">
        <v>751.923</v>
      </c>
    </row>
    <row r="32993" spans="4:5" x14ac:dyDescent="0.25">
      <c r="D32993" s="31">
        <v>-442.23399999999998</v>
      </c>
      <c r="E32993" s="28">
        <v>751.86900000000003</v>
      </c>
    </row>
    <row r="32994" spans="4:5" x14ac:dyDescent="0.25">
      <c r="D32994" s="31">
        <v>-442.21800000000002</v>
      </c>
      <c r="E32994" s="28">
        <v>751.81399999999996</v>
      </c>
    </row>
    <row r="32995" spans="4:5" x14ac:dyDescent="0.25">
      <c r="D32995" s="31">
        <v>-442.202</v>
      </c>
      <c r="E32995" s="28">
        <v>751.76</v>
      </c>
    </row>
    <row r="32996" spans="4:5" x14ac:dyDescent="0.25">
      <c r="D32996" s="31">
        <v>-442.18599999999998</v>
      </c>
      <c r="E32996" s="28">
        <v>751.70600000000002</v>
      </c>
    </row>
    <row r="32997" spans="4:5" x14ac:dyDescent="0.25">
      <c r="D32997" s="31">
        <v>-442.17</v>
      </c>
      <c r="E32997" s="28">
        <v>751.65099999999995</v>
      </c>
    </row>
    <row r="32998" spans="4:5" x14ac:dyDescent="0.25">
      <c r="D32998" s="31">
        <v>-442.154</v>
      </c>
      <c r="E32998" s="28">
        <v>751.59699999999998</v>
      </c>
    </row>
    <row r="32999" spans="4:5" x14ac:dyDescent="0.25">
      <c r="D32999" s="31">
        <v>-442.13799999999998</v>
      </c>
      <c r="E32999" s="28">
        <v>751.54200000000003</v>
      </c>
    </row>
    <row r="33000" spans="4:5" x14ac:dyDescent="0.25">
      <c r="D33000" s="31">
        <v>-442.12200000000001</v>
      </c>
      <c r="E33000" s="28">
        <v>751.48800000000006</v>
      </c>
    </row>
    <row r="33001" spans="4:5" x14ac:dyDescent="0.25">
      <c r="D33001" s="31">
        <v>-442.10599999999999</v>
      </c>
      <c r="E33001" s="28">
        <v>751.43299999999999</v>
      </c>
    </row>
    <row r="33002" spans="4:5" x14ac:dyDescent="0.25">
      <c r="D33002" s="31">
        <v>-442.09</v>
      </c>
      <c r="E33002" s="28">
        <v>751.37900000000002</v>
      </c>
    </row>
    <row r="33003" spans="4:5" x14ac:dyDescent="0.25">
      <c r="D33003" s="31">
        <v>-442.07400000000001</v>
      </c>
      <c r="E33003" s="28">
        <v>751.32399999999996</v>
      </c>
    </row>
    <row r="33004" spans="4:5" x14ac:dyDescent="0.25">
      <c r="D33004" s="31">
        <v>-442.05799999999999</v>
      </c>
      <c r="E33004" s="28">
        <v>751.27</v>
      </c>
    </row>
    <row r="33005" spans="4:5" x14ac:dyDescent="0.25">
      <c r="D33005" s="31">
        <v>-442.04199999999997</v>
      </c>
      <c r="E33005" s="28">
        <v>751.21500000000003</v>
      </c>
    </row>
    <row r="33006" spans="4:5" x14ac:dyDescent="0.25">
      <c r="D33006" s="31">
        <v>-442.02600000000001</v>
      </c>
      <c r="E33006" s="28">
        <v>751.16099999999994</v>
      </c>
    </row>
    <row r="33007" spans="4:5" x14ac:dyDescent="0.25">
      <c r="D33007" s="31">
        <v>-442.01</v>
      </c>
      <c r="E33007" s="28">
        <v>751.10599999999999</v>
      </c>
    </row>
    <row r="33008" spans="4:5" x14ac:dyDescent="0.25">
      <c r="D33008" s="31">
        <v>-441.99400000000003</v>
      </c>
      <c r="E33008" s="28">
        <v>751.05200000000002</v>
      </c>
    </row>
    <row r="33009" spans="4:5" x14ac:dyDescent="0.25">
      <c r="D33009" s="31">
        <v>-441.97800000000001</v>
      </c>
      <c r="E33009" s="28">
        <v>750.99699999999996</v>
      </c>
    </row>
    <row r="33010" spans="4:5" x14ac:dyDescent="0.25">
      <c r="D33010" s="31">
        <v>-441.96199999999999</v>
      </c>
      <c r="E33010" s="28">
        <v>750.94200000000001</v>
      </c>
    </row>
    <row r="33011" spans="4:5" x14ac:dyDescent="0.25">
      <c r="D33011" s="31">
        <v>-441.94600000000003</v>
      </c>
      <c r="E33011" s="28">
        <v>750.88699999999994</v>
      </c>
    </row>
    <row r="33012" spans="4:5" x14ac:dyDescent="0.25">
      <c r="D33012" s="31">
        <v>-441.93</v>
      </c>
      <c r="E33012" s="28">
        <v>750.83299999999997</v>
      </c>
    </row>
    <row r="33013" spans="4:5" x14ac:dyDescent="0.25">
      <c r="D33013" s="31">
        <v>-441.91399999999999</v>
      </c>
      <c r="E33013" s="28">
        <v>750.77800000000002</v>
      </c>
    </row>
    <row r="33014" spans="4:5" x14ac:dyDescent="0.25">
      <c r="D33014" s="31">
        <v>-441.89800000000002</v>
      </c>
      <c r="E33014" s="28">
        <v>750.72299999999996</v>
      </c>
    </row>
    <row r="33015" spans="4:5" x14ac:dyDescent="0.25">
      <c r="D33015" s="31">
        <v>-441.88200000000001</v>
      </c>
      <c r="E33015" s="28">
        <v>750.66800000000001</v>
      </c>
    </row>
    <row r="33016" spans="4:5" x14ac:dyDescent="0.25">
      <c r="D33016" s="31">
        <v>-441.86599999999999</v>
      </c>
      <c r="E33016" s="28">
        <v>750.61400000000003</v>
      </c>
    </row>
    <row r="33017" spans="4:5" x14ac:dyDescent="0.25">
      <c r="D33017" s="31">
        <v>-441.85</v>
      </c>
      <c r="E33017" s="28">
        <v>750.55899999999997</v>
      </c>
    </row>
    <row r="33018" spans="4:5" x14ac:dyDescent="0.25">
      <c r="D33018" s="31">
        <v>-441.834</v>
      </c>
      <c r="E33018" s="28">
        <v>750.50400000000002</v>
      </c>
    </row>
    <row r="33019" spans="4:5" x14ac:dyDescent="0.25">
      <c r="D33019" s="31">
        <v>-441.81799999999998</v>
      </c>
      <c r="E33019" s="28">
        <v>750.44899999999996</v>
      </c>
    </row>
    <row r="33020" spans="4:5" x14ac:dyDescent="0.25">
      <c r="D33020" s="31">
        <v>-441.80200000000002</v>
      </c>
      <c r="E33020" s="28">
        <v>750.39400000000001</v>
      </c>
    </row>
    <row r="33021" spans="4:5" x14ac:dyDescent="0.25">
      <c r="D33021" s="31">
        <v>-441.786</v>
      </c>
      <c r="E33021" s="28">
        <v>750.33900000000006</v>
      </c>
    </row>
    <row r="33022" spans="4:5" x14ac:dyDescent="0.25">
      <c r="D33022" s="31">
        <v>-441.77100000000002</v>
      </c>
      <c r="E33022" s="28">
        <v>750.28399999999999</v>
      </c>
    </row>
    <row r="33023" spans="4:5" x14ac:dyDescent="0.25">
      <c r="D33023" s="31">
        <v>-441.755</v>
      </c>
      <c r="E33023" s="28">
        <v>750.22900000000004</v>
      </c>
    </row>
    <row r="33024" spans="4:5" x14ac:dyDescent="0.25">
      <c r="D33024" s="31">
        <v>-441.73899999999998</v>
      </c>
      <c r="E33024" s="28">
        <v>750.17399999999998</v>
      </c>
    </row>
    <row r="33025" spans="4:5" x14ac:dyDescent="0.25">
      <c r="D33025" s="31">
        <v>-441.72300000000001</v>
      </c>
      <c r="E33025" s="28">
        <v>750.11900000000003</v>
      </c>
    </row>
    <row r="33026" spans="4:5" x14ac:dyDescent="0.25">
      <c r="D33026" s="31">
        <v>-441.70699999999999</v>
      </c>
      <c r="E33026" s="28">
        <v>750.06399999999996</v>
      </c>
    </row>
    <row r="33027" spans="4:5" x14ac:dyDescent="0.25">
      <c r="D33027" s="31">
        <v>-441.69099999999997</v>
      </c>
      <c r="E33027" s="28">
        <v>750.00900000000001</v>
      </c>
    </row>
    <row r="33028" spans="4:5" x14ac:dyDescent="0.25">
      <c r="D33028" s="31">
        <v>-441.67500000000001</v>
      </c>
      <c r="E33028" s="28">
        <v>749.95399999999995</v>
      </c>
    </row>
    <row r="33029" spans="4:5" x14ac:dyDescent="0.25">
      <c r="D33029" s="31">
        <v>-441.65899999999999</v>
      </c>
      <c r="E33029" s="28">
        <v>749.899</v>
      </c>
    </row>
    <row r="33030" spans="4:5" x14ac:dyDescent="0.25">
      <c r="D33030" s="31">
        <v>-441.64299999999997</v>
      </c>
      <c r="E33030" s="28">
        <v>749.84400000000005</v>
      </c>
    </row>
    <row r="33031" spans="4:5" x14ac:dyDescent="0.25">
      <c r="D33031" s="31">
        <v>-441.62700000000001</v>
      </c>
      <c r="E33031" s="28">
        <v>749.78899999999999</v>
      </c>
    </row>
    <row r="33032" spans="4:5" x14ac:dyDescent="0.25">
      <c r="D33032" s="31">
        <v>-441.61099999999999</v>
      </c>
      <c r="E33032" s="28">
        <v>749.73400000000004</v>
      </c>
    </row>
    <row r="33033" spans="4:5" x14ac:dyDescent="0.25">
      <c r="D33033" s="31">
        <v>-441.59500000000003</v>
      </c>
      <c r="E33033" s="28">
        <v>749.678</v>
      </c>
    </row>
    <row r="33034" spans="4:5" x14ac:dyDescent="0.25">
      <c r="D33034" s="31">
        <v>-441.57900000000001</v>
      </c>
      <c r="E33034" s="28">
        <v>749.62300000000005</v>
      </c>
    </row>
    <row r="33035" spans="4:5" x14ac:dyDescent="0.25">
      <c r="D33035" s="31">
        <v>-441.56299999999999</v>
      </c>
      <c r="E33035" s="28">
        <v>749.56799999999998</v>
      </c>
    </row>
    <row r="33036" spans="4:5" x14ac:dyDescent="0.25">
      <c r="D33036" s="31">
        <v>-441.54700000000003</v>
      </c>
      <c r="E33036" s="28">
        <v>749.51300000000003</v>
      </c>
    </row>
    <row r="33037" spans="4:5" x14ac:dyDescent="0.25">
      <c r="D33037" s="31">
        <v>-441.53100000000001</v>
      </c>
      <c r="E33037" s="28">
        <v>749.45699999999999</v>
      </c>
    </row>
    <row r="33038" spans="4:5" x14ac:dyDescent="0.25">
      <c r="D33038" s="31">
        <v>-441.51499999999999</v>
      </c>
      <c r="E33038" s="28">
        <v>749.40200000000004</v>
      </c>
    </row>
    <row r="33039" spans="4:5" x14ac:dyDescent="0.25">
      <c r="D33039" s="31">
        <v>-441.49900000000002</v>
      </c>
      <c r="E33039" s="28">
        <v>749.34699999999998</v>
      </c>
    </row>
    <row r="33040" spans="4:5" x14ac:dyDescent="0.25">
      <c r="D33040" s="31">
        <v>-441.483</v>
      </c>
      <c r="E33040" s="28">
        <v>749.29200000000003</v>
      </c>
    </row>
    <row r="33041" spans="4:5" x14ac:dyDescent="0.25">
      <c r="D33041" s="31">
        <v>-441.46699999999998</v>
      </c>
      <c r="E33041" s="28">
        <v>749.23599999999999</v>
      </c>
    </row>
    <row r="33042" spans="4:5" x14ac:dyDescent="0.25">
      <c r="D33042" s="31">
        <v>-441.45100000000002</v>
      </c>
      <c r="E33042" s="28">
        <v>749.18100000000004</v>
      </c>
    </row>
    <row r="33043" spans="4:5" x14ac:dyDescent="0.25">
      <c r="D33043" s="31">
        <v>-441.435</v>
      </c>
      <c r="E33043" s="28">
        <v>749.125</v>
      </c>
    </row>
    <row r="33044" spans="4:5" x14ac:dyDescent="0.25">
      <c r="D33044" s="31">
        <v>-441.41899999999998</v>
      </c>
      <c r="E33044" s="28">
        <v>749.07</v>
      </c>
    </row>
    <row r="33045" spans="4:5" x14ac:dyDescent="0.25">
      <c r="D33045" s="31">
        <v>-441.40300000000002</v>
      </c>
      <c r="E33045" s="28">
        <v>749.01400000000001</v>
      </c>
    </row>
    <row r="33046" spans="4:5" x14ac:dyDescent="0.25">
      <c r="D33046" s="31">
        <v>-441.387</v>
      </c>
      <c r="E33046" s="28">
        <v>748.95899999999995</v>
      </c>
    </row>
    <row r="33047" spans="4:5" x14ac:dyDescent="0.25">
      <c r="D33047" s="31">
        <v>-441.37099999999998</v>
      </c>
      <c r="E33047" s="28">
        <v>748.90300000000002</v>
      </c>
    </row>
    <row r="33048" spans="4:5" x14ac:dyDescent="0.25">
      <c r="D33048" s="31">
        <v>-441.35500000000002</v>
      </c>
      <c r="E33048" s="28">
        <v>748.84799999999996</v>
      </c>
    </row>
    <row r="33049" spans="4:5" x14ac:dyDescent="0.25">
      <c r="D33049" s="31">
        <v>-441.339</v>
      </c>
      <c r="E33049" s="28">
        <v>748.79200000000003</v>
      </c>
    </row>
    <row r="33050" spans="4:5" x14ac:dyDescent="0.25">
      <c r="D33050" s="31">
        <v>-441.32299999999998</v>
      </c>
      <c r="E33050" s="28">
        <v>748.73699999999997</v>
      </c>
    </row>
    <row r="33051" spans="4:5" x14ac:dyDescent="0.25">
      <c r="D33051" s="31">
        <v>-441.30700000000002</v>
      </c>
      <c r="E33051" s="28">
        <v>748.68100000000004</v>
      </c>
    </row>
    <row r="33052" spans="4:5" x14ac:dyDescent="0.25">
      <c r="D33052" s="31">
        <v>-441.291</v>
      </c>
      <c r="E33052" s="28">
        <v>748.62599999999998</v>
      </c>
    </row>
    <row r="33053" spans="4:5" x14ac:dyDescent="0.25">
      <c r="D33053" s="31">
        <v>-441.27499999999998</v>
      </c>
      <c r="E33053" s="28">
        <v>748.57</v>
      </c>
    </row>
    <row r="33054" spans="4:5" x14ac:dyDescent="0.25">
      <c r="D33054" s="31">
        <v>-441.25900000000001</v>
      </c>
      <c r="E33054" s="28">
        <v>748.51400000000001</v>
      </c>
    </row>
    <row r="33055" spans="4:5" x14ac:dyDescent="0.25">
      <c r="D33055" s="31">
        <v>-441.24299999999999</v>
      </c>
      <c r="E33055" s="28">
        <v>748.45899999999995</v>
      </c>
    </row>
    <row r="33056" spans="4:5" x14ac:dyDescent="0.25">
      <c r="D33056" s="31">
        <v>-441.22699999999998</v>
      </c>
      <c r="E33056" s="28">
        <v>748.40300000000002</v>
      </c>
    </row>
    <row r="33057" spans="4:5" x14ac:dyDescent="0.25">
      <c r="D33057" s="31">
        <v>-441.21100000000001</v>
      </c>
      <c r="E33057" s="28">
        <v>748.34699999999998</v>
      </c>
    </row>
    <row r="33058" spans="4:5" x14ac:dyDescent="0.25">
      <c r="D33058" s="31">
        <v>-441.19499999999999</v>
      </c>
      <c r="E33058" s="28">
        <v>748.29100000000005</v>
      </c>
    </row>
    <row r="33059" spans="4:5" x14ac:dyDescent="0.25">
      <c r="D33059" s="31">
        <v>-441.17899999999997</v>
      </c>
      <c r="E33059" s="28">
        <v>748.23599999999999</v>
      </c>
    </row>
    <row r="33060" spans="4:5" x14ac:dyDescent="0.25">
      <c r="D33060" s="31">
        <v>-441.16300000000001</v>
      </c>
      <c r="E33060" s="28">
        <v>748.18</v>
      </c>
    </row>
    <row r="33061" spans="4:5" x14ac:dyDescent="0.25">
      <c r="D33061" s="31">
        <v>-441.14699999999999</v>
      </c>
      <c r="E33061" s="28">
        <v>748.12400000000002</v>
      </c>
    </row>
    <row r="33062" spans="4:5" x14ac:dyDescent="0.25">
      <c r="D33062" s="31">
        <v>-441.13099999999997</v>
      </c>
      <c r="E33062" s="28">
        <v>748.06799999999998</v>
      </c>
    </row>
    <row r="33063" spans="4:5" x14ac:dyDescent="0.25">
      <c r="D33063" s="31">
        <v>-441.11500000000001</v>
      </c>
      <c r="E33063" s="28">
        <v>748.01199999999994</v>
      </c>
    </row>
    <row r="33064" spans="4:5" x14ac:dyDescent="0.25">
      <c r="D33064" s="31">
        <v>-441.09899999999999</v>
      </c>
      <c r="E33064" s="28">
        <v>747.95600000000002</v>
      </c>
    </row>
    <row r="33065" spans="4:5" x14ac:dyDescent="0.25">
      <c r="D33065" s="31">
        <v>-441.08300000000003</v>
      </c>
      <c r="E33065" s="28">
        <v>747.90099999999995</v>
      </c>
    </row>
    <row r="33066" spans="4:5" x14ac:dyDescent="0.25">
      <c r="D33066" s="31">
        <v>-441.06700000000001</v>
      </c>
      <c r="E33066" s="28">
        <v>747.84500000000003</v>
      </c>
    </row>
    <row r="33067" spans="4:5" x14ac:dyDescent="0.25">
      <c r="D33067" s="31">
        <v>-441.05099999999999</v>
      </c>
      <c r="E33067" s="28">
        <v>747.78899999999999</v>
      </c>
    </row>
    <row r="33068" spans="4:5" x14ac:dyDescent="0.25">
      <c r="D33068" s="31">
        <v>-441.03500000000003</v>
      </c>
      <c r="E33068" s="28">
        <v>747.73299999999995</v>
      </c>
    </row>
    <row r="33069" spans="4:5" x14ac:dyDescent="0.25">
      <c r="D33069" s="31">
        <v>-441.01900000000001</v>
      </c>
      <c r="E33069" s="28">
        <v>747.67700000000002</v>
      </c>
    </row>
    <row r="33070" spans="4:5" x14ac:dyDescent="0.25">
      <c r="D33070" s="31">
        <v>-441.00299999999999</v>
      </c>
      <c r="E33070" s="28">
        <v>747.62099999999998</v>
      </c>
    </row>
    <row r="33071" spans="4:5" x14ac:dyDescent="0.25">
      <c r="D33071" s="31">
        <v>-440.98700000000002</v>
      </c>
      <c r="E33071" s="28">
        <v>747.56500000000005</v>
      </c>
    </row>
    <row r="33072" spans="4:5" x14ac:dyDescent="0.25">
      <c r="D33072" s="31">
        <v>-440.971</v>
      </c>
      <c r="E33072" s="28">
        <v>747.50900000000001</v>
      </c>
    </row>
    <row r="33073" spans="4:5" x14ac:dyDescent="0.25">
      <c r="D33073" s="31">
        <v>-440.95499999999998</v>
      </c>
      <c r="E33073" s="28">
        <v>747.45299999999997</v>
      </c>
    </row>
    <row r="33074" spans="4:5" x14ac:dyDescent="0.25">
      <c r="D33074" s="31">
        <v>-440.93900000000002</v>
      </c>
      <c r="E33074" s="28">
        <v>747.39599999999996</v>
      </c>
    </row>
    <row r="33075" spans="4:5" x14ac:dyDescent="0.25">
      <c r="D33075" s="31">
        <v>-440.923</v>
      </c>
      <c r="E33075" s="28">
        <v>747.34</v>
      </c>
    </row>
    <row r="33076" spans="4:5" x14ac:dyDescent="0.25">
      <c r="D33076" s="31">
        <v>-440.90699999999998</v>
      </c>
      <c r="E33076" s="28">
        <v>747.28399999999999</v>
      </c>
    </row>
    <row r="33077" spans="4:5" x14ac:dyDescent="0.25">
      <c r="D33077" s="31">
        <v>-440.89100000000002</v>
      </c>
      <c r="E33077" s="28">
        <v>747.22799999999995</v>
      </c>
    </row>
    <row r="33078" spans="4:5" x14ac:dyDescent="0.25">
      <c r="D33078" s="31">
        <v>-440.875</v>
      </c>
      <c r="E33078" s="28">
        <v>747.17200000000003</v>
      </c>
    </row>
    <row r="33079" spans="4:5" x14ac:dyDescent="0.25">
      <c r="D33079" s="31">
        <v>-440.85899999999998</v>
      </c>
      <c r="E33079" s="28">
        <v>747.11599999999999</v>
      </c>
    </row>
    <row r="33080" spans="4:5" x14ac:dyDescent="0.25">
      <c r="D33080" s="31">
        <v>-440.84300000000002</v>
      </c>
      <c r="E33080" s="28">
        <v>747.05899999999997</v>
      </c>
    </row>
    <row r="33081" spans="4:5" x14ac:dyDescent="0.25">
      <c r="D33081" s="31">
        <v>-440.827</v>
      </c>
      <c r="E33081" s="28">
        <v>747.00300000000004</v>
      </c>
    </row>
    <row r="33082" spans="4:5" x14ac:dyDescent="0.25">
      <c r="D33082" s="31">
        <v>-440.81099999999998</v>
      </c>
      <c r="E33082" s="28">
        <v>746.947</v>
      </c>
    </row>
    <row r="33083" spans="4:5" x14ac:dyDescent="0.25">
      <c r="D33083" s="31">
        <v>-440.79500000000002</v>
      </c>
      <c r="E33083" s="28">
        <v>746.89</v>
      </c>
    </row>
    <row r="33084" spans="4:5" x14ac:dyDescent="0.25">
      <c r="D33084" s="31">
        <v>-440.779</v>
      </c>
      <c r="E33084" s="28">
        <v>746.83399999999995</v>
      </c>
    </row>
    <row r="33085" spans="4:5" x14ac:dyDescent="0.25">
      <c r="D33085" s="31">
        <v>-440.76299999999998</v>
      </c>
      <c r="E33085" s="28">
        <v>746.77800000000002</v>
      </c>
    </row>
    <row r="33086" spans="4:5" x14ac:dyDescent="0.25">
      <c r="D33086" s="31">
        <v>-440.74700000000001</v>
      </c>
      <c r="E33086" s="28">
        <v>746.721</v>
      </c>
    </row>
    <row r="33087" spans="4:5" x14ac:dyDescent="0.25">
      <c r="D33087" s="31">
        <v>-440.73099999999999</v>
      </c>
      <c r="E33087" s="28">
        <v>746.66499999999996</v>
      </c>
    </row>
    <row r="33088" spans="4:5" x14ac:dyDescent="0.25">
      <c r="D33088" s="31">
        <v>-440.71499999999997</v>
      </c>
      <c r="E33088" s="28">
        <v>746.60900000000004</v>
      </c>
    </row>
    <row r="33089" spans="4:5" x14ac:dyDescent="0.25">
      <c r="D33089" s="31">
        <v>-440.69900000000001</v>
      </c>
      <c r="E33089" s="28">
        <v>746.55200000000002</v>
      </c>
    </row>
    <row r="33090" spans="4:5" x14ac:dyDescent="0.25">
      <c r="D33090" s="31">
        <v>-440.68299999999999</v>
      </c>
      <c r="E33090" s="28">
        <v>746.49599999999998</v>
      </c>
    </row>
    <row r="33091" spans="4:5" x14ac:dyDescent="0.25">
      <c r="D33091" s="31">
        <v>-440.66699999999997</v>
      </c>
      <c r="E33091" s="28">
        <v>746.43899999999996</v>
      </c>
    </row>
    <row r="33092" spans="4:5" x14ac:dyDescent="0.25">
      <c r="D33092" s="31">
        <v>-440.65100000000001</v>
      </c>
      <c r="E33092" s="28">
        <v>746.38300000000004</v>
      </c>
    </row>
    <row r="33093" spans="4:5" x14ac:dyDescent="0.25">
      <c r="D33093" s="31">
        <v>-440.63499999999999</v>
      </c>
      <c r="E33093" s="28">
        <v>746.32600000000002</v>
      </c>
    </row>
    <row r="33094" spans="4:5" x14ac:dyDescent="0.25">
      <c r="D33094" s="31">
        <v>-440.61900000000003</v>
      </c>
      <c r="E33094" s="28">
        <v>746.27</v>
      </c>
    </row>
    <row r="33095" spans="4:5" x14ac:dyDescent="0.25">
      <c r="D33095" s="31">
        <v>-440.60300000000001</v>
      </c>
      <c r="E33095" s="28">
        <v>746.21299999999997</v>
      </c>
    </row>
    <row r="33096" spans="4:5" x14ac:dyDescent="0.25">
      <c r="D33096" s="31">
        <v>-440.58699999999999</v>
      </c>
      <c r="E33096" s="28">
        <v>746.15599999999995</v>
      </c>
    </row>
    <row r="33097" spans="4:5" x14ac:dyDescent="0.25">
      <c r="D33097" s="31">
        <v>-440.57100000000003</v>
      </c>
      <c r="E33097" s="28">
        <v>746.1</v>
      </c>
    </row>
    <row r="33098" spans="4:5" x14ac:dyDescent="0.25">
      <c r="D33098" s="31">
        <v>-440.55500000000001</v>
      </c>
      <c r="E33098" s="28">
        <v>746.04300000000001</v>
      </c>
    </row>
    <row r="33099" spans="4:5" x14ac:dyDescent="0.25">
      <c r="D33099" s="31">
        <v>-440.53899999999999</v>
      </c>
      <c r="E33099" s="28">
        <v>745.98699999999997</v>
      </c>
    </row>
    <row r="33100" spans="4:5" x14ac:dyDescent="0.25">
      <c r="D33100" s="31">
        <v>-440.52300000000002</v>
      </c>
      <c r="E33100" s="28">
        <v>745.93</v>
      </c>
    </row>
    <row r="33101" spans="4:5" x14ac:dyDescent="0.25">
      <c r="D33101" s="31">
        <v>-440.50700000000001</v>
      </c>
      <c r="E33101" s="28">
        <v>745.87300000000005</v>
      </c>
    </row>
    <row r="33102" spans="4:5" x14ac:dyDescent="0.25">
      <c r="D33102" s="31">
        <v>-440.49099999999999</v>
      </c>
      <c r="E33102" s="28">
        <v>745.81700000000001</v>
      </c>
    </row>
    <row r="33103" spans="4:5" x14ac:dyDescent="0.25">
      <c r="D33103" s="31">
        <v>-440.47500000000002</v>
      </c>
      <c r="E33103" s="28">
        <v>745.76</v>
      </c>
    </row>
    <row r="33104" spans="4:5" x14ac:dyDescent="0.25">
      <c r="D33104" s="31">
        <v>-440.459</v>
      </c>
      <c r="E33104" s="28">
        <v>745.70299999999997</v>
      </c>
    </row>
    <row r="33105" spans="4:5" x14ac:dyDescent="0.25">
      <c r="D33105" s="31">
        <v>-440.44299999999998</v>
      </c>
      <c r="E33105" s="28">
        <v>745.64599999999996</v>
      </c>
    </row>
    <row r="33106" spans="4:5" x14ac:dyDescent="0.25">
      <c r="D33106" s="31">
        <v>-440.42700000000002</v>
      </c>
      <c r="E33106" s="28">
        <v>745.58900000000006</v>
      </c>
    </row>
    <row r="33107" spans="4:5" x14ac:dyDescent="0.25">
      <c r="D33107" s="31">
        <v>-440.411</v>
      </c>
      <c r="E33107" s="28">
        <v>745.53300000000002</v>
      </c>
    </row>
    <row r="33108" spans="4:5" x14ac:dyDescent="0.25">
      <c r="D33108" s="31">
        <v>-440.39499999999998</v>
      </c>
      <c r="E33108" s="28">
        <v>745.476</v>
      </c>
    </row>
    <row r="33109" spans="4:5" x14ac:dyDescent="0.25">
      <c r="D33109" s="31">
        <v>-440.37900000000002</v>
      </c>
      <c r="E33109" s="28">
        <v>745.41899999999998</v>
      </c>
    </row>
    <row r="33110" spans="4:5" x14ac:dyDescent="0.25">
      <c r="D33110" s="31">
        <v>-440.363</v>
      </c>
      <c r="E33110" s="28">
        <v>745.36199999999997</v>
      </c>
    </row>
    <row r="33111" spans="4:5" x14ac:dyDescent="0.25">
      <c r="D33111" s="31">
        <v>-440.34699999999998</v>
      </c>
      <c r="E33111" s="28">
        <v>745.30499999999995</v>
      </c>
    </row>
    <row r="33112" spans="4:5" x14ac:dyDescent="0.25">
      <c r="D33112" s="31">
        <v>-440.33100000000002</v>
      </c>
      <c r="E33112" s="28">
        <v>745.24800000000005</v>
      </c>
    </row>
    <row r="33113" spans="4:5" x14ac:dyDescent="0.25">
      <c r="D33113" s="31">
        <v>-440.315</v>
      </c>
      <c r="E33113" s="28">
        <v>745.19100000000003</v>
      </c>
    </row>
    <row r="33114" spans="4:5" x14ac:dyDescent="0.25">
      <c r="D33114" s="31">
        <v>-440.29899999999998</v>
      </c>
      <c r="E33114" s="28">
        <v>745.13400000000001</v>
      </c>
    </row>
    <row r="33115" spans="4:5" x14ac:dyDescent="0.25">
      <c r="D33115" s="31">
        <v>-440.28300000000002</v>
      </c>
      <c r="E33115" s="28">
        <v>745.077</v>
      </c>
    </row>
    <row r="33116" spans="4:5" x14ac:dyDescent="0.25">
      <c r="D33116" s="31">
        <v>-440.267</v>
      </c>
      <c r="E33116" s="28">
        <v>745.02</v>
      </c>
    </row>
    <row r="33117" spans="4:5" x14ac:dyDescent="0.25">
      <c r="D33117" s="31">
        <v>-440.25099999999998</v>
      </c>
      <c r="E33117" s="28">
        <v>744.96299999999997</v>
      </c>
    </row>
    <row r="33118" spans="4:5" x14ac:dyDescent="0.25">
      <c r="D33118" s="31">
        <v>-440.23500000000001</v>
      </c>
      <c r="E33118" s="28">
        <v>744.90599999999995</v>
      </c>
    </row>
    <row r="33119" spans="4:5" x14ac:dyDescent="0.25">
      <c r="D33119" s="31">
        <v>-440.21899999999999</v>
      </c>
      <c r="E33119" s="28">
        <v>744.84900000000005</v>
      </c>
    </row>
    <row r="33120" spans="4:5" x14ac:dyDescent="0.25">
      <c r="D33120" s="31">
        <v>-440.20299999999997</v>
      </c>
      <c r="E33120" s="28">
        <v>744.79200000000003</v>
      </c>
    </row>
    <row r="33121" spans="4:5" x14ac:dyDescent="0.25">
      <c r="D33121" s="31">
        <v>-440.18700000000001</v>
      </c>
      <c r="E33121" s="28">
        <v>744.73500000000001</v>
      </c>
    </row>
    <row r="33122" spans="4:5" x14ac:dyDescent="0.25">
      <c r="D33122" s="31">
        <v>-440.17099999999999</v>
      </c>
      <c r="E33122" s="28">
        <v>744.678</v>
      </c>
    </row>
    <row r="33123" spans="4:5" x14ac:dyDescent="0.25">
      <c r="D33123" s="31">
        <v>-440.15499999999997</v>
      </c>
      <c r="E33123" s="28">
        <v>744.62</v>
      </c>
    </row>
    <row r="33124" spans="4:5" x14ac:dyDescent="0.25">
      <c r="D33124" s="31">
        <v>-440.13900000000001</v>
      </c>
      <c r="E33124" s="28">
        <v>744.56299999999999</v>
      </c>
    </row>
    <row r="33125" spans="4:5" x14ac:dyDescent="0.25">
      <c r="D33125" s="31">
        <v>-440.12299999999999</v>
      </c>
      <c r="E33125" s="28">
        <v>744.50599999999997</v>
      </c>
    </row>
    <row r="33126" spans="4:5" x14ac:dyDescent="0.25">
      <c r="D33126" s="31">
        <v>-440.10700000000003</v>
      </c>
      <c r="E33126" s="28">
        <v>744.44899999999996</v>
      </c>
    </row>
    <row r="33127" spans="4:5" x14ac:dyDescent="0.25">
      <c r="D33127" s="31">
        <v>-440.09100000000001</v>
      </c>
      <c r="E33127" s="28">
        <v>744.39099999999996</v>
      </c>
    </row>
    <row r="33128" spans="4:5" x14ac:dyDescent="0.25">
      <c r="D33128" s="31">
        <v>-440.07499999999999</v>
      </c>
      <c r="E33128" s="28">
        <v>744.33399999999995</v>
      </c>
    </row>
    <row r="33129" spans="4:5" x14ac:dyDescent="0.25">
      <c r="D33129" s="31">
        <v>-440.05900000000003</v>
      </c>
      <c r="E33129" s="28">
        <v>744.27700000000004</v>
      </c>
    </row>
    <row r="33130" spans="4:5" x14ac:dyDescent="0.25">
      <c r="D33130" s="31">
        <v>-440.04300000000001</v>
      </c>
      <c r="E33130" s="28">
        <v>744.22</v>
      </c>
    </row>
    <row r="33131" spans="4:5" x14ac:dyDescent="0.25">
      <c r="D33131" s="31">
        <v>-440.02699999999999</v>
      </c>
      <c r="E33131" s="28">
        <v>744.16200000000003</v>
      </c>
    </row>
    <row r="33132" spans="4:5" x14ac:dyDescent="0.25">
      <c r="D33132" s="31">
        <v>-440.01100000000002</v>
      </c>
      <c r="E33132" s="28">
        <v>744.10500000000002</v>
      </c>
    </row>
    <row r="33133" spans="4:5" x14ac:dyDescent="0.25">
      <c r="D33133" s="31">
        <v>-439.995</v>
      </c>
      <c r="E33133" s="28">
        <v>744.04700000000003</v>
      </c>
    </row>
    <row r="33134" spans="4:5" x14ac:dyDescent="0.25">
      <c r="D33134" s="31">
        <v>-439.97899999999998</v>
      </c>
      <c r="E33134" s="28">
        <v>743.99</v>
      </c>
    </row>
    <row r="33135" spans="4:5" x14ac:dyDescent="0.25">
      <c r="D33135" s="31">
        <v>-439.964</v>
      </c>
      <c r="E33135" s="28">
        <v>743.93299999999999</v>
      </c>
    </row>
    <row r="33136" spans="4:5" x14ac:dyDescent="0.25">
      <c r="D33136" s="31">
        <v>-439.94799999999998</v>
      </c>
      <c r="E33136" s="28">
        <v>743.875</v>
      </c>
    </row>
    <row r="33137" spans="4:5" x14ac:dyDescent="0.25">
      <c r="D33137" s="31">
        <v>-439.93200000000002</v>
      </c>
      <c r="E33137" s="28">
        <v>743.81799999999998</v>
      </c>
    </row>
    <row r="33138" spans="4:5" x14ac:dyDescent="0.25">
      <c r="D33138" s="31">
        <v>-439.916</v>
      </c>
      <c r="E33138" s="28">
        <v>743.76</v>
      </c>
    </row>
    <row r="33139" spans="4:5" x14ac:dyDescent="0.25">
      <c r="D33139" s="31">
        <v>-439.9</v>
      </c>
      <c r="E33139" s="28">
        <v>743.70299999999997</v>
      </c>
    </row>
    <row r="33140" spans="4:5" x14ac:dyDescent="0.25">
      <c r="D33140" s="31">
        <v>-439.88400000000001</v>
      </c>
      <c r="E33140" s="28">
        <v>743.64499999999998</v>
      </c>
    </row>
    <row r="33141" spans="4:5" x14ac:dyDescent="0.25">
      <c r="D33141" s="31">
        <v>-439.86799999999999</v>
      </c>
      <c r="E33141" s="28">
        <v>743.58799999999997</v>
      </c>
    </row>
    <row r="33142" spans="4:5" x14ac:dyDescent="0.25">
      <c r="D33142" s="31">
        <v>-439.85199999999998</v>
      </c>
      <c r="E33142" s="28">
        <v>743.53</v>
      </c>
    </row>
    <row r="33143" spans="4:5" x14ac:dyDescent="0.25">
      <c r="D33143" s="31">
        <v>-439.83600000000001</v>
      </c>
      <c r="E33143" s="28">
        <v>743.47199999999998</v>
      </c>
    </row>
    <row r="33144" spans="4:5" x14ac:dyDescent="0.25">
      <c r="D33144" s="31">
        <v>-439.82</v>
      </c>
      <c r="E33144" s="28">
        <v>743.41499999999996</v>
      </c>
    </row>
    <row r="33145" spans="4:5" x14ac:dyDescent="0.25">
      <c r="D33145" s="31">
        <v>-439.80399999999997</v>
      </c>
      <c r="E33145" s="28">
        <v>743.35699999999997</v>
      </c>
    </row>
    <row r="33146" spans="4:5" x14ac:dyDescent="0.25">
      <c r="D33146" s="31">
        <v>-439.78800000000001</v>
      </c>
      <c r="E33146" s="28">
        <v>743.29899999999998</v>
      </c>
    </row>
    <row r="33147" spans="4:5" x14ac:dyDescent="0.25">
      <c r="D33147" s="31">
        <v>-439.77199999999999</v>
      </c>
      <c r="E33147" s="28">
        <v>743.24199999999996</v>
      </c>
    </row>
    <row r="33148" spans="4:5" x14ac:dyDescent="0.25">
      <c r="D33148" s="31">
        <v>-439.75599999999997</v>
      </c>
      <c r="E33148" s="28">
        <v>743.18399999999997</v>
      </c>
    </row>
    <row r="33149" spans="4:5" x14ac:dyDescent="0.25">
      <c r="D33149" s="31">
        <v>-439.74</v>
      </c>
      <c r="E33149" s="28">
        <v>743.12599999999998</v>
      </c>
    </row>
    <row r="33150" spans="4:5" x14ac:dyDescent="0.25">
      <c r="D33150" s="31">
        <v>-439.72399999999999</v>
      </c>
      <c r="E33150" s="28">
        <v>743.06799999999998</v>
      </c>
    </row>
    <row r="33151" spans="4:5" x14ac:dyDescent="0.25">
      <c r="D33151" s="31">
        <v>-439.70800000000003</v>
      </c>
      <c r="E33151" s="28">
        <v>743.01099999999997</v>
      </c>
    </row>
    <row r="33152" spans="4:5" x14ac:dyDescent="0.25">
      <c r="D33152" s="31">
        <v>-439.69200000000001</v>
      </c>
      <c r="E33152" s="28">
        <v>742.95299999999997</v>
      </c>
    </row>
    <row r="33153" spans="4:5" x14ac:dyDescent="0.25">
      <c r="D33153" s="31">
        <v>-439.67599999999999</v>
      </c>
      <c r="E33153" s="28">
        <v>742.89499999999998</v>
      </c>
    </row>
    <row r="33154" spans="4:5" x14ac:dyDescent="0.25">
      <c r="D33154" s="31">
        <v>-439.66</v>
      </c>
      <c r="E33154" s="28">
        <v>742.83699999999999</v>
      </c>
    </row>
    <row r="33155" spans="4:5" x14ac:dyDescent="0.25">
      <c r="D33155" s="31">
        <v>-439.64400000000001</v>
      </c>
      <c r="E33155" s="28">
        <v>742.779</v>
      </c>
    </row>
    <row r="33156" spans="4:5" x14ac:dyDescent="0.25">
      <c r="D33156" s="31">
        <v>-439.62799999999999</v>
      </c>
      <c r="E33156" s="28">
        <v>742.721</v>
      </c>
    </row>
    <row r="33157" spans="4:5" x14ac:dyDescent="0.25">
      <c r="D33157" s="31">
        <v>-439.61200000000002</v>
      </c>
      <c r="E33157" s="28">
        <v>742.66399999999999</v>
      </c>
    </row>
    <row r="33158" spans="4:5" x14ac:dyDescent="0.25">
      <c r="D33158" s="31">
        <v>-439.596</v>
      </c>
      <c r="E33158" s="28">
        <v>742.60599999999999</v>
      </c>
    </row>
    <row r="33159" spans="4:5" x14ac:dyDescent="0.25">
      <c r="D33159" s="31">
        <v>-439.58</v>
      </c>
      <c r="E33159" s="28">
        <v>742.548</v>
      </c>
    </row>
    <row r="33160" spans="4:5" x14ac:dyDescent="0.25">
      <c r="D33160" s="31">
        <v>-439.56400000000002</v>
      </c>
      <c r="E33160" s="28">
        <v>742.49</v>
      </c>
    </row>
    <row r="33161" spans="4:5" x14ac:dyDescent="0.25">
      <c r="D33161" s="31">
        <v>-439.548</v>
      </c>
      <c r="E33161" s="28">
        <v>742.43200000000002</v>
      </c>
    </row>
    <row r="33162" spans="4:5" x14ac:dyDescent="0.25">
      <c r="D33162" s="31">
        <v>-439.53199999999998</v>
      </c>
      <c r="E33162" s="28">
        <v>742.37400000000002</v>
      </c>
    </row>
    <row r="33163" spans="4:5" x14ac:dyDescent="0.25">
      <c r="D33163" s="31">
        <v>-439.51600000000002</v>
      </c>
      <c r="E33163" s="28">
        <v>742.31600000000003</v>
      </c>
    </row>
    <row r="33164" spans="4:5" x14ac:dyDescent="0.25">
      <c r="D33164" s="31">
        <v>-439.5</v>
      </c>
      <c r="E33164" s="28">
        <v>742.25800000000004</v>
      </c>
    </row>
    <row r="33165" spans="4:5" x14ac:dyDescent="0.25">
      <c r="D33165" s="31">
        <v>-439.48399999999998</v>
      </c>
      <c r="E33165" s="28">
        <v>742.19899999999996</v>
      </c>
    </row>
    <row r="33166" spans="4:5" x14ac:dyDescent="0.25">
      <c r="D33166" s="31">
        <v>-439.46800000000002</v>
      </c>
      <c r="E33166" s="28">
        <v>742.14099999999996</v>
      </c>
    </row>
    <row r="33167" spans="4:5" x14ac:dyDescent="0.25">
      <c r="D33167" s="31">
        <v>-439.452</v>
      </c>
      <c r="E33167" s="28">
        <v>742.08299999999997</v>
      </c>
    </row>
    <row r="33168" spans="4:5" x14ac:dyDescent="0.25">
      <c r="D33168" s="31">
        <v>-439.43599999999998</v>
      </c>
      <c r="E33168" s="28">
        <v>742.02499999999998</v>
      </c>
    </row>
    <row r="33169" spans="4:5" x14ac:dyDescent="0.25">
      <c r="D33169" s="31">
        <v>-439.42</v>
      </c>
      <c r="E33169" s="28">
        <v>741.96699999999998</v>
      </c>
    </row>
    <row r="33170" spans="4:5" x14ac:dyDescent="0.25">
      <c r="D33170" s="31">
        <v>-439.404</v>
      </c>
      <c r="E33170" s="28">
        <v>741.90899999999999</v>
      </c>
    </row>
    <row r="33171" spans="4:5" x14ac:dyDescent="0.25">
      <c r="D33171" s="31">
        <v>-439.38799999999998</v>
      </c>
      <c r="E33171" s="28">
        <v>741.851</v>
      </c>
    </row>
    <row r="33172" spans="4:5" x14ac:dyDescent="0.25">
      <c r="D33172" s="31">
        <v>-439.37200000000001</v>
      </c>
      <c r="E33172" s="28">
        <v>741.79200000000003</v>
      </c>
    </row>
    <row r="33173" spans="4:5" x14ac:dyDescent="0.25">
      <c r="D33173" s="31">
        <v>-439.35599999999999</v>
      </c>
      <c r="E33173" s="28">
        <v>741.73400000000004</v>
      </c>
    </row>
    <row r="33174" spans="4:5" x14ac:dyDescent="0.25">
      <c r="D33174" s="31">
        <v>-439.34</v>
      </c>
      <c r="E33174" s="28">
        <v>741.67600000000004</v>
      </c>
    </row>
    <row r="33175" spans="4:5" x14ac:dyDescent="0.25">
      <c r="D33175" s="31">
        <v>-439.32400000000001</v>
      </c>
      <c r="E33175" s="28">
        <v>741.61699999999996</v>
      </c>
    </row>
    <row r="33176" spans="4:5" x14ac:dyDescent="0.25">
      <c r="D33176" s="31">
        <v>-439.30799999999999</v>
      </c>
      <c r="E33176" s="28">
        <v>741.55899999999997</v>
      </c>
    </row>
    <row r="33177" spans="4:5" x14ac:dyDescent="0.25">
      <c r="D33177" s="31">
        <v>-439.29199999999997</v>
      </c>
      <c r="E33177" s="28">
        <v>741.50099999999998</v>
      </c>
    </row>
    <row r="33178" spans="4:5" x14ac:dyDescent="0.25">
      <c r="D33178" s="31">
        <v>-439.27600000000001</v>
      </c>
      <c r="E33178" s="28">
        <v>741.44299999999998</v>
      </c>
    </row>
    <row r="33179" spans="4:5" x14ac:dyDescent="0.25">
      <c r="D33179" s="31">
        <v>-439.26</v>
      </c>
      <c r="E33179" s="28">
        <v>741.38400000000001</v>
      </c>
    </row>
    <row r="33180" spans="4:5" x14ac:dyDescent="0.25">
      <c r="D33180" s="31">
        <v>-439.24400000000003</v>
      </c>
      <c r="E33180" s="28">
        <v>741.32600000000002</v>
      </c>
    </row>
    <row r="33181" spans="4:5" x14ac:dyDescent="0.25">
      <c r="D33181" s="31">
        <v>-439.22800000000001</v>
      </c>
      <c r="E33181" s="28">
        <v>741.26700000000005</v>
      </c>
    </row>
    <row r="33182" spans="4:5" x14ac:dyDescent="0.25">
      <c r="D33182" s="31">
        <v>-439.21199999999999</v>
      </c>
      <c r="E33182" s="28">
        <v>741.20899999999995</v>
      </c>
    </row>
    <row r="33183" spans="4:5" x14ac:dyDescent="0.25">
      <c r="D33183" s="31">
        <v>-439.19600000000003</v>
      </c>
      <c r="E33183" s="28">
        <v>741.15</v>
      </c>
    </row>
    <row r="33184" spans="4:5" x14ac:dyDescent="0.25">
      <c r="D33184" s="31">
        <v>-439.18</v>
      </c>
      <c r="E33184" s="28">
        <v>741.09199999999998</v>
      </c>
    </row>
    <row r="33185" spans="4:5" x14ac:dyDescent="0.25">
      <c r="D33185" s="31">
        <v>-439.16399999999999</v>
      </c>
      <c r="E33185" s="28">
        <v>741.03300000000002</v>
      </c>
    </row>
    <row r="33186" spans="4:5" x14ac:dyDescent="0.25">
      <c r="D33186" s="31">
        <v>-439.14800000000002</v>
      </c>
      <c r="E33186" s="28">
        <v>740.97500000000002</v>
      </c>
    </row>
    <row r="33187" spans="4:5" x14ac:dyDescent="0.25">
      <c r="D33187" s="31">
        <v>-439.13200000000001</v>
      </c>
      <c r="E33187" s="28">
        <v>740.91600000000005</v>
      </c>
    </row>
    <row r="33188" spans="4:5" x14ac:dyDescent="0.25">
      <c r="D33188" s="31">
        <v>-439.11599999999999</v>
      </c>
      <c r="E33188" s="28">
        <v>740.85799999999995</v>
      </c>
    </row>
    <row r="33189" spans="4:5" x14ac:dyDescent="0.25">
      <c r="D33189" s="31">
        <v>-439.1</v>
      </c>
      <c r="E33189" s="28">
        <v>740.79899999999998</v>
      </c>
    </row>
    <row r="33190" spans="4:5" x14ac:dyDescent="0.25">
      <c r="D33190" s="31">
        <v>-439.084</v>
      </c>
      <c r="E33190" s="28">
        <v>740.74099999999999</v>
      </c>
    </row>
    <row r="33191" spans="4:5" x14ac:dyDescent="0.25">
      <c r="D33191" s="31">
        <v>-439.06799999999998</v>
      </c>
      <c r="E33191" s="28">
        <v>740.68200000000002</v>
      </c>
    </row>
    <row r="33192" spans="4:5" x14ac:dyDescent="0.25">
      <c r="D33192" s="31">
        <v>-439.05200000000002</v>
      </c>
      <c r="E33192" s="28">
        <v>740.62300000000005</v>
      </c>
    </row>
    <row r="33193" spans="4:5" x14ac:dyDescent="0.25">
      <c r="D33193" s="31">
        <v>-439.036</v>
      </c>
      <c r="E33193" s="28">
        <v>740.56500000000005</v>
      </c>
    </row>
    <row r="33194" spans="4:5" x14ac:dyDescent="0.25">
      <c r="D33194" s="31">
        <v>-439.02</v>
      </c>
      <c r="E33194" s="28">
        <v>740.50599999999997</v>
      </c>
    </row>
    <row r="33195" spans="4:5" x14ac:dyDescent="0.25">
      <c r="D33195" s="31">
        <v>-439.00400000000002</v>
      </c>
      <c r="E33195" s="28">
        <v>740.447</v>
      </c>
    </row>
    <row r="33196" spans="4:5" x14ac:dyDescent="0.25">
      <c r="D33196" s="31">
        <v>-438.988</v>
      </c>
      <c r="E33196" s="28">
        <v>740.38800000000003</v>
      </c>
    </row>
    <row r="33197" spans="4:5" x14ac:dyDescent="0.25">
      <c r="D33197" s="31">
        <v>-438.97199999999998</v>
      </c>
      <c r="E33197" s="28">
        <v>740.33</v>
      </c>
    </row>
    <row r="33198" spans="4:5" x14ac:dyDescent="0.25">
      <c r="D33198" s="31">
        <v>-438.95600000000002</v>
      </c>
      <c r="E33198" s="28">
        <v>740.27099999999996</v>
      </c>
    </row>
    <row r="33199" spans="4:5" x14ac:dyDescent="0.25">
      <c r="D33199" s="31">
        <v>-438.94</v>
      </c>
      <c r="E33199" s="28">
        <v>740.21199999999999</v>
      </c>
    </row>
    <row r="33200" spans="4:5" x14ac:dyDescent="0.25">
      <c r="D33200" s="31">
        <v>-438.92399999999998</v>
      </c>
      <c r="E33200" s="28">
        <v>740.15300000000002</v>
      </c>
    </row>
    <row r="33201" spans="4:5" x14ac:dyDescent="0.25">
      <c r="D33201" s="31">
        <v>-438.90800000000002</v>
      </c>
      <c r="E33201" s="28">
        <v>740.09400000000005</v>
      </c>
    </row>
    <row r="33202" spans="4:5" x14ac:dyDescent="0.25">
      <c r="D33202" s="31">
        <v>-438.892</v>
      </c>
      <c r="E33202" s="28">
        <v>740.03599999999994</v>
      </c>
    </row>
    <row r="33203" spans="4:5" x14ac:dyDescent="0.25">
      <c r="D33203" s="31">
        <v>-438.87599999999998</v>
      </c>
      <c r="E33203" s="28">
        <v>739.97699999999998</v>
      </c>
    </row>
    <row r="33204" spans="4:5" x14ac:dyDescent="0.25">
      <c r="D33204" s="31">
        <v>-438.86</v>
      </c>
      <c r="E33204" s="28">
        <v>739.91800000000001</v>
      </c>
    </row>
    <row r="33205" spans="4:5" x14ac:dyDescent="0.25">
      <c r="D33205" s="31">
        <v>-438.84399999999999</v>
      </c>
      <c r="E33205" s="28">
        <v>739.85900000000004</v>
      </c>
    </row>
    <row r="33206" spans="4:5" x14ac:dyDescent="0.25">
      <c r="D33206" s="31">
        <v>-438.82799999999997</v>
      </c>
      <c r="E33206" s="28">
        <v>739.8</v>
      </c>
    </row>
    <row r="33207" spans="4:5" x14ac:dyDescent="0.25">
      <c r="D33207" s="31">
        <v>-438.81200000000001</v>
      </c>
      <c r="E33207" s="28">
        <v>739.74099999999999</v>
      </c>
    </row>
    <row r="33208" spans="4:5" x14ac:dyDescent="0.25">
      <c r="D33208" s="31">
        <v>-438.79599999999999</v>
      </c>
      <c r="E33208" s="28">
        <v>739.68200000000002</v>
      </c>
    </row>
    <row r="33209" spans="4:5" x14ac:dyDescent="0.25">
      <c r="D33209" s="31">
        <v>-438.78</v>
      </c>
      <c r="E33209" s="28">
        <v>739.62300000000005</v>
      </c>
    </row>
    <row r="33210" spans="4:5" x14ac:dyDescent="0.25">
      <c r="D33210" s="31">
        <v>-438.76400000000001</v>
      </c>
      <c r="E33210" s="28">
        <v>739.56399999999996</v>
      </c>
    </row>
    <row r="33211" spans="4:5" x14ac:dyDescent="0.25">
      <c r="D33211" s="31">
        <v>-438.74799999999999</v>
      </c>
      <c r="E33211" s="28">
        <v>739.505</v>
      </c>
    </row>
    <row r="33212" spans="4:5" x14ac:dyDescent="0.25">
      <c r="D33212" s="31">
        <v>-438.73200000000003</v>
      </c>
      <c r="E33212" s="28">
        <v>739.44600000000003</v>
      </c>
    </row>
    <row r="33213" spans="4:5" x14ac:dyDescent="0.25">
      <c r="D33213" s="31">
        <v>-438.71600000000001</v>
      </c>
      <c r="E33213" s="28">
        <v>739.38699999999994</v>
      </c>
    </row>
    <row r="33214" spans="4:5" x14ac:dyDescent="0.25">
      <c r="D33214" s="31">
        <v>-438.7</v>
      </c>
      <c r="E33214" s="28">
        <v>739.32799999999997</v>
      </c>
    </row>
    <row r="33215" spans="4:5" x14ac:dyDescent="0.25">
      <c r="D33215" s="31">
        <v>-438.68400000000003</v>
      </c>
      <c r="E33215" s="28">
        <v>739.26800000000003</v>
      </c>
    </row>
    <row r="33216" spans="4:5" x14ac:dyDescent="0.25">
      <c r="D33216" s="31">
        <v>-438.66800000000001</v>
      </c>
      <c r="E33216" s="28">
        <v>739.20899999999995</v>
      </c>
    </row>
    <row r="33217" spans="4:5" x14ac:dyDescent="0.25">
      <c r="D33217" s="31">
        <v>-438.65199999999999</v>
      </c>
      <c r="E33217" s="28">
        <v>739.15</v>
      </c>
    </row>
    <row r="33218" spans="4:5" x14ac:dyDescent="0.25">
      <c r="D33218" s="31">
        <v>-438.63600000000002</v>
      </c>
      <c r="E33218" s="28">
        <v>739.09100000000001</v>
      </c>
    </row>
    <row r="33219" spans="4:5" x14ac:dyDescent="0.25">
      <c r="D33219" s="31">
        <v>-438.62</v>
      </c>
      <c r="E33219" s="28">
        <v>739.03200000000004</v>
      </c>
    </row>
    <row r="33220" spans="4:5" x14ac:dyDescent="0.25">
      <c r="D33220" s="31">
        <v>-438.60399999999998</v>
      </c>
      <c r="E33220" s="28">
        <v>738.97199999999998</v>
      </c>
    </row>
    <row r="33221" spans="4:5" x14ac:dyDescent="0.25">
      <c r="D33221" s="31">
        <v>-438.58800000000002</v>
      </c>
      <c r="E33221" s="28">
        <v>738.91300000000001</v>
      </c>
    </row>
    <row r="33222" spans="4:5" x14ac:dyDescent="0.25">
      <c r="D33222" s="31">
        <v>-438.572</v>
      </c>
      <c r="E33222" s="28">
        <v>738.85400000000004</v>
      </c>
    </row>
    <row r="33223" spans="4:5" x14ac:dyDescent="0.25">
      <c r="D33223" s="31">
        <v>-438.55599999999998</v>
      </c>
      <c r="E33223" s="28">
        <v>738.79499999999996</v>
      </c>
    </row>
    <row r="33224" spans="4:5" x14ac:dyDescent="0.25">
      <c r="D33224" s="31">
        <v>-438.54</v>
      </c>
      <c r="E33224" s="28">
        <v>738.73500000000001</v>
      </c>
    </row>
    <row r="33225" spans="4:5" x14ac:dyDescent="0.25">
      <c r="D33225" s="31">
        <v>-438.524</v>
      </c>
      <c r="E33225" s="28">
        <v>738.67600000000004</v>
      </c>
    </row>
    <row r="33226" spans="4:5" x14ac:dyDescent="0.25">
      <c r="D33226" s="31">
        <v>-438.50799999999998</v>
      </c>
      <c r="E33226" s="28">
        <v>738.61699999999996</v>
      </c>
    </row>
    <row r="33227" spans="4:5" x14ac:dyDescent="0.25">
      <c r="D33227" s="31">
        <v>-438.49200000000002</v>
      </c>
      <c r="E33227" s="28">
        <v>738.55700000000002</v>
      </c>
    </row>
    <row r="33228" spans="4:5" x14ac:dyDescent="0.25">
      <c r="D33228" s="31">
        <v>-438.476</v>
      </c>
      <c r="E33228" s="28">
        <v>738.49800000000005</v>
      </c>
    </row>
    <row r="33229" spans="4:5" x14ac:dyDescent="0.25">
      <c r="D33229" s="31">
        <v>-438.46</v>
      </c>
      <c r="E33229" s="28">
        <v>738.43799999999999</v>
      </c>
    </row>
    <row r="33230" spans="4:5" x14ac:dyDescent="0.25">
      <c r="D33230" s="31">
        <v>-438.44400000000002</v>
      </c>
      <c r="E33230" s="28">
        <v>738.37900000000002</v>
      </c>
    </row>
    <row r="33231" spans="4:5" x14ac:dyDescent="0.25">
      <c r="D33231" s="31">
        <v>-438.428</v>
      </c>
      <c r="E33231" s="28">
        <v>738.31899999999996</v>
      </c>
    </row>
    <row r="33232" spans="4:5" x14ac:dyDescent="0.25">
      <c r="D33232" s="31">
        <v>-438.41199999999998</v>
      </c>
      <c r="E33232" s="28">
        <v>738.26</v>
      </c>
    </row>
    <row r="33233" spans="4:5" x14ac:dyDescent="0.25">
      <c r="D33233" s="31">
        <v>-438.39600000000002</v>
      </c>
      <c r="E33233" s="28">
        <v>738.2</v>
      </c>
    </row>
    <row r="33234" spans="4:5" x14ac:dyDescent="0.25">
      <c r="D33234" s="31">
        <v>-438.38</v>
      </c>
      <c r="E33234" s="28">
        <v>738.14099999999996</v>
      </c>
    </row>
    <row r="33235" spans="4:5" x14ac:dyDescent="0.25">
      <c r="D33235" s="31">
        <v>-438.36399999999998</v>
      </c>
      <c r="E33235" s="28">
        <v>738.08100000000002</v>
      </c>
    </row>
    <row r="33236" spans="4:5" x14ac:dyDescent="0.25">
      <c r="D33236" s="31">
        <v>-438.34800000000001</v>
      </c>
      <c r="E33236" s="28">
        <v>738.02200000000005</v>
      </c>
    </row>
    <row r="33237" spans="4:5" x14ac:dyDescent="0.25">
      <c r="D33237" s="31">
        <v>-438.33199999999999</v>
      </c>
      <c r="E33237" s="28">
        <v>737.96199999999999</v>
      </c>
    </row>
    <row r="33238" spans="4:5" x14ac:dyDescent="0.25">
      <c r="D33238" s="31">
        <v>-438.31599999999997</v>
      </c>
      <c r="E33238" s="28">
        <v>737.90200000000004</v>
      </c>
    </row>
    <row r="33239" spans="4:5" x14ac:dyDescent="0.25">
      <c r="D33239" s="31">
        <v>-438.3</v>
      </c>
      <c r="E33239" s="28">
        <v>737.84299999999996</v>
      </c>
    </row>
    <row r="33240" spans="4:5" x14ac:dyDescent="0.25">
      <c r="D33240" s="31">
        <v>-438.28399999999999</v>
      </c>
      <c r="E33240" s="28">
        <v>737.78300000000002</v>
      </c>
    </row>
    <row r="33241" spans="4:5" x14ac:dyDescent="0.25">
      <c r="D33241" s="31">
        <v>-438.26799999999997</v>
      </c>
      <c r="E33241" s="28">
        <v>737.72400000000005</v>
      </c>
    </row>
    <row r="33242" spans="4:5" x14ac:dyDescent="0.25">
      <c r="D33242" s="31">
        <v>-438.25200000000001</v>
      </c>
      <c r="E33242" s="28">
        <v>737.66399999999999</v>
      </c>
    </row>
    <row r="33243" spans="4:5" x14ac:dyDescent="0.25">
      <c r="D33243" s="31">
        <v>-438.23599999999999</v>
      </c>
      <c r="E33243" s="28">
        <v>737.60400000000004</v>
      </c>
    </row>
    <row r="33244" spans="4:5" x14ac:dyDescent="0.25">
      <c r="D33244" s="31">
        <v>-438.22</v>
      </c>
      <c r="E33244" s="28">
        <v>737.54399999999998</v>
      </c>
    </row>
    <row r="33245" spans="4:5" x14ac:dyDescent="0.25">
      <c r="D33245" s="31">
        <v>-438.20400000000001</v>
      </c>
      <c r="E33245" s="28">
        <v>737.48500000000001</v>
      </c>
    </row>
    <row r="33246" spans="4:5" x14ac:dyDescent="0.25">
      <c r="D33246" s="31">
        <v>-438.18799999999999</v>
      </c>
      <c r="E33246" s="28">
        <v>737.42499999999995</v>
      </c>
    </row>
    <row r="33247" spans="4:5" x14ac:dyDescent="0.25">
      <c r="D33247" s="31">
        <v>-438.17200000000003</v>
      </c>
      <c r="E33247" s="28">
        <v>737.36500000000001</v>
      </c>
    </row>
    <row r="33248" spans="4:5" x14ac:dyDescent="0.25">
      <c r="D33248" s="31">
        <v>-438.15600000000001</v>
      </c>
      <c r="E33248" s="28">
        <v>737.30499999999995</v>
      </c>
    </row>
    <row r="33249" spans="4:5" x14ac:dyDescent="0.25">
      <c r="D33249" s="31">
        <v>-438.14100000000002</v>
      </c>
      <c r="E33249" s="28">
        <v>737.245</v>
      </c>
    </row>
    <row r="33250" spans="4:5" x14ac:dyDescent="0.25">
      <c r="D33250" s="31">
        <v>-438.125</v>
      </c>
      <c r="E33250" s="28">
        <v>737.18499999999995</v>
      </c>
    </row>
    <row r="33251" spans="4:5" x14ac:dyDescent="0.25">
      <c r="D33251" s="31">
        <v>-438.10899999999998</v>
      </c>
      <c r="E33251" s="28">
        <v>737.12599999999998</v>
      </c>
    </row>
    <row r="33252" spans="4:5" x14ac:dyDescent="0.25">
      <c r="D33252" s="31">
        <v>-438.09300000000002</v>
      </c>
      <c r="E33252" s="28">
        <v>737.06600000000003</v>
      </c>
    </row>
    <row r="33253" spans="4:5" x14ac:dyDescent="0.25">
      <c r="D33253" s="31">
        <v>-438.077</v>
      </c>
      <c r="E33253" s="28">
        <v>737.00599999999997</v>
      </c>
    </row>
    <row r="33254" spans="4:5" x14ac:dyDescent="0.25">
      <c r="D33254" s="31">
        <v>-438.06099999999998</v>
      </c>
      <c r="E33254" s="28">
        <v>736.94600000000003</v>
      </c>
    </row>
    <row r="33255" spans="4:5" x14ac:dyDescent="0.25">
      <c r="D33255" s="31">
        <v>-438.04500000000002</v>
      </c>
      <c r="E33255" s="28">
        <v>736.88599999999997</v>
      </c>
    </row>
    <row r="33256" spans="4:5" x14ac:dyDescent="0.25">
      <c r="D33256" s="31">
        <v>-438.029</v>
      </c>
      <c r="E33256" s="28">
        <v>736.82600000000002</v>
      </c>
    </row>
    <row r="33257" spans="4:5" x14ac:dyDescent="0.25">
      <c r="D33257" s="31">
        <v>-438.01299999999998</v>
      </c>
      <c r="E33257" s="28">
        <v>736.76599999999996</v>
      </c>
    </row>
    <row r="33258" spans="4:5" x14ac:dyDescent="0.25">
      <c r="D33258" s="31">
        <v>-437.99700000000001</v>
      </c>
      <c r="E33258" s="28">
        <v>736.70600000000002</v>
      </c>
    </row>
    <row r="33259" spans="4:5" x14ac:dyDescent="0.25">
      <c r="D33259" s="31">
        <v>-437.98099999999999</v>
      </c>
      <c r="E33259" s="28">
        <v>736.64599999999996</v>
      </c>
    </row>
    <row r="33260" spans="4:5" x14ac:dyDescent="0.25">
      <c r="D33260" s="31">
        <v>-437.96499999999997</v>
      </c>
      <c r="E33260" s="28">
        <v>736.58600000000001</v>
      </c>
    </row>
    <row r="33261" spans="4:5" x14ac:dyDescent="0.25">
      <c r="D33261" s="31">
        <v>-437.94900000000001</v>
      </c>
      <c r="E33261" s="28">
        <v>736.52599999999995</v>
      </c>
    </row>
    <row r="33262" spans="4:5" x14ac:dyDescent="0.25">
      <c r="D33262" s="31">
        <v>-437.93299999999999</v>
      </c>
      <c r="E33262" s="28">
        <v>736.46500000000003</v>
      </c>
    </row>
    <row r="33263" spans="4:5" x14ac:dyDescent="0.25">
      <c r="D33263" s="31">
        <v>-437.91699999999997</v>
      </c>
      <c r="E33263" s="28">
        <v>736.40499999999997</v>
      </c>
    </row>
    <row r="33264" spans="4:5" x14ac:dyDescent="0.25">
      <c r="D33264" s="31">
        <v>-437.90100000000001</v>
      </c>
      <c r="E33264" s="28">
        <v>736.34500000000003</v>
      </c>
    </row>
    <row r="33265" spans="4:5" x14ac:dyDescent="0.25">
      <c r="D33265" s="31">
        <v>-437.88499999999999</v>
      </c>
      <c r="E33265" s="28">
        <v>736.28499999999997</v>
      </c>
    </row>
    <row r="33266" spans="4:5" x14ac:dyDescent="0.25">
      <c r="D33266" s="31">
        <v>-437.86900000000003</v>
      </c>
      <c r="E33266" s="28">
        <v>736.22500000000002</v>
      </c>
    </row>
    <row r="33267" spans="4:5" x14ac:dyDescent="0.25">
      <c r="D33267" s="31">
        <v>-437.85300000000001</v>
      </c>
      <c r="E33267" s="28">
        <v>736.16499999999996</v>
      </c>
    </row>
    <row r="33268" spans="4:5" x14ac:dyDescent="0.25">
      <c r="D33268" s="31">
        <v>-437.83699999999999</v>
      </c>
      <c r="E33268" s="28">
        <v>736.10400000000004</v>
      </c>
    </row>
    <row r="33269" spans="4:5" x14ac:dyDescent="0.25">
      <c r="D33269" s="31">
        <v>-437.82100000000003</v>
      </c>
      <c r="E33269" s="28">
        <v>736.04399999999998</v>
      </c>
    </row>
    <row r="33270" spans="4:5" x14ac:dyDescent="0.25">
      <c r="D33270" s="31">
        <v>-437.80500000000001</v>
      </c>
      <c r="E33270" s="28">
        <v>735.98400000000004</v>
      </c>
    </row>
    <row r="33271" spans="4:5" x14ac:dyDescent="0.25">
      <c r="D33271" s="31">
        <v>-437.78899999999999</v>
      </c>
      <c r="E33271" s="28">
        <v>735.92399999999998</v>
      </c>
    </row>
    <row r="33272" spans="4:5" x14ac:dyDescent="0.25">
      <c r="D33272" s="31">
        <v>-437.77300000000002</v>
      </c>
      <c r="E33272" s="28">
        <v>735.86300000000006</v>
      </c>
    </row>
    <row r="33273" spans="4:5" x14ac:dyDescent="0.25">
      <c r="D33273" s="31">
        <v>-437.75700000000001</v>
      </c>
      <c r="E33273" s="28">
        <v>735.803</v>
      </c>
    </row>
    <row r="33274" spans="4:5" x14ac:dyDescent="0.25">
      <c r="D33274" s="31">
        <v>-437.74099999999999</v>
      </c>
      <c r="E33274" s="28">
        <v>735.74199999999996</v>
      </c>
    </row>
    <row r="33275" spans="4:5" x14ac:dyDescent="0.25">
      <c r="D33275" s="31">
        <v>-437.72500000000002</v>
      </c>
      <c r="E33275" s="28">
        <v>735.68200000000002</v>
      </c>
    </row>
    <row r="33276" spans="4:5" x14ac:dyDescent="0.25">
      <c r="D33276" s="31">
        <v>-437.709</v>
      </c>
      <c r="E33276" s="28">
        <v>735.62199999999996</v>
      </c>
    </row>
    <row r="33277" spans="4:5" x14ac:dyDescent="0.25">
      <c r="D33277" s="31">
        <v>-437.69299999999998</v>
      </c>
      <c r="E33277" s="28">
        <v>735.56100000000004</v>
      </c>
    </row>
    <row r="33278" spans="4:5" x14ac:dyDescent="0.25">
      <c r="D33278" s="31">
        <v>-437.67700000000002</v>
      </c>
      <c r="E33278" s="28">
        <v>735.50099999999998</v>
      </c>
    </row>
    <row r="33279" spans="4:5" x14ac:dyDescent="0.25">
      <c r="D33279" s="31">
        <v>-437.661</v>
      </c>
      <c r="E33279" s="28">
        <v>735.44</v>
      </c>
    </row>
    <row r="33280" spans="4:5" x14ac:dyDescent="0.25">
      <c r="D33280" s="31">
        <v>-437.64499999999998</v>
      </c>
      <c r="E33280" s="28">
        <v>735.38</v>
      </c>
    </row>
    <row r="33281" spans="4:5" x14ac:dyDescent="0.25">
      <c r="D33281" s="31">
        <v>-437.62900000000002</v>
      </c>
      <c r="E33281" s="28">
        <v>735.31899999999996</v>
      </c>
    </row>
    <row r="33282" spans="4:5" x14ac:dyDescent="0.25">
      <c r="D33282" s="31">
        <v>-437.613</v>
      </c>
      <c r="E33282" s="28">
        <v>735.25900000000001</v>
      </c>
    </row>
    <row r="33283" spans="4:5" x14ac:dyDescent="0.25">
      <c r="D33283" s="31">
        <v>-437.59699999999998</v>
      </c>
      <c r="E33283" s="28">
        <v>735.19799999999998</v>
      </c>
    </row>
    <row r="33284" spans="4:5" x14ac:dyDescent="0.25">
      <c r="D33284" s="31">
        <v>-437.58100000000002</v>
      </c>
      <c r="E33284" s="28">
        <v>735.13800000000003</v>
      </c>
    </row>
    <row r="33285" spans="4:5" x14ac:dyDescent="0.25">
      <c r="D33285" s="31">
        <v>-437.565</v>
      </c>
      <c r="E33285" s="28">
        <v>735.077</v>
      </c>
    </row>
    <row r="33286" spans="4:5" x14ac:dyDescent="0.25">
      <c r="D33286" s="31">
        <v>-437.54899999999998</v>
      </c>
      <c r="E33286" s="28">
        <v>735.01700000000005</v>
      </c>
    </row>
    <row r="33287" spans="4:5" x14ac:dyDescent="0.25">
      <c r="D33287" s="31">
        <v>-437.53300000000002</v>
      </c>
      <c r="E33287" s="28">
        <v>734.95600000000002</v>
      </c>
    </row>
    <row r="33288" spans="4:5" x14ac:dyDescent="0.25">
      <c r="D33288" s="31">
        <v>-437.517</v>
      </c>
      <c r="E33288" s="28">
        <v>734.89499999999998</v>
      </c>
    </row>
    <row r="33289" spans="4:5" x14ac:dyDescent="0.25">
      <c r="D33289" s="31">
        <v>-437.50099999999998</v>
      </c>
      <c r="E33289" s="28">
        <v>734.83500000000004</v>
      </c>
    </row>
    <row r="33290" spans="4:5" x14ac:dyDescent="0.25">
      <c r="D33290" s="31">
        <v>-437.48500000000001</v>
      </c>
      <c r="E33290" s="28">
        <v>734.774</v>
      </c>
    </row>
    <row r="33291" spans="4:5" x14ac:dyDescent="0.25">
      <c r="D33291" s="31">
        <v>-437.46899999999999</v>
      </c>
      <c r="E33291" s="28">
        <v>734.71299999999997</v>
      </c>
    </row>
    <row r="33292" spans="4:5" x14ac:dyDescent="0.25">
      <c r="D33292" s="31">
        <v>-437.45299999999997</v>
      </c>
      <c r="E33292" s="28">
        <v>734.65300000000002</v>
      </c>
    </row>
    <row r="33293" spans="4:5" x14ac:dyDescent="0.25">
      <c r="D33293" s="31">
        <v>-437.43700000000001</v>
      </c>
      <c r="E33293" s="28">
        <v>734.59199999999998</v>
      </c>
    </row>
    <row r="33294" spans="4:5" x14ac:dyDescent="0.25">
      <c r="D33294" s="31">
        <v>-437.42099999999999</v>
      </c>
      <c r="E33294" s="28">
        <v>734.53099999999995</v>
      </c>
    </row>
    <row r="33295" spans="4:5" x14ac:dyDescent="0.25">
      <c r="D33295" s="31">
        <v>-437.40499999999997</v>
      </c>
      <c r="E33295" s="28">
        <v>734.47</v>
      </c>
    </row>
    <row r="33296" spans="4:5" x14ac:dyDescent="0.25">
      <c r="D33296" s="31">
        <v>-437.38900000000001</v>
      </c>
      <c r="E33296" s="28">
        <v>734.40899999999999</v>
      </c>
    </row>
    <row r="33297" spans="4:5" x14ac:dyDescent="0.25">
      <c r="D33297" s="31">
        <v>-437.37299999999999</v>
      </c>
      <c r="E33297" s="28">
        <v>734.34900000000005</v>
      </c>
    </row>
    <row r="33298" spans="4:5" x14ac:dyDescent="0.25">
      <c r="D33298" s="31">
        <v>-437.35700000000003</v>
      </c>
      <c r="E33298" s="28">
        <v>734.28800000000001</v>
      </c>
    </row>
    <row r="33299" spans="4:5" x14ac:dyDescent="0.25">
      <c r="D33299" s="31">
        <v>-437.34100000000001</v>
      </c>
      <c r="E33299" s="28">
        <v>734.22699999999998</v>
      </c>
    </row>
    <row r="33300" spans="4:5" x14ac:dyDescent="0.25">
      <c r="D33300" s="31">
        <v>-437.32499999999999</v>
      </c>
      <c r="E33300" s="28">
        <v>734.16600000000005</v>
      </c>
    </row>
    <row r="33301" spans="4:5" x14ac:dyDescent="0.25">
      <c r="D33301" s="31">
        <v>-437.30900000000003</v>
      </c>
      <c r="E33301" s="28">
        <v>734.10500000000002</v>
      </c>
    </row>
    <row r="33302" spans="4:5" x14ac:dyDescent="0.25">
      <c r="D33302" s="31">
        <v>-437.29300000000001</v>
      </c>
      <c r="E33302" s="28">
        <v>734.04399999999998</v>
      </c>
    </row>
    <row r="33303" spans="4:5" x14ac:dyDescent="0.25">
      <c r="D33303" s="31">
        <v>-437.27699999999999</v>
      </c>
      <c r="E33303" s="28">
        <v>733.98299999999995</v>
      </c>
    </row>
    <row r="33304" spans="4:5" x14ac:dyDescent="0.25">
      <c r="D33304" s="31">
        <v>-437.26100000000002</v>
      </c>
      <c r="E33304" s="28">
        <v>733.92200000000003</v>
      </c>
    </row>
    <row r="33305" spans="4:5" x14ac:dyDescent="0.25">
      <c r="D33305" s="31">
        <v>-437.245</v>
      </c>
      <c r="E33305" s="28">
        <v>733.86099999999999</v>
      </c>
    </row>
    <row r="33306" spans="4:5" x14ac:dyDescent="0.25">
      <c r="D33306" s="31">
        <v>-437.22899999999998</v>
      </c>
      <c r="E33306" s="28">
        <v>733.8</v>
      </c>
    </row>
    <row r="33307" spans="4:5" x14ac:dyDescent="0.25">
      <c r="D33307" s="31">
        <v>-437.21300000000002</v>
      </c>
      <c r="E33307" s="28">
        <v>733.73900000000003</v>
      </c>
    </row>
    <row r="33308" spans="4:5" x14ac:dyDescent="0.25">
      <c r="D33308" s="31">
        <v>-437.197</v>
      </c>
      <c r="E33308" s="28">
        <v>733.678</v>
      </c>
    </row>
    <row r="33309" spans="4:5" x14ac:dyDescent="0.25">
      <c r="D33309" s="31">
        <v>-437.18099999999998</v>
      </c>
      <c r="E33309" s="28">
        <v>733.61699999999996</v>
      </c>
    </row>
    <row r="33310" spans="4:5" x14ac:dyDescent="0.25">
      <c r="D33310" s="31">
        <v>-437.16500000000002</v>
      </c>
      <c r="E33310" s="28">
        <v>733.55600000000004</v>
      </c>
    </row>
    <row r="33311" spans="4:5" x14ac:dyDescent="0.25">
      <c r="D33311" s="31">
        <v>-437.149</v>
      </c>
      <c r="E33311" s="28">
        <v>733.495</v>
      </c>
    </row>
    <row r="33312" spans="4:5" x14ac:dyDescent="0.25">
      <c r="D33312" s="31">
        <v>-437.13299999999998</v>
      </c>
      <c r="E33312" s="28">
        <v>733.43399999999997</v>
      </c>
    </row>
    <row r="33313" spans="4:5" x14ac:dyDescent="0.25">
      <c r="D33313" s="31">
        <v>-437.11700000000002</v>
      </c>
      <c r="E33313" s="28">
        <v>733.37300000000005</v>
      </c>
    </row>
    <row r="33314" spans="4:5" x14ac:dyDescent="0.25">
      <c r="D33314" s="31">
        <v>-437.101</v>
      </c>
      <c r="E33314" s="28">
        <v>733.31100000000004</v>
      </c>
    </row>
    <row r="33315" spans="4:5" x14ac:dyDescent="0.25">
      <c r="D33315" s="31">
        <v>-437.08499999999998</v>
      </c>
      <c r="E33315" s="28">
        <v>733.25</v>
      </c>
    </row>
    <row r="33316" spans="4:5" x14ac:dyDescent="0.25">
      <c r="D33316" s="31">
        <v>-437.06900000000002</v>
      </c>
      <c r="E33316" s="28">
        <v>733.18899999999996</v>
      </c>
    </row>
    <row r="33317" spans="4:5" x14ac:dyDescent="0.25">
      <c r="D33317" s="31">
        <v>-437.053</v>
      </c>
      <c r="E33317" s="28">
        <v>733.12800000000004</v>
      </c>
    </row>
    <row r="33318" spans="4:5" x14ac:dyDescent="0.25">
      <c r="D33318" s="31">
        <v>-437.03699999999998</v>
      </c>
      <c r="E33318" s="28">
        <v>733.06700000000001</v>
      </c>
    </row>
    <row r="33319" spans="4:5" x14ac:dyDescent="0.25">
      <c r="D33319" s="31">
        <v>-437.02100000000002</v>
      </c>
      <c r="E33319" s="28">
        <v>733.005</v>
      </c>
    </row>
    <row r="33320" spans="4:5" x14ac:dyDescent="0.25">
      <c r="D33320" s="31">
        <v>-437.005</v>
      </c>
      <c r="E33320" s="28">
        <v>732.94399999999996</v>
      </c>
    </row>
    <row r="33321" spans="4:5" x14ac:dyDescent="0.25">
      <c r="D33321" s="31">
        <v>-436.98899999999998</v>
      </c>
      <c r="E33321" s="28">
        <v>732.88300000000004</v>
      </c>
    </row>
    <row r="33322" spans="4:5" x14ac:dyDescent="0.25">
      <c r="D33322" s="31">
        <v>-436.97300000000001</v>
      </c>
      <c r="E33322" s="28">
        <v>732.82100000000003</v>
      </c>
    </row>
    <row r="33323" spans="4:5" x14ac:dyDescent="0.25">
      <c r="D33323" s="31">
        <v>-436.95699999999999</v>
      </c>
      <c r="E33323" s="28">
        <v>732.76</v>
      </c>
    </row>
    <row r="33324" spans="4:5" x14ac:dyDescent="0.25">
      <c r="D33324" s="31">
        <v>-436.94099999999997</v>
      </c>
      <c r="E33324" s="28">
        <v>732.69899999999996</v>
      </c>
    </row>
    <row r="33325" spans="4:5" x14ac:dyDescent="0.25">
      <c r="D33325" s="31">
        <v>-436.92500000000001</v>
      </c>
      <c r="E33325" s="28">
        <v>732.63699999999994</v>
      </c>
    </row>
    <row r="33326" spans="4:5" x14ac:dyDescent="0.25">
      <c r="D33326" s="31">
        <v>-436.90899999999999</v>
      </c>
      <c r="E33326" s="28">
        <v>732.57600000000002</v>
      </c>
    </row>
    <row r="33327" spans="4:5" x14ac:dyDescent="0.25">
      <c r="D33327" s="31">
        <v>-436.89299999999997</v>
      </c>
      <c r="E33327" s="28">
        <v>732.51400000000001</v>
      </c>
    </row>
    <row r="33328" spans="4:5" x14ac:dyDescent="0.25">
      <c r="D33328" s="31">
        <v>-436.87700000000001</v>
      </c>
      <c r="E33328" s="28">
        <v>732.45299999999997</v>
      </c>
    </row>
    <row r="33329" spans="4:5" x14ac:dyDescent="0.25">
      <c r="D33329" s="31">
        <v>-436.86099999999999</v>
      </c>
      <c r="E33329" s="28">
        <v>732.39099999999996</v>
      </c>
    </row>
    <row r="33330" spans="4:5" x14ac:dyDescent="0.25">
      <c r="D33330" s="31">
        <v>-436.84500000000003</v>
      </c>
      <c r="E33330" s="28">
        <v>732.33</v>
      </c>
    </row>
    <row r="33331" spans="4:5" x14ac:dyDescent="0.25">
      <c r="D33331" s="31">
        <v>-436.82900000000001</v>
      </c>
      <c r="E33331" s="28">
        <v>732.26800000000003</v>
      </c>
    </row>
    <row r="33332" spans="4:5" x14ac:dyDescent="0.25">
      <c r="D33332" s="31">
        <v>-436.81299999999999</v>
      </c>
      <c r="E33332" s="28">
        <v>732.20699999999999</v>
      </c>
    </row>
    <row r="33333" spans="4:5" x14ac:dyDescent="0.25">
      <c r="D33333" s="31">
        <v>-436.79700000000003</v>
      </c>
      <c r="E33333" s="28">
        <v>732.14499999999998</v>
      </c>
    </row>
    <row r="33334" spans="4:5" x14ac:dyDescent="0.25">
      <c r="D33334" s="31">
        <v>-436.78100000000001</v>
      </c>
      <c r="E33334" s="28">
        <v>732.08399999999995</v>
      </c>
    </row>
    <row r="33335" spans="4:5" x14ac:dyDescent="0.25">
      <c r="D33335" s="31">
        <v>-436.76499999999999</v>
      </c>
      <c r="E33335" s="28">
        <v>732.02200000000005</v>
      </c>
    </row>
    <row r="33336" spans="4:5" x14ac:dyDescent="0.25">
      <c r="D33336" s="31">
        <v>-436.74900000000002</v>
      </c>
      <c r="E33336" s="28">
        <v>731.96100000000001</v>
      </c>
    </row>
    <row r="33337" spans="4:5" x14ac:dyDescent="0.25">
      <c r="D33337" s="31">
        <v>-436.733</v>
      </c>
      <c r="E33337" s="28">
        <v>731.899</v>
      </c>
    </row>
    <row r="33338" spans="4:5" x14ac:dyDescent="0.25">
      <c r="D33338" s="31">
        <v>-436.71699999999998</v>
      </c>
      <c r="E33338" s="28">
        <v>731.83699999999999</v>
      </c>
    </row>
    <row r="33339" spans="4:5" x14ac:dyDescent="0.25">
      <c r="D33339" s="31">
        <v>-436.70100000000002</v>
      </c>
      <c r="E33339" s="28">
        <v>731.77599999999995</v>
      </c>
    </row>
    <row r="33340" spans="4:5" x14ac:dyDescent="0.25">
      <c r="D33340" s="31">
        <v>-436.685</v>
      </c>
      <c r="E33340" s="28">
        <v>731.71400000000006</v>
      </c>
    </row>
    <row r="33341" spans="4:5" x14ac:dyDescent="0.25">
      <c r="D33341" s="31">
        <v>-436.66899999999998</v>
      </c>
      <c r="E33341" s="28">
        <v>731.65200000000004</v>
      </c>
    </row>
    <row r="33342" spans="4:5" x14ac:dyDescent="0.25">
      <c r="D33342" s="31">
        <v>-436.65300000000002</v>
      </c>
      <c r="E33342" s="28">
        <v>731.59</v>
      </c>
    </row>
    <row r="33343" spans="4:5" x14ac:dyDescent="0.25">
      <c r="D33343" s="31">
        <v>-436.637</v>
      </c>
      <c r="E33343" s="28">
        <v>731.529</v>
      </c>
    </row>
    <row r="33344" spans="4:5" x14ac:dyDescent="0.25">
      <c r="D33344" s="31">
        <v>-436.62099999999998</v>
      </c>
      <c r="E33344" s="28">
        <v>731.46699999999998</v>
      </c>
    </row>
    <row r="33345" spans="4:5" x14ac:dyDescent="0.25">
      <c r="D33345" s="31">
        <v>-436.60500000000002</v>
      </c>
      <c r="E33345" s="28">
        <v>731.40499999999997</v>
      </c>
    </row>
    <row r="33346" spans="4:5" x14ac:dyDescent="0.25">
      <c r="D33346" s="31">
        <v>-436.589</v>
      </c>
      <c r="E33346" s="28">
        <v>731.34299999999996</v>
      </c>
    </row>
    <row r="33347" spans="4:5" x14ac:dyDescent="0.25">
      <c r="D33347" s="31">
        <v>-436.57299999999998</v>
      </c>
      <c r="E33347" s="28">
        <v>731.28099999999995</v>
      </c>
    </row>
    <row r="33348" spans="4:5" x14ac:dyDescent="0.25">
      <c r="D33348" s="31">
        <v>-436.55700000000002</v>
      </c>
      <c r="E33348" s="28">
        <v>731.22</v>
      </c>
    </row>
    <row r="33349" spans="4:5" x14ac:dyDescent="0.25">
      <c r="D33349" s="31">
        <v>-436.541</v>
      </c>
      <c r="E33349" s="28">
        <v>731.15800000000002</v>
      </c>
    </row>
    <row r="33350" spans="4:5" x14ac:dyDescent="0.25">
      <c r="D33350" s="31">
        <v>-436.52499999999998</v>
      </c>
      <c r="E33350" s="28">
        <v>731.096</v>
      </c>
    </row>
    <row r="33351" spans="4:5" x14ac:dyDescent="0.25">
      <c r="D33351" s="31">
        <v>-436.50900000000001</v>
      </c>
      <c r="E33351" s="28">
        <v>731.03399999999999</v>
      </c>
    </row>
    <row r="33352" spans="4:5" x14ac:dyDescent="0.25">
      <c r="D33352" s="31">
        <v>-436.49299999999999</v>
      </c>
      <c r="E33352" s="28">
        <v>730.97199999999998</v>
      </c>
    </row>
    <row r="33353" spans="4:5" x14ac:dyDescent="0.25">
      <c r="D33353" s="31">
        <v>-436.47699999999998</v>
      </c>
      <c r="E33353" s="28">
        <v>730.91</v>
      </c>
    </row>
    <row r="33354" spans="4:5" x14ac:dyDescent="0.25">
      <c r="D33354" s="31">
        <v>-436.46100000000001</v>
      </c>
      <c r="E33354" s="28">
        <v>730.84799999999996</v>
      </c>
    </row>
    <row r="33355" spans="4:5" x14ac:dyDescent="0.25">
      <c r="D33355" s="31">
        <v>-436.44499999999999</v>
      </c>
      <c r="E33355" s="28">
        <v>730.78599999999994</v>
      </c>
    </row>
    <row r="33356" spans="4:5" x14ac:dyDescent="0.25">
      <c r="D33356" s="31">
        <v>-436.42899999999997</v>
      </c>
      <c r="E33356" s="28">
        <v>730.72400000000005</v>
      </c>
    </row>
    <row r="33357" spans="4:5" x14ac:dyDescent="0.25">
      <c r="D33357" s="31">
        <v>-436.41300000000001</v>
      </c>
      <c r="E33357" s="28">
        <v>730.66200000000003</v>
      </c>
    </row>
    <row r="33358" spans="4:5" x14ac:dyDescent="0.25">
      <c r="D33358" s="31">
        <v>-436.39699999999999</v>
      </c>
      <c r="E33358" s="28">
        <v>730.6</v>
      </c>
    </row>
    <row r="33359" spans="4:5" x14ac:dyDescent="0.25">
      <c r="D33359" s="31">
        <v>-436.38099999999997</v>
      </c>
      <c r="E33359" s="28">
        <v>730.53800000000001</v>
      </c>
    </row>
    <row r="33360" spans="4:5" x14ac:dyDescent="0.25">
      <c r="D33360" s="31">
        <v>-436.36500000000001</v>
      </c>
      <c r="E33360" s="28">
        <v>730.476</v>
      </c>
    </row>
    <row r="33361" spans="4:5" x14ac:dyDescent="0.25">
      <c r="D33361" s="31">
        <v>-436.34899999999999</v>
      </c>
      <c r="E33361" s="28">
        <v>730.41399999999999</v>
      </c>
    </row>
    <row r="33362" spans="4:5" x14ac:dyDescent="0.25">
      <c r="D33362" s="31">
        <v>-436.33300000000003</v>
      </c>
      <c r="E33362" s="28">
        <v>730.35199999999998</v>
      </c>
    </row>
    <row r="33363" spans="4:5" x14ac:dyDescent="0.25">
      <c r="D33363" s="31">
        <v>-436.31799999999998</v>
      </c>
      <c r="E33363" s="28">
        <v>730.28899999999999</v>
      </c>
    </row>
    <row r="33364" spans="4:5" x14ac:dyDescent="0.25">
      <c r="D33364" s="31">
        <v>-436.30200000000002</v>
      </c>
      <c r="E33364" s="28">
        <v>730.22699999999998</v>
      </c>
    </row>
    <row r="33365" spans="4:5" x14ac:dyDescent="0.25">
      <c r="D33365" s="31">
        <v>-436.286</v>
      </c>
      <c r="E33365" s="28">
        <v>730.16499999999996</v>
      </c>
    </row>
    <row r="33366" spans="4:5" x14ac:dyDescent="0.25">
      <c r="D33366" s="31">
        <v>-436.27</v>
      </c>
      <c r="E33366" s="28">
        <v>730.10299999999995</v>
      </c>
    </row>
    <row r="33367" spans="4:5" x14ac:dyDescent="0.25">
      <c r="D33367" s="31">
        <v>-436.25400000000002</v>
      </c>
      <c r="E33367" s="28">
        <v>730.04100000000005</v>
      </c>
    </row>
    <row r="33368" spans="4:5" x14ac:dyDescent="0.25">
      <c r="D33368" s="31">
        <v>-436.238</v>
      </c>
      <c r="E33368" s="28">
        <v>729.97799999999995</v>
      </c>
    </row>
    <row r="33369" spans="4:5" x14ac:dyDescent="0.25">
      <c r="D33369" s="31">
        <v>-436.22199999999998</v>
      </c>
      <c r="E33369" s="28">
        <v>729.91600000000005</v>
      </c>
    </row>
    <row r="33370" spans="4:5" x14ac:dyDescent="0.25">
      <c r="D33370" s="31">
        <v>-436.20600000000002</v>
      </c>
      <c r="E33370" s="28">
        <v>729.85400000000004</v>
      </c>
    </row>
    <row r="33371" spans="4:5" x14ac:dyDescent="0.25">
      <c r="D33371" s="31">
        <v>-436.19</v>
      </c>
      <c r="E33371" s="28">
        <v>729.79200000000003</v>
      </c>
    </row>
    <row r="33372" spans="4:5" x14ac:dyDescent="0.25">
      <c r="D33372" s="31">
        <v>-436.17399999999998</v>
      </c>
      <c r="E33372" s="28">
        <v>729.72900000000004</v>
      </c>
    </row>
    <row r="33373" spans="4:5" x14ac:dyDescent="0.25">
      <c r="D33373" s="31">
        <v>-436.15800000000002</v>
      </c>
      <c r="E33373" s="28">
        <v>729.66700000000003</v>
      </c>
    </row>
    <row r="33374" spans="4:5" x14ac:dyDescent="0.25">
      <c r="D33374" s="31">
        <v>-436.142</v>
      </c>
      <c r="E33374" s="28">
        <v>729.60400000000004</v>
      </c>
    </row>
    <row r="33375" spans="4:5" x14ac:dyDescent="0.25">
      <c r="D33375" s="31">
        <v>-436.12599999999998</v>
      </c>
      <c r="E33375" s="28">
        <v>729.54200000000003</v>
      </c>
    </row>
    <row r="33376" spans="4:5" x14ac:dyDescent="0.25">
      <c r="D33376" s="31">
        <v>-436.11</v>
      </c>
      <c r="E33376" s="28">
        <v>729.48</v>
      </c>
    </row>
    <row r="33377" spans="4:5" x14ac:dyDescent="0.25">
      <c r="D33377" s="31">
        <v>-436.09399999999999</v>
      </c>
      <c r="E33377" s="28">
        <v>729.41700000000003</v>
      </c>
    </row>
    <row r="33378" spans="4:5" x14ac:dyDescent="0.25">
      <c r="D33378" s="31">
        <v>-436.07799999999997</v>
      </c>
      <c r="E33378" s="28">
        <v>729.35500000000002</v>
      </c>
    </row>
    <row r="33379" spans="4:5" x14ac:dyDescent="0.25">
      <c r="D33379" s="31">
        <v>-436.06200000000001</v>
      </c>
      <c r="E33379" s="28">
        <v>729.29200000000003</v>
      </c>
    </row>
    <row r="33380" spans="4:5" x14ac:dyDescent="0.25">
      <c r="D33380" s="31">
        <v>-436.04599999999999</v>
      </c>
      <c r="E33380" s="28">
        <v>729.23</v>
      </c>
    </row>
    <row r="33381" spans="4:5" x14ac:dyDescent="0.25">
      <c r="D33381" s="31">
        <v>-436.03</v>
      </c>
      <c r="E33381" s="28">
        <v>729.16700000000003</v>
      </c>
    </row>
    <row r="33382" spans="4:5" x14ac:dyDescent="0.25">
      <c r="D33382" s="31">
        <v>-436.01400000000001</v>
      </c>
      <c r="E33382" s="28">
        <v>729.10500000000002</v>
      </c>
    </row>
    <row r="33383" spans="4:5" x14ac:dyDescent="0.25">
      <c r="D33383" s="31">
        <v>-435.99799999999999</v>
      </c>
      <c r="E33383" s="28">
        <v>729.04200000000003</v>
      </c>
    </row>
    <row r="33384" spans="4:5" x14ac:dyDescent="0.25">
      <c r="D33384" s="31">
        <v>-435.98200000000003</v>
      </c>
      <c r="E33384" s="28">
        <v>728.98</v>
      </c>
    </row>
    <row r="33385" spans="4:5" x14ac:dyDescent="0.25">
      <c r="D33385" s="31">
        <v>-435.96600000000001</v>
      </c>
      <c r="E33385" s="28">
        <v>728.91700000000003</v>
      </c>
    </row>
    <row r="33386" spans="4:5" x14ac:dyDescent="0.25">
      <c r="D33386" s="31">
        <v>-435.95</v>
      </c>
      <c r="E33386" s="28">
        <v>728.85400000000004</v>
      </c>
    </row>
    <row r="33387" spans="4:5" x14ac:dyDescent="0.25">
      <c r="D33387" s="31">
        <v>-435.93400000000003</v>
      </c>
      <c r="E33387" s="28">
        <v>728.79200000000003</v>
      </c>
    </row>
    <row r="33388" spans="4:5" x14ac:dyDescent="0.25">
      <c r="D33388" s="31">
        <v>-435.91800000000001</v>
      </c>
      <c r="E33388" s="28">
        <v>728.72900000000004</v>
      </c>
    </row>
    <row r="33389" spans="4:5" x14ac:dyDescent="0.25">
      <c r="D33389" s="31">
        <v>-435.90199999999999</v>
      </c>
      <c r="E33389" s="28">
        <v>728.66700000000003</v>
      </c>
    </row>
    <row r="33390" spans="4:5" x14ac:dyDescent="0.25">
      <c r="D33390" s="31">
        <v>-435.88600000000002</v>
      </c>
      <c r="E33390" s="28">
        <v>728.60400000000004</v>
      </c>
    </row>
    <row r="33391" spans="4:5" x14ac:dyDescent="0.25">
      <c r="D33391" s="31">
        <v>-435.87</v>
      </c>
      <c r="E33391" s="28">
        <v>728.54100000000005</v>
      </c>
    </row>
    <row r="33392" spans="4:5" x14ac:dyDescent="0.25">
      <c r="D33392" s="31">
        <v>-435.85399999999998</v>
      </c>
      <c r="E33392" s="28">
        <v>728.47900000000004</v>
      </c>
    </row>
    <row r="33393" spans="4:5" x14ac:dyDescent="0.25">
      <c r="D33393" s="31">
        <v>-435.83800000000002</v>
      </c>
      <c r="E33393" s="28">
        <v>728.41600000000005</v>
      </c>
    </row>
    <row r="33394" spans="4:5" x14ac:dyDescent="0.25">
      <c r="D33394" s="31">
        <v>-435.822</v>
      </c>
      <c r="E33394" s="28">
        <v>728.35299999999995</v>
      </c>
    </row>
    <row r="33395" spans="4:5" x14ac:dyDescent="0.25">
      <c r="D33395" s="31">
        <v>-435.80599999999998</v>
      </c>
      <c r="E33395" s="28">
        <v>728.29</v>
      </c>
    </row>
    <row r="33396" spans="4:5" x14ac:dyDescent="0.25">
      <c r="D33396" s="31">
        <v>-435.79</v>
      </c>
      <c r="E33396" s="28">
        <v>728.22699999999998</v>
      </c>
    </row>
    <row r="33397" spans="4:5" x14ac:dyDescent="0.25">
      <c r="D33397" s="31">
        <v>-435.774</v>
      </c>
      <c r="E33397" s="28">
        <v>728.16499999999996</v>
      </c>
    </row>
    <row r="33398" spans="4:5" x14ac:dyDescent="0.25">
      <c r="D33398" s="31">
        <v>-435.75799999999998</v>
      </c>
      <c r="E33398" s="28">
        <v>728.10199999999998</v>
      </c>
    </row>
    <row r="33399" spans="4:5" x14ac:dyDescent="0.25">
      <c r="D33399" s="31">
        <v>-435.74200000000002</v>
      </c>
      <c r="E33399" s="28">
        <v>728.03899999999999</v>
      </c>
    </row>
    <row r="33400" spans="4:5" x14ac:dyDescent="0.25">
      <c r="D33400" s="31">
        <v>-435.726</v>
      </c>
      <c r="E33400" s="28">
        <v>727.976</v>
      </c>
    </row>
    <row r="33401" spans="4:5" x14ac:dyDescent="0.25">
      <c r="D33401" s="31">
        <v>-435.71</v>
      </c>
      <c r="E33401" s="28">
        <v>727.91300000000001</v>
      </c>
    </row>
    <row r="33402" spans="4:5" x14ac:dyDescent="0.25">
      <c r="D33402" s="31">
        <v>-435.69400000000002</v>
      </c>
      <c r="E33402" s="28">
        <v>727.85</v>
      </c>
    </row>
    <row r="33403" spans="4:5" x14ac:dyDescent="0.25">
      <c r="D33403" s="31">
        <v>-435.678</v>
      </c>
      <c r="E33403" s="28">
        <v>727.78700000000003</v>
      </c>
    </row>
    <row r="33404" spans="4:5" x14ac:dyDescent="0.25">
      <c r="D33404" s="31">
        <v>-435.66199999999998</v>
      </c>
      <c r="E33404" s="28">
        <v>727.72400000000005</v>
      </c>
    </row>
    <row r="33405" spans="4:5" x14ac:dyDescent="0.25">
      <c r="D33405" s="31">
        <v>-435.64600000000002</v>
      </c>
      <c r="E33405" s="28">
        <v>727.66099999999994</v>
      </c>
    </row>
    <row r="33406" spans="4:5" x14ac:dyDescent="0.25">
      <c r="D33406" s="31">
        <v>-435.63</v>
      </c>
      <c r="E33406" s="28">
        <v>727.59799999999996</v>
      </c>
    </row>
    <row r="33407" spans="4:5" x14ac:dyDescent="0.25">
      <c r="D33407" s="31">
        <v>-435.61399999999998</v>
      </c>
      <c r="E33407" s="28">
        <v>727.53499999999997</v>
      </c>
    </row>
    <row r="33408" spans="4:5" x14ac:dyDescent="0.25">
      <c r="D33408" s="31">
        <v>-435.59800000000001</v>
      </c>
      <c r="E33408" s="28">
        <v>727.47199999999998</v>
      </c>
    </row>
    <row r="33409" spans="4:5" x14ac:dyDescent="0.25">
      <c r="D33409" s="31">
        <v>-435.58199999999999</v>
      </c>
      <c r="E33409" s="28">
        <v>727.40899999999999</v>
      </c>
    </row>
    <row r="33410" spans="4:5" x14ac:dyDescent="0.25">
      <c r="D33410" s="31">
        <v>-435.56599999999997</v>
      </c>
      <c r="E33410" s="28">
        <v>727.346</v>
      </c>
    </row>
    <row r="33411" spans="4:5" x14ac:dyDescent="0.25">
      <c r="D33411" s="31">
        <v>-435.55</v>
      </c>
      <c r="E33411" s="28">
        <v>727.28300000000002</v>
      </c>
    </row>
    <row r="33412" spans="4:5" x14ac:dyDescent="0.25">
      <c r="D33412" s="31">
        <v>-435.53399999999999</v>
      </c>
      <c r="E33412" s="28">
        <v>727.22</v>
      </c>
    </row>
    <row r="33413" spans="4:5" x14ac:dyDescent="0.25">
      <c r="D33413" s="31">
        <v>-435.51799999999997</v>
      </c>
      <c r="E33413" s="28">
        <v>727.15700000000004</v>
      </c>
    </row>
    <row r="33414" spans="4:5" x14ac:dyDescent="0.25">
      <c r="D33414" s="31">
        <v>-435.50200000000001</v>
      </c>
      <c r="E33414" s="28">
        <v>727.09400000000005</v>
      </c>
    </row>
    <row r="33415" spans="4:5" x14ac:dyDescent="0.25">
      <c r="D33415" s="31">
        <v>-435.48599999999999</v>
      </c>
      <c r="E33415" s="28">
        <v>727.03099999999995</v>
      </c>
    </row>
    <row r="33416" spans="4:5" x14ac:dyDescent="0.25">
      <c r="D33416" s="31">
        <v>-435.47</v>
      </c>
      <c r="E33416" s="28">
        <v>726.96699999999998</v>
      </c>
    </row>
    <row r="33417" spans="4:5" x14ac:dyDescent="0.25">
      <c r="D33417" s="31">
        <v>-435.45400000000001</v>
      </c>
      <c r="E33417" s="28">
        <v>726.904</v>
      </c>
    </row>
    <row r="33418" spans="4:5" x14ac:dyDescent="0.25">
      <c r="D33418" s="31">
        <v>-435.43799999999999</v>
      </c>
      <c r="E33418" s="28">
        <v>726.84100000000001</v>
      </c>
    </row>
    <row r="33419" spans="4:5" x14ac:dyDescent="0.25">
      <c r="D33419" s="31">
        <v>-435.42200000000003</v>
      </c>
      <c r="E33419" s="28">
        <v>726.77800000000002</v>
      </c>
    </row>
    <row r="33420" spans="4:5" x14ac:dyDescent="0.25">
      <c r="D33420" s="31">
        <v>-435.40600000000001</v>
      </c>
      <c r="E33420" s="28">
        <v>726.71400000000006</v>
      </c>
    </row>
    <row r="33421" spans="4:5" x14ac:dyDescent="0.25">
      <c r="D33421" s="31">
        <v>-435.39</v>
      </c>
      <c r="E33421" s="28">
        <v>726.65099999999995</v>
      </c>
    </row>
    <row r="33422" spans="4:5" x14ac:dyDescent="0.25">
      <c r="D33422" s="31">
        <v>-435.37400000000002</v>
      </c>
      <c r="E33422" s="28">
        <v>726.58799999999997</v>
      </c>
    </row>
    <row r="33423" spans="4:5" x14ac:dyDescent="0.25">
      <c r="D33423" s="31">
        <v>-435.358</v>
      </c>
      <c r="E33423" s="28">
        <v>726.52499999999998</v>
      </c>
    </row>
    <row r="33424" spans="4:5" x14ac:dyDescent="0.25">
      <c r="D33424" s="31">
        <v>-435.34199999999998</v>
      </c>
      <c r="E33424" s="28">
        <v>726.46100000000001</v>
      </c>
    </row>
    <row r="33425" spans="4:5" x14ac:dyDescent="0.25">
      <c r="D33425" s="31">
        <v>-435.32600000000002</v>
      </c>
      <c r="E33425" s="28">
        <v>726.39800000000002</v>
      </c>
    </row>
    <row r="33426" spans="4:5" x14ac:dyDescent="0.25">
      <c r="D33426" s="31">
        <v>-435.31</v>
      </c>
      <c r="E33426" s="28">
        <v>726.33399999999995</v>
      </c>
    </row>
    <row r="33427" spans="4:5" x14ac:dyDescent="0.25">
      <c r="D33427" s="31">
        <v>-435.29399999999998</v>
      </c>
      <c r="E33427" s="28">
        <v>726.27099999999996</v>
      </c>
    </row>
    <row r="33428" spans="4:5" x14ac:dyDescent="0.25">
      <c r="D33428" s="31">
        <v>-435.27800000000002</v>
      </c>
      <c r="E33428" s="28">
        <v>726.20799999999997</v>
      </c>
    </row>
    <row r="33429" spans="4:5" x14ac:dyDescent="0.25">
      <c r="D33429" s="31">
        <v>-435.262</v>
      </c>
      <c r="E33429" s="28">
        <v>726.14400000000001</v>
      </c>
    </row>
    <row r="33430" spans="4:5" x14ac:dyDescent="0.25">
      <c r="D33430" s="31">
        <v>-435.24599999999998</v>
      </c>
      <c r="E33430" s="28">
        <v>726.08100000000002</v>
      </c>
    </row>
    <row r="33431" spans="4:5" x14ac:dyDescent="0.25">
      <c r="D33431" s="31">
        <v>-435.23</v>
      </c>
      <c r="E33431" s="28">
        <v>726.01700000000005</v>
      </c>
    </row>
    <row r="33432" spans="4:5" x14ac:dyDescent="0.25">
      <c r="D33432" s="31">
        <v>-435.214</v>
      </c>
      <c r="E33432" s="28">
        <v>725.95399999999995</v>
      </c>
    </row>
    <row r="33433" spans="4:5" x14ac:dyDescent="0.25">
      <c r="D33433" s="31">
        <v>-435.19799999999998</v>
      </c>
      <c r="E33433" s="28">
        <v>725.89</v>
      </c>
    </row>
    <row r="33434" spans="4:5" x14ac:dyDescent="0.25">
      <c r="D33434" s="31">
        <v>-435.18200000000002</v>
      </c>
      <c r="E33434" s="28">
        <v>725.827</v>
      </c>
    </row>
    <row r="33435" spans="4:5" x14ac:dyDescent="0.25">
      <c r="D33435" s="31">
        <v>-435.166</v>
      </c>
      <c r="E33435" s="28">
        <v>725.76300000000003</v>
      </c>
    </row>
    <row r="33436" spans="4:5" x14ac:dyDescent="0.25">
      <c r="D33436" s="31">
        <v>-435.15</v>
      </c>
      <c r="E33436" s="28">
        <v>725.7</v>
      </c>
    </row>
    <row r="33437" spans="4:5" x14ac:dyDescent="0.25">
      <c r="D33437" s="31">
        <v>-435.13400000000001</v>
      </c>
      <c r="E33437" s="28">
        <v>725.63599999999997</v>
      </c>
    </row>
    <row r="33438" spans="4:5" x14ac:dyDescent="0.25">
      <c r="D33438" s="31">
        <v>-435.11799999999999</v>
      </c>
      <c r="E33438" s="28">
        <v>725.572</v>
      </c>
    </row>
    <row r="33439" spans="4:5" x14ac:dyDescent="0.25">
      <c r="D33439" s="31">
        <v>-435.10199999999998</v>
      </c>
      <c r="E33439" s="28">
        <v>725.50900000000001</v>
      </c>
    </row>
    <row r="33440" spans="4:5" x14ac:dyDescent="0.25">
      <c r="D33440" s="31">
        <v>-435.08600000000001</v>
      </c>
      <c r="E33440" s="28">
        <v>725.44500000000005</v>
      </c>
    </row>
    <row r="33441" spans="4:5" x14ac:dyDescent="0.25">
      <c r="D33441" s="31">
        <v>-435.07</v>
      </c>
      <c r="E33441" s="28">
        <v>725.38099999999997</v>
      </c>
    </row>
    <row r="33442" spans="4:5" x14ac:dyDescent="0.25">
      <c r="D33442" s="31">
        <v>-435.05399999999997</v>
      </c>
      <c r="E33442" s="28">
        <v>725.31799999999998</v>
      </c>
    </row>
    <row r="33443" spans="4:5" x14ac:dyDescent="0.25">
      <c r="D33443" s="31">
        <v>-435.03800000000001</v>
      </c>
      <c r="E33443" s="28">
        <v>725.25400000000002</v>
      </c>
    </row>
    <row r="33444" spans="4:5" x14ac:dyDescent="0.25">
      <c r="D33444" s="31">
        <v>-435.02199999999999</v>
      </c>
      <c r="E33444" s="28">
        <v>725.19</v>
      </c>
    </row>
    <row r="33445" spans="4:5" x14ac:dyDescent="0.25">
      <c r="D33445" s="31">
        <v>-435.00599999999997</v>
      </c>
      <c r="E33445" s="28">
        <v>725.12699999999995</v>
      </c>
    </row>
    <row r="33446" spans="4:5" x14ac:dyDescent="0.25">
      <c r="D33446" s="31">
        <v>-434.99</v>
      </c>
      <c r="E33446" s="28">
        <v>725.06299999999999</v>
      </c>
    </row>
    <row r="33447" spans="4:5" x14ac:dyDescent="0.25">
      <c r="D33447" s="31">
        <v>-434.97399999999999</v>
      </c>
      <c r="E33447" s="28">
        <v>724.99900000000002</v>
      </c>
    </row>
    <row r="33448" spans="4:5" x14ac:dyDescent="0.25">
      <c r="D33448" s="31">
        <v>-434.95800000000003</v>
      </c>
      <c r="E33448" s="28">
        <v>724.93499999999995</v>
      </c>
    </row>
    <row r="33449" spans="4:5" x14ac:dyDescent="0.25">
      <c r="D33449" s="31">
        <v>-434.94200000000001</v>
      </c>
      <c r="E33449" s="28">
        <v>724.87099999999998</v>
      </c>
    </row>
    <row r="33450" spans="4:5" x14ac:dyDescent="0.25">
      <c r="D33450" s="31">
        <v>-434.92599999999999</v>
      </c>
      <c r="E33450" s="28">
        <v>724.80799999999999</v>
      </c>
    </row>
    <row r="33451" spans="4:5" x14ac:dyDescent="0.25">
      <c r="D33451" s="31">
        <v>-434.91</v>
      </c>
      <c r="E33451" s="28">
        <v>724.74400000000003</v>
      </c>
    </row>
    <row r="33452" spans="4:5" x14ac:dyDescent="0.25">
      <c r="D33452" s="31">
        <v>-434.89400000000001</v>
      </c>
      <c r="E33452" s="28">
        <v>724.68</v>
      </c>
    </row>
    <row r="33453" spans="4:5" x14ac:dyDescent="0.25">
      <c r="D33453" s="31">
        <v>-434.87799999999999</v>
      </c>
      <c r="E33453" s="28">
        <v>724.61599999999999</v>
      </c>
    </row>
    <row r="33454" spans="4:5" x14ac:dyDescent="0.25">
      <c r="D33454" s="31">
        <v>-434.86200000000002</v>
      </c>
      <c r="E33454" s="28">
        <v>724.55200000000002</v>
      </c>
    </row>
    <row r="33455" spans="4:5" x14ac:dyDescent="0.25">
      <c r="D33455" s="31">
        <v>-434.846</v>
      </c>
      <c r="E33455" s="28">
        <v>724.48800000000006</v>
      </c>
    </row>
    <row r="33456" spans="4:5" x14ac:dyDescent="0.25">
      <c r="D33456" s="31">
        <v>-434.83</v>
      </c>
      <c r="E33456" s="28">
        <v>724.42399999999998</v>
      </c>
    </row>
    <row r="33457" spans="4:5" x14ac:dyDescent="0.25">
      <c r="D33457" s="31">
        <v>-434.81400000000002</v>
      </c>
      <c r="E33457" s="28">
        <v>724.36</v>
      </c>
    </row>
    <row r="33458" spans="4:5" x14ac:dyDescent="0.25">
      <c r="D33458" s="31">
        <v>-434.798</v>
      </c>
      <c r="E33458" s="28">
        <v>724.29600000000005</v>
      </c>
    </row>
    <row r="33459" spans="4:5" x14ac:dyDescent="0.25">
      <c r="D33459" s="31">
        <v>-434.78199999999998</v>
      </c>
      <c r="E33459" s="28">
        <v>724.23199999999997</v>
      </c>
    </row>
    <row r="33460" spans="4:5" x14ac:dyDescent="0.25">
      <c r="D33460" s="31">
        <v>-434.76600000000002</v>
      </c>
      <c r="E33460" s="28">
        <v>724.16800000000001</v>
      </c>
    </row>
    <row r="33461" spans="4:5" x14ac:dyDescent="0.25">
      <c r="D33461" s="31">
        <v>-434.75</v>
      </c>
      <c r="E33461" s="28">
        <v>724.10400000000004</v>
      </c>
    </row>
    <row r="33462" spans="4:5" x14ac:dyDescent="0.25">
      <c r="D33462" s="31">
        <v>-434.73399999999998</v>
      </c>
      <c r="E33462" s="28">
        <v>724.04</v>
      </c>
    </row>
    <row r="33463" spans="4:5" x14ac:dyDescent="0.25">
      <c r="D33463" s="31">
        <v>-434.71800000000002</v>
      </c>
      <c r="E33463" s="28">
        <v>723.976</v>
      </c>
    </row>
    <row r="33464" spans="4:5" x14ac:dyDescent="0.25">
      <c r="D33464" s="31">
        <v>-434.702</v>
      </c>
      <c r="E33464" s="28">
        <v>723.91200000000003</v>
      </c>
    </row>
    <row r="33465" spans="4:5" x14ac:dyDescent="0.25">
      <c r="D33465" s="31">
        <v>-434.68599999999998</v>
      </c>
      <c r="E33465" s="28">
        <v>723.84799999999996</v>
      </c>
    </row>
    <row r="33466" spans="4:5" x14ac:dyDescent="0.25">
      <c r="D33466" s="31">
        <v>-434.67</v>
      </c>
      <c r="E33466" s="28">
        <v>723.78399999999999</v>
      </c>
    </row>
    <row r="33467" spans="4:5" x14ac:dyDescent="0.25">
      <c r="D33467" s="31">
        <v>-434.654</v>
      </c>
      <c r="E33467" s="28">
        <v>723.71900000000005</v>
      </c>
    </row>
    <row r="33468" spans="4:5" x14ac:dyDescent="0.25">
      <c r="D33468" s="31">
        <v>-434.63799999999998</v>
      </c>
      <c r="E33468" s="28">
        <v>723.65499999999997</v>
      </c>
    </row>
    <row r="33469" spans="4:5" x14ac:dyDescent="0.25">
      <c r="D33469" s="31">
        <v>-434.62200000000001</v>
      </c>
      <c r="E33469" s="28">
        <v>723.59100000000001</v>
      </c>
    </row>
    <row r="33470" spans="4:5" x14ac:dyDescent="0.25">
      <c r="D33470" s="31">
        <v>-434.60599999999999</v>
      </c>
      <c r="E33470" s="28">
        <v>723.52700000000004</v>
      </c>
    </row>
    <row r="33471" spans="4:5" x14ac:dyDescent="0.25">
      <c r="D33471" s="31">
        <v>-434.59</v>
      </c>
      <c r="E33471" s="28">
        <v>723.46299999999997</v>
      </c>
    </row>
    <row r="33472" spans="4:5" x14ac:dyDescent="0.25">
      <c r="D33472" s="31">
        <v>-434.57400000000001</v>
      </c>
      <c r="E33472" s="28">
        <v>723.39800000000002</v>
      </c>
    </row>
    <row r="33473" spans="4:5" x14ac:dyDescent="0.25">
      <c r="D33473" s="31">
        <v>-434.55799999999999</v>
      </c>
      <c r="E33473" s="28">
        <v>723.33399999999995</v>
      </c>
    </row>
    <row r="33474" spans="4:5" x14ac:dyDescent="0.25">
      <c r="D33474" s="31">
        <v>-434.54199999999997</v>
      </c>
      <c r="E33474" s="28">
        <v>723.27</v>
      </c>
    </row>
    <row r="33475" spans="4:5" x14ac:dyDescent="0.25">
      <c r="D33475" s="31">
        <v>-434.52600000000001</v>
      </c>
      <c r="E33475" s="28">
        <v>723.20500000000004</v>
      </c>
    </row>
    <row r="33476" spans="4:5" x14ac:dyDescent="0.25">
      <c r="D33476" s="31">
        <v>-434.51</v>
      </c>
      <c r="E33476" s="28">
        <v>723.14099999999996</v>
      </c>
    </row>
    <row r="33477" spans="4:5" x14ac:dyDescent="0.25">
      <c r="D33477" s="31">
        <v>-434.495</v>
      </c>
      <c r="E33477" s="28">
        <v>723.077</v>
      </c>
    </row>
    <row r="33478" spans="4:5" x14ac:dyDescent="0.25">
      <c r="D33478" s="31">
        <v>-434.47899999999998</v>
      </c>
      <c r="E33478" s="28">
        <v>723.01199999999994</v>
      </c>
    </row>
    <row r="33479" spans="4:5" x14ac:dyDescent="0.25">
      <c r="D33479" s="31">
        <v>-434.46300000000002</v>
      </c>
      <c r="E33479" s="28">
        <v>722.94799999999998</v>
      </c>
    </row>
    <row r="33480" spans="4:5" x14ac:dyDescent="0.25">
      <c r="D33480" s="31">
        <v>-434.447</v>
      </c>
      <c r="E33480" s="28">
        <v>722.88400000000001</v>
      </c>
    </row>
    <row r="33481" spans="4:5" x14ac:dyDescent="0.25">
      <c r="D33481" s="31">
        <v>-434.43099999999998</v>
      </c>
      <c r="E33481" s="28">
        <v>722.81899999999996</v>
      </c>
    </row>
    <row r="33482" spans="4:5" x14ac:dyDescent="0.25">
      <c r="D33482" s="31">
        <v>-434.41500000000002</v>
      </c>
      <c r="E33482" s="28">
        <v>722.755</v>
      </c>
    </row>
    <row r="33483" spans="4:5" x14ac:dyDescent="0.25">
      <c r="D33483" s="31">
        <v>-434.399</v>
      </c>
      <c r="E33483" s="28">
        <v>722.69</v>
      </c>
    </row>
    <row r="33484" spans="4:5" x14ac:dyDescent="0.25">
      <c r="D33484" s="31">
        <v>-434.38299999999998</v>
      </c>
      <c r="E33484" s="28">
        <v>722.62599999999998</v>
      </c>
    </row>
    <row r="33485" spans="4:5" x14ac:dyDescent="0.25">
      <c r="D33485" s="31">
        <v>-434.36700000000002</v>
      </c>
      <c r="E33485" s="28">
        <v>722.56100000000004</v>
      </c>
    </row>
    <row r="33486" spans="4:5" x14ac:dyDescent="0.25">
      <c r="D33486" s="31">
        <v>-434.351</v>
      </c>
      <c r="E33486" s="28">
        <v>722.49699999999996</v>
      </c>
    </row>
    <row r="33487" spans="4:5" x14ac:dyDescent="0.25">
      <c r="D33487" s="31">
        <v>-434.33499999999998</v>
      </c>
      <c r="E33487" s="28">
        <v>722.43200000000002</v>
      </c>
    </row>
    <row r="33488" spans="4:5" x14ac:dyDescent="0.25">
      <c r="D33488" s="31">
        <v>-434.31900000000002</v>
      </c>
      <c r="E33488" s="28">
        <v>722.36800000000005</v>
      </c>
    </row>
    <row r="33489" spans="4:5" x14ac:dyDescent="0.25">
      <c r="D33489" s="31">
        <v>-434.303</v>
      </c>
      <c r="E33489" s="28">
        <v>722.303</v>
      </c>
    </row>
    <row r="33490" spans="4:5" x14ac:dyDescent="0.25">
      <c r="D33490" s="31">
        <v>-434.28699999999998</v>
      </c>
      <c r="E33490" s="28">
        <v>722.23800000000006</v>
      </c>
    </row>
    <row r="33491" spans="4:5" x14ac:dyDescent="0.25">
      <c r="D33491" s="31">
        <v>-434.27100000000002</v>
      </c>
      <c r="E33491" s="28">
        <v>722.17399999999998</v>
      </c>
    </row>
    <row r="33492" spans="4:5" x14ac:dyDescent="0.25">
      <c r="D33492" s="31">
        <v>-434.255</v>
      </c>
      <c r="E33492" s="28">
        <v>722.10900000000004</v>
      </c>
    </row>
    <row r="33493" spans="4:5" x14ac:dyDescent="0.25">
      <c r="D33493" s="31">
        <v>-434.23899999999998</v>
      </c>
      <c r="E33493" s="28">
        <v>722.04499999999996</v>
      </c>
    </row>
    <row r="33494" spans="4:5" x14ac:dyDescent="0.25">
      <c r="D33494" s="31">
        <v>-434.22300000000001</v>
      </c>
      <c r="E33494" s="28">
        <v>721.98</v>
      </c>
    </row>
    <row r="33495" spans="4:5" x14ac:dyDescent="0.25">
      <c r="D33495" s="31">
        <v>-434.20699999999999</v>
      </c>
      <c r="E33495" s="28">
        <v>721.91499999999996</v>
      </c>
    </row>
    <row r="33496" spans="4:5" x14ac:dyDescent="0.25">
      <c r="D33496" s="31">
        <v>-434.19099999999997</v>
      </c>
      <c r="E33496" s="28">
        <v>721.851</v>
      </c>
    </row>
    <row r="33497" spans="4:5" x14ac:dyDescent="0.25">
      <c r="D33497" s="31">
        <v>-434.17500000000001</v>
      </c>
      <c r="E33497" s="28">
        <v>721.78599999999994</v>
      </c>
    </row>
    <row r="33498" spans="4:5" x14ac:dyDescent="0.25">
      <c r="D33498" s="31">
        <v>-434.15899999999999</v>
      </c>
      <c r="E33498" s="28">
        <v>721.721</v>
      </c>
    </row>
    <row r="33499" spans="4:5" x14ac:dyDescent="0.25">
      <c r="D33499" s="31">
        <v>-434.14299999999997</v>
      </c>
      <c r="E33499" s="28">
        <v>721.65599999999995</v>
      </c>
    </row>
    <row r="33500" spans="4:5" x14ac:dyDescent="0.25">
      <c r="D33500" s="31">
        <v>-434.12700000000001</v>
      </c>
      <c r="E33500" s="28">
        <v>721.59199999999998</v>
      </c>
    </row>
    <row r="33501" spans="4:5" x14ac:dyDescent="0.25">
      <c r="D33501" s="31">
        <v>-434.11099999999999</v>
      </c>
      <c r="E33501" s="28">
        <v>721.52700000000004</v>
      </c>
    </row>
    <row r="33502" spans="4:5" x14ac:dyDescent="0.25">
      <c r="D33502" s="31">
        <v>-434.09500000000003</v>
      </c>
      <c r="E33502" s="28">
        <v>721.46199999999999</v>
      </c>
    </row>
    <row r="33503" spans="4:5" x14ac:dyDescent="0.25">
      <c r="D33503" s="31">
        <v>-434.07900000000001</v>
      </c>
      <c r="E33503" s="28">
        <v>721.39700000000005</v>
      </c>
    </row>
    <row r="33504" spans="4:5" x14ac:dyDescent="0.25">
      <c r="D33504" s="31">
        <v>-434.06299999999999</v>
      </c>
      <c r="E33504" s="28">
        <v>721.33199999999999</v>
      </c>
    </row>
    <row r="33505" spans="4:5" x14ac:dyDescent="0.25">
      <c r="D33505" s="31">
        <v>-434.04700000000003</v>
      </c>
      <c r="E33505" s="28">
        <v>721.26700000000005</v>
      </c>
    </row>
    <row r="33506" spans="4:5" x14ac:dyDescent="0.25">
      <c r="D33506" s="31">
        <v>-434.03100000000001</v>
      </c>
      <c r="E33506" s="28">
        <v>721.202</v>
      </c>
    </row>
    <row r="33507" spans="4:5" x14ac:dyDescent="0.25">
      <c r="D33507" s="31">
        <v>-434.01499999999999</v>
      </c>
      <c r="E33507" s="28">
        <v>721.13800000000003</v>
      </c>
    </row>
    <row r="33508" spans="4:5" x14ac:dyDescent="0.25">
      <c r="D33508" s="31">
        <v>-433.99900000000002</v>
      </c>
      <c r="E33508" s="28">
        <v>721.07299999999998</v>
      </c>
    </row>
    <row r="33509" spans="4:5" x14ac:dyDescent="0.25">
      <c r="D33509" s="31">
        <v>-433.983</v>
      </c>
      <c r="E33509" s="28">
        <v>721.00800000000004</v>
      </c>
    </row>
    <row r="33510" spans="4:5" x14ac:dyDescent="0.25">
      <c r="D33510" s="31">
        <v>-433.96699999999998</v>
      </c>
      <c r="E33510" s="28">
        <v>720.94299999999998</v>
      </c>
    </row>
    <row r="33511" spans="4:5" x14ac:dyDescent="0.25">
      <c r="D33511" s="31">
        <v>-433.95100000000002</v>
      </c>
      <c r="E33511" s="28">
        <v>720.87800000000004</v>
      </c>
    </row>
    <row r="33512" spans="4:5" x14ac:dyDescent="0.25">
      <c r="D33512" s="31">
        <v>-433.935</v>
      </c>
      <c r="E33512" s="28">
        <v>720.81299999999999</v>
      </c>
    </row>
    <row r="33513" spans="4:5" x14ac:dyDescent="0.25">
      <c r="D33513" s="31">
        <v>-433.91899999999998</v>
      </c>
      <c r="E33513" s="28">
        <v>720.74800000000005</v>
      </c>
    </row>
    <row r="33514" spans="4:5" x14ac:dyDescent="0.25">
      <c r="D33514" s="31">
        <v>-433.90300000000002</v>
      </c>
      <c r="E33514" s="28">
        <v>720.68299999999999</v>
      </c>
    </row>
    <row r="33515" spans="4:5" x14ac:dyDescent="0.25">
      <c r="D33515" s="31">
        <v>-433.887</v>
      </c>
      <c r="E33515" s="28">
        <v>720.61800000000005</v>
      </c>
    </row>
    <row r="33516" spans="4:5" x14ac:dyDescent="0.25">
      <c r="D33516" s="31">
        <v>-433.87099999999998</v>
      </c>
      <c r="E33516" s="28">
        <v>720.55200000000002</v>
      </c>
    </row>
    <row r="33517" spans="4:5" x14ac:dyDescent="0.25">
      <c r="D33517" s="31">
        <v>-433.85500000000002</v>
      </c>
      <c r="E33517" s="28">
        <v>720.48699999999997</v>
      </c>
    </row>
    <row r="33518" spans="4:5" x14ac:dyDescent="0.25">
      <c r="D33518" s="31">
        <v>-433.839</v>
      </c>
      <c r="E33518" s="28">
        <v>720.42200000000003</v>
      </c>
    </row>
    <row r="33519" spans="4:5" x14ac:dyDescent="0.25">
      <c r="D33519" s="31">
        <v>-433.82299999999998</v>
      </c>
      <c r="E33519" s="28">
        <v>720.35699999999997</v>
      </c>
    </row>
    <row r="33520" spans="4:5" x14ac:dyDescent="0.25">
      <c r="D33520" s="31">
        <v>-433.80700000000002</v>
      </c>
      <c r="E33520" s="28">
        <v>720.29200000000003</v>
      </c>
    </row>
    <row r="33521" spans="4:5" x14ac:dyDescent="0.25">
      <c r="D33521" s="31">
        <v>-433.791</v>
      </c>
      <c r="E33521" s="28">
        <v>720.22699999999998</v>
      </c>
    </row>
    <row r="33522" spans="4:5" x14ac:dyDescent="0.25">
      <c r="D33522" s="31">
        <v>-433.77499999999998</v>
      </c>
      <c r="E33522" s="28">
        <v>720.16200000000003</v>
      </c>
    </row>
    <row r="33523" spans="4:5" x14ac:dyDescent="0.25">
      <c r="D33523" s="31">
        <v>-433.75900000000001</v>
      </c>
      <c r="E33523" s="28">
        <v>720.096</v>
      </c>
    </row>
    <row r="33524" spans="4:5" x14ac:dyDescent="0.25">
      <c r="D33524" s="31">
        <v>-433.74299999999999</v>
      </c>
      <c r="E33524" s="28">
        <v>720.03099999999995</v>
      </c>
    </row>
    <row r="33525" spans="4:5" x14ac:dyDescent="0.25">
      <c r="D33525" s="31">
        <v>-433.72699999999998</v>
      </c>
      <c r="E33525" s="28">
        <v>719.96600000000001</v>
      </c>
    </row>
    <row r="33526" spans="4:5" x14ac:dyDescent="0.25">
      <c r="D33526" s="31">
        <v>-433.71100000000001</v>
      </c>
      <c r="E33526" s="28">
        <v>719.90099999999995</v>
      </c>
    </row>
    <row r="33527" spans="4:5" x14ac:dyDescent="0.25">
      <c r="D33527" s="31">
        <v>-433.69499999999999</v>
      </c>
      <c r="E33527" s="28">
        <v>719.83500000000004</v>
      </c>
    </row>
    <row r="33528" spans="4:5" x14ac:dyDescent="0.25">
      <c r="D33528" s="31">
        <v>-433.67899999999997</v>
      </c>
      <c r="E33528" s="28">
        <v>719.77</v>
      </c>
    </row>
    <row r="33529" spans="4:5" x14ac:dyDescent="0.25">
      <c r="D33529" s="31">
        <v>-433.66300000000001</v>
      </c>
      <c r="E33529" s="28">
        <v>719.70500000000004</v>
      </c>
    </row>
    <row r="33530" spans="4:5" x14ac:dyDescent="0.25">
      <c r="D33530" s="31">
        <v>-433.64699999999999</v>
      </c>
      <c r="E33530" s="28">
        <v>719.63900000000001</v>
      </c>
    </row>
    <row r="33531" spans="4:5" x14ac:dyDescent="0.25">
      <c r="D33531" s="31">
        <v>-433.63099999999997</v>
      </c>
      <c r="E33531" s="28">
        <v>719.57399999999996</v>
      </c>
    </row>
    <row r="33532" spans="4:5" x14ac:dyDescent="0.25">
      <c r="D33532" s="31">
        <v>-433.61500000000001</v>
      </c>
      <c r="E33532" s="28">
        <v>719.50900000000001</v>
      </c>
    </row>
    <row r="33533" spans="4:5" x14ac:dyDescent="0.25">
      <c r="D33533" s="31">
        <v>-433.59899999999999</v>
      </c>
      <c r="E33533" s="28">
        <v>719.44299999999998</v>
      </c>
    </row>
    <row r="33534" spans="4:5" x14ac:dyDescent="0.25">
      <c r="D33534" s="31">
        <v>-433.58300000000003</v>
      </c>
      <c r="E33534" s="28">
        <v>719.37800000000004</v>
      </c>
    </row>
    <row r="33535" spans="4:5" x14ac:dyDescent="0.25">
      <c r="D33535" s="31">
        <v>-433.56700000000001</v>
      </c>
      <c r="E33535" s="28">
        <v>719.31200000000001</v>
      </c>
    </row>
    <row r="33536" spans="4:5" x14ac:dyDescent="0.25">
      <c r="D33536" s="31">
        <v>-433.55099999999999</v>
      </c>
      <c r="E33536" s="28">
        <v>719.24699999999996</v>
      </c>
    </row>
    <row r="33537" spans="4:5" x14ac:dyDescent="0.25">
      <c r="D33537" s="31">
        <v>-433.53500000000003</v>
      </c>
      <c r="E33537" s="28">
        <v>719.18200000000002</v>
      </c>
    </row>
    <row r="33538" spans="4:5" x14ac:dyDescent="0.25">
      <c r="D33538" s="31">
        <v>-433.51900000000001</v>
      </c>
      <c r="E33538" s="28">
        <v>719.11599999999999</v>
      </c>
    </row>
    <row r="33539" spans="4:5" x14ac:dyDescent="0.25">
      <c r="D33539" s="31">
        <v>-433.50299999999999</v>
      </c>
      <c r="E33539" s="28">
        <v>719.05100000000004</v>
      </c>
    </row>
    <row r="33540" spans="4:5" x14ac:dyDescent="0.25">
      <c r="D33540" s="31">
        <v>-433.48700000000002</v>
      </c>
      <c r="E33540" s="28">
        <v>718.98500000000001</v>
      </c>
    </row>
    <row r="33541" spans="4:5" x14ac:dyDescent="0.25">
      <c r="D33541" s="31">
        <v>-433.471</v>
      </c>
      <c r="E33541" s="28">
        <v>718.91899999999998</v>
      </c>
    </row>
    <row r="33542" spans="4:5" x14ac:dyDescent="0.25">
      <c r="D33542" s="31">
        <v>-433.45499999999998</v>
      </c>
      <c r="E33542" s="28">
        <v>718.85400000000004</v>
      </c>
    </row>
    <row r="33543" spans="4:5" x14ac:dyDescent="0.25">
      <c r="D33543" s="31">
        <v>-433.43900000000002</v>
      </c>
      <c r="E33543" s="28">
        <v>718.78800000000001</v>
      </c>
    </row>
    <row r="33544" spans="4:5" x14ac:dyDescent="0.25">
      <c r="D33544" s="31">
        <v>-433.423</v>
      </c>
      <c r="E33544" s="28">
        <v>718.72299999999996</v>
      </c>
    </row>
    <row r="33545" spans="4:5" x14ac:dyDescent="0.25">
      <c r="D33545" s="31">
        <v>-433.40699999999998</v>
      </c>
      <c r="E33545" s="28">
        <v>718.65700000000004</v>
      </c>
    </row>
    <row r="33546" spans="4:5" x14ac:dyDescent="0.25">
      <c r="D33546" s="31">
        <v>-433.39100000000002</v>
      </c>
      <c r="E33546" s="28">
        <v>718.59100000000001</v>
      </c>
    </row>
    <row r="33547" spans="4:5" x14ac:dyDescent="0.25">
      <c r="D33547" s="31">
        <v>-433.375</v>
      </c>
      <c r="E33547" s="28">
        <v>718.52599999999995</v>
      </c>
    </row>
    <row r="33548" spans="4:5" x14ac:dyDescent="0.25">
      <c r="D33548" s="31">
        <v>-433.35899999999998</v>
      </c>
      <c r="E33548" s="28">
        <v>718.46</v>
      </c>
    </row>
    <row r="33549" spans="4:5" x14ac:dyDescent="0.25">
      <c r="D33549" s="31">
        <v>-433.34300000000002</v>
      </c>
      <c r="E33549" s="28">
        <v>718.39400000000001</v>
      </c>
    </row>
    <row r="33550" spans="4:5" x14ac:dyDescent="0.25">
      <c r="D33550" s="31">
        <v>-433.327</v>
      </c>
      <c r="E33550" s="28">
        <v>718.32899999999995</v>
      </c>
    </row>
    <row r="33551" spans="4:5" x14ac:dyDescent="0.25">
      <c r="D33551" s="31">
        <v>-433.31099999999998</v>
      </c>
      <c r="E33551" s="28">
        <v>718.26300000000003</v>
      </c>
    </row>
    <row r="33552" spans="4:5" x14ac:dyDescent="0.25">
      <c r="D33552" s="31">
        <v>-433.29500000000002</v>
      </c>
      <c r="E33552" s="28">
        <v>718.197</v>
      </c>
    </row>
    <row r="33553" spans="4:5" x14ac:dyDescent="0.25">
      <c r="D33553" s="31">
        <v>-433.279</v>
      </c>
      <c r="E33553" s="28">
        <v>718.13199999999995</v>
      </c>
    </row>
    <row r="33554" spans="4:5" x14ac:dyDescent="0.25">
      <c r="D33554" s="31">
        <v>-433.26299999999998</v>
      </c>
      <c r="E33554" s="28">
        <v>718.06600000000003</v>
      </c>
    </row>
    <row r="33555" spans="4:5" x14ac:dyDescent="0.25">
      <c r="D33555" s="31">
        <v>-433.24700000000001</v>
      </c>
      <c r="E33555" s="28">
        <v>718</v>
      </c>
    </row>
    <row r="33556" spans="4:5" x14ac:dyDescent="0.25">
      <c r="D33556" s="31">
        <v>-433.23099999999999</v>
      </c>
      <c r="E33556" s="28">
        <v>717.93399999999997</v>
      </c>
    </row>
    <row r="33557" spans="4:5" x14ac:dyDescent="0.25">
      <c r="D33557" s="31">
        <v>-433.21499999999997</v>
      </c>
      <c r="E33557" s="28">
        <v>717.86800000000005</v>
      </c>
    </row>
    <row r="33558" spans="4:5" x14ac:dyDescent="0.25">
      <c r="D33558" s="31">
        <v>-433.19900000000001</v>
      </c>
      <c r="E33558" s="28">
        <v>717.80200000000002</v>
      </c>
    </row>
    <row r="33559" spans="4:5" x14ac:dyDescent="0.25">
      <c r="D33559" s="31">
        <v>-433.18299999999999</v>
      </c>
      <c r="E33559" s="28">
        <v>717.73699999999997</v>
      </c>
    </row>
    <row r="33560" spans="4:5" x14ac:dyDescent="0.25">
      <c r="D33560" s="31">
        <v>-433.16699999999997</v>
      </c>
      <c r="E33560" s="28">
        <v>717.67100000000005</v>
      </c>
    </row>
    <row r="33561" spans="4:5" x14ac:dyDescent="0.25">
      <c r="D33561" s="31">
        <v>-433.15100000000001</v>
      </c>
      <c r="E33561" s="28">
        <v>717.60500000000002</v>
      </c>
    </row>
    <row r="33562" spans="4:5" x14ac:dyDescent="0.25">
      <c r="D33562" s="31">
        <v>-433.13499999999999</v>
      </c>
      <c r="E33562" s="28">
        <v>717.53899999999999</v>
      </c>
    </row>
    <row r="33563" spans="4:5" x14ac:dyDescent="0.25">
      <c r="D33563" s="31">
        <v>-433.11900000000003</v>
      </c>
      <c r="E33563" s="28">
        <v>717.47299999999996</v>
      </c>
    </row>
    <row r="33564" spans="4:5" x14ac:dyDescent="0.25">
      <c r="D33564" s="31">
        <v>-433.10300000000001</v>
      </c>
      <c r="E33564" s="28">
        <v>717.40700000000004</v>
      </c>
    </row>
    <row r="33565" spans="4:5" x14ac:dyDescent="0.25">
      <c r="D33565" s="31">
        <v>-433.08699999999999</v>
      </c>
      <c r="E33565" s="28">
        <v>717.34100000000001</v>
      </c>
    </row>
    <row r="33566" spans="4:5" x14ac:dyDescent="0.25">
      <c r="D33566" s="31">
        <v>-433.07100000000003</v>
      </c>
      <c r="E33566" s="28">
        <v>717.27499999999998</v>
      </c>
    </row>
    <row r="33567" spans="4:5" x14ac:dyDescent="0.25">
      <c r="D33567" s="31">
        <v>-433.05500000000001</v>
      </c>
      <c r="E33567" s="28">
        <v>717.20899999999995</v>
      </c>
    </row>
    <row r="33568" spans="4:5" x14ac:dyDescent="0.25">
      <c r="D33568" s="31">
        <v>-433.03899999999999</v>
      </c>
      <c r="E33568" s="28">
        <v>717.14300000000003</v>
      </c>
    </row>
    <row r="33569" spans="4:5" x14ac:dyDescent="0.25">
      <c r="D33569" s="31">
        <v>-433.02300000000002</v>
      </c>
      <c r="E33569" s="28">
        <v>717.077</v>
      </c>
    </row>
    <row r="33570" spans="4:5" x14ac:dyDescent="0.25">
      <c r="D33570" s="31">
        <v>-433.00700000000001</v>
      </c>
      <c r="E33570" s="28">
        <v>717.01099999999997</v>
      </c>
    </row>
    <row r="33571" spans="4:5" x14ac:dyDescent="0.25">
      <c r="D33571" s="31">
        <v>-432.99099999999999</v>
      </c>
      <c r="E33571" s="28">
        <v>716.94500000000005</v>
      </c>
    </row>
    <row r="33572" spans="4:5" x14ac:dyDescent="0.25">
      <c r="D33572" s="31">
        <v>-432.97500000000002</v>
      </c>
      <c r="E33572" s="28">
        <v>716.87900000000002</v>
      </c>
    </row>
    <row r="33573" spans="4:5" x14ac:dyDescent="0.25">
      <c r="D33573" s="31">
        <v>-432.959</v>
      </c>
      <c r="E33573" s="28">
        <v>716.81200000000001</v>
      </c>
    </row>
    <row r="33574" spans="4:5" x14ac:dyDescent="0.25">
      <c r="D33574" s="31">
        <v>-432.94299999999998</v>
      </c>
      <c r="E33574" s="28">
        <v>716.74599999999998</v>
      </c>
    </row>
    <row r="33575" spans="4:5" x14ac:dyDescent="0.25">
      <c r="D33575" s="31">
        <v>-432.92700000000002</v>
      </c>
      <c r="E33575" s="28">
        <v>716.68</v>
      </c>
    </row>
    <row r="33576" spans="4:5" x14ac:dyDescent="0.25">
      <c r="D33576" s="31">
        <v>-432.911</v>
      </c>
      <c r="E33576" s="28">
        <v>716.61400000000003</v>
      </c>
    </row>
    <row r="33577" spans="4:5" x14ac:dyDescent="0.25">
      <c r="D33577" s="31">
        <v>-432.89499999999998</v>
      </c>
      <c r="E33577" s="28">
        <v>716.548</v>
      </c>
    </row>
    <row r="33578" spans="4:5" x14ac:dyDescent="0.25">
      <c r="D33578" s="31">
        <v>-432.87900000000002</v>
      </c>
      <c r="E33578" s="28">
        <v>716.48199999999997</v>
      </c>
    </row>
    <row r="33579" spans="4:5" x14ac:dyDescent="0.25">
      <c r="D33579" s="31">
        <v>-432.863</v>
      </c>
      <c r="E33579" s="28">
        <v>716.41499999999996</v>
      </c>
    </row>
    <row r="33580" spans="4:5" x14ac:dyDescent="0.25">
      <c r="D33580" s="31">
        <v>-432.84699999999998</v>
      </c>
      <c r="E33580" s="28">
        <v>716.34900000000005</v>
      </c>
    </row>
    <row r="33581" spans="4:5" x14ac:dyDescent="0.25">
      <c r="D33581" s="31">
        <v>-432.83100000000002</v>
      </c>
      <c r="E33581" s="28">
        <v>716.28300000000002</v>
      </c>
    </row>
    <row r="33582" spans="4:5" x14ac:dyDescent="0.25">
      <c r="D33582" s="31">
        <v>-432.815</v>
      </c>
      <c r="E33582" s="28">
        <v>716.21699999999998</v>
      </c>
    </row>
    <row r="33583" spans="4:5" x14ac:dyDescent="0.25">
      <c r="D33583" s="31">
        <v>-432.79899999999998</v>
      </c>
      <c r="E33583" s="28">
        <v>716.15</v>
      </c>
    </row>
    <row r="33584" spans="4:5" x14ac:dyDescent="0.25">
      <c r="D33584" s="31">
        <v>-432.78300000000002</v>
      </c>
      <c r="E33584" s="28">
        <v>716.08399999999995</v>
      </c>
    </row>
    <row r="33585" spans="4:5" x14ac:dyDescent="0.25">
      <c r="D33585" s="31">
        <v>-432.767</v>
      </c>
      <c r="E33585" s="28">
        <v>716.01800000000003</v>
      </c>
    </row>
    <row r="33586" spans="4:5" x14ac:dyDescent="0.25">
      <c r="D33586" s="31">
        <v>-432.75099999999998</v>
      </c>
      <c r="E33586" s="28">
        <v>715.95100000000002</v>
      </c>
    </row>
    <row r="33587" spans="4:5" x14ac:dyDescent="0.25">
      <c r="D33587" s="31">
        <v>-432.73500000000001</v>
      </c>
      <c r="E33587" s="28">
        <v>715.88499999999999</v>
      </c>
    </row>
    <row r="33588" spans="4:5" x14ac:dyDescent="0.25">
      <c r="D33588" s="31">
        <v>-432.71899999999999</v>
      </c>
      <c r="E33588" s="28">
        <v>715.81799999999998</v>
      </c>
    </row>
    <row r="33589" spans="4:5" x14ac:dyDescent="0.25">
      <c r="D33589" s="31">
        <v>-432.70299999999997</v>
      </c>
      <c r="E33589" s="28">
        <v>715.75199999999995</v>
      </c>
    </row>
    <row r="33590" spans="4:5" x14ac:dyDescent="0.25">
      <c r="D33590" s="31">
        <v>-432.68799999999999</v>
      </c>
      <c r="E33590" s="28">
        <v>715.68600000000004</v>
      </c>
    </row>
    <row r="33591" spans="4:5" x14ac:dyDescent="0.25">
      <c r="D33591" s="31">
        <v>-432.67200000000003</v>
      </c>
      <c r="E33591" s="28">
        <v>715.61900000000003</v>
      </c>
    </row>
    <row r="33592" spans="4:5" x14ac:dyDescent="0.25">
      <c r="D33592" s="31">
        <v>-432.65600000000001</v>
      </c>
      <c r="E33592" s="28">
        <v>715.553</v>
      </c>
    </row>
    <row r="33593" spans="4:5" x14ac:dyDescent="0.25">
      <c r="D33593" s="31">
        <v>-432.64</v>
      </c>
      <c r="E33593" s="28">
        <v>715.48599999999999</v>
      </c>
    </row>
    <row r="33594" spans="4:5" x14ac:dyDescent="0.25">
      <c r="D33594" s="31">
        <v>-432.62400000000002</v>
      </c>
      <c r="E33594" s="28">
        <v>715.42</v>
      </c>
    </row>
    <row r="33595" spans="4:5" x14ac:dyDescent="0.25">
      <c r="D33595" s="31">
        <v>-432.608</v>
      </c>
      <c r="E33595" s="28">
        <v>715.35299999999995</v>
      </c>
    </row>
    <row r="33596" spans="4:5" x14ac:dyDescent="0.25">
      <c r="D33596" s="31">
        <v>-432.59199999999998</v>
      </c>
      <c r="E33596" s="28">
        <v>715.28700000000003</v>
      </c>
    </row>
    <row r="33597" spans="4:5" x14ac:dyDescent="0.25">
      <c r="D33597" s="31">
        <v>-432.57600000000002</v>
      </c>
      <c r="E33597" s="28">
        <v>715.22</v>
      </c>
    </row>
    <row r="33598" spans="4:5" x14ac:dyDescent="0.25">
      <c r="D33598" s="31">
        <v>-432.56</v>
      </c>
      <c r="E33598" s="28">
        <v>715.154</v>
      </c>
    </row>
    <row r="33599" spans="4:5" x14ac:dyDescent="0.25">
      <c r="D33599" s="31">
        <v>-432.54399999999998</v>
      </c>
      <c r="E33599" s="28">
        <v>715.08699999999999</v>
      </c>
    </row>
    <row r="33600" spans="4:5" x14ac:dyDescent="0.25">
      <c r="D33600" s="31">
        <v>-432.52800000000002</v>
      </c>
      <c r="E33600" s="28">
        <v>715.02</v>
      </c>
    </row>
    <row r="33601" spans="4:5" x14ac:dyDescent="0.25">
      <c r="D33601" s="31">
        <v>-432.512</v>
      </c>
      <c r="E33601" s="28">
        <v>714.95399999999995</v>
      </c>
    </row>
    <row r="33602" spans="4:5" x14ac:dyDescent="0.25">
      <c r="D33602" s="31">
        <v>-432.49599999999998</v>
      </c>
      <c r="E33602" s="28">
        <v>714.88699999999994</v>
      </c>
    </row>
    <row r="33603" spans="4:5" x14ac:dyDescent="0.25">
      <c r="D33603" s="31">
        <v>-432.48</v>
      </c>
      <c r="E33603" s="28">
        <v>714.82</v>
      </c>
    </row>
    <row r="33604" spans="4:5" x14ac:dyDescent="0.25">
      <c r="D33604" s="31">
        <v>-432.464</v>
      </c>
      <c r="E33604" s="28">
        <v>714.75400000000002</v>
      </c>
    </row>
    <row r="33605" spans="4:5" x14ac:dyDescent="0.25">
      <c r="D33605" s="31">
        <v>-432.44799999999998</v>
      </c>
      <c r="E33605" s="28">
        <v>714.68700000000001</v>
      </c>
    </row>
    <row r="33606" spans="4:5" x14ac:dyDescent="0.25">
      <c r="D33606" s="31">
        <v>-432.43200000000002</v>
      </c>
      <c r="E33606" s="28">
        <v>714.62</v>
      </c>
    </row>
    <row r="33607" spans="4:5" x14ac:dyDescent="0.25">
      <c r="D33607" s="31">
        <v>-432.416</v>
      </c>
      <c r="E33607" s="28">
        <v>714.55399999999997</v>
      </c>
    </row>
    <row r="33608" spans="4:5" x14ac:dyDescent="0.25">
      <c r="D33608" s="31">
        <v>-432.4</v>
      </c>
      <c r="E33608" s="28">
        <v>714.48699999999997</v>
      </c>
    </row>
    <row r="33609" spans="4:5" x14ac:dyDescent="0.25">
      <c r="D33609" s="31">
        <v>-432.38400000000001</v>
      </c>
      <c r="E33609" s="28">
        <v>714.42</v>
      </c>
    </row>
    <row r="33610" spans="4:5" x14ac:dyDescent="0.25">
      <c r="D33610" s="31">
        <v>-432.36799999999999</v>
      </c>
      <c r="E33610" s="28">
        <v>714.35299999999995</v>
      </c>
    </row>
    <row r="33611" spans="4:5" x14ac:dyDescent="0.25">
      <c r="D33611" s="31">
        <v>-432.35199999999998</v>
      </c>
      <c r="E33611" s="28">
        <v>714.28700000000003</v>
      </c>
    </row>
    <row r="33612" spans="4:5" x14ac:dyDescent="0.25">
      <c r="D33612" s="31">
        <v>-432.33600000000001</v>
      </c>
      <c r="E33612" s="28">
        <v>714.22</v>
      </c>
    </row>
    <row r="33613" spans="4:5" x14ac:dyDescent="0.25">
      <c r="D33613" s="31">
        <v>-432.32</v>
      </c>
      <c r="E33613" s="28">
        <v>714.15300000000002</v>
      </c>
    </row>
    <row r="33614" spans="4:5" x14ac:dyDescent="0.25">
      <c r="D33614" s="31">
        <v>-432.30399999999997</v>
      </c>
      <c r="E33614" s="28">
        <v>714.08600000000001</v>
      </c>
    </row>
    <row r="33615" spans="4:5" x14ac:dyDescent="0.25">
      <c r="D33615" s="31">
        <v>-432.28800000000001</v>
      </c>
      <c r="E33615" s="28">
        <v>714.01900000000001</v>
      </c>
    </row>
    <row r="33616" spans="4:5" x14ac:dyDescent="0.25">
      <c r="D33616" s="31">
        <v>-432.27199999999999</v>
      </c>
      <c r="E33616" s="28">
        <v>713.952</v>
      </c>
    </row>
    <row r="33617" spans="4:5" x14ac:dyDescent="0.25">
      <c r="D33617" s="31">
        <v>-432.25599999999997</v>
      </c>
      <c r="E33617" s="28">
        <v>713.88499999999999</v>
      </c>
    </row>
    <row r="33618" spans="4:5" x14ac:dyDescent="0.25">
      <c r="D33618" s="31">
        <v>-432.24</v>
      </c>
      <c r="E33618" s="28">
        <v>713.81799999999998</v>
      </c>
    </row>
    <row r="33619" spans="4:5" x14ac:dyDescent="0.25">
      <c r="D33619" s="31">
        <v>-432.22399999999999</v>
      </c>
      <c r="E33619" s="28">
        <v>713.75199999999995</v>
      </c>
    </row>
    <row r="33620" spans="4:5" x14ac:dyDescent="0.25">
      <c r="D33620" s="31">
        <v>-432.20800000000003</v>
      </c>
      <c r="E33620" s="28">
        <v>713.68499999999995</v>
      </c>
    </row>
    <row r="33621" spans="4:5" x14ac:dyDescent="0.25">
      <c r="D33621" s="31">
        <v>-432.19200000000001</v>
      </c>
      <c r="E33621" s="28">
        <v>713.61800000000005</v>
      </c>
    </row>
    <row r="33622" spans="4:5" x14ac:dyDescent="0.25">
      <c r="D33622" s="31">
        <v>-432.17599999999999</v>
      </c>
      <c r="E33622" s="28">
        <v>713.55100000000004</v>
      </c>
    </row>
    <row r="33623" spans="4:5" x14ac:dyDescent="0.25">
      <c r="D33623" s="31">
        <v>-432.16</v>
      </c>
      <c r="E33623" s="28">
        <v>713.48400000000004</v>
      </c>
    </row>
    <row r="33624" spans="4:5" x14ac:dyDescent="0.25">
      <c r="D33624" s="31">
        <v>-432.14400000000001</v>
      </c>
      <c r="E33624" s="28">
        <v>713.41700000000003</v>
      </c>
    </row>
    <row r="33625" spans="4:5" x14ac:dyDescent="0.25">
      <c r="D33625" s="31">
        <v>-432.12799999999999</v>
      </c>
      <c r="E33625" s="28">
        <v>713.34900000000005</v>
      </c>
    </row>
    <row r="33626" spans="4:5" x14ac:dyDescent="0.25">
      <c r="D33626" s="31">
        <v>-432.11200000000002</v>
      </c>
      <c r="E33626" s="28">
        <v>713.28200000000004</v>
      </c>
    </row>
    <row r="33627" spans="4:5" x14ac:dyDescent="0.25">
      <c r="D33627" s="31">
        <v>-432.096</v>
      </c>
      <c r="E33627" s="28">
        <v>713.21500000000003</v>
      </c>
    </row>
    <row r="33628" spans="4:5" x14ac:dyDescent="0.25">
      <c r="D33628" s="31">
        <v>-432.08</v>
      </c>
      <c r="E33628" s="28">
        <v>713.14800000000002</v>
      </c>
    </row>
    <row r="33629" spans="4:5" x14ac:dyDescent="0.25">
      <c r="D33629" s="31">
        <v>-432.06400000000002</v>
      </c>
      <c r="E33629" s="28">
        <v>713.08100000000002</v>
      </c>
    </row>
    <row r="33630" spans="4:5" x14ac:dyDescent="0.25">
      <c r="D33630" s="31">
        <v>-432.048</v>
      </c>
      <c r="E33630" s="28">
        <v>713.01400000000001</v>
      </c>
    </row>
    <row r="33631" spans="4:5" x14ac:dyDescent="0.25">
      <c r="D33631" s="31">
        <v>-432.03199999999998</v>
      </c>
      <c r="E33631" s="28">
        <v>712.947</v>
      </c>
    </row>
    <row r="33632" spans="4:5" x14ac:dyDescent="0.25">
      <c r="D33632" s="31">
        <v>-432.01600000000002</v>
      </c>
      <c r="E33632" s="28">
        <v>712.88</v>
      </c>
    </row>
    <row r="33633" spans="4:5" x14ac:dyDescent="0.25">
      <c r="D33633" s="31">
        <v>-432</v>
      </c>
      <c r="E33633" s="28">
        <v>712.81200000000001</v>
      </c>
    </row>
    <row r="33634" spans="4:5" x14ac:dyDescent="0.25">
      <c r="D33634" s="31">
        <v>-431.98399999999998</v>
      </c>
      <c r="E33634" s="28">
        <v>712.745</v>
      </c>
    </row>
    <row r="33635" spans="4:5" x14ac:dyDescent="0.25">
      <c r="D33635" s="31">
        <v>-431.96800000000002</v>
      </c>
      <c r="E33635" s="28">
        <v>712.678</v>
      </c>
    </row>
    <row r="33636" spans="4:5" x14ac:dyDescent="0.25">
      <c r="D33636" s="31">
        <v>-431.952</v>
      </c>
      <c r="E33636" s="28">
        <v>712.61099999999999</v>
      </c>
    </row>
    <row r="33637" spans="4:5" x14ac:dyDescent="0.25">
      <c r="D33637" s="31">
        <v>-431.93599999999998</v>
      </c>
      <c r="E33637" s="28">
        <v>712.54300000000001</v>
      </c>
    </row>
    <row r="33638" spans="4:5" x14ac:dyDescent="0.25">
      <c r="D33638" s="31">
        <v>-431.92</v>
      </c>
      <c r="E33638" s="28">
        <v>712.476</v>
      </c>
    </row>
    <row r="33639" spans="4:5" x14ac:dyDescent="0.25">
      <c r="D33639" s="31">
        <v>-431.904</v>
      </c>
      <c r="E33639" s="28">
        <v>712.40899999999999</v>
      </c>
    </row>
    <row r="33640" spans="4:5" x14ac:dyDescent="0.25">
      <c r="D33640" s="31">
        <v>-431.88799999999998</v>
      </c>
      <c r="E33640" s="28">
        <v>712.34199999999998</v>
      </c>
    </row>
    <row r="33641" spans="4:5" x14ac:dyDescent="0.25">
      <c r="D33641" s="31">
        <v>-431.87200000000001</v>
      </c>
      <c r="E33641" s="28">
        <v>712.274</v>
      </c>
    </row>
    <row r="33642" spans="4:5" x14ac:dyDescent="0.25">
      <c r="D33642" s="31">
        <v>-431.85599999999999</v>
      </c>
      <c r="E33642" s="28">
        <v>712.20699999999999</v>
      </c>
    </row>
    <row r="33643" spans="4:5" x14ac:dyDescent="0.25">
      <c r="D33643" s="31">
        <v>-431.84</v>
      </c>
      <c r="E33643" s="28">
        <v>712.14</v>
      </c>
    </row>
    <row r="33644" spans="4:5" x14ac:dyDescent="0.25">
      <c r="D33644" s="31">
        <v>-431.82400000000001</v>
      </c>
      <c r="E33644" s="28">
        <v>712.072</v>
      </c>
    </row>
    <row r="33645" spans="4:5" x14ac:dyDescent="0.25">
      <c r="D33645" s="31">
        <v>-431.80799999999999</v>
      </c>
      <c r="E33645" s="28">
        <v>712.005</v>
      </c>
    </row>
    <row r="33646" spans="4:5" x14ac:dyDescent="0.25">
      <c r="D33646" s="31">
        <v>-431.79199999999997</v>
      </c>
      <c r="E33646" s="28">
        <v>711.93700000000001</v>
      </c>
    </row>
    <row r="33647" spans="4:5" x14ac:dyDescent="0.25">
      <c r="D33647" s="31">
        <v>-431.77600000000001</v>
      </c>
      <c r="E33647" s="28">
        <v>711.87</v>
      </c>
    </row>
    <row r="33648" spans="4:5" x14ac:dyDescent="0.25">
      <c r="D33648" s="31">
        <v>-431.76</v>
      </c>
      <c r="E33648" s="28">
        <v>711.80200000000002</v>
      </c>
    </row>
    <row r="33649" spans="4:5" x14ac:dyDescent="0.25">
      <c r="D33649" s="31">
        <v>-431.74400000000003</v>
      </c>
      <c r="E33649" s="28">
        <v>711.73500000000001</v>
      </c>
    </row>
    <row r="33650" spans="4:5" x14ac:dyDescent="0.25">
      <c r="D33650" s="31">
        <v>-431.72800000000001</v>
      </c>
      <c r="E33650" s="28">
        <v>711.66700000000003</v>
      </c>
    </row>
    <row r="33651" spans="4:5" x14ac:dyDescent="0.25">
      <c r="D33651" s="31">
        <v>-431.71199999999999</v>
      </c>
      <c r="E33651" s="28">
        <v>711.6</v>
      </c>
    </row>
    <row r="33652" spans="4:5" x14ac:dyDescent="0.25">
      <c r="D33652" s="31">
        <v>-431.69600000000003</v>
      </c>
      <c r="E33652" s="28">
        <v>711.53200000000004</v>
      </c>
    </row>
    <row r="33653" spans="4:5" x14ac:dyDescent="0.25">
      <c r="D33653" s="31">
        <v>-431.68</v>
      </c>
      <c r="E33653" s="28">
        <v>711.46500000000003</v>
      </c>
    </row>
    <row r="33654" spans="4:5" x14ac:dyDescent="0.25">
      <c r="D33654" s="31">
        <v>-431.66399999999999</v>
      </c>
      <c r="E33654" s="28">
        <v>711.39700000000005</v>
      </c>
    </row>
    <row r="33655" spans="4:5" x14ac:dyDescent="0.25">
      <c r="D33655" s="31">
        <v>-431.64800000000002</v>
      </c>
      <c r="E33655" s="28">
        <v>711.33</v>
      </c>
    </row>
    <row r="33656" spans="4:5" x14ac:dyDescent="0.25">
      <c r="D33656" s="31">
        <v>-431.63200000000001</v>
      </c>
      <c r="E33656" s="28">
        <v>711.26199999999994</v>
      </c>
    </row>
    <row r="33657" spans="4:5" x14ac:dyDescent="0.25">
      <c r="D33657" s="31">
        <v>-431.61599999999999</v>
      </c>
      <c r="E33657" s="28">
        <v>711.19399999999996</v>
      </c>
    </row>
    <row r="33658" spans="4:5" x14ac:dyDescent="0.25">
      <c r="D33658" s="31">
        <v>-431.6</v>
      </c>
      <c r="E33658" s="28">
        <v>711.12699999999995</v>
      </c>
    </row>
    <row r="33659" spans="4:5" x14ac:dyDescent="0.25">
      <c r="D33659" s="31">
        <v>-431.584</v>
      </c>
      <c r="E33659" s="28">
        <v>711.05899999999997</v>
      </c>
    </row>
    <row r="33660" spans="4:5" x14ac:dyDescent="0.25">
      <c r="D33660" s="31">
        <v>-431.56799999999998</v>
      </c>
      <c r="E33660" s="28">
        <v>710.99199999999996</v>
      </c>
    </row>
    <row r="33661" spans="4:5" x14ac:dyDescent="0.25">
      <c r="D33661" s="31">
        <v>-431.55200000000002</v>
      </c>
      <c r="E33661" s="28">
        <v>710.92399999999998</v>
      </c>
    </row>
    <row r="33662" spans="4:5" x14ac:dyDescent="0.25">
      <c r="D33662" s="31">
        <v>-431.536</v>
      </c>
      <c r="E33662" s="28">
        <v>710.85599999999999</v>
      </c>
    </row>
    <row r="33663" spans="4:5" x14ac:dyDescent="0.25">
      <c r="D33663" s="31">
        <v>-431.52</v>
      </c>
      <c r="E33663" s="28">
        <v>710.78800000000001</v>
      </c>
    </row>
    <row r="33664" spans="4:5" x14ac:dyDescent="0.25">
      <c r="D33664" s="31">
        <v>-431.50400000000002</v>
      </c>
      <c r="E33664" s="28">
        <v>710.721</v>
      </c>
    </row>
    <row r="33665" spans="4:5" x14ac:dyDescent="0.25">
      <c r="D33665" s="31">
        <v>-431.488</v>
      </c>
      <c r="E33665" s="28">
        <v>710.65300000000002</v>
      </c>
    </row>
    <row r="33666" spans="4:5" x14ac:dyDescent="0.25">
      <c r="D33666" s="31">
        <v>-431.47199999999998</v>
      </c>
      <c r="E33666" s="28">
        <v>710.58500000000004</v>
      </c>
    </row>
    <row r="33667" spans="4:5" x14ac:dyDescent="0.25">
      <c r="D33667" s="31">
        <v>-431.45600000000002</v>
      </c>
      <c r="E33667" s="28">
        <v>710.51700000000005</v>
      </c>
    </row>
    <row r="33668" spans="4:5" x14ac:dyDescent="0.25">
      <c r="D33668" s="31">
        <v>-431.44</v>
      </c>
      <c r="E33668" s="28">
        <v>710.45</v>
      </c>
    </row>
    <row r="33669" spans="4:5" x14ac:dyDescent="0.25">
      <c r="D33669" s="31">
        <v>-431.42399999999998</v>
      </c>
      <c r="E33669" s="28">
        <v>710.38199999999995</v>
      </c>
    </row>
    <row r="33670" spans="4:5" x14ac:dyDescent="0.25">
      <c r="D33670" s="31">
        <v>-431.40800000000002</v>
      </c>
      <c r="E33670" s="28">
        <v>710.31399999999996</v>
      </c>
    </row>
    <row r="33671" spans="4:5" x14ac:dyDescent="0.25">
      <c r="D33671" s="31">
        <v>-431.392</v>
      </c>
      <c r="E33671" s="28">
        <v>710.24599999999998</v>
      </c>
    </row>
    <row r="33672" spans="4:5" x14ac:dyDescent="0.25">
      <c r="D33672" s="31">
        <v>-431.37599999999998</v>
      </c>
      <c r="E33672" s="28">
        <v>710.178</v>
      </c>
    </row>
    <row r="33673" spans="4:5" x14ac:dyDescent="0.25">
      <c r="D33673" s="31">
        <v>-431.36</v>
      </c>
      <c r="E33673" s="28">
        <v>710.11</v>
      </c>
    </row>
    <row r="33674" spans="4:5" x14ac:dyDescent="0.25">
      <c r="D33674" s="31">
        <v>-431.34399999999999</v>
      </c>
      <c r="E33674" s="28">
        <v>710.04200000000003</v>
      </c>
    </row>
    <row r="33675" spans="4:5" x14ac:dyDescent="0.25">
      <c r="D33675" s="31">
        <v>-431.32799999999997</v>
      </c>
      <c r="E33675" s="28">
        <v>709.97400000000005</v>
      </c>
    </row>
    <row r="33676" spans="4:5" x14ac:dyDescent="0.25">
      <c r="D33676" s="31">
        <v>-431.31200000000001</v>
      </c>
      <c r="E33676" s="28">
        <v>709.90700000000004</v>
      </c>
    </row>
    <row r="33677" spans="4:5" x14ac:dyDescent="0.25">
      <c r="D33677" s="31">
        <v>-431.29599999999999</v>
      </c>
      <c r="E33677" s="28">
        <v>709.83900000000006</v>
      </c>
    </row>
    <row r="33678" spans="4:5" x14ac:dyDescent="0.25">
      <c r="D33678" s="31">
        <v>-431.28</v>
      </c>
      <c r="E33678" s="28">
        <v>709.77099999999996</v>
      </c>
    </row>
    <row r="33679" spans="4:5" x14ac:dyDescent="0.25">
      <c r="D33679" s="31">
        <v>-431.26400000000001</v>
      </c>
      <c r="E33679" s="28">
        <v>709.70299999999997</v>
      </c>
    </row>
    <row r="33680" spans="4:5" x14ac:dyDescent="0.25">
      <c r="D33680" s="31">
        <v>-431.24799999999999</v>
      </c>
      <c r="E33680" s="28">
        <v>709.63499999999999</v>
      </c>
    </row>
    <row r="33681" spans="4:5" x14ac:dyDescent="0.25">
      <c r="D33681" s="31">
        <v>-431.23200000000003</v>
      </c>
      <c r="E33681" s="28">
        <v>709.56700000000001</v>
      </c>
    </row>
    <row r="33682" spans="4:5" x14ac:dyDescent="0.25">
      <c r="D33682" s="31">
        <v>-431.21600000000001</v>
      </c>
      <c r="E33682" s="28">
        <v>709.49900000000002</v>
      </c>
    </row>
    <row r="33683" spans="4:5" x14ac:dyDescent="0.25">
      <c r="D33683" s="31">
        <v>-431.2</v>
      </c>
      <c r="E33683" s="28">
        <v>709.43</v>
      </c>
    </row>
    <row r="33684" spans="4:5" x14ac:dyDescent="0.25">
      <c r="D33684" s="31">
        <v>-431.18400000000003</v>
      </c>
      <c r="E33684" s="28">
        <v>709.36199999999997</v>
      </c>
    </row>
    <row r="33685" spans="4:5" x14ac:dyDescent="0.25">
      <c r="D33685" s="31">
        <v>-431.16800000000001</v>
      </c>
      <c r="E33685" s="28">
        <v>709.29399999999998</v>
      </c>
    </row>
    <row r="33686" spans="4:5" x14ac:dyDescent="0.25">
      <c r="D33686" s="31">
        <v>-431.15199999999999</v>
      </c>
      <c r="E33686" s="28">
        <v>709.226</v>
      </c>
    </row>
    <row r="33687" spans="4:5" x14ac:dyDescent="0.25">
      <c r="D33687" s="31">
        <v>-431.13600000000002</v>
      </c>
      <c r="E33687" s="28">
        <v>709.15800000000002</v>
      </c>
    </row>
    <row r="33688" spans="4:5" x14ac:dyDescent="0.25">
      <c r="D33688" s="31">
        <v>-431.12</v>
      </c>
      <c r="E33688" s="28">
        <v>709.09</v>
      </c>
    </row>
    <row r="33689" spans="4:5" x14ac:dyDescent="0.25">
      <c r="D33689" s="31">
        <v>-431.10399999999998</v>
      </c>
      <c r="E33689" s="28">
        <v>709.02200000000005</v>
      </c>
    </row>
    <row r="33690" spans="4:5" x14ac:dyDescent="0.25">
      <c r="D33690" s="31">
        <v>-431.08800000000002</v>
      </c>
      <c r="E33690" s="28">
        <v>708.95399999999995</v>
      </c>
    </row>
    <row r="33691" spans="4:5" x14ac:dyDescent="0.25">
      <c r="D33691" s="31">
        <v>-431.072</v>
      </c>
      <c r="E33691" s="28">
        <v>708.88499999999999</v>
      </c>
    </row>
    <row r="33692" spans="4:5" x14ac:dyDescent="0.25">
      <c r="D33692" s="31">
        <v>-431.05599999999998</v>
      </c>
      <c r="E33692" s="28">
        <v>708.81700000000001</v>
      </c>
    </row>
    <row r="33693" spans="4:5" x14ac:dyDescent="0.25">
      <c r="D33693" s="31">
        <v>-431.04</v>
      </c>
      <c r="E33693" s="28">
        <v>708.74900000000002</v>
      </c>
    </row>
    <row r="33694" spans="4:5" x14ac:dyDescent="0.25">
      <c r="D33694" s="31">
        <v>-431.024</v>
      </c>
      <c r="E33694" s="28">
        <v>708.68100000000004</v>
      </c>
    </row>
    <row r="33695" spans="4:5" x14ac:dyDescent="0.25">
      <c r="D33695" s="31">
        <v>-431.00799999999998</v>
      </c>
      <c r="E33695" s="28">
        <v>708.61199999999997</v>
      </c>
    </row>
    <row r="33696" spans="4:5" x14ac:dyDescent="0.25">
      <c r="D33696" s="31">
        <v>-430.99200000000002</v>
      </c>
      <c r="E33696" s="28">
        <v>708.54399999999998</v>
      </c>
    </row>
    <row r="33697" spans="4:5" x14ac:dyDescent="0.25">
      <c r="D33697" s="31">
        <v>-430.976</v>
      </c>
      <c r="E33697" s="28">
        <v>708.476</v>
      </c>
    </row>
    <row r="33698" spans="4:5" x14ac:dyDescent="0.25">
      <c r="D33698" s="31">
        <v>-430.96</v>
      </c>
      <c r="E33698" s="28">
        <v>708.40700000000004</v>
      </c>
    </row>
    <row r="33699" spans="4:5" x14ac:dyDescent="0.25">
      <c r="D33699" s="31">
        <v>-430.94400000000002</v>
      </c>
      <c r="E33699" s="28">
        <v>708.33900000000006</v>
      </c>
    </row>
    <row r="33700" spans="4:5" x14ac:dyDescent="0.25">
      <c r="D33700" s="31">
        <v>-430.928</v>
      </c>
      <c r="E33700" s="28">
        <v>708.27099999999996</v>
      </c>
    </row>
    <row r="33701" spans="4:5" x14ac:dyDescent="0.25">
      <c r="D33701" s="31">
        <v>-430.91199999999998</v>
      </c>
      <c r="E33701" s="28">
        <v>708.202</v>
      </c>
    </row>
    <row r="33702" spans="4:5" x14ac:dyDescent="0.25">
      <c r="D33702" s="31">
        <v>-430.89600000000002</v>
      </c>
      <c r="E33702" s="28">
        <v>708.13400000000001</v>
      </c>
    </row>
    <row r="33703" spans="4:5" x14ac:dyDescent="0.25">
      <c r="D33703" s="31">
        <v>-430.88</v>
      </c>
      <c r="E33703" s="28">
        <v>708.06600000000003</v>
      </c>
    </row>
    <row r="33704" spans="4:5" x14ac:dyDescent="0.25">
      <c r="D33704" s="31">
        <v>-430.86500000000001</v>
      </c>
      <c r="E33704" s="28">
        <v>707.99699999999996</v>
      </c>
    </row>
    <row r="33705" spans="4:5" x14ac:dyDescent="0.25">
      <c r="D33705" s="31">
        <v>-430.84899999999999</v>
      </c>
      <c r="E33705" s="28">
        <v>707.92899999999997</v>
      </c>
    </row>
    <row r="33706" spans="4:5" x14ac:dyDescent="0.25">
      <c r="D33706" s="31">
        <v>-430.83300000000003</v>
      </c>
      <c r="E33706" s="28">
        <v>707.86</v>
      </c>
    </row>
    <row r="33707" spans="4:5" x14ac:dyDescent="0.25">
      <c r="D33707" s="31">
        <v>-430.81700000000001</v>
      </c>
      <c r="E33707" s="28">
        <v>707.79200000000003</v>
      </c>
    </row>
    <row r="33708" spans="4:5" x14ac:dyDescent="0.25">
      <c r="D33708" s="31">
        <v>-430.80099999999999</v>
      </c>
      <c r="E33708" s="28">
        <v>707.72299999999996</v>
      </c>
    </row>
    <row r="33709" spans="4:5" x14ac:dyDescent="0.25">
      <c r="D33709" s="31">
        <v>-430.78500000000003</v>
      </c>
      <c r="E33709" s="28">
        <v>707.65499999999997</v>
      </c>
    </row>
    <row r="33710" spans="4:5" x14ac:dyDescent="0.25">
      <c r="D33710" s="31">
        <v>-430.76900000000001</v>
      </c>
      <c r="E33710" s="28">
        <v>707.58600000000001</v>
      </c>
    </row>
    <row r="33711" spans="4:5" x14ac:dyDescent="0.25">
      <c r="D33711" s="31">
        <v>-430.75299999999999</v>
      </c>
      <c r="E33711" s="28">
        <v>707.51800000000003</v>
      </c>
    </row>
    <row r="33712" spans="4:5" x14ac:dyDescent="0.25">
      <c r="D33712" s="31">
        <v>-430.73700000000002</v>
      </c>
      <c r="E33712" s="28">
        <v>707.44899999999996</v>
      </c>
    </row>
    <row r="33713" spans="4:5" x14ac:dyDescent="0.25">
      <c r="D33713" s="31">
        <v>-430.721</v>
      </c>
      <c r="E33713" s="28">
        <v>707.38099999999997</v>
      </c>
    </row>
    <row r="33714" spans="4:5" x14ac:dyDescent="0.25">
      <c r="D33714" s="31">
        <v>-430.70499999999998</v>
      </c>
      <c r="E33714" s="28">
        <v>707.31200000000001</v>
      </c>
    </row>
    <row r="33715" spans="4:5" x14ac:dyDescent="0.25">
      <c r="D33715" s="31">
        <v>-430.68900000000002</v>
      </c>
      <c r="E33715" s="28">
        <v>707.24300000000005</v>
      </c>
    </row>
    <row r="33716" spans="4:5" x14ac:dyDescent="0.25">
      <c r="D33716" s="31">
        <v>-430.673</v>
      </c>
      <c r="E33716" s="28">
        <v>707.17499999999995</v>
      </c>
    </row>
    <row r="33717" spans="4:5" x14ac:dyDescent="0.25">
      <c r="D33717" s="31">
        <v>-430.65699999999998</v>
      </c>
      <c r="E33717" s="28">
        <v>707.10599999999999</v>
      </c>
    </row>
    <row r="33718" spans="4:5" x14ac:dyDescent="0.25">
      <c r="D33718" s="31">
        <v>-430.64100000000002</v>
      </c>
      <c r="E33718" s="28">
        <v>707.03700000000003</v>
      </c>
    </row>
    <row r="33719" spans="4:5" x14ac:dyDescent="0.25">
      <c r="D33719" s="31">
        <v>-430.625</v>
      </c>
      <c r="E33719" s="28">
        <v>706.96900000000005</v>
      </c>
    </row>
    <row r="33720" spans="4:5" x14ac:dyDescent="0.25">
      <c r="D33720" s="31">
        <v>-430.60899999999998</v>
      </c>
      <c r="E33720" s="28">
        <v>706.9</v>
      </c>
    </row>
    <row r="33721" spans="4:5" x14ac:dyDescent="0.25">
      <c r="D33721" s="31">
        <v>-430.59300000000002</v>
      </c>
      <c r="E33721" s="28">
        <v>706.83100000000002</v>
      </c>
    </row>
    <row r="33722" spans="4:5" x14ac:dyDescent="0.25">
      <c r="D33722" s="31">
        <v>-430.577</v>
      </c>
      <c r="E33722" s="28">
        <v>706.76300000000003</v>
      </c>
    </row>
    <row r="33723" spans="4:5" x14ac:dyDescent="0.25">
      <c r="D33723" s="31">
        <v>-430.56099999999998</v>
      </c>
      <c r="E33723" s="28">
        <v>706.69399999999996</v>
      </c>
    </row>
    <row r="33724" spans="4:5" x14ac:dyDescent="0.25">
      <c r="D33724" s="31">
        <v>-430.54500000000002</v>
      </c>
      <c r="E33724" s="28">
        <v>706.625</v>
      </c>
    </row>
    <row r="33725" spans="4:5" x14ac:dyDescent="0.25">
      <c r="D33725" s="31">
        <v>-430.529</v>
      </c>
      <c r="E33725" s="28">
        <v>706.55600000000004</v>
      </c>
    </row>
    <row r="33726" spans="4:5" x14ac:dyDescent="0.25">
      <c r="D33726" s="31">
        <v>-430.51299999999998</v>
      </c>
      <c r="E33726" s="28">
        <v>706.48800000000006</v>
      </c>
    </row>
    <row r="33727" spans="4:5" x14ac:dyDescent="0.25">
      <c r="D33727" s="31">
        <v>-430.49700000000001</v>
      </c>
      <c r="E33727" s="28">
        <v>706.41899999999998</v>
      </c>
    </row>
    <row r="33728" spans="4:5" x14ac:dyDescent="0.25">
      <c r="D33728" s="31">
        <v>-430.48099999999999</v>
      </c>
      <c r="E33728" s="28">
        <v>706.35</v>
      </c>
    </row>
    <row r="33729" spans="4:5" x14ac:dyDescent="0.25">
      <c r="D33729" s="31">
        <v>-430.46499999999997</v>
      </c>
      <c r="E33729" s="28">
        <v>706.28099999999995</v>
      </c>
    </row>
    <row r="33730" spans="4:5" x14ac:dyDescent="0.25">
      <c r="D33730" s="31">
        <v>-430.44900000000001</v>
      </c>
      <c r="E33730" s="28">
        <v>706.21199999999999</v>
      </c>
    </row>
    <row r="33731" spans="4:5" x14ac:dyDescent="0.25">
      <c r="D33731" s="31">
        <v>-430.43299999999999</v>
      </c>
      <c r="E33731" s="28">
        <v>706.14300000000003</v>
      </c>
    </row>
    <row r="33732" spans="4:5" x14ac:dyDescent="0.25">
      <c r="D33732" s="31">
        <v>-430.41699999999997</v>
      </c>
      <c r="E33732" s="28">
        <v>706.07500000000005</v>
      </c>
    </row>
    <row r="33733" spans="4:5" x14ac:dyDescent="0.25">
      <c r="D33733" s="31">
        <v>-430.40100000000001</v>
      </c>
      <c r="E33733" s="28">
        <v>706.00599999999997</v>
      </c>
    </row>
    <row r="33734" spans="4:5" x14ac:dyDescent="0.25">
      <c r="D33734" s="31">
        <v>-430.38499999999999</v>
      </c>
      <c r="E33734" s="28">
        <v>705.93700000000001</v>
      </c>
    </row>
    <row r="33735" spans="4:5" x14ac:dyDescent="0.25">
      <c r="D33735" s="31">
        <v>-430.36900000000003</v>
      </c>
      <c r="E33735" s="28">
        <v>705.86800000000005</v>
      </c>
    </row>
    <row r="33736" spans="4:5" x14ac:dyDescent="0.25">
      <c r="D33736" s="31">
        <v>-430.35300000000001</v>
      </c>
      <c r="E33736" s="28">
        <v>705.79899999999998</v>
      </c>
    </row>
    <row r="33737" spans="4:5" x14ac:dyDescent="0.25">
      <c r="D33737" s="31">
        <v>-430.33699999999999</v>
      </c>
      <c r="E33737" s="28">
        <v>705.73</v>
      </c>
    </row>
    <row r="33738" spans="4:5" x14ac:dyDescent="0.25">
      <c r="D33738" s="31">
        <v>-430.32100000000003</v>
      </c>
      <c r="E33738" s="28">
        <v>705.66099999999994</v>
      </c>
    </row>
    <row r="33739" spans="4:5" x14ac:dyDescent="0.25">
      <c r="D33739" s="31">
        <v>-430.30500000000001</v>
      </c>
      <c r="E33739" s="28">
        <v>705.59199999999998</v>
      </c>
    </row>
    <row r="33740" spans="4:5" x14ac:dyDescent="0.25">
      <c r="D33740" s="31">
        <v>-430.28899999999999</v>
      </c>
      <c r="E33740" s="28">
        <v>705.52300000000002</v>
      </c>
    </row>
    <row r="33741" spans="4:5" x14ac:dyDescent="0.25">
      <c r="D33741" s="31">
        <v>-430.27300000000002</v>
      </c>
      <c r="E33741" s="28">
        <v>705.45399999999995</v>
      </c>
    </row>
    <row r="33742" spans="4:5" x14ac:dyDescent="0.25">
      <c r="D33742" s="31">
        <v>-430.25700000000001</v>
      </c>
      <c r="E33742" s="28">
        <v>705.38499999999999</v>
      </c>
    </row>
    <row r="33743" spans="4:5" x14ac:dyDescent="0.25">
      <c r="D33743" s="31">
        <v>-430.24099999999999</v>
      </c>
      <c r="E33743" s="28">
        <v>705.31600000000003</v>
      </c>
    </row>
    <row r="33744" spans="4:5" x14ac:dyDescent="0.25">
      <c r="D33744" s="31">
        <v>-430.22500000000002</v>
      </c>
      <c r="E33744" s="28">
        <v>705.24599999999998</v>
      </c>
    </row>
    <row r="33745" spans="4:5" x14ac:dyDescent="0.25">
      <c r="D33745" s="31">
        <v>-430.209</v>
      </c>
      <c r="E33745" s="28">
        <v>705.17700000000002</v>
      </c>
    </row>
    <row r="33746" spans="4:5" x14ac:dyDescent="0.25">
      <c r="D33746" s="31">
        <v>-430.19299999999998</v>
      </c>
      <c r="E33746" s="28">
        <v>705.10799999999995</v>
      </c>
    </row>
    <row r="33747" spans="4:5" x14ac:dyDescent="0.25">
      <c r="D33747" s="31">
        <v>-430.17700000000002</v>
      </c>
      <c r="E33747" s="28">
        <v>705.03899999999999</v>
      </c>
    </row>
    <row r="33748" spans="4:5" x14ac:dyDescent="0.25">
      <c r="D33748" s="31">
        <v>-430.161</v>
      </c>
      <c r="E33748" s="28">
        <v>704.97</v>
      </c>
    </row>
    <row r="33749" spans="4:5" x14ac:dyDescent="0.25">
      <c r="D33749" s="31">
        <v>-430.14499999999998</v>
      </c>
      <c r="E33749" s="28">
        <v>704.90099999999995</v>
      </c>
    </row>
    <row r="33750" spans="4:5" x14ac:dyDescent="0.25">
      <c r="D33750" s="31">
        <v>-430.12900000000002</v>
      </c>
      <c r="E33750" s="28">
        <v>704.83199999999999</v>
      </c>
    </row>
    <row r="33751" spans="4:5" x14ac:dyDescent="0.25">
      <c r="D33751" s="31">
        <v>-430.113</v>
      </c>
      <c r="E33751" s="28">
        <v>704.76199999999994</v>
      </c>
    </row>
    <row r="33752" spans="4:5" x14ac:dyDescent="0.25">
      <c r="D33752" s="31">
        <v>-430.09699999999998</v>
      </c>
      <c r="E33752" s="28">
        <v>704.69299999999998</v>
      </c>
    </row>
    <row r="33753" spans="4:5" x14ac:dyDescent="0.25">
      <c r="D33753" s="31">
        <v>-430.08100000000002</v>
      </c>
      <c r="E33753" s="28">
        <v>704.62400000000002</v>
      </c>
    </row>
    <row r="33754" spans="4:5" x14ac:dyDescent="0.25">
      <c r="D33754" s="31">
        <v>-430.065</v>
      </c>
      <c r="E33754" s="28">
        <v>704.55499999999995</v>
      </c>
    </row>
    <row r="33755" spans="4:5" x14ac:dyDescent="0.25">
      <c r="D33755" s="31">
        <v>-430.04899999999998</v>
      </c>
      <c r="E33755" s="28">
        <v>704.48500000000001</v>
      </c>
    </row>
    <row r="33756" spans="4:5" x14ac:dyDescent="0.25">
      <c r="D33756" s="31">
        <v>-430.03300000000002</v>
      </c>
      <c r="E33756" s="28">
        <v>704.41600000000005</v>
      </c>
    </row>
    <row r="33757" spans="4:5" x14ac:dyDescent="0.25">
      <c r="D33757" s="31">
        <v>-430.017</v>
      </c>
      <c r="E33757" s="28">
        <v>704.34699999999998</v>
      </c>
    </row>
    <row r="33758" spans="4:5" x14ac:dyDescent="0.25">
      <c r="D33758" s="31">
        <v>-430.00099999999998</v>
      </c>
      <c r="E33758" s="28">
        <v>704.27700000000004</v>
      </c>
    </row>
    <row r="33759" spans="4:5" x14ac:dyDescent="0.25">
      <c r="D33759" s="31">
        <v>-429.98500000000001</v>
      </c>
      <c r="E33759" s="28">
        <v>704.20799999999997</v>
      </c>
    </row>
    <row r="33760" spans="4:5" x14ac:dyDescent="0.25">
      <c r="D33760" s="31">
        <v>-429.96899999999999</v>
      </c>
      <c r="E33760" s="28">
        <v>704.13900000000001</v>
      </c>
    </row>
    <row r="33761" spans="4:5" x14ac:dyDescent="0.25">
      <c r="D33761" s="31">
        <v>-429.95299999999997</v>
      </c>
      <c r="E33761" s="28">
        <v>704.06899999999996</v>
      </c>
    </row>
    <row r="33762" spans="4:5" x14ac:dyDescent="0.25">
      <c r="D33762" s="31">
        <v>-429.93700000000001</v>
      </c>
      <c r="E33762" s="28">
        <v>704</v>
      </c>
    </row>
    <row r="33763" spans="4:5" x14ac:dyDescent="0.25">
      <c r="D33763" s="31">
        <v>-429.92099999999999</v>
      </c>
      <c r="E33763" s="28">
        <v>703.93</v>
      </c>
    </row>
    <row r="33764" spans="4:5" x14ac:dyDescent="0.25">
      <c r="D33764" s="31">
        <v>-429.90499999999997</v>
      </c>
      <c r="E33764" s="28">
        <v>703.86099999999999</v>
      </c>
    </row>
    <row r="33765" spans="4:5" x14ac:dyDescent="0.25">
      <c r="D33765" s="31">
        <v>-429.88900000000001</v>
      </c>
      <c r="E33765" s="28">
        <v>703.79200000000003</v>
      </c>
    </row>
    <row r="33766" spans="4:5" x14ac:dyDescent="0.25">
      <c r="D33766" s="31">
        <v>-429.87299999999999</v>
      </c>
      <c r="E33766" s="28">
        <v>703.72199999999998</v>
      </c>
    </row>
    <row r="33767" spans="4:5" x14ac:dyDescent="0.25">
      <c r="D33767" s="31">
        <v>-429.85700000000003</v>
      </c>
      <c r="E33767" s="28">
        <v>703.65300000000002</v>
      </c>
    </row>
    <row r="33768" spans="4:5" x14ac:dyDescent="0.25">
      <c r="D33768" s="31">
        <v>-429.84100000000001</v>
      </c>
      <c r="E33768" s="28">
        <v>703.58299999999997</v>
      </c>
    </row>
    <row r="33769" spans="4:5" x14ac:dyDescent="0.25">
      <c r="D33769" s="31">
        <v>-429.82499999999999</v>
      </c>
      <c r="E33769" s="28">
        <v>703.51400000000001</v>
      </c>
    </row>
    <row r="33770" spans="4:5" x14ac:dyDescent="0.25">
      <c r="D33770" s="31">
        <v>-429.80900000000003</v>
      </c>
      <c r="E33770" s="28">
        <v>703.44399999999996</v>
      </c>
    </row>
    <row r="33771" spans="4:5" x14ac:dyDescent="0.25">
      <c r="D33771" s="31">
        <v>-429.79300000000001</v>
      </c>
      <c r="E33771" s="28">
        <v>703.375</v>
      </c>
    </row>
    <row r="33772" spans="4:5" x14ac:dyDescent="0.25">
      <c r="D33772" s="31">
        <v>-429.77699999999999</v>
      </c>
      <c r="E33772" s="28">
        <v>703.30499999999995</v>
      </c>
    </row>
    <row r="33773" spans="4:5" x14ac:dyDescent="0.25">
      <c r="D33773" s="31">
        <v>-429.76100000000002</v>
      </c>
      <c r="E33773" s="28">
        <v>703.23500000000001</v>
      </c>
    </row>
    <row r="33774" spans="4:5" x14ac:dyDescent="0.25">
      <c r="D33774" s="31">
        <v>-429.745</v>
      </c>
      <c r="E33774" s="28">
        <v>703.16600000000005</v>
      </c>
    </row>
    <row r="33775" spans="4:5" x14ac:dyDescent="0.25">
      <c r="D33775" s="31">
        <v>-429.72899999999998</v>
      </c>
      <c r="E33775" s="28">
        <v>703.096</v>
      </c>
    </row>
    <row r="33776" spans="4:5" x14ac:dyDescent="0.25">
      <c r="D33776" s="31">
        <v>-429.71300000000002</v>
      </c>
      <c r="E33776" s="28">
        <v>703.02700000000004</v>
      </c>
    </row>
    <row r="33777" spans="4:5" x14ac:dyDescent="0.25">
      <c r="D33777" s="31">
        <v>-429.697</v>
      </c>
      <c r="E33777" s="28">
        <v>702.95699999999999</v>
      </c>
    </row>
    <row r="33778" spans="4:5" x14ac:dyDescent="0.25">
      <c r="D33778" s="31">
        <v>-429.68099999999998</v>
      </c>
      <c r="E33778" s="28">
        <v>702.88699999999994</v>
      </c>
    </row>
    <row r="33779" spans="4:5" x14ac:dyDescent="0.25">
      <c r="D33779" s="31">
        <v>-429.66500000000002</v>
      </c>
      <c r="E33779" s="28">
        <v>702.81799999999998</v>
      </c>
    </row>
    <row r="33780" spans="4:5" x14ac:dyDescent="0.25">
      <c r="D33780" s="31">
        <v>-429.649</v>
      </c>
      <c r="E33780" s="28">
        <v>702.74800000000005</v>
      </c>
    </row>
    <row r="33781" spans="4:5" x14ac:dyDescent="0.25">
      <c r="D33781" s="31">
        <v>-429.63299999999998</v>
      </c>
      <c r="E33781" s="28">
        <v>702.678</v>
      </c>
    </row>
    <row r="33782" spans="4:5" x14ac:dyDescent="0.25">
      <c r="D33782" s="31">
        <v>-429.61700000000002</v>
      </c>
      <c r="E33782" s="28">
        <v>702.60900000000004</v>
      </c>
    </row>
    <row r="33783" spans="4:5" x14ac:dyDescent="0.25">
      <c r="D33783" s="31">
        <v>-429.601</v>
      </c>
      <c r="E33783" s="28">
        <v>702.53899999999999</v>
      </c>
    </row>
    <row r="33784" spans="4:5" x14ac:dyDescent="0.25">
      <c r="D33784" s="31">
        <v>-429.58499999999998</v>
      </c>
      <c r="E33784" s="28">
        <v>702.46900000000005</v>
      </c>
    </row>
    <row r="33785" spans="4:5" x14ac:dyDescent="0.25">
      <c r="D33785" s="31">
        <v>-429.56900000000002</v>
      </c>
      <c r="E33785" s="28">
        <v>702.399</v>
      </c>
    </row>
    <row r="33786" spans="4:5" x14ac:dyDescent="0.25">
      <c r="D33786" s="31">
        <v>-429.553</v>
      </c>
      <c r="E33786" s="28">
        <v>702.32899999999995</v>
      </c>
    </row>
    <row r="33787" spans="4:5" x14ac:dyDescent="0.25">
      <c r="D33787" s="31">
        <v>-429.53699999999998</v>
      </c>
      <c r="E33787" s="28">
        <v>702.26</v>
      </c>
    </row>
    <row r="33788" spans="4:5" x14ac:dyDescent="0.25">
      <c r="D33788" s="31">
        <v>-429.52100000000002</v>
      </c>
      <c r="E33788" s="28">
        <v>702.19</v>
      </c>
    </row>
    <row r="33789" spans="4:5" x14ac:dyDescent="0.25">
      <c r="D33789" s="31">
        <v>-429.505</v>
      </c>
      <c r="E33789" s="28">
        <v>702.12</v>
      </c>
    </row>
    <row r="33790" spans="4:5" x14ac:dyDescent="0.25">
      <c r="D33790" s="31">
        <v>-429.48899999999998</v>
      </c>
      <c r="E33790" s="28">
        <v>702.05</v>
      </c>
    </row>
    <row r="33791" spans="4:5" x14ac:dyDescent="0.25">
      <c r="D33791" s="31">
        <v>-429.47300000000001</v>
      </c>
      <c r="E33791" s="28">
        <v>701.98</v>
      </c>
    </row>
    <row r="33792" spans="4:5" x14ac:dyDescent="0.25">
      <c r="D33792" s="31">
        <v>-429.45699999999999</v>
      </c>
      <c r="E33792" s="28">
        <v>701.91</v>
      </c>
    </row>
    <row r="33793" spans="4:5" x14ac:dyDescent="0.25">
      <c r="D33793" s="31">
        <v>-429.44099999999997</v>
      </c>
      <c r="E33793" s="28">
        <v>701.84</v>
      </c>
    </row>
    <row r="33794" spans="4:5" x14ac:dyDescent="0.25">
      <c r="D33794" s="31">
        <v>-429.42500000000001</v>
      </c>
      <c r="E33794" s="28">
        <v>701.77099999999996</v>
      </c>
    </row>
    <row r="33795" spans="4:5" x14ac:dyDescent="0.25">
      <c r="D33795" s="31">
        <v>-429.40899999999999</v>
      </c>
      <c r="E33795" s="28">
        <v>701.70100000000002</v>
      </c>
    </row>
    <row r="33796" spans="4:5" x14ac:dyDescent="0.25">
      <c r="D33796" s="31">
        <v>-429.39299999999997</v>
      </c>
      <c r="E33796" s="28">
        <v>701.63099999999997</v>
      </c>
    </row>
    <row r="33797" spans="4:5" x14ac:dyDescent="0.25">
      <c r="D33797" s="31">
        <v>-429.37700000000001</v>
      </c>
      <c r="E33797" s="28">
        <v>701.56100000000004</v>
      </c>
    </row>
    <row r="33798" spans="4:5" x14ac:dyDescent="0.25">
      <c r="D33798" s="31">
        <v>-429.36099999999999</v>
      </c>
      <c r="E33798" s="28">
        <v>701.49099999999999</v>
      </c>
    </row>
    <row r="33799" spans="4:5" x14ac:dyDescent="0.25">
      <c r="D33799" s="31">
        <v>-429.34500000000003</v>
      </c>
      <c r="E33799" s="28">
        <v>701.42100000000005</v>
      </c>
    </row>
    <row r="33800" spans="4:5" x14ac:dyDescent="0.25">
      <c r="D33800" s="31">
        <v>-429.32900000000001</v>
      </c>
      <c r="E33800" s="28">
        <v>701.351</v>
      </c>
    </row>
    <row r="33801" spans="4:5" x14ac:dyDescent="0.25">
      <c r="D33801" s="31">
        <v>-429.31299999999999</v>
      </c>
      <c r="E33801" s="28">
        <v>701.28099999999995</v>
      </c>
    </row>
    <row r="33802" spans="4:5" x14ac:dyDescent="0.25">
      <c r="D33802" s="31">
        <v>-429.29700000000003</v>
      </c>
      <c r="E33802" s="28">
        <v>701.21100000000001</v>
      </c>
    </row>
    <row r="33803" spans="4:5" x14ac:dyDescent="0.25">
      <c r="D33803" s="31">
        <v>-429.28100000000001</v>
      </c>
      <c r="E33803" s="28">
        <v>701.14099999999996</v>
      </c>
    </row>
    <row r="33804" spans="4:5" x14ac:dyDescent="0.25">
      <c r="D33804" s="31">
        <v>-429.26499999999999</v>
      </c>
      <c r="E33804" s="28">
        <v>701.07</v>
      </c>
    </row>
    <row r="33805" spans="4:5" x14ac:dyDescent="0.25">
      <c r="D33805" s="31">
        <v>-429.24900000000002</v>
      </c>
      <c r="E33805" s="28">
        <v>701</v>
      </c>
    </row>
    <row r="33806" spans="4:5" x14ac:dyDescent="0.25">
      <c r="D33806" s="31">
        <v>-429.233</v>
      </c>
      <c r="E33806" s="28">
        <v>700.93</v>
      </c>
    </row>
    <row r="33807" spans="4:5" x14ac:dyDescent="0.25">
      <c r="D33807" s="31">
        <v>-429.21699999999998</v>
      </c>
      <c r="E33807" s="28">
        <v>700.86</v>
      </c>
    </row>
    <row r="33808" spans="4:5" x14ac:dyDescent="0.25">
      <c r="D33808" s="31">
        <v>-429.20100000000002</v>
      </c>
      <c r="E33808" s="28">
        <v>700.79</v>
      </c>
    </row>
    <row r="33809" spans="4:5" x14ac:dyDescent="0.25">
      <c r="D33809" s="31">
        <v>-429.185</v>
      </c>
      <c r="E33809" s="28">
        <v>700.72</v>
      </c>
    </row>
    <row r="33810" spans="4:5" x14ac:dyDescent="0.25">
      <c r="D33810" s="31">
        <v>-429.16899999999998</v>
      </c>
      <c r="E33810" s="28">
        <v>700.65</v>
      </c>
    </row>
    <row r="33811" spans="4:5" x14ac:dyDescent="0.25">
      <c r="D33811" s="31">
        <v>-429.15300000000002</v>
      </c>
      <c r="E33811" s="28">
        <v>700.57899999999995</v>
      </c>
    </row>
    <row r="33812" spans="4:5" x14ac:dyDescent="0.25">
      <c r="D33812" s="31">
        <v>-429.137</v>
      </c>
      <c r="E33812" s="28">
        <v>700.50900000000001</v>
      </c>
    </row>
    <row r="33813" spans="4:5" x14ac:dyDescent="0.25">
      <c r="D33813" s="31">
        <v>-429.12099999999998</v>
      </c>
      <c r="E33813" s="28">
        <v>700.43899999999996</v>
      </c>
    </row>
    <row r="33814" spans="4:5" x14ac:dyDescent="0.25">
      <c r="D33814" s="31">
        <v>-429.10500000000002</v>
      </c>
      <c r="E33814" s="28">
        <v>700.36900000000003</v>
      </c>
    </row>
    <row r="33815" spans="4:5" x14ac:dyDescent="0.25">
      <c r="D33815" s="31">
        <v>-429.089</v>
      </c>
      <c r="E33815" s="28">
        <v>700.298</v>
      </c>
    </row>
    <row r="33816" spans="4:5" x14ac:dyDescent="0.25">
      <c r="D33816" s="31">
        <v>-429.07299999999998</v>
      </c>
      <c r="E33816" s="28">
        <v>700.22799999999995</v>
      </c>
    </row>
    <row r="33817" spans="4:5" x14ac:dyDescent="0.25">
      <c r="D33817" s="31">
        <v>-429.05700000000002</v>
      </c>
      <c r="E33817" s="28">
        <v>700.15800000000002</v>
      </c>
    </row>
    <row r="33818" spans="4:5" x14ac:dyDescent="0.25">
      <c r="D33818" s="31">
        <v>-429.04199999999997</v>
      </c>
      <c r="E33818" s="28">
        <v>700.08799999999997</v>
      </c>
    </row>
    <row r="33819" spans="4:5" x14ac:dyDescent="0.25">
      <c r="D33819" s="31">
        <v>-429.02600000000001</v>
      </c>
      <c r="E33819" s="28">
        <v>700.01700000000005</v>
      </c>
    </row>
    <row r="33820" spans="4:5" x14ac:dyDescent="0.25">
      <c r="D33820" s="31">
        <v>-429.01</v>
      </c>
      <c r="E33820" s="28">
        <v>699.947</v>
      </c>
    </row>
    <row r="33821" spans="4:5" x14ac:dyDescent="0.25">
      <c r="D33821" s="31">
        <v>-428.99400000000003</v>
      </c>
      <c r="E33821" s="28">
        <v>699.87699999999995</v>
      </c>
    </row>
    <row r="33822" spans="4:5" x14ac:dyDescent="0.25">
      <c r="D33822" s="31">
        <v>-428.97800000000001</v>
      </c>
      <c r="E33822" s="28">
        <v>699.80600000000004</v>
      </c>
    </row>
    <row r="33823" spans="4:5" x14ac:dyDescent="0.25">
      <c r="D33823" s="31">
        <v>-428.96199999999999</v>
      </c>
      <c r="E33823" s="28">
        <v>699.73599999999999</v>
      </c>
    </row>
    <row r="33824" spans="4:5" x14ac:dyDescent="0.25">
      <c r="D33824" s="31">
        <v>-428.94600000000003</v>
      </c>
      <c r="E33824" s="28">
        <v>699.66499999999996</v>
      </c>
    </row>
    <row r="33825" spans="4:5" x14ac:dyDescent="0.25">
      <c r="D33825" s="31">
        <v>-428.93</v>
      </c>
      <c r="E33825" s="28">
        <v>699.59500000000003</v>
      </c>
    </row>
    <row r="33826" spans="4:5" x14ac:dyDescent="0.25">
      <c r="D33826" s="31">
        <v>-428.91399999999999</v>
      </c>
      <c r="E33826" s="28">
        <v>699.524</v>
      </c>
    </row>
    <row r="33827" spans="4:5" x14ac:dyDescent="0.25">
      <c r="D33827" s="31">
        <v>-428.89800000000002</v>
      </c>
      <c r="E33827" s="28">
        <v>699.45399999999995</v>
      </c>
    </row>
    <row r="33828" spans="4:5" x14ac:dyDescent="0.25">
      <c r="D33828" s="31">
        <v>-428.88200000000001</v>
      </c>
      <c r="E33828" s="28">
        <v>699.38400000000001</v>
      </c>
    </row>
    <row r="33829" spans="4:5" x14ac:dyDescent="0.25">
      <c r="D33829" s="31">
        <v>-428.86599999999999</v>
      </c>
      <c r="E33829" s="28">
        <v>699.31299999999999</v>
      </c>
    </row>
    <row r="33830" spans="4:5" x14ac:dyDescent="0.25">
      <c r="D33830" s="31">
        <v>-428.85</v>
      </c>
      <c r="E33830" s="28">
        <v>699.24300000000005</v>
      </c>
    </row>
    <row r="33831" spans="4:5" x14ac:dyDescent="0.25">
      <c r="D33831" s="31">
        <v>-428.834</v>
      </c>
      <c r="E33831" s="28">
        <v>699.17200000000003</v>
      </c>
    </row>
    <row r="33832" spans="4:5" x14ac:dyDescent="0.25">
      <c r="D33832" s="31">
        <v>-428.81799999999998</v>
      </c>
      <c r="E33832" s="28">
        <v>699.10199999999998</v>
      </c>
    </row>
    <row r="33833" spans="4:5" x14ac:dyDescent="0.25">
      <c r="D33833" s="31">
        <v>-428.80200000000002</v>
      </c>
      <c r="E33833" s="28">
        <v>699.03099999999995</v>
      </c>
    </row>
    <row r="33834" spans="4:5" x14ac:dyDescent="0.25">
      <c r="D33834" s="31">
        <v>-428.786</v>
      </c>
      <c r="E33834" s="28">
        <v>698.96</v>
      </c>
    </row>
    <row r="33835" spans="4:5" x14ac:dyDescent="0.25">
      <c r="D33835" s="31">
        <v>-428.77</v>
      </c>
      <c r="E33835" s="28">
        <v>698.89</v>
      </c>
    </row>
    <row r="33836" spans="4:5" x14ac:dyDescent="0.25">
      <c r="D33836" s="31">
        <v>-428.75400000000002</v>
      </c>
      <c r="E33836" s="28">
        <v>698.81899999999996</v>
      </c>
    </row>
    <row r="33837" spans="4:5" x14ac:dyDescent="0.25">
      <c r="D33837" s="31">
        <v>-428.738</v>
      </c>
      <c r="E33837" s="28">
        <v>698.74900000000002</v>
      </c>
    </row>
    <row r="33838" spans="4:5" x14ac:dyDescent="0.25">
      <c r="D33838" s="31">
        <v>-428.72199999999998</v>
      </c>
      <c r="E33838" s="28">
        <v>698.678</v>
      </c>
    </row>
    <row r="33839" spans="4:5" x14ac:dyDescent="0.25">
      <c r="D33839" s="31">
        <v>-428.70600000000002</v>
      </c>
      <c r="E33839" s="28">
        <v>698.60699999999997</v>
      </c>
    </row>
    <row r="33840" spans="4:5" x14ac:dyDescent="0.25">
      <c r="D33840" s="31">
        <v>-428.69</v>
      </c>
      <c r="E33840" s="28">
        <v>698.53700000000003</v>
      </c>
    </row>
    <row r="33841" spans="4:5" x14ac:dyDescent="0.25">
      <c r="D33841" s="31">
        <v>-428.67399999999998</v>
      </c>
      <c r="E33841" s="28">
        <v>698.46600000000001</v>
      </c>
    </row>
    <row r="33842" spans="4:5" x14ac:dyDescent="0.25">
      <c r="D33842" s="31">
        <v>-428.65800000000002</v>
      </c>
      <c r="E33842" s="28">
        <v>698.39499999999998</v>
      </c>
    </row>
    <row r="33843" spans="4:5" x14ac:dyDescent="0.25">
      <c r="D33843" s="31">
        <v>-428.642</v>
      </c>
      <c r="E33843" s="28">
        <v>698.32500000000005</v>
      </c>
    </row>
    <row r="33844" spans="4:5" x14ac:dyDescent="0.25">
      <c r="D33844" s="31">
        <v>-428.62599999999998</v>
      </c>
      <c r="E33844" s="28">
        <v>698.25400000000002</v>
      </c>
    </row>
    <row r="33845" spans="4:5" x14ac:dyDescent="0.25">
      <c r="D33845" s="31">
        <v>-428.61</v>
      </c>
      <c r="E33845" s="28">
        <v>698.18299999999999</v>
      </c>
    </row>
    <row r="33846" spans="4:5" x14ac:dyDescent="0.25">
      <c r="D33846" s="31">
        <v>-428.59399999999999</v>
      </c>
      <c r="E33846" s="28">
        <v>698.11199999999997</v>
      </c>
    </row>
    <row r="33847" spans="4:5" x14ac:dyDescent="0.25">
      <c r="D33847" s="31">
        <v>-428.57799999999997</v>
      </c>
      <c r="E33847" s="28">
        <v>698.04200000000003</v>
      </c>
    </row>
    <row r="33848" spans="4:5" x14ac:dyDescent="0.25">
      <c r="D33848" s="31">
        <v>-428.56200000000001</v>
      </c>
      <c r="E33848" s="28">
        <v>697.971</v>
      </c>
    </row>
    <row r="33849" spans="4:5" x14ac:dyDescent="0.25">
      <c r="D33849" s="31">
        <v>-428.54599999999999</v>
      </c>
      <c r="E33849" s="28">
        <v>697.9</v>
      </c>
    </row>
    <row r="33850" spans="4:5" x14ac:dyDescent="0.25">
      <c r="D33850" s="31">
        <v>-428.53</v>
      </c>
      <c r="E33850" s="28">
        <v>697.82899999999995</v>
      </c>
    </row>
    <row r="33851" spans="4:5" x14ac:dyDescent="0.25">
      <c r="D33851" s="31">
        <v>-428.51400000000001</v>
      </c>
      <c r="E33851" s="28">
        <v>697.75800000000004</v>
      </c>
    </row>
    <row r="33852" spans="4:5" x14ac:dyDescent="0.25">
      <c r="D33852" s="31">
        <v>-428.49799999999999</v>
      </c>
      <c r="E33852" s="28">
        <v>697.68799999999999</v>
      </c>
    </row>
    <row r="33853" spans="4:5" x14ac:dyDescent="0.25">
      <c r="D33853" s="31">
        <v>-428.48200000000003</v>
      </c>
      <c r="E33853" s="28">
        <v>697.61699999999996</v>
      </c>
    </row>
    <row r="33854" spans="4:5" x14ac:dyDescent="0.25">
      <c r="D33854" s="31">
        <v>-428.46600000000001</v>
      </c>
      <c r="E33854" s="28">
        <v>697.54600000000005</v>
      </c>
    </row>
    <row r="33855" spans="4:5" x14ac:dyDescent="0.25">
      <c r="D33855" s="31">
        <v>-428.45</v>
      </c>
      <c r="E33855" s="28">
        <v>697.47500000000002</v>
      </c>
    </row>
    <row r="33856" spans="4:5" x14ac:dyDescent="0.25">
      <c r="D33856" s="31">
        <v>-428.43400000000003</v>
      </c>
      <c r="E33856" s="28">
        <v>697.404</v>
      </c>
    </row>
    <row r="33857" spans="4:5" x14ac:dyDescent="0.25">
      <c r="D33857" s="31">
        <v>-428.41800000000001</v>
      </c>
      <c r="E33857" s="28">
        <v>697.33299999999997</v>
      </c>
    </row>
    <row r="33858" spans="4:5" x14ac:dyDescent="0.25">
      <c r="D33858" s="31">
        <v>-428.40199999999999</v>
      </c>
      <c r="E33858" s="28">
        <v>697.26199999999994</v>
      </c>
    </row>
    <row r="33859" spans="4:5" x14ac:dyDescent="0.25">
      <c r="D33859" s="31">
        <v>-428.38600000000002</v>
      </c>
      <c r="E33859" s="28">
        <v>697.19100000000003</v>
      </c>
    </row>
    <row r="33860" spans="4:5" x14ac:dyDescent="0.25">
      <c r="D33860" s="31">
        <v>-428.37</v>
      </c>
      <c r="E33860" s="28">
        <v>697.12</v>
      </c>
    </row>
    <row r="33861" spans="4:5" x14ac:dyDescent="0.25">
      <c r="D33861" s="31">
        <v>-428.35399999999998</v>
      </c>
      <c r="E33861" s="28">
        <v>697.04899999999998</v>
      </c>
    </row>
    <row r="33862" spans="4:5" x14ac:dyDescent="0.25">
      <c r="D33862" s="31">
        <v>-428.33800000000002</v>
      </c>
      <c r="E33862" s="28">
        <v>696.97799999999995</v>
      </c>
    </row>
    <row r="33863" spans="4:5" x14ac:dyDescent="0.25">
      <c r="D33863" s="31">
        <v>-428.322</v>
      </c>
      <c r="E33863" s="28">
        <v>696.90700000000004</v>
      </c>
    </row>
    <row r="33864" spans="4:5" x14ac:dyDescent="0.25">
      <c r="D33864" s="31">
        <v>-428.30599999999998</v>
      </c>
      <c r="E33864" s="28">
        <v>696.83600000000001</v>
      </c>
    </row>
    <row r="33865" spans="4:5" x14ac:dyDescent="0.25">
      <c r="D33865" s="31">
        <v>-428.29</v>
      </c>
      <c r="E33865" s="28">
        <v>696.76499999999999</v>
      </c>
    </row>
    <row r="33866" spans="4:5" x14ac:dyDescent="0.25">
      <c r="D33866" s="31">
        <v>-428.274</v>
      </c>
      <c r="E33866" s="28">
        <v>696.69399999999996</v>
      </c>
    </row>
    <row r="33867" spans="4:5" x14ac:dyDescent="0.25">
      <c r="D33867" s="31">
        <v>-428.25799999999998</v>
      </c>
      <c r="E33867" s="28">
        <v>696.62300000000005</v>
      </c>
    </row>
    <row r="33868" spans="4:5" x14ac:dyDescent="0.25">
      <c r="D33868" s="31">
        <v>-428.24200000000002</v>
      </c>
      <c r="E33868" s="28">
        <v>696.55200000000002</v>
      </c>
    </row>
    <row r="33869" spans="4:5" x14ac:dyDescent="0.25">
      <c r="D33869" s="31">
        <v>-428.226</v>
      </c>
      <c r="E33869" s="28">
        <v>696.48099999999999</v>
      </c>
    </row>
    <row r="33870" spans="4:5" x14ac:dyDescent="0.25">
      <c r="D33870" s="31">
        <v>-428.21</v>
      </c>
      <c r="E33870" s="28">
        <v>696.40899999999999</v>
      </c>
    </row>
    <row r="33871" spans="4:5" x14ac:dyDescent="0.25">
      <c r="D33871" s="31">
        <v>-428.19400000000002</v>
      </c>
      <c r="E33871" s="28">
        <v>696.33799999999997</v>
      </c>
    </row>
    <row r="33872" spans="4:5" x14ac:dyDescent="0.25">
      <c r="D33872" s="31">
        <v>-428.178</v>
      </c>
      <c r="E33872" s="28">
        <v>696.26700000000005</v>
      </c>
    </row>
    <row r="33873" spans="4:5" x14ac:dyDescent="0.25">
      <c r="D33873" s="31">
        <v>-428.16199999999998</v>
      </c>
      <c r="E33873" s="28">
        <v>696.19600000000003</v>
      </c>
    </row>
    <row r="33874" spans="4:5" x14ac:dyDescent="0.25">
      <c r="D33874" s="31">
        <v>-428.14600000000002</v>
      </c>
      <c r="E33874" s="28">
        <v>696.125</v>
      </c>
    </row>
    <row r="33875" spans="4:5" x14ac:dyDescent="0.25">
      <c r="D33875" s="31">
        <v>-428.13</v>
      </c>
      <c r="E33875" s="28">
        <v>696.05399999999997</v>
      </c>
    </row>
    <row r="33876" spans="4:5" x14ac:dyDescent="0.25">
      <c r="D33876" s="31">
        <v>-428.11399999999998</v>
      </c>
      <c r="E33876" s="28">
        <v>695.98199999999997</v>
      </c>
    </row>
    <row r="33877" spans="4:5" x14ac:dyDescent="0.25">
      <c r="D33877" s="31">
        <v>-428.09800000000001</v>
      </c>
      <c r="E33877" s="28">
        <v>695.91099999999994</v>
      </c>
    </row>
    <row r="33878" spans="4:5" x14ac:dyDescent="0.25">
      <c r="D33878" s="31">
        <v>-428.08199999999999</v>
      </c>
      <c r="E33878" s="28">
        <v>695.84</v>
      </c>
    </row>
    <row r="33879" spans="4:5" x14ac:dyDescent="0.25">
      <c r="D33879" s="31">
        <v>-428.06599999999997</v>
      </c>
      <c r="E33879" s="28">
        <v>695.76800000000003</v>
      </c>
    </row>
    <row r="33880" spans="4:5" x14ac:dyDescent="0.25">
      <c r="D33880" s="31">
        <v>-428.05</v>
      </c>
      <c r="E33880" s="28">
        <v>695.697</v>
      </c>
    </row>
    <row r="33881" spans="4:5" x14ac:dyDescent="0.25">
      <c r="D33881" s="31">
        <v>-428.03399999999999</v>
      </c>
      <c r="E33881" s="28">
        <v>695.62599999999998</v>
      </c>
    </row>
    <row r="33882" spans="4:5" x14ac:dyDescent="0.25">
      <c r="D33882" s="31">
        <v>-428.01799999999997</v>
      </c>
      <c r="E33882" s="28">
        <v>695.55499999999995</v>
      </c>
    </row>
    <row r="33883" spans="4:5" x14ac:dyDescent="0.25">
      <c r="D33883" s="31">
        <v>-428.00200000000001</v>
      </c>
      <c r="E33883" s="28">
        <v>695.48299999999995</v>
      </c>
    </row>
    <row r="33884" spans="4:5" x14ac:dyDescent="0.25">
      <c r="D33884" s="31">
        <v>-427.98599999999999</v>
      </c>
      <c r="E33884" s="28">
        <v>695.41200000000003</v>
      </c>
    </row>
    <row r="33885" spans="4:5" x14ac:dyDescent="0.25">
      <c r="D33885" s="31">
        <v>-427.97</v>
      </c>
      <c r="E33885" s="28">
        <v>695.34100000000001</v>
      </c>
    </row>
    <row r="33886" spans="4:5" x14ac:dyDescent="0.25">
      <c r="D33886" s="31">
        <v>-427.95400000000001</v>
      </c>
      <c r="E33886" s="28">
        <v>695.26900000000001</v>
      </c>
    </row>
    <row r="33887" spans="4:5" x14ac:dyDescent="0.25">
      <c r="D33887" s="31">
        <v>-427.93799999999999</v>
      </c>
      <c r="E33887" s="28">
        <v>695.19799999999998</v>
      </c>
    </row>
    <row r="33888" spans="4:5" x14ac:dyDescent="0.25">
      <c r="D33888" s="31">
        <v>-427.92200000000003</v>
      </c>
      <c r="E33888" s="28">
        <v>695.12599999999998</v>
      </c>
    </row>
    <row r="33889" spans="4:5" x14ac:dyDescent="0.25">
      <c r="D33889" s="31">
        <v>-427.90600000000001</v>
      </c>
      <c r="E33889" s="28">
        <v>695.05499999999995</v>
      </c>
    </row>
    <row r="33890" spans="4:5" x14ac:dyDescent="0.25">
      <c r="D33890" s="31">
        <v>-427.89</v>
      </c>
      <c r="E33890" s="28">
        <v>694.98299999999995</v>
      </c>
    </row>
    <row r="33891" spans="4:5" x14ac:dyDescent="0.25">
      <c r="D33891" s="31">
        <v>-427.87400000000002</v>
      </c>
      <c r="E33891" s="28">
        <v>694.91200000000003</v>
      </c>
    </row>
    <row r="33892" spans="4:5" x14ac:dyDescent="0.25">
      <c r="D33892" s="31">
        <v>-427.858</v>
      </c>
      <c r="E33892" s="28">
        <v>694.84100000000001</v>
      </c>
    </row>
    <row r="33893" spans="4:5" x14ac:dyDescent="0.25">
      <c r="D33893" s="31">
        <v>-427.84199999999998</v>
      </c>
      <c r="E33893" s="28">
        <v>694.76900000000001</v>
      </c>
    </row>
    <row r="33894" spans="4:5" x14ac:dyDescent="0.25">
      <c r="D33894" s="31">
        <v>-427.82600000000002</v>
      </c>
      <c r="E33894" s="28">
        <v>694.69799999999998</v>
      </c>
    </row>
    <row r="33895" spans="4:5" x14ac:dyDescent="0.25">
      <c r="D33895" s="31">
        <v>-427.81</v>
      </c>
      <c r="E33895" s="28">
        <v>694.62599999999998</v>
      </c>
    </row>
    <row r="33896" spans="4:5" x14ac:dyDescent="0.25">
      <c r="D33896" s="31">
        <v>-427.79399999999998</v>
      </c>
      <c r="E33896" s="28">
        <v>694.55399999999997</v>
      </c>
    </row>
    <row r="33897" spans="4:5" x14ac:dyDescent="0.25">
      <c r="D33897" s="31">
        <v>-427.77800000000002</v>
      </c>
      <c r="E33897" s="28">
        <v>694.48299999999995</v>
      </c>
    </row>
    <row r="33898" spans="4:5" x14ac:dyDescent="0.25">
      <c r="D33898" s="31">
        <v>-427.762</v>
      </c>
      <c r="E33898" s="28">
        <v>694.41099999999994</v>
      </c>
    </row>
    <row r="33899" spans="4:5" x14ac:dyDescent="0.25">
      <c r="D33899" s="31">
        <v>-427.74599999999998</v>
      </c>
      <c r="E33899" s="28">
        <v>694.34</v>
      </c>
    </row>
    <row r="33900" spans="4:5" x14ac:dyDescent="0.25">
      <c r="D33900" s="31">
        <v>-427.73</v>
      </c>
      <c r="E33900" s="28">
        <v>694.26800000000003</v>
      </c>
    </row>
    <row r="33901" spans="4:5" x14ac:dyDescent="0.25">
      <c r="D33901" s="31">
        <v>-427.714</v>
      </c>
      <c r="E33901" s="28">
        <v>694.19600000000003</v>
      </c>
    </row>
    <row r="33902" spans="4:5" x14ac:dyDescent="0.25">
      <c r="D33902" s="31">
        <v>-427.69799999999998</v>
      </c>
      <c r="E33902" s="28">
        <v>694.125</v>
      </c>
    </row>
    <row r="33903" spans="4:5" x14ac:dyDescent="0.25">
      <c r="D33903" s="31">
        <v>-427.68200000000002</v>
      </c>
      <c r="E33903" s="28">
        <v>694.053</v>
      </c>
    </row>
    <row r="33904" spans="4:5" x14ac:dyDescent="0.25">
      <c r="D33904" s="31">
        <v>-427.666</v>
      </c>
      <c r="E33904" s="28">
        <v>693.98199999999997</v>
      </c>
    </row>
    <row r="33905" spans="4:5" x14ac:dyDescent="0.25">
      <c r="D33905" s="31">
        <v>-427.65</v>
      </c>
      <c r="E33905" s="28">
        <v>693.91</v>
      </c>
    </row>
    <row r="33906" spans="4:5" x14ac:dyDescent="0.25">
      <c r="D33906" s="31">
        <v>-427.63400000000001</v>
      </c>
      <c r="E33906" s="28">
        <v>693.83799999999997</v>
      </c>
    </row>
    <row r="33907" spans="4:5" x14ac:dyDescent="0.25">
      <c r="D33907" s="31">
        <v>-427.61799999999999</v>
      </c>
      <c r="E33907" s="28">
        <v>693.76599999999996</v>
      </c>
    </row>
    <row r="33908" spans="4:5" x14ac:dyDescent="0.25">
      <c r="D33908" s="31">
        <v>-427.60199999999998</v>
      </c>
      <c r="E33908" s="28">
        <v>693.69500000000005</v>
      </c>
    </row>
    <row r="33909" spans="4:5" x14ac:dyDescent="0.25">
      <c r="D33909" s="31">
        <v>-427.58600000000001</v>
      </c>
      <c r="E33909" s="28">
        <v>693.62300000000005</v>
      </c>
    </row>
    <row r="33910" spans="4:5" x14ac:dyDescent="0.25">
      <c r="D33910" s="31">
        <v>-427.57</v>
      </c>
      <c r="E33910" s="28">
        <v>693.55100000000004</v>
      </c>
    </row>
    <row r="33911" spans="4:5" x14ac:dyDescent="0.25">
      <c r="D33911" s="31">
        <v>-427.55399999999997</v>
      </c>
      <c r="E33911" s="28">
        <v>693.47900000000004</v>
      </c>
    </row>
    <row r="33912" spans="4:5" x14ac:dyDescent="0.25">
      <c r="D33912" s="31">
        <v>-427.53800000000001</v>
      </c>
      <c r="E33912" s="28">
        <v>693.40800000000002</v>
      </c>
    </row>
    <row r="33913" spans="4:5" x14ac:dyDescent="0.25">
      <c r="D33913" s="31">
        <v>-427.52199999999999</v>
      </c>
      <c r="E33913" s="28">
        <v>693.33600000000001</v>
      </c>
    </row>
    <row r="33914" spans="4:5" x14ac:dyDescent="0.25">
      <c r="D33914" s="31">
        <v>-427.50599999999997</v>
      </c>
      <c r="E33914" s="28">
        <v>693.26400000000001</v>
      </c>
    </row>
    <row r="33915" spans="4:5" x14ac:dyDescent="0.25">
      <c r="D33915" s="31">
        <v>-427.49</v>
      </c>
      <c r="E33915" s="28">
        <v>693.19200000000001</v>
      </c>
    </row>
    <row r="33916" spans="4:5" x14ac:dyDescent="0.25">
      <c r="D33916" s="31">
        <v>-427.47399999999999</v>
      </c>
      <c r="E33916" s="28">
        <v>693.12</v>
      </c>
    </row>
    <row r="33917" spans="4:5" x14ac:dyDescent="0.25">
      <c r="D33917" s="31">
        <v>-427.45800000000003</v>
      </c>
      <c r="E33917" s="28">
        <v>693.04899999999998</v>
      </c>
    </row>
    <row r="33918" spans="4:5" x14ac:dyDescent="0.25">
      <c r="D33918" s="31">
        <v>-427.44200000000001</v>
      </c>
      <c r="E33918" s="28">
        <v>692.97699999999998</v>
      </c>
    </row>
    <row r="33919" spans="4:5" x14ac:dyDescent="0.25">
      <c r="D33919" s="31">
        <v>-427.42599999999999</v>
      </c>
      <c r="E33919" s="28">
        <v>692.90499999999997</v>
      </c>
    </row>
    <row r="33920" spans="4:5" x14ac:dyDescent="0.25">
      <c r="D33920" s="31">
        <v>-427.41</v>
      </c>
      <c r="E33920" s="28">
        <v>692.83299999999997</v>
      </c>
    </row>
    <row r="33921" spans="4:5" x14ac:dyDescent="0.25">
      <c r="D33921" s="31">
        <v>-427.39400000000001</v>
      </c>
      <c r="E33921" s="28">
        <v>692.76099999999997</v>
      </c>
    </row>
    <row r="33922" spans="4:5" x14ac:dyDescent="0.25">
      <c r="D33922" s="31">
        <v>-427.37799999999999</v>
      </c>
      <c r="E33922" s="28">
        <v>692.68899999999996</v>
      </c>
    </row>
    <row r="33923" spans="4:5" x14ac:dyDescent="0.25">
      <c r="D33923" s="31">
        <v>-427.36200000000002</v>
      </c>
      <c r="E33923" s="28">
        <v>692.61699999999996</v>
      </c>
    </row>
    <row r="33924" spans="4:5" x14ac:dyDescent="0.25">
      <c r="D33924" s="31">
        <v>-427.346</v>
      </c>
      <c r="E33924" s="28">
        <v>692.54499999999996</v>
      </c>
    </row>
    <row r="33925" spans="4:5" x14ac:dyDescent="0.25">
      <c r="D33925" s="31">
        <v>-427.33</v>
      </c>
      <c r="E33925" s="28">
        <v>692.47299999999996</v>
      </c>
    </row>
    <row r="33926" spans="4:5" x14ac:dyDescent="0.25">
      <c r="D33926" s="31">
        <v>-427.31400000000002</v>
      </c>
      <c r="E33926" s="28">
        <v>692.40099999999995</v>
      </c>
    </row>
    <row r="33927" spans="4:5" x14ac:dyDescent="0.25">
      <c r="D33927" s="31">
        <v>-427.298</v>
      </c>
      <c r="E33927" s="28">
        <v>692.32899999999995</v>
      </c>
    </row>
    <row r="33928" spans="4:5" x14ac:dyDescent="0.25">
      <c r="D33928" s="31">
        <v>-427.28199999999998</v>
      </c>
      <c r="E33928" s="28">
        <v>692.25699999999995</v>
      </c>
    </row>
    <row r="33929" spans="4:5" x14ac:dyDescent="0.25">
      <c r="D33929" s="31">
        <v>-427.26600000000002</v>
      </c>
      <c r="E33929" s="28">
        <v>692.18499999999995</v>
      </c>
    </row>
    <row r="33930" spans="4:5" x14ac:dyDescent="0.25">
      <c r="D33930" s="31">
        <v>-427.25</v>
      </c>
      <c r="E33930" s="28">
        <v>692.11300000000006</v>
      </c>
    </row>
    <row r="33931" spans="4:5" x14ac:dyDescent="0.25">
      <c r="D33931" s="31">
        <v>-427.23399999999998</v>
      </c>
      <c r="E33931" s="28">
        <v>692.04100000000005</v>
      </c>
    </row>
    <row r="33932" spans="4:5" x14ac:dyDescent="0.25">
      <c r="D33932" s="31">
        <v>-427.21899999999999</v>
      </c>
      <c r="E33932" s="28">
        <v>691.96900000000005</v>
      </c>
    </row>
    <row r="33933" spans="4:5" x14ac:dyDescent="0.25">
      <c r="D33933" s="31">
        <v>-427.20299999999997</v>
      </c>
      <c r="E33933" s="28">
        <v>691.89700000000005</v>
      </c>
    </row>
    <row r="33934" spans="4:5" x14ac:dyDescent="0.25">
      <c r="D33934" s="31">
        <v>-427.18700000000001</v>
      </c>
      <c r="E33934" s="28">
        <v>691.82399999999996</v>
      </c>
    </row>
    <row r="33935" spans="4:5" x14ac:dyDescent="0.25">
      <c r="D33935" s="31">
        <v>-427.17099999999999</v>
      </c>
      <c r="E33935" s="28">
        <v>691.75199999999995</v>
      </c>
    </row>
    <row r="33936" spans="4:5" x14ac:dyDescent="0.25">
      <c r="D33936" s="31">
        <v>-427.15499999999997</v>
      </c>
      <c r="E33936" s="28">
        <v>691.68</v>
      </c>
    </row>
    <row r="33937" spans="4:5" x14ac:dyDescent="0.25">
      <c r="D33937" s="31">
        <v>-427.13900000000001</v>
      </c>
      <c r="E33937" s="28">
        <v>691.60799999999995</v>
      </c>
    </row>
    <row r="33938" spans="4:5" x14ac:dyDescent="0.25">
      <c r="D33938" s="31">
        <v>-427.12299999999999</v>
      </c>
      <c r="E33938" s="28">
        <v>691.53599999999994</v>
      </c>
    </row>
    <row r="33939" spans="4:5" x14ac:dyDescent="0.25">
      <c r="D33939" s="31">
        <v>-427.10700000000003</v>
      </c>
      <c r="E33939" s="28">
        <v>691.46400000000006</v>
      </c>
    </row>
    <row r="33940" spans="4:5" x14ac:dyDescent="0.25">
      <c r="D33940" s="31">
        <v>-427.09100000000001</v>
      </c>
      <c r="E33940" s="28">
        <v>691.39099999999996</v>
      </c>
    </row>
    <row r="33941" spans="4:5" x14ac:dyDescent="0.25">
      <c r="D33941" s="31">
        <v>-427.07499999999999</v>
      </c>
      <c r="E33941" s="28">
        <v>691.31899999999996</v>
      </c>
    </row>
    <row r="33942" spans="4:5" x14ac:dyDescent="0.25">
      <c r="D33942" s="31">
        <v>-427.05900000000003</v>
      </c>
      <c r="E33942" s="28">
        <v>691.24699999999996</v>
      </c>
    </row>
    <row r="33943" spans="4:5" x14ac:dyDescent="0.25">
      <c r="D33943" s="31">
        <v>-427.04300000000001</v>
      </c>
      <c r="E33943" s="28">
        <v>691.17499999999995</v>
      </c>
    </row>
    <row r="33944" spans="4:5" x14ac:dyDescent="0.25">
      <c r="D33944" s="31">
        <v>-427.02699999999999</v>
      </c>
      <c r="E33944" s="28">
        <v>691.10199999999998</v>
      </c>
    </row>
    <row r="33945" spans="4:5" x14ac:dyDescent="0.25">
      <c r="D33945" s="31">
        <v>-427.01100000000002</v>
      </c>
      <c r="E33945" s="28">
        <v>691.03</v>
      </c>
    </row>
    <row r="33946" spans="4:5" x14ac:dyDescent="0.25">
      <c r="D33946" s="31">
        <v>-426.995</v>
      </c>
      <c r="E33946" s="28">
        <v>690.95799999999997</v>
      </c>
    </row>
    <row r="33947" spans="4:5" x14ac:dyDescent="0.25">
      <c r="D33947" s="31">
        <v>-426.97899999999998</v>
      </c>
      <c r="E33947" s="28">
        <v>690.88499999999999</v>
      </c>
    </row>
    <row r="33948" spans="4:5" x14ac:dyDescent="0.25">
      <c r="D33948" s="31">
        <v>-426.96300000000002</v>
      </c>
      <c r="E33948" s="28">
        <v>690.81299999999999</v>
      </c>
    </row>
    <row r="33949" spans="4:5" x14ac:dyDescent="0.25">
      <c r="D33949" s="31">
        <v>-426.947</v>
      </c>
      <c r="E33949" s="28">
        <v>690.74099999999999</v>
      </c>
    </row>
    <row r="33950" spans="4:5" x14ac:dyDescent="0.25">
      <c r="D33950" s="31">
        <v>-426.93099999999998</v>
      </c>
      <c r="E33950" s="28">
        <v>690.66800000000001</v>
      </c>
    </row>
    <row r="33951" spans="4:5" x14ac:dyDescent="0.25">
      <c r="D33951" s="31">
        <v>-426.91500000000002</v>
      </c>
      <c r="E33951" s="28">
        <v>690.596</v>
      </c>
    </row>
    <row r="33952" spans="4:5" x14ac:dyDescent="0.25">
      <c r="D33952" s="31">
        <v>-426.899</v>
      </c>
      <c r="E33952" s="28">
        <v>690.524</v>
      </c>
    </row>
    <row r="33953" spans="4:5" x14ac:dyDescent="0.25">
      <c r="D33953" s="31">
        <v>-426.88299999999998</v>
      </c>
      <c r="E33953" s="28">
        <v>690.45100000000002</v>
      </c>
    </row>
    <row r="33954" spans="4:5" x14ac:dyDescent="0.25">
      <c r="D33954" s="31">
        <v>-426.86700000000002</v>
      </c>
      <c r="E33954" s="28">
        <v>690.37900000000002</v>
      </c>
    </row>
    <row r="33955" spans="4:5" x14ac:dyDescent="0.25">
      <c r="D33955" s="31">
        <v>-426.851</v>
      </c>
      <c r="E33955" s="28">
        <v>690.30600000000004</v>
      </c>
    </row>
    <row r="33956" spans="4:5" x14ac:dyDescent="0.25">
      <c r="D33956" s="31">
        <v>-426.83499999999998</v>
      </c>
      <c r="E33956" s="28">
        <v>690.23400000000004</v>
      </c>
    </row>
    <row r="33957" spans="4:5" x14ac:dyDescent="0.25">
      <c r="D33957" s="31">
        <v>-426.81900000000002</v>
      </c>
      <c r="E33957" s="28">
        <v>690.16099999999994</v>
      </c>
    </row>
    <row r="33958" spans="4:5" x14ac:dyDescent="0.25">
      <c r="D33958" s="31">
        <v>-426.803</v>
      </c>
      <c r="E33958" s="28">
        <v>690.08900000000006</v>
      </c>
    </row>
    <row r="33959" spans="4:5" x14ac:dyDescent="0.25">
      <c r="D33959" s="31">
        <v>-426.78699999999998</v>
      </c>
      <c r="E33959" s="28">
        <v>690.01599999999996</v>
      </c>
    </row>
    <row r="33960" spans="4:5" x14ac:dyDescent="0.25">
      <c r="D33960" s="31">
        <v>-426.77100000000002</v>
      </c>
      <c r="E33960" s="28">
        <v>689.94399999999996</v>
      </c>
    </row>
    <row r="33961" spans="4:5" x14ac:dyDescent="0.25">
      <c r="D33961" s="31">
        <v>-426.755</v>
      </c>
      <c r="E33961" s="28">
        <v>689.87099999999998</v>
      </c>
    </row>
    <row r="33962" spans="4:5" x14ac:dyDescent="0.25">
      <c r="D33962" s="31">
        <v>-426.73899999999998</v>
      </c>
      <c r="E33962" s="28">
        <v>689.79899999999998</v>
      </c>
    </row>
    <row r="33963" spans="4:5" x14ac:dyDescent="0.25">
      <c r="D33963" s="31">
        <v>-426.72300000000001</v>
      </c>
      <c r="E33963" s="28">
        <v>689.726</v>
      </c>
    </row>
    <row r="33964" spans="4:5" x14ac:dyDescent="0.25">
      <c r="D33964" s="31">
        <v>-426.70699999999999</v>
      </c>
      <c r="E33964" s="28">
        <v>689.654</v>
      </c>
    </row>
    <row r="33965" spans="4:5" x14ac:dyDescent="0.25">
      <c r="D33965" s="31">
        <v>-426.69099999999997</v>
      </c>
      <c r="E33965" s="28">
        <v>689.58100000000002</v>
      </c>
    </row>
    <row r="33966" spans="4:5" x14ac:dyDescent="0.25">
      <c r="D33966" s="31">
        <v>-426.67500000000001</v>
      </c>
      <c r="E33966" s="28">
        <v>689.50800000000004</v>
      </c>
    </row>
    <row r="33967" spans="4:5" x14ac:dyDescent="0.25">
      <c r="D33967" s="31">
        <v>-426.65899999999999</v>
      </c>
      <c r="E33967" s="28">
        <v>689.43600000000004</v>
      </c>
    </row>
    <row r="33968" spans="4:5" x14ac:dyDescent="0.25">
      <c r="D33968" s="31">
        <v>-426.64299999999997</v>
      </c>
      <c r="E33968" s="28">
        <v>689.36300000000006</v>
      </c>
    </row>
    <row r="33969" spans="4:5" x14ac:dyDescent="0.25">
      <c r="D33969" s="31">
        <v>-426.62700000000001</v>
      </c>
      <c r="E33969" s="28">
        <v>689.29100000000005</v>
      </c>
    </row>
    <row r="33970" spans="4:5" x14ac:dyDescent="0.25">
      <c r="D33970" s="31">
        <v>-426.61099999999999</v>
      </c>
      <c r="E33970" s="28">
        <v>689.21799999999996</v>
      </c>
    </row>
    <row r="33971" spans="4:5" x14ac:dyDescent="0.25">
      <c r="D33971" s="31">
        <v>-426.59500000000003</v>
      </c>
      <c r="E33971" s="28">
        <v>689.14499999999998</v>
      </c>
    </row>
    <row r="33972" spans="4:5" x14ac:dyDescent="0.25">
      <c r="D33972" s="31">
        <v>-426.57900000000001</v>
      </c>
      <c r="E33972" s="28">
        <v>689.07299999999998</v>
      </c>
    </row>
    <row r="33973" spans="4:5" x14ac:dyDescent="0.25">
      <c r="D33973" s="31">
        <v>-426.56299999999999</v>
      </c>
      <c r="E33973" s="28">
        <v>689</v>
      </c>
    </row>
    <row r="33974" spans="4:5" x14ac:dyDescent="0.25">
      <c r="D33974" s="31">
        <v>-426.54700000000003</v>
      </c>
      <c r="E33974" s="28">
        <v>688.92700000000002</v>
      </c>
    </row>
    <row r="33975" spans="4:5" x14ac:dyDescent="0.25">
      <c r="D33975" s="31">
        <v>-426.53100000000001</v>
      </c>
      <c r="E33975" s="28">
        <v>688.85400000000004</v>
      </c>
    </row>
    <row r="33976" spans="4:5" x14ac:dyDescent="0.25">
      <c r="D33976" s="31">
        <v>-426.51499999999999</v>
      </c>
      <c r="E33976" s="28">
        <v>688.78200000000004</v>
      </c>
    </row>
    <row r="33977" spans="4:5" x14ac:dyDescent="0.25">
      <c r="D33977" s="31">
        <v>-426.49900000000002</v>
      </c>
      <c r="E33977" s="28">
        <v>688.70899999999995</v>
      </c>
    </row>
    <row r="33978" spans="4:5" x14ac:dyDescent="0.25">
      <c r="D33978" s="31">
        <v>-426.483</v>
      </c>
      <c r="E33978" s="28">
        <v>688.63599999999997</v>
      </c>
    </row>
    <row r="33979" spans="4:5" x14ac:dyDescent="0.25">
      <c r="D33979" s="31">
        <v>-426.46699999999998</v>
      </c>
      <c r="E33979" s="28">
        <v>688.56299999999999</v>
      </c>
    </row>
    <row r="33980" spans="4:5" x14ac:dyDescent="0.25">
      <c r="D33980" s="31">
        <v>-426.45100000000002</v>
      </c>
      <c r="E33980" s="28">
        <v>688.49</v>
      </c>
    </row>
    <row r="33981" spans="4:5" x14ac:dyDescent="0.25">
      <c r="D33981" s="31">
        <v>-426.435</v>
      </c>
      <c r="E33981" s="28">
        <v>688.41800000000001</v>
      </c>
    </row>
    <row r="33982" spans="4:5" x14ac:dyDescent="0.25">
      <c r="D33982" s="31">
        <v>-426.41899999999998</v>
      </c>
      <c r="E33982" s="28">
        <v>688.34500000000003</v>
      </c>
    </row>
    <row r="33983" spans="4:5" x14ac:dyDescent="0.25">
      <c r="D33983" s="31">
        <v>-426.40300000000002</v>
      </c>
      <c r="E33983" s="28">
        <v>688.27200000000005</v>
      </c>
    </row>
    <row r="33984" spans="4:5" x14ac:dyDescent="0.25">
      <c r="D33984" s="31">
        <v>-426.387</v>
      </c>
      <c r="E33984" s="28">
        <v>688.19899999999996</v>
      </c>
    </row>
    <row r="33985" spans="4:5" x14ac:dyDescent="0.25">
      <c r="D33985" s="31">
        <v>-426.37099999999998</v>
      </c>
      <c r="E33985" s="28">
        <v>688.12599999999998</v>
      </c>
    </row>
    <row r="33986" spans="4:5" x14ac:dyDescent="0.25">
      <c r="D33986" s="31">
        <v>-426.35500000000002</v>
      </c>
      <c r="E33986" s="28">
        <v>688.053</v>
      </c>
    </row>
    <row r="33987" spans="4:5" x14ac:dyDescent="0.25">
      <c r="D33987" s="31">
        <v>-426.339</v>
      </c>
      <c r="E33987" s="28">
        <v>687.98</v>
      </c>
    </row>
    <row r="33988" spans="4:5" x14ac:dyDescent="0.25">
      <c r="D33988" s="31">
        <v>-426.32299999999998</v>
      </c>
      <c r="E33988" s="28">
        <v>687.90700000000004</v>
      </c>
    </row>
    <row r="33989" spans="4:5" x14ac:dyDescent="0.25">
      <c r="D33989" s="31">
        <v>-426.30700000000002</v>
      </c>
      <c r="E33989" s="28">
        <v>687.83399999999995</v>
      </c>
    </row>
    <row r="33990" spans="4:5" x14ac:dyDescent="0.25">
      <c r="D33990" s="31">
        <v>-426.291</v>
      </c>
      <c r="E33990" s="28">
        <v>687.76099999999997</v>
      </c>
    </row>
    <row r="33991" spans="4:5" x14ac:dyDescent="0.25">
      <c r="D33991" s="31">
        <v>-426.27499999999998</v>
      </c>
      <c r="E33991" s="28">
        <v>687.68899999999996</v>
      </c>
    </row>
    <row r="33992" spans="4:5" x14ac:dyDescent="0.25">
      <c r="D33992" s="31">
        <v>-426.25900000000001</v>
      </c>
      <c r="E33992" s="28">
        <v>687.61599999999999</v>
      </c>
    </row>
    <row r="33993" spans="4:5" x14ac:dyDescent="0.25">
      <c r="D33993" s="31">
        <v>-426.24299999999999</v>
      </c>
      <c r="E33993" s="28">
        <v>687.54300000000001</v>
      </c>
    </row>
    <row r="33994" spans="4:5" x14ac:dyDescent="0.25">
      <c r="D33994" s="31">
        <v>-426.22699999999998</v>
      </c>
      <c r="E33994" s="28">
        <v>687.47</v>
      </c>
    </row>
    <row r="33995" spans="4:5" x14ac:dyDescent="0.25">
      <c r="D33995" s="31">
        <v>-426.21100000000001</v>
      </c>
      <c r="E33995" s="28">
        <v>687.39599999999996</v>
      </c>
    </row>
    <row r="33996" spans="4:5" x14ac:dyDescent="0.25">
      <c r="D33996" s="31">
        <v>-426.19499999999999</v>
      </c>
      <c r="E33996" s="28">
        <v>687.32299999999998</v>
      </c>
    </row>
    <row r="33997" spans="4:5" x14ac:dyDescent="0.25">
      <c r="D33997" s="31">
        <v>-426.17899999999997</v>
      </c>
      <c r="E33997" s="28">
        <v>687.25</v>
      </c>
    </row>
    <row r="33998" spans="4:5" x14ac:dyDescent="0.25">
      <c r="D33998" s="31">
        <v>-426.16300000000001</v>
      </c>
      <c r="E33998" s="28">
        <v>687.17700000000002</v>
      </c>
    </row>
    <row r="33999" spans="4:5" x14ac:dyDescent="0.25">
      <c r="D33999" s="31">
        <v>-426.14699999999999</v>
      </c>
      <c r="E33999" s="28">
        <v>687.10400000000004</v>
      </c>
    </row>
    <row r="34000" spans="4:5" x14ac:dyDescent="0.25">
      <c r="D34000" s="31">
        <v>-426.13099999999997</v>
      </c>
      <c r="E34000" s="28">
        <v>687.03099999999995</v>
      </c>
    </row>
    <row r="34001" spans="4:5" x14ac:dyDescent="0.25">
      <c r="D34001" s="31">
        <v>-426.11500000000001</v>
      </c>
      <c r="E34001" s="28">
        <v>686.95799999999997</v>
      </c>
    </row>
    <row r="34002" spans="4:5" x14ac:dyDescent="0.25">
      <c r="D34002" s="31">
        <v>-426.09899999999999</v>
      </c>
      <c r="E34002" s="28">
        <v>686.88499999999999</v>
      </c>
    </row>
    <row r="34003" spans="4:5" x14ac:dyDescent="0.25">
      <c r="D34003" s="31">
        <v>-426.08300000000003</v>
      </c>
      <c r="E34003" s="28">
        <v>686.81200000000001</v>
      </c>
    </row>
    <row r="34004" spans="4:5" x14ac:dyDescent="0.25">
      <c r="D34004" s="31">
        <v>-426.06700000000001</v>
      </c>
      <c r="E34004" s="28">
        <v>686.73900000000003</v>
      </c>
    </row>
    <row r="34005" spans="4:5" x14ac:dyDescent="0.25">
      <c r="D34005" s="31">
        <v>-426.05099999999999</v>
      </c>
      <c r="E34005" s="28">
        <v>686.66499999999996</v>
      </c>
    </row>
    <row r="34006" spans="4:5" x14ac:dyDescent="0.25">
      <c r="D34006" s="31">
        <v>-426.03500000000003</v>
      </c>
      <c r="E34006" s="28">
        <v>686.59199999999998</v>
      </c>
    </row>
    <row r="34007" spans="4:5" x14ac:dyDescent="0.25">
      <c r="D34007" s="31">
        <v>-426.01900000000001</v>
      </c>
      <c r="E34007" s="28">
        <v>686.51900000000001</v>
      </c>
    </row>
    <row r="34008" spans="4:5" x14ac:dyDescent="0.25">
      <c r="D34008" s="31">
        <v>-426.00299999999999</v>
      </c>
      <c r="E34008" s="28">
        <v>686.44600000000003</v>
      </c>
    </row>
    <row r="34009" spans="4:5" x14ac:dyDescent="0.25">
      <c r="D34009" s="31">
        <v>-425.98700000000002</v>
      </c>
      <c r="E34009" s="28">
        <v>686.37199999999996</v>
      </c>
    </row>
    <row r="34010" spans="4:5" x14ac:dyDescent="0.25">
      <c r="D34010" s="31">
        <v>-425.971</v>
      </c>
      <c r="E34010" s="28">
        <v>686.29899999999998</v>
      </c>
    </row>
    <row r="34011" spans="4:5" x14ac:dyDescent="0.25">
      <c r="D34011" s="31">
        <v>-425.95499999999998</v>
      </c>
      <c r="E34011" s="28">
        <v>686.226</v>
      </c>
    </row>
    <row r="34012" spans="4:5" x14ac:dyDescent="0.25">
      <c r="D34012" s="31">
        <v>-425.93900000000002</v>
      </c>
      <c r="E34012" s="28">
        <v>686.15300000000002</v>
      </c>
    </row>
    <row r="34013" spans="4:5" x14ac:dyDescent="0.25">
      <c r="D34013" s="31">
        <v>-425.923</v>
      </c>
      <c r="E34013" s="28">
        <v>686.07899999999995</v>
      </c>
    </row>
    <row r="34014" spans="4:5" x14ac:dyDescent="0.25">
      <c r="D34014" s="31">
        <v>-425.90699999999998</v>
      </c>
      <c r="E34014" s="28">
        <v>686.00599999999997</v>
      </c>
    </row>
    <row r="34015" spans="4:5" x14ac:dyDescent="0.25">
      <c r="D34015" s="31">
        <v>-425.89100000000002</v>
      </c>
      <c r="E34015" s="28">
        <v>685.93299999999999</v>
      </c>
    </row>
    <row r="34016" spans="4:5" x14ac:dyDescent="0.25">
      <c r="D34016" s="31">
        <v>-425.875</v>
      </c>
      <c r="E34016" s="28">
        <v>685.85900000000004</v>
      </c>
    </row>
    <row r="34017" spans="4:5" x14ac:dyDescent="0.25">
      <c r="D34017" s="31">
        <v>-425.85899999999998</v>
      </c>
      <c r="E34017" s="28">
        <v>685.78599999999994</v>
      </c>
    </row>
    <row r="34018" spans="4:5" x14ac:dyDescent="0.25">
      <c r="D34018" s="31">
        <v>-425.84300000000002</v>
      </c>
      <c r="E34018" s="28">
        <v>685.71299999999997</v>
      </c>
    </row>
    <row r="34019" spans="4:5" x14ac:dyDescent="0.25">
      <c r="D34019" s="31">
        <v>-425.827</v>
      </c>
      <c r="E34019" s="28">
        <v>685.63900000000001</v>
      </c>
    </row>
    <row r="34020" spans="4:5" x14ac:dyDescent="0.25">
      <c r="D34020" s="31">
        <v>-425.81099999999998</v>
      </c>
      <c r="E34020" s="28">
        <v>685.56600000000003</v>
      </c>
    </row>
    <row r="34021" spans="4:5" x14ac:dyDescent="0.25">
      <c r="D34021" s="31">
        <v>-425.79500000000002</v>
      </c>
      <c r="E34021" s="28">
        <v>685.49199999999996</v>
      </c>
    </row>
    <row r="34022" spans="4:5" x14ac:dyDescent="0.25">
      <c r="D34022" s="31">
        <v>-425.779</v>
      </c>
      <c r="E34022" s="28">
        <v>685.41899999999998</v>
      </c>
    </row>
    <row r="34023" spans="4:5" x14ac:dyDescent="0.25">
      <c r="D34023" s="31">
        <v>-425.76299999999998</v>
      </c>
      <c r="E34023" s="28">
        <v>685.346</v>
      </c>
    </row>
    <row r="34024" spans="4:5" x14ac:dyDescent="0.25">
      <c r="D34024" s="31">
        <v>-425.74700000000001</v>
      </c>
      <c r="E34024" s="28">
        <v>685.27200000000005</v>
      </c>
    </row>
    <row r="34025" spans="4:5" x14ac:dyDescent="0.25">
      <c r="D34025" s="31">
        <v>-425.73099999999999</v>
      </c>
      <c r="E34025" s="28">
        <v>685.19899999999996</v>
      </c>
    </row>
    <row r="34026" spans="4:5" x14ac:dyDescent="0.25">
      <c r="D34026" s="31">
        <v>-425.71499999999997</v>
      </c>
      <c r="E34026" s="28">
        <v>685.125</v>
      </c>
    </row>
    <row r="34027" spans="4:5" x14ac:dyDescent="0.25">
      <c r="D34027" s="31">
        <v>-425.69900000000001</v>
      </c>
      <c r="E34027" s="28">
        <v>685.05200000000002</v>
      </c>
    </row>
    <row r="34028" spans="4:5" x14ac:dyDescent="0.25">
      <c r="D34028" s="31">
        <v>-425.68299999999999</v>
      </c>
      <c r="E34028" s="28">
        <v>684.97799999999995</v>
      </c>
    </row>
    <row r="34029" spans="4:5" x14ac:dyDescent="0.25">
      <c r="D34029" s="31">
        <v>-425.66699999999997</v>
      </c>
      <c r="E34029" s="28">
        <v>684.90499999999997</v>
      </c>
    </row>
    <row r="34030" spans="4:5" x14ac:dyDescent="0.25">
      <c r="D34030" s="31">
        <v>-425.65100000000001</v>
      </c>
      <c r="E34030" s="28">
        <v>684.83100000000002</v>
      </c>
    </row>
    <row r="34031" spans="4:5" x14ac:dyDescent="0.25">
      <c r="D34031" s="31">
        <v>-425.63499999999999</v>
      </c>
      <c r="E34031" s="28">
        <v>684.75800000000004</v>
      </c>
    </row>
    <row r="34032" spans="4:5" x14ac:dyDescent="0.25">
      <c r="D34032" s="31">
        <v>-425.61900000000003</v>
      </c>
      <c r="E34032" s="28">
        <v>684.68399999999997</v>
      </c>
    </row>
    <row r="34033" spans="4:5" x14ac:dyDescent="0.25">
      <c r="D34033" s="31">
        <v>-425.60300000000001</v>
      </c>
      <c r="E34033" s="28">
        <v>684.61</v>
      </c>
    </row>
    <row r="34034" spans="4:5" x14ac:dyDescent="0.25">
      <c r="D34034" s="31">
        <v>-425.58699999999999</v>
      </c>
      <c r="E34034" s="28">
        <v>684.53700000000003</v>
      </c>
    </row>
    <row r="34035" spans="4:5" x14ac:dyDescent="0.25">
      <c r="D34035" s="31">
        <v>-425.57100000000003</v>
      </c>
      <c r="E34035" s="28">
        <v>684.46299999999997</v>
      </c>
    </row>
    <row r="34036" spans="4:5" x14ac:dyDescent="0.25">
      <c r="D34036" s="31">
        <v>-425.55500000000001</v>
      </c>
      <c r="E34036" s="28">
        <v>684.38900000000001</v>
      </c>
    </row>
    <row r="34037" spans="4:5" x14ac:dyDescent="0.25">
      <c r="D34037" s="31">
        <v>-425.53899999999999</v>
      </c>
      <c r="E34037" s="28">
        <v>684.31600000000003</v>
      </c>
    </row>
    <row r="34038" spans="4:5" x14ac:dyDescent="0.25">
      <c r="D34038" s="31">
        <v>-425.52300000000002</v>
      </c>
      <c r="E34038" s="28">
        <v>684.24199999999996</v>
      </c>
    </row>
    <row r="34039" spans="4:5" x14ac:dyDescent="0.25">
      <c r="D34039" s="31">
        <v>-425.50700000000001</v>
      </c>
      <c r="E34039" s="28">
        <v>684.16899999999998</v>
      </c>
    </row>
    <row r="34040" spans="4:5" x14ac:dyDescent="0.25">
      <c r="D34040" s="31">
        <v>-425.49099999999999</v>
      </c>
      <c r="E34040" s="28">
        <v>684.09500000000003</v>
      </c>
    </row>
    <row r="34041" spans="4:5" x14ac:dyDescent="0.25">
      <c r="D34041" s="31">
        <v>-425.47500000000002</v>
      </c>
      <c r="E34041" s="28">
        <v>684.02099999999996</v>
      </c>
    </row>
    <row r="34042" spans="4:5" x14ac:dyDescent="0.25">
      <c r="D34042" s="31">
        <v>-425.459</v>
      </c>
      <c r="E34042" s="28">
        <v>683.947</v>
      </c>
    </row>
    <row r="34043" spans="4:5" x14ac:dyDescent="0.25">
      <c r="D34043" s="31">
        <v>-425.44299999999998</v>
      </c>
      <c r="E34043" s="28">
        <v>683.87400000000002</v>
      </c>
    </row>
    <row r="34044" spans="4:5" x14ac:dyDescent="0.25">
      <c r="D34044" s="31">
        <v>-425.42700000000002</v>
      </c>
      <c r="E34044" s="28">
        <v>683.8</v>
      </c>
    </row>
    <row r="34045" spans="4:5" x14ac:dyDescent="0.25">
      <c r="D34045" s="31">
        <v>-425.411</v>
      </c>
      <c r="E34045" s="28">
        <v>683.726</v>
      </c>
    </row>
    <row r="34046" spans="4:5" x14ac:dyDescent="0.25">
      <c r="D34046" s="31">
        <v>-425.39600000000002</v>
      </c>
      <c r="E34046" s="28">
        <v>683.65200000000004</v>
      </c>
    </row>
    <row r="34047" spans="4:5" x14ac:dyDescent="0.25">
      <c r="D34047" s="31">
        <v>-425.38</v>
      </c>
      <c r="E34047" s="28">
        <v>683.57899999999995</v>
      </c>
    </row>
    <row r="34048" spans="4:5" x14ac:dyDescent="0.25">
      <c r="D34048" s="31">
        <v>-425.36399999999998</v>
      </c>
      <c r="E34048" s="28">
        <v>683.505</v>
      </c>
    </row>
    <row r="34049" spans="4:5" x14ac:dyDescent="0.25">
      <c r="D34049" s="31">
        <v>-425.34800000000001</v>
      </c>
      <c r="E34049" s="28">
        <v>683.43100000000004</v>
      </c>
    </row>
    <row r="34050" spans="4:5" x14ac:dyDescent="0.25">
      <c r="D34050" s="31">
        <v>-425.33199999999999</v>
      </c>
      <c r="E34050" s="28">
        <v>683.35699999999997</v>
      </c>
    </row>
    <row r="34051" spans="4:5" x14ac:dyDescent="0.25">
      <c r="D34051" s="31">
        <v>-425.31599999999997</v>
      </c>
      <c r="E34051" s="28">
        <v>683.28300000000002</v>
      </c>
    </row>
    <row r="34052" spans="4:5" x14ac:dyDescent="0.25">
      <c r="D34052" s="31">
        <v>-425.3</v>
      </c>
      <c r="E34052" s="28">
        <v>683.20899999999995</v>
      </c>
    </row>
    <row r="34053" spans="4:5" x14ac:dyDescent="0.25">
      <c r="D34053" s="31">
        <v>-425.28399999999999</v>
      </c>
      <c r="E34053" s="28">
        <v>683.13599999999997</v>
      </c>
    </row>
    <row r="34054" spans="4:5" x14ac:dyDescent="0.25">
      <c r="D34054" s="31">
        <v>-425.26799999999997</v>
      </c>
      <c r="E34054" s="28">
        <v>683.06200000000001</v>
      </c>
    </row>
    <row r="34055" spans="4:5" x14ac:dyDescent="0.25">
      <c r="D34055" s="31">
        <v>-425.25200000000001</v>
      </c>
      <c r="E34055" s="28">
        <v>682.98800000000006</v>
      </c>
    </row>
    <row r="34056" spans="4:5" x14ac:dyDescent="0.25">
      <c r="D34056" s="31">
        <v>-425.23599999999999</v>
      </c>
      <c r="E34056" s="28">
        <v>682.91399999999999</v>
      </c>
    </row>
    <row r="34057" spans="4:5" x14ac:dyDescent="0.25">
      <c r="D34057" s="31">
        <v>-425.22</v>
      </c>
      <c r="E34057" s="28">
        <v>682.84</v>
      </c>
    </row>
    <row r="34058" spans="4:5" x14ac:dyDescent="0.25">
      <c r="D34058" s="31">
        <v>-425.20400000000001</v>
      </c>
      <c r="E34058" s="28">
        <v>682.76599999999996</v>
      </c>
    </row>
    <row r="34059" spans="4:5" x14ac:dyDescent="0.25">
      <c r="D34059" s="31">
        <v>-425.18799999999999</v>
      </c>
      <c r="E34059" s="28">
        <v>682.69200000000001</v>
      </c>
    </row>
    <row r="34060" spans="4:5" x14ac:dyDescent="0.25">
      <c r="D34060" s="31">
        <v>-425.17200000000003</v>
      </c>
      <c r="E34060" s="28">
        <v>682.61800000000005</v>
      </c>
    </row>
    <row r="34061" spans="4:5" x14ac:dyDescent="0.25">
      <c r="D34061" s="31">
        <v>-425.15600000000001</v>
      </c>
      <c r="E34061" s="28">
        <v>682.54399999999998</v>
      </c>
    </row>
    <row r="34062" spans="4:5" x14ac:dyDescent="0.25">
      <c r="D34062" s="31">
        <v>-425.14</v>
      </c>
      <c r="E34062" s="28">
        <v>682.47</v>
      </c>
    </row>
    <row r="34063" spans="4:5" x14ac:dyDescent="0.25">
      <c r="D34063" s="31">
        <v>-425.12400000000002</v>
      </c>
      <c r="E34063" s="28">
        <v>682.39599999999996</v>
      </c>
    </row>
    <row r="34064" spans="4:5" x14ac:dyDescent="0.25">
      <c r="D34064" s="31">
        <v>-425.108</v>
      </c>
      <c r="E34064" s="28">
        <v>682.322</v>
      </c>
    </row>
    <row r="34065" spans="4:5" x14ac:dyDescent="0.25">
      <c r="D34065" s="31">
        <v>-425.09199999999998</v>
      </c>
      <c r="E34065" s="28">
        <v>682.24800000000005</v>
      </c>
    </row>
    <row r="34066" spans="4:5" x14ac:dyDescent="0.25">
      <c r="D34066" s="31">
        <v>-425.07600000000002</v>
      </c>
      <c r="E34066" s="28">
        <v>682.17399999999998</v>
      </c>
    </row>
    <row r="34067" spans="4:5" x14ac:dyDescent="0.25">
      <c r="D34067" s="31">
        <v>-425.06</v>
      </c>
      <c r="E34067" s="28">
        <v>682.1</v>
      </c>
    </row>
    <row r="34068" spans="4:5" x14ac:dyDescent="0.25">
      <c r="D34068" s="31">
        <v>-425.04399999999998</v>
      </c>
      <c r="E34068" s="28">
        <v>682.02599999999995</v>
      </c>
    </row>
    <row r="34069" spans="4:5" x14ac:dyDescent="0.25">
      <c r="D34069" s="31">
        <v>-425.02800000000002</v>
      </c>
      <c r="E34069" s="28">
        <v>681.952</v>
      </c>
    </row>
    <row r="34070" spans="4:5" x14ac:dyDescent="0.25">
      <c r="D34070" s="31">
        <v>-425.012</v>
      </c>
      <c r="E34070" s="28">
        <v>681.87800000000004</v>
      </c>
    </row>
    <row r="34071" spans="4:5" x14ac:dyDescent="0.25">
      <c r="D34071" s="31">
        <v>-424.99599999999998</v>
      </c>
      <c r="E34071" s="28">
        <v>681.803</v>
      </c>
    </row>
    <row r="34072" spans="4:5" x14ac:dyDescent="0.25">
      <c r="D34072" s="31">
        <v>-424.98</v>
      </c>
      <c r="E34072" s="28">
        <v>681.72900000000004</v>
      </c>
    </row>
    <row r="34073" spans="4:5" x14ac:dyDescent="0.25">
      <c r="D34073" s="31">
        <v>-424.964</v>
      </c>
      <c r="E34073" s="28">
        <v>681.65499999999997</v>
      </c>
    </row>
    <row r="34074" spans="4:5" x14ac:dyDescent="0.25">
      <c r="D34074" s="31">
        <v>-424.94799999999998</v>
      </c>
      <c r="E34074" s="28">
        <v>681.58100000000002</v>
      </c>
    </row>
    <row r="34075" spans="4:5" x14ac:dyDescent="0.25">
      <c r="D34075" s="31">
        <v>-424.93200000000002</v>
      </c>
      <c r="E34075" s="28">
        <v>681.50699999999995</v>
      </c>
    </row>
    <row r="34076" spans="4:5" x14ac:dyDescent="0.25">
      <c r="D34076" s="31">
        <v>-424.916</v>
      </c>
      <c r="E34076" s="28">
        <v>681.43299999999999</v>
      </c>
    </row>
    <row r="34077" spans="4:5" x14ac:dyDescent="0.25">
      <c r="D34077" s="31">
        <v>-424.9</v>
      </c>
      <c r="E34077" s="28">
        <v>681.35799999999995</v>
      </c>
    </row>
    <row r="34078" spans="4:5" x14ac:dyDescent="0.25">
      <c r="D34078" s="31">
        <v>-424.88400000000001</v>
      </c>
      <c r="E34078" s="28">
        <v>681.28399999999999</v>
      </c>
    </row>
    <row r="34079" spans="4:5" x14ac:dyDescent="0.25">
      <c r="D34079" s="31">
        <v>-424.86799999999999</v>
      </c>
      <c r="E34079" s="28">
        <v>681.21</v>
      </c>
    </row>
    <row r="34080" spans="4:5" x14ac:dyDescent="0.25">
      <c r="D34080" s="31">
        <v>-424.85199999999998</v>
      </c>
      <c r="E34080" s="28">
        <v>681.13599999999997</v>
      </c>
    </row>
    <row r="34081" spans="4:5" x14ac:dyDescent="0.25">
      <c r="D34081" s="31">
        <v>-424.83600000000001</v>
      </c>
      <c r="E34081" s="28">
        <v>681.06100000000004</v>
      </c>
    </row>
    <row r="34082" spans="4:5" x14ac:dyDescent="0.25">
      <c r="D34082" s="31">
        <v>-424.82</v>
      </c>
      <c r="E34082" s="28">
        <v>680.98699999999997</v>
      </c>
    </row>
    <row r="34083" spans="4:5" x14ac:dyDescent="0.25">
      <c r="D34083" s="31">
        <v>-424.80399999999997</v>
      </c>
      <c r="E34083" s="28">
        <v>680.91300000000001</v>
      </c>
    </row>
    <row r="34084" spans="4:5" x14ac:dyDescent="0.25">
      <c r="D34084" s="31">
        <v>-424.78800000000001</v>
      </c>
      <c r="E34084" s="28">
        <v>680.83900000000006</v>
      </c>
    </row>
    <row r="34085" spans="4:5" x14ac:dyDescent="0.25">
      <c r="D34085" s="31">
        <v>-424.77199999999999</v>
      </c>
      <c r="E34085" s="28">
        <v>680.76400000000001</v>
      </c>
    </row>
    <row r="34086" spans="4:5" x14ac:dyDescent="0.25">
      <c r="D34086" s="31">
        <v>-424.75599999999997</v>
      </c>
      <c r="E34086" s="28">
        <v>680.69</v>
      </c>
    </row>
    <row r="34087" spans="4:5" x14ac:dyDescent="0.25">
      <c r="D34087" s="31">
        <v>-424.74</v>
      </c>
      <c r="E34087" s="28">
        <v>680.61599999999999</v>
      </c>
    </row>
    <row r="34088" spans="4:5" x14ac:dyDescent="0.25">
      <c r="D34088" s="31">
        <v>-424.72399999999999</v>
      </c>
      <c r="E34088" s="28">
        <v>680.54100000000005</v>
      </c>
    </row>
    <row r="34089" spans="4:5" x14ac:dyDescent="0.25">
      <c r="D34089" s="31">
        <v>-424.70800000000003</v>
      </c>
      <c r="E34089" s="28">
        <v>680.46699999999998</v>
      </c>
    </row>
    <row r="34090" spans="4:5" x14ac:dyDescent="0.25">
      <c r="D34090" s="31">
        <v>-424.69200000000001</v>
      </c>
      <c r="E34090" s="28">
        <v>680.39200000000005</v>
      </c>
    </row>
    <row r="34091" spans="4:5" x14ac:dyDescent="0.25">
      <c r="D34091" s="31">
        <v>-424.67599999999999</v>
      </c>
      <c r="E34091" s="28">
        <v>680.31799999999998</v>
      </c>
    </row>
    <row r="34092" spans="4:5" x14ac:dyDescent="0.25">
      <c r="D34092" s="31">
        <v>-424.66</v>
      </c>
      <c r="E34092" s="28">
        <v>680.24400000000003</v>
      </c>
    </row>
    <row r="34093" spans="4:5" x14ac:dyDescent="0.25">
      <c r="D34093" s="31">
        <v>-424.64400000000001</v>
      </c>
      <c r="E34093" s="28">
        <v>680.16899999999998</v>
      </c>
    </row>
    <row r="34094" spans="4:5" x14ac:dyDescent="0.25">
      <c r="D34094" s="31">
        <v>-424.62799999999999</v>
      </c>
      <c r="E34094" s="28">
        <v>680.09500000000003</v>
      </c>
    </row>
    <row r="34095" spans="4:5" x14ac:dyDescent="0.25">
      <c r="D34095" s="31">
        <v>-424.61200000000002</v>
      </c>
      <c r="E34095" s="28">
        <v>680.02</v>
      </c>
    </row>
    <row r="34096" spans="4:5" x14ac:dyDescent="0.25">
      <c r="D34096" s="31">
        <v>-424.596</v>
      </c>
      <c r="E34096" s="28">
        <v>679.94600000000003</v>
      </c>
    </row>
    <row r="34097" spans="4:5" x14ac:dyDescent="0.25">
      <c r="D34097" s="31">
        <v>-424.58</v>
      </c>
      <c r="E34097" s="28">
        <v>679.87099999999998</v>
      </c>
    </row>
    <row r="34098" spans="4:5" x14ac:dyDescent="0.25">
      <c r="D34098" s="31">
        <v>-424.56400000000002</v>
      </c>
      <c r="E34098" s="28">
        <v>679.79700000000003</v>
      </c>
    </row>
    <row r="34099" spans="4:5" x14ac:dyDescent="0.25">
      <c r="D34099" s="31">
        <v>-424.548</v>
      </c>
      <c r="E34099" s="28">
        <v>679.72199999999998</v>
      </c>
    </row>
    <row r="34100" spans="4:5" x14ac:dyDescent="0.25">
      <c r="D34100" s="31">
        <v>-424.53199999999998</v>
      </c>
      <c r="E34100" s="28">
        <v>679.64800000000002</v>
      </c>
    </row>
    <row r="34101" spans="4:5" x14ac:dyDescent="0.25">
      <c r="D34101" s="31">
        <v>-424.51600000000002</v>
      </c>
      <c r="E34101" s="28">
        <v>679.57299999999998</v>
      </c>
    </row>
    <row r="34102" spans="4:5" x14ac:dyDescent="0.25">
      <c r="D34102" s="31">
        <v>-424.5</v>
      </c>
      <c r="E34102" s="28">
        <v>679.49900000000002</v>
      </c>
    </row>
    <row r="34103" spans="4:5" x14ac:dyDescent="0.25">
      <c r="D34103" s="31">
        <v>-424.48399999999998</v>
      </c>
      <c r="E34103" s="28">
        <v>679.42399999999998</v>
      </c>
    </row>
    <row r="34104" spans="4:5" x14ac:dyDescent="0.25">
      <c r="D34104" s="31">
        <v>-424.46800000000002</v>
      </c>
      <c r="E34104" s="28">
        <v>679.34900000000005</v>
      </c>
    </row>
    <row r="34105" spans="4:5" x14ac:dyDescent="0.25">
      <c r="D34105" s="31">
        <v>-424.452</v>
      </c>
      <c r="E34105" s="28">
        <v>679.27499999999998</v>
      </c>
    </row>
    <row r="34106" spans="4:5" x14ac:dyDescent="0.25">
      <c r="D34106" s="31">
        <v>-424.43599999999998</v>
      </c>
      <c r="E34106" s="28">
        <v>679.2</v>
      </c>
    </row>
    <row r="34107" spans="4:5" x14ac:dyDescent="0.25">
      <c r="D34107" s="31">
        <v>-424.42</v>
      </c>
      <c r="E34107" s="28">
        <v>679.12599999999998</v>
      </c>
    </row>
    <row r="34108" spans="4:5" x14ac:dyDescent="0.25">
      <c r="D34108" s="31">
        <v>-424.404</v>
      </c>
      <c r="E34108" s="28">
        <v>679.05100000000004</v>
      </c>
    </row>
    <row r="34109" spans="4:5" x14ac:dyDescent="0.25">
      <c r="D34109" s="31">
        <v>-424.38799999999998</v>
      </c>
      <c r="E34109" s="28">
        <v>678.976</v>
      </c>
    </row>
    <row r="34110" spans="4:5" x14ac:dyDescent="0.25">
      <c r="D34110" s="31">
        <v>-424.37200000000001</v>
      </c>
      <c r="E34110" s="28">
        <v>678.90200000000004</v>
      </c>
    </row>
    <row r="34111" spans="4:5" x14ac:dyDescent="0.25">
      <c r="D34111" s="31">
        <v>-424.35599999999999</v>
      </c>
      <c r="E34111" s="28">
        <v>678.827</v>
      </c>
    </row>
    <row r="34112" spans="4:5" x14ac:dyDescent="0.25">
      <c r="D34112" s="31">
        <v>-424.34</v>
      </c>
      <c r="E34112" s="28">
        <v>678.75199999999995</v>
      </c>
    </row>
    <row r="34113" spans="4:5" x14ac:dyDescent="0.25">
      <c r="D34113" s="31">
        <v>-424.32400000000001</v>
      </c>
      <c r="E34113" s="28">
        <v>678.67700000000002</v>
      </c>
    </row>
    <row r="34114" spans="4:5" x14ac:dyDescent="0.25">
      <c r="D34114" s="31">
        <v>-424.30799999999999</v>
      </c>
      <c r="E34114" s="28">
        <v>678.60299999999995</v>
      </c>
    </row>
    <row r="34115" spans="4:5" x14ac:dyDescent="0.25">
      <c r="D34115" s="31">
        <v>-424.29199999999997</v>
      </c>
      <c r="E34115" s="28">
        <v>678.52800000000002</v>
      </c>
    </row>
    <row r="34116" spans="4:5" x14ac:dyDescent="0.25">
      <c r="D34116" s="31">
        <v>-424.27600000000001</v>
      </c>
      <c r="E34116" s="28">
        <v>678.45299999999997</v>
      </c>
    </row>
    <row r="34117" spans="4:5" x14ac:dyDescent="0.25">
      <c r="D34117" s="31">
        <v>-424.26</v>
      </c>
      <c r="E34117" s="28">
        <v>678.37800000000004</v>
      </c>
    </row>
    <row r="34118" spans="4:5" x14ac:dyDescent="0.25">
      <c r="D34118" s="31">
        <v>-424.24400000000003</v>
      </c>
      <c r="E34118" s="28">
        <v>678.30399999999997</v>
      </c>
    </row>
    <row r="34119" spans="4:5" x14ac:dyDescent="0.25">
      <c r="D34119" s="31">
        <v>-424.22800000000001</v>
      </c>
      <c r="E34119" s="28">
        <v>678.22900000000004</v>
      </c>
    </row>
    <row r="34120" spans="4:5" x14ac:dyDescent="0.25">
      <c r="D34120" s="31">
        <v>-424.21199999999999</v>
      </c>
      <c r="E34120" s="28">
        <v>678.154</v>
      </c>
    </row>
    <row r="34121" spans="4:5" x14ac:dyDescent="0.25">
      <c r="D34121" s="31">
        <v>-424.19600000000003</v>
      </c>
      <c r="E34121" s="28">
        <v>678.07899999999995</v>
      </c>
    </row>
    <row r="34122" spans="4:5" x14ac:dyDescent="0.25">
      <c r="D34122" s="31">
        <v>-424.18</v>
      </c>
      <c r="E34122" s="28">
        <v>678.00400000000002</v>
      </c>
    </row>
    <row r="34123" spans="4:5" x14ac:dyDescent="0.25">
      <c r="D34123" s="31">
        <v>-424.16399999999999</v>
      </c>
      <c r="E34123" s="28">
        <v>677.93</v>
      </c>
    </row>
    <row r="34124" spans="4:5" x14ac:dyDescent="0.25">
      <c r="D34124" s="31">
        <v>-424.14800000000002</v>
      </c>
      <c r="E34124" s="28">
        <v>677.85500000000002</v>
      </c>
    </row>
    <row r="34125" spans="4:5" x14ac:dyDescent="0.25">
      <c r="D34125" s="31">
        <v>-424.13200000000001</v>
      </c>
      <c r="E34125" s="28">
        <v>677.78</v>
      </c>
    </row>
    <row r="34126" spans="4:5" x14ac:dyDescent="0.25">
      <c r="D34126" s="31">
        <v>-424.11599999999999</v>
      </c>
      <c r="E34126" s="28">
        <v>677.70500000000004</v>
      </c>
    </row>
    <row r="34127" spans="4:5" x14ac:dyDescent="0.25">
      <c r="D34127" s="31">
        <v>-424.1</v>
      </c>
      <c r="E34127" s="28">
        <v>677.63</v>
      </c>
    </row>
    <row r="34128" spans="4:5" x14ac:dyDescent="0.25">
      <c r="D34128" s="31">
        <v>-424.084</v>
      </c>
      <c r="E34128" s="28">
        <v>677.55499999999995</v>
      </c>
    </row>
    <row r="34129" spans="4:5" x14ac:dyDescent="0.25">
      <c r="D34129" s="31">
        <v>-424.06799999999998</v>
      </c>
      <c r="E34129" s="28">
        <v>677.48</v>
      </c>
    </row>
    <row r="34130" spans="4:5" x14ac:dyDescent="0.25">
      <c r="D34130" s="31">
        <v>-424.05200000000002</v>
      </c>
      <c r="E34130" s="28">
        <v>677.40499999999997</v>
      </c>
    </row>
    <row r="34131" spans="4:5" x14ac:dyDescent="0.25">
      <c r="D34131" s="31">
        <v>-424.036</v>
      </c>
      <c r="E34131" s="28">
        <v>677.33</v>
      </c>
    </row>
    <row r="34132" spans="4:5" x14ac:dyDescent="0.25">
      <c r="D34132" s="31">
        <v>-424.02</v>
      </c>
      <c r="E34132" s="28">
        <v>677.255</v>
      </c>
    </row>
    <row r="34133" spans="4:5" x14ac:dyDescent="0.25">
      <c r="D34133" s="31">
        <v>-424.00400000000002</v>
      </c>
      <c r="E34133" s="28">
        <v>677.18</v>
      </c>
    </row>
    <row r="34134" spans="4:5" x14ac:dyDescent="0.25">
      <c r="D34134" s="31">
        <v>-423.988</v>
      </c>
      <c r="E34134" s="28">
        <v>677.10500000000002</v>
      </c>
    </row>
    <row r="34135" spans="4:5" x14ac:dyDescent="0.25">
      <c r="D34135" s="31">
        <v>-423.97199999999998</v>
      </c>
      <c r="E34135" s="28">
        <v>677.03</v>
      </c>
    </row>
    <row r="34136" spans="4:5" x14ac:dyDescent="0.25">
      <c r="D34136" s="31">
        <v>-423.95600000000002</v>
      </c>
      <c r="E34136" s="28">
        <v>676.95500000000004</v>
      </c>
    </row>
    <row r="34137" spans="4:5" x14ac:dyDescent="0.25">
      <c r="D34137" s="31">
        <v>-423.94</v>
      </c>
      <c r="E34137" s="28">
        <v>676.88</v>
      </c>
    </row>
    <row r="34138" spans="4:5" x14ac:dyDescent="0.25">
      <c r="D34138" s="31">
        <v>-423.92399999999998</v>
      </c>
      <c r="E34138" s="28">
        <v>676.80499999999995</v>
      </c>
    </row>
    <row r="34139" spans="4:5" x14ac:dyDescent="0.25">
      <c r="D34139" s="31">
        <v>-423.90800000000002</v>
      </c>
      <c r="E34139" s="28">
        <v>676.73</v>
      </c>
    </row>
    <row r="34140" spans="4:5" x14ac:dyDescent="0.25">
      <c r="D34140" s="31">
        <v>-423.892</v>
      </c>
      <c r="E34140" s="28">
        <v>676.65499999999997</v>
      </c>
    </row>
    <row r="34141" spans="4:5" x14ac:dyDescent="0.25">
      <c r="D34141" s="31">
        <v>-423.87599999999998</v>
      </c>
      <c r="E34141" s="28">
        <v>676.58</v>
      </c>
    </row>
    <row r="34142" spans="4:5" x14ac:dyDescent="0.25">
      <c r="D34142" s="31">
        <v>-423.86</v>
      </c>
      <c r="E34142" s="28">
        <v>676.505</v>
      </c>
    </row>
    <row r="34143" spans="4:5" x14ac:dyDescent="0.25">
      <c r="D34143" s="31">
        <v>-423.84399999999999</v>
      </c>
      <c r="E34143" s="28">
        <v>676.43</v>
      </c>
    </row>
    <row r="34144" spans="4:5" x14ac:dyDescent="0.25">
      <c r="D34144" s="31">
        <v>-423.82799999999997</v>
      </c>
      <c r="E34144" s="28">
        <v>676.35500000000002</v>
      </c>
    </row>
    <row r="34145" spans="4:5" x14ac:dyDescent="0.25">
      <c r="D34145" s="31">
        <v>-423.81200000000001</v>
      </c>
      <c r="E34145" s="28">
        <v>676.28</v>
      </c>
    </row>
    <row r="34146" spans="4:5" x14ac:dyDescent="0.25">
      <c r="D34146" s="31">
        <v>-423.79599999999999</v>
      </c>
      <c r="E34146" s="28">
        <v>676.20399999999995</v>
      </c>
    </row>
    <row r="34147" spans="4:5" x14ac:dyDescent="0.25">
      <c r="D34147" s="31">
        <v>-423.78</v>
      </c>
      <c r="E34147" s="28">
        <v>676.12900000000002</v>
      </c>
    </row>
    <row r="34148" spans="4:5" x14ac:dyDescent="0.25">
      <c r="D34148" s="31">
        <v>-423.76400000000001</v>
      </c>
      <c r="E34148" s="28">
        <v>676.05399999999997</v>
      </c>
    </row>
    <row r="34149" spans="4:5" x14ac:dyDescent="0.25">
      <c r="D34149" s="31">
        <v>-423.74799999999999</v>
      </c>
      <c r="E34149" s="28">
        <v>675.97900000000004</v>
      </c>
    </row>
    <row r="34150" spans="4:5" x14ac:dyDescent="0.25">
      <c r="D34150" s="31">
        <v>-423.73200000000003</v>
      </c>
      <c r="E34150" s="28">
        <v>675.904</v>
      </c>
    </row>
    <row r="34151" spans="4:5" x14ac:dyDescent="0.25">
      <c r="D34151" s="31">
        <v>-423.71600000000001</v>
      </c>
      <c r="E34151" s="28">
        <v>675.82799999999997</v>
      </c>
    </row>
    <row r="34152" spans="4:5" x14ac:dyDescent="0.25">
      <c r="D34152" s="31">
        <v>-423.7</v>
      </c>
      <c r="E34152" s="28">
        <v>675.75300000000004</v>
      </c>
    </row>
    <row r="34153" spans="4:5" x14ac:dyDescent="0.25">
      <c r="D34153" s="31">
        <v>-423.68400000000003</v>
      </c>
      <c r="E34153" s="28">
        <v>675.678</v>
      </c>
    </row>
    <row r="34154" spans="4:5" x14ac:dyDescent="0.25">
      <c r="D34154" s="31">
        <v>-423.66800000000001</v>
      </c>
      <c r="E34154" s="28">
        <v>675.60299999999995</v>
      </c>
    </row>
    <row r="34155" spans="4:5" x14ac:dyDescent="0.25">
      <c r="D34155" s="31">
        <v>-423.65199999999999</v>
      </c>
      <c r="E34155" s="28">
        <v>675.52700000000004</v>
      </c>
    </row>
    <row r="34156" spans="4:5" x14ac:dyDescent="0.25">
      <c r="D34156" s="31">
        <v>-423.63600000000002</v>
      </c>
      <c r="E34156" s="28">
        <v>675.452</v>
      </c>
    </row>
    <row r="34157" spans="4:5" x14ac:dyDescent="0.25">
      <c r="D34157" s="31">
        <v>-423.62</v>
      </c>
      <c r="E34157" s="28">
        <v>675.37699999999995</v>
      </c>
    </row>
    <row r="34158" spans="4:5" x14ac:dyDescent="0.25">
      <c r="D34158" s="31">
        <v>-423.60399999999998</v>
      </c>
      <c r="E34158" s="28">
        <v>675.30100000000004</v>
      </c>
    </row>
    <row r="34159" spans="4:5" x14ac:dyDescent="0.25">
      <c r="D34159" s="31">
        <v>-423.589</v>
      </c>
      <c r="E34159" s="28">
        <v>675.226</v>
      </c>
    </row>
    <row r="34160" spans="4:5" x14ac:dyDescent="0.25">
      <c r="D34160" s="31">
        <v>-423.57299999999998</v>
      </c>
      <c r="E34160" s="28">
        <v>675.15099999999995</v>
      </c>
    </row>
    <row r="34161" spans="4:5" x14ac:dyDescent="0.25">
      <c r="D34161" s="31">
        <v>-423.55700000000002</v>
      </c>
      <c r="E34161" s="28">
        <v>675.07500000000005</v>
      </c>
    </row>
    <row r="34162" spans="4:5" x14ac:dyDescent="0.25">
      <c r="D34162" s="31">
        <v>-423.541</v>
      </c>
      <c r="E34162" s="28">
        <v>675</v>
      </c>
    </row>
    <row r="34163" spans="4:5" x14ac:dyDescent="0.25">
      <c r="D34163" s="31">
        <v>-423.52499999999998</v>
      </c>
      <c r="E34163" s="28">
        <v>674.92499999999995</v>
      </c>
    </row>
    <row r="34164" spans="4:5" x14ac:dyDescent="0.25">
      <c r="D34164" s="31">
        <v>-423.50900000000001</v>
      </c>
      <c r="E34164" s="28">
        <v>674.84900000000005</v>
      </c>
    </row>
    <row r="34165" spans="4:5" x14ac:dyDescent="0.25">
      <c r="D34165" s="31">
        <v>-423.49299999999999</v>
      </c>
      <c r="E34165" s="28">
        <v>674.774</v>
      </c>
    </row>
    <row r="34166" spans="4:5" x14ac:dyDescent="0.25">
      <c r="D34166" s="31">
        <v>-423.47699999999998</v>
      </c>
      <c r="E34166" s="28">
        <v>674.69799999999998</v>
      </c>
    </row>
    <row r="34167" spans="4:5" x14ac:dyDescent="0.25">
      <c r="D34167" s="31">
        <v>-423.46100000000001</v>
      </c>
      <c r="E34167" s="28">
        <v>674.62300000000005</v>
      </c>
    </row>
    <row r="34168" spans="4:5" x14ac:dyDescent="0.25">
      <c r="D34168" s="31">
        <v>-423.44499999999999</v>
      </c>
      <c r="E34168" s="28">
        <v>674.54700000000003</v>
      </c>
    </row>
    <row r="34169" spans="4:5" x14ac:dyDescent="0.25">
      <c r="D34169" s="31">
        <v>-423.42899999999997</v>
      </c>
      <c r="E34169" s="28">
        <v>674.47199999999998</v>
      </c>
    </row>
    <row r="34170" spans="4:5" x14ac:dyDescent="0.25">
      <c r="D34170" s="31">
        <v>-423.41300000000001</v>
      </c>
      <c r="E34170" s="28">
        <v>674.39599999999996</v>
      </c>
    </row>
    <row r="34171" spans="4:5" x14ac:dyDescent="0.25">
      <c r="D34171" s="31">
        <v>-423.39699999999999</v>
      </c>
      <c r="E34171" s="28">
        <v>674.32100000000003</v>
      </c>
    </row>
    <row r="34172" spans="4:5" x14ac:dyDescent="0.25">
      <c r="D34172" s="31">
        <v>-423.38099999999997</v>
      </c>
      <c r="E34172" s="28">
        <v>674.245</v>
      </c>
    </row>
    <row r="34173" spans="4:5" x14ac:dyDescent="0.25">
      <c r="D34173" s="31">
        <v>-423.36500000000001</v>
      </c>
      <c r="E34173" s="28">
        <v>674.17</v>
      </c>
    </row>
    <row r="34174" spans="4:5" x14ac:dyDescent="0.25">
      <c r="D34174" s="31">
        <v>-423.34899999999999</v>
      </c>
      <c r="E34174" s="28">
        <v>674.09400000000005</v>
      </c>
    </row>
    <row r="34175" spans="4:5" x14ac:dyDescent="0.25">
      <c r="D34175" s="31">
        <v>-423.33300000000003</v>
      </c>
      <c r="E34175" s="28">
        <v>674.01900000000001</v>
      </c>
    </row>
    <row r="34176" spans="4:5" x14ac:dyDescent="0.25">
      <c r="D34176" s="31">
        <v>-423.31700000000001</v>
      </c>
      <c r="E34176" s="28">
        <v>673.94299999999998</v>
      </c>
    </row>
    <row r="34177" spans="4:5" x14ac:dyDescent="0.25">
      <c r="D34177" s="31">
        <v>-423.30099999999999</v>
      </c>
      <c r="E34177" s="28">
        <v>673.86800000000005</v>
      </c>
    </row>
    <row r="34178" spans="4:5" x14ac:dyDescent="0.25">
      <c r="D34178" s="31">
        <v>-423.28500000000003</v>
      </c>
      <c r="E34178" s="28">
        <v>673.79200000000003</v>
      </c>
    </row>
    <row r="34179" spans="4:5" x14ac:dyDescent="0.25">
      <c r="D34179" s="31">
        <v>-423.26900000000001</v>
      </c>
      <c r="E34179" s="28">
        <v>673.71699999999998</v>
      </c>
    </row>
    <row r="34180" spans="4:5" x14ac:dyDescent="0.25">
      <c r="D34180" s="31">
        <v>-423.25299999999999</v>
      </c>
      <c r="E34180" s="28">
        <v>673.64099999999996</v>
      </c>
    </row>
    <row r="34181" spans="4:5" x14ac:dyDescent="0.25">
      <c r="D34181" s="31">
        <v>-423.23700000000002</v>
      </c>
      <c r="E34181" s="28">
        <v>673.56500000000005</v>
      </c>
    </row>
    <row r="34182" spans="4:5" x14ac:dyDescent="0.25">
      <c r="D34182" s="31">
        <v>-423.221</v>
      </c>
      <c r="E34182" s="28">
        <v>673.49</v>
      </c>
    </row>
    <row r="34183" spans="4:5" x14ac:dyDescent="0.25">
      <c r="D34183" s="31">
        <v>-423.20499999999998</v>
      </c>
      <c r="E34183" s="28">
        <v>673.41399999999999</v>
      </c>
    </row>
    <row r="34184" spans="4:5" x14ac:dyDescent="0.25">
      <c r="D34184" s="31">
        <v>-423.18900000000002</v>
      </c>
      <c r="E34184" s="28">
        <v>673.33799999999997</v>
      </c>
    </row>
    <row r="34185" spans="4:5" x14ac:dyDescent="0.25">
      <c r="D34185" s="31">
        <v>-423.173</v>
      </c>
      <c r="E34185" s="28">
        <v>673.26300000000003</v>
      </c>
    </row>
    <row r="34186" spans="4:5" x14ac:dyDescent="0.25">
      <c r="D34186" s="31">
        <v>-423.15699999999998</v>
      </c>
      <c r="E34186" s="28">
        <v>673.18700000000001</v>
      </c>
    </row>
    <row r="34187" spans="4:5" x14ac:dyDescent="0.25">
      <c r="D34187" s="31">
        <v>-423.14100000000002</v>
      </c>
      <c r="E34187" s="28">
        <v>673.11099999999999</v>
      </c>
    </row>
    <row r="34188" spans="4:5" x14ac:dyDescent="0.25">
      <c r="D34188" s="31">
        <v>-423.125</v>
      </c>
      <c r="E34188" s="28">
        <v>673.03599999999994</v>
      </c>
    </row>
    <row r="34189" spans="4:5" x14ac:dyDescent="0.25">
      <c r="D34189" s="31">
        <v>-423.10899999999998</v>
      </c>
      <c r="E34189" s="28">
        <v>672.96</v>
      </c>
    </row>
    <row r="34190" spans="4:5" x14ac:dyDescent="0.25">
      <c r="D34190" s="31">
        <v>-423.09300000000002</v>
      </c>
      <c r="E34190" s="28">
        <v>672.88400000000001</v>
      </c>
    </row>
    <row r="34191" spans="4:5" x14ac:dyDescent="0.25">
      <c r="D34191" s="31">
        <v>-423.077</v>
      </c>
      <c r="E34191" s="28">
        <v>672.80799999999999</v>
      </c>
    </row>
    <row r="34192" spans="4:5" x14ac:dyDescent="0.25">
      <c r="D34192" s="31">
        <v>-423.06099999999998</v>
      </c>
      <c r="E34192" s="28">
        <v>672.73199999999997</v>
      </c>
    </row>
    <row r="34193" spans="4:5" x14ac:dyDescent="0.25">
      <c r="D34193" s="31">
        <v>-423.04500000000002</v>
      </c>
      <c r="E34193" s="28">
        <v>672.65700000000004</v>
      </c>
    </row>
    <row r="34194" spans="4:5" x14ac:dyDescent="0.25">
      <c r="D34194" s="31">
        <v>-423.029</v>
      </c>
      <c r="E34194" s="28">
        <v>672.58100000000002</v>
      </c>
    </row>
    <row r="34195" spans="4:5" x14ac:dyDescent="0.25">
      <c r="D34195" s="31">
        <v>-423.01299999999998</v>
      </c>
      <c r="E34195" s="28">
        <v>672.505</v>
      </c>
    </row>
    <row r="34196" spans="4:5" x14ac:dyDescent="0.25">
      <c r="D34196" s="31">
        <v>-422.99700000000001</v>
      </c>
      <c r="E34196" s="28">
        <v>672.42899999999997</v>
      </c>
    </row>
    <row r="34197" spans="4:5" x14ac:dyDescent="0.25">
      <c r="D34197" s="31">
        <v>-422.98099999999999</v>
      </c>
      <c r="E34197" s="28">
        <v>672.35299999999995</v>
      </c>
    </row>
    <row r="34198" spans="4:5" x14ac:dyDescent="0.25">
      <c r="D34198" s="31">
        <v>-422.96499999999997</v>
      </c>
      <c r="E34198" s="28">
        <v>672.27800000000002</v>
      </c>
    </row>
    <row r="34199" spans="4:5" x14ac:dyDescent="0.25">
      <c r="D34199" s="31">
        <v>-422.94900000000001</v>
      </c>
      <c r="E34199" s="28">
        <v>672.202</v>
      </c>
    </row>
    <row r="34200" spans="4:5" x14ac:dyDescent="0.25">
      <c r="D34200" s="31">
        <v>-422.93299999999999</v>
      </c>
      <c r="E34200" s="28">
        <v>672.12599999999998</v>
      </c>
    </row>
    <row r="34201" spans="4:5" x14ac:dyDescent="0.25">
      <c r="D34201" s="31">
        <v>-422.91699999999997</v>
      </c>
      <c r="E34201" s="28">
        <v>672.05</v>
      </c>
    </row>
    <row r="34202" spans="4:5" x14ac:dyDescent="0.25">
      <c r="D34202" s="31">
        <v>-422.90100000000001</v>
      </c>
      <c r="E34202" s="28">
        <v>671.97400000000005</v>
      </c>
    </row>
    <row r="34203" spans="4:5" x14ac:dyDescent="0.25">
      <c r="D34203" s="31">
        <v>-422.88499999999999</v>
      </c>
      <c r="E34203" s="28">
        <v>671.89800000000002</v>
      </c>
    </row>
    <row r="34204" spans="4:5" x14ac:dyDescent="0.25">
      <c r="D34204" s="31">
        <v>-422.86900000000003</v>
      </c>
      <c r="E34204" s="28">
        <v>671.822</v>
      </c>
    </row>
    <row r="34205" spans="4:5" x14ac:dyDescent="0.25">
      <c r="D34205" s="31">
        <v>-422.85300000000001</v>
      </c>
      <c r="E34205" s="28">
        <v>671.74599999999998</v>
      </c>
    </row>
    <row r="34206" spans="4:5" x14ac:dyDescent="0.25">
      <c r="D34206" s="31">
        <v>-422.83699999999999</v>
      </c>
      <c r="E34206" s="28">
        <v>671.67</v>
      </c>
    </row>
    <row r="34207" spans="4:5" x14ac:dyDescent="0.25">
      <c r="D34207" s="31">
        <v>-422.82100000000003</v>
      </c>
      <c r="E34207" s="28">
        <v>671.59400000000005</v>
      </c>
    </row>
    <row r="34208" spans="4:5" x14ac:dyDescent="0.25">
      <c r="D34208" s="31">
        <v>-422.80500000000001</v>
      </c>
      <c r="E34208" s="28">
        <v>671.51800000000003</v>
      </c>
    </row>
    <row r="34209" spans="4:5" x14ac:dyDescent="0.25">
      <c r="D34209" s="31">
        <v>-422.78899999999999</v>
      </c>
      <c r="E34209" s="28">
        <v>671.44200000000001</v>
      </c>
    </row>
    <row r="34210" spans="4:5" x14ac:dyDescent="0.25">
      <c r="D34210" s="31">
        <v>-422.77300000000002</v>
      </c>
      <c r="E34210" s="28">
        <v>671.36599999999999</v>
      </c>
    </row>
    <row r="34211" spans="4:5" x14ac:dyDescent="0.25">
      <c r="D34211" s="31">
        <v>-422.75700000000001</v>
      </c>
      <c r="E34211" s="28">
        <v>671.29</v>
      </c>
    </row>
    <row r="34212" spans="4:5" x14ac:dyDescent="0.25">
      <c r="D34212" s="31">
        <v>-422.74099999999999</v>
      </c>
      <c r="E34212" s="28">
        <v>671.21400000000006</v>
      </c>
    </row>
    <row r="34213" spans="4:5" x14ac:dyDescent="0.25">
      <c r="D34213" s="31">
        <v>-422.72500000000002</v>
      </c>
      <c r="E34213" s="28">
        <v>671.13800000000003</v>
      </c>
    </row>
    <row r="34214" spans="4:5" x14ac:dyDescent="0.25">
      <c r="D34214" s="31">
        <v>-422.709</v>
      </c>
      <c r="E34214" s="28">
        <v>671.06200000000001</v>
      </c>
    </row>
    <row r="34215" spans="4:5" x14ac:dyDescent="0.25">
      <c r="D34215" s="31">
        <v>-422.69299999999998</v>
      </c>
      <c r="E34215" s="28">
        <v>670.98599999999999</v>
      </c>
    </row>
    <row r="34216" spans="4:5" x14ac:dyDescent="0.25">
      <c r="D34216" s="31">
        <v>-422.67700000000002</v>
      </c>
      <c r="E34216" s="28">
        <v>670.91</v>
      </c>
    </row>
    <row r="34217" spans="4:5" x14ac:dyDescent="0.25">
      <c r="D34217" s="31">
        <v>-422.661</v>
      </c>
      <c r="E34217" s="28">
        <v>670.83399999999995</v>
      </c>
    </row>
    <row r="34218" spans="4:5" x14ac:dyDescent="0.25">
      <c r="D34218" s="31">
        <v>-422.64499999999998</v>
      </c>
      <c r="E34218" s="28">
        <v>670.75800000000004</v>
      </c>
    </row>
    <row r="34219" spans="4:5" x14ac:dyDescent="0.25">
      <c r="D34219" s="31">
        <v>-422.62900000000002</v>
      </c>
      <c r="E34219" s="28">
        <v>670.68200000000002</v>
      </c>
    </row>
    <row r="34220" spans="4:5" x14ac:dyDescent="0.25">
      <c r="D34220" s="31">
        <v>-422.613</v>
      </c>
      <c r="E34220" s="28">
        <v>670.60599999999999</v>
      </c>
    </row>
    <row r="34221" spans="4:5" x14ac:dyDescent="0.25">
      <c r="D34221" s="31">
        <v>-422.59699999999998</v>
      </c>
      <c r="E34221" s="28">
        <v>670.529</v>
      </c>
    </row>
    <row r="34222" spans="4:5" x14ac:dyDescent="0.25">
      <c r="D34222" s="31">
        <v>-422.58100000000002</v>
      </c>
      <c r="E34222" s="28">
        <v>670.45299999999997</v>
      </c>
    </row>
    <row r="34223" spans="4:5" x14ac:dyDescent="0.25">
      <c r="D34223" s="31">
        <v>-422.565</v>
      </c>
      <c r="E34223" s="28">
        <v>670.37699999999995</v>
      </c>
    </row>
    <row r="34224" spans="4:5" x14ac:dyDescent="0.25">
      <c r="D34224" s="31">
        <v>-422.54899999999998</v>
      </c>
      <c r="E34224" s="28">
        <v>670.30100000000004</v>
      </c>
    </row>
    <row r="34225" spans="4:5" x14ac:dyDescent="0.25">
      <c r="D34225" s="31">
        <v>-422.53300000000002</v>
      </c>
      <c r="E34225" s="28">
        <v>670.22500000000002</v>
      </c>
    </row>
    <row r="34226" spans="4:5" x14ac:dyDescent="0.25">
      <c r="D34226" s="31">
        <v>-422.517</v>
      </c>
      <c r="E34226" s="28">
        <v>670.149</v>
      </c>
    </row>
    <row r="34227" spans="4:5" x14ac:dyDescent="0.25">
      <c r="D34227" s="31">
        <v>-422.50099999999998</v>
      </c>
      <c r="E34227" s="28">
        <v>670.072</v>
      </c>
    </row>
    <row r="34228" spans="4:5" x14ac:dyDescent="0.25">
      <c r="D34228" s="31">
        <v>-422.48500000000001</v>
      </c>
      <c r="E34228" s="28">
        <v>669.99599999999998</v>
      </c>
    </row>
    <row r="34229" spans="4:5" x14ac:dyDescent="0.25">
      <c r="D34229" s="31">
        <v>-422.46899999999999</v>
      </c>
      <c r="E34229" s="28">
        <v>669.92</v>
      </c>
    </row>
    <row r="34230" spans="4:5" x14ac:dyDescent="0.25">
      <c r="D34230" s="31">
        <v>-422.45299999999997</v>
      </c>
      <c r="E34230" s="28">
        <v>669.84400000000005</v>
      </c>
    </row>
    <row r="34231" spans="4:5" x14ac:dyDescent="0.25">
      <c r="D34231" s="31">
        <v>-422.43700000000001</v>
      </c>
      <c r="E34231" s="28">
        <v>669.76700000000005</v>
      </c>
    </row>
    <row r="34232" spans="4:5" x14ac:dyDescent="0.25">
      <c r="D34232" s="31">
        <v>-422.42099999999999</v>
      </c>
      <c r="E34232" s="28">
        <v>669.69100000000003</v>
      </c>
    </row>
    <row r="34233" spans="4:5" x14ac:dyDescent="0.25">
      <c r="D34233" s="31">
        <v>-422.40499999999997</v>
      </c>
      <c r="E34233" s="28">
        <v>669.61500000000001</v>
      </c>
    </row>
    <row r="34234" spans="4:5" x14ac:dyDescent="0.25">
      <c r="D34234" s="31">
        <v>-422.38900000000001</v>
      </c>
      <c r="E34234" s="28">
        <v>669.53800000000001</v>
      </c>
    </row>
    <row r="34235" spans="4:5" x14ac:dyDescent="0.25">
      <c r="D34235" s="31">
        <v>-422.37299999999999</v>
      </c>
      <c r="E34235" s="28">
        <v>669.46199999999999</v>
      </c>
    </row>
    <row r="34236" spans="4:5" x14ac:dyDescent="0.25">
      <c r="D34236" s="31">
        <v>-422.35700000000003</v>
      </c>
      <c r="E34236" s="28">
        <v>669.38599999999997</v>
      </c>
    </row>
    <row r="34237" spans="4:5" x14ac:dyDescent="0.25">
      <c r="D34237" s="31">
        <v>-422.34100000000001</v>
      </c>
      <c r="E34237" s="28">
        <v>669.30899999999997</v>
      </c>
    </row>
    <row r="34238" spans="4:5" x14ac:dyDescent="0.25">
      <c r="D34238" s="31">
        <v>-422.32499999999999</v>
      </c>
      <c r="E34238" s="28">
        <v>669.23299999999995</v>
      </c>
    </row>
    <row r="34239" spans="4:5" x14ac:dyDescent="0.25">
      <c r="D34239" s="31">
        <v>-422.30900000000003</v>
      </c>
      <c r="E34239" s="28">
        <v>669.15700000000004</v>
      </c>
    </row>
    <row r="34240" spans="4:5" x14ac:dyDescent="0.25">
      <c r="D34240" s="31">
        <v>-422.29300000000001</v>
      </c>
      <c r="E34240" s="28">
        <v>669.08</v>
      </c>
    </row>
    <row r="34241" spans="4:5" x14ac:dyDescent="0.25">
      <c r="D34241" s="31">
        <v>-422.27699999999999</v>
      </c>
      <c r="E34241" s="28">
        <v>669.00400000000002</v>
      </c>
    </row>
    <row r="34242" spans="4:5" x14ac:dyDescent="0.25">
      <c r="D34242" s="31">
        <v>-422.26100000000002</v>
      </c>
      <c r="E34242" s="28">
        <v>668.92700000000002</v>
      </c>
    </row>
    <row r="34243" spans="4:5" x14ac:dyDescent="0.25">
      <c r="D34243" s="31">
        <v>-422.245</v>
      </c>
      <c r="E34243" s="28">
        <v>668.851</v>
      </c>
    </row>
    <row r="34244" spans="4:5" x14ac:dyDescent="0.25">
      <c r="D34244" s="31">
        <v>-422.22899999999998</v>
      </c>
      <c r="E34244" s="28">
        <v>668.774</v>
      </c>
    </row>
    <row r="34245" spans="4:5" x14ac:dyDescent="0.25">
      <c r="D34245" s="31">
        <v>-422.21300000000002</v>
      </c>
      <c r="E34245" s="28">
        <v>668.69799999999998</v>
      </c>
    </row>
    <row r="34246" spans="4:5" x14ac:dyDescent="0.25">
      <c r="D34246" s="31">
        <v>-422.197</v>
      </c>
      <c r="E34246" s="28">
        <v>668.62199999999996</v>
      </c>
    </row>
    <row r="34247" spans="4:5" x14ac:dyDescent="0.25">
      <c r="D34247" s="31">
        <v>-422.18099999999998</v>
      </c>
      <c r="E34247" s="28">
        <v>668.54499999999996</v>
      </c>
    </row>
    <row r="34248" spans="4:5" x14ac:dyDescent="0.25">
      <c r="D34248" s="31">
        <v>-422.16500000000002</v>
      </c>
      <c r="E34248" s="28">
        <v>668.46900000000005</v>
      </c>
    </row>
    <row r="34249" spans="4:5" x14ac:dyDescent="0.25">
      <c r="D34249" s="31">
        <v>-422.149</v>
      </c>
      <c r="E34249" s="28">
        <v>668.39200000000005</v>
      </c>
    </row>
    <row r="34250" spans="4:5" x14ac:dyDescent="0.25">
      <c r="D34250" s="31">
        <v>-422.13299999999998</v>
      </c>
      <c r="E34250" s="28">
        <v>668.31600000000003</v>
      </c>
    </row>
    <row r="34251" spans="4:5" x14ac:dyDescent="0.25">
      <c r="D34251" s="31">
        <v>-422.11700000000002</v>
      </c>
      <c r="E34251" s="28">
        <v>668.23900000000003</v>
      </c>
    </row>
    <row r="34252" spans="4:5" x14ac:dyDescent="0.25">
      <c r="D34252" s="31">
        <v>-422.101</v>
      </c>
      <c r="E34252" s="28">
        <v>668.16200000000003</v>
      </c>
    </row>
    <row r="34253" spans="4:5" x14ac:dyDescent="0.25">
      <c r="D34253" s="31">
        <v>-422.08499999999998</v>
      </c>
      <c r="E34253" s="28">
        <v>668.08600000000001</v>
      </c>
    </row>
    <row r="34254" spans="4:5" x14ac:dyDescent="0.25">
      <c r="D34254" s="31">
        <v>-422.06900000000002</v>
      </c>
      <c r="E34254" s="28">
        <v>668.00900000000001</v>
      </c>
    </row>
    <row r="34255" spans="4:5" x14ac:dyDescent="0.25">
      <c r="D34255" s="31">
        <v>-422.053</v>
      </c>
      <c r="E34255" s="28">
        <v>667.93299999999999</v>
      </c>
    </row>
    <row r="34256" spans="4:5" x14ac:dyDescent="0.25">
      <c r="D34256" s="31">
        <v>-422.03699999999998</v>
      </c>
      <c r="E34256" s="28">
        <v>667.85599999999999</v>
      </c>
    </row>
    <row r="34257" spans="4:5" x14ac:dyDescent="0.25">
      <c r="D34257" s="31">
        <v>-422.02100000000002</v>
      </c>
      <c r="E34257" s="28">
        <v>667.78</v>
      </c>
    </row>
    <row r="34258" spans="4:5" x14ac:dyDescent="0.25">
      <c r="D34258" s="31">
        <v>-422.005</v>
      </c>
      <c r="E34258" s="28">
        <v>667.70299999999997</v>
      </c>
    </row>
    <row r="34259" spans="4:5" x14ac:dyDescent="0.25">
      <c r="D34259" s="31">
        <v>-421.98899999999998</v>
      </c>
      <c r="E34259" s="28">
        <v>667.62599999999998</v>
      </c>
    </row>
    <row r="34260" spans="4:5" x14ac:dyDescent="0.25">
      <c r="D34260" s="31">
        <v>-421.97300000000001</v>
      </c>
      <c r="E34260" s="28">
        <v>667.55</v>
      </c>
    </row>
    <row r="34261" spans="4:5" x14ac:dyDescent="0.25">
      <c r="D34261" s="31">
        <v>-421.95699999999999</v>
      </c>
      <c r="E34261" s="28">
        <v>667.47299999999996</v>
      </c>
    </row>
    <row r="34262" spans="4:5" x14ac:dyDescent="0.25">
      <c r="D34262" s="31">
        <v>-421.94099999999997</v>
      </c>
      <c r="E34262" s="28">
        <v>667.39599999999996</v>
      </c>
    </row>
    <row r="34263" spans="4:5" x14ac:dyDescent="0.25">
      <c r="D34263" s="31">
        <v>-421.92500000000001</v>
      </c>
      <c r="E34263" s="28">
        <v>667.32</v>
      </c>
    </row>
    <row r="34264" spans="4:5" x14ac:dyDescent="0.25">
      <c r="D34264" s="31">
        <v>-421.90899999999999</v>
      </c>
      <c r="E34264" s="28">
        <v>667.24300000000005</v>
      </c>
    </row>
    <row r="34265" spans="4:5" x14ac:dyDescent="0.25">
      <c r="D34265" s="31">
        <v>-421.89299999999997</v>
      </c>
      <c r="E34265" s="28">
        <v>667.16600000000005</v>
      </c>
    </row>
    <row r="34266" spans="4:5" x14ac:dyDescent="0.25">
      <c r="D34266" s="31">
        <v>-421.87700000000001</v>
      </c>
      <c r="E34266" s="28">
        <v>667.09</v>
      </c>
    </row>
    <row r="34267" spans="4:5" x14ac:dyDescent="0.25">
      <c r="D34267" s="31">
        <v>-421.86099999999999</v>
      </c>
      <c r="E34267" s="28">
        <v>667.01300000000003</v>
      </c>
    </row>
    <row r="34268" spans="4:5" x14ac:dyDescent="0.25">
      <c r="D34268" s="31">
        <v>-421.84500000000003</v>
      </c>
      <c r="E34268" s="28">
        <v>666.93600000000004</v>
      </c>
    </row>
    <row r="34269" spans="4:5" x14ac:dyDescent="0.25">
      <c r="D34269" s="31">
        <v>-421.82900000000001</v>
      </c>
      <c r="E34269" s="28">
        <v>666.85900000000004</v>
      </c>
    </row>
    <row r="34270" spans="4:5" x14ac:dyDescent="0.25">
      <c r="D34270" s="31">
        <v>-421.81299999999999</v>
      </c>
      <c r="E34270" s="28">
        <v>666.78300000000002</v>
      </c>
    </row>
    <row r="34271" spans="4:5" x14ac:dyDescent="0.25">
      <c r="D34271" s="31">
        <v>-421.79700000000003</v>
      </c>
      <c r="E34271" s="28">
        <v>666.70600000000002</v>
      </c>
    </row>
    <row r="34272" spans="4:5" x14ac:dyDescent="0.25">
      <c r="D34272" s="31">
        <v>-421.78100000000001</v>
      </c>
      <c r="E34272" s="28">
        <v>666.62900000000002</v>
      </c>
    </row>
    <row r="34273" spans="4:5" x14ac:dyDescent="0.25">
      <c r="D34273" s="31">
        <v>-421.76600000000002</v>
      </c>
      <c r="E34273" s="28">
        <v>666.55200000000002</v>
      </c>
    </row>
    <row r="34274" spans="4:5" x14ac:dyDescent="0.25">
      <c r="D34274" s="31">
        <v>-421.75</v>
      </c>
      <c r="E34274" s="28">
        <v>666.47500000000002</v>
      </c>
    </row>
    <row r="34275" spans="4:5" x14ac:dyDescent="0.25">
      <c r="D34275" s="31">
        <v>-421.73399999999998</v>
      </c>
      <c r="E34275" s="28">
        <v>666.399</v>
      </c>
    </row>
    <row r="34276" spans="4:5" x14ac:dyDescent="0.25">
      <c r="D34276" s="31">
        <v>-421.71800000000002</v>
      </c>
      <c r="E34276" s="28">
        <v>666.322</v>
      </c>
    </row>
    <row r="34277" spans="4:5" x14ac:dyDescent="0.25">
      <c r="D34277" s="31">
        <v>-421.702</v>
      </c>
      <c r="E34277" s="28">
        <v>666.245</v>
      </c>
    </row>
    <row r="34278" spans="4:5" x14ac:dyDescent="0.25">
      <c r="D34278" s="31">
        <v>-421.68599999999998</v>
      </c>
      <c r="E34278" s="28">
        <v>666.16800000000001</v>
      </c>
    </row>
    <row r="34279" spans="4:5" x14ac:dyDescent="0.25">
      <c r="D34279" s="31">
        <v>-421.67</v>
      </c>
      <c r="E34279" s="28">
        <v>666.09100000000001</v>
      </c>
    </row>
    <row r="34280" spans="4:5" x14ac:dyDescent="0.25">
      <c r="D34280" s="31">
        <v>-421.654</v>
      </c>
      <c r="E34280" s="28">
        <v>666.01400000000001</v>
      </c>
    </row>
    <row r="34281" spans="4:5" x14ac:dyDescent="0.25">
      <c r="D34281" s="31">
        <v>-421.63799999999998</v>
      </c>
      <c r="E34281" s="28">
        <v>665.93700000000001</v>
      </c>
    </row>
    <row r="34282" spans="4:5" x14ac:dyDescent="0.25">
      <c r="D34282" s="31">
        <v>-421.62200000000001</v>
      </c>
      <c r="E34282" s="28">
        <v>665.86</v>
      </c>
    </row>
    <row r="34283" spans="4:5" x14ac:dyDescent="0.25">
      <c r="D34283" s="31">
        <v>-421.60599999999999</v>
      </c>
      <c r="E34283" s="28">
        <v>665.78300000000002</v>
      </c>
    </row>
    <row r="34284" spans="4:5" x14ac:dyDescent="0.25">
      <c r="D34284" s="31">
        <v>-421.59</v>
      </c>
      <c r="E34284" s="28">
        <v>665.70600000000002</v>
      </c>
    </row>
    <row r="34285" spans="4:5" x14ac:dyDescent="0.25">
      <c r="D34285" s="31">
        <v>-421.57400000000001</v>
      </c>
      <c r="E34285" s="28">
        <v>665.63</v>
      </c>
    </row>
    <row r="34286" spans="4:5" x14ac:dyDescent="0.25">
      <c r="D34286" s="31">
        <v>-421.55799999999999</v>
      </c>
      <c r="E34286" s="28">
        <v>665.553</v>
      </c>
    </row>
    <row r="34287" spans="4:5" x14ac:dyDescent="0.25">
      <c r="D34287" s="31">
        <v>-421.54199999999997</v>
      </c>
      <c r="E34287" s="28">
        <v>665.476</v>
      </c>
    </row>
    <row r="34288" spans="4:5" x14ac:dyDescent="0.25">
      <c r="D34288" s="31">
        <v>-421.52600000000001</v>
      </c>
      <c r="E34288" s="28">
        <v>665.399</v>
      </c>
    </row>
    <row r="34289" spans="4:5" x14ac:dyDescent="0.25">
      <c r="D34289" s="31">
        <v>-421.51</v>
      </c>
      <c r="E34289" s="28">
        <v>665.322</v>
      </c>
    </row>
    <row r="34290" spans="4:5" x14ac:dyDescent="0.25">
      <c r="D34290" s="31">
        <v>-421.49400000000003</v>
      </c>
      <c r="E34290" s="28">
        <v>665.245</v>
      </c>
    </row>
    <row r="34291" spans="4:5" x14ac:dyDescent="0.25">
      <c r="D34291" s="31">
        <v>-421.47800000000001</v>
      </c>
      <c r="E34291" s="28">
        <v>665.16800000000001</v>
      </c>
    </row>
    <row r="34292" spans="4:5" x14ac:dyDescent="0.25">
      <c r="D34292" s="31">
        <v>-421.46199999999999</v>
      </c>
      <c r="E34292" s="28">
        <v>665.09100000000001</v>
      </c>
    </row>
    <row r="34293" spans="4:5" x14ac:dyDescent="0.25">
      <c r="D34293" s="31">
        <v>-421.44600000000003</v>
      </c>
      <c r="E34293" s="28">
        <v>665.01300000000003</v>
      </c>
    </row>
    <row r="34294" spans="4:5" x14ac:dyDescent="0.25">
      <c r="D34294" s="31">
        <v>-421.43</v>
      </c>
      <c r="E34294" s="28">
        <v>664.93600000000004</v>
      </c>
    </row>
    <row r="34295" spans="4:5" x14ac:dyDescent="0.25">
      <c r="D34295" s="31">
        <v>-421.41399999999999</v>
      </c>
      <c r="E34295" s="28">
        <v>664.85900000000004</v>
      </c>
    </row>
    <row r="34296" spans="4:5" x14ac:dyDescent="0.25">
      <c r="D34296" s="31">
        <v>-421.39800000000002</v>
      </c>
      <c r="E34296" s="28">
        <v>664.78200000000004</v>
      </c>
    </row>
    <row r="34297" spans="4:5" x14ac:dyDescent="0.25">
      <c r="D34297" s="31">
        <v>-421.38200000000001</v>
      </c>
      <c r="E34297" s="28">
        <v>664.70500000000004</v>
      </c>
    </row>
    <row r="34298" spans="4:5" x14ac:dyDescent="0.25">
      <c r="D34298" s="31">
        <v>-421.36599999999999</v>
      </c>
      <c r="E34298" s="28">
        <v>664.62800000000004</v>
      </c>
    </row>
    <row r="34299" spans="4:5" x14ac:dyDescent="0.25">
      <c r="D34299" s="31">
        <v>-421.35</v>
      </c>
      <c r="E34299" s="28">
        <v>664.55100000000004</v>
      </c>
    </row>
    <row r="34300" spans="4:5" x14ac:dyDescent="0.25">
      <c r="D34300" s="31">
        <v>-421.334</v>
      </c>
      <c r="E34300" s="28">
        <v>664.47400000000005</v>
      </c>
    </row>
    <row r="34301" spans="4:5" x14ac:dyDescent="0.25">
      <c r="D34301" s="31">
        <v>-421.31799999999998</v>
      </c>
      <c r="E34301" s="28">
        <v>664.39700000000005</v>
      </c>
    </row>
    <row r="34302" spans="4:5" x14ac:dyDescent="0.25">
      <c r="D34302" s="31">
        <v>-421.30200000000002</v>
      </c>
      <c r="E34302" s="28">
        <v>664.31899999999996</v>
      </c>
    </row>
    <row r="34303" spans="4:5" x14ac:dyDescent="0.25">
      <c r="D34303" s="31">
        <v>-421.286</v>
      </c>
      <c r="E34303" s="28">
        <v>664.24199999999996</v>
      </c>
    </row>
    <row r="34304" spans="4:5" x14ac:dyDescent="0.25">
      <c r="D34304" s="31">
        <v>-421.27</v>
      </c>
      <c r="E34304" s="28">
        <v>664.16499999999996</v>
      </c>
    </row>
    <row r="34305" spans="4:5" x14ac:dyDescent="0.25">
      <c r="D34305" s="31">
        <v>-421.25400000000002</v>
      </c>
      <c r="E34305" s="28">
        <v>664.08799999999997</v>
      </c>
    </row>
    <row r="34306" spans="4:5" x14ac:dyDescent="0.25">
      <c r="D34306" s="31">
        <v>-421.238</v>
      </c>
      <c r="E34306" s="28">
        <v>664.01099999999997</v>
      </c>
    </row>
    <row r="34307" spans="4:5" x14ac:dyDescent="0.25">
      <c r="D34307" s="31">
        <v>-421.22199999999998</v>
      </c>
      <c r="E34307" s="28">
        <v>663.93299999999999</v>
      </c>
    </row>
    <row r="34308" spans="4:5" x14ac:dyDescent="0.25">
      <c r="D34308" s="31">
        <v>-421.20600000000002</v>
      </c>
      <c r="E34308" s="28">
        <v>663.85599999999999</v>
      </c>
    </row>
    <row r="34309" spans="4:5" x14ac:dyDescent="0.25">
      <c r="D34309" s="31">
        <v>-421.19</v>
      </c>
      <c r="E34309" s="28">
        <v>663.779</v>
      </c>
    </row>
    <row r="34310" spans="4:5" x14ac:dyDescent="0.25">
      <c r="D34310" s="31">
        <v>-421.17399999999998</v>
      </c>
      <c r="E34310" s="28">
        <v>663.702</v>
      </c>
    </row>
    <row r="34311" spans="4:5" x14ac:dyDescent="0.25">
      <c r="D34311" s="31">
        <v>-421.15800000000002</v>
      </c>
      <c r="E34311" s="28">
        <v>663.62400000000002</v>
      </c>
    </row>
    <row r="34312" spans="4:5" x14ac:dyDescent="0.25">
      <c r="D34312" s="31">
        <v>-421.142</v>
      </c>
      <c r="E34312" s="28">
        <v>663.54700000000003</v>
      </c>
    </row>
    <row r="34313" spans="4:5" x14ac:dyDescent="0.25">
      <c r="D34313" s="31">
        <v>-421.12599999999998</v>
      </c>
      <c r="E34313" s="28">
        <v>663.47</v>
      </c>
    </row>
    <row r="34314" spans="4:5" x14ac:dyDescent="0.25">
      <c r="D34314" s="31">
        <v>-421.11</v>
      </c>
      <c r="E34314" s="28">
        <v>663.39200000000005</v>
      </c>
    </row>
    <row r="34315" spans="4:5" x14ac:dyDescent="0.25">
      <c r="D34315" s="31">
        <v>-421.09399999999999</v>
      </c>
      <c r="E34315" s="28">
        <v>663.31500000000005</v>
      </c>
    </row>
    <row r="34316" spans="4:5" x14ac:dyDescent="0.25">
      <c r="D34316" s="31">
        <v>-421.07799999999997</v>
      </c>
      <c r="E34316" s="28">
        <v>663.23800000000006</v>
      </c>
    </row>
    <row r="34317" spans="4:5" x14ac:dyDescent="0.25">
      <c r="D34317" s="31">
        <v>-421.06200000000001</v>
      </c>
      <c r="E34317" s="28">
        <v>663.16099999999994</v>
      </c>
    </row>
    <row r="34318" spans="4:5" x14ac:dyDescent="0.25">
      <c r="D34318" s="31">
        <v>-421.04599999999999</v>
      </c>
      <c r="E34318" s="28">
        <v>663.08299999999997</v>
      </c>
    </row>
    <row r="34319" spans="4:5" x14ac:dyDescent="0.25">
      <c r="D34319" s="31">
        <v>-421.03</v>
      </c>
      <c r="E34319" s="28">
        <v>663.00599999999997</v>
      </c>
    </row>
    <row r="34320" spans="4:5" x14ac:dyDescent="0.25">
      <c r="D34320" s="31">
        <v>-421.01400000000001</v>
      </c>
      <c r="E34320" s="28">
        <v>662.928</v>
      </c>
    </row>
    <row r="34321" spans="4:5" x14ac:dyDescent="0.25">
      <c r="D34321" s="31">
        <v>-420.99799999999999</v>
      </c>
      <c r="E34321" s="28">
        <v>662.851</v>
      </c>
    </row>
    <row r="34322" spans="4:5" x14ac:dyDescent="0.25">
      <c r="D34322" s="31">
        <v>-420.98200000000003</v>
      </c>
      <c r="E34322" s="28">
        <v>662.774</v>
      </c>
    </row>
    <row r="34323" spans="4:5" x14ac:dyDescent="0.25">
      <c r="D34323" s="31">
        <v>-420.96600000000001</v>
      </c>
      <c r="E34323" s="28">
        <v>662.69600000000003</v>
      </c>
    </row>
    <row r="34324" spans="4:5" x14ac:dyDescent="0.25">
      <c r="D34324" s="31">
        <v>-420.95</v>
      </c>
      <c r="E34324" s="28">
        <v>662.61900000000003</v>
      </c>
    </row>
    <row r="34325" spans="4:5" x14ac:dyDescent="0.25">
      <c r="D34325" s="31">
        <v>-420.93400000000003</v>
      </c>
      <c r="E34325" s="28">
        <v>662.54100000000005</v>
      </c>
    </row>
    <row r="34326" spans="4:5" x14ac:dyDescent="0.25">
      <c r="D34326" s="31">
        <v>-420.91800000000001</v>
      </c>
      <c r="E34326" s="28">
        <v>662.46400000000006</v>
      </c>
    </row>
    <row r="34327" spans="4:5" x14ac:dyDescent="0.25">
      <c r="D34327" s="31">
        <v>-420.90199999999999</v>
      </c>
      <c r="E34327" s="28">
        <v>662.38599999999997</v>
      </c>
    </row>
    <row r="34328" spans="4:5" x14ac:dyDescent="0.25">
      <c r="D34328" s="31">
        <v>-420.88600000000002</v>
      </c>
      <c r="E34328" s="28">
        <v>662.30899999999997</v>
      </c>
    </row>
    <row r="34329" spans="4:5" x14ac:dyDescent="0.25">
      <c r="D34329" s="31">
        <v>-420.87</v>
      </c>
      <c r="E34329" s="28">
        <v>662.23099999999999</v>
      </c>
    </row>
    <row r="34330" spans="4:5" x14ac:dyDescent="0.25">
      <c r="D34330" s="31">
        <v>-420.85399999999998</v>
      </c>
      <c r="E34330" s="28">
        <v>662.154</v>
      </c>
    </row>
    <row r="34331" spans="4:5" x14ac:dyDescent="0.25">
      <c r="D34331" s="31">
        <v>-420.83800000000002</v>
      </c>
      <c r="E34331" s="28">
        <v>662.07600000000002</v>
      </c>
    </row>
    <row r="34332" spans="4:5" x14ac:dyDescent="0.25">
      <c r="D34332" s="31">
        <v>-420.822</v>
      </c>
      <c r="E34332" s="28">
        <v>661.99900000000002</v>
      </c>
    </row>
    <row r="34333" spans="4:5" x14ac:dyDescent="0.25">
      <c r="D34333" s="31">
        <v>-420.80599999999998</v>
      </c>
      <c r="E34333" s="28">
        <v>661.92100000000005</v>
      </c>
    </row>
    <row r="34334" spans="4:5" x14ac:dyDescent="0.25">
      <c r="D34334" s="31">
        <v>-420.79</v>
      </c>
      <c r="E34334" s="28">
        <v>661.84400000000005</v>
      </c>
    </row>
    <row r="34335" spans="4:5" x14ac:dyDescent="0.25">
      <c r="D34335" s="31">
        <v>-420.774</v>
      </c>
      <c r="E34335" s="28">
        <v>661.76599999999996</v>
      </c>
    </row>
    <row r="34336" spans="4:5" x14ac:dyDescent="0.25">
      <c r="D34336" s="31">
        <v>-420.75799999999998</v>
      </c>
      <c r="E34336" s="28">
        <v>661.68899999999996</v>
      </c>
    </row>
    <row r="34337" spans="4:5" x14ac:dyDescent="0.25">
      <c r="D34337" s="31">
        <v>-420.74200000000002</v>
      </c>
      <c r="E34337" s="28">
        <v>661.61099999999999</v>
      </c>
    </row>
    <row r="34338" spans="4:5" x14ac:dyDescent="0.25">
      <c r="D34338" s="31">
        <v>-420.726</v>
      </c>
      <c r="E34338" s="28">
        <v>661.53300000000002</v>
      </c>
    </row>
    <row r="34339" spans="4:5" x14ac:dyDescent="0.25">
      <c r="D34339" s="31">
        <v>-420.71</v>
      </c>
      <c r="E34339" s="28">
        <v>661.45600000000002</v>
      </c>
    </row>
    <row r="34340" spans="4:5" x14ac:dyDescent="0.25">
      <c r="D34340" s="31">
        <v>-420.69400000000002</v>
      </c>
      <c r="E34340" s="28">
        <v>661.37800000000004</v>
      </c>
    </row>
    <row r="34341" spans="4:5" x14ac:dyDescent="0.25">
      <c r="D34341" s="31">
        <v>-420.678</v>
      </c>
      <c r="E34341" s="28">
        <v>661.30100000000004</v>
      </c>
    </row>
    <row r="34342" spans="4:5" x14ac:dyDescent="0.25">
      <c r="D34342" s="31">
        <v>-420.66199999999998</v>
      </c>
      <c r="E34342" s="28">
        <v>661.22299999999996</v>
      </c>
    </row>
    <row r="34343" spans="4:5" x14ac:dyDescent="0.25">
      <c r="D34343" s="31">
        <v>-420.64600000000002</v>
      </c>
      <c r="E34343" s="28">
        <v>661.14499999999998</v>
      </c>
    </row>
    <row r="34344" spans="4:5" x14ac:dyDescent="0.25">
      <c r="D34344" s="31">
        <v>-420.63</v>
      </c>
      <c r="E34344" s="28">
        <v>661.06799999999998</v>
      </c>
    </row>
    <row r="34345" spans="4:5" x14ac:dyDescent="0.25">
      <c r="D34345" s="31">
        <v>-420.61399999999998</v>
      </c>
      <c r="E34345" s="28">
        <v>660.99</v>
      </c>
    </row>
    <row r="34346" spans="4:5" x14ac:dyDescent="0.25">
      <c r="D34346" s="31">
        <v>-420.59800000000001</v>
      </c>
      <c r="E34346" s="28">
        <v>660.91200000000003</v>
      </c>
    </row>
    <row r="34347" spans="4:5" x14ac:dyDescent="0.25">
      <c r="D34347" s="31">
        <v>-420.58199999999999</v>
      </c>
      <c r="E34347" s="28">
        <v>660.83399999999995</v>
      </c>
    </row>
    <row r="34348" spans="4:5" x14ac:dyDescent="0.25">
      <c r="D34348" s="31">
        <v>-420.56599999999997</v>
      </c>
      <c r="E34348" s="28">
        <v>660.75699999999995</v>
      </c>
    </row>
    <row r="34349" spans="4:5" x14ac:dyDescent="0.25">
      <c r="D34349" s="31">
        <v>-420.55</v>
      </c>
      <c r="E34349" s="28">
        <v>660.67899999999997</v>
      </c>
    </row>
    <row r="34350" spans="4:5" x14ac:dyDescent="0.25">
      <c r="D34350" s="31">
        <v>-420.53399999999999</v>
      </c>
      <c r="E34350" s="28">
        <v>660.601</v>
      </c>
    </row>
    <row r="34351" spans="4:5" x14ac:dyDescent="0.25">
      <c r="D34351" s="31">
        <v>-420.51799999999997</v>
      </c>
      <c r="E34351" s="28">
        <v>660.524</v>
      </c>
    </row>
    <row r="34352" spans="4:5" x14ac:dyDescent="0.25">
      <c r="D34352" s="31">
        <v>-420.50200000000001</v>
      </c>
      <c r="E34352" s="28">
        <v>660.44600000000003</v>
      </c>
    </row>
    <row r="34353" spans="4:5" x14ac:dyDescent="0.25">
      <c r="D34353" s="31">
        <v>-420.48599999999999</v>
      </c>
      <c r="E34353" s="28">
        <v>660.36800000000005</v>
      </c>
    </row>
    <row r="34354" spans="4:5" x14ac:dyDescent="0.25">
      <c r="D34354" s="31">
        <v>-420.47</v>
      </c>
      <c r="E34354" s="28">
        <v>660.29</v>
      </c>
    </row>
    <row r="34355" spans="4:5" x14ac:dyDescent="0.25">
      <c r="D34355" s="31">
        <v>-420.45400000000001</v>
      </c>
      <c r="E34355" s="28">
        <v>660.21199999999999</v>
      </c>
    </row>
    <row r="34356" spans="4:5" x14ac:dyDescent="0.25">
      <c r="D34356" s="31">
        <v>-420.43799999999999</v>
      </c>
      <c r="E34356" s="28">
        <v>660.13499999999999</v>
      </c>
    </row>
    <row r="34357" spans="4:5" x14ac:dyDescent="0.25">
      <c r="D34357" s="31">
        <v>-420.42200000000003</v>
      </c>
      <c r="E34357" s="28">
        <v>660.05700000000002</v>
      </c>
    </row>
    <row r="34358" spans="4:5" x14ac:dyDescent="0.25">
      <c r="D34358" s="31">
        <v>-420.40600000000001</v>
      </c>
      <c r="E34358" s="28">
        <v>659.97900000000004</v>
      </c>
    </row>
    <row r="34359" spans="4:5" x14ac:dyDescent="0.25">
      <c r="D34359" s="31">
        <v>-420.39</v>
      </c>
      <c r="E34359" s="28">
        <v>659.90099999999995</v>
      </c>
    </row>
    <row r="34360" spans="4:5" x14ac:dyDescent="0.25">
      <c r="D34360" s="31">
        <v>-420.37400000000002</v>
      </c>
      <c r="E34360" s="28">
        <v>659.82299999999998</v>
      </c>
    </row>
    <row r="34361" spans="4:5" x14ac:dyDescent="0.25">
      <c r="D34361" s="31">
        <v>-420.358</v>
      </c>
      <c r="E34361" s="28">
        <v>659.745</v>
      </c>
    </row>
    <row r="34362" spans="4:5" x14ac:dyDescent="0.25">
      <c r="D34362" s="31">
        <v>-420.34199999999998</v>
      </c>
      <c r="E34362" s="28">
        <v>659.66700000000003</v>
      </c>
    </row>
    <row r="34363" spans="4:5" x14ac:dyDescent="0.25">
      <c r="D34363" s="31">
        <v>-420.32600000000002</v>
      </c>
      <c r="E34363" s="28">
        <v>659.59</v>
      </c>
    </row>
    <row r="34364" spans="4:5" x14ac:dyDescent="0.25">
      <c r="D34364" s="31">
        <v>-420.31</v>
      </c>
      <c r="E34364" s="28">
        <v>659.51199999999994</v>
      </c>
    </row>
    <row r="34365" spans="4:5" x14ac:dyDescent="0.25">
      <c r="D34365" s="31">
        <v>-420.29399999999998</v>
      </c>
      <c r="E34365" s="28">
        <v>659.43399999999997</v>
      </c>
    </row>
    <row r="34366" spans="4:5" x14ac:dyDescent="0.25">
      <c r="D34366" s="31">
        <v>-420.27800000000002</v>
      </c>
      <c r="E34366" s="28">
        <v>659.35599999999999</v>
      </c>
    </row>
    <row r="34367" spans="4:5" x14ac:dyDescent="0.25">
      <c r="D34367" s="31">
        <v>-420.262</v>
      </c>
      <c r="E34367" s="28">
        <v>659.27800000000002</v>
      </c>
    </row>
    <row r="34368" spans="4:5" x14ac:dyDescent="0.25">
      <c r="D34368" s="31">
        <v>-420.24599999999998</v>
      </c>
      <c r="E34368" s="28">
        <v>659.2</v>
      </c>
    </row>
    <row r="34369" spans="4:5" x14ac:dyDescent="0.25">
      <c r="D34369" s="31">
        <v>-420.23</v>
      </c>
      <c r="E34369" s="28">
        <v>659.12199999999996</v>
      </c>
    </row>
    <row r="34370" spans="4:5" x14ac:dyDescent="0.25">
      <c r="D34370" s="31">
        <v>-420.214</v>
      </c>
      <c r="E34370" s="28">
        <v>659.04399999999998</v>
      </c>
    </row>
    <row r="34371" spans="4:5" x14ac:dyDescent="0.25">
      <c r="D34371" s="31">
        <v>-420.19799999999998</v>
      </c>
      <c r="E34371" s="28">
        <v>658.96600000000001</v>
      </c>
    </row>
    <row r="34372" spans="4:5" x14ac:dyDescent="0.25">
      <c r="D34372" s="31">
        <v>-420.18200000000002</v>
      </c>
      <c r="E34372" s="28">
        <v>658.88800000000003</v>
      </c>
    </row>
    <row r="34373" spans="4:5" x14ac:dyDescent="0.25">
      <c r="D34373" s="31">
        <v>-420.166</v>
      </c>
      <c r="E34373" s="28">
        <v>658.81</v>
      </c>
    </row>
    <row r="34374" spans="4:5" x14ac:dyDescent="0.25">
      <c r="D34374" s="31">
        <v>-420.15</v>
      </c>
      <c r="E34374" s="28">
        <v>658.73199999999997</v>
      </c>
    </row>
    <row r="34375" spans="4:5" x14ac:dyDescent="0.25">
      <c r="D34375" s="31">
        <v>-420.13400000000001</v>
      </c>
      <c r="E34375" s="28">
        <v>658.654</v>
      </c>
    </row>
    <row r="34376" spans="4:5" x14ac:dyDescent="0.25">
      <c r="D34376" s="31">
        <v>-420.11799999999999</v>
      </c>
      <c r="E34376" s="28">
        <v>658.57600000000002</v>
      </c>
    </row>
    <row r="34377" spans="4:5" x14ac:dyDescent="0.25">
      <c r="D34377" s="31">
        <v>-420.10199999999998</v>
      </c>
      <c r="E34377" s="28">
        <v>658.49800000000005</v>
      </c>
    </row>
    <row r="34378" spans="4:5" x14ac:dyDescent="0.25">
      <c r="D34378" s="31">
        <v>-420.08600000000001</v>
      </c>
      <c r="E34378" s="28">
        <v>658.42</v>
      </c>
    </row>
    <row r="34379" spans="4:5" x14ac:dyDescent="0.25">
      <c r="D34379" s="31">
        <v>-420.07</v>
      </c>
      <c r="E34379" s="28">
        <v>658.34199999999998</v>
      </c>
    </row>
    <row r="34380" spans="4:5" x14ac:dyDescent="0.25">
      <c r="D34380" s="31">
        <v>-420.05399999999997</v>
      </c>
      <c r="E34380" s="28">
        <v>658.26400000000001</v>
      </c>
    </row>
    <row r="34381" spans="4:5" x14ac:dyDescent="0.25">
      <c r="D34381" s="31">
        <v>-420.03800000000001</v>
      </c>
      <c r="E34381" s="28">
        <v>658.18499999999995</v>
      </c>
    </row>
    <row r="34382" spans="4:5" x14ac:dyDescent="0.25">
      <c r="D34382" s="31">
        <v>-420.02199999999999</v>
      </c>
      <c r="E34382" s="28">
        <v>658.10699999999997</v>
      </c>
    </row>
    <row r="34383" spans="4:5" x14ac:dyDescent="0.25">
      <c r="D34383" s="31">
        <v>-420.00599999999997</v>
      </c>
      <c r="E34383" s="28">
        <v>658.029</v>
      </c>
    </row>
    <row r="34384" spans="4:5" x14ac:dyDescent="0.25">
      <c r="D34384" s="31">
        <v>-419.99</v>
      </c>
      <c r="E34384" s="28">
        <v>657.95100000000002</v>
      </c>
    </row>
    <row r="34385" spans="4:5" x14ac:dyDescent="0.25">
      <c r="D34385" s="31">
        <v>-419.97399999999999</v>
      </c>
      <c r="E34385" s="28">
        <v>657.87300000000005</v>
      </c>
    </row>
    <row r="34386" spans="4:5" x14ac:dyDescent="0.25">
      <c r="D34386" s="31">
        <v>-419.95800000000003</v>
      </c>
      <c r="E34386" s="28">
        <v>657.79499999999996</v>
      </c>
    </row>
    <row r="34387" spans="4:5" x14ac:dyDescent="0.25">
      <c r="D34387" s="31">
        <v>-419.94299999999998</v>
      </c>
      <c r="E34387" s="28">
        <v>657.71699999999998</v>
      </c>
    </row>
    <row r="34388" spans="4:5" x14ac:dyDescent="0.25">
      <c r="D34388" s="31">
        <v>-419.92700000000002</v>
      </c>
      <c r="E34388" s="28">
        <v>657.63800000000003</v>
      </c>
    </row>
    <row r="34389" spans="4:5" x14ac:dyDescent="0.25">
      <c r="D34389" s="31">
        <v>-419.911</v>
      </c>
      <c r="E34389" s="28">
        <v>657.56</v>
      </c>
    </row>
    <row r="34390" spans="4:5" x14ac:dyDescent="0.25">
      <c r="D34390" s="31">
        <v>-419.89499999999998</v>
      </c>
      <c r="E34390" s="28">
        <v>657.48199999999997</v>
      </c>
    </row>
    <row r="34391" spans="4:5" x14ac:dyDescent="0.25">
      <c r="D34391" s="31">
        <v>-419.87900000000002</v>
      </c>
      <c r="E34391" s="28">
        <v>657.404</v>
      </c>
    </row>
    <row r="34392" spans="4:5" x14ac:dyDescent="0.25">
      <c r="D34392" s="31">
        <v>-419.863</v>
      </c>
      <c r="E34392" s="28">
        <v>657.32600000000002</v>
      </c>
    </row>
    <row r="34393" spans="4:5" x14ac:dyDescent="0.25">
      <c r="D34393" s="31">
        <v>-419.84699999999998</v>
      </c>
      <c r="E34393" s="28">
        <v>657.24699999999996</v>
      </c>
    </row>
    <row r="34394" spans="4:5" x14ac:dyDescent="0.25">
      <c r="D34394" s="31">
        <v>-419.83100000000002</v>
      </c>
      <c r="E34394" s="28">
        <v>657.16899999999998</v>
      </c>
    </row>
    <row r="34395" spans="4:5" x14ac:dyDescent="0.25">
      <c r="D34395" s="31">
        <v>-419.815</v>
      </c>
      <c r="E34395" s="28">
        <v>657.09100000000001</v>
      </c>
    </row>
    <row r="34396" spans="4:5" x14ac:dyDescent="0.25">
      <c r="D34396" s="31">
        <v>-419.79899999999998</v>
      </c>
      <c r="E34396" s="28">
        <v>657.01300000000003</v>
      </c>
    </row>
    <row r="34397" spans="4:5" x14ac:dyDescent="0.25">
      <c r="D34397" s="31">
        <v>-419.78300000000002</v>
      </c>
      <c r="E34397" s="28">
        <v>656.93399999999997</v>
      </c>
    </row>
    <row r="34398" spans="4:5" x14ac:dyDescent="0.25">
      <c r="D34398" s="31">
        <v>-419.767</v>
      </c>
      <c r="E34398" s="28">
        <v>656.85599999999999</v>
      </c>
    </row>
    <row r="34399" spans="4:5" x14ac:dyDescent="0.25">
      <c r="D34399" s="31">
        <v>-419.75099999999998</v>
      </c>
      <c r="E34399" s="28">
        <v>656.77800000000002</v>
      </c>
    </row>
    <row r="34400" spans="4:5" x14ac:dyDescent="0.25">
      <c r="D34400" s="31">
        <v>-419.73500000000001</v>
      </c>
      <c r="E34400" s="28">
        <v>656.69899999999996</v>
      </c>
    </row>
    <row r="34401" spans="4:5" x14ac:dyDescent="0.25">
      <c r="D34401" s="31">
        <v>-419.71899999999999</v>
      </c>
      <c r="E34401" s="28">
        <v>656.62099999999998</v>
      </c>
    </row>
    <row r="34402" spans="4:5" x14ac:dyDescent="0.25">
      <c r="D34402" s="31">
        <v>-419.70299999999997</v>
      </c>
      <c r="E34402" s="28">
        <v>656.54300000000001</v>
      </c>
    </row>
    <row r="34403" spans="4:5" x14ac:dyDescent="0.25">
      <c r="D34403" s="31">
        <v>-419.68700000000001</v>
      </c>
      <c r="E34403" s="28">
        <v>656.46400000000006</v>
      </c>
    </row>
    <row r="34404" spans="4:5" x14ac:dyDescent="0.25">
      <c r="D34404" s="31">
        <v>-419.67099999999999</v>
      </c>
      <c r="E34404" s="28">
        <v>656.38599999999997</v>
      </c>
    </row>
    <row r="34405" spans="4:5" x14ac:dyDescent="0.25">
      <c r="D34405" s="31">
        <v>-419.65499999999997</v>
      </c>
      <c r="E34405" s="28">
        <v>656.30700000000002</v>
      </c>
    </row>
    <row r="34406" spans="4:5" x14ac:dyDescent="0.25">
      <c r="D34406" s="31">
        <v>-419.63900000000001</v>
      </c>
      <c r="E34406" s="28">
        <v>656.22900000000004</v>
      </c>
    </row>
    <row r="34407" spans="4:5" x14ac:dyDescent="0.25">
      <c r="D34407" s="31">
        <v>-419.62299999999999</v>
      </c>
      <c r="E34407" s="28">
        <v>656.15099999999995</v>
      </c>
    </row>
    <row r="34408" spans="4:5" x14ac:dyDescent="0.25">
      <c r="D34408" s="31">
        <v>-419.60700000000003</v>
      </c>
      <c r="E34408" s="28">
        <v>656.072</v>
      </c>
    </row>
    <row r="34409" spans="4:5" x14ac:dyDescent="0.25">
      <c r="D34409" s="31">
        <v>-419.59100000000001</v>
      </c>
      <c r="E34409" s="28">
        <v>655.99400000000003</v>
      </c>
    </row>
    <row r="34410" spans="4:5" x14ac:dyDescent="0.25">
      <c r="D34410" s="31">
        <v>-419.57499999999999</v>
      </c>
      <c r="E34410" s="28">
        <v>655.91499999999996</v>
      </c>
    </row>
    <row r="34411" spans="4:5" x14ac:dyDescent="0.25">
      <c r="D34411" s="31">
        <v>-419.55900000000003</v>
      </c>
      <c r="E34411" s="28">
        <v>655.83699999999999</v>
      </c>
    </row>
    <row r="34412" spans="4:5" x14ac:dyDescent="0.25">
      <c r="D34412" s="31">
        <v>-419.54300000000001</v>
      </c>
      <c r="E34412" s="28">
        <v>655.75900000000001</v>
      </c>
    </row>
    <row r="34413" spans="4:5" x14ac:dyDescent="0.25">
      <c r="D34413" s="31">
        <v>-419.52699999999999</v>
      </c>
      <c r="E34413" s="28">
        <v>655.68</v>
      </c>
    </row>
    <row r="34414" spans="4:5" x14ac:dyDescent="0.25">
      <c r="D34414" s="31">
        <v>-419.51100000000002</v>
      </c>
      <c r="E34414" s="28">
        <v>655.60199999999998</v>
      </c>
    </row>
    <row r="34415" spans="4:5" x14ac:dyDescent="0.25">
      <c r="D34415" s="31">
        <v>-419.495</v>
      </c>
      <c r="E34415" s="28">
        <v>655.52300000000002</v>
      </c>
    </row>
    <row r="34416" spans="4:5" x14ac:dyDescent="0.25">
      <c r="D34416" s="31">
        <v>-419.47899999999998</v>
      </c>
      <c r="E34416" s="28">
        <v>655.44500000000005</v>
      </c>
    </row>
    <row r="34417" spans="4:5" x14ac:dyDescent="0.25">
      <c r="D34417" s="31">
        <v>-419.46300000000002</v>
      </c>
      <c r="E34417" s="28">
        <v>655.36599999999999</v>
      </c>
    </row>
    <row r="34418" spans="4:5" x14ac:dyDescent="0.25">
      <c r="D34418" s="31">
        <v>-419.447</v>
      </c>
      <c r="E34418" s="28">
        <v>655.28800000000001</v>
      </c>
    </row>
    <row r="34419" spans="4:5" x14ac:dyDescent="0.25">
      <c r="D34419" s="31">
        <v>-419.43099999999998</v>
      </c>
      <c r="E34419" s="28">
        <v>655.20899999999995</v>
      </c>
    </row>
    <row r="34420" spans="4:5" x14ac:dyDescent="0.25">
      <c r="D34420" s="31">
        <v>-419.41500000000002</v>
      </c>
      <c r="E34420" s="28">
        <v>655.13</v>
      </c>
    </row>
    <row r="34421" spans="4:5" x14ac:dyDescent="0.25">
      <c r="D34421" s="31">
        <v>-419.399</v>
      </c>
      <c r="E34421" s="28">
        <v>655.05200000000002</v>
      </c>
    </row>
    <row r="34422" spans="4:5" x14ac:dyDescent="0.25">
      <c r="D34422" s="31">
        <v>-419.38299999999998</v>
      </c>
      <c r="E34422" s="28">
        <v>654.97299999999996</v>
      </c>
    </row>
    <row r="34423" spans="4:5" x14ac:dyDescent="0.25">
      <c r="D34423" s="31">
        <v>-419.36700000000002</v>
      </c>
      <c r="E34423" s="28">
        <v>654.89499999999998</v>
      </c>
    </row>
    <row r="34424" spans="4:5" x14ac:dyDescent="0.25">
      <c r="D34424" s="31">
        <v>-419.351</v>
      </c>
      <c r="E34424" s="28">
        <v>654.81600000000003</v>
      </c>
    </row>
    <row r="34425" spans="4:5" x14ac:dyDescent="0.25">
      <c r="D34425" s="31">
        <v>-419.33499999999998</v>
      </c>
      <c r="E34425" s="28">
        <v>654.73699999999997</v>
      </c>
    </row>
    <row r="34426" spans="4:5" x14ac:dyDescent="0.25">
      <c r="D34426" s="31">
        <v>-419.31900000000002</v>
      </c>
      <c r="E34426" s="28">
        <v>654.65899999999999</v>
      </c>
    </row>
    <row r="34427" spans="4:5" x14ac:dyDescent="0.25">
      <c r="D34427" s="31">
        <v>-419.303</v>
      </c>
      <c r="E34427" s="28">
        <v>654.58000000000004</v>
      </c>
    </row>
    <row r="34428" spans="4:5" x14ac:dyDescent="0.25">
      <c r="D34428" s="31">
        <v>-419.28699999999998</v>
      </c>
      <c r="E34428" s="28">
        <v>654.50199999999995</v>
      </c>
    </row>
    <row r="34429" spans="4:5" x14ac:dyDescent="0.25">
      <c r="D34429" s="31">
        <v>-419.27100000000002</v>
      </c>
      <c r="E34429" s="28">
        <v>654.423</v>
      </c>
    </row>
    <row r="34430" spans="4:5" x14ac:dyDescent="0.25">
      <c r="D34430" s="31">
        <v>-419.255</v>
      </c>
      <c r="E34430" s="28">
        <v>654.34400000000005</v>
      </c>
    </row>
    <row r="34431" spans="4:5" x14ac:dyDescent="0.25">
      <c r="D34431" s="31">
        <v>-419.23899999999998</v>
      </c>
      <c r="E34431" s="28">
        <v>654.26599999999996</v>
      </c>
    </row>
    <row r="34432" spans="4:5" x14ac:dyDescent="0.25">
      <c r="D34432" s="31">
        <v>-419.22300000000001</v>
      </c>
      <c r="E34432" s="28">
        <v>654.18700000000001</v>
      </c>
    </row>
    <row r="34433" spans="4:5" x14ac:dyDescent="0.25">
      <c r="D34433" s="31">
        <v>-419.20699999999999</v>
      </c>
      <c r="E34433" s="28">
        <v>654.10799999999995</v>
      </c>
    </row>
    <row r="34434" spans="4:5" x14ac:dyDescent="0.25">
      <c r="D34434" s="31">
        <v>-419.19099999999997</v>
      </c>
      <c r="E34434" s="28">
        <v>654.03</v>
      </c>
    </row>
    <row r="34435" spans="4:5" x14ac:dyDescent="0.25">
      <c r="D34435" s="31">
        <v>-419.17500000000001</v>
      </c>
      <c r="E34435" s="28">
        <v>653.95100000000002</v>
      </c>
    </row>
    <row r="34436" spans="4:5" x14ac:dyDescent="0.25">
      <c r="D34436" s="31">
        <v>-419.15899999999999</v>
      </c>
      <c r="E34436" s="28">
        <v>653.87199999999996</v>
      </c>
    </row>
    <row r="34437" spans="4:5" x14ac:dyDescent="0.25">
      <c r="D34437" s="31">
        <v>-419.14299999999997</v>
      </c>
      <c r="E34437" s="28">
        <v>653.79300000000001</v>
      </c>
    </row>
    <row r="34438" spans="4:5" x14ac:dyDescent="0.25">
      <c r="D34438" s="31">
        <v>-419.12700000000001</v>
      </c>
      <c r="E34438" s="28">
        <v>653.71500000000003</v>
      </c>
    </row>
    <row r="34439" spans="4:5" x14ac:dyDescent="0.25">
      <c r="D34439" s="31">
        <v>-419.11099999999999</v>
      </c>
      <c r="E34439" s="28">
        <v>653.63599999999997</v>
      </c>
    </row>
    <row r="34440" spans="4:5" x14ac:dyDescent="0.25">
      <c r="D34440" s="31">
        <v>-419.09500000000003</v>
      </c>
      <c r="E34440" s="28">
        <v>653.55700000000002</v>
      </c>
    </row>
    <row r="34441" spans="4:5" x14ac:dyDescent="0.25">
      <c r="D34441" s="31">
        <v>-419.07900000000001</v>
      </c>
      <c r="E34441" s="28">
        <v>653.47799999999995</v>
      </c>
    </row>
    <row r="34442" spans="4:5" x14ac:dyDescent="0.25">
      <c r="D34442" s="31">
        <v>-419.06299999999999</v>
      </c>
      <c r="E34442" s="28">
        <v>653.399</v>
      </c>
    </row>
    <row r="34443" spans="4:5" x14ac:dyDescent="0.25">
      <c r="D34443" s="31">
        <v>-419.04700000000003</v>
      </c>
      <c r="E34443" s="28">
        <v>653.32100000000003</v>
      </c>
    </row>
    <row r="34444" spans="4:5" x14ac:dyDescent="0.25">
      <c r="D34444" s="31">
        <v>-419.03100000000001</v>
      </c>
      <c r="E34444" s="28">
        <v>653.24199999999996</v>
      </c>
    </row>
    <row r="34445" spans="4:5" x14ac:dyDescent="0.25">
      <c r="D34445" s="31">
        <v>-419.01499999999999</v>
      </c>
      <c r="E34445" s="28">
        <v>653.16300000000001</v>
      </c>
    </row>
    <row r="34446" spans="4:5" x14ac:dyDescent="0.25">
      <c r="D34446" s="31">
        <v>-418.99900000000002</v>
      </c>
      <c r="E34446" s="28">
        <v>653.08399999999995</v>
      </c>
    </row>
    <row r="34447" spans="4:5" x14ac:dyDescent="0.25">
      <c r="D34447" s="31">
        <v>-418.983</v>
      </c>
      <c r="E34447" s="28">
        <v>653.005</v>
      </c>
    </row>
    <row r="34448" spans="4:5" x14ac:dyDescent="0.25">
      <c r="D34448" s="31">
        <v>-418.96699999999998</v>
      </c>
      <c r="E34448" s="28">
        <v>652.92600000000004</v>
      </c>
    </row>
    <row r="34449" spans="4:5" x14ac:dyDescent="0.25">
      <c r="D34449" s="31">
        <v>-418.95100000000002</v>
      </c>
      <c r="E34449" s="28">
        <v>652.84799999999996</v>
      </c>
    </row>
    <row r="34450" spans="4:5" x14ac:dyDescent="0.25">
      <c r="D34450" s="31">
        <v>-418.935</v>
      </c>
      <c r="E34450" s="28">
        <v>652.76900000000001</v>
      </c>
    </row>
    <row r="34451" spans="4:5" x14ac:dyDescent="0.25">
      <c r="D34451" s="31">
        <v>-418.91899999999998</v>
      </c>
      <c r="E34451" s="28">
        <v>652.69000000000005</v>
      </c>
    </row>
    <row r="34452" spans="4:5" x14ac:dyDescent="0.25">
      <c r="D34452" s="31">
        <v>-418.90300000000002</v>
      </c>
      <c r="E34452" s="28">
        <v>652.61099999999999</v>
      </c>
    </row>
    <row r="34453" spans="4:5" x14ac:dyDescent="0.25">
      <c r="D34453" s="31">
        <v>-418.887</v>
      </c>
      <c r="E34453" s="28">
        <v>652.53200000000004</v>
      </c>
    </row>
    <row r="34454" spans="4:5" x14ac:dyDescent="0.25">
      <c r="D34454" s="31">
        <v>-418.87099999999998</v>
      </c>
      <c r="E34454" s="28">
        <v>652.45299999999997</v>
      </c>
    </row>
    <row r="34455" spans="4:5" x14ac:dyDescent="0.25">
      <c r="D34455" s="31">
        <v>-418.85500000000002</v>
      </c>
      <c r="E34455" s="28">
        <v>652.37400000000002</v>
      </c>
    </row>
    <row r="34456" spans="4:5" x14ac:dyDescent="0.25">
      <c r="D34456" s="31">
        <v>-418.839</v>
      </c>
      <c r="E34456" s="28">
        <v>652.29499999999996</v>
      </c>
    </row>
    <row r="34457" spans="4:5" x14ac:dyDescent="0.25">
      <c r="D34457" s="31">
        <v>-418.82299999999998</v>
      </c>
      <c r="E34457" s="28">
        <v>652.21600000000001</v>
      </c>
    </row>
    <row r="34458" spans="4:5" x14ac:dyDescent="0.25">
      <c r="D34458" s="31">
        <v>-418.80700000000002</v>
      </c>
      <c r="E34458" s="28">
        <v>652.13699999999994</v>
      </c>
    </row>
    <row r="34459" spans="4:5" x14ac:dyDescent="0.25">
      <c r="D34459" s="31">
        <v>-418.791</v>
      </c>
      <c r="E34459" s="28">
        <v>652.05799999999999</v>
      </c>
    </row>
    <row r="34460" spans="4:5" x14ac:dyDescent="0.25">
      <c r="D34460" s="31">
        <v>-418.77499999999998</v>
      </c>
      <c r="E34460" s="28">
        <v>651.97900000000004</v>
      </c>
    </row>
    <row r="34461" spans="4:5" x14ac:dyDescent="0.25">
      <c r="D34461" s="31">
        <v>-418.75900000000001</v>
      </c>
      <c r="E34461" s="28">
        <v>651.9</v>
      </c>
    </row>
    <row r="34462" spans="4:5" x14ac:dyDescent="0.25">
      <c r="D34462" s="31">
        <v>-418.74299999999999</v>
      </c>
      <c r="E34462" s="28">
        <v>651.82100000000003</v>
      </c>
    </row>
    <row r="34463" spans="4:5" x14ac:dyDescent="0.25">
      <c r="D34463" s="31">
        <v>-418.72699999999998</v>
      </c>
      <c r="E34463" s="28">
        <v>651.74199999999996</v>
      </c>
    </row>
    <row r="34464" spans="4:5" x14ac:dyDescent="0.25">
      <c r="D34464" s="31">
        <v>-418.71100000000001</v>
      </c>
      <c r="E34464" s="28">
        <v>651.66300000000001</v>
      </c>
    </row>
    <row r="34465" spans="4:5" x14ac:dyDescent="0.25">
      <c r="D34465" s="31">
        <v>-418.69499999999999</v>
      </c>
      <c r="E34465" s="28">
        <v>651.58399999999995</v>
      </c>
    </row>
    <row r="34466" spans="4:5" x14ac:dyDescent="0.25">
      <c r="D34466" s="31">
        <v>-418.67899999999997</v>
      </c>
      <c r="E34466" s="28">
        <v>651.505</v>
      </c>
    </row>
    <row r="34467" spans="4:5" x14ac:dyDescent="0.25">
      <c r="D34467" s="31">
        <v>-418.66300000000001</v>
      </c>
      <c r="E34467" s="28">
        <v>651.42600000000004</v>
      </c>
    </row>
    <row r="34468" spans="4:5" x14ac:dyDescent="0.25">
      <c r="D34468" s="31">
        <v>-418.64699999999999</v>
      </c>
      <c r="E34468" s="28">
        <v>651.34699999999998</v>
      </c>
    </row>
    <row r="34469" spans="4:5" x14ac:dyDescent="0.25">
      <c r="D34469" s="31">
        <v>-418.63099999999997</v>
      </c>
      <c r="E34469" s="28">
        <v>651.26800000000003</v>
      </c>
    </row>
    <row r="34470" spans="4:5" x14ac:dyDescent="0.25">
      <c r="D34470" s="31">
        <v>-418.61500000000001</v>
      </c>
      <c r="E34470" s="28">
        <v>651.18899999999996</v>
      </c>
    </row>
    <row r="34471" spans="4:5" x14ac:dyDescent="0.25">
      <c r="D34471" s="31">
        <v>-418.59899999999999</v>
      </c>
      <c r="E34471" s="28">
        <v>651.11</v>
      </c>
    </row>
    <row r="34472" spans="4:5" x14ac:dyDescent="0.25">
      <c r="D34472" s="31">
        <v>-418.58300000000003</v>
      </c>
      <c r="E34472" s="28">
        <v>651.03</v>
      </c>
    </row>
    <row r="34473" spans="4:5" x14ac:dyDescent="0.25">
      <c r="D34473" s="31">
        <v>-418.56700000000001</v>
      </c>
      <c r="E34473" s="28">
        <v>650.95100000000002</v>
      </c>
    </row>
    <row r="34474" spans="4:5" x14ac:dyDescent="0.25">
      <c r="D34474" s="31">
        <v>-418.55099999999999</v>
      </c>
      <c r="E34474" s="28">
        <v>650.87199999999996</v>
      </c>
    </row>
    <row r="34475" spans="4:5" x14ac:dyDescent="0.25">
      <c r="D34475" s="31">
        <v>-418.53500000000003</v>
      </c>
      <c r="E34475" s="28">
        <v>650.79300000000001</v>
      </c>
    </row>
    <row r="34476" spans="4:5" x14ac:dyDescent="0.25">
      <c r="D34476" s="31">
        <v>-418.51900000000001</v>
      </c>
      <c r="E34476" s="28">
        <v>650.71400000000006</v>
      </c>
    </row>
    <row r="34477" spans="4:5" x14ac:dyDescent="0.25">
      <c r="D34477" s="31">
        <v>-418.50299999999999</v>
      </c>
      <c r="E34477" s="28">
        <v>650.63499999999999</v>
      </c>
    </row>
    <row r="34478" spans="4:5" x14ac:dyDescent="0.25">
      <c r="D34478" s="31">
        <v>-418.48700000000002</v>
      </c>
      <c r="E34478" s="28">
        <v>650.55499999999995</v>
      </c>
    </row>
    <row r="34479" spans="4:5" x14ac:dyDescent="0.25">
      <c r="D34479" s="31">
        <v>-418.471</v>
      </c>
      <c r="E34479" s="28">
        <v>650.476</v>
      </c>
    </row>
    <row r="34480" spans="4:5" x14ac:dyDescent="0.25">
      <c r="D34480" s="31">
        <v>-418.45499999999998</v>
      </c>
      <c r="E34480" s="28">
        <v>650.39700000000005</v>
      </c>
    </row>
    <row r="34481" spans="4:5" x14ac:dyDescent="0.25">
      <c r="D34481" s="31">
        <v>-418.43900000000002</v>
      </c>
      <c r="E34481" s="28">
        <v>650.31799999999998</v>
      </c>
    </row>
    <row r="34482" spans="4:5" x14ac:dyDescent="0.25">
      <c r="D34482" s="31">
        <v>-418.423</v>
      </c>
      <c r="E34482" s="28">
        <v>650.23900000000003</v>
      </c>
    </row>
    <row r="34483" spans="4:5" x14ac:dyDescent="0.25">
      <c r="D34483" s="31">
        <v>-418.40699999999998</v>
      </c>
      <c r="E34483" s="28">
        <v>650.15899999999999</v>
      </c>
    </row>
    <row r="34484" spans="4:5" x14ac:dyDescent="0.25">
      <c r="D34484" s="31">
        <v>-418.39100000000002</v>
      </c>
      <c r="E34484" s="28">
        <v>650.08000000000004</v>
      </c>
    </row>
    <row r="34485" spans="4:5" x14ac:dyDescent="0.25">
      <c r="D34485" s="31">
        <v>-418.375</v>
      </c>
      <c r="E34485" s="28">
        <v>650.00099999999998</v>
      </c>
    </row>
    <row r="34486" spans="4:5" x14ac:dyDescent="0.25">
      <c r="D34486" s="31">
        <v>-418.35899999999998</v>
      </c>
      <c r="E34486" s="28">
        <v>649.92200000000003</v>
      </c>
    </row>
    <row r="34487" spans="4:5" x14ac:dyDescent="0.25">
      <c r="D34487" s="31">
        <v>-418.34300000000002</v>
      </c>
      <c r="E34487" s="28">
        <v>649.84199999999998</v>
      </c>
    </row>
    <row r="34488" spans="4:5" x14ac:dyDescent="0.25">
      <c r="D34488" s="31">
        <v>-418.327</v>
      </c>
      <c r="E34488" s="28">
        <v>649.76300000000003</v>
      </c>
    </row>
    <row r="34489" spans="4:5" x14ac:dyDescent="0.25">
      <c r="D34489" s="31">
        <v>-418.31099999999998</v>
      </c>
      <c r="E34489" s="28">
        <v>649.68399999999997</v>
      </c>
    </row>
    <row r="34490" spans="4:5" x14ac:dyDescent="0.25">
      <c r="D34490" s="31">
        <v>-418.29500000000002</v>
      </c>
      <c r="E34490" s="28">
        <v>649.60400000000004</v>
      </c>
    </row>
    <row r="34491" spans="4:5" x14ac:dyDescent="0.25">
      <c r="D34491" s="31">
        <v>-418.279</v>
      </c>
      <c r="E34491" s="28">
        <v>649.52499999999998</v>
      </c>
    </row>
    <row r="34492" spans="4:5" x14ac:dyDescent="0.25">
      <c r="D34492" s="31">
        <v>-418.26299999999998</v>
      </c>
      <c r="E34492" s="28">
        <v>649.44600000000003</v>
      </c>
    </row>
    <row r="34493" spans="4:5" x14ac:dyDescent="0.25">
      <c r="D34493" s="31">
        <v>-418.24700000000001</v>
      </c>
      <c r="E34493" s="28">
        <v>649.36599999999999</v>
      </c>
    </row>
    <row r="34494" spans="4:5" x14ac:dyDescent="0.25">
      <c r="D34494" s="31">
        <v>-418.23099999999999</v>
      </c>
      <c r="E34494" s="28">
        <v>649.28700000000003</v>
      </c>
    </row>
    <row r="34495" spans="4:5" x14ac:dyDescent="0.25">
      <c r="D34495" s="31">
        <v>-418.21499999999997</v>
      </c>
      <c r="E34495" s="28">
        <v>649.20799999999997</v>
      </c>
    </row>
    <row r="34496" spans="4:5" x14ac:dyDescent="0.25">
      <c r="D34496" s="31">
        <v>-418.19900000000001</v>
      </c>
      <c r="E34496" s="28">
        <v>649.12800000000004</v>
      </c>
    </row>
    <row r="34497" spans="4:5" x14ac:dyDescent="0.25">
      <c r="D34497" s="31">
        <v>-418.18299999999999</v>
      </c>
      <c r="E34497" s="28">
        <v>649.04899999999998</v>
      </c>
    </row>
    <row r="34498" spans="4:5" x14ac:dyDescent="0.25">
      <c r="D34498" s="31">
        <v>-418.16699999999997</v>
      </c>
      <c r="E34498" s="28">
        <v>648.96900000000005</v>
      </c>
    </row>
    <row r="34499" spans="4:5" x14ac:dyDescent="0.25">
      <c r="D34499" s="31">
        <v>-418.15100000000001</v>
      </c>
      <c r="E34499" s="28">
        <v>648.89</v>
      </c>
    </row>
    <row r="34500" spans="4:5" x14ac:dyDescent="0.25">
      <c r="D34500" s="31">
        <v>-418.13499999999999</v>
      </c>
      <c r="E34500" s="28">
        <v>648.81100000000004</v>
      </c>
    </row>
    <row r="34501" spans="4:5" x14ac:dyDescent="0.25">
      <c r="D34501" s="31">
        <v>-418.12</v>
      </c>
      <c r="E34501" s="28">
        <v>648.73099999999999</v>
      </c>
    </row>
    <row r="34502" spans="4:5" x14ac:dyDescent="0.25">
      <c r="D34502" s="31">
        <v>-418.10399999999998</v>
      </c>
      <c r="E34502" s="28">
        <v>648.65200000000004</v>
      </c>
    </row>
    <row r="34503" spans="4:5" x14ac:dyDescent="0.25">
      <c r="D34503" s="31">
        <v>-418.08800000000002</v>
      </c>
      <c r="E34503" s="28">
        <v>648.572</v>
      </c>
    </row>
    <row r="34504" spans="4:5" x14ac:dyDescent="0.25">
      <c r="D34504" s="31">
        <v>-418.072</v>
      </c>
      <c r="E34504" s="28">
        <v>648.49300000000005</v>
      </c>
    </row>
    <row r="34505" spans="4:5" x14ac:dyDescent="0.25">
      <c r="D34505" s="31">
        <v>-418.05599999999998</v>
      </c>
      <c r="E34505" s="28">
        <v>648.41300000000001</v>
      </c>
    </row>
    <row r="34506" spans="4:5" x14ac:dyDescent="0.25">
      <c r="D34506" s="31">
        <v>-418.04</v>
      </c>
      <c r="E34506" s="28">
        <v>648.33399999999995</v>
      </c>
    </row>
    <row r="34507" spans="4:5" x14ac:dyDescent="0.25">
      <c r="D34507" s="31">
        <v>-418.024</v>
      </c>
      <c r="E34507" s="28">
        <v>648.25400000000002</v>
      </c>
    </row>
    <row r="34508" spans="4:5" x14ac:dyDescent="0.25">
      <c r="D34508" s="31">
        <v>-418.00799999999998</v>
      </c>
      <c r="E34508" s="28">
        <v>648.17499999999995</v>
      </c>
    </row>
    <row r="34509" spans="4:5" x14ac:dyDescent="0.25">
      <c r="D34509" s="31">
        <v>-417.99200000000002</v>
      </c>
      <c r="E34509" s="28">
        <v>648.09500000000003</v>
      </c>
    </row>
    <row r="34510" spans="4:5" x14ac:dyDescent="0.25">
      <c r="D34510" s="31">
        <v>-417.976</v>
      </c>
      <c r="E34510" s="28">
        <v>648.01599999999996</v>
      </c>
    </row>
    <row r="34511" spans="4:5" x14ac:dyDescent="0.25">
      <c r="D34511" s="31">
        <v>-417.96</v>
      </c>
      <c r="E34511" s="28">
        <v>647.93600000000004</v>
      </c>
    </row>
    <row r="34512" spans="4:5" x14ac:dyDescent="0.25">
      <c r="D34512" s="31">
        <v>-417.94400000000002</v>
      </c>
      <c r="E34512" s="28">
        <v>647.85699999999997</v>
      </c>
    </row>
    <row r="34513" spans="4:5" x14ac:dyDescent="0.25">
      <c r="D34513" s="31">
        <v>-417.928</v>
      </c>
      <c r="E34513" s="28">
        <v>647.77700000000004</v>
      </c>
    </row>
    <row r="34514" spans="4:5" x14ac:dyDescent="0.25">
      <c r="D34514" s="31">
        <v>-417.91199999999998</v>
      </c>
      <c r="E34514" s="28">
        <v>647.697</v>
      </c>
    </row>
    <row r="34515" spans="4:5" x14ac:dyDescent="0.25">
      <c r="D34515" s="31">
        <v>-417.89600000000002</v>
      </c>
      <c r="E34515" s="28">
        <v>647.61800000000005</v>
      </c>
    </row>
    <row r="34516" spans="4:5" x14ac:dyDescent="0.25">
      <c r="D34516" s="31">
        <v>-417.88</v>
      </c>
      <c r="E34516" s="28">
        <v>647.53800000000001</v>
      </c>
    </row>
    <row r="34517" spans="4:5" x14ac:dyDescent="0.25">
      <c r="D34517" s="31">
        <v>-417.86399999999998</v>
      </c>
      <c r="E34517" s="28">
        <v>647.45899999999995</v>
      </c>
    </row>
    <row r="34518" spans="4:5" x14ac:dyDescent="0.25">
      <c r="D34518" s="31">
        <v>-417.84800000000001</v>
      </c>
      <c r="E34518" s="28">
        <v>647.37900000000002</v>
      </c>
    </row>
    <row r="34519" spans="4:5" x14ac:dyDescent="0.25">
      <c r="D34519" s="31">
        <v>-417.83199999999999</v>
      </c>
      <c r="E34519" s="28">
        <v>647.29899999999998</v>
      </c>
    </row>
    <row r="34520" spans="4:5" x14ac:dyDescent="0.25">
      <c r="D34520" s="31">
        <v>-417.81599999999997</v>
      </c>
      <c r="E34520" s="28">
        <v>647.22</v>
      </c>
    </row>
    <row r="34521" spans="4:5" x14ac:dyDescent="0.25">
      <c r="D34521" s="31">
        <v>-417.8</v>
      </c>
      <c r="E34521" s="28">
        <v>647.14</v>
      </c>
    </row>
    <row r="34522" spans="4:5" x14ac:dyDescent="0.25">
      <c r="D34522" s="31">
        <v>-417.78399999999999</v>
      </c>
      <c r="E34522" s="28">
        <v>647.05999999999995</v>
      </c>
    </row>
    <row r="34523" spans="4:5" x14ac:dyDescent="0.25">
      <c r="D34523" s="31">
        <v>-417.76799999999997</v>
      </c>
      <c r="E34523" s="28">
        <v>646.98099999999999</v>
      </c>
    </row>
    <row r="34524" spans="4:5" x14ac:dyDescent="0.25">
      <c r="D34524" s="31">
        <v>-417.75200000000001</v>
      </c>
      <c r="E34524" s="28">
        <v>646.90099999999995</v>
      </c>
    </row>
    <row r="34525" spans="4:5" x14ac:dyDescent="0.25">
      <c r="D34525" s="31">
        <v>-417.73599999999999</v>
      </c>
      <c r="E34525" s="28">
        <v>646.82100000000003</v>
      </c>
    </row>
    <row r="34526" spans="4:5" x14ac:dyDescent="0.25">
      <c r="D34526" s="31">
        <v>-417.72</v>
      </c>
      <c r="E34526" s="28">
        <v>646.74199999999996</v>
      </c>
    </row>
    <row r="34527" spans="4:5" x14ac:dyDescent="0.25">
      <c r="D34527" s="31">
        <v>-417.70400000000001</v>
      </c>
      <c r="E34527" s="28">
        <v>646.66200000000003</v>
      </c>
    </row>
    <row r="34528" spans="4:5" x14ac:dyDescent="0.25">
      <c r="D34528" s="31">
        <v>-417.68799999999999</v>
      </c>
      <c r="E34528" s="28">
        <v>646.58199999999999</v>
      </c>
    </row>
    <row r="34529" spans="4:5" x14ac:dyDescent="0.25">
      <c r="D34529" s="31">
        <v>-417.67200000000003</v>
      </c>
      <c r="E34529" s="28">
        <v>646.50300000000004</v>
      </c>
    </row>
    <row r="34530" spans="4:5" x14ac:dyDescent="0.25">
      <c r="D34530" s="31">
        <v>-417.65600000000001</v>
      </c>
      <c r="E34530" s="28">
        <v>646.423</v>
      </c>
    </row>
    <row r="34531" spans="4:5" x14ac:dyDescent="0.25">
      <c r="D34531" s="31">
        <v>-417.64</v>
      </c>
      <c r="E34531" s="28">
        <v>646.34299999999996</v>
      </c>
    </row>
    <row r="34532" spans="4:5" x14ac:dyDescent="0.25">
      <c r="D34532" s="31">
        <v>-417.62400000000002</v>
      </c>
      <c r="E34532" s="28">
        <v>646.26300000000003</v>
      </c>
    </row>
    <row r="34533" spans="4:5" x14ac:dyDescent="0.25">
      <c r="D34533" s="31">
        <v>-417.608</v>
      </c>
      <c r="E34533" s="28">
        <v>646.18399999999997</v>
      </c>
    </row>
    <row r="34534" spans="4:5" x14ac:dyDescent="0.25">
      <c r="D34534" s="31">
        <v>-417.59199999999998</v>
      </c>
      <c r="E34534" s="28">
        <v>646.10400000000004</v>
      </c>
    </row>
    <row r="34535" spans="4:5" x14ac:dyDescent="0.25">
      <c r="D34535" s="31">
        <v>-417.57600000000002</v>
      </c>
      <c r="E34535" s="28">
        <v>646.024</v>
      </c>
    </row>
    <row r="34536" spans="4:5" x14ac:dyDescent="0.25">
      <c r="D34536" s="31">
        <v>-417.56</v>
      </c>
      <c r="E34536" s="28">
        <v>645.94399999999996</v>
      </c>
    </row>
    <row r="34537" spans="4:5" x14ac:dyDescent="0.25">
      <c r="D34537" s="31">
        <v>-417.54399999999998</v>
      </c>
      <c r="E34537" s="28">
        <v>645.86400000000003</v>
      </c>
    </row>
    <row r="34538" spans="4:5" x14ac:dyDescent="0.25">
      <c r="D34538" s="31">
        <v>-417.52800000000002</v>
      </c>
      <c r="E34538" s="28">
        <v>645.78499999999997</v>
      </c>
    </row>
    <row r="34539" spans="4:5" x14ac:dyDescent="0.25">
      <c r="D34539" s="31">
        <v>-417.512</v>
      </c>
      <c r="E34539" s="28">
        <v>645.70500000000004</v>
      </c>
    </row>
    <row r="34540" spans="4:5" x14ac:dyDescent="0.25">
      <c r="D34540" s="31">
        <v>-417.49599999999998</v>
      </c>
      <c r="E34540" s="28">
        <v>645.625</v>
      </c>
    </row>
    <row r="34541" spans="4:5" x14ac:dyDescent="0.25">
      <c r="D34541" s="31">
        <v>-417.48</v>
      </c>
      <c r="E34541" s="28">
        <v>645.54499999999996</v>
      </c>
    </row>
    <row r="34542" spans="4:5" x14ac:dyDescent="0.25">
      <c r="D34542" s="31">
        <v>-417.464</v>
      </c>
      <c r="E34542" s="28">
        <v>645.46500000000003</v>
      </c>
    </row>
    <row r="34543" spans="4:5" x14ac:dyDescent="0.25">
      <c r="D34543" s="31">
        <v>-417.44799999999998</v>
      </c>
      <c r="E34543" s="28">
        <v>645.38499999999999</v>
      </c>
    </row>
    <row r="34544" spans="4:5" x14ac:dyDescent="0.25">
      <c r="D34544" s="31">
        <v>-417.43200000000002</v>
      </c>
      <c r="E34544" s="28">
        <v>645.30499999999995</v>
      </c>
    </row>
    <row r="34545" spans="4:5" x14ac:dyDescent="0.25">
      <c r="D34545" s="31">
        <v>-417.416</v>
      </c>
      <c r="E34545" s="28">
        <v>645.22500000000002</v>
      </c>
    </row>
    <row r="34546" spans="4:5" x14ac:dyDescent="0.25">
      <c r="D34546" s="31">
        <v>-417.4</v>
      </c>
      <c r="E34546" s="28">
        <v>645.14599999999996</v>
      </c>
    </row>
    <row r="34547" spans="4:5" x14ac:dyDescent="0.25">
      <c r="D34547" s="31">
        <v>-417.38400000000001</v>
      </c>
      <c r="E34547" s="28">
        <v>645.06600000000003</v>
      </c>
    </row>
    <row r="34548" spans="4:5" x14ac:dyDescent="0.25">
      <c r="D34548" s="31">
        <v>-417.36799999999999</v>
      </c>
      <c r="E34548" s="28">
        <v>644.98599999999999</v>
      </c>
    </row>
    <row r="34549" spans="4:5" x14ac:dyDescent="0.25">
      <c r="D34549" s="31">
        <v>-417.35199999999998</v>
      </c>
      <c r="E34549" s="28">
        <v>644.90599999999995</v>
      </c>
    </row>
    <row r="34550" spans="4:5" x14ac:dyDescent="0.25">
      <c r="D34550" s="31">
        <v>-417.33600000000001</v>
      </c>
      <c r="E34550" s="28">
        <v>644.82600000000002</v>
      </c>
    </row>
    <row r="34551" spans="4:5" x14ac:dyDescent="0.25">
      <c r="D34551" s="31">
        <v>-417.32</v>
      </c>
      <c r="E34551" s="28">
        <v>644.74599999999998</v>
      </c>
    </row>
    <row r="34552" spans="4:5" x14ac:dyDescent="0.25">
      <c r="D34552" s="31">
        <v>-417.30399999999997</v>
      </c>
      <c r="E34552" s="28">
        <v>644.66600000000005</v>
      </c>
    </row>
    <row r="34553" spans="4:5" x14ac:dyDescent="0.25">
      <c r="D34553" s="31">
        <v>-417.28800000000001</v>
      </c>
      <c r="E34553" s="28">
        <v>644.58600000000001</v>
      </c>
    </row>
    <row r="34554" spans="4:5" x14ac:dyDescent="0.25">
      <c r="D34554" s="31">
        <v>-417.27199999999999</v>
      </c>
      <c r="E34554" s="28">
        <v>644.50599999999997</v>
      </c>
    </row>
    <row r="34555" spans="4:5" x14ac:dyDescent="0.25">
      <c r="D34555" s="31">
        <v>-417.25599999999997</v>
      </c>
      <c r="E34555" s="28">
        <v>644.42600000000004</v>
      </c>
    </row>
    <row r="34556" spans="4:5" x14ac:dyDescent="0.25">
      <c r="D34556" s="31">
        <v>-417.24</v>
      </c>
      <c r="E34556" s="28">
        <v>644.346</v>
      </c>
    </row>
    <row r="34557" spans="4:5" x14ac:dyDescent="0.25">
      <c r="D34557" s="31">
        <v>-417.22399999999999</v>
      </c>
      <c r="E34557" s="28">
        <v>644.26599999999996</v>
      </c>
    </row>
    <row r="34558" spans="4:5" x14ac:dyDescent="0.25">
      <c r="D34558" s="31">
        <v>-417.20800000000003</v>
      </c>
      <c r="E34558" s="28">
        <v>644.18600000000004</v>
      </c>
    </row>
    <row r="34559" spans="4:5" x14ac:dyDescent="0.25">
      <c r="D34559" s="31">
        <v>-417.19200000000001</v>
      </c>
      <c r="E34559" s="28">
        <v>644.10599999999999</v>
      </c>
    </row>
    <row r="34560" spans="4:5" x14ac:dyDescent="0.25">
      <c r="D34560" s="31">
        <v>-417.17599999999999</v>
      </c>
      <c r="E34560" s="28">
        <v>644.02599999999995</v>
      </c>
    </row>
    <row r="34561" spans="4:5" x14ac:dyDescent="0.25">
      <c r="D34561" s="31">
        <v>-417.16</v>
      </c>
      <c r="E34561" s="28">
        <v>643.94600000000003</v>
      </c>
    </row>
    <row r="34562" spans="4:5" x14ac:dyDescent="0.25">
      <c r="D34562" s="31">
        <v>-417.14400000000001</v>
      </c>
      <c r="E34562" s="28">
        <v>643.86599999999999</v>
      </c>
    </row>
    <row r="34563" spans="4:5" x14ac:dyDescent="0.25">
      <c r="D34563" s="31">
        <v>-417.12799999999999</v>
      </c>
      <c r="E34563" s="28">
        <v>643.78599999999994</v>
      </c>
    </row>
    <row r="34564" spans="4:5" x14ac:dyDescent="0.25">
      <c r="D34564" s="31">
        <v>-417.11200000000002</v>
      </c>
      <c r="E34564" s="28">
        <v>643.70500000000004</v>
      </c>
    </row>
    <row r="34565" spans="4:5" x14ac:dyDescent="0.25">
      <c r="D34565" s="31">
        <v>-417.096</v>
      </c>
      <c r="E34565" s="28">
        <v>643.625</v>
      </c>
    </row>
    <row r="34566" spans="4:5" x14ac:dyDescent="0.25">
      <c r="D34566" s="31">
        <v>-417.08</v>
      </c>
      <c r="E34566" s="28">
        <v>643.54499999999996</v>
      </c>
    </row>
    <row r="34567" spans="4:5" x14ac:dyDescent="0.25">
      <c r="D34567" s="31">
        <v>-417.06400000000002</v>
      </c>
      <c r="E34567" s="28">
        <v>643.46500000000003</v>
      </c>
    </row>
    <row r="34568" spans="4:5" x14ac:dyDescent="0.25">
      <c r="D34568" s="31">
        <v>-417.048</v>
      </c>
      <c r="E34568" s="28">
        <v>643.38499999999999</v>
      </c>
    </row>
    <row r="34569" spans="4:5" x14ac:dyDescent="0.25">
      <c r="D34569" s="31">
        <v>-417.03199999999998</v>
      </c>
      <c r="E34569" s="28">
        <v>643.30499999999995</v>
      </c>
    </row>
    <row r="34570" spans="4:5" x14ac:dyDescent="0.25">
      <c r="D34570" s="31">
        <v>-417.01600000000002</v>
      </c>
      <c r="E34570" s="28">
        <v>643.22500000000002</v>
      </c>
    </row>
    <row r="34571" spans="4:5" x14ac:dyDescent="0.25">
      <c r="D34571" s="31">
        <v>-417</v>
      </c>
      <c r="E34571" s="28">
        <v>643.14499999999998</v>
      </c>
    </row>
    <row r="34572" spans="4:5" x14ac:dyDescent="0.25">
      <c r="D34572" s="31">
        <v>-416.98399999999998</v>
      </c>
      <c r="E34572" s="28">
        <v>643.06399999999996</v>
      </c>
    </row>
    <row r="34573" spans="4:5" x14ac:dyDescent="0.25">
      <c r="D34573" s="31">
        <v>-416.96800000000002</v>
      </c>
      <c r="E34573" s="28">
        <v>642.98400000000004</v>
      </c>
    </row>
    <row r="34574" spans="4:5" x14ac:dyDescent="0.25">
      <c r="D34574" s="31">
        <v>-416.952</v>
      </c>
      <c r="E34574" s="28">
        <v>642.904</v>
      </c>
    </row>
    <row r="34575" spans="4:5" x14ac:dyDescent="0.25">
      <c r="D34575" s="31">
        <v>-416.93599999999998</v>
      </c>
      <c r="E34575" s="28">
        <v>642.82399999999996</v>
      </c>
    </row>
    <row r="34576" spans="4:5" x14ac:dyDescent="0.25">
      <c r="D34576" s="31">
        <v>-416.92</v>
      </c>
      <c r="E34576" s="28">
        <v>642.74400000000003</v>
      </c>
    </row>
    <row r="34577" spans="4:5" x14ac:dyDescent="0.25">
      <c r="D34577" s="31">
        <v>-416.904</v>
      </c>
      <c r="E34577" s="28">
        <v>642.66300000000001</v>
      </c>
    </row>
    <row r="34578" spans="4:5" x14ac:dyDescent="0.25">
      <c r="D34578" s="31">
        <v>-416.88799999999998</v>
      </c>
      <c r="E34578" s="28">
        <v>642.58299999999997</v>
      </c>
    </row>
    <row r="34579" spans="4:5" x14ac:dyDescent="0.25">
      <c r="D34579" s="31">
        <v>-416.87200000000001</v>
      </c>
      <c r="E34579" s="28">
        <v>642.50300000000004</v>
      </c>
    </row>
    <row r="34580" spans="4:5" x14ac:dyDescent="0.25">
      <c r="D34580" s="31">
        <v>-416.85599999999999</v>
      </c>
      <c r="E34580" s="28">
        <v>642.423</v>
      </c>
    </row>
    <row r="34581" spans="4:5" x14ac:dyDescent="0.25">
      <c r="D34581" s="31">
        <v>-416.84</v>
      </c>
      <c r="E34581" s="28">
        <v>642.34199999999998</v>
      </c>
    </row>
    <row r="34582" spans="4:5" x14ac:dyDescent="0.25">
      <c r="D34582" s="31">
        <v>-416.82400000000001</v>
      </c>
      <c r="E34582" s="28">
        <v>642.26199999999994</v>
      </c>
    </row>
    <row r="34583" spans="4:5" x14ac:dyDescent="0.25">
      <c r="D34583" s="31">
        <v>-416.80799999999999</v>
      </c>
      <c r="E34583" s="28">
        <v>642.18200000000002</v>
      </c>
    </row>
    <row r="34584" spans="4:5" x14ac:dyDescent="0.25">
      <c r="D34584" s="31">
        <v>-416.79199999999997</v>
      </c>
      <c r="E34584" s="28">
        <v>642.10199999999998</v>
      </c>
    </row>
    <row r="34585" spans="4:5" x14ac:dyDescent="0.25">
      <c r="D34585" s="31">
        <v>-416.77600000000001</v>
      </c>
      <c r="E34585" s="28">
        <v>642.02099999999996</v>
      </c>
    </row>
    <row r="34586" spans="4:5" x14ac:dyDescent="0.25">
      <c r="D34586" s="31">
        <v>-416.76</v>
      </c>
      <c r="E34586" s="28">
        <v>641.94100000000003</v>
      </c>
    </row>
    <row r="34587" spans="4:5" x14ac:dyDescent="0.25">
      <c r="D34587" s="31">
        <v>-416.74400000000003</v>
      </c>
      <c r="E34587" s="28">
        <v>641.86099999999999</v>
      </c>
    </row>
    <row r="34588" spans="4:5" x14ac:dyDescent="0.25">
      <c r="D34588" s="31">
        <v>-416.72800000000001</v>
      </c>
      <c r="E34588" s="28">
        <v>641.78</v>
      </c>
    </row>
    <row r="34589" spans="4:5" x14ac:dyDescent="0.25">
      <c r="D34589" s="31">
        <v>-416.71199999999999</v>
      </c>
      <c r="E34589" s="28">
        <v>641.70000000000005</v>
      </c>
    </row>
    <row r="34590" spans="4:5" x14ac:dyDescent="0.25">
      <c r="D34590" s="31">
        <v>-416.69600000000003</v>
      </c>
      <c r="E34590" s="28">
        <v>641.62</v>
      </c>
    </row>
    <row r="34591" spans="4:5" x14ac:dyDescent="0.25">
      <c r="D34591" s="31">
        <v>-416.68</v>
      </c>
      <c r="E34591" s="28">
        <v>641.53899999999999</v>
      </c>
    </row>
    <row r="34592" spans="4:5" x14ac:dyDescent="0.25">
      <c r="D34592" s="31">
        <v>-416.66399999999999</v>
      </c>
      <c r="E34592" s="28">
        <v>641.45899999999995</v>
      </c>
    </row>
    <row r="34593" spans="4:5" x14ac:dyDescent="0.25">
      <c r="D34593" s="31">
        <v>-416.64800000000002</v>
      </c>
      <c r="E34593" s="28">
        <v>641.37900000000002</v>
      </c>
    </row>
    <row r="34594" spans="4:5" x14ac:dyDescent="0.25">
      <c r="D34594" s="31">
        <v>-416.63200000000001</v>
      </c>
      <c r="E34594" s="28">
        <v>641.298</v>
      </c>
    </row>
    <row r="34595" spans="4:5" x14ac:dyDescent="0.25">
      <c r="D34595" s="31">
        <v>-416.61599999999999</v>
      </c>
      <c r="E34595" s="28">
        <v>641.21799999999996</v>
      </c>
    </row>
    <row r="34596" spans="4:5" x14ac:dyDescent="0.25">
      <c r="D34596" s="31">
        <v>-416.6</v>
      </c>
      <c r="E34596" s="28">
        <v>641.13699999999994</v>
      </c>
    </row>
    <row r="34597" spans="4:5" x14ac:dyDescent="0.25">
      <c r="D34597" s="31">
        <v>-416.584</v>
      </c>
      <c r="E34597" s="28">
        <v>641.05700000000002</v>
      </c>
    </row>
    <row r="34598" spans="4:5" x14ac:dyDescent="0.25">
      <c r="D34598" s="31">
        <v>-416.56799999999998</v>
      </c>
      <c r="E34598" s="28">
        <v>640.976</v>
      </c>
    </row>
    <row r="34599" spans="4:5" x14ac:dyDescent="0.25">
      <c r="D34599" s="31">
        <v>-416.55200000000002</v>
      </c>
      <c r="E34599" s="28">
        <v>640.89599999999996</v>
      </c>
    </row>
    <row r="34600" spans="4:5" x14ac:dyDescent="0.25">
      <c r="D34600" s="31">
        <v>-416.536</v>
      </c>
      <c r="E34600" s="28">
        <v>640.81600000000003</v>
      </c>
    </row>
    <row r="34601" spans="4:5" x14ac:dyDescent="0.25">
      <c r="D34601" s="31">
        <v>-416.52</v>
      </c>
      <c r="E34601" s="28">
        <v>640.73500000000001</v>
      </c>
    </row>
    <row r="34602" spans="4:5" x14ac:dyDescent="0.25">
      <c r="D34602" s="31">
        <v>-416.50400000000002</v>
      </c>
      <c r="E34602" s="28">
        <v>640.65499999999997</v>
      </c>
    </row>
    <row r="34603" spans="4:5" x14ac:dyDescent="0.25">
      <c r="D34603" s="31">
        <v>-416.488</v>
      </c>
      <c r="E34603" s="28">
        <v>640.57399999999996</v>
      </c>
    </row>
    <row r="34604" spans="4:5" x14ac:dyDescent="0.25">
      <c r="D34604" s="31">
        <v>-416.47199999999998</v>
      </c>
      <c r="E34604" s="28">
        <v>640.49400000000003</v>
      </c>
    </row>
    <row r="34605" spans="4:5" x14ac:dyDescent="0.25">
      <c r="D34605" s="31">
        <v>-416.45600000000002</v>
      </c>
      <c r="E34605" s="28">
        <v>640.41300000000001</v>
      </c>
    </row>
    <row r="34606" spans="4:5" x14ac:dyDescent="0.25">
      <c r="D34606" s="31">
        <v>-416.44</v>
      </c>
      <c r="E34606" s="28">
        <v>640.33299999999997</v>
      </c>
    </row>
    <row r="34607" spans="4:5" x14ac:dyDescent="0.25">
      <c r="D34607" s="31">
        <v>-416.42399999999998</v>
      </c>
      <c r="E34607" s="28">
        <v>640.25199999999995</v>
      </c>
    </row>
    <row r="34608" spans="4:5" x14ac:dyDescent="0.25">
      <c r="D34608" s="31">
        <v>-416.40800000000002</v>
      </c>
      <c r="E34608" s="28">
        <v>640.17200000000003</v>
      </c>
    </row>
    <row r="34609" spans="4:5" x14ac:dyDescent="0.25">
      <c r="D34609" s="31">
        <v>-416.392</v>
      </c>
      <c r="E34609" s="28">
        <v>640.09100000000001</v>
      </c>
    </row>
    <row r="34610" spans="4:5" x14ac:dyDescent="0.25">
      <c r="D34610" s="31">
        <v>-416.37599999999998</v>
      </c>
      <c r="E34610" s="28">
        <v>640.01</v>
      </c>
    </row>
    <row r="34611" spans="4:5" x14ac:dyDescent="0.25">
      <c r="D34611" s="31">
        <v>-416.36</v>
      </c>
      <c r="E34611" s="28">
        <v>639.92999999999995</v>
      </c>
    </row>
    <row r="34612" spans="4:5" x14ac:dyDescent="0.25">
      <c r="D34612" s="31">
        <v>-416.34399999999999</v>
      </c>
      <c r="E34612" s="28">
        <v>639.84900000000005</v>
      </c>
    </row>
    <row r="34613" spans="4:5" x14ac:dyDescent="0.25">
      <c r="D34613" s="31">
        <v>-416.32799999999997</v>
      </c>
      <c r="E34613" s="28">
        <v>639.76900000000001</v>
      </c>
    </row>
    <row r="34614" spans="4:5" x14ac:dyDescent="0.25">
      <c r="D34614" s="31">
        <v>-416.31200000000001</v>
      </c>
      <c r="E34614" s="28">
        <v>639.68799999999999</v>
      </c>
    </row>
    <row r="34615" spans="4:5" x14ac:dyDescent="0.25">
      <c r="D34615" s="31">
        <v>-416.29700000000003</v>
      </c>
      <c r="E34615" s="28">
        <v>639.60799999999995</v>
      </c>
    </row>
    <row r="34616" spans="4:5" x14ac:dyDescent="0.25">
      <c r="D34616" s="31">
        <v>-416.28100000000001</v>
      </c>
      <c r="E34616" s="28">
        <v>639.52700000000004</v>
      </c>
    </row>
    <row r="34617" spans="4:5" x14ac:dyDescent="0.25">
      <c r="D34617" s="31">
        <v>-416.26499999999999</v>
      </c>
      <c r="E34617" s="28">
        <v>639.44600000000003</v>
      </c>
    </row>
    <row r="34618" spans="4:5" x14ac:dyDescent="0.25">
      <c r="D34618" s="31">
        <v>-416.24900000000002</v>
      </c>
      <c r="E34618" s="28">
        <v>639.36599999999999</v>
      </c>
    </row>
    <row r="34619" spans="4:5" x14ac:dyDescent="0.25">
      <c r="D34619" s="31">
        <v>-416.233</v>
      </c>
      <c r="E34619" s="28">
        <v>639.28499999999997</v>
      </c>
    </row>
    <row r="34620" spans="4:5" x14ac:dyDescent="0.25">
      <c r="D34620" s="31">
        <v>-416.21699999999998</v>
      </c>
      <c r="E34620" s="28">
        <v>639.20500000000004</v>
      </c>
    </row>
    <row r="34621" spans="4:5" x14ac:dyDescent="0.25">
      <c r="D34621" s="31">
        <v>-416.20100000000002</v>
      </c>
      <c r="E34621" s="28">
        <v>639.12400000000002</v>
      </c>
    </row>
    <row r="34622" spans="4:5" x14ac:dyDescent="0.25">
      <c r="D34622" s="31">
        <v>-416.185</v>
      </c>
      <c r="E34622" s="28">
        <v>639.04300000000001</v>
      </c>
    </row>
    <row r="34623" spans="4:5" x14ac:dyDescent="0.25">
      <c r="D34623" s="31">
        <v>-416.16899999999998</v>
      </c>
      <c r="E34623" s="28">
        <v>638.96299999999997</v>
      </c>
    </row>
    <row r="34624" spans="4:5" x14ac:dyDescent="0.25">
      <c r="D34624" s="31">
        <v>-416.15300000000002</v>
      </c>
      <c r="E34624" s="28">
        <v>638.88199999999995</v>
      </c>
    </row>
    <row r="34625" spans="4:5" x14ac:dyDescent="0.25">
      <c r="D34625" s="31">
        <v>-416.137</v>
      </c>
      <c r="E34625" s="28">
        <v>638.80100000000004</v>
      </c>
    </row>
    <row r="34626" spans="4:5" x14ac:dyDescent="0.25">
      <c r="D34626" s="31">
        <v>-416.12099999999998</v>
      </c>
      <c r="E34626" s="28">
        <v>638.72</v>
      </c>
    </row>
    <row r="34627" spans="4:5" x14ac:dyDescent="0.25">
      <c r="D34627" s="31">
        <v>-416.10500000000002</v>
      </c>
      <c r="E34627" s="28">
        <v>638.64</v>
      </c>
    </row>
    <row r="34628" spans="4:5" x14ac:dyDescent="0.25">
      <c r="D34628" s="31">
        <v>-416.089</v>
      </c>
      <c r="E34628" s="28">
        <v>638.55899999999997</v>
      </c>
    </row>
    <row r="34629" spans="4:5" x14ac:dyDescent="0.25">
      <c r="D34629" s="31">
        <v>-416.07299999999998</v>
      </c>
      <c r="E34629" s="28">
        <v>638.47799999999995</v>
      </c>
    </row>
    <row r="34630" spans="4:5" x14ac:dyDescent="0.25">
      <c r="D34630" s="31">
        <v>-416.05700000000002</v>
      </c>
      <c r="E34630" s="28">
        <v>638.39800000000002</v>
      </c>
    </row>
    <row r="34631" spans="4:5" x14ac:dyDescent="0.25">
      <c r="D34631" s="31">
        <v>-416.041</v>
      </c>
      <c r="E34631" s="28">
        <v>638.31700000000001</v>
      </c>
    </row>
    <row r="34632" spans="4:5" x14ac:dyDescent="0.25">
      <c r="D34632" s="31">
        <v>-416.02499999999998</v>
      </c>
      <c r="E34632" s="28">
        <v>638.23599999999999</v>
      </c>
    </row>
    <row r="34633" spans="4:5" x14ac:dyDescent="0.25">
      <c r="D34633" s="31">
        <v>-416.00900000000001</v>
      </c>
      <c r="E34633" s="28">
        <v>638.15499999999997</v>
      </c>
    </row>
    <row r="34634" spans="4:5" x14ac:dyDescent="0.25">
      <c r="D34634" s="31">
        <v>-415.99299999999999</v>
      </c>
      <c r="E34634" s="28">
        <v>638.07500000000005</v>
      </c>
    </row>
    <row r="34635" spans="4:5" x14ac:dyDescent="0.25">
      <c r="D34635" s="31">
        <v>-415.97699999999998</v>
      </c>
      <c r="E34635" s="28">
        <v>637.99400000000003</v>
      </c>
    </row>
    <row r="34636" spans="4:5" x14ac:dyDescent="0.25">
      <c r="D34636" s="31">
        <v>-415.96100000000001</v>
      </c>
      <c r="E34636" s="28">
        <v>637.91300000000001</v>
      </c>
    </row>
    <row r="34637" spans="4:5" x14ac:dyDescent="0.25">
      <c r="D34637" s="31">
        <v>-415.94499999999999</v>
      </c>
      <c r="E34637" s="28">
        <v>637.83199999999999</v>
      </c>
    </row>
    <row r="34638" spans="4:5" x14ac:dyDescent="0.25">
      <c r="D34638" s="31">
        <v>-415.92899999999997</v>
      </c>
      <c r="E34638" s="28">
        <v>637.75099999999998</v>
      </c>
    </row>
    <row r="34639" spans="4:5" x14ac:dyDescent="0.25">
      <c r="D34639" s="31">
        <v>-415.91300000000001</v>
      </c>
      <c r="E34639" s="28">
        <v>637.66999999999996</v>
      </c>
    </row>
    <row r="34640" spans="4:5" x14ac:dyDescent="0.25">
      <c r="D34640" s="31">
        <v>-415.89699999999999</v>
      </c>
      <c r="E34640" s="28">
        <v>637.59</v>
      </c>
    </row>
    <row r="34641" spans="4:5" x14ac:dyDescent="0.25">
      <c r="D34641" s="31">
        <v>-415.88099999999997</v>
      </c>
      <c r="E34641" s="28">
        <v>637.50900000000001</v>
      </c>
    </row>
    <row r="34642" spans="4:5" x14ac:dyDescent="0.25">
      <c r="D34642" s="31">
        <v>-415.86500000000001</v>
      </c>
      <c r="E34642" s="28">
        <v>637.428</v>
      </c>
    </row>
    <row r="34643" spans="4:5" x14ac:dyDescent="0.25">
      <c r="D34643" s="31">
        <v>-415.84899999999999</v>
      </c>
      <c r="E34643" s="28">
        <v>637.34699999999998</v>
      </c>
    </row>
    <row r="34644" spans="4:5" x14ac:dyDescent="0.25">
      <c r="D34644" s="31">
        <v>-415.83300000000003</v>
      </c>
      <c r="E34644" s="28">
        <v>637.26599999999996</v>
      </c>
    </row>
    <row r="34645" spans="4:5" x14ac:dyDescent="0.25">
      <c r="D34645" s="31">
        <v>-415.81700000000001</v>
      </c>
      <c r="E34645" s="28">
        <v>637.18499999999995</v>
      </c>
    </row>
    <row r="34646" spans="4:5" x14ac:dyDescent="0.25">
      <c r="D34646" s="31">
        <v>-415.80099999999999</v>
      </c>
      <c r="E34646" s="28">
        <v>637.10400000000004</v>
      </c>
    </row>
    <row r="34647" spans="4:5" x14ac:dyDescent="0.25">
      <c r="D34647" s="31">
        <v>-415.78500000000003</v>
      </c>
      <c r="E34647" s="28">
        <v>637.02300000000002</v>
      </c>
    </row>
    <row r="34648" spans="4:5" x14ac:dyDescent="0.25">
      <c r="D34648" s="31">
        <v>-415.76900000000001</v>
      </c>
      <c r="E34648" s="28">
        <v>636.94299999999998</v>
      </c>
    </row>
    <row r="34649" spans="4:5" x14ac:dyDescent="0.25">
      <c r="D34649" s="31">
        <v>-415.75299999999999</v>
      </c>
      <c r="E34649" s="28">
        <v>636.86199999999997</v>
      </c>
    </row>
    <row r="34650" spans="4:5" x14ac:dyDescent="0.25">
      <c r="D34650" s="31">
        <v>-415.73700000000002</v>
      </c>
      <c r="E34650" s="28">
        <v>636.78099999999995</v>
      </c>
    </row>
    <row r="34651" spans="4:5" x14ac:dyDescent="0.25">
      <c r="D34651" s="31">
        <v>-415.721</v>
      </c>
      <c r="E34651" s="28">
        <v>636.70000000000005</v>
      </c>
    </row>
    <row r="34652" spans="4:5" x14ac:dyDescent="0.25">
      <c r="D34652" s="31">
        <v>-415.70499999999998</v>
      </c>
      <c r="E34652" s="28">
        <v>636.61900000000003</v>
      </c>
    </row>
    <row r="34653" spans="4:5" x14ac:dyDescent="0.25">
      <c r="D34653" s="31">
        <v>-415.68900000000002</v>
      </c>
      <c r="E34653" s="28">
        <v>636.53800000000001</v>
      </c>
    </row>
    <row r="34654" spans="4:5" x14ac:dyDescent="0.25">
      <c r="D34654" s="31">
        <v>-415.673</v>
      </c>
      <c r="E34654" s="28">
        <v>636.45699999999999</v>
      </c>
    </row>
    <row r="34655" spans="4:5" x14ac:dyDescent="0.25">
      <c r="D34655" s="31">
        <v>-415.65699999999998</v>
      </c>
      <c r="E34655" s="28">
        <v>636.37599999999998</v>
      </c>
    </row>
    <row r="34656" spans="4:5" x14ac:dyDescent="0.25">
      <c r="D34656" s="31">
        <v>-415.64100000000002</v>
      </c>
      <c r="E34656" s="28">
        <v>636.29499999999996</v>
      </c>
    </row>
    <row r="34657" spans="4:5" x14ac:dyDescent="0.25">
      <c r="D34657" s="31">
        <v>-415.625</v>
      </c>
      <c r="E34657" s="28">
        <v>636.21400000000006</v>
      </c>
    </row>
    <row r="34658" spans="4:5" x14ac:dyDescent="0.25">
      <c r="D34658" s="31">
        <v>-415.60899999999998</v>
      </c>
      <c r="E34658" s="28">
        <v>636.13300000000004</v>
      </c>
    </row>
    <row r="34659" spans="4:5" x14ac:dyDescent="0.25">
      <c r="D34659" s="31">
        <v>-415.59300000000002</v>
      </c>
      <c r="E34659" s="28">
        <v>636.05200000000002</v>
      </c>
    </row>
    <row r="34660" spans="4:5" x14ac:dyDescent="0.25">
      <c r="D34660" s="31">
        <v>-415.577</v>
      </c>
      <c r="E34660" s="28">
        <v>635.971</v>
      </c>
    </row>
    <row r="34661" spans="4:5" x14ac:dyDescent="0.25">
      <c r="D34661" s="31">
        <v>-415.56099999999998</v>
      </c>
      <c r="E34661" s="28">
        <v>635.89</v>
      </c>
    </row>
    <row r="34662" spans="4:5" x14ac:dyDescent="0.25">
      <c r="D34662" s="31">
        <v>-415.54500000000002</v>
      </c>
      <c r="E34662" s="28">
        <v>635.80899999999997</v>
      </c>
    </row>
    <row r="34663" spans="4:5" x14ac:dyDescent="0.25">
      <c r="D34663" s="31">
        <v>-415.529</v>
      </c>
      <c r="E34663" s="28">
        <v>635.72799999999995</v>
      </c>
    </row>
    <row r="34664" spans="4:5" x14ac:dyDescent="0.25">
      <c r="D34664" s="31">
        <v>-415.51299999999998</v>
      </c>
      <c r="E34664" s="28">
        <v>635.64700000000005</v>
      </c>
    </row>
    <row r="34665" spans="4:5" x14ac:dyDescent="0.25">
      <c r="D34665" s="31">
        <v>-415.49700000000001</v>
      </c>
      <c r="E34665" s="28">
        <v>635.56600000000003</v>
      </c>
    </row>
    <row r="34666" spans="4:5" x14ac:dyDescent="0.25">
      <c r="D34666" s="31">
        <v>-415.48099999999999</v>
      </c>
      <c r="E34666" s="28">
        <v>635.48500000000001</v>
      </c>
    </row>
    <row r="34667" spans="4:5" x14ac:dyDescent="0.25">
      <c r="D34667" s="31">
        <v>-415.46499999999997</v>
      </c>
      <c r="E34667" s="28">
        <v>635.404</v>
      </c>
    </row>
    <row r="34668" spans="4:5" x14ac:dyDescent="0.25">
      <c r="D34668" s="31">
        <v>-415.44900000000001</v>
      </c>
      <c r="E34668" s="28">
        <v>635.322</v>
      </c>
    </row>
    <row r="34669" spans="4:5" x14ac:dyDescent="0.25">
      <c r="D34669" s="31">
        <v>-415.43299999999999</v>
      </c>
      <c r="E34669" s="28">
        <v>635.24099999999999</v>
      </c>
    </row>
    <row r="34670" spans="4:5" x14ac:dyDescent="0.25">
      <c r="D34670" s="31">
        <v>-415.41699999999997</v>
      </c>
      <c r="E34670" s="28">
        <v>635.16</v>
      </c>
    </row>
    <row r="34671" spans="4:5" x14ac:dyDescent="0.25">
      <c r="D34671" s="31">
        <v>-415.40100000000001</v>
      </c>
      <c r="E34671" s="28">
        <v>635.07899999999995</v>
      </c>
    </row>
    <row r="34672" spans="4:5" x14ac:dyDescent="0.25">
      <c r="D34672" s="31">
        <v>-415.38499999999999</v>
      </c>
      <c r="E34672" s="28">
        <v>634.99800000000005</v>
      </c>
    </row>
    <row r="34673" spans="4:5" x14ac:dyDescent="0.25">
      <c r="D34673" s="31">
        <v>-415.36900000000003</v>
      </c>
      <c r="E34673" s="28">
        <v>634.91700000000003</v>
      </c>
    </row>
    <row r="34674" spans="4:5" x14ac:dyDescent="0.25">
      <c r="D34674" s="31">
        <v>-415.35300000000001</v>
      </c>
      <c r="E34674" s="28">
        <v>634.83600000000001</v>
      </c>
    </row>
    <row r="34675" spans="4:5" x14ac:dyDescent="0.25">
      <c r="D34675" s="31">
        <v>-415.33699999999999</v>
      </c>
      <c r="E34675" s="28">
        <v>634.75400000000002</v>
      </c>
    </row>
    <row r="34676" spans="4:5" x14ac:dyDescent="0.25">
      <c r="D34676" s="31">
        <v>-415.32100000000003</v>
      </c>
      <c r="E34676" s="28">
        <v>634.673</v>
      </c>
    </row>
    <row r="34677" spans="4:5" x14ac:dyDescent="0.25">
      <c r="D34677" s="31">
        <v>-415.30500000000001</v>
      </c>
      <c r="E34677" s="28">
        <v>634.59199999999998</v>
      </c>
    </row>
    <row r="34678" spans="4:5" x14ac:dyDescent="0.25">
      <c r="D34678" s="31">
        <v>-415.28899999999999</v>
      </c>
      <c r="E34678" s="28">
        <v>634.51099999999997</v>
      </c>
    </row>
    <row r="34679" spans="4:5" x14ac:dyDescent="0.25">
      <c r="D34679" s="31">
        <v>-415.27300000000002</v>
      </c>
      <c r="E34679" s="28">
        <v>634.42999999999995</v>
      </c>
    </row>
    <row r="34680" spans="4:5" x14ac:dyDescent="0.25">
      <c r="D34680" s="31">
        <v>-415.25700000000001</v>
      </c>
      <c r="E34680" s="28">
        <v>634.34900000000005</v>
      </c>
    </row>
    <row r="34681" spans="4:5" x14ac:dyDescent="0.25">
      <c r="D34681" s="31">
        <v>-415.24099999999999</v>
      </c>
      <c r="E34681" s="28">
        <v>634.26700000000005</v>
      </c>
    </row>
    <row r="34682" spans="4:5" x14ac:dyDescent="0.25">
      <c r="D34682" s="31">
        <v>-415.22500000000002</v>
      </c>
      <c r="E34682" s="28">
        <v>634.18600000000004</v>
      </c>
    </row>
    <row r="34683" spans="4:5" x14ac:dyDescent="0.25">
      <c r="D34683" s="31">
        <v>-415.209</v>
      </c>
      <c r="E34683" s="28">
        <v>634.10500000000002</v>
      </c>
    </row>
    <row r="34684" spans="4:5" x14ac:dyDescent="0.25">
      <c r="D34684" s="31">
        <v>-415.19299999999998</v>
      </c>
      <c r="E34684" s="28">
        <v>634.024</v>
      </c>
    </row>
    <row r="34685" spans="4:5" x14ac:dyDescent="0.25">
      <c r="D34685" s="31">
        <v>-415.17700000000002</v>
      </c>
      <c r="E34685" s="28">
        <v>633.94200000000001</v>
      </c>
    </row>
    <row r="34686" spans="4:5" x14ac:dyDescent="0.25">
      <c r="D34686" s="31">
        <v>-415.161</v>
      </c>
      <c r="E34686" s="28">
        <v>633.86099999999999</v>
      </c>
    </row>
    <row r="34687" spans="4:5" x14ac:dyDescent="0.25">
      <c r="D34687" s="31">
        <v>-415.14499999999998</v>
      </c>
      <c r="E34687" s="28">
        <v>633.78</v>
      </c>
    </row>
    <row r="34688" spans="4:5" x14ac:dyDescent="0.25">
      <c r="D34688" s="31">
        <v>-415.12900000000002</v>
      </c>
      <c r="E34688" s="28">
        <v>633.69799999999998</v>
      </c>
    </row>
    <row r="34689" spans="4:5" x14ac:dyDescent="0.25">
      <c r="D34689" s="31">
        <v>-415.113</v>
      </c>
      <c r="E34689" s="28">
        <v>633.61699999999996</v>
      </c>
    </row>
    <row r="34690" spans="4:5" x14ac:dyDescent="0.25">
      <c r="D34690" s="31">
        <v>-415.09699999999998</v>
      </c>
      <c r="E34690" s="28">
        <v>633.53599999999994</v>
      </c>
    </row>
    <row r="34691" spans="4:5" x14ac:dyDescent="0.25">
      <c r="D34691" s="31">
        <v>-415.08100000000002</v>
      </c>
      <c r="E34691" s="28">
        <v>633.45500000000004</v>
      </c>
    </row>
    <row r="34692" spans="4:5" x14ac:dyDescent="0.25">
      <c r="D34692" s="31">
        <v>-415.065</v>
      </c>
      <c r="E34692" s="28">
        <v>633.37300000000005</v>
      </c>
    </row>
    <row r="34693" spans="4:5" x14ac:dyDescent="0.25">
      <c r="D34693" s="31">
        <v>-415.04899999999998</v>
      </c>
      <c r="E34693" s="28">
        <v>633.29200000000003</v>
      </c>
    </row>
    <row r="34694" spans="4:5" x14ac:dyDescent="0.25">
      <c r="D34694" s="31">
        <v>-415.03300000000002</v>
      </c>
      <c r="E34694" s="28">
        <v>633.21100000000001</v>
      </c>
    </row>
    <row r="34695" spans="4:5" x14ac:dyDescent="0.25">
      <c r="D34695" s="31">
        <v>-415.017</v>
      </c>
      <c r="E34695" s="28">
        <v>633.12900000000002</v>
      </c>
    </row>
    <row r="34696" spans="4:5" x14ac:dyDescent="0.25">
      <c r="D34696" s="31">
        <v>-415.00099999999998</v>
      </c>
      <c r="E34696" s="28">
        <v>633.048</v>
      </c>
    </row>
    <row r="34697" spans="4:5" x14ac:dyDescent="0.25">
      <c r="D34697" s="31">
        <v>-414.98500000000001</v>
      </c>
      <c r="E34697" s="28">
        <v>632.96699999999998</v>
      </c>
    </row>
    <row r="34698" spans="4:5" x14ac:dyDescent="0.25">
      <c r="D34698" s="31">
        <v>-414.96899999999999</v>
      </c>
      <c r="E34698" s="28">
        <v>632.88499999999999</v>
      </c>
    </row>
    <row r="34699" spans="4:5" x14ac:dyDescent="0.25">
      <c r="D34699" s="31">
        <v>-414.95299999999997</v>
      </c>
      <c r="E34699" s="28">
        <v>632.80399999999997</v>
      </c>
    </row>
    <row r="34700" spans="4:5" x14ac:dyDescent="0.25">
      <c r="D34700" s="31">
        <v>-414.93700000000001</v>
      </c>
      <c r="E34700" s="28">
        <v>632.72199999999998</v>
      </c>
    </row>
    <row r="34701" spans="4:5" x14ac:dyDescent="0.25">
      <c r="D34701" s="31">
        <v>-414.92099999999999</v>
      </c>
      <c r="E34701" s="28">
        <v>632.64099999999996</v>
      </c>
    </row>
    <row r="34702" spans="4:5" x14ac:dyDescent="0.25">
      <c r="D34702" s="31">
        <v>-414.90499999999997</v>
      </c>
      <c r="E34702" s="28">
        <v>632.55999999999995</v>
      </c>
    </row>
    <row r="34703" spans="4:5" x14ac:dyDescent="0.25">
      <c r="D34703" s="31">
        <v>-414.88900000000001</v>
      </c>
      <c r="E34703" s="28">
        <v>632.47799999999995</v>
      </c>
    </row>
    <row r="34704" spans="4:5" x14ac:dyDescent="0.25">
      <c r="D34704" s="31">
        <v>-414.87299999999999</v>
      </c>
      <c r="E34704" s="28">
        <v>632.39700000000005</v>
      </c>
    </row>
    <row r="34705" spans="4:5" x14ac:dyDescent="0.25">
      <c r="D34705" s="31">
        <v>-414.85700000000003</v>
      </c>
      <c r="E34705" s="28">
        <v>632.31500000000005</v>
      </c>
    </row>
    <row r="34706" spans="4:5" x14ac:dyDescent="0.25">
      <c r="D34706" s="31">
        <v>-414.84100000000001</v>
      </c>
      <c r="E34706" s="28">
        <v>632.23400000000004</v>
      </c>
    </row>
    <row r="34707" spans="4:5" x14ac:dyDescent="0.25">
      <c r="D34707" s="31">
        <v>-414.82499999999999</v>
      </c>
      <c r="E34707" s="28">
        <v>632.15200000000004</v>
      </c>
    </row>
    <row r="34708" spans="4:5" x14ac:dyDescent="0.25">
      <c r="D34708" s="31">
        <v>-414.80900000000003</v>
      </c>
      <c r="E34708" s="28">
        <v>632.07100000000003</v>
      </c>
    </row>
    <row r="34709" spans="4:5" x14ac:dyDescent="0.25">
      <c r="D34709" s="31">
        <v>-414.79300000000001</v>
      </c>
      <c r="E34709" s="28">
        <v>631.99</v>
      </c>
    </row>
    <row r="34710" spans="4:5" x14ac:dyDescent="0.25">
      <c r="D34710" s="31">
        <v>-414.77699999999999</v>
      </c>
      <c r="E34710" s="28">
        <v>631.90800000000002</v>
      </c>
    </row>
    <row r="34711" spans="4:5" x14ac:dyDescent="0.25">
      <c r="D34711" s="31">
        <v>-414.76100000000002</v>
      </c>
      <c r="E34711" s="28">
        <v>631.82600000000002</v>
      </c>
    </row>
    <row r="34712" spans="4:5" x14ac:dyDescent="0.25">
      <c r="D34712" s="31">
        <v>-414.745</v>
      </c>
      <c r="E34712" s="28">
        <v>631.745</v>
      </c>
    </row>
    <row r="34713" spans="4:5" x14ac:dyDescent="0.25">
      <c r="D34713" s="31">
        <v>-414.72899999999998</v>
      </c>
      <c r="E34713" s="28">
        <v>631.66399999999999</v>
      </c>
    </row>
    <row r="34714" spans="4:5" x14ac:dyDescent="0.25">
      <c r="D34714" s="31">
        <v>-414.71300000000002</v>
      </c>
      <c r="E34714" s="28">
        <v>631.58199999999999</v>
      </c>
    </row>
    <row r="34715" spans="4:5" x14ac:dyDescent="0.25">
      <c r="D34715" s="31">
        <v>-414.697</v>
      </c>
      <c r="E34715" s="28">
        <v>631.5</v>
      </c>
    </row>
    <row r="34716" spans="4:5" x14ac:dyDescent="0.25">
      <c r="D34716" s="31">
        <v>-414.68099999999998</v>
      </c>
      <c r="E34716" s="28">
        <v>631.41899999999998</v>
      </c>
    </row>
    <row r="34717" spans="4:5" x14ac:dyDescent="0.25">
      <c r="D34717" s="31">
        <v>-414.66500000000002</v>
      </c>
      <c r="E34717" s="28">
        <v>631.33699999999999</v>
      </c>
    </row>
    <row r="34718" spans="4:5" x14ac:dyDescent="0.25">
      <c r="D34718" s="31">
        <v>-414.649</v>
      </c>
      <c r="E34718" s="28">
        <v>631.25599999999997</v>
      </c>
    </row>
    <row r="34719" spans="4:5" x14ac:dyDescent="0.25">
      <c r="D34719" s="31">
        <v>-414.63299999999998</v>
      </c>
      <c r="E34719" s="28">
        <v>631.17399999999998</v>
      </c>
    </row>
    <row r="34720" spans="4:5" x14ac:dyDescent="0.25">
      <c r="D34720" s="31">
        <v>-414.61700000000002</v>
      </c>
      <c r="E34720" s="28">
        <v>631.09299999999996</v>
      </c>
    </row>
    <row r="34721" spans="4:5" x14ac:dyDescent="0.25">
      <c r="D34721" s="31">
        <v>-414.601</v>
      </c>
      <c r="E34721" s="28">
        <v>631.01099999999997</v>
      </c>
    </row>
    <row r="34722" spans="4:5" x14ac:dyDescent="0.25">
      <c r="D34722" s="31">
        <v>-414.58499999999998</v>
      </c>
      <c r="E34722" s="28">
        <v>630.92999999999995</v>
      </c>
    </row>
    <row r="34723" spans="4:5" x14ac:dyDescent="0.25">
      <c r="D34723" s="31">
        <v>-414.56900000000002</v>
      </c>
      <c r="E34723" s="28">
        <v>630.84799999999996</v>
      </c>
    </row>
    <row r="34724" spans="4:5" x14ac:dyDescent="0.25">
      <c r="D34724" s="31">
        <v>-414.553</v>
      </c>
      <c r="E34724" s="28">
        <v>630.76599999999996</v>
      </c>
    </row>
    <row r="34725" spans="4:5" x14ac:dyDescent="0.25">
      <c r="D34725" s="31">
        <v>-414.53699999999998</v>
      </c>
      <c r="E34725" s="28">
        <v>630.68499999999995</v>
      </c>
    </row>
    <row r="34726" spans="4:5" x14ac:dyDescent="0.25">
      <c r="D34726" s="31">
        <v>-414.52100000000002</v>
      </c>
      <c r="E34726" s="28">
        <v>630.60299999999995</v>
      </c>
    </row>
    <row r="34727" spans="4:5" x14ac:dyDescent="0.25">
      <c r="D34727" s="31">
        <v>-414.505</v>
      </c>
      <c r="E34727" s="28">
        <v>630.52099999999996</v>
      </c>
    </row>
    <row r="34728" spans="4:5" x14ac:dyDescent="0.25">
      <c r="D34728" s="31">
        <v>-414.49</v>
      </c>
      <c r="E34728" s="28">
        <v>630.44000000000005</v>
      </c>
    </row>
    <row r="34729" spans="4:5" x14ac:dyDescent="0.25">
      <c r="D34729" s="31">
        <v>-414.47399999999999</v>
      </c>
      <c r="E34729" s="28">
        <v>630.35799999999995</v>
      </c>
    </row>
    <row r="34730" spans="4:5" x14ac:dyDescent="0.25">
      <c r="D34730" s="31">
        <v>-414.45800000000003</v>
      </c>
      <c r="E34730" s="28">
        <v>630.27599999999995</v>
      </c>
    </row>
    <row r="34731" spans="4:5" x14ac:dyDescent="0.25">
      <c r="D34731" s="31">
        <v>-414.44200000000001</v>
      </c>
      <c r="E34731" s="28">
        <v>630.19500000000005</v>
      </c>
    </row>
    <row r="34732" spans="4:5" x14ac:dyDescent="0.25">
      <c r="D34732" s="31">
        <v>-414.42599999999999</v>
      </c>
      <c r="E34732" s="28">
        <v>630.11300000000006</v>
      </c>
    </row>
    <row r="34733" spans="4:5" x14ac:dyDescent="0.25">
      <c r="D34733" s="31">
        <v>-414.41</v>
      </c>
      <c r="E34733" s="28">
        <v>630.03099999999995</v>
      </c>
    </row>
    <row r="34734" spans="4:5" x14ac:dyDescent="0.25">
      <c r="D34734" s="31">
        <v>-414.39400000000001</v>
      </c>
      <c r="E34734" s="28">
        <v>629.95000000000005</v>
      </c>
    </row>
    <row r="34735" spans="4:5" x14ac:dyDescent="0.25">
      <c r="D34735" s="31">
        <v>-414.37799999999999</v>
      </c>
      <c r="E34735" s="28">
        <v>629.86800000000005</v>
      </c>
    </row>
    <row r="34736" spans="4:5" x14ac:dyDescent="0.25">
      <c r="D34736" s="31">
        <v>-414.36200000000002</v>
      </c>
      <c r="E34736" s="28">
        <v>629.78599999999994</v>
      </c>
    </row>
    <row r="34737" spans="4:5" x14ac:dyDescent="0.25">
      <c r="D34737" s="31">
        <v>-414.346</v>
      </c>
      <c r="E34737" s="28">
        <v>629.70500000000004</v>
      </c>
    </row>
    <row r="34738" spans="4:5" x14ac:dyDescent="0.25">
      <c r="D34738" s="31">
        <v>-414.33</v>
      </c>
      <c r="E34738" s="28">
        <v>629.62300000000005</v>
      </c>
    </row>
    <row r="34739" spans="4:5" x14ac:dyDescent="0.25">
      <c r="D34739" s="31">
        <v>-414.31400000000002</v>
      </c>
      <c r="E34739" s="28">
        <v>629.54100000000005</v>
      </c>
    </row>
    <row r="34740" spans="4:5" x14ac:dyDescent="0.25">
      <c r="D34740" s="31">
        <v>-414.298</v>
      </c>
      <c r="E34740" s="28">
        <v>629.45899999999995</v>
      </c>
    </row>
    <row r="34741" spans="4:5" x14ac:dyDescent="0.25">
      <c r="D34741" s="31">
        <v>-414.28199999999998</v>
      </c>
      <c r="E34741" s="28">
        <v>629.37800000000004</v>
      </c>
    </row>
    <row r="34742" spans="4:5" x14ac:dyDescent="0.25">
      <c r="D34742" s="31">
        <v>-414.26600000000002</v>
      </c>
      <c r="E34742" s="28">
        <v>629.29600000000005</v>
      </c>
    </row>
    <row r="34743" spans="4:5" x14ac:dyDescent="0.25">
      <c r="D34743" s="31">
        <v>-414.25</v>
      </c>
      <c r="E34743" s="28">
        <v>629.21400000000006</v>
      </c>
    </row>
    <row r="34744" spans="4:5" x14ac:dyDescent="0.25">
      <c r="D34744" s="31">
        <v>-414.23399999999998</v>
      </c>
      <c r="E34744" s="28">
        <v>629.13199999999995</v>
      </c>
    </row>
    <row r="34745" spans="4:5" x14ac:dyDescent="0.25">
      <c r="D34745" s="31">
        <v>-414.21800000000002</v>
      </c>
      <c r="E34745" s="28">
        <v>629.05100000000004</v>
      </c>
    </row>
    <row r="34746" spans="4:5" x14ac:dyDescent="0.25">
      <c r="D34746" s="31">
        <v>-414.202</v>
      </c>
      <c r="E34746" s="28">
        <v>628.96900000000005</v>
      </c>
    </row>
    <row r="34747" spans="4:5" x14ac:dyDescent="0.25">
      <c r="D34747" s="31">
        <v>-414.18599999999998</v>
      </c>
      <c r="E34747" s="28">
        <v>628.88699999999994</v>
      </c>
    </row>
    <row r="34748" spans="4:5" x14ac:dyDescent="0.25">
      <c r="D34748" s="31">
        <v>-414.17</v>
      </c>
      <c r="E34748" s="28">
        <v>628.80499999999995</v>
      </c>
    </row>
    <row r="34749" spans="4:5" x14ac:dyDescent="0.25">
      <c r="D34749" s="31">
        <v>-414.154</v>
      </c>
      <c r="E34749" s="28">
        <v>628.72299999999996</v>
      </c>
    </row>
    <row r="34750" spans="4:5" x14ac:dyDescent="0.25">
      <c r="D34750" s="31">
        <v>-414.13799999999998</v>
      </c>
      <c r="E34750" s="28">
        <v>628.64099999999996</v>
      </c>
    </row>
    <row r="34751" spans="4:5" x14ac:dyDescent="0.25">
      <c r="D34751" s="31">
        <v>-414.12200000000001</v>
      </c>
      <c r="E34751" s="28">
        <v>628.55999999999995</v>
      </c>
    </row>
    <row r="34752" spans="4:5" x14ac:dyDescent="0.25">
      <c r="D34752" s="31">
        <v>-414.10599999999999</v>
      </c>
      <c r="E34752" s="28">
        <v>628.47799999999995</v>
      </c>
    </row>
    <row r="34753" spans="4:5" x14ac:dyDescent="0.25">
      <c r="D34753" s="31">
        <v>-414.09</v>
      </c>
      <c r="E34753" s="28">
        <v>628.39599999999996</v>
      </c>
    </row>
    <row r="34754" spans="4:5" x14ac:dyDescent="0.25">
      <c r="D34754" s="31">
        <v>-414.07400000000001</v>
      </c>
      <c r="E34754" s="28">
        <v>628.31399999999996</v>
      </c>
    </row>
    <row r="34755" spans="4:5" x14ac:dyDescent="0.25">
      <c r="D34755" s="31">
        <v>-414.05799999999999</v>
      </c>
      <c r="E34755" s="28">
        <v>628.23199999999997</v>
      </c>
    </row>
    <row r="34756" spans="4:5" x14ac:dyDescent="0.25">
      <c r="D34756" s="31">
        <v>-414.04199999999997</v>
      </c>
      <c r="E34756" s="28">
        <v>628.15</v>
      </c>
    </row>
    <row r="34757" spans="4:5" x14ac:dyDescent="0.25">
      <c r="D34757" s="31">
        <v>-414.02600000000001</v>
      </c>
      <c r="E34757" s="28">
        <v>628.06799999999998</v>
      </c>
    </row>
    <row r="34758" spans="4:5" x14ac:dyDescent="0.25">
      <c r="D34758" s="31">
        <v>-414.01</v>
      </c>
      <c r="E34758" s="28">
        <v>627.98699999999997</v>
      </c>
    </row>
    <row r="34759" spans="4:5" x14ac:dyDescent="0.25">
      <c r="D34759" s="31">
        <v>-413.99400000000003</v>
      </c>
      <c r="E34759" s="28">
        <v>627.90499999999997</v>
      </c>
    </row>
    <row r="34760" spans="4:5" x14ac:dyDescent="0.25">
      <c r="D34760" s="31">
        <v>-413.97800000000001</v>
      </c>
      <c r="E34760" s="28">
        <v>627.82299999999998</v>
      </c>
    </row>
    <row r="34761" spans="4:5" x14ac:dyDescent="0.25">
      <c r="D34761" s="31">
        <v>-413.96199999999999</v>
      </c>
      <c r="E34761" s="28">
        <v>627.74099999999999</v>
      </c>
    </row>
    <row r="34762" spans="4:5" x14ac:dyDescent="0.25">
      <c r="D34762" s="31">
        <v>-413.94600000000003</v>
      </c>
      <c r="E34762" s="28">
        <v>627.65899999999999</v>
      </c>
    </row>
    <row r="34763" spans="4:5" x14ac:dyDescent="0.25">
      <c r="D34763" s="31">
        <v>-413.93</v>
      </c>
      <c r="E34763" s="28">
        <v>627.577</v>
      </c>
    </row>
    <row r="34764" spans="4:5" x14ac:dyDescent="0.25">
      <c r="D34764" s="31">
        <v>-413.91399999999999</v>
      </c>
      <c r="E34764" s="28">
        <v>627.495</v>
      </c>
    </row>
    <row r="34765" spans="4:5" x14ac:dyDescent="0.25">
      <c r="D34765" s="31">
        <v>-413.89800000000002</v>
      </c>
      <c r="E34765" s="28">
        <v>627.41300000000001</v>
      </c>
    </row>
    <row r="34766" spans="4:5" x14ac:dyDescent="0.25">
      <c r="D34766" s="31">
        <v>-413.88200000000001</v>
      </c>
      <c r="E34766" s="28">
        <v>627.33100000000002</v>
      </c>
    </row>
    <row r="34767" spans="4:5" x14ac:dyDescent="0.25">
      <c r="D34767" s="31">
        <v>-413.86599999999999</v>
      </c>
      <c r="E34767" s="28">
        <v>627.24900000000002</v>
      </c>
    </row>
    <row r="34768" spans="4:5" x14ac:dyDescent="0.25">
      <c r="D34768" s="31">
        <v>-413.85</v>
      </c>
      <c r="E34768" s="28">
        <v>627.16700000000003</v>
      </c>
    </row>
    <row r="34769" spans="4:5" x14ac:dyDescent="0.25">
      <c r="D34769" s="31">
        <v>-413.834</v>
      </c>
      <c r="E34769" s="28">
        <v>627.08500000000004</v>
      </c>
    </row>
    <row r="34770" spans="4:5" x14ac:dyDescent="0.25">
      <c r="D34770" s="31">
        <v>-413.81799999999998</v>
      </c>
      <c r="E34770" s="28">
        <v>627.00300000000004</v>
      </c>
    </row>
    <row r="34771" spans="4:5" x14ac:dyDescent="0.25">
      <c r="D34771" s="31">
        <v>-413.80200000000002</v>
      </c>
      <c r="E34771" s="28">
        <v>626.92100000000005</v>
      </c>
    </row>
    <row r="34772" spans="4:5" x14ac:dyDescent="0.25">
      <c r="D34772" s="31">
        <v>-413.786</v>
      </c>
      <c r="E34772" s="28">
        <v>626.83900000000006</v>
      </c>
    </row>
    <row r="34773" spans="4:5" x14ac:dyDescent="0.25">
      <c r="D34773" s="31">
        <v>-413.77</v>
      </c>
      <c r="E34773" s="28">
        <v>626.75699999999995</v>
      </c>
    </row>
    <row r="34774" spans="4:5" x14ac:dyDescent="0.25">
      <c r="D34774" s="31">
        <v>-413.75400000000002</v>
      </c>
      <c r="E34774" s="28">
        <v>626.67499999999995</v>
      </c>
    </row>
    <row r="34775" spans="4:5" x14ac:dyDescent="0.25">
      <c r="D34775" s="31">
        <v>-413.738</v>
      </c>
      <c r="E34775" s="28">
        <v>626.59299999999996</v>
      </c>
    </row>
    <row r="34776" spans="4:5" x14ac:dyDescent="0.25">
      <c r="D34776" s="31">
        <v>-413.72199999999998</v>
      </c>
      <c r="E34776" s="28">
        <v>626.51099999999997</v>
      </c>
    </row>
    <row r="34777" spans="4:5" x14ac:dyDescent="0.25">
      <c r="D34777" s="31">
        <v>-413.70600000000002</v>
      </c>
      <c r="E34777" s="28">
        <v>626.42899999999997</v>
      </c>
    </row>
    <row r="34778" spans="4:5" x14ac:dyDescent="0.25">
      <c r="D34778" s="31">
        <v>-413.69</v>
      </c>
      <c r="E34778" s="28">
        <v>626.34699999999998</v>
      </c>
    </row>
    <row r="34779" spans="4:5" x14ac:dyDescent="0.25">
      <c r="D34779" s="31">
        <v>-413.67399999999998</v>
      </c>
      <c r="E34779" s="28">
        <v>626.26499999999999</v>
      </c>
    </row>
    <row r="34780" spans="4:5" x14ac:dyDescent="0.25">
      <c r="D34780" s="31">
        <v>-413.65800000000002</v>
      </c>
      <c r="E34780" s="28">
        <v>626.18200000000002</v>
      </c>
    </row>
    <row r="34781" spans="4:5" x14ac:dyDescent="0.25">
      <c r="D34781" s="31">
        <v>-413.642</v>
      </c>
      <c r="E34781" s="28">
        <v>626.1</v>
      </c>
    </row>
    <row r="34782" spans="4:5" x14ac:dyDescent="0.25">
      <c r="D34782" s="31">
        <v>-413.62599999999998</v>
      </c>
      <c r="E34782" s="28">
        <v>626.01800000000003</v>
      </c>
    </row>
    <row r="34783" spans="4:5" x14ac:dyDescent="0.25">
      <c r="D34783" s="31">
        <v>-413.61</v>
      </c>
      <c r="E34783" s="28">
        <v>625.93600000000004</v>
      </c>
    </row>
    <row r="34784" spans="4:5" x14ac:dyDescent="0.25">
      <c r="D34784" s="31">
        <v>-413.59399999999999</v>
      </c>
      <c r="E34784" s="28">
        <v>625.85400000000004</v>
      </c>
    </row>
    <row r="34785" spans="4:5" x14ac:dyDescent="0.25">
      <c r="D34785" s="31">
        <v>-413.57799999999997</v>
      </c>
      <c r="E34785" s="28">
        <v>625.77200000000005</v>
      </c>
    </row>
    <row r="34786" spans="4:5" x14ac:dyDescent="0.25">
      <c r="D34786" s="31">
        <v>-413.56200000000001</v>
      </c>
      <c r="E34786" s="28">
        <v>625.69000000000005</v>
      </c>
    </row>
    <row r="34787" spans="4:5" x14ac:dyDescent="0.25">
      <c r="D34787" s="31">
        <v>-413.54599999999999</v>
      </c>
      <c r="E34787" s="28">
        <v>625.60799999999995</v>
      </c>
    </row>
    <row r="34788" spans="4:5" x14ac:dyDescent="0.25">
      <c r="D34788" s="31">
        <v>-413.53</v>
      </c>
      <c r="E34788" s="28">
        <v>625.52599999999995</v>
      </c>
    </row>
    <row r="34789" spans="4:5" x14ac:dyDescent="0.25">
      <c r="D34789" s="31">
        <v>-413.51400000000001</v>
      </c>
      <c r="E34789" s="28">
        <v>625.44299999999998</v>
      </c>
    </row>
    <row r="34790" spans="4:5" x14ac:dyDescent="0.25">
      <c r="D34790" s="31">
        <v>-413.49799999999999</v>
      </c>
      <c r="E34790" s="28">
        <v>625.36099999999999</v>
      </c>
    </row>
    <row r="34791" spans="4:5" x14ac:dyDescent="0.25">
      <c r="D34791" s="31">
        <v>-413.48200000000003</v>
      </c>
      <c r="E34791" s="28">
        <v>625.279</v>
      </c>
    </row>
    <row r="34792" spans="4:5" x14ac:dyDescent="0.25">
      <c r="D34792" s="31">
        <v>-413.46600000000001</v>
      </c>
      <c r="E34792" s="28">
        <v>625.197</v>
      </c>
    </row>
    <row r="34793" spans="4:5" x14ac:dyDescent="0.25">
      <c r="D34793" s="31">
        <v>-413.45</v>
      </c>
      <c r="E34793" s="28">
        <v>625.11500000000001</v>
      </c>
    </row>
    <row r="34794" spans="4:5" x14ac:dyDescent="0.25">
      <c r="D34794" s="31">
        <v>-413.43400000000003</v>
      </c>
      <c r="E34794" s="28">
        <v>625.03200000000004</v>
      </c>
    </row>
    <row r="34795" spans="4:5" x14ac:dyDescent="0.25">
      <c r="D34795" s="31">
        <v>-413.41800000000001</v>
      </c>
      <c r="E34795" s="28">
        <v>624.95000000000005</v>
      </c>
    </row>
    <row r="34796" spans="4:5" x14ac:dyDescent="0.25">
      <c r="D34796" s="31">
        <v>-413.40199999999999</v>
      </c>
      <c r="E34796" s="28">
        <v>624.86800000000005</v>
      </c>
    </row>
    <row r="34797" spans="4:5" x14ac:dyDescent="0.25">
      <c r="D34797" s="31">
        <v>-413.38600000000002</v>
      </c>
      <c r="E34797" s="28">
        <v>624.78599999999994</v>
      </c>
    </row>
    <row r="34798" spans="4:5" x14ac:dyDescent="0.25">
      <c r="D34798" s="31">
        <v>-413.37</v>
      </c>
      <c r="E34798" s="28">
        <v>624.70299999999997</v>
      </c>
    </row>
    <row r="34799" spans="4:5" x14ac:dyDescent="0.25">
      <c r="D34799" s="31">
        <v>-413.35399999999998</v>
      </c>
      <c r="E34799" s="28">
        <v>624.62099999999998</v>
      </c>
    </row>
    <row r="34800" spans="4:5" x14ac:dyDescent="0.25">
      <c r="D34800" s="31">
        <v>-413.33800000000002</v>
      </c>
      <c r="E34800" s="28">
        <v>624.53899999999999</v>
      </c>
    </row>
    <row r="34801" spans="4:5" x14ac:dyDescent="0.25">
      <c r="D34801" s="31">
        <v>-413.322</v>
      </c>
      <c r="E34801" s="28">
        <v>624.45699999999999</v>
      </c>
    </row>
    <row r="34802" spans="4:5" x14ac:dyDescent="0.25">
      <c r="D34802" s="31">
        <v>-413.30599999999998</v>
      </c>
      <c r="E34802" s="28">
        <v>624.375</v>
      </c>
    </row>
    <row r="34803" spans="4:5" x14ac:dyDescent="0.25">
      <c r="D34803" s="31">
        <v>-413.29</v>
      </c>
      <c r="E34803" s="28">
        <v>624.29200000000003</v>
      </c>
    </row>
    <row r="34804" spans="4:5" x14ac:dyDescent="0.25">
      <c r="D34804" s="31">
        <v>-413.274</v>
      </c>
      <c r="E34804" s="28">
        <v>624.21</v>
      </c>
    </row>
    <row r="34805" spans="4:5" x14ac:dyDescent="0.25">
      <c r="D34805" s="31">
        <v>-413.25799999999998</v>
      </c>
      <c r="E34805" s="28">
        <v>624.12800000000004</v>
      </c>
    </row>
    <row r="34806" spans="4:5" x14ac:dyDescent="0.25">
      <c r="D34806" s="31">
        <v>-413.24200000000002</v>
      </c>
      <c r="E34806" s="28">
        <v>624.04499999999996</v>
      </c>
    </row>
    <row r="34807" spans="4:5" x14ac:dyDescent="0.25">
      <c r="D34807" s="31">
        <v>-413.226</v>
      </c>
      <c r="E34807" s="28">
        <v>623.96299999999997</v>
      </c>
    </row>
    <row r="34808" spans="4:5" x14ac:dyDescent="0.25">
      <c r="D34808" s="31">
        <v>-413.21</v>
      </c>
      <c r="E34808" s="28">
        <v>623.88099999999997</v>
      </c>
    </row>
    <row r="34809" spans="4:5" x14ac:dyDescent="0.25">
      <c r="D34809" s="31">
        <v>-413.19400000000002</v>
      </c>
      <c r="E34809" s="28">
        <v>623.798</v>
      </c>
    </row>
    <row r="34810" spans="4:5" x14ac:dyDescent="0.25">
      <c r="D34810" s="31">
        <v>-413.178</v>
      </c>
      <c r="E34810" s="28">
        <v>623.71600000000001</v>
      </c>
    </row>
    <row r="34811" spans="4:5" x14ac:dyDescent="0.25">
      <c r="D34811" s="31">
        <v>-413.16199999999998</v>
      </c>
      <c r="E34811" s="28">
        <v>623.63400000000001</v>
      </c>
    </row>
    <row r="34812" spans="4:5" x14ac:dyDescent="0.25">
      <c r="D34812" s="31">
        <v>-413.14600000000002</v>
      </c>
      <c r="E34812" s="28">
        <v>623.55100000000004</v>
      </c>
    </row>
    <row r="34813" spans="4:5" x14ac:dyDescent="0.25">
      <c r="D34813" s="31">
        <v>-413.13</v>
      </c>
      <c r="E34813" s="28">
        <v>623.46900000000005</v>
      </c>
    </row>
    <row r="34814" spans="4:5" x14ac:dyDescent="0.25">
      <c r="D34814" s="31">
        <v>-413.11399999999998</v>
      </c>
      <c r="E34814" s="28">
        <v>623.38699999999994</v>
      </c>
    </row>
    <row r="34815" spans="4:5" x14ac:dyDescent="0.25">
      <c r="D34815" s="31">
        <v>-413.09800000000001</v>
      </c>
      <c r="E34815" s="28">
        <v>623.30399999999997</v>
      </c>
    </row>
    <row r="34816" spans="4:5" x14ac:dyDescent="0.25">
      <c r="D34816" s="31">
        <v>-413.08199999999999</v>
      </c>
      <c r="E34816" s="28">
        <v>623.22199999999998</v>
      </c>
    </row>
    <row r="34817" spans="4:5" x14ac:dyDescent="0.25">
      <c r="D34817" s="31">
        <v>-413.06599999999997</v>
      </c>
      <c r="E34817" s="28">
        <v>623.13900000000001</v>
      </c>
    </row>
    <row r="34818" spans="4:5" x14ac:dyDescent="0.25">
      <c r="D34818" s="31">
        <v>-413.05</v>
      </c>
      <c r="E34818" s="28">
        <v>623.05700000000002</v>
      </c>
    </row>
    <row r="34819" spans="4:5" x14ac:dyDescent="0.25">
      <c r="D34819" s="31">
        <v>-413.03399999999999</v>
      </c>
      <c r="E34819" s="28">
        <v>622.97500000000002</v>
      </c>
    </row>
    <row r="34820" spans="4:5" x14ac:dyDescent="0.25">
      <c r="D34820" s="31">
        <v>-413.01799999999997</v>
      </c>
      <c r="E34820" s="28">
        <v>622.89200000000005</v>
      </c>
    </row>
    <row r="34821" spans="4:5" x14ac:dyDescent="0.25">
      <c r="D34821" s="31">
        <v>-413.00200000000001</v>
      </c>
      <c r="E34821" s="28">
        <v>622.80999999999995</v>
      </c>
    </row>
    <row r="34822" spans="4:5" x14ac:dyDescent="0.25">
      <c r="D34822" s="31">
        <v>-412.98599999999999</v>
      </c>
      <c r="E34822" s="28">
        <v>622.72699999999998</v>
      </c>
    </row>
    <row r="34823" spans="4:5" x14ac:dyDescent="0.25">
      <c r="D34823" s="31">
        <v>-412.97</v>
      </c>
      <c r="E34823" s="28">
        <v>622.64499999999998</v>
      </c>
    </row>
    <row r="34824" spans="4:5" x14ac:dyDescent="0.25">
      <c r="D34824" s="31">
        <v>-412.95400000000001</v>
      </c>
      <c r="E34824" s="28">
        <v>622.56200000000001</v>
      </c>
    </row>
    <row r="34825" spans="4:5" x14ac:dyDescent="0.25">
      <c r="D34825" s="31">
        <v>-412.93799999999999</v>
      </c>
      <c r="E34825" s="28">
        <v>622.48</v>
      </c>
    </row>
    <row r="34826" spans="4:5" x14ac:dyDescent="0.25">
      <c r="D34826" s="31">
        <v>-412.92200000000003</v>
      </c>
      <c r="E34826" s="28">
        <v>622.39800000000002</v>
      </c>
    </row>
    <row r="34827" spans="4:5" x14ac:dyDescent="0.25">
      <c r="D34827" s="31">
        <v>-412.90600000000001</v>
      </c>
      <c r="E34827" s="28">
        <v>622.31500000000005</v>
      </c>
    </row>
    <row r="34828" spans="4:5" x14ac:dyDescent="0.25">
      <c r="D34828" s="31">
        <v>-412.89</v>
      </c>
      <c r="E34828" s="28">
        <v>622.23299999999995</v>
      </c>
    </row>
    <row r="34829" spans="4:5" x14ac:dyDescent="0.25">
      <c r="D34829" s="31">
        <v>-412.87400000000002</v>
      </c>
      <c r="E34829" s="28">
        <v>622.15</v>
      </c>
    </row>
    <row r="34830" spans="4:5" x14ac:dyDescent="0.25">
      <c r="D34830" s="31">
        <v>-412.858</v>
      </c>
      <c r="E34830" s="28">
        <v>622.06799999999998</v>
      </c>
    </row>
    <row r="34831" spans="4:5" x14ac:dyDescent="0.25">
      <c r="D34831" s="31">
        <v>-412.84199999999998</v>
      </c>
      <c r="E34831" s="28">
        <v>621.98500000000001</v>
      </c>
    </row>
    <row r="34832" spans="4:5" x14ac:dyDescent="0.25">
      <c r="D34832" s="31">
        <v>-412.82600000000002</v>
      </c>
      <c r="E34832" s="28">
        <v>621.90300000000002</v>
      </c>
    </row>
    <row r="34833" spans="4:5" x14ac:dyDescent="0.25">
      <c r="D34833" s="31">
        <v>-412.81</v>
      </c>
      <c r="E34833" s="28">
        <v>621.82000000000005</v>
      </c>
    </row>
    <row r="34834" spans="4:5" x14ac:dyDescent="0.25">
      <c r="D34834" s="31">
        <v>-412.79399999999998</v>
      </c>
      <c r="E34834" s="28">
        <v>621.73800000000006</v>
      </c>
    </row>
    <row r="34835" spans="4:5" x14ac:dyDescent="0.25">
      <c r="D34835" s="31">
        <v>-412.77800000000002</v>
      </c>
      <c r="E34835" s="28">
        <v>621.65499999999997</v>
      </c>
    </row>
    <row r="34836" spans="4:5" x14ac:dyDescent="0.25">
      <c r="D34836" s="31">
        <v>-412.762</v>
      </c>
      <c r="E34836" s="28">
        <v>621.572</v>
      </c>
    </row>
    <row r="34837" spans="4:5" x14ac:dyDescent="0.25">
      <c r="D34837" s="31">
        <v>-412.74599999999998</v>
      </c>
      <c r="E34837" s="28">
        <v>621.49</v>
      </c>
    </row>
    <row r="34838" spans="4:5" x14ac:dyDescent="0.25">
      <c r="D34838" s="31">
        <v>-412.73</v>
      </c>
      <c r="E34838" s="28">
        <v>621.40700000000004</v>
      </c>
    </row>
    <row r="34839" spans="4:5" x14ac:dyDescent="0.25">
      <c r="D34839" s="31">
        <v>-412.714</v>
      </c>
      <c r="E34839" s="28">
        <v>621.32500000000005</v>
      </c>
    </row>
    <row r="34840" spans="4:5" x14ac:dyDescent="0.25">
      <c r="D34840" s="31">
        <v>-412.69799999999998</v>
      </c>
      <c r="E34840" s="28">
        <v>621.24199999999996</v>
      </c>
    </row>
    <row r="34841" spans="4:5" x14ac:dyDescent="0.25">
      <c r="D34841" s="31">
        <v>-412.68200000000002</v>
      </c>
      <c r="E34841" s="28">
        <v>621.16</v>
      </c>
    </row>
    <row r="34842" spans="4:5" x14ac:dyDescent="0.25">
      <c r="D34842" s="31">
        <v>-412.66699999999997</v>
      </c>
      <c r="E34842" s="28">
        <v>621.077</v>
      </c>
    </row>
    <row r="34843" spans="4:5" x14ac:dyDescent="0.25">
      <c r="D34843" s="31">
        <v>-412.65100000000001</v>
      </c>
      <c r="E34843" s="28">
        <v>620.99400000000003</v>
      </c>
    </row>
    <row r="34844" spans="4:5" x14ac:dyDescent="0.25">
      <c r="D34844" s="31">
        <v>-412.63499999999999</v>
      </c>
      <c r="E34844" s="28">
        <v>620.91200000000003</v>
      </c>
    </row>
    <row r="34845" spans="4:5" x14ac:dyDescent="0.25">
      <c r="D34845" s="31">
        <v>-412.61900000000003</v>
      </c>
      <c r="E34845" s="28">
        <v>620.82899999999995</v>
      </c>
    </row>
    <row r="34846" spans="4:5" x14ac:dyDescent="0.25">
      <c r="D34846" s="31">
        <v>-412.60300000000001</v>
      </c>
      <c r="E34846" s="28">
        <v>620.74699999999996</v>
      </c>
    </row>
    <row r="34847" spans="4:5" x14ac:dyDescent="0.25">
      <c r="D34847" s="31">
        <v>-412.58699999999999</v>
      </c>
      <c r="E34847" s="28">
        <v>620.66399999999999</v>
      </c>
    </row>
    <row r="34848" spans="4:5" x14ac:dyDescent="0.25">
      <c r="D34848" s="31">
        <v>-412.57100000000003</v>
      </c>
      <c r="E34848" s="28">
        <v>620.58100000000002</v>
      </c>
    </row>
    <row r="34849" spans="4:5" x14ac:dyDescent="0.25">
      <c r="D34849" s="31">
        <v>-412.55500000000001</v>
      </c>
      <c r="E34849" s="28">
        <v>620.49900000000002</v>
      </c>
    </row>
    <row r="34850" spans="4:5" x14ac:dyDescent="0.25">
      <c r="D34850" s="31">
        <v>-412.53899999999999</v>
      </c>
      <c r="E34850" s="28">
        <v>620.41600000000005</v>
      </c>
    </row>
    <row r="34851" spans="4:5" x14ac:dyDescent="0.25">
      <c r="D34851" s="31">
        <v>-412.52300000000002</v>
      </c>
      <c r="E34851" s="28">
        <v>620.33299999999997</v>
      </c>
    </row>
    <row r="34852" spans="4:5" x14ac:dyDescent="0.25">
      <c r="D34852" s="31">
        <v>-412.50700000000001</v>
      </c>
      <c r="E34852" s="28">
        <v>620.25099999999998</v>
      </c>
    </row>
    <row r="34853" spans="4:5" x14ac:dyDescent="0.25">
      <c r="D34853" s="31">
        <v>-412.49099999999999</v>
      </c>
      <c r="E34853" s="28">
        <v>620.16800000000001</v>
      </c>
    </row>
    <row r="34854" spans="4:5" x14ac:dyDescent="0.25">
      <c r="D34854" s="31">
        <v>-412.47500000000002</v>
      </c>
      <c r="E34854" s="28">
        <v>620.08500000000004</v>
      </c>
    </row>
    <row r="34855" spans="4:5" x14ac:dyDescent="0.25">
      <c r="D34855" s="31">
        <v>-412.459</v>
      </c>
      <c r="E34855" s="28">
        <v>620.00300000000004</v>
      </c>
    </row>
    <row r="34856" spans="4:5" x14ac:dyDescent="0.25">
      <c r="D34856" s="31">
        <v>-412.44299999999998</v>
      </c>
      <c r="E34856" s="28">
        <v>619.91999999999996</v>
      </c>
    </row>
    <row r="34857" spans="4:5" x14ac:dyDescent="0.25">
      <c r="D34857" s="31">
        <v>-412.42700000000002</v>
      </c>
      <c r="E34857" s="28">
        <v>619.83699999999999</v>
      </c>
    </row>
    <row r="34858" spans="4:5" x14ac:dyDescent="0.25">
      <c r="D34858" s="31">
        <v>-412.411</v>
      </c>
      <c r="E34858" s="28">
        <v>619.755</v>
      </c>
    </row>
    <row r="34859" spans="4:5" x14ac:dyDescent="0.25">
      <c r="D34859" s="31">
        <v>-412.39499999999998</v>
      </c>
      <c r="E34859" s="28">
        <v>619.67200000000003</v>
      </c>
    </row>
    <row r="34860" spans="4:5" x14ac:dyDescent="0.25">
      <c r="D34860" s="31">
        <v>-412.37900000000002</v>
      </c>
      <c r="E34860" s="28">
        <v>619.58900000000006</v>
      </c>
    </row>
    <row r="34861" spans="4:5" x14ac:dyDescent="0.25">
      <c r="D34861" s="31">
        <v>-412.363</v>
      </c>
      <c r="E34861" s="28">
        <v>619.50599999999997</v>
      </c>
    </row>
    <row r="34862" spans="4:5" x14ac:dyDescent="0.25">
      <c r="D34862" s="31">
        <v>-412.34699999999998</v>
      </c>
      <c r="E34862" s="28">
        <v>619.42399999999998</v>
      </c>
    </row>
    <row r="34863" spans="4:5" x14ac:dyDescent="0.25">
      <c r="D34863" s="31">
        <v>-412.33100000000002</v>
      </c>
      <c r="E34863" s="28">
        <v>619.34100000000001</v>
      </c>
    </row>
    <row r="34864" spans="4:5" x14ac:dyDescent="0.25">
      <c r="D34864" s="31">
        <v>-412.315</v>
      </c>
      <c r="E34864" s="28">
        <v>619.25800000000004</v>
      </c>
    </row>
    <row r="34865" spans="4:5" x14ac:dyDescent="0.25">
      <c r="D34865" s="31">
        <v>-412.29899999999998</v>
      </c>
      <c r="E34865" s="28">
        <v>619.17499999999995</v>
      </c>
    </row>
    <row r="34866" spans="4:5" x14ac:dyDescent="0.25">
      <c r="D34866" s="31">
        <v>-412.28300000000002</v>
      </c>
      <c r="E34866" s="28">
        <v>619.09199999999998</v>
      </c>
    </row>
    <row r="34867" spans="4:5" x14ac:dyDescent="0.25">
      <c r="D34867" s="31">
        <v>-412.267</v>
      </c>
      <c r="E34867" s="28">
        <v>619.01</v>
      </c>
    </row>
    <row r="34868" spans="4:5" x14ac:dyDescent="0.25">
      <c r="D34868" s="31">
        <v>-412.25099999999998</v>
      </c>
      <c r="E34868" s="28">
        <v>618.92700000000002</v>
      </c>
    </row>
    <row r="34869" spans="4:5" x14ac:dyDescent="0.25">
      <c r="D34869" s="31">
        <v>-412.23500000000001</v>
      </c>
      <c r="E34869" s="28">
        <v>618.84400000000005</v>
      </c>
    </row>
    <row r="34870" spans="4:5" x14ac:dyDescent="0.25">
      <c r="D34870" s="31">
        <v>-412.21899999999999</v>
      </c>
      <c r="E34870" s="28">
        <v>618.76099999999997</v>
      </c>
    </row>
    <row r="34871" spans="4:5" x14ac:dyDescent="0.25">
      <c r="D34871" s="31">
        <v>-412.20299999999997</v>
      </c>
      <c r="E34871" s="28">
        <v>618.678</v>
      </c>
    </row>
    <row r="34872" spans="4:5" x14ac:dyDescent="0.25">
      <c r="D34872" s="31">
        <v>-412.18700000000001</v>
      </c>
      <c r="E34872" s="28">
        <v>618.596</v>
      </c>
    </row>
    <row r="34873" spans="4:5" x14ac:dyDescent="0.25">
      <c r="D34873" s="31">
        <v>-412.17099999999999</v>
      </c>
      <c r="E34873" s="28">
        <v>618.51300000000003</v>
      </c>
    </row>
    <row r="34874" spans="4:5" x14ac:dyDescent="0.25">
      <c r="D34874" s="31">
        <v>-412.15499999999997</v>
      </c>
      <c r="E34874" s="28">
        <v>618.42999999999995</v>
      </c>
    </row>
    <row r="34875" spans="4:5" x14ac:dyDescent="0.25">
      <c r="D34875" s="31">
        <v>-412.13900000000001</v>
      </c>
      <c r="E34875" s="28">
        <v>618.34699999999998</v>
      </c>
    </row>
    <row r="34876" spans="4:5" x14ac:dyDescent="0.25">
      <c r="D34876" s="31">
        <v>-412.12299999999999</v>
      </c>
      <c r="E34876" s="28">
        <v>618.26400000000001</v>
      </c>
    </row>
    <row r="34877" spans="4:5" x14ac:dyDescent="0.25">
      <c r="D34877" s="31">
        <v>-412.10700000000003</v>
      </c>
      <c r="E34877" s="28">
        <v>618.18100000000004</v>
      </c>
    </row>
    <row r="34878" spans="4:5" x14ac:dyDescent="0.25">
      <c r="D34878" s="31">
        <v>-412.09100000000001</v>
      </c>
      <c r="E34878" s="28">
        <v>618.09900000000005</v>
      </c>
    </row>
    <row r="34879" spans="4:5" x14ac:dyDescent="0.25">
      <c r="D34879" s="31">
        <v>-412.07499999999999</v>
      </c>
      <c r="E34879" s="28">
        <v>618.01599999999996</v>
      </c>
    </row>
    <row r="34880" spans="4:5" x14ac:dyDescent="0.25">
      <c r="D34880" s="31">
        <v>-412.05900000000003</v>
      </c>
      <c r="E34880" s="28">
        <v>617.93299999999999</v>
      </c>
    </row>
    <row r="34881" spans="4:5" x14ac:dyDescent="0.25">
      <c r="D34881" s="31">
        <v>-412.04300000000001</v>
      </c>
      <c r="E34881" s="28">
        <v>617.85</v>
      </c>
    </row>
    <row r="34882" spans="4:5" x14ac:dyDescent="0.25">
      <c r="D34882" s="31">
        <v>-412.02699999999999</v>
      </c>
      <c r="E34882" s="28">
        <v>617.76700000000005</v>
      </c>
    </row>
    <row r="34883" spans="4:5" x14ac:dyDescent="0.25">
      <c r="D34883" s="31">
        <v>-412.01100000000002</v>
      </c>
      <c r="E34883" s="28">
        <v>617.68399999999997</v>
      </c>
    </row>
    <row r="34884" spans="4:5" x14ac:dyDescent="0.25">
      <c r="D34884" s="31">
        <v>-411.995</v>
      </c>
      <c r="E34884" s="28">
        <v>617.601</v>
      </c>
    </row>
    <row r="34885" spans="4:5" x14ac:dyDescent="0.25">
      <c r="D34885" s="31">
        <v>-411.97899999999998</v>
      </c>
      <c r="E34885" s="28">
        <v>617.51800000000003</v>
      </c>
    </row>
    <row r="34886" spans="4:5" x14ac:dyDescent="0.25">
      <c r="D34886" s="31">
        <v>-411.96300000000002</v>
      </c>
      <c r="E34886" s="28">
        <v>617.43499999999995</v>
      </c>
    </row>
    <row r="34887" spans="4:5" x14ac:dyDescent="0.25">
      <c r="D34887" s="31">
        <v>-411.947</v>
      </c>
      <c r="E34887" s="28">
        <v>617.35199999999998</v>
      </c>
    </row>
    <row r="34888" spans="4:5" x14ac:dyDescent="0.25">
      <c r="D34888" s="31">
        <v>-411.93099999999998</v>
      </c>
      <c r="E34888" s="28">
        <v>617.26900000000001</v>
      </c>
    </row>
    <row r="34889" spans="4:5" x14ac:dyDescent="0.25">
      <c r="D34889" s="31">
        <v>-411.91500000000002</v>
      </c>
      <c r="E34889" s="28">
        <v>617.18600000000004</v>
      </c>
    </row>
    <row r="34890" spans="4:5" x14ac:dyDescent="0.25">
      <c r="D34890" s="31">
        <v>-411.899</v>
      </c>
      <c r="E34890" s="28">
        <v>617.10299999999995</v>
      </c>
    </row>
    <row r="34891" spans="4:5" x14ac:dyDescent="0.25">
      <c r="D34891" s="31">
        <v>-411.88299999999998</v>
      </c>
      <c r="E34891" s="28">
        <v>617.02099999999996</v>
      </c>
    </row>
    <row r="34892" spans="4:5" x14ac:dyDescent="0.25">
      <c r="D34892" s="31">
        <v>-411.86700000000002</v>
      </c>
      <c r="E34892" s="28">
        <v>616.93799999999999</v>
      </c>
    </row>
    <row r="34893" spans="4:5" x14ac:dyDescent="0.25">
      <c r="D34893" s="31">
        <v>-411.851</v>
      </c>
      <c r="E34893" s="28">
        <v>616.85500000000002</v>
      </c>
    </row>
    <row r="34894" spans="4:5" x14ac:dyDescent="0.25">
      <c r="D34894" s="31">
        <v>-411.83499999999998</v>
      </c>
      <c r="E34894" s="28">
        <v>616.77200000000005</v>
      </c>
    </row>
    <row r="34895" spans="4:5" x14ac:dyDescent="0.25">
      <c r="D34895" s="31">
        <v>-411.81900000000002</v>
      </c>
      <c r="E34895" s="28">
        <v>616.68899999999996</v>
      </c>
    </row>
    <row r="34896" spans="4:5" x14ac:dyDescent="0.25">
      <c r="D34896" s="31">
        <v>-411.803</v>
      </c>
      <c r="E34896" s="28">
        <v>616.60599999999999</v>
      </c>
    </row>
    <row r="34897" spans="4:5" x14ac:dyDescent="0.25">
      <c r="D34897" s="31">
        <v>-411.78699999999998</v>
      </c>
      <c r="E34897" s="28">
        <v>616.52300000000002</v>
      </c>
    </row>
    <row r="34898" spans="4:5" x14ac:dyDescent="0.25">
      <c r="D34898" s="31">
        <v>-411.77100000000002</v>
      </c>
      <c r="E34898" s="28">
        <v>616.44000000000005</v>
      </c>
    </row>
    <row r="34899" spans="4:5" x14ac:dyDescent="0.25">
      <c r="D34899" s="31">
        <v>-411.755</v>
      </c>
      <c r="E34899" s="28">
        <v>616.35599999999999</v>
      </c>
    </row>
    <row r="34900" spans="4:5" x14ac:dyDescent="0.25">
      <c r="D34900" s="31">
        <v>-411.73899999999998</v>
      </c>
      <c r="E34900" s="28">
        <v>616.27300000000002</v>
      </c>
    </row>
    <row r="34901" spans="4:5" x14ac:dyDescent="0.25">
      <c r="D34901" s="31">
        <v>-411.72300000000001</v>
      </c>
      <c r="E34901" s="28">
        <v>616.19000000000005</v>
      </c>
    </row>
    <row r="34902" spans="4:5" x14ac:dyDescent="0.25">
      <c r="D34902" s="31">
        <v>-411.70699999999999</v>
      </c>
      <c r="E34902" s="28">
        <v>616.10699999999997</v>
      </c>
    </row>
    <row r="34903" spans="4:5" x14ac:dyDescent="0.25">
      <c r="D34903" s="31">
        <v>-411.69099999999997</v>
      </c>
      <c r="E34903" s="28">
        <v>616.024</v>
      </c>
    </row>
    <row r="34904" spans="4:5" x14ac:dyDescent="0.25">
      <c r="D34904" s="31">
        <v>-411.67500000000001</v>
      </c>
      <c r="E34904" s="28">
        <v>615.94100000000003</v>
      </c>
    </row>
    <row r="34905" spans="4:5" x14ac:dyDescent="0.25">
      <c r="D34905" s="31">
        <v>-411.65899999999999</v>
      </c>
      <c r="E34905" s="28">
        <v>615.85799999999995</v>
      </c>
    </row>
    <row r="34906" spans="4:5" x14ac:dyDescent="0.25">
      <c r="D34906" s="31">
        <v>-411.64299999999997</v>
      </c>
      <c r="E34906" s="28">
        <v>615.77499999999998</v>
      </c>
    </row>
    <row r="34907" spans="4:5" x14ac:dyDescent="0.25">
      <c r="D34907" s="31">
        <v>-411.62700000000001</v>
      </c>
      <c r="E34907" s="28">
        <v>615.69200000000001</v>
      </c>
    </row>
    <row r="34908" spans="4:5" x14ac:dyDescent="0.25">
      <c r="D34908" s="31">
        <v>-411.61099999999999</v>
      </c>
      <c r="E34908" s="28">
        <v>615.60900000000004</v>
      </c>
    </row>
    <row r="34909" spans="4:5" x14ac:dyDescent="0.25">
      <c r="D34909" s="31">
        <v>-411.59500000000003</v>
      </c>
      <c r="E34909" s="28">
        <v>615.52599999999995</v>
      </c>
    </row>
    <row r="34910" spans="4:5" x14ac:dyDescent="0.25">
      <c r="D34910" s="31">
        <v>-411.57900000000001</v>
      </c>
      <c r="E34910" s="28">
        <v>615.44299999999998</v>
      </c>
    </row>
    <row r="34911" spans="4:5" x14ac:dyDescent="0.25">
      <c r="D34911" s="31">
        <v>-411.56299999999999</v>
      </c>
      <c r="E34911" s="28">
        <v>615.36</v>
      </c>
    </row>
    <row r="34912" spans="4:5" x14ac:dyDescent="0.25">
      <c r="D34912" s="31">
        <v>-411.54700000000003</v>
      </c>
      <c r="E34912" s="28">
        <v>615.27599999999995</v>
      </c>
    </row>
    <row r="34913" spans="4:5" x14ac:dyDescent="0.25">
      <c r="D34913" s="31">
        <v>-411.53100000000001</v>
      </c>
      <c r="E34913" s="28">
        <v>615.19299999999998</v>
      </c>
    </row>
    <row r="34914" spans="4:5" x14ac:dyDescent="0.25">
      <c r="D34914" s="31">
        <v>-411.51499999999999</v>
      </c>
      <c r="E34914" s="28">
        <v>615.11</v>
      </c>
    </row>
    <row r="34915" spans="4:5" x14ac:dyDescent="0.25">
      <c r="D34915" s="31">
        <v>-411.49900000000002</v>
      </c>
      <c r="E34915" s="28">
        <v>615.02700000000004</v>
      </c>
    </row>
    <row r="34916" spans="4:5" x14ac:dyDescent="0.25">
      <c r="D34916" s="31">
        <v>-411.483</v>
      </c>
      <c r="E34916" s="28">
        <v>614.94399999999996</v>
      </c>
    </row>
    <row r="34917" spans="4:5" x14ac:dyDescent="0.25">
      <c r="D34917" s="31">
        <v>-411.46699999999998</v>
      </c>
      <c r="E34917" s="28">
        <v>614.86099999999999</v>
      </c>
    </row>
    <row r="34918" spans="4:5" x14ac:dyDescent="0.25">
      <c r="D34918" s="31">
        <v>-411.45100000000002</v>
      </c>
      <c r="E34918" s="28">
        <v>614.77800000000002</v>
      </c>
    </row>
    <row r="34919" spans="4:5" x14ac:dyDescent="0.25">
      <c r="D34919" s="31">
        <v>-411.435</v>
      </c>
      <c r="E34919" s="28">
        <v>614.69399999999996</v>
      </c>
    </row>
    <row r="34920" spans="4:5" x14ac:dyDescent="0.25">
      <c r="D34920" s="31">
        <v>-411.41899999999998</v>
      </c>
      <c r="E34920" s="28">
        <v>614.61099999999999</v>
      </c>
    </row>
    <row r="34921" spans="4:5" x14ac:dyDescent="0.25">
      <c r="D34921" s="31">
        <v>-411.40300000000002</v>
      </c>
      <c r="E34921" s="28">
        <v>614.52800000000002</v>
      </c>
    </row>
    <row r="34922" spans="4:5" x14ac:dyDescent="0.25">
      <c r="D34922" s="31">
        <v>-411.387</v>
      </c>
      <c r="E34922" s="28">
        <v>614.44500000000005</v>
      </c>
    </row>
    <row r="34923" spans="4:5" x14ac:dyDescent="0.25">
      <c r="D34923" s="31">
        <v>-411.37099999999998</v>
      </c>
      <c r="E34923" s="28">
        <v>614.36199999999997</v>
      </c>
    </row>
    <row r="34924" spans="4:5" x14ac:dyDescent="0.25">
      <c r="D34924" s="31">
        <v>-411.35500000000002</v>
      </c>
      <c r="E34924" s="28">
        <v>614.27800000000002</v>
      </c>
    </row>
    <row r="34925" spans="4:5" x14ac:dyDescent="0.25">
      <c r="D34925" s="31">
        <v>-411.339</v>
      </c>
      <c r="E34925" s="28">
        <v>614.19500000000005</v>
      </c>
    </row>
    <row r="34926" spans="4:5" x14ac:dyDescent="0.25">
      <c r="D34926" s="31">
        <v>-411.32299999999998</v>
      </c>
      <c r="E34926" s="28">
        <v>614.11199999999997</v>
      </c>
    </row>
    <row r="34927" spans="4:5" x14ac:dyDescent="0.25">
      <c r="D34927" s="31">
        <v>-411.30700000000002</v>
      </c>
      <c r="E34927" s="28">
        <v>614.029</v>
      </c>
    </row>
    <row r="34928" spans="4:5" x14ac:dyDescent="0.25">
      <c r="D34928" s="31">
        <v>-411.291</v>
      </c>
      <c r="E34928" s="28">
        <v>613.94500000000005</v>
      </c>
    </row>
    <row r="34929" spans="4:5" x14ac:dyDescent="0.25">
      <c r="D34929" s="31">
        <v>-411.27499999999998</v>
      </c>
      <c r="E34929" s="28">
        <v>613.86199999999997</v>
      </c>
    </row>
    <row r="34930" spans="4:5" x14ac:dyDescent="0.25">
      <c r="D34930" s="31">
        <v>-411.25900000000001</v>
      </c>
      <c r="E34930" s="28">
        <v>613.779</v>
      </c>
    </row>
    <row r="34931" spans="4:5" x14ac:dyDescent="0.25">
      <c r="D34931" s="31">
        <v>-411.24299999999999</v>
      </c>
      <c r="E34931" s="28">
        <v>613.69600000000003</v>
      </c>
    </row>
    <row r="34932" spans="4:5" x14ac:dyDescent="0.25">
      <c r="D34932" s="31">
        <v>-411.22699999999998</v>
      </c>
      <c r="E34932" s="28">
        <v>613.61199999999997</v>
      </c>
    </row>
    <row r="34933" spans="4:5" x14ac:dyDescent="0.25">
      <c r="D34933" s="31">
        <v>-411.21100000000001</v>
      </c>
      <c r="E34933" s="28">
        <v>613.529</v>
      </c>
    </row>
    <row r="34934" spans="4:5" x14ac:dyDescent="0.25">
      <c r="D34934" s="31">
        <v>-411.19499999999999</v>
      </c>
      <c r="E34934" s="28">
        <v>613.44600000000003</v>
      </c>
    </row>
    <row r="34935" spans="4:5" x14ac:dyDescent="0.25">
      <c r="D34935" s="31">
        <v>-411.17899999999997</v>
      </c>
      <c r="E34935" s="28">
        <v>613.36300000000006</v>
      </c>
    </row>
    <row r="34936" spans="4:5" x14ac:dyDescent="0.25">
      <c r="D34936" s="31">
        <v>-411.16300000000001</v>
      </c>
      <c r="E34936" s="28">
        <v>613.279</v>
      </c>
    </row>
    <row r="34937" spans="4:5" x14ac:dyDescent="0.25">
      <c r="D34937" s="31">
        <v>-411.14699999999999</v>
      </c>
      <c r="E34937" s="28">
        <v>613.19600000000003</v>
      </c>
    </row>
    <row r="34938" spans="4:5" x14ac:dyDescent="0.25">
      <c r="D34938" s="31">
        <v>-411.13099999999997</v>
      </c>
      <c r="E34938" s="28">
        <v>613.11300000000006</v>
      </c>
    </row>
    <row r="34939" spans="4:5" x14ac:dyDescent="0.25">
      <c r="D34939" s="31">
        <v>-411.11500000000001</v>
      </c>
      <c r="E34939" s="28">
        <v>613.029</v>
      </c>
    </row>
    <row r="34940" spans="4:5" x14ac:dyDescent="0.25">
      <c r="D34940" s="31">
        <v>-411.09899999999999</v>
      </c>
      <c r="E34940" s="28">
        <v>612.94600000000003</v>
      </c>
    </row>
    <row r="34941" spans="4:5" x14ac:dyDescent="0.25">
      <c r="D34941" s="31">
        <v>-411.08300000000003</v>
      </c>
      <c r="E34941" s="28">
        <v>612.86300000000006</v>
      </c>
    </row>
    <row r="34942" spans="4:5" x14ac:dyDescent="0.25">
      <c r="D34942" s="31">
        <v>-411.06700000000001</v>
      </c>
      <c r="E34942" s="28">
        <v>612.779</v>
      </c>
    </row>
    <row r="34943" spans="4:5" x14ac:dyDescent="0.25">
      <c r="D34943" s="31">
        <v>-411.05099999999999</v>
      </c>
      <c r="E34943" s="28">
        <v>612.69600000000003</v>
      </c>
    </row>
    <row r="34944" spans="4:5" x14ac:dyDescent="0.25">
      <c r="D34944" s="31">
        <v>-411.03500000000003</v>
      </c>
      <c r="E34944" s="28">
        <v>612.61300000000006</v>
      </c>
    </row>
    <row r="34945" spans="4:5" x14ac:dyDescent="0.25">
      <c r="D34945" s="31">
        <v>-411.01900000000001</v>
      </c>
      <c r="E34945" s="28">
        <v>612.529</v>
      </c>
    </row>
    <row r="34946" spans="4:5" x14ac:dyDescent="0.25">
      <c r="D34946" s="31">
        <v>-411.00299999999999</v>
      </c>
      <c r="E34946" s="28">
        <v>612.44600000000003</v>
      </c>
    </row>
    <row r="34947" spans="4:5" x14ac:dyDescent="0.25">
      <c r="D34947" s="31">
        <v>-410.98700000000002</v>
      </c>
      <c r="E34947" s="28">
        <v>612.36300000000006</v>
      </c>
    </row>
    <row r="34948" spans="4:5" x14ac:dyDescent="0.25">
      <c r="D34948" s="31">
        <v>-410.971</v>
      </c>
      <c r="E34948" s="28">
        <v>612.279</v>
      </c>
    </row>
    <row r="34949" spans="4:5" x14ac:dyDescent="0.25">
      <c r="D34949" s="31">
        <v>-410.95499999999998</v>
      </c>
      <c r="E34949" s="28">
        <v>612.19600000000003</v>
      </c>
    </row>
    <row r="34950" spans="4:5" x14ac:dyDescent="0.25">
      <c r="D34950" s="31">
        <v>-410.93900000000002</v>
      </c>
      <c r="E34950" s="28">
        <v>612.11199999999997</v>
      </c>
    </row>
    <row r="34951" spans="4:5" x14ac:dyDescent="0.25">
      <c r="D34951" s="31">
        <v>-410.923</v>
      </c>
      <c r="E34951" s="28">
        <v>612.029</v>
      </c>
    </row>
    <row r="34952" spans="4:5" x14ac:dyDescent="0.25">
      <c r="D34952" s="31">
        <v>-410.90699999999998</v>
      </c>
      <c r="E34952" s="28">
        <v>611.94600000000003</v>
      </c>
    </row>
    <row r="34953" spans="4:5" x14ac:dyDescent="0.25">
      <c r="D34953" s="31">
        <v>-410.89100000000002</v>
      </c>
      <c r="E34953" s="28">
        <v>611.86199999999997</v>
      </c>
    </row>
    <row r="34954" spans="4:5" x14ac:dyDescent="0.25">
      <c r="D34954" s="31">
        <v>-410.875</v>
      </c>
      <c r="E34954" s="28">
        <v>611.779</v>
      </c>
    </row>
    <row r="34955" spans="4:5" x14ac:dyDescent="0.25">
      <c r="D34955" s="31">
        <v>-410.85899999999998</v>
      </c>
      <c r="E34955" s="28">
        <v>611.69500000000005</v>
      </c>
    </row>
    <row r="34956" spans="4:5" x14ac:dyDescent="0.25">
      <c r="D34956" s="31">
        <v>-410.84399999999999</v>
      </c>
      <c r="E34956" s="28">
        <v>611.61199999999997</v>
      </c>
    </row>
    <row r="34957" spans="4:5" x14ac:dyDescent="0.25">
      <c r="D34957" s="31">
        <v>-410.82799999999997</v>
      </c>
      <c r="E34957" s="28">
        <v>611.52800000000002</v>
      </c>
    </row>
    <row r="34958" spans="4:5" x14ac:dyDescent="0.25">
      <c r="D34958" s="31">
        <v>-410.81200000000001</v>
      </c>
      <c r="E34958" s="28">
        <v>611.44500000000005</v>
      </c>
    </row>
    <row r="34959" spans="4:5" x14ac:dyDescent="0.25">
      <c r="D34959" s="31">
        <v>-410.79599999999999</v>
      </c>
      <c r="E34959" s="28">
        <v>611.36199999999997</v>
      </c>
    </row>
    <row r="34960" spans="4:5" x14ac:dyDescent="0.25">
      <c r="D34960" s="31">
        <v>-410.78</v>
      </c>
      <c r="E34960" s="28">
        <v>611.27800000000002</v>
      </c>
    </row>
    <row r="34961" spans="4:5" x14ac:dyDescent="0.25">
      <c r="D34961" s="31">
        <v>-410.76400000000001</v>
      </c>
      <c r="E34961" s="28">
        <v>611.19500000000005</v>
      </c>
    </row>
    <row r="34962" spans="4:5" x14ac:dyDescent="0.25">
      <c r="D34962" s="31">
        <v>-410.74799999999999</v>
      </c>
      <c r="E34962" s="28">
        <v>611.11099999999999</v>
      </c>
    </row>
    <row r="34963" spans="4:5" x14ac:dyDescent="0.25">
      <c r="D34963" s="31">
        <v>-410.73200000000003</v>
      </c>
      <c r="E34963" s="28">
        <v>611.02800000000002</v>
      </c>
    </row>
    <row r="34964" spans="4:5" x14ac:dyDescent="0.25">
      <c r="D34964" s="31">
        <v>-410.71600000000001</v>
      </c>
      <c r="E34964" s="28">
        <v>610.94399999999996</v>
      </c>
    </row>
    <row r="34965" spans="4:5" x14ac:dyDescent="0.25">
      <c r="D34965" s="31">
        <v>-410.7</v>
      </c>
      <c r="E34965" s="28">
        <v>610.86099999999999</v>
      </c>
    </row>
    <row r="34966" spans="4:5" x14ac:dyDescent="0.25">
      <c r="D34966" s="31">
        <v>-410.68400000000003</v>
      </c>
      <c r="E34966" s="28">
        <v>610.77700000000004</v>
      </c>
    </row>
    <row r="34967" spans="4:5" x14ac:dyDescent="0.25">
      <c r="D34967" s="31">
        <v>-410.66800000000001</v>
      </c>
      <c r="E34967" s="28">
        <v>610.69399999999996</v>
      </c>
    </row>
    <row r="34968" spans="4:5" x14ac:dyDescent="0.25">
      <c r="D34968" s="31">
        <v>-410.65199999999999</v>
      </c>
      <c r="E34968" s="28">
        <v>610.61</v>
      </c>
    </row>
    <row r="34969" spans="4:5" x14ac:dyDescent="0.25">
      <c r="D34969" s="31">
        <v>-410.63600000000002</v>
      </c>
      <c r="E34969" s="28">
        <v>610.52700000000004</v>
      </c>
    </row>
    <row r="34970" spans="4:5" x14ac:dyDescent="0.25">
      <c r="D34970" s="31">
        <v>-410.62</v>
      </c>
      <c r="E34970" s="28">
        <v>610.44299999999998</v>
      </c>
    </row>
    <row r="34971" spans="4:5" x14ac:dyDescent="0.25">
      <c r="D34971" s="31">
        <v>-410.60399999999998</v>
      </c>
      <c r="E34971" s="28">
        <v>610.35900000000004</v>
      </c>
    </row>
    <row r="34972" spans="4:5" x14ac:dyDescent="0.25">
      <c r="D34972" s="31">
        <v>-410.58800000000002</v>
      </c>
      <c r="E34972" s="28">
        <v>610.27599999999995</v>
      </c>
    </row>
    <row r="34973" spans="4:5" x14ac:dyDescent="0.25">
      <c r="D34973" s="31">
        <v>-410.572</v>
      </c>
      <c r="E34973" s="28">
        <v>610.19200000000001</v>
      </c>
    </row>
    <row r="34974" spans="4:5" x14ac:dyDescent="0.25">
      <c r="D34974" s="31">
        <v>-410.55599999999998</v>
      </c>
      <c r="E34974" s="28">
        <v>610.10900000000004</v>
      </c>
    </row>
    <row r="34975" spans="4:5" x14ac:dyDescent="0.25">
      <c r="D34975" s="31">
        <v>-410.54</v>
      </c>
      <c r="E34975" s="28">
        <v>610.02499999999998</v>
      </c>
    </row>
    <row r="34976" spans="4:5" x14ac:dyDescent="0.25">
      <c r="D34976" s="31">
        <v>-410.524</v>
      </c>
      <c r="E34976" s="28">
        <v>609.94200000000001</v>
      </c>
    </row>
    <row r="34977" spans="4:5" x14ac:dyDescent="0.25">
      <c r="D34977" s="31">
        <v>-410.50799999999998</v>
      </c>
      <c r="E34977" s="28">
        <v>609.85799999999995</v>
      </c>
    </row>
    <row r="34978" spans="4:5" x14ac:dyDescent="0.25">
      <c r="D34978" s="31">
        <v>-410.49200000000002</v>
      </c>
      <c r="E34978" s="28">
        <v>609.774</v>
      </c>
    </row>
    <row r="34979" spans="4:5" x14ac:dyDescent="0.25">
      <c r="D34979" s="31">
        <v>-410.476</v>
      </c>
      <c r="E34979" s="28">
        <v>609.69100000000003</v>
      </c>
    </row>
    <row r="34980" spans="4:5" x14ac:dyDescent="0.25">
      <c r="D34980" s="31">
        <v>-410.46</v>
      </c>
      <c r="E34980" s="28">
        <v>609.60699999999997</v>
      </c>
    </row>
    <row r="34981" spans="4:5" x14ac:dyDescent="0.25">
      <c r="D34981" s="31">
        <v>-410.44400000000002</v>
      </c>
      <c r="E34981" s="28">
        <v>609.524</v>
      </c>
    </row>
    <row r="34982" spans="4:5" x14ac:dyDescent="0.25">
      <c r="D34982" s="31">
        <v>-410.428</v>
      </c>
      <c r="E34982" s="28">
        <v>609.44000000000005</v>
      </c>
    </row>
    <row r="34983" spans="4:5" x14ac:dyDescent="0.25">
      <c r="D34983" s="31">
        <v>-410.41199999999998</v>
      </c>
      <c r="E34983" s="28">
        <v>609.35599999999999</v>
      </c>
    </row>
    <row r="34984" spans="4:5" x14ac:dyDescent="0.25">
      <c r="D34984" s="31">
        <v>-410.39600000000002</v>
      </c>
      <c r="E34984" s="28">
        <v>609.27300000000002</v>
      </c>
    </row>
    <row r="34985" spans="4:5" x14ac:dyDescent="0.25">
      <c r="D34985" s="31">
        <v>-410.38</v>
      </c>
      <c r="E34985" s="28">
        <v>609.18899999999996</v>
      </c>
    </row>
    <row r="34986" spans="4:5" x14ac:dyDescent="0.25">
      <c r="D34986" s="31">
        <v>-410.36399999999998</v>
      </c>
      <c r="E34986" s="28">
        <v>609.10599999999999</v>
      </c>
    </row>
    <row r="34987" spans="4:5" x14ac:dyDescent="0.25">
      <c r="D34987" s="31">
        <v>-410.34800000000001</v>
      </c>
      <c r="E34987" s="28">
        <v>609.02200000000005</v>
      </c>
    </row>
    <row r="34988" spans="4:5" x14ac:dyDescent="0.25">
      <c r="D34988" s="31">
        <v>-410.33199999999999</v>
      </c>
      <c r="E34988" s="28">
        <v>608.93799999999999</v>
      </c>
    </row>
    <row r="34989" spans="4:5" x14ac:dyDescent="0.25">
      <c r="D34989" s="31">
        <v>-410.31599999999997</v>
      </c>
      <c r="E34989" s="28">
        <v>608.85500000000002</v>
      </c>
    </row>
    <row r="34990" spans="4:5" x14ac:dyDescent="0.25">
      <c r="D34990" s="31">
        <v>-410.3</v>
      </c>
      <c r="E34990" s="28">
        <v>608.77099999999996</v>
      </c>
    </row>
    <row r="34991" spans="4:5" x14ac:dyDescent="0.25">
      <c r="D34991" s="31">
        <v>-410.28399999999999</v>
      </c>
      <c r="E34991" s="28">
        <v>608.68700000000001</v>
      </c>
    </row>
    <row r="34992" spans="4:5" x14ac:dyDescent="0.25">
      <c r="D34992" s="31">
        <v>-410.26799999999997</v>
      </c>
      <c r="E34992" s="28">
        <v>608.60400000000004</v>
      </c>
    </row>
    <row r="34993" spans="4:5" x14ac:dyDescent="0.25">
      <c r="D34993" s="31">
        <v>-410.25200000000001</v>
      </c>
      <c r="E34993" s="28">
        <v>608.52</v>
      </c>
    </row>
    <row r="34994" spans="4:5" x14ac:dyDescent="0.25">
      <c r="D34994" s="31">
        <v>-410.23599999999999</v>
      </c>
      <c r="E34994" s="28">
        <v>608.43600000000004</v>
      </c>
    </row>
    <row r="34995" spans="4:5" x14ac:dyDescent="0.25">
      <c r="D34995" s="31">
        <v>-410.22</v>
      </c>
      <c r="E34995" s="28">
        <v>608.35199999999998</v>
      </c>
    </row>
    <row r="34996" spans="4:5" x14ac:dyDescent="0.25">
      <c r="D34996" s="31">
        <v>-410.20400000000001</v>
      </c>
      <c r="E34996" s="28">
        <v>608.26900000000001</v>
      </c>
    </row>
    <row r="34997" spans="4:5" x14ac:dyDescent="0.25">
      <c r="D34997" s="31">
        <v>-410.18799999999999</v>
      </c>
      <c r="E34997" s="28">
        <v>608.18499999999995</v>
      </c>
    </row>
    <row r="34998" spans="4:5" x14ac:dyDescent="0.25">
      <c r="D34998" s="31">
        <v>-410.17200000000003</v>
      </c>
      <c r="E34998" s="28">
        <v>608.101</v>
      </c>
    </row>
    <row r="34999" spans="4:5" x14ac:dyDescent="0.25">
      <c r="D34999" s="31">
        <v>-410.15600000000001</v>
      </c>
      <c r="E34999" s="28">
        <v>608.01800000000003</v>
      </c>
    </row>
    <row r="35000" spans="4:5" x14ac:dyDescent="0.25">
      <c r="D35000" s="31">
        <v>-410.14</v>
      </c>
      <c r="E35000" s="28">
        <v>607.93399999999997</v>
      </c>
    </row>
    <row r="35001" spans="4:5" x14ac:dyDescent="0.25">
      <c r="D35001" s="31">
        <v>-410.12400000000002</v>
      </c>
      <c r="E35001" s="28">
        <v>607.85</v>
      </c>
    </row>
    <row r="35002" spans="4:5" x14ac:dyDescent="0.25">
      <c r="D35002" s="31">
        <v>-410.108</v>
      </c>
      <c r="E35002" s="28">
        <v>607.76599999999996</v>
      </c>
    </row>
    <row r="35003" spans="4:5" x14ac:dyDescent="0.25">
      <c r="D35003" s="31">
        <v>-410.09199999999998</v>
      </c>
      <c r="E35003" s="28">
        <v>607.68200000000002</v>
      </c>
    </row>
    <row r="35004" spans="4:5" x14ac:dyDescent="0.25">
      <c r="D35004" s="31">
        <v>-410.07600000000002</v>
      </c>
      <c r="E35004" s="28">
        <v>607.59900000000005</v>
      </c>
    </row>
    <row r="35005" spans="4:5" x14ac:dyDescent="0.25">
      <c r="D35005" s="31">
        <v>-410.06</v>
      </c>
      <c r="E35005" s="28">
        <v>607.51499999999999</v>
      </c>
    </row>
    <row r="35006" spans="4:5" x14ac:dyDescent="0.25">
      <c r="D35006" s="31">
        <v>-410.04399999999998</v>
      </c>
      <c r="E35006" s="28">
        <v>607.43100000000004</v>
      </c>
    </row>
    <row r="35007" spans="4:5" x14ac:dyDescent="0.25">
      <c r="D35007" s="31">
        <v>-410.02800000000002</v>
      </c>
      <c r="E35007" s="28">
        <v>607.34699999999998</v>
      </c>
    </row>
    <row r="35008" spans="4:5" x14ac:dyDescent="0.25">
      <c r="D35008" s="31">
        <v>-410.012</v>
      </c>
      <c r="E35008" s="28">
        <v>607.26400000000001</v>
      </c>
    </row>
    <row r="35009" spans="4:5" x14ac:dyDescent="0.25">
      <c r="D35009" s="31">
        <v>-409.99599999999998</v>
      </c>
      <c r="E35009" s="28">
        <v>607.17999999999995</v>
      </c>
    </row>
    <row r="35010" spans="4:5" x14ac:dyDescent="0.25">
      <c r="D35010" s="31">
        <v>-409.98</v>
      </c>
      <c r="E35010" s="28">
        <v>607.096</v>
      </c>
    </row>
    <row r="35011" spans="4:5" x14ac:dyDescent="0.25">
      <c r="D35011" s="31">
        <v>-409.964</v>
      </c>
      <c r="E35011" s="28">
        <v>607.01199999999994</v>
      </c>
    </row>
    <row r="35012" spans="4:5" x14ac:dyDescent="0.25">
      <c r="D35012" s="31">
        <v>-409.94799999999998</v>
      </c>
      <c r="E35012" s="28">
        <v>606.928</v>
      </c>
    </row>
    <row r="35013" spans="4:5" x14ac:dyDescent="0.25">
      <c r="D35013" s="31">
        <v>-409.93200000000002</v>
      </c>
      <c r="E35013" s="28">
        <v>606.84500000000003</v>
      </c>
    </row>
    <row r="35014" spans="4:5" x14ac:dyDescent="0.25">
      <c r="D35014" s="31">
        <v>-409.916</v>
      </c>
      <c r="E35014" s="28">
        <v>606.76099999999997</v>
      </c>
    </row>
    <row r="35015" spans="4:5" x14ac:dyDescent="0.25">
      <c r="D35015" s="31">
        <v>-409.9</v>
      </c>
      <c r="E35015" s="28">
        <v>606.67700000000002</v>
      </c>
    </row>
    <row r="35016" spans="4:5" x14ac:dyDescent="0.25">
      <c r="D35016" s="31">
        <v>-409.88400000000001</v>
      </c>
      <c r="E35016" s="28">
        <v>606.59299999999996</v>
      </c>
    </row>
    <row r="35017" spans="4:5" x14ac:dyDescent="0.25">
      <c r="D35017" s="31">
        <v>-409.86799999999999</v>
      </c>
      <c r="E35017" s="28">
        <v>606.50900000000001</v>
      </c>
    </row>
    <row r="35018" spans="4:5" x14ac:dyDescent="0.25">
      <c r="D35018" s="31">
        <v>-409.85199999999998</v>
      </c>
      <c r="E35018" s="28">
        <v>606.42499999999995</v>
      </c>
    </row>
    <row r="35019" spans="4:5" x14ac:dyDescent="0.25">
      <c r="D35019" s="31">
        <v>-409.83600000000001</v>
      </c>
      <c r="E35019" s="28">
        <v>606.34199999999998</v>
      </c>
    </row>
    <row r="35020" spans="4:5" x14ac:dyDescent="0.25">
      <c r="D35020" s="31">
        <v>-409.82</v>
      </c>
      <c r="E35020" s="28">
        <v>606.25800000000004</v>
      </c>
    </row>
    <row r="35021" spans="4:5" x14ac:dyDescent="0.25">
      <c r="D35021" s="31">
        <v>-409.80399999999997</v>
      </c>
      <c r="E35021" s="28">
        <v>606.17399999999998</v>
      </c>
    </row>
    <row r="35022" spans="4:5" x14ac:dyDescent="0.25">
      <c r="D35022" s="31">
        <v>-409.78800000000001</v>
      </c>
      <c r="E35022" s="28">
        <v>606.09</v>
      </c>
    </row>
    <row r="35023" spans="4:5" x14ac:dyDescent="0.25">
      <c r="D35023" s="31">
        <v>-409.77199999999999</v>
      </c>
      <c r="E35023" s="28">
        <v>606.00599999999997</v>
      </c>
    </row>
    <row r="35024" spans="4:5" x14ac:dyDescent="0.25">
      <c r="D35024" s="31">
        <v>-409.75599999999997</v>
      </c>
      <c r="E35024" s="28">
        <v>605.92200000000003</v>
      </c>
    </row>
    <row r="35025" spans="4:5" x14ac:dyDescent="0.25">
      <c r="D35025" s="31">
        <v>-409.74</v>
      </c>
      <c r="E35025" s="28">
        <v>605.83799999999997</v>
      </c>
    </row>
    <row r="35026" spans="4:5" x14ac:dyDescent="0.25">
      <c r="D35026" s="31">
        <v>-409.72399999999999</v>
      </c>
      <c r="E35026" s="28">
        <v>605.75400000000002</v>
      </c>
    </row>
    <row r="35027" spans="4:5" x14ac:dyDescent="0.25">
      <c r="D35027" s="31">
        <v>-409.70800000000003</v>
      </c>
      <c r="E35027" s="28">
        <v>605.66999999999996</v>
      </c>
    </row>
    <row r="35028" spans="4:5" x14ac:dyDescent="0.25">
      <c r="D35028" s="31">
        <v>-409.69200000000001</v>
      </c>
      <c r="E35028" s="28">
        <v>605.58600000000001</v>
      </c>
    </row>
    <row r="35029" spans="4:5" x14ac:dyDescent="0.25">
      <c r="D35029" s="31">
        <v>-409.67599999999999</v>
      </c>
      <c r="E35029" s="28">
        <v>605.50300000000004</v>
      </c>
    </row>
    <row r="35030" spans="4:5" x14ac:dyDescent="0.25">
      <c r="D35030" s="31">
        <v>-409.66</v>
      </c>
      <c r="E35030" s="28">
        <v>605.41899999999998</v>
      </c>
    </row>
    <row r="35031" spans="4:5" x14ac:dyDescent="0.25">
      <c r="D35031" s="31">
        <v>-409.64400000000001</v>
      </c>
      <c r="E35031" s="28">
        <v>605.33500000000004</v>
      </c>
    </row>
    <row r="35032" spans="4:5" x14ac:dyDescent="0.25">
      <c r="D35032" s="31">
        <v>-409.62799999999999</v>
      </c>
      <c r="E35032" s="28">
        <v>605.25099999999998</v>
      </c>
    </row>
    <row r="35033" spans="4:5" x14ac:dyDescent="0.25">
      <c r="D35033" s="31">
        <v>-409.61200000000002</v>
      </c>
      <c r="E35033" s="28">
        <v>605.16700000000003</v>
      </c>
    </row>
    <row r="35034" spans="4:5" x14ac:dyDescent="0.25">
      <c r="D35034" s="31">
        <v>-409.596</v>
      </c>
      <c r="E35034" s="28">
        <v>605.08299999999997</v>
      </c>
    </row>
    <row r="35035" spans="4:5" x14ac:dyDescent="0.25">
      <c r="D35035" s="31">
        <v>-409.58</v>
      </c>
      <c r="E35035" s="28">
        <v>604.99900000000002</v>
      </c>
    </row>
    <row r="35036" spans="4:5" x14ac:dyDescent="0.25">
      <c r="D35036" s="31">
        <v>-409.56400000000002</v>
      </c>
      <c r="E35036" s="28">
        <v>604.91499999999996</v>
      </c>
    </row>
    <row r="35037" spans="4:5" x14ac:dyDescent="0.25">
      <c r="D35037" s="31">
        <v>-409.548</v>
      </c>
      <c r="E35037" s="28">
        <v>604.83100000000002</v>
      </c>
    </row>
    <row r="35038" spans="4:5" x14ac:dyDescent="0.25">
      <c r="D35038" s="31">
        <v>-409.53199999999998</v>
      </c>
      <c r="E35038" s="28">
        <v>604.74699999999996</v>
      </c>
    </row>
    <row r="35039" spans="4:5" x14ac:dyDescent="0.25">
      <c r="D35039" s="31">
        <v>-409.51600000000002</v>
      </c>
      <c r="E35039" s="28">
        <v>604.66300000000001</v>
      </c>
    </row>
    <row r="35040" spans="4:5" x14ac:dyDescent="0.25">
      <c r="D35040" s="31">
        <v>-409.5</v>
      </c>
      <c r="E35040" s="28">
        <v>604.57899999999995</v>
      </c>
    </row>
    <row r="35041" spans="4:5" x14ac:dyDescent="0.25">
      <c r="D35041" s="31">
        <v>-409.48399999999998</v>
      </c>
      <c r="E35041" s="28">
        <v>604.495</v>
      </c>
    </row>
    <row r="35042" spans="4:5" x14ac:dyDescent="0.25">
      <c r="D35042" s="31">
        <v>-409.46800000000002</v>
      </c>
      <c r="E35042" s="28">
        <v>604.41099999999994</v>
      </c>
    </row>
    <row r="35043" spans="4:5" x14ac:dyDescent="0.25">
      <c r="D35043" s="31">
        <v>-409.452</v>
      </c>
      <c r="E35043" s="28">
        <v>604.327</v>
      </c>
    </row>
    <row r="35044" spans="4:5" x14ac:dyDescent="0.25">
      <c r="D35044" s="31">
        <v>-409.43599999999998</v>
      </c>
      <c r="E35044" s="28">
        <v>604.24300000000005</v>
      </c>
    </row>
    <row r="35045" spans="4:5" x14ac:dyDescent="0.25">
      <c r="D35045" s="31">
        <v>-409.42</v>
      </c>
      <c r="E35045" s="28">
        <v>604.15899999999999</v>
      </c>
    </row>
    <row r="35046" spans="4:5" x14ac:dyDescent="0.25">
      <c r="D35046" s="31">
        <v>-409.404</v>
      </c>
      <c r="E35046" s="28">
        <v>604.07500000000005</v>
      </c>
    </row>
    <row r="35047" spans="4:5" x14ac:dyDescent="0.25">
      <c r="D35047" s="31">
        <v>-409.38799999999998</v>
      </c>
      <c r="E35047" s="28">
        <v>603.99099999999999</v>
      </c>
    </row>
    <row r="35048" spans="4:5" x14ac:dyDescent="0.25">
      <c r="D35048" s="31">
        <v>-409.37200000000001</v>
      </c>
      <c r="E35048" s="28">
        <v>603.90700000000004</v>
      </c>
    </row>
    <row r="35049" spans="4:5" x14ac:dyDescent="0.25">
      <c r="D35049" s="31">
        <v>-409.35599999999999</v>
      </c>
      <c r="E35049" s="28">
        <v>603.82299999999998</v>
      </c>
    </row>
    <row r="35050" spans="4:5" x14ac:dyDescent="0.25">
      <c r="D35050" s="31">
        <v>-409.34</v>
      </c>
      <c r="E35050" s="28">
        <v>603.73900000000003</v>
      </c>
    </row>
    <row r="35051" spans="4:5" x14ac:dyDescent="0.25">
      <c r="D35051" s="31">
        <v>-409.32400000000001</v>
      </c>
      <c r="E35051" s="28">
        <v>603.65499999999997</v>
      </c>
    </row>
    <row r="35052" spans="4:5" x14ac:dyDescent="0.25">
      <c r="D35052" s="31">
        <v>-409.30799999999999</v>
      </c>
      <c r="E35052" s="28">
        <v>603.57100000000003</v>
      </c>
    </row>
    <row r="35053" spans="4:5" x14ac:dyDescent="0.25">
      <c r="D35053" s="31">
        <v>-409.29199999999997</v>
      </c>
      <c r="E35053" s="28">
        <v>603.48699999999997</v>
      </c>
    </row>
    <row r="35054" spans="4:5" x14ac:dyDescent="0.25">
      <c r="D35054" s="31">
        <v>-409.27600000000001</v>
      </c>
      <c r="E35054" s="28">
        <v>603.40200000000004</v>
      </c>
    </row>
    <row r="35055" spans="4:5" x14ac:dyDescent="0.25">
      <c r="D35055" s="31">
        <v>-409.26</v>
      </c>
      <c r="E35055" s="28">
        <v>603.31799999999998</v>
      </c>
    </row>
    <row r="35056" spans="4:5" x14ac:dyDescent="0.25">
      <c r="D35056" s="31">
        <v>-409.24400000000003</v>
      </c>
      <c r="E35056" s="28">
        <v>603.23400000000004</v>
      </c>
    </row>
    <row r="35057" spans="4:5" x14ac:dyDescent="0.25">
      <c r="D35057" s="31">
        <v>-409.22800000000001</v>
      </c>
      <c r="E35057" s="28">
        <v>603.15</v>
      </c>
    </row>
    <row r="35058" spans="4:5" x14ac:dyDescent="0.25">
      <c r="D35058" s="31">
        <v>-409.21199999999999</v>
      </c>
      <c r="E35058" s="28">
        <v>603.06600000000003</v>
      </c>
    </row>
    <row r="35059" spans="4:5" x14ac:dyDescent="0.25">
      <c r="D35059" s="31">
        <v>-409.19600000000003</v>
      </c>
      <c r="E35059" s="28">
        <v>602.98199999999997</v>
      </c>
    </row>
    <row r="35060" spans="4:5" x14ac:dyDescent="0.25">
      <c r="D35060" s="31">
        <v>-409.18</v>
      </c>
      <c r="E35060" s="28">
        <v>602.89800000000002</v>
      </c>
    </row>
    <row r="35061" spans="4:5" x14ac:dyDescent="0.25">
      <c r="D35061" s="31">
        <v>-409.16399999999999</v>
      </c>
      <c r="E35061" s="28">
        <v>602.81399999999996</v>
      </c>
    </row>
    <row r="35062" spans="4:5" x14ac:dyDescent="0.25">
      <c r="D35062" s="31">
        <v>-409.14800000000002</v>
      </c>
      <c r="E35062" s="28">
        <v>602.72900000000004</v>
      </c>
    </row>
    <row r="35063" spans="4:5" x14ac:dyDescent="0.25">
      <c r="D35063" s="31">
        <v>-409.13200000000001</v>
      </c>
      <c r="E35063" s="28">
        <v>602.64499999999998</v>
      </c>
    </row>
    <row r="35064" spans="4:5" x14ac:dyDescent="0.25">
      <c r="D35064" s="31">
        <v>-409.11599999999999</v>
      </c>
      <c r="E35064" s="28">
        <v>602.56100000000004</v>
      </c>
    </row>
    <row r="35065" spans="4:5" x14ac:dyDescent="0.25">
      <c r="D35065" s="31">
        <v>-409.1</v>
      </c>
      <c r="E35065" s="28">
        <v>602.47699999999998</v>
      </c>
    </row>
    <row r="35066" spans="4:5" x14ac:dyDescent="0.25">
      <c r="D35066" s="31">
        <v>-409.084</v>
      </c>
      <c r="E35066" s="28">
        <v>602.39300000000003</v>
      </c>
    </row>
    <row r="35067" spans="4:5" x14ac:dyDescent="0.25">
      <c r="D35067" s="31">
        <v>-409.06799999999998</v>
      </c>
      <c r="E35067" s="28">
        <v>602.30899999999997</v>
      </c>
    </row>
    <row r="35068" spans="4:5" x14ac:dyDescent="0.25">
      <c r="D35068" s="31">
        <v>-409.05200000000002</v>
      </c>
      <c r="E35068" s="28">
        <v>602.22500000000002</v>
      </c>
    </row>
    <row r="35069" spans="4:5" x14ac:dyDescent="0.25">
      <c r="D35069" s="31">
        <v>-409.036</v>
      </c>
      <c r="E35069" s="28">
        <v>602.14</v>
      </c>
    </row>
    <row r="35070" spans="4:5" x14ac:dyDescent="0.25">
      <c r="D35070" s="31">
        <v>-409.02100000000002</v>
      </c>
      <c r="E35070" s="28">
        <v>602.05600000000004</v>
      </c>
    </row>
    <row r="35071" spans="4:5" x14ac:dyDescent="0.25">
      <c r="D35071" s="31">
        <v>-409.005</v>
      </c>
      <c r="E35071" s="28">
        <v>601.97199999999998</v>
      </c>
    </row>
    <row r="35072" spans="4:5" x14ac:dyDescent="0.25">
      <c r="D35072" s="31">
        <v>-408.98899999999998</v>
      </c>
      <c r="E35072" s="28">
        <v>601.88800000000003</v>
      </c>
    </row>
    <row r="35073" spans="4:5" x14ac:dyDescent="0.25">
      <c r="D35073" s="31">
        <v>-408.97300000000001</v>
      </c>
      <c r="E35073" s="28">
        <v>601.80399999999997</v>
      </c>
    </row>
    <row r="35074" spans="4:5" x14ac:dyDescent="0.25">
      <c r="D35074" s="31">
        <v>-408.95699999999999</v>
      </c>
      <c r="E35074" s="28">
        <v>601.71900000000005</v>
      </c>
    </row>
    <row r="35075" spans="4:5" x14ac:dyDescent="0.25">
      <c r="D35075" s="31">
        <v>-408.94099999999997</v>
      </c>
      <c r="E35075" s="28">
        <v>601.63499999999999</v>
      </c>
    </row>
    <row r="35076" spans="4:5" x14ac:dyDescent="0.25">
      <c r="D35076" s="31">
        <v>-408.92500000000001</v>
      </c>
      <c r="E35076" s="28">
        <v>601.55100000000004</v>
      </c>
    </row>
    <row r="35077" spans="4:5" x14ac:dyDescent="0.25">
      <c r="D35077" s="31">
        <v>-408.90899999999999</v>
      </c>
      <c r="E35077" s="28">
        <v>601.46699999999998</v>
      </c>
    </row>
    <row r="35078" spans="4:5" x14ac:dyDescent="0.25">
      <c r="D35078" s="31">
        <v>-408.89299999999997</v>
      </c>
      <c r="E35078" s="28">
        <v>601.38300000000004</v>
      </c>
    </row>
    <row r="35079" spans="4:5" x14ac:dyDescent="0.25">
      <c r="D35079" s="31">
        <v>-408.87700000000001</v>
      </c>
      <c r="E35079" s="28">
        <v>601.298</v>
      </c>
    </row>
    <row r="35080" spans="4:5" x14ac:dyDescent="0.25">
      <c r="D35080" s="31">
        <v>-408.86099999999999</v>
      </c>
      <c r="E35080" s="28">
        <v>601.21400000000006</v>
      </c>
    </row>
    <row r="35081" spans="4:5" x14ac:dyDescent="0.25">
      <c r="D35081" s="31">
        <v>-408.84500000000003</v>
      </c>
      <c r="E35081" s="28">
        <v>601.13</v>
      </c>
    </row>
    <row r="35082" spans="4:5" x14ac:dyDescent="0.25">
      <c r="D35082" s="31">
        <v>-408.82900000000001</v>
      </c>
      <c r="E35082" s="28">
        <v>601.04600000000005</v>
      </c>
    </row>
    <row r="35083" spans="4:5" x14ac:dyDescent="0.25">
      <c r="D35083" s="31">
        <v>-408.81299999999999</v>
      </c>
      <c r="E35083" s="28">
        <v>600.96100000000001</v>
      </c>
    </row>
    <row r="35084" spans="4:5" x14ac:dyDescent="0.25">
      <c r="D35084" s="31">
        <v>-408.79700000000003</v>
      </c>
      <c r="E35084" s="28">
        <v>600.87699999999995</v>
      </c>
    </row>
    <row r="35085" spans="4:5" x14ac:dyDescent="0.25">
      <c r="D35085" s="31">
        <v>-408.78100000000001</v>
      </c>
      <c r="E35085" s="28">
        <v>600.79300000000001</v>
      </c>
    </row>
    <row r="35086" spans="4:5" x14ac:dyDescent="0.25">
      <c r="D35086" s="31">
        <v>-408.76499999999999</v>
      </c>
      <c r="E35086" s="28">
        <v>600.70899999999995</v>
      </c>
    </row>
    <row r="35087" spans="4:5" x14ac:dyDescent="0.25">
      <c r="D35087" s="31">
        <v>-408.74900000000002</v>
      </c>
      <c r="E35087" s="28">
        <v>600.62400000000002</v>
      </c>
    </row>
    <row r="35088" spans="4:5" x14ac:dyDescent="0.25">
      <c r="D35088" s="31">
        <v>-408.733</v>
      </c>
      <c r="E35088" s="28">
        <v>600.54</v>
      </c>
    </row>
    <row r="35089" spans="4:5" x14ac:dyDescent="0.25">
      <c r="D35089" s="31">
        <v>-408.71699999999998</v>
      </c>
      <c r="E35089" s="28">
        <v>600.45600000000002</v>
      </c>
    </row>
    <row r="35090" spans="4:5" x14ac:dyDescent="0.25">
      <c r="D35090" s="31">
        <v>-408.70100000000002</v>
      </c>
      <c r="E35090" s="28">
        <v>600.37099999999998</v>
      </c>
    </row>
    <row r="35091" spans="4:5" x14ac:dyDescent="0.25">
      <c r="D35091" s="31">
        <v>-408.685</v>
      </c>
      <c r="E35091" s="28">
        <v>600.28700000000003</v>
      </c>
    </row>
    <row r="35092" spans="4:5" x14ac:dyDescent="0.25">
      <c r="D35092" s="31">
        <v>-408.66899999999998</v>
      </c>
      <c r="E35092" s="28">
        <v>600.20299999999997</v>
      </c>
    </row>
    <row r="35093" spans="4:5" x14ac:dyDescent="0.25">
      <c r="D35093" s="31">
        <v>-408.65300000000002</v>
      </c>
      <c r="E35093" s="28">
        <v>600.11800000000005</v>
      </c>
    </row>
    <row r="35094" spans="4:5" x14ac:dyDescent="0.25">
      <c r="D35094" s="31">
        <v>-408.637</v>
      </c>
      <c r="E35094" s="28">
        <v>600.03399999999999</v>
      </c>
    </row>
    <row r="35095" spans="4:5" x14ac:dyDescent="0.25">
      <c r="D35095" s="31">
        <v>-408.62099999999998</v>
      </c>
      <c r="E35095" s="28">
        <v>599.95000000000005</v>
      </c>
    </row>
    <row r="35096" spans="4:5" x14ac:dyDescent="0.25">
      <c r="D35096" s="31">
        <v>-408.60500000000002</v>
      </c>
      <c r="E35096" s="28">
        <v>599.86500000000001</v>
      </c>
    </row>
    <row r="35097" spans="4:5" x14ac:dyDescent="0.25">
      <c r="D35097" s="31">
        <v>-408.589</v>
      </c>
      <c r="E35097" s="28">
        <v>599.78099999999995</v>
      </c>
    </row>
    <row r="35098" spans="4:5" x14ac:dyDescent="0.25">
      <c r="D35098" s="31">
        <v>-408.57299999999998</v>
      </c>
      <c r="E35098" s="28">
        <v>599.697</v>
      </c>
    </row>
    <row r="35099" spans="4:5" x14ac:dyDescent="0.25">
      <c r="D35099" s="31">
        <v>-408.55700000000002</v>
      </c>
      <c r="E35099" s="28">
        <v>599.61199999999997</v>
      </c>
    </row>
    <row r="35100" spans="4:5" x14ac:dyDescent="0.25">
      <c r="D35100" s="31">
        <v>-408.541</v>
      </c>
      <c r="E35100" s="28">
        <v>599.52800000000002</v>
      </c>
    </row>
    <row r="35101" spans="4:5" x14ac:dyDescent="0.25">
      <c r="D35101" s="31">
        <v>-408.52499999999998</v>
      </c>
      <c r="E35101" s="28">
        <v>599.44399999999996</v>
      </c>
    </row>
    <row r="35102" spans="4:5" x14ac:dyDescent="0.25">
      <c r="D35102" s="31">
        <v>-408.50900000000001</v>
      </c>
      <c r="E35102" s="28">
        <v>599.35900000000004</v>
      </c>
    </row>
    <row r="35103" spans="4:5" x14ac:dyDescent="0.25">
      <c r="D35103" s="31">
        <v>-408.49299999999999</v>
      </c>
      <c r="E35103" s="28">
        <v>599.27499999999998</v>
      </c>
    </row>
    <row r="35104" spans="4:5" x14ac:dyDescent="0.25">
      <c r="D35104" s="31">
        <v>-408.47699999999998</v>
      </c>
      <c r="E35104" s="28">
        <v>599.19100000000003</v>
      </c>
    </row>
    <row r="35105" spans="4:5" x14ac:dyDescent="0.25">
      <c r="D35105" s="31">
        <v>-408.46100000000001</v>
      </c>
      <c r="E35105" s="28">
        <v>599.10599999999999</v>
      </c>
    </row>
    <row r="35106" spans="4:5" x14ac:dyDescent="0.25">
      <c r="D35106" s="31">
        <v>-408.44499999999999</v>
      </c>
      <c r="E35106" s="28">
        <v>599.02200000000005</v>
      </c>
    </row>
    <row r="35107" spans="4:5" x14ac:dyDescent="0.25">
      <c r="D35107" s="31">
        <v>-408.42899999999997</v>
      </c>
      <c r="E35107" s="28">
        <v>598.93700000000001</v>
      </c>
    </row>
    <row r="35108" spans="4:5" x14ac:dyDescent="0.25">
      <c r="D35108" s="31">
        <v>-408.41300000000001</v>
      </c>
      <c r="E35108" s="28">
        <v>598.85299999999995</v>
      </c>
    </row>
    <row r="35109" spans="4:5" x14ac:dyDescent="0.25">
      <c r="D35109" s="31">
        <v>-408.39699999999999</v>
      </c>
      <c r="E35109" s="28">
        <v>598.76900000000001</v>
      </c>
    </row>
    <row r="35110" spans="4:5" x14ac:dyDescent="0.25">
      <c r="D35110" s="31">
        <v>-408.38099999999997</v>
      </c>
      <c r="E35110" s="28">
        <v>598.68399999999997</v>
      </c>
    </row>
    <row r="35111" spans="4:5" x14ac:dyDescent="0.25">
      <c r="D35111" s="31">
        <v>-408.36500000000001</v>
      </c>
      <c r="E35111" s="28">
        <v>598.6</v>
      </c>
    </row>
    <row r="35112" spans="4:5" x14ac:dyDescent="0.25">
      <c r="D35112" s="31">
        <v>-408.34899999999999</v>
      </c>
      <c r="E35112" s="28">
        <v>598.51499999999999</v>
      </c>
    </row>
    <row r="35113" spans="4:5" x14ac:dyDescent="0.25">
      <c r="D35113" s="31">
        <v>-408.33300000000003</v>
      </c>
      <c r="E35113" s="28">
        <v>598.43100000000004</v>
      </c>
    </row>
    <row r="35114" spans="4:5" x14ac:dyDescent="0.25">
      <c r="D35114" s="31">
        <v>-408.31700000000001</v>
      </c>
      <c r="E35114" s="28">
        <v>598.346</v>
      </c>
    </row>
    <row r="35115" spans="4:5" x14ac:dyDescent="0.25">
      <c r="D35115" s="31">
        <v>-408.30099999999999</v>
      </c>
      <c r="E35115" s="28">
        <v>598.26199999999994</v>
      </c>
    </row>
    <row r="35116" spans="4:5" x14ac:dyDescent="0.25">
      <c r="D35116" s="31">
        <v>-408.28500000000003</v>
      </c>
      <c r="E35116" s="28">
        <v>598.178</v>
      </c>
    </row>
    <row r="35117" spans="4:5" x14ac:dyDescent="0.25">
      <c r="D35117" s="31">
        <v>-408.26900000000001</v>
      </c>
      <c r="E35117" s="28">
        <v>598.09299999999996</v>
      </c>
    </row>
    <row r="35118" spans="4:5" x14ac:dyDescent="0.25">
      <c r="D35118" s="31">
        <v>-408.25299999999999</v>
      </c>
      <c r="E35118" s="28">
        <v>598.00900000000001</v>
      </c>
    </row>
    <row r="35119" spans="4:5" x14ac:dyDescent="0.25">
      <c r="D35119" s="31">
        <v>-408.23700000000002</v>
      </c>
      <c r="E35119" s="28">
        <v>597.92399999999998</v>
      </c>
    </row>
    <row r="35120" spans="4:5" x14ac:dyDescent="0.25">
      <c r="D35120" s="31">
        <v>-408.221</v>
      </c>
      <c r="E35120" s="28">
        <v>597.84</v>
      </c>
    </row>
    <row r="35121" spans="4:5" x14ac:dyDescent="0.25">
      <c r="D35121" s="31">
        <v>-408.20499999999998</v>
      </c>
      <c r="E35121" s="28">
        <v>597.755</v>
      </c>
    </row>
    <row r="35122" spans="4:5" x14ac:dyDescent="0.25">
      <c r="D35122" s="31">
        <v>-408.18900000000002</v>
      </c>
      <c r="E35122" s="28">
        <v>597.67100000000005</v>
      </c>
    </row>
    <row r="35123" spans="4:5" x14ac:dyDescent="0.25">
      <c r="D35123" s="31">
        <v>-408.173</v>
      </c>
      <c r="E35123" s="28">
        <v>597.58600000000001</v>
      </c>
    </row>
    <row r="35124" spans="4:5" x14ac:dyDescent="0.25">
      <c r="D35124" s="31">
        <v>-408.15699999999998</v>
      </c>
      <c r="E35124" s="28">
        <v>597.50199999999995</v>
      </c>
    </row>
    <row r="35125" spans="4:5" x14ac:dyDescent="0.25">
      <c r="D35125" s="31">
        <v>-408.14100000000002</v>
      </c>
      <c r="E35125" s="28">
        <v>597.41700000000003</v>
      </c>
    </row>
    <row r="35126" spans="4:5" x14ac:dyDescent="0.25">
      <c r="D35126" s="31">
        <v>-408.125</v>
      </c>
      <c r="E35126" s="28">
        <v>597.33299999999997</v>
      </c>
    </row>
    <row r="35127" spans="4:5" x14ac:dyDescent="0.25">
      <c r="D35127" s="31">
        <v>-408.10899999999998</v>
      </c>
      <c r="E35127" s="28">
        <v>597.24800000000005</v>
      </c>
    </row>
    <row r="35128" spans="4:5" x14ac:dyDescent="0.25">
      <c r="D35128" s="31">
        <v>-408.09300000000002</v>
      </c>
      <c r="E35128" s="28">
        <v>597.16399999999999</v>
      </c>
    </row>
    <row r="35129" spans="4:5" x14ac:dyDescent="0.25">
      <c r="D35129" s="31">
        <v>-408.077</v>
      </c>
      <c r="E35129" s="28">
        <v>597.07899999999995</v>
      </c>
    </row>
    <row r="35130" spans="4:5" x14ac:dyDescent="0.25">
      <c r="D35130" s="31">
        <v>-408.06099999999998</v>
      </c>
      <c r="E35130" s="28">
        <v>596.995</v>
      </c>
    </row>
    <row r="35131" spans="4:5" x14ac:dyDescent="0.25">
      <c r="D35131" s="31">
        <v>-408.04500000000002</v>
      </c>
      <c r="E35131" s="28">
        <v>596.91</v>
      </c>
    </row>
    <row r="35132" spans="4:5" x14ac:dyDescent="0.25">
      <c r="D35132" s="31">
        <v>-408.029</v>
      </c>
      <c r="E35132" s="28">
        <v>596.82600000000002</v>
      </c>
    </row>
    <row r="35133" spans="4:5" x14ac:dyDescent="0.25">
      <c r="D35133" s="31">
        <v>-408.01299999999998</v>
      </c>
      <c r="E35133" s="28">
        <v>596.74099999999999</v>
      </c>
    </row>
    <row r="35134" spans="4:5" x14ac:dyDescent="0.25">
      <c r="D35134" s="31">
        <v>-407.99700000000001</v>
      </c>
      <c r="E35134" s="28">
        <v>596.65599999999995</v>
      </c>
    </row>
    <row r="35135" spans="4:5" x14ac:dyDescent="0.25">
      <c r="D35135" s="31">
        <v>-407.98099999999999</v>
      </c>
      <c r="E35135" s="28">
        <v>596.572</v>
      </c>
    </row>
    <row r="35136" spans="4:5" x14ac:dyDescent="0.25">
      <c r="D35136" s="31">
        <v>-407.96499999999997</v>
      </c>
      <c r="E35136" s="28">
        <v>596.48699999999997</v>
      </c>
    </row>
    <row r="35137" spans="4:5" x14ac:dyDescent="0.25">
      <c r="D35137" s="31">
        <v>-407.94900000000001</v>
      </c>
      <c r="E35137" s="28">
        <v>596.40300000000002</v>
      </c>
    </row>
    <row r="35138" spans="4:5" x14ac:dyDescent="0.25">
      <c r="D35138" s="31">
        <v>-407.93299999999999</v>
      </c>
      <c r="E35138" s="28">
        <v>596.31799999999998</v>
      </c>
    </row>
    <row r="35139" spans="4:5" x14ac:dyDescent="0.25">
      <c r="D35139" s="31">
        <v>-407.91699999999997</v>
      </c>
      <c r="E35139" s="28">
        <v>596.23400000000004</v>
      </c>
    </row>
    <row r="35140" spans="4:5" x14ac:dyDescent="0.25">
      <c r="D35140" s="31">
        <v>-407.90100000000001</v>
      </c>
      <c r="E35140" s="28">
        <v>596.149</v>
      </c>
    </row>
    <row r="35141" spans="4:5" x14ac:dyDescent="0.25">
      <c r="D35141" s="31">
        <v>-407.88499999999999</v>
      </c>
      <c r="E35141" s="28">
        <v>596.06399999999996</v>
      </c>
    </row>
    <row r="35142" spans="4:5" x14ac:dyDescent="0.25">
      <c r="D35142" s="31">
        <v>-407.86900000000003</v>
      </c>
      <c r="E35142" s="28">
        <v>595.98</v>
      </c>
    </row>
    <row r="35143" spans="4:5" x14ac:dyDescent="0.25">
      <c r="D35143" s="31">
        <v>-407.85300000000001</v>
      </c>
      <c r="E35143" s="28">
        <v>595.89499999999998</v>
      </c>
    </row>
    <row r="35144" spans="4:5" x14ac:dyDescent="0.25">
      <c r="D35144" s="31">
        <v>-407.83699999999999</v>
      </c>
      <c r="E35144" s="28">
        <v>595.81100000000004</v>
      </c>
    </row>
    <row r="35145" spans="4:5" x14ac:dyDescent="0.25">
      <c r="D35145" s="31">
        <v>-407.82100000000003</v>
      </c>
      <c r="E35145" s="28">
        <v>595.726</v>
      </c>
    </row>
    <row r="35146" spans="4:5" x14ac:dyDescent="0.25">
      <c r="D35146" s="31">
        <v>-407.80500000000001</v>
      </c>
      <c r="E35146" s="28">
        <v>595.64099999999996</v>
      </c>
    </row>
    <row r="35147" spans="4:5" x14ac:dyDescent="0.25">
      <c r="D35147" s="31">
        <v>-407.78899999999999</v>
      </c>
      <c r="E35147" s="28">
        <v>595.55700000000002</v>
      </c>
    </row>
    <row r="35148" spans="4:5" x14ac:dyDescent="0.25">
      <c r="D35148" s="31">
        <v>-407.77300000000002</v>
      </c>
      <c r="E35148" s="28">
        <v>595.47199999999998</v>
      </c>
    </row>
    <row r="35149" spans="4:5" x14ac:dyDescent="0.25">
      <c r="D35149" s="31">
        <v>-407.75700000000001</v>
      </c>
      <c r="E35149" s="28">
        <v>595.38800000000003</v>
      </c>
    </row>
    <row r="35150" spans="4:5" x14ac:dyDescent="0.25">
      <c r="D35150" s="31">
        <v>-407.74099999999999</v>
      </c>
      <c r="E35150" s="28">
        <v>595.303</v>
      </c>
    </row>
    <row r="35151" spans="4:5" x14ac:dyDescent="0.25">
      <c r="D35151" s="31">
        <v>-407.72500000000002</v>
      </c>
      <c r="E35151" s="28">
        <v>595.21799999999996</v>
      </c>
    </row>
    <row r="35152" spans="4:5" x14ac:dyDescent="0.25">
      <c r="D35152" s="31">
        <v>-407.709</v>
      </c>
      <c r="E35152" s="28">
        <v>595.13400000000001</v>
      </c>
    </row>
    <row r="35153" spans="4:5" x14ac:dyDescent="0.25">
      <c r="D35153" s="31">
        <v>-407.69299999999998</v>
      </c>
      <c r="E35153" s="28">
        <v>595.04899999999998</v>
      </c>
    </row>
    <row r="35154" spans="4:5" x14ac:dyDescent="0.25">
      <c r="D35154" s="31">
        <v>-407.67700000000002</v>
      </c>
      <c r="E35154" s="28">
        <v>594.96400000000006</v>
      </c>
    </row>
    <row r="35155" spans="4:5" x14ac:dyDescent="0.25">
      <c r="D35155" s="31">
        <v>-407.661</v>
      </c>
      <c r="E35155" s="28">
        <v>594.88</v>
      </c>
    </row>
    <row r="35156" spans="4:5" x14ac:dyDescent="0.25">
      <c r="D35156" s="31">
        <v>-407.64499999999998</v>
      </c>
      <c r="E35156" s="28">
        <v>594.79499999999996</v>
      </c>
    </row>
    <row r="35157" spans="4:5" x14ac:dyDescent="0.25">
      <c r="D35157" s="31">
        <v>-407.62900000000002</v>
      </c>
      <c r="E35157" s="28">
        <v>594.71</v>
      </c>
    </row>
    <row r="35158" spans="4:5" x14ac:dyDescent="0.25">
      <c r="D35158" s="31">
        <v>-407.613</v>
      </c>
      <c r="E35158" s="28">
        <v>594.62599999999998</v>
      </c>
    </row>
    <row r="35159" spans="4:5" x14ac:dyDescent="0.25">
      <c r="D35159" s="31">
        <v>-407.59699999999998</v>
      </c>
      <c r="E35159" s="28">
        <v>594.54100000000005</v>
      </c>
    </row>
    <row r="35160" spans="4:5" x14ac:dyDescent="0.25">
      <c r="D35160" s="31">
        <v>-407.58100000000002</v>
      </c>
      <c r="E35160" s="28">
        <v>594.45600000000002</v>
      </c>
    </row>
    <row r="35161" spans="4:5" x14ac:dyDescent="0.25">
      <c r="D35161" s="31">
        <v>-407.565</v>
      </c>
      <c r="E35161" s="28">
        <v>594.37199999999996</v>
      </c>
    </row>
    <row r="35162" spans="4:5" x14ac:dyDescent="0.25">
      <c r="D35162" s="31">
        <v>-407.54899999999998</v>
      </c>
      <c r="E35162" s="28">
        <v>594.28700000000003</v>
      </c>
    </row>
    <row r="35163" spans="4:5" x14ac:dyDescent="0.25">
      <c r="D35163" s="31">
        <v>-407.53300000000002</v>
      </c>
      <c r="E35163" s="28">
        <v>594.202</v>
      </c>
    </row>
    <row r="35164" spans="4:5" x14ac:dyDescent="0.25">
      <c r="D35164" s="31">
        <v>-407.517</v>
      </c>
      <c r="E35164" s="28">
        <v>594.11699999999996</v>
      </c>
    </row>
    <row r="35165" spans="4:5" x14ac:dyDescent="0.25">
      <c r="D35165" s="31">
        <v>-407.50099999999998</v>
      </c>
      <c r="E35165" s="28">
        <v>594.03300000000002</v>
      </c>
    </row>
    <row r="35166" spans="4:5" x14ac:dyDescent="0.25">
      <c r="D35166" s="31">
        <v>-407.48500000000001</v>
      </c>
      <c r="E35166" s="28">
        <v>593.94799999999998</v>
      </c>
    </row>
    <row r="35167" spans="4:5" x14ac:dyDescent="0.25">
      <c r="D35167" s="31">
        <v>-407.46899999999999</v>
      </c>
      <c r="E35167" s="28">
        <v>593.86300000000006</v>
      </c>
    </row>
    <row r="35168" spans="4:5" x14ac:dyDescent="0.25">
      <c r="D35168" s="31">
        <v>-407.45299999999997</v>
      </c>
      <c r="E35168" s="28">
        <v>593.779</v>
      </c>
    </row>
    <row r="35169" spans="4:5" x14ac:dyDescent="0.25">
      <c r="D35169" s="31">
        <v>-407.43700000000001</v>
      </c>
      <c r="E35169" s="28">
        <v>593.69399999999996</v>
      </c>
    </row>
    <row r="35170" spans="4:5" x14ac:dyDescent="0.25">
      <c r="D35170" s="31">
        <v>-407.42099999999999</v>
      </c>
      <c r="E35170" s="28">
        <v>593.60900000000004</v>
      </c>
    </row>
    <row r="35171" spans="4:5" x14ac:dyDescent="0.25">
      <c r="D35171" s="31">
        <v>-407.40499999999997</v>
      </c>
      <c r="E35171" s="28">
        <v>593.524</v>
      </c>
    </row>
    <row r="35172" spans="4:5" x14ac:dyDescent="0.25">
      <c r="D35172" s="31">
        <v>-407.38900000000001</v>
      </c>
      <c r="E35172" s="28">
        <v>593.44000000000005</v>
      </c>
    </row>
    <row r="35173" spans="4:5" x14ac:dyDescent="0.25">
      <c r="D35173" s="31">
        <v>-407.37299999999999</v>
      </c>
      <c r="E35173" s="28">
        <v>593.35500000000002</v>
      </c>
    </row>
    <row r="35174" spans="4:5" x14ac:dyDescent="0.25">
      <c r="D35174" s="31">
        <v>-407.35700000000003</v>
      </c>
      <c r="E35174" s="28">
        <v>593.27</v>
      </c>
    </row>
    <row r="35175" spans="4:5" x14ac:dyDescent="0.25">
      <c r="D35175" s="31">
        <v>-407.34100000000001</v>
      </c>
      <c r="E35175" s="28">
        <v>593.18499999999995</v>
      </c>
    </row>
    <row r="35176" spans="4:5" x14ac:dyDescent="0.25">
      <c r="D35176" s="31">
        <v>-407.32499999999999</v>
      </c>
      <c r="E35176" s="28">
        <v>593.1</v>
      </c>
    </row>
    <row r="35177" spans="4:5" x14ac:dyDescent="0.25">
      <c r="D35177" s="31">
        <v>-407.30900000000003</v>
      </c>
      <c r="E35177" s="28">
        <v>593.01599999999996</v>
      </c>
    </row>
    <row r="35178" spans="4:5" x14ac:dyDescent="0.25">
      <c r="D35178" s="31">
        <v>-407.29300000000001</v>
      </c>
      <c r="E35178" s="28">
        <v>592.93100000000004</v>
      </c>
    </row>
    <row r="35179" spans="4:5" x14ac:dyDescent="0.25">
      <c r="D35179" s="31">
        <v>-407.27699999999999</v>
      </c>
      <c r="E35179" s="28">
        <v>592.846</v>
      </c>
    </row>
    <row r="35180" spans="4:5" x14ac:dyDescent="0.25">
      <c r="D35180" s="31">
        <v>-407.26100000000002</v>
      </c>
      <c r="E35180" s="28">
        <v>592.76099999999997</v>
      </c>
    </row>
    <row r="35181" spans="4:5" x14ac:dyDescent="0.25">
      <c r="D35181" s="31">
        <v>-407.245</v>
      </c>
      <c r="E35181" s="28">
        <v>592.67700000000002</v>
      </c>
    </row>
    <row r="35182" spans="4:5" x14ac:dyDescent="0.25">
      <c r="D35182" s="31">
        <v>-407.22899999999998</v>
      </c>
      <c r="E35182" s="28">
        <v>592.59199999999998</v>
      </c>
    </row>
    <row r="35183" spans="4:5" x14ac:dyDescent="0.25">
      <c r="D35183" s="31">
        <v>-407.214</v>
      </c>
      <c r="E35183" s="28">
        <v>592.50699999999995</v>
      </c>
    </row>
    <row r="35184" spans="4:5" x14ac:dyDescent="0.25">
      <c r="D35184" s="31">
        <v>-407.19799999999998</v>
      </c>
      <c r="E35184" s="28">
        <v>592.42200000000003</v>
      </c>
    </row>
    <row r="35185" spans="4:5" x14ac:dyDescent="0.25">
      <c r="D35185" s="31">
        <v>-407.18200000000002</v>
      </c>
      <c r="E35185" s="28">
        <v>592.33699999999999</v>
      </c>
    </row>
    <row r="35186" spans="4:5" x14ac:dyDescent="0.25">
      <c r="D35186" s="31">
        <v>-407.166</v>
      </c>
      <c r="E35186" s="28">
        <v>592.25199999999995</v>
      </c>
    </row>
    <row r="35187" spans="4:5" x14ac:dyDescent="0.25">
      <c r="D35187" s="31">
        <v>-407.15</v>
      </c>
      <c r="E35187" s="28">
        <v>592.16700000000003</v>
      </c>
    </row>
    <row r="35188" spans="4:5" x14ac:dyDescent="0.25">
      <c r="D35188" s="31">
        <v>-407.13400000000001</v>
      </c>
      <c r="E35188" s="28">
        <v>592.08299999999997</v>
      </c>
    </row>
    <row r="35189" spans="4:5" x14ac:dyDescent="0.25">
      <c r="D35189" s="31">
        <v>-407.11799999999999</v>
      </c>
      <c r="E35189" s="28">
        <v>591.99800000000005</v>
      </c>
    </row>
    <row r="35190" spans="4:5" x14ac:dyDescent="0.25">
      <c r="D35190" s="31">
        <v>-407.10199999999998</v>
      </c>
      <c r="E35190" s="28">
        <v>591.91300000000001</v>
      </c>
    </row>
    <row r="35191" spans="4:5" x14ac:dyDescent="0.25">
      <c r="D35191" s="31">
        <v>-407.08600000000001</v>
      </c>
      <c r="E35191" s="28">
        <v>591.82799999999997</v>
      </c>
    </row>
    <row r="35192" spans="4:5" x14ac:dyDescent="0.25">
      <c r="D35192" s="31">
        <v>-407.07</v>
      </c>
      <c r="E35192" s="28">
        <v>591.74300000000005</v>
      </c>
    </row>
    <row r="35193" spans="4:5" x14ac:dyDescent="0.25">
      <c r="D35193" s="31">
        <v>-407.05399999999997</v>
      </c>
      <c r="E35193" s="28">
        <v>591.65800000000002</v>
      </c>
    </row>
    <row r="35194" spans="4:5" x14ac:dyDescent="0.25">
      <c r="D35194" s="31">
        <v>-407.03800000000001</v>
      </c>
      <c r="E35194" s="28">
        <v>591.57399999999996</v>
      </c>
    </row>
    <row r="35195" spans="4:5" x14ac:dyDescent="0.25">
      <c r="D35195" s="31">
        <v>-407.02199999999999</v>
      </c>
      <c r="E35195" s="28">
        <v>591.48900000000003</v>
      </c>
    </row>
    <row r="35196" spans="4:5" x14ac:dyDescent="0.25">
      <c r="D35196" s="31">
        <v>-407.00599999999997</v>
      </c>
      <c r="E35196" s="28">
        <v>591.404</v>
      </c>
    </row>
    <row r="35197" spans="4:5" x14ac:dyDescent="0.25">
      <c r="D35197" s="31">
        <v>-406.99</v>
      </c>
      <c r="E35197" s="28">
        <v>591.31899999999996</v>
      </c>
    </row>
    <row r="35198" spans="4:5" x14ac:dyDescent="0.25">
      <c r="D35198" s="31">
        <v>-406.97399999999999</v>
      </c>
      <c r="E35198" s="28">
        <v>591.23400000000004</v>
      </c>
    </row>
    <row r="35199" spans="4:5" x14ac:dyDescent="0.25">
      <c r="D35199" s="31">
        <v>-406.95800000000003</v>
      </c>
      <c r="E35199" s="28">
        <v>591.149</v>
      </c>
    </row>
    <row r="35200" spans="4:5" x14ac:dyDescent="0.25">
      <c r="D35200" s="31">
        <v>-406.94200000000001</v>
      </c>
      <c r="E35200" s="28">
        <v>591.06399999999996</v>
      </c>
    </row>
    <row r="35201" spans="4:5" x14ac:dyDescent="0.25">
      <c r="D35201" s="31">
        <v>-406.92599999999999</v>
      </c>
      <c r="E35201" s="28">
        <v>590.97900000000004</v>
      </c>
    </row>
    <row r="35202" spans="4:5" x14ac:dyDescent="0.25">
      <c r="D35202" s="31">
        <v>-406.91</v>
      </c>
      <c r="E35202" s="28">
        <v>590.89400000000001</v>
      </c>
    </row>
    <row r="35203" spans="4:5" x14ac:dyDescent="0.25">
      <c r="D35203" s="31">
        <v>-406.89400000000001</v>
      </c>
      <c r="E35203" s="28">
        <v>590.80999999999995</v>
      </c>
    </row>
    <row r="35204" spans="4:5" x14ac:dyDescent="0.25">
      <c r="D35204" s="31">
        <v>-406.87799999999999</v>
      </c>
      <c r="E35204" s="28">
        <v>590.72500000000002</v>
      </c>
    </row>
    <row r="35205" spans="4:5" x14ac:dyDescent="0.25">
      <c r="D35205" s="31">
        <v>-406.86200000000002</v>
      </c>
      <c r="E35205" s="28">
        <v>590.64</v>
      </c>
    </row>
    <row r="35206" spans="4:5" x14ac:dyDescent="0.25">
      <c r="D35206" s="31">
        <v>-406.846</v>
      </c>
      <c r="E35206" s="28">
        <v>590.55499999999995</v>
      </c>
    </row>
    <row r="35207" spans="4:5" x14ac:dyDescent="0.25">
      <c r="D35207" s="31">
        <v>-406.83</v>
      </c>
      <c r="E35207" s="28">
        <v>590.47</v>
      </c>
    </row>
    <row r="35208" spans="4:5" x14ac:dyDescent="0.25">
      <c r="D35208" s="31">
        <v>-406.81400000000002</v>
      </c>
      <c r="E35208" s="28">
        <v>590.38499999999999</v>
      </c>
    </row>
    <row r="35209" spans="4:5" x14ac:dyDescent="0.25">
      <c r="D35209" s="31">
        <v>-406.798</v>
      </c>
      <c r="E35209" s="28">
        <v>590.29999999999995</v>
      </c>
    </row>
    <row r="35210" spans="4:5" x14ac:dyDescent="0.25">
      <c r="D35210" s="31">
        <v>-406.78199999999998</v>
      </c>
      <c r="E35210" s="28">
        <v>590.21500000000003</v>
      </c>
    </row>
    <row r="35211" spans="4:5" x14ac:dyDescent="0.25">
      <c r="D35211" s="31">
        <v>-406.76600000000002</v>
      </c>
      <c r="E35211" s="28">
        <v>590.13</v>
      </c>
    </row>
    <row r="35212" spans="4:5" x14ac:dyDescent="0.25">
      <c r="D35212" s="31">
        <v>-406.75</v>
      </c>
      <c r="E35212" s="28">
        <v>590.04499999999996</v>
      </c>
    </row>
    <row r="35213" spans="4:5" x14ac:dyDescent="0.25">
      <c r="D35213" s="31">
        <v>-406.73399999999998</v>
      </c>
      <c r="E35213" s="28">
        <v>589.96</v>
      </c>
    </row>
    <row r="35214" spans="4:5" x14ac:dyDescent="0.25">
      <c r="D35214" s="31">
        <v>-406.71800000000002</v>
      </c>
      <c r="E35214" s="28">
        <v>589.875</v>
      </c>
    </row>
    <row r="35215" spans="4:5" x14ac:dyDescent="0.25">
      <c r="D35215" s="31">
        <v>-406.702</v>
      </c>
      <c r="E35215" s="28">
        <v>589.79</v>
      </c>
    </row>
    <row r="35216" spans="4:5" x14ac:dyDescent="0.25">
      <c r="D35216" s="31">
        <v>-406.68599999999998</v>
      </c>
      <c r="E35216" s="28">
        <v>589.70500000000004</v>
      </c>
    </row>
    <row r="35217" spans="4:5" x14ac:dyDescent="0.25">
      <c r="D35217" s="31">
        <v>-406.67</v>
      </c>
      <c r="E35217" s="28">
        <v>589.62</v>
      </c>
    </row>
    <row r="35218" spans="4:5" x14ac:dyDescent="0.25">
      <c r="D35218" s="31">
        <v>-406.654</v>
      </c>
      <c r="E35218" s="28">
        <v>589.53499999999997</v>
      </c>
    </row>
    <row r="35219" spans="4:5" x14ac:dyDescent="0.25">
      <c r="D35219" s="31">
        <v>-406.63799999999998</v>
      </c>
      <c r="E35219" s="28">
        <v>589.45000000000005</v>
      </c>
    </row>
    <row r="35220" spans="4:5" x14ac:dyDescent="0.25">
      <c r="D35220" s="31">
        <v>-406.62200000000001</v>
      </c>
      <c r="E35220" s="28">
        <v>589.36500000000001</v>
      </c>
    </row>
    <row r="35221" spans="4:5" x14ac:dyDescent="0.25">
      <c r="D35221" s="31">
        <v>-406.60599999999999</v>
      </c>
      <c r="E35221" s="28">
        <v>589.28</v>
      </c>
    </row>
    <row r="35222" spans="4:5" x14ac:dyDescent="0.25">
      <c r="D35222" s="31">
        <v>-406.59</v>
      </c>
      <c r="E35222" s="28">
        <v>589.19500000000005</v>
      </c>
    </row>
    <row r="35223" spans="4:5" x14ac:dyDescent="0.25">
      <c r="D35223" s="31">
        <v>-406.57400000000001</v>
      </c>
      <c r="E35223" s="28">
        <v>589.11</v>
      </c>
    </row>
    <row r="35224" spans="4:5" x14ac:dyDescent="0.25">
      <c r="D35224" s="31">
        <v>-406.55799999999999</v>
      </c>
      <c r="E35224" s="28">
        <v>589.02499999999998</v>
      </c>
    </row>
    <row r="35225" spans="4:5" x14ac:dyDescent="0.25">
      <c r="D35225" s="31">
        <v>-406.54199999999997</v>
      </c>
      <c r="E35225" s="28">
        <v>588.94000000000005</v>
      </c>
    </row>
    <row r="35226" spans="4:5" x14ac:dyDescent="0.25">
      <c r="D35226" s="31">
        <v>-406.52600000000001</v>
      </c>
      <c r="E35226" s="28">
        <v>588.85500000000002</v>
      </c>
    </row>
    <row r="35227" spans="4:5" x14ac:dyDescent="0.25">
      <c r="D35227" s="31">
        <v>-406.51</v>
      </c>
      <c r="E35227" s="28">
        <v>588.77</v>
      </c>
    </row>
    <row r="35228" spans="4:5" x14ac:dyDescent="0.25">
      <c r="D35228" s="31">
        <v>-406.49400000000003</v>
      </c>
      <c r="E35228" s="28">
        <v>588.68499999999995</v>
      </c>
    </row>
    <row r="35229" spans="4:5" x14ac:dyDescent="0.25">
      <c r="D35229" s="31">
        <v>-406.47800000000001</v>
      </c>
      <c r="E35229" s="28">
        <v>588.6</v>
      </c>
    </row>
    <row r="35230" spans="4:5" x14ac:dyDescent="0.25">
      <c r="D35230" s="31">
        <v>-406.46199999999999</v>
      </c>
      <c r="E35230" s="28">
        <v>588.51499999999999</v>
      </c>
    </row>
    <row r="35231" spans="4:5" x14ac:dyDescent="0.25">
      <c r="D35231" s="31">
        <v>-406.44600000000003</v>
      </c>
      <c r="E35231" s="28">
        <v>588.42999999999995</v>
      </c>
    </row>
    <row r="35232" spans="4:5" x14ac:dyDescent="0.25">
      <c r="D35232" s="31">
        <v>-406.43</v>
      </c>
      <c r="E35232" s="28">
        <v>588.34500000000003</v>
      </c>
    </row>
    <row r="35233" spans="4:5" x14ac:dyDescent="0.25">
      <c r="D35233" s="31">
        <v>-406.41399999999999</v>
      </c>
      <c r="E35233" s="28">
        <v>588.26</v>
      </c>
    </row>
    <row r="35234" spans="4:5" x14ac:dyDescent="0.25">
      <c r="D35234" s="31">
        <v>-406.39800000000002</v>
      </c>
      <c r="E35234" s="28">
        <v>588.17499999999995</v>
      </c>
    </row>
    <row r="35235" spans="4:5" x14ac:dyDescent="0.25">
      <c r="D35235" s="31">
        <v>-406.38200000000001</v>
      </c>
      <c r="E35235" s="28">
        <v>588.09</v>
      </c>
    </row>
    <row r="35236" spans="4:5" x14ac:dyDescent="0.25">
      <c r="D35236" s="31">
        <v>-406.36599999999999</v>
      </c>
      <c r="E35236" s="28">
        <v>588.005</v>
      </c>
    </row>
    <row r="35237" spans="4:5" x14ac:dyDescent="0.25">
      <c r="D35237" s="31">
        <v>-406.35</v>
      </c>
      <c r="E35237" s="28">
        <v>587.91999999999996</v>
      </c>
    </row>
    <row r="35238" spans="4:5" x14ac:dyDescent="0.25">
      <c r="D35238" s="31">
        <v>-406.334</v>
      </c>
      <c r="E35238" s="28">
        <v>587.83399999999995</v>
      </c>
    </row>
    <row r="35239" spans="4:5" x14ac:dyDescent="0.25">
      <c r="D35239" s="31">
        <v>-406.31799999999998</v>
      </c>
      <c r="E35239" s="28">
        <v>587.74900000000002</v>
      </c>
    </row>
    <row r="35240" spans="4:5" x14ac:dyDescent="0.25">
      <c r="D35240" s="31">
        <v>-406.30200000000002</v>
      </c>
      <c r="E35240" s="28">
        <v>587.66399999999999</v>
      </c>
    </row>
    <row r="35241" spans="4:5" x14ac:dyDescent="0.25">
      <c r="D35241" s="31">
        <v>-406.286</v>
      </c>
      <c r="E35241" s="28">
        <v>587.57899999999995</v>
      </c>
    </row>
    <row r="35242" spans="4:5" x14ac:dyDescent="0.25">
      <c r="D35242" s="31">
        <v>-406.27</v>
      </c>
      <c r="E35242" s="28">
        <v>587.49400000000003</v>
      </c>
    </row>
    <row r="35243" spans="4:5" x14ac:dyDescent="0.25">
      <c r="D35243" s="31">
        <v>-406.25400000000002</v>
      </c>
      <c r="E35243" s="28">
        <v>587.40899999999999</v>
      </c>
    </row>
    <row r="35244" spans="4:5" x14ac:dyDescent="0.25">
      <c r="D35244" s="31">
        <v>-406.238</v>
      </c>
      <c r="E35244" s="28">
        <v>587.32399999999996</v>
      </c>
    </row>
    <row r="35245" spans="4:5" x14ac:dyDescent="0.25">
      <c r="D35245" s="31">
        <v>-406.22199999999998</v>
      </c>
      <c r="E35245" s="28">
        <v>587.23900000000003</v>
      </c>
    </row>
    <row r="35246" spans="4:5" x14ac:dyDescent="0.25">
      <c r="D35246" s="31">
        <v>-406.20600000000002</v>
      </c>
      <c r="E35246" s="28">
        <v>587.154</v>
      </c>
    </row>
    <row r="35247" spans="4:5" x14ac:dyDescent="0.25">
      <c r="D35247" s="31">
        <v>-406.19</v>
      </c>
      <c r="E35247" s="28">
        <v>587.06899999999996</v>
      </c>
    </row>
    <row r="35248" spans="4:5" x14ac:dyDescent="0.25">
      <c r="D35248" s="31">
        <v>-406.17399999999998</v>
      </c>
      <c r="E35248" s="28">
        <v>586.98299999999995</v>
      </c>
    </row>
    <row r="35249" spans="4:5" x14ac:dyDescent="0.25">
      <c r="D35249" s="31">
        <v>-406.15800000000002</v>
      </c>
      <c r="E35249" s="28">
        <v>586.89800000000002</v>
      </c>
    </row>
    <row r="35250" spans="4:5" x14ac:dyDescent="0.25">
      <c r="D35250" s="31">
        <v>-406.142</v>
      </c>
      <c r="E35250" s="28">
        <v>586.81299999999999</v>
      </c>
    </row>
    <row r="35251" spans="4:5" x14ac:dyDescent="0.25">
      <c r="D35251" s="31">
        <v>-406.12599999999998</v>
      </c>
      <c r="E35251" s="28">
        <v>586.72799999999995</v>
      </c>
    </row>
    <row r="35252" spans="4:5" x14ac:dyDescent="0.25">
      <c r="D35252" s="31">
        <v>-406.11</v>
      </c>
      <c r="E35252" s="28">
        <v>586.64300000000003</v>
      </c>
    </row>
    <row r="35253" spans="4:5" x14ac:dyDescent="0.25">
      <c r="D35253" s="31">
        <v>-406.09399999999999</v>
      </c>
      <c r="E35253" s="28">
        <v>586.55799999999999</v>
      </c>
    </row>
    <row r="35254" spans="4:5" x14ac:dyDescent="0.25">
      <c r="D35254" s="31">
        <v>-406.07799999999997</v>
      </c>
      <c r="E35254" s="28">
        <v>586.47199999999998</v>
      </c>
    </row>
    <row r="35255" spans="4:5" x14ac:dyDescent="0.25">
      <c r="D35255" s="31">
        <v>-406.06200000000001</v>
      </c>
      <c r="E35255" s="28">
        <v>586.38699999999994</v>
      </c>
    </row>
    <row r="35256" spans="4:5" x14ac:dyDescent="0.25">
      <c r="D35256" s="31">
        <v>-406.04599999999999</v>
      </c>
      <c r="E35256" s="28">
        <v>586.30200000000002</v>
      </c>
    </row>
    <row r="35257" spans="4:5" x14ac:dyDescent="0.25">
      <c r="D35257" s="31">
        <v>-406.03</v>
      </c>
      <c r="E35257" s="28">
        <v>586.21699999999998</v>
      </c>
    </row>
    <row r="35258" spans="4:5" x14ac:dyDescent="0.25">
      <c r="D35258" s="31">
        <v>-406.01400000000001</v>
      </c>
      <c r="E35258" s="28">
        <v>586.13199999999995</v>
      </c>
    </row>
    <row r="35259" spans="4:5" x14ac:dyDescent="0.25">
      <c r="D35259" s="31">
        <v>-405.99799999999999</v>
      </c>
      <c r="E35259" s="28">
        <v>586.04700000000003</v>
      </c>
    </row>
    <row r="35260" spans="4:5" x14ac:dyDescent="0.25">
      <c r="D35260" s="31">
        <v>-405.98200000000003</v>
      </c>
      <c r="E35260" s="28">
        <v>585.96100000000001</v>
      </c>
    </row>
    <row r="35261" spans="4:5" x14ac:dyDescent="0.25">
      <c r="D35261" s="31">
        <v>-405.96600000000001</v>
      </c>
      <c r="E35261" s="28">
        <v>585.87599999999998</v>
      </c>
    </row>
    <row r="35262" spans="4:5" x14ac:dyDescent="0.25">
      <c r="D35262" s="31">
        <v>-405.95</v>
      </c>
      <c r="E35262" s="28">
        <v>585.79100000000005</v>
      </c>
    </row>
    <row r="35263" spans="4:5" x14ac:dyDescent="0.25">
      <c r="D35263" s="31">
        <v>-405.93400000000003</v>
      </c>
      <c r="E35263" s="28">
        <v>585.70600000000002</v>
      </c>
    </row>
    <row r="35264" spans="4:5" x14ac:dyDescent="0.25">
      <c r="D35264" s="31">
        <v>-405.91800000000001</v>
      </c>
      <c r="E35264" s="28">
        <v>585.62099999999998</v>
      </c>
    </row>
    <row r="35265" spans="4:5" x14ac:dyDescent="0.25">
      <c r="D35265" s="31">
        <v>-405.90199999999999</v>
      </c>
      <c r="E35265" s="28">
        <v>585.53499999999997</v>
      </c>
    </row>
    <row r="35266" spans="4:5" x14ac:dyDescent="0.25">
      <c r="D35266" s="31">
        <v>-405.88600000000002</v>
      </c>
      <c r="E35266" s="28">
        <v>585.45000000000005</v>
      </c>
    </row>
    <row r="35267" spans="4:5" x14ac:dyDescent="0.25">
      <c r="D35267" s="31">
        <v>-405.87</v>
      </c>
      <c r="E35267" s="28">
        <v>585.36500000000001</v>
      </c>
    </row>
    <row r="35268" spans="4:5" x14ac:dyDescent="0.25">
      <c r="D35268" s="31">
        <v>-405.85399999999998</v>
      </c>
      <c r="E35268" s="28">
        <v>585.28</v>
      </c>
    </row>
    <row r="35269" spans="4:5" x14ac:dyDescent="0.25">
      <c r="D35269" s="31">
        <v>-405.83800000000002</v>
      </c>
      <c r="E35269" s="28">
        <v>585.19500000000005</v>
      </c>
    </row>
    <row r="35270" spans="4:5" x14ac:dyDescent="0.25">
      <c r="D35270" s="31">
        <v>-405.822</v>
      </c>
      <c r="E35270" s="28">
        <v>585.10900000000004</v>
      </c>
    </row>
    <row r="35271" spans="4:5" x14ac:dyDescent="0.25">
      <c r="D35271" s="31">
        <v>-405.80599999999998</v>
      </c>
      <c r="E35271" s="28">
        <v>585.024</v>
      </c>
    </row>
    <row r="35272" spans="4:5" x14ac:dyDescent="0.25">
      <c r="D35272" s="31">
        <v>-405.79</v>
      </c>
      <c r="E35272" s="28">
        <v>584.93899999999996</v>
      </c>
    </row>
    <row r="35273" spans="4:5" x14ac:dyDescent="0.25">
      <c r="D35273" s="31">
        <v>-405.774</v>
      </c>
      <c r="E35273" s="28">
        <v>584.85400000000004</v>
      </c>
    </row>
    <row r="35274" spans="4:5" x14ac:dyDescent="0.25">
      <c r="D35274" s="31">
        <v>-405.75799999999998</v>
      </c>
      <c r="E35274" s="28">
        <v>584.76800000000003</v>
      </c>
    </row>
    <row r="35275" spans="4:5" x14ac:dyDescent="0.25">
      <c r="D35275" s="31">
        <v>-405.74200000000002</v>
      </c>
      <c r="E35275" s="28">
        <v>584.68299999999999</v>
      </c>
    </row>
    <row r="35276" spans="4:5" x14ac:dyDescent="0.25">
      <c r="D35276" s="31">
        <v>-405.726</v>
      </c>
      <c r="E35276" s="28">
        <v>584.59799999999996</v>
      </c>
    </row>
    <row r="35277" spans="4:5" x14ac:dyDescent="0.25">
      <c r="D35277" s="31">
        <v>-405.71</v>
      </c>
      <c r="E35277" s="28">
        <v>584.51300000000003</v>
      </c>
    </row>
    <row r="35278" spans="4:5" x14ac:dyDescent="0.25">
      <c r="D35278" s="31">
        <v>-405.69400000000002</v>
      </c>
      <c r="E35278" s="28">
        <v>584.42700000000002</v>
      </c>
    </row>
    <row r="35279" spans="4:5" x14ac:dyDescent="0.25">
      <c r="D35279" s="31">
        <v>-405.678</v>
      </c>
      <c r="E35279" s="28">
        <v>584.34199999999998</v>
      </c>
    </row>
    <row r="35280" spans="4:5" x14ac:dyDescent="0.25">
      <c r="D35280" s="31">
        <v>-405.66199999999998</v>
      </c>
      <c r="E35280" s="28">
        <v>584.25699999999995</v>
      </c>
    </row>
    <row r="35281" spans="4:5" x14ac:dyDescent="0.25">
      <c r="D35281" s="31">
        <v>-405.64600000000002</v>
      </c>
      <c r="E35281" s="28">
        <v>584.17200000000003</v>
      </c>
    </row>
    <row r="35282" spans="4:5" x14ac:dyDescent="0.25">
      <c r="D35282" s="31">
        <v>-405.63</v>
      </c>
      <c r="E35282" s="28">
        <v>584.08600000000001</v>
      </c>
    </row>
    <row r="35283" spans="4:5" x14ac:dyDescent="0.25">
      <c r="D35283" s="31">
        <v>-405.61399999999998</v>
      </c>
      <c r="E35283" s="28">
        <v>584.00099999999998</v>
      </c>
    </row>
    <row r="35284" spans="4:5" x14ac:dyDescent="0.25">
      <c r="D35284" s="31">
        <v>-405.59800000000001</v>
      </c>
      <c r="E35284" s="28">
        <v>583.91600000000005</v>
      </c>
    </row>
    <row r="35285" spans="4:5" x14ac:dyDescent="0.25">
      <c r="D35285" s="31">
        <v>-405.58199999999999</v>
      </c>
      <c r="E35285" s="28">
        <v>583.83000000000004</v>
      </c>
    </row>
    <row r="35286" spans="4:5" x14ac:dyDescent="0.25">
      <c r="D35286" s="31">
        <v>-405.56599999999997</v>
      </c>
      <c r="E35286" s="28">
        <v>583.745</v>
      </c>
    </row>
    <row r="35287" spans="4:5" x14ac:dyDescent="0.25">
      <c r="D35287" s="31">
        <v>-405.55</v>
      </c>
      <c r="E35287" s="28">
        <v>583.66</v>
      </c>
    </row>
    <row r="35288" spans="4:5" x14ac:dyDescent="0.25">
      <c r="D35288" s="31">
        <v>-405.53399999999999</v>
      </c>
      <c r="E35288" s="28">
        <v>583.57399999999996</v>
      </c>
    </row>
    <row r="35289" spans="4:5" x14ac:dyDescent="0.25">
      <c r="D35289" s="31">
        <v>-405.51799999999997</v>
      </c>
      <c r="E35289" s="28">
        <v>583.48900000000003</v>
      </c>
    </row>
    <row r="35290" spans="4:5" x14ac:dyDescent="0.25">
      <c r="D35290" s="31">
        <v>-405.50200000000001</v>
      </c>
      <c r="E35290" s="28">
        <v>583.404</v>
      </c>
    </row>
    <row r="35291" spans="4:5" x14ac:dyDescent="0.25">
      <c r="D35291" s="31">
        <v>-405.48599999999999</v>
      </c>
      <c r="E35291" s="28">
        <v>583.31799999999998</v>
      </c>
    </row>
    <row r="35292" spans="4:5" x14ac:dyDescent="0.25">
      <c r="D35292" s="31">
        <v>-405.47</v>
      </c>
      <c r="E35292" s="28">
        <v>583.23299999999995</v>
      </c>
    </row>
    <row r="35293" spans="4:5" x14ac:dyDescent="0.25">
      <c r="D35293" s="31">
        <v>-405.45400000000001</v>
      </c>
      <c r="E35293" s="28">
        <v>583.14800000000002</v>
      </c>
    </row>
    <row r="35294" spans="4:5" x14ac:dyDescent="0.25">
      <c r="D35294" s="31">
        <v>-405.43799999999999</v>
      </c>
      <c r="E35294" s="28">
        <v>583.06200000000001</v>
      </c>
    </row>
    <row r="35295" spans="4:5" x14ac:dyDescent="0.25">
      <c r="D35295" s="31">
        <v>-405.42200000000003</v>
      </c>
      <c r="E35295" s="28">
        <v>582.97699999999998</v>
      </c>
    </row>
    <row r="35296" spans="4:5" x14ac:dyDescent="0.25">
      <c r="D35296" s="31">
        <v>-405.40600000000001</v>
      </c>
      <c r="E35296" s="28">
        <v>582.89200000000005</v>
      </c>
    </row>
    <row r="35297" spans="4:5" x14ac:dyDescent="0.25">
      <c r="D35297" s="31">
        <v>-405.39100000000002</v>
      </c>
      <c r="E35297" s="28">
        <v>582.80700000000002</v>
      </c>
    </row>
    <row r="35298" spans="4:5" x14ac:dyDescent="0.25">
      <c r="D35298" s="31">
        <v>-405.375</v>
      </c>
      <c r="E35298" s="28">
        <v>582.721</v>
      </c>
    </row>
    <row r="35299" spans="4:5" x14ac:dyDescent="0.25">
      <c r="D35299" s="31">
        <v>-405.35899999999998</v>
      </c>
      <c r="E35299" s="28">
        <v>582.63599999999997</v>
      </c>
    </row>
    <row r="35300" spans="4:5" x14ac:dyDescent="0.25">
      <c r="D35300" s="31">
        <v>-405.34300000000002</v>
      </c>
      <c r="E35300" s="28">
        <v>582.54999999999995</v>
      </c>
    </row>
    <row r="35301" spans="4:5" x14ac:dyDescent="0.25">
      <c r="D35301" s="31">
        <v>-405.327</v>
      </c>
      <c r="E35301" s="28">
        <v>582.46500000000003</v>
      </c>
    </row>
    <row r="35302" spans="4:5" x14ac:dyDescent="0.25">
      <c r="D35302" s="31">
        <v>-405.31099999999998</v>
      </c>
      <c r="E35302" s="28">
        <v>582.38</v>
      </c>
    </row>
    <row r="35303" spans="4:5" x14ac:dyDescent="0.25">
      <c r="D35303" s="31">
        <v>-405.29500000000002</v>
      </c>
      <c r="E35303" s="28">
        <v>582.29399999999998</v>
      </c>
    </row>
    <row r="35304" spans="4:5" x14ac:dyDescent="0.25">
      <c r="D35304" s="31">
        <v>-405.279</v>
      </c>
      <c r="E35304" s="28">
        <v>582.20899999999995</v>
      </c>
    </row>
    <row r="35305" spans="4:5" x14ac:dyDescent="0.25">
      <c r="D35305" s="31">
        <v>-405.26299999999998</v>
      </c>
      <c r="E35305" s="28">
        <v>582.12400000000002</v>
      </c>
    </row>
    <row r="35306" spans="4:5" x14ac:dyDescent="0.25">
      <c r="D35306" s="31">
        <v>-405.24700000000001</v>
      </c>
      <c r="E35306" s="28">
        <v>582.03800000000001</v>
      </c>
    </row>
    <row r="35307" spans="4:5" x14ac:dyDescent="0.25">
      <c r="D35307" s="31">
        <v>-405.23099999999999</v>
      </c>
      <c r="E35307" s="28">
        <v>581.95299999999997</v>
      </c>
    </row>
    <row r="35308" spans="4:5" x14ac:dyDescent="0.25">
      <c r="D35308" s="31">
        <v>-405.21499999999997</v>
      </c>
      <c r="E35308" s="28">
        <v>581.86699999999996</v>
      </c>
    </row>
    <row r="35309" spans="4:5" x14ac:dyDescent="0.25">
      <c r="D35309" s="31">
        <v>-405.19900000000001</v>
      </c>
      <c r="E35309" s="28">
        <v>581.78200000000004</v>
      </c>
    </row>
    <row r="35310" spans="4:5" x14ac:dyDescent="0.25">
      <c r="D35310" s="31">
        <v>-405.18299999999999</v>
      </c>
      <c r="E35310" s="28">
        <v>581.697</v>
      </c>
    </row>
    <row r="35311" spans="4:5" x14ac:dyDescent="0.25">
      <c r="D35311" s="31">
        <v>-405.16699999999997</v>
      </c>
      <c r="E35311" s="28">
        <v>581.61099999999999</v>
      </c>
    </row>
    <row r="35312" spans="4:5" x14ac:dyDescent="0.25">
      <c r="D35312" s="31">
        <v>-405.15100000000001</v>
      </c>
      <c r="E35312" s="28">
        <v>581.52599999999995</v>
      </c>
    </row>
    <row r="35313" spans="4:5" x14ac:dyDescent="0.25">
      <c r="D35313" s="31">
        <v>-405.13499999999999</v>
      </c>
      <c r="E35313" s="28">
        <v>581.44000000000005</v>
      </c>
    </row>
    <row r="35314" spans="4:5" x14ac:dyDescent="0.25">
      <c r="D35314" s="31">
        <v>-405.11900000000003</v>
      </c>
      <c r="E35314" s="28">
        <v>581.35500000000002</v>
      </c>
    </row>
    <row r="35315" spans="4:5" x14ac:dyDescent="0.25">
      <c r="D35315" s="31">
        <v>-405.10300000000001</v>
      </c>
      <c r="E35315" s="28">
        <v>581.26900000000001</v>
      </c>
    </row>
    <row r="35316" spans="4:5" x14ac:dyDescent="0.25">
      <c r="D35316" s="31">
        <v>-405.08699999999999</v>
      </c>
      <c r="E35316" s="28">
        <v>581.18399999999997</v>
      </c>
    </row>
    <row r="35317" spans="4:5" x14ac:dyDescent="0.25">
      <c r="D35317" s="31">
        <v>-405.07100000000003</v>
      </c>
      <c r="E35317" s="28">
        <v>581.09900000000005</v>
      </c>
    </row>
    <row r="35318" spans="4:5" x14ac:dyDescent="0.25">
      <c r="D35318" s="31">
        <v>-405.05500000000001</v>
      </c>
      <c r="E35318" s="28">
        <v>581.01300000000003</v>
      </c>
    </row>
    <row r="35319" spans="4:5" x14ac:dyDescent="0.25">
      <c r="D35319" s="31">
        <v>-405.03899999999999</v>
      </c>
      <c r="E35319" s="28">
        <v>580.928</v>
      </c>
    </row>
    <row r="35320" spans="4:5" x14ac:dyDescent="0.25">
      <c r="D35320" s="31">
        <v>-405.02300000000002</v>
      </c>
      <c r="E35320" s="28">
        <v>580.84199999999998</v>
      </c>
    </row>
    <row r="35321" spans="4:5" x14ac:dyDescent="0.25">
      <c r="D35321" s="31">
        <v>-405.00700000000001</v>
      </c>
      <c r="E35321" s="28">
        <v>580.75699999999995</v>
      </c>
    </row>
    <row r="35322" spans="4:5" x14ac:dyDescent="0.25">
      <c r="D35322" s="31">
        <v>-404.99099999999999</v>
      </c>
      <c r="E35322" s="28">
        <v>580.67200000000003</v>
      </c>
    </row>
    <row r="35323" spans="4:5" x14ac:dyDescent="0.25">
      <c r="D35323" s="31">
        <v>-404.97500000000002</v>
      </c>
      <c r="E35323" s="28">
        <v>580.58600000000001</v>
      </c>
    </row>
    <row r="35324" spans="4:5" x14ac:dyDescent="0.25">
      <c r="D35324" s="31">
        <v>-404.959</v>
      </c>
      <c r="E35324" s="28">
        <v>580.5</v>
      </c>
    </row>
    <row r="35325" spans="4:5" x14ac:dyDescent="0.25">
      <c r="D35325" s="31">
        <v>-404.94299999999998</v>
      </c>
      <c r="E35325" s="28">
        <v>580.41499999999996</v>
      </c>
    </row>
    <row r="35326" spans="4:5" x14ac:dyDescent="0.25">
      <c r="D35326" s="31">
        <v>-404.92700000000002</v>
      </c>
      <c r="E35326" s="28">
        <v>580.33000000000004</v>
      </c>
    </row>
    <row r="35327" spans="4:5" x14ac:dyDescent="0.25">
      <c r="D35327" s="31">
        <v>-404.911</v>
      </c>
      <c r="E35327" s="28">
        <v>580.24400000000003</v>
      </c>
    </row>
    <row r="35328" spans="4:5" x14ac:dyDescent="0.25">
      <c r="D35328" s="31">
        <v>-404.89499999999998</v>
      </c>
      <c r="E35328" s="28">
        <v>580.15899999999999</v>
      </c>
    </row>
    <row r="35329" spans="4:5" x14ac:dyDescent="0.25">
      <c r="D35329" s="31">
        <v>-404.87900000000002</v>
      </c>
      <c r="E35329" s="28">
        <v>580.07299999999998</v>
      </c>
    </row>
    <row r="35330" spans="4:5" x14ac:dyDescent="0.25">
      <c r="D35330" s="31">
        <v>-404.863</v>
      </c>
      <c r="E35330" s="28">
        <v>579.98800000000006</v>
      </c>
    </row>
    <row r="35331" spans="4:5" x14ac:dyDescent="0.25">
      <c r="D35331" s="31">
        <v>-404.84699999999998</v>
      </c>
      <c r="E35331" s="28">
        <v>579.90200000000004</v>
      </c>
    </row>
    <row r="35332" spans="4:5" x14ac:dyDescent="0.25">
      <c r="D35332" s="31">
        <v>-404.83100000000002</v>
      </c>
      <c r="E35332" s="28">
        <v>579.81700000000001</v>
      </c>
    </row>
    <row r="35333" spans="4:5" x14ac:dyDescent="0.25">
      <c r="D35333" s="31">
        <v>-404.815</v>
      </c>
      <c r="E35333" s="28">
        <v>579.73099999999999</v>
      </c>
    </row>
    <row r="35334" spans="4:5" x14ac:dyDescent="0.25">
      <c r="D35334" s="31">
        <v>-404.79899999999998</v>
      </c>
      <c r="E35334" s="28">
        <v>579.64599999999996</v>
      </c>
    </row>
    <row r="35335" spans="4:5" x14ac:dyDescent="0.25">
      <c r="D35335" s="31">
        <v>-404.78300000000002</v>
      </c>
      <c r="E35335" s="28">
        <v>579.55999999999995</v>
      </c>
    </row>
    <row r="35336" spans="4:5" x14ac:dyDescent="0.25">
      <c r="D35336" s="31">
        <v>-404.767</v>
      </c>
      <c r="E35336" s="28">
        <v>579.47500000000002</v>
      </c>
    </row>
    <row r="35337" spans="4:5" x14ac:dyDescent="0.25">
      <c r="D35337" s="31">
        <v>-404.75099999999998</v>
      </c>
      <c r="E35337" s="28">
        <v>579.38900000000001</v>
      </c>
    </row>
    <row r="35338" spans="4:5" x14ac:dyDescent="0.25">
      <c r="D35338" s="31">
        <v>-404.73500000000001</v>
      </c>
      <c r="E35338" s="28">
        <v>579.30399999999997</v>
      </c>
    </row>
    <row r="35339" spans="4:5" x14ac:dyDescent="0.25">
      <c r="D35339" s="31">
        <v>-404.71899999999999</v>
      </c>
      <c r="E35339" s="28">
        <v>579.21799999999996</v>
      </c>
    </row>
    <row r="35340" spans="4:5" x14ac:dyDescent="0.25">
      <c r="D35340" s="31">
        <v>-404.70299999999997</v>
      </c>
      <c r="E35340" s="28">
        <v>579.13300000000004</v>
      </c>
    </row>
    <row r="35341" spans="4:5" x14ac:dyDescent="0.25">
      <c r="D35341" s="31">
        <v>-404.68700000000001</v>
      </c>
      <c r="E35341" s="28">
        <v>579.04700000000003</v>
      </c>
    </row>
    <row r="35342" spans="4:5" x14ac:dyDescent="0.25">
      <c r="D35342" s="31">
        <v>-404.67099999999999</v>
      </c>
      <c r="E35342" s="28">
        <v>578.96199999999999</v>
      </c>
    </row>
    <row r="35343" spans="4:5" x14ac:dyDescent="0.25">
      <c r="D35343" s="31">
        <v>-404.65499999999997</v>
      </c>
      <c r="E35343" s="28">
        <v>578.87599999999998</v>
      </c>
    </row>
    <row r="35344" spans="4:5" x14ac:dyDescent="0.25">
      <c r="D35344" s="31">
        <v>-404.63900000000001</v>
      </c>
      <c r="E35344" s="28">
        <v>578.79100000000005</v>
      </c>
    </row>
    <row r="35345" spans="4:5" x14ac:dyDescent="0.25">
      <c r="D35345" s="31">
        <v>-404.62299999999999</v>
      </c>
      <c r="E35345" s="28">
        <v>578.70500000000004</v>
      </c>
    </row>
    <row r="35346" spans="4:5" x14ac:dyDescent="0.25">
      <c r="D35346" s="31">
        <v>-404.60700000000003</v>
      </c>
      <c r="E35346" s="28">
        <v>578.62</v>
      </c>
    </row>
    <row r="35347" spans="4:5" x14ac:dyDescent="0.25">
      <c r="D35347" s="31">
        <v>-404.59100000000001</v>
      </c>
      <c r="E35347" s="28">
        <v>578.53399999999999</v>
      </c>
    </row>
    <row r="35348" spans="4:5" x14ac:dyDescent="0.25">
      <c r="D35348" s="31">
        <v>-404.57499999999999</v>
      </c>
      <c r="E35348" s="28">
        <v>578.44799999999998</v>
      </c>
    </row>
    <row r="35349" spans="4:5" x14ac:dyDescent="0.25">
      <c r="D35349" s="31">
        <v>-404.55900000000003</v>
      </c>
      <c r="E35349" s="28">
        <v>578.36300000000006</v>
      </c>
    </row>
    <row r="35350" spans="4:5" x14ac:dyDescent="0.25">
      <c r="D35350" s="31">
        <v>-404.54300000000001</v>
      </c>
      <c r="E35350" s="28">
        <v>578.27700000000004</v>
      </c>
    </row>
    <row r="35351" spans="4:5" x14ac:dyDescent="0.25">
      <c r="D35351" s="31">
        <v>-404.52699999999999</v>
      </c>
      <c r="E35351" s="28">
        <v>578.19200000000001</v>
      </c>
    </row>
    <row r="35352" spans="4:5" x14ac:dyDescent="0.25">
      <c r="D35352" s="31">
        <v>-404.51100000000002</v>
      </c>
      <c r="E35352" s="28">
        <v>578.10599999999999</v>
      </c>
    </row>
    <row r="35353" spans="4:5" x14ac:dyDescent="0.25">
      <c r="D35353" s="31">
        <v>-404.495</v>
      </c>
      <c r="E35353" s="28">
        <v>578.02099999999996</v>
      </c>
    </row>
    <row r="35354" spans="4:5" x14ac:dyDescent="0.25">
      <c r="D35354" s="31">
        <v>-404.47899999999998</v>
      </c>
      <c r="E35354" s="28">
        <v>577.93499999999995</v>
      </c>
    </row>
    <row r="35355" spans="4:5" x14ac:dyDescent="0.25">
      <c r="D35355" s="31">
        <v>-404.46300000000002</v>
      </c>
      <c r="E35355" s="28">
        <v>577.84900000000005</v>
      </c>
    </row>
    <row r="35356" spans="4:5" x14ac:dyDescent="0.25">
      <c r="D35356" s="31">
        <v>-404.447</v>
      </c>
      <c r="E35356" s="28">
        <v>577.76400000000001</v>
      </c>
    </row>
    <row r="35357" spans="4:5" x14ac:dyDescent="0.25">
      <c r="D35357" s="31">
        <v>-404.43099999999998</v>
      </c>
      <c r="E35357" s="28">
        <v>577.678</v>
      </c>
    </row>
    <row r="35358" spans="4:5" x14ac:dyDescent="0.25">
      <c r="D35358" s="31">
        <v>-404.41500000000002</v>
      </c>
      <c r="E35358" s="28">
        <v>577.59299999999996</v>
      </c>
    </row>
    <row r="35359" spans="4:5" x14ac:dyDescent="0.25">
      <c r="D35359" s="31">
        <v>-404.399</v>
      </c>
      <c r="E35359" s="28">
        <v>577.50699999999995</v>
      </c>
    </row>
    <row r="35360" spans="4:5" x14ac:dyDescent="0.25">
      <c r="D35360" s="31">
        <v>-404.38299999999998</v>
      </c>
      <c r="E35360" s="28">
        <v>577.42100000000005</v>
      </c>
    </row>
    <row r="35361" spans="4:5" x14ac:dyDescent="0.25">
      <c r="D35361" s="31">
        <v>-404.36700000000002</v>
      </c>
      <c r="E35361" s="28">
        <v>577.33600000000001</v>
      </c>
    </row>
    <row r="35362" spans="4:5" x14ac:dyDescent="0.25">
      <c r="D35362" s="31">
        <v>-404.351</v>
      </c>
      <c r="E35362" s="28">
        <v>577.25</v>
      </c>
    </row>
    <row r="35363" spans="4:5" x14ac:dyDescent="0.25">
      <c r="D35363" s="31">
        <v>-404.33499999999998</v>
      </c>
      <c r="E35363" s="28">
        <v>577.16499999999996</v>
      </c>
    </row>
    <row r="35364" spans="4:5" x14ac:dyDescent="0.25">
      <c r="D35364" s="31">
        <v>-404.31900000000002</v>
      </c>
      <c r="E35364" s="28">
        <v>577.07899999999995</v>
      </c>
    </row>
    <row r="35365" spans="4:5" x14ac:dyDescent="0.25">
      <c r="D35365" s="31">
        <v>-404.303</v>
      </c>
      <c r="E35365" s="28">
        <v>576.99300000000005</v>
      </c>
    </row>
    <row r="35366" spans="4:5" x14ac:dyDescent="0.25">
      <c r="D35366" s="31">
        <v>-404.28699999999998</v>
      </c>
      <c r="E35366" s="28">
        <v>576.90800000000002</v>
      </c>
    </row>
    <row r="35367" spans="4:5" x14ac:dyDescent="0.25">
      <c r="D35367" s="31">
        <v>-404.27100000000002</v>
      </c>
      <c r="E35367" s="28">
        <v>576.822</v>
      </c>
    </row>
    <row r="35368" spans="4:5" x14ac:dyDescent="0.25">
      <c r="D35368" s="31">
        <v>-404.255</v>
      </c>
      <c r="E35368" s="28">
        <v>576.73599999999999</v>
      </c>
    </row>
    <row r="35369" spans="4:5" x14ac:dyDescent="0.25">
      <c r="D35369" s="31">
        <v>-404.23899999999998</v>
      </c>
      <c r="E35369" s="28">
        <v>576.65099999999995</v>
      </c>
    </row>
    <row r="35370" spans="4:5" x14ac:dyDescent="0.25">
      <c r="D35370" s="31">
        <v>-404.22300000000001</v>
      </c>
      <c r="E35370" s="28">
        <v>576.56500000000005</v>
      </c>
    </row>
    <row r="35371" spans="4:5" x14ac:dyDescent="0.25">
      <c r="D35371" s="31">
        <v>-404.20699999999999</v>
      </c>
      <c r="E35371" s="28">
        <v>576.48</v>
      </c>
    </row>
    <row r="35372" spans="4:5" x14ac:dyDescent="0.25">
      <c r="D35372" s="31">
        <v>-404.19099999999997</v>
      </c>
      <c r="E35372" s="28">
        <v>576.39400000000001</v>
      </c>
    </row>
    <row r="35373" spans="4:5" x14ac:dyDescent="0.25">
      <c r="D35373" s="31">
        <v>-404.17500000000001</v>
      </c>
      <c r="E35373" s="28">
        <v>576.30799999999999</v>
      </c>
    </row>
    <row r="35374" spans="4:5" x14ac:dyDescent="0.25">
      <c r="D35374" s="31">
        <v>-404.15899999999999</v>
      </c>
      <c r="E35374" s="28">
        <v>576.22299999999996</v>
      </c>
    </row>
    <row r="35375" spans="4:5" x14ac:dyDescent="0.25">
      <c r="D35375" s="31">
        <v>-404.14299999999997</v>
      </c>
      <c r="E35375" s="28">
        <v>576.13699999999994</v>
      </c>
    </row>
    <row r="35376" spans="4:5" x14ac:dyDescent="0.25">
      <c r="D35376" s="31">
        <v>-404.12700000000001</v>
      </c>
      <c r="E35376" s="28">
        <v>576.05100000000004</v>
      </c>
    </row>
    <row r="35377" spans="4:5" x14ac:dyDescent="0.25">
      <c r="D35377" s="31">
        <v>-404.11099999999999</v>
      </c>
      <c r="E35377" s="28">
        <v>575.96600000000001</v>
      </c>
    </row>
    <row r="35378" spans="4:5" x14ac:dyDescent="0.25">
      <c r="D35378" s="31">
        <v>-404.09500000000003</v>
      </c>
      <c r="E35378" s="28">
        <v>575.88</v>
      </c>
    </row>
    <row r="35379" spans="4:5" x14ac:dyDescent="0.25">
      <c r="D35379" s="31">
        <v>-404.07900000000001</v>
      </c>
      <c r="E35379" s="28">
        <v>575.79399999999998</v>
      </c>
    </row>
    <row r="35380" spans="4:5" x14ac:dyDescent="0.25">
      <c r="D35380" s="31">
        <v>-404.06299999999999</v>
      </c>
      <c r="E35380" s="28">
        <v>575.70899999999995</v>
      </c>
    </row>
    <row r="35381" spans="4:5" x14ac:dyDescent="0.25">
      <c r="D35381" s="31">
        <v>-404.04700000000003</v>
      </c>
      <c r="E35381" s="28">
        <v>575.62300000000005</v>
      </c>
    </row>
    <row r="35382" spans="4:5" x14ac:dyDescent="0.25">
      <c r="D35382" s="31">
        <v>-404.03100000000001</v>
      </c>
      <c r="E35382" s="28">
        <v>575.53700000000003</v>
      </c>
    </row>
    <row r="35383" spans="4:5" x14ac:dyDescent="0.25">
      <c r="D35383" s="31">
        <v>-404.01499999999999</v>
      </c>
      <c r="E35383" s="28">
        <v>575.452</v>
      </c>
    </row>
    <row r="35384" spans="4:5" x14ac:dyDescent="0.25">
      <c r="D35384" s="31">
        <v>-403.99900000000002</v>
      </c>
      <c r="E35384" s="28">
        <v>575.36599999999999</v>
      </c>
    </row>
    <row r="35385" spans="4:5" x14ac:dyDescent="0.25">
      <c r="D35385" s="31">
        <v>-403.983</v>
      </c>
      <c r="E35385" s="28">
        <v>575.28</v>
      </c>
    </row>
    <row r="35386" spans="4:5" x14ac:dyDescent="0.25">
      <c r="D35386" s="31">
        <v>-403.96699999999998</v>
      </c>
      <c r="E35386" s="28">
        <v>575.19500000000005</v>
      </c>
    </row>
    <row r="35387" spans="4:5" x14ac:dyDescent="0.25">
      <c r="D35387" s="31">
        <v>-403.95100000000002</v>
      </c>
      <c r="E35387" s="28">
        <v>575.10900000000004</v>
      </c>
    </row>
    <row r="35388" spans="4:5" x14ac:dyDescent="0.25">
      <c r="D35388" s="31">
        <v>-403.935</v>
      </c>
      <c r="E35388" s="28">
        <v>575.02300000000002</v>
      </c>
    </row>
    <row r="35389" spans="4:5" x14ac:dyDescent="0.25">
      <c r="D35389" s="31">
        <v>-403.91899999999998</v>
      </c>
      <c r="E35389" s="28">
        <v>574.93799999999999</v>
      </c>
    </row>
    <row r="35390" spans="4:5" x14ac:dyDescent="0.25">
      <c r="D35390" s="31">
        <v>-403.90300000000002</v>
      </c>
      <c r="E35390" s="28">
        <v>574.85199999999998</v>
      </c>
    </row>
    <row r="35391" spans="4:5" x14ac:dyDescent="0.25">
      <c r="D35391" s="31">
        <v>-403.887</v>
      </c>
      <c r="E35391" s="28">
        <v>574.76599999999996</v>
      </c>
    </row>
    <row r="35392" spans="4:5" x14ac:dyDescent="0.25">
      <c r="D35392" s="31">
        <v>-403.87099999999998</v>
      </c>
      <c r="E35392" s="28">
        <v>574.67999999999995</v>
      </c>
    </row>
    <row r="35393" spans="4:5" x14ac:dyDescent="0.25">
      <c r="D35393" s="31">
        <v>-403.85500000000002</v>
      </c>
      <c r="E35393" s="28">
        <v>574.59500000000003</v>
      </c>
    </row>
    <row r="35394" spans="4:5" x14ac:dyDescent="0.25">
      <c r="D35394" s="31">
        <v>-403.839</v>
      </c>
      <c r="E35394" s="28">
        <v>574.50900000000001</v>
      </c>
    </row>
    <row r="35395" spans="4:5" x14ac:dyDescent="0.25">
      <c r="D35395" s="31">
        <v>-403.82299999999998</v>
      </c>
      <c r="E35395" s="28">
        <v>574.423</v>
      </c>
    </row>
    <row r="35396" spans="4:5" x14ac:dyDescent="0.25">
      <c r="D35396" s="31">
        <v>-403.80700000000002</v>
      </c>
      <c r="E35396" s="28">
        <v>574.33799999999997</v>
      </c>
    </row>
    <row r="35397" spans="4:5" x14ac:dyDescent="0.25">
      <c r="D35397" s="31">
        <v>-403.791</v>
      </c>
      <c r="E35397" s="28">
        <v>574.25199999999995</v>
      </c>
    </row>
    <row r="35398" spans="4:5" x14ac:dyDescent="0.25">
      <c r="D35398" s="31">
        <v>-403.77499999999998</v>
      </c>
      <c r="E35398" s="28">
        <v>574.16600000000005</v>
      </c>
    </row>
    <row r="35399" spans="4:5" x14ac:dyDescent="0.25">
      <c r="D35399" s="31">
        <v>-403.75900000000001</v>
      </c>
      <c r="E35399" s="28">
        <v>574.08000000000004</v>
      </c>
    </row>
    <row r="35400" spans="4:5" x14ac:dyDescent="0.25">
      <c r="D35400" s="31">
        <v>-403.74299999999999</v>
      </c>
      <c r="E35400" s="28">
        <v>573.995</v>
      </c>
    </row>
    <row r="35401" spans="4:5" x14ac:dyDescent="0.25">
      <c r="D35401" s="31">
        <v>-403.72699999999998</v>
      </c>
      <c r="E35401" s="28">
        <v>573.90899999999999</v>
      </c>
    </row>
    <row r="35402" spans="4:5" x14ac:dyDescent="0.25">
      <c r="D35402" s="31">
        <v>-403.71100000000001</v>
      </c>
      <c r="E35402" s="28">
        <v>573.82299999999998</v>
      </c>
    </row>
    <row r="35403" spans="4:5" x14ac:dyDescent="0.25">
      <c r="D35403" s="31">
        <v>-403.69499999999999</v>
      </c>
      <c r="E35403" s="28">
        <v>573.73699999999997</v>
      </c>
    </row>
    <row r="35404" spans="4:5" x14ac:dyDescent="0.25">
      <c r="D35404" s="31">
        <v>-403.67899999999997</v>
      </c>
      <c r="E35404" s="28">
        <v>573.65200000000004</v>
      </c>
    </row>
    <row r="35405" spans="4:5" x14ac:dyDescent="0.25">
      <c r="D35405" s="31">
        <v>-403.66300000000001</v>
      </c>
      <c r="E35405" s="28">
        <v>573.56600000000003</v>
      </c>
    </row>
    <row r="35406" spans="4:5" x14ac:dyDescent="0.25">
      <c r="D35406" s="31">
        <v>-403.64699999999999</v>
      </c>
      <c r="E35406" s="28">
        <v>573.48</v>
      </c>
    </row>
    <row r="35407" spans="4:5" x14ac:dyDescent="0.25">
      <c r="D35407" s="31">
        <v>-403.63099999999997</v>
      </c>
      <c r="E35407" s="28">
        <v>573.39400000000001</v>
      </c>
    </row>
    <row r="35408" spans="4:5" x14ac:dyDescent="0.25">
      <c r="D35408" s="31">
        <v>-403.61500000000001</v>
      </c>
      <c r="E35408" s="28">
        <v>573.30899999999997</v>
      </c>
    </row>
    <row r="35409" spans="4:5" x14ac:dyDescent="0.25">
      <c r="D35409" s="31">
        <v>-403.59899999999999</v>
      </c>
      <c r="E35409" s="28">
        <v>573.22299999999996</v>
      </c>
    </row>
    <row r="35410" spans="4:5" x14ac:dyDescent="0.25">
      <c r="D35410" s="31">
        <v>-403.58300000000003</v>
      </c>
      <c r="E35410" s="28">
        <v>573.13699999999994</v>
      </c>
    </row>
    <row r="35411" spans="4:5" x14ac:dyDescent="0.25">
      <c r="D35411" s="31">
        <v>-403.56799999999998</v>
      </c>
      <c r="E35411" s="28">
        <v>573.05100000000004</v>
      </c>
    </row>
    <row r="35412" spans="4:5" x14ac:dyDescent="0.25">
      <c r="D35412" s="31">
        <v>-403.55200000000002</v>
      </c>
      <c r="E35412" s="28">
        <v>572.96500000000003</v>
      </c>
    </row>
    <row r="35413" spans="4:5" x14ac:dyDescent="0.25">
      <c r="D35413" s="31">
        <v>-403.536</v>
      </c>
      <c r="E35413" s="28">
        <v>572.88</v>
      </c>
    </row>
    <row r="35414" spans="4:5" x14ac:dyDescent="0.25">
      <c r="D35414" s="31">
        <v>-403.52</v>
      </c>
      <c r="E35414" s="28">
        <v>572.79399999999998</v>
      </c>
    </row>
    <row r="35415" spans="4:5" x14ac:dyDescent="0.25">
      <c r="D35415" s="31">
        <v>-403.50400000000002</v>
      </c>
      <c r="E35415" s="28">
        <v>572.70799999999997</v>
      </c>
    </row>
    <row r="35416" spans="4:5" x14ac:dyDescent="0.25">
      <c r="D35416" s="31">
        <v>-403.488</v>
      </c>
      <c r="E35416" s="28">
        <v>572.62199999999996</v>
      </c>
    </row>
    <row r="35417" spans="4:5" x14ac:dyDescent="0.25">
      <c r="D35417" s="31">
        <v>-403.47199999999998</v>
      </c>
      <c r="E35417" s="28">
        <v>572.53599999999994</v>
      </c>
    </row>
    <row r="35418" spans="4:5" x14ac:dyDescent="0.25">
      <c r="D35418" s="31">
        <v>-403.45600000000002</v>
      </c>
      <c r="E35418" s="28">
        <v>572.45100000000002</v>
      </c>
    </row>
    <row r="35419" spans="4:5" x14ac:dyDescent="0.25">
      <c r="D35419" s="31">
        <v>-403.44</v>
      </c>
      <c r="E35419" s="28">
        <v>572.36500000000001</v>
      </c>
    </row>
    <row r="35420" spans="4:5" x14ac:dyDescent="0.25">
      <c r="D35420" s="31">
        <v>-403.42399999999998</v>
      </c>
      <c r="E35420" s="28">
        <v>572.279</v>
      </c>
    </row>
    <row r="35421" spans="4:5" x14ac:dyDescent="0.25">
      <c r="D35421" s="31">
        <v>-403.40800000000002</v>
      </c>
      <c r="E35421" s="28">
        <v>572.19299999999998</v>
      </c>
    </row>
    <row r="35422" spans="4:5" x14ac:dyDescent="0.25">
      <c r="D35422" s="31">
        <v>-403.392</v>
      </c>
      <c r="E35422" s="28">
        <v>572.10699999999997</v>
      </c>
    </row>
    <row r="35423" spans="4:5" x14ac:dyDescent="0.25">
      <c r="D35423" s="31">
        <v>-403.37599999999998</v>
      </c>
      <c r="E35423" s="28">
        <v>572.02200000000005</v>
      </c>
    </row>
    <row r="35424" spans="4:5" x14ac:dyDescent="0.25">
      <c r="D35424" s="31">
        <v>-403.36</v>
      </c>
      <c r="E35424" s="28">
        <v>571.93600000000004</v>
      </c>
    </row>
    <row r="35425" spans="4:5" x14ac:dyDescent="0.25">
      <c r="D35425" s="31">
        <v>-403.34399999999999</v>
      </c>
      <c r="E35425" s="28">
        <v>571.85</v>
      </c>
    </row>
    <row r="35426" spans="4:5" x14ac:dyDescent="0.25">
      <c r="D35426" s="31">
        <v>-403.32799999999997</v>
      </c>
      <c r="E35426" s="28">
        <v>571.76400000000001</v>
      </c>
    </row>
    <row r="35427" spans="4:5" x14ac:dyDescent="0.25">
      <c r="D35427" s="31">
        <v>-403.31200000000001</v>
      </c>
      <c r="E35427" s="28">
        <v>571.678</v>
      </c>
    </row>
    <row r="35428" spans="4:5" x14ac:dyDescent="0.25">
      <c r="D35428" s="31">
        <v>-403.29599999999999</v>
      </c>
      <c r="E35428" s="28">
        <v>571.59299999999996</v>
      </c>
    </row>
    <row r="35429" spans="4:5" x14ac:dyDescent="0.25">
      <c r="D35429" s="31">
        <v>-403.28</v>
      </c>
      <c r="E35429" s="28">
        <v>571.50699999999995</v>
      </c>
    </row>
    <row r="35430" spans="4:5" x14ac:dyDescent="0.25">
      <c r="D35430" s="31">
        <v>-403.26400000000001</v>
      </c>
      <c r="E35430" s="28">
        <v>571.42100000000005</v>
      </c>
    </row>
    <row r="35431" spans="4:5" x14ac:dyDescent="0.25">
      <c r="D35431" s="31">
        <v>-403.24799999999999</v>
      </c>
      <c r="E35431" s="28">
        <v>571.33500000000004</v>
      </c>
    </row>
    <row r="35432" spans="4:5" x14ac:dyDescent="0.25">
      <c r="D35432" s="31">
        <v>-403.23200000000003</v>
      </c>
      <c r="E35432" s="28">
        <v>571.24900000000002</v>
      </c>
    </row>
    <row r="35433" spans="4:5" x14ac:dyDescent="0.25">
      <c r="D35433" s="31">
        <v>-403.21600000000001</v>
      </c>
      <c r="E35433" s="28">
        <v>571.16300000000001</v>
      </c>
    </row>
    <row r="35434" spans="4:5" x14ac:dyDescent="0.25">
      <c r="D35434" s="31">
        <v>-403.2</v>
      </c>
      <c r="E35434" s="28">
        <v>571.07799999999997</v>
      </c>
    </row>
    <row r="35435" spans="4:5" x14ac:dyDescent="0.25">
      <c r="D35435" s="31">
        <v>-403.18400000000003</v>
      </c>
      <c r="E35435" s="28">
        <v>570.99199999999996</v>
      </c>
    </row>
    <row r="35436" spans="4:5" x14ac:dyDescent="0.25">
      <c r="D35436" s="31">
        <v>-403.16800000000001</v>
      </c>
      <c r="E35436" s="28">
        <v>570.90599999999995</v>
      </c>
    </row>
    <row r="35437" spans="4:5" x14ac:dyDescent="0.25">
      <c r="D35437" s="31">
        <v>-403.15199999999999</v>
      </c>
      <c r="E35437" s="28">
        <v>570.82000000000005</v>
      </c>
    </row>
    <row r="35438" spans="4:5" x14ac:dyDescent="0.25">
      <c r="D35438" s="31">
        <v>-403.13600000000002</v>
      </c>
      <c r="E35438" s="28">
        <v>570.73400000000004</v>
      </c>
    </row>
    <row r="35439" spans="4:5" x14ac:dyDescent="0.25">
      <c r="D35439" s="31">
        <v>-403.12</v>
      </c>
      <c r="E35439" s="28">
        <v>570.64800000000002</v>
      </c>
    </row>
    <row r="35440" spans="4:5" x14ac:dyDescent="0.25">
      <c r="D35440" s="31">
        <v>-403.10399999999998</v>
      </c>
      <c r="E35440" s="28">
        <v>570.56200000000001</v>
      </c>
    </row>
    <row r="35441" spans="4:5" x14ac:dyDescent="0.25">
      <c r="D35441" s="31">
        <v>-403.08800000000002</v>
      </c>
      <c r="E35441" s="28">
        <v>570.476</v>
      </c>
    </row>
    <row r="35442" spans="4:5" x14ac:dyDescent="0.25">
      <c r="D35442" s="31">
        <v>-403.072</v>
      </c>
      <c r="E35442" s="28">
        <v>570.39099999999996</v>
      </c>
    </row>
    <row r="35443" spans="4:5" x14ac:dyDescent="0.25">
      <c r="D35443" s="31">
        <v>-403.05599999999998</v>
      </c>
      <c r="E35443" s="28">
        <v>570.30499999999995</v>
      </c>
    </row>
    <row r="35444" spans="4:5" x14ac:dyDescent="0.25">
      <c r="D35444" s="31">
        <v>-403.04</v>
      </c>
      <c r="E35444" s="28">
        <v>570.21900000000005</v>
      </c>
    </row>
    <row r="35445" spans="4:5" x14ac:dyDescent="0.25">
      <c r="D35445" s="31">
        <v>-403.024</v>
      </c>
      <c r="E35445" s="28">
        <v>570.13300000000004</v>
      </c>
    </row>
    <row r="35446" spans="4:5" x14ac:dyDescent="0.25">
      <c r="D35446" s="31">
        <v>-403.00799999999998</v>
      </c>
      <c r="E35446" s="28">
        <v>570.04700000000003</v>
      </c>
    </row>
    <row r="35447" spans="4:5" x14ac:dyDescent="0.25">
      <c r="D35447" s="31">
        <v>-402.99200000000002</v>
      </c>
      <c r="E35447" s="28">
        <v>569.96100000000001</v>
      </c>
    </row>
    <row r="35448" spans="4:5" x14ac:dyDescent="0.25">
      <c r="D35448" s="31">
        <v>-402.976</v>
      </c>
      <c r="E35448" s="28">
        <v>569.875</v>
      </c>
    </row>
    <row r="35449" spans="4:5" x14ac:dyDescent="0.25">
      <c r="D35449" s="31">
        <v>-402.96</v>
      </c>
      <c r="E35449" s="28">
        <v>569.78899999999999</v>
      </c>
    </row>
    <row r="35450" spans="4:5" x14ac:dyDescent="0.25">
      <c r="D35450" s="31">
        <v>-402.94400000000002</v>
      </c>
      <c r="E35450" s="28">
        <v>569.70299999999997</v>
      </c>
    </row>
    <row r="35451" spans="4:5" x14ac:dyDescent="0.25">
      <c r="D35451" s="31">
        <v>-402.928</v>
      </c>
      <c r="E35451" s="28">
        <v>569.61699999999996</v>
      </c>
    </row>
    <row r="35452" spans="4:5" x14ac:dyDescent="0.25">
      <c r="D35452" s="31">
        <v>-402.91199999999998</v>
      </c>
      <c r="E35452" s="28">
        <v>569.53200000000004</v>
      </c>
    </row>
    <row r="35453" spans="4:5" x14ac:dyDescent="0.25">
      <c r="D35453" s="31">
        <v>-402.89600000000002</v>
      </c>
      <c r="E35453" s="28">
        <v>569.44600000000003</v>
      </c>
    </row>
    <row r="35454" spans="4:5" x14ac:dyDescent="0.25">
      <c r="D35454" s="31">
        <v>-402.88</v>
      </c>
      <c r="E35454" s="28">
        <v>569.36</v>
      </c>
    </row>
    <row r="35455" spans="4:5" x14ac:dyDescent="0.25">
      <c r="D35455" s="31">
        <v>-402.86399999999998</v>
      </c>
      <c r="E35455" s="28">
        <v>569.274</v>
      </c>
    </row>
    <row r="35456" spans="4:5" x14ac:dyDescent="0.25">
      <c r="D35456" s="31">
        <v>-402.84800000000001</v>
      </c>
      <c r="E35456" s="28">
        <v>569.18799999999999</v>
      </c>
    </row>
    <row r="35457" spans="4:5" x14ac:dyDescent="0.25">
      <c r="D35457" s="31">
        <v>-402.83199999999999</v>
      </c>
      <c r="E35457" s="28">
        <v>569.10199999999998</v>
      </c>
    </row>
    <row r="35458" spans="4:5" x14ac:dyDescent="0.25">
      <c r="D35458" s="31">
        <v>-402.81599999999997</v>
      </c>
      <c r="E35458" s="28">
        <v>569.01599999999996</v>
      </c>
    </row>
    <row r="35459" spans="4:5" x14ac:dyDescent="0.25">
      <c r="D35459" s="31">
        <v>-402.8</v>
      </c>
      <c r="E35459" s="28">
        <v>568.92999999999995</v>
      </c>
    </row>
    <row r="35460" spans="4:5" x14ac:dyDescent="0.25">
      <c r="D35460" s="31">
        <v>-402.78399999999999</v>
      </c>
      <c r="E35460" s="28">
        <v>568.84400000000005</v>
      </c>
    </row>
    <row r="35461" spans="4:5" x14ac:dyDescent="0.25">
      <c r="D35461" s="31">
        <v>-402.76799999999997</v>
      </c>
      <c r="E35461" s="28">
        <v>568.75800000000004</v>
      </c>
    </row>
    <row r="35462" spans="4:5" x14ac:dyDescent="0.25">
      <c r="D35462" s="31">
        <v>-402.75200000000001</v>
      </c>
      <c r="E35462" s="28">
        <v>568.67200000000003</v>
      </c>
    </row>
    <row r="35463" spans="4:5" x14ac:dyDescent="0.25">
      <c r="D35463" s="31">
        <v>-402.73599999999999</v>
      </c>
      <c r="E35463" s="28">
        <v>568.58600000000001</v>
      </c>
    </row>
    <row r="35464" spans="4:5" x14ac:dyDescent="0.25">
      <c r="D35464" s="31">
        <v>-402.72</v>
      </c>
      <c r="E35464" s="28">
        <v>568.5</v>
      </c>
    </row>
    <row r="35465" spans="4:5" x14ac:dyDescent="0.25">
      <c r="D35465" s="31">
        <v>-402.70400000000001</v>
      </c>
      <c r="E35465" s="28">
        <v>568.41499999999996</v>
      </c>
    </row>
    <row r="35466" spans="4:5" x14ac:dyDescent="0.25">
      <c r="D35466" s="31">
        <v>-402.68799999999999</v>
      </c>
      <c r="E35466" s="28">
        <v>568.32899999999995</v>
      </c>
    </row>
    <row r="35467" spans="4:5" x14ac:dyDescent="0.25">
      <c r="D35467" s="31">
        <v>-402.67200000000003</v>
      </c>
      <c r="E35467" s="28">
        <v>568.24300000000005</v>
      </c>
    </row>
    <row r="35468" spans="4:5" x14ac:dyDescent="0.25">
      <c r="D35468" s="31">
        <v>-402.65600000000001</v>
      </c>
      <c r="E35468" s="28">
        <v>568.15700000000004</v>
      </c>
    </row>
    <row r="35469" spans="4:5" x14ac:dyDescent="0.25">
      <c r="D35469" s="31">
        <v>-402.64</v>
      </c>
      <c r="E35469" s="28">
        <v>568.07100000000003</v>
      </c>
    </row>
    <row r="35470" spans="4:5" x14ac:dyDescent="0.25">
      <c r="D35470" s="31">
        <v>-402.62400000000002</v>
      </c>
      <c r="E35470" s="28">
        <v>567.98500000000001</v>
      </c>
    </row>
    <row r="35471" spans="4:5" x14ac:dyDescent="0.25">
      <c r="D35471" s="31">
        <v>-402.608</v>
      </c>
      <c r="E35471" s="28">
        <v>567.899</v>
      </c>
    </row>
    <row r="35472" spans="4:5" x14ac:dyDescent="0.25">
      <c r="D35472" s="31">
        <v>-402.59199999999998</v>
      </c>
      <c r="E35472" s="28">
        <v>567.81299999999999</v>
      </c>
    </row>
    <row r="35473" spans="4:5" x14ac:dyDescent="0.25">
      <c r="D35473" s="31">
        <v>-402.57600000000002</v>
      </c>
      <c r="E35473" s="28">
        <v>567.72699999999998</v>
      </c>
    </row>
    <row r="35474" spans="4:5" x14ac:dyDescent="0.25">
      <c r="D35474" s="31">
        <v>-402.56</v>
      </c>
      <c r="E35474" s="28">
        <v>567.64099999999996</v>
      </c>
    </row>
    <row r="35475" spans="4:5" x14ac:dyDescent="0.25">
      <c r="D35475" s="31">
        <v>-402.54399999999998</v>
      </c>
      <c r="E35475" s="28">
        <v>567.55499999999995</v>
      </c>
    </row>
    <row r="35476" spans="4:5" x14ac:dyDescent="0.25">
      <c r="D35476" s="31">
        <v>-402.52800000000002</v>
      </c>
      <c r="E35476" s="28">
        <v>567.46900000000005</v>
      </c>
    </row>
    <row r="35477" spans="4:5" x14ac:dyDescent="0.25">
      <c r="D35477" s="31">
        <v>-402.512</v>
      </c>
      <c r="E35477" s="28">
        <v>567.38300000000004</v>
      </c>
    </row>
    <row r="35478" spans="4:5" x14ac:dyDescent="0.25">
      <c r="D35478" s="31">
        <v>-402.49599999999998</v>
      </c>
      <c r="E35478" s="28">
        <v>567.29700000000003</v>
      </c>
    </row>
    <row r="35479" spans="4:5" x14ac:dyDescent="0.25">
      <c r="D35479" s="31">
        <v>-402.48</v>
      </c>
      <c r="E35479" s="28">
        <v>567.21100000000001</v>
      </c>
    </row>
    <row r="35480" spans="4:5" x14ac:dyDescent="0.25">
      <c r="D35480" s="31">
        <v>-402.464</v>
      </c>
      <c r="E35480" s="28">
        <v>567.125</v>
      </c>
    </row>
    <row r="35481" spans="4:5" x14ac:dyDescent="0.25">
      <c r="D35481" s="31">
        <v>-402.44799999999998</v>
      </c>
      <c r="E35481" s="28">
        <v>567.03899999999999</v>
      </c>
    </row>
    <row r="35482" spans="4:5" x14ac:dyDescent="0.25">
      <c r="D35482" s="31">
        <v>-402.43200000000002</v>
      </c>
      <c r="E35482" s="28">
        <v>566.95299999999997</v>
      </c>
    </row>
    <row r="35483" spans="4:5" x14ac:dyDescent="0.25">
      <c r="D35483" s="31">
        <v>-402.416</v>
      </c>
      <c r="E35483" s="28">
        <v>566.86699999999996</v>
      </c>
    </row>
    <row r="35484" spans="4:5" x14ac:dyDescent="0.25">
      <c r="D35484" s="31">
        <v>-402.4</v>
      </c>
      <c r="E35484" s="28">
        <v>566.78099999999995</v>
      </c>
    </row>
    <row r="35485" spans="4:5" x14ac:dyDescent="0.25">
      <c r="D35485" s="31">
        <v>-402.38400000000001</v>
      </c>
      <c r="E35485" s="28">
        <v>566.69500000000005</v>
      </c>
    </row>
    <row r="35486" spans="4:5" x14ac:dyDescent="0.25">
      <c r="D35486" s="31">
        <v>-402.36799999999999</v>
      </c>
      <c r="E35486" s="28">
        <v>566.60900000000004</v>
      </c>
    </row>
    <row r="35487" spans="4:5" x14ac:dyDescent="0.25">
      <c r="D35487" s="31">
        <v>-402.35199999999998</v>
      </c>
      <c r="E35487" s="28">
        <v>566.52300000000002</v>
      </c>
    </row>
    <row r="35488" spans="4:5" x14ac:dyDescent="0.25">
      <c r="D35488" s="31">
        <v>-402.33600000000001</v>
      </c>
      <c r="E35488" s="28">
        <v>566.43700000000001</v>
      </c>
    </row>
    <row r="35489" spans="4:5" x14ac:dyDescent="0.25">
      <c r="D35489" s="31">
        <v>-402.32</v>
      </c>
      <c r="E35489" s="28">
        <v>566.351</v>
      </c>
    </row>
    <row r="35490" spans="4:5" x14ac:dyDescent="0.25">
      <c r="D35490" s="31">
        <v>-402.30399999999997</v>
      </c>
      <c r="E35490" s="28">
        <v>566.26499999999999</v>
      </c>
    </row>
    <row r="35491" spans="4:5" x14ac:dyDescent="0.25">
      <c r="D35491" s="31">
        <v>-402.28800000000001</v>
      </c>
      <c r="E35491" s="28">
        <v>566.17899999999997</v>
      </c>
    </row>
    <row r="35492" spans="4:5" x14ac:dyDescent="0.25">
      <c r="D35492" s="31">
        <v>-402.27199999999999</v>
      </c>
      <c r="E35492" s="28">
        <v>566.09299999999996</v>
      </c>
    </row>
    <row r="35493" spans="4:5" x14ac:dyDescent="0.25">
      <c r="D35493" s="31">
        <v>-402.25599999999997</v>
      </c>
      <c r="E35493" s="28">
        <v>566.00699999999995</v>
      </c>
    </row>
    <row r="35494" spans="4:5" x14ac:dyDescent="0.25">
      <c r="D35494" s="31">
        <v>-402.24</v>
      </c>
      <c r="E35494" s="28">
        <v>565.92100000000005</v>
      </c>
    </row>
    <row r="35495" spans="4:5" x14ac:dyDescent="0.25">
      <c r="D35495" s="31">
        <v>-402.22399999999999</v>
      </c>
      <c r="E35495" s="28">
        <v>565.83500000000004</v>
      </c>
    </row>
    <row r="35496" spans="4:5" x14ac:dyDescent="0.25">
      <c r="D35496" s="31">
        <v>-402.20800000000003</v>
      </c>
      <c r="E35496" s="28">
        <v>565.74900000000002</v>
      </c>
    </row>
    <row r="35497" spans="4:5" x14ac:dyDescent="0.25">
      <c r="D35497" s="31">
        <v>-402.19200000000001</v>
      </c>
      <c r="E35497" s="28">
        <v>565.66300000000001</v>
      </c>
    </row>
    <row r="35498" spans="4:5" x14ac:dyDescent="0.25">
      <c r="D35498" s="31">
        <v>-402.17599999999999</v>
      </c>
      <c r="E35498" s="28">
        <v>565.577</v>
      </c>
    </row>
    <row r="35499" spans="4:5" x14ac:dyDescent="0.25">
      <c r="D35499" s="31">
        <v>-402.16</v>
      </c>
      <c r="E35499" s="28">
        <v>565.49099999999999</v>
      </c>
    </row>
    <row r="35500" spans="4:5" x14ac:dyDescent="0.25">
      <c r="D35500" s="31">
        <v>-402.14400000000001</v>
      </c>
      <c r="E35500" s="28">
        <v>565.40499999999997</v>
      </c>
    </row>
    <row r="35501" spans="4:5" x14ac:dyDescent="0.25">
      <c r="D35501" s="31">
        <v>-402.12799999999999</v>
      </c>
      <c r="E35501" s="28">
        <v>565.31899999999996</v>
      </c>
    </row>
    <row r="35502" spans="4:5" x14ac:dyDescent="0.25">
      <c r="D35502" s="31">
        <v>-402.11200000000002</v>
      </c>
      <c r="E35502" s="28">
        <v>565.23299999999995</v>
      </c>
    </row>
    <row r="35503" spans="4:5" x14ac:dyDescent="0.25">
      <c r="D35503" s="31">
        <v>-402.096</v>
      </c>
      <c r="E35503" s="28">
        <v>565.14700000000005</v>
      </c>
    </row>
    <row r="35504" spans="4:5" x14ac:dyDescent="0.25">
      <c r="D35504" s="31">
        <v>-402.08</v>
      </c>
      <c r="E35504" s="28">
        <v>565.06100000000004</v>
      </c>
    </row>
    <row r="35505" spans="4:5" x14ac:dyDescent="0.25">
      <c r="D35505" s="31">
        <v>-402.06400000000002</v>
      </c>
      <c r="E35505" s="28">
        <v>564.97500000000002</v>
      </c>
    </row>
    <row r="35506" spans="4:5" x14ac:dyDescent="0.25">
      <c r="D35506" s="31">
        <v>-402.048</v>
      </c>
      <c r="E35506" s="28">
        <v>564.88800000000003</v>
      </c>
    </row>
    <row r="35507" spans="4:5" x14ac:dyDescent="0.25">
      <c r="D35507" s="31">
        <v>-402.03199999999998</v>
      </c>
      <c r="E35507" s="28">
        <v>564.80200000000002</v>
      </c>
    </row>
    <row r="35508" spans="4:5" x14ac:dyDescent="0.25">
      <c r="D35508" s="31">
        <v>-402.01600000000002</v>
      </c>
      <c r="E35508" s="28">
        <v>564.71600000000001</v>
      </c>
    </row>
    <row r="35509" spans="4:5" x14ac:dyDescent="0.25">
      <c r="D35509" s="31">
        <v>-402</v>
      </c>
      <c r="E35509" s="28">
        <v>564.63</v>
      </c>
    </row>
    <row r="35510" spans="4:5" x14ac:dyDescent="0.25">
      <c r="D35510" s="31">
        <v>-401.98399999999998</v>
      </c>
      <c r="E35510" s="28">
        <v>564.54399999999998</v>
      </c>
    </row>
    <row r="35511" spans="4:5" x14ac:dyDescent="0.25">
      <c r="D35511" s="31">
        <v>-401.96800000000002</v>
      </c>
      <c r="E35511" s="28">
        <v>564.45799999999997</v>
      </c>
    </row>
    <row r="35512" spans="4:5" x14ac:dyDescent="0.25">
      <c r="D35512" s="31">
        <v>-401.952</v>
      </c>
      <c r="E35512" s="28">
        <v>564.37199999999996</v>
      </c>
    </row>
    <row r="35513" spans="4:5" x14ac:dyDescent="0.25">
      <c r="D35513" s="31">
        <v>-401.93599999999998</v>
      </c>
      <c r="E35513" s="28">
        <v>564.28599999999994</v>
      </c>
    </row>
    <row r="35514" spans="4:5" x14ac:dyDescent="0.25">
      <c r="D35514" s="31">
        <v>-401.92</v>
      </c>
      <c r="E35514" s="28">
        <v>564.20000000000005</v>
      </c>
    </row>
    <row r="35515" spans="4:5" x14ac:dyDescent="0.25">
      <c r="D35515" s="31">
        <v>-401.904</v>
      </c>
      <c r="E35515" s="28">
        <v>564.11400000000003</v>
      </c>
    </row>
    <row r="35516" spans="4:5" x14ac:dyDescent="0.25">
      <c r="D35516" s="31">
        <v>-401.88799999999998</v>
      </c>
      <c r="E35516" s="28">
        <v>564.02800000000002</v>
      </c>
    </row>
    <row r="35517" spans="4:5" x14ac:dyDescent="0.25">
      <c r="D35517" s="31">
        <v>-401.87200000000001</v>
      </c>
      <c r="E35517" s="28">
        <v>563.94200000000001</v>
      </c>
    </row>
    <row r="35518" spans="4:5" x14ac:dyDescent="0.25">
      <c r="D35518" s="31">
        <v>-401.85599999999999</v>
      </c>
      <c r="E35518" s="28">
        <v>563.85599999999999</v>
      </c>
    </row>
    <row r="35519" spans="4:5" x14ac:dyDescent="0.25">
      <c r="D35519" s="31">
        <v>-401.84</v>
      </c>
      <c r="E35519" s="28">
        <v>563.77</v>
      </c>
    </row>
    <row r="35520" spans="4:5" x14ac:dyDescent="0.25">
      <c r="D35520" s="31">
        <v>-401.82400000000001</v>
      </c>
      <c r="E35520" s="28">
        <v>563.68299999999999</v>
      </c>
    </row>
    <row r="35521" spans="4:5" x14ac:dyDescent="0.25">
      <c r="D35521" s="31">
        <v>-401.80799999999999</v>
      </c>
      <c r="E35521" s="28">
        <v>563.59699999999998</v>
      </c>
    </row>
    <row r="35522" spans="4:5" x14ac:dyDescent="0.25">
      <c r="D35522" s="31">
        <v>-401.79199999999997</v>
      </c>
      <c r="E35522" s="28">
        <v>563.51099999999997</v>
      </c>
    </row>
    <row r="35523" spans="4:5" x14ac:dyDescent="0.25">
      <c r="D35523" s="31">
        <v>-401.77600000000001</v>
      </c>
      <c r="E35523" s="28">
        <v>563.42499999999995</v>
      </c>
    </row>
    <row r="35524" spans="4:5" x14ac:dyDescent="0.25">
      <c r="D35524" s="31">
        <v>-401.76</v>
      </c>
      <c r="E35524" s="28">
        <v>563.33900000000006</v>
      </c>
    </row>
    <row r="35525" spans="4:5" x14ac:dyDescent="0.25">
      <c r="D35525" s="31">
        <v>-401.745</v>
      </c>
      <c r="E35525" s="28">
        <v>563.25300000000004</v>
      </c>
    </row>
    <row r="35526" spans="4:5" x14ac:dyDescent="0.25">
      <c r="D35526" s="31">
        <v>-401.72899999999998</v>
      </c>
      <c r="E35526" s="28">
        <v>563.16700000000003</v>
      </c>
    </row>
    <row r="35527" spans="4:5" x14ac:dyDescent="0.25">
      <c r="D35527" s="31">
        <v>-401.71300000000002</v>
      </c>
      <c r="E35527" s="28">
        <v>563.08100000000002</v>
      </c>
    </row>
    <row r="35528" spans="4:5" x14ac:dyDescent="0.25">
      <c r="D35528" s="31">
        <v>-401.697</v>
      </c>
      <c r="E35528" s="28">
        <v>562.995</v>
      </c>
    </row>
    <row r="35529" spans="4:5" x14ac:dyDescent="0.25">
      <c r="D35529" s="31">
        <v>-401.68099999999998</v>
      </c>
      <c r="E35529" s="28">
        <v>562.90800000000002</v>
      </c>
    </row>
    <row r="35530" spans="4:5" x14ac:dyDescent="0.25">
      <c r="D35530" s="31">
        <v>-401.66500000000002</v>
      </c>
      <c r="E35530" s="28">
        <v>562.82299999999998</v>
      </c>
    </row>
    <row r="35531" spans="4:5" x14ac:dyDescent="0.25">
      <c r="D35531" s="31">
        <v>-401.649</v>
      </c>
      <c r="E35531" s="28">
        <v>562.73599999999999</v>
      </c>
    </row>
    <row r="35532" spans="4:5" x14ac:dyDescent="0.25">
      <c r="D35532" s="31">
        <v>-401.63299999999998</v>
      </c>
      <c r="E35532" s="28">
        <v>562.65</v>
      </c>
    </row>
    <row r="35533" spans="4:5" x14ac:dyDescent="0.25">
      <c r="D35533" s="31">
        <v>-401.61700000000002</v>
      </c>
      <c r="E35533" s="28">
        <v>562.56399999999996</v>
      </c>
    </row>
    <row r="35534" spans="4:5" x14ac:dyDescent="0.25">
      <c r="D35534" s="31">
        <v>-401.601</v>
      </c>
      <c r="E35534" s="28">
        <v>562.47799999999995</v>
      </c>
    </row>
    <row r="35535" spans="4:5" x14ac:dyDescent="0.25">
      <c r="D35535" s="31">
        <v>-401.58499999999998</v>
      </c>
      <c r="E35535" s="28">
        <v>562.39200000000005</v>
      </c>
    </row>
    <row r="35536" spans="4:5" x14ac:dyDescent="0.25">
      <c r="D35536" s="31">
        <v>-401.56900000000002</v>
      </c>
      <c r="E35536" s="28">
        <v>562.30600000000004</v>
      </c>
    </row>
    <row r="35537" spans="4:5" x14ac:dyDescent="0.25">
      <c r="D35537" s="31">
        <v>-401.553</v>
      </c>
      <c r="E35537" s="28">
        <v>562.22</v>
      </c>
    </row>
    <row r="35538" spans="4:5" x14ac:dyDescent="0.25">
      <c r="D35538" s="31">
        <v>-401.53699999999998</v>
      </c>
      <c r="E35538" s="28">
        <v>562.13300000000004</v>
      </c>
    </row>
    <row r="35539" spans="4:5" x14ac:dyDescent="0.25">
      <c r="D35539" s="31">
        <v>-401.52100000000002</v>
      </c>
      <c r="E35539" s="28">
        <v>562.04700000000003</v>
      </c>
    </row>
    <row r="35540" spans="4:5" x14ac:dyDescent="0.25">
      <c r="D35540" s="31">
        <v>-401.505</v>
      </c>
      <c r="E35540" s="28">
        <v>561.96100000000001</v>
      </c>
    </row>
    <row r="35541" spans="4:5" x14ac:dyDescent="0.25">
      <c r="D35541" s="31">
        <v>-401.48899999999998</v>
      </c>
      <c r="E35541" s="28">
        <v>561.875</v>
      </c>
    </row>
    <row r="35542" spans="4:5" x14ac:dyDescent="0.25">
      <c r="D35542" s="31">
        <v>-401.47300000000001</v>
      </c>
      <c r="E35542" s="28">
        <v>561.78899999999999</v>
      </c>
    </row>
    <row r="35543" spans="4:5" x14ac:dyDescent="0.25">
      <c r="D35543" s="31">
        <v>-401.45699999999999</v>
      </c>
      <c r="E35543" s="28">
        <v>561.70299999999997</v>
      </c>
    </row>
    <row r="35544" spans="4:5" x14ac:dyDescent="0.25">
      <c r="D35544" s="31">
        <v>-401.44099999999997</v>
      </c>
      <c r="E35544" s="28">
        <v>561.61699999999996</v>
      </c>
    </row>
    <row r="35545" spans="4:5" x14ac:dyDescent="0.25">
      <c r="D35545" s="31">
        <v>-401.42500000000001</v>
      </c>
      <c r="E35545" s="28">
        <v>561.53</v>
      </c>
    </row>
    <row r="35546" spans="4:5" x14ac:dyDescent="0.25">
      <c r="D35546" s="31">
        <v>-401.40899999999999</v>
      </c>
      <c r="E35546" s="28">
        <v>561.44399999999996</v>
      </c>
    </row>
    <row r="35547" spans="4:5" x14ac:dyDescent="0.25">
      <c r="D35547" s="31">
        <v>-401.39299999999997</v>
      </c>
      <c r="E35547" s="28">
        <v>561.35799999999995</v>
      </c>
    </row>
    <row r="35548" spans="4:5" x14ac:dyDescent="0.25">
      <c r="D35548" s="31">
        <v>-401.37700000000001</v>
      </c>
      <c r="E35548" s="28">
        <v>561.27200000000005</v>
      </c>
    </row>
    <row r="35549" spans="4:5" x14ac:dyDescent="0.25">
      <c r="D35549" s="31">
        <v>-401.36099999999999</v>
      </c>
      <c r="E35549" s="28">
        <v>561.18600000000004</v>
      </c>
    </row>
    <row r="35550" spans="4:5" x14ac:dyDescent="0.25">
      <c r="D35550" s="31">
        <v>-401.34500000000003</v>
      </c>
      <c r="E35550" s="28">
        <v>561.1</v>
      </c>
    </row>
    <row r="35551" spans="4:5" x14ac:dyDescent="0.25">
      <c r="D35551" s="31">
        <v>-401.32900000000001</v>
      </c>
      <c r="E35551" s="28">
        <v>561.01300000000003</v>
      </c>
    </row>
    <row r="35552" spans="4:5" x14ac:dyDescent="0.25">
      <c r="D35552" s="31">
        <v>-401.31299999999999</v>
      </c>
      <c r="E35552" s="28">
        <v>560.92700000000002</v>
      </c>
    </row>
    <row r="35553" spans="4:5" x14ac:dyDescent="0.25">
      <c r="D35553" s="31">
        <v>-401.29700000000003</v>
      </c>
      <c r="E35553" s="28">
        <v>560.84100000000001</v>
      </c>
    </row>
    <row r="35554" spans="4:5" x14ac:dyDescent="0.25">
      <c r="D35554" s="31">
        <v>-401.28100000000001</v>
      </c>
      <c r="E35554" s="28">
        <v>560.755</v>
      </c>
    </row>
    <row r="35555" spans="4:5" x14ac:dyDescent="0.25">
      <c r="D35555" s="31">
        <v>-401.26499999999999</v>
      </c>
      <c r="E35555" s="28">
        <v>560.66899999999998</v>
      </c>
    </row>
    <row r="35556" spans="4:5" x14ac:dyDescent="0.25">
      <c r="D35556" s="31">
        <v>-401.24900000000002</v>
      </c>
      <c r="E35556" s="28">
        <v>560.58299999999997</v>
      </c>
    </row>
    <row r="35557" spans="4:5" x14ac:dyDescent="0.25">
      <c r="D35557" s="31">
        <v>-401.233</v>
      </c>
      <c r="E35557" s="28">
        <v>560.49599999999998</v>
      </c>
    </row>
    <row r="35558" spans="4:5" x14ac:dyDescent="0.25">
      <c r="D35558" s="31">
        <v>-401.21699999999998</v>
      </c>
      <c r="E35558" s="28">
        <v>560.41</v>
      </c>
    </row>
    <row r="35559" spans="4:5" x14ac:dyDescent="0.25">
      <c r="D35559" s="31">
        <v>-401.20100000000002</v>
      </c>
      <c r="E35559" s="28">
        <v>560.32399999999996</v>
      </c>
    </row>
    <row r="35560" spans="4:5" x14ac:dyDescent="0.25">
      <c r="D35560" s="31">
        <v>-401.185</v>
      </c>
      <c r="E35560" s="28">
        <v>560.23800000000006</v>
      </c>
    </row>
    <row r="35561" spans="4:5" x14ac:dyDescent="0.25">
      <c r="D35561" s="31">
        <v>-401.16899999999998</v>
      </c>
      <c r="E35561" s="28">
        <v>560.15200000000004</v>
      </c>
    </row>
    <row r="35562" spans="4:5" x14ac:dyDescent="0.25">
      <c r="D35562" s="31">
        <v>-401.15300000000002</v>
      </c>
      <c r="E35562" s="28">
        <v>560.06600000000003</v>
      </c>
    </row>
    <row r="35563" spans="4:5" x14ac:dyDescent="0.25">
      <c r="D35563" s="31">
        <v>-401.137</v>
      </c>
      <c r="E35563" s="28">
        <v>559.97900000000004</v>
      </c>
    </row>
    <row r="35564" spans="4:5" x14ac:dyDescent="0.25">
      <c r="D35564" s="31">
        <v>-401.12099999999998</v>
      </c>
      <c r="E35564" s="28">
        <v>559.89300000000003</v>
      </c>
    </row>
    <row r="35565" spans="4:5" x14ac:dyDescent="0.25">
      <c r="D35565" s="31">
        <v>-401.10500000000002</v>
      </c>
      <c r="E35565" s="28">
        <v>559.80700000000002</v>
      </c>
    </row>
    <row r="35566" spans="4:5" x14ac:dyDescent="0.25">
      <c r="D35566" s="31">
        <v>-401.089</v>
      </c>
      <c r="E35566" s="28">
        <v>559.721</v>
      </c>
    </row>
    <row r="35567" spans="4:5" x14ac:dyDescent="0.25">
      <c r="D35567" s="31">
        <v>-401.07299999999998</v>
      </c>
      <c r="E35567" s="28">
        <v>559.63499999999999</v>
      </c>
    </row>
    <row r="35568" spans="4:5" x14ac:dyDescent="0.25">
      <c r="D35568" s="31">
        <v>-401.05700000000002</v>
      </c>
      <c r="E35568" s="28">
        <v>559.548</v>
      </c>
    </row>
    <row r="35569" spans="4:5" x14ac:dyDescent="0.25">
      <c r="D35569" s="31">
        <v>-401.041</v>
      </c>
      <c r="E35569" s="28">
        <v>559.46199999999999</v>
      </c>
    </row>
    <row r="35570" spans="4:5" x14ac:dyDescent="0.25">
      <c r="D35570" s="31">
        <v>-401.02499999999998</v>
      </c>
      <c r="E35570" s="28">
        <v>559.37599999999998</v>
      </c>
    </row>
    <row r="35571" spans="4:5" x14ac:dyDescent="0.25">
      <c r="D35571" s="31">
        <v>-401.00900000000001</v>
      </c>
      <c r="E35571" s="28">
        <v>559.29</v>
      </c>
    </row>
    <row r="35572" spans="4:5" x14ac:dyDescent="0.25">
      <c r="D35572" s="31">
        <v>-400.99299999999999</v>
      </c>
      <c r="E35572" s="28">
        <v>559.20399999999995</v>
      </c>
    </row>
    <row r="35573" spans="4:5" x14ac:dyDescent="0.25">
      <c r="D35573" s="31">
        <v>-400.97699999999998</v>
      </c>
      <c r="E35573" s="28">
        <v>559.11699999999996</v>
      </c>
    </row>
    <row r="35574" spans="4:5" x14ac:dyDescent="0.25">
      <c r="D35574" s="31">
        <v>-400.96100000000001</v>
      </c>
      <c r="E35574" s="28">
        <v>559.03099999999995</v>
      </c>
    </row>
    <row r="35575" spans="4:5" x14ac:dyDescent="0.25">
      <c r="D35575" s="31">
        <v>-400.94499999999999</v>
      </c>
      <c r="E35575" s="28">
        <v>558.94500000000005</v>
      </c>
    </row>
    <row r="35576" spans="4:5" x14ac:dyDescent="0.25">
      <c r="D35576" s="31">
        <v>-400.92899999999997</v>
      </c>
      <c r="E35576" s="28">
        <v>558.85900000000004</v>
      </c>
    </row>
    <row r="35577" spans="4:5" x14ac:dyDescent="0.25">
      <c r="D35577" s="31">
        <v>-400.91300000000001</v>
      </c>
      <c r="E35577" s="28">
        <v>558.77300000000002</v>
      </c>
    </row>
    <row r="35578" spans="4:5" x14ac:dyDescent="0.25">
      <c r="D35578" s="31">
        <v>-400.89699999999999</v>
      </c>
      <c r="E35578" s="28">
        <v>558.68600000000004</v>
      </c>
    </row>
    <row r="35579" spans="4:5" x14ac:dyDescent="0.25">
      <c r="D35579" s="31">
        <v>-400.88099999999997</v>
      </c>
      <c r="E35579" s="28">
        <v>558.6</v>
      </c>
    </row>
    <row r="35580" spans="4:5" x14ac:dyDescent="0.25">
      <c r="D35580" s="31">
        <v>-400.86500000000001</v>
      </c>
      <c r="E35580" s="28">
        <v>558.51400000000001</v>
      </c>
    </row>
    <row r="35581" spans="4:5" x14ac:dyDescent="0.25">
      <c r="D35581" s="31">
        <v>-400.84899999999999</v>
      </c>
      <c r="E35581" s="28">
        <v>558.428</v>
      </c>
    </row>
    <row r="35582" spans="4:5" x14ac:dyDescent="0.25">
      <c r="D35582" s="31">
        <v>-400.83300000000003</v>
      </c>
      <c r="E35582" s="28">
        <v>558.34100000000001</v>
      </c>
    </row>
    <row r="35583" spans="4:5" x14ac:dyDescent="0.25">
      <c r="D35583" s="31">
        <v>-400.81700000000001</v>
      </c>
      <c r="E35583" s="28">
        <v>558.255</v>
      </c>
    </row>
    <row r="35584" spans="4:5" x14ac:dyDescent="0.25">
      <c r="D35584" s="31">
        <v>-400.80099999999999</v>
      </c>
      <c r="E35584" s="28">
        <v>558.16899999999998</v>
      </c>
    </row>
    <row r="35585" spans="4:5" x14ac:dyDescent="0.25">
      <c r="D35585" s="31">
        <v>-400.78500000000003</v>
      </c>
      <c r="E35585" s="28">
        <v>558.08299999999997</v>
      </c>
    </row>
    <row r="35586" spans="4:5" x14ac:dyDescent="0.25">
      <c r="D35586" s="31">
        <v>-400.76900000000001</v>
      </c>
      <c r="E35586" s="28">
        <v>557.99599999999998</v>
      </c>
    </row>
    <row r="35587" spans="4:5" x14ac:dyDescent="0.25">
      <c r="D35587" s="31">
        <v>-400.75299999999999</v>
      </c>
      <c r="E35587" s="28">
        <v>557.91</v>
      </c>
    </row>
    <row r="35588" spans="4:5" x14ac:dyDescent="0.25">
      <c r="D35588" s="31">
        <v>-400.73700000000002</v>
      </c>
      <c r="E35588" s="28">
        <v>557.82399999999996</v>
      </c>
    </row>
    <row r="35589" spans="4:5" x14ac:dyDescent="0.25">
      <c r="D35589" s="31">
        <v>-400.721</v>
      </c>
      <c r="E35589" s="28">
        <v>557.73800000000006</v>
      </c>
    </row>
    <row r="35590" spans="4:5" x14ac:dyDescent="0.25">
      <c r="D35590" s="31">
        <v>-400.70499999999998</v>
      </c>
      <c r="E35590" s="28">
        <v>557.65200000000004</v>
      </c>
    </row>
    <row r="35591" spans="4:5" x14ac:dyDescent="0.25">
      <c r="D35591" s="31">
        <v>-400.68900000000002</v>
      </c>
      <c r="E35591" s="28">
        <v>557.56500000000005</v>
      </c>
    </row>
    <row r="35592" spans="4:5" x14ac:dyDescent="0.25">
      <c r="D35592" s="31">
        <v>-400.673</v>
      </c>
      <c r="E35592" s="28">
        <v>557.47900000000004</v>
      </c>
    </row>
    <row r="35593" spans="4:5" x14ac:dyDescent="0.25">
      <c r="D35593" s="31">
        <v>-400.65699999999998</v>
      </c>
      <c r="E35593" s="28">
        <v>557.39300000000003</v>
      </c>
    </row>
    <row r="35594" spans="4:5" x14ac:dyDescent="0.25">
      <c r="D35594" s="31">
        <v>-400.64100000000002</v>
      </c>
      <c r="E35594" s="28">
        <v>557.30700000000002</v>
      </c>
    </row>
    <row r="35595" spans="4:5" x14ac:dyDescent="0.25">
      <c r="D35595" s="31">
        <v>-400.625</v>
      </c>
      <c r="E35595" s="28">
        <v>557.22</v>
      </c>
    </row>
    <row r="35596" spans="4:5" x14ac:dyDescent="0.25">
      <c r="D35596" s="31">
        <v>-400.60899999999998</v>
      </c>
      <c r="E35596" s="28">
        <v>557.13400000000001</v>
      </c>
    </row>
    <row r="35597" spans="4:5" x14ac:dyDescent="0.25">
      <c r="D35597" s="31">
        <v>-400.59300000000002</v>
      </c>
      <c r="E35597" s="28">
        <v>557.048</v>
      </c>
    </row>
    <row r="35598" spans="4:5" x14ac:dyDescent="0.25">
      <c r="D35598" s="31">
        <v>-400.577</v>
      </c>
      <c r="E35598" s="28">
        <v>556.96199999999999</v>
      </c>
    </row>
    <row r="35599" spans="4:5" x14ac:dyDescent="0.25">
      <c r="D35599" s="31">
        <v>-400.56099999999998</v>
      </c>
      <c r="E35599" s="28">
        <v>556.875</v>
      </c>
    </row>
    <row r="35600" spans="4:5" x14ac:dyDescent="0.25">
      <c r="D35600" s="31">
        <v>-400.54500000000002</v>
      </c>
      <c r="E35600" s="28">
        <v>556.78899999999999</v>
      </c>
    </row>
    <row r="35601" spans="4:5" x14ac:dyDescent="0.25">
      <c r="D35601" s="31">
        <v>-400.529</v>
      </c>
      <c r="E35601" s="28">
        <v>556.70299999999997</v>
      </c>
    </row>
    <row r="35602" spans="4:5" x14ac:dyDescent="0.25">
      <c r="D35602" s="31">
        <v>-400.51299999999998</v>
      </c>
      <c r="E35602" s="28">
        <v>556.61699999999996</v>
      </c>
    </row>
    <row r="35603" spans="4:5" x14ac:dyDescent="0.25">
      <c r="D35603" s="31">
        <v>-400.49700000000001</v>
      </c>
      <c r="E35603" s="28">
        <v>556.53</v>
      </c>
    </row>
    <row r="35604" spans="4:5" x14ac:dyDescent="0.25">
      <c r="D35604" s="31">
        <v>-400.48099999999999</v>
      </c>
      <c r="E35604" s="28">
        <v>556.44399999999996</v>
      </c>
    </row>
    <row r="35605" spans="4:5" x14ac:dyDescent="0.25">
      <c r="D35605" s="31">
        <v>-400.46499999999997</v>
      </c>
      <c r="E35605" s="28">
        <v>556.35799999999995</v>
      </c>
    </row>
    <row r="35606" spans="4:5" x14ac:dyDescent="0.25">
      <c r="D35606" s="31">
        <v>-400.44900000000001</v>
      </c>
      <c r="E35606" s="28">
        <v>556.27099999999996</v>
      </c>
    </row>
    <row r="35607" spans="4:5" x14ac:dyDescent="0.25">
      <c r="D35607" s="31">
        <v>-400.43299999999999</v>
      </c>
      <c r="E35607" s="28">
        <v>556.18499999999995</v>
      </c>
    </row>
    <row r="35608" spans="4:5" x14ac:dyDescent="0.25">
      <c r="D35608" s="31">
        <v>-400.41699999999997</v>
      </c>
      <c r="E35608" s="28">
        <v>556.09900000000005</v>
      </c>
    </row>
    <row r="35609" spans="4:5" x14ac:dyDescent="0.25">
      <c r="D35609" s="31">
        <v>-400.40100000000001</v>
      </c>
      <c r="E35609" s="28">
        <v>556.01300000000003</v>
      </c>
    </row>
    <row r="35610" spans="4:5" x14ac:dyDescent="0.25">
      <c r="D35610" s="31">
        <v>-400.38499999999999</v>
      </c>
      <c r="E35610" s="28">
        <v>555.92600000000004</v>
      </c>
    </row>
    <row r="35611" spans="4:5" x14ac:dyDescent="0.25">
      <c r="D35611" s="31">
        <v>-400.36900000000003</v>
      </c>
      <c r="E35611" s="28">
        <v>555.84</v>
      </c>
    </row>
    <row r="35612" spans="4:5" x14ac:dyDescent="0.25">
      <c r="D35612" s="31">
        <v>-400.35300000000001</v>
      </c>
      <c r="E35612" s="28">
        <v>555.75400000000002</v>
      </c>
    </row>
    <row r="35613" spans="4:5" x14ac:dyDescent="0.25">
      <c r="D35613" s="31">
        <v>-400.33699999999999</v>
      </c>
      <c r="E35613" s="28">
        <v>555.66700000000003</v>
      </c>
    </row>
    <row r="35614" spans="4:5" x14ac:dyDescent="0.25">
      <c r="D35614" s="31">
        <v>-400.32100000000003</v>
      </c>
      <c r="E35614" s="28">
        <v>555.58100000000002</v>
      </c>
    </row>
    <row r="35615" spans="4:5" x14ac:dyDescent="0.25">
      <c r="D35615" s="31">
        <v>-400.30500000000001</v>
      </c>
      <c r="E35615" s="28">
        <v>555.495</v>
      </c>
    </row>
    <row r="35616" spans="4:5" x14ac:dyDescent="0.25">
      <c r="D35616" s="31">
        <v>-400.28899999999999</v>
      </c>
      <c r="E35616" s="28">
        <v>555.40899999999999</v>
      </c>
    </row>
    <row r="35617" spans="4:5" x14ac:dyDescent="0.25">
      <c r="D35617" s="31">
        <v>-400.27300000000002</v>
      </c>
      <c r="E35617" s="28">
        <v>555.322</v>
      </c>
    </row>
    <row r="35618" spans="4:5" x14ac:dyDescent="0.25">
      <c r="D35618" s="31">
        <v>-400.25700000000001</v>
      </c>
      <c r="E35618" s="28">
        <v>555.23599999999999</v>
      </c>
    </row>
    <row r="35619" spans="4:5" x14ac:dyDescent="0.25">
      <c r="D35619" s="31">
        <v>-400.24099999999999</v>
      </c>
      <c r="E35619" s="28">
        <v>555.15</v>
      </c>
    </row>
    <row r="35620" spans="4:5" x14ac:dyDescent="0.25">
      <c r="D35620" s="31">
        <v>-400.22500000000002</v>
      </c>
      <c r="E35620" s="28">
        <v>555.06299999999999</v>
      </c>
    </row>
    <row r="35621" spans="4:5" x14ac:dyDescent="0.25">
      <c r="D35621" s="31">
        <v>-400.209</v>
      </c>
      <c r="E35621" s="28">
        <v>554.97699999999998</v>
      </c>
    </row>
    <row r="35622" spans="4:5" x14ac:dyDescent="0.25">
      <c r="D35622" s="31">
        <v>-400.19299999999998</v>
      </c>
      <c r="E35622" s="28">
        <v>554.89099999999996</v>
      </c>
    </row>
    <row r="35623" spans="4:5" x14ac:dyDescent="0.25">
      <c r="D35623" s="31">
        <v>-400.17700000000002</v>
      </c>
      <c r="E35623" s="28">
        <v>554.80499999999995</v>
      </c>
    </row>
    <row r="35624" spans="4:5" x14ac:dyDescent="0.25">
      <c r="D35624" s="31">
        <v>-400.161</v>
      </c>
      <c r="E35624" s="28">
        <v>554.71799999999996</v>
      </c>
    </row>
    <row r="35625" spans="4:5" x14ac:dyDescent="0.25">
      <c r="D35625" s="31">
        <v>-400.14499999999998</v>
      </c>
      <c r="E35625" s="28">
        <v>554.63199999999995</v>
      </c>
    </row>
    <row r="35626" spans="4:5" x14ac:dyDescent="0.25">
      <c r="D35626" s="31">
        <v>-400.12900000000002</v>
      </c>
      <c r="E35626" s="28">
        <v>554.54600000000005</v>
      </c>
    </row>
    <row r="35627" spans="4:5" x14ac:dyDescent="0.25">
      <c r="D35627" s="31">
        <v>-400.113</v>
      </c>
      <c r="E35627" s="28">
        <v>554.45899999999995</v>
      </c>
    </row>
    <row r="35628" spans="4:5" x14ac:dyDescent="0.25">
      <c r="D35628" s="31">
        <v>-400.09699999999998</v>
      </c>
      <c r="E35628" s="28">
        <v>554.37300000000005</v>
      </c>
    </row>
    <row r="35629" spans="4:5" x14ac:dyDescent="0.25">
      <c r="D35629" s="31">
        <v>-400.08100000000002</v>
      </c>
      <c r="E35629" s="28">
        <v>554.28700000000003</v>
      </c>
    </row>
    <row r="35630" spans="4:5" x14ac:dyDescent="0.25">
      <c r="D35630" s="31">
        <v>-400.065</v>
      </c>
      <c r="E35630" s="28">
        <v>554.20100000000002</v>
      </c>
    </row>
    <row r="35631" spans="4:5" x14ac:dyDescent="0.25">
      <c r="D35631" s="31">
        <v>-400.04899999999998</v>
      </c>
      <c r="E35631" s="28">
        <v>554.11400000000003</v>
      </c>
    </row>
    <row r="35632" spans="4:5" x14ac:dyDescent="0.25">
      <c r="D35632" s="31">
        <v>-400.03300000000002</v>
      </c>
      <c r="E35632" s="28">
        <v>554.02800000000002</v>
      </c>
    </row>
    <row r="35633" spans="4:5" x14ac:dyDescent="0.25">
      <c r="D35633" s="31">
        <v>-400.017</v>
      </c>
      <c r="E35633" s="28">
        <v>553.94200000000001</v>
      </c>
    </row>
    <row r="35634" spans="4:5" x14ac:dyDescent="0.25">
      <c r="D35634" s="31">
        <v>-400.00099999999998</v>
      </c>
      <c r="E35634" s="28">
        <v>553.85500000000002</v>
      </c>
    </row>
    <row r="35635" spans="4:5" x14ac:dyDescent="0.25">
      <c r="D35635" s="31">
        <v>-399.98500000000001</v>
      </c>
      <c r="E35635" s="28">
        <v>553.76900000000001</v>
      </c>
    </row>
    <row r="35636" spans="4:5" x14ac:dyDescent="0.25">
      <c r="D35636" s="31">
        <v>-399.96899999999999</v>
      </c>
      <c r="E35636" s="28">
        <v>553.68299999999999</v>
      </c>
    </row>
    <row r="35637" spans="4:5" x14ac:dyDescent="0.25">
      <c r="D35637" s="31">
        <v>-399.95299999999997</v>
      </c>
      <c r="E35637" s="28">
        <v>553.596</v>
      </c>
    </row>
    <row r="35638" spans="4:5" x14ac:dyDescent="0.25">
      <c r="D35638" s="31">
        <v>-399.93799999999999</v>
      </c>
      <c r="E35638" s="28">
        <v>553.51</v>
      </c>
    </row>
    <row r="35639" spans="4:5" x14ac:dyDescent="0.25">
      <c r="D35639" s="31">
        <v>-399.92200000000003</v>
      </c>
      <c r="E35639" s="28">
        <v>553.42399999999998</v>
      </c>
    </row>
    <row r="35640" spans="4:5" x14ac:dyDescent="0.25">
      <c r="D35640" s="31">
        <v>-399.90600000000001</v>
      </c>
      <c r="E35640" s="28">
        <v>553.33699999999999</v>
      </c>
    </row>
    <row r="35641" spans="4:5" x14ac:dyDescent="0.25">
      <c r="D35641" s="31">
        <v>-399.89</v>
      </c>
      <c r="E35641" s="28">
        <v>553.25099999999998</v>
      </c>
    </row>
    <row r="35642" spans="4:5" x14ac:dyDescent="0.25">
      <c r="D35642" s="31">
        <v>-399.87400000000002</v>
      </c>
      <c r="E35642" s="28">
        <v>553.16499999999996</v>
      </c>
    </row>
    <row r="35643" spans="4:5" x14ac:dyDescent="0.25">
      <c r="D35643" s="31">
        <v>-399.858</v>
      </c>
      <c r="E35643" s="28">
        <v>553.07799999999997</v>
      </c>
    </row>
    <row r="35644" spans="4:5" x14ac:dyDescent="0.25">
      <c r="D35644" s="31">
        <v>-399.84199999999998</v>
      </c>
      <c r="E35644" s="28">
        <v>552.99199999999996</v>
      </c>
    </row>
    <row r="35645" spans="4:5" x14ac:dyDescent="0.25">
      <c r="D35645" s="31">
        <v>-399.82600000000002</v>
      </c>
      <c r="E35645" s="28">
        <v>552.90599999999995</v>
      </c>
    </row>
    <row r="35646" spans="4:5" x14ac:dyDescent="0.25">
      <c r="D35646" s="31">
        <v>-399.81</v>
      </c>
      <c r="E35646" s="28">
        <v>552.81899999999996</v>
      </c>
    </row>
    <row r="35647" spans="4:5" x14ac:dyDescent="0.25">
      <c r="D35647" s="31">
        <v>-399.79399999999998</v>
      </c>
      <c r="E35647" s="28">
        <v>552.73299999999995</v>
      </c>
    </row>
    <row r="35648" spans="4:5" x14ac:dyDescent="0.25">
      <c r="D35648" s="31">
        <v>-399.77800000000002</v>
      </c>
      <c r="E35648" s="28">
        <v>552.64700000000005</v>
      </c>
    </row>
    <row r="35649" spans="4:5" x14ac:dyDescent="0.25">
      <c r="D35649" s="31">
        <v>-399.762</v>
      </c>
      <c r="E35649" s="28">
        <v>552.55999999999995</v>
      </c>
    </row>
    <row r="35650" spans="4:5" x14ac:dyDescent="0.25">
      <c r="D35650" s="31">
        <v>-399.74599999999998</v>
      </c>
      <c r="E35650" s="28">
        <v>552.47400000000005</v>
      </c>
    </row>
    <row r="35651" spans="4:5" x14ac:dyDescent="0.25">
      <c r="D35651" s="31">
        <v>-399.73</v>
      </c>
      <c r="E35651" s="28">
        <v>552.38800000000003</v>
      </c>
    </row>
    <row r="35652" spans="4:5" x14ac:dyDescent="0.25">
      <c r="D35652" s="31">
        <v>-399.714</v>
      </c>
      <c r="E35652" s="28">
        <v>552.30100000000004</v>
      </c>
    </row>
    <row r="35653" spans="4:5" x14ac:dyDescent="0.25">
      <c r="D35653" s="31">
        <v>-399.69799999999998</v>
      </c>
      <c r="E35653" s="28">
        <v>552.21500000000003</v>
      </c>
    </row>
    <row r="35654" spans="4:5" x14ac:dyDescent="0.25">
      <c r="D35654" s="31">
        <v>-399.68200000000002</v>
      </c>
      <c r="E35654" s="28">
        <v>552.12900000000002</v>
      </c>
    </row>
    <row r="35655" spans="4:5" x14ac:dyDescent="0.25">
      <c r="D35655" s="31">
        <v>-399.666</v>
      </c>
      <c r="E35655" s="28">
        <v>552.04200000000003</v>
      </c>
    </row>
    <row r="35656" spans="4:5" x14ac:dyDescent="0.25">
      <c r="D35656" s="31">
        <v>-399.65</v>
      </c>
      <c r="E35656" s="28">
        <v>551.95600000000002</v>
      </c>
    </row>
    <row r="35657" spans="4:5" x14ac:dyDescent="0.25">
      <c r="D35657" s="31">
        <v>-399.63400000000001</v>
      </c>
      <c r="E35657" s="28">
        <v>551.87</v>
      </c>
    </row>
    <row r="35658" spans="4:5" x14ac:dyDescent="0.25">
      <c r="D35658" s="31">
        <v>-399.61799999999999</v>
      </c>
      <c r="E35658" s="28">
        <v>551.78300000000002</v>
      </c>
    </row>
    <row r="35659" spans="4:5" x14ac:dyDescent="0.25">
      <c r="D35659" s="31">
        <v>-399.60199999999998</v>
      </c>
      <c r="E35659" s="28">
        <v>551.697</v>
      </c>
    </row>
    <row r="35660" spans="4:5" x14ac:dyDescent="0.25">
      <c r="D35660" s="31">
        <v>-399.58600000000001</v>
      </c>
      <c r="E35660" s="28">
        <v>551.61099999999999</v>
      </c>
    </row>
    <row r="35661" spans="4:5" x14ac:dyDescent="0.25">
      <c r="D35661" s="31">
        <v>-399.57</v>
      </c>
      <c r="E35661" s="28">
        <v>551.524</v>
      </c>
    </row>
    <row r="35662" spans="4:5" x14ac:dyDescent="0.25">
      <c r="D35662" s="31">
        <v>-399.55399999999997</v>
      </c>
      <c r="E35662" s="28">
        <v>551.43799999999999</v>
      </c>
    </row>
    <row r="35663" spans="4:5" x14ac:dyDescent="0.25">
      <c r="D35663" s="31">
        <v>-399.53800000000001</v>
      </c>
      <c r="E35663" s="28">
        <v>551.351</v>
      </c>
    </row>
    <row r="35664" spans="4:5" x14ac:dyDescent="0.25">
      <c r="D35664" s="31">
        <v>-399.52199999999999</v>
      </c>
      <c r="E35664" s="28">
        <v>551.26499999999999</v>
      </c>
    </row>
    <row r="35665" spans="4:5" x14ac:dyDescent="0.25">
      <c r="D35665" s="31">
        <v>-399.50599999999997</v>
      </c>
      <c r="E35665" s="28">
        <v>551.17899999999997</v>
      </c>
    </row>
    <row r="35666" spans="4:5" x14ac:dyDescent="0.25">
      <c r="D35666" s="31">
        <v>-399.49</v>
      </c>
      <c r="E35666" s="28">
        <v>551.09199999999998</v>
      </c>
    </row>
    <row r="35667" spans="4:5" x14ac:dyDescent="0.25">
      <c r="D35667" s="31">
        <v>-399.47399999999999</v>
      </c>
      <c r="E35667" s="28">
        <v>551.00599999999997</v>
      </c>
    </row>
    <row r="35668" spans="4:5" x14ac:dyDescent="0.25">
      <c r="D35668" s="31">
        <v>-399.45800000000003</v>
      </c>
      <c r="E35668" s="28">
        <v>550.91999999999996</v>
      </c>
    </row>
    <row r="35669" spans="4:5" x14ac:dyDescent="0.25">
      <c r="D35669" s="31">
        <v>-399.44200000000001</v>
      </c>
      <c r="E35669" s="28">
        <v>550.83299999999997</v>
      </c>
    </row>
    <row r="35670" spans="4:5" x14ac:dyDescent="0.25">
      <c r="D35670" s="31">
        <v>-399.42599999999999</v>
      </c>
      <c r="E35670" s="28">
        <v>550.74699999999996</v>
      </c>
    </row>
    <row r="35671" spans="4:5" x14ac:dyDescent="0.25">
      <c r="D35671" s="31">
        <v>-399.41</v>
      </c>
      <c r="E35671" s="28">
        <v>550.66099999999994</v>
      </c>
    </row>
    <row r="35672" spans="4:5" x14ac:dyDescent="0.25">
      <c r="D35672" s="31">
        <v>-399.39400000000001</v>
      </c>
      <c r="E35672" s="28">
        <v>550.57399999999996</v>
      </c>
    </row>
    <row r="35673" spans="4:5" x14ac:dyDescent="0.25">
      <c r="D35673" s="31">
        <v>-399.37799999999999</v>
      </c>
      <c r="E35673" s="28">
        <v>550.48800000000006</v>
      </c>
    </row>
    <row r="35674" spans="4:5" x14ac:dyDescent="0.25">
      <c r="D35674" s="31">
        <v>-399.36200000000002</v>
      </c>
      <c r="E35674" s="28">
        <v>550.40099999999995</v>
      </c>
    </row>
    <row r="35675" spans="4:5" x14ac:dyDescent="0.25">
      <c r="D35675" s="31">
        <v>-399.346</v>
      </c>
      <c r="E35675" s="28">
        <v>550.31500000000005</v>
      </c>
    </row>
    <row r="35676" spans="4:5" x14ac:dyDescent="0.25">
      <c r="D35676" s="31">
        <v>-399.33</v>
      </c>
      <c r="E35676" s="28">
        <v>550.22900000000004</v>
      </c>
    </row>
    <row r="35677" spans="4:5" x14ac:dyDescent="0.25">
      <c r="D35677" s="31">
        <v>-399.31400000000002</v>
      </c>
      <c r="E35677" s="28">
        <v>550.14200000000005</v>
      </c>
    </row>
    <row r="35678" spans="4:5" x14ac:dyDescent="0.25">
      <c r="D35678" s="31">
        <v>-399.298</v>
      </c>
      <c r="E35678" s="28">
        <v>550.05600000000004</v>
      </c>
    </row>
    <row r="35679" spans="4:5" x14ac:dyDescent="0.25">
      <c r="D35679" s="31">
        <v>-399.28199999999998</v>
      </c>
      <c r="E35679" s="28">
        <v>549.97</v>
      </c>
    </row>
    <row r="35680" spans="4:5" x14ac:dyDescent="0.25">
      <c r="D35680" s="31">
        <v>-399.26600000000002</v>
      </c>
      <c r="E35680" s="28">
        <v>549.88300000000004</v>
      </c>
    </row>
    <row r="35681" spans="4:5" x14ac:dyDescent="0.25">
      <c r="D35681" s="31">
        <v>-399.25</v>
      </c>
      <c r="E35681" s="28">
        <v>549.79700000000003</v>
      </c>
    </row>
    <row r="35682" spans="4:5" x14ac:dyDescent="0.25">
      <c r="D35682" s="31">
        <v>-399.23399999999998</v>
      </c>
      <c r="E35682" s="28">
        <v>549.71</v>
      </c>
    </row>
    <row r="35683" spans="4:5" x14ac:dyDescent="0.25">
      <c r="D35683" s="31">
        <v>-399.21800000000002</v>
      </c>
      <c r="E35683" s="28">
        <v>549.62400000000002</v>
      </c>
    </row>
    <row r="35684" spans="4:5" x14ac:dyDescent="0.25">
      <c r="D35684" s="31">
        <v>-399.202</v>
      </c>
      <c r="E35684" s="28">
        <v>549.53800000000001</v>
      </c>
    </row>
    <row r="35685" spans="4:5" x14ac:dyDescent="0.25">
      <c r="D35685" s="31">
        <v>-399.18599999999998</v>
      </c>
      <c r="E35685" s="28">
        <v>549.45100000000002</v>
      </c>
    </row>
    <row r="35686" spans="4:5" x14ac:dyDescent="0.25">
      <c r="D35686" s="31">
        <v>-399.17</v>
      </c>
      <c r="E35686" s="28">
        <v>549.36500000000001</v>
      </c>
    </row>
    <row r="35687" spans="4:5" x14ac:dyDescent="0.25">
      <c r="D35687" s="31">
        <v>-399.154</v>
      </c>
      <c r="E35687" s="28">
        <v>549.279</v>
      </c>
    </row>
    <row r="35688" spans="4:5" x14ac:dyDescent="0.25">
      <c r="D35688" s="31">
        <v>-399.13799999999998</v>
      </c>
      <c r="E35688" s="28">
        <v>549.19200000000001</v>
      </c>
    </row>
    <row r="35689" spans="4:5" x14ac:dyDescent="0.25">
      <c r="D35689" s="31">
        <v>-399.12200000000001</v>
      </c>
      <c r="E35689" s="28">
        <v>549.10599999999999</v>
      </c>
    </row>
    <row r="35690" spans="4:5" x14ac:dyDescent="0.25">
      <c r="D35690" s="31">
        <v>-399.10599999999999</v>
      </c>
      <c r="E35690" s="28">
        <v>549.01900000000001</v>
      </c>
    </row>
    <row r="35691" spans="4:5" x14ac:dyDescent="0.25">
      <c r="D35691" s="31">
        <v>-399.09</v>
      </c>
      <c r="E35691" s="28">
        <v>548.93299999999999</v>
      </c>
    </row>
    <row r="35692" spans="4:5" x14ac:dyDescent="0.25">
      <c r="D35692" s="31">
        <v>-399.07400000000001</v>
      </c>
      <c r="E35692" s="28">
        <v>548.84699999999998</v>
      </c>
    </row>
    <row r="35693" spans="4:5" x14ac:dyDescent="0.25">
      <c r="D35693" s="31">
        <v>-399.05799999999999</v>
      </c>
      <c r="E35693" s="28">
        <v>548.76</v>
      </c>
    </row>
    <row r="35694" spans="4:5" x14ac:dyDescent="0.25">
      <c r="D35694" s="31">
        <v>-399.04199999999997</v>
      </c>
      <c r="E35694" s="28">
        <v>548.67399999999998</v>
      </c>
    </row>
    <row r="35695" spans="4:5" x14ac:dyDescent="0.25">
      <c r="D35695" s="31">
        <v>-399.02600000000001</v>
      </c>
      <c r="E35695" s="28">
        <v>548.58699999999999</v>
      </c>
    </row>
    <row r="35696" spans="4:5" x14ac:dyDescent="0.25">
      <c r="D35696" s="31">
        <v>-399.01</v>
      </c>
      <c r="E35696" s="28">
        <v>548.50099999999998</v>
      </c>
    </row>
    <row r="35697" spans="4:5" x14ac:dyDescent="0.25">
      <c r="D35697" s="31">
        <v>-398.99400000000003</v>
      </c>
      <c r="E35697" s="28">
        <v>548.41499999999996</v>
      </c>
    </row>
    <row r="35698" spans="4:5" x14ac:dyDescent="0.25">
      <c r="D35698" s="31">
        <v>-398.97800000000001</v>
      </c>
      <c r="E35698" s="28">
        <v>548.32799999999997</v>
      </c>
    </row>
    <row r="35699" spans="4:5" x14ac:dyDescent="0.25">
      <c r="D35699" s="31">
        <v>-398.96199999999999</v>
      </c>
      <c r="E35699" s="28">
        <v>548.24199999999996</v>
      </c>
    </row>
    <row r="35700" spans="4:5" x14ac:dyDescent="0.25">
      <c r="D35700" s="31">
        <v>-398.94600000000003</v>
      </c>
      <c r="E35700" s="28">
        <v>548.15499999999997</v>
      </c>
    </row>
    <row r="35701" spans="4:5" x14ac:dyDescent="0.25">
      <c r="D35701" s="31">
        <v>-398.93</v>
      </c>
      <c r="E35701" s="28">
        <v>548.06899999999996</v>
      </c>
    </row>
    <row r="35702" spans="4:5" x14ac:dyDescent="0.25">
      <c r="D35702" s="31">
        <v>-398.91399999999999</v>
      </c>
      <c r="E35702" s="28">
        <v>547.98299999999995</v>
      </c>
    </row>
    <row r="35703" spans="4:5" x14ac:dyDescent="0.25">
      <c r="D35703" s="31">
        <v>-398.89800000000002</v>
      </c>
      <c r="E35703" s="28">
        <v>547.89599999999996</v>
      </c>
    </row>
    <row r="35704" spans="4:5" x14ac:dyDescent="0.25">
      <c r="D35704" s="31">
        <v>-398.88200000000001</v>
      </c>
      <c r="E35704" s="28">
        <v>547.80999999999995</v>
      </c>
    </row>
    <row r="35705" spans="4:5" x14ac:dyDescent="0.25">
      <c r="D35705" s="31">
        <v>-398.86599999999999</v>
      </c>
      <c r="E35705" s="28">
        <v>547.72299999999996</v>
      </c>
    </row>
    <row r="35706" spans="4:5" x14ac:dyDescent="0.25">
      <c r="D35706" s="31">
        <v>-398.85</v>
      </c>
      <c r="E35706" s="28">
        <v>547.63699999999994</v>
      </c>
    </row>
    <row r="35707" spans="4:5" x14ac:dyDescent="0.25">
      <c r="D35707" s="31">
        <v>-398.834</v>
      </c>
      <c r="E35707" s="28">
        <v>547.55100000000004</v>
      </c>
    </row>
    <row r="35708" spans="4:5" x14ac:dyDescent="0.25">
      <c r="D35708" s="31">
        <v>-398.81799999999998</v>
      </c>
      <c r="E35708" s="28">
        <v>547.46400000000006</v>
      </c>
    </row>
    <row r="35709" spans="4:5" x14ac:dyDescent="0.25">
      <c r="D35709" s="31">
        <v>-398.80200000000002</v>
      </c>
      <c r="E35709" s="28">
        <v>547.37800000000004</v>
      </c>
    </row>
    <row r="35710" spans="4:5" x14ac:dyDescent="0.25">
      <c r="D35710" s="31">
        <v>-398.786</v>
      </c>
      <c r="E35710" s="28">
        <v>547.29100000000005</v>
      </c>
    </row>
    <row r="35711" spans="4:5" x14ac:dyDescent="0.25">
      <c r="D35711" s="31">
        <v>-398.77</v>
      </c>
      <c r="E35711" s="28">
        <v>547.20500000000004</v>
      </c>
    </row>
    <row r="35712" spans="4:5" x14ac:dyDescent="0.25">
      <c r="D35712" s="31">
        <v>-398.75400000000002</v>
      </c>
      <c r="E35712" s="28">
        <v>547.11900000000003</v>
      </c>
    </row>
    <row r="35713" spans="4:5" x14ac:dyDescent="0.25">
      <c r="D35713" s="31">
        <v>-398.738</v>
      </c>
      <c r="E35713" s="28">
        <v>547.03200000000004</v>
      </c>
    </row>
    <row r="35714" spans="4:5" x14ac:dyDescent="0.25">
      <c r="D35714" s="31">
        <v>-398.72199999999998</v>
      </c>
      <c r="E35714" s="28">
        <v>546.94600000000003</v>
      </c>
    </row>
    <row r="35715" spans="4:5" x14ac:dyDescent="0.25">
      <c r="D35715" s="31">
        <v>-398.70600000000002</v>
      </c>
      <c r="E35715" s="28">
        <v>546.85900000000004</v>
      </c>
    </row>
    <row r="35716" spans="4:5" x14ac:dyDescent="0.25">
      <c r="D35716" s="31">
        <v>-398.69</v>
      </c>
      <c r="E35716" s="28">
        <v>546.77300000000002</v>
      </c>
    </row>
    <row r="35717" spans="4:5" x14ac:dyDescent="0.25">
      <c r="D35717" s="31">
        <v>-398.67399999999998</v>
      </c>
      <c r="E35717" s="28">
        <v>546.68600000000004</v>
      </c>
    </row>
    <row r="35718" spans="4:5" x14ac:dyDescent="0.25">
      <c r="D35718" s="31">
        <v>-398.65800000000002</v>
      </c>
      <c r="E35718" s="28">
        <v>546.6</v>
      </c>
    </row>
    <row r="35719" spans="4:5" x14ac:dyDescent="0.25">
      <c r="D35719" s="31">
        <v>-398.642</v>
      </c>
      <c r="E35719" s="28">
        <v>546.51400000000001</v>
      </c>
    </row>
    <row r="35720" spans="4:5" x14ac:dyDescent="0.25">
      <c r="D35720" s="31">
        <v>-398.62599999999998</v>
      </c>
      <c r="E35720" s="28">
        <v>546.42700000000002</v>
      </c>
    </row>
    <row r="35721" spans="4:5" x14ac:dyDescent="0.25">
      <c r="D35721" s="31">
        <v>-398.61</v>
      </c>
      <c r="E35721" s="28">
        <v>546.34100000000001</v>
      </c>
    </row>
    <row r="35722" spans="4:5" x14ac:dyDescent="0.25">
      <c r="D35722" s="31">
        <v>-398.59399999999999</v>
      </c>
      <c r="E35722" s="28">
        <v>546.25400000000002</v>
      </c>
    </row>
    <row r="35723" spans="4:5" x14ac:dyDescent="0.25">
      <c r="D35723" s="31">
        <v>-398.57799999999997</v>
      </c>
      <c r="E35723" s="28">
        <v>546.16800000000001</v>
      </c>
    </row>
    <row r="35724" spans="4:5" x14ac:dyDescent="0.25">
      <c r="D35724" s="31">
        <v>-398.56200000000001</v>
      </c>
      <c r="E35724" s="28">
        <v>546.08199999999999</v>
      </c>
    </row>
    <row r="35725" spans="4:5" x14ac:dyDescent="0.25">
      <c r="D35725" s="31">
        <v>-398.54599999999999</v>
      </c>
      <c r="E35725" s="28">
        <v>545.995</v>
      </c>
    </row>
    <row r="35726" spans="4:5" x14ac:dyDescent="0.25">
      <c r="D35726" s="31">
        <v>-398.53</v>
      </c>
      <c r="E35726" s="28">
        <v>545.90899999999999</v>
      </c>
    </row>
    <row r="35727" spans="4:5" x14ac:dyDescent="0.25">
      <c r="D35727" s="31">
        <v>-398.51400000000001</v>
      </c>
      <c r="E35727" s="28">
        <v>545.822</v>
      </c>
    </row>
    <row r="35728" spans="4:5" x14ac:dyDescent="0.25">
      <c r="D35728" s="31">
        <v>-398.49799999999999</v>
      </c>
      <c r="E35728" s="28">
        <v>545.73599999999999</v>
      </c>
    </row>
    <row r="35729" spans="4:5" x14ac:dyDescent="0.25">
      <c r="D35729" s="31">
        <v>-398.48200000000003</v>
      </c>
      <c r="E35729" s="28">
        <v>545.649</v>
      </c>
    </row>
    <row r="35730" spans="4:5" x14ac:dyDescent="0.25">
      <c r="D35730" s="31">
        <v>-398.46600000000001</v>
      </c>
      <c r="E35730" s="28">
        <v>545.56299999999999</v>
      </c>
    </row>
    <row r="35731" spans="4:5" x14ac:dyDescent="0.25">
      <c r="D35731" s="31">
        <v>-398.45</v>
      </c>
      <c r="E35731" s="28">
        <v>545.47699999999998</v>
      </c>
    </row>
    <row r="35732" spans="4:5" x14ac:dyDescent="0.25">
      <c r="D35732" s="31">
        <v>-398.43400000000003</v>
      </c>
      <c r="E35732" s="28">
        <v>545.39</v>
      </c>
    </row>
    <row r="35733" spans="4:5" x14ac:dyDescent="0.25">
      <c r="D35733" s="31">
        <v>-398.41800000000001</v>
      </c>
      <c r="E35733" s="28">
        <v>545.30399999999997</v>
      </c>
    </row>
    <row r="35734" spans="4:5" x14ac:dyDescent="0.25">
      <c r="D35734" s="31">
        <v>-398.40199999999999</v>
      </c>
      <c r="E35734" s="28">
        <v>545.21699999999998</v>
      </c>
    </row>
    <row r="35735" spans="4:5" x14ac:dyDescent="0.25">
      <c r="D35735" s="31">
        <v>-398.38600000000002</v>
      </c>
      <c r="E35735" s="28">
        <v>545.13099999999997</v>
      </c>
    </row>
    <row r="35736" spans="4:5" x14ac:dyDescent="0.25">
      <c r="D35736" s="31">
        <v>-398.37</v>
      </c>
      <c r="E35736" s="28">
        <v>545.04399999999998</v>
      </c>
    </row>
    <row r="35737" spans="4:5" x14ac:dyDescent="0.25">
      <c r="D35737" s="31">
        <v>-398.35399999999998</v>
      </c>
      <c r="E35737" s="28">
        <v>544.95799999999997</v>
      </c>
    </row>
    <row r="35738" spans="4:5" x14ac:dyDescent="0.25">
      <c r="D35738" s="31">
        <v>-398.33800000000002</v>
      </c>
      <c r="E35738" s="28">
        <v>544.87199999999996</v>
      </c>
    </row>
    <row r="35739" spans="4:5" x14ac:dyDescent="0.25">
      <c r="D35739" s="31">
        <v>-398.322</v>
      </c>
      <c r="E35739" s="28">
        <v>544.78499999999997</v>
      </c>
    </row>
    <row r="35740" spans="4:5" x14ac:dyDescent="0.25">
      <c r="D35740" s="31">
        <v>-398.30599999999998</v>
      </c>
      <c r="E35740" s="28">
        <v>544.69899999999996</v>
      </c>
    </row>
    <row r="35741" spans="4:5" x14ac:dyDescent="0.25">
      <c r="D35741" s="31">
        <v>-398.29</v>
      </c>
      <c r="E35741" s="28">
        <v>544.61199999999997</v>
      </c>
    </row>
    <row r="35742" spans="4:5" x14ac:dyDescent="0.25">
      <c r="D35742" s="31">
        <v>-398.274</v>
      </c>
      <c r="E35742" s="28">
        <v>544.52599999999995</v>
      </c>
    </row>
    <row r="35743" spans="4:5" x14ac:dyDescent="0.25">
      <c r="D35743" s="31">
        <v>-398.25799999999998</v>
      </c>
      <c r="E35743" s="28">
        <v>544.43899999999996</v>
      </c>
    </row>
    <row r="35744" spans="4:5" x14ac:dyDescent="0.25">
      <c r="D35744" s="31">
        <v>-398.24200000000002</v>
      </c>
      <c r="E35744" s="28">
        <v>544.35299999999995</v>
      </c>
    </row>
    <row r="35745" spans="4:5" x14ac:dyDescent="0.25">
      <c r="D35745" s="31">
        <v>-398.226</v>
      </c>
      <c r="E35745" s="28">
        <v>544.26700000000005</v>
      </c>
    </row>
    <row r="35746" spans="4:5" x14ac:dyDescent="0.25">
      <c r="D35746" s="31">
        <v>-398.21</v>
      </c>
      <c r="E35746" s="28">
        <v>544.17999999999995</v>
      </c>
    </row>
    <row r="35747" spans="4:5" x14ac:dyDescent="0.25">
      <c r="D35747" s="31">
        <v>-398.19400000000002</v>
      </c>
      <c r="E35747" s="28">
        <v>544.09400000000005</v>
      </c>
    </row>
    <row r="35748" spans="4:5" x14ac:dyDescent="0.25">
      <c r="D35748" s="31">
        <v>-398.178</v>
      </c>
      <c r="E35748" s="28">
        <v>544.00699999999995</v>
      </c>
    </row>
    <row r="35749" spans="4:5" x14ac:dyDescent="0.25">
      <c r="D35749" s="31">
        <v>-398.16199999999998</v>
      </c>
      <c r="E35749" s="28">
        <v>543.92100000000005</v>
      </c>
    </row>
    <row r="35750" spans="4:5" x14ac:dyDescent="0.25">
      <c r="D35750" s="31">
        <v>-398.14600000000002</v>
      </c>
      <c r="E35750" s="28">
        <v>543.83399999999995</v>
      </c>
    </row>
    <row r="35751" spans="4:5" x14ac:dyDescent="0.25">
      <c r="D35751" s="31">
        <v>-398.13</v>
      </c>
      <c r="E35751" s="28">
        <v>543.74800000000005</v>
      </c>
    </row>
    <row r="35752" spans="4:5" x14ac:dyDescent="0.25">
      <c r="D35752" s="31">
        <v>-398.11500000000001</v>
      </c>
      <c r="E35752" s="28">
        <v>543.66099999999994</v>
      </c>
    </row>
    <row r="35753" spans="4:5" x14ac:dyDescent="0.25">
      <c r="D35753" s="31">
        <v>-398.09899999999999</v>
      </c>
      <c r="E35753" s="28">
        <v>543.57500000000005</v>
      </c>
    </row>
    <row r="35754" spans="4:5" x14ac:dyDescent="0.25">
      <c r="D35754" s="31">
        <v>-398.08300000000003</v>
      </c>
      <c r="E35754" s="28">
        <v>543.48900000000003</v>
      </c>
    </row>
    <row r="35755" spans="4:5" x14ac:dyDescent="0.25">
      <c r="D35755" s="31">
        <v>-398.06700000000001</v>
      </c>
      <c r="E35755" s="28">
        <v>543.40200000000004</v>
      </c>
    </row>
    <row r="35756" spans="4:5" x14ac:dyDescent="0.25">
      <c r="D35756" s="31">
        <v>-398.05099999999999</v>
      </c>
      <c r="E35756" s="28">
        <v>543.31600000000003</v>
      </c>
    </row>
    <row r="35757" spans="4:5" x14ac:dyDescent="0.25">
      <c r="D35757" s="31">
        <v>-398.03500000000003</v>
      </c>
      <c r="E35757" s="28">
        <v>543.22900000000004</v>
      </c>
    </row>
    <row r="35758" spans="4:5" x14ac:dyDescent="0.25">
      <c r="D35758" s="31">
        <v>-398.01900000000001</v>
      </c>
      <c r="E35758" s="28">
        <v>543.14300000000003</v>
      </c>
    </row>
    <row r="35759" spans="4:5" x14ac:dyDescent="0.25">
      <c r="D35759" s="31">
        <v>-398.00299999999999</v>
      </c>
      <c r="E35759" s="28">
        <v>543.05600000000004</v>
      </c>
    </row>
    <row r="35760" spans="4:5" x14ac:dyDescent="0.25">
      <c r="D35760" s="31">
        <v>-397.98700000000002</v>
      </c>
      <c r="E35760" s="28">
        <v>542.97</v>
      </c>
    </row>
    <row r="35761" spans="4:5" x14ac:dyDescent="0.25">
      <c r="D35761" s="31">
        <v>-397.971</v>
      </c>
      <c r="E35761" s="28">
        <v>542.88400000000001</v>
      </c>
    </row>
    <row r="35762" spans="4:5" x14ac:dyDescent="0.25">
      <c r="D35762" s="31">
        <v>-397.95499999999998</v>
      </c>
      <c r="E35762" s="28">
        <v>542.79700000000003</v>
      </c>
    </row>
    <row r="35763" spans="4:5" x14ac:dyDescent="0.25">
      <c r="D35763" s="31">
        <v>-397.93900000000002</v>
      </c>
      <c r="E35763" s="28">
        <v>542.71100000000001</v>
      </c>
    </row>
    <row r="35764" spans="4:5" x14ac:dyDescent="0.25">
      <c r="D35764" s="31">
        <v>-397.923</v>
      </c>
      <c r="E35764" s="28">
        <v>542.62400000000002</v>
      </c>
    </row>
    <row r="35765" spans="4:5" x14ac:dyDescent="0.25">
      <c r="D35765" s="31">
        <v>-397.90699999999998</v>
      </c>
      <c r="E35765" s="28">
        <v>542.53800000000001</v>
      </c>
    </row>
    <row r="35766" spans="4:5" x14ac:dyDescent="0.25">
      <c r="D35766" s="31">
        <v>-397.89100000000002</v>
      </c>
      <c r="E35766" s="28">
        <v>542.45100000000002</v>
      </c>
    </row>
    <row r="35767" spans="4:5" x14ac:dyDescent="0.25">
      <c r="D35767" s="31">
        <v>-397.875</v>
      </c>
      <c r="E35767" s="28">
        <v>542.36500000000001</v>
      </c>
    </row>
    <row r="35768" spans="4:5" x14ac:dyDescent="0.25">
      <c r="D35768" s="31">
        <v>-397.85899999999998</v>
      </c>
      <c r="E35768" s="28">
        <v>542.27800000000002</v>
      </c>
    </row>
    <row r="35769" spans="4:5" x14ac:dyDescent="0.25">
      <c r="D35769" s="31">
        <v>-397.84300000000002</v>
      </c>
      <c r="E35769" s="28">
        <v>542.19200000000001</v>
      </c>
    </row>
    <row r="35770" spans="4:5" x14ac:dyDescent="0.25">
      <c r="D35770" s="31">
        <v>-397.827</v>
      </c>
      <c r="E35770" s="28">
        <v>542.10500000000002</v>
      </c>
    </row>
    <row r="35771" spans="4:5" x14ac:dyDescent="0.25">
      <c r="D35771" s="31">
        <v>-397.81099999999998</v>
      </c>
      <c r="E35771" s="28">
        <v>542.01900000000001</v>
      </c>
    </row>
    <row r="35772" spans="4:5" x14ac:dyDescent="0.25">
      <c r="D35772" s="31">
        <v>-397.79500000000002</v>
      </c>
      <c r="E35772" s="28">
        <v>541.93299999999999</v>
      </c>
    </row>
    <row r="35773" spans="4:5" x14ac:dyDescent="0.25">
      <c r="D35773" s="31">
        <v>-397.779</v>
      </c>
      <c r="E35773" s="28">
        <v>541.846</v>
      </c>
    </row>
    <row r="35774" spans="4:5" x14ac:dyDescent="0.25">
      <c r="D35774" s="31">
        <v>-397.76299999999998</v>
      </c>
      <c r="E35774" s="28">
        <v>541.76</v>
      </c>
    </row>
    <row r="35775" spans="4:5" x14ac:dyDescent="0.25">
      <c r="D35775" s="31">
        <v>-397.74700000000001</v>
      </c>
      <c r="E35775" s="28">
        <v>541.673</v>
      </c>
    </row>
    <row r="35776" spans="4:5" x14ac:dyDescent="0.25">
      <c r="D35776" s="31">
        <v>-397.73099999999999</v>
      </c>
      <c r="E35776" s="28">
        <v>541.58699999999999</v>
      </c>
    </row>
    <row r="35777" spans="4:5" x14ac:dyDescent="0.25">
      <c r="D35777" s="31">
        <v>-397.71499999999997</v>
      </c>
      <c r="E35777" s="28">
        <v>541.5</v>
      </c>
    </row>
    <row r="35778" spans="4:5" x14ac:dyDescent="0.25">
      <c r="D35778" s="31">
        <v>-397.69900000000001</v>
      </c>
      <c r="E35778" s="28">
        <v>541.41399999999999</v>
      </c>
    </row>
    <row r="35779" spans="4:5" x14ac:dyDescent="0.25">
      <c r="D35779" s="31">
        <v>-397.68299999999999</v>
      </c>
      <c r="E35779" s="28">
        <v>541.327</v>
      </c>
    </row>
    <row r="35780" spans="4:5" x14ac:dyDescent="0.25">
      <c r="D35780" s="31">
        <v>-397.66699999999997</v>
      </c>
      <c r="E35780" s="28">
        <v>541.24099999999999</v>
      </c>
    </row>
    <row r="35781" spans="4:5" x14ac:dyDescent="0.25">
      <c r="D35781" s="31">
        <v>-397.65100000000001</v>
      </c>
      <c r="E35781" s="28">
        <v>541.15499999999997</v>
      </c>
    </row>
    <row r="35782" spans="4:5" x14ac:dyDescent="0.25">
      <c r="D35782" s="31">
        <v>-397.63499999999999</v>
      </c>
      <c r="E35782" s="28">
        <v>541.06799999999998</v>
      </c>
    </row>
    <row r="35783" spans="4:5" x14ac:dyDescent="0.25">
      <c r="D35783" s="31">
        <v>-397.61900000000003</v>
      </c>
      <c r="E35783" s="28">
        <v>540.98199999999997</v>
      </c>
    </row>
    <row r="35784" spans="4:5" x14ac:dyDescent="0.25">
      <c r="D35784" s="31">
        <v>-397.60300000000001</v>
      </c>
      <c r="E35784" s="28">
        <v>540.89499999999998</v>
      </c>
    </row>
    <row r="35785" spans="4:5" x14ac:dyDescent="0.25">
      <c r="D35785" s="31">
        <v>-397.58699999999999</v>
      </c>
      <c r="E35785" s="28">
        <v>540.80899999999997</v>
      </c>
    </row>
    <row r="35786" spans="4:5" x14ac:dyDescent="0.25">
      <c r="D35786" s="31">
        <v>-397.57100000000003</v>
      </c>
      <c r="E35786" s="28">
        <v>540.72199999999998</v>
      </c>
    </row>
    <row r="35787" spans="4:5" x14ac:dyDescent="0.25">
      <c r="D35787" s="31">
        <v>-397.55500000000001</v>
      </c>
      <c r="E35787" s="28">
        <v>540.63599999999997</v>
      </c>
    </row>
    <row r="35788" spans="4:5" x14ac:dyDescent="0.25">
      <c r="D35788" s="31">
        <v>-397.53899999999999</v>
      </c>
      <c r="E35788" s="28">
        <v>540.54899999999998</v>
      </c>
    </row>
    <row r="35789" spans="4:5" x14ac:dyDescent="0.25">
      <c r="D35789" s="31">
        <v>-397.52300000000002</v>
      </c>
      <c r="E35789" s="28">
        <v>540.46299999999997</v>
      </c>
    </row>
    <row r="35790" spans="4:5" x14ac:dyDescent="0.25">
      <c r="D35790" s="31">
        <v>-397.50700000000001</v>
      </c>
      <c r="E35790" s="28">
        <v>540.37599999999998</v>
      </c>
    </row>
    <row r="35791" spans="4:5" x14ac:dyDescent="0.25">
      <c r="D35791" s="31">
        <v>-397.49099999999999</v>
      </c>
      <c r="E35791" s="28">
        <v>540.29</v>
      </c>
    </row>
    <row r="35792" spans="4:5" x14ac:dyDescent="0.25">
      <c r="D35792" s="31">
        <v>-397.47500000000002</v>
      </c>
      <c r="E35792" s="28">
        <v>540.20299999999997</v>
      </c>
    </row>
    <row r="35793" spans="4:5" x14ac:dyDescent="0.25">
      <c r="D35793" s="31">
        <v>-397.459</v>
      </c>
      <c r="E35793" s="28">
        <v>540.11699999999996</v>
      </c>
    </row>
    <row r="35794" spans="4:5" x14ac:dyDescent="0.25">
      <c r="D35794" s="31">
        <v>-397.44299999999998</v>
      </c>
      <c r="E35794" s="28">
        <v>540.03099999999995</v>
      </c>
    </row>
    <row r="35795" spans="4:5" x14ac:dyDescent="0.25">
      <c r="D35795" s="31">
        <v>-397.42700000000002</v>
      </c>
      <c r="E35795" s="28">
        <v>539.94399999999996</v>
      </c>
    </row>
    <row r="35796" spans="4:5" x14ac:dyDescent="0.25">
      <c r="D35796" s="31">
        <v>-397.411</v>
      </c>
      <c r="E35796" s="28">
        <v>539.85799999999995</v>
      </c>
    </row>
    <row r="35797" spans="4:5" x14ac:dyDescent="0.25">
      <c r="D35797" s="31">
        <v>-397.39499999999998</v>
      </c>
      <c r="E35797" s="28">
        <v>539.77099999999996</v>
      </c>
    </row>
    <row r="35798" spans="4:5" x14ac:dyDescent="0.25">
      <c r="D35798" s="31">
        <v>-397.37900000000002</v>
      </c>
      <c r="E35798" s="28">
        <v>539.68499999999995</v>
      </c>
    </row>
    <row r="35799" spans="4:5" x14ac:dyDescent="0.25">
      <c r="D35799" s="31">
        <v>-397.363</v>
      </c>
      <c r="E35799" s="28">
        <v>539.59799999999996</v>
      </c>
    </row>
    <row r="35800" spans="4:5" x14ac:dyDescent="0.25">
      <c r="D35800" s="31">
        <v>-397.34699999999998</v>
      </c>
      <c r="E35800" s="28">
        <v>539.51199999999994</v>
      </c>
    </row>
    <row r="35801" spans="4:5" x14ac:dyDescent="0.25">
      <c r="D35801" s="31">
        <v>-397.33100000000002</v>
      </c>
      <c r="E35801" s="28">
        <v>539.42499999999995</v>
      </c>
    </row>
    <row r="35802" spans="4:5" x14ac:dyDescent="0.25">
      <c r="D35802" s="31">
        <v>-397.315</v>
      </c>
      <c r="E35802" s="28">
        <v>539.33900000000006</v>
      </c>
    </row>
    <row r="35803" spans="4:5" x14ac:dyDescent="0.25">
      <c r="D35803" s="31">
        <v>-397.29899999999998</v>
      </c>
      <c r="E35803" s="28">
        <v>539.25300000000004</v>
      </c>
    </row>
    <row r="35804" spans="4:5" x14ac:dyDescent="0.25">
      <c r="D35804" s="31">
        <v>-397.28300000000002</v>
      </c>
      <c r="E35804" s="28">
        <v>539.16600000000005</v>
      </c>
    </row>
    <row r="35805" spans="4:5" x14ac:dyDescent="0.25">
      <c r="D35805" s="31">
        <v>-397.267</v>
      </c>
      <c r="E35805" s="28">
        <v>539.08000000000004</v>
      </c>
    </row>
    <row r="35806" spans="4:5" x14ac:dyDescent="0.25">
      <c r="D35806" s="31">
        <v>-397.25099999999998</v>
      </c>
      <c r="E35806" s="28">
        <v>538.99300000000005</v>
      </c>
    </row>
    <row r="35807" spans="4:5" x14ac:dyDescent="0.25">
      <c r="D35807" s="31">
        <v>-397.23500000000001</v>
      </c>
      <c r="E35807" s="28">
        <v>538.90700000000004</v>
      </c>
    </row>
    <row r="35808" spans="4:5" x14ac:dyDescent="0.25">
      <c r="D35808" s="31">
        <v>-397.21899999999999</v>
      </c>
      <c r="E35808" s="28">
        <v>538.82000000000005</v>
      </c>
    </row>
    <row r="35809" spans="4:5" x14ac:dyDescent="0.25">
      <c r="D35809" s="31">
        <v>-397.20299999999997</v>
      </c>
      <c r="E35809" s="28">
        <v>538.73400000000004</v>
      </c>
    </row>
    <row r="35810" spans="4:5" x14ac:dyDescent="0.25">
      <c r="D35810" s="31">
        <v>-397.18700000000001</v>
      </c>
      <c r="E35810" s="28">
        <v>538.64700000000005</v>
      </c>
    </row>
    <row r="35811" spans="4:5" x14ac:dyDescent="0.25">
      <c r="D35811" s="31">
        <v>-397.17099999999999</v>
      </c>
      <c r="E35811" s="28">
        <v>538.56100000000004</v>
      </c>
    </row>
    <row r="35812" spans="4:5" x14ac:dyDescent="0.25">
      <c r="D35812" s="31">
        <v>-397.15499999999997</v>
      </c>
      <c r="E35812" s="28">
        <v>538.47400000000005</v>
      </c>
    </row>
    <row r="35813" spans="4:5" x14ac:dyDescent="0.25">
      <c r="D35813" s="31">
        <v>-397.13900000000001</v>
      </c>
      <c r="E35813" s="28">
        <v>538.38800000000003</v>
      </c>
    </row>
    <row r="35814" spans="4:5" x14ac:dyDescent="0.25">
      <c r="D35814" s="31">
        <v>-397.12299999999999</v>
      </c>
      <c r="E35814" s="28">
        <v>538.30200000000002</v>
      </c>
    </row>
    <row r="35815" spans="4:5" x14ac:dyDescent="0.25">
      <c r="D35815" s="31">
        <v>-397.10700000000003</v>
      </c>
      <c r="E35815" s="28">
        <v>538.21500000000003</v>
      </c>
    </row>
    <row r="35816" spans="4:5" x14ac:dyDescent="0.25">
      <c r="D35816" s="31">
        <v>-397.09100000000001</v>
      </c>
      <c r="E35816" s="28">
        <v>538.12900000000002</v>
      </c>
    </row>
    <row r="35817" spans="4:5" x14ac:dyDescent="0.25">
      <c r="D35817" s="31">
        <v>-397.07499999999999</v>
      </c>
      <c r="E35817" s="28">
        <v>538.04200000000003</v>
      </c>
    </row>
    <row r="35818" spans="4:5" x14ac:dyDescent="0.25">
      <c r="D35818" s="31">
        <v>-397.05900000000003</v>
      </c>
      <c r="E35818" s="28">
        <v>537.95600000000002</v>
      </c>
    </row>
    <row r="35819" spans="4:5" x14ac:dyDescent="0.25">
      <c r="D35819" s="31">
        <v>-397.04300000000001</v>
      </c>
      <c r="E35819" s="28">
        <v>537.86900000000003</v>
      </c>
    </row>
    <row r="35820" spans="4:5" x14ac:dyDescent="0.25">
      <c r="D35820" s="31">
        <v>-397.02699999999999</v>
      </c>
      <c r="E35820" s="28">
        <v>537.78300000000002</v>
      </c>
    </row>
    <row r="35821" spans="4:5" x14ac:dyDescent="0.25">
      <c r="D35821" s="31">
        <v>-397.01100000000002</v>
      </c>
      <c r="E35821" s="28">
        <v>537.69600000000003</v>
      </c>
    </row>
    <row r="35822" spans="4:5" x14ac:dyDescent="0.25">
      <c r="D35822" s="31">
        <v>-396.995</v>
      </c>
      <c r="E35822" s="28">
        <v>537.61</v>
      </c>
    </row>
    <row r="35823" spans="4:5" x14ac:dyDescent="0.25">
      <c r="D35823" s="31">
        <v>-396.97899999999998</v>
      </c>
      <c r="E35823" s="28">
        <v>537.52300000000002</v>
      </c>
    </row>
    <row r="35824" spans="4:5" x14ac:dyDescent="0.25">
      <c r="D35824" s="31">
        <v>-396.96300000000002</v>
      </c>
      <c r="E35824" s="28">
        <v>537.43700000000001</v>
      </c>
    </row>
    <row r="35825" spans="4:5" x14ac:dyDescent="0.25">
      <c r="D35825" s="31">
        <v>-396.947</v>
      </c>
      <c r="E35825" s="28">
        <v>537.35</v>
      </c>
    </row>
    <row r="35826" spans="4:5" x14ac:dyDescent="0.25">
      <c r="D35826" s="31">
        <v>-396.93099999999998</v>
      </c>
      <c r="E35826" s="28">
        <v>537.26400000000001</v>
      </c>
    </row>
    <row r="35827" spans="4:5" x14ac:dyDescent="0.25">
      <c r="D35827" s="31">
        <v>-396.91500000000002</v>
      </c>
      <c r="E35827" s="28">
        <v>537.178</v>
      </c>
    </row>
    <row r="35828" spans="4:5" x14ac:dyDescent="0.25">
      <c r="D35828" s="31">
        <v>-396.899</v>
      </c>
      <c r="E35828" s="28">
        <v>537.09100000000001</v>
      </c>
    </row>
    <row r="35829" spans="4:5" x14ac:dyDescent="0.25">
      <c r="D35829" s="31">
        <v>-396.88299999999998</v>
      </c>
      <c r="E35829" s="28">
        <v>537.005</v>
      </c>
    </row>
    <row r="35830" spans="4:5" x14ac:dyDescent="0.25">
      <c r="D35830" s="31">
        <v>-396.86700000000002</v>
      </c>
      <c r="E35830" s="28">
        <v>536.91800000000001</v>
      </c>
    </row>
    <row r="35831" spans="4:5" x14ac:dyDescent="0.25">
      <c r="D35831" s="31">
        <v>-396.851</v>
      </c>
      <c r="E35831" s="28">
        <v>536.83199999999999</v>
      </c>
    </row>
    <row r="35832" spans="4:5" x14ac:dyDescent="0.25">
      <c r="D35832" s="31">
        <v>-396.83499999999998</v>
      </c>
      <c r="E35832" s="28">
        <v>536.745</v>
      </c>
    </row>
    <row r="35833" spans="4:5" x14ac:dyDescent="0.25">
      <c r="D35833" s="31">
        <v>-396.81900000000002</v>
      </c>
      <c r="E35833" s="28">
        <v>536.65899999999999</v>
      </c>
    </row>
    <row r="35834" spans="4:5" x14ac:dyDescent="0.25">
      <c r="D35834" s="31">
        <v>-396.803</v>
      </c>
      <c r="E35834" s="28">
        <v>536.572</v>
      </c>
    </row>
    <row r="35835" spans="4:5" x14ac:dyDescent="0.25">
      <c r="D35835" s="31">
        <v>-396.78699999999998</v>
      </c>
      <c r="E35835" s="28">
        <v>536.48599999999999</v>
      </c>
    </row>
    <row r="35836" spans="4:5" x14ac:dyDescent="0.25">
      <c r="D35836" s="31">
        <v>-396.77100000000002</v>
      </c>
      <c r="E35836" s="28">
        <v>536.399</v>
      </c>
    </row>
    <row r="35837" spans="4:5" x14ac:dyDescent="0.25">
      <c r="D35837" s="31">
        <v>-396.755</v>
      </c>
      <c r="E35837" s="28">
        <v>536.31299999999999</v>
      </c>
    </row>
    <row r="35838" spans="4:5" x14ac:dyDescent="0.25">
      <c r="D35838" s="31">
        <v>-396.73899999999998</v>
      </c>
      <c r="E35838" s="28">
        <v>536.226</v>
      </c>
    </row>
    <row r="35839" spans="4:5" x14ac:dyDescent="0.25">
      <c r="D35839" s="31">
        <v>-396.72300000000001</v>
      </c>
      <c r="E35839" s="28">
        <v>536.14</v>
      </c>
    </row>
    <row r="35840" spans="4:5" x14ac:dyDescent="0.25">
      <c r="D35840" s="31">
        <v>-396.70699999999999</v>
      </c>
      <c r="E35840" s="28">
        <v>536.05399999999997</v>
      </c>
    </row>
    <row r="35841" spans="4:5" x14ac:dyDescent="0.25">
      <c r="D35841" s="31">
        <v>-396.69099999999997</v>
      </c>
      <c r="E35841" s="28">
        <v>535.96699999999998</v>
      </c>
    </row>
    <row r="35842" spans="4:5" x14ac:dyDescent="0.25">
      <c r="D35842" s="31">
        <v>-396.67500000000001</v>
      </c>
      <c r="E35842" s="28">
        <v>535.88099999999997</v>
      </c>
    </row>
    <row r="35843" spans="4:5" x14ac:dyDescent="0.25">
      <c r="D35843" s="31">
        <v>-396.65899999999999</v>
      </c>
      <c r="E35843" s="28">
        <v>535.79399999999998</v>
      </c>
    </row>
    <row r="35844" spans="4:5" x14ac:dyDescent="0.25">
      <c r="D35844" s="31">
        <v>-396.64299999999997</v>
      </c>
      <c r="E35844" s="28">
        <v>535.70799999999997</v>
      </c>
    </row>
    <row r="35845" spans="4:5" x14ac:dyDescent="0.25">
      <c r="D35845" s="31">
        <v>-396.62700000000001</v>
      </c>
      <c r="E35845" s="28">
        <v>535.62099999999998</v>
      </c>
    </row>
    <row r="35846" spans="4:5" x14ac:dyDescent="0.25">
      <c r="D35846" s="31">
        <v>-396.61099999999999</v>
      </c>
      <c r="E35846" s="28">
        <v>535.53499999999997</v>
      </c>
    </row>
    <row r="35847" spans="4:5" x14ac:dyDescent="0.25">
      <c r="D35847" s="31">
        <v>-396.59500000000003</v>
      </c>
      <c r="E35847" s="28">
        <v>535.44799999999998</v>
      </c>
    </row>
    <row r="35848" spans="4:5" x14ac:dyDescent="0.25">
      <c r="D35848" s="31">
        <v>-396.57900000000001</v>
      </c>
      <c r="E35848" s="28">
        <v>535.36199999999997</v>
      </c>
    </row>
    <row r="35849" spans="4:5" x14ac:dyDescent="0.25">
      <c r="D35849" s="31">
        <v>-396.56299999999999</v>
      </c>
      <c r="E35849" s="28">
        <v>535.27499999999998</v>
      </c>
    </row>
    <row r="35850" spans="4:5" x14ac:dyDescent="0.25">
      <c r="D35850" s="31">
        <v>-396.54700000000003</v>
      </c>
      <c r="E35850" s="28">
        <v>535.18899999999996</v>
      </c>
    </row>
    <row r="35851" spans="4:5" x14ac:dyDescent="0.25">
      <c r="D35851" s="31">
        <v>-396.53100000000001</v>
      </c>
      <c r="E35851" s="28">
        <v>535.10199999999998</v>
      </c>
    </row>
    <row r="35852" spans="4:5" x14ac:dyDescent="0.25">
      <c r="D35852" s="31">
        <v>-396.51499999999999</v>
      </c>
      <c r="E35852" s="28">
        <v>535.01599999999996</v>
      </c>
    </row>
    <row r="35853" spans="4:5" x14ac:dyDescent="0.25">
      <c r="D35853" s="31">
        <v>-396.49900000000002</v>
      </c>
      <c r="E35853" s="28">
        <v>534.92999999999995</v>
      </c>
    </row>
    <row r="35854" spans="4:5" x14ac:dyDescent="0.25">
      <c r="D35854" s="31">
        <v>-396.483</v>
      </c>
      <c r="E35854" s="28">
        <v>534.84299999999996</v>
      </c>
    </row>
    <row r="35855" spans="4:5" x14ac:dyDescent="0.25">
      <c r="D35855" s="31">
        <v>-396.46699999999998</v>
      </c>
      <c r="E35855" s="28">
        <v>534.75699999999995</v>
      </c>
    </row>
    <row r="35856" spans="4:5" x14ac:dyDescent="0.25">
      <c r="D35856" s="31">
        <v>-396.45100000000002</v>
      </c>
      <c r="E35856" s="28">
        <v>534.66999999999996</v>
      </c>
    </row>
    <row r="35857" spans="4:5" x14ac:dyDescent="0.25">
      <c r="D35857" s="31">
        <v>-396.435</v>
      </c>
      <c r="E35857" s="28">
        <v>534.58399999999995</v>
      </c>
    </row>
    <row r="35858" spans="4:5" x14ac:dyDescent="0.25">
      <c r="D35858" s="31">
        <v>-396.41899999999998</v>
      </c>
      <c r="E35858" s="28">
        <v>534.49699999999996</v>
      </c>
    </row>
    <row r="35859" spans="4:5" x14ac:dyDescent="0.25">
      <c r="D35859" s="31">
        <v>-396.40300000000002</v>
      </c>
      <c r="E35859" s="28">
        <v>534.41099999999994</v>
      </c>
    </row>
    <row r="35860" spans="4:5" x14ac:dyDescent="0.25">
      <c r="D35860" s="31">
        <v>-396.387</v>
      </c>
      <c r="E35860" s="28">
        <v>534.32399999999996</v>
      </c>
    </row>
    <row r="35861" spans="4:5" x14ac:dyDescent="0.25">
      <c r="D35861" s="31">
        <v>-396.37099999999998</v>
      </c>
      <c r="E35861" s="28">
        <v>534.23800000000006</v>
      </c>
    </row>
    <row r="35862" spans="4:5" x14ac:dyDescent="0.25">
      <c r="D35862" s="31">
        <v>-396.35500000000002</v>
      </c>
      <c r="E35862" s="28">
        <v>534.15099999999995</v>
      </c>
    </row>
    <row r="35863" spans="4:5" x14ac:dyDescent="0.25">
      <c r="D35863" s="31">
        <v>-396.339</v>
      </c>
      <c r="E35863" s="28">
        <v>534.06500000000005</v>
      </c>
    </row>
    <row r="35864" spans="4:5" x14ac:dyDescent="0.25">
      <c r="D35864" s="31">
        <v>-396.32299999999998</v>
      </c>
      <c r="E35864" s="28">
        <v>533.97900000000004</v>
      </c>
    </row>
    <row r="35865" spans="4:5" x14ac:dyDescent="0.25">
      <c r="D35865" s="31">
        <v>-396.30700000000002</v>
      </c>
      <c r="E35865" s="28">
        <v>533.89200000000005</v>
      </c>
    </row>
    <row r="35866" spans="4:5" x14ac:dyDescent="0.25">
      <c r="D35866" s="31">
        <v>-396.29199999999997</v>
      </c>
      <c r="E35866" s="28">
        <v>533.80600000000004</v>
      </c>
    </row>
    <row r="35867" spans="4:5" x14ac:dyDescent="0.25">
      <c r="D35867" s="31">
        <v>-396.27600000000001</v>
      </c>
      <c r="E35867" s="28">
        <v>533.71900000000005</v>
      </c>
    </row>
    <row r="35868" spans="4:5" x14ac:dyDescent="0.25">
      <c r="D35868" s="31">
        <v>-396.26</v>
      </c>
      <c r="E35868" s="28">
        <v>533.63300000000004</v>
      </c>
    </row>
    <row r="35869" spans="4:5" x14ac:dyDescent="0.25">
      <c r="D35869" s="31">
        <v>-396.24400000000003</v>
      </c>
      <c r="E35869" s="28">
        <v>533.54600000000005</v>
      </c>
    </row>
    <row r="35870" spans="4:5" x14ac:dyDescent="0.25">
      <c r="D35870" s="31">
        <v>-396.22800000000001</v>
      </c>
      <c r="E35870" s="28">
        <v>533.46</v>
      </c>
    </row>
    <row r="35871" spans="4:5" x14ac:dyDescent="0.25">
      <c r="D35871" s="31">
        <v>-396.21199999999999</v>
      </c>
      <c r="E35871" s="28">
        <v>533.37300000000005</v>
      </c>
    </row>
    <row r="35872" spans="4:5" x14ac:dyDescent="0.25">
      <c r="D35872" s="31">
        <v>-396.19600000000003</v>
      </c>
      <c r="E35872" s="28">
        <v>533.28700000000003</v>
      </c>
    </row>
    <row r="35873" spans="4:5" x14ac:dyDescent="0.25">
      <c r="D35873" s="31">
        <v>-396.18</v>
      </c>
      <c r="E35873" s="28">
        <v>533.20100000000002</v>
      </c>
    </row>
    <row r="35874" spans="4:5" x14ac:dyDescent="0.25">
      <c r="D35874" s="31">
        <v>-396.16399999999999</v>
      </c>
      <c r="E35874" s="28">
        <v>533.11400000000003</v>
      </c>
    </row>
    <row r="35875" spans="4:5" x14ac:dyDescent="0.25">
      <c r="D35875" s="31">
        <v>-396.14800000000002</v>
      </c>
      <c r="E35875" s="28">
        <v>533.02800000000002</v>
      </c>
    </row>
    <row r="35876" spans="4:5" x14ac:dyDescent="0.25">
      <c r="D35876" s="31">
        <v>-396.13200000000001</v>
      </c>
      <c r="E35876" s="28">
        <v>532.94100000000003</v>
      </c>
    </row>
    <row r="35877" spans="4:5" x14ac:dyDescent="0.25">
      <c r="D35877" s="31">
        <v>-396.11599999999999</v>
      </c>
      <c r="E35877" s="28">
        <v>532.85500000000002</v>
      </c>
    </row>
    <row r="35878" spans="4:5" x14ac:dyDescent="0.25">
      <c r="D35878" s="31">
        <v>-396.1</v>
      </c>
      <c r="E35878" s="28">
        <v>532.76800000000003</v>
      </c>
    </row>
    <row r="35879" spans="4:5" x14ac:dyDescent="0.25">
      <c r="D35879" s="31">
        <v>-396.084</v>
      </c>
      <c r="E35879" s="28">
        <v>532.68200000000002</v>
      </c>
    </row>
    <row r="35880" spans="4:5" x14ac:dyDescent="0.25">
      <c r="D35880" s="31">
        <v>-396.06799999999998</v>
      </c>
      <c r="E35880" s="28">
        <v>532.59500000000003</v>
      </c>
    </row>
    <row r="35881" spans="4:5" x14ac:dyDescent="0.25">
      <c r="D35881" s="31">
        <v>-396.05200000000002</v>
      </c>
      <c r="E35881" s="28">
        <v>532.50900000000001</v>
      </c>
    </row>
    <row r="35882" spans="4:5" x14ac:dyDescent="0.25">
      <c r="D35882" s="31">
        <v>-396.036</v>
      </c>
      <c r="E35882" s="28">
        <v>532.42200000000003</v>
      </c>
    </row>
    <row r="35883" spans="4:5" x14ac:dyDescent="0.25">
      <c r="D35883" s="31">
        <v>-396.02</v>
      </c>
      <c r="E35883" s="28">
        <v>532.33600000000001</v>
      </c>
    </row>
    <row r="35884" spans="4:5" x14ac:dyDescent="0.25">
      <c r="D35884" s="31">
        <v>-396.00400000000002</v>
      </c>
      <c r="E35884" s="28">
        <v>532.25</v>
      </c>
    </row>
    <row r="35885" spans="4:5" x14ac:dyDescent="0.25">
      <c r="D35885" s="31">
        <v>-395.988</v>
      </c>
      <c r="E35885" s="28">
        <v>532.16300000000001</v>
      </c>
    </row>
    <row r="35886" spans="4:5" x14ac:dyDescent="0.25">
      <c r="D35886" s="31">
        <v>-395.97199999999998</v>
      </c>
      <c r="E35886" s="28">
        <v>532.077</v>
      </c>
    </row>
    <row r="35887" spans="4:5" x14ac:dyDescent="0.25">
      <c r="D35887" s="31">
        <v>-395.95600000000002</v>
      </c>
      <c r="E35887" s="28">
        <v>531.99</v>
      </c>
    </row>
    <row r="35888" spans="4:5" x14ac:dyDescent="0.25">
      <c r="D35888" s="31">
        <v>-395.94</v>
      </c>
      <c r="E35888" s="28">
        <v>531.904</v>
      </c>
    </row>
    <row r="35889" spans="4:5" x14ac:dyDescent="0.25">
      <c r="D35889" s="31">
        <v>-395.92399999999998</v>
      </c>
      <c r="E35889" s="28">
        <v>531.81700000000001</v>
      </c>
    </row>
    <row r="35890" spans="4:5" x14ac:dyDescent="0.25">
      <c r="D35890" s="31">
        <v>-395.90800000000002</v>
      </c>
      <c r="E35890" s="28">
        <v>531.73099999999999</v>
      </c>
    </row>
    <row r="35891" spans="4:5" x14ac:dyDescent="0.25">
      <c r="D35891" s="31">
        <v>-395.892</v>
      </c>
      <c r="E35891" s="28">
        <v>531.64499999999998</v>
      </c>
    </row>
    <row r="35892" spans="4:5" x14ac:dyDescent="0.25">
      <c r="D35892" s="31">
        <v>-395.87599999999998</v>
      </c>
      <c r="E35892" s="28">
        <v>531.55799999999999</v>
      </c>
    </row>
    <row r="35893" spans="4:5" x14ac:dyDescent="0.25">
      <c r="D35893" s="31">
        <v>-395.86</v>
      </c>
      <c r="E35893" s="28">
        <v>531.47199999999998</v>
      </c>
    </row>
    <row r="35894" spans="4:5" x14ac:dyDescent="0.25">
      <c r="D35894" s="31">
        <v>-395.84399999999999</v>
      </c>
      <c r="E35894" s="28">
        <v>531.38499999999999</v>
      </c>
    </row>
    <row r="35895" spans="4:5" x14ac:dyDescent="0.25">
      <c r="D35895" s="31">
        <v>-395.82799999999997</v>
      </c>
      <c r="E35895" s="28">
        <v>531.29899999999998</v>
      </c>
    </row>
    <row r="35896" spans="4:5" x14ac:dyDescent="0.25">
      <c r="D35896" s="31">
        <v>-395.81200000000001</v>
      </c>
      <c r="E35896" s="28">
        <v>531.21199999999999</v>
      </c>
    </row>
    <row r="35897" spans="4:5" x14ac:dyDescent="0.25">
      <c r="D35897" s="31">
        <v>-395.79599999999999</v>
      </c>
      <c r="E35897" s="28">
        <v>531.12599999999998</v>
      </c>
    </row>
    <row r="35898" spans="4:5" x14ac:dyDescent="0.25">
      <c r="D35898" s="31">
        <v>-395.78</v>
      </c>
      <c r="E35898" s="28">
        <v>531.03899999999999</v>
      </c>
    </row>
    <row r="35899" spans="4:5" x14ac:dyDescent="0.25">
      <c r="D35899" s="31">
        <v>-395.76400000000001</v>
      </c>
      <c r="E35899" s="28">
        <v>530.95299999999997</v>
      </c>
    </row>
    <row r="35900" spans="4:5" x14ac:dyDescent="0.25">
      <c r="D35900" s="31">
        <v>-395.74799999999999</v>
      </c>
      <c r="E35900" s="28">
        <v>530.86699999999996</v>
      </c>
    </row>
    <row r="35901" spans="4:5" x14ac:dyDescent="0.25">
      <c r="D35901" s="31">
        <v>-395.73200000000003</v>
      </c>
      <c r="E35901" s="28">
        <v>530.78</v>
      </c>
    </row>
    <row r="35902" spans="4:5" x14ac:dyDescent="0.25">
      <c r="D35902" s="31">
        <v>-395.71600000000001</v>
      </c>
      <c r="E35902" s="28">
        <v>530.69399999999996</v>
      </c>
    </row>
    <row r="35903" spans="4:5" x14ac:dyDescent="0.25">
      <c r="D35903" s="31">
        <v>-395.7</v>
      </c>
      <c r="E35903" s="28">
        <v>530.60699999999997</v>
      </c>
    </row>
    <row r="35904" spans="4:5" x14ac:dyDescent="0.25">
      <c r="D35904" s="31">
        <v>-395.68400000000003</v>
      </c>
      <c r="E35904" s="28">
        <v>530.52099999999996</v>
      </c>
    </row>
    <row r="35905" spans="4:5" x14ac:dyDescent="0.25">
      <c r="D35905" s="31">
        <v>-395.66800000000001</v>
      </c>
      <c r="E35905" s="28">
        <v>530.43399999999997</v>
      </c>
    </row>
    <row r="35906" spans="4:5" x14ac:dyDescent="0.25">
      <c r="D35906" s="31">
        <v>-395.65199999999999</v>
      </c>
      <c r="E35906" s="28">
        <v>530.34799999999996</v>
      </c>
    </row>
    <row r="35907" spans="4:5" x14ac:dyDescent="0.25">
      <c r="D35907" s="31">
        <v>-395.63600000000002</v>
      </c>
      <c r="E35907" s="28">
        <v>530.26099999999997</v>
      </c>
    </row>
    <row r="35908" spans="4:5" x14ac:dyDescent="0.25">
      <c r="D35908" s="31">
        <v>-395.62</v>
      </c>
      <c r="E35908" s="28">
        <v>530.17499999999995</v>
      </c>
    </row>
    <row r="35909" spans="4:5" x14ac:dyDescent="0.25">
      <c r="D35909" s="31">
        <v>-395.60399999999998</v>
      </c>
      <c r="E35909" s="28">
        <v>530.08900000000006</v>
      </c>
    </row>
    <row r="35910" spans="4:5" x14ac:dyDescent="0.25">
      <c r="D35910" s="31">
        <v>-395.58800000000002</v>
      </c>
      <c r="E35910" s="28">
        <v>530.00199999999995</v>
      </c>
    </row>
    <row r="35911" spans="4:5" x14ac:dyDescent="0.25">
      <c r="D35911" s="31">
        <v>-395.572</v>
      </c>
      <c r="E35911" s="28">
        <v>529.91600000000005</v>
      </c>
    </row>
    <row r="35912" spans="4:5" x14ac:dyDescent="0.25">
      <c r="D35912" s="31">
        <v>-395.55599999999998</v>
      </c>
      <c r="E35912" s="28">
        <v>529.82899999999995</v>
      </c>
    </row>
    <row r="35913" spans="4:5" x14ac:dyDescent="0.25">
      <c r="D35913" s="31">
        <v>-395.54</v>
      </c>
      <c r="E35913" s="28">
        <v>529.74300000000005</v>
      </c>
    </row>
    <row r="35914" spans="4:5" x14ac:dyDescent="0.25">
      <c r="D35914" s="31">
        <v>-395.524</v>
      </c>
      <c r="E35914" s="28">
        <v>529.65700000000004</v>
      </c>
    </row>
    <row r="35915" spans="4:5" x14ac:dyDescent="0.25">
      <c r="D35915" s="31">
        <v>-395.50799999999998</v>
      </c>
      <c r="E35915" s="28">
        <v>529.57000000000005</v>
      </c>
    </row>
    <row r="35916" spans="4:5" x14ac:dyDescent="0.25">
      <c r="D35916" s="31">
        <v>-395.49200000000002</v>
      </c>
      <c r="E35916" s="28">
        <v>529.48400000000004</v>
      </c>
    </row>
    <row r="35917" spans="4:5" x14ac:dyDescent="0.25">
      <c r="D35917" s="31">
        <v>-395.476</v>
      </c>
      <c r="E35917" s="28">
        <v>529.39700000000005</v>
      </c>
    </row>
    <row r="35918" spans="4:5" x14ac:dyDescent="0.25">
      <c r="D35918" s="31">
        <v>-395.46</v>
      </c>
      <c r="E35918" s="28">
        <v>529.31100000000004</v>
      </c>
    </row>
    <row r="35919" spans="4:5" x14ac:dyDescent="0.25">
      <c r="D35919" s="31">
        <v>-395.44400000000002</v>
      </c>
      <c r="E35919" s="28">
        <v>529.22400000000005</v>
      </c>
    </row>
    <row r="35920" spans="4:5" x14ac:dyDescent="0.25">
      <c r="D35920" s="31">
        <v>-395.428</v>
      </c>
      <c r="E35920" s="28">
        <v>529.13800000000003</v>
      </c>
    </row>
    <row r="35921" spans="4:5" x14ac:dyDescent="0.25">
      <c r="D35921" s="31">
        <v>-395.41199999999998</v>
      </c>
      <c r="E35921" s="28">
        <v>529.05200000000002</v>
      </c>
    </row>
    <row r="35922" spans="4:5" x14ac:dyDescent="0.25">
      <c r="D35922" s="31">
        <v>-395.39600000000002</v>
      </c>
      <c r="E35922" s="28">
        <v>528.96500000000003</v>
      </c>
    </row>
    <row r="35923" spans="4:5" x14ac:dyDescent="0.25">
      <c r="D35923" s="31">
        <v>-395.38</v>
      </c>
      <c r="E35923" s="28">
        <v>528.87900000000002</v>
      </c>
    </row>
    <row r="35924" spans="4:5" x14ac:dyDescent="0.25">
      <c r="D35924" s="31">
        <v>-395.36399999999998</v>
      </c>
      <c r="E35924" s="28">
        <v>528.79200000000003</v>
      </c>
    </row>
    <row r="35925" spans="4:5" x14ac:dyDescent="0.25">
      <c r="D35925" s="31">
        <v>-395.34800000000001</v>
      </c>
      <c r="E35925" s="28">
        <v>528.70600000000002</v>
      </c>
    </row>
    <row r="35926" spans="4:5" x14ac:dyDescent="0.25">
      <c r="D35926" s="31">
        <v>-395.33199999999999</v>
      </c>
      <c r="E35926" s="28">
        <v>528.61900000000003</v>
      </c>
    </row>
    <row r="35927" spans="4:5" x14ac:dyDescent="0.25">
      <c r="D35927" s="31">
        <v>-395.31599999999997</v>
      </c>
      <c r="E35927" s="28">
        <v>528.53300000000002</v>
      </c>
    </row>
    <row r="35928" spans="4:5" x14ac:dyDescent="0.25">
      <c r="D35928" s="31">
        <v>-395.3</v>
      </c>
      <c r="E35928" s="28">
        <v>528.447</v>
      </c>
    </row>
    <row r="35929" spans="4:5" x14ac:dyDescent="0.25">
      <c r="D35929" s="31">
        <v>-395.28399999999999</v>
      </c>
      <c r="E35929" s="28">
        <v>528.36</v>
      </c>
    </row>
    <row r="35930" spans="4:5" x14ac:dyDescent="0.25">
      <c r="D35930" s="31">
        <v>-395.26799999999997</v>
      </c>
      <c r="E35930" s="28">
        <v>528.274</v>
      </c>
    </row>
    <row r="35931" spans="4:5" x14ac:dyDescent="0.25">
      <c r="D35931" s="31">
        <v>-395.25200000000001</v>
      </c>
      <c r="E35931" s="28">
        <v>528.18700000000001</v>
      </c>
    </row>
    <row r="35932" spans="4:5" x14ac:dyDescent="0.25">
      <c r="D35932" s="31">
        <v>-395.23599999999999</v>
      </c>
      <c r="E35932" s="28">
        <v>528.101</v>
      </c>
    </row>
    <row r="35933" spans="4:5" x14ac:dyDescent="0.25">
      <c r="D35933" s="31">
        <v>-395.22</v>
      </c>
      <c r="E35933" s="28">
        <v>528.01499999999999</v>
      </c>
    </row>
    <row r="35934" spans="4:5" x14ac:dyDescent="0.25">
      <c r="D35934" s="31">
        <v>-395.20400000000001</v>
      </c>
      <c r="E35934" s="28">
        <v>527.928</v>
      </c>
    </row>
    <row r="35935" spans="4:5" x14ac:dyDescent="0.25">
      <c r="D35935" s="31">
        <v>-395.18799999999999</v>
      </c>
      <c r="E35935" s="28">
        <v>527.84199999999998</v>
      </c>
    </row>
    <row r="35936" spans="4:5" x14ac:dyDescent="0.25">
      <c r="D35936" s="31">
        <v>-395.17200000000003</v>
      </c>
      <c r="E35936" s="28">
        <v>527.755</v>
      </c>
    </row>
    <row r="35937" spans="4:5" x14ac:dyDescent="0.25">
      <c r="D35937" s="31">
        <v>-395.15600000000001</v>
      </c>
      <c r="E35937" s="28">
        <v>527.66899999999998</v>
      </c>
    </row>
    <row r="35938" spans="4:5" x14ac:dyDescent="0.25">
      <c r="D35938" s="31">
        <v>-395.14</v>
      </c>
      <c r="E35938" s="28">
        <v>527.58199999999999</v>
      </c>
    </row>
    <row r="35939" spans="4:5" x14ac:dyDescent="0.25">
      <c r="D35939" s="31">
        <v>-395.12400000000002</v>
      </c>
      <c r="E35939" s="28">
        <v>527.49599999999998</v>
      </c>
    </row>
    <row r="35940" spans="4:5" x14ac:dyDescent="0.25">
      <c r="D35940" s="31">
        <v>-395.108</v>
      </c>
      <c r="E35940" s="28">
        <v>527.41</v>
      </c>
    </row>
    <row r="35941" spans="4:5" x14ac:dyDescent="0.25">
      <c r="D35941" s="31">
        <v>-395.09199999999998</v>
      </c>
      <c r="E35941" s="28">
        <v>527.32299999999998</v>
      </c>
    </row>
    <row r="35942" spans="4:5" x14ac:dyDescent="0.25">
      <c r="D35942" s="31">
        <v>-395.07600000000002</v>
      </c>
      <c r="E35942" s="28">
        <v>527.23699999999997</v>
      </c>
    </row>
    <row r="35943" spans="4:5" x14ac:dyDescent="0.25">
      <c r="D35943" s="31">
        <v>-395.06</v>
      </c>
      <c r="E35943" s="28">
        <v>527.15099999999995</v>
      </c>
    </row>
    <row r="35944" spans="4:5" x14ac:dyDescent="0.25">
      <c r="D35944" s="31">
        <v>-395.04399999999998</v>
      </c>
      <c r="E35944" s="28">
        <v>527.06399999999996</v>
      </c>
    </row>
    <row r="35945" spans="4:5" x14ac:dyDescent="0.25">
      <c r="D35945" s="31">
        <v>-395.02800000000002</v>
      </c>
      <c r="E35945" s="28">
        <v>526.97799999999995</v>
      </c>
    </row>
    <row r="35946" spans="4:5" x14ac:dyDescent="0.25">
      <c r="D35946" s="31">
        <v>-395.012</v>
      </c>
      <c r="E35946" s="28">
        <v>526.89099999999996</v>
      </c>
    </row>
    <row r="35947" spans="4:5" x14ac:dyDescent="0.25">
      <c r="D35947" s="31">
        <v>-394.99599999999998</v>
      </c>
      <c r="E35947" s="28">
        <v>526.80499999999995</v>
      </c>
    </row>
    <row r="35948" spans="4:5" x14ac:dyDescent="0.25">
      <c r="D35948" s="31">
        <v>-394.98</v>
      </c>
      <c r="E35948" s="28">
        <v>526.71799999999996</v>
      </c>
    </row>
    <row r="35949" spans="4:5" x14ac:dyDescent="0.25">
      <c r="D35949" s="31">
        <v>-394.964</v>
      </c>
      <c r="E35949" s="28">
        <v>526.63199999999995</v>
      </c>
    </row>
    <row r="35950" spans="4:5" x14ac:dyDescent="0.25">
      <c r="D35950" s="31">
        <v>-394.94799999999998</v>
      </c>
      <c r="E35950" s="28">
        <v>526.54600000000005</v>
      </c>
    </row>
    <row r="35951" spans="4:5" x14ac:dyDescent="0.25">
      <c r="D35951" s="31">
        <v>-394.93200000000002</v>
      </c>
      <c r="E35951" s="28">
        <v>526.45899999999995</v>
      </c>
    </row>
    <row r="35952" spans="4:5" x14ac:dyDescent="0.25">
      <c r="D35952" s="31">
        <v>-394.916</v>
      </c>
      <c r="E35952" s="28">
        <v>526.37300000000005</v>
      </c>
    </row>
    <row r="35953" spans="4:5" x14ac:dyDescent="0.25">
      <c r="D35953" s="31">
        <v>-394.9</v>
      </c>
      <c r="E35953" s="28">
        <v>526.28700000000003</v>
      </c>
    </row>
    <row r="35954" spans="4:5" x14ac:dyDescent="0.25">
      <c r="D35954" s="31">
        <v>-394.88400000000001</v>
      </c>
      <c r="E35954" s="28">
        <v>526.20000000000005</v>
      </c>
    </row>
    <row r="35955" spans="4:5" x14ac:dyDescent="0.25">
      <c r="D35955" s="31">
        <v>-394.86799999999999</v>
      </c>
      <c r="E35955" s="28">
        <v>526.11400000000003</v>
      </c>
    </row>
    <row r="35956" spans="4:5" x14ac:dyDescent="0.25">
      <c r="D35956" s="31">
        <v>-394.85199999999998</v>
      </c>
      <c r="E35956" s="28">
        <v>526.02700000000004</v>
      </c>
    </row>
    <row r="35957" spans="4:5" x14ac:dyDescent="0.25">
      <c r="D35957" s="31">
        <v>-394.83600000000001</v>
      </c>
      <c r="E35957" s="28">
        <v>525.94100000000003</v>
      </c>
    </row>
    <row r="35958" spans="4:5" x14ac:dyDescent="0.25">
      <c r="D35958" s="31">
        <v>-394.82</v>
      </c>
      <c r="E35958" s="28">
        <v>525.85500000000002</v>
      </c>
    </row>
    <row r="35959" spans="4:5" x14ac:dyDescent="0.25">
      <c r="D35959" s="31">
        <v>-394.80399999999997</v>
      </c>
      <c r="E35959" s="28">
        <v>525.76800000000003</v>
      </c>
    </row>
    <row r="35960" spans="4:5" x14ac:dyDescent="0.25">
      <c r="D35960" s="31">
        <v>-394.78800000000001</v>
      </c>
      <c r="E35960" s="28">
        <v>525.68200000000002</v>
      </c>
    </row>
    <row r="35961" spans="4:5" x14ac:dyDescent="0.25">
      <c r="D35961" s="31">
        <v>-394.77199999999999</v>
      </c>
      <c r="E35961" s="28">
        <v>525.59500000000003</v>
      </c>
    </row>
    <row r="35962" spans="4:5" x14ac:dyDescent="0.25">
      <c r="D35962" s="31">
        <v>-394.75599999999997</v>
      </c>
      <c r="E35962" s="28">
        <v>525.50900000000001</v>
      </c>
    </row>
    <row r="35963" spans="4:5" x14ac:dyDescent="0.25">
      <c r="D35963" s="31">
        <v>-394.74</v>
      </c>
      <c r="E35963" s="28">
        <v>525.423</v>
      </c>
    </row>
    <row r="35964" spans="4:5" x14ac:dyDescent="0.25">
      <c r="D35964" s="31">
        <v>-394.72399999999999</v>
      </c>
      <c r="E35964" s="28">
        <v>525.33600000000001</v>
      </c>
    </row>
    <row r="35965" spans="4:5" x14ac:dyDescent="0.25">
      <c r="D35965" s="31">
        <v>-394.70800000000003</v>
      </c>
      <c r="E35965" s="28">
        <v>525.25</v>
      </c>
    </row>
    <row r="35966" spans="4:5" x14ac:dyDescent="0.25">
      <c r="D35966" s="31">
        <v>-394.69200000000001</v>
      </c>
      <c r="E35966" s="28">
        <v>525.16300000000001</v>
      </c>
    </row>
    <row r="35967" spans="4:5" x14ac:dyDescent="0.25">
      <c r="D35967" s="31">
        <v>-394.67599999999999</v>
      </c>
      <c r="E35967" s="28">
        <v>525.077</v>
      </c>
    </row>
    <row r="35968" spans="4:5" x14ac:dyDescent="0.25">
      <c r="D35968" s="31">
        <v>-394.66</v>
      </c>
      <c r="E35968" s="28">
        <v>524.99099999999999</v>
      </c>
    </row>
    <row r="35969" spans="4:5" x14ac:dyDescent="0.25">
      <c r="D35969" s="31">
        <v>-394.64400000000001</v>
      </c>
      <c r="E35969" s="28">
        <v>524.904</v>
      </c>
    </row>
    <row r="35970" spans="4:5" x14ac:dyDescent="0.25">
      <c r="D35970" s="31">
        <v>-394.62799999999999</v>
      </c>
      <c r="E35970" s="28">
        <v>524.81799999999998</v>
      </c>
    </row>
    <row r="35971" spans="4:5" x14ac:dyDescent="0.25">
      <c r="D35971" s="31">
        <v>-394.61200000000002</v>
      </c>
      <c r="E35971" s="28">
        <v>524.73199999999997</v>
      </c>
    </row>
    <row r="35972" spans="4:5" x14ac:dyDescent="0.25">
      <c r="D35972" s="31">
        <v>-394.596</v>
      </c>
      <c r="E35972" s="28">
        <v>524.64499999999998</v>
      </c>
    </row>
    <row r="35973" spans="4:5" x14ac:dyDescent="0.25">
      <c r="D35973" s="31">
        <v>-394.58</v>
      </c>
      <c r="E35973" s="28">
        <v>524.55899999999997</v>
      </c>
    </row>
    <row r="35974" spans="4:5" x14ac:dyDescent="0.25">
      <c r="D35974" s="31">
        <v>-394.56400000000002</v>
      </c>
      <c r="E35974" s="28">
        <v>524.47199999999998</v>
      </c>
    </row>
    <row r="35975" spans="4:5" x14ac:dyDescent="0.25">
      <c r="D35975" s="31">
        <v>-394.548</v>
      </c>
      <c r="E35975" s="28">
        <v>524.38599999999997</v>
      </c>
    </row>
    <row r="35976" spans="4:5" x14ac:dyDescent="0.25">
      <c r="D35976" s="31">
        <v>-394.53199999999998</v>
      </c>
      <c r="E35976" s="28">
        <v>524.29999999999995</v>
      </c>
    </row>
    <row r="35977" spans="4:5" x14ac:dyDescent="0.25">
      <c r="D35977" s="31">
        <v>-394.51600000000002</v>
      </c>
      <c r="E35977" s="28">
        <v>524.21299999999997</v>
      </c>
    </row>
    <row r="35978" spans="4:5" x14ac:dyDescent="0.25">
      <c r="D35978" s="31">
        <v>-394.5</v>
      </c>
      <c r="E35978" s="28">
        <v>524.12699999999995</v>
      </c>
    </row>
    <row r="35979" spans="4:5" x14ac:dyDescent="0.25">
      <c r="D35979" s="31">
        <v>-394.48399999999998</v>
      </c>
      <c r="E35979" s="28">
        <v>524.04100000000005</v>
      </c>
    </row>
    <row r="35980" spans="4:5" x14ac:dyDescent="0.25">
      <c r="D35980" s="31">
        <v>-394.46899999999999</v>
      </c>
      <c r="E35980" s="28">
        <v>523.95399999999995</v>
      </c>
    </row>
    <row r="35981" spans="4:5" x14ac:dyDescent="0.25">
      <c r="D35981" s="31">
        <v>-394.45299999999997</v>
      </c>
      <c r="E35981" s="28">
        <v>523.86800000000005</v>
      </c>
    </row>
    <row r="35982" spans="4:5" x14ac:dyDescent="0.25">
      <c r="D35982" s="31">
        <v>-394.43700000000001</v>
      </c>
      <c r="E35982" s="28">
        <v>523.78200000000004</v>
      </c>
    </row>
    <row r="35983" spans="4:5" x14ac:dyDescent="0.25">
      <c r="D35983" s="31">
        <v>-394.42099999999999</v>
      </c>
      <c r="E35983" s="28">
        <v>523.69500000000005</v>
      </c>
    </row>
    <row r="35984" spans="4:5" x14ac:dyDescent="0.25">
      <c r="D35984" s="31">
        <v>-394.40499999999997</v>
      </c>
      <c r="E35984" s="28">
        <v>523.60900000000004</v>
      </c>
    </row>
    <row r="35985" spans="4:5" x14ac:dyDescent="0.25">
      <c r="D35985" s="31">
        <v>-394.38900000000001</v>
      </c>
      <c r="E35985" s="28">
        <v>523.52300000000002</v>
      </c>
    </row>
    <row r="35986" spans="4:5" x14ac:dyDescent="0.25">
      <c r="D35986" s="31">
        <v>-394.37299999999999</v>
      </c>
      <c r="E35986" s="28">
        <v>523.43600000000004</v>
      </c>
    </row>
    <row r="35987" spans="4:5" x14ac:dyDescent="0.25">
      <c r="D35987" s="31">
        <v>-394.35700000000003</v>
      </c>
      <c r="E35987" s="28">
        <v>523.35</v>
      </c>
    </row>
    <row r="35988" spans="4:5" x14ac:dyDescent="0.25">
      <c r="D35988" s="31">
        <v>-394.34100000000001</v>
      </c>
      <c r="E35988" s="28">
        <v>523.26300000000003</v>
      </c>
    </row>
    <row r="35989" spans="4:5" x14ac:dyDescent="0.25">
      <c r="D35989" s="31">
        <v>-394.32499999999999</v>
      </c>
      <c r="E35989" s="28">
        <v>523.17700000000002</v>
      </c>
    </row>
    <row r="35990" spans="4:5" x14ac:dyDescent="0.25">
      <c r="D35990" s="31">
        <v>-394.30900000000003</v>
      </c>
      <c r="E35990" s="28">
        <v>523.09100000000001</v>
      </c>
    </row>
    <row r="35991" spans="4:5" x14ac:dyDescent="0.25">
      <c r="D35991" s="31">
        <v>-394.29300000000001</v>
      </c>
      <c r="E35991" s="28">
        <v>523.00400000000002</v>
      </c>
    </row>
    <row r="35992" spans="4:5" x14ac:dyDescent="0.25">
      <c r="D35992" s="31">
        <v>-394.27699999999999</v>
      </c>
      <c r="E35992" s="28">
        <v>522.91800000000001</v>
      </c>
    </row>
    <row r="35993" spans="4:5" x14ac:dyDescent="0.25">
      <c r="D35993" s="31">
        <v>-394.26100000000002</v>
      </c>
      <c r="E35993" s="28">
        <v>522.83199999999999</v>
      </c>
    </row>
    <row r="35994" spans="4:5" x14ac:dyDescent="0.25">
      <c r="D35994" s="31">
        <v>-394.245</v>
      </c>
      <c r="E35994" s="28">
        <v>522.745</v>
      </c>
    </row>
    <row r="35995" spans="4:5" x14ac:dyDescent="0.25">
      <c r="D35995" s="31">
        <v>-394.22899999999998</v>
      </c>
      <c r="E35995" s="28">
        <v>522.65899999999999</v>
      </c>
    </row>
    <row r="35996" spans="4:5" x14ac:dyDescent="0.25">
      <c r="D35996" s="31">
        <v>-394.21300000000002</v>
      </c>
      <c r="E35996" s="28">
        <v>522.57299999999998</v>
      </c>
    </row>
    <row r="35997" spans="4:5" x14ac:dyDescent="0.25">
      <c r="D35997" s="31">
        <v>-394.197</v>
      </c>
      <c r="E35997" s="28">
        <v>522.48599999999999</v>
      </c>
    </row>
    <row r="35998" spans="4:5" x14ac:dyDescent="0.25">
      <c r="D35998" s="31">
        <v>-394.18099999999998</v>
      </c>
      <c r="E35998" s="28">
        <v>522.4</v>
      </c>
    </row>
    <row r="35999" spans="4:5" x14ac:dyDescent="0.25">
      <c r="D35999" s="31">
        <v>-394.16500000000002</v>
      </c>
      <c r="E35999" s="28">
        <v>522.31399999999996</v>
      </c>
    </row>
    <row r="36000" spans="4:5" x14ac:dyDescent="0.25">
      <c r="D36000" s="31">
        <v>-394.149</v>
      </c>
      <c r="E36000" s="28">
        <v>522.22699999999998</v>
      </c>
    </row>
    <row r="36001" spans="4:5" x14ac:dyDescent="0.25">
      <c r="D36001" s="31">
        <v>-394.13299999999998</v>
      </c>
      <c r="E36001" s="28">
        <v>522.14099999999996</v>
      </c>
    </row>
    <row r="36002" spans="4:5" x14ac:dyDescent="0.25">
      <c r="D36002" s="31">
        <v>-394.11700000000002</v>
      </c>
      <c r="E36002" s="28">
        <v>522.05499999999995</v>
      </c>
    </row>
    <row r="36003" spans="4:5" x14ac:dyDescent="0.25">
      <c r="D36003" s="31">
        <v>-394.101</v>
      </c>
      <c r="E36003" s="28">
        <v>521.96799999999996</v>
      </c>
    </row>
    <row r="36004" spans="4:5" x14ac:dyDescent="0.25">
      <c r="D36004" s="31">
        <v>-394.08499999999998</v>
      </c>
      <c r="E36004" s="28">
        <v>521.88199999999995</v>
      </c>
    </row>
    <row r="36005" spans="4:5" x14ac:dyDescent="0.25">
      <c r="D36005" s="31">
        <v>-394.06900000000002</v>
      </c>
      <c r="E36005" s="28">
        <v>521.79600000000005</v>
      </c>
    </row>
    <row r="36006" spans="4:5" x14ac:dyDescent="0.25">
      <c r="D36006" s="31">
        <v>-394.053</v>
      </c>
      <c r="E36006" s="28">
        <v>521.70899999999995</v>
      </c>
    </row>
    <row r="36007" spans="4:5" x14ac:dyDescent="0.25">
      <c r="D36007" s="31">
        <v>-394.03699999999998</v>
      </c>
      <c r="E36007" s="28">
        <v>521.62300000000005</v>
      </c>
    </row>
    <row r="36008" spans="4:5" x14ac:dyDescent="0.25">
      <c r="D36008" s="31">
        <v>-394.02100000000002</v>
      </c>
      <c r="E36008" s="28">
        <v>521.53700000000003</v>
      </c>
    </row>
    <row r="36009" spans="4:5" x14ac:dyDescent="0.25">
      <c r="D36009" s="31">
        <v>-394.005</v>
      </c>
      <c r="E36009" s="28">
        <v>521.45000000000005</v>
      </c>
    </row>
    <row r="36010" spans="4:5" x14ac:dyDescent="0.25">
      <c r="D36010" s="31">
        <v>-393.98899999999998</v>
      </c>
      <c r="E36010" s="28">
        <v>521.36400000000003</v>
      </c>
    </row>
    <row r="36011" spans="4:5" x14ac:dyDescent="0.25">
      <c r="D36011" s="31">
        <v>-393.97300000000001</v>
      </c>
      <c r="E36011" s="28">
        <v>521.27800000000002</v>
      </c>
    </row>
    <row r="36012" spans="4:5" x14ac:dyDescent="0.25">
      <c r="D36012" s="31">
        <v>-393.95699999999999</v>
      </c>
      <c r="E36012" s="28">
        <v>521.19200000000001</v>
      </c>
    </row>
    <row r="36013" spans="4:5" x14ac:dyDescent="0.25">
      <c r="D36013" s="31">
        <v>-393.94099999999997</v>
      </c>
      <c r="E36013" s="28">
        <v>521.10500000000002</v>
      </c>
    </row>
    <row r="36014" spans="4:5" x14ac:dyDescent="0.25">
      <c r="D36014" s="31">
        <v>-393.92500000000001</v>
      </c>
      <c r="E36014" s="28">
        <v>521.01900000000001</v>
      </c>
    </row>
    <row r="36015" spans="4:5" x14ac:dyDescent="0.25">
      <c r="D36015" s="31">
        <v>-393.90899999999999</v>
      </c>
      <c r="E36015" s="28">
        <v>520.93299999999999</v>
      </c>
    </row>
    <row r="36016" spans="4:5" x14ac:dyDescent="0.25">
      <c r="D36016" s="31">
        <v>-393.89299999999997</v>
      </c>
      <c r="E36016" s="28">
        <v>520.846</v>
      </c>
    </row>
    <row r="36017" spans="4:5" x14ac:dyDescent="0.25">
      <c r="D36017" s="31">
        <v>-393.87700000000001</v>
      </c>
      <c r="E36017" s="28">
        <v>520.76</v>
      </c>
    </row>
    <row r="36018" spans="4:5" x14ac:dyDescent="0.25">
      <c r="D36018" s="31">
        <v>-393.86099999999999</v>
      </c>
      <c r="E36018" s="28">
        <v>520.67399999999998</v>
      </c>
    </row>
    <row r="36019" spans="4:5" x14ac:dyDescent="0.25">
      <c r="D36019" s="31">
        <v>-393.84500000000003</v>
      </c>
      <c r="E36019" s="28">
        <v>520.58699999999999</v>
      </c>
    </row>
    <row r="36020" spans="4:5" x14ac:dyDescent="0.25">
      <c r="D36020" s="31">
        <v>-393.82900000000001</v>
      </c>
      <c r="E36020" s="28">
        <v>520.50099999999998</v>
      </c>
    </row>
    <row r="36021" spans="4:5" x14ac:dyDescent="0.25">
      <c r="D36021" s="31">
        <v>-393.81299999999999</v>
      </c>
      <c r="E36021" s="28">
        <v>520.41499999999996</v>
      </c>
    </row>
    <row r="36022" spans="4:5" x14ac:dyDescent="0.25">
      <c r="D36022" s="31">
        <v>-393.79700000000003</v>
      </c>
      <c r="E36022" s="28">
        <v>520.32799999999997</v>
      </c>
    </row>
    <row r="36023" spans="4:5" x14ac:dyDescent="0.25">
      <c r="D36023" s="31">
        <v>-393.78100000000001</v>
      </c>
      <c r="E36023" s="28">
        <v>520.24199999999996</v>
      </c>
    </row>
    <row r="36024" spans="4:5" x14ac:dyDescent="0.25">
      <c r="D36024" s="31">
        <v>-393.76499999999999</v>
      </c>
      <c r="E36024" s="28">
        <v>520.15599999999995</v>
      </c>
    </row>
    <row r="36025" spans="4:5" x14ac:dyDescent="0.25">
      <c r="D36025" s="31">
        <v>-393.74900000000002</v>
      </c>
      <c r="E36025" s="28">
        <v>520.06899999999996</v>
      </c>
    </row>
    <row r="36026" spans="4:5" x14ac:dyDescent="0.25">
      <c r="D36026" s="31">
        <v>-393.733</v>
      </c>
      <c r="E36026" s="28">
        <v>519.98299999999995</v>
      </c>
    </row>
    <row r="36027" spans="4:5" x14ac:dyDescent="0.25">
      <c r="D36027" s="31">
        <v>-393.71699999999998</v>
      </c>
      <c r="E36027" s="28">
        <v>519.89700000000005</v>
      </c>
    </row>
    <row r="36028" spans="4:5" x14ac:dyDescent="0.25">
      <c r="D36028" s="31">
        <v>-393.70100000000002</v>
      </c>
      <c r="E36028" s="28">
        <v>519.81100000000004</v>
      </c>
    </row>
    <row r="36029" spans="4:5" x14ac:dyDescent="0.25">
      <c r="D36029" s="31">
        <v>-393.685</v>
      </c>
      <c r="E36029" s="28">
        <v>519.72400000000005</v>
      </c>
    </row>
    <row r="36030" spans="4:5" x14ac:dyDescent="0.25">
      <c r="D36030" s="31">
        <v>-393.66899999999998</v>
      </c>
      <c r="E36030" s="28">
        <v>519.63800000000003</v>
      </c>
    </row>
    <row r="36031" spans="4:5" x14ac:dyDescent="0.25">
      <c r="D36031" s="31">
        <v>-393.65300000000002</v>
      </c>
      <c r="E36031" s="28">
        <v>519.55200000000002</v>
      </c>
    </row>
    <row r="36032" spans="4:5" x14ac:dyDescent="0.25">
      <c r="D36032" s="31">
        <v>-393.637</v>
      </c>
      <c r="E36032" s="28">
        <v>519.46500000000003</v>
      </c>
    </row>
    <row r="36033" spans="4:5" x14ac:dyDescent="0.25">
      <c r="D36033" s="31">
        <v>-393.62099999999998</v>
      </c>
      <c r="E36033" s="28">
        <v>519.37900000000002</v>
      </c>
    </row>
    <row r="36034" spans="4:5" x14ac:dyDescent="0.25">
      <c r="D36034" s="31">
        <v>-393.60500000000002</v>
      </c>
      <c r="E36034" s="28">
        <v>519.29300000000001</v>
      </c>
    </row>
    <row r="36035" spans="4:5" x14ac:dyDescent="0.25">
      <c r="D36035" s="31">
        <v>-393.589</v>
      </c>
      <c r="E36035" s="28">
        <v>519.20699999999999</v>
      </c>
    </row>
    <row r="36036" spans="4:5" x14ac:dyDescent="0.25">
      <c r="D36036" s="31">
        <v>-393.57299999999998</v>
      </c>
      <c r="E36036" s="28">
        <v>519.12</v>
      </c>
    </row>
    <row r="36037" spans="4:5" x14ac:dyDescent="0.25">
      <c r="D36037" s="31">
        <v>-393.55700000000002</v>
      </c>
      <c r="E36037" s="28">
        <v>519.03399999999999</v>
      </c>
    </row>
    <row r="36038" spans="4:5" x14ac:dyDescent="0.25">
      <c r="D36038" s="31">
        <v>-393.541</v>
      </c>
      <c r="E36038" s="28">
        <v>518.94799999999998</v>
      </c>
    </row>
    <row r="36039" spans="4:5" x14ac:dyDescent="0.25">
      <c r="D36039" s="31">
        <v>-393.52499999999998</v>
      </c>
      <c r="E36039" s="28">
        <v>518.86199999999997</v>
      </c>
    </row>
    <row r="36040" spans="4:5" x14ac:dyDescent="0.25">
      <c r="D36040" s="31">
        <v>-393.50900000000001</v>
      </c>
      <c r="E36040" s="28">
        <v>518.77499999999998</v>
      </c>
    </row>
    <row r="36041" spans="4:5" x14ac:dyDescent="0.25">
      <c r="D36041" s="31">
        <v>-393.49299999999999</v>
      </c>
      <c r="E36041" s="28">
        <v>518.68899999999996</v>
      </c>
    </row>
    <row r="36042" spans="4:5" x14ac:dyDescent="0.25">
      <c r="D36042" s="31">
        <v>-393.47699999999998</v>
      </c>
      <c r="E36042" s="28">
        <v>518.60299999999995</v>
      </c>
    </row>
    <row r="36043" spans="4:5" x14ac:dyDescent="0.25">
      <c r="D36043" s="31">
        <v>-393.46100000000001</v>
      </c>
      <c r="E36043" s="28">
        <v>518.51599999999996</v>
      </c>
    </row>
    <row r="36044" spans="4:5" x14ac:dyDescent="0.25">
      <c r="D36044" s="31">
        <v>-393.44499999999999</v>
      </c>
      <c r="E36044" s="28">
        <v>518.42999999999995</v>
      </c>
    </row>
    <row r="36045" spans="4:5" x14ac:dyDescent="0.25">
      <c r="D36045" s="31">
        <v>-393.42899999999997</v>
      </c>
      <c r="E36045" s="28">
        <v>518.34400000000005</v>
      </c>
    </row>
    <row r="36046" spans="4:5" x14ac:dyDescent="0.25">
      <c r="D36046" s="31">
        <v>-393.41300000000001</v>
      </c>
      <c r="E36046" s="28">
        <v>518.25800000000004</v>
      </c>
    </row>
    <row r="36047" spans="4:5" x14ac:dyDescent="0.25">
      <c r="D36047" s="31">
        <v>-393.39699999999999</v>
      </c>
      <c r="E36047" s="28">
        <v>518.17100000000005</v>
      </c>
    </row>
    <row r="36048" spans="4:5" x14ac:dyDescent="0.25">
      <c r="D36048" s="31">
        <v>-393.38099999999997</v>
      </c>
      <c r="E36048" s="28">
        <v>518.08500000000004</v>
      </c>
    </row>
    <row r="36049" spans="4:5" x14ac:dyDescent="0.25">
      <c r="D36049" s="31">
        <v>-393.36500000000001</v>
      </c>
      <c r="E36049" s="28">
        <v>517.99900000000002</v>
      </c>
    </row>
    <row r="36050" spans="4:5" x14ac:dyDescent="0.25">
      <c r="D36050" s="31">
        <v>-393.34899999999999</v>
      </c>
      <c r="E36050" s="28">
        <v>517.91300000000001</v>
      </c>
    </row>
    <row r="36051" spans="4:5" x14ac:dyDescent="0.25">
      <c r="D36051" s="31">
        <v>-393.33300000000003</v>
      </c>
      <c r="E36051" s="28">
        <v>517.82600000000002</v>
      </c>
    </row>
    <row r="36052" spans="4:5" x14ac:dyDescent="0.25">
      <c r="D36052" s="31">
        <v>-393.31700000000001</v>
      </c>
      <c r="E36052" s="28">
        <v>517.74</v>
      </c>
    </row>
    <row r="36053" spans="4:5" x14ac:dyDescent="0.25">
      <c r="D36053" s="31">
        <v>-393.30099999999999</v>
      </c>
      <c r="E36053" s="28">
        <v>517.654</v>
      </c>
    </row>
    <row r="36054" spans="4:5" x14ac:dyDescent="0.25">
      <c r="D36054" s="31">
        <v>-393.28500000000003</v>
      </c>
      <c r="E36054" s="28">
        <v>517.56799999999998</v>
      </c>
    </row>
    <row r="36055" spans="4:5" x14ac:dyDescent="0.25">
      <c r="D36055" s="31">
        <v>-393.26900000000001</v>
      </c>
      <c r="E36055" s="28">
        <v>517.48099999999999</v>
      </c>
    </row>
    <row r="36056" spans="4:5" x14ac:dyDescent="0.25">
      <c r="D36056" s="31">
        <v>-393.25299999999999</v>
      </c>
      <c r="E36056" s="28">
        <v>517.39499999999998</v>
      </c>
    </row>
    <row r="36057" spans="4:5" x14ac:dyDescent="0.25">
      <c r="D36057" s="31">
        <v>-393.23700000000002</v>
      </c>
      <c r="E36057" s="28">
        <v>517.30899999999997</v>
      </c>
    </row>
    <row r="36058" spans="4:5" x14ac:dyDescent="0.25">
      <c r="D36058" s="31">
        <v>-393.221</v>
      </c>
      <c r="E36058" s="28">
        <v>517.22299999999996</v>
      </c>
    </row>
    <row r="36059" spans="4:5" x14ac:dyDescent="0.25">
      <c r="D36059" s="31">
        <v>-393.20499999999998</v>
      </c>
      <c r="E36059" s="28">
        <v>517.13599999999997</v>
      </c>
    </row>
    <row r="36060" spans="4:5" x14ac:dyDescent="0.25">
      <c r="D36060" s="31">
        <v>-393.18900000000002</v>
      </c>
      <c r="E36060" s="28">
        <v>517.04999999999995</v>
      </c>
    </row>
    <row r="36061" spans="4:5" x14ac:dyDescent="0.25">
      <c r="D36061" s="31">
        <v>-393.173</v>
      </c>
      <c r="E36061" s="28">
        <v>516.96400000000006</v>
      </c>
    </row>
    <row r="36062" spans="4:5" x14ac:dyDescent="0.25">
      <c r="D36062" s="31">
        <v>-393.15699999999998</v>
      </c>
      <c r="E36062" s="28">
        <v>516.87800000000004</v>
      </c>
    </row>
    <row r="36063" spans="4:5" x14ac:dyDescent="0.25">
      <c r="D36063" s="31">
        <v>-393.14100000000002</v>
      </c>
      <c r="E36063" s="28">
        <v>516.79100000000005</v>
      </c>
    </row>
    <row r="36064" spans="4:5" x14ac:dyDescent="0.25">
      <c r="D36064" s="31">
        <v>-393.125</v>
      </c>
      <c r="E36064" s="28">
        <v>516.70500000000004</v>
      </c>
    </row>
    <row r="36065" spans="4:5" x14ac:dyDescent="0.25">
      <c r="D36065" s="31">
        <v>-393.10899999999998</v>
      </c>
      <c r="E36065" s="28">
        <v>516.61900000000003</v>
      </c>
    </row>
    <row r="36066" spans="4:5" x14ac:dyDescent="0.25">
      <c r="D36066" s="31">
        <v>-393.09300000000002</v>
      </c>
      <c r="E36066" s="28">
        <v>516.53300000000002</v>
      </c>
    </row>
    <row r="36067" spans="4:5" x14ac:dyDescent="0.25">
      <c r="D36067" s="31">
        <v>-393.077</v>
      </c>
      <c r="E36067" s="28">
        <v>516.447</v>
      </c>
    </row>
    <row r="36068" spans="4:5" x14ac:dyDescent="0.25">
      <c r="D36068" s="31">
        <v>-393.06099999999998</v>
      </c>
      <c r="E36068" s="28">
        <v>516.36</v>
      </c>
    </row>
    <row r="36069" spans="4:5" x14ac:dyDescent="0.25">
      <c r="D36069" s="31">
        <v>-393.04500000000002</v>
      </c>
      <c r="E36069" s="28">
        <v>516.274</v>
      </c>
    </row>
    <row r="36070" spans="4:5" x14ac:dyDescent="0.25">
      <c r="D36070" s="31">
        <v>-393.029</v>
      </c>
      <c r="E36070" s="28">
        <v>516.18799999999999</v>
      </c>
    </row>
    <row r="36071" spans="4:5" x14ac:dyDescent="0.25">
      <c r="D36071" s="31">
        <v>-393.01299999999998</v>
      </c>
      <c r="E36071" s="28">
        <v>516.10199999999998</v>
      </c>
    </row>
    <row r="36072" spans="4:5" x14ac:dyDescent="0.25">
      <c r="D36072" s="31">
        <v>-392.99700000000001</v>
      </c>
      <c r="E36072" s="28">
        <v>516.01599999999996</v>
      </c>
    </row>
    <row r="36073" spans="4:5" x14ac:dyDescent="0.25">
      <c r="D36073" s="31">
        <v>-392.98099999999999</v>
      </c>
      <c r="E36073" s="28">
        <v>515.92899999999997</v>
      </c>
    </row>
    <row r="36074" spans="4:5" x14ac:dyDescent="0.25">
      <c r="D36074" s="31">
        <v>-392.96499999999997</v>
      </c>
      <c r="E36074" s="28">
        <v>515.84299999999996</v>
      </c>
    </row>
    <row r="36075" spans="4:5" x14ac:dyDescent="0.25">
      <c r="D36075" s="31">
        <v>-392.94900000000001</v>
      </c>
      <c r="E36075" s="28">
        <v>515.75699999999995</v>
      </c>
    </row>
    <row r="36076" spans="4:5" x14ac:dyDescent="0.25">
      <c r="D36076" s="31">
        <v>-392.93299999999999</v>
      </c>
      <c r="E36076" s="28">
        <v>515.67100000000005</v>
      </c>
    </row>
    <row r="36077" spans="4:5" x14ac:dyDescent="0.25">
      <c r="D36077" s="31">
        <v>-392.91699999999997</v>
      </c>
      <c r="E36077" s="28">
        <v>515.58500000000004</v>
      </c>
    </row>
    <row r="36078" spans="4:5" x14ac:dyDescent="0.25">
      <c r="D36078" s="31">
        <v>-392.90100000000001</v>
      </c>
      <c r="E36078" s="28">
        <v>515.49800000000005</v>
      </c>
    </row>
    <row r="36079" spans="4:5" x14ac:dyDescent="0.25">
      <c r="D36079" s="31">
        <v>-392.88499999999999</v>
      </c>
      <c r="E36079" s="28">
        <v>515.41200000000003</v>
      </c>
    </row>
    <row r="36080" spans="4:5" x14ac:dyDescent="0.25">
      <c r="D36080" s="31">
        <v>-392.86900000000003</v>
      </c>
      <c r="E36080" s="28">
        <v>515.32600000000002</v>
      </c>
    </row>
    <row r="36081" spans="4:5" x14ac:dyDescent="0.25">
      <c r="D36081" s="31">
        <v>-392.85300000000001</v>
      </c>
      <c r="E36081" s="28">
        <v>515.24</v>
      </c>
    </row>
    <row r="36082" spans="4:5" x14ac:dyDescent="0.25">
      <c r="D36082" s="31">
        <v>-392.83699999999999</v>
      </c>
      <c r="E36082" s="28">
        <v>515.15300000000002</v>
      </c>
    </row>
    <row r="36083" spans="4:5" x14ac:dyDescent="0.25">
      <c r="D36083" s="31">
        <v>-392.82100000000003</v>
      </c>
      <c r="E36083" s="28">
        <v>515.06700000000001</v>
      </c>
    </row>
    <row r="36084" spans="4:5" x14ac:dyDescent="0.25">
      <c r="D36084" s="31">
        <v>-392.80500000000001</v>
      </c>
      <c r="E36084" s="28">
        <v>514.98099999999999</v>
      </c>
    </row>
    <row r="36085" spans="4:5" x14ac:dyDescent="0.25">
      <c r="D36085" s="31">
        <v>-392.78899999999999</v>
      </c>
      <c r="E36085" s="28">
        <v>514.89499999999998</v>
      </c>
    </row>
    <row r="36086" spans="4:5" x14ac:dyDescent="0.25">
      <c r="D36086" s="31">
        <v>-392.77300000000002</v>
      </c>
      <c r="E36086" s="28">
        <v>514.80899999999997</v>
      </c>
    </row>
    <row r="36087" spans="4:5" x14ac:dyDescent="0.25">
      <c r="D36087" s="31">
        <v>-392.75700000000001</v>
      </c>
      <c r="E36087" s="28">
        <v>514.72299999999996</v>
      </c>
    </row>
    <row r="36088" spans="4:5" x14ac:dyDescent="0.25">
      <c r="D36088" s="31">
        <v>-392.74099999999999</v>
      </c>
      <c r="E36088" s="28">
        <v>514.63599999999997</v>
      </c>
    </row>
    <row r="36089" spans="4:5" x14ac:dyDescent="0.25">
      <c r="D36089" s="31">
        <v>-392.72500000000002</v>
      </c>
      <c r="E36089" s="28">
        <v>514.54999999999995</v>
      </c>
    </row>
    <row r="36090" spans="4:5" x14ac:dyDescent="0.25">
      <c r="D36090" s="31">
        <v>-392.709</v>
      </c>
      <c r="E36090" s="28">
        <v>514.46400000000006</v>
      </c>
    </row>
    <row r="36091" spans="4:5" x14ac:dyDescent="0.25">
      <c r="D36091" s="31">
        <v>-392.69299999999998</v>
      </c>
      <c r="E36091" s="28">
        <v>514.37800000000004</v>
      </c>
    </row>
    <row r="36092" spans="4:5" x14ac:dyDescent="0.25">
      <c r="D36092" s="31">
        <v>-392.67700000000002</v>
      </c>
      <c r="E36092" s="28">
        <v>514.29200000000003</v>
      </c>
    </row>
    <row r="36093" spans="4:5" x14ac:dyDescent="0.25">
      <c r="D36093" s="31">
        <v>-392.661</v>
      </c>
      <c r="E36093" s="28">
        <v>514.20600000000002</v>
      </c>
    </row>
    <row r="36094" spans="4:5" x14ac:dyDescent="0.25">
      <c r="D36094" s="31">
        <v>-392.64600000000002</v>
      </c>
      <c r="E36094" s="28">
        <v>514.11900000000003</v>
      </c>
    </row>
    <row r="36095" spans="4:5" x14ac:dyDescent="0.25">
      <c r="D36095" s="31">
        <v>-392.63</v>
      </c>
      <c r="E36095" s="28">
        <v>514.03300000000002</v>
      </c>
    </row>
    <row r="36096" spans="4:5" x14ac:dyDescent="0.25">
      <c r="D36096" s="31">
        <v>-392.61399999999998</v>
      </c>
      <c r="E36096" s="28">
        <v>513.947</v>
      </c>
    </row>
    <row r="36097" spans="4:5" x14ac:dyDescent="0.25">
      <c r="D36097" s="31">
        <v>-392.59800000000001</v>
      </c>
      <c r="E36097" s="28">
        <v>513.86099999999999</v>
      </c>
    </row>
    <row r="36098" spans="4:5" x14ac:dyDescent="0.25">
      <c r="D36098" s="31">
        <v>-392.58199999999999</v>
      </c>
      <c r="E36098" s="28">
        <v>513.77499999999998</v>
      </c>
    </row>
    <row r="36099" spans="4:5" x14ac:dyDescent="0.25">
      <c r="D36099" s="31">
        <v>-392.56599999999997</v>
      </c>
      <c r="E36099" s="28">
        <v>513.68899999999996</v>
      </c>
    </row>
    <row r="36100" spans="4:5" x14ac:dyDescent="0.25">
      <c r="D36100" s="31">
        <v>-392.55</v>
      </c>
      <c r="E36100" s="28">
        <v>513.60199999999998</v>
      </c>
    </row>
    <row r="36101" spans="4:5" x14ac:dyDescent="0.25">
      <c r="D36101" s="31">
        <v>-392.53399999999999</v>
      </c>
      <c r="E36101" s="28">
        <v>513.51599999999996</v>
      </c>
    </row>
    <row r="36102" spans="4:5" x14ac:dyDescent="0.25">
      <c r="D36102" s="31">
        <v>-392.51799999999997</v>
      </c>
      <c r="E36102" s="28">
        <v>513.42999999999995</v>
      </c>
    </row>
    <row r="36103" spans="4:5" x14ac:dyDescent="0.25">
      <c r="D36103" s="31">
        <v>-392.50200000000001</v>
      </c>
      <c r="E36103" s="28">
        <v>513.34400000000005</v>
      </c>
    </row>
    <row r="36104" spans="4:5" x14ac:dyDescent="0.25">
      <c r="D36104" s="31">
        <v>-392.48599999999999</v>
      </c>
      <c r="E36104" s="28">
        <v>513.25800000000004</v>
      </c>
    </row>
    <row r="36105" spans="4:5" x14ac:dyDescent="0.25">
      <c r="D36105" s="31">
        <v>-392.47</v>
      </c>
      <c r="E36105" s="28">
        <v>513.17200000000003</v>
      </c>
    </row>
    <row r="36106" spans="4:5" x14ac:dyDescent="0.25">
      <c r="D36106" s="31">
        <v>-392.45400000000001</v>
      </c>
      <c r="E36106" s="28">
        <v>513.08600000000001</v>
      </c>
    </row>
    <row r="36107" spans="4:5" x14ac:dyDescent="0.25">
      <c r="D36107" s="31">
        <v>-392.43799999999999</v>
      </c>
      <c r="E36107" s="28">
        <v>512.99900000000002</v>
      </c>
    </row>
    <row r="36108" spans="4:5" x14ac:dyDescent="0.25">
      <c r="D36108" s="31">
        <v>-392.42200000000003</v>
      </c>
      <c r="E36108" s="28">
        <v>512.91300000000001</v>
      </c>
    </row>
    <row r="36109" spans="4:5" x14ac:dyDescent="0.25">
      <c r="D36109" s="31">
        <v>-392.40600000000001</v>
      </c>
      <c r="E36109" s="28">
        <v>512.827</v>
      </c>
    </row>
    <row r="36110" spans="4:5" x14ac:dyDescent="0.25">
      <c r="D36110" s="31">
        <v>-392.39</v>
      </c>
      <c r="E36110" s="28">
        <v>512.74099999999999</v>
      </c>
    </row>
    <row r="36111" spans="4:5" x14ac:dyDescent="0.25">
      <c r="D36111" s="31">
        <v>-392.37400000000002</v>
      </c>
      <c r="E36111" s="28">
        <v>512.65499999999997</v>
      </c>
    </row>
    <row r="36112" spans="4:5" x14ac:dyDescent="0.25">
      <c r="D36112" s="31">
        <v>-392.358</v>
      </c>
      <c r="E36112" s="28">
        <v>512.56899999999996</v>
      </c>
    </row>
    <row r="36113" spans="4:5" x14ac:dyDescent="0.25">
      <c r="D36113" s="31">
        <v>-392.34199999999998</v>
      </c>
      <c r="E36113" s="28">
        <v>512.48299999999995</v>
      </c>
    </row>
    <row r="36114" spans="4:5" x14ac:dyDescent="0.25">
      <c r="D36114" s="31">
        <v>-392.32600000000002</v>
      </c>
      <c r="E36114" s="28">
        <v>512.39700000000005</v>
      </c>
    </row>
    <row r="36115" spans="4:5" x14ac:dyDescent="0.25">
      <c r="D36115" s="31">
        <v>-392.31</v>
      </c>
      <c r="E36115" s="28">
        <v>512.30999999999995</v>
      </c>
    </row>
    <row r="36116" spans="4:5" x14ac:dyDescent="0.25">
      <c r="D36116" s="31">
        <v>-392.29399999999998</v>
      </c>
      <c r="E36116" s="28">
        <v>512.22400000000005</v>
      </c>
    </row>
    <row r="36117" spans="4:5" x14ac:dyDescent="0.25">
      <c r="D36117" s="31">
        <v>-392.27800000000002</v>
      </c>
      <c r="E36117" s="28">
        <v>512.13800000000003</v>
      </c>
    </row>
    <row r="36118" spans="4:5" x14ac:dyDescent="0.25">
      <c r="D36118" s="31">
        <v>-392.262</v>
      </c>
      <c r="E36118" s="28">
        <v>512.05200000000002</v>
      </c>
    </row>
    <row r="36119" spans="4:5" x14ac:dyDescent="0.25">
      <c r="D36119" s="31">
        <v>-392.24599999999998</v>
      </c>
      <c r="E36119" s="28">
        <v>511.96600000000001</v>
      </c>
    </row>
    <row r="36120" spans="4:5" x14ac:dyDescent="0.25">
      <c r="D36120" s="31">
        <v>-392.23</v>
      </c>
      <c r="E36120" s="28">
        <v>511.88</v>
      </c>
    </row>
    <row r="36121" spans="4:5" x14ac:dyDescent="0.25">
      <c r="D36121" s="31">
        <v>-392.214</v>
      </c>
      <c r="E36121" s="28">
        <v>511.79399999999998</v>
      </c>
    </row>
    <row r="36122" spans="4:5" x14ac:dyDescent="0.25">
      <c r="D36122" s="31">
        <v>-392.19799999999998</v>
      </c>
      <c r="E36122" s="28">
        <v>511.70800000000003</v>
      </c>
    </row>
    <row r="36123" spans="4:5" x14ac:dyDescent="0.25">
      <c r="D36123" s="31">
        <v>-392.18200000000002</v>
      </c>
      <c r="E36123" s="28">
        <v>511.62200000000001</v>
      </c>
    </row>
    <row r="36124" spans="4:5" x14ac:dyDescent="0.25">
      <c r="D36124" s="31">
        <v>-392.166</v>
      </c>
      <c r="E36124" s="28">
        <v>511.53500000000003</v>
      </c>
    </row>
    <row r="36125" spans="4:5" x14ac:dyDescent="0.25">
      <c r="D36125" s="31">
        <v>-392.15</v>
      </c>
      <c r="E36125" s="28">
        <v>511.44900000000001</v>
      </c>
    </row>
    <row r="36126" spans="4:5" x14ac:dyDescent="0.25">
      <c r="D36126" s="31">
        <v>-392.13400000000001</v>
      </c>
      <c r="E36126" s="28">
        <v>511.363</v>
      </c>
    </row>
    <row r="36127" spans="4:5" x14ac:dyDescent="0.25">
      <c r="D36127" s="31">
        <v>-392.11799999999999</v>
      </c>
      <c r="E36127" s="28">
        <v>511.27699999999999</v>
      </c>
    </row>
    <row r="36128" spans="4:5" x14ac:dyDescent="0.25">
      <c r="D36128" s="31">
        <v>-392.10199999999998</v>
      </c>
      <c r="E36128" s="28">
        <v>511.19099999999997</v>
      </c>
    </row>
    <row r="36129" spans="4:5" x14ac:dyDescent="0.25">
      <c r="D36129" s="31">
        <v>-392.08600000000001</v>
      </c>
      <c r="E36129" s="28">
        <v>511.10500000000002</v>
      </c>
    </row>
    <row r="36130" spans="4:5" x14ac:dyDescent="0.25">
      <c r="D36130" s="31">
        <v>-392.07</v>
      </c>
      <c r="E36130" s="28">
        <v>511.01900000000001</v>
      </c>
    </row>
    <row r="36131" spans="4:5" x14ac:dyDescent="0.25">
      <c r="D36131" s="31">
        <v>-392.05399999999997</v>
      </c>
      <c r="E36131" s="28">
        <v>510.93299999999999</v>
      </c>
    </row>
    <row r="36132" spans="4:5" x14ac:dyDescent="0.25">
      <c r="D36132" s="31">
        <v>-392.03800000000001</v>
      </c>
      <c r="E36132" s="28">
        <v>510.84699999999998</v>
      </c>
    </row>
    <row r="36133" spans="4:5" x14ac:dyDescent="0.25">
      <c r="D36133" s="31">
        <v>-392.02199999999999</v>
      </c>
      <c r="E36133" s="28">
        <v>510.76100000000002</v>
      </c>
    </row>
    <row r="36134" spans="4:5" x14ac:dyDescent="0.25">
      <c r="D36134" s="31">
        <v>-392.00599999999997</v>
      </c>
      <c r="E36134" s="28">
        <v>510.67500000000001</v>
      </c>
    </row>
    <row r="36135" spans="4:5" x14ac:dyDescent="0.25">
      <c r="D36135" s="31">
        <v>-391.99</v>
      </c>
      <c r="E36135" s="28">
        <v>510.589</v>
      </c>
    </row>
    <row r="36136" spans="4:5" x14ac:dyDescent="0.25">
      <c r="D36136" s="31">
        <v>-391.97399999999999</v>
      </c>
      <c r="E36136" s="28">
        <v>510.50299999999999</v>
      </c>
    </row>
    <row r="36137" spans="4:5" x14ac:dyDescent="0.25">
      <c r="D36137" s="31">
        <v>-391.95800000000003</v>
      </c>
      <c r="E36137" s="28">
        <v>510.416</v>
      </c>
    </row>
    <row r="36138" spans="4:5" x14ac:dyDescent="0.25">
      <c r="D36138" s="31">
        <v>-391.94200000000001</v>
      </c>
      <c r="E36138" s="28">
        <v>510.33</v>
      </c>
    </row>
    <row r="36139" spans="4:5" x14ac:dyDescent="0.25">
      <c r="D36139" s="31">
        <v>-391.92599999999999</v>
      </c>
      <c r="E36139" s="28">
        <v>510.24400000000003</v>
      </c>
    </row>
    <row r="36140" spans="4:5" x14ac:dyDescent="0.25">
      <c r="D36140" s="31">
        <v>-391.91</v>
      </c>
      <c r="E36140" s="28">
        <v>510.15800000000002</v>
      </c>
    </row>
    <row r="36141" spans="4:5" x14ac:dyDescent="0.25">
      <c r="D36141" s="31">
        <v>-391.89400000000001</v>
      </c>
      <c r="E36141" s="28">
        <v>510.072</v>
      </c>
    </row>
    <row r="36142" spans="4:5" x14ac:dyDescent="0.25">
      <c r="D36142" s="31">
        <v>-391.87799999999999</v>
      </c>
      <c r="E36142" s="28">
        <v>509.98599999999999</v>
      </c>
    </row>
    <row r="36143" spans="4:5" x14ac:dyDescent="0.25">
      <c r="D36143" s="31">
        <v>-391.86200000000002</v>
      </c>
      <c r="E36143" s="28">
        <v>509.9</v>
      </c>
    </row>
    <row r="36144" spans="4:5" x14ac:dyDescent="0.25">
      <c r="D36144" s="31">
        <v>-391.846</v>
      </c>
      <c r="E36144" s="28">
        <v>509.81400000000002</v>
      </c>
    </row>
    <row r="36145" spans="4:5" x14ac:dyDescent="0.25">
      <c r="D36145" s="31">
        <v>-391.83</v>
      </c>
      <c r="E36145" s="28">
        <v>509.72800000000001</v>
      </c>
    </row>
    <row r="36146" spans="4:5" x14ac:dyDescent="0.25">
      <c r="D36146" s="31">
        <v>-391.81400000000002</v>
      </c>
      <c r="E36146" s="28">
        <v>509.642</v>
      </c>
    </row>
    <row r="36147" spans="4:5" x14ac:dyDescent="0.25">
      <c r="D36147" s="31">
        <v>-391.798</v>
      </c>
      <c r="E36147" s="28">
        <v>509.55599999999998</v>
      </c>
    </row>
    <row r="36148" spans="4:5" x14ac:dyDescent="0.25">
      <c r="D36148" s="31">
        <v>-391.78199999999998</v>
      </c>
      <c r="E36148" s="28">
        <v>509.47</v>
      </c>
    </row>
    <row r="36149" spans="4:5" x14ac:dyDescent="0.25">
      <c r="D36149" s="31">
        <v>-391.76600000000002</v>
      </c>
      <c r="E36149" s="28">
        <v>509.38400000000001</v>
      </c>
    </row>
    <row r="36150" spans="4:5" x14ac:dyDescent="0.25">
      <c r="D36150" s="31">
        <v>-391.75</v>
      </c>
      <c r="E36150" s="28">
        <v>509.298</v>
      </c>
    </row>
    <row r="36151" spans="4:5" x14ac:dyDescent="0.25">
      <c r="D36151" s="31">
        <v>-391.73399999999998</v>
      </c>
      <c r="E36151" s="28">
        <v>509.21199999999999</v>
      </c>
    </row>
    <row r="36152" spans="4:5" x14ac:dyDescent="0.25">
      <c r="D36152" s="31">
        <v>-391.71800000000002</v>
      </c>
      <c r="E36152" s="28">
        <v>509.12599999999998</v>
      </c>
    </row>
    <row r="36153" spans="4:5" x14ac:dyDescent="0.25">
      <c r="D36153" s="31">
        <v>-391.702</v>
      </c>
      <c r="E36153" s="28">
        <v>509.04</v>
      </c>
    </row>
    <row r="36154" spans="4:5" x14ac:dyDescent="0.25">
      <c r="D36154" s="31">
        <v>-391.68599999999998</v>
      </c>
      <c r="E36154" s="28">
        <v>508.95400000000001</v>
      </c>
    </row>
    <row r="36155" spans="4:5" x14ac:dyDescent="0.25">
      <c r="D36155" s="31">
        <v>-391.67</v>
      </c>
      <c r="E36155" s="28">
        <v>508.86799999999999</v>
      </c>
    </row>
    <row r="36156" spans="4:5" x14ac:dyDescent="0.25">
      <c r="D36156" s="31">
        <v>-391.654</v>
      </c>
      <c r="E36156" s="28">
        <v>508.78199999999998</v>
      </c>
    </row>
    <row r="36157" spans="4:5" x14ac:dyDescent="0.25">
      <c r="D36157" s="31">
        <v>-391.63799999999998</v>
      </c>
      <c r="E36157" s="28">
        <v>508.69600000000003</v>
      </c>
    </row>
    <row r="36158" spans="4:5" x14ac:dyDescent="0.25">
      <c r="D36158" s="31">
        <v>-391.62200000000001</v>
      </c>
      <c r="E36158" s="28">
        <v>508.61</v>
      </c>
    </row>
    <row r="36159" spans="4:5" x14ac:dyDescent="0.25">
      <c r="D36159" s="31">
        <v>-391.60599999999999</v>
      </c>
      <c r="E36159" s="28">
        <v>508.524</v>
      </c>
    </row>
    <row r="36160" spans="4:5" x14ac:dyDescent="0.25">
      <c r="D36160" s="31">
        <v>-391.59</v>
      </c>
      <c r="E36160" s="28">
        <v>508.43799999999999</v>
      </c>
    </row>
    <row r="36161" spans="4:5" x14ac:dyDescent="0.25">
      <c r="D36161" s="31">
        <v>-391.57400000000001</v>
      </c>
      <c r="E36161" s="28">
        <v>508.35199999999998</v>
      </c>
    </row>
    <row r="36162" spans="4:5" x14ac:dyDescent="0.25">
      <c r="D36162" s="31">
        <v>-391.55799999999999</v>
      </c>
      <c r="E36162" s="28">
        <v>508.26600000000002</v>
      </c>
    </row>
    <row r="36163" spans="4:5" x14ac:dyDescent="0.25">
      <c r="D36163" s="31">
        <v>-391.54199999999997</v>
      </c>
      <c r="E36163" s="28">
        <v>508.18</v>
      </c>
    </row>
    <row r="36164" spans="4:5" x14ac:dyDescent="0.25">
      <c r="D36164" s="31">
        <v>-391.52600000000001</v>
      </c>
      <c r="E36164" s="28">
        <v>508.09399999999999</v>
      </c>
    </row>
    <row r="36165" spans="4:5" x14ac:dyDescent="0.25">
      <c r="D36165" s="31">
        <v>-391.51</v>
      </c>
      <c r="E36165" s="28">
        <v>508.00799999999998</v>
      </c>
    </row>
    <row r="36166" spans="4:5" x14ac:dyDescent="0.25">
      <c r="D36166" s="31">
        <v>-391.49400000000003</v>
      </c>
      <c r="E36166" s="28">
        <v>507.92200000000003</v>
      </c>
    </row>
    <row r="36167" spans="4:5" x14ac:dyDescent="0.25">
      <c r="D36167" s="31">
        <v>-391.47800000000001</v>
      </c>
      <c r="E36167" s="28">
        <v>507.83600000000001</v>
      </c>
    </row>
    <row r="36168" spans="4:5" x14ac:dyDescent="0.25">
      <c r="D36168" s="31">
        <v>-391.46199999999999</v>
      </c>
      <c r="E36168" s="28">
        <v>507.75</v>
      </c>
    </row>
    <row r="36169" spans="4:5" x14ac:dyDescent="0.25">
      <c r="D36169" s="31">
        <v>-391.44600000000003</v>
      </c>
      <c r="E36169" s="28">
        <v>507.66399999999999</v>
      </c>
    </row>
    <row r="36170" spans="4:5" x14ac:dyDescent="0.25">
      <c r="D36170" s="31">
        <v>-391.43</v>
      </c>
      <c r="E36170" s="28">
        <v>507.57799999999997</v>
      </c>
    </row>
    <row r="36171" spans="4:5" x14ac:dyDescent="0.25">
      <c r="D36171" s="31">
        <v>-391.41399999999999</v>
      </c>
      <c r="E36171" s="28">
        <v>507.49200000000002</v>
      </c>
    </row>
    <row r="36172" spans="4:5" x14ac:dyDescent="0.25">
      <c r="D36172" s="31">
        <v>-391.39800000000002</v>
      </c>
      <c r="E36172" s="28">
        <v>507.40600000000001</v>
      </c>
    </row>
    <row r="36173" spans="4:5" x14ac:dyDescent="0.25">
      <c r="D36173" s="31">
        <v>-391.38200000000001</v>
      </c>
      <c r="E36173" s="28">
        <v>507.32</v>
      </c>
    </row>
    <row r="36174" spans="4:5" x14ac:dyDescent="0.25">
      <c r="D36174" s="31">
        <v>-391.36599999999999</v>
      </c>
      <c r="E36174" s="28">
        <v>507.23399999999998</v>
      </c>
    </row>
    <row r="36175" spans="4:5" x14ac:dyDescent="0.25">
      <c r="D36175" s="31">
        <v>-391.35</v>
      </c>
      <c r="E36175" s="28">
        <v>507.14800000000002</v>
      </c>
    </row>
    <row r="36176" spans="4:5" x14ac:dyDescent="0.25">
      <c r="D36176" s="31">
        <v>-391.334</v>
      </c>
      <c r="E36176" s="28">
        <v>507.06200000000001</v>
      </c>
    </row>
    <row r="36177" spans="4:5" x14ac:dyDescent="0.25">
      <c r="D36177" s="31">
        <v>-391.31799999999998</v>
      </c>
      <c r="E36177" s="28">
        <v>506.976</v>
      </c>
    </row>
    <row r="36178" spans="4:5" x14ac:dyDescent="0.25">
      <c r="D36178" s="31">
        <v>-391.30200000000002</v>
      </c>
      <c r="E36178" s="28">
        <v>506.89</v>
      </c>
    </row>
    <row r="36179" spans="4:5" x14ac:dyDescent="0.25">
      <c r="D36179" s="31">
        <v>-391.286</v>
      </c>
      <c r="E36179" s="28">
        <v>506.80399999999997</v>
      </c>
    </row>
    <row r="36180" spans="4:5" x14ac:dyDescent="0.25">
      <c r="D36180" s="31">
        <v>-391.27</v>
      </c>
      <c r="E36180" s="28">
        <v>506.71800000000002</v>
      </c>
    </row>
    <row r="36181" spans="4:5" x14ac:dyDescent="0.25">
      <c r="D36181" s="31">
        <v>-391.25400000000002</v>
      </c>
      <c r="E36181" s="28">
        <v>506.63200000000001</v>
      </c>
    </row>
    <row r="36182" spans="4:5" x14ac:dyDescent="0.25">
      <c r="D36182" s="31">
        <v>-391.238</v>
      </c>
      <c r="E36182" s="28">
        <v>506.54599999999999</v>
      </c>
    </row>
    <row r="36183" spans="4:5" x14ac:dyDescent="0.25">
      <c r="D36183" s="31">
        <v>-391.22199999999998</v>
      </c>
      <c r="E36183" s="28">
        <v>506.46</v>
      </c>
    </row>
    <row r="36184" spans="4:5" x14ac:dyDescent="0.25">
      <c r="D36184" s="31">
        <v>-391.20600000000002</v>
      </c>
      <c r="E36184" s="28">
        <v>506.37400000000002</v>
      </c>
    </row>
    <row r="36185" spans="4:5" x14ac:dyDescent="0.25">
      <c r="D36185" s="31">
        <v>-391.19</v>
      </c>
      <c r="E36185" s="28">
        <v>506.28800000000001</v>
      </c>
    </row>
    <row r="36186" spans="4:5" x14ac:dyDescent="0.25">
      <c r="D36186" s="31">
        <v>-391.17399999999998</v>
      </c>
      <c r="E36186" s="28">
        <v>506.202</v>
      </c>
    </row>
    <row r="36187" spans="4:5" x14ac:dyDescent="0.25">
      <c r="D36187" s="31">
        <v>-391.15800000000002</v>
      </c>
      <c r="E36187" s="28">
        <v>506.11700000000002</v>
      </c>
    </row>
    <row r="36188" spans="4:5" x14ac:dyDescent="0.25">
      <c r="D36188" s="31">
        <v>-391.142</v>
      </c>
      <c r="E36188" s="28">
        <v>506.03100000000001</v>
      </c>
    </row>
    <row r="36189" spans="4:5" x14ac:dyDescent="0.25">
      <c r="D36189" s="31">
        <v>-391.12599999999998</v>
      </c>
      <c r="E36189" s="28">
        <v>505.94499999999999</v>
      </c>
    </row>
    <row r="36190" spans="4:5" x14ac:dyDescent="0.25">
      <c r="D36190" s="31">
        <v>-391.11</v>
      </c>
      <c r="E36190" s="28">
        <v>505.85899999999998</v>
      </c>
    </row>
    <row r="36191" spans="4:5" x14ac:dyDescent="0.25">
      <c r="D36191" s="31">
        <v>-391.09399999999999</v>
      </c>
      <c r="E36191" s="28">
        <v>505.77300000000002</v>
      </c>
    </row>
    <row r="36192" spans="4:5" x14ac:dyDescent="0.25">
      <c r="D36192" s="31">
        <v>-391.07799999999997</v>
      </c>
      <c r="E36192" s="28">
        <v>505.68700000000001</v>
      </c>
    </row>
    <row r="36193" spans="4:5" x14ac:dyDescent="0.25">
      <c r="D36193" s="31">
        <v>-391.06200000000001</v>
      </c>
      <c r="E36193" s="28">
        <v>505.601</v>
      </c>
    </row>
    <row r="36194" spans="4:5" x14ac:dyDescent="0.25">
      <c r="D36194" s="31">
        <v>-391.04599999999999</v>
      </c>
      <c r="E36194" s="28">
        <v>505.51499999999999</v>
      </c>
    </row>
    <row r="36195" spans="4:5" x14ac:dyDescent="0.25">
      <c r="D36195" s="31">
        <v>-391.03</v>
      </c>
      <c r="E36195" s="28">
        <v>505.42899999999997</v>
      </c>
    </row>
    <row r="36196" spans="4:5" x14ac:dyDescent="0.25">
      <c r="D36196" s="31">
        <v>-391.01400000000001</v>
      </c>
      <c r="E36196" s="28">
        <v>505.34300000000002</v>
      </c>
    </row>
    <row r="36197" spans="4:5" x14ac:dyDescent="0.25">
      <c r="D36197" s="31">
        <v>-390.99799999999999</v>
      </c>
      <c r="E36197" s="28">
        <v>505.25700000000001</v>
      </c>
    </row>
    <row r="36198" spans="4:5" x14ac:dyDescent="0.25">
      <c r="D36198" s="31">
        <v>-390.98200000000003</v>
      </c>
      <c r="E36198" s="28">
        <v>505.17200000000003</v>
      </c>
    </row>
    <row r="36199" spans="4:5" x14ac:dyDescent="0.25">
      <c r="D36199" s="31">
        <v>-390.96600000000001</v>
      </c>
      <c r="E36199" s="28">
        <v>505.08600000000001</v>
      </c>
    </row>
    <row r="36200" spans="4:5" x14ac:dyDescent="0.25">
      <c r="D36200" s="31">
        <v>-390.95</v>
      </c>
      <c r="E36200" s="28">
        <v>505</v>
      </c>
    </row>
    <row r="36201" spans="4:5" x14ac:dyDescent="0.25">
      <c r="D36201" s="31">
        <v>-390.93400000000003</v>
      </c>
      <c r="E36201" s="28">
        <v>504.91399999999999</v>
      </c>
    </row>
    <row r="36202" spans="4:5" x14ac:dyDescent="0.25">
      <c r="D36202" s="31">
        <v>-390.91800000000001</v>
      </c>
      <c r="E36202" s="28">
        <v>504.82799999999997</v>
      </c>
    </row>
    <row r="36203" spans="4:5" x14ac:dyDescent="0.25">
      <c r="D36203" s="31">
        <v>-390.90199999999999</v>
      </c>
      <c r="E36203" s="28">
        <v>504.74200000000002</v>
      </c>
    </row>
    <row r="36204" spans="4:5" x14ac:dyDescent="0.25">
      <c r="D36204" s="31">
        <v>-390.88600000000002</v>
      </c>
      <c r="E36204" s="28">
        <v>504.65600000000001</v>
      </c>
    </row>
    <row r="36205" spans="4:5" x14ac:dyDescent="0.25">
      <c r="D36205" s="31">
        <v>-390.87</v>
      </c>
      <c r="E36205" s="28">
        <v>504.57</v>
      </c>
    </row>
    <row r="36206" spans="4:5" x14ac:dyDescent="0.25">
      <c r="D36206" s="31">
        <v>-390.85399999999998</v>
      </c>
      <c r="E36206" s="28">
        <v>504.48500000000001</v>
      </c>
    </row>
    <row r="36207" spans="4:5" x14ac:dyDescent="0.25">
      <c r="D36207" s="31">
        <v>-390.839</v>
      </c>
      <c r="E36207" s="28">
        <v>504.399</v>
      </c>
    </row>
    <row r="36208" spans="4:5" x14ac:dyDescent="0.25">
      <c r="D36208" s="31">
        <v>-390.82299999999998</v>
      </c>
      <c r="E36208" s="28">
        <v>504.31299999999999</v>
      </c>
    </row>
    <row r="36209" spans="4:5" x14ac:dyDescent="0.25">
      <c r="D36209" s="31">
        <v>-390.80700000000002</v>
      </c>
      <c r="E36209" s="28">
        <v>504.22699999999998</v>
      </c>
    </row>
    <row r="36210" spans="4:5" x14ac:dyDescent="0.25">
      <c r="D36210" s="31">
        <v>-390.791</v>
      </c>
      <c r="E36210" s="28">
        <v>504.14100000000002</v>
      </c>
    </row>
    <row r="36211" spans="4:5" x14ac:dyDescent="0.25">
      <c r="D36211" s="31">
        <v>-390.77499999999998</v>
      </c>
      <c r="E36211" s="28">
        <v>504.05500000000001</v>
      </c>
    </row>
    <row r="36212" spans="4:5" x14ac:dyDescent="0.25">
      <c r="D36212" s="31">
        <v>-390.75900000000001</v>
      </c>
      <c r="E36212" s="28">
        <v>503.96899999999999</v>
      </c>
    </row>
    <row r="36213" spans="4:5" x14ac:dyDescent="0.25">
      <c r="D36213" s="31">
        <v>-390.74299999999999</v>
      </c>
      <c r="E36213" s="28">
        <v>503.88299999999998</v>
      </c>
    </row>
    <row r="36214" spans="4:5" x14ac:dyDescent="0.25">
      <c r="D36214" s="31">
        <v>-390.72699999999998</v>
      </c>
      <c r="E36214" s="28">
        <v>503.798</v>
      </c>
    </row>
    <row r="36215" spans="4:5" x14ac:dyDescent="0.25">
      <c r="D36215" s="31">
        <v>-390.71100000000001</v>
      </c>
      <c r="E36215" s="28">
        <v>503.71199999999999</v>
      </c>
    </row>
    <row r="36216" spans="4:5" x14ac:dyDescent="0.25">
      <c r="D36216" s="31">
        <v>-390.69499999999999</v>
      </c>
      <c r="E36216" s="28">
        <v>503.62599999999998</v>
      </c>
    </row>
    <row r="36217" spans="4:5" x14ac:dyDescent="0.25">
      <c r="D36217" s="31">
        <v>-390.67899999999997</v>
      </c>
      <c r="E36217" s="28">
        <v>503.54</v>
      </c>
    </row>
    <row r="36218" spans="4:5" x14ac:dyDescent="0.25">
      <c r="D36218" s="31">
        <v>-390.66300000000001</v>
      </c>
      <c r="E36218" s="28">
        <v>503.45400000000001</v>
      </c>
    </row>
    <row r="36219" spans="4:5" x14ac:dyDescent="0.25">
      <c r="D36219" s="31">
        <v>-390.64699999999999</v>
      </c>
      <c r="E36219" s="28">
        <v>503.36799999999999</v>
      </c>
    </row>
    <row r="36220" spans="4:5" x14ac:dyDescent="0.25">
      <c r="D36220" s="31">
        <v>-390.63099999999997</v>
      </c>
      <c r="E36220" s="28">
        <v>503.28300000000002</v>
      </c>
    </row>
    <row r="36221" spans="4:5" x14ac:dyDescent="0.25">
      <c r="D36221" s="31">
        <v>-390.61500000000001</v>
      </c>
      <c r="E36221" s="28">
        <v>503.197</v>
      </c>
    </row>
    <row r="36222" spans="4:5" x14ac:dyDescent="0.25">
      <c r="D36222" s="31">
        <v>-390.59899999999999</v>
      </c>
      <c r="E36222" s="28">
        <v>503.11099999999999</v>
      </c>
    </row>
    <row r="36223" spans="4:5" x14ac:dyDescent="0.25">
      <c r="D36223" s="31">
        <v>-390.58300000000003</v>
      </c>
      <c r="E36223" s="28">
        <v>503.02499999999998</v>
      </c>
    </row>
    <row r="36224" spans="4:5" x14ac:dyDescent="0.25">
      <c r="D36224" s="31">
        <v>-390.56700000000001</v>
      </c>
      <c r="E36224" s="28">
        <v>502.93900000000002</v>
      </c>
    </row>
    <row r="36225" spans="4:5" x14ac:dyDescent="0.25">
      <c r="D36225" s="31">
        <v>-390.55099999999999</v>
      </c>
      <c r="E36225" s="28">
        <v>502.85300000000001</v>
      </c>
    </row>
    <row r="36226" spans="4:5" x14ac:dyDescent="0.25">
      <c r="D36226" s="31">
        <v>-390.53500000000003</v>
      </c>
      <c r="E36226" s="28">
        <v>502.76799999999997</v>
      </c>
    </row>
    <row r="36227" spans="4:5" x14ac:dyDescent="0.25">
      <c r="D36227" s="31">
        <v>-390.51900000000001</v>
      </c>
      <c r="E36227" s="28">
        <v>502.68200000000002</v>
      </c>
    </row>
    <row r="36228" spans="4:5" x14ac:dyDescent="0.25">
      <c r="D36228" s="31">
        <v>-390.50299999999999</v>
      </c>
      <c r="E36228" s="28">
        <v>502.596</v>
      </c>
    </row>
    <row r="36229" spans="4:5" x14ac:dyDescent="0.25">
      <c r="D36229" s="31">
        <v>-390.48700000000002</v>
      </c>
      <c r="E36229" s="28">
        <v>502.51</v>
      </c>
    </row>
    <row r="36230" spans="4:5" x14ac:dyDescent="0.25">
      <c r="D36230" s="31">
        <v>-390.471</v>
      </c>
      <c r="E36230" s="28">
        <v>502.42500000000001</v>
      </c>
    </row>
    <row r="36231" spans="4:5" x14ac:dyDescent="0.25">
      <c r="D36231" s="31">
        <v>-390.45499999999998</v>
      </c>
      <c r="E36231" s="28">
        <v>502.339</v>
      </c>
    </row>
    <row r="36232" spans="4:5" x14ac:dyDescent="0.25">
      <c r="D36232" s="31">
        <v>-390.43900000000002</v>
      </c>
      <c r="E36232" s="28">
        <v>502.25299999999999</v>
      </c>
    </row>
    <row r="36233" spans="4:5" x14ac:dyDescent="0.25">
      <c r="D36233" s="31">
        <v>-390.423</v>
      </c>
      <c r="E36233" s="28">
        <v>502.16699999999997</v>
      </c>
    </row>
    <row r="36234" spans="4:5" x14ac:dyDescent="0.25">
      <c r="D36234" s="31">
        <v>-390.40699999999998</v>
      </c>
      <c r="E36234" s="28">
        <v>502.08100000000002</v>
      </c>
    </row>
    <row r="36235" spans="4:5" x14ac:dyDescent="0.25">
      <c r="D36235" s="31">
        <v>-390.39100000000002</v>
      </c>
      <c r="E36235" s="28">
        <v>501.99599999999998</v>
      </c>
    </row>
    <row r="36236" spans="4:5" x14ac:dyDescent="0.25">
      <c r="D36236" s="31">
        <v>-390.375</v>
      </c>
      <c r="E36236" s="28">
        <v>501.91</v>
      </c>
    </row>
    <row r="36237" spans="4:5" x14ac:dyDescent="0.25">
      <c r="D36237" s="31">
        <v>-390.35899999999998</v>
      </c>
      <c r="E36237" s="28">
        <v>501.82400000000001</v>
      </c>
    </row>
    <row r="36238" spans="4:5" x14ac:dyDescent="0.25">
      <c r="D36238" s="31">
        <v>-390.34300000000002</v>
      </c>
      <c r="E36238" s="28">
        <v>501.738</v>
      </c>
    </row>
    <row r="36239" spans="4:5" x14ac:dyDescent="0.25">
      <c r="D36239" s="31">
        <v>-390.327</v>
      </c>
      <c r="E36239" s="28">
        <v>501.65199999999999</v>
      </c>
    </row>
    <row r="36240" spans="4:5" x14ac:dyDescent="0.25">
      <c r="D36240" s="31">
        <v>-390.31099999999998</v>
      </c>
      <c r="E36240" s="28">
        <v>501.56700000000001</v>
      </c>
    </row>
    <row r="36241" spans="4:5" x14ac:dyDescent="0.25">
      <c r="D36241" s="31">
        <v>-390.29500000000002</v>
      </c>
      <c r="E36241" s="28">
        <v>501.48099999999999</v>
      </c>
    </row>
    <row r="36242" spans="4:5" x14ac:dyDescent="0.25">
      <c r="D36242" s="31">
        <v>-390.279</v>
      </c>
      <c r="E36242" s="28">
        <v>501.39499999999998</v>
      </c>
    </row>
    <row r="36243" spans="4:5" x14ac:dyDescent="0.25">
      <c r="D36243" s="31">
        <v>-390.26299999999998</v>
      </c>
      <c r="E36243" s="28">
        <v>501.30900000000003</v>
      </c>
    </row>
    <row r="36244" spans="4:5" x14ac:dyDescent="0.25">
      <c r="D36244" s="31">
        <v>-390.24700000000001</v>
      </c>
      <c r="E36244" s="28">
        <v>501.22399999999999</v>
      </c>
    </row>
    <row r="36245" spans="4:5" x14ac:dyDescent="0.25">
      <c r="D36245" s="31">
        <v>-390.23099999999999</v>
      </c>
      <c r="E36245" s="28">
        <v>501.13799999999998</v>
      </c>
    </row>
    <row r="36246" spans="4:5" x14ac:dyDescent="0.25">
      <c r="D36246" s="31">
        <v>-390.21499999999997</v>
      </c>
      <c r="E36246" s="28">
        <v>501.05200000000002</v>
      </c>
    </row>
    <row r="36247" spans="4:5" x14ac:dyDescent="0.25">
      <c r="D36247" s="31">
        <v>-390.19900000000001</v>
      </c>
      <c r="E36247" s="28">
        <v>500.96699999999998</v>
      </c>
    </row>
    <row r="36248" spans="4:5" x14ac:dyDescent="0.25">
      <c r="D36248" s="31">
        <v>-390.18299999999999</v>
      </c>
      <c r="E36248" s="28">
        <v>500.88099999999997</v>
      </c>
    </row>
    <row r="36249" spans="4:5" x14ac:dyDescent="0.25">
      <c r="D36249" s="31">
        <v>-390.16699999999997</v>
      </c>
      <c r="E36249" s="28">
        <v>500.79500000000002</v>
      </c>
    </row>
    <row r="36250" spans="4:5" x14ac:dyDescent="0.25">
      <c r="D36250" s="31">
        <v>-390.15100000000001</v>
      </c>
      <c r="E36250" s="28">
        <v>500.709</v>
      </c>
    </row>
    <row r="36251" spans="4:5" x14ac:dyDescent="0.25">
      <c r="D36251" s="31">
        <v>-390.13499999999999</v>
      </c>
      <c r="E36251" s="28">
        <v>500.62400000000002</v>
      </c>
    </row>
    <row r="36252" spans="4:5" x14ac:dyDescent="0.25">
      <c r="D36252" s="31">
        <v>-390.11900000000003</v>
      </c>
      <c r="E36252" s="28">
        <v>500.53800000000001</v>
      </c>
    </row>
    <row r="36253" spans="4:5" x14ac:dyDescent="0.25">
      <c r="D36253" s="31">
        <v>-390.10300000000001</v>
      </c>
      <c r="E36253" s="28">
        <v>500.452</v>
      </c>
    </row>
    <row r="36254" spans="4:5" x14ac:dyDescent="0.25">
      <c r="D36254" s="31">
        <v>-390.08699999999999</v>
      </c>
      <c r="E36254" s="28">
        <v>500.36599999999999</v>
      </c>
    </row>
    <row r="36255" spans="4:5" x14ac:dyDescent="0.25">
      <c r="D36255" s="31">
        <v>-390.07100000000003</v>
      </c>
      <c r="E36255" s="28">
        <v>500.28100000000001</v>
      </c>
    </row>
    <row r="36256" spans="4:5" x14ac:dyDescent="0.25">
      <c r="D36256" s="31">
        <v>-390.05500000000001</v>
      </c>
      <c r="E36256" s="28">
        <v>500.19499999999999</v>
      </c>
    </row>
    <row r="36257" spans="4:5" x14ac:dyDescent="0.25">
      <c r="D36257" s="31">
        <v>-390.03899999999999</v>
      </c>
      <c r="E36257" s="28">
        <v>500.10899999999998</v>
      </c>
    </row>
    <row r="36258" spans="4:5" x14ac:dyDescent="0.25">
      <c r="D36258" s="31">
        <v>-390.02300000000002</v>
      </c>
      <c r="E36258" s="28">
        <v>500.024</v>
      </c>
    </row>
    <row r="36259" spans="4:5" x14ac:dyDescent="0.25">
      <c r="D36259" s="31">
        <v>-390.00700000000001</v>
      </c>
      <c r="E36259" s="28">
        <v>499.93799999999999</v>
      </c>
    </row>
    <row r="36260" spans="4:5" x14ac:dyDescent="0.25">
      <c r="D36260" s="31">
        <v>-389.99099999999999</v>
      </c>
      <c r="E36260" s="28">
        <v>499.85199999999998</v>
      </c>
    </row>
    <row r="36261" spans="4:5" x14ac:dyDescent="0.25">
      <c r="D36261" s="31">
        <v>-389.97500000000002</v>
      </c>
      <c r="E36261" s="28">
        <v>499.767</v>
      </c>
    </row>
    <row r="36262" spans="4:5" x14ac:dyDescent="0.25">
      <c r="D36262" s="31">
        <v>-389.959</v>
      </c>
      <c r="E36262" s="28">
        <v>499.68099999999998</v>
      </c>
    </row>
    <row r="36263" spans="4:5" x14ac:dyDescent="0.25">
      <c r="D36263" s="31">
        <v>-389.94299999999998</v>
      </c>
      <c r="E36263" s="28">
        <v>499.59500000000003</v>
      </c>
    </row>
    <row r="36264" spans="4:5" x14ac:dyDescent="0.25">
      <c r="D36264" s="31">
        <v>-389.92700000000002</v>
      </c>
      <c r="E36264" s="28">
        <v>499.50900000000001</v>
      </c>
    </row>
    <row r="36265" spans="4:5" x14ac:dyDescent="0.25">
      <c r="D36265" s="31">
        <v>-389.911</v>
      </c>
      <c r="E36265" s="28">
        <v>499.42399999999998</v>
      </c>
    </row>
    <row r="36266" spans="4:5" x14ac:dyDescent="0.25">
      <c r="D36266" s="31">
        <v>-389.89499999999998</v>
      </c>
      <c r="E36266" s="28">
        <v>499.33800000000002</v>
      </c>
    </row>
    <row r="36267" spans="4:5" x14ac:dyDescent="0.25">
      <c r="D36267" s="31">
        <v>-389.87900000000002</v>
      </c>
      <c r="E36267" s="28">
        <v>499.25200000000001</v>
      </c>
    </row>
    <row r="36268" spans="4:5" x14ac:dyDescent="0.25">
      <c r="D36268" s="31">
        <v>-389.863</v>
      </c>
      <c r="E36268" s="28">
        <v>499.16699999999997</v>
      </c>
    </row>
    <row r="36269" spans="4:5" x14ac:dyDescent="0.25">
      <c r="D36269" s="31">
        <v>-389.84699999999998</v>
      </c>
      <c r="E36269" s="28">
        <v>499.08100000000002</v>
      </c>
    </row>
    <row r="36270" spans="4:5" x14ac:dyDescent="0.25">
      <c r="D36270" s="31">
        <v>-389.83100000000002</v>
      </c>
      <c r="E36270" s="28">
        <v>498.995</v>
      </c>
    </row>
    <row r="36271" spans="4:5" x14ac:dyDescent="0.25">
      <c r="D36271" s="31">
        <v>-389.815</v>
      </c>
      <c r="E36271" s="28">
        <v>498.91</v>
      </c>
    </row>
    <row r="36272" spans="4:5" x14ac:dyDescent="0.25">
      <c r="D36272" s="31">
        <v>-389.79899999999998</v>
      </c>
      <c r="E36272" s="28">
        <v>498.82400000000001</v>
      </c>
    </row>
    <row r="36273" spans="4:5" x14ac:dyDescent="0.25">
      <c r="D36273" s="31">
        <v>-389.78300000000002</v>
      </c>
      <c r="E36273" s="28">
        <v>498.73899999999998</v>
      </c>
    </row>
    <row r="36274" spans="4:5" x14ac:dyDescent="0.25">
      <c r="D36274" s="31">
        <v>-389.767</v>
      </c>
      <c r="E36274" s="28">
        <v>498.65300000000002</v>
      </c>
    </row>
    <row r="36275" spans="4:5" x14ac:dyDescent="0.25">
      <c r="D36275" s="31">
        <v>-389.75099999999998</v>
      </c>
      <c r="E36275" s="28">
        <v>498.56700000000001</v>
      </c>
    </row>
    <row r="36276" spans="4:5" x14ac:dyDescent="0.25">
      <c r="D36276" s="31">
        <v>-389.73500000000001</v>
      </c>
      <c r="E36276" s="28">
        <v>498.48200000000003</v>
      </c>
    </row>
    <row r="36277" spans="4:5" x14ac:dyDescent="0.25">
      <c r="D36277" s="31">
        <v>-389.71899999999999</v>
      </c>
      <c r="E36277" s="28">
        <v>498.39600000000002</v>
      </c>
    </row>
    <row r="36278" spans="4:5" x14ac:dyDescent="0.25">
      <c r="D36278" s="31">
        <v>-389.70299999999997</v>
      </c>
      <c r="E36278" s="28">
        <v>498.31</v>
      </c>
    </row>
    <row r="36279" spans="4:5" x14ac:dyDescent="0.25">
      <c r="D36279" s="31">
        <v>-389.68700000000001</v>
      </c>
      <c r="E36279" s="28">
        <v>498.22500000000002</v>
      </c>
    </row>
    <row r="36280" spans="4:5" x14ac:dyDescent="0.25">
      <c r="D36280" s="31">
        <v>-389.67099999999999</v>
      </c>
      <c r="E36280" s="28">
        <v>498.13900000000001</v>
      </c>
    </row>
    <row r="36281" spans="4:5" x14ac:dyDescent="0.25">
      <c r="D36281" s="31">
        <v>-389.65499999999997</v>
      </c>
      <c r="E36281" s="28">
        <v>498.053</v>
      </c>
    </row>
    <row r="36282" spans="4:5" x14ac:dyDescent="0.25">
      <c r="D36282" s="31">
        <v>-389.63900000000001</v>
      </c>
      <c r="E36282" s="28">
        <v>497.96800000000002</v>
      </c>
    </row>
    <row r="36283" spans="4:5" x14ac:dyDescent="0.25">
      <c r="D36283" s="31">
        <v>-389.62299999999999</v>
      </c>
      <c r="E36283" s="28">
        <v>497.88200000000001</v>
      </c>
    </row>
    <row r="36284" spans="4:5" x14ac:dyDescent="0.25">
      <c r="D36284" s="31">
        <v>-389.60700000000003</v>
      </c>
      <c r="E36284" s="28">
        <v>497.79700000000003</v>
      </c>
    </row>
    <row r="36285" spans="4:5" x14ac:dyDescent="0.25">
      <c r="D36285" s="31">
        <v>-389.59100000000001</v>
      </c>
      <c r="E36285" s="28">
        <v>497.71100000000001</v>
      </c>
    </row>
    <row r="36286" spans="4:5" x14ac:dyDescent="0.25">
      <c r="D36286" s="31">
        <v>-389.57499999999999</v>
      </c>
      <c r="E36286" s="28">
        <v>497.625</v>
      </c>
    </row>
    <row r="36287" spans="4:5" x14ac:dyDescent="0.25">
      <c r="D36287" s="31">
        <v>-389.55900000000003</v>
      </c>
      <c r="E36287" s="28">
        <v>497.54</v>
      </c>
    </row>
    <row r="36288" spans="4:5" x14ac:dyDescent="0.25">
      <c r="D36288" s="31">
        <v>-389.54300000000001</v>
      </c>
      <c r="E36288" s="28">
        <v>497.45400000000001</v>
      </c>
    </row>
    <row r="36289" spans="4:5" x14ac:dyDescent="0.25">
      <c r="D36289" s="31">
        <v>-389.52699999999999</v>
      </c>
      <c r="E36289" s="28">
        <v>497.36900000000003</v>
      </c>
    </row>
    <row r="36290" spans="4:5" x14ac:dyDescent="0.25">
      <c r="D36290" s="31">
        <v>-389.51100000000002</v>
      </c>
      <c r="E36290" s="28">
        <v>497.28300000000002</v>
      </c>
    </row>
    <row r="36291" spans="4:5" x14ac:dyDescent="0.25">
      <c r="D36291" s="31">
        <v>-389.495</v>
      </c>
      <c r="E36291" s="28">
        <v>497.197</v>
      </c>
    </row>
    <row r="36292" spans="4:5" x14ac:dyDescent="0.25">
      <c r="D36292" s="31">
        <v>-389.47899999999998</v>
      </c>
      <c r="E36292" s="28">
        <v>497.11200000000002</v>
      </c>
    </row>
    <row r="36293" spans="4:5" x14ac:dyDescent="0.25">
      <c r="D36293" s="31">
        <v>-389.46300000000002</v>
      </c>
      <c r="E36293" s="28">
        <v>497.02600000000001</v>
      </c>
    </row>
    <row r="36294" spans="4:5" x14ac:dyDescent="0.25">
      <c r="D36294" s="31">
        <v>-389.447</v>
      </c>
      <c r="E36294" s="28">
        <v>496.94099999999997</v>
      </c>
    </row>
    <row r="36295" spans="4:5" x14ac:dyDescent="0.25">
      <c r="D36295" s="31">
        <v>-389.43099999999998</v>
      </c>
      <c r="E36295" s="28">
        <v>496.85500000000002</v>
      </c>
    </row>
    <row r="36296" spans="4:5" x14ac:dyDescent="0.25">
      <c r="D36296" s="31">
        <v>-389.41500000000002</v>
      </c>
      <c r="E36296" s="28">
        <v>496.77</v>
      </c>
    </row>
    <row r="36297" spans="4:5" x14ac:dyDescent="0.25">
      <c r="D36297" s="31">
        <v>-389.399</v>
      </c>
      <c r="E36297" s="28">
        <v>496.68400000000003</v>
      </c>
    </row>
    <row r="36298" spans="4:5" x14ac:dyDescent="0.25">
      <c r="D36298" s="31">
        <v>-389.38299999999998</v>
      </c>
      <c r="E36298" s="28">
        <v>496.59800000000001</v>
      </c>
    </row>
    <row r="36299" spans="4:5" x14ac:dyDescent="0.25">
      <c r="D36299" s="31">
        <v>-389.36700000000002</v>
      </c>
      <c r="E36299" s="28">
        <v>496.51299999999998</v>
      </c>
    </row>
    <row r="36300" spans="4:5" x14ac:dyDescent="0.25">
      <c r="D36300" s="31">
        <v>-389.351</v>
      </c>
      <c r="E36300" s="28">
        <v>496.42700000000002</v>
      </c>
    </row>
    <row r="36301" spans="4:5" x14ac:dyDescent="0.25">
      <c r="D36301" s="31">
        <v>-389.33499999999998</v>
      </c>
      <c r="E36301" s="28">
        <v>496.34199999999998</v>
      </c>
    </row>
    <row r="36302" spans="4:5" x14ac:dyDescent="0.25">
      <c r="D36302" s="31">
        <v>-389.31900000000002</v>
      </c>
      <c r="E36302" s="28">
        <v>496.25599999999997</v>
      </c>
    </row>
    <row r="36303" spans="4:5" x14ac:dyDescent="0.25">
      <c r="D36303" s="31">
        <v>-389.303</v>
      </c>
      <c r="E36303" s="28">
        <v>496.17099999999999</v>
      </c>
    </row>
    <row r="36304" spans="4:5" x14ac:dyDescent="0.25">
      <c r="D36304" s="31">
        <v>-389.28699999999998</v>
      </c>
      <c r="E36304" s="28">
        <v>496.08499999999998</v>
      </c>
    </row>
    <row r="36305" spans="4:5" x14ac:dyDescent="0.25">
      <c r="D36305" s="31">
        <v>-389.27100000000002</v>
      </c>
      <c r="E36305" s="28">
        <v>496</v>
      </c>
    </row>
    <row r="36306" spans="4:5" x14ac:dyDescent="0.25">
      <c r="D36306" s="31">
        <v>-389.255</v>
      </c>
      <c r="E36306" s="28">
        <v>495.91399999999999</v>
      </c>
    </row>
    <row r="36307" spans="4:5" x14ac:dyDescent="0.25">
      <c r="D36307" s="31">
        <v>-389.23899999999998</v>
      </c>
      <c r="E36307" s="28">
        <v>495.82900000000001</v>
      </c>
    </row>
    <row r="36308" spans="4:5" x14ac:dyDescent="0.25">
      <c r="D36308" s="31">
        <v>-389.22300000000001</v>
      </c>
      <c r="E36308" s="28">
        <v>495.74299999999999</v>
      </c>
    </row>
    <row r="36309" spans="4:5" x14ac:dyDescent="0.25">
      <c r="D36309" s="31">
        <v>-389.20699999999999</v>
      </c>
      <c r="E36309" s="28">
        <v>495.65800000000002</v>
      </c>
    </row>
    <row r="36310" spans="4:5" x14ac:dyDescent="0.25">
      <c r="D36310" s="31">
        <v>-389.19099999999997</v>
      </c>
      <c r="E36310" s="28">
        <v>495.572</v>
      </c>
    </row>
    <row r="36311" spans="4:5" x14ac:dyDescent="0.25">
      <c r="D36311" s="31">
        <v>-389.17500000000001</v>
      </c>
      <c r="E36311" s="28">
        <v>495.48700000000002</v>
      </c>
    </row>
    <row r="36312" spans="4:5" x14ac:dyDescent="0.25">
      <c r="D36312" s="31">
        <v>-389.15899999999999</v>
      </c>
      <c r="E36312" s="28">
        <v>495.40100000000001</v>
      </c>
    </row>
    <row r="36313" spans="4:5" x14ac:dyDescent="0.25">
      <c r="D36313" s="31">
        <v>-389.14299999999997</v>
      </c>
      <c r="E36313" s="28">
        <v>495.31599999999997</v>
      </c>
    </row>
    <row r="36314" spans="4:5" x14ac:dyDescent="0.25">
      <c r="D36314" s="31">
        <v>-389.12700000000001</v>
      </c>
      <c r="E36314" s="28">
        <v>495.23</v>
      </c>
    </row>
    <row r="36315" spans="4:5" x14ac:dyDescent="0.25">
      <c r="D36315" s="31">
        <v>-389.11099999999999</v>
      </c>
      <c r="E36315" s="28">
        <v>495.14499999999998</v>
      </c>
    </row>
    <row r="36316" spans="4:5" x14ac:dyDescent="0.25">
      <c r="D36316" s="31">
        <v>-389.09500000000003</v>
      </c>
      <c r="E36316" s="28">
        <v>495.05900000000003</v>
      </c>
    </row>
    <row r="36317" spans="4:5" x14ac:dyDescent="0.25">
      <c r="D36317" s="31">
        <v>-389.07900000000001</v>
      </c>
      <c r="E36317" s="28">
        <v>494.97399999999999</v>
      </c>
    </row>
    <row r="36318" spans="4:5" x14ac:dyDescent="0.25">
      <c r="D36318" s="31">
        <v>-389.06299999999999</v>
      </c>
      <c r="E36318" s="28">
        <v>494.88799999999998</v>
      </c>
    </row>
    <row r="36319" spans="4:5" x14ac:dyDescent="0.25">
      <c r="D36319" s="31">
        <v>-389.04700000000003</v>
      </c>
      <c r="E36319" s="28">
        <v>494.803</v>
      </c>
    </row>
    <row r="36320" spans="4:5" x14ac:dyDescent="0.25">
      <c r="D36320" s="31">
        <v>-389.03100000000001</v>
      </c>
      <c r="E36320" s="28">
        <v>494.71699999999998</v>
      </c>
    </row>
    <row r="36321" spans="4:5" x14ac:dyDescent="0.25">
      <c r="D36321" s="31">
        <v>-389.01600000000002</v>
      </c>
      <c r="E36321" s="28">
        <v>494.63200000000001</v>
      </c>
    </row>
    <row r="36322" spans="4:5" x14ac:dyDescent="0.25">
      <c r="D36322" s="31">
        <v>-389</v>
      </c>
      <c r="E36322" s="28">
        <v>494.54599999999999</v>
      </c>
    </row>
    <row r="36323" spans="4:5" x14ac:dyDescent="0.25">
      <c r="D36323" s="31">
        <v>-388.98399999999998</v>
      </c>
      <c r="E36323" s="28">
        <v>494.46100000000001</v>
      </c>
    </row>
    <row r="36324" spans="4:5" x14ac:dyDescent="0.25">
      <c r="D36324" s="31">
        <v>-388.96800000000002</v>
      </c>
      <c r="E36324" s="28">
        <v>494.375</v>
      </c>
    </row>
    <row r="36325" spans="4:5" x14ac:dyDescent="0.25">
      <c r="D36325" s="31">
        <v>-388.952</v>
      </c>
      <c r="E36325" s="28">
        <v>494.29</v>
      </c>
    </row>
    <row r="36326" spans="4:5" x14ac:dyDescent="0.25">
      <c r="D36326" s="31">
        <v>-388.93599999999998</v>
      </c>
      <c r="E36326" s="28">
        <v>494.20499999999998</v>
      </c>
    </row>
    <row r="36327" spans="4:5" x14ac:dyDescent="0.25">
      <c r="D36327" s="31">
        <v>-388.92</v>
      </c>
      <c r="E36327" s="28">
        <v>494.11900000000003</v>
      </c>
    </row>
    <row r="36328" spans="4:5" x14ac:dyDescent="0.25">
      <c r="D36328" s="31">
        <v>-388.904</v>
      </c>
      <c r="E36328" s="28">
        <v>494.03399999999999</v>
      </c>
    </row>
    <row r="36329" spans="4:5" x14ac:dyDescent="0.25">
      <c r="D36329" s="31">
        <v>-388.88799999999998</v>
      </c>
      <c r="E36329" s="28">
        <v>493.94799999999998</v>
      </c>
    </row>
    <row r="36330" spans="4:5" x14ac:dyDescent="0.25">
      <c r="D36330" s="31">
        <v>-388.87200000000001</v>
      </c>
      <c r="E36330" s="28">
        <v>493.863</v>
      </c>
    </row>
    <row r="36331" spans="4:5" x14ac:dyDescent="0.25">
      <c r="D36331" s="31">
        <v>-388.85599999999999</v>
      </c>
      <c r="E36331" s="28">
        <v>493.77699999999999</v>
      </c>
    </row>
    <row r="36332" spans="4:5" x14ac:dyDescent="0.25">
      <c r="D36332" s="31">
        <v>-388.84</v>
      </c>
      <c r="E36332" s="28">
        <v>493.69200000000001</v>
      </c>
    </row>
    <row r="36333" spans="4:5" x14ac:dyDescent="0.25">
      <c r="D36333" s="31">
        <v>-388.82400000000001</v>
      </c>
      <c r="E36333" s="28">
        <v>493.60700000000003</v>
      </c>
    </row>
    <row r="36334" spans="4:5" x14ac:dyDescent="0.25">
      <c r="D36334" s="31">
        <v>-388.80799999999999</v>
      </c>
      <c r="E36334" s="28">
        <v>493.52100000000002</v>
      </c>
    </row>
    <row r="36335" spans="4:5" x14ac:dyDescent="0.25">
      <c r="D36335" s="31">
        <v>-388.79199999999997</v>
      </c>
      <c r="E36335" s="28">
        <v>493.43599999999998</v>
      </c>
    </row>
    <row r="36336" spans="4:5" x14ac:dyDescent="0.25">
      <c r="D36336" s="31">
        <v>-388.77600000000001</v>
      </c>
      <c r="E36336" s="28">
        <v>493.35</v>
      </c>
    </row>
    <row r="36337" spans="4:5" x14ac:dyDescent="0.25">
      <c r="D36337" s="31">
        <v>-388.76</v>
      </c>
      <c r="E36337" s="28">
        <v>493.26499999999999</v>
      </c>
    </row>
    <row r="36338" spans="4:5" x14ac:dyDescent="0.25">
      <c r="D36338" s="31">
        <v>-388.74400000000003</v>
      </c>
      <c r="E36338" s="28">
        <v>493.17899999999997</v>
      </c>
    </row>
    <row r="36339" spans="4:5" x14ac:dyDescent="0.25">
      <c r="D36339" s="31">
        <v>-388.72800000000001</v>
      </c>
      <c r="E36339" s="28">
        <v>493.09399999999999</v>
      </c>
    </row>
    <row r="36340" spans="4:5" x14ac:dyDescent="0.25">
      <c r="D36340" s="31">
        <v>-388.71199999999999</v>
      </c>
      <c r="E36340" s="28">
        <v>493.00900000000001</v>
      </c>
    </row>
    <row r="36341" spans="4:5" x14ac:dyDescent="0.25">
      <c r="D36341" s="31">
        <v>-388.69600000000003</v>
      </c>
      <c r="E36341" s="28">
        <v>492.923</v>
      </c>
    </row>
    <row r="36342" spans="4:5" x14ac:dyDescent="0.25">
      <c r="D36342" s="31">
        <v>-388.68</v>
      </c>
      <c r="E36342" s="28">
        <v>492.83800000000002</v>
      </c>
    </row>
    <row r="36343" spans="4:5" x14ac:dyDescent="0.25">
      <c r="D36343" s="31">
        <v>-388.66399999999999</v>
      </c>
      <c r="E36343" s="28">
        <v>492.75299999999999</v>
      </c>
    </row>
    <row r="36344" spans="4:5" x14ac:dyDescent="0.25">
      <c r="D36344" s="31">
        <v>-388.64800000000002</v>
      </c>
      <c r="E36344" s="28">
        <v>492.66699999999997</v>
      </c>
    </row>
    <row r="36345" spans="4:5" x14ac:dyDescent="0.25">
      <c r="D36345" s="31">
        <v>-388.63200000000001</v>
      </c>
      <c r="E36345" s="28">
        <v>492.58199999999999</v>
      </c>
    </row>
    <row r="36346" spans="4:5" x14ac:dyDescent="0.25">
      <c r="D36346" s="31">
        <v>-388.61599999999999</v>
      </c>
      <c r="E36346" s="28">
        <v>492.49599999999998</v>
      </c>
    </row>
    <row r="36347" spans="4:5" x14ac:dyDescent="0.25">
      <c r="D36347" s="31">
        <v>-388.6</v>
      </c>
      <c r="E36347" s="28">
        <v>492.411</v>
      </c>
    </row>
    <row r="36348" spans="4:5" x14ac:dyDescent="0.25">
      <c r="D36348" s="31">
        <v>-388.584</v>
      </c>
      <c r="E36348" s="28">
        <v>492.32600000000002</v>
      </c>
    </row>
    <row r="36349" spans="4:5" x14ac:dyDescent="0.25">
      <c r="D36349" s="31">
        <v>-388.56799999999998</v>
      </c>
      <c r="E36349" s="28">
        <v>492.24</v>
      </c>
    </row>
    <row r="36350" spans="4:5" x14ac:dyDescent="0.25">
      <c r="D36350" s="31">
        <v>-388.55200000000002</v>
      </c>
      <c r="E36350" s="28">
        <v>492.15499999999997</v>
      </c>
    </row>
    <row r="36351" spans="4:5" x14ac:dyDescent="0.25">
      <c r="D36351" s="31">
        <v>-388.536</v>
      </c>
      <c r="E36351" s="28">
        <v>492.07</v>
      </c>
    </row>
    <row r="36352" spans="4:5" x14ac:dyDescent="0.25">
      <c r="D36352" s="31">
        <v>-388.52</v>
      </c>
      <c r="E36352" s="28">
        <v>491.98399999999998</v>
      </c>
    </row>
    <row r="36353" spans="4:5" x14ac:dyDescent="0.25">
      <c r="D36353" s="31">
        <v>-388.50400000000002</v>
      </c>
      <c r="E36353" s="28">
        <v>491.899</v>
      </c>
    </row>
    <row r="36354" spans="4:5" x14ac:dyDescent="0.25">
      <c r="D36354" s="31">
        <v>-388.488</v>
      </c>
      <c r="E36354" s="28">
        <v>491.81400000000002</v>
      </c>
    </row>
    <row r="36355" spans="4:5" x14ac:dyDescent="0.25">
      <c r="D36355" s="31">
        <v>-388.47199999999998</v>
      </c>
      <c r="E36355" s="28">
        <v>491.72800000000001</v>
      </c>
    </row>
    <row r="36356" spans="4:5" x14ac:dyDescent="0.25">
      <c r="D36356" s="31">
        <v>-388.45600000000002</v>
      </c>
      <c r="E36356" s="28">
        <v>491.64299999999997</v>
      </c>
    </row>
    <row r="36357" spans="4:5" x14ac:dyDescent="0.25">
      <c r="D36357" s="31">
        <v>-388.44</v>
      </c>
      <c r="E36357" s="28">
        <v>491.55799999999999</v>
      </c>
    </row>
    <row r="36358" spans="4:5" x14ac:dyDescent="0.25">
      <c r="D36358" s="31">
        <v>-388.42399999999998</v>
      </c>
      <c r="E36358" s="28">
        <v>491.47199999999998</v>
      </c>
    </row>
    <row r="36359" spans="4:5" x14ac:dyDescent="0.25">
      <c r="D36359" s="31">
        <v>-388.40800000000002</v>
      </c>
      <c r="E36359" s="28">
        <v>491.387</v>
      </c>
    </row>
    <row r="36360" spans="4:5" x14ac:dyDescent="0.25">
      <c r="D36360" s="31">
        <v>-388.392</v>
      </c>
      <c r="E36360" s="28">
        <v>491.30200000000002</v>
      </c>
    </row>
    <row r="36361" spans="4:5" x14ac:dyDescent="0.25">
      <c r="D36361" s="31">
        <v>-388.37599999999998</v>
      </c>
      <c r="E36361" s="28">
        <v>491.21699999999998</v>
      </c>
    </row>
    <row r="36362" spans="4:5" x14ac:dyDescent="0.25">
      <c r="D36362" s="31">
        <v>-388.36</v>
      </c>
      <c r="E36362" s="28">
        <v>491.13099999999997</v>
      </c>
    </row>
    <row r="36363" spans="4:5" x14ac:dyDescent="0.25">
      <c r="D36363" s="31">
        <v>-388.34399999999999</v>
      </c>
      <c r="E36363" s="28">
        <v>491.04599999999999</v>
      </c>
    </row>
    <row r="36364" spans="4:5" x14ac:dyDescent="0.25">
      <c r="D36364" s="31">
        <v>-388.32799999999997</v>
      </c>
      <c r="E36364" s="28">
        <v>490.96100000000001</v>
      </c>
    </row>
    <row r="36365" spans="4:5" x14ac:dyDescent="0.25">
      <c r="D36365" s="31">
        <v>-388.31200000000001</v>
      </c>
      <c r="E36365" s="28">
        <v>490.875</v>
      </c>
    </row>
    <row r="36366" spans="4:5" x14ac:dyDescent="0.25">
      <c r="D36366" s="31">
        <v>-388.29599999999999</v>
      </c>
      <c r="E36366" s="28">
        <v>490.79</v>
      </c>
    </row>
    <row r="36367" spans="4:5" x14ac:dyDescent="0.25">
      <c r="D36367" s="31">
        <v>-388.28</v>
      </c>
      <c r="E36367" s="28">
        <v>490.70499999999998</v>
      </c>
    </row>
    <row r="36368" spans="4:5" x14ac:dyDescent="0.25">
      <c r="D36368" s="31">
        <v>-388.26400000000001</v>
      </c>
      <c r="E36368" s="28">
        <v>490.62</v>
      </c>
    </row>
    <row r="36369" spans="4:5" x14ac:dyDescent="0.25">
      <c r="D36369" s="31">
        <v>-388.24799999999999</v>
      </c>
      <c r="E36369" s="28">
        <v>490.53399999999999</v>
      </c>
    </row>
    <row r="36370" spans="4:5" x14ac:dyDescent="0.25">
      <c r="D36370" s="31">
        <v>-388.23200000000003</v>
      </c>
      <c r="E36370" s="28">
        <v>490.44900000000001</v>
      </c>
    </row>
    <row r="36371" spans="4:5" x14ac:dyDescent="0.25">
      <c r="D36371" s="31">
        <v>-388.21600000000001</v>
      </c>
      <c r="E36371" s="28">
        <v>490.36399999999998</v>
      </c>
    </row>
    <row r="36372" spans="4:5" x14ac:dyDescent="0.25">
      <c r="D36372" s="31">
        <v>-388.2</v>
      </c>
      <c r="E36372" s="28">
        <v>490.27800000000002</v>
      </c>
    </row>
    <row r="36373" spans="4:5" x14ac:dyDescent="0.25">
      <c r="D36373" s="31">
        <v>-388.18400000000003</v>
      </c>
      <c r="E36373" s="28">
        <v>490.19299999999998</v>
      </c>
    </row>
    <row r="36374" spans="4:5" x14ac:dyDescent="0.25">
      <c r="D36374" s="31">
        <v>-388.16800000000001</v>
      </c>
      <c r="E36374" s="28">
        <v>490.108</v>
      </c>
    </row>
    <row r="36375" spans="4:5" x14ac:dyDescent="0.25">
      <c r="D36375" s="31">
        <v>-388.15199999999999</v>
      </c>
      <c r="E36375" s="28">
        <v>490.02300000000002</v>
      </c>
    </row>
    <row r="36376" spans="4:5" x14ac:dyDescent="0.25">
      <c r="D36376" s="31">
        <v>-388.13600000000002</v>
      </c>
      <c r="E36376" s="28">
        <v>489.93799999999999</v>
      </c>
    </row>
    <row r="36377" spans="4:5" x14ac:dyDescent="0.25">
      <c r="D36377" s="31">
        <v>-388.12</v>
      </c>
      <c r="E36377" s="28">
        <v>489.85199999999998</v>
      </c>
    </row>
    <row r="36378" spans="4:5" x14ac:dyDescent="0.25">
      <c r="D36378" s="31">
        <v>-388.10399999999998</v>
      </c>
      <c r="E36378" s="28">
        <v>489.767</v>
      </c>
    </row>
    <row r="36379" spans="4:5" x14ac:dyDescent="0.25">
      <c r="D36379" s="31">
        <v>-388.08800000000002</v>
      </c>
      <c r="E36379" s="28">
        <v>489.68200000000002</v>
      </c>
    </row>
    <row r="36380" spans="4:5" x14ac:dyDescent="0.25">
      <c r="D36380" s="31">
        <v>-388.072</v>
      </c>
      <c r="E36380" s="28">
        <v>489.59699999999998</v>
      </c>
    </row>
    <row r="36381" spans="4:5" x14ac:dyDescent="0.25">
      <c r="D36381" s="31">
        <v>-388.05599999999998</v>
      </c>
      <c r="E36381" s="28">
        <v>489.51100000000002</v>
      </c>
    </row>
    <row r="36382" spans="4:5" x14ac:dyDescent="0.25">
      <c r="D36382" s="31">
        <v>-388.04</v>
      </c>
      <c r="E36382" s="28">
        <v>489.42599999999999</v>
      </c>
    </row>
    <row r="36383" spans="4:5" x14ac:dyDescent="0.25">
      <c r="D36383" s="31">
        <v>-388.024</v>
      </c>
      <c r="E36383" s="28">
        <v>489.34100000000001</v>
      </c>
    </row>
    <row r="36384" spans="4:5" x14ac:dyDescent="0.25">
      <c r="D36384" s="31">
        <v>-388.00799999999998</v>
      </c>
      <c r="E36384" s="28">
        <v>489.25599999999997</v>
      </c>
    </row>
    <row r="36385" spans="4:5" x14ac:dyDescent="0.25">
      <c r="D36385" s="31">
        <v>-387.99200000000002</v>
      </c>
      <c r="E36385" s="28">
        <v>489.17099999999999</v>
      </c>
    </row>
    <row r="36386" spans="4:5" x14ac:dyDescent="0.25">
      <c r="D36386" s="31">
        <v>-387.976</v>
      </c>
      <c r="E36386" s="28">
        <v>489.08499999999998</v>
      </c>
    </row>
    <row r="36387" spans="4:5" x14ac:dyDescent="0.25">
      <c r="D36387" s="31">
        <v>-387.96</v>
      </c>
      <c r="E36387" s="28">
        <v>489</v>
      </c>
    </row>
    <row r="36388" spans="4:5" x14ac:dyDescent="0.25">
      <c r="D36388" s="31">
        <v>-387.94400000000002</v>
      </c>
      <c r="E36388" s="28">
        <v>488.91500000000002</v>
      </c>
    </row>
    <row r="36389" spans="4:5" x14ac:dyDescent="0.25">
      <c r="D36389" s="31">
        <v>-387.928</v>
      </c>
      <c r="E36389" s="28">
        <v>488.83</v>
      </c>
    </row>
    <row r="36390" spans="4:5" x14ac:dyDescent="0.25">
      <c r="D36390" s="31">
        <v>-387.91199999999998</v>
      </c>
      <c r="E36390" s="28">
        <v>488.745</v>
      </c>
    </row>
    <row r="36391" spans="4:5" x14ac:dyDescent="0.25">
      <c r="D36391" s="31">
        <v>-387.89600000000002</v>
      </c>
      <c r="E36391" s="28">
        <v>488.66</v>
      </c>
    </row>
    <row r="36392" spans="4:5" x14ac:dyDescent="0.25">
      <c r="D36392" s="31">
        <v>-387.88</v>
      </c>
      <c r="E36392" s="28">
        <v>488.57400000000001</v>
      </c>
    </row>
    <row r="36393" spans="4:5" x14ac:dyDescent="0.25">
      <c r="D36393" s="31">
        <v>-387.86399999999998</v>
      </c>
      <c r="E36393" s="28">
        <v>488.48899999999998</v>
      </c>
    </row>
    <row r="36394" spans="4:5" x14ac:dyDescent="0.25">
      <c r="D36394" s="31">
        <v>-387.84800000000001</v>
      </c>
      <c r="E36394" s="28">
        <v>488.404</v>
      </c>
    </row>
    <row r="36395" spans="4:5" x14ac:dyDescent="0.25">
      <c r="D36395" s="31">
        <v>-387.83199999999999</v>
      </c>
      <c r="E36395" s="28">
        <v>488.31900000000002</v>
      </c>
    </row>
    <row r="36396" spans="4:5" x14ac:dyDescent="0.25">
      <c r="D36396" s="31">
        <v>-387.81599999999997</v>
      </c>
      <c r="E36396" s="28">
        <v>488.23399999999998</v>
      </c>
    </row>
    <row r="36397" spans="4:5" x14ac:dyDescent="0.25">
      <c r="D36397" s="31">
        <v>-387.8</v>
      </c>
      <c r="E36397" s="28">
        <v>488.149</v>
      </c>
    </row>
    <row r="36398" spans="4:5" x14ac:dyDescent="0.25">
      <c r="D36398" s="31">
        <v>-387.78399999999999</v>
      </c>
      <c r="E36398" s="28">
        <v>488.06400000000002</v>
      </c>
    </row>
    <row r="36399" spans="4:5" x14ac:dyDescent="0.25">
      <c r="D36399" s="31">
        <v>-387.76799999999997</v>
      </c>
      <c r="E36399" s="28">
        <v>487.97800000000001</v>
      </c>
    </row>
    <row r="36400" spans="4:5" x14ac:dyDescent="0.25">
      <c r="D36400" s="31">
        <v>-387.75200000000001</v>
      </c>
      <c r="E36400" s="28">
        <v>487.89299999999997</v>
      </c>
    </row>
    <row r="36401" spans="4:5" x14ac:dyDescent="0.25">
      <c r="D36401" s="31">
        <v>-387.73599999999999</v>
      </c>
      <c r="E36401" s="28">
        <v>487.80799999999999</v>
      </c>
    </row>
    <row r="36402" spans="4:5" x14ac:dyDescent="0.25">
      <c r="D36402" s="31">
        <v>-387.72</v>
      </c>
      <c r="E36402" s="28">
        <v>487.72300000000001</v>
      </c>
    </row>
    <row r="36403" spans="4:5" x14ac:dyDescent="0.25">
      <c r="D36403" s="31">
        <v>-387.70400000000001</v>
      </c>
      <c r="E36403" s="28">
        <v>487.63799999999998</v>
      </c>
    </row>
    <row r="36404" spans="4:5" x14ac:dyDescent="0.25">
      <c r="D36404" s="31">
        <v>-387.68799999999999</v>
      </c>
      <c r="E36404" s="28">
        <v>487.553</v>
      </c>
    </row>
    <row r="36405" spans="4:5" x14ac:dyDescent="0.25">
      <c r="D36405" s="31">
        <v>-387.67200000000003</v>
      </c>
      <c r="E36405" s="28">
        <v>487.46800000000002</v>
      </c>
    </row>
    <row r="36406" spans="4:5" x14ac:dyDescent="0.25">
      <c r="D36406" s="31">
        <v>-387.65600000000001</v>
      </c>
      <c r="E36406" s="28">
        <v>487.38299999999998</v>
      </c>
    </row>
    <row r="36407" spans="4:5" x14ac:dyDescent="0.25">
      <c r="D36407" s="31">
        <v>-387.64</v>
      </c>
      <c r="E36407" s="28">
        <v>487.29700000000003</v>
      </c>
    </row>
    <row r="36408" spans="4:5" x14ac:dyDescent="0.25">
      <c r="D36408" s="31">
        <v>-387.62400000000002</v>
      </c>
      <c r="E36408" s="28">
        <v>487.21199999999999</v>
      </c>
    </row>
    <row r="36409" spans="4:5" x14ac:dyDescent="0.25">
      <c r="D36409" s="31">
        <v>-387.608</v>
      </c>
      <c r="E36409" s="28">
        <v>487.12700000000001</v>
      </c>
    </row>
    <row r="36410" spans="4:5" x14ac:dyDescent="0.25">
      <c r="D36410" s="31">
        <v>-387.59199999999998</v>
      </c>
      <c r="E36410" s="28">
        <v>487.04199999999997</v>
      </c>
    </row>
    <row r="36411" spans="4:5" x14ac:dyDescent="0.25">
      <c r="D36411" s="31">
        <v>-387.57600000000002</v>
      </c>
      <c r="E36411" s="28">
        <v>486.95699999999999</v>
      </c>
    </row>
    <row r="36412" spans="4:5" x14ac:dyDescent="0.25">
      <c r="D36412" s="31">
        <v>-387.56</v>
      </c>
      <c r="E36412" s="28">
        <v>486.87200000000001</v>
      </c>
    </row>
    <row r="36413" spans="4:5" x14ac:dyDescent="0.25">
      <c r="D36413" s="31">
        <v>-387.54399999999998</v>
      </c>
      <c r="E36413" s="28">
        <v>486.78699999999998</v>
      </c>
    </row>
    <row r="36414" spans="4:5" x14ac:dyDescent="0.25">
      <c r="D36414" s="31">
        <v>-387.52800000000002</v>
      </c>
      <c r="E36414" s="28">
        <v>486.702</v>
      </c>
    </row>
    <row r="36415" spans="4:5" x14ac:dyDescent="0.25">
      <c r="D36415" s="31">
        <v>-387.512</v>
      </c>
      <c r="E36415" s="28">
        <v>486.61700000000002</v>
      </c>
    </row>
    <row r="36416" spans="4:5" x14ac:dyDescent="0.25">
      <c r="D36416" s="31">
        <v>-387.49599999999998</v>
      </c>
      <c r="E36416" s="28">
        <v>486.53199999999998</v>
      </c>
    </row>
    <row r="36417" spans="4:5" x14ac:dyDescent="0.25">
      <c r="D36417" s="31">
        <v>-387.48</v>
      </c>
      <c r="E36417" s="28">
        <v>486.447</v>
      </c>
    </row>
    <row r="36418" spans="4:5" x14ac:dyDescent="0.25">
      <c r="D36418" s="31">
        <v>-387.464</v>
      </c>
      <c r="E36418" s="28">
        <v>486.36200000000002</v>
      </c>
    </row>
    <row r="36419" spans="4:5" x14ac:dyDescent="0.25">
      <c r="D36419" s="31">
        <v>-387.44799999999998</v>
      </c>
      <c r="E36419" s="28">
        <v>486.27699999999999</v>
      </c>
    </row>
    <row r="36420" spans="4:5" x14ac:dyDescent="0.25">
      <c r="D36420" s="31">
        <v>-387.43200000000002</v>
      </c>
      <c r="E36420" s="28">
        <v>486.19200000000001</v>
      </c>
    </row>
    <row r="36421" spans="4:5" x14ac:dyDescent="0.25">
      <c r="D36421" s="31">
        <v>-387.416</v>
      </c>
      <c r="E36421" s="28">
        <v>486.10700000000003</v>
      </c>
    </row>
    <row r="36422" spans="4:5" x14ac:dyDescent="0.25">
      <c r="D36422" s="31">
        <v>-387.4</v>
      </c>
      <c r="E36422" s="28">
        <v>486.02199999999999</v>
      </c>
    </row>
    <row r="36423" spans="4:5" x14ac:dyDescent="0.25">
      <c r="D36423" s="31">
        <v>-387.38400000000001</v>
      </c>
      <c r="E36423" s="28">
        <v>485.93700000000001</v>
      </c>
    </row>
    <row r="36424" spans="4:5" x14ac:dyDescent="0.25">
      <c r="D36424" s="31">
        <v>-387.36799999999999</v>
      </c>
      <c r="E36424" s="28">
        <v>485.85199999999998</v>
      </c>
    </row>
    <row r="36425" spans="4:5" x14ac:dyDescent="0.25">
      <c r="D36425" s="31">
        <v>-387.35199999999998</v>
      </c>
      <c r="E36425" s="28">
        <v>485.767</v>
      </c>
    </row>
    <row r="36426" spans="4:5" x14ac:dyDescent="0.25">
      <c r="D36426" s="31">
        <v>-387.33600000000001</v>
      </c>
      <c r="E36426" s="28">
        <v>485.68200000000002</v>
      </c>
    </row>
    <row r="36427" spans="4:5" x14ac:dyDescent="0.25">
      <c r="D36427" s="31">
        <v>-387.32</v>
      </c>
      <c r="E36427" s="28">
        <v>485.59699999999998</v>
      </c>
    </row>
    <row r="36428" spans="4:5" x14ac:dyDescent="0.25">
      <c r="D36428" s="31">
        <v>-387.30399999999997</v>
      </c>
      <c r="E36428" s="28">
        <v>485.512</v>
      </c>
    </row>
    <row r="36429" spans="4:5" x14ac:dyDescent="0.25">
      <c r="D36429" s="31">
        <v>-387.28800000000001</v>
      </c>
      <c r="E36429" s="28">
        <v>485.42700000000002</v>
      </c>
    </row>
    <row r="36430" spans="4:5" x14ac:dyDescent="0.25">
      <c r="D36430" s="31">
        <v>-387.27199999999999</v>
      </c>
      <c r="E36430" s="28">
        <v>485.34199999999998</v>
      </c>
    </row>
    <row r="36431" spans="4:5" x14ac:dyDescent="0.25">
      <c r="D36431" s="31">
        <v>-387.25599999999997</v>
      </c>
      <c r="E36431" s="28">
        <v>485.25700000000001</v>
      </c>
    </row>
    <row r="36432" spans="4:5" x14ac:dyDescent="0.25">
      <c r="D36432" s="31">
        <v>-387.24</v>
      </c>
      <c r="E36432" s="28">
        <v>485.17200000000003</v>
      </c>
    </row>
    <row r="36433" spans="4:5" x14ac:dyDescent="0.25">
      <c r="D36433" s="31">
        <v>-387.22399999999999</v>
      </c>
      <c r="E36433" s="28">
        <v>485.08699999999999</v>
      </c>
    </row>
    <row r="36434" spans="4:5" x14ac:dyDescent="0.25">
      <c r="D36434" s="31">
        <v>-387.20800000000003</v>
      </c>
      <c r="E36434" s="28">
        <v>485.00200000000001</v>
      </c>
    </row>
    <row r="36435" spans="4:5" x14ac:dyDescent="0.25">
      <c r="D36435" s="31">
        <v>-387.19299999999998</v>
      </c>
      <c r="E36435" s="28">
        <v>484.91699999999997</v>
      </c>
    </row>
    <row r="36436" spans="4:5" x14ac:dyDescent="0.25">
      <c r="D36436" s="31">
        <v>-387.17700000000002</v>
      </c>
      <c r="E36436" s="28">
        <v>484.83199999999999</v>
      </c>
    </row>
    <row r="36437" spans="4:5" x14ac:dyDescent="0.25">
      <c r="D36437" s="31">
        <v>-387.161</v>
      </c>
      <c r="E36437" s="28">
        <v>484.74700000000001</v>
      </c>
    </row>
    <row r="36438" spans="4:5" x14ac:dyDescent="0.25">
      <c r="D36438" s="31">
        <v>-387.14499999999998</v>
      </c>
      <c r="E36438" s="28">
        <v>484.66199999999998</v>
      </c>
    </row>
    <row r="36439" spans="4:5" x14ac:dyDescent="0.25">
      <c r="D36439" s="31">
        <v>-387.12900000000002</v>
      </c>
      <c r="E36439" s="28">
        <v>484.577</v>
      </c>
    </row>
    <row r="36440" spans="4:5" x14ac:dyDescent="0.25">
      <c r="D36440" s="31">
        <v>-387.113</v>
      </c>
      <c r="E36440" s="28">
        <v>484.49200000000002</v>
      </c>
    </row>
    <row r="36441" spans="4:5" x14ac:dyDescent="0.25">
      <c r="D36441" s="31">
        <v>-387.09699999999998</v>
      </c>
      <c r="E36441" s="28">
        <v>484.40699999999998</v>
      </c>
    </row>
    <row r="36442" spans="4:5" x14ac:dyDescent="0.25">
      <c r="D36442" s="31">
        <v>-387.08100000000002</v>
      </c>
      <c r="E36442" s="28">
        <v>484.322</v>
      </c>
    </row>
    <row r="36443" spans="4:5" x14ac:dyDescent="0.25">
      <c r="D36443" s="31">
        <v>-387.065</v>
      </c>
      <c r="E36443" s="28">
        <v>484.23700000000002</v>
      </c>
    </row>
    <row r="36444" spans="4:5" x14ac:dyDescent="0.25">
      <c r="D36444" s="31">
        <v>-387.04899999999998</v>
      </c>
      <c r="E36444" s="28">
        <v>484.15199999999999</v>
      </c>
    </row>
    <row r="36445" spans="4:5" x14ac:dyDescent="0.25">
      <c r="D36445" s="31">
        <v>-387.03300000000002</v>
      </c>
      <c r="E36445" s="28">
        <v>484.06799999999998</v>
      </c>
    </row>
    <row r="36446" spans="4:5" x14ac:dyDescent="0.25">
      <c r="D36446" s="31">
        <v>-387.017</v>
      </c>
      <c r="E36446" s="28">
        <v>483.983</v>
      </c>
    </row>
    <row r="36447" spans="4:5" x14ac:dyDescent="0.25">
      <c r="D36447" s="31">
        <v>-387.00099999999998</v>
      </c>
      <c r="E36447" s="28">
        <v>483.89800000000002</v>
      </c>
    </row>
    <row r="36448" spans="4:5" x14ac:dyDescent="0.25">
      <c r="D36448" s="31">
        <v>-386.98500000000001</v>
      </c>
      <c r="E36448" s="28">
        <v>483.81299999999999</v>
      </c>
    </row>
    <row r="36449" spans="4:5" x14ac:dyDescent="0.25">
      <c r="D36449" s="31">
        <v>-386.96899999999999</v>
      </c>
      <c r="E36449" s="28">
        <v>483.72800000000001</v>
      </c>
    </row>
    <row r="36450" spans="4:5" x14ac:dyDescent="0.25">
      <c r="D36450" s="31">
        <v>-386.95299999999997</v>
      </c>
      <c r="E36450" s="28">
        <v>483.64299999999997</v>
      </c>
    </row>
    <row r="36451" spans="4:5" x14ac:dyDescent="0.25">
      <c r="D36451" s="31">
        <v>-386.93700000000001</v>
      </c>
      <c r="E36451" s="28">
        <v>483.55799999999999</v>
      </c>
    </row>
    <row r="36452" spans="4:5" x14ac:dyDescent="0.25">
      <c r="D36452" s="31">
        <v>-386.92099999999999</v>
      </c>
      <c r="E36452" s="28">
        <v>483.47300000000001</v>
      </c>
    </row>
    <row r="36453" spans="4:5" x14ac:dyDescent="0.25">
      <c r="D36453" s="31">
        <v>-386.90499999999997</v>
      </c>
      <c r="E36453" s="28">
        <v>483.38799999999998</v>
      </c>
    </row>
    <row r="36454" spans="4:5" x14ac:dyDescent="0.25">
      <c r="D36454" s="31">
        <v>-386.88900000000001</v>
      </c>
      <c r="E36454" s="28">
        <v>483.30399999999997</v>
      </c>
    </row>
    <row r="36455" spans="4:5" x14ac:dyDescent="0.25">
      <c r="D36455" s="31">
        <v>-386.87299999999999</v>
      </c>
      <c r="E36455" s="28">
        <v>483.21899999999999</v>
      </c>
    </row>
    <row r="36456" spans="4:5" x14ac:dyDescent="0.25">
      <c r="D36456" s="31">
        <v>-386.85700000000003</v>
      </c>
      <c r="E36456" s="28">
        <v>483.13400000000001</v>
      </c>
    </row>
    <row r="36457" spans="4:5" x14ac:dyDescent="0.25">
      <c r="D36457" s="31">
        <v>-386.84100000000001</v>
      </c>
      <c r="E36457" s="28">
        <v>483.04899999999998</v>
      </c>
    </row>
    <row r="36458" spans="4:5" x14ac:dyDescent="0.25">
      <c r="D36458" s="31">
        <v>-386.82499999999999</v>
      </c>
      <c r="E36458" s="28">
        <v>482.964</v>
      </c>
    </row>
    <row r="36459" spans="4:5" x14ac:dyDescent="0.25">
      <c r="D36459" s="31">
        <v>-386.80900000000003</v>
      </c>
      <c r="E36459" s="28">
        <v>482.87900000000002</v>
      </c>
    </row>
    <row r="36460" spans="4:5" x14ac:dyDescent="0.25">
      <c r="D36460" s="31">
        <v>-386.79300000000001</v>
      </c>
      <c r="E36460" s="28">
        <v>482.79500000000002</v>
      </c>
    </row>
    <row r="36461" spans="4:5" x14ac:dyDescent="0.25">
      <c r="D36461" s="31">
        <v>-386.77699999999999</v>
      </c>
      <c r="E36461" s="28">
        <v>482.71</v>
      </c>
    </row>
    <row r="36462" spans="4:5" x14ac:dyDescent="0.25">
      <c r="D36462" s="31">
        <v>-386.76100000000002</v>
      </c>
      <c r="E36462" s="28">
        <v>482.625</v>
      </c>
    </row>
    <row r="36463" spans="4:5" x14ac:dyDescent="0.25">
      <c r="D36463" s="31">
        <v>-386.745</v>
      </c>
      <c r="E36463" s="28">
        <v>482.54</v>
      </c>
    </row>
    <row r="36464" spans="4:5" x14ac:dyDescent="0.25">
      <c r="D36464" s="31">
        <v>-386.72899999999998</v>
      </c>
      <c r="E36464" s="28">
        <v>482.45499999999998</v>
      </c>
    </row>
    <row r="36465" spans="4:5" x14ac:dyDescent="0.25">
      <c r="D36465" s="31">
        <v>-386.71300000000002</v>
      </c>
      <c r="E36465" s="28">
        <v>482.37</v>
      </c>
    </row>
    <row r="36466" spans="4:5" x14ac:dyDescent="0.25">
      <c r="D36466" s="31">
        <v>-386.697</v>
      </c>
      <c r="E36466" s="28">
        <v>482.286</v>
      </c>
    </row>
    <row r="36467" spans="4:5" x14ac:dyDescent="0.25">
      <c r="D36467" s="31">
        <v>-386.68099999999998</v>
      </c>
      <c r="E36467" s="28">
        <v>482.20100000000002</v>
      </c>
    </row>
    <row r="36468" spans="4:5" x14ac:dyDescent="0.25">
      <c r="D36468" s="31">
        <v>-386.66500000000002</v>
      </c>
      <c r="E36468" s="28">
        <v>482.11599999999999</v>
      </c>
    </row>
    <row r="36469" spans="4:5" x14ac:dyDescent="0.25">
      <c r="D36469" s="31">
        <v>-386.649</v>
      </c>
      <c r="E36469" s="28">
        <v>482.03100000000001</v>
      </c>
    </row>
    <row r="36470" spans="4:5" x14ac:dyDescent="0.25">
      <c r="D36470" s="31">
        <v>-386.63299999999998</v>
      </c>
      <c r="E36470" s="28">
        <v>481.947</v>
      </c>
    </row>
    <row r="36471" spans="4:5" x14ac:dyDescent="0.25">
      <c r="D36471" s="31">
        <v>-386.61700000000002</v>
      </c>
      <c r="E36471" s="28">
        <v>481.86200000000002</v>
      </c>
    </row>
    <row r="36472" spans="4:5" x14ac:dyDescent="0.25">
      <c r="D36472" s="31">
        <v>-386.601</v>
      </c>
      <c r="E36472" s="28">
        <v>481.77699999999999</v>
      </c>
    </row>
    <row r="36473" spans="4:5" x14ac:dyDescent="0.25">
      <c r="D36473" s="31">
        <v>-386.58499999999998</v>
      </c>
      <c r="E36473" s="28">
        <v>481.69200000000001</v>
      </c>
    </row>
    <row r="36474" spans="4:5" x14ac:dyDescent="0.25">
      <c r="D36474" s="31">
        <v>-386.56900000000002</v>
      </c>
      <c r="E36474" s="28">
        <v>481.60700000000003</v>
      </c>
    </row>
    <row r="36475" spans="4:5" x14ac:dyDescent="0.25">
      <c r="D36475" s="31">
        <v>-386.553</v>
      </c>
      <c r="E36475" s="28">
        <v>481.52300000000002</v>
      </c>
    </row>
    <row r="36476" spans="4:5" x14ac:dyDescent="0.25">
      <c r="D36476" s="31">
        <v>-386.53699999999998</v>
      </c>
      <c r="E36476" s="28">
        <v>481.43799999999999</v>
      </c>
    </row>
    <row r="36477" spans="4:5" x14ac:dyDescent="0.25">
      <c r="D36477" s="31">
        <v>-386.52100000000002</v>
      </c>
      <c r="E36477" s="28">
        <v>481.35300000000001</v>
      </c>
    </row>
    <row r="36478" spans="4:5" x14ac:dyDescent="0.25">
      <c r="D36478" s="31">
        <v>-386.505</v>
      </c>
      <c r="E36478" s="28">
        <v>481.26799999999997</v>
      </c>
    </row>
    <row r="36479" spans="4:5" x14ac:dyDescent="0.25">
      <c r="D36479" s="31">
        <v>-386.48899999999998</v>
      </c>
      <c r="E36479" s="28">
        <v>481.18400000000003</v>
      </c>
    </row>
    <row r="36480" spans="4:5" x14ac:dyDescent="0.25">
      <c r="D36480" s="31">
        <v>-386.47300000000001</v>
      </c>
      <c r="E36480" s="28">
        <v>481.09899999999999</v>
      </c>
    </row>
    <row r="36481" spans="4:5" x14ac:dyDescent="0.25">
      <c r="D36481" s="31">
        <v>-386.45699999999999</v>
      </c>
      <c r="E36481" s="28">
        <v>481.01400000000001</v>
      </c>
    </row>
    <row r="36482" spans="4:5" x14ac:dyDescent="0.25">
      <c r="D36482" s="31">
        <v>-386.44099999999997</v>
      </c>
      <c r="E36482" s="28">
        <v>480.93</v>
      </c>
    </row>
    <row r="36483" spans="4:5" x14ac:dyDescent="0.25">
      <c r="D36483" s="31">
        <v>-386.42500000000001</v>
      </c>
      <c r="E36483" s="28">
        <v>480.84500000000003</v>
      </c>
    </row>
    <row r="36484" spans="4:5" x14ac:dyDescent="0.25">
      <c r="D36484" s="31">
        <v>-386.40899999999999</v>
      </c>
      <c r="E36484" s="28">
        <v>480.76</v>
      </c>
    </row>
    <row r="36485" spans="4:5" x14ac:dyDescent="0.25">
      <c r="D36485" s="31">
        <v>-386.39299999999997</v>
      </c>
      <c r="E36485" s="28">
        <v>480.67500000000001</v>
      </c>
    </row>
    <row r="36486" spans="4:5" x14ac:dyDescent="0.25">
      <c r="D36486" s="31">
        <v>-386.37700000000001</v>
      </c>
      <c r="E36486" s="28">
        <v>480.59100000000001</v>
      </c>
    </row>
    <row r="36487" spans="4:5" x14ac:dyDescent="0.25">
      <c r="D36487" s="31">
        <v>-386.36099999999999</v>
      </c>
      <c r="E36487" s="28">
        <v>480.50599999999997</v>
      </c>
    </row>
    <row r="36488" spans="4:5" x14ac:dyDescent="0.25">
      <c r="D36488" s="31">
        <v>-386.34500000000003</v>
      </c>
      <c r="E36488" s="28">
        <v>480.42099999999999</v>
      </c>
    </row>
    <row r="36489" spans="4:5" x14ac:dyDescent="0.25">
      <c r="D36489" s="31">
        <v>-386.32900000000001</v>
      </c>
      <c r="E36489" s="28">
        <v>480.33699999999999</v>
      </c>
    </row>
    <row r="36490" spans="4:5" x14ac:dyDescent="0.25">
      <c r="D36490" s="31">
        <v>-386.31299999999999</v>
      </c>
      <c r="E36490" s="28">
        <v>480.25200000000001</v>
      </c>
    </row>
    <row r="36491" spans="4:5" x14ac:dyDescent="0.25">
      <c r="D36491" s="31">
        <v>-386.29700000000003</v>
      </c>
      <c r="E36491" s="28">
        <v>480.16699999999997</v>
      </c>
    </row>
    <row r="36492" spans="4:5" x14ac:dyDescent="0.25">
      <c r="D36492" s="31">
        <v>-386.28100000000001</v>
      </c>
      <c r="E36492" s="28">
        <v>480.08300000000003</v>
      </c>
    </row>
    <row r="36493" spans="4:5" x14ac:dyDescent="0.25">
      <c r="D36493" s="31">
        <v>-386.26499999999999</v>
      </c>
      <c r="E36493" s="28">
        <v>479.99799999999999</v>
      </c>
    </row>
    <row r="36494" spans="4:5" x14ac:dyDescent="0.25">
      <c r="D36494" s="31">
        <v>-386.24900000000002</v>
      </c>
      <c r="E36494" s="28">
        <v>479.91300000000001</v>
      </c>
    </row>
    <row r="36495" spans="4:5" x14ac:dyDescent="0.25">
      <c r="D36495" s="31">
        <v>-386.233</v>
      </c>
      <c r="E36495" s="28">
        <v>479.82900000000001</v>
      </c>
    </row>
    <row r="36496" spans="4:5" x14ac:dyDescent="0.25">
      <c r="D36496" s="31">
        <v>-386.21699999999998</v>
      </c>
      <c r="E36496" s="28">
        <v>479.74400000000003</v>
      </c>
    </row>
    <row r="36497" spans="4:5" x14ac:dyDescent="0.25">
      <c r="D36497" s="31">
        <v>-386.20100000000002</v>
      </c>
      <c r="E36497" s="28">
        <v>479.65899999999999</v>
      </c>
    </row>
    <row r="36498" spans="4:5" x14ac:dyDescent="0.25">
      <c r="D36498" s="31">
        <v>-386.185</v>
      </c>
      <c r="E36498" s="28">
        <v>479.57499999999999</v>
      </c>
    </row>
    <row r="36499" spans="4:5" x14ac:dyDescent="0.25">
      <c r="D36499" s="31">
        <v>-386.16899999999998</v>
      </c>
      <c r="E36499" s="28">
        <v>479.49</v>
      </c>
    </row>
    <row r="36500" spans="4:5" x14ac:dyDescent="0.25">
      <c r="D36500" s="31">
        <v>-386.15300000000002</v>
      </c>
      <c r="E36500" s="28">
        <v>479.40600000000001</v>
      </c>
    </row>
    <row r="36501" spans="4:5" x14ac:dyDescent="0.25">
      <c r="D36501" s="31">
        <v>-386.137</v>
      </c>
      <c r="E36501" s="28">
        <v>479.32100000000003</v>
      </c>
    </row>
    <row r="36502" spans="4:5" x14ac:dyDescent="0.25">
      <c r="D36502" s="31">
        <v>-386.12099999999998</v>
      </c>
      <c r="E36502" s="28">
        <v>479.23599999999999</v>
      </c>
    </row>
    <row r="36503" spans="4:5" x14ac:dyDescent="0.25">
      <c r="D36503" s="31">
        <v>-386.10500000000002</v>
      </c>
      <c r="E36503" s="28">
        <v>479.15199999999999</v>
      </c>
    </row>
    <row r="36504" spans="4:5" x14ac:dyDescent="0.25">
      <c r="D36504" s="31">
        <v>-386.089</v>
      </c>
      <c r="E36504" s="28">
        <v>479.06700000000001</v>
      </c>
    </row>
    <row r="36505" spans="4:5" x14ac:dyDescent="0.25">
      <c r="D36505" s="31">
        <v>-386.07299999999998</v>
      </c>
      <c r="E36505" s="28">
        <v>478.98200000000003</v>
      </c>
    </row>
    <row r="36506" spans="4:5" x14ac:dyDescent="0.25">
      <c r="D36506" s="31">
        <v>-386.05700000000002</v>
      </c>
      <c r="E36506" s="28">
        <v>478.89800000000002</v>
      </c>
    </row>
    <row r="36507" spans="4:5" x14ac:dyDescent="0.25">
      <c r="D36507" s="31">
        <v>-386.041</v>
      </c>
      <c r="E36507" s="28">
        <v>478.81299999999999</v>
      </c>
    </row>
    <row r="36508" spans="4:5" x14ac:dyDescent="0.25">
      <c r="D36508" s="31">
        <v>-386.02499999999998</v>
      </c>
      <c r="E36508" s="28">
        <v>478.72899999999998</v>
      </c>
    </row>
    <row r="36509" spans="4:5" x14ac:dyDescent="0.25">
      <c r="D36509" s="31">
        <v>-386.00900000000001</v>
      </c>
      <c r="E36509" s="28">
        <v>478.64400000000001</v>
      </c>
    </row>
    <row r="36510" spans="4:5" x14ac:dyDescent="0.25">
      <c r="D36510" s="31">
        <v>-385.99299999999999</v>
      </c>
      <c r="E36510" s="28">
        <v>478.56</v>
      </c>
    </row>
    <row r="36511" spans="4:5" x14ac:dyDescent="0.25">
      <c r="D36511" s="31">
        <v>-385.97699999999998</v>
      </c>
      <c r="E36511" s="28">
        <v>478.47500000000002</v>
      </c>
    </row>
    <row r="36512" spans="4:5" x14ac:dyDescent="0.25">
      <c r="D36512" s="31">
        <v>-385.96100000000001</v>
      </c>
      <c r="E36512" s="28">
        <v>478.39</v>
      </c>
    </row>
    <row r="36513" spans="4:5" x14ac:dyDescent="0.25">
      <c r="D36513" s="31">
        <v>-385.94499999999999</v>
      </c>
      <c r="E36513" s="28">
        <v>478.30599999999998</v>
      </c>
    </row>
    <row r="36514" spans="4:5" x14ac:dyDescent="0.25">
      <c r="D36514" s="31">
        <v>-385.92899999999997</v>
      </c>
      <c r="E36514" s="28">
        <v>478.221</v>
      </c>
    </row>
    <row r="36515" spans="4:5" x14ac:dyDescent="0.25">
      <c r="D36515" s="31">
        <v>-385.91300000000001</v>
      </c>
      <c r="E36515" s="28">
        <v>478.137</v>
      </c>
    </row>
    <row r="36516" spans="4:5" x14ac:dyDescent="0.25">
      <c r="D36516" s="31">
        <v>-385.89699999999999</v>
      </c>
      <c r="E36516" s="28">
        <v>478.05200000000002</v>
      </c>
    </row>
    <row r="36517" spans="4:5" x14ac:dyDescent="0.25">
      <c r="D36517" s="31">
        <v>-385.88099999999997</v>
      </c>
      <c r="E36517" s="28">
        <v>477.96800000000002</v>
      </c>
    </row>
    <row r="36518" spans="4:5" x14ac:dyDescent="0.25">
      <c r="D36518" s="31">
        <v>-385.86500000000001</v>
      </c>
      <c r="E36518" s="28">
        <v>477.88299999999998</v>
      </c>
    </row>
    <row r="36519" spans="4:5" x14ac:dyDescent="0.25">
      <c r="D36519" s="31">
        <v>-385.84899999999999</v>
      </c>
      <c r="E36519" s="28">
        <v>477.79899999999998</v>
      </c>
    </row>
    <row r="36520" spans="4:5" x14ac:dyDescent="0.25">
      <c r="D36520" s="31">
        <v>-385.83300000000003</v>
      </c>
      <c r="E36520" s="28">
        <v>477.714</v>
      </c>
    </row>
    <row r="36521" spans="4:5" x14ac:dyDescent="0.25">
      <c r="D36521" s="31">
        <v>-385.81700000000001</v>
      </c>
      <c r="E36521" s="28">
        <v>477.63</v>
      </c>
    </row>
    <row r="36522" spans="4:5" x14ac:dyDescent="0.25">
      <c r="D36522" s="31">
        <v>-385.80099999999999</v>
      </c>
      <c r="E36522" s="28">
        <v>477.54500000000002</v>
      </c>
    </row>
    <row r="36523" spans="4:5" x14ac:dyDescent="0.25">
      <c r="D36523" s="31">
        <v>-385.78500000000003</v>
      </c>
      <c r="E36523" s="28">
        <v>477.46100000000001</v>
      </c>
    </row>
    <row r="36524" spans="4:5" x14ac:dyDescent="0.25">
      <c r="D36524" s="31">
        <v>-385.76900000000001</v>
      </c>
      <c r="E36524" s="28">
        <v>477.37599999999998</v>
      </c>
    </row>
    <row r="36525" spans="4:5" x14ac:dyDescent="0.25">
      <c r="D36525" s="31">
        <v>-385.75299999999999</v>
      </c>
      <c r="E36525" s="28">
        <v>477.29199999999997</v>
      </c>
    </row>
    <row r="36526" spans="4:5" x14ac:dyDescent="0.25">
      <c r="D36526" s="31">
        <v>-385.73700000000002</v>
      </c>
      <c r="E36526" s="28">
        <v>477.20699999999999</v>
      </c>
    </row>
    <row r="36527" spans="4:5" x14ac:dyDescent="0.25">
      <c r="D36527" s="31">
        <v>-385.721</v>
      </c>
      <c r="E36527" s="28">
        <v>477.12299999999999</v>
      </c>
    </row>
    <row r="36528" spans="4:5" x14ac:dyDescent="0.25">
      <c r="D36528" s="31">
        <v>-385.70499999999998</v>
      </c>
      <c r="E36528" s="28">
        <v>477.03800000000001</v>
      </c>
    </row>
    <row r="36529" spans="4:5" x14ac:dyDescent="0.25">
      <c r="D36529" s="31">
        <v>-385.68900000000002</v>
      </c>
      <c r="E36529" s="28">
        <v>476.95400000000001</v>
      </c>
    </row>
    <row r="36530" spans="4:5" x14ac:dyDescent="0.25">
      <c r="D36530" s="31">
        <v>-385.673</v>
      </c>
      <c r="E36530" s="28">
        <v>476.86900000000003</v>
      </c>
    </row>
    <row r="36531" spans="4:5" x14ac:dyDescent="0.25">
      <c r="D36531" s="31">
        <v>-385.65699999999998</v>
      </c>
      <c r="E36531" s="28">
        <v>476.78500000000003</v>
      </c>
    </row>
    <row r="36532" spans="4:5" x14ac:dyDescent="0.25">
      <c r="D36532" s="31">
        <v>-385.64100000000002</v>
      </c>
      <c r="E36532" s="28">
        <v>476.70100000000002</v>
      </c>
    </row>
    <row r="36533" spans="4:5" x14ac:dyDescent="0.25">
      <c r="D36533" s="31">
        <v>-385.625</v>
      </c>
      <c r="E36533" s="28">
        <v>476.61599999999999</v>
      </c>
    </row>
    <row r="36534" spans="4:5" x14ac:dyDescent="0.25">
      <c r="D36534" s="31">
        <v>-385.60899999999998</v>
      </c>
      <c r="E36534" s="28">
        <v>476.53199999999998</v>
      </c>
    </row>
    <row r="36535" spans="4:5" x14ac:dyDescent="0.25">
      <c r="D36535" s="31">
        <v>-385.59300000000002</v>
      </c>
      <c r="E36535" s="28">
        <v>476.447</v>
      </c>
    </row>
    <row r="36536" spans="4:5" x14ac:dyDescent="0.25">
      <c r="D36536" s="31">
        <v>-385.577</v>
      </c>
      <c r="E36536" s="28">
        <v>476.363</v>
      </c>
    </row>
    <row r="36537" spans="4:5" x14ac:dyDescent="0.25">
      <c r="D36537" s="31">
        <v>-385.56099999999998</v>
      </c>
      <c r="E36537" s="28">
        <v>476.27800000000002</v>
      </c>
    </row>
    <row r="36538" spans="4:5" x14ac:dyDescent="0.25">
      <c r="D36538" s="31">
        <v>-385.54500000000002</v>
      </c>
      <c r="E36538" s="28">
        <v>476.19400000000002</v>
      </c>
    </row>
    <row r="36539" spans="4:5" x14ac:dyDescent="0.25">
      <c r="D36539" s="31">
        <v>-385.529</v>
      </c>
      <c r="E36539" s="28">
        <v>476.11</v>
      </c>
    </row>
    <row r="36540" spans="4:5" x14ac:dyDescent="0.25">
      <c r="D36540" s="31">
        <v>-385.51299999999998</v>
      </c>
      <c r="E36540" s="28">
        <v>476.02499999999998</v>
      </c>
    </row>
    <row r="36541" spans="4:5" x14ac:dyDescent="0.25">
      <c r="D36541" s="31">
        <v>-385.49700000000001</v>
      </c>
      <c r="E36541" s="28">
        <v>475.94099999999997</v>
      </c>
    </row>
    <row r="36542" spans="4:5" x14ac:dyDescent="0.25">
      <c r="D36542" s="31">
        <v>-385.48099999999999</v>
      </c>
      <c r="E36542" s="28">
        <v>475.85599999999999</v>
      </c>
    </row>
    <row r="36543" spans="4:5" x14ac:dyDescent="0.25">
      <c r="D36543" s="31">
        <v>-385.46499999999997</v>
      </c>
      <c r="E36543" s="28">
        <v>475.77199999999999</v>
      </c>
    </row>
    <row r="36544" spans="4:5" x14ac:dyDescent="0.25">
      <c r="D36544" s="31">
        <v>-385.44900000000001</v>
      </c>
      <c r="E36544" s="28">
        <v>475.68799999999999</v>
      </c>
    </row>
    <row r="36545" spans="4:5" x14ac:dyDescent="0.25">
      <c r="D36545" s="31">
        <v>-385.43299999999999</v>
      </c>
      <c r="E36545" s="28">
        <v>475.60300000000001</v>
      </c>
    </row>
    <row r="36546" spans="4:5" x14ac:dyDescent="0.25">
      <c r="D36546" s="31">
        <v>-385.41699999999997</v>
      </c>
      <c r="E36546" s="28">
        <v>475.51900000000001</v>
      </c>
    </row>
    <row r="36547" spans="4:5" x14ac:dyDescent="0.25">
      <c r="D36547" s="31">
        <v>-385.40100000000001</v>
      </c>
      <c r="E36547" s="28">
        <v>475.435</v>
      </c>
    </row>
    <row r="36548" spans="4:5" x14ac:dyDescent="0.25">
      <c r="D36548" s="31">
        <v>-385.38499999999999</v>
      </c>
      <c r="E36548" s="28">
        <v>475.35</v>
      </c>
    </row>
    <row r="36549" spans="4:5" x14ac:dyDescent="0.25">
      <c r="D36549" s="31">
        <v>-385.37</v>
      </c>
      <c r="E36549" s="28">
        <v>475.26600000000002</v>
      </c>
    </row>
    <row r="36550" spans="4:5" x14ac:dyDescent="0.25">
      <c r="D36550" s="31">
        <v>-385.35399999999998</v>
      </c>
      <c r="E36550" s="28">
        <v>475.18200000000002</v>
      </c>
    </row>
    <row r="36551" spans="4:5" x14ac:dyDescent="0.25">
      <c r="D36551" s="31">
        <v>-385.33800000000002</v>
      </c>
      <c r="E36551" s="28">
        <v>475.09699999999998</v>
      </c>
    </row>
    <row r="36552" spans="4:5" x14ac:dyDescent="0.25">
      <c r="D36552" s="31">
        <v>-385.322</v>
      </c>
      <c r="E36552" s="28">
        <v>475.01299999999998</v>
      </c>
    </row>
    <row r="36553" spans="4:5" x14ac:dyDescent="0.25">
      <c r="D36553" s="31">
        <v>-385.30599999999998</v>
      </c>
      <c r="E36553" s="28">
        <v>474.92899999999997</v>
      </c>
    </row>
    <row r="36554" spans="4:5" x14ac:dyDescent="0.25">
      <c r="D36554" s="31">
        <v>-385.29</v>
      </c>
      <c r="E36554" s="28">
        <v>474.84399999999999</v>
      </c>
    </row>
    <row r="36555" spans="4:5" x14ac:dyDescent="0.25">
      <c r="D36555" s="31">
        <v>-385.274</v>
      </c>
      <c r="E36555" s="28">
        <v>474.76</v>
      </c>
    </row>
    <row r="36556" spans="4:5" x14ac:dyDescent="0.25">
      <c r="D36556" s="31">
        <v>-385.25799999999998</v>
      </c>
      <c r="E36556" s="28">
        <v>474.67599999999999</v>
      </c>
    </row>
    <row r="36557" spans="4:5" x14ac:dyDescent="0.25">
      <c r="D36557" s="31">
        <v>-385.24200000000002</v>
      </c>
      <c r="E36557" s="28">
        <v>474.59100000000001</v>
      </c>
    </row>
    <row r="36558" spans="4:5" x14ac:dyDescent="0.25">
      <c r="D36558" s="31">
        <v>-385.226</v>
      </c>
      <c r="E36558" s="28">
        <v>474.50700000000001</v>
      </c>
    </row>
    <row r="36559" spans="4:5" x14ac:dyDescent="0.25">
      <c r="D36559" s="31">
        <v>-385.21</v>
      </c>
      <c r="E36559" s="28">
        <v>474.423</v>
      </c>
    </row>
    <row r="36560" spans="4:5" x14ac:dyDescent="0.25">
      <c r="D36560" s="31">
        <v>-385.19400000000002</v>
      </c>
      <c r="E36560" s="28">
        <v>474.339</v>
      </c>
    </row>
    <row r="36561" spans="4:5" x14ac:dyDescent="0.25">
      <c r="D36561" s="31">
        <v>-385.178</v>
      </c>
      <c r="E36561" s="28">
        <v>474.25400000000002</v>
      </c>
    </row>
    <row r="36562" spans="4:5" x14ac:dyDescent="0.25">
      <c r="D36562" s="31">
        <v>-385.16199999999998</v>
      </c>
      <c r="E36562" s="28">
        <v>474.17</v>
      </c>
    </row>
    <row r="36563" spans="4:5" x14ac:dyDescent="0.25">
      <c r="D36563" s="31">
        <v>-385.14600000000002</v>
      </c>
      <c r="E36563" s="28">
        <v>474.08600000000001</v>
      </c>
    </row>
    <row r="36564" spans="4:5" x14ac:dyDescent="0.25">
      <c r="D36564" s="31">
        <v>-385.13</v>
      </c>
      <c r="E36564" s="28">
        <v>474.00099999999998</v>
      </c>
    </row>
    <row r="36565" spans="4:5" x14ac:dyDescent="0.25">
      <c r="D36565" s="31">
        <v>-385.11399999999998</v>
      </c>
      <c r="E36565" s="28">
        <v>473.91699999999997</v>
      </c>
    </row>
    <row r="36566" spans="4:5" x14ac:dyDescent="0.25">
      <c r="D36566" s="31">
        <v>-385.09800000000001</v>
      </c>
      <c r="E36566" s="28">
        <v>473.83300000000003</v>
      </c>
    </row>
    <row r="36567" spans="4:5" x14ac:dyDescent="0.25">
      <c r="D36567" s="31">
        <v>-385.08199999999999</v>
      </c>
      <c r="E36567" s="28">
        <v>473.74900000000002</v>
      </c>
    </row>
    <row r="36568" spans="4:5" x14ac:dyDescent="0.25">
      <c r="D36568" s="31">
        <v>-385.06599999999997</v>
      </c>
      <c r="E36568" s="28">
        <v>473.66399999999999</v>
      </c>
    </row>
    <row r="36569" spans="4:5" x14ac:dyDescent="0.25">
      <c r="D36569" s="31">
        <v>-385.05</v>
      </c>
      <c r="E36569" s="28">
        <v>473.58</v>
      </c>
    </row>
    <row r="36570" spans="4:5" x14ac:dyDescent="0.25">
      <c r="D36570" s="31">
        <v>-385.03399999999999</v>
      </c>
      <c r="E36570" s="28">
        <v>473.49599999999998</v>
      </c>
    </row>
    <row r="36571" spans="4:5" x14ac:dyDescent="0.25">
      <c r="D36571" s="31">
        <v>-385.01799999999997</v>
      </c>
      <c r="E36571" s="28">
        <v>473.41199999999998</v>
      </c>
    </row>
    <row r="36572" spans="4:5" x14ac:dyDescent="0.25">
      <c r="D36572" s="31">
        <v>-385.00200000000001</v>
      </c>
      <c r="E36572" s="28">
        <v>473.32799999999997</v>
      </c>
    </row>
    <row r="36573" spans="4:5" x14ac:dyDescent="0.25">
      <c r="D36573" s="31">
        <v>-384.98599999999999</v>
      </c>
      <c r="E36573" s="28">
        <v>473.24299999999999</v>
      </c>
    </row>
    <row r="36574" spans="4:5" x14ac:dyDescent="0.25">
      <c r="D36574" s="31">
        <v>-384.97</v>
      </c>
      <c r="E36574" s="28">
        <v>473.15899999999999</v>
      </c>
    </row>
    <row r="36575" spans="4:5" x14ac:dyDescent="0.25">
      <c r="D36575" s="31">
        <v>-384.95400000000001</v>
      </c>
      <c r="E36575" s="28">
        <v>473.07499999999999</v>
      </c>
    </row>
    <row r="36576" spans="4:5" x14ac:dyDescent="0.25">
      <c r="D36576" s="31">
        <v>-384.93799999999999</v>
      </c>
      <c r="E36576" s="28">
        <v>472.99099999999999</v>
      </c>
    </row>
    <row r="36577" spans="4:5" x14ac:dyDescent="0.25">
      <c r="D36577" s="31">
        <v>-384.92200000000003</v>
      </c>
      <c r="E36577" s="28">
        <v>472.90699999999998</v>
      </c>
    </row>
    <row r="36578" spans="4:5" x14ac:dyDescent="0.25">
      <c r="D36578" s="31">
        <v>-384.90600000000001</v>
      </c>
      <c r="E36578" s="28">
        <v>472.822</v>
      </c>
    </row>
    <row r="36579" spans="4:5" x14ac:dyDescent="0.25">
      <c r="D36579" s="31">
        <v>-384.89</v>
      </c>
      <c r="E36579" s="28">
        <v>472.738</v>
      </c>
    </row>
    <row r="36580" spans="4:5" x14ac:dyDescent="0.25">
      <c r="D36580" s="31">
        <v>-384.87400000000002</v>
      </c>
      <c r="E36580" s="28">
        <v>472.654</v>
      </c>
    </row>
    <row r="36581" spans="4:5" x14ac:dyDescent="0.25">
      <c r="D36581" s="31">
        <v>-384.858</v>
      </c>
      <c r="E36581" s="28">
        <v>472.57</v>
      </c>
    </row>
    <row r="36582" spans="4:5" x14ac:dyDescent="0.25">
      <c r="D36582" s="31">
        <v>-384.84199999999998</v>
      </c>
      <c r="E36582" s="28">
        <v>472.48599999999999</v>
      </c>
    </row>
    <row r="36583" spans="4:5" x14ac:dyDescent="0.25">
      <c r="D36583" s="31">
        <v>-384.82600000000002</v>
      </c>
      <c r="E36583" s="28">
        <v>472.40199999999999</v>
      </c>
    </row>
    <row r="36584" spans="4:5" x14ac:dyDescent="0.25">
      <c r="D36584" s="31">
        <v>-384.81</v>
      </c>
      <c r="E36584" s="28">
        <v>472.31799999999998</v>
      </c>
    </row>
    <row r="36585" spans="4:5" x14ac:dyDescent="0.25">
      <c r="D36585" s="31">
        <v>-384.79399999999998</v>
      </c>
      <c r="E36585" s="28">
        <v>472.233</v>
      </c>
    </row>
    <row r="36586" spans="4:5" x14ac:dyDescent="0.25">
      <c r="D36586" s="31">
        <v>-384.77800000000002</v>
      </c>
      <c r="E36586" s="28">
        <v>472.149</v>
      </c>
    </row>
    <row r="36587" spans="4:5" x14ac:dyDescent="0.25">
      <c r="D36587" s="31">
        <v>-384.762</v>
      </c>
      <c r="E36587" s="28">
        <v>472.065</v>
      </c>
    </row>
    <row r="36588" spans="4:5" x14ac:dyDescent="0.25">
      <c r="D36588" s="31">
        <v>-384.74599999999998</v>
      </c>
      <c r="E36588" s="28">
        <v>471.98099999999999</v>
      </c>
    </row>
    <row r="36589" spans="4:5" x14ac:dyDescent="0.25">
      <c r="D36589" s="31">
        <v>-384.73</v>
      </c>
      <c r="E36589" s="28">
        <v>471.89699999999999</v>
      </c>
    </row>
    <row r="36590" spans="4:5" x14ac:dyDescent="0.25">
      <c r="D36590" s="31">
        <v>-384.714</v>
      </c>
      <c r="E36590" s="28">
        <v>471.81299999999999</v>
      </c>
    </row>
    <row r="36591" spans="4:5" x14ac:dyDescent="0.25">
      <c r="D36591" s="31">
        <v>-384.69799999999998</v>
      </c>
      <c r="E36591" s="28">
        <v>471.72899999999998</v>
      </c>
    </row>
    <row r="36592" spans="4:5" x14ac:dyDescent="0.25">
      <c r="D36592" s="31">
        <v>-384.68200000000002</v>
      </c>
      <c r="E36592" s="28">
        <v>471.64499999999998</v>
      </c>
    </row>
    <row r="36593" spans="4:5" x14ac:dyDescent="0.25">
      <c r="D36593" s="31">
        <v>-384.666</v>
      </c>
      <c r="E36593" s="28">
        <v>471.56099999999998</v>
      </c>
    </row>
    <row r="36594" spans="4:5" x14ac:dyDescent="0.25">
      <c r="D36594" s="31">
        <v>-384.65</v>
      </c>
      <c r="E36594" s="28">
        <v>471.476</v>
      </c>
    </row>
    <row r="36595" spans="4:5" x14ac:dyDescent="0.25">
      <c r="D36595" s="31">
        <v>-384.63400000000001</v>
      </c>
      <c r="E36595" s="28">
        <v>471.392</v>
      </c>
    </row>
    <row r="36596" spans="4:5" x14ac:dyDescent="0.25">
      <c r="D36596" s="31">
        <v>-384.61799999999999</v>
      </c>
      <c r="E36596" s="28">
        <v>471.30799999999999</v>
      </c>
    </row>
    <row r="36597" spans="4:5" x14ac:dyDescent="0.25">
      <c r="D36597" s="31">
        <v>-384.60199999999998</v>
      </c>
      <c r="E36597" s="28">
        <v>471.22399999999999</v>
      </c>
    </row>
    <row r="36598" spans="4:5" x14ac:dyDescent="0.25">
      <c r="D36598" s="31">
        <v>-384.58600000000001</v>
      </c>
      <c r="E36598" s="28">
        <v>471.14</v>
      </c>
    </row>
    <row r="36599" spans="4:5" x14ac:dyDescent="0.25">
      <c r="D36599" s="31">
        <v>-384.57</v>
      </c>
      <c r="E36599" s="28">
        <v>471.05599999999998</v>
      </c>
    </row>
    <row r="36600" spans="4:5" x14ac:dyDescent="0.25">
      <c r="D36600" s="31">
        <v>-384.55399999999997</v>
      </c>
      <c r="E36600" s="28">
        <v>470.97199999999998</v>
      </c>
    </row>
    <row r="36601" spans="4:5" x14ac:dyDescent="0.25">
      <c r="D36601" s="31">
        <v>-384.53800000000001</v>
      </c>
      <c r="E36601" s="28">
        <v>470.88799999999998</v>
      </c>
    </row>
    <row r="36602" spans="4:5" x14ac:dyDescent="0.25">
      <c r="D36602" s="31">
        <v>-384.52199999999999</v>
      </c>
      <c r="E36602" s="28">
        <v>470.80399999999997</v>
      </c>
    </row>
    <row r="36603" spans="4:5" x14ac:dyDescent="0.25">
      <c r="D36603" s="31">
        <v>-384.50599999999997</v>
      </c>
      <c r="E36603" s="28">
        <v>470.72</v>
      </c>
    </row>
    <row r="36604" spans="4:5" x14ac:dyDescent="0.25">
      <c r="D36604" s="31">
        <v>-384.49</v>
      </c>
      <c r="E36604" s="28">
        <v>470.63600000000002</v>
      </c>
    </row>
    <row r="36605" spans="4:5" x14ac:dyDescent="0.25">
      <c r="D36605" s="31">
        <v>-384.47399999999999</v>
      </c>
      <c r="E36605" s="28">
        <v>470.55200000000002</v>
      </c>
    </row>
    <row r="36606" spans="4:5" x14ac:dyDescent="0.25">
      <c r="D36606" s="31">
        <v>-384.45800000000003</v>
      </c>
      <c r="E36606" s="28">
        <v>470.46800000000002</v>
      </c>
    </row>
    <row r="36607" spans="4:5" x14ac:dyDescent="0.25">
      <c r="D36607" s="31">
        <v>-384.44200000000001</v>
      </c>
      <c r="E36607" s="28">
        <v>470.38400000000001</v>
      </c>
    </row>
    <row r="36608" spans="4:5" x14ac:dyDescent="0.25">
      <c r="D36608" s="31">
        <v>-384.42599999999999</v>
      </c>
      <c r="E36608" s="28">
        <v>470.3</v>
      </c>
    </row>
    <row r="36609" spans="4:5" x14ac:dyDescent="0.25">
      <c r="D36609" s="31">
        <v>-384.41</v>
      </c>
      <c r="E36609" s="28">
        <v>470.21600000000001</v>
      </c>
    </row>
    <row r="36610" spans="4:5" x14ac:dyDescent="0.25">
      <c r="D36610" s="31">
        <v>-384.39400000000001</v>
      </c>
      <c r="E36610" s="28">
        <v>470.13200000000001</v>
      </c>
    </row>
    <row r="36611" spans="4:5" x14ac:dyDescent="0.25">
      <c r="D36611" s="31">
        <v>-384.37799999999999</v>
      </c>
      <c r="E36611" s="28">
        <v>470.048</v>
      </c>
    </row>
    <row r="36612" spans="4:5" x14ac:dyDescent="0.25">
      <c r="D36612" s="31">
        <v>-384.36200000000002</v>
      </c>
      <c r="E36612" s="28">
        <v>469.964</v>
      </c>
    </row>
    <row r="36613" spans="4:5" x14ac:dyDescent="0.25">
      <c r="D36613" s="31">
        <v>-384.346</v>
      </c>
      <c r="E36613" s="28">
        <v>469.88</v>
      </c>
    </row>
    <row r="36614" spans="4:5" x14ac:dyDescent="0.25">
      <c r="D36614" s="31">
        <v>-384.33</v>
      </c>
      <c r="E36614" s="28">
        <v>469.79599999999999</v>
      </c>
    </row>
    <row r="36615" spans="4:5" x14ac:dyDescent="0.25">
      <c r="D36615" s="31">
        <v>-384.31400000000002</v>
      </c>
      <c r="E36615" s="28">
        <v>469.71199999999999</v>
      </c>
    </row>
    <row r="36616" spans="4:5" x14ac:dyDescent="0.25">
      <c r="D36616" s="31">
        <v>-384.298</v>
      </c>
      <c r="E36616" s="28">
        <v>469.62799999999999</v>
      </c>
    </row>
    <row r="36617" spans="4:5" x14ac:dyDescent="0.25">
      <c r="D36617" s="31">
        <v>-384.28199999999998</v>
      </c>
      <c r="E36617" s="28">
        <v>469.54500000000002</v>
      </c>
    </row>
    <row r="36618" spans="4:5" x14ac:dyDescent="0.25">
      <c r="D36618" s="31">
        <v>-384.26600000000002</v>
      </c>
      <c r="E36618" s="28">
        <v>469.46100000000001</v>
      </c>
    </row>
    <row r="36619" spans="4:5" x14ac:dyDescent="0.25">
      <c r="D36619" s="31">
        <v>-384.25</v>
      </c>
      <c r="E36619" s="28">
        <v>469.37700000000001</v>
      </c>
    </row>
    <row r="36620" spans="4:5" x14ac:dyDescent="0.25">
      <c r="D36620" s="31">
        <v>-384.23399999999998</v>
      </c>
      <c r="E36620" s="28">
        <v>469.29300000000001</v>
      </c>
    </row>
    <row r="36621" spans="4:5" x14ac:dyDescent="0.25">
      <c r="D36621" s="31">
        <v>-384.21800000000002</v>
      </c>
      <c r="E36621" s="28">
        <v>469.209</v>
      </c>
    </row>
    <row r="36622" spans="4:5" x14ac:dyDescent="0.25">
      <c r="D36622" s="31">
        <v>-384.202</v>
      </c>
      <c r="E36622" s="28">
        <v>469.125</v>
      </c>
    </row>
    <row r="36623" spans="4:5" x14ac:dyDescent="0.25">
      <c r="D36623" s="31">
        <v>-384.18599999999998</v>
      </c>
      <c r="E36623" s="28">
        <v>469.041</v>
      </c>
    </row>
    <row r="36624" spans="4:5" x14ac:dyDescent="0.25">
      <c r="D36624" s="31">
        <v>-384.17</v>
      </c>
      <c r="E36624" s="28">
        <v>468.95699999999999</v>
      </c>
    </row>
    <row r="36625" spans="4:5" x14ac:dyDescent="0.25">
      <c r="D36625" s="31">
        <v>-384.154</v>
      </c>
      <c r="E36625" s="28">
        <v>468.87299999999999</v>
      </c>
    </row>
    <row r="36626" spans="4:5" x14ac:dyDescent="0.25">
      <c r="D36626" s="31">
        <v>-384.13799999999998</v>
      </c>
      <c r="E36626" s="28">
        <v>468.78899999999999</v>
      </c>
    </row>
    <row r="36627" spans="4:5" x14ac:dyDescent="0.25">
      <c r="D36627" s="31">
        <v>-384.12200000000001</v>
      </c>
      <c r="E36627" s="28">
        <v>468.70600000000002</v>
      </c>
    </row>
    <row r="36628" spans="4:5" x14ac:dyDescent="0.25">
      <c r="D36628" s="31">
        <v>-384.10599999999999</v>
      </c>
      <c r="E36628" s="28">
        <v>468.62200000000001</v>
      </c>
    </row>
    <row r="36629" spans="4:5" x14ac:dyDescent="0.25">
      <c r="D36629" s="31">
        <v>-384.09</v>
      </c>
      <c r="E36629" s="28">
        <v>468.53800000000001</v>
      </c>
    </row>
    <row r="36630" spans="4:5" x14ac:dyDescent="0.25">
      <c r="D36630" s="31">
        <v>-384.07400000000001</v>
      </c>
      <c r="E36630" s="28">
        <v>468.45400000000001</v>
      </c>
    </row>
    <row r="36631" spans="4:5" x14ac:dyDescent="0.25">
      <c r="D36631" s="31">
        <v>-384.05799999999999</v>
      </c>
      <c r="E36631" s="28">
        <v>468.37</v>
      </c>
    </row>
    <row r="36632" spans="4:5" x14ac:dyDescent="0.25">
      <c r="D36632" s="31">
        <v>-384.04199999999997</v>
      </c>
      <c r="E36632" s="28">
        <v>468.286</v>
      </c>
    </row>
    <row r="36633" spans="4:5" x14ac:dyDescent="0.25">
      <c r="D36633" s="31">
        <v>-384.02600000000001</v>
      </c>
      <c r="E36633" s="28">
        <v>468.202</v>
      </c>
    </row>
    <row r="36634" spans="4:5" x14ac:dyDescent="0.25">
      <c r="D36634" s="31">
        <v>-384.01</v>
      </c>
      <c r="E36634" s="28">
        <v>468.11900000000003</v>
      </c>
    </row>
    <row r="36635" spans="4:5" x14ac:dyDescent="0.25">
      <c r="D36635" s="31">
        <v>-383.99400000000003</v>
      </c>
      <c r="E36635" s="28">
        <v>468.03500000000003</v>
      </c>
    </row>
    <row r="36636" spans="4:5" x14ac:dyDescent="0.25">
      <c r="D36636" s="31">
        <v>-383.97800000000001</v>
      </c>
      <c r="E36636" s="28">
        <v>467.95100000000002</v>
      </c>
    </row>
    <row r="36637" spans="4:5" x14ac:dyDescent="0.25">
      <c r="D36637" s="31">
        <v>-383.96199999999999</v>
      </c>
      <c r="E36637" s="28">
        <v>467.86700000000002</v>
      </c>
    </row>
    <row r="36638" spans="4:5" x14ac:dyDescent="0.25">
      <c r="D36638" s="31">
        <v>-383.94600000000003</v>
      </c>
      <c r="E36638" s="28">
        <v>467.78300000000002</v>
      </c>
    </row>
    <row r="36639" spans="4:5" x14ac:dyDescent="0.25">
      <c r="D36639" s="31">
        <v>-383.93</v>
      </c>
      <c r="E36639" s="28">
        <v>467.7</v>
      </c>
    </row>
    <row r="36640" spans="4:5" x14ac:dyDescent="0.25">
      <c r="D36640" s="31">
        <v>-383.91399999999999</v>
      </c>
      <c r="E36640" s="28">
        <v>467.61599999999999</v>
      </c>
    </row>
    <row r="36641" spans="4:5" x14ac:dyDescent="0.25">
      <c r="D36641" s="31">
        <v>-383.89800000000002</v>
      </c>
      <c r="E36641" s="28">
        <v>467.53199999999998</v>
      </c>
    </row>
    <row r="36642" spans="4:5" x14ac:dyDescent="0.25">
      <c r="D36642" s="31">
        <v>-383.88200000000001</v>
      </c>
      <c r="E36642" s="28">
        <v>467.44799999999998</v>
      </c>
    </row>
    <row r="36643" spans="4:5" x14ac:dyDescent="0.25">
      <c r="D36643" s="31">
        <v>-383.86599999999999</v>
      </c>
      <c r="E36643" s="28">
        <v>467.36500000000001</v>
      </c>
    </row>
    <row r="36644" spans="4:5" x14ac:dyDescent="0.25">
      <c r="D36644" s="31">
        <v>-383.85</v>
      </c>
      <c r="E36644" s="28">
        <v>467.28100000000001</v>
      </c>
    </row>
    <row r="36645" spans="4:5" x14ac:dyDescent="0.25">
      <c r="D36645" s="31">
        <v>-383.834</v>
      </c>
      <c r="E36645" s="28">
        <v>467.197</v>
      </c>
    </row>
    <row r="36646" spans="4:5" x14ac:dyDescent="0.25">
      <c r="D36646" s="31">
        <v>-383.81799999999998</v>
      </c>
      <c r="E36646" s="28">
        <v>467.113</v>
      </c>
    </row>
    <row r="36647" spans="4:5" x14ac:dyDescent="0.25">
      <c r="D36647" s="31">
        <v>-383.80200000000002</v>
      </c>
      <c r="E36647" s="28">
        <v>467.029</v>
      </c>
    </row>
    <row r="36648" spans="4:5" x14ac:dyDescent="0.25">
      <c r="D36648" s="31">
        <v>-383.786</v>
      </c>
      <c r="E36648" s="28">
        <v>466.94600000000003</v>
      </c>
    </row>
    <row r="36649" spans="4:5" x14ac:dyDescent="0.25">
      <c r="D36649" s="31">
        <v>-383.77</v>
      </c>
      <c r="E36649" s="28">
        <v>466.86200000000002</v>
      </c>
    </row>
    <row r="36650" spans="4:5" x14ac:dyDescent="0.25">
      <c r="D36650" s="31">
        <v>-383.75400000000002</v>
      </c>
      <c r="E36650" s="28">
        <v>466.77800000000002</v>
      </c>
    </row>
    <row r="36651" spans="4:5" x14ac:dyDescent="0.25">
      <c r="D36651" s="31">
        <v>-383.738</v>
      </c>
      <c r="E36651" s="28">
        <v>466.69499999999999</v>
      </c>
    </row>
    <row r="36652" spans="4:5" x14ac:dyDescent="0.25">
      <c r="D36652" s="31">
        <v>-383.72199999999998</v>
      </c>
      <c r="E36652" s="28">
        <v>466.61099999999999</v>
      </c>
    </row>
    <row r="36653" spans="4:5" x14ac:dyDescent="0.25">
      <c r="D36653" s="31">
        <v>-383.70600000000002</v>
      </c>
      <c r="E36653" s="28">
        <v>466.52699999999999</v>
      </c>
    </row>
    <row r="36654" spans="4:5" x14ac:dyDescent="0.25">
      <c r="D36654" s="31">
        <v>-383.69</v>
      </c>
      <c r="E36654" s="28">
        <v>466.44400000000002</v>
      </c>
    </row>
    <row r="36655" spans="4:5" x14ac:dyDescent="0.25">
      <c r="D36655" s="31">
        <v>-383.67399999999998</v>
      </c>
      <c r="E36655" s="28">
        <v>466.36</v>
      </c>
    </row>
    <row r="36656" spans="4:5" x14ac:dyDescent="0.25">
      <c r="D36656" s="31">
        <v>-383.65800000000002</v>
      </c>
      <c r="E36656" s="28">
        <v>466.27600000000001</v>
      </c>
    </row>
    <row r="36657" spans="4:5" x14ac:dyDescent="0.25">
      <c r="D36657" s="31">
        <v>-383.642</v>
      </c>
      <c r="E36657" s="28">
        <v>466.19299999999998</v>
      </c>
    </row>
    <row r="36658" spans="4:5" x14ac:dyDescent="0.25">
      <c r="D36658" s="31">
        <v>-383.62599999999998</v>
      </c>
      <c r="E36658" s="28">
        <v>466.10899999999998</v>
      </c>
    </row>
    <row r="36659" spans="4:5" x14ac:dyDescent="0.25">
      <c r="D36659" s="31">
        <v>-383.61</v>
      </c>
      <c r="E36659" s="28">
        <v>466.02499999999998</v>
      </c>
    </row>
    <row r="36660" spans="4:5" x14ac:dyDescent="0.25">
      <c r="D36660" s="31">
        <v>-383.59399999999999</v>
      </c>
      <c r="E36660" s="28">
        <v>465.94200000000001</v>
      </c>
    </row>
    <row r="36661" spans="4:5" x14ac:dyDescent="0.25">
      <c r="D36661" s="31">
        <v>-383.57799999999997</v>
      </c>
      <c r="E36661" s="28">
        <v>465.858</v>
      </c>
    </row>
    <row r="36662" spans="4:5" x14ac:dyDescent="0.25">
      <c r="D36662" s="31">
        <v>-383.56200000000001</v>
      </c>
      <c r="E36662" s="28">
        <v>465.774</v>
      </c>
    </row>
    <row r="36663" spans="4:5" x14ac:dyDescent="0.25">
      <c r="D36663" s="31">
        <v>-383.54700000000003</v>
      </c>
      <c r="E36663" s="28">
        <v>465.69099999999997</v>
      </c>
    </row>
    <row r="36664" spans="4:5" x14ac:dyDescent="0.25">
      <c r="D36664" s="31">
        <v>-383.53100000000001</v>
      </c>
      <c r="E36664" s="28">
        <v>465.60700000000003</v>
      </c>
    </row>
    <row r="36665" spans="4:5" x14ac:dyDescent="0.25">
      <c r="D36665" s="31">
        <v>-383.51499999999999</v>
      </c>
      <c r="E36665" s="28">
        <v>465.52300000000002</v>
      </c>
    </row>
    <row r="36666" spans="4:5" x14ac:dyDescent="0.25">
      <c r="D36666" s="31">
        <v>-383.49900000000002</v>
      </c>
      <c r="E36666" s="28">
        <v>465.44</v>
      </c>
    </row>
    <row r="36667" spans="4:5" x14ac:dyDescent="0.25">
      <c r="D36667" s="31">
        <v>-383.483</v>
      </c>
      <c r="E36667" s="28">
        <v>465.35599999999999</v>
      </c>
    </row>
    <row r="36668" spans="4:5" x14ac:dyDescent="0.25">
      <c r="D36668" s="31">
        <v>-383.46699999999998</v>
      </c>
      <c r="E36668" s="28">
        <v>465.27300000000002</v>
      </c>
    </row>
    <row r="36669" spans="4:5" x14ac:dyDescent="0.25">
      <c r="D36669" s="31">
        <v>-383.45100000000002</v>
      </c>
      <c r="E36669" s="28">
        <v>465.18900000000002</v>
      </c>
    </row>
    <row r="36670" spans="4:5" x14ac:dyDescent="0.25">
      <c r="D36670" s="31">
        <v>-383.435</v>
      </c>
      <c r="E36670" s="28">
        <v>465.10500000000002</v>
      </c>
    </row>
    <row r="36671" spans="4:5" x14ac:dyDescent="0.25">
      <c r="D36671" s="31">
        <v>-383.41899999999998</v>
      </c>
      <c r="E36671" s="28">
        <v>465.02199999999999</v>
      </c>
    </row>
    <row r="36672" spans="4:5" x14ac:dyDescent="0.25">
      <c r="D36672" s="31">
        <v>-383.40300000000002</v>
      </c>
      <c r="E36672" s="28">
        <v>464.93799999999999</v>
      </c>
    </row>
    <row r="36673" spans="4:5" x14ac:dyDescent="0.25">
      <c r="D36673" s="31">
        <v>-383.387</v>
      </c>
      <c r="E36673" s="28">
        <v>464.85500000000002</v>
      </c>
    </row>
    <row r="36674" spans="4:5" x14ac:dyDescent="0.25">
      <c r="D36674" s="31">
        <v>-383.37099999999998</v>
      </c>
      <c r="E36674" s="28">
        <v>464.77100000000002</v>
      </c>
    </row>
    <row r="36675" spans="4:5" x14ac:dyDescent="0.25">
      <c r="D36675" s="31">
        <v>-383.35500000000002</v>
      </c>
      <c r="E36675" s="28">
        <v>464.68799999999999</v>
      </c>
    </row>
    <row r="36676" spans="4:5" x14ac:dyDescent="0.25">
      <c r="D36676" s="31">
        <v>-383.339</v>
      </c>
      <c r="E36676" s="28">
        <v>464.60399999999998</v>
      </c>
    </row>
    <row r="36677" spans="4:5" x14ac:dyDescent="0.25">
      <c r="D36677" s="31">
        <v>-383.32299999999998</v>
      </c>
      <c r="E36677" s="28">
        <v>464.52100000000002</v>
      </c>
    </row>
    <row r="36678" spans="4:5" x14ac:dyDescent="0.25">
      <c r="D36678" s="31">
        <v>-383.30700000000002</v>
      </c>
      <c r="E36678" s="28">
        <v>464.43700000000001</v>
      </c>
    </row>
    <row r="36679" spans="4:5" x14ac:dyDescent="0.25">
      <c r="D36679" s="31">
        <v>-383.291</v>
      </c>
      <c r="E36679" s="28">
        <v>464.35399999999998</v>
      </c>
    </row>
    <row r="36680" spans="4:5" x14ac:dyDescent="0.25">
      <c r="D36680" s="31">
        <v>-383.27499999999998</v>
      </c>
      <c r="E36680" s="28">
        <v>464.27</v>
      </c>
    </row>
    <row r="36681" spans="4:5" x14ac:dyDescent="0.25">
      <c r="D36681" s="31">
        <v>-383.25900000000001</v>
      </c>
      <c r="E36681" s="28">
        <v>464.18700000000001</v>
      </c>
    </row>
    <row r="36682" spans="4:5" x14ac:dyDescent="0.25">
      <c r="D36682" s="31">
        <v>-383.24299999999999</v>
      </c>
      <c r="E36682" s="28">
        <v>464.10300000000001</v>
      </c>
    </row>
    <row r="36683" spans="4:5" x14ac:dyDescent="0.25">
      <c r="D36683" s="31">
        <v>-383.22699999999998</v>
      </c>
      <c r="E36683" s="28">
        <v>464.02</v>
      </c>
    </row>
    <row r="36684" spans="4:5" x14ac:dyDescent="0.25">
      <c r="D36684" s="31">
        <v>-383.21100000000001</v>
      </c>
      <c r="E36684" s="28">
        <v>463.93599999999998</v>
      </c>
    </row>
    <row r="36685" spans="4:5" x14ac:dyDescent="0.25">
      <c r="D36685" s="31">
        <v>-383.19499999999999</v>
      </c>
      <c r="E36685" s="28">
        <v>463.85300000000001</v>
      </c>
    </row>
    <row r="36686" spans="4:5" x14ac:dyDescent="0.25">
      <c r="D36686" s="31">
        <v>-383.17899999999997</v>
      </c>
      <c r="E36686" s="28">
        <v>463.76900000000001</v>
      </c>
    </row>
    <row r="36687" spans="4:5" x14ac:dyDescent="0.25">
      <c r="D36687" s="31">
        <v>-383.16300000000001</v>
      </c>
      <c r="E36687" s="28">
        <v>463.68599999999998</v>
      </c>
    </row>
    <row r="36688" spans="4:5" x14ac:dyDescent="0.25">
      <c r="D36688" s="31">
        <v>-383.14699999999999</v>
      </c>
      <c r="E36688" s="28">
        <v>463.60199999999998</v>
      </c>
    </row>
    <row r="36689" spans="4:5" x14ac:dyDescent="0.25">
      <c r="D36689" s="31">
        <v>-383.13099999999997</v>
      </c>
      <c r="E36689" s="28">
        <v>463.51900000000001</v>
      </c>
    </row>
    <row r="36690" spans="4:5" x14ac:dyDescent="0.25">
      <c r="D36690" s="31">
        <v>-383.11500000000001</v>
      </c>
      <c r="E36690" s="28">
        <v>463.435</v>
      </c>
    </row>
    <row r="36691" spans="4:5" x14ac:dyDescent="0.25">
      <c r="D36691" s="31">
        <v>-383.09899999999999</v>
      </c>
      <c r="E36691" s="28">
        <v>463.35199999999998</v>
      </c>
    </row>
    <row r="36692" spans="4:5" x14ac:dyDescent="0.25">
      <c r="D36692" s="31">
        <v>-383.08300000000003</v>
      </c>
      <c r="E36692" s="28">
        <v>463.26799999999997</v>
      </c>
    </row>
    <row r="36693" spans="4:5" x14ac:dyDescent="0.25">
      <c r="D36693" s="31">
        <v>-383.06700000000001</v>
      </c>
      <c r="E36693" s="28">
        <v>463.185</v>
      </c>
    </row>
    <row r="36694" spans="4:5" x14ac:dyDescent="0.25">
      <c r="D36694" s="31">
        <v>-383.05099999999999</v>
      </c>
      <c r="E36694" s="28">
        <v>463.10199999999998</v>
      </c>
    </row>
    <row r="36695" spans="4:5" x14ac:dyDescent="0.25">
      <c r="D36695" s="31">
        <v>-383.03500000000003</v>
      </c>
      <c r="E36695" s="28">
        <v>463.01799999999997</v>
      </c>
    </row>
    <row r="36696" spans="4:5" x14ac:dyDescent="0.25">
      <c r="D36696" s="31">
        <v>-383.01900000000001</v>
      </c>
      <c r="E36696" s="28">
        <v>462.935</v>
      </c>
    </row>
    <row r="36697" spans="4:5" x14ac:dyDescent="0.25">
      <c r="D36697" s="31">
        <v>-383.00299999999999</v>
      </c>
      <c r="E36697" s="28">
        <v>462.851</v>
      </c>
    </row>
    <row r="36698" spans="4:5" x14ac:dyDescent="0.25">
      <c r="D36698" s="31">
        <v>-382.98700000000002</v>
      </c>
      <c r="E36698" s="28">
        <v>462.76799999999997</v>
      </c>
    </row>
    <row r="36699" spans="4:5" x14ac:dyDescent="0.25">
      <c r="D36699" s="31">
        <v>-382.971</v>
      </c>
      <c r="E36699" s="28">
        <v>462.685</v>
      </c>
    </row>
    <row r="36700" spans="4:5" x14ac:dyDescent="0.25">
      <c r="D36700" s="31">
        <v>-382.95499999999998</v>
      </c>
      <c r="E36700" s="28">
        <v>462.601</v>
      </c>
    </row>
    <row r="36701" spans="4:5" x14ac:dyDescent="0.25">
      <c r="D36701" s="31">
        <v>-382.93900000000002</v>
      </c>
      <c r="E36701" s="28">
        <v>462.51799999999997</v>
      </c>
    </row>
    <row r="36702" spans="4:5" x14ac:dyDescent="0.25">
      <c r="D36702" s="31">
        <v>-382.923</v>
      </c>
      <c r="E36702" s="28">
        <v>462.43400000000003</v>
      </c>
    </row>
    <row r="36703" spans="4:5" x14ac:dyDescent="0.25">
      <c r="D36703" s="31">
        <v>-382.90699999999998</v>
      </c>
      <c r="E36703" s="28">
        <v>462.351</v>
      </c>
    </row>
    <row r="36704" spans="4:5" x14ac:dyDescent="0.25">
      <c r="D36704" s="31">
        <v>-382.89100000000002</v>
      </c>
      <c r="E36704" s="28">
        <v>462.26799999999997</v>
      </c>
    </row>
    <row r="36705" spans="4:5" x14ac:dyDescent="0.25">
      <c r="D36705" s="31">
        <v>-382.875</v>
      </c>
      <c r="E36705" s="28">
        <v>462.185</v>
      </c>
    </row>
    <row r="36706" spans="4:5" x14ac:dyDescent="0.25">
      <c r="D36706" s="31">
        <v>-382.85899999999998</v>
      </c>
      <c r="E36706" s="28">
        <v>462.101</v>
      </c>
    </row>
    <row r="36707" spans="4:5" x14ac:dyDescent="0.25">
      <c r="D36707" s="31">
        <v>-382.84300000000002</v>
      </c>
      <c r="E36707" s="28">
        <v>462.01799999999997</v>
      </c>
    </row>
    <row r="36708" spans="4:5" x14ac:dyDescent="0.25">
      <c r="D36708" s="31">
        <v>-382.827</v>
      </c>
      <c r="E36708" s="28">
        <v>461.935</v>
      </c>
    </row>
    <row r="36709" spans="4:5" x14ac:dyDescent="0.25">
      <c r="D36709" s="31">
        <v>-382.81099999999998</v>
      </c>
      <c r="E36709" s="28">
        <v>461.851</v>
      </c>
    </row>
    <row r="36710" spans="4:5" x14ac:dyDescent="0.25">
      <c r="D36710" s="31">
        <v>-382.79500000000002</v>
      </c>
      <c r="E36710" s="28">
        <v>461.76799999999997</v>
      </c>
    </row>
    <row r="36711" spans="4:5" x14ac:dyDescent="0.25">
      <c r="D36711" s="31">
        <v>-382.779</v>
      </c>
      <c r="E36711" s="28">
        <v>461.685</v>
      </c>
    </row>
    <row r="36712" spans="4:5" x14ac:dyDescent="0.25">
      <c r="D36712" s="31">
        <v>-382.76299999999998</v>
      </c>
      <c r="E36712" s="28">
        <v>461.601</v>
      </c>
    </row>
    <row r="36713" spans="4:5" x14ac:dyDescent="0.25">
      <c r="D36713" s="31">
        <v>-382.74700000000001</v>
      </c>
      <c r="E36713" s="28">
        <v>461.51799999999997</v>
      </c>
    </row>
    <row r="36714" spans="4:5" x14ac:dyDescent="0.25">
      <c r="D36714" s="31">
        <v>-382.73099999999999</v>
      </c>
      <c r="E36714" s="28">
        <v>461.435</v>
      </c>
    </row>
    <row r="36715" spans="4:5" x14ac:dyDescent="0.25">
      <c r="D36715" s="31">
        <v>-382.71499999999997</v>
      </c>
      <c r="E36715" s="28">
        <v>461.351</v>
      </c>
    </row>
    <row r="36716" spans="4:5" x14ac:dyDescent="0.25">
      <c r="D36716" s="31">
        <v>-382.69900000000001</v>
      </c>
      <c r="E36716" s="28">
        <v>461.26799999999997</v>
      </c>
    </row>
    <row r="36717" spans="4:5" x14ac:dyDescent="0.25">
      <c r="D36717" s="31">
        <v>-382.68299999999999</v>
      </c>
      <c r="E36717" s="28">
        <v>461.185</v>
      </c>
    </row>
    <row r="36718" spans="4:5" x14ac:dyDescent="0.25">
      <c r="D36718" s="31">
        <v>-382.66699999999997</v>
      </c>
      <c r="E36718" s="28">
        <v>461.10199999999998</v>
      </c>
    </row>
    <row r="36719" spans="4:5" x14ac:dyDescent="0.25">
      <c r="D36719" s="31">
        <v>-382.65100000000001</v>
      </c>
      <c r="E36719" s="28">
        <v>461.01799999999997</v>
      </c>
    </row>
    <row r="36720" spans="4:5" x14ac:dyDescent="0.25">
      <c r="D36720" s="31">
        <v>-382.63499999999999</v>
      </c>
      <c r="E36720" s="28">
        <v>460.935</v>
      </c>
    </row>
    <row r="36721" spans="4:5" x14ac:dyDescent="0.25">
      <c r="D36721" s="31">
        <v>-382.61900000000003</v>
      </c>
      <c r="E36721" s="28">
        <v>460.85199999999998</v>
      </c>
    </row>
    <row r="36722" spans="4:5" x14ac:dyDescent="0.25">
      <c r="D36722" s="31">
        <v>-382.60300000000001</v>
      </c>
      <c r="E36722" s="28">
        <v>460.76900000000001</v>
      </c>
    </row>
    <row r="36723" spans="4:5" x14ac:dyDescent="0.25">
      <c r="D36723" s="31">
        <v>-382.58699999999999</v>
      </c>
      <c r="E36723" s="28">
        <v>460.68599999999998</v>
      </c>
    </row>
    <row r="36724" spans="4:5" x14ac:dyDescent="0.25">
      <c r="D36724" s="31">
        <v>-382.57100000000003</v>
      </c>
      <c r="E36724" s="28">
        <v>460.60199999999998</v>
      </c>
    </row>
    <row r="36725" spans="4:5" x14ac:dyDescent="0.25">
      <c r="D36725" s="31">
        <v>-382.55500000000001</v>
      </c>
      <c r="E36725" s="28">
        <v>460.51900000000001</v>
      </c>
    </row>
    <row r="36726" spans="4:5" x14ac:dyDescent="0.25">
      <c r="D36726" s="31">
        <v>-382.53899999999999</v>
      </c>
      <c r="E36726" s="28">
        <v>460.43599999999998</v>
      </c>
    </row>
    <row r="36727" spans="4:5" x14ac:dyDescent="0.25">
      <c r="D36727" s="31">
        <v>-382.52300000000002</v>
      </c>
      <c r="E36727" s="28">
        <v>460.35300000000001</v>
      </c>
    </row>
    <row r="36728" spans="4:5" x14ac:dyDescent="0.25">
      <c r="D36728" s="31">
        <v>-382.50700000000001</v>
      </c>
      <c r="E36728" s="28">
        <v>460.27</v>
      </c>
    </row>
    <row r="36729" spans="4:5" x14ac:dyDescent="0.25">
      <c r="D36729" s="31">
        <v>-382.49099999999999</v>
      </c>
      <c r="E36729" s="28">
        <v>460.18599999999998</v>
      </c>
    </row>
    <row r="36730" spans="4:5" x14ac:dyDescent="0.25">
      <c r="D36730" s="31">
        <v>-382.47500000000002</v>
      </c>
      <c r="E36730" s="28">
        <v>460.10300000000001</v>
      </c>
    </row>
    <row r="36731" spans="4:5" x14ac:dyDescent="0.25">
      <c r="D36731" s="31">
        <v>-382.459</v>
      </c>
      <c r="E36731" s="28">
        <v>460.02</v>
      </c>
    </row>
    <row r="36732" spans="4:5" x14ac:dyDescent="0.25">
      <c r="D36732" s="31">
        <v>-382.44299999999998</v>
      </c>
      <c r="E36732" s="28">
        <v>459.93700000000001</v>
      </c>
    </row>
    <row r="36733" spans="4:5" x14ac:dyDescent="0.25">
      <c r="D36733" s="31">
        <v>-382.42700000000002</v>
      </c>
      <c r="E36733" s="28">
        <v>459.85399999999998</v>
      </c>
    </row>
    <row r="36734" spans="4:5" x14ac:dyDescent="0.25">
      <c r="D36734" s="31">
        <v>-382.411</v>
      </c>
      <c r="E36734" s="28">
        <v>459.77100000000002</v>
      </c>
    </row>
    <row r="36735" spans="4:5" x14ac:dyDescent="0.25">
      <c r="D36735" s="31">
        <v>-382.39499999999998</v>
      </c>
      <c r="E36735" s="28">
        <v>459.68799999999999</v>
      </c>
    </row>
    <row r="36736" spans="4:5" x14ac:dyDescent="0.25">
      <c r="D36736" s="31">
        <v>-382.37900000000002</v>
      </c>
      <c r="E36736" s="28">
        <v>459.60500000000002</v>
      </c>
    </row>
    <row r="36737" spans="4:5" x14ac:dyDescent="0.25">
      <c r="D36737" s="31">
        <v>-382.363</v>
      </c>
      <c r="E36737" s="28">
        <v>459.52100000000002</v>
      </c>
    </row>
    <row r="36738" spans="4:5" x14ac:dyDescent="0.25">
      <c r="D36738" s="31">
        <v>-382.34699999999998</v>
      </c>
      <c r="E36738" s="28">
        <v>459.43799999999999</v>
      </c>
    </row>
    <row r="36739" spans="4:5" x14ac:dyDescent="0.25">
      <c r="D36739" s="31">
        <v>-382.33100000000002</v>
      </c>
      <c r="E36739" s="28">
        <v>459.35500000000002</v>
      </c>
    </row>
    <row r="36740" spans="4:5" x14ac:dyDescent="0.25">
      <c r="D36740" s="31">
        <v>-382.315</v>
      </c>
      <c r="E36740" s="28">
        <v>459.27199999999999</v>
      </c>
    </row>
    <row r="36741" spans="4:5" x14ac:dyDescent="0.25">
      <c r="D36741" s="31">
        <v>-382.29899999999998</v>
      </c>
      <c r="E36741" s="28">
        <v>459.18900000000002</v>
      </c>
    </row>
    <row r="36742" spans="4:5" x14ac:dyDescent="0.25">
      <c r="D36742" s="31">
        <v>-382.28300000000002</v>
      </c>
      <c r="E36742" s="28">
        <v>459.10599999999999</v>
      </c>
    </row>
    <row r="36743" spans="4:5" x14ac:dyDescent="0.25">
      <c r="D36743" s="31">
        <v>-382.267</v>
      </c>
      <c r="E36743" s="28">
        <v>459.02300000000002</v>
      </c>
    </row>
    <row r="36744" spans="4:5" x14ac:dyDescent="0.25">
      <c r="D36744" s="31">
        <v>-382.25099999999998</v>
      </c>
      <c r="E36744" s="28">
        <v>458.94</v>
      </c>
    </row>
    <row r="36745" spans="4:5" x14ac:dyDescent="0.25">
      <c r="D36745" s="31">
        <v>-382.23500000000001</v>
      </c>
      <c r="E36745" s="28">
        <v>458.85700000000003</v>
      </c>
    </row>
    <row r="36746" spans="4:5" x14ac:dyDescent="0.25">
      <c r="D36746" s="31">
        <v>-382.21899999999999</v>
      </c>
      <c r="E36746" s="28">
        <v>458.774</v>
      </c>
    </row>
    <row r="36747" spans="4:5" x14ac:dyDescent="0.25">
      <c r="D36747" s="31">
        <v>-382.20299999999997</v>
      </c>
      <c r="E36747" s="28">
        <v>458.69099999999997</v>
      </c>
    </row>
    <row r="36748" spans="4:5" x14ac:dyDescent="0.25">
      <c r="D36748" s="31">
        <v>-382.18700000000001</v>
      </c>
      <c r="E36748" s="28">
        <v>458.608</v>
      </c>
    </row>
    <row r="36749" spans="4:5" x14ac:dyDescent="0.25">
      <c r="D36749" s="31">
        <v>-382.17099999999999</v>
      </c>
      <c r="E36749" s="28">
        <v>458.52499999999998</v>
      </c>
    </row>
    <row r="36750" spans="4:5" x14ac:dyDescent="0.25">
      <c r="D36750" s="31">
        <v>-382.15499999999997</v>
      </c>
      <c r="E36750" s="28">
        <v>458.44200000000001</v>
      </c>
    </row>
    <row r="36751" spans="4:5" x14ac:dyDescent="0.25">
      <c r="D36751" s="31">
        <v>-382.13900000000001</v>
      </c>
      <c r="E36751" s="28">
        <v>458.35899999999998</v>
      </c>
    </row>
    <row r="36752" spans="4:5" x14ac:dyDescent="0.25">
      <c r="D36752" s="31">
        <v>-382.12299999999999</v>
      </c>
      <c r="E36752" s="28">
        <v>458.27600000000001</v>
      </c>
    </row>
    <row r="36753" spans="4:5" x14ac:dyDescent="0.25">
      <c r="D36753" s="31">
        <v>-382.10700000000003</v>
      </c>
      <c r="E36753" s="28">
        <v>458.19299999999998</v>
      </c>
    </row>
    <row r="36754" spans="4:5" x14ac:dyDescent="0.25">
      <c r="D36754" s="31">
        <v>-382.09100000000001</v>
      </c>
      <c r="E36754" s="28">
        <v>458.11</v>
      </c>
    </row>
    <row r="36755" spans="4:5" x14ac:dyDescent="0.25">
      <c r="D36755" s="31">
        <v>-382.07499999999999</v>
      </c>
      <c r="E36755" s="28">
        <v>458.02699999999999</v>
      </c>
    </row>
    <row r="36756" spans="4:5" x14ac:dyDescent="0.25">
      <c r="D36756" s="31">
        <v>-382.05900000000003</v>
      </c>
      <c r="E36756" s="28">
        <v>457.94400000000002</v>
      </c>
    </row>
    <row r="36757" spans="4:5" x14ac:dyDescent="0.25">
      <c r="D36757" s="31">
        <v>-382.04300000000001</v>
      </c>
      <c r="E36757" s="28">
        <v>457.86099999999999</v>
      </c>
    </row>
    <row r="36758" spans="4:5" x14ac:dyDescent="0.25">
      <c r="D36758" s="31">
        <v>-382.02699999999999</v>
      </c>
      <c r="E36758" s="28">
        <v>457.77800000000002</v>
      </c>
    </row>
    <row r="36759" spans="4:5" x14ac:dyDescent="0.25">
      <c r="D36759" s="31">
        <v>-382.01100000000002</v>
      </c>
      <c r="E36759" s="28">
        <v>457.69499999999999</v>
      </c>
    </row>
    <row r="36760" spans="4:5" x14ac:dyDescent="0.25">
      <c r="D36760" s="31">
        <v>-381.995</v>
      </c>
      <c r="E36760" s="28">
        <v>457.61200000000002</v>
      </c>
    </row>
    <row r="36761" spans="4:5" x14ac:dyDescent="0.25">
      <c r="D36761" s="31">
        <v>-381.97899999999998</v>
      </c>
      <c r="E36761" s="28">
        <v>457.529</v>
      </c>
    </row>
    <row r="36762" spans="4:5" x14ac:dyDescent="0.25">
      <c r="D36762" s="31">
        <v>-381.96300000000002</v>
      </c>
      <c r="E36762" s="28">
        <v>457.44600000000003</v>
      </c>
    </row>
    <row r="36763" spans="4:5" x14ac:dyDescent="0.25">
      <c r="D36763" s="31">
        <v>-381.947</v>
      </c>
      <c r="E36763" s="28">
        <v>457.363</v>
      </c>
    </row>
    <row r="36764" spans="4:5" x14ac:dyDescent="0.25">
      <c r="D36764" s="31">
        <v>-381.93099999999998</v>
      </c>
      <c r="E36764" s="28">
        <v>457.28</v>
      </c>
    </row>
    <row r="36765" spans="4:5" x14ac:dyDescent="0.25">
      <c r="D36765" s="31">
        <v>-381.91500000000002</v>
      </c>
      <c r="E36765" s="28">
        <v>457.197</v>
      </c>
    </row>
    <row r="36766" spans="4:5" x14ac:dyDescent="0.25">
      <c r="D36766" s="31">
        <v>-381.899</v>
      </c>
      <c r="E36766" s="28">
        <v>457.11399999999998</v>
      </c>
    </row>
    <row r="36767" spans="4:5" x14ac:dyDescent="0.25">
      <c r="D36767" s="31">
        <v>-381.88299999999998</v>
      </c>
      <c r="E36767" s="28">
        <v>457.03199999999998</v>
      </c>
    </row>
    <row r="36768" spans="4:5" x14ac:dyDescent="0.25">
      <c r="D36768" s="31">
        <v>-381.86700000000002</v>
      </c>
      <c r="E36768" s="28">
        <v>456.94900000000001</v>
      </c>
    </row>
    <row r="36769" spans="4:5" x14ac:dyDescent="0.25">
      <c r="D36769" s="31">
        <v>-381.851</v>
      </c>
      <c r="E36769" s="28">
        <v>456.86599999999999</v>
      </c>
    </row>
    <row r="36770" spans="4:5" x14ac:dyDescent="0.25">
      <c r="D36770" s="31">
        <v>-381.83499999999998</v>
      </c>
      <c r="E36770" s="28">
        <v>456.78300000000002</v>
      </c>
    </row>
    <row r="36771" spans="4:5" x14ac:dyDescent="0.25">
      <c r="D36771" s="31">
        <v>-381.81900000000002</v>
      </c>
      <c r="E36771" s="28">
        <v>456.7</v>
      </c>
    </row>
    <row r="36772" spans="4:5" x14ac:dyDescent="0.25">
      <c r="D36772" s="31">
        <v>-381.803</v>
      </c>
      <c r="E36772" s="28">
        <v>456.61700000000002</v>
      </c>
    </row>
    <row r="36773" spans="4:5" x14ac:dyDescent="0.25">
      <c r="D36773" s="31">
        <v>-381.78699999999998</v>
      </c>
      <c r="E36773" s="28">
        <v>456.53399999999999</v>
      </c>
    </row>
    <row r="36774" spans="4:5" x14ac:dyDescent="0.25">
      <c r="D36774" s="31">
        <v>-381.77100000000002</v>
      </c>
      <c r="E36774" s="28">
        <v>456.452</v>
      </c>
    </row>
    <row r="36775" spans="4:5" x14ac:dyDescent="0.25">
      <c r="D36775" s="31">
        <v>-381.755</v>
      </c>
      <c r="E36775" s="28">
        <v>456.36900000000003</v>
      </c>
    </row>
    <row r="36776" spans="4:5" x14ac:dyDescent="0.25">
      <c r="D36776" s="31">
        <v>-381.74</v>
      </c>
      <c r="E36776" s="28">
        <v>456.286</v>
      </c>
    </row>
    <row r="36777" spans="4:5" x14ac:dyDescent="0.25">
      <c r="D36777" s="31">
        <v>-381.72399999999999</v>
      </c>
      <c r="E36777" s="28">
        <v>456.20299999999997</v>
      </c>
    </row>
    <row r="36778" spans="4:5" x14ac:dyDescent="0.25">
      <c r="D36778" s="31">
        <v>-381.70800000000003</v>
      </c>
      <c r="E36778" s="28">
        <v>456.12</v>
      </c>
    </row>
    <row r="36779" spans="4:5" x14ac:dyDescent="0.25">
      <c r="D36779" s="31">
        <v>-381.69200000000001</v>
      </c>
      <c r="E36779" s="28">
        <v>456.03800000000001</v>
      </c>
    </row>
    <row r="36780" spans="4:5" x14ac:dyDescent="0.25">
      <c r="D36780" s="31">
        <v>-381.67599999999999</v>
      </c>
      <c r="E36780" s="28">
        <v>455.95499999999998</v>
      </c>
    </row>
    <row r="36781" spans="4:5" x14ac:dyDescent="0.25">
      <c r="D36781" s="31">
        <v>-381.66</v>
      </c>
      <c r="E36781" s="28">
        <v>455.87200000000001</v>
      </c>
    </row>
    <row r="36782" spans="4:5" x14ac:dyDescent="0.25">
      <c r="D36782" s="31">
        <v>-381.64400000000001</v>
      </c>
      <c r="E36782" s="28">
        <v>455.78899999999999</v>
      </c>
    </row>
    <row r="36783" spans="4:5" x14ac:dyDescent="0.25">
      <c r="D36783" s="31">
        <v>-381.62799999999999</v>
      </c>
      <c r="E36783" s="28">
        <v>455.70699999999999</v>
      </c>
    </row>
    <row r="36784" spans="4:5" x14ac:dyDescent="0.25">
      <c r="D36784" s="31">
        <v>-381.61200000000002</v>
      </c>
      <c r="E36784" s="28">
        <v>455.62400000000002</v>
      </c>
    </row>
    <row r="36785" spans="4:5" x14ac:dyDescent="0.25">
      <c r="D36785" s="31">
        <v>-381.596</v>
      </c>
      <c r="E36785" s="28">
        <v>455.541</v>
      </c>
    </row>
    <row r="36786" spans="4:5" x14ac:dyDescent="0.25">
      <c r="D36786" s="31">
        <v>-381.58</v>
      </c>
      <c r="E36786" s="28">
        <v>455.45800000000003</v>
      </c>
    </row>
    <row r="36787" spans="4:5" x14ac:dyDescent="0.25">
      <c r="D36787" s="31">
        <v>-381.56400000000002</v>
      </c>
      <c r="E36787" s="28">
        <v>455.37599999999998</v>
      </c>
    </row>
    <row r="36788" spans="4:5" x14ac:dyDescent="0.25">
      <c r="D36788" s="31">
        <v>-381.548</v>
      </c>
      <c r="E36788" s="28">
        <v>455.29300000000001</v>
      </c>
    </row>
    <row r="36789" spans="4:5" x14ac:dyDescent="0.25">
      <c r="D36789" s="31">
        <v>-381.53199999999998</v>
      </c>
      <c r="E36789" s="28">
        <v>455.21</v>
      </c>
    </row>
    <row r="36790" spans="4:5" x14ac:dyDescent="0.25">
      <c r="D36790" s="31">
        <v>-381.51600000000002</v>
      </c>
      <c r="E36790" s="28">
        <v>455.12700000000001</v>
      </c>
    </row>
    <row r="36791" spans="4:5" x14ac:dyDescent="0.25">
      <c r="D36791" s="31">
        <v>-381.5</v>
      </c>
      <c r="E36791" s="28">
        <v>455.04500000000002</v>
      </c>
    </row>
    <row r="36792" spans="4:5" x14ac:dyDescent="0.25">
      <c r="D36792" s="31">
        <v>-381.48399999999998</v>
      </c>
      <c r="E36792" s="28">
        <v>454.96199999999999</v>
      </c>
    </row>
    <row r="36793" spans="4:5" x14ac:dyDescent="0.25">
      <c r="D36793" s="31">
        <v>-381.46800000000002</v>
      </c>
      <c r="E36793" s="28">
        <v>454.87900000000002</v>
      </c>
    </row>
    <row r="36794" spans="4:5" x14ac:dyDescent="0.25">
      <c r="D36794" s="31">
        <v>-381.452</v>
      </c>
      <c r="E36794" s="28">
        <v>454.79700000000003</v>
      </c>
    </row>
    <row r="36795" spans="4:5" x14ac:dyDescent="0.25">
      <c r="D36795" s="31">
        <v>-381.43599999999998</v>
      </c>
      <c r="E36795" s="28">
        <v>454.714</v>
      </c>
    </row>
    <row r="36796" spans="4:5" x14ac:dyDescent="0.25">
      <c r="D36796" s="31">
        <v>-381.42</v>
      </c>
      <c r="E36796" s="28">
        <v>454.63099999999997</v>
      </c>
    </row>
    <row r="36797" spans="4:5" x14ac:dyDescent="0.25">
      <c r="D36797" s="31">
        <v>-381.404</v>
      </c>
      <c r="E36797" s="28">
        <v>454.54899999999998</v>
      </c>
    </row>
    <row r="36798" spans="4:5" x14ac:dyDescent="0.25">
      <c r="D36798" s="31">
        <v>-381.38799999999998</v>
      </c>
      <c r="E36798" s="28">
        <v>454.46600000000001</v>
      </c>
    </row>
    <row r="36799" spans="4:5" x14ac:dyDescent="0.25">
      <c r="D36799" s="31">
        <v>-381.37200000000001</v>
      </c>
      <c r="E36799" s="28">
        <v>454.38299999999998</v>
      </c>
    </row>
    <row r="36800" spans="4:5" x14ac:dyDescent="0.25">
      <c r="D36800" s="31">
        <v>-381.35599999999999</v>
      </c>
      <c r="E36800" s="28">
        <v>454.30099999999999</v>
      </c>
    </row>
    <row r="36801" spans="4:5" x14ac:dyDescent="0.25">
      <c r="D36801" s="31">
        <v>-381.34</v>
      </c>
      <c r="E36801" s="28">
        <v>454.21800000000002</v>
      </c>
    </row>
    <row r="36802" spans="4:5" x14ac:dyDescent="0.25">
      <c r="D36802" s="31">
        <v>-381.32400000000001</v>
      </c>
      <c r="E36802" s="28">
        <v>454.13499999999999</v>
      </c>
    </row>
    <row r="36803" spans="4:5" x14ac:dyDescent="0.25">
      <c r="D36803" s="31">
        <v>-381.30799999999999</v>
      </c>
      <c r="E36803" s="28">
        <v>454.053</v>
      </c>
    </row>
    <row r="36804" spans="4:5" x14ac:dyDescent="0.25">
      <c r="D36804" s="31">
        <v>-381.29199999999997</v>
      </c>
      <c r="E36804" s="28">
        <v>453.97</v>
      </c>
    </row>
    <row r="36805" spans="4:5" x14ac:dyDescent="0.25">
      <c r="D36805" s="31">
        <v>-381.27600000000001</v>
      </c>
      <c r="E36805" s="28">
        <v>453.88799999999998</v>
      </c>
    </row>
    <row r="36806" spans="4:5" x14ac:dyDescent="0.25">
      <c r="D36806" s="31">
        <v>-381.26</v>
      </c>
      <c r="E36806" s="28">
        <v>453.80500000000001</v>
      </c>
    </row>
    <row r="36807" spans="4:5" x14ac:dyDescent="0.25">
      <c r="D36807" s="31">
        <v>-381.24400000000003</v>
      </c>
      <c r="E36807" s="28">
        <v>453.72199999999998</v>
      </c>
    </row>
    <row r="36808" spans="4:5" x14ac:dyDescent="0.25">
      <c r="D36808" s="31">
        <v>-381.22800000000001</v>
      </c>
      <c r="E36808" s="28">
        <v>453.64</v>
      </c>
    </row>
    <row r="36809" spans="4:5" x14ac:dyDescent="0.25">
      <c r="D36809" s="31">
        <v>-381.21199999999999</v>
      </c>
      <c r="E36809" s="28">
        <v>453.55700000000002</v>
      </c>
    </row>
    <row r="36810" spans="4:5" x14ac:dyDescent="0.25">
      <c r="D36810" s="31">
        <v>-381.19600000000003</v>
      </c>
      <c r="E36810" s="28">
        <v>453.47500000000002</v>
      </c>
    </row>
    <row r="36811" spans="4:5" x14ac:dyDescent="0.25">
      <c r="D36811" s="31">
        <v>-381.18</v>
      </c>
      <c r="E36811" s="28">
        <v>453.392</v>
      </c>
    </row>
    <row r="36812" spans="4:5" x14ac:dyDescent="0.25">
      <c r="D36812" s="31">
        <v>-381.16399999999999</v>
      </c>
      <c r="E36812" s="28">
        <v>453.31</v>
      </c>
    </row>
    <row r="36813" spans="4:5" x14ac:dyDescent="0.25">
      <c r="D36813" s="31">
        <v>-381.14800000000002</v>
      </c>
      <c r="E36813" s="28">
        <v>453.22699999999998</v>
      </c>
    </row>
    <row r="36814" spans="4:5" x14ac:dyDescent="0.25">
      <c r="D36814" s="31">
        <v>-381.13200000000001</v>
      </c>
      <c r="E36814" s="28">
        <v>453.14499999999998</v>
      </c>
    </row>
    <row r="36815" spans="4:5" x14ac:dyDescent="0.25">
      <c r="D36815" s="31">
        <v>-381.11599999999999</v>
      </c>
      <c r="E36815" s="28">
        <v>453.06200000000001</v>
      </c>
    </row>
    <row r="36816" spans="4:5" x14ac:dyDescent="0.25">
      <c r="D36816" s="31">
        <v>-381.1</v>
      </c>
      <c r="E36816" s="28">
        <v>452.98</v>
      </c>
    </row>
    <row r="36817" spans="4:5" x14ac:dyDescent="0.25">
      <c r="D36817" s="31">
        <v>-381.084</v>
      </c>
      <c r="E36817" s="28">
        <v>452.89699999999999</v>
      </c>
    </row>
    <row r="36818" spans="4:5" x14ac:dyDescent="0.25">
      <c r="D36818" s="31">
        <v>-381.06799999999998</v>
      </c>
      <c r="E36818" s="28">
        <v>452.815</v>
      </c>
    </row>
    <row r="36819" spans="4:5" x14ac:dyDescent="0.25">
      <c r="D36819" s="31">
        <v>-381.05200000000002</v>
      </c>
      <c r="E36819" s="28">
        <v>452.73200000000003</v>
      </c>
    </row>
    <row r="36820" spans="4:5" x14ac:dyDescent="0.25">
      <c r="D36820" s="31">
        <v>-381.036</v>
      </c>
      <c r="E36820" s="28">
        <v>452.65</v>
      </c>
    </row>
    <row r="36821" spans="4:5" x14ac:dyDescent="0.25">
      <c r="D36821" s="31">
        <v>-381.02</v>
      </c>
      <c r="E36821" s="28">
        <v>452.56700000000001</v>
      </c>
    </row>
    <row r="36822" spans="4:5" x14ac:dyDescent="0.25">
      <c r="D36822" s="31">
        <v>-381.00400000000002</v>
      </c>
      <c r="E36822" s="28">
        <v>452.48500000000001</v>
      </c>
    </row>
    <row r="36823" spans="4:5" x14ac:dyDescent="0.25">
      <c r="D36823" s="31">
        <v>-380.988</v>
      </c>
      <c r="E36823" s="28">
        <v>452.40199999999999</v>
      </c>
    </row>
    <row r="36824" spans="4:5" x14ac:dyDescent="0.25">
      <c r="D36824" s="31">
        <v>-380.97199999999998</v>
      </c>
      <c r="E36824" s="28">
        <v>452.32</v>
      </c>
    </row>
    <row r="36825" spans="4:5" x14ac:dyDescent="0.25">
      <c r="D36825" s="31">
        <v>-380.95600000000002</v>
      </c>
      <c r="E36825" s="28">
        <v>452.23700000000002</v>
      </c>
    </row>
    <row r="36826" spans="4:5" x14ac:dyDescent="0.25">
      <c r="D36826" s="31">
        <v>-380.94</v>
      </c>
      <c r="E36826" s="28">
        <v>452.15499999999997</v>
      </c>
    </row>
    <row r="36827" spans="4:5" x14ac:dyDescent="0.25">
      <c r="D36827" s="31">
        <v>-380.92399999999998</v>
      </c>
      <c r="E36827" s="28">
        <v>452.07299999999998</v>
      </c>
    </row>
    <row r="36828" spans="4:5" x14ac:dyDescent="0.25">
      <c r="D36828" s="31">
        <v>-380.90800000000002</v>
      </c>
      <c r="E36828" s="28">
        <v>451.99</v>
      </c>
    </row>
    <row r="36829" spans="4:5" x14ac:dyDescent="0.25">
      <c r="D36829" s="31">
        <v>-380.892</v>
      </c>
      <c r="E36829" s="28">
        <v>451.90800000000002</v>
      </c>
    </row>
    <row r="36830" spans="4:5" x14ac:dyDescent="0.25">
      <c r="D36830" s="31">
        <v>-380.87599999999998</v>
      </c>
      <c r="E36830" s="28">
        <v>451.82499999999999</v>
      </c>
    </row>
    <row r="36831" spans="4:5" x14ac:dyDescent="0.25">
      <c r="D36831" s="31">
        <v>-380.86</v>
      </c>
      <c r="E36831" s="28">
        <v>451.74299999999999</v>
      </c>
    </row>
    <row r="36832" spans="4:5" x14ac:dyDescent="0.25">
      <c r="D36832" s="31">
        <v>-380.84399999999999</v>
      </c>
      <c r="E36832" s="28">
        <v>451.661</v>
      </c>
    </row>
    <row r="36833" spans="4:5" x14ac:dyDescent="0.25">
      <c r="D36833" s="31">
        <v>-380.82799999999997</v>
      </c>
      <c r="E36833" s="28">
        <v>451.57799999999997</v>
      </c>
    </row>
    <row r="36834" spans="4:5" x14ac:dyDescent="0.25">
      <c r="D36834" s="31">
        <v>-380.81200000000001</v>
      </c>
      <c r="E36834" s="28">
        <v>451.49599999999998</v>
      </c>
    </row>
    <row r="36835" spans="4:5" x14ac:dyDescent="0.25">
      <c r="D36835" s="31">
        <v>-380.79599999999999</v>
      </c>
      <c r="E36835" s="28">
        <v>451.41399999999999</v>
      </c>
    </row>
    <row r="36836" spans="4:5" x14ac:dyDescent="0.25">
      <c r="D36836" s="31">
        <v>-380.78</v>
      </c>
      <c r="E36836" s="28">
        <v>451.33100000000002</v>
      </c>
    </row>
    <row r="36837" spans="4:5" x14ac:dyDescent="0.25">
      <c r="D36837" s="31">
        <v>-380.76400000000001</v>
      </c>
      <c r="E36837" s="28">
        <v>451.24900000000002</v>
      </c>
    </row>
    <row r="36838" spans="4:5" x14ac:dyDescent="0.25">
      <c r="D36838" s="31">
        <v>-380.74799999999999</v>
      </c>
      <c r="E36838" s="28">
        <v>451.16699999999997</v>
      </c>
    </row>
    <row r="36839" spans="4:5" x14ac:dyDescent="0.25">
      <c r="D36839" s="31">
        <v>-380.73200000000003</v>
      </c>
      <c r="E36839" s="28">
        <v>451.084</v>
      </c>
    </row>
    <row r="36840" spans="4:5" x14ac:dyDescent="0.25">
      <c r="D36840" s="31">
        <v>-380.71600000000001</v>
      </c>
      <c r="E36840" s="28">
        <v>451.00200000000001</v>
      </c>
    </row>
    <row r="36841" spans="4:5" x14ac:dyDescent="0.25">
      <c r="D36841" s="31">
        <v>-380.7</v>
      </c>
      <c r="E36841" s="28">
        <v>450.92</v>
      </c>
    </row>
    <row r="36842" spans="4:5" x14ac:dyDescent="0.25">
      <c r="D36842" s="31">
        <v>-380.68400000000003</v>
      </c>
      <c r="E36842" s="28">
        <v>450.83800000000002</v>
      </c>
    </row>
    <row r="36843" spans="4:5" x14ac:dyDescent="0.25">
      <c r="D36843" s="31">
        <v>-380.66800000000001</v>
      </c>
      <c r="E36843" s="28">
        <v>450.755</v>
      </c>
    </row>
    <row r="36844" spans="4:5" x14ac:dyDescent="0.25">
      <c r="D36844" s="31">
        <v>-380.65199999999999</v>
      </c>
      <c r="E36844" s="28">
        <v>450.673</v>
      </c>
    </row>
    <row r="36845" spans="4:5" x14ac:dyDescent="0.25">
      <c r="D36845" s="31">
        <v>-380.63600000000002</v>
      </c>
      <c r="E36845" s="28">
        <v>450.59100000000001</v>
      </c>
    </row>
    <row r="36846" spans="4:5" x14ac:dyDescent="0.25">
      <c r="D36846" s="31">
        <v>-380.62</v>
      </c>
      <c r="E36846" s="28">
        <v>450.50799999999998</v>
      </c>
    </row>
    <row r="36847" spans="4:5" x14ac:dyDescent="0.25">
      <c r="D36847" s="31">
        <v>-380.60399999999998</v>
      </c>
      <c r="E36847" s="28">
        <v>450.42599999999999</v>
      </c>
    </row>
    <row r="36848" spans="4:5" x14ac:dyDescent="0.25">
      <c r="D36848" s="31">
        <v>-380.58800000000002</v>
      </c>
      <c r="E36848" s="28">
        <v>450.34399999999999</v>
      </c>
    </row>
    <row r="36849" spans="4:5" x14ac:dyDescent="0.25">
      <c r="D36849" s="31">
        <v>-380.572</v>
      </c>
      <c r="E36849" s="28">
        <v>450.262</v>
      </c>
    </row>
    <row r="36850" spans="4:5" x14ac:dyDescent="0.25">
      <c r="D36850" s="31">
        <v>-380.55599999999998</v>
      </c>
      <c r="E36850" s="28">
        <v>450.17899999999997</v>
      </c>
    </row>
    <row r="36851" spans="4:5" x14ac:dyDescent="0.25">
      <c r="D36851" s="31">
        <v>-380.54</v>
      </c>
      <c r="E36851" s="28">
        <v>450.09699999999998</v>
      </c>
    </row>
    <row r="36852" spans="4:5" x14ac:dyDescent="0.25">
      <c r="D36852" s="31">
        <v>-380.524</v>
      </c>
      <c r="E36852" s="28">
        <v>450.01499999999999</v>
      </c>
    </row>
    <row r="36853" spans="4:5" x14ac:dyDescent="0.25">
      <c r="D36853" s="31">
        <v>-380.50799999999998</v>
      </c>
      <c r="E36853" s="28">
        <v>449.93299999999999</v>
      </c>
    </row>
    <row r="36854" spans="4:5" x14ac:dyDescent="0.25">
      <c r="D36854" s="31">
        <v>-380.49200000000002</v>
      </c>
      <c r="E36854" s="28">
        <v>449.851</v>
      </c>
    </row>
    <row r="36855" spans="4:5" x14ac:dyDescent="0.25">
      <c r="D36855" s="31">
        <v>-380.476</v>
      </c>
      <c r="E36855" s="28">
        <v>449.76799999999997</v>
      </c>
    </row>
    <row r="36856" spans="4:5" x14ac:dyDescent="0.25">
      <c r="D36856" s="31">
        <v>-380.46</v>
      </c>
      <c r="E36856" s="28">
        <v>449.68599999999998</v>
      </c>
    </row>
    <row r="36857" spans="4:5" x14ac:dyDescent="0.25">
      <c r="D36857" s="31">
        <v>-380.44400000000002</v>
      </c>
      <c r="E36857" s="28">
        <v>449.60399999999998</v>
      </c>
    </row>
    <row r="36858" spans="4:5" x14ac:dyDescent="0.25">
      <c r="D36858" s="31">
        <v>-380.428</v>
      </c>
      <c r="E36858" s="28">
        <v>449.52199999999999</v>
      </c>
    </row>
    <row r="36859" spans="4:5" x14ac:dyDescent="0.25">
      <c r="D36859" s="31">
        <v>-380.41199999999998</v>
      </c>
      <c r="E36859" s="28">
        <v>449.44</v>
      </c>
    </row>
    <row r="36860" spans="4:5" x14ac:dyDescent="0.25">
      <c r="D36860" s="31">
        <v>-380.39600000000002</v>
      </c>
      <c r="E36860" s="28">
        <v>449.358</v>
      </c>
    </row>
    <row r="36861" spans="4:5" x14ac:dyDescent="0.25">
      <c r="D36861" s="31">
        <v>-380.38</v>
      </c>
      <c r="E36861" s="28">
        <v>449.27499999999998</v>
      </c>
    </row>
    <row r="36862" spans="4:5" x14ac:dyDescent="0.25">
      <c r="D36862" s="31">
        <v>-380.36399999999998</v>
      </c>
      <c r="E36862" s="28">
        <v>449.19299999999998</v>
      </c>
    </row>
    <row r="36863" spans="4:5" x14ac:dyDescent="0.25">
      <c r="D36863" s="31">
        <v>-380.34800000000001</v>
      </c>
      <c r="E36863" s="28">
        <v>449.11099999999999</v>
      </c>
    </row>
    <row r="36864" spans="4:5" x14ac:dyDescent="0.25">
      <c r="D36864" s="31">
        <v>-380.33199999999999</v>
      </c>
      <c r="E36864" s="28">
        <v>449.029</v>
      </c>
    </row>
    <row r="36865" spans="4:5" x14ac:dyDescent="0.25">
      <c r="D36865" s="31">
        <v>-380.31599999999997</v>
      </c>
      <c r="E36865" s="28">
        <v>448.947</v>
      </c>
    </row>
    <row r="36866" spans="4:5" x14ac:dyDescent="0.25">
      <c r="D36866" s="31">
        <v>-380.3</v>
      </c>
      <c r="E36866" s="28">
        <v>448.86500000000001</v>
      </c>
    </row>
    <row r="36867" spans="4:5" x14ac:dyDescent="0.25">
      <c r="D36867" s="31">
        <v>-380.28399999999999</v>
      </c>
      <c r="E36867" s="28">
        <v>448.78300000000002</v>
      </c>
    </row>
    <row r="36868" spans="4:5" x14ac:dyDescent="0.25">
      <c r="D36868" s="31">
        <v>-380.26799999999997</v>
      </c>
      <c r="E36868" s="28">
        <v>448.70100000000002</v>
      </c>
    </row>
    <row r="36869" spans="4:5" x14ac:dyDescent="0.25">
      <c r="D36869" s="31">
        <v>-380.25200000000001</v>
      </c>
      <c r="E36869" s="28">
        <v>448.61900000000003</v>
      </c>
    </row>
    <row r="36870" spans="4:5" x14ac:dyDescent="0.25">
      <c r="D36870" s="31">
        <v>-380.23599999999999</v>
      </c>
      <c r="E36870" s="28">
        <v>448.53699999999998</v>
      </c>
    </row>
    <row r="36871" spans="4:5" x14ac:dyDescent="0.25">
      <c r="D36871" s="31">
        <v>-380.22</v>
      </c>
      <c r="E36871" s="28">
        <v>448.45499999999998</v>
      </c>
    </row>
    <row r="36872" spans="4:5" x14ac:dyDescent="0.25">
      <c r="D36872" s="31">
        <v>-380.20400000000001</v>
      </c>
      <c r="E36872" s="28">
        <v>448.37200000000001</v>
      </c>
    </row>
    <row r="36873" spans="4:5" x14ac:dyDescent="0.25">
      <c r="D36873" s="31">
        <v>-380.18799999999999</v>
      </c>
      <c r="E36873" s="28">
        <v>448.29</v>
      </c>
    </row>
    <row r="36874" spans="4:5" x14ac:dyDescent="0.25">
      <c r="D36874" s="31">
        <v>-380.17200000000003</v>
      </c>
      <c r="E36874" s="28">
        <v>448.20800000000003</v>
      </c>
    </row>
    <row r="36875" spans="4:5" x14ac:dyDescent="0.25">
      <c r="D36875" s="31">
        <v>-380.15600000000001</v>
      </c>
      <c r="E36875" s="28">
        <v>448.12599999999998</v>
      </c>
    </row>
    <row r="36876" spans="4:5" x14ac:dyDescent="0.25">
      <c r="D36876" s="31">
        <v>-380.14</v>
      </c>
      <c r="E36876" s="28">
        <v>448.04399999999998</v>
      </c>
    </row>
    <row r="36877" spans="4:5" x14ac:dyDescent="0.25">
      <c r="D36877" s="31">
        <v>-380.12400000000002</v>
      </c>
      <c r="E36877" s="28">
        <v>447.96199999999999</v>
      </c>
    </row>
    <row r="36878" spans="4:5" x14ac:dyDescent="0.25">
      <c r="D36878" s="31">
        <v>-380.108</v>
      </c>
      <c r="E36878" s="28">
        <v>447.88</v>
      </c>
    </row>
    <row r="36879" spans="4:5" x14ac:dyDescent="0.25">
      <c r="D36879" s="31">
        <v>-380.09199999999998</v>
      </c>
      <c r="E36879" s="28">
        <v>447.798</v>
      </c>
    </row>
    <row r="36880" spans="4:5" x14ac:dyDescent="0.25">
      <c r="D36880" s="31">
        <v>-380.07600000000002</v>
      </c>
      <c r="E36880" s="28">
        <v>447.71600000000001</v>
      </c>
    </row>
    <row r="36881" spans="4:5" x14ac:dyDescent="0.25">
      <c r="D36881" s="31">
        <v>-380.06</v>
      </c>
      <c r="E36881" s="28">
        <v>447.63400000000001</v>
      </c>
    </row>
    <row r="36882" spans="4:5" x14ac:dyDescent="0.25">
      <c r="D36882" s="31">
        <v>-380.04399999999998</v>
      </c>
      <c r="E36882" s="28">
        <v>447.55200000000002</v>
      </c>
    </row>
    <row r="36883" spans="4:5" x14ac:dyDescent="0.25">
      <c r="D36883" s="31">
        <v>-380.02800000000002</v>
      </c>
      <c r="E36883" s="28">
        <v>447.471</v>
      </c>
    </row>
    <row r="36884" spans="4:5" x14ac:dyDescent="0.25">
      <c r="D36884" s="31">
        <v>-380.012</v>
      </c>
      <c r="E36884" s="28">
        <v>447.38900000000001</v>
      </c>
    </row>
    <row r="36885" spans="4:5" x14ac:dyDescent="0.25">
      <c r="D36885" s="31">
        <v>-379.99599999999998</v>
      </c>
      <c r="E36885" s="28">
        <v>447.30700000000002</v>
      </c>
    </row>
    <row r="36886" spans="4:5" x14ac:dyDescent="0.25">
      <c r="D36886" s="31">
        <v>-379.98</v>
      </c>
      <c r="E36886" s="28">
        <v>447.22500000000002</v>
      </c>
    </row>
    <row r="36887" spans="4:5" x14ac:dyDescent="0.25">
      <c r="D36887" s="31">
        <v>-379.964</v>
      </c>
      <c r="E36887" s="28">
        <v>447.14299999999997</v>
      </c>
    </row>
    <row r="36888" spans="4:5" x14ac:dyDescent="0.25">
      <c r="D36888" s="31">
        <v>-379.94799999999998</v>
      </c>
      <c r="E36888" s="28">
        <v>447.06099999999998</v>
      </c>
    </row>
    <row r="36889" spans="4:5" x14ac:dyDescent="0.25">
      <c r="D36889" s="31">
        <v>-379.93200000000002</v>
      </c>
      <c r="E36889" s="28">
        <v>446.97899999999998</v>
      </c>
    </row>
    <row r="36890" spans="4:5" x14ac:dyDescent="0.25">
      <c r="D36890" s="31">
        <v>-379.91699999999997</v>
      </c>
      <c r="E36890" s="28">
        <v>446.89699999999999</v>
      </c>
    </row>
    <row r="36891" spans="4:5" x14ac:dyDescent="0.25">
      <c r="D36891" s="31">
        <v>-379.90100000000001</v>
      </c>
      <c r="E36891" s="28">
        <v>446.815</v>
      </c>
    </row>
    <row r="36892" spans="4:5" x14ac:dyDescent="0.25">
      <c r="D36892" s="31">
        <v>-379.88499999999999</v>
      </c>
      <c r="E36892" s="28">
        <v>446.733</v>
      </c>
    </row>
    <row r="36893" spans="4:5" x14ac:dyDescent="0.25">
      <c r="D36893" s="31">
        <v>-379.86900000000003</v>
      </c>
      <c r="E36893" s="28">
        <v>446.65100000000001</v>
      </c>
    </row>
    <row r="36894" spans="4:5" x14ac:dyDescent="0.25">
      <c r="D36894" s="31">
        <v>-379.85300000000001</v>
      </c>
      <c r="E36894" s="28">
        <v>446.57</v>
      </c>
    </row>
    <row r="36895" spans="4:5" x14ac:dyDescent="0.25">
      <c r="D36895" s="31">
        <v>-379.83699999999999</v>
      </c>
      <c r="E36895" s="28">
        <v>446.488</v>
      </c>
    </row>
    <row r="36896" spans="4:5" x14ac:dyDescent="0.25">
      <c r="D36896" s="31">
        <v>-379.82100000000003</v>
      </c>
      <c r="E36896" s="28">
        <v>446.40600000000001</v>
      </c>
    </row>
    <row r="36897" spans="4:5" x14ac:dyDescent="0.25">
      <c r="D36897" s="31">
        <v>-379.80500000000001</v>
      </c>
      <c r="E36897" s="28">
        <v>446.32400000000001</v>
      </c>
    </row>
    <row r="36898" spans="4:5" x14ac:dyDescent="0.25">
      <c r="D36898" s="31">
        <v>-379.78899999999999</v>
      </c>
      <c r="E36898" s="28">
        <v>446.24200000000002</v>
      </c>
    </row>
    <row r="36899" spans="4:5" x14ac:dyDescent="0.25">
      <c r="D36899" s="31">
        <v>-379.77300000000002</v>
      </c>
      <c r="E36899" s="28">
        <v>446.16</v>
      </c>
    </row>
    <row r="36900" spans="4:5" x14ac:dyDescent="0.25">
      <c r="D36900" s="31">
        <v>-379.75700000000001</v>
      </c>
      <c r="E36900" s="28">
        <v>446.07900000000001</v>
      </c>
    </row>
    <row r="36901" spans="4:5" x14ac:dyDescent="0.25">
      <c r="D36901" s="31">
        <v>-379.74099999999999</v>
      </c>
      <c r="E36901" s="28">
        <v>445.99700000000001</v>
      </c>
    </row>
    <row r="36902" spans="4:5" x14ac:dyDescent="0.25">
      <c r="D36902" s="31">
        <v>-379.72500000000002</v>
      </c>
      <c r="E36902" s="28">
        <v>445.91500000000002</v>
      </c>
    </row>
    <row r="36903" spans="4:5" x14ac:dyDescent="0.25">
      <c r="D36903" s="31">
        <v>-379.709</v>
      </c>
      <c r="E36903" s="28">
        <v>445.83300000000003</v>
      </c>
    </row>
    <row r="36904" spans="4:5" x14ac:dyDescent="0.25">
      <c r="D36904" s="31">
        <v>-379.69299999999998</v>
      </c>
      <c r="E36904" s="28">
        <v>445.75200000000001</v>
      </c>
    </row>
    <row r="36905" spans="4:5" x14ac:dyDescent="0.25">
      <c r="D36905" s="31">
        <v>-379.67700000000002</v>
      </c>
      <c r="E36905" s="28">
        <v>445.67</v>
      </c>
    </row>
    <row r="36906" spans="4:5" x14ac:dyDescent="0.25">
      <c r="D36906" s="31">
        <v>-379.661</v>
      </c>
      <c r="E36906" s="28">
        <v>445.58800000000002</v>
      </c>
    </row>
    <row r="36907" spans="4:5" x14ac:dyDescent="0.25">
      <c r="D36907" s="31">
        <v>-379.64499999999998</v>
      </c>
      <c r="E36907" s="28">
        <v>445.50599999999997</v>
      </c>
    </row>
    <row r="36908" spans="4:5" x14ac:dyDescent="0.25">
      <c r="D36908" s="31">
        <v>-379.62900000000002</v>
      </c>
      <c r="E36908" s="28">
        <v>445.42500000000001</v>
      </c>
    </row>
    <row r="36909" spans="4:5" x14ac:dyDescent="0.25">
      <c r="D36909" s="31">
        <v>-379.613</v>
      </c>
      <c r="E36909" s="28">
        <v>445.34300000000002</v>
      </c>
    </row>
    <row r="36910" spans="4:5" x14ac:dyDescent="0.25">
      <c r="D36910" s="31">
        <v>-379.59699999999998</v>
      </c>
      <c r="E36910" s="28">
        <v>445.26100000000002</v>
      </c>
    </row>
    <row r="36911" spans="4:5" x14ac:dyDescent="0.25">
      <c r="D36911" s="31">
        <v>-379.58100000000002</v>
      </c>
      <c r="E36911" s="28">
        <v>445.17899999999997</v>
      </c>
    </row>
    <row r="36912" spans="4:5" x14ac:dyDescent="0.25">
      <c r="D36912" s="31">
        <v>-379.565</v>
      </c>
      <c r="E36912" s="28">
        <v>445.09800000000001</v>
      </c>
    </row>
    <row r="36913" spans="4:5" x14ac:dyDescent="0.25">
      <c r="D36913" s="31">
        <v>-379.54899999999998</v>
      </c>
      <c r="E36913" s="28">
        <v>445.01600000000002</v>
      </c>
    </row>
    <row r="36914" spans="4:5" x14ac:dyDescent="0.25">
      <c r="D36914" s="31">
        <v>-379.53300000000002</v>
      </c>
      <c r="E36914" s="28">
        <v>444.93400000000003</v>
      </c>
    </row>
    <row r="36915" spans="4:5" x14ac:dyDescent="0.25">
      <c r="D36915" s="31">
        <v>-379.517</v>
      </c>
      <c r="E36915" s="28">
        <v>444.85300000000001</v>
      </c>
    </row>
    <row r="36916" spans="4:5" x14ac:dyDescent="0.25">
      <c r="D36916" s="31">
        <v>-379.50099999999998</v>
      </c>
      <c r="E36916" s="28">
        <v>444.77100000000002</v>
      </c>
    </row>
    <row r="36917" spans="4:5" x14ac:dyDescent="0.25">
      <c r="D36917" s="31">
        <v>-379.48500000000001</v>
      </c>
      <c r="E36917" s="28">
        <v>444.68900000000002</v>
      </c>
    </row>
    <row r="36918" spans="4:5" x14ac:dyDescent="0.25">
      <c r="D36918" s="31">
        <v>-379.46899999999999</v>
      </c>
      <c r="E36918" s="28">
        <v>444.608</v>
      </c>
    </row>
    <row r="36919" spans="4:5" x14ac:dyDescent="0.25">
      <c r="D36919" s="31">
        <v>-379.45299999999997</v>
      </c>
      <c r="E36919" s="28">
        <v>444.52600000000001</v>
      </c>
    </row>
    <row r="36920" spans="4:5" x14ac:dyDescent="0.25">
      <c r="D36920" s="31">
        <v>-379.43700000000001</v>
      </c>
      <c r="E36920" s="28">
        <v>444.44400000000002</v>
      </c>
    </row>
    <row r="36921" spans="4:5" x14ac:dyDescent="0.25">
      <c r="D36921" s="31">
        <v>-379.42099999999999</v>
      </c>
      <c r="E36921" s="28">
        <v>444.363</v>
      </c>
    </row>
    <row r="36922" spans="4:5" x14ac:dyDescent="0.25">
      <c r="D36922" s="31">
        <v>-379.40499999999997</v>
      </c>
      <c r="E36922" s="28">
        <v>444.28100000000001</v>
      </c>
    </row>
    <row r="36923" spans="4:5" x14ac:dyDescent="0.25">
      <c r="D36923" s="31">
        <v>-379.38900000000001</v>
      </c>
      <c r="E36923" s="28">
        <v>444.2</v>
      </c>
    </row>
    <row r="36924" spans="4:5" x14ac:dyDescent="0.25">
      <c r="D36924" s="31">
        <v>-379.37299999999999</v>
      </c>
      <c r="E36924" s="28">
        <v>444.11799999999999</v>
      </c>
    </row>
    <row r="36925" spans="4:5" x14ac:dyDescent="0.25">
      <c r="D36925" s="31">
        <v>-379.35700000000003</v>
      </c>
      <c r="E36925" s="28">
        <v>444.036</v>
      </c>
    </row>
    <row r="36926" spans="4:5" x14ac:dyDescent="0.25">
      <c r="D36926" s="31">
        <v>-379.34100000000001</v>
      </c>
      <c r="E36926" s="28">
        <v>443.95499999999998</v>
      </c>
    </row>
    <row r="36927" spans="4:5" x14ac:dyDescent="0.25">
      <c r="D36927" s="31">
        <v>-379.32499999999999</v>
      </c>
      <c r="E36927" s="28">
        <v>443.87299999999999</v>
      </c>
    </row>
    <row r="36928" spans="4:5" x14ac:dyDescent="0.25">
      <c r="D36928" s="31">
        <v>-379.30900000000003</v>
      </c>
      <c r="E36928" s="28">
        <v>443.79199999999997</v>
      </c>
    </row>
    <row r="36929" spans="4:5" x14ac:dyDescent="0.25">
      <c r="D36929" s="31">
        <v>-379.29300000000001</v>
      </c>
      <c r="E36929" s="28">
        <v>443.71</v>
      </c>
    </row>
    <row r="36930" spans="4:5" x14ac:dyDescent="0.25">
      <c r="D36930" s="31">
        <v>-379.27699999999999</v>
      </c>
      <c r="E36930" s="28">
        <v>443.62900000000002</v>
      </c>
    </row>
    <row r="36931" spans="4:5" x14ac:dyDescent="0.25">
      <c r="D36931" s="31">
        <v>-379.26100000000002</v>
      </c>
      <c r="E36931" s="28">
        <v>443.54700000000003</v>
      </c>
    </row>
    <row r="36932" spans="4:5" x14ac:dyDescent="0.25">
      <c r="D36932" s="31">
        <v>-379.245</v>
      </c>
      <c r="E36932" s="28">
        <v>443.46600000000001</v>
      </c>
    </row>
    <row r="36933" spans="4:5" x14ac:dyDescent="0.25">
      <c r="D36933" s="31">
        <v>-379.22899999999998</v>
      </c>
      <c r="E36933" s="28">
        <v>443.38400000000001</v>
      </c>
    </row>
    <row r="36934" spans="4:5" x14ac:dyDescent="0.25">
      <c r="D36934" s="31">
        <v>-379.21300000000002</v>
      </c>
      <c r="E36934" s="28">
        <v>443.30200000000002</v>
      </c>
    </row>
    <row r="36935" spans="4:5" x14ac:dyDescent="0.25">
      <c r="D36935" s="31">
        <v>-379.197</v>
      </c>
      <c r="E36935" s="28">
        <v>443.221</v>
      </c>
    </row>
    <row r="36936" spans="4:5" x14ac:dyDescent="0.25">
      <c r="D36936" s="31">
        <v>-379.18099999999998</v>
      </c>
      <c r="E36936" s="28">
        <v>443.14</v>
      </c>
    </row>
    <row r="36937" spans="4:5" x14ac:dyDescent="0.25">
      <c r="D36937" s="31">
        <v>-379.16500000000002</v>
      </c>
      <c r="E36937" s="28">
        <v>443.05799999999999</v>
      </c>
    </row>
    <row r="36938" spans="4:5" x14ac:dyDescent="0.25">
      <c r="D36938" s="31">
        <v>-379.149</v>
      </c>
      <c r="E36938" s="28">
        <v>442.97699999999998</v>
      </c>
    </row>
    <row r="36939" spans="4:5" x14ac:dyDescent="0.25">
      <c r="D36939" s="31">
        <v>-379.13299999999998</v>
      </c>
      <c r="E36939" s="28">
        <v>442.89499999999998</v>
      </c>
    </row>
    <row r="36940" spans="4:5" x14ac:dyDescent="0.25">
      <c r="D36940" s="31">
        <v>-379.11700000000002</v>
      </c>
      <c r="E36940" s="28">
        <v>442.81400000000002</v>
      </c>
    </row>
    <row r="36941" spans="4:5" x14ac:dyDescent="0.25">
      <c r="D36941" s="31">
        <v>-379.101</v>
      </c>
      <c r="E36941" s="28">
        <v>442.73200000000003</v>
      </c>
    </row>
    <row r="36942" spans="4:5" x14ac:dyDescent="0.25">
      <c r="D36942" s="31">
        <v>-379.08499999999998</v>
      </c>
      <c r="E36942" s="28">
        <v>442.65100000000001</v>
      </c>
    </row>
    <row r="36943" spans="4:5" x14ac:dyDescent="0.25">
      <c r="D36943" s="31">
        <v>-379.06900000000002</v>
      </c>
      <c r="E36943" s="28">
        <v>442.56900000000002</v>
      </c>
    </row>
    <row r="36944" spans="4:5" x14ac:dyDescent="0.25">
      <c r="D36944" s="31">
        <v>-379.053</v>
      </c>
      <c r="E36944" s="28">
        <v>442.488</v>
      </c>
    </row>
    <row r="36945" spans="4:5" x14ac:dyDescent="0.25">
      <c r="D36945" s="31">
        <v>-379.03699999999998</v>
      </c>
      <c r="E36945" s="28">
        <v>442.40699999999998</v>
      </c>
    </row>
    <row r="36946" spans="4:5" x14ac:dyDescent="0.25">
      <c r="D36946" s="31">
        <v>-379.02100000000002</v>
      </c>
      <c r="E36946" s="28">
        <v>442.32499999999999</v>
      </c>
    </row>
    <row r="36947" spans="4:5" x14ac:dyDescent="0.25">
      <c r="D36947" s="31">
        <v>-379.005</v>
      </c>
      <c r="E36947" s="28">
        <v>442.24400000000003</v>
      </c>
    </row>
    <row r="36948" spans="4:5" x14ac:dyDescent="0.25">
      <c r="D36948" s="31">
        <v>-378.98899999999998</v>
      </c>
      <c r="E36948" s="28">
        <v>442.16199999999998</v>
      </c>
    </row>
    <row r="36949" spans="4:5" x14ac:dyDescent="0.25">
      <c r="D36949" s="31">
        <v>-378.97300000000001</v>
      </c>
      <c r="E36949" s="28">
        <v>442.08100000000002</v>
      </c>
    </row>
    <row r="36950" spans="4:5" x14ac:dyDescent="0.25">
      <c r="D36950" s="31">
        <v>-378.95699999999999</v>
      </c>
      <c r="E36950" s="28">
        <v>442</v>
      </c>
    </row>
    <row r="36951" spans="4:5" x14ac:dyDescent="0.25">
      <c r="D36951" s="31">
        <v>-378.94099999999997</v>
      </c>
      <c r="E36951" s="28">
        <v>441.91800000000001</v>
      </c>
    </row>
    <row r="36952" spans="4:5" x14ac:dyDescent="0.25">
      <c r="D36952" s="31">
        <v>-378.92500000000001</v>
      </c>
      <c r="E36952" s="28">
        <v>441.83699999999999</v>
      </c>
    </row>
    <row r="36953" spans="4:5" x14ac:dyDescent="0.25">
      <c r="D36953" s="31">
        <v>-378.90899999999999</v>
      </c>
      <c r="E36953" s="28">
        <v>441.75599999999997</v>
      </c>
    </row>
    <row r="36954" spans="4:5" x14ac:dyDescent="0.25">
      <c r="D36954" s="31">
        <v>-378.89299999999997</v>
      </c>
      <c r="E36954" s="28">
        <v>441.67399999999998</v>
      </c>
    </row>
    <row r="36955" spans="4:5" x14ac:dyDescent="0.25">
      <c r="D36955" s="31">
        <v>-378.87700000000001</v>
      </c>
      <c r="E36955" s="28">
        <v>441.59300000000002</v>
      </c>
    </row>
    <row r="36956" spans="4:5" x14ac:dyDescent="0.25">
      <c r="D36956" s="31">
        <v>-378.86099999999999</v>
      </c>
      <c r="E36956" s="28">
        <v>441.512</v>
      </c>
    </row>
    <row r="36957" spans="4:5" x14ac:dyDescent="0.25">
      <c r="D36957" s="31">
        <v>-378.84500000000003</v>
      </c>
      <c r="E36957" s="28">
        <v>441.43</v>
      </c>
    </row>
    <row r="36958" spans="4:5" x14ac:dyDescent="0.25">
      <c r="D36958" s="31">
        <v>-378.82900000000001</v>
      </c>
      <c r="E36958" s="28">
        <v>441.34899999999999</v>
      </c>
    </row>
    <row r="36959" spans="4:5" x14ac:dyDescent="0.25">
      <c r="D36959" s="31">
        <v>-378.81299999999999</v>
      </c>
      <c r="E36959" s="28">
        <v>441.26799999999997</v>
      </c>
    </row>
    <row r="36960" spans="4:5" x14ac:dyDescent="0.25">
      <c r="D36960" s="31">
        <v>-378.79700000000003</v>
      </c>
      <c r="E36960" s="28">
        <v>441.18599999999998</v>
      </c>
    </row>
    <row r="36961" spans="4:5" x14ac:dyDescent="0.25">
      <c r="D36961" s="31">
        <v>-378.78100000000001</v>
      </c>
      <c r="E36961" s="28">
        <v>441.10500000000002</v>
      </c>
    </row>
    <row r="36962" spans="4:5" x14ac:dyDescent="0.25">
      <c r="D36962" s="31">
        <v>-378.76499999999999</v>
      </c>
      <c r="E36962" s="28">
        <v>441.024</v>
      </c>
    </row>
    <row r="36963" spans="4:5" x14ac:dyDescent="0.25">
      <c r="D36963" s="31">
        <v>-378.74900000000002</v>
      </c>
      <c r="E36963" s="28">
        <v>440.94299999999998</v>
      </c>
    </row>
    <row r="36964" spans="4:5" x14ac:dyDescent="0.25">
      <c r="D36964" s="31">
        <v>-378.733</v>
      </c>
      <c r="E36964" s="28">
        <v>440.86200000000002</v>
      </c>
    </row>
    <row r="36965" spans="4:5" x14ac:dyDescent="0.25">
      <c r="D36965" s="31">
        <v>-378.71699999999998</v>
      </c>
      <c r="E36965" s="28">
        <v>440.78</v>
      </c>
    </row>
    <row r="36966" spans="4:5" x14ac:dyDescent="0.25">
      <c r="D36966" s="31">
        <v>-378.70100000000002</v>
      </c>
      <c r="E36966" s="28">
        <v>440.69900000000001</v>
      </c>
    </row>
    <row r="36967" spans="4:5" x14ac:dyDescent="0.25">
      <c r="D36967" s="31">
        <v>-378.685</v>
      </c>
      <c r="E36967" s="28">
        <v>440.61799999999999</v>
      </c>
    </row>
    <row r="36968" spans="4:5" x14ac:dyDescent="0.25">
      <c r="D36968" s="31">
        <v>-378.66899999999998</v>
      </c>
      <c r="E36968" s="28">
        <v>440.53699999999998</v>
      </c>
    </row>
    <row r="36969" spans="4:5" x14ac:dyDescent="0.25">
      <c r="D36969" s="31">
        <v>-378.65300000000002</v>
      </c>
      <c r="E36969" s="28">
        <v>440.45600000000002</v>
      </c>
    </row>
    <row r="36970" spans="4:5" x14ac:dyDescent="0.25">
      <c r="D36970" s="31">
        <v>-378.637</v>
      </c>
      <c r="E36970" s="28">
        <v>440.37400000000002</v>
      </c>
    </row>
    <row r="36971" spans="4:5" x14ac:dyDescent="0.25">
      <c r="D36971" s="31">
        <v>-378.62099999999998</v>
      </c>
      <c r="E36971" s="28">
        <v>440.29300000000001</v>
      </c>
    </row>
    <row r="36972" spans="4:5" x14ac:dyDescent="0.25">
      <c r="D36972" s="31">
        <v>-378.60500000000002</v>
      </c>
      <c r="E36972" s="28">
        <v>440.21199999999999</v>
      </c>
    </row>
    <row r="36973" spans="4:5" x14ac:dyDescent="0.25">
      <c r="D36973" s="31">
        <v>-378.589</v>
      </c>
      <c r="E36973" s="28">
        <v>440.13099999999997</v>
      </c>
    </row>
    <row r="36974" spans="4:5" x14ac:dyDescent="0.25">
      <c r="D36974" s="31">
        <v>-378.57299999999998</v>
      </c>
      <c r="E36974" s="28">
        <v>440.05</v>
      </c>
    </row>
    <row r="36975" spans="4:5" x14ac:dyDescent="0.25">
      <c r="D36975" s="31">
        <v>-378.55700000000002</v>
      </c>
      <c r="E36975" s="28">
        <v>439.96800000000002</v>
      </c>
    </row>
    <row r="36976" spans="4:5" x14ac:dyDescent="0.25">
      <c r="D36976" s="31">
        <v>-378.541</v>
      </c>
      <c r="E36976" s="28">
        <v>439.887</v>
      </c>
    </row>
    <row r="36977" spans="4:5" x14ac:dyDescent="0.25">
      <c r="D36977" s="31">
        <v>-378.52499999999998</v>
      </c>
      <c r="E36977" s="28">
        <v>439.80599999999998</v>
      </c>
    </row>
    <row r="36978" spans="4:5" x14ac:dyDescent="0.25">
      <c r="D36978" s="31">
        <v>-378.50900000000001</v>
      </c>
      <c r="E36978" s="28">
        <v>439.72500000000002</v>
      </c>
    </row>
    <row r="36979" spans="4:5" x14ac:dyDescent="0.25">
      <c r="D36979" s="31">
        <v>-378.49299999999999</v>
      </c>
      <c r="E36979" s="28">
        <v>439.64400000000001</v>
      </c>
    </row>
    <row r="36980" spans="4:5" x14ac:dyDescent="0.25">
      <c r="D36980" s="31">
        <v>-378.47699999999998</v>
      </c>
      <c r="E36980" s="28">
        <v>439.56299999999999</v>
      </c>
    </row>
    <row r="36981" spans="4:5" x14ac:dyDescent="0.25">
      <c r="D36981" s="31">
        <v>-378.46100000000001</v>
      </c>
      <c r="E36981" s="28">
        <v>439.48200000000003</v>
      </c>
    </row>
    <row r="36982" spans="4:5" x14ac:dyDescent="0.25">
      <c r="D36982" s="31">
        <v>-378.44499999999999</v>
      </c>
      <c r="E36982" s="28">
        <v>439.40100000000001</v>
      </c>
    </row>
    <row r="36983" spans="4:5" x14ac:dyDescent="0.25">
      <c r="D36983" s="31">
        <v>-378.42899999999997</v>
      </c>
      <c r="E36983" s="28">
        <v>439.32</v>
      </c>
    </row>
    <row r="36984" spans="4:5" x14ac:dyDescent="0.25">
      <c r="D36984" s="31">
        <v>-378.41300000000001</v>
      </c>
      <c r="E36984" s="28">
        <v>439.23899999999998</v>
      </c>
    </row>
    <row r="36985" spans="4:5" x14ac:dyDescent="0.25">
      <c r="D36985" s="31">
        <v>-378.39699999999999</v>
      </c>
      <c r="E36985" s="28">
        <v>439.15800000000002</v>
      </c>
    </row>
    <row r="36986" spans="4:5" x14ac:dyDescent="0.25">
      <c r="D36986" s="31">
        <v>-378.38099999999997</v>
      </c>
      <c r="E36986" s="28">
        <v>439.077</v>
      </c>
    </row>
    <row r="36987" spans="4:5" x14ac:dyDescent="0.25">
      <c r="D36987" s="31">
        <v>-378.36500000000001</v>
      </c>
      <c r="E36987" s="28">
        <v>438.99599999999998</v>
      </c>
    </row>
    <row r="36988" spans="4:5" x14ac:dyDescent="0.25">
      <c r="D36988" s="31">
        <v>-378.34899999999999</v>
      </c>
      <c r="E36988" s="28">
        <v>438.91500000000002</v>
      </c>
    </row>
    <row r="36989" spans="4:5" x14ac:dyDescent="0.25">
      <c r="D36989" s="31">
        <v>-378.33300000000003</v>
      </c>
      <c r="E36989" s="28">
        <v>438.834</v>
      </c>
    </row>
    <row r="36990" spans="4:5" x14ac:dyDescent="0.25">
      <c r="D36990" s="31">
        <v>-378.31700000000001</v>
      </c>
      <c r="E36990" s="28">
        <v>438.75299999999999</v>
      </c>
    </row>
    <row r="36991" spans="4:5" x14ac:dyDescent="0.25">
      <c r="D36991" s="31">
        <v>-378.30099999999999</v>
      </c>
      <c r="E36991" s="28">
        <v>438.67200000000003</v>
      </c>
    </row>
    <row r="36992" spans="4:5" x14ac:dyDescent="0.25">
      <c r="D36992" s="31">
        <v>-378.28500000000003</v>
      </c>
      <c r="E36992" s="28">
        <v>438.59100000000001</v>
      </c>
    </row>
    <row r="36993" spans="4:5" x14ac:dyDescent="0.25">
      <c r="D36993" s="31">
        <v>-378.26900000000001</v>
      </c>
      <c r="E36993" s="28">
        <v>438.51</v>
      </c>
    </row>
    <row r="36994" spans="4:5" x14ac:dyDescent="0.25">
      <c r="D36994" s="31">
        <v>-378.25299999999999</v>
      </c>
      <c r="E36994" s="28">
        <v>438.42899999999997</v>
      </c>
    </row>
    <row r="36995" spans="4:5" x14ac:dyDescent="0.25">
      <c r="D36995" s="31">
        <v>-378.23700000000002</v>
      </c>
      <c r="E36995" s="28">
        <v>438.34800000000001</v>
      </c>
    </row>
    <row r="36996" spans="4:5" x14ac:dyDescent="0.25">
      <c r="D36996" s="31">
        <v>-378.221</v>
      </c>
      <c r="E36996" s="28">
        <v>438.267</v>
      </c>
    </row>
    <row r="36997" spans="4:5" x14ac:dyDescent="0.25">
      <c r="D36997" s="31">
        <v>-378.20499999999998</v>
      </c>
      <c r="E36997" s="28">
        <v>438.18599999999998</v>
      </c>
    </row>
    <row r="36998" spans="4:5" x14ac:dyDescent="0.25">
      <c r="D36998" s="31">
        <v>-378.18900000000002</v>
      </c>
      <c r="E36998" s="28">
        <v>438.10500000000002</v>
      </c>
    </row>
    <row r="36999" spans="4:5" x14ac:dyDescent="0.25">
      <c r="D36999" s="31">
        <v>-378.173</v>
      </c>
      <c r="E36999" s="28">
        <v>438.024</v>
      </c>
    </row>
    <row r="37000" spans="4:5" x14ac:dyDescent="0.25">
      <c r="D37000" s="31">
        <v>-378.15699999999998</v>
      </c>
      <c r="E37000" s="28">
        <v>437.94299999999998</v>
      </c>
    </row>
    <row r="37001" spans="4:5" x14ac:dyDescent="0.25">
      <c r="D37001" s="31">
        <v>-378.14100000000002</v>
      </c>
      <c r="E37001" s="28">
        <v>437.86200000000002</v>
      </c>
    </row>
    <row r="37002" spans="4:5" x14ac:dyDescent="0.25">
      <c r="D37002" s="31">
        <v>-378.125</v>
      </c>
      <c r="E37002" s="28">
        <v>437.78100000000001</v>
      </c>
    </row>
    <row r="37003" spans="4:5" x14ac:dyDescent="0.25">
      <c r="D37003" s="31">
        <v>-378.10899999999998</v>
      </c>
      <c r="E37003" s="28">
        <v>437.7</v>
      </c>
    </row>
    <row r="37004" spans="4:5" x14ac:dyDescent="0.25">
      <c r="D37004" s="31">
        <v>-378.09399999999999</v>
      </c>
      <c r="E37004" s="28">
        <v>437.62</v>
      </c>
    </row>
    <row r="37005" spans="4:5" x14ac:dyDescent="0.25">
      <c r="D37005" s="31">
        <v>-378.07799999999997</v>
      </c>
      <c r="E37005" s="28">
        <v>437.53899999999999</v>
      </c>
    </row>
    <row r="37006" spans="4:5" x14ac:dyDescent="0.25">
      <c r="D37006" s="31">
        <v>-378.06200000000001</v>
      </c>
      <c r="E37006" s="28">
        <v>437.45800000000003</v>
      </c>
    </row>
    <row r="37007" spans="4:5" x14ac:dyDescent="0.25">
      <c r="D37007" s="31">
        <v>-378.04599999999999</v>
      </c>
      <c r="E37007" s="28">
        <v>437.37700000000001</v>
      </c>
    </row>
    <row r="37008" spans="4:5" x14ac:dyDescent="0.25">
      <c r="D37008" s="31">
        <v>-378.03</v>
      </c>
      <c r="E37008" s="28">
        <v>437.29599999999999</v>
      </c>
    </row>
    <row r="37009" spans="4:5" x14ac:dyDescent="0.25">
      <c r="D37009" s="31">
        <v>-378.01400000000001</v>
      </c>
      <c r="E37009" s="28">
        <v>437.21600000000001</v>
      </c>
    </row>
    <row r="37010" spans="4:5" x14ac:dyDescent="0.25">
      <c r="D37010" s="31">
        <v>-377.99799999999999</v>
      </c>
      <c r="E37010" s="28">
        <v>437.13499999999999</v>
      </c>
    </row>
    <row r="37011" spans="4:5" x14ac:dyDescent="0.25">
      <c r="D37011" s="31">
        <v>-377.98200000000003</v>
      </c>
      <c r="E37011" s="28">
        <v>437.05399999999997</v>
      </c>
    </row>
    <row r="37012" spans="4:5" x14ac:dyDescent="0.25">
      <c r="D37012" s="31">
        <v>-377.96600000000001</v>
      </c>
      <c r="E37012" s="28">
        <v>436.97300000000001</v>
      </c>
    </row>
    <row r="37013" spans="4:5" x14ac:dyDescent="0.25">
      <c r="D37013" s="31">
        <v>-377.95</v>
      </c>
      <c r="E37013" s="28">
        <v>436.892</v>
      </c>
    </row>
    <row r="37014" spans="4:5" x14ac:dyDescent="0.25">
      <c r="D37014" s="31">
        <v>-377.93400000000003</v>
      </c>
      <c r="E37014" s="28">
        <v>436.81200000000001</v>
      </c>
    </row>
    <row r="37015" spans="4:5" x14ac:dyDescent="0.25">
      <c r="D37015" s="31">
        <v>-377.91800000000001</v>
      </c>
      <c r="E37015" s="28">
        <v>436.73099999999999</v>
      </c>
    </row>
    <row r="37016" spans="4:5" x14ac:dyDescent="0.25">
      <c r="D37016" s="31">
        <v>-377.90199999999999</v>
      </c>
      <c r="E37016" s="28">
        <v>436.65</v>
      </c>
    </row>
    <row r="37017" spans="4:5" x14ac:dyDescent="0.25">
      <c r="D37017" s="31">
        <v>-377.88600000000002</v>
      </c>
      <c r="E37017" s="28">
        <v>436.56900000000002</v>
      </c>
    </row>
    <row r="37018" spans="4:5" x14ac:dyDescent="0.25">
      <c r="D37018" s="31">
        <v>-377.87</v>
      </c>
      <c r="E37018" s="28">
        <v>436.488</v>
      </c>
    </row>
    <row r="37019" spans="4:5" x14ac:dyDescent="0.25">
      <c r="D37019" s="31">
        <v>-377.85399999999998</v>
      </c>
      <c r="E37019" s="28">
        <v>436.40800000000002</v>
      </c>
    </row>
    <row r="37020" spans="4:5" x14ac:dyDescent="0.25">
      <c r="D37020" s="31">
        <v>-377.83800000000002</v>
      </c>
      <c r="E37020" s="28">
        <v>436.327</v>
      </c>
    </row>
    <row r="37021" spans="4:5" x14ac:dyDescent="0.25">
      <c r="D37021" s="31">
        <v>-377.822</v>
      </c>
      <c r="E37021" s="28">
        <v>436.24599999999998</v>
      </c>
    </row>
    <row r="37022" spans="4:5" x14ac:dyDescent="0.25">
      <c r="D37022" s="31">
        <v>-377.80599999999998</v>
      </c>
      <c r="E37022" s="28">
        <v>436.166</v>
      </c>
    </row>
    <row r="37023" spans="4:5" x14ac:dyDescent="0.25">
      <c r="D37023" s="31">
        <v>-377.79</v>
      </c>
      <c r="E37023" s="28">
        <v>436.08499999999998</v>
      </c>
    </row>
    <row r="37024" spans="4:5" x14ac:dyDescent="0.25">
      <c r="D37024" s="31">
        <v>-377.774</v>
      </c>
      <c r="E37024" s="28">
        <v>436.00400000000002</v>
      </c>
    </row>
    <row r="37025" spans="4:5" x14ac:dyDescent="0.25">
      <c r="D37025" s="31">
        <v>-377.75799999999998</v>
      </c>
      <c r="E37025" s="28">
        <v>435.92399999999998</v>
      </c>
    </row>
    <row r="37026" spans="4:5" x14ac:dyDescent="0.25">
      <c r="D37026" s="31">
        <v>-377.74200000000002</v>
      </c>
      <c r="E37026" s="28">
        <v>435.84300000000002</v>
      </c>
    </row>
    <row r="37027" spans="4:5" x14ac:dyDescent="0.25">
      <c r="D37027" s="31">
        <v>-377.726</v>
      </c>
      <c r="E37027" s="28">
        <v>435.762</v>
      </c>
    </row>
    <row r="37028" spans="4:5" x14ac:dyDescent="0.25">
      <c r="D37028" s="31">
        <v>-377.71</v>
      </c>
      <c r="E37028" s="28">
        <v>435.68200000000002</v>
      </c>
    </row>
    <row r="37029" spans="4:5" x14ac:dyDescent="0.25">
      <c r="D37029" s="31">
        <v>-377.69400000000002</v>
      </c>
      <c r="E37029" s="28">
        <v>435.601</v>
      </c>
    </row>
    <row r="37030" spans="4:5" x14ac:dyDescent="0.25">
      <c r="D37030" s="31">
        <v>-377.678</v>
      </c>
      <c r="E37030" s="28">
        <v>435.52100000000002</v>
      </c>
    </row>
    <row r="37031" spans="4:5" x14ac:dyDescent="0.25">
      <c r="D37031" s="31">
        <v>-377.66199999999998</v>
      </c>
      <c r="E37031" s="28">
        <v>435.44</v>
      </c>
    </row>
    <row r="37032" spans="4:5" x14ac:dyDescent="0.25">
      <c r="D37032" s="31">
        <v>-377.64600000000002</v>
      </c>
      <c r="E37032" s="28">
        <v>435.35899999999998</v>
      </c>
    </row>
    <row r="37033" spans="4:5" x14ac:dyDescent="0.25">
      <c r="D37033" s="31">
        <v>-377.63</v>
      </c>
      <c r="E37033" s="28">
        <v>435.279</v>
      </c>
    </row>
    <row r="37034" spans="4:5" x14ac:dyDescent="0.25">
      <c r="D37034" s="31">
        <v>-377.61399999999998</v>
      </c>
      <c r="E37034" s="28">
        <v>435.19799999999998</v>
      </c>
    </row>
    <row r="37035" spans="4:5" x14ac:dyDescent="0.25">
      <c r="D37035" s="31">
        <v>-377.59800000000001</v>
      </c>
      <c r="E37035" s="28">
        <v>435.11799999999999</v>
      </c>
    </row>
    <row r="37036" spans="4:5" x14ac:dyDescent="0.25">
      <c r="D37036" s="31">
        <v>-377.58199999999999</v>
      </c>
      <c r="E37036" s="28">
        <v>435.03699999999998</v>
      </c>
    </row>
    <row r="37037" spans="4:5" x14ac:dyDescent="0.25">
      <c r="D37037" s="31">
        <v>-377.56599999999997</v>
      </c>
      <c r="E37037" s="28">
        <v>434.95600000000002</v>
      </c>
    </row>
    <row r="37038" spans="4:5" x14ac:dyDescent="0.25">
      <c r="D37038" s="31">
        <v>-377.55</v>
      </c>
      <c r="E37038" s="28">
        <v>434.87599999999998</v>
      </c>
    </row>
    <row r="37039" spans="4:5" x14ac:dyDescent="0.25">
      <c r="D37039" s="31">
        <v>-377.53399999999999</v>
      </c>
      <c r="E37039" s="28">
        <v>434.79500000000002</v>
      </c>
    </row>
    <row r="37040" spans="4:5" x14ac:dyDescent="0.25">
      <c r="D37040" s="31">
        <v>-377.51799999999997</v>
      </c>
      <c r="E37040" s="28">
        <v>434.71499999999997</v>
      </c>
    </row>
    <row r="37041" spans="4:5" x14ac:dyDescent="0.25">
      <c r="D37041" s="31">
        <v>-377.50200000000001</v>
      </c>
      <c r="E37041" s="28">
        <v>434.63400000000001</v>
      </c>
    </row>
    <row r="37042" spans="4:5" x14ac:dyDescent="0.25">
      <c r="D37042" s="31">
        <v>-377.48599999999999</v>
      </c>
      <c r="E37042" s="28">
        <v>434.55399999999997</v>
      </c>
    </row>
    <row r="37043" spans="4:5" x14ac:dyDescent="0.25">
      <c r="D37043" s="31">
        <v>-377.47</v>
      </c>
      <c r="E37043" s="28">
        <v>434.47399999999999</v>
      </c>
    </row>
    <row r="37044" spans="4:5" x14ac:dyDescent="0.25">
      <c r="D37044" s="31">
        <v>-377.45400000000001</v>
      </c>
      <c r="E37044" s="28">
        <v>434.39299999999997</v>
      </c>
    </row>
    <row r="37045" spans="4:5" x14ac:dyDescent="0.25">
      <c r="D37045" s="31">
        <v>-377.43799999999999</v>
      </c>
      <c r="E37045" s="28">
        <v>434.31299999999999</v>
      </c>
    </row>
    <row r="37046" spans="4:5" x14ac:dyDescent="0.25">
      <c r="D37046" s="31">
        <v>-377.42200000000003</v>
      </c>
      <c r="E37046" s="28">
        <v>434.23200000000003</v>
      </c>
    </row>
    <row r="37047" spans="4:5" x14ac:dyDescent="0.25">
      <c r="D37047" s="31">
        <v>-377.40600000000001</v>
      </c>
      <c r="E37047" s="28">
        <v>434.15199999999999</v>
      </c>
    </row>
    <row r="37048" spans="4:5" x14ac:dyDescent="0.25">
      <c r="D37048" s="31">
        <v>-377.39</v>
      </c>
      <c r="E37048" s="28">
        <v>434.07100000000003</v>
      </c>
    </row>
    <row r="37049" spans="4:5" x14ac:dyDescent="0.25">
      <c r="D37049" s="31">
        <v>-377.37400000000002</v>
      </c>
      <c r="E37049" s="28">
        <v>433.99099999999999</v>
      </c>
    </row>
    <row r="37050" spans="4:5" x14ac:dyDescent="0.25">
      <c r="D37050" s="31">
        <v>-377.358</v>
      </c>
      <c r="E37050" s="28">
        <v>433.91</v>
      </c>
    </row>
    <row r="37051" spans="4:5" x14ac:dyDescent="0.25">
      <c r="D37051" s="31">
        <v>-377.34199999999998</v>
      </c>
      <c r="E37051" s="28">
        <v>433.83</v>
      </c>
    </row>
    <row r="37052" spans="4:5" x14ac:dyDescent="0.25">
      <c r="D37052" s="31">
        <v>-377.32600000000002</v>
      </c>
      <c r="E37052" s="28">
        <v>433.74900000000002</v>
      </c>
    </row>
    <row r="37053" spans="4:5" x14ac:dyDescent="0.25">
      <c r="D37053" s="31">
        <v>-377.31</v>
      </c>
      <c r="E37053" s="28">
        <v>433.66899999999998</v>
      </c>
    </row>
    <row r="37054" spans="4:5" x14ac:dyDescent="0.25">
      <c r="D37054" s="31">
        <v>-377.29399999999998</v>
      </c>
      <c r="E37054" s="28">
        <v>433.589</v>
      </c>
    </row>
    <row r="37055" spans="4:5" x14ac:dyDescent="0.25">
      <c r="D37055" s="31">
        <v>-377.27800000000002</v>
      </c>
      <c r="E37055" s="28">
        <v>433.50799999999998</v>
      </c>
    </row>
    <row r="37056" spans="4:5" x14ac:dyDescent="0.25">
      <c r="D37056" s="31">
        <v>-377.262</v>
      </c>
      <c r="E37056" s="28">
        <v>433.428</v>
      </c>
    </row>
    <row r="37057" spans="4:5" x14ac:dyDescent="0.25">
      <c r="D37057" s="31">
        <v>-377.24599999999998</v>
      </c>
      <c r="E37057" s="28">
        <v>433.34800000000001</v>
      </c>
    </row>
    <row r="37058" spans="4:5" x14ac:dyDescent="0.25">
      <c r="D37058" s="31">
        <v>-377.23</v>
      </c>
      <c r="E37058" s="28">
        <v>433.267</v>
      </c>
    </row>
    <row r="37059" spans="4:5" x14ac:dyDescent="0.25">
      <c r="D37059" s="31">
        <v>-377.214</v>
      </c>
      <c r="E37059" s="28">
        <v>433.18700000000001</v>
      </c>
    </row>
    <row r="37060" spans="4:5" x14ac:dyDescent="0.25">
      <c r="D37060" s="31">
        <v>-377.19799999999998</v>
      </c>
      <c r="E37060" s="28">
        <v>433.10700000000003</v>
      </c>
    </row>
    <row r="37061" spans="4:5" x14ac:dyDescent="0.25">
      <c r="D37061" s="31">
        <v>-377.18200000000002</v>
      </c>
      <c r="E37061" s="28">
        <v>433.02600000000001</v>
      </c>
    </row>
    <row r="37062" spans="4:5" x14ac:dyDescent="0.25">
      <c r="D37062" s="31">
        <v>-377.166</v>
      </c>
      <c r="E37062" s="28">
        <v>432.94600000000003</v>
      </c>
    </row>
    <row r="37063" spans="4:5" x14ac:dyDescent="0.25">
      <c r="D37063" s="31">
        <v>-377.15</v>
      </c>
      <c r="E37063" s="28">
        <v>432.86599999999999</v>
      </c>
    </row>
    <row r="37064" spans="4:5" x14ac:dyDescent="0.25">
      <c r="D37064" s="31">
        <v>-377.13400000000001</v>
      </c>
      <c r="E37064" s="28">
        <v>432.786</v>
      </c>
    </row>
    <row r="37065" spans="4:5" x14ac:dyDescent="0.25">
      <c r="D37065" s="31">
        <v>-377.11799999999999</v>
      </c>
      <c r="E37065" s="28">
        <v>432.70499999999998</v>
      </c>
    </row>
    <row r="37066" spans="4:5" x14ac:dyDescent="0.25">
      <c r="D37066" s="31">
        <v>-377.10199999999998</v>
      </c>
      <c r="E37066" s="28">
        <v>432.625</v>
      </c>
    </row>
    <row r="37067" spans="4:5" x14ac:dyDescent="0.25">
      <c r="D37067" s="31">
        <v>-377.08600000000001</v>
      </c>
      <c r="E37067" s="28">
        <v>432.54500000000002</v>
      </c>
    </row>
    <row r="37068" spans="4:5" x14ac:dyDescent="0.25">
      <c r="D37068" s="31">
        <v>-377.07</v>
      </c>
      <c r="E37068" s="28">
        <v>432.464</v>
      </c>
    </row>
    <row r="37069" spans="4:5" x14ac:dyDescent="0.25">
      <c r="D37069" s="31">
        <v>-377.05399999999997</v>
      </c>
      <c r="E37069" s="28">
        <v>432.38400000000001</v>
      </c>
    </row>
    <row r="37070" spans="4:5" x14ac:dyDescent="0.25">
      <c r="D37070" s="31">
        <v>-377.03800000000001</v>
      </c>
      <c r="E37070" s="28">
        <v>432.30399999999997</v>
      </c>
    </row>
    <row r="37071" spans="4:5" x14ac:dyDescent="0.25">
      <c r="D37071" s="31">
        <v>-377.02199999999999</v>
      </c>
      <c r="E37071" s="28">
        <v>432.22399999999999</v>
      </c>
    </row>
    <row r="37072" spans="4:5" x14ac:dyDescent="0.25">
      <c r="D37072" s="31">
        <v>-377.00599999999997</v>
      </c>
      <c r="E37072" s="28">
        <v>432.14400000000001</v>
      </c>
    </row>
    <row r="37073" spans="4:5" x14ac:dyDescent="0.25">
      <c r="D37073" s="31">
        <v>-376.99</v>
      </c>
      <c r="E37073" s="28">
        <v>432.06299999999999</v>
      </c>
    </row>
    <row r="37074" spans="4:5" x14ac:dyDescent="0.25">
      <c r="D37074" s="31">
        <v>-376.97399999999999</v>
      </c>
      <c r="E37074" s="28">
        <v>431.983</v>
      </c>
    </row>
    <row r="37075" spans="4:5" x14ac:dyDescent="0.25">
      <c r="D37075" s="31">
        <v>-376.95800000000003</v>
      </c>
      <c r="E37075" s="28">
        <v>431.90300000000002</v>
      </c>
    </row>
    <row r="37076" spans="4:5" x14ac:dyDescent="0.25">
      <c r="D37076" s="31">
        <v>-376.94200000000001</v>
      </c>
      <c r="E37076" s="28">
        <v>431.82299999999998</v>
      </c>
    </row>
    <row r="37077" spans="4:5" x14ac:dyDescent="0.25">
      <c r="D37077" s="31">
        <v>-376.92599999999999</v>
      </c>
      <c r="E37077" s="28">
        <v>431.74299999999999</v>
      </c>
    </row>
    <row r="37078" spans="4:5" x14ac:dyDescent="0.25">
      <c r="D37078" s="31">
        <v>-376.91</v>
      </c>
      <c r="E37078" s="28">
        <v>431.66300000000001</v>
      </c>
    </row>
    <row r="37079" spans="4:5" x14ac:dyDescent="0.25">
      <c r="D37079" s="31">
        <v>-376.89400000000001</v>
      </c>
      <c r="E37079" s="28">
        <v>431.58199999999999</v>
      </c>
    </row>
    <row r="37080" spans="4:5" x14ac:dyDescent="0.25">
      <c r="D37080" s="31">
        <v>-376.87799999999999</v>
      </c>
      <c r="E37080" s="28">
        <v>431.50200000000001</v>
      </c>
    </row>
    <row r="37081" spans="4:5" x14ac:dyDescent="0.25">
      <c r="D37081" s="31">
        <v>-376.86200000000002</v>
      </c>
      <c r="E37081" s="28">
        <v>431.42200000000003</v>
      </c>
    </row>
    <row r="37082" spans="4:5" x14ac:dyDescent="0.25">
      <c r="D37082" s="31">
        <v>-376.846</v>
      </c>
      <c r="E37082" s="28">
        <v>431.34199999999998</v>
      </c>
    </row>
    <row r="37083" spans="4:5" x14ac:dyDescent="0.25">
      <c r="D37083" s="31">
        <v>-376.83</v>
      </c>
      <c r="E37083" s="28">
        <v>431.262</v>
      </c>
    </row>
    <row r="37084" spans="4:5" x14ac:dyDescent="0.25">
      <c r="D37084" s="31">
        <v>-376.81400000000002</v>
      </c>
      <c r="E37084" s="28">
        <v>431.18200000000002</v>
      </c>
    </row>
    <row r="37085" spans="4:5" x14ac:dyDescent="0.25">
      <c r="D37085" s="31">
        <v>-376.798</v>
      </c>
      <c r="E37085" s="28">
        <v>431.10199999999998</v>
      </c>
    </row>
    <row r="37086" spans="4:5" x14ac:dyDescent="0.25">
      <c r="D37086" s="31">
        <v>-376.78199999999998</v>
      </c>
      <c r="E37086" s="28">
        <v>431.02199999999999</v>
      </c>
    </row>
    <row r="37087" spans="4:5" x14ac:dyDescent="0.25">
      <c r="D37087" s="31">
        <v>-376.76600000000002</v>
      </c>
      <c r="E37087" s="28">
        <v>430.94200000000001</v>
      </c>
    </row>
    <row r="37088" spans="4:5" x14ac:dyDescent="0.25">
      <c r="D37088" s="31">
        <v>-376.75</v>
      </c>
      <c r="E37088" s="28">
        <v>430.86200000000002</v>
      </c>
    </row>
    <row r="37089" spans="4:5" x14ac:dyDescent="0.25">
      <c r="D37089" s="31">
        <v>-376.73399999999998</v>
      </c>
      <c r="E37089" s="28">
        <v>430.78199999999998</v>
      </c>
    </row>
    <row r="37090" spans="4:5" x14ac:dyDescent="0.25">
      <c r="D37090" s="31">
        <v>-376.71800000000002</v>
      </c>
      <c r="E37090" s="28">
        <v>430.702</v>
      </c>
    </row>
    <row r="37091" spans="4:5" x14ac:dyDescent="0.25">
      <c r="D37091" s="31">
        <v>-376.702</v>
      </c>
      <c r="E37091" s="28">
        <v>430.62200000000001</v>
      </c>
    </row>
    <row r="37092" spans="4:5" x14ac:dyDescent="0.25">
      <c r="D37092" s="31">
        <v>-376.68599999999998</v>
      </c>
      <c r="E37092" s="28">
        <v>430.54199999999997</v>
      </c>
    </row>
    <row r="37093" spans="4:5" x14ac:dyDescent="0.25">
      <c r="D37093" s="31">
        <v>-376.67</v>
      </c>
      <c r="E37093" s="28">
        <v>430.46199999999999</v>
      </c>
    </row>
    <row r="37094" spans="4:5" x14ac:dyDescent="0.25">
      <c r="D37094" s="31">
        <v>-376.654</v>
      </c>
      <c r="E37094" s="28">
        <v>430.38200000000001</v>
      </c>
    </row>
    <row r="37095" spans="4:5" x14ac:dyDescent="0.25">
      <c r="D37095" s="31">
        <v>-376.63799999999998</v>
      </c>
      <c r="E37095" s="28">
        <v>430.30200000000002</v>
      </c>
    </row>
    <row r="37096" spans="4:5" x14ac:dyDescent="0.25">
      <c r="D37096" s="31">
        <v>-376.62200000000001</v>
      </c>
      <c r="E37096" s="28">
        <v>430.22199999999998</v>
      </c>
    </row>
    <row r="37097" spans="4:5" x14ac:dyDescent="0.25">
      <c r="D37097" s="31">
        <v>-376.60599999999999</v>
      </c>
      <c r="E37097" s="28">
        <v>430.142</v>
      </c>
    </row>
    <row r="37098" spans="4:5" x14ac:dyDescent="0.25">
      <c r="D37098" s="31">
        <v>-376.59</v>
      </c>
      <c r="E37098" s="28">
        <v>430.06200000000001</v>
      </c>
    </row>
    <row r="37099" spans="4:5" x14ac:dyDescent="0.25">
      <c r="D37099" s="31">
        <v>-376.57400000000001</v>
      </c>
      <c r="E37099" s="28">
        <v>429.98200000000003</v>
      </c>
    </row>
    <row r="37100" spans="4:5" x14ac:dyDescent="0.25">
      <c r="D37100" s="31">
        <v>-376.55799999999999</v>
      </c>
      <c r="E37100" s="28">
        <v>429.90199999999999</v>
      </c>
    </row>
    <row r="37101" spans="4:5" x14ac:dyDescent="0.25">
      <c r="D37101" s="31">
        <v>-376.54199999999997</v>
      </c>
      <c r="E37101" s="28">
        <v>429.822</v>
      </c>
    </row>
    <row r="37102" spans="4:5" x14ac:dyDescent="0.25">
      <c r="D37102" s="31">
        <v>-376.52600000000001</v>
      </c>
      <c r="E37102" s="28">
        <v>429.74200000000002</v>
      </c>
    </row>
    <row r="37103" spans="4:5" x14ac:dyDescent="0.25">
      <c r="D37103" s="31">
        <v>-376.51</v>
      </c>
      <c r="E37103" s="28">
        <v>429.66199999999998</v>
      </c>
    </row>
    <row r="37104" spans="4:5" x14ac:dyDescent="0.25">
      <c r="D37104" s="31">
        <v>-376.49400000000003</v>
      </c>
      <c r="E37104" s="28">
        <v>429.58300000000003</v>
      </c>
    </row>
    <row r="37105" spans="4:5" x14ac:dyDescent="0.25">
      <c r="D37105" s="31">
        <v>-376.47800000000001</v>
      </c>
      <c r="E37105" s="28">
        <v>429.50299999999999</v>
      </c>
    </row>
    <row r="37106" spans="4:5" x14ac:dyDescent="0.25">
      <c r="D37106" s="31">
        <v>-376.46199999999999</v>
      </c>
      <c r="E37106" s="28">
        <v>429.423</v>
      </c>
    </row>
    <row r="37107" spans="4:5" x14ac:dyDescent="0.25">
      <c r="D37107" s="31">
        <v>-376.44600000000003</v>
      </c>
      <c r="E37107" s="28">
        <v>429.34300000000002</v>
      </c>
    </row>
    <row r="37108" spans="4:5" x14ac:dyDescent="0.25">
      <c r="D37108" s="31">
        <v>-376.43</v>
      </c>
      <c r="E37108" s="28">
        <v>429.26299999999998</v>
      </c>
    </row>
    <row r="37109" spans="4:5" x14ac:dyDescent="0.25">
      <c r="D37109" s="31">
        <v>-376.41399999999999</v>
      </c>
      <c r="E37109" s="28">
        <v>429.18299999999999</v>
      </c>
    </row>
    <row r="37110" spans="4:5" x14ac:dyDescent="0.25">
      <c r="D37110" s="31">
        <v>-376.39800000000002</v>
      </c>
      <c r="E37110" s="28">
        <v>429.10399999999998</v>
      </c>
    </row>
    <row r="37111" spans="4:5" x14ac:dyDescent="0.25">
      <c r="D37111" s="31">
        <v>-376.38200000000001</v>
      </c>
      <c r="E37111" s="28">
        <v>429.024</v>
      </c>
    </row>
    <row r="37112" spans="4:5" x14ac:dyDescent="0.25">
      <c r="D37112" s="31">
        <v>-376.36599999999999</v>
      </c>
      <c r="E37112" s="28">
        <v>428.94400000000002</v>
      </c>
    </row>
    <row r="37113" spans="4:5" x14ac:dyDescent="0.25">
      <c r="D37113" s="31">
        <v>-376.35</v>
      </c>
      <c r="E37113" s="28">
        <v>428.86399999999998</v>
      </c>
    </row>
    <row r="37114" spans="4:5" x14ac:dyDescent="0.25">
      <c r="D37114" s="31">
        <v>-376.334</v>
      </c>
      <c r="E37114" s="28">
        <v>428.78399999999999</v>
      </c>
    </row>
    <row r="37115" spans="4:5" x14ac:dyDescent="0.25">
      <c r="D37115" s="31">
        <v>-376.31799999999998</v>
      </c>
      <c r="E37115" s="28">
        <v>428.70499999999998</v>
      </c>
    </row>
    <row r="37116" spans="4:5" x14ac:dyDescent="0.25">
      <c r="D37116" s="31">
        <v>-376.30200000000002</v>
      </c>
      <c r="E37116" s="28">
        <v>428.625</v>
      </c>
    </row>
    <row r="37117" spans="4:5" x14ac:dyDescent="0.25">
      <c r="D37117" s="31">
        <v>-376.286</v>
      </c>
      <c r="E37117" s="28">
        <v>428.54500000000002</v>
      </c>
    </row>
    <row r="37118" spans="4:5" x14ac:dyDescent="0.25">
      <c r="D37118" s="31">
        <v>-376.27100000000002</v>
      </c>
      <c r="E37118" s="28">
        <v>428.46499999999997</v>
      </c>
    </row>
    <row r="37119" spans="4:5" x14ac:dyDescent="0.25">
      <c r="D37119" s="31">
        <v>-376.255</v>
      </c>
      <c r="E37119" s="28">
        <v>428.38600000000002</v>
      </c>
    </row>
    <row r="37120" spans="4:5" x14ac:dyDescent="0.25">
      <c r="D37120" s="31">
        <v>-376.23899999999998</v>
      </c>
      <c r="E37120" s="28">
        <v>428.30599999999998</v>
      </c>
    </row>
    <row r="37121" spans="4:5" x14ac:dyDescent="0.25">
      <c r="D37121" s="31">
        <v>-376.22300000000001</v>
      </c>
      <c r="E37121" s="28">
        <v>428.226</v>
      </c>
    </row>
    <row r="37122" spans="4:5" x14ac:dyDescent="0.25">
      <c r="D37122" s="31">
        <v>-376.20699999999999</v>
      </c>
      <c r="E37122" s="28">
        <v>428.14699999999999</v>
      </c>
    </row>
    <row r="37123" spans="4:5" x14ac:dyDescent="0.25">
      <c r="D37123" s="31">
        <v>-376.19099999999997</v>
      </c>
      <c r="E37123" s="28">
        <v>428.06700000000001</v>
      </c>
    </row>
    <row r="37124" spans="4:5" x14ac:dyDescent="0.25">
      <c r="D37124" s="31">
        <v>-376.17500000000001</v>
      </c>
      <c r="E37124" s="28">
        <v>427.98700000000002</v>
      </c>
    </row>
    <row r="37125" spans="4:5" x14ac:dyDescent="0.25">
      <c r="D37125" s="31">
        <v>-376.15899999999999</v>
      </c>
      <c r="E37125" s="28">
        <v>427.90800000000002</v>
      </c>
    </row>
    <row r="37126" spans="4:5" x14ac:dyDescent="0.25">
      <c r="D37126" s="31">
        <v>-376.14299999999997</v>
      </c>
      <c r="E37126" s="28">
        <v>427.82799999999997</v>
      </c>
    </row>
    <row r="37127" spans="4:5" x14ac:dyDescent="0.25">
      <c r="D37127" s="31">
        <v>-376.12700000000001</v>
      </c>
      <c r="E37127" s="28">
        <v>427.74799999999999</v>
      </c>
    </row>
    <row r="37128" spans="4:5" x14ac:dyDescent="0.25">
      <c r="D37128" s="31">
        <v>-376.11099999999999</v>
      </c>
      <c r="E37128" s="28">
        <v>427.66899999999998</v>
      </c>
    </row>
    <row r="37129" spans="4:5" x14ac:dyDescent="0.25">
      <c r="D37129" s="31">
        <v>-376.09500000000003</v>
      </c>
      <c r="E37129" s="28">
        <v>427.589</v>
      </c>
    </row>
    <row r="37130" spans="4:5" x14ac:dyDescent="0.25">
      <c r="D37130" s="31">
        <v>-376.07900000000001</v>
      </c>
      <c r="E37130" s="28">
        <v>427.50900000000001</v>
      </c>
    </row>
    <row r="37131" spans="4:5" x14ac:dyDescent="0.25">
      <c r="D37131" s="31">
        <v>-376.06299999999999</v>
      </c>
      <c r="E37131" s="28">
        <v>427.43</v>
      </c>
    </row>
    <row r="37132" spans="4:5" x14ac:dyDescent="0.25">
      <c r="D37132" s="31">
        <v>-376.04700000000003</v>
      </c>
      <c r="E37132" s="28">
        <v>427.35</v>
      </c>
    </row>
    <row r="37133" spans="4:5" x14ac:dyDescent="0.25">
      <c r="D37133" s="31">
        <v>-376.03100000000001</v>
      </c>
      <c r="E37133" s="28">
        <v>427.27100000000002</v>
      </c>
    </row>
    <row r="37134" spans="4:5" x14ac:dyDescent="0.25">
      <c r="D37134" s="31">
        <v>-376.01499999999999</v>
      </c>
      <c r="E37134" s="28">
        <v>427.19099999999997</v>
      </c>
    </row>
    <row r="37135" spans="4:5" x14ac:dyDescent="0.25">
      <c r="D37135" s="31">
        <v>-375.99900000000002</v>
      </c>
      <c r="E37135" s="28">
        <v>427.11200000000002</v>
      </c>
    </row>
    <row r="37136" spans="4:5" x14ac:dyDescent="0.25">
      <c r="D37136" s="31">
        <v>-375.983</v>
      </c>
      <c r="E37136" s="28">
        <v>427.03199999999998</v>
      </c>
    </row>
    <row r="37137" spans="4:5" x14ac:dyDescent="0.25">
      <c r="D37137" s="31">
        <v>-375.96699999999998</v>
      </c>
      <c r="E37137" s="28">
        <v>426.95299999999997</v>
      </c>
    </row>
    <row r="37138" spans="4:5" x14ac:dyDescent="0.25">
      <c r="D37138" s="31">
        <v>-375.95100000000002</v>
      </c>
      <c r="E37138" s="28">
        <v>426.87299999999999</v>
      </c>
    </row>
    <row r="37139" spans="4:5" x14ac:dyDescent="0.25">
      <c r="D37139" s="31">
        <v>-375.935</v>
      </c>
      <c r="E37139" s="28">
        <v>426.79399999999998</v>
      </c>
    </row>
    <row r="37140" spans="4:5" x14ac:dyDescent="0.25">
      <c r="D37140" s="31">
        <v>-375.91899999999998</v>
      </c>
      <c r="E37140" s="28">
        <v>426.714</v>
      </c>
    </row>
    <row r="37141" spans="4:5" x14ac:dyDescent="0.25">
      <c r="D37141" s="31">
        <v>-375.90300000000002</v>
      </c>
      <c r="E37141" s="28">
        <v>426.63499999999999</v>
      </c>
    </row>
    <row r="37142" spans="4:5" x14ac:dyDescent="0.25">
      <c r="D37142" s="31">
        <v>-375.887</v>
      </c>
      <c r="E37142" s="28">
        <v>426.55500000000001</v>
      </c>
    </row>
    <row r="37143" spans="4:5" x14ac:dyDescent="0.25">
      <c r="D37143" s="31">
        <v>-375.87099999999998</v>
      </c>
      <c r="E37143" s="28">
        <v>426.476</v>
      </c>
    </row>
    <row r="37144" spans="4:5" x14ac:dyDescent="0.25">
      <c r="D37144" s="31">
        <v>-375.85500000000002</v>
      </c>
      <c r="E37144" s="28">
        <v>426.39600000000002</v>
      </c>
    </row>
    <row r="37145" spans="4:5" x14ac:dyDescent="0.25">
      <c r="D37145" s="31">
        <v>-375.839</v>
      </c>
      <c r="E37145" s="28">
        <v>426.31700000000001</v>
      </c>
    </row>
    <row r="37146" spans="4:5" x14ac:dyDescent="0.25">
      <c r="D37146" s="31">
        <v>-375.82299999999998</v>
      </c>
      <c r="E37146" s="28">
        <v>426.23700000000002</v>
      </c>
    </row>
    <row r="37147" spans="4:5" x14ac:dyDescent="0.25">
      <c r="D37147" s="31">
        <v>-375.80700000000002</v>
      </c>
      <c r="E37147" s="28">
        <v>426.15800000000002</v>
      </c>
    </row>
    <row r="37148" spans="4:5" x14ac:dyDescent="0.25">
      <c r="D37148" s="31">
        <v>-375.791</v>
      </c>
      <c r="E37148" s="28">
        <v>426.07799999999997</v>
      </c>
    </row>
    <row r="37149" spans="4:5" x14ac:dyDescent="0.25">
      <c r="D37149" s="31">
        <v>-375.77499999999998</v>
      </c>
      <c r="E37149" s="28">
        <v>425.99900000000002</v>
      </c>
    </row>
    <row r="37150" spans="4:5" x14ac:dyDescent="0.25">
      <c r="D37150" s="31">
        <v>-375.75900000000001</v>
      </c>
      <c r="E37150" s="28">
        <v>425.92</v>
      </c>
    </row>
    <row r="37151" spans="4:5" x14ac:dyDescent="0.25">
      <c r="D37151" s="31">
        <v>-375.74299999999999</v>
      </c>
      <c r="E37151" s="28">
        <v>425.84</v>
      </c>
    </row>
    <row r="37152" spans="4:5" x14ac:dyDescent="0.25">
      <c r="D37152" s="31">
        <v>-375.72699999999998</v>
      </c>
      <c r="E37152" s="28">
        <v>425.76100000000002</v>
      </c>
    </row>
    <row r="37153" spans="4:5" x14ac:dyDescent="0.25">
      <c r="D37153" s="31">
        <v>-375.71100000000001</v>
      </c>
      <c r="E37153" s="28">
        <v>425.68099999999998</v>
      </c>
    </row>
    <row r="37154" spans="4:5" x14ac:dyDescent="0.25">
      <c r="D37154" s="31">
        <v>-375.69499999999999</v>
      </c>
      <c r="E37154" s="28">
        <v>425.60199999999998</v>
      </c>
    </row>
    <row r="37155" spans="4:5" x14ac:dyDescent="0.25">
      <c r="D37155" s="31">
        <v>-375.67899999999997</v>
      </c>
      <c r="E37155" s="28">
        <v>425.52300000000002</v>
      </c>
    </row>
    <row r="37156" spans="4:5" x14ac:dyDescent="0.25">
      <c r="D37156" s="31">
        <v>-375.66300000000001</v>
      </c>
      <c r="E37156" s="28">
        <v>425.44299999999998</v>
      </c>
    </row>
    <row r="37157" spans="4:5" x14ac:dyDescent="0.25">
      <c r="D37157" s="31">
        <v>-375.64699999999999</v>
      </c>
      <c r="E37157" s="28">
        <v>425.36399999999998</v>
      </c>
    </row>
    <row r="37158" spans="4:5" x14ac:dyDescent="0.25">
      <c r="D37158" s="31">
        <v>-375.63099999999997</v>
      </c>
      <c r="E37158" s="28">
        <v>425.28500000000003</v>
      </c>
    </row>
    <row r="37159" spans="4:5" x14ac:dyDescent="0.25">
      <c r="D37159" s="31">
        <v>-375.61500000000001</v>
      </c>
      <c r="E37159" s="28">
        <v>425.20600000000002</v>
      </c>
    </row>
    <row r="37160" spans="4:5" x14ac:dyDescent="0.25">
      <c r="D37160" s="31">
        <v>-375.59899999999999</v>
      </c>
      <c r="E37160" s="28">
        <v>425.12599999999998</v>
      </c>
    </row>
    <row r="37161" spans="4:5" x14ac:dyDescent="0.25">
      <c r="D37161" s="31">
        <v>-375.58300000000003</v>
      </c>
      <c r="E37161" s="28">
        <v>425.04700000000003</v>
      </c>
    </row>
    <row r="37162" spans="4:5" x14ac:dyDescent="0.25">
      <c r="D37162" s="31">
        <v>-375.56700000000001</v>
      </c>
      <c r="E37162" s="28">
        <v>424.96800000000002</v>
      </c>
    </row>
    <row r="37163" spans="4:5" x14ac:dyDescent="0.25">
      <c r="D37163" s="31">
        <v>-375.55099999999999</v>
      </c>
      <c r="E37163" s="28">
        <v>424.88799999999998</v>
      </c>
    </row>
    <row r="37164" spans="4:5" x14ac:dyDescent="0.25">
      <c r="D37164" s="31">
        <v>-375.53500000000003</v>
      </c>
      <c r="E37164" s="28">
        <v>424.80900000000003</v>
      </c>
    </row>
    <row r="37165" spans="4:5" x14ac:dyDescent="0.25">
      <c r="D37165" s="31">
        <v>-375.51900000000001</v>
      </c>
      <c r="E37165" s="28">
        <v>424.73</v>
      </c>
    </row>
    <row r="37166" spans="4:5" x14ac:dyDescent="0.25">
      <c r="D37166" s="31">
        <v>-375.50299999999999</v>
      </c>
      <c r="E37166" s="28">
        <v>424.65100000000001</v>
      </c>
    </row>
    <row r="37167" spans="4:5" x14ac:dyDescent="0.25">
      <c r="D37167" s="31">
        <v>-375.48700000000002</v>
      </c>
      <c r="E37167" s="28">
        <v>424.572</v>
      </c>
    </row>
    <row r="37168" spans="4:5" x14ac:dyDescent="0.25">
      <c r="D37168" s="31">
        <v>-375.471</v>
      </c>
      <c r="E37168" s="28">
        <v>424.49200000000002</v>
      </c>
    </row>
    <row r="37169" spans="4:5" x14ac:dyDescent="0.25">
      <c r="D37169" s="31">
        <v>-375.45499999999998</v>
      </c>
      <c r="E37169" s="28">
        <v>424.41300000000001</v>
      </c>
    </row>
    <row r="37170" spans="4:5" x14ac:dyDescent="0.25">
      <c r="D37170" s="31">
        <v>-375.43900000000002</v>
      </c>
      <c r="E37170" s="28">
        <v>424.334</v>
      </c>
    </row>
    <row r="37171" spans="4:5" x14ac:dyDescent="0.25">
      <c r="D37171" s="31">
        <v>-375.423</v>
      </c>
      <c r="E37171" s="28">
        <v>424.255</v>
      </c>
    </row>
    <row r="37172" spans="4:5" x14ac:dyDescent="0.25">
      <c r="D37172" s="31">
        <v>-375.40699999999998</v>
      </c>
      <c r="E37172" s="28">
        <v>424.17599999999999</v>
      </c>
    </row>
    <row r="37173" spans="4:5" x14ac:dyDescent="0.25">
      <c r="D37173" s="31">
        <v>-375.39100000000002</v>
      </c>
      <c r="E37173" s="28">
        <v>424.096</v>
      </c>
    </row>
    <row r="37174" spans="4:5" x14ac:dyDescent="0.25">
      <c r="D37174" s="31">
        <v>-375.375</v>
      </c>
      <c r="E37174" s="28">
        <v>424.017</v>
      </c>
    </row>
    <row r="37175" spans="4:5" x14ac:dyDescent="0.25">
      <c r="D37175" s="31">
        <v>-375.35899999999998</v>
      </c>
      <c r="E37175" s="28">
        <v>423.93799999999999</v>
      </c>
    </row>
    <row r="37176" spans="4:5" x14ac:dyDescent="0.25">
      <c r="D37176" s="31">
        <v>-375.34300000000002</v>
      </c>
      <c r="E37176" s="28">
        <v>423.85899999999998</v>
      </c>
    </row>
    <row r="37177" spans="4:5" x14ac:dyDescent="0.25">
      <c r="D37177" s="31">
        <v>-375.327</v>
      </c>
      <c r="E37177" s="28">
        <v>423.78</v>
      </c>
    </row>
    <row r="37178" spans="4:5" x14ac:dyDescent="0.25">
      <c r="D37178" s="31">
        <v>-375.31099999999998</v>
      </c>
      <c r="E37178" s="28">
        <v>423.70100000000002</v>
      </c>
    </row>
    <row r="37179" spans="4:5" x14ac:dyDescent="0.25">
      <c r="D37179" s="31">
        <v>-375.29500000000002</v>
      </c>
      <c r="E37179" s="28">
        <v>423.62200000000001</v>
      </c>
    </row>
    <row r="37180" spans="4:5" x14ac:dyDescent="0.25">
      <c r="D37180" s="31">
        <v>-375.279</v>
      </c>
      <c r="E37180" s="28">
        <v>423.54300000000001</v>
      </c>
    </row>
    <row r="37181" spans="4:5" x14ac:dyDescent="0.25">
      <c r="D37181" s="31">
        <v>-375.26299999999998</v>
      </c>
      <c r="E37181" s="28">
        <v>423.464</v>
      </c>
    </row>
    <row r="37182" spans="4:5" x14ac:dyDescent="0.25">
      <c r="D37182" s="31">
        <v>-375.24700000000001</v>
      </c>
      <c r="E37182" s="28">
        <v>423.38499999999999</v>
      </c>
    </row>
    <row r="37183" spans="4:5" x14ac:dyDescent="0.25">
      <c r="D37183" s="31">
        <v>-375.23099999999999</v>
      </c>
      <c r="E37183" s="28">
        <v>423.30599999999998</v>
      </c>
    </row>
    <row r="37184" spans="4:5" x14ac:dyDescent="0.25">
      <c r="D37184" s="31">
        <v>-375.21499999999997</v>
      </c>
      <c r="E37184" s="28">
        <v>423.22699999999998</v>
      </c>
    </row>
    <row r="37185" spans="4:5" x14ac:dyDescent="0.25">
      <c r="D37185" s="31">
        <v>-375.19900000000001</v>
      </c>
      <c r="E37185" s="28">
        <v>423.14800000000002</v>
      </c>
    </row>
    <row r="37186" spans="4:5" x14ac:dyDescent="0.25">
      <c r="D37186" s="31">
        <v>-375.18299999999999</v>
      </c>
      <c r="E37186" s="28">
        <v>423.06900000000002</v>
      </c>
    </row>
    <row r="37187" spans="4:5" x14ac:dyDescent="0.25">
      <c r="D37187" s="31">
        <v>-375.16699999999997</v>
      </c>
      <c r="E37187" s="28">
        <v>422.99</v>
      </c>
    </row>
    <row r="37188" spans="4:5" x14ac:dyDescent="0.25">
      <c r="D37188" s="31">
        <v>-375.15100000000001</v>
      </c>
      <c r="E37188" s="28">
        <v>422.911</v>
      </c>
    </row>
    <row r="37189" spans="4:5" x14ac:dyDescent="0.25">
      <c r="D37189" s="31">
        <v>-375.13499999999999</v>
      </c>
      <c r="E37189" s="28">
        <v>422.83199999999999</v>
      </c>
    </row>
    <row r="37190" spans="4:5" x14ac:dyDescent="0.25">
      <c r="D37190" s="31">
        <v>-375.11900000000003</v>
      </c>
      <c r="E37190" s="28">
        <v>422.75299999999999</v>
      </c>
    </row>
    <row r="37191" spans="4:5" x14ac:dyDescent="0.25">
      <c r="D37191" s="31">
        <v>-375.10300000000001</v>
      </c>
      <c r="E37191" s="28">
        <v>422.67399999999998</v>
      </c>
    </row>
    <row r="37192" spans="4:5" x14ac:dyDescent="0.25">
      <c r="D37192" s="31">
        <v>-375.08699999999999</v>
      </c>
      <c r="E37192" s="28">
        <v>422.59500000000003</v>
      </c>
    </row>
    <row r="37193" spans="4:5" x14ac:dyDescent="0.25">
      <c r="D37193" s="31">
        <v>-375.07100000000003</v>
      </c>
      <c r="E37193" s="28">
        <v>422.51600000000002</v>
      </c>
    </row>
    <row r="37194" spans="4:5" x14ac:dyDescent="0.25">
      <c r="D37194" s="31">
        <v>-375.05500000000001</v>
      </c>
      <c r="E37194" s="28">
        <v>422.43700000000001</v>
      </c>
    </row>
    <row r="37195" spans="4:5" x14ac:dyDescent="0.25">
      <c r="D37195" s="31">
        <v>-375.03899999999999</v>
      </c>
      <c r="E37195" s="28">
        <v>422.358</v>
      </c>
    </row>
    <row r="37196" spans="4:5" x14ac:dyDescent="0.25">
      <c r="D37196" s="31">
        <v>-375.02300000000002</v>
      </c>
      <c r="E37196" s="28">
        <v>422.279</v>
      </c>
    </row>
    <row r="37197" spans="4:5" x14ac:dyDescent="0.25">
      <c r="D37197" s="31">
        <v>-375.00700000000001</v>
      </c>
      <c r="E37197" s="28">
        <v>422.2</v>
      </c>
    </row>
    <row r="37198" spans="4:5" x14ac:dyDescent="0.25">
      <c r="D37198" s="31">
        <v>-374.99099999999999</v>
      </c>
      <c r="E37198" s="28">
        <v>422.12099999999998</v>
      </c>
    </row>
    <row r="37199" spans="4:5" x14ac:dyDescent="0.25">
      <c r="D37199" s="31">
        <v>-374.97500000000002</v>
      </c>
      <c r="E37199" s="28">
        <v>422.04300000000001</v>
      </c>
    </row>
    <row r="37200" spans="4:5" x14ac:dyDescent="0.25">
      <c r="D37200" s="31">
        <v>-374.959</v>
      </c>
      <c r="E37200" s="28">
        <v>421.964</v>
      </c>
    </row>
    <row r="37201" spans="4:5" x14ac:dyDescent="0.25">
      <c r="D37201" s="31">
        <v>-374.94299999999998</v>
      </c>
      <c r="E37201" s="28">
        <v>421.88499999999999</v>
      </c>
    </row>
    <row r="37202" spans="4:5" x14ac:dyDescent="0.25">
      <c r="D37202" s="31">
        <v>-374.92700000000002</v>
      </c>
      <c r="E37202" s="28">
        <v>421.80599999999998</v>
      </c>
    </row>
    <row r="37203" spans="4:5" x14ac:dyDescent="0.25">
      <c r="D37203" s="31">
        <v>-374.911</v>
      </c>
      <c r="E37203" s="28">
        <v>421.72699999999998</v>
      </c>
    </row>
    <row r="37204" spans="4:5" x14ac:dyDescent="0.25">
      <c r="D37204" s="31">
        <v>-374.89499999999998</v>
      </c>
      <c r="E37204" s="28">
        <v>421.64800000000002</v>
      </c>
    </row>
    <row r="37205" spans="4:5" x14ac:dyDescent="0.25">
      <c r="D37205" s="31">
        <v>-374.87900000000002</v>
      </c>
      <c r="E37205" s="28">
        <v>421.57</v>
      </c>
    </row>
    <row r="37206" spans="4:5" x14ac:dyDescent="0.25">
      <c r="D37206" s="31">
        <v>-374.863</v>
      </c>
      <c r="E37206" s="28">
        <v>421.49099999999999</v>
      </c>
    </row>
    <row r="37207" spans="4:5" x14ac:dyDescent="0.25">
      <c r="D37207" s="31">
        <v>-374.84699999999998</v>
      </c>
      <c r="E37207" s="28">
        <v>421.41199999999998</v>
      </c>
    </row>
    <row r="37208" spans="4:5" x14ac:dyDescent="0.25">
      <c r="D37208" s="31">
        <v>-374.83100000000002</v>
      </c>
      <c r="E37208" s="28">
        <v>421.33300000000003</v>
      </c>
    </row>
    <row r="37209" spans="4:5" x14ac:dyDescent="0.25">
      <c r="D37209" s="31">
        <v>-374.815</v>
      </c>
      <c r="E37209" s="28">
        <v>421.255</v>
      </c>
    </row>
    <row r="37210" spans="4:5" x14ac:dyDescent="0.25">
      <c r="D37210" s="31">
        <v>-374.79899999999998</v>
      </c>
      <c r="E37210" s="28">
        <v>421.17599999999999</v>
      </c>
    </row>
    <row r="37211" spans="4:5" x14ac:dyDescent="0.25">
      <c r="D37211" s="31">
        <v>-374.78300000000002</v>
      </c>
      <c r="E37211" s="28">
        <v>421.09699999999998</v>
      </c>
    </row>
    <row r="37212" spans="4:5" x14ac:dyDescent="0.25">
      <c r="D37212" s="31">
        <v>-374.767</v>
      </c>
      <c r="E37212" s="28">
        <v>421.01799999999997</v>
      </c>
    </row>
    <row r="37213" spans="4:5" x14ac:dyDescent="0.25">
      <c r="D37213" s="31">
        <v>-374.75099999999998</v>
      </c>
      <c r="E37213" s="28">
        <v>420.94</v>
      </c>
    </row>
    <row r="37214" spans="4:5" x14ac:dyDescent="0.25">
      <c r="D37214" s="31">
        <v>-374.73500000000001</v>
      </c>
      <c r="E37214" s="28">
        <v>420.86099999999999</v>
      </c>
    </row>
    <row r="37215" spans="4:5" x14ac:dyDescent="0.25">
      <c r="D37215" s="31">
        <v>-374.71899999999999</v>
      </c>
      <c r="E37215" s="28">
        <v>420.78199999999998</v>
      </c>
    </row>
    <row r="37216" spans="4:5" x14ac:dyDescent="0.25">
      <c r="D37216" s="31">
        <v>-374.70299999999997</v>
      </c>
      <c r="E37216" s="28">
        <v>420.70400000000001</v>
      </c>
    </row>
    <row r="37217" spans="4:5" x14ac:dyDescent="0.25">
      <c r="D37217" s="31">
        <v>-374.68700000000001</v>
      </c>
      <c r="E37217" s="28">
        <v>420.625</v>
      </c>
    </row>
    <row r="37218" spans="4:5" x14ac:dyDescent="0.25">
      <c r="D37218" s="31">
        <v>-374.67099999999999</v>
      </c>
      <c r="E37218" s="28">
        <v>420.54599999999999</v>
      </c>
    </row>
    <row r="37219" spans="4:5" x14ac:dyDescent="0.25">
      <c r="D37219" s="31">
        <v>-374.65499999999997</v>
      </c>
      <c r="E37219" s="28">
        <v>420.46800000000002</v>
      </c>
    </row>
    <row r="37220" spans="4:5" x14ac:dyDescent="0.25">
      <c r="D37220" s="31">
        <v>-374.63900000000001</v>
      </c>
      <c r="E37220" s="28">
        <v>420.38900000000001</v>
      </c>
    </row>
    <row r="37221" spans="4:5" x14ac:dyDescent="0.25">
      <c r="D37221" s="31">
        <v>-374.62299999999999</v>
      </c>
      <c r="E37221" s="28">
        <v>420.31</v>
      </c>
    </row>
    <row r="37222" spans="4:5" x14ac:dyDescent="0.25">
      <c r="D37222" s="31">
        <v>-374.60700000000003</v>
      </c>
      <c r="E37222" s="28">
        <v>420.23200000000003</v>
      </c>
    </row>
    <row r="37223" spans="4:5" x14ac:dyDescent="0.25">
      <c r="D37223" s="31">
        <v>-374.59100000000001</v>
      </c>
      <c r="E37223" s="28">
        <v>420.15300000000002</v>
      </c>
    </row>
    <row r="37224" spans="4:5" x14ac:dyDescent="0.25">
      <c r="D37224" s="31">
        <v>-374.57499999999999</v>
      </c>
      <c r="E37224" s="28">
        <v>420.07499999999999</v>
      </c>
    </row>
    <row r="37225" spans="4:5" x14ac:dyDescent="0.25">
      <c r="D37225" s="31">
        <v>-374.55900000000003</v>
      </c>
      <c r="E37225" s="28">
        <v>419.99599999999998</v>
      </c>
    </row>
    <row r="37226" spans="4:5" x14ac:dyDescent="0.25">
      <c r="D37226" s="31">
        <v>-374.54300000000001</v>
      </c>
      <c r="E37226" s="28">
        <v>419.91800000000001</v>
      </c>
    </row>
    <row r="37227" spans="4:5" x14ac:dyDescent="0.25">
      <c r="D37227" s="31">
        <v>-374.52699999999999</v>
      </c>
      <c r="E37227" s="28">
        <v>419.839</v>
      </c>
    </row>
    <row r="37228" spans="4:5" x14ac:dyDescent="0.25">
      <c r="D37228" s="31">
        <v>-374.51100000000002</v>
      </c>
      <c r="E37228" s="28">
        <v>419.76</v>
      </c>
    </row>
    <row r="37229" spans="4:5" x14ac:dyDescent="0.25">
      <c r="D37229" s="31">
        <v>-374.495</v>
      </c>
      <c r="E37229" s="28">
        <v>419.68200000000002</v>
      </c>
    </row>
    <row r="37230" spans="4:5" x14ac:dyDescent="0.25">
      <c r="D37230" s="31">
        <v>-374.47899999999998</v>
      </c>
      <c r="E37230" s="28">
        <v>419.60300000000001</v>
      </c>
    </row>
    <row r="37231" spans="4:5" x14ac:dyDescent="0.25">
      <c r="D37231" s="31">
        <v>-374.464</v>
      </c>
      <c r="E37231" s="28">
        <v>419.52499999999998</v>
      </c>
    </row>
    <row r="37232" spans="4:5" x14ac:dyDescent="0.25">
      <c r="D37232" s="31">
        <v>-374.44799999999998</v>
      </c>
      <c r="E37232" s="28">
        <v>419.44600000000003</v>
      </c>
    </row>
    <row r="37233" spans="4:5" x14ac:dyDescent="0.25">
      <c r="D37233" s="31">
        <v>-374.43200000000002</v>
      </c>
      <c r="E37233" s="28">
        <v>419.36799999999999</v>
      </c>
    </row>
    <row r="37234" spans="4:5" x14ac:dyDescent="0.25">
      <c r="D37234" s="31">
        <v>-374.416</v>
      </c>
      <c r="E37234" s="28">
        <v>419.28899999999999</v>
      </c>
    </row>
    <row r="37235" spans="4:5" x14ac:dyDescent="0.25">
      <c r="D37235" s="31">
        <v>-374.4</v>
      </c>
      <c r="E37235" s="28">
        <v>419.21100000000001</v>
      </c>
    </row>
    <row r="37236" spans="4:5" x14ac:dyDescent="0.25">
      <c r="D37236" s="31">
        <v>-374.38400000000001</v>
      </c>
      <c r="E37236" s="28">
        <v>419.13200000000001</v>
      </c>
    </row>
    <row r="37237" spans="4:5" x14ac:dyDescent="0.25">
      <c r="D37237" s="31">
        <v>-374.36799999999999</v>
      </c>
      <c r="E37237" s="28">
        <v>419.05399999999997</v>
      </c>
    </row>
    <row r="37238" spans="4:5" x14ac:dyDescent="0.25">
      <c r="D37238" s="31">
        <v>-374.35199999999998</v>
      </c>
      <c r="E37238" s="28">
        <v>418.976</v>
      </c>
    </row>
    <row r="37239" spans="4:5" x14ac:dyDescent="0.25">
      <c r="D37239" s="31">
        <v>-374.33600000000001</v>
      </c>
      <c r="E37239" s="28">
        <v>418.89699999999999</v>
      </c>
    </row>
    <row r="37240" spans="4:5" x14ac:dyDescent="0.25">
      <c r="D37240" s="31">
        <v>-374.32</v>
      </c>
      <c r="E37240" s="28">
        <v>418.81900000000002</v>
      </c>
    </row>
    <row r="37241" spans="4:5" x14ac:dyDescent="0.25">
      <c r="D37241" s="31">
        <v>-374.30399999999997</v>
      </c>
      <c r="E37241" s="28">
        <v>418.74</v>
      </c>
    </row>
    <row r="37242" spans="4:5" x14ac:dyDescent="0.25">
      <c r="D37242" s="31">
        <v>-374.28800000000001</v>
      </c>
      <c r="E37242" s="28">
        <v>418.66199999999998</v>
      </c>
    </row>
    <row r="37243" spans="4:5" x14ac:dyDescent="0.25">
      <c r="D37243" s="31">
        <v>-374.27199999999999</v>
      </c>
      <c r="E37243" s="28">
        <v>418.584</v>
      </c>
    </row>
    <row r="37244" spans="4:5" x14ac:dyDescent="0.25">
      <c r="D37244" s="31">
        <v>-374.25599999999997</v>
      </c>
      <c r="E37244" s="28">
        <v>418.505</v>
      </c>
    </row>
    <row r="37245" spans="4:5" x14ac:dyDescent="0.25">
      <c r="D37245" s="31">
        <v>-374.24</v>
      </c>
      <c r="E37245" s="28">
        <v>418.42700000000002</v>
      </c>
    </row>
    <row r="37246" spans="4:5" x14ac:dyDescent="0.25">
      <c r="D37246" s="31">
        <v>-374.22399999999999</v>
      </c>
      <c r="E37246" s="28">
        <v>418.34899999999999</v>
      </c>
    </row>
    <row r="37247" spans="4:5" x14ac:dyDescent="0.25">
      <c r="D37247" s="31">
        <v>-374.20800000000003</v>
      </c>
      <c r="E37247" s="28">
        <v>418.27</v>
      </c>
    </row>
    <row r="37248" spans="4:5" x14ac:dyDescent="0.25">
      <c r="D37248" s="31">
        <v>-374.19200000000001</v>
      </c>
      <c r="E37248" s="28">
        <v>418.19200000000001</v>
      </c>
    </row>
    <row r="37249" spans="4:5" x14ac:dyDescent="0.25">
      <c r="D37249" s="31">
        <v>-374.17599999999999</v>
      </c>
      <c r="E37249" s="28">
        <v>418.11399999999998</v>
      </c>
    </row>
    <row r="37250" spans="4:5" x14ac:dyDescent="0.25">
      <c r="D37250" s="31">
        <v>-374.16</v>
      </c>
      <c r="E37250" s="28">
        <v>418.03500000000003</v>
      </c>
    </row>
    <row r="37251" spans="4:5" x14ac:dyDescent="0.25">
      <c r="D37251" s="31">
        <v>-374.14400000000001</v>
      </c>
      <c r="E37251" s="28">
        <v>417.95699999999999</v>
      </c>
    </row>
    <row r="37252" spans="4:5" x14ac:dyDescent="0.25">
      <c r="D37252" s="31">
        <v>-374.12799999999999</v>
      </c>
      <c r="E37252" s="28">
        <v>417.87900000000002</v>
      </c>
    </row>
    <row r="37253" spans="4:5" x14ac:dyDescent="0.25">
      <c r="D37253" s="31">
        <v>-374.11200000000002</v>
      </c>
      <c r="E37253" s="28">
        <v>417.80099999999999</v>
      </c>
    </row>
    <row r="37254" spans="4:5" x14ac:dyDescent="0.25">
      <c r="D37254" s="31">
        <v>-374.096</v>
      </c>
      <c r="E37254" s="28">
        <v>417.72199999999998</v>
      </c>
    </row>
    <row r="37255" spans="4:5" x14ac:dyDescent="0.25">
      <c r="D37255" s="31">
        <v>-374.08</v>
      </c>
      <c r="E37255" s="28">
        <v>417.64400000000001</v>
      </c>
    </row>
    <row r="37256" spans="4:5" x14ac:dyDescent="0.25">
      <c r="D37256" s="31">
        <v>-374.06400000000002</v>
      </c>
      <c r="E37256" s="28">
        <v>417.56599999999997</v>
      </c>
    </row>
    <row r="37257" spans="4:5" x14ac:dyDescent="0.25">
      <c r="D37257" s="31">
        <v>-374.048</v>
      </c>
      <c r="E37257" s="28">
        <v>417.488</v>
      </c>
    </row>
    <row r="37258" spans="4:5" x14ac:dyDescent="0.25">
      <c r="D37258" s="31">
        <v>-374.03199999999998</v>
      </c>
      <c r="E37258" s="28">
        <v>417.41</v>
      </c>
    </row>
    <row r="37259" spans="4:5" x14ac:dyDescent="0.25">
      <c r="D37259" s="31">
        <v>-374.01600000000002</v>
      </c>
      <c r="E37259" s="28">
        <v>417.33100000000002</v>
      </c>
    </row>
    <row r="37260" spans="4:5" x14ac:dyDescent="0.25">
      <c r="D37260" s="31">
        <v>-374</v>
      </c>
      <c r="E37260" s="28">
        <v>417.25299999999999</v>
      </c>
    </row>
    <row r="37261" spans="4:5" x14ac:dyDescent="0.25">
      <c r="D37261" s="31">
        <v>-373.98399999999998</v>
      </c>
      <c r="E37261" s="28">
        <v>417.17500000000001</v>
      </c>
    </row>
    <row r="37262" spans="4:5" x14ac:dyDescent="0.25">
      <c r="D37262" s="31">
        <v>-373.96800000000002</v>
      </c>
      <c r="E37262" s="28">
        <v>417.09699999999998</v>
      </c>
    </row>
    <row r="37263" spans="4:5" x14ac:dyDescent="0.25">
      <c r="D37263" s="31">
        <v>-373.952</v>
      </c>
      <c r="E37263" s="28">
        <v>417.01900000000001</v>
      </c>
    </row>
    <row r="37264" spans="4:5" x14ac:dyDescent="0.25">
      <c r="D37264" s="31">
        <v>-373.93599999999998</v>
      </c>
      <c r="E37264" s="28">
        <v>416.94099999999997</v>
      </c>
    </row>
    <row r="37265" spans="4:5" x14ac:dyDescent="0.25">
      <c r="D37265" s="31">
        <v>-373.92</v>
      </c>
      <c r="E37265" s="28">
        <v>416.86200000000002</v>
      </c>
    </row>
    <row r="37266" spans="4:5" x14ac:dyDescent="0.25">
      <c r="D37266" s="31">
        <v>-373.904</v>
      </c>
      <c r="E37266" s="28">
        <v>416.78399999999999</v>
      </c>
    </row>
    <row r="37267" spans="4:5" x14ac:dyDescent="0.25">
      <c r="D37267" s="31">
        <v>-373.88799999999998</v>
      </c>
      <c r="E37267" s="28">
        <v>416.70600000000002</v>
      </c>
    </row>
    <row r="37268" spans="4:5" x14ac:dyDescent="0.25">
      <c r="D37268" s="31">
        <v>-373.87200000000001</v>
      </c>
      <c r="E37268" s="28">
        <v>416.62799999999999</v>
      </c>
    </row>
    <row r="37269" spans="4:5" x14ac:dyDescent="0.25">
      <c r="D37269" s="31">
        <v>-373.85599999999999</v>
      </c>
      <c r="E37269" s="28">
        <v>416.55</v>
      </c>
    </row>
    <row r="37270" spans="4:5" x14ac:dyDescent="0.25">
      <c r="D37270" s="31">
        <v>-373.84</v>
      </c>
      <c r="E37270" s="28">
        <v>416.47199999999998</v>
      </c>
    </row>
    <row r="37271" spans="4:5" x14ac:dyDescent="0.25">
      <c r="D37271" s="31">
        <v>-373.82400000000001</v>
      </c>
      <c r="E37271" s="28">
        <v>416.39400000000001</v>
      </c>
    </row>
    <row r="37272" spans="4:5" x14ac:dyDescent="0.25">
      <c r="D37272" s="31">
        <v>-373.80799999999999</v>
      </c>
      <c r="E37272" s="28">
        <v>416.31599999999997</v>
      </c>
    </row>
    <row r="37273" spans="4:5" x14ac:dyDescent="0.25">
      <c r="D37273" s="31">
        <v>-373.79199999999997</v>
      </c>
      <c r="E37273" s="28">
        <v>416.238</v>
      </c>
    </row>
    <row r="37274" spans="4:5" x14ac:dyDescent="0.25">
      <c r="D37274" s="31">
        <v>-373.77600000000001</v>
      </c>
      <c r="E37274" s="28">
        <v>416.16</v>
      </c>
    </row>
    <row r="37275" spans="4:5" x14ac:dyDescent="0.25">
      <c r="D37275" s="31">
        <v>-373.76</v>
      </c>
      <c r="E37275" s="28">
        <v>416.08199999999999</v>
      </c>
    </row>
    <row r="37276" spans="4:5" x14ac:dyDescent="0.25">
      <c r="D37276" s="31">
        <v>-373.74400000000003</v>
      </c>
      <c r="E37276" s="28">
        <v>416.00400000000002</v>
      </c>
    </row>
    <row r="37277" spans="4:5" x14ac:dyDescent="0.25">
      <c r="D37277" s="31">
        <v>-373.72800000000001</v>
      </c>
      <c r="E37277" s="28">
        <v>415.92599999999999</v>
      </c>
    </row>
    <row r="37278" spans="4:5" x14ac:dyDescent="0.25">
      <c r="D37278" s="31">
        <v>-373.71199999999999</v>
      </c>
      <c r="E37278" s="28">
        <v>415.84800000000001</v>
      </c>
    </row>
    <row r="37279" spans="4:5" x14ac:dyDescent="0.25">
      <c r="D37279" s="31">
        <v>-373.69600000000003</v>
      </c>
      <c r="E37279" s="28">
        <v>415.77</v>
      </c>
    </row>
    <row r="37280" spans="4:5" x14ac:dyDescent="0.25">
      <c r="D37280" s="31">
        <v>-373.68</v>
      </c>
      <c r="E37280" s="28">
        <v>415.69200000000001</v>
      </c>
    </row>
    <row r="37281" spans="4:5" x14ac:dyDescent="0.25">
      <c r="D37281" s="31">
        <v>-373.66399999999999</v>
      </c>
      <c r="E37281" s="28">
        <v>415.61399999999998</v>
      </c>
    </row>
    <row r="37282" spans="4:5" x14ac:dyDescent="0.25">
      <c r="D37282" s="31">
        <v>-373.64800000000002</v>
      </c>
      <c r="E37282" s="28">
        <v>415.536</v>
      </c>
    </row>
    <row r="37283" spans="4:5" x14ac:dyDescent="0.25">
      <c r="D37283" s="31">
        <v>-373.63200000000001</v>
      </c>
      <c r="E37283" s="28">
        <v>415.45800000000003</v>
      </c>
    </row>
    <row r="37284" spans="4:5" x14ac:dyDescent="0.25">
      <c r="D37284" s="31">
        <v>-373.61599999999999</v>
      </c>
      <c r="E37284" s="28">
        <v>415.38099999999997</v>
      </c>
    </row>
    <row r="37285" spans="4:5" x14ac:dyDescent="0.25">
      <c r="D37285" s="31">
        <v>-373.6</v>
      </c>
      <c r="E37285" s="28">
        <v>415.303</v>
      </c>
    </row>
    <row r="37286" spans="4:5" x14ac:dyDescent="0.25">
      <c r="D37286" s="31">
        <v>-373.584</v>
      </c>
      <c r="E37286" s="28">
        <v>415.22500000000002</v>
      </c>
    </row>
    <row r="37287" spans="4:5" x14ac:dyDescent="0.25">
      <c r="D37287" s="31">
        <v>-373.56799999999998</v>
      </c>
      <c r="E37287" s="28">
        <v>415.14699999999999</v>
      </c>
    </row>
    <row r="37288" spans="4:5" x14ac:dyDescent="0.25">
      <c r="D37288" s="31">
        <v>-373.55200000000002</v>
      </c>
      <c r="E37288" s="28">
        <v>415.06900000000002</v>
      </c>
    </row>
    <row r="37289" spans="4:5" x14ac:dyDescent="0.25">
      <c r="D37289" s="31">
        <v>-373.536</v>
      </c>
      <c r="E37289" s="28">
        <v>414.99099999999999</v>
      </c>
    </row>
    <row r="37290" spans="4:5" x14ac:dyDescent="0.25">
      <c r="D37290" s="31">
        <v>-373.52</v>
      </c>
      <c r="E37290" s="28">
        <v>414.91300000000001</v>
      </c>
    </row>
    <row r="37291" spans="4:5" x14ac:dyDescent="0.25">
      <c r="D37291" s="31">
        <v>-373.50400000000002</v>
      </c>
      <c r="E37291" s="28">
        <v>414.83600000000001</v>
      </c>
    </row>
    <row r="37292" spans="4:5" x14ac:dyDescent="0.25">
      <c r="D37292" s="31">
        <v>-373.488</v>
      </c>
      <c r="E37292" s="28">
        <v>414.75799999999998</v>
      </c>
    </row>
    <row r="37293" spans="4:5" x14ac:dyDescent="0.25">
      <c r="D37293" s="31">
        <v>-373.47199999999998</v>
      </c>
      <c r="E37293" s="28">
        <v>414.68</v>
      </c>
    </row>
    <row r="37294" spans="4:5" x14ac:dyDescent="0.25">
      <c r="D37294" s="31">
        <v>-373.45600000000002</v>
      </c>
      <c r="E37294" s="28">
        <v>414.60199999999998</v>
      </c>
    </row>
    <row r="37295" spans="4:5" x14ac:dyDescent="0.25">
      <c r="D37295" s="31">
        <v>-373.44</v>
      </c>
      <c r="E37295" s="28">
        <v>414.52499999999998</v>
      </c>
    </row>
    <row r="37296" spans="4:5" x14ac:dyDescent="0.25">
      <c r="D37296" s="31">
        <v>-373.42399999999998</v>
      </c>
      <c r="E37296" s="28">
        <v>414.447</v>
      </c>
    </row>
    <row r="37297" spans="4:5" x14ac:dyDescent="0.25">
      <c r="D37297" s="31">
        <v>-373.40800000000002</v>
      </c>
      <c r="E37297" s="28">
        <v>414.36900000000003</v>
      </c>
    </row>
    <row r="37298" spans="4:5" x14ac:dyDescent="0.25">
      <c r="D37298" s="31">
        <v>-373.392</v>
      </c>
      <c r="E37298" s="28">
        <v>414.291</v>
      </c>
    </row>
    <row r="37299" spans="4:5" x14ac:dyDescent="0.25">
      <c r="D37299" s="31">
        <v>-373.37599999999998</v>
      </c>
      <c r="E37299" s="28">
        <v>414.214</v>
      </c>
    </row>
    <row r="37300" spans="4:5" x14ac:dyDescent="0.25">
      <c r="D37300" s="31">
        <v>-373.36</v>
      </c>
      <c r="E37300" s="28">
        <v>414.13600000000002</v>
      </c>
    </row>
    <row r="37301" spans="4:5" x14ac:dyDescent="0.25">
      <c r="D37301" s="31">
        <v>-373.34399999999999</v>
      </c>
      <c r="E37301" s="28">
        <v>414.05799999999999</v>
      </c>
    </row>
    <row r="37302" spans="4:5" x14ac:dyDescent="0.25">
      <c r="D37302" s="31">
        <v>-373.32799999999997</v>
      </c>
      <c r="E37302" s="28">
        <v>413.98</v>
      </c>
    </row>
    <row r="37303" spans="4:5" x14ac:dyDescent="0.25">
      <c r="D37303" s="31">
        <v>-373.31200000000001</v>
      </c>
      <c r="E37303" s="28">
        <v>413.90300000000002</v>
      </c>
    </row>
    <row r="37304" spans="4:5" x14ac:dyDescent="0.25">
      <c r="D37304" s="31">
        <v>-373.29599999999999</v>
      </c>
      <c r="E37304" s="28">
        <v>413.82499999999999</v>
      </c>
    </row>
    <row r="37305" spans="4:5" x14ac:dyDescent="0.25">
      <c r="D37305" s="31">
        <v>-373.28</v>
      </c>
      <c r="E37305" s="28">
        <v>413.74700000000001</v>
      </c>
    </row>
    <row r="37306" spans="4:5" x14ac:dyDescent="0.25">
      <c r="D37306" s="31">
        <v>-373.26400000000001</v>
      </c>
      <c r="E37306" s="28">
        <v>413.67</v>
      </c>
    </row>
    <row r="37307" spans="4:5" x14ac:dyDescent="0.25">
      <c r="D37307" s="31">
        <v>-373.24799999999999</v>
      </c>
      <c r="E37307" s="28">
        <v>413.59199999999998</v>
      </c>
    </row>
    <row r="37308" spans="4:5" x14ac:dyDescent="0.25">
      <c r="D37308" s="31">
        <v>-373.23200000000003</v>
      </c>
      <c r="E37308" s="28">
        <v>413.51499999999999</v>
      </c>
    </row>
    <row r="37309" spans="4:5" x14ac:dyDescent="0.25">
      <c r="D37309" s="31">
        <v>-373.21600000000001</v>
      </c>
      <c r="E37309" s="28">
        <v>413.43700000000001</v>
      </c>
    </row>
    <row r="37310" spans="4:5" x14ac:dyDescent="0.25">
      <c r="D37310" s="31">
        <v>-373.2</v>
      </c>
      <c r="E37310" s="28">
        <v>413.36</v>
      </c>
    </row>
    <row r="37311" spans="4:5" x14ac:dyDescent="0.25">
      <c r="D37311" s="31">
        <v>-373.18400000000003</v>
      </c>
      <c r="E37311" s="28">
        <v>413.28199999999998</v>
      </c>
    </row>
    <row r="37312" spans="4:5" x14ac:dyDescent="0.25">
      <c r="D37312" s="31">
        <v>-373.16800000000001</v>
      </c>
      <c r="E37312" s="28">
        <v>413.20400000000001</v>
      </c>
    </row>
    <row r="37313" spans="4:5" x14ac:dyDescent="0.25">
      <c r="D37313" s="31">
        <v>-373.15199999999999</v>
      </c>
      <c r="E37313" s="28">
        <v>413.12700000000001</v>
      </c>
    </row>
    <row r="37314" spans="4:5" x14ac:dyDescent="0.25">
      <c r="D37314" s="31">
        <v>-373.13600000000002</v>
      </c>
      <c r="E37314" s="28">
        <v>413.04899999999998</v>
      </c>
    </row>
    <row r="37315" spans="4:5" x14ac:dyDescent="0.25">
      <c r="D37315" s="31">
        <v>-373.12</v>
      </c>
      <c r="E37315" s="28">
        <v>412.97199999999998</v>
      </c>
    </row>
    <row r="37316" spans="4:5" x14ac:dyDescent="0.25">
      <c r="D37316" s="31">
        <v>-373.10399999999998</v>
      </c>
      <c r="E37316" s="28">
        <v>412.89400000000001</v>
      </c>
    </row>
    <row r="37317" spans="4:5" x14ac:dyDescent="0.25">
      <c r="D37317" s="31">
        <v>-373.08800000000002</v>
      </c>
      <c r="E37317" s="28">
        <v>412.81700000000001</v>
      </c>
    </row>
    <row r="37318" spans="4:5" x14ac:dyDescent="0.25">
      <c r="D37318" s="31">
        <v>-373.072</v>
      </c>
      <c r="E37318" s="28">
        <v>412.73899999999998</v>
      </c>
    </row>
    <row r="37319" spans="4:5" x14ac:dyDescent="0.25">
      <c r="D37319" s="31">
        <v>-373.05599999999998</v>
      </c>
      <c r="E37319" s="28">
        <v>412.66199999999998</v>
      </c>
    </row>
    <row r="37320" spans="4:5" x14ac:dyDescent="0.25">
      <c r="D37320" s="31">
        <v>-373.04</v>
      </c>
      <c r="E37320" s="28">
        <v>412.584</v>
      </c>
    </row>
    <row r="37321" spans="4:5" x14ac:dyDescent="0.25">
      <c r="D37321" s="31">
        <v>-373.024</v>
      </c>
      <c r="E37321" s="28">
        <v>412.50700000000001</v>
      </c>
    </row>
    <row r="37322" spans="4:5" x14ac:dyDescent="0.25">
      <c r="D37322" s="31">
        <v>-373.00799999999998</v>
      </c>
      <c r="E37322" s="28">
        <v>412.42899999999997</v>
      </c>
    </row>
    <row r="37323" spans="4:5" x14ac:dyDescent="0.25">
      <c r="D37323" s="31">
        <v>-372.99200000000002</v>
      </c>
      <c r="E37323" s="28">
        <v>412.35199999999998</v>
      </c>
    </row>
    <row r="37324" spans="4:5" x14ac:dyDescent="0.25">
      <c r="D37324" s="31">
        <v>-372.976</v>
      </c>
      <c r="E37324" s="28">
        <v>412.274</v>
      </c>
    </row>
    <row r="37325" spans="4:5" x14ac:dyDescent="0.25">
      <c r="D37325" s="31">
        <v>-372.96</v>
      </c>
      <c r="E37325" s="28">
        <v>412.197</v>
      </c>
    </row>
    <row r="37326" spans="4:5" x14ac:dyDescent="0.25">
      <c r="D37326" s="31">
        <v>-372.94400000000002</v>
      </c>
      <c r="E37326" s="28">
        <v>412.12</v>
      </c>
    </row>
    <row r="37327" spans="4:5" x14ac:dyDescent="0.25">
      <c r="D37327" s="31">
        <v>-372.928</v>
      </c>
      <c r="E37327" s="28">
        <v>412.04199999999997</v>
      </c>
    </row>
    <row r="37328" spans="4:5" x14ac:dyDescent="0.25">
      <c r="D37328" s="31">
        <v>-372.91199999999998</v>
      </c>
      <c r="E37328" s="28">
        <v>411.96499999999997</v>
      </c>
    </row>
    <row r="37329" spans="4:5" x14ac:dyDescent="0.25">
      <c r="D37329" s="31">
        <v>-372.89600000000002</v>
      </c>
      <c r="E37329" s="28">
        <v>411.88799999999998</v>
      </c>
    </row>
    <row r="37330" spans="4:5" x14ac:dyDescent="0.25">
      <c r="D37330" s="31">
        <v>-372.88</v>
      </c>
      <c r="E37330" s="28">
        <v>411.81</v>
      </c>
    </row>
    <row r="37331" spans="4:5" x14ac:dyDescent="0.25">
      <c r="D37331" s="31">
        <v>-372.86399999999998</v>
      </c>
      <c r="E37331" s="28">
        <v>411.733</v>
      </c>
    </row>
    <row r="37332" spans="4:5" x14ac:dyDescent="0.25">
      <c r="D37332" s="31">
        <v>-372.84800000000001</v>
      </c>
      <c r="E37332" s="28">
        <v>411.65600000000001</v>
      </c>
    </row>
    <row r="37333" spans="4:5" x14ac:dyDescent="0.25">
      <c r="D37333" s="31">
        <v>-372.83199999999999</v>
      </c>
      <c r="E37333" s="28">
        <v>411.57799999999997</v>
      </c>
    </row>
    <row r="37334" spans="4:5" x14ac:dyDescent="0.25">
      <c r="D37334" s="31">
        <v>-372.81599999999997</v>
      </c>
      <c r="E37334" s="28">
        <v>411.50099999999998</v>
      </c>
    </row>
    <row r="37335" spans="4:5" x14ac:dyDescent="0.25">
      <c r="D37335" s="31">
        <v>-372.8</v>
      </c>
      <c r="E37335" s="28">
        <v>411.42399999999998</v>
      </c>
    </row>
    <row r="37336" spans="4:5" x14ac:dyDescent="0.25">
      <c r="D37336" s="31">
        <v>-372.78399999999999</v>
      </c>
      <c r="E37336" s="28">
        <v>411.346</v>
      </c>
    </row>
    <row r="37337" spans="4:5" x14ac:dyDescent="0.25">
      <c r="D37337" s="31">
        <v>-372.76799999999997</v>
      </c>
      <c r="E37337" s="28">
        <v>411.26900000000001</v>
      </c>
    </row>
    <row r="37338" spans="4:5" x14ac:dyDescent="0.25">
      <c r="D37338" s="31">
        <v>-372.75200000000001</v>
      </c>
      <c r="E37338" s="28">
        <v>411.19200000000001</v>
      </c>
    </row>
    <row r="37339" spans="4:5" x14ac:dyDescent="0.25">
      <c r="D37339" s="31">
        <v>-372.73599999999999</v>
      </c>
      <c r="E37339" s="28">
        <v>411.11500000000001</v>
      </c>
    </row>
    <row r="37340" spans="4:5" x14ac:dyDescent="0.25">
      <c r="D37340" s="31">
        <v>-372.72</v>
      </c>
      <c r="E37340" s="28">
        <v>411.03699999999998</v>
      </c>
    </row>
    <row r="37341" spans="4:5" x14ac:dyDescent="0.25">
      <c r="D37341" s="31">
        <v>-372.70400000000001</v>
      </c>
      <c r="E37341" s="28">
        <v>410.96</v>
      </c>
    </row>
    <row r="37342" spans="4:5" x14ac:dyDescent="0.25">
      <c r="D37342" s="31">
        <v>-372.68799999999999</v>
      </c>
      <c r="E37342" s="28">
        <v>410.88299999999998</v>
      </c>
    </row>
    <row r="37343" spans="4:5" x14ac:dyDescent="0.25">
      <c r="D37343" s="31">
        <v>-372.67200000000003</v>
      </c>
      <c r="E37343" s="28">
        <v>410.80599999999998</v>
      </c>
    </row>
    <row r="37344" spans="4:5" x14ac:dyDescent="0.25">
      <c r="D37344" s="31">
        <v>-372.65600000000001</v>
      </c>
      <c r="E37344" s="28">
        <v>410.72899999999998</v>
      </c>
    </row>
    <row r="37345" spans="4:5" x14ac:dyDescent="0.25">
      <c r="D37345" s="31">
        <v>-372.64100000000002</v>
      </c>
      <c r="E37345" s="28">
        <v>410.65199999999999</v>
      </c>
    </row>
    <row r="37346" spans="4:5" x14ac:dyDescent="0.25">
      <c r="D37346" s="31">
        <v>-372.625</v>
      </c>
      <c r="E37346" s="28">
        <v>410.57400000000001</v>
      </c>
    </row>
    <row r="37347" spans="4:5" x14ac:dyDescent="0.25">
      <c r="D37347" s="31">
        <v>-372.60899999999998</v>
      </c>
      <c r="E37347" s="28">
        <v>410.49700000000001</v>
      </c>
    </row>
    <row r="37348" spans="4:5" x14ac:dyDescent="0.25">
      <c r="D37348" s="31">
        <v>-372.59300000000002</v>
      </c>
      <c r="E37348" s="28">
        <v>410.42</v>
      </c>
    </row>
    <row r="37349" spans="4:5" x14ac:dyDescent="0.25">
      <c r="D37349" s="31">
        <v>-372.577</v>
      </c>
      <c r="E37349" s="28">
        <v>410.34300000000002</v>
      </c>
    </row>
    <row r="37350" spans="4:5" x14ac:dyDescent="0.25">
      <c r="D37350" s="31">
        <v>-372.56099999999998</v>
      </c>
      <c r="E37350" s="28">
        <v>410.26600000000002</v>
      </c>
    </row>
    <row r="37351" spans="4:5" x14ac:dyDescent="0.25">
      <c r="D37351" s="31">
        <v>-372.54500000000002</v>
      </c>
      <c r="E37351" s="28">
        <v>410.18900000000002</v>
      </c>
    </row>
    <row r="37352" spans="4:5" x14ac:dyDescent="0.25">
      <c r="D37352" s="31">
        <v>-372.529</v>
      </c>
      <c r="E37352" s="28">
        <v>410.11200000000002</v>
      </c>
    </row>
    <row r="37353" spans="4:5" x14ac:dyDescent="0.25">
      <c r="D37353" s="31">
        <v>-372.51299999999998</v>
      </c>
      <c r="E37353" s="28">
        <v>410.03500000000003</v>
      </c>
    </row>
    <row r="37354" spans="4:5" x14ac:dyDescent="0.25">
      <c r="D37354" s="31">
        <v>-372.49700000000001</v>
      </c>
      <c r="E37354" s="28">
        <v>409.95800000000003</v>
      </c>
    </row>
    <row r="37355" spans="4:5" x14ac:dyDescent="0.25">
      <c r="D37355" s="31">
        <v>-372.48099999999999</v>
      </c>
      <c r="E37355" s="28">
        <v>409.88099999999997</v>
      </c>
    </row>
    <row r="37356" spans="4:5" x14ac:dyDescent="0.25">
      <c r="D37356" s="31">
        <v>-372.46499999999997</v>
      </c>
      <c r="E37356" s="28">
        <v>409.80399999999997</v>
      </c>
    </row>
    <row r="37357" spans="4:5" x14ac:dyDescent="0.25">
      <c r="D37357" s="31">
        <v>-372.44900000000001</v>
      </c>
      <c r="E37357" s="28">
        <v>409.72699999999998</v>
      </c>
    </row>
    <row r="37358" spans="4:5" x14ac:dyDescent="0.25">
      <c r="D37358" s="31">
        <v>-372.43299999999999</v>
      </c>
      <c r="E37358" s="28">
        <v>409.65</v>
      </c>
    </row>
    <row r="37359" spans="4:5" x14ac:dyDescent="0.25">
      <c r="D37359" s="31">
        <v>-372.41699999999997</v>
      </c>
      <c r="E37359" s="28">
        <v>409.572</v>
      </c>
    </row>
    <row r="37360" spans="4:5" x14ac:dyDescent="0.25">
      <c r="D37360" s="31">
        <v>-372.40100000000001</v>
      </c>
      <c r="E37360" s="28">
        <v>409.49599999999998</v>
      </c>
    </row>
    <row r="37361" spans="4:5" x14ac:dyDescent="0.25">
      <c r="D37361" s="31">
        <v>-372.38499999999999</v>
      </c>
      <c r="E37361" s="28">
        <v>409.41899999999998</v>
      </c>
    </row>
    <row r="37362" spans="4:5" x14ac:dyDescent="0.25">
      <c r="D37362" s="31">
        <v>-372.36900000000003</v>
      </c>
      <c r="E37362" s="28">
        <v>409.34199999999998</v>
      </c>
    </row>
    <row r="37363" spans="4:5" x14ac:dyDescent="0.25">
      <c r="D37363" s="31">
        <v>-372.35300000000001</v>
      </c>
      <c r="E37363" s="28">
        <v>409.26499999999999</v>
      </c>
    </row>
    <row r="37364" spans="4:5" x14ac:dyDescent="0.25">
      <c r="D37364" s="31">
        <v>-372.33699999999999</v>
      </c>
      <c r="E37364" s="28">
        <v>409.18799999999999</v>
      </c>
    </row>
    <row r="37365" spans="4:5" x14ac:dyDescent="0.25">
      <c r="D37365" s="31">
        <v>-372.32100000000003</v>
      </c>
      <c r="E37365" s="28">
        <v>409.11099999999999</v>
      </c>
    </row>
    <row r="37366" spans="4:5" x14ac:dyDescent="0.25">
      <c r="D37366" s="31">
        <v>-372.30500000000001</v>
      </c>
      <c r="E37366" s="28">
        <v>409.03399999999999</v>
      </c>
    </row>
    <row r="37367" spans="4:5" x14ac:dyDescent="0.25">
      <c r="D37367" s="31">
        <v>-372.28899999999999</v>
      </c>
      <c r="E37367" s="28">
        <v>408.95699999999999</v>
      </c>
    </row>
    <row r="37368" spans="4:5" x14ac:dyDescent="0.25">
      <c r="D37368" s="31">
        <v>-372.27300000000002</v>
      </c>
      <c r="E37368" s="28">
        <v>408.88</v>
      </c>
    </row>
    <row r="37369" spans="4:5" x14ac:dyDescent="0.25">
      <c r="D37369" s="31">
        <v>-372.25700000000001</v>
      </c>
      <c r="E37369" s="28">
        <v>408.803</v>
      </c>
    </row>
    <row r="37370" spans="4:5" x14ac:dyDescent="0.25">
      <c r="D37370" s="31">
        <v>-372.24099999999999</v>
      </c>
      <c r="E37370" s="28">
        <v>408.72699999999998</v>
      </c>
    </row>
    <row r="37371" spans="4:5" x14ac:dyDescent="0.25">
      <c r="D37371" s="31">
        <v>-372.22500000000002</v>
      </c>
      <c r="E37371" s="28">
        <v>408.65</v>
      </c>
    </row>
    <row r="37372" spans="4:5" x14ac:dyDescent="0.25">
      <c r="D37372" s="31">
        <v>-372.209</v>
      </c>
      <c r="E37372" s="28">
        <v>408.57299999999998</v>
      </c>
    </row>
    <row r="37373" spans="4:5" x14ac:dyDescent="0.25">
      <c r="D37373" s="31">
        <v>-372.19299999999998</v>
      </c>
      <c r="E37373" s="28">
        <v>408.49599999999998</v>
      </c>
    </row>
    <row r="37374" spans="4:5" x14ac:dyDescent="0.25">
      <c r="D37374" s="31">
        <v>-372.17700000000002</v>
      </c>
      <c r="E37374" s="28">
        <v>408.41899999999998</v>
      </c>
    </row>
    <row r="37375" spans="4:5" x14ac:dyDescent="0.25">
      <c r="D37375" s="31">
        <v>-372.161</v>
      </c>
      <c r="E37375" s="28">
        <v>408.34199999999998</v>
      </c>
    </row>
    <row r="37376" spans="4:5" x14ac:dyDescent="0.25">
      <c r="D37376" s="31">
        <v>-372.14499999999998</v>
      </c>
      <c r="E37376" s="28">
        <v>408.26600000000002</v>
      </c>
    </row>
    <row r="37377" spans="4:5" x14ac:dyDescent="0.25">
      <c r="D37377" s="31">
        <v>-372.12900000000002</v>
      </c>
      <c r="E37377" s="28">
        <v>408.18900000000002</v>
      </c>
    </row>
    <row r="37378" spans="4:5" x14ac:dyDescent="0.25">
      <c r="D37378" s="31">
        <v>-372.113</v>
      </c>
      <c r="E37378" s="28">
        <v>408.11200000000002</v>
      </c>
    </row>
    <row r="37379" spans="4:5" x14ac:dyDescent="0.25">
      <c r="D37379" s="31">
        <v>-372.09699999999998</v>
      </c>
      <c r="E37379" s="28">
        <v>408.03500000000003</v>
      </c>
    </row>
    <row r="37380" spans="4:5" x14ac:dyDescent="0.25">
      <c r="D37380" s="31">
        <v>-372.08100000000002</v>
      </c>
      <c r="E37380" s="28">
        <v>407.959</v>
      </c>
    </row>
    <row r="37381" spans="4:5" x14ac:dyDescent="0.25">
      <c r="D37381" s="31">
        <v>-372.065</v>
      </c>
      <c r="E37381" s="28">
        <v>407.88200000000001</v>
      </c>
    </row>
    <row r="37382" spans="4:5" x14ac:dyDescent="0.25">
      <c r="D37382" s="31">
        <v>-372.04899999999998</v>
      </c>
      <c r="E37382" s="28">
        <v>407.80500000000001</v>
      </c>
    </row>
    <row r="37383" spans="4:5" x14ac:dyDescent="0.25">
      <c r="D37383" s="31">
        <v>-372.03300000000002</v>
      </c>
      <c r="E37383" s="28">
        <v>407.72899999999998</v>
      </c>
    </row>
    <row r="37384" spans="4:5" x14ac:dyDescent="0.25">
      <c r="D37384" s="31">
        <v>-372.017</v>
      </c>
      <c r="E37384" s="28">
        <v>407.65199999999999</v>
      </c>
    </row>
    <row r="37385" spans="4:5" x14ac:dyDescent="0.25">
      <c r="D37385" s="31">
        <v>-372.00099999999998</v>
      </c>
      <c r="E37385" s="28">
        <v>407.57499999999999</v>
      </c>
    </row>
    <row r="37386" spans="4:5" x14ac:dyDescent="0.25">
      <c r="D37386" s="31">
        <v>-371.98500000000001</v>
      </c>
      <c r="E37386" s="28">
        <v>407.49799999999999</v>
      </c>
    </row>
    <row r="37387" spans="4:5" x14ac:dyDescent="0.25">
      <c r="D37387" s="31">
        <v>-371.96899999999999</v>
      </c>
      <c r="E37387" s="28">
        <v>407.42200000000003</v>
      </c>
    </row>
    <row r="37388" spans="4:5" x14ac:dyDescent="0.25">
      <c r="D37388" s="31">
        <v>-371.95299999999997</v>
      </c>
      <c r="E37388" s="28">
        <v>407.34500000000003</v>
      </c>
    </row>
    <row r="37389" spans="4:5" x14ac:dyDescent="0.25">
      <c r="D37389" s="31">
        <v>-371.93700000000001</v>
      </c>
      <c r="E37389" s="28">
        <v>407.26900000000001</v>
      </c>
    </row>
    <row r="37390" spans="4:5" x14ac:dyDescent="0.25">
      <c r="D37390" s="31">
        <v>-371.92099999999999</v>
      </c>
      <c r="E37390" s="28">
        <v>407.19200000000001</v>
      </c>
    </row>
    <row r="37391" spans="4:5" x14ac:dyDescent="0.25">
      <c r="D37391" s="31">
        <v>-371.90499999999997</v>
      </c>
      <c r="E37391" s="28">
        <v>407.11500000000001</v>
      </c>
    </row>
    <row r="37392" spans="4:5" x14ac:dyDescent="0.25">
      <c r="D37392" s="31">
        <v>-371.88900000000001</v>
      </c>
      <c r="E37392" s="28">
        <v>407.03899999999999</v>
      </c>
    </row>
    <row r="37393" spans="4:5" x14ac:dyDescent="0.25">
      <c r="D37393" s="31">
        <v>-371.87299999999999</v>
      </c>
      <c r="E37393" s="28">
        <v>406.96199999999999</v>
      </c>
    </row>
    <row r="37394" spans="4:5" x14ac:dyDescent="0.25">
      <c r="D37394" s="31">
        <v>-371.85700000000003</v>
      </c>
      <c r="E37394" s="28">
        <v>406.88600000000002</v>
      </c>
    </row>
    <row r="37395" spans="4:5" x14ac:dyDescent="0.25">
      <c r="D37395" s="31">
        <v>-371.84100000000001</v>
      </c>
      <c r="E37395" s="28">
        <v>406.80900000000003</v>
      </c>
    </row>
    <row r="37396" spans="4:5" x14ac:dyDescent="0.25">
      <c r="D37396" s="31">
        <v>-371.82499999999999</v>
      </c>
      <c r="E37396" s="28">
        <v>406.733</v>
      </c>
    </row>
    <row r="37397" spans="4:5" x14ac:dyDescent="0.25">
      <c r="D37397" s="31">
        <v>-371.80900000000003</v>
      </c>
      <c r="E37397" s="28">
        <v>406.65600000000001</v>
      </c>
    </row>
    <row r="37398" spans="4:5" x14ac:dyDescent="0.25">
      <c r="D37398" s="31">
        <v>-371.79300000000001</v>
      </c>
      <c r="E37398" s="28">
        <v>406.58</v>
      </c>
    </row>
    <row r="37399" spans="4:5" x14ac:dyDescent="0.25">
      <c r="D37399" s="31">
        <v>-371.77699999999999</v>
      </c>
      <c r="E37399" s="28">
        <v>406.50299999999999</v>
      </c>
    </row>
    <row r="37400" spans="4:5" x14ac:dyDescent="0.25">
      <c r="D37400" s="31">
        <v>-371.76100000000002</v>
      </c>
      <c r="E37400" s="28">
        <v>406.42700000000002</v>
      </c>
    </row>
    <row r="37401" spans="4:5" x14ac:dyDescent="0.25">
      <c r="D37401" s="31">
        <v>-371.745</v>
      </c>
      <c r="E37401" s="28">
        <v>406.35</v>
      </c>
    </row>
    <row r="37402" spans="4:5" x14ac:dyDescent="0.25">
      <c r="D37402" s="31">
        <v>-371.72899999999998</v>
      </c>
      <c r="E37402" s="28">
        <v>406.274</v>
      </c>
    </row>
    <row r="37403" spans="4:5" x14ac:dyDescent="0.25">
      <c r="D37403" s="31">
        <v>-371.71300000000002</v>
      </c>
      <c r="E37403" s="28">
        <v>406.197</v>
      </c>
    </row>
    <row r="37404" spans="4:5" x14ac:dyDescent="0.25">
      <c r="D37404" s="31">
        <v>-371.697</v>
      </c>
      <c r="E37404" s="28">
        <v>406.12099999999998</v>
      </c>
    </row>
    <row r="37405" spans="4:5" x14ac:dyDescent="0.25">
      <c r="D37405" s="31">
        <v>-371.68099999999998</v>
      </c>
      <c r="E37405" s="28">
        <v>406.04399999999998</v>
      </c>
    </row>
    <row r="37406" spans="4:5" x14ac:dyDescent="0.25">
      <c r="D37406" s="31">
        <v>-371.66500000000002</v>
      </c>
      <c r="E37406" s="28">
        <v>405.96800000000002</v>
      </c>
    </row>
    <row r="37407" spans="4:5" x14ac:dyDescent="0.25">
      <c r="D37407" s="31">
        <v>-371.649</v>
      </c>
      <c r="E37407" s="28">
        <v>405.892</v>
      </c>
    </row>
    <row r="37408" spans="4:5" x14ac:dyDescent="0.25">
      <c r="D37408" s="31">
        <v>-371.63299999999998</v>
      </c>
      <c r="E37408" s="28">
        <v>405.815</v>
      </c>
    </row>
    <row r="37409" spans="4:5" x14ac:dyDescent="0.25">
      <c r="D37409" s="31">
        <v>-371.61700000000002</v>
      </c>
      <c r="E37409" s="28">
        <v>405.73899999999998</v>
      </c>
    </row>
    <row r="37410" spans="4:5" x14ac:dyDescent="0.25">
      <c r="D37410" s="31">
        <v>-371.601</v>
      </c>
      <c r="E37410" s="28">
        <v>405.66300000000001</v>
      </c>
    </row>
    <row r="37411" spans="4:5" x14ac:dyDescent="0.25">
      <c r="D37411" s="31">
        <v>-371.58499999999998</v>
      </c>
      <c r="E37411" s="28">
        <v>405.58600000000001</v>
      </c>
    </row>
    <row r="37412" spans="4:5" x14ac:dyDescent="0.25">
      <c r="D37412" s="31">
        <v>-371.56900000000002</v>
      </c>
      <c r="E37412" s="28">
        <v>405.51</v>
      </c>
    </row>
    <row r="37413" spans="4:5" x14ac:dyDescent="0.25">
      <c r="D37413" s="31">
        <v>-371.553</v>
      </c>
      <c r="E37413" s="28">
        <v>405.43400000000003</v>
      </c>
    </row>
    <row r="37414" spans="4:5" x14ac:dyDescent="0.25">
      <c r="D37414" s="31">
        <v>-371.53699999999998</v>
      </c>
      <c r="E37414" s="28">
        <v>405.35700000000003</v>
      </c>
    </row>
    <row r="37415" spans="4:5" x14ac:dyDescent="0.25">
      <c r="D37415" s="31">
        <v>-371.52100000000002</v>
      </c>
      <c r="E37415" s="28">
        <v>405.28100000000001</v>
      </c>
    </row>
    <row r="37416" spans="4:5" x14ac:dyDescent="0.25">
      <c r="D37416" s="31">
        <v>-371.505</v>
      </c>
      <c r="E37416" s="28">
        <v>405.20499999999998</v>
      </c>
    </row>
    <row r="37417" spans="4:5" x14ac:dyDescent="0.25">
      <c r="D37417" s="31">
        <v>-371.48899999999998</v>
      </c>
      <c r="E37417" s="28">
        <v>405.12799999999999</v>
      </c>
    </row>
    <row r="37418" spans="4:5" x14ac:dyDescent="0.25">
      <c r="D37418" s="31">
        <v>-371.47300000000001</v>
      </c>
      <c r="E37418" s="28">
        <v>405.05200000000002</v>
      </c>
    </row>
    <row r="37419" spans="4:5" x14ac:dyDescent="0.25">
      <c r="D37419" s="31">
        <v>-371.45699999999999</v>
      </c>
      <c r="E37419" s="28">
        <v>404.976</v>
      </c>
    </row>
    <row r="37420" spans="4:5" x14ac:dyDescent="0.25">
      <c r="D37420" s="31">
        <v>-371.44099999999997</v>
      </c>
      <c r="E37420" s="28">
        <v>404.9</v>
      </c>
    </row>
    <row r="37421" spans="4:5" x14ac:dyDescent="0.25">
      <c r="D37421" s="31">
        <v>-371.42500000000001</v>
      </c>
      <c r="E37421" s="28">
        <v>404.82400000000001</v>
      </c>
    </row>
    <row r="37422" spans="4:5" x14ac:dyDescent="0.25">
      <c r="D37422" s="31">
        <v>-371.40899999999999</v>
      </c>
      <c r="E37422" s="28">
        <v>404.74700000000001</v>
      </c>
    </row>
    <row r="37423" spans="4:5" x14ac:dyDescent="0.25">
      <c r="D37423" s="31">
        <v>-371.39299999999997</v>
      </c>
      <c r="E37423" s="28">
        <v>404.67099999999999</v>
      </c>
    </row>
    <row r="37424" spans="4:5" x14ac:dyDescent="0.25">
      <c r="D37424" s="31">
        <v>-371.37700000000001</v>
      </c>
      <c r="E37424" s="28">
        <v>404.59500000000003</v>
      </c>
    </row>
    <row r="37425" spans="4:5" x14ac:dyDescent="0.25">
      <c r="D37425" s="31">
        <v>-371.36099999999999</v>
      </c>
      <c r="E37425" s="28">
        <v>404.51900000000001</v>
      </c>
    </row>
    <row r="37426" spans="4:5" x14ac:dyDescent="0.25">
      <c r="D37426" s="31">
        <v>-371.34500000000003</v>
      </c>
      <c r="E37426" s="28">
        <v>404.44299999999998</v>
      </c>
    </row>
    <row r="37427" spans="4:5" x14ac:dyDescent="0.25">
      <c r="D37427" s="31">
        <v>-371.32900000000001</v>
      </c>
      <c r="E37427" s="28">
        <v>404.36599999999999</v>
      </c>
    </row>
    <row r="37428" spans="4:5" x14ac:dyDescent="0.25">
      <c r="D37428" s="31">
        <v>-371.31299999999999</v>
      </c>
      <c r="E37428" s="28">
        <v>404.291</v>
      </c>
    </row>
    <row r="37429" spans="4:5" x14ac:dyDescent="0.25">
      <c r="D37429" s="31">
        <v>-371.29700000000003</v>
      </c>
      <c r="E37429" s="28">
        <v>404.214</v>
      </c>
    </row>
    <row r="37430" spans="4:5" x14ac:dyDescent="0.25">
      <c r="D37430" s="31">
        <v>-371.28100000000001</v>
      </c>
      <c r="E37430" s="28">
        <v>404.13799999999998</v>
      </c>
    </row>
    <row r="37431" spans="4:5" x14ac:dyDescent="0.25">
      <c r="D37431" s="31">
        <v>-371.26499999999999</v>
      </c>
      <c r="E37431" s="28">
        <v>404.06200000000001</v>
      </c>
    </row>
    <row r="37432" spans="4:5" x14ac:dyDescent="0.25">
      <c r="D37432" s="31">
        <v>-371.24900000000002</v>
      </c>
      <c r="E37432" s="28">
        <v>403.98599999999999</v>
      </c>
    </row>
    <row r="37433" spans="4:5" x14ac:dyDescent="0.25">
      <c r="D37433" s="31">
        <v>-371.233</v>
      </c>
      <c r="E37433" s="28">
        <v>403.91</v>
      </c>
    </row>
    <row r="37434" spans="4:5" x14ac:dyDescent="0.25">
      <c r="D37434" s="31">
        <v>-371.21699999999998</v>
      </c>
      <c r="E37434" s="28">
        <v>403.834</v>
      </c>
    </row>
    <row r="37435" spans="4:5" x14ac:dyDescent="0.25">
      <c r="D37435" s="31">
        <v>-371.20100000000002</v>
      </c>
      <c r="E37435" s="28">
        <v>403.75799999999998</v>
      </c>
    </row>
    <row r="37436" spans="4:5" x14ac:dyDescent="0.25">
      <c r="D37436" s="31">
        <v>-371.185</v>
      </c>
      <c r="E37436" s="28">
        <v>403.68200000000002</v>
      </c>
    </row>
    <row r="37437" spans="4:5" x14ac:dyDescent="0.25">
      <c r="D37437" s="31">
        <v>-371.16899999999998</v>
      </c>
      <c r="E37437" s="28">
        <v>403.60599999999999</v>
      </c>
    </row>
    <row r="37438" spans="4:5" x14ac:dyDescent="0.25">
      <c r="D37438" s="31">
        <v>-371.15300000000002</v>
      </c>
      <c r="E37438" s="28">
        <v>403.53</v>
      </c>
    </row>
    <row r="37439" spans="4:5" x14ac:dyDescent="0.25">
      <c r="D37439" s="31">
        <v>-371.137</v>
      </c>
      <c r="E37439" s="28">
        <v>403.45400000000001</v>
      </c>
    </row>
    <row r="37440" spans="4:5" x14ac:dyDescent="0.25">
      <c r="D37440" s="31">
        <v>-371.12099999999998</v>
      </c>
      <c r="E37440" s="28">
        <v>403.37799999999999</v>
      </c>
    </row>
    <row r="37441" spans="4:5" x14ac:dyDescent="0.25">
      <c r="D37441" s="31">
        <v>-371.10500000000002</v>
      </c>
      <c r="E37441" s="28">
        <v>403.30200000000002</v>
      </c>
    </row>
    <row r="37442" spans="4:5" x14ac:dyDescent="0.25">
      <c r="D37442" s="31">
        <v>-371.089</v>
      </c>
      <c r="E37442" s="28">
        <v>403.226</v>
      </c>
    </row>
    <row r="37443" spans="4:5" x14ac:dyDescent="0.25">
      <c r="D37443" s="31">
        <v>-371.07299999999998</v>
      </c>
      <c r="E37443" s="28">
        <v>403.15</v>
      </c>
    </row>
    <row r="37444" spans="4:5" x14ac:dyDescent="0.25">
      <c r="D37444" s="31">
        <v>-371.05700000000002</v>
      </c>
      <c r="E37444" s="28">
        <v>403.07400000000001</v>
      </c>
    </row>
    <row r="37445" spans="4:5" x14ac:dyDescent="0.25">
      <c r="D37445" s="31">
        <v>-371.041</v>
      </c>
      <c r="E37445" s="28">
        <v>402.99799999999999</v>
      </c>
    </row>
    <row r="37446" spans="4:5" x14ac:dyDescent="0.25">
      <c r="D37446" s="31">
        <v>-371.02499999999998</v>
      </c>
      <c r="E37446" s="28">
        <v>402.92200000000003</v>
      </c>
    </row>
    <row r="37447" spans="4:5" x14ac:dyDescent="0.25">
      <c r="D37447" s="31">
        <v>-371.00900000000001</v>
      </c>
      <c r="E37447" s="28">
        <v>402.84699999999998</v>
      </c>
    </row>
    <row r="37448" spans="4:5" x14ac:dyDescent="0.25">
      <c r="D37448" s="31">
        <v>-370.99299999999999</v>
      </c>
      <c r="E37448" s="28">
        <v>402.77100000000002</v>
      </c>
    </row>
    <row r="37449" spans="4:5" x14ac:dyDescent="0.25">
      <c r="D37449" s="31">
        <v>-370.97699999999998</v>
      </c>
      <c r="E37449" s="28">
        <v>402.69499999999999</v>
      </c>
    </row>
    <row r="37450" spans="4:5" x14ac:dyDescent="0.25">
      <c r="D37450" s="31">
        <v>-370.96100000000001</v>
      </c>
      <c r="E37450" s="28">
        <v>402.61900000000003</v>
      </c>
    </row>
    <row r="37451" spans="4:5" x14ac:dyDescent="0.25">
      <c r="D37451" s="31">
        <v>-370.94499999999999</v>
      </c>
      <c r="E37451" s="28">
        <v>402.54300000000001</v>
      </c>
    </row>
    <row r="37452" spans="4:5" x14ac:dyDescent="0.25">
      <c r="D37452" s="31">
        <v>-370.92899999999997</v>
      </c>
      <c r="E37452" s="28">
        <v>402.46699999999998</v>
      </c>
    </row>
    <row r="37453" spans="4:5" x14ac:dyDescent="0.25">
      <c r="D37453" s="31">
        <v>-370.91300000000001</v>
      </c>
      <c r="E37453" s="28">
        <v>402.392</v>
      </c>
    </row>
    <row r="37454" spans="4:5" x14ac:dyDescent="0.25">
      <c r="D37454" s="31">
        <v>-370.89699999999999</v>
      </c>
      <c r="E37454" s="28">
        <v>402.31599999999997</v>
      </c>
    </row>
    <row r="37455" spans="4:5" x14ac:dyDescent="0.25">
      <c r="D37455" s="31">
        <v>-370.88099999999997</v>
      </c>
      <c r="E37455" s="28">
        <v>402.24</v>
      </c>
    </row>
    <row r="37456" spans="4:5" x14ac:dyDescent="0.25">
      <c r="D37456" s="31">
        <v>-370.86500000000001</v>
      </c>
      <c r="E37456" s="28">
        <v>402.16399999999999</v>
      </c>
    </row>
    <row r="37457" spans="4:5" x14ac:dyDescent="0.25">
      <c r="D37457" s="31">
        <v>-370.84899999999999</v>
      </c>
      <c r="E37457" s="28">
        <v>402.089</v>
      </c>
    </row>
    <row r="37458" spans="4:5" x14ac:dyDescent="0.25">
      <c r="D37458" s="31">
        <v>-370.83300000000003</v>
      </c>
      <c r="E37458" s="28">
        <v>402.01299999999998</v>
      </c>
    </row>
    <row r="37459" spans="4:5" x14ac:dyDescent="0.25">
      <c r="D37459" s="31">
        <v>-370.81799999999998</v>
      </c>
      <c r="E37459" s="28">
        <v>401.93700000000001</v>
      </c>
    </row>
    <row r="37460" spans="4:5" x14ac:dyDescent="0.25">
      <c r="D37460" s="31">
        <v>-370.80200000000002</v>
      </c>
      <c r="E37460" s="28">
        <v>401.86099999999999</v>
      </c>
    </row>
    <row r="37461" spans="4:5" x14ac:dyDescent="0.25">
      <c r="D37461" s="31">
        <v>-370.786</v>
      </c>
      <c r="E37461" s="28">
        <v>401.786</v>
      </c>
    </row>
    <row r="37462" spans="4:5" x14ac:dyDescent="0.25">
      <c r="D37462" s="31">
        <v>-370.77</v>
      </c>
      <c r="E37462" s="28">
        <v>401.71</v>
      </c>
    </row>
    <row r="37463" spans="4:5" x14ac:dyDescent="0.25">
      <c r="D37463" s="31">
        <v>-370.75400000000002</v>
      </c>
      <c r="E37463" s="28">
        <v>401.63400000000001</v>
      </c>
    </row>
    <row r="37464" spans="4:5" x14ac:dyDescent="0.25">
      <c r="D37464" s="31">
        <v>-370.738</v>
      </c>
      <c r="E37464" s="28">
        <v>401.55900000000003</v>
      </c>
    </row>
    <row r="37465" spans="4:5" x14ac:dyDescent="0.25">
      <c r="D37465" s="31">
        <v>-370.72199999999998</v>
      </c>
      <c r="E37465" s="28">
        <v>401.483</v>
      </c>
    </row>
    <row r="37466" spans="4:5" x14ac:dyDescent="0.25">
      <c r="D37466" s="31">
        <v>-370.70600000000002</v>
      </c>
      <c r="E37466" s="28">
        <v>401.40699999999998</v>
      </c>
    </row>
    <row r="37467" spans="4:5" x14ac:dyDescent="0.25">
      <c r="D37467" s="31">
        <v>-370.69</v>
      </c>
      <c r="E37467" s="28">
        <v>401.33199999999999</v>
      </c>
    </row>
    <row r="37468" spans="4:5" x14ac:dyDescent="0.25">
      <c r="D37468" s="31">
        <v>-370.67399999999998</v>
      </c>
      <c r="E37468" s="28">
        <v>401.25599999999997</v>
      </c>
    </row>
    <row r="37469" spans="4:5" x14ac:dyDescent="0.25">
      <c r="D37469" s="31">
        <v>-370.65800000000002</v>
      </c>
      <c r="E37469" s="28">
        <v>401.18099999999998</v>
      </c>
    </row>
    <row r="37470" spans="4:5" x14ac:dyDescent="0.25">
      <c r="D37470" s="31">
        <v>-370.642</v>
      </c>
      <c r="E37470" s="28">
        <v>401.10500000000002</v>
      </c>
    </row>
    <row r="37471" spans="4:5" x14ac:dyDescent="0.25">
      <c r="D37471" s="31">
        <v>-370.62599999999998</v>
      </c>
      <c r="E37471" s="28">
        <v>401.029</v>
      </c>
    </row>
    <row r="37472" spans="4:5" x14ac:dyDescent="0.25">
      <c r="D37472" s="31">
        <v>-370.61</v>
      </c>
      <c r="E37472" s="28">
        <v>400.95400000000001</v>
      </c>
    </row>
    <row r="37473" spans="4:5" x14ac:dyDescent="0.25">
      <c r="D37473" s="31">
        <v>-370.59399999999999</v>
      </c>
      <c r="E37473" s="28">
        <v>400.87900000000002</v>
      </c>
    </row>
    <row r="37474" spans="4:5" x14ac:dyDescent="0.25">
      <c r="D37474" s="31">
        <v>-370.57799999999997</v>
      </c>
      <c r="E37474" s="28">
        <v>400.803</v>
      </c>
    </row>
    <row r="37475" spans="4:5" x14ac:dyDescent="0.25">
      <c r="D37475" s="31">
        <v>-370.56200000000001</v>
      </c>
      <c r="E37475" s="28">
        <v>400.72699999999998</v>
      </c>
    </row>
    <row r="37476" spans="4:5" x14ac:dyDescent="0.25">
      <c r="D37476" s="31">
        <v>-370.54599999999999</v>
      </c>
      <c r="E37476" s="28">
        <v>400.65199999999999</v>
      </c>
    </row>
    <row r="37477" spans="4:5" x14ac:dyDescent="0.25">
      <c r="D37477" s="31">
        <v>-370.53</v>
      </c>
      <c r="E37477" s="28">
        <v>400.57600000000002</v>
      </c>
    </row>
    <row r="37478" spans="4:5" x14ac:dyDescent="0.25">
      <c r="D37478" s="31">
        <v>-370.51400000000001</v>
      </c>
      <c r="E37478" s="28">
        <v>400.50099999999998</v>
      </c>
    </row>
    <row r="37479" spans="4:5" x14ac:dyDescent="0.25">
      <c r="D37479" s="31">
        <v>-370.49799999999999</v>
      </c>
      <c r="E37479" s="28">
        <v>400.42599999999999</v>
      </c>
    </row>
    <row r="37480" spans="4:5" x14ac:dyDescent="0.25">
      <c r="D37480" s="31">
        <v>-370.48200000000003</v>
      </c>
      <c r="E37480" s="28">
        <v>400.35</v>
      </c>
    </row>
    <row r="37481" spans="4:5" x14ac:dyDescent="0.25">
      <c r="D37481" s="31">
        <v>-370.46600000000001</v>
      </c>
      <c r="E37481" s="28">
        <v>400.27499999999998</v>
      </c>
    </row>
    <row r="37482" spans="4:5" x14ac:dyDescent="0.25">
      <c r="D37482" s="31">
        <v>-370.45</v>
      </c>
      <c r="E37482" s="28">
        <v>400.19900000000001</v>
      </c>
    </row>
    <row r="37483" spans="4:5" x14ac:dyDescent="0.25">
      <c r="D37483" s="31">
        <v>-370.43400000000003</v>
      </c>
      <c r="E37483" s="28">
        <v>400.12400000000002</v>
      </c>
    </row>
    <row r="37484" spans="4:5" x14ac:dyDescent="0.25">
      <c r="D37484" s="31">
        <v>-370.41800000000001</v>
      </c>
      <c r="E37484" s="28">
        <v>400.048</v>
      </c>
    </row>
    <row r="37485" spans="4:5" x14ac:dyDescent="0.25">
      <c r="D37485" s="31">
        <v>-370.40199999999999</v>
      </c>
      <c r="E37485" s="28">
        <v>399.97300000000001</v>
      </c>
    </row>
    <row r="37486" spans="4:5" x14ac:dyDescent="0.25">
      <c r="D37486" s="31">
        <v>-370.38600000000002</v>
      </c>
      <c r="E37486" s="28">
        <v>399.89800000000002</v>
      </c>
    </row>
    <row r="37487" spans="4:5" x14ac:dyDescent="0.25">
      <c r="D37487" s="31">
        <v>-370.37</v>
      </c>
      <c r="E37487" s="28">
        <v>399.822</v>
      </c>
    </row>
    <row r="37488" spans="4:5" x14ac:dyDescent="0.25">
      <c r="D37488" s="31">
        <v>-370.35399999999998</v>
      </c>
      <c r="E37488" s="28">
        <v>399.74700000000001</v>
      </c>
    </row>
    <row r="37489" spans="4:5" x14ac:dyDescent="0.25">
      <c r="D37489" s="31">
        <v>-370.33800000000002</v>
      </c>
      <c r="E37489" s="28">
        <v>399.67200000000003</v>
      </c>
    </row>
    <row r="37490" spans="4:5" x14ac:dyDescent="0.25">
      <c r="D37490" s="31">
        <v>-370.322</v>
      </c>
      <c r="E37490" s="28">
        <v>399.596</v>
      </c>
    </row>
    <row r="37491" spans="4:5" x14ac:dyDescent="0.25">
      <c r="D37491" s="31">
        <v>-370.30599999999998</v>
      </c>
      <c r="E37491" s="28">
        <v>399.52100000000002</v>
      </c>
    </row>
    <row r="37492" spans="4:5" x14ac:dyDescent="0.25">
      <c r="D37492" s="31">
        <v>-370.29</v>
      </c>
      <c r="E37492" s="28">
        <v>399.44600000000003</v>
      </c>
    </row>
    <row r="37493" spans="4:5" x14ac:dyDescent="0.25">
      <c r="D37493" s="31">
        <v>-370.274</v>
      </c>
      <c r="E37493" s="28">
        <v>399.37099999999998</v>
      </c>
    </row>
    <row r="37494" spans="4:5" x14ac:dyDescent="0.25">
      <c r="D37494" s="31">
        <v>-370.25799999999998</v>
      </c>
      <c r="E37494" s="28">
        <v>399.29500000000002</v>
      </c>
    </row>
    <row r="37495" spans="4:5" x14ac:dyDescent="0.25">
      <c r="D37495" s="31">
        <v>-370.24200000000002</v>
      </c>
      <c r="E37495" s="28">
        <v>399.22</v>
      </c>
    </row>
    <row r="37496" spans="4:5" x14ac:dyDescent="0.25">
      <c r="D37496" s="31">
        <v>-370.226</v>
      </c>
      <c r="E37496" s="28">
        <v>399.14499999999998</v>
      </c>
    </row>
    <row r="37497" spans="4:5" x14ac:dyDescent="0.25">
      <c r="D37497" s="31">
        <v>-370.21</v>
      </c>
      <c r="E37497" s="28">
        <v>399.07</v>
      </c>
    </row>
    <row r="37498" spans="4:5" x14ac:dyDescent="0.25">
      <c r="D37498" s="31">
        <v>-370.19400000000002</v>
      </c>
      <c r="E37498" s="28">
        <v>398.995</v>
      </c>
    </row>
    <row r="37499" spans="4:5" x14ac:dyDescent="0.25">
      <c r="D37499" s="31">
        <v>-370.178</v>
      </c>
      <c r="E37499" s="28">
        <v>398.91899999999998</v>
      </c>
    </row>
    <row r="37500" spans="4:5" x14ac:dyDescent="0.25">
      <c r="D37500" s="31">
        <v>-370.16199999999998</v>
      </c>
      <c r="E37500" s="28">
        <v>398.84399999999999</v>
      </c>
    </row>
    <row r="37501" spans="4:5" x14ac:dyDescent="0.25">
      <c r="D37501" s="31">
        <v>-370.14600000000002</v>
      </c>
      <c r="E37501" s="28">
        <v>398.76900000000001</v>
      </c>
    </row>
    <row r="37502" spans="4:5" x14ac:dyDescent="0.25">
      <c r="D37502" s="31">
        <v>-370.13</v>
      </c>
      <c r="E37502" s="28">
        <v>398.69400000000002</v>
      </c>
    </row>
    <row r="37503" spans="4:5" x14ac:dyDescent="0.25">
      <c r="D37503" s="31">
        <v>-370.11399999999998</v>
      </c>
      <c r="E37503" s="28">
        <v>398.61900000000003</v>
      </c>
    </row>
    <row r="37504" spans="4:5" x14ac:dyDescent="0.25">
      <c r="D37504" s="31">
        <v>-370.09800000000001</v>
      </c>
      <c r="E37504" s="28">
        <v>398.54399999999998</v>
      </c>
    </row>
    <row r="37505" spans="4:5" x14ac:dyDescent="0.25">
      <c r="D37505" s="31">
        <v>-370.08199999999999</v>
      </c>
      <c r="E37505" s="28">
        <v>398.46800000000002</v>
      </c>
    </row>
    <row r="37506" spans="4:5" x14ac:dyDescent="0.25">
      <c r="D37506" s="31">
        <v>-370.06599999999997</v>
      </c>
      <c r="E37506" s="28">
        <v>398.39299999999997</v>
      </c>
    </row>
    <row r="37507" spans="4:5" x14ac:dyDescent="0.25">
      <c r="D37507" s="31">
        <v>-370.05</v>
      </c>
      <c r="E37507" s="28">
        <v>398.31799999999998</v>
      </c>
    </row>
    <row r="37508" spans="4:5" x14ac:dyDescent="0.25">
      <c r="D37508" s="31">
        <v>-370.03399999999999</v>
      </c>
      <c r="E37508" s="28">
        <v>398.24299999999999</v>
      </c>
    </row>
    <row r="37509" spans="4:5" x14ac:dyDescent="0.25">
      <c r="D37509" s="31">
        <v>-370.01799999999997</v>
      </c>
      <c r="E37509" s="28">
        <v>398.16800000000001</v>
      </c>
    </row>
    <row r="37510" spans="4:5" x14ac:dyDescent="0.25">
      <c r="D37510" s="31">
        <v>-370.00200000000001</v>
      </c>
      <c r="E37510" s="28">
        <v>398.09300000000002</v>
      </c>
    </row>
    <row r="37511" spans="4:5" x14ac:dyDescent="0.25">
      <c r="D37511" s="31">
        <v>-369.98599999999999</v>
      </c>
      <c r="E37511" s="28">
        <v>398.01799999999997</v>
      </c>
    </row>
    <row r="37512" spans="4:5" x14ac:dyDescent="0.25">
      <c r="D37512" s="31">
        <v>-369.97</v>
      </c>
      <c r="E37512" s="28">
        <v>397.94299999999998</v>
      </c>
    </row>
    <row r="37513" spans="4:5" x14ac:dyDescent="0.25">
      <c r="D37513" s="31">
        <v>-369.95400000000001</v>
      </c>
      <c r="E37513" s="28">
        <v>397.86799999999999</v>
      </c>
    </row>
    <row r="37514" spans="4:5" x14ac:dyDescent="0.25">
      <c r="D37514" s="31">
        <v>-369.93799999999999</v>
      </c>
      <c r="E37514" s="28">
        <v>397.79300000000001</v>
      </c>
    </row>
    <row r="37515" spans="4:5" x14ac:dyDescent="0.25">
      <c r="D37515" s="31">
        <v>-369.92200000000003</v>
      </c>
      <c r="E37515" s="28">
        <v>397.71800000000002</v>
      </c>
    </row>
    <row r="37516" spans="4:5" x14ac:dyDescent="0.25">
      <c r="D37516" s="31">
        <v>-369.90600000000001</v>
      </c>
      <c r="E37516" s="28">
        <v>397.64299999999997</v>
      </c>
    </row>
    <row r="37517" spans="4:5" x14ac:dyDescent="0.25">
      <c r="D37517" s="31">
        <v>-369.89</v>
      </c>
      <c r="E37517" s="28">
        <v>397.56799999999998</v>
      </c>
    </row>
    <row r="37518" spans="4:5" x14ac:dyDescent="0.25">
      <c r="D37518" s="31">
        <v>-369.87400000000002</v>
      </c>
      <c r="E37518" s="28">
        <v>397.49299999999999</v>
      </c>
    </row>
    <row r="37519" spans="4:5" x14ac:dyDescent="0.25">
      <c r="D37519" s="31">
        <v>-369.858</v>
      </c>
      <c r="E37519" s="28">
        <v>397.41800000000001</v>
      </c>
    </row>
    <row r="37520" spans="4:5" x14ac:dyDescent="0.25">
      <c r="D37520" s="31">
        <v>-369.84199999999998</v>
      </c>
      <c r="E37520" s="28">
        <v>397.34399999999999</v>
      </c>
    </row>
    <row r="37521" spans="4:5" x14ac:dyDescent="0.25">
      <c r="D37521" s="31">
        <v>-369.82600000000002</v>
      </c>
      <c r="E37521" s="28">
        <v>397.26900000000001</v>
      </c>
    </row>
    <row r="37522" spans="4:5" x14ac:dyDescent="0.25">
      <c r="D37522" s="31">
        <v>-369.81</v>
      </c>
      <c r="E37522" s="28">
        <v>397.19400000000002</v>
      </c>
    </row>
    <row r="37523" spans="4:5" x14ac:dyDescent="0.25">
      <c r="D37523" s="31">
        <v>-369.79399999999998</v>
      </c>
      <c r="E37523" s="28">
        <v>397.11900000000003</v>
      </c>
    </row>
    <row r="37524" spans="4:5" x14ac:dyDescent="0.25">
      <c r="D37524" s="31">
        <v>-369.77800000000002</v>
      </c>
      <c r="E37524" s="28">
        <v>397.04399999999998</v>
      </c>
    </row>
    <row r="37525" spans="4:5" x14ac:dyDescent="0.25">
      <c r="D37525" s="31">
        <v>-369.762</v>
      </c>
      <c r="E37525" s="28">
        <v>396.96899999999999</v>
      </c>
    </row>
    <row r="37526" spans="4:5" x14ac:dyDescent="0.25">
      <c r="D37526" s="31">
        <v>-369.74599999999998</v>
      </c>
      <c r="E37526" s="28">
        <v>396.89400000000001</v>
      </c>
    </row>
    <row r="37527" spans="4:5" x14ac:dyDescent="0.25">
      <c r="D37527" s="31">
        <v>-369.73</v>
      </c>
      <c r="E37527" s="28">
        <v>396.81900000000002</v>
      </c>
    </row>
    <row r="37528" spans="4:5" x14ac:dyDescent="0.25">
      <c r="D37528" s="31">
        <v>-369.714</v>
      </c>
      <c r="E37528" s="28">
        <v>396.745</v>
      </c>
    </row>
    <row r="37529" spans="4:5" x14ac:dyDescent="0.25">
      <c r="D37529" s="31">
        <v>-369.69799999999998</v>
      </c>
      <c r="E37529" s="28">
        <v>396.67</v>
      </c>
    </row>
    <row r="37530" spans="4:5" x14ac:dyDescent="0.25">
      <c r="D37530" s="31">
        <v>-369.68200000000002</v>
      </c>
      <c r="E37530" s="28">
        <v>396.59500000000003</v>
      </c>
    </row>
    <row r="37531" spans="4:5" x14ac:dyDescent="0.25">
      <c r="D37531" s="31">
        <v>-369.666</v>
      </c>
      <c r="E37531" s="28">
        <v>396.52100000000002</v>
      </c>
    </row>
    <row r="37532" spans="4:5" x14ac:dyDescent="0.25">
      <c r="D37532" s="31">
        <v>-369.65</v>
      </c>
      <c r="E37532" s="28">
        <v>396.44600000000003</v>
      </c>
    </row>
    <row r="37533" spans="4:5" x14ac:dyDescent="0.25">
      <c r="D37533" s="31">
        <v>-369.63400000000001</v>
      </c>
      <c r="E37533" s="28">
        <v>396.37099999999998</v>
      </c>
    </row>
    <row r="37534" spans="4:5" x14ac:dyDescent="0.25">
      <c r="D37534" s="31">
        <v>-369.61799999999999</v>
      </c>
      <c r="E37534" s="28">
        <v>396.29599999999999</v>
      </c>
    </row>
    <row r="37535" spans="4:5" x14ac:dyDescent="0.25">
      <c r="D37535" s="31">
        <v>-369.60199999999998</v>
      </c>
      <c r="E37535" s="28">
        <v>396.22199999999998</v>
      </c>
    </row>
    <row r="37536" spans="4:5" x14ac:dyDescent="0.25">
      <c r="D37536" s="31">
        <v>-369.58600000000001</v>
      </c>
      <c r="E37536" s="28">
        <v>396.14699999999999</v>
      </c>
    </row>
    <row r="37537" spans="4:5" x14ac:dyDescent="0.25">
      <c r="D37537" s="31">
        <v>-369.57</v>
      </c>
      <c r="E37537" s="28">
        <v>396.072</v>
      </c>
    </row>
    <row r="37538" spans="4:5" x14ac:dyDescent="0.25">
      <c r="D37538" s="31">
        <v>-369.55399999999997</v>
      </c>
      <c r="E37538" s="28">
        <v>395.99799999999999</v>
      </c>
    </row>
    <row r="37539" spans="4:5" x14ac:dyDescent="0.25">
      <c r="D37539" s="31">
        <v>-369.53800000000001</v>
      </c>
      <c r="E37539" s="28">
        <v>395.923</v>
      </c>
    </row>
    <row r="37540" spans="4:5" x14ac:dyDescent="0.25">
      <c r="D37540" s="31">
        <v>-369.52199999999999</v>
      </c>
      <c r="E37540" s="28">
        <v>395.84800000000001</v>
      </c>
    </row>
    <row r="37541" spans="4:5" x14ac:dyDescent="0.25">
      <c r="D37541" s="31">
        <v>-369.50599999999997</v>
      </c>
      <c r="E37541" s="28">
        <v>395.774</v>
      </c>
    </row>
    <row r="37542" spans="4:5" x14ac:dyDescent="0.25">
      <c r="D37542" s="31">
        <v>-369.49</v>
      </c>
      <c r="E37542" s="28">
        <v>395.69900000000001</v>
      </c>
    </row>
    <row r="37543" spans="4:5" x14ac:dyDescent="0.25">
      <c r="D37543" s="31">
        <v>-369.47399999999999</v>
      </c>
      <c r="E37543" s="28">
        <v>395.62400000000002</v>
      </c>
    </row>
    <row r="37544" spans="4:5" x14ac:dyDescent="0.25">
      <c r="D37544" s="31">
        <v>-369.45800000000003</v>
      </c>
      <c r="E37544" s="28">
        <v>395.55</v>
      </c>
    </row>
    <row r="37545" spans="4:5" x14ac:dyDescent="0.25">
      <c r="D37545" s="31">
        <v>-369.44200000000001</v>
      </c>
      <c r="E37545" s="28">
        <v>395.47500000000002</v>
      </c>
    </row>
    <row r="37546" spans="4:5" x14ac:dyDescent="0.25">
      <c r="D37546" s="31">
        <v>-369.42599999999999</v>
      </c>
      <c r="E37546" s="28">
        <v>395.40100000000001</v>
      </c>
    </row>
    <row r="37547" spans="4:5" x14ac:dyDescent="0.25">
      <c r="D37547" s="31">
        <v>-369.41</v>
      </c>
      <c r="E37547" s="28">
        <v>395.32600000000002</v>
      </c>
    </row>
    <row r="37548" spans="4:5" x14ac:dyDescent="0.25">
      <c r="D37548" s="31">
        <v>-369.39400000000001</v>
      </c>
      <c r="E37548" s="28">
        <v>395.25200000000001</v>
      </c>
    </row>
    <row r="37549" spans="4:5" x14ac:dyDescent="0.25">
      <c r="D37549" s="31">
        <v>-369.37799999999999</v>
      </c>
      <c r="E37549" s="28">
        <v>395.17700000000002</v>
      </c>
    </row>
    <row r="37550" spans="4:5" x14ac:dyDescent="0.25">
      <c r="D37550" s="31">
        <v>-369.36200000000002</v>
      </c>
      <c r="E37550" s="28">
        <v>395.10300000000001</v>
      </c>
    </row>
    <row r="37551" spans="4:5" x14ac:dyDescent="0.25">
      <c r="D37551" s="31">
        <v>-369.346</v>
      </c>
      <c r="E37551" s="28">
        <v>395.02800000000002</v>
      </c>
    </row>
    <row r="37552" spans="4:5" x14ac:dyDescent="0.25">
      <c r="D37552" s="31">
        <v>-369.33</v>
      </c>
      <c r="E37552" s="28">
        <v>394.95400000000001</v>
      </c>
    </row>
    <row r="37553" spans="4:5" x14ac:dyDescent="0.25">
      <c r="D37553" s="31">
        <v>-369.31400000000002</v>
      </c>
      <c r="E37553" s="28">
        <v>394.87900000000002</v>
      </c>
    </row>
    <row r="37554" spans="4:5" x14ac:dyDescent="0.25">
      <c r="D37554" s="31">
        <v>-369.298</v>
      </c>
      <c r="E37554" s="28">
        <v>394.80500000000001</v>
      </c>
    </row>
    <row r="37555" spans="4:5" x14ac:dyDescent="0.25">
      <c r="D37555" s="31">
        <v>-369.28199999999998</v>
      </c>
      <c r="E37555" s="28">
        <v>394.73099999999999</v>
      </c>
    </row>
    <row r="37556" spans="4:5" x14ac:dyDescent="0.25">
      <c r="D37556" s="31">
        <v>-369.26600000000002</v>
      </c>
      <c r="E37556" s="28">
        <v>394.65600000000001</v>
      </c>
    </row>
    <row r="37557" spans="4:5" x14ac:dyDescent="0.25">
      <c r="D37557" s="31">
        <v>-369.25</v>
      </c>
      <c r="E37557" s="28">
        <v>394.58199999999999</v>
      </c>
    </row>
    <row r="37558" spans="4:5" x14ac:dyDescent="0.25">
      <c r="D37558" s="31">
        <v>-369.23399999999998</v>
      </c>
      <c r="E37558" s="28">
        <v>394.50700000000001</v>
      </c>
    </row>
    <row r="37559" spans="4:5" x14ac:dyDescent="0.25">
      <c r="D37559" s="31">
        <v>-369.21800000000002</v>
      </c>
      <c r="E37559" s="28">
        <v>394.43299999999999</v>
      </c>
    </row>
    <row r="37560" spans="4:5" x14ac:dyDescent="0.25">
      <c r="D37560" s="31">
        <v>-369.202</v>
      </c>
      <c r="E37560" s="28">
        <v>394.35899999999998</v>
      </c>
    </row>
    <row r="37561" spans="4:5" x14ac:dyDescent="0.25">
      <c r="D37561" s="31">
        <v>-369.18599999999998</v>
      </c>
      <c r="E37561" s="28">
        <v>394.28399999999999</v>
      </c>
    </row>
    <row r="37562" spans="4:5" x14ac:dyDescent="0.25">
      <c r="D37562" s="31">
        <v>-369.17</v>
      </c>
      <c r="E37562" s="28">
        <v>394.21</v>
      </c>
    </row>
    <row r="37563" spans="4:5" x14ac:dyDescent="0.25">
      <c r="D37563" s="31">
        <v>-369.154</v>
      </c>
      <c r="E37563" s="28">
        <v>394.13600000000002</v>
      </c>
    </row>
    <row r="37564" spans="4:5" x14ac:dyDescent="0.25">
      <c r="D37564" s="31">
        <v>-369.13799999999998</v>
      </c>
      <c r="E37564" s="28">
        <v>394.06099999999998</v>
      </c>
    </row>
    <row r="37565" spans="4:5" x14ac:dyDescent="0.25">
      <c r="D37565" s="31">
        <v>-369.12200000000001</v>
      </c>
      <c r="E37565" s="28">
        <v>393.98700000000002</v>
      </c>
    </row>
    <row r="37566" spans="4:5" x14ac:dyDescent="0.25">
      <c r="D37566" s="31">
        <v>-369.10599999999999</v>
      </c>
      <c r="E37566" s="28">
        <v>393.91300000000001</v>
      </c>
    </row>
    <row r="37567" spans="4:5" x14ac:dyDescent="0.25">
      <c r="D37567" s="31">
        <v>-369.09</v>
      </c>
      <c r="E37567" s="28">
        <v>393.839</v>
      </c>
    </row>
    <row r="37568" spans="4:5" x14ac:dyDescent="0.25">
      <c r="D37568" s="31">
        <v>-369.07400000000001</v>
      </c>
      <c r="E37568" s="28">
        <v>393.76400000000001</v>
      </c>
    </row>
    <row r="37569" spans="4:5" x14ac:dyDescent="0.25">
      <c r="D37569" s="31">
        <v>-369.05799999999999</v>
      </c>
      <c r="E37569" s="28">
        <v>393.69</v>
      </c>
    </row>
    <row r="37570" spans="4:5" x14ac:dyDescent="0.25">
      <c r="D37570" s="31">
        <v>-369.04199999999997</v>
      </c>
      <c r="E37570" s="28">
        <v>393.61599999999999</v>
      </c>
    </row>
    <row r="37571" spans="4:5" x14ac:dyDescent="0.25">
      <c r="D37571" s="31">
        <v>-369.02600000000001</v>
      </c>
      <c r="E37571" s="28">
        <v>393.54199999999997</v>
      </c>
    </row>
    <row r="37572" spans="4:5" x14ac:dyDescent="0.25">
      <c r="D37572" s="31">
        <v>-369.01</v>
      </c>
      <c r="E37572" s="28">
        <v>393.46800000000002</v>
      </c>
    </row>
    <row r="37573" spans="4:5" x14ac:dyDescent="0.25">
      <c r="D37573" s="31">
        <v>-368.995</v>
      </c>
      <c r="E37573" s="28">
        <v>393.39299999999997</v>
      </c>
    </row>
    <row r="37574" spans="4:5" x14ac:dyDescent="0.25">
      <c r="D37574" s="31">
        <v>-368.97899999999998</v>
      </c>
      <c r="E37574" s="28">
        <v>393.31900000000002</v>
      </c>
    </row>
    <row r="37575" spans="4:5" x14ac:dyDescent="0.25">
      <c r="D37575" s="31">
        <v>-368.96300000000002</v>
      </c>
      <c r="E37575" s="28">
        <v>393.245</v>
      </c>
    </row>
    <row r="37576" spans="4:5" x14ac:dyDescent="0.25">
      <c r="D37576" s="31">
        <v>-368.947</v>
      </c>
      <c r="E37576" s="28">
        <v>393.17099999999999</v>
      </c>
    </row>
    <row r="37577" spans="4:5" x14ac:dyDescent="0.25">
      <c r="D37577" s="31">
        <v>-368.93099999999998</v>
      </c>
      <c r="E37577" s="28">
        <v>393.09699999999998</v>
      </c>
    </row>
    <row r="37578" spans="4:5" x14ac:dyDescent="0.25">
      <c r="D37578" s="31">
        <v>-368.91500000000002</v>
      </c>
      <c r="E37578" s="28">
        <v>393.02300000000002</v>
      </c>
    </row>
    <row r="37579" spans="4:5" x14ac:dyDescent="0.25">
      <c r="D37579" s="31">
        <v>-368.899</v>
      </c>
      <c r="E37579" s="28">
        <v>392.94900000000001</v>
      </c>
    </row>
    <row r="37580" spans="4:5" x14ac:dyDescent="0.25">
      <c r="D37580" s="31">
        <v>-368.88299999999998</v>
      </c>
      <c r="E37580" s="28">
        <v>392.875</v>
      </c>
    </row>
    <row r="37581" spans="4:5" x14ac:dyDescent="0.25">
      <c r="D37581" s="31">
        <v>-368.86700000000002</v>
      </c>
      <c r="E37581" s="28">
        <v>392.80099999999999</v>
      </c>
    </row>
    <row r="37582" spans="4:5" x14ac:dyDescent="0.25">
      <c r="D37582" s="31">
        <v>-368.851</v>
      </c>
      <c r="E37582" s="28">
        <v>392.72699999999998</v>
      </c>
    </row>
    <row r="37583" spans="4:5" x14ac:dyDescent="0.25">
      <c r="D37583" s="31">
        <v>-368.83499999999998</v>
      </c>
      <c r="E37583" s="28">
        <v>392.65300000000002</v>
      </c>
    </row>
    <row r="37584" spans="4:5" x14ac:dyDescent="0.25">
      <c r="D37584" s="31">
        <v>-368.81900000000002</v>
      </c>
      <c r="E37584" s="28">
        <v>392.57799999999997</v>
      </c>
    </row>
    <row r="37585" spans="4:5" x14ac:dyDescent="0.25">
      <c r="D37585" s="31">
        <v>-368.803</v>
      </c>
      <c r="E37585" s="28">
        <v>392.505</v>
      </c>
    </row>
    <row r="37586" spans="4:5" x14ac:dyDescent="0.25">
      <c r="D37586" s="31">
        <v>-368.78699999999998</v>
      </c>
      <c r="E37586" s="28">
        <v>392.43099999999998</v>
      </c>
    </row>
    <row r="37587" spans="4:5" x14ac:dyDescent="0.25">
      <c r="D37587" s="31">
        <v>-368.77100000000002</v>
      </c>
      <c r="E37587" s="28">
        <v>392.35599999999999</v>
      </c>
    </row>
    <row r="37588" spans="4:5" x14ac:dyDescent="0.25">
      <c r="D37588" s="31">
        <v>-368.755</v>
      </c>
      <c r="E37588" s="28">
        <v>392.28300000000002</v>
      </c>
    </row>
    <row r="37589" spans="4:5" x14ac:dyDescent="0.25">
      <c r="D37589" s="31">
        <v>-368.73899999999998</v>
      </c>
      <c r="E37589" s="28">
        <v>392.209</v>
      </c>
    </row>
    <row r="37590" spans="4:5" x14ac:dyDescent="0.25">
      <c r="D37590" s="31">
        <v>-368.72300000000001</v>
      </c>
      <c r="E37590" s="28">
        <v>392.13499999999999</v>
      </c>
    </row>
    <row r="37591" spans="4:5" x14ac:dyDescent="0.25">
      <c r="D37591" s="31">
        <v>-368.70699999999999</v>
      </c>
      <c r="E37591" s="28">
        <v>392.06099999999998</v>
      </c>
    </row>
    <row r="37592" spans="4:5" x14ac:dyDescent="0.25">
      <c r="D37592" s="31">
        <v>-368.69099999999997</v>
      </c>
      <c r="E37592" s="28">
        <v>391.98700000000002</v>
      </c>
    </row>
    <row r="37593" spans="4:5" x14ac:dyDescent="0.25">
      <c r="D37593" s="31">
        <v>-368.67500000000001</v>
      </c>
      <c r="E37593" s="28">
        <v>391.91300000000001</v>
      </c>
    </row>
    <row r="37594" spans="4:5" x14ac:dyDescent="0.25">
      <c r="D37594" s="31">
        <v>-368.65899999999999</v>
      </c>
      <c r="E37594" s="28">
        <v>391.839</v>
      </c>
    </row>
    <row r="37595" spans="4:5" x14ac:dyDescent="0.25">
      <c r="D37595" s="31">
        <v>-368.64299999999997</v>
      </c>
      <c r="E37595" s="28">
        <v>391.76499999999999</v>
      </c>
    </row>
    <row r="37596" spans="4:5" x14ac:dyDescent="0.25">
      <c r="D37596" s="31">
        <v>-368.62700000000001</v>
      </c>
      <c r="E37596" s="28">
        <v>391.69099999999997</v>
      </c>
    </row>
    <row r="37597" spans="4:5" x14ac:dyDescent="0.25">
      <c r="D37597" s="31">
        <v>-368.61099999999999</v>
      </c>
      <c r="E37597" s="28">
        <v>391.61799999999999</v>
      </c>
    </row>
    <row r="37598" spans="4:5" x14ac:dyDescent="0.25">
      <c r="D37598" s="31">
        <v>-368.59500000000003</v>
      </c>
      <c r="E37598" s="28">
        <v>391.54399999999998</v>
      </c>
    </row>
    <row r="37599" spans="4:5" x14ac:dyDescent="0.25">
      <c r="D37599" s="31">
        <v>-368.57900000000001</v>
      </c>
      <c r="E37599" s="28">
        <v>391.47</v>
      </c>
    </row>
    <row r="37600" spans="4:5" x14ac:dyDescent="0.25">
      <c r="D37600" s="31">
        <v>-368.56299999999999</v>
      </c>
      <c r="E37600" s="28">
        <v>391.39600000000002</v>
      </c>
    </row>
    <row r="37601" spans="4:5" x14ac:dyDescent="0.25">
      <c r="D37601" s="31">
        <v>-368.54700000000003</v>
      </c>
      <c r="E37601" s="28">
        <v>391.322</v>
      </c>
    </row>
    <row r="37602" spans="4:5" x14ac:dyDescent="0.25">
      <c r="D37602" s="31">
        <v>-368.53100000000001</v>
      </c>
      <c r="E37602" s="28">
        <v>391.24900000000002</v>
      </c>
    </row>
    <row r="37603" spans="4:5" x14ac:dyDescent="0.25">
      <c r="D37603" s="31">
        <v>-368.51499999999999</v>
      </c>
      <c r="E37603" s="28">
        <v>391.17500000000001</v>
      </c>
    </row>
    <row r="37604" spans="4:5" x14ac:dyDescent="0.25">
      <c r="D37604" s="31">
        <v>-368.49900000000002</v>
      </c>
      <c r="E37604" s="28">
        <v>391.101</v>
      </c>
    </row>
    <row r="37605" spans="4:5" x14ac:dyDescent="0.25">
      <c r="D37605" s="31">
        <v>-368.483</v>
      </c>
      <c r="E37605" s="28">
        <v>391.02699999999999</v>
      </c>
    </row>
    <row r="37606" spans="4:5" x14ac:dyDescent="0.25">
      <c r="D37606" s="31">
        <v>-368.46699999999998</v>
      </c>
      <c r="E37606" s="28">
        <v>390.95400000000001</v>
      </c>
    </row>
    <row r="37607" spans="4:5" x14ac:dyDescent="0.25">
      <c r="D37607" s="31">
        <v>-368.45100000000002</v>
      </c>
      <c r="E37607" s="28">
        <v>390.88</v>
      </c>
    </row>
    <row r="37608" spans="4:5" x14ac:dyDescent="0.25">
      <c r="D37608" s="31">
        <v>-368.435</v>
      </c>
      <c r="E37608" s="28">
        <v>390.80599999999998</v>
      </c>
    </row>
    <row r="37609" spans="4:5" x14ac:dyDescent="0.25">
      <c r="D37609" s="31">
        <v>-368.41899999999998</v>
      </c>
      <c r="E37609" s="28">
        <v>390.733</v>
      </c>
    </row>
    <row r="37610" spans="4:5" x14ac:dyDescent="0.25">
      <c r="D37610" s="31">
        <v>-368.40300000000002</v>
      </c>
      <c r="E37610" s="28">
        <v>390.65899999999999</v>
      </c>
    </row>
    <row r="37611" spans="4:5" x14ac:dyDescent="0.25">
      <c r="D37611" s="31">
        <v>-368.387</v>
      </c>
      <c r="E37611" s="28">
        <v>390.58600000000001</v>
      </c>
    </row>
    <row r="37612" spans="4:5" x14ac:dyDescent="0.25">
      <c r="D37612" s="31">
        <v>-368.37099999999998</v>
      </c>
      <c r="E37612" s="28">
        <v>390.512</v>
      </c>
    </row>
    <row r="37613" spans="4:5" x14ac:dyDescent="0.25">
      <c r="D37613" s="31">
        <v>-368.35500000000002</v>
      </c>
      <c r="E37613" s="28">
        <v>390.43799999999999</v>
      </c>
    </row>
    <row r="37614" spans="4:5" x14ac:dyDescent="0.25">
      <c r="D37614" s="31">
        <v>-368.339</v>
      </c>
      <c r="E37614" s="28">
        <v>390.36500000000001</v>
      </c>
    </row>
    <row r="37615" spans="4:5" x14ac:dyDescent="0.25">
      <c r="D37615" s="31">
        <v>-368.32299999999998</v>
      </c>
      <c r="E37615" s="28">
        <v>390.291</v>
      </c>
    </row>
    <row r="37616" spans="4:5" x14ac:dyDescent="0.25">
      <c r="D37616" s="31">
        <v>-368.30700000000002</v>
      </c>
      <c r="E37616" s="28">
        <v>390.21800000000002</v>
      </c>
    </row>
    <row r="37617" spans="4:5" x14ac:dyDescent="0.25">
      <c r="D37617" s="31">
        <v>-368.291</v>
      </c>
      <c r="E37617" s="28">
        <v>390.14400000000001</v>
      </c>
    </row>
    <row r="37618" spans="4:5" x14ac:dyDescent="0.25">
      <c r="D37618" s="31">
        <v>-368.27499999999998</v>
      </c>
      <c r="E37618" s="28">
        <v>390.07100000000003</v>
      </c>
    </row>
    <row r="37619" spans="4:5" x14ac:dyDescent="0.25">
      <c r="D37619" s="31">
        <v>-368.25900000000001</v>
      </c>
      <c r="E37619" s="28">
        <v>389.99700000000001</v>
      </c>
    </row>
    <row r="37620" spans="4:5" x14ac:dyDescent="0.25">
      <c r="D37620" s="31">
        <v>-368.24299999999999</v>
      </c>
      <c r="E37620" s="28">
        <v>389.92399999999998</v>
      </c>
    </row>
    <row r="37621" spans="4:5" x14ac:dyDescent="0.25">
      <c r="D37621" s="31">
        <v>-368.22699999999998</v>
      </c>
      <c r="E37621" s="28">
        <v>389.85</v>
      </c>
    </row>
    <row r="37622" spans="4:5" x14ac:dyDescent="0.25">
      <c r="D37622" s="31">
        <v>-368.21100000000001</v>
      </c>
      <c r="E37622" s="28">
        <v>389.77699999999999</v>
      </c>
    </row>
    <row r="37623" spans="4:5" x14ac:dyDescent="0.25">
      <c r="D37623" s="31">
        <v>-368.19499999999999</v>
      </c>
      <c r="E37623" s="28">
        <v>389.70299999999997</v>
      </c>
    </row>
    <row r="37624" spans="4:5" x14ac:dyDescent="0.25">
      <c r="D37624" s="31">
        <v>-368.17899999999997</v>
      </c>
      <c r="E37624" s="28">
        <v>389.63</v>
      </c>
    </row>
    <row r="37625" spans="4:5" x14ac:dyDescent="0.25">
      <c r="D37625" s="31">
        <v>-368.16300000000001</v>
      </c>
      <c r="E37625" s="28">
        <v>389.55599999999998</v>
      </c>
    </row>
    <row r="37626" spans="4:5" x14ac:dyDescent="0.25">
      <c r="D37626" s="31">
        <v>-368.14699999999999</v>
      </c>
      <c r="E37626" s="28">
        <v>389.483</v>
      </c>
    </row>
    <row r="37627" spans="4:5" x14ac:dyDescent="0.25">
      <c r="D37627" s="31">
        <v>-368.13099999999997</v>
      </c>
      <c r="E37627" s="28">
        <v>389.40899999999999</v>
      </c>
    </row>
    <row r="37628" spans="4:5" x14ac:dyDescent="0.25">
      <c r="D37628" s="31">
        <v>-368.11500000000001</v>
      </c>
      <c r="E37628" s="28">
        <v>389.33600000000001</v>
      </c>
    </row>
    <row r="37629" spans="4:5" x14ac:dyDescent="0.25">
      <c r="D37629" s="31">
        <v>-368.09899999999999</v>
      </c>
      <c r="E37629" s="28">
        <v>389.26299999999998</v>
      </c>
    </row>
    <row r="37630" spans="4:5" x14ac:dyDescent="0.25">
      <c r="D37630" s="31">
        <v>-368.08300000000003</v>
      </c>
      <c r="E37630" s="28">
        <v>389.18900000000002</v>
      </c>
    </row>
    <row r="37631" spans="4:5" x14ac:dyDescent="0.25">
      <c r="D37631" s="31">
        <v>-368.06700000000001</v>
      </c>
      <c r="E37631" s="28">
        <v>389.11599999999999</v>
      </c>
    </row>
    <row r="37632" spans="4:5" x14ac:dyDescent="0.25">
      <c r="D37632" s="31">
        <v>-368.05099999999999</v>
      </c>
      <c r="E37632" s="28">
        <v>389.04300000000001</v>
      </c>
    </row>
    <row r="37633" spans="4:5" x14ac:dyDescent="0.25">
      <c r="D37633" s="31">
        <v>-368.03500000000003</v>
      </c>
      <c r="E37633" s="28">
        <v>388.96899999999999</v>
      </c>
    </row>
    <row r="37634" spans="4:5" x14ac:dyDescent="0.25">
      <c r="D37634" s="31">
        <v>-368.01900000000001</v>
      </c>
      <c r="E37634" s="28">
        <v>388.89600000000002</v>
      </c>
    </row>
    <row r="37635" spans="4:5" x14ac:dyDescent="0.25">
      <c r="D37635" s="31">
        <v>-368.00299999999999</v>
      </c>
      <c r="E37635" s="28">
        <v>388.82299999999998</v>
      </c>
    </row>
    <row r="37636" spans="4:5" x14ac:dyDescent="0.25">
      <c r="D37636" s="31">
        <v>-367.98700000000002</v>
      </c>
      <c r="E37636" s="28">
        <v>388.74900000000002</v>
      </c>
    </row>
    <row r="37637" spans="4:5" x14ac:dyDescent="0.25">
      <c r="D37637" s="31">
        <v>-367.971</v>
      </c>
      <c r="E37637" s="28">
        <v>388.67599999999999</v>
      </c>
    </row>
    <row r="37638" spans="4:5" x14ac:dyDescent="0.25">
      <c r="D37638" s="31">
        <v>-367.95499999999998</v>
      </c>
      <c r="E37638" s="28">
        <v>388.60300000000001</v>
      </c>
    </row>
    <row r="37639" spans="4:5" x14ac:dyDescent="0.25">
      <c r="D37639" s="31">
        <v>-367.93900000000002</v>
      </c>
      <c r="E37639" s="28">
        <v>388.53</v>
      </c>
    </row>
    <row r="37640" spans="4:5" x14ac:dyDescent="0.25">
      <c r="D37640" s="31">
        <v>-367.923</v>
      </c>
      <c r="E37640" s="28">
        <v>388.45699999999999</v>
      </c>
    </row>
    <row r="37641" spans="4:5" x14ac:dyDescent="0.25">
      <c r="D37641" s="31">
        <v>-367.90699999999998</v>
      </c>
      <c r="E37641" s="28">
        <v>388.38299999999998</v>
      </c>
    </row>
    <row r="37642" spans="4:5" x14ac:dyDescent="0.25">
      <c r="D37642" s="31">
        <v>-367.89100000000002</v>
      </c>
      <c r="E37642" s="28">
        <v>388.31</v>
      </c>
    </row>
    <row r="37643" spans="4:5" x14ac:dyDescent="0.25">
      <c r="D37643" s="31">
        <v>-367.875</v>
      </c>
      <c r="E37643" s="28">
        <v>388.23700000000002</v>
      </c>
    </row>
    <row r="37644" spans="4:5" x14ac:dyDescent="0.25">
      <c r="D37644" s="31">
        <v>-367.85899999999998</v>
      </c>
      <c r="E37644" s="28">
        <v>388.16399999999999</v>
      </c>
    </row>
    <row r="37645" spans="4:5" x14ac:dyDescent="0.25">
      <c r="D37645" s="31">
        <v>-367.84300000000002</v>
      </c>
      <c r="E37645" s="28">
        <v>388.09100000000001</v>
      </c>
    </row>
    <row r="37646" spans="4:5" x14ac:dyDescent="0.25">
      <c r="D37646" s="31">
        <v>-367.827</v>
      </c>
      <c r="E37646" s="28">
        <v>388.01799999999997</v>
      </c>
    </row>
    <row r="37647" spans="4:5" x14ac:dyDescent="0.25">
      <c r="D37647" s="31">
        <v>-367.81099999999998</v>
      </c>
      <c r="E37647" s="28">
        <v>387.94499999999999</v>
      </c>
    </row>
    <row r="37648" spans="4:5" x14ac:dyDescent="0.25">
      <c r="D37648" s="31">
        <v>-367.79500000000002</v>
      </c>
      <c r="E37648" s="28">
        <v>387.87099999999998</v>
      </c>
    </row>
    <row r="37649" spans="4:5" x14ac:dyDescent="0.25">
      <c r="D37649" s="31">
        <v>-367.779</v>
      </c>
      <c r="E37649" s="28">
        <v>387.798</v>
      </c>
    </row>
    <row r="37650" spans="4:5" x14ac:dyDescent="0.25">
      <c r="D37650" s="31">
        <v>-367.76299999999998</v>
      </c>
      <c r="E37650" s="28">
        <v>387.72500000000002</v>
      </c>
    </row>
    <row r="37651" spans="4:5" x14ac:dyDescent="0.25">
      <c r="D37651" s="31">
        <v>-367.74700000000001</v>
      </c>
      <c r="E37651" s="28">
        <v>387.65199999999999</v>
      </c>
    </row>
    <row r="37652" spans="4:5" x14ac:dyDescent="0.25">
      <c r="D37652" s="31">
        <v>-367.73099999999999</v>
      </c>
      <c r="E37652" s="28">
        <v>387.57900000000001</v>
      </c>
    </row>
    <row r="37653" spans="4:5" x14ac:dyDescent="0.25">
      <c r="D37653" s="31">
        <v>-367.71499999999997</v>
      </c>
      <c r="E37653" s="28">
        <v>387.50599999999997</v>
      </c>
    </row>
    <row r="37654" spans="4:5" x14ac:dyDescent="0.25">
      <c r="D37654" s="31">
        <v>-367.69900000000001</v>
      </c>
      <c r="E37654" s="28">
        <v>387.43299999999999</v>
      </c>
    </row>
    <row r="37655" spans="4:5" x14ac:dyDescent="0.25">
      <c r="D37655" s="31">
        <v>-367.68299999999999</v>
      </c>
      <c r="E37655" s="28">
        <v>387.36</v>
      </c>
    </row>
    <row r="37656" spans="4:5" x14ac:dyDescent="0.25">
      <c r="D37656" s="31">
        <v>-367.66699999999997</v>
      </c>
      <c r="E37656" s="28">
        <v>387.28699999999998</v>
      </c>
    </row>
    <row r="37657" spans="4:5" x14ac:dyDescent="0.25">
      <c r="D37657" s="31">
        <v>-367.65100000000001</v>
      </c>
      <c r="E37657" s="28">
        <v>387.214</v>
      </c>
    </row>
    <row r="37658" spans="4:5" x14ac:dyDescent="0.25">
      <c r="D37658" s="31">
        <v>-367.63499999999999</v>
      </c>
      <c r="E37658" s="28">
        <v>387.14100000000002</v>
      </c>
    </row>
    <row r="37659" spans="4:5" x14ac:dyDescent="0.25">
      <c r="D37659" s="31">
        <v>-367.61900000000003</v>
      </c>
      <c r="E37659" s="28">
        <v>387.06900000000002</v>
      </c>
    </row>
    <row r="37660" spans="4:5" x14ac:dyDescent="0.25">
      <c r="D37660" s="31">
        <v>-367.60300000000001</v>
      </c>
      <c r="E37660" s="28">
        <v>386.99599999999998</v>
      </c>
    </row>
    <row r="37661" spans="4:5" x14ac:dyDescent="0.25">
      <c r="D37661" s="31">
        <v>-367.58699999999999</v>
      </c>
      <c r="E37661" s="28">
        <v>386.923</v>
      </c>
    </row>
    <row r="37662" spans="4:5" x14ac:dyDescent="0.25">
      <c r="D37662" s="31">
        <v>-367.57100000000003</v>
      </c>
      <c r="E37662" s="28">
        <v>386.85</v>
      </c>
    </row>
    <row r="37663" spans="4:5" x14ac:dyDescent="0.25">
      <c r="D37663" s="31">
        <v>-367.55500000000001</v>
      </c>
      <c r="E37663" s="28">
        <v>386.77699999999999</v>
      </c>
    </row>
    <row r="37664" spans="4:5" x14ac:dyDescent="0.25">
      <c r="D37664" s="31">
        <v>-367.53899999999999</v>
      </c>
      <c r="E37664" s="28">
        <v>386.70400000000001</v>
      </c>
    </row>
    <row r="37665" spans="4:5" x14ac:dyDescent="0.25">
      <c r="D37665" s="31">
        <v>-367.52300000000002</v>
      </c>
      <c r="E37665" s="28">
        <v>386.63099999999997</v>
      </c>
    </row>
    <row r="37666" spans="4:5" x14ac:dyDescent="0.25">
      <c r="D37666" s="31">
        <v>-367.50700000000001</v>
      </c>
      <c r="E37666" s="28">
        <v>386.55799999999999</v>
      </c>
    </row>
    <row r="37667" spans="4:5" x14ac:dyDescent="0.25">
      <c r="D37667" s="31">
        <v>-367.49099999999999</v>
      </c>
      <c r="E37667" s="28">
        <v>386.48599999999999</v>
      </c>
    </row>
    <row r="37668" spans="4:5" x14ac:dyDescent="0.25">
      <c r="D37668" s="31">
        <v>-367.47500000000002</v>
      </c>
      <c r="E37668" s="28">
        <v>386.41300000000001</v>
      </c>
    </row>
    <row r="37669" spans="4:5" x14ac:dyDescent="0.25">
      <c r="D37669" s="31">
        <v>-367.459</v>
      </c>
      <c r="E37669" s="28">
        <v>386.34</v>
      </c>
    </row>
    <row r="37670" spans="4:5" x14ac:dyDescent="0.25">
      <c r="D37670" s="31">
        <v>-367.44299999999998</v>
      </c>
      <c r="E37670" s="28">
        <v>386.267</v>
      </c>
    </row>
    <row r="37671" spans="4:5" x14ac:dyDescent="0.25">
      <c r="D37671" s="31">
        <v>-367.42700000000002</v>
      </c>
      <c r="E37671" s="28">
        <v>386.19400000000002</v>
      </c>
    </row>
    <row r="37672" spans="4:5" x14ac:dyDescent="0.25">
      <c r="D37672" s="31">
        <v>-367.411</v>
      </c>
      <c r="E37672" s="28">
        <v>386.12200000000001</v>
      </c>
    </row>
    <row r="37673" spans="4:5" x14ac:dyDescent="0.25">
      <c r="D37673" s="31">
        <v>-367.39499999999998</v>
      </c>
      <c r="E37673" s="28">
        <v>386.04899999999998</v>
      </c>
    </row>
    <row r="37674" spans="4:5" x14ac:dyDescent="0.25">
      <c r="D37674" s="31">
        <v>-367.37900000000002</v>
      </c>
      <c r="E37674" s="28">
        <v>385.976</v>
      </c>
    </row>
    <row r="37675" spans="4:5" x14ac:dyDescent="0.25">
      <c r="D37675" s="31">
        <v>-367.363</v>
      </c>
      <c r="E37675" s="28">
        <v>385.904</v>
      </c>
    </row>
    <row r="37676" spans="4:5" x14ac:dyDescent="0.25">
      <c r="D37676" s="31">
        <v>-367.34699999999998</v>
      </c>
      <c r="E37676" s="28">
        <v>385.83100000000002</v>
      </c>
    </row>
    <row r="37677" spans="4:5" x14ac:dyDescent="0.25">
      <c r="D37677" s="31">
        <v>-367.33100000000002</v>
      </c>
      <c r="E37677" s="28">
        <v>385.75799999999998</v>
      </c>
    </row>
    <row r="37678" spans="4:5" x14ac:dyDescent="0.25">
      <c r="D37678" s="31">
        <v>-367.315</v>
      </c>
      <c r="E37678" s="28">
        <v>385.68599999999998</v>
      </c>
    </row>
    <row r="37679" spans="4:5" x14ac:dyDescent="0.25">
      <c r="D37679" s="31">
        <v>-367.29899999999998</v>
      </c>
      <c r="E37679" s="28">
        <v>385.613</v>
      </c>
    </row>
    <row r="37680" spans="4:5" x14ac:dyDescent="0.25">
      <c r="D37680" s="31">
        <v>-367.28300000000002</v>
      </c>
      <c r="E37680" s="28">
        <v>385.54</v>
      </c>
    </row>
    <row r="37681" spans="4:5" x14ac:dyDescent="0.25">
      <c r="D37681" s="31">
        <v>-367.267</v>
      </c>
      <c r="E37681" s="28">
        <v>385.46800000000002</v>
      </c>
    </row>
    <row r="37682" spans="4:5" x14ac:dyDescent="0.25">
      <c r="D37682" s="31">
        <v>-367.25099999999998</v>
      </c>
      <c r="E37682" s="28">
        <v>385.39499999999998</v>
      </c>
    </row>
    <row r="37683" spans="4:5" x14ac:dyDescent="0.25">
      <c r="D37683" s="31">
        <v>-367.23500000000001</v>
      </c>
      <c r="E37683" s="28">
        <v>385.322</v>
      </c>
    </row>
    <row r="37684" spans="4:5" x14ac:dyDescent="0.25">
      <c r="D37684" s="31">
        <v>-367.21899999999999</v>
      </c>
      <c r="E37684" s="28">
        <v>385.25</v>
      </c>
    </row>
    <row r="37685" spans="4:5" x14ac:dyDescent="0.25">
      <c r="D37685" s="31">
        <v>-367.20299999999997</v>
      </c>
      <c r="E37685" s="28">
        <v>385.178</v>
      </c>
    </row>
    <row r="37686" spans="4:5" x14ac:dyDescent="0.25">
      <c r="D37686" s="31">
        <v>-367.18799999999999</v>
      </c>
      <c r="E37686" s="28">
        <v>385.10500000000002</v>
      </c>
    </row>
    <row r="37687" spans="4:5" x14ac:dyDescent="0.25">
      <c r="D37687" s="31">
        <v>-367.17200000000003</v>
      </c>
      <c r="E37687" s="28">
        <v>385.03300000000002</v>
      </c>
    </row>
    <row r="37688" spans="4:5" x14ac:dyDescent="0.25">
      <c r="D37688" s="31">
        <v>-367.15600000000001</v>
      </c>
      <c r="E37688" s="28">
        <v>384.96</v>
      </c>
    </row>
    <row r="37689" spans="4:5" x14ac:dyDescent="0.25">
      <c r="D37689" s="31">
        <v>-367.14</v>
      </c>
      <c r="E37689" s="28">
        <v>384.887</v>
      </c>
    </row>
    <row r="37690" spans="4:5" x14ac:dyDescent="0.25">
      <c r="D37690" s="31">
        <v>-367.12400000000002</v>
      </c>
      <c r="E37690" s="28">
        <v>384.815</v>
      </c>
    </row>
    <row r="37691" spans="4:5" x14ac:dyDescent="0.25">
      <c r="D37691" s="31">
        <v>-367.108</v>
      </c>
      <c r="E37691" s="28">
        <v>384.74299999999999</v>
      </c>
    </row>
    <row r="37692" spans="4:5" x14ac:dyDescent="0.25">
      <c r="D37692" s="31">
        <v>-367.09199999999998</v>
      </c>
      <c r="E37692" s="28">
        <v>384.67</v>
      </c>
    </row>
    <row r="37693" spans="4:5" x14ac:dyDescent="0.25">
      <c r="D37693" s="31">
        <v>-367.07600000000002</v>
      </c>
      <c r="E37693" s="28">
        <v>384.59800000000001</v>
      </c>
    </row>
    <row r="37694" spans="4:5" x14ac:dyDescent="0.25">
      <c r="D37694" s="31">
        <v>-367.06</v>
      </c>
      <c r="E37694" s="28">
        <v>384.52499999999998</v>
      </c>
    </row>
    <row r="37695" spans="4:5" x14ac:dyDescent="0.25">
      <c r="D37695" s="31">
        <v>-367.04399999999998</v>
      </c>
      <c r="E37695" s="28">
        <v>384.45299999999997</v>
      </c>
    </row>
    <row r="37696" spans="4:5" x14ac:dyDescent="0.25">
      <c r="D37696" s="31">
        <v>-367.02800000000002</v>
      </c>
      <c r="E37696" s="28">
        <v>384.38</v>
      </c>
    </row>
    <row r="37697" spans="4:5" x14ac:dyDescent="0.25">
      <c r="D37697" s="31">
        <v>-367.012</v>
      </c>
      <c r="E37697" s="28">
        <v>384.30799999999999</v>
      </c>
    </row>
    <row r="37698" spans="4:5" x14ac:dyDescent="0.25">
      <c r="D37698" s="31">
        <v>-366.99599999999998</v>
      </c>
      <c r="E37698" s="28">
        <v>384.23599999999999</v>
      </c>
    </row>
    <row r="37699" spans="4:5" x14ac:dyDescent="0.25">
      <c r="D37699" s="31">
        <v>-366.98</v>
      </c>
      <c r="E37699" s="28">
        <v>384.16300000000001</v>
      </c>
    </row>
    <row r="37700" spans="4:5" x14ac:dyDescent="0.25">
      <c r="D37700" s="31">
        <v>-366.964</v>
      </c>
      <c r="E37700" s="28">
        <v>384.09100000000001</v>
      </c>
    </row>
    <row r="37701" spans="4:5" x14ac:dyDescent="0.25">
      <c r="D37701" s="31">
        <v>-366.94799999999998</v>
      </c>
      <c r="E37701" s="28">
        <v>384.01900000000001</v>
      </c>
    </row>
    <row r="37702" spans="4:5" x14ac:dyDescent="0.25">
      <c r="D37702" s="31">
        <v>-366.93200000000002</v>
      </c>
      <c r="E37702" s="28">
        <v>383.947</v>
      </c>
    </row>
    <row r="37703" spans="4:5" x14ac:dyDescent="0.25">
      <c r="D37703" s="31">
        <v>-366.916</v>
      </c>
      <c r="E37703" s="28">
        <v>383.87400000000002</v>
      </c>
    </row>
    <row r="37704" spans="4:5" x14ac:dyDescent="0.25">
      <c r="D37704" s="31">
        <v>-366.9</v>
      </c>
      <c r="E37704" s="28">
        <v>383.80200000000002</v>
      </c>
    </row>
    <row r="37705" spans="4:5" x14ac:dyDescent="0.25">
      <c r="D37705" s="31">
        <v>-366.88400000000001</v>
      </c>
      <c r="E37705" s="28">
        <v>383.73</v>
      </c>
    </row>
    <row r="37706" spans="4:5" x14ac:dyDescent="0.25">
      <c r="D37706" s="31">
        <v>-366.86799999999999</v>
      </c>
      <c r="E37706" s="28">
        <v>383.65800000000002</v>
      </c>
    </row>
    <row r="37707" spans="4:5" x14ac:dyDescent="0.25">
      <c r="D37707" s="31">
        <v>-366.85199999999998</v>
      </c>
      <c r="E37707" s="28">
        <v>383.58499999999998</v>
      </c>
    </row>
    <row r="37708" spans="4:5" x14ac:dyDescent="0.25">
      <c r="D37708" s="31">
        <v>-366.83600000000001</v>
      </c>
      <c r="E37708" s="28">
        <v>383.51299999999998</v>
      </c>
    </row>
    <row r="37709" spans="4:5" x14ac:dyDescent="0.25">
      <c r="D37709" s="31">
        <v>-366.82</v>
      </c>
      <c r="E37709" s="28">
        <v>383.44099999999997</v>
      </c>
    </row>
    <row r="37710" spans="4:5" x14ac:dyDescent="0.25">
      <c r="D37710" s="31">
        <v>-366.80399999999997</v>
      </c>
      <c r="E37710" s="28">
        <v>383.36900000000003</v>
      </c>
    </row>
    <row r="37711" spans="4:5" x14ac:dyDescent="0.25">
      <c r="D37711" s="31">
        <v>-366.78800000000001</v>
      </c>
      <c r="E37711" s="28">
        <v>383.29700000000003</v>
      </c>
    </row>
    <row r="37712" spans="4:5" x14ac:dyDescent="0.25">
      <c r="D37712" s="31">
        <v>-366.77199999999999</v>
      </c>
      <c r="E37712" s="28">
        <v>383.22399999999999</v>
      </c>
    </row>
    <row r="37713" spans="4:5" x14ac:dyDescent="0.25">
      <c r="D37713" s="31">
        <v>-366.75599999999997</v>
      </c>
      <c r="E37713" s="28">
        <v>383.15199999999999</v>
      </c>
    </row>
    <row r="37714" spans="4:5" x14ac:dyDescent="0.25">
      <c r="D37714" s="31">
        <v>-366.74</v>
      </c>
      <c r="E37714" s="28">
        <v>383.08</v>
      </c>
    </row>
    <row r="37715" spans="4:5" x14ac:dyDescent="0.25">
      <c r="D37715" s="31">
        <v>-366.72399999999999</v>
      </c>
      <c r="E37715" s="28">
        <v>383.00799999999998</v>
      </c>
    </row>
    <row r="37716" spans="4:5" x14ac:dyDescent="0.25">
      <c r="D37716" s="31">
        <v>-366.70800000000003</v>
      </c>
      <c r="E37716" s="28">
        <v>382.93599999999998</v>
      </c>
    </row>
    <row r="37717" spans="4:5" x14ac:dyDescent="0.25">
      <c r="D37717" s="31">
        <v>-366.69200000000001</v>
      </c>
      <c r="E37717" s="28">
        <v>382.86399999999998</v>
      </c>
    </row>
    <row r="37718" spans="4:5" x14ac:dyDescent="0.25">
      <c r="D37718" s="31">
        <v>-366.67599999999999</v>
      </c>
      <c r="E37718" s="28">
        <v>382.79199999999997</v>
      </c>
    </row>
    <row r="37719" spans="4:5" x14ac:dyDescent="0.25">
      <c r="D37719" s="31">
        <v>-366.66</v>
      </c>
      <c r="E37719" s="28">
        <v>382.72</v>
      </c>
    </row>
    <row r="37720" spans="4:5" x14ac:dyDescent="0.25">
      <c r="D37720" s="31">
        <v>-366.64400000000001</v>
      </c>
      <c r="E37720" s="28">
        <v>382.64800000000002</v>
      </c>
    </row>
    <row r="37721" spans="4:5" x14ac:dyDescent="0.25">
      <c r="D37721" s="31">
        <v>-366.62799999999999</v>
      </c>
      <c r="E37721" s="28">
        <v>382.57600000000002</v>
      </c>
    </row>
    <row r="37722" spans="4:5" x14ac:dyDescent="0.25">
      <c r="D37722" s="31">
        <v>-366.61200000000002</v>
      </c>
      <c r="E37722" s="28">
        <v>382.50400000000002</v>
      </c>
    </row>
    <row r="37723" spans="4:5" x14ac:dyDescent="0.25">
      <c r="D37723" s="31">
        <v>-366.596</v>
      </c>
      <c r="E37723" s="28">
        <v>382.43200000000002</v>
      </c>
    </row>
    <row r="37724" spans="4:5" x14ac:dyDescent="0.25">
      <c r="D37724" s="31">
        <v>-366.58</v>
      </c>
      <c r="E37724" s="28">
        <v>382.36</v>
      </c>
    </row>
    <row r="37725" spans="4:5" x14ac:dyDescent="0.25">
      <c r="D37725" s="31">
        <v>-366.56400000000002</v>
      </c>
      <c r="E37725" s="28">
        <v>382.28800000000001</v>
      </c>
    </row>
    <row r="37726" spans="4:5" x14ac:dyDescent="0.25">
      <c r="D37726" s="31">
        <v>-366.548</v>
      </c>
      <c r="E37726" s="28">
        <v>382.21600000000001</v>
      </c>
    </row>
    <row r="37727" spans="4:5" x14ac:dyDescent="0.25">
      <c r="D37727" s="31">
        <v>-366.53199999999998</v>
      </c>
      <c r="E37727" s="28">
        <v>382.14400000000001</v>
      </c>
    </row>
    <row r="37728" spans="4:5" x14ac:dyDescent="0.25">
      <c r="D37728" s="31">
        <v>-366.51600000000002</v>
      </c>
      <c r="E37728" s="28">
        <v>382.072</v>
      </c>
    </row>
    <row r="37729" spans="4:5" x14ac:dyDescent="0.25">
      <c r="D37729" s="31">
        <v>-366.5</v>
      </c>
      <c r="E37729" s="28">
        <v>382.00099999999998</v>
      </c>
    </row>
    <row r="37730" spans="4:5" x14ac:dyDescent="0.25">
      <c r="D37730" s="31">
        <v>-366.48399999999998</v>
      </c>
      <c r="E37730" s="28">
        <v>381.92899999999997</v>
      </c>
    </row>
    <row r="37731" spans="4:5" x14ac:dyDescent="0.25">
      <c r="D37731" s="31">
        <v>-366.46800000000002</v>
      </c>
      <c r="E37731" s="28">
        <v>381.85700000000003</v>
      </c>
    </row>
    <row r="37732" spans="4:5" x14ac:dyDescent="0.25">
      <c r="D37732" s="31">
        <v>-366.452</v>
      </c>
      <c r="E37732" s="28">
        <v>381.78500000000003</v>
      </c>
    </row>
    <row r="37733" spans="4:5" x14ac:dyDescent="0.25">
      <c r="D37733" s="31">
        <v>-366.43599999999998</v>
      </c>
      <c r="E37733" s="28">
        <v>381.71300000000002</v>
      </c>
    </row>
    <row r="37734" spans="4:5" x14ac:dyDescent="0.25">
      <c r="D37734" s="31">
        <v>-366.42</v>
      </c>
      <c r="E37734" s="28">
        <v>381.64100000000002</v>
      </c>
    </row>
    <row r="37735" spans="4:5" x14ac:dyDescent="0.25">
      <c r="D37735" s="31">
        <v>-366.404</v>
      </c>
      <c r="E37735" s="28">
        <v>381.56900000000002</v>
      </c>
    </row>
    <row r="37736" spans="4:5" x14ac:dyDescent="0.25">
      <c r="D37736" s="31">
        <v>-366.38799999999998</v>
      </c>
      <c r="E37736" s="28">
        <v>381.49799999999999</v>
      </c>
    </row>
    <row r="37737" spans="4:5" x14ac:dyDescent="0.25">
      <c r="D37737" s="31">
        <v>-366.37200000000001</v>
      </c>
      <c r="E37737" s="28">
        <v>381.42599999999999</v>
      </c>
    </row>
    <row r="37738" spans="4:5" x14ac:dyDescent="0.25">
      <c r="D37738" s="31">
        <v>-366.35599999999999</v>
      </c>
      <c r="E37738" s="28">
        <v>381.35399999999998</v>
      </c>
    </row>
    <row r="37739" spans="4:5" x14ac:dyDescent="0.25">
      <c r="D37739" s="31">
        <v>-366.34</v>
      </c>
      <c r="E37739" s="28">
        <v>381.28300000000002</v>
      </c>
    </row>
    <row r="37740" spans="4:5" x14ac:dyDescent="0.25">
      <c r="D37740" s="31">
        <v>-366.32400000000001</v>
      </c>
      <c r="E37740" s="28">
        <v>381.21100000000001</v>
      </c>
    </row>
    <row r="37741" spans="4:5" x14ac:dyDescent="0.25">
      <c r="D37741" s="31">
        <v>-366.30799999999999</v>
      </c>
      <c r="E37741" s="28">
        <v>381.13900000000001</v>
      </c>
    </row>
    <row r="37742" spans="4:5" x14ac:dyDescent="0.25">
      <c r="D37742" s="31">
        <v>-366.29199999999997</v>
      </c>
      <c r="E37742" s="28">
        <v>381.06700000000001</v>
      </c>
    </row>
    <row r="37743" spans="4:5" x14ac:dyDescent="0.25">
      <c r="D37743" s="31">
        <v>-366.27600000000001</v>
      </c>
      <c r="E37743" s="28">
        <v>380.99599999999998</v>
      </c>
    </row>
    <row r="37744" spans="4:5" x14ac:dyDescent="0.25">
      <c r="D37744" s="31">
        <v>-366.26</v>
      </c>
      <c r="E37744" s="28">
        <v>380.92399999999998</v>
      </c>
    </row>
    <row r="37745" spans="4:5" x14ac:dyDescent="0.25">
      <c r="D37745" s="31">
        <v>-366.24400000000003</v>
      </c>
      <c r="E37745" s="28">
        <v>380.85300000000001</v>
      </c>
    </row>
    <row r="37746" spans="4:5" x14ac:dyDescent="0.25">
      <c r="D37746" s="31">
        <v>-366.22800000000001</v>
      </c>
      <c r="E37746" s="28">
        <v>380.78100000000001</v>
      </c>
    </row>
    <row r="37747" spans="4:5" x14ac:dyDescent="0.25">
      <c r="D37747" s="31">
        <v>-366.21199999999999</v>
      </c>
      <c r="E37747" s="28">
        <v>380.709</v>
      </c>
    </row>
    <row r="37748" spans="4:5" x14ac:dyDescent="0.25">
      <c r="D37748" s="31">
        <v>-366.19600000000003</v>
      </c>
      <c r="E37748" s="28">
        <v>380.63799999999998</v>
      </c>
    </row>
    <row r="37749" spans="4:5" x14ac:dyDescent="0.25">
      <c r="D37749" s="31">
        <v>-366.18</v>
      </c>
      <c r="E37749" s="28">
        <v>380.56599999999997</v>
      </c>
    </row>
    <row r="37750" spans="4:5" x14ac:dyDescent="0.25">
      <c r="D37750" s="31">
        <v>-366.16399999999999</v>
      </c>
      <c r="E37750" s="28">
        <v>380.495</v>
      </c>
    </row>
    <row r="37751" spans="4:5" x14ac:dyDescent="0.25">
      <c r="D37751" s="31">
        <v>-366.14800000000002</v>
      </c>
      <c r="E37751" s="28">
        <v>380.423</v>
      </c>
    </row>
    <row r="37752" spans="4:5" x14ac:dyDescent="0.25">
      <c r="D37752" s="31">
        <v>-366.13200000000001</v>
      </c>
      <c r="E37752" s="28">
        <v>380.351</v>
      </c>
    </row>
    <row r="37753" spans="4:5" x14ac:dyDescent="0.25">
      <c r="D37753" s="31">
        <v>-366.11599999999999</v>
      </c>
      <c r="E37753" s="28">
        <v>380.28</v>
      </c>
    </row>
    <row r="37754" spans="4:5" x14ac:dyDescent="0.25">
      <c r="D37754" s="31">
        <v>-366.1</v>
      </c>
      <c r="E37754" s="28">
        <v>380.20800000000003</v>
      </c>
    </row>
    <row r="37755" spans="4:5" x14ac:dyDescent="0.25">
      <c r="D37755" s="31">
        <v>-366.084</v>
      </c>
      <c r="E37755" s="28">
        <v>380.137</v>
      </c>
    </row>
    <row r="37756" spans="4:5" x14ac:dyDescent="0.25">
      <c r="D37756" s="31">
        <v>-366.06799999999998</v>
      </c>
      <c r="E37756" s="28">
        <v>380.06599999999997</v>
      </c>
    </row>
    <row r="37757" spans="4:5" x14ac:dyDescent="0.25">
      <c r="D37757" s="31">
        <v>-366.05200000000002</v>
      </c>
      <c r="E37757" s="28">
        <v>379.99400000000003</v>
      </c>
    </row>
    <row r="37758" spans="4:5" x14ac:dyDescent="0.25">
      <c r="D37758" s="31">
        <v>-366.036</v>
      </c>
      <c r="E37758" s="28">
        <v>379.923</v>
      </c>
    </row>
    <row r="37759" spans="4:5" x14ac:dyDescent="0.25">
      <c r="D37759" s="31">
        <v>-366.02</v>
      </c>
      <c r="E37759" s="28">
        <v>379.851</v>
      </c>
    </row>
    <row r="37760" spans="4:5" x14ac:dyDescent="0.25">
      <c r="D37760" s="31">
        <v>-366.00400000000002</v>
      </c>
      <c r="E37760" s="28">
        <v>379.78</v>
      </c>
    </row>
    <row r="37761" spans="4:5" x14ac:dyDescent="0.25">
      <c r="D37761" s="31">
        <v>-365.988</v>
      </c>
      <c r="E37761" s="28">
        <v>379.70800000000003</v>
      </c>
    </row>
    <row r="37762" spans="4:5" x14ac:dyDescent="0.25">
      <c r="D37762" s="31">
        <v>-365.97199999999998</v>
      </c>
      <c r="E37762" s="28">
        <v>379.637</v>
      </c>
    </row>
    <row r="37763" spans="4:5" x14ac:dyDescent="0.25">
      <c r="D37763" s="31">
        <v>-365.95600000000002</v>
      </c>
      <c r="E37763" s="28">
        <v>379.56599999999997</v>
      </c>
    </row>
    <row r="37764" spans="4:5" x14ac:dyDescent="0.25">
      <c r="D37764" s="31">
        <v>-365.94</v>
      </c>
      <c r="E37764" s="28">
        <v>379.49400000000003</v>
      </c>
    </row>
    <row r="37765" spans="4:5" x14ac:dyDescent="0.25">
      <c r="D37765" s="31">
        <v>-365.92399999999998</v>
      </c>
      <c r="E37765" s="28">
        <v>379.423</v>
      </c>
    </row>
    <row r="37766" spans="4:5" x14ac:dyDescent="0.25">
      <c r="D37766" s="31">
        <v>-365.90800000000002</v>
      </c>
      <c r="E37766" s="28">
        <v>379.35199999999998</v>
      </c>
    </row>
    <row r="37767" spans="4:5" x14ac:dyDescent="0.25">
      <c r="D37767" s="31">
        <v>-365.892</v>
      </c>
      <c r="E37767" s="28">
        <v>379.28100000000001</v>
      </c>
    </row>
    <row r="37768" spans="4:5" x14ac:dyDescent="0.25">
      <c r="D37768" s="31">
        <v>-365.87599999999998</v>
      </c>
      <c r="E37768" s="28">
        <v>379.209</v>
      </c>
    </row>
    <row r="37769" spans="4:5" x14ac:dyDescent="0.25">
      <c r="D37769" s="31">
        <v>-365.86</v>
      </c>
      <c r="E37769" s="28">
        <v>379.13799999999998</v>
      </c>
    </row>
    <row r="37770" spans="4:5" x14ac:dyDescent="0.25">
      <c r="D37770" s="31">
        <v>-365.84399999999999</v>
      </c>
      <c r="E37770" s="28">
        <v>379.06700000000001</v>
      </c>
    </row>
    <row r="37771" spans="4:5" x14ac:dyDescent="0.25">
      <c r="D37771" s="31">
        <v>-365.82799999999997</v>
      </c>
      <c r="E37771" s="28">
        <v>378.99599999999998</v>
      </c>
    </row>
    <row r="37772" spans="4:5" x14ac:dyDescent="0.25">
      <c r="D37772" s="31">
        <v>-365.81200000000001</v>
      </c>
      <c r="E37772" s="28">
        <v>378.92399999999998</v>
      </c>
    </row>
    <row r="37773" spans="4:5" x14ac:dyDescent="0.25">
      <c r="D37773" s="31">
        <v>-365.79599999999999</v>
      </c>
      <c r="E37773" s="28">
        <v>378.85300000000001</v>
      </c>
    </row>
    <row r="37774" spans="4:5" x14ac:dyDescent="0.25">
      <c r="D37774" s="31">
        <v>-365.78</v>
      </c>
      <c r="E37774" s="28">
        <v>378.78199999999998</v>
      </c>
    </row>
    <row r="37775" spans="4:5" x14ac:dyDescent="0.25">
      <c r="D37775" s="31">
        <v>-365.76400000000001</v>
      </c>
      <c r="E37775" s="28">
        <v>378.71100000000001</v>
      </c>
    </row>
    <row r="37776" spans="4:5" x14ac:dyDescent="0.25">
      <c r="D37776" s="31">
        <v>-365.74799999999999</v>
      </c>
      <c r="E37776" s="28">
        <v>378.64</v>
      </c>
    </row>
    <row r="37777" spans="4:5" x14ac:dyDescent="0.25">
      <c r="D37777" s="31">
        <v>-365.73200000000003</v>
      </c>
      <c r="E37777" s="28">
        <v>378.56799999999998</v>
      </c>
    </row>
    <row r="37778" spans="4:5" x14ac:dyDescent="0.25">
      <c r="D37778" s="31">
        <v>-365.71600000000001</v>
      </c>
      <c r="E37778" s="28">
        <v>378.49700000000001</v>
      </c>
    </row>
    <row r="37779" spans="4:5" x14ac:dyDescent="0.25">
      <c r="D37779" s="31">
        <v>-365.7</v>
      </c>
      <c r="E37779" s="28">
        <v>378.42599999999999</v>
      </c>
    </row>
    <row r="37780" spans="4:5" x14ac:dyDescent="0.25">
      <c r="D37780" s="31">
        <v>-365.68400000000003</v>
      </c>
      <c r="E37780" s="28">
        <v>378.35500000000002</v>
      </c>
    </row>
    <row r="37781" spans="4:5" x14ac:dyDescent="0.25">
      <c r="D37781" s="31">
        <v>-365.66800000000001</v>
      </c>
      <c r="E37781" s="28">
        <v>378.28399999999999</v>
      </c>
    </row>
    <row r="37782" spans="4:5" x14ac:dyDescent="0.25">
      <c r="D37782" s="31">
        <v>-365.65199999999999</v>
      </c>
      <c r="E37782" s="28">
        <v>378.21300000000002</v>
      </c>
    </row>
    <row r="37783" spans="4:5" x14ac:dyDescent="0.25">
      <c r="D37783" s="31">
        <v>-365.63600000000002</v>
      </c>
      <c r="E37783" s="28">
        <v>378.142</v>
      </c>
    </row>
    <row r="37784" spans="4:5" x14ac:dyDescent="0.25">
      <c r="D37784" s="31">
        <v>-365.62</v>
      </c>
      <c r="E37784" s="28">
        <v>378.07100000000003</v>
      </c>
    </row>
    <row r="37785" spans="4:5" x14ac:dyDescent="0.25">
      <c r="D37785" s="31">
        <v>-365.60399999999998</v>
      </c>
      <c r="E37785" s="28">
        <v>378</v>
      </c>
    </row>
    <row r="37786" spans="4:5" x14ac:dyDescent="0.25">
      <c r="D37786" s="31">
        <v>-365.58800000000002</v>
      </c>
      <c r="E37786" s="28">
        <v>377.92899999999997</v>
      </c>
    </row>
    <row r="37787" spans="4:5" x14ac:dyDescent="0.25">
      <c r="D37787" s="31">
        <v>-365.572</v>
      </c>
      <c r="E37787" s="28">
        <v>377.858</v>
      </c>
    </row>
    <row r="37788" spans="4:5" x14ac:dyDescent="0.25">
      <c r="D37788" s="31">
        <v>-365.55599999999998</v>
      </c>
      <c r="E37788" s="28">
        <v>377.78699999999998</v>
      </c>
    </row>
    <row r="37789" spans="4:5" x14ac:dyDescent="0.25">
      <c r="D37789" s="31">
        <v>-365.54</v>
      </c>
      <c r="E37789" s="28">
        <v>377.71600000000001</v>
      </c>
    </row>
    <row r="37790" spans="4:5" x14ac:dyDescent="0.25">
      <c r="D37790" s="31">
        <v>-365.524</v>
      </c>
      <c r="E37790" s="28">
        <v>377.64499999999998</v>
      </c>
    </row>
    <row r="37791" spans="4:5" x14ac:dyDescent="0.25">
      <c r="D37791" s="31">
        <v>-365.50799999999998</v>
      </c>
      <c r="E37791" s="28">
        <v>377.57400000000001</v>
      </c>
    </row>
    <row r="37792" spans="4:5" x14ac:dyDescent="0.25">
      <c r="D37792" s="31">
        <v>-365.49200000000002</v>
      </c>
      <c r="E37792" s="28">
        <v>377.50299999999999</v>
      </c>
    </row>
    <row r="37793" spans="4:5" x14ac:dyDescent="0.25">
      <c r="D37793" s="31">
        <v>-365.476</v>
      </c>
      <c r="E37793" s="28">
        <v>377.43200000000002</v>
      </c>
    </row>
    <row r="37794" spans="4:5" x14ac:dyDescent="0.25">
      <c r="D37794" s="31">
        <v>-365.46</v>
      </c>
      <c r="E37794" s="28">
        <v>377.36200000000002</v>
      </c>
    </row>
    <row r="37795" spans="4:5" x14ac:dyDescent="0.25">
      <c r="D37795" s="31">
        <v>-365.44400000000002</v>
      </c>
      <c r="E37795" s="28">
        <v>377.291</v>
      </c>
    </row>
    <row r="37796" spans="4:5" x14ac:dyDescent="0.25">
      <c r="D37796" s="31">
        <v>-365.428</v>
      </c>
      <c r="E37796" s="28">
        <v>377.22</v>
      </c>
    </row>
    <row r="37797" spans="4:5" x14ac:dyDescent="0.25">
      <c r="D37797" s="31">
        <v>-365.41199999999998</v>
      </c>
      <c r="E37797" s="28">
        <v>377.149</v>
      </c>
    </row>
    <row r="37798" spans="4:5" x14ac:dyDescent="0.25">
      <c r="D37798" s="31">
        <v>-365.39600000000002</v>
      </c>
      <c r="E37798" s="28">
        <v>377.07799999999997</v>
      </c>
    </row>
    <row r="37799" spans="4:5" x14ac:dyDescent="0.25">
      <c r="D37799" s="31">
        <v>-365.38</v>
      </c>
      <c r="E37799" s="28">
        <v>377.00700000000001</v>
      </c>
    </row>
    <row r="37800" spans="4:5" x14ac:dyDescent="0.25">
      <c r="D37800" s="31">
        <v>-365.36500000000001</v>
      </c>
      <c r="E37800" s="28">
        <v>376.93700000000001</v>
      </c>
    </row>
    <row r="37801" spans="4:5" x14ac:dyDescent="0.25">
      <c r="D37801" s="31">
        <v>-365.34899999999999</v>
      </c>
      <c r="E37801" s="28">
        <v>376.86599999999999</v>
      </c>
    </row>
    <row r="37802" spans="4:5" x14ac:dyDescent="0.25">
      <c r="D37802" s="31">
        <v>-365.33300000000003</v>
      </c>
      <c r="E37802" s="28">
        <v>376.79500000000002</v>
      </c>
    </row>
    <row r="37803" spans="4:5" x14ac:dyDescent="0.25">
      <c r="D37803" s="31">
        <v>-365.31700000000001</v>
      </c>
      <c r="E37803" s="28">
        <v>376.72500000000002</v>
      </c>
    </row>
    <row r="37804" spans="4:5" x14ac:dyDescent="0.25">
      <c r="D37804" s="31">
        <v>-365.30099999999999</v>
      </c>
      <c r="E37804" s="28">
        <v>376.654</v>
      </c>
    </row>
    <row r="37805" spans="4:5" x14ac:dyDescent="0.25">
      <c r="D37805" s="31">
        <v>-365.28500000000003</v>
      </c>
      <c r="E37805" s="28">
        <v>376.58300000000003</v>
      </c>
    </row>
    <row r="37806" spans="4:5" x14ac:dyDescent="0.25">
      <c r="D37806" s="31">
        <v>-365.26900000000001</v>
      </c>
      <c r="E37806" s="28">
        <v>376.512</v>
      </c>
    </row>
    <row r="37807" spans="4:5" x14ac:dyDescent="0.25">
      <c r="D37807" s="31">
        <v>-365.25299999999999</v>
      </c>
      <c r="E37807" s="28">
        <v>376.44200000000001</v>
      </c>
    </row>
    <row r="37808" spans="4:5" x14ac:dyDescent="0.25">
      <c r="D37808" s="31">
        <v>-365.23700000000002</v>
      </c>
      <c r="E37808" s="28">
        <v>376.37099999999998</v>
      </c>
    </row>
    <row r="37809" spans="4:5" x14ac:dyDescent="0.25">
      <c r="D37809" s="31">
        <v>-365.221</v>
      </c>
      <c r="E37809" s="28">
        <v>376.30099999999999</v>
      </c>
    </row>
    <row r="37810" spans="4:5" x14ac:dyDescent="0.25">
      <c r="D37810" s="31">
        <v>-365.20499999999998</v>
      </c>
      <c r="E37810" s="28">
        <v>376.23</v>
      </c>
    </row>
    <row r="37811" spans="4:5" x14ac:dyDescent="0.25">
      <c r="D37811" s="31">
        <v>-365.18900000000002</v>
      </c>
      <c r="E37811" s="28">
        <v>376.15899999999999</v>
      </c>
    </row>
    <row r="37812" spans="4:5" x14ac:dyDescent="0.25">
      <c r="D37812" s="31">
        <v>-365.173</v>
      </c>
      <c r="E37812" s="28">
        <v>376.089</v>
      </c>
    </row>
    <row r="37813" spans="4:5" x14ac:dyDescent="0.25">
      <c r="D37813" s="31">
        <v>-365.15699999999998</v>
      </c>
      <c r="E37813" s="28">
        <v>376.01799999999997</v>
      </c>
    </row>
    <row r="37814" spans="4:5" x14ac:dyDescent="0.25">
      <c r="D37814" s="31">
        <v>-365.14100000000002</v>
      </c>
      <c r="E37814" s="28">
        <v>375.94799999999998</v>
      </c>
    </row>
    <row r="37815" spans="4:5" x14ac:dyDescent="0.25">
      <c r="D37815" s="31">
        <v>-365.125</v>
      </c>
      <c r="E37815" s="28">
        <v>375.87700000000001</v>
      </c>
    </row>
    <row r="37816" spans="4:5" x14ac:dyDescent="0.25">
      <c r="D37816" s="31">
        <v>-365.10899999999998</v>
      </c>
      <c r="E37816" s="28">
        <v>375.80700000000002</v>
      </c>
    </row>
    <row r="37817" spans="4:5" x14ac:dyDescent="0.25">
      <c r="D37817" s="31">
        <v>-365.09300000000002</v>
      </c>
      <c r="E37817" s="28">
        <v>375.73599999999999</v>
      </c>
    </row>
    <row r="37818" spans="4:5" x14ac:dyDescent="0.25">
      <c r="D37818" s="31">
        <v>-365.077</v>
      </c>
      <c r="E37818" s="28">
        <v>375.66500000000002</v>
      </c>
    </row>
    <row r="37819" spans="4:5" x14ac:dyDescent="0.25">
      <c r="D37819" s="31">
        <v>-365.06099999999998</v>
      </c>
      <c r="E37819" s="28">
        <v>375.59500000000003</v>
      </c>
    </row>
    <row r="37820" spans="4:5" x14ac:dyDescent="0.25">
      <c r="D37820" s="31">
        <v>-365.04500000000002</v>
      </c>
      <c r="E37820" s="28">
        <v>375.52499999999998</v>
      </c>
    </row>
    <row r="37821" spans="4:5" x14ac:dyDescent="0.25">
      <c r="D37821" s="31">
        <v>-365.029</v>
      </c>
      <c r="E37821" s="28">
        <v>375.45400000000001</v>
      </c>
    </row>
    <row r="37822" spans="4:5" x14ac:dyDescent="0.25">
      <c r="D37822" s="31">
        <v>-365.01299999999998</v>
      </c>
      <c r="E37822" s="28">
        <v>375.38400000000001</v>
      </c>
    </row>
    <row r="37823" spans="4:5" x14ac:dyDescent="0.25">
      <c r="D37823" s="31">
        <v>-364.99700000000001</v>
      </c>
      <c r="E37823" s="28">
        <v>375.31299999999999</v>
      </c>
    </row>
    <row r="37824" spans="4:5" x14ac:dyDescent="0.25">
      <c r="D37824" s="31">
        <v>-364.98099999999999</v>
      </c>
      <c r="E37824" s="28">
        <v>375.24299999999999</v>
      </c>
    </row>
    <row r="37825" spans="4:5" x14ac:dyDescent="0.25">
      <c r="D37825" s="31">
        <v>-364.96499999999997</v>
      </c>
      <c r="E37825" s="28">
        <v>375.173</v>
      </c>
    </row>
    <row r="37826" spans="4:5" x14ac:dyDescent="0.25">
      <c r="D37826" s="31">
        <v>-364.94900000000001</v>
      </c>
      <c r="E37826" s="28">
        <v>375.10199999999998</v>
      </c>
    </row>
    <row r="37827" spans="4:5" x14ac:dyDescent="0.25">
      <c r="D37827" s="31">
        <v>-364.93299999999999</v>
      </c>
      <c r="E37827" s="28">
        <v>375.03199999999998</v>
      </c>
    </row>
    <row r="37828" spans="4:5" x14ac:dyDescent="0.25">
      <c r="D37828" s="31">
        <v>-364.91699999999997</v>
      </c>
      <c r="E37828" s="28">
        <v>374.96199999999999</v>
      </c>
    </row>
    <row r="37829" spans="4:5" x14ac:dyDescent="0.25">
      <c r="D37829" s="31">
        <v>-364.90100000000001</v>
      </c>
      <c r="E37829" s="28">
        <v>374.89100000000002</v>
      </c>
    </row>
    <row r="37830" spans="4:5" x14ac:dyDescent="0.25">
      <c r="D37830" s="31">
        <v>-364.88499999999999</v>
      </c>
      <c r="E37830" s="28">
        <v>374.82100000000003</v>
      </c>
    </row>
    <row r="37831" spans="4:5" x14ac:dyDescent="0.25">
      <c r="D37831" s="31">
        <v>-364.86900000000003</v>
      </c>
      <c r="E37831" s="28">
        <v>374.75099999999998</v>
      </c>
    </row>
    <row r="37832" spans="4:5" x14ac:dyDescent="0.25">
      <c r="D37832" s="31">
        <v>-364.85300000000001</v>
      </c>
      <c r="E37832" s="28">
        <v>374.68</v>
      </c>
    </row>
    <row r="37833" spans="4:5" x14ac:dyDescent="0.25">
      <c r="D37833" s="31">
        <v>-364.83699999999999</v>
      </c>
      <c r="E37833" s="28">
        <v>374.61</v>
      </c>
    </row>
    <row r="37834" spans="4:5" x14ac:dyDescent="0.25">
      <c r="D37834" s="31">
        <v>-364.82100000000003</v>
      </c>
      <c r="E37834" s="28">
        <v>374.54</v>
      </c>
    </row>
    <row r="37835" spans="4:5" x14ac:dyDescent="0.25">
      <c r="D37835" s="31">
        <v>-364.80500000000001</v>
      </c>
      <c r="E37835" s="28">
        <v>374.47</v>
      </c>
    </row>
    <row r="37836" spans="4:5" x14ac:dyDescent="0.25">
      <c r="D37836" s="31">
        <v>-364.78899999999999</v>
      </c>
      <c r="E37836" s="28">
        <v>374.4</v>
      </c>
    </row>
    <row r="37837" spans="4:5" x14ac:dyDescent="0.25">
      <c r="D37837" s="31">
        <v>-364.77300000000002</v>
      </c>
      <c r="E37837" s="28">
        <v>374.32900000000001</v>
      </c>
    </row>
    <row r="37838" spans="4:5" x14ac:dyDescent="0.25">
      <c r="D37838" s="31">
        <v>-364.75700000000001</v>
      </c>
      <c r="E37838" s="28">
        <v>374.25900000000001</v>
      </c>
    </row>
    <row r="37839" spans="4:5" x14ac:dyDescent="0.25">
      <c r="D37839" s="31">
        <v>-364.74099999999999</v>
      </c>
      <c r="E37839" s="28">
        <v>374.18900000000002</v>
      </c>
    </row>
    <row r="37840" spans="4:5" x14ac:dyDescent="0.25">
      <c r="D37840" s="31">
        <v>-364.72500000000002</v>
      </c>
      <c r="E37840" s="28">
        <v>374.11900000000003</v>
      </c>
    </row>
    <row r="37841" spans="4:5" x14ac:dyDescent="0.25">
      <c r="D37841" s="31">
        <v>-364.709</v>
      </c>
      <c r="E37841" s="28">
        <v>374.04899999999998</v>
      </c>
    </row>
    <row r="37842" spans="4:5" x14ac:dyDescent="0.25">
      <c r="D37842" s="31">
        <v>-364.69299999999998</v>
      </c>
      <c r="E37842" s="28">
        <v>373.97899999999998</v>
      </c>
    </row>
    <row r="37843" spans="4:5" x14ac:dyDescent="0.25">
      <c r="D37843" s="31">
        <v>-364.67700000000002</v>
      </c>
      <c r="E37843" s="28">
        <v>373.90899999999999</v>
      </c>
    </row>
    <row r="37844" spans="4:5" x14ac:dyDescent="0.25">
      <c r="D37844" s="31">
        <v>-364.661</v>
      </c>
      <c r="E37844" s="28">
        <v>373.839</v>
      </c>
    </row>
    <row r="37845" spans="4:5" x14ac:dyDescent="0.25">
      <c r="D37845" s="31">
        <v>-364.64499999999998</v>
      </c>
      <c r="E37845" s="28">
        <v>373.76799999999997</v>
      </c>
    </row>
    <row r="37846" spans="4:5" x14ac:dyDescent="0.25">
      <c r="D37846" s="31">
        <v>-364.62900000000002</v>
      </c>
      <c r="E37846" s="28">
        <v>373.69799999999998</v>
      </c>
    </row>
    <row r="37847" spans="4:5" x14ac:dyDescent="0.25">
      <c r="D37847" s="31">
        <v>-364.613</v>
      </c>
      <c r="E37847" s="28">
        <v>373.62900000000002</v>
      </c>
    </row>
    <row r="37848" spans="4:5" x14ac:dyDescent="0.25">
      <c r="D37848" s="31">
        <v>-364.59699999999998</v>
      </c>
      <c r="E37848" s="28">
        <v>373.55900000000003</v>
      </c>
    </row>
    <row r="37849" spans="4:5" x14ac:dyDescent="0.25">
      <c r="D37849" s="31">
        <v>-364.58100000000002</v>
      </c>
      <c r="E37849" s="28">
        <v>373.48899999999998</v>
      </c>
    </row>
    <row r="37850" spans="4:5" x14ac:dyDescent="0.25">
      <c r="D37850" s="31">
        <v>-364.565</v>
      </c>
      <c r="E37850" s="28">
        <v>373.41899999999998</v>
      </c>
    </row>
    <row r="37851" spans="4:5" x14ac:dyDescent="0.25">
      <c r="D37851" s="31">
        <v>-364.54899999999998</v>
      </c>
      <c r="E37851" s="28">
        <v>373.34899999999999</v>
      </c>
    </row>
    <row r="37852" spans="4:5" x14ac:dyDescent="0.25">
      <c r="D37852" s="31">
        <v>-364.53300000000002</v>
      </c>
      <c r="E37852" s="28">
        <v>373.279</v>
      </c>
    </row>
    <row r="37853" spans="4:5" x14ac:dyDescent="0.25">
      <c r="D37853" s="31">
        <v>-364.517</v>
      </c>
      <c r="E37853" s="28">
        <v>373.209</v>
      </c>
    </row>
    <row r="37854" spans="4:5" x14ac:dyDescent="0.25">
      <c r="D37854" s="31">
        <v>-364.50099999999998</v>
      </c>
      <c r="E37854" s="28">
        <v>373.13900000000001</v>
      </c>
    </row>
    <row r="37855" spans="4:5" x14ac:dyDescent="0.25">
      <c r="D37855" s="31">
        <v>-364.48500000000001</v>
      </c>
      <c r="E37855" s="28">
        <v>373.06900000000002</v>
      </c>
    </row>
    <row r="37856" spans="4:5" x14ac:dyDescent="0.25">
      <c r="D37856" s="31">
        <v>-364.46899999999999</v>
      </c>
      <c r="E37856" s="28">
        <v>372.99900000000002</v>
      </c>
    </row>
    <row r="37857" spans="4:5" x14ac:dyDescent="0.25">
      <c r="D37857" s="31">
        <v>-364.45299999999997</v>
      </c>
      <c r="E37857" s="28">
        <v>372.92899999999997</v>
      </c>
    </row>
    <row r="37858" spans="4:5" x14ac:dyDescent="0.25">
      <c r="D37858" s="31">
        <v>-364.43700000000001</v>
      </c>
      <c r="E37858" s="28">
        <v>372.85899999999998</v>
      </c>
    </row>
    <row r="37859" spans="4:5" x14ac:dyDescent="0.25">
      <c r="D37859" s="31">
        <v>-364.42099999999999</v>
      </c>
      <c r="E37859" s="28">
        <v>372.79</v>
      </c>
    </row>
    <row r="37860" spans="4:5" x14ac:dyDescent="0.25">
      <c r="D37860" s="31">
        <v>-364.40499999999997</v>
      </c>
      <c r="E37860" s="28">
        <v>372.72</v>
      </c>
    </row>
    <row r="37861" spans="4:5" x14ac:dyDescent="0.25">
      <c r="D37861" s="31">
        <v>-364.38900000000001</v>
      </c>
      <c r="E37861" s="28">
        <v>372.65</v>
      </c>
    </row>
    <row r="37862" spans="4:5" x14ac:dyDescent="0.25">
      <c r="D37862" s="31">
        <v>-364.37299999999999</v>
      </c>
      <c r="E37862" s="28">
        <v>372.58</v>
      </c>
    </row>
    <row r="37863" spans="4:5" x14ac:dyDescent="0.25">
      <c r="D37863" s="31">
        <v>-364.35700000000003</v>
      </c>
      <c r="E37863" s="28">
        <v>372.51100000000002</v>
      </c>
    </row>
    <row r="37864" spans="4:5" x14ac:dyDescent="0.25">
      <c r="D37864" s="31">
        <v>-364.34100000000001</v>
      </c>
      <c r="E37864" s="28">
        <v>372.44099999999997</v>
      </c>
    </row>
    <row r="37865" spans="4:5" x14ac:dyDescent="0.25">
      <c r="D37865" s="31">
        <v>-364.32499999999999</v>
      </c>
      <c r="E37865" s="28">
        <v>372.37099999999998</v>
      </c>
    </row>
    <row r="37866" spans="4:5" x14ac:dyDescent="0.25">
      <c r="D37866" s="31">
        <v>-364.30900000000003</v>
      </c>
      <c r="E37866" s="28">
        <v>372.30099999999999</v>
      </c>
    </row>
    <row r="37867" spans="4:5" x14ac:dyDescent="0.25">
      <c r="D37867" s="31">
        <v>-364.29300000000001</v>
      </c>
      <c r="E37867" s="28">
        <v>372.23200000000003</v>
      </c>
    </row>
    <row r="37868" spans="4:5" x14ac:dyDescent="0.25">
      <c r="D37868" s="31">
        <v>-364.27699999999999</v>
      </c>
      <c r="E37868" s="28">
        <v>372.16199999999998</v>
      </c>
    </row>
    <row r="37869" spans="4:5" x14ac:dyDescent="0.25">
      <c r="D37869" s="31">
        <v>-364.26100000000002</v>
      </c>
      <c r="E37869" s="28">
        <v>372.09199999999998</v>
      </c>
    </row>
    <row r="37870" spans="4:5" x14ac:dyDescent="0.25">
      <c r="D37870" s="31">
        <v>-364.245</v>
      </c>
      <c r="E37870" s="28">
        <v>372.02300000000002</v>
      </c>
    </row>
    <row r="37871" spans="4:5" x14ac:dyDescent="0.25">
      <c r="D37871" s="31">
        <v>-364.22899999999998</v>
      </c>
      <c r="E37871" s="28">
        <v>371.95299999999997</v>
      </c>
    </row>
    <row r="37872" spans="4:5" x14ac:dyDescent="0.25">
      <c r="D37872" s="31">
        <v>-364.21300000000002</v>
      </c>
      <c r="E37872" s="28">
        <v>371.88400000000001</v>
      </c>
    </row>
    <row r="37873" spans="4:5" x14ac:dyDescent="0.25">
      <c r="D37873" s="31">
        <v>-364.197</v>
      </c>
      <c r="E37873" s="28">
        <v>371.81400000000002</v>
      </c>
    </row>
    <row r="37874" spans="4:5" x14ac:dyDescent="0.25">
      <c r="D37874" s="31">
        <v>-364.18099999999998</v>
      </c>
      <c r="E37874" s="28">
        <v>371.74400000000003</v>
      </c>
    </row>
    <row r="37875" spans="4:5" x14ac:dyDescent="0.25">
      <c r="D37875" s="31">
        <v>-364.16500000000002</v>
      </c>
      <c r="E37875" s="28">
        <v>371.67500000000001</v>
      </c>
    </row>
    <row r="37876" spans="4:5" x14ac:dyDescent="0.25">
      <c r="D37876" s="31">
        <v>-364.149</v>
      </c>
      <c r="E37876" s="28">
        <v>371.60500000000002</v>
      </c>
    </row>
    <row r="37877" spans="4:5" x14ac:dyDescent="0.25">
      <c r="D37877" s="31">
        <v>-364.13299999999998</v>
      </c>
      <c r="E37877" s="28">
        <v>371.536</v>
      </c>
    </row>
    <row r="37878" spans="4:5" x14ac:dyDescent="0.25">
      <c r="D37878" s="31">
        <v>-364.11700000000002</v>
      </c>
      <c r="E37878" s="28">
        <v>371.46600000000001</v>
      </c>
    </row>
    <row r="37879" spans="4:5" x14ac:dyDescent="0.25">
      <c r="D37879" s="31">
        <v>-364.101</v>
      </c>
      <c r="E37879" s="28">
        <v>371.39699999999999</v>
      </c>
    </row>
    <row r="37880" spans="4:5" x14ac:dyDescent="0.25">
      <c r="D37880" s="31">
        <v>-364.08499999999998</v>
      </c>
      <c r="E37880" s="28">
        <v>371.327</v>
      </c>
    </row>
    <row r="37881" spans="4:5" x14ac:dyDescent="0.25">
      <c r="D37881" s="31">
        <v>-364.06900000000002</v>
      </c>
      <c r="E37881" s="28">
        <v>371.25799999999998</v>
      </c>
    </row>
    <row r="37882" spans="4:5" x14ac:dyDescent="0.25">
      <c r="D37882" s="31">
        <v>-364.053</v>
      </c>
      <c r="E37882" s="28">
        <v>371.18799999999999</v>
      </c>
    </row>
    <row r="37883" spans="4:5" x14ac:dyDescent="0.25">
      <c r="D37883" s="31">
        <v>-364.03699999999998</v>
      </c>
      <c r="E37883" s="28">
        <v>371.11900000000003</v>
      </c>
    </row>
    <row r="37884" spans="4:5" x14ac:dyDescent="0.25">
      <c r="D37884" s="31">
        <v>-364.02100000000002</v>
      </c>
      <c r="E37884" s="28">
        <v>371.04899999999998</v>
      </c>
    </row>
    <row r="37885" spans="4:5" x14ac:dyDescent="0.25">
      <c r="D37885" s="31">
        <v>-364.005</v>
      </c>
      <c r="E37885" s="28">
        <v>370.98</v>
      </c>
    </row>
    <row r="37886" spans="4:5" x14ac:dyDescent="0.25">
      <c r="D37886" s="31">
        <v>-363.98899999999998</v>
      </c>
      <c r="E37886" s="28">
        <v>370.911</v>
      </c>
    </row>
    <row r="37887" spans="4:5" x14ac:dyDescent="0.25">
      <c r="D37887" s="31">
        <v>-363.97300000000001</v>
      </c>
      <c r="E37887" s="28">
        <v>370.84100000000001</v>
      </c>
    </row>
    <row r="37888" spans="4:5" x14ac:dyDescent="0.25">
      <c r="D37888" s="31">
        <v>-363.95699999999999</v>
      </c>
      <c r="E37888" s="28">
        <v>370.77199999999999</v>
      </c>
    </row>
    <row r="37889" spans="4:5" x14ac:dyDescent="0.25">
      <c r="D37889" s="31">
        <v>-363.94099999999997</v>
      </c>
      <c r="E37889" s="28">
        <v>370.70299999999997</v>
      </c>
    </row>
    <row r="37890" spans="4:5" x14ac:dyDescent="0.25">
      <c r="D37890" s="31">
        <v>-363.92500000000001</v>
      </c>
      <c r="E37890" s="28">
        <v>370.63299999999998</v>
      </c>
    </row>
    <row r="37891" spans="4:5" x14ac:dyDescent="0.25">
      <c r="D37891" s="31">
        <v>-363.90899999999999</v>
      </c>
      <c r="E37891" s="28">
        <v>370.56400000000002</v>
      </c>
    </row>
    <row r="37892" spans="4:5" x14ac:dyDescent="0.25">
      <c r="D37892" s="31">
        <v>-363.89299999999997</v>
      </c>
      <c r="E37892" s="28">
        <v>370.495</v>
      </c>
    </row>
    <row r="37893" spans="4:5" x14ac:dyDescent="0.25">
      <c r="D37893" s="31">
        <v>-363.87700000000001</v>
      </c>
      <c r="E37893" s="28">
        <v>370.42599999999999</v>
      </c>
    </row>
    <row r="37894" spans="4:5" x14ac:dyDescent="0.25">
      <c r="D37894" s="31">
        <v>-363.86099999999999</v>
      </c>
      <c r="E37894" s="28">
        <v>370.35599999999999</v>
      </c>
    </row>
    <row r="37895" spans="4:5" x14ac:dyDescent="0.25">
      <c r="D37895" s="31">
        <v>-363.84500000000003</v>
      </c>
      <c r="E37895" s="28">
        <v>370.28699999999998</v>
      </c>
    </row>
    <row r="37896" spans="4:5" x14ac:dyDescent="0.25">
      <c r="D37896" s="31">
        <v>-363.82900000000001</v>
      </c>
      <c r="E37896" s="28">
        <v>370.21800000000002</v>
      </c>
    </row>
    <row r="37897" spans="4:5" x14ac:dyDescent="0.25">
      <c r="D37897" s="31">
        <v>-363.81299999999999</v>
      </c>
      <c r="E37897" s="28">
        <v>370.149</v>
      </c>
    </row>
    <row r="37898" spans="4:5" x14ac:dyDescent="0.25">
      <c r="D37898" s="31">
        <v>-363.79700000000003</v>
      </c>
      <c r="E37898" s="28">
        <v>370.07900000000001</v>
      </c>
    </row>
    <row r="37899" spans="4:5" x14ac:dyDescent="0.25">
      <c r="D37899" s="31">
        <v>-363.78100000000001</v>
      </c>
      <c r="E37899" s="28">
        <v>370.01</v>
      </c>
    </row>
    <row r="37900" spans="4:5" x14ac:dyDescent="0.25">
      <c r="D37900" s="31">
        <v>-363.76499999999999</v>
      </c>
      <c r="E37900" s="28">
        <v>369.94099999999997</v>
      </c>
    </row>
    <row r="37901" spans="4:5" x14ac:dyDescent="0.25">
      <c r="D37901" s="31">
        <v>-363.74900000000002</v>
      </c>
      <c r="E37901" s="28">
        <v>369.87200000000001</v>
      </c>
    </row>
    <row r="37902" spans="4:5" x14ac:dyDescent="0.25">
      <c r="D37902" s="31">
        <v>-363.733</v>
      </c>
      <c r="E37902" s="28">
        <v>369.803</v>
      </c>
    </row>
    <row r="37903" spans="4:5" x14ac:dyDescent="0.25">
      <c r="D37903" s="31">
        <v>-363.71699999999998</v>
      </c>
      <c r="E37903" s="28">
        <v>369.73399999999998</v>
      </c>
    </row>
    <row r="37904" spans="4:5" x14ac:dyDescent="0.25">
      <c r="D37904" s="31">
        <v>-363.70100000000002</v>
      </c>
      <c r="E37904" s="28">
        <v>369.66500000000002</v>
      </c>
    </row>
    <row r="37905" spans="4:5" x14ac:dyDescent="0.25">
      <c r="D37905" s="31">
        <v>-363.685</v>
      </c>
      <c r="E37905" s="28">
        <v>369.596</v>
      </c>
    </row>
    <row r="37906" spans="4:5" x14ac:dyDescent="0.25">
      <c r="D37906" s="31">
        <v>-363.66899999999998</v>
      </c>
      <c r="E37906" s="28">
        <v>369.52699999999999</v>
      </c>
    </row>
    <row r="37907" spans="4:5" x14ac:dyDescent="0.25">
      <c r="D37907" s="31">
        <v>-363.65300000000002</v>
      </c>
      <c r="E37907" s="28">
        <v>369.45800000000003</v>
      </c>
    </row>
    <row r="37908" spans="4:5" x14ac:dyDescent="0.25">
      <c r="D37908" s="31">
        <v>-363.637</v>
      </c>
      <c r="E37908" s="28">
        <v>369.38900000000001</v>
      </c>
    </row>
    <row r="37909" spans="4:5" x14ac:dyDescent="0.25">
      <c r="D37909" s="31">
        <v>-363.62099999999998</v>
      </c>
      <c r="E37909" s="28">
        <v>369.32</v>
      </c>
    </row>
    <row r="37910" spans="4:5" x14ac:dyDescent="0.25">
      <c r="D37910" s="31">
        <v>-363.60500000000002</v>
      </c>
      <c r="E37910" s="28">
        <v>369.25099999999998</v>
      </c>
    </row>
    <row r="37911" spans="4:5" x14ac:dyDescent="0.25">
      <c r="D37911" s="31">
        <v>-363.589</v>
      </c>
      <c r="E37911" s="28">
        <v>369.18200000000002</v>
      </c>
    </row>
    <row r="37912" spans="4:5" x14ac:dyDescent="0.25">
      <c r="D37912" s="31">
        <v>-363.57299999999998</v>
      </c>
      <c r="E37912" s="28">
        <v>369.113</v>
      </c>
    </row>
    <row r="37913" spans="4:5" x14ac:dyDescent="0.25">
      <c r="D37913" s="31">
        <v>-363.55700000000002</v>
      </c>
      <c r="E37913" s="28">
        <v>369.04399999999998</v>
      </c>
    </row>
    <row r="37914" spans="4:5" x14ac:dyDescent="0.25">
      <c r="D37914" s="31">
        <v>-363.54199999999997</v>
      </c>
      <c r="E37914" s="28">
        <v>368.97500000000002</v>
      </c>
    </row>
    <row r="37915" spans="4:5" x14ac:dyDescent="0.25">
      <c r="D37915" s="31">
        <v>-363.52600000000001</v>
      </c>
      <c r="E37915" s="28">
        <v>368.90600000000001</v>
      </c>
    </row>
    <row r="37916" spans="4:5" x14ac:dyDescent="0.25">
      <c r="D37916" s="31">
        <v>-363.51</v>
      </c>
      <c r="E37916" s="28">
        <v>368.83699999999999</v>
      </c>
    </row>
    <row r="37917" spans="4:5" x14ac:dyDescent="0.25">
      <c r="D37917" s="31">
        <v>-363.49400000000003</v>
      </c>
      <c r="E37917" s="28">
        <v>368.76799999999997</v>
      </c>
    </row>
    <row r="37918" spans="4:5" x14ac:dyDescent="0.25">
      <c r="D37918" s="31">
        <v>-363.47800000000001</v>
      </c>
      <c r="E37918" s="28">
        <v>368.69900000000001</v>
      </c>
    </row>
    <row r="37919" spans="4:5" x14ac:dyDescent="0.25">
      <c r="D37919" s="31">
        <v>-363.46199999999999</v>
      </c>
      <c r="E37919" s="28">
        <v>368.63099999999997</v>
      </c>
    </row>
    <row r="37920" spans="4:5" x14ac:dyDescent="0.25">
      <c r="D37920" s="31">
        <v>-363.44600000000003</v>
      </c>
      <c r="E37920" s="28">
        <v>368.56200000000001</v>
      </c>
    </row>
    <row r="37921" spans="4:5" x14ac:dyDescent="0.25">
      <c r="D37921" s="31">
        <v>-363.43</v>
      </c>
      <c r="E37921" s="28">
        <v>368.49299999999999</v>
      </c>
    </row>
    <row r="37922" spans="4:5" x14ac:dyDescent="0.25">
      <c r="D37922" s="31">
        <v>-363.41399999999999</v>
      </c>
      <c r="E37922" s="28">
        <v>368.42399999999998</v>
      </c>
    </row>
    <row r="37923" spans="4:5" x14ac:dyDescent="0.25">
      <c r="D37923" s="31">
        <v>-363.39800000000002</v>
      </c>
      <c r="E37923" s="28">
        <v>368.35500000000002</v>
      </c>
    </row>
    <row r="37924" spans="4:5" x14ac:dyDescent="0.25">
      <c r="D37924" s="31">
        <v>-363.38200000000001</v>
      </c>
      <c r="E37924" s="28">
        <v>368.28699999999998</v>
      </c>
    </row>
    <row r="37925" spans="4:5" x14ac:dyDescent="0.25">
      <c r="D37925" s="31">
        <v>-363.36599999999999</v>
      </c>
      <c r="E37925" s="28">
        <v>368.21800000000002</v>
      </c>
    </row>
    <row r="37926" spans="4:5" x14ac:dyDescent="0.25">
      <c r="D37926" s="31">
        <v>-363.35</v>
      </c>
      <c r="E37926" s="28">
        <v>368.149</v>
      </c>
    </row>
    <row r="37927" spans="4:5" x14ac:dyDescent="0.25">
      <c r="D37927" s="31">
        <v>-363.334</v>
      </c>
      <c r="E37927" s="28">
        <v>368.08100000000002</v>
      </c>
    </row>
    <row r="37928" spans="4:5" x14ac:dyDescent="0.25">
      <c r="D37928" s="31">
        <v>-363.31799999999998</v>
      </c>
      <c r="E37928" s="28">
        <v>368.012</v>
      </c>
    </row>
    <row r="37929" spans="4:5" x14ac:dyDescent="0.25">
      <c r="D37929" s="31">
        <v>-363.30200000000002</v>
      </c>
      <c r="E37929" s="28">
        <v>367.94299999999998</v>
      </c>
    </row>
    <row r="37930" spans="4:5" x14ac:dyDescent="0.25">
      <c r="D37930" s="31">
        <v>-363.286</v>
      </c>
      <c r="E37930" s="28">
        <v>367.875</v>
      </c>
    </row>
    <row r="37931" spans="4:5" x14ac:dyDescent="0.25">
      <c r="D37931" s="31">
        <v>-363.27</v>
      </c>
      <c r="E37931" s="28">
        <v>367.80599999999998</v>
      </c>
    </row>
    <row r="37932" spans="4:5" x14ac:dyDescent="0.25">
      <c r="D37932" s="31">
        <v>-363.25400000000002</v>
      </c>
      <c r="E37932" s="28">
        <v>367.73700000000002</v>
      </c>
    </row>
    <row r="37933" spans="4:5" x14ac:dyDescent="0.25">
      <c r="D37933" s="31">
        <v>-363.238</v>
      </c>
      <c r="E37933" s="28">
        <v>367.66899999999998</v>
      </c>
    </row>
    <row r="37934" spans="4:5" x14ac:dyDescent="0.25">
      <c r="D37934" s="31">
        <v>-363.22199999999998</v>
      </c>
      <c r="E37934" s="28">
        <v>367.6</v>
      </c>
    </row>
    <row r="37935" spans="4:5" x14ac:dyDescent="0.25">
      <c r="D37935" s="31">
        <v>-363.20600000000002</v>
      </c>
      <c r="E37935" s="28">
        <v>367.53199999999998</v>
      </c>
    </row>
    <row r="37936" spans="4:5" x14ac:dyDescent="0.25">
      <c r="D37936" s="31">
        <v>-363.19</v>
      </c>
      <c r="E37936" s="28">
        <v>367.46300000000002</v>
      </c>
    </row>
    <row r="37937" spans="4:5" x14ac:dyDescent="0.25">
      <c r="D37937" s="31">
        <v>-363.17399999999998</v>
      </c>
      <c r="E37937" s="28">
        <v>367.39499999999998</v>
      </c>
    </row>
    <row r="37938" spans="4:5" x14ac:dyDescent="0.25">
      <c r="D37938" s="31">
        <v>-363.15800000000002</v>
      </c>
      <c r="E37938" s="28">
        <v>367.32600000000002</v>
      </c>
    </row>
    <row r="37939" spans="4:5" x14ac:dyDescent="0.25">
      <c r="D37939" s="31">
        <v>-363.142</v>
      </c>
      <c r="E37939" s="28">
        <v>367.25799999999998</v>
      </c>
    </row>
    <row r="37940" spans="4:5" x14ac:dyDescent="0.25">
      <c r="D37940" s="31">
        <v>-363.12599999999998</v>
      </c>
      <c r="E37940" s="28">
        <v>367.18900000000002</v>
      </c>
    </row>
    <row r="37941" spans="4:5" x14ac:dyDescent="0.25">
      <c r="D37941" s="31">
        <v>-363.11</v>
      </c>
      <c r="E37941" s="28">
        <v>367.12099999999998</v>
      </c>
    </row>
    <row r="37942" spans="4:5" x14ac:dyDescent="0.25">
      <c r="D37942" s="31">
        <v>-363.09399999999999</v>
      </c>
      <c r="E37942" s="28">
        <v>367.05200000000002</v>
      </c>
    </row>
    <row r="37943" spans="4:5" x14ac:dyDescent="0.25">
      <c r="D37943" s="31">
        <v>-363.07799999999997</v>
      </c>
      <c r="E37943" s="28">
        <v>366.98399999999998</v>
      </c>
    </row>
    <row r="37944" spans="4:5" x14ac:dyDescent="0.25">
      <c r="D37944" s="31">
        <v>-363.06200000000001</v>
      </c>
      <c r="E37944" s="28">
        <v>366.91500000000002</v>
      </c>
    </row>
    <row r="37945" spans="4:5" x14ac:dyDescent="0.25">
      <c r="D37945" s="31">
        <v>-363.04599999999999</v>
      </c>
      <c r="E37945" s="28">
        <v>366.84699999999998</v>
      </c>
    </row>
    <row r="37946" spans="4:5" x14ac:dyDescent="0.25">
      <c r="D37946" s="31">
        <v>-363.03</v>
      </c>
      <c r="E37946" s="28">
        <v>366.779</v>
      </c>
    </row>
    <row r="37947" spans="4:5" x14ac:dyDescent="0.25">
      <c r="D37947" s="31">
        <v>-363.01400000000001</v>
      </c>
      <c r="E37947" s="28">
        <v>366.71</v>
      </c>
    </row>
    <row r="37948" spans="4:5" x14ac:dyDescent="0.25">
      <c r="D37948" s="31">
        <v>-362.99799999999999</v>
      </c>
      <c r="E37948" s="28">
        <v>366.642</v>
      </c>
    </row>
    <row r="37949" spans="4:5" x14ac:dyDescent="0.25">
      <c r="D37949" s="31">
        <v>-362.98200000000003</v>
      </c>
      <c r="E37949" s="28">
        <v>366.57400000000001</v>
      </c>
    </row>
    <row r="37950" spans="4:5" x14ac:dyDescent="0.25">
      <c r="D37950" s="31">
        <v>-362.96600000000001</v>
      </c>
      <c r="E37950" s="28">
        <v>366.505</v>
      </c>
    </row>
    <row r="37951" spans="4:5" x14ac:dyDescent="0.25">
      <c r="D37951" s="31">
        <v>-362.95</v>
      </c>
      <c r="E37951" s="28">
        <v>366.43700000000001</v>
      </c>
    </row>
    <row r="37952" spans="4:5" x14ac:dyDescent="0.25">
      <c r="D37952" s="31">
        <v>-362.93400000000003</v>
      </c>
      <c r="E37952" s="28">
        <v>366.36900000000003</v>
      </c>
    </row>
    <row r="37953" spans="4:5" x14ac:dyDescent="0.25">
      <c r="D37953" s="31">
        <v>-362.91800000000001</v>
      </c>
      <c r="E37953" s="28">
        <v>366.30099999999999</v>
      </c>
    </row>
    <row r="37954" spans="4:5" x14ac:dyDescent="0.25">
      <c r="D37954" s="31">
        <v>-362.90199999999999</v>
      </c>
      <c r="E37954" s="28">
        <v>366.23200000000003</v>
      </c>
    </row>
    <row r="37955" spans="4:5" x14ac:dyDescent="0.25">
      <c r="D37955" s="31">
        <v>-362.88600000000002</v>
      </c>
      <c r="E37955" s="28">
        <v>366.16399999999999</v>
      </c>
    </row>
    <row r="37956" spans="4:5" x14ac:dyDescent="0.25">
      <c r="D37956" s="31">
        <v>-362.87</v>
      </c>
      <c r="E37956" s="28">
        <v>366.096</v>
      </c>
    </row>
    <row r="37957" spans="4:5" x14ac:dyDescent="0.25">
      <c r="D37957" s="31">
        <v>-362.85399999999998</v>
      </c>
      <c r="E37957" s="28">
        <v>366.02800000000002</v>
      </c>
    </row>
    <row r="37958" spans="4:5" x14ac:dyDescent="0.25">
      <c r="D37958" s="31">
        <v>-362.83800000000002</v>
      </c>
      <c r="E37958" s="28">
        <v>365.96</v>
      </c>
    </row>
    <row r="37959" spans="4:5" x14ac:dyDescent="0.25">
      <c r="D37959" s="31">
        <v>-362.822</v>
      </c>
      <c r="E37959" s="28">
        <v>365.89100000000002</v>
      </c>
    </row>
    <row r="37960" spans="4:5" x14ac:dyDescent="0.25">
      <c r="D37960" s="31">
        <v>-362.80599999999998</v>
      </c>
      <c r="E37960" s="28">
        <v>365.82299999999998</v>
      </c>
    </row>
    <row r="37961" spans="4:5" x14ac:dyDescent="0.25">
      <c r="D37961" s="31">
        <v>-362.79</v>
      </c>
      <c r="E37961" s="28">
        <v>365.755</v>
      </c>
    </row>
    <row r="37962" spans="4:5" x14ac:dyDescent="0.25">
      <c r="D37962" s="31">
        <v>-362.774</v>
      </c>
      <c r="E37962" s="28">
        <v>365.68700000000001</v>
      </c>
    </row>
    <row r="37963" spans="4:5" x14ac:dyDescent="0.25">
      <c r="D37963" s="31">
        <v>-362.75799999999998</v>
      </c>
      <c r="E37963" s="28">
        <v>365.61900000000003</v>
      </c>
    </row>
    <row r="37964" spans="4:5" x14ac:dyDescent="0.25">
      <c r="D37964" s="31">
        <v>-362.74200000000002</v>
      </c>
      <c r="E37964" s="28">
        <v>365.55099999999999</v>
      </c>
    </row>
    <row r="37965" spans="4:5" x14ac:dyDescent="0.25">
      <c r="D37965" s="31">
        <v>-362.726</v>
      </c>
      <c r="E37965" s="28">
        <v>365.483</v>
      </c>
    </row>
    <row r="37966" spans="4:5" x14ac:dyDescent="0.25">
      <c r="D37966" s="31">
        <v>-362.71</v>
      </c>
      <c r="E37966" s="28">
        <v>365.41500000000002</v>
      </c>
    </row>
    <row r="37967" spans="4:5" x14ac:dyDescent="0.25">
      <c r="D37967" s="31">
        <v>-362.69400000000002</v>
      </c>
      <c r="E37967" s="28">
        <v>365.34699999999998</v>
      </c>
    </row>
    <row r="37968" spans="4:5" x14ac:dyDescent="0.25">
      <c r="D37968" s="31">
        <v>-362.678</v>
      </c>
      <c r="E37968" s="28">
        <v>365.279</v>
      </c>
    </row>
    <row r="37969" spans="4:5" x14ac:dyDescent="0.25">
      <c r="D37969" s="31">
        <v>-362.66199999999998</v>
      </c>
      <c r="E37969" s="28">
        <v>365.21100000000001</v>
      </c>
    </row>
    <row r="37970" spans="4:5" x14ac:dyDescent="0.25">
      <c r="D37970" s="31">
        <v>-362.64600000000002</v>
      </c>
      <c r="E37970" s="28">
        <v>365.14299999999997</v>
      </c>
    </row>
    <row r="37971" spans="4:5" x14ac:dyDescent="0.25">
      <c r="D37971" s="31">
        <v>-362.63</v>
      </c>
      <c r="E37971" s="28">
        <v>365.07499999999999</v>
      </c>
    </row>
    <row r="37972" spans="4:5" x14ac:dyDescent="0.25">
      <c r="D37972" s="31">
        <v>-362.61399999999998</v>
      </c>
      <c r="E37972" s="28">
        <v>365.00700000000001</v>
      </c>
    </row>
    <row r="37973" spans="4:5" x14ac:dyDescent="0.25">
      <c r="D37973" s="31">
        <v>-362.59800000000001</v>
      </c>
      <c r="E37973" s="28">
        <v>364.93900000000002</v>
      </c>
    </row>
    <row r="37974" spans="4:5" x14ac:dyDescent="0.25">
      <c r="D37974" s="31">
        <v>-362.58199999999999</v>
      </c>
      <c r="E37974" s="28">
        <v>364.87099999999998</v>
      </c>
    </row>
    <row r="37975" spans="4:5" x14ac:dyDescent="0.25">
      <c r="D37975" s="31">
        <v>-362.56599999999997</v>
      </c>
      <c r="E37975" s="28">
        <v>364.803</v>
      </c>
    </row>
    <row r="37976" spans="4:5" x14ac:dyDescent="0.25">
      <c r="D37976" s="31">
        <v>-362.55</v>
      </c>
      <c r="E37976" s="28">
        <v>364.73599999999999</v>
      </c>
    </row>
    <row r="37977" spans="4:5" x14ac:dyDescent="0.25">
      <c r="D37977" s="31">
        <v>-362.53399999999999</v>
      </c>
      <c r="E37977" s="28">
        <v>364.66800000000001</v>
      </c>
    </row>
    <row r="37978" spans="4:5" x14ac:dyDescent="0.25">
      <c r="D37978" s="31">
        <v>-362.51799999999997</v>
      </c>
      <c r="E37978" s="28">
        <v>364.6</v>
      </c>
    </row>
    <row r="37979" spans="4:5" x14ac:dyDescent="0.25">
      <c r="D37979" s="31">
        <v>-362.50200000000001</v>
      </c>
      <c r="E37979" s="28">
        <v>364.53199999999998</v>
      </c>
    </row>
    <row r="37980" spans="4:5" x14ac:dyDescent="0.25">
      <c r="D37980" s="31">
        <v>-362.48599999999999</v>
      </c>
      <c r="E37980" s="28">
        <v>364.464</v>
      </c>
    </row>
    <row r="37981" spans="4:5" x14ac:dyDescent="0.25">
      <c r="D37981" s="31">
        <v>-362.47</v>
      </c>
      <c r="E37981" s="28">
        <v>364.39699999999999</v>
      </c>
    </row>
    <row r="37982" spans="4:5" x14ac:dyDescent="0.25">
      <c r="D37982" s="31">
        <v>-362.45400000000001</v>
      </c>
      <c r="E37982" s="28">
        <v>364.32900000000001</v>
      </c>
    </row>
    <row r="37983" spans="4:5" x14ac:dyDescent="0.25">
      <c r="D37983" s="31">
        <v>-362.43799999999999</v>
      </c>
      <c r="E37983" s="28">
        <v>364.26100000000002</v>
      </c>
    </row>
    <row r="37984" spans="4:5" x14ac:dyDescent="0.25">
      <c r="D37984" s="31">
        <v>-362.42200000000003</v>
      </c>
      <c r="E37984" s="28">
        <v>364.19299999999998</v>
      </c>
    </row>
    <row r="37985" spans="4:5" x14ac:dyDescent="0.25">
      <c r="D37985" s="31">
        <v>-362.40600000000001</v>
      </c>
      <c r="E37985" s="28">
        <v>364.12599999999998</v>
      </c>
    </row>
    <row r="37986" spans="4:5" x14ac:dyDescent="0.25">
      <c r="D37986" s="31">
        <v>-362.39</v>
      </c>
      <c r="E37986" s="28">
        <v>364.05799999999999</v>
      </c>
    </row>
    <row r="37987" spans="4:5" x14ac:dyDescent="0.25">
      <c r="D37987" s="31">
        <v>-362.37400000000002</v>
      </c>
      <c r="E37987" s="28">
        <v>363.99</v>
      </c>
    </row>
    <row r="37988" spans="4:5" x14ac:dyDescent="0.25">
      <c r="D37988" s="31">
        <v>-362.358</v>
      </c>
      <c r="E37988" s="28">
        <v>363.923</v>
      </c>
    </row>
    <row r="37989" spans="4:5" x14ac:dyDescent="0.25">
      <c r="D37989" s="31">
        <v>-362.34199999999998</v>
      </c>
      <c r="E37989" s="28">
        <v>363.85500000000002</v>
      </c>
    </row>
    <row r="37990" spans="4:5" x14ac:dyDescent="0.25">
      <c r="D37990" s="31">
        <v>-362.32600000000002</v>
      </c>
      <c r="E37990" s="28">
        <v>363.78800000000001</v>
      </c>
    </row>
    <row r="37991" spans="4:5" x14ac:dyDescent="0.25">
      <c r="D37991" s="31">
        <v>-362.31</v>
      </c>
      <c r="E37991" s="28">
        <v>363.72</v>
      </c>
    </row>
    <row r="37992" spans="4:5" x14ac:dyDescent="0.25">
      <c r="D37992" s="31">
        <v>-362.29399999999998</v>
      </c>
      <c r="E37992" s="28">
        <v>363.65199999999999</v>
      </c>
    </row>
    <row r="37993" spans="4:5" x14ac:dyDescent="0.25">
      <c r="D37993" s="31">
        <v>-362.27800000000002</v>
      </c>
      <c r="E37993" s="28">
        <v>363.58499999999998</v>
      </c>
    </row>
    <row r="37994" spans="4:5" x14ac:dyDescent="0.25">
      <c r="D37994" s="31">
        <v>-362.262</v>
      </c>
      <c r="E37994" s="28">
        <v>363.517</v>
      </c>
    </row>
    <row r="37995" spans="4:5" x14ac:dyDescent="0.25">
      <c r="D37995" s="31">
        <v>-362.24599999999998</v>
      </c>
      <c r="E37995" s="28">
        <v>363.45</v>
      </c>
    </row>
    <row r="37996" spans="4:5" x14ac:dyDescent="0.25">
      <c r="D37996" s="31">
        <v>-362.23</v>
      </c>
      <c r="E37996" s="28">
        <v>363.38200000000001</v>
      </c>
    </row>
    <row r="37997" spans="4:5" x14ac:dyDescent="0.25">
      <c r="D37997" s="31">
        <v>-362.214</v>
      </c>
      <c r="E37997" s="28">
        <v>363.315</v>
      </c>
    </row>
    <row r="37998" spans="4:5" x14ac:dyDescent="0.25">
      <c r="D37998" s="31">
        <v>-362.19799999999998</v>
      </c>
      <c r="E37998" s="28">
        <v>363.24700000000001</v>
      </c>
    </row>
    <row r="37999" spans="4:5" x14ac:dyDescent="0.25">
      <c r="D37999" s="31">
        <v>-362.18200000000002</v>
      </c>
      <c r="E37999" s="28">
        <v>363.18</v>
      </c>
    </row>
    <row r="38000" spans="4:5" x14ac:dyDescent="0.25">
      <c r="D38000" s="31">
        <v>-362.166</v>
      </c>
      <c r="E38000" s="28">
        <v>363.11200000000002</v>
      </c>
    </row>
    <row r="38001" spans="4:5" x14ac:dyDescent="0.25">
      <c r="D38001" s="31">
        <v>-362.15</v>
      </c>
      <c r="E38001" s="28">
        <v>363.04500000000002</v>
      </c>
    </row>
    <row r="38002" spans="4:5" x14ac:dyDescent="0.25">
      <c r="D38002" s="31">
        <v>-362.13400000000001</v>
      </c>
      <c r="E38002" s="28">
        <v>362.97699999999998</v>
      </c>
    </row>
    <row r="38003" spans="4:5" x14ac:dyDescent="0.25">
      <c r="D38003" s="31">
        <v>-362.11799999999999</v>
      </c>
      <c r="E38003" s="28">
        <v>362.91</v>
      </c>
    </row>
    <row r="38004" spans="4:5" x14ac:dyDescent="0.25">
      <c r="D38004" s="31">
        <v>-362.10199999999998</v>
      </c>
      <c r="E38004" s="28">
        <v>362.84300000000002</v>
      </c>
    </row>
    <row r="38005" spans="4:5" x14ac:dyDescent="0.25">
      <c r="D38005" s="31">
        <v>-362.08600000000001</v>
      </c>
      <c r="E38005" s="28">
        <v>362.77499999999998</v>
      </c>
    </row>
    <row r="38006" spans="4:5" x14ac:dyDescent="0.25">
      <c r="D38006" s="31">
        <v>-362.07</v>
      </c>
      <c r="E38006" s="28">
        <v>362.70800000000003</v>
      </c>
    </row>
    <row r="38007" spans="4:5" x14ac:dyDescent="0.25">
      <c r="D38007" s="31">
        <v>-362.05399999999997</v>
      </c>
      <c r="E38007" s="28">
        <v>362.64100000000002</v>
      </c>
    </row>
    <row r="38008" spans="4:5" x14ac:dyDescent="0.25">
      <c r="D38008" s="31">
        <v>-362.03800000000001</v>
      </c>
      <c r="E38008" s="28">
        <v>362.57299999999998</v>
      </c>
    </row>
    <row r="38009" spans="4:5" x14ac:dyDescent="0.25">
      <c r="D38009" s="31">
        <v>-362.02199999999999</v>
      </c>
      <c r="E38009" s="28">
        <v>362.50599999999997</v>
      </c>
    </row>
    <row r="38010" spans="4:5" x14ac:dyDescent="0.25">
      <c r="D38010" s="31">
        <v>-362.00599999999997</v>
      </c>
      <c r="E38010" s="28">
        <v>362.43900000000002</v>
      </c>
    </row>
    <row r="38011" spans="4:5" x14ac:dyDescent="0.25">
      <c r="D38011" s="31">
        <v>-361.99</v>
      </c>
      <c r="E38011" s="28">
        <v>362.37200000000001</v>
      </c>
    </row>
    <row r="38012" spans="4:5" x14ac:dyDescent="0.25">
      <c r="D38012" s="31">
        <v>-361.97399999999999</v>
      </c>
      <c r="E38012" s="28">
        <v>362.30399999999997</v>
      </c>
    </row>
    <row r="38013" spans="4:5" x14ac:dyDescent="0.25">
      <c r="D38013" s="31">
        <v>-361.95800000000003</v>
      </c>
      <c r="E38013" s="28">
        <v>362.23700000000002</v>
      </c>
    </row>
    <row r="38014" spans="4:5" x14ac:dyDescent="0.25">
      <c r="D38014" s="31">
        <v>-361.94200000000001</v>
      </c>
      <c r="E38014" s="28">
        <v>362.17</v>
      </c>
    </row>
    <row r="38015" spans="4:5" x14ac:dyDescent="0.25">
      <c r="D38015" s="31">
        <v>-361.92599999999999</v>
      </c>
      <c r="E38015" s="28">
        <v>362.10300000000001</v>
      </c>
    </row>
    <row r="38016" spans="4:5" x14ac:dyDescent="0.25">
      <c r="D38016" s="31">
        <v>-361.91</v>
      </c>
      <c r="E38016" s="28">
        <v>362.036</v>
      </c>
    </row>
    <row r="38017" spans="4:5" x14ac:dyDescent="0.25">
      <c r="D38017" s="31">
        <v>-361.89400000000001</v>
      </c>
      <c r="E38017" s="28">
        <v>361.96899999999999</v>
      </c>
    </row>
    <row r="38018" spans="4:5" x14ac:dyDescent="0.25">
      <c r="D38018" s="31">
        <v>-361.87799999999999</v>
      </c>
      <c r="E38018" s="28">
        <v>361.90100000000001</v>
      </c>
    </row>
    <row r="38019" spans="4:5" x14ac:dyDescent="0.25">
      <c r="D38019" s="31">
        <v>-361.86200000000002</v>
      </c>
      <c r="E38019" s="28">
        <v>361.834</v>
      </c>
    </row>
    <row r="38020" spans="4:5" x14ac:dyDescent="0.25">
      <c r="D38020" s="31">
        <v>-361.846</v>
      </c>
      <c r="E38020" s="28">
        <v>361.767</v>
      </c>
    </row>
    <row r="38021" spans="4:5" x14ac:dyDescent="0.25">
      <c r="D38021" s="31">
        <v>-361.83</v>
      </c>
      <c r="E38021" s="28">
        <v>361.7</v>
      </c>
    </row>
    <row r="38022" spans="4:5" x14ac:dyDescent="0.25">
      <c r="D38022" s="31">
        <v>-361.81400000000002</v>
      </c>
      <c r="E38022" s="28">
        <v>361.63299999999998</v>
      </c>
    </row>
    <row r="38023" spans="4:5" x14ac:dyDescent="0.25">
      <c r="D38023" s="31">
        <v>-361.798</v>
      </c>
      <c r="E38023" s="28">
        <v>361.56599999999997</v>
      </c>
    </row>
    <row r="38024" spans="4:5" x14ac:dyDescent="0.25">
      <c r="D38024" s="31">
        <v>-361.78199999999998</v>
      </c>
      <c r="E38024" s="28">
        <v>361.49900000000002</v>
      </c>
    </row>
    <row r="38025" spans="4:5" x14ac:dyDescent="0.25">
      <c r="D38025" s="31">
        <v>-361.76600000000002</v>
      </c>
      <c r="E38025" s="28">
        <v>361.43200000000002</v>
      </c>
    </row>
    <row r="38026" spans="4:5" x14ac:dyDescent="0.25">
      <c r="D38026" s="31">
        <v>-361.75</v>
      </c>
      <c r="E38026" s="28">
        <v>361.36500000000001</v>
      </c>
    </row>
    <row r="38027" spans="4:5" x14ac:dyDescent="0.25">
      <c r="D38027" s="31">
        <v>-361.73399999999998</v>
      </c>
      <c r="E38027" s="28">
        <v>361.298</v>
      </c>
    </row>
    <row r="38028" spans="4:5" x14ac:dyDescent="0.25">
      <c r="D38028" s="31">
        <v>-361.71899999999999</v>
      </c>
      <c r="E38028" s="28">
        <v>361.23099999999999</v>
      </c>
    </row>
    <row r="38029" spans="4:5" x14ac:dyDescent="0.25">
      <c r="D38029" s="31">
        <v>-361.70299999999997</v>
      </c>
      <c r="E38029" s="28">
        <v>361.16399999999999</v>
      </c>
    </row>
    <row r="38030" spans="4:5" x14ac:dyDescent="0.25">
      <c r="D38030" s="31">
        <v>-361.68700000000001</v>
      </c>
      <c r="E38030" s="28">
        <v>361.09699999999998</v>
      </c>
    </row>
    <row r="38031" spans="4:5" x14ac:dyDescent="0.25">
      <c r="D38031" s="31">
        <v>-361.67099999999999</v>
      </c>
      <c r="E38031" s="28">
        <v>361.03100000000001</v>
      </c>
    </row>
    <row r="38032" spans="4:5" x14ac:dyDescent="0.25">
      <c r="D38032" s="31">
        <v>-361.65499999999997</v>
      </c>
      <c r="E38032" s="28">
        <v>360.964</v>
      </c>
    </row>
    <row r="38033" spans="4:5" x14ac:dyDescent="0.25">
      <c r="D38033" s="31">
        <v>-361.63900000000001</v>
      </c>
      <c r="E38033" s="28">
        <v>360.89699999999999</v>
      </c>
    </row>
    <row r="38034" spans="4:5" x14ac:dyDescent="0.25">
      <c r="D38034" s="31">
        <v>-361.62299999999999</v>
      </c>
      <c r="E38034" s="28">
        <v>360.83</v>
      </c>
    </row>
    <row r="38035" spans="4:5" x14ac:dyDescent="0.25">
      <c r="D38035" s="31">
        <v>-361.60700000000003</v>
      </c>
      <c r="E38035" s="28">
        <v>360.76299999999998</v>
      </c>
    </row>
    <row r="38036" spans="4:5" x14ac:dyDescent="0.25">
      <c r="D38036" s="31">
        <v>-361.59100000000001</v>
      </c>
      <c r="E38036" s="28">
        <v>360.69600000000003</v>
      </c>
    </row>
    <row r="38037" spans="4:5" x14ac:dyDescent="0.25">
      <c r="D38037" s="31">
        <v>-361.57499999999999</v>
      </c>
      <c r="E38037" s="28">
        <v>360.63</v>
      </c>
    </row>
    <row r="38038" spans="4:5" x14ac:dyDescent="0.25">
      <c r="D38038" s="31">
        <v>-361.55900000000003</v>
      </c>
      <c r="E38038" s="28">
        <v>360.56299999999999</v>
      </c>
    </row>
    <row r="38039" spans="4:5" x14ac:dyDescent="0.25">
      <c r="D38039" s="31">
        <v>-361.54300000000001</v>
      </c>
      <c r="E38039" s="28">
        <v>360.49599999999998</v>
      </c>
    </row>
    <row r="38040" spans="4:5" x14ac:dyDescent="0.25">
      <c r="D38040" s="31">
        <v>-361.52699999999999</v>
      </c>
      <c r="E38040" s="28">
        <v>360.42899999999997</v>
      </c>
    </row>
    <row r="38041" spans="4:5" x14ac:dyDescent="0.25">
      <c r="D38041" s="31">
        <v>-361.51100000000002</v>
      </c>
      <c r="E38041" s="28">
        <v>360.363</v>
      </c>
    </row>
    <row r="38042" spans="4:5" x14ac:dyDescent="0.25">
      <c r="D38042" s="31">
        <v>-361.495</v>
      </c>
      <c r="E38042" s="28">
        <v>360.29599999999999</v>
      </c>
    </row>
    <row r="38043" spans="4:5" x14ac:dyDescent="0.25">
      <c r="D38043" s="31">
        <v>-361.47899999999998</v>
      </c>
      <c r="E38043" s="28">
        <v>360.22899999999998</v>
      </c>
    </row>
    <row r="38044" spans="4:5" x14ac:dyDescent="0.25">
      <c r="D38044" s="31">
        <v>-361.46300000000002</v>
      </c>
      <c r="E38044" s="28">
        <v>360.16300000000001</v>
      </c>
    </row>
    <row r="38045" spans="4:5" x14ac:dyDescent="0.25">
      <c r="D38045" s="31">
        <v>-361.447</v>
      </c>
      <c r="E38045" s="28">
        <v>360.096</v>
      </c>
    </row>
    <row r="38046" spans="4:5" x14ac:dyDescent="0.25">
      <c r="D38046" s="31">
        <v>-361.43099999999998</v>
      </c>
      <c r="E38046" s="28">
        <v>360.029</v>
      </c>
    </row>
    <row r="38047" spans="4:5" x14ac:dyDescent="0.25">
      <c r="D38047" s="31">
        <v>-361.41500000000002</v>
      </c>
      <c r="E38047" s="28">
        <v>359.96300000000002</v>
      </c>
    </row>
    <row r="38048" spans="4:5" x14ac:dyDescent="0.25">
      <c r="D38048" s="31">
        <v>-361.399</v>
      </c>
      <c r="E38048" s="28">
        <v>359.89600000000002</v>
      </c>
    </row>
    <row r="38049" spans="4:5" x14ac:dyDescent="0.25">
      <c r="D38049" s="31">
        <v>-361.38299999999998</v>
      </c>
      <c r="E38049" s="28">
        <v>359.82900000000001</v>
      </c>
    </row>
    <row r="38050" spans="4:5" x14ac:dyDescent="0.25">
      <c r="D38050" s="31">
        <v>-361.36700000000002</v>
      </c>
      <c r="E38050" s="28">
        <v>359.76299999999998</v>
      </c>
    </row>
    <row r="38051" spans="4:5" x14ac:dyDescent="0.25">
      <c r="D38051" s="31">
        <v>-361.351</v>
      </c>
      <c r="E38051" s="28">
        <v>359.69600000000003</v>
      </c>
    </row>
    <row r="38052" spans="4:5" x14ac:dyDescent="0.25">
      <c r="D38052" s="31">
        <v>-361.33499999999998</v>
      </c>
      <c r="E38052" s="28">
        <v>359.63</v>
      </c>
    </row>
    <row r="38053" spans="4:5" x14ac:dyDescent="0.25">
      <c r="D38053" s="31">
        <v>-361.31900000000002</v>
      </c>
      <c r="E38053" s="28">
        <v>359.56299999999999</v>
      </c>
    </row>
    <row r="38054" spans="4:5" x14ac:dyDescent="0.25">
      <c r="D38054" s="31">
        <v>-361.303</v>
      </c>
      <c r="E38054" s="28">
        <v>359.49700000000001</v>
      </c>
    </row>
    <row r="38055" spans="4:5" x14ac:dyDescent="0.25">
      <c r="D38055" s="31">
        <v>-361.28699999999998</v>
      </c>
      <c r="E38055" s="28">
        <v>359.43099999999998</v>
      </c>
    </row>
    <row r="38056" spans="4:5" x14ac:dyDescent="0.25">
      <c r="D38056" s="31">
        <v>-361.27100000000002</v>
      </c>
      <c r="E38056" s="28">
        <v>359.36399999999998</v>
      </c>
    </row>
    <row r="38057" spans="4:5" x14ac:dyDescent="0.25">
      <c r="D38057" s="31">
        <v>-361.255</v>
      </c>
      <c r="E38057" s="28">
        <v>359.298</v>
      </c>
    </row>
    <row r="38058" spans="4:5" x14ac:dyDescent="0.25">
      <c r="D38058" s="31">
        <v>-361.23899999999998</v>
      </c>
      <c r="E38058" s="28">
        <v>359.23099999999999</v>
      </c>
    </row>
    <row r="38059" spans="4:5" x14ac:dyDescent="0.25">
      <c r="D38059" s="31">
        <v>-361.22300000000001</v>
      </c>
      <c r="E38059" s="28">
        <v>359.16500000000002</v>
      </c>
    </row>
    <row r="38060" spans="4:5" x14ac:dyDescent="0.25">
      <c r="D38060" s="31">
        <v>-361.20699999999999</v>
      </c>
      <c r="E38060" s="28">
        <v>359.09899999999999</v>
      </c>
    </row>
    <row r="38061" spans="4:5" x14ac:dyDescent="0.25">
      <c r="D38061" s="31">
        <v>-361.19099999999997</v>
      </c>
      <c r="E38061" s="28">
        <v>359.03199999999998</v>
      </c>
    </row>
    <row r="38062" spans="4:5" x14ac:dyDescent="0.25">
      <c r="D38062" s="31">
        <v>-361.17500000000001</v>
      </c>
      <c r="E38062" s="28">
        <v>358.96600000000001</v>
      </c>
    </row>
    <row r="38063" spans="4:5" x14ac:dyDescent="0.25">
      <c r="D38063" s="31">
        <v>-361.15899999999999</v>
      </c>
      <c r="E38063" s="28">
        <v>358.899</v>
      </c>
    </row>
    <row r="38064" spans="4:5" x14ac:dyDescent="0.25">
      <c r="D38064" s="31">
        <v>-361.14299999999997</v>
      </c>
      <c r="E38064" s="28">
        <v>358.83300000000003</v>
      </c>
    </row>
    <row r="38065" spans="4:5" x14ac:dyDescent="0.25">
      <c r="D38065" s="31">
        <v>-361.12700000000001</v>
      </c>
      <c r="E38065" s="28">
        <v>358.767</v>
      </c>
    </row>
    <row r="38066" spans="4:5" x14ac:dyDescent="0.25">
      <c r="D38066" s="31">
        <v>-361.11099999999999</v>
      </c>
      <c r="E38066" s="28">
        <v>358.70100000000002</v>
      </c>
    </row>
    <row r="38067" spans="4:5" x14ac:dyDescent="0.25">
      <c r="D38067" s="31">
        <v>-361.09500000000003</v>
      </c>
      <c r="E38067" s="28">
        <v>358.63400000000001</v>
      </c>
    </row>
    <row r="38068" spans="4:5" x14ac:dyDescent="0.25">
      <c r="D38068" s="31">
        <v>-361.07900000000001</v>
      </c>
      <c r="E38068" s="28">
        <v>358.56799999999998</v>
      </c>
    </row>
    <row r="38069" spans="4:5" x14ac:dyDescent="0.25">
      <c r="D38069" s="31">
        <v>-361.06299999999999</v>
      </c>
      <c r="E38069" s="28">
        <v>358.50200000000001</v>
      </c>
    </row>
    <row r="38070" spans="4:5" x14ac:dyDescent="0.25">
      <c r="D38070" s="31">
        <v>-361.04700000000003</v>
      </c>
      <c r="E38070" s="28">
        <v>358.43599999999998</v>
      </c>
    </row>
    <row r="38071" spans="4:5" x14ac:dyDescent="0.25">
      <c r="D38071" s="31">
        <v>-361.03100000000001</v>
      </c>
      <c r="E38071" s="28">
        <v>358.37</v>
      </c>
    </row>
    <row r="38072" spans="4:5" x14ac:dyDescent="0.25">
      <c r="D38072" s="31">
        <v>-361.01499999999999</v>
      </c>
      <c r="E38072" s="28">
        <v>358.303</v>
      </c>
    </row>
    <row r="38073" spans="4:5" x14ac:dyDescent="0.25">
      <c r="D38073" s="31">
        <v>-360.99900000000002</v>
      </c>
      <c r="E38073" s="28">
        <v>358.23700000000002</v>
      </c>
    </row>
    <row r="38074" spans="4:5" x14ac:dyDescent="0.25">
      <c r="D38074" s="31">
        <v>-360.983</v>
      </c>
      <c r="E38074" s="28">
        <v>358.17099999999999</v>
      </c>
    </row>
    <row r="38075" spans="4:5" x14ac:dyDescent="0.25">
      <c r="D38075" s="31">
        <v>-360.96699999999998</v>
      </c>
      <c r="E38075" s="28">
        <v>358.10500000000002</v>
      </c>
    </row>
    <row r="38076" spans="4:5" x14ac:dyDescent="0.25">
      <c r="D38076" s="31">
        <v>-360.95100000000002</v>
      </c>
      <c r="E38076" s="28">
        <v>358.03899999999999</v>
      </c>
    </row>
    <row r="38077" spans="4:5" x14ac:dyDescent="0.25">
      <c r="D38077" s="31">
        <v>-360.935</v>
      </c>
      <c r="E38077" s="28">
        <v>357.97300000000001</v>
      </c>
    </row>
    <row r="38078" spans="4:5" x14ac:dyDescent="0.25">
      <c r="D38078" s="31">
        <v>-360.91899999999998</v>
      </c>
      <c r="E38078" s="28">
        <v>357.90699999999998</v>
      </c>
    </row>
    <row r="38079" spans="4:5" x14ac:dyDescent="0.25">
      <c r="D38079" s="31">
        <v>-360.90300000000002</v>
      </c>
      <c r="E38079" s="28">
        <v>357.84100000000001</v>
      </c>
    </row>
    <row r="38080" spans="4:5" x14ac:dyDescent="0.25">
      <c r="D38080" s="31">
        <v>-360.887</v>
      </c>
      <c r="E38080" s="28">
        <v>357.77499999999998</v>
      </c>
    </row>
    <row r="38081" spans="4:5" x14ac:dyDescent="0.25">
      <c r="D38081" s="31">
        <v>-360.87099999999998</v>
      </c>
      <c r="E38081" s="28">
        <v>357.709</v>
      </c>
    </row>
    <row r="38082" spans="4:5" x14ac:dyDescent="0.25">
      <c r="D38082" s="31">
        <v>-360.85500000000002</v>
      </c>
      <c r="E38082" s="28">
        <v>357.64299999999997</v>
      </c>
    </row>
    <row r="38083" spans="4:5" x14ac:dyDescent="0.25">
      <c r="D38083" s="31">
        <v>-360.839</v>
      </c>
      <c r="E38083" s="28">
        <v>357.577</v>
      </c>
    </row>
    <row r="38084" spans="4:5" x14ac:dyDescent="0.25">
      <c r="D38084" s="31">
        <v>-360.82299999999998</v>
      </c>
      <c r="E38084" s="28">
        <v>357.51100000000002</v>
      </c>
    </row>
    <row r="38085" spans="4:5" x14ac:dyDescent="0.25">
      <c r="D38085" s="31">
        <v>-360.80700000000002</v>
      </c>
      <c r="E38085" s="28">
        <v>357.44499999999999</v>
      </c>
    </row>
    <row r="38086" spans="4:5" x14ac:dyDescent="0.25">
      <c r="D38086" s="31">
        <v>-360.791</v>
      </c>
      <c r="E38086" s="28">
        <v>357.37900000000002</v>
      </c>
    </row>
    <row r="38087" spans="4:5" x14ac:dyDescent="0.25">
      <c r="D38087" s="31">
        <v>-360.77499999999998</v>
      </c>
      <c r="E38087" s="28">
        <v>357.31299999999999</v>
      </c>
    </row>
    <row r="38088" spans="4:5" x14ac:dyDescent="0.25">
      <c r="D38088" s="31">
        <v>-360.75900000000001</v>
      </c>
      <c r="E38088" s="28">
        <v>357.24700000000001</v>
      </c>
    </row>
    <row r="38089" spans="4:5" x14ac:dyDescent="0.25">
      <c r="D38089" s="31">
        <v>-360.74299999999999</v>
      </c>
      <c r="E38089" s="28">
        <v>357.18099999999998</v>
      </c>
    </row>
    <row r="38090" spans="4:5" x14ac:dyDescent="0.25">
      <c r="D38090" s="31">
        <v>-360.72699999999998</v>
      </c>
      <c r="E38090" s="28">
        <v>357.11599999999999</v>
      </c>
    </row>
    <row r="38091" spans="4:5" x14ac:dyDescent="0.25">
      <c r="D38091" s="31">
        <v>-360.71100000000001</v>
      </c>
      <c r="E38091" s="28">
        <v>357.05</v>
      </c>
    </row>
    <row r="38092" spans="4:5" x14ac:dyDescent="0.25">
      <c r="D38092" s="31">
        <v>-360.69499999999999</v>
      </c>
      <c r="E38092" s="28">
        <v>356.98399999999998</v>
      </c>
    </row>
    <row r="38093" spans="4:5" x14ac:dyDescent="0.25">
      <c r="D38093" s="31">
        <v>-360.67899999999997</v>
      </c>
      <c r="E38093" s="28">
        <v>356.91800000000001</v>
      </c>
    </row>
    <row r="38094" spans="4:5" x14ac:dyDescent="0.25">
      <c r="D38094" s="31">
        <v>-360.66300000000001</v>
      </c>
      <c r="E38094" s="28">
        <v>356.85300000000001</v>
      </c>
    </row>
    <row r="38095" spans="4:5" x14ac:dyDescent="0.25">
      <c r="D38095" s="31">
        <v>-360.64699999999999</v>
      </c>
      <c r="E38095" s="28">
        <v>356.78699999999998</v>
      </c>
    </row>
    <row r="38096" spans="4:5" x14ac:dyDescent="0.25">
      <c r="D38096" s="31">
        <v>-360.63099999999997</v>
      </c>
      <c r="E38096" s="28">
        <v>356.721</v>
      </c>
    </row>
    <row r="38097" spans="4:5" x14ac:dyDescent="0.25">
      <c r="D38097" s="31">
        <v>-360.61500000000001</v>
      </c>
      <c r="E38097" s="28">
        <v>356.65499999999997</v>
      </c>
    </row>
    <row r="38098" spans="4:5" x14ac:dyDescent="0.25">
      <c r="D38098" s="31">
        <v>-360.59899999999999</v>
      </c>
      <c r="E38098" s="28">
        <v>356.59</v>
      </c>
    </row>
    <row r="38099" spans="4:5" x14ac:dyDescent="0.25">
      <c r="D38099" s="31">
        <v>-360.58300000000003</v>
      </c>
      <c r="E38099" s="28">
        <v>356.524</v>
      </c>
    </row>
    <row r="38100" spans="4:5" x14ac:dyDescent="0.25">
      <c r="D38100" s="31">
        <v>-360.56700000000001</v>
      </c>
      <c r="E38100" s="28">
        <v>356.45800000000003</v>
      </c>
    </row>
    <row r="38101" spans="4:5" x14ac:dyDescent="0.25">
      <c r="D38101" s="31">
        <v>-360.55099999999999</v>
      </c>
      <c r="E38101" s="28">
        <v>356.39299999999997</v>
      </c>
    </row>
    <row r="38102" spans="4:5" x14ac:dyDescent="0.25">
      <c r="D38102" s="31">
        <v>-360.53500000000003</v>
      </c>
      <c r="E38102" s="28">
        <v>356.327</v>
      </c>
    </row>
    <row r="38103" spans="4:5" x14ac:dyDescent="0.25">
      <c r="D38103" s="31">
        <v>-360.51900000000001</v>
      </c>
      <c r="E38103" s="28">
        <v>356.262</v>
      </c>
    </row>
    <row r="38104" spans="4:5" x14ac:dyDescent="0.25">
      <c r="D38104" s="31">
        <v>-360.50299999999999</v>
      </c>
      <c r="E38104" s="28">
        <v>356.19600000000003</v>
      </c>
    </row>
    <row r="38105" spans="4:5" x14ac:dyDescent="0.25">
      <c r="D38105" s="31">
        <v>-360.48700000000002</v>
      </c>
      <c r="E38105" s="28">
        <v>356.13</v>
      </c>
    </row>
    <row r="38106" spans="4:5" x14ac:dyDescent="0.25">
      <c r="D38106" s="31">
        <v>-360.471</v>
      </c>
      <c r="E38106" s="28">
        <v>356.065</v>
      </c>
    </row>
    <row r="38107" spans="4:5" x14ac:dyDescent="0.25">
      <c r="D38107" s="31">
        <v>-360.45499999999998</v>
      </c>
      <c r="E38107" s="28">
        <v>355.99900000000002</v>
      </c>
    </row>
    <row r="38108" spans="4:5" x14ac:dyDescent="0.25">
      <c r="D38108" s="31">
        <v>-360.43900000000002</v>
      </c>
      <c r="E38108" s="28">
        <v>355.93400000000003</v>
      </c>
    </row>
    <row r="38109" spans="4:5" x14ac:dyDescent="0.25">
      <c r="D38109" s="31">
        <v>-360.423</v>
      </c>
      <c r="E38109" s="28">
        <v>355.86799999999999</v>
      </c>
    </row>
    <row r="38110" spans="4:5" x14ac:dyDescent="0.25">
      <c r="D38110" s="31">
        <v>-360.40699999999998</v>
      </c>
      <c r="E38110" s="28">
        <v>355.803</v>
      </c>
    </row>
    <row r="38111" spans="4:5" x14ac:dyDescent="0.25">
      <c r="D38111" s="31">
        <v>-360.39100000000002</v>
      </c>
      <c r="E38111" s="28">
        <v>355.738</v>
      </c>
    </row>
    <row r="38112" spans="4:5" x14ac:dyDescent="0.25">
      <c r="D38112" s="31">
        <v>-360.375</v>
      </c>
      <c r="E38112" s="28">
        <v>355.67200000000003</v>
      </c>
    </row>
    <row r="38113" spans="4:5" x14ac:dyDescent="0.25">
      <c r="D38113" s="31">
        <v>-360.35899999999998</v>
      </c>
      <c r="E38113" s="28">
        <v>355.60700000000003</v>
      </c>
    </row>
    <row r="38114" spans="4:5" x14ac:dyDescent="0.25">
      <c r="D38114" s="31">
        <v>-360.34300000000002</v>
      </c>
      <c r="E38114" s="28">
        <v>355.541</v>
      </c>
    </row>
    <row r="38115" spans="4:5" x14ac:dyDescent="0.25">
      <c r="D38115" s="31">
        <v>-360.327</v>
      </c>
      <c r="E38115" s="28">
        <v>355.476</v>
      </c>
    </row>
    <row r="38116" spans="4:5" x14ac:dyDescent="0.25">
      <c r="D38116" s="31">
        <v>-360.31099999999998</v>
      </c>
      <c r="E38116" s="28">
        <v>355.411</v>
      </c>
    </row>
    <row r="38117" spans="4:5" x14ac:dyDescent="0.25">
      <c r="D38117" s="31">
        <v>-360.29500000000002</v>
      </c>
      <c r="E38117" s="28">
        <v>355.34500000000003</v>
      </c>
    </row>
    <row r="38118" spans="4:5" x14ac:dyDescent="0.25">
      <c r="D38118" s="31">
        <v>-360.279</v>
      </c>
      <c r="E38118" s="28">
        <v>355.28</v>
      </c>
    </row>
    <row r="38119" spans="4:5" x14ac:dyDescent="0.25">
      <c r="D38119" s="31">
        <v>-360.26299999999998</v>
      </c>
      <c r="E38119" s="28">
        <v>355.21499999999997</v>
      </c>
    </row>
    <row r="38120" spans="4:5" x14ac:dyDescent="0.25">
      <c r="D38120" s="31">
        <v>-360.24700000000001</v>
      </c>
      <c r="E38120" s="28">
        <v>355.149</v>
      </c>
    </row>
    <row r="38121" spans="4:5" x14ac:dyDescent="0.25">
      <c r="D38121" s="31">
        <v>-360.23099999999999</v>
      </c>
      <c r="E38121" s="28">
        <v>355.084</v>
      </c>
    </row>
    <row r="38122" spans="4:5" x14ac:dyDescent="0.25">
      <c r="D38122" s="31">
        <v>-360.21499999999997</v>
      </c>
      <c r="E38122" s="28">
        <v>355.01900000000001</v>
      </c>
    </row>
    <row r="38123" spans="4:5" x14ac:dyDescent="0.25">
      <c r="D38123" s="31">
        <v>-360.19900000000001</v>
      </c>
      <c r="E38123" s="28">
        <v>354.95400000000001</v>
      </c>
    </row>
    <row r="38124" spans="4:5" x14ac:dyDescent="0.25">
      <c r="D38124" s="31">
        <v>-360.18299999999999</v>
      </c>
      <c r="E38124" s="28">
        <v>354.88799999999998</v>
      </c>
    </row>
    <row r="38125" spans="4:5" x14ac:dyDescent="0.25">
      <c r="D38125" s="31">
        <v>-360.16699999999997</v>
      </c>
      <c r="E38125" s="28">
        <v>354.82299999999998</v>
      </c>
    </row>
    <row r="38126" spans="4:5" x14ac:dyDescent="0.25">
      <c r="D38126" s="31">
        <v>-360.15100000000001</v>
      </c>
      <c r="E38126" s="28">
        <v>354.75799999999998</v>
      </c>
    </row>
    <row r="38127" spans="4:5" x14ac:dyDescent="0.25">
      <c r="D38127" s="31">
        <v>-360.13499999999999</v>
      </c>
      <c r="E38127" s="28">
        <v>354.69299999999998</v>
      </c>
    </row>
    <row r="38128" spans="4:5" x14ac:dyDescent="0.25">
      <c r="D38128" s="31">
        <v>-360.11900000000003</v>
      </c>
      <c r="E38128" s="28">
        <v>354.62799999999999</v>
      </c>
    </row>
    <row r="38129" spans="4:5" x14ac:dyDescent="0.25">
      <c r="D38129" s="31">
        <v>-360.10300000000001</v>
      </c>
      <c r="E38129" s="28">
        <v>354.56299999999999</v>
      </c>
    </row>
    <row r="38130" spans="4:5" x14ac:dyDescent="0.25">
      <c r="D38130" s="31">
        <v>-360.08699999999999</v>
      </c>
      <c r="E38130" s="28">
        <v>354.49700000000001</v>
      </c>
    </row>
    <row r="38131" spans="4:5" x14ac:dyDescent="0.25">
      <c r="D38131" s="31">
        <v>-360.07100000000003</v>
      </c>
      <c r="E38131" s="28">
        <v>354.43200000000002</v>
      </c>
    </row>
    <row r="38132" spans="4:5" x14ac:dyDescent="0.25">
      <c r="D38132" s="31">
        <v>-360.05500000000001</v>
      </c>
      <c r="E38132" s="28">
        <v>354.36700000000002</v>
      </c>
    </row>
    <row r="38133" spans="4:5" x14ac:dyDescent="0.25">
      <c r="D38133" s="31">
        <v>-360.03899999999999</v>
      </c>
      <c r="E38133" s="28">
        <v>354.30200000000002</v>
      </c>
    </row>
    <row r="38134" spans="4:5" x14ac:dyDescent="0.25">
      <c r="D38134" s="31">
        <v>-360.02300000000002</v>
      </c>
      <c r="E38134" s="28">
        <v>354.23700000000002</v>
      </c>
    </row>
    <row r="38135" spans="4:5" x14ac:dyDescent="0.25">
      <c r="D38135" s="31">
        <v>-360.00700000000001</v>
      </c>
      <c r="E38135" s="28">
        <v>354.17200000000003</v>
      </c>
    </row>
    <row r="38136" spans="4:5" x14ac:dyDescent="0.25">
      <c r="D38136" s="31">
        <v>-359.99099999999999</v>
      </c>
      <c r="E38136" s="28">
        <v>354.10700000000003</v>
      </c>
    </row>
    <row r="38137" spans="4:5" x14ac:dyDescent="0.25">
      <c r="D38137" s="31">
        <v>-359.97500000000002</v>
      </c>
      <c r="E38137" s="28">
        <v>354.04300000000001</v>
      </c>
    </row>
    <row r="38138" spans="4:5" x14ac:dyDescent="0.25">
      <c r="D38138" s="31">
        <v>-359.959</v>
      </c>
      <c r="E38138" s="28">
        <v>353.97699999999998</v>
      </c>
    </row>
    <row r="38139" spans="4:5" x14ac:dyDescent="0.25">
      <c r="D38139" s="31">
        <v>-359.94299999999998</v>
      </c>
      <c r="E38139" s="28">
        <v>353.91199999999998</v>
      </c>
    </row>
    <row r="38140" spans="4:5" x14ac:dyDescent="0.25">
      <c r="D38140" s="31">
        <v>-359.92700000000002</v>
      </c>
      <c r="E38140" s="28">
        <v>353.84800000000001</v>
      </c>
    </row>
    <row r="38141" spans="4:5" x14ac:dyDescent="0.25">
      <c r="D38141" s="31">
        <v>-359.911</v>
      </c>
      <c r="E38141" s="28">
        <v>353.78300000000002</v>
      </c>
    </row>
    <row r="38142" spans="4:5" x14ac:dyDescent="0.25">
      <c r="D38142" s="31">
        <v>-359.89600000000002</v>
      </c>
      <c r="E38142" s="28">
        <v>353.71800000000002</v>
      </c>
    </row>
    <row r="38143" spans="4:5" x14ac:dyDescent="0.25">
      <c r="D38143" s="31">
        <v>-359.88</v>
      </c>
      <c r="E38143" s="28">
        <v>353.65300000000002</v>
      </c>
    </row>
    <row r="38144" spans="4:5" x14ac:dyDescent="0.25">
      <c r="D38144" s="31">
        <v>-359.86399999999998</v>
      </c>
      <c r="E38144" s="28">
        <v>353.58800000000002</v>
      </c>
    </row>
    <row r="38145" spans="4:5" x14ac:dyDescent="0.25">
      <c r="D38145" s="31">
        <v>-359.84800000000001</v>
      </c>
      <c r="E38145" s="28">
        <v>353.52300000000002</v>
      </c>
    </row>
    <row r="38146" spans="4:5" x14ac:dyDescent="0.25">
      <c r="D38146" s="31">
        <v>-359.83199999999999</v>
      </c>
      <c r="E38146" s="28">
        <v>353.459</v>
      </c>
    </row>
    <row r="38147" spans="4:5" x14ac:dyDescent="0.25">
      <c r="D38147" s="31">
        <v>-359.81599999999997</v>
      </c>
      <c r="E38147" s="28">
        <v>353.39400000000001</v>
      </c>
    </row>
    <row r="38148" spans="4:5" x14ac:dyDescent="0.25">
      <c r="D38148" s="31">
        <v>-359.8</v>
      </c>
      <c r="E38148" s="28">
        <v>353.32900000000001</v>
      </c>
    </row>
    <row r="38149" spans="4:5" x14ac:dyDescent="0.25">
      <c r="D38149" s="31">
        <v>-359.78399999999999</v>
      </c>
      <c r="E38149" s="28">
        <v>353.26400000000001</v>
      </c>
    </row>
    <row r="38150" spans="4:5" x14ac:dyDescent="0.25">
      <c r="D38150" s="31">
        <v>-359.76799999999997</v>
      </c>
      <c r="E38150" s="28">
        <v>353.2</v>
      </c>
    </row>
    <row r="38151" spans="4:5" x14ac:dyDescent="0.25">
      <c r="D38151" s="31">
        <v>-359.75200000000001</v>
      </c>
      <c r="E38151" s="28">
        <v>353.13499999999999</v>
      </c>
    </row>
    <row r="38152" spans="4:5" x14ac:dyDescent="0.25">
      <c r="D38152" s="31">
        <v>-359.73599999999999</v>
      </c>
      <c r="E38152" s="28">
        <v>353.07</v>
      </c>
    </row>
    <row r="38153" spans="4:5" x14ac:dyDescent="0.25">
      <c r="D38153" s="31">
        <v>-359.72</v>
      </c>
      <c r="E38153" s="28">
        <v>353.005</v>
      </c>
    </row>
    <row r="38154" spans="4:5" x14ac:dyDescent="0.25">
      <c r="D38154" s="31">
        <v>-359.70400000000001</v>
      </c>
      <c r="E38154" s="28">
        <v>352.94099999999997</v>
      </c>
    </row>
    <row r="38155" spans="4:5" x14ac:dyDescent="0.25">
      <c r="D38155" s="31">
        <v>-359.68799999999999</v>
      </c>
      <c r="E38155" s="28">
        <v>352.87599999999998</v>
      </c>
    </row>
    <row r="38156" spans="4:5" x14ac:dyDescent="0.25">
      <c r="D38156" s="31">
        <v>-359.67200000000003</v>
      </c>
      <c r="E38156" s="28">
        <v>352.81200000000001</v>
      </c>
    </row>
    <row r="38157" spans="4:5" x14ac:dyDescent="0.25">
      <c r="D38157" s="31">
        <v>-359.65600000000001</v>
      </c>
      <c r="E38157" s="28">
        <v>352.74700000000001</v>
      </c>
    </row>
    <row r="38158" spans="4:5" x14ac:dyDescent="0.25">
      <c r="D38158" s="31">
        <v>-359.64</v>
      </c>
      <c r="E38158" s="28">
        <v>352.68200000000002</v>
      </c>
    </row>
    <row r="38159" spans="4:5" x14ac:dyDescent="0.25">
      <c r="D38159" s="31">
        <v>-359.62400000000002</v>
      </c>
      <c r="E38159" s="28">
        <v>352.61799999999999</v>
      </c>
    </row>
    <row r="38160" spans="4:5" x14ac:dyDescent="0.25">
      <c r="D38160" s="31">
        <v>-359.608</v>
      </c>
      <c r="E38160" s="28">
        <v>352.553</v>
      </c>
    </row>
    <row r="38161" spans="4:5" x14ac:dyDescent="0.25">
      <c r="D38161" s="31">
        <v>-359.59199999999998</v>
      </c>
      <c r="E38161" s="28">
        <v>352.48899999999998</v>
      </c>
    </row>
    <row r="38162" spans="4:5" x14ac:dyDescent="0.25">
      <c r="D38162" s="31">
        <v>-359.57600000000002</v>
      </c>
      <c r="E38162" s="28">
        <v>352.42399999999998</v>
      </c>
    </row>
    <row r="38163" spans="4:5" x14ac:dyDescent="0.25">
      <c r="D38163" s="31">
        <v>-359.56</v>
      </c>
      <c r="E38163" s="28">
        <v>352.36</v>
      </c>
    </row>
    <row r="38164" spans="4:5" x14ac:dyDescent="0.25">
      <c r="D38164" s="31">
        <v>-359.54399999999998</v>
      </c>
      <c r="E38164" s="28">
        <v>352.29500000000002</v>
      </c>
    </row>
    <row r="38165" spans="4:5" x14ac:dyDescent="0.25">
      <c r="D38165" s="31">
        <v>-359.52800000000002</v>
      </c>
      <c r="E38165" s="28">
        <v>352.23099999999999</v>
      </c>
    </row>
    <row r="38166" spans="4:5" x14ac:dyDescent="0.25">
      <c r="D38166" s="31">
        <v>-359.512</v>
      </c>
      <c r="E38166" s="28">
        <v>352.16699999999997</v>
      </c>
    </row>
    <row r="38167" spans="4:5" x14ac:dyDescent="0.25">
      <c r="D38167" s="31">
        <v>-359.49599999999998</v>
      </c>
      <c r="E38167" s="28">
        <v>352.10199999999998</v>
      </c>
    </row>
    <row r="38168" spans="4:5" x14ac:dyDescent="0.25">
      <c r="D38168" s="31">
        <v>-359.48</v>
      </c>
      <c r="E38168" s="28">
        <v>352.03800000000001</v>
      </c>
    </row>
    <row r="38169" spans="4:5" x14ac:dyDescent="0.25">
      <c r="D38169" s="31">
        <v>-359.464</v>
      </c>
      <c r="E38169" s="28">
        <v>351.97300000000001</v>
      </c>
    </row>
    <row r="38170" spans="4:5" x14ac:dyDescent="0.25">
      <c r="D38170" s="31">
        <v>-359.44799999999998</v>
      </c>
      <c r="E38170" s="28">
        <v>351.90899999999999</v>
      </c>
    </row>
    <row r="38171" spans="4:5" x14ac:dyDescent="0.25">
      <c r="D38171" s="31">
        <v>-359.43200000000002</v>
      </c>
      <c r="E38171" s="28">
        <v>351.84500000000003</v>
      </c>
    </row>
    <row r="38172" spans="4:5" x14ac:dyDescent="0.25">
      <c r="D38172" s="31">
        <v>-359.416</v>
      </c>
      <c r="E38172" s="28">
        <v>351.78</v>
      </c>
    </row>
    <row r="38173" spans="4:5" x14ac:dyDescent="0.25">
      <c r="D38173" s="31">
        <v>-359.4</v>
      </c>
      <c r="E38173" s="28">
        <v>351.71600000000001</v>
      </c>
    </row>
    <row r="38174" spans="4:5" x14ac:dyDescent="0.25">
      <c r="D38174" s="31">
        <v>-359.38400000000001</v>
      </c>
      <c r="E38174" s="28">
        <v>351.65199999999999</v>
      </c>
    </row>
    <row r="38175" spans="4:5" x14ac:dyDescent="0.25">
      <c r="D38175" s="31">
        <v>-359.36799999999999</v>
      </c>
      <c r="E38175" s="28">
        <v>351.58699999999999</v>
      </c>
    </row>
    <row r="38176" spans="4:5" x14ac:dyDescent="0.25">
      <c r="D38176" s="31">
        <v>-359.35199999999998</v>
      </c>
      <c r="E38176" s="28">
        <v>351.52300000000002</v>
      </c>
    </row>
    <row r="38177" spans="4:5" x14ac:dyDescent="0.25">
      <c r="D38177" s="31">
        <v>-359.33600000000001</v>
      </c>
      <c r="E38177" s="28">
        <v>351.459</v>
      </c>
    </row>
    <row r="38178" spans="4:5" x14ac:dyDescent="0.25">
      <c r="D38178" s="31">
        <v>-359.32</v>
      </c>
      <c r="E38178" s="28">
        <v>351.39499999999998</v>
      </c>
    </row>
    <row r="38179" spans="4:5" x14ac:dyDescent="0.25">
      <c r="D38179" s="31">
        <v>-359.30399999999997</v>
      </c>
      <c r="E38179" s="28">
        <v>351.33100000000002</v>
      </c>
    </row>
    <row r="38180" spans="4:5" x14ac:dyDescent="0.25">
      <c r="D38180" s="31">
        <v>-359.28800000000001</v>
      </c>
      <c r="E38180" s="28">
        <v>351.26600000000002</v>
      </c>
    </row>
    <row r="38181" spans="4:5" x14ac:dyDescent="0.25">
      <c r="D38181" s="31">
        <v>-359.27199999999999</v>
      </c>
      <c r="E38181" s="28">
        <v>351.202</v>
      </c>
    </row>
    <row r="38182" spans="4:5" x14ac:dyDescent="0.25">
      <c r="D38182" s="31">
        <v>-359.25599999999997</v>
      </c>
      <c r="E38182" s="28">
        <v>351.13799999999998</v>
      </c>
    </row>
    <row r="38183" spans="4:5" x14ac:dyDescent="0.25">
      <c r="D38183" s="31">
        <v>-359.24</v>
      </c>
      <c r="E38183" s="28">
        <v>351.07400000000001</v>
      </c>
    </row>
    <row r="38184" spans="4:5" x14ac:dyDescent="0.25">
      <c r="D38184" s="31">
        <v>-359.22399999999999</v>
      </c>
      <c r="E38184" s="28">
        <v>351.01</v>
      </c>
    </row>
    <row r="38185" spans="4:5" x14ac:dyDescent="0.25">
      <c r="D38185" s="31">
        <v>-359.20800000000003</v>
      </c>
      <c r="E38185" s="28">
        <v>350.94600000000003</v>
      </c>
    </row>
    <row r="38186" spans="4:5" x14ac:dyDescent="0.25">
      <c r="D38186" s="31">
        <v>-359.19200000000001</v>
      </c>
      <c r="E38186" s="28">
        <v>350.88200000000001</v>
      </c>
    </row>
    <row r="38187" spans="4:5" x14ac:dyDescent="0.25">
      <c r="D38187" s="31">
        <v>-359.17599999999999</v>
      </c>
      <c r="E38187" s="28">
        <v>350.81799999999998</v>
      </c>
    </row>
    <row r="38188" spans="4:5" x14ac:dyDescent="0.25">
      <c r="D38188" s="31">
        <v>-359.16</v>
      </c>
      <c r="E38188" s="28">
        <v>350.75400000000002</v>
      </c>
    </row>
    <row r="38189" spans="4:5" x14ac:dyDescent="0.25">
      <c r="D38189" s="31">
        <v>-359.14400000000001</v>
      </c>
      <c r="E38189" s="28">
        <v>350.69</v>
      </c>
    </row>
    <row r="38190" spans="4:5" x14ac:dyDescent="0.25">
      <c r="D38190" s="31">
        <v>-359.12799999999999</v>
      </c>
      <c r="E38190" s="28">
        <v>350.62599999999998</v>
      </c>
    </row>
    <row r="38191" spans="4:5" x14ac:dyDescent="0.25">
      <c r="D38191" s="31">
        <v>-359.11200000000002</v>
      </c>
      <c r="E38191" s="28">
        <v>350.56200000000001</v>
      </c>
    </row>
    <row r="38192" spans="4:5" x14ac:dyDescent="0.25">
      <c r="D38192" s="31">
        <v>-359.096</v>
      </c>
      <c r="E38192" s="28">
        <v>350.49799999999999</v>
      </c>
    </row>
    <row r="38193" spans="4:5" x14ac:dyDescent="0.25">
      <c r="D38193" s="31">
        <v>-359.08</v>
      </c>
      <c r="E38193" s="28">
        <v>350.43400000000003</v>
      </c>
    </row>
    <row r="38194" spans="4:5" x14ac:dyDescent="0.25">
      <c r="D38194" s="31">
        <v>-359.06400000000002</v>
      </c>
      <c r="E38194" s="28">
        <v>350.37</v>
      </c>
    </row>
    <row r="38195" spans="4:5" x14ac:dyDescent="0.25">
      <c r="D38195" s="31">
        <v>-359.048</v>
      </c>
      <c r="E38195" s="28">
        <v>350.30599999999998</v>
      </c>
    </row>
    <row r="38196" spans="4:5" x14ac:dyDescent="0.25">
      <c r="D38196" s="31">
        <v>-359.03199999999998</v>
      </c>
      <c r="E38196" s="28">
        <v>350.24299999999999</v>
      </c>
    </row>
    <row r="38197" spans="4:5" x14ac:dyDescent="0.25">
      <c r="D38197" s="31">
        <v>-359.01600000000002</v>
      </c>
      <c r="E38197" s="28">
        <v>350.17899999999997</v>
      </c>
    </row>
    <row r="38198" spans="4:5" x14ac:dyDescent="0.25">
      <c r="D38198" s="31">
        <v>-359</v>
      </c>
      <c r="E38198" s="28">
        <v>350.11500000000001</v>
      </c>
    </row>
    <row r="38199" spans="4:5" x14ac:dyDescent="0.25">
      <c r="D38199" s="31">
        <v>-358.98399999999998</v>
      </c>
      <c r="E38199" s="28">
        <v>350.05099999999999</v>
      </c>
    </row>
    <row r="38200" spans="4:5" x14ac:dyDescent="0.25">
      <c r="D38200" s="31">
        <v>-358.96800000000002</v>
      </c>
      <c r="E38200" s="28">
        <v>349.98700000000002</v>
      </c>
    </row>
    <row r="38201" spans="4:5" x14ac:dyDescent="0.25">
      <c r="D38201" s="31">
        <v>-358.952</v>
      </c>
      <c r="E38201" s="28">
        <v>349.92399999999998</v>
      </c>
    </row>
    <row r="38202" spans="4:5" x14ac:dyDescent="0.25">
      <c r="D38202" s="31">
        <v>-358.93599999999998</v>
      </c>
      <c r="E38202" s="28">
        <v>349.86</v>
      </c>
    </row>
    <row r="38203" spans="4:5" x14ac:dyDescent="0.25">
      <c r="D38203" s="31">
        <v>-358.92</v>
      </c>
      <c r="E38203" s="28">
        <v>349.79599999999999</v>
      </c>
    </row>
    <row r="38204" spans="4:5" x14ac:dyDescent="0.25">
      <c r="D38204" s="31">
        <v>-358.904</v>
      </c>
      <c r="E38204" s="28">
        <v>349.73200000000003</v>
      </c>
    </row>
    <row r="38205" spans="4:5" x14ac:dyDescent="0.25">
      <c r="D38205" s="31">
        <v>-358.88799999999998</v>
      </c>
      <c r="E38205" s="28">
        <v>349.66899999999998</v>
      </c>
    </row>
    <row r="38206" spans="4:5" x14ac:dyDescent="0.25">
      <c r="D38206" s="31">
        <v>-358.87200000000001</v>
      </c>
      <c r="E38206" s="28">
        <v>349.60500000000002</v>
      </c>
    </row>
    <row r="38207" spans="4:5" x14ac:dyDescent="0.25">
      <c r="D38207" s="31">
        <v>-358.85599999999999</v>
      </c>
      <c r="E38207" s="28">
        <v>349.541</v>
      </c>
    </row>
    <row r="38208" spans="4:5" x14ac:dyDescent="0.25">
      <c r="D38208" s="31">
        <v>-358.84</v>
      </c>
      <c r="E38208" s="28">
        <v>349.47800000000001</v>
      </c>
    </row>
    <row r="38209" spans="4:5" x14ac:dyDescent="0.25">
      <c r="D38209" s="31">
        <v>-358.82400000000001</v>
      </c>
      <c r="E38209" s="28">
        <v>349.41399999999999</v>
      </c>
    </row>
    <row r="38210" spans="4:5" x14ac:dyDescent="0.25">
      <c r="D38210" s="31">
        <v>-358.80799999999999</v>
      </c>
      <c r="E38210" s="28">
        <v>349.351</v>
      </c>
    </row>
    <row r="38211" spans="4:5" x14ac:dyDescent="0.25">
      <c r="D38211" s="31">
        <v>-358.79199999999997</v>
      </c>
      <c r="E38211" s="28">
        <v>349.28699999999998</v>
      </c>
    </row>
    <row r="38212" spans="4:5" x14ac:dyDescent="0.25">
      <c r="D38212" s="31">
        <v>-358.77600000000001</v>
      </c>
      <c r="E38212" s="28">
        <v>349.22399999999999</v>
      </c>
    </row>
    <row r="38213" spans="4:5" x14ac:dyDescent="0.25">
      <c r="D38213" s="31">
        <v>-358.76</v>
      </c>
      <c r="E38213" s="28">
        <v>349.16</v>
      </c>
    </row>
    <row r="38214" spans="4:5" x14ac:dyDescent="0.25">
      <c r="D38214" s="31">
        <v>-358.74400000000003</v>
      </c>
      <c r="E38214" s="28">
        <v>349.096</v>
      </c>
    </row>
    <row r="38215" spans="4:5" x14ac:dyDescent="0.25">
      <c r="D38215" s="31">
        <v>-358.72800000000001</v>
      </c>
      <c r="E38215" s="28">
        <v>349.03300000000002</v>
      </c>
    </row>
    <row r="38216" spans="4:5" x14ac:dyDescent="0.25">
      <c r="D38216" s="31">
        <v>-358.71199999999999</v>
      </c>
      <c r="E38216" s="28">
        <v>348.97</v>
      </c>
    </row>
    <row r="38217" spans="4:5" x14ac:dyDescent="0.25">
      <c r="D38217" s="31">
        <v>-358.69600000000003</v>
      </c>
      <c r="E38217" s="28">
        <v>348.90600000000001</v>
      </c>
    </row>
    <row r="38218" spans="4:5" x14ac:dyDescent="0.25">
      <c r="D38218" s="31">
        <v>-358.68</v>
      </c>
      <c r="E38218" s="28">
        <v>348.84300000000002</v>
      </c>
    </row>
    <row r="38219" spans="4:5" x14ac:dyDescent="0.25">
      <c r="D38219" s="31">
        <v>-358.66399999999999</v>
      </c>
      <c r="E38219" s="28">
        <v>348.779</v>
      </c>
    </row>
    <row r="38220" spans="4:5" x14ac:dyDescent="0.25">
      <c r="D38220" s="31">
        <v>-358.64800000000002</v>
      </c>
      <c r="E38220" s="28">
        <v>348.71600000000001</v>
      </c>
    </row>
    <row r="38221" spans="4:5" x14ac:dyDescent="0.25">
      <c r="D38221" s="31">
        <v>-358.63200000000001</v>
      </c>
      <c r="E38221" s="28">
        <v>348.65199999999999</v>
      </c>
    </row>
    <row r="38222" spans="4:5" x14ac:dyDescent="0.25">
      <c r="D38222" s="31">
        <v>-358.61599999999999</v>
      </c>
      <c r="E38222" s="28">
        <v>348.589</v>
      </c>
    </row>
    <row r="38223" spans="4:5" x14ac:dyDescent="0.25">
      <c r="D38223" s="31">
        <v>-358.6</v>
      </c>
      <c r="E38223" s="28">
        <v>348.52600000000001</v>
      </c>
    </row>
    <row r="38224" spans="4:5" x14ac:dyDescent="0.25">
      <c r="D38224" s="31">
        <v>-358.584</v>
      </c>
      <c r="E38224" s="28">
        <v>348.46199999999999</v>
      </c>
    </row>
    <row r="38225" spans="4:5" x14ac:dyDescent="0.25">
      <c r="D38225" s="31">
        <v>-358.56799999999998</v>
      </c>
      <c r="E38225" s="28">
        <v>348.399</v>
      </c>
    </row>
    <row r="38226" spans="4:5" x14ac:dyDescent="0.25">
      <c r="D38226" s="31">
        <v>-358.55200000000002</v>
      </c>
      <c r="E38226" s="28">
        <v>348.33600000000001</v>
      </c>
    </row>
    <row r="38227" spans="4:5" x14ac:dyDescent="0.25">
      <c r="D38227" s="31">
        <v>-358.536</v>
      </c>
      <c r="E38227" s="28">
        <v>348.27300000000002</v>
      </c>
    </row>
    <row r="38228" spans="4:5" x14ac:dyDescent="0.25">
      <c r="D38228" s="31">
        <v>-358.52</v>
      </c>
      <c r="E38228" s="28">
        <v>348.209</v>
      </c>
    </row>
    <row r="38229" spans="4:5" x14ac:dyDescent="0.25">
      <c r="D38229" s="31">
        <v>-358.50400000000002</v>
      </c>
      <c r="E38229" s="28">
        <v>348.14600000000002</v>
      </c>
    </row>
    <row r="38230" spans="4:5" x14ac:dyDescent="0.25">
      <c r="D38230" s="31">
        <v>-358.488</v>
      </c>
      <c r="E38230" s="28">
        <v>348.08300000000003</v>
      </c>
    </row>
    <row r="38231" spans="4:5" x14ac:dyDescent="0.25">
      <c r="D38231" s="31">
        <v>-358.47199999999998</v>
      </c>
      <c r="E38231" s="28">
        <v>348.02</v>
      </c>
    </row>
    <row r="38232" spans="4:5" x14ac:dyDescent="0.25">
      <c r="D38232" s="31">
        <v>-358.45600000000002</v>
      </c>
      <c r="E38232" s="28">
        <v>347.95699999999999</v>
      </c>
    </row>
    <row r="38233" spans="4:5" x14ac:dyDescent="0.25">
      <c r="D38233" s="31">
        <v>-358.44</v>
      </c>
      <c r="E38233" s="28">
        <v>347.89299999999997</v>
      </c>
    </row>
    <row r="38234" spans="4:5" x14ac:dyDescent="0.25">
      <c r="D38234" s="31">
        <v>-358.42399999999998</v>
      </c>
      <c r="E38234" s="28">
        <v>347.83</v>
      </c>
    </row>
    <row r="38235" spans="4:5" x14ac:dyDescent="0.25">
      <c r="D38235" s="31">
        <v>-358.40800000000002</v>
      </c>
      <c r="E38235" s="28">
        <v>347.767</v>
      </c>
    </row>
    <row r="38236" spans="4:5" x14ac:dyDescent="0.25">
      <c r="D38236" s="31">
        <v>-358.392</v>
      </c>
      <c r="E38236" s="28">
        <v>347.70400000000001</v>
      </c>
    </row>
    <row r="38237" spans="4:5" x14ac:dyDescent="0.25">
      <c r="D38237" s="31">
        <v>-358.37599999999998</v>
      </c>
      <c r="E38237" s="28">
        <v>347.64100000000002</v>
      </c>
    </row>
    <row r="38238" spans="4:5" x14ac:dyDescent="0.25">
      <c r="D38238" s="31">
        <v>-358.36</v>
      </c>
      <c r="E38238" s="28">
        <v>347.57799999999997</v>
      </c>
    </row>
    <row r="38239" spans="4:5" x14ac:dyDescent="0.25">
      <c r="D38239" s="31">
        <v>-358.34399999999999</v>
      </c>
      <c r="E38239" s="28">
        <v>347.51499999999999</v>
      </c>
    </row>
    <row r="38240" spans="4:5" x14ac:dyDescent="0.25">
      <c r="D38240" s="31">
        <v>-358.32799999999997</v>
      </c>
      <c r="E38240" s="28">
        <v>347.452</v>
      </c>
    </row>
    <row r="38241" spans="4:5" x14ac:dyDescent="0.25">
      <c r="D38241" s="31">
        <v>-358.31200000000001</v>
      </c>
      <c r="E38241" s="28">
        <v>347.38900000000001</v>
      </c>
    </row>
    <row r="38242" spans="4:5" x14ac:dyDescent="0.25">
      <c r="D38242" s="31">
        <v>-358.29599999999999</v>
      </c>
      <c r="E38242" s="28">
        <v>347.32600000000002</v>
      </c>
    </row>
    <row r="38243" spans="4:5" x14ac:dyDescent="0.25">
      <c r="D38243" s="31">
        <v>-358.28</v>
      </c>
      <c r="E38243" s="28">
        <v>347.26299999999998</v>
      </c>
    </row>
    <row r="38244" spans="4:5" x14ac:dyDescent="0.25">
      <c r="D38244" s="31">
        <v>-358.26400000000001</v>
      </c>
      <c r="E38244" s="28">
        <v>347.2</v>
      </c>
    </row>
    <row r="38245" spans="4:5" x14ac:dyDescent="0.25">
      <c r="D38245" s="31">
        <v>-358.24799999999999</v>
      </c>
      <c r="E38245" s="28">
        <v>347.137</v>
      </c>
    </row>
    <row r="38246" spans="4:5" x14ac:dyDescent="0.25">
      <c r="D38246" s="31">
        <v>-358.23200000000003</v>
      </c>
      <c r="E38246" s="28">
        <v>347.07400000000001</v>
      </c>
    </row>
    <row r="38247" spans="4:5" x14ac:dyDescent="0.25">
      <c r="D38247" s="31">
        <v>-358.21600000000001</v>
      </c>
      <c r="E38247" s="28">
        <v>347.012</v>
      </c>
    </row>
    <row r="38248" spans="4:5" x14ac:dyDescent="0.25">
      <c r="D38248" s="31">
        <v>-358.2</v>
      </c>
      <c r="E38248" s="28">
        <v>346.94900000000001</v>
      </c>
    </row>
    <row r="38249" spans="4:5" x14ac:dyDescent="0.25">
      <c r="D38249" s="31">
        <v>-358.18400000000003</v>
      </c>
      <c r="E38249" s="28">
        <v>346.88600000000002</v>
      </c>
    </row>
    <row r="38250" spans="4:5" x14ac:dyDescent="0.25">
      <c r="D38250" s="31">
        <v>-358.16800000000001</v>
      </c>
      <c r="E38250" s="28">
        <v>346.82299999999998</v>
      </c>
    </row>
    <row r="38251" spans="4:5" x14ac:dyDescent="0.25">
      <c r="D38251" s="31">
        <v>-358.15199999999999</v>
      </c>
      <c r="E38251" s="28">
        <v>346.76</v>
      </c>
    </row>
    <row r="38252" spans="4:5" x14ac:dyDescent="0.25">
      <c r="D38252" s="31">
        <v>-358.13600000000002</v>
      </c>
      <c r="E38252" s="28">
        <v>346.697</v>
      </c>
    </row>
    <row r="38253" spans="4:5" x14ac:dyDescent="0.25">
      <c r="D38253" s="31">
        <v>-358.12</v>
      </c>
      <c r="E38253" s="28">
        <v>346.63499999999999</v>
      </c>
    </row>
    <row r="38254" spans="4:5" x14ac:dyDescent="0.25">
      <c r="D38254" s="31">
        <v>-358.10399999999998</v>
      </c>
      <c r="E38254" s="28">
        <v>346.572</v>
      </c>
    </row>
    <row r="38255" spans="4:5" x14ac:dyDescent="0.25">
      <c r="D38255" s="31">
        <v>-358.089</v>
      </c>
      <c r="E38255" s="28">
        <v>346.50900000000001</v>
      </c>
    </row>
    <row r="38256" spans="4:5" x14ac:dyDescent="0.25">
      <c r="D38256" s="31">
        <v>-358.07299999999998</v>
      </c>
      <c r="E38256" s="28">
        <v>346.44600000000003</v>
      </c>
    </row>
    <row r="38257" spans="4:5" x14ac:dyDescent="0.25">
      <c r="D38257" s="31">
        <v>-358.05700000000002</v>
      </c>
      <c r="E38257" s="28">
        <v>346.38400000000001</v>
      </c>
    </row>
    <row r="38258" spans="4:5" x14ac:dyDescent="0.25">
      <c r="D38258" s="31">
        <v>-358.041</v>
      </c>
      <c r="E38258" s="28">
        <v>346.32100000000003</v>
      </c>
    </row>
    <row r="38259" spans="4:5" x14ac:dyDescent="0.25">
      <c r="D38259" s="31">
        <v>-358.02499999999998</v>
      </c>
      <c r="E38259" s="28">
        <v>346.25799999999998</v>
      </c>
    </row>
    <row r="38260" spans="4:5" x14ac:dyDescent="0.25">
      <c r="D38260" s="31">
        <v>-358.00900000000001</v>
      </c>
      <c r="E38260" s="28">
        <v>346.19600000000003</v>
      </c>
    </row>
    <row r="38261" spans="4:5" x14ac:dyDescent="0.25">
      <c r="D38261" s="31">
        <v>-357.99299999999999</v>
      </c>
      <c r="E38261" s="28">
        <v>346.13299999999998</v>
      </c>
    </row>
    <row r="38262" spans="4:5" x14ac:dyDescent="0.25">
      <c r="D38262" s="31">
        <v>-357.97699999999998</v>
      </c>
      <c r="E38262" s="28">
        <v>346.07100000000003</v>
      </c>
    </row>
    <row r="38263" spans="4:5" x14ac:dyDescent="0.25">
      <c r="D38263" s="31">
        <v>-357.96100000000001</v>
      </c>
      <c r="E38263" s="28">
        <v>346.00799999999998</v>
      </c>
    </row>
    <row r="38264" spans="4:5" x14ac:dyDescent="0.25">
      <c r="D38264" s="31">
        <v>-357.94499999999999</v>
      </c>
      <c r="E38264" s="28">
        <v>345.94600000000003</v>
      </c>
    </row>
    <row r="38265" spans="4:5" x14ac:dyDescent="0.25">
      <c r="D38265" s="31">
        <v>-357.92899999999997</v>
      </c>
      <c r="E38265" s="28">
        <v>345.88299999999998</v>
      </c>
    </row>
    <row r="38266" spans="4:5" x14ac:dyDescent="0.25">
      <c r="D38266" s="31">
        <v>-357.91300000000001</v>
      </c>
      <c r="E38266" s="28">
        <v>345.82100000000003</v>
      </c>
    </row>
    <row r="38267" spans="4:5" x14ac:dyDescent="0.25">
      <c r="D38267" s="31">
        <v>-357.89699999999999</v>
      </c>
      <c r="E38267" s="28">
        <v>345.75799999999998</v>
      </c>
    </row>
    <row r="38268" spans="4:5" x14ac:dyDescent="0.25">
      <c r="D38268" s="31">
        <v>-357.88099999999997</v>
      </c>
      <c r="E38268" s="28">
        <v>345.69600000000003</v>
      </c>
    </row>
    <row r="38269" spans="4:5" x14ac:dyDescent="0.25">
      <c r="D38269" s="31">
        <v>-357.86500000000001</v>
      </c>
      <c r="E38269" s="28">
        <v>345.63299999999998</v>
      </c>
    </row>
    <row r="38270" spans="4:5" x14ac:dyDescent="0.25">
      <c r="D38270" s="31">
        <v>-357.84899999999999</v>
      </c>
      <c r="E38270" s="28">
        <v>345.57100000000003</v>
      </c>
    </row>
    <row r="38271" spans="4:5" x14ac:dyDescent="0.25">
      <c r="D38271" s="31">
        <v>-357.83300000000003</v>
      </c>
      <c r="E38271" s="28">
        <v>345.50799999999998</v>
      </c>
    </row>
    <row r="38272" spans="4:5" x14ac:dyDescent="0.25">
      <c r="D38272" s="31">
        <v>-357.81700000000001</v>
      </c>
      <c r="E38272" s="28">
        <v>345.44600000000003</v>
      </c>
    </row>
    <row r="38273" spans="4:5" x14ac:dyDescent="0.25">
      <c r="D38273" s="31">
        <v>-357.80099999999999</v>
      </c>
      <c r="E38273" s="28">
        <v>345.38400000000001</v>
      </c>
    </row>
    <row r="38274" spans="4:5" x14ac:dyDescent="0.25">
      <c r="D38274" s="31">
        <v>-357.78500000000003</v>
      </c>
      <c r="E38274" s="28">
        <v>345.32100000000003</v>
      </c>
    </row>
    <row r="38275" spans="4:5" x14ac:dyDescent="0.25">
      <c r="D38275" s="31">
        <v>-357.76900000000001</v>
      </c>
      <c r="E38275" s="28">
        <v>345.25900000000001</v>
      </c>
    </row>
    <row r="38276" spans="4:5" x14ac:dyDescent="0.25">
      <c r="D38276" s="31">
        <v>-357.75299999999999</v>
      </c>
      <c r="E38276" s="28">
        <v>345.197</v>
      </c>
    </row>
    <row r="38277" spans="4:5" x14ac:dyDescent="0.25">
      <c r="D38277" s="31">
        <v>-357.73700000000002</v>
      </c>
      <c r="E38277" s="28">
        <v>345.13400000000001</v>
      </c>
    </row>
    <row r="38278" spans="4:5" x14ac:dyDescent="0.25">
      <c r="D38278" s="31">
        <v>-357.721</v>
      </c>
      <c r="E38278" s="28">
        <v>345.072</v>
      </c>
    </row>
    <row r="38279" spans="4:5" x14ac:dyDescent="0.25">
      <c r="D38279" s="31">
        <v>-357.70499999999998</v>
      </c>
      <c r="E38279" s="28">
        <v>345.01</v>
      </c>
    </row>
    <row r="38280" spans="4:5" x14ac:dyDescent="0.25">
      <c r="D38280" s="31">
        <v>-357.68900000000002</v>
      </c>
      <c r="E38280" s="28">
        <v>344.94799999999998</v>
      </c>
    </row>
    <row r="38281" spans="4:5" x14ac:dyDescent="0.25">
      <c r="D38281" s="31">
        <v>-357.673</v>
      </c>
      <c r="E38281" s="28">
        <v>344.88499999999999</v>
      </c>
    </row>
    <row r="38282" spans="4:5" x14ac:dyDescent="0.25">
      <c r="D38282" s="31">
        <v>-357.65699999999998</v>
      </c>
      <c r="E38282" s="28">
        <v>344.82299999999998</v>
      </c>
    </row>
    <row r="38283" spans="4:5" x14ac:dyDescent="0.25">
      <c r="D38283" s="31">
        <v>-357.64100000000002</v>
      </c>
      <c r="E38283" s="28">
        <v>344.76100000000002</v>
      </c>
    </row>
    <row r="38284" spans="4:5" x14ac:dyDescent="0.25">
      <c r="D38284" s="31">
        <v>-357.625</v>
      </c>
      <c r="E38284" s="28">
        <v>344.69900000000001</v>
      </c>
    </row>
    <row r="38285" spans="4:5" x14ac:dyDescent="0.25">
      <c r="D38285" s="31">
        <v>-357.60899999999998</v>
      </c>
      <c r="E38285" s="28">
        <v>344.637</v>
      </c>
    </row>
    <row r="38286" spans="4:5" x14ac:dyDescent="0.25">
      <c r="D38286" s="31">
        <v>-357.59300000000002</v>
      </c>
      <c r="E38286" s="28">
        <v>344.57499999999999</v>
      </c>
    </row>
    <row r="38287" spans="4:5" x14ac:dyDescent="0.25">
      <c r="D38287" s="31">
        <v>-357.577</v>
      </c>
      <c r="E38287" s="28">
        <v>344.51299999999998</v>
      </c>
    </row>
    <row r="38288" spans="4:5" x14ac:dyDescent="0.25">
      <c r="D38288" s="31">
        <v>-357.56099999999998</v>
      </c>
      <c r="E38288" s="28">
        <v>344.45</v>
      </c>
    </row>
    <row r="38289" spans="4:5" x14ac:dyDescent="0.25">
      <c r="D38289" s="31">
        <v>-357.54500000000002</v>
      </c>
      <c r="E38289" s="28">
        <v>344.38799999999998</v>
      </c>
    </row>
    <row r="38290" spans="4:5" x14ac:dyDescent="0.25">
      <c r="D38290" s="31">
        <v>-357.529</v>
      </c>
      <c r="E38290" s="28">
        <v>344.32600000000002</v>
      </c>
    </row>
    <row r="38291" spans="4:5" x14ac:dyDescent="0.25">
      <c r="D38291" s="31">
        <v>-357.51299999999998</v>
      </c>
      <c r="E38291" s="28">
        <v>344.26400000000001</v>
      </c>
    </row>
    <row r="38292" spans="4:5" x14ac:dyDescent="0.25">
      <c r="D38292" s="31">
        <v>-357.49700000000001</v>
      </c>
      <c r="E38292" s="28">
        <v>344.202</v>
      </c>
    </row>
    <row r="38293" spans="4:5" x14ac:dyDescent="0.25">
      <c r="D38293" s="31">
        <v>-357.48099999999999</v>
      </c>
      <c r="E38293" s="28">
        <v>344.14</v>
      </c>
    </row>
    <row r="38294" spans="4:5" x14ac:dyDescent="0.25">
      <c r="D38294" s="31">
        <v>-357.46499999999997</v>
      </c>
      <c r="E38294" s="28">
        <v>344.07799999999997</v>
      </c>
    </row>
    <row r="38295" spans="4:5" x14ac:dyDescent="0.25">
      <c r="D38295" s="31">
        <v>-357.44900000000001</v>
      </c>
      <c r="E38295" s="28">
        <v>344.017</v>
      </c>
    </row>
    <row r="38296" spans="4:5" x14ac:dyDescent="0.25">
      <c r="D38296" s="31">
        <v>-357.43299999999999</v>
      </c>
      <c r="E38296" s="28">
        <v>343.95499999999998</v>
      </c>
    </row>
    <row r="38297" spans="4:5" x14ac:dyDescent="0.25">
      <c r="D38297" s="31">
        <v>-357.41699999999997</v>
      </c>
      <c r="E38297" s="28">
        <v>343.89299999999997</v>
      </c>
    </row>
    <row r="38298" spans="4:5" x14ac:dyDescent="0.25">
      <c r="D38298" s="31">
        <v>-357.40100000000001</v>
      </c>
      <c r="E38298" s="28">
        <v>343.83100000000002</v>
      </c>
    </row>
    <row r="38299" spans="4:5" x14ac:dyDescent="0.25">
      <c r="D38299" s="31">
        <v>-357.38499999999999</v>
      </c>
      <c r="E38299" s="28">
        <v>343.76900000000001</v>
      </c>
    </row>
    <row r="38300" spans="4:5" x14ac:dyDescent="0.25">
      <c r="D38300" s="31">
        <v>-357.36900000000003</v>
      </c>
      <c r="E38300" s="28">
        <v>343.70699999999999</v>
      </c>
    </row>
    <row r="38301" spans="4:5" x14ac:dyDescent="0.25">
      <c r="D38301" s="31">
        <v>-357.35300000000001</v>
      </c>
      <c r="E38301" s="28">
        <v>343.64499999999998</v>
      </c>
    </row>
    <row r="38302" spans="4:5" x14ac:dyDescent="0.25">
      <c r="D38302" s="31">
        <v>-357.33699999999999</v>
      </c>
      <c r="E38302" s="28">
        <v>343.584</v>
      </c>
    </row>
    <row r="38303" spans="4:5" x14ac:dyDescent="0.25">
      <c r="D38303" s="31">
        <v>-357.32100000000003</v>
      </c>
      <c r="E38303" s="28">
        <v>343.52199999999999</v>
      </c>
    </row>
    <row r="38304" spans="4:5" x14ac:dyDescent="0.25">
      <c r="D38304" s="31">
        <v>-357.30500000000001</v>
      </c>
      <c r="E38304" s="28">
        <v>343.46</v>
      </c>
    </row>
    <row r="38305" spans="4:5" x14ac:dyDescent="0.25">
      <c r="D38305" s="31">
        <v>-357.28899999999999</v>
      </c>
      <c r="E38305" s="28">
        <v>343.39800000000002</v>
      </c>
    </row>
    <row r="38306" spans="4:5" x14ac:dyDescent="0.25">
      <c r="D38306" s="31">
        <v>-357.27300000000002</v>
      </c>
      <c r="E38306" s="28">
        <v>343.33699999999999</v>
      </c>
    </row>
    <row r="38307" spans="4:5" x14ac:dyDescent="0.25">
      <c r="D38307" s="31">
        <v>-357.25700000000001</v>
      </c>
      <c r="E38307" s="28">
        <v>343.27499999999998</v>
      </c>
    </row>
    <row r="38308" spans="4:5" x14ac:dyDescent="0.25">
      <c r="D38308" s="31">
        <v>-357.24099999999999</v>
      </c>
      <c r="E38308" s="28">
        <v>343.21300000000002</v>
      </c>
    </row>
    <row r="38309" spans="4:5" x14ac:dyDescent="0.25">
      <c r="D38309" s="31">
        <v>-357.22500000000002</v>
      </c>
      <c r="E38309" s="28">
        <v>343.15199999999999</v>
      </c>
    </row>
    <row r="38310" spans="4:5" x14ac:dyDescent="0.25">
      <c r="D38310" s="31">
        <v>-357.209</v>
      </c>
      <c r="E38310" s="28">
        <v>343.09</v>
      </c>
    </row>
    <row r="38311" spans="4:5" x14ac:dyDescent="0.25">
      <c r="D38311" s="31">
        <v>-357.19299999999998</v>
      </c>
      <c r="E38311" s="28">
        <v>343.02800000000002</v>
      </c>
    </row>
    <row r="38312" spans="4:5" x14ac:dyDescent="0.25">
      <c r="D38312" s="31">
        <v>-357.17700000000002</v>
      </c>
      <c r="E38312" s="28">
        <v>342.96699999999998</v>
      </c>
    </row>
    <row r="38313" spans="4:5" x14ac:dyDescent="0.25">
      <c r="D38313" s="31">
        <v>-357.161</v>
      </c>
      <c r="E38313" s="28">
        <v>342.90499999999997</v>
      </c>
    </row>
    <row r="38314" spans="4:5" x14ac:dyDescent="0.25">
      <c r="D38314" s="31">
        <v>-357.14499999999998</v>
      </c>
      <c r="E38314" s="28">
        <v>342.84399999999999</v>
      </c>
    </row>
    <row r="38315" spans="4:5" x14ac:dyDescent="0.25">
      <c r="D38315" s="31">
        <v>-357.12900000000002</v>
      </c>
      <c r="E38315" s="28">
        <v>342.78199999999998</v>
      </c>
    </row>
    <row r="38316" spans="4:5" x14ac:dyDescent="0.25">
      <c r="D38316" s="31">
        <v>-357.113</v>
      </c>
      <c r="E38316" s="28">
        <v>342.721</v>
      </c>
    </row>
    <row r="38317" spans="4:5" x14ac:dyDescent="0.25">
      <c r="D38317" s="31">
        <v>-357.09699999999998</v>
      </c>
      <c r="E38317" s="28">
        <v>342.65899999999999</v>
      </c>
    </row>
    <row r="38318" spans="4:5" x14ac:dyDescent="0.25">
      <c r="D38318" s="31">
        <v>-357.08100000000002</v>
      </c>
      <c r="E38318" s="28">
        <v>342.59800000000001</v>
      </c>
    </row>
    <row r="38319" spans="4:5" x14ac:dyDescent="0.25">
      <c r="D38319" s="31">
        <v>-357.065</v>
      </c>
      <c r="E38319" s="28">
        <v>342.536</v>
      </c>
    </row>
    <row r="38320" spans="4:5" x14ac:dyDescent="0.25">
      <c r="D38320" s="31">
        <v>-357.04899999999998</v>
      </c>
      <c r="E38320" s="28">
        <v>342.47500000000002</v>
      </c>
    </row>
    <row r="38321" spans="4:5" x14ac:dyDescent="0.25">
      <c r="D38321" s="31">
        <v>-357.03300000000002</v>
      </c>
      <c r="E38321" s="28">
        <v>342.41300000000001</v>
      </c>
    </row>
    <row r="38322" spans="4:5" x14ac:dyDescent="0.25">
      <c r="D38322" s="31">
        <v>-357.017</v>
      </c>
      <c r="E38322" s="28">
        <v>342.35199999999998</v>
      </c>
    </row>
    <row r="38323" spans="4:5" x14ac:dyDescent="0.25">
      <c r="D38323" s="31">
        <v>-357.00099999999998</v>
      </c>
      <c r="E38323" s="28">
        <v>342.291</v>
      </c>
    </row>
    <row r="38324" spans="4:5" x14ac:dyDescent="0.25">
      <c r="D38324" s="31">
        <v>-356.98500000000001</v>
      </c>
      <c r="E38324" s="28">
        <v>342.22899999999998</v>
      </c>
    </row>
    <row r="38325" spans="4:5" x14ac:dyDescent="0.25">
      <c r="D38325" s="31">
        <v>-356.96899999999999</v>
      </c>
      <c r="E38325" s="28">
        <v>342.16800000000001</v>
      </c>
    </row>
    <row r="38326" spans="4:5" x14ac:dyDescent="0.25">
      <c r="D38326" s="31">
        <v>-356.95299999999997</v>
      </c>
      <c r="E38326" s="28">
        <v>342.10700000000003</v>
      </c>
    </row>
    <row r="38327" spans="4:5" x14ac:dyDescent="0.25">
      <c r="D38327" s="31">
        <v>-356.93700000000001</v>
      </c>
      <c r="E38327" s="28">
        <v>342.04599999999999</v>
      </c>
    </row>
    <row r="38328" spans="4:5" x14ac:dyDescent="0.25">
      <c r="D38328" s="31">
        <v>-356.92099999999999</v>
      </c>
      <c r="E38328" s="28">
        <v>341.98399999999998</v>
      </c>
    </row>
    <row r="38329" spans="4:5" x14ac:dyDescent="0.25">
      <c r="D38329" s="31">
        <v>-356.90499999999997</v>
      </c>
      <c r="E38329" s="28">
        <v>341.923</v>
      </c>
    </row>
    <row r="38330" spans="4:5" x14ac:dyDescent="0.25">
      <c r="D38330" s="31">
        <v>-356.88900000000001</v>
      </c>
      <c r="E38330" s="28">
        <v>341.86200000000002</v>
      </c>
    </row>
    <row r="38331" spans="4:5" x14ac:dyDescent="0.25">
      <c r="D38331" s="31">
        <v>-356.87299999999999</v>
      </c>
      <c r="E38331" s="28">
        <v>341.8</v>
      </c>
    </row>
    <row r="38332" spans="4:5" x14ac:dyDescent="0.25">
      <c r="D38332" s="31">
        <v>-356.85700000000003</v>
      </c>
      <c r="E38332" s="28">
        <v>341.73899999999998</v>
      </c>
    </row>
    <row r="38333" spans="4:5" x14ac:dyDescent="0.25">
      <c r="D38333" s="31">
        <v>-356.84100000000001</v>
      </c>
      <c r="E38333" s="28">
        <v>341.678</v>
      </c>
    </row>
    <row r="38334" spans="4:5" x14ac:dyDescent="0.25">
      <c r="D38334" s="31">
        <v>-356.82499999999999</v>
      </c>
      <c r="E38334" s="28">
        <v>341.61700000000002</v>
      </c>
    </row>
    <row r="38335" spans="4:5" x14ac:dyDescent="0.25">
      <c r="D38335" s="31">
        <v>-356.80900000000003</v>
      </c>
      <c r="E38335" s="28">
        <v>341.55599999999998</v>
      </c>
    </row>
    <row r="38336" spans="4:5" x14ac:dyDescent="0.25">
      <c r="D38336" s="31">
        <v>-356.79300000000001</v>
      </c>
      <c r="E38336" s="28">
        <v>341.495</v>
      </c>
    </row>
    <row r="38337" spans="4:5" x14ac:dyDescent="0.25">
      <c r="D38337" s="31">
        <v>-356.77699999999999</v>
      </c>
      <c r="E38337" s="28">
        <v>341.43400000000003</v>
      </c>
    </row>
    <row r="38338" spans="4:5" x14ac:dyDescent="0.25">
      <c r="D38338" s="31">
        <v>-356.76100000000002</v>
      </c>
      <c r="E38338" s="28">
        <v>341.37200000000001</v>
      </c>
    </row>
    <row r="38339" spans="4:5" x14ac:dyDescent="0.25">
      <c r="D38339" s="31">
        <v>-356.745</v>
      </c>
      <c r="E38339" s="28">
        <v>341.31099999999998</v>
      </c>
    </row>
    <row r="38340" spans="4:5" x14ac:dyDescent="0.25">
      <c r="D38340" s="31">
        <v>-356.72899999999998</v>
      </c>
      <c r="E38340" s="28">
        <v>341.25</v>
      </c>
    </row>
    <row r="38341" spans="4:5" x14ac:dyDescent="0.25">
      <c r="D38341" s="31">
        <v>-356.71300000000002</v>
      </c>
      <c r="E38341" s="28">
        <v>341.18900000000002</v>
      </c>
    </row>
    <row r="38342" spans="4:5" x14ac:dyDescent="0.25">
      <c r="D38342" s="31">
        <v>-356.697</v>
      </c>
      <c r="E38342" s="28">
        <v>341.12799999999999</v>
      </c>
    </row>
    <row r="38343" spans="4:5" x14ac:dyDescent="0.25">
      <c r="D38343" s="31">
        <v>-356.68099999999998</v>
      </c>
      <c r="E38343" s="28">
        <v>341.06700000000001</v>
      </c>
    </row>
    <row r="38344" spans="4:5" x14ac:dyDescent="0.25">
      <c r="D38344" s="31">
        <v>-356.66500000000002</v>
      </c>
      <c r="E38344" s="28">
        <v>341.00700000000001</v>
      </c>
    </row>
    <row r="38345" spans="4:5" x14ac:dyDescent="0.25">
      <c r="D38345" s="31">
        <v>-356.649</v>
      </c>
      <c r="E38345" s="28">
        <v>340.94600000000003</v>
      </c>
    </row>
    <row r="38346" spans="4:5" x14ac:dyDescent="0.25">
      <c r="D38346" s="31">
        <v>-356.63299999999998</v>
      </c>
      <c r="E38346" s="28">
        <v>340.88499999999999</v>
      </c>
    </row>
    <row r="38347" spans="4:5" x14ac:dyDescent="0.25">
      <c r="D38347" s="31">
        <v>-356.61700000000002</v>
      </c>
      <c r="E38347" s="28">
        <v>340.82400000000001</v>
      </c>
    </row>
    <row r="38348" spans="4:5" x14ac:dyDescent="0.25">
      <c r="D38348" s="31">
        <v>-356.601</v>
      </c>
      <c r="E38348" s="28">
        <v>340.76299999999998</v>
      </c>
    </row>
    <row r="38349" spans="4:5" x14ac:dyDescent="0.25">
      <c r="D38349" s="31">
        <v>-356.58499999999998</v>
      </c>
      <c r="E38349" s="28">
        <v>340.702</v>
      </c>
    </row>
    <row r="38350" spans="4:5" x14ac:dyDescent="0.25">
      <c r="D38350" s="31">
        <v>-356.56900000000002</v>
      </c>
      <c r="E38350" s="28">
        <v>340.64100000000002</v>
      </c>
    </row>
    <row r="38351" spans="4:5" x14ac:dyDescent="0.25">
      <c r="D38351" s="31">
        <v>-356.553</v>
      </c>
      <c r="E38351" s="28">
        <v>340.58</v>
      </c>
    </row>
    <row r="38352" spans="4:5" x14ac:dyDescent="0.25">
      <c r="D38352" s="31">
        <v>-356.53699999999998</v>
      </c>
      <c r="E38352" s="28">
        <v>340.52</v>
      </c>
    </row>
    <row r="38353" spans="4:5" x14ac:dyDescent="0.25">
      <c r="D38353" s="31">
        <v>-356.52100000000002</v>
      </c>
      <c r="E38353" s="28">
        <v>340.459</v>
      </c>
    </row>
    <row r="38354" spans="4:5" x14ac:dyDescent="0.25">
      <c r="D38354" s="31">
        <v>-356.505</v>
      </c>
      <c r="E38354" s="28">
        <v>340.39800000000002</v>
      </c>
    </row>
    <row r="38355" spans="4:5" x14ac:dyDescent="0.25">
      <c r="D38355" s="31">
        <v>-356.48899999999998</v>
      </c>
      <c r="E38355" s="28">
        <v>340.33699999999999</v>
      </c>
    </row>
    <row r="38356" spans="4:5" x14ac:dyDescent="0.25">
      <c r="D38356" s="31">
        <v>-356.47300000000001</v>
      </c>
      <c r="E38356" s="28">
        <v>340.27699999999999</v>
      </c>
    </row>
    <row r="38357" spans="4:5" x14ac:dyDescent="0.25">
      <c r="D38357" s="31">
        <v>-356.45699999999999</v>
      </c>
      <c r="E38357" s="28">
        <v>340.21600000000001</v>
      </c>
    </row>
    <row r="38358" spans="4:5" x14ac:dyDescent="0.25">
      <c r="D38358" s="31">
        <v>-356.44099999999997</v>
      </c>
      <c r="E38358" s="28">
        <v>340.15499999999997</v>
      </c>
    </row>
    <row r="38359" spans="4:5" x14ac:dyDescent="0.25">
      <c r="D38359" s="31">
        <v>-356.42500000000001</v>
      </c>
      <c r="E38359" s="28">
        <v>340.09500000000003</v>
      </c>
    </row>
    <row r="38360" spans="4:5" x14ac:dyDescent="0.25">
      <c r="D38360" s="31">
        <v>-356.40899999999999</v>
      </c>
      <c r="E38360" s="28">
        <v>340.03399999999999</v>
      </c>
    </row>
    <row r="38361" spans="4:5" x14ac:dyDescent="0.25">
      <c r="D38361" s="31">
        <v>-356.39299999999997</v>
      </c>
      <c r="E38361" s="28">
        <v>339.97399999999999</v>
      </c>
    </row>
    <row r="38362" spans="4:5" x14ac:dyDescent="0.25">
      <c r="D38362" s="31">
        <v>-356.37700000000001</v>
      </c>
      <c r="E38362" s="28">
        <v>339.91300000000001</v>
      </c>
    </row>
    <row r="38363" spans="4:5" x14ac:dyDescent="0.25">
      <c r="D38363" s="31">
        <v>-356.36099999999999</v>
      </c>
      <c r="E38363" s="28">
        <v>339.85199999999998</v>
      </c>
    </row>
    <row r="38364" spans="4:5" x14ac:dyDescent="0.25">
      <c r="D38364" s="31">
        <v>-356.34500000000003</v>
      </c>
      <c r="E38364" s="28">
        <v>339.79199999999997</v>
      </c>
    </row>
    <row r="38365" spans="4:5" x14ac:dyDescent="0.25">
      <c r="D38365" s="31">
        <v>-356.32900000000001</v>
      </c>
      <c r="E38365" s="28">
        <v>339.73099999999999</v>
      </c>
    </row>
    <row r="38366" spans="4:5" x14ac:dyDescent="0.25">
      <c r="D38366" s="31">
        <v>-356.31299999999999</v>
      </c>
      <c r="E38366" s="28">
        <v>339.67099999999999</v>
      </c>
    </row>
    <row r="38367" spans="4:5" x14ac:dyDescent="0.25">
      <c r="D38367" s="31">
        <v>-356.29700000000003</v>
      </c>
      <c r="E38367" s="28">
        <v>339.61</v>
      </c>
    </row>
    <row r="38368" spans="4:5" x14ac:dyDescent="0.25">
      <c r="D38368" s="31">
        <v>-356.28100000000001</v>
      </c>
      <c r="E38368" s="28">
        <v>339.55</v>
      </c>
    </row>
    <row r="38369" spans="4:5" x14ac:dyDescent="0.25">
      <c r="D38369" s="31">
        <v>-356.26600000000002</v>
      </c>
      <c r="E38369" s="28">
        <v>339.49</v>
      </c>
    </row>
    <row r="38370" spans="4:5" x14ac:dyDescent="0.25">
      <c r="D38370" s="31">
        <v>-356.25</v>
      </c>
      <c r="E38370" s="28">
        <v>339.42899999999997</v>
      </c>
    </row>
    <row r="38371" spans="4:5" x14ac:dyDescent="0.25">
      <c r="D38371" s="31">
        <v>-356.23399999999998</v>
      </c>
      <c r="E38371" s="28">
        <v>339.36900000000003</v>
      </c>
    </row>
    <row r="38372" spans="4:5" x14ac:dyDescent="0.25">
      <c r="D38372" s="31">
        <v>-356.21800000000002</v>
      </c>
      <c r="E38372" s="28">
        <v>339.30799999999999</v>
      </c>
    </row>
    <row r="38373" spans="4:5" x14ac:dyDescent="0.25">
      <c r="D38373" s="31">
        <v>-356.202</v>
      </c>
      <c r="E38373" s="28">
        <v>339.24799999999999</v>
      </c>
    </row>
    <row r="38374" spans="4:5" x14ac:dyDescent="0.25">
      <c r="D38374" s="31">
        <v>-356.18599999999998</v>
      </c>
      <c r="E38374" s="28">
        <v>339.18799999999999</v>
      </c>
    </row>
    <row r="38375" spans="4:5" x14ac:dyDescent="0.25">
      <c r="D38375" s="31">
        <v>-356.17</v>
      </c>
      <c r="E38375" s="28">
        <v>339.12700000000001</v>
      </c>
    </row>
    <row r="38376" spans="4:5" x14ac:dyDescent="0.25">
      <c r="D38376" s="31">
        <v>-356.154</v>
      </c>
      <c r="E38376" s="28">
        <v>339.06700000000001</v>
      </c>
    </row>
    <row r="38377" spans="4:5" x14ac:dyDescent="0.25">
      <c r="D38377" s="31">
        <v>-356.13799999999998</v>
      </c>
      <c r="E38377" s="28">
        <v>339.00700000000001</v>
      </c>
    </row>
    <row r="38378" spans="4:5" x14ac:dyDescent="0.25">
      <c r="D38378" s="31">
        <v>-356.12200000000001</v>
      </c>
      <c r="E38378" s="28">
        <v>338.94600000000003</v>
      </c>
    </row>
    <row r="38379" spans="4:5" x14ac:dyDescent="0.25">
      <c r="D38379" s="31">
        <v>-356.10599999999999</v>
      </c>
      <c r="E38379" s="28">
        <v>338.88600000000002</v>
      </c>
    </row>
    <row r="38380" spans="4:5" x14ac:dyDescent="0.25">
      <c r="D38380" s="31">
        <v>-356.09</v>
      </c>
      <c r="E38380" s="28">
        <v>338.82600000000002</v>
      </c>
    </row>
    <row r="38381" spans="4:5" x14ac:dyDescent="0.25">
      <c r="D38381" s="31">
        <v>-356.07400000000001</v>
      </c>
      <c r="E38381" s="28">
        <v>338.76600000000002</v>
      </c>
    </row>
    <row r="38382" spans="4:5" x14ac:dyDescent="0.25">
      <c r="D38382" s="31">
        <v>-356.05799999999999</v>
      </c>
      <c r="E38382" s="28">
        <v>338.70600000000002</v>
      </c>
    </row>
    <row r="38383" spans="4:5" x14ac:dyDescent="0.25">
      <c r="D38383" s="31">
        <v>-356.04199999999997</v>
      </c>
      <c r="E38383" s="28">
        <v>338.64499999999998</v>
      </c>
    </row>
    <row r="38384" spans="4:5" x14ac:dyDescent="0.25">
      <c r="D38384" s="31">
        <v>-356.02600000000001</v>
      </c>
      <c r="E38384" s="28">
        <v>338.58499999999998</v>
      </c>
    </row>
    <row r="38385" spans="4:5" x14ac:dyDescent="0.25">
      <c r="D38385" s="31">
        <v>-356.01</v>
      </c>
      <c r="E38385" s="28">
        <v>338.52499999999998</v>
      </c>
    </row>
    <row r="38386" spans="4:5" x14ac:dyDescent="0.25">
      <c r="D38386" s="31">
        <v>-355.99400000000003</v>
      </c>
      <c r="E38386" s="28">
        <v>338.46499999999997</v>
      </c>
    </row>
    <row r="38387" spans="4:5" x14ac:dyDescent="0.25">
      <c r="D38387" s="31">
        <v>-355.97800000000001</v>
      </c>
      <c r="E38387" s="28">
        <v>338.40499999999997</v>
      </c>
    </row>
    <row r="38388" spans="4:5" x14ac:dyDescent="0.25">
      <c r="D38388" s="31">
        <v>-355.96199999999999</v>
      </c>
      <c r="E38388" s="28">
        <v>338.34500000000003</v>
      </c>
    </row>
    <row r="38389" spans="4:5" x14ac:dyDescent="0.25">
      <c r="D38389" s="31">
        <v>-355.94600000000003</v>
      </c>
      <c r="E38389" s="28">
        <v>338.28500000000003</v>
      </c>
    </row>
    <row r="38390" spans="4:5" x14ac:dyDescent="0.25">
      <c r="D38390" s="31">
        <v>-355.93</v>
      </c>
      <c r="E38390" s="28">
        <v>338.22500000000002</v>
      </c>
    </row>
    <row r="38391" spans="4:5" x14ac:dyDescent="0.25">
      <c r="D38391" s="31">
        <v>-355.91399999999999</v>
      </c>
      <c r="E38391" s="28">
        <v>338.16500000000002</v>
      </c>
    </row>
    <row r="38392" spans="4:5" x14ac:dyDescent="0.25">
      <c r="D38392" s="31">
        <v>-355.89800000000002</v>
      </c>
      <c r="E38392" s="28">
        <v>338.10500000000002</v>
      </c>
    </row>
    <row r="38393" spans="4:5" x14ac:dyDescent="0.25">
      <c r="D38393" s="31">
        <v>-355.88200000000001</v>
      </c>
      <c r="E38393" s="28">
        <v>338.04500000000002</v>
      </c>
    </row>
    <row r="38394" spans="4:5" x14ac:dyDescent="0.25">
      <c r="D38394" s="31">
        <v>-355.86599999999999</v>
      </c>
      <c r="E38394" s="28">
        <v>337.98500000000001</v>
      </c>
    </row>
    <row r="38395" spans="4:5" x14ac:dyDescent="0.25">
      <c r="D38395" s="31">
        <v>-355.85</v>
      </c>
      <c r="E38395" s="28">
        <v>337.92500000000001</v>
      </c>
    </row>
    <row r="38396" spans="4:5" x14ac:dyDescent="0.25">
      <c r="D38396" s="31">
        <v>-355.834</v>
      </c>
      <c r="E38396" s="28">
        <v>337.86500000000001</v>
      </c>
    </row>
    <row r="38397" spans="4:5" x14ac:dyDescent="0.25">
      <c r="D38397" s="31">
        <v>-355.81799999999998</v>
      </c>
      <c r="E38397" s="28">
        <v>337.80599999999998</v>
      </c>
    </row>
    <row r="38398" spans="4:5" x14ac:dyDescent="0.25">
      <c r="D38398" s="31">
        <v>-355.80200000000002</v>
      </c>
      <c r="E38398" s="28">
        <v>337.74599999999998</v>
      </c>
    </row>
    <row r="38399" spans="4:5" x14ac:dyDescent="0.25">
      <c r="D38399" s="31">
        <v>-355.786</v>
      </c>
      <c r="E38399" s="28">
        <v>337.68599999999998</v>
      </c>
    </row>
    <row r="38400" spans="4:5" x14ac:dyDescent="0.25">
      <c r="D38400" s="31">
        <v>-355.77</v>
      </c>
      <c r="E38400" s="28">
        <v>337.62599999999998</v>
      </c>
    </row>
    <row r="38401" spans="4:5" x14ac:dyDescent="0.25">
      <c r="D38401" s="31">
        <v>-355.75400000000002</v>
      </c>
      <c r="E38401" s="28">
        <v>337.56599999999997</v>
      </c>
    </row>
    <row r="38402" spans="4:5" x14ac:dyDescent="0.25">
      <c r="D38402" s="31">
        <v>-355.738</v>
      </c>
      <c r="E38402" s="28">
        <v>337.50700000000001</v>
      </c>
    </row>
    <row r="38403" spans="4:5" x14ac:dyDescent="0.25">
      <c r="D38403" s="31">
        <v>-355.72199999999998</v>
      </c>
      <c r="E38403" s="28">
        <v>337.447</v>
      </c>
    </row>
    <row r="38404" spans="4:5" x14ac:dyDescent="0.25">
      <c r="D38404" s="31">
        <v>-355.70600000000002</v>
      </c>
      <c r="E38404" s="28">
        <v>337.387</v>
      </c>
    </row>
    <row r="38405" spans="4:5" x14ac:dyDescent="0.25">
      <c r="D38405" s="31">
        <v>-355.69</v>
      </c>
      <c r="E38405" s="28">
        <v>337.327</v>
      </c>
    </row>
    <row r="38406" spans="4:5" x14ac:dyDescent="0.25">
      <c r="D38406" s="31">
        <v>-355.67399999999998</v>
      </c>
      <c r="E38406" s="28">
        <v>337.26799999999997</v>
      </c>
    </row>
    <row r="38407" spans="4:5" x14ac:dyDescent="0.25">
      <c r="D38407" s="31">
        <v>-355.65800000000002</v>
      </c>
      <c r="E38407" s="28">
        <v>337.20800000000003</v>
      </c>
    </row>
    <row r="38408" spans="4:5" x14ac:dyDescent="0.25">
      <c r="D38408" s="31">
        <v>-355.642</v>
      </c>
      <c r="E38408" s="28">
        <v>337.14800000000002</v>
      </c>
    </row>
    <row r="38409" spans="4:5" x14ac:dyDescent="0.25">
      <c r="D38409" s="31">
        <v>-355.62599999999998</v>
      </c>
      <c r="E38409" s="28">
        <v>337.089</v>
      </c>
    </row>
    <row r="38410" spans="4:5" x14ac:dyDescent="0.25">
      <c r="D38410" s="31">
        <v>-355.61</v>
      </c>
      <c r="E38410" s="28">
        <v>337.029</v>
      </c>
    </row>
    <row r="38411" spans="4:5" x14ac:dyDescent="0.25">
      <c r="D38411" s="31">
        <v>-355.59399999999999</v>
      </c>
      <c r="E38411" s="28">
        <v>336.97</v>
      </c>
    </row>
    <row r="38412" spans="4:5" x14ac:dyDescent="0.25">
      <c r="D38412" s="31">
        <v>-355.57799999999997</v>
      </c>
      <c r="E38412" s="28">
        <v>336.91</v>
      </c>
    </row>
    <row r="38413" spans="4:5" x14ac:dyDescent="0.25">
      <c r="D38413" s="31">
        <v>-355.56200000000001</v>
      </c>
      <c r="E38413" s="28">
        <v>336.851</v>
      </c>
    </row>
    <row r="38414" spans="4:5" x14ac:dyDescent="0.25">
      <c r="D38414" s="31">
        <v>-355.54599999999999</v>
      </c>
      <c r="E38414" s="28">
        <v>336.791</v>
      </c>
    </row>
    <row r="38415" spans="4:5" x14ac:dyDescent="0.25">
      <c r="D38415" s="31">
        <v>-355.53</v>
      </c>
      <c r="E38415" s="28">
        <v>336.73200000000003</v>
      </c>
    </row>
    <row r="38416" spans="4:5" x14ac:dyDescent="0.25">
      <c r="D38416" s="31">
        <v>-355.51400000000001</v>
      </c>
      <c r="E38416" s="28">
        <v>336.67200000000003</v>
      </c>
    </row>
    <row r="38417" spans="4:5" x14ac:dyDescent="0.25">
      <c r="D38417" s="31">
        <v>-355.49799999999999</v>
      </c>
      <c r="E38417" s="28">
        <v>336.61200000000002</v>
      </c>
    </row>
    <row r="38418" spans="4:5" x14ac:dyDescent="0.25">
      <c r="D38418" s="31">
        <v>-355.48200000000003</v>
      </c>
      <c r="E38418" s="28">
        <v>336.553</v>
      </c>
    </row>
    <row r="38419" spans="4:5" x14ac:dyDescent="0.25">
      <c r="D38419" s="31">
        <v>-355.46600000000001</v>
      </c>
      <c r="E38419" s="28">
        <v>336.49400000000003</v>
      </c>
    </row>
    <row r="38420" spans="4:5" x14ac:dyDescent="0.25">
      <c r="D38420" s="31">
        <v>-355.45</v>
      </c>
      <c r="E38420" s="28">
        <v>336.43400000000003</v>
      </c>
    </row>
    <row r="38421" spans="4:5" x14ac:dyDescent="0.25">
      <c r="D38421" s="31">
        <v>-355.43400000000003</v>
      </c>
      <c r="E38421" s="28">
        <v>336.375</v>
      </c>
    </row>
    <row r="38422" spans="4:5" x14ac:dyDescent="0.25">
      <c r="D38422" s="31">
        <v>-355.41800000000001</v>
      </c>
      <c r="E38422" s="28">
        <v>336.31599999999997</v>
      </c>
    </row>
    <row r="38423" spans="4:5" x14ac:dyDescent="0.25">
      <c r="D38423" s="31">
        <v>-355.40199999999999</v>
      </c>
      <c r="E38423" s="28">
        <v>336.25599999999997</v>
      </c>
    </row>
    <row r="38424" spans="4:5" x14ac:dyDescent="0.25">
      <c r="D38424" s="31">
        <v>-355.38600000000002</v>
      </c>
      <c r="E38424" s="28">
        <v>336.197</v>
      </c>
    </row>
    <row r="38425" spans="4:5" x14ac:dyDescent="0.25">
      <c r="D38425" s="31">
        <v>-355.37</v>
      </c>
      <c r="E38425" s="28">
        <v>336.13799999999998</v>
      </c>
    </row>
    <row r="38426" spans="4:5" x14ac:dyDescent="0.25">
      <c r="D38426" s="31">
        <v>-355.35399999999998</v>
      </c>
      <c r="E38426" s="28">
        <v>336.07799999999997</v>
      </c>
    </row>
    <row r="38427" spans="4:5" x14ac:dyDescent="0.25">
      <c r="D38427" s="31">
        <v>-355.33800000000002</v>
      </c>
      <c r="E38427" s="28">
        <v>336.01900000000001</v>
      </c>
    </row>
    <row r="38428" spans="4:5" x14ac:dyDescent="0.25">
      <c r="D38428" s="31">
        <v>-355.322</v>
      </c>
      <c r="E38428" s="28">
        <v>335.96</v>
      </c>
    </row>
    <row r="38429" spans="4:5" x14ac:dyDescent="0.25">
      <c r="D38429" s="31">
        <v>-355.30599999999998</v>
      </c>
      <c r="E38429" s="28">
        <v>335.90100000000001</v>
      </c>
    </row>
    <row r="38430" spans="4:5" x14ac:dyDescent="0.25">
      <c r="D38430" s="31">
        <v>-355.29</v>
      </c>
      <c r="E38430" s="28">
        <v>335.84199999999998</v>
      </c>
    </row>
    <row r="38431" spans="4:5" x14ac:dyDescent="0.25">
      <c r="D38431" s="31">
        <v>-355.274</v>
      </c>
      <c r="E38431" s="28">
        <v>335.78300000000002</v>
      </c>
    </row>
    <row r="38432" spans="4:5" x14ac:dyDescent="0.25">
      <c r="D38432" s="31">
        <v>-355.25799999999998</v>
      </c>
      <c r="E38432" s="28">
        <v>335.72300000000001</v>
      </c>
    </row>
    <row r="38433" spans="4:5" x14ac:dyDescent="0.25">
      <c r="D38433" s="31">
        <v>-355.24200000000002</v>
      </c>
      <c r="E38433" s="28">
        <v>335.66399999999999</v>
      </c>
    </row>
    <row r="38434" spans="4:5" x14ac:dyDescent="0.25">
      <c r="D38434" s="31">
        <v>-355.226</v>
      </c>
      <c r="E38434" s="28">
        <v>335.60500000000002</v>
      </c>
    </row>
    <row r="38435" spans="4:5" x14ac:dyDescent="0.25">
      <c r="D38435" s="31">
        <v>-355.21</v>
      </c>
      <c r="E38435" s="28">
        <v>335.54599999999999</v>
      </c>
    </row>
    <row r="38436" spans="4:5" x14ac:dyDescent="0.25">
      <c r="D38436" s="31">
        <v>-355.19400000000002</v>
      </c>
      <c r="E38436" s="28">
        <v>335.48700000000002</v>
      </c>
    </row>
    <row r="38437" spans="4:5" x14ac:dyDescent="0.25">
      <c r="D38437" s="31">
        <v>-355.178</v>
      </c>
      <c r="E38437" s="28">
        <v>335.428</v>
      </c>
    </row>
    <row r="38438" spans="4:5" x14ac:dyDescent="0.25">
      <c r="D38438" s="31">
        <v>-355.16199999999998</v>
      </c>
      <c r="E38438" s="28">
        <v>335.36900000000003</v>
      </c>
    </row>
    <row r="38439" spans="4:5" x14ac:dyDescent="0.25">
      <c r="D38439" s="31">
        <v>-355.14600000000002</v>
      </c>
      <c r="E38439" s="28">
        <v>335.31</v>
      </c>
    </row>
    <row r="38440" spans="4:5" x14ac:dyDescent="0.25">
      <c r="D38440" s="31">
        <v>-355.13</v>
      </c>
      <c r="E38440" s="28">
        <v>335.25099999999998</v>
      </c>
    </row>
    <row r="38441" spans="4:5" x14ac:dyDescent="0.25">
      <c r="D38441" s="31">
        <v>-355.11399999999998</v>
      </c>
      <c r="E38441" s="28">
        <v>335.19200000000001</v>
      </c>
    </row>
    <row r="38442" spans="4:5" x14ac:dyDescent="0.25">
      <c r="D38442" s="31">
        <v>-355.09800000000001</v>
      </c>
      <c r="E38442" s="28">
        <v>335.13299999999998</v>
      </c>
    </row>
    <row r="38443" spans="4:5" x14ac:dyDescent="0.25">
      <c r="D38443" s="31">
        <v>-355.08199999999999</v>
      </c>
      <c r="E38443" s="28">
        <v>335.07400000000001</v>
      </c>
    </row>
    <row r="38444" spans="4:5" x14ac:dyDescent="0.25">
      <c r="D38444" s="31">
        <v>-355.06599999999997</v>
      </c>
      <c r="E38444" s="28">
        <v>335.01499999999999</v>
      </c>
    </row>
    <row r="38445" spans="4:5" x14ac:dyDescent="0.25">
      <c r="D38445" s="31">
        <v>-355.05</v>
      </c>
      <c r="E38445" s="28">
        <v>334.95600000000002</v>
      </c>
    </row>
    <row r="38446" spans="4:5" x14ac:dyDescent="0.25">
      <c r="D38446" s="31">
        <v>-355.03399999999999</v>
      </c>
      <c r="E38446" s="28">
        <v>334.89800000000002</v>
      </c>
    </row>
    <row r="38447" spans="4:5" x14ac:dyDescent="0.25">
      <c r="D38447" s="31">
        <v>-355.01799999999997</v>
      </c>
      <c r="E38447" s="28">
        <v>334.839</v>
      </c>
    </row>
    <row r="38448" spans="4:5" x14ac:dyDescent="0.25">
      <c r="D38448" s="31">
        <v>-355.00200000000001</v>
      </c>
      <c r="E38448" s="28">
        <v>334.78</v>
      </c>
    </row>
    <row r="38449" spans="4:5" x14ac:dyDescent="0.25">
      <c r="D38449" s="31">
        <v>-354.98599999999999</v>
      </c>
      <c r="E38449" s="28">
        <v>334.721</v>
      </c>
    </row>
    <row r="38450" spans="4:5" x14ac:dyDescent="0.25">
      <c r="D38450" s="31">
        <v>-354.97</v>
      </c>
      <c r="E38450" s="28">
        <v>334.66300000000001</v>
      </c>
    </row>
    <row r="38451" spans="4:5" x14ac:dyDescent="0.25">
      <c r="D38451" s="31">
        <v>-354.95400000000001</v>
      </c>
      <c r="E38451" s="28">
        <v>334.60399999999998</v>
      </c>
    </row>
    <row r="38452" spans="4:5" x14ac:dyDescent="0.25">
      <c r="D38452" s="31">
        <v>-354.93799999999999</v>
      </c>
      <c r="E38452" s="28">
        <v>334.54500000000002</v>
      </c>
    </row>
    <row r="38453" spans="4:5" x14ac:dyDescent="0.25">
      <c r="D38453" s="31">
        <v>-354.92200000000003</v>
      </c>
      <c r="E38453" s="28">
        <v>334.48599999999999</v>
      </c>
    </row>
    <row r="38454" spans="4:5" x14ac:dyDescent="0.25">
      <c r="D38454" s="31">
        <v>-354.90600000000001</v>
      </c>
      <c r="E38454" s="28">
        <v>334.428</v>
      </c>
    </row>
    <row r="38455" spans="4:5" x14ac:dyDescent="0.25">
      <c r="D38455" s="31">
        <v>-354.89</v>
      </c>
      <c r="E38455" s="28">
        <v>334.36900000000003</v>
      </c>
    </row>
    <row r="38456" spans="4:5" x14ac:dyDescent="0.25">
      <c r="D38456" s="31">
        <v>-354.87400000000002</v>
      </c>
      <c r="E38456" s="28">
        <v>334.31</v>
      </c>
    </row>
    <row r="38457" spans="4:5" x14ac:dyDescent="0.25">
      <c r="D38457" s="31">
        <v>-354.858</v>
      </c>
      <c r="E38457" s="28">
        <v>334.25200000000001</v>
      </c>
    </row>
    <row r="38458" spans="4:5" x14ac:dyDescent="0.25">
      <c r="D38458" s="31">
        <v>-354.84199999999998</v>
      </c>
      <c r="E38458" s="28">
        <v>334.19299999999998</v>
      </c>
    </row>
    <row r="38459" spans="4:5" x14ac:dyDescent="0.25">
      <c r="D38459" s="31">
        <v>-354.82600000000002</v>
      </c>
      <c r="E38459" s="28">
        <v>334.13499999999999</v>
      </c>
    </row>
    <row r="38460" spans="4:5" x14ac:dyDescent="0.25">
      <c r="D38460" s="31">
        <v>-354.81</v>
      </c>
      <c r="E38460" s="28">
        <v>334.07600000000002</v>
      </c>
    </row>
    <row r="38461" spans="4:5" x14ac:dyDescent="0.25">
      <c r="D38461" s="31">
        <v>-354.79399999999998</v>
      </c>
      <c r="E38461" s="28">
        <v>334.017</v>
      </c>
    </row>
    <row r="38462" spans="4:5" x14ac:dyDescent="0.25">
      <c r="D38462" s="31">
        <v>-354.77800000000002</v>
      </c>
      <c r="E38462" s="28">
        <v>333.959</v>
      </c>
    </row>
    <row r="38463" spans="4:5" x14ac:dyDescent="0.25">
      <c r="D38463" s="31">
        <v>-354.762</v>
      </c>
      <c r="E38463" s="28">
        <v>333.90100000000001</v>
      </c>
    </row>
    <row r="38464" spans="4:5" x14ac:dyDescent="0.25">
      <c r="D38464" s="31">
        <v>-354.74599999999998</v>
      </c>
      <c r="E38464" s="28">
        <v>333.84199999999998</v>
      </c>
    </row>
    <row r="38465" spans="4:5" x14ac:dyDescent="0.25">
      <c r="D38465" s="31">
        <v>-354.73</v>
      </c>
      <c r="E38465" s="28">
        <v>333.78399999999999</v>
      </c>
    </row>
    <row r="38466" spans="4:5" x14ac:dyDescent="0.25">
      <c r="D38466" s="31">
        <v>-354.714</v>
      </c>
      <c r="E38466" s="28">
        <v>333.72500000000002</v>
      </c>
    </row>
    <row r="38467" spans="4:5" x14ac:dyDescent="0.25">
      <c r="D38467" s="31">
        <v>-354.69799999999998</v>
      </c>
      <c r="E38467" s="28">
        <v>333.66699999999997</v>
      </c>
    </row>
    <row r="38468" spans="4:5" x14ac:dyDescent="0.25">
      <c r="D38468" s="31">
        <v>-354.68200000000002</v>
      </c>
      <c r="E38468" s="28">
        <v>333.60899999999998</v>
      </c>
    </row>
    <row r="38469" spans="4:5" x14ac:dyDescent="0.25">
      <c r="D38469" s="31">
        <v>-354.666</v>
      </c>
      <c r="E38469" s="28">
        <v>333.55</v>
      </c>
    </row>
    <row r="38470" spans="4:5" x14ac:dyDescent="0.25">
      <c r="D38470" s="31">
        <v>-354.65</v>
      </c>
      <c r="E38470" s="28">
        <v>333.49200000000002</v>
      </c>
    </row>
    <row r="38471" spans="4:5" x14ac:dyDescent="0.25">
      <c r="D38471" s="31">
        <v>-354.63400000000001</v>
      </c>
      <c r="E38471" s="28">
        <v>333.43400000000003</v>
      </c>
    </row>
    <row r="38472" spans="4:5" x14ac:dyDescent="0.25">
      <c r="D38472" s="31">
        <v>-354.61799999999999</v>
      </c>
      <c r="E38472" s="28">
        <v>333.375</v>
      </c>
    </row>
    <row r="38473" spans="4:5" x14ac:dyDescent="0.25">
      <c r="D38473" s="31">
        <v>-354.60199999999998</v>
      </c>
      <c r="E38473" s="28">
        <v>333.31700000000001</v>
      </c>
    </row>
    <row r="38474" spans="4:5" x14ac:dyDescent="0.25">
      <c r="D38474" s="31">
        <v>-354.58600000000001</v>
      </c>
      <c r="E38474" s="28">
        <v>333.25900000000001</v>
      </c>
    </row>
    <row r="38475" spans="4:5" x14ac:dyDescent="0.25">
      <c r="D38475" s="31">
        <v>-354.57</v>
      </c>
      <c r="E38475" s="28">
        <v>333.20100000000002</v>
      </c>
    </row>
    <row r="38476" spans="4:5" x14ac:dyDescent="0.25">
      <c r="D38476" s="31">
        <v>-354.55399999999997</v>
      </c>
      <c r="E38476" s="28">
        <v>333.142</v>
      </c>
    </row>
    <row r="38477" spans="4:5" x14ac:dyDescent="0.25">
      <c r="D38477" s="31">
        <v>-354.53800000000001</v>
      </c>
      <c r="E38477" s="28">
        <v>333.084</v>
      </c>
    </row>
    <row r="38478" spans="4:5" x14ac:dyDescent="0.25">
      <c r="D38478" s="31">
        <v>-354.52199999999999</v>
      </c>
      <c r="E38478" s="28">
        <v>333.02600000000001</v>
      </c>
    </row>
    <row r="38479" spans="4:5" x14ac:dyDescent="0.25">
      <c r="D38479" s="31">
        <v>-354.50599999999997</v>
      </c>
      <c r="E38479" s="28">
        <v>332.96800000000002</v>
      </c>
    </row>
    <row r="38480" spans="4:5" x14ac:dyDescent="0.25">
      <c r="D38480" s="31">
        <v>-354.49</v>
      </c>
      <c r="E38480" s="28">
        <v>332.91</v>
      </c>
    </row>
    <row r="38481" spans="4:5" x14ac:dyDescent="0.25">
      <c r="D38481" s="31">
        <v>-354.47399999999999</v>
      </c>
      <c r="E38481" s="28">
        <v>332.85199999999998</v>
      </c>
    </row>
    <row r="38482" spans="4:5" x14ac:dyDescent="0.25">
      <c r="D38482" s="31">
        <v>-354.45800000000003</v>
      </c>
      <c r="E38482" s="28">
        <v>332.79300000000001</v>
      </c>
    </row>
    <row r="38483" spans="4:5" x14ac:dyDescent="0.25">
      <c r="D38483" s="31">
        <v>-354.44299999999998</v>
      </c>
      <c r="E38483" s="28">
        <v>332.73599999999999</v>
      </c>
    </row>
    <row r="38484" spans="4:5" x14ac:dyDescent="0.25">
      <c r="D38484" s="31">
        <v>-354.42700000000002</v>
      </c>
      <c r="E38484" s="28">
        <v>332.67700000000002</v>
      </c>
    </row>
    <row r="38485" spans="4:5" x14ac:dyDescent="0.25">
      <c r="D38485" s="31">
        <v>-354.411</v>
      </c>
      <c r="E38485" s="28">
        <v>332.61900000000003</v>
      </c>
    </row>
    <row r="38486" spans="4:5" x14ac:dyDescent="0.25">
      <c r="D38486" s="31">
        <v>-354.39499999999998</v>
      </c>
      <c r="E38486" s="28">
        <v>332.56099999999998</v>
      </c>
    </row>
    <row r="38487" spans="4:5" x14ac:dyDescent="0.25">
      <c r="D38487" s="31">
        <v>-354.37900000000002</v>
      </c>
      <c r="E38487" s="28">
        <v>332.50299999999999</v>
      </c>
    </row>
    <row r="38488" spans="4:5" x14ac:dyDescent="0.25">
      <c r="D38488" s="31">
        <v>-354.363</v>
      </c>
      <c r="E38488" s="28">
        <v>332.44499999999999</v>
      </c>
    </row>
    <row r="38489" spans="4:5" x14ac:dyDescent="0.25">
      <c r="D38489" s="31">
        <v>-354.34699999999998</v>
      </c>
      <c r="E38489" s="28">
        <v>332.38799999999998</v>
      </c>
    </row>
    <row r="38490" spans="4:5" x14ac:dyDescent="0.25">
      <c r="D38490" s="31">
        <v>-354.33100000000002</v>
      </c>
      <c r="E38490" s="28">
        <v>332.33</v>
      </c>
    </row>
    <row r="38491" spans="4:5" x14ac:dyDescent="0.25">
      <c r="D38491" s="31">
        <v>-354.315</v>
      </c>
      <c r="E38491" s="28">
        <v>332.27199999999999</v>
      </c>
    </row>
    <row r="38492" spans="4:5" x14ac:dyDescent="0.25">
      <c r="D38492" s="31">
        <v>-354.29899999999998</v>
      </c>
      <c r="E38492" s="28">
        <v>332.214</v>
      </c>
    </row>
    <row r="38493" spans="4:5" x14ac:dyDescent="0.25">
      <c r="D38493" s="31">
        <v>-354.28300000000002</v>
      </c>
      <c r="E38493" s="28">
        <v>332.15600000000001</v>
      </c>
    </row>
    <row r="38494" spans="4:5" x14ac:dyDescent="0.25">
      <c r="D38494" s="31">
        <v>-354.267</v>
      </c>
      <c r="E38494" s="28">
        <v>332.09800000000001</v>
      </c>
    </row>
    <row r="38495" spans="4:5" x14ac:dyDescent="0.25">
      <c r="D38495" s="31">
        <v>-354.25099999999998</v>
      </c>
      <c r="E38495" s="28">
        <v>332.04</v>
      </c>
    </row>
    <row r="38496" spans="4:5" x14ac:dyDescent="0.25">
      <c r="D38496" s="31">
        <v>-354.23500000000001</v>
      </c>
      <c r="E38496" s="28">
        <v>331.983</v>
      </c>
    </row>
    <row r="38497" spans="4:5" x14ac:dyDescent="0.25">
      <c r="D38497" s="31">
        <v>-354.21899999999999</v>
      </c>
      <c r="E38497" s="28">
        <v>331.92500000000001</v>
      </c>
    </row>
    <row r="38498" spans="4:5" x14ac:dyDescent="0.25">
      <c r="D38498" s="31">
        <v>-354.20299999999997</v>
      </c>
      <c r="E38498" s="28">
        <v>331.86700000000002</v>
      </c>
    </row>
    <row r="38499" spans="4:5" x14ac:dyDescent="0.25">
      <c r="D38499" s="31">
        <v>-354.18700000000001</v>
      </c>
      <c r="E38499" s="28">
        <v>331.81</v>
      </c>
    </row>
    <row r="38500" spans="4:5" x14ac:dyDescent="0.25">
      <c r="D38500" s="31">
        <v>-354.17099999999999</v>
      </c>
      <c r="E38500" s="28">
        <v>331.75200000000001</v>
      </c>
    </row>
    <row r="38501" spans="4:5" x14ac:dyDescent="0.25">
      <c r="D38501" s="31">
        <v>-354.15499999999997</v>
      </c>
      <c r="E38501" s="28">
        <v>331.69400000000002</v>
      </c>
    </row>
    <row r="38502" spans="4:5" x14ac:dyDescent="0.25">
      <c r="D38502" s="31">
        <v>-354.13900000000001</v>
      </c>
      <c r="E38502" s="28">
        <v>331.637</v>
      </c>
    </row>
    <row r="38503" spans="4:5" x14ac:dyDescent="0.25">
      <c r="D38503" s="31">
        <v>-354.12299999999999</v>
      </c>
      <c r="E38503" s="28">
        <v>331.57900000000001</v>
      </c>
    </row>
    <row r="38504" spans="4:5" x14ac:dyDescent="0.25">
      <c r="D38504" s="31">
        <v>-354.10700000000003</v>
      </c>
      <c r="E38504" s="28">
        <v>331.52100000000002</v>
      </c>
    </row>
    <row r="38505" spans="4:5" x14ac:dyDescent="0.25">
      <c r="D38505" s="31">
        <v>-354.09100000000001</v>
      </c>
      <c r="E38505" s="28">
        <v>331.464</v>
      </c>
    </row>
    <row r="38506" spans="4:5" x14ac:dyDescent="0.25">
      <c r="D38506" s="31">
        <v>-354.07499999999999</v>
      </c>
      <c r="E38506" s="28">
        <v>331.40600000000001</v>
      </c>
    </row>
    <row r="38507" spans="4:5" x14ac:dyDescent="0.25">
      <c r="D38507" s="31">
        <v>-354.05900000000003</v>
      </c>
      <c r="E38507" s="28">
        <v>331.34800000000001</v>
      </c>
    </row>
    <row r="38508" spans="4:5" x14ac:dyDescent="0.25">
      <c r="D38508" s="31">
        <v>-354.04300000000001</v>
      </c>
      <c r="E38508" s="28">
        <v>331.291</v>
      </c>
    </row>
    <row r="38509" spans="4:5" x14ac:dyDescent="0.25">
      <c r="D38509" s="31">
        <v>-354.02699999999999</v>
      </c>
      <c r="E38509" s="28">
        <v>331.23399999999998</v>
      </c>
    </row>
    <row r="38510" spans="4:5" x14ac:dyDescent="0.25">
      <c r="D38510" s="31">
        <v>-354.01100000000002</v>
      </c>
      <c r="E38510" s="28">
        <v>331.17599999999999</v>
      </c>
    </row>
    <row r="38511" spans="4:5" x14ac:dyDescent="0.25">
      <c r="D38511" s="31">
        <v>-353.995</v>
      </c>
      <c r="E38511" s="28">
        <v>331.11900000000003</v>
      </c>
    </row>
    <row r="38512" spans="4:5" x14ac:dyDescent="0.25">
      <c r="D38512" s="31">
        <v>-353.97899999999998</v>
      </c>
      <c r="E38512" s="28">
        <v>331.06099999999998</v>
      </c>
    </row>
    <row r="38513" spans="4:5" x14ac:dyDescent="0.25">
      <c r="D38513" s="31">
        <v>-353.96300000000002</v>
      </c>
      <c r="E38513" s="28">
        <v>331.00400000000002</v>
      </c>
    </row>
    <row r="38514" spans="4:5" x14ac:dyDescent="0.25">
      <c r="D38514" s="31">
        <v>-353.947</v>
      </c>
      <c r="E38514" s="28">
        <v>330.94600000000003</v>
      </c>
    </row>
    <row r="38515" spans="4:5" x14ac:dyDescent="0.25">
      <c r="D38515" s="31">
        <v>-353.93099999999998</v>
      </c>
      <c r="E38515" s="28">
        <v>330.88900000000001</v>
      </c>
    </row>
    <row r="38516" spans="4:5" x14ac:dyDescent="0.25">
      <c r="D38516" s="31">
        <v>-353.91500000000002</v>
      </c>
      <c r="E38516" s="28">
        <v>330.83199999999999</v>
      </c>
    </row>
    <row r="38517" spans="4:5" x14ac:dyDescent="0.25">
      <c r="D38517" s="31">
        <v>-353.899</v>
      </c>
      <c r="E38517" s="28">
        <v>330.774</v>
      </c>
    </row>
    <row r="38518" spans="4:5" x14ac:dyDescent="0.25">
      <c r="D38518" s="31">
        <v>-353.88299999999998</v>
      </c>
      <c r="E38518" s="28">
        <v>330.71699999999998</v>
      </c>
    </row>
    <row r="38519" spans="4:5" x14ac:dyDescent="0.25">
      <c r="D38519" s="31">
        <v>-353.86700000000002</v>
      </c>
      <c r="E38519" s="28">
        <v>330.66</v>
      </c>
    </row>
    <row r="38520" spans="4:5" x14ac:dyDescent="0.25">
      <c r="D38520" s="31">
        <v>-353.851</v>
      </c>
      <c r="E38520" s="28">
        <v>330.60199999999998</v>
      </c>
    </row>
    <row r="38521" spans="4:5" x14ac:dyDescent="0.25">
      <c r="D38521" s="31">
        <v>-353.83499999999998</v>
      </c>
      <c r="E38521" s="28">
        <v>330.54500000000002</v>
      </c>
    </row>
    <row r="38522" spans="4:5" x14ac:dyDescent="0.25">
      <c r="D38522" s="31">
        <v>-353.81900000000002</v>
      </c>
      <c r="E38522" s="28">
        <v>330.488</v>
      </c>
    </row>
    <row r="38523" spans="4:5" x14ac:dyDescent="0.25">
      <c r="D38523" s="31">
        <v>-353.803</v>
      </c>
      <c r="E38523" s="28">
        <v>330.43099999999998</v>
      </c>
    </row>
    <row r="38524" spans="4:5" x14ac:dyDescent="0.25">
      <c r="D38524" s="31">
        <v>-353.78699999999998</v>
      </c>
      <c r="E38524" s="28">
        <v>330.37400000000002</v>
      </c>
    </row>
    <row r="38525" spans="4:5" x14ac:dyDescent="0.25">
      <c r="D38525" s="31">
        <v>-353.77100000000002</v>
      </c>
      <c r="E38525" s="28">
        <v>330.31700000000001</v>
      </c>
    </row>
    <row r="38526" spans="4:5" x14ac:dyDescent="0.25">
      <c r="D38526" s="31">
        <v>-353.755</v>
      </c>
      <c r="E38526" s="28">
        <v>330.25900000000001</v>
      </c>
    </row>
    <row r="38527" spans="4:5" x14ac:dyDescent="0.25">
      <c r="D38527" s="31">
        <v>-353.73899999999998</v>
      </c>
      <c r="E38527" s="28">
        <v>330.202</v>
      </c>
    </row>
    <row r="38528" spans="4:5" x14ac:dyDescent="0.25">
      <c r="D38528" s="31">
        <v>-353.72300000000001</v>
      </c>
      <c r="E38528" s="28">
        <v>330.14499999999998</v>
      </c>
    </row>
    <row r="38529" spans="4:5" x14ac:dyDescent="0.25">
      <c r="D38529" s="31">
        <v>-353.70699999999999</v>
      </c>
      <c r="E38529" s="28">
        <v>330.08800000000002</v>
      </c>
    </row>
    <row r="38530" spans="4:5" x14ac:dyDescent="0.25">
      <c r="D38530" s="31">
        <v>-353.69099999999997</v>
      </c>
      <c r="E38530" s="28">
        <v>330.03100000000001</v>
      </c>
    </row>
    <row r="38531" spans="4:5" x14ac:dyDescent="0.25">
      <c r="D38531" s="31">
        <v>-353.67500000000001</v>
      </c>
      <c r="E38531" s="28">
        <v>329.97399999999999</v>
      </c>
    </row>
    <row r="38532" spans="4:5" x14ac:dyDescent="0.25">
      <c r="D38532" s="31">
        <v>-353.65899999999999</v>
      </c>
      <c r="E38532" s="28">
        <v>329.91699999999997</v>
      </c>
    </row>
    <row r="38533" spans="4:5" x14ac:dyDescent="0.25">
      <c r="D38533" s="31">
        <v>-353.64299999999997</v>
      </c>
      <c r="E38533" s="28">
        <v>329.86</v>
      </c>
    </row>
    <row r="38534" spans="4:5" x14ac:dyDescent="0.25">
      <c r="D38534" s="31">
        <v>-353.62700000000001</v>
      </c>
      <c r="E38534" s="28">
        <v>329.803</v>
      </c>
    </row>
    <row r="38535" spans="4:5" x14ac:dyDescent="0.25">
      <c r="D38535" s="31">
        <v>-353.61099999999999</v>
      </c>
      <c r="E38535" s="28">
        <v>329.74599999999998</v>
      </c>
    </row>
    <row r="38536" spans="4:5" x14ac:dyDescent="0.25">
      <c r="D38536" s="31">
        <v>-353.59500000000003</v>
      </c>
      <c r="E38536" s="28">
        <v>329.68900000000002</v>
      </c>
    </row>
    <row r="38537" spans="4:5" x14ac:dyDescent="0.25">
      <c r="D38537" s="31">
        <v>-353.57900000000001</v>
      </c>
      <c r="E38537" s="28">
        <v>329.63200000000001</v>
      </c>
    </row>
    <row r="38538" spans="4:5" x14ac:dyDescent="0.25">
      <c r="D38538" s="31">
        <v>-353.56299999999999</v>
      </c>
      <c r="E38538" s="28">
        <v>329.57600000000002</v>
      </c>
    </row>
    <row r="38539" spans="4:5" x14ac:dyDescent="0.25">
      <c r="D38539" s="31">
        <v>-353.54700000000003</v>
      </c>
      <c r="E38539" s="28">
        <v>329.51900000000001</v>
      </c>
    </row>
    <row r="38540" spans="4:5" x14ac:dyDescent="0.25">
      <c r="D38540" s="31">
        <v>-353.53100000000001</v>
      </c>
      <c r="E38540" s="28">
        <v>329.46199999999999</v>
      </c>
    </row>
    <row r="38541" spans="4:5" x14ac:dyDescent="0.25">
      <c r="D38541" s="31">
        <v>-353.51499999999999</v>
      </c>
      <c r="E38541" s="28">
        <v>329.40499999999997</v>
      </c>
    </row>
    <row r="38542" spans="4:5" x14ac:dyDescent="0.25">
      <c r="D38542" s="31">
        <v>-353.49900000000002</v>
      </c>
      <c r="E38542" s="28">
        <v>329.34800000000001</v>
      </c>
    </row>
    <row r="38543" spans="4:5" x14ac:dyDescent="0.25">
      <c r="D38543" s="31">
        <v>-353.483</v>
      </c>
      <c r="E38543" s="28">
        <v>329.29199999999997</v>
      </c>
    </row>
    <row r="38544" spans="4:5" x14ac:dyDescent="0.25">
      <c r="D38544" s="31">
        <v>-353.46699999999998</v>
      </c>
      <c r="E38544" s="28">
        <v>329.23500000000001</v>
      </c>
    </row>
    <row r="38545" spans="4:5" x14ac:dyDescent="0.25">
      <c r="D38545" s="31">
        <v>-353.45100000000002</v>
      </c>
      <c r="E38545" s="28">
        <v>329.178</v>
      </c>
    </row>
    <row r="38546" spans="4:5" x14ac:dyDescent="0.25">
      <c r="D38546" s="31">
        <v>-353.435</v>
      </c>
      <c r="E38546" s="28">
        <v>329.12099999999998</v>
      </c>
    </row>
    <row r="38547" spans="4:5" x14ac:dyDescent="0.25">
      <c r="D38547" s="31">
        <v>-353.41899999999998</v>
      </c>
      <c r="E38547" s="28">
        <v>329.065</v>
      </c>
    </row>
    <row r="38548" spans="4:5" x14ac:dyDescent="0.25">
      <c r="D38548" s="31">
        <v>-353.40300000000002</v>
      </c>
      <c r="E38548" s="28">
        <v>329.00799999999998</v>
      </c>
    </row>
    <row r="38549" spans="4:5" x14ac:dyDescent="0.25">
      <c r="D38549" s="31">
        <v>-353.387</v>
      </c>
      <c r="E38549" s="28">
        <v>328.95100000000002</v>
      </c>
    </row>
    <row r="38550" spans="4:5" x14ac:dyDescent="0.25">
      <c r="D38550" s="31">
        <v>-353.37099999999998</v>
      </c>
      <c r="E38550" s="28">
        <v>328.89499999999998</v>
      </c>
    </row>
    <row r="38551" spans="4:5" x14ac:dyDescent="0.25">
      <c r="D38551" s="31">
        <v>-353.35500000000002</v>
      </c>
      <c r="E38551" s="28">
        <v>328.83800000000002</v>
      </c>
    </row>
    <row r="38552" spans="4:5" x14ac:dyDescent="0.25">
      <c r="D38552" s="31">
        <v>-353.339</v>
      </c>
      <c r="E38552" s="28">
        <v>328.78199999999998</v>
      </c>
    </row>
    <row r="38553" spans="4:5" x14ac:dyDescent="0.25">
      <c r="D38553" s="31">
        <v>-353.32299999999998</v>
      </c>
      <c r="E38553" s="28">
        <v>328.72500000000002</v>
      </c>
    </row>
    <row r="38554" spans="4:5" x14ac:dyDescent="0.25">
      <c r="D38554" s="31">
        <v>-353.30700000000002</v>
      </c>
      <c r="E38554" s="28">
        <v>328.66899999999998</v>
      </c>
    </row>
    <row r="38555" spans="4:5" x14ac:dyDescent="0.25">
      <c r="D38555" s="31">
        <v>-353.291</v>
      </c>
      <c r="E38555" s="28">
        <v>328.61200000000002</v>
      </c>
    </row>
    <row r="38556" spans="4:5" x14ac:dyDescent="0.25">
      <c r="D38556" s="31">
        <v>-353.27499999999998</v>
      </c>
      <c r="E38556" s="28">
        <v>328.55599999999998</v>
      </c>
    </row>
    <row r="38557" spans="4:5" x14ac:dyDescent="0.25">
      <c r="D38557" s="31">
        <v>-353.25900000000001</v>
      </c>
      <c r="E38557" s="28">
        <v>328.49900000000002</v>
      </c>
    </row>
    <row r="38558" spans="4:5" x14ac:dyDescent="0.25">
      <c r="D38558" s="31">
        <v>-353.24299999999999</v>
      </c>
      <c r="E38558" s="28">
        <v>328.44299999999998</v>
      </c>
    </row>
    <row r="38559" spans="4:5" x14ac:dyDescent="0.25">
      <c r="D38559" s="31">
        <v>-353.22699999999998</v>
      </c>
      <c r="E38559" s="28">
        <v>328.38600000000002</v>
      </c>
    </row>
    <row r="38560" spans="4:5" x14ac:dyDescent="0.25">
      <c r="D38560" s="31">
        <v>-353.21100000000001</v>
      </c>
      <c r="E38560" s="28">
        <v>328.33</v>
      </c>
    </row>
    <row r="38561" spans="4:5" x14ac:dyDescent="0.25">
      <c r="D38561" s="31">
        <v>-353.19499999999999</v>
      </c>
      <c r="E38561" s="28">
        <v>328.274</v>
      </c>
    </row>
    <row r="38562" spans="4:5" x14ac:dyDescent="0.25">
      <c r="D38562" s="31">
        <v>-353.17899999999997</v>
      </c>
      <c r="E38562" s="28">
        <v>328.21699999999998</v>
      </c>
    </row>
    <row r="38563" spans="4:5" x14ac:dyDescent="0.25">
      <c r="D38563" s="31">
        <v>-353.16300000000001</v>
      </c>
      <c r="E38563" s="28">
        <v>328.161</v>
      </c>
    </row>
    <row r="38564" spans="4:5" x14ac:dyDescent="0.25">
      <c r="D38564" s="31">
        <v>-353.14699999999999</v>
      </c>
      <c r="E38564" s="28">
        <v>328.10500000000002</v>
      </c>
    </row>
    <row r="38565" spans="4:5" x14ac:dyDescent="0.25">
      <c r="D38565" s="31">
        <v>-353.13099999999997</v>
      </c>
      <c r="E38565" s="28">
        <v>328.048</v>
      </c>
    </row>
    <row r="38566" spans="4:5" x14ac:dyDescent="0.25">
      <c r="D38566" s="31">
        <v>-353.11500000000001</v>
      </c>
      <c r="E38566" s="28">
        <v>327.99200000000002</v>
      </c>
    </row>
    <row r="38567" spans="4:5" x14ac:dyDescent="0.25">
      <c r="D38567" s="31">
        <v>-353.09899999999999</v>
      </c>
      <c r="E38567" s="28">
        <v>327.93599999999998</v>
      </c>
    </row>
    <row r="38568" spans="4:5" x14ac:dyDescent="0.25">
      <c r="D38568" s="31">
        <v>-353.08300000000003</v>
      </c>
      <c r="E38568" s="28">
        <v>327.88</v>
      </c>
    </row>
    <row r="38569" spans="4:5" x14ac:dyDescent="0.25">
      <c r="D38569" s="31">
        <v>-353.06700000000001</v>
      </c>
      <c r="E38569" s="28">
        <v>327.82299999999998</v>
      </c>
    </row>
    <row r="38570" spans="4:5" x14ac:dyDescent="0.25">
      <c r="D38570" s="31">
        <v>-353.05099999999999</v>
      </c>
      <c r="E38570" s="28">
        <v>327.767</v>
      </c>
    </row>
    <row r="38571" spans="4:5" x14ac:dyDescent="0.25">
      <c r="D38571" s="31">
        <v>-353.03500000000003</v>
      </c>
      <c r="E38571" s="28">
        <v>327.71100000000001</v>
      </c>
    </row>
    <row r="38572" spans="4:5" x14ac:dyDescent="0.25">
      <c r="D38572" s="31">
        <v>-353.01900000000001</v>
      </c>
      <c r="E38572" s="28">
        <v>327.65499999999997</v>
      </c>
    </row>
    <row r="38573" spans="4:5" x14ac:dyDescent="0.25">
      <c r="D38573" s="31">
        <v>-353.00299999999999</v>
      </c>
      <c r="E38573" s="28">
        <v>327.59899999999999</v>
      </c>
    </row>
    <row r="38574" spans="4:5" x14ac:dyDescent="0.25">
      <c r="D38574" s="31">
        <v>-352.98700000000002</v>
      </c>
      <c r="E38574" s="28">
        <v>327.54300000000001</v>
      </c>
    </row>
    <row r="38575" spans="4:5" x14ac:dyDescent="0.25">
      <c r="D38575" s="31">
        <v>-352.971</v>
      </c>
      <c r="E38575" s="28">
        <v>327.48700000000002</v>
      </c>
    </row>
    <row r="38576" spans="4:5" x14ac:dyDescent="0.25">
      <c r="D38576" s="31">
        <v>-352.95499999999998</v>
      </c>
      <c r="E38576" s="28">
        <v>327.43099999999998</v>
      </c>
    </row>
    <row r="38577" spans="4:5" x14ac:dyDescent="0.25">
      <c r="D38577" s="31">
        <v>-352.93900000000002</v>
      </c>
      <c r="E38577" s="28">
        <v>327.375</v>
      </c>
    </row>
    <row r="38578" spans="4:5" x14ac:dyDescent="0.25">
      <c r="D38578" s="31">
        <v>-352.923</v>
      </c>
      <c r="E38578" s="28">
        <v>327.31900000000002</v>
      </c>
    </row>
    <row r="38579" spans="4:5" x14ac:dyDescent="0.25">
      <c r="D38579" s="31">
        <v>-352.90699999999998</v>
      </c>
      <c r="E38579" s="28">
        <v>327.26299999999998</v>
      </c>
    </row>
    <row r="38580" spans="4:5" x14ac:dyDescent="0.25">
      <c r="D38580" s="31">
        <v>-352.89100000000002</v>
      </c>
      <c r="E38580" s="28">
        <v>327.20699999999999</v>
      </c>
    </row>
    <row r="38581" spans="4:5" x14ac:dyDescent="0.25">
      <c r="D38581" s="31">
        <v>-352.875</v>
      </c>
      <c r="E38581" s="28">
        <v>327.15100000000001</v>
      </c>
    </row>
    <row r="38582" spans="4:5" x14ac:dyDescent="0.25">
      <c r="D38582" s="31">
        <v>-352.85899999999998</v>
      </c>
      <c r="E38582" s="28">
        <v>327.09500000000003</v>
      </c>
    </row>
    <row r="38583" spans="4:5" x14ac:dyDescent="0.25">
      <c r="D38583" s="31">
        <v>-352.84300000000002</v>
      </c>
      <c r="E38583" s="28">
        <v>327.03899999999999</v>
      </c>
    </row>
    <row r="38584" spans="4:5" x14ac:dyDescent="0.25">
      <c r="D38584" s="31">
        <v>-352.827</v>
      </c>
      <c r="E38584" s="28">
        <v>326.983</v>
      </c>
    </row>
    <row r="38585" spans="4:5" x14ac:dyDescent="0.25">
      <c r="D38585" s="31">
        <v>-352.81099999999998</v>
      </c>
      <c r="E38585" s="28">
        <v>326.92700000000002</v>
      </c>
    </row>
    <row r="38586" spans="4:5" x14ac:dyDescent="0.25">
      <c r="D38586" s="31">
        <v>-352.79500000000002</v>
      </c>
      <c r="E38586" s="28">
        <v>326.87200000000001</v>
      </c>
    </row>
    <row r="38587" spans="4:5" x14ac:dyDescent="0.25">
      <c r="D38587" s="31">
        <v>-352.779</v>
      </c>
      <c r="E38587" s="28">
        <v>326.81599999999997</v>
      </c>
    </row>
    <row r="38588" spans="4:5" x14ac:dyDescent="0.25">
      <c r="D38588" s="31">
        <v>-352.76299999999998</v>
      </c>
      <c r="E38588" s="28">
        <v>326.76</v>
      </c>
    </row>
    <row r="38589" spans="4:5" x14ac:dyDescent="0.25">
      <c r="D38589" s="31">
        <v>-352.74700000000001</v>
      </c>
      <c r="E38589" s="28">
        <v>326.70400000000001</v>
      </c>
    </row>
    <row r="38590" spans="4:5" x14ac:dyDescent="0.25">
      <c r="D38590" s="31">
        <v>-352.73099999999999</v>
      </c>
      <c r="E38590" s="28">
        <v>326.649</v>
      </c>
    </row>
    <row r="38591" spans="4:5" x14ac:dyDescent="0.25">
      <c r="D38591" s="31">
        <v>-352.71499999999997</v>
      </c>
      <c r="E38591" s="28">
        <v>326.59300000000002</v>
      </c>
    </row>
    <row r="38592" spans="4:5" x14ac:dyDescent="0.25">
      <c r="D38592" s="31">
        <v>-352.69900000000001</v>
      </c>
      <c r="E38592" s="28">
        <v>326.53699999999998</v>
      </c>
    </row>
    <row r="38593" spans="4:5" x14ac:dyDescent="0.25">
      <c r="D38593" s="31">
        <v>-352.68299999999999</v>
      </c>
      <c r="E38593" s="28">
        <v>326.48200000000003</v>
      </c>
    </row>
    <row r="38594" spans="4:5" x14ac:dyDescent="0.25">
      <c r="D38594" s="31">
        <v>-352.66699999999997</v>
      </c>
      <c r="E38594" s="28">
        <v>326.42599999999999</v>
      </c>
    </row>
    <row r="38595" spans="4:5" x14ac:dyDescent="0.25">
      <c r="D38595" s="31">
        <v>-352.65100000000001</v>
      </c>
      <c r="E38595" s="28">
        <v>326.37</v>
      </c>
    </row>
    <row r="38596" spans="4:5" x14ac:dyDescent="0.25">
      <c r="D38596" s="31">
        <v>-352.63499999999999</v>
      </c>
      <c r="E38596" s="28">
        <v>326.315</v>
      </c>
    </row>
    <row r="38597" spans="4:5" x14ac:dyDescent="0.25">
      <c r="D38597" s="31">
        <v>-352.62</v>
      </c>
      <c r="E38597" s="28">
        <v>326.25900000000001</v>
      </c>
    </row>
    <row r="38598" spans="4:5" x14ac:dyDescent="0.25">
      <c r="D38598" s="31">
        <v>-352.60399999999998</v>
      </c>
      <c r="E38598" s="28">
        <v>326.20400000000001</v>
      </c>
    </row>
    <row r="38599" spans="4:5" x14ac:dyDescent="0.25">
      <c r="D38599" s="31">
        <v>-352.58800000000002</v>
      </c>
      <c r="E38599" s="28">
        <v>326.14800000000002</v>
      </c>
    </row>
    <row r="38600" spans="4:5" x14ac:dyDescent="0.25">
      <c r="D38600" s="31">
        <v>-352.572</v>
      </c>
      <c r="E38600" s="28">
        <v>326.09300000000002</v>
      </c>
    </row>
    <row r="38601" spans="4:5" x14ac:dyDescent="0.25">
      <c r="D38601" s="31">
        <v>-352.55599999999998</v>
      </c>
      <c r="E38601" s="28">
        <v>326.03699999999998</v>
      </c>
    </row>
    <row r="38602" spans="4:5" x14ac:dyDescent="0.25">
      <c r="D38602" s="31">
        <v>-352.54</v>
      </c>
      <c r="E38602" s="28">
        <v>325.98200000000003</v>
      </c>
    </row>
    <row r="38603" spans="4:5" x14ac:dyDescent="0.25">
      <c r="D38603" s="31">
        <v>-352.524</v>
      </c>
      <c r="E38603" s="28">
        <v>325.92599999999999</v>
      </c>
    </row>
    <row r="38604" spans="4:5" x14ac:dyDescent="0.25">
      <c r="D38604" s="31">
        <v>-352.50799999999998</v>
      </c>
      <c r="E38604" s="28">
        <v>325.87099999999998</v>
      </c>
    </row>
    <row r="38605" spans="4:5" x14ac:dyDescent="0.25">
      <c r="D38605" s="31">
        <v>-352.49200000000002</v>
      </c>
      <c r="E38605" s="28">
        <v>325.81599999999997</v>
      </c>
    </row>
    <row r="38606" spans="4:5" x14ac:dyDescent="0.25">
      <c r="D38606" s="31">
        <v>-352.476</v>
      </c>
      <c r="E38606" s="28">
        <v>325.76</v>
      </c>
    </row>
    <row r="38607" spans="4:5" x14ac:dyDescent="0.25">
      <c r="D38607" s="31">
        <v>-352.46</v>
      </c>
      <c r="E38607" s="28">
        <v>325.70499999999998</v>
      </c>
    </row>
    <row r="38608" spans="4:5" x14ac:dyDescent="0.25">
      <c r="D38608" s="31">
        <v>-352.44400000000002</v>
      </c>
      <c r="E38608" s="28">
        <v>325.649</v>
      </c>
    </row>
    <row r="38609" spans="4:5" x14ac:dyDescent="0.25">
      <c r="D38609" s="31">
        <v>-352.428</v>
      </c>
      <c r="E38609" s="28">
        <v>325.59399999999999</v>
      </c>
    </row>
    <row r="38610" spans="4:5" x14ac:dyDescent="0.25">
      <c r="D38610" s="31">
        <v>-352.41199999999998</v>
      </c>
      <c r="E38610" s="28">
        <v>325.53899999999999</v>
      </c>
    </row>
    <row r="38611" spans="4:5" x14ac:dyDescent="0.25">
      <c r="D38611" s="31">
        <v>-352.39600000000002</v>
      </c>
      <c r="E38611" s="28">
        <v>325.48399999999998</v>
      </c>
    </row>
    <row r="38612" spans="4:5" x14ac:dyDescent="0.25">
      <c r="D38612" s="31">
        <v>-352.38</v>
      </c>
      <c r="E38612" s="28">
        <v>325.428</v>
      </c>
    </row>
    <row r="38613" spans="4:5" x14ac:dyDescent="0.25">
      <c r="D38613" s="31">
        <v>-352.36399999999998</v>
      </c>
      <c r="E38613" s="28">
        <v>325.37299999999999</v>
      </c>
    </row>
    <row r="38614" spans="4:5" x14ac:dyDescent="0.25">
      <c r="D38614" s="31">
        <v>-352.34800000000001</v>
      </c>
      <c r="E38614" s="28">
        <v>325.31799999999998</v>
      </c>
    </row>
    <row r="38615" spans="4:5" x14ac:dyDescent="0.25">
      <c r="D38615" s="31">
        <v>-352.33199999999999</v>
      </c>
      <c r="E38615" s="28">
        <v>325.26299999999998</v>
      </c>
    </row>
    <row r="38616" spans="4:5" x14ac:dyDescent="0.25">
      <c r="D38616" s="31">
        <v>-352.31599999999997</v>
      </c>
      <c r="E38616" s="28">
        <v>325.20800000000003</v>
      </c>
    </row>
    <row r="38617" spans="4:5" x14ac:dyDescent="0.25">
      <c r="D38617" s="31">
        <v>-352.3</v>
      </c>
      <c r="E38617" s="28">
        <v>325.15199999999999</v>
      </c>
    </row>
    <row r="38618" spans="4:5" x14ac:dyDescent="0.25">
      <c r="D38618" s="31">
        <v>-352.28399999999999</v>
      </c>
      <c r="E38618" s="28">
        <v>325.09699999999998</v>
      </c>
    </row>
    <row r="38619" spans="4:5" x14ac:dyDescent="0.25">
      <c r="D38619" s="31">
        <v>-352.26799999999997</v>
      </c>
      <c r="E38619" s="28">
        <v>325.04199999999997</v>
      </c>
    </row>
    <row r="38620" spans="4:5" x14ac:dyDescent="0.25">
      <c r="D38620" s="31">
        <v>-352.25200000000001</v>
      </c>
      <c r="E38620" s="28">
        <v>324.98700000000002</v>
      </c>
    </row>
    <row r="38621" spans="4:5" x14ac:dyDescent="0.25">
      <c r="D38621" s="31">
        <v>-352.23599999999999</v>
      </c>
      <c r="E38621" s="28">
        <v>324.93200000000002</v>
      </c>
    </row>
    <row r="38622" spans="4:5" x14ac:dyDescent="0.25">
      <c r="D38622" s="31">
        <v>-352.22</v>
      </c>
      <c r="E38622" s="28">
        <v>324.87700000000001</v>
      </c>
    </row>
    <row r="38623" spans="4:5" x14ac:dyDescent="0.25">
      <c r="D38623" s="31">
        <v>-352.20400000000001</v>
      </c>
      <c r="E38623" s="28">
        <v>324.822</v>
      </c>
    </row>
    <row r="38624" spans="4:5" x14ac:dyDescent="0.25">
      <c r="D38624" s="31">
        <v>-352.18799999999999</v>
      </c>
      <c r="E38624" s="28">
        <v>324.767</v>
      </c>
    </row>
    <row r="38625" spans="4:5" x14ac:dyDescent="0.25">
      <c r="D38625" s="31">
        <v>-352.17200000000003</v>
      </c>
      <c r="E38625" s="28">
        <v>324.71199999999999</v>
      </c>
    </row>
    <row r="38626" spans="4:5" x14ac:dyDescent="0.25">
      <c r="D38626" s="31">
        <v>-352.15600000000001</v>
      </c>
      <c r="E38626" s="28">
        <v>324.65699999999998</v>
      </c>
    </row>
    <row r="38627" spans="4:5" x14ac:dyDescent="0.25">
      <c r="D38627" s="31">
        <v>-352.14</v>
      </c>
      <c r="E38627" s="28">
        <v>324.60300000000001</v>
      </c>
    </row>
    <row r="38628" spans="4:5" x14ac:dyDescent="0.25">
      <c r="D38628" s="31">
        <v>-352.12400000000002</v>
      </c>
      <c r="E38628" s="28">
        <v>324.548</v>
      </c>
    </row>
    <row r="38629" spans="4:5" x14ac:dyDescent="0.25">
      <c r="D38629" s="31">
        <v>-352.108</v>
      </c>
      <c r="E38629" s="28">
        <v>324.49299999999999</v>
      </c>
    </row>
    <row r="38630" spans="4:5" x14ac:dyDescent="0.25">
      <c r="D38630" s="31">
        <v>-352.09199999999998</v>
      </c>
      <c r="E38630" s="28">
        <v>324.43799999999999</v>
      </c>
    </row>
    <row r="38631" spans="4:5" x14ac:dyDescent="0.25">
      <c r="D38631" s="31">
        <v>-352.07600000000002</v>
      </c>
      <c r="E38631" s="28">
        <v>324.38299999999998</v>
      </c>
    </row>
    <row r="38632" spans="4:5" x14ac:dyDescent="0.25">
      <c r="D38632" s="31">
        <v>-352.06</v>
      </c>
      <c r="E38632" s="28">
        <v>324.32799999999997</v>
      </c>
    </row>
    <row r="38633" spans="4:5" x14ac:dyDescent="0.25">
      <c r="D38633" s="31">
        <v>-352.04399999999998</v>
      </c>
      <c r="E38633" s="28">
        <v>324.274</v>
      </c>
    </row>
    <row r="38634" spans="4:5" x14ac:dyDescent="0.25">
      <c r="D38634" s="31">
        <v>-352.02800000000002</v>
      </c>
      <c r="E38634" s="28">
        <v>324.21899999999999</v>
      </c>
    </row>
    <row r="38635" spans="4:5" x14ac:dyDescent="0.25">
      <c r="D38635" s="31">
        <v>-352.012</v>
      </c>
      <c r="E38635" s="28">
        <v>324.16399999999999</v>
      </c>
    </row>
    <row r="38636" spans="4:5" x14ac:dyDescent="0.25">
      <c r="D38636" s="31">
        <v>-351.99599999999998</v>
      </c>
      <c r="E38636" s="28">
        <v>324.10899999999998</v>
      </c>
    </row>
    <row r="38637" spans="4:5" x14ac:dyDescent="0.25">
      <c r="D38637" s="31">
        <v>-351.98</v>
      </c>
      <c r="E38637" s="28">
        <v>324.05500000000001</v>
      </c>
    </row>
    <row r="38638" spans="4:5" x14ac:dyDescent="0.25">
      <c r="D38638" s="31">
        <v>-351.964</v>
      </c>
      <c r="E38638" s="28">
        <v>324</v>
      </c>
    </row>
    <row r="38639" spans="4:5" x14ac:dyDescent="0.25">
      <c r="D38639" s="31">
        <v>-351.94799999999998</v>
      </c>
      <c r="E38639" s="28">
        <v>323.94499999999999</v>
      </c>
    </row>
    <row r="38640" spans="4:5" x14ac:dyDescent="0.25">
      <c r="D38640" s="31">
        <v>-351.93200000000002</v>
      </c>
      <c r="E38640" s="28">
        <v>323.89100000000002</v>
      </c>
    </row>
    <row r="38641" spans="4:5" x14ac:dyDescent="0.25">
      <c r="D38641" s="31">
        <v>-351.916</v>
      </c>
      <c r="E38641" s="28">
        <v>323.83600000000001</v>
      </c>
    </row>
    <row r="38642" spans="4:5" x14ac:dyDescent="0.25">
      <c r="D38642" s="31">
        <v>-351.9</v>
      </c>
      <c r="E38642" s="28">
        <v>323.78199999999998</v>
      </c>
    </row>
    <row r="38643" spans="4:5" x14ac:dyDescent="0.25">
      <c r="D38643" s="31">
        <v>-351.88400000000001</v>
      </c>
      <c r="E38643" s="28">
        <v>323.72699999999998</v>
      </c>
    </row>
    <row r="38644" spans="4:5" x14ac:dyDescent="0.25">
      <c r="D38644" s="31">
        <v>-351.86799999999999</v>
      </c>
      <c r="E38644" s="28">
        <v>323.673</v>
      </c>
    </row>
    <row r="38645" spans="4:5" x14ac:dyDescent="0.25">
      <c r="D38645" s="31">
        <v>-351.85199999999998</v>
      </c>
      <c r="E38645" s="28">
        <v>323.61799999999999</v>
      </c>
    </row>
    <row r="38646" spans="4:5" x14ac:dyDescent="0.25">
      <c r="D38646" s="31">
        <v>-351.83600000000001</v>
      </c>
      <c r="E38646" s="28">
        <v>323.56400000000002</v>
      </c>
    </row>
    <row r="38647" spans="4:5" x14ac:dyDescent="0.25">
      <c r="D38647" s="31">
        <v>-351.82</v>
      </c>
      <c r="E38647" s="28">
        <v>323.50900000000001</v>
      </c>
    </row>
    <row r="38648" spans="4:5" x14ac:dyDescent="0.25">
      <c r="D38648" s="31">
        <v>-351.80399999999997</v>
      </c>
      <c r="E38648" s="28">
        <v>323.45499999999998</v>
      </c>
    </row>
    <row r="38649" spans="4:5" x14ac:dyDescent="0.25">
      <c r="D38649" s="31">
        <v>-351.78800000000001</v>
      </c>
      <c r="E38649" s="28">
        <v>323.40100000000001</v>
      </c>
    </row>
    <row r="38650" spans="4:5" x14ac:dyDescent="0.25">
      <c r="D38650" s="31">
        <v>-351.77199999999999</v>
      </c>
      <c r="E38650" s="28">
        <v>323.346</v>
      </c>
    </row>
    <row r="38651" spans="4:5" x14ac:dyDescent="0.25">
      <c r="D38651" s="31">
        <v>-351.75599999999997</v>
      </c>
      <c r="E38651" s="28">
        <v>323.29199999999997</v>
      </c>
    </row>
    <row r="38652" spans="4:5" x14ac:dyDescent="0.25">
      <c r="D38652" s="31">
        <v>-351.74</v>
      </c>
      <c r="E38652" s="28">
        <v>323.23700000000002</v>
      </c>
    </row>
    <row r="38653" spans="4:5" x14ac:dyDescent="0.25">
      <c r="D38653" s="31">
        <v>-351.72399999999999</v>
      </c>
      <c r="E38653" s="28">
        <v>323.18299999999999</v>
      </c>
    </row>
    <row r="38654" spans="4:5" x14ac:dyDescent="0.25">
      <c r="D38654" s="31">
        <v>-351.70800000000003</v>
      </c>
      <c r="E38654" s="28">
        <v>323.12900000000002</v>
      </c>
    </row>
    <row r="38655" spans="4:5" x14ac:dyDescent="0.25">
      <c r="D38655" s="31">
        <v>-351.69200000000001</v>
      </c>
      <c r="E38655" s="28">
        <v>323.07499999999999</v>
      </c>
    </row>
    <row r="38656" spans="4:5" x14ac:dyDescent="0.25">
      <c r="D38656" s="31">
        <v>-351.67599999999999</v>
      </c>
      <c r="E38656" s="28">
        <v>323.02</v>
      </c>
    </row>
    <row r="38657" spans="4:5" x14ac:dyDescent="0.25">
      <c r="D38657" s="31">
        <v>-351.66</v>
      </c>
      <c r="E38657" s="28">
        <v>322.96600000000001</v>
      </c>
    </row>
    <row r="38658" spans="4:5" x14ac:dyDescent="0.25">
      <c r="D38658" s="31">
        <v>-351.64400000000001</v>
      </c>
      <c r="E38658" s="28">
        <v>322.91199999999998</v>
      </c>
    </row>
    <row r="38659" spans="4:5" x14ac:dyDescent="0.25">
      <c r="D38659" s="31">
        <v>-351.62799999999999</v>
      </c>
      <c r="E38659" s="28">
        <v>322.858</v>
      </c>
    </row>
    <row r="38660" spans="4:5" x14ac:dyDescent="0.25">
      <c r="D38660" s="31">
        <v>-351.61200000000002</v>
      </c>
      <c r="E38660" s="28">
        <v>322.80399999999997</v>
      </c>
    </row>
    <row r="38661" spans="4:5" x14ac:dyDescent="0.25">
      <c r="D38661" s="31">
        <v>-351.596</v>
      </c>
      <c r="E38661" s="28">
        <v>322.74900000000002</v>
      </c>
    </row>
    <row r="38662" spans="4:5" x14ac:dyDescent="0.25">
      <c r="D38662" s="31">
        <v>-351.58</v>
      </c>
      <c r="E38662" s="28">
        <v>322.69499999999999</v>
      </c>
    </row>
    <row r="38663" spans="4:5" x14ac:dyDescent="0.25">
      <c r="D38663" s="31">
        <v>-351.56400000000002</v>
      </c>
      <c r="E38663" s="28">
        <v>322.64100000000002</v>
      </c>
    </row>
    <row r="38664" spans="4:5" x14ac:dyDescent="0.25">
      <c r="D38664" s="31">
        <v>-351.548</v>
      </c>
      <c r="E38664" s="28">
        <v>322.58699999999999</v>
      </c>
    </row>
    <row r="38665" spans="4:5" x14ac:dyDescent="0.25">
      <c r="D38665" s="31">
        <v>-351.53199999999998</v>
      </c>
      <c r="E38665" s="28">
        <v>322.53300000000002</v>
      </c>
    </row>
    <row r="38666" spans="4:5" x14ac:dyDescent="0.25">
      <c r="D38666" s="31">
        <v>-351.51600000000002</v>
      </c>
      <c r="E38666" s="28">
        <v>322.47899999999998</v>
      </c>
    </row>
    <row r="38667" spans="4:5" x14ac:dyDescent="0.25">
      <c r="D38667" s="31">
        <v>-351.5</v>
      </c>
      <c r="E38667" s="28">
        <v>322.42500000000001</v>
      </c>
    </row>
    <row r="38668" spans="4:5" x14ac:dyDescent="0.25">
      <c r="D38668" s="31">
        <v>-351.48399999999998</v>
      </c>
      <c r="E38668" s="28">
        <v>322.37099999999998</v>
      </c>
    </row>
    <row r="38669" spans="4:5" x14ac:dyDescent="0.25">
      <c r="D38669" s="31">
        <v>-351.46800000000002</v>
      </c>
      <c r="E38669" s="28">
        <v>322.31700000000001</v>
      </c>
    </row>
    <row r="38670" spans="4:5" x14ac:dyDescent="0.25">
      <c r="D38670" s="31">
        <v>-351.452</v>
      </c>
      <c r="E38670" s="28">
        <v>322.26299999999998</v>
      </c>
    </row>
    <row r="38671" spans="4:5" x14ac:dyDescent="0.25">
      <c r="D38671" s="31">
        <v>-351.43599999999998</v>
      </c>
      <c r="E38671" s="28">
        <v>322.20999999999998</v>
      </c>
    </row>
    <row r="38672" spans="4:5" x14ac:dyDescent="0.25">
      <c r="D38672" s="31">
        <v>-351.42</v>
      </c>
      <c r="E38672" s="28">
        <v>322.15600000000001</v>
      </c>
    </row>
    <row r="38673" spans="4:5" x14ac:dyDescent="0.25">
      <c r="D38673" s="31">
        <v>-351.404</v>
      </c>
      <c r="E38673" s="28">
        <v>322.10199999999998</v>
      </c>
    </row>
    <row r="38674" spans="4:5" x14ac:dyDescent="0.25">
      <c r="D38674" s="31">
        <v>-351.38799999999998</v>
      </c>
      <c r="E38674" s="28">
        <v>322.048</v>
      </c>
    </row>
    <row r="38675" spans="4:5" x14ac:dyDescent="0.25">
      <c r="D38675" s="31">
        <v>-351.37200000000001</v>
      </c>
      <c r="E38675" s="28">
        <v>321.99400000000003</v>
      </c>
    </row>
    <row r="38676" spans="4:5" x14ac:dyDescent="0.25">
      <c r="D38676" s="31">
        <v>-351.35599999999999</v>
      </c>
      <c r="E38676" s="28">
        <v>321.94</v>
      </c>
    </row>
    <row r="38677" spans="4:5" x14ac:dyDescent="0.25">
      <c r="D38677" s="31">
        <v>-351.34</v>
      </c>
      <c r="E38677" s="28">
        <v>321.887</v>
      </c>
    </row>
    <row r="38678" spans="4:5" x14ac:dyDescent="0.25">
      <c r="D38678" s="31">
        <v>-351.32400000000001</v>
      </c>
      <c r="E38678" s="28">
        <v>321.83300000000003</v>
      </c>
    </row>
    <row r="38679" spans="4:5" x14ac:dyDescent="0.25">
      <c r="D38679" s="31">
        <v>-351.30799999999999</v>
      </c>
      <c r="E38679" s="28">
        <v>321.779</v>
      </c>
    </row>
    <row r="38680" spans="4:5" x14ac:dyDescent="0.25">
      <c r="D38680" s="31">
        <v>-351.29199999999997</v>
      </c>
      <c r="E38680" s="28">
        <v>321.72500000000002</v>
      </c>
    </row>
    <row r="38681" spans="4:5" x14ac:dyDescent="0.25">
      <c r="D38681" s="31">
        <v>-351.27600000000001</v>
      </c>
      <c r="E38681" s="28">
        <v>321.67200000000003</v>
      </c>
    </row>
    <row r="38682" spans="4:5" x14ac:dyDescent="0.25">
      <c r="D38682" s="31">
        <v>-351.26</v>
      </c>
      <c r="E38682" s="28">
        <v>321.61799999999999</v>
      </c>
    </row>
    <row r="38683" spans="4:5" x14ac:dyDescent="0.25">
      <c r="D38683" s="31">
        <v>-351.24400000000003</v>
      </c>
      <c r="E38683" s="28">
        <v>321.565</v>
      </c>
    </row>
    <row r="38684" spans="4:5" x14ac:dyDescent="0.25">
      <c r="D38684" s="31">
        <v>-351.22800000000001</v>
      </c>
      <c r="E38684" s="28">
        <v>321.51100000000002</v>
      </c>
    </row>
    <row r="38685" spans="4:5" x14ac:dyDescent="0.25">
      <c r="D38685" s="31">
        <v>-351.21199999999999</v>
      </c>
      <c r="E38685" s="28">
        <v>321.45699999999999</v>
      </c>
    </row>
    <row r="38686" spans="4:5" x14ac:dyDescent="0.25">
      <c r="D38686" s="31">
        <v>-351.19600000000003</v>
      </c>
      <c r="E38686" s="28">
        <v>321.404</v>
      </c>
    </row>
    <row r="38687" spans="4:5" x14ac:dyDescent="0.25">
      <c r="D38687" s="31">
        <v>-351.18</v>
      </c>
      <c r="E38687" s="28">
        <v>321.35000000000002</v>
      </c>
    </row>
    <row r="38688" spans="4:5" x14ac:dyDescent="0.25">
      <c r="D38688" s="31">
        <v>-351.16399999999999</v>
      </c>
      <c r="E38688" s="28">
        <v>321.29700000000003</v>
      </c>
    </row>
    <row r="38689" spans="4:5" x14ac:dyDescent="0.25">
      <c r="D38689" s="31">
        <v>-351.14800000000002</v>
      </c>
      <c r="E38689" s="28">
        <v>321.24299999999999</v>
      </c>
    </row>
    <row r="38690" spans="4:5" x14ac:dyDescent="0.25">
      <c r="D38690" s="31">
        <v>-351.13200000000001</v>
      </c>
      <c r="E38690" s="28">
        <v>321.19</v>
      </c>
    </row>
    <row r="38691" spans="4:5" x14ac:dyDescent="0.25">
      <c r="D38691" s="31">
        <v>-351.11599999999999</v>
      </c>
      <c r="E38691" s="28">
        <v>321.13600000000002</v>
      </c>
    </row>
    <row r="38692" spans="4:5" x14ac:dyDescent="0.25">
      <c r="D38692" s="31">
        <v>-351.1</v>
      </c>
      <c r="E38692" s="28">
        <v>321.08300000000003</v>
      </c>
    </row>
    <row r="38693" spans="4:5" x14ac:dyDescent="0.25">
      <c r="D38693" s="31">
        <v>-351.084</v>
      </c>
      <c r="E38693" s="28">
        <v>321.02999999999997</v>
      </c>
    </row>
    <row r="38694" spans="4:5" x14ac:dyDescent="0.25">
      <c r="D38694" s="31">
        <v>-351.06799999999998</v>
      </c>
      <c r="E38694" s="28">
        <v>320.976</v>
      </c>
    </row>
    <row r="38695" spans="4:5" x14ac:dyDescent="0.25">
      <c r="D38695" s="31">
        <v>-351.05200000000002</v>
      </c>
      <c r="E38695" s="28">
        <v>320.923</v>
      </c>
    </row>
    <row r="38696" spans="4:5" x14ac:dyDescent="0.25">
      <c r="D38696" s="31">
        <v>-351.036</v>
      </c>
      <c r="E38696" s="28">
        <v>320.86900000000003</v>
      </c>
    </row>
    <row r="38697" spans="4:5" x14ac:dyDescent="0.25">
      <c r="D38697" s="31">
        <v>-351.02</v>
      </c>
      <c r="E38697" s="28">
        <v>320.81599999999997</v>
      </c>
    </row>
    <row r="38698" spans="4:5" x14ac:dyDescent="0.25">
      <c r="D38698" s="31">
        <v>-351.00400000000002</v>
      </c>
      <c r="E38698" s="28">
        <v>320.76299999999998</v>
      </c>
    </row>
    <row r="38699" spans="4:5" x14ac:dyDescent="0.25">
      <c r="D38699" s="31">
        <v>-350.988</v>
      </c>
      <c r="E38699" s="28">
        <v>320.70999999999998</v>
      </c>
    </row>
    <row r="38700" spans="4:5" x14ac:dyDescent="0.25">
      <c r="D38700" s="31">
        <v>-350.97199999999998</v>
      </c>
      <c r="E38700" s="28">
        <v>320.65600000000001</v>
      </c>
    </row>
    <row r="38701" spans="4:5" x14ac:dyDescent="0.25">
      <c r="D38701" s="31">
        <v>-350.95600000000002</v>
      </c>
      <c r="E38701" s="28">
        <v>320.60300000000001</v>
      </c>
    </row>
    <row r="38702" spans="4:5" x14ac:dyDescent="0.25">
      <c r="D38702" s="31">
        <v>-350.94</v>
      </c>
      <c r="E38702" s="28">
        <v>320.55</v>
      </c>
    </row>
    <row r="38703" spans="4:5" x14ac:dyDescent="0.25">
      <c r="D38703" s="31">
        <v>-350.92399999999998</v>
      </c>
      <c r="E38703" s="28">
        <v>320.49700000000001</v>
      </c>
    </row>
    <row r="38704" spans="4:5" x14ac:dyDescent="0.25">
      <c r="D38704" s="31">
        <v>-350.90800000000002</v>
      </c>
      <c r="E38704" s="28">
        <v>320.44400000000002</v>
      </c>
    </row>
    <row r="38705" spans="4:5" x14ac:dyDescent="0.25">
      <c r="D38705" s="31">
        <v>-350.892</v>
      </c>
      <c r="E38705" s="28">
        <v>320.39100000000002</v>
      </c>
    </row>
    <row r="38706" spans="4:5" x14ac:dyDescent="0.25">
      <c r="D38706" s="31">
        <v>-350.87599999999998</v>
      </c>
      <c r="E38706" s="28">
        <v>320.33699999999999</v>
      </c>
    </row>
    <row r="38707" spans="4:5" x14ac:dyDescent="0.25">
      <c r="D38707" s="31">
        <v>-350.86</v>
      </c>
      <c r="E38707" s="28">
        <v>320.28399999999999</v>
      </c>
    </row>
    <row r="38708" spans="4:5" x14ac:dyDescent="0.25">
      <c r="D38708" s="31">
        <v>-350.84399999999999</v>
      </c>
      <c r="E38708" s="28">
        <v>320.23099999999999</v>
      </c>
    </row>
    <row r="38709" spans="4:5" x14ac:dyDescent="0.25">
      <c r="D38709" s="31">
        <v>-350.82799999999997</v>
      </c>
      <c r="E38709" s="28">
        <v>320.178</v>
      </c>
    </row>
    <row r="38710" spans="4:5" x14ac:dyDescent="0.25">
      <c r="D38710" s="31">
        <v>-350.81200000000001</v>
      </c>
      <c r="E38710" s="28">
        <v>320.125</v>
      </c>
    </row>
    <row r="38711" spans="4:5" x14ac:dyDescent="0.25">
      <c r="D38711" s="31">
        <v>-350.79700000000003</v>
      </c>
      <c r="E38711" s="28">
        <v>320.072</v>
      </c>
    </row>
    <row r="38712" spans="4:5" x14ac:dyDescent="0.25">
      <c r="D38712" s="31">
        <v>-350.78100000000001</v>
      </c>
      <c r="E38712" s="28">
        <v>320.01900000000001</v>
      </c>
    </row>
    <row r="38713" spans="4:5" x14ac:dyDescent="0.25">
      <c r="D38713" s="31">
        <v>-350.76499999999999</v>
      </c>
      <c r="E38713" s="28">
        <v>319.96600000000001</v>
      </c>
    </row>
    <row r="38714" spans="4:5" x14ac:dyDescent="0.25">
      <c r="D38714" s="31">
        <v>-350.74900000000002</v>
      </c>
      <c r="E38714" s="28">
        <v>319.91399999999999</v>
      </c>
    </row>
    <row r="38715" spans="4:5" x14ac:dyDescent="0.25">
      <c r="D38715" s="31">
        <v>-350.733</v>
      </c>
      <c r="E38715" s="28">
        <v>319.86099999999999</v>
      </c>
    </row>
    <row r="38716" spans="4:5" x14ac:dyDescent="0.25">
      <c r="D38716" s="31">
        <v>-350.71699999999998</v>
      </c>
      <c r="E38716" s="28">
        <v>319.80799999999999</v>
      </c>
    </row>
    <row r="38717" spans="4:5" x14ac:dyDescent="0.25">
      <c r="D38717" s="31">
        <v>-350.70100000000002</v>
      </c>
      <c r="E38717" s="28">
        <v>319.755</v>
      </c>
    </row>
    <row r="38718" spans="4:5" x14ac:dyDescent="0.25">
      <c r="D38718" s="31">
        <v>-350.685</v>
      </c>
      <c r="E38718" s="28">
        <v>319.702</v>
      </c>
    </row>
    <row r="38719" spans="4:5" x14ac:dyDescent="0.25">
      <c r="D38719" s="31">
        <v>-350.66899999999998</v>
      </c>
      <c r="E38719" s="28">
        <v>319.649</v>
      </c>
    </row>
    <row r="38720" spans="4:5" x14ac:dyDescent="0.25">
      <c r="D38720" s="31">
        <v>-350.65300000000002</v>
      </c>
      <c r="E38720" s="28">
        <v>319.596</v>
      </c>
    </row>
    <row r="38721" spans="4:5" x14ac:dyDescent="0.25">
      <c r="D38721" s="31">
        <v>-350.637</v>
      </c>
      <c r="E38721" s="28">
        <v>319.54399999999998</v>
      </c>
    </row>
    <row r="38722" spans="4:5" x14ac:dyDescent="0.25">
      <c r="D38722" s="31">
        <v>-350.62099999999998</v>
      </c>
      <c r="E38722" s="28">
        <v>319.49099999999999</v>
      </c>
    </row>
    <row r="38723" spans="4:5" x14ac:dyDescent="0.25">
      <c r="D38723" s="31">
        <v>-350.60500000000002</v>
      </c>
      <c r="E38723" s="28">
        <v>319.43799999999999</v>
      </c>
    </row>
    <row r="38724" spans="4:5" x14ac:dyDescent="0.25">
      <c r="D38724" s="31">
        <v>-350.589</v>
      </c>
      <c r="E38724" s="28">
        <v>319.38600000000002</v>
      </c>
    </row>
    <row r="38725" spans="4:5" x14ac:dyDescent="0.25">
      <c r="D38725" s="31">
        <v>-350.57299999999998</v>
      </c>
      <c r="E38725" s="28">
        <v>319.33300000000003</v>
      </c>
    </row>
    <row r="38726" spans="4:5" x14ac:dyDescent="0.25">
      <c r="D38726" s="31">
        <v>-350.55700000000002</v>
      </c>
      <c r="E38726" s="28">
        <v>319.27999999999997</v>
      </c>
    </row>
    <row r="38727" spans="4:5" x14ac:dyDescent="0.25">
      <c r="D38727" s="31">
        <v>-350.541</v>
      </c>
      <c r="E38727" s="28">
        <v>319.22800000000001</v>
      </c>
    </row>
    <row r="38728" spans="4:5" x14ac:dyDescent="0.25">
      <c r="D38728" s="31">
        <v>-350.52499999999998</v>
      </c>
      <c r="E38728" s="28">
        <v>319.17500000000001</v>
      </c>
    </row>
    <row r="38729" spans="4:5" x14ac:dyDescent="0.25">
      <c r="D38729" s="31">
        <v>-350.50900000000001</v>
      </c>
      <c r="E38729" s="28">
        <v>319.12299999999999</v>
      </c>
    </row>
    <row r="38730" spans="4:5" x14ac:dyDescent="0.25">
      <c r="D38730" s="31">
        <v>-350.49299999999999</v>
      </c>
      <c r="E38730" s="28">
        <v>319.07</v>
      </c>
    </row>
    <row r="38731" spans="4:5" x14ac:dyDescent="0.25">
      <c r="D38731" s="31">
        <v>-350.47699999999998</v>
      </c>
      <c r="E38731" s="28">
        <v>319.01799999999997</v>
      </c>
    </row>
    <row r="38732" spans="4:5" x14ac:dyDescent="0.25">
      <c r="D38732" s="31">
        <v>-350.46100000000001</v>
      </c>
      <c r="E38732" s="28">
        <v>318.96499999999997</v>
      </c>
    </row>
    <row r="38733" spans="4:5" x14ac:dyDescent="0.25">
      <c r="D38733" s="31">
        <v>-350.44499999999999</v>
      </c>
      <c r="E38733" s="28">
        <v>318.91300000000001</v>
      </c>
    </row>
    <row r="38734" spans="4:5" x14ac:dyDescent="0.25">
      <c r="D38734" s="31">
        <v>-350.42899999999997</v>
      </c>
      <c r="E38734" s="28">
        <v>318.86</v>
      </c>
    </row>
    <row r="38735" spans="4:5" x14ac:dyDescent="0.25">
      <c r="D38735" s="31">
        <v>-350.41300000000001</v>
      </c>
      <c r="E38735" s="28">
        <v>318.80799999999999</v>
      </c>
    </row>
    <row r="38736" spans="4:5" x14ac:dyDescent="0.25">
      <c r="D38736" s="31">
        <v>-350.39699999999999</v>
      </c>
      <c r="E38736" s="28">
        <v>318.755</v>
      </c>
    </row>
    <row r="38737" spans="4:5" x14ac:dyDescent="0.25">
      <c r="D38737" s="31">
        <v>-350.38099999999997</v>
      </c>
      <c r="E38737" s="28">
        <v>318.70299999999997</v>
      </c>
    </row>
    <row r="38738" spans="4:5" x14ac:dyDescent="0.25">
      <c r="D38738" s="31">
        <v>-350.36500000000001</v>
      </c>
      <c r="E38738" s="28">
        <v>318.65100000000001</v>
      </c>
    </row>
    <row r="38739" spans="4:5" x14ac:dyDescent="0.25">
      <c r="D38739" s="31">
        <v>-350.34899999999999</v>
      </c>
      <c r="E38739" s="28">
        <v>318.59899999999999</v>
      </c>
    </row>
    <row r="38740" spans="4:5" x14ac:dyDescent="0.25">
      <c r="D38740" s="31">
        <v>-350.33300000000003</v>
      </c>
      <c r="E38740" s="28">
        <v>318.54599999999999</v>
      </c>
    </row>
    <row r="38741" spans="4:5" x14ac:dyDescent="0.25">
      <c r="D38741" s="31">
        <v>-350.31700000000001</v>
      </c>
      <c r="E38741" s="28">
        <v>318.49400000000003</v>
      </c>
    </row>
    <row r="38742" spans="4:5" x14ac:dyDescent="0.25">
      <c r="D38742" s="31">
        <v>-350.30099999999999</v>
      </c>
      <c r="E38742" s="28">
        <v>318.44200000000001</v>
      </c>
    </row>
    <row r="38743" spans="4:5" x14ac:dyDescent="0.25">
      <c r="D38743" s="31">
        <v>-350.28500000000003</v>
      </c>
      <c r="E38743" s="28">
        <v>318.38900000000001</v>
      </c>
    </row>
    <row r="38744" spans="4:5" x14ac:dyDescent="0.25">
      <c r="D38744" s="31">
        <v>-350.26900000000001</v>
      </c>
      <c r="E38744" s="28">
        <v>318.33699999999999</v>
      </c>
    </row>
    <row r="38745" spans="4:5" x14ac:dyDescent="0.25">
      <c r="D38745" s="31">
        <v>-350.25299999999999</v>
      </c>
      <c r="E38745" s="28">
        <v>318.28500000000003</v>
      </c>
    </row>
    <row r="38746" spans="4:5" x14ac:dyDescent="0.25">
      <c r="D38746" s="31">
        <v>-350.23700000000002</v>
      </c>
      <c r="E38746" s="28">
        <v>318.233</v>
      </c>
    </row>
    <row r="38747" spans="4:5" x14ac:dyDescent="0.25">
      <c r="D38747" s="31">
        <v>-350.221</v>
      </c>
      <c r="E38747" s="28">
        <v>318.18099999999998</v>
      </c>
    </row>
    <row r="38748" spans="4:5" x14ac:dyDescent="0.25">
      <c r="D38748" s="31">
        <v>-350.20499999999998</v>
      </c>
      <c r="E38748" s="28">
        <v>318.12799999999999</v>
      </c>
    </row>
    <row r="38749" spans="4:5" x14ac:dyDescent="0.25">
      <c r="D38749" s="31">
        <v>-350.18900000000002</v>
      </c>
      <c r="E38749" s="28">
        <v>318.077</v>
      </c>
    </row>
    <row r="38750" spans="4:5" x14ac:dyDescent="0.25">
      <c r="D38750" s="31">
        <v>-350.173</v>
      </c>
      <c r="E38750" s="28">
        <v>318.02499999999998</v>
      </c>
    </row>
    <row r="38751" spans="4:5" x14ac:dyDescent="0.25">
      <c r="D38751" s="31">
        <v>-350.15699999999998</v>
      </c>
      <c r="E38751" s="28">
        <v>317.97199999999998</v>
      </c>
    </row>
    <row r="38752" spans="4:5" x14ac:dyDescent="0.25">
      <c r="D38752" s="31">
        <v>-350.14100000000002</v>
      </c>
      <c r="E38752" s="28">
        <v>317.92</v>
      </c>
    </row>
    <row r="38753" spans="4:5" x14ac:dyDescent="0.25">
      <c r="D38753" s="31">
        <v>-350.125</v>
      </c>
      <c r="E38753" s="28">
        <v>317.86799999999999</v>
      </c>
    </row>
    <row r="38754" spans="4:5" x14ac:dyDescent="0.25">
      <c r="D38754" s="31">
        <v>-350.10899999999998</v>
      </c>
      <c r="E38754" s="28">
        <v>317.81599999999997</v>
      </c>
    </row>
    <row r="38755" spans="4:5" x14ac:dyDescent="0.25">
      <c r="D38755" s="31">
        <v>-350.09300000000002</v>
      </c>
      <c r="E38755" s="28">
        <v>317.76400000000001</v>
      </c>
    </row>
    <row r="38756" spans="4:5" x14ac:dyDescent="0.25">
      <c r="D38756" s="31">
        <v>-350.077</v>
      </c>
      <c r="E38756" s="28">
        <v>317.71199999999999</v>
      </c>
    </row>
    <row r="38757" spans="4:5" x14ac:dyDescent="0.25">
      <c r="D38757" s="31">
        <v>-350.06099999999998</v>
      </c>
      <c r="E38757" s="28">
        <v>317.661</v>
      </c>
    </row>
    <row r="38758" spans="4:5" x14ac:dyDescent="0.25">
      <c r="D38758" s="31">
        <v>-350.04500000000002</v>
      </c>
      <c r="E38758" s="28">
        <v>317.60899999999998</v>
      </c>
    </row>
    <row r="38759" spans="4:5" x14ac:dyDescent="0.25">
      <c r="D38759" s="31">
        <v>-350.029</v>
      </c>
      <c r="E38759" s="28">
        <v>317.55700000000002</v>
      </c>
    </row>
    <row r="38760" spans="4:5" x14ac:dyDescent="0.25">
      <c r="D38760" s="31">
        <v>-350.01299999999998</v>
      </c>
      <c r="E38760" s="28">
        <v>317.505</v>
      </c>
    </row>
    <row r="38761" spans="4:5" x14ac:dyDescent="0.25">
      <c r="D38761" s="31">
        <v>-349.99700000000001</v>
      </c>
      <c r="E38761" s="28">
        <v>317.45299999999997</v>
      </c>
    </row>
    <row r="38762" spans="4:5" x14ac:dyDescent="0.25">
      <c r="D38762" s="31">
        <v>-349.98099999999999</v>
      </c>
      <c r="E38762" s="28">
        <v>317.40199999999999</v>
      </c>
    </row>
    <row r="38763" spans="4:5" x14ac:dyDescent="0.25">
      <c r="D38763" s="31">
        <v>-349.96499999999997</v>
      </c>
      <c r="E38763" s="28">
        <v>317.35000000000002</v>
      </c>
    </row>
    <row r="38764" spans="4:5" x14ac:dyDescent="0.25">
      <c r="D38764" s="31">
        <v>-349.94900000000001</v>
      </c>
      <c r="E38764" s="28">
        <v>317.298</v>
      </c>
    </row>
    <row r="38765" spans="4:5" x14ac:dyDescent="0.25">
      <c r="D38765" s="31">
        <v>-349.93299999999999</v>
      </c>
      <c r="E38765" s="28">
        <v>317.24599999999998</v>
      </c>
    </row>
    <row r="38766" spans="4:5" x14ac:dyDescent="0.25">
      <c r="D38766" s="31">
        <v>-349.91699999999997</v>
      </c>
      <c r="E38766" s="28">
        <v>317.19499999999999</v>
      </c>
    </row>
    <row r="38767" spans="4:5" x14ac:dyDescent="0.25">
      <c r="D38767" s="31">
        <v>-349.90100000000001</v>
      </c>
      <c r="E38767" s="28">
        <v>317.14299999999997</v>
      </c>
    </row>
    <row r="38768" spans="4:5" x14ac:dyDescent="0.25">
      <c r="D38768" s="31">
        <v>-349.88499999999999</v>
      </c>
      <c r="E38768" s="28">
        <v>317.09100000000001</v>
      </c>
    </row>
    <row r="38769" spans="4:5" x14ac:dyDescent="0.25">
      <c r="D38769" s="31">
        <v>-349.86900000000003</v>
      </c>
      <c r="E38769" s="28">
        <v>317.04000000000002</v>
      </c>
    </row>
    <row r="38770" spans="4:5" x14ac:dyDescent="0.25">
      <c r="D38770" s="31">
        <v>-349.85300000000001</v>
      </c>
      <c r="E38770" s="28">
        <v>316.988</v>
      </c>
    </row>
    <row r="38771" spans="4:5" x14ac:dyDescent="0.25">
      <c r="D38771" s="31">
        <v>-349.83699999999999</v>
      </c>
      <c r="E38771" s="28">
        <v>316.93700000000001</v>
      </c>
    </row>
    <row r="38772" spans="4:5" x14ac:dyDescent="0.25">
      <c r="D38772" s="31">
        <v>-349.82100000000003</v>
      </c>
      <c r="E38772" s="28">
        <v>316.88499999999999</v>
      </c>
    </row>
    <row r="38773" spans="4:5" x14ac:dyDescent="0.25">
      <c r="D38773" s="31">
        <v>-349.80500000000001</v>
      </c>
      <c r="E38773" s="28">
        <v>316.83300000000003</v>
      </c>
    </row>
    <row r="38774" spans="4:5" x14ac:dyDescent="0.25">
      <c r="D38774" s="31">
        <v>-349.78899999999999</v>
      </c>
      <c r="E38774" s="28">
        <v>316.78199999999998</v>
      </c>
    </row>
    <row r="38775" spans="4:5" x14ac:dyDescent="0.25">
      <c r="D38775" s="31">
        <v>-349.77300000000002</v>
      </c>
      <c r="E38775" s="28">
        <v>316.73</v>
      </c>
    </row>
    <row r="38776" spans="4:5" x14ac:dyDescent="0.25">
      <c r="D38776" s="31">
        <v>-349.75700000000001</v>
      </c>
      <c r="E38776" s="28">
        <v>316.67899999999997</v>
      </c>
    </row>
    <row r="38777" spans="4:5" x14ac:dyDescent="0.25">
      <c r="D38777" s="31">
        <v>-349.74099999999999</v>
      </c>
      <c r="E38777" s="28">
        <v>316.62799999999999</v>
      </c>
    </row>
    <row r="38778" spans="4:5" x14ac:dyDescent="0.25">
      <c r="D38778" s="31">
        <v>-349.72500000000002</v>
      </c>
      <c r="E38778" s="28">
        <v>316.57600000000002</v>
      </c>
    </row>
    <row r="38779" spans="4:5" x14ac:dyDescent="0.25">
      <c r="D38779" s="31">
        <v>-349.709</v>
      </c>
      <c r="E38779" s="28">
        <v>316.52499999999998</v>
      </c>
    </row>
    <row r="38780" spans="4:5" x14ac:dyDescent="0.25">
      <c r="D38780" s="31">
        <v>-349.69299999999998</v>
      </c>
      <c r="E38780" s="28">
        <v>316.47300000000001</v>
      </c>
    </row>
    <row r="38781" spans="4:5" x14ac:dyDescent="0.25">
      <c r="D38781" s="31">
        <v>-349.67700000000002</v>
      </c>
      <c r="E38781" s="28">
        <v>316.42200000000003</v>
      </c>
    </row>
    <row r="38782" spans="4:5" x14ac:dyDescent="0.25">
      <c r="D38782" s="31">
        <v>-349.661</v>
      </c>
      <c r="E38782" s="28">
        <v>316.37099999999998</v>
      </c>
    </row>
    <row r="38783" spans="4:5" x14ac:dyDescent="0.25">
      <c r="D38783" s="31">
        <v>-349.64499999999998</v>
      </c>
      <c r="E38783" s="28">
        <v>316.32</v>
      </c>
    </row>
    <row r="38784" spans="4:5" x14ac:dyDescent="0.25">
      <c r="D38784" s="31">
        <v>-349.62900000000002</v>
      </c>
      <c r="E38784" s="28">
        <v>316.26799999999997</v>
      </c>
    </row>
    <row r="38785" spans="4:5" x14ac:dyDescent="0.25">
      <c r="D38785" s="31">
        <v>-349.613</v>
      </c>
      <c r="E38785" s="28">
        <v>316.21699999999998</v>
      </c>
    </row>
    <row r="38786" spans="4:5" x14ac:dyDescent="0.25">
      <c r="D38786" s="31">
        <v>-349.59699999999998</v>
      </c>
      <c r="E38786" s="28">
        <v>316.166</v>
      </c>
    </row>
    <row r="38787" spans="4:5" x14ac:dyDescent="0.25">
      <c r="D38787" s="31">
        <v>-349.58100000000002</v>
      </c>
      <c r="E38787" s="28">
        <v>316.11500000000001</v>
      </c>
    </row>
    <row r="38788" spans="4:5" x14ac:dyDescent="0.25">
      <c r="D38788" s="31">
        <v>-349.565</v>
      </c>
      <c r="E38788" s="28">
        <v>316.06299999999999</v>
      </c>
    </row>
    <row r="38789" spans="4:5" x14ac:dyDescent="0.25">
      <c r="D38789" s="31">
        <v>-349.54899999999998</v>
      </c>
      <c r="E38789" s="28">
        <v>316.012</v>
      </c>
    </row>
    <row r="38790" spans="4:5" x14ac:dyDescent="0.25">
      <c r="D38790" s="31">
        <v>-349.53300000000002</v>
      </c>
      <c r="E38790" s="28">
        <v>315.96100000000001</v>
      </c>
    </row>
    <row r="38791" spans="4:5" x14ac:dyDescent="0.25">
      <c r="D38791" s="31">
        <v>-349.517</v>
      </c>
      <c r="E38791" s="28">
        <v>315.91000000000003</v>
      </c>
    </row>
    <row r="38792" spans="4:5" x14ac:dyDescent="0.25">
      <c r="D38792" s="31">
        <v>-349.50099999999998</v>
      </c>
      <c r="E38792" s="28">
        <v>315.85899999999998</v>
      </c>
    </row>
    <row r="38793" spans="4:5" x14ac:dyDescent="0.25">
      <c r="D38793" s="31">
        <v>-349.48500000000001</v>
      </c>
      <c r="E38793" s="28">
        <v>315.80799999999999</v>
      </c>
    </row>
    <row r="38794" spans="4:5" x14ac:dyDescent="0.25">
      <c r="D38794" s="31">
        <v>-349.46899999999999</v>
      </c>
      <c r="E38794" s="28">
        <v>315.75700000000001</v>
      </c>
    </row>
    <row r="38795" spans="4:5" x14ac:dyDescent="0.25">
      <c r="D38795" s="31">
        <v>-349.45299999999997</v>
      </c>
      <c r="E38795" s="28">
        <v>315.70600000000002</v>
      </c>
    </row>
    <row r="38796" spans="4:5" x14ac:dyDescent="0.25">
      <c r="D38796" s="31">
        <v>-349.43700000000001</v>
      </c>
      <c r="E38796" s="28">
        <v>315.65499999999997</v>
      </c>
    </row>
    <row r="38797" spans="4:5" x14ac:dyDescent="0.25">
      <c r="D38797" s="31">
        <v>-349.42099999999999</v>
      </c>
      <c r="E38797" s="28">
        <v>315.60399999999998</v>
      </c>
    </row>
    <row r="38798" spans="4:5" x14ac:dyDescent="0.25">
      <c r="D38798" s="31">
        <v>-349.40499999999997</v>
      </c>
      <c r="E38798" s="28">
        <v>315.553</v>
      </c>
    </row>
    <row r="38799" spans="4:5" x14ac:dyDescent="0.25">
      <c r="D38799" s="31">
        <v>-349.38900000000001</v>
      </c>
      <c r="E38799" s="28">
        <v>315.50200000000001</v>
      </c>
    </row>
    <row r="38800" spans="4:5" x14ac:dyDescent="0.25">
      <c r="D38800" s="31">
        <v>-349.37299999999999</v>
      </c>
      <c r="E38800" s="28">
        <v>315.45100000000002</v>
      </c>
    </row>
    <row r="38801" spans="4:5" x14ac:dyDescent="0.25">
      <c r="D38801" s="31">
        <v>-349.35700000000003</v>
      </c>
      <c r="E38801" s="28">
        <v>315.39999999999998</v>
      </c>
    </row>
    <row r="38802" spans="4:5" x14ac:dyDescent="0.25">
      <c r="D38802" s="31">
        <v>-349.34100000000001</v>
      </c>
      <c r="E38802" s="28">
        <v>315.35000000000002</v>
      </c>
    </row>
    <row r="38803" spans="4:5" x14ac:dyDescent="0.25">
      <c r="D38803" s="31">
        <v>-349.32499999999999</v>
      </c>
      <c r="E38803" s="28">
        <v>315.29899999999998</v>
      </c>
    </row>
    <row r="38804" spans="4:5" x14ac:dyDescent="0.25">
      <c r="D38804" s="31">
        <v>-349.30900000000003</v>
      </c>
      <c r="E38804" s="28">
        <v>315.24799999999999</v>
      </c>
    </row>
    <row r="38805" spans="4:5" x14ac:dyDescent="0.25">
      <c r="D38805" s="31">
        <v>-349.29300000000001</v>
      </c>
      <c r="E38805" s="28">
        <v>315.197</v>
      </c>
    </row>
    <row r="38806" spans="4:5" x14ac:dyDescent="0.25">
      <c r="D38806" s="31">
        <v>-349.27699999999999</v>
      </c>
      <c r="E38806" s="28">
        <v>315.14600000000002</v>
      </c>
    </row>
    <row r="38807" spans="4:5" x14ac:dyDescent="0.25">
      <c r="D38807" s="31">
        <v>-349.26100000000002</v>
      </c>
      <c r="E38807" s="28">
        <v>315.096</v>
      </c>
    </row>
    <row r="38808" spans="4:5" x14ac:dyDescent="0.25">
      <c r="D38808" s="31">
        <v>-349.245</v>
      </c>
      <c r="E38808" s="28">
        <v>315.04500000000002</v>
      </c>
    </row>
    <row r="38809" spans="4:5" x14ac:dyDescent="0.25">
      <c r="D38809" s="31">
        <v>-349.22899999999998</v>
      </c>
      <c r="E38809" s="28">
        <v>314.99400000000003</v>
      </c>
    </row>
    <row r="38810" spans="4:5" x14ac:dyDescent="0.25">
      <c r="D38810" s="31">
        <v>-349.21300000000002</v>
      </c>
      <c r="E38810" s="28">
        <v>314.94400000000002</v>
      </c>
    </row>
    <row r="38811" spans="4:5" x14ac:dyDescent="0.25">
      <c r="D38811" s="31">
        <v>-349.197</v>
      </c>
      <c r="E38811" s="28">
        <v>314.89299999999997</v>
      </c>
    </row>
    <row r="38812" spans="4:5" x14ac:dyDescent="0.25">
      <c r="D38812" s="31">
        <v>-349.18099999999998</v>
      </c>
      <c r="E38812" s="28">
        <v>314.84300000000002</v>
      </c>
    </row>
    <row r="38813" spans="4:5" x14ac:dyDescent="0.25">
      <c r="D38813" s="31">
        <v>-349.16500000000002</v>
      </c>
      <c r="E38813" s="28">
        <v>314.79199999999997</v>
      </c>
    </row>
    <row r="38814" spans="4:5" x14ac:dyDescent="0.25">
      <c r="D38814" s="31">
        <v>-349.149</v>
      </c>
      <c r="E38814" s="28">
        <v>314.74200000000002</v>
      </c>
    </row>
    <row r="38815" spans="4:5" x14ac:dyDescent="0.25">
      <c r="D38815" s="31">
        <v>-349.13299999999998</v>
      </c>
      <c r="E38815" s="28">
        <v>314.69099999999997</v>
      </c>
    </row>
    <row r="38816" spans="4:5" x14ac:dyDescent="0.25">
      <c r="D38816" s="31">
        <v>-349.11700000000002</v>
      </c>
      <c r="E38816" s="28">
        <v>314.64</v>
      </c>
    </row>
    <row r="38817" spans="4:5" x14ac:dyDescent="0.25">
      <c r="D38817" s="31">
        <v>-349.101</v>
      </c>
      <c r="E38817" s="28">
        <v>314.58999999999997</v>
      </c>
    </row>
    <row r="38818" spans="4:5" x14ac:dyDescent="0.25">
      <c r="D38818" s="31">
        <v>-349.08499999999998</v>
      </c>
      <c r="E38818" s="28">
        <v>314.54000000000002</v>
      </c>
    </row>
    <row r="38819" spans="4:5" x14ac:dyDescent="0.25">
      <c r="D38819" s="31">
        <v>-349.06900000000002</v>
      </c>
      <c r="E38819" s="28">
        <v>314.48899999999998</v>
      </c>
    </row>
    <row r="38820" spans="4:5" x14ac:dyDescent="0.25">
      <c r="D38820" s="31">
        <v>-349.053</v>
      </c>
      <c r="E38820" s="28">
        <v>314.43900000000002</v>
      </c>
    </row>
    <row r="38821" spans="4:5" x14ac:dyDescent="0.25">
      <c r="D38821" s="31">
        <v>-349.03699999999998</v>
      </c>
      <c r="E38821" s="28">
        <v>314.38799999999998</v>
      </c>
    </row>
    <row r="38822" spans="4:5" x14ac:dyDescent="0.25">
      <c r="D38822" s="31">
        <v>-349.02100000000002</v>
      </c>
      <c r="E38822" s="28">
        <v>314.33800000000002</v>
      </c>
    </row>
    <row r="38823" spans="4:5" x14ac:dyDescent="0.25">
      <c r="D38823" s="31">
        <v>-349.005</v>
      </c>
      <c r="E38823" s="28">
        <v>314.28699999999998</v>
      </c>
    </row>
    <row r="38824" spans="4:5" x14ac:dyDescent="0.25">
      <c r="D38824" s="31">
        <v>-348.99</v>
      </c>
      <c r="E38824" s="28">
        <v>314.23700000000002</v>
      </c>
    </row>
    <row r="38825" spans="4:5" x14ac:dyDescent="0.25">
      <c r="D38825" s="31">
        <v>-348.97399999999999</v>
      </c>
      <c r="E38825" s="28">
        <v>314.18700000000001</v>
      </c>
    </row>
    <row r="38826" spans="4:5" x14ac:dyDescent="0.25">
      <c r="D38826" s="31">
        <v>-348.95800000000003</v>
      </c>
      <c r="E38826" s="28">
        <v>314.137</v>
      </c>
    </row>
    <row r="38827" spans="4:5" x14ac:dyDescent="0.25">
      <c r="D38827" s="31">
        <v>-348.94200000000001</v>
      </c>
      <c r="E38827" s="28">
        <v>314.08699999999999</v>
      </c>
    </row>
    <row r="38828" spans="4:5" x14ac:dyDescent="0.25">
      <c r="D38828" s="31">
        <v>-348.92599999999999</v>
      </c>
      <c r="E38828" s="28">
        <v>314.036</v>
      </c>
    </row>
    <row r="38829" spans="4:5" x14ac:dyDescent="0.25">
      <c r="D38829" s="31">
        <v>-348.91</v>
      </c>
      <c r="E38829" s="28">
        <v>313.98599999999999</v>
      </c>
    </row>
    <row r="38830" spans="4:5" x14ac:dyDescent="0.25">
      <c r="D38830" s="31">
        <v>-348.89400000000001</v>
      </c>
      <c r="E38830" s="28">
        <v>313.93599999999998</v>
      </c>
    </row>
    <row r="38831" spans="4:5" x14ac:dyDescent="0.25">
      <c r="D38831" s="31">
        <v>-348.87799999999999</v>
      </c>
      <c r="E38831" s="28">
        <v>313.88600000000002</v>
      </c>
    </row>
    <row r="38832" spans="4:5" x14ac:dyDescent="0.25">
      <c r="D38832" s="31">
        <v>-348.86200000000002</v>
      </c>
      <c r="E38832" s="28">
        <v>313.83600000000001</v>
      </c>
    </row>
    <row r="38833" spans="4:5" x14ac:dyDescent="0.25">
      <c r="D38833" s="31">
        <v>-348.846</v>
      </c>
      <c r="E38833" s="28">
        <v>313.786</v>
      </c>
    </row>
    <row r="38834" spans="4:5" x14ac:dyDescent="0.25">
      <c r="D38834" s="31">
        <v>-348.83</v>
      </c>
      <c r="E38834" s="28">
        <v>313.73599999999999</v>
      </c>
    </row>
    <row r="38835" spans="4:5" x14ac:dyDescent="0.25">
      <c r="D38835" s="31">
        <v>-348.81400000000002</v>
      </c>
      <c r="E38835" s="28">
        <v>313.68599999999998</v>
      </c>
    </row>
    <row r="38836" spans="4:5" x14ac:dyDescent="0.25">
      <c r="D38836" s="31">
        <v>-348.798</v>
      </c>
      <c r="E38836" s="28">
        <v>313.63600000000002</v>
      </c>
    </row>
    <row r="38837" spans="4:5" x14ac:dyDescent="0.25">
      <c r="D38837" s="31">
        <v>-348.78199999999998</v>
      </c>
      <c r="E38837" s="28">
        <v>313.58600000000001</v>
      </c>
    </row>
    <row r="38838" spans="4:5" x14ac:dyDescent="0.25">
      <c r="D38838" s="31">
        <v>-348.76600000000002</v>
      </c>
      <c r="E38838" s="28">
        <v>313.53500000000003</v>
      </c>
    </row>
    <row r="38839" spans="4:5" x14ac:dyDescent="0.25">
      <c r="D38839" s="31">
        <v>-348.75</v>
      </c>
      <c r="E38839" s="28">
        <v>313.48599999999999</v>
      </c>
    </row>
    <row r="38840" spans="4:5" x14ac:dyDescent="0.25">
      <c r="D38840" s="31">
        <v>-348.73399999999998</v>
      </c>
      <c r="E38840" s="28">
        <v>313.43599999999998</v>
      </c>
    </row>
    <row r="38841" spans="4:5" x14ac:dyDescent="0.25">
      <c r="D38841" s="31">
        <v>-348.71800000000002</v>
      </c>
      <c r="E38841" s="28">
        <v>313.38600000000002</v>
      </c>
    </row>
    <row r="38842" spans="4:5" x14ac:dyDescent="0.25">
      <c r="D38842" s="31">
        <v>-348.702</v>
      </c>
      <c r="E38842" s="28">
        <v>313.33600000000001</v>
      </c>
    </row>
    <row r="38843" spans="4:5" x14ac:dyDescent="0.25">
      <c r="D38843" s="31">
        <v>-348.68599999999998</v>
      </c>
      <c r="E38843" s="28">
        <v>313.286</v>
      </c>
    </row>
    <row r="38844" spans="4:5" x14ac:dyDescent="0.25">
      <c r="D38844" s="31">
        <v>-348.67</v>
      </c>
      <c r="E38844" s="28">
        <v>313.23599999999999</v>
      </c>
    </row>
    <row r="38845" spans="4:5" x14ac:dyDescent="0.25">
      <c r="D38845" s="31">
        <v>-348.654</v>
      </c>
      <c r="E38845" s="28">
        <v>313.18599999999998</v>
      </c>
    </row>
    <row r="38846" spans="4:5" x14ac:dyDescent="0.25">
      <c r="D38846" s="31">
        <v>-348.63799999999998</v>
      </c>
      <c r="E38846" s="28">
        <v>313.137</v>
      </c>
    </row>
    <row r="38847" spans="4:5" x14ac:dyDescent="0.25">
      <c r="D38847" s="31">
        <v>-348.62200000000001</v>
      </c>
      <c r="E38847" s="28">
        <v>313.08699999999999</v>
      </c>
    </row>
    <row r="38848" spans="4:5" x14ac:dyDescent="0.25">
      <c r="D38848" s="31">
        <v>-348.60599999999999</v>
      </c>
      <c r="E38848" s="28">
        <v>313.03699999999998</v>
      </c>
    </row>
    <row r="38849" spans="4:5" x14ac:dyDescent="0.25">
      <c r="D38849" s="31">
        <v>-348.59</v>
      </c>
      <c r="E38849" s="28">
        <v>312.988</v>
      </c>
    </row>
    <row r="38850" spans="4:5" x14ac:dyDescent="0.25">
      <c r="D38850" s="31">
        <v>-348.57400000000001</v>
      </c>
      <c r="E38850" s="28">
        <v>312.93799999999999</v>
      </c>
    </row>
    <row r="38851" spans="4:5" x14ac:dyDescent="0.25">
      <c r="D38851" s="31">
        <v>-348.55799999999999</v>
      </c>
      <c r="E38851" s="28">
        <v>312.88799999999998</v>
      </c>
    </row>
    <row r="38852" spans="4:5" x14ac:dyDescent="0.25">
      <c r="D38852" s="31">
        <v>-348.54199999999997</v>
      </c>
      <c r="E38852" s="28">
        <v>312.839</v>
      </c>
    </row>
    <row r="38853" spans="4:5" x14ac:dyDescent="0.25">
      <c r="D38853" s="31">
        <v>-348.52600000000001</v>
      </c>
      <c r="E38853" s="28">
        <v>312.78899999999999</v>
      </c>
    </row>
    <row r="38854" spans="4:5" x14ac:dyDescent="0.25">
      <c r="D38854" s="31">
        <v>-348.51</v>
      </c>
      <c r="E38854" s="28">
        <v>312.73899999999998</v>
      </c>
    </row>
    <row r="38855" spans="4:5" x14ac:dyDescent="0.25">
      <c r="D38855" s="31">
        <v>-348.49400000000003</v>
      </c>
      <c r="E38855" s="28">
        <v>312.69</v>
      </c>
    </row>
    <row r="38856" spans="4:5" x14ac:dyDescent="0.25">
      <c r="D38856" s="31">
        <v>-348.47800000000001</v>
      </c>
      <c r="E38856" s="28">
        <v>312.64</v>
      </c>
    </row>
    <row r="38857" spans="4:5" x14ac:dyDescent="0.25">
      <c r="D38857" s="31">
        <v>-348.46199999999999</v>
      </c>
      <c r="E38857" s="28">
        <v>312.59100000000001</v>
      </c>
    </row>
    <row r="38858" spans="4:5" x14ac:dyDescent="0.25">
      <c r="D38858" s="31">
        <v>-348.44600000000003</v>
      </c>
      <c r="E38858" s="28">
        <v>312.541</v>
      </c>
    </row>
    <row r="38859" spans="4:5" x14ac:dyDescent="0.25">
      <c r="D38859" s="31">
        <v>-348.43</v>
      </c>
      <c r="E38859" s="28">
        <v>312.49200000000002</v>
      </c>
    </row>
    <row r="38860" spans="4:5" x14ac:dyDescent="0.25">
      <c r="D38860" s="31">
        <v>-348.41399999999999</v>
      </c>
      <c r="E38860" s="28">
        <v>312.44200000000001</v>
      </c>
    </row>
    <row r="38861" spans="4:5" x14ac:dyDescent="0.25">
      <c r="D38861" s="31">
        <v>-348.39800000000002</v>
      </c>
      <c r="E38861" s="28">
        <v>312.39299999999997</v>
      </c>
    </row>
    <row r="38862" spans="4:5" x14ac:dyDescent="0.25">
      <c r="D38862" s="31">
        <v>-348.38200000000001</v>
      </c>
      <c r="E38862" s="28">
        <v>312.34399999999999</v>
      </c>
    </row>
    <row r="38863" spans="4:5" x14ac:dyDescent="0.25">
      <c r="D38863" s="31">
        <v>-348.36599999999999</v>
      </c>
      <c r="E38863" s="28">
        <v>312.29399999999998</v>
      </c>
    </row>
    <row r="38864" spans="4:5" x14ac:dyDescent="0.25">
      <c r="D38864" s="31">
        <v>-348.35</v>
      </c>
      <c r="E38864" s="28">
        <v>312.245</v>
      </c>
    </row>
    <row r="38865" spans="4:5" x14ac:dyDescent="0.25">
      <c r="D38865" s="31">
        <v>-348.334</v>
      </c>
      <c r="E38865" s="28">
        <v>312.19600000000003</v>
      </c>
    </row>
    <row r="38866" spans="4:5" x14ac:dyDescent="0.25">
      <c r="D38866" s="31">
        <v>-348.31799999999998</v>
      </c>
      <c r="E38866" s="28">
        <v>312.14600000000002</v>
      </c>
    </row>
    <row r="38867" spans="4:5" x14ac:dyDescent="0.25">
      <c r="D38867" s="31">
        <v>-348.30200000000002</v>
      </c>
      <c r="E38867" s="28">
        <v>312.09699999999998</v>
      </c>
    </row>
    <row r="38868" spans="4:5" x14ac:dyDescent="0.25">
      <c r="D38868" s="31">
        <v>-348.286</v>
      </c>
      <c r="E38868" s="28">
        <v>312.048</v>
      </c>
    </row>
    <row r="38869" spans="4:5" x14ac:dyDescent="0.25">
      <c r="D38869" s="31">
        <v>-348.27</v>
      </c>
      <c r="E38869" s="28">
        <v>311.99900000000002</v>
      </c>
    </row>
    <row r="38870" spans="4:5" x14ac:dyDescent="0.25">
      <c r="D38870" s="31">
        <v>-348.25400000000002</v>
      </c>
      <c r="E38870" s="28">
        <v>311.94900000000001</v>
      </c>
    </row>
    <row r="38871" spans="4:5" x14ac:dyDescent="0.25">
      <c r="D38871" s="31">
        <v>-348.238</v>
      </c>
      <c r="E38871" s="28">
        <v>311.89999999999998</v>
      </c>
    </row>
    <row r="38872" spans="4:5" x14ac:dyDescent="0.25">
      <c r="D38872" s="31">
        <v>-348.22199999999998</v>
      </c>
      <c r="E38872" s="28">
        <v>311.851</v>
      </c>
    </row>
    <row r="38873" spans="4:5" x14ac:dyDescent="0.25">
      <c r="D38873" s="31">
        <v>-348.20600000000002</v>
      </c>
      <c r="E38873" s="28">
        <v>311.80200000000002</v>
      </c>
    </row>
    <row r="38874" spans="4:5" x14ac:dyDescent="0.25">
      <c r="D38874" s="31">
        <v>-348.19</v>
      </c>
      <c r="E38874" s="28">
        <v>311.75299999999999</v>
      </c>
    </row>
    <row r="38875" spans="4:5" x14ac:dyDescent="0.25">
      <c r="D38875" s="31">
        <v>-348.17399999999998</v>
      </c>
      <c r="E38875" s="28">
        <v>311.70400000000001</v>
      </c>
    </row>
    <row r="38876" spans="4:5" x14ac:dyDescent="0.25">
      <c r="D38876" s="31">
        <v>-348.15800000000002</v>
      </c>
      <c r="E38876" s="28">
        <v>311.65499999999997</v>
      </c>
    </row>
    <row r="38877" spans="4:5" x14ac:dyDescent="0.25">
      <c r="D38877" s="31">
        <v>-348.142</v>
      </c>
      <c r="E38877" s="28">
        <v>311.60599999999999</v>
      </c>
    </row>
    <row r="38878" spans="4:5" x14ac:dyDescent="0.25">
      <c r="D38878" s="31">
        <v>-348.12599999999998</v>
      </c>
      <c r="E38878" s="28">
        <v>311.55700000000002</v>
      </c>
    </row>
    <row r="38879" spans="4:5" x14ac:dyDescent="0.25">
      <c r="D38879" s="31">
        <v>-348.11</v>
      </c>
      <c r="E38879" s="28">
        <v>311.50799999999998</v>
      </c>
    </row>
    <row r="38880" spans="4:5" x14ac:dyDescent="0.25">
      <c r="D38880" s="31">
        <v>-348.09399999999999</v>
      </c>
      <c r="E38880" s="28">
        <v>311.459</v>
      </c>
    </row>
    <row r="38881" spans="4:5" x14ac:dyDescent="0.25">
      <c r="D38881" s="31">
        <v>-348.07799999999997</v>
      </c>
      <c r="E38881" s="28">
        <v>311.41000000000003</v>
      </c>
    </row>
    <row r="38882" spans="4:5" x14ac:dyDescent="0.25">
      <c r="D38882" s="31">
        <v>-348.06200000000001</v>
      </c>
      <c r="E38882" s="28">
        <v>311.36099999999999</v>
      </c>
    </row>
    <row r="38883" spans="4:5" x14ac:dyDescent="0.25">
      <c r="D38883" s="31">
        <v>-348.04599999999999</v>
      </c>
      <c r="E38883" s="28">
        <v>311.31200000000001</v>
      </c>
    </row>
    <row r="38884" spans="4:5" x14ac:dyDescent="0.25">
      <c r="D38884" s="31">
        <v>-348.03</v>
      </c>
      <c r="E38884" s="28">
        <v>311.26299999999998</v>
      </c>
    </row>
    <row r="38885" spans="4:5" x14ac:dyDescent="0.25">
      <c r="D38885" s="31">
        <v>-348.01400000000001</v>
      </c>
      <c r="E38885" s="28">
        <v>311.214</v>
      </c>
    </row>
    <row r="38886" spans="4:5" x14ac:dyDescent="0.25">
      <c r="D38886" s="31">
        <v>-347.99799999999999</v>
      </c>
      <c r="E38886" s="28">
        <v>311.166</v>
      </c>
    </row>
    <row r="38887" spans="4:5" x14ac:dyDescent="0.25">
      <c r="D38887" s="31">
        <v>-347.98200000000003</v>
      </c>
      <c r="E38887" s="28">
        <v>311.11700000000002</v>
      </c>
    </row>
    <row r="38888" spans="4:5" x14ac:dyDescent="0.25">
      <c r="D38888" s="31">
        <v>-347.96600000000001</v>
      </c>
      <c r="E38888" s="28">
        <v>311.06799999999998</v>
      </c>
    </row>
    <row r="38889" spans="4:5" x14ac:dyDescent="0.25">
      <c r="D38889" s="31">
        <v>-347.95</v>
      </c>
      <c r="E38889" s="28">
        <v>311.02</v>
      </c>
    </row>
    <row r="38890" spans="4:5" x14ac:dyDescent="0.25">
      <c r="D38890" s="31">
        <v>-347.93400000000003</v>
      </c>
      <c r="E38890" s="28">
        <v>310.971</v>
      </c>
    </row>
    <row r="38891" spans="4:5" x14ac:dyDescent="0.25">
      <c r="D38891" s="31">
        <v>-347.91800000000001</v>
      </c>
      <c r="E38891" s="28">
        <v>310.92200000000003</v>
      </c>
    </row>
    <row r="38892" spans="4:5" x14ac:dyDescent="0.25">
      <c r="D38892" s="31">
        <v>-347.90199999999999</v>
      </c>
      <c r="E38892" s="28">
        <v>310.87400000000002</v>
      </c>
    </row>
    <row r="38893" spans="4:5" x14ac:dyDescent="0.25">
      <c r="D38893" s="31">
        <v>-347.88600000000002</v>
      </c>
      <c r="E38893" s="28">
        <v>310.82499999999999</v>
      </c>
    </row>
    <row r="38894" spans="4:5" x14ac:dyDescent="0.25">
      <c r="D38894" s="31">
        <v>-347.87</v>
      </c>
      <c r="E38894" s="28">
        <v>310.77600000000001</v>
      </c>
    </row>
    <row r="38895" spans="4:5" x14ac:dyDescent="0.25">
      <c r="D38895" s="31">
        <v>-347.85399999999998</v>
      </c>
      <c r="E38895" s="28">
        <v>310.72800000000001</v>
      </c>
    </row>
    <row r="38896" spans="4:5" x14ac:dyDescent="0.25">
      <c r="D38896" s="31">
        <v>-347.83800000000002</v>
      </c>
      <c r="E38896" s="28">
        <v>310.67899999999997</v>
      </c>
    </row>
    <row r="38897" spans="4:5" x14ac:dyDescent="0.25">
      <c r="D38897" s="31">
        <v>-347.822</v>
      </c>
      <c r="E38897" s="28">
        <v>310.63099999999997</v>
      </c>
    </row>
    <row r="38898" spans="4:5" x14ac:dyDescent="0.25">
      <c r="D38898" s="31">
        <v>-347.80599999999998</v>
      </c>
      <c r="E38898" s="28">
        <v>310.58199999999999</v>
      </c>
    </row>
    <row r="38899" spans="4:5" x14ac:dyDescent="0.25">
      <c r="D38899" s="31">
        <v>-347.79</v>
      </c>
      <c r="E38899" s="28">
        <v>310.53399999999999</v>
      </c>
    </row>
    <row r="38900" spans="4:5" x14ac:dyDescent="0.25">
      <c r="D38900" s="31">
        <v>-347.774</v>
      </c>
      <c r="E38900" s="28">
        <v>310.48500000000001</v>
      </c>
    </row>
    <row r="38901" spans="4:5" x14ac:dyDescent="0.25">
      <c r="D38901" s="31">
        <v>-347.75799999999998</v>
      </c>
      <c r="E38901" s="28">
        <v>310.43700000000001</v>
      </c>
    </row>
    <row r="38902" spans="4:5" x14ac:dyDescent="0.25">
      <c r="D38902" s="31">
        <v>-347.74200000000002</v>
      </c>
      <c r="E38902" s="28">
        <v>310.38799999999998</v>
      </c>
    </row>
    <row r="38903" spans="4:5" x14ac:dyDescent="0.25">
      <c r="D38903" s="31">
        <v>-347.726</v>
      </c>
      <c r="E38903" s="28">
        <v>310.33999999999997</v>
      </c>
    </row>
    <row r="38904" spans="4:5" x14ac:dyDescent="0.25">
      <c r="D38904" s="31">
        <v>-347.71</v>
      </c>
      <c r="E38904" s="28">
        <v>310.29199999999997</v>
      </c>
    </row>
    <row r="38905" spans="4:5" x14ac:dyDescent="0.25">
      <c r="D38905" s="31">
        <v>-347.69400000000002</v>
      </c>
      <c r="E38905" s="28">
        <v>310.24299999999999</v>
      </c>
    </row>
    <row r="38906" spans="4:5" x14ac:dyDescent="0.25">
      <c r="D38906" s="31">
        <v>-347.678</v>
      </c>
      <c r="E38906" s="28">
        <v>310.19499999999999</v>
      </c>
    </row>
    <row r="38907" spans="4:5" x14ac:dyDescent="0.25">
      <c r="D38907" s="31">
        <v>-347.66199999999998</v>
      </c>
      <c r="E38907" s="28">
        <v>310.14699999999999</v>
      </c>
    </row>
    <row r="38908" spans="4:5" x14ac:dyDescent="0.25">
      <c r="D38908" s="31">
        <v>-347.64600000000002</v>
      </c>
      <c r="E38908" s="28">
        <v>310.09899999999999</v>
      </c>
    </row>
    <row r="38909" spans="4:5" x14ac:dyDescent="0.25">
      <c r="D38909" s="31">
        <v>-347.63</v>
      </c>
      <c r="E38909" s="28">
        <v>310.05</v>
      </c>
    </row>
    <row r="38910" spans="4:5" x14ac:dyDescent="0.25">
      <c r="D38910" s="31">
        <v>-347.61399999999998</v>
      </c>
      <c r="E38910" s="28">
        <v>310.00200000000001</v>
      </c>
    </row>
    <row r="38911" spans="4:5" x14ac:dyDescent="0.25">
      <c r="D38911" s="31">
        <v>-347.59800000000001</v>
      </c>
      <c r="E38911" s="28">
        <v>309.95400000000001</v>
      </c>
    </row>
    <row r="38912" spans="4:5" x14ac:dyDescent="0.25">
      <c r="D38912" s="31">
        <v>-347.58199999999999</v>
      </c>
      <c r="E38912" s="28">
        <v>309.90600000000001</v>
      </c>
    </row>
    <row r="38913" spans="4:5" x14ac:dyDescent="0.25">
      <c r="D38913" s="31">
        <v>-347.56599999999997</v>
      </c>
      <c r="E38913" s="28">
        <v>309.858</v>
      </c>
    </row>
    <row r="38914" spans="4:5" x14ac:dyDescent="0.25">
      <c r="D38914" s="31">
        <v>-347.55</v>
      </c>
      <c r="E38914" s="28">
        <v>309.81</v>
      </c>
    </row>
    <row r="38915" spans="4:5" x14ac:dyDescent="0.25">
      <c r="D38915" s="31">
        <v>-347.53399999999999</v>
      </c>
      <c r="E38915" s="28">
        <v>309.762</v>
      </c>
    </row>
    <row r="38916" spans="4:5" x14ac:dyDescent="0.25">
      <c r="D38916" s="31">
        <v>-347.51799999999997</v>
      </c>
      <c r="E38916" s="28">
        <v>309.71300000000002</v>
      </c>
    </row>
    <row r="38917" spans="4:5" x14ac:dyDescent="0.25">
      <c r="D38917" s="31">
        <v>-347.50200000000001</v>
      </c>
      <c r="E38917" s="28">
        <v>309.66500000000002</v>
      </c>
    </row>
    <row r="38918" spans="4:5" x14ac:dyDescent="0.25">
      <c r="D38918" s="31">
        <v>-347.48599999999999</v>
      </c>
      <c r="E38918" s="28">
        <v>309.61700000000002</v>
      </c>
    </row>
    <row r="38919" spans="4:5" x14ac:dyDescent="0.25">
      <c r="D38919" s="31">
        <v>-347.47</v>
      </c>
      <c r="E38919" s="28">
        <v>309.56900000000002</v>
      </c>
    </row>
    <row r="38920" spans="4:5" x14ac:dyDescent="0.25">
      <c r="D38920" s="31">
        <v>-347.45400000000001</v>
      </c>
      <c r="E38920" s="28">
        <v>309.52199999999999</v>
      </c>
    </row>
    <row r="38921" spans="4:5" x14ac:dyDescent="0.25">
      <c r="D38921" s="31">
        <v>-347.43799999999999</v>
      </c>
      <c r="E38921" s="28">
        <v>309.47300000000001</v>
      </c>
    </row>
    <row r="38922" spans="4:5" x14ac:dyDescent="0.25">
      <c r="D38922" s="31">
        <v>-347.42200000000003</v>
      </c>
      <c r="E38922" s="28">
        <v>309.42599999999999</v>
      </c>
    </row>
    <row r="38923" spans="4:5" x14ac:dyDescent="0.25">
      <c r="D38923" s="31">
        <v>-347.40600000000001</v>
      </c>
      <c r="E38923" s="28">
        <v>309.37799999999999</v>
      </c>
    </row>
    <row r="38924" spans="4:5" x14ac:dyDescent="0.25">
      <c r="D38924" s="31">
        <v>-347.39</v>
      </c>
      <c r="E38924" s="28">
        <v>309.33</v>
      </c>
    </row>
    <row r="38925" spans="4:5" x14ac:dyDescent="0.25">
      <c r="D38925" s="31">
        <v>-347.37400000000002</v>
      </c>
      <c r="E38925" s="28">
        <v>309.28199999999998</v>
      </c>
    </row>
    <row r="38926" spans="4:5" x14ac:dyDescent="0.25">
      <c r="D38926" s="31">
        <v>-347.358</v>
      </c>
      <c r="E38926" s="28">
        <v>309.23399999999998</v>
      </c>
    </row>
    <row r="38927" spans="4:5" x14ac:dyDescent="0.25">
      <c r="D38927" s="31">
        <v>-347.34199999999998</v>
      </c>
      <c r="E38927" s="28">
        <v>309.18599999999998</v>
      </c>
    </row>
    <row r="38928" spans="4:5" x14ac:dyDescent="0.25">
      <c r="D38928" s="31">
        <v>-347.32600000000002</v>
      </c>
      <c r="E38928" s="28">
        <v>309.13900000000001</v>
      </c>
    </row>
    <row r="38929" spans="4:5" x14ac:dyDescent="0.25">
      <c r="D38929" s="31">
        <v>-347.31</v>
      </c>
      <c r="E38929" s="28">
        <v>309.09100000000001</v>
      </c>
    </row>
    <row r="38930" spans="4:5" x14ac:dyDescent="0.25">
      <c r="D38930" s="31">
        <v>-347.29399999999998</v>
      </c>
      <c r="E38930" s="28">
        <v>309.04300000000001</v>
      </c>
    </row>
    <row r="38931" spans="4:5" x14ac:dyDescent="0.25">
      <c r="D38931" s="31">
        <v>-347.27800000000002</v>
      </c>
      <c r="E38931" s="28">
        <v>308.99599999999998</v>
      </c>
    </row>
    <row r="38932" spans="4:5" x14ac:dyDescent="0.25">
      <c r="D38932" s="31">
        <v>-347.262</v>
      </c>
      <c r="E38932" s="28">
        <v>308.94799999999998</v>
      </c>
    </row>
    <row r="38933" spans="4:5" x14ac:dyDescent="0.25">
      <c r="D38933" s="31">
        <v>-347.24599999999998</v>
      </c>
      <c r="E38933" s="28">
        <v>308.89999999999998</v>
      </c>
    </row>
    <row r="38934" spans="4:5" x14ac:dyDescent="0.25">
      <c r="D38934" s="31">
        <v>-347.23</v>
      </c>
      <c r="E38934" s="28">
        <v>308.85300000000001</v>
      </c>
    </row>
    <row r="38935" spans="4:5" x14ac:dyDescent="0.25">
      <c r="D38935" s="31">
        <v>-347.214</v>
      </c>
      <c r="E38935" s="28">
        <v>308.80500000000001</v>
      </c>
    </row>
    <row r="38936" spans="4:5" x14ac:dyDescent="0.25">
      <c r="D38936" s="31">
        <v>-347.19799999999998</v>
      </c>
      <c r="E38936" s="28">
        <v>308.75799999999998</v>
      </c>
    </row>
    <row r="38937" spans="4:5" x14ac:dyDescent="0.25">
      <c r="D38937" s="31">
        <v>-347.18200000000002</v>
      </c>
      <c r="E38937" s="28">
        <v>308.70999999999998</v>
      </c>
    </row>
    <row r="38938" spans="4:5" x14ac:dyDescent="0.25">
      <c r="D38938" s="31">
        <v>-347.16699999999997</v>
      </c>
      <c r="E38938" s="28">
        <v>308.66199999999998</v>
      </c>
    </row>
    <row r="38939" spans="4:5" x14ac:dyDescent="0.25">
      <c r="D38939" s="31">
        <v>-347.15100000000001</v>
      </c>
      <c r="E38939" s="28">
        <v>308.61500000000001</v>
      </c>
    </row>
    <row r="38940" spans="4:5" x14ac:dyDescent="0.25">
      <c r="D38940" s="31">
        <v>-347.13499999999999</v>
      </c>
      <c r="E38940" s="28">
        <v>308.56799999999998</v>
      </c>
    </row>
    <row r="38941" spans="4:5" x14ac:dyDescent="0.25">
      <c r="D38941" s="31">
        <v>-347.11900000000003</v>
      </c>
      <c r="E38941" s="28">
        <v>308.52</v>
      </c>
    </row>
    <row r="38942" spans="4:5" x14ac:dyDescent="0.25">
      <c r="D38942" s="31">
        <v>-347.10300000000001</v>
      </c>
      <c r="E38942" s="28">
        <v>308.47300000000001</v>
      </c>
    </row>
    <row r="38943" spans="4:5" x14ac:dyDescent="0.25">
      <c r="D38943" s="31">
        <v>-347.08699999999999</v>
      </c>
      <c r="E38943" s="28">
        <v>308.42500000000001</v>
      </c>
    </row>
    <row r="38944" spans="4:5" x14ac:dyDescent="0.25">
      <c r="D38944" s="31">
        <v>-347.07100000000003</v>
      </c>
      <c r="E38944" s="28">
        <v>308.37799999999999</v>
      </c>
    </row>
    <row r="38945" spans="4:5" x14ac:dyDescent="0.25">
      <c r="D38945" s="31">
        <v>-347.05500000000001</v>
      </c>
      <c r="E38945" s="28">
        <v>308.33100000000002</v>
      </c>
    </row>
    <row r="38946" spans="4:5" x14ac:dyDescent="0.25">
      <c r="D38946" s="31">
        <v>-347.03899999999999</v>
      </c>
      <c r="E38946" s="28">
        <v>308.28300000000002</v>
      </c>
    </row>
    <row r="38947" spans="4:5" x14ac:dyDescent="0.25">
      <c r="D38947" s="31">
        <v>-347.02300000000002</v>
      </c>
      <c r="E38947" s="28">
        <v>308.23599999999999</v>
      </c>
    </row>
    <row r="38948" spans="4:5" x14ac:dyDescent="0.25">
      <c r="D38948" s="31">
        <v>-347.00700000000001</v>
      </c>
      <c r="E38948" s="28">
        <v>308.18900000000002</v>
      </c>
    </row>
    <row r="38949" spans="4:5" x14ac:dyDescent="0.25">
      <c r="D38949" s="31">
        <v>-346.99099999999999</v>
      </c>
      <c r="E38949" s="28">
        <v>308.142</v>
      </c>
    </row>
    <row r="38950" spans="4:5" x14ac:dyDescent="0.25">
      <c r="D38950" s="31">
        <v>-346.97500000000002</v>
      </c>
      <c r="E38950" s="28">
        <v>308.09399999999999</v>
      </c>
    </row>
    <row r="38951" spans="4:5" x14ac:dyDescent="0.25">
      <c r="D38951" s="31">
        <v>-346.959</v>
      </c>
      <c r="E38951" s="28">
        <v>308.04700000000003</v>
      </c>
    </row>
    <row r="38952" spans="4:5" x14ac:dyDescent="0.25">
      <c r="D38952" s="31">
        <v>-346.94299999999998</v>
      </c>
      <c r="E38952" s="28">
        <v>308</v>
      </c>
    </row>
    <row r="38953" spans="4:5" x14ac:dyDescent="0.25">
      <c r="D38953" s="31">
        <v>-346.92700000000002</v>
      </c>
      <c r="E38953" s="28">
        <v>307.95299999999997</v>
      </c>
    </row>
    <row r="38954" spans="4:5" x14ac:dyDescent="0.25">
      <c r="D38954" s="31">
        <v>-346.911</v>
      </c>
      <c r="E38954" s="28">
        <v>307.90600000000001</v>
      </c>
    </row>
    <row r="38955" spans="4:5" x14ac:dyDescent="0.25">
      <c r="D38955" s="31">
        <v>-346.89499999999998</v>
      </c>
      <c r="E38955" s="28">
        <v>307.85899999999998</v>
      </c>
    </row>
    <row r="38956" spans="4:5" x14ac:dyDescent="0.25">
      <c r="D38956" s="31">
        <v>-346.87900000000002</v>
      </c>
      <c r="E38956" s="28">
        <v>307.81200000000001</v>
      </c>
    </row>
    <row r="38957" spans="4:5" x14ac:dyDescent="0.25">
      <c r="D38957" s="31">
        <v>-346.863</v>
      </c>
      <c r="E38957" s="28">
        <v>307.76499999999999</v>
      </c>
    </row>
    <row r="38958" spans="4:5" x14ac:dyDescent="0.25">
      <c r="D38958" s="31">
        <v>-346.84699999999998</v>
      </c>
      <c r="E38958" s="28">
        <v>307.71800000000002</v>
      </c>
    </row>
    <row r="38959" spans="4:5" x14ac:dyDescent="0.25">
      <c r="D38959" s="31">
        <v>-346.83100000000002</v>
      </c>
      <c r="E38959" s="28">
        <v>307.67099999999999</v>
      </c>
    </row>
    <row r="38960" spans="4:5" x14ac:dyDescent="0.25">
      <c r="D38960" s="31">
        <v>-346.815</v>
      </c>
      <c r="E38960" s="28">
        <v>307.62400000000002</v>
      </c>
    </row>
    <row r="38961" spans="4:5" x14ac:dyDescent="0.25">
      <c r="D38961" s="31">
        <v>-346.79899999999998</v>
      </c>
      <c r="E38961" s="28">
        <v>307.577</v>
      </c>
    </row>
    <row r="38962" spans="4:5" x14ac:dyDescent="0.25">
      <c r="D38962" s="31">
        <v>-346.78300000000002</v>
      </c>
      <c r="E38962" s="28">
        <v>307.52999999999997</v>
      </c>
    </row>
    <row r="38963" spans="4:5" x14ac:dyDescent="0.25">
      <c r="D38963" s="31">
        <v>-346.767</v>
      </c>
      <c r="E38963" s="28">
        <v>307.483</v>
      </c>
    </row>
    <row r="38964" spans="4:5" x14ac:dyDescent="0.25">
      <c r="D38964" s="31">
        <v>-346.75099999999998</v>
      </c>
      <c r="E38964" s="28">
        <v>307.43599999999998</v>
      </c>
    </row>
    <row r="38965" spans="4:5" x14ac:dyDescent="0.25">
      <c r="D38965" s="31">
        <v>-346.73500000000001</v>
      </c>
      <c r="E38965" s="28">
        <v>307.38900000000001</v>
      </c>
    </row>
    <row r="38966" spans="4:5" x14ac:dyDescent="0.25">
      <c r="D38966" s="31">
        <v>-346.71899999999999</v>
      </c>
      <c r="E38966" s="28">
        <v>307.34300000000002</v>
      </c>
    </row>
    <row r="38967" spans="4:5" x14ac:dyDescent="0.25">
      <c r="D38967" s="31">
        <v>-346.70299999999997</v>
      </c>
      <c r="E38967" s="28">
        <v>307.29599999999999</v>
      </c>
    </row>
    <row r="38968" spans="4:5" x14ac:dyDescent="0.25">
      <c r="D38968" s="31">
        <v>-346.68700000000001</v>
      </c>
      <c r="E38968" s="28">
        <v>307.24900000000002</v>
      </c>
    </row>
    <row r="38969" spans="4:5" x14ac:dyDescent="0.25">
      <c r="D38969" s="31">
        <v>-346.67099999999999</v>
      </c>
      <c r="E38969" s="28">
        <v>307.202</v>
      </c>
    </row>
    <row r="38970" spans="4:5" x14ac:dyDescent="0.25">
      <c r="D38970" s="31">
        <v>-346.65499999999997</v>
      </c>
      <c r="E38970" s="28">
        <v>307.15600000000001</v>
      </c>
    </row>
    <row r="38971" spans="4:5" x14ac:dyDescent="0.25">
      <c r="D38971" s="31">
        <v>-346.63900000000001</v>
      </c>
      <c r="E38971" s="28">
        <v>307.10899999999998</v>
      </c>
    </row>
    <row r="38972" spans="4:5" x14ac:dyDescent="0.25">
      <c r="D38972" s="31">
        <v>-346.62299999999999</v>
      </c>
      <c r="E38972" s="28">
        <v>307.06200000000001</v>
      </c>
    </row>
    <row r="38973" spans="4:5" x14ac:dyDescent="0.25">
      <c r="D38973" s="31">
        <v>-346.60700000000003</v>
      </c>
      <c r="E38973" s="28">
        <v>307.01499999999999</v>
      </c>
    </row>
    <row r="38974" spans="4:5" x14ac:dyDescent="0.25">
      <c r="D38974" s="31">
        <v>-346.59100000000001</v>
      </c>
      <c r="E38974" s="28">
        <v>306.96899999999999</v>
      </c>
    </row>
    <row r="38975" spans="4:5" x14ac:dyDescent="0.25">
      <c r="D38975" s="31">
        <v>-346.57499999999999</v>
      </c>
      <c r="E38975" s="28">
        <v>306.92200000000003</v>
      </c>
    </row>
    <row r="38976" spans="4:5" x14ac:dyDescent="0.25">
      <c r="D38976" s="31">
        <v>-346.55900000000003</v>
      </c>
      <c r="E38976" s="28">
        <v>306.87599999999998</v>
      </c>
    </row>
    <row r="38977" spans="4:5" x14ac:dyDescent="0.25">
      <c r="D38977" s="31">
        <v>-346.54300000000001</v>
      </c>
      <c r="E38977" s="28">
        <v>306.82900000000001</v>
      </c>
    </row>
    <row r="38978" spans="4:5" x14ac:dyDescent="0.25">
      <c r="D38978" s="31">
        <v>-346.52699999999999</v>
      </c>
      <c r="E38978" s="28">
        <v>306.78300000000002</v>
      </c>
    </row>
    <row r="38979" spans="4:5" x14ac:dyDescent="0.25">
      <c r="D38979" s="31">
        <v>-346.51100000000002</v>
      </c>
      <c r="E38979" s="28">
        <v>306.73599999999999</v>
      </c>
    </row>
    <row r="38980" spans="4:5" x14ac:dyDescent="0.25">
      <c r="D38980" s="31">
        <v>-346.495</v>
      </c>
      <c r="E38980" s="28">
        <v>306.69</v>
      </c>
    </row>
    <row r="38981" spans="4:5" x14ac:dyDescent="0.25">
      <c r="D38981" s="31">
        <v>-346.47899999999998</v>
      </c>
      <c r="E38981" s="28">
        <v>306.64299999999997</v>
      </c>
    </row>
    <row r="38982" spans="4:5" x14ac:dyDescent="0.25">
      <c r="D38982" s="31">
        <v>-346.46300000000002</v>
      </c>
      <c r="E38982" s="28">
        <v>306.59699999999998</v>
      </c>
    </row>
    <row r="38983" spans="4:5" x14ac:dyDescent="0.25">
      <c r="D38983" s="31">
        <v>-346.447</v>
      </c>
      <c r="E38983" s="28">
        <v>306.55099999999999</v>
      </c>
    </row>
    <row r="38984" spans="4:5" x14ac:dyDescent="0.25">
      <c r="D38984" s="31">
        <v>-346.43099999999998</v>
      </c>
      <c r="E38984" s="28">
        <v>306.50400000000002</v>
      </c>
    </row>
    <row r="38985" spans="4:5" x14ac:dyDescent="0.25">
      <c r="D38985" s="31">
        <v>-346.41500000000002</v>
      </c>
      <c r="E38985" s="28">
        <v>306.45800000000003</v>
      </c>
    </row>
    <row r="38986" spans="4:5" x14ac:dyDescent="0.25">
      <c r="D38986" s="31">
        <v>-346.399</v>
      </c>
      <c r="E38986" s="28">
        <v>306.41199999999998</v>
      </c>
    </row>
    <row r="38987" spans="4:5" x14ac:dyDescent="0.25">
      <c r="D38987" s="31">
        <v>-346.38299999999998</v>
      </c>
      <c r="E38987" s="28">
        <v>306.36599999999999</v>
      </c>
    </row>
    <row r="38988" spans="4:5" x14ac:dyDescent="0.25">
      <c r="D38988" s="31">
        <v>-346.36700000000002</v>
      </c>
      <c r="E38988" s="28">
        <v>306.31900000000002</v>
      </c>
    </row>
    <row r="38989" spans="4:5" x14ac:dyDescent="0.25">
      <c r="D38989" s="31">
        <v>-346.351</v>
      </c>
      <c r="E38989" s="28">
        <v>306.27300000000002</v>
      </c>
    </row>
    <row r="38990" spans="4:5" x14ac:dyDescent="0.25">
      <c r="D38990" s="31">
        <v>-346.33499999999998</v>
      </c>
      <c r="E38990" s="28">
        <v>306.22699999999998</v>
      </c>
    </row>
    <row r="38991" spans="4:5" x14ac:dyDescent="0.25">
      <c r="D38991" s="31">
        <v>-346.31900000000002</v>
      </c>
      <c r="E38991" s="28">
        <v>306.18099999999998</v>
      </c>
    </row>
    <row r="38992" spans="4:5" x14ac:dyDescent="0.25">
      <c r="D38992" s="31">
        <v>-346.303</v>
      </c>
      <c r="E38992" s="28">
        <v>306.13499999999999</v>
      </c>
    </row>
    <row r="38993" spans="4:5" x14ac:dyDescent="0.25">
      <c r="D38993" s="31">
        <v>-346.28699999999998</v>
      </c>
      <c r="E38993" s="28">
        <v>306.08800000000002</v>
      </c>
    </row>
    <row r="38994" spans="4:5" x14ac:dyDescent="0.25">
      <c r="D38994" s="31">
        <v>-346.27100000000002</v>
      </c>
      <c r="E38994" s="28">
        <v>306.04199999999997</v>
      </c>
    </row>
    <row r="38995" spans="4:5" x14ac:dyDescent="0.25">
      <c r="D38995" s="31">
        <v>-346.255</v>
      </c>
      <c r="E38995" s="28">
        <v>305.99599999999998</v>
      </c>
    </row>
    <row r="38996" spans="4:5" x14ac:dyDescent="0.25">
      <c r="D38996" s="31">
        <v>-346.23899999999998</v>
      </c>
      <c r="E38996" s="28">
        <v>305.95</v>
      </c>
    </row>
    <row r="38997" spans="4:5" x14ac:dyDescent="0.25">
      <c r="D38997" s="31">
        <v>-346.22300000000001</v>
      </c>
      <c r="E38997" s="28">
        <v>305.904</v>
      </c>
    </row>
    <row r="38998" spans="4:5" x14ac:dyDescent="0.25">
      <c r="D38998" s="31">
        <v>-346.20699999999999</v>
      </c>
      <c r="E38998" s="28">
        <v>305.858</v>
      </c>
    </row>
    <row r="38999" spans="4:5" x14ac:dyDescent="0.25">
      <c r="D38999" s="31">
        <v>-346.19099999999997</v>
      </c>
      <c r="E38999" s="28">
        <v>305.81200000000001</v>
      </c>
    </row>
    <row r="39000" spans="4:5" x14ac:dyDescent="0.25">
      <c r="D39000" s="31">
        <v>-346.17500000000001</v>
      </c>
      <c r="E39000" s="28">
        <v>305.76600000000002</v>
      </c>
    </row>
    <row r="39001" spans="4:5" x14ac:dyDescent="0.25">
      <c r="D39001" s="31">
        <v>-346.15899999999999</v>
      </c>
      <c r="E39001" s="28">
        <v>305.72000000000003</v>
      </c>
    </row>
    <row r="39002" spans="4:5" x14ac:dyDescent="0.25">
      <c r="D39002" s="31">
        <v>-346.14299999999997</v>
      </c>
      <c r="E39002" s="28">
        <v>305.67500000000001</v>
      </c>
    </row>
    <row r="39003" spans="4:5" x14ac:dyDescent="0.25">
      <c r="D39003" s="31">
        <v>-346.12700000000001</v>
      </c>
      <c r="E39003" s="28">
        <v>305.62900000000002</v>
      </c>
    </row>
    <row r="39004" spans="4:5" x14ac:dyDescent="0.25">
      <c r="D39004" s="31">
        <v>-346.11099999999999</v>
      </c>
      <c r="E39004" s="28">
        <v>305.58300000000003</v>
      </c>
    </row>
    <row r="39005" spans="4:5" x14ac:dyDescent="0.25">
      <c r="D39005" s="31">
        <v>-346.09500000000003</v>
      </c>
      <c r="E39005" s="28">
        <v>305.53699999999998</v>
      </c>
    </row>
    <row r="39006" spans="4:5" x14ac:dyDescent="0.25">
      <c r="D39006" s="31">
        <v>-346.07900000000001</v>
      </c>
      <c r="E39006" s="28">
        <v>305.49099999999999</v>
      </c>
    </row>
    <row r="39007" spans="4:5" x14ac:dyDescent="0.25">
      <c r="D39007" s="31">
        <v>-346.06299999999999</v>
      </c>
      <c r="E39007" s="28">
        <v>305.44499999999999</v>
      </c>
    </row>
    <row r="39008" spans="4:5" x14ac:dyDescent="0.25">
      <c r="D39008" s="31">
        <v>-346.04700000000003</v>
      </c>
      <c r="E39008" s="28">
        <v>305.39999999999998</v>
      </c>
    </row>
    <row r="39009" spans="4:5" x14ac:dyDescent="0.25">
      <c r="D39009" s="31">
        <v>-346.03100000000001</v>
      </c>
      <c r="E39009" s="28">
        <v>305.35399999999998</v>
      </c>
    </row>
    <row r="39010" spans="4:5" x14ac:dyDescent="0.25">
      <c r="D39010" s="31">
        <v>-346.01499999999999</v>
      </c>
      <c r="E39010" s="28">
        <v>305.30799999999999</v>
      </c>
    </row>
    <row r="39011" spans="4:5" x14ac:dyDescent="0.25">
      <c r="D39011" s="31">
        <v>-345.99900000000002</v>
      </c>
      <c r="E39011" s="28">
        <v>305.26299999999998</v>
      </c>
    </row>
    <row r="39012" spans="4:5" x14ac:dyDescent="0.25">
      <c r="D39012" s="31">
        <v>-345.983</v>
      </c>
      <c r="E39012" s="28">
        <v>305.21699999999998</v>
      </c>
    </row>
    <row r="39013" spans="4:5" x14ac:dyDescent="0.25">
      <c r="D39013" s="31">
        <v>-345.96699999999998</v>
      </c>
      <c r="E39013" s="28">
        <v>305.17099999999999</v>
      </c>
    </row>
    <row r="39014" spans="4:5" x14ac:dyDescent="0.25">
      <c r="D39014" s="31">
        <v>-345.95100000000002</v>
      </c>
      <c r="E39014" s="28">
        <v>305.12599999999998</v>
      </c>
    </row>
    <row r="39015" spans="4:5" x14ac:dyDescent="0.25">
      <c r="D39015" s="31">
        <v>-345.935</v>
      </c>
      <c r="E39015" s="28">
        <v>305.08</v>
      </c>
    </row>
    <row r="39016" spans="4:5" x14ac:dyDescent="0.25">
      <c r="D39016" s="31">
        <v>-345.91899999999998</v>
      </c>
      <c r="E39016" s="28">
        <v>305.03500000000003</v>
      </c>
    </row>
    <row r="39017" spans="4:5" x14ac:dyDescent="0.25">
      <c r="D39017" s="31">
        <v>-345.90300000000002</v>
      </c>
      <c r="E39017" s="28">
        <v>304.98899999999998</v>
      </c>
    </row>
    <row r="39018" spans="4:5" x14ac:dyDescent="0.25">
      <c r="D39018" s="31">
        <v>-345.887</v>
      </c>
      <c r="E39018" s="28">
        <v>304.94400000000002</v>
      </c>
    </row>
    <row r="39019" spans="4:5" x14ac:dyDescent="0.25">
      <c r="D39019" s="31">
        <v>-345.87099999999998</v>
      </c>
      <c r="E39019" s="28">
        <v>304.89800000000002</v>
      </c>
    </row>
    <row r="39020" spans="4:5" x14ac:dyDescent="0.25">
      <c r="D39020" s="31">
        <v>-345.85500000000002</v>
      </c>
      <c r="E39020" s="28">
        <v>304.85300000000001</v>
      </c>
    </row>
    <row r="39021" spans="4:5" x14ac:dyDescent="0.25">
      <c r="D39021" s="31">
        <v>-345.839</v>
      </c>
      <c r="E39021" s="28">
        <v>304.80799999999999</v>
      </c>
    </row>
    <row r="39022" spans="4:5" x14ac:dyDescent="0.25">
      <c r="D39022" s="31">
        <v>-345.82299999999998</v>
      </c>
      <c r="E39022" s="28">
        <v>304.762</v>
      </c>
    </row>
    <row r="39023" spans="4:5" x14ac:dyDescent="0.25">
      <c r="D39023" s="31">
        <v>-345.80700000000002</v>
      </c>
      <c r="E39023" s="28">
        <v>304.71699999999998</v>
      </c>
    </row>
    <row r="39024" spans="4:5" x14ac:dyDescent="0.25">
      <c r="D39024" s="31">
        <v>-345.791</v>
      </c>
      <c r="E39024" s="28">
        <v>304.67200000000003</v>
      </c>
    </row>
    <row r="39025" spans="4:5" x14ac:dyDescent="0.25">
      <c r="D39025" s="31">
        <v>-345.77499999999998</v>
      </c>
      <c r="E39025" s="28">
        <v>304.62599999999998</v>
      </c>
    </row>
    <row r="39026" spans="4:5" x14ac:dyDescent="0.25">
      <c r="D39026" s="31">
        <v>-345.75900000000001</v>
      </c>
      <c r="E39026" s="28">
        <v>304.58100000000002</v>
      </c>
    </row>
    <row r="39027" spans="4:5" x14ac:dyDescent="0.25">
      <c r="D39027" s="31">
        <v>-345.74299999999999</v>
      </c>
      <c r="E39027" s="28">
        <v>304.536</v>
      </c>
    </row>
    <row r="39028" spans="4:5" x14ac:dyDescent="0.25">
      <c r="D39028" s="31">
        <v>-345.72699999999998</v>
      </c>
      <c r="E39028" s="28">
        <v>304.49</v>
      </c>
    </row>
    <row r="39029" spans="4:5" x14ac:dyDescent="0.25">
      <c r="D39029" s="31">
        <v>-345.71100000000001</v>
      </c>
      <c r="E39029" s="28">
        <v>304.44499999999999</v>
      </c>
    </row>
    <row r="39030" spans="4:5" x14ac:dyDescent="0.25">
      <c r="D39030" s="31">
        <v>-345.69499999999999</v>
      </c>
      <c r="E39030" s="28">
        <v>304.39999999999998</v>
      </c>
    </row>
    <row r="39031" spans="4:5" x14ac:dyDescent="0.25">
      <c r="D39031" s="31">
        <v>-345.67899999999997</v>
      </c>
      <c r="E39031" s="28">
        <v>304.35500000000002</v>
      </c>
    </row>
    <row r="39032" spans="4:5" x14ac:dyDescent="0.25">
      <c r="D39032" s="31">
        <v>-345.66300000000001</v>
      </c>
      <c r="E39032" s="28">
        <v>304.31</v>
      </c>
    </row>
    <row r="39033" spans="4:5" x14ac:dyDescent="0.25">
      <c r="D39033" s="31">
        <v>-345.64699999999999</v>
      </c>
      <c r="E39033" s="28">
        <v>304.26499999999999</v>
      </c>
    </row>
    <row r="39034" spans="4:5" x14ac:dyDescent="0.25">
      <c r="D39034" s="31">
        <v>-345.63099999999997</v>
      </c>
      <c r="E39034" s="28">
        <v>304.22000000000003</v>
      </c>
    </row>
    <row r="39035" spans="4:5" x14ac:dyDescent="0.25">
      <c r="D39035" s="31">
        <v>-345.61500000000001</v>
      </c>
      <c r="E39035" s="28">
        <v>304.17500000000001</v>
      </c>
    </row>
    <row r="39036" spans="4:5" x14ac:dyDescent="0.25">
      <c r="D39036" s="31">
        <v>-345.59899999999999</v>
      </c>
      <c r="E39036" s="28">
        <v>304.13</v>
      </c>
    </row>
    <row r="39037" spans="4:5" x14ac:dyDescent="0.25">
      <c r="D39037" s="31">
        <v>-345.58300000000003</v>
      </c>
      <c r="E39037" s="28">
        <v>304.08499999999998</v>
      </c>
    </row>
    <row r="39038" spans="4:5" x14ac:dyDescent="0.25">
      <c r="D39038" s="31">
        <v>-345.56700000000001</v>
      </c>
      <c r="E39038" s="28">
        <v>304.04000000000002</v>
      </c>
    </row>
    <row r="39039" spans="4:5" x14ac:dyDescent="0.25">
      <c r="D39039" s="31">
        <v>-345.55099999999999</v>
      </c>
      <c r="E39039" s="28">
        <v>303.995</v>
      </c>
    </row>
    <row r="39040" spans="4:5" x14ac:dyDescent="0.25">
      <c r="D39040" s="31">
        <v>-345.53500000000003</v>
      </c>
      <c r="E39040" s="28">
        <v>303.95</v>
      </c>
    </row>
    <row r="39041" spans="4:5" x14ac:dyDescent="0.25">
      <c r="D39041" s="31">
        <v>-345.51900000000001</v>
      </c>
      <c r="E39041" s="28">
        <v>303.90499999999997</v>
      </c>
    </row>
    <row r="39042" spans="4:5" x14ac:dyDescent="0.25">
      <c r="D39042" s="31">
        <v>-345.50299999999999</v>
      </c>
      <c r="E39042" s="28">
        <v>303.86</v>
      </c>
    </row>
    <row r="39043" spans="4:5" x14ac:dyDescent="0.25">
      <c r="D39043" s="31">
        <v>-345.48700000000002</v>
      </c>
      <c r="E39043" s="28">
        <v>303.815</v>
      </c>
    </row>
    <row r="39044" spans="4:5" x14ac:dyDescent="0.25">
      <c r="D39044" s="31">
        <v>-345.471</v>
      </c>
      <c r="E39044" s="28">
        <v>303.77</v>
      </c>
    </row>
    <row r="39045" spans="4:5" x14ac:dyDescent="0.25">
      <c r="D39045" s="31">
        <v>-345.45499999999998</v>
      </c>
      <c r="E39045" s="28">
        <v>303.726</v>
      </c>
    </row>
    <row r="39046" spans="4:5" x14ac:dyDescent="0.25">
      <c r="D39046" s="31">
        <v>-345.43900000000002</v>
      </c>
      <c r="E39046" s="28">
        <v>303.68099999999998</v>
      </c>
    </row>
    <row r="39047" spans="4:5" x14ac:dyDescent="0.25">
      <c r="D39047" s="31">
        <v>-345.423</v>
      </c>
      <c r="E39047" s="28">
        <v>303.63600000000002</v>
      </c>
    </row>
    <row r="39048" spans="4:5" x14ac:dyDescent="0.25">
      <c r="D39048" s="31">
        <v>-345.40699999999998</v>
      </c>
      <c r="E39048" s="28">
        <v>303.59100000000001</v>
      </c>
    </row>
    <row r="39049" spans="4:5" x14ac:dyDescent="0.25">
      <c r="D39049" s="31">
        <v>-345.39100000000002</v>
      </c>
      <c r="E39049" s="28">
        <v>303.54700000000003</v>
      </c>
    </row>
    <row r="39050" spans="4:5" x14ac:dyDescent="0.25">
      <c r="D39050" s="31">
        <v>-345.375</v>
      </c>
      <c r="E39050" s="28">
        <v>303.50200000000001</v>
      </c>
    </row>
    <row r="39051" spans="4:5" x14ac:dyDescent="0.25">
      <c r="D39051" s="31">
        <v>-345.35899999999998</v>
      </c>
      <c r="E39051" s="28">
        <v>303.45699999999999</v>
      </c>
    </row>
    <row r="39052" spans="4:5" x14ac:dyDescent="0.25">
      <c r="D39052" s="31">
        <v>-345.34399999999999</v>
      </c>
      <c r="E39052" s="28">
        <v>303.41300000000001</v>
      </c>
    </row>
    <row r="39053" spans="4:5" x14ac:dyDescent="0.25">
      <c r="D39053" s="31">
        <v>-345.32799999999997</v>
      </c>
      <c r="E39053" s="28">
        <v>303.36799999999999</v>
      </c>
    </row>
    <row r="39054" spans="4:5" x14ac:dyDescent="0.25">
      <c r="D39054" s="31">
        <v>-345.31200000000001</v>
      </c>
      <c r="E39054" s="28">
        <v>303.32400000000001</v>
      </c>
    </row>
    <row r="39055" spans="4:5" x14ac:dyDescent="0.25">
      <c r="D39055" s="31">
        <v>-345.29599999999999</v>
      </c>
      <c r="E39055" s="28">
        <v>303.279</v>
      </c>
    </row>
    <row r="39056" spans="4:5" x14ac:dyDescent="0.25">
      <c r="D39056" s="31">
        <v>-345.28</v>
      </c>
      <c r="E39056" s="28">
        <v>303.23500000000001</v>
      </c>
    </row>
    <row r="39057" spans="4:5" x14ac:dyDescent="0.25">
      <c r="D39057" s="31">
        <v>-345.26400000000001</v>
      </c>
      <c r="E39057" s="28">
        <v>303.19</v>
      </c>
    </row>
    <row r="39058" spans="4:5" x14ac:dyDescent="0.25">
      <c r="D39058" s="31">
        <v>-345.24799999999999</v>
      </c>
      <c r="E39058" s="28">
        <v>303.14600000000002</v>
      </c>
    </row>
    <row r="39059" spans="4:5" x14ac:dyDescent="0.25">
      <c r="D39059" s="31">
        <v>-345.23200000000003</v>
      </c>
      <c r="E39059" s="28">
        <v>303.101</v>
      </c>
    </row>
    <row r="39060" spans="4:5" x14ac:dyDescent="0.25">
      <c r="D39060" s="31">
        <v>-345.21600000000001</v>
      </c>
      <c r="E39060" s="28">
        <v>303.05700000000002</v>
      </c>
    </row>
    <row r="39061" spans="4:5" x14ac:dyDescent="0.25">
      <c r="D39061" s="31">
        <v>-345.2</v>
      </c>
      <c r="E39061" s="28">
        <v>303.01299999999998</v>
      </c>
    </row>
    <row r="39062" spans="4:5" x14ac:dyDescent="0.25">
      <c r="D39062" s="31">
        <v>-345.18400000000003</v>
      </c>
      <c r="E39062" s="28">
        <v>302.96800000000002</v>
      </c>
    </row>
    <row r="39063" spans="4:5" x14ac:dyDescent="0.25">
      <c r="D39063" s="31">
        <v>-345.16800000000001</v>
      </c>
      <c r="E39063" s="28">
        <v>302.92399999999998</v>
      </c>
    </row>
    <row r="39064" spans="4:5" x14ac:dyDescent="0.25">
      <c r="D39064" s="31">
        <v>-345.15199999999999</v>
      </c>
      <c r="E39064" s="28">
        <v>302.88</v>
      </c>
    </row>
    <row r="39065" spans="4:5" x14ac:dyDescent="0.25">
      <c r="D39065" s="31">
        <v>-345.13600000000002</v>
      </c>
      <c r="E39065" s="28">
        <v>302.83499999999998</v>
      </c>
    </row>
    <row r="39066" spans="4:5" x14ac:dyDescent="0.25">
      <c r="D39066" s="31">
        <v>-345.12</v>
      </c>
      <c r="E39066" s="28">
        <v>302.791</v>
      </c>
    </row>
    <row r="39067" spans="4:5" x14ac:dyDescent="0.25">
      <c r="D39067" s="31">
        <v>-345.10399999999998</v>
      </c>
      <c r="E39067" s="28">
        <v>302.74700000000001</v>
      </c>
    </row>
    <row r="39068" spans="4:5" x14ac:dyDescent="0.25">
      <c r="D39068" s="31">
        <v>-345.08800000000002</v>
      </c>
      <c r="E39068" s="28">
        <v>302.70299999999997</v>
      </c>
    </row>
    <row r="39069" spans="4:5" x14ac:dyDescent="0.25">
      <c r="D39069" s="31">
        <v>-345.072</v>
      </c>
      <c r="E39069" s="28">
        <v>302.65899999999999</v>
      </c>
    </row>
    <row r="39070" spans="4:5" x14ac:dyDescent="0.25">
      <c r="D39070" s="31">
        <v>-345.05599999999998</v>
      </c>
      <c r="E39070" s="28">
        <v>302.61500000000001</v>
      </c>
    </row>
    <row r="39071" spans="4:5" x14ac:dyDescent="0.25">
      <c r="D39071" s="31">
        <v>-345.04</v>
      </c>
      <c r="E39071" s="28">
        <v>302.57</v>
      </c>
    </row>
    <row r="39072" spans="4:5" x14ac:dyDescent="0.25">
      <c r="D39072" s="31">
        <v>-345.024</v>
      </c>
      <c r="E39072" s="28">
        <v>302.52600000000001</v>
      </c>
    </row>
    <row r="39073" spans="4:5" x14ac:dyDescent="0.25">
      <c r="D39073" s="31">
        <v>-345.00799999999998</v>
      </c>
      <c r="E39073" s="28">
        <v>302.48200000000003</v>
      </c>
    </row>
    <row r="39074" spans="4:5" x14ac:dyDescent="0.25">
      <c r="D39074" s="31">
        <v>-344.99200000000002</v>
      </c>
      <c r="E39074" s="28">
        <v>302.43799999999999</v>
      </c>
    </row>
    <row r="39075" spans="4:5" x14ac:dyDescent="0.25">
      <c r="D39075" s="31">
        <v>-344.976</v>
      </c>
      <c r="E39075" s="28">
        <v>302.39400000000001</v>
      </c>
    </row>
    <row r="39076" spans="4:5" x14ac:dyDescent="0.25">
      <c r="D39076" s="31">
        <v>-344.96</v>
      </c>
      <c r="E39076" s="28">
        <v>302.35000000000002</v>
      </c>
    </row>
    <row r="39077" spans="4:5" x14ac:dyDescent="0.25">
      <c r="D39077" s="31">
        <v>-344.94400000000002</v>
      </c>
      <c r="E39077" s="28">
        <v>302.30599999999998</v>
      </c>
    </row>
    <row r="39078" spans="4:5" x14ac:dyDescent="0.25">
      <c r="D39078" s="31">
        <v>-344.928</v>
      </c>
      <c r="E39078" s="28">
        <v>302.262</v>
      </c>
    </row>
    <row r="39079" spans="4:5" x14ac:dyDescent="0.25">
      <c r="D39079" s="31">
        <v>-344.91199999999998</v>
      </c>
      <c r="E39079" s="28">
        <v>302.21800000000002</v>
      </c>
    </row>
    <row r="39080" spans="4:5" x14ac:dyDescent="0.25">
      <c r="D39080" s="31">
        <v>-344.89600000000002</v>
      </c>
      <c r="E39080" s="28">
        <v>302.17500000000001</v>
      </c>
    </row>
    <row r="39081" spans="4:5" x14ac:dyDescent="0.25">
      <c r="D39081" s="31">
        <v>-344.88</v>
      </c>
      <c r="E39081" s="28">
        <v>302.13099999999997</v>
      </c>
    </row>
    <row r="39082" spans="4:5" x14ac:dyDescent="0.25">
      <c r="D39082" s="31">
        <v>-344.86399999999998</v>
      </c>
      <c r="E39082" s="28">
        <v>302.08699999999999</v>
      </c>
    </row>
    <row r="39083" spans="4:5" x14ac:dyDescent="0.25">
      <c r="D39083" s="31">
        <v>-344.84800000000001</v>
      </c>
      <c r="E39083" s="28">
        <v>302.04300000000001</v>
      </c>
    </row>
    <row r="39084" spans="4:5" x14ac:dyDescent="0.25">
      <c r="D39084" s="31">
        <v>-344.83199999999999</v>
      </c>
      <c r="E39084" s="28">
        <v>301.99900000000002</v>
      </c>
    </row>
    <row r="39085" spans="4:5" x14ac:dyDescent="0.25">
      <c r="D39085" s="31">
        <v>-344.81599999999997</v>
      </c>
      <c r="E39085" s="28">
        <v>301.95499999999998</v>
      </c>
    </row>
    <row r="39086" spans="4:5" x14ac:dyDescent="0.25">
      <c r="D39086" s="31">
        <v>-344.8</v>
      </c>
      <c r="E39086" s="28">
        <v>301.91199999999998</v>
      </c>
    </row>
    <row r="39087" spans="4:5" x14ac:dyDescent="0.25">
      <c r="D39087" s="31">
        <v>-344.78399999999999</v>
      </c>
      <c r="E39087" s="28">
        <v>301.86799999999999</v>
      </c>
    </row>
    <row r="39088" spans="4:5" x14ac:dyDescent="0.25">
      <c r="D39088" s="31">
        <v>-344.76799999999997</v>
      </c>
      <c r="E39088" s="28">
        <v>301.82499999999999</v>
      </c>
    </row>
    <row r="39089" spans="4:5" x14ac:dyDescent="0.25">
      <c r="D39089" s="31">
        <v>-344.75200000000001</v>
      </c>
      <c r="E39089" s="28">
        <v>301.78100000000001</v>
      </c>
    </row>
    <row r="39090" spans="4:5" x14ac:dyDescent="0.25">
      <c r="D39090" s="31">
        <v>-344.73599999999999</v>
      </c>
      <c r="E39090" s="28">
        <v>301.73700000000002</v>
      </c>
    </row>
    <row r="39091" spans="4:5" x14ac:dyDescent="0.25">
      <c r="D39091" s="31">
        <v>-344.72</v>
      </c>
      <c r="E39091" s="28">
        <v>301.69400000000002</v>
      </c>
    </row>
    <row r="39092" spans="4:5" x14ac:dyDescent="0.25">
      <c r="D39092" s="31">
        <v>-344.70400000000001</v>
      </c>
      <c r="E39092" s="28">
        <v>301.64999999999998</v>
      </c>
    </row>
    <row r="39093" spans="4:5" x14ac:dyDescent="0.25">
      <c r="D39093" s="31">
        <v>-344.68799999999999</v>
      </c>
      <c r="E39093" s="28">
        <v>301.60700000000003</v>
      </c>
    </row>
    <row r="39094" spans="4:5" x14ac:dyDescent="0.25">
      <c r="D39094" s="31">
        <v>-344.67200000000003</v>
      </c>
      <c r="E39094" s="28">
        <v>301.56299999999999</v>
      </c>
    </row>
    <row r="39095" spans="4:5" x14ac:dyDescent="0.25">
      <c r="D39095" s="31">
        <v>-344.65600000000001</v>
      </c>
      <c r="E39095" s="28">
        <v>301.52</v>
      </c>
    </row>
    <row r="39096" spans="4:5" x14ac:dyDescent="0.25">
      <c r="D39096" s="31">
        <v>-344.64</v>
      </c>
      <c r="E39096" s="28">
        <v>301.476</v>
      </c>
    </row>
    <row r="39097" spans="4:5" x14ac:dyDescent="0.25">
      <c r="D39097" s="31">
        <v>-344.62400000000002</v>
      </c>
      <c r="E39097" s="28">
        <v>301.43299999999999</v>
      </c>
    </row>
    <row r="39098" spans="4:5" x14ac:dyDescent="0.25">
      <c r="D39098" s="31">
        <v>-344.608</v>
      </c>
      <c r="E39098" s="28">
        <v>301.38900000000001</v>
      </c>
    </row>
    <row r="39099" spans="4:5" x14ac:dyDescent="0.25">
      <c r="D39099" s="31">
        <v>-344.59199999999998</v>
      </c>
      <c r="E39099" s="28">
        <v>301.346</v>
      </c>
    </row>
    <row r="39100" spans="4:5" x14ac:dyDescent="0.25">
      <c r="D39100" s="31">
        <v>-344.57600000000002</v>
      </c>
      <c r="E39100" s="28">
        <v>301.303</v>
      </c>
    </row>
    <row r="39101" spans="4:5" x14ac:dyDescent="0.25">
      <c r="D39101" s="31">
        <v>-344.56</v>
      </c>
      <c r="E39101" s="28">
        <v>301.25900000000001</v>
      </c>
    </row>
    <row r="39102" spans="4:5" x14ac:dyDescent="0.25">
      <c r="D39102" s="31">
        <v>-344.54399999999998</v>
      </c>
      <c r="E39102" s="28">
        <v>301.21600000000001</v>
      </c>
    </row>
    <row r="39103" spans="4:5" x14ac:dyDescent="0.25">
      <c r="D39103" s="31">
        <v>-344.52800000000002</v>
      </c>
      <c r="E39103" s="28">
        <v>301.173</v>
      </c>
    </row>
    <row r="39104" spans="4:5" x14ac:dyDescent="0.25">
      <c r="D39104" s="31">
        <v>-344.512</v>
      </c>
      <c r="E39104" s="28">
        <v>301.12900000000002</v>
      </c>
    </row>
    <row r="39105" spans="4:5" x14ac:dyDescent="0.25">
      <c r="D39105" s="31">
        <v>-344.49599999999998</v>
      </c>
      <c r="E39105" s="28">
        <v>301.08600000000001</v>
      </c>
    </row>
    <row r="39106" spans="4:5" x14ac:dyDescent="0.25">
      <c r="D39106" s="31">
        <v>-344.48</v>
      </c>
      <c r="E39106" s="28">
        <v>301.04300000000001</v>
      </c>
    </row>
    <row r="39107" spans="4:5" x14ac:dyDescent="0.25">
      <c r="D39107" s="31">
        <v>-344.464</v>
      </c>
      <c r="E39107" s="28">
        <v>301</v>
      </c>
    </row>
    <row r="39108" spans="4:5" x14ac:dyDescent="0.25">
      <c r="D39108" s="31">
        <v>-344.44799999999998</v>
      </c>
      <c r="E39108" s="28">
        <v>300.95699999999999</v>
      </c>
    </row>
    <row r="39109" spans="4:5" x14ac:dyDescent="0.25">
      <c r="D39109" s="31">
        <v>-344.43200000000002</v>
      </c>
      <c r="E39109" s="28">
        <v>300.91399999999999</v>
      </c>
    </row>
    <row r="39110" spans="4:5" x14ac:dyDescent="0.25">
      <c r="D39110" s="31">
        <v>-344.416</v>
      </c>
      <c r="E39110" s="28">
        <v>300.87</v>
      </c>
    </row>
    <row r="39111" spans="4:5" x14ac:dyDescent="0.25">
      <c r="D39111" s="31">
        <v>-344.4</v>
      </c>
      <c r="E39111" s="28">
        <v>300.827</v>
      </c>
    </row>
    <row r="39112" spans="4:5" x14ac:dyDescent="0.25">
      <c r="D39112" s="31">
        <v>-344.38400000000001</v>
      </c>
      <c r="E39112" s="28">
        <v>300.78399999999999</v>
      </c>
    </row>
    <row r="39113" spans="4:5" x14ac:dyDescent="0.25">
      <c r="D39113" s="31">
        <v>-344.36799999999999</v>
      </c>
      <c r="E39113" s="28">
        <v>300.74099999999999</v>
      </c>
    </row>
    <row r="39114" spans="4:5" x14ac:dyDescent="0.25">
      <c r="D39114" s="31">
        <v>-344.35199999999998</v>
      </c>
      <c r="E39114" s="28">
        <v>300.69900000000001</v>
      </c>
    </row>
    <row r="39115" spans="4:5" x14ac:dyDescent="0.25">
      <c r="D39115" s="31">
        <v>-344.33600000000001</v>
      </c>
      <c r="E39115" s="28">
        <v>300.65600000000001</v>
      </c>
    </row>
    <row r="39116" spans="4:5" x14ac:dyDescent="0.25">
      <c r="D39116" s="31">
        <v>-344.32</v>
      </c>
      <c r="E39116" s="28">
        <v>300.613</v>
      </c>
    </row>
    <row r="39117" spans="4:5" x14ac:dyDescent="0.25">
      <c r="D39117" s="31">
        <v>-344.30399999999997</v>
      </c>
      <c r="E39117" s="28">
        <v>300.57</v>
      </c>
    </row>
    <row r="39118" spans="4:5" x14ac:dyDescent="0.25">
      <c r="D39118" s="31">
        <v>-344.28800000000001</v>
      </c>
      <c r="E39118" s="28">
        <v>300.52699999999999</v>
      </c>
    </row>
    <row r="39119" spans="4:5" x14ac:dyDescent="0.25">
      <c r="D39119" s="31">
        <v>-344.27199999999999</v>
      </c>
      <c r="E39119" s="28">
        <v>300.48399999999998</v>
      </c>
    </row>
    <row r="39120" spans="4:5" x14ac:dyDescent="0.25">
      <c r="D39120" s="31">
        <v>-344.25599999999997</v>
      </c>
      <c r="E39120" s="28">
        <v>300.44099999999997</v>
      </c>
    </row>
    <row r="39121" spans="4:5" x14ac:dyDescent="0.25">
      <c r="D39121" s="31">
        <v>-344.24</v>
      </c>
      <c r="E39121" s="28">
        <v>300.39800000000002</v>
      </c>
    </row>
    <row r="39122" spans="4:5" x14ac:dyDescent="0.25">
      <c r="D39122" s="31">
        <v>-344.22399999999999</v>
      </c>
      <c r="E39122" s="28">
        <v>300.35599999999999</v>
      </c>
    </row>
    <row r="39123" spans="4:5" x14ac:dyDescent="0.25">
      <c r="D39123" s="31">
        <v>-344.20800000000003</v>
      </c>
      <c r="E39123" s="28">
        <v>300.31299999999999</v>
      </c>
    </row>
    <row r="39124" spans="4:5" x14ac:dyDescent="0.25">
      <c r="D39124" s="31">
        <v>-344.19200000000001</v>
      </c>
      <c r="E39124" s="28">
        <v>300.27</v>
      </c>
    </row>
    <row r="39125" spans="4:5" x14ac:dyDescent="0.25">
      <c r="D39125" s="31">
        <v>-344.17599999999999</v>
      </c>
      <c r="E39125" s="28">
        <v>300.22699999999998</v>
      </c>
    </row>
    <row r="39126" spans="4:5" x14ac:dyDescent="0.25">
      <c r="D39126" s="31">
        <v>-344.16</v>
      </c>
      <c r="E39126" s="28">
        <v>300.185</v>
      </c>
    </row>
    <row r="39127" spans="4:5" x14ac:dyDescent="0.25">
      <c r="D39127" s="31">
        <v>-344.14400000000001</v>
      </c>
      <c r="E39127" s="28">
        <v>300.142</v>
      </c>
    </row>
    <row r="39128" spans="4:5" x14ac:dyDescent="0.25">
      <c r="D39128" s="31">
        <v>-344.12799999999999</v>
      </c>
      <c r="E39128" s="28">
        <v>300.10000000000002</v>
      </c>
    </row>
    <row r="39129" spans="4:5" x14ac:dyDescent="0.25">
      <c r="D39129" s="31">
        <v>-344.11200000000002</v>
      </c>
      <c r="E39129" s="28">
        <v>300.05700000000002</v>
      </c>
    </row>
    <row r="39130" spans="4:5" x14ac:dyDescent="0.25">
      <c r="D39130" s="31">
        <v>-344.096</v>
      </c>
      <c r="E39130" s="28">
        <v>300.01400000000001</v>
      </c>
    </row>
    <row r="39131" spans="4:5" x14ac:dyDescent="0.25">
      <c r="D39131" s="31">
        <v>-344.08</v>
      </c>
      <c r="E39131" s="28">
        <v>299.97199999999998</v>
      </c>
    </row>
    <row r="39132" spans="4:5" x14ac:dyDescent="0.25">
      <c r="D39132" s="31">
        <v>-344.06400000000002</v>
      </c>
      <c r="E39132" s="28">
        <v>299.92899999999997</v>
      </c>
    </row>
    <row r="39133" spans="4:5" x14ac:dyDescent="0.25">
      <c r="D39133" s="31">
        <v>-344.048</v>
      </c>
      <c r="E39133" s="28">
        <v>299.887</v>
      </c>
    </row>
    <row r="39134" spans="4:5" x14ac:dyDescent="0.25">
      <c r="D39134" s="31">
        <v>-344.03199999999998</v>
      </c>
      <c r="E39134" s="28">
        <v>299.84500000000003</v>
      </c>
    </row>
    <row r="39135" spans="4:5" x14ac:dyDescent="0.25">
      <c r="D39135" s="31">
        <v>-344.01600000000002</v>
      </c>
      <c r="E39135" s="28">
        <v>299.80200000000002</v>
      </c>
    </row>
    <row r="39136" spans="4:5" x14ac:dyDescent="0.25">
      <c r="D39136" s="31">
        <v>-344</v>
      </c>
      <c r="E39136" s="28">
        <v>299.76</v>
      </c>
    </row>
    <row r="39137" spans="4:5" x14ac:dyDescent="0.25">
      <c r="D39137" s="31">
        <v>-343.98399999999998</v>
      </c>
      <c r="E39137" s="28">
        <v>299.71699999999998</v>
      </c>
    </row>
    <row r="39138" spans="4:5" x14ac:dyDescent="0.25">
      <c r="D39138" s="31">
        <v>-343.96800000000002</v>
      </c>
      <c r="E39138" s="28">
        <v>299.67500000000001</v>
      </c>
    </row>
    <row r="39139" spans="4:5" x14ac:dyDescent="0.25">
      <c r="D39139" s="31">
        <v>-343.952</v>
      </c>
      <c r="E39139" s="28">
        <v>299.63299999999998</v>
      </c>
    </row>
    <row r="39140" spans="4:5" x14ac:dyDescent="0.25">
      <c r="D39140" s="31">
        <v>-343.93599999999998</v>
      </c>
      <c r="E39140" s="28">
        <v>299.58999999999997</v>
      </c>
    </row>
    <row r="39141" spans="4:5" x14ac:dyDescent="0.25">
      <c r="D39141" s="31">
        <v>-343.92</v>
      </c>
      <c r="E39141" s="28">
        <v>299.548</v>
      </c>
    </row>
    <row r="39142" spans="4:5" x14ac:dyDescent="0.25">
      <c r="D39142" s="31">
        <v>-343.904</v>
      </c>
      <c r="E39142" s="28">
        <v>299.50599999999997</v>
      </c>
    </row>
    <row r="39143" spans="4:5" x14ac:dyDescent="0.25">
      <c r="D39143" s="31">
        <v>-343.88799999999998</v>
      </c>
      <c r="E39143" s="28">
        <v>299.464</v>
      </c>
    </row>
    <row r="39144" spans="4:5" x14ac:dyDescent="0.25">
      <c r="D39144" s="31">
        <v>-343.87200000000001</v>
      </c>
      <c r="E39144" s="28">
        <v>299.42099999999999</v>
      </c>
    </row>
    <row r="39145" spans="4:5" x14ac:dyDescent="0.25">
      <c r="D39145" s="31">
        <v>-343.85599999999999</v>
      </c>
      <c r="E39145" s="28">
        <v>299.37900000000002</v>
      </c>
    </row>
    <row r="39146" spans="4:5" x14ac:dyDescent="0.25">
      <c r="D39146" s="31">
        <v>-343.84</v>
      </c>
      <c r="E39146" s="28">
        <v>299.33699999999999</v>
      </c>
    </row>
    <row r="39147" spans="4:5" x14ac:dyDescent="0.25">
      <c r="D39147" s="31">
        <v>-343.82400000000001</v>
      </c>
      <c r="E39147" s="28">
        <v>299.29500000000002</v>
      </c>
    </row>
    <row r="39148" spans="4:5" x14ac:dyDescent="0.25">
      <c r="D39148" s="31">
        <v>-343.80799999999999</v>
      </c>
      <c r="E39148" s="28">
        <v>299.25299999999999</v>
      </c>
    </row>
    <row r="39149" spans="4:5" x14ac:dyDescent="0.25">
      <c r="D39149" s="31">
        <v>-343.79199999999997</v>
      </c>
      <c r="E39149" s="28">
        <v>299.21100000000001</v>
      </c>
    </row>
    <row r="39150" spans="4:5" x14ac:dyDescent="0.25">
      <c r="D39150" s="31">
        <v>-343.77600000000001</v>
      </c>
      <c r="E39150" s="28">
        <v>299.16899999999998</v>
      </c>
    </row>
    <row r="39151" spans="4:5" x14ac:dyDescent="0.25">
      <c r="D39151" s="31">
        <v>-343.76</v>
      </c>
      <c r="E39151" s="28">
        <v>299.12700000000001</v>
      </c>
    </row>
    <row r="39152" spans="4:5" x14ac:dyDescent="0.25">
      <c r="D39152" s="31">
        <v>-343.74400000000003</v>
      </c>
      <c r="E39152" s="28">
        <v>299.08499999999998</v>
      </c>
    </row>
    <row r="39153" spans="4:5" x14ac:dyDescent="0.25">
      <c r="D39153" s="31">
        <v>-343.72800000000001</v>
      </c>
      <c r="E39153" s="28">
        <v>299.04300000000001</v>
      </c>
    </row>
    <row r="39154" spans="4:5" x14ac:dyDescent="0.25">
      <c r="D39154" s="31">
        <v>-343.71199999999999</v>
      </c>
      <c r="E39154" s="28">
        <v>299.00099999999998</v>
      </c>
    </row>
    <row r="39155" spans="4:5" x14ac:dyDescent="0.25">
      <c r="D39155" s="31">
        <v>-343.69600000000003</v>
      </c>
      <c r="E39155" s="28">
        <v>298.959</v>
      </c>
    </row>
    <row r="39156" spans="4:5" x14ac:dyDescent="0.25">
      <c r="D39156" s="31">
        <v>-343.68</v>
      </c>
      <c r="E39156" s="28">
        <v>298.91699999999997</v>
      </c>
    </row>
    <row r="39157" spans="4:5" x14ac:dyDescent="0.25">
      <c r="D39157" s="31">
        <v>-343.66399999999999</v>
      </c>
      <c r="E39157" s="28">
        <v>298.87599999999998</v>
      </c>
    </row>
    <row r="39158" spans="4:5" x14ac:dyDescent="0.25">
      <c r="D39158" s="31">
        <v>-343.64800000000002</v>
      </c>
      <c r="E39158" s="28">
        <v>298.834</v>
      </c>
    </row>
    <row r="39159" spans="4:5" x14ac:dyDescent="0.25">
      <c r="D39159" s="31">
        <v>-343.63200000000001</v>
      </c>
      <c r="E39159" s="28">
        <v>298.79199999999997</v>
      </c>
    </row>
    <row r="39160" spans="4:5" x14ac:dyDescent="0.25">
      <c r="D39160" s="31">
        <v>-343.61599999999999</v>
      </c>
      <c r="E39160" s="28">
        <v>298.75</v>
      </c>
    </row>
    <row r="39161" spans="4:5" x14ac:dyDescent="0.25">
      <c r="D39161" s="31">
        <v>-343.6</v>
      </c>
      <c r="E39161" s="28">
        <v>298.709</v>
      </c>
    </row>
    <row r="39162" spans="4:5" x14ac:dyDescent="0.25">
      <c r="D39162" s="31">
        <v>-343.584</v>
      </c>
      <c r="E39162" s="28">
        <v>298.66699999999997</v>
      </c>
    </row>
    <row r="39163" spans="4:5" x14ac:dyDescent="0.25">
      <c r="D39163" s="31">
        <v>-343.56799999999998</v>
      </c>
      <c r="E39163" s="28">
        <v>298.625</v>
      </c>
    </row>
    <row r="39164" spans="4:5" x14ac:dyDescent="0.25">
      <c r="D39164" s="31">
        <v>-343.55200000000002</v>
      </c>
      <c r="E39164" s="28">
        <v>298.58300000000003</v>
      </c>
    </row>
    <row r="39165" spans="4:5" x14ac:dyDescent="0.25">
      <c r="D39165" s="31">
        <v>-343.536</v>
      </c>
      <c r="E39165" s="28">
        <v>298.54199999999997</v>
      </c>
    </row>
    <row r="39166" spans="4:5" x14ac:dyDescent="0.25">
      <c r="D39166" s="31">
        <v>-343.52100000000002</v>
      </c>
      <c r="E39166" s="28">
        <v>298.5</v>
      </c>
    </row>
    <row r="39167" spans="4:5" x14ac:dyDescent="0.25">
      <c r="D39167" s="31">
        <v>-343.505</v>
      </c>
      <c r="E39167" s="28">
        <v>298.459</v>
      </c>
    </row>
    <row r="39168" spans="4:5" x14ac:dyDescent="0.25">
      <c r="D39168" s="31">
        <v>-343.48899999999998</v>
      </c>
      <c r="E39168" s="28">
        <v>298.41699999999997</v>
      </c>
    </row>
    <row r="39169" spans="4:5" x14ac:dyDescent="0.25">
      <c r="D39169" s="31">
        <v>-343.47300000000001</v>
      </c>
      <c r="E39169" s="28">
        <v>298.37599999999998</v>
      </c>
    </row>
    <row r="39170" spans="4:5" x14ac:dyDescent="0.25">
      <c r="D39170" s="31">
        <v>-343.45699999999999</v>
      </c>
      <c r="E39170" s="28">
        <v>298.334</v>
      </c>
    </row>
    <row r="39171" spans="4:5" x14ac:dyDescent="0.25">
      <c r="D39171" s="31">
        <v>-343.44099999999997</v>
      </c>
      <c r="E39171" s="28">
        <v>298.29300000000001</v>
      </c>
    </row>
    <row r="39172" spans="4:5" x14ac:dyDescent="0.25">
      <c r="D39172" s="31">
        <v>-343.42500000000001</v>
      </c>
      <c r="E39172" s="28">
        <v>298.25099999999998</v>
      </c>
    </row>
    <row r="39173" spans="4:5" x14ac:dyDescent="0.25">
      <c r="D39173" s="31">
        <v>-343.40899999999999</v>
      </c>
      <c r="E39173" s="28">
        <v>298.20999999999998</v>
      </c>
    </row>
    <row r="39174" spans="4:5" x14ac:dyDescent="0.25">
      <c r="D39174" s="31">
        <v>-343.39299999999997</v>
      </c>
      <c r="E39174" s="28">
        <v>298.16800000000001</v>
      </c>
    </row>
    <row r="39175" spans="4:5" x14ac:dyDescent="0.25">
      <c r="D39175" s="31">
        <v>-343.37700000000001</v>
      </c>
      <c r="E39175" s="28">
        <v>298.12700000000001</v>
      </c>
    </row>
    <row r="39176" spans="4:5" x14ac:dyDescent="0.25">
      <c r="D39176" s="31">
        <v>-343.36099999999999</v>
      </c>
      <c r="E39176" s="28">
        <v>298.08600000000001</v>
      </c>
    </row>
    <row r="39177" spans="4:5" x14ac:dyDescent="0.25">
      <c r="D39177" s="31">
        <v>-343.34500000000003</v>
      </c>
      <c r="E39177" s="28">
        <v>298.04399999999998</v>
      </c>
    </row>
    <row r="39178" spans="4:5" x14ac:dyDescent="0.25">
      <c r="D39178" s="31">
        <v>-343.32900000000001</v>
      </c>
      <c r="E39178" s="28">
        <v>298.00299999999999</v>
      </c>
    </row>
    <row r="39179" spans="4:5" x14ac:dyDescent="0.25">
      <c r="D39179" s="31">
        <v>-343.31299999999999</v>
      </c>
      <c r="E39179" s="28">
        <v>297.96199999999999</v>
      </c>
    </row>
    <row r="39180" spans="4:5" x14ac:dyDescent="0.25">
      <c r="D39180" s="31">
        <v>-343.29700000000003</v>
      </c>
      <c r="E39180" s="28">
        <v>297.92099999999999</v>
      </c>
    </row>
    <row r="39181" spans="4:5" x14ac:dyDescent="0.25">
      <c r="D39181" s="31">
        <v>-343.28100000000001</v>
      </c>
      <c r="E39181" s="28">
        <v>297.87900000000002</v>
      </c>
    </row>
    <row r="39182" spans="4:5" x14ac:dyDescent="0.25">
      <c r="D39182" s="31">
        <v>-343.26499999999999</v>
      </c>
      <c r="E39182" s="28">
        <v>297.83800000000002</v>
      </c>
    </row>
    <row r="39183" spans="4:5" x14ac:dyDescent="0.25">
      <c r="D39183" s="31">
        <v>-343.24900000000002</v>
      </c>
      <c r="E39183" s="28">
        <v>297.79700000000003</v>
      </c>
    </row>
    <row r="39184" spans="4:5" x14ac:dyDescent="0.25">
      <c r="D39184" s="31">
        <v>-343.233</v>
      </c>
      <c r="E39184" s="28">
        <v>297.75599999999997</v>
      </c>
    </row>
    <row r="39185" spans="4:5" x14ac:dyDescent="0.25">
      <c r="D39185" s="31">
        <v>-343.21699999999998</v>
      </c>
      <c r="E39185" s="28">
        <v>297.71499999999997</v>
      </c>
    </row>
    <row r="39186" spans="4:5" x14ac:dyDescent="0.25">
      <c r="D39186" s="31">
        <v>-343.20100000000002</v>
      </c>
      <c r="E39186" s="28">
        <v>297.67399999999998</v>
      </c>
    </row>
    <row r="39187" spans="4:5" x14ac:dyDescent="0.25">
      <c r="D39187" s="31">
        <v>-343.185</v>
      </c>
      <c r="E39187" s="28">
        <v>297.63299999999998</v>
      </c>
    </row>
    <row r="39188" spans="4:5" x14ac:dyDescent="0.25">
      <c r="D39188" s="31">
        <v>-343.16899999999998</v>
      </c>
      <c r="E39188" s="28">
        <v>297.59199999999998</v>
      </c>
    </row>
    <row r="39189" spans="4:5" x14ac:dyDescent="0.25">
      <c r="D39189" s="31">
        <v>-343.15300000000002</v>
      </c>
      <c r="E39189" s="28">
        <v>297.55099999999999</v>
      </c>
    </row>
    <row r="39190" spans="4:5" x14ac:dyDescent="0.25">
      <c r="D39190" s="31">
        <v>-343.137</v>
      </c>
      <c r="E39190" s="28">
        <v>297.51</v>
      </c>
    </row>
    <row r="39191" spans="4:5" x14ac:dyDescent="0.25">
      <c r="D39191" s="31">
        <v>-343.12099999999998</v>
      </c>
      <c r="E39191" s="28">
        <v>297.46899999999999</v>
      </c>
    </row>
    <row r="39192" spans="4:5" x14ac:dyDescent="0.25">
      <c r="D39192" s="31">
        <v>-343.10500000000002</v>
      </c>
      <c r="E39192" s="28">
        <v>297.428</v>
      </c>
    </row>
    <row r="39193" spans="4:5" x14ac:dyDescent="0.25">
      <c r="D39193" s="31">
        <v>-343.089</v>
      </c>
      <c r="E39193" s="28">
        <v>297.387</v>
      </c>
    </row>
    <row r="39194" spans="4:5" x14ac:dyDescent="0.25">
      <c r="D39194" s="31">
        <v>-343.07299999999998</v>
      </c>
      <c r="E39194" s="28">
        <v>297.346</v>
      </c>
    </row>
    <row r="39195" spans="4:5" x14ac:dyDescent="0.25">
      <c r="D39195" s="31">
        <v>-343.05700000000002</v>
      </c>
      <c r="E39195" s="28">
        <v>297.30599999999998</v>
      </c>
    </row>
    <row r="39196" spans="4:5" x14ac:dyDescent="0.25">
      <c r="D39196" s="31">
        <v>-343.041</v>
      </c>
      <c r="E39196" s="28">
        <v>297.26499999999999</v>
      </c>
    </row>
    <row r="39197" spans="4:5" x14ac:dyDescent="0.25">
      <c r="D39197" s="31">
        <v>-343.02499999999998</v>
      </c>
      <c r="E39197" s="28">
        <v>297.22399999999999</v>
      </c>
    </row>
    <row r="39198" spans="4:5" x14ac:dyDescent="0.25">
      <c r="D39198" s="31">
        <v>-343.00900000000001</v>
      </c>
      <c r="E39198" s="28">
        <v>297.18400000000003</v>
      </c>
    </row>
    <row r="39199" spans="4:5" x14ac:dyDescent="0.25">
      <c r="D39199" s="31">
        <v>-342.99299999999999</v>
      </c>
      <c r="E39199" s="28">
        <v>297.14299999999997</v>
      </c>
    </row>
    <row r="39200" spans="4:5" x14ac:dyDescent="0.25">
      <c r="D39200" s="31">
        <v>-342.97699999999998</v>
      </c>
      <c r="E39200" s="28">
        <v>297.10199999999998</v>
      </c>
    </row>
    <row r="39201" spans="4:5" x14ac:dyDescent="0.25">
      <c r="D39201" s="31">
        <v>-342.96100000000001</v>
      </c>
      <c r="E39201" s="28">
        <v>297.06099999999998</v>
      </c>
    </row>
    <row r="39202" spans="4:5" x14ac:dyDescent="0.25">
      <c r="D39202" s="31">
        <v>-342.94499999999999</v>
      </c>
      <c r="E39202" s="28">
        <v>297.02100000000002</v>
      </c>
    </row>
    <row r="39203" spans="4:5" x14ac:dyDescent="0.25">
      <c r="D39203" s="31">
        <v>-342.92899999999997</v>
      </c>
      <c r="E39203" s="28">
        <v>296.98</v>
      </c>
    </row>
    <row r="39204" spans="4:5" x14ac:dyDescent="0.25">
      <c r="D39204" s="31">
        <v>-342.91300000000001</v>
      </c>
      <c r="E39204" s="28">
        <v>296.94</v>
      </c>
    </row>
    <row r="39205" spans="4:5" x14ac:dyDescent="0.25">
      <c r="D39205" s="31">
        <v>-342.89699999999999</v>
      </c>
      <c r="E39205" s="28">
        <v>296.899</v>
      </c>
    </row>
    <row r="39206" spans="4:5" x14ac:dyDescent="0.25">
      <c r="D39206" s="31">
        <v>-342.88099999999997</v>
      </c>
      <c r="E39206" s="28">
        <v>296.85899999999998</v>
      </c>
    </row>
    <row r="39207" spans="4:5" x14ac:dyDescent="0.25">
      <c r="D39207" s="31">
        <v>-342.86500000000001</v>
      </c>
      <c r="E39207" s="28">
        <v>296.81799999999998</v>
      </c>
    </row>
    <row r="39208" spans="4:5" x14ac:dyDescent="0.25">
      <c r="D39208" s="31">
        <v>-342.84899999999999</v>
      </c>
      <c r="E39208" s="28">
        <v>296.77800000000002</v>
      </c>
    </row>
    <row r="39209" spans="4:5" x14ac:dyDescent="0.25">
      <c r="D39209" s="31">
        <v>-342.83300000000003</v>
      </c>
      <c r="E39209" s="28">
        <v>296.73700000000002</v>
      </c>
    </row>
    <row r="39210" spans="4:5" x14ac:dyDescent="0.25">
      <c r="D39210" s="31">
        <v>-342.81700000000001</v>
      </c>
      <c r="E39210" s="28">
        <v>296.697</v>
      </c>
    </row>
    <row r="39211" spans="4:5" x14ac:dyDescent="0.25">
      <c r="D39211" s="31">
        <v>-342.80099999999999</v>
      </c>
      <c r="E39211" s="28">
        <v>296.65600000000001</v>
      </c>
    </row>
    <row r="39212" spans="4:5" x14ac:dyDescent="0.25">
      <c r="D39212" s="31">
        <v>-342.78500000000003</v>
      </c>
      <c r="E39212" s="28">
        <v>296.61599999999999</v>
      </c>
    </row>
    <row r="39213" spans="4:5" x14ac:dyDescent="0.25">
      <c r="D39213" s="31">
        <v>-342.76900000000001</v>
      </c>
      <c r="E39213" s="28">
        <v>296.57600000000002</v>
      </c>
    </row>
    <row r="39214" spans="4:5" x14ac:dyDescent="0.25">
      <c r="D39214" s="31">
        <v>-342.75299999999999</v>
      </c>
      <c r="E39214" s="28">
        <v>296.53500000000003</v>
      </c>
    </row>
    <row r="39215" spans="4:5" x14ac:dyDescent="0.25">
      <c r="D39215" s="31">
        <v>-342.73700000000002</v>
      </c>
      <c r="E39215" s="28">
        <v>296.495</v>
      </c>
    </row>
    <row r="39216" spans="4:5" x14ac:dyDescent="0.25">
      <c r="D39216" s="31">
        <v>-342.721</v>
      </c>
      <c r="E39216" s="28">
        <v>296.45499999999998</v>
      </c>
    </row>
    <row r="39217" spans="4:5" x14ac:dyDescent="0.25">
      <c r="D39217" s="31">
        <v>-342.70499999999998</v>
      </c>
      <c r="E39217" s="28">
        <v>296.41500000000002</v>
      </c>
    </row>
    <row r="39218" spans="4:5" x14ac:dyDescent="0.25">
      <c r="D39218" s="31">
        <v>-342.68900000000002</v>
      </c>
      <c r="E39218" s="28">
        <v>296.37400000000002</v>
      </c>
    </row>
    <row r="39219" spans="4:5" x14ac:dyDescent="0.25">
      <c r="D39219" s="31">
        <v>-342.673</v>
      </c>
      <c r="E39219" s="28">
        <v>296.334</v>
      </c>
    </row>
    <row r="39220" spans="4:5" x14ac:dyDescent="0.25">
      <c r="D39220" s="31">
        <v>-342.65699999999998</v>
      </c>
      <c r="E39220" s="28">
        <v>296.29399999999998</v>
      </c>
    </row>
    <row r="39221" spans="4:5" x14ac:dyDescent="0.25">
      <c r="D39221" s="31">
        <v>-342.64100000000002</v>
      </c>
      <c r="E39221" s="28">
        <v>296.25400000000002</v>
      </c>
    </row>
    <row r="39222" spans="4:5" x14ac:dyDescent="0.25">
      <c r="D39222" s="31">
        <v>-342.625</v>
      </c>
      <c r="E39222" s="28">
        <v>296.214</v>
      </c>
    </row>
    <row r="39223" spans="4:5" x14ac:dyDescent="0.25">
      <c r="D39223" s="31">
        <v>-342.60899999999998</v>
      </c>
      <c r="E39223" s="28">
        <v>296.17399999999998</v>
      </c>
    </row>
    <row r="39224" spans="4:5" x14ac:dyDescent="0.25">
      <c r="D39224" s="31">
        <v>-342.59300000000002</v>
      </c>
      <c r="E39224" s="28">
        <v>296.13400000000001</v>
      </c>
    </row>
    <row r="39225" spans="4:5" x14ac:dyDescent="0.25">
      <c r="D39225" s="31">
        <v>-342.577</v>
      </c>
      <c r="E39225" s="28">
        <v>296.09399999999999</v>
      </c>
    </row>
    <row r="39226" spans="4:5" x14ac:dyDescent="0.25">
      <c r="D39226" s="31">
        <v>-342.56099999999998</v>
      </c>
      <c r="E39226" s="28">
        <v>296.05399999999997</v>
      </c>
    </row>
    <row r="39227" spans="4:5" x14ac:dyDescent="0.25">
      <c r="D39227" s="31">
        <v>-342.54500000000002</v>
      </c>
      <c r="E39227" s="28">
        <v>296.01400000000001</v>
      </c>
    </row>
    <row r="39228" spans="4:5" x14ac:dyDescent="0.25">
      <c r="D39228" s="31">
        <v>-342.529</v>
      </c>
      <c r="E39228" s="28">
        <v>295.97399999999999</v>
      </c>
    </row>
    <row r="39229" spans="4:5" x14ac:dyDescent="0.25">
      <c r="D39229" s="31">
        <v>-342.51299999999998</v>
      </c>
      <c r="E39229" s="28">
        <v>295.93400000000003</v>
      </c>
    </row>
    <row r="39230" spans="4:5" x14ac:dyDescent="0.25">
      <c r="D39230" s="31">
        <v>-342.49700000000001</v>
      </c>
      <c r="E39230" s="28">
        <v>295.89499999999998</v>
      </c>
    </row>
    <row r="39231" spans="4:5" x14ac:dyDescent="0.25">
      <c r="D39231" s="31">
        <v>-342.48099999999999</v>
      </c>
      <c r="E39231" s="28">
        <v>295.85500000000002</v>
      </c>
    </row>
    <row r="39232" spans="4:5" x14ac:dyDescent="0.25">
      <c r="D39232" s="31">
        <v>-342.46499999999997</v>
      </c>
      <c r="E39232" s="28">
        <v>295.815</v>
      </c>
    </row>
    <row r="39233" spans="4:5" x14ac:dyDescent="0.25">
      <c r="D39233" s="31">
        <v>-342.44900000000001</v>
      </c>
      <c r="E39233" s="28">
        <v>295.77499999999998</v>
      </c>
    </row>
    <row r="39234" spans="4:5" x14ac:dyDescent="0.25">
      <c r="D39234" s="31">
        <v>-342.43299999999999</v>
      </c>
      <c r="E39234" s="28">
        <v>295.73500000000001</v>
      </c>
    </row>
    <row r="39235" spans="4:5" x14ac:dyDescent="0.25">
      <c r="D39235" s="31">
        <v>-342.41699999999997</v>
      </c>
      <c r="E39235" s="28">
        <v>295.69600000000003</v>
      </c>
    </row>
    <row r="39236" spans="4:5" x14ac:dyDescent="0.25">
      <c r="D39236" s="31">
        <v>-342.40100000000001</v>
      </c>
      <c r="E39236" s="28">
        <v>295.65600000000001</v>
      </c>
    </row>
    <row r="39237" spans="4:5" x14ac:dyDescent="0.25">
      <c r="D39237" s="31">
        <v>-342.38499999999999</v>
      </c>
      <c r="E39237" s="28">
        <v>295.61599999999999</v>
      </c>
    </row>
    <row r="39238" spans="4:5" x14ac:dyDescent="0.25">
      <c r="D39238" s="31">
        <v>-342.36900000000003</v>
      </c>
      <c r="E39238" s="28">
        <v>295.57600000000002</v>
      </c>
    </row>
    <row r="39239" spans="4:5" x14ac:dyDescent="0.25">
      <c r="D39239" s="31">
        <v>-342.35300000000001</v>
      </c>
      <c r="E39239" s="28">
        <v>295.53699999999998</v>
      </c>
    </row>
    <row r="39240" spans="4:5" x14ac:dyDescent="0.25">
      <c r="D39240" s="31">
        <v>-342.33699999999999</v>
      </c>
      <c r="E39240" s="28">
        <v>295.49700000000001</v>
      </c>
    </row>
    <row r="39241" spans="4:5" x14ac:dyDescent="0.25">
      <c r="D39241" s="31">
        <v>-342.32100000000003</v>
      </c>
      <c r="E39241" s="28">
        <v>295.45800000000003</v>
      </c>
    </row>
    <row r="39242" spans="4:5" x14ac:dyDescent="0.25">
      <c r="D39242" s="31">
        <v>-342.30500000000001</v>
      </c>
      <c r="E39242" s="28">
        <v>295.41800000000001</v>
      </c>
    </row>
    <row r="39243" spans="4:5" x14ac:dyDescent="0.25">
      <c r="D39243" s="31">
        <v>-342.28899999999999</v>
      </c>
      <c r="E39243" s="28">
        <v>295.37900000000002</v>
      </c>
    </row>
    <row r="39244" spans="4:5" x14ac:dyDescent="0.25">
      <c r="D39244" s="31">
        <v>-342.27300000000002</v>
      </c>
      <c r="E39244" s="28">
        <v>295.339</v>
      </c>
    </row>
    <row r="39245" spans="4:5" x14ac:dyDescent="0.25">
      <c r="D39245" s="31">
        <v>-342.25700000000001</v>
      </c>
      <c r="E39245" s="28">
        <v>295.3</v>
      </c>
    </row>
    <row r="39246" spans="4:5" x14ac:dyDescent="0.25">
      <c r="D39246" s="31">
        <v>-342.24099999999999</v>
      </c>
      <c r="E39246" s="28">
        <v>295.26</v>
      </c>
    </row>
    <row r="39247" spans="4:5" x14ac:dyDescent="0.25">
      <c r="D39247" s="31">
        <v>-342.22500000000002</v>
      </c>
      <c r="E39247" s="28">
        <v>295.221</v>
      </c>
    </row>
    <row r="39248" spans="4:5" x14ac:dyDescent="0.25">
      <c r="D39248" s="31">
        <v>-342.209</v>
      </c>
      <c r="E39248" s="28">
        <v>295.18200000000002</v>
      </c>
    </row>
    <row r="39249" spans="4:5" x14ac:dyDescent="0.25">
      <c r="D39249" s="31">
        <v>-342.19299999999998</v>
      </c>
      <c r="E39249" s="28">
        <v>295.142</v>
      </c>
    </row>
    <row r="39250" spans="4:5" x14ac:dyDescent="0.25">
      <c r="D39250" s="31">
        <v>-342.17700000000002</v>
      </c>
      <c r="E39250" s="28">
        <v>295.10300000000001</v>
      </c>
    </row>
    <row r="39251" spans="4:5" x14ac:dyDescent="0.25">
      <c r="D39251" s="31">
        <v>-342.161</v>
      </c>
      <c r="E39251" s="28">
        <v>295.06400000000002</v>
      </c>
    </row>
    <row r="39252" spans="4:5" x14ac:dyDescent="0.25">
      <c r="D39252" s="31">
        <v>-342.14499999999998</v>
      </c>
      <c r="E39252" s="28">
        <v>295.02499999999998</v>
      </c>
    </row>
    <row r="39253" spans="4:5" x14ac:dyDescent="0.25">
      <c r="D39253" s="31">
        <v>-342.12900000000002</v>
      </c>
      <c r="E39253" s="28">
        <v>294.98500000000001</v>
      </c>
    </row>
    <row r="39254" spans="4:5" x14ac:dyDescent="0.25">
      <c r="D39254" s="31">
        <v>-342.113</v>
      </c>
      <c r="E39254" s="28">
        <v>294.94600000000003</v>
      </c>
    </row>
    <row r="39255" spans="4:5" x14ac:dyDescent="0.25">
      <c r="D39255" s="31">
        <v>-342.09699999999998</v>
      </c>
      <c r="E39255" s="28">
        <v>294.90699999999998</v>
      </c>
    </row>
    <row r="39256" spans="4:5" x14ac:dyDescent="0.25">
      <c r="D39256" s="31">
        <v>-342.08100000000002</v>
      </c>
      <c r="E39256" s="28">
        <v>294.86799999999999</v>
      </c>
    </row>
    <row r="39257" spans="4:5" x14ac:dyDescent="0.25">
      <c r="D39257" s="31">
        <v>-342.065</v>
      </c>
      <c r="E39257" s="28">
        <v>294.82799999999997</v>
      </c>
    </row>
    <row r="39258" spans="4:5" x14ac:dyDescent="0.25">
      <c r="D39258" s="31">
        <v>-342.04899999999998</v>
      </c>
      <c r="E39258" s="28">
        <v>294.78899999999999</v>
      </c>
    </row>
    <row r="39259" spans="4:5" x14ac:dyDescent="0.25">
      <c r="D39259" s="31">
        <v>-342.03300000000002</v>
      </c>
      <c r="E39259" s="28">
        <v>294.75</v>
      </c>
    </row>
    <row r="39260" spans="4:5" x14ac:dyDescent="0.25">
      <c r="D39260" s="31">
        <v>-342.017</v>
      </c>
      <c r="E39260" s="28">
        <v>294.71100000000001</v>
      </c>
    </row>
    <row r="39261" spans="4:5" x14ac:dyDescent="0.25">
      <c r="D39261" s="31">
        <v>-342.00099999999998</v>
      </c>
      <c r="E39261" s="28">
        <v>294.67200000000003</v>
      </c>
    </row>
    <row r="39262" spans="4:5" x14ac:dyDescent="0.25">
      <c r="D39262" s="31">
        <v>-341.98500000000001</v>
      </c>
      <c r="E39262" s="28">
        <v>294.63400000000001</v>
      </c>
    </row>
    <row r="39263" spans="4:5" x14ac:dyDescent="0.25">
      <c r="D39263" s="31">
        <v>-341.96899999999999</v>
      </c>
      <c r="E39263" s="28">
        <v>294.59399999999999</v>
      </c>
    </row>
    <row r="39264" spans="4:5" x14ac:dyDescent="0.25">
      <c r="D39264" s="31">
        <v>-341.95299999999997</v>
      </c>
      <c r="E39264" s="28">
        <v>294.55599999999998</v>
      </c>
    </row>
    <row r="39265" spans="4:5" x14ac:dyDescent="0.25">
      <c r="D39265" s="31">
        <v>-341.93700000000001</v>
      </c>
      <c r="E39265" s="28">
        <v>294.517</v>
      </c>
    </row>
    <row r="39266" spans="4:5" x14ac:dyDescent="0.25">
      <c r="D39266" s="31">
        <v>-341.92099999999999</v>
      </c>
      <c r="E39266" s="28">
        <v>294.47800000000001</v>
      </c>
    </row>
    <row r="39267" spans="4:5" x14ac:dyDescent="0.25">
      <c r="D39267" s="31">
        <v>-341.90499999999997</v>
      </c>
      <c r="E39267" s="28">
        <v>294.43900000000002</v>
      </c>
    </row>
    <row r="39268" spans="4:5" x14ac:dyDescent="0.25">
      <c r="D39268" s="31">
        <v>-341.88900000000001</v>
      </c>
      <c r="E39268" s="28">
        <v>294.39999999999998</v>
      </c>
    </row>
    <row r="39269" spans="4:5" x14ac:dyDescent="0.25">
      <c r="D39269" s="31">
        <v>-341.87299999999999</v>
      </c>
      <c r="E39269" s="28">
        <v>294.36099999999999</v>
      </c>
    </row>
    <row r="39270" spans="4:5" x14ac:dyDescent="0.25">
      <c r="D39270" s="31">
        <v>-341.85700000000003</v>
      </c>
      <c r="E39270" s="28">
        <v>294.32299999999998</v>
      </c>
    </row>
    <row r="39271" spans="4:5" x14ac:dyDescent="0.25">
      <c r="D39271" s="31">
        <v>-341.84100000000001</v>
      </c>
      <c r="E39271" s="28">
        <v>294.28399999999999</v>
      </c>
    </row>
    <row r="39272" spans="4:5" x14ac:dyDescent="0.25">
      <c r="D39272" s="31">
        <v>-341.82499999999999</v>
      </c>
      <c r="E39272" s="28">
        <v>294.245</v>
      </c>
    </row>
    <row r="39273" spans="4:5" x14ac:dyDescent="0.25">
      <c r="D39273" s="31">
        <v>-341.80900000000003</v>
      </c>
      <c r="E39273" s="28">
        <v>294.20699999999999</v>
      </c>
    </row>
    <row r="39274" spans="4:5" x14ac:dyDescent="0.25">
      <c r="D39274" s="31">
        <v>-341.79300000000001</v>
      </c>
      <c r="E39274" s="28">
        <v>294.16800000000001</v>
      </c>
    </row>
    <row r="39275" spans="4:5" x14ac:dyDescent="0.25">
      <c r="D39275" s="31">
        <v>-341.77699999999999</v>
      </c>
      <c r="E39275" s="28">
        <v>294.12900000000002</v>
      </c>
    </row>
    <row r="39276" spans="4:5" x14ac:dyDescent="0.25">
      <c r="D39276" s="31">
        <v>-341.76100000000002</v>
      </c>
      <c r="E39276" s="28">
        <v>294.09100000000001</v>
      </c>
    </row>
    <row r="39277" spans="4:5" x14ac:dyDescent="0.25">
      <c r="D39277" s="31">
        <v>-341.745</v>
      </c>
      <c r="E39277" s="28">
        <v>294.05200000000002</v>
      </c>
    </row>
    <row r="39278" spans="4:5" x14ac:dyDescent="0.25">
      <c r="D39278" s="31">
        <v>-341.72899999999998</v>
      </c>
      <c r="E39278" s="28">
        <v>294.01400000000001</v>
      </c>
    </row>
    <row r="39279" spans="4:5" x14ac:dyDescent="0.25">
      <c r="D39279" s="31">
        <v>-341.714</v>
      </c>
      <c r="E39279" s="28">
        <v>293.97500000000002</v>
      </c>
    </row>
    <row r="39280" spans="4:5" x14ac:dyDescent="0.25">
      <c r="D39280" s="31">
        <v>-341.69799999999998</v>
      </c>
      <c r="E39280" s="28">
        <v>293.93700000000001</v>
      </c>
    </row>
    <row r="39281" spans="4:5" x14ac:dyDescent="0.25">
      <c r="D39281" s="31">
        <v>-341.68200000000002</v>
      </c>
      <c r="E39281" s="28">
        <v>293.89800000000002</v>
      </c>
    </row>
    <row r="39282" spans="4:5" x14ac:dyDescent="0.25">
      <c r="D39282" s="31">
        <v>-341.666</v>
      </c>
      <c r="E39282" s="28">
        <v>293.86</v>
      </c>
    </row>
    <row r="39283" spans="4:5" x14ac:dyDescent="0.25">
      <c r="D39283" s="31">
        <v>-341.65</v>
      </c>
      <c r="E39283" s="28">
        <v>293.82100000000003</v>
      </c>
    </row>
    <row r="39284" spans="4:5" x14ac:dyDescent="0.25">
      <c r="D39284" s="31">
        <v>-341.63400000000001</v>
      </c>
      <c r="E39284" s="28">
        <v>293.78300000000002</v>
      </c>
    </row>
    <row r="39285" spans="4:5" x14ac:dyDescent="0.25">
      <c r="D39285" s="31">
        <v>-341.61799999999999</v>
      </c>
      <c r="E39285" s="28">
        <v>293.74400000000003</v>
      </c>
    </row>
    <row r="39286" spans="4:5" x14ac:dyDescent="0.25">
      <c r="D39286" s="31">
        <v>-341.60199999999998</v>
      </c>
      <c r="E39286" s="28">
        <v>293.70600000000002</v>
      </c>
    </row>
    <row r="39287" spans="4:5" x14ac:dyDescent="0.25">
      <c r="D39287" s="31">
        <v>-341.58600000000001</v>
      </c>
      <c r="E39287" s="28">
        <v>293.66800000000001</v>
      </c>
    </row>
    <row r="39288" spans="4:5" x14ac:dyDescent="0.25">
      <c r="D39288" s="31">
        <v>-341.57</v>
      </c>
      <c r="E39288" s="28">
        <v>293.63</v>
      </c>
    </row>
    <row r="39289" spans="4:5" x14ac:dyDescent="0.25">
      <c r="D39289" s="31">
        <v>-341.55399999999997</v>
      </c>
      <c r="E39289" s="28">
        <v>293.59199999999998</v>
      </c>
    </row>
    <row r="39290" spans="4:5" x14ac:dyDescent="0.25">
      <c r="D39290" s="31">
        <v>-341.53800000000001</v>
      </c>
      <c r="E39290" s="28">
        <v>293.553</v>
      </c>
    </row>
    <row r="39291" spans="4:5" x14ac:dyDescent="0.25">
      <c r="D39291" s="31">
        <v>-341.52199999999999</v>
      </c>
      <c r="E39291" s="28">
        <v>293.51499999999999</v>
      </c>
    </row>
    <row r="39292" spans="4:5" x14ac:dyDescent="0.25">
      <c r="D39292" s="31">
        <v>-341.50599999999997</v>
      </c>
      <c r="E39292" s="28">
        <v>293.47699999999998</v>
      </c>
    </row>
    <row r="39293" spans="4:5" x14ac:dyDescent="0.25">
      <c r="D39293" s="31">
        <v>-341.49</v>
      </c>
      <c r="E39293" s="28">
        <v>293.43900000000002</v>
      </c>
    </row>
    <row r="39294" spans="4:5" x14ac:dyDescent="0.25">
      <c r="D39294" s="31">
        <v>-341.47399999999999</v>
      </c>
      <c r="E39294" s="28">
        <v>293.40100000000001</v>
      </c>
    </row>
    <row r="39295" spans="4:5" x14ac:dyDescent="0.25">
      <c r="D39295" s="31">
        <v>-341.45800000000003</v>
      </c>
      <c r="E39295" s="28">
        <v>293.363</v>
      </c>
    </row>
    <row r="39296" spans="4:5" x14ac:dyDescent="0.25">
      <c r="D39296" s="31">
        <v>-341.44200000000001</v>
      </c>
      <c r="E39296" s="28">
        <v>293.32499999999999</v>
      </c>
    </row>
    <row r="39297" spans="4:5" x14ac:dyDescent="0.25">
      <c r="D39297" s="31">
        <v>-341.42599999999999</v>
      </c>
      <c r="E39297" s="28">
        <v>293.28699999999998</v>
      </c>
    </row>
    <row r="39298" spans="4:5" x14ac:dyDescent="0.25">
      <c r="D39298" s="31">
        <v>-341.41</v>
      </c>
      <c r="E39298" s="28">
        <v>293.24900000000002</v>
      </c>
    </row>
    <row r="39299" spans="4:5" x14ac:dyDescent="0.25">
      <c r="D39299" s="31">
        <v>-341.39400000000001</v>
      </c>
      <c r="E39299" s="28">
        <v>293.21100000000001</v>
      </c>
    </row>
    <row r="39300" spans="4:5" x14ac:dyDescent="0.25">
      <c r="D39300" s="31">
        <v>-341.37799999999999</v>
      </c>
      <c r="E39300" s="28">
        <v>293.173</v>
      </c>
    </row>
    <row r="39301" spans="4:5" x14ac:dyDescent="0.25">
      <c r="D39301" s="31">
        <v>-341.36200000000002</v>
      </c>
      <c r="E39301" s="28">
        <v>293.13499999999999</v>
      </c>
    </row>
    <row r="39302" spans="4:5" x14ac:dyDescent="0.25">
      <c r="D39302" s="31">
        <v>-341.346</v>
      </c>
      <c r="E39302" s="28">
        <v>293.09699999999998</v>
      </c>
    </row>
    <row r="39303" spans="4:5" x14ac:dyDescent="0.25">
      <c r="D39303" s="31">
        <v>-341.33</v>
      </c>
      <c r="E39303" s="28">
        <v>293.05900000000003</v>
      </c>
    </row>
    <row r="39304" spans="4:5" x14ac:dyDescent="0.25">
      <c r="D39304" s="31">
        <v>-341.31400000000002</v>
      </c>
      <c r="E39304" s="28">
        <v>293.02199999999999</v>
      </c>
    </row>
    <row r="39305" spans="4:5" x14ac:dyDescent="0.25">
      <c r="D39305" s="31">
        <v>-341.298</v>
      </c>
      <c r="E39305" s="28">
        <v>292.98399999999998</v>
      </c>
    </row>
    <row r="39306" spans="4:5" x14ac:dyDescent="0.25">
      <c r="D39306" s="31">
        <v>-341.28199999999998</v>
      </c>
      <c r="E39306" s="28">
        <v>292.94600000000003</v>
      </c>
    </row>
    <row r="39307" spans="4:5" x14ac:dyDescent="0.25">
      <c r="D39307" s="31">
        <v>-341.26600000000002</v>
      </c>
      <c r="E39307" s="28">
        <v>292.90800000000002</v>
      </c>
    </row>
    <row r="39308" spans="4:5" x14ac:dyDescent="0.25">
      <c r="D39308" s="31">
        <v>-341.25</v>
      </c>
      <c r="E39308" s="28">
        <v>292.87</v>
      </c>
    </row>
    <row r="39309" spans="4:5" x14ac:dyDescent="0.25">
      <c r="D39309" s="31">
        <v>-341.23399999999998</v>
      </c>
      <c r="E39309" s="28">
        <v>292.83300000000003</v>
      </c>
    </row>
    <row r="39310" spans="4:5" x14ac:dyDescent="0.25">
      <c r="D39310" s="31">
        <v>-341.21800000000002</v>
      </c>
      <c r="E39310" s="28">
        <v>292.79500000000002</v>
      </c>
    </row>
    <row r="39311" spans="4:5" x14ac:dyDescent="0.25">
      <c r="D39311" s="31">
        <v>-341.202</v>
      </c>
      <c r="E39311" s="28">
        <v>292.75700000000001</v>
      </c>
    </row>
    <row r="39312" spans="4:5" x14ac:dyDescent="0.25">
      <c r="D39312" s="31">
        <v>-341.18599999999998</v>
      </c>
      <c r="E39312" s="28">
        <v>292.72000000000003</v>
      </c>
    </row>
    <row r="39313" spans="4:5" x14ac:dyDescent="0.25">
      <c r="D39313" s="31">
        <v>-341.17</v>
      </c>
      <c r="E39313" s="28">
        <v>292.68200000000002</v>
      </c>
    </row>
    <row r="39314" spans="4:5" x14ac:dyDescent="0.25">
      <c r="D39314" s="31">
        <v>-341.154</v>
      </c>
      <c r="E39314" s="28">
        <v>292.64499999999998</v>
      </c>
    </row>
    <row r="39315" spans="4:5" x14ac:dyDescent="0.25">
      <c r="D39315" s="31">
        <v>-341.13799999999998</v>
      </c>
      <c r="E39315" s="28">
        <v>292.60700000000003</v>
      </c>
    </row>
    <row r="39316" spans="4:5" x14ac:dyDescent="0.25">
      <c r="D39316" s="31">
        <v>-341.12200000000001</v>
      </c>
      <c r="E39316" s="28">
        <v>292.57</v>
      </c>
    </row>
    <row r="39317" spans="4:5" x14ac:dyDescent="0.25">
      <c r="D39317" s="31">
        <v>-341.10599999999999</v>
      </c>
      <c r="E39317" s="28">
        <v>292.53199999999998</v>
      </c>
    </row>
    <row r="39318" spans="4:5" x14ac:dyDescent="0.25">
      <c r="D39318" s="31">
        <v>-341.09</v>
      </c>
      <c r="E39318" s="28">
        <v>292.495</v>
      </c>
    </row>
    <row r="39319" spans="4:5" x14ac:dyDescent="0.25">
      <c r="D39319" s="31">
        <v>-341.07400000000001</v>
      </c>
      <c r="E39319" s="28">
        <v>292.45699999999999</v>
      </c>
    </row>
    <row r="39320" spans="4:5" x14ac:dyDescent="0.25">
      <c r="D39320" s="31">
        <v>-341.05799999999999</v>
      </c>
      <c r="E39320" s="28">
        <v>292.42</v>
      </c>
    </row>
    <row r="39321" spans="4:5" x14ac:dyDescent="0.25">
      <c r="D39321" s="31">
        <v>-341.04199999999997</v>
      </c>
      <c r="E39321" s="28">
        <v>292.38299999999998</v>
      </c>
    </row>
    <row r="39322" spans="4:5" x14ac:dyDescent="0.25">
      <c r="D39322" s="31">
        <v>-341.02600000000001</v>
      </c>
      <c r="E39322" s="28">
        <v>292.34500000000003</v>
      </c>
    </row>
    <row r="39323" spans="4:5" x14ac:dyDescent="0.25">
      <c r="D39323" s="31">
        <v>-341.01</v>
      </c>
      <c r="E39323" s="28">
        <v>292.30799999999999</v>
      </c>
    </row>
    <row r="39324" spans="4:5" x14ac:dyDescent="0.25">
      <c r="D39324" s="31">
        <v>-340.99400000000003</v>
      </c>
      <c r="E39324" s="28">
        <v>292.27100000000002</v>
      </c>
    </row>
    <row r="39325" spans="4:5" x14ac:dyDescent="0.25">
      <c r="D39325" s="31">
        <v>-340.97800000000001</v>
      </c>
      <c r="E39325" s="28">
        <v>292.23399999999998</v>
      </c>
    </row>
    <row r="39326" spans="4:5" x14ac:dyDescent="0.25">
      <c r="D39326" s="31">
        <v>-340.96199999999999</v>
      </c>
      <c r="E39326" s="28">
        <v>292.197</v>
      </c>
    </row>
    <row r="39327" spans="4:5" x14ac:dyDescent="0.25">
      <c r="D39327" s="31">
        <v>-340.94600000000003</v>
      </c>
      <c r="E39327" s="28">
        <v>292.15899999999999</v>
      </c>
    </row>
    <row r="39328" spans="4:5" x14ac:dyDescent="0.25">
      <c r="D39328" s="31">
        <v>-340.93</v>
      </c>
      <c r="E39328" s="28">
        <v>292.12200000000001</v>
      </c>
    </row>
    <row r="39329" spans="4:5" x14ac:dyDescent="0.25">
      <c r="D39329" s="31">
        <v>-340.91399999999999</v>
      </c>
      <c r="E39329" s="28">
        <v>292.08499999999998</v>
      </c>
    </row>
    <row r="39330" spans="4:5" x14ac:dyDescent="0.25">
      <c r="D39330" s="31">
        <v>-340.89800000000002</v>
      </c>
      <c r="E39330" s="28">
        <v>292.048</v>
      </c>
    </row>
    <row r="39331" spans="4:5" x14ac:dyDescent="0.25">
      <c r="D39331" s="31">
        <v>-340.88200000000001</v>
      </c>
      <c r="E39331" s="28">
        <v>292.01100000000002</v>
      </c>
    </row>
    <row r="39332" spans="4:5" x14ac:dyDescent="0.25">
      <c r="D39332" s="31">
        <v>-340.86599999999999</v>
      </c>
      <c r="E39332" s="28">
        <v>291.97399999999999</v>
      </c>
    </row>
    <row r="39333" spans="4:5" x14ac:dyDescent="0.25">
      <c r="D39333" s="31">
        <v>-340.85</v>
      </c>
      <c r="E39333" s="28">
        <v>291.93700000000001</v>
      </c>
    </row>
    <row r="39334" spans="4:5" x14ac:dyDescent="0.25">
      <c r="D39334" s="31">
        <v>-340.834</v>
      </c>
      <c r="E39334" s="28">
        <v>291.89999999999998</v>
      </c>
    </row>
    <row r="39335" spans="4:5" x14ac:dyDescent="0.25">
      <c r="D39335" s="31">
        <v>-340.81799999999998</v>
      </c>
      <c r="E39335" s="28">
        <v>291.863</v>
      </c>
    </row>
    <row r="39336" spans="4:5" x14ac:dyDescent="0.25">
      <c r="D39336" s="31">
        <v>-340.80200000000002</v>
      </c>
      <c r="E39336" s="28">
        <v>291.82600000000002</v>
      </c>
    </row>
    <row r="39337" spans="4:5" x14ac:dyDescent="0.25">
      <c r="D39337" s="31">
        <v>-340.786</v>
      </c>
      <c r="E39337" s="28">
        <v>291.78899999999999</v>
      </c>
    </row>
    <row r="39338" spans="4:5" x14ac:dyDescent="0.25">
      <c r="D39338" s="31">
        <v>-340.77</v>
      </c>
      <c r="E39338" s="28">
        <v>291.75200000000001</v>
      </c>
    </row>
    <row r="39339" spans="4:5" x14ac:dyDescent="0.25">
      <c r="D39339" s="31">
        <v>-340.75400000000002</v>
      </c>
      <c r="E39339" s="28">
        <v>291.71600000000001</v>
      </c>
    </row>
    <row r="39340" spans="4:5" x14ac:dyDescent="0.25">
      <c r="D39340" s="31">
        <v>-340.738</v>
      </c>
      <c r="E39340" s="28">
        <v>291.67899999999997</v>
      </c>
    </row>
    <row r="39341" spans="4:5" x14ac:dyDescent="0.25">
      <c r="D39341" s="31">
        <v>-340.72199999999998</v>
      </c>
      <c r="E39341" s="28">
        <v>291.642</v>
      </c>
    </row>
    <row r="39342" spans="4:5" x14ac:dyDescent="0.25">
      <c r="D39342" s="31">
        <v>-340.70600000000002</v>
      </c>
      <c r="E39342" s="28">
        <v>291.60500000000002</v>
      </c>
    </row>
    <row r="39343" spans="4:5" x14ac:dyDescent="0.25">
      <c r="D39343" s="31">
        <v>-340.69</v>
      </c>
      <c r="E39343" s="28">
        <v>291.56799999999998</v>
      </c>
    </row>
    <row r="39344" spans="4:5" x14ac:dyDescent="0.25">
      <c r="D39344" s="31">
        <v>-340.67399999999998</v>
      </c>
      <c r="E39344" s="28">
        <v>291.53199999999998</v>
      </c>
    </row>
    <row r="39345" spans="4:5" x14ac:dyDescent="0.25">
      <c r="D39345" s="31">
        <v>-340.65800000000002</v>
      </c>
      <c r="E39345" s="28">
        <v>291.495</v>
      </c>
    </row>
    <row r="39346" spans="4:5" x14ac:dyDescent="0.25">
      <c r="D39346" s="31">
        <v>-340.642</v>
      </c>
      <c r="E39346" s="28">
        <v>291.459</v>
      </c>
    </row>
    <row r="39347" spans="4:5" x14ac:dyDescent="0.25">
      <c r="D39347" s="31">
        <v>-340.62599999999998</v>
      </c>
      <c r="E39347" s="28">
        <v>291.42200000000003</v>
      </c>
    </row>
    <row r="39348" spans="4:5" x14ac:dyDescent="0.25">
      <c r="D39348" s="31">
        <v>-340.61</v>
      </c>
      <c r="E39348" s="28">
        <v>291.38499999999999</v>
      </c>
    </row>
    <row r="39349" spans="4:5" x14ac:dyDescent="0.25">
      <c r="D39349" s="31">
        <v>-340.59399999999999</v>
      </c>
      <c r="E39349" s="28">
        <v>291.34899999999999</v>
      </c>
    </row>
    <row r="39350" spans="4:5" x14ac:dyDescent="0.25">
      <c r="D39350" s="31">
        <v>-340.57799999999997</v>
      </c>
      <c r="E39350" s="28">
        <v>291.31200000000001</v>
      </c>
    </row>
    <row r="39351" spans="4:5" x14ac:dyDescent="0.25">
      <c r="D39351" s="31">
        <v>-340.56200000000001</v>
      </c>
      <c r="E39351" s="28">
        <v>291.27600000000001</v>
      </c>
    </row>
    <row r="39352" spans="4:5" x14ac:dyDescent="0.25">
      <c r="D39352" s="31">
        <v>-340.54599999999999</v>
      </c>
      <c r="E39352" s="28">
        <v>291.23899999999998</v>
      </c>
    </row>
    <row r="39353" spans="4:5" x14ac:dyDescent="0.25">
      <c r="D39353" s="31">
        <v>-340.53</v>
      </c>
      <c r="E39353" s="28">
        <v>291.20299999999997</v>
      </c>
    </row>
    <row r="39354" spans="4:5" x14ac:dyDescent="0.25">
      <c r="D39354" s="31">
        <v>-340.51400000000001</v>
      </c>
      <c r="E39354" s="28">
        <v>291.16699999999997</v>
      </c>
    </row>
    <row r="39355" spans="4:5" x14ac:dyDescent="0.25">
      <c r="D39355" s="31">
        <v>-340.49799999999999</v>
      </c>
      <c r="E39355" s="28">
        <v>291.13</v>
      </c>
    </row>
    <row r="39356" spans="4:5" x14ac:dyDescent="0.25">
      <c r="D39356" s="31">
        <v>-340.48200000000003</v>
      </c>
      <c r="E39356" s="28">
        <v>291.09399999999999</v>
      </c>
    </row>
    <row r="39357" spans="4:5" x14ac:dyDescent="0.25">
      <c r="D39357" s="31">
        <v>-340.46600000000001</v>
      </c>
      <c r="E39357" s="28">
        <v>291.05700000000002</v>
      </c>
    </row>
    <row r="39358" spans="4:5" x14ac:dyDescent="0.25">
      <c r="D39358" s="31">
        <v>-340.45</v>
      </c>
      <c r="E39358" s="28">
        <v>291.02100000000002</v>
      </c>
    </row>
    <row r="39359" spans="4:5" x14ac:dyDescent="0.25">
      <c r="D39359" s="31">
        <v>-340.43400000000003</v>
      </c>
      <c r="E39359" s="28">
        <v>290.98500000000001</v>
      </c>
    </row>
    <row r="39360" spans="4:5" x14ac:dyDescent="0.25">
      <c r="D39360" s="31">
        <v>-340.41800000000001</v>
      </c>
      <c r="E39360" s="28">
        <v>290.94900000000001</v>
      </c>
    </row>
    <row r="39361" spans="4:5" x14ac:dyDescent="0.25">
      <c r="D39361" s="31">
        <v>-340.40199999999999</v>
      </c>
      <c r="E39361" s="28">
        <v>290.91199999999998</v>
      </c>
    </row>
    <row r="39362" spans="4:5" x14ac:dyDescent="0.25">
      <c r="D39362" s="31">
        <v>-340.38600000000002</v>
      </c>
      <c r="E39362" s="28">
        <v>290.87599999999998</v>
      </c>
    </row>
    <row r="39363" spans="4:5" x14ac:dyDescent="0.25">
      <c r="D39363" s="31">
        <v>-340.37</v>
      </c>
      <c r="E39363" s="28">
        <v>290.83999999999997</v>
      </c>
    </row>
    <row r="39364" spans="4:5" x14ac:dyDescent="0.25">
      <c r="D39364" s="31">
        <v>-340.35399999999998</v>
      </c>
      <c r="E39364" s="28">
        <v>290.80399999999997</v>
      </c>
    </row>
    <row r="39365" spans="4:5" x14ac:dyDescent="0.25">
      <c r="D39365" s="31">
        <v>-340.33800000000002</v>
      </c>
      <c r="E39365" s="28">
        <v>290.76799999999997</v>
      </c>
    </row>
    <row r="39366" spans="4:5" x14ac:dyDescent="0.25">
      <c r="D39366" s="31">
        <v>-340.322</v>
      </c>
      <c r="E39366" s="28">
        <v>290.73200000000003</v>
      </c>
    </row>
    <row r="39367" spans="4:5" x14ac:dyDescent="0.25">
      <c r="D39367" s="31">
        <v>-340.30599999999998</v>
      </c>
      <c r="E39367" s="28">
        <v>290.69600000000003</v>
      </c>
    </row>
    <row r="39368" spans="4:5" x14ac:dyDescent="0.25">
      <c r="D39368" s="31">
        <v>-340.29</v>
      </c>
      <c r="E39368" s="28">
        <v>290.66000000000003</v>
      </c>
    </row>
    <row r="39369" spans="4:5" x14ac:dyDescent="0.25">
      <c r="D39369" s="31">
        <v>-340.274</v>
      </c>
      <c r="E39369" s="28">
        <v>290.62400000000002</v>
      </c>
    </row>
    <row r="39370" spans="4:5" x14ac:dyDescent="0.25">
      <c r="D39370" s="31">
        <v>-340.25799999999998</v>
      </c>
      <c r="E39370" s="28">
        <v>290.58800000000002</v>
      </c>
    </row>
    <row r="39371" spans="4:5" x14ac:dyDescent="0.25">
      <c r="D39371" s="31">
        <v>-340.24200000000002</v>
      </c>
      <c r="E39371" s="28">
        <v>290.55200000000002</v>
      </c>
    </row>
    <row r="39372" spans="4:5" x14ac:dyDescent="0.25">
      <c r="D39372" s="31">
        <v>-340.226</v>
      </c>
      <c r="E39372" s="28">
        <v>290.51600000000002</v>
      </c>
    </row>
    <row r="39373" spans="4:5" x14ac:dyDescent="0.25">
      <c r="D39373" s="31">
        <v>-340.21</v>
      </c>
      <c r="E39373" s="28">
        <v>290.48</v>
      </c>
    </row>
    <row r="39374" spans="4:5" x14ac:dyDescent="0.25">
      <c r="D39374" s="31">
        <v>-340.19400000000002</v>
      </c>
      <c r="E39374" s="28">
        <v>290.44400000000002</v>
      </c>
    </row>
    <row r="39375" spans="4:5" x14ac:dyDescent="0.25">
      <c r="D39375" s="31">
        <v>-340.178</v>
      </c>
      <c r="E39375" s="28">
        <v>290.40800000000002</v>
      </c>
    </row>
    <row r="39376" spans="4:5" x14ac:dyDescent="0.25">
      <c r="D39376" s="31">
        <v>-340.16199999999998</v>
      </c>
      <c r="E39376" s="28">
        <v>290.37299999999999</v>
      </c>
    </row>
    <row r="39377" spans="4:5" x14ac:dyDescent="0.25">
      <c r="D39377" s="31">
        <v>-340.14600000000002</v>
      </c>
      <c r="E39377" s="28">
        <v>290.33699999999999</v>
      </c>
    </row>
    <row r="39378" spans="4:5" x14ac:dyDescent="0.25">
      <c r="D39378" s="31">
        <v>-340.13</v>
      </c>
      <c r="E39378" s="28">
        <v>290.30099999999999</v>
      </c>
    </row>
    <row r="39379" spans="4:5" x14ac:dyDescent="0.25">
      <c r="D39379" s="31">
        <v>-340.11399999999998</v>
      </c>
      <c r="E39379" s="28">
        <v>290.26600000000002</v>
      </c>
    </row>
    <row r="39380" spans="4:5" x14ac:dyDescent="0.25">
      <c r="D39380" s="31">
        <v>-340.09800000000001</v>
      </c>
      <c r="E39380" s="28">
        <v>290.23</v>
      </c>
    </row>
    <row r="39381" spans="4:5" x14ac:dyDescent="0.25">
      <c r="D39381" s="31">
        <v>-340.08199999999999</v>
      </c>
      <c r="E39381" s="28">
        <v>290.19400000000002</v>
      </c>
    </row>
    <row r="39382" spans="4:5" x14ac:dyDescent="0.25">
      <c r="D39382" s="31">
        <v>-340.06599999999997</v>
      </c>
      <c r="E39382" s="28">
        <v>290.15899999999999</v>
      </c>
    </row>
    <row r="39383" spans="4:5" x14ac:dyDescent="0.25">
      <c r="D39383" s="31">
        <v>-340.05</v>
      </c>
      <c r="E39383" s="28">
        <v>290.12299999999999</v>
      </c>
    </row>
    <row r="39384" spans="4:5" x14ac:dyDescent="0.25">
      <c r="D39384" s="31">
        <v>-340.03399999999999</v>
      </c>
      <c r="E39384" s="28">
        <v>290.08699999999999</v>
      </c>
    </row>
    <row r="39385" spans="4:5" x14ac:dyDescent="0.25">
      <c r="D39385" s="31">
        <v>-340.01799999999997</v>
      </c>
      <c r="E39385" s="28">
        <v>290.05200000000002</v>
      </c>
    </row>
    <row r="39386" spans="4:5" x14ac:dyDescent="0.25">
      <c r="D39386" s="31">
        <v>-340.00200000000001</v>
      </c>
      <c r="E39386" s="28">
        <v>290.017</v>
      </c>
    </row>
    <row r="39387" spans="4:5" x14ac:dyDescent="0.25">
      <c r="D39387" s="31">
        <v>-339.98599999999999</v>
      </c>
      <c r="E39387" s="28">
        <v>289.98099999999999</v>
      </c>
    </row>
    <row r="39388" spans="4:5" x14ac:dyDescent="0.25">
      <c r="D39388" s="31">
        <v>-339.97</v>
      </c>
      <c r="E39388" s="28">
        <v>289.94600000000003</v>
      </c>
    </row>
    <row r="39389" spans="4:5" x14ac:dyDescent="0.25">
      <c r="D39389" s="31">
        <v>-339.95400000000001</v>
      </c>
      <c r="E39389" s="28">
        <v>289.91000000000003</v>
      </c>
    </row>
    <row r="39390" spans="4:5" x14ac:dyDescent="0.25">
      <c r="D39390" s="31">
        <v>-339.93799999999999</v>
      </c>
      <c r="E39390" s="28">
        <v>289.875</v>
      </c>
    </row>
    <row r="39391" spans="4:5" x14ac:dyDescent="0.25">
      <c r="D39391" s="31">
        <v>-339.92200000000003</v>
      </c>
      <c r="E39391" s="28">
        <v>289.83999999999997</v>
      </c>
    </row>
    <row r="39392" spans="4:5" x14ac:dyDescent="0.25">
      <c r="D39392" s="31">
        <v>-339.90600000000001</v>
      </c>
      <c r="E39392" s="28">
        <v>289.80399999999997</v>
      </c>
    </row>
    <row r="39393" spans="4:5" x14ac:dyDescent="0.25">
      <c r="D39393" s="31">
        <v>-339.89100000000002</v>
      </c>
      <c r="E39393" s="28">
        <v>289.76900000000001</v>
      </c>
    </row>
    <row r="39394" spans="4:5" x14ac:dyDescent="0.25">
      <c r="D39394" s="31">
        <v>-339.875</v>
      </c>
      <c r="E39394" s="28">
        <v>289.733</v>
      </c>
    </row>
    <row r="39395" spans="4:5" x14ac:dyDescent="0.25">
      <c r="D39395" s="31">
        <v>-339.85899999999998</v>
      </c>
      <c r="E39395" s="28">
        <v>289.69799999999998</v>
      </c>
    </row>
    <row r="39396" spans="4:5" x14ac:dyDescent="0.25">
      <c r="D39396" s="31">
        <v>-339.84300000000002</v>
      </c>
      <c r="E39396" s="28">
        <v>289.66300000000001</v>
      </c>
    </row>
    <row r="39397" spans="4:5" x14ac:dyDescent="0.25">
      <c r="D39397" s="31">
        <v>-339.827</v>
      </c>
      <c r="E39397" s="28">
        <v>289.62799999999999</v>
      </c>
    </row>
    <row r="39398" spans="4:5" x14ac:dyDescent="0.25">
      <c r="D39398" s="31">
        <v>-339.81099999999998</v>
      </c>
      <c r="E39398" s="28">
        <v>289.59300000000002</v>
      </c>
    </row>
    <row r="39399" spans="4:5" x14ac:dyDescent="0.25">
      <c r="D39399" s="31">
        <v>-339.79500000000002</v>
      </c>
      <c r="E39399" s="28">
        <v>289.55799999999999</v>
      </c>
    </row>
    <row r="39400" spans="4:5" x14ac:dyDescent="0.25">
      <c r="D39400" s="31">
        <v>-339.779</v>
      </c>
      <c r="E39400" s="28">
        <v>289.52300000000002</v>
      </c>
    </row>
    <row r="39401" spans="4:5" x14ac:dyDescent="0.25">
      <c r="D39401" s="31">
        <v>-339.76299999999998</v>
      </c>
      <c r="E39401" s="28">
        <v>289.488</v>
      </c>
    </row>
    <row r="39402" spans="4:5" x14ac:dyDescent="0.25">
      <c r="D39402" s="31">
        <v>-339.74700000000001</v>
      </c>
      <c r="E39402" s="28">
        <v>289.45299999999997</v>
      </c>
    </row>
    <row r="39403" spans="4:5" x14ac:dyDescent="0.25">
      <c r="D39403" s="31">
        <v>-339.73099999999999</v>
      </c>
      <c r="E39403" s="28">
        <v>289.41800000000001</v>
      </c>
    </row>
    <row r="39404" spans="4:5" x14ac:dyDescent="0.25">
      <c r="D39404" s="31">
        <v>-339.71499999999997</v>
      </c>
      <c r="E39404" s="28">
        <v>289.38299999999998</v>
      </c>
    </row>
    <row r="39405" spans="4:5" x14ac:dyDescent="0.25">
      <c r="D39405" s="31">
        <v>-339.69900000000001</v>
      </c>
      <c r="E39405" s="28">
        <v>289.34800000000001</v>
      </c>
    </row>
    <row r="39406" spans="4:5" x14ac:dyDescent="0.25">
      <c r="D39406" s="31">
        <v>-339.68299999999999</v>
      </c>
      <c r="E39406" s="28">
        <v>289.31299999999999</v>
      </c>
    </row>
    <row r="39407" spans="4:5" x14ac:dyDescent="0.25">
      <c r="D39407" s="31">
        <v>-339.66699999999997</v>
      </c>
      <c r="E39407" s="28">
        <v>289.27800000000002</v>
      </c>
    </row>
    <row r="39408" spans="4:5" x14ac:dyDescent="0.25">
      <c r="D39408" s="31">
        <v>-339.65100000000001</v>
      </c>
      <c r="E39408" s="28">
        <v>289.24299999999999</v>
      </c>
    </row>
    <row r="39409" spans="4:5" x14ac:dyDescent="0.25">
      <c r="D39409" s="31">
        <v>-339.63499999999999</v>
      </c>
      <c r="E39409" s="28">
        <v>289.20800000000003</v>
      </c>
    </row>
    <row r="39410" spans="4:5" x14ac:dyDescent="0.25">
      <c r="D39410" s="31">
        <v>-339.61900000000003</v>
      </c>
      <c r="E39410" s="28">
        <v>289.173</v>
      </c>
    </row>
    <row r="39411" spans="4:5" x14ac:dyDescent="0.25">
      <c r="D39411" s="31">
        <v>-339.60300000000001</v>
      </c>
      <c r="E39411" s="28">
        <v>289.13900000000001</v>
      </c>
    </row>
    <row r="39412" spans="4:5" x14ac:dyDescent="0.25">
      <c r="D39412" s="31">
        <v>-339.58699999999999</v>
      </c>
      <c r="E39412" s="28">
        <v>289.10399999999998</v>
      </c>
    </row>
    <row r="39413" spans="4:5" x14ac:dyDescent="0.25">
      <c r="D39413" s="31">
        <v>-339.57100000000003</v>
      </c>
      <c r="E39413" s="28">
        <v>289.06900000000002</v>
      </c>
    </row>
    <row r="39414" spans="4:5" x14ac:dyDescent="0.25">
      <c r="D39414" s="31">
        <v>-339.55500000000001</v>
      </c>
      <c r="E39414" s="28">
        <v>289.03500000000003</v>
      </c>
    </row>
    <row r="39415" spans="4:5" x14ac:dyDescent="0.25">
      <c r="D39415" s="31">
        <v>-339.53899999999999</v>
      </c>
      <c r="E39415" s="28">
        <v>289</v>
      </c>
    </row>
    <row r="39416" spans="4:5" x14ac:dyDescent="0.25">
      <c r="D39416" s="31">
        <v>-339.52300000000002</v>
      </c>
      <c r="E39416" s="28">
        <v>288.96499999999997</v>
      </c>
    </row>
    <row r="39417" spans="4:5" x14ac:dyDescent="0.25">
      <c r="D39417" s="31">
        <v>-339.50700000000001</v>
      </c>
      <c r="E39417" s="28">
        <v>288.93099999999998</v>
      </c>
    </row>
    <row r="39418" spans="4:5" x14ac:dyDescent="0.25">
      <c r="D39418" s="31">
        <v>-339.49099999999999</v>
      </c>
      <c r="E39418" s="28">
        <v>288.89600000000002</v>
      </c>
    </row>
    <row r="39419" spans="4:5" x14ac:dyDescent="0.25">
      <c r="D39419" s="31">
        <v>-339.47500000000002</v>
      </c>
      <c r="E39419" s="28">
        <v>288.86099999999999</v>
      </c>
    </row>
    <row r="39420" spans="4:5" x14ac:dyDescent="0.25">
      <c r="D39420" s="31">
        <v>-339.459</v>
      </c>
      <c r="E39420" s="28">
        <v>288.827</v>
      </c>
    </row>
    <row r="39421" spans="4:5" x14ac:dyDescent="0.25">
      <c r="D39421" s="31">
        <v>-339.44299999999998</v>
      </c>
      <c r="E39421" s="28">
        <v>288.79199999999997</v>
      </c>
    </row>
    <row r="39422" spans="4:5" x14ac:dyDescent="0.25">
      <c r="D39422" s="31">
        <v>-339.42700000000002</v>
      </c>
      <c r="E39422" s="28">
        <v>288.75799999999998</v>
      </c>
    </row>
    <row r="39423" spans="4:5" x14ac:dyDescent="0.25">
      <c r="D39423" s="31">
        <v>-339.411</v>
      </c>
      <c r="E39423" s="28">
        <v>288.72399999999999</v>
      </c>
    </row>
    <row r="39424" spans="4:5" x14ac:dyDescent="0.25">
      <c r="D39424" s="31">
        <v>-339.39499999999998</v>
      </c>
      <c r="E39424" s="28">
        <v>288.68900000000002</v>
      </c>
    </row>
    <row r="39425" spans="4:5" x14ac:dyDescent="0.25">
      <c r="D39425" s="31">
        <v>-339.37900000000002</v>
      </c>
      <c r="E39425" s="28">
        <v>288.65499999999997</v>
      </c>
    </row>
    <row r="39426" spans="4:5" x14ac:dyDescent="0.25">
      <c r="D39426" s="31">
        <v>-339.363</v>
      </c>
      <c r="E39426" s="28">
        <v>288.62</v>
      </c>
    </row>
    <row r="39427" spans="4:5" x14ac:dyDescent="0.25">
      <c r="D39427" s="31">
        <v>-339.34699999999998</v>
      </c>
      <c r="E39427" s="28">
        <v>288.58600000000001</v>
      </c>
    </row>
    <row r="39428" spans="4:5" x14ac:dyDescent="0.25">
      <c r="D39428" s="31">
        <v>-339.33100000000002</v>
      </c>
      <c r="E39428" s="28">
        <v>288.55200000000002</v>
      </c>
    </row>
    <row r="39429" spans="4:5" x14ac:dyDescent="0.25">
      <c r="D39429" s="31">
        <v>-339.315</v>
      </c>
      <c r="E39429" s="28">
        <v>288.517</v>
      </c>
    </row>
    <row r="39430" spans="4:5" x14ac:dyDescent="0.25">
      <c r="D39430" s="31">
        <v>-339.29899999999998</v>
      </c>
      <c r="E39430" s="28">
        <v>288.483</v>
      </c>
    </row>
    <row r="39431" spans="4:5" x14ac:dyDescent="0.25">
      <c r="D39431" s="31">
        <v>-339.28300000000002</v>
      </c>
      <c r="E39431" s="28">
        <v>288.44900000000001</v>
      </c>
    </row>
    <row r="39432" spans="4:5" x14ac:dyDescent="0.25">
      <c r="D39432" s="31">
        <v>-339.267</v>
      </c>
      <c r="E39432" s="28">
        <v>288.41500000000002</v>
      </c>
    </row>
    <row r="39433" spans="4:5" x14ac:dyDescent="0.25">
      <c r="D39433" s="31">
        <v>-339.25099999999998</v>
      </c>
      <c r="E39433" s="28">
        <v>288.38099999999997</v>
      </c>
    </row>
    <row r="39434" spans="4:5" x14ac:dyDescent="0.25">
      <c r="D39434" s="31">
        <v>-339.23500000000001</v>
      </c>
      <c r="E39434" s="28">
        <v>288.34699999999998</v>
      </c>
    </row>
    <row r="39435" spans="4:5" x14ac:dyDescent="0.25">
      <c r="D39435" s="31">
        <v>-339.21899999999999</v>
      </c>
      <c r="E39435" s="28">
        <v>288.31299999999999</v>
      </c>
    </row>
    <row r="39436" spans="4:5" x14ac:dyDescent="0.25">
      <c r="D39436" s="31">
        <v>-339.20299999999997</v>
      </c>
      <c r="E39436" s="28">
        <v>288.279</v>
      </c>
    </row>
    <row r="39437" spans="4:5" x14ac:dyDescent="0.25">
      <c r="D39437" s="31">
        <v>-339.18700000000001</v>
      </c>
      <c r="E39437" s="28">
        <v>288.24400000000003</v>
      </c>
    </row>
    <row r="39438" spans="4:5" x14ac:dyDescent="0.25">
      <c r="D39438" s="31">
        <v>-339.17099999999999</v>
      </c>
      <c r="E39438" s="28">
        <v>288.21100000000001</v>
      </c>
    </row>
    <row r="39439" spans="4:5" x14ac:dyDescent="0.25">
      <c r="D39439" s="31">
        <v>-339.15499999999997</v>
      </c>
      <c r="E39439" s="28">
        <v>288.17700000000002</v>
      </c>
    </row>
    <row r="39440" spans="4:5" x14ac:dyDescent="0.25">
      <c r="D39440" s="31">
        <v>-339.13900000000001</v>
      </c>
      <c r="E39440" s="28">
        <v>288.14299999999997</v>
      </c>
    </row>
    <row r="39441" spans="4:5" x14ac:dyDescent="0.25">
      <c r="D39441" s="31">
        <v>-339.12299999999999</v>
      </c>
      <c r="E39441" s="28">
        <v>288.10899999999998</v>
      </c>
    </row>
    <row r="39442" spans="4:5" x14ac:dyDescent="0.25">
      <c r="D39442" s="31">
        <v>-339.10700000000003</v>
      </c>
      <c r="E39442" s="28">
        <v>288.07499999999999</v>
      </c>
    </row>
    <row r="39443" spans="4:5" x14ac:dyDescent="0.25">
      <c r="D39443" s="31">
        <v>-339.09100000000001</v>
      </c>
      <c r="E39443" s="28">
        <v>288.041</v>
      </c>
    </row>
    <row r="39444" spans="4:5" x14ac:dyDescent="0.25">
      <c r="D39444" s="31">
        <v>-339.07499999999999</v>
      </c>
      <c r="E39444" s="28">
        <v>288.00700000000001</v>
      </c>
    </row>
    <row r="39445" spans="4:5" x14ac:dyDescent="0.25">
      <c r="D39445" s="31">
        <v>-339.05900000000003</v>
      </c>
      <c r="E39445" s="28">
        <v>287.97399999999999</v>
      </c>
    </row>
    <row r="39446" spans="4:5" x14ac:dyDescent="0.25">
      <c r="D39446" s="31">
        <v>-339.04300000000001</v>
      </c>
      <c r="E39446" s="28">
        <v>287.94</v>
      </c>
    </row>
    <row r="39447" spans="4:5" x14ac:dyDescent="0.25">
      <c r="D39447" s="31">
        <v>-339.02699999999999</v>
      </c>
      <c r="E39447" s="28">
        <v>287.90600000000001</v>
      </c>
    </row>
    <row r="39448" spans="4:5" x14ac:dyDescent="0.25">
      <c r="D39448" s="31">
        <v>-339.01100000000002</v>
      </c>
      <c r="E39448" s="28">
        <v>287.87200000000001</v>
      </c>
    </row>
    <row r="39449" spans="4:5" x14ac:dyDescent="0.25">
      <c r="D39449" s="31">
        <v>-338.995</v>
      </c>
      <c r="E39449" s="28">
        <v>287.83800000000002</v>
      </c>
    </row>
    <row r="39450" spans="4:5" x14ac:dyDescent="0.25">
      <c r="D39450" s="31">
        <v>-338.97899999999998</v>
      </c>
      <c r="E39450" s="28">
        <v>287.80500000000001</v>
      </c>
    </row>
    <row r="39451" spans="4:5" x14ac:dyDescent="0.25">
      <c r="D39451" s="31">
        <v>-338.96300000000002</v>
      </c>
      <c r="E39451" s="28">
        <v>287.77100000000002</v>
      </c>
    </row>
    <row r="39452" spans="4:5" x14ac:dyDescent="0.25">
      <c r="D39452" s="31">
        <v>-338.947</v>
      </c>
      <c r="E39452" s="28">
        <v>287.738</v>
      </c>
    </row>
    <row r="39453" spans="4:5" x14ac:dyDescent="0.25">
      <c r="D39453" s="31">
        <v>-338.93099999999998</v>
      </c>
      <c r="E39453" s="28">
        <v>287.70400000000001</v>
      </c>
    </row>
    <row r="39454" spans="4:5" x14ac:dyDescent="0.25">
      <c r="D39454" s="31">
        <v>-338.91500000000002</v>
      </c>
      <c r="E39454" s="28">
        <v>287.67099999999999</v>
      </c>
    </row>
    <row r="39455" spans="4:5" x14ac:dyDescent="0.25">
      <c r="D39455" s="31">
        <v>-338.899</v>
      </c>
      <c r="E39455" s="28">
        <v>287.637</v>
      </c>
    </row>
    <row r="39456" spans="4:5" x14ac:dyDescent="0.25">
      <c r="D39456" s="31">
        <v>-338.88299999999998</v>
      </c>
      <c r="E39456" s="28">
        <v>287.60399999999998</v>
      </c>
    </row>
    <row r="39457" spans="4:5" x14ac:dyDescent="0.25">
      <c r="D39457" s="31">
        <v>-338.86700000000002</v>
      </c>
      <c r="E39457" s="28">
        <v>287.57</v>
      </c>
    </row>
    <row r="39458" spans="4:5" x14ac:dyDescent="0.25">
      <c r="D39458" s="31">
        <v>-338.851</v>
      </c>
      <c r="E39458" s="28">
        <v>287.53699999999998</v>
      </c>
    </row>
    <row r="39459" spans="4:5" x14ac:dyDescent="0.25">
      <c r="D39459" s="31">
        <v>-338.83499999999998</v>
      </c>
      <c r="E39459" s="28">
        <v>287.50299999999999</v>
      </c>
    </row>
    <row r="39460" spans="4:5" x14ac:dyDescent="0.25">
      <c r="D39460" s="31">
        <v>-338.81900000000002</v>
      </c>
      <c r="E39460" s="28">
        <v>287.47000000000003</v>
      </c>
    </row>
    <row r="39461" spans="4:5" x14ac:dyDescent="0.25">
      <c r="D39461" s="31">
        <v>-338.803</v>
      </c>
      <c r="E39461" s="28">
        <v>287.43700000000001</v>
      </c>
    </row>
    <row r="39462" spans="4:5" x14ac:dyDescent="0.25">
      <c r="D39462" s="31">
        <v>-338.78699999999998</v>
      </c>
      <c r="E39462" s="28">
        <v>287.40300000000002</v>
      </c>
    </row>
    <row r="39463" spans="4:5" x14ac:dyDescent="0.25">
      <c r="D39463" s="31">
        <v>-338.77100000000002</v>
      </c>
      <c r="E39463" s="28">
        <v>287.37</v>
      </c>
    </row>
    <row r="39464" spans="4:5" x14ac:dyDescent="0.25">
      <c r="D39464" s="31">
        <v>-338.755</v>
      </c>
      <c r="E39464" s="28">
        <v>287.33699999999999</v>
      </c>
    </row>
    <row r="39465" spans="4:5" x14ac:dyDescent="0.25">
      <c r="D39465" s="31">
        <v>-338.73899999999998</v>
      </c>
      <c r="E39465" s="28">
        <v>287.30399999999997</v>
      </c>
    </row>
    <row r="39466" spans="4:5" x14ac:dyDescent="0.25">
      <c r="D39466" s="31">
        <v>-338.72300000000001</v>
      </c>
      <c r="E39466" s="28">
        <v>287.27</v>
      </c>
    </row>
    <row r="39467" spans="4:5" x14ac:dyDescent="0.25">
      <c r="D39467" s="31">
        <v>-338.70699999999999</v>
      </c>
      <c r="E39467" s="28">
        <v>287.23700000000002</v>
      </c>
    </row>
    <row r="39468" spans="4:5" x14ac:dyDescent="0.25">
      <c r="D39468" s="31">
        <v>-338.69099999999997</v>
      </c>
      <c r="E39468" s="28">
        <v>287.20400000000001</v>
      </c>
    </row>
    <row r="39469" spans="4:5" x14ac:dyDescent="0.25">
      <c r="D39469" s="31">
        <v>-338.67500000000001</v>
      </c>
      <c r="E39469" s="28">
        <v>287.17099999999999</v>
      </c>
    </row>
    <row r="39470" spans="4:5" x14ac:dyDescent="0.25">
      <c r="D39470" s="31">
        <v>-338.65899999999999</v>
      </c>
      <c r="E39470" s="28">
        <v>287.13799999999998</v>
      </c>
    </row>
    <row r="39471" spans="4:5" x14ac:dyDescent="0.25">
      <c r="D39471" s="31">
        <v>-338.64299999999997</v>
      </c>
      <c r="E39471" s="28">
        <v>287.10500000000002</v>
      </c>
    </row>
    <row r="39472" spans="4:5" x14ac:dyDescent="0.25">
      <c r="D39472" s="31">
        <v>-338.62700000000001</v>
      </c>
      <c r="E39472" s="28">
        <v>287.072</v>
      </c>
    </row>
    <row r="39473" spans="4:5" x14ac:dyDescent="0.25">
      <c r="D39473" s="31">
        <v>-338.61099999999999</v>
      </c>
      <c r="E39473" s="28">
        <v>287.03899999999999</v>
      </c>
    </row>
    <row r="39474" spans="4:5" x14ac:dyDescent="0.25">
      <c r="D39474" s="31">
        <v>-338.59500000000003</v>
      </c>
      <c r="E39474" s="28">
        <v>287.00599999999997</v>
      </c>
    </row>
    <row r="39475" spans="4:5" x14ac:dyDescent="0.25">
      <c r="D39475" s="31">
        <v>-338.57900000000001</v>
      </c>
      <c r="E39475" s="28">
        <v>286.97300000000001</v>
      </c>
    </row>
    <row r="39476" spans="4:5" x14ac:dyDescent="0.25">
      <c r="D39476" s="31">
        <v>-338.56299999999999</v>
      </c>
      <c r="E39476" s="28">
        <v>286.94099999999997</v>
      </c>
    </row>
    <row r="39477" spans="4:5" x14ac:dyDescent="0.25">
      <c r="D39477" s="31">
        <v>-338.54700000000003</v>
      </c>
      <c r="E39477" s="28">
        <v>286.90699999999998</v>
      </c>
    </row>
    <row r="39478" spans="4:5" x14ac:dyDescent="0.25">
      <c r="D39478" s="31">
        <v>-338.53100000000001</v>
      </c>
      <c r="E39478" s="28">
        <v>286.875</v>
      </c>
    </row>
    <row r="39479" spans="4:5" x14ac:dyDescent="0.25">
      <c r="D39479" s="31">
        <v>-338.51499999999999</v>
      </c>
      <c r="E39479" s="28">
        <v>286.84199999999998</v>
      </c>
    </row>
    <row r="39480" spans="4:5" x14ac:dyDescent="0.25">
      <c r="D39480" s="31">
        <v>-338.49900000000002</v>
      </c>
      <c r="E39480" s="28">
        <v>286.80900000000003</v>
      </c>
    </row>
    <row r="39481" spans="4:5" x14ac:dyDescent="0.25">
      <c r="D39481" s="31">
        <v>-338.483</v>
      </c>
      <c r="E39481" s="28">
        <v>286.77600000000001</v>
      </c>
    </row>
    <row r="39482" spans="4:5" x14ac:dyDescent="0.25">
      <c r="D39482" s="31">
        <v>-338.46699999999998</v>
      </c>
      <c r="E39482" s="28">
        <v>286.74400000000003</v>
      </c>
    </row>
    <row r="39483" spans="4:5" x14ac:dyDescent="0.25">
      <c r="D39483" s="31">
        <v>-338.45100000000002</v>
      </c>
      <c r="E39483" s="28">
        <v>286.71100000000001</v>
      </c>
    </row>
    <row r="39484" spans="4:5" x14ac:dyDescent="0.25">
      <c r="D39484" s="31">
        <v>-338.435</v>
      </c>
      <c r="E39484" s="28">
        <v>286.678</v>
      </c>
    </row>
    <row r="39485" spans="4:5" x14ac:dyDescent="0.25">
      <c r="D39485" s="31">
        <v>-338.41899999999998</v>
      </c>
      <c r="E39485" s="28">
        <v>286.64600000000002</v>
      </c>
    </row>
    <row r="39486" spans="4:5" x14ac:dyDescent="0.25">
      <c r="D39486" s="31">
        <v>-338.40300000000002</v>
      </c>
      <c r="E39486" s="28">
        <v>286.613</v>
      </c>
    </row>
    <row r="39487" spans="4:5" x14ac:dyDescent="0.25">
      <c r="D39487" s="31">
        <v>-338.387</v>
      </c>
      <c r="E39487" s="28">
        <v>286.58100000000002</v>
      </c>
    </row>
    <row r="39488" spans="4:5" x14ac:dyDescent="0.25">
      <c r="D39488" s="31">
        <v>-338.37099999999998</v>
      </c>
      <c r="E39488" s="28">
        <v>286.548</v>
      </c>
    </row>
    <row r="39489" spans="4:5" x14ac:dyDescent="0.25">
      <c r="D39489" s="31">
        <v>-338.35500000000002</v>
      </c>
      <c r="E39489" s="28">
        <v>286.51600000000002</v>
      </c>
    </row>
    <row r="39490" spans="4:5" x14ac:dyDescent="0.25">
      <c r="D39490" s="31">
        <v>-338.339</v>
      </c>
      <c r="E39490" s="28">
        <v>286.483</v>
      </c>
    </row>
    <row r="39491" spans="4:5" x14ac:dyDescent="0.25">
      <c r="D39491" s="31">
        <v>-338.32299999999998</v>
      </c>
      <c r="E39491" s="28">
        <v>286.45100000000002</v>
      </c>
    </row>
    <row r="39492" spans="4:5" x14ac:dyDescent="0.25">
      <c r="D39492" s="31">
        <v>-338.30700000000002</v>
      </c>
      <c r="E39492" s="28">
        <v>286.41800000000001</v>
      </c>
    </row>
    <row r="39493" spans="4:5" x14ac:dyDescent="0.25">
      <c r="D39493" s="31">
        <v>-338.291</v>
      </c>
      <c r="E39493" s="28">
        <v>286.38600000000002</v>
      </c>
    </row>
    <row r="39494" spans="4:5" x14ac:dyDescent="0.25">
      <c r="D39494" s="31">
        <v>-338.27499999999998</v>
      </c>
      <c r="E39494" s="28">
        <v>286.35300000000001</v>
      </c>
    </row>
    <row r="39495" spans="4:5" x14ac:dyDescent="0.25">
      <c r="D39495" s="31">
        <v>-338.25900000000001</v>
      </c>
      <c r="E39495" s="28">
        <v>286.32100000000003</v>
      </c>
    </row>
    <row r="39496" spans="4:5" x14ac:dyDescent="0.25">
      <c r="D39496" s="31">
        <v>-338.24299999999999</v>
      </c>
      <c r="E39496" s="28">
        <v>286.28899999999999</v>
      </c>
    </row>
    <row r="39497" spans="4:5" x14ac:dyDescent="0.25">
      <c r="D39497" s="31">
        <v>-338.22699999999998</v>
      </c>
      <c r="E39497" s="28">
        <v>286.25599999999997</v>
      </c>
    </row>
    <row r="39498" spans="4:5" x14ac:dyDescent="0.25">
      <c r="D39498" s="31">
        <v>-338.21100000000001</v>
      </c>
      <c r="E39498" s="28">
        <v>286.22399999999999</v>
      </c>
    </row>
    <row r="39499" spans="4:5" x14ac:dyDescent="0.25">
      <c r="D39499" s="31">
        <v>-338.19499999999999</v>
      </c>
      <c r="E39499" s="28">
        <v>286.19200000000001</v>
      </c>
    </row>
    <row r="39500" spans="4:5" x14ac:dyDescent="0.25">
      <c r="D39500" s="31">
        <v>-338.17899999999997</v>
      </c>
      <c r="E39500" s="28">
        <v>286.16000000000003</v>
      </c>
    </row>
    <row r="39501" spans="4:5" x14ac:dyDescent="0.25">
      <c r="D39501" s="31">
        <v>-338.16300000000001</v>
      </c>
      <c r="E39501" s="28">
        <v>286.12799999999999</v>
      </c>
    </row>
    <row r="39502" spans="4:5" x14ac:dyDescent="0.25">
      <c r="D39502" s="31">
        <v>-338.14699999999999</v>
      </c>
      <c r="E39502" s="28">
        <v>286.096</v>
      </c>
    </row>
    <row r="39503" spans="4:5" x14ac:dyDescent="0.25">
      <c r="D39503" s="31">
        <v>-338.13099999999997</v>
      </c>
      <c r="E39503" s="28">
        <v>286.06400000000002</v>
      </c>
    </row>
    <row r="39504" spans="4:5" x14ac:dyDescent="0.25">
      <c r="D39504" s="31">
        <v>-338.11500000000001</v>
      </c>
      <c r="E39504" s="28">
        <v>286.03199999999998</v>
      </c>
    </row>
    <row r="39505" spans="4:5" x14ac:dyDescent="0.25">
      <c r="D39505" s="31">
        <v>-338.09899999999999</v>
      </c>
      <c r="E39505" s="28">
        <v>285.99900000000002</v>
      </c>
    </row>
    <row r="39506" spans="4:5" x14ac:dyDescent="0.25">
      <c r="D39506" s="31">
        <v>-338.08300000000003</v>
      </c>
      <c r="E39506" s="28">
        <v>285.96699999999998</v>
      </c>
    </row>
    <row r="39507" spans="4:5" x14ac:dyDescent="0.25">
      <c r="D39507" s="31">
        <v>-338.06799999999998</v>
      </c>
      <c r="E39507" s="28">
        <v>285.93599999999998</v>
      </c>
    </row>
    <row r="39508" spans="4:5" x14ac:dyDescent="0.25">
      <c r="D39508" s="31">
        <v>-338.05200000000002</v>
      </c>
      <c r="E39508" s="28">
        <v>285.904</v>
      </c>
    </row>
    <row r="39509" spans="4:5" x14ac:dyDescent="0.25">
      <c r="D39509" s="31">
        <v>-338.036</v>
      </c>
      <c r="E39509" s="28">
        <v>285.87200000000001</v>
      </c>
    </row>
    <row r="39510" spans="4:5" x14ac:dyDescent="0.25">
      <c r="D39510" s="31">
        <v>-338.02</v>
      </c>
      <c r="E39510" s="28">
        <v>285.83999999999997</v>
      </c>
    </row>
    <row r="39511" spans="4:5" x14ac:dyDescent="0.25">
      <c r="D39511" s="31">
        <v>-338.00400000000002</v>
      </c>
      <c r="E39511" s="28">
        <v>285.80799999999999</v>
      </c>
    </row>
    <row r="39512" spans="4:5" x14ac:dyDescent="0.25">
      <c r="D39512" s="31">
        <v>-337.988</v>
      </c>
      <c r="E39512" s="28">
        <v>285.77600000000001</v>
      </c>
    </row>
    <row r="39513" spans="4:5" x14ac:dyDescent="0.25">
      <c r="D39513" s="31">
        <v>-337.97199999999998</v>
      </c>
      <c r="E39513" s="28">
        <v>285.74400000000003</v>
      </c>
    </row>
    <row r="39514" spans="4:5" x14ac:dyDescent="0.25">
      <c r="D39514" s="31">
        <v>-337.95600000000002</v>
      </c>
      <c r="E39514" s="28">
        <v>285.71199999999999</v>
      </c>
    </row>
    <row r="39515" spans="4:5" x14ac:dyDescent="0.25">
      <c r="D39515" s="31">
        <v>-337.94</v>
      </c>
      <c r="E39515" s="28">
        <v>285.68099999999998</v>
      </c>
    </row>
    <row r="39516" spans="4:5" x14ac:dyDescent="0.25">
      <c r="D39516" s="31">
        <v>-337.92399999999998</v>
      </c>
      <c r="E39516" s="28">
        <v>285.649</v>
      </c>
    </row>
    <row r="39517" spans="4:5" x14ac:dyDescent="0.25">
      <c r="D39517" s="31">
        <v>-337.90800000000002</v>
      </c>
      <c r="E39517" s="28">
        <v>285.61700000000002</v>
      </c>
    </row>
    <row r="39518" spans="4:5" x14ac:dyDescent="0.25">
      <c r="D39518" s="31">
        <v>-337.892</v>
      </c>
      <c r="E39518" s="28">
        <v>285.58600000000001</v>
      </c>
    </row>
    <row r="39519" spans="4:5" x14ac:dyDescent="0.25">
      <c r="D39519" s="31">
        <v>-337.87599999999998</v>
      </c>
      <c r="E39519" s="28">
        <v>285.55399999999997</v>
      </c>
    </row>
    <row r="39520" spans="4:5" x14ac:dyDescent="0.25">
      <c r="D39520" s="31">
        <v>-337.86</v>
      </c>
      <c r="E39520" s="28">
        <v>285.52300000000002</v>
      </c>
    </row>
    <row r="39521" spans="4:5" x14ac:dyDescent="0.25">
      <c r="D39521" s="31">
        <v>-337.84399999999999</v>
      </c>
      <c r="E39521" s="28">
        <v>285.49099999999999</v>
      </c>
    </row>
    <row r="39522" spans="4:5" x14ac:dyDescent="0.25">
      <c r="D39522" s="31">
        <v>-337.82799999999997</v>
      </c>
      <c r="E39522" s="28">
        <v>285.45999999999998</v>
      </c>
    </row>
    <row r="39523" spans="4:5" x14ac:dyDescent="0.25">
      <c r="D39523" s="31">
        <v>-337.81200000000001</v>
      </c>
      <c r="E39523" s="28">
        <v>285.428</v>
      </c>
    </row>
    <row r="39524" spans="4:5" x14ac:dyDescent="0.25">
      <c r="D39524" s="31">
        <v>-337.79599999999999</v>
      </c>
      <c r="E39524" s="28">
        <v>285.39699999999999</v>
      </c>
    </row>
    <row r="39525" spans="4:5" x14ac:dyDescent="0.25">
      <c r="D39525" s="31">
        <v>-337.78</v>
      </c>
      <c r="E39525" s="28">
        <v>285.36500000000001</v>
      </c>
    </row>
    <row r="39526" spans="4:5" x14ac:dyDescent="0.25">
      <c r="D39526" s="31">
        <v>-337.76400000000001</v>
      </c>
      <c r="E39526" s="28">
        <v>285.334</v>
      </c>
    </row>
    <row r="39527" spans="4:5" x14ac:dyDescent="0.25">
      <c r="D39527" s="31">
        <v>-337.74799999999999</v>
      </c>
      <c r="E39527" s="28">
        <v>285.30200000000002</v>
      </c>
    </row>
    <row r="39528" spans="4:5" x14ac:dyDescent="0.25">
      <c r="D39528" s="31">
        <v>-337.73200000000003</v>
      </c>
      <c r="E39528" s="28">
        <v>285.27100000000002</v>
      </c>
    </row>
    <row r="39529" spans="4:5" x14ac:dyDescent="0.25">
      <c r="D39529" s="31">
        <v>-337.71600000000001</v>
      </c>
      <c r="E39529" s="28">
        <v>285.24</v>
      </c>
    </row>
    <row r="39530" spans="4:5" x14ac:dyDescent="0.25">
      <c r="D39530" s="31">
        <v>-337.7</v>
      </c>
      <c r="E39530" s="28">
        <v>285.20800000000003</v>
      </c>
    </row>
    <row r="39531" spans="4:5" x14ac:dyDescent="0.25">
      <c r="D39531" s="31">
        <v>-337.68400000000003</v>
      </c>
      <c r="E39531" s="28">
        <v>285.17700000000002</v>
      </c>
    </row>
    <row r="39532" spans="4:5" x14ac:dyDescent="0.25">
      <c r="D39532" s="31">
        <v>-337.66800000000001</v>
      </c>
      <c r="E39532" s="28">
        <v>285.14600000000002</v>
      </c>
    </row>
    <row r="39533" spans="4:5" x14ac:dyDescent="0.25">
      <c r="D39533" s="31">
        <v>-337.65199999999999</v>
      </c>
      <c r="E39533" s="28">
        <v>285.11500000000001</v>
      </c>
    </row>
    <row r="39534" spans="4:5" x14ac:dyDescent="0.25">
      <c r="D39534" s="31">
        <v>-337.63600000000002</v>
      </c>
      <c r="E39534" s="28">
        <v>285.08300000000003</v>
      </c>
    </row>
    <row r="39535" spans="4:5" x14ac:dyDescent="0.25">
      <c r="D39535" s="31">
        <v>-337.62</v>
      </c>
      <c r="E39535" s="28">
        <v>285.05200000000002</v>
      </c>
    </row>
    <row r="39536" spans="4:5" x14ac:dyDescent="0.25">
      <c r="D39536" s="31">
        <v>-337.60399999999998</v>
      </c>
      <c r="E39536" s="28">
        <v>285.02100000000002</v>
      </c>
    </row>
    <row r="39537" spans="4:5" x14ac:dyDescent="0.25">
      <c r="D39537" s="31">
        <v>-337.58800000000002</v>
      </c>
      <c r="E39537" s="28">
        <v>284.99</v>
      </c>
    </row>
    <row r="39538" spans="4:5" x14ac:dyDescent="0.25">
      <c r="D39538" s="31">
        <v>-337.572</v>
      </c>
      <c r="E39538" s="28">
        <v>284.959</v>
      </c>
    </row>
    <row r="39539" spans="4:5" x14ac:dyDescent="0.25">
      <c r="D39539" s="31">
        <v>-337.55599999999998</v>
      </c>
      <c r="E39539" s="28">
        <v>284.928</v>
      </c>
    </row>
    <row r="39540" spans="4:5" x14ac:dyDescent="0.25">
      <c r="D39540" s="31">
        <v>-337.54</v>
      </c>
      <c r="E39540" s="28">
        <v>284.89699999999999</v>
      </c>
    </row>
    <row r="39541" spans="4:5" x14ac:dyDescent="0.25">
      <c r="D39541" s="31">
        <v>-337.524</v>
      </c>
      <c r="E39541" s="28">
        <v>284.86599999999999</v>
      </c>
    </row>
    <row r="39542" spans="4:5" x14ac:dyDescent="0.25">
      <c r="D39542" s="31">
        <v>-337.50799999999998</v>
      </c>
      <c r="E39542" s="28">
        <v>284.83499999999998</v>
      </c>
    </row>
    <row r="39543" spans="4:5" x14ac:dyDescent="0.25">
      <c r="D39543" s="31">
        <v>-337.49200000000002</v>
      </c>
      <c r="E39543" s="28">
        <v>284.80399999999997</v>
      </c>
    </row>
    <row r="39544" spans="4:5" x14ac:dyDescent="0.25">
      <c r="D39544" s="31">
        <v>-337.476</v>
      </c>
      <c r="E39544" s="28">
        <v>284.77300000000002</v>
      </c>
    </row>
    <row r="39545" spans="4:5" x14ac:dyDescent="0.25">
      <c r="D39545" s="31">
        <v>-337.46</v>
      </c>
      <c r="E39545" s="28">
        <v>284.74200000000002</v>
      </c>
    </row>
    <row r="39546" spans="4:5" x14ac:dyDescent="0.25">
      <c r="D39546" s="31">
        <v>-337.44400000000002</v>
      </c>
      <c r="E39546" s="28">
        <v>284.71199999999999</v>
      </c>
    </row>
    <row r="39547" spans="4:5" x14ac:dyDescent="0.25">
      <c r="D39547" s="31">
        <v>-337.428</v>
      </c>
      <c r="E39547" s="28">
        <v>284.68099999999998</v>
      </c>
    </row>
    <row r="39548" spans="4:5" x14ac:dyDescent="0.25">
      <c r="D39548" s="31">
        <v>-337.41199999999998</v>
      </c>
      <c r="E39548" s="28">
        <v>284.64999999999998</v>
      </c>
    </row>
    <row r="39549" spans="4:5" x14ac:dyDescent="0.25">
      <c r="D39549" s="31">
        <v>-337.39600000000002</v>
      </c>
      <c r="E39549" s="28">
        <v>284.61900000000003</v>
      </c>
    </row>
    <row r="39550" spans="4:5" x14ac:dyDescent="0.25">
      <c r="D39550" s="31">
        <v>-337.38</v>
      </c>
      <c r="E39550" s="28">
        <v>284.589</v>
      </c>
    </row>
    <row r="39551" spans="4:5" x14ac:dyDescent="0.25">
      <c r="D39551" s="31">
        <v>-337.36399999999998</v>
      </c>
      <c r="E39551" s="28">
        <v>284.55799999999999</v>
      </c>
    </row>
    <row r="39552" spans="4:5" x14ac:dyDescent="0.25">
      <c r="D39552" s="31">
        <v>-337.34800000000001</v>
      </c>
      <c r="E39552" s="28">
        <v>284.52699999999999</v>
      </c>
    </row>
    <row r="39553" spans="4:5" x14ac:dyDescent="0.25">
      <c r="D39553" s="31">
        <v>-337.33199999999999</v>
      </c>
      <c r="E39553" s="28">
        <v>284.49700000000001</v>
      </c>
    </row>
    <row r="39554" spans="4:5" x14ac:dyDescent="0.25">
      <c r="D39554" s="31">
        <v>-337.31599999999997</v>
      </c>
      <c r="E39554" s="28">
        <v>284.46600000000001</v>
      </c>
    </row>
    <row r="39555" spans="4:5" x14ac:dyDescent="0.25">
      <c r="D39555" s="31">
        <v>-337.3</v>
      </c>
      <c r="E39555" s="28">
        <v>284.43599999999998</v>
      </c>
    </row>
    <row r="39556" spans="4:5" x14ac:dyDescent="0.25">
      <c r="D39556" s="31">
        <v>-337.28399999999999</v>
      </c>
      <c r="E39556" s="28">
        <v>284.40499999999997</v>
      </c>
    </row>
    <row r="39557" spans="4:5" x14ac:dyDescent="0.25">
      <c r="D39557" s="31">
        <v>-337.26799999999997</v>
      </c>
      <c r="E39557" s="28">
        <v>284.375</v>
      </c>
    </row>
    <row r="39558" spans="4:5" x14ac:dyDescent="0.25">
      <c r="D39558" s="31">
        <v>-337.25200000000001</v>
      </c>
      <c r="E39558" s="28">
        <v>284.34399999999999</v>
      </c>
    </row>
    <row r="39559" spans="4:5" x14ac:dyDescent="0.25">
      <c r="D39559" s="31">
        <v>-337.23599999999999</v>
      </c>
      <c r="E39559" s="28">
        <v>284.31400000000002</v>
      </c>
    </row>
    <row r="39560" spans="4:5" x14ac:dyDescent="0.25">
      <c r="D39560" s="31">
        <v>-337.22</v>
      </c>
      <c r="E39560" s="28">
        <v>284.28399999999999</v>
      </c>
    </row>
    <row r="39561" spans="4:5" x14ac:dyDescent="0.25">
      <c r="D39561" s="31">
        <v>-337.20400000000001</v>
      </c>
      <c r="E39561" s="28">
        <v>284.25299999999999</v>
      </c>
    </row>
    <row r="39562" spans="4:5" x14ac:dyDescent="0.25">
      <c r="D39562" s="31">
        <v>-337.18799999999999</v>
      </c>
      <c r="E39562" s="28">
        <v>284.22300000000001</v>
      </c>
    </row>
    <row r="39563" spans="4:5" x14ac:dyDescent="0.25">
      <c r="D39563" s="31">
        <v>-337.17200000000003</v>
      </c>
      <c r="E39563" s="28">
        <v>284.19200000000001</v>
      </c>
    </row>
    <row r="39564" spans="4:5" x14ac:dyDescent="0.25">
      <c r="D39564" s="31">
        <v>-337.15600000000001</v>
      </c>
      <c r="E39564" s="28">
        <v>284.16199999999998</v>
      </c>
    </row>
    <row r="39565" spans="4:5" x14ac:dyDescent="0.25">
      <c r="D39565" s="31">
        <v>-337.14</v>
      </c>
      <c r="E39565" s="28">
        <v>284.13200000000001</v>
      </c>
    </row>
    <row r="39566" spans="4:5" x14ac:dyDescent="0.25">
      <c r="D39566" s="31">
        <v>-337.12400000000002</v>
      </c>
      <c r="E39566" s="28">
        <v>284.10199999999998</v>
      </c>
    </row>
    <row r="39567" spans="4:5" x14ac:dyDescent="0.25">
      <c r="D39567" s="31">
        <v>-337.108</v>
      </c>
      <c r="E39567" s="28">
        <v>284.072</v>
      </c>
    </row>
    <row r="39568" spans="4:5" x14ac:dyDescent="0.25">
      <c r="D39568" s="31">
        <v>-337.09199999999998</v>
      </c>
      <c r="E39568" s="28">
        <v>284.04199999999997</v>
      </c>
    </row>
    <row r="39569" spans="4:5" x14ac:dyDescent="0.25">
      <c r="D39569" s="31">
        <v>-337.07600000000002</v>
      </c>
      <c r="E39569" s="28">
        <v>284.01100000000002</v>
      </c>
    </row>
    <row r="39570" spans="4:5" x14ac:dyDescent="0.25">
      <c r="D39570" s="31">
        <v>-337.06</v>
      </c>
      <c r="E39570" s="28">
        <v>283.98099999999999</v>
      </c>
    </row>
    <row r="39571" spans="4:5" x14ac:dyDescent="0.25">
      <c r="D39571" s="31">
        <v>-337.04399999999998</v>
      </c>
      <c r="E39571" s="28">
        <v>283.95100000000002</v>
      </c>
    </row>
    <row r="39572" spans="4:5" x14ac:dyDescent="0.25">
      <c r="D39572" s="31">
        <v>-337.02800000000002</v>
      </c>
      <c r="E39572" s="28">
        <v>283.92099999999999</v>
      </c>
    </row>
    <row r="39573" spans="4:5" x14ac:dyDescent="0.25">
      <c r="D39573" s="31">
        <v>-337.012</v>
      </c>
      <c r="E39573" s="28">
        <v>283.89100000000002</v>
      </c>
    </row>
    <row r="39574" spans="4:5" x14ac:dyDescent="0.25">
      <c r="D39574" s="31">
        <v>-336.99599999999998</v>
      </c>
      <c r="E39574" s="28">
        <v>283.86099999999999</v>
      </c>
    </row>
    <row r="39575" spans="4:5" x14ac:dyDescent="0.25">
      <c r="D39575" s="31">
        <v>-336.98</v>
      </c>
      <c r="E39575" s="28">
        <v>283.83100000000002</v>
      </c>
    </row>
    <row r="39576" spans="4:5" x14ac:dyDescent="0.25">
      <c r="D39576" s="31">
        <v>-336.964</v>
      </c>
      <c r="E39576" s="28">
        <v>283.80099999999999</v>
      </c>
    </row>
    <row r="39577" spans="4:5" x14ac:dyDescent="0.25">
      <c r="D39577" s="31">
        <v>-336.94799999999998</v>
      </c>
      <c r="E39577" s="28">
        <v>283.77100000000002</v>
      </c>
    </row>
    <row r="39578" spans="4:5" x14ac:dyDescent="0.25">
      <c r="D39578" s="31">
        <v>-336.93200000000002</v>
      </c>
      <c r="E39578" s="28">
        <v>283.74099999999999</v>
      </c>
    </row>
    <row r="39579" spans="4:5" x14ac:dyDescent="0.25">
      <c r="D39579" s="31">
        <v>-336.916</v>
      </c>
      <c r="E39579" s="28">
        <v>283.71199999999999</v>
      </c>
    </row>
    <row r="39580" spans="4:5" x14ac:dyDescent="0.25">
      <c r="D39580" s="31">
        <v>-336.9</v>
      </c>
      <c r="E39580" s="28">
        <v>283.68200000000002</v>
      </c>
    </row>
    <row r="39581" spans="4:5" x14ac:dyDescent="0.25">
      <c r="D39581" s="31">
        <v>-336.88400000000001</v>
      </c>
      <c r="E39581" s="28">
        <v>283.65199999999999</v>
      </c>
    </row>
    <row r="39582" spans="4:5" x14ac:dyDescent="0.25">
      <c r="D39582" s="31">
        <v>-336.86799999999999</v>
      </c>
      <c r="E39582" s="28">
        <v>283.62299999999999</v>
      </c>
    </row>
    <row r="39583" spans="4:5" x14ac:dyDescent="0.25">
      <c r="D39583" s="31">
        <v>-336.85199999999998</v>
      </c>
      <c r="E39583" s="28">
        <v>283.59300000000002</v>
      </c>
    </row>
    <row r="39584" spans="4:5" x14ac:dyDescent="0.25">
      <c r="D39584" s="31">
        <v>-336.83600000000001</v>
      </c>
      <c r="E39584" s="28">
        <v>283.56299999999999</v>
      </c>
    </row>
    <row r="39585" spans="4:5" x14ac:dyDescent="0.25">
      <c r="D39585" s="31">
        <v>-336.82</v>
      </c>
      <c r="E39585" s="28">
        <v>283.53399999999999</v>
      </c>
    </row>
    <row r="39586" spans="4:5" x14ac:dyDescent="0.25">
      <c r="D39586" s="31">
        <v>-336.80399999999997</v>
      </c>
      <c r="E39586" s="28">
        <v>283.50400000000002</v>
      </c>
    </row>
    <row r="39587" spans="4:5" x14ac:dyDescent="0.25">
      <c r="D39587" s="31">
        <v>-336.78800000000001</v>
      </c>
      <c r="E39587" s="28">
        <v>283.47399999999999</v>
      </c>
    </row>
    <row r="39588" spans="4:5" x14ac:dyDescent="0.25">
      <c r="D39588" s="31">
        <v>-336.77199999999999</v>
      </c>
      <c r="E39588" s="28">
        <v>283.44400000000002</v>
      </c>
    </row>
    <row r="39589" spans="4:5" x14ac:dyDescent="0.25">
      <c r="D39589" s="31">
        <v>-336.75599999999997</v>
      </c>
      <c r="E39589" s="28">
        <v>283.41500000000002</v>
      </c>
    </row>
    <row r="39590" spans="4:5" x14ac:dyDescent="0.25">
      <c r="D39590" s="31">
        <v>-336.74</v>
      </c>
      <c r="E39590" s="28">
        <v>283.38600000000002</v>
      </c>
    </row>
    <row r="39591" spans="4:5" x14ac:dyDescent="0.25">
      <c r="D39591" s="31">
        <v>-336.72399999999999</v>
      </c>
      <c r="E39591" s="28">
        <v>283.35599999999999</v>
      </c>
    </row>
    <row r="39592" spans="4:5" x14ac:dyDescent="0.25">
      <c r="D39592" s="31">
        <v>-336.70800000000003</v>
      </c>
      <c r="E39592" s="28">
        <v>283.327</v>
      </c>
    </row>
    <row r="39593" spans="4:5" x14ac:dyDescent="0.25">
      <c r="D39593" s="31">
        <v>-336.69200000000001</v>
      </c>
      <c r="E39593" s="28">
        <v>283.29700000000003</v>
      </c>
    </row>
    <row r="39594" spans="4:5" x14ac:dyDescent="0.25">
      <c r="D39594" s="31">
        <v>-336.67599999999999</v>
      </c>
      <c r="E39594" s="28">
        <v>283.26799999999997</v>
      </c>
    </row>
    <row r="39595" spans="4:5" x14ac:dyDescent="0.25">
      <c r="D39595" s="31">
        <v>-336.66</v>
      </c>
      <c r="E39595" s="28">
        <v>283.23899999999998</v>
      </c>
    </row>
    <row r="39596" spans="4:5" x14ac:dyDescent="0.25">
      <c r="D39596" s="31">
        <v>-336.64400000000001</v>
      </c>
      <c r="E39596" s="28">
        <v>283.209</v>
      </c>
    </row>
    <row r="39597" spans="4:5" x14ac:dyDescent="0.25">
      <c r="D39597" s="31">
        <v>-336.62799999999999</v>
      </c>
      <c r="E39597" s="28">
        <v>283.18</v>
      </c>
    </row>
    <row r="39598" spans="4:5" x14ac:dyDescent="0.25">
      <c r="D39598" s="31">
        <v>-336.61200000000002</v>
      </c>
      <c r="E39598" s="28">
        <v>283.15100000000001</v>
      </c>
    </row>
    <row r="39599" spans="4:5" x14ac:dyDescent="0.25">
      <c r="D39599" s="31">
        <v>-336.596</v>
      </c>
      <c r="E39599" s="28">
        <v>283.12200000000001</v>
      </c>
    </row>
    <row r="39600" spans="4:5" x14ac:dyDescent="0.25">
      <c r="D39600" s="31">
        <v>-336.58</v>
      </c>
      <c r="E39600" s="28">
        <v>283.09199999999998</v>
      </c>
    </row>
    <row r="39601" spans="4:5" x14ac:dyDescent="0.25">
      <c r="D39601" s="31">
        <v>-336.56400000000002</v>
      </c>
      <c r="E39601" s="28">
        <v>283.06299999999999</v>
      </c>
    </row>
    <row r="39602" spans="4:5" x14ac:dyDescent="0.25">
      <c r="D39602" s="31">
        <v>-336.548</v>
      </c>
      <c r="E39602" s="28">
        <v>283.03399999999999</v>
      </c>
    </row>
    <row r="39603" spans="4:5" x14ac:dyDescent="0.25">
      <c r="D39603" s="31">
        <v>-336.53199999999998</v>
      </c>
      <c r="E39603" s="28">
        <v>283.005</v>
      </c>
    </row>
    <row r="39604" spans="4:5" x14ac:dyDescent="0.25">
      <c r="D39604" s="31">
        <v>-336.51600000000002</v>
      </c>
      <c r="E39604" s="28">
        <v>282.976</v>
      </c>
    </row>
    <row r="39605" spans="4:5" x14ac:dyDescent="0.25">
      <c r="D39605" s="31">
        <v>-336.5</v>
      </c>
      <c r="E39605" s="28">
        <v>282.947</v>
      </c>
    </row>
    <row r="39606" spans="4:5" x14ac:dyDescent="0.25">
      <c r="D39606" s="31">
        <v>-336.48399999999998</v>
      </c>
      <c r="E39606" s="28">
        <v>282.91800000000001</v>
      </c>
    </row>
    <row r="39607" spans="4:5" x14ac:dyDescent="0.25">
      <c r="D39607" s="31">
        <v>-336.46800000000002</v>
      </c>
      <c r="E39607" s="28">
        <v>282.88900000000001</v>
      </c>
    </row>
    <row r="39608" spans="4:5" x14ac:dyDescent="0.25">
      <c r="D39608" s="31">
        <v>-336.452</v>
      </c>
      <c r="E39608" s="28">
        <v>282.86</v>
      </c>
    </row>
    <row r="39609" spans="4:5" x14ac:dyDescent="0.25">
      <c r="D39609" s="31">
        <v>-336.43599999999998</v>
      </c>
      <c r="E39609" s="28">
        <v>282.83100000000002</v>
      </c>
    </row>
    <row r="39610" spans="4:5" x14ac:dyDescent="0.25">
      <c r="D39610" s="31">
        <v>-336.42</v>
      </c>
      <c r="E39610" s="28">
        <v>282.80200000000002</v>
      </c>
    </row>
    <row r="39611" spans="4:5" x14ac:dyDescent="0.25">
      <c r="D39611" s="31">
        <v>-336.404</v>
      </c>
      <c r="E39611" s="28">
        <v>282.77300000000002</v>
      </c>
    </row>
    <row r="39612" spans="4:5" x14ac:dyDescent="0.25">
      <c r="D39612" s="31">
        <v>-336.38799999999998</v>
      </c>
      <c r="E39612" s="28">
        <v>282.74400000000003</v>
      </c>
    </row>
    <row r="39613" spans="4:5" x14ac:dyDescent="0.25">
      <c r="D39613" s="31">
        <v>-336.37200000000001</v>
      </c>
      <c r="E39613" s="28">
        <v>282.71600000000001</v>
      </c>
    </row>
    <row r="39614" spans="4:5" x14ac:dyDescent="0.25">
      <c r="D39614" s="31">
        <v>-336.35599999999999</v>
      </c>
      <c r="E39614" s="28">
        <v>282.68700000000001</v>
      </c>
    </row>
    <row r="39615" spans="4:5" x14ac:dyDescent="0.25">
      <c r="D39615" s="31">
        <v>-336.34</v>
      </c>
      <c r="E39615" s="28">
        <v>282.65800000000002</v>
      </c>
    </row>
    <row r="39616" spans="4:5" x14ac:dyDescent="0.25">
      <c r="D39616" s="31">
        <v>-336.32400000000001</v>
      </c>
      <c r="E39616" s="28">
        <v>282.63</v>
      </c>
    </row>
    <row r="39617" spans="4:5" x14ac:dyDescent="0.25">
      <c r="D39617" s="31">
        <v>-336.30799999999999</v>
      </c>
      <c r="E39617" s="28">
        <v>282.601</v>
      </c>
    </row>
    <row r="39618" spans="4:5" x14ac:dyDescent="0.25">
      <c r="D39618" s="31">
        <v>-336.29199999999997</v>
      </c>
      <c r="E39618" s="28">
        <v>282.572</v>
      </c>
    </row>
    <row r="39619" spans="4:5" x14ac:dyDescent="0.25">
      <c r="D39619" s="31">
        <v>-336.27600000000001</v>
      </c>
      <c r="E39619" s="28">
        <v>282.54399999999998</v>
      </c>
    </row>
    <row r="39620" spans="4:5" x14ac:dyDescent="0.25">
      <c r="D39620" s="31">
        <v>-336.26</v>
      </c>
      <c r="E39620" s="28">
        <v>282.51499999999999</v>
      </c>
    </row>
    <row r="39621" spans="4:5" x14ac:dyDescent="0.25">
      <c r="D39621" s="31">
        <v>-336.245</v>
      </c>
      <c r="E39621" s="28">
        <v>282.48700000000002</v>
      </c>
    </row>
    <row r="39622" spans="4:5" x14ac:dyDescent="0.25">
      <c r="D39622" s="31">
        <v>-336.22899999999998</v>
      </c>
      <c r="E39622" s="28">
        <v>282.45800000000003</v>
      </c>
    </row>
    <row r="39623" spans="4:5" x14ac:dyDescent="0.25">
      <c r="D39623" s="31">
        <v>-336.21300000000002</v>
      </c>
      <c r="E39623" s="28">
        <v>282.43</v>
      </c>
    </row>
    <row r="39624" spans="4:5" x14ac:dyDescent="0.25">
      <c r="D39624" s="31">
        <v>-336.197</v>
      </c>
      <c r="E39624" s="28">
        <v>282.40100000000001</v>
      </c>
    </row>
    <row r="39625" spans="4:5" x14ac:dyDescent="0.25">
      <c r="D39625" s="31">
        <v>-336.18099999999998</v>
      </c>
      <c r="E39625" s="28">
        <v>282.37299999999999</v>
      </c>
    </row>
    <row r="39626" spans="4:5" x14ac:dyDescent="0.25">
      <c r="D39626" s="31">
        <v>-336.16500000000002</v>
      </c>
      <c r="E39626" s="28">
        <v>282.34399999999999</v>
      </c>
    </row>
    <row r="39627" spans="4:5" x14ac:dyDescent="0.25">
      <c r="D39627" s="31">
        <v>-336.149</v>
      </c>
      <c r="E39627" s="28">
        <v>282.31599999999997</v>
      </c>
    </row>
    <row r="39628" spans="4:5" x14ac:dyDescent="0.25">
      <c r="D39628" s="31">
        <v>-336.13299999999998</v>
      </c>
      <c r="E39628" s="28">
        <v>282.28800000000001</v>
      </c>
    </row>
    <row r="39629" spans="4:5" x14ac:dyDescent="0.25">
      <c r="D39629" s="31">
        <v>-336.11700000000002</v>
      </c>
      <c r="E39629" s="28">
        <v>282.25900000000001</v>
      </c>
    </row>
    <row r="39630" spans="4:5" x14ac:dyDescent="0.25">
      <c r="D39630" s="31">
        <v>-336.101</v>
      </c>
      <c r="E39630" s="28">
        <v>282.23099999999999</v>
      </c>
    </row>
    <row r="39631" spans="4:5" x14ac:dyDescent="0.25">
      <c r="D39631" s="31">
        <v>-336.08499999999998</v>
      </c>
      <c r="E39631" s="28">
        <v>282.20299999999997</v>
      </c>
    </row>
    <row r="39632" spans="4:5" x14ac:dyDescent="0.25">
      <c r="D39632" s="31">
        <v>-336.06900000000002</v>
      </c>
      <c r="E39632" s="28">
        <v>282.17500000000001</v>
      </c>
    </row>
    <row r="39633" spans="4:5" x14ac:dyDescent="0.25">
      <c r="D39633" s="31">
        <v>-336.053</v>
      </c>
      <c r="E39633" s="28">
        <v>282.14600000000002</v>
      </c>
    </row>
    <row r="39634" spans="4:5" x14ac:dyDescent="0.25">
      <c r="D39634" s="31">
        <v>-336.03699999999998</v>
      </c>
      <c r="E39634" s="28">
        <v>282.11799999999999</v>
      </c>
    </row>
    <row r="39635" spans="4:5" x14ac:dyDescent="0.25">
      <c r="D39635" s="31">
        <v>-336.02100000000002</v>
      </c>
      <c r="E39635" s="28">
        <v>282.08999999999997</v>
      </c>
    </row>
    <row r="39636" spans="4:5" x14ac:dyDescent="0.25">
      <c r="D39636" s="31">
        <v>-336.005</v>
      </c>
      <c r="E39636" s="28">
        <v>282.06200000000001</v>
      </c>
    </row>
    <row r="39637" spans="4:5" x14ac:dyDescent="0.25">
      <c r="D39637" s="31">
        <v>-335.98899999999998</v>
      </c>
      <c r="E39637" s="28">
        <v>282.03399999999999</v>
      </c>
    </row>
    <row r="39638" spans="4:5" x14ac:dyDescent="0.25">
      <c r="D39638" s="31">
        <v>-335.97300000000001</v>
      </c>
      <c r="E39638" s="28">
        <v>282.00599999999997</v>
      </c>
    </row>
    <row r="39639" spans="4:5" x14ac:dyDescent="0.25">
      <c r="D39639" s="31">
        <v>-335.95699999999999</v>
      </c>
      <c r="E39639" s="28">
        <v>281.97800000000001</v>
      </c>
    </row>
    <row r="39640" spans="4:5" x14ac:dyDescent="0.25">
      <c r="D39640" s="31">
        <v>-335.94099999999997</v>
      </c>
      <c r="E39640" s="28">
        <v>281.95</v>
      </c>
    </row>
    <row r="39641" spans="4:5" x14ac:dyDescent="0.25">
      <c r="D39641" s="31">
        <v>-335.92500000000001</v>
      </c>
      <c r="E39641" s="28">
        <v>281.92200000000003</v>
      </c>
    </row>
    <row r="39642" spans="4:5" x14ac:dyDescent="0.25">
      <c r="D39642" s="31">
        <v>-335.90899999999999</v>
      </c>
      <c r="E39642" s="28">
        <v>281.89400000000001</v>
      </c>
    </row>
    <row r="39643" spans="4:5" x14ac:dyDescent="0.25">
      <c r="D39643" s="31">
        <v>-335.89299999999997</v>
      </c>
      <c r="E39643" s="28">
        <v>281.86599999999999</v>
      </c>
    </row>
    <row r="39644" spans="4:5" x14ac:dyDescent="0.25">
      <c r="D39644" s="31">
        <v>-335.87700000000001</v>
      </c>
      <c r="E39644" s="28">
        <v>281.83800000000002</v>
      </c>
    </row>
    <row r="39645" spans="4:5" x14ac:dyDescent="0.25">
      <c r="D39645" s="31">
        <v>-335.86099999999999</v>
      </c>
      <c r="E39645" s="28">
        <v>281.81099999999998</v>
      </c>
    </row>
    <row r="39646" spans="4:5" x14ac:dyDescent="0.25">
      <c r="D39646" s="31">
        <v>-335.84500000000003</v>
      </c>
      <c r="E39646" s="28">
        <v>281.78300000000002</v>
      </c>
    </row>
    <row r="39647" spans="4:5" x14ac:dyDescent="0.25">
      <c r="D39647" s="31">
        <v>-335.82900000000001</v>
      </c>
      <c r="E39647" s="28">
        <v>281.755</v>
      </c>
    </row>
    <row r="39648" spans="4:5" x14ac:dyDescent="0.25">
      <c r="D39648" s="31">
        <v>-335.81299999999999</v>
      </c>
      <c r="E39648" s="28">
        <v>281.72699999999998</v>
      </c>
    </row>
    <row r="39649" spans="4:5" x14ac:dyDescent="0.25">
      <c r="D39649" s="31">
        <v>-335.79700000000003</v>
      </c>
      <c r="E39649" s="28">
        <v>281.7</v>
      </c>
    </row>
    <row r="39650" spans="4:5" x14ac:dyDescent="0.25">
      <c r="D39650" s="31">
        <v>-335.78100000000001</v>
      </c>
      <c r="E39650" s="28">
        <v>281.67200000000003</v>
      </c>
    </row>
    <row r="39651" spans="4:5" x14ac:dyDescent="0.25">
      <c r="D39651" s="31">
        <v>-335.76499999999999</v>
      </c>
      <c r="E39651" s="28">
        <v>281.64499999999998</v>
      </c>
    </row>
    <row r="39652" spans="4:5" x14ac:dyDescent="0.25">
      <c r="D39652" s="31">
        <v>-335.74900000000002</v>
      </c>
      <c r="E39652" s="28">
        <v>281.61700000000002</v>
      </c>
    </row>
    <row r="39653" spans="4:5" x14ac:dyDescent="0.25">
      <c r="D39653" s="31">
        <v>-335.733</v>
      </c>
      <c r="E39653" s="28">
        <v>281.589</v>
      </c>
    </row>
    <row r="39654" spans="4:5" x14ac:dyDescent="0.25">
      <c r="D39654" s="31">
        <v>-335.71699999999998</v>
      </c>
      <c r="E39654" s="28">
        <v>281.56200000000001</v>
      </c>
    </row>
    <row r="39655" spans="4:5" x14ac:dyDescent="0.25">
      <c r="D39655" s="31">
        <v>-335.70100000000002</v>
      </c>
      <c r="E39655" s="28">
        <v>281.53399999999999</v>
      </c>
    </row>
    <row r="39656" spans="4:5" x14ac:dyDescent="0.25">
      <c r="D39656" s="31">
        <v>-335.685</v>
      </c>
      <c r="E39656" s="28">
        <v>281.50700000000001</v>
      </c>
    </row>
    <row r="39657" spans="4:5" x14ac:dyDescent="0.25">
      <c r="D39657" s="31">
        <v>-335.66899999999998</v>
      </c>
      <c r="E39657" s="28">
        <v>281.47899999999998</v>
      </c>
    </row>
    <row r="39658" spans="4:5" x14ac:dyDescent="0.25">
      <c r="D39658" s="31">
        <v>-335.65300000000002</v>
      </c>
      <c r="E39658" s="28">
        <v>281.452</v>
      </c>
    </row>
    <row r="39659" spans="4:5" x14ac:dyDescent="0.25">
      <c r="D39659" s="31">
        <v>-335.637</v>
      </c>
      <c r="E39659" s="28">
        <v>281.42399999999998</v>
      </c>
    </row>
    <row r="39660" spans="4:5" x14ac:dyDescent="0.25">
      <c r="D39660" s="31">
        <v>-335.62099999999998</v>
      </c>
      <c r="E39660" s="28">
        <v>281.39699999999999</v>
      </c>
    </row>
    <row r="39661" spans="4:5" x14ac:dyDescent="0.25">
      <c r="D39661" s="31">
        <v>-335.60500000000002</v>
      </c>
      <c r="E39661" s="28">
        <v>281.37</v>
      </c>
    </row>
    <row r="39662" spans="4:5" x14ac:dyDescent="0.25">
      <c r="D39662" s="31">
        <v>-335.589</v>
      </c>
      <c r="E39662" s="28">
        <v>281.34199999999998</v>
      </c>
    </row>
    <row r="39663" spans="4:5" x14ac:dyDescent="0.25">
      <c r="D39663" s="31">
        <v>-335.57299999999998</v>
      </c>
      <c r="E39663" s="28">
        <v>281.315</v>
      </c>
    </row>
    <row r="39664" spans="4:5" x14ac:dyDescent="0.25">
      <c r="D39664" s="31">
        <v>-335.55700000000002</v>
      </c>
      <c r="E39664" s="28">
        <v>281.28800000000001</v>
      </c>
    </row>
    <row r="39665" spans="4:5" x14ac:dyDescent="0.25">
      <c r="D39665" s="31">
        <v>-335.541</v>
      </c>
      <c r="E39665" s="28">
        <v>281.26100000000002</v>
      </c>
    </row>
    <row r="39666" spans="4:5" x14ac:dyDescent="0.25">
      <c r="D39666" s="31">
        <v>-335.52499999999998</v>
      </c>
      <c r="E39666" s="28">
        <v>281.233</v>
      </c>
    </row>
    <row r="39667" spans="4:5" x14ac:dyDescent="0.25">
      <c r="D39667" s="31">
        <v>-335.50900000000001</v>
      </c>
      <c r="E39667" s="28">
        <v>281.20600000000002</v>
      </c>
    </row>
    <row r="39668" spans="4:5" x14ac:dyDescent="0.25">
      <c r="D39668" s="31">
        <v>-335.49299999999999</v>
      </c>
      <c r="E39668" s="28">
        <v>281.17899999999997</v>
      </c>
    </row>
    <row r="39669" spans="4:5" x14ac:dyDescent="0.25">
      <c r="D39669" s="31">
        <v>-335.47699999999998</v>
      </c>
      <c r="E39669" s="28">
        <v>281.15199999999999</v>
      </c>
    </row>
    <row r="39670" spans="4:5" x14ac:dyDescent="0.25">
      <c r="D39670" s="31">
        <v>-335.46100000000001</v>
      </c>
      <c r="E39670" s="28">
        <v>281.125</v>
      </c>
    </row>
    <row r="39671" spans="4:5" x14ac:dyDescent="0.25">
      <c r="D39671" s="31">
        <v>-335.44499999999999</v>
      </c>
      <c r="E39671" s="28">
        <v>281.09800000000001</v>
      </c>
    </row>
    <row r="39672" spans="4:5" x14ac:dyDescent="0.25">
      <c r="D39672" s="31">
        <v>-335.42899999999997</v>
      </c>
      <c r="E39672" s="28">
        <v>281.07100000000003</v>
      </c>
    </row>
    <row r="39673" spans="4:5" x14ac:dyDescent="0.25">
      <c r="D39673" s="31">
        <v>-335.41300000000001</v>
      </c>
      <c r="E39673" s="28">
        <v>281.04399999999998</v>
      </c>
    </row>
    <row r="39674" spans="4:5" x14ac:dyDescent="0.25">
      <c r="D39674" s="31">
        <v>-335.39699999999999</v>
      </c>
      <c r="E39674" s="28">
        <v>281.017</v>
      </c>
    </row>
    <row r="39675" spans="4:5" x14ac:dyDescent="0.25">
      <c r="D39675" s="31">
        <v>-335.38099999999997</v>
      </c>
      <c r="E39675" s="28">
        <v>280.99</v>
      </c>
    </row>
    <row r="39676" spans="4:5" x14ac:dyDescent="0.25">
      <c r="D39676" s="31">
        <v>-335.36500000000001</v>
      </c>
      <c r="E39676" s="28">
        <v>280.964</v>
      </c>
    </row>
    <row r="39677" spans="4:5" x14ac:dyDescent="0.25">
      <c r="D39677" s="31">
        <v>-335.34899999999999</v>
      </c>
      <c r="E39677" s="28">
        <v>280.93700000000001</v>
      </c>
    </row>
    <row r="39678" spans="4:5" x14ac:dyDescent="0.25">
      <c r="D39678" s="31">
        <v>-335.33300000000003</v>
      </c>
      <c r="E39678" s="28">
        <v>280.91000000000003</v>
      </c>
    </row>
    <row r="39679" spans="4:5" x14ac:dyDescent="0.25">
      <c r="D39679" s="31">
        <v>-335.31700000000001</v>
      </c>
      <c r="E39679" s="28">
        <v>280.88299999999998</v>
      </c>
    </row>
    <row r="39680" spans="4:5" x14ac:dyDescent="0.25">
      <c r="D39680" s="31">
        <v>-335.30099999999999</v>
      </c>
      <c r="E39680" s="28">
        <v>280.85700000000003</v>
      </c>
    </row>
    <row r="39681" spans="4:5" x14ac:dyDescent="0.25">
      <c r="D39681" s="31">
        <v>-335.28500000000003</v>
      </c>
      <c r="E39681" s="28">
        <v>280.83</v>
      </c>
    </row>
    <row r="39682" spans="4:5" x14ac:dyDescent="0.25">
      <c r="D39682" s="31">
        <v>-335.26900000000001</v>
      </c>
      <c r="E39682" s="28">
        <v>280.803</v>
      </c>
    </row>
    <row r="39683" spans="4:5" x14ac:dyDescent="0.25">
      <c r="D39683" s="31">
        <v>-335.25299999999999</v>
      </c>
      <c r="E39683" s="28">
        <v>280.77600000000001</v>
      </c>
    </row>
    <row r="39684" spans="4:5" x14ac:dyDescent="0.25">
      <c r="D39684" s="31">
        <v>-335.23700000000002</v>
      </c>
      <c r="E39684" s="28">
        <v>280.75</v>
      </c>
    </row>
    <row r="39685" spans="4:5" x14ac:dyDescent="0.25">
      <c r="D39685" s="31">
        <v>-335.221</v>
      </c>
      <c r="E39685" s="28">
        <v>280.72300000000001</v>
      </c>
    </row>
    <row r="39686" spans="4:5" x14ac:dyDescent="0.25">
      <c r="D39686" s="31">
        <v>-335.20499999999998</v>
      </c>
      <c r="E39686" s="28">
        <v>280.697</v>
      </c>
    </row>
    <row r="39687" spans="4:5" x14ac:dyDescent="0.25">
      <c r="D39687" s="31">
        <v>-335.18900000000002</v>
      </c>
      <c r="E39687" s="28">
        <v>280.67</v>
      </c>
    </row>
    <row r="39688" spans="4:5" x14ac:dyDescent="0.25">
      <c r="D39688" s="31">
        <v>-335.173</v>
      </c>
      <c r="E39688" s="28">
        <v>280.64400000000001</v>
      </c>
    </row>
    <row r="39689" spans="4:5" x14ac:dyDescent="0.25">
      <c r="D39689" s="31">
        <v>-335.15699999999998</v>
      </c>
      <c r="E39689" s="28">
        <v>280.61700000000002</v>
      </c>
    </row>
    <row r="39690" spans="4:5" x14ac:dyDescent="0.25">
      <c r="D39690" s="31">
        <v>-335.14100000000002</v>
      </c>
      <c r="E39690" s="28">
        <v>280.59100000000001</v>
      </c>
    </row>
    <row r="39691" spans="4:5" x14ac:dyDescent="0.25">
      <c r="D39691" s="31">
        <v>-335.125</v>
      </c>
      <c r="E39691" s="28">
        <v>280.56400000000002</v>
      </c>
    </row>
    <row r="39692" spans="4:5" x14ac:dyDescent="0.25">
      <c r="D39692" s="31">
        <v>-335.10899999999998</v>
      </c>
      <c r="E39692" s="28">
        <v>280.53800000000001</v>
      </c>
    </row>
    <row r="39693" spans="4:5" x14ac:dyDescent="0.25">
      <c r="D39693" s="31">
        <v>-335.09300000000002</v>
      </c>
      <c r="E39693" s="28">
        <v>280.512</v>
      </c>
    </row>
    <row r="39694" spans="4:5" x14ac:dyDescent="0.25">
      <c r="D39694" s="31">
        <v>-335.077</v>
      </c>
      <c r="E39694" s="28">
        <v>280.48500000000001</v>
      </c>
    </row>
    <row r="39695" spans="4:5" x14ac:dyDescent="0.25">
      <c r="D39695" s="31">
        <v>-335.06099999999998</v>
      </c>
      <c r="E39695" s="28">
        <v>280.459</v>
      </c>
    </row>
    <row r="39696" spans="4:5" x14ac:dyDescent="0.25">
      <c r="D39696" s="31">
        <v>-335.04500000000002</v>
      </c>
      <c r="E39696" s="28">
        <v>280.43299999999999</v>
      </c>
    </row>
    <row r="39697" spans="4:5" x14ac:dyDescent="0.25">
      <c r="D39697" s="31">
        <v>-335.029</v>
      </c>
      <c r="E39697" s="28">
        <v>280.40699999999998</v>
      </c>
    </row>
    <row r="39698" spans="4:5" x14ac:dyDescent="0.25">
      <c r="D39698" s="31">
        <v>-335.01299999999998</v>
      </c>
      <c r="E39698" s="28">
        <v>280.38099999999997</v>
      </c>
    </row>
    <row r="39699" spans="4:5" x14ac:dyDescent="0.25">
      <c r="D39699" s="31">
        <v>-334.99700000000001</v>
      </c>
      <c r="E39699" s="28">
        <v>280.35399999999998</v>
      </c>
    </row>
    <row r="39700" spans="4:5" x14ac:dyDescent="0.25">
      <c r="D39700" s="31">
        <v>-334.98099999999999</v>
      </c>
      <c r="E39700" s="28">
        <v>280.32799999999997</v>
      </c>
    </row>
    <row r="39701" spans="4:5" x14ac:dyDescent="0.25">
      <c r="D39701" s="31">
        <v>-334.96499999999997</v>
      </c>
      <c r="E39701" s="28">
        <v>280.30200000000002</v>
      </c>
    </row>
    <row r="39702" spans="4:5" x14ac:dyDescent="0.25">
      <c r="D39702" s="31">
        <v>-334.94900000000001</v>
      </c>
      <c r="E39702" s="28">
        <v>280.27600000000001</v>
      </c>
    </row>
    <row r="39703" spans="4:5" x14ac:dyDescent="0.25">
      <c r="D39703" s="31">
        <v>-334.93299999999999</v>
      </c>
      <c r="E39703" s="28">
        <v>280.25</v>
      </c>
    </row>
    <row r="39704" spans="4:5" x14ac:dyDescent="0.25">
      <c r="D39704" s="31">
        <v>-334.91699999999997</v>
      </c>
      <c r="E39704" s="28">
        <v>280.22399999999999</v>
      </c>
    </row>
    <row r="39705" spans="4:5" x14ac:dyDescent="0.25">
      <c r="D39705" s="31">
        <v>-334.90100000000001</v>
      </c>
      <c r="E39705" s="28">
        <v>280.19799999999998</v>
      </c>
    </row>
    <row r="39706" spans="4:5" x14ac:dyDescent="0.25">
      <c r="D39706" s="31">
        <v>-334.88499999999999</v>
      </c>
      <c r="E39706" s="28">
        <v>280.17200000000003</v>
      </c>
    </row>
    <row r="39707" spans="4:5" x14ac:dyDescent="0.25">
      <c r="D39707" s="31">
        <v>-334.86900000000003</v>
      </c>
      <c r="E39707" s="28">
        <v>280.14600000000002</v>
      </c>
    </row>
    <row r="39708" spans="4:5" x14ac:dyDescent="0.25">
      <c r="D39708" s="31">
        <v>-334.85300000000001</v>
      </c>
      <c r="E39708" s="28">
        <v>280.12</v>
      </c>
    </row>
    <row r="39709" spans="4:5" x14ac:dyDescent="0.25">
      <c r="D39709" s="31">
        <v>-334.83699999999999</v>
      </c>
      <c r="E39709" s="28">
        <v>280.09500000000003</v>
      </c>
    </row>
    <row r="39710" spans="4:5" x14ac:dyDescent="0.25">
      <c r="D39710" s="31">
        <v>-334.82100000000003</v>
      </c>
      <c r="E39710" s="28">
        <v>280.06900000000002</v>
      </c>
    </row>
    <row r="39711" spans="4:5" x14ac:dyDescent="0.25">
      <c r="D39711" s="31">
        <v>-334.80500000000001</v>
      </c>
      <c r="E39711" s="28">
        <v>280.04300000000001</v>
      </c>
    </row>
    <row r="39712" spans="4:5" x14ac:dyDescent="0.25">
      <c r="D39712" s="31">
        <v>-334.78899999999999</v>
      </c>
      <c r="E39712" s="28">
        <v>280.017</v>
      </c>
    </row>
    <row r="39713" spans="4:5" x14ac:dyDescent="0.25">
      <c r="D39713" s="31">
        <v>-334.77300000000002</v>
      </c>
      <c r="E39713" s="28">
        <v>279.99200000000002</v>
      </c>
    </row>
    <row r="39714" spans="4:5" x14ac:dyDescent="0.25">
      <c r="D39714" s="31">
        <v>-334.75700000000001</v>
      </c>
      <c r="E39714" s="28">
        <v>279.96600000000001</v>
      </c>
    </row>
    <row r="39715" spans="4:5" x14ac:dyDescent="0.25">
      <c r="D39715" s="31">
        <v>-334.74099999999999</v>
      </c>
      <c r="E39715" s="28">
        <v>279.94</v>
      </c>
    </row>
    <row r="39716" spans="4:5" x14ac:dyDescent="0.25">
      <c r="D39716" s="31">
        <v>-334.72500000000002</v>
      </c>
      <c r="E39716" s="28">
        <v>279.91500000000002</v>
      </c>
    </row>
    <row r="39717" spans="4:5" x14ac:dyDescent="0.25">
      <c r="D39717" s="31">
        <v>-334.709</v>
      </c>
      <c r="E39717" s="28">
        <v>279.88900000000001</v>
      </c>
    </row>
    <row r="39718" spans="4:5" x14ac:dyDescent="0.25">
      <c r="D39718" s="31">
        <v>-334.69299999999998</v>
      </c>
      <c r="E39718" s="28">
        <v>279.86399999999998</v>
      </c>
    </row>
    <row r="39719" spans="4:5" x14ac:dyDescent="0.25">
      <c r="D39719" s="31">
        <v>-334.67700000000002</v>
      </c>
      <c r="E39719" s="28">
        <v>279.83800000000002</v>
      </c>
    </row>
    <row r="39720" spans="4:5" x14ac:dyDescent="0.25">
      <c r="D39720" s="31">
        <v>-334.661</v>
      </c>
      <c r="E39720" s="28">
        <v>279.81299999999999</v>
      </c>
    </row>
    <row r="39721" spans="4:5" x14ac:dyDescent="0.25">
      <c r="D39721" s="31">
        <v>-334.64499999999998</v>
      </c>
      <c r="E39721" s="28">
        <v>279.78699999999998</v>
      </c>
    </row>
    <row r="39722" spans="4:5" x14ac:dyDescent="0.25">
      <c r="D39722" s="31">
        <v>-334.62900000000002</v>
      </c>
      <c r="E39722" s="28">
        <v>279.762</v>
      </c>
    </row>
    <row r="39723" spans="4:5" x14ac:dyDescent="0.25">
      <c r="D39723" s="31">
        <v>-334.613</v>
      </c>
      <c r="E39723" s="28">
        <v>279.73599999999999</v>
      </c>
    </row>
    <row r="39724" spans="4:5" x14ac:dyDescent="0.25">
      <c r="D39724" s="31">
        <v>-334.59699999999998</v>
      </c>
      <c r="E39724" s="28">
        <v>279.71100000000001</v>
      </c>
    </row>
    <row r="39725" spans="4:5" x14ac:dyDescent="0.25">
      <c r="D39725" s="31">
        <v>-334.58100000000002</v>
      </c>
      <c r="E39725" s="28">
        <v>279.68599999999998</v>
      </c>
    </row>
    <row r="39726" spans="4:5" x14ac:dyDescent="0.25">
      <c r="D39726" s="31">
        <v>-334.565</v>
      </c>
      <c r="E39726" s="28">
        <v>279.66000000000003</v>
      </c>
    </row>
    <row r="39727" spans="4:5" x14ac:dyDescent="0.25">
      <c r="D39727" s="31">
        <v>-334.54899999999998</v>
      </c>
      <c r="E39727" s="28">
        <v>279.63499999999999</v>
      </c>
    </row>
    <row r="39728" spans="4:5" x14ac:dyDescent="0.25">
      <c r="D39728" s="31">
        <v>-334.53300000000002</v>
      </c>
      <c r="E39728" s="28">
        <v>279.61</v>
      </c>
    </row>
    <row r="39729" spans="4:5" x14ac:dyDescent="0.25">
      <c r="D39729" s="31">
        <v>-334.517</v>
      </c>
      <c r="E39729" s="28">
        <v>279.58499999999998</v>
      </c>
    </row>
    <row r="39730" spans="4:5" x14ac:dyDescent="0.25">
      <c r="D39730" s="31">
        <v>-334.50099999999998</v>
      </c>
      <c r="E39730" s="28">
        <v>279.55900000000003</v>
      </c>
    </row>
    <row r="39731" spans="4:5" x14ac:dyDescent="0.25">
      <c r="D39731" s="31">
        <v>-334.48500000000001</v>
      </c>
      <c r="E39731" s="28">
        <v>279.53399999999999</v>
      </c>
    </row>
    <row r="39732" spans="4:5" x14ac:dyDescent="0.25">
      <c r="D39732" s="31">
        <v>-334.46899999999999</v>
      </c>
      <c r="E39732" s="28">
        <v>279.50900000000001</v>
      </c>
    </row>
    <row r="39733" spans="4:5" x14ac:dyDescent="0.25">
      <c r="D39733" s="31">
        <v>-334.45299999999997</v>
      </c>
      <c r="E39733" s="28">
        <v>279.48399999999998</v>
      </c>
    </row>
    <row r="39734" spans="4:5" x14ac:dyDescent="0.25">
      <c r="D39734" s="31">
        <v>-334.43799999999999</v>
      </c>
      <c r="E39734" s="28">
        <v>279.459</v>
      </c>
    </row>
    <row r="39735" spans="4:5" x14ac:dyDescent="0.25">
      <c r="D39735" s="31">
        <v>-334.42200000000003</v>
      </c>
      <c r="E39735" s="28">
        <v>279.43400000000003</v>
      </c>
    </row>
    <row r="39736" spans="4:5" x14ac:dyDescent="0.25">
      <c r="D39736" s="31">
        <v>-334.40600000000001</v>
      </c>
      <c r="E39736" s="28">
        <v>279.40899999999999</v>
      </c>
    </row>
    <row r="39737" spans="4:5" x14ac:dyDescent="0.25">
      <c r="D39737" s="31">
        <v>-334.39</v>
      </c>
      <c r="E39737" s="28">
        <v>279.38400000000001</v>
      </c>
    </row>
    <row r="39738" spans="4:5" x14ac:dyDescent="0.25">
      <c r="D39738" s="31">
        <v>-334.37400000000002</v>
      </c>
      <c r="E39738" s="28">
        <v>279.35899999999998</v>
      </c>
    </row>
    <row r="39739" spans="4:5" x14ac:dyDescent="0.25">
      <c r="D39739" s="31">
        <v>-334.358</v>
      </c>
      <c r="E39739" s="28">
        <v>279.334</v>
      </c>
    </row>
    <row r="39740" spans="4:5" x14ac:dyDescent="0.25">
      <c r="D39740" s="31">
        <v>-334.34199999999998</v>
      </c>
      <c r="E39740" s="28">
        <v>279.31</v>
      </c>
    </row>
    <row r="39741" spans="4:5" x14ac:dyDescent="0.25">
      <c r="D39741" s="31">
        <v>-334.32600000000002</v>
      </c>
      <c r="E39741" s="28">
        <v>279.28500000000003</v>
      </c>
    </row>
    <row r="39742" spans="4:5" x14ac:dyDescent="0.25">
      <c r="D39742" s="31">
        <v>-334.31</v>
      </c>
      <c r="E39742" s="28">
        <v>279.26</v>
      </c>
    </row>
    <row r="39743" spans="4:5" x14ac:dyDescent="0.25">
      <c r="D39743" s="31">
        <v>-334.29399999999998</v>
      </c>
      <c r="E39743" s="28">
        <v>279.23500000000001</v>
      </c>
    </row>
    <row r="39744" spans="4:5" x14ac:dyDescent="0.25">
      <c r="D39744" s="31">
        <v>-334.27800000000002</v>
      </c>
      <c r="E39744" s="28">
        <v>279.20999999999998</v>
      </c>
    </row>
    <row r="39745" spans="4:5" x14ac:dyDescent="0.25">
      <c r="D39745" s="31">
        <v>-334.262</v>
      </c>
      <c r="E39745" s="28">
        <v>279.18599999999998</v>
      </c>
    </row>
    <row r="39746" spans="4:5" x14ac:dyDescent="0.25">
      <c r="D39746" s="31">
        <v>-334.24599999999998</v>
      </c>
      <c r="E39746" s="28">
        <v>279.161</v>
      </c>
    </row>
    <row r="39747" spans="4:5" x14ac:dyDescent="0.25">
      <c r="D39747" s="31">
        <v>-334.23</v>
      </c>
      <c r="E39747" s="28">
        <v>279.13600000000002</v>
      </c>
    </row>
    <row r="39748" spans="4:5" x14ac:dyDescent="0.25">
      <c r="D39748" s="31">
        <v>-334.214</v>
      </c>
      <c r="E39748" s="28">
        <v>279.11200000000002</v>
      </c>
    </row>
    <row r="39749" spans="4:5" x14ac:dyDescent="0.25">
      <c r="D39749" s="31">
        <v>-334.19799999999998</v>
      </c>
      <c r="E39749" s="28">
        <v>279.08699999999999</v>
      </c>
    </row>
    <row r="39750" spans="4:5" x14ac:dyDescent="0.25">
      <c r="D39750" s="31">
        <v>-334.18200000000002</v>
      </c>
      <c r="E39750" s="28">
        <v>279.06200000000001</v>
      </c>
    </row>
    <row r="39751" spans="4:5" x14ac:dyDescent="0.25">
      <c r="D39751" s="31">
        <v>-334.166</v>
      </c>
      <c r="E39751" s="28">
        <v>279.03800000000001</v>
      </c>
    </row>
    <row r="39752" spans="4:5" x14ac:dyDescent="0.25">
      <c r="D39752" s="31">
        <v>-334.15</v>
      </c>
      <c r="E39752" s="28">
        <v>279.01299999999998</v>
      </c>
    </row>
    <row r="39753" spans="4:5" x14ac:dyDescent="0.25">
      <c r="D39753" s="31">
        <v>-334.13400000000001</v>
      </c>
      <c r="E39753" s="28">
        <v>278.98899999999998</v>
      </c>
    </row>
    <row r="39754" spans="4:5" x14ac:dyDescent="0.25">
      <c r="D39754" s="31">
        <v>-334.11799999999999</v>
      </c>
      <c r="E39754" s="28">
        <v>278.96499999999997</v>
      </c>
    </row>
    <row r="39755" spans="4:5" x14ac:dyDescent="0.25">
      <c r="D39755" s="31">
        <v>-334.10199999999998</v>
      </c>
      <c r="E39755" s="28">
        <v>278.94</v>
      </c>
    </row>
    <row r="39756" spans="4:5" x14ac:dyDescent="0.25">
      <c r="D39756" s="31">
        <v>-334.08600000000001</v>
      </c>
      <c r="E39756" s="28">
        <v>278.916</v>
      </c>
    </row>
    <row r="39757" spans="4:5" x14ac:dyDescent="0.25">
      <c r="D39757" s="31">
        <v>-334.07</v>
      </c>
      <c r="E39757" s="28">
        <v>278.892</v>
      </c>
    </row>
    <row r="39758" spans="4:5" x14ac:dyDescent="0.25">
      <c r="D39758" s="31">
        <v>-334.05399999999997</v>
      </c>
      <c r="E39758" s="28">
        <v>278.86700000000002</v>
      </c>
    </row>
    <row r="39759" spans="4:5" x14ac:dyDescent="0.25">
      <c r="D39759" s="31">
        <v>-334.03800000000001</v>
      </c>
      <c r="E39759" s="28">
        <v>278.84300000000002</v>
      </c>
    </row>
    <row r="39760" spans="4:5" x14ac:dyDescent="0.25">
      <c r="D39760" s="31">
        <v>-334.02199999999999</v>
      </c>
      <c r="E39760" s="28">
        <v>278.81900000000002</v>
      </c>
    </row>
    <row r="39761" spans="4:5" x14ac:dyDescent="0.25">
      <c r="D39761" s="31">
        <v>-334.00599999999997</v>
      </c>
      <c r="E39761" s="28">
        <v>278.79500000000002</v>
      </c>
    </row>
    <row r="39762" spans="4:5" x14ac:dyDescent="0.25">
      <c r="D39762" s="31">
        <v>-333.99</v>
      </c>
      <c r="E39762" s="28">
        <v>278.77</v>
      </c>
    </row>
    <row r="39763" spans="4:5" x14ac:dyDescent="0.25">
      <c r="D39763" s="31">
        <v>-333.97399999999999</v>
      </c>
      <c r="E39763" s="28">
        <v>278.74599999999998</v>
      </c>
    </row>
    <row r="39764" spans="4:5" x14ac:dyDescent="0.25">
      <c r="D39764" s="31">
        <v>-333.95800000000003</v>
      </c>
      <c r="E39764" s="28">
        <v>278.72199999999998</v>
      </c>
    </row>
    <row r="39765" spans="4:5" x14ac:dyDescent="0.25">
      <c r="D39765" s="31">
        <v>-333.94200000000001</v>
      </c>
      <c r="E39765" s="28">
        <v>278.69799999999998</v>
      </c>
    </row>
    <row r="39766" spans="4:5" x14ac:dyDescent="0.25">
      <c r="D39766" s="31">
        <v>-333.92599999999999</v>
      </c>
      <c r="E39766" s="28">
        <v>278.67399999999998</v>
      </c>
    </row>
    <row r="39767" spans="4:5" x14ac:dyDescent="0.25">
      <c r="D39767" s="31">
        <v>-333.91</v>
      </c>
      <c r="E39767" s="28">
        <v>278.64999999999998</v>
      </c>
    </row>
    <row r="39768" spans="4:5" x14ac:dyDescent="0.25">
      <c r="D39768" s="31">
        <v>-333.89400000000001</v>
      </c>
      <c r="E39768" s="28">
        <v>278.62599999999998</v>
      </c>
    </row>
    <row r="39769" spans="4:5" x14ac:dyDescent="0.25">
      <c r="D39769" s="31">
        <v>-333.87799999999999</v>
      </c>
      <c r="E39769" s="28">
        <v>278.60199999999998</v>
      </c>
    </row>
    <row r="39770" spans="4:5" x14ac:dyDescent="0.25">
      <c r="D39770" s="31">
        <v>-333.86200000000002</v>
      </c>
      <c r="E39770" s="28">
        <v>278.57799999999997</v>
      </c>
    </row>
    <row r="39771" spans="4:5" x14ac:dyDescent="0.25">
      <c r="D39771" s="31">
        <v>-333.846</v>
      </c>
      <c r="E39771" s="28">
        <v>278.55399999999997</v>
      </c>
    </row>
    <row r="39772" spans="4:5" x14ac:dyDescent="0.25">
      <c r="D39772" s="31">
        <v>-333.83</v>
      </c>
      <c r="E39772" s="28">
        <v>278.53100000000001</v>
      </c>
    </row>
    <row r="39773" spans="4:5" x14ac:dyDescent="0.25">
      <c r="D39773" s="31">
        <v>-333.81400000000002</v>
      </c>
      <c r="E39773" s="28">
        <v>278.50700000000001</v>
      </c>
    </row>
    <row r="39774" spans="4:5" x14ac:dyDescent="0.25">
      <c r="D39774" s="31">
        <v>-333.798</v>
      </c>
      <c r="E39774" s="28">
        <v>278.483</v>
      </c>
    </row>
    <row r="39775" spans="4:5" x14ac:dyDescent="0.25">
      <c r="D39775" s="31">
        <v>-333.78199999999998</v>
      </c>
      <c r="E39775" s="28">
        <v>278.459</v>
      </c>
    </row>
    <row r="39776" spans="4:5" x14ac:dyDescent="0.25">
      <c r="D39776" s="31">
        <v>-333.76600000000002</v>
      </c>
      <c r="E39776" s="28">
        <v>278.43599999999998</v>
      </c>
    </row>
    <row r="39777" spans="4:5" x14ac:dyDescent="0.25">
      <c r="D39777" s="31">
        <v>-333.75</v>
      </c>
      <c r="E39777" s="28">
        <v>278.41199999999998</v>
      </c>
    </row>
    <row r="39778" spans="4:5" x14ac:dyDescent="0.25">
      <c r="D39778" s="31">
        <v>-333.73399999999998</v>
      </c>
      <c r="E39778" s="28">
        <v>278.38799999999998</v>
      </c>
    </row>
    <row r="39779" spans="4:5" x14ac:dyDescent="0.25">
      <c r="D39779" s="31">
        <v>-333.71800000000002</v>
      </c>
      <c r="E39779" s="28">
        <v>278.36399999999998</v>
      </c>
    </row>
    <row r="39780" spans="4:5" x14ac:dyDescent="0.25">
      <c r="D39780" s="31">
        <v>-333.702</v>
      </c>
      <c r="E39780" s="28">
        <v>278.34100000000001</v>
      </c>
    </row>
    <row r="39781" spans="4:5" x14ac:dyDescent="0.25">
      <c r="D39781" s="31">
        <v>-333.68599999999998</v>
      </c>
      <c r="E39781" s="28">
        <v>278.31700000000001</v>
      </c>
    </row>
    <row r="39782" spans="4:5" x14ac:dyDescent="0.25">
      <c r="D39782" s="31">
        <v>-333.67</v>
      </c>
      <c r="E39782" s="28">
        <v>278.29399999999998</v>
      </c>
    </row>
    <row r="39783" spans="4:5" x14ac:dyDescent="0.25">
      <c r="D39783" s="31">
        <v>-333.654</v>
      </c>
      <c r="E39783" s="28">
        <v>278.27</v>
      </c>
    </row>
    <row r="39784" spans="4:5" x14ac:dyDescent="0.25">
      <c r="D39784" s="31">
        <v>-333.63799999999998</v>
      </c>
      <c r="E39784" s="28">
        <v>278.24700000000001</v>
      </c>
    </row>
    <row r="39785" spans="4:5" x14ac:dyDescent="0.25">
      <c r="D39785" s="31">
        <v>-333.62200000000001</v>
      </c>
      <c r="E39785" s="28">
        <v>278.22300000000001</v>
      </c>
    </row>
    <row r="39786" spans="4:5" x14ac:dyDescent="0.25">
      <c r="D39786" s="31">
        <v>-333.60599999999999</v>
      </c>
      <c r="E39786" s="28">
        <v>278.2</v>
      </c>
    </row>
    <row r="39787" spans="4:5" x14ac:dyDescent="0.25">
      <c r="D39787" s="31">
        <v>-333.59</v>
      </c>
      <c r="E39787" s="28">
        <v>278.17700000000002</v>
      </c>
    </row>
    <row r="39788" spans="4:5" x14ac:dyDescent="0.25">
      <c r="D39788" s="31">
        <v>-333.57400000000001</v>
      </c>
      <c r="E39788" s="28">
        <v>278.15300000000002</v>
      </c>
    </row>
    <row r="39789" spans="4:5" x14ac:dyDescent="0.25">
      <c r="D39789" s="31">
        <v>-333.55799999999999</v>
      </c>
      <c r="E39789" s="28">
        <v>278.13</v>
      </c>
    </row>
    <row r="39790" spans="4:5" x14ac:dyDescent="0.25">
      <c r="D39790" s="31">
        <v>-333.54199999999997</v>
      </c>
      <c r="E39790" s="28">
        <v>278.10700000000003</v>
      </c>
    </row>
    <row r="39791" spans="4:5" x14ac:dyDescent="0.25">
      <c r="D39791" s="31">
        <v>-333.52600000000001</v>
      </c>
      <c r="E39791" s="28">
        <v>278.084</v>
      </c>
    </row>
    <row r="39792" spans="4:5" x14ac:dyDescent="0.25">
      <c r="D39792" s="31">
        <v>-333.51</v>
      </c>
      <c r="E39792" s="28">
        <v>278.06</v>
      </c>
    </row>
    <row r="39793" spans="4:5" x14ac:dyDescent="0.25">
      <c r="D39793" s="31">
        <v>-333.49400000000003</v>
      </c>
      <c r="E39793" s="28">
        <v>278.03699999999998</v>
      </c>
    </row>
    <row r="39794" spans="4:5" x14ac:dyDescent="0.25">
      <c r="D39794" s="31">
        <v>-333.47800000000001</v>
      </c>
      <c r="E39794" s="28">
        <v>278.01400000000001</v>
      </c>
    </row>
    <row r="39795" spans="4:5" x14ac:dyDescent="0.25">
      <c r="D39795" s="31">
        <v>-333.46199999999999</v>
      </c>
      <c r="E39795" s="28">
        <v>277.99099999999999</v>
      </c>
    </row>
    <row r="39796" spans="4:5" x14ac:dyDescent="0.25">
      <c r="D39796" s="31">
        <v>-333.44600000000003</v>
      </c>
      <c r="E39796" s="28">
        <v>277.96800000000002</v>
      </c>
    </row>
    <row r="39797" spans="4:5" x14ac:dyDescent="0.25">
      <c r="D39797" s="31">
        <v>-333.43</v>
      </c>
      <c r="E39797" s="28">
        <v>277.94499999999999</v>
      </c>
    </row>
    <row r="39798" spans="4:5" x14ac:dyDescent="0.25">
      <c r="D39798" s="31">
        <v>-333.41399999999999</v>
      </c>
      <c r="E39798" s="28">
        <v>277.92099999999999</v>
      </c>
    </row>
    <row r="39799" spans="4:5" x14ac:dyDescent="0.25">
      <c r="D39799" s="31">
        <v>-333.39800000000002</v>
      </c>
      <c r="E39799" s="28">
        <v>277.899</v>
      </c>
    </row>
    <row r="39800" spans="4:5" x14ac:dyDescent="0.25">
      <c r="D39800" s="31">
        <v>-333.38200000000001</v>
      </c>
      <c r="E39800" s="28">
        <v>277.87599999999998</v>
      </c>
    </row>
    <row r="39801" spans="4:5" x14ac:dyDescent="0.25">
      <c r="D39801" s="31">
        <v>-333.36599999999999</v>
      </c>
      <c r="E39801" s="28">
        <v>277.85300000000001</v>
      </c>
    </row>
    <row r="39802" spans="4:5" x14ac:dyDescent="0.25">
      <c r="D39802" s="31">
        <v>-333.35</v>
      </c>
      <c r="E39802" s="28">
        <v>277.83</v>
      </c>
    </row>
    <row r="39803" spans="4:5" x14ac:dyDescent="0.25">
      <c r="D39803" s="31">
        <v>-333.334</v>
      </c>
      <c r="E39803" s="28">
        <v>277.80700000000002</v>
      </c>
    </row>
    <row r="39804" spans="4:5" x14ac:dyDescent="0.25">
      <c r="D39804" s="31">
        <v>-333.31799999999998</v>
      </c>
      <c r="E39804" s="28">
        <v>277.78399999999999</v>
      </c>
    </row>
    <row r="39805" spans="4:5" x14ac:dyDescent="0.25">
      <c r="D39805" s="31">
        <v>-333.30200000000002</v>
      </c>
      <c r="E39805" s="28">
        <v>277.76100000000002</v>
      </c>
    </row>
    <row r="39806" spans="4:5" x14ac:dyDescent="0.25">
      <c r="D39806" s="31">
        <v>-333.286</v>
      </c>
      <c r="E39806" s="28">
        <v>277.73899999999998</v>
      </c>
    </row>
    <row r="39807" spans="4:5" x14ac:dyDescent="0.25">
      <c r="D39807" s="31">
        <v>-333.27</v>
      </c>
      <c r="E39807" s="28">
        <v>277.71600000000001</v>
      </c>
    </row>
    <row r="39808" spans="4:5" x14ac:dyDescent="0.25">
      <c r="D39808" s="31">
        <v>-333.25400000000002</v>
      </c>
      <c r="E39808" s="28">
        <v>277.69299999999998</v>
      </c>
    </row>
    <row r="39809" spans="4:5" x14ac:dyDescent="0.25">
      <c r="D39809" s="31">
        <v>-333.238</v>
      </c>
      <c r="E39809" s="28">
        <v>277.67</v>
      </c>
    </row>
    <row r="39810" spans="4:5" x14ac:dyDescent="0.25">
      <c r="D39810" s="31">
        <v>-333.22199999999998</v>
      </c>
      <c r="E39810" s="28">
        <v>277.64800000000002</v>
      </c>
    </row>
    <row r="39811" spans="4:5" x14ac:dyDescent="0.25">
      <c r="D39811" s="31">
        <v>-333.20600000000002</v>
      </c>
      <c r="E39811" s="28">
        <v>277.625</v>
      </c>
    </row>
    <row r="39812" spans="4:5" x14ac:dyDescent="0.25">
      <c r="D39812" s="31">
        <v>-333.19</v>
      </c>
      <c r="E39812" s="28">
        <v>277.60199999999998</v>
      </c>
    </row>
    <row r="39813" spans="4:5" x14ac:dyDescent="0.25">
      <c r="D39813" s="31">
        <v>-333.17399999999998</v>
      </c>
      <c r="E39813" s="28">
        <v>277.58</v>
      </c>
    </row>
    <row r="39814" spans="4:5" x14ac:dyDescent="0.25">
      <c r="D39814" s="31">
        <v>-333.15800000000002</v>
      </c>
      <c r="E39814" s="28">
        <v>277.55799999999999</v>
      </c>
    </row>
    <row r="39815" spans="4:5" x14ac:dyDescent="0.25">
      <c r="D39815" s="31">
        <v>-333.142</v>
      </c>
      <c r="E39815" s="28">
        <v>277.53500000000003</v>
      </c>
    </row>
    <row r="39816" spans="4:5" x14ac:dyDescent="0.25">
      <c r="D39816" s="31">
        <v>-333.12599999999998</v>
      </c>
      <c r="E39816" s="28">
        <v>277.51299999999998</v>
      </c>
    </row>
    <row r="39817" spans="4:5" x14ac:dyDescent="0.25">
      <c r="D39817" s="31">
        <v>-333.11</v>
      </c>
      <c r="E39817" s="28">
        <v>277.49</v>
      </c>
    </row>
    <row r="39818" spans="4:5" x14ac:dyDescent="0.25">
      <c r="D39818" s="31">
        <v>-333.09399999999999</v>
      </c>
      <c r="E39818" s="28">
        <v>277.46800000000002</v>
      </c>
    </row>
    <row r="39819" spans="4:5" x14ac:dyDescent="0.25">
      <c r="D39819" s="31">
        <v>-333.07799999999997</v>
      </c>
      <c r="E39819" s="28">
        <v>277.44499999999999</v>
      </c>
    </row>
    <row r="39820" spans="4:5" x14ac:dyDescent="0.25">
      <c r="D39820" s="31">
        <v>-333.06200000000001</v>
      </c>
      <c r="E39820" s="28">
        <v>277.423</v>
      </c>
    </row>
    <row r="39821" spans="4:5" x14ac:dyDescent="0.25">
      <c r="D39821" s="31">
        <v>-333.04599999999999</v>
      </c>
      <c r="E39821" s="28">
        <v>277.40100000000001</v>
      </c>
    </row>
    <row r="39822" spans="4:5" x14ac:dyDescent="0.25">
      <c r="D39822" s="31">
        <v>-333.03</v>
      </c>
      <c r="E39822" s="28">
        <v>277.37799999999999</v>
      </c>
    </row>
    <row r="39823" spans="4:5" x14ac:dyDescent="0.25">
      <c r="D39823" s="31">
        <v>-333.01400000000001</v>
      </c>
      <c r="E39823" s="28">
        <v>277.35599999999999</v>
      </c>
    </row>
    <row r="39824" spans="4:5" x14ac:dyDescent="0.25">
      <c r="D39824" s="31">
        <v>-332.99799999999999</v>
      </c>
      <c r="E39824" s="28">
        <v>277.334</v>
      </c>
    </row>
    <row r="39825" spans="4:5" x14ac:dyDescent="0.25">
      <c r="D39825" s="31">
        <v>-332.98200000000003</v>
      </c>
      <c r="E39825" s="28">
        <v>277.31200000000001</v>
      </c>
    </row>
    <row r="39826" spans="4:5" x14ac:dyDescent="0.25">
      <c r="D39826" s="31">
        <v>-332.96600000000001</v>
      </c>
      <c r="E39826" s="28">
        <v>277.29000000000002</v>
      </c>
    </row>
    <row r="39827" spans="4:5" x14ac:dyDescent="0.25">
      <c r="D39827" s="31">
        <v>-332.95</v>
      </c>
      <c r="E39827" s="28">
        <v>277.26799999999997</v>
      </c>
    </row>
    <row r="39828" spans="4:5" x14ac:dyDescent="0.25">
      <c r="D39828" s="31">
        <v>-332.93400000000003</v>
      </c>
      <c r="E39828" s="28">
        <v>277.24599999999998</v>
      </c>
    </row>
    <row r="39829" spans="4:5" x14ac:dyDescent="0.25">
      <c r="D39829" s="31">
        <v>-332.91800000000001</v>
      </c>
      <c r="E39829" s="28">
        <v>277.22399999999999</v>
      </c>
    </row>
    <row r="39830" spans="4:5" x14ac:dyDescent="0.25">
      <c r="D39830" s="31">
        <v>-332.90199999999999</v>
      </c>
      <c r="E39830" s="28">
        <v>277.202</v>
      </c>
    </row>
    <row r="39831" spans="4:5" x14ac:dyDescent="0.25">
      <c r="D39831" s="31">
        <v>-332.88600000000002</v>
      </c>
      <c r="E39831" s="28">
        <v>277.18</v>
      </c>
    </row>
    <row r="39832" spans="4:5" x14ac:dyDescent="0.25">
      <c r="D39832" s="31">
        <v>-332.87</v>
      </c>
      <c r="E39832" s="28">
        <v>277.15800000000002</v>
      </c>
    </row>
    <row r="39833" spans="4:5" x14ac:dyDescent="0.25">
      <c r="D39833" s="31">
        <v>-332.85399999999998</v>
      </c>
      <c r="E39833" s="28">
        <v>277.13600000000002</v>
      </c>
    </row>
    <row r="39834" spans="4:5" x14ac:dyDescent="0.25">
      <c r="D39834" s="31">
        <v>-332.83800000000002</v>
      </c>
      <c r="E39834" s="28">
        <v>277.11399999999998</v>
      </c>
    </row>
    <row r="39835" spans="4:5" x14ac:dyDescent="0.25">
      <c r="D39835" s="31">
        <v>-332.822</v>
      </c>
      <c r="E39835" s="28">
        <v>277.09199999999998</v>
      </c>
    </row>
    <row r="39836" spans="4:5" x14ac:dyDescent="0.25">
      <c r="D39836" s="31">
        <v>-332.80599999999998</v>
      </c>
      <c r="E39836" s="28">
        <v>277.07</v>
      </c>
    </row>
    <row r="39837" spans="4:5" x14ac:dyDescent="0.25">
      <c r="D39837" s="31">
        <v>-332.79</v>
      </c>
      <c r="E39837" s="28">
        <v>277.04899999999998</v>
      </c>
    </row>
    <row r="39838" spans="4:5" x14ac:dyDescent="0.25">
      <c r="D39838" s="31">
        <v>-332.774</v>
      </c>
      <c r="E39838" s="28">
        <v>277.02699999999999</v>
      </c>
    </row>
    <row r="39839" spans="4:5" x14ac:dyDescent="0.25">
      <c r="D39839" s="31">
        <v>-332.75799999999998</v>
      </c>
      <c r="E39839" s="28">
        <v>277.005</v>
      </c>
    </row>
    <row r="39840" spans="4:5" x14ac:dyDescent="0.25">
      <c r="D39840" s="31">
        <v>-332.74200000000002</v>
      </c>
      <c r="E39840" s="28">
        <v>276.983</v>
      </c>
    </row>
    <row r="39841" spans="4:5" x14ac:dyDescent="0.25">
      <c r="D39841" s="31">
        <v>-332.726</v>
      </c>
      <c r="E39841" s="28">
        <v>276.96199999999999</v>
      </c>
    </row>
    <row r="39842" spans="4:5" x14ac:dyDescent="0.25">
      <c r="D39842" s="31">
        <v>-332.71</v>
      </c>
      <c r="E39842" s="28">
        <v>276.94</v>
      </c>
    </row>
    <row r="39843" spans="4:5" x14ac:dyDescent="0.25">
      <c r="D39843" s="31">
        <v>-332.69400000000002</v>
      </c>
      <c r="E39843" s="28">
        <v>276.91899999999998</v>
      </c>
    </row>
    <row r="39844" spans="4:5" x14ac:dyDescent="0.25">
      <c r="D39844" s="31">
        <v>-332.678</v>
      </c>
      <c r="E39844" s="28">
        <v>276.89699999999999</v>
      </c>
    </row>
    <row r="39845" spans="4:5" x14ac:dyDescent="0.25">
      <c r="D39845" s="31">
        <v>-332.66199999999998</v>
      </c>
      <c r="E39845" s="28">
        <v>276.87599999999998</v>
      </c>
    </row>
    <row r="39846" spans="4:5" x14ac:dyDescent="0.25">
      <c r="D39846" s="31">
        <v>-332.64600000000002</v>
      </c>
      <c r="E39846" s="28">
        <v>276.85399999999998</v>
      </c>
    </row>
    <row r="39847" spans="4:5" x14ac:dyDescent="0.25">
      <c r="D39847" s="31">
        <v>-332.63</v>
      </c>
      <c r="E39847" s="28">
        <v>276.83300000000003</v>
      </c>
    </row>
    <row r="39848" spans="4:5" x14ac:dyDescent="0.25">
      <c r="D39848" s="31">
        <v>-332.61500000000001</v>
      </c>
      <c r="E39848" s="28">
        <v>276.81099999999998</v>
      </c>
    </row>
    <row r="39849" spans="4:5" x14ac:dyDescent="0.25">
      <c r="D39849" s="31">
        <v>-332.59899999999999</v>
      </c>
      <c r="E39849" s="28">
        <v>276.79000000000002</v>
      </c>
    </row>
    <row r="39850" spans="4:5" x14ac:dyDescent="0.25">
      <c r="D39850" s="31">
        <v>-332.58300000000003</v>
      </c>
      <c r="E39850" s="28">
        <v>276.76900000000001</v>
      </c>
    </row>
    <row r="39851" spans="4:5" x14ac:dyDescent="0.25">
      <c r="D39851" s="31">
        <v>-332.56700000000001</v>
      </c>
      <c r="E39851" s="28">
        <v>276.74700000000001</v>
      </c>
    </row>
    <row r="39852" spans="4:5" x14ac:dyDescent="0.25">
      <c r="D39852" s="31">
        <v>-332.55099999999999</v>
      </c>
      <c r="E39852" s="28">
        <v>276.726</v>
      </c>
    </row>
    <row r="39853" spans="4:5" x14ac:dyDescent="0.25">
      <c r="D39853" s="31">
        <v>-332.53500000000003</v>
      </c>
      <c r="E39853" s="28">
        <v>276.70499999999998</v>
      </c>
    </row>
    <row r="39854" spans="4:5" x14ac:dyDescent="0.25">
      <c r="D39854" s="31">
        <v>-332.51900000000001</v>
      </c>
      <c r="E39854" s="28">
        <v>276.68400000000003</v>
      </c>
    </row>
    <row r="39855" spans="4:5" x14ac:dyDescent="0.25">
      <c r="D39855" s="31">
        <v>-332.50299999999999</v>
      </c>
      <c r="E39855" s="28">
        <v>276.66199999999998</v>
      </c>
    </row>
    <row r="39856" spans="4:5" x14ac:dyDescent="0.25">
      <c r="D39856" s="31">
        <v>-332.48700000000002</v>
      </c>
      <c r="E39856" s="28">
        <v>276.64100000000002</v>
      </c>
    </row>
    <row r="39857" spans="4:5" x14ac:dyDescent="0.25">
      <c r="D39857" s="31">
        <v>-332.471</v>
      </c>
      <c r="E39857" s="28">
        <v>276.62</v>
      </c>
    </row>
    <row r="39858" spans="4:5" x14ac:dyDescent="0.25">
      <c r="D39858" s="31">
        <v>-332.45499999999998</v>
      </c>
      <c r="E39858" s="28">
        <v>276.59899999999999</v>
      </c>
    </row>
    <row r="39859" spans="4:5" x14ac:dyDescent="0.25">
      <c r="D39859" s="31">
        <v>-332.43900000000002</v>
      </c>
      <c r="E39859" s="28">
        <v>276.57799999999997</v>
      </c>
    </row>
    <row r="39860" spans="4:5" x14ac:dyDescent="0.25">
      <c r="D39860" s="31">
        <v>-332.423</v>
      </c>
      <c r="E39860" s="28">
        <v>276.55700000000002</v>
      </c>
    </row>
    <row r="39861" spans="4:5" x14ac:dyDescent="0.25">
      <c r="D39861" s="31">
        <v>-332.40699999999998</v>
      </c>
      <c r="E39861" s="28">
        <v>276.536</v>
      </c>
    </row>
    <row r="39862" spans="4:5" x14ac:dyDescent="0.25">
      <c r="D39862" s="31">
        <v>-332.39100000000002</v>
      </c>
      <c r="E39862" s="28">
        <v>276.51499999999999</v>
      </c>
    </row>
    <row r="39863" spans="4:5" x14ac:dyDescent="0.25">
      <c r="D39863" s="31">
        <v>-332.375</v>
      </c>
      <c r="E39863" s="28">
        <v>276.49400000000003</v>
      </c>
    </row>
    <row r="39864" spans="4:5" x14ac:dyDescent="0.25">
      <c r="D39864" s="31">
        <v>-332.35899999999998</v>
      </c>
      <c r="E39864" s="28">
        <v>276.47300000000001</v>
      </c>
    </row>
    <row r="39865" spans="4:5" x14ac:dyDescent="0.25">
      <c r="D39865" s="31">
        <v>-332.34300000000002</v>
      </c>
      <c r="E39865" s="28">
        <v>276.452</v>
      </c>
    </row>
    <row r="39866" spans="4:5" x14ac:dyDescent="0.25">
      <c r="D39866" s="31">
        <v>-332.327</v>
      </c>
      <c r="E39866" s="28">
        <v>276.43099999999998</v>
      </c>
    </row>
    <row r="39867" spans="4:5" x14ac:dyDescent="0.25">
      <c r="D39867" s="31">
        <v>-332.31099999999998</v>
      </c>
      <c r="E39867" s="28">
        <v>276.41000000000003</v>
      </c>
    </row>
    <row r="39868" spans="4:5" x14ac:dyDescent="0.25">
      <c r="D39868" s="31">
        <v>-332.29500000000002</v>
      </c>
      <c r="E39868" s="28">
        <v>276.39</v>
      </c>
    </row>
    <row r="39869" spans="4:5" x14ac:dyDescent="0.25">
      <c r="D39869" s="31">
        <v>-332.279</v>
      </c>
      <c r="E39869" s="28">
        <v>276.36900000000003</v>
      </c>
    </row>
    <row r="39870" spans="4:5" x14ac:dyDescent="0.25">
      <c r="D39870" s="31">
        <v>-332.26299999999998</v>
      </c>
      <c r="E39870" s="28">
        <v>276.34800000000001</v>
      </c>
    </row>
    <row r="39871" spans="4:5" x14ac:dyDescent="0.25">
      <c r="D39871" s="31">
        <v>-332.24700000000001</v>
      </c>
      <c r="E39871" s="28">
        <v>276.32799999999997</v>
      </c>
    </row>
    <row r="39872" spans="4:5" x14ac:dyDescent="0.25">
      <c r="D39872" s="31">
        <v>-332.23099999999999</v>
      </c>
      <c r="E39872" s="28">
        <v>276.30700000000002</v>
      </c>
    </row>
    <row r="39873" spans="4:5" x14ac:dyDescent="0.25">
      <c r="D39873" s="31">
        <v>-332.21499999999997</v>
      </c>
      <c r="E39873" s="28">
        <v>276.286</v>
      </c>
    </row>
    <row r="39874" spans="4:5" x14ac:dyDescent="0.25">
      <c r="D39874" s="31">
        <v>-332.19900000000001</v>
      </c>
      <c r="E39874" s="28">
        <v>276.26600000000002</v>
      </c>
    </row>
    <row r="39875" spans="4:5" x14ac:dyDescent="0.25">
      <c r="D39875" s="31">
        <v>-332.18299999999999</v>
      </c>
      <c r="E39875" s="28">
        <v>276.245</v>
      </c>
    </row>
    <row r="39876" spans="4:5" x14ac:dyDescent="0.25">
      <c r="D39876" s="31">
        <v>-332.16699999999997</v>
      </c>
      <c r="E39876" s="28">
        <v>276.22500000000002</v>
      </c>
    </row>
    <row r="39877" spans="4:5" x14ac:dyDescent="0.25">
      <c r="D39877" s="31">
        <v>-332.15100000000001</v>
      </c>
      <c r="E39877" s="28">
        <v>276.20400000000001</v>
      </c>
    </row>
    <row r="39878" spans="4:5" x14ac:dyDescent="0.25">
      <c r="D39878" s="31">
        <v>-332.13499999999999</v>
      </c>
      <c r="E39878" s="28">
        <v>276.18400000000003</v>
      </c>
    </row>
    <row r="39879" spans="4:5" x14ac:dyDescent="0.25">
      <c r="D39879" s="31">
        <v>-332.11900000000003</v>
      </c>
      <c r="E39879" s="28">
        <v>276.16300000000001</v>
      </c>
    </row>
    <row r="39880" spans="4:5" x14ac:dyDescent="0.25">
      <c r="D39880" s="31">
        <v>-332.10300000000001</v>
      </c>
      <c r="E39880" s="28">
        <v>276.14299999999997</v>
      </c>
    </row>
    <row r="39881" spans="4:5" x14ac:dyDescent="0.25">
      <c r="D39881" s="31">
        <v>-332.08699999999999</v>
      </c>
      <c r="E39881" s="28">
        <v>276.12299999999999</v>
      </c>
    </row>
    <row r="39882" spans="4:5" x14ac:dyDescent="0.25">
      <c r="D39882" s="31">
        <v>-332.07100000000003</v>
      </c>
      <c r="E39882" s="28">
        <v>276.10199999999998</v>
      </c>
    </row>
    <row r="39883" spans="4:5" x14ac:dyDescent="0.25">
      <c r="D39883" s="31">
        <v>-332.05500000000001</v>
      </c>
      <c r="E39883" s="28">
        <v>276.08199999999999</v>
      </c>
    </row>
    <row r="39884" spans="4:5" x14ac:dyDescent="0.25">
      <c r="D39884" s="31">
        <v>-332.03899999999999</v>
      </c>
      <c r="E39884" s="28">
        <v>276.06200000000001</v>
      </c>
    </row>
    <row r="39885" spans="4:5" x14ac:dyDescent="0.25">
      <c r="D39885" s="31">
        <v>-332.02300000000002</v>
      </c>
      <c r="E39885" s="28">
        <v>276.04199999999997</v>
      </c>
    </row>
    <row r="39886" spans="4:5" x14ac:dyDescent="0.25">
      <c r="D39886" s="31">
        <v>-332.00700000000001</v>
      </c>
      <c r="E39886" s="28">
        <v>276.02100000000002</v>
      </c>
    </row>
    <row r="39887" spans="4:5" x14ac:dyDescent="0.25">
      <c r="D39887" s="31">
        <v>-331.99099999999999</v>
      </c>
      <c r="E39887" s="28">
        <v>276.00099999999998</v>
      </c>
    </row>
    <row r="39888" spans="4:5" x14ac:dyDescent="0.25">
      <c r="D39888" s="31">
        <v>-331.97500000000002</v>
      </c>
      <c r="E39888" s="28">
        <v>275.98099999999999</v>
      </c>
    </row>
    <row r="39889" spans="4:5" x14ac:dyDescent="0.25">
      <c r="D39889" s="31">
        <v>-331.959</v>
      </c>
      <c r="E39889" s="28">
        <v>275.96100000000001</v>
      </c>
    </row>
    <row r="39890" spans="4:5" x14ac:dyDescent="0.25">
      <c r="D39890" s="31">
        <v>-331.94299999999998</v>
      </c>
      <c r="E39890" s="28">
        <v>275.94099999999997</v>
      </c>
    </row>
    <row r="39891" spans="4:5" x14ac:dyDescent="0.25">
      <c r="D39891" s="31">
        <v>-331.92700000000002</v>
      </c>
      <c r="E39891" s="28">
        <v>275.92099999999999</v>
      </c>
    </row>
    <row r="39892" spans="4:5" x14ac:dyDescent="0.25">
      <c r="D39892" s="31">
        <v>-331.911</v>
      </c>
      <c r="E39892" s="28">
        <v>275.90100000000001</v>
      </c>
    </row>
    <row r="39893" spans="4:5" x14ac:dyDescent="0.25">
      <c r="D39893" s="31">
        <v>-331.89499999999998</v>
      </c>
      <c r="E39893" s="28">
        <v>275.88099999999997</v>
      </c>
    </row>
    <row r="39894" spans="4:5" x14ac:dyDescent="0.25">
      <c r="D39894" s="31">
        <v>-331.87900000000002</v>
      </c>
      <c r="E39894" s="28">
        <v>275.86099999999999</v>
      </c>
    </row>
    <row r="39895" spans="4:5" x14ac:dyDescent="0.25">
      <c r="D39895" s="31">
        <v>-331.863</v>
      </c>
      <c r="E39895" s="28">
        <v>275.84100000000001</v>
      </c>
    </row>
    <row r="39896" spans="4:5" x14ac:dyDescent="0.25">
      <c r="D39896" s="31">
        <v>-331.84699999999998</v>
      </c>
      <c r="E39896" s="28">
        <v>275.82100000000003</v>
      </c>
    </row>
    <row r="39897" spans="4:5" x14ac:dyDescent="0.25">
      <c r="D39897" s="31">
        <v>-331.83100000000002</v>
      </c>
      <c r="E39897" s="28">
        <v>275.80099999999999</v>
      </c>
    </row>
    <row r="39898" spans="4:5" x14ac:dyDescent="0.25">
      <c r="D39898" s="31">
        <v>-331.815</v>
      </c>
      <c r="E39898" s="28">
        <v>275.78199999999998</v>
      </c>
    </row>
    <row r="39899" spans="4:5" x14ac:dyDescent="0.25">
      <c r="D39899" s="31">
        <v>-331.79899999999998</v>
      </c>
      <c r="E39899" s="28">
        <v>275.762</v>
      </c>
    </row>
    <row r="39900" spans="4:5" x14ac:dyDescent="0.25">
      <c r="D39900" s="31">
        <v>-331.78300000000002</v>
      </c>
      <c r="E39900" s="28">
        <v>275.74200000000002</v>
      </c>
    </row>
    <row r="39901" spans="4:5" x14ac:dyDescent="0.25">
      <c r="D39901" s="31">
        <v>-331.767</v>
      </c>
      <c r="E39901" s="28">
        <v>275.72300000000001</v>
      </c>
    </row>
    <row r="39902" spans="4:5" x14ac:dyDescent="0.25">
      <c r="D39902" s="31">
        <v>-331.75099999999998</v>
      </c>
      <c r="E39902" s="28">
        <v>275.70299999999997</v>
      </c>
    </row>
    <row r="39903" spans="4:5" x14ac:dyDescent="0.25">
      <c r="D39903" s="31">
        <v>-331.73500000000001</v>
      </c>
      <c r="E39903" s="28">
        <v>275.68299999999999</v>
      </c>
    </row>
    <row r="39904" spans="4:5" x14ac:dyDescent="0.25">
      <c r="D39904" s="31">
        <v>-331.71899999999999</v>
      </c>
      <c r="E39904" s="28">
        <v>275.66399999999999</v>
      </c>
    </row>
    <row r="39905" spans="4:5" x14ac:dyDescent="0.25">
      <c r="D39905" s="31">
        <v>-331.70299999999997</v>
      </c>
      <c r="E39905" s="28">
        <v>275.64400000000001</v>
      </c>
    </row>
    <row r="39906" spans="4:5" x14ac:dyDescent="0.25">
      <c r="D39906" s="31">
        <v>-331.68700000000001</v>
      </c>
      <c r="E39906" s="28">
        <v>275.625</v>
      </c>
    </row>
    <row r="39907" spans="4:5" x14ac:dyDescent="0.25">
      <c r="D39907" s="31">
        <v>-331.67099999999999</v>
      </c>
      <c r="E39907" s="28">
        <v>275.60500000000002</v>
      </c>
    </row>
    <row r="39908" spans="4:5" x14ac:dyDescent="0.25">
      <c r="D39908" s="31">
        <v>-331.65499999999997</v>
      </c>
      <c r="E39908" s="28">
        <v>275.58600000000001</v>
      </c>
    </row>
    <row r="39909" spans="4:5" x14ac:dyDescent="0.25">
      <c r="D39909" s="31">
        <v>-331.63900000000001</v>
      </c>
      <c r="E39909" s="28">
        <v>275.56599999999997</v>
      </c>
    </row>
    <row r="39910" spans="4:5" x14ac:dyDescent="0.25">
      <c r="D39910" s="31">
        <v>-331.62299999999999</v>
      </c>
      <c r="E39910" s="28">
        <v>275.54700000000003</v>
      </c>
    </row>
    <row r="39911" spans="4:5" x14ac:dyDescent="0.25">
      <c r="D39911" s="31">
        <v>-331.60700000000003</v>
      </c>
      <c r="E39911" s="28">
        <v>275.52699999999999</v>
      </c>
    </row>
    <row r="39912" spans="4:5" x14ac:dyDescent="0.25">
      <c r="D39912" s="31">
        <v>-331.59100000000001</v>
      </c>
      <c r="E39912" s="28">
        <v>275.50799999999998</v>
      </c>
    </row>
    <row r="39913" spans="4:5" x14ac:dyDescent="0.25">
      <c r="D39913" s="31">
        <v>-331.57499999999999</v>
      </c>
      <c r="E39913" s="28">
        <v>275.48899999999998</v>
      </c>
    </row>
    <row r="39914" spans="4:5" x14ac:dyDescent="0.25">
      <c r="D39914" s="31">
        <v>-331.55900000000003</v>
      </c>
      <c r="E39914" s="28">
        <v>275.46899999999999</v>
      </c>
    </row>
    <row r="39915" spans="4:5" x14ac:dyDescent="0.25">
      <c r="D39915" s="31">
        <v>-331.54300000000001</v>
      </c>
      <c r="E39915" s="28">
        <v>275.45</v>
      </c>
    </row>
    <row r="39916" spans="4:5" x14ac:dyDescent="0.25">
      <c r="D39916" s="31">
        <v>-331.52699999999999</v>
      </c>
      <c r="E39916" s="28">
        <v>275.43099999999998</v>
      </c>
    </row>
    <row r="39917" spans="4:5" x14ac:dyDescent="0.25">
      <c r="D39917" s="31">
        <v>-331.51100000000002</v>
      </c>
      <c r="E39917" s="28">
        <v>275.41199999999998</v>
      </c>
    </row>
    <row r="39918" spans="4:5" x14ac:dyDescent="0.25">
      <c r="D39918" s="31">
        <v>-331.495</v>
      </c>
      <c r="E39918" s="28">
        <v>275.39299999999997</v>
      </c>
    </row>
    <row r="39919" spans="4:5" x14ac:dyDescent="0.25">
      <c r="D39919" s="31">
        <v>-331.47899999999998</v>
      </c>
      <c r="E39919" s="28">
        <v>275.37400000000002</v>
      </c>
    </row>
    <row r="39920" spans="4:5" x14ac:dyDescent="0.25">
      <c r="D39920" s="31">
        <v>-331.46300000000002</v>
      </c>
      <c r="E39920" s="28">
        <v>275.35500000000002</v>
      </c>
    </row>
    <row r="39921" spans="4:5" x14ac:dyDescent="0.25">
      <c r="D39921" s="31">
        <v>-331.447</v>
      </c>
      <c r="E39921" s="28">
        <v>275.33600000000001</v>
      </c>
    </row>
    <row r="39922" spans="4:5" x14ac:dyDescent="0.25">
      <c r="D39922" s="31">
        <v>-331.43099999999998</v>
      </c>
      <c r="E39922" s="28">
        <v>275.31599999999997</v>
      </c>
    </row>
    <row r="39923" spans="4:5" x14ac:dyDescent="0.25">
      <c r="D39923" s="31">
        <v>-331.41500000000002</v>
      </c>
      <c r="E39923" s="28">
        <v>275.298</v>
      </c>
    </row>
    <row r="39924" spans="4:5" x14ac:dyDescent="0.25">
      <c r="D39924" s="31">
        <v>-331.399</v>
      </c>
      <c r="E39924" s="28">
        <v>275.279</v>
      </c>
    </row>
    <row r="39925" spans="4:5" x14ac:dyDescent="0.25">
      <c r="D39925" s="31">
        <v>-331.38299999999998</v>
      </c>
      <c r="E39925" s="28">
        <v>275.26</v>
      </c>
    </row>
    <row r="39926" spans="4:5" x14ac:dyDescent="0.25">
      <c r="D39926" s="31">
        <v>-331.36700000000002</v>
      </c>
      <c r="E39926" s="28">
        <v>275.24099999999999</v>
      </c>
    </row>
    <row r="39927" spans="4:5" x14ac:dyDescent="0.25">
      <c r="D39927" s="31">
        <v>-331.351</v>
      </c>
      <c r="E39927" s="28">
        <v>275.22199999999998</v>
      </c>
    </row>
    <row r="39928" spans="4:5" x14ac:dyDescent="0.25">
      <c r="D39928" s="31">
        <v>-331.33499999999998</v>
      </c>
      <c r="E39928" s="28">
        <v>275.20299999999997</v>
      </c>
    </row>
    <row r="39929" spans="4:5" x14ac:dyDescent="0.25">
      <c r="D39929" s="31">
        <v>-331.31900000000002</v>
      </c>
      <c r="E39929" s="28">
        <v>275.185</v>
      </c>
    </row>
    <row r="39930" spans="4:5" x14ac:dyDescent="0.25">
      <c r="D39930" s="31">
        <v>-331.303</v>
      </c>
      <c r="E39930" s="28">
        <v>275.166</v>
      </c>
    </row>
    <row r="39931" spans="4:5" x14ac:dyDescent="0.25">
      <c r="D39931" s="31">
        <v>-331.28699999999998</v>
      </c>
      <c r="E39931" s="28">
        <v>275.14699999999999</v>
      </c>
    </row>
    <row r="39932" spans="4:5" x14ac:dyDescent="0.25">
      <c r="D39932" s="31">
        <v>-331.27100000000002</v>
      </c>
      <c r="E39932" s="28">
        <v>275.12799999999999</v>
      </c>
    </row>
    <row r="39933" spans="4:5" x14ac:dyDescent="0.25">
      <c r="D39933" s="31">
        <v>-331.255</v>
      </c>
      <c r="E39933" s="28">
        <v>275.11</v>
      </c>
    </row>
    <row r="39934" spans="4:5" x14ac:dyDescent="0.25">
      <c r="D39934" s="31">
        <v>-331.23899999999998</v>
      </c>
      <c r="E39934" s="28">
        <v>275.09100000000001</v>
      </c>
    </row>
    <row r="39935" spans="4:5" x14ac:dyDescent="0.25">
      <c r="D39935" s="31">
        <v>-331.22300000000001</v>
      </c>
      <c r="E39935" s="28">
        <v>275.07299999999998</v>
      </c>
    </row>
    <row r="39936" spans="4:5" x14ac:dyDescent="0.25">
      <c r="D39936" s="31">
        <v>-331.20699999999999</v>
      </c>
      <c r="E39936" s="28">
        <v>275.05399999999997</v>
      </c>
    </row>
    <row r="39937" spans="4:5" x14ac:dyDescent="0.25">
      <c r="D39937" s="31">
        <v>-331.19099999999997</v>
      </c>
      <c r="E39937" s="28">
        <v>275.036</v>
      </c>
    </row>
    <row r="39938" spans="4:5" x14ac:dyDescent="0.25">
      <c r="D39938" s="31">
        <v>-331.17500000000001</v>
      </c>
      <c r="E39938" s="28">
        <v>275.017</v>
      </c>
    </row>
    <row r="39939" spans="4:5" x14ac:dyDescent="0.25">
      <c r="D39939" s="31">
        <v>-331.15899999999999</v>
      </c>
      <c r="E39939" s="28">
        <v>274.99900000000002</v>
      </c>
    </row>
    <row r="39940" spans="4:5" x14ac:dyDescent="0.25">
      <c r="D39940" s="31">
        <v>-331.14299999999997</v>
      </c>
      <c r="E39940" s="28">
        <v>274.98</v>
      </c>
    </row>
    <row r="39941" spans="4:5" x14ac:dyDescent="0.25">
      <c r="D39941" s="31">
        <v>-331.12700000000001</v>
      </c>
      <c r="E39941" s="28">
        <v>274.96199999999999</v>
      </c>
    </row>
    <row r="39942" spans="4:5" x14ac:dyDescent="0.25">
      <c r="D39942" s="31">
        <v>-331.11099999999999</v>
      </c>
      <c r="E39942" s="28">
        <v>274.94299999999998</v>
      </c>
    </row>
    <row r="39943" spans="4:5" x14ac:dyDescent="0.25">
      <c r="D39943" s="31">
        <v>-331.09500000000003</v>
      </c>
      <c r="E39943" s="28">
        <v>274.92500000000001</v>
      </c>
    </row>
    <row r="39944" spans="4:5" x14ac:dyDescent="0.25">
      <c r="D39944" s="31">
        <v>-331.07900000000001</v>
      </c>
      <c r="E39944" s="28">
        <v>274.90699999999998</v>
      </c>
    </row>
    <row r="39945" spans="4:5" x14ac:dyDescent="0.25">
      <c r="D39945" s="31">
        <v>-331.06299999999999</v>
      </c>
      <c r="E39945" s="28">
        <v>274.88900000000001</v>
      </c>
    </row>
    <row r="39946" spans="4:5" x14ac:dyDescent="0.25">
      <c r="D39946" s="31">
        <v>-331.04700000000003</v>
      </c>
      <c r="E39946" s="28">
        <v>274.87</v>
      </c>
    </row>
    <row r="39947" spans="4:5" x14ac:dyDescent="0.25">
      <c r="D39947" s="31">
        <v>-331.03100000000001</v>
      </c>
      <c r="E39947" s="28">
        <v>274.85199999999998</v>
      </c>
    </row>
    <row r="39948" spans="4:5" x14ac:dyDescent="0.25">
      <c r="D39948" s="31">
        <v>-331.01499999999999</v>
      </c>
      <c r="E39948" s="28">
        <v>274.834</v>
      </c>
    </row>
    <row r="39949" spans="4:5" x14ac:dyDescent="0.25">
      <c r="D39949" s="31">
        <v>-330.99900000000002</v>
      </c>
      <c r="E39949" s="28">
        <v>274.81599999999997</v>
      </c>
    </row>
    <row r="39950" spans="4:5" x14ac:dyDescent="0.25">
      <c r="D39950" s="31">
        <v>-330.983</v>
      </c>
      <c r="E39950" s="28">
        <v>274.798</v>
      </c>
    </row>
    <row r="39951" spans="4:5" x14ac:dyDescent="0.25">
      <c r="D39951" s="31">
        <v>-330.96699999999998</v>
      </c>
      <c r="E39951" s="28">
        <v>274.77999999999997</v>
      </c>
    </row>
    <row r="39952" spans="4:5" x14ac:dyDescent="0.25">
      <c r="D39952" s="31">
        <v>-330.95100000000002</v>
      </c>
      <c r="E39952" s="28">
        <v>274.762</v>
      </c>
    </row>
    <row r="39953" spans="4:5" x14ac:dyDescent="0.25">
      <c r="D39953" s="31">
        <v>-330.935</v>
      </c>
      <c r="E39953" s="28">
        <v>274.74400000000003</v>
      </c>
    </row>
    <row r="39954" spans="4:5" x14ac:dyDescent="0.25">
      <c r="D39954" s="31">
        <v>-330.91899999999998</v>
      </c>
      <c r="E39954" s="28">
        <v>274.726</v>
      </c>
    </row>
    <row r="39955" spans="4:5" x14ac:dyDescent="0.25">
      <c r="D39955" s="31">
        <v>-330.90300000000002</v>
      </c>
      <c r="E39955" s="28">
        <v>274.70800000000003</v>
      </c>
    </row>
    <row r="39956" spans="4:5" x14ac:dyDescent="0.25">
      <c r="D39956" s="31">
        <v>-330.887</v>
      </c>
      <c r="E39956" s="28">
        <v>274.69</v>
      </c>
    </row>
    <row r="39957" spans="4:5" x14ac:dyDescent="0.25">
      <c r="D39957" s="31">
        <v>-330.87099999999998</v>
      </c>
      <c r="E39957" s="28">
        <v>274.67200000000003</v>
      </c>
    </row>
    <row r="39958" spans="4:5" x14ac:dyDescent="0.25">
      <c r="D39958" s="31">
        <v>-330.85500000000002</v>
      </c>
      <c r="E39958" s="28">
        <v>274.65499999999997</v>
      </c>
    </row>
    <row r="39959" spans="4:5" x14ac:dyDescent="0.25">
      <c r="D39959" s="31">
        <v>-330.839</v>
      </c>
      <c r="E39959" s="28">
        <v>274.637</v>
      </c>
    </row>
    <row r="39960" spans="4:5" x14ac:dyDescent="0.25">
      <c r="D39960" s="31">
        <v>-330.82299999999998</v>
      </c>
      <c r="E39960" s="28">
        <v>274.61900000000003</v>
      </c>
    </row>
    <row r="39961" spans="4:5" x14ac:dyDescent="0.25">
      <c r="D39961" s="31">
        <v>-330.80700000000002</v>
      </c>
      <c r="E39961" s="28">
        <v>274.601</v>
      </c>
    </row>
    <row r="39962" spans="4:5" x14ac:dyDescent="0.25">
      <c r="D39962" s="31">
        <v>-330.79199999999997</v>
      </c>
      <c r="E39962" s="28">
        <v>274.58300000000003</v>
      </c>
    </row>
    <row r="39963" spans="4:5" x14ac:dyDescent="0.25">
      <c r="D39963" s="31">
        <v>-330.77600000000001</v>
      </c>
      <c r="E39963" s="28">
        <v>274.56599999999997</v>
      </c>
    </row>
    <row r="39964" spans="4:5" x14ac:dyDescent="0.25">
      <c r="D39964" s="31">
        <v>-330.76</v>
      </c>
      <c r="E39964" s="28">
        <v>274.548</v>
      </c>
    </row>
    <row r="39965" spans="4:5" x14ac:dyDescent="0.25">
      <c r="D39965" s="31">
        <v>-330.74400000000003</v>
      </c>
      <c r="E39965" s="28">
        <v>274.53100000000001</v>
      </c>
    </row>
    <row r="39966" spans="4:5" x14ac:dyDescent="0.25">
      <c r="D39966" s="31">
        <v>-330.72800000000001</v>
      </c>
      <c r="E39966" s="28">
        <v>274.51299999999998</v>
      </c>
    </row>
    <row r="39967" spans="4:5" x14ac:dyDescent="0.25">
      <c r="D39967" s="31">
        <v>-330.71199999999999</v>
      </c>
      <c r="E39967" s="28">
        <v>274.49599999999998</v>
      </c>
    </row>
    <row r="39968" spans="4:5" x14ac:dyDescent="0.25">
      <c r="D39968" s="31">
        <v>-330.69600000000003</v>
      </c>
      <c r="E39968" s="28">
        <v>274.47800000000001</v>
      </c>
    </row>
    <row r="39969" spans="4:5" x14ac:dyDescent="0.25">
      <c r="D39969" s="31">
        <v>-330.68</v>
      </c>
      <c r="E39969" s="28">
        <v>274.46100000000001</v>
      </c>
    </row>
    <row r="39970" spans="4:5" x14ac:dyDescent="0.25">
      <c r="D39970" s="31">
        <v>-330.66399999999999</v>
      </c>
      <c r="E39970" s="28">
        <v>274.44299999999998</v>
      </c>
    </row>
    <row r="39971" spans="4:5" x14ac:dyDescent="0.25">
      <c r="D39971" s="31">
        <v>-330.64800000000002</v>
      </c>
      <c r="E39971" s="28">
        <v>274.42599999999999</v>
      </c>
    </row>
    <row r="39972" spans="4:5" x14ac:dyDescent="0.25">
      <c r="D39972" s="31">
        <v>-330.63200000000001</v>
      </c>
      <c r="E39972" s="28">
        <v>274.40899999999999</v>
      </c>
    </row>
    <row r="39973" spans="4:5" x14ac:dyDescent="0.25">
      <c r="D39973" s="31">
        <v>-330.61599999999999</v>
      </c>
      <c r="E39973" s="28">
        <v>274.39100000000002</v>
      </c>
    </row>
    <row r="39974" spans="4:5" x14ac:dyDescent="0.25">
      <c r="D39974" s="31">
        <v>-330.6</v>
      </c>
      <c r="E39974" s="28">
        <v>274.37400000000002</v>
      </c>
    </row>
    <row r="39975" spans="4:5" x14ac:dyDescent="0.25">
      <c r="D39975" s="31">
        <v>-330.584</v>
      </c>
      <c r="E39975" s="28">
        <v>274.35700000000003</v>
      </c>
    </row>
    <row r="39976" spans="4:5" x14ac:dyDescent="0.25">
      <c r="D39976" s="31">
        <v>-330.56799999999998</v>
      </c>
      <c r="E39976" s="28">
        <v>274.33999999999997</v>
      </c>
    </row>
    <row r="39977" spans="4:5" x14ac:dyDescent="0.25">
      <c r="D39977" s="31">
        <v>-330.55200000000002</v>
      </c>
      <c r="E39977" s="28">
        <v>274.322</v>
      </c>
    </row>
    <row r="39978" spans="4:5" x14ac:dyDescent="0.25">
      <c r="D39978" s="31">
        <v>-330.536</v>
      </c>
      <c r="E39978" s="28">
        <v>274.30500000000001</v>
      </c>
    </row>
    <row r="39979" spans="4:5" x14ac:dyDescent="0.25">
      <c r="D39979" s="31">
        <v>-330.52</v>
      </c>
      <c r="E39979" s="28">
        <v>274.28800000000001</v>
      </c>
    </row>
    <row r="39980" spans="4:5" x14ac:dyDescent="0.25">
      <c r="D39980" s="31">
        <v>-330.50400000000002</v>
      </c>
      <c r="E39980" s="28">
        <v>274.27100000000002</v>
      </c>
    </row>
    <row r="39981" spans="4:5" x14ac:dyDescent="0.25">
      <c r="D39981" s="31">
        <v>-330.488</v>
      </c>
      <c r="E39981" s="28">
        <v>274.25400000000002</v>
      </c>
    </row>
    <row r="39982" spans="4:5" x14ac:dyDescent="0.25">
      <c r="D39982" s="31">
        <v>-330.47199999999998</v>
      </c>
      <c r="E39982" s="28">
        <v>274.23700000000002</v>
      </c>
    </row>
    <row r="39983" spans="4:5" x14ac:dyDescent="0.25">
      <c r="D39983" s="31">
        <v>-330.45600000000002</v>
      </c>
      <c r="E39983" s="28">
        <v>274.22000000000003</v>
      </c>
    </row>
    <row r="39984" spans="4:5" x14ac:dyDescent="0.25">
      <c r="D39984" s="31">
        <v>-330.44</v>
      </c>
      <c r="E39984" s="28">
        <v>274.20299999999997</v>
      </c>
    </row>
    <row r="39985" spans="4:5" x14ac:dyDescent="0.25">
      <c r="D39985" s="31">
        <v>-330.42399999999998</v>
      </c>
      <c r="E39985" s="28">
        <v>274.18599999999998</v>
      </c>
    </row>
    <row r="39986" spans="4:5" x14ac:dyDescent="0.25">
      <c r="D39986" s="31">
        <v>-330.40800000000002</v>
      </c>
      <c r="E39986" s="28">
        <v>274.16899999999998</v>
      </c>
    </row>
    <row r="39987" spans="4:5" x14ac:dyDescent="0.25">
      <c r="D39987" s="31">
        <v>-330.392</v>
      </c>
      <c r="E39987" s="28">
        <v>274.15199999999999</v>
      </c>
    </row>
    <row r="39988" spans="4:5" x14ac:dyDescent="0.25">
      <c r="D39988" s="31">
        <v>-330.37599999999998</v>
      </c>
      <c r="E39988" s="28">
        <v>274.13600000000002</v>
      </c>
    </row>
    <row r="39989" spans="4:5" x14ac:dyDescent="0.25">
      <c r="D39989" s="31">
        <v>-330.36</v>
      </c>
      <c r="E39989" s="28">
        <v>274.11900000000003</v>
      </c>
    </row>
    <row r="39990" spans="4:5" x14ac:dyDescent="0.25">
      <c r="D39990" s="31">
        <v>-330.34399999999999</v>
      </c>
      <c r="E39990" s="28">
        <v>274.10199999999998</v>
      </c>
    </row>
    <row r="39991" spans="4:5" x14ac:dyDescent="0.25">
      <c r="D39991" s="31">
        <v>-330.32799999999997</v>
      </c>
      <c r="E39991" s="28">
        <v>274.08499999999998</v>
      </c>
    </row>
    <row r="39992" spans="4:5" x14ac:dyDescent="0.25">
      <c r="D39992" s="31">
        <v>-330.31200000000001</v>
      </c>
      <c r="E39992" s="28">
        <v>274.06900000000002</v>
      </c>
    </row>
    <row r="39993" spans="4:5" x14ac:dyDescent="0.25">
      <c r="D39993" s="31">
        <v>-330.29599999999999</v>
      </c>
      <c r="E39993" s="28">
        <v>274.05200000000002</v>
      </c>
    </row>
    <row r="39994" spans="4:5" x14ac:dyDescent="0.25">
      <c r="D39994" s="31">
        <v>-330.28</v>
      </c>
      <c r="E39994" s="28">
        <v>274.03500000000003</v>
      </c>
    </row>
    <row r="39995" spans="4:5" x14ac:dyDescent="0.25">
      <c r="D39995" s="31">
        <v>-330.26400000000001</v>
      </c>
      <c r="E39995" s="28">
        <v>274.01900000000001</v>
      </c>
    </row>
    <row r="39996" spans="4:5" x14ac:dyDescent="0.25">
      <c r="D39996" s="31">
        <v>-330.24799999999999</v>
      </c>
      <c r="E39996" s="28">
        <v>274.00200000000001</v>
      </c>
    </row>
    <row r="39997" spans="4:5" x14ac:dyDescent="0.25">
      <c r="D39997" s="31">
        <v>-330.23200000000003</v>
      </c>
      <c r="E39997" s="28">
        <v>273.98599999999999</v>
      </c>
    </row>
    <row r="39998" spans="4:5" x14ac:dyDescent="0.25">
      <c r="D39998" s="31">
        <v>-330.21600000000001</v>
      </c>
      <c r="E39998" s="28">
        <v>273.96899999999999</v>
      </c>
    </row>
    <row r="39999" spans="4:5" x14ac:dyDescent="0.25">
      <c r="D39999" s="31">
        <v>-330.2</v>
      </c>
      <c r="E39999" s="28">
        <v>273.95299999999997</v>
      </c>
    </row>
    <row r="40000" spans="4:5" x14ac:dyDescent="0.25">
      <c r="D40000" s="31">
        <v>-330.18400000000003</v>
      </c>
      <c r="E40000" s="28">
        <v>273.93599999999998</v>
      </c>
    </row>
    <row r="40001" spans="4:5" x14ac:dyDescent="0.25">
      <c r="D40001" s="31">
        <v>-330.16800000000001</v>
      </c>
      <c r="E40001" s="28">
        <v>273.92</v>
      </c>
    </row>
    <row r="40002" spans="4:5" x14ac:dyDescent="0.25">
      <c r="D40002" s="31">
        <v>-330.15199999999999</v>
      </c>
      <c r="E40002" s="28">
        <v>273.904</v>
      </c>
    </row>
    <row r="40003" spans="4:5" x14ac:dyDescent="0.25">
      <c r="D40003" s="31">
        <v>-330.13600000000002</v>
      </c>
      <c r="E40003" s="28">
        <v>273.887</v>
      </c>
    </row>
    <row r="40004" spans="4:5" x14ac:dyDescent="0.25">
      <c r="D40004" s="31">
        <v>-330.12</v>
      </c>
      <c r="E40004" s="28">
        <v>273.87099999999998</v>
      </c>
    </row>
    <row r="40005" spans="4:5" x14ac:dyDescent="0.25">
      <c r="D40005" s="31">
        <v>-330.10399999999998</v>
      </c>
      <c r="E40005" s="28">
        <v>273.85500000000002</v>
      </c>
    </row>
    <row r="40006" spans="4:5" x14ac:dyDescent="0.25">
      <c r="D40006" s="31">
        <v>-330.08800000000002</v>
      </c>
      <c r="E40006" s="28">
        <v>273.83800000000002</v>
      </c>
    </row>
    <row r="40007" spans="4:5" x14ac:dyDescent="0.25">
      <c r="D40007" s="31">
        <v>-330</v>
      </c>
      <c r="E40007" s="28">
        <v>273.75</v>
      </c>
    </row>
    <row r="40008" spans="4:5" x14ac:dyDescent="0.25">
      <c r="D40008" s="31">
        <v>-329.98399999999998</v>
      </c>
      <c r="E40008" s="28">
        <v>273.73399999999998</v>
      </c>
    </row>
    <row r="40009" spans="4:5" x14ac:dyDescent="0.25">
      <c r="D40009" s="31">
        <v>-329.96800000000002</v>
      </c>
      <c r="E40009" s="28">
        <v>273.71800000000002</v>
      </c>
    </row>
    <row r="40010" spans="4:5" x14ac:dyDescent="0.25">
      <c r="D40010" s="31">
        <v>-329.952</v>
      </c>
      <c r="E40010" s="28">
        <v>273.702</v>
      </c>
    </row>
    <row r="40011" spans="4:5" x14ac:dyDescent="0.25">
      <c r="D40011" s="31">
        <v>-329.93599999999998</v>
      </c>
      <c r="E40011" s="28">
        <v>273.68599999999998</v>
      </c>
    </row>
    <row r="40012" spans="4:5" x14ac:dyDescent="0.25">
      <c r="D40012" s="31">
        <v>-329.92</v>
      </c>
      <c r="E40012" s="28">
        <v>273.67</v>
      </c>
    </row>
    <row r="40013" spans="4:5" x14ac:dyDescent="0.25">
      <c r="D40013" s="31">
        <v>-329.904</v>
      </c>
      <c r="E40013" s="28">
        <v>273.65499999999997</v>
      </c>
    </row>
    <row r="40014" spans="4:5" x14ac:dyDescent="0.25">
      <c r="D40014" s="31">
        <v>-329.88799999999998</v>
      </c>
      <c r="E40014" s="28">
        <v>273.63900000000001</v>
      </c>
    </row>
    <row r="40015" spans="4:5" x14ac:dyDescent="0.25">
      <c r="D40015" s="31">
        <v>-329.87200000000001</v>
      </c>
      <c r="E40015" s="28">
        <v>273.62299999999999</v>
      </c>
    </row>
    <row r="40016" spans="4:5" x14ac:dyDescent="0.25">
      <c r="D40016" s="31">
        <v>-329.85599999999999</v>
      </c>
      <c r="E40016" s="28">
        <v>273.60700000000003</v>
      </c>
    </row>
    <row r="40017" spans="4:5" x14ac:dyDescent="0.25">
      <c r="D40017" s="31">
        <v>-329.84</v>
      </c>
      <c r="E40017" s="28">
        <v>273.59199999999998</v>
      </c>
    </row>
    <row r="40018" spans="4:5" x14ac:dyDescent="0.25">
      <c r="D40018" s="31">
        <v>-329.82400000000001</v>
      </c>
      <c r="E40018" s="28">
        <v>273.57600000000002</v>
      </c>
    </row>
    <row r="40019" spans="4:5" x14ac:dyDescent="0.25">
      <c r="D40019" s="31">
        <v>-329.80799999999999</v>
      </c>
      <c r="E40019" s="28">
        <v>273.56</v>
      </c>
    </row>
    <row r="40020" spans="4:5" x14ac:dyDescent="0.25">
      <c r="D40020" s="31">
        <v>-329.79199999999997</v>
      </c>
      <c r="E40020" s="28">
        <v>273.54500000000002</v>
      </c>
    </row>
    <row r="40021" spans="4:5" x14ac:dyDescent="0.25">
      <c r="D40021" s="31">
        <v>-329.77600000000001</v>
      </c>
      <c r="E40021" s="28">
        <v>273.529</v>
      </c>
    </row>
    <row r="40022" spans="4:5" x14ac:dyDescent="0.25">
      <c r="D40022" s="31">
        <v>-329.76</v>
      </c>
      <c r="E40022" s="28">
        <v>273.51400000000001</v>
      </c>
    </row>
    <row r="40023" spans="4:5" x14ac:dyDescent="0.25">
      <c r="D40023" s="31">
        <v>-329.74400000000003</v>
      </c>
      <c r="E40023" s="28">
        <v>273.49799999999999</v>
      </c>
    </row>
    <row r="40024" spans="4:5" x14ac:dyDescent="0.25">
      <c r="D40024" s="31">
        <v>-329.72800000000001</v>
      </c>
      <c r="E40024" s="28">
        <v>273.483</v>
      </c>
    </row>
    <row r="40025" spans="4:5" x14ac:dyDescent="0.25">
      <c r="D40025" s="31">
        <v>-329.71199999999999</v>
      </c>
      <c r="E40025" s="28">
        <v>273.46699999999998</v>
      </c>
    </row>
    <row r="40026" spans="4:5" x14ac:dyDescent="0.25">
      <c r="D40026" s="31">
        <v>-329.69600000000003</v>
      </c>
      <c r="E40026" s="28">
        <v>273.452</v>
      </c>
    </row>
    <row r="40027" spans="4:5" x14ac:dyDescent="0.25">
      <c r="D40027" s="31">
        <v>-329.68</v>
      </c>
      <c r="E40027" s="28">
        <v>273.43700000000001</v>
      </c>
    </row>
    <row r="40028" spans="4:5" x14ac:dyDescent="0.25">
      <c r="D40028" s="31">
        <v>-329.66399999999999</v>
      </c>
      <c r="E40028" s="28">
        <v>273.42099999999999</v>
      </c>
    </row>
    <row r="40029" spans="4:5" x14ac:dyDescent="0.25">
      <c r="D40029" s="31">
        <v>-329.64800000000002</v>
      </c>
      <c r="E40029" s="28">
        <v>273.40600000000001</v>
      </c>
    </row>
    <row r="40030" spans="4:5" x14ac:dyDescent="0.25">
      <c r="D40030" s="31">
        <v>-329.63200000000001</v>
      </c>
      <c r="E40030" s="28">
        <v>273.39100000000002</v>
      </c>
    </row>
    <row r="40031" spans="4:5" x14ac:dyDescent="0.25">
      <c r="D40031" s="31">
        <v>-329.61599999999999</v>
      </c>
      <c r="E40031" s="28">
        <v>273.375</v>
      </c>
    </row>
    <row r="40032" spans="4:5" x14ac:dyDescent="0.25">
      <c r="D40032" s="31">
        <v>-329.6</v>
      </c>
      <c r="E40032" s="28">
        <v>273.36</v>
      </c>
    </row>
    <row r="40033" spans="4:5" x14ac:dyDescent="0.25">
      <c r="D40033" s="31">
        <v>-329.584</v>
      </c>
      <c r="E40033" s="28">
        <v>273.34500000000003</v>
      </c>
    </row>
    <row r="40034" spans="4:5" x14ac:dyDescent="0.25">
      <c r="D40034" s="31">
        <v>-329.56799999999998</v>
      </c>
      <c r="E40034" s="28">
        <v>273.33</v>
      </c>
    </row>
    <row r="40035" spans="4:5" x14ac:dyDescent="0.25">
      <c r="D40035" s="31">
        <v>-329.55200000000002</v>
      </c>
      <c r="E40035" s="28">
        <v>273.315</v>
      </c>
    </row>
    <row r="40036" spans="4:5" x14ac:dyDescent="0.25">
      <c r="D40036" s="31">
        <v>-329.536</v>
      </c>
      <c r="E40036" s="28">
        <v>273.3</v>
      </c>
    </row>
    <row r="40037" spans="4:5" x14ac:dyDescent="0.25">
      <c r="D40037" s="31">
        <v>-329.52</v>
      </c>
      <c r="E40037" s="28">
        <v>273.28500000000003</v>
      </c>
    </row>
    <row r="40038" spans="4:5" x14ac:dyDescent="0.25">
      <c r="D40038" s="31">
        <v>-329.50400000000002</v>
      </c>
      <c r="E40038" s="28">
        <v>273.27</v>
      </c>
    </row>
    <row r="40039" spans="4:5" x14ac:dyDescent="0.25">
      <c r="D40039" s="31">
        <v>-329.488</v>
      </c>
      <c r="E40039" s="28">
        <v>273.255</v>
      </c>
    </row>
    <row r="40040" spans="4:5" x14ac:dyDescent="0.25">
      <c r="D40040" s="31">
        <v>-329.47199999999998</v>
      </c>
      <c r="E40040" s="28">
        <v>273.24</v>
      </c>
    </row>
    <row r="40041" spans="4:5" x14ac:dyDescent="0.25">
      <c r="D40041" s="31">
        <v>-329.45600000000002</v>
      </c>
      <c r="E40041" s="28">
        <v>273.22500000000002</v>
      </c>
    </row>
    <row r="40042" spans="4:5" x14ac:dyDescent="0.25">
      <c r="D40042" s="31">
        <v>-329.44</v>
      </c>
      <c r="E40042" s="28">
        <v>273.20999999999998</v>
      </c>
    </row>
    <row r="40043" spans="4:5" x14ac:dyDescent="0.25">
      <c r="D40043" s="31">
        <v>-329.42399999999998</v>
      </c>
      <c r="E40043" s="28">
        <v>273.19499999999999</v>
      </c>
    </row>
    <row r="40044" spans="4:5" x14ac:dyDescent="0.25">
      <c r="D40044" s="31">
        <v>-329.40800000000002</v>
      </c>
      <c r="E40044" s="28">
        <v>273.18099999999998</v>
      </c>
    </row>
    <row r="40045" spans="4:5" x14ac:dyDescent="0.25">
      <c r="D40045" s="31">
        <v>-329.392</v>
      </c>
      <c r="E40045" s="28">
        <v>273.166</v>
      </c>
    </row>
    <row r="40046" spans="4:5" x14ac:dyDescent="0.25">
      <c r="D40046" s="31">
        <v>-329.37599999999998</v>
      </c>
      <c r="E40046" s="28">
        <v>273.15100000000001</v>
      </c>
    </row>
    <row r="40047" spans="4:5" x14ac:dyDescent="0.25">
      <c r="D40047" s="31">
        <v>-329.36</v>
      </c>
      <c r="E40047" s="28">
        <v>273.137</v>
      </c>
    </row>
    <row r="40048" spans="4:5" x14ac:dyDescent="0.25">
      <c r="D40048" s="31">
        <v>-329.34399999999999</v>
      </c>
      <c r="E40048" s="28">
        <v>273.12200000000001</v>
      </c>
    </row>
    <row r="40049" spans="4:5" x14ac:dyDescent="0.25">
      <c r="D40049" s="31">
        <v>-329.32799999999997</v>
      </c>
      <c r="E40049" s="28">
        <v>273.10700000000003</v>
      </c>
    </row>
    <row r="40050" spans="4:5" x14ac:dyDescent="0.25">
      <c r="D40050" s="31">
        <v>-329.31200000000001</v>
      </c>
      <c r="E40050" s="28">
        <v>273.09300000000002</v>
      </c>
    </row>
    <row r="40051" spans="4:5" x14ac:dyDescent="0.25">
      <c r="D40051" s="31">
        <v>-329.29599999999999</v>
      </c>
      <c r="E40051" s="28">
        <v>273.07799999999997</v>
      </c>
    </row>
    <row r="40052" spans="4:5" x14ac:dyDescent="0.25">
      <c r="D40052" s="31">
        <v>-329.28</v>
      </c>
      <c r="E40052" s="28">
        <v>273.06400000000002</v>
      </c>
    </row>
    <row r="40053" spans="4:5" x14ac:dyDescent="0.25">
      <c r="D40053" s="31">
        <v>-329.26400000000001</v>
      </c>
      <c r="E40053" s="28">
        <v>273.04899999999998</v>
      </c>
    </row>
    <row r="40054" spans="4:5" x14ac:dyDescent="0.25">
      <c r="D40054" s="31">
        <v>-329.24799999999999</v>
      </c>
      <c r="E40054" s="28">
        <v>273.03500000000003</v>
      </c>
    </row>
    <row r="40055" spans="4:5" x14ac:dyDescent="0.25">
      <c r="D40055" s="31">
        <v>-329.23200000000003</v>
      </c>
      <c r="E40055" s="28">
        <v>273.02</v>
      </c>
    </row>
    <row r="40056" spans="4:5" x14ac:dyDescent="0.25">
      <c r="D40056" s="31">
        <v>-329.21600000000001</v>
      </c>
      <c r="E40056" s="28">
        <v>273.00599999999997</v>
      </c>
    </row>
    <row r="40057" spans="4:5" x14ac:dyDescent="0.25">
      <c r="D40057" s="31">
        <v>-329.2</v>
      </c>
      <c r="E40057" s="28">
        <v>272.99099999999999</v>
      </c>
    </row>
    <row r="40058" spans="4:5" x14ac:dyDescent="0.25">
      <c r="D40058" s="31">
        <v>-329.18400000000003</v>
      </c>
      <c r="E40058" s="28">
        <v>272.97699999999998</v>
      </c>
    </row>
    <row r="40059" spans="4:5" x14ac:dyDescent="0.25">
      <c r="D40059" s="31">
        <v>-329.16800000000001</v>
      </c>
      <c r="E40059" s="28">
        <v>272.96300000000002</v>
      </c>
    </row>
    <row r="40060" spans="4:5" x14ac:dyDescent="0.25">
      <c r="D40060" s="31">
        <v>-329.15199999999999</v>
      </c>
      <c r="E40060" s="28">
        <v>272.94900000000001</v>
      </c>
    </row>
    <row r="40061" spans="4:5" x14ac:dyDescent="0.25">
      <c r="D40061" s="31">
        <v>-329.13600000000002</v>
      </c>
      <c r="E40061" s="28">
        <v>272.93400000000003</v>
      </c>
    </row>
    <row r="40062" spans="4:5" x14ac:dyDescent="0.25">
      <c r="D40062" s="31">
        <v>-329.12</v>
      </c>
      <c r="E40062" s="28">
        <v>272.92</v>
      </c>
    </row>
    <row r="40063" spans="4:5" x14ac:dyDescent="0.25">
      <c r="D40063" s="31">
        <v>-329.10399999999998</v>
      </c>
      <c r="E40063" s="28">
        <v>272.90600000000001</v>
      </c>
    </row>
    <row r="40064" spans="4:5" x14ac:dyDescent="0.25">
      <c r="D40064" s="31">
        <v>-329.089</v>
      </c>
      <c r="E40064" s="28">
        <v>272.892</v>
      </c>
    </row>
    <row r="40065" spans="4:5" x14ac:dyDescent="0.25">
      <c r="D40065" s="31">
        <v>-329.07299999999998</v>
      </c>
      <c r="E40065" s="28">
        <v>272.87799999999999</v>
      </c>
    </row>
    <row r="40066" spans="4:5" x14ac:dyDescent="0.25">
      <c r="D40066" s="31">
        <v>-329.05700000000002</v>
      </c>
      <c r="E40066" s="28">
        <v>272.86399999999998</v>
      </c>
    </row>
    <row r="40067" spans="4:5" x14ac:dyDescent="0.25">
      <c r="D40067" s="31">
        <v>-329.041</v>
      </c>
      <c r="E40067" s="28">
        <v>272.85000000000002</v>
      </c>
    </row>
    <row r="40068" spans="4:5" x14ac:dyDescent="0.25">
      <c r="D40068" s="31">
        <v>-329.02499999999998</v>
      </c>
      <c r="E40068" s="28">
        <v>272.83600000000001</v>
      </c>
    </row>
    <row r="40069" spans="4:5" x14ac:dyDescent="0.25">
      <c r="D40069" s="31">
        <v>-329.00900000000001</v>
      </c>
      <c r="E40069" s="28">
        <v>272.822</v>
      </c>
    </row>
    <row r="40070" spans="4:5" x14ac:dyDescent="0.25">
      <c r="D40070" s="31">
        <v>-328.99299999999999</v>
      </c>
      <c r="E40070" s="28">
        <v>272.80799999999999</v>
      </c>
    </row>
    <row r="40071" spans="4:5" x14ac:dyDescent="0.25">
      <c r="D40071" s="31">
        <v>-328.97699999999998</v>
      </c>
      <c r="E40071" s="28">
        <v>272.79399999999998</v>
      </c>
    </row>
    <row r="40072" spans="4:5" x14ac:dyDescent="0.25">
      <c r="D40072" s="31">
        <v>-328.96100000000001</v>
      </c>
      <c r="E40072" s="28">
        <v>272.77999999999997</v>
      </c>
    </row>
    <row r="40073" spans="4:5" x14ac:dyDescent="0.25">
      <c r="D40073" s="31">
        <v>-328.94499999999999</v>
      </c>
      <c r="E40073" s="28">
        <v>272.76600000000002</v>
      </c>
    </row>
    <row r="40074" spans="4:5" x14ac:dyDescent="0.25">
      <c r="D40074" s="31">
        <v>-328.92899999999997</v>
      </c>
      <c r="E40074" s="28">
        <v>272.75299999999999</v>
      </c>
    </row>
    <row r="40075" spans="4:5" x14ac:dyDescent="0.25">
      <c r="D40075" s="31">
        <v>-328.91300000000001</v>
      </c>
      <c r="E40075" s="28">
        <v>272.73899999999998</v>
      </c>
    </row>
    <row r="40076" spans="4:5" x14ac:dyDescent="0.25">
      <c r="D40076" s="31">
        <v>-328.89699999999999</v>
      </c>
      <c r="E40076" s="28">
        <v>272.72500000000002</v>
      </c>
    </row>
    <row r="40077" spans="4:5" x14ac:dyDescent="0.25">
      <c r="D40077" s="31">
        <v>-328.88099999999997</v>
      </c>
      <c r="E40077" s="28">
        <v>272.71100000000001</v>
      </c>
    </row>
    <row r="40078" spans="4:5" x14ac:dyDescent="0.25">
      <c r="D40078" s="31">
        <v>-328.86500000000001</v>
      </c>
      <c r="E40078" s="28">
        <v>272.69799999999998</v>
      </c>
    </row>
    <row r="40079" spans="4:5" x14ac:dyDescent="0.25">
      <c r="D40079" s="31">
        <v>-328.84899999999999</v>
      </c>
      <c r="E40079" s="28">
        <v>272.68400000000003</v>
      </c>
    </row>
    <row r="40080" spans="4:5" x14ac:dyDescent="0.25">
      <c r="D40080" s="31">
        <v>-328.83300000000003</v>
      </c>
      <c r="E40080" s="28">
        <v>272.67099999999999</v>
      </c>
    </row>
    <row r="40081" spans="4:5" x14ac:dyDescent="0.25">
      <c r="D40081" s="31">
        <v>-328.81700000000001</v>
      </c>
      <c r="E40081" s="28">
        <v>272.65699999999998</v>
      </c>
    </row>
    <row r="40082" spans="4:5" x14ac:dyDescent="0.25">
      <c r="D40082" s="31">
        <v>-328.80099999999999</v>
      </c>
      <c r="E40082" s="28">
        <v>272.64400000000001</v>
      </c>
    </row>
    <row r="40083" spans="4:5" x14ac:dyDescent="0.25">
      <c r="D40083" s="31">
        <v>-328.78500000000003</v>
      </c>
      <c r="E40083" s="28">
        <v>272.63</v>
      </c>
    </row>
    <row r="40084" spans="4:5" x14ac:dyDescent="0.25">
      <c r="D40084" s="31">
        <v>-328.76900000000001</v>
      </c>
      <c r="E40084" s="28">
        <v>272.61700000000002</v>
      </c>
    </row>
    <row r="40085" spans="4:5" x14ac:dyDescent="0.25">
      <c r="D40085" s="31">
        <v>-328.75299999999999</v>
      </c>
      <c r="E40085" s="28">
        <v>272.60300000000001</v>
      </c>
    </row>
    <row r="40086" spans="4:5" x14ac:dyDescent="0.25">
      <c r="D40086" s="31">
        <v>-328.73700000000002</v>
      </c>
      <c r="E40086" s="28">
        <v>272.58999999999997</v>
      </c>
    </row>
    <row r="40087" spans="4:5" x14ac:dyDescent="0.25">
      <c r="D40087" s="31">
        <v>-328.721</v>
      </c>
      <c r="E40087" s="28">
        <v>272.57600000000002</v>
      </c>
    </row>
    <row r="40088" spans="4:5" x14ac:dyDescent="0.25">
      <c r="D40088" s="31">
        <v>-328.70499999999998</v>
      </c>
      <c r="E40088" s="28">
        <v>272.56299999999999</v>
      </c>
    </row>
    <row r="40089" spans="4:5" x14ac:dyDescent="0.25">
      <c r="D40089" s="31">
        <v>-328.68900000000002</v>
      </c>
      <c r="E40089" s="28">
        <v>272.55</v>
      </c>
    </row>
    <row r="40090" spans="4:5" x14ac:dyDescent="0.25">
      <c r="D40090" s="31">
        <v>-328.673</v>
      </c>
      <c r="E40090" s="28">
        <v>272.53699999999998</v>
      </c>
    </row>
    <row r="40091" spans="4:5" x14ac:dyDescent="0.25">
      <c r="D40091" s="31">
        <v>-328.65699999999998</v>
      </c>
      <c r="E40091" s="28">
        <v>272.52300000000002</v>
      </c>
    </row>
    <row r="40092" spans="4:5" x14ac:dyDescent="0.25">
      <c r="D40092" s="31">
        <v>-328.64100000000002</v>
      </c>
      <c r="E40092" s="28">
        <v>272.51</v>
      </c>
    </row>
    <row r="40093" spans="4:5" x14ac:dyDescent="0.25">
      <c r="D40093" s="31">
        <v>-328.625</v>
      </c>
      <c r="E40093" s="28">
        <v>272.49700000000001</v>
      </c>
    </row>
    <row r="40094" spans="4:5" x14ac:dyDescent="0.25">
      <c r="D40094" s="31">
        <v>-328.60899999999998</v>
      </c>
      <c r="E40094" s="28">
        <v>272.48399999999998</v>
      </c>
    </row>
    <row r="40095" spans="4:5" x14ac:dyDescent="0.25">
      <c r="D40095" s="31">
        <v>-328.59300000000002</v>
      </c>
      <c r="E40095" s="28">
        <v>272.471</v>
      </c>
    </row>
    <row r="40096" spans="4:5" x14ac:dyDescent="0.25">
      <c r="D40096" s="31">
        <v>-328.577</v>
      </c>
      <c r="E40096" s="28">
        <v>272.45800000000003</v>
      </c>
    </row>
    <row r="40097" spans="4:5" x14ac:dyDescent="0.25">
      <c r="D40097" s="31">
        <v>-328.56099999999998</v>
      </c>
      <c r="E40097" s="28">
        <v>272.44499999999999</v>
      </c>
    </row>
    <row r="40098" spans="4:5" x14ac:dyDescent="0.25">
      <c r="D40098" s="31">
        <v>-328.54500000000002</v>
      </c>
      <c r="E40098" s="28">
        <v>272.43200000000002</v>
      </c>
    </row>
    <row r="40099" spans="4:5" x14ac:dyDescent="0.25">
      <c r="D40099" s="31">
        <v>-328.529</v>
      </c>
      <c r="E40099" s="28">
        <v>272.41899999999998</v>
      </c>
    </row>
    <row r="40100" spans="4:5" x14ac:dyDescent="0.25">
      <c r="D40100" s="31">
        <v>-328.51299999999998</v>
      </c>
      <c r="E40100" s="28">
        <v>272.40600000000001</v>
      </c>
    </row>
    <row r="40101" spans="4:5" x14ac:dyDescent="0.25">
      <c r="D40101" s="31">
        <v>-328.49700000000001</v>
      </c>
      <c r="E40101" s="28">
        <v>272.39299999999997</v>
      </c>
    </row>
    <row r="40102" spans="4:5" x14ac:dyDescent="0.25">
      <c r="D40102" s="31">
        <v>-328.48099999999999</v>
      </c>
      <c r="E40102" s="28">
        <v>272.38</v>
      </c>
    </row>
    <row r="40103" spans="4:5" x14ac:dyDescent="0.25">
      <c r="D40103" s="31">
        <v>-328.46499999999997</v>
      </c>
      <c r="E40103" s="28">
        <v>272.36700000000002</v>
      </c>
    </row>
    <row r="40104" spans="4:5" x14ac:dyDescent="0.25">
      <c r="D40104" s="31">
        <v>-328.44900000000001</v>
      </c>
      <c r="E40104" s="28">
        <v>272.35500000000002</v>
      </c>
    </row>
    <row r="40105" spans="4:5" x14ac:dyDescent="0.25">
      <c r="D40105" s="31">
        <v>-328.43299999999999</v>
      </c>
      <c r="E40105" s="28">
        <v>272.34199999999998</v>
      </c>
    </row>
    <row r="40106" spans="4:5" x14ac:dyDescent="0.25">
      <c r="D40106" s="31">
        <v>-328.41699999999997</v>
      </c>
      <c r="E40106" s="28">
        <v>272.32900000000001</v>
      </c>
    </row>
    <row r="40107" spans="4:5" x14ac:dyDescent="0.25">
      <c r="D40107" s="31">
        <v>-328.40100000000001</v>
      </c>
      <c r="E40107" s="28">
        <v>272.31599999999997</v>
      </c>
    </row>
    <row r="40108" spans="4:5" x14ac:dyDescent="0.25">
      <c r="D40108" s="31">
        <v>-328.38499999999999</v>
      </c>
      <c r="E40108" s="28">
        <v>272.30399999999997</v>
      </c>
    </row>
    <row r="40109" spans="4:5" x14ac:dyDescent="0.25">
      <c r="D40109" s="31">
        <v>-328.36900000000003</v>
      </c>
      <c r="E40109" s="28">
        <v>272.291</v>
      </c>
    </row>
    <row r="40110" spans="4:5" x14ac:dyDescent="0.25">
      <c r="D40110" s="31">
        <v>-328.35300000000001</v>
      </c>
      <c r="E40110" s="28">
        <v>272.279</v>
      </c>
    </row>
    <row r="40111" spans="4:5" x14ac:dyDescent="0.25">
      <c r="D40111" s="31">
        <v>-328.33699999999999</v>
      </c>
      <c r="E40111" s="28">
        <v>272.26600000000002</v>
      </c>
    </row>
    <row r="40112" spans="4:5" x14ac:dyDescent="0.25">
      <c r="D40112" s="31">
        <v>-328.32100000000003</v>
      </c>
      <c r="E40112" s="28">
        <v>272.25299999999999</v>
      </c>
    </row>
    <row r="40113" spans="4:5" x14ac:dyDescent="0.25">
      <c r="D40113" s="31">
        <v>-328.30500000000001</v>
      </c>
      <c r="E40113" s="28">
        <v>272.24099999999999</v>
      </c>
    </row>
    <row r="40114" spans="4:5" x14ac:dyDescent="0.25">
      <c r="D40114" s="31">
        <v>-328.28899999999999</v>
      </c>
      <c r="E40114" s="28">
        <v>272.22800000000001</v>
      </c>
    </row>
    <row r="40115" spans="4:5" x14ac:dyDescent="0.25">
      <c r="D40115" s="31">
        <v>-328.27300000000002</v>
      </c>
      <c r="E40115" s="28">
        <v>272.21600000000001</v>
      </c>
    </row>
    <row r="40116" spans="4:5" x14ac:dyDescent="0.25">
      <c r="D40116" s="31">
        <v>-328.25700000000001</v>
      </c>
      <c r="E40116" s="28">
        <v>272.20400000000001</v>
      </c>
    </row>
    <row r="40117" spans="4:5" x14ac:dyDescent="0.25">
      <c r="D40117" s="31">
        <v>-328.24099999999999</v>
      </c>
      <c r="E40117" s="28">
        <v>272.19099999999997</v>
      </c>
    </row>
    <row r="40118" spans="4:5" x14ac:dyDescent="0.25">
      <c r="D40118" s="31">
        <v>-328.22500000000002</v>
      </c>
      <c r="E40118" s="28">
        <v>272.17899999999997</v>
      </c>
    </row>
    <row r="40119" spans="4:5" x14ac:dyDescent="0.25">
      <c r="D40119" s="31">
        <v>-328.209</v>
      </c>
      <c r="E40119" s="28">
        <v>272.16699999999997</v>
      </c>
    </row>
    <row r="40120" spans="4:5" x14ac:dyDescent="0.25">
      <c r="D40120" s="31">
        <v>-328.19299999999998</v>
      </c>
      <c r="E40120" s="28">
        <v>272.154</v>
      </c>
    </row>
    <row r="40121" spans="4:5" x14ac:dyDescent="0.25">
      <c r="D40121" s="31">
        <v>-328.17700000000002</v>
      </c>
      <c r="E40121" s="28">
        <v>272.142</v>
      </c>
    </row>
    <row r="40122" spans="4:5" x14ac:dyDescent="0.25">
      <c r="D40122" s="31">
        <v>-328.161</v>
      </c>
      <c r="E40122" s="28">
        <v>272.13</v>
      </c>
    </row>
    <row r="40123" spans="4:5" x14ac:dyDescent="0.25">
      <c r="D40123" s="31">
        <v>-328.14499999999998</v>
      </c>
      <c r="E40123" s="28">
        <v>272.11799999999999</v>
      </c>
    </row>
    <row r="40124" spans="4:5" x14ac:dyDescent="0.25">
      <c r="D40124" s="31">
        <v>-328.12900000000002</v>
      </c>
      <c r="E40124" s="28">
        <v>272.10599999999999</v>
      </c>
    </row>
    <row r="40125" spans="4:5" x14ac:dyDescent="0.25">
      <c r="D40125" s="31">
        <v>-328.113</v>
      </c>
      <c r="E40125" s="28">
        <v>272.09399999999999</v>
      </c>
    </row>
    <row r="40126" spans="4:5" x14ac:dyDescent="0.25">
      <c r="D40126" s="31">
        <v>-328.09699999999998</v>
      </c>
      <c r="E40126" s="28">
        <v>272.08199999999999</v>
      </c>
    </row>
    <row r="40127" spans="4:5" x14ac:dyDescent="0.25">
      <c r="D40127" s="31">
        <v>-328.08100000000002</v>
      </c>
      <c r="E40127" s="28">
        <v>272.07</v>
      </c>
    </row>
    <row r="40128" spans="4:5" x14ac:dyDescent="0.25">
      <c r="D40128" s="31">
        <v>-328.065</v>
      </c>
      <c r="E40128" s="28">
        <v>272.05799999999999</v>
      </c>
    </row>
    <row r="40129" spans="4:5" x14ac:dyDescent="0.25">
      <c r="D40129" s="31">
        <v>-328.04899999999998</v>
      </c>
      <c r="E40129" s="28">
        <v>272.04599999999999</v>
      </c>
    </row>
    <row r="40130" spans="4:5" x14ac:dyDescent="0.25">
      <c r="D40130" s="31">
        <v>-328.03300000000002</v>
      </c>
      <c r="E40130" s="28">
        <v>272.03399999999999</v>
      </c>
    </row>
    <row r="40131" spans="4:5" x14ac:dyDescent="0.25">
      <c r="D40131" s="31">
        <v>-328.017</v>
      </c>
      <c r="E40131" s="28">
        <v>272.02199999999999</v>
      </c>
    </row>
    <row r="40132" spans="4:5" x14ac:dyDescent="0.25">
      <c r="D40132" s="31">
        <v>-328.00099999999998</v>
      </c>
      <c r="E40132" s="28">
        <v>272.01</v>
      </c>
    </row>
    <row r="40133" spans="4:5" x14ac:dyDescent="0.25">
      <c r="D40133" s="31">
        <v>-327.98500000000001</v>
      </c>
      <c r="E40133" s="28">
        <v>271.99799999999999</v>
      </c>
    </row>
    <row r="40134" spans="4:5" x14ac:dyDescent="0.25">
      <c r="D40134" s="31">
        <v>-327.96899999999999</v>
      </c>
      <c r="E40134" s="28">
        <v>271.98599999999999</v>
      </c>
    </row>
    <row r="40135" spans="4:5" x14ac:dyDescent="0.25">
      <c r="D40135" s="31">
        <v>-327.95299999999997</v>
      </c>
      <c r="E40135" s="28">
        <v>271.97399999999999</v>
      </c>
    </row>
    <row r="40136" spans="4:5" x14ac:dyDescent="0.25">
      <c r="D40136" s="31">
        <v>-327.93700000000001</v>
      </c>
      <c r="E40136" s="28">
        <v>271.96300000000002</v>
      </c>
    </row>
    <row r="40137" spans="4:5" x14ac:dyDescent="0.25">
      <c r="D40137" s="31">
        <v>-327.92099999999999</v>
      </c>
      <c r="E40137" s="28">
        <v>271.95100000000002</v>
      </c>
    </row>
    <row r="40138" spans="4:5" x14ac:dyDescent="0.25">
      <c r="D40138" s="31">
        <v>-327.90499999999997</v>
      </c>
      <c r="E40138" s="28">
        <v>271.93900000000002</v>
      </c>
    </row>
    <row r="40139" spans="4:5" x14ac:dyDescent="0.25">
      <c r="D40139" s="31">
        <v>-327.88900000000001</v>
      </c>
      <c r="E40139" s="28">
        <v>271.928</v>
      </c>
    </row>
    <row r="40140" spans="4:5" x14ac:dyDescent="0.25">
      <c r="D40140" s="31">
        <v>-327.87299999999999</v>
      </c>
      <c r="E40140" s="28">
        <v>271.916</v>
      </c>
    </row>
    <row r="40141" spans="4:5" x14ac:dyDescent="0.25">
      <c r="D40141" s="31">
        <v>-327.85700000000003</v>
      </c>
      <c r="E40141" s="28">
        <v>271.90499999999997</v>
      </c>
    </row>
    <row r="40142" spans="4:5" x14ac:dyDescent="0.25">
      <c r="D40142" s="31">
        <v>-327.84100000000001</v>
      </c>
      <c r="E40142" s="28">
        <v>271.89299999999997</v>
      </c>
    </row>
    <row r="40143" spans="4:5" x14ac:dyDescent="0.25">
      <c r="D40143" s="31">
        <v>-327.82499999999999</v>
      </c>
      <c r="E40143" s="28">
        <v>271.88200000000001</v>
      </c>
    </row>
    <row r="40144" spans="4:5" x14ac:dyDescent="0.25">
      <c r="D40144" s="31">
        <v>-327.80900000000003</v>
      </c>
      <c r="E40144" s="28">
        <v>271.87</v>
      </c>
    </row>
    <row r="40145" spans="4:5" x14ac:dyDescent="0.25">
      <c r="D40145" s="31">
        <v>-327.79300000000001</v>
      </c>
      <c r="E40145" s="28">
        <v>271.85899999999998</v>
      </c>
    </row>
    <row r="40146" spans="4:5" x14ac:dyDescent="0.25">
      <c r="D40146" s="31">
        <v>-327.77699999999999</v>
      </c>
      <c r="E40146" s="28">
        <v>271.84699999999998</v>
      </c>
    </row>
    <row r="40147" spans="4:5" x14ac:dyDescent="0.25">
      <c r="D40147" s="31">
        <v>-327.76100000000002</v>
      </c>
      <c r="E40147" s="28">
        <v>271.83600000000001</v>
      </c>
    </row>
    <row r="40148" spans="4:5" x14ac:dyDescent="0.25">
      <c r="D40148" s="31">
        <v>-327.745</v>
      </c>
      <c r="E40148" s="28">
        <v>271.82400000000001</v>
      </c>
    </row>
    <row r="40149" spans="4:5" x14ac:dyDescent="0.25">
      <c r="D40149" s="31">
        <v>-327.72899999999998</v>
      </c>
      <c r="E40149" s="28">
        <v>271.81299999999999</v>
      </c>
    </row>
    <row r="40150" spans="4:5" x14ac:dyDescent="0.25">
      <c r="D40150" s="31">
        <v>-327.71300000000002</v>
      </c>
      <c r="E40150" s="28">
        <v>271.80200000000002</v>
      </c>
    </row>
    <row r="40151" spans="4:5" x14ac:dyDescent="0.25">
      <c r="D40151" s="31">
        <v>-327.697</v>
      </c>
      <c r="E40151" s="28">
        <v>271.791</v>
      </c>
    </row>
    <row r="40152" spans="4:5" x14ac:dyDescent="0.25">
      <c r="D40152" s="31">
        <v>-327.68099999999998</v>
      </c>
      <c r="E40152" s="28">
        <v>271.779</v>
      </c>
    </row>
    <row r="40153" spans="4:5" x14ac:dyDescent="0.25">
      <c r="D40153" s="31">
        <v>-327.66500000000002</v>
      </c>
      <c r="E40153" s="28">
        <v>271.76799999999997</v>
      </c>
    </row>
    <row r="40154" spans="4:5" x14ac:dyDescent="0.25">
      <c r="D40154" s="31">
        <v>-327.649</v>
      </c>
      <c r="E40154" s="28">
        <v>271.75700000000001</v>
      </c>
    </row>
    <row r="40155" spans="4:5" x14ac:dyDescent="0.25">
      <c r="D40155" s="31">
        <v>-327.63299999999998</v>
      </c>
      <c r="E40155" s="28">
        <v>271.74599999999998</v>
      </c>
    </row>
    <row r="40156" spans="4:5" x14ac:dyDescent="0.25">
      <c r="D40156" s="31">
        <v>-327.61700000000002</v>
      </c>
      <c r="E40156" s="28">
        <v>271.73500000000001</v>
      </c>
    </row>
    <row r="40157" spans="4:5" x14ac:dyDescent="0.25">
      <c r="D40157" s="31">
        <v>-327.601</v>
      </c>
      <c r="E40157" s="28">
        <v>271.72399999999999</v>
      </c>
    </row>
    <row r="40158" spans="4:5" x14ac:dyDescent="0.25">
      <c r="D40158" s="31">
        <v>-327.58499999999998</v>
      </c>
      <c r="E40158" s="28">
        <v>271.71300000000002</v>
      </c>
    </row>
    <row r="40159" spans="4:5" x14ac:dyDescent="0.25">
      <c r="D40159" s="31">
        <v>-327.56900000000002</v>
      </c>
      <c r="E40159" s="28">
        <v>271.702</v>
      </c>
    </row>
    <row r="40160" spans="4:5" x14ac:dyDescent="0.25">
      <c r="D40160" s="31">
        <v>-327.553</v>
      </c>
      <c r="E40160" s="28">
        <v>271.69099999999997</v>
      </c>
    </row>
    <row r="40161" spans="4:5" x14ac:dyDescent="0.25">
      <c r="D40161" s="31">
        <v>-327.53699999999998</v>
      </c>
      <c r="E40161" s="28">
        <v>271.68</v>
      </c>
    </row>
    <row r="40162" spans="4:5" x14ac:dyDescent="0.25">
      <c r="D40162" s="31">
        <v>-327.52100000000002</v>
      </c>
      <c r="E40162" s="28">
        <v>271.66899999999998</v>
      </c>
    </row>
    <row r="40163" spans="4:5" x14ac:dyDescent="0.25">
      <c r="D40163" s="31">
        <v>-327.505</v>
      </c>
      <c r="E40163" s="28">
        <v>271.65800000000002</v>
      </c>
    </row>
    <row r="40164" spans="4:5" x14ac:dyDescent="0.25">
      <c r="D40164" s="31">
        <v>-327.48899999999998</v>
      </c>
      <c r="E40164" s="28">
        <v>271.64800000000002</v>
      </c>
    </row>
    <row r="40165" spans="4:5" x14ac:dyDescent="0.25">
      <c r="D40165" s="31">
        <v>-327.47300000000001</v>
      </c>
      <c r="E40165" s="28">
        <v>271.637</v>
      </c>
    </row>
    <row r="40166" spans="4:5" x14ac:dyDescent="0.25">
      <c r="D40166" s="31">
        <v>-327.45699999999999</v>
      </c>
      <c r="E40166" s="28">
        <v>271.62599999999998</v>
      </c>
    </row>
    <row r="40167" spans="4:5" x14ac:dyDescent="0.25">
      <c r="D40167" s="31">
        <v>-327.44099999999997</v>
      </c>
      <c r="E40167" s="28">
        <v>271.61500000000001</v>
      </c>
    </row>
    <row r="40168" spans="4:5" x14ac:dyDescent="0.25">
      <c r="D40168" s="31">
        <v>-327.42500000000001</v>
      </c>
      <c r="E40168" s="28">
        <v>271.60500000000002</v>
      </c>
    </row>
    <row r="40169" spans="4:5" x14ac:dyDescent="0.25">
      <c r="D40169" s="31">
        <v>-327.40899999999999</v>
      </c>
      <c r="E40169" s="28">
        <v>271.59399999999999</v>
      </c>
    </row>
    <row r="40170" spans="4:5" x14ac:dyDescent="0.25">
      <c r="D40170" s="31">
        <v>-327.39299999999997</v>
      </c>
      <c r="E40170" s="28">
        <v>271.58300000000003</v>
      </c>
    </row>
    <row r="40171" spans="4:5" x14ac:dyDescent="0.25">
      <c r="D40171" s="31">
        <v>-327.37700000000001</v>
      </c>
      <c r="E40171" s="28">
        <v>271.57299999999998</v>
      </c>
    </row>
    <row r="40172" spans="4:5" x14ac:dyDescent="0.25">
      <c r="D40172" s="31">
        <v>-327.36099999999999</v>
      </c>
      <c r="E40172" s="28">
        <v>271.56200000000001</v>
      </c>
    </row>
    <row r="40173" spans="4:5" x14ac:dyDescent="0.25">
      <c r="D40173" s="31">
        <v>-327.34500000000003</v>
      </c>
      <c r="E40173" s="28">
        <v>271.55200000000002</v>
      </c>
    </row>
    <row r="40174" spans="4:5" x14ac:dyDescent="0.25">
      <c r="D40174" s="31">
        <v>-327.32900000000001</v>
      </c>
      <c r="E40174" s="28">
        <v>271.541</v>
      </c>
    </row>
    <row r="40175" spans="4:5" x14ac:dyDescent="0.25">
      <c r="D40175" s="31">
        <v>-327.31299999999999</v>
      </c>
      <c r="E40175" s="28">
        <v>271.53100000000001</v>
      </c>
    </row>
    <row r="40176" spans="4:5" x14ac:dyDescent="0.25">
      <c r="D40176" s="31">
        <v>-327.29700000000003</v>
      </c>
      <c r="E40176" s="28">
        <v>271.52</v>
      </c>
    </row>
    <row r="40177" spans="4:5" x14ac:dyDescent="0.25">
      <c r="D40177" s="31">
        <v>-327.28100000000001</v>
      </c>
      <c r="E40177" s="28">
        <v>271.51</v>
      </c>
    </row>
    <row r="40178" spans="4:5" x14ac:dyDescent="0.25">
      <c r="D40178" s="31">
        <v>-327.26600000000002</v>
      </c>
      <c r="E40178" s="28">
        <v>271.5</v>
      </c>
    </row>
    <row r="40179" spans="4:5" x14ac:dyDescent="0.25">
      <c r="D40179" s="31">
        <v>-327.25</v>
      </c>
      <c r="E40179" s="28">
        <v>271.48899999999998</v>
      </c>
    </row>
    <row r="40180" spans="4:5" x14ac:dyDescent="0.25">
      <c r="D40180" s="31">
        <v>-327.23399999999998</v>
      </c>
      <c r="E40180" s="28">
        <v>271.47899999999998</v>
      </c>
    </row>
    <row r="40181" spans="4:5" x14ac:dyDescent="0.25">
      <c r="D40181" s="31">
        <v>-327.21800000000002</v>
      </c>
      <c r="E40181" s="28">
        <v>271.46899999999999</v>
      </c>
    </row>
    <row r="40182" spans="4:5" x14ac:dyDescent="0.25">
      <c r="D40182" s="31">
        <v>-327.202</v>
      </c>
      <c r="E40182" s="28">
        <v>271.45800000000003</v>
      </c>
    </row>
    <row r="40183" spans="4:5" x14ac:dyDescent="0.25">
      <c r="D40183" s="31">
        <v>-327.18599999999998</v>
      </c>
      <c r="E40183" s="28">
        <v>271.44799999999998</v>
      </c>
    </row>
    <row r="40184" spans="4:5" x14ac:dyDescent="0.25">
      <c r="D40184" s="31">
        <v>-327.17</v>
      </c>
      <c r="E40184" s="28">
        <v>271.43799999999999</v>
      </c>
    </row>
    <row r="40185" spans="4:5" x14ac:dyDescent="0.25">
      <c r="D40185" s="31">
        <v>-327.154</v>
      </c>
      <c r="E40185" s="28">
        <v>271.428</v>
      </c>
    </row>
    <row r="40186" spans="4:5" x14ac:dyDescent="0.25">
      <c r="D40186" s="31">
        <v>-327.13799999999998</v>
      </c>
      <c r="E40186" s="28">
        <v>271.41800000000001</v>
      </c>
    </row>
    <row r="40187" spans="4:5" x14ac:dyDescent="0.25">
      <c r="D40187" s="31">
        <v>-327.12200000000001</v>
      </c>
      <c r="E40187" s="28">
        <v>271.40800000000002</v>
      </c>
    </row>
    <row r="40188" spans="4:5" x14ac:dyDescent="0.25">
      <c r="D40188" s="31">
        <v>-327.10599999999999</v>
      </c>
      <c r="E40188" s="28">
        <v>271.39800000000002</v>
      </c>
    </row>
    <row r="40189" spans="4:5" x14ac:dyDescent="0.25">
      <c r="D40189" s="31">
        <v>-327.08999999999997</v>
      </c>
      <c r="E40189" s="28">
        <v>271.38799999999998</v>
      </c>
    </row>
    <row r="40190" spans="4:5" x14ac:dyDescent="0.25">
      <c r="D40190" s="31">
        <v>-327.07400000000001</v>
      </c>
      <c r="E40190" s="28">
        <v>271.37799999999999</v>
      </c>
    </row>
    <row r="40191" spans="4:5" x14ac:dyDescent="0.25">
      <c r="D40191" s="31">
        <v>-327.05799999999999</v>
      </c>
      <c r="E40191" s="28">
        <v>271.36799999999999</v>
      </c>
    </row>
    <row r="40192" spans="4:5" x14ac:dyDescent="0.25">
      <c r="D40192" s="31">
        <v>-327.04199999999997</v>
      </c>
      <c r="E40192" s="28">
        <v>271.358</v>
      </c>
    </row>
    <row r="40193" spans="4:5" x14ac:dyDescent="0.25">
      <c r="D40193" s="31">
        <v>-327.02600000000001</v>
      </c>
      <c r="E40193" s="28">
        <v>271.34800000000001</v>
      </c>
    </row>
    <row r="40194" spans="4:5" x14ac:dyDescent="0.25">
      <c r="D40194" s="31">
        <v>-327.01</v>
      </c>
      <c r="E40194" s="28">
        <v>271.33800000000002</v>
      </c>
    </row>
    <row r="40195" spans="4:5" x14ac:dyDescent="0.25">
      <c r="D40195" s="31">
        <v>-326.99400000000003</v>
      </c>
      <c r="E40195" s="28">
        <v>271.32799999999997</v>
      </c>
    </row>
    <row r="40196" spans="4:5" x14ac:dyDescent="0.25">
      <c r="D40196" s="31">
        <v>-326.97800000000001</v>
      </c>
      <c r="E40196" s="28">
        <v>271.31900000000002</v>
      </c>
    </row>
    <row r="40197" spans="4:5" x14ac:dyDescent="0.25">
      <c r="D40197" s="31">
        <v>-326.96199999999999</v>
      </c>
      <c r="E40197" s="28">
        <v>271.30900000000003</v>
      </c>
    </row>
    <row r="40198" spans="4:5" x14ac:dyDescent="0.25">
      <c r="D40198" s="31">
        <v>-326.94600000000003</v>
      </c>
      <c r="E40198" s="28">
        <v>271.29899999999998</v>
      </c>
    </row>
    <row r="40199" spans="4:5" x14ac:dyDescent="0.25">
      <c r="D40199" s="31">
        <v>-326.93</v>
      </c>
      <c r="E40199" s="28">
        <v>271.29000000000002</v>
      </c>
    </row>
    <row r="40200" spans="4:5" x14ac:dyDescent="0.25">
      <c r="D40200" s="31">
        <v>-326.91399999999999</v>
      </c>
      <c r="E40200" s="28">
        <v>271.27999999999997</v>
      </c>
    </row>
    <row r="40201" spans="4:5" x14ac:dyDescent="0.25">
      <c r="D40201" s="31">
        <v>-326.89800000000002</v>
      </c>
      <c r="E40201" s="28">
        <v>271.27</v>
      </c>
    </row>
    <row r="40202" spans="4:5" x14ac:dyDescent="0.25">
      <c r="D40202" s="31">
        <v>-326.88200000000001</v>
      </c>
      <c r="E40202" s="28">
        <v>271.26100000000002</v>
      </c>
    </row>
    <row r="40203" spans="4:5" x14ac:dyDescent="0.25">
      <c r="D40203" s="31">
        <v>-326.86599999999999</v>
      </c>
      <c r="E40203" s="28">
        <v>271.25099999999998</v>
      </c>
    </row>
    <row r="40204" spans="4:5" x14ac:dyDescent="0.25">
      <c r="D40204" s="31">
        <v>-326.85000000000002</v>
      </c>
      <c r="E40204" s="28">
        <v>271.24200000000002</v>
      </c>
    </row>
    <row r="40205" spans="4:5" x14ac:dyDescent="0.25">
      <c r="D40205" s="31">
        <v>-326.834</v>
      </c>
      <c r="E40205" s="28">
        <v>271.23200000000003</v>
      </c>
    </row>
    <row r="40206" spans="4:5" x14ac:dyDescent="0.25">
      <c r="D40206" s="31">
        <v>-326.81799999999998</v>
      </c>
      <c r="E40206" s="28">
        <v>271.22300000000001</v>
      </c>
    </row>
    <row r="40207" spans="4:5" x14ac:dyDescent="0.25">
      <c r="D40207" s="31">
        <v>-326.80200000000002</v>
      </c>
      <c r="E40207" s="28">
        <v>271.21300000000002</v>
      </c>
    </row>
    <row r="40208" spans="4:5" x14ac:dyDescent="0.25">
      <c r="D40208" s="31">
        <v>-326.786</v>
      </c>
      <c r="E40208" s="28">
        <v>271.20400000000001</v>
      </c>
    </row>
    <row r="40209" spans="4:5" x14ac:dyDescent="0.25">
      <c r="D40209" s="31">
        <v>-326.77</v>
      </c>
      <c r="E40209" s="28">
        <v>271.19499999999999</v>
      </c>
    </row>
    <row r="40210" spans="4:5" x14ac:dyDescent="0.25">
      <c r="D40210" s="31">
        <v>-326.75400000000002</v>
      </c>
      <c r="E40210" s="28">
        <v>271.185</v>
      </c>
    </row>
    <row r="40211" spans="4:5" x14ac:dyDescent="0.25">
      <c r="D40211" s="31">
        <v>-326.738</v>
      </c>
      <c r="E40211" s="28">
        <v>271.17599999999999</v>
      </c>
    </row>
    <row r="40212" spans="4:5" x14ac:dyDescent="0.25">
      <c r="D40212" s="31">
        <v>-326.72199999999998</v>
      </c>
      <c r="E40212" s="28">
        <v>271.16699999999997</v>
      </c>
    </row>
    <row r="40213" spans="4:5" x14ac:dyDescent="0.25">
      <c r="D40213" s="31">
        <v>-326.70600000000002</v>
      </c>
      <c r="E40213" s="28">
        <v>271.15800000000002</v>
      </c>
    </row>
    <row r="40214" spans="4:5" x14ac:dyDescent="0.25">
      <c r="D40214" s="31">
        <v>-326.69</v>
      </c>
      <c r="E40214" s="28">
        <v>271.14800000000002</v>
      </c>
    </row>
    <row r="40215" spans="4:5" x14ac:dyDescent="0.25">
      <c r="D40215" s="31">
        <v>-326.67399999999998</v>
      </c>
      <c r="E40215" s="28">
        <v>271.13900000000001</v>
      </c>
    </row>
    <row r="40216" spans="4:5" x14ac:dyDescent="0.25">
      <c r="D40216" s="31">
        <v>-326.65800000000002</v>
      </c>
      <c r="E40216" s="28">
        <v>271.13</v>
      </c>
    </row>
    <row r="40217" spans="4:5" x14ac:dyDescent="0.25">
      <c r="D40217" s="31">
        <v>-326.642</v>
      </c>
      <c r="E40217" s="28">
        <v>271.12099999999998</v>
      </c>
    </row>
    <row r="40218" spans="4:5" x14ac:dyDescent="0.25">
      <c r="D40218" s="31">
        <v>-326.62599999999998</v>
      </c>
      <c r="E40218" s="28">
        <v>271.11200000000002</v>
      </c>
    </row>
    <row r="40219" spans="4:5" x14ac:dyDescent="0.25">
      <c r="D40219" s="31">
        <v>-326.61</v>
      </c>
      <c r="E40219" s="28">
        <v>271.10300000000001</v>
      </c>
    </row>
    <row r="40220" spans="4:5" x14ac:dyDescent="0.25">
      <c r="D40220" s="31">
        <v>-326.59399999999999</v>
      </c>
      <c r="E40220" s="28">
        <v>271.09399999999999</v>
      </c>
    </row>
    <row r="40221" spans="4:5" x14ac:dyDescent="0.25">
      <c r="D40221" s="31">
        <v>-326.57799999999997</v>
      </c>
      <c r="E40221" s="28">
        <v>271.08499999999998</v>
      </c>
    </row>
    <row r="40222" spans="4:5" x14ac:dyDescent="0.25">
      <c r="D40222" s="31">
        <v>-326.56200000000001</v>
      </c>
      <c r="E40222" s="28">
        <v>271.07600000000002</v>
      </c>
    </row>
    <row r="40223" spans="4:5" x14ac:dyDescent="0.25">
      <c r="D40223" s="31">
        <v>-326.54599999999999</v>
      </c>
      <c r="E40223" s="28">
        <v>271.06700000000001</v>
      </c>
    </row>
    <row r="40224" spans="4:5" x14ac:dyDescent="0.25">
      <c r="D40224" s="31">
        <v>-326.52999999999997</v>
      </c>
      <c r="E40224" s="28">
        <v>271.05799999999999</v>
      </c>
    </row>
    <row r="40225" spans="4:5" x14ac:dyDescent="0.25">
      <c r="D40225" s="31">
        <v>-326.51400000000001</v>
      </c>
      <c r="E40225" s="28">
        <v>271.04899999999998</v>
      </c>
    </row>
    <row r="40226" spans="4:5" x14ac:dyDescent="0.25">
      <c r="D40226" s="31">
        <v>-326.49799999999999</v>
      </c>
      <c r="E40226" s="28">
        <v>271.041</v>
      </c>
    </row>
    <row r="40227" spans="4:5" x14ac:dyDescent="0.25">
      <c r="D40227" s="31">
        <v>-326.48200000000003</v>
      </c>
      <c r="E40227" s="28">
        <v>271.03199999999998</v>
      </c>
    </row>
    <row r="40228" spans="4:5" x14ac:dyDescent="0.25">
      <c r="D40228" s="31">
        <v>-326.46600000000001</v>
      </c>
      <c r="E40228" s="28">
        <v>271.02300000000002</v>
      </c>
    </row>
    <row r="40229" spans="4:5" x14ac:dyDescent="0.25">
      <c r="D40229" s="31">
        <v>-326.45</v>
      </c>
      <c r="E40229" s="28">
        <v>271.01499999999999</v>
      </c>
    </row>
    <row r="40230" spans="4:5" x14ac:dyDescent="0.25">
      <c r="D40230" s="31">
        <v>-326.43400000000003</v>
      </c>
      <c r="E40230" s="28">
        <v>271.00599999999997</v>
      </c>
    </row>
    <row r="40231" spans="4:5" x14ac:dyDescent="0.25">
      <c r="D40231" s="31">
        <v>-326.41800000000001</v>
      </c>
      <c r="E40231" s="28">
        <v>270.99700000000001</v>
      </c>
    </row>
    <row r="40232" spans="4:5" x14ac:dyDescent="0.25">
      <c r="D40232" s="31">
        <v>-326.40199999999999</v>
      </c>
      <c r="E40232" s="28">
        <v>270.98899999999998</v>
      </c>
    </row>
    <row r="40233" spans="4:5" x14ac:dyDescent="0.25">
      <c r="D40233" s="31">
        <v>-326.38600000000002</v>
      </c>
      <c r="E40233" s="28">
        <v>270.98</v>
      </c>
    </row>
    <row r="40234" spans="4:5" x14ac:dyDescent="0.25">
      <c r="D40234" s="31">
        <v>-326.37</v>
      </c>
      <c r="E40234" s="28">
        <v>270.971</v>
      </c>
    </row>
    <row r="40235" spans="4:5" x14ac:dyDescent="0.25">
      <c r="D40235" s="31">
        <v>-326.35399999999998</v>
      </c>
      <c r="E40235" s="28">
        <v>270.96300000000002</v>
      </c>
    </row>
    <row r="40236" spans="4:5" x14ac:dyDescent="0.25">
      <c r="D40236" s="31">
        <v>-326.33800000000002</v>
      </c>
      <c r="E40236" s="28">
        <v>270.95499999999998</v>
      </c>
    </row>
    <row r="40237" spans="4:5" x14ac:dyDescent="0.25">
      <c r="D40237" s="31">
        <v>-326.322</v>
      </c>
      <c r="E40237" s="28">
        <v>270.94600000000003</v>
      </c>
    </row>
    <row r="40238" spans="4:5" x14ac:dyDescent="0.25">
      <c r="D40238" s="31">
        <v>-326.30599999999998</v>
      </c>
      <c r="E40238" s="28">
        <v>270.93799999999999</v>
      </c>
    </row>
    <row r="40239" spans="4:5" x14ac:dyDescent="0.25">
      <c r="D40239" s="31">
        <v>-326.29000000000002</v>
      </c>
      <c r="E40239" s="28">
        <v>270.92899999999997</v>
      </c>
    </row>
    <row r="40240" spans="4:5" x14ac:dyDescent="0.25">
      <c r="D40240" s="31">
        <v>-326.274</v>
      </c>
      <c r="E40240" s="28">
        <v>270.92099999999999</v>
      </c>
    </row>
    <row r="40241" spans="4:5" x14ac:dyDescent="0.25">
      <c r="D40241" s="31">
        <v>-326.25799999999998</v>
      </c>
      <c r="E40241" s="28">
        <v>270.91300000000001</v>
      </c>
    </row>
    <row r="40242" spans="4:5" x14ac:dyDescent="0.25">
      <c r="D40242" s="31">
        <v>-326.24200000000002</v>
      </c>
      <c r="E40242" s="28">
        <v>270.904</v>
      </c>
    </row>
    <row r="40243" spans="4:5" x14ac:dyDescent="0.25">
      <c r="D40243" s="31">
        <v>-326.226</v>
      </c>
      <c r="E40243" s="28">
        <v>270.89600000000002</v>
      </c>
    </row>
    <row r="40244" spans="4:5" x14ac:dyDescent="0.25">
      <c r="D40244" s="31">
        <v>-326.20999999999998</v>
      </c>
      <c r="E40244" s="28">
        <v>270.88799999999998</v>
      </c>
    </row>
    <row r="40245" spans="4:5" x14ac:dyDescent="0.25">
      <c r="D40245" s="31">
        <v>-326.19400000000002</v>
      </c>
      <c r="E40245" s="28">
        <v>270.88</v>
      </c>
    </row>
    <row r="40246" spans="4:5" x14ac:dyDescent="0.25">
      <c r="D40246" s="31">
        <v>-326.178</v>
      </c>
      <c r="E40246" s="28">
        <v>270.87200000000001</v>
      </c>
    </row>
    <row r="40247" spans="4:5" x14ac:dyDescent="0.25">
      <c r="D40247" s="31">
        <v>-326.16199999999998</v>
      </c>
      <c r="E40247" s="28">
        <v>270.863</v>
      </c>
    </row>
    <row r="40248" spans="4:5" x14ac:dyDescent="0.25">
      <c r="D40248" s="31">
        <v>-326.14600000000002</v>
      </c>
      <c r="E40248" s="28">
        <v>270.85500000000002</v>
      </c>
    </row>
    <row r="40249" spans="4:5" x14ac:dyDescent="0.25">
      <c r="D40249" s="31">
        <v>-326.13</v>
      </c>
      <c r="E40249" s="28">
        <v>270.84699999999998</v>
      </c>
    </row>
    <row r="40250" spans="4:5" x14ac:dyDescent="0.25">
      <c r="D40250" s="31">
        <v>-326.11399999999998</v>
      </c>
      <c r="E40250" s="28">
        <v>270.839</v>
      </c>
    </row>
    <row r="40251" spans="4:5" x14ac:dyDescent="0.25">
      <c r="D40251" s="31">
        <v>-326.09800000000001</v>
      </c>
      <c r="E40251" s="28">
        <v>270.83100000000002</v>
      </c>
    </row>
    <row r="40252" spans="4:5" x14ac:dyDescent="0.25">
      <c r="D40252" s="31">
        <v>-326.08199999999999</v>
      </c>
      <c r="E40252" s="28">
        <v>270.82299999999998</v>
      </c>
    </row>
    <row r="40253" spans="4:5" x14ac:dyDescent="0.25">
      <c r="D40253" s="31">
        <v>-326.06599999999997</v>
      </c>
      <c r="E40253" s="28">
        <v>270.815</v>
      </c>
    </row>
    <row r="40254" spans="4:5" x14ac:dyDescent="0.25">
      <c r="D40254" s="31">
        <v>-326.05</v>
      </c>
      <c r="E40254" s="28">
        <v>270.80799999999999</v>
      </c>
    </row>
    <row r="40255" spans="4:5" x14ac:dyDescent="0.25">
      <c r="D40255" s="31">
        <v>-326.03399999999999</v>
      </c>
      <c r="E40255" s="28">
        <v>270.8</v>
      </c>
    </row>
    <row r="40256" spans="4:5" x14ac:dyDescent="0.25">
      <c r="D40256" s="31">
        <v>-326.01799999999997</v>
      </c>
      <c r="E40256" s="28">
        <v>270.79199999999997</v>
      </c>
    </row>
    <row r="40257" spans="4:5" x14ac:dyDescent="0.25">
      <c r="D40257" s="31">
        <v>-326.00200000000001</v>
      </c>
      <c r="E40257" s="28">
        <v>270.78399999999999</v>
      </c>
    </row>
    <row r="40258" spans="4:5" x14ac:dyDescent="0.25">
      <c r="D40258" s="31">
        <v>-325.98599999999999</v>
      </c>
      <c r="E40258" s="28">
        <v>270.77600000000001</v>
      </c>
    </row>
    <row r="40259" spans="4:5" x14ac:dyDescent="0.25">
      <c r="D40259" s="31">
        <v>-325.97000000000003</v>
      </c>
      <c r="E40259" s="28">
        <v>270.76900000000001</v>
      </c>
    </row>
    <row r="40260" spans="4:5" x14ac:dyDescent="0.25">
      <c r="D40260" s="31">
        <v>-325.95400000000001</v>
      </c>
      <c r="E40260" s="28">
        <v>270.76100000000002</v>
      </c>
    </row>
    <row r="40261" spans="4:5" x14ac:dyDescent="0.25">
      <c r="D40261" s="31">
        <v>-325.93799999999999</v>
      </c>
      <c r="E40261" s="28">
        <v>270.75299999999999</v>
      </c>
    </row>
    <row r="40262" spans="4:5" x14ac:dyDescent="0.25">
      <c r="D40262" s="31">
        <v>-325.92200000000003</v>
      </c>
      <c r="E40262" s="28">
        <v>270.74599999999998</v>
      </c>
    </row>
    <row r="40263" spans="4:5" x14ac:dyDescent="0.25">
      <c r="D40263" s="31">
        <v>-325.90600000000001</v>
      </c>
      <c r="E40263" s="28">
        <v>270.738</v>
      </c>
    </row>
    <row r="40264" spans="4:5" x14ac:dyDescent="0.25">
      <c r="D40264" s="31">
        <v>-325.89</v>
      </c>
      <c r="E40264" s="28">
        <v>270.73</v>
      </c>
    </row>
    <row r="40265" spans="4:5" x14ac:dyDescent="0.25">
      <c r="D40265" s="31">
        <v>-325.87400000000002</v>
      </c>
      <c r="E40265" s="28">
        <v>270.72300000000001</v>
      </c>
    </row>
    <row r="40266" spans="4:5" x14ac:dyDescent="0.25">
      <c r="D40266" s="31">
        <v>-325.858</v>
      </c>
      <c r="E40266" s="28">
        <v>270.71499999999997</v>
      </c>
    </row>
    <row r="40267" spans="4:5" x14ac:dyDescent="0.25">
      <c r="D40267" s="31">
        <v>-325.84199999999998</v>
      </c>
      <c r="E40267" s="28">
        <v>270.70800000000003</v>
      </c>
    </row>
    <row r="40268" spans="4:5" x14ac:dyDescent="0.25">
      <c r="D40268" s="31">
        <v>-325.82600000000002</v>
      </c>
      <c r="E40268" s="28">
        <v>270.7</v>
      </c>
    </row>
    <row r="40269" spans="4:5" x14ac:dyDescent="0.25">
      <c r="D40269" s="31">
        <v>-325.81</v>
      </c>
      <c r="E40269" s="28">
        <v>270.69299999999998</v>
      </c>
    </row>
    <row r="40270" spans="4:5" x14ac:dyDescent="0.25">
      <c r="D40270" s="31">
        <v>-325.79399999999998</v>
      </c>
      <c r="E40270" s="28">
        <v>270.68599999999998</v>
      </c>
    </row>
    <row r="40271" spans="4:5" x14ac:dyDescent="0.25">
      <c r="D40271" s="31">
        <v>-325.77800000000002</v>
      </c>
      <c r="E40271" s="28">
        <v>270.678</v>
      </c>
    </row>
    <row r="40272" spans="4:5" x14ac:dyDescent="0.25">
      <c r="D40272" s="31">
        <v>-325.762</v>
      </c>
      <c r="E40272" s="28">
        <v>270.67099999999999</v>
      </c>
    </row>
    <row r="40273" spans="4:5" x14ac:dyDescent="0.25">
      <c r="D40273" s="31">
        <v>-325.74599999999998</v>
      </c>
      <c r="E40273" s="28">
        <v>270.66399999999999</v>
      </c>
    </row>
    <row r="40274" spans="4:5" x14ac:dyDescent="0.25">
      <c r="D40274" s="31">
        <v>-325.73</v>
      </c>
      <c r="E40274" s="28">
        <v>270.65600000000001</v>
      </c>
    </row>
    <row r="40275" spans="4:5" x14ac:dyDescent="0.25">
      <c r="D40275" s="31">
        <v>-325.714</v>
      </c>
      <c r="E40275" s="28">
        <v>270.649</v>
      </c>
    </row>
    <row r="40276" spans="4:5" x14ac:dyDescent="0.25">
      <c r="D40276" s="31">
        <v>-325.69799999999998</v>
      </c>
      <c r="E40276" s="28">
        <v>270.642</v>
      </c>
    </row>
    <row r="40277" spans="4:5" x14ac:dyDescent="0.25">
      <c r="D40277" s="31">
        <v>-325.68200000000002</v>
      </c>
      <c r="E40277" s="28">
        <v>270.63499999999999</v>
      </c>
    </row>
    <row r="40278" spans="4:5" x14ac:dyDescent="0.25">
      <c r="D40278" s="31">
        <v>-325.666</v>
      </c>
      <c r="E40278" s="28">
        <v>270.62799999999999</v>
      </c>
    </row>
    <row r="40279" spans="4:5" x14ac:dyDescent="0.25">
      <c r="D40279" s="31">
        <v>-325.64999999999998</v>
      </c>
      <c r="E40279" s="28">
        <v>270.62099999999998</v>
      </c>
    </row>
    <row r="40280" spans="4:5" x14ac:dyDescent="0.25">
      <c r="D40280" s="31">
        <v>-325.63400000000001</v>
      </c>
      <c r="E40280" s="28">
        <v>270.61399999999998</v>
      </c>
    </row>
    <row r="40281" spans="4:5" x14ac:dyDescent="0.25">
      <c r="D40281" s="31">
        <v>-325.61799999999999</v>
      </c>
      <c r="E40281" s="28">
        <v>270.60700000000003</v>
      </c>
    </row>
    <row r="40282" spans="4:5" x14ac:dyDescent="0.25">
      <c r="D40282" s="31">
        <v>-325.60199999999998</v>
      </c>
      <c r="E40282" s="28">
        <v>270.60000000000002</v>
      </c>
    </row>
    <row r="40283" spans="4:5" x14ac:dyDescent="0.25">
      <c r="D40283" s="31">
        <v>-325.58600000000001</v>
      </c>
      <c r="E40283" s="28">
        <v>270.59300000000002</v>
      </c>
    </row>
    <row r="40284" spans="4:5" x14ac:dyDescent="0.25">
      <c r="D40284" s="31">
        <v>-325.57</v>
      </c>
      <c r="E40284" s="28">
        <v>270.58600000000001</v>
      </c>
    </row>
    <row r="40285" spans="4:5" x14ac:dyDescent="0.25">
      <c r="D40285" s="31">
        <v>-325.55399999999997</v>
      </c>
      <c r="E40285" s="28">
        <v>270.57900000000001</v>
      </c>
    </row>
    <row r="40286" spans="4:5" x14ac:dyDescent="0.25">
      <c r="D40286" s="31">
        <v>-325.53800000000001</v>
      </c>
      <c r="E40286" s="28">
        <v>270.572</v>
      </c>
    </row>
    <row r="40287" spans="4:5" x14ac:dyDescent="0.25">
      <c r="D40287" s="31">
        <v>-325.52199999999999</v>
      </c>
      <c r="E40287" s="28">
        <v>270.565</v>
      </c>
    </row>
    <row r="40288" spans="4:5" x14ac:dyDescent="0.25">
      <c r="D40288" s="31">
        <v>-325.50599999999997</v>
      </c>
      <c r="E40288" s="28">
        <v>270.55799999999999</v>
      </c>
    </row>
    <row r="40289" spans="4:5" x14ac:dyDescent="0.25">
      <c r="D40289" s="31">
        <v>-325.49</v>
      </c>
      <c r="E40289" s="28">
        <v>270.55200000000002</v>
      </c>
    </row>
    <row r="40290" spans="4:5" x14ac:dyDescent="0.25">
      <c r="D40290" s="31">
        <v>-325.47399999999999</v>
      </c>
      <c r="E40290" s="28">
        <v>270.54500000000002</v>
      </c>
    </row>
    <row r="40291" spans="4:5" x14ac:dyDescent="0.25">
      <c r="D40291" s="31">
        <v>-325.45800000000003</v>
      </c>
      <c r="E40291" s="28">
        <v>270.53800000000001</v>
      </c>
    </row>
    <row r="40292" spans="4:5" x14ac:dyDescent="0.25">
      <c r="D40292" s="31">
        <v>-325.44299999999998</v>
      </c>
      <c r="E40292" s="28">
        <v>270.53100000000001</v>
      </c>
    </row>
    <row r="40293" spans="4:5" x14ac:dyDescent="0.25">
      <c r="D40293" s="31">
        <v>-325.42700000000002</v>
      </c>
      <c r="E40293" s="28">
        <v>270.52499999999998</v>
      </c>
    </row>
    <row r="40294" spans="4:5" x14ac:dyDescent="0.25">
      <c r="D40294" s="31">
        <v>-325.411</v>
      </c>
      <c r="E40294" s="28">
        <v>270.51799999999997</v>
      </c>
    </row>
    <row r="40295" spans="4:5" x14ac:dyDescent="0.25">
      <c r="D40295" s="31">
        <v>-325.39499999999998</v>
      </c>
      <c r="E40295" s="28">
        <v>270.512</v>
      </c>
    </row>
    <row r="40296" spans="4:5" x14ac:dyDescent="0.25">
      <c r="D40296" s="31">
        <v>-325.37900000000002</v>
      </c>
      <c r="E40296" s="28">
        <v>270.505</v>
      </c>
    </row>
    <row r="40297" spans="4:5" x14ac:dyDescent="0.25">
      <c r="D40297" s="31">
        <v>-325.363</v>
      </c>
      <c r="E40297" s="28">
        <v>270.49900000000002</v>
      </c>
    </row>
    <row r="40298" spans="4:5" x14ac:dyDescent="0.25">
      <c r="D40298" s="31">
        <v>-325.34699999999998</v>
      </c>
      <c r="E40298" s="28">
        <v>270.49200000000002</v>
      </c>
    </row>
    <row r="40299" spans="4:5" x14ac:dyDescent="0.25">
      <c r="D40299" s="31">
        <v>-325.33100000000002</v>
      </c>
      <c r="E40299" s="28">
        <v>270.48599999999999</v>
      </c>
    </row>
    <row r="40300" spans="4:5" x14ac:dyDescent="0.25">
      <c r="D40300" s="31">
        <v>-325.315</v>
      </c>
      <c r="E40300" s="28">
        <v>270.47899999999998</v>
      </c>
    </row>
    <row r="40301" spans="4:5" x14ac:dyDescent="0.25">
      <c r="D40301" s="31">
        <v>-325.29899999999998</v>
      </c>
      <c r="E40301" s="28">
        <v>270.47300000000001</v>
      </c>
    </row>
    <row r="40302" spans="4:5" x14ac:dyDescent="0.25">
      <c r="D40302" s="31">
        <v>-325.28300000000002</v>
      </c>
      <c r="E40302" s="28">
        <v>270.46699999999998</v>
      </c>
    </row>
    <row r="40303" spans="4:5" x14ac:dyDescent="0.25">
      <c r="D40303" s="31">
        <v>-325.267</v>
      </c>
      <c r="E40303" s="28">
        <v>270.45999999999998</v>
      </c>
    </row>
    <row r="40304" spans="4:5" x14ac:dyDescent="0.25">
      <c r="D40304" s="31">
        <v>-325.25099999999998</v>
      </c>
      <c r="E40304" s="28">
        <v>270.45400000000001</v>
      </c>
    </row>
    <row r="40305" spans="4:5" x14ac:dyDescent="0.25">
      <c r="D40305" s="31">
        <v>-325.23500000000001</v>
      </c>
      <c r="E40305" s="28">
        <v>270.44799999999998</v>
      </c>
    </row>
    <row r="40306" spans="4:5" x14ac:dyDescent="0.25">
      <c r="D40306" s="31">
        <v>-325.21899999999999</v>
      </c>
      <c r="E40306" s="28">
        <v>270.44099999999997</v>
      </c>
    </row>
    <row r="40307" spans="4:5" x14ac:dyDescent="0.25">
      <c r="D40307" s="31">
        <v>-325.20299999999997</v>
      </c>
      <c r="E40307" s="28">
        <v>270.435</v>
      </c>
    </row>
    <row r="40308" spans="4:5" x14ac:dyDescent="0.25">
      <c r="D40308" s="31">
        <v>-325.18700000000001</v>
      </c>
      <c r="E40308" s="28">
        <v>270.42899999999997</v>
      </c>
    </row>
    <row r="40309" spans="4:5" x14ac:dyDescent="0.25">
      <c r="D40309" s="31">
        <v>-325.17099999999999</v>
      </c>
      <c r="E40309" s="28">
        <v>270.423</v>
      </c>
    </row>
    <row r="40310" spans="4:5" x14ac:dyDescent="0.25">
      <c r="D40310" s="31">
        <v>-325.15499999999997</v>
      </c>
      <c r="E40310" s="28">
        <v>270.41699999999997</v>
      </c>
    </row>
    <row r="40311" spans="4:5" x14ac:dyDescent="0.25">
      <c r="D40311" s="31">
        <v>-325.13900000000001</v>
      </c>
      <c r="E40311" s="28">
        <v>270.411</v>
      </c>
    </row>
    <row r="40312" spans="4:5" x14ac:dyDescent="0.25">
      <c r="D40312" s="31">
        <v>-325.12299999999999</v>
      </c>
      <c r="E40312" s="28">
        <v>270.40499999999997</v>
      </c>
    </row>
    <row r="40313" spans="4:5" x14ac:dyDescent="0.25">
      <c r="D40313" s="31">
        <v>-325.10700000000003</v>
      </c>
      <c r="E40313" s="28">
        <v>270.399</v>
      </c>
    </row>
    <row r="40314" spans="4:5" x14ac:dyDescent="0.25">
      <c r="D40314" s="31">
        <v>-325.09100000000001</v>
      </c>
      <c r="E40314" s="28">
        <v>270.39299999999997</v>
      </c>
    </row>
    <row r="40315" spans="4:5" x14ac:dyDescent="0.25">
      <c r="D40315" s="31">
        <v>-325.07499999999999</v>
      </c>
      <c r="E40315" s="28">
        <v>270.387</v>
      </c>
    </row>
    <row r="40316" spans="4:5" x14ac:dyDescent="0.25">
      <c r="D40316" s="31">
        <v>-325.05900000000003</v>
      </c>
      <c r="E40316" s="28">
        <v>270.38099999999997</v>
      </c>
    </row>
    <row r="40317" spans="4:5" x14ac:dyDescent="0.25">
      <c r="D40317" s="31">
        <v>-325.04300000000001</v>
      </c>
      <c r="E40317" s="28">
        <v>270.375</v>
      </c>
    </row>
    <row r="40318" spans="4:5" x14ac:dyDescent="0.25">
      <c r="D40318" s="31">
        <v>-325.02699999999999</v>
      </c>
      <c r="E40318" s="28">
        <v>270.36900000000003</v>
      </c>
    </row>
    <row r="40319" spans="4:5" x14ac:dyDescent="0.25">
      <c r="D40319" s="31">
        <v>-325.01100000000002</v>
      </c>
      <c r="E40319" s="28">
        <v>270.363</v>
      </c>
    </row>
    <row r="40320" spans="4:5" x14ac:dyDescent="0.25">
      <c r="D40320" s="31">
        <v>-324.995</v>
      </c>
      <c r="E40320" s="28">
        <v>270.358</v>
      </c>
    </row>
    <row r="40321" spans="4:5" x14ac:dyDescent="0.25">
      <c r="D40321" s="31">
        <v>-324.97899999999998</v>
      </c>
      <c r="E40321" s="28">
        <v>270.35199999999998</v>
      </c>
    </row>
    <row r="40322" spans="4:5" x14ac:dyDescent="0.25">
      <c r="D40322" s="31">
        <v>-324.96300000000002</v>
      </c>
      <c r="E40322" s="28">
        <v>270.346</v>
      </c>
    </row>
    <row r="40323" spans="4:5" x14ac:dyDescent="0.25">
      <c r="D40323" s="31">
        <v>-324.947</v>
      </c>
      <c r="E40323" s="28">
        <v>270.33999999999997</v>
      </c>
    </row>
    <row r="40324" spans="4:5" x14ac:dyDescent="0.25">
      <c r="D40324" s="31">
        <v>-324.93099999999998</v>
      </c>
      <c r="E40324" s="28">
        <v>270.33499999999998</v>
      </c>
    </row>
    <row r="40325" spans="4:5" x14ac:dyDescent="0.25">
      <c r="D40325" s="31">
        <v>-324.91500000000002</v>
      </c>
      <c r="E40325" s="28">
        <v>270.32900000000001</v>
      </c>
    </row>
    <row r="40326" spans="4:5" x14ac:dyDescent="0.25">
      <c r="D40326" s="31">
        <v>-324.899</v>
      </c>
      <c r="E40326" s="28">
        <v>270.32400000000001</v>
      </c>
    </row>
    <row r="40327" spans="4:5" x14ac:dyDescent="0.25">
      <c r="D40327" s="31">
        <v>-324.88299999999998</v>
      </c>
      <c r="E40327" s="28">
        <v>270.31799999999998</v>
      </c>
    </row>
    <row r="40328" spans="4:5" x14ac:dyDescent="0.25">
      <c r="D40328" s="31">
        <v>-324.86700000000002</v>
      </c>
      <c r="E40328" s="28">
        <v>270.31299999999999</v>
      </c>
    </row>
    <row r="40329" spans="4:5" x14ac:dyDescent="0.25">
      <c r="D40329" s="31">
        <v>-324.851</v>
      </c>
      <c r="E40329" s="28">
        <v>270.30700000000002</v>
      </c>
    </row>
    <row r="40330" spans="4:5" x14ac:dyDescent="0.25">
      <c r="D40330" s="31">
        <v>-324.83499999999998</v>
      </c>
      <c r="E40330" s="28">
        <v>270.30200000000002</v>
      </c>
    </row>
    <row r="40331" spans="4:5" x14ac:dyDescent="0.25">
      <c r="D40331" s="31">
        <v>-324.81900000000002</v>
      </c>
      <c r="E40331" s="28">
        <v>270.29599999999999</v>
      </c>
    </row>
    <row r="40332" spans="4:5" x14ac:dyDescent="0.25">
      <c r="D40332" s="31">
        <v>-324.803</v>
      </c>
      <c r="E40332" s="28">
        <v>270.291</v>
      </c>
    </row>
    <row r="40333" spans="4:5" x14ac:dyDescent="0.25">
      <c r="D40333" s="31">
        <v>-324.78699999999998</v>
      </c>
      <c r="E40333" s="28">
        <v>270.28500000000003</v>
      </c>
    </row>
    <row r="40334" spans="4:5" x14ac:dyDescent="0.25">
      <c r="D40334" s="31">
        <v>-324.77100000000002</v>
      </c>
      <c r="E40334" s="28">
        <v>270.27999999999997</v>
      </c>
    </row>
    <row r="40335" spans="4:5" x14ac:dyDescent="0.25">
      <c r="D40335" s="31">
        <v>-324.755</v>
      </c>
      <c r="E40335" s="28">
        <v>270.27499999999998</v>
      </c>
    </row>
    <row r="40336" spans="4:5" x14ac:dyDescent="0.25">
      <c r="D40336" s="31">
        <v>-324.73899999999998</v>
      </c>
      <c r="E40336" s="28">
        <v>270.27</v>
      </c>
    </row>
    <row r="40337" spans="4:5" x14ac:dyDescent="0.25">
      <c r="D40337" s="31">
        <v>-324.72300000000001</v>
      </c>
      <c r="E40337" s="28">
        <v>270.26400000000001</v>
      </c>
    </row>
    <row r="40338" spans="4:5" x14ac:dyDescent="0.25">
      <c r="D40338" s="31">
        <v>-324.70699999999999</v>
      </c>
      <c r="E40338" s="28">
        <v>270.25900000000001</v>
      </c>
    </row>
    <row r="40339" spans="4:5" x14ac:dyDescent="0.25">
      <c r="D40339" s="31">
        <v>-324.69099999999997</v>
      </c>
      <c r="E40339" s="28">
        <v>270.25400000000002</v>
      </c>
    </row>
    <row r="40340" spans="4:5" x14ac:dyDescent="0.25">
      <c r="D40340" s="31">
        <v>-324.67500000000001</v>
      </c>
      <c r="E40340" s="28">
        <v>270.24900000000002</v>
      </c>
    </row>
    <row r="40341" spans="4:5" x14ac:dyDescent="0.25">
      <c r="D40341" s="31">
        <v>-324.65899999999999</v>
      </c>
      <c r="E40341" s="28">
        <v>270.24400000000003</v>
      </c>
    </row>
    <row r="40342" spans="4:5" x14ac:dyDescent="0.25">
      <c r="D40342" s="31">
        <v>-324.64299999999997</v>
      </c>
      <c r="E40342" s="28">
        <v>270.23899999999998</v>
      </c>
    </row>
    <row r="40343" spans="4:5" x14ac:dyDescent="0.25">
      <c r="D40343" s="31">
        <v>-324.62700000000001</v>
      </c>
      <c r="E40343" s="28">
        <v>270.23399999999998</v>
      </c>
    </row>
    <row r="40344" spans="4:5" x14ac:dyDescent="0.25">
      <c r="D40344" s="31">
        <v>-324.61099999999999</v>
      </c>
      <c r="E40344" s="28">
        <v>270.22899999999998</v>
      </c>
    </row>
    <row r="40345" spans="4:5" x14ac:dyDescent="0.25">
      <c r="D40345" s="31">
        <v>-324.59500000000003</v>
      </c>
      <c r="E40345" s="28">
        <v>270.22399999999999</v>
      </c>
    </row>
    <row r="40346" spans="4:5" x14ac:dyDescent="0.25">
      <c r="D40346" s="31">
        <v>-324.57900000000001</v>
      </c>
      <c r="E40346" s="28">
        <v>270.21899999999999</v>
      </c>
    </row>
    <row r="40347" spans="4:5" x14ac:dyDescent="0.25">
      <c r="D40347" s="31">
        <v>-324.56299999999999</v>
      </c>
      <c r="E40347" s="28">
        <v>270.214</v>
      </c>
    </row>
    <row r="40348" spans="4:5" x14ac:dyDescent="0.25">
      <c r="D40348" s="31">
        <v>-324.54700000000003</v>
      </c>
      <c r="E40348" s="28">
        <v>270.209</v>
      </c>
    </row>
    <row r="40349" spans="4:5" x14ac:dyDescent="0.25">
      <c r="D40349" s="31">
        <v>-324.53100000000001</v>
      </c>
      <c r="E40349" s="28">
        <v>270.20400000000001</v>
      </c>
    </row>
    <row r="40350" spans="4:5" x14ac:dyDescent="0.25">
      <c r="D40350" s="31">
        <v>-324.51499999999999</v>
      </c>
      <c r="E40350" s="28">
        <v>270.19900000000001</v>
      </c>
    </row>
    <row r="40351" spans="4:5" x14ac:dyDescent="0.25">
      <c r="D40351" s="31">
        <v>-324.49900000000002</v>
      </c>
      <c r="E40351" s="28">
        <v>270.19400000000002</v>
      </c>
    </row>
    <row r="40352" spans="4:5" x14ac:dyDescent="0.25">
      <c r="D40352" s="31">
        <v>-324.483</v>
      </c>
      <c r="E40352" s="28">
        <v>270.19</v>
      </c>
    </row>
    <row r="40353" spans="4:5" x14ac:dyDescent="0.25">
      <c r="D40353" s="31">
        <v>-324.46699999999998</v>
      </c>
      <c r="E40353" s="28">
        <v>270.185</v>
      </c>
    </row>
    <row r="40354" spans="4:5" x14ac:dyDescent="0.25">
      <c r="D40354" s="31">
        <v>-324.45100000000002</v>
      </c>
      <c r="E40354" s="28">
        <v>270.18</v>
      </c>
    </row>
    <row r="40355" spans="4:5" x14ac:dyDescent="0.25">
      <c r="D40355" s="31">
        <v>-324.435</v>
      </c>
      <c r="E40355" s="28">
        <v>270.17500000000001</v>
      </c>
    </row>
    <row r="40356" spans="4:5" x14ac:dyDescent="0.25">
      <c r="D40356" s="31">
        <v>-324.41899999999998</v>
      </c>
      <c r="E40356" s="28">
        <v>270.17099999999999</v>
      </c>
    </row>
    <row r="40357" spans="4:5" x14ac:dyDescent="0.25">
      <c r="D40357" s="31">
        <v>-324.40300000000002</v>
      </c>
      <c r="E40357" s="28">
        <v>270.166</v>
      </c>
    </row>
    <row r="40358" spans="4:5" x14ac:dyDescent="0.25">
      <c r="D40358" s="31">
        <v>-324.387</v>
      </c>
      <c r="E40358" s="28">
        <v>270.16199999999998</v>
      </c>
    </row>
    <row r="40359" spans="4:5" x14ac:dyDescent="0.25">
      <c r="D40359" s="31">
        <v>-324.37099999999998</v>
      </c>
      <c r="E40359" s="28">
        <v>270.15699999999998</v>
      </c>
    </row>
    <row r="40360" spans="4:5" x14ac:dyDescent="0.25">
      <c r="D40360" s="31">
        <v>-324.35500000000002</v>
      </c>
      <c r="E40360" s="28">
        <v>270.15300000000002</v>
      </c>
    </row>
    <row r="40361" spans="4:5" x14ac:dyDescent="0.25">
      <c r="D40361" s="31">
        <v>-324.339</v>
      </c>
      <c r="E40361" s="28">
        <v>270.14800000000002</v>
      </c>
    </row>
    <row r="40362" spans="4:5" x14ac:dyDescent="0.25">
      <c r="D40362" s="31">
        <v>-324.32299999999998</v>
      </c>
      <c r="E40362" s="28">
        <v>270.14400000000001</v>
      </c>
    </row>
    <row r="40363" spans="4:5" x14ac:dyDescent="0.25">
      <c r="D40363" s="31">
        <v>-324.30700000000002</v>
      </c>
      <c r="E40363" s="28">
        <v>270.13900000000001</v>
      </c>
    </row>
    <row r="40364" spans="4:5" x14ac:dyDescent="0.25">
      <c r="D40364" s="31">
        <v>-324.291</v>
      </c>
      <c r="E40364" s="28">
        <v>270.13499999999999</v>
      </c>
    </row>
    <row r="40365" spans="4:5" x14ac:dyDescent="0.25">
      <c r="D40365" s="31">
        <v>-324.27499999999998</v>
      </c>
      <c r="E40365" s="28">
        <v>270.13</v>
      </c>
    </row>
    <row r="40366" spans="4:5" x14ac:dyDescent="0.25">
      <c r="D40366" s="31">
        <v>-324.25900000000001</v>
      </c>
      <c r="E40366" s="28">
        <v>270.12599999999998</v>
      </c>
    </row>
    <row r="40367" spans="4:5" x14ac:dyDescent="0.25">
      <c r="D40367" s="31">
        <v>-324.24299999999999</v>
      </c>
      <c r="E40367" s="28">
        <v>270.12200000000001</v>
      </c>
    </row>
    <row r="40368" spans="4:5" x14ac:dyDescent="0.25">
      <c r="D40368" s="31">
        <v>-324.22699999999998</v>
      </c>
      <c r="E40368" s="28">
        <v>270.11799999999999</v>
      </c>
    </row>
    <row r="40369" spans="4:5" x14ac:dyDescent="0.25">
      <c r="D40369" s="31">
        <v>-324.21100000000001</v>
      </c>
      <c r="E40369" s="28">
        <v>270.113</v>
      </c>
    </row>
    <row r="40370" spans="4:5" x14ac:dyDescent="0.25">
      <c r="D40370" s="31">
        <v>-324.19499999999999</v>
      </c>
      <c r="E40370" s="28">
        <v>270.10899999999998</v>
      </c>
    </row>
    <row r="40371" spans="4:5" x14ac:dyDescent="0.25">
      <c r="D40371" s="31">
        <v>-324.17899999999997</v>
      </c>
      <c r="E40371" s="28">
        <v>270.10500000000002</v>
      </c>
    </row>
    <row r="40372" spans="4:5" x14ac:dyDescent="0.25">
      <c r="D40372" s="31">
        <v>-324.16300000000001</v>
      </c>
      <c r="E40372" s="28">
        <v>270.101</v>
      </c>
    </row>
    <row r="40373" spans="4:5" x14ac:dyDescent="0.25">
      <c r="D40373" s="31">
        <v>-324.14699999999999</v>
      </c>
      <c r="E40373" s="28">
        <v>270.09699999999998</v>
      </c>
    </row>
    <row r="40374" spans="4:5" x14ac:dyDescent="0.25">
      <c r="D40374" s="31">
        <v>-324.13099999999997</v>
      </c>
      <c r="E40374" s="28">
        <v>270.09300000000002</v>
      </c>
    </row>
    <row r="40375" spans="4:5" x14ac:dyDescent="0.25">
      <c r="D40375" s="31">
        <v>-324.11500000000001</v>
      </c>
      <c r="E40375" s="28">
        <v>270.089</v>
      </c>
    </row>
    <row r="40376" spans="4:5" x14ac:dyDescent="0.25">
      <c r="D40376" s="31">
        <v>-324.09899999999999</v>
      </c>
      <c r="E40376" s="28">
        <v>270.08499999999998</v>
      </c>
    </row>
    <row r="40377" spans="4:5" x14ac:dyDescent="0.25">
      <c r="D40377" s="31">
        <v>-324.08300000000003</v>
      </c>
      <c r="E40377" s="28">
        <v>270.08100000000002</v>
      </c>
    </row>
    <row r="40378" spans="4:5" x14ac:dyDescent="0.25">
      <c r="D40378" s="31">
        <v>-324.06700000000001</v>
      </c>
      <c r="E40378" s="28">
        <v>270.077</v>
      </c>
    </row>
    <row r="40379" spans="4:5" x14ac:dyDescent="0.25">
      <c r="D40379" s="31">
        <v>-324.05099999999999</v>
      </c>
      <c r="E40379" s="28">
        <v>270.07299999999998</v>
      </c>
    </row>
    <row r="40380" spans="4:5" x14ac:dyDescent="0.25">
      <c r="D40380" s="31">
        <v>-324.03500000000003</v>
      </c>
      <c r="E40380" s="28">
        <v>270.06900000000002</v>
      </c>
    </row>
    <row r="40381" spans="4:5" x14ac:dyDescent="0.25">
      <c r="D40381" s="31">
        <v>-324.01900000000001</v>
      </c>
      <c r="E40381" s="28">
        <v>270.065</v>
      </c>
    </row>
    <row r="40382" spans="4:5" x14ac:dyDescent="0.25">
      <c r="D40382" s="31">
        <v>-324.00299999999999</v>
      </c>
      <c r="E40382" s="28">
        <v>270.06099999999998</v>
      </c>
    </row>
    <row r="40383" spans="4:5" x14ac:dyDescent="0.25">
      <c r="D40383" s="31">
        <v>-323.98700000000002</v>
      </c>
      <c r="E40383" s="28">
        <v>270.05799999999999</v>
      </c>
    </row>
    <row r="40384" spans="4:5" x14ac:dyDescent="0.25">
      <c r="D40384" s="31">
        <v>-323.971</v>
      </c>
      <c r="E40384" s="28">
        <v>270.05399999999997</v>
      </c>
    </row>
    <row r="40385" spans="4:5" x14ac:dyDescent="0.25">
      <c r="D40385" s="31">
        <v>-323.95499999999998</v>
      </c>
      <c r="E40385" s="28">
        <v>270.05</v>
      </c>
    </row>
    <row r="40386" spans="4:5" x14ac:dyDescent="0.25">
      <c r="D40386" s="31">
        <v>-323.93900000000002</v>
      </c>
      <c r="E40386" s="28">
        <v>270.04599999999999</v>
      </c>
    </row>
    <row r="40387" spans="4:5" x14ac:dyDescent="0.25">
      <c r="D40387" s="31">
        <v>-323.923</v>
      </c>
      <c r="E40387" s="28">
        <v>270.04300000000001</v>
      </c>
    </row>
    <row r="40388" spans="4:5" x14ac:dyDescent="0.25">
      <c r="D40388" s="31">
        <v>-323.90699999999998</v>
      </c>
      <c r="E40388" s="28">
        <v>270.03899999999999</v>
      </c>
    </row>
    <row r="40389" spans="4:5" x14ac:dyDescent="0.25">
      <c r="D40389" s="31">
        <v>-323.89100000000002</v>
      </c>
      <c r="E40389" s="28">
        <v>270.036</v>
      </c>
    </row>
    <row r="40390" spans="4:5" x14ac:dyDescent="0.25">
      <c r="D40390" s="31">
        <v>-323.875</v>
      </c>
      <c r="E40390" s="28">
        <v>270.03199999999998</v>
      </c>
    </row>
    <row r="40391" spans="4:5" x14ac:dyDescent="0.25">
      <c r="D40391" s="31">
        <v>-323.85899999999998</v>
      </c>
      <c r="E40391" s="28">
        <v>270.02800000000002</v>
      </c>
    </row>
    <row r="40392" spans="4:5" x14ac:dyDescent="0.25">
      <c r="D40392" s="31">
        <v>-323.84300000000002</v>
      </c>
      <c r="E40392" s="28">
        <v>270.02499999999998</v>
      </c>
    </row>
    <row r="40393" spans="4:5" x14ac:dyDescent="0.25">
      <c r="D40393" s="31">
        <v>-323.827</v>
      </c>
      <c r="E40393" s="28">
        <v>270.02100000000002</v>
      </c>
    </row>
    <row r="40394" spans="4:5" x14ac:dyDescent="0.25">
      <c r="D40394" s="31">
        <v>-323.81099999999998</v>
      </c>
      <c r="E40394" s="28">
        <v>270.01799999999997</v>
      </c>
    </row>
    <row r="40395" spans="4:5" x14ac:dyDescent="0.25">
      <c r="D40395" s="31">
        <v>-323.79500000000002</v>
      </c>
      <c r="E40395" s="28">
        <v>270.01499999999999</v>
      </c>
    </row>
    <row r="40396" spans="4:5" x14ac:dyDescent="0.25">
      <c r="D40396" s="31">
        <v>-323.779</v>
      </c>
      <c r="E40396" s="28">
        <v>270.01100000000002</v>
      </c>
    </row>
    <row r="40397" spans="4:5" x14ac:dyDescent="0.25">
      <c r="D40397" s="31">
        <v>-323.76299999999998</v>
      </c>
      <c r="E40397" s="28">
        <v>270.00799999999998</v>
      </c>
    </row>
    <row r="40398" spans="4:5" x14ac:dyDescent="0.25">
      <c r="D40398" s="31">
        <v>-323.74700000000001</v>
      </c>
      <c r="E40398" s="28">
        <v>270.005</v>
      </c>
    </row>
    <row r="40399" spans="4:5" x14ac:dyDescent="0.25">
      <c r="D40399" s="31">
        <v>-323.73099999999999</v>
      </c>
      <c r="E40399" s="28">
        <v>270.00099999999998</v>
      </c>
    </row>
    <row r="40400" spans="4:5" x14ac:dyDescent="0.25">
      <c r="D40400" s="31">
        <v>-323.71499999999997</v>
      </c>
      <c r="E40400" s="28">
        <v>269.99799999999999</v>
      </c>
    </row>
    <row r="40401" spans="4:5" x14ac:dyDescent="0.25">
      <c r="D40401" s="31">
        <v>-323.69900000000001</v>
      </c>
      <c r="E40401" s="28">
        <v>269.995</v>
      </c>
    </row>
    <row r="40402" spans="4:5" x14ac:dyDescent="0.25">
      <c r="D40402" s="31">
        <v>-323.68299999999999</v>
      </c>
      <c r="E40402" s="28">
        <v>269.99200000000002</v>
      </c>
    </row>
    <row r="40403" spans="4:5" x14ac:dyDescent="0.25">
      <c r="D40403" s="31">
        <v>-323.66699999999997</v>
      </c>
      <c r="E40403" s="28">
        <v>269.988</v>
      </c>
    </row>
    <row r="40404" spans="4:5" x14ac:dyDescent="0.25">
      <c r="D40404" s="31">
        <v>-323.65100000000001</v>
      </c>
      <c r="E40404" s="28">
        <v>269.98500000000001</v>
      </c>
    </row>
    <row r="40405" spans="4:5" x14ac:dyDescent="0.25">
      <c r="D40405" s="31">
        <v>-323.63499999999999</v>
      </c>
      <c r="E40405" s="28">
        <v>269.98200000000003</v>
      </c>
    </row>
    <row r="40406" spans="4:5" x14ac:dyDescent="0.25">
      <c r="D40406" s="31">
        <v>-323.62</v>
      </c>
      <c r="E40406" s="28">
        <v>269.97899999999998</v>
      </c>
    </row>
    <row r="40407" spans="4:5" x14ac:dyDescent="0.25">
      <c r="D40407" s="31">
        <v>-323.60399999999998</v>
      </c>
      <c r="E40407" s="28">
        <v>269.976</v>
      </c>
    </row>
    <row r="40408" spans="4:5" x14ac:dyDescent="0.25">
      <c r="D40408" s="31">
        <v>-323.58800000000002</v>
      </c>
      <c r="E40408" s="28">
        <v>269.97300000000001</v>
      </c>
    </row>
    <row r="40409" spans="4:5" x14ac:dyDescent="0.25">
      <c r="D40409" s="31">
        <v>-323.572</v>
      </c>
      <c r="E40409" s="28">
        <v>269.97000000000003</v>
      </c>
    </row>
    <row r="40410" spans="4:5" x14ac:dyDescent="0.25">
      <c r="D40410" s="31">
        <v>-323.55599999999998</v>
      </c>
      <c r="E40410" s="28">
        <v>269.96699999999998</v>
      </c>
    </row>
    <row r="40411" spans="4:5" x14ac:dyDescent="0.25">
      <c r="D40411" s="31">
        <v>-323.54000000000002</v>
      </c>
      <c r="E40411" s="28">
        <v>269.964</v>
      </c>
    </row>
    <row r="40412" spans="4:5" x14ac:dyDescent="0.25">
      <c r="D40412" s="31">
        <v>-323.524</v>
      </c>
      <c r="E40412" s="28">
        <v>269.96199999999999</v>
      </c>
    </row>
    <row r="40413" spans="4:5" x14ac:dyDescent="0.25">
      <c r="D40413" s="31">
        <v>-323.50799999999998</v>
      </c>
      <c r="E40413" s="28">
        <v>269.959</v>
      </c>
    </row>
    <row r="40414" spans="4:5" x14ac:dyDescent="0.25">
      <c r="D40414" s="31">
        <v>-323.49200000000002</v>
      </c>
      <c r="E40414" s="28">
        <v>269.95600000000002</v>
      </c>
    </row>
    <row r="40415" spans="4:5" x14ac:dyDescent="0.25">
      <c r="D40415" s="31">
        <v>-323.476</v>
      </c>
      <c r="E40415" s="28">
        <v>269.95299999999997</v>
      </c>
    </row>
    <row r="40416" spans="4:5" x14ac:dyDescent="0.25">
      <c r="D40416" s="31">
        <v>-323.45999999999998</v>
      </c>
      <c r="E40416" s="28">
        <v>269.95</v>
      </c>
    </row>
    <row r="40417" spans="4:5" x14ac:dyDescent="0.25">
      <c r="D40417" s="31">
        <v>-323.44400000000002</v>
      </c>
      <c r="E40417" s="28">
        <v>269.94799999999998</v>
      </c>
    </row>
    <row r="40418" spans="4:5" x14ac:dyDescent="0.25">
      <c r="D40418" s="31">
        <v>-323.428</v>
      </c>
      <c r="E40418" s="28">
        <v>269.94499999999999</v>
      </c>
    </row>
    <row r="40419" spans="4:5" x14ac:dyDescent="0.25">
      <c r="D40419" s="31">
        <v>-323.41199999999998</v>
      </c>
      <c r="E40419" s="28">
        <v>269.94200000000001</v>
      </c>
    </row>
    <row r="40420" spans="4:5" x14ac:dyDescent="0.25">
      <c r="D40420" s="31">
        <v>-323.39600000000002</v>
      </c>
      <c r="E40420" s="28">
        <v>269.94</v>
      </c>
    </row>
    <row r="40421" spans="4:5" x14ac:dyDescent="0.25">
      <c r="D40421" s="31">
        <v>-323.38</v>
      </c>
      <c r="E40421" s="28">
        <v>269.93700000000001</v>
      </c>
    </row>
    <row r="40422" spans="4:5" x14ac:dyDescent="0.25">
      <c r="D40422" s="31">
        <v>-323.36399999999998</v>
      </c>
      <c r="E40422" s="28">
        <v>269.935</v>
      </c>
    </row>
    <row r="40423" spans="4:5" x14ac:dyDescent="0.25">
      <c r="D40423" s="31">
        <v>-323.34800000000001</v>
      </c>
      <c r="E40423" s="28">
        <v>269.93200000000002</v>
      </c>
    </row>
    <row r="40424" spans="4:5" x14ac:dyDescent="0.25">
      <c r="D40424" s="31">
        <v>-323.33199999999999</v>
      </c>
      <c r="E40424" s="28">
        <v>269.92899999999997</v>
      </c>
    </row>
    <row r="40425" spans="4:5" x14ac:dyDescent="0.25">
      <c r="D40425" s="31">
        <v>-323.31599999999997</v>
      </c>
      <c r="E40425" s="28">
        <v>269.92700000000002</v>
      </c>
    </row>
    <row r="40426" spans="4:5" x14ac:dyDescent="0.25">
      <c r="D40426" s="31">
        <v>-323.3</v>
      </c>
      <c r="E40426" s="28">
        <v>269.92500000000001</v>
      </c>
    </row>
    <row r="40427" spans="4:5" x14ac:dyDescent="0.25">
      <c r="D40427" s="31">
        <v>-323.28399999999999</v>
      </c>
      <c r="E40427" s="28">
        <v>269.92200000000003</v>
      </c>
    </row>
    <row r="40428" spans="4:5" x14ac:dyDescent="0.25">
      <c r="D40428" s="31">
        <v>-323.26799999999997</v>
      </c>
      <c r="E40428" s="28">
        <v>269.92</v>
      </c>
    </row>
    <row r="40429" spans="4:5" x14ac:dyDescent="0.25">
      <c r="D40429" s="31">
        <v>-323.25200000000001</v>
      </c>
      <c r="E40429" s="28">
        <v>269.91699999999997</v>
      </c>
    </row>
    <row r="40430" spans="4:5" x14ac:dyDescent="0.25">
      <c r="D40430" s="31">
        <v>-323.23599999999999</v>
      </c>
      <c r="E40430" s="28">
        <v>269.91500000000002</v>
      </c>
    </row>
    <row r="40431" spans="4:5" x14ac:dyDescent="0.25">
      <c r="D40431" s="31">
        <v>-323.22000000000003</v>
      </c>
      <c r="E40431" s="28">
        <v>269.91300000000001</v>
      </c>
    </row>
    <row r="40432" spans="4:5" x14ac:dyDescent="0.25">
      <c r="D40432" s="31">
        <v>-323.20400000000001</v>
      </c>
      <c r="E40432" s="28">
        <v>269.911</v>
      </c>
    </row>
    <row r="40433" spans="4:5" x14ac:dyDescent="0.25">
      <c r="D40433" s="31">
        <v>-323.18799999999999</v>
      </c>
      <c r="E40433" s="28">
        <v>269.90800000000002</v>
      </c>
    </row>
    <row r="40434" spans="4:5" x14ac:dyDescent="0.25">
      <c r="D40434" s="31">
        <v>-323.17200000000003</v>
      </c>
      <c r="E40434" s="28">
        <v>269.90600000000001</v>
      </c>
    </row>
    <row r="40435" spans="4:5" x14ac:dyDescent="0.25">
      <c r="D40435" s="31">
        <v>-323.15600000000001</v>
      </c>
      <c r="E40435" s="28">
        <v>269.904</v>
      </c>
    </row>
    <row r="40436" spans="4:5" x14ac:dyDescent="0.25">
      <c r="D40436" s="31">
        <v>-323.14</v>
      </c>
      <c r="E40436" s="28">
        <v>269.90199999999999</v>
      </c>
    </row>
    <row r="40437" spans="4:5" x14ac:dyDescent="0.25">
      <c r="D40437" s="31">
        <v>-323.12400000000002</v>
      </c>
      <c r="E40437" s="28">
        <v>269.89999999999998</v>
      </c>
    </row>
    <row r="40438" spans="4:5" x14ac:dyDescent="0.25">
      <c r="D40438" s="31">
        <v>-323.108</v>
      </c>
      <c r="E40438" s="28">
        <v>269.89800000000002</v>
      </c>
    </row>
    <row r="40439" spans="4:5" x14ac:dyDescent="0.25">
      <c r="D40439" s="31">
        <v>-323.09199999999998</v>
      </c>
      <c r="E40439" s="28">
        <v>269.89600000000002</v>
      </c>
    </row>
    <row r="40440" spans="4:5" x14ac:dyDescent="0.25">
      <c r="D40440" s="31">
        <v>-323.07600000000002</v>
      </c>
      <c r="E40440" s="28">
        <v>269.89400000000001</v>
      </c>
    </row>
    <row r="40441" spans="4:5" x14ac:dyDescent="0.25">
      <c r="D40441" s="31">
        <v>-323.06</v>
      </c>
      <c r="E40441" s="28">
        <v>269.892</v>
      </c>
    </row>
    <row r="40442" spans="4:5" x14ac:dyDescent="0.25">
      <c r="D40442" s="31">
        <v>-323.04399999999998</v>
      </c>
      <c r="E40442" s="28">
        <v>269.89</v>
      </c>
    </row>
    <row r="40443" spans="4:5" x14ac:dyDescent="0.25">
      <c r="D40443" s="31">
        <v>-323.02800000000002</v>
      </c>
      <c r="E40443" s="28">
        <v>269.88799999999998</v>
      </c>
    </row>
    <row r="40444" spans="4:5" x14ac:dyDescent="0.25">
      <c r="D40444" s="31">
        <v>-323.012</v>
      </c>
      <c r="E40444" s="28">
        <v>269.88600000000002</v>
      </c>
    </row>
    <row r="40445" spans="4:5" x14ac:dyDescent="0.25">
      <c r="D40445" s="31">
        <v>-322.99599999999998</v>
      </c>
      <c r="E40445" s="28">
        <v>269.88400000000001</v>
      </c>
    </row>
    <row r="40446" spans="4:5" x14ac:dyDescent="0.25">
      <c r="D40446" s="31">
        <v>-322.98</v>
      </c>
      <c r="E40446" s="28">
        <v>269.88200000000001</v>
      </c>
    </row>
    <row r="40447" spans="4:5" x14ac:dyDescent="0.25">
      <c r="D40447" s="31">
        <v>-322.964</v>
      </c>
      <c r="E40447" s="28">
        <v>269.88099999999997</v>
      </c>
    </row>
    <row r="40448" spans="4:5" x14ac:dyDescent="0.25">
      <c r="D40448" s="31">
        <v>-322.94799999999998</v>
      </c>
      <c r="E40448" s="28">
        <v>269.87900000000002</v>
      </c>
    </row>
    <row r="40449" spans="4:5" x14ac:dyDescent="0.25">
      <c r="D40449" s="31">
        <v>-322.93200000000002</v>
      </c>
      <c r="E40449" s="28">
        <v>269.87700000000001</v>
      </c>
    </row>
    <row r="40450" spans="4:5" x14ac:dyDescent="0.25">
      <c r="D40450" s="31">
        <v>-322.916</v>
      </c>
      <c r="E40450" s="28">
        <v>269.875</v>
      </c>
    </row>
    <row r="40451" spans="4:5" x14ac:dyDescent="0.25">
      <c r="D40451" s="31">
        <v>-322.89999999999998</v>
      </c>
      <c r="E40451" s="28">
        <v>269.87400000000002</v>
      </c>
    </row>
    <row r="40452" spans="4:5" x14ac:dyDescent="0.25">
      <c r="D40452" s="31">
        <v>-322.88400000000001</v>
      </c>
      <c r="E40452" s="28">
        <v>269.87200000000001</v>
      </c>
    </row>
    <row r="40453" spans="4:5" x14ac:dyDescent="0.25">
      <c r="D40453" s="31">
        <v>-322.86799999999999</v>
      </c>
      <c r="E40453" s="28">
        <v>269.87099999999998</v>
      </c>
    </row>
    <row r="40454" spans="4:5" x14ac:dyDescent="0.25">
      <c r="D40454" s="31">
        <v>-322.85199999999998</v>
      </c>
      <c r="E40454" s="28">
        <v>269.86900000000003</v>
      </c>
    </row>
    <row r="40455" spans="4:5" x14ac:dyDescent="0.25">
      <c r="D40455" s="31">
        <v>-322.83600000000001</v>
      </c>
      <c r="E40455" s="28">
        <v>269.86700000000002</v>
      </c>
    </row>
    <row r="40456" spans="4:5" x14ac:dyDescent="0.25">
      <c r="D40456" s="31">
        <v>-322.82</v>
      </c>
      <c r="E40456" s="28">
        <v>269.86599999999999</v>
      </c>
    </row>
    <row r="40457" spans="4:5" x14ac:dyDescent="0.25">
      <c r="D40457" s="31">
        <v>-322.80399999999997</v>
      </c>
      <c r="E40457" s="28">
        <v>269.86500000000001</v>
      </c>
    </row>
    <row r="40458" spans="4:5" x14ac:dyDescent="0.25">
      <c r="D40458" s="31">
        <v>-322.78800000000001</v>
      </c>
      <c r="E40458" s="28">
        <v>269.863</v>
      </c>
    </row>
    <row r="40459" spans="4:5" x14ac:dyDescent="0.25">
      <c r="D40459" s="31">
        <v>-322.77199999999999</v>
      </c>
      <c r="E40459" s="28">
        <v>269.86200000000002</v>
      </c>
    </row>
    <row r="40460" spans="4:5" x14ac:dyDescent="0.25">
      <c r="D40460" s="31">
        <v>-322.75599999999997</v>
      </c>
      <c r="E40460" s="28">
        <v>269.86</v>
      </c>
    </row>
    <row r="40461" spans="4:5" x14ac:dyDescent="0.25">
      <c r="D40461" s="31">
        <v>-322.74</v>
      </c>
      <c r="E40461" s="28">
        <v>269.85899999999998</v>
      </c>
    </row>
    <row r="40462" spans="4:5" x14ac:dyDescent="0.25">
      <c r="D40462" s="31">
        <v>-322.72399999999999</v>
      </c>
      <c r="E40462" s="28">
        <v>269.858</v>
      </c>
    </row>
    <row r="40463" spans="4:5" x14ac:dyDescent="0.25">
      <c r="D40463" s="31">
        <v>-322.70800000000003</v>
      </c>
      <c r="E40463" s="28">
        <v>269.85599999999999</v>
      </c>
    </row>
    <row r="40464" spans="4:5" x14ac:dyDescent="0.25">
      <c r="D40464" s="31">
        <v>-322.69200000000001</v>
      </c>
      <c r="E40464" s="28">
        <v>269.85500000000002</v>
      </c>
    </row>
    <row r="40465" spans="4:5" x14ac:dyDescent="0.25">
      <c r="D40465" s="31">
        <v>-322.67599999999999</v>
      </c>
      <c r="E40465" s="28">
        <v>269.85399999999998</v>
      </c>
    </row>
    <row r="40466" spans="4:5" x14ac:dyDescent="0.25">
      <c r="D40466" s="31">
        <v>-322.66000000000003</v>
      </c>
      <c r="E40466" s="28">
        <v>269.85300000000001</v>
      </c>
    </row>
    <row r="40467" spans="4:5" x14ac:dyDescent="0.25">
      <c r="D40467" s="31">
        <v>-322.64400000000001</v>
      </c>
      <c r="E40467" s="28">
        <v>269.85199999999998</v>
      </c>
    </row>
    <row r="40468" spans="4:5" x14ac:dyDescent="0.25">
      <c r="D40468" s="31">
        <v>-322.62799999999999</v>
      </c>
      <c r="E40468" s="28">
        <v>269.85000000000002</v>
      </c>
    </row>
    <row r="40469" spans="4:5" x14ac:dyDescent="0.25">
      <c r="D40469" s="31">
        <v>-322.61200000000002</v>
      </c>
      <c r="E40469" s="28">
        <v>269.84899999999999</v>
      </c>
    </row>
    <row r="40470" spans="4:5" x14ac:dyDescent="0.25">
      <c r="D40470" s="31">
        <v>-322.596</v>
      </c>
      <c r="E40470" s="28">
        <v>269.84800000000001</v>
      </c>
    </row>
    <row r="40471" spans="4:5" x14ac:dyDescent="0.25">
      <c r="D40471" s="31">
        <v>-322.58</v>
      </c>
      <c r="E40471" s="28">
        <v>269.84699999999998</v>
      </c>
    </row>
    <row r="40472" spans="4:5" x14ac:dyDescent="0.25">
      <c r="D40472" s="31">
        <v>-322.56400000000002</v>
      </c>
      <c r="E40472" s="28">
        <v>269.846</v>
      </c>
    </row>
    <row r="40473" spans="4:5" x14ac:dyDescent="0.25">
      <c r="D40473" s="31">
        <v>-322.548</v>
      </c>
      <c r="E40473" s="28">
        <v>269.84500000000003</v>
      </c>
    </row>
    <row r="40474" spans="4:5" x14ac:dyDescent="0.25">
      <c r="D40474" s="31">
        <v>-322.53199999999998</v>
      </c>
      <c r="E40474" s="28">
        <v>269.84399999999999</v>
      </c>
    </row>
    <row r="40475" spans="4:5" x14ac:dyDescent="0.25">
      <c r="D40475" s="31">
        <v>-322.51600000000002</v>
      </c>
      <c r="E40475" s="28">
        <v>269.84300000000002</v>
      </c>
    </row>
    <row r="40476" spans="4:5" x14ac:dyDescent="0.25">
      <c r="D40476" s="31">
        <v>-322.5</v>
      </c>
      <c r="E40476" s="28">
        <v>269.84199999999998</v>
      </c>
    </row>
    <row r="40477" spans="4:5" x14ac:dyDescent="0.25">
      <c r="D40477" s="31">
        <v>-322.48399999999998</v>
      </c>
      <c r="E40477" s="28">
        <v>269.84199999999998</v>
      </c>
    </row>
    <row r="40478" spans="4:5" x14ac:dyDescent="0.25">
      <c r="D40478" s="31">
        <v>-322.46800000000002</v>
      </c>
      <c r="E40478" s="28">
        <v>269.84100000000001</v>
      </c>
    </row>
    <row r="40479" spans="4:5" x14ac:dyDescent="0.25">
      <c r="D40479" s="31">
        <v>-322.452</v>
      </c>
      <c r="E40479" s="28">
        <v>269.83999999999997</v>
      </c>
    </row>
    <row r="40480" spans="4:5" x14ac:dyDescent="0.25">
      <c r="D40480" s="31">
        <v>-322.43599999999998</v>
      </c>
      <c r="E40480" s="28">
        <v>269.839</v>
      </c>
    </row>
    <row r="40481" spans="4:5" x14ac:dyDescent="0.25">
      <c r="D40481" s="31">
        <v>-322.42</v>
      </c>
      <c r="E40481" s="28">
        <v>269.839</v>
      </c>
    </row>
    <row r="40482" spans="4:5" x14ac:dyDescent="0.25">
      <c r="D40482" s="31">
        <v>-322.404</v>
      </c>
      <c r="E40482" s="28">
        <v>269.83800000000002</v>
      </c>
    </row>
    <row r="40483" spans="4:5" x14ac:dyDescent="0.25">
      <c r="D40483" s="31">
        <v>-322.38799999999998</v>
      </c>
      <c r="E40483" s="28">
        <v>269.83699999999999</v>
      </c>
    </row>
    <row r="40484" spans="4:5" x14ac:dyDescent="0.25">
      <c r="D40484" s="31">
        <v>-322.37200000000001</v>
      </c>
      <c r="E40484" s="28">
        <v>269.83699999999999</v>
      </c>
    </row>
    <row r="40485" spans="4:5" x14ac:dyDescent="0.25">
      <c r="D40485" s="31">
        <v>-322.35599999999999</v>
      </c>
      <c r="E40485" s="28">
        <v>269.83600000000001</v>
      </c>
    </row>
    <row r="40486" spans="4:5" x14ac:dyDescent="0.25">
      <c r="D40486" s="31">
        <v>-322.33999999999997</v>
      </c>
      <c r="E40486" s="28">
        <v>269.83499999999998</v>
      </c>
    </row>
    <row r="40487" spans="4:5" x14ac:dyDescent="0.25">
      <c r="D40487" s="31">
        <v>-322.32400000000001</v>
      </c>
      <c r="E40487" s="28">
        <v>269.83499999999998</v>
      </c>
    </row>
    <row r="40488" spans="4:5" x14ac:dyDescent="0.25">
      <c r="D40488" s="31">
        <v>-322.30799999999999</v>
      </c>
      <c r="E40488" s="28">
        <v>269.834</v>
      </c>
    </row>
    <row r="40489" spans="4:5" x14ac:dyDescent="0.25">
      <c r="D40489" s="31">
        <v>-322.29199999999997</v>
      </c>
      <c r="E40489" s="28">
        <v>269.834</v>
      </c>
    </row>
    <row r="40490" spans="4:5" x14ac:dyDescent="0.25">
      <c r="D40490" s="31">
        <v>-322.27600000000001</v>
      </c>
      <c r="E40490" s="28">
        <v>269.83300000000003</v>
      </c>
    </row>
    <row r="40491" spans="4:5" x14ac:dyDescent="0.25">
      <c r="D40491" s="31">
        <v>-322.26</v>
      </c>
      <c r="E40491" s="28">
        <v>269.83300000000003</v>
      </c>
    </row>
    <row r="40492" spans="4:5" x14ac:dyDescent="0.25">
      <c r="D40492" s="31">
        <v>-322.24400000000003</v>
      </c>
      <c r="E40492" s="28">
        <v>269.83300000000003</v>
      </c>
    </row>
    <row r="40493" spans="4:5" x14ac:dyDescent="0.25">
      <c r="D40493" s="31">
        <v>-322.22800000000001</v>
      </c>
      <c r="E40493" s="28">
        <v>269.83199999999999</v>
      </c>
    </row>
    <row r="40494" spans="4:5" x14ac:dyDescent="0.25">
      <c r="D40494" s="31">
        <v>-322.21199999999999</v>
      </c>
      <c r="E40494" s="28">
        <v>269.83199999999999</v>
      </c>
    </row>
    <row r="40495" spans="4:5" x14ac:dyDescent="0.25">
      <c r="D40495" s="31">
        <v>-322.19600000000003</v>
      </c>
      <c r="E40495" s="28">
        <v>269.83199999999999</v>
      </c>
    </row>
    <row r="40496" spans="4:5" x14ac:dyDescent="0.25">
      <c r="D40496" s="31">
        <v>-322.18</v>
      </c>
      <c r="E40496" s="28">
        <v>269.83100000000002</v>
      </c>
    </row>
    <row r="40497" spans="4:5" x14ac:dyDescent="0.25">
      <c r="D40497" s="31">
        <v>-322.16399999999999</v>
      </c>
      <c r="E40497" s="28">
        <v>269.83100000000002</v>
      </c>
    </row>
    <row r="40498" spans="4:5" x14ac:dyDescent="0.25">
      <c r="D40498" s="31">
        <v>-322.14800000000002</v>
      </c>
      <c r="E40498" s="28">
        <v>269.83100000000002</v>
      </c>
    </row>
    <row r="40499" spans="4:5" x14ac:dyDescent="0.25">
      <c r="D40499" s="31">
        <v>-322.13200000000001</v>
      </c>
      <c r="E40499" s="28">
        <v>269.83100000000002</v>
      </c>
    </row>
    <row r="40500" spans="4:5" x14ac:dyDescent="0.25">
      <c r="D40500" s="31">
        <v>-322.11599999999999</v>
      </c>
      <c r="E40500" s="28">
        <v>269.83100000000002</v>
      </c>
    </row>
    <row r="40501" spans="4:5" x14ac:dyDescent="0.25">
      <c r="D40501" s="31">
        <v>-322.10000000000002</v>
      </c>
      <c r="E40501" s="28">
        <v>269.83100000000002</v>
      </c>
    </row>
    <row r="40502" spans="4:5" x14ac:dyDescent="0.25">
      <c r="D40502" s="31">
        <v>-322.084</v>
      </c>
      <c r="E40502" s="28">
        <v>269.83</v>
      </c>
    </row>
    <row r="40503" spans="4:5" x14ac:dyDescent="0.25">
      <c r="D40503" s="31">
        <v>-322.06799999999998</v>
      </c>
      <c r="E40503" s="28">
        <v>269.83</v>
      </c>
    </row>
    <row r="40504" spans="4:5" x14ac:dyDescent="0.25">
      <c r="D40504" s="31">
        <v>-322.05200000000002</v>
      </c>
      <c r="E40504" s="28">
        <v>269.83</v>
      </c>
    </row>
    <row r="40505" spans="4:5" x14ac:dyDescent="0.25">
      <c r="D40505" s="31">
        <v>-322.036</v>
      </c>
      <c r="E40505" s="28">
        <v>269.83</v>
      </c>
    </row>
    <row r="40506" spans="4:5" x14ac:dyDescent="0.25">
      <c r="D40506" s="31">
        <v>-322.02</v>
      </c>
      <c r="E40506" s="28">
        <v>269.83</v>
      </c>
    </row>
    <row r="40507" spans="4:5" x14ac:dyDescent="0.25">
      <c r="D40507" s="31">
        <v>-322.00400000000002</v>
      </c>
      <c r="E40507" s="28">
        <v>269.83</v>
      </c>
    </row>
    <row r="40508" spans="4:5" x14ac:dyDescent="0.25">
      <c r="D40508" s="31">
        <v>-321.988</v>
      </c>
      <c r="E40508" s="28">
        <v>269.83100000000002</v>
      </c>
    </row>
    <row r="40509" spans="4:5" x14ac:dyDescent="0.25">
      <c r="D40509" s="31">
        <v>-321.97199999999998</v>
      </c>
      <c r="E40509" s="28">
        <v>269.83100000000002</v>
      </c>
    </row>
    <row r="40510" spans="4:5" x14ac:dyDescent="0.25">
      <c r="D40510" s="31">
        <v>-321.95600000000002</v>
      </c>
      <c r="E40510" s="28">
        <v>269.83100000000002</v>
      </c>
    </row>
    <row r="40511" spans="4:5" x14ac:dyDescent="0.25">
      <c r="D40511" s="31">
        <v>-321.94</v>
      </c>
      <c r="E40511" s="28">
        <v>269.83100000000002</v>
      </c>
    </row>
    <row r="40512" spans="4:5" x14ac:dyDescent="0.25">
      <c r="D40512" s="31">
        <v>-321.92399999999998</v>
      </c>
      <c r="E40512" s="28">
        <v>269.83100000000002</v>
      </c>
    </row>
    <row r="40513" spans="4:5" x14ac:dyDescent="0.25">
      <c r="D40513" s="31">
        <v>-321.90800000000002</v>
      </c>
      <c r="E40513" s="28">
        <v>269.83199999999999</v>
      </c>
    </row>
    <row r="40514" spans="4:5" x14ac:dyDescent="0.25">
      <c r="D40514" s="31">
        <v>-321.892</v>
      </c>
      <c r="E40514" s="28">
        <v>269.83199999999999</v>
      </c>
    </row>
    <row r="40515" spans="4:5" x14ac:dyDescent="0.25">
      <c r="D40515" s="31">
        <v>-321.87599999999998</v>
      </c>
      <c r="E40515" s="28">
        <v>269.83199999999999</v>
      </c>
    </row>
    <row r="40516" spans="4:5" x14ac:dyDescent="0.25">
      <c r="D40516" s="31">
        <v>-321.86</v>
      </c>
      <c r="E40516" s="28">
        <v>269.83300000000003</v>
      </c>
    </row>
    <row r="40517" spans="4:5" x14ac:dyDescent="0.25">
      <c r="D40517" s="31">
        <v>-321.84399999999999</v>
      </c>
      <c r="E40517" s="28">
        <v>269.83300000000003</v>
      </c>
    </row>
    <row r="40518" spans="4:5" x14ac:dyDescent="0.25">
      <c r="D40518" s="31">
        <v>-321.82799999999997</v>
      </c>
      <c r="E40518" s="28">
        <v>269.83300000000003</v>
      </c>
    </row>
    <row r="40519" spans="4:5" x14ac:dyDescent="0.25">
      <c r="D40519" s="31">
        <v>-321.81200000000001</v>
      </c>
      <c r="E40519" s="28">
        <v>269.834</v>
      </c>
    </row>
    <row r="40520" spans="4:5" x14ac:dyDescent="0.25">
      <c r="D40520" s="31">
        <v>-321.79700000000003</v>
      </c>
      <c r="E40520" s="28">
        <v>269.834</v>
      </c>
    </row>
    <row r="40521" spans="4:5" x14ac:dyDescent="0.25">
      <c r="D40521" s="31">
        <v>-321.78100000000001</v>
      </c>
      <c r="E40521" s="28">
        <v>269.83499999999998</v>
      </c>
    </row>
    <row r="40522" spans="4:5" x14ac:dyDescent="0.25">
      <c r="D40522" s="31">
        <v>-321.76499999999999</v>
      </c>
      <c r="E40522" s="28">
        <v>269.83499999999998</v>
      </c>
    </row>
    <row r="40523" spans="4:5" x14ac:dyDescent="0.25">
      <c r="D40523" s="31">
        <v>-321.74900000000002</v>
      </c>
      <c r="E40523" s="28">
        <v>269.83600000000001</v>
      </c>
    </row>
    <row r="40524" spans="4:5" x14ac:dyDescent="0.25">
      <c r="D40524" s="31">
        <v>-321.733</v>
      </c>
      <c r="E40524" s="28">
        <v>269.83600000000001</v>
      </c>
    </row>
    <row r="40525" spans="4:5" x14ac:dyDescent="0.25">
      <c r="D40525" s="31">
        <v>-321.71699999999998</v>
      </c>
      <c r="E40525" s="28">
        <v>269.83699999999999</v>
      </c>
    </row>
    <row r="40526" spans="4:5" x14ac:dyDescent="0.25">
      <c r="D40526" s="31">
        <v>-321.70100000000002</v>
      </c>
      <c r="E40526" s="28">
        <v>269.83800000000002</v>
      </c>
    </row>
    <row r="40527" spans="4:5" x14ac:dyDescent="0.25">
      <c r="D40527" s="31">
        <v>-321.685</v>
      </c>
      <c r="E40527" s="28">
        <v>269.83800000000002</v>
      </c>
    </row>
    <row r="40528" spans="4:5" x14ac:dyDescent="0.25">
      <c r="D40528" s="31">
        <v>-321.66899999999998</v>
      </c>
      <c r="E40528" s="28">
        <v>269.839</v>
      </c>
    </row>
    <row r="40529" spans="4:5" x14ac:dyDescent="0.25">
      <c r="D40529" s="31">
        <v>-321.65300000000002</v>
      </c>
      <c r="E40529" s="28">
        <v>269.83999999999997</v>
      </c>
    </row>
    <row r="40530" spans="4:5" x14ac:dyDescent="0.25">
      <c r="D40530" s="31">
        <v>-321.637</v>
      </c>
      <c r="E40530" s="28">
        <v>269.84100000000001</v>
      </c>
    </row>
    <row r="40531" spans="4:5" x14ac:dyDescent="0.25">
      <c r="D40531" s="31">
        <v>-321.62099999999998</v>
      </c>
      <c r="E40531" s="28">
        <v>269.84100000000001</v>
      </c>
    </row>
    <row r="40532" spans="4:5" x14ac:dyDescent="0.25">
      <c r="D40532" s="31">
        <v>-321.60500000000002</v>
      </c>
      <c r="E40532" s="28">
        <v>269.84199999999998</v>
      </c>
    </row>
    <row r="40533" spans="4:5" x14ac:dyDescent="0.25">
      <c r="D40533" s="31">
        <v>-321.589</v>
      </c>
      <c r="E40533" s="28">
        <v>269.84300000000002</v>
      </c>
    </row>
    <row r="40534" spans="4:5" x14ac:dyDescent="0.25">
      <c r="D40534" s="31">
        <v>-321.57299999999998</v>
      </c>
      <c r="E40534" s="28">
        <v>269.84399999999999</v>
      </c>
    </row>
    <row r="40535" spans="4:5" x14ac:dyDescent="0.25">
      <c r="D40535" s="31">
        <v>-321.55700000000002</v>
      </c>
      <c r="E40535" s="28">
        <v>269.84500000000003</v>
      </c>
    </row>
    <row r="40536" spans="4:5" x14ac:dyDescent="0.25">
      <c r="D40536" s="31">
        <v>-321.541</v>
      </c>
      <c r="E40536" s="28">
        <v>269.846</v>
      </c>
    </row>
    <row r="40537" spans="4:5" x14ac:dyDescent="0.25">
      <c r="D40537" s="31">
        <v>-321.52499999999998</v>
      </c>
      <c r="E40537" s="28">
        <v>269.84699999999998</v>
      </c>
    </row>
    <row r="40538" spans="4:5" x14ac:dyDescent="0.25">
      <c r="D40538" s="31">
        <v>-321.50900000000001</v>
      </c>
      <c r="E40538" s="28">
        <v>269.84800000000001</v>
      </c>
    </row>
    <row r="40539" spans="4:5" x14ac:dyDescent="0.25">
      <c r="D40539" s="31">
        <v>-321.49299999999999</v>
      </c>
      <c r="E40539" s="28">
        <v>269.84899999999999</v>
      </c>
    </row>
    <row r="40540" spans="4:5" x14ac:dyDescent="0.25">
      <c r="D40540" s="31">
        <v>-321.47699999999998</v>
      </c>
      <c r="E40540" s="28">
        <v>269.85000000000002</v>
      </c>
    </row>
    <row r="40541" spans="4:5" x14ac:dyDescent="0.25">
      <c r="D40541" s="31">
        <v>-321.46100000000001</v>
      </c>
      <c r="E40541" s="28">
        <v>269.851</v>
      </c>
    </row>
    <row r="40542" spans="4:5" x14ac:dyDescent="0.25">
      <c r="D40542" s="31">
        <v>-321.44499999999999</v>
      </c>
      <c r="E40542" s="28">
        <v>269.85199999999998</v>
      </c>
    </row>
    <row r="40543" spans="4:5" x14ac:dyDescent="0.25">
      <c r="D40543" s="31">
        <v>-321.42899999999997</v>
      </c>
      <c r="E40543" s="28">
        <v>269.85399999999998</v>
      </c>
    </row>
    <row r="40544" spans="4:5" x14ac:dyDescent="0.25">
      <c r="D40544" s="31">
        <v>-321.41300000000001</v>
      </c>
      <c r="E40544" s="28">
        <v>269.85500000000002</v>
      </c>
    </row>
    <row r="40545" spans="4:5" x14ac:dyDescent="0.25">
      <c r="D40545" s="31">
        <v>-321.39699999999999</v>
      </c>
      <c r="E40545" s="28">
        <v>269.85599999999999</v>
      </c>
    </row>
    <row r="40546" spans="4:5" x14ac:dyDescent="0.25">
      <c r="D40546" s="31">
        <v>-321.38099999999997</v>
      </c>
      <c r="E40546" s="28">
        <v>269.85700000000003</v>
      </c>
    </row>
    <row r="40547" spans="4:5" x14ac:dyDescent="0.25">
      <c r="D40547" s="31">
        <v>-321.36500000000001</v>
      </c>
      <c r="E40547" s="28">
        <v>269.85899999999998</v>
      </c>
    </row>
    <row r="40548" spans="4:5" x14ac:dyDescent="0.25">
      <c r="D40548" s="31">
        <v>-321.34899999999999</v>
      </c>
      <c r="E40548" s="28">
        <v>269.86</v>
      </c>
    </row>
    <row r="40549" spans="4:5" x14ac:dyDescent="0.25">
      <c r="D40549" s="31">
        <v>-321.33300000000003</v>
      </c>
      <c r="E40549" s="28">
        <v>269.86099999999999</v>
      </c>
    </row>
    <row r="40550" spans="4:5" x14ac:dyDescent="0.25">
      <c r="D40550" s="31">
        <v>-321.31700000000001</v>
      </c>
      <c r="E40550" s="28">
        <v>269.863</v>
      </c>
    </row>
    <row r="40551" spans="4:5" x14ac:dyDescent="0.25">
      <c r="D40551" s="31">
        <v>-321.30099999999999</v>
      </c>
      <c r="E40551" s="28">
        <v>269.86399999999998</v>
      </c>
    </row>
    <row r="40552" spans="4:5" x14ac:dyDescent="0.25">
      <c r="D40552" s="31">
        <v>-321.28500000000003</v>
      </c>
      <c r="E40552" s="28">
        <v>269.86599999999999</v>
      </c>
    </row>
    <row r="40553" spans="4:5" x14ac:dyDescent="0.25">
      <c r="D40553" s="31">
        <v>-321.26900000000001</v>
      </c>
      <c r="E40553" s="28">
        <v>269.86700000000002</v>
      </c>
    </row>
    <row r="40554" spans="4:5" x14ac:dyDescent="0.25">
      <c r="D40554" s="31">
        <v>-321.25299999999999</v>
      </c>
      <c r="E40554" s="28">
        <v>269.86900000000003</v>
      </c>
    </row>
    <row r="40555" spans="4:5" x14ac:dyDescent="0.25">
      <c r="D40555" s="31">
        <v>-321.23700000000002</v>
      </c>
      <c r="E40555" s="28">
        <v>269.87</v>
      </c>
    </row>
    <row r="40556" spans="4:5" x14ac:dyDescent="0.25">
      <c r="D40556" s="31">
        <v>-321.221</v>
      </c>
      <c r="E40556" s="28">
        <v>269.87200000000001</v>
      </c>
    </row>
    <row r="40557" spans="4:5" x14ac:dyDescent="0.25">
      <c r="D40557" s="31">
        <v>-321.20499999999998</v>
      </c>
      <c r="E40557" s="28">
        <v>269.87299999999999</v>
      </c>
    </row>
    <row r="40558" spans="4:5" x14ac:dyDescent="0.25">
      <c r="D40558" s="31">
        <v>-321.18900000000002</v>
      </c>
      <c r="E40558" s="28">
        <v>269.875</v>
      </c>
    </row>
    <row r="40559" spans="4:5" x14ac:dyDescent="0.25">
      <c r="D40559" s="31">
        <v>-321.173</v>
      </c>
      <c r="E40559" s="28">
        <v>269.87700000000001</v>
      </c>
    </row>
    <row r="40560" spans="4:5" x14ac:dyDescent="0.25">
      <c r="D40560" s="31">
        <v>-321.15699999999998</v>
      </c>
      <c r="E40560" s="28">
        <v>269.87799999999999</v>
      </c>
    </row>
    <row r="40561" spans="4:5" x14ac:dyDescent="0.25">
      <c r="D40561" s="31">
        <v>-321.14100000000002</v>
      </c>
      <c r="E40561" s="28">
        <v>269.88</v>
      </c>
    </row>
    <row r="40562" spans="4:5" x14ac:dyDescent="0.25">
      <c r="D40562" s="31">
        <v>-321.125</v>
      </c>
      <c r="E40562" s="28">
        <v>269.88200000000001</v>
      </c>
    </row>
    <row r="40563" spans="4:5" x14ac:dyDescent="0.25">
      <c r="D40563" s="31">
        <v>-321.10899999999998</v>
      </c>
      <c r="E40563" s="28">
        <v>269.88400000000001</v>
      </c>
    </row>
    <row r="40564" spans="4:5" x14ac:dyDescent="0.25">
      <c r="D40564" s="31">
        <v>-321.09300000000002</v>
      </c>
      <c r="E40564" s="28">
        <v>269.88499999999999</v>
      </c>
    </row>
    <row r="40565" spans="4:5" x14ac:dyDescent="0.25">
      <c r="D40565" s="31">
        <v>-321.077</v>
      </c>
      <c r="E40565" s="28">
        <v>269.887</v>
      </c>
    </row>
    <row r="40566" spans="4:5" x14ac:dyDescent="0.25">
      <c r="D40566" s="31">
        <v>-321.06099999999998</v>
      </c>
      <c r="E40566" s="28">
        <v>269.88900000000001</v>
      </c>
    </row>
    <row r="40567" spans="4:5" x14ac:dyDescent="0.25">
      <c r="D40567" s="31">
        <v>-321.04500000000002</v>
      </c>
      <c r="E40567" s="28">
        <v>269.89100000000002</v>
      </c>
    </row>
    <row r="40568" spans="4:5" x14ac:dyDescent="0.25">
      <c r="D40568" s="31">
        <v>-321.029</v>
      </c>
      <c r="E40568" s="28">
        <v>269.89299999999997</v>
      </c>
    </row>
    <row r="40569" spans="4:5" x14ac:dyDescent="0.25">
      <c r="D40569" s="31">
        <v>-321.01299999999998</v>
      </c>
      <c r="E40569" s="28">
        <v>269.89499999999998</v>
      </c>
    </row>
    <row r="40570" spans="4:5" x14ac:dyDescent="0.25">
      <c r="D40570" s="31">
        <v>-320.99700000000001</v>
      </c>
      <c r="E40570" s="28">
        <v>269.89699999999999</v>
      </c>
    </row>
    <row r="40571" spans="4:5" x14ac:dyDescent="0.25">
      <c r="D40571" s="31">
        <v>-320.98099999999999</v>
      </c>
      <c r="E40571" s="28">
        <v>269.899</v>
      </c>
    </row>
    <row r="40572" spans="4:5" x14ac:dyDescent="0.25">
      <c r="D40572" s="31">
        <v>-320.96499999999997</v>
      </c>
      <c r="E40572" s="28">
        <v>269.90100000000001</v>
      </c>
    </row>
    <row r="40573" spans="4:5" x14ac:dyDescent="0.25">
      <c r="D40573" s="31">
        <v>-320.94900000000001</v>
      </c>
      <c r="E40573" s="28">
        <v>269.90300000000002</v>
      </c>
    </row>
    <row r="40574" spans="4:5" x14ac:dyDescent="0.25">
      <c r="D40574" s="31">
        <v>-320.93299999999999</v>
      </c>
      <c r="E40574" s="28">
        <v>269.90499999999997</v>
      </c>
    </row>
    <row r="40575" spans="4:5" x14ac:dyDescent="0.25">
      <c r="D40575" s="31">
        <v>-320.91699999999997</v>
      </c>
      <c r="E40575" s="28">
        <v>269.90699999999998</v>
      </c>
    </row>
    <row r="40576" spans="4:5" x14ac:dyDescent="0.25">
      <c r="D40576" s="31">
        <v>-320.90100000000001</v>
      </c>
      <c r="E40576" s="28">
        <v>269.91000000000003</v>
      </c>
    </row>
    <row r="40577" spans="4:5" x14ac:dyDescent="0.25">
      <c r="D40577" s="31">
        <v>-320.88499999999999</v>
      </c>
      <c r="E40577" s="28">
        <v>269.91199999999998</v>
      </c>
    </row>
    <row r="40578" spans="4:5" x14ac:dyDescent="0.25">
      <c r="D40578" s="31">
        <v>-320.86900000000003</v>
      </c>
      <c r="E40578" s="28">
        <v>269.91399999999999</v>
      </c>
    </row>
    <row r="40579" spans="4:5" x14ac:dyDescent="0.25">
      <c r="D40579" s="31">
        <v>-320.85300000000001</v>
      </c>
      <c r="E40579" s="28">
        <v>269.916</v>
      </c>
    </row>
    <row r="40580" spans="4:5" x14ac:dyDescent="0.25">
      <c r="D40580" s="31">
        <v>-320.83699999999999</v>
      </c>
      <c r="E40580" s="28">
        <v>269.91899999999998</v>
      </c>
    </row>
    <row r="40581" spans="4:5" x14ac:dyDescent="0.25">
      <c r="D40581" s="31">
        <v>-320.82100000000003</v>
      </c>
      <c r="E40581" s="28">
        <v>269.92099999999999</v>
      </c>
    </row>
    <row r="40582" spans="4:5" x14ac:dyDescent="0.25">
      <c r="D40582" s="31">
        <v>-320.80500000000001</v>
      </c>
      <c r="E40582" s="28">
        <v>269.923</v>
      </c>
    </row>
    <row r="40583" spans="4:5" x14ac:dyDescent="0.25">
      <c r="D40583" s="31">
        <v>-320.78899999999999</v>
      </c>
      <c r="E40583" s="28">
        <v>269.92599999999999</v>
      </c>
    </row>
    <row r="40584" spans="4:5" x14ac:dyDescent="0.25">
      <c r="D40584" s="31">
        <v>-320.77300000000002</v>
      </c>
      <c r="E40584" s="28">
        <v>269.928</v>
      </c>
    </row>
    <row r="40585" spans="4:5" x14ac:dyDescent="0.25">
      <c r="D40585" s="31">
        <v>-320.75700000000001</v>
      </c>
      <c r="E40585" s="28">
        <v>269.93099999999998</v>
      </c>
    </row>
    <row r="40586" spans="4:5" x14ac:dyDescent="0.25">
      <c r="D40586" s="31">
        <v>-320.74099999999999</v>
      </c>
      <c r="E40586" s="28">
        <v>269.93299999999999</v>
      </c>
    </row>
    <row r="40587" spans="4:5" x14ac:dyDescent="0.25">
      <c r="D40587" s="31">
        <v>-320.72500000000002</v>
      </c>
      <c r="E40587" s="28">
        <v>269.93599999999998</v>
      </c>
    </row>
    <row r="40588" spans="4:5" x14ac:dyDescent="0.25">
      <c r="D40588" s="31">
        <v>-320.709</v>
      </c>
      <c r="E40588" s="28">
        <v>269.93799999999999</v>
      </c>
    </row>
    <row r="40589" spans="4:5" x14ac:dyDescent="0.25">
      <c r="D40589" s="31">
        <v>-320.69299999999998</v>
      </c>
      <c r="E40589" s="28">
        <v>269.94099999999997</v>
      </c>
    </row>
    <row r="40590" spans="4:5" x14ac:dyDescent="0.25">
      <c r="D40590" s="31">
        <v>-320.67700000000002</v>
      </c>
      <c r="E40590" s="28">
        <v>269.94299999999998</v>
      </c>
    </row>
    <row r="40591" spans="4:5" x14ac:dyDescent="0.25">
      <c r="D40591" s="31">
        <v>-320.661</v>
      </c>
      <c r="E40591" s="28">
        <v>269.94600000000003</v>
      </c>
    </row>
    <row r="40592" spans="4:5" x14ac:dyDescent="0.25">
      <c r="D40592" s="31">
        <v>-320.64499999999998</v>
      </c>
      <c r="E40592" s="28">
        <v>269.94900000000001</v>
      </c>
    </row>
    <row r="40593" spans="4:5" x14ac:dyDescent="0.25">
      <c r="D40593" s="31">
        <v>-320.62900000000002</v>
      </c>
      <c r="E40593" s="28">
        <v>269.95100000000002</v>
      </c>
    </row>
    <row r="40594" spans="4:5" x14ac:dyDescent="0.25">
      <c r="D40594" s="31">
        <v>-320.613</v>
      </c>
      <c r="E40594" s="28">
        <v>269.95400000000001</v>
      </c>
    </row>
    <row r="40595" spans="4:5" x14ac:dyDescent="0.25">
      <c r="D40595" s="31">
        <v>-320.59699999999998</v>
      </c>
      <c r="E40595" s="28">
        <v>269.95699999999999</v>
      </c>
    </row>
    <row r="40596" spans="4:5" x14ac:dyDescent="0.25">
      <c r="D40596" s="31">
        <v>-320.58100000000002</v>
      </c>
      <c r="E40596" s="28">
        <v>269.95999999999998</v>
      </c>
    </row>
    <row r="40597" spans="4:5" x14ac:dyDescent="0.25">
      <c r="D40597" s="31">
        <v>-320.565</v>
      </c>
      <c r="E40597" s="28">
        <v>269.96199999999999</v>
      </c>
    </row>
    <row r="40598" spans="4:5" x14ac:dyDescent="0.25">
      <c r="D40598" s="31">
        <v>-320.54899999999998</v>
      </c>
      <c r="E40598" s="28">
        <v>269.96499999999997</v>
      </c>
    </row>
    <row r="40599" spans="4:5" x14ac:dyDescent="0.25">
      <c r="D40599" s="31">
        <v>-320.53300000000002</v>
      </c>
      <c r="E40599" s="28">
        <v>269.96800000000002</v>
      </c>
    </row>
    <row r="40600" spans="4:5" x14ac:dyDescent="0.25">
      <c r="D40600" s="31">
        <v>-320.517</v>
      </c>
      <c r="E40600" s="28">
        <v>269.971</v>
      </c>
    </row>
    <row r="40601" spans="4:5" x14ac:dyDescent="0.25">
      <c r="D40601" s="31">
        <v>-320.50099999999998</v>
      </c>
      <c r="E40601" s="28">
        <v>269.97399999999999</v>
      </c>
    </row>
    <row r="40602" spans="4:5" x14ac:dyDescent="0.25">
      <c r="D40602" s="31">
        <v>-320.48500000000001</v>
      </c>
      <c r="E40602" s="28">
        <v>269.97699999999998</v>
      </c>
    </row>
    <row r="40603" spans="4:5" x14ac:dyDescent="0.25">
      <c r="D40603" s="31">
        <v>-320.46899999999999</v>
      </c>
      <c r="E40603" s="28">
        <v>269.98</v>
      </c>
    </row>
    <row r="40604" spans="4:5" x14ac:dyDescent="0.25">
      <c r="D40604" s="31">
        <v>-320.45299999999997</v>
      </c>
      <c r="E40604" s="28">
        <v>269.983</v>
      </c>
    </row>
    <row r="40605" spans="4:5" x14ac:dyDescent="0.25">
      <c r="D40605" s="31">
        <v>-320.43700000000001</v>
      </c>
      <c r="E40605" s="28">
        <v>269.98599999999999</v>
      </c>
    </row>
    <row r="40606" spans="4:5" x14ac:dyDescent="0.25">
      <c r="D40606" s="31">
        <v>-320.42099999999999</v>
      </c>
      <c r="E40606" s="28">
        <v>269.98899999999998</v>
      </c>
    </row>
    <row r="40607" spans="4:5" x14ac:dyDescent="0.25">
      <c r="D40607" s="31">
        <v>-320.40499999999997</v>
      </c>
      <c r="E40607" s="28">
        <v>269.99200000000002</v>
      </c>
    </row>
    <row r="40608" spans="4:5" x14ac:dyDescent="0.25">
      <c r="D40608" s="31">
        <v>-320.38900000000001</v>
      </c>
      <c r="E40608" s="28">
        <v>269.995</v>
      </c>
    </row>
    <row r="40609" spans="4:5" x14ac:dyDescent="0.25">
      <c r="D40609" s="31">
        <v>-320.37299999999999</v>
      </c>
      <c r="E40609" s="28">
        <v>269.99900000000002</v>
      </c>
    </row>
    <row r="40610" spans="4:5" x14ac:dyDescent="0.25">
      <c r="D40610" s="31">
        <v>-320.35700000000003</v>
      </c>
      <c r="E40610" s="28">
        <v>270.00200000000001</v>
      </c>
    </row>
    <row r="40611" spans="4:5" x14ac:dyDescent="0.25">
      <c r="D40611" s="31">
        <v>-320.34100000000001</v>
      </c>
      <c r="E40611" s="28">
        <v>270.005</v>
      </c>
    </row>
    <row r="40612" spans="4:5" x14ac:dyDescent="0.25">
      <c r="D40612" s="31">
        <v>-320.32499999999999</v>
      </c>
      <c r="E40612" s="28">
        <v>270.00799999999998</v>
      </c>
    </row>
    <row r="40613" spans="4:5" x14ac:dyDescent="0.25">
      <c r="D40613" s="31">
        <v>-320.30900000000003</v>
      </c>
      <c r="E40613" s="28">
        <v>270.012</v>
      </c>
    </row>
    <row r="40614" spans="4:5" x14ac:dyDescent="0.25">
      <c r="D40614" s="31">
        <v>-320.29300000000001</v>
      </c>
      <c r="E40614" s="28">
        <v>270.01499999999999</v>
      </c>
    </row>
    <row r="40615" spans="4:5" x14ac:dyDescent="0.25">
      <c r="D40615" s="31">
        <v>-320.27699999999999</v>
      </c>
      <c r="E40615" s="28">
        <v>270.01799999999997</v>
      </c>
    </row>
    <row r="40616" spans="4:5" x14ac:dyDescent="0.25">
      <c r="D40616" s="31">
        <v>-320.26100000000002</v>
      </c>
      <c r="E40616" s="28">
        <v>270.02199999999999</v>
      </c>
    </row>
    <row r="40617" spans="4:5" x14ac:dyDescent="0.25">
      <c r="D40617" s="31">
        <v>-320.245</v>
      </c>
      <c r="E40617" s="28">
        <v>270.02499999999998</v>
      </c>
    </row>
    <row r="40618" spans="4:5" x14ac:dyDescent="0.25">
      <c r="D40618" s="31">
        <v>-320.22899999999998</v>
      </c>
      <c r="E40618" s="28">
        <v>270.029</v>
      </c>
    </row>
    <row r="40619" spans="4:5" x14ac:dyDescent="0.25">
      <c r="D40619" s="31">
        <v>-320.21300000000002</v>
      </c>
      <c r="E40619" s="28">
        <v>270.03199999999998</v>
      </c>
    </row>
    <row r="40620" spans="4:5" x14ac:dyDescent="0.25">
      <c r="D40620" s="31">
        <v>-320.197</v>
      </c>
      <c r="E40620" s="28">
        <v>270.036</v>
      </c>
    </row>
    <row r="40621" spans="4:5" x14ac:dyDescent="0.25">
      <c r="D40621" s="31">
        <v>-320.18099999999998</v>
      </c>
      <c r="E40621" s="28">
        <v>270.03899999999999</v>
      </c>
    </row>
    <row r="40622" spans="4:5" x14ac:dyDescent="0.25">
      <c r="D40622" s="31">
        <v>-320.16500000000002</v>
      </c>
      <c r="E40622" s="28">
        <v>270.04300000000001</v>
      </c>
    </row>
    <row r="40623" spans="4:5" x14ac:dyDescent="0.25">
      <c r="D40623" s="31">
        <v>-320.149</v>
      </c>
      <c r="E40623" s="28">
        <v>270.04599999999999</v>
      </c>
    </row>
    <row r="40624" spans="4:5" x14ac:dyDescent="0.25">
      <c r="D40624" s="31">
        <v>-320.13299999999998</v>
      </c>
      <c r="E40624" s="28">
        <v>270.05</v>
      </c>
    </row>
    <row r="40625" spans="4:5" x14ac:dyDescent="0.25">
      <c r="D40625" s="31">
        <v>-320.11700000000002</v>
      </c>
      <c r="E40625" s="28">
        <v>270.05399999999997</v>
      </c>
    </row>
    <row r="40626" spans="4:5" x14ac:dyDescent="0.25">
      <c r="D40626" s="31">
        <v>-320.101</v>
      </c>
      <c r="E40626" s="28">
        <v>270.05700000000002</v>
      </c>
    </row>
    <row r="40627" spans="4:5" x14ac:dyDescent="0.25">
      <c r="D40627" s="31">
        <v>-320.08499999999998</v>
      </c>
      <c r="E40627" s="28">
        <v>270.06099999999998</v>
      </c>
    </row>
    <row r="40628" spans="4:5" x14ac:dyDescent="0.25">
      <c r="D40628" s="31">
        <v>-320.06900000000002</v>
      </c>
      <c r="E40628" s="28">
        <v>270.065</v>
      </c>
    </row>
    <row r="40629" spans="4:5" x14ac:dyDescent="0.25">
      <c r="D40629" s="31">
        <v>-320.053</v>
      </c>
      <c r="E40629" s="28">
        <v>270.06900000000002</v>
      </c>
    </row>
    <row r="40630" spans="4:5" x14ac:dyDescent="0.25">
      <c r="D40630" s="31">
        <v>-320.03699999999998</v>
      </c>
      <c r="E40630" s="28">
        <v>270.072</v>
      </c>
    </row>
    <row r="40631" spans="4:5" x14ac:dyDescent="0.25">
      <c r="D40631" s="31">
        <v>-320.02100000000002</v>
      </c>
      <c r="E40631" s="28">
        <v>270.07600000000002</v>
      </c>
    </row>
    <row r="40632" spans="4:5" x14ac:dyDescent="0.25">
      <c r="D40632" s="31">
        <v>-320.005</v>
      </c>
      <c r="E40632" s="28">
        <v>270.08</v>
      </c>
    </row>
    <row r="40633" spans="4:5" x14ac:dyDescent="0.25">
      <c r="D40633" s="31">
        <v>-319.99</v>
      </c>
      <c r="E40633" s="28">
        <v>270.084</v>
      </c>
    </row>
    <row r="40634" spans="4:5" x14ac:dyDescent="0.25">
      <c r="D40634" s="31">
        <v>-319.97399999999999</v>
      </c>
      <c r="E40634" s="28">
        <v>270.08800000000002</v>
      </c>
    </row>
    <row r="40635" spans="4:5" x14ac:dyDescent="0.25">
      <c r="D40635" s="31">
        <v>-319.95800000000003</v>
      </c>
      <c r="E40635" s="28">
        <v>270.09199999999998</v>
      </c>
    </row>
    <row r="40636" spans="4:5" x14ac:dyDescent="0.25">
      <c r="D40636" s="31">
        <v>-319.94200000000001</v>
      </c>
      <c r="E40636" s="28">
        <v>270.096</v>
      </c>
    </row>
    <row r="40637" spans="4:5" x14ac:dyDescent="0.25">
      <c r="D40637" s="31">
        <v>-319.92599999999999</v>
      </c>
      <c r="E40637" s="28">
        <v>270.10000000000002</v>
      </c>
    </row>
    <row r="40638" spans="4:5" x14ac:dyDescent="0.25">
      <c r="D40638" s="31">
        <v>-319.91000000000003</v>
      </c>
      <c r="E40638" s="28">
        <v>270.10399999999998</v>
      </c>
    </row>
    <row r="40639" spans="4:5" x14ac:dyDescent="0.25">
      <c r="D40639" s="31">
        <v>-319.89400000000001</v>
      </c>
      <c r="E40639" s="28">
        <v>270.108</v>
      </c>
    </row>
    <row r="40640" spans="4:5" x14ac:dyDescent="0.25">
      <c r="D40640" s="31">
        <v>-319.87799999999999</v>
      </c>
      <c r="E40640" s="28">
        <v>270.11200000000002</v>
      </c>
    </row>
    <row r="40641" spans="4:5" x14ac:dyDescent="0.25">
      <c r="D40641" s="31">
        <v>-319.86200000000002</v>
      </c>
      <c r="E40641" s="28">
        <v>270.11599999999999</v>
      </c>
    </row>
    <row r="40642" spans="4:5" x14ac:dyDescent="0.25">
      <c r="D40642" s="31">
        <v>-319.846</v>
      </c>
      <c r="E40642" s="28">
        <v>270.12099999999998</v>
      </c>
    </row>
    <row r="40643" spans="4:5" x14ac:dyDescent="0.25">
      <c r="D40643" s="31">
        <v>-319.83</v>
      </c>
      <c r="E40643" s="28">
        <v>270.125</v>
      </c>
    </row>
    <row r="40644" spans="4:5" x14ac:dyDescent="0.25">
      <c r="D40644" s="31">
        <v>-319.81400000000002</v>
      </c>
      <c r="E40644" s="28">
        <v>270.12900000000002</v>
      </c>
    </row>
    <row r="40645" spans="4:5" x14ac:dyDescent="0.25">
      <c r="D40645" s="31">
        <v>-319.798</v>
      </c>
      <c r="E40645" s="28">
        <v>270.13299999999998</v>
      </c>
    </row>
    <row r="40646" spans="4:5" x14ac:dyDescent="0.25">
      <c r="D40646" s="31">
        <v>-319.78199999999998</v>
      </c>
      <c r="E40646" s="28">
        <v>270.13799999999998</v>
      </c>
    </row>
    <row r="40647" spans="4:5" x14ac:dyDescent="0.25">
      <c r="D40647" s="31">
        <v>-319.76600000000002</v>
      </c>
      <c r="E40647" s="28">
        <v>270.142</v>
      </c>
    </row>
    <row r="40648" spans="4:5" x14ac:dyDescent="0.25">
      <c r="D40648" s="31">
        <v>-319.75</v>
      </c>
      <c r="E40648" s="28">
        <v>270.14600000000002</v>
      </c>
    </row>
    <row r="40649" spans="4:5" x14ac:dyDescent="0.25">
      <c r="D40649" s="31">
        <v>-319.73399999999998</v>
      </c>
      <c r="E40649" s="28">
        <v>270.15100000000001</v>
      </c>
    </row>
    <row r="40650" spans="4:5" x14ac:dyDescent="0.25">
      <c r="D40650" s="31">
        <v>-319.71800000000002</v>
      </c>
      <c r="E40650" s="28">
        <v>270.15499999999997</v>
      </c>
    </row>
    <row r="40651" spans="4:5" x14ac:dyDescent="0.25">
      <c r="D40651" s="31">
        <v>-319.702</v>
      </c>
      <c r="E40651" s="28">
        <v>270.15899999999999</v>
      </c>
    </row>
    <row r="40652" spans="4:5" x14ac:dyDescent="0.25">
      <c r="D40652" s="31">
        <v>-319.68599999999998</v>
      </c>
      <c r="E40652" s="28">
        <v>270.16399999999999</v>
      </c>
    </row>
    <row r="40653" spans="4:5" x14ac:dyDescent="0.25">
      <c r="D40653" s="31">
        <v>-319.67</v>
      </c>
      <c r="E40653" s="28">
        <v>270.16800000000001</v>
      </c>
    </row>
    <row r="40654" spans="4:5" x14ac:dyDescent="0.25">
      <c r="D40654" s="31">
        <v>-319.654</v>
      </c>
      <c r="E40654" s="28">
        <v>270.173</v>
      </c>
    </row>
    <row r="40655" spans="4:5" x14ac:dyDescent="0.25">
      <c r="D40655" s="31">
        <v>-319.63799999999998</v>
      </c>
      <c r="E40655" s="28">
        <v>270.178</v>
      </c>
    </row>
    <row r="40656" spans="4:5" x14ac:dyDescent="0.25">
      <c r="D40656" s="31">
        <v>-319.62200000000001</v>
      </c>
      <c r="E40656" s="28">
        <v>270.18200000000002</v>
      </c>
    </row>
    <row r="40657" spans="4:5" x14ac:dyDescent="0.25">
      <c r="D40657" s="31">
        <v>-319.60599999999999</v>
      </c>
      <c r="E40657" s="28">
        <v>270.18700000000001</v>
      </c>
    </row>
    <row r="40658" spans="4:5" x14ac:dyDescent="0.25">
      <c r="D40658" s="31">
        <v>-319.58999999999997</v>
      </c>
      <c r="E40658" s="28">
        <v>270.19099999999997</v>
      </c>
    </row>
    <row r="40659" spans="4:5" x14ac:dyDescent="0.25">
      <c r="D40659" s="31">
        <v>-319.57400000000001</v>
      </c>
      <c r="E40659" s="28">
        <v>270.19600000000003</v>
      </c>
    </row>
    <row r="40660" spans="4:5" x14ac:dyDescent="0.25">
      <c r="D40660" s="31">
        <v>-319.55799999999999</v>
      </c>
      <c r="E40660" s="28">
        <v>270.20100000000002</v>
      </c>
    </row>
    <row r="40661" spans="4:5" x14ac:dyDescent="0.25">
      <c r="D40661" s="31">
        <v>-319.54199999999997</v>
      </c>
      <c r="E40661" s="28">
        <v>270.20600000000002</v>
      </c>
    </row>
    <row r="40662" spans="4:5" x14ac:dyDescent="0.25">
      <c r="D40662" s="31">
        <v>-319.52600000000001</v>
      </c>
      <c r="E40662" s="28">
        <v>270.20999999999998</v>
      </c>
    </row>
    <row r="40663" spans="4:5" x14ac:dyDescent="0.25">
      <c r="D40663" s="31">
        <v>-319.51</v>
      </c>
      <c r="E40663" s="28">
        <v>270.21499999999997</v>
      </c>
    </row>
    <row r="40664" spans="4:5" x14ac:dyDescent="0.25">
      <c r="D40664" s="31">
        <v>-319.49400000000003</v>
      </c>
      <c r="E40664" s="28">
        <v>270.22000000000003</v>
      </c>
    </row>
    <row r="40665" spans="4:5" x14ac:dyDescent="0.25">
      <c r="D40665" s="31">
        <v>-319.47800000000001</v>
      </c>
      <c r="E40665" s="28">
        <v>270.22500000000002</v>
      </c>
    </row>
    <row r="40666" spans="4:5" x14ac:dyDescent="0.25">
      <c r="D40666" s="31">
        <v>-319.46199999999999</v>
      </c>
      <c r="E40666" s="28">
        <v>270.23</v>
      </c>
    </row>
    <row r="40667" spans="4:5" x14ac:dyDescent="0.25">
      <c r="D40667" s="31">
        <v>-319.44600000000003</v>
      </c>
      <c r="E40667" s="28">
        <v>270.23500000000001</v>
      </c>
    </row>
    <row r="40668" spans="4:5" x14ac:dyDescent="0.25">
      <c r="D40668" s="31">
        <v>-319.43</v>
      </c>
      <c r="E40668" s="28">
        <v>270.24</v>
      </c>
    </row>
    <row r="40669" spans="4:5" x14ac:dyDescent="0.25">
      <c r="D40669" s="31">
        <v>-319.41399999999999</v>
      </c>
      <c r="E40669" s="28">
        <v>270.245</v>
      </c>
    </row>
    <row r="40670" spans="4:5" x14ac:dyDescent="0.25">
      <c r="D40670" s="31">
        <v>-319.39800000000002</v>
      </c>
      <c r="E40670" s="28">
        <v>270.25</v>
      </c>
    </row>
    <row r="40671" spans="4:5" x14ac:dyDescent="0.25">
      <c r="D40671" s="31">
        <v>-319.38200000000001</v>
      </c>
      <c r="E40671" s="28">
        <v>270.255</v>
      </c>
    </row>
    <row r="40672" spans="4:5" x14ac:dyDescent="0.25">
      <c r="D40672" s="31">
        <v>-319.36599999999999</v>
      </c>
      <c r="E40672" s="28">
        <v>270.26</v>
      </c>
    </row>
    <row r="40673" spans="4:5" x14ac:dyDescent="0.25">
      <c r="D40673" s="31">
        <v>-319.35000000000002</v>
      </c>
      <c r="E40673" s="28">
        <v>270.26499999999999</v>
      </c>
    </row>
    <row r="40674" spans="4:5" x14ac:dyDescent="0.25">
      <c r="D40674" s="31">
        <v>-319.334</v>
      </c>
      <c r="E40674" s="28">
        <v>270.27</v>
      </c>
    </row>
    <row r="40675" spans="4:5" x14ac:dyDescent="0.25">
      <c r="D40675" s="31">
        <v>-319.31799999999998</v>
      </c>
      <c r="E40675" s="28">
        <v>270.27499999999998</v>
      </c>
    </row>
    <row r="40676" spans="4:5" x14ac:dyDescent="0.25">
      <c r="D40676" s="31">
        <v>-319.30200000000002</v>
      </c>
      <c r="E40676" s="28">
        <v>270.27999999999997</v>
      </c>
    </row>
    <row r="40677" spans="4:5" x14ac:dyDescent="0.25">
      <c r="D40677" s="31">
        <v>-319.286</v>
      </c>
      <c r="E40677" s="28">
        <v>270.286</v>
      </c>
    </row>
    <row r="40678" spans="4:5" x14ac:dyDescent="0.25">
      <c r="D40678" s="31">
        <v>-319.27</v>
      </c>
      <c r="E40678" s="28">
        <v>270.291</v>
      </c>
    </row>
    <row r="40679" spans="4:5" x14ac:dyDescent="0.25">
      <c r="D40679" s="31">
        <v>-319.25400000000002</v>
      </c>
      <c r="E40679" s="28">
        <v>270.29599999999999</v>
      </c>
    </row>
    <row r="40680" spans="4:5" x14ac:dyDescent="0.25">
      <c r="D40680" s="31">
        <v>-319.238</v>
      </c>
      <c r="E40680" s="28">
        <v>270.30099999999999</v>
      </c>
    </row>
    <row r="40681" spans="4:5" x14ac:dyDescent="0.25">
      <c r="D40681" s="31">
        <v>-319.22199999999998</v>
      </c>
      <c r="E40681" s="28">
        <v>270.30700000000002</v>
      </c>
    </row>
    <row r="40682" spans="4:5" x14ac:dyDescent="0.25">
      <c r="D40682" s="31">
        <v>-319.20600000000002</v>
      </c>
      <c r="E40682" s="28">
        <v>270.31200000000001</v>
      </c>
    </row>
    <row r="40683" spans="4:5" x14ac:dyDescent="0.25">
      <c r="D40683" s="31">
        <v>-319.19</v>
      </c>
      <c r="E40683" s="28">
        <v>270.31700000000001</v>
      </c>
    </row>
    <row r="40684" spans="4:5" x14ac:dyDescent="0.25">
      <c r="D40684" s="31">
        <v>-319.17399999999998</v>
      </c>
      <c r="E40684" s="28">
        <v>270.32299999999998</v>
      </c>
    </row>
    <row r="40685" spans="4:5" x14ac:dyDescent="0.25">
      <c r="D40685" s="31">
        <v>-319.15800000000002</v>
      </c>
      <c r="E40685" s="28">
        <v>270.32799999999997</v>
      </c>
    </row>
    <row r="40686" spans="4:5" x14ac:dyDescent="0.25">
      <c r="D40686" s="31">
        <v>-319.142</v>
      </c>
      <c r="E40686" s="28">
        <v>270.334</v>
      </c>
    </row>
    <row r="40687" spans="4:5" x14ac:dyDescent="0.25">
      <c r="D40687" s="31">
        <v>-319.12599999999998</v>
      </c>
      <c r="E40687" s="28">
        <v>270.339</v>
      </c>
    </row>
    <row r="40688" spans="4:5" x14ac:dyDescent="0.25">
      <c r="D40688" s="31">
        <v>-319.11</v>
      </c>
      <c r="E40688" s="28">
        <v>270.34500000000003</v>
      </c>
    </row>
    <row r="40689" spans="4:5" x14ac:dyDescent="0.25">
      <c r="D40689" s="31">
        <v>-319.09399999999999</v>
      </c>
      <c r="E40689" s="28">
        <v>270.35000000000002</v>
      </c>
    </row>
    <row r="40690" spans="4:5" x14ac:dyDescent="0.25">
      <c r="D40690" s="31">
        <v>-319.07799999999997</v>
      </c>
      <c r="E40690" s="28">
        <v>270.35599999999999</v>
      </c>
    </row>
    <row r="40691" spans="4:5" x14ac:dyDescent="0.25">
      <c r="D40691" s="31">
        <v>-319.06200000000001</v>
      </c>
      <c r="E40691" s="28">
        <v>270.36200000000002</v>
      </c>
    </row>
    <row r="40692" spans="4:5" x14ac:dyDescent="0.25">
      <c r="D40692" s="31">
        <v>-319.04599999999999</v>
      </c>
      <c r="E40692" s="28">
        <v>270.36700000000002</v>
      </c>
    </row>
    <row r="40693" spans="4:5" x14ac:dyDescent="0.25">
      <c r="D40693" s="31">
        <v>-319.02999999999997</v>
      </c>
      <c r="E40693" s="28">
        <v>270.37299999999999</v>
      </c>
    </row>
    <row r="40694" spans="4:5" x14ac:dyDescent="0.25">
      <c r="D40694" s="31">
        <v>-319.01400000000001</v>
      </c>
      <c r="E40694" s="28">
        <v>270.37900000000002</v>
      </c>
    </row>
    <row r="40695" spans="4:5" x14ac:dyDescent="0.25">
      <c r="D40695" s="31">
        <v>-318.99799999999999</v>
      </c>
      <c r="E40695" s="28">
        <v>270.38499999999999</v>
      </c>
    </row>
    <row r="40696" spans="4:5" x14ac:dyDescent="0.25">
      <c r="D40696" s="31">
        <v>-318.98200000000003</v>
      </c>
      <c r="E40696" s="28">
        <v>270.39</v>
      </c>
    </row>
    <row r="40697" spans="4:5" x14ac:dyDescent="0.25">
      <c r="D40697" s="31">
        <v>-318.96600000000001</v>
      </c>
      <c r="E40697" s="28">
        <v>270.39600000000002</v>
      </c>
    </row>
    <row r="40698" spans="4:5" x14ac:dyDescent="0.25">
      <c r="D40698" s="31">
        <v>-318.95</v>
      </c>
      <c r="E40698" s="28">
        <v>270.40199999999999</v>
      </c>
    </row>
    <row r="40699" spans="4:5" x14ac:dyDescent="0.25">
      <c r="D40699" s="31">
        <v>-318.93400000000003</v>
      </c>
      <c r="E40699" s="28">
        <v>270.40800000000002</v>
      </c>
    </row>
    <row r="40700" spans="4:5" x14ac:dyDescent="0.25">
      <c r="D40700" s="31">
        <v>-318.91800000000001</v>
      </c>
      <c r="E40700" s="28">
        <v>270.41399999999999</v>
      </c>
    </row>
    <row r="40701" spans="4:5" x14ac:dyDescent="0.25">
      <c r="D40701" s="31">
        <v>-318.90199999999999</v>
      </c>
      <c r="E40701" s="28">
        <v>270.42</v>
      </c>
    </row>
    <row r="40702" spans="4:5" x14ac:dyDescent="0.25">
      <c r="D40702" s="31">
        <v>-318.88600000000002</v>
      </c>
      <c r="E40702" s="28">
        <v>270.42599999999999</v>
      </c>
    </row>
    <row r="40703" spans="4:5" x14ac:dyDescent="0.25">
      <c r="D40703" s="31">
        <v>-318.87</v>
      </c>
      <c r="E40703" s="28">
        <v>270.43200000000002</v>
      </c>
    </row>
    <row r="40704" spans="4:5" x14ac:dyDescent="0.25">
      <c r="D40704" s="31">
        <v>-318.85399999999998</v>
      </c>
      <c r="E40704" s="28">
        <v>270.43799999999999</v>
      </c>
    </row>
    <row r="40705" spans="4:5" x14ac:dyDescent="0.25">
      <c r="D40705" s="31">
        <v>-318.83800000000002</v>
      </c>
      <c r="E40705" s="28">
        <v>270.44400000000002</v>
      </c>
    </row>
    <row r="40706" spans="4:5" x14ac:dyDescent="0.25">
      <c r="D40706" s="31">
        <v>-318.822</v>
      </c>
      <c r="E40706" s="28">
        <v>270.45</v>
      </c>
    </row>
    <row r="40707" spans="4:5" x14ac:dyDescent="0.25">
      <c r="D40707" s="31">
        <v>-318.80599999999998</v>
      </c>
      <c r="E40707" s="28">
        <v>270.45600000000002</v>
      </c>
    </row>
    <row r="40708" spans="4:5" x14ac:dyDescent="0.25">
      <c r="D40708" s="31">
        <v>-318.79000000000002</v>
      </c>
      <c r="E40708" s="28">
        <v>270.46199999999999</v>
      </c>
    </row>
    <row r="40709" spans="4:5" x14ac:dyDescent="0.25">
      <c r="D40709" s="31">
        <v>-318.774</v>
      </c>
      <c r="E40709" s="28">
        <v>270.46800000000002</v>
      </c>
    </row>
    <row r="40710" spans="4:5" x14ac:dyDescent="0.25">
      <c r="D40710" s="31">
        <v>-318.75799999999998</v>
      </c>
      <c r="E40710" s="28">
        <v>270.47399999999999</v>
      </c>
    </row>
    <row r="40711" spans="4:5" x14ac:dyDescent="0.25">
      <c r="D40711" s="31">
        <v>-318.74200000000002</v>
      </c>
      <c r="E40711" s="28">
        <v>270.48099999999999</v>
      </c>
    </row>
    <row r="40712" spans="4:5" x14ac:dyDescent="0.25">
      <c r="D40712" s="31">
        <v>-318.726</v>
      </c>
      <c r="E40712" s="28">
        <v>270.48700000000002</v>
      </c>
    </row>
    <row r="40713" spans="4:5" x14ac:dyDescent="0.25">
      <c r="D40713" s="31">
        <v>-318.70999999999998</v>
      </c>
      <c r="E40713" s="28">
        <v>270.49299999999999</v>
      </c>
    </row>
    <row r="40714" spans="4:5" x14ac:dyDescent="0.25">
      <c r="D40714" s="31">
        <v>-318.69400000000002</v>
      </c>
      <c r="E40714" s="28">
        <v>270.5</v>
      </c>
    </row>
    <row r="40715" spans="4:5" x14ac:dyDescent="0.25">
      <c r="D40715" s="31">
        <v>-318.678</v>
      </c>
      <c r="E40715" s="28">
        <v>270.50599999999997</v>
      </c>
    </row>
    <row r="40716" spans="4:5" x14ac:dyDescent="0.25">
      <c r="D40716" s="31">
        <v>-318.66199999999998</v>
      </c>
      <c r="E40716" s="28">
        <v>270.512</v>
      </c>
    </row>
    <row r="40717" spans="4:5" x14ac:dyDescent="0.25">
      <c r="D40717" s="31">
        <v>-318.64600000000002</v>
      </c>
      <c r="E40717" s="28">
        <v>270.51900000000001</v>
      </c>
    </row>
    <row r="40718" spans="4:5" x14ac:dyDescent="0.25">
      <c r="D40718" s="31">
        <v>-318.63</v>
      </c>
      <c r="E40718" s="28">
        <v>270.52499999999998</v>
      </c>
    </row>
    <row r="40719" spans="4:5" x14ac:dyDescent="0.25">
      <c r="D40719" s="31">
        <v>-318.61399999999998</v>
      </c>
      <c r="E40719" s="28">
        <v>270.53199999999998</v>
      </c>
    </row>
    <row r="40720" spans="4:5" x14ac:dyDescent="0.25">
      <c r="D40720" s="31">
        <v>-318.59800000000001</v>
      </c>
      <c r="E40720" s="28">
        <v>270.53800000000001</v>
      </c>
    </row>
    <row r="40721" spans="4:5" x14ac:dyDescent="0.25">
      <c r="D40721" s="31">
        <v>-318.58199999999999</v>
      </c>
      <c r="E40721" s="28">
        <v>270.54500000000002</v>
      </c>
    </row>
    <row r="40722" spans="4:5" x14ac:dyDescent="0.25">
      <c r="D40722" s="31">
        <v>-318.56599999999997</v>
      </c>
      <c r="E40722" s="28">
        <v>270.55099999999999</v>
      </c>
    </row>
    <row r="40723" spans="4:5" x14ac:dyDescent="0.25">
      <c r="D40723" s="31">
        <v>-318.55</v>
      </c>
      <c r="E40723" s="28">
        <v>270.55799999999999</v>
      </c>
    </row>
    <row r="40724" spans="4:5" x14ac:dyDescent="0.25">
      <c r="D40724" s="31">
        <v>-318.53399999999999</v>
      </c>
      <c r="E40724" s="28">
        <v>270.56400000000002</v>
      </c>
    </row>
    <row r="40725" spans="4:5" x14ac:dyDescent="0.25">
      <c r="D40725" s="31">
        <v>-318.51799999999997</v>
      </c>
      <c r="E40725" s="28">
        <v>270.57100000000003</v>
      </c>
    </row>
    <row r="40726" spans="4:5" x14ac:dyDescent="0.25">
      <c r="D40726" s="31">
        <v>-318.50200000000001</v>
      </c>
      <c r="E40726" s="28">
        <v>270.57799999999997</v>
      </c>
    </row>
    <row r="40727" spans="4:5" x14ac:dyDescent="0.25">
      <c r="D40727" s="31">
        <v>-318.48599999999999</v>
      </c>
      <c r="E40727" s="28">
        <v>270.584</v>
      </c>
    </row>
    <row r="40728" spans="4:5" x14ac:dyDescent="0.25">
      <c r="D40728" s="31">
        <v>-318.47000000000003</v>
      </c>
      <c r="E40728" s="28">
        <v>270.59100000000001</v>
      </c>
    </row>
    <row r="40729" spans="4:5" x14ac:dyDescent="0.25">
      <c r="D40729" s="31">
        <v>-318.45400000000001</v>
      </c>
      <c r="E40729" s="28">
        <v>270.59800000000001</v>
      </c>
    </row>
    <row r="40730" spans="4:5" x14ac:dyDescent="0.25">
      <c r="D40730" s="31">
        <v>-318.43799999999999</v>
      </c>
      <c r="E40730" s="28">
        <v>270.60500000000002</v>
      </c>
    </row>
    <row r="40731" spans="4:5" x14ac:dyDescent="0.25">
      <c r="D40731" s="31">
        <v>-318.42200000000003</v>
      </c>
      <c r="E40731" s="28">
        <v>270.61099999999999</v>
      </c>
    </row>
    <row r="40732" spans="4:5" x14ac:dyDescent="0.25">
      <c r="D40732" s="31">
        <v>-318.40600000000001</v>
      </c>
      <c r="E40732" s="28">
        <v>270.61799999999999</v>
      </c>
    </row>
    <row r="40733" spans="4:5" x14ac:dyDescent="0.25">
      <c r="D40733" s="31">
        <v>-318.39</v>
      </c>
      <c r="E40733" s="28">
        <v>270.625</v>
      </c>
    </row>
    <row r="40734" spans="4:5" x14ac:dyDescent="0.25">
      <c r="D40734" s="31">
        <v>-318.37400000000002</v>
      </c>
      <c r="E40734" s="28">
        <v>270.63200000000001</v>
      </c>
    </row>
    <row r="40735" spans="4:5" x14ac:dyDescent="0.25">
      <c r="D40735" s="31">
        <v>-318.358</v>
      </c>
      <c r="E40735" s="28">
        <v>270.63900000000001</v>
      </c>
    </row>
    <row r="40736" spans="4:5" x14ac:dyDescent="0.25">
      <c r="D40736" s="31">
        <v>-318.34199999999998</v>
      </c>
      <c r="E40736" s="28">
        <v>270.64600000000002</v>
      </c>
    </row>
    <row r="40737" spans="4:5" x14ac:dyDescent="0.25">
      <c r="D40737" s="31">
        <v>-318.32600000000002</v>
      </c>
      <c r="E40737" s="28">
        <v>270.65300000000002</v>
      </c>
    </row>
    <row r="40738" spans="4:5" x14ac:dyDescent="0.25">
      <c r="D40738" s="31">
        <v>-318.31</v>
      </c>
      <c r="E40738" s="28">
        <v>270.66000000000003</v>
      </c>
    </row>
    <row r="40739" spans="4:5" x14ac:dyDescent="0.25">
      <c r="D40739" s="31">
        <v>-318.29399999999998</v>
      </c>
      <c r="E40739" s="28">
        <v>270.66699999999997</v>
      </c>
    </row>
    <row r="40740" spans="4:5" x14ac:dyDescent="0.25">
      <c r="D40740" s="31">
        <v>-318.27800000000002</v>
      </c>
      <c r="E40740" s="28">
        <v>270.67399999999998</v>
      </c>
    </row>
    <row r="40741" spans="4:5" x14ac:dyDescent="0.25">
      <c r="D40741" s="31">
        <v>-318.262</v>
      </c>
      <c r="E40741" s="28">
        <v>270.68099999999998</v>
      </c>
    </row>
    <row r="40742" spans="4:5" x14ac:dyDescent="0.25">
      <c r="D40742" s="31">
        <v>-318.24599999999998</v>
      </c>
      <c r="E40742" s="28">
        <v>270.68799999999999</v>
      </c>
    </row>
    <row r="40743" spans="4:5" x14ac:dyDescent="0.25">
      <c r="D40743" s="31">
        <v>-318.23</v>
      </c>
      <c r="E40743" s="28">
        <v>270.69600000000003</v>
      </c>
    </row>
    <row r="40744" spans="4:5" x14ac:dyDescent="0.25">
      <c r="D40744" s="31">
        <v>-318.214</v>
      </c>
      <c r="E40744" s="28">
        <v>270.70299999999997</v>
      </c>
    </row>
    <row r="40745" spans="4:5" x14ac:dyDescent="0.25">
      <c r="D40745" s="31">
        <v>-318.19799999999998</v>
      </c>
      <c r="E40745" s="28">
        <v>270.70999999999998</v>
      </c>
    </row>
    <row r="40746" spans="4:5" x14ac:dyDescent="0.25">
      <c r="D40746" s="31">
        <v>-318.18200000000002</v>
      </c>
      <c r="E40746" s="28">
        <v>270.71699999999998</v>
      </c>
    </row>
    <row r="40747" spans="4:5" x14ac:dyDescent="0.25">
      <c r="D40747" s="31">
        <v>-318.16699999999997</v>
      </c>
      <c r="E40747" s="28">
        <v>270.72500000000002</v>
      </c>
    </row>
    <row r="40748" spans="4:5" x14ac:dyDescent="0.25">
      <c r="D40748" s="31">
        <v>-318.15100000000001</v>
      </c>
      <c r="E40748" s="28">
        <v>270.73200000000003</v>
      </c>
    </row>
    <row r="40749" spans="4:5" x14ac:dyDescent="0.25">
      <c r="D40749" s="31">
        <v>-318.13499999999999</v>
      </c>
      <c r="E40749" s="28">
        <v>270.73899999999998</v>
      </c>
    </row>
    <row r="40750" spans="4:5" x14ac:dyDescent="0.25">
      <c r="D40750" s="31">
        <v>-318.11900000000003</v>
      </c>
      <c r="E40750" s="28">
        <v>270.74700000000001</v>
      </c>
    </row>
    <row r="40751" spans="4:5" x14ac:dyDescent="0.25">
      <c r="D40751" s="31">
        <v>-318.10300000000001</v>
      </c>
      <c r="E40751" s="28">
        <v>270.75400000000002</v>
      </c>
    </row>
    <row r="40752" spans="4:5" x14ac:dyDescent="0.25">
      <c r="D40752" s="31">
        <v>-318.08699999999999</v>
      </c>
      <c r="E40752" s="28">
        <v>270.762</v>
      </c>
    </row>
    <row r="40753" spans="4:5" x14ac:dyDescent="0.25">
      <c r="D40753" s="31">
        <v>-318.07100000000003</v>
      </c>
      <c r="E40753" s="28">
        <v>270.76900000000001</v>
      </c>
    </row>
    <row r="40754" spans="4:5" x14ac:dyDescent="0.25">
      <c r="D40754" s="31">
        <v>-318.05500000000001</v>
      </c>
      <c r="E40754" s="28">
        <v>270.77600000000001</v>
      </c>
    </row>
    <row r="40755" spans="4:5" x14ac:dyDescent="0.25">
      <c r="D40755" s="31">
        <v>-318.03899999999999</v>
      </c>
      <c r="E40755" s="28">
        <v>270.78399999999999</v>
      </c>
    </row>
    <row r="40756" spans="4:5" x14ac:dyDescent="0.25">
      <c r="D40756" s="31">
        <v>-318.02300000000002</v>
      </c>
      <c r="E40756" s="28">
        <v>270.79199999999997</v>
      </c>
    </row>
    <row r="40757" spans="4:5" x14ac:dyDescent="0.25">
      <c r="D40757" s="31">
        <v>-318.00700000000001</v>
      </c>
      <c r="E40757" s="28">
        <v>270.79899999999998</v>
      </c>
    </row>
    <row r="40758" spans="4:5" x14ac:dyDescent="0.25">
      <c r="D40758" s="31">
        <v>-317.99099999999999</v>
      </c>
      <c r="E40758" s="28">
        <v>270.80700000000002</v>
      </c>
    </row>
    <row r="40759" spans="4:5" x14ac:dyDescent="0.25">
      <c r="D40759" s="31">
        <v>-317.97500000000002</v>
      </c>
      <c r="E40759" s="28">
        <v>270.81400000000002</v>
      </c>
    </row>
    <row r="40760" spans="4:5" x14ac:dyDescent="0.25">
      <c r="D40760" s="31">
        <v>-317.959</v>
      </c>
      <c r="E40760" s="28">
        <v>270.822</v>
      </c>
    </row>
    <row r="40761" spans="4:5" x14ac:dyDescent="0.25">
      <c r="D40761" s="31">
        <v>-317.94299999999998</v>
      </c>
      <c r="E40761" s="28">
        <v>270.83</v>
      </c>
    </row>
    <row r="40762" spans="4:5" x14ac:dyDescent="0.25">
      <c r="D40762" s="31">
        <v>-317.92700000000002</v>
      </c>
      <c r="E40762" s="28">
        <v>270.83699999999999</v>
      </c>
    </row>
    <row r="40763" spans="4:5" x14ac:dyDescent="0.25">
      <c r="D40763" s="31">
        <v>-317.911</v>
      </c>
      <c r="E40763" s="28">
        <v>270.84500000000003</v>
      </c>
    </row>
    <row r="40764" spans="4:5" x14ac:dyDescent="0.25">
      <c r="D40764" s="31">
        <v>-317.89499999999998</v>
      </c>
      <c r="E40764" s="28">
        <v>270.85300000000001</v>
      </c>
    </row>
    <row r="40765" spans="4:5" x14ac:dyDescent="0.25">
      <c r="D40765" s="31">
        <v>-317.87900000000002</v>
      </c>
      <c r="E40765" s="28">
        <v>270.86099999999999</v>
      </c>
    </row>
    <row r="40766" spans="4:5" x14ac:dyDescent="0.25">
      <c r="D40766" s="31">
        <v>-317.863</v>
      </c>
      <c r="E40766" s="28">
        <v>270.86900000000003</v>
      </c>
    </row>
    <row r="40767" spans="4:5" x14ac:dyDescent="0.25">
      <c r="D40767" s="31">
        <v>-317.84699999999998</v>
      </c>
      <c r="E40767" s="28">
        <v>270.87700000000001</v>
      </c>
    </row>
    <row r="40768" spans="4:5" x14ac:dyDescent="0.25">
      <c r="D40768" s="31">
        <v>-317.83100000000002</v>
      </c>
      <c r="E40768" s="28">
        <v>270.88400000000001</v>
      </c>
    </row>
    <row r="40769" spans="4:5" x14ac:dyDescent="0.25">
      <c r="D40769" s="31">
        <v>-317.815</v>
      </c>
      <c r="E40769" s="28">
        <v>270.892</v>
      </c>
    </row>
    <row r="40770" spans="4:5" x14ac:dyDescent="0.25">
      <c r="D40770" s="31">
        <v>-317.79899999999998</v>
      </c>
      <c r="E40770" s="28">
        <v>270.89999999999998</v>
      </c>
    </row>
    <row r="40771" spans="4:5" x14ac:dyDescent="0.25">
      <c r="D40771" s="31">
        <v>-317.78300000000002</v>
      </c>
      <c r="E40771" s="28">
        <v>270.90800000000002</v>
      </c>
    </row>
    <row r="40772" spans="4:5" x14ac:dyDescent="0.25">
      <c r="D40772" s="31">
        <v>-317.767</v>
      </c>
      <c r="E40772" s="28">
        <v>270.916</v>
      </c>
    </row>
    <row r="40773" spans="4:5" x14ac:dyDescent="0.25">
      <c r="D40773" s="31">
        <v>-317.75099999999998</v>
      </c>
      <c r="E40773" s="28">
        <v>270.92399999999998</v>
      </c>
    </row>
    <row r="40774" spans="4:5" x14ac:dyDescent="0.25">
      <c r="D40774" s="31">
        <v>-317.73500000000001</v>
      </c>
      <c r="E40774" s="28">
        <v>270.93299999999999</v>
      </c>
    </row>
    <row r="40775" spans="4:5" x14ac:dyDescent="0.25">
      <c r="D40775" s="31">
        <v>-317.71899999999999</v>
      </c>
      <c r="E40775" s="28">
        <v>270.94099999999997</v>
      </c>
    </row>
    <row r="40776" spans="4:5" x14ac:dyDescent="0.25">
      <c r="D40776" s="31">
        <v>-317.70299999999997</v>
      </c>
      <c r="E40776" s="28">
        <v>270.94900000000001</v>
      </c>
    </row>
    <row r="40777" spans="4:5" x14ac:dyDescent="0.25">
      <c r="D40777" s="31">
        <v>-317.68700000000001</v>
      </c>
      <c r="E40777" s="28">
        <v>270.95699999999999</v>
      </c>
    </row>
    <row r="40778" spans="4:5" x14ac:dyDescent="0.25">
      <c r="D40778" s="31">
        <v>-317.67099999999999</v>
      </c>
      <c r="E40778" s="28">
        <v>270.96499999999997</v>
      </c>
    </row>
    <row r="40779" spans="4:5" x14ac:dyDescent="0.25">
      <c r="D40779" s="31">
        <v>-317.65499999999997</v>
      </c>
      <c r="E40779" s="28">
        <v>270.97300000000001</v>
      </c>
    </row>
    <row r="40780" spans="4:5" x14ac:dyDescent="0.25">
      <c r="D40780" s="31">
        <v>-317.63900000000001</v>
      </c>
      <c r="E40780" s="28">
        <v>270.98200000000003</v>
      </c>
    </row>
    <row r="40781" spans="4:5" x14ac:dyDescent="0.25">
      <c r="D40781" s="31">
        <v>-317.62299999999999</v>
      </c>
      <c r="E40781" s="28">
        <v>270.99</v>
      </c>
    </row>
    <row r="40782" spans="4:5" x14ac:dyDescent="0.25">
      <c r="D40782" s="31">
        <v>-317.60700000000003</v>
      </c>
      <c r="E40782" s="28">
        <v>270.99799999999999</v>
      </c>
    </row>
    <row r="40783" spans="4:5" x14ac:dyDescent="0.25">
      <c r="D40783" s="31">
        <v>-317.59100000000001</v>
      </c>
      <c r="E40783" s="28">
        <v>271.00700000000001</v>
      </c>
    </row>
    <row r="40784" spans="4:5" x14ac:dyDescent="0.25">
      <c r="D40784" s="31">
        <v>-317.57499999999999</v>
      </c>
      <c r="E40784" s="28">
        <v>271.01499999999999</v>
      </c>
    </row>
    <row r="40785" spans="4:5" x14ac:dyDescent="0.25">
      <c r="D40785" s="31">
        <v>-317.55900000000003</v>
      </c>
      <c r="E40785" s="28">
        <v>271.02300000000002</v>
      </c>
    </row>
    <row r="40786" spans="4:5" x14ac:dyDescent="0.25">
      <c r="D40786" s="31">
        <v>-317.54300000000001</v>
      </c>
      <c r="E40786" s="28">
        <v>271.03199999999998</v>
      </c>
    </row>
    <row r="40787" spans="4:5" x14ac:dyDescent="0.25">
      <c r="D40787" s="31">
        <v>-317.52699999999999</v>
      </c>
      <c r="E40787" s="28">
        <v>271.04000000000002</v>
      </c>
    </row>
    <row r="40788" spans="4:5" x14ac:dyDescent="0.25">
      <c r="D40788" s="31">
        <v>-317.51100000000002</v>
      </c>
      <c r="E40788" s="28">
        <v>271.04899999999998</v>
      </c>
    </row>
    <row r="40789" spans="4:5" x14ac:dyDescent="0.25">
      <c r="D40789" s="31">
        <v>-317.495</v>
      </c>
      <c r="E40789" s="28">
        <v>271.05700000000002</v>
      </c>
    </row>
    <row r="40790" spans="4:5" x14ac:dyDescent="0.25">
      <c r="D40790" s="31">
        <v>-317.47899999999998</v>
      </c>
      <c r="E40790" s="28">
        <v>271.06599999999997</v>
      </c>
    </row>
    <row r="40791" spans="4:5" x14ac:dyDescent="0.25">
      <c r="D40791" s="31">
        <v>-317.46300000000002</v>
      </c>
      <c r="E40791" s="28">
        <v>271.07400000000001</v>
      </c>
    </row>
    <row r="40792" spans="4:5" x14ac:dyDescent="0.25">
      <c r="D40792" s="31">
        <v>-317.447</v>
      </c>
      <c r="E40792" s="28">
        <v>271.08300000000003</v>
      </c>
    </row>
    <row r="40793" spans="4:5" x14ac:dyDescent="0.25">
      <c r="D40793" s="31">
        <v>-317.43099999999998</v>
      </c>
      <c r="E40793" s="28">
        <v>271.09199999999998</v>
      </c>
    </row>
    <row r="40794" spans="4:5" x14ac:dyDescent="0.25">
      <c r="D40794" s="31">
        <v>-317.41500000000002</v>
      </c>
      <c r="E40794" s="28">
        <v>271.10000000000002</v>
      </c>
    </row>
    <row r="40795" spans="4:5" x14ac:dyDescent="0.25">
      <c r="D40795" s="31">
        <v>-317.399</v>
      </c>
      <c r="E40795" s="28">
        <v>271.10899999999998</v>
      </c>
    </row>
    <row r="40796" spans="4:5" x14ac:dyDescent="0.25">
      <c r="D40796" s="31">
        <v>-317.38299999999998</v>
      </c>
      <c r="E40796" s="28">
        <v>271.11799999999999</v>
      </c>
    </row>
    <row r="40797" spans="4:5" x14ac:dyDescent="0.25">
      <c r="D40797" s="31">
        <v>-317.36700000000002</v>
      </c>
      <c r="E40797" s="28">
        <v>271.12599999999998</v>
      </c>
    </row>
    <row r="40798" spans="4:5" x14ac:dyDescent="0.25">
      <c r="D40798" s="31">
        <v>-317.351</v>
      </c>
      <c r="E40798" s="28">
        <v>271.13499999999999</v>
      </c>
    </row>
    <row r="40799" spans="4:5" x14ac:dyDescent="0.25">
      <c r="D40799" s="31">
        <v>-317.33499999999998</v>
      </c>
      <c r="E40799" s="28">
        <v>271.14400000000001</v>
      </c>
    </row>
    <row r="40800" spans="4:5" x14ac:dyDescent="0.25">
      <c r="D40800" s="31">
        <v>-317.31900000000002</v>
      </c>
      <c r="E40800" s="28">
        <v>271.15300000000002</v>
      </c>
    </row>
    <row r="40801" spans="4:5" x14ac:dyDescent="0.25">
      <c r="D40801" s="31">
        <v>-317.303</v>
      </c>
      <c r="E40801" s="28">
        <v>271.16199999999998</v>
      </c>
    </row>
    <row r="40802" spans="4:5" x14ac:dyDescent="0.25">
      <c r="D40802" s="31">
        <v>-317.28699999999998</v>
      </c>
      <c r="E40802" s="28">
        <v>271.17099999999999</v>
      </c>
    </row>
    <row r="40803" spans="4:5" x14ac:dyDescent="0.25">
      <c r="D40803" s="31">
        <v>-317.27100000000002</v>
      </c>
      <c r="E40803" s="28">
        <v>271.18</v>
      </c>
    </row>
    <row r="40804" spans="4:5" x14ac:dyDescent="0.25">
      <c r="D40804" s="31">
        <v>-317.255</v>
      </c>
      <c r="E40804" s="28">
        <v>271.18900000000002</v>
      </c>
    </row>
    <row r="40805" spans="4:5" x14ac:dyDescent="0.25">
      <c r="D40805" s="31">
        <v>-317.23899999999998</v>
      </c>
      <c r="E40805" s="28">
        <v>271.19799999999998</v>
      </c>
    </row>
    <row r="40806" spans="4:5" x14ac:dyDescent="0.25">
      <c r="D40806" s="31">
        <v>-317.22300000000001</v>
      </c>
      <c r="E40806" s="28">
        <v>271.20699999999999</v>
      </c>
    </row>
    <row r="40807" spans="4:5" x14ac:dyDescent="0.25">
      <c r="D40807" s="31">
        <v>-317.20699999999999</v>
      </c>
      <c r="E40807" s="28">
        <v>271.21600000000001</v>
      </c>
    </row>
    <row r="40808" spans="4:5" x14ac:dyDescent="0.25">
      <c r="D40808" s="31">
        <v>-317.19099999999997</v>
      </c>
      <c r="E40808" s="28">
        <v>271.22500000000002</v>
      </c>
    </row>
    <row r="40809" spans="4:5" x14ac:dyDescent="0.25">
      <c r="D40809" s="31">
        <v>-317.17500000000001</v>
      </c>
      <c r="E40809" s="28">
        <v>271.23399999999998</v>
      </c>
    </row>
    <row r="40810" spans="4:5" x14ac:dyDescent="0.25">
      <c r="D40810" s="31">
        <v>-317.15899999999999</v>
      </c>
      <c r="E40810" s="28">
        <v>271.24299999999999</v>
      </c>
    </row>
    <row r="40811" spans="4:5" x14ac:dyDescent="0.25">
      <c r="D40811" s="31">
        <v>-317.14299999999997</v>
      </c>
      <c r="E40811" s="28">
        <v>271.25200000000001</v>
      </c>
    </row>
    <row r="40812" spans="4:5" x14ac:dyDescent="0.25">
      <c r="D40812" s="31">
        <v>-317.12700000000001</v>
      </c>
      <c r="E40812" s="28">
        <v>271.26100000000002</v>
      </c>
    </row>
    <row r="40813" spans="4:5" x14ac:dyDescent="0.25">
      <c r="D40813" s="31">
        <v>-317.11099999999999</v>
      </c>
      <c r="E40813" s="28">
        <v>271.27</v>
      </c>
    </row>
    <row r="40814" spans="4:5" x14ac:dyDescent="0.25">
      <c r="D40814" s="31">
        <v>-317.09500000000003</v>
      </c>
      <c r="E40814" s="28">
        <v>271.27999999999997</v>
      </c>
    </row>
    <row r="40815" spans="4:5" x14ac:dyDescent="0.25">
      <c r="D40815" s="31">
        <v>-317.07900000000001</v>
      </c>
      <c r="E40815" s="28">
        <v>271.28899999999999</v>
      </c>
    </row>
    <row r="40816" spans="4:5" x14ac:dyDescent="0.25">
      <c r="D40816" s="31">
        <v>-317.06299999999999</v>
      </c>
      <c r="E40816" s="28">
        <v>271.298</v>
      </c>
    </row>
    <row r="40817" spans="4:5" x14ac:dyDescent="0.25">
      <c r="D40817" s="31">
        <v>-317.04700000000003</v>
      </c>
      <c r="E40817" s="28">
        <v>271.30799999999999</v>
      </c>
    </row>
    <row r="40818" spans="4:5" x14ac:dyDescent="0.25">
      <c r="D40818" s="31">
        <v>-317.03100000000001</v>
      </c>
      <c r="E40818" s="28">
        <v>271.31700000000001</v>
      </c>
    </row>
    <row r="40819" spans="4:5" x14ac:dyDescent="0.25">
      <c r="D40819" s="31">
        <v>-317.01499999999999</v>
      </c>
      <c r="E40819" s="28">
        <v>271.32600000000002</v>
      </c>
    </row>
    <row r="40820" spans="4:5" x14ac:dyDescent="0.25">
      <c r="D40820" s="31">
        <v>-316.99900000000002</v>
      </c>
      <c r="E40820" s="28">
        <v>271.33600000000001</v>
      </c>
    </row>
    <row r="40821" spans="4:5" x14ac:dyDescent="0.25">
      <c r="D40821" s="31">
        <v>-316.983</v>
      </c>
      <c r="E40821" s="28">
        <v>271.34500000000003</v>
      </c>
    </row>
    <row r="40822" spans="4:5" x14ac:dyDescent="0.25">
      <c r="D40822" s="31">
        <v>-316.96699999999998</v>
      </c>
      <c r="E40822" s="28">
        <v>271.35500000000002</v>
      </c>
    </row>
    <row r="40823" spans="4:5" x14ac:dyDescent="0.25">
      <c r="D40823" s="31">
        <v>-316.95100000000002</v>
      </c>
      <c r="E40823" s="28">
        <v>271.36399999999998</v>
      </c>
    </row>
    <row r="40824" spans="4:5" x14ac:dyDescent="0.25">
      <c r="D40824" s="31">
        <v>-316.935</v>
      </c>
      <c r="E40824" s="28">
        <v>271.37400000000002</v>
      </c>
    </row>
    <row r="40825" spans="4:5" x14ac:dyDescent="0.25">
      <c r="D40825" s="31">
        <v>-316.91899999999998</v>
      </c>
      <c r="E40825" s="28">
        <v>271.38299999999998</v>
      </c>
    </row>
    <row r="40826" spans="4:5" x14ac:dyDescent="0.25">
      <c r="D40826" s="31">
        <v>-316.90300000000002</v>
      </c>
      <c r="E40826" s="28">
        <v>271.39299999999997</v>
      </c>
    </row>
    <row r="40827" spans="4:5" x14ac:dyDescent="0.25">
      <c r="D40827" s="31">
        <v>-316.887</v>
      </c>
      <c r="E40827" s="28">
        <v>271.40300000000002</v>
      </c>
    </row>
    <row r="40828" spans="4:5" x14ac:dyDescent="0.25">
      <c r="D40828" s="31">
        <v>-316.87099999999998</v>
      </c>
      <c r="E40828" s="28">
        <v>271.41199999999998</v>
      </c>
    </row>
    <row r="40829" spans="4:5" x14ac:dyDescent="0.25">
      <c r="D40829" s="31">
        <v>-316.85500000000002</v>
      </c>
      <c r="E40829" s="28">
        <v>271.42200000000003</v>
      </c>
    </row>
    <row r="40830" spans="4:5" x14ac:dyDescent="0.25">
      <c r="D40830" s="31">
        <v>-316.839</v>
      </c>
      <c r="E40830" s="28">
        <v>271.43200000000002</v>
      </c>
    </row>
    <row r="40831" spans="4:5" x14ac:dyDescent="0.25">
      <c r="D40831" s="31">
        <v>-316.82299999999998</v>
      </c>
      <c r="E40831" s="28">
        <v>271.44099999999997</v>
      </c>
    </row>
    <row r="40832" spans="4:5" x14ac:dyDescent="0.25">
      <c r="D40832" s="31">
        <v>-316.80700000000002</v>
      </c>
      <c r="E40832" s="28">
        <v>271.45100000000002</v>
      </c>
    </row>
    <row r="40833" spans="4:5" x14ac:dyDescent="0.25">
      <c r="D40833" s="31">
        <v>-316.791</v>
      </c>
      <c r="E40833" s="28">
        <v>271.46100000000001</v>
      </c>
    </row>
    <row r="40834" spans="4:5" x14ac:dyDescent="0.25">
      <c r="D40834" s="31">
        <v>-316.77499999999998</v>
      </c>
      <c r="E40834" s="28">
        <v>271.471</v>
      </c>
    </row>
    <row r="40835" spans="4:5" x14ac:dyDescent="0.25">
      <c r="D40835" s="31">
        <v>-316.75900000000001</v>
      </c>
      <c r="E40835" s="28">
        <v>271.48099999999999</v>
      </c>
    </row>
    <row r="40836" spans="4:5" x14ac:dyDescent="0.25">
      <c r="D40836" s="31">
        <v>-316.74299999999999</v>
      </c>
      <c r="E40836" s="28">
        <v>271.49</v>
      </c>
    </row>
    <row r="40837" spans="4:5" x14ac:dyDescent="0.25">
      <c r="D40837" s="31">
        <v>-316.72699999999998</v>
      </c>
      <c r="E40837" s="28">
        <v>271.5</v>
      </c>
    </row>
    <row r="40838" spans="4:5" x14ac:dyDescent="0.25">
      <c r="D40838" s="31">
        <v>-316.71100000000001</v>
      </c>
      <c r="E40838" s="28">
        <v>271.51</v>
      </c>
    </row>
    <row r="40839" spans="4:5" x14ac:dyDescent="0.25">
      <c r="D40839" s="31">
        <v>-316.69499999999999</v>
      </c>
      <c r="E40839" s="28">
        <v>271.52</v>
      </c>
    </row>
    <row r="40840" spans="4:5" x14ac:dyDescent="0.25">
      <c r="D40840" s="31">
        <v>-316.67899999999997</v>
      </c>
      <c r="E40840" s="28">
        <v>271.52999999999997</v>
      </c>
    </row>
    <row r="40841" spans="4:5" x14ac:dyDescent="0.25">
      <c r="D40841" s="31">
        <v>-316.66300000000001</v>
      </c>
      <c r="E40841" s="28">
        <v>271.54000000000002</v>
      </c>
    </row>
    <row r="40842" spans="4:5" x14ac:dyDescent="0.25">
      <c r="D40842" s="31">
        <v>-316.64699999999999</v>
      </c>
      <c r="E40842" s="28">
        <v>271.55</v>
      </c>
    </row>
    <row r="40843" spans="4:5" x14ac:dyDescent="0.25">
      <c r="D40843" s="31">
        <v>-316.63099999999997</v>
      </c>
      <c r="E40843" s="28">
        <v>271.56</v>
      </c>
    </row>
    <row r="40844" spans="4:5" x14ac:dyDescent="0.25">
      <c r="D40844" s="31">
        <v>-316.61500000000001</v>
      </c>
      <c r="E40844" s="28">
        <v>271.57100000000003</v>
      </c>
    </row>
    <row r="40845" spans="4:5" x14ac:dyDescent="0.25">
      <c r="D40845" s="31">
        <v>-316.59899999999999</v>
      </c>
      <c r="E40845" s="28">
        <v>271.58100000000002</v>
      </c>
    </row>
    <row r="40846" spans="4:5" x14ac:dyDescent="0.25">
      <c r="D40846" s="31">
        <v>-316.58300000000003</v>
      </c>
      <c r="E40846" s="28">
        <v>271.59100000000001</v>
      </c>
    </row>
    <row r="40847" spans="4:5" x14ac:dyDescent="0.25">
      <c r="D40847" s="31">
        <v>-316.56700000000001</v>
      </c>
      <c r="E40847" s="28">
        <v>271.601</v>
      </c>
    </row>
    <row r="40848" spans="4:5" x14ac:dyDescent="0.25">
      <c r="D40848" s="31">
        <v>-316.55099999999999</v>
      </c>
      <c r="E40848" s="28">
        <v>271.61099999999999</v>
      </c>
    </row>
    <row r="40849" spans="4:5" x14ac:dyDescent="0.25">
      <c r="D40849" s="31">
        <v>-316.53500000000003</v>
      </c>
      <c r="E40849" s="28">
        <v>271.62200000000001</v>
      </c>
    </row>
    <row r="40850" spans="4:5" x14ac:dyDescent="0.25">
      <c r="D40850" s="31">
        <v>-316.51900000000001</v>
      </c>
      <c r="E40850" s="28">
        <v>271.63200000000001</v>
      </c>
    </row>
    <row r="40851" spans="4:5" x14ac:dyDescent="0.25">
      <c r="D40851" s="31">
        <v>-316.50299999999999</v>
      </c>
      <c r="E40851" s="28">
        <v>271.642</v>
      </c>
    </row>
    <row r="40852" spans="4:5" x14ac:dyDescent="0.25">
      <c r="D40852" s="31">
        <v>-316.48700000000002</v>
      </c>
      <c r="E40852" s="28">
        <v>271.65199999999999</v>
      </c>
    </row>
    <row r="40853" spans="4:5" x14ac:dyDescent="0.25">
      <c r="D40853" s="31">
        <v>-316.471</v>
      </c>
      <c r="E40853" s="28">
        <v>271.66300000000001</v>
      </c>
    </row>
    <row r="40854" spans="4:5" x14ac:dyDescent="0.25">
      <c r="D40854" s="31">
        <v>-316.45499999999998</v>
      </c>
      <c r="E40854" s="28">
        <v>271.673</v>
      </c>
    </row>
    <row r="40855" spans="4:5" x14ac:dyDescent="0.25">
      <c r="D40855" s="31">
        <v>-316.43900000000002</v>
      </c>
      <c r="E40855" s="28">
        <v>271.68400000000003</v>
      </c>
    </row>
    <row r="40856" spans="4:5" x14ac:dyDescent="0.25">
      <c r="D40856" s="31">
        <v>-316.423</v>
      </c>
      <c r="E40856" s="28">
        <v>271.69400000000002</v>
      </c>
    </row>
    <row r="40857" spans="4:5" x14ac:dyDescent="0.25">
      <c r="D40857" s="31">
        <v>-316.40699999999998</v>
      </c>
      <c r="E40857" s="28">
        <v>271.70499999999998</v>
      </c>
    </row>
    <row r="40858" spans="4:5" x14ac:dyDescent="0.25">
      <c r="D40858" s="31">
        <v>-316.39100000000002</v>
      </c>
      <c r="E40858" s="28">
        <v>271.71499999999997</v>
      </c>
    </row>
    <row r="40859" spans="4:5" x14ac:dyDescent="0.25">
      <c r="D40859" s="31">
        <v>-316.375</v>
      </c>
      <c r="E40859" s="28">
        <v>271.726</v>
      </c>
    </row>
    <row r="40860" spans="4:5" x14ac:dyDescent="0.25">
      <c r="D40860" s="31">
        <v>-316.35899999999998</v>
      </c>
      <c r="E40860" s="28">
        <v>271.73599999999999</v>
      </c>
    </row>
    <row r="40861" spans="4:5" x14ac:dyDescent="0.25">
      <c r="D40861" s="31">
        <v>-316.34399999999999</v>
      </c>
      <c r="E40861" s="28">
        <v>271.74700000000001</v>
      </c>
    </row>
    <row r="40862" spans="4:5" x14ac:dyDescent="0.25">
      <c r="D40862" s="31">
        <v>-316.32799999999997</v>
      </c>
      <c r="E40862" s="28">
        <v>271.75799999999998</v>
      </c>
    </row>
    <row r="40863" spans="4:5" x14ac:dyDescent="0.25">
      <c r="D40863" s="31">
        <v>-316.31200000000001</v>
      </c>
      <c r="E40863" s="28">
        <v>271.76799999999997</v>
      </c>
    </row>
    <row r="40864" spans="4:5" x14ac:dyDescent="0.25">
      <c r="D40864" s="31">
        <v>-316.29599999999999</v>
      </c>
      <c r="E40864" s="28">
        <v>271.779</v>
      </c>
    </row>
    <row r="40865" spans="4:5" x14ac:dyDescent="0.25">
      <c r="D40865" s="31">
        <v>-316.27999999999997</v>
      </c>
      <c r="E40865" s="28">
        <v>271.79000000000002</v>
      </c>
    </row>
    <row r="40866" spans="4:5" x14ac:dyDescent="0.25">
      <c r="D40866" s="31">
        <v>-316.26400000000001</v>
      </c>
      <c r="E40866" s="28">
        <v>271.8</v>
      </c>
    </row>
    <row r="40867" spans="4:5" x14ac:dyDescent="0.25">
      <c r="D40867" s="31">
        <v>-316.24799999999999</v>
      </c>
      <c r="E40867" s="28">
        <v>271.81099999999998</v>
      </c>
    </row>
    <row r="40868" spans="4:5" x14ac:dyDescent="0.25">
      <c r="D40868" s="31">
        <v>-316.23200000000003</v>
      </c>
      <c r="E40868" s="28">
        <v>271.822</v>
      </c>
    </row>
    <row r="40869" spans="4:5" x14ac:dyDescent="0.25">
      <c r="D40869" s="31">
        <v>-316.21600000000001</v>
      </c>
      <c r="E40869" s="28">
        <v>271.83300000000003</v>
      </c>
    </row>
    <row r="40870" spans="4:5" x14ac:dyDescent="0.25">
      <c r="D40870" s="31">
        <v>-316.2</v>
      </c>
      <c r="E40870" s="28">
        <v>271.84399999999999</v>
      </c>
    </row>
    <row r="40871" spans="4:5" x14ac:dyDescent="0.25">
      <c r="D40871" s="31">
        <v>-316.18400000000003</v>
      </c>
      <c r="E40871" s="28">
        <v>271.85399999999998</v>
      </c>
    </row>
    <row r="40872" spans="4:5" x14ac:dyDescent="0.25">
      <c r="D40872" s="31">
        <v>-316.16800000000001</v>
      </c>
      <c r="E40872" s="28">
        <v>271.86500000000001</v>
      </c>
    </row>
    <row r="40873" spans="4:5" x14ac:dyDescent="0.25">
      <c r="D40873" s="31">
        <v>-316.15199999999999</v>
      </c>
      <c r="E40873" s="28">
        <v>271.87599999999998</v>
      </c>
    </row>
    <row r="40874" spans="4:5" x14ac:dyDescent="0.25">
      <c r="D40874" s="31">
        <v>-316.13600000000002</v>
      </c>
      <c r="E40874" s="28">
        <v>271.887</v>
      </c>
    </row>
    <row r="40875" spans="4:5" x14ac:dyDescent="0.25">
      <c r="D40875" s="31">
        <v>-316.12</v>
      </c>
      <c r="E40875" s="28">
        <v>271.89800000000002</v>
      </c>
    </row>
    <row r="40876" spans="4:5" x14ac:dyDescent="0.25">
      <c r="D40876" s="31">
        <v>-316.10399999999998</v>
      </c>
      <c r="E40876" s="28">
        <v>271.90899999999999</v>
      </c>
    </row>
    <row r="40877" spans="4:5" x14ac:dyDescent="0.25">
      <c r="D40877" s="31">
        <v>-316.08800000000002</v>
      </c>
      <c r="E40877" s="28">
        <v>271.92</v>
      </c>
    </row>
    <row r="40878" spans="4:5" x14ac:dyDescent="0.25">
      <c r="D40878" s="31">
        <v>-316.072</v>
      </c>
      <c r="E40878" s="28">
        <v>271.93099999999998</v>
      </c>
    </row>
    <row r="40879" spans="4:5" x14ac:dyDescent="0.25">
      <c r="D40879" s="31">
        <v>-316.05599999999998</v>
      </c>
      <c r="E40879" s="28">
        <v>271.94299999999998</v>
      </c>
    </row>
    <row r="40880" spans="4:5" x14ac:dyDescent="0.25">
      <c r="D40880" s="31">
        <v>-316.04000000000002</v>
      </c>
      <c r="E40880" s="28">
        <v>271.95400000000001</v>
      </c>
    </row>
    <row r="40881" spans="4:5" x14ac:dyDescent="0.25">
      <c r="D40881" s="31">
        <v>-316.024</v>
      </c>
      <c r="E40881" s="28">
        <v>271.96499999999997</v>
      </c>
    </row>
    <row r="40882" spans="4:5" x14ac:dyDescent="0.25">
      <c r="D40882" s="31">
        <v>-316.00799999999998</v>
      </c>
      <c r="E40882" s="28">
        <v>271.976</v>
      </c>
    </row>
    <row r="40883" spans="4:5" x14ac:dyDescent="0.25">
      <c r="D40883" s="31">
        <v>-315.99200000000002</v>
      </c>
      <c r="E40883" s="28">
        <v>271.98700000000002</v>
      </c>
    </row>
    <row r="40884" spans="4:5" x14ac:dyDescent="0.25">
      <c r="D40884" s="31">
        <v>-315.976</v>
      </c>
      <c r="E40884" s="28">
        <v>271.99900000000002</v>
      </c>
    </row>
    <row r="40885" spans="4:5" x14ac:dyDescent="0.25">
      <c r="D40885" s="31">
        <v>-315.95999999999998</v>
      </c>
      <c r="E40885" s="28">
        <v>272.01</v>
      </c>
    </row>
    <row r="40886" spans="4:5" x14ac:dyDescent="0.25">
      <c r="D40886" s="31">
        <v>-315.94400000000002</v>
      </c>
      <c r="E40886" s="28">
        <v>272.02100000000002</v>
      </c>
    </row>
    <row r="40887" spans="4:5" x14ac:dyDescent="0.25">
      <c r="D40887" s="31">
        <v>-315.928</v>
      </c>
      <c r="E40887" s="28">
        <v>272.03300000000002</v>
      </c>
    </row>
    <row r="40888" spans="4:5" x14ac:dyDescent="0.25">
      <c r="D40888" s="31">
        <v>-315.91199999999998</v>
      </c>
      <c r="E40888" s="28">
        <v>272.04399999999998</v>
      </c>
    </row>
    <row r="40889" spans="4:5" x14ac:dyDescent="0.25">
      <c r="D40889" s="31">
        <v>-315.89600000000002</v>
      </c>
      <c r="E40889" s="28">
        <v>272.05500000000001</v>
      </c>
    </row>
    <row r="40890" spans="4:5" x14ac:dyDescent="0.25">
      <c r="D40890" s="31">
        <v>-315.88</v>
      </c>
      <c r="E40890" s="28">
        <v>272.06700000000001</v>
      </c>
    </row>
    <row r="40891" spans="4:5" x14ac:dyDescent="0.25">
      <c r="D40891" s="31">
        <v>-315.86399999999998</v>
      </c>
      <c r="E40891" s="28">
        <v>272.07799999999997</v>
      </c>
    </row>
    <row r="40892" spans="4:5" x14ac:dyDescent="0.25">
      <c r="D40892" s="31">
        <v>-315.84800000000001</v>
      </c>
      <c r="E40892" s="28">
        <v>272.08999999999997</v>
      </c>
    </row>
    <row r="40893" spans="4:5" x14ac:dyDescent="0.25">
      <c r="D40893" s="31">
        <v>-315.83199999999999</v>
      </c>
      <c r="E40893" s="28">
        <v>272.101</v>
      </c>
    </row>
    <row r="40894" spans="4:5" x14ac:dyDescent="0.25">
      <c r="D40894" s="31">
        <v>-315.81599999999997</v>
      </c>
      <c r="E40894" s="28">
        <v>272.113</v>
      </c>
    </row>
    <row r="40895" spans="4:5" x14ac:dyDescent="0.25">
      <c r="D40895" s="31">
        <v>-315.8</v>
      </c>
      <c r="E40895" s="28">
        <v>272.12400000000002</v>
      </c>
    </row>
    <row r="40896" spans="4:5" x14ac:dyDescent="0.25">
      <c r="D40896" s="31">
        <v>-315.78399999999999</v>
      </c>
      <c r="E40896" s="28">
        <v>272.13600000000002</v>
      </c>
    </row>
    <row r="40897" spans="4:5" x14ac:dyDescent="0.25">
      <c r="D40897" s="31">
        <v>-315.76799999999997</v>
      </c>
      <c r="E40897" s="28">
        <v>272.14800000000002</v>
      </c>
    </row>
    <row r="40898" spans="4:5" x14ac:dyDescent="0.25">
      <c r="D40898" s="31">
        <v>-315.75200000000001</v>
      </c>
      <c r="E40898" s="28">
        <v>272.15899999999999</v>
      </c>
    </row>
    <row r="40899" spans="4:5" x14ac:dyDescent="0.25">
      <c r="D40899" s="31">
        <v>-315.73599999999999</v>
      </c>
      <c r="E40899" s="28">
        <v>272.17099999999999</v>
      </c>
    </row>
    <row r="40900" spans="4:5" x14ac:dyDescent="0.25">
      <c r="D40900" s="31">
        <v>-315.72000000000003</v>
      </c>
      <c r="E40900" s="28">
        <v>272.18299999999999</v>
      </c>
    </row>
    <row r="40901" spans="4:5" x14ac:dyDescent="0.25">
      <c r="D40901" s="31">
        <v>-315.70400000000001</v>
      </c>
      <c r="E40901" s="28">
        <v>272.19400000000002</v>
      </c>
    </row>
    <row r="40902" spans="4:5" x14ac:dyDescent="0.25">
      <c r="D40902" s="31">
        <v>-315.68799999999999</v>
      </c>
      <c r="E40902" s="28">
        <v>272.20600000000002</v>
      </c>
    </row>
    <row r="40903" spans="4:5" x14ac:dyDescent="0.25">
      <c r="D40903" s="31">
        <v>-315.67200000000003</v>
      </c>
      <c r="E40903" s="28">
        <v>272.21800000000002</v>
      </c>
    </row>
    <row r="40904" spans="4:5" x14ac:dyDescent="0.25">
      <c r="D40904" s="31">
        <v>-315.65600000000001</v>
      </c>
      <c r="E40904" s="28">
        <v>272.23</v>
      </c>
    </row>
    <row r="40905" spans="4:5" x14ac:dyDescent="0.25">
      <c r="D40905" s="31">
        <v>-315.64</v>
      </c>
      <c r="E40905" s="28">
        <v>272.24200000000002</v>
      </c>
    </row>
    <row r="40906" spans="4:5" x14ac:dyDescent="0.25">
      <c r="D40906" s="31">
        <v>-315.62400000000002</v>
      </c>
      <c r="E40906" s="28">
        <v>272.25400000000002</v>
      </c>
    </row>
    <row r="40907" spans="4:5" x14ac:dyDescent="0.25">
      <c r="D40907" s="31">
        <v>-315.608</v>
      </c>
      <c r="E40907" s="28">
        <v>272.26600000000002</v>
      </c>
    </row>
    <row r="40908" spans="4:5" x14ac:dyDescent="0.25">
      <c r="D40908" s="31">
        <v>-315.59199999999998</v>
      </c>
      <c r="E40908" s="28">
        <v>272.27699999999999</v>
      </c>
    </row>
    <row r="40909" spans="4:5" x14ac:dyDescent="0.25">
      <c r="D40909" s="31">
        <v>-315.57600000000002</v>
      </c>
      <c r="E40909" s="28">
        <v>272.28899999999999</v>
      </c>
    </row>
    <row r="40910" spans="4:5" x14ac:dyDescent="0.25">
      <c r="D40910" s="31">
        <v>-315.56</v>
      </c>
      <c r="E40910" s="28">
        <v>272.30099999999999</v>
      </c>
    </row>
    <row r="40911" spans="4:5" x14ac:dyDescent="0.25">
      <c r="D40911" s="31">
        <v>-315.54399999999998</v>
      </c>
      <c r="E40911" s="28">
        <v>272.31299999999999</v>
      </c>
    </row>
    <row r="40912" spans="4:5" x14ac:dyDescent="0.25">
      <c r="D40912" s="31">
        <v>-315.52800000000002</v>
      </c>
      <c r="E40912" s="28">
        <v>272.32600000000002</v>
      </c>
    </row>
    <row r="40913" spans="4:5" x14ac:dyDescent="0.25">
      <c r="D40913" s="31">
        <v>-315.512</v>
      </c>
      <c r="E40913" s="28">
        <v>272.33800000000002</v>
      </c>
    </row>
    <row r="40914" spans="4:5" x14ac:dyDescent="0.25">
      <c r="D40914" s="31">
        <v>-315.49599999999998</v>
      </c>
      <c r="E40914" s="28">
        <v>272.35000000000002</v>
      </c>
    </row>
    <row r="40915" spans="4:5" x14ac:dyDescent="0.25">
      <c r="D40915" s="31">
        <v>-315.48</v>
      </c>
      <c r="E40915" s="28">
        <v>272.36200000000002</v>
      </c>
    </row>
    <row r="40916" spans="4:5" x14ac:dyDescent="0.25">
      <c r="D40916" s="31">
        <v>-315.464</v>
      </c>
      <c r="E40916" s="28">
        <v>272.37400000000002</v>
      </c>
    </row>
    <row r="40917" spans="4:5" x14ac:dyDescent="0.25">
      <c r="D40917" s="31">
        <v>-315.44799999999998</v>
      </c>
      <c r="E40917" s="28">
        <v>272.38600000000002</v>
      </c>
    </row>
    <row r="40918" spans="4:5" x14ac:dyDescent="0.25">
      <c r="D40918" s="31">
        <v>-315.43200000000002</v>
      </c>
      <c r="E40918" s="28">
        <v>272.39800000000002</v>
      </c>
    </row>
    <row r="40919" spans="4:5" x14ac:dyDescent="0.25">
      <c r="D40919" s="31">
        <v>-315.416</v>
      </c>
      <c r="E40919" s="28">
        <v>272.411</v>
      </c>
    </row>
    <row r="40920" spans="4:5" x14ac:dyDescent="0.25">
      <c r="D40920" s="31">
        <v>-315.39999999999998</v>
      </c>
      <c r="E40920" s="28">
        <v>272.423</v>
      </c>
    </row>
    <row r="40921" spans="4:5" x14ac:dyDescent="0.25">
      <c r="D40921" s="31">
        <v>-315.38400000000001</v>
      </c>
      <c r="E40921" s="28">
        <v>272.435</v>
      </c>
    </row>
    <row r="40922" spans="4:5" x14ac:dyDescent="0.25">
      <c r="D40922" s="31">
        <v>-315.36799999999999</v>
      </c>
      <c r="E40922" s="28">
        <v>272.44799999999998</v>
      </c>
    </row>
    <row r="40923" spans="4:5" x14ac:dyDescent="0.25">
      <c r="D40923" s="31">
        <v>-315.35199999999998</v>
      </c>
      <c r="E40923" s="28">
        <v>272.45999999999998</v>
      </c>
    </row>
    <row r="40924" spans="4:5" x14ac:dyDescent="0.25">
      <c r="D40924" s="31">
        <v>-315.33600000000001</v>
      </c>
      <c r="E40924" s="28">
        <v>272.47199999999998</v>
      </c>
    </row>
    <row r="40925" spans="4:5" x14ac:dyDescent="0.25">
      <c r="D40925" s="31">
        <v>-315.32</v>
      </c>
      <c r="E40925" s="28">
        <v>272.48500000000001</v>
      </c>
    </row>
    <row r="40926" spans="4:5" x14ac:dyDescent="0.25">
      <c r="D40926" s="31">
        <v>-315.30399999999997</v>
      </c>
      <c r="E40926" s="28">
        <v>272.49700000000001</v>
      </c>
    </row>
    <row r="40927" spans="4:5" x14ac:dyDescent="0.25">
      <c r="D40927" s="31">
        <v>-315.28800000000001</v>
      </c>
      <c r="E40927" s="28">
        <v>272.51</v>
      </c>
    </row>
    <row r="40928" spans="4:5" x14ac:dyDescent="0.25">
      <c r="D40928" s="31">
        <v>-315.27199999999999</v>
      </c>
      <c r="E40928" s="28">
        <v>272.52199999999999</v>
      </c>
    </row>
    <row r="40929" spans="4:5" x14ac:dyDescent="0.25">
      <c r="D40929" s="31">
        <v>-315.25599999999997</v>
      </c>
      <c r="E40929" s="28">
        <v>272.53500000000003</v>
      </c>
    </row>
    <row r="40930" spans="4:5" x14ac:dyDescent="0.25">
      <c r="D40930" s="31">
        <v>-315.24</v>
      </c>
      <c r="E40930" s="28">
        <v>272.54700000000003</v>
      </c>
    </row>
    <row r="40931" spans="4:5" x14ac:dyDescent="0.25">
      <c r="D40931" s="31">
        <v>-315.22399999999999</v>
      </c>
      <c r="E40931" s="28">
        <v>272.56</v>
      </c>
    </row>
    <row r="40932" spans="4:5" x14ac:dyDescent="0.25">
      <c r="D40932" s="31">
        <v>-315.20800000000003</v>
      </c>
      <c r="E40932" s="28">
        <v>272.57299999999998</v>
      </c>
    </row>
    <row r="40933" spans="4:5" x14ac:dyDescent="0.25">
      <c r="D40933" s="31">
        <v>-315.19200000000001</v>
      </c>
      <c r="E40933" s="28">
        <v>272.58499999999998</v>
      </c>
    </row>
    <row r="40934" spans="4:5" x14ac:dyDescent="0.25">
      <c r="D40934" s="31">
        <v>-315.17599999999999</v>
      </c>
      <c r="E40934" s="28">
        <v>272.59800000000001</v>
      </c>
    </row>
    <row r="40935" spans="4:5" x14ac:dyDescent="0.25">
      <c r="D40935" s="31">
        <v>-315.16000000000003</v>
      </c>
      <c r="E40935" s="28">
        <v>272.61099999999999</v>
      </c>
    </row>
    <row r="40936" spans="4:5" x14ac:dyDescent="0.25">
      <c r="D40936" s="31">
        <v>-315.14400000000001</v>
      </c>
      <c r="E40936" s="28">
        <v>272.62299999999999</v>
      </c>
    </row>
    <row r="40937" spans="4:5" x14ac:dyDescent="0.25">
      <c r="D40937" s="31">
        <v>-315.12799999999999</v>
      </c>
      <c r="E40937" s="28">
        <v>272.63600000000002</v>
      </c>
    </row>
    <row r="40938" spans="4:5" x14ac:dyDescent="0.25">
      <c r="D40938" s="31">
        <v>-315.11200000000002</v>
      </c>
      <c r="E40938" s="28">
        <v>272.649</v>
      </c>
    </row>
    <row r="40939" spans="4:5" x14ac:dyDescent="0.25">
      <c r="D40939" s="31">
        <v>-315.096</v>
      </c>
      <c r="E40939" s="28">
        <v>272.66199999999998</v>
      </c>
    </row>
    <row r="40940" spans="4:5" x14ac:dyDescent="0.25">
      <c r="D40940" s="31">
        <v>-315.08</v>
      </c>
      <c r="E40940" s="28">
        <v>272.67500000000001</v>
      </c>
    </row>
    <row r="40941" spans="4:5" x14ac:dyDescent="0.25">
      <c r="D40941" s="31">
        <v>-315.06400000000002</v>
      </c>
      <c r="E40941" s="28">
        <v>272.68799999999999</v>
      </c>
    </row>
    <row r="40942" spans="4:5" x14ac:dyDescent="0.25">
      <c r="D40942" s="31">
        <v>-315.048</v>
      </c>
      <c r="E40942" s="28">
        <v>272.7</v>
      </c>
    </row>
    <row r="40943" spans="4:5" x14ac:dyDescent="0.25">
      <c r="D40943" s="31">
        <v>-315.03199999999998</v>
      </c>
      <c r="E40943" s="28">
        <v>272.71300000000002</v>
      </c>
    </row>
    <row r="40944" spans="4:5" x14ac:dyDescent="0.25">
      <c r="D40944" s="31">
        <v>-315.01600000000002</v>
      </c>
      <c r="E40944" s="28">
        <v>272.726</v>
      </c>
    </row>
    <row r="40945" spans="4:5" x14ac:dyDescent="0.25">
      <c r="D40945" s="31">
        <v>-315</v>
      </c>
      <c r="E40945" s="28">
        <v>272.73899999999998</v>
      </c>
    </row>
    <row r="40946" spans="4:5" x14ac:dyDescent="0.25">
      <c r="D40946" s="31">
        <v>-314.98399999999998</v>
      </c>
      <c r="E40946" s="28">
        <v>272.75200000000001</v>
      </c>
    </row>
    <row r="40947" spans="4:5" x14ac:dyDescent="0.25">
      <c r="D40947" s="31">
        <v>-314.96800000000002</v>
      </c>
      <c r="E40947" s="28">
        <v>272.76499999999999</v>
      </c>
    </row>
    <row r="40948" spans="4:5" x14ac:dyDescent="0.25">
      <c r="D40948" s="31">
        <v>-314.952</v>
      </c>
      <c r="E40948" s="28">
        <v>272.779</v>
      </c>
    </row>
    <row r="40949" spans="4:5" x14ac:dyDescent="0.25">
      <c r="D40949" s="31">
        <v>-314.93599999999998</v>
      </c>
      <c r="E40949" s="28">
        <v>272.79199999999997</v>
      </c>
    </row>
    <row r="40950" spans="4:5" x14ac:dyDescent="0.25">
      <c r="D40950" s="31">
        <v>-314.92</v>
      </c>
      <c r="E40950" s="28">
        <v>272.80500000000001</v>
      </c>
    </row>
    <row r="40951" spans="4:5" x14ac:dyDescent="0.25">
      <c r="D40951" s="31">
        <v>-314.904</v>
      </c>
      <c r="E40951" s="28">
        <v>272.81799999999998</v>
      </c>
    </row>
    <row r="40952" spans="4:5" x14ac:dyDescent="0.25">
      <c r="D40952" s="31">
        <v>-314.88799999999998</v>
      </c>
      <c r="E40952" s="28">
        <v>272.83100000000002</v>
      </c>
    </row>
    <row r="40953" spans="4:5" x14ac:dyDescent="0.25">
      <c r="D40953" s="31">
        <v>-314.87200000000001</v>
      </c>
      <c r="E40953" s="28">
        <v>272.84399999999999</v>
      </c>
    </row>
    <row r="40954" spans="4:5" x14ac:dyDescent="0.25">
      <c r="D40954" s="31">
        <v>-314.85599999999999</v>
      </c>
      <c r="E40954" s="28">
        <v>272.858</v>
      </c>
    </row>
    <row r="40955" spans="4:5" x14ac:dyDescent="0.25">
      <c r="D40955" s="31">
        <v>-314.83999999999997</v>
      </c>
      <c r="E40955" s="28">
        <v>272.87099999999998</v>
      </c>
    </row>
    <row r="40956" spans="4:5" x14ac:dyDescent="0.25">
      <c r="D40956" s="31">
        <v>-314.82400000000001</v>
      </c>
      <c r="E40956" s="28">
        <v>272.88400000000001</v>
      </c>
    </row>
    <row r="40957" spans="4:5" x14ac:dyDescent="0.25">
      <c r="D40957" s="31">
        <v>-314.80799999999999</v>
      </c>
      <c r="E40957" s="28">
        <v>272.89699999999999</v>
      </c>
    </row>
    <row r="40958" spans="4:5" x14ac:dyDescent="0.25">
      <c r="D40958" s="31">
        <v>-314.79199999999997</v>
      </c>
      <c r="E40958" s="28">
        <v>272.911</v>
      </c>
    </row>
    <row r="40959" spans="4:5" x14ac:dyDescent="0.25">
      <c r="D40959" s="31">
        <v>-314.77600000000001</v>
      </c>
      <c r="E40959" s="28">
        <v>272.92399999999998</v>
      </c>
    </row>
    <row r="40960" spans="4:5" x14ac:dyDescent="0.25">
      <c r="D40960" s="31">
        <v>-314.76</v>
      </c>
      <c r="E40960" s="28">
        <v>272.93799999999999</v>
      </c>
    </row>
    <row r="40961" spans="4:5" x14ac:dyDescent="0.25">
      <c r="D40961" s="31">
        <v>-314.74400000000003</v>
      </c>
      <c r="E40961" s="28">
        <v>272.95100000000002</v>
      </c>
    </row>
    <row r="40962" spans="4:5" x14ac:dyDescent="0.25">
      <c r="D40962" s="31">
        <v>-314.72800000000001</v>
      </c>
      <c r="E40962" s="28">
        <v>272.96499999999997</v>
      </c>
    </row>
    <row r="40963" spans="4:5" x14ac:dyDescent="0.25">
      <c r="D40963" s="31">
        <v>-314.71199999999999</v>
      </c>
      <c r="E40963" s="28">
        <v>272.97800000000001</v>
      </c>
    </row>
    <row r="40964" spans="4:5" x14ac:dyDescent="0.25">
      <c r="D40964" s="31">
        <v>-314.69600000000003</v>
      </c>
      <c r="E40964" s="28">
        <v>272.99200000000002</v>
      </c>
    </row>
    <row r="40965" spans="4:5" x14ac:dyDescent="0.25">
      <c r="D40965" s="31">
        <v>-314.68</v>
      </c>
      <c r="E40965" s="28">
        <v>273.005</v>
      </c>
    </row>
    <row r="40966" spans="4:5" x14ac:dyDescent="0.25">
      <c r="D40966" s="31">
        <v>-314.66399999999999</v>
      </c>
      <c r="E40966" s="28">
        <v>273.01900000000001</v>
      </c>
    </row>
    <row r="40967" spans="4:5" x14ac:dyDescent="0.25">
      <c r="D40967" s="31">
        <v>-314.64800000000002</v>
      </c>
      <c r="E40967" s="28">
        <v>273.03199999999998</v>
      </c>
    </row>
    <row r="40968" spans="4:5" x14ac:dyDescent="0.25">
      <c r="D40968" s="31">
        <v>-314.63200000000001</v>
      </c>
      <c r="E40968" s="28">
        <v>273.04599999999999</v>
      </c>
    </row>
    <row r="40969" spans="4:5" x14ac:dyDescent="0.25">
      <c r="D40969" s="31">
        <v>-314.61599999999999</v>
      </c>
      <c r="E40969" s="28">
        <v>273.06</v>
      </c>
    </row>
    <row r="40970" spans="4:5" x14ac:dyDescent="0.25">
      <c r="D40970" s="31">
        <v>-314.60000000000002</v>
      </c>
      <c r="E40970" s="28">
        <v>273.07299999999998</v>
      </c>
    </row>
    <row r="40971" spans="4:5" x14ac:dyDescent="0.25">
      <c r="D40971" s="31">
        <v>-314.584</v>
      </c>
      <c r="E40971" s="28">
        <v>273.08699999999999</v>
      </c>
    </row>
    <row r="40972" spans="4:5" x14ac:dyDescent="0.25">
      <c r="D40972" s="31">
        <v>-314.56799999999998</v>
      </c>
      <c r="E40972" s="28">
        <v>273.101</v>
      </c>
    </row>
    <row r="40973" spans="4:5" x14ac:dyDescent="0.25">
      <c r="D40973" s="31">
        <v>-314.55200000000002</v>
      </c>
      <c r="E40973" s="28">
        <v>273.11500000000001</v>
      </c>
    </row>
    <row r="40974" spans="4:5" x14ac:dyDescent="0.25">
      <c r="D40974" s="31">
        <v>-314.536</v>
      </c>
      <c r="E40974" s="28">
        <v>273.12799999999999</v>
      </c>
    </row>
    <row r="40975" spans="4:5" x14ac:dyDescent="0.25">
      <c r="D40975" s="31">
        <v>-314.52100000000002</v>
      </c>
      <c r="E40975" s="28">
        <v>273.142</v>
      </c>
    </row>
    <row r="40976" spans="4:5" x14ac:dyDescent="0.25">
      <c r="D40976" s="31">
        <v>-314.505</v>
      </c>
      <c r="E40976" s="28">
        <v>273.15600000000001</v>
      </c>
    </row>
    <row r="40977" spans="4:5" x14ac:dyDescent="0.25">
      <c r="D40977" s="31">
        <v>-314.48899999999998</v>
      </c>
      <c r="E40977" s="28">
        <v>273.17</v>
      </c>
    </row>
    <row r="40978" spans="4:5" x14ac:dyDescent="0.25">
      <c r="D40978" s="31">
        <v>-314.47300000000001</v>
      </c>
      <c r="E40978" s="28">
        <v>273.18400000000003</v>
      </c>
    </row>
    <row r="40979" spans="4:5" x14ac:dyDescent="0.25">
      <c r="D40979" s="31">
        <v>-314.45699999999999</v>
      </c>
      <c r="E40979" s="28">
        <v>273.19799999999998</v>
      </c>
    </row>
    <row r="40980" spans="4:5" x14ac:dyDescent="0.25">
      <c r="D40980" s="31">
        <v>-314.44099999999997</v>
      </c>
      <c r="E40980" s="28">
        <v>273.21199999999999</v>
      </c>
    </row>
    <row r="40981" spans="4:5" x14ac:dyDescent="0.25">
      <c r="D40981" s="31">
        <v>-314.42500000000001</v>
      </c>
      <c r="E40981" s="28">
        <v>273.226</v>
      </c>
    </row>
    <row r="40982" spans="4:5" x14ac:dyDescent="0.25">
      <c r="D40982" s="31">
        <v>-314.40899999999999</v>
      </c>
      <c r="E40982" s="28">
        <v>273.24</v>
      </c>
    </row>
    <row r="40983" spans="4:5" x14ac:dyDescent="0.25">
      <c r="D40983" s="31">
        <v>-314.39299999999997</v>
      </c>
      <c r="E40983" s="28">
        <v>273.25400000000002</v>
      </c>
    </row>
    <row r="40984" spans="4:5" x14ac:dyDescent="0.25">
      <c r="D40984" s="31">
        <v>-314.37700000000001</v>
      </c>
      <c r="E40984" s="28">
        <v>273.26799999999997</v>
      </c>
    </row>
    <row r="40985" spans="4:5" x14ac:dyDescent="0.25">
      <c r="D40985" s="31">
        <v>-314.36099999999999</v>
      </c>
      <c r="E40985" s="28">
        <v>273.28199999999998</v>
      </c>
    </row>
    <row r="40986" spans="4:5" x14ac:dyDescent="0.25">
      <c r="D40986" s="31">
        <v>-314.34500000000003</v>
      </c>
      <c r="E40986" s="28">
        <v>273.29599999999999</v>
      </c>
    </row>
    <row r="40987" spans="4:5" x14ac:dyDescent="0.25">
      <c r="D40987" s="31">
        <v>-314.32900000000001</v>
      </c>
      <c r="E40987" s="28">
        <v>273.31099999999998</v>
      </c>
    </row>
    <row r="40988" spans="4:5" x14ac:dyDescent="0.25">
      <c r="D40988" s="31">
        <v>-314.31299999999999</v>
      </c>
      <c r="E40988" s="28">
        <v>273.32499999999999</v>
      </c>
    </row>
    <row r="40989" spans="4:5" x14ac:dyDescent="0.25">
      <c r="D40989" s="31">
        <v>-314.29700000000003</v>
      </c>
      <c r="E40989" s="28">
        <v>273.339</v>
      </c>
    </row>
    <row r="40990" spans="4:5" x14ac:dyDescent="0.25">
      <c r="D40990" s="31">
        <v>-314.28100000000001</v>
      </c>
      <c r="E40990" s="28">
        <v>273.35300000000001</v>
      </c>
    </row>
    <row r="40991" spans="4:5" x14ac:dyDescent="0.25">
      <c r="D40991" s="31">
        <v>-314.26499999999999</v>
      </c>
      <c r="E40991" s="28">
        <v>273.36700000000002</v>
      </c>
    </row>
    <row r="40992" spans="4:5" x14ac:dyDescent="0.25">
      <c r="D40992" s="31">
        <v>-314.24900000000002</v>
      </c>
      <c r="E40992" s="28">
        <v>273.38200000000001</v>
      </c>
    </row>
    <row r="40993" spans="4:5" x14ac:dyDescent="0.25">
      <c r="D40993" s="31">
        <v>-314.233</v>
      </c>
      <c r="E40993" s="28">
        <v>273.39600000000002</v>
      </c>
    </row>
    <row r="40994" spans="4:5" x14ac:dyDescent="0.25">
      <c r="D40994" s="31">
        <v>-314.21699999999998</v>
      </c>
      <c r="E40994" s="28">
        <v>273.411</v>
      </c>
    </row>
    <row r="40995" spans="4:5" x14ac:dyDescent="0.25">
      <c r="D40995" s="31">
        <v>-314.20100000000002</v>
      </c>
      <c r="E40995" s="28">
        <v>273.42500000000001</v>
      </c>
    </row>
    <row r="40996" spans="4:5" x14ac:dyDescent="0.25">
      <c r="D40996" s="31">
        <v>-314.185</v>
      </c>
      <c r="E40996" s="28">
        <v>273.43900000000002</v>
      </c>
    </row>
    <row r="40997" spans="4:5" x14ac:dyDescent="0.25">
      <c r="D40997" s="31">
        <v>-314.16899999999998</v>
      </c>
      <c r="E40997" s="28">
        <v>273.45400000000001</v>
      </c>
    </row>
    <row r="40998" spans="4:5" x14ac:dyDescent="0.25">
      <c r="D40998" s="31">
        <v>-314.15300000000002</v>
      </c>
      <c r="E40998" s="28">
        <v>273.46800000000002</v>
      </c>
    </row>
    <row r="40999" spans="4:5" x14ac:dyDescent="0.25">
      <c r="D40999" s="31">
        <v>-314.137</v>
      </c>
      <c r="E40999" s="28">
        <v>273.483</v>
      </c>
    </row>
    <row r="41000" spans="4:5" x14ac:dyDescent="0.25">
      <c r="D41000" s="31">
        <v>-314.12099999999998</v>
      </c>
      <c r="E41000" s="28">
        <v>273.49700000000001</v>
      </c>
    </row>
    <row r="41001" spans="4:5" x14ac:dyDescent="0.25">
      <c r="D41001" s="31">
        <v>-314.10500000000002</v>
      </c>
      <c r="E41001" s="28">
        <v>273.512</v>
      </c>
    </row>
    <row r="41002" spans="4:5" x14ac:dyDescent="0.25">
      <c r="D41002" s="31">
        <v>-314.089</v>
      </c>
      <c r="E41002" s="28">
        <v>273.52600000000001</v>
      </c>
    </row>
    <row r="41003" spans="4:5" x14ac:dyDescent="0.25">
      <c r="D41003" s="31">
        <v>-314.07299999999998</v>
      </c>
      <c r="E41003" s="28">
        <v>273.541</v>
      </c>
    </row>
    <row r="41004" spans="4:5" x14ac:dyDescent="0.25">
      <c r="D41004" s="31">
        <v>-314.05700000000002</v>
      </c>
      <c r="E41004" s="28">
        <v>273.55599999999998</v>
      </c>
    </row>
    <row r="41005" spans="4:5" x14ac:dyDescent="0.25">
      <c r="D41005" s="31">
        <v>-314.041</v>
      </c>
      <c r="E41005" s="28">
        <v>273.57</v>
      </c>
    </row>
    <row r="41006" spans="4:5" x14ac:dyDescent="0.25">
      <c r="D41006" s="31">
        <v>-314.02499999999998</v>
      </c>
      <c r="E41006" s="28">
        <v>273.58499999999998</v>
      </c>
    </row>
    <row r="41007" spans="4:5" x14ac:dyDescent="0.25">
      <c r="D41007" s="31">
        <v>-314.00900000000001</v>
      </c>
      <c r="E41007" s="28">
        <v>273.60000000000002</v>
      </c>
    </row>
    <row r="41008" spans="4:5" x14ac:dyDescent="0.25">
      <c r="D41008" s="31">
        <v>-313.99299999999999</v>
      </c>
      <c r="E41008" s="28">
        <v>273.61500000000001</v>
      </c>
    </row>
    <row r="41009" spans="4:5" x14ac:dyDescent="0.25">
      <c r="D41009" s="31">
        <v>-313.97699999999998</v>
      </c>
      <c r="E41009" s="28">
        <v>273.62900000000002</v>
      </c>
    </row>
    <row r="41010" spans="4:5" x14ac:dyDescent="0.25">
      <c r="D41010" s="31">
        <v>-313.96100000000001</v>
      </c>
      <c r="E41010" s="28">
        <v>273.64400000000001</v>
      </c>
    </row>
    <row r="41011" spans="4:5" x14ac:dyDescent="0.25">
      <c r="D41011" s="31">
        <v>-313.94499999999999</v>
      </c>
      <c r="E41011" s="28">
        <v>273.65899999999999</v>
      </c>
    </row>
    <row r="41012" spans="4:5" x14ac:dyDescent="0.25">
      <c r="D41012" s="31">
        <v>-313.92899999999997</v>
      </c>
      <c r="E41012" s="28">
        <v>273.67399999999998</v>
      </c>
    </row>
    <row r="41013" spans="4:5" x14ac:dyDescent="0.25">
      <c r="D41013" s="31">
        <v>-313.91300000000001</v>
      </c>
      <c r="E41013" s="28">
        <v>273.68900000000002</v>
      </c>
    </row>
    <row r="41014" spans="4:5" x14ac:dyDescent="0.25">
      <c r="D41014" s="31">
        <v>-313.89699999999999</v>
      </c>
      <c r="E41014" s="28">
        <v>273.70400000000001</v>
      </c>
    </row>
    <row r="41015" spans="4:5" x14ac:dyDescent="0.25">
      <c r="D41015" s="31">
        <v>-313.88099999999997</v>
      </c>
      <c r="E41015" s="28">
        <v>273.71899999999999</v>
      </c>
    </row>
    <row r="41016" spans="4:5" x14ac:dyDescent="0.25">
      <c r="D41016" s="31">
        <v>-313.86500000000001</v>
      </c>
      <c r="E41016" s="28">
        <v>273.73399999999998</v>
      </c>
    </row>
    <row r="41017" spans="4:5" x14ac:dyDescent="0.25">
      <c r="D41017" s="31">
        <v>-313.84899999999999</v>
      </c>
      <c r="E41017" s="28">
        <v>273.74900000000002</v>
      </c>
    </row>
    <row r="41018" spans="4:5" x14ac:dyDescent="0.25">
      <c r="D41018" s="31">
        <v>-313.83300000000003</v>
      </c>
      <c r="E41018" s="28">
        <v>273.76400000000001</v>
      </c>
    </row>
    <row r="41019" spans="4:5" x14ac:dyDescent="0.25">
      <c r="D41019" s="31">
        <v>-313.81700000000001</v>
      </c>
      <c r="E41019" s="28">
        <v>273.779</v>
      </c>
    </row>
    <row r="41020" spans="4:5" x14ac:dyDescent="0.25">
      <c r="D41020" s="31">
        <v>-313.80099999999999</v>
      </c>
      <c r="E41020" s="28">
        <v>273.79399999999998</v>
      </c>
    </row>
    <row r="41021" spans="4:5" x14ac:dyDescent="0.25">
      <c r="D41021" s="31">
        <v>-313.78500000000003</v>
      </c>
      <c r="E41021" s="28">
        <v>273.80900000000003</v>
      </c>
    </row>
    <row r="41022" spans="4:5" x14ac:dyDescent="0.25">
      <c r="D41022" s="31">
        <v>-313.76900000000001</v>
      </c>
      <c r="E41022" s="28">
        <v>273.82400000000001</v>
      </c>
    </row>
    <row r="41023" spans="4:5" x14ac:dyDescent="0.25">
      <c r="D41023" s="31">
        <v>-313.75299999999999</v>
      </c>
      <c r="E41023" s="28">
        <v>273.839</v>
      </c>
    </row>
    <row r="41024" spans="4:5" x14ac:dyDescent="0.25">
      <c r="D41024" s="31">
        <v>-313.73700000000002</v>
      </c>
      <c r="E41024" s="28">
        <v>273.85500000000002</v>
      </c>
    </row>
    <row r="41025" spans="4:5" x14ac:dyDescent="0.25">
      <c r="D41025" s="31">
        <v>-313.721</v>
      </c>
      <c r="E41025" s="28">
        <v>273.87</v>
      </c>
    </row>
    <row r="41026" spans="4:5" x14ac:dyDescent="0.25">
      <c r="D41026" s="31">
        <v>-313.70499999999998</v>
      </c>
      <c r="E41026" s="28">
        <v>273.88499999999999</v>
      </c>
    </row>
    <row r="41027" spans="4:5" x14ac:dyDescent="0.25">
      <c r="D41027" s="31">
        <v>-313.68900000000002</v>
      </c>
      <c r="E41027" s="28">
        <v>273.89999999999998</v>
      </c>
    </row>
    <row r="41028" spans="4:5" x14ac:dyDescent="0.25">
      <c r="D41028" s="31">
        <v>-313.673</v>
      </c>
      <c r="E41028" s="28">
        <v>273.916</v>
      </c>
    </row>
    <row r="41029" spans="4:5" x14ac:dyDescent="0.25">
      <c r="D41029" s="31">
        <v>-313.65699999999998</v>
      </c>
      <c r="E41029" s="28">
        <v>273.93099999999998</v>
      </c>
    </row>
    <row r="41030" spans="4:5" x14ac:dyDescent="0.25">
      <c r="D41030" s="31">
        <v>-313.64100000000002</v>
      </c>
      <c r="E41030" s="28">
        <v>273.94600000000003</v>
      </c>
    </row>
    <row r="41031" spans="4:5" x14ac:dyDescent="0.25">
      <c r="D41031" s="31">
        <v>-313.625</v>
      </c>
      <c r="E41031" s="28">
        <v>273.96199999999999</v>
      </c>
    </row>
    <row r="41032" spans="4:5" x14ac:dyDescent="0.25">
      <c r="D41032" s="31">
        <v>-313.60899999999998</v>
      </c>
      <c r="E41032" s="28">
        <v>273.97699999999998</v>
      </c>
    </row>
    <row r="41033" spans="4:5" x14ac:dyDescent="0.25">
      <c r="D41033" s="31">
        <v>-313.59300000000002</v>
      </c>
      <c r="E41033" s="28">
        <v>273.99299999999999</v>
      </c>
    </row>
    <row r="41034" spans="4:5" x14ac:dyDescent="0.25">
      <c r="D41034" s="31">
        <v>-313.577</v>
      </c>
      <c r="E41034" s="28">
        <v>274.00799999999998</v>
      </c>
    </row>
    <row r="41035" spans="4:5" x14ac:dyDescent="0.25">
      <c r="D41035" s="31">
        <v>-313.56099999999998</v>
      </c>
      <c r="E41035" s="28">
        <v>274.024</v>
      </c>
    </row>
    <row r="41036" spans="4:5" x14ac:dyDescent="0.25">
      <c r="D41036" s="31">
        <v>-313.54500000000002</v>
      </c>
      <c r="E41036" s="28">
        <v>274.03899999999999</v>
      </c>
    </row>
    <row r="41037" spans="4:5" x14ac:dyDescent="0.25">
      <c r="D41037" s="31">
        <v>-313.529</v>
      </c>
      <c r="E41037" s="28">
        <v>274.05500000000001</v>
      </c>
    </row>
    <row r="41038" spans="4:5" x14ac:dyDescent="0.25">
      <c r="D41038" s="31">
        <v>-313.51299999999998</v>
      </c>
      <c r="E41038" s="28">
        <v>274.07</v>
      </c>
    </row>
    <row r="41039" spans="4:5" x14ac:dyDescent="0.25">
      <c r="D41039" s="31">
        <v>-313.49700000000001</v>
      </c>
      <c r="E41039" s="28">
        <v>274.08600000000001</v>
      </c>
    </row>
    <row r="41040" spans="4:5" x14ac:dyDescent="0.25">
      <c r="D41040" s="31">
        <v>-313.48099999999999</v>
      </c>
      <c r="E41040" s="28">
        <v>274.10199999999998</v>
      </c>
    </row>
    <row r="41041" spans="4:5" x14ac:dyDescent="0.25">
      <c r="D41041" s="31">
        <v>-313.46499999999997</v>
      </c>
      <c r="E41041" s="28">
        <v>274.11700000000002</v>
      </c>
    </row>
    <row r="41042" spans="4:5" x14ac:dyDescent="0.25">
      <c r="D41042" s="31">
        <v>-313.44900000000001</v>
      </c>
      <c r="E41042" s="28">
        <v>274.13299999999998</v>
      </c>
    </row>
    <row r="41043" spans="4:5" x14ac:dyDescent="0.25">
      <c r="D41043" s="31">
        <v>-313.43299999999999</v>
      </c>
      <c r="E41043" s="28">
        <v>274.149</v>
      </c>
    </row>
    <row r="41044" spans="4:5" x14ac:dyDescent="0.25">
      <c r="D41044" s="31">
        <v>-313.41699999999997</v>
      </c>
      <c r="E41044" s="28">
        <v>274.16500000000002</v>
      </c>
    </row>
    <row r="41045" spans="4:5" x14ac:dyDescent="0.25">
      <c r="D41045" s="31">
        <v>-313.40100000000001</v>
      </c>
      <c r="E41045" s="28">
        <v>274.18</v>
      </c>
    </row>
    <row r="41046" spans="4:5" x14ac:dyDescent="0.25">
      <c r="D41046" s="31">
        <v>-313.38499999999999</v>
      </c>
      <c r="E41046" s="28">
        <v>274.19600000000003</v>
      </c>
    </row>
    <row r="41047" spans="4:5" x14ac:dyDescent="0.25">
      <c r="D41047" s="31">
        <v>-313.36900000000003</v>
      </c>
      <c r="E41047" s="28">
        <v>274.21199999999999</v>
      </c>
    </row>
    <row r="41048" spans="4:5" x14ac:dyDescent="0.25">
      <c r="D41048" s="31">
        <v>-313.35300000000001</v>
      </c>
      <c r="E41048" s="28">
        <v>274.22800000000001</v>
      </c>
    </row>
    <row r="41049" spans="4:5" x14ac:dyDescent="0.25">
      <c r="D41049" s="31">
        <v>-313.33699999999999</v>
      </c>
      <c r="E41049" s="28">
        <v>274.24400000000003</v>
      </c>
    </row>
    <row r="41050" spans="4:5" x14ac:dyDescent="0.25">
      <c r="D41050" s="31">
        <v>-313.32100000000003</v>
      </c>
      <c r="E41050" s="28">
        <v>274.26</v>
      </c>
    </row>
    <row r="41051" spans="4:5" x14ac:dyDescent="0.25">
      <c r="D41051" s="31">
        <v>-313.30500000000001</v>
      </c>
      <c r="E41051" s="28">
        <v>274.27600000000001</v>
      </c>
    </row>
    <row r="41052" spans="4:5" x14ac:dyDescent="0.25">
      <c r="D41052" s="31">
        <v>-313.28899999999999</v>
      </c>
      <c r="E41052" s="28">
        <v>274.29199999999997</v>
      </c>
    </row>
    <row r="41053" spans="4:5" x14ac:dyDescent="0.25">
      <c r="D41053" s="31">
        <v>-313.27300000000002</v>
      </c>
      <c r="E41053" s="28">
        <v>274.30799999999999</v>
      </c>
    </row>
    <row r="41054" spans="4:5" x14ac:dyDescent="0.25">
      <c r="D41054" s="31">
        <v>-313.25700000000001</v>
      </c>
      <c r="E41054" s="28">
        <v>274.32400000000001</v>
      </c>
    </row>
    <row r="41055" spans="4:5" x14ac:dyDescent="0.25">
      <c r="D41055" s="31">
        <v>-313.24099999999999</v>
      </c>
      <c r="E41055" s="28">
        <v>274.33999999999997</v>
      </c>
    </row>
    <row r="41056" spans="4:5" x14ac:dyDescent="0.25">
      <c r="D41056" s="31">
        <v>-313.22500000000002</v>
      </c>
      <c r="E41056" s="28">
        <v>274.35599999999999</v>
      </c>
    </row>
    <row r="41057" spans="4:5" x14ac:dyDescent="0.25">
      <c r="D41057" s="31">
        <v>-313.209</v>
      </c>
      <c r="E41057" s="28">
        <v>274.37200000000001</v>
      </c>
    </row>
    <row r="41058" spans="4:5" x14ac:dyDescent="0.25">
      <c r="D41058" s="31">
        <v>-313.19299999999998</v>
      </c>
      <c r="E41058" s="28">
        <v>274.38799999999998</v>
      </c>
    </row>
    <row r="41059" spans="4:5" x14ac:dyDescent="0.25">
      <c r="D41059" s="31">
        <v>-313.17700000000002</v>
      </c>
      <c r="E41059" s="28">
        <v>274.404</v>
      </c>
    </row>
    <row r="41060" spans="4:5" x14ac:dyDescent="0.25">
      <c r="D41060" s="31">
        <v>-313.161</v>
      </c>
      <c r="E41060" s="28">
        <v>274.42099999999999</v>
      </c>
    </row>
    <row r="41061" spans="4:5" x14ac:dyDescent="0.25">
      <c r="D41061" s="31">
        <v>-313.14499999999998</v>
      </c>
      <c r="E41061" s="28">
        <v>274.43700000000001</v>
      </c>
    </row>
    <row r="41062" spans="4:5" x14ac:dyDescent="0.25">
      <c r="D41062" s="31">
        <v>-313.12900000000002</v>
      </c>
      <c r="E41062" s="28">
        <v>274.45299999999997</v>
      </c>
    </row>
    <row r="41063" spans="4:5" x14ac:dyDescent="0.25">
      <c r="D41063" s="31">
        <v>-313.113</v>
      </c>
      <c r="E41063" s="28">
        <v>274.46899999999999</v>
      </c>
    </row>
    <row r="41064" spans="4:5" x14ac:dyDescent="0.25">
      <c r="D41064" s="31">
        <v>-313.09699999999998</v>
      </c>
      <c r="E41064" s="28">
        <v>274.48599999999999</v>
      </c>
    </row>
    <row r="41065" spans="4:5" x14ac:dyDescent="0.25">
      <c r="D41065" s="31">
        <v>-313.08100000000002</v>
      </c>
      <c r="E41065" s="28">
        <v>274.50200000000001</v>
      </c>
    </row>
    <row r="41066" spans="4:5" x14ac:dyDescent="0.25">
      <c r="D41066" s="31">
        <v>-313.065</v>
      </c>
      <c r="E41066" s="28">
        <v>274.51799999999997</v>
      </c>
    </row>
    <row r="41067" spans="4:5" x14ac:dyDescent="0.25">
      <c r="D41067" s="31">
        <v>-313.04899999999998</v>
      </c>
      <c r="E41067" s="28">
        <v>274.53500000000003</v>
      </c>
    </row>
    <row r="41068" spans="4:5" x14ac:dyDescent="0.25">
      <c r="D41068" s="31">
        <v>-313.03300000000002</v>
      </c>
      <c r="E41068" s="28">
        <v>274.55099999999999</v>
      </c>
    </row>
    <row r="41069" spans="4:5" x14ac:dyDescent="0.25">
      <c r="D41069" s="31">
        <v>-313.017</v>
      </c>
      <c r="E41069" s="28">
        <v>274.56799999999998</v>
      </c>
    </row>
    <row r="41070" spans="4:5" x14ac:dyDescent="0.25">
      <c r="D41070" s="31">
        <v>-313.00099999999998</v>
      </c>
      <c r="E41070" s="28">
        <v>274.584</v>
      </c>
    </row>
    <row r="41071" spans="4:5" x14ac:dyDescent="0.25">
      <c r="D41071" s="31">
        <v>-312.98500000000001</v>
      </c>
      <c r="E41071" s="28">
        <v>274.601</v>
      </c>
    </row>
    <row r="41072" spans="4:5" x14ac:dyDescent="0.25">
      <c r="D41072" s="31">
        <v>-312.96899999999999</v>
      </c>
      <c r="E41072" s="28">
        <v>274.61700000000002</v>
      </c>
    </row>
    <row r="41073" spans="4:5" x14ac:dyDescent="0.25">
      <c r="D41073" s="31">
        <v>-312.95299999999997</v>
      </c>
      <c r="E41073" s="28">
        <v>274.63400000000001</v>
      </c>
    </row>
    <row r="41074" spans="4:5" x14ac:dyDescent="0.25">
      <c r="D41074" s="31">
        <v>-312.93700000000001</v>
      </c>
      <c r="E41074" s="28">
        <v>274.64999999999998</v>
      </c>
    </row>
    <row r="41075" spans="4:5" x14ac:dyDescent="0.25">
      <c r="D41075" s="31">
        <v>-312.92099999999999</v>
      </c>
      <c r="E41075" s="28">
        <v>274.66699999999997</v>
      </c>
    </row>
    <row r="41076" spans="4:5" x14ac:dyDescent="0.25">
      <c r="D41076" s="31">
        <v>-312.90499999999997</v>
      </c>
      <c r="E41076" s="28">
        <v>274.68299999999999</v>
      </c>
    </row>
    <row r="41077" spans="4:5" x14ac:dyDescent="0.25">
      <c r="D41077" s="31">
        <v>-312.88900000000001</v>
      </c>
      <c r="E41077" s="28">
        <v>274.7</v>
      </c>
    </row>
    <row r="41078" spans="4:5" x14ac:dyDescent="0.25">
      <c r="D41078" s="31">
        <v>-312.87299999999999</v>
      </c>
      <c r="E41078" s="28">
        <v>274.71699999999998</v>
      </c>
    </row>
    <row r="41079" spans="4:5" x14ac:dyDescent="0.25">
      <c r="D41079" s="31">
        <v>-312.85700000000003</v>
      </c>
      <c r="E41079" s="28">
        <v>274.73399999999998</v>
      </c>
    </row>
    <row r="41080" spans="4:5" x14ac:dyDescent="0.25">
      <c r="D41080" s="31">
        <v>-312.84100000000001</v>
      </c>
      <c r="E41080" s="28">
        <v>274.75</v>
      </c>
    </row>
    <row r="41081" spans="4:5" x14ac:dyDescent="0.25">
      <c r="D41081" s="31">
        <v>-312.82499999999999</v>
      </c>
      <c r="E41081" s="28">
        <v>274.767</v>
      </c>
    </row>
    <row r="41082" spans="4:5" x14ac:dyDescent="0.25">
      <c r="D41082" s="31">
        <v>-312.80900000000003</v>
      </c>
      <c r="E41082" s="28">
        <v>274.78399999999999</v>
      </c>
    </row>
    <row r="41083" spans="4:5" x14ac:dyDescent="0.25">
      <c r="D41083" s="31">
        <v>-312.79300000000001</v>
      </c>
      <c r="E41083" s="28">
        <v>274.80099999999999</v>
      </c>
    </row>
    <row r="41084" spans="4:5" x14ac:dyDescent="0.25">
      <c r="D41084" s="31">
        <v>-312.77699999999999</v>
      </c>
      <c r="E41084" s="28">
        <v>274.81799999999998</v>
      </c>
    </row>
    <row r="41085" spans="4:5" x14ac:dyDescent="0.25">
      <c r="D41085" s="31">
        <v>-312.76100000000002</v>
      </c>
      <c r="E41085" s="28">
        <v>274.83499999999998</v>
      </c>
    </row>
    <row r="41086" spans="4:5" x14ac:dyDescent="0.25">
      <c r="D41086" s="31">
        <v>-312.745</v>
      </c>
      <c r="E41086" s="28">
        <v>274.851</v>
      </c>
    </row>
    <row r="41087" spans="4:5" x14ac:dyDescent="0.25">
      <c r="D41087" s="31">
        <v>-312.72899999999998</v>
      </c>
      <c r="E41087" s="28">
        <v>274.86799999999999</v>
      </c>
    </row>
    <row r="41088" spans="4:5" x14ac:dyDescent="0.25">
      <c r="D41088" s="31">
        <v>-312.714</v>
      </c>
      <c r="E41088" s="28">
        <v>274.88499999999999</v>
      </c>
    </row>
    <row r="41089" spans="4:5" x14ac:dyDescent="0.25">
      <c r="D41089" s="31">
        <v>-312.69799999999998</v>
      </c>
      <c r="E41089" s="28">
        <v>274.90199999999999</v>
      </c>
    </row>
    <row r="41090" spans="4:5" x14ac:dyDescent="0.25">
      <c r="D41090" s="31">
        <v>-312.68200000000002</v>
      </c>
      <c r="E41090" s="28">
        <v>274.91899999999998</v>
      </c>
    </row>
    <row r="41091" spans="4:5" x14ac:dyDescent="0.25">
      <c r="D41091" s="31">
        <v>-312.666</v>
      </c>
      <c r="E41091" s="28">
        <v>274.93599999999998</v>
      </c>
    </row>
    <row r="41092" spans="4:5" x14ac:dyDescent="0.25">
      <c r="D41092" s="31">
        <v>-312.64999999999998</v>
      </c>
      <c r="E41092" s="28">
        <v>274.95299999999997</v>
      </c>
    </row>
    <row r="41093" spans="4:5" x14ac:dyDescent="0.25">
      <c r="D41093" s="31">
        <v>-312.63400000000001</v>
      </c>
      <c r="E41093" s="28">
        <v>274.971</v>
      </c>
    </row>
    <row r="41094" spans="4:5" x14ac:dyDescent="0.25">
      <c r="D41094" s="31">
        <v>-312.61799999999999</v>
      </c>
      <c r="E41094" s="28">
        <v>274.988</v>
      </c>
    </row>
    <row r="41095" spans="4:5" x14ac:dyDescent="0.25">
      <c r="D41095" s="31">
        <v>-312.60199999999998</v>
      </c>
      <c r="E41095" s="28">
        <v>275.005</v>
      </c>
    </row>
    <row r="41096" spans="4:5" x14ac:dyDescent="0.25">
      <c r="D41096" s="31">
        <v>-312.58600000000001</v>
      </c>
      <c r="E41096" s="28">
        <v>275.02199999999999</v>
      </c>
    </row>
    <row r="41097" spans="4:5" x14ac:dyDescent="0.25">
      <c r="D41097" s="31">
        <v>-312.57</v>
      </c>
      <c r="E41097" s="28">
        <v>275.03899999999999</v>
      </c>
    </row>
    <row r="41098" spans="4:5" x14ac:dyDescent="0.25">
      <c r="D41098" s="31">
        <v>-312.55399999999997</v>
      </c>
      <c r="E41098" s="28">
        <v>275.05700000000002</v>
      </c>
    </row>
    <row r="41099" spans="4:5" x14ac:dyDescent="0.25">
      <c r="D41099" s="31">
        <v>-312.53800000000001</v>
      </c>
      <c r="E41099" s="28">
        <v>275.07400000000001</v>
      </c>
    </row>
    <row r="41100" spans="4:5" x14ac:dyDescent="0.25">
      <c r="D41100" s="31">
        <v>-312.52199999999999</v>
      </c>
      <c r="E41100" s="28">
        <v>275.09100000000001</v>
      </c>
    </row>
    <row r="41101" spans="4:5" x14ac:dyDescent="0.25">
      <c r="D41101" s="31">
        <v>-312.50599999999997</v>
      </c>
      <c r="E41101" s="28">
        <v>275.108</v>
      </c>
    </row>
    <row r="41102" spans="4:5" x14ac:dyDescent="0.25">
      <c r="D41102" s="31">
        <v>-312.49</v>
      </c>
      <c r="E41102" s="28">
        <v>275.12599999999998</v>
      </c>
    </row>
    <row r="41103" spans="4:5" x14ac:dyDescent="0.25">
      <c r="D41103" s="31">
        <v>-312.47399999999999</v>
      </c>
      <c r="E41103" s="28">
        <v>275.14299999999997</v>
      </c>
    </row>
    <row r="41104" spans="4:5" x14ac:dyDescent="0.25">
      <c r="D41104" s="31">
        <v>-312.45800000000003</v>
      </c>
      <c r="E41104" s="28">
        <v>275.161</v>
      </c>
    </row>
    <row r="41105" spans="4:5" x14ac:dyDescent="0.25">
      <c r="D41105" s="31">
        <v>-312.44200000000001</v>
      </c>
      <c r="E41105" s="28">
        <v>275.178</v>
      </c>
    </row>
    <row r="41106" spans="4:5" x14ac:dyDescent="0.25">
      <c r="D41106" s="31">
        <v>-312.42599999999999</v>
      </c>
      <c r="E41106" s="28">
        <v>275.19499999999999</v>
      </c>
    </row>
    <row r="41107" spans="4:5" x14ac:dyDescent="0.25">
      <c r="D41107" s="31">
        <v>-312.41000000000003</v>
      </c>
      <c r="E41107" s="28">
        <v>275.21300000000002</v>
      </c>
    </row>
    <row r="41108" spans="4:5" x14ac:dyDescent="0.25">
      <c r="D41108" s="31">
        <v>-312.39400000000001</v>
      </c>
      <c r="E41108" s="28">
        <v>275.23099999999999</v>
      </c>
    </row>
    <row r="41109" spans="4:5" x14ac:dyDescent="0.25">
      <c r="D41109" s="31">
        <v>-312.37799999999999</v>
      </c>
      <c r="E41109" s="28">
        <v>275.24799999999999</v>
      </c>
    </row>
    <row r="41110" spans="4:5" x14ac:dyDescent="0.25">
      <c r="D41110" s="31">
        <v>-312.36200000000002</v>
      </c>
      <c r="E41110" s="28">
        <v>275.26600000000002</v>
      </c>
    </row>
    <row r="41111" spans="4:5" x14ac:dyDescent="0.25">
      <c r="D41111" s="31">
        <v>-312.346</v>
      </c>
      <c r="E41111" s="28">
        <v>275.28300000000002</v>
      </c>
    </row>
    <row r="41112" spans="4:5" x14ac:dyDescent="0.25">
      <c r="D41112" s="31">
        <v>-312.33</v>
      </c>
      <c r="E41112" s="28">
        <v>275.30099999999999</v>
      </c>
    </row>
    <row r="41113" spans="4:5" x14ac:dyDescent="0.25">
      <c r="D41113" s="31">
        <v>-312.31400000000002</v>
      </c>
      <c r="E41113" s="28">
        <v>275.31900000000002</v>
      </c>
    </row>
    <row r="41114" spans="4:5" x14ac:dyDescent="0.25">
      <c r="D41114" s="31">
        <v>-312.298</v>
      </c>
      <c r="E41114" s="28">
        <v>275.33600000000001</v>
      </c>
    </row>
    <row r="41115" spans="4:5" x14ac:dyDescent="0.25">
      <c r="D41115" s="31">
        <v>-312.28199999999998</v>
      </c>
      <c r="E41115" s="28">
        <v>275.35399999999998</v>
      </c>
    </row>
    <row r="41116" spans="4:5" x14ac:dyDescent="0.25">
      <c r="D41116" s="31">
        <v>-312.26600000000002</v>
      </c>
      <c r="E41116" s="28">
        <v>275.37200000000001</v>
      </c>
    </row>
    <row r="41117" spans="4:5" x14ac:dyDescent="0.25">
      <c r="D41117" s="31">
        <v>-312.25</v>
      </c>
      <c r="E41117" s="28">
        <v>275.38900000000001</v>
      </c>
    </row>
    <row r="41118" spans="4:5" x14ac:dyDescent="0.25">
      <c r="D41118" s="31">
        <v>-312.23399999999998</v>
      </c>
      <c r="E41118" s="28">
        <v>275.40699999999998</v>
      </c>
    </row>
    <row r="41119" spans="4:5" x14ac:dyDescent="0.25">
      <c r="D41119" s="31">
        <v>-312.21800000000002</v>
      </c>
      <c r="E41119" s="28">
        <v>275.42500000000001</v>
      </c>
    </row>
    <row r="41120" spans="4:5" x14ac:dyDescent="0.25">
      <c r="D41120" s="31">
        <v>-312.202</v>
      </c>
      <c r="E41120" s="28">
        <v>275.44299999999998</v>
      </c>
    </row>
    <row r="41121" spans="4:5" x14ac:dyDescent="0.25">
      <c r="D41121" s="31">
        <v>-312.18599999999998</v>
      </c>
      <c r="E41121" s="28">
        <v>275.46100000000001</v>
      </c>
    </row>
    <row r="41122" spans="4:5" x14ac:dyDescent="0.25">
      <c r="D41122" s="31">
        <v>-312.17</v>
      </c>
      <c r="E41122" s="28">
        <v>275.47899999999998</v>
      </c>
    </row>
    <row r="41123" spans="4:5" x14ac:dyDescent="0.25">
      <c r="D41123" s="31">
        <v>-312.154</v>
      </c>
      <c r="E41123" s="28">
        <v>275.49700000000001</v>
      </c>
    </row>
    <row r="41124" spans="4:5" x14ac:dyDescent="0.25">
      <c r="D41124" s="31">
        <v>-312.13799999999998</v>
      </c>
      <c r="E41124" s="28">
        <v>275.51499999999999</v>
      </c>
    </row>
    <row r="41125" spans="4:5" x14ac:dyDescent="0.25">
      <c r="D41125" s="31">
        <v>-312.12200000000001</v>
      </c>
      <c r="E41125" s="28">
        <v>275.53300000000002</v>
      </c>
    </row>
    <row r="41126" spans="4:5" x14ac:dyDescent="0.25">
      <c r="D41126" s="31">
        <v>-312.10599999999999</v>
      </c>
      <c r="E41126" s="28">
        <v>275.55099999999999</v>
      </c>
    </row>
    <row r="41127" spans="4:5" x14ac:dyDescent="0.25">
      <c r="D41127" s="31">
        <v>-312.08999999999997</v>
      </c>
      <c r="E41127" s="28">
        <v>275.56900000000002</v>
      </c>
    </row>
    <row r="41128" spans="4:5" x14ac:dyDescent="0.25">
      <c r="D41128" s="31">
        <v>-312.07400000000001</v>
      </c>
      <c r="E41128" s="28">
        <v>275.58699999999999</v>
      </c>
    </row>
    <row r="41129" spans="4:5" x14ac:dyDescent="0.25">
      <c r="D41129" s="31">
        <v>-312.05799999999999</v>
      </c>
      <c r="E41129" s="28">
        <v>275.60500000000002</v>
      </c>
    </row>
    <row r="41130" spans="4:5" x14ac:dyDescent="0.25">
      <c r="D41130" s="31">
        <v>-312.04199999999997</v>
      </c>
      <c r="E41130" s="28">
        <v>275.62299999999999</v>
      </c>
    </row>
    <row r="41131" spans="4:5" x14ac:dyDescent="0.25">
      <c r="D41131" s="31">
        <v>-312.02600000000001</v>
      </c>
      <c r="E41131" s="28">
        <v>275.64100000000002</v>
      </c>
    </row>
    <row r="41132" spans="4:5" x14ac:dyDescent="0.25">
      <c r="D41132" s="31">
        <v>-312.01</v>
      </c>
      <c r="E41132" s="28">
        <v>275.65899999999999</v>
      </c>
    </row>
    <row r="41133" spans="4:5" x14ac:dyDescent="0.25">
      <c r="D41133" s="31">
        <v>-311.99400000000003</v>
      </c>
      <c r="E41133" s="28">
        <v>275.67700000000002</v>
      </c>
    </row>
    <row r="41134" spans="4:5" x14ac:dyDescent="0.25">
      <c r="D41134" s="31">
        <v>-311.97800000000001</v>
      </c>
      <c r="E41134" s="28">
        <v>275.69600000000003</v>
      </c>
    </row>
    <row r="41135" spans="4:5" x14ac:dyDescent="0.25">
      <c r="D41135" s="31">
        <v>-311.96199999999999</v>
      </c>
      <c r="E41135" s="28">
        <v>275.714</v>
      </c>
    </row>
    <row r="41136" spans="4:5" x14ac:dyDescent="0.25">
      <c r="D41136" s="31">
        <v>-311.94600000000003</v>
      </c>
      <c r="E41136" s="28">
        <v>275.73200000000003</v>
      </c>
    </row>
    <row r="41137" spans="4:5" x14ac:dyDescent="0.25">
      <c r="D41137" s="31">
        <v>-311.93</v>
      </c>
      <c r="E41137" s="28">
        <v>275.75</v>
      </c>
    </row>
    <row r="41138" spans="4:5" x14ac:dyDescent="0.25">
      <c r="D41138" s="31">
        <v>-311.91399999999999</v>
      </c>
      <c r="E41138" s="28">
        <v>275.76900000000001</v>
      </c>
    </row>
    <row r="41139" spans="4:5" x14ac:dyDescent="0.25">
      <c r="D41139" s="31">
        <v>-311.89800000000002</v>
      </c>
      <c r="E41139" s="28">
        <v>275.78699999999998</v>
      </c>
    </row>
    <row r="41140" spans="4:5" x14ac:dyDescent="0.25">
      <c r="D41140" s="31">
        <v>-311.88200000000001</v>
      </c>
      <c r="E41140" s="28">
        <v>275.80599999999998</v>
      </c>
    </row>
    <row r="41141" spans="4:5" x14ac:dyDescent="0.25">
      <c r="D41141" s="31">
        <v>-311.86599999999999</v>
      </c>
      <c r="E41141" s="28">
        <v>275.82400000000001</v>
      </c>
    </row>
    <row r="41142" spans="4:5" x14ac:dyDescent="0.25">
      <c r="D41142" s="31">
        <v>-311.85000000000002</v>
      </c>
      <c r="E41142" s="28">
        <v>275.84199999999998</v>
      </c>
    </row>
    <row r="41143" spans="4:5" x14ac:dyDescent="0.25">
      <c r="D41143" s="31">
        <v>-311.834</v>
      </c>
      <c r="E41143" s="28">
        <v>275.86099999999999</v>
      </c>
    </row>
    <row r="41144" spans="4:5" x14ac:dyDescent="0.25">
      <c r="D41144" s="31">
        <v>-311.81799999999998</v>
      </c>
      <c r="E41144" s="28">
        <v>275.87900000000002</v>
      </c>
    </row>
    <row r="41145" spans="4:5" x14ac:dyDescent="0.25">
      <c r="D41145" s="31">
        <v>-311.80200000000002</v>
      </c>
      <c r="E41145" s="28">
        <v>275.89800000000002</v>
      </c>
    </row>
    <row r="41146" spans="4:5" x14ac:dyDescent="0.25">
      <c r="D41146" s="31">
        <v>-311.786</v>
      </c>
      <c r="E41146" s="28">
        <v>275.916</v>
      </c>
    </row>
    <row r="41147" spans="4:5" x14ac:dyDescent="0.25">
      <c r="D41147" s="31">
        <v>-311.77</v>
      </c>
      <c r="E41147" s="28">
        <v>275.935</v>
      </c>
    </row>
    <row r="41148" spans="4:5" x14ac:dyDescent="0.25">
      <c r="D41148" s="31">
        <v>-311.75400000000002</v>
      </c>
      <c r="E41148" s="28">
        <v>275.95400000000001</v>
      </c>
    </row>
    <row r="41149" spans="4:5" x14ac:dyDescent="0.25">
      <c r="D41149" s="31">
        <v>-311.738</v>
      </c>
      <c r="E41149" s="28">
        <v>275.97199999999998</v>
      </c>
    </row>
    <row r="41150" spans="4:5" x14ac:dyDescent="0.25">
      <c r="D41150" s="31">
        <v>-311.72199999999998</v>
      </c>
      <c r="E41150" s="28">
        <v>275.99099999999999</v>
      </c>
    </row>
    <row r="41151" spans="4:5" x14ac:dyDescent="0.25">
      <c r="D41151" s="31">
        <v>-311.70600000000002</v>
      </c>
      <c r="E41151" s="28">
        <v>276.01</v>
      </c>
    </row>
    <row r="41152" spans="4:5" x14ac:dyDescent="0.25">
      <c r="D41152" s="31">
        <v>-311.69</v>
      </c>
      <c r="E41152" s="28">
        <v>276.02800000000002</v>
      </c>
    </row>
    <row r="41153" spans="4:5" x14ac:dyDescent="0.25">
      <c r="D41153" s="31">
        <v>-311.67399999999998</v>
      </c>
      <c r="E41153" s="28">
        <v>276.04700000000003</v>
      </c>
    </row>
    <row r="41154" spans="4:5" x14ac:dyDescent="0.25">
      <c r="D41154" s="31">
        <v>-311.65800000000002</v>
      </c>
      <c r="E41154" s="28">
        <v>276.06599999999997</v>
      </c>
    </row>
    <row r="41155" spans="4:5" x14ac:dyDescent="0.25">
      <c r="D41155" s="31">
        <v>-311.642</v>
      </c>
      <c r="E41155" s="28">
        <v>276.08499999999998</v>
      </c>
    </row>
    <row r="41156" spans="4:5" x14ac:dyDescent="0.25">
      <c r="D41156" s="31">
        <v>-311.62599999999998</v>
      </c>
      <c r="E41156" s="28">
        <v>276.10300000000001</v>
      </c>
    </row>
    <row r="41157" spans="4:5" x14ac:dyDescent="0.25">
      <c r="D41157" s="31">
        <v>-311.61</v>
      </c>
      <c r="E41157" s="28">
        <v>276.12200000000001</v>
      </c>
    </row>
    <row r="41158" spans="4:5" x14ac:dyDescent="0.25">
      <c r="D41158" s="31">
        <v>-311.59399999999999</v>
      </c>
      <c r="E41158" s="28">
        <v>276.14100000000002</v>
      </c>
    </row>
    <row r="41159" spans="4:5" x14ac:dyDescent="0.25">
      <c r="D41159" s="31">
        <v>-311.57799999999997</v>
      </c>
      <c r="E41159" s="28">
        <v>276.16000000000003</v>
      </c>
    </row>
    <row r="41160" spans="4:5" x14ac:dyDescent="0.25">
      <c r="D41160" s="31">
        <v>-311.56200000000001</v>
      </c>
      <c r="E41160" s="28">
        <v>276.17899999999997</v>
      </c>
    </row>
    <row r="41161" spans="4:5" x14ac:dyDescent="0.25">
      <c r="D41161" s="31">
        <v>-311.54599999999999</v>
      </c>
      <c r="E41161" s="28">
        <v>276.19799999999998</v>
      </c>
    </row>
    <row r="41162" spans="4:5" x14ac:dyDescent="0.25">
      <c r="D41162" s="31">
        <v>-311.52999999999997</v>
      </c>
      <c r="E41162" s="28">
        <v>276.21699999999998</v>
      </c>
    </row>
    <row r="41163" spans="4:5" x14ac:dyDescent="0.25">
      <c r="D41163" s="31">
        <v>-311.51400000000001</v>
      </c>
      <c r="E41163" s="28">
        <v>276.23599999999999</v>
      </c>
    </row>
    <row r="41164" spans="4:5" x14ac:dyDescent="0.25">
      <c r="D41164" s="31">
        <v>-311.49799999999999</v>
      </c>
      <c r="E41164" s="28">
        <v>276.255</v>
      </c>
    </row>
    <row r="41165" spans="4:5" x14ac:dyDescent="0.25">
      <c r="D41165" s="31">
        <v>-311.48200000000003</v>
      </c>
      <c r="E41165" s="28">
        <v>276.274</v>
      </c>
    </row>
    <row r="41166" spans="4:5" x14ac:dyDescent="0.25">
      <c r="D41166" s="31">
        <v>-311.46600000000001</v>
      </c>
      <c r="E41166" s="28">
        <v>276.29300000000001</v>
      </c>
    </row>
    <row r="41167" spans="4:5" x14ac:dyDescent="0.25">
      <c r="D41167" s="31">
        <v>-311.45</v>
      </c>
      <c r="E41167" s="28">
        <v>276.31200000000001</v>
      </c>
    </row>
    <row r="41168" spans="4:5" x14ac:dyDescent="0.25">
      <c r="D41168" s="31">
        <v>-311.43400000000003</v>
      </c>
      <c r="E41168" s="28">
        <v>276.33100000000002</v>
      </c>
    </row>
    <row r="41169" spans="4:5" x14ac:dyDescent="0.25">
      <c r="D41169" s="31">
        <v>-311.41800000000001</v>
      </c>
      <c r="E41169" s="28">
        <v>276.351</v>
      </c>
    </row>
    <row r="41170" spans="4:5" x14ac:dyDescent="0.25">
      <c r="D41170" s="31">
        <v>-311.40199999999999</v>
      </c>
      <c r="E41170" s="28">
        <v>276.37</v>
      </c>
    </row>
    <row r="41171" spans="4:5" x14ac:dyDescent="0.25">
      <c r="D41171" s="31">
        <v>-311.38600000000002</v>
      </c>
      <c r="E41171" s="28">
        <v>276.38900000000001</v>
      </c>
    </row>
    <row r="41172" spans="4:5" x14ac:dyDescent="0.25">
      <c r="D41172" s="31">
        <v>-311.37</v>
      </c>
      <c r="E41172" s="28">
        <v>276.40800000000002</v>
      </c>
    </row>
    <row r="41173" spans="4:5" x14ac:dyDescent="0.25">
      <c r="D41173" s="31">
        <v>-311.35399999999998</v>
      </c>
      <c r="E41173" s="28">
        <v>276.428</v>
      </c>
    </row>
    <row r="41174" spans="4:5" x14ac:dyDescent="0.25">
      <c r="D41174" s="31">
        <v>-311.33800000000002</v>
      </c>
      <c r="E41174" s="28">
        <v>276.447</v>
      </c>
    </row>
    <row r="41175" spans="4:5" x14ac:dyDescent="0.25">
      <c r="D41175" s="31">
        <v>-311.322</v>
      </c>
      <c r="E41175" s="28">
        <v>276.46600000000001</v>
      </c>
    </row>
    <row r="41176" spans="4:5" x14ac:dyDescent="0.25">
      <c r="D41176" s="31">
        <v>-311.30599999999998</v>
      </c>
      <c r="E41176" s="28">
        <v>276.48599999999999</v>
      </c>
    </row>
    <row r="41177" spans="4:5" x14ac:dyDescent="0.25">
      <c r="D41177" s="31">
        <v>-311.29000000000002</v>
      </c>
      <c r="E41177" s="28">
        <v>276.505</v>
      </c>
    </row>
    <row r="41178" spans="4:5" x14ac:dyDescent="0.25">
      <c r="D41178" s="31">
        <v>-311.274</v>
      </c>
      <c r="E41178" s="28">
        <v>276.524</v>
      </c>
    </row>
    <row r="41179" spans="4:5" x14ac:dyDescent="0.25">
      <c r="D41179" s="31">
        <v>-311.25799999999998</v>
      </c>
      <c r="E41179" s="28">
        <v>276.54399999999998</v>
      </c>
    </row>
    <row r="41180" spans="4:5" x14ac:dyDescent="0.25">
      <c r="D41180" s="31">
        <v>-311.24200000000002</v>
      </c>
      <c r="E41180" s="28">
        <v>276.56299999999999</v>
      </c>
    </row>
    <row r="41181" spans="4:5" x14ac:dyDescent="0.25">
      <c r="D41181" s="31">
        <v>-311.226</v>
      </c>
      <c r="E41181" s="28">
        <v>276.58300000000003</v>
      </c>
    </row>
    <row r="41182" spans="4:5" x14ac:dyDescent="0.25">
      <c r="D41182" s="31">
        <v>-311.20999999999998</v>
      </c>
      <c r="E41182" s="28">
        <v>276.60199999999998</v>
      </c>
    </row>
    <row r="41183" spans="4:5" x14ac:dyDescent="0.25">
      <c r="D41183" s="31">
        <v>-311.19400000000002</v>
      </c>
      <c r="E41183" s="28">
        <v>276.62200000000001</v>
      </c>
    </row>
    <row r="41184" spans="4:5" x14ac:dyDescent="0.25">
      <c r="D41184" s="31">
        <v>-311.178</v>
      </c>
      <c r="E41184" s="28">
        <v>276.64100000000002</v>
      </c>
    </row>
    <row r="41185" spans="4:5" x14ac:dyDescent="0.25">
      <c r="D41185" s="31">
        <v>-311.16199999999998</v>
      </c>
      <c r="E41185" s="28">
        <v>276.661</v>
      </c>
    </row>
    <row r="41186" spans="4:5" x14ac:dyDescent="0.25">
      <c r="D41186" s="31">
        <v>-311.14600000000002</v>
      </c>
      <c r="E41186" s="28">
        <v>276.68099999999998</v>
      </c>
    </row>
    <row r="41187" spans="4:5" x14ac:dyDescent="0.25">
      <c r="D41187" s="31">
        <v>-311.13</v>
      </c>
      <c r="E41187" s="28">
        <v>276.7</v>
      </c>
    </row>
    <row r="41188" spans="4:5" x14ac:dyDescent="0.25">
      <c r="D41188" s="31">
        <v>-311.11399999999998</v>
      </c>
      <c r="E41188" s="28">
        <v>276.72000000000003</v>
      </c>
    </row>
    <row r="41189" spans="4:5" x14ac:dyDescent="0.25">
      <c r="D41189" s="31">
        <v>-311.09800000000001</v>
      </c>
      <c r="E41189" s="28">
        <v>276.74</v>
      </c>
    </row>
    <row r="41190" spans="4:5" x14ac:dyDescent="0.25">
      <c r="D41190" s="31">
        <v>-311.08199999999999</v>
      </c>
      <c r="E41190" s="28">
        <v>276.75900000000001</v>
      </c>
    </row>
    <row r="41191" spans="4:5" x14ac:dyDescent="0.25">
      <c r="D41191" s="31">
        <v>-311.06599999999997</v>
      </c>
      <c r="E41191" s="28">
        <v>276.779</v>
      </c>
    </row>
    <row r="41192" spans="4:5" x14ac:dyDescent="0.25">
      <c r="D41192" s="31">
        <v>-311.05</v>
      </c>
      <c r="E41192" s="28">
        <v>276.79899999999998</v>
      </c>
    </row>
    <row r="41193" spans="4:5" x14ac:dyDescent="0.25">
      <c r="D41193" s="31">
        <v>-311.03399999999999</v>
      </c>
      <c r="E41193" s="28">
        <v>276.81900000000002</v>
      </c>
    </row>
    <row r="41194" spans="4:5" x14ac:dyDescent="0.25">
      <c r="D41194" s="31">
        <v>-311.01799999999997</v>
      </c>
      <c r="E41194" s="28">
        <v>276.839</v>
      </c>
    </row>
    <row r="41195" spans="4:5" x14ac:dyDescent="0.25">
      <c r="D41195" s="31">
        <v>-311.00200000000001</v>
      </c>
      <c r="E41195" s="28">
        <v>276.85899999999998</v>
      </c>
    </row>
    <row r="41196" spans="4:5" x14ac:dyDescent="0.25">
      <c r="D41196" s="31">
        <v>-310.98599999999999</v>
      </c>
      <c r="E41196" s="28">
        <v>276.87799999999999</v>
      </c>
    </row>
    <row r="41197" spans="4:5" x14ac:dyDescent="0.25">
      <c r="D41197" s="31">
        <v>-310.97000000000003</v>
      </c>
      <c r="E41197" s="28">
        <v>276.89800000000002</v>
      </c>
    </row>
    <row r="41198" spans="4:5" x14ac:dyDescent="0.25">
      <c r="D41198" s="31">
        <v>-310.95400000000001</v>
      </c>
      <c r="E41198" s="28">
        <v>276.91800000000001</v>
      </c>
    </row>
    <row r="41199" spans="4:5" x14ac:dyDescent="0.25">
      <c r="D41199" s="31">
        <v>-310.93799999999999</v>
      </c>
      <c r="E41199" s="28">
        <v>276.93799999999999</v>
      </c>
    </row>
    <row r="41200" spans="4:5" x14ac:dyDescent="0.25">
      <c r="D41200" s="31">
        <v>-310.92200000000003</v>
      </c>
      <c r="E41200" s="28">
        <v>276.95800000000003</v>
      </c>
    </row>
    <row r="41201" spans="4:5" x14ac:dyDescent="0.25">
      <c r="D41201" s="31">
        <v>-310.90600000000001</v>
      </c>
      <c r="E41201" s="28">
        <v>276.97800000000001</v>
      </c>
    </row>
    <row r="41202" spans="4:5" x14ac:dyDescent="0.25">
      <c r="D41202" s="31">
        <v>-310.89100000000002</v>
      </c>
      <c r="E41202" s="28">
        <v>276.99799999999999</v>
      </c>
    </row>
    <row r="41203" spans="4:5" x14ac:dyDescent="0.25">
      <c r="D41203" s="31">
        <v>-310.875</v>
      </c>
      <c r="E41203" s="28">
        <v>277.01799999999997</v>
      </c>
    </row>
    <row r="41204" spans="4:5" x14ac:dyDescent="0.25">
      <c r="D41204" s="31">
        <v>-310.85899999999998</v>
      </c>
      <c r="E41204" s="28">
        <v>277.03899999999999</v>
      </c>
    </row>
    <row r="41205" spans="4:5" x14ac:dyDescent="0.25">
      <c r="D41205" s="31">
        <v>-310.84300000000002</v>
      </c>
      <c r="E41205" s="28">
        <v>277.05900000000003</v>
      </c>
    </row>
    <row r="41206" spans="4:5" x14ac:dyDescent="0.25">
      <c r="D41206" s="31">
        <v>-310.827</v>
      </c>
      <c r="E41206" s="28">
        <v>277.07900000000001</v>
      </c>
    </row>
    <row r="41207" spans="4:5" x14ac:dyDescent="0.25">
      <c r="D41207" s="31">
        <v>-310.81099999999998</v>
      </c>
      <c r="E41207" s="28">
        <v>277.09899999999999</v>
      </c>
    </row>
    <row r="41208" spans="4:5" x14ac:dyDescent="0.25">
      <c r="D41208" s="31">
        <v>-310.79500000000002</v>
      </c>
      <c r="E41208" s="28">
        <v>277.11900000000003</v>
      </c>
    </row>
    <row r="41209" spans="4:5" x14ac:dyDescent="0.25">
      <c r="D41209" s="31">
        <v>-310.779</v>
      </c>
      <c r="E41209" s="28">
        <v>277.14</v>
      </c>
    </row>
    <row r="41210" spans="4:5" x14ac:dyDescent="0.25">
      <c r="D41210" s="31">
        <v>-310.76299999999998</v>
      </c>
      <c r="E41210" s="28">
        <v>277.16000000000003</v>
      </c>
    </row>
    <row r="41211" spans="4:5" x14ac:dyDescent="0.25">
      <c r="D41211" s="31">
        <v>-310.74700000000001</v>
      </c>
      <c r="E41211" s="28">
        <v>277.18</v>
      </c>
    </row>
    <row r="41212" spans="4:5" x14ac:dyDescent="0.25">
      <c r="D41212" s="31">
        <v>-310.73099999999999</v>
      </c>
      <c r="E41212" s="28">
        <v>277.2</v>
      </c>
    </row>
    <row r="41213" spans="4:5" x14ac:dyDescent="0.25">
      <c r="D41213" s="31">
        <v>-310.71499999999997</v>
      </c>
      <c r="E41213" s="28">
        <v>277.221</v>
      </c>
    </row>
    <row r="41214" spans="4:5" x14ac:dyDescent="0.25">
      <c r="D41214" s="31">
        <v>-310.69900000000001</v>
      </c>
      <c r="E41214" s="28">
        <v>277.24099999999999</v>
      </c>
    </row>
    <row r="41215" spans="4:5" x14ac:dyDescent="0.25">
      <c r="D41215" s="31">
        <v>-310.68299999999999</v>
      </c>
      <c r="E41215" s="28">
        <v>277.262</v>
      </c>
    </row>
    <row r="41216" spans="4:5" x14ac:dyDescent="0.25">
      <c r="D41216" s="31">
        <v>-310.66699999999997</v>
      </c>
      <c r="E41216" s="28">
        <v>277.28199999999998</v>
      </c>
    </row>
    <row r="41217" spans="4:5" x14ac:dyDescent="0.25">
      <c r="D41217" s="31">
        <v>-310.65100000000001</v>
      </c>
      <c r="E41217" s="28">
        <v>277.30200000000002</v>
      </c>
    </row>
    <row r="41218" spans="4:5" x14ac:dyDescent="0.25">
      <c r="D41218" s="31">
        <v>-310.63499999999999</v>
      </c>
      <c r="E41218" s="28">
        <v>277.32299999999998</v>
      </c>
    </row>
    <row r="41219" spans="4:5" x14ac:dyDescent="0.25">
      <c r="D41219" s="31">
        <v>-310.61900000000003</v>
      </c>
      <c r="E41219" s="28">
        <v>277.34300000000002</v>
      </c>
    </row>
    <row r="41220" spans="4:5" x14ac:dyDescent="0.25">
      <c r="D41220" s="31">
        <v>-310.60300000000001</v>
      </c>
      <c r="E41220" s="28">
        <v>277.36399999999998</v>
      </c>
    </row>
    <row r="41221" spans="4:5" x14ac:dyDescent="0.25">
      <c r="D41221" s="31">
        <v>-310.58699999999999</v>
      </c>
      <c r="E41221" s="28">
        <v>277.38499999999999</v>
      </c>
    </row>
    <row r="41222" spans="4:5" x14ac:dyDescent="0.25">
      <c r="D41222" s="31">
        <v>-310.57100000000003</v>
      </c>
      <c r="E41222" s="28">
        <v>277.40499999999997</v>
      </c>
    </row>
    <row r="41223" spans="4:5" x14ac:dyDescent="0.25">
      <c r="D41223" s="31">
        <v>-310.55500000000001</v>
      </c>
      <c r="E41223" s="28">
        <v>277.42599999999999</v>
      </c>
    </row>
    <row r="41224" spans="4:5" x14ac:dyDescent="0.25">
      <c r="D41224" s="31">
        <v>-310.53899999999999</v>
      </c>
      <c r="E41224" s="28">
        <v>277.44600000000003</v>
      </c>
    </row>
    <row r="41225" spans="4:5" x14ac:dyDescent="0.25">
      <c r="D41225" s="31">
        <v>-310.52300000000002</v>
      </c>
      <c r="E41225" s="28">
        <v>277.46699999999998</v>
      </c>
    </row>
    <row r="41226" spans="4:5" x14ac:dyDescent="0.25">
      <c r="D41226" s="31">
        <v>-310.50700000000001</v>
      </c>
      <c r="E41226" s="28">
        <v>277.488</v>
      </c>
    </row>
    <row r="41227" spans="4:5" x14ac:dyDescent="0.25">
      <c r="D41227" s="31">
        <v>-310.49099999999999</v>
      </c>
      <c r="E41227" s="28">
        <v>277.50900000000001</v>
      </c>
    </row>
    <row r="41228" spans="4:5" x14ac:dyDescent="0.25">
      <c r="D41228" s="31">
        <v>-310.47500000000002</v>
      </c>
      <c r="E41228" s="28">
        <v>277.529</v>
      </c>
    </row>
    <row r="41229" spans="4:5" x14ac:dyDescent="0.25">
      <c r="D41229" s="31">
        <v>-310.459</v>
      </c>
      <c r="E41229" s="28">
        <v>277.55</v>
      </c>
    </row>
    <row r="41230" spans="4:5" x14ac:dyDescent="0.25">
      <c r="D41230" s="31">
        <v>-310.44299999999998</v>
      </c>
      <c r="E41230" s="28">
        <v>277.57100000000003</v>
      </c>
    </row>
    <row r="41231" spans="4:5" x14ac:dyDescent="0.25">
      <c r="D41231" s="31">
        <v>-310.42700000000002</v>
      </c>
      <c r="E41231" s="28">
        <v>277.59199999999998</v>
      </c>
    </row>
    <row r="41232" spans="4:5" x14ac:dyDescent="0.25">
      <c r="D41232" s="31">
        <v>-310.411</v>
      </c>
      <c r="E41232" s="28">
        <v>277.613</v>
      </c>
    </row>
    <row r="41233" spans="4:5" x14ac:dyDescent="0.25">
      <c r="D41233" s="31">
        <v>-310.39499999999998</v>
      </c>
      <c r="E41233" s="28">
        <v>277.63299999999998</v>
      </c>
    </row>
    <row r="41234" spans="4:5" x14ac:dyDescent="0.25">
      <c r="D41234" s="31">
        <v>-310.37900000000002</v>
      </c>
      <c r="E41234" s="28">
        <v>277.654</v>
      </c>
    </row>
    <row r="41235" spans="4:5" x14ac:dyDescent="0.25">
      <c r="D41235" s="31">
        <v>-310.363</v>
      </c>
      <c r="E41235" s="28">
        <v>277.67500000000001</v>
      </c>
    </row>
    <row r="41236" spans="4:5" x14ac:dyDescent="0.25">
      <c r="D41236" s="31">
        <v>-310.34699999999998</v>
      </c>
      <c r="E41236" s="28">
        <v>277.69600000000003</v>
      </c>
    </row>
    <row r="41237" spans="4:5" x14ac:dyDescent="0.25">
      <c r="D41237" s="31">
        <v>-310.33100000000002</v>
      </c>
      <c r="E41237" s="28">
        <v>277.71699999999998</v>
      </c>
    </row>
    <row r="41238" spans="4:5" x14ac:dyDescent="0.25">
      <c r="D41238" s="31">
        <v>-310.315</v>
      </c>
      <c r="E41238" s="28">
        <v>277.738</v>
      </c>
    </row>
    <row r="41239" spans="4:5" x14ac:dyDescent="0.25">
      <c r="D41239" s="31">
        <v>-310.29899999999998</v>
      </c>
      <c r="E41239" s="28">
        <v>277.75900000000001</v>
      </c>
    </row>
    <row r="41240" spans="4:5" x14ac:dyDescent="0.25">
      <c r="D41240" s="31">
        <v>-310.28300000000002</v>
      </c>
      <c r="E41240" s="28">
        <v>277.77999999999997</v>
      </c>
    </row>
    <row r="41241" spans="4:5" x14ac:dyDescent="0.25">
      <c r="D41241" s="31">
        <v>-310.267</v>
      </c>
      <c r="E41241" s="28">
        <v>277.80099999999999</v>
      </c>
    </row>
    <row r="41242" spans="4:5" x14ac:dyDescent="0.25">
      <c r="D41242" s="31">
        <v>-310.25099999999998</v>
      </c>
      <c r="E41242" s="28">
        <v>277.82299999999998</v>
      </c>
    </row>
    <row r="41243" spans="4:5" x14ac:dyDescent="0.25">
      <c r="D41243" s="31">
        <v>-310.23500000000001</v>
      </c>
      <c r="E41243" s="28">
        <v>277.84399999999999</v>
      </c>
    </row>
    <row r="41244" spans="4:5" x14ac:dyDescent="0.25">
      <c r="D41244" s="31">
        <v>-310.21899999999999</v>
      </c>
      <c r="E41244" s="28">
        <v>277.86500000000001</v>
      </c>
    </row>
    <row r="41245" spans="4:5" x14ac:dyDescent="0.25">
      <c r="D41245" s="31">
        <v>-310.20299999999997</v>
      </c>
      <c r="E41245" s="28">
        <v>277.88600000000002</v>
      </c>
    </row>
    <row r="41246" spans="4:5" x14ac:dyDescent="0.25">
      <c r="D41246" s="31">
        <v>-310.18700000000001</v>
      </c>
      <c r="E41246" s="28">
        <v>277.90699999999998</v>
      </c>
    </row>
    <row r="41247" spans="4:5" x14ac:dyDescent="0.25">
      <c r="D41247" s="31">
        <v>-310.17099999999999</v>
      </c>
      <c r="E41247" s="28">
        <v>277.92899999999997</v>
      </c>
    </row>
    <row r="41248" spans="4:5" x14ac:dyDescent="0.25">
      <c r="D41248" s="31">
        <v>-310.15499999999997</v>
      </c>
      <c r="E41248" s="28">
        <v>277.95</v>
      </c>
    </row>
    <row r="41249" spans="4:5" x14ac:dyDescent="0.25">
      <c r="D41249" s="31">
        <v>-310.13900000000001</v>
      </c>
      <c r="E41249" s="28">
        <v>277.971</v>
      </c>
    </row>
    <row r="41250" spans="4:5" x14ac:dyDescent="0.25">
      <c r="D41250" s="31">
        <v>-310.12299999999999</v>
      </c>
      <c r="E41250" s="28">
        <v>277.99299999999999</v>
      </c>
    </row>
    <row r="41251" spans="4:5" x14ac:dyDescent="0.25">
      <c r="D41251" s="31">
        <v>-310.10700000000003</v>
      </c>
      <c r="E41251" s="28">
        <v>278.01400000000001</v>
      </c>
    </row>
    <row r="41252" spans="4:5" x14ac:dyDescent="0.25">
      <c r="D41252" s="31">
        <v>-310.09100000000001</v>
      </c>
      <c r="E41252" s="28">
        <v>278.03500000000003</v>
      </c>
    </row>
    <row r="41253" spans="4:5" x14ac:dyDescent="0.25">
      <c r="D41253" s="31">
        <v>-310.07499999999999</v>
      </c>
      <c r="E41253" s="28">
        <v>278.05700000000002</v>
      </c>
    </row>
    <row r="41254" spans="4:5" x14ac:dyDescent="0.25">
      <c r="D41254" s="31">
        <v>-310.05900000000003</v>
      </c>
      <c r="E41254" s="28">
        <v>278.07799999999997</v>
      </c>
    </row>
    <row r="41255" spans="4:5" x14ac:dyDescent="0.25">
      <c r="D41255" s="31">
        <v>-310.04300000000001</v>
      </c>
      <c r="E41255" s="28">
        <v>278.10000000000002</v>
      </c>
    </row>
    <row r="41256" spans="4:5" x14ac:dyDescent="0.25">
      <c r="D41256" s="31">
        <v>-310.02699999999999</v>
      </c>
      <c r="E41256" s="28">
        <v>278.12099999999998</v>
      </c>
    </row>
    <row r="41257" spans="4:5" x14ac:dyDescent="0.25">
      <c r="D41257" s="31">
        <v>-310.01100000000002</v>
      </c>
      <c r="E41257" s="28">
        <v>278.14299999999997</v>
      </c>
    </row>
    <row r="41258" spans="4:5" x14ac:dyDescent="0.25">
      <c r="D41258" s="31">
        <v>-309.995</v>
      </c>
      <c r="E41258" s="28">
        <v>278.16399999999999</v>
      </c>
    </row>
    <row r="41259" spans="4:5" x14ac:dyDescent="0.25">
      <c r="D41259" s="31">
        <v>-309.97899999999998</v>
      </c>
      <c r="E41259" s="28">
        <v>278.18599999999998</v>
      </c>
    </row>
    <row r="41260" spans="4:5" x14ac:dyDescent="0.25">
      <c r="D41260" s="31">
        <v>-309.96300000000002</v>
      </c>
      <c r="E41260" s="28">
        <v>278.20699999999999</v>
      </c>
    </row>
    <row r="41261" spans="4:5" x14ac:dyDescent="0.25">
      <c r="D41261" s="31">
        <v>-309.947</v>
      </c>
      <c r="E41261" s="28">
        <v>278.22899999999998</v>
      </c>
    </row>
    <row r="41262" spans="4:5" x14ac:dyDescent="0.25">
      <c r="D41262" s="31">
        <v>-309.93099999999998</v>
      </c>
      <c r="E41262" s="28">
        <v>278.25099999999998</v>
      </c>
    </row>
    <row r="41263" spans="4:5" x14ac:dyDescent="0.25">
      <c r="D41263" s="31">
        <v>-309.91500000000002</v>
      </c>
      <c r="E41263" s="28">
        <v>278.27199999999999</v>
      </c>
    </row>
    <row r="41264" spans="4:5" x14ac:dyDescent="0.25">
      <c r="D41264" s="31">
        <v>-309.899</v>
      </c>
      <c r="E41264" s="28">
        <v>278.29399999999998</v>
      </c>
    </row>
    <row r="41265" spans="4:5" x14ac:dyDescent="0.25">
      <c r="D41265" s="31">
        <v>-309.88299999999998</v>
      </c>
      <c r="E41265" s="28">
        <v>278.31599999999997</v>
      </c>
    </row>
    <row r="41266" spans="4:5" x14ac:dyDescent="0.25">
      <c r="D41266" s="31">
        <v>-309.86700000000002</v>
      </c>
      <c r="E41266" s="28">
        <v>278.33800000000002</v>
      </c>
    </row>
    <row r="41267" spans="4:5" x14ac:dyDescent="0.25">
      <c r="D41267" s="31">
        <v>-309.851</v>
      </c>
      <c r="E41267" s="28">
        <v>278.35899999999998</v>
      </c>
    </row>
    <row r="41268" spans="4:5" x14ac:dyDescent="0.25">
      <c r="D41268" s="31">
        <v>-309.83499999999998</v>
      </c>
      <c r="E41268" s="28">
        <v>278.38099999999997</v>
      </c>
    </row>
    <row r="41269" spans="4:5" x14ac:dyDescent="0.25">
      <c r="D41269" s="31">
        <v>-309.81900000000002</v>
      </c>
      <c r="E41269" s="28">
        <v>278.40300000000002</v>
      </c>
    </row>
    <row r="41270" spans="4:5" x14ac:dyDescent="0.25">
      <c r="D41270" s="31">
        <v>-309.803</v>
      </c>
      <c r="E41270" s="28">
        <v>278.42500000000001</v>
      </c>
    </row>
    <row r="41271" spans="4:5" x14ac:dyDescent="0.25">
      <c r="D41271" s="31">
        <v>-309.78699999999998</v>
      </c>
      <c r="E41271" s="28">
        <v>278.447</v>
      </c>
    </row>
    <row r="41272" spans="4:5" x14ac:dyDescent="0.25">
      <c r="D41272" s="31">
        <v>-309.77100000000002</v>
      </c>
      <c r="E41272" s="28">
        <v>278.46899999999999</v>
      </c>
    </row>
    <row r="41273" spans="4:5" x14ac:dyDescent="0.25">
      <c r="D41273" s="31">
        <v>-309.755</v>
      </c>
      <c r="E41273" s="28">
        <v>278.49099999999999</v>
      </c>
    </row>
    <row r="41274" spans="4:5" x14ac:dyDescent="0.25">
      <c r="D41274" s="31">
        <v>-309.73899999999998</v>
      </c>
      <c r="E41274" s="28">
        <v>278.51299999999998</v>
      </c>
    </row>
    <row r="41275" spans="4:5" x14ac:dyDescent="0.25">
      <c r="D41275" s="31">
        <v>-309.72300000000001</v>
      </c>
      <c r="E41275" s="28">
        <v>278.53500000000003</v>
      </c>
    </row>
    <row r="41276" spans="4:5" x14ac:dyDescent="0.25">
      <c r="D41276" s="31">
        <v>-309.70699999999999</v>
      </c>
      <c r="E41276" s="28">
        <v>278.55700000000002</v>
      </c>
    </row>
    <row r="41277" spans="4:5" x14ac:dyDescent="0.25">
      <c r="D41277" s="31">
        <v>-309.69099999999997</v>
      </c>
      <c r="E41277" s="28">
        <v>278.57900000000001</v>
      </c>
    </row>
    <row r="41278" spans="4:5" x14ac:dyDescent="0.25">
      <c r="D41278" s="31">
        <v>-309.67500000000001</v>
      </c>
      <c r="E41278" s="28">
        <v>278.601</v>
      </c>
    </row>
    <row r="41279" spans="4:5" x14ac:dyDescent="0.25">
      <c r="D41279" s="31">
        <v>-309.65899999999999</v>
      </c>
      <c r="E41279" s="28">
        <v>278.62299999999999</v>
      </c>
    </row>
    <row r="41280" spans="4:5" x14ac:dyDescent="0.25">
      <c r="D41280" s="31">
        <v>-309.64299999999997</v>
      </c>
      <c r="E41280" s="28">
        <v>278.64499999999998</v>
      </c>
    </row>
    <row r="41281" spans="4:5" x14ac:dyDescent="0.25">
      <c r="D41281" s="31">
        <v>-309.62700000000001</v>
      </c>
      <c r="E41281" s="28">
        <v>278.66699999999997</v>
      </c>
    </row>
    <row r="41282" spans="4:5" x14ac:dyDescent="0.25">
      <c r="D41282" s="31">
        <v>-309.61099999999999</v>
      </c>
      <c r="E41282" s="28">
        <v>278.68900000000002</v>
      </c>
    </row>
    <row r="41283" spans="4:5" x14ac:dyDescent="0.25">
      <c r="D41283" s="31">
        <v>-309.59500000000003</v>
      </c>
      <c r="E41283" s="28">
        <v>278.71100000000001</v>
      </c>
    </row>
    <row r="41284" spans="4:5" x14ac:dyDescent="0.25">
      <c r="D41284" s="31">
        <v>-309.57900000000001</v>
      </c>
      <c r="E41284" s="28">
        <v>278.73399999999998</v>
      </c>
    </row>
    <row r="41285" spans="4:5" x14ac:dyDescent="0.25">
      <c r="D41285" s="31">
        <v>-309.56299999999999</v>
      </c>
      <c r="E41285" s="28">
        <v>278.75599999999997</v>
      </c>
    </row>
    <row r="41286" spans="4:5" x14ac:dyDescent="0.25">
      <c r="D41286" s="31">
        <v>-309.54700000000003</v>
      </c>
      <c r="E41286" s="28">
        <v>278.77800000000002</v>
      </c>
    </row>
    <row r="41287" spans="4:5" x14ac:dyDescent="0.25">
      <c r="D41287" s="31">
        <v>-309.53100000000001</v>
      </c>
      <c r="E41287" s="28">
        <v>278.80099999999999</v>
      </c>
    </row>
    <row r="41288" spans="4:5" x14ac:dyDescent="0.25">
      <c r="D41288" s="31">
        <v>-309.51499999999999</v>
      </c>
      <c r="E41288" s="28">
        <v>278.82299999999998</v>
      </c>
    </row>
    <row r="41289" spans="4:5" x14ac:dyDescent="0.25">
      <c r="D41289" s="31">
        <v>-309.49900000000002</v>
      </c>
      <c r="E41289" s="28">
        <v>278.84500000000003</v>
      </c>
    </row>
    <row r="41290" spans="4:5" x14ac:dyDescent="0.25">
      <c r="D41290" s="31">
        <v>-309.483</v>
      </c>
      <c r="E41290" s="28">
        <v>278.86799999999999</v>
      </c>
    </row>
    <row r="41291" spans="4:5" x14ac:dyDescent="0.25">
      <c r="D41291" s="31">
        <v>-309.46699999999998</v>
      </c>
      <c r="E41291" s="28">
        <v>278.89</v>
      </c>
    </row>
    <row r="41292" spans="4:5" x14ac:dyDescent="0.25">
      <c r="D41292" s="31">
        <v>-309.45100000000002</v>
      </c>
      <c r="E41292" s="28">
        <v>278.91300000000001</v>
      </c>
    </row>
    <row r="41293" spans="4:5" x14ac:dyDescent="0.25">
      <c r="D41293" s="31">
        <v>-309.435</v>
      </c>
      <c r="E41293" s="28">
        <v>278.935</v>
      </c>
    </row>
    <row r="41294" spans="4:5" x14ac:dyDescent="0.25">
      <c r="D41294" s="31">
        <v>-309.41899999999998</v>
      </c>
      <c r="E41294" s="28">
        <v>278.95699999999999</v>
      </c>
    </row>
    <row r="41295" spans="4:5" x14ac:dyDescent="0.25">
      <c r="D41295" s="31">
        <v>-309.40300000000002</v>
      </c>
      <c r="E41295" s="28">
        <v>278.98</v>
      </c>
    </row>
    <row r="41296" spans="4:5" x14ac:dyDescent="0.25">
      <c r="D41296" s="31">
        <v>-309.387</v>
      </c>
      <c r="E41296" s="28">
        <v>279.00299999999999</v>
      </c>
    </row>
    <row r="41297" spans="4:5" x14ac:dyDescent="0.25">
      <c r="D41297" s="31">
        <v>-309.37099999999998</v>
      </c>
      <c r="E41297" s="28">
        <v>279.02499999999998</v>
      </c>
    </row>
    <row r="41298" spans="4:5" x14ac:dyDescent="0.25">
      <c r="D41298" s="31">
        <v>-309.35500000000002</v>
      </c>
      <c r="E41298" s="28">
        <v>279.048</v>
      </c>
    </row>
    <row r="41299" spans="4:5" x14ac:dyDescent="0.25">
      <c r="D41299" s="31">
        <v>-309.339</v>
      </c>
      <c r="E41299" s="28">
        <v>279.07</v>
      </c>
    </row>
    <row r="41300" spans="4:5" x14ac:dyDescent="0.25">
      <c r="D41300" s="31">
        <v>-309.32299999999998</v>
      </c>
      <c r="E41300" s="28">
        <v>279.09300000000002</v>
      </c>
    </row>
    <row r="41301" spans="4:5" x14ac:dyDescent="0.25">
      <c r="D41301" s="31">
        <v>-309.30700000000002</v>
      </c>
      <c r="E41301" s="28">
        <v>279.11599999999999</v>
      </c>
    </row>
    <row r="41302" spans="4:5" x14ac:dyDescent="0.25">
      <c r="D41302" s="31">
        <v>-309.291</v>
      </c>
      <c r="E41302" s="28">
        <v>279.13799999999998</v>
      </c>
    </row>
    <row r="41303" spans="4:5" x14ac:dyDescent="0.25">
      <c r="D41303" s="31">
        <v>-309.27499999999998</v>
      </c>
      <c r="E41303" s="28">
        <v>279.161</v>
      </c>
    </row>
    <row r="41304" spans="4:5" x14ac:dyDescent="0.25">
      <c r="D41304" s="31">
        <v>-309.25900000000001</v>
      </c>
      <c r="E41304" s="28">
        <v>279.18400000000003</v>
      </c>
    </row>
    <row r="41305" spans="4:5" x14ac:dyDescent="0.25">
      <c r="D41305" s="31">
        <v>-309.24299999999999</v>
      </c>
      <c r="E41305" s="28">
        <v>279.20699999999999</v>
      </c>
    </row>
    <row r="41306" spans="4:5" x14ac:dyDescent="0.25">
      <c r="D41306" s="31">
        <v>-309.22699999999998</v>
      </c>
      <c r="E41306" s="28">
        <v>279.22899999999998</v>
      </c>
    </row>
    <row r="41307" spans="4:5" x14ac:dyDescent="0.25">
      <c r="D41307" s="31">
        <v>-309.21100000000001</v>
      </c>
      <c r="E41307" s="28">
        <v>279.25200000000001</v>
      </c>
    </row>
    <row r="41308" spans="4:5" x14ac:dyDescent="0.25">
      <c r="D41308" s="31">
        <v>-309.19499999999999</v>
      </c>
      <c r="E41308" s="28">
        <v>279.27499999999998</v>
      </c>
    </row>
    <row r="41309" spans="4:5" x14ac:dyDescent="0.25">
      <c r="D41309" s="31">
        <v>-309.17899999999997</v>
      </c>
      <c r="E41309" s="28">
        <v>279.298</v>
      </c>
    </row>
    <row r="41310" spans="4:5" x14ac:dyDescent="0.25">
      <c r="D41310" s="31">
        <v>-309.16300000000001</v>
      </c>
      <c r="E41310" s="28">
        <v>279.32100000000003</v>
      </c>
    </row>
    <row r="41311" spans="4:5" x14ac:dyDescent="0.25">
      <c r="D41311" s="31">
        <v>-309.14699999999999</v>
      </c>
      <c r="E41311" s="28">
        <v>279.34399999999999</v>
      </c>
    </row>
    <row r="41312" spans="4:5" x14ac:dyDescent="0.25">
      <c r="D41312" s="31">
        <v>-309.13099999999997</v>
      </c>
      <c r="E41312" s="28">
        <v>279.36700000000002</v>
      </c>
    </row>
    <row r="41313" spans="4:5" x14ac:dyDescent="0.25">
      <c r="D41313" s="31">
        <v>-309.11500000000001</v>
      </c>
      <c r="E41313" s="28">
        <v>279.39</v>
      </c>
    </row>
    <row r="41314" spans="4:5" x14ac:dyDescent="0.25">
      <c r="D41314" s="31">
        <v>-309.09899999999999</v>
      </c>
      <c r="E41314" s="28">
        <v>279.41300000000001</v>
      </c>
    </row>
    <row r="41315" spans="4:5" x14ac:dyDescent="0.25">
      <c r="D41315" s="31">
        <v>-309.08300000000003</v>
      </c>
      <c r="E41315" s="28">
        <v>279.43599999999998</v>
      </c>
    </row>
    <row r="41316" spans="4:5" x14ac:dyDescent="0.25">
      <c r="D41316" s="31">
        <v>-309.06799999999998</v>
      </c>
      <c r="E41316" s="28">
        <v>279.459</v>
      </c>
    </row>
    <row r="41317" spans="4:5" x14ac:dyDescent="0.25">
      <c r="D41317" s="31">
        <v>-309.05200000000002</v>
      </c>
      <c r="E41317" s="28">
        <v>279.48200000000003</v>
      </c>
    </row>
    <row r="41318" spans="4:5" x14ac:dyDescent="0.25">
      <c r="D41318" s="31">
        <v>-309.036</v>
      </c>
      <c r="E41318" s="28">
        <v>279.505</v>
      </c>
    </row>
    <row r="41319" spans="4:5" x14ac:dyDescent="0.25">
      <c r="D41319" s="31">
        <v>-309.02</v>
      </c>
      <c r="E41319" s="28">
        <v>279.52800000000002</v>
      </c>
    </row>
    <row r="41320" spans="4:5" x14ac:dyDescent="0.25">
      <c r="D41320" s="31">
        <v>-309.00400000000002</v>
      </c>
      <c r="E41320" s="28">
        <v>279.55200000000002</v>
      </c>
    </row>
    <row r="41321" spans="4:5" x14ac:dyDescent="0.25">
      <c r="D41321" s="31">
        <v>-308.988</v>
      </c>
      <c r="E41321" s="28">
        <v>279.57499999999999</v>
      </c>
    </row>
    <row r="41322" spans="4:5" x14ac:dyDescent="0.25">
      <c r="D41322" s="31">
        <v>-308.97199999999998</v>
      </c>
      <c r="E41322" s="28">
        <v>279.59800000000001</v>
      </c>
    </row>
    <row r="41323" spans="4:5" x14ac:dyDescent="0.25">
      <c r="D41323" s="31">
        <v>-308.95600000000002</v>
      </c>
      <c r="E41323" s="28">
        <v>279.62099999999998</v>
      </c>
    </row>
    <row r="41324" spans="4:5" x14ac:dyDescent="0.25">
      <c r="D41324" s="31">
        <v>-308.94</v>
      </c>
      <c r="E41324" s="28">
        <v>279.64499999999998</v>
      </c>
    </row>
    <row r="41325" spans="4:5" x14ac:dyDescent="0.25">
      <c r="D41325" s="31">
        <v>-308.92399999999998</v>
      </c>
      <c r="E41325" s="28">
        <v>279.66800000000001</v>
      </c>
    </row>
    <row r="41326" spans="4:5" x14ac:dyDescent="0.25">
      <c r="D41326" s="31">
        <v>-308.90800000000002</v>
      </c>
      <c r="E41326" s="28">
        <v>279.69099999999997</v>
      </c>
    </row>
    <row r="41327" spans="4:5" x14ac:dyDescent="0.25">
      <c r="D41327" s="31">
        <v>-308.892</v>
      </c>
      <c r="E41327" s="28">
        <v>279.714</v>
      </c>
    </row>
    <row r="41328" spans="4:5" x14ac:dyDescent="0.25">
      <c r="D41328" s="31">
        <v>-308.87599999999998</v>
      </c>
      <c r="E41328" s="28">
        <v>279.738</v>
      </c>
    </row>
    <row r="41329" spans="4:5" x14ac:dyDescent="0.25">
      <c r="D41329" s="31">
        <v>-308.86</v>
      </c>
      <c r="E41329" s="28">
        <v>279.76100000000002</v>
      </c>
    </row>
    <row r="41330" spans="4:5" x14ac:dyDescent="0.25">
      <c r="D41330" s="31">
        <v>-308.84399999999999</v>
      </c>
      <c r="E41330" s="28">
        <v>279.78500000000003</v>
      </c>
    </row>
    <row r="41331" spans="4:5" x14ac:dyDescent="0.25">
      <c r="D41331" s="31">
        <v>-308.82799999999997</v>
      </c>
      <c r="E41331" s="28">
        <v>279.80799999999999</v>
      </c>
    </row>
    <row r="41332" spans="4:5" x14ac:dyDescent="0.25">
      <c r="D41332" s="31">
        <v>-308.81200000000001</v>
      </c>
      <c r="E41332" s="28">
        <v>279.83199999999999</v>
      </c>
    </row>
    <row r="41333" spans="4:5" x14ac:dyDescent="0.25">
      <c r="D41333" s="31">
        <v>-308.79599999999999</v>
      </c>
      <c r="E41333" s="28">
        <v>279.85500000000002</v>
      </c>
    </row>
    <row r="41334" spans="4:5" x14ac:dyDescent="0.25">
      <c r="D41334" s="31">
        <v>-308.77999999999997</v>
      </c>
      <c r="E41334" s="28">
        <v>279.87900000000002</v>
      </c>
    </row>
    <row r="41335" spans="4:5" x14ac:dyDescent="0.25">
      <c r="D41335" s="31">
        <v>-308.76400000000001</v>
      </c>
      <c r="E41335" s="28">
        <v>279.90199999999999</v>
      </c>
    </row>
    <row r="41336" spans="4:5" x14ac:dyDescent="0.25">
      <c r="D41336" s="31">
        <v>-308.74799999999999</v>
      </c>
      <c r="E41336" s="28">
        <v>279.92599999999999</v>
      </c>
    </row>
    <row r="41337" spans="4:5" x14ac:dyDescent="0.25">
      <c r="D41337" s="31">
        <v>-308.73200000000003</v>
      </c>
      <c r="E41337" s="28">
        <v>279.94900000000001</v>
      </c>
    </row>
    <row r="41338" spans="4:5" x14ac:dyDescent="0.25">
      <c r="D41338" s="31">
        <v>-308.71600000000001</v>
      </c>
      <c r="E41338" s="28">
        <v>279.97300000000001</v>
      </c>
    </row>
    <row r="41339" spans="4:5" x14ac:dyDescent="0.25">
      <c r="D41339" s="31">
        <v>-308.7</v>
      </c>
      <c r="E41339" s="28">
        <v>279.99700000000001</v>
      </c>
    </row>
    <row r="41340" spans="4:5" x14ac:dyDescent="0.25">
      <c r="D41340" s="31">
        <v>-308.68400000000003</v>
      </c>
      <c r="E41340" s="28">
        <v>280.02100000000002</v>
      </c>
    </row>
    <row r="41341" spans="4:5" x14ac:dyDescent="0.25">
      <c r="D41341" s="31">
        <v>-308.66800000000001</v>
      </c>
      <c r="E41341" s="28">
        <v>280.04399999999998</v>
      </c>
    </row>
    <row r="41342" spans="4:5" x14ac:dyDescent="0.25">
      <c r="D41342" s="31">
        <v>-308.65199999999999</v>
      </c>
      <c r="E41342" s="28">
        <v>280.06799999999998</v>
      </c>
    </row>
    <row r="41343" spans="4:5" x14ac:dyDescent="0.25">
      <c r="D41343" s="31">
        <v>-308.63600000000002</v>
      </c>
      <c r="E41343" s="28">
        <v>280.09199999999998</v>
      </c>
    </row>
    <row r="41344" spans="4:5" x14ac:dyDescent="0.25">
      <c r="D41344" s="31">
        <v>-308.62</v>
      </c>
      <c r="E41344" s="28">
        <v>280.11599999999999</v>
      </c>
    </row>
    <row r="41345" spans="4:5" x14ac:dyDescent="0.25">
      <c r="D41345" s="31">
        <v>-308.60399999999998</v>
      </c>
      <c r="E41345" s="28">
        <v>280.13900000000001</v>
      </c>
    </row>
    <row r="41346" spans="4:5" x14ac:dyDescent="0.25">
      <c r="D41346" s="31">
        <v>-308.58800000000002</v>
      </c>
      <c r="E41346" s="28">
        <v>280.16300000000001</v>
      </c>
    </row>
    <row r="41347" spans="4:5" x14ac:dyDescent="0.25">
      <c r="D41347" s="31">
        <v>-308.572</v>
      </c>
      <c r="E41347" s="28">
        <v>280.18700000000001</v>
      </c>
    </row>
    <row r="41348" spans="4:5" x14ac:dyDescent="0.25">
      <c r="D41348" s="31">
        <v>-308.55599999999998</v>
      </c>
      <c r="E41348" s="28">
        <v>280.21100000000001</v>
      </c>
    </row>
    <row r="41349" spans="4:5" x14ac:dyDescent="0.25">
      <c r="D41349" s="31">
        <v>-308.54000000000002</v>
      </c>
      <c r="E41349" s="28">
        <v>280.23500000000001</v>
      </c>
    </row>
    <row r="41350" spans="4:5" x14ac:dyDescent="0.25">
      <c r="D41350" s="31">
        <v>-308.524</v>
      </c>
      <c r="E41350" s="28">
        <v>280.25900000000001</v>
      </c>
    </row>
    <row r="41351" spans="4:5" x14ac:dyDescent="0.25">
      <c r="D41351" s="31">
        <v>-308.50799999999998</v>
      </c>
      <c r="E41351" s="28">
        <v>280.28300000000002</v>
      </c>
    </row>
    <row r="41352" spans="4:5" x14ac:dyDescent="0.25">
      <c r="D41352" s="31">
        <v>-308.49200000000002</v>
      </c>
      <c r="E41352" s="28">
        <v>280.30700000000002</v>
      </c>
    </row>
    <row r="41353" spans="4:5" x14ac:dyDescent="0.25">
      <c r="D41353" s="31">
        <v>-308.476</v>
      </c>
      <c r="E41353" s="28">
        <v>280.33100000000002</v>
      </c>
    </row>
    <row r="41354" spans="4:5" x14ac:dyDescent="0.25">
      <c r="D41354" s="31">
        <v>-308.45999999999998</v>
      </c>
      <c r="E41354" s="28">
        <v>280.35500000000002</v>
      </c>
    </row>
    <row r="41355" spans="4:5" x14ac:dyDescent="0.25">
      <c r="D41355" s="31">
        <v>-308.44400000000002</v>
      </c>
      <c r="E41355" s="28">
        <v>280.37900000000002</v>
      </c>
    </row>
    <row r="41356" spans="4:5" x14ac:dyDescent="0.25">
      <c r="D41356" s="31">
        <v>-308.428</v>
      </c>
      <c r="E41356" s="28">
        <v>280.40300000000002</v>
      </c>
    </row>
    <row r="41357" spans="4:5" x14ac:dyDescent="0.25">
      <c r="D41357" s="31">
        <v>-308.41199999999998</v>
      </c>
      <c r="E41357" s="28">
        <v>280.42700000000002</v>
      </c>
    </row>
    <row r="41358" spans="4:5" x14ac:dyDescent="0.25">
      <c r="D41358" s="31">
        <v>-308.39600000000002</v>
      </c>
      <c r="E41358" s="28">
        <v>280.45100000000002</v>
      </c>
    </row>
    <row r="41359" spans="4:5" x14ac:dyDescent="0.25">
      <c r="D41359" s="31">
        <v>-308.38</v>
      </c>
      <c r="E41359" s="28">
        <v>280.476</v>
      </c>
    </row>
    <row r="41360" spans="4:5" x14ac:dyDescent="0.25">
      <c r="D41360" s="31">
        <v>-308.36399999999998</v>
      </c>
      <c r="E41360" s="28">
        <v>280.5</v>
      </c>
    </row>
    <row r="41361" spans="4:5" x14ac:dyDescent="0.25">
      <c r="D41361" s="31">
        <v>-308.34800000000001</v>
      </c>
      <c r="E41361" s="28">
        <v>280.524</v>
      </c>
    </row>
    <row r="41362" spans="4:5" x14ac:dyDescent="0.25">
      <c r="D41362" s="31">
        <v>-308.33199999999999</v>
      </c>
      <c r="E41362" s="28">
        <v>280.548</v>
      </c>
    </row>
    <row r="41363" spans="4:5" x14ac:dyDescent="0.25">
      <c r="D41363" s="31">
        <v>-308.31599999999997</v>
      </c>
      <c r="E41363" s="28">
        <v>280.57299999999998</v>
      </c>
    </row>
    <row r="41364" spans="4:5" x14ac:dyDescent="0.25">
      <c r="D41364" s="31">
        <v>-308.3</v>
      </c>
      <c r="E41364" s="28">
        <v>280.59699999999998</v>
      </c>
    </row>
    <row r="41365" spans="4:5" x14ac:dyDescent="0.25">
      <c r="D41365" s="31">
        <v>-308.28399999999999</v>
      </c>
      <c r="E41365" s="28">
        <v>280.62099999999998</v>
      </c>
    </row>
    <row r="41366" spans="4:5" x14ac:dyDescent="0.25">
      <c r="D41366" s="31">
        <v>-308.26799999999997</v>
      </c>
      <c r="E41366" s="28">
        <v>280.64600000000002</v>
      </c>
    </row>
    <row r="41367" spans="4:5" x14ac:dyDescent="0.25">
      <c r="D41367" s="31">
        <v>-308.25200000000001</v>
      </c>
      <c r="E41367" s="28">
        <v>280.67</v>
      </c>
    </row>
    <row r="41368" spans="4:5" x14ac:dyDescent="0.25">
      <c r="D41368" s="31">
        <v>-308.23599999999999</v>
      </c>
      <c r="E41368" s="28">
        <v>280.69499999999999</v>
      </c>
    </row>
    <row r="41369" spans="4:5" x14ac:dyDescent="0.25">
      <c r="D41369" s="31">
        <v>-308.22000000000003</v>
      </c>
      <c r="E41369" s="28">
        <v>280.71899999999999</v>
      </c>
    </row>
    <row r="41370" spans="4:5" x14ac:dyDescent="0.25">
      <c r="D41370" s="31">
        <v>-308.20400000000001</v>
      </c>
      <c r="E41370" s="28">
        <v>280.74299999999999</v>
      </c>
    </row>
    <row r="41371" spans="4:5" x14ac:dyDescent="0.25">
      <c r="D41371" s="31">
        <v>-308.18799999999999</v>
      </c>
      <c r="E41371" s="28">
        <v>280.76799999999997</v>
      </c>
    </row>
    <row r="41372" spans="4:5" x14ac:dyDescent="0.25">
      <c r="D41372" s="31">
        <v>-308.17200000000003</v>
      </c>
      <c r="E41372" s="28">
        <v>280.79199999999997</v>
      </c>
    </row>
    <row r="41373" spans="4:5" x14ac:dyDescent="0.25">
      <c r="D41373" s="31">
        <v>-308.15600000000001</v>
      </c>
      <c r="E41373" s="28">
        <v>280.81700000000001</v>
      </c>
    </row>
    <row r="41374" spans="4:5" x14ac:dyDescent="0.25">
      <c r="D41374" s="31">
        <v>-308.14</v>
      </c>
      <c r="E41374" s="28">
        <v>280.84199999999998</v>
      </c>
    </row>
    <row r="41375" spans="4:5" x14ac:dyDescent="0.25">
      <c r="D41375" s="31">
        <v>-308.12400000000002</v>
      </c>
      <c r="E41375" s="28">
        <v>280.86599999999999</v>
      </c>
    </row>
    <row r="41376" spans="4:5" x14ac:dyDescent="0.25">
      <c r="D41376" s="31">
        <v>-308.108</v>
      </c>
      <c r="E41376" s="28">
        <v>280.89100000000002</v>
      </c>
    </row>
    <row r="41377" spans="4:5" x14ac:dyDescent="0.25">
      <c r="D41377" s="31">
        <v>-308.09199999999998</v>
      </c>
      <c r="E41377" s="28">
        <v>280.91500000000002</v>
      </c>
    </row>
    <row r="41378" spans="4:5" x14ac:dyDescent="0.25">
      <c r="D41378" s="31">
        <v>-308.07600000000002</v>
      </c>
      <c r="E41378" s="28">
        <v>280.94</v>
      </c>
    </row>
    <row r="41379" spans="4:5" x14ac:dyDescent="0.25">
      <c r="D41379" s="31">
        <v>-308.06</v>
      </c>
      <c r="E41379" s="28">
        <v>280.96499999999997</v>
      </c>
    </row>
    <row r="41380" spans="4:5" x14ac:dyDescent="0.25">
      <c r="D41380" s="31">
        <v>-308.04399999999998</v>
      </c>
      <c r="E41380" s="28">
        <v>280.99</v>
      </c>
    </row>
    <row r="41381" spans="4:5" x14ac:dyDescent="0.25">
      <c r="D41381" s="31">
        <v>-308.02800000000002</v>
      </c>
      <c r="E41381" s="28">
        <v>281.01400000000001</v>
      </c>
    </row>
    <row r="41382" spans="4:5" x14ac:dyDescent="0.25">
      <c r="D41382" s="31">
        <v>-308.012</v>
      </c>
      <c r="E41382" s="28">
        <v>281.03899999999999</v>
      </c>
    </row>
    <row r="41383" spans="4:5" x14ac:dyDescent="0.25">
      <c r="D41383" s="31">
        <v>-307.99599999999998</v>
      </c>
      <c r="E41383" s="28">
        <v>281.06400000000002</v>
      </c>
    </row>
    <row r="41384" spans="4:5" x14ac:dyDescent="0.25">
      <c r="D41384" s="31">
        <v>-307.98</v>
      </c>
      <c r="E41384" s="28">
        <v>281.089</v>
      </c>
    </row>
    <row r="41385" spans="4:5" x14ac:dyDescent="0.25">
      <c r="D41385" s="31">
        <v>-307.964</v>
      </c>
      <c r="E41385" s="28">
        <v>281.11399999999998</v>
      </c>
    </row>
    <row r="41386" spans="4:5" x14ac:dyDescent="0.25">
      <c r="D41386" s="31">
        <v>-307.94799999999998</v>
      </c>
      <c r="E41386" s="28">
        <v>281.13799999999998</v>
      </c>
    </row>
    <row r="41387" spans="4:5" x14ac:dyDescent="0.25">
      <c r="D41387" s="31">
        <v>-307.93200000000002</v>
      </c>
      <c r="E41387" s="28">
        <v>281.16300000000001</v>
      </c>
    </row>
    <row r="41388" spans="4:5" x14ac:dyDescent="0.25">
      <c r="D41388" s="31">
        <v>-307.916</v>
      </c>
      <c r="E41388" s="28">
        <v>281.18799999999999</v>
      </c>
    </row>
    <row r="41389" spans="4:5" x14ac:dyDescent="0.25">
      <c r="D41389" s="31">
        <v>-307.89999999999998</v>
      </c>
      <c r="E41389" s="28">
        <v>281.21300000000002</v>
      </c>
    </row>
    <row r="41390" spans="4:5" x14ac:dyDescent="0.25">
      <c r="D41390" s="31">
        <v>-307.88400000000001</v>
      </c>
      <c r="E41390" s="28">
        <v>281.238</v>
      </c>
    </row>
    <row r="41391" spans="4:5" x14ac:dyDescent="0.25">
      <c r="D41391" s="31">
        <v>-307.86799999999999</v>
      </c>
      <c r="E41391" s="28">
        <v>281.26299999999998</v>
      </c>
    </row>
    <row r="41392" spans="4:5" x14ac:dyDescent="0.25">
      <c r="D41392" s="31">
        <v>-307.85199999999998</v>
      </c>
      <c r="E41392" s="28">
        <v>281.28800000000001</v>
      </c>
    </row>
    <row r="41393" spans="4:5" x14ac:dyDescent="0.25">
      <c r="D41393" s="31">
        <v>-307.83600000000001</v>
      </c>
      <c r="E41393" s="28">
        <v>281.31299999999999</v>
      </c>
    </row>
    <row r="41394" spans="4:5" x14ac:dyDescent="0.25">
      <c r="D41394" s="31">
        <v>-307.82</v>
      </c>
      <c r="E41394" s="28">
        <v>281.33800000000002</v>
      </c>
    </row>
    <row r="41395" spans="4:5" x14ac:dyDescent="0.25">
      <c r="D41395" s="31">
        <v>-307.80399999999997</v>
      </c>
      <c r="E41395" s="28">
        <v>281.36399999999998</v>
      </c>
    </row>
    <row r="41396" spans="4:5" x14ac:dyDescent="0.25">
      <c r="D41396" s="31">
        <v>-307.78800000000001</v>
      </c>
      <c r="E41396" s="28">
        <v>281.38900000000001</v>
      </c>
    </row>
    <row r="41397" spans="4:5" x14ac:dyDescent="0.25">
      <c r="D41397" s="31">
        <v>-307.77199999999999</v>
      </c>
      <c r="E41397" s="28">
        <v>281.41399999999999</v>
      </c>
    </row>
    <row r="41398" spans="4:5" x14ac:dyDescent="0.25">
      <c r="D41398" s="31">
        <v>-307.75599999999997</v>
      </c>
      <c r="E41398" s="28">
        <v>281.43900000000002</v>
      </c>
    </row>
    <row r="41399" spans="4:5" x14ac:dyDescent="0.25">
      <c r="D41399" s="31">
        <v>-307.74</v>
      </c>
      <c r="E41399" s="28">
        <v>281.464</v>
      </c>
    </row>
    <row r="41400" spans="4:5" x14ac:dyDescent="0.25">
      <c r="D41400" s="31">
        <v>-307.72399999999999</v>
      </c>
      <c r="E41400" s="28">
        <v>281.49</v>
      </c>
    </row>
    <row r="41401" spans="4:5" x14ac:dyDescent="0.25">
      <c r="D41401" s="31">
        <v>-307.70800000000003</v>
      </c>
      <c r="E41401" s="28">
        <v>281.51499999999999</v>
      </c>
    </row>
    <row r="41402" spans="4:5" x14ac:dyDescent="0.25">
      <c r="D41402" s="31">
        <v>-307.69200000000001</v>
      </c>
      <c r="E41402" s="28">
        <v>281.54000000000002</v>
      </c>
    </row>
    <row r="41403" spans="4:5" x14ac:dyDescent="0.25">
      <c r="D41403" s="31">
        <v>-307.67599999999999</v>
      </c>
      <c r="E41403" s="28">
        <v>281.565</v>
      </c>
    </row>
    <row r="41404" spans="4:5" x14ac:dyDescent="0.25">
      <c r="D41404" s="31">
        <v>-307.66000000000003</v>
      </c>
      <c r="E41404" s="28">
        <v>281.59100000000001</v>
      </c>
    </row>
    <row r="41405" spans="4:5" x14ac:dyDescent="0.25">
      <c r="D41405" s="31">
        <v>-307.64400000000001</v>
      </c>
      <c r="E41405" s="28">
        <v>281.61599999999999</v>
      </c>
    </row>
    <row r="41406" spans="4:5" x14ac:dyDescent="0.25">
      <c r="D41406" s="31">
        <v>-307.62799999999999</v>
      </c>
      <c r="E41406" s="28">
        <v>281.642</v>
      </c>
    </row>
    <row r="41407" spans="4:5" x14ac:dyDescent="0.25">
      <c r="D41407" s="31">
        <v>-307.61200000000002</v>
      </c>
      <c r="E41407" s="28">
        <v>281.66699999999997</v>
      </c>
    </row>
    <row r="41408" spans="4:5" x14ac:dyDescent="0.25">
      <c r="D41408" s="31">
        <v>-307.596</v>
      </c>
      <c r="E41408" s="28">
        <v>281.69200000000001</v>
      </c>
    </row>
    <row r="41409" spans="4:5" x14ac:dyDescent="0.25">
      <c r="D41409" s="31">
        <v>-307.58</v>
      </c>
      <c r="E41409" s="28">
        <v>281.71800000000002</v>
      </c>
    </row>
    <row r="41410" spans="4:5" x14ac:dyDescent="0.25">
      <c r="D41410" s="31">
        <v>-307.56400000000002</v>
      </c>
      <c r="E41410" s="28">
        <v>281.74299999999999</v>
      </c>
    </row>
    <row r="41411" spans="4:5" x14ac:dyDescent="0.25">
      <c r="D41411" s="31">
        <v>-307.548</v>
      </c>
      <c r="E41411" s="28">
        <v>281.76900000000001</v>
      </c>
    </row>
    <row r="41412" spans="4:5" x14ac:dyDescent="0.25">
      <c r="D41412" s="31">
        <v>-307.53199999999998</v>
      </c>
      <c r="E41412" s="28">
        <v>281.79399999999998</v>
      </c>
    </row>
    <row r="41413" spans="4:5" x14ac:dyDescent="0.25">
      <c r="D41413" s="31">
        <v>-307.51600000000002</v>
      </c>
      <c r="E41413" s="28">
        <v>281.82</v>
      </c>
    </row>
    <row r="41414" spans="4:5" x14ac:dyDescent="0.25">
      <c r="D41414" s="31">
        <v>-307.5</v>
      </c>
      <c r="E41414" s="28">
        <v>281.846</v>
      </c>
    </row>
    <row r="41415" spans="4:5" x14ac:dyDescent="0.25">
      <c r="D41415" s="31">
        <v>-307.48399999999998</v>
      </c>
      <c r="E41415" s="28">
        <v>281.87099999999998</v>
      </c>
    </row>
    <row r="41416" spans="4:5" x14ac:dyDescent="0.25">
      <c r="D41416" s="31">
        <v>-307.46800000000002</v>
      </c>
      <c r="E41416" s="28">
        <v>281.89699999999999</v>
      </c>
    </row>
    <row r="41417" spans="4:5" x14ac:dyDescent="0.25">
      <c r="D41417" s="31">
        <v>-307.452</v>
      </c>
      <c r="E41417" s="28">
        <v>281.923</v>
      </c>
    </row>
    <row r="41418" spans="4:5" x14ac:dyDescent="0.25">
      <c r="D41418" s="31">
        <v>-307.43599999999998</v>
      </c>
      <c r="E41418" s="28">
        <v>281.94799999999998</v>
      </c>
    </row>
    <row r="41419" spans="4:5" x14ac:dyDescent="0.25">
      <c r="D41419" s="31">
        <v>-307.42</v>
      </c>
      <c r="E41419" s="28">
        <v>281.97399999999999</v>
      </c>
    </row>
    <row r="41420" spans="4:5" x14ac:dyDescent="0.25">
      <c r="D41420" s="31">
        <v>-307.404</v>
      </c>
      <c r="E41420" s="28">
        <v>282</v>
      </c>
    </row>
    <row r="41421" spans="4:5" x14ac:dyDescent="0.25">
      <c r="D41421" s="31">
        <v>-307.38799999999998</v>
      </c>
      <c r="E41421" s="28">
        <v>282.02600000000001</v>
      </c>
    </row>
    <row r="41422" spans="4:5" x14ac:dyDescent="0.25">
      <c r="D41422" s="31">
        <v>-307.37200000000001</v>
      </c>
      <c r="E41422" s="28">
        <v>282.05099999999999</v>
      </c>
    </row>
    <row r="41423" spans="4:5" x14ac:dyDescent="0.25">
      <c r="D41423" s="31">
        <v>-307.35599999999999</v>
      </c>
      <c r="E41423" s="28">
        <v>282.077</v>
      </c>
    </row>
    <row r="41424" spans="4:5" x14ac:dyDescent="0.25">
      <c r="D41424" s="31">
        <v>-307.33999999999997</v>
      </c>
      <c r="E41424" s="28">
        <v>282.10300000000001</v>
      </c>
    </row>
    <row r="41425" spans="4:5" x14ac:dyDescent="0.25">
      <c r="D41425" s="31">
        <v>-307.32400000000001</v>
      </c>
      <c r="E41425" s="28">
        <v>282.12900000000002</v>
      </c>
    </row>
    <row r="41426" spans="4:5" x14ac:dyDescent="0.25">
      <c r="D41426" s="31">
        <v>-307.30799999999999</v>
      </c>
      <c r="E41426" s="28">
        <v>282.15499999999997</v>
      </c>
    </row>
    <row r="41427" spans="4:5" x14ac:dyDescent="0.25">
      <c r="D41427" s="31">
        <v>-307.29199999999997</v>
      </c>
      <c r="E41427" s="28">
        <v>282.18099999999998</v>
      </c>
    </row>
    <row r="41428" spans="4:5" x14ac:dyDescent="0.25">
      <c r="D41428" s="31">
        <v>-307.27600000000001</v>
      </c>
      <c r="E41428" s="28">
        <v>282.20699999999999</v>
      </c>
    </row>
    <row r="41429" spans="4:5" x14ac:dyDescent="0.25">
      <c r="D41429" s="31">
        <v>-307.26</v>
      </c>
      <c r="E41429" s="28">
        <v>282.233</v>
      </c>
    </row>
    <row r="41430" spans="4:5" x14ac:dyDescent="0.25">
      <c r="D41430" s="31">
        <v>-307.245</v>
      </c>
      <c r="E41430" s="28">
        <v>282.25900000000001</v>
      </c>
    </row>
    <row r="41431" spans="4:5" x14ac:dyDescent="0.25">
      <c r="D41431" s="31">
        <v>-307.22899999999998</v>
      </c>
      <c r="E41431" s="28">
        <v>282.28500000000003</v>
      </c>
    </row>
    <row r="41432" spans="4:5" x14ac:dyDescent="0.25">
      <c r="D41432" s="31">
        <v>-307.21300000000002</v>
      </c>
      <c r="E41432" s="28">
        <v>282.31099999999998</v>
      </c>
    </row>
    <row r="41433" spans="4:5" x14ac:dyDescent="0.25">
      <c r="D41433" s="31">
        <v>-307.197</v>
      </c>
      <c r="E41433" s="28">
        <v>282.33699999999999</v>
      </c>
    </row>
    <row r="41434" spans="4:5" x14ac:dyDescent="0.25">
      <c r="D41434" s="31">
        <v>-307.18099999999998</v>
      </c>
      <c r="E41434" s="28">
        <v>282.363</v>
      </c>
    </row>
    <row r="41435" spans="4:5" x14ac:dyDescent="0.25">
      <c r="D41435" s="31">
        <v>-307.16500000000002</v>
      </c>
      <c r="E41435" s="28">
        <v>282.38900000000001</v>
      </c>
    </row>
    <row r="41436" spans="4:5" x14ac:dyDescent="0.25">
      <c r="D41436" s="31">
        <v>-307.149</v>
      </c>
      <c r="E41436" s="28">
        <v>282.41500000000002</v>
      </c>
    </row>
    <row r="41437" spans="4:5" x14ac:dyDescent="0.25">
      <c r="D41437" s="31">
        <v>-307.13299999999998</v>
      </c>
      <c r="E41437" s="28">
        <v>282.44099999999997</v>
      </c>
    </row>
    <row r="41438" spans="4:5" x14ac:dyDescent="0.25">
      <c r="D41438" s="31">
        <v>-307.11700000000002</v>
      </c>
      <c r="E41438" s="28">
        <v>282.46800000000002</v>
      </c>
    </row>
    <row r="41439" spans="4:5" x14ac:dyDescent="0.25">
      <c r="D41439" s="31">
        <v>-307.101</v>
      </c>
      <c r="E41439" s="28">
        <v>282.49400000000003</v>
      </c>
    </row>
    <row r="41440" spans="4:5" x14ac:dyDescent="0.25">
      <c r="D41440" s="31">
        <v>-307.08499999999998</v>
      </c>
      <c r="E41440" s="28">
        <v>282.52</v>
      </c>
    </row>
    <row r="41441" spans="4:5" x14ac:dyDescent="0.25">
      <c r="D41441" s="31">
        <v>-307.06900000000002</v>
      </c>
      <c r="E41441" s="28">
        <v>282.54599999999999</v>
      </c>
    </row>
    <row r="41442" spans="4:5" x14ac:dyDescent="0.25">
      <c r="D41442" s="31">
        <v>-307.053</v>
      </c>
      <c r="E41442" s="28">
        <v>282.57299999999998</v>
      </c>
    </row>
    <row r="41443" spans="4:5" x14ac:dyDescent="0.25">
      <c r="D41443" s="31">
        <v>-307.03699999999998</v>
      </c>
      <c r="E41443" s="28">
        <v>282.59899999999999</v>
      </c>
    </row>
    <row r="41444" spans="4:5" x14ac:dyDescent="0.25">
      <c r="D41444" s="31">
        <v>-307.02100000000002</v>
      </c>
      <c r="E41444" s="28">
        <v>282.625</v>
      </c>
    </row>
    <row r="41445" spans="4:5" x14ac:dyDescent="0.25">
      <c r="D41445" s="31">
        <v>-307.005</v>
      </c>
      <c r="E41445" s="28">
        <v>282.65199999999999</v>
      </c>
    </row>
    <row r="41446" spans="4:5" x14ac:dyDescent="0.25">
      <c r="D41446" s="31">
        <v>-306.98899999999998</v>
      </c>
      <c r="E41446" s="28">
        <v>282.678</v>
      </c>
    </row>
    <row r="41447" spans="4:5" x14ac:dyDescent="0.25">
      <c r="D41447" s="31">
        <v>-306.97300000000001</v>
      </c>
      <c r="E41447" s="28">
        <v>282.70499999999998</v>
      </c>
    </row>
    <row r="41448" spans="4:5" x14ac:dyDescent="0.25">
      <c r="D41448" s="31">
        <v>-306.95699999999999</v>
      </c>
      <c r="E41448" s="28">
        <v>282.73099999999999</v>
      </c>
    </row>
    <row r="41449" spans="4:5" x14ac:dyDescent="0.25">
      <c r="D41449" s="31">
        <v>-306.94099999999997</v>
      </c>
      <c r="E41449" s="28">
        <v>282.75799999999998</v>
      </c>
    </row>
    <row r="41450" spans="4:5" x14ac:dyDescent="0.25">
      <c r="D41450" s="31">
        <v>-306.92500000000001</v>
      </c>
      <c r="E41450" s="28">
        <v>282.78399999999999</v>
      </c>
    </row>
    <row r="41451" spans="4:5" x14ac:dyDescent="0.25">
      <c r="D41451" s="31">
        <v>-306.90899999999999</v>
      </c>
      <c r="E41451" s="28">
        <v>282.81099999999998</v>
      </c>
    </row>
    <row r="41452" spans="4:5" x14ac:dyDescent="0.25">
      <c r="D41452" s="31">
        <v>-306.89299999999997</v>
      </c>
      <c r="E41452" s="28">
        <v>282.83699999999999</v>
      </c>
    </row>
    <row r="41453" spans="4:5" x14ac:dyDescent="0.25">
      <c r="D41453" s="31">
        <v>-306.87700000000001</v>
      </c>
      <c r="E41453" s="28">
        <v>282.86399999999998</v>
      </c>
    </row>
    <row r="41454" spans="4:5" x14ac:dyDescent="0.25">
      <c r="D41454" s="31">
        <v>-306.86099999999999</v>
      </c>
      <c r="E41454" s="28">
        <v>282.89100000000002</v>
      </c>
    </row>
    <row r="41455" spans="4:5" x14ac:dyDescent="0.25">
      <c r="D41455" s="31">
        <v>-306.84500000000003</v>
      </c>
      <c r="E41455" s="28">
        <v>282.91699999999997</v>
      </c>
    </row>
    <row r="41456" spans="4:5" x14ac:dyDescent="0.25">
      <c r="D41456" s="31">
        <v>-306.82900000000001</v>
      </c>
      <c r="E41456" s="28">
        <v>282.94400000000002</v>
      </c>
    </row>
    <row r="41457" spans="4:5" x14ac:dyDescent="0.25">
      <c r="D41457" s="31">
        <v>-306.81299999999999</v>
      </c>
      <c r="E41457" s="28">
        <v>282.97000000000003</v>
      </c>
    </row>
    <row r="41458" spans="4:5" x14ac:dyDescent="0.25">
      <c r="D41458" s="31">
        <v>-306.79700000000003</v>
      </c>
      <c r="E41458" s="28">
        <v>282.99700000000001</v>
      </c>
    </row>
    <row r="41459" spans="4:5" x14ac:dyDescent="0.25">
      <c r="D41459" s="31">
        <v>-306.78100000000001</v>
      </c>
      <c r="E41459" s="28">
        <v>283.024</v>
      </c>
    </row>
    <row r="41460" spans="4:5" x14ac:dyDescent="0.25">
      <c r="D41460" s="31">
        <v>-306.76499999999999</v>
      </c>
      <c r="E41460" s="28">
        <v>283.05099999999999</v>
      </c>
    </row>
    <row r="41461" spans="4:5" x14ac:dyDescent="0.25">
      <c r="D41461" s="31">
        <v>-306.74900000000002</v>
      </c>
      <c r="E41461" s="28">
        <v>283.07799999999997</v>
      </c>
    </row>
    <row r="41462" spans="4:5" x14ac:dyDescent="0.25">
      <c r="D41462" s="31">
        <v>-306.733</v>
      </c>
      <c r="E41462" s="28">
        <v>283.10399999999998</v>
      </c>
    </row>
    <row r="41463" spans="4:5" x14ac:dyDescent="0.25">
      <c r="D41463" s="31">
        <v>-306.71699999999998</v>
      </c>
      <c r="E41463" s="28">
        <v>283.13099999999997</v>
      </c>
    </row>
    <row r="41464" spans="4:5" x14ac:dyDescent="0.25">
      <c r="D41464" s="31">
        <v>-306.70100000000002</v>
      </c>
      <c r="E41464" s="28">
        <v>283.15800000000002</v>
      </c>
    </row>
    <row r="41465" spans="4:5" x14ac:dyDescent="0.25">
      <c r="D41465" s="31">
        <v>-306.685</v>
      </c>
      <c r="E41465" s="28">
        <v>283.185</v>
      </c>
    </row>
    <row r="41466" spans="4:5" x14ac:dyDescent="0.25">
      <c r="D41466" s="31">
        <v>-306.66899999999998</v>
      </c>
      <c r="E41466" s="28">
        <v>283.21199999999999</v>
      </c>
    </row>
    <row r="41467" spans="4:5" x14ac:dyDescent="0.25">
      <c r="D41467" s="31">
        <v>-306.65300000000002</v>
      </c>
      <c r="E41467" s="28">
        <v>283.23899999999998</v>
      </c>
    </row>
    <row r="41468" spans="4:5" x14ac:dyDescent="0.25">
      <c r="D41468" s="31">
        <v>-306.637</v>
      </c>
      <c r="E41468" s="28">
        <v>283.26600000000002</v>
      </c>
    </row>
    <row r="41469" spans="4:5" x14ac:dyDescent="0.25">
      <c r="D41469" s="31">
        <v>-306.62099999999998</v>
      </c>
      <c r="E41469" s="28">
        <v>283.29300000000001</v>
      </c>
    </row>
    <row r="41470" spans="4:5" x14ac:dyDescent="0.25">
      <c r="D41470" s="31">
        <v>-306.60500000000002</v>
      </c>
      <c r="E41470" s="28">
        <v>283.32</v>
      </c>
    </row>
    <row r="41471" spans="4:5" x14ac:dyDescent="0.25">
      <c r="D41471" s="31">
        <v>-306.589</v>
      </c>
      <c r="E41471" s="28">
        <v>283.34699999999998</v>
      </c>
    </row>
    <row r="41472" spans="4:5" x14ac:dyDescent="0.25">
      <c r="D41472" s="31">
        <v>-306.57299999999998</v>
      </c>
      <c r="E41472" s="28">
        <v>283.37400000000002</v>
      </c>
    </row>
    <row r="41473" spans="4:5" x14ac:dyDescent="0.25">
      <c r="D41473" s="31">
        <v>-306.55700000000002</v>
      </c>
      <c r="E41473" s="28">
        <v>283.40100000000001</v>
      </c>
    </row>
    <row r="41474" spans="4:5" x14ac:dyDescent="0.25">
      <c r="D41474" s="31">
        <v>-306.541</v>
      </c>
      <c r="E41474" s="28">
        <v>283.428</v>
      </c>
    </row>
    <row r="41475" spans="4:5" x14ac:dyDescent="0.25">
      <c r="D41475" s="31">
        <v>-306.52499999999998</v>
      </c>
      <c r="E41475" s="28">
        <v>283.45499999999998</v>
      </c>
    </row>
    <row r="41476" spans="4:5" x14ac:dyDescent="0.25">
      <c r="D41476" s="31">
        <v>-306.50900000000001</v>
      </c>
      <c r="E41476" s="28">
        <v>283.48200000000003</v>
      </c>
    </row>
    <row r="41477" spans="4:5" x14ac:dyDescent="0.25">
      <c r="D41477" s="31">
        <v>-306.49299999999999</v>
      </c>
      <c r="E41477" s="28">
        <v>283.51</v>
      </c>
    </row>
    <row r="41478" spans="4:5" x14ac:dyDescent="0.25">
      <c r="D41478" s="31">
        <v>-306.47699999999998</v>
      </c>
      <c r="E41478" s="28">
        <v>283.53699999999998</v>
      </c>
    </row>
    <row r="41479" spans="4:5" x14ac:dyDescent="0.25">
      <c r="D41479" s="31">
        <v>-306.46100000000001</v>
      </c>
      <c r="E41479" s="28">
        <v>283.56400000000002</v>
      </c>
    </row>
    <row r="41480" spans="4:5" x14ac:dyDescent="0.25">
      <c r="D41480" s="31">
        <v>-306.44499999999999</v>
      </c>
      <c r="E41480" s="28">
        <v>283.59100000000001</v>
      </c>
    </row>
    <row r="41481" spans="4:5" x14ac:dyDescent="0.25">
      <c r="D41481" s="31">
        <v>-306.42899999999997</v>
      </c>
      <c r="E41481" s="28">
        <v>283.61900000000003</v>
      </c>
    </row>
    <row r="41482" spans="4:5" x14ac:dyDescent="0.25">
      <c r="D41482" s="31">
        <v>-306.41300000000001</v>
      </c>
      <c r="E41482" s="28">
        <v>283.64600000000002</v>
      </c>
    </row>
    <row r="41483" spans="4:5" x14ac:dyDescent="0.25">
      <c r="D41483" s="31">
        <v>-306.39699999999999</v>
      </c>
      <c r="E41483" s="28">
        <v>283.673</v>
      </c>
    </row>
    <row r="41484" spans="4:5" x14ac:dyDescent="0.25">
      <c r="D41484" s="31">
        <v>-306.38099999999997</v>
      </c>
      <c r="E41484" s="28">
        <v>283.70100000000002</v>
      </c>
    </row>
    <row r="41485" spans="4:5" x14ac:dyDescent="0.25">
      <c r="D41485" s="31">
        <v>-306.36500000000001</v>
      </c>
      <c r="E41485" s="28">
        <v>283.72800000000001</v>
      </c>
    </row>
    <row r="41486" spans="4:5" x14ac:dyDescent="0.25">
      <c r="D41486" s="31">
        <v>-306.34899999999999</v>
      </c>
      <c r="E41486" s="28">
        <v>283.75599999999997</v>
      </c>
    </row>
    <row r="41487" spans="4:5" x14ac:dyDescent="0.25">
      <c r="D41487" s="31">
        <v>-306.33300000000003</v>
      </c>
      <c r="E41487" s="28">
        <v>283.78300000000002</v>
      </c>
    </row>
    <row r="41488" spans="4:5" x14ac:dyDescent="0.25">
      <c r="D41488" s="31">
        <v>-306.31700000000001</v>
      </c>
      <c r="E41488" s="28">
        <v>283.81</v>
      </c>
    </row>
    <row r="41489" spans="4:5" x14ac:dyDescent="0.25">
      <c r="D41489" s="31">
        <v>-306.30099999999999</v>
      </c>
      <c r="E41489" s="28">
        <v>283.83800000000002</v>
      </c>
    </row>
    <row r="41490" spans="4:5" x14ac:dyDescent="0.25">
      <c r="D41490" s="31">
        <v>-306.28500000000003</v>
      </c>
      <c r="E41490" s="28">
        <v>283.86599999999999</v>
      </c>
    </row>
    <row r="41491" spans="4:5" x14ac:dyDescent="0.25">
      <c r="D41491" s="31">
        <v>-306.26900000000001</v>
      </c>
      <c r="E41491" s="28">
        <v>283.89299999999997</v>
      </c>
    </row>
    <row r="41492" spans="4:5" x14ac:dyDescent="0.25">
      <c r="D41492" s="31">
        <v>-306.25299999999999</v>
      </c>
      <c r="E41492" s="28">
        <v>283.92099999999999</v>
      </c>
    </row>
    <row r="41493" spans="4:5" x14ac:dyDescent="0.25">
      <c r="D41493" s="31">
        <v>-306.23700000000002</v>
      </c>
      <c r="E41493" s="28">
        <v>283.94799999999998</v>
      </c>
    </row>
    <row r="41494" spans="4:5" x14ac:dyDescent="0.25">
      <c r="D41494" s="31">
        <v>-306.221</v>
      </c>
      <c r="E41494" s="28">
        <v>283.976</v>
      </c>
    </row>
    <row r="41495" spans="4:5" x14ac:dyDescent="0.25">
      <c r="D41495" s="31">
        <v>-306.20499999999998</v>
      </c>
      <c r="E41495" s="28">
        <v>284.00400000000002</v>
      </c>
    </row>
    <row r="41496" spans="4:5" x14ac:dyDescent="0.25">
      <c r="D41496" s="31">
        <v>-306.18900000000002</v>
      </c>
      <c r="E41496" s="28">
        <v>284.03100000000001</v>
      </c>
    </row>
    <row r="41497" spans="4:5" x14ac:dyDescent="0.25">
      <c r="D41497" s="31">
        <v>-306.173</v>
      </c>
      <c r="E41497" s="28">
        <v>284.05900000000003</v>
      </c>
    </row>
    <row r="41498" spans="4:5" x14ac:dyDescent="0.25">
      <c r="D41498" s="31">
        <v>-306.15699999999998</v>
      </c>
      <c r="E41498" s="28">
        <v>284.08699999999999</v>
      </c>
    </row>
    <row r="41499" spans="4:5" x14ac:dyDescent="0.25">
      <c r="D41499" s="31">
        <v>-306.14100000000002</v>
      </c>
      <c r="E41499" s="28">
        <v>284.11399999999998</v>
      </c>
    </row>
    <row r="41500" spans="4:5" x14ac:dyDescent="0.25">
      <c r="D41500" s="31">
        <v>-306.125</v>
      </c>
      <c r="E41500" s="28">
        <v>284.142</v>
      </c>
    </row>
    <row r="41501" spans="4:5" x14ac:dyDescent="0.25">
      <c r="D41501" s="31">
        <v>-306.10899999999998</v>
      </c>
      <c r="E41501" s="28">
        <v>284.17</v>
      </c>
    </row>
    <row r="41502" spans="4:5" x14ac:dyDescent="0.25">
      <c r="D41502" s="31">
        <v>-306.09300000000002</v>
      </c>
      <c r="E41502" s="28">
        <v>284.19799999999998</v>
      </c>
    </row>
    <row r="41503" spans="4:5" x14ac:dyDescent="0.25">
      <c r="D41503" s="31">
        <v>-306.077</v>
      </c>
      <c r="E41503" s="28">
        <v>284.226</v>
      </c>
    </row>
    <row r="41504" spans="4:5" x14ac:dyDescent="0.25">
      <c r="D41504" s="31">
        <v>-306.06099999999998</v>
      </c>
      <c r="E41504" s="28">
        <v>284.25299999999999</v>
      </c>
    </row>
    <row r="41505" spans="4:5" x14ac:dyDescent="0.25">
      <c r="D41505" s="31">
        <v>-306.04500000000002</v>
      </c>
      <c r="E41505" s="28">
        <v>284.28100000000001</v>
      </c>
    </row>
    <row r="41506" spans="4:5" x14ac:dyDescent="0.25">
      <c r="D41506" s="31">
        <v>-306.029</v>
      </c>
      <c r="E41506" s="28">
        <v>284.30900000000003</v>
      </c>
    </row>
    <row r="41507" spans="4:5" x14ac:dyDescent="0.25">
      <c r="D41507" s="31">
        <v>-306.01299999999998</v>
      </c>
      <c r="E41507" s="28">
        <v>284.33699999999999</v>
      </c>
    </row>
    <row r="41508" spans="4:5" x14ac:dyDescent="0.25">
      <c r="D41508" s="31">
        <v>-305.99700000000001</v>
      </c>
      <c r="E41508" s="28">
        <v>284.36500000000001</v>
      </c>
    </row>
    <row r="41509" spans="4:5" x14ac:dyDescent="0.25">
      <c r="D41509" s="31">
        <v>-305.98099999999999</v>
      </c>
      <c r="E41509" s="28">
        <v>284.39299999999997</v>
      </c>
    </row>
    <row r="41510" spans="4:5" x14ac:dyDescent="0.25">
      <c r="D41510" s="31">
        <v>-305.96499999999997</v>
      </c>
      <c r="E41510" s="28">
        <v>284.42099999999999</v>
      </c>
    </row>
    <row r="41511" spans="4:5" x14ac:dyDescent="0.25">
      <c r="D41511" s="31">
        <v>-305.94900000000001</v>
      </c>
      <c r="E41511" s="28">
        <v>284.44900000000001</v>
      </c>
    </row>
    <row r="41512" spans="4:5" x14ac:dyDescent="0.25">
      <c r="D41512" s="31">
        <v>-305.93299999999999</v>
      </c>
      <c r="E41512" s="28">
        <v>284.47699999999998</v>
      </c>
    </row>
    <row r="41513" spans="4:5" x14ac:dyDescent="0.25">
      <c r="D41513" s="31">
        <v>-305.91699999999997</v>
      </c>
      <c r="E41513" s="28">
        <v>284.505</v>
      </c>
    </row>
    <row r="41514" spans="4:5" x14ac:dyDescent="0.25">
      <c r="D41514" s="31">
        <v>-305.90100000000001</v>
      </c>
      <c r="E41514" s="28">
        <v>284.53399999999999</v>
      </c>
    </row>
    <row r="41515" spans="4:5" x14ac:dyDescent="0.25">
      <c r="D41515" s="31">
        <v>-305.88499999999999</v>
      </c>
      <c r="E41515" s="28">
        <v>284.56200000000001</v>
      </c>
    </row>
    <row r="41516" spans="4:5" x14ac:dyDescent="0.25">
      <c r="D41516" s="31">
        <v>-305.86900000000003</v>
      </c>
      <c r="E41516" s="28">
        <v>284.58999999999997</v>
      </c>
    </row>
    <row r="41517" spans="4:5" x14ac:dyDescent="0.25">
      <c r="D41517" s="31">
        <v>-305.85300000000001</v>
      </c>
      <c r="E41517" s="28">
        <v>284.61799999999999</v>
      </c>
    </row>
    <row r="41518" spans="4:5" x14ac:dyDescent="0.25">
      <c r="D41518" s="31">
        <v>-305.83699999999999</v>
      </c>
      <c r="E41518" s="28">
        <v>284.64600000000002</v>
      </c>
    </row>
    <row r="41519" spans="4:5" x14ac:dyDescent="0.25">
      <c r="D41519" s="31">
        <v>-305.82100000000003</v>
      </c>
      <c r="E41519" s="28">
        <v>284.67500000000001</v>
      </c>
    </row>
    <row r="41520" spans="4:5" x14ac:dyDescent="0.25">
      <c r="D41520" s="31">
        <v>-305.80500000000001</v>
      </c>
      <c r="E41520" s="28">
        <v>284.70299999999997</v>
      </c>
    </row>
    <row r="41521" spans="4:5" x14ac:dyDescent="0.25">
      <c r="D41521" s="31">
        <v>-305.78899999999999</v>
      </c>
      <c r="E41521" s="28">
        <v>284.73099999999999</v>
      </c>
    </row>
    <row r="41522" spans="4:5" x14ac:dyDescent="0.25">
      <c r="D41522" s="31">
        <v>-305.77300000000002</v>
      </c>
      <c r="E41522" s="28">
        <v>284.75900000000001</v>
      </c>
    </row>
    <row r="41523" spans="4:5" x14ac:dyDescent="0.25">
      <c r="D41523" s="31">
        <v>-305.75700000000001</v>
      </c>
      <c r="E41523" s="28">
        <v>284.78800000000001</v>
      </c>
    </row>
    <row r="41524" spans="4:5" x14ac:dyDescent="0.25">
      <c r="D41524" s="31">
        <v>-305.74099999999999</v>
      </c>
      <c r="E41524" s="28">
        <v>284.81599999999997</v>
      </c>
    </row>
    <row r="41525" spans="4:5" x14ac:dyDescent="0.25">
      <c r="D41525" s="31">
        <v>-305.72500000000002</v>
      </c>
      <c r="E41525" s="28">
        <v>284.84500000000003</v>
      </c>
    </row>
    <row r="41526" spans="4:5" x14ac:dyDescent="0.25">
      <c r="D41526" s="31">
        <v>-305.709</v>
      </c>
      <c r="E41526" s="28">
        <v>284.87299999999999</v>
      </c>
    </row>
    <row r="41527" spans="4:5" x14ac:dyDescent="0.25">
      <c r="D41527" s="31">
        <v>-305.69299999999998</v>
      </c>
      <c r="E41527" s="28">
        <v>284.90100000000001</v>
      </c>
    </row>
    <row r="41528" spans="4:5" x14ac:dyDescent="0.25">
      <c r="D41528" s="31">
        <v>-305.67700000000002</v>
      </c>
      <c r="E41528" s="28">
        <v>284.93</v>
      </c>
    </row>
    <row r="41529" spans="4:5" x14ac:dyDescent="0.25">
      <c r="D41529" s="31">
        <v>-305.661</v>
      </c>
      <c r="E41529" s="28">
        <v>284.95800000000003</v>
      </c>
    </row>
    <row r="41530" spans="4:5" x14ac:dyDescent="0.25">
      <c r="D41530" s="31">
        <v>-305.64499999999998</v>
      </c>
      <c r="E41530" s="28">
        <v>284.98700000000002</v>
      </c>
    </row>
    <row r="41531" spans="4:5" x14ac:dyDescent="0.25">
      <c r="D41531" s="31">
        <v>-305.62900000000002</v>
      </c>
      <c r="E41531" s="28">
        <v>285.01600000000002</v>
      </c>
    </row>
    <row r="41532" spans="4:5" x14ac:dyDescent="0.25">
      <c r="D41532" s="31">
        <v>-305.613</v>
      </c>
      <c r="E41532" s="28">
        <v>285.04399999999998</v>
      </c>
    </row>
    <row r="41533" spans="4:5" x14ac:dyDescent="0.25">
      <c r="D41533" s="31">
        <v>-305.59699999999998</v>
      </c>
      <c r="E41533" s="28">
        <v>285.07299999999998</v>
      </c>
    </row>
    <row r="41534" spans="4:5" x14ac:dyDescent="0.25">
      <c r="D41534" s="31">
        <v>-305.58100000000002</v>
      </c>
      <c r="E41534" s="28">
        <v>285.101</v>
      </c>
    </row>
    <row r="41535" spans="4:5" x14ac:dyDescent="0.25">
      <c r="D41535" s="31">
        <v>-305.565</v>
      </c>
      <c r="E41535" s="28">
        <v>285.13</v>
      </c>
    </row>
    <row r="41536" spans="4:5" x14ac:dyDescent="0.25">
      <c r="D41536" s="31">
        <v>-305.54899999999998</v>
      </c>
      <c r="E41536" s="28">
        <v>285.15899999999999</v>
      </c>
    </row>
    <row r="41537" spans="4:5" x14ac:dyDescent="0.25">
      <c r="D41537" s="31">
        <v>-305.53300000000002</v>
      </c>
      <c r="E41537" s="28">
        <v>285.18700000000001</v>
      </c>
    </row>
    <row r="41538" spans="4:5" x14ac:dyDescent="0.25">
      <c r="D41538" s="31">
        <v>-305.517</v>
      </c>
      <c r="E41538" s="28">
        <v>285.21600000000001</v>
      </c>
    </row>
    <row r="41539" spans="4:5" x14ac:dyDescent="0.25">
      <c r="D41539" s="31">
        <v>-305.50099999999998</v>
      </c>
      <c r="E41539" s="28">
        <v>285.245</v>
      </c>
    </row>
    <row r="41540" spans="4:5" x14ac:dyDescent="0.25">
      <c r="D41540" s="31">
        <v>-305.48500000000001</v>
      </c>
      <c r="E41540" s="28">
        <v>285.274</v>
      </c>
    </row>
    <row r="41541" spans="4:5" x14ac:dyDescent="0.25">
      <c r="D41541" s="31">
        <v>-305.46899999999999</v>
      </c>
      <c r="E41541" s="28">
        <v>285.30200000000002</v>
      </c>
    </row>
    <row r="41542" spans="4:5" x14ac:dyDescent="0.25">
      <c r="D41542" s="31">
        <v>-305.45299999999997</v>
      </c>
      <c r="E41542" s="28">
        <v>285.33100000000002</v>
      </c>
    </row>
    <row r="41543" spans="4:5" x14ac:dyDescent="0.25">
      <c r="D41543" s="31">
        <v>-305.43799999999999</v>
      </c>
      <c r="E41543" s="28">
        <v>285.36</v>
      </c>
    </row>
    <row r="41544" spans="4:5" x14ac:dyDescent="0.25">
      <c r="D41544" s="31">
        <v>-305.42200000000003</v>
      </c>
      <c r="E41544" s="28">
        <v>285.38900000000001</v>
      </c>
    </row>
    <row r="41545" spans="4:5" x14ac:dyDescent="0.25">
      <c r="D41545" s="31">
        <v>-305.40600000000001</v>
      </c>
      <c r="E41545" s="28">
        <v>285.41800000000001</v>
      </c>
    </row>
    <row r="41546" spans="4:5" x14ac:dyDescent="0.25">
      <c r="D41546" s="31">
        <v>-305.39</v>
      </c>
      <c r="E41546" s="28">
        <v>285.447</v>
      </c>
    </row>
    <row r="41547" spans="4:5" x14ac:dyDescent="0.25">
      <c r="D41547" s="31">
        <v>-305.37400000000002</v>
      </c>
      <c r="E41547" s="28">
        <v>285.476</v>
      </c>
    </row>
    <row r="41548" spans="4:5" x14ac:dyDescent="0.25">
      <c r="D41548" s="31">
        <v>-305.358</v>
      </c>
      <c r="E41548" s="28">
        <v>285.505</v>
      </c>
    </row>
    <row r="41549" spans="4:5" x14ac:dyDescent="0.25">
      <c r="D41549" s="31">
        <v>-305.34199999999998</v>
      </c>
      <c r="E41549" s="28">
        <v>285.53399999999999</v>
      </c>
    </row>
    <row r="41550" spans="4:5" x14ac:dyDescent="0.25">
      <c r="D41550" s="31">
        <v>-305.32600000000002</v>
      </c>
      <c r="E41550" s="28">
        <v>285.56299999999999</v>
      </c>
    </row>
    <row r="41551" spans="4:5" x14ac:dyDescent="0.25">
      <c r="D41551" s="31">
        <v>-305.31</v>
      </c>
      <c r="E41551" s="28">
        <v>285.59199999999998</v>
      </c>
    </row>
    <row r="41552" spans="4:5" x14ac:dyDescent="0.25">
      <c r="D41552" s="31">
        <v>-305.29399999999998</v>
      </c>
      <c r="E41552" s="28">
        <v>285.62099999999998</v>
      </c>
    </row>
    <row r="41553" spans="4:5" x14ac:dyDescent="0.25">
      <c r="D41553" s="31">
        <v>-305.27800000000002</v>
      </c>
      <c r="E41553" s="28">
        <v>285.64999999999998</v>
      </c>
    </row>
    <row r="41554" spans="4:5" x14ac:dyDescent="0.25">
      <c r="D41554" s="31">
        <v>-305.262</v>
      </c>
      <c r="E41554" s="28">
        <v>285.67899999999997</v>
      </c>
    </row>
    <row r="41555" spans="4:5" x14ac:dyDescent="0.25">
      <c r="D41555" s="31">
        <v>-305.24599999999998</v>
      </c>
      <c r="E41555" s="28">
        <v>285.70800000000003</v>
      </c>
    </row>
    <row r="41556" spans="4:5" x14ac:dyDescent="0.25">
      <c r="D41556" s="31">
        <v>-305.23</v>
      </c>
      <c r="E41556" s="28">
        <v>285.73700000000002</v>
      </c>
    </row>
    <row r="41557" spans="4:5" x14ac:dyDescent="0.25">
      <c r="D41557" s="31">
        <v>-305.214</v>
      </c>
      <c r="E41557" s="28">
        <v>285.76600000000002</v>
      </c>
    </row>
    <row r="41558" spans="4:5" x14ac:dyDescent="0.25">
      <c r="D41558" s="31">
        <v>-305.19799999999998</v>
      </c>
      <c r="E41558" s="28">
        <v>285.79599999999999</v>
      </c>
    </row>
    <row r="41559" spans="4:5" x14ac:dyDescent="0.25">
      <c r="D41559" s="31">
        <v>-305.18200000000002</v>
      </c>
      <c r="E41559" s="28">
        <v>285.82499999999999</v>
      </c>
    </row>
    <row r="41560" spans="4:5" x14ac:dyDescent="0.25">
      <c r="D41560" s="31">
        <v>-305.166</v>
      </c>
      <c r="E41560" s="28">
        <v>285.85399999999998</v>
      </c>
    </row>
    <row r="41561" spans="4:5" x14ac:dyDescent="0.25">
      <c r="D41561" s="31">
        <v>-305.14999999999998</v>
      </c>
      <c r="E41561" s="28">
        <v>285.88299999999998</v>
      </c>
    </row>
    <row r="41562" spans="4:5" x14ac:dyDescent="0.25">
      <c r="D41562" s="31">
        <v>-305.13400000000001</v>
      </c>
      <c r="E41562" s="28">
        <v>285.91300000000001</v>
      </c>
    </row>
    <row r="41563" spans="4:5" x14ac:dyDescent="0.25">
      <c r="D41563" s="31">
        <v>-305.11799999999999</v>
      </c>
      <c r="E41563" s="28">
        <v>285.94200000000001</v>
      </c>
    </row>
    <row r="41564" spans="4:5" x14ac:dyDescent="0.25">
      <c r="D41564" s="31">
        <v>-305.10199999999998</v>
      </c>
      <c r="E41564" s="28">
        <v>285.971</v>
      </c>
    </row>
    <row r="41565" spans="4:5" x14ac:dyDescent="0.25">
      <c r="D41565" s="31">
        <v>-305.08600000000001</v>
      </c>
      <c r="E41565" s="28">
        <v>286.00099999999998</v>
      </c>
    </row>
    <row r="41566" spans="4:5" x14ac:dyDescent="0.25">
      <c r="D41566" s="31">
        <v>-305.07</v>
      </c>
      <c r="E41566" s="28">
        <v>286.02999999999997</v>
      </c>
    </row>
    <row r="41567" spans="4:5" x14ac:dyDescent="0.25">
      <c r="D41567" s="31">
        <v>-305.05399999999997</v>
      </c>
      <c r="E41567" s="28">
        <v>286.06</v>
      </c>
    </row>
    <row r="41568" spans="4:5" x14ac:dyDescent="0.25">
      <c r="D41568" s="31">
        <v>-305.03800000000001</v>
      </c>
      <c r="E41568" s="28">
        <v>286.089</v>
      </c>
    </row>
    <row r="41569" spans="4:5" x14ac:dyDescent="0.25">
      <c r="D41569" s="31">
        <v>-305.02199999999999</v>
      </c>
      <c r="E41569" s="28">
        <v>286.11900000000003</v>
      </c>
    </row>
    <row r="41570" spans="4:5" x14ac:dyDescent="0.25">
      <c r="D41570" s="31">
        <v>-305.00599999999997</v>
      </c>
      <c r="E41570" s="28">
        <v>286.14800000000002</v>
      </c>
    </row>
    <row r="41571" spans="4:5" x14ac:dyDescent="0.25">
      <c r="D41571" s="31">
        <v>-304.99</v>
      </c>
      <c r="E41571" s="28">
        <v>286.178</v>
      </c>
    </row>
    <row r="41572" spans="4:5" x14ac:dyDescent="0.25">
      <c r="D41572" s="31">
        <v>-304.97399999999999</v>
      </c>
      <c r="E41572" s="28">
        <v>286.20699999999999</v>
      </c>
    </row>
    <row r="41573" spans="4:5" x14ac:dyDescent="0.25">
      <c r="D41573" s="31">
        <v>-304.95800000000003</v>
      </c>
      <c r="E41573" s="28">
        <v>286.23700000000002</v>
      </c>
    </row>
    <row r="41574" spans="4:5" x14ac:dyDescent="0.25">
      <c r="D41574" s="31">
        <v>-304.94200000000001</v>
      </c>
      <c r="E41574" s="28">
        <v>286.26600000000002</v>
      </c>
    </row>
    <row r="41575" spans="4:5" x14ac:dyDescent="0.25">
      <c r="D41575" s="31">
        <v>-304.92599999999999</v>
      </c>
      <c r="E41575" s="28">
        <v>286.29599999999999</v>
      </c>
    </row>
    <row r="41576" spans="4:5" x14ac:dyDescent="0.25">
      <c r="D41576" s="31">
        <v>-304.91000000000003</v>
      </c>
      <c r="E41576" s="28">
        <v>286.32600000000002</v>
      </c>
    </row>
    <row r="41577" spans="4:5" x14ac:dyDescent="0.25">
      <c r="D41577" s="31">
        <v>-304.89400000000001</v>
      </c>
      <c r="E41577" s="28">
        <v>286.35500000000002</v>
      </c>
    </row>
    <row r="41578" spans="4:5" x14ac:dyDescent="0.25">
      <c r="D41578" s="31">
        <v>-304.87799999999999</v>
      </c>
      <c r="E41578" s="28">
        <v>286.38499999999999</v>
      </c>
    </row>
    <row r="41579" spans="4:5" x14ac:dyDescent="0.25">
      <c r="D41579" s="31">
        <v>-304.86200000000002</v>
      </c>
      <c r="E41579" s="28">
        <v>286.41500000000002</v>
      </c>
    </row>
    <row r="41580" spans="4:5" x14ac:dyDescent="0.25">
      <c r="D41580" s="31">
        <v>-304.846</v>
      </c>
      <c r="E41580" s="28">
        <v>286.44499999999999</v>
      </c>
    </row>
    <row r="41581" spans="4:5" x14ac:dyDescent="0.25">
      <c r="D41581" s="31">
        <v>-304.83</v>
      </c>
      <c r="E41581" s="28">
        <v>286.47399999999999</v>
      </c>
    </row>
    <row r="41582" spans="4:5" x14ac:dyDescent="0.25">
      <c r="D41582" s="31">
        <v>-304.81400000000002</v>
      </c>
      <c r="E41582" s="28">
        <v>286.50400000000002</v>
      </c>
    </row>
    <row r="41583" spans="4:5" x14ac:dyDescent="0.25">
      <c r="D41583" s="31">
        <v>-304.798</v>
      </c>
      <c r="E41583" s="28">
        <v>286.53399999999999</v>
      </c>
    </row>
    <row r="41584" spans="4:5" x14ac:dyDescent="0.25">
      <c r="D41584" s="31">
        <v>-304.78199999999998</v>
      </c>
      <c r="E41584" s="28">
        <v>286.56400000000002</v>
      </c>
    </row>
    <row r="41585" spans="4:5" x14ac:dyDescent="0.25">
      <c r="D41585" s="31">
        <v>-304.76600000000002</v>
      </c>
      <c r="E41585" s="28">
        <v>286.59399999999999</v>
      </c>
    </row>
    <row r="41586" spans="4:5" x14ac:dyDescent="0.25">
      <c r="D41586" s="31">
        <v>-304.75</v>
      </c>
      <c r="E41586" s="28">
        <v>286.62400000000002</v>
      </c>
    </row>
    <row r="41587" spans="4:5" x14ac:dyDescent="0.25">
      <c r="D41587" s="31">
        <v>-304.73399999999998</v>
      </c>
      <c r="E41587" s="28">
        <v>286.654</v>
      </c>
    </row>
    <row r="41588" spans="4:5" x14ac:dyDescent="0.25">
      <c r="D41588" s="31">
        <v>-304.71800000000002</v>
      </c>
      <c r="E41588" s="28">
        <v>286.68400000000003</v>
      </c>
    </row>
    <row r="41589" spans="4:5" x14ac:dyDescent="0.25">
      <c r="D41589" s="31">
        <v>-304.702</v>
      </c>
      <c r="E41589" s="28">
        <v>286.714</v>
      </c>
    </row>
    <row r="41590" spans="4:5" x14ac:dyDescent="0.25">
      <c r="D41590" s="31">
        <v>-304.68599999999998</v>
      </c>
      <c r="E41590" s="28">
        <v>286.74400000000003</v>
      </c>
    </row>
    <row r="41591" spans="4:5" x14ac:dyDescent="0.25">
      <c r="D41591" s="31">
        <v>-304.67</v>
      </c>
      <c r="E41591" s="28">
        <v>286.774</v>
      </c>
    </row>
    <row r="41592" spans="4:5" x14ac:dyDescent="0.25">
      <c r="D41592" s="31">
        <v>-304.654</v>
      </c>
      <c r="E41592" s="28">
        <v>286.80399999999997</v>
      </c>
    </row>
    <row r="41593" spans="4:5" x14ac:dyDescent="0.25">
      <c r="D41593" s="31">
        <v>-304.63799999999998</v>
      </c>
      <c r="E41593" s="28">
        <v>286.834</v>
      </c>
    </row>
    <row r="41594" spans="4:5" x14ac:dyDescent="0.25">
      <c r="D41594" s="31">
        <v>-304.62200000000001</v>
      </c>
      <c r="E41594" s="28">
        <v>286.86399999999998</v>
      </c>
    </row>
    <row r="41595" spans="4:5" x14ac:dyDescent="0.25">
      <c r="D41595" s="31">
        <v>-304.60599999999999</v>
      </c>
      <c r="E41595" s="28">
        <v>286.89400000000001</v>
      </c>
    </row>
    <row r="41596" spans="4:5" x14ac:dyDescent="0.25">
      <c r="D41596" s="31">
        <v>-304.58999999999997</v>
      </c>
      <c r="E41596" s="28">
        <v>286.92399999999998</v>
      </c>
    </row>
    <row r="41597" spans="4:5" x14ac:dyDescent="0.25">
      <c r="D41597" s="31">
        <v>-304.57400000000001</v>
      </c>
      <c r="E41597" s="28">
        <v>286.95400000000001</v>
      </c>
    </row>
    <row r="41598" spans="4:5" x14ac:dyDescent="0.25">
      <c r="D41598" s="31">
        <v>-304.55799999999999</v>
      </c>
      <c r="E41598" s="28">
        <v>286.98500000000001</v>
      </c>
    </row>
    <row r="41599" spans="4:5" x14ac:dyDescent="0.25">
      <c r="D41599" s="31">
        <v>-304.54199999999997</v>
      </c>
      <c r="E41599" s="28">
        <v>287.01499999999999</v>
      </c>
    </row>
    <row r="41600" spans="4:5" x14ac:dyDescent="0.25">
      <c r="D41600" s="31">
        <v>-304.52600000000001</v>
      </c>
      <c r="E41600" s="28">
        <v>287.04500000000002</v>
      </c>
    </row>
    <row r="41601" spans="4:5" x14ac:dyDescent="0.25">
      <c r="D41601" s="31">
        <v>-304.51</v>
      </c>
      <c r="E41601" s="28">
        <v>287.07499999999999</v>
      </c>
    </row>
    <row r="41602" spans="4:5" x14ac:dyDescent="0.25">
      <c r="D41602" s="31">
        <v>-304.49400000000003</v>
      </c>
      <c r="E41602" s="28">
        <v>287.10599999999999</v>
      </c>
    </row>
    <row r="41603" spans="4:5" x14ac:dyDescent="0.25">
      <c r="D41603" s="31">
        <v>-304.47800000000001</v>
      </c>
      <c r="E41603" s="28">
        <v>287.13600000000002</v>
      </c>
    </row>
    <row r="41604" spans="4:5" x14ac:dyDescent="0.25">
      <c r="D41604" s="31">
        <v>-304.46199999999999</v>
      </c>
      <c r="E41604" s="28">
        <v>287.166</v>
      </c>
    </row>
    <row r="41605" spans="4:5" x14ac:dyDescent="0.25">
      <c r="D41605" s="31">
        <v>-304.44600000000003</v>
      </c>
      <c r="E41605" s="28">
        <v>287.197</v>
      </c>
    </row>
    <row r="41606" spans="4:5" x14ac:dyDescent="0.25">
      <c r="D41606" s="31">
        <v>-304.43</v>
      </c>
      <c r="E41606" s="28">
        <v>287.22699999999998</v>
      </c>
    </row>
    <row r="41607" spans="4:5" x14ac:dyDescent="0.25">
      <c r="D41607" s="31">
        <v>-304.41399999999999</v>
      </c>
      <c r="E41607" s="28">
        <v>287.25700000000001</v>
      </c>
    </row>
    <row r="41608" spans="4:5" x14ac:dyDescent="0.25">
      <c r="D41608" s="31">
        <v>-304.39800000000002</v>
      </c>
      <c r="E41608" s="28">
        <v>287.28800000000001</v>
      </c>
    </row>
    <row r="41609" spans="4:5" x14ac:dyDescent="0.25">
      <c r="D41609" s="31">
        <v>-304.38200000000001</v>
      </c>
      <c r="E41609" s="28">
        <v>287.31799999999998</v>
      </c>
    </row>
    <row r="41610" spans="4:5" x14ac:dyDescent="0.25">
      <c r="D41610" s="31">
        <v>-304.36599999999999</v>
      </c>
      <c r="E41610" s="28">
        <v>287.34899999999999</v>
      </c>
    </row>
    <row r="41611" spans="4:5" x14ac:dyDescent="0.25">
      <c r="D41611" s="31">
        <v>-304.35000000000002</v>
      </c>
      <c r="E41611" s="28">
        <v>287.37900000000002</v>
      </c>
    </row>
    <row r="41612" spans="4:5" x14ac:dyDescent="0.25">
      <c r="D41612" s="31">
        <v>-304.334</v>
      </c>
      <c r="E41612" s="28">
        <v>287.41000000000003</v>
      </c>
    </row>
    <row r="41613" spans="4:5" x14ac:dyDescent="0.25">
      <c r="D41613" s="31">
        <v>-304.31799999999998</v>
      </c>
      <c r="E41613" s="28">
        <v>287.44</v>
      </c>
    </row>
    <row r="41614" spans="4:5" x14ac:dyDescent="0.25">
      <c r="D41614" s="31">
        <v>-304.30200000000002</v>
      </c>
      <c r="E41614" s="28">
        <v>287.471</v>
      </c>
    </row>
    <row r="41615" spans="4:5" x14ac:dyDescent="0.25">
      <c r="D41615" s="31">
        <v>-304.286</v>
      </c>
      <c r="E41615" s="28">
        <v>287.50200000000001</v>
      </c>
    </row>
    <row r="41616" spans="4:5" x14ac:dyDescent="0.25">
      <c r="D41616" s="31">
        <v>-304.27</v>
      </c>
      <c r="E41616" s="28">
        <v>287.53199999999998</v>
      </c>
    </row>
    <row r="41617" spans="4:5" x14ac:dyDescent="0.25">
      <c r="D41617" s="31">
        <v>-304.25400000000002</v>
      </c>
      <c r="E41617" s="28">
        <v>287.56299999999999</v>
      </c>
    </row>
    <row r="41618" spans="4:5" x14ac:dyDescent="0.25">
      <c r="D41618" s="31">
        <v>-304.238</v>
      </c>
      <c r="E41618" s="28">
        <v>287.59399999999999</v>
      </c>
    </row>
    <row r="41619" spans="4:5" x14ac:dyDescent="0.25">
      <c r="D41619" s="31">
        <v>-304.22199999999998</v>
      </c>
      <c r="E41619" s="28">
        <v>287.62400000000002</v>
      </c>
    </row>
    <row r="41620" spans="4:5" x14ac:dyDescent="0.25">
      <c r="D41620" s="31">
        <v>-304.20600000000002</v>
      </c>
      <c r="E41620" s="28">
        <v>287.65499999999997</v>
      </c>
    </row>
    <row r="41621" spans="4:5" x14ac:dyDescent="0.25">
      <c r="D41621" s="31">
        <v>-304.19</v>
      </c>
      <c r="E41621" s="28">
        <v>287.68599999999998</v>
      </c>
    </row>
    <row r="41622" spans="4:5" x14ac:dyDescent="0.25">
      <c r="D41622" s="31">
        <v>-304.17399999999998</v>
      </c>
      <c r="E41622" s="28">
        <v>287.71699999999998</v>
      </c>
    </row>
    <row r="41623" spans="4:5" x14ac:dyDescent="0.25">
      <c r="D41623" s="31">
        <v>-304.15800000000002</v>
      </c>
      <c r="E41623" s="28">
        <v>287.74700000000001</v>
      </c>
    </row>
    <row r="41624" spans="4:5" x14ac:dyDescent="0.25">
      <c r="D41624" s="31">
        <v>-304.142</v>
      </c>
      <c r="E41624" s="28">
        <v>287.77800000000002</v>
      </c>
    </row>
    <row r="41625" spans="4:5" x14ac:dyDescent="0.25">
      <c r="D41625" s="31">
        <v>-304.12599999999998</v>
      </c>
      <c r="E41625" s="28">
        <v>287.80900000000003</v>
      </c>
    </row>
    <row r="41626" spans="4:5" x14ac:dyDescent="0.25">
      <c r="D41626" s="31">
        <v>-304.11</v>
      </c>
      <c r="E41626" s="28">
        <v>287.83999999999997</v>
      </c>
    </row>
    <row r="41627" spans="4:5" x14ac:dyDescent="0.25">
      <c r="D41627" s="31">
        <v>-304.09399999999999</v>
      </c>
      <c r="E41627" s="28">
        <v>287.87099999999998</v>
      </c>
    </row>
    <row r="41628" spans="4:5" x14ac:dyDescent="0.25">
      <c r="D41628" s="31">
        <v>-304.07799999999997</v>
      </c>
      <c r="E41628" s="28">
        <v>287.90199999999999</v>
      </c>
    </row>
    <row r="41629" spans="4:5" x14ac:dyDescent="0.25">
      <c r="D41629" s="31">
        <v>-304.06200000000001</v>
      </c>
      <c r="E41629" s="28">
        <v>287.93299999999999</v>
      </c>
    </row>
    <row r="41630" spans="4:5" x14ac:dyDescent="0.25">
      <c r="D41630" s="31">
        <v>-304.04599999999999</v>
      </c>
      <c r="E41630" s="28">
        <v>287.964</v>
      </c>
    </row>
    <row r="41631" spans="4:5" x14ac:dyDescent="0.25">
      <c r="D41631" s="31">
        <v>-304.02999999999997</v>
      </c>
      <c r="E41631" s="28">
        <v>287.995</v>
      </c>
    </row>
    <row r="41632" spans="4:5" x14ac:dyDescent="0.25">
      <c r="D41632" s="31">
        <v>-304.01400000000001</v>
      </c>
      <c r="E41632" s="28">
        <v>288.02600000000001</v>
      </c>
    </row>
    <row r="41633" spans="4:5" x14ac:dyDescent="0.25">
      <c r="D41633" s="31">
        <v>-303.99799999999999</v>
      </c>
      <c r="E41633" s="28">
        <v>288.05700000000002</v>
      </c>
    </row>
    <row r="41634" spans="4:5" x14ac:dyDescent="0.25">
      <c r="D41634" s="31">
        <v>-303.98200000000003</v>
      </c>
      <c r="E41634" s="28">
        <v>288.08800000000002</v>
      </c>
    </row>
    <row r="41635" spans="4:5" x14ac:dyDescent="0.25">
      <c r="D41635" s="31">
        <v>-303.96600000000001</v>
      </c>
      <c r="E41635" s="28">
        <v>288.11900000000003</v>
      </c>
    </row>
    <row r="41636" spans="4:5" x14ac:dyDescent="0.25">
      <c r="D41636" s="31">
        <v>-303.95</v>
      </c>
      <c r="E41636" s="28">
        <v>288.14999999999998</v>
      </c>
    </row>
    <row r="41637" spans="4:5" x14ac:dyDescent="0.25">
      <c r="D41637" s="31">
        <v>-303.93400000000003</v>
      </c>
      <c r="E41637" s="28">
        <v>288.18099999999998</v>
      </c>
    </row>
    <row r="41638" spans="4:5" x14ac:dyDescent="0.25">
      <c r="D41638" s="31">
        <v>-303.91800000000001</v>
      </c>
      <c r="E41638" s="28">
        <v>288.21199999999999</v>
      </c>
    </row>
    <row r="41639" spans="4:5" x14ac:dyDescent="0.25">
      <c r="D41639" s="31">
        <v>-303.90199999999999</v>
      </c>
      <c r="E41639" s="28">
        <v>288.24400000000003</v>
      </c>
    </row>
    <row r="41640" spans="4:5" x14ac:dyDescent="0.25">
      <c r="D41640" s="31">
        <v>-303.88600000000002</v>
      </c>
      <c r="E41640" s="28">
        <v>288.27499999999998</v>
      </c>
    </row>
    <row r="41641" spans="4:5" x14ac:dyDescent="0.25">
      <c r="D41641" s="31">
        <v>-303.87</v>
      </c>
      <c r="E41641" s="28">
        <v>288.30599999999998</v>
      </c>
    </row>
    <row r="41642" spans="4:5" x14ac:dyDescent="0.25">
      <c r="D41642" s="31">
        <v>-303.85399999999998</v>
      </c>
      <c r="E41642" s="28">
        <v>288.33699999999999</v>
      </c>
    </row>
    <row r="41643" spans="4:5" x14ac:dyDescent="0.25">
      <c r="D41643" s="31">
        <v>-303.83800000000002</v>
      </c>
      <c r="E41643" s="28">
        <v>288.36900000000003</v>
      </c>
    </row>
    <row r="41644" spans="4:5" x14ac:dyDescent="0.25">
      <c r="D41644" s="31">
        <v>-303.822</v>
      </c>
      <c r="E41644" s="28">
        <v>288.39999999999998</v>
      </c>
    </row>
    <row r="41645" spans="4:5" x14ac:dyDescent="0.25">
      <c r="D41645" s="31">
        <v>-303.80599999999998</v>
      </c>
      <c r="E41645" s="28">
        <v>288.43099999999998</v>
      </c>
    </row>
    <row r="41646" spans="4:5" x14ac:dyDescent="0.25">
      <c r="D41646" s="31">
        <v>-303.79000000000002</v>
      </c>
      <c r="E41646" s="28">
        <v>288.46300000000002</v>
      </c>
    </row>
    <row r="41647" spans="4:5" x14ac:dyDescent="0.25">
      <c r="D41647" s="31">
        <v>-303.774</v>
      </c>
      <c r="E41647" s="28">
        <v>288.49400000000003</v>
      </c>
    </row>
    <row r="41648" spans="4:5" x14ac:dyDescent="0.25">
      <c r="D41648" s="31">
        <v>-303.75799999999998</v>
      </c>
      <c r="E41648" s="28">
        <v>288.52600000000001</v>
      </c>
    </row>
    <row r="41649" spans="4:5" x14ac:dyDescent="0.25">
      <c r="D41649" s="31">
        <v>-303.74200000000002</v>
      </c>
      <c r="E41649" s="28">
        <v>288.55700000000002</v>
      </c>
    </row>
    <row r="41650" spans="4:5" x14ac:dyDescent="0.25">
      <c r="D41650" s="31">
        <v>-303.726</v>
      </c>
      <c r="E41650" s="28">
        <v>288.58800000000002</v>
      </c>
    </row>
    <row r="41651" spans="4:5" x14ac:dyDescent="0.25">
      <c r="D41651" s="31">
        <v>-303.70999999999998</v>
      </c>
      <c r="E41651" s="28">
        <v>288.62</v>
      </c>
    </row>
    <row r="41652" spans="4:5" x14ac:dyDescent="0.25">
      <c r="D41652" s="31">
        <v>-303.69400000000002</v>
      </c>
      <c r="E41652" s="28">
        <v>288.65100000000001</v>
      </c>
    </row>
    <row r="41653" spans="4:5" x14ac:dyDescent="0.25">
      <c r="D41653" s="31">
        <v>-303.678</v>
      </c>
      <c r="E41653" s="28">
        <v>288.68299999999999</v>
      </c>
    </row>
    <row r="41654" spans="4:5" x14ac:dyDescent="0.25">
      <c r="D41654" s="31">
        <v>-303.66199999999998</v>
      </c>
      <c r="E41654" s="28">
        <v>288.71499999999997</v>
      </c>
    </row>
    <row r="41655" spans="4:5" x14ac:dyDescent="0.25">
      <c r="D41655" s="31">
        <v>-303.64600000000002</v>
      </c>
      <c r="E41655" s="28">
        <v>288.74599999999998</v>
      </c>
    </row>
    <row r="41656" spans="4:5" x14ac:dyDescent="0.25">
      <c r="D41656" s="31">
        <v>-303.63</v>
      </c>
      <c r="E41656" s="28">
        <v>288.77800000000002</v>
      </c>
    </row>
    <row r="41657" spans="4:5" x14ac:dyDescent="0.25">
      <c r="D41657" s="31">
        <v>-303.61500000000001</v>
      </c>
      <c r="E41657" s="28">
        <v>288.80900000000003</v>
      </c>
    </row>
    <row r="41658" spans="4:5" x14ac:dyDescent="0.25">
      <c r="D41658" s="31">
        <v>-303.59899999999999</v>
      </c>
      <c r="E41658" s="28">
        <v>288.84100000000001</v>
      </c>
    </row>
    <row r="41659" spans="4:5" x14ac:dyDescent="0.25">
      <c r="D41659" s="31">
        <v>-303.58300000000003</v>
      </c>
      <c r="E41659" s="28">
        <v>288.87299999999999</v>
      </c>
    </row>
    <row r="41660" spans="4:5" x14ac:dyDescent="0.25">
      <c r="D41660" s="31">
        <v>-303.56700000000001</v>
      </c>
      <c r="E41660" s="28">
        <v>288.904</v>
      </c>
    </row>
    <row r="41661" spans="4:5" x14ac:dyDescent="0.25">
      <c r="D41661" s="31">
        <v>-303.55099999999999</v>
      </c>
      <c r="E41661" s="28">
        <v>288.93599999999998</v>
      </c>
    </row>
    <row r="41662" spans="4:5" x14ac:dyDescent="0.25">
      <c r="D41662" s="31">
        <v>-303.53500000000003</v>
      </c>
      <c r="E41662" s="28">
        <v>288.96800000000002</v>
      </c>
    </row>
    <row r="41663" spans="4:5" x14ac:dyDescent="0.25">
      <c r="D41663" s="31">
        <v>-303.51900000000001</v>
      </c>
      <c r="E41663" s="28">
        <v>289</v>
      </c>
    </row>
    <row r="41664" spans="4:5" x14ac:dyDescent="0.25">
      <c r="D41664" s="31">
        <v>-303.50299999999999</v>
      </c>
      <c r="E41664" s="28">
        <v>289.03100000000001</v>
      </c>
    </row>
    <row r="41665" spans="4:5" x14ac:dyDescent="0.25">
      <c r="D41665" s="31">
        <v>-303.48700000000002</v>
      </c>
      <c r="E41665" s="28">
        <v>289.06299999999999</v>
      </c>
    </row>
    <row r="41666" spans="4:5" x14ac:dyDescent="0.25">
      <c r="D41666" s="31">
        <v>-303.471</v>
      </c>
      <c r="E41666" s="28">
        <v>289.09500000000003</v>
      </c>
    </row>
    <row r="41667" spans="4:5" x14ac:dyDescent="0.25">
      <c r="D41667" s="31">
        <v>-303.45499999999998</v>
      </c>
      <c r="E41667" s="28">
        <v>289.12700000000001</v>
      </c>
    </row>
    <row r="41668" spans="4:5" x14ac:dyDescent="0.25">
      <c r="D41668" s="31">
        <v>-303.43900000000002</v>
      </c>
      <c r="E41668" s="28">
        <v>289.15899999999999</v>
      </c>
    </row>
    <row r="41669" spans="4:5" x14ac:dyDescent="0.25">
      <c r="D41669" s="31">
        <v>-303.423</v>
      </c>
      <c r="E41669" s="28">
        <v>289.19099999999997</v>
      </c>
    </row>
    <row r="41670" spans="4:5" x14ac:dyDescent="0.25">
      <c r="D41670" s="31">
        <v>-303.40699999999998</v>
      </c>
      <c r="E41670" s="28">
        <v>289.22300000000001</v>
      </c>
    </row>
    <row r="41671" spans="4:5" x14ac:dyDescent="0.25">
      <c r="D41671" s="31">
        <v>-303.39100000000002</v>
      </c>
      <c r="E41671" s="28">
        <v>289.255</v>
      </c>
    </row>
    <row r="41672" spans="4:5" x14ac:dyDescent="0.25">
      <c r="D41672" s="31">
        <v>-303.375</v>
      </c>
      <c r="E41672" s="28">
        <v>289.28699999999998</v>
      </c>
    </row>
    <row r="41673" spans="4:5" x14ac:dyDescent="0.25">
      <c r="D41673" s="31">
        <v>-303.35899999999998</v>
      </c>
      <c r="E41673" s="28">
        <v>289.31900000000002</v>
      </c>
    </row>
    <row r="41674" spans="4:5" x14ac:dyDescent="0.25">
      <c r="D41674" s="31">
        <v>-303.34300000000002</v>
      </c>
      <c r="E41674" s="28">
        <v>289.351</v>
      </c>
    </row>
    <row r="41675" spans="4:5" x14ac:dyDescent="0.25">
      <c r="D41675" s="31">
        <v>-303.327</v>
      </c>
      <c r="E41675" s="28">
        <v>289.38299999999998</v>
      </c>
    </row>
    <row r="41676" spans="4:5" x14ac:dyDescent="0.25">
      <c r="D41676" s="31">
        <v>-303.31099999999998</v>
      </c>
      <c r="E41676" s="28">
        <v>289.41500000000002</v>
      </c>
    </row>
    <row r="41677" spans="4:5" x14ac:dyDescent="0.25">
      <c r="D41677" s="31">
        <v>-303.29500000000002</v>
      </c>
      <c r="E41677" s="28">
        <v>289.447</v>
      </c>
    </row>
    <row r="41678" spans="4:5" x14ac:dyDescent="0.25">
      <c r="D41678" s="31">
        <v>-303.279</v>
      </c>
      <c r="E41678" s="28">
        <v>289.47899999999998</v>
      </c>
    </row>
    <row r="41679" spans="4:5" x14ac:dyDescent="0.25">
      <c r="D41679" s="31">
        <v>-303.26299999999998</v>
      </c>
      <c r="E41679" s="28">
        <v>289.51100000000002</v>
      </c>
    </row>
    <row r="41680" spans="4:5" x14ac:dyDescent="0.25">
      <c r="D41680" s="31">
        <v>-303.24700000000001</v>
      </c>
      <c r="E41680" s="28">
        <v>289.54399999999998</v>
      </c>
    </row>
    <row r="41681" spans="4:5" x14ac:dyDescent="0.25">
      <c r="D41681" s="31">
        <v>-303.23099999999999</v>
      </c>
      <c r="E41681" s="28">
        <v>289.57600000000002</v>
      </c>
    </row>
    <row r="41682" spans="4:5" x14ac:dyDescent="0.25">
      <c r="D41682" s="31">
        <v>-303.21499999999997</v>
      </c>
      <c r="E41682" s="28">
        <v>289.608</v>
      </c>
    </row>
    <row r="41683" spans="4:5" x14ac:dyDescent="0.25">
      <c r="D41683" s="31">
        <v>-303.19900000000001</v>
      </c>
      <c r="E41683" s="28">
        <v>289.64</v>
      </c>
    </row>
    <row r="41684" spans="4:5" x14ac:dyDescent="0.25">
      <c r="D41684" s="31">
        <v>-303.18299999999999</v>
      </c>
      <c r="E41684" s="28">
        <v>289.673</v>
      </c>
    </row>
    <row r="41685" spans="4:5" x14ac:dyDescent="0.25">
      <c r="D41685" s="31">
        <v>-303.16699999999997</v>
      </c>
      <c r="E41685" s="28">
        <v>289.70499999999998</v>
      </c>
    </row>
    <row r="41686" spans="4:5" x14ac:dyDescent="0.25">
      <c r="D41686" s="31">
        <v>-303.15100000000001</v>
      </c>
      <c r="E41686" s="28">
        <v>289.73700000000002</v>
      </c>
    </row>
    <row r="41687" spans="4:5" x14ac:dyDescent="0.25">
      <c r="D41687" s="31">
        <v>-303.13499999999999</v>
      </c>
      <c r="E41687" s="28">
        <v>289.77</v>
      </c>
    </row>
    <row r="41688" spans="4:5" x14ac:dyDescent="0.25">
      <c r="D41688" s="31">
        <v>-303.11900000000003</v>
      </c>
      <c r="E41688" s="28">
        <v>289.80200000000002</v>
      </c>
    </row>
    <row r="41689" spans="4:5" x14ac:dyDescent="0.25">
      <c r="D41689" s="31">
        <v>-303.10300000000001</v>
      </c>
      <c r="E41689" s="28">
        <v>289.834</v>
      </c>
    </row>
    <row r="41690" spans="4:5" x14ac:dyDescent="0.25">
      <c r="D41690" s="31">
        <v>-303.08699999999999</v>
      </c>
      <c r="E41690" s="28">
        <v>289.86700000000002</v>
      </c>
    </row>
    <row r="41691" spans="4:5" x14ac:dyDescent="0.25">
      <c r="D41691" s="31">
        <v>-303.07100000000003</v>
      </c>
      <c r="E41691" s="28">
        <v>289.899</v>
      </c>
    </row>
    <row r="41692" spans="4:5" x14ac:dyDescent="0.25">
      <c r="D41692" s="31">
        <v>-303.05500000000001</v>
      </c>
      <c r="E41692" s="28">
        <v>289.93200000000002</v>
      </c>
    </row>
    <row r="41693" spans="4:5" x14ac:dyDescent="0.25">
      <c r="D41693" s="31">
        <v>-303.03899999999999</v>
      </c>
      <c r="E41693" s="28">
        <v>289.964</v>
      </c>
    </row>
    <row r="41694" spans="4:5" x14ac:dyDescent="0.25">
      <c r="D41694" s="31">
        <v>-303.02300000000002</v>
      </c>
      <c r="E41694" s="28">
        <v>289.99700000000001</v>
      </c>
    </row>
    <row r="41695" spans="4:5" x14ac:dyDescent="0.25">
      <c r="D41695" s="31">
        <v>-303.00700000000001</v>
      </c>
      <c r="E41695" s="28">
        <v>290.029</v>
      </c>
    </row>
    <row r="41696" spans="4:5" x14ac:dyDescent="0.25">
      <c r="D41696" s="31">
        <v>-302.99099999999999</v>
      </c>
      <c r="E41696" s="28">
        <v>290.06200000000001</v>
      </c>
    </row>
    <row r="41697" spans="4:5" x14ac:dyDescent="0.25">
      <c r="D41697" s="31">
        <v>-302.97500000000002</v>
      </c>
      <c r="E41697" s="28">
        <v>290.09399999999999</v>
      </c>
    </row>
    <row r="41698" spans="4:5" x14ac:dyDescent="0.25">
      <c r="D41698" s="31">
        <v>-302.959</v>
      </c>
      <c r="E41698" s="28">
        <v>290.12700000000001</v>
      </c>
    </row>
    <row r="41699" spans="4:5" x14ac:dyDescent="0.25">
      <c r="D41699" s="31">
        <v>-302.94299999999998</v>
      </c>
      <c r="E41699" s="28">
        <v>290.16000000000003</v>
      </c>
    </row>
    <row r="41700" spans="4:5" x14ac:dyDescent="0.25">
      <c r="D41700" s="31">
        <v>-302.92700000000002</v>
      </c>
      <c r="E41700" s="28">
        <v>290.19200000000001</v>
      </c>
    </row>
    <row r="41701" spans="4:5" x14ac:dyDescent="0.25">
      <c r="D41701" s="31">
        <v>-302.911</v>
      </c>
      <c r="E41701" s="28">
        <v>290.22500000000002</v>
      </c>
    </row>
    <row r="41702" spans="4:5" x14ac:dyDescent="0.25">
      <c r="D41702" s="31">
        <v>-302.89499999999998</v>
      </c>
      <c r="E41702" s="28">
        <v>290.25799999999998</v>
      </c>
    </row>
    <row r="41703" spans="4:5" x14ac:dyDescent="0.25">
      <c r="D41703" s="31">
        <v>-302.87900000000002</v>
      </c>
      <c r="E41703" s="28">
        <v>290.291</v>
      </c>
    </row>
    <row r="41704" spans="4:5" x14ac:dyDescent="0.25">
      <c r="D41704" s="31">
        <v>-302.863</v>
      </c>
      <c r="E41704" s="28">
        <v>290.32299999999998</v>
      </c>
    </row>
    <row r="41705" spans="4:5" x14ac:dyDescent="0.25">
      <c r="D41705" s="31">
        <v>-302.84699999999998</v>
      </c>
      <c r="E41705" s="28">
        <v>290.35599999999999</v>
      </c>
    </row>
    <row r="41706" spans="4:5" x14ac:dyDescent="0.25">
      <c r="D41706" s="31">
        <v>-302.83100000000002</v>
      </c>
      <c r="E41706" s="28">
        <v>290.38900000000001</v>
      </c>
    </row>
    <row r="41707" spans="4:5" x14ac:dyDescent="0.25">
      <c r="D41707" s="31">
        <v>-302.815</v>
      </c>
      <c r="E41707" s="28">
        <v>290.42200000000003</v>
      </c>
    </row>
    <row r="41708" spans="4:5" x14ac:dyDescent="0.25">
      <c r="D41708" s="31">
        <v>-302.79899999999998</v>
      </c>
      <c r="E41708" s="28">
        <v>290.45499999999998</v>
      </c>
    </row>
    <row r="41709" spans="4:5" x14ac:dyDescent="0.25">
      <c r="D41709" s="31">
        <v>-302.78300000000002</v>
      </c>
      <c r="E41709" s="28">
        <v>290.48700000000002</v>
      </c>
    </row>
    <row r="41710" spans="4:5" x14ac:dyDescent="0.25">
      <c r="D41710" s="31">
        <v>-302.767</v>
      </c>
      <c r="E41710" s="28">
        <v>290.52</v>
      </c>
    </row>
    <row r="41711" spans="4:5" x14ac:dyDescent="0.25">
      <c r="D41711" s="31">
        <v>-302.75099999999998</v>
      </c>
      <c r="E41711" s="28">
        <v>290.553</v>
      </c>
    </row>
    <row r="41712" spans="4:5" x14ac:dyDescent="0.25">
      <c r="D41712" s="31">
        <v>-302.73500000000001</v>
      </c>
      <c r="E41712" s="28">
        <v>290.58600000000001</v>
      </c>
    </row>
    <row r="41713" spans="4:5" x14ac:dyDescent="0.25">
      <c r="D41713" s="31">
        <v>-302.71899999999999</v>
      </c>
      <c r="E41713" s="28">
        <v>290.61900000000003</v>
      </c>
    </row>
    <row r="41714" spans="4:5" x14ac:dyDescent="0.25">
      <c r="D41714" s="31">
        <v>-302.70299999999997</v>
      </c>
      <c r="E41714" s="28">
        <v>290.65199999999999</v>
      </c>
    </row>
    <row r="41715" spans="4:5" x14ac:dyDescent="0.25">
      <c r="D41715" s="31">
        <v>-302.68700000000001</v>
      </c>
      <c r="E41715" s="28">
        <v>290.685</v>
      </c>
    </row>
    <row r="41716" spans="4:5" x14ac:dyDescent="0.25">
      <c r="D41716" s="31">
        <v>-302.67099999999999</v>
      </c>
      <c r="E41716" s="28">
        <v>290.71800000000002</v>
      </c>
    </row>
    <row r="41717" spans="4:5" x14ac:dyDescent="0.25">
      <c r="D41717" s="31">
        <v>-302.65499999999997</v>
      </c>
      <c r="E41717" s="28">
        <v>290.75099999999998</v>
      </c>
    </row>
    <row r="41718" spans="4:5" x14ac:dyDescent="0.25">
      <c r="D41718" s="31">
        <v>-302.63900000000001</v>
      </c>
      <c r="E41718" s="28">
        <v>290.78399999999999</v>
      </c>
    </row>
    <row r="41719" spans="4:5" x14ac:dyDescent="0.25">
      <c r="D41719" s="31">
        <v>-302.62299999999999</v>
      </c>
      <c r="E41719" s="28">
        <v>290.81799999999998</v>
      </c>
    </row>
    <row r="41720" spans="4:5" x14ac:dyDescent="0.25">
      <c r="D41720" s="31">
        <v>-302.60700000000003</v>
      </c>
      <c r="E41720" s="28">
        <v>290.851</v>
      </c>
    </row>
    <row r="41721" spans="4:5" x14ac:dyDescent="0.25">
      <c r="D41721" s="31">
        <v>-302.59100000000001</v>
      </c>
      <c r="E41721" s="28">
        <v>290.88400000000001</v>
      </c>
    </row>
    <row r="41722" spans="4:5" x14ac:dyDescent="0.25">
      <c r="D41722" s="31">
        <v>-302.57499999999999</v>
      </c>
      <c r="E41722" s="28">
        <v>290.91699999999997</v>
      </c>
    </row>
    <row r="41723" spans="4:5" x14ac:dyDescent="0.25">
      <c r="D41723" s="31">
        <v>-302.55900000000003</v>
      </c>
      <c r="E41723" s="28">
        <v>290.95</v>
      </c>
    </row>
    <row r="41724" spans="4:5" x14ac:dyDescent="0.25">
      <c r="D41724" s="31">
        <v>-302.54300000000001</v>
      </c>
      <c r="E41724" s="28">
        <v>290.983</v>
      </c>
    </row>
    <row r="41725" spans="4:5" x14ac:dyDescent="0.25">
      <c r="D41725" s="31">
        <v>-302.52699999999999</v>
      </c>
      <c r="E41725" s="28">
        <v>291.017</v>
      </c>
    </row>
    <row r="41726" spans="4:5" x14ac:dyDescent="0.25">
      <c r="D41726" s="31">
        <v>-302.51100000000002</v>
      </c>
      <c r="E41726" s="28">
        <v>291.05</v>
      </c>
    </row>
    <row r="41727" spans="4:5" x14ac:dyDescent="0.25">
      <c r="D41727" s="31">
        <v>-302.495</v>
      </c>
      <c r="E41727" s="28">
        <v>291.08300000000003</v>
      </c>
    </row>
    <row r="41728" spans="4:5" x14ac:dyDescent="0.25">
      <c r="D41728" s="31">
        <v>-302.47899999999998</v>
      </c>
      <c r="E41728" s="28">
        <v>291.11700000000002</v>
      </c>
    </row>
    <row r="41729" spans="4:5" x14ac:dyDescent="0.25">
      <c r="D41729" s="31">
        <v>-302.46300000000002</v>
      </c>
      <c r="E41729" s="28">
        <v>291.14999999999998</v>
      </c>
    </row>
    <row r="41730" spans="4:5" x14ac:dyDescent="0.25">
      <c r="D41730" s="31">
        <v>-302.447</v>
      </c>
      <c r="E41730" s="28">
        <v>291.18299999999999</v>
      </c>
    </row>
    <row r="41731" spans="4:5" x14ac:dyDescent="0.25">
      <c r="D41731" s="31">
        <v>-302.43099999999998</v>
      </c>
      <c r="E41731" s="28">
        <v>291.21699999999998</v>
      </c>
    </row>
    <row r="41732" spans="4:5" x14ac:dyDescent="0.25">
      <c r="D41732" s="31">
        <v>-302.41500000000002</v>
      </c>
      <c r="E41732" s="28">
        <v>291.25</v>
      </c>
    </row>
    <row r="41733" spans="4:5" x14ac:dyDescent="0.25">
      <c r="D41733" s="31">
        <v>-302.399</v>
      </c>
      <c r="E41733" s="28">
        <v>291.28399999999999</v>
      </c>
    </row>
    <row r="41734" spans="4:5" x14ac:dyDescent="0.25">
      <c r="D41734" s="31">
        <v>-302.38299999999998</v>
      </c>
      <c r="E41734" s="28">
        <v>291.31700000000001</v>
      </c>
    </row>
    <row r="41735" spans="4:5" x14ac:dyDescent="0.25">
      <c r="D41735" s="31">
        <v>-302.36700000000002</v>
      </c>
      <c r="E41735" s="28">
        <v>291.351</v>
      </c>
    </row>
    <row r="41736" spans="4:5" x14ac:dyDescent="0.25">
      <c r="D41736" s="31">
        <v>-302.351</v>
      </c>
      <c r="E41736" s="28">
        <v>291.38400000000001</v>
      </c>
    </row>
    <row r="41737" spans="4:5" x14ac:dyDescent="0.25">
      <c r="D41737" s="31">
        <v>-302.33499999999998</v>
      </c>
      <c r="E41737" s="28">
        <v>291.41800000000001</v>
      </c>
    </row>
    <row r="41738" spans="4:5" x14ac:dyDescent="0.25">
      <c r="D41738" s="31">
        <v>-302.31900000000002</v>
      </c>
      <c r="E41738" s="28">
        <v>291.45100000000002</v>
      </c>
    </row>
    <row r="41739" spans="4:5" x14ac:dyDescent="0.25">
      <c r="D41739" s="31">
        <v>-302.303</v>
      </c>
      <c r="E41739" s="28">
        <v>291.48500000000001</v>
      </c>
    </row>
    <row r="41740" spans="4:5" x14ac:dyDescent="0.25">
      <c r="D41740" s="31">
        <v>-302.28699999999998</v>
      </c>
      <c r="E41740" s="28">
        <v>291.51799999999997</v>
      </c>
    </row>
    <row r="41741" spans="4:5" x14ac:dyDescent="0.25">
      <c r="D41741" s="31">
        <v>-302.27100000000002</v>
      </c>
      <c r="E41741" s="28">
        <v>291.55200000000002</v>
      </c>
    </row>
    <row r="41742" spans="4:5" x14ac:dyDescent="0.25">
      <c r="D41742" s="31">
        <v>-302.255</v>
      </c>
      <c r="E41742" s="28">
        <v>291.58600000000001</v>
      </c>
    </row>
    <row r="41743" spans="4:5" x14ac:dyDescent="0.25">
      <c r="D41743" s="31">
        <v>-302.23899999999998</v>
      </c>
      <c r="E41743" s="28">
        <v>291.62</v>
      </c>
    </row>
    <row r="41744" spans="4:5" x14ac:dyDescent="0.25">
      <c r="D41744" s="31">
        <v>-302.22300000000001</v>
      </c>
      <c r="E41744" s="28">
        <v>291.65300000000002</v>
      </c>
    </row>
    <row r="41745" spans="4:5" x14ac:dyDescent="0.25">
      <c r="D41745" s="31">
        <v>-302.20699999999999</v>
      </c>
      <c r="E41745" s="28">
        <v>291.68700000000001</v>
      </c>
    </row>
    <row r="41746" spans="4:5" x14ac:dyDescent="0.25">
      <c r="D41746" s="31">
        <v>-302.19099999999997</v>
      </c>
      <c r="E41746" s="28">
        <v>291.721</v>
      </c>
    </row>
    <row r="41747" spans="4:5" x14ac:dyDescent="0.25">
      <c r="D41747" s="31">
        <v>-302.17500000000001</v>
      </c>
      <c r="E41747" s="28">
        <v>291.75400000000002</v>
      </c>
    </row>
    <row r="41748" spans="4:5" x14ac:dyDescent="0.25">
      <c r="D41748" s="31">
        <v>-302.15899999999999</v>
      </c>
      <c r="E41748" s="28">
        <v>291.78800000000001</v>
      </c>
    </row>
    <row r="41749" spans="4:5" x14ac:dyDescent="0.25">
      <c r="D41749" s="31">
        <v>-302.14299999999997</v>
      </c>
      <c r="E41749" s="28">
        <v>291.822</v>
      </c>
    </row>
    <row r="41750" spans="4:5" x14ac:dyDescent="0.25">
      <c r="D41750" s="31">
        <v>-302.12700000000001</v>
      </c>
      <c r="E41750" s="28">
        <v>291.85599999999999</v>
      </c>
    </row>
    <row r="41751" spans="4:5" x14ac:dyDescent="0.25">
      <c r="D41751" s="31">
        <v>-302.11099999999999</v>
      </c>
      <c r="E41751" s="28">
        <v>291.89</v>
      </c>
    </row>
    <row r="41752" spans="4:5" x14ac:dyDescent="0.25">
      <c r="D41752" s="31">
        <v>-302.09500000000003</v>
      </c>
      <c r="E41752" s="28">
        <v>291.92399999999998</v>
      </c>
    </row>
    <row r="41753" spans="4:5" x14ac:dyDescent="0.25">
      <c r="D41753" s="31">
        <v>-302.07900000000001</v>
      </c>
      <c r="E41753" s="28">
        <v>291.95800000000003</v>
      </c>
    </row>
    <row r="41754" spans="4:5" x14ac:dyDescent="0.25">
      <c r="D41754" s="31">
        <v>-302.06299999999999</v>
      </c>
      <c r="E41754" s="28">
        <v>291.99200000000002</v>
      </c>
    </row>
    <row r="41755" spans="4:5" x14ac:dyDescent="0.25">
      <c r="D41755" s="31">
        <v>-302.04700000000003</v>
      </c>
      <c r="E41755" s="28">
        <v>292.02600000000001</v>
      </c>
    </row>
    <row r="41756" spans="4:5" x14ac:dyDescent="0.25">
      <c r="D41756" s="31">
        <v>-302.03100000000001</v>
      </c>
      <c r="E41756" s="28">
        <v>292.06</v>
      </c>
    </row>
    <row r="41757" spans="4:5" x14ac:dyDescent="0.25">
      <c r="D41757" s="31">
        <v>-302.01499999999999</v>
      </c>
      <c r="E41757" s="28">
        <v>292.09399999999999</v>
      </c>
    </row>
    <row r="41758" spans="4:5" x14ac:dyDescent="0.25">
      <c r="D41758" s="31">
        <v>-301.99900000000002</v>
      </c>
      <c r="E41758" s="28">
        <v>292.12799999999999</v>
      </c>
    </row>
    <row r="41759" spans="4:5" x14ac:dyDescent="0.25">
      <c r="D41759" s="31">
        <v>-301.983</v>
      </c>
      <c r="E41759" s="28">
        <v>292.16199999999998</v>
      </c>
    </row>
    <row r="41760" spans="4:5" x14ac:dyDescent="0.25">
      <c r="D41760" s="31">
        <v>-301.96699999999998</v>
      </c>
      <c r="E41760" s="28">
        <v>292.19600000000003</v>
      </c>
    </row>
    <row r="41761" spans="4:5" x14ac:dyDescent="0.25">
      <c r="D41761" s="31">
        <v>-301.95100000000002</v>
      </c>
      <c r="E41761" s="28">
        <v>292.23</v>
      </c>
    </row>
    <row r="41762" spans="4:5" x14ac:dyDescent="0.25">
      <c r="D41762" s="31">
        <v>-301.935</v>
      </c>
      <c r="E41762" s="28">
        <v>292.26400000000001</v>
      </c>
    </row>
    <row r="41763" spans="4:5" x14ac:dyDescent="0.25">
      <c r="D41763" s="31">
        <v>-301.91899999999998</v>
      </c>
      <c r="E41763" s="28">
        <v>292.298</v>
      </c>
    </row>
    <row r="41764" spans="4:5" x14ac:dyDescent="0.25">
      <c r="D41764" s="31">
        <v>-301.90300000000002</v>
      </c>
      <c r="E41764" s="28">
        <v>292.33199999999999</v>
      </c>
    </row>
    <row r="41765" spans="4:5" x14ac:dyDescent="0.25">
      <c r="D41765" s="31">
        <v>-301.887</v>
      </c>
      <c r="E41765" s="28">
        <v>292.36700000000002</v>
      </c>
    </row>
    <row r="41766" spans="4:5" x14ac:dyDescent="0.25">
      <c r="D41766" s="31">
        <v>-301.87099999999998</v>
      </c>
      <c r="E41766" s="28">
        <v>292.40100000000001</v>
      </c>
    </row>
    <row r="41767" spans="4:5" x14ac:dyDescent="0.25">
      <c r="D41767" s="31">
        <v>-301.85500000000002</v>
      </c>
      <c r="E41767" s="28">
        <v>292.435</v>
      </c>
    </row>
    <row r="41768" spans="4:5" x14ac:dyDescent="0.25">
      <c r="D41768" s="31">
        <v>-301.839</v>
      </c>
      <c r="E41768" s="28">
        <v>292.46899999999999</v>
      </c>
    </row>
    <row r="41769" spans="4:5" x14ac:dyDescent="0.25">
      <c r="D41769" s="31">
        <v>-301.82299999999998</v>
      </c>
      <c r="E41769" s="28">
        <v>292.50400000000002</v>
      </c>
    </row>
    <row r="41770" spans="4:5" x14ac:dyDescent="0.25">
      <c r="D41770" s="31">
        <v>-301.80700000000002</v>
      </c>
      <c r="E41770" s="28">
        <v>292.53800000000001</v>
      </c>
    </row>
    <row r="41771" spans="4:5" x14ac:dyDescent="0.25">
      <c r="D41771" s="31">
        <v>-301.79199999999997</v>
      </c>
      <c r="E41771" s="28">
        <v>292.572</v>
      </c>
    </row>
    <row r="41772" spans="4:5" x14ac:dyDescent="0.25">
      <c r="D41772" s="31">
        <v>-301.77600000000001</v>
      </c>
      <c r="E41772" s="28">
        <v>292.60700000000003</v>
      </c>
    </row>
    <row r="41773" spans="4:5" x14ac:dyDescent="0.25">
      <c r="D41773" s="31">
        <v>-301.76</v>
      </c>
      <c r="E41773" s="28">
        <v>292.64100000000002</v>
      </c>
    </row>
    <row r="41774" spans="4:5" x14ac:dyDescent="0.25">
      <c r="D41774" s="31">
        <v>-301.74400000000003</v>
      </c>
      <c r="E41774" s="28">
        <v>292.67500000000001</v>
      </c>
    </row>
    <row r="41775" spans="4:5" x14ac:dyDescent="0.25">
      <c r="D41775" s="31">
        <v>-301.72800000000001</v>
      </c>
      <c r="E41775" s="28">
        <v>292.70999999999998</v>
      </c>
    </row>
    <row r="41776" spans="4:5" x14ac:dyDescent="0.25">
      <c r="D41776" s="31">
        <v>-301.71199999999999</v>
      </c>
      <c r="E41776" s="28">
        <v>292.74400000000003</v>
      </c>
    </row>
    <row r="41777" spans="4:5" x14ac:dyDescent="0.25">
      <c r="D41777" s="31">
        <v>-301.69600000000003</v>
      </c>
      <c r="E41777" s="28">
        <v>292.779</v>
      </c>
    </row>
    <row r="41778" spans="4:5" x14ac:dyDescent="0.25">
      <c r="D41778" s="31">
        <v>-301.68</v>
      </c>
      <c r="E41778" s="28">
        <v>292.81299999999999</v>
      </c>
    </row>
    <row r="41779" spans="4:5" x14ac:dyDescent="0.25">
      <c r="D41779" s="31">
        <v>-301.66399999999999</v>
      </c>
      <c r="E41779" s="28">
        <v>292.84800000000001</v>
      </c>
    </row>
    <row r="41780" spans="4:5" x14ac:dyDescent="0.25">
      <c r="D41780" s="31">
        <v>-301.64800000000002</v>
      </c>
      <c r="E41780" s="28">
        <v>292.88200000000001</v>
      </c>
    </row>
    <row r="41781" spans="4:5" x14ac:dyDescent="0.25">
      <c r="D41781" s="31">
        <v>-301.63200000000001</v>
      </c>
      <c r="E41781" s="28">
        <v>292.91699999999997</v>
      </c>
    </row>
    <row r="41782" spans="4:5" x14ac:dyDescent="0.25">
      <c r="D41782" s="31">
        <v>-301.61599999999999</v>
      </c>
      <c r="E41782" s="28">
        <v>292.952</v>
      </c>
    </row>
    <row r="41783" spans="4:5" x14ac:dyDescent="0.25">
      <c r="D41783" s="31">
        <v>-301.60000000000002</v>
      </c>
      <c r="E41783" s="28">
        <v>292.98599999999999</v>
      </c>
    </row>
    <row r="41784" spans="4:5" x14ac:dyDescent="0.25">
      <c r="D41784" s="31">
        <v>-301.584</v>
      </c>
      <c r="E41784" s="28">
        <v>293.02100000000002</v>
      </c>
    </row>
    <row r="41785" spans="4:5" x14ac:dyDescent="0.25">
      <c r="D41785" s="31">
        <v>-301.56799999999998</v>
      </c>
      <c r="E41785" s="28">
        <v>293.05599999999998</v>
      </c>
    </row>
    <row r="41786" spans="4:5" x14ac:dyDescent="0.25">
      <c r="D41786" s="31">
        <v>-301.55200000000002</v>
      </c>
      <c r="E41786" s="28">
        <v>293.08999999999997</v>
      </c>
    </row>
    <row r="41787" spans="4:5" x14ac:dyDescent="0.25">
      <c r="D41787" s="31">
        <v>-301.536</v>
      </c>
      <c r="E41787" s="28">
        <v>293.125</v>
      </c>
    </row>
    <row r="41788" spans="4:5" x14ac:dyDescent="0.25">
      <c r="D41788" s="31">
        <v>-301.52</v>
      </c>
      <c r="E41788" s="28">
        <v>293.16000000000003</v>
      </c>
    </row>
    <row r="41789" spans="4:5" x14ac:dyDescent="0.25">
      <c r="D41789" s="31">
        <v>-301.50400000000002</v>
      </c>
      <c r="E41789" s="28">
        <v>293.19499999999999</v>
      </c>
    </row>
    <row r="41790" spans="4:5" x14ac:dyDescent="0.25">
      <c r="D41790" s="31">
        <v>-301.488</v>
      </c>
      <c r="E41790" s="28">
        <v>293.22899999999998</v>
      </c>
    </row>
    <row r="41791" spans="4:5" x14ac:dyDescent="0.25">
      <c r="D41791" s="31">
        <v>-301.47199999999998</v>
      </c>
      <c r="E41791" s="28">
        <v>293.26400000000001</v>
      </c>
    </row>
    <row r="41792" spans="4:5" x14ac:dyDescent="0.25">
      <c r="D41792" s="31">
        <v>-301.45600000000002</v>
      </c>
      <c r="E41792" s="28">
        <v>293.29899999999998</v>
      </c>
    </row>
    <row r="41793" spans="4:5" x14ac:dyDescent="0.25">
      <c r="D41793" s="31">
        <v>-301.44</v>
      </c>
      <c r="E41793" s="28">
        <v>293.334</v>
      </c>
    </row>
    <row r="41794" spans="4:5" x14ac:dyDescent="0.25">
      <c r="D41794" s="31">
        <v>-301.42399999999998</v>
      </c>
      <c r="E41794" s="28">
        <v>293.36900000000003</v>
      </c>
    </row>
    <row r="41795" spans="4:5" x14ac:dyDescent="0.25">
      <c r="D41795" s="31">
        <v>-301.40800000000002</v>
      </c>
      <c r="E41795" s="28">
        <v>293.404</v>
      </c>
    </row>
    <row r="41796" spans="4:5" x14ac:dyDescent="0.25">
      <c r="D41796" s="31">
        <v>-301.392</v>
      </c>
      <c r="E41796" s="28">
        <v>293.43900000000002</v>
      </c>
    </row>
    <row r="41797" spans="4:5" x14ac:dyDescent="0.25">
      <c r="D41797" s="31">
        <v>-301.37599999999998</v>
      </c>
      <c r="E41797" s="28">
        <v>293.47399999999999</v>
      </c>
    </row>
    <row r="41798" spans="4:5" x14ac:dyDescent="0.25">
      <c r="D41798" s="31">
        <v>-301.36</v>
      </c>
      <c r="E41798" s="28">
        <v>293.50799999999998</v>
      </c>
    </row>
    <row r="41799" spans="4:5" x14ac:dyDescent="0.25">
      <c r="D41799" s="31">
        <v>-301.34399999999999</v>
      </c>
      <c r="E41799" s="28">
        <v>293.54300000000001</v>
      </c>
    </row>
    <row r="41800" spans="4:5" x14ac:dyDescent="0.25">
      <c r="D41800" s="31">
        <v>-301.32799999999997</v>
      </c>
      <c r="E41800" s="28">
        <v>293.57799999999997</v>
      </c>
    </row>
    <row r="41801" spans="4:5" x14ac:dyDescent="0.25">
      <c r="D41801" s="31">
        <v>-301.31200000000001</v>
      </c>
      <c r="E41801" s="28">
        <v>293.61399999999998</v>
      </c>
    </row>
    <row r="41802" spans="4:5" x14ac:dyDescent="0.25">
      <c r="D41802" s="31">
        <v>-301.29599999999999</v>
      </c>
      <c r="E41802" s="28">
        <v>293.649</v>
      </c>
    </row>
    <row r="41803" spans="4:5" x14ac:dyDescent="0.25">
      <c r="D41803" s="31">
        <v>-301.27999999999997</v>
      </c>
      <c r="E41803" s="28">
        <v>293.68400000000003</v>
      </c>
    </row>
    <row r="41804" spans="4:5" x14ac:dyDescent="0.25">
      <c r="D41804" s="31">
        <v>-301.26400000000001</v>
      </c>
      <c r="E41804" s="28">
        <v>293.71899999999999</v>
      </c>
    </row>
    <row r="41805" spans="4:5" x14ac:dyDescent="0.25">
      <c r="D41805" s="31">
        <v>-301.24799999999999</v>
      </c>
      <c r="E41805" s="28">
        <v>293.75400000000002</v>
      </c>
    </row>
    <row r="41806" spans="4:5" x14ac:dyDescent="0.25">
      <c r="D41806" s="31">
        <v>-301.23200000000003</v>
      </c>
      <c r="E41806" s="28">
        <v>293.78899999999999</v>
      </c>
    </row>
    <row r="41807" spans="4:5" x14ac:dyDescent="0.25">
      <c r="D41807" s="31">
        <v>-301.21600000000001</v>
      </c>
      <c r="E41807" s="28">
        <v>293.82400000000001</v>
      </c>
    </row>
    <row r="41808" spans="4:5" x14ac:dyDescent="0.25">
      <c r="D41808" s="31">
        <v>-301.2</v>
      </c>
      <c r="E41808" s="28">
        <v>293.86</v>
      </c>
    </row>
    <row r="41809" spans="4:5" x14ac:dyDescent="0.25">
      <c r="D41809" s="31">
        <v>-301.18400000000003</v>
      </c>
      <c r="E41809" s="28">
        <v>293.89499999999998</v>
      </c>
    </row>
    <row r="41810" spans="4:5" x14ac:dyDescent="0.25">
      <c r="D41810" s="31">
        <v>-301.16800000000001</v>
      </c>
      <c r="E41810" s="28">
        <v>293.93</v>
      </c>
    </row>
    <row r="41811" spans="4:5" x14ac:dyDescent="0.25">
      <c r="D41811" s="31">
        <v>-301.15199999999999</v>
      </c>
      <c r="E41811" s="28">
        <v>293.96499999999997</v>
      </c>
    </row>
    <row r="41812" spans="4:5" x14ac:dyDescent="0.25">
      <c r="D41812" s="31">
        <v>-301.13600000000002</v>
      </c>
      <c r="E41812" s="28">
        <v>294.00099999999998</v>
      </c>
    </row>
    <row r="41813" spans="4:5" x14ac:dyDescent="0.25">
      <c r="D41813" s="31">
        <v>-301.12</v>
      </c>
      <c r="E41813" s="28">
        <v>294.036</v>
      </c>
    </row>
    <row r="41814" spans="4:5" x14ac:dyDescent="0.25">
      <c r="D41814" s="31">
        <v>-301.10399999999998</v>
      </c>
      <c r="E41814" s="28">
        <v>294.07100000000003</v>
      </c>
    </row>
    <row r="41815" spans="4:5" x14ac:dyDescent="0.25">
      <c r="D41815" s="31">
        <v>-301.08800000000002</v>
      </c>
      <c r="E41815" s="28">
        <v>294.10700000000003</v>
      </c>
    </row>
    <row r="41816" spans="4:5" x14ac:dyDescent="0.25">
      <c r="D41816" s="31">
        <v>-301.072</v>
      </c>
      <c r="E41816" s="28">
        <v>294.142</v>
      </c>
    </row>
    <row r="41817" spans="4:5" x14ac:dyDescent="0.25">
      <c r="D41817" s="31">
        <v>-301.05599999999998</v>
      </c>
      <c r="E41817" s="28">
        <v>294.17700000000002</v>
      </c>
    </row>
    <row r="41818" spans="4:5" x14ac:dyDescent="0.25">
      <c r="D41818" s="31">
        <v>-301.04000000000002</v>
      </c>
      <c r="E41818" s="28">
        <v>294.21300000000002</v>
      </c>
    </row>
    <row r="41819" spans="4:5" x14ac:dyDescent="0.25">
      <c r="D41819" s="31">
        <v>-301.024</v>
      </c>
      <c r="E41819" s="28">
        <v>294.24799999999999</v>
      </c>
    </row>
    <row r="41820" spans="4:5" x14ac:dyDescent="0.25">
      <c r="D41820" s="31">
        <v>-301.00799999999998</v>
      </c>
      <c r="E41820" s="28">
        <v>294.28399999999999</v>
      </c>
    </row>
    <row r="41821" spans="4:5" x14ac:dyDescent="0.25">
      <c r="D41821" s="31">
        <v>-300.99200000000002</v>
      </c>
      <c r="E41821" s="28">
        <v>294.31900000000002</v>
      </c>
    </row>
    <row r="41822" spans="4:5" x14ac:dyDescent="0.25">
      <c r="D41822" s="31">
        <v>-300.976</v>
      </c>
      <c r="E41822" s="28">
        <v>294.35500000000002</v>
      </c>
    </row>
    <row r="41823" spans="4:5" x14ac:dyDescent="0.25">
      <c r="D41823" s="31">
        <v>-300.95999999999998</v>
      </c>
      <c r="E41823" s="28">
        <v>294.39</v>
      </c>
    </row>
    <row r="41824" spans="4:5" x14ac:dyDescent="0.25">
      <c r="D41824" s="31">
        <v>-300.94400000000002</v>
      </c>
      <c r="E41824" s="28">
        <v>294.42599999999999</v>
      </c>
    </row>
    <row r="41825" spans="4:5" x14ac:dyDescent="0.25">
      <c r="D41825" s="31">
        <v>-300.928</v>
      </c>
      <c r="E41825" s="28">
        <v>294.46199999999999</v>
      </c>
    </row>
    <row r="41826" spans="4:5" x14ac:dyDescent="0.25">
      <c r="D41826" s="31">
        <v>-300.91199999999998</v>
      </c>
      <c r="E41826" s="28">
        <v>294.49700000000001</v>
      </c>
    </row>
    <row r="41827" spans="4:5" x14ac:dyDescent="0.25">
      <c r="D41827" s="31">
        <v>-300.89600000000002</v>
      </c>
      <c r="E41827" s="28">
        <v>294.53300000000002</v>
      </c>
    </row>
    <row r="41828" spans="4:5" x14ac:dyDescent="0.25">
      <c r="D41828" s="31">
        <v>-300.88</v>
      </c>
      <c r="E41828" s="28">
        <v>294.56900000000002</v>
      </c>
    </row>
    <row r="41829" spans="4:5" x14ac:dyDescent="0.25">
      <c r="D41829" s="31">
        <v>-300.86399999999998</v>
      </c>
      <c r="E41829" s="28">
        <v>294.60399999999998</v>
      </c>
    </row>
    <row r="41830" spans="4:5" x14ac:dyDescent="0.25">
      <c r="D41830" s="31">
        <v>-300.84800000000001</v>
      </c>
      <c r="E41830" s="28">
        <v>294.64</v>
      </c>
    </row>
    <row r="41831" spans="4:5" x14ac:dyDescent="0.25">
      <c r="D41831" s="31">
        <v>-300.83199999999999</v>
      </c>
      <c r="E41831" s="28">
        <v>294.67599999999999</v>
      </c>
    </row>
    <row r="41832" spans="4:5" x14ac:dyDescent="0.25">
      <c r="D41832" s="31">
        <v>-300.81599999999997</v>
      </c>
      <c r="E41832" s="28">
        <v>294.71199999999999</v>
      </c>
    </row>
    <row r="41833" spans="4:5" x14ac:dyDescent="0.25">
      <c r="D41833" s="31">
        <v>-300.8</v>
      </c>
      <c r="E41833" s="28">
        <v>294.74700000000001</v>
      </c>
    </row>
    <row r="41834" spans="4:5" x14ac:dyDescent="0.25">
      <c r="D41834" s="31">
        <v>-300.78399999999999</v>
      </c>
      <c r="E41834" s="28">
        <v>294.78300000000002</v>
      </c>
    </row>
    <row r="41835" spans="4:5" x14ac:dyDescent="0.25">
      <c r="D41835" s="31">
        <v>-300.76799999999997</v>
      </c>
      <c r="E41835" s="28">
        <v>294.81900000000002</v>
      </c>
    </row>
    <row r="41836" spans="4:5" x14ac:dyDescent="0.25">
      <c r="D41836" s="31">
        <v>-300.75200000000001</v>
      </c>
      <c r="E41836" s="28">
        <v>294.85500000000002</v>
      </c>
    </row>
    <row r="41837" spans="4:5" x14ac:dyDescent="0.25">
      <c r="D41837" s="31">
        <v>-300.73599999999999</v>
      </c>
      <c r="E41837" s="28">
        <v>294.89100000000002</v>
      </c>
    </row>
    <row r="41838" spans="4:5" x14ac:dyDescent="0.25">
      <c r="D41838" s="31">
        <v>-300.72000000000003</v>
      </c>
      <c r="E41838" s="28">
        <v>294.92700000000002</v>
      </c>
    </row>
    <row r="41839" spans="4:5" x14ac:dyDescent="0.25">
      <c r="D41839" s="31">
        <v>-300.70400000000001</v>
      </c>
      <c r="E41839" s="28">
        <v>294.96300000000002</v>
      </c>
    </row>
    <row r="41840" spans="4:5" x14ac:dyDescent="0.25">
      <c r="D41840" s="31">
        <v>-300.68799999999999</v>
      </c>
      <c r="E41840" s="28">
        <v>294.99900000000002</v>
      </c>
    </row>
    <row r="41841" spans="4:5" x14ac:dyDescent="0.25">
      <c r="D41841" s="31">
        <v>-300.67200000000003</v>
      </c>
      <c r="E41841" s="28">
        <v>295.03399999999999</v>
      </c>
    </row>
    <row r="41842" spans="4:5" x14ac:dyDescent="0.25">
      <c r="D41842" s="31">
        <v>-300.65600000000001</v>
      </c>
      <c r="E41842" s="28">
        <v>295.07</v>
      </c>
    </row>
    <row r="41843" spans="4:5" x14ac:dyDescent="0.25">
      <c r="D41843" s="31">
        <v>-300.64</v>
      </c>
      <c r="E41843" s="28">
        <v>295.10700000000003</v>
      </c>
    </row>
    <row r="41844" spans="4:5" x14ac:dyDescent="0.25">
      <c r="D41844" s="31">
        <v>-300.62400000000002</v>
      </c>
      <c r="E41844" s="28">
        <v>295.14299999999997</v>
      </c>
    </row>
    <row r="41845" spans="4:5" x14ac:dyDescent="0.25">
      <c r="D41845" s="31">
        <v>-300.608</v>
      </c>
      <c r="E41845" s="28">
        <v>295.17899999999997</v>
      </c>
    </row>
    <row r="41846" spans="4:5" x14ac:dyDescent="0.25">
      <c r="D41846" s="31">
        <v>-300.59199999999998</v>
      </c>
      <c r="E41846" s="28">
        <v>295.21499999999997</v>
      </c>
    </row>
    <row r="41847" spans="4:5" x14ac:dyDescent="0.25">
      <c r="D41847" s="31">
        <v>-300.57600000000002</v>
      </c>
      <c r="E41847" s="28">
        <v>295.25099999999998</v>
      </c>
    </row>
    <row r="41848" spans="4:5" x14ac:dyDescent="0.25">
      <c r="D41848" s="31">
        <v>-300.56</v>
      </c>
      <c r="E41848" s="28">
        <v>295.28699999999998</v>
      </c>
    </row>
    <row r="41849" spans="4:5" x14ac:dyDescent="0.25">
      <c r="D41849" s="31">
        <v>-300.54399999999998</v>
      </c>
      <c r="E41849" s="28">
        <v>295.32299999999998</v>
      </c>
    </row>
    <row r="41850" spans="4:5" x14ac:dyDescent="0.25">
      <c r="D41850" s="31">
        <v>-300.52800000000002</v>
      </c>
      <c r="E41850" s="28">
        <v>295.35899999999998</v>
      </c>
    </row>
    <row r="41851" spans="4:5" x14ac:dyDescent="0.25">
      <c r="D41851" s="31">
        <v>-300.512</v>
      </c>
      <c r="E41851" s="28">
        <v>295.39600000000002</v>
      </c>
    </row>
    <row r="41852" spans="4:5" x14ac:dyDescent="0.25">
      <c r="D41852" s="31">
        <v>-300.49599999999998</v>
      </c>
      <c r="E41852" s="28">
        <v>295.43200000000002</v>
      </c>
    </row>
    <row r="41853" spans="4:5" x14ac:dyDescent="0.25">
      <c r="D41853" s="31">
        <v>-300.48</v>
      </c>
      <c r="E41853" s="28">
        <v>295.46800000000002</v>
      </c>
    </row>
    <row r="41854" spans="4:5" x14ac:dyDescent="0.25">
      <c r="D41854" s="31">
        <v>-300.464</v>
      </c>
      <c r="E41854" s="28">
        <v>295.50400000000002</v>
      </c>
    </row>
    <row r="41855" spans="4:5" x14ac:dyDescent="0.25">
      <c r="D41855" s="31">
        <v>-300.44799999999998</v>
      </c>
      <c r="E41855" s="28">
        <v>295.541</v>
      </c>
    </row>
    <row r="41856" spans="4:5" x14ac:dyDescent="0.25">
      <c r="D41856" s="31">
        <v>-300.43200000000002</v>
      </c>
      <c r="E41856" s="28">
        <v>295.577</v>
      </c>
    </row>
    <row r="41857" spans="4:5" x14ac:dyDescent="0.25">
      <c r="D41857" s="31">
        <v>-300.416</v>
      </c>
      <c r="E41857" s="28">
        <v>295.613</v>
      </c>
    </row>
    <row r="41858" spans="4:5" x14ac:dyDescent="0.25">
      <c r="D41858" s="31">
        <v>-300.39999999999998</v>
      </c>
      <c r="E41858" s="28">
        <v>295.64999999999998</v>
      </c>
    </row>
    <row r="41859" spans="4:5" x14ac:dyDescent="0.25">
      <c r="D41859" s="31">
        <v>-300.38400000000001</v>
      </c>
      <c r="E41859" s="28">
        <v>295.68599999999998</v>
      </c>
    </row>
    <row r="41860" spans="4:5" x14ac:dyDescent="0.25">
      <c r="D41860" s="31">
        <v>-300.36799999999999</v>
      </c>
      <c r="E41860" s="28">
        <v>295.72199999999998</v>
      </c>
    </row>
    <row r="41861" spans="4:5" x14ac:dyDescent="0.25">
      <c r="D41861" s="31">
        <v>-300.35199999999998</v>
      </c>
      <c r="E41861" s="28">
        <v>295.75900000000001</v>
      </c>
    </row>
    <row r="41862" spans="4:5" x14ac:dyDescent="0.25">
      <c r="D41862" s="31">
        <v>-300.33600000000001</v>
      </c>
      <c r="E41862" s="28">
        <v>295.79500000000002</v>
      </c>
    </row>
    <row r="41863" spans="4:5" x14ac:dyDescent="0.25">
      <c r="D41863" s="31">
        <v>-300.32</v>
      </c>
      <c r="E41863" s="28">
        <v>295.83199999999999</v>
      </c>
    </row>
    <row r="41864" spans="4:5" x14ac:dyDescent="0.25">
      <c r="D41864" s="31">
        <v>-300.30399999999997</v>
      </c>
      <c r="E41864" s="28">
        <v>295.86799999999999</v>
      </c>
    </row>
    <row r="41865" spans="4:5" x14ac:dyDescent="0.25">
      <c r="D41865" s="31">
        <v>-300.28800000000001</v>
      </c>
      <c r="E41865" s="28">
        <v>295.90499999999997</v>
      </c>
    </row>
    <row r="41866" spans="4:5" x14ac:dyDescent="0.25">
      <c r="D41866" s="31">
        <v>-300.27199999999999</v>
      </c>
      <c r="E41866" s="28">
        <v>295.94099999999997</v>
      </c>
    </row>
    <row r="41867" spans="4:5" x14ac:dyDescent="0.25">
      <c r="D41867" s="31">
        <v>-300.25599999999997</v>
      </c>
      <c r="E41867" s="28">
        <v>295.97800000000001</v>
      </c>
    </row>
    <row r="41868" spans="4:5" x14ac:dyDescent="0.25">
      <c r="D41868" s="31">
        <v>-300.24</v>
      </c>
      <c r="E41868" s="28">
        <v>296.01400000000001</v>
      </c>
    </row>
    <row r="41869" spans="4:5" x14ac:dyDescent="0.25">
      <c r="D41869" s="31">
        <v>-300.22399999999999</v>
      </c>
      <c r="E41869" s="28">
        <v>296.05099999999999</v>
      </c>
    </row>
    <row r="41870" spans="4:5" x14ac:dyDescent="0.25">
      <c r="D41870" s="31">
        <v>-300.20800000000003</v>
      </c>
      <c r="E41870" s="28">
        <v>296.08800000000002</v>
      </c>
    </row>
    <row r="41871" spans="4:5" x14ac:dyDescent="0.25">
      <c r="D41871" s="31">
        <v>-300.19200000000001</v>
      </c>
      <c r="E41871" s="28">
        <v>296.12400000000002</v>
      </c>
    </row>
    <row r="41872" spans="4:5" x14ac:dyDescent="0.25">
      <c r="D41872" s="31">
        <v>-300.17599999999999</v>
      </c>
      <c r="E41872" s="28">
        <v>296.161</v>
      </c>
    </row>
    <row r="41873" spans="4:5" x14ac:dyDescent="0.25">
      <c r="D41873" s="31">
        <v>-300.16000000000003</v>
      </c>
      <c r="E41873" s="28">
        <v>296.19799999999998</v>
      </c>
    </row>
    <row r="41874" spans="4:5" x14ac:dyDescent="0.25">
      <c r="D41874" s="31">
        <v>-300.14400000000001</v>
      </c>
      <c r="E41874" s="28">
        <v>296.23500000000001</v>
      </c>
    </row>
    <row r="41875" spans="4:5" x14ac:dyDescent="0.25">
      <c r="D41875" s="31">
        <v>-300.12799999999999</v>
      </c>
      <c r="E41875" s="28">
        <v>296.27100000000002</v>
      </c>
    </row>
    <row r="41876" spans="4:5" x14ac:dyDescent="0.25">
      <c r="D41876" s="31">
        <v>-300.11200000000002</v>
      </c>
      <c r="E41876" s="28">
        <v>296.30799999999999</v>
      </c>
    </row>
    <row r="41877" spans="4:5" x14ac:dyDescent="0.25">
      <c r="D41877" s="31">
        <v>-300.096</v>
      </c>
      <c r="E41877" s="28">
        <v>296.34500000000003</v>
      </c>
    </row>
    <row r="41878" spans="4:5" x14ac:dyDescent="0.25">
      <c r="D41878" s="31">
        <v>-300.08</v>
      </c>
      <c r="E41878" s="28">
        <v>296.38200000000001</v>
      </c>
    </row>
    <row r="41879" spans="4:5" x14ac:dyDescent="0.25">
      <c r="D41879" s="31">
        <v>-300.06400000000002</v>
      </c>
      <c r="E41879" s="28">
        <v>296.41899999999998</v>
      </c>
    </row>
    <row r="41880" spans="4:5" x14ac:dyDescent="0.25">
      <c r="D41880" s="31">
        <v>-300.048</v>
      </c>
      <c r="E41880" s="28">
        <v>296.45499999999998</v>
      </c>
    </row>
    <row r="41881" spans="4:5" x14ac:dyDescent="0.25">
      <c r="D41881" s="31">
        <v>-300.03199999999998</v>
      </c>
      <c r="E41881" s="28">
        <v>296.49200000000002</v>
      </c>
    </row>
    <row r="41882" spans="4:5" x14ac:dyDescent="0.25">
      <c r="D41882" s="31">
        <v>-300.01600000000002</v>
      </c>
      <c r="E41882" s="28">
        <v>296.529</v>
      </c>
    </row>
    <row r="41883" spans="4:5" x14ac:dyDescent="0.25">
      <c r="D41883" s="31">
        <v>-300</v>
      </c>
      <c r="E41883" s="28">
        <v>296.56599999999997</v>
      </c>
    </row>
    <row r="41884" spans="4:5" x14ac:dyDescent="0.25">
      <c r="D41884" s="31">
        <v>-299.98399999999998</v>
      </c>
      <c r="E41884" s="28">
        <v>296.60300000000001</v>
      </c>
    </row>
    <row r="41885" spans="4:5" x14ac:dyDescent="0.25">
      <c r="D41885" s="31">
        <v>-299.96899999999999</v>
      </c>
      <c r="E41885" s="28">
        <v>296.64</v>
      </c>
    </row>
    <row r="41886" spans="4:5" x14ac:dyDescent="0.25">
      <c r="D41886" s="31">
        <v>-299.95299999999997</v>
      </c>
      <c r="E41886" s="28">
        <v>296.67700000000002</v>
      </c>
    </row>
    <row r="41887" spans="4:5" x14ac:dyDescent="0.25">
      <c r="D41887" s="31">
        <v>-299.93700000000001</v>
      </c>
      <c r="E41887" s="28">
        <v>296.714</v>
      </c>
    </row>
    <row r="41888" spans="4:5" x14ac:dyDescent="0.25">
      <c r="D41888" s="31">
        <v>-299.92099999999999</v>
      </c>
      <c r="E41888" s="28">
        <v>296.75099999999998</v>
      </c>
    </row>
    <row r="41889" spans="4:5" x14ac:dyDescent="0.25">
      <c r="D41889" s="31">
        <v>-299.90499999999997</v>
      </c>
      <c r="E41889" s="28">
        <v>296.78800000000001</v>
      </c>
    </row>
    <row r="41890" spans="4:5" x14ac:dyDescent="0.25">
      <c r="D41890" s="31">
        <v>-299.88900000000001</v>
      </c>
      <c r="E41890" s="28">
        <v>296.82499999999999</v>
      </c>
    </row>
    <row r="41891" spans="4:5" x14ac:dyDescent="0.25">
      <c r="D41891" s="31">
        <v>-299.87299999999999</v>
      </c>
      <c r="E41891" s="28">
        <v>296.863</v>
      </c>
    </row>
    <row r="41892" spans="4:5" x14ac:dyDescent="0.25">
      <c r="D41892" s="31">
        <v>-299.85700000000003</v>
      </c>
      <c r="E41892" s="28">
        <v>296.89999999999998</v>
      </c>
    </row>
    <row r="41893" spans="4:5" x14ac:dyDescent="0.25">
      <c r="D41893" s="31">
        <v>-299.84100000000001</v>
      </c>
      <c r="E41893" s="28">
        <v>296.93700000000001</v>
      </c>
    </row>
    <row r="41894" spans="4:5" x14ac:dyDescent="0.25">
      <c r="D41894" s="31">
        <v>-299.82499999999999</v>
      </c>
      <c r="E41894" s="28">
        <v>296.97399999999999</v>
      </c>
    </row>
    <row r="41895" spans="4:5" x14ac:dyDescent="0.25">
      <c r="D41895" s="31">
        <v>-299.80900000000003</v>
      </c>
      <c r="E41895" s="28">
        <v>297.01100000000002</v>
      </c>
    </row>
    <row r="41896" spans="4:5" x14ac:dyDescent="0.25">
      <c r="D41896" s="31">
        <v>-299.79300000000001</v>
      </c>
      <c r="E41896" s="28">
        <v>297.048</v>
      </c>
    </row>
    <row r="41897" spans="4:5" x14ac:dyDescent="0.25">
      <c r="D41897" s="31">
        <v>-299.77699999999999</v>
      </c>
      <c r="E41897" s="28">
        <v>297.08600000000001</v>
      </c>
    </row>
    <row r="41898" spans="4:5" x14ac:dyDescent="0.25">
      <c r="D41898" s="31">
        <v>-299.76100000000002</v>
      </c>
      <c r="E41898" s="28">
        <v>297.12299999999999</v>
      </c>
    </row>
    <row r="41899" spans="4:5" x14ac:dyDescent="0.25">
      <c r="D41899" s="31">
        <v>-299.745</v>
      </c>
      <c r="E41899" s="28">
        <v>297.16000000000003</v>
      </c>
    </row>
    <row r="41900" spans="4:5" x14ac:dyDescent="0.25">
      <c r="D41900" s="31">
        <v>-299.72899999999998</v>
      </c>
      <c r="E41900" s="28">
        <v>297.19799999999998</v>
      </c>
    </row>
    <row r="41901" spans="4:5" x14ac:dyDescent="0.25">
      <c r="D41901" s="31">
        <v>-299.71300000000002</v>
      </c>
      <c r="E41901" s="28">
        <v>297.23500000000001</v>
      </c>
    </row>
    <row r="41902" spans="4:5" x14ac:dyDescent="0.25">
      <c r="D41902" s="31">
        <v>-299.697</v>
      </c>
      <c r="E41902" s="28">
        <v>297.27199999999999</v>
      </c>
    </row>
    <row r="41903" spans="4:5" x14ac:dyDescent="0.25">
      <c r="D41903" s="31">
        <v>-299.68099999999998</v>
      </c>
      <c r="E41903" s="28">
        <v>297.31</v>
      </c>
    </row>
    <row r="41904" spans="4:5" x14ac:dyDescent="0.25">
      <c r="D41904" s="31">
        <v>-299.66500000000002</v>
      </c>
      <c r="E41904" s="28">
        <v>297.34699999999998</v>
      </c>
    </row>
    <row r="41905" spans="4:5" x14ac:dyDescent="0.25">
      <c r="D41905" s="31">
        <v>-299.649</v>
      </c>
      <c r="E41905" s="28">
        <v>297.38499999999999</v>
      </c>
    </row>
    <row r="41906" spans="4:5" x14ac:dyDescent="0.25">
      <c r="D41906" s="31">
        <v>-299.63299999999998</v>
      </c>
      <c r="E41906" s="28">
        <v>297.42200000000003</v>
      </c>
    </row>
    <row r="41907" spans="4:5" x14ac:dyDescent="0.25">
      <c r="D41907" s="31">
        <v>-299.61700000000002</v>
      </c>
      <c r="E41907" s="28">
        <v>297.45999999999998</v>
      </c>
    </row>
    <row r="41908" spans="4:5" x14ac:dyDescent="0.25">
      <c r="D41908" s="31">
        <v>-299.601</v>
      </c>
      <c r="E41908" s="28">
        <v>297.49700000000001</v>
      </c>
    </row>
    <row r="41909" spans="4:5" x14ac:dyDescent="0.25">
      <c r="D41909" s="31">
        <v>-299.58499999999998</v>
      </c>
      <c r="E41909" s="28">
        <v>297.53500000000003</v>
      </c>
    </row>
    <row r="41910" spans="4:5" x14ac:dyDescent="0.25">
      <c r="D41910" s="31">
        <v>-299.56900000000002</v>
      </c>
      <c r="E41910" s="28">
        <v>297.572</v>
      </c>
    </row>
    <row r="41911" spans="4:5" x14ac:dyDescent="0.25">
      <c r="D41911" s="31">
        <v>-299.553</v>
      </c>
      <c r="E41911" s="28">
        <v>297.61</v>
      </c>
    </row>
    <row r="41912" spans="4:5" x14ac:dyDescent="0.25">
      <c r="D41912" s="31">
        <v>-299.53699999999998</v>
      </c>
      <c r="E41912" s="28">
        <v>297.64699999999999</v>
      </c>
    </row>
    <row r="41913" spans="4:5" x14ac:dyDescent="0.25">
      <c r="D41913" s="31">
        <v>-299.52100000000002</v>
      </c>
      <c r="E41913" s="28">
        <v>297.685</v>
      </c>
    </row>
    <row r="41914" spans="4:5" x14ac:dyDescent="0.25">
      <c r="D41914" s="31">
        <v>-299.505</v>
      </c>
      <c r="E41914" s="28">
        <v>297.72300000000001</v>
      </c>
    </row>
    <row r="41915" spans="4:5" x14ac:dyDescent="0.25">
      <c r="D41915" s="31">
        <v>-299.48899999999998</v>
      </c>
      <c r="E41915" s="28">
        <v>297.76</v>
      </c>
    </row>
    <row r="41916" spans="4:5" x14ac:dyDescent="0.25">
      <c r="D41916" s="31">
        <v>-299.47300000000001</v>
      </c>
      <c r="E41916" s="28">
        <v>297.798</v>
      </c>
    </row>
    <row r="41917" spans="4:5" x14ac:dyDescent="0.25">
      <c r="D41917" s="31">
        <v>-299.45699999999999</v>
      </c>
      <c r="E41917" s="28">
        <v>297.83600000000001</v>
      </c>
    </row>
    <row r="41918" spans="4:5" x14ac:dyDescent="0.25">
      <c r="D41918" s="31">
        <v>-299.44099999999997</v>
      </c>
      <c r="E41918" s="28">
        <v>297.87299999999999</v>
      </c>
    </row>
    <row r="41919" spans="4:5" x14ac:dyDescent="0.25">
      <c r="D41919" s="31">
        <v>-299.42500000000001</v>
      </c>
      <c r="E41919" s="28">
        <v>297.911</v>
      </c>
    </row>
    <row r="41920" spans="4:5" x14ac:dyDescent="0.25">
      <c r="D41920" s="31">
        <v>-299.40899999999999</v>
      </c>
      <c r="E41920" s="28">
        <v>297.94900000000001</v>
      </c>
    </row>
    <row r="41921" spans="4:5" x14ac:dyDescent="0.25">
      <c r="D41921" s="31">
        <v>-299.39299999999997</v>
      </c>
      <c r="E41921" s="28">
        <v>297.98700000000002</v>
      </c>
    </row>
    <row r="41922" spans="4:5" x14ac:dyDescent="0.25">
      <c r="D41922" s="31">
        <v>-299.37700000000001</v>
      </c>
      <c r="E41922" s="28">
        <v>298.02499999999998</v>
      </c>
    </row>
    <row r="41923" spans="4:5" x14ac:dyDescent="0.25">
      <c r="D41923" s="31">
        <v>-299.36099999999999</v>
      </c>
      <c r="E41923" s="28">
        <v>298.06200000000001</v>
      </c>
    </row>
    <row r="41924" spans="4:5" x14ac:dyDescent="0.25">
      <c r="D41924" s="31">
        <v>-299.34500000000003</v>
      </c>
      <c r="E41924" s="28">
        <v>298.10000000000002</v>
      </c>
    </row>
    <row r="41925" spans="4:5" x14ac:dyDescent="0.25">
      <c r="D41925" s="31">
        <v>-299.32900000000001</v>
      </c>
      <c r="E41925" s="28">
        <v>298.13799999999998</v>
      </c>
    </row>
    <row r="41926" spans="4:5" x14ac:dyDescent="0.25">
      <c r="D41926" s="31">
        <v>-299.31299999999999</v>
      </c>
      <c r="E41926" s="28">
        <v>298.17599999999999</v>
      </c>
    </row>
    <row r="41927" spans="4:5" x14ac:dyDescent="0.25">
      <c r="D41927" s="31">
        <v>-299.29700000000003</v>
      </c>
      <c r="E41927" s="28">
        <v>298.214</v>
      </c>
    </row>
    <row r="41928" spans="4:5" x14ac:dyDescent="0.25">
      <c r="D41928" s="31">
        <v>-299.28100000000001</v>
      </c>
      <c r="E41928" s="28">
        <v>298.25200000000001</v>
      </c>
    </row>
    <row r="41929" spans="4:5" x14ac:dyDescent="0.25">
      <c r="D41929" s="31">
        <v>-299.26499999999999</v>
      </c>
      <c r="E41929" s="28">
        <v>298.29000000000002</v>
      </c>
    </row>
    <row r="41930" spans="4:5" x14ac:dyDescent="0.25">
      <c r="D41930" s="31">
        <v>-299.24900000000002</v>
      </c>
      <c r="E41930" s="28">
        <v>298.32799999999997</v>
      </c>
    </row>
    <row r="41931" spans="4:5" x14ac:dyDescent="0.25">
      <c r="D41931" s="31">
        <v>-299.233</v>
      </c>
      <c r="E41931" s="28">
        <v>298.36599999999999</v>
      </c>
    </row>
    <row r="41932" spans="4:5" x14ac:dyDescent="0.25">
      <c r="D41932" s="31">
        <v>-299.21699999999998</v>
      </c>
      <c r="E41932" s="28">
        <v>298.404</v>
      </c>
    </row>
    <row r="41933" spans="4:5" x14ac:dyDescent="0.25">
      <c r="D41933" s="31">
        <v>-299.20100000000002</v>
      </c>
      <c r="E41933" s="28">
        <v>298.44200000000001</v>
      </c>
    </row>
    <row r="41934" spans="4:5" x14ac:dyDescent="0.25">
      <c r="D41934" s="31">
        <v>-299.185</v>
      </c>
      <c r="E41934" s="28">
        <v>298.48</v>
      </c>
    </row>
    <row r="41935" spans="4:5" x14ac:dyDescent="0.25">
      <c r="D41935" s="31">
        <v>-299.16899999999998</v>
      </c>
      <c r="E41935" s="28">
        <v>298.51799999999997</v>
      </c>
    </row>
    <row r="41936" spans="4:5" x14ac:dyDescent="0.25">
      <c r="D41936" s="31">
        <v>-299.15300000000002</v>
      </c>
      <c r="E41936" s="28">
        <v>298.55599999999998</v>
      </c>
    </row>
    <row r="41937" spans="4:5" x14ac:dyDescent="0.25">
      <c r="D41937" s="31">
        <v>-299.137</v>
      </c>
      <c r="E41937" s="28">
        <v>298.59500000000003</v>
      </c>
    </row>
    <row r="41938" spans="4:5" x14ac:dyDescent="0.25">
      <c r="D41938" s="31">
        <v>-299.12099999999998</v>
      </c>
      <c r="E41938" s="28">
        <v>298.63299999999998</v>
      </c>
    </row>
    <row r="41939" spans="4:5" x14ac:dyDescent="0.25">
      <c r="D41939" s="31">
        <v>-299.10500000000002</v>
      </c>
      <c r="E41939" s="28">
        <v>298.67099999999999</v>
      </c>
    </row>
    <row r="41940" spans="4:5" x14ac:dyDescent="0.25">
      <c r="D41940" s="31">
        <v>-299.089</v>
      </c>
      <c r="E41940" s="28">
        <v>298.709</v>
      </c>
    </row>
    <row r="41941" spans="4:5" x14ac:dyDescent="0.25">
      <c r="D41941" s="31">
        <v>-299.07299999999998</v>
      </c>
      <c r="E41941" s="28">
        <v>298.74700000000001</v>
      </c>
    </row>
    <row r="41942" spans="4:5" x14ac:dyDescent="0.25">
      <c r="D41942" s="31">
        <v>-299.05700000000002</v>
      </c>
      <c r="E41942" s="28">
        <v>298.786</v>
      </c>
    </row>
    <row r="41943" spans="4:5" x14ac:dyDescent="0.25">
      <c r="D41943" s="31">
        <v>-299.041</v>
      </c>
      <c r="E41943" s="28">
        <v>298.82400000000001</v>
      </c>
    </row>
    <row r="41944" spans="4:5" x14ac:dyDescent="0.25">
      <c r="D41944" s="31">
        <v>-299.02499999999998</v>
      </c>
      <c r="E41944" s="28">
        <v>298.86200000000002</v>
      </c>
    </row>
    <row r="41945" spans="4:5" x14ac:dyDescent="0.25">
      <c r="D41945" s="31">
        <v>-299.00900000000001</v>
      </c>
      <c r="E41945" s="28">
        <v>298.90100000000001</v>
      </c>
    </row>
    <row r="41946" spans="4:5" x14ac:dyDescent="0.25">
      <c r="D41946" s="31">
        <v>-298.99299999999999</v>
      </c>
      <c r="E41946" s="28">
        <v>298.93900000000002</v>
      </c>
    </row>
    <row r="41947" spans="4:5" x14ac:dyDescent="0.25">
      <c r="D41947" s="31">
        <v>-298.97699999999998</v>
      </c>
      <c r="E41947" s="28">
        <v>298.97699999999998</v>
      </c>
    </row>
    <row r="41948" spans="4:5" x14ac:dyDescent="0.25">
      <c r="D41948" s="31">
        <v>-298.96100000000001</v>
      </c>
      <c r="E41948" s="28">
        <v>299.01600000000002</v>
      </c>
    </row>
    <row r="41949" spans="4:5" x14ac:dyDescent="0.25">
      <c r="D41949" s="31">
        <v>-298.94499999999999</v>
      </c>
      <c r="E41949" s="28">
        <v>299.05399999999997</v>
      </c>
    </row>
    <row r="41950" spans="4:5" x14ac:dyDescent="0.25">
      <c r="D41950" s="31">
        <v>-298.92899999999997</v>
      </c>
      <c r="E41950" s="28">
        <v>299.09300000000002</v>
      </c>
    </row>
    <row r="41951" spans="4:5" x14ac:dyDescent="0.25">
      <c r="D41951" s="31">
        <v>-298.91300000000001</v>
      </c>
      <c r="E41951" s="28">
        <v>299.13099999999997</v>
      </c>
    </row>
    <row r="41952" spans="4:5" x14ac:dyDescent="0.25">
      <c r="D41952" s="31">
        <v>-298.89699999999999</v>
      </c>
      <c r="E41952" s="28">
        <v>299.17</v>
      </c>
    </row>
    <row r="41953" spans="4:5" x14ac:dyDescent="0.25">
      <c r="D41953" s="31">
        <v>-298.88099999999997</v>
      </c>
      <c r="E41953" s="28">
        <v>299.20800000000003</v>
      </c>
    </row>
    <row r="41954" spans="4:5" x14ac:dyDescent="0.25">
      <c r="D41954" s="31">
        <v>-298.86500000000001</v>
      </c>
      <c r="E41954" s="28">
        <v>299.24700000000001</v>
      </c>
    </row>
    <row r="41955" spans="4:5" x14ac:dyDescent="0.25">
      <c r="D41955" s="31">
        <v>-298.84899999999999</v>
      </c>
      <c r="E41955" s="28">
        <v>299.28500000000003</v>
      </c>
    </row>
    <row r="41956" spans="4:5" x14ac:dyDescent="0.25">
      <c r="D41956" s="31">
        <v>-298.83300000000003</v>
      </c>
      <c r="E41956" s="28">
        <v>299.32400000000001</v>
      </c>
    </row>
    <row r="41957" spans="4:5" x14ac:dyDescent="0.25">
      <c r="D41957" s="31">
        <v>-298.81700000000001</v>
      </c>
      <c r="E41957" s="28">
        <v>299.363</v>
      </c>
    </row>
    <row r="41958" spans="4:5" x14ac:dyDescent="0.25">
      <c r="D41958" s="31">
        <v>-298.80099999999999</v>
      </c>
      <c r="E41958" s="28">
        <v>299.40100000000001</v>
      </c>
    </row>
    <row r="41959" spans="4:5" x14ac:dyDescent="0.25">
      <c r="D41959" s="31">
        <v>-298.78500000000003</v>
      </c>
      <c r="E41959" s="28">
        <v>299.44</v>
      </c>
    </row>
    <row r="41960" spans="4:5" x14ac:dyDescent="0.25">
      <c r="D41960" s="31">
        <v>-298.76900000000001</v>
      </c>
      <c r="E41960" s="28">
        <v>299.47899999999998</v>
      </c>
    </row>
    <row r="41961" spans="4:5" x14ac:dyDescent="0.25">
      <c r="D41961" s="31">
        <v>-298.75299999999999</v>
      </c>
      <c r="E41961" s="28">
        <v>299.517</v>
      </c>
    </row>
    <row r="41962" spans="4:5" x14ac:dyDescent="0.25">
      <c r="D41962" s="31">
        <v>-298.73700000000002</v>
      </c>
      <c r="E41962" s="28">
        <v>299.55599999999998</v>
      </c>
    </row>
    <row r="41963" spans="4:5" x14ac:dyDescent="0.25">
      <c r="D41963" s="31">
        <v>-298.721</v>
      </c>
      <c r="E41963" s="28">
        <v>299.59500000000003</v>
      </c>
    </row>
    <row r="41964" spans="4:5" x14ac:dyDescent="0.25">
      <c r="D41964" s="31">
        <v>-298.70499999999998</v>
      </c>
      <c r="E41964" s="28">
        <v>299.63299999999998</v>
      </c>
    </row>
    <row r="41965" spans="4:5" x14ac:dyDescent="0.25">
      <c r="D41965" s="31">
        <v>-298.68900000000002</v>
      </c>
      <c r="E41965" s="28">
        <v>299.67200000000003</v>
      </c>
    </row>
    <row r="41966" spans="4:5" x14ac:dyDescent="0.25">
      <c r="D41966" s="31">
        <v>-298.673</v>
      </c>
      <c r="E41966" s="28">
        <v>299.71100000000001</v>
      </c>
    </row>
    <row r="41967" spans="4:5" x14ac:dyDescent="0.25">
      <c r="D41967" s="31">
        <v>-298.65699999999998</v>
      </c>
      <c r="E41967" s="28">
        <v>299.75</v>
      </c>
    </row>
    <row r="41968" spans="4:5" x14ac:dyDescent="0.25">
      <c r="D41968" s="31">
        <v>-298.64100000000002</v>
      </c>
      <c r="E41968" s="28">
        <v>299.78899999999999</v>
      </c>
    </row>
    <row r="41969" spans="4:5" x14ac:dyDescent="0.25">
      <c r="D41969" s="31">
        <v>-298.625</v>
      </c>
      <c r="E41969" s="28">
        <v>299.82799999999997</v>
      </c>
    </row>
    <row r="41970" spans="4:5" x14ac:dyDescent="0.25">
      <c r="D41970" s="31">
        <v>-298.60899999999998</v>
      </c>
      <c r="E41970" s="28">
        <v>299.86700000000002</v>
      </c>
    </row>
    <row r="41971" spans="4:5" x14ac:dyDescent="0.25">
      <c r="D41971" s="31">
        <v>-298.59300000000002</v>
      </c>
      <c r="E41971" s="28">
        <v>299.90499999999997</v>
      </c>
    </row>
    <row r="41972" spans="4:5" x14ac:dyDescent="0.25">
      <c r="D41972" s="31">
        <v>-298.577</v>
      </c>
      <c r="E41972" s="28">
        <v>299.94400000000002</v>
      </c>
    </row>
    <row r="41973" spans="4:5" x14ac:dyDescent="0.25">
      <c r="D41973" s="31">
        <v>-298.56099999999998</v>
      </c>
      <c r="E41973" s="28">
        <v>299.983</v>
      </c>
    </row>
    <row r="41974" spans="4:5" x14ac:dyDescent="0.25">
      <c r="D41974" s="31">
        <v>-298.54500000000002</v>
      </c>
      <c r="E41974" s="28">
        <v>300.02199999999999</v>
      </c>
    </row>
    <row r="41975" spans="4:5" x14ac:dyDescent="0.25">
      <c r="D41975" s="31">
        <v>-298.529</v>
      </c>
      <c r="E41975" s="28">
        <v>300.06099999999998</v>
      </c>
    </row>
    <row r="41976" spans="4:5" x14ac:dyDescent="0.25">
      <c r="D41976" s="31">
        <v>-298.51299999999998</v>
      </c>
      <c r="E41976" s="28">
        <v>300.10000000000002</v>
      </c>
    </row>
    <row r="41977" spans="4:5" x14ac:dyDescent="0.25">
      <c r="D41977" s="31">
        <v>-298.49700000000001</v>
      </c>
      <c r="E41977" s="28">
        <v>300.13900000000001</v>
      </c>
    </row>
    <row r="41978" spans="4:5" x14ac:dyDescent="0.25">
      <c r="D41978" s="31">
        <v>-298.48099999999999</v>
      </c>
      <c r="E41978" s="28">
        <v>300.17899999999997</v>
      </c>
    </row>
    <row r="41979" spans="4:5" x14ac:dyDescent="0.25">
      <c r="D41979" s="31">
        <v>-298.46499999999997</v>
      </c>
      <c r="E41979" s="28">
        <v>300.21800000000002</v>
      </c>
    </row>
    <row r="41980" spans="4:5" x14ac:dyDescent="0.25">
      <c r="D41980" s="31">
        <v>-298.44900000000001</v>
      </c>
      <c r="E41980" s="28">
        <v>300.25700000000001</v>
      </c>
    </row>
    <row r="41981" spans="4:5" x14ac:dyDescent="0.25">
      <c r="D41981" s="31">
        <v>-298.43299999999999</v>
      </c>
      <c r="E41981" s="28">
        <v>300.29599999999999</v>
      </c>
    </row>
    <row r="41982" spans="4:5" x14ac:dyDescent="0.25">
      <c r="D41982" s="31">
        <v>-298.41699999999997</v>
      </c>
      <c r="E41982" s="28">
        <v>300.33499999999998</v>
      </c>
    </row>
    <row r="41983" spans="4:5" x14ac:dyDescent="0.25">
      <c r="D41983" s="31">
        <v>-298.40100000000001</v>
      </c>
      <c r="E41983" s="28">
        <v>300.37400000000002</v>
      </c>
    </row>
    <row r="41984" spans="4:5" x14ac:dyDescent="0.25">
      <c r="D41984" s="31">
        <v>-298.38499999999999</v>
      </c>
      <c r="E41984" s="28">
        <v>300.41300000000001</v>
      </c>
    </row>
    <row r="41985" spans="4:5" x14ac:dyDescent="0.25">
      <c r="D41985" s="31">
        <v>-298.36900000000003</v>
      </c>
      <c r="E41985" s="28">
        <v>300.45299999999997</v>
      </c>
    </row>
    <row r="41986" spans="4:5" x14ac:dyDescent="0.25">
      <c r="D41986" s="31">
        <v>-298.35300000000001</v>
      </c>
      <c r="E41986" s="28">
        <v>300.49200000000002</v>
      </c>
    </row>
    <row r="41987" spans="4:5" x14ac:dyDescent="0.25">
      <c r="D41987" s="31">
        <v>-298.33699999999999</v>
      </c>
      <c r="E41987" s="28">
        <v>300.53100000000001</v>
      </c>
    </row>
    <row r="41988" spans="4:5" x14ac:dyDescent="0.25">
      <c r="D41988" s="31">
        <v>-298.32100000000003</v>
      </c>
      <c r="E41988" s="28">
        <v>300.57100000000003</v>
      </c>
    </row>
    <row r="41989" spans="4:5" x14ac:dyDescent="0.25">
      <c r="D41989" s="31">
        <v>-298.30500000000001</v>
      </c>
      <c r="E41989" s="28">
        <v>300.61</v>
      </c>
    </row>
    <row r="41990" spans="4:5" x14ac:dyDescent="0.25">
      <c r="D41990" s="31">
        <v>-298.28899999999999</v>
      </c>
      <c r="E41990" s="28">
        <v>300.649</v>
      </c>
    </row>
    <row r="41991" spans="4:5" x14ac:dyDescent="0.25">
      <c r="D41991" s="31">
        <v>-298.27300000000002</v>
      </c>
      <c r="E41991" s="28">
        <v>300.68900000000002</v>
      </c>
    </row>
    <row r="41992" spans="4:5" x14ac:dyDescent="0.25">
      <c r="D41992" s="31">
        <v>-298.25700000000001</v>
      </c>
      <c r="E41992" s="28">
        <v>300.72800000000001</v>
      </c>
    </row>
    <row r="41993" spans="4:5" x14ac:dyDescent="0.25">
      <c r="D41993" s="31">
        <v>-298.24099999999999</v>
      </c>
      <c r="E41993" s="28">
        <v>300.767</v>
      </c>
    </row>
    <row r="41994" spans="4:5" x14ac:dyDescent="0.25">
      <c r="D41994" s="31">
        <v>-298.22500000000002</v>
      </c>
      <c r="E41994" s="28">
        <v>300.80700000000002</v>
      </c>
    </row>
    <row r="41995" spans="4:5" x14ac:dyDescent="0.25">
      <c r="D41995" s="31">
        <v>-298.209</v>
      </c>
      <c r="E41995" s="28">
        <v>300.846</v>
      </c>
    </row>
    <row r="41996" spans="4:5" x14ac:dyDescent="0.25">
      <c r="D41996" s="31">
        <v>-298.19299999999998</v>
      </c>
      <c r="E41996" s="28">
        <v>300.88600000000002</v>
      </c>
    </row>
    <row r="41997" spans="4:5" x14ac:dyDescent="0.25">
      <c r="D41997" s="31">
        <v>-298.17700000000002</v>
      </c>
      <c r="E41997" s="28">
        <v>300.92500000000001</v>
      </c>
    </row>
    <row r="41998" spans="4:5" x14ac:dyDescent="0.25">
      <c r="D41998" s="31">
        <v>-298.161</v>
      </c>
      <c r="E41998" s="28">
        <v>300.96499999999997</v>
      </c>
    </row>
    <row r="41999" spans="4:5" x14ac:dyDescent="0.25">
      <c r="D41999" s="31">
        <v>-298.14600000000002</v>
      </c>
      <c r="E41999" s="28">
        <v>301.00400000000002</v>
      </c>
    </row>
    <row r="42000" spans="4:5" x14ac:dyDescent="0.25">
      <c r="D42000" s="31">
        <v>-298.13</v>
      </c>
      <c r="E42000" s="28">
        <v>301.04399999999998</v>
      </c>
    </row>
    <row r="42001" spans="4:5" x14ac:dyDescent="0.25">
      <c r="D42001" s="31">
        <v>-298.11399999999998</v>
      </c>
      <c r="E42001" s="28">
        <v>301.084</v>
      </c>
    </row>
    <row r="42002" spans="4:5" x14ac:dyDescent="0.25">
      <c r="D42002" s="31">
        <v>-298.09800000000001</v>
      </c>
      <c r="E42002" s="28">
        <v>301.12299999999999</v>
      </c>
    </row>
    <row r="42003" spans="4:5" x14ac:dyDescent="0.25">
      <c r="D42003" s="31">
        <v>-298.08199999999999</v>
      </c>
      <c r="E42003" s="28">
        <v>301.16300000000001</v>
      </c>
    </row>
    <row r="42004" spans="4:5" x14ac:dyDescent="0.25">
      <c r="D42004" s="31">
        <v>-298.06599999999997</v>
      </c>
      <c r="E42004" s="28">
        <v>301.202</v>
      </c>
    </row>
    <row r="42005" spans="4:5" x14ac:dyDescent="0.25">
      <c r="D42005" s="31">
        <v>-298.05</v>
      </c>
      <c r="E42005" s="28">
        <v>301.24200000000002</v>
      </c>
    </row>
    <row r="42006" spans="4:5" x14ac:dyDescent="0.25">
      <c r="D42006" s="31">
        <v>-298.03399999999999</v>
      </c>
      <c r="E42006" s="28">
        <v>301.28199999999998</v>
      </c>
    </row>
    <row r="42007" spans="4:5" x14ac:dyDescent="0.25">
      <c r="D42007" s="31">
        <v>-298.01799999999997</v>
      </c>
      <c r="E42007" s="28">
        <v>301.322</v>
      </c>
    </row>
    <row r="42008" spans="4:5" x14ac:dyDescent="0.25">
      <c r="D42008" s="31">
        <v>-298.00200000000001</v>
      </c>
      <c r="E42008" s="28">
        <v>301.36099999999999</v>
      </c>
    </row>
    <row r="42009" spans="4:5" x14ac:dyDescent="0.25">
      <c r="D42009" s="31">
        <v>-297.98599999999999</v>
      </c>
      <c r="E42009" s="28">
        <v>301.40100000000001</v>
      </c>
    </row>
    <row r="42010" spans="4:5" x14ac:dyDescent="0.25">
      <c r="D42010" s="31">
        <v>-297.97000000000003</v>
      </c>
      <c r="E42010" s="28">
        <v>301.44099999999997</v>
      </c>
    </row>
    <row r="42011" spans="4:5" x14ac:dyDescent="0.25">
      <c r="D42011" s="31">
        <v>-297.95400000000001</v>
      </c>
      <c r="E42011" s="28">
        <v>301.48099999999999</v>
      </c>
    </row>
    <row r="42012" spans="4:5" x14ac:dyDescent="0.25">
      <c r="D42012" s="31">
        <v>-297.93799999999999</v>
      </c>
      <c r="E42012" s="28">
        <v>301.52</v>
      </c>
    </row>
    <row r="42013" spans="4:5" x14ac:dyDescent="0.25">
      <c r="D42013" s="31">
        <v>-297.92200000000003</v>
      </c>
      <c r="E42013" s="28">
        <v>301.56</v>
      </c>
    </row>
    <row r="42014" spans="4:5" x14ac:dyDescent="0.25">
      <c r="D42014" s="31">
        <v>-297.90600000000001</v>
      </c>
      <c r="E42014" s="28">
        <v>301.60000000000002</v>
      </c>
    </row>
    <row r="42015" spans="4:5" x14ac:dyDescent="0.25">
      <c r="D42015" s="31">
        <v>-297.89</v>
      </c>
      <c r="E42015" s="28">
        <v>301.64</v>
      </c>
    </row>
    <row r="42016" spans="4:5" x14ac:dyDescent="0.25">
      <c r="D42016" s="31">
        <v>-297.87400000000002</v>
      </c>
      <c r="E42016" s="28">
        <v>301.68</v>
      </c>
    </row>
    <row r="42017" spans="4:5" x14ac:dyDescent="0.25">
      <c r="D42017" s="31">
        <v>-297.858</v>
      </c>
      <c r="E42017" s="28">
        <v>301.72000000000003</v>
      </c>
    </row>
    <row r="42018" spans="4:5" x14ac:dyDescent="0.25">
      <c r="D42018" s="31">
        <v>-297.84199999999998</v>
      </c>
      <c r="E42018" s="28">
        <v>301.76</v>
      </c>
    </row>
    <row r="42019" spans="4:5" x14ac:dyDescent="0.25">
      <c r="D42019" s="31">
        <v>-297.82600000000002</v>
      </c>
      <c r="E42019" s="28">
        <v>301.8</v>
      </c>
    </row>
    <row r="42020" spans="4:5" x14ac:dyDescent="0.25">
      <c r="D42020" s="31">
        <v>-297.81</v>
      </c>
      <c r="E42020" s="28">
        <v>301.83999999999997</v>
      </c>
    </row>
    <row r="42021" spans="4:5" x14ac:dyDescent="0.25">
      <c r="D42021" s="31">
        <v>-297.79399999999998</v>
      </c>
      <c r="E42021" s="28">
        <v>301.88</v>
      </c>
    </row>
    <row r="42022" spans="4:5" x14ac:dyDescent="0.25">
      <c r="D42022" s="31">
        <v>-297.77800000000002</v>
      </c>
      <c r="E42022" s="28">
        <v>301.92</v>
      </c>
    </row>
    <row r="42023" spans="4:5" x14ac:dyDescent="0.25">
      <c r="D42023" s="31">
        <v>-297.762</v>
      </c>
      <c r="E42023" s="28">
        <v>301.95999999999998</v>
      </c>
    </row>
    <row r="42024" spans="4:5" x14ac:dyDescent="0.25">
      <c r="D42024" s="31">
        <v>-297.74599999999998</v>
      </c>
      <c r="E42024" s="28">
        <v>302</v>
      </c>
    </row>
    <row r="42025" spans="4:5" x14ac:dyDescent="0.25">
      <c r="D42025" s="31">
        <v>-297.73</v>
      </c>
      <c r="E42025" s="28">
        <v>302.04000000000002</v>
      </c>
    </row>
    <row r="42026" spans="4:5" x14ac:dyDescent="0.25">
      <c r="D42026" s="31">
        <v>-297.714</v>
      </c>
      <c r="E42026" s="28">
        <v>302.08</v>
      </c>
    </row>
    <row r="42027" spans="4:5" x14ac:dyDescent="0.25">
      <c r="D42027" s="31">
        <v>-297.69799999999998</v>
      </c>
      <c r="E42027" s="28">
        <v>302.12099999999998</v>
      </c>
    </row>
    <row r="42028" spans="4:5" x14ac:dyDescent="0.25">
      <c r="D42028" s="31">
        <v>-297.68200000000002</v>
      </c>
      <c r="E42028" s="28">
        <v>302.161</v>
      </c>
    </row>
    <row r="42029" spans="4:5" x14ac:dyDescent="0.25">
      <c r="D42029" s="31">
        <v>-297.666</v>
      </c>
      <c r="E42029" s="28">
        <v>302.20100000000002</v>
      </c>
    </row>
    <row r="42030" spans="4:5" x14ac:dyDescent="0.25">
      <c r="D42030" s="31">
        <v>-297.64999999999998</v>
      </c>
      <c r="E42030" s="28">
        <v>302.24099999999999</v>
      </c>
    </row>
    <row r="42031" spans="4:5" x14ac:dyDescent="0.25">
      <c r="D42031" s="31">
        <v>-297.63400000000001</v>
      </c>
      <c r="E42031" s="28">
        <v>302.28199999999998</v>
      </c>
    </row>
    <row r="42032" spans="4:5" x14ac:dyDescent="0.25">
      <c r="D42032" s="31">
        <v>-297.61799999999999</v>
      </c>
      <c r="E42032" s="28">
        <v>302.322</v>
      </c>
    </row>
    <row r="42033" spans="4:5" x14ac:dyDescent="0.25">
      <c r="D42033" s="31">
        <v>-297.60199999999998</v>
      </c>
      <c r="E42033" s="28">
        <v>302.36200000000002</v>
      </c>
    </row>
    <row r="42034" spans="4:5" x14ac:dyDescent="0.25">
      <c r="D42034" s="31">
        <v>-297.58600000000001</v>
      </c>
      <c r="E42034" s="28">
        <v>302.40199999999999</v>
      </c>
    </row>
    <row r="42035" spans="4:5" x14ac:dyDescent="0.25">
      <c r="D42035" s="31">
        <v>-297.57</v>
      </c>
      <c r="E42035" s="28">
        <v>302.44299999999998</v>
      </c>
    </row>
    <row r="42036" spans="4:5" x14ac:dyDescent="0.25">
      <c r="D42036" s="31">
        <v>-297.55399999999997</v>
      </c>
      <c r="E42036" s="28">
        <v>302.483</v>
      </c>
    </row>
    <row r="42037" spans="4:5" x14ac:dyDescent="0.25">
      <c r="D42037" s="31">
        <v>-297.53800000000001</v>
      </c>
      <c r="E42037" s="28">
        <v>302.52300000000002</v>
      </c>
    </row>
    <row r="42038" spans="4:5" x14ac:dyDescent="0.25">
      <c r="D42038" s="31">
        <v>-297.52199999999999</v>
      </c>
      <c r="E42038" s="28">
        <v>302.56400000000002</v>
      </c>
    </row>
    <row r="42039" spans="4:5" x14ac:dyDescent="0.25">
      <c r="D42039" s="31">
        <v>-297.50599999999997</v>
      </c>
      <c r="E42039" s="28">
        <v>302.60399999999998</v>
      </c>
    </row>
    <row r="42040" spans="4:5" x14ac:dyDescent="0.25">
      <c r="D42040" s="31">
        <v>-297.49</v>
      </c>
      <c r="E42040" s="28">
        <v>302.64499999999998</v>
      </c>
    </row>
    <row r="42041" spans="4:5" x14ac:dyDescent="0.25">
      <c r="D42041" s="31">
        <v>-297.47399999999999</v>
      </c>
      <c r="E42041" s="28">
        <v>302.685</v>
      </c>
    </row>
    <row r="42042" spans="4:5" x14ac:dyDescent="0.25">
      <c r="D42042" s="31">
        <v>-297.45800000000003</v>
      </c>
      <c r="E42042" s="28">
        <v>302.726</v>
      </c>
    </row>
    <row r="42043" spans="4:5" x14ac:dyDescent="0.25">
      <c r="D42043" s="31">
        <v>-297.44200000000001</v>
      </c>
      <c r="E42043" s="28">
        <v>302.76600000000002</v>
      </c>
    </row>
    <row r="42044" spans="4:5" x14ac:dyDescent="0.25">
      <c r="D42044" s="31">
        <v>-297.42599999999999</v>
      </c>
      <c r="E42044" s="28">
        <v>302.80700000000002</v>
      </c>
    </row>
    <row r="42045" spans="4:5" x14ac:dyDescent="0.25">
      <c r="D42045" s="31">
        <v>-297.41000000000003</v>
      </c>
      <c r="E42045" s="28">
        <v>302.84699999999998</v>
      </c>
    </row>
    <row r="42046" spans="4:5" x14ac:dyDescent="0.25">
      <c r="D42046" s="31">
        <v>-297.39400000000001</v>
      </c>
      <c r="E42046" s="28">
        <v>302.88799999999998</v>
      </c>
    </row>
    <row r="42047" spans="4:5" x14ac:dyDescent="0.25">
      <c r="D42047" s="31">
        <v>-297.37799999999999</v>
      </c>
      <c r="E42047" s="28">
        <v>302.92899999999997</v>
      </c>
    </row>
    <row r="42048" spans="4:5" x14ac:dyDescent="0.25">
      <c r="D42048" s="31">
        <v>-297.36200000000002</v>
      </c>
      <c r="E42048" s="28">
        <v>302.96899999999999</v>
      </c>
    </row>
    <row r="42049" spans="4:5" x14ac:dyDescent="0.25">
      <c r="D42049" s="31">
        <v>-297.346</v>
      </c>
      <c r="E42049" s="28">
        <v>303.01</v>
      </c>
    </row>
    <row r="42050" spans="4:5" x14ac:dyDescent="0.25">
      <c r="D42050" s="31">
        <v>-297.33</v>
      </c>
      <c r="E42050" s="28">
        <v>303.05099999999999</v>
      </c>
    </row>
    <row r="42051" spans="4:5" x14ac:dyDescent="0.25">
      <c r="D42051" s="31">
        <v>-297.31400000000002</v>
      </c>
      <c r="E42051" s="28">
        <v>303.09100000000001</v>
      </c>
    </row>
    <row r="42052" spans="4:5" x14ac:dyDescent="0.25">
      <c r="D42052" s="31">
        <v>-297.298</v>
      </c>
      <c r="E42052" s="28">
        <v>303.13200000000001</v>
      </c>
    </row>
    <row r="42053" spans="4:5" x14ac:dyDescent="0.25">
      <c r="D42053" s="31">
        <v>-297.28199999999998</v>
      </c>
      <c r="E42053" s="28">
        <v>303.173</v>
      </c>
    </row>
    <row r="42054" spans="4:5" x14ac:dyDescent="0.25">
      <c r="D42054" s="31">
        <v>-297.26600000000002</v>
      </c>
      <c r="E42054" s="28">
        <v>303.21300000000002</v>
      </c>
    </row>
    <row r="42055" spans="4:5" x14ac:dyDescent="0.25">
      <c r="D42055" s="31">
        <v>-297.25</v>
      </c>
      <c r="E42055" s="28">
        <v>303.25400000000002</v>
      </c>
    </row>
    <row r="42056" spans="4:5" x14ac:dyDescent="0.25">
      <c r="D42056" s="31">
        <v>-297.23399999999998</v>
      </c>
      <c r="E42056" s="28">
        <v>303.29500000000002</v>
      </c>
    </row>
    <row r="42057" spans="4:5" x14ac:dyDescent="0.25">
      <c r="D42057" s="31">
        <v>-297.21800000000002</v>
      </c>
      <c r="E42057" s="28">
        <v>303.33600000000001</v>
      </c>
    </row>
    <row r="42058" spans="4:5" x14ac:dyDescent="0.25">
      <c r="D42058" s="31">
        <v>-297.202</v>
      </c>
      <c r="E42058" s="28">
        <v>303.37700000000001</v>
      </c>
    </row>
    <row r="42059" spans="4:5" x14ac:dyDescent="0.25">
      <c r="D42059" s="31">
        <v>-297.18599999999998</v>
      </c>
      <c r="E42059" s="28">
        <v>303.41800000000001</v>
      </c>
    </row>
    <row r="42060" spans="4:5" x14ac:dyDescent="0.25">
      <c r="D42060" s="31">
        <v>-297.17</v>
      </c>
      <c r="E42060" s="28">
        <v>303.45800000000003</v>
      </c>
    </row>
    <row r="42061" spans="4:5" x14ac:dyDescent="0.25">
      <c r="D42061" s="31">
        <v>-297.154</v>
      </c>
      <c r="E42061" s="28">
        <v>303.49900000000002</v>
      </c>
    </row>
    <row r="42062" spans="4:5" x14ac:dyDescent="0.25">
      <c r="D42062" s="31">
        <v>-297.13799999999998</v>
      </c>
      <c r="E42062" s="28">
        <v>303.54000000000002</v>
      </c>
    </row>
    <row r="42063" spans="4:5" x14ac:dyDescent="0.25">
      <c r="D42063" s="31">
        <v>-297.12200000000001</v>
      </c>
      <c r="E42063" s="28">
        <v>303.58100000000002</v>
      </c>
    </row>
    <row r="42064" spans="4:5" x14ac:dyDescent="0.25">
      <c r="D42064" s="31">
        <v>-297.10599999999999</v>
      </c>
      <c r="E42064" s="28">
        <v>303.62200000000001</v>
      </c>
    </row>
    <row r="42065" spans="4:5" x14ac:dyDescent="0.25">
      <c r="D42065" s="31">
        <v>-297.08999999999997</v>
      </c>
      <c r="E42065" s="28">
        <v>303.66300000000001</v>
      </c>
    </row>
    <row r="42066" spans="4:5" x14ac:dyDescent="0.25">
      <c r="D42066" s="31">
        <v>-297.07400000000001</v>
      </c>
      <c r="E42066" s="28">
        <v>303.70400000000001</v>
      </c>
    </row>
    <row r="42067" spans="4:5" x14ac:dyDescent="0.25">
      <c r="D42067" s="31">
        <v>-297.05799999999999</v>
      </c>
      <c r="E42067" s="28">
        <v>303.745</v>
      </c>
    </row>
    <row r="42068" spans="4:5" x14ac:dyDescent="0.25">
      <c r="D42068" s="31">
        <v>-297.04199999999997</v>
      </c>
      <c r="E42068" s="28">
        <v>303.786</v>
      </c>
    </row>
    <row r="42069" spans="4:5" x14ac:dyDescent="0.25">
      <c r="D42069" s="31">
        <v>-297.02600000000001</v>
      </c>
      <c r="E42069" s="28">
        <v>303.827</v>
      </c>
    </row>
    <row r="42070" spans="4:5" x14ac:dyDescent="0.25">
      <c r="D42070" s="31">
        <v>-297.01</v>
      </c>
      <c r="E42070" s="28">
        <v>303.86799999999999</v>
      </c>
    </row>
    <row r="42071" spans="4:5" x14ac:dyDescent="0.25">
      <c r="D42071" s="31">
        <v>-296.99400000000003</v>
      </c>
      <c r="E42071" s="28">
        <v>303.91000000000003</v>
      </c>
    </row>
    <row r="42072" spans="4:5" x14ac:dyDescent="0.25">
      <c r="D42072" s="31">
        <v>-296.97800000000001</v>
      </c>
      <c r="E42072" s="28">
        <v>303.95100000000002</v>
      </c>
    </row>
    <row r="42073" spans="4:5" x14ac:dyDescent="0.25">
      <c r="D42073" s="31">
        <v>-296.96199999999999</v>
      </c>
      <c r="E42073" s="28">
        <v>303.99200000000002</v>
      </c>
    </row>
    <row r="42074" spans="4:5" x14ac:dyDescent="0.25">
      <c r="D42074" s="31">
        <v>-296.94600000000003</v>
      </c>
      <c r="E42074" s="28">
        <v>304.03300000000002</v>
      </c>
    </row>
    <row r="42075" spans="4:5" x14ac:dyDescent="0.25">
      <c r="D42075" s="31">
        <v>-296.93</v>
      </c>
      <c r="E42075" s="28">
        <v>304.07400000000001</v>
      </c>
    </row>
    <row r="42076" spans="4:5" x14ac:dyDescent="0.25">
      <c r="D42076" s="31">
        <v>-296.91399999999999</v>
      </c>
      <c r="E42076" s="28">
        <v>304.11599999999999</v>
      </c>
    </row>
    <row r="42077" spans="4:5" x14ac:dyDescent="0.25">
      <c r="D42077" s="31">
        <v>-296.89800000000002</v>
      </c>
      <c r="E42077" s="28">
        <v>304.15699999999998</v>
      </c>
    </row>
    <row r="42078" spans="4:5" x14ac:dyDescent="0.25">
      <c r="D42078" s="31">
        <v>-296.88200000000001</v>
      </c>
      <c r="E42078" s="28">
        <v>304.19799999999998</v>
      </c>
    </row>
    <row r="42079" spans="4:5" x14ac:dyDescent="0.25">
      <c r="D42079" s="31">
        <v>-296.86599999999999</v>
      </c>
      <c r="E42079" s="28">
        <v>304.23899999999998</v>
      </c>
    </row>
    <row r="42080" spans="4:5" x14ac:dyDescent="0.25">
      <c r="D42080" s="31">
        <v>-296.85000000000002</v>
      </c>
      <c r="E42080" s="28">
        <v>304.28100000000001</v>
      </c>
    </row>
    <row r="42081" spans="4:5" x14ac:dyDescent="0.25">
      <c r="D42081" s="31">
        <v>-296.834</v>
      </c>
      <c r="E42081" s="28">
        <v>304.322</v>
      </c>
    </row>
    <row r="42082" spans="4:5" x14ac:dyDescent="0.25">
      <c r="D42082" s="31">
        <v>-296.81799999999998</v>
      </c>
      <c r="E42082" s="28">
        <v>304.363</v>
      </c>
    </row>
    <row r="42083" spans="4:5" x14ac:dyDescent="0.25">
      <c r="D42083" s="31">
        <v>-296.80200000000002</v>
      </c>
      <c r="E42083" s="28">
        <v>304.40499999999997</v>
      </c>
    </row>
    <row r="42084" spans="4:5" x14ac:dyDescent="0.25">
      <c r="D42084" s="31">
        <v>-296.786</v>
      </c>
      <c r="E42084" s="28">
        <v>304.44600000000003</v>
      </c>
    </row>
    <row r="42085" spans="4:5" x14ac:dyDescent="0.25">
      <c r="D42085" s="31">
        <v>-296.77</v>
      </c>
      <c r="E42085" s="28">
        <v>304.488</v>
      </c>
    </row>
    <row r="42086" spans="4:5" x14ac:dyDescent="0.25">
      <c r="D42086" s="31">
        <v>-296.75400000000002</v>
      </c>
      <c r="E42086" s="28">
        <v>304.529</v>
      </c>
    </row>
    <row r="42087" spans="4:5" x14ac:dyDescent="0.25">
      <c r="D42087" s="31">
        <v>-296.738</v>
      </c>
      <c r="E42087" s="28">
        <v>304.57100000000003</v>
      </c>
    </row>
    <row r="42088" spans="4:5" x14ac:dyDescent="0.25">
      <c r="D42088" s="31">
        <v>-296.72199999999998</v>
      </c>
      <c r="E42088" s="28">
        <v>304.61200000000002</v>
      </c>
    </row>
    <row r="42089" spans="4:5" x14ac:dyDescent="0.25">
      <c r="D42089" s="31">
        <v>-296.70600000000002</v>
      </c>
      <c r="E42089" s="28">
        <v>304.654</v>
      </c>
    </row>
    <row r="42090" spans="4:5" x14ac:dyDescent="0.25">
      <c r="D42090" s="31">
        <v>-296.69</v>
      </c>
      <c r="E42090" s="28">
        <v>304.69499999999999</v>
      </c>
    </row>
    <row r="42091" spans="4:5" x14ac:dyDescent="0.25">
      <c r="D42091" s="31">
        <v>-296.67399999999998</v>
      </c>
      <c r="E42091" s="28">
        <v>304.73700000000002</v>
      </c>
    </row>
    <row r="42092" spans="4:5" x14ac:dyDescent="0.25">
      <c r="D42092" s="31">
        <v>-296.65800000000002</v>
      </c>
      <c r="E42092" s="28">
        <v>304.77800000000002</v>
      </c>
    </row>
    <row r="42093" spans="4:5" x14ac:dyDescent="0.25">
      <c r="D42093" s="31">
        <v>-296.642</v>
      </c>
      <c r="E42093" s="28">
        <v>304.82</v>
      </c>
    </row>
    <row r="42094" spans="4:5" x14ac:dyDescent="0.25">
      <c r="D42094" s="31">
        <v>-296.62599999999998</v>
      </c>
      <c r="E42094" s="28">
        <v>304.86200000000002</v>
      </c>
    </row>
    <row r="42095" spans="4:5" x14ac:dyDescent="0.25">
      <c r="D42095" s="31">
        <v>-296.61</v>
      </c>
      <c r="E42095" s="28">
        <v>304.90300000000002</v>
      </c>
    </row>
    <row r="42096" spans="4:5" x14ac:dyDescent="0.25">
      <c r="D42096" s="31">
        <v>-296.59399999999999</v>
      </c>
      <c r="E42096" s="28">
        <v>304.94499999999999</v>
      </c>
    </row>
    <row r="42097" spans="4:5" x14ac:dyDescent="0.25">
      <c r="D42097" s="31">
        <v>-296.57799999999997</v>
      </c>
      <c r="E42097" s="28">
        <v>304.98700000000002</v>
      </c>
    </row>
    <row r="42098" spans="4:5" x14ac:dyDescent="0.25">
      <c r="D42098" s="31">
        <v>-296.56200000000001</v>
      </c>
      <c r="E42098" s="28">
        <v>305.02800000000002</v>
      </c>
    </row>
    <row r="42099" spans="4:5" x14ac:dyDescent="0.25">
      <c r="D42099" s="31">
        <v>-296.54599999999999</v>
      </c>
      <c r="E42099" s="28">
        <v>305.07</v>
      </c>
    </row>
    <row r="42100" spans="4:5" x14ac:dyDescent="0.25">
      <c r="D42100" s="31">
        <v>-296.52999999999997</v>
      </c>
      <c r="E42100" s="28">
        <v>305.11200000000002</v>
      </c>
    </row>
    <row r="42101" spans="4:5" x14ac:dyDescent="0.25">
      <c r="D42101" s="31">
        <v>-296.51400000000001</v>
      </c>
      <c r="E42101" s="28">
        <v>305.15300000000002</v>
      </c>
    </row>
    <row r="42102" spans="4:5" x14ac:dyDescent="0.25">
      <c r="D42102" s="31">
        <v>-296.49799999999999</v>
      </c>
      <c r="E42102" s="28">
        <v>305.19499999999999</v>
      </c>
    </row>
    <row r="42103" spans="4:5" x14ac:dyDescent="0.25">
      <c r="D42103" s="31">
        <v>-296.48200000000003</v>
      </c>
      <c r="E42103" s="28">
        <v>305.23700000000002</v>
      </c>
    </row>
    <row r="42104" spans="4:5" x14ac:dyDescent="0.25">
      <c r="D42104" s="31">
        <v>-296.46600000000001</v>
      </c>
      <c r="E42104" s="28">
        <v>305.279</v>
      </c>
    </row>
    <row r="42105" spans="4:5" x14ac:dyDescent="0.25">
      <c r="D42105" s="31">
        <v>-296.45</v>
      </c>
      <c r="E42105" s="28">
        <v>305.32100000000003</v>
      </c>
    </row>
    <row r="42106" spans="4:5" x14ac:dyDescent="0.25">
      <c r="D42106" s="31">
        <v>-296.43400000000003</v>
      </c>
      <c r="E42106" s="28">
        <v>305.363</v>
      </c>
    </row>
    <row r="42107" spans="4:5" x14ac:dyDescent="0.25">
      <c r="D42107" s="31">
        <v>-296.41800000000001</v>
      </c>
      <c r="E42107" s="28">
        <v>305.40499999999997</v>
      </c>
    </row>
    <row r="42108" spans="4:5" x14ac:dyDescent="0.25">
      <c r="D42108" s="31">
        <v>-296.40199999999999</v>
      </c>
      <c r="E42108" s="28">
        <v>305.447</v>
      </c>
    </row>
    <row r="42109" spans="4:5" x14ac:dyDescent="0.25">
      <c r="D42109" s="31">
        <v>-296.38600000000002</v>
      </c>
      <c r="E42109" s="28">
        <v>305.488</v>
      </c>
    </row>
    <row r="42110" spans="4:5" x14ac:dyDescent="0.25">
      <c r="D42110" s="31">
        <v>-296.37</v>
      </c>
      <c r="E42110" s="28">
        <v>305.52999999999997</v>
      </c>
    </row>
    <row r="42111" spans="4:5" x14ac:dyDescent="0.25">
      <c r="D42111" s="31">
        <v>-296.35399999999998</v>
      </c>
      <c r="E42111" s="28">
        <v>305.572</v>
      </c>
    </row>
    <row r="42112" spans="4:5" x14ac:dyDescent="0.25">
      <c r="D42112" s="31">
        <v>-296.339</v>
      </c>
      <c r="E42112" s="28">
        <v>305.61399999999998</v>
      </c>
    </row>
    <row r="42113" spans="4:5" x14ac:dyDescent="0.25">
      <c r="D42113" s="31">
        <v>-296.32299999999998</v>
      </c>
      <c r="E42113" s="28">
        <v>305.65600000000001</v>
      </c>
    </row>
    <row r="42114" spans="4:5" x14ac:dyDescent="0.25">
      <c r="D42114" s="31">
        <v>-296.30700000000002</v>
      </c>
      <c r="E42114" s="28">
        <v>305.69900000000001</v>
      </c>
    </row>
    <row r="42115" spans="4:5" x14ac:dyDescent="0.25">
      <c r="D42115" s="31">
        <v>-296.291</v>
      </c>
      <c r="E42115" s="28">
        <v>305.74099999999999</v>
      </c>
    </row>
    <row r="42116" spans="4:5" x14ac:dyDescent="0.25">
      <c r="D42116" s="31">
        <v>-296.27499999999998</v>
      </c>
      <c r="E42116" s="28">
        <v>305.78300000000002</v>
      </c>
    </row>
    <row r="42117" spans="4:5" x14ac:dyDescent="0.25">
      <c r="D42117" s="31">
        <v>-296.25900000000001</v>
      </c>
      <c r="E42117" s="28">
        <v>305.82499999999999</v>
      </c>
    </row>
    <row r="42118" spans="4:5" x14ac:dyDescent="0.25">
      <c r="D42118" s="31">
        <v>-296.24299999999999</v>
      </c>
      <c r="E42118" s="28">
        <v>305.86700000000002</v>
      </c>
    </row>
    <row r="42119" spans="4:5" x14ac:dyDescent="0.25">
      <c r="D42119" s="31">
        <v>-296.22699999999998</v>
      </c>
      <c r="E42119" s="28">
        <v>305.90899999999999</v>
      </c>
    </row>
    <row r="42120" spans="4:5" x14ac:dyDescent="0.25">
      <c r="D42120" s="31">
        <v>-296.21100000000001</v>
      </c>
      <c r="E42120" s="28">
        <v>305.95100000000002</v>
      </c>
    </row>
    <row r="42121" spans="4:5" x14ac:dyDescent="0.25">
      <c r="D42121" s="31">
        <v>-296.19499999999999</v>
      </c>
      <c r="E42121" s="28">
        <v>305.99400000000003</v>
      </c>
    </row>
    <row r="42122" spans="4:5" x14ac:dyDescent="0.25">
      <c r="D42122" s="31">
        <v>-296.17899999999997</v>
      </c>
      <c r="E42122" s="28">
        <v>306.036</v>
      </c>
    </row>
    <row r="42123" spans="4:5" x14ac:dyDescent="0.25">
      <c r="D42123" s="31">
        <v>-296.16300000000001</v>
      </c>
      <c r="E42123" s="28">
        <v>306.07799999999997</v>
      </c>
    </row>
    <row r="42124" spans="4:5" x14ac:dyDescent="0.25">
      <c r="D42124" s="31">
        <v>-296.14699999999999</v>
      </c>
      <c r="E42124" s="28">
        <v>306.12</v>
      </c>
    </row>
    <row r="42125" spans="4:5" x14ac:dyDescent="0.25">
      <c r="D42125" s="31">
        <v>-296.13099999999997</v>
      </c>
      <c r="E42125" s="28">
        <v>306.16300000000001</v>
      </c>
    </row>
    <row r="42126" spans="4:5" x14ac:dyDescent="0.25">
      <c r="D42126" s="31">
        <v>-296.11500000000001</v>
      </c>
      <c r="E42126" s="28">
        <v>306.20499999999998</v>
      </c>
    </row>
    <row r="42127" spans="4:5" x14ac:dyDescent="0.25">
      <c r="D42127" s="31">
        <v>-296.09899999999999</v>
      </c>
      <c r="E42127" s="28">
        <v>306.24700000000001</v>
      </c>
    </row>
    <row r="42128" spans="4:5" x14ac:dyDescent="0.25">
      <c r="D42128" s="31">
        <v>-296.08300000000003</v>
      </c>
      <c r="E42128" s="28">
        <v>306.29000000000002</v>
      </c>
    </row>
    <row r="42129" spans="4:5" x14ac:dyDescent="0.25">
      <c r="D42129" s="31">
        <v>-296.06700000000001</v>
      </c>
      <c r="E42129" s="28">
        <v>306.33199999999999</v>
      </c>
    </row>
    <row r="42130" spans="4:5" x14ac:dyDescent="0.25">
      <c r="D42130" s="31">
        <v>-296.05099999999999</v>
      </c>
      <c r="E42130" s="28">
        <v>306.37400000000002</v>
      </c>
    </row>
    <row r="42131" spans="4:5" x14ac:dyDescent="0.25">
      <c r="D42131" s="31">
        <v>-296.03500000000003</v>
      </c>
      <c r="E42131" s="28">
        <v>306.41699999999997</v>
      </c>
    </row>
    <row r="42132" spans="4:5" x14ac:dyDescent="0.25">
      <c r="D42132" s="31">
        <v>-296.01900000000001</v>
      </c>
      <c r="E42132" s="28">
        <v>306.459</v>
      </c>
    </row>
    <row r="42133" spans="4:5" x14ac:dyDescent="0.25">
      <c r="D42133" s="31">
        <v>-296.00299999999999</v>
      </c>
      <c r="E42133" s="28">
        <v>306.50200000000001</v>
      </c>
    </row>
    <row r="42134" spans="4:5" x14ac:dyDescent="0.25">
      <c r="D42134" s="31">
        <v>-295.98700000000002</v>
      </c>
      <c r="E42134" s="28">
        <v>306.54399999999998</v>
      </c>
    </row>
    <row r="42135" spans="4:5" x14ac:dyDescent="0.25">
      <c r="D42135" s="31">
        <v>-295.971</v>
      </c>
      <c r="E42135" s="28">
        <v>306.58699999999999</v>
      </c>
    </row>
    <row r="42136" spans="4:5" x14ac:dyDescent="0.25">
      <c r="D42136" s="31">
        <v>-295.95499999999998</v>
      </c>
      <c r="E42136" s="28">
        <v>306.62900000000002</v>
      </c>
    </row>
    <row r="42137" spans="4:5" x14ac:dyDescent="0.25">
      <c r="D42137" s="31">
        <v>-295.93900000000002</v>
      </c>
      <c r="E42137" s="28">
        <v>306.67200000000003</v>
      </c>
    </row>
    <row r="42138" spans="4:5" x14ac:dyDescent="0.25">
      <c r="D42138" s="31">
        <v>-295.923</v>
      </c>
      <c r="E42138" s="28">
        <v>306.714</v>
      </c>
    </row>
    <row r="42139" spans="4:5" x14ac:dyDescent="0.25">
      <c r="D42139" s="31">
        <v>-295.90699999999998</v>
      </c>
      <c r="E42139" s="28">
        <v>306.75700000000001</v>
      </c>
    </row>
    <row r="42140" spans="4:5" x14ac:dyDescent="0.25">
      <c r="D42140" s="31">
        <v>-295.89100000000002</v>
      </c>
      <c r="E42140" s="28">
        <v>306.79899999999998</v>
      </c>
    </row>
    <row r="42141" spans="4:5" x14ac:dyDescent="0.25">
      <c r="D42141" s="31">
        <v>-295.875</v>
      </c>
      <c r="E42141" s="28">
        <v>306.84199999999998</v>
      </c>
    </row>
    <row r="42142" spans="4:5" x14ac:dyDescent="0.25">
      <c r="D42142" s="31">
        <v>-295.85899999999998</v>
      </c>
      <c r="E42142" s="28">
        <v>306.88499999999999</v>
      </c>
    </row>
    <row r="42143" spans="4:5" x14ac:dyDescent="0.25">
      <c r="D42143" s="31">
        <v>-295.84300000000002</v>
      </c>
      <c r="E42143" s="28">
        <v>306.92700000000002</v>
      </c>
    </row>
    <row r="42144" spans="4:5" x14ac:dyDescent="0.25">
      <c r="D42144" s="31">
        <v>-295.827</v>
      </c>
      <c r="E42144" s="28">
        <v>306.97000000000003</v>
      </c>
    </row>
    <row r="42145" spans="4:5" x14ac:dyDescent="0.25">
      <c r="D42145" s="31">
        <v>-295.81099999999998</v>
      </c>
      <c r="E42145" s="28">
        <v>307.01299999999998</v>
      </c>
    </row>
    <row r="42146" spans="4:5" x14ac:dyDescent="0.25">
      <c r="D42146" s="31">
        <v>-295.79500000000002</v>
      </c>
      <c r="E42146" s="28">
        <v>307.05599999999998</v>
      </c>
    </row>
    <row r="42147" spans="4:5" x14ac:dyDescent="0.25">
      <c r="D42147" s="31">
        <v>-295.779</v>
      </c>
      <c r="E42147" s="28">
        <v>307.09800000000001</v>
      </c>
    </row>
    <row r="42148" spans="4:5" x14ac:dyDescent="0.25">
      <c r="D42148" s="31">
        <v>-295.76299999999998</v>
      </c>
      <c r="E42148" s="28">
        <v>307.14100000000002</v>
      </c>
    </row>
    <row r="42149" spans="4:5" x14ac:dyDescent="0.25">
      <c r="D42149" s="31">
        <v>-295.74700000000001</v>
      </c>
      <c r="E42149" s="28">
        <v>307.18400000000003</v>
      </c>
    </row>
    <row r="42150" spans="4:5" x14ac:dyDescent="0.25">
      <c r="D42150" s="31">
        <v>-295.73099999999999</v>
      </c>
      <c r="E42150" s="28">
        <v>307.22699999999998</v>
      </c>
    </row>
    <row r="42151" spans="4:5" x14ac:dyDescent="0.25">
      <c r="D42151" s="31">
        <v>-295.71499999999997</v>
      </c>
      <c r="E42151" s="28">
        <v>307.27</v>
      </c>
    </row>
    <row r="42152" spans="4:5" x14ac:dyDescent="0.25">
      <c r="D42152" s="31">
        <v>-295.69900000000001</v>
      </c>
      <c r="E42152" s="28">
        <v>307.31299999999999</v>
      </c>
    </row>
    <row r="42153" spans="4:5" x14ac:dyDescent="0.25">
      <c r="D42153" s="31">
        <v>-295.68299999999999</v>
      </c>
      <c r="E42153" s="28">
        <v>307.35500000000002</v>
      </c>
    </row>
    <row r="42154" spans="4:5" x14ac:dyDescent="0.25">
      <c r="D42154" s="31">
        <v>-295.66699999999997</v>
      </c>
      <c r="E42154" s="28">
        <v>307.39800000000002</v>
      </c>
    </row>
    <row r="42155" spans="4:5" x14ac:dyDescent="0.25">
      <c r="D42155" s="31">
        <v>-295.65100000000001</v>
      </c>
      <c r="E42155" s="28">
        <v>307.44099999999997</v>
      </c>
    </row>
    <row r="42156" spans="4:5" x14ac:dyDescent="0.25">
      <c r="D42156" s="31">
        <v>-295.63499999999999</v>
      </c>
      <c r="E42156" s="28">
        <v>307.48399999999998</v>
      </c>
    </row>
    <row r="42157" spans="4:5" x14ac:dyDescent="0.25">
      <c r="D42157" s="31">
        <v>-295.61900000000003</v>
      </c>
      <c r="E42157" s="28">
        <v>307.52699999999999</v>
      </c>
    </row>
    <row r="42158" spans="4:5" x14ac:dyDescent="0.25">
      <c r="D42158" s="31">
        <v>-295.60300000000001</v>
      </c>
      <c r="E42158" s="28">
        <v>307.57</v>
      </c>
    </row>
    <row r="42159" spans="4:5" x14ac:dyDescent="0.25">
      <c r="D42159" s="31">
        <v>-295.58699999999999</v>
      </c>
      <c r="E42159" s="28">
        <v>307.613</v>
      </c>
    </row>
    <row r="42160" spans="4:5" x14ac:dyDescent="0.25">
      <c r="D42160" s="31">
        <v>-295.57100000000003</v>
      </c>
      <c r="E42160" s="28">
        <v>307.65600000000001</v>
      </c>
    </row>
    <row r="42161" spans="4:5" x14ac:dyDescent="0.25">
      <c r="D42161" s="31">
        <v>-295.55500000000001</v>
      </c>
      <c r="E42161" s="28">
        <v>307.69900000000001</v>
      </c>
    </row>
    <row r="42162" spans="4:5" x14ac:dyDescent="0.25">
      <c r="D42162" s="31">
        <v>-295.53899999999999</v>
      </c>
      <c r="E42162" s="28">
        <v>307.74200000000002</v>
      </c>
    </row>
    <row r="42163" spans="4:5" x14ac:dyDescent="0.25">
      <c r="D42163" s="31">
        <v>-295.52300000000002</v>
      </c>
      <c r="E42163" s="28">
        <v>307.78500000000003</v>
      </c>
    </row>
    <row r="42164" spans="4:5" x14ac:dyDescent="0.25">
      <c r="D42164" s="31">
        <v>-295.50700000000001</v>
      </c>
      <c r="E42164" s="28">
        <v>307.82900000000001</v>
      </c>
    </row>
    <row r="42165" spans="4:5" x14ac:dyDescent="0.25">
      <c r="D42165" s="31">
        <v>-295.49099999999999</v>
      </c>
      <c r="E42165" s="28">
        <v>307.87200000000001</v>
      </c>
    </row>
    <row r="42166" spans="4:5" x14ac:dyDescent="0.25">
      <c r="D42166" s="31">
        <v>-295.47500000000002</v>
      </c>
      <c r="E42166" s="28">
        <v>307.91500000000002</v>
      </c>
    </row>
    <row r="42167" spans="4:5" x14ac:dyDescent="0.25">
      <c r="D42167" s="31">
        <v>-295.459</v>
      </c>
      <c r="E42167" s="28">
        <v>307.95800000000003</v>
      </c>
    </row>
    <row r="42168" spans="4:5" x14ac:dyDescent="0.25">
      <c r="D42168" s="31">
        <v>-295.44299999999998</v>
      </c>
      <c r="E42168" s="28">
        <v>308.00099999999998</v>
      </c>
    </row>
    <row r="42169" spans="4:5" x14ac:dyDescent="0.25">
      <c r="D42169" s="31">
        <v>-295.42700000000002</v>
      </c>
      <c r="E42169" s="28">
        <v>308.04500000000002</v>
      </c>
    </row>
    <row r="42170" spans="4:5" x14ac:dyDescent="0.25">
      <c r="D42170" s="31">
        <v>-295.411</v>
      </c>
      <c r="E42170" s="28">
        <v>308.08800000000002</v>
      </c>
    </row>
    <row r="42171" spans="4:5" x14ac:dyDescent="0.25">
      <c r="D42171" s="31">
        <v>-295.39499999999998</v>
      </c>
      <c r="E42171" s="28">
        <v>308.13099999999997</v>
      </c>
    </row>
    <row r="42172" spans="4:5" x14ac:dyDescent="0.25">
      <c r="D42172" s="31">
        <v>-295.37900000000002</v>
      </c>
      <c r="E42172" s="28">
        <v>308.17399999999998</v>
      </c>
    </row>
    <row r="42173" spans="4:5" x14ac:dyDescent="0.25">
      <c r="D42173" s="31">
        <v>-295.363</v>
      </c>
      <c r="E42173" s="28">
        <v>308.21800000000002</v>
      </c>
    </row>
    <row r="42174" spans="4:5" x14ac:dyDescent="0.25">
      <c r="D42174" s="31">
        <v>-295.34699999999998</v>
      </c>
      <c r="E42174" s="28">
        <v>308.26100000000002</v>
      </c>
    </row>
    <row r="42175" spans="4:5" x14ac:dyDescent="0.25">
      <c r="D42175" s="31">
        <v>-295.33100000000002</v>
      </c>
      <c r="E42175" s="28">
        <v>308.30399999999997</v>
      </c>
    </row>
    <row r="42176" spans="4:5" x14ac:dyDescent="0.25">
      <c r="D42176" s="31">
        <v>-295.315</v>
      </c>
      <c r="E42176" s="28">
        <v>308.34800000000001</v>
      </c>
    </row>
    <row r="42177" spans="4:5" x14ac:dyDescent="0.25">
      <c r="D42177" s="31">
        <v>-295.29899999999998</v>
      </c>
      <c r="E42177" s="28">
        <v>308.39100000000002</v>
      </c>
    </row>
    <row r="42178" spans="4:5" x14ac:dyDescent="0.25">
      <c r="D42178" s="31">
        <v>-295.28300000000002</v>
      </c>
      <c r="E42178" s="28">
        <v>308.435</v>
      </c>
    </row>
    <row r="42179" spans="4:5" x14ac:dyDescent="0.25">
      <c r="D42179" s="31">
        <v>-295.267</v>
      </c>
      <c r="E42179" s="28">
        <v>308.47800000000001</v>
      </c>
    </row>
    <row r="42180" spans="4:5" x14ac:dyDescent="0.25">
      <c r="D42180" s="31">
        <v>-295.25099999999998</v>
      </c>
      <c r="E42180" s="28">
        <v>308.52100000000002</v>
      </c>
    </row>
    <row r="42181" spans="4:5" x14ac:dyDescent="0.25">
      <c r="D42181" s="31">
        <v>-295.23500000000001</v>
      </c>
      <c r="E42181" s="28">
        <v>308.565</v>
      </c>
    </row>
    <row r="42182" spans="4:5" x14ac:dyDescent="0.25">
      <c r="D42182" s="31">
        <v>-295.21899999999999</v>
      </c>
      <c r="E42182" s="28">
        <v>308.608</v>
      </c>
    </row>
    <row r="42183" spans="4:5" x14ac:dyDescent="0.25">
      <c r="D42183" s="31">
        <v>-295.20299999999997</v>
      </c>
      <c r="E42183" s="28">
        <v>308.65199999999999</v>
      </c>
    </row>
    <row r="42184" spans="4:5" x14ac:dyDescent="0.25">
      <c r="D42184" s="31">
        <v>-295.18700000000001</v>
      </c>
      <c r="E42184" s="28">
        <v>308.69600000000003</v>
      </c>
    </row>
    <row r="42185" spans="4:5" x14ac:dyDescent="0.25">
      <c r="D42185" s="31">
        <v>-295.17099999999999</v>
      </c>
      <c r="E42185" s="28">
        <v>308.73899999999998</v>
      </c>
    </row>
    <row r="42186" spans="4:5" x14ac:dyDescent="0.25">
      <c r="D42186" s="31">
        <v>-295.15499999999997</v>
      </c>
      <c r="E42186" s="28">
        <v>308.78300000000002</v>
      </c>
    </row>
    <row r="42187" spans="4:5" x14ac:dyDescent="0.25">
      <c r="D42187" s="31">
        <v>-295.13900000000001</v>
      </c>
      <c r="E42187" s="28">
        <v>308.82600000000002</v>
      </c>
    </row>
    <row r="42188" spans="4:5" x14ac:dyDescent="0.25">
      <c r="D42188" s="31">
        <v>-295.12299999999999</v>
      </c>
      <c r="E42188" s="28">
        <v>308.87</v>
      </c>
    </row>
    <row r="42189" spans="4:5" x14ac:dyDescent="0.25">
      <c r="D42189" s="31">
        <v>-295.10700000000003</v>
      </c>
      <c r="E42189" s="28">
        <v>308.91399999999999</v>
      </c>
    </row>
    <row r="42190" spans="4:5" x14ac:dyDescent="0.25">
      <c r="D42190" s="31">
        <v>-295.09100000000001</v>
      </c>
      <c r="E42190" s="28">
        <v>308.95699999999999</v>
      </c>
    </row>
    <row r="42191" spans="4:5" x14ac:dyDescent="0.25">
      <c r="D42191" s="31">
        <v>-295.07499999999999</v>
      </c>
      <c r="E42191" s="28">
        <v>309.00099999999998</v>
      </c>
    </row>
    <row r="42192" spans="4:5" x14ac:dyDescent="0.25">
      <c r="D42192" s="31">
        <v>-295.05900000000003</v>
      </c>
      <c r="E42192" s="28">
        <v>309.04500000000002</v>
      </c>
    </row>
    <row r="42193" spans="4:5" x14ac:dyDescent="0.25">
      <c r="D42193" s="31">
        <v>-295.04300000000001</v>
      </c>
      <c r="E42193" s="28">
        <v>309.08800000000002</v>
      </c>
    </row>
    <row r="42194" spans="4:5" x14ac:dyDescent="0.25">
      <c r="D42194" s="31">
        <v>-295.02699999999999</v>
      </c>
      <c r="E42194" s="28">
        <v>309.13200000000001</v>
      </c>
    </row>
    <row r="42195" spans="4:5" x14ac:dyDescent="0.25">
      <c r="D42195" s="31">
        <v>-295.01100000000002</v>
      </c>
      <c r="E42195" s="28">
        <v>309.17599999999999</v>
      </c>
    </row>
    <row r="42196" spans="4:5" x14ac:dyDescent="0.25">
      <c r="D42196" s="31">
        <v>-294.995</v>
      </c>
      <c r="E42196" s="28">
        <v>309.22000000000003</v>
      </c>
    </row>
    <row r="42197" spans="4:5" x14ac:dyDescent="0.25">
      <c r="D42197" s="31">
        <v>-294.97899999999998</v>
      </c>
      <c r="E42197" s="28">
        <v>309.26400000000001</v>
      </c>
    </row>
    <row r="42198" spans="4:5" x14ac:dyDescent="0.25">
      <c r="D42198" s="31">
        <v>-294.96300000000002</v>
      </c>
      <c r="E42198" s="28">
        <v>309.30700000000002</v>
      </c>
    </row>
    <row r="42199" spans="4:5" x14ac:dyDescent="0.25">
      <c r="D42199" s="31">
        <v>-294.947</v>
      </c>
      <c r="E42199" s="28">
        <v>309.351</v>
      </c>
    </row>
    <row r="42200" spans="4:5" x14ac:dyDescent="0.25">
      <c r="D42200" s="31">
        <v>-294.93099999999998</v>
      </c>
      <c r="E42200" s="28">
        <v>309.39499999999998</v>
      </c>
    </row>
    <row r="42201" spans="4:5" x14ac:dyDescent="0.25">
      <c r="D42201" s="31">
        <v>-294.91500000000002</v>
      </c>
      <c r="E42201" s="28">
        <v>309.43900000000002</v>
      </c>
    </row>
    <row r="42202" spans="4:5" x14ac:dyDescent="0.25">
      <c r="D42202" s="31">
        <v>-294.899</v>
      </c>
      <c r="E42202" s="28">
        <v>309.483</v>
      </c>
    </row>
    <row r="42203" spans="4:5" x14ac:dyDescent="0.25">
      <c r="D42203" s="31">
        <v>-294.88299999999998</v>
      </c>
      <c r="E42203" s="28">
        <v>309.52699999999999</v>
      </c>
    </row>
    <row r="42204" spans="4:5" x14ac:dyDescent="0.25">
      <c r="D42204" s="31">
        <v>-294.86700000000002</v>
      </c>
      <c r="E42204" s="28">
        <v>309.57100000000003</v>
      </c>
    </row>
    <row r="42205" spans="4:5" x14ac:dyDescent="0.25">
      <c r="D42205" s="31">
        <v>-294.851</v>
      </c>
      <c r="E42205" s="28">
        <v>309.61500000000001</v>
      </c>
    </row>
    <row r="42206" spans="4:5" x14ac:dyDescent="0.25">
      <c r="D42206" s="31">
        <v>-294.83499999999998</v>
      </c>
      <c r="E42206" s="28">
        <v>309.65899999999999</v>
      </c>
    </row>
    <row r="42207" spans="4:5" x14ac:dyDescent="0.25">
      <c r="D42207" s="31">
        <v>-294.81900000000002</v>
      </c>
      <c r="E42207" s="28">
        <v>309.70299999999997</v>
      </c>
    </row>
    <row r="42208" spans="4:5" x14ac:dyDescent="0.25">
      <c r="D42208" s="31">
        <v>-294.803</v>
      </c>
      <c r="E42208" s="28">
        <v>309.74700000000001</v>
      </c>
    </row>
    <row r="42209" spans="4:5" x14ac:dyDescent="0.25">
      <c r="D42209" s="31">
        <v>-294.78699999999998</v>
      </c>
      <c r="E42209" s="28">
        <v>309.791</v>
      </c>
    </row>
    <row r="42210" spans="4:5" x14ac:dyDescent="0.25">
      <c r="D42210" s="31">
        <v>-294.77100000000002</v>
      </c>
      <c r="E42210" s="28">
        <v>309.83499999999998</v>
      </c>
    </row>
    <row r="42211" spans="4:5" x14ac:dyDescent="0.25">
      <c r="D42211" s="31">
        <v>-294.755</v>
      </c>
      <c r="E42211" s="28">
        <v>309.87900000000002</v>
      </c>
    </row>
    <row r="42212" spans="4:5" x14ac:dyDescent="0.25">
      <c r="D42212" s="31">
        <v>-294.73899999999998</v>
      </c>
      <c r="E42212" s="28">
        <v>309.923</v>
      </c>
    </row>
    <row r="42213" spans="4:5" x14ac:dyDescent="0.25">
      <c r="D42213" s="31">
        <v>-294.72300000000001</v>
      </c>
      <c r="E42213" s="28">
        <v>309.96800000000002</v>
      </c>
    </row>
    <row r="42214" spans="4:5" x14ac:dyDescent="0.25">
      <c r="D42214" s="31">
        <v>-294.70699999999999</v>
      </c>
      <c r="E42214" s="28">
        <v>310.012</v>
      </c>
    </row>
    <row r="42215" spans="4:5" x14ac:dyDescent="0.25">
      <c r="D42215" s="31">
        <v>-294.69099999999997</v>
      </c>
      <c r="E42215" s="28">
        <v>310.05599999999998</v>
      </c>
    </row>
    <row r="42216" spans="4:5" x14ac:dyDescent="0.25">
      <c r="D42216" s="31">
        <v>-294.67500000000001</v>
      </c>
      <c r="E42216" s="28">
        <v>310.10000000000002</v>
      </c>
    </row>
    <row r="42217" spans="4:5" x14ac:dyDescent="0.25">
      <c r="D42217" s="31">
        <v>-294.65899999999999</v>
      </c>
      <c r="E42217" s="28">
        <v>310.14400000000001</v>
      </c>
    </row>
    <row r="42218" spans="4:5" x14ac:dyDescent="0.25">
      <c r="D42218" s="31">
        <v>-294.64299999999997</v>
      </c>
      <c r="E42218" s="28">
        <v>310.18900000000002</v>
      </c>
    </row>
    <row r="42219" spans="4:5" x14ac:dyDescent="0.25">
      <c r="D42219" s="31">
        <v>-294.62700000000001</v>
      </c>
      <c r="E42219" s="28">
        <v>310.233</v>
      </c>
    </row>
    <row r="42220" spans="4:5" x14ac:dyDescent="0.25">
      <c r="D42220" s="31">
        <v>-294.61099999999999</v>
      </c>
      <c r="E42220" s="28">
        <v>310.27699999999999</v>
      </c>
    </row>
    <row r="42221" spans="4:5" x14ac:dyDescent="0.25">
      <c r="D42221" s="31">
        <v>-294.59500000000003</v>
      </c>
      <c r="E42221" s="28">
        <v>310.322</v>
      </c>
    </row>
    <row r="42222" spans="4:5" x14ac:dyDescent="0.25">
      <c r="D42222" s="31">
        <v>-294.57900000000001</v>
      </c>
      <c r="E42222" s="28">
        <v>310.36599999999999</v>
      </c>
    </row>
    <row r="42223" spans="4:5" x14ac:dyDescent="0.25">
      <c r="D42223" s="31">
        <v>-294.56299999999999</v>
      </c>
      <c r="E42223" s="28">
        <v>310.41000000000003</v>
      </c>
    </row>
    <row r="42224" spans="4:5" x14ac:dyDescent="0.25">
      <c r="D42224" s="31">
        <v>-294.54700000000003</v>
      </c>
      <c r="E42224" s="28">
        <v>310.45499999999998</v>
      </c>
    </row>
    <row r="42225" spans="4:5" x14ac:dyDescent="0.25">
      <c r="D42225" s="31">
        <v>-294.53100000000001</v>
      </c>
      <c r="E42225" s="28">
        <v>310.49900000000002</v>
      </c>
    </row>
    <row r="42226" spans="4:5" x14ac:dyDescent="0.25">
      <c r="D42226" s="31">
        <v>-294.51600000000002</v>
      </c>
      <c r="E42226" s="28">
        <v>310.54300000000001</v>
      </c>
    </row>
    <row r="42227" spans="4:5" x14ac:dyDescent="0.25">
      <c r="D42227" s="31">
        <v>-294.5</v>
      </c>
      <c r="E42227" s="28">
        <v>310.58800000000002</v>
      </c>
    </row>
    <row r="42228" spans="4:5" x14ac:dyDescent="0.25">
      <c r="D42228" s="31">
        <v>-294.48399999999998</v>
      </c>
      <c r="E42228" s="28">
        <v>310.63200000000001</v>
      </c>
    </row>
    <row r="42229" spans="4:5" x14ac:dyDescent="0.25">
      <c r="D42229" s="31">
        <v>-294.46800000000002</v>
      </c>
      <c r="E42229" s="28">
        <v>310.67700000000002</v>
      </c>
    </row>
    <row r="42230" spans="4:5" x14ac:dyDescent="0.25">
      <c r="D42230" s="31">
        <v>-294.452</v>
      </c>
      <c r="E42230" s="28">
        <v>310.721</v>
      </c>
    </row>
    <row r="42231" spans="4:5" x14ac:dyDescent="0.25">
      <c r="D42231" s="31">
        <v>-294.43599999999998</v>
      </c>
      <c r="E42231" s="28">
        <v>310.76600000000002</v>
      </c>
    </row>
    <row r="42232" spans="4:5" x14ac:dyDescent="0.25">
      <c r="D42232" s="31">
        <v>-294.42</v>
      </c>
      <c r="E42232" s="28">
        <v>310.81</v>
      </c>
    </row>
    <row r="42233" spans="4:5" x14ac:dyDescent="0.25">
      <c r="D42233" s="31">
        <v>-294.404</v>
      </c>
      <c r="E42233" s="28">
        <v>310.85500000000002</v>
      </c>
    </row>
    <row r="42234" spans="4:5" x14ac:dyDescent="0.25">
      <c r="D42234" s="31">
        <v>-294.38799999999998</v>
      </c>
      <c r="E42234" s="28">
        <v>310.89999999999998</v>
      </c>
    </row>
    <row r="42235" spans="4:5" x14ac:dyDescent="0.25">
      <c r="D42235" s="31">
        <v>-294.37200000000001</v>
      </c>
      <c r="E42235" s="28">
        <v>310.94400000000002</v>
      </c>
    </row>
    <row r="42236" spans="4:5" x14ac:dyDescent="0.25">
      <c r="D42236" s="31">
        <v>-294.35599999999999</v>
      </c>
      <c r="E42236" s="28">
        <v>310.98899999999998</v>
      </c>
    </row>
    <row r="42237" spans="4:5" x14ac:dyDescent="0.25">
      <c r="D42237" s="31">
        <v>-294.33999999999997</v>
      </c>
      <c r="E42237" s="28">
        <v>311.03399999999999</v>
      </c>
    </row>
    <row r="42238" spans="4:5" x14ac:dyDescent="0.25">
      <c r="D42238" s="31">
        <v>-294.32400000000001</v>
      </c>
      <c r="E42238" s="28">
        <v>311.07799999999997</v>
      </c>
    </row>
    <row r="42239" spans="4:5" x14ac:dyDescent="0.25">
      <c r="D42239" s="31">
        <v>-294.30799999999999</v>
      </c>
      <c r="E42239" s="28">
        <v>311.12299999999999</v>
      </c>
    </row>
    <row r="42240" spans="4:5" x14ac:dyDescent="0.25">
      <c r="D42240" s="31">
        <v>-294.29199999999997</v>
      </c>
      <c r="E42240" s="28">
        <v>311.16800000000001</v>
      </c>
    </row>
    <row r="42241" spans="4:5" x14ac:dyDescent="0.25">
      <c r="D42241" s="31">
        <v>-294.27600000000001</v>
      </c>
      <c r="E42241" s="28">
        <v>311.21199999999999</v>
      </c>
    </row>
    <row r="42242" spans="4:5" x14ac:dyDescent="0.25">
      <c r="D42242" s="31">
        <v>-294.26</v>
      </c>
      <c r="E42242" s="28">
        <v>311.25700000000001</v>
      </c>
    </row>
    <row r="42243" spans="4:5" x14ac:dyDescent="0.25">
      <c r="D42243" s="31">
        <v>-294.24400000000003</v>
      </c>
      <c r="E42243" s="28">
        <v>311.30200000000002</v>
      </c>
    </row>
    <row r="42244" spans="4:5" x14ac:dyDescent="0.25">
      <c r="D42244" s="31">
        <v>-294.22800000000001</v>
      </c>
      <c r="E42244" s="28">
        <v>311.34699999999998</v>
      </c>
    </row>
    <row r="42245" spans="4:5" x14ac:dyDescent="0.25">
      <c r="D42245" s="31">
        <v>-294.21199999999999</v>
      </c>
      <c r="E42245" s="28">
        <v>311.392</v>
      </c>
    </row>
    <row r="42246" spans="4:5" x14ac:dyDescent="0.25">
      <c r="D42246" s="31">
        <v>-294.19600000000003</v>
      </c>
      <c r="E42246" s="28">
        <v>311.43599999999998</v>
      </c>
    </row>
    <row r="42247" spans="4:5" x14ac:dyDescent="0.25">
      <c r="D42247" s="31">
        <v>-294.18</v>
      </c>
      <c r="E42247" s="28">
        <v>311.48099999999999</v>
      </c>
    </row>
    <row r="42248" spans="4:5" x14ac:dyDescent="0.25">
      <c r="D42248" s="31">
        <v>-294.16399999999999</v>
      </c>
      <c r="E42248" s="28">
        <v>311.52600000000001</v>
      </c>
    </row>
    <row r="42249" spans="4:5" x14ac:dyDescent="0.25">
      <c r="D42249" s="31">
        <v>-294.14800000000002</v>
      </c>
      <c r="E42249" s="28">
        <v>311.57100000000003</v>
      </c>
    </row>
    <row r="42250" spans="4:5" x14ac:dyDescent="0.25">
      <c r="D42250" s="31">
        <v>-294.13200000000001</v>
      </c>
      <c r="E42250" s="28">
        <v>311.61599999999999</v>
      </c>
    </row>
    <row r="42251" spans="4:5" x14ac:dyDescent="0.25">
      <c r="D42251" s="31">
        <v>-294.11599999999999</v>
      </c>
      <c r="E42251" s="28">
        <v>311.661</v>
      </c>
    </row>
    <row r="42252" spans="4:5" x14ac:dyDescent="0.25">
      <c r="D42252" s="31">
        <v>-294.10000000000002</v>
      </c>
      <c r="E42252" s="28">
        <v>311.70600000000002</v>
      </c>
    </row>
    <row r="42253" spans="4:5" x14ac:dyDescent="0.25">
      <c r="D42253" s="31">
        <v>-294.084</v>
      </c>
      <c r="E42253" s="28">
        <v>311.75099999999998</v>
      </c>
    </row>
    <row r="42254" spans="4:5" x14ac:dyDescent="0.25">
      <c r="D42254" s="31">
        <v>-294.06799999999998</v>
      </c>
      <c r="E42254" s="28">
        <v>311.79599999999999</v>
      </c>
    </row>
    <row r="42255" spans="4:5" x14ac:dyDescent="0.25">
      <c r="D42255" s="31">
        <v>-294.05200000000002</v>
      </c>
      <c r="E42255" s="28">
        <v>311.84100000000001</v>
      </c>
    </row>
    <row r="42256" spans="4:5" x14ac:dyDescent="0.25">
      <c r="D42256" s="31">
        <v>-294.036</v>
      </c>
      <c r="E42256" s="28">
        <v>311.88600000000002</v>
      </c>
    </row>
    <row r="42257" spans="4:5" x14ac:dyDescent="0.25">
      <c r="D42257" s="31">
        <v>-294.02</v>
      </c>
      <c r="E42257" s="28">
        <v>311.93099999999998</v>
      </c>
    </row>
    <row r="42258" spans="4:5" x14ac:dyDescent="0.25">
      <c r="D42258" s="31">
        <v>-294.00400000000002</v>
      </c>
      <c r="E42258" s="28">
        <v>311.976</v>
      </c>
    </row>
    <row r="42259" spans="4:5" x14ac:dyDescent="0.25">
      <c r="D42259" s="31">
        <v>-293.988</v>
      </c>
      <c r="E42259" s="28">
        <v>312.02100000000002</v>
      </c>
    </row>
    <row r="42260" spans="4:5" x14ac:dyDescent="0.25">
      <c r="D42260" s="31">
        <v>-293.97199999999998</v>
      </c>
      <c r="E42260" s="28">
        <v>312.06599999999997</v>
      </c>
    </row>
    <row r="42261" spans="4:5" x14ac:dyDescent="0.25">
      <c r="D42261" s="31">
        <v>-293.95600000000002</v>
      </c>
      <c r="E42261" s="28">
        <v>312.11099999999999</v>
      </c>
    </row>
    <row r="42262" spans="4:5" x14ac:dyDescent="0.25">
      <c r="D42262" s="31">
        <v>-293.94</v>
      </c>
      <c r="E42262" s="28">
        <v>312.15699999999998</v>
      </c>
    </row>
    <row r="42263" spans="4:5" x14ac:dyDescent="0.25">
      <c r="D42263" s="31">
        <v>-293.92399999999998</v>
      </c>
      <c r="E42263" s="28">
        <v>312.202</v>
      </c>
    </row>
    <row r="42264" spans="4:5" x14ac:dyDescent="0.25">
      <c r="D42264" s="31">
        <v>-293.90800000000002</v>
      </c>
      <c r="E42264" s="28">
        <v>312.24700000000001</v>
      </c>
    </row>
    <row r="42265" spans="4:5" x14ac:dyDescent="0.25">
      <c r="D42265" s="31">
        <v>-293.892</v>
      </c>
      <c r="E42265" s="28">
        <v>312.29199999999997</v>
      </c>
    </row>
    <row r="42266" spans="4:5" x14ac:dyDescent="0.25">
      <c r="D42266" s="31">
        <v>-293.87599999999998</v>
      </c>
      <c r="E42266" s="28">
        <v>312.33800000000002</v>
      </c>
    </row>
    <row r="42267" spans="4:5" x14ac:dyDescent="0.25">
      <c r="D42267" s="31">
        <v>-293.86</v>
      </c>
      <c r="E42267" s="28">
        <v>312.38299999999998</v>
      </c>
    </row>
    <row r="42268" spans="4:5" x14ac:dyDescent="0.25">
      <c r="D42268" s="31">
        <v>-293.84399999999999</v>
      </c>
      <c r="E42268" s="28">
        <v>312.428</v>
      </c>
    </row>
    <row r="42269" spans="4:5" x14ac:dyDescent="0.25">
      <c r="D42269" s="31">
        <v>-293.82799999999997</v>
      </c>
      <c r="E42269" s="28">
        <v>312.47300000000001</v>
      </c>
    </row>
    <row r="42270" spans="4:5" x14ac:dyDescent="0.25">
      <c r="D42270" s="31">
        <v>-293.81200000000001</v>
      </c>
      <c r="E42270" s="28">
        <v>312.51900000000001</v>
      </c>
    </row>
    <row r="42271" spans="4:5" x14ac:dyDescent="0.25">
      <c r="D42271" s="31">
        <v>-293.79599999999999</v>
      </c>
      <c r="E42271" s="28">
        <v>312.56400000000002</v>
      </c>
    </row>
    <row r="42272" spans="4:5" x14ac:dyDescent="0.25">
      <c r="D42272" s="31">
        <v>-293.77999999999997</v>
      </c>
      <c r="E42272" s="28">
        <v>312.60899999999998</v>
      </c>
    </row>
    <row r="42273" spans="4:5" x14ac:dyDescent="0.25">
      <c r="D42273" s="31">
        <v>-293.76400000000001</v>
      </c>
      <c r="E42273" s="28">
        <v>312.65499999999997</v>
      </c>
    </row>
    <row r="42274" spans="4:5" x14ac:dyDescent="0.25">
      <c r="D42274" s="31">
        <v>-293.74799999999999</v>
      </c>
      <c r="E42274" s="28">
        <v>312.7</v>
      </c>
    </row>
    <row r="42275" spans="4:5" x14ac:dyDescent="0.25">
      <c r="D42275" s="31">
        <v>-293.73200000000003</v>
      </c>
      <c r="E42275" s="28">
        <v>312.74599999999998</v>
      </c>
    </row>
    <row r="42276" spans="4:5" x14ac:dyDescent="0.25">
      <c r="D42276" s="31">
        <v>-293.71600000000001</v>
      </c>
      <c r="E42276" s="28">
        <v>312.791</v>
      </c>
    </row>
    <row r="42277" spans="4:5" x14ac:dyDescent="0.25">
      <c r="D42277" s="31">
        <v>-293.7</v>
      </c>
      <c r="E42277" s="28">
        <v>312.83699999999999</v>
      </c>
    </row>
    <row r="42278" spans="4:5" x14ac:dyDescent="0.25">
      <c r="D42278" s="31">
        <v>-293.68400000000003</v>
      </c>
      <c r="E42278" s="28">
        <v>312.88200000000001</v>
      </c>
    </row>
    <row r="42279" spans="4:5" x14ac:dyDescent="0.25">
      <c r="D42279" s="31">
        <v>-293.66800000000001</v>
      </c>
      <c r="E42279" s="28">
        <v>312.928</v>
      </c>
    </row>
    <row r="42280" spans="4:5" x14ac:dyDescent="0.25">
      <c r="D42280" s="31">
        <v>-293.65199999999999</v>
      </c>
      <c r="E42280" s="28">
        <v>312.97300000000001</v>
      </c>
    </row>
    <row r="42281" spans="4:5" x14ac:dyDescent="0.25">
      <c r="D42281" s="31">
        <v>-293.63600000000002</v>
      </c>
      <c r="E42281" s="28">
        <v>313.01900000000001</v>
      </c>
    </row>
    <row r="42282" spans="4:5" x14ac:dyDescent="0.25">
      <c r="D42282" s="31">
        <v>-293.62</v>
      </c>
      <c r="E42282" s="28">
        <v>313.06400000000002</v>
      </c>
    </row>
    <row r="42283" spans="4:5" x14ac:dyDescent="0.25">
      <c r="D42283" s="31">
        <v>-293.60399999999998</v>
      </c>
      <c r="E42283" s="28">
        <v>313.11</v>
      </c>
    </row>
    <row r="42284" spans="4:5" x14ac:dyDescent="0.25">
      <c r="D42284" s="31">
        <v>-293.58800000000002</v>
      </c>
      <c r="E42284" s="28">
        <v>313.15600000000001</v>
      </c>
    </row>
    <row r="42285" spans="4:5" x14ac:dyDescent="0.25">
      <c r="D42285" s="31">
        <v>-293.572</v>
      </c>
      <c r="E42285" s="28">
        <v>313.20100000000002</v>
      </c>
    </row>
    <row r="42286" spans="4:5" x14ac:dyDescent="0.25">
      <c r="D42286" s="31">
        <v>-293.55599999999998</v>
      </c>
      <c r="E42286" s="28">
        <v>313.24700000000001</v>
      </c>
    </row>
    <row r="42287" spans="4:5" x14ac:dyDescent="0.25">
      <c r="D42287" s="31">
        <v>-293.54000000000002</v>
      </c>
      <c r="E42287" s="28">
        <v>313.29300000000001</v>
      </c>
    </row>
    <row r="42288" spans="4:5" x14ac:dyDescent="0.25">
      <c r="D42288" s="31">
        <v>-293.524</v>
      </c>
      <c r="E42288" s="28">
        <v>313.33800000000002</v>
      </c>
    </row>
    <row r="42289" spans="4:5" x14ac:dyDescent="0.25">
      <c r="D42289" s="31">
        <v>-293.50799999999998</v>
      </c>
      <c r="E42289" s="28">
        <v>313.38400000000001</v>
      </c>
    </row>
    <row r="42290" spans="4:5" x14ac:dyDescent="0.25">
      <c r="D42290" s="31">
        <v>-293.49200000000002</v>
      </c>
      <c r="E42290" s="28">
        <v>313.43</v>
      </c>
    </row>
    <row r="42291" spans="4:5" x14ac:dyDescent="0.25">
      <c r="D42291" s="31">
        <v>-293.476</v>
      </c>
      <c r="E42291" s="28">
        <v>313.476</v>
      </c>
    </row>
    <row r="42292" spans="4:5" x14ac:dyDescent="0.25">
      <c r="D42292" s="31">
        <v>-293.45999999999998</v>
      </c>
      <c r="E42292" s="28">
        <v>313.52100000000002</v>
      </c>
    </row>
    <row r="42293" spans="4:5" x14ac:dyDescent="0.25">
      <c r="D42293" s="31">
        <v>-293.44400000000002</v>
      </c>
      <c r="E42293" s="28">
        <v>313.56700000000001</v>
      </c>
    </row>
    <row r="42294" spans="4:5" x14ac:dyDescent="0.25">
      <c r="D42294" s="31">
        <v>-293.428</v>
      </c>
      <c r="E42294" s="28">
        <v>313.613</v>
      </c>
    </row>
    <row r="42295" spans="4:5" x14ac:dyDescent="0.25">
      <c r="D42295" s="31">
        <v>-293.41199999999998</v>
      </c>
      <c r="E42295" s="28">
        <v>313.65899999999999</v>
      </c>
    </row>
    <row r="42296" spans="4:5" x14ac:dyDescent="0.25">
      <c r="D42296" s="31">
        <v>-293.39600000000002</v>
      </c>
      <c r="E42296" s="28">
        <v>313.70499999999998</v>
      </c>
    </row>
    <row r="42297" spans="4:5" x14ac:dyDescent="0.25">
      <c r="D42297" s="31">
        <v>-293.38</v>
      </c>
      <c r="E42297" s="28">
        <v>313.75099999999998</v>
      </c>
    </row>
    <row r="42298" spans="4:5" x14ac:dyDescent="0.25">
      <c r="D42298" s="31">
        <v>-293.36399999999998</v>
      </c>
      <c r="E42298" s="28">
        <v>313.79700000000003</v>
      </c>
    </row>
    <row r="42299" spans="4:5" x14ac:dyDescent="0.25">
      <c r="D42299" s="31">
        <v>-293.34800000000001</v>
      </c>
      <c r="E42299" s="28">
        <v>313.84300000000002</v>
      </c>
    </row>
    <row r="42300" spans="4:5" x14ac:dyDescent="0.25">
      <c r="D42300" s="31">
        <v>-293.33199999999999</v>
      </c>
      <c r="E42300" s="28">
        <v>313.88799999999998</v>
      </c>
    </row>
    <row r="42301" spans="4:5" x14ac:dyDescent="0.25">
      <c r="D42301" s="31">
        <v>-293.31599999999997</v>
      </c>
      <c r="E42301" s="28">
        <v>313.93400000000003</v>
      </c>
    </row>
    <row r="42302" spans="4:5" x14ac:dyDescent="0.25">
      <c r="D42302" s="31">
        <v>-293.3</v>
      </c>
      <c r="E42302" s="28">
        <v>313.98</v>
      </c>
    </row>
    <row r="42303" spans="4:5" x14ac:dyDescent="0.25">
      <c r="D42303" s="31">
        <v>-293.28399999999999</v>
      </c>
      <c r="E42303" s="28">
        <v>314.02600000000001</v>
      </c>
    </row>
    <row r="42304" spans="4:5" x14ac:dyDescent="0.25">
      <c r="D42304" s="31">
        <v>-293.26799999999997</v>
      </c>
      <c r="E42304" s="28">
        <v>314.072</v>
      </c>
    </row>
    <row r="42305" spans="4:5" x14ac:dyDescent="0.25">
      <c r="D42305" s="31">
        <v>-293.25200000000001</v>
      </c>
      <c r="E42305" s="28">
        <v>314.11900000000003</v>
      </c>
    </row>
    <row r="42306" spans="4:5" x14ac:dyDescent="0.25">
      <c r="D42306" s="31">
        <v>-293.23599999999999</v>
      </c>
      <c r="E42306" s="28">
        <v>314.16500000000002</v>
      </c>
    </row>
    <row r="42307" spans="4:5" x14ac:dyDescent="0.25">
      <c r="D42307" s="31">
        <v>-293.22000000000003</v>
      </c>
      <c r="E42307" s="28">
        <v>314.21100000000001</v>
      </c>
    </row>
    <row r="42308" spans="4:5" x14ac:dyDescent="0.25">
      <c r="D42308" s="31">
        <v>-293.20400000000001</v>
      </c>
      <c r="E42308" s="28">
        <v>314.25700000000001</v>
      </c>
    </row>
    <row r="42309" spans="4:5" x14ac:dyDescent="0.25">
      <c r="D42309" s="31">
        <v>-293.18799999999999</v>
      </c>
      <c r="E42309" s="28">
        <v>314.303</v>
      </c>
    </row>
    <row r="42310" spans="4:5" x14ac:dyDescent="0.25">
      <c r="D42310" s="31">
        <v>-293.17200000000003</v>
      </c>
      <c r="E42310" s="28">
        <v>314.34899999999999</v>
      </c>
    </row>
    <row r="42311" spans="4:5" x14ac:dyDescent="0.25">
      <c r="D42311" s="31">
        <v>-293.15600000000001</v>
      </c>
      <c r="E42311" s="28">
        <v>314.39499999999998</v>
      </c>
    </row>
    <row r="42312" spans="4:5" x14ac:dyDescent="0.25">
      <c r="D42312" s="31">
        <v>-293.14</v>
      </c>
      <c r="E42312" s="28">
        <v>314.44099999999997</v>
      </c>
    </row>
    <row r="42313" spans="4:5" x14ac:dyDescent="0.25">
      <c r="D42313" s="31">
        <v>-293.12400000000002</v>
      </c>
      <c r="E42313" s="28">
        <v>314.488</v>
      </c>
    </row>
    <row r="42314" spans="4:5" x14ac:dyDescent="0.25">
      <c r="D42314" s="31">
        <v>-293.108</v>
      </c>
      <c r="E42314" s="28">
        <v>314.53399999999999</v>
      </c>
    </row>
    <row r="42315" spans="4:5" x14ac:dyDescent="0.25">
      <c r="D42315" s="31">
        <v>-293.09199999999998</v>
      </c>
      <c r="E42315" s="28">
        <v>314.58</v>
      </c>
    </row>
    <row r="42316" spans="4:5" x14ac:dyDescent="0.25">
      <c r="D42316" s="31">
        <v>-293.07600000000002</v>
      </c>
      <c r="E42316" s="28">
        <v>314.62599999999998</v>
      </c>
    </row>
    <row r="42317" spans="4:5" x14ac:dyDescent="0.25">
      <c r="D42317" s="31">
        <v>-293.06</v>
      </c>
      <c r="E42317" s="28">
        <v>314.673</v>
      </c>
    </row>
    <row r="42318" spans="4:5" x14ac:dyDescent="0.25">
      <c r="D42318" s="31">
        <v>-293.04399999999998</v>
      </c>
      <c r="E42318" s="28">
        <v>314.71899999999999</v>
      </c>
    </row>
    <row r="42319" spans="4:5" x14ac:dyDescent="0.25">
      <c r="D42319" s="31">
        <v>-293.02800000000002</v>
      </c>
      <c r="E42319" s="28">
        <v>314.76499999999999</v>
      </c>
    </row>
    <row r="42320" spans="4:5" x14ac:dyDescent="0.25">
      <c r="D42320" s="31">
        <v>-293.012</v>
      </c>
      <c r="E42320" s="28">
        <v>314.81200000000001</v>
      </c>
    </row>
    <row r="42321" spans="4:5" x14ac:dyDescent="0.25">
      <c r="D42321" s="31">
        <v>-292.99599999999998</v>
      </c>
      <c r="E42321" s="28">
        <v>314.858</v>
      </c>
    </row>
    <row r="42322" spans="4:5" x14ac:dyDescent="0.25">
      <c r="D42322" s="31">
        <v>-292.98</v>
      </c>
      <c r="E42322" s="28">
        <v>314.90499999999997</v>
      </c>
    </row>
    <row r="42323" spans="4:5" x14ac:dyDescent="0.25">
      <c r="D42323" s="31">
        <v>-292.964</v>
      </c>
      <c r="E42323" s="28">
        <v>314.95100000000002</v>
      </c>
    </row>
    <row r="42324" spans="4:5" x14ac:dyDescent="0.25">
      <c r="D42324" s="31">
        <v>-292.94799999999998</v>
      </c>
      <c r="E42324" s="28">
        <v>314.99700000000001</v>
      </c>
    </row>
    <row r="42325" spans="4:5" x14ac:dyDescent="0.25">
      <c r="D42325" s="31">
        <v>-292.93200000000002</v>
      </c>
      <c r="E42325" s="28">
        <v>315.04399999999998</v>
      </c>
    </row>
    <row r="42326" spans="4:5" x14ac:dyDescent="0.25">
      <c r="D42326" s="31">
        <v>-292.916</v>
      </c>
      <c r="E42326" s="28">
        <v>315.08999999999997</v>
      </c>
    </row>
    <row r="42327" spans="4:5" x14ac:dyDescent="0.25">
      <c r="D42327" s="31">
        <v>-292.89999999999998</v>
      </c>
      <c r="E42327" s="28">
        <v>315.137</v>
      </c>
    </row>
    <row r="42328" spans="4:5" x14ac:dyDescent="0.25">
      <c r="D42328" s="31">
        <v>-292.88400000000001</v>
      </c>
      <c r="E42328" s="28">
        <v>315.18299999999999</v>
      </c>
    </row>
    <row r="42329" spans="4:5" x14ac:dyDescent="0.25">
      <c r="D42329" s="31">
        <v>-292.86799999999999</v>
      </c>
      <c r="E42329" s="28">
        <v>315.23</v>
      </c>
    </row>
    <row r="42330" spans="4:5" x14ac:dyDescent="0.25">
      <c r="D42330" s="31">
        <v>-292.85199999999998</v>
      </c>
      <c r="E42330" s="28">
        <v>315.27699999999999</v>
      </c>
    </row>
    <row r="42331" spans="4:5" x14ac:dyDescent="0.25">
      <c r="D42331" s="31">
        <v>-292.83600000000001</v>
      </c>
      <c r="E42331" s="28">
        <v>315.32299999999998</v>
      </c>
    </row>
    <row r="42332" spans="4:5" x14ac:dyDescent="0.25">
      <c r="D42332" s="31">
        <v>-292.82</v>
      </c>
      <c r="E42332" s="28">
        <v>315.37</v>
      </c>
    </row>
    <row r="42333" spans="4:5" x14ac:dyDescent="0.25">
      <c r="D42333" s="31">
        <v>-292.80399999999997</v>
      </c>
      <c r="E42333" s="28">
        <v>315.416</v>
      </c>
    </row>
    <row r="42334" spans="4:5" x14ac:dyDescent="0.25">
      <c r="D42334" s="31">
        <v>-292.78800000000001</v>
      </c>
      <c r="E42334" s="28">
        <v>315.46300000000002</v>
      </c>
    </row>
    <row r="42335" spans="4:5" x14ac:dyDescent="0.25">
      <c r="D42335" s="31">
        <v>-292.77199999999999</v>
      </c>
      <c r="E42335" s="28">
        <v>315.51</v>
      </c>
    </row>
    <row r="42336" spans="4:5" x14ac:dyDescent="0.25">
      <c r="D42336" s="31">
        <v>-292.75599999999997</v>
      </c>
      <c r="E42336" s="28">
        <v>315.55599999999998</v>
      </c>
    </row>
    <row r="42337" spans="4:5" x14ac:dyDescent="0.25">
      <c r="D42337" s="31">
        <v>-292.74</v>
      </c>
      <c r="E42337" s="28">
        <v>315.60300000000001</v>
      </c>
    </row>
    <row r="42338" spans="4:5" x14ac:dyDescent="0.25">
      <c r="D42338" s="31">
        <v>-292.72399999999999</v>
      </c>
      <c r="E42338" s="28">
        <v>315.64999999999998</v>
      </c>
    </row>
    <row r="42339" spans="4:5" x14ac:dyDescent="0.25">
      <c r="D42339" s="31">
        <v>-292.70800000000003</v>
      </c>
      <c r="E42339" s="28">
        <v>315.697</v>
      </c>
    </row>
    <row r="42340" spans="4:5" x14ac:dyDescent="0.25">
      <c r="D42340" s="31">
        <v>-292.69299999999998</v>
      </c>
      <c r="E42340" s="28">
        <v>315.74299999999999</v>
      </c>
    </row>
    <row r="42341" spans="4:5" x14ac:dyDescent="0.25">
      <c r="D42341" s="31">
        <v>-292.67700000000002</v>
      </c>
      <c r="E42341" s="28">
        <v>315.79000000000002</v>
      </c>
    </row>
    <row r="42342" spans="4:5" x14ac:dyDescent="0.25">
      <c r="D42342" s="31">
        <v>-292.661</v>
      </c>
      <c r="E42342" s="28">
        <v>315.83699999999999</v>
      </c>
    </row>
    <row r="42343" spans="4:5" x14ac:dyDescent="0.25">
      <c r="D42343" s="31">
        <v>-292.64499999999998</v>
      </c>
      <c r="E42343" s="28">
        <v>315.88400000000001</v>
      </c>
    </row>
    <row r="42344" spans="4:5" x14ac:dyDescent="0.25">
      <c r="D42344" s="31">
        <v>-292.62900000000002</v>
      </c>
      <c r="E42344" s="28">
        <v>315.93099999999998</v>
      </c>
    </row>
    <row r="42345" spans="4:5" x14ac:dyDescent="0.25">
      <c r="D42345" s="31">
        <v>-292.613</v>
      </c>
      <c r="E42345" s="28">
        <v>315.97699999999998</v>
      </c>
    </row>
    <row r="42346" spans="4:5" x14ac:dyDescent="0.25">
      <c r="D42346" s="31">
        <v>-292.59699999999998</v>
      </c>
      <c r="E42346" s="28">
        <v>316.024</v>
      </c>
    </row>
    <row r="42347" spans="4:5" x14ac:dyDescent="0.25">
      <c r="D42347" s="31">
        <v>-292.58100000000002</v>
      </c>
      <c r="E42347" s="28">
        <v>316.07100000000003</v>
      </c>
    </row>
    <row r="42348" spans="4:5" x14ac:dyDescent="0.25">
      <c r="D42348" s="31">
        <v>-292.565</v>
      </c>
      <c r="E42348" s="28">
        <v>316.11799999999999</v>
      </c>
    </row>
    <row r="42349" spans="4:5" x14ac:dyDescent="0.25">
      <c r="D42349" s="31">
        <v>-292.54899999999998</v>
      </c>
      <c r="E42349" s="28">
        <v>316.16500000000002</v>
      </c>
    </row>
    <row r="42350" spans="4:5" x14ac:dyDescent="0.25">
      <c r="D42350" s="31">
        <v>-292.53300000000002</v>
      </c>
      <c r="E42350" s="28">
        <v>316.21199999999999</v>
      </c>
    </row>
    <row r="42351" spans="4:5" x14ac:dyDescent="0.25">
      <c r="D42351" s="31">
        <v>-292.517</v>
      </c>
      <c r="E42351" s="28">
        <v>316.25900000000001</v>
      </c>
    </row>
    <row r="42352" spans="4:5" x14ac:dyDescent="0.25">
      <c r="D42352" s="31">
        <v>-292.50099999999998</v>
      </c>
      <c r="E42352" s="28">
        <v>316.30599999999998</v>
      </c>
    </row>
    <row r="42353" spans="4:5" x14ac:dyDescent="0.25">
      <c r="D42353" s="31">
        <v>-292.48500000000001</v>
      </c>
      <c r="E42353" s="28">
        <v>316.35300000000001</v>
      </c>
    </row>
    <row r="42354" spans="4:5" x14ac:dyDescent="0.25">
      <c r="D42354" s="31">
        <v>-292.46899999999999</v>
      </c>
      <c r="E42354" s="28">
        <v>316.39999999999998</v>
      </c>
    </row>
    <row r="42355" spans="4:5" x14ac:dyDescent="0.25">
      <c r="D42355" s="31">
        <v>-292.45299999999997</v>
      </c>
      <c r="E42355" s="28">
        <v>316.447</v>
      </c>
    </row>
    <row r="42356" spans="4:5" x14ac:dyDescent="0.25">
      <c r="D42356" s="31">
        <v>-292.43700000000001</v>
      </c>
      <c r="E42356" s="28">
        <v>316.49400000000003</v>
      </c>
    </row>
    <row r="42357" spans="4:5" x14ac:dyDescent="0.25">
      <c r="D42357" s="31">
        <v>-292.42099999999999</v>
      </c>
      <c r="E42357" s="28">
        <v>316.541</v>
      </c>
    </row>
    <row r="42358" spans="4:5" x14ac:dyDescent="0.25">
      <c r="D42358" s="31">
        <v>-292.40499999999997</v>
      </c>
      <c r="E42358" s="28">
        <v>316.589</v>
      </c>
    </row>
    <row r="42359" spans="4:5" x14ac:dyDescent="0.25">
      <c r="D42359" s="31">
        <v>-292.38900000000001</v>
      </c>
      <c r="E42359" s="28">
        <v>316.63600000000002</v>
      </c>
    </row>
    <row r="42360" spans="4:5" x14ac:dyDescent="0.25">
      <c r="D42360" s="31">
        <v>-292.37299999999999</v>
      </c>
      <c r="E42360" s="28">
        <v>316.68299999999999</v>
      </c>
    </row>
    <row r="42361" spans="4:5" x14ac:dyDescent="0.25">
      <c r="D42361" s="31">
        <v>-292.35700000000003</v>
      </c>
      <c r="E42361" s="28">
        <v>316.73</v>
      </c>
    </row>
    <row r="42362" spans="4:5" x14ac:dyDescent="0.25">
      <c r="D42362" s="31">
        <v>-292.34100000000001</v>
      </c>
      <c r="E42362" s="28">
        <v>316.77699999999999</v>
      </c>
    </row>
    <row r="42363" spans="4:5" x14ac:dyDescent="0.25">
      <c r="D42363" s="31">
        <v>-292.32499999999999</v>
      </c>
      <c r="E42363" s="28">
        <v>316.82400000000001</v>
      </c>
    </row>
    <row r="42364" spans="4:5" x14ac:dyDescent="0.25">
      <c r="D42364" s="31">
        <v>-292.30900000000003</v>
      </c>
      <c r="E42364" s="28">
        <v>316.87200000000001</v>
      </c>
    </row>
    <row r="42365" spans="4:5" x14ac:dyDescent="0.25">
      <c r="D42365" s="31">
        <v>-292.29300000000001</v>
      </c>
      <c r="E42365" s="28">
        <v>316.91899999999998</v>
      </c>
    </row>
    <row r="42366" spans="4:5" x14ac:dyDescent="0.25">
      <c r="D42366" s="31">
        <v>-292.27699999999999</v>
      </c>
      <c r="E42366" s="28">
        <v>316.96600000000001</v>
      </c>
    </row>
    <row r="42367" spans="4:5" x14ac:dyDescent="0.25">
      <c r="D42367" s="31">
        <v>-292.26100000000002</v>
      </c>
      <c r="E42367" s="28">
        <v>317.01400000000001</v>
      </c>
    </row>
    <row r="42368" spans="4:5" x14ac:dyDescent="0.25">
      <c r="D42368" s="31">
        <v>-292.245</v>
      </c>
      <c r="E42368" s="28">
        <v>317.06099999999998</v>
      </c>
    </row>
    <row r="42369" spans="4:5" x14ac:dyDescent="0.25">
      <c r="D42369" s="31">
        <v>-292.22899999999998</v>
      </c>
      <c r="E42369" s="28">
        <v>317.108</v>
      </c>
    </row>
    <row r="42370" spans="4:5" x14ac:dyDescent="0.25">
      <c r="D42370" s="31">
        <v>-292.21300000000002</v>
      </c>
      <c r="E42370" s="28">
        <v>317.15600000000001</v>
      </c>
    </row>
    <row r="42371" spans="4:5" x14ac:dyDescent="0.25">
      <c r="D42371" s="31">
        <v>-292.197</v>
      </c>
      <c r="E42371" s="28">
        <v>317.20299999999997</v>
      </c>
    </row>
    <row r="42372" spans="4:5" x14ac:dyDescent="0.25">
      <c r="D42372" s="31">
        <v>-292.18099999999998</v>
      </c>
      <c r="E42372" s="28">
        <v>317.25</v>
      </c>
    </row>
    <row r="42373" spans="4:5" x14ac:dyDescent="0.25">
      <c r="D42373" s="31">
        <v>-292.16500000000002</v>
      </c>
      <c r="E42373" s="28">
        <v>317.298</v>
      </c>
    </row>
    <row r="42374" spans="4:5" x14ac:dyDescent="0.25">
      <c r="D42374" s="31">
        <v>-292.149</v>
      </c>
      <c r="E42374" s="28">
        <v>317.34500000000003</v>
      </c>
    </row>
    <row r="42375" spans="4:5" x14ac:dyDescent="0.25">
      <c r="D42375" s="31">
        <v>-292.13299999999998</v>
      </c>
      <c r="E42375" s="28">
        <v>317.39299999999997</v>
      </c>
    </row>
    <row r="42376" spans="4:5" x14ac:dyDescent="0.25">
      <c r="D42376" s="31">
        <v>-292.11700000000002</v>
      </c>
      <c r="E42376" s="28">
        <v>317.44</v>
      </c>
    </row>
    <row r="42377" spans="4:5" x14ac:dyDescent="0.25">
      <c r="D42377" s="31">
        <v>-292.101</v>
      </c>
      <c r="E42377" s="28">
        <v>317.488</v>
      </c>
    </row>
    <row r="42378" spans="4:5" x14ac:dyDescent="0.25">
      <c r="D42378" s="31">
        <v>-292.08499999999998</v>
      </c>
      <c r="E42378" s="28">
        <v>317.53500000000003</v>
      </c>
    </row>
    <row r="42379" spans="4:5" x14ac:dyDescent="0.25">
      <c r="D42379" s="31">
        <v>-292.06900000000002</v>
      </c>
      <c r="E42379" s="28">
        <v>317.58300000000003</v>
      </c>
    </row>
    <row r="42380" spans="4:5" x14ac:dyDescent="0.25">
      <c r="D42380" s="31">
        <v>-292.053</v>
      </c>
      <c r="E42380" s="28">
        <v>317.63</v>
      </c>
    </row>
    <row r="42381" spans="4:5" x14ac:dyDescent="0.25">
      <c r="D42381" s="31">
        <v>-292.03699999999998</v>
      </c>
      <c r="E42381" s="28">
        <v>317.678</v>
      </c>
    </row>
    <row r="42382" spans="4:5" x14ac:dyDescent="0.25">
      <c r="D42382" s="31">
        <v>-292.02100000000002</v>
      </c>
      <c r="E42382" s="28">
        <v>317.726</v>
      </c>
    </row>
    <row r="42383" spans="4:5" x14ac:dyDescent="0.25">
      <c r="D42383" s="31">
        <v>-292.005</v>
      </c>
      <c r="E42383" s="28">
        <v>317.77300000000002</v>
      </c>
    </row>
    <row r="42384" spans="4:5" x14ac:dyDescent="0.25">
      <c r="D42384" s="31">
        <v>-291.98899999999998</v>
      </c>
      <c r="E42384" s="28">
        <v>317.82100000000003</v>
      </c>
    </row>
    <row r="42385" spans="4:5" x14ac:dyDescent="0.25">
      <c r="D42385" s="31">
        <v>-291.97300000000001</v>
      </c>
      <c r="E42385" s="28">
        <v>317.86900000000003</v>
      </c>
    </row>
    <row r="42386" spans="4:5" x14ac:dyDescent="0.25">
      <c r="D42386" s="31">
        <v>-291.95699999999999</v>
      </c>
      <c r="E42386" s="28">
        <v>317.916</v>
      </c>
    </row>
    <row r="42387" spans="4:5" x14ac:dyDescent="0.25">
      <c r="D42387" s="31">
        <v>-291.94099999999997</v>
      </c>
      <c r="E42387" s="28">
        <v>317.964</v>
      </c>
    </row>
    <row r="42388" spans="4:5" x14ac:dyDescent="0.25">
      <c r="D42388" s="31">
        <v>-291.92500000000001</v>
      </c>
      <c r="E42388" s="28">
        <v>318.012</v>
      </c>
    </row>
    <row r="42389" spans="4:5" x14ac:dyDescent="0.25">
      <c r="D42389" s="31">
        <v>-291.90899999999999</v>
      </c>
      <c r="E42389" s="28">
        <v>318.05900000000003</v>
      </c>
    </row>
    <row r="42390" spans="4:5" x14ac:dyDescent="0.25">
      <c r="D42390" s="31">
        <v>-291.89299999999997</v>
      </c>
      <c r="E42390" s="28">
        <v>318.10700000000003</v>
      </c>
    </row>
    <row r="42391" spans="4:5" x14ac:dyDescent="0.25">
      <c r="D42391" s="31">
        <v>-291.87700000000001</v>
      </c>
      <c r="E42391" s="28">
        <v>318.15499999999997</v>
      </c>
    </row>
    <row r="42392" spans="4:5" x14ac:dyDescent="0.25">
      <c r="D42392" s="31">
        <v>-291.86099999999999</v>
      </c>
      <c r="E42392" s="28">
        <v>318.20299999999997</v>
      </c>
    </row>
    <row r="42393" spans="4:5" x14ac:dyDescent="0.25">
      <c r="D42393" s="31">
        <v>-291.84500000000003</v>
      </c>
      <c r="E42393" s="28">
        <v>318.25099999999998</v>
      </c>
    </row>
    <row r="42394" spans="4:5" x14ac:dyDescent="0.25">
      <c r="D42394" s="31">
        <v>-291.82900000000001</v>
      </c>
      <c r="E42394" s="28">
        <v>318.298</v>
      </c>
    </row>
    <row r="42395" spans="4:5" x14ac:dyDescent="0.25">
      <c r="D42395" s="31">
        <v>-291.81299999999999</v>
      </c>
      <c r="E42395" s="28">
        <v>318.346</v>
      </c>
    </row>
    <row r="42396" spans="4:5" x14ac:dyDescent="0.25">
      <c r="D42396" s="31">
        <v>-291.79700000000003</v>
      </c>
      <c r="E42396" s="28">
        <v>318.39400000000001</v>
      </c>
    </row>
    <row r="42397" spans="4:5" x14ac:dyDescent="0.25">
      <c r="D42397" s="31">
        <v>-291.78100000000001</v>
      </c>
      <c r="E42397" s="28">
        <v>318.44200000000001</v>
      </c>
    </row>
    <row r="42398" spans="4:5" x14ac:dyDescent="0.25">
      <c r="D42398" s="31">
        <v>-291.76499999999999</v>
      </c>
      <c r="E42398" s="28">
        <v>318.49</v>
      </c>
    </row>
    <row r="42399" spans="4:5" x14ac:dyDescent="0.25">
      <c r="D42399" s="31">
        <v>-291.74900000000002</v>
      </c>
      <c r="E42399" s="28">
        <v>318.53800000000001</v>
      </c>
    </row>
    <row r="42400" spans="4:5" x14ac:dyDescent="0.25">
      <c r="D42400" s="31">
        <v>-291.733</v>
      </c>
      <c r="E42400" s="28">
        <v>318.58600000000001</v>
      </c>
    </row>
    <row r="42401" spans="4:5" x14ac:dyDescent="0.25">
      <c r="D42401" s="31">
        <v>-291.71699999999998</v>
      </c>
      <c r="E42401" s="28">
        <v>318.63400000000001</v>
      </c>
    </row>
    <row r="42402" spans="4:5" x14ac:dyDescent="0.25">
      <c r="D42402" s="31">
        <v>-291.70100000000002</v>
      </c>
      <c r="E42402" s="28">
        <v>318.68200000000002</v>
      </c>
    </row>
    <row r="42403" spans="4:5" x14ac:dyDescent="0.25">
      <c r="D42403" s="31">
        <v>-291.685</v>
      </c>
      <c r="E42403" s="28">
        <v>318.73</v>
      </c>
    </row>
    <row r="42404" spans="4:5" x14ac:dyDescent="0.25">
      <c r="D42404" s="31">
        <v>-291.66899999999998</v>
      </c>
      <c r="E42404" s="28">
        <v>318.77800000000002</v>
      </c>
    </row>
    <row r="42405" spans="4:5" x14ac:dyDescent="0.25">
      <c r="D42405" s="31">
        <v>-291.65300000000002</v>
      </c>
      <c r="E42405" s="28">
        <v>318.82600000000002</v>
      </c>
    </row>
    <row r="42406" spans="4:5" x14ac:dyDescent="0.25">
      <c r="D42406" s="31">
        <v>-291.637</v>
      </c>
      <c r="E42406" s="28">
        <v>318.87400000000002</v>
      </c>
    </row>
    <row r="42407" spans="4:5" x14ac:dyDescent="0.25">
      <c r="D42407" s="31">
        <v>-291.62099999999998</v>
      </c>
      <c r="E42407" s="28">
        <v>318.92200000000003</v>
      </c>
    </row>
    <row r="42408" spans="4:5" x14ac:dyDescent="0.25">
      <c r="D42408" s="31">
        <v>-291.60500000000002</v>
      </c>
      <c r="E42408" s="28">
        <v>318.97000000000003</v>
      </c>
    </row>
    <row r="42409" spans="4:5" x14ac:dyDescent="0.25">
      <c r="D42409" s="31">
        <v>-291.589</v>
      </c>
      <c r="E42409" s="28">
        <v>319.01900000000001</v>
      </c>
    </row>
    <row r="42410" spans="4:5" x14ac:dyDescent="0.25">
      <c r="D42410" s="31">
        <v>-291.57299999999998</v>
      </c>
      <c r="E42410" s="28">
        <v>319.06700000000001</v>
      </c>
    </row>
    <row r="42411" spans="4:5" x14ac:dyDescent="0.25">
      <c r="D42411" s="31">
        <v>-291.55700000000002</v>
      </c>
      <c r="E42411" s="28">
        <v>319.11500000000001</v>
      </c>
    </row>
    <row r="42412" spans="4:5" x14ac:dyDescent="0.25">
      <c r="D42412" s="31">
        <v>-291.541</v>
      </c>
      <c r="E42412" s="28">
        <v>319.16300000000001</v>
      </c>
    </row>
    <row r="42413" spans="4:5" x14ac:dyDescent="0.25">
      <c r="D42413" s="31">
        <v>-291.52499999999998</v>
      </c>
      <c r="E42413" s="28">
        <v>319.21100000000001</v>
      </c>
    </row>
    <row r="42414" spans="4:5" x14ac:dyDescent="0.25">
      <c r="D42414" s="31">
        <v>-291.50900000000001</v>
      </c>
      <c r="E42414" s="28">
        <v>319.26</v>
      </c>
    </row>
    <row r="42415" spans="4:5" x14ac:dyDescent="0.25">
      <c r="D42415" s="31">
        <v>-291.49299999999999</v>
      </c>
      <c r="E42415" s="28">
        <v>319.30799999999999</v>
      </c>
    </row>
    <row r="42416" spans="4:5" x14ac:dyDescent="0.25">
      <c r="D42416" s="31">
        <v>-291.47699999999998</v>
      </c>
      <c r="E42416" s="28">
        <v>319.35599999999999</v>
      </c>
    </row>
    <row r="42417" spans="4:5" x14ac:dyDescent="0.25">
      <c r="D42417" s="31">
        <v>-291.46100000000001</v>
      </c>
      <c r="E42417" s="28">
        <v>319.404</v>
      </c>
    </row>
    <row r="42418" spans="4:5" x14ac:dyDescent="0.25">
      <c r="D42418" s="31">
        <v>-291.44499999999999</v>
      </c>
      <c r="E42418" s="28">
        <v>319.45299999999997</v>
      </c>
    </row>
    <row r="42419" spans="4:5" x14ac:dyDescent="0.25">
      <c r="D42419" s="31">
        <v>-291.42899999999997</v>
      </c>
      <c r="E42419" s="28">
        <v>319.50099999999998</v>
      </c>
    </row>
    <row r="42420" spans="4:5" x14ac:dyDescent="0.25">
      <c r="D42420" s="31">
        <v>-291.41300000000001</v>
      </c>
      <c r="E42420" s="28">
        <v>319.54899999999998</v>
      </c>
    </row>
    <row r="42421" spans="4:5" x14ac:dyDescent="0.25">
      <c r="D42421" s="31">
        <v>-291.39699999999999</v>
      </c>
      <c r="E42421" s="28">
        <v>319.59800000000001</v>
      </c>
    </row>
    <row r="42422" spans="4:5" x14ac:dyDescent="0.25">
      <c r="D42422" s="31">
        <v>-291.38099999999997</v>
      </c>
      <c r="E42422" s="28">
        <v>319.64600000000002</v>
      </c>
    </row>
    <row r="42423" spans="4:5" x14ac:dyDescent="0.25">
      <c r="D42423" s="31">
        <v>-291.36500000000001</v>
      </c>
      <c r="E42423" s="28">
        <v>319.69499999999999</v>
      </c>
    </row>
    <row r="42424" spans="4:5" x14ac:dyDescent="0.25">
      <c r="D42424" s="31">
        <v>-291.34899999999999</v>
      </c>
      <c r="E42424" s="28">
        <v>319.74299999999999</v>
      </c>
    </row>
    <row r="42425" spans="4:5" x14ac:dyDescent="0.25">
      <c r="D42425" s="31">
        <v>-291.33300000000003</v>
      </c>
      <c r="E42425" s="28">
        <v>319.79199999999997</v>
      </c>
    </row>
    <row r="42426" spans="4:5" x14ac:dyDescent="0.25">
      <c r="D42426" s="31">
        <v>-291.31700000000001</v>
      </c>
      <c r="E42426" s="28">
        <v>319.83999999999997</v>
      </c>
    </row>
    <row r="42427" spans="4:5" x14ac:dyDescent="0.25">
      <c r="D42427" s="31">
        <v>-291.30099999999999</v>
      </c>
      <c r="E42427" s="28">
        <v>319.88900000000001</v>
      </c>
    </row>
    <row r="42428" spans="4:5" x14ac:dyDescent="0.25">
      <c r="D42428" s="31">
        <v>-291.28500000000003</v>
      </c>
      <c r="E42428" s="28">
        <v>319.93700000000001</v>
      </c>
    </row>
    <row r="42429" spans="4:5" x14ac:dyDescent="0.25">
      <c r="D42429" s="31">
        <v>-291.26900000000001</v>
      </c>
      <c r="E42429" s="28">
        <v>319.98599999999999</v>
      </c>
    </row>
    <row r="42430" spans="4:5" x14ac:dyDescent="0.25">
      <c r="D42430" s="31">
        <v>-291.25299999999999</v>
      </c>
      <c r="E42430" s="28">
        <v>320.03399999999999</v>
      </c>
    </row>
    <row r="42431" spans="4:5" x14ac:dyDescent="0.25">
      <c r="D42431" s="31">
        <v>-291.23700000000002</v>
      </c>
      <c r="E42431" s="28">
        <v>320.08300000000003</v>
      </c>
    </row>
    <row r="42432" spans="4:5" x14ac:dyDescent="0.25">
      <c r="D42432" s="31">
        <v>-291.221</v>
      </c>
      <c r="E42432" s="28">
        <v>320.13099999999997</v>
      </c>
    </row>
    <row r="42433" spans="4:5" x14ac:dyDescent="0.25">
      <c r="D42433" s="31">
        <v>-291.20499999999998</v>
      </c>
      <c r="E42433" s="28">
        <v>320.18</v>
      </c>
    </row>
    <row r="42434" spans="4:5" x14ac:dyDescent="0.25">
      <c r="D42434" s="31">
        <v>-291.18900000000002</v>
      </c>
      <c r="E42434" s="28">
        <v>320.22899999999998</v>
      </c>
    </row>
    <row r="42435" spans="4:5" x14ac:dyDescent="0.25">
      <c r="D42435" s="31">
        <v>-291.173</v>
      </c>
      <c r="E42435" s="28">
        <v>320.27699999999999</v>
      </c>
    </row>
    <row r="42436" spans="4:5" x14ac:dyDescent="0.25">
      <c r="D42436" s="31">
        <v>-291.15699999999998</v>
      </c>
      <c r="E42436" s="28">
        <v>320.32600000000002</v>
      </c>
    </row>
    <row r="42437" spans="4:5" x14ac:dyDescent="0.25">
      <c r="D42437" s="31">
        <v>-291.14100000000002</v>
      </c>
      <c r="E42437" s="28">
        <v>320.375</v>
      </c>
    </row>
    <row r="42438" spans="4:5" x14ac:dyDescent="0.25">
      <c r="D42438" s="31">
        <v>-291.125</v>
      </c>
      <c r="E42438" s="28">
        <v>320.423</v>
      </c>
    </row>
    <row r="42439" spans="4:5" x14ac:dyDescent="0.25">
      <c r="D42439" s="31">
        <v>-291.10899999999998</v>
      </c>
      <c r="E42439" s="28">
        <v>320.47199999999998</v>
      </c>
    </row>
    <row r="42440" spans="4:5" x14ac:dyDescent="0.25">
      <c r="D42440" s="31">
        <v>-291.09300000000002</v>
      </c>
      <c r="E42440" s="28">
        <v>320.52100000000002</v>
      </c>
    </row>
    <row r="42441" spans="4:5" x14ac:dyDescent="0.25">
      <c r="D42441" s="31">
        <v>-291.077</v>
      </c>
      <c r="E42441" s="28">
        <v>320.57</v>
      </c>
    </row>
    <row r="42442" spans="4:5" x14ac:dyDescent="0.25">
      <c r="D42442" s="31">
        <v>-291.06099999999998</v>
      </c>
      <c r="E42442" s="28">
        <v>320.61799999999999</v>
      </c>
    </row>
    <row r="42443" spans="4:5" x14ac:dyDescent="0.25">
      <c r="D42443" s="31">
        <v>-291.04500000000002</v>
      </c>
      <c r="E42443" s="28">
        <v>320.66699999999997</v>
      </c>
    </row>
    <row r="42444" spans="4:5" x14ac:dyDescent="0.25">
      <c r="D42444" s="31">
        <v>-291.029</v>
      </c>
      <c r="E42444" s="28">
        <v>320.71600000000001</v>
      </c>
    </row>
    <row r="42445" spans="4:5" x14ac:dyDescent="0.25">
      <c r="D42445" s="31">
        <v>-291.01299999999998</v>
      </c>
      <c r="E42445" s="28">
        <v>320.76499999999999</v>
      </c>
    </row>
    <row r="42446" spans="4:5" x14ac:dyDescent="0.25">
      <c r="D42446" s="31">
        <v>-290.99700000000001</v>
      </c>
      <c r="E42446" s="28">
        <v>320.81400000000002</v>
      </c>
    </row>
    <row r="42447" spans="4:5" x14ac:dyDescent="0.25">
      <c r="D42447" s="31">
        <v>-290.98099999999999</v>
      </c>
      <c r="E42447" s="28">
        <v>320.863</v>
      </c>
    </row>
    <row r="42448" spans="4:5" x14ac:dyDescent="0.25">
      <c r="D42448" s="31">
        <v>-290.96499999999997</v>
      </c>
      <c r="E42448" s="28">
        <v>320.91199999999998</v>
      </c>
    </row>
    <row r="42449" spans="4:5" x14ac:dyDescent="0.25">
      <c r="D42449" s="31">
        <v>-290.94900000000001</v>
      </c>
      <c r="E42449" s="28">
        <v>320.95999999999998</v>
      </c>
    </row>
    <row r="42450" spans="4:5" x14ac:dyDescent="0.25">
      <c r="D42450" s="31">
        <v>-290.93299999999999</v>
      </c>
      <c r="E42450" s="28">
        <v>321.00900000000001</v>
      </c>
    </row>
    <row r="42451" spans="4:5" x14ac:dyDescent="0.25">
      <c r="D42451" s="31">
        <v>-290.91699999999997</v>
      </c>
      <c r="E42451" s="28">
        <v>321.05799999999999</v>
      </c>
    </row>
    <row r="42452" spans="4:5" x14ac:dyDescent="0.25">
      <c r="D42452" s="31">
        <v>-290.90100000000001</v>
      </c>
      <c r="E42452" s="28">
        <v>321.10700000000003</v>
      </c>
    </row>
    <row r="42453" spans="4:5" x14ac:dyDescent="0.25">
      <c r="D42453" s="31">
        <v>-290.88499999999999</v>
      </c>
      <c r="E42453" s="28">
        <v>321.15600000000001</v>
      </c>
    </row>
    <row r="42454" spans="4:5" x14ac:dyDescent="0.25">
      <c r="D42454" s="31">
        <v>-290.87</v>
      </c>
      <c r="E42454" s="28">
        <v>321.20499999999998</v>
      </c>
    </row>
    <row r="42455" spans="4:5" x14ac:dyDescent="0.25">
      <c r="D42455" s="31">
        <v>-290.85399999999998</v>
      </c>
      <c r="E42455" s="28">
        <v>321.25400000000002</v>
      </c>
    </row>
    <row r="42456" spans="4:5" x14ac:dyDescent="0.25">
      <c r="D42456" s="31">
        <v>-290.83800000000002</v>
      </c>
      <c r="E42456" s="28">
        <v>321.30399999999997</v>
      </c>
    </row>
    <row r="42457" spans="4:5" x14ac:dyDescent="0.25">
      <c r="D42457" s="31">
        <v>-290.822</v>
      </c>
      <c r="E42457" s="28">
        <v>321.35300000000001</v>
      </c>
    </row>
    <row r="42458" spans="4:5" x14ac:dyDescent="0.25">
      <c r="D42458" s="31">
        <v>-290.80599999999998</v>
      </c>
      <c r="E42458" s="28">
        <v>321.40199999999999</v>
      </c>
    </row>
    <row r="42459" spans="4:5" x14ac:dyDescent="0.25">
      <c r="D42459" s="31">
        <v>-290.79000000000002</v>
      </c>
      <c r="E42459" s="28">
        <v>321.45100000000002</v>
      </c>
    </row>
    <row r="42460" spans="4:5" x14ac:dyDescent="0.25">
      <c r="D42460" s="31">
        <v>-290.774</v>
      </c>
      <c r="E42460" s="28">
        <v>321.5</v>
      </c>
    </row>
    <row r="42461" spans="4:5" x14ac:dyDescent="0.25">
      <c r="D42461" s="31">
        <v>-290.75799999999998</v>
      </c>
      <c r="E42461" s="28">
        <v>321.54899999999998</v>
      </c>
    </row>
    <row r="42462" spans="4:5" x14ac:dyDescent="0.25">
      <c r="D42462" s="31">
        <v>-290.74200000000002</v>
      </c>
      <c r="E42462" s="28">
        <v>321.59800000000001</v>
      </c>
    </row>
    <row r="42463" spans="4:5" x14ac:dyDescent="0.25">
      <c r="D42463" s="31">
        <v>-290.726</v>
      </c>
      <c r="E42463" s="28">
        <v>321.64800000000002</v>
      </c>
    </row>
    <row r="42464" spans="4:5" x14ac:dyDescent="0.25">
      <c r="D42464" s="31">
        <v>-290.70999999999998</v>
      </c>
      <c r="E42464" s="28">
        <v>321.697</v>
      </c>
    </row>
    <row r="42465" spans="4:5" x14ac:dyDescent="0.25">
      <c r="D42465" s="31">
        <v>-290.69400000000002</v>
      </c>
      <c r="E42465" s="28">
        <v>321.74599999999998</v>
      </c>
    </row>
    <row r="42466" spans="4:5" x14ac:dyDescent="0.25">
      <c r="D42466" s="31">
        <v>-290.678</v>
      </c>
      <c r="E42466" s="28">
        <v>321.79500000000002</v>
      </c>
    </row>
    <row r="42467" spans="4:5" x14ac:dyDescent="0.25">
      <c r="D42467" s="31">
        <v>-290.66199999999998</v>
      </c>
      <c r="E42467" s="28">
        <v>321.84500000000003</v>
      </c>
    </row>
    <row r="42468" spans="4:5" x14ac:dyDescent="0.25">
      <c r="D42468" s="31">
        <v>-290.64600000000002</v>
      </c>
      <c r="E42468" s="28">
        <v>321.89400000000001</v>
      </c>
    </row>
    <row r="42469" spans="4:5" x14ac:dyDescent="0.25">
      <c r="D42469" s="31">
        <v>-290.63</v>
      </c>
      <c r="E42469" s="28">
        <v>321.94299999999998</v>
      </c>
    </row>
    <row r="42470" spans="4:5" x14ac:dyDescent="0.25">
      <c r="D42470" s="31">
        <v>-290.61399999999998</v>
      </c>
      <c r="E42470" s="28">
        <v>321.99299999999999</v>
      </c>
    </row>
    <row r="42471" spans="4:5" x14ac:dyDescent="0.25">
      <c r="D42471" s="31">
        <v>-290.59800000000001</v>
      </c>
      <c r="E42471" s="28">
        <v>322.04199999999997</v>
      </c>
    </row>
    <row r="42472" spans="4:5" x14ac:dyDescent="0.25">
      <c r="D42472" s="31">
        <v>-290.58199999999999</v>
      </c>
      <c r="E42472" s="28">
        <v>322.09100000000001</v>
      </c>
    </row>
    <row r="42473" spans="4:5" x14ac:dyDescent="0.25">
      <c r="D42473" s="31">
        <v>-290.56599999999997</v>
      </c>
      <c r="E42473" s="28">
        <v>322.14100000000002</v>
      </c>
    </row>
    <row r="42474" spans="4:5" x14ac:dyDescent="0.25">
      <c r="D42474" s="31">
        <v>-290.55</v>
      </c>
      <c r="E42474" s="28">
        <v>322.19</v>
      </c>
    </row>
    <row r="42475" spans="4:5" x14ac:dyDescent="0.25">
      <c r="D42475" s="31">
        <v>-290.53399999999999</v>
      </c>
      <c r="E42475" s="28">
        <v>322.24</v>
      </c>
    </row>
    <row r="42476" spans="4:5" x14ac:dyDescent="0.25">
      <c r="D42476" s="31">
        <v>-290.51799999999997</v>
      </c>
      <c r="E42476" s="28">
        <v>322.28899999999999</v>
      </c>
    </row>
    <row r="42477" spans="4:5" x14ac:dyDescent="0.25">
      <c r="D42477" s="31">
        <v>-290.50200000000001</v>
      </c>
      <c r="E42477" s="28">
        <v>322.339</v>
      </c>
    </row>
    <row r="42478" spans="4:5" x14ac:dyDescent="0.25">
      <c r="D42478" s="31">
        <v>-290.48599999999999</v>
      </c>
      <c r="E42478" s="28">
        <v>322.38799999999998</v>
      </c>
    </row>
    <row r="42479" spans="4:5" x14ac:dyDescent="0.25">
      <c r="D42479" s="31">
        <v>-290.47000000000003</v>
      </c>
      <c r="E42479" s="28">
        <v>322.43799999999999</v>
      </c>
    </row>
    <row r="42480" spans="4:5" x14ac:dyDescent="0.25">
      <c r="D42480" s="31">
        <v>-290.45400000000001</v>
      </c>
      <c r="E42480" s="28">
        <v>322.48700000000002</v>
      </c>
    </row>
    <row r="42481" spans="4:5" x14ac:dyDescent="0.25">
      <c r="D42481" s="31">
        <v>-290.43799999999999</v>
      </c>
      <c r="E42481" s="28">
        <v>322.53699999999998</v>
      </c>
    </row>
    <row r="42482" spans="4:5" x14ac:dyDescent="0.25">
      <c r="D42482" s="31">
        <v>-290.42200000000003</v>
      </c>
      <c r="E42482" s="28">
        <v>322.58600000000001</v>
      </c>
    </row>
    <row r="42483" spans="4:5" x14ac:dyDescent="0.25">
      <c r="D42483" s="31">
        <v>-290.40600000000001</v>
      </c>
      <c r="E42483" s="28">
        <v>322.63600000000002</v>
      </c>
    </row>
    <row r="42484" spans="4:5" x14ac:dyDescent="0.25">
      <c r="D42484" s="31">
        <v>-290.39</v>
      </c>
      <c r="E42484" s="28">
        <v>322.685</v>
      </c>
    </row>
    <row r="42485" spans="4:5" x14ac:dyDescent="0.25">
      <c r="D42485" s="31">
        <v>-290.37400000000002</v>
      </c>
      <c r="E42485" s="28">
        <v>322.73500000000001</v>
      </c>
    </row>
    <row r="42486" spans="4:5" x14ac:dyDescent="0.25">
      <c r="D42486" s="31">
        <v>-290.358</v>
      </c>
      <c r="E42486" s="28">
        <v>322.78500000000003</v>
      </c>
    </row>
    <row r="42487" spans="4:5" x14ac:dyDescent="0.25">
      <c r="D42487" s="31">
        <v>-290.34199999999998</v>
      </c>
      <c r="E42487" s="28">
        <v>322.834</v>
      </c>
    </row>
    <row r="42488" spans="4:5" x14ac:dyDescent="0.25">
      <c r="D42488" s="31">
        <v>-290.32600000000002</v>
      </c>
      <c r="E42488" s="28">
        <v>322.88400000000001</v>
      </c>
    </row>
    <row r="42489" spans="4:5" x14ac:dyDescent="0.25">
      <c r="D42489" s="31">
        <v>-290.31</v>
      </c>
      <c r="E42489" s="28">
        <v>322.93400000000003</v>
      </c>
    </row>
    <row r="42490" spans="4:5" x14ac:dyDescent="0.25">
      <c r="D42490" s="31">
        <v>-290.29399999999998</v>
      </c>
      <c r="E42490" s="28">
        <v>322.983</v>
      </c>
    </row>
    <row r="42491" spans="4:5" x14ac:dyDescent="0.25">
      <c r="D42491" s="31">
        <v>-290.27800000000002</v>
      </c>
      <c r="E42491" s="28">
        <v>323.03300000000002</v>
      </c>
    </row>
    <row r="42492" spans="4:5" x14ac:dyDescent="0.25">
      <c r="D42492" s="31">
        <v>-290.262</v>
      </c>
      <c r="E42492" s="28">
        <v>323.08300000000003</v>
      </c>
    </row>
    <row r="42493" spans="4:5" x14ac:dyDescent="0.25">
      <c r="D42493" s="31">
        <v>-290.24599999999998</v>
      </c>
      <c r="E42493" s="28">
        <v>323.13299999999998</v>
      </c>
    </row>
    <row r="42494" spans="4:5" x14ac:dyDescent="0.25">
      <c r="D42494" s="31">
        <v>-290.23</v>
      </c>
      <c r="E42494" s="28">
        <v>323.18299999999999</v>
      </c>
    </row>
    <row r="42495" spans="4:5" x14ac:dyDescent="0.25">
      <c r="D42495" s="31">
        <v>-290.214</v>
      </c>
      <c r="E42495" s="28">
        <v>323.23200000000003</v>
      </c>
    </row>
    <row r="42496" spans="4:5" x14ac:dyDescent="0.25">
      <c r="D42496" s="31">
        <v>-290.19799999999998</v>
      </c>
      <c r="E42496" s="28">
        <v>323.28199999999998</v>
      </c>
    </row>
    <row r="42497" spans="4:5" x14ac:dyDescent="0.25">
      <c r="D42497" s="31">
        <v>-290.18200000000002</v>
      </c>
      <c r="E42497" s="28">
        <v>323.33199999999999</v>
      </c>
    </row>
    <row r="42498" spans="4:5" x14ac:dyDescent="0.25">
      <c r="D42498" s="31">
        <v>-290.166</v>
      </c>
      <c r="E42498" s="28">
        <v>323.38200000000001</v>
      </c>
    </row>
    <row r="42499" spans="4:5" x14ac:dyDescent="0.25">
      <c r="D42499" s="31">
        <v>-290.14999999999998</v>
      </c>
      <c r="E42499" s="28">
        <v>323.43200000000002</v>
      </c>
    </row>
    <row r="42500" spans="4:5" x14ac:dyDescent="0.25">
      <c r="D42500" s="31">
        <v>-290.13400000000001</v>
      </c>
      <c r="E42500" s="28">
        <v>323.48200000000003</v>
      </c>
    </row>
    <row r="42501" spans="4:5" x14ac:dyDescent="0.25">
      <c r="D42501" s="31">
        <v>-290.11799999999999</v>
      </c>
      <c r="E42501" s="28">
        <v>323.53199999999998</v>
      </c>
    </row>
    <row r="42502" spans="4:5" x14ac:dyDescent="0.25">
      <c r="D42502" s="31">
        <v>-290.10199999999998</v>
      </c>
      <c r="E42502" s="28">
        <v>323.58199999999999</v>
      </c>
    </row>
    <row r="42503" spans="4:5" x14ac:dyDescent="0.25">
      <c r="D42503" s="31">
        <v>-290.08600000000001</v>
      </c>
      <c r="E42503" s="28">
        <v>323.63200000000001</v>
      </c>
    </row>
    <row r="42504" spans="4:5" x14ac:dyDescent="0.25">
      <c r="D42504" s="31">
        <v>-290.07</v>
      </c>
      <c r="E42504" s="28">
        <v>323.68200000000002</v>
      </c>
    </row>
    <row r="42505" spans="4:5" x14ac:dyDescent="0.25">
      <c r="D42505" s="31">
        <v>-290.05399999999997</v>
      </c>
      <c r="E42505" s="28">
        <v>323.73200000000003</v>
      </c>
    </row>
    <row r="42506" spans="4:5" x14ac:dyDescent="0.25">
      <c r="D42506" s="31">
        <v>-290.03800000000001</v>
      </c>
      <c r="E42506" s="28">
        <v>323.78199999999998</v>
      </c>
    </row>
    <row r="42507" spans="4:5" x14ac:dyDescent="0.25">
      <c r="D42507" s="31">
        <v>-290.02199999999999</v>
      </c>
      <c r="E42507" s="28">
        <v>323.83199999999999</v>
      </c>
    </row>
    <row r="42508" spans="4:5" x14ac:dyDescent="0.25">
      <c r="D42508" s="31">
        <v>-290.00599999999997</v>
      </c>
      <c r="E42508" s="28">
        <v>323.88200000000001</v>
      </c>
    </row>
    <row r="42509" spans="4:5" x14ac:dyDescent="0.25">
      <c r="D42509" s="31">
        <v>-289.99</v>
      </c>
      <c r="E42509" s="28">
        <v>323.93200000000002</v>
      </c>
    </row>
    <row r="42510" spans="4:5" x14ac:dyDescent="0.25">
      <c r="D42510" s="31">
        <v>-289.97399999999999</v>
      </c>
      <c r="E42510" s="28">
        <v>323.98200000000003</v>
      </c>
    </row>
    <row r="42511" spans="4:5" x14ac:dyDescent="0.25">
      <c r="D42511" s="31">
        <v>-289.95800000000003</v>
      </c>
      <c r="E42511" s="28">
        <v>324.03199999999998</v>
      </c>
    </row>
    <row r="42512" spans="4:5" x14ac:dyDescent="0.25">
      <c r="D42512" s="31">
        <v>-289.94200000000001</v>
      </c>
      <c r="E42512" s="28">
        <v>324.08199999999999</v>
      </c>
    </row>
    <row r="42513" spans="4:5" x14ac:dyDescent="0.25">
      <c r="D42513" s="31">
        <v>-289.92599999999999</v>
      </c>
      <c r="E42513" s="28">
        <v>324.13299999999998</v>
      </c>
    </row>
    <row r="42514" spans="4:5" x14ac:dyDescent="0.25">
      <c r="D42514" s="31">
        <v>-289.91000000000003</v>
      </c>
      <c r="E42514" s="28">
        <v>324.18299999999999</v>
      </c>
    </row>
    <row r="42515" spans="4:5" x14ac:dyDescent="0.25">
      <c r="D42515" s="31">
        <v>-289.89400000000001</v>
      </c>
      <c r="E42515" s="28">
        <v>324.233</v>
      </c>
    </row>
    <row r="42516" spans="4:5" x14ac:dyDescent="0.25">
      <c r="D42516" s="31">
        <v>-289.87799999999999</v>
      </c>
      <c r="E42516" s="28">
        <v>324.28300000000002</v>
      </c>
    </row>
    <row r="42517" spans="4:5" x14ac:dyDescent="0.25">
      <c r="D42517" s="31">
        <v>-289.86200000000002</v>
      </c>
      <c r="E42517" s="28">
        <v>324.33300000000003</v>
      </c>
    </row>
    <row r="42518" spans="4:5" x14ac:dyDescent="0.25">
      <c r="D42518" s="31">
        <v>-289.846</v>
      </c>
      <c r="E42518" s="28">
        <v>324.38400000000001</v>
      </c>
    </row>
    <row r="42519" spans="4:5" x14ac:dyDescent="0.25">
      <c r="D42519" s="31">
        <v>-289.83</v>
      </c>
      <c r="E42519" s="28">
        <v>324.43400000000003</v>
      </c>
    </row>
    <row r="42520" spans="4:5" x14ac:dyDescent="0.25">
      <c r="D42520" s="31">
        <v>-289.81400000000002</v>
      </c>
      <c r="E42520" s="28">
        <v>324.48399999999998</v>
      </c>
    </row>
    <row r="42521" spans="4:5" x14ac:dyDescent="0.25">
      <c r="D42521" s="31">
        <v>-289.798</v>
      </c>
      <c r="E42521" s="28">
        <v>324.53500000000003</v>
      </c>
    </row>
    <row r="42522" spans="4:5" x14ac:dyDescent="0.25">
      <c r="D42522" s="31">
        <v>-289.78199999999998</v>
      </c>
      <c r="E42522" s="28">
        <v>324.58499999999998</v>
      </c>
    </row>
    <row r="42523" spans="4:5" x14ac:dyDescent="0.25">
      <c r="D42523" s="31">
        <v>-289.76600000000002</v>
      </c>
      <c r="E42523" s="28">
        <v>324.63499999999999</v>
      </c>
    </row>
    <row r="42524" spans="4:5" x14ac:dyDescent="0.25">
      <c r="D42524" s="31">
        <v>-289.75</v>
      </c>
      <c r="E42524" s="28">
        <v>324.68599999999998</v>
      </c>
    </row>
    <row r="42525" spans="4:5" x14ac:dyDescent="0.25">
      <c r="D42525" s="31">
        <v>-289.73399999999998</v>
      </c>
      <c r="E42525" s="28">
        <v>324.73599999999999</v>
      </c>
    </row>
    <row r="42526" spans="4:5" x14ac:dyDescent="0.25">
      <c r="D42526" s="31">
        <v>-289.71800000000002</v>
      </c>
      <c r="E42526" s="28">
        <v>324.786</v>
      </c>
    </row>
    <row r="42527" spans="4:5" x14ac:dyDescent="0.25">
      <c r="D42527" s="31">
        <v>-289.702</v>
      </c>
      <c r="E42527" s="28">
        <v>324.83699999999999</v>
      </c>
    </row>
    <row r="42528" spans="4:5" x14ac:dyDescent="0.25">
      <c r="D42528" s="31">
        <v>-289.68599999999998</v>
      </c>
      <c r="E42528" s="28">
        <v>324.887</v>
      </c>
    </row>
    <row r="42529" spans="4:5" x14ac:dyDescent="0.25">
      <c r="D42529" s="31">
        <v>-289.67</v>
      </c>
      <c r="E42529" s="28">
        <v>324.93799999999999</v>
      </c>
    </row>
    <row r="42530" spans="4:5" x14ac:dyDescent="0.25">
      <c r="D42530" s="31">
        <v>-289.654</v>
      </c>
      <c r="E42530" s="28">
        <v>324.988</v>
      </c>
    </row>
    <row r="42531" spans="4:5" x14ac:dyDescent="0.25">
      <c r="D42531" s="31">
        <v>-289.63799999999998</v>
      </c>
      <c r="E42531" s="28">
        <v>325.03899999999999</v>
      </c>
    </row>
    <row r="42532" spans="4:5" x14ac:dyDescent="0.25">
      <c r="D42532" s="31">
        <v>-289.62200000000001</v>
      </c>
      <c r="E42532" s="28">
        <v>325.089</v>
      </c>
    </row>
    <row r="42533" spans="4:5" x14ac:dyDescent="0.25">
      <c r="D42533" s="31">
        <v>-289.60599999999999</v>
      </c>
      <c r="E42533" s="28">
        <v>325.14</v>
      </c>
    </row>
    <row r="42534" spans="4:5" x14ac:dyDescent="0.25">
      <c r="D42534" s="31">
        <v>-289.58999999999997</v>
      </c>
      <c r="E42534" s="28">
        <v>325.19099999999997</v>
      </c>
    </row>
    <row r="42535" spans="4:5" x14ac:dyDescent="0.25">
      <c r="D42535" s="31">
        <v>-289.57400000000001</v>
      </c>
      <c r="E42535" s="28">
        <v>325.24099999999999</v>
      </c>
    </row>
    <row r="42536" spans="4:5" x14ac:dyDescent="0.25">
      <c r="D42536" s="31">
        <v>-289.55799999999999</v>
      </c>
      <c r="E42536" s="28">
        <v>325.29199999999997</v>
      </c>
    </row>
    <row r="42537" spans="4:5" x14ac:dyDescent="0.25">
      <c r="D42537" s="31">
        <v>-289.54199999999997</v>
      </c>
      <c r="E42537" s="28">
        <v>325.34199999999998</v>
      </c>
    </row>
    <row r="42538" spans="4:5" x14ac:dyDescent="0.25">
      <c r="D42538" s="31">
        <v>-289.52600000000001</v>
      </c>
      <c r="E42538" s="28">
        <v>325.39299999999997</v>
      </c>
    </row>
    <row r="42539" spans="4:5" x14ac:dyDescent="0.25">
      <c r="D42539" s="31">
        <v>-289.51</v>
      </c>
      <c r="E42539" s="28">
        <v>325.44400000000002</v>
      </c>
    </row>
    <row r="42540" spans="4:5" x14ac:dyDescent="0.25">
      <c r="D42540" s="31">
        <v>-289.49400000000003</v>
      </c>
      <c r="E42540" s="28">
        <v>325.49400000000003</v>
      </c>
    </row>
    <row r="42541" spans="4:5" x14ac:dyDescent="0.25">
      <c r="D42541" s="31">
        <v>-289.47800000000001</v>
      </c>
      <c r="E42541" s="28">
        <v>325.54500000000002</v>
      </c>
    </row>
    <row r="42542" spans="4:5" x14ac:dyDescent="0.25">
      <c r="D42542" s="31">
        <v>-289.46199999999999</v>
      </c>
      <c r="E42542" s="28">
        <v>325.596</v>
      </c>
    </row>
    <row r="42543" spans="4:5" x14ac:dyDescent="0.25">
      <c r="D42543" s="31">
        <v>-289.44600000000003</v>
      </c>
      <c r="E42543" s="28">
        <v>325.64699999999999</v>
      </c>
    </row>
    <row r="42544" spans="4:5" x14ac:dyDescent="0.25">
      <c r="D42544" s="31">
        <v>-289.43</v>
      </c>
      <c r="E42544" s="28">
        <v>325.697</v>
      </c>
    </row>
    <row r="42545" spans="4:5" x14ac:dyDescent="0.25">
      <c r="D42545" s="31">
        <v>-289.41399999999999</v>
      </c>
      <c r="E42545" s="28">
        <v>325.74799999999999</v>
      </c>
    </row>
    <row r="42546" spans="4:5" x14ac:dyDescent="0.25">
      <c r="D42546" s="31">
        <v>-289.39800000000002</v>
      </c>
      <c r="E42546" s="28">
        <v>325.79899999999998</v>
      </c>
    </row>
    <row r="42547" spans="4:5" x14ac:dyDescent="0.25">
      <c r="D42547" s="31">
        <v>-289.38200000000001</v>
      </c>
      <c r="E42547" s="28">
        <v>325.85000000000002</v>
      </c>
    </row>
    <row r="42548" spans="4:5" x14ac:dyDescent="0.25">
      <c r="D42548" s="31">
        <v>-289.36599999999999</v>
      </c>
      <c r="E42548" s="28">
        <v>325.90100000000001</v>
      </c>
    </row>
    <row r="42549" spans="4:5" x14ac:dyDescent="0.25">
      <c r="D42549" s="31">
        <v>-289.35000000000002</v>
      </c>
      <c r="E42549" s="28">
        <v>325.95100000000002</v>
      </c>
    </row>
    <row r="42550" spans="4:5" x14ac:dyDescent="0.25">
      <c r="D42550" s="31">
        <v>-289.334</v>
      </c>
      <c r="E42550" s="28">
        <v>326.00200000000001</v>
      </c>
    </row>
    <row r="42551" spans="4:5" x14ac:dyDescent="0.25">
      <c r="D42551" s="31">
        <v>-289.31799999999998</v>
      </c>
      <c r="E42551" s="28">
        <v>326.053</v>
      </c>
    </row>
    <row r="42552" spans="4:5" x14ac:dyDescent="0.25">
      <c r="D42552" s="31">
        <v>-289.30200000000002</v>
      </c>
      <c r="E42552" s="28">
        <v>326.10399999999998</v>
      </c>
    </row>
    <row r="42553" spans="4:5" x14ac:dyDescent="0.25">
      <c r="D42553" s="31">
        <v>-289.286</v>
      </c>
      <c r="E42553" s="28">
        <v>326.15499999999997</v>
      </c>
    </row>
    <row r="42554" spans="4:5" x14ac:dyDescent="0.25">
      <c r="D42554" s="31">
        <v>-289.27</v>
      </c>
      <c r="E42554" s="28">
        <v>326.20600000000002</v>
      </c>
    </row>
    <row r="42555" spans="4:5" x14ac:dyDescent="0.25">
      <c r="D42555" s="31">
        <v>-289.25400000000002</v>
      </c>
      <c r="E42555" s="28">
        <v>326.25700000000001</v>
      </c>
    </row>
    <row r="42556" spans="4:5" x14ac:dyDescent="0.25">
      <c r="D42556" s="31">
        <v>-289.238</v>
      </c>
      <c r="E42556" s="28">
        <v>326.30799999999999</v>
      </c>
    </row>
    <row r="42557" spans="4:5" x14ac:dyDescent="0.25">
      <c r="D42557" s="31">
        <v>-289.22199999999998</v>
      </c>
      <c r="E42557" s="28">
        <v>326.35899999999998</v>
      </c>
    </row>
    <row r="42558" spans="4:5" x14ac:dyDescent="0.25">
      <c r="D42558" s="31">
        <v>-289.20600000000002</v>
      </c>
      <c r="E42558" s="28">
        <v>326.41000000000003</v>
      </c>
    </row>
    <row r="42559" spans="4:5" x14ac:dyDescent="0.25">
      <c r="D42559" s="31">
        <v>-289.19</v>
      </c>
      <c r="E42559" s="28">
        <v>326.46100000000001</v>
      </c>
    </row>
    <row r="42560" spans="4:5" x14ac:dyDescent="0.25">
      <c r="D42560" s="31">
        <v>-289.17399999999998</v>
      </c>
      <c r="E42560" s="28">
        <v>326.512</v>
      </c>
    </row>
    <row r="42561" spans="4:5" x14ac:dyDescent="0.25">
      <c r="D42561" s="31">
        <v>-289.15800000000002</v>
      </c>
      <c r="E42561" s="28">
        <v>326.56299999999999</v>
      </c>
    </row>
    <row r="42562" spans="4:5" x14ac:dyDescent="0.25">
      <c r="D42562" s="31">
        <v>-289.142</v>
      </c>
      <c r="E42562" s="28">
        <v>326.61399999999998</v>
      </c>
    </row>
    <row r="42563" spans="4:5" x14ac:dyDescent="0.25">
      <c r="D42563" s="31">
        <v>-289.12599999999998</v>
      </c>
      <c r="E42563" s="28">
        <v>326.66500000000002</v>
      </c>
    </row>
    <row r="42564" spans="4:5" x14ac:dyDescent="0.25">
      <c r="D42564" s="31">
        <v>-289.11</v>
      </c>
      <c r="E42564" s="28">
        <v>326.71699999999998</v>
      </c>
    </row>
    <row r="42565" spans="4:5" x14ac:dyDescent="0.25">
      <c r="D42565" s="31">
        <v>-289.09399999999999</v>
      </c>
      <c r="E42565" s="28">
        <v>326.76799999999997</v>
      </c>
    </row>
    <row r="42566" spans="4:5" x14ac:dyDescent="0.25">
      <c r="D42566" s="31">
        <v>-289.07799999999997</v>
      </c>
      <c r="E42566" s="28">
        <v>326.81900000000002</v>
      </c>
    </row>
    <row r="42567" spans="4:5" x14ac:dyDescent="0.25">
      <c r="D42567" s="31">
        <v>-289.06200000000001</v>
      </c>
      <c r="E42567" s="28">
        <v>326.87</v>
      </c>
    </row>
    <row r="42568" spans="4:5" x14ac:dyDescent="0.25">
      <c r="D42568" s="31">
        <v>-289.04700000000003</v>
      </c>
      <c r="E42568" s="28">
        <v>326.92099999999999</v>
      </c>
    </row>
    <row r="42569" spans="4:5" x14ac:dyDescent="0.25">
      <c r="D42569" s="31">
        <v>-289.03100000000001</v>
      </c>
      <c r="E42569" s="28">
        <v>326.97300000000001</v>
      </c>
    </row>
    <row r="42570" spans="4:5" x14ac:dyDescent="0.25">
      <c r="D42570" s="31">
        <v>-289.01499999999999</v>
      </c>
      <c r="E42570" s="28">
        <v>327.024</v>
      </c>
    </row>
    <row r="42571" spans="4:5" x14ac:dyDescent="0.25">
      <c r="D42571" s="31">
        <v>-288.99900000000002</v>
      </c>
      <c r="E42571" s="28">
        <v>327.07499999999999</v>
      </c>
    </row>
    <row r="42572" spans="4:5" x14ac:dyDescent="0.25">
      <c r="D42572" s="31">
        <v>-288.983</v>
      </c>
      <c r="E42572" s="28">
        <v>327.12599999999998</v>
      </c>
    </row>
    <row r="42573" spans="4:5" x14ac:dyDescent="0.25">
      <c r="D42573" s="31">
        <v>-288.96699999999998</v>
      </c>
      <c r="E42573" s="28">
        <v>327.178</v>
      </c>
    </row>
    <row r="42574" spans="4:5" x14ac:dyDescent="0.25">
      <c r="D42574" s="31">
        <v>-288.95100000000002</v>
      </c>
      <c r="E42574" s="28">
        <v>327.22899999999998</v>
      </c>
    </row>
    <row r="42575" spans="4:5" x14ac:dyDescent="0.25">
      <c r="D42575" s="31">
        <v>-288.935</v>
      </c>
      <c r="E42575" s="28">
        <v>327.27999999999997</v>
      </c>
    </row>
    <row r="42576" spans="4:5" x14ac:dyDescent="0.25">
      <c r="D42576" s="31">
        <v>-288.91899999999998</v>
      </c>
      <c r="E42576" s="28">
        <v>327.33199999999999</v>
      </c>
    </row>
    <row r="42577" spans="4:5" x14ac:dyDescent="0.25">
      <c r="D42577" s="31">
        <v>-288.90300000000002</v>
      </c>
      <c r="E42577" s="28">
        <v>327.38299999999998</v>
      </c>
    </row>
    <row r="42578" spans="4:5" x14ac:dyDescent="0.25">
      <c r="D42578" s="31">
        <v>-288.887</v>
      </c>
      <c r="E42578" s="28">
        <v>327.435</v>
      </c>
    </row>
    <row r="42579" spans="4:5" x14ac:dyDescent="0.25">
      <c r="D42579" s="31">
        <v>-288.87099999999998</v>
      </c>
      <c r="E42579" s="28">
        <v>327.48599999999999</v>
      </c>
    </row>
    <row r="42580" spans="4:5" x14ac:dyDescent="0.25">
      <c r="D42580" s="31">
        <v>-288.85500000000002</v>
      </c>
      <c r="E42580" s="28">
        <v>327.53699999999998</v>
      </c>
    </row>
    <row r="42581" spans="4:5" x14ac:dyDescent="0.25">
      <c r="D42581" s="31">
        <v>-288.839</v>
      </c>
      <c r="E42581" s="28">
        <v>327.589</v>
      </c>
    </row>
    <row r="42582" spans="4:5" x14ac:dyDescent="0.25">
      <c r="D42582" s="31">
        <v>-288.82299999999998</v>
      </c>
      <c r="E42582" s="28">
        <v>327.64</v>
      </c>
    </row>
    <row r="42583" spans="4:5" x14ac:dyDescent="0.25">
      <c r="D42583" s="31">
        <v>-288.80700000000002</v>
      </c>
      <c r="E42583" s="28">
        <v>327.69200000000001</v>
      </c>
    </row>
    <row r="42584" spans="4:5" x14ac:dyDescent="0.25">
      <c r="D42584" s="31">
        <v>-288.791</v>
      </c>
      <c r="E42584" s="28">
        <v>327.74299999999999</v>
      </c>
    </row>
    <row r="42585" spans="4:5" x14ac:dyDescent="0.25">
      <c r="D42585" s="31">
        <v>-288.77499999999998</v>
      </c>
      <c r="E42585" s="28">
        <v>327.79500000000002</v>
      </c>
    </row>
    <row r="42586" spans="4:5" x14ac:dyDescent="0.25">
      <c r="D42586" s="31">
        <v>-288.75900000000001</v>
      </c>
      <c r="E42586" s="28">
        <v>327.846</v>
      </c>
    </row>
    <row r="42587" spans="4:5" x14ac:dyDescent="0.25">
      <c r="D42587" s="31">
        <v>-288.74299999999999</v>
      </c>
      <c r="E42587" s="28">
        <v>327.89800000000002</v>
      </c>
    </row>
    <row r="42588" spans="4:5" x14ac:dyDescent="0.25">
      <c r="D42588" s="31">
        <v>-288.72699999999998</v>
      </c>
      <c r="E42588" s="28">
        <v>327.95</v>
      </c>
    </row>
    <row r="42589" spans="4:5" x14ac:dyDescent="0.25">
      <c r="D42589" s="31">
        <v>-288.71100000000001</v>
      </c>
      <c r="E42589" s="28">
        <v>328.00099999999998</v>
      </c>
    </row>
    <row r="42590" spans="4:5" x14ac:dyDescent="0.25">
      <c r="D42590" s="31">
        <v>-288.69499999999999</v>
      </c>
      <c r="E42590" s="28">
        <v>328.053</v>
      </c>
    </row>
    <row r="42591" spans="4:5" x14ac:dyDescent="0.25">
      <c r="D42591" s="31">
        <v>-288.67899999999997</v>
      </c>
      <c r="E42591" s="28">
        <v>328.10500000000002</v>
      </c>
    </row>
    <row r="42592" spans="4:5" x14ac:dyDescent="0.25">
      <c r="D42592" s="31">
        <v>-288.66300000000001</v>
      </c>
      <c r="E42592" s="28">
        <v>328.15600000000001</v>
      </c>
    </row>
    <row r="42593" spans="4:5" x14ac:dyDescent="0.25">
      <c r="D42593" s="31">
        <v>-288.64699999999999</v>
      </c>
      <c r="E42593" s="28">
        <v>328.20800000000003</v>
      </c>
    </row>
    <row r="42594" spans="4:5" x14ac:dyDescent="0.25">
      <c r="D42594" s="31">
        <v>-288.63099999999997</v>
      </c>
      <c r="E42594" s="28">
        <v>328.26</v>
      </c>
    </row>
    <row r="42595" spans="4:5" x14ac:dyDescent="0.25">
      <c r="D42595" s="31">
        <v>-288.61500000000001</v>
      </c>
      <c r="E42595" s="28">
        <v>328.31099999999998</v>
      </c>
    </row>
    <row r="42596" spans="4:5" x14ac:dyDescent="0.25">
      <c r="D42596" s="31">
        <v>-288.59899999999999</v>
      </c>
      <c r="E42596" s="28">
        <v>328.363</v>
      </c>
    </row>
    <row r="42597" spans="4:5" x14ac:dyDescent="0.25">
      <c r="D42597" s="31">
        <v>-288.58300000000003</v>
      </c>
      <c r="E42597" s="28">
        <v>328.41500000000002</v>
      </c>
    </row>
    <row r="42598" spans="4:5" x14ac:dyDescent="0.25">
      <c r="D42598" s="31">
        <v>-288.56700000000001</v>
      </c>
      <c r="E42598" s="28">
        <v>328.46699999999998</v>
      </c>
    </row>
    <row r="42599" spans="4:5" x14ac:dyDescent="0.25">
      <c r="D42599" s="31">
        <v>-288.55099999999999</v>
      </c>
      <c r="E42599" s="28">
        <v>328.51799999999997</v>
      </c>
    </row>
    <row r="42600" spans="4:5" x14ac:dyDescent="0.25">
      <c r="D42600" s="31">
        <v>-288.53500000000003</v>
      </c>
      <c r="E42600" s="28">
        <v>328.57</v>
      </c>
    </row>
    <row r="42601" spans="4:5" x14ac:dyDescent="0.25">
      <c r="D42601" s="31">
        <v>-288.51900000000001</v>
      </c>
      <c r="E42601" s="28">
        <v>328.62200000000001</v>
      </c>
    </row>
    <row r="42602" spans="4:5" x14ac:dyDescent="0.25">
      <c r="D42602" s="31">
        <v>-288.50299999999999</v>
      </c>
      <c r="E42602" s="28">
        <v>328.67399999999998</v>
      </c>
    </row>
    <row r="42603" spans="4:5" x14ac:dyDescent="0.25">
      <c r="D42603" s="31">
        <v>-288.48700000000002</v>
      </c>
      <c r="E42603" s="28">
        <v>328.726</v>
      </c>
    </row>
    <row r="42604" spans="4:5" x14ac:dyDescent="0.25">
      <c r="D42604" s="31">
        <v>-288.471</v>
      </c>
      <c r="E42604" s="28">
        <v>328.77800000000002</v>
      </c>
    </row>
    <row r="42605" spans="4:5" x14ac:dyDescent="0.25">
      <c r="D42605" s="31">
        <v>-288.45499999999998</v>
      </c>
      <c r="E42605" s="28">
        <v>328.83</v>
      </c>
    </row>
    <row r="42606" spans="4:5" x14ac:dyDescent="0.25">
      <c r="D42606" s="31">
        <v>-288.43900000000002</v>
      </c>
      <c r="E42606" s="28">
        <v>328.88200000000001</v>
      </c>
    </row>
    <row r="42607" spans="4:5" x14ac:dyDescent="0.25">
      <c r="D42607" s="31">
        <v>-288.423</v>
      </c>
      <c r="E42607" s="28">
        <v>328.93400000000003</v>
      </c>
    </row>
    <row r="42608" spans="4:5" x14ac:dyDescent="0.25">
      <c r="D42608" s="31">
        <v>-288.40699999999998</v>
      </c>
      <c r="E42608" s="28">
        <v>328.98500000000001</v>
      </c>
    </row>
    <row r="42609" spans="4:5" x14ac:dyDescent="0.25">
      <c r="D42609" s="31">
        <v>-288.39100000000002</v>
      </c>
      <c r="E42609" s="28">
        <v>329.03699999999998</v>
      </c>
    </row>
    <row r="42610" spans="4:5" x14ac:dyDescent="0.25">
      <c r="D42610" s="31">
        <v>-288.375</v>
      </c>
      <c r="E42610" s="28">
        <v>329.089</v>
      </c>
    </row>
    <row r="42611" spans="4:5" x14ac:dyDescent="0.25">
      <c r="D42611" s="31">
        <v>-288.35899999999998</v>
      </c>
      <c r="E42611" s="28">
        <v>329.14100000000002</v>
      </c>
    </row>
    <row r="42612" spans="4:5" x14ac:dyDescent="0.25">
      <c r="D42612" s="31">
        <v>-288.34300000000002</v>
      </c>
      <c r="E42612" s="28">
        <v>329.19400000000002</v>
      </c>
    </row>
    <row r="42613" spans="4:5" x14ac:dyDescent="0.25">
      <c r="D42613" s="31">
        <v>-288.327</v>
      </c>
      <c r="E42613" s="28">
        <v>329.24599999999998</v>
      </c>
    </row>
    <row r="42614" spans="4:5" x14ac:dyDescent="0.25">
      <c r="D42614" s="31">
        <v>-288.31099999999998</v>
      </c>
      <c r="E42614" s="28">
        <v>329.298</v>
      </c>
    </row>
    <row r="42615" spans="4:5" x14ac:dyDescent="0.25">
      <c r="D42615" s="31">
        <v>-288.29500000000002</v>
      </c>
      <c r="E42615" s="28">
        <v>329.35</v>
      </c>
    </row>
    <row r="42616" spans="4:5" x14ac:dyDescent="0.25">
      <c r="D42616" s="31">
        <v>-288.279</v>
      </c>
      <c r="E42616" s="28">
        <v>329.40199999999999</v>
      </c>
    </row>
    <row r="42617" spans="4:5" x14ac:dyDescent="0.25">
      <c r="D42617" s="31">
        <v>-288.26299999999998</v>
      </c>
      <c r="E42617" s="28">
        <v>329.45400000000001</v>
      </c>
    </row>
    <row r="42618" spans="4:5" x14ac:dyDescent="0.25">
      <c r="D42618" s="31">
        <v>-288.24700000000001</v>
      </c>
      <c r="E42618" s="28">
        <v>329.50599999999997</v>
      </c>
    </row>
    <row r="42619" spans="4:5" x14ac:dyDescent="0.25">
      <c r="D42619" s="31">
        <v>-288.23099999999999</v>
      </c>
      <c r="E42619" s="28">
        <v>329.55799999999999</v>
      </c>
    </row>
    <row r="42620" spans="4:5" x14ac:dyDescent="0.25">
      <c r="D42620" s="31">
        <v>-288.21499999999997</v>
      </c>
      <c r="E42620" s="28">
        <v>329.61099999999999</v>
      </c>
    </row>
    <row r="42621" spans="4:5" x14ac:dyDescent="0.25">
      <c r="D42621" s="31">
        <v>-288.19900000000001</v>
      </c>
      <c r="E42621" s="28">
        <v>329.66300000000001</v>
      </c>
    </row>
    <row r="42622" spans="4:5" x14ac:dyDescent="0.25">
      <c r="D42622" s="31">
        <v>-288.18299999999999</v>
      </c>
      <c r="E42622" s="28">
        <v>329.71499999999997</v>
      </c>
    </row>
    <row r="42623" spans="4:5" x14ac:dyDescent="0.25">
      <c r="D42623" s="31">
        <v>-288.16699999999997</v>
      </c>
      <c r="E42623" s="28">
        <v>329.767</v>
      </c>
    </row>
    <row r="42624" spans="4:5" x14ac:dyDescent="0.25">
      <c r="D42624" s="31">
        <v>-288.15100000000001</v>
      </c>
      <c r="E42624" s="28">
        <v>329.81900000000002</v>
      </c>
    </row>
    <row r="42625" spans="4:5" x14ac:dyDescent="0.25">
      <c r="D42625" s="31">
        <v>-288.13499999999999</v>
      </c>
      <c r="E42625" s="28">
        <v>329.87200000000001</v>
      </c>
    </row>
    <row r="42626" spans="4:5" x14ac:dyDescent="0.25">
      <c r="D42626" s="31">
        <v>-288.11900000000003</v>
      </c>
      <c r="E42626" s="28">
        <v>329.92399999999998</v>
      </c>
    </row>
    <row r="42627" spans="4:5" x14ac:dyDescent="0.25">
      <c r="D42627" s="31">
        <v>-288.10300000000001</v>
      </c>
      <c r="E42627" s="28">
        <v>329.976</v>
      </c>
    </row>
    <row r="42628" spans="4:5" x14ac:dyDescent="0.25">
      <c r="D42628" s="31">
        <v>-288.08699999999999</v>
      </c>
      <c r="E42628" s="28">
        <v>330.029</v>
      </c>
    </row>
    <row r="42629" spans="4:5" x14ac:dyDescent="0.25">
      <c r="D42629" s="31">
        <v>-288.07100000000003</v>
      </c>
      <c r="E42629" s="28">
        <v>330.08100000000002</v>
      </c>
    </row>
    <row r="42630" spans="4:5" x14ac:dyDescent="0.25">
      <c r="D42630" s="31">
        <v>-288.05500000000001</v>
      </c>
      <c r="E42630" s="28">
        <v>330.13299999999998</v>
      </c>
    </row>
    <row r="42631" spans="4:5" x14ac:dyDescent="0.25">
      <c r="D42631" s="31">
        <v>-288.03899999999999</v>
      </c>
      <c r="E42631" s="28">
        <v>330.18599999999998</v>
      </c>
    </row>
    <row r="42632" spans="4:5" x14ac:dyDescent="0.25">
      <c r="D42632" s="31">
        <v>-288.02300000000002</v>
      </c>
      <c r="E42632" s="28">
        <v>330.238</v>
      </c>
    </row>
    <row r="42633" spans="4:5" x14ac:dyDescent="0.25">
      <c r="D42633" s="31">
        <v>-288.00700000000001</v>
      </c>
      <c r="E42633" s="28">
        <v>330.291</v>
      </c>
    </row>
    <row r="42634" spans="4:5" x14ac:dyDescent="0.25">
      <c r="D42634" s="31">
        <v>-287.99099999999999</v>
      </c>
      <c r="E42634" s="28">
        <v>330.34300000000002</v>
      </c>
    </row>
    <row r="42635" spans="4:5" x14ac:dyDescent="0.25">
      <c r="D42635" s="31">
        <v>-287.97500000000002</v>
      </c>
      <c r="E42635" s="28">
        <v>330.39600000000002</v>
      </c>
    </row>
    <row r="42636" spans="4:5" x14ac:dyDescent="0.25">
      <c r="D42636" s="31">
        <v>-287.959</v>
      </c>
      <c r="E42636" s="28">
        <v>330.44799999999998</v>
      </c>
    </row>
    <row r="42637" spans="4:5" x14ac:dyDescent="0.25">
      <c r="D42637" s="31">
        <v>-287.94299999999998</v>
      </c>
      <c r="E42637" s="28">
        <v>330.50099999999998</v>
      </c>
    </row>
    <row r="42638" spans="4:5" x14ac:dyDescent="0.25">
      <c r="D42638" s="31">
        <v>-287.92700000000002</v>
      </c>
      <c r="E42638" s="28">
        <v>330.553</v>
      </c>
    </row>
    <row r="42639" spans="4:5" x14ac:dyDescent="0.25">
      <c r="D42639" s="31">
        <v>-287.911</v>
      </c>
      <c r="E42639" s="28">
        <v>330.60599999999999</v>
      </c>
    </row>
    <row r="42640" spans="4:5" x14ac:dyDescent="0.25">
      <c r="D42640" s="31">
        <v>-287.89499999999998</v>
      </c>
      <c r="E42640" s="28">
        <v>330.65800000000002</v>
      </c>
    </row>
    <row r="42641" spans="4:5" x14ac:dyDescent="0.25">
      <c r="D42641" s="31">
        <v>-287.87900000000002</v>
      </c>
      <c r="E42641" s="28">
        <v>330.71100000000001</v>
      </c>
    </row>
    <row r="42642" spans="4:5" x14ac:dyDescent="0.25">
      <c r="D42642" s="31">
        <v>-287.863</v>
      </c>
      <c r="E42642" s="28">
        <v>330.76299999999998</v>
      </c>
    </row>
    <row r="42643" spans="4:5" x14ac:dyDescent="0.25">
      <c r="D42643" s="31">
        <v>-287.84699999999998</v>
      </c>
      <c r="E42643" s="28">
        <v>330.81599999999997</v>
      </c>
    </row>
    <row r="42644" spans="4:5" x14ac:dyDescent="0.25">
      <c r="D42644" s="31">
        <v>-287.83100000000002</v>
      </c>
      <c r="E42644" s="28">
        <v>330.86900000000003</v>
      </c>
    </row>
    <row r="42645" spans="4:5" x14ac:dyDescent="0.25">
      <c r="D42645" s="31">
        <v>-287.815</v>
      </c>
      <c r="E42645" s="28">
        <v>330.92099999999999</v>
      </c>
    </row>
    <row r="42646" spans="4:5" x14ac:dyDescent="0.25">
      <c r="D42646" s="31">
        <v>-287.79899999999998</v>
      </c>
      <c r="E42646" s="28">
        <v>330.97399999999999</v>
      </c>
    </row>
    <row r="42647" spans="4:5" x14ac:dyDescent="0.25">
      <c r="D42647" s="31">
        <v>-287.78300000000002</v>
      </c>
      <c r="E42647" s="28">
        <v>331.02699999999999</v>
      </c>
    </row>
    <row r="42648" spans="4:5" x14ac:dyDescent="0.25">
      <c r="D42648" s="31">
        <v>-287.767</v>
      </c>
      <c r="E42648" s="28">
        <v>331.07900000000001</v>
      </c>
    </row>
    <row r="42649" spans="4:5" x14ac:dyDescent="0.25">
      <c r="D42649" s="31">
        <v>-287.75099999999998</v>
      </c>
      <c r="E42649" s="28">
        <v>331.13200000000001</v>
      </c>
    </row>
    <row r="42650" spans="4:5" x14ac:dyDescent="0.25">
      <c r="D42650" s="31">
        <v>-287.73500000000001</v>
      </c>
      <c r="E42650" s="28">
        <v>331.185</v>
      </c>
    </row>
    <row r="42651" spans="4:5" x14ac:dyDescent="0.25">
      <c r="D42651" s="31">
        <v>-287.71899999999999</v>
      </c>
      <c r="E42651" s="28">
        <v>331.238</v>
      </c>
    </row>
    <row r="42652" spans="4:5" x14ac:dyDescent="0.25">
      <c r="D42652" s="31">
        <v>-287.70299999999997</v>
      </c>
      <c r="E42652" s="28">
        <v>331.29</v>
      </c>
    </row>
    <row r="42653" spans="4:5" x14ac:dyDescent="0.25">
      <c r="D42653" s="31">
        <v>-287.68700000000001</v>
      </c>
      <c r="E42653" s="28">
        <v>331.34300000000002</v>
      </c>
    </row>
    <row r="42654" spans="4:5" x14ac:dyDescent="0.25">
      <c r="D42654" s="31">
        <v>-287.67099999999999</v>
      </c>
      <c r="E42654" s="28">
        <v>331.39600000000002</v>
      </c>
    </row>
    <row r="42655" spans="4:5" x14ac:dyDescent="0.25">
      <c r="D42655" s="31">
        <v>-287.65499999999997</v>
      </c>
      <c r="E42655" s="28">
        <v>331.44900000000001</v>
      </c>
    </row>
    <row r="42656" spans="4:5" x14ac:dyDescent="0.25">
      <c r="D42656" s="31">
        <v>-287.63900000000001</v>
      </c>
      <c r="E42656" s="28">
        <v>331.50200000000001</v>
      </c>
    </row>
    <row r="42657" spans="4:5" x14ac:dyDescent="0.25">
      <c r="D42657" s="31">
        <v>-287.62299999999999</v>
      </c>
      <c r="E42657" s="28">
        <v>331.55500000000001</v>
      </c>
    </row>
    <row r="42658" spans="4:5" x14ac:dyDescent="0.25">
      <c r="D42658" s="31">
        <v>-287.60700000000003</v>
      </c>
      <c r="E42658" s="28">
        <v>331.608</v>
      </c>
    </row>
    <row r="42659" spans="4:5" x14ac:dyDescent="0.25">
      <c r="D42659" s="31">
        <v>-287.59100000000001</v>
      </c>
      <c r="E42659" s="28">
        <v>331.66</v>
      </c>
    </row>
    <row r="42660" spans="4:5" x14ac:dyDescent="0.25">
      <c r="D42660" s="31">
        <v>-287.57499999999999</v>
      </c>
      <c r="E42660" s="28">
        <v>331.71300000000002</v>
      </c>
    </row>
    <row r="42661" spans="4:5" x14ac:dyDescent="0.25">
      <c r="D42661" s="31">
        <v>-287.55900000000003</v>
      </c>
      <c r="E42661" s="28">
        <v>331.76600000000002</v>
      </c>
    </row>
    <row r="42662" spans="4:5" x14ac:dyDescent="0.25">
      <c r="D42662" s="31">
        <v>-287.54300000000001</v>
      </c>
      <c r="E42662" s="28">
        <v>331.81900000000002</v>
      </c>
    </row>
    <row r="42663" spans="4:5" x14ac:dyDescent="0.25">
      <c r="D42663" s="31">
        <v>-287.52699999999999</v>
      </c>
      <c r="E42663" s="28">
        <v>331.87200000000001</v>
      </c>
    </row>
    <row r="42664" spans="4:5" x14ac:dyDescent="0.25">
      <c r="D42664" s="31">
        <v>-287.51100000000002</v>
      </c>
      <c r="E42664" s="28">
        <v>331.92500000000001</v>
      </c>
    </row>
    <row r="42665" spans="4:5" x14ac:dyDescent="0.25">
      <c r="D42665" s="31">
        <v>-287.495</v>
      </c>
      <c r="E42665" s="28">
        <v>331.97800000000001</v>
      </c>
    </row>
    <row r="42666" spans="4:5" x14ac:dyDescent="0.25">
      <c r="D42666" s="31">
        <v>-287.47899999999998</v>
      </c>
      <c r="E42666" s="28">
        <v>332.03100000000001</v>
      </c>
    </row>
    <row r="42667" spans="4:5" x14ac:dyDescent="0.25">
      <c r="D42667" s="31">
        <v>-287.46300000000002</v>
      </c>
      <c r="E42667" s="28">
        <v>332.084</v>
      </c>
    </row>
    <row r="42668" spans="4:5" x14ac:dyDescent="0.25">
      <c r="D42668" s="31">
        <v>-287.447</v>
      </c>
      <c r="E42668" s="28">
        <v>332.137</v>
      </c>
    </row>
    <row r="42669" spans="4:5" x14ac:dyDescent="0.25">
      <c r="D42669" s="31">
        <v>-287.43099999999998</v>
      </c>
      <c r="E42669" s="28">
        <v>332.19099999999997</v>
      </c>
    </row>
    <row r="42670" spans="4:5" x14ac:dyDescent="0.25">
      <c r="D42670" s="31">
        <v>-287.41500000000002</v>
      </c>
      <c r="E42670" s="28">
        <v>332.24400000000003</v>
      </c>
    </row>
    <row r="42671" spans="4:5" x14ac:dyDescent="0.25">
      <c r="D42671" s="31">
        <v>-287.399</v>
      </c>
      <c r="E42671" s="28">
        <v>332.29700000000003</v>
      </c>
    </row>
    <row r="42672" spans="4:5" x14ac:dyDescent="0.25">
      <c r="D42672" s="31">
        <v>-287.38299999999998</v>
      </c>
      <c r="E42672" s="28">
        <v>332.35</v>
      </c>
    </row>
    <row r="42673" spans="4:5" x14ac:dyDescent="0.25">
      <c r="D42673" s="31">
        <v>-287.36700000000002</v>
      </c>
      <c r="E42673" s="28">
        <v>332.40300000000002</v>
      </c>
    </row>
    <row r="42674" spans="4:5" x14ac:dyDescent="0.25">
      <c r="D42674" s="31">
        <v>-287.351</v>
      </c>
      <c r="E42674" s="28">
        <v>332.45600000000002</v>
      </c>
    </row>
    <row r="42675" spans="4:5" x14ac:dyDescent="0.25">
      <c r="D42675" s="31">
        <v>-287.33499999999998</v>
      </c>
      <c r="E42675" s="28">
        <v>332.51</v>
      </c>
    </row>
    <row r="42676" spans="4:5" x14ac:dyDescent="0.25">
      <c r="D42676" s="31">
        <v>-287.31900000000002</v>
      </c>
      <c r="E42676" s="28">
        <v>332.56299999999999</v>
      </c>
    </row>
    <row r="42677" spans="4:5" x14ac:dyDescent="0.25">
      <c r="D42677" s="31">
        <v>-287.303</v>
      </c>
      <c r="E42677" s="28">
        <v>332.61599999999999</v>
      </c>
    </row>
    <row r="42678" spans="4:5" x14ac:dyDescent="0.25">
      <c r="D42678" s="31">
        <v>-287.28699999999998</v>
      </c>
      <c r="E42678" s="28">
        <v>332.66899999999998</v>
      </c>
    </row>
    <row r="42679" spans="4:5" x14ac:dyDescent="0.25">
      <c r="D42679" s="31">
        <v>-287.27100000000002</v>
      </c>
      <c r="E42679" s="28">
        <v>332.72300000000001</v>
      </c>
    </row>
    <row r="42680" spans="4:5" x14ac:dyDescent="0.25">
      <c r="D42680" s="31">
        <v>-287.255</v>
      </c>
      <c r="E42680" s="28">
        <v>332.77600000000001</v>
      </c>
    </row>
    <row r="42681" spans="4:5" x14ac:dyDescent="0.25">
      <c r="D42681" s="31">
        <v>-287.24</v>
      </c>
      <c r="E42681" s="28">
        <v>332.82900000000001</v>
      </c>
    </row>
    <row r="42682" spans="4:5" x14ac:dyDescent="0.25">
      <c r="D42682" s="31">
        <v>-287.22399999999999</v>
      </c>
      <c r="E42682" s="28">
        <v>332.88200000000001</v>
      </c>
    </row>
    <row r="42683" spans="4:5" x14ac:dyDescent="0.25">
      <c r="D42683" s="31">
        <v>-287.20800000000003</v>
      </c>
      <c r="E42683" s="28">
        <v>332.93599999999998</v>
      </c>
    </row>
    <row r="42684" spans="4:5" x14ac:dyDescent="0.25">
      <c r="D42684" s="31">
        <v>-287.19200000000001</v>
      </c>
      <c r="E42684" s="28">
        <v>332.98899999999998</v>
      </c>
    </row>
    <row r="42685" spans="4:5" x14ac:dyDescent="0.25">
      <c r="D42685" s="31">
        <v>-287.17599999999999</v>
      </c>
      <c r="E42685" s="28">
        <v>333.04300000000001</v>
      </c>
    </row>
    <row r="42686" spans="4:5" x14ac:dyDescent="0.25">
      <c r="D42686" s="31">
        <v>-287.16000000000003</v>
      </c>
      <c r="E42686" s="28">
        <v>333.096</v>
      </c>
    </row>
    <row r="42687" spans="4:5" x14ac:dyDescent="0.25">
      <c r="D42687" s="31">
        <v>-287.14400000000001</v>
      </c>
      <c r="E42687" s="28">
        <v>333.149</v>
      </c>
    </row>
    <row r="42688" spans="4:5" x14ac:dyDescent="0.25">
      <c r="D42688" s="31">
        <v>-287.12799999999999</v>
      </c>
      <c r="E42688" s="28">
        <v>333.20299999999997</v>
      </c>
    </row>
    <row r="42689" spans="4:5" x14ac:dyDescent="0.25">
      <c r="D42689" s="31">
        <v>-287.11200000000002</v>
      </c>
      <c r="E42689" s="28">
        <v>333.25599999999997</v>
      </c>
    </row>
    <row r="42690" spans="4:5" x14ac:dyDescent="0.25">
      <c r="D42690" s="31">
        <v>-287.096</v>
      </c>
      <c r="E42690" s="28">
        <v>333.31</v>
      </c>
    </row>
    <row r="42691" spans="4:5" x14ac:dyDescent="0.25">
      <c r="D42691" s="31">
        <v>-287.08</v>
      </c>
      <c r="E42691" s="28">
        <v>333.363</v>
      </c>
    </row>
    <row r="42692" spans="4:5" x14ac:dyDescent="0.25">
      <c r="D42692" s="31">
        <v>-287.06400000000002</v>
      </c>
      <c r="E42692" s="28">
        <v>333.41699999999997</v>
      </c>
    </row>
    <row r="42693" spans="4:5" x14ac:dyDescent="0.25">
      <c r="D42693" s="31">
        <v>-287.048</v>
      </c>
      <c r="E42693" s="28">
        <v>333.47</v>
      </c>
    </row>
    <row r="42694" spans="4:5" x14ac:dyDescent="0.25">
      <c r="D42694" s="31">
        <v>-287.03199999999998</v>
      </c>
      <c r="E42694" s="28">
        <v>333.524</v>
      </c>
    </row>
    <row r="42695" spans="4:5" x14ac:dyDescent="0.25">
      <c r="D42695" s="31">
        <v>-287.01600000000002</v>
      </c>
      <c r="E42695" s="28">
        <v>333.577</v>
      </c>
    </row>
    <row r="42696" spans="4:5" x14ac:dyDescent="0.25">
      <c r="D42696" s="31">
        <v>-287</v>
      </c>
      <c r="E42696" s="28">
        <v>333.63099999999997</v>
      </c>
    </row>
    <row r="42697" spans="4:5" x14ac:dyDescent="0.25">
      <c r="D42697" s="31">
        <v>-286.98399999999998</v>
      </c>
      <c r="E42697" s="28">
        <v>333.685</v>
      </c>
    </row>
    <row r="42698" spans="4:5" x14ac:dyDescent="0.25">
      <c r="D42698" s="31">
        <v>-286.96800000000002</v>
      </c>
      <c r="E42698" s="28">
        <v>333.738</v>
      </c>
    </row>
    <row r="42699" spans="4:5" x14ac:dyDescent="0.25">
      <c r="D42699" s="31">
        <v>-286.952</v>
      </c>
      <c r="E42699" s="28">
        <v>333.79199999999997</v>
      </c>
    </row>
    <row r="42700" spans="4:5" x14ac:dyDescent="0.25">
      <c r="D42700" s="31">
        <v>-286.93599999999998</v>
      </c>
      <c r="E42700" s="28">
        <v>333.846</v>
      </c>
    </row>
    <row r="42701" spans="4:5" x14ac:dyDescent="0.25">
      <c r="D42701" s="31">
        <v>-286.92</v>
      </c>
      <c r="E42701" s="28">
        <v>333.899</v>
      </c>
    </row>
    <row r="42702" spans="4:5" x14ac:dyDescent="0.25">
      <c r="D42702" s="31">
        <v>-286.904</v>
      </c>
      <c r="E42702" s="28">
        <v>333.95299999999997</v>
      </c>
    </row>
    <row r="42703" spans="4:5" x14ac:dyDescent="0.25">
      <c r="D42703" s="31">
        <v>-286.88799999999998</v>
      </c>
      <c r="E42703" s="28">
        <v>334.00700000000001</v>
      </c>
    </row>
    <row r="42704" spans="4:5" x14ac:dyDescent="0.25">
      <c r="D42704" s="31">
        <v>-286.87200000000001</v>
      </c>
      <c r="E42704" s="28">
        <v>334.06</v>
      </c>
    </row>
    <row r="42705" spans="4:5" x14ac:dyDescent="0.25">
      <c r="D42705" s="31">
        <v>-286.85599999999999</v>
      </c>
      <c r="E42705" s="28">
        <v>334.11399999999998</v>
      </c>
    </row>
    <row r="42706" spans="4:5" x14ac:dyDescent="0.25">
      <c r="D42706" s="31">
        <v>-286.83999999999997</v>
      </c>
      <c r="E42706" s="28">
        <v>334.16800000000001</v>
      </c>
    </row>
    <row r="42707" spans="4:5" x14ac:dyDescent="0.25">
      <c r="D42707" s="31">
        <v>-286.82400000000001</v>
      </c>
      <c r="E42707" s="28">
        <v>334.22199999999998</v>
      </c>
    </row>
    <row r="42708" spans="4:5" x14ac:dyDescent="0.25">
      <c r="D42708" s="31">
        <v>-286.80799999999999</v>
      </c>
      <c r="E42708" s="28">
        <v>334.27499999999998</v>
      </c>
    </row>
    <row r="42709" spans="4:5" x14ac:dyDescent="0.25">
      <c r="D42709" s="31">
        <v>-286.79199999999997</v>
      </c>
      <c r="E42709" s="28">
        <v>334.32900000000001</v>
      </c>
    </row>
    <row r="42710" spans="4:5" x14ac:dyDescent="0.25">
      <c r="D42710" s="31">
        <v>-286.77600000000001</v>
      </c>
      <c r="E42710" s="28">
        <v>334.38299999999998</v>
      </c>
    </row>
    <row r="42711" spans="4:5" x14ac:dyDescent="0.25">
      <c r="D42711" s="31">
        <v>-286.76</v>
      </c>
      <c r="E42711" s="28">
        <v>334.43700000000001</v>
      </c>
    </row>
    <row r="42712" spans="4:5" x14ac:dyDescent="0.25">
      <c r="D42712" s="31">
        <v>-286.74400000000003</v>
      </c>
      <c r="E42712" s="28">
        <v>334.49099999999999</v>
      </c>
    </row>
    <row r="42713" spans="4:5" x14ac:dyDescent="0.25">
      <c r="D42713" s="31">
        <v>-286.72800000000001</v>
      </c>
      <c r="E42713" s="28">
        <v>334.54500000000002</v>
      </c>
    </row>
    <row r="42714" spans="4:5" x14ac:dyDescent="0.25">
      <c r="D42714" s="31">
        <v>-286.71199999999999</v>
      </c>
      <c r="E42714" s="28">
        <v>334.59899999999999</v>
      </c>
    </row>
    <row r="42715" spans="4:5" x14ac:dyDescent="0.25">
      <c r="D42715" s="31">
        <v>-286.69600000000003</v>
      </c>
      <c r="E42715" s="28">
        <v>334.65300000000002</v>
      </c>
    </row>
    <row r="42716" spans="4:5" x14ac:dyDescent="0.25">
      <c r="D42716" s="31">
        <v>-286.68</v>
      </c>
      <c r="E42716" s="28">
        <v>334.70699999999999</v>
      </c>
    </row>
    <row r="42717" spans="4:5" x14ac:dyDescent="0.25">
      <c r="D42717" s="31">
        <v>-286.66399999999999</v>
      </c>
      <c r="E42717" s="28">
        <v>334.76</v>
      </c>
    </row>
    <row r="42718" spans="4:5" x14ac:dyDescent="0.25">
      <c r="D42718" s="31">
        <v>-286.64800000000002</v>
      </c>
      <c r="E42718" s="28">
        <v>334.81400000000002</v>
      </c>
    </row>
    <row r="42719" spans="4:5" x14ac:dyDescent="0.25">
      <c r="D42719" s="31">
        <v>-286.63200000000001</v>
      </c>
      <c r="E42719" s="28">
        <v>334.86799999999999</v>
      </c>
    </row>
    <row r="42720" spans="4:5" x14ac:dyDescent="0.25">
      <c r="D42720" s="31">
        <v>-286.61599999999999</v>
      </c>
      <c r="E42720" s="28">
        <v>334.923</v>
      </c>
    </row>
    <row r="42721" spans="4:5" x14ac:dyDescent="0.25">
      <c r="D42721" s="31">
        <v>-286.60000000000002</v>
      </c>
      <c r="E42721" s="28">
        <v>334.97699999999998</v>
      </c>
    </row>
    <row r="42722" spans="4:5" x14ac:dyDescent="0.25">
      <c r="D42722" s="31">
        <v>-286.584</v>
      </c>
      <c r="E42722" s="28">
        <v>335.03100000000001</v>
      </c>
    </row>
    <row r="42723" spans="4:5" x14ac:dyDescent="0.25">
      <c r="D42723" s="31">
        <v>-286.56799999999998</v>
      </c>
      <c r="E42723" s="28">
        <v>335.08499999999998</v>
      </c>
    </row>
    <row r="42724" spans="4:5" x14ac:dyDescent="0.25">
      <c r="D42724" s="31">
        <v>-286.55200000000002</v>
      </c>
      <c r="E42724" s="28">
        <v>335.13900000000001</v>
      </c>
    </row>
    <row r="42725" spans="4:5" x14ac:dyDescent="0.25">
      <c r="D42725" s="31">
        <v>-286.536</v>
      </c>
      <c r="E42725" s="28">
        <v>335.19299999999998</v>
      </c>
    </row>
    <row r="42726" spans="4:5" x14ac:dyDescent="0.25">
      <c r="D42726" s="31">
        <v>-286.52</v>
      </c>
      <c r="E42726" s="28">
        <v>335.24700000000001</v>
      </c>
    </row>
    <row r="42727" spans="4:5" x14ac:dyDescent="0.25">
      <c r="D42727" s="31">
        <v>-286.50400000000002</v>
      </c>
      <c r="E42727" s="28">
        <v>335.30099999999999</v>
      </c>
    </row>
    <row r="42728" spans="4:5" x14ac:dyDescent="0.25">
      <c r="D42728" s="31">
        <v>-286.488</v>
      </c>
      <c r="E42728" s="28">
        <v>335.35500000000002</v>
      </c>
    </row>
    <row r="42729" spans="4:5" x14ac:dyDescent="0.25">
      <c r="D42729" s="31">
        <v>-286.47199999999998</v>
      </c>
      <c r="E42729" s="28">
        <v>335.41</v>
      </c>
    </row>
    <row r="42730" spans="4:5" x14ac:dyDescent="0.25">
      <c r="D42730" s="31">
        <v>-286.45600000000002</v>
      </c>
      <c r="E42730" s="28">
        <v>335.464</v>
      </c>
    </row>
    <row r="42731" spans="4:5" x14ac:dyDescent="0.25">
      <c r="D42731" s="31">
        <v>-286.44</v>
      </c>
      <c r="E42731" s="28">
        <v>335.51799999999997</v>
      </c>
    </row>
    <row r="42732" spans="4:5" x14ac:dyDescent="0.25">
      <c r="D42732" s="31">
        <v>-286.42399999999998</v>
      </c>
      <c r="E42732" s="28">
        <v>335.572</v>
      </c>
    </row>
    <row r="42733" spans="4:5" x14ac:dyDescent="0.25">
      <c r="D42733" s="31">
        <v>-286.40800000000002</v>
      </c>
      <c r="E42733" s="28">
        <v>335.62599999999998</v>
      </c>
    </row>
    <row r="42734" spans="4:5" x14ac:dyDescent="0.25">
      <c r="D42734" s="31">
        <v>-286.392</v>
      </c>
      <c r="E42734" s="28">
        <v>335.68099999999998</v>
      </c>
    </row>
    <row r="42735" spans="4:5" x14ac:dyDescent="0.25">
      <c r="D42735" s="31">
        <v>-286.37599999999998</v>
      </c>
      <c r="E42735" s="28">
        <v>335.73500000000001</v>
      </c>
    </row>
    <row r="42736" spans="4:5" x14ac:dyDescent="0.25">
      <c r="D42736" s="31">
        <v>-286.36</v>
      </c>
      <c r="E42736" s="28">
        <v>335.78899999999999</v>
      </c>
    </row>
    <row r="42737" spans="4:5" x14ac:dyDescent="0.25">
      <c r="D42737" s="31">
        <v>-286.34399999999999</v>
      </c>
      <c r="E42737" s="28">
        <v>335.84399999999999</v>
      </c>
    </row>
    <row r="42738" spans="4:5" x14ac:dyDescent="0.25">
      <c r="D42738" s="31">
        <v>-286.32799999999997</v>
      </c>
      <c r="E42738" s="28">
        <v>335.89800000000002</v>
      </c>
    </row>
    <row r="42739" spans="4:5" x14ac:dyDescent="0.25">
      <c r="D42739" s="31">
        <v>-286.31200000000001</v>
      </c>
      <c r="E42739" s="28">
        <v>335.952</v>
      </c>
    </row>
    <row r="42740" spans="4:5" x14ac:dyDescent="0.25">
      <c r="D42740" s="31">
        <v>-286.29599999999999</v>
      </c>
      <c r="E42740" s="28">
        <v>336.00700000000001</v>
      </c>
    </row>
    <row r="42741" spans="4:5" x14ac:dyDescent="0.25">
      <c r="D42741" s="31">
        <v>-286.27999999999997</v>
      </c>
      <c r="E42741" s="28">
        <v>336.06099999999998</v>
      </c>
    </row>
    <row r="42742" spans="4:5" x14ac:dyDescent="0.25">
      <c r="D42742" s="31">
        <v>-286.26400000000001</v>
      </c>
      <c r="E42742" s="28">
        <v>336.11500000000001</v>
      </c>
    </row>
    <row r="42743" spans="4:5" x14ac:dyDescent="0.25">
      <c r="D42743" s="31">
        <v>-286.24799999999999</v>
      </c>
      <c r="E42743" s="28">
        <v>336.17</v>
      </c>
    </row>
    <row r="42744" spans="4:5" x14ac:dyDescent="0.25">
      <c r="D42744" s="31">
        <v>-286.23200000000003</v>
      </c>
      <c r="E42744" s="28">
        <v>336.22399999999999</v>
      </c>
    </row>
    <row r="42745" spans="4:5" x14ac:dyDescent="0.25">
      <c r="D42745" s="31">
        <v>-286.21600000000001</v>
      </c>
      <c r="E42745" s="28">
        <v>336.279</v>
      </c>
    </row>
    <row r="42746" spans="4:5" x14ac:dyDescent="0.25">
      <c r="D42746" s="31">
        <v>-286.2</v>
      </c>
      <c r="E42746" s="28">
        <v>336.33300000000003</v>
      </c>
    </row>
    <row r="42747" spans="4:5" x14ac:dyDescent="0.25">
      <c r="D42747" s="31">
        <v>-286.18400000000003</v>
      </c>
      <c r="E42747" s="28">
        <v>336.38799999999998</v>
      </c>
    </row>
    <row r="42748" spans="4:5" x14ac:dyDescent="0.25">
      <c r="D42748" s="31">
        <v>-286.16800000000001</v>
      </c>
      <c r="E42748" s="28">
        <v>336.44200000000001</v>
      </c>
    </row>
    <row r="42749" spans="4:5" x14ac:dyDescent="0.25">
      <c r="D42749" s="31">
        <v>-286.15199999999999</v>
      </c>
      <c r="E42749" s="28">
        <v>336.49700000000001</v>
      </c>
    </row>
    <row r="42750" spans="4:5" x14ac:dyDescent="0.25">
      <c r="D42750" s="31">
        <v>-286.13600000000002</v>
      </c>
      <c r="E42750" s="28">
        <v>336.55099999999999</v>
      </c>
    </row>
    <row r="42751" spans="4:5" x14ac:dyDescent="0.25">
      <c r="D42751" s="31">
        <v>-286.12</v>
      </c>
      <c r="E42751" s="28">
        <v>336.60599999999999</v>
      </c>
    </row>
    <row r="42752" spans="4:5" x14ac:dyDescent="0.25">
      <c r="D42752" s="31">
        <v>-286.10399999999998</v>
      </c>
      <c r="E42752" s="28">
        <v>336.661</v>
      </c>
    </row>
    <row r="42753" spans="4:5" x14ac:dyDescent="0.25">
      <c r="D42753" s="31">
        <v>-286.08800000000002</v>
      </c>
      <c r="E42753" s="28">
        <v>336.71499999999997</v>
      </c>
    </row>
    <row r="42754" spans="4:5" x14ac:dyDescent="0.25">
      <c r="D42754" s="31">
        <v>-286.072</v>
      </c>
      <c r="E42754" s="28">
        <v>336.77</v>
      </c>
    </row>
    <row r="42755" spans="4:5" x14ac:dyDescent="0.25">
      <c r="D42755" s="31">
        <v>-286.05599999999998</v>
      </c>
      <c r="E42755" s="28">
        <v>336.82400000000001</v>
      </c>
    </row>
    <row r="42756" spans="4:5" x14ac:dyDescent="0.25">
      <c r="D42756" s="31">
        <v>-286.04000000000002</v>
      </c>
      <c r="E42756" s="28">
        <v>336.87900000000002</v>
      </c>
    </row>
    <row r="42757" spans="4:5" x14ac:dyDescent="0.25">
      <c r="D42757" s="31">
        <v>-286.024</v>
      </c>
      <c r="E42757" s="28">
        <v>336.93400000000003</v>
      </c>
    </row>
    <row r="42758" spans="4:5" x14ac:dyDescent="0.25">
      <c r="D42758" s="31">
        <v>-286.00799999999998</v>
      </c>
      <c r="E42758" s="28">
        <v>336.98899999999998</v>
      </c>
    </row>
    <row r="42759" spans="4:5" x14ac:dyDescent="0.25">
      <c r="D42759" s="31">
        <v>-285.99200000000002</v>
      </c>
      <c r="E42759" s="28">
        <v>337.04300000000001</v>
      </c>
    </row>
    <row r="42760" spans="4:5" x14ac:dyDescent="0.25">
      <c r="D42760" s="31">
        <v>-285.976</v>
      </c>
      <c r="E42760" s="28">
        <v>337.09800000000001</v>
      </c>
    </row>
    <row r="42761" spans="4:5" x14ac:dyDescent="0.25">
      <c r="D42761" s="31">
        <v>-285.95999999999998</v>
      </c>
      <c r="E42761" s="28">
        <v>337.15300000000002</v>
      </c>
    </row>
    <row r="42762" spans="4:5" x14ac:dyDescent="0.25">
      <c r="D42762" s="31">
        <v>-285.94400000000002</v>
      </c>
      <c r="E42762" s="28">
        <v>337.20800000000003</v>
      </c>
    </row>
    <row r="42763" spans="4:5" x14ac:dyDescent="0.25">
      <c r="D42763" s="31">
        <v>-285.928</v>
      </c>
      <c r="E42763" s="28">
        <v>337.262</v>
      </c>
    </row>
    <row r="42764" spans="4:5" x14ac:dyDescent="0.25">
      <c r="D42764" s="31">
        <v>-285.91199999999998</v>
      </c>
      <c r="E42764" s="28">
        <v>337.31700000000001</v>
      </c>
    </row>
    <row r="42765" spans="4:5" x14ac:dyDescent="0.25">
      <c r="D42765" s="31">
        <v>-285.89600000000002</v>
      </c>
      <c r="E42765" s="28">
        <v>337.37200000000001</v>
      </c>
    </row>
    <row r="42766" spans="4:5" x14ac:dyDescent="0.25">
      <c r="D42766" s="31">
        <v>-285.88</v>
      </c>
      <c r="E42766" s="28">
        <v>337.42700000000002</v>
      </c>
    </row>
    <row r="42767" spans="4:5" x14ac:dyDescent="0.25">
      <c r="D42767" s="31">
        <v>-285.86399999999998</v>
      </c>
      <c r="E42767" s="28">
        <v>337.48200000000003</v>
      </c>
    </row>
    <row r="42768" spans="4:5" x14ac:dyDescent="0.25">
      <c r="D42768" s="31">
        <v>-285.84800000000001</v>
      </c>
      <c r="E42768" s="28">
        <v>337.536</v>
      </c>
    </row>
    <row r="42769" spans="4:5" x14ac:dyDescent="0.25">
      <c r="D42769" s="31">
        <v>-285.83199999999999</v>
      </c>
      <c r="E42769" s="28">
        <v>337.59100000000001</v>
      </c>
    </row>
    <row r="42770" spans="4:5" x14ac:dyDescent="0.25">
      <c r="D42770" s="31">
        <v>-285.81599999999997</v>
      </c>
      <c r="E42770" s="28">
        <v>337.64600000000002</v>
      </c>
    </row>
    <row r="42771" spans="4:5" x14ac:dyDescent="0.25">
      <c r="D42771" s="31">
        <v>-285.8</v>
      </c>
      <c r="E42771" s="28">
        <v>337.70100000000002</v>
      </c>
    </row>
    <row r="42772" spans="4:5" x14ac:dyDescent="0.25">
      <c r="D42772" s="31">
        <v>-285.78399999999999</v>
      </c>
      <c r="E42772" s="28">
        <v>337.75599999999997</v>
      </c>
    </row>
    <row r="42773" spans="4:5" x14ac:dyDescent="0.25">
      <c r="D42773" s="31">
        <v>-285.76799999999997</v>
      </c>
      <c r="E42773" s="28">
        <v>337.81099999999998</v>
      </c>
    </row>
    <row r="42774" spans="4:5" x14ac:dyDescent="0.25">
      <c r="D42774" s="31">
        <v>-285.75200000000001</v>
      </c>
      <c r="E42774" s="28">
        <v>337.86599999999999</v>
      </c>
    </row>
    <row r="42775" spans="4:5" x14ac:dyDescent="0.25">
      <c r="D42775" s="31">
        <v>-285.73599999999999</v>
      </c>
      <c r="E42775" s="28">
        <v>337.92099999999999</v>
      </c>
    </row>
    <row r="42776" spans="4:5" x14ac:dyDescent="0.25">
      <c r="D42776" s="31">
        <v>-285.72000000000003</v>
      </c>
      <c r="E42776" s="28">
        <v>337.976</v>
      </c>
    </row>
    <row r="42777" spans="4:5" x14ac:dyDescent="0.25">
      <c r="D42777" s="31">
        <v>-285.70400000000001</v>
      </c>
      <c r="E42777" s="28">
        <v>338.03100000000001</v>
      </c>
    </row>
    <row r="42778" spans="4:5" x14ac:dyDescent="0.25">
      <c r="D42778" s="31">
        <v>-285.68799999999999</v>
      </c>
      <c r="E42778" s="28">
        <v>338.08600000000001</v>
      </c>
    </row>
    <row r="42779" spans="4:5" x14ac:dyDescent="0.25">
      <c r="D42779" s="31">
        <v>-285.67200000000003</v>
      </c>
      <c r="E42779" s="28">
        <v>338.14100000000002</v>
      </c>
    </row>
    <row r="42780" spans="4:5" x14ac:dyDescent="0.25">
      <c r="D42780" s="31">
        <v>-285.65600000000001</v>
      </c>
      <c r="E42780" s="28">
        <v>338.19600000000003</v>
      </c>
    </row>
    <row r="42781" spans="4:5" x14ac:dyDescent="0.25">
      <c r="D42781" s="31">
        <v>-285.64</v>
      </c>
      <c r="E42781" s="28">
        <v>338.25200000000001</v>
      </c>
    </row>
    <row r="42782" spans="4:5" x14ac:dyDescent="0.25">
      <c r="D42782" s="31">
        <v>-285.62400000000002</v>
      </c>
      <c r="E42782" s="28">
        <v>338.30700000000002</v>
      </c>
    </row>
    <row r="42783" spans="4:5" x14ac:dyDescent="0.25">
      <c r="D42783" s="31">
        <v>-285.608</v>
      </c>
      <c r="E42783" s="28">
        <v>338.36200000000002</v>
      </c>
    </row>
    <row r="42784" spans="4:5" x14ac:dyDescent="0.25">
      <c r="D42784" s="31">
        <v>-285.59199999999998</v>
      </c>
      <c r="E42784" s="28">
        <v>338.41699999999997</v>
      </c>
    </row>
    <row r="42785" spans="4:5" x14ac:dyDescent="0.25">
      <c r="D42785" s="31">
        <v>-285.57600000000002</v>
      </c>
      <c r="E42785" s="28">
        <v>338.47199999999998</v>
      </c>
    </row>
    <row r="42786" spans="4:5" x14ac:dyDescent="0.25">
      <c r="D42786" s="31">
        <v>-285.56</v>
      </c>
      <c r="E42786" s="28">
        <v>338.52699999999999</v>
      </c>
    </row>
    <row r="42787" spans="4:5" x14ac:dyDescent="0.25">
      <c r="D42787" s="31">
        <v>-285.54399999999998</v>
      </c>
      <c r="E42787" s="28">
        <v>338.58300000000003</v>
      </c>
    </row>
    <row r="42788" spans="4:5" x14ac:dyDescent="0.25">
      <c r="D42788" s="31">
        <v>-285.52800000000002</v>
      </c>
      <c r="E42788" s="28">
        <v>338.63799999999998</v>
      </c>
    </row>
    <row r="42789" spans="4:5" x14ac:dyDescent="0.25">
      <c r="D42789" s="31">
        <v>-285.512</v>
      </c>
      <c r="E42789" s="28">
        <v>338.69299999999998</v>
      </c>
    </row>
    <row r="42790" spans="4:5" x14ac:dyDescent="0.25">
      <c r="D42790" s="31">
        <v>-285.49599999999998</v>
      </c>
      <c r="E42790" s="28">
        <v>338.74799999999999</v>
      </c>
    </row>
    <row r="42791" spans="4:5" x14ac:dyDescent="0.25">
      <c r="D42791" s="31">
        <v>-285.48</v>
      </c>
      <c r="E42791" s="28">
        <v>338.80399999999997</v>
      </c>
    </row>
    <row r="42792" spans="4:5" x14ac:dyDescent="0.25">
      <c r="D42792" s="31">
        <v>-285.464</v>
      </c>
      <c r="E42792" s="28">
        <v>338.85899999999998</v>
      </c>
    </row>
    <row r="42793" spans="4:5" x14ac:dyDescent="0.25">
      <c r="D42793" s="31">
        <v>-285.44799999999998</v>
      </c>
      <c r="E42793" s="28">
        <v>338.91399999999999</v>
      </c>
    </row>
    <row r="42794" spans="4:5" x14ac:dyDescent="0.25">
      <c r="D42794" s="31">
        <v>-285.43200000000002</v>
      </c>
      <c r="E42794" s="28">
        <v>338.97</v>
      </c>
    </row>
    <row r="42795" spans="4:5" x14ac:dyDescent="0.25">
      <c r="D42795" s="31">
        <v>-285.41699999999997</v>
      </c>
      <c r="E42795" s="28">
        <v>339.02499999999998</v>
      </c>
    </row>
    <row r="42796" spans="4:5" x14ac:dyDescent="0.25">
      <c r="D42796" s="31">
        <v>-285.40100000000001</v>
      </c>
      <c r="E42796" s="28">
        <v>339.08</v>
      </c>
    </row>
    <row r="42797" spans="4:5" x14ac:dyDescent="0.25">
      <c r="D42797" s="31">
        <v>-285.38499999999999</v>
      </c>
      <c r="E42797" s="28">
        <v>339.13600000000002</v>
      </c>
    </row>
    <row r="42798" spans="4:5" x14ac:dyDescent="0.25">
      <c r="D42798" s="31">
        <v>-285.36900000000003</v>
      </c>
      <c r="E42798" s="28">
        <v>339.19099999999997</v>
      </c>
    </row>
    <row r="42799" spans="4:5" x14ac:dyDescent="0.25">
      <c r="D42799" s="31">
        <v>-285.35300000000001</v>
      </c>
      <c r="E42799" s="28">
        <v>339.24599999999998</v>
      </c>
    </row>
    <row r="42800" spans="4:5" x14ac:dyDescent="0.25">
      <c r="D42800" s="31">
        <v>-285.33699999999999</v>
      </c>
      <c r="E42800" s="28">
        <v>339.30200000000002</v>
      </c>
    </row>
    <row r="42801" spans="4:5" x14ac:dyDescent="0.25">
      <c r="D42801" s="31">
        <v>-285.32100000000003</v>
      </c>
      <c r="E42801" s="28">
        <v>339.35700000000003</v>
      </c>
    </row>
    <row r="42802" spans="4:5" x14ac:dyDescent="0.25">
      <c r="D42802" s="31">
        <v>-285.30500000000001</v>
      </c>
      <c r="E42802" s="28">
        <v>339.41300000000001</v>
      </c>
    </row>
    <row r="42803" spans="4:5" x14ac:dyDescent="0.25">
      <c r="D42803" s="31">
        <v>-285.28899999999999</v>
      </c>
      <c r="E42803" s="28">
        <v>339.46800000000002</v>
      </c>
    </row>
    <row r="42804" spans="4:5" x14ac:dyDescent="0.25">
      <c r="D42804" s="31">
        <v>-285.27300000000002</v>
      </c>
      <c r="E42804" s="28">
        <v>339.524</v>
      </c>
    </row>
    <row r="42805" spans="4:5" x14ac:dyDescent="0.25">
      <c r="D42805" s="31">
        <v>-285.25700000000001</v>
      </c>
      <c r="E42805" s="28">
        <v>339.57900000000001</v>
      </c>
    </row>
    <row r="42806" spans="4:5" x14ac:dyDescent="0.25">
      <c r="D42806" s="31">
        <v>-285.24099999999999</v>
      </c>
      <c r="E42806" s="28">
        <v>339.63499999999999</v>
      </c>
    </row>
    <row r="42807" spans="4:5" x14ac:dyDescent="0.25">
      <c r="D42807" s="31">
        <v>-285.22500000000002</v>
      </c>
      <c r="E42807" s="28">
        <v>339.69</v>
      </c>
    </row>
    <row r="42808" spans="4:5" x14ac:dyDescent="0.25">
      <c r="D42808" s="31">
        <v>-285.209</v>
      </c>
      <c r="E42808" s="28">
        <v>339.74599999999998</v>
      </c>
    </row>
    <row r="42809" spans="4:5" x14ac:dyDescent="0.25">
      <c r="D42809" s="31">
        <v>-285.19299999999998</v>
      </c>
      <c r="E42809" s="28">
        <v>339.80200000000002</v>
      </c>
    </row>
    <row r="42810" spans="4:5" x14ac:dyDescent="0.25">
      <c r="D42810" s="31">
        <v>-285.17700000000002</v>
      </c>
      <c r="E42810" s="28">
        <v>339.85700000000003</v>
      </c>
    </row>
    <row r="42811" spans="4:5" x14ac:dyDescent="0.25">
      <c r="D42811" s="31">
        <v>-285.161</v>
      </c>
      <c r="E42811" s="28">
        <v>339.91300000000001</v>
      </c>
    </row>
    <row r="42812" spans="4:5" x14ac:dyDescent="0.25">
      <c r="D42812" s="31">
        <v>-285.14499999999998</v>
      </c>
      <c r="E42812" s="28">
        <v>339.96899999999999</v>
      </c>
    </row>
    <row r="42813" spans="4:5" x14ac:dyDescent="0.25">
      <c r="D42813" s="31">
        <v>-285.12900000000002</v>
      </c>
      <c r="E42813" s="28">
        <v>340.024</v>
      </c>
    </row>
    <row r="42814" spans="4:5" x14ac:dyDescent="0.25">
      <c r="D42814" s="31">
        <v>-285.113</v>
      </c>
      <c r="E42814" s="28">
        <v>340.08</v>
      </c>
    </row>
    <row r="42815" spans="4:5" x14ac:dyDescent="0.25">
      <c r="D42815" s="31">
        <v>-285.09699999999998</v>
      </c>
      <c r="E42815" s="28">
        <v>340.13600000000002</v>
      </c>
    </row>
    <row r="42816" spans="4:5" x14ac:dyDescent="0.25">
      <c r="D42816" s="31">
        <v>-285.08100000000002</v>
      </c>
      <c r="E42816" s="28">
        <v>340.19099999999997</v>
      </c>
    </row>
    <row r="42817" spans="4:5" x14ac:dyDescent="0.25">
      <c r="D42817" s="31">
        <v>-285.065</v>
      </c>
      <c r="E42817" s="28">
        <v>340.24700000000001</v>
      </c>
    </row>
    <row r="42818" spans="4:5" x14ac:dyDescent="0.25">
      <c r="D42818" s="31">
        <v>-285.04899999999998</v>
      </c>
      <c r="E42818" s="28">
        <v>340.303</v>
      </c>
    </row>
    <row r="42819" spans="4:5" x14ac:dyDescent="0.25">
      <c r="D42819" s="31">
        <v>-285.03300000000002</v>
      </c>
      <c r="E42819" s="28">
        <v>340.35899999999998</v>
      </c>
    </row>
    <row r="42820" spans="4:5" x14ac:dyDescent="0.25">
      <c r="D42820" s="31">
        <v>-285.017</v>
      </c>
      <c r="E42820" s="28">
        <v>340.41399999999999</v>
      </c>
    </row>
    <row r="42821" spans="4:5" x14ac:dyDescent="0.25">
      <c r="D42821" s="31">
        <v>-285.00099999999998</v>
      </c>
      <c r="E42821" s="28">
        <v>340.47</v>
      </c>
    </row>
    <row r="42822" spans="4:5" x14ac:dyDescent="0.25">
      <c r="D42822" s="31">
        <v>-284.98500000000001</v>
      </c>
      <c r="E42822" s="28">
        <v>340.52600000000001</v>
      </c>
    </row>
    <row r="42823" spans="4:5" x14ac:dyDescent="0.25">
      <c r="D42823" s="31">
        <v>-284.96899999999999</v>
      </c>
      <c r="E42823" s="28">
        <v>340.58199999999999</v>
      </c>
    </row>
    <row r="42824" spans="4:5" x14ac:dyDescent="0.25">
      <c r="D42824" s="31">
        <v>-284.95299999999997</v>
      </c>
      <c r="E42824" s="28">
        <v>340.63799999999998</v>
      </c>
    </row>
    <row r="42825" spans="4:5" x14ac:dyDescent="0.25">
      <c r="D42825" s="31">
        <v>-284.93700000000001</v>
      </c>
      <c r="E42825" s="28">
        <v>340.69400000000002</v>
      </c>
    </row>
    <row r="42826" spans="4:5" x14ac:dyDescent="0.25">
      <c r="D42826" s="31">
        <v>-284.92099999999999</v>
      </c>
      <c r="E42826" s="28">
        <v>340.74900000000002</v>
      </c>
    </row>
    <row r="42827" spans="4:5" x14ac:dyDescent="0.25">
      <c r="D42827" s="31">
        <v>-284.90499999999997</v>
      </c>
      <c r="E42827" s="28">
        <v>340.80500000000001</v>
      </c>
    </row>
    <row r="42828" spans="4:5" x14ac:dyDescent="0.25">
      <c r="D42828" s="31">
        <v>-284.88900000000001</v>
      </c>
      <c r="E42828" s="28">
        <v>340.86099999999999</v>
      </c>
    </row>
    <row r="42829" spans="4:5" x14ac:dyDescent="0.25">
      <c r="D42829" s="31">
        <v>-284.87299999999999</v>
      </c>
      <c r="E42829" s="28">
        <v>340.91699999999997</v>
      </c>
    </row>
    <row r="42830" spans="4:5" x14ac:dyDescent="0.25">
      <c r="D42830" s="31">
        <v>-284.85700000000003</v>
      </c>
      <c r="E42830" s="28">
        <v>340.97300000000001</v>
      </c>
    </row>
    <row r="42831" spans="4:5" x14ac:dyDescent="0.25">
      <c r="D42831" s="31">
        <v>-284.84100000000001</v>
      </c>
      <c r="E42831" s="28">
        <v>341.029</v>
      </c>
    </row>
    <row r="42832" spans="4:5" x14ac:dyDescent="0.25">
      <c r="D42832" s="31">
        <v>-284.82499999999999</v>
      </c>
      <c r="E42832" s="28">
        <v>341.08499999999998</v>
      </c>
    </row>
    <row r="42833" spans="4:5" x14ac:dyDescent="0.25">
      <c r="D42833" s="31">
        <v>-284.80900000000003</v>
      </c>
      <c r="E42833" s="28">
        <v>341.14100000000002</v>
      </c>
    </row>
    <row r="42834" spans="4:5" x14ac:dyDescent="0.25">
      <c r="D42834" s="31">
        <v>-284.79300000000001</v>
      </c>
      <c r="E42834" s="28">
        <v>341.197</v>
      </c>
    </row>
    <row r="42835" spans="4:5" x14ac:dyDescent="0.25">
      <c r="D42835" s="31">
        <v>-284.77699999999999</v>
      </c>
      <c r="E42835" s="28">
        <v>341.25299999999999</v>
      </c>
    </row>
    <row r="42836" spans="4:5" x14ac:dyDescent="0.25">
      <c r="D42836" s="31">
        <v>-284.76100000000002</v>
      </c>
      <c r="E42836" s="28">
        <v>341.30900000000003</v>
      </c>
    </row>
    <row r="42837" spans="4:5" x14ac:dyDescent="0.25">
      <c r="D42837" s="31">
        <v>-284.745</v>
      </c>
      <c r="E42837" s="28">
        <v>341.36500000000001</v>
      </c>
    </row>
    <row r="42838" spans="4:5" x14ac:dyDescent="0.25">
      <c r="D42838" s="31">
        <v>-284.72899999999998</v>
      </c>
      <c r="E42838" s="28">
        <v>341.42200000000003</v>
      </c>
    </row>
    <row r="42839" spans="4:5" x14ac:dyDescent="0.25">
      <c r="D42839" s="31">
        <v>-284.71300000000002</v>
      </c>
      <c r="E42839" s="28">
        <v>341.47800000000001</v>
      </c>
    </row>
    <row r="42840" spans="4:5" x14ac:dyDescent="0.25">
      <c r="D42840" s="31">
        <v>-284.697</v>
      </c>
      <c r="E42840" s="28">
        <v>341.53399999999999</v>
      </c>
    </row>
    <row r="42841" spans="4:5" x14ac:dyDescent="0.25">
      <c r="D42841" s="31">
        <v>-284.68099999999998</v>
      </c>
      <c r="E42841" s="28">
        <v>341.59</v>
      </c>
    </row>
    <row r="42842" spans="4:5" x14ac:dyDescent="0.25">
      <c r="D42842" s="31">
        <v>-284.66500000000002</v>
      </c>
      <c r="E42842" s="28">
        <v>341.64600000000002</v>
      </c>
    </row>
    <row r="42843" spans="4:5" x14ac:dyDescent="0.25">
      <c r="D42843" s="31">
        <v>-284.649</v>
      </c>
      <c r="E42843" s="28">
        <v>341.702</v>
      </c>
    </row>
    <row r="42844" spans="4:5" x14ac:dyDescent="0.25">
      <c r="D42844" s="31">
        <v>-284.63299999999998</v>
      </c>
      <c r="E42844" s="28">
        <v>341.75900000000001</v>
      </c>
    </row>
    <row r="42845" spans="4:5" x14ac:dyDescent="0.25">
      <c r="D42845" s="31">
        <v>-284.61700000000002</v>
      </c>
      <c r="E42845" s="28">
        <v>341.815</v>
      </c>
    </row>
    <row r="42846" spans="4:5" x14ac:dyDescent="0.25">
      <c r="D42846" s="31">
        <v>-284.601</v>
      </c>
      <c r="E42846" s="28">
        <v>341.87099999999998</v>
      </c>
    </row>
    <row r="42847" spans="4:5" x14ac:dyDescent="0.25">
      <c r="D42847" s="31">
        <v>-284.58499999999998</v>
      </c>
      <c r="E42847" s="28">
        <v>341.92700000000002</v>
      </c>
    </row>
    <row r="42848" spans="4:5" x14ac:dyDescent="0.25">
      <c r="D42848" s="31">
        <v>-284.56900000000002</v>
      </c>
      <c r="E42848" s="28">
        <v>341.98399999999998</v>
      </c>
    </row>
    <row r="42849" spans="4:5" x14ac:dyDescent="0.25">
      <c r="D42849" s="31">
        <v>-284.553</v>
      </c>
      <c r="E42849" s="28">
        <v>342.04</v>
      </c>
    </row>
    <row r="42850" spans="4:5" x14ac:dyDescent="0.25">
      <c r="D42850" s="31">
        <v>-284.53699999999998</v>
      </c>
      <c r="E42850" s="28">
        <v>342.096</v>
      </c>
    </row>
    <row r="42851" spans="4:5" x14ac:dyDescent="0.25">
      <c r="D42851" s="31">
        <v>-284.52100000000002</v>
      </c>
      <c r="E42851" s="28">
        <v>342.15199999999999</v>
      </c>
    </row>
    <row r="42852" spans="4:5" x14ac:dyDescent="0.25">
      <c r="D42852" s="31">
        <v>-284.505</v>
      </c>
      <c r="E42852" s="28">
        <v>342.209</v>
      </c>
    </row>
    <row r="42853" spans="4:5" x14ac:dyDescent="0.25">
      <c r="D42853" s="31">
        <v>-284.48899999999998</v>
      </c>
      <c r="E42853" s="28">
        <v>342.26499999999999</v>
      </c>
    </row>
    <row r="42854" spans="4:5" x14ac:dyDescent="0.25">
      <c r="D42854" s="31">
        <v>-284.47300000000001</v>
      </c>
      <c r="E42854" s="28">
        <v>342.322</v>
      </c>
    </row>
    <row r="42855" spans="4:5" x14ac:dyDescent="0.25">
      <c r="D42855" s="31">
        <v>-284.45699999999999</v>
      </c>
      <c r="E42855" s="28">
        <v>342.37799999999999</v>
      </c>
    </row>
    <row r="42856" spans="4:5" x14ac:dyDescent="0.25">
      <c r="D42856" s="31">
        <v>-284.44099999999997</v>
      </c>
      <c r="E42856" s="28">
        <v>342.43400000000003</v>
      </c>
    </row>
    <row r="42857" spans="4:5" x14ac:dyDescent="0.25">
      <c r="D42857" s="31">
        <v>-284.42500000000001</v>
      </c>
      <c r="E42857" s="28">
        <v>342.49099999999999</v>
      </c>
    </row>
    <row r="42858" spans="4:5" x14ac:dyDescent="0.25">
      <c r="D42858" s="31">
        <v>-284.40899999999999</v>
      </c>
      <c r="E42858" s="28">
        <v>342.54700000000003</v>
      </c>
    </row>
    <row r="42859" spans="4:5" x14ac:dyDescent="0.25">
      <c r="D42859" s="31">
        <v>-284.39299999999997</v>
      </c>
      <c r="E42859" s="28">
        <v>342.60399999999998</v>
      </c>
    </row>
    <row r="42860" spans="4:5" x14ac:dyDescent="0.25">
      <c r="D42860" s="31">
        <v>-284.37700000000001</v>
      </c>
      <c r="E42860" s="28">
        <v>342.66</v>
      </c>
    </row>
    <row r="42861" spans="4:5" x14ac:dyDescent="0.25">
      <c r="D42861" s="31">
        <v>-284.36099999999999</v>
      </c>
      <c r="E42861" s="28">
        <v>342.71699999999998</v>
      </c>
    </row>
    <row r="42862" spans="4:5" x14ac:dyDescent="0.25">
      <c r="D42862" s="31">
        <v>-284.34500000000003</v>
      </c>
      <c r="E42862" s="28">
        <v>342.77300000000002</v>
      </c>
    </row>
    <row r="42863" spans="4:5" x14ac:dyDescent="0.25">
      <c r="D42863" s="31">
        <v>-284.32900000000001</v>
      </c>
      <c r="E42863" s="28">
        <v>342.83</v>
      </c>
    </row>
    <row r="42864" spans="4:5" x14ac:dyDescent="0.25">
      <c r="D42864" s="31">
        <v>-284.31299999999999</v>
      </c>
      <c r="E42864" s="28">
        <v>342.88600000000002</v>
      </c>
    </row>
    <row r="42865" spans="4:5" x14ac:dyDescent="0.25">
      <c r="D42865" s="31">
        <v>-284.29700000000003</v>
      </c>
      <c r="E42865" s="28">
        <v>342.94299999999998</v>
      </c>
    </row>
    <row r="42866" spans="4:5" x14ac:dyDescent="0.25">
      <c r="D42866" s="31">
        <v>-284.28100000000001</v>
      </c>
      <c r="E42866" s="28">
        <v>342.99900000000002</v>
      </c>
    </row>
    <row r="42867" spans="4:5" x14ac:dyDescent="0.25">
      <c r="D42867" s="31">
        <v>-284.26499999999999</v>
      </c>
      <c r="E42867" s="28">
        <v>343.05599999999998</v>
      </c>
    </row>
    <row r="42868" spans="4:5" x14ac:dyDescent="0.25">
      <c r="D42868" s="31">
        <v>-284.24900000000002</v>
      </c>
      <c r="E42868" s="28">
        <v>343.113</v>
      </c>
    </row>
    <row r="42869" spans="4:5" x14ac:dyDescent="0.25">
      <c r="D42869" s="31">
        <v>-284.233</v>
      </c>
      <c r="E42869" s="28">
        <v>343.16899999999998</v>
      </c>
    </row>
    <row r="42870" spans="4:5" x14ac:dyDescent="0.25">
      <c r="D42870" s="31">
        <v>-284.21699999999998</v>
      </c>
      <c r="E42870" s="28">
        <v>343.226</v>
      </c>
    </row>
    <row r="42871" spans="4:5" x14ac:dyDescent="0.25">
      <c r="D42871" s="31">
        <v>-284.20100000000002</v>
      </c>
      <c r="E42871" s="28">
        <v>343.28300000000002</v>
      </c>
    </row>
    <row r="42872" spans="4:5" x14ac:dyDescent="0.25">
      <c r="D42872" s="31">
        <v>-284.185</v>
      </c>
      <c r="E42872" s="28">
        <v>343.339</v>
      </c>
    </row>
    <row r="42873" spans="4:5" x14ac:dyDescent="0.25">
      <c r="D42873" s="31">
        <v>-284.16899999999998</v>
      </c>
      <c r="E42873" s="28">
        <v>343.39600000000002</v>
      </c>
    </row>
    <row r="42874" spans="4:5" x14ac:dyDescent="0.25">
      <c r="D42874" s="31">
        <v>-284.15300000000002</v>
      </c>
      <c r="E42874" s="28">
        <v>343.45299999999997</v>
      </c>
    </row>
    <row r="42875" spans="4:5" x14ac:dyDescent="0.25">
      <c r="D42875" s="31">
        <v>-284.137</v>
      </c>
      <c r="E42875" s="28">
        <v>343.51</v>
      </c>
    </row>
    <row r="42876" spans="4:5" x14ac:dyDescent="0.25">
      <c r="D42876" s="31">
        <v>-284.12099999999998</v>
      </c>
      <c r="E42876" s="28">
        <v>343.56599999999997</v>
      </c>
    </row>
    <row r="42877" spans="4:5" x14ac:dyDescent="0.25">
      <c r="D42877" s="31">
        <v>-284.10500000000002</v>
      </c>
      <c r="E42877" s="28">
        <v>343.62299999999999</v>
      </c>
    </row>
    <row r="42878" spans="4:5" x14ac:dyDescent="0.25">
      <c r="D42878" s="31">
        <v>-284.089</v>
      </c>
      <c r="E42878" s="28">
        <v>343.68</v>
      </c>
    </row>
    <row r="42879" spans="4:5" x14ac:dyDescent="0.25">
      <c r="D42879" s="31">
        <v>-284.07299999999998</v>
      </c>
      <c r="E42879" s="28">
        <v>343.73700000000002</v>
      </c>
    </row>
    <row r="42880" spans="4:5" x14ac:dyDescent="0.25">
      <c r="D42880" s="31">
        <v>-284.05700000000002</v>
      </c>
      <c r="E42880" s="28">
        <v>343.79300000000001</v>
      </c>
    </row>
    <row r="42881" spans="4:5" x14ac:dyDescent="0.25">
      <c r="D42881" s="31">
        <v>-284.041</v>
      </c>
      <c r="E42881" s="28">
        <v>343.85</v>
      </c>
    </row>
    <row r="42882" spans="4:5" x14ac:dyDescent="0.25">
      <c r="D42882" s="31">
        <v>-284.02499999999998</v>
      </c>
      <c r="E42882" s="28">
        <v>343.90699999999998</v>
      </c>
    </row>
    <row r="42883" spans="4:5" x14ac:dyDescent="0.25">
      <c r="D42883" s="31">
        <v>-284.00900000000001</v>
      </c>
      <c r="E42883" s="28">
        <v>343.964</v>
      </c>
    </row>
    <row r="42884" spans="4:5" x14ac:dyDescent="0.25">
      <c r="D42884" s="31">
        <v>-283.99299999999999</v>
      </c>
      <c r="E42884" s="28">
        <v>344.02100000000002</v>
      </c>
    </row>
    <row r="42885" spans="4:5" x14ac:dyDescent="0.25">
      <c r="D42885" s="31">
        <v>-283.97699999999998</v>
      </c>
      <c r="E42885" s="28">
        <v>344.07799999999997</v>
      </c>
    </row>
    <row r="42886" spans="4:5" x14ac:dyDescent="0.25">
      <c r="D42886" s="31">
        <v>-283.96100000000001</v>
      </c>
      <c r="E42886" s="28">
        <v>344.13499999999999</v>
      </c>
    </row>
    <row r="42887" spans="4:5" x14ac:dyDescent="0.25">
      <c r="D42887" s="31">
        <v>-283.94499999999999</v>
      </c>
      <c r="E42887" s="28">
        <v>344.19200000000001</v>
      </c>
    </row>
    <row r="42888" spans="4:5" x14ac:dyDescent="0.25">
      <c r="D42888" s="31">
        <v>-283.92899999999997</v>
      </c>
      <c r="E42888" s="28">
        <v>344.24900000000002</v>
      </c>
    </row>
    <row r="42889" spans="4:5" x14ac:dyDescent="0.25">
      <c r="D42889" s="31">
        <v>-283.91300000000001</v>
      </c>
      <c r="E42889" s="28">
        <v>344.30599999999998</v>
      </c>
    </row>
    <row r="42890" spans="4:5" x14ac:dyDescent="0.25">
      <c r="D42890" s="31">
        <v>-283.89699999999999</v>
      </c>
      <c r="E42890" s="28">
        <v>344.363</v>
      </c>
    </row>
    <row r="42891" spans="4:5" x14ac:dyDescent="0.25">
      <c r="D42891" s="31">
        <v>-283.88099999999997</v>
      </c>
      <c r="E42891" s="28">
        <v>344.42</v>
      </c>
    </row>
    <row r="42892" spans="4:5" x14ac:dyDescent="0.25">
      <c r="D42892" s="31">
        <v>-283.86500000000001</v>
      </c>
      <c r="E42892" s="28">
        <v>344.47699999999998</v>
      </c>
    </row>
    <row r="42893" spans="4:5" x14ac:dyDescent="0.25">
      <c r="D42893" s="31">
        <v>-283.84899999999999</v>
      </c>
      <c r="E42893" s="28">
        <v>344.53399999999999</v>
      </c>
    </row>
    <row r="42894" spans="4:5" x14ac:dyDescent="0.25">
      <c r="D42894" s="31">
        <v>-283.83300000000003</v>
      </c>
      <c r="E42894" s="28">
        <v>344.59100000000001</v>
      </c>
    </row>
    <row r="42895" spans="4:5" x14ac:dyDescent="0.25">
      <c r="D42895" s="31">
        <v>-283.81700000000001</v>
      </c>
      <c r="E42895" s="28">
        <v>344.64800000000002</v>
      </c>
    </row>
    <row r="42896" spans="4:5" x14ac:dyDescent="0.25">
      <c r="D42896" s="31">
        <v>-283.80099999999999</v>
      </c>
      <c r="E42896" s="28">
        <v>344.70499999999998</v>
      </c>
    </row>
    <row r="42897" spans="4:5" x14ac:dyDescent="0.25">
      <c r="D42897" s="31">
        <v>-283.78500000000003</v>
      </c>
      <c r="E42897" s="28">
        <v>344.762</v>
      </c>
    </row>
    <row r="42898" spans="4:5" x14ac:dyDescent="0.25">
      <c r="D42898" s="31">
        <v>-283.76900000000001</v>
      </c>
      <c r="E42898" s="28">
        <v>344.81900000000002</v>
      </c>
    </row>
    <row r="42899" spans="4:5" x14ac:dyDescent="0.25">
      <c r="D42899" s="31">
        <v>-283.75299999999999</v>
      </c>
      <c r="E42899" s="28">
        <v>344.87599999999998</v>
      </c>
    </row>
    <row r="42900" spans="4:5" x14ac:dyDescent="0.25">
      <c r="D42900" s="31">
        <v>-283.73700000000002</v>
      </c>
      <c r="E42900" s="28">
        <v>344.93400000000003</v>
      </c>
    </row>
    <row r="42901" spans="4:5" x14ac:dyDescent="0.25">
      <c r="D42901" s="31">
        <v>-283.721</v>
      </c>
      <c r="E42901" s="28">
        <v>344.99099999999999</v>
      </c>
    </row>
    <row r="42902" spans="4:5" x14ac:dyDescent="0.25">
      <c r="D42902" s="31">
        <v>-283.70499999999998</v>
      </c>
      <c r="E42902" s="28">
        <v>345.048</v>
      </c>
    </row>
    <row r="42903" spans="4:5" x14ac:dyDescent="0.25">
      <c r="D42903" s="31">
        <v>-283.68900000000002</v>
      </c>
      <c r="E42903" s="28">
        <v>345.10500000000002</v>
      </c>
    </row>
    <row r="42904" spans="4:5" x14ac:dyDescent="0.25">
      <c r="D42904" s="31">
        <v>-283.673</v>
      </c>
      <c r="E42904" s="28">
        <v>345.16199999999998</v>
      </c>
    </row>
    <row r="42905" spans="4:5" x14ac:dyDescent="0.25">
      <c r="D42905" s="31">
        <v>-283.65699999999998</v>
      </c>
      <c r="E42905" s="28">
        <v>345.22</v>
      </c>
    </row>
    <row r="42906" spans="4:5" x14ac:dyDescent="0.25">
      <c r="D42906" s="31">
        <v>-283.64100000000002</v>
      </c>
      <c r="E42906" s="28">
        <v>345.27699999999999</v>
      </c>
    </row>
    <row r="42907" spans="4:5" x14ac:dyDescent="0.25">
      <c r="D42907" s="31">
        <v>-283.625</v>
      </c>
      <c r="E42907" s="28">
        <v>345.334</v>
      </c>
    </row>
    <row r="42908" spans="4:5" x14ac:dyDescent="0.25">
      <c r="D42908" s="31">
        <v>-283.60899999999998</v>
      </c>
      <c r="E42908" s="28">
        <v>345.39100000000002</v>
      </c>
    </row>
    <row r="42909" spans="4:5" x14ac:dyDescent="0.25">
      <c r="D42909" s="31">
        <v>-283.59399999999999</v>
      </c>
      <c r="E42909" s="28">
        <v>345.44900000000001</v>
      </c>
    </row>
    <row r="42910" spans="4:5" x14ac:dyDescent="0.25">
      <c r="D42910" s="31">
        <v>-283.57799999999997</v>
      </c>
      <c r="E42910" s="28">
        <v>345.50599999999997</v>
      </c>
    </row>
    <row r="42911" spans="4:5" x14ac:dyDescent="0.25">
      <c r="D42911" s="31">
        <v>-283.56200000000001</v>
      </c>
      <c r="E42911" s="28">
        <v>345.56299999999999</v>
      </c>
    </row>
    <row r="42912" spans="4:5" x14ac:dyDescent="0.25">
      <c r="D42912" s="31">
        <v>-283.54599999999999</v>
      </c>
      <c r="E42912" s="28">
        <v>345.62099999999998</v>
      </c>
    </row>
    <row r="42913" spans="4:5" x14ac:dyDescent="0.25">
      <c r="D42913" s="31">
        <v>-283.52999999999997</v>
      </c>
      <c r="E42913" s="28">
        <v>345.678</v>
      </c>
    </row>
    <row r="42914" spans="4:5" x14ac:dyDescent="0.25">
      <c r="D42914" s="31">
        <v>-283.51400000000001</v>
      </c>
      <c r="E42914" s="28">
        <v>345.73599999999999</v>
      </c>
    </row>
    <row r="42915" spans="4:5" x14ac:dyDescent="0.25">
      <c r="D42915" s="31">
        <v>-283.49799999999999</v>
      </c>
      <c r="E42915" s="28">
        <v>345.79300000000001</v>
      </c>
    </row>
    <row r="42916" spans="4:5" x14ac:dyDescent="0.25">
      <c r="D42916" s="31">
        <v>-283.48200000000003</v>
      </c>
      <c r="E42916" s="28">
        <v>345.85</v>
      </c>
    </row>
    <row r="42917" spans="4:5" x14ac:dyDescent="0.25">
      <c r="D42917" s="31">
        <v>-283.46600000000001</v>
      </c>
      <c r="E42917" s="28">
        <v>345.90800000000002</v>
      </c>
    </row>
    <row r="42918" spans="4:5" x14ac:dyDescent="0.25">
      <c r="D42918" s="31">
        <v>-283.45</v>
      </c>
      <c r="E42918" s="28">
        <v>345.96499999999997</v>
      </c>
    </row>
    <row r="42919" spans="4:5" x14ac:dyDescent="0.25">
      <c r="D42919" s="31">
        <v>-283.43400000000003</v>
      </c>
      <c r="E42919" s="28">
        <v>346.02300000000002</v>
      </c>
    </row>
    <row r="42920" spans="4:5" x14ac:dyDescent="0.25">
      <c r="D42920" s="31">
        <v>-283.41800000000001</v>
      </c>
      <c r="E42920" s="28">
        <v>346.08</v>
      </c>
    </row>
    <row r="42921" spans="4:5" x14ac:dyDescent="0.25">
      <c r="D42921" s="31">
        <v>-283.40199999999999</v>
      </c>
      <c r="E42921" s="28">
        <v>346.13799999999998</v>
      </c>
    </row>
    <row r="42922" spans="4:5" x14ac:dyDescent="0.25">
      <c r="D42922" s="31">
        <v>-283.38600000000002</v>
      </c>
      <c r="E42922" s="28">
        <v>346.19499999999999</v>
      </c>
    </row>
    <row r="42923" spans="4:5" x14ac:dyDescent="0.25">
      <c r="D42923" s="31">
        <v>-283.37</v>
      </c>
      <c r="E42923" s="28">
        <v>346.25299999999999</v>
      </c>
    </row>
    <row r="42924" spans="4:5" x14ac:dyDescent="0.25">
      <c r="D42924" s="31">
        <v>-283.35399999999998</v>
      </c>
      <c r="E42924" s="28">
        <v>346.31099999999998</v>
      </c>
    </row>
    <row r="42925" spans="4:5" x14ac:dyDescent="0.25">
      <c r="D42925" s="31">
        <v>-283.33800000000002</v>
      </c>
      <c r="E42925" s="28">
        <v>346.36799999999999</v>
      </c>
    </row>
    <row r="42926" spans="4:5" x14ac:dyDescent="0.25">
      <c r="D42926" s="31">
        <v>-283.322</v>
      </c>
      <c r="E42926" s="28">
        <v>346.42599999999999</v>
      </c>
    </row>
    <row r="42927" spans="4:5" x14ac:dyDescent="0.25">
      <c r="D42927" s="31">
        <v>-283.30599999999998</v>
      </c>
      <c r="E42927" s="28">
        <v>346.483</v>
      </c>
    </row>
    <row r="42928" spans="4:5" x14ac:dyDescent="0.25">
      <c r="D42928" s="31">
        <v>-283.29000000000002</v>
      </c>
      <c r="E42928" s="28">
        <v>346.541</v>
      </c>
    </row>
    <row r="42929" spans="4:5" x14ac:dyDescent="0.25">
      <c r="D42929" s="31">
        <v>-283.274</v>
      </c>
      <c r="E42929" s="28">
        <v>346.59899999999999</v>
      </c>
    </row>
    <row r="42930" spans="4:5" x14ac:dyDescent="0.25">
      <c r="D42930" s="31">
        <v>-283.25799999999998</v>
      </c>
      <c r="E42930" s="28">
        <v>346.65600000000001</v>
      </c>
    </row>
    <row r="42931" spans="4:5" x14ac:dyDescent="0.25">
      <c r="D42931" s="31">
        <v>-283.24200000000002</v>
      </c>
      <c r="E42931" s="28">
        <v>346.714</v>
      </c>
    </row>
    <row r="42932" spans="4:5" x14ac:dyDescent="0.25">
      <c r="D42932" s="31">
        <v>-283.226</v>
      </c>
      <c r="E42932" s="28">
        <v>346.77199999999999</v>
      </c>
    </row>
    <row r="42933" spans="4:5" x14ac:dyDescent="0.25">
      <c r="D42933" s="31">
        <v>-283.20999999999998</v>
      </c>
      <c r="E42933" s="28">
        <v>346.82900000000001</v>
      </c>
    </row>
    <row r="42934" spans="4:5" x14ac:dyDescent="0.25">
      <c r="D42934" s="31">
        <v>-283.19400000000002</v>
      </c>
      <c r="E42934" s="28">
        <v>346.887</v>
      </c>
    </row>
    <row r="42935" spans="4:5" x14ac:dyDescent="0.25">
      <c r="D42935" s="31">
        <v>-283.178</v>
      </c>
      <c r="E42935" s="28">
        <v>346.94499999999999</v>
      </c>
    </row>
    <row r="42936" spans="4:5" x14ac:dyDescent="0.25">
      <c r="D42936" s="31">
        <v>-283.16199999999998</v>
      </c>
      <c r="E42936" s="28">
        <v>347.00299999999999</v>
      </c>
    </row>
    <row r="42937" spans="4:5" x14ac:dyDescent="0.25">
      <c r="D42937" s="31">
        <v>-283.14600000000002</v>
      </c>
      <c r="E42937" s="28">
        <v>347.06099999999998</v>
      </c>
    </row>
    <row r="42938" spans="4:5" x14ac:dyDescent="0.25">
      <c r="D42938" s="31">
        <v>-283.13</v>
      </c>
      <c r="E42938" s="28">
        <v>347.11799999999999</v>
      </c>
    </row>
    <row r="42939" spans="4:5" x14ac:dyDescent="0.25">
      <c r="D42939" s="31">
        <v>-283.11399999999998</v>
      </c>
      <c r="E42939" s="28">
        <v>347.17599999999999</v>
      </c>
    </row>
    <row r="42940" spans="4:5" x14ac:dyDescent="0.25">
      <c r="D42940" s="31">
        <v>-283.09800000000001</v>
      </c>
      <c r="E42940" s="28">
        <v>347.23399999999998</v>
      </c>
    </row>
    <row r="42941" spans="4:5" x14ac:dyDescent="0.25">
      <c r="D42941" s="31">
        <v>-283.08199999999999</v>
      </c>
      <c r="E42941" s="28">
        <v>347.29199999999997</v>
      </c>
    </row>
    <row r="42942" spans="4:5" x14ac:dyDescent="0.25">
      <c r="D42942" s="31">
        <v>-283.06599999999997</v>
      </c>
      <c r="E42942" s="28">
        <v>347.35</v>
      </c>
    </row>
    <row r="42943" spans="4:5" x14ac:dyDescent="0.25">
      <c r="D42943" s="31">
        <v>-283.05</v>
      </c>
      <c r="E42943" s="28">
        <v>347.40800000000002</v>
      </c>
    </row>
    <row r="42944" spans="4:5" x14ac:dyDescent="0.25">
      <c r="D42944" s="31">
        <v>-283.03399999999999</v>
      </c>
      <c r="E42944" s="28">
        <v>347.46600000000001</v>
      </c>
    </row>
    <row r="42945" spans="4:5" x14ac:dyDescent="0.25">
      <c r="D42945" s="31">
        <v>-283.01799999999997</v>
      </c>
      <c r="E42945" s="28">
        <v>347.52300000000002</v>
      </c>
    </row>
    <row r="42946" spans="4:5" x14ac:dyDescent="0.25">
      <c r="D42946" s="31">
        <v>-283.00200000000001</v>
      </c>
      <c r="E42946" s="28">
        <v>347.58100000000002</v>
      </c>
    </row>
    <row r="42947" spans="4:5" x14ac:dyDescent="0.25">
      <c r="D42947" s="31">
        <v>-282.98599999999999</v>
      </c>
      <c r="E42947" s="28">
        <v>347.63900000000001</v>
      </c>
    </row>
    <row r="42948" spans="4:5" x14ac:dyDescent="0.25">
      <c r="D42948" s="31">
        <v>-282.97000000000003</v>
      </c>
      <c r="E42948" s="28">
        <v>347.697</v>
      </c>
    </row>
    <row r="42949" spans="4:5" x14ac:dyDescent="0.25">
      <c r="D42949" s="31">
        <v>-282.95400000000001</v>
      </c>
      <c r="E42949" s="28">
        <v>347.755</v>
      </c>
    </row>
    <row r="42950" spans="4:5" x14ac:dyDescent="0.25">
      <c r="D42950" s="31">
        <v>-282.93799999999999</v>
      </c>
      <c r="E42950" s="28">
        <v>347.81299999999999</v>
      </c>
    </row>
    <row r="42951" spans="4:5" x14ac:dyDescent="0.25">
      <c r="D42951" s="31">
        <v>-282.92200000000003</v>
      </c>
      <c r="E42951" s="28">
        <v>347.87099999999998</v>
      </c>
    </row>
    <row r="42952" spans="4:5" x14ac:dyDescent="0.25">
      <c r="D42952" s="31">
        <v>-282.90600000000001</v>
      </c>
      <c r="E42952" s="28">
        <v>347.92899999999997</v>
      </c>
    </row>
    <row r="42953" spans="4:5" x14ac:dyDescent="0.25">
      <c r="D42953" s="31">
        <v>-282.89</v>
      </c>
      <c r="E42953" s="28">
        <v>347.98700000000002</v>
      </c>
    </row>
    <row r="42954" spans="4:5" x14ac:dyDescent="0.25">
      <c r="D42954" s="31">
        <v>-282.87400000000002</v>
      </c>
      <c r="E42954" s="28">
        <v>348.04500000000002</v>
      </c>
    </row>
    <row r="42955" spans="4:5" x14ac:dyDescent="0.25">
      <c r="D42955" s="31">
        <v>-282.858</v>
      </c>
      <c r="E42955" s="28">
        <v>348.10399999999998</v>
      </c>
    </row>
    <row r="42956" spans="4:5" x14ac:dyDescent="0.25">
      <c r="D42956" s="31">
        <v>-282.84199999999998</v>
      </c>
      <c r="E42956" s="28">
        <v>348.16199999999998</v>
      </c>
    </row>
    <row r="42957" spans="4:5" x14ac:dyDescent="0.25">
      <c r="D42957" s="31">
        <v>-282.82600000000002</v>
      </c>
      <c r="E42957" s="28">
        <v>348.22</v>
      </c>
    </row>
    <row r="42958" spans="4:5" x14ac:dyDescent="0.25">
      <c r="D42958" s="31">
        <v>-282.81</v>
      </c>
      <c r="E42958" s="28">
        <v>348.27800000000002</v>
      </c>
    </row>
    <row r="42959" spans="4:5" x14ac:dyDescent="0.25">
      <c r="D42959" s="31">
        <v>-282.79399999999998</v>
      </c>
      <c r="E42959" s="28">
        <v>348.33600000000001</v>
      </c>
    </row>
    <row r="42960" spans="4:5" x14ac:dyDescent="0.25">
      <c r="D42960" s="31">
        <v>-282.77800000000002</v>
      </c>
      <c r="E42960" s="28">
        <v>348.39400000000001</v>
      </c>
    </row>
    <row r="42961" spans="4:5" x14ac:dyDescent="0.25">
      <c r="D42961" s="31">
        <v>-282.762</v>
      </c>
      <c r="E42961" s="28">
        <v>348.452</v>
      </c>
    </row>
    <row r="42962" spans="4:5" x14ac:dyDescent="0.25">
      <c r="D42962" s="31">
        <v>-282.74599999999998</v>
      </c>
      <c r="E42962" s="28">
        <v>348.51100000000002</v>
      </c>
    </row>
    <row r="42963" spans="4:5" x14ac:dyDescent="0.25">
      <c r="D42963" s="31">
        <v>-282.73</v>
      </c>
      <c r="E42963" s="28">
        <v>348.56900000000002</v>
      </c>
    </row>
    <row r="42964" spans="4:5" x14ac:dyDescent="0.25">
      <c r="D42964" s="31">
        <v>-282.714</v>
      </c>
      <c r="E42964" s="28">
        <v>348.62700000000001</v>
      </c>
    </row>
    <row r="42965" spans="4:5" x14ac:dyDescent="0.25">
      <c r="D42965" s="31">
        <v>-282.69799999999998</v>
      </c>
      <c r="E42965" s="28">
        <v>348.685</v>
      </c>
    </row>
    <row r="42966" spans="4:5" x14ac:dyDescent="0.25">
      <c r="D42966" s="31">
        <v>-282.68200000000002</v>
      </c>
      <c r="E42966" s="28">
        <v>348.74400000000003</v>
      </c>
    </row>
    <row r="42967" spans="4:5" x14ac:dyDescent="0.25">
      <c r="D42967" s="31">
        <v>-282.666</v>
      </c>
      <c r="E42967" s="28">
        <v>348.80200000000002</v>
      </c>
    </row>
    <row r="42968" spans="4:5" x14ac:dyDescent="0.25">
      <c r="D42968" s="31">
        <v>-282.64999999999998</v>
      </c>
      <c r="E42968" s="28">
        <v>348.86</v>
      </c>
    </row>
    <row r="42969" spans="4:5" x14ac:dyDescent="0.25">
      <c r="D42969" s="31">
        <v>-282.63400000000001</v>
      </c>
      <c r="E42969" s="28">
        <v>348.91899999999998</v>
      </c>
    </row>
    <row r="42970" spans="4:5" x14ac:dyDescent="0.25">
      <c r="D42970" s="31">
        <v>-282.61799999999999</v>
      </c>
      <c r="E42970" s="28">
        <v>348.97699999999998</v>
      </c>
    </row>
    <row r="42971" spans="4:5" x14ac:dyDescent="0.25">
      <c r="D42971" s="31">
        <v>-282.60199999999998</v>
      </c>
      <c r="E42971" s="28">
        <v>349.03500000000003</v>
      </c>
    </row>
    <row r="42972" spans="4:5" x14ac:dyDescent="0.25">
      <c r="D42972" s="31">
        <v>-282.58600000000001</v>
      </c>
      <c r="E42972" s="28">
        <v>349.09399999999999</v>
      </c>
    </row>
    <row r="42973" spans="4:5" x14ac:dyDescent="0.25">
      <c r="D42973" s="31">
        <v>-282.57</v>
      </c>
      <c r="E42973" s="28">
        <v>349.15199999999999</v>
      </c>
    </row>
    <row r="42974" spans="4:5" x14ac:dyDescent="0.25">
      <c r="D42974" s="31">
        <v>-282.55399999999997</v>
      </c>
      <c r="E42974" s="28">
        <v>349.21</v>
      </c>
    </row>
    <row r="42975" spans="4:5" x14ac:dyDescent="0.25">
      <c r="D42975" s="31">
        <v>-282.53800000000001</v>
      </c>
      <c r="E42975" s="28">
        <v>349.26900000000001</v>
      </c>
    </row>
    <row r="42976" spans="4:5" x14ac:dyDescent="0.25">
      <c r="D42976" s="31">
        <v>-282.52199999999999</v>
      </c>
      <c r="E42976" s="28">
        <v>349.327</v>
      </c>
    </row>
    <row r="42977" spans="4:5" x14ac:dyDescent="0.25">
      <c r="D42977" s="31">
        <v>-282.50599999999997</v>
      </c>
      <c r="E42977" s="28">
        <v>349.38600000000002</v>
      </c>
    </row>
    <row r="42978" spans="4:5" x14ac:dyDescent="0.25">
      <c r="D42978" s="31">
        <v>-282.49</v>
      </c>
      <c r="E42978" s="28">
        <v>349.44400000000002</v>
      </c>
    </row>
    <row r="42979" spans="4:5" x14ac:dyDescent="0.25">
      <c r="D42979" s="31">
        <v>-282.47399999999999</v>
      </c>
      <c r="E42979" s="28">
        <v>349.50299999999999</v>
      </c>
    </row>
    <row r="42980" spans="4:5" x14ac:dyDescent="0.25">
      <c r="D42980" s="31">
        <v>-282.45800000000003</v>
      </c>
      <c r="E42980" s="28">
        <v>349.56099999999998</v>
      </c>
    </row>
    <row r="42981" spans="4:5" x14ac:dyDescent="0.25">
      <c r="D42981" s="31">
        <v>-282.44200000000001</v>
      </c>
      <c r="E42981" s="28">
        <v>349.62</v>
      </c>
    </row>
    <row r="42982" spans="4:5" x14ac:dyDescent="0.25">
      <c r="D42982" s="31">
        <v>-282.42599999999999</v>
      </c>
      <c r="E42982" s="28">
        <v>349.678</v>
      </c>
    </row>
    <row r="42983" spans="4:5" x14ac:dyDescent="0.25">
      <c r="D42983" s="31">
        <v>-282.41000000000003</v>
      </c>
      <c r="E42983" s="28">
        <v>349.73700000000002</v>
      </c>
    </row>
    <row r="42984" spans="4:5" x14ac:dyDescent="0.25">
      <c r="D42984" s="31">
        <v>-282.39400000000001</v>
      </c>
      <c r="E42984" s="28">
        <v>349.79500000000002</v>
      </c>
    </row>
    <row r="42985" spans="4:5" x14ac:dyDescent="0.25">
      <c r="D42985" s="31">
        <v>-282.37799999999999</v>
      </c>
      <c r="E42985" s="28">
        <v>349.85399999999998</v>
      </c>
    </row>
    <row r="42986" spans="4:5" x14ac:dyDescent="0.25">
      <c r="D42986" s="31">
        <v>-282.36200000000002</v>
      </c>
      <c r="E42986" s="28">
        <v>349.91300000000001</v>
      </c>
    </row>
    <row r="42987" spans="4:5" x14ac:dyDescent="0.25">
      <c r="D42987" s="31">
        <v>-282.346</v>
      </c>
      <c r="E42987" s="28">
        <v>349.971</v>
      </c>
    </row>
    <row r="42988" spans="4:5" x14ac:dyDescent="0.25">
      <c r="D42988" s="31">
        <v>-282.33</v>
      </c>
      <c r="E42988" s="28">
        <v>350.03</v>
      </c>
    </row>
    <row r="42989" spans="4:5" x14ac:dyDescent="0.25">
      <c r="D42989" s="31">
        <v>-282.31400000000002</v>
      </c>
      <c r="E42989" s="28">
        <v>350.08800000000002</v>
      </c>
    </row>
    <row r="42990" spans="4:5" x14ac:dyDescent="0.25">
      <c r="D42990" s="31">
        <v>-282.298</v>
      </c>
      <c r="E42990" s="28">
        <v>350.14699999999999</v>
      </c>
    </row>
    <row r="42991" spans="4:5" x14ac:dyDescent="0.25">
      <c r="D42991" s="31">
        <v>-282.28199999999998</v>
      </c>
      <c r="E42991" s="28">
        <v>350.20600000000002</v>
      </c>
    </row>
    <row r="42992" spans="4:5" x14ac:dyDescent="0.25">
      <c r="D42992" s="31">
        <v>-282.26600000000002</v>
      </c>
      <c r="E42992" s="28">
        <v>350.26499999999999</v>
      </c>
    </row>
    <row r="42993" spans="4:5" x14ac:dyDescent="0.25">
      <c r="D42993" s="31">
        <v>-282.25</v>
      </c>
      <c r="E42993" s="28">
        <v>350.32299999999998</v>
      </c>
    </row>
    <row r="42994" spans="4:5" x14ac:dyDescent="0.25">
      <c r="D42994" s="31">
        <v>-282.23399999999998</v>
      </c>
      <c r="E42994" s="28">
        <v>350.38200000000001</v>
      </c>
    </row>
    <row r="42995" spans="4:5" x14ac:dyDescent="0.25">
      <c r="D42995" s="31">
        <v>-282.21800000000002</v>
      </c>
      <c r="E42995" s="28">
        <v>350.44099999999997</v>
      </c>
    </row>
    <row r="42996" spans="4:5" x14ac:dyDescent="0.25">
      <c r="D42996" s="31">
        <v>-282.202</v>
      </c>
      <c r="E42996" s="28">
        <v>350.5</v>
      </c>
    </row>
    <row r="42997" spans="4:5" x14ac:dyDescent="0.25">
      <c r="D42997" s="31">
        <v>-282.18599999999998</v>
      </c>
      <c r="E42997" s="28">
        <v>350.55799999999999</v>
      </c>
    </row>
    <row r="42998" spans="4:5" x14ac:dyDescent="0.25">
      <c r="D42998" s="31">
        <v>-282.17</v>
      </c>
      <c r="E42998" s="28">
        <v>350.61700000000002</v>
      </c>
    </row>
    <row r="42999" spans="4:5" x14ac:dyDescent="0.25">
      <c r="D42999" s="31">
        <v>-282.154</v>
      </c>
      <c r="E42999" s="28">
        <v>350.67599999999999</v>
      </c>
    </row>
    <row r="43000" spans="4:5" x14ac:dyDescent="0.25">
      <c r="D43000" s="31">
        <v>-282.13799999999998</v>
      </c>
      <c r="E43000" s="28">
        <v>350.73500000000001</v>
      </c>
    </row>
    <row r="43001" spans="4:5" x14ac:dyDescent="0.25">
      <c r="D43001" s="31">
        <v>-282.12200000000001</v>
      </c>
      <c r="E43001" s="28">
        <v>350.79399999999998</v>
      </c>
    </row>
    <row r="43002" spans="4:5" x14ac:dyDescent="0.25">
      <c r="D43002" s="31">
        <v>-282.10599999999999</v>
      </c>
      <c r="E43002" s="28">
        <v>350.85199999999998</v>
      </c>
    </row>
    <row r="43003" spans="4:5" x14ac:dyDescent="0.25">
      <c r="D43003" s="31">
        <v>-282.08999999999997</v>
      </c>
      <c r="E43003" s="28">
        <v>350.911</v>
      </c>
    </row>
    <row r="43004" spans="4:5" x14ac:dyDescent="0.25">
      <c r="D43004" s="31">
        <v>-282.07400000000001</v>
      </c>
      <c r="E43004" s="28">
        <v>350.97</v>
      </c>
    </row>
    <row r="43005" spans="4:5" x14ac:dyDescent="0.25">
      <c r="D43005" s="31">
        <v>-282.05799999999999</v>
      </c>
      <c r="E43005" s="28">
        <v>351.029</v>
      </c>
    </row>
    <row r="43006" spans="4:5" x14ac:dyDescent="0.25">
      <c r="D43006" s="31">
        <v>-282.04199999999997</v>
      </c>
      <c r="E43006" s="28">
        <v>351.08800000000002</v>
      </c>
    </row>
    <row r="43007" spans="4:5" x14ac:dyDescent="0.25">
      <c r="D43007" s="31">
        <v>-282.02600000000001</v>
      </c>
      <c r="E43007" s="28">
        <v>351.14699999999999</v>
      </c>
    </row>
    <row r="43008" spans="4:5" x14ac:dyDescent="0.25">
      <c r="D43008" s="31">
        <v>-282.01</v>
      </c>
      <c r="E43008" s="28">
        <v>351.20600000000002</v>
      </c>
    </row>
    <row r="43009" spans="4:5" x14ac:dyDescent="0.25">
      <c r="D43009" s="31">
        <v>-281.99400000000003</v>
      </c>
      <c r="E43009" s="28">
        <v>351.26499999999999</v>
      </c>
    </row>
    <row r="43010" spans="4:5" x14ac:dyDescent="0.25">
      <c r="D43010" s="31">
        <v>-281.97800000000001</v>
      </c>
      <c r="E43010" s="28">
        <v>351.32400000000001</v>
      </c>
    </row>
    <row r="43011" spans="4:5" x14ac:dyDescent="0.25">
      <c r="D43011" s="31">
        <v>-281.96199999999999</v>
      </c>
      <c r="E43011" s="28">
        <v>351.38299999999998</v>
      </c>
    </row>
    <row r="43012" spans="4:5" x14ac:dyDescent="0.25">
      <c r="D43012" s="31">
        <v>-281.94600000000003</v>
      </c>
      <c r="E43012" s="28">
        <v>351.44200000000001</v>
      </c>
    </row>
    <row r="43013" spans="4:5" x14ac:dyDescent="0.25">
      <c r="D43013" s="31">
        <v>-281.93</v>
      </c>
      <c r="E43013" s="28">
        <v>351.50099999999998</v>
      </c>
    </row>
    <row r="43014" spans="4:5" x14ac:dyDescent="0.25">
      <c r="D43014" s="31">
        <v>-281.91399999999999</v>
      </c>
      <c r="E43014" s="28">
        <v>351.56</v>
      </c>
    </row>
    <row r="43015" spans="4:5" x14ac:dyDescent="0.25">
      <c r="D43015" s="31">
        <v>-281.89800000000002</v>
      </c>
      <c r="E43015" s="28">
        <v>351.61900000000003</v>
      </c>
    </row>
    <row r="43016" spans="4:5" x14ac:dyDescent="0.25">
      <c r="D43016" s="31">
        <v>-281.88200000000001</v>
      </c>
      <c r="E43016" s="28">
        <v>351.678</v>
      </c>
    </row>
    <row r="43017" spans="4:5" x14ac:dyDescent="0.25">
      <c r="D43017" s="31">
        <v>-281.86599999999999</v>
      </c>
      <c r="E43017" s="28">
        <v>351.73700000000002</v>
      </c>
    </row>
    <row r="43018" spans="4:5" x14ac:dyDescent="0.25">
      <c r="D43018" s="31">
        <v>-281.85000000000002</v>
      </c>
      <c r="E43018" s="28">
        <v>351.79599999999999</v>
      </c>
    </row>
    <row r="43019" spans="4:5" x14ac:dyDescent="0.25">
      <c r="D43019" s="31">
        <v>-281.834</v>
      </c>
      <c r="E43019" s="28">
        <v>351.85599999999999</v>
      </c>
    </row>
    <row r="43020" spans="4:5" x14ac:dyDescent="0.25">
      <c r="D43020" s="31">
        <v>-281.81799999999998</v>
      </c>
      <c r="E43020" s="28">
        <v>351.91500000000002</v>
      </c>
    </row>
    <row r="43021" spans="4:5" x14ac:dyDescent="0.25">
      <c r="D43021" s="31">
        <v>-281.80200000000002</v>
      </c>
      <c r="E43021" s="28">
        <v>351.97399999999999</v>
      </c>
    </row>
    <row r="43022" spans="4:5" x14ac:dyDescent="0.25">
      <c r="D43022" s="31">
        <v>-281.786</v>
      </c>
      <c r="E43022" s="28">
        <v>352.03300000000002</v>
      </c>
    </row>
    <row r="43023" spans="4:5" x14ac:dyDescent="0.25">
      <c r="D43023" s="31">
        <v>-281.77100000000002</v>
      </c>
      <c r="E43023" s="28">
        <v>352.09199999999998</v>
      </c>
    </row>
    <row r="43024" spans="4:5" x14ac:dyDescent="0.25">
      <c r="D43024" s="31">
        <v>-281.755</v>
      </c>
      <c r="E43024" s="28">
        <v>352.15199999999999</v>
      </c>
    </row>
    <row r="43025" spans="4:5" x14ac:dyDescent="0.25">
      <c r="D43025" s="31">
        <v>-281.73899999999998</v>
      </c>
      <c r="E43025" s="28">
        <v>352.21100000000001</v>
      </c>
    </row>
    <row r="43026" spans="4:5" x14ac:dyDescent="0.25">
      <c r="D43026" s="31">
        <v>-281.72300000000001</v>
      </c>
      <c r="E43026" s="28">
        <v>352.27</v>
      </c>
    </row>
    <row r="43027" spans="4:5" x14ac:dyDescent="0.25">
      <c r="D43027" s="31">
        <v>-281.70699999999999</v>
      </c>
      <c r="E43027" s="28">
        <v>352.32900000000001</v>
      </c>
    </row>
    <row r="43028" spans="4:5" x14ac:dyDescent="0.25">
      <c r="D43028" s="31">
        <v>-281.69099999999997</v>
      </c>
      <c r="E43028" s="28">
        <v>352.38900000000001</v>
      </c>
    </row>
    <row r="43029" spans="4:5" x14ac:dyDescent="0.25">
      <c r="D43029" s="31">
        <v>-281.67500000000001</v>
      </c>
      <c r="E43029" s="28">
        <v>352.44799999999998</v>
      </c>
    </row>
    <row r="43030" spans="4:5" x14ac:dyDescent="0.25">
      <c r="D43030" s="31">
        <v>-281.65899999999999</v>
      </c>
      <c r="E43030" s="28">
        <v>352.50700000000001</v>
      </c>
    </row>
    <row r="43031" spans="4:5" x14ac:dyDescent="0.25">
      <c r="D43031" s="31">
        <v>-281.64299999999997</v>
      </c>
      <c r="E43031" s="28">
        <v>352.56700000000001</v>
      </c>
    </row>
    <row r="43032" spans="4:5" x14ac:dyDescent="0.25">
      <c r="D43032" s="31">
        <v>-281.62700000000001</v>
      </c>
      <c r="E43032" s="28">
        <v>352.62599999999998</v>
      </c>
    </row>
    <row r="43033" spans="4:5" x14ac:dyDescent="0.25">
      <c r="D43033" s="31">
        <v>-281.61099999999999</v>
      </c>
      <c r="E43033" s="28">
        <v>352.685</v>
      </c>
    </row>
    <row r="43034" spans="4:5" x14ac:dyDescent="0.25">
      <c r="D43034" s="31">
        <v>-281.59500000000003</v>
      </c>
      <c r="E43034" s="28">
        <v>352.745</v>
      </c>
    </row>
    <row r="43035" spans="4:5" x14ac:dyDescent="0.25">
      <c r="D43035" s="31">
        <v>-281.57900000000001</v>
      </c>
      <c r="E43035" s="28">
        <v>352.80399999999997</v>
      </c>
    </row>
    <row r="43036" spans="4:5" x14ac:dyDescent="0.25">
      <c r="D43036" s="31">
        <v>-281.56299999999999</v>
      </c>
      <c r="E43036" s="28">
        <v>352.86399999999998</v>
      </c>
    </row>
    <row r="43037" spans="4:5" x14ac:dyDescent="0.25">
      <c r="D43037" s="31">
        <v>-281.54700000000003</v>
      </c>
      <c r="E43037" s="28">
        <v>352.923</v>
      </c>
    </row>
    <row r="43038" spans="4:5" x14ac:dyDescent="0.25">
      <c r="D43038" s="31">
        <v>-281.53100000000001</v>
      </c>
      <c r="E43038" s="28">
        <v>352.98200000000003</v>
      </c>
    </row>
    <row r="43039" spans="4:5" x14ac:dyDescent="0.25">
      <c r="D43039" s="31">
        <v>-281.51499999999999</v>
      </c>
      <c r="E43039" s="28">
        <v>353.04199999999997</v>
      </c>
    </row>
    <row r="43040" spans="4:5" x14ac:dyDescent="0.25">
      <c r="D43040" s="31">
        <v>-281.49900000000002</v>
      </c>
      <c r="E43040" s="28">
        <v>353.101</v>
      </c>
    </row>
    <row r="43041" spans="4:5" x14ac:dyDescent="0.25">
      <c r="D43041" s="31">
        <v>-281.483</v>
      </c>
      <c r="E43041" s="28">
        <v>353.161</v>
      </c>
    </row>
    <row r="43042" spans="4:5" x14ac:dyDescent="0.25">
      <c r="D43042" s="31">
        <v>-281.46699999999998</v>
      </c>
      <c r="E43042" s="28">
        <v>353.22</v>
      </c>
    </row>
    <row r="43043" spans="4:5" x14ac:dyDescent="0.25">
      <c r="D43043" s="31">
        <v>-281.45100000000002</v>
      </c>
      <c r="E43043" s="28">
        <v>353.28</v>
      </c>
    </row>
    <row r="43044" spans="4:5" x14ac:dyDescent="0.25">
      <c r="D43044" s="31">
        <v>-281.435</v>
      </c>
      <c r="E43044" s="28">
        <v>353.339</v>
      </c>
    </row>
    <row r="43045" spans="4:5" x14ac:dyDescent="0.25">
      <c r="D43045" s="31">
        <v>-281.41899999999998</v>
      </c>
      <c r="E43045" s="28">
        <v>353.399</v>
      </c>
    </row>
    <row r="43046" spans="4:5" x14ac:dyDescent="0.25">
      <c r="D43046" s="31">
        <v>-281.40300000000002</v>
      </c>
      <c r="E43046" s="28">
        <v>353.459</v>
      </c>
    </row>
    <row r="43047" spans="4:5" x14ac:dyDescent="0.25">
      <c r="D43047" s="31">
        <v>-281.387</v>
      </c>
      <c r="E43047" s="28">
        <v>353.51799999999997</v>
      </c>
    </row>
    <row r="43048" spans="4:5" x14ac:dyDescent="0.25">
      <c r="D43048" s="31">
        <v>-281.37099999999998</v>
      </c>
      <c r="E43048" s="28">
        <v>353.57799999999997</v>
      </c>
    </row>
    <row r="43049" spans="4:5" x14ac:dyDescent="0.25">
      <c r="D43049" s="31">
        <v>-281.35500000000002</v>
      </c>
      <c r="E43049" s="28">
        <v>353.637</v>
      </c>
    </row>
    <row r="43050" spans="4:5" x14ac:dyDescent="0.25">
      <c r="D43050" s="31">
        <v>-281.339</v>
      </c>
      <c r="E43050" s="28">
        <v>353.697</v>
      </c>
    </row>
    <row r="43051" spans="4:5" x14ac:dyDescent="0.25">
      <c r="D43051" s="31">
        <v>-281.32299999999998</v>
      </c>
      <c r="E43051" s="28">
        <v>353.75700000000001</v>
      </c>
    </row>
    <row r="43052" spans="4:5" x14ac:dyDescent="0.25">
      <c r="D43052" s="31">
        <v>-281.30700000000002</v>
      </c>
      <c r="E43052" s="28">
        <v>353.81599999999997</v>
      </c>
    </row>
    <row r="43053" spans="4:5" x14ac:dyDescent="0.25">
      <c r="D43053" s="31">
        <v>-281.291</v>
      </c>
      <c r="E43053" s="28">
        <v>353.87599999999998</v>
      </c>
    </row>
    <row r="43054" spans="4:5" x14ac:dyDescent="0.25">
      <c r="D43054" s="31">
        <v>-281.27499999999998</v>
      </c>
      <c r="E43054" s="28">
        <v>353.93599999999998</v>
      </c>
    </row>
    <row r="43055" spans="4:5" x14ac:dyDescent="0.25">
      <c r="D43055" s="31">
        <v>-281.25900000000001</v>
      </c>
      <c r="E43055" s="28">
        <v>353.99599999999998</v>
      </c>
    </row>
    <row r="43056" spans="4:5" x14ac:dyDescent="0.25">
      <c r="D43056" s="31">
        <v>-281.24299999999999</v>
      </c>
      <c r="E43056" s="28">
        <v>354.05500000000001</v>
      </c>
    </row>
    <row r="43057" spans="4:5" x14ac:dyDescent="0.25">
      <c r="D43057" s="31">
        <v>-281.22699999999998</v>
      </c>
      <c r="E43057" s="28">
        <v>354.11500000000001</v>
      </c>
    </row>
    <row r="43058" spans="4:5" x14ac:dyDescent="0.25">
      <c r="D43058" s="31">
        <v>-281.21100000000001</v>
      </c>
      <c r="E43058" s="28">
        <v>354.17500000000001</v>
      </c>
    </row>
    <row r="43059" spans="4:5" x14ac:dyDescent="0.25">
      <c r="D43059" s="31">
        <v>-281.19499999999999</v>
      </c>
      <c r="E43059" s="28">
        <v>354.23500000000001</v>
      </c>
    </row>
    <row r="43060" spans="4:5" x14ac:dyDescent="0.25">
      <c r="D43060" s="31">
        <v>-281.17899999999997</v>
      </c>
      <c r="E43060" s="28">
        <v>354.29399999999998</v>
      </c>
    </row>
    <row r="43061" spans="4:5" x14ac:dyDescent="0.25">
      <c r="D43061" s="31">
        <v>-281.16300000000001</v>
      </c>
      <c r="E43061" s="28">
        <v>354.35399999999998</v>
      </c>
    </row>
    <row r="43062" spans="4:5" x14ac:dyDescent="0.25">
      <c r="D43062" s="31">
        <v>-281.14699999999999</v>
      </c>
      <c r="E43062" s="28">
        <v>354.41399999999999</v>
      </c>
    </row>
    <row r="43063" spans="4:5" x14ac:dyDescent="0.25">
      <c r="D43063" s="31">
        <v>-281.13099999999997</v>
      </c>
      <c r="E43063" s="28">
        <v>354.47399999999999</v>
      </c>
    </row>
    <row r="43064" spans="4:5" x14ac:dyDescent="0.25">
      <c r="D43064" s="31">
        <v>-281.11500000000001</v>
      </c>
      <c r="E43064" s="28">
        <v>354.53399999999999</v>
      </c>
    </row>
    <row r="43065" spans="4:5" x14ac:dyDescent="0.25">
      <c r="D43065" s="31">
        <v>-281.09899999999999</v>
      </c>
      <c r="E43065" s="28">
        <v>354.59399999999999</v>
      </c>
    </row>
    <row r="43066" spans="4:5" x14ac:dyDescent="0.25">
      <c r="D43066" s="31">
        <v>-281.08300000000003</v>
      </c>
      <c r="E43066" s="28">
        <v>354.654</v>
      </c>
    </row>
    <row r="43067" spans="4:5" x14ac:dyDescent="0.25">
      <c r="D43067" s="31">
        <v>-281.06700000000001</v>
      </c>
      <c r="E43067" s="28">
        <v>354.714</v>
      </c>
    </row>
    <row r="43068" spans="4:5" x14ac:dyDescent="0.25">
      <c r="D43068" s="31">
        <v>-281.05099999999999</v>
      </c>
      <c r="E43068" s="28">
        <v>354.77300000000002</v>
      </c>
    </row>
    <row r="43069" spans="4:5" x14ac:dyDescent="0.25">
      <c r="D43069" s="31">
        <v>-281.03500000000003</v>
      </c>
      <c r="E43069" s="28">
        <v>354.83300000000003</v>
      </c>
    </row>
    <row r="43070" spans="4:5" x14ac:dyDescent="0.25">
      <c r="D43070" s="31">
        <v>-281.01900000000001</v>
      </c>
      <c r="E43070" s="28">
        <v>354.89299999999997</v>
      </c>
    </row>
    <row r="43071" spans="4:5" x14ac:dyDescent="0.25">
      <c r="D43071" s="31">
        <v>-281.00299999999999</v>
      </c>
      <c r="E43071" s="28">
        <v>354.95299999999997</v>
      </c>
    </row>
    <row r="43072" spans="4:5" x14ac:dyDescent="0.25">
      <c r="D43072" s="31">
        <v>-280.98700000000002</v>
      </c>
      <c r="E43072" s="28">
        <v>355.01299999999998</v>
      </c>
    </row>
    <row r="43073" spans="4:5" x14ac:dyDescent="0.25">
      <c r="D43073" s="31">
        <v>-280.971</v>
      </c>
      <c r="E43073" s="28">
        <v>355.07299999999998</v>
      </c>
    </row>
    <row r="43074" spans="4:5" x14ac:dyDescent="0.25">
      <c r="D43074" s="31">
        <v>-280.95499999999998</v>
      </c>
      <c r="E43074" s="28">
        <v>355.13299999999998</v>
      </c>
    </row>
    <row r="43075" spans="4:5" x14ac:dyDescent="0.25">
      <c r="D43075" s="31">
        <v>-280.93900000000002</v>
      </c>
      <c r="E43075" s="28">
        <v>355.19299999999998</v>
      </c>
    </row>
    <row r="43076" spans="4:5" x14ac:dyDescent="0.25">
      <c r="D43076" s="31">
        <v>-280.923</v>
      </c>
      <c r="E43076" s="28">
        <v>355.25299999999999</v>
      </c>
    </row>
    <row r="43077" spans="4:5" x14ac:dyDescent="0.25">
      <c r="D43077" s="31">
        <v>-280.90699999999998</v>
      </c>
      <c r="E43077" s="28">
        <v>355.31400000000002</v>
      </c>
    </row>
    <row r="43078" spans="4:5" x14ac:dyDescent="0.25">
      <c r="D43078" s="31">
        <v>-280.89100000000002</v>
      </c>
      <c r="E43078" s="28">
        <v>355.37400000000002</v>
      </c>
    </row>
    <row r="43079" spans="4:5" x14ac:dyDescent="0.25">
      <c r="D43079" s="31">
        <v>-280.875</v>
      </c>
      <c r="E43079" s="28">
        <v>355.43400000000003</v>
      </c>
    </row>
    <row r="43080" spans="4:5" x14ac:dyDescent="0.25">
      <c r="D43080" s="31">
        <v>-280.85899999999998</v>
      </c>
      <c r="E43080" s="28">
        <v>355.49400000000003</v>
      </c>
    </row>
    <row r="43081" spans="4:5" x14ac:dyDescent="0.25">
      <c r="D43081" s="31">
        <v>-280.84300000000002</v>
      </c>
      <c r="E43081" s="28">
        <v>355.55399999999997</v>
      </c>
    </row>
    <row r="43082" spans="4:5" x14ac:dyDescent="0.25">
      <c r="D43082" s="31">
        <v>-280.827</v>
      </c>
      <c r="E43082" s="28">
        <v>355.61399999999998</v>
      </c>
    </row>
    <row r="43083" spans="4:5" x14ac:dyDescent="0.25">
      <c r="D43083" s="31">
        <v>-280.81099999999998</v>
      </c>
      <c r="E43083" s="28">
        <v>355.67399999999998</v>
      </c>
    </row>
    <row r="43084" spans="4:5" x14ac:dyDescent="0.25">
      <c r="D43084" s="31">
        <v>-280.79500000000002</v>
      </c>
      <c r="E43084" s="28">
        <v>355.73399999999998</v>
      </c>
    </row>
    <row r="43085" spans="4:5" x14ac:dyDescent="0.25">
      <c r="D43085" s="31">
        <v>-280.779</v>
      </c>
      <c r="E43085" s="28">
        <v>355.79500000000002</v>
      </c>
    </row>
    <row r="43086" spans="4:5" x14ac:dyDescent="0.25">
      <c r="D43086" s="31">
        <v>-280.76299999999998</v>
      </c>
      <c r="E43086" s="28">
        <v>355.85500000000002</v>
      </c>
    </row>
    <row r="43087" spans="4:5" x14ac:dyDescent="0.25">
      <c r="D43087" s="31">
        <v>-280.74700000000001</v>
      </c>
      <c r="E43087" s="28">
        <v>355.91500000000002</v>
      </c>
    </row>
    <row r="43088" spans="4:5" x14ac:dyDescent="0.25">
      <c r="D43088" s="31">
        <v>-280.73099999999999</v>
      </c>
      <c r="E43088" s="28">
        <v>355.97500000000002</v>
      </c>
    </row>
    <row r="43089" spans="4:5" x14ac:dyDescent="0.25">
      <c r="D43089" s="31">
        <v>-280.71499999999997</v>
      </c>
      <c r="E43089" s="28">
        <v>356.036</v>
      </c>
    </row>
    <row r="43090" spans="4:5" x14ac:dyDescent="0.25">
      <c r="D43090" s="31">
        <v>-280.69900000000001</v>
      </c>
      <c r="E43090" s="28">
        <v>356.096</v>
      </c>
    </row>
    <row r="43091" spans="4:5" x14ac:dyDescent="0.25">
      <c r="D43091" s="31">
        <v>-280.68299999999999</v>
      </c>
      <c r="E43091" s="28">
        <v>356.15600000000001</v>
      </c>
    </row>
    <row r="43092" spans="4:5" x14ac:dyDescent="0.25">
      <c r="D43092" s="31">
        <v>-280.66699999999997</v>
      </c>
      <c r="E43092" s="28">
        <v>356.21699999999998</v>
      </c>
    </row>
    <row r="43093" spans="4:5" x14ac:dyDescent="0.25">
      <c r="D43093" s="31">
        <v>-280.65100000000001</v>
      </c>
      <c r="E43093" s="28">
        <v>356.27699999999999</v>
      </c>
    </row>
    <row r="43094" spans="4:5" x14ac:dyDescent="0.25">
      <c r="D43094" s="31">
        <v>-280.63499999999999</v>
      </c>
      <c r="E43094" s="28">
        <v>356.33699999999999</v>
      </c>
    </row>
    <row r="43095" spans="4:5" x14ac:dyDescent="0.25">
      <c r="D43095" s="31">
        <v>-280.61900000000003</v>
      </c>
      <c r="E43095" s="28">
        <v>356.39800000000002</v>
      </c>
    </row>
    <row r="43096" spans="4:5" x14ac:dyDescent="0.25">
      <c r="D43096" s="31">
        <v>-280.60300000000001</v>
      </c>
      <c r="E43096" s="28">
        <v>356.45800000000003</v>
      </c>
    </row>
    <row r="43097" spans="4:5" x14ac:dyDescent="0.25">
      <c r="D43097" s="31">
        <v>-280.58699999999999</v>
      </c>
      <c r="E43097" s="28">
        <v>356.51799999999997</v>
      </c>
    </row>
    <row r="43098" spans="4:5" x14ac:dyDescent="0.25">
      <c r="D43098" s="31">
        <v>-280.57100000000003</v>
      </c>
      <c r="E43098" s="28">
        <v>356.57900000000001</v>
      </c>
    </row>
    <row r="43099" spans="4:5" x14ac:dyDescent="0.25">
      <c r="D43099" s="31">
        <v>-280.55500000000001</v>
      </c>
      <c r="E43099" s="28">
        <v>356.63900000000001</v>
      </c>
    </row>
    <row r="43100" spans="4:5" x14ac:dyDescent="0.25">
      <c r="D43100" s="31">
        <v>-280.53899999999999</v>
      </c>
      <c r="E43100" s="28">
        <v>356.7</v>
      </c>
    </row>
    <row r="43101" spans="4:5" x14ac:dyDescent="0.25">
      <c r="D43101" s="31">
        <v>-280.52300000000002</v>
      </c>
      <c r="E43101" s="28">
        <v>356.76</v>
      </c>
    </row>
    <row r="43102" spans="4:5" x14ac:dyDescent="0.25">
      <c r="D43102" s="31">
        <v>-280.50700000000001</v>
      </c>
      <c r="E43102" s="28">
        <v>356.82100000000003</v>
      </c>
    </row>
    <row r="43103" spans="4:5" x14ac:dyDescent="0.25">
      <c r="D43103" s="31">
        <v>-280.49099999999999</v>
      </c>
      <c r="E43103" s="28">
        <v>356.88099999999997</v>
      </c>
    </row>
    <row r="43104" spans="4:5" x14ac:dyDescent="0.25">
      <c r="D43104" s="31">
        <v>-280.47500000000002</v>
      </c>
      <c r="E43104" s="28">
        <v>356.94200000000001</v>
      </c>
    </row>
    <row r="43105" spans="4:5" x14ac:dyDescent="0.25">
      <c r="D43105" s="31">
        <v>-280.459</v>
      </c>
      <c r="E43105" s="28">
        <v>357.00200000000001</v>
      </c>
    </row>
    <row r="43106" spans="4:5" x14ac:dyDescent="0.25">
      <c r="D43106" s="31">
        <v>-280.44299999999998</v>
      </c>
      <c r="E43106" s="28">
        <v>357.06299999999999</v>
      </c>
    </row>
    <row r="43107" spans="4:5" x14ac:dyDescent="0.25">
      <c r="D43107" s="31">
        <v>-280.42700000000002</v>
      </c>
      <c r="E43107" s="28">
        <v>357.12299999999999</v>
      </c>
    </row>
    <row r="43108" spans="4:5" x14ac:dyDescent="0.25">
      <c r="D43108" s="31">
        <v>-280.411</v>
      </c>
      <c r="E43108" s="28">
        <v>357.18400000000003</v>
      </c>
    </row>
    <row r="43109" spans="4:5" x14ac:dyDescent="0.25">
      <c r="D43109" s="31">
        <v>-280.39499999999998</v>
      </c>
      <c r="E43109" s="28">
        <v>357.24400000000003</v>
      </c>
    </row>
    <row r="43110" spans="4:5" x14ac:dyDescent="0.25">
      <c r="D43110" s="31">
        <v>-280.37900000000002</v>
      </c>
      <c r="E43110" s="28">
        <v>357.30500000000001</v>
      </c>
    </row>
    <row r="43111" spans="4:5" x14ac:dyDescent="0.25">
      <c r="D43111" s="31">
        <v>-280.363</v>
      </c>
      <c r="E43111" s="28">
        <v>357.36599999999999</v>
      </c>
    </row>
    <row r="43112" spans="4:5" x14ac:dyDescent="0.25">
      <c r="D43112" s="31">
        <v>-280.34699999999998</v>
      </c>
      <c r="E43112" s="28">
        <v>357.42599999999999</v>
      </c>
    </row>
    <row r="43113" spans="4:5" x14ac:dyDescent="0.25">
      <c r="D43113" s="31">
        <v>-280.33100000000002</v>
      </c>
      <c r="E43113" s="28">
        <v>357.48700000000002</v>
      </c>
    </row>
    <row r="43114" spans="4:5" x14ac:dyDescent="0.25">
      <c r="D43114" s="31">
        <v>-280.315</v>
      </c>
      <c r="E43114" s="28">
        <v>357.548</v>
      </c>
    </row>
    <row r="43115" spans="4:5" x14ac:dyDescent="0.25">
      <c r="D43115" s="31">
        <v>-280.29899999999998</v>
      </c>
      <c r="E43115" s="28">
        <v>357.608</v>
      </c>
    </row>
    <row r="43116" spans="4:5" x14ac:dyDescent="0.25">
      <c r="D43116" s="31">
        <v>-280.28300000000002</v>
      </c>
      <c r="E43116" s="28">
        <v>357.66899999999998</v>
      </c>
    </row>
    <row r="43117" spans="4:5" x14ac:dyDescent="0.25">
      <c r="D43117" s="31">
        <v>-280.267</v>
      </c>
      <c r="E43117" s="28">
        <v>357.73</v>
      </c>
    </row>
    <row r="43118" spans="4:5" x14ac:dyDescent="0.25">
      <c r="D43118" s="31">
        <v>-280.25099999999998</v>
      </c>
      <c r="E43118" s="28">
        <v>357.79</v>
      </c>
    </row>
    <row r="43119" spans="4:5" x14ac:dyDescent="0.25">
      <c r="D43119" s="31">
        <v>-280.23500000000001</v>
      </c>
      <c r="E43119" s="28">
        <v>357.851</v>
      </c>
    </row>
    <row r="43120" spans="4:5" x14ac:dyDescent="0.25">
      <c r="D43120" s="31">
        <v>-280.21899999999999</v>
      </c>
      <c r="E43120" s="28">
        <v>357.91199999999998</v>
      </c>
    </row>
    <row r="43121" spans="4:5" x14ac:dyDescent="0.25">
      <c r="D43121" s="31">
        <v>-280.20299999999997</v>
      </c>
      <c r="E43121" s="28">
        <v>357.97300000000001</v>
      </c>
    </row>
    <row r="43122" spans="4:5" x14ac:dyDescent="0.25">
      <c r="D43122" s="31">
        <v>-280.18700000000001</v>
      </c>
      <c r="E43122" s="28">
        <v>358.03300000000002</v>
      </c>
    </row>
    <row r="43123" spans="4:5" x14ac:dyDescent="0.25">
      <c r="D43123" s="31">
        <v>-280.17099999999999</v>
      </c>
      <c r="E43123" s="28">
        <v>358.09399999999999</v>
      </c>
    </row>
    <row r="43124" spans="4:5" x14ac:dyDescent="0.25">
      <c r="D43124" s="31">
        <v>-280.15499999999997</v>
      </c>
      <c r="E43124" s="28">
        <v>358.15499999999997</v>
      </c>
    </row>
    <row r="43125" spans="4:5" x14ac:dyDescent="0.25">
      <c r="D43125" s="31">
        <v>-280.13900000000001</v>
      </c>
      <c r="E43125" s="28">
        <v>358.21600000000001</v>
      </c>
    </row>
    <row r="43126" spans="4:5" x14ac:dyDescent="0.25">
      <c r="D43126" s="31">
        <v>-280.12299999999999</v>
      </c>
      <c r="E43126" s="28">
        <v>358.27699999999999</v>
      </c>
    </row>
    <row r="43127" spans="4:5" x14ac:dyDescent="0.25">
      <c r="D43127" s="31">
        <v>-280.10700000000003</v>
      </c>
      <c r="E43127" s="28">
        <v>358.33800000000002</v>
      </c>
    </row>
    <row r="43128" spans="4:5" x14ac:dyDescent="0.25">
      <c r="D43128" s="31">
        <v>-280.09100000000001</v>
      </c>
      <c r="E43128" s="28">
        <v>358.39800000000002</v>
      </c>
    </row>
    <row r="43129" spans="4:5" x14ac:dyDescent="0.25">
      <c r="D43129" s="31">
        <v>-280.07499999999999</v>
      </c>
      <c r="E43129" s="28">
        <v>358.459</v>
      </c>
    </row>
    <row r="43130" spans="4:5" x14ac:dyDescent="0.25">
      <c r="D43130" s="31">
        <v>-280.05900000000003</v>
      </c>
      <c r="E43130" s="28">
        <v>358.52</v>
      </c>
    </row>
    <row r="43131" spans="4:5" x14ac:dyDescent="0.25">
      <c r="D43131" s="31">
        <v>-280.04300000000001</v>
      </c>
      <c r="E43131" s="28">
        <v>358.58100000000002</v>
      </c>
    </row>
    <row r="43132" spans="4:5" x14ac:dyDescent="0.25">
      <c r="D43132" s="31">
        <v>-280.02699999999999</v>
      </c>
      <c r="E43132" s="28">
        <v>358.642</v>
      </c>
    </row>
    <row r="43133" spans="4:5" x14ac:dyDescent="0.25">
      <c r="D43133" s="31">
        <v>-280.01100000000002</v>
      </c>
      <c r="E43133" s="28">
        <v>358.70299999999997</v>
      </c>
    </row>
    <row r="43134" spans="4:5" x14ac:dyDescent="0.25">
      <c r="D43134" s="31">
        <v>-279.995</v>
      </c>
      <c r="E43134" s="28">
        <v>358.76400000000001</v>
      </c>
    </row>
    <row r="43135" spans="4:5" x14ac:dyDescent="0.25">
      <c r="D43135" s="31">
        <v>-279.97899999999998</v>
      </c>
      <c r="E43135" s="28">
        <v>358.82499999999999</v>
      </c>
    </row>
    <row r="43136" spans="4:5" x14ac:dyDescent="0.25">
      <c r="D43136" s="31">
        <v>-279.964</v>
      </c>
      <c r="E43136" s="28">
        <v>358.88600000000002</v>
      </c>
    </row>
    <row r="43137" spans="4:5" x14ac:dyDescent="0.25">
      <c r="D43137" s="31">
        <v>-279.94799999999998</v>
      </c>
      <c r="E43137" s="28">
        <v>358.947</v>
      </c>
    </row>
    <row r="43138" spans="4:5" x14ac:dyDescent="0.25">
      <c r="D43138" s="31">
        <v>-279.93200000000002</v>
      </c>
      <c r="E43138" s="28">
        <v>359.00799999999998</v>
      </c>
    </row>
    <row r="43139" spans="4:5" x14ac:dyDescent="0.25">
      <c r="D43139" s="31">
        <v>-279.916</v>
      </c>
      <c r="E43139" s="28">
        <v>359.06900000000002</v>
      </c>
    </row>
    <row r="43140" spans="4:5" x14ac:dyDescent="0.25">
      <c r="D43140" s="31">
        <v>-279.89999999999998</v>
      </c>
      <c r="E43140" s="28">
        <v>359.13</v>
      </c>
    </row>
    <row r="43141" spans="4:5" x14ac:dyDescent="0.25">
      <c r="D43141" s="31">
        <v>-279.88400000000001</v>
      </c>
      <c r="E43141" s="28">
        <v>359.19099999999997</v>
      </c>
    </row>
    <row r="43142" spans="4:5" x14ac:dyDescent="0.25">
      <c r="D43142" s="31">
        <v>-279.86799999999999</v>
      </c>
      <c r="E43142" s="28">
        <v>359.25200000000001</v>
      </c>
    </row>
    <row r="43143" spans="4:5" x14ac:dyDescent="0.25">
      <c r="D43143" s="31">
        <v>-279.85199999999998</v>
      </c>
      <c r="E43143" s="28">
        <v>359.31299999999999</v>
      </c>
    </row>
    <row r="43144" spans="4:5" x14ac:dyDescent="0.25">
      <c r="D43144" s="31">
        <v>-279.83600000000001</v>
      </c>
      <c r="E43144" s="28">
        <v>359.375</v>
      </c>
    </row>
    <row r="43145" spans="4:5" x14ac:dyDescent="0.25">
      <c r="D43145" s="31">
        <v>-279.82</v>
      </c>
      <c r="E43145" s="28">
        <v>359.43599999999998</v>
      </c>
    </row>
    <row r="43146" spans="4:5" x14ac:dyDescent="0.25">
      <c r="D43146" s="31">
        <v>-279.80399999999997</v>
      </c>
      <c r="E43146" s="28">
        <v>359.49700000000001</v>
      </c>
    </row>
    <row r="43147" spans="4:5" x14ac:dyDescent="0.25">
      <c r="D43147" s="31">
        <v>-279.78800000000001</v>
      </c>
      <c r="E43147" s="28">
        <v>359.55799999999999</v>
      </c>
    </row>
    <row r="43148" spans="4:5" x14ac:dyDescent="0.25">
      <c r="D43148" s="31">
        <v>-279.77199999999999</v>
      </c>
      <c r="E43148" s="28">
        <v>359.61900000000003</v>
      </c>
    </row>
    <row r="43149" spans="4:5" x14ac:dyDescent="0.25">
      <c r="D43149" s="31">
        <v>-279.75599999999997</v>
      </c>
      <c r="E43149" s="28">
        <v>359.68099999999998</v>
      </c>
    </row>
    <row r="43150" spans="4:5" x14ac:dyDescent="0.25">
      <c r="D43150" s="31">
        <v>-279.74</v>
      </c>
      <c r="E43150" s="28">
        <v>359.74200000000002</v>
      </c>
    </row>
    <row r="43151" spans="4:5" x14ac:dyDescent="0.25">
      <c r="D43151" s="31">
        <v>-279.72399999999999</v>
      </c>
      <c r="E43151" s="28">
        <v>359.803</v>
      </c>
    </row>
    <row r="43152" spans="4:5" x14ac:dyDescent="0.25">
      <c r="D43152" s="31">
        <v>-279.70800000000003</v>
      </c>
      <c r="E43152" s="28">
        <v>359.86399999999998</v>
      </c>
    </row>
    <row r="43153" spans="4:5" x14ac:dyDescent="0.25">
      <c r="D43153" s="31">
        <v>-279.69200000000001</v>
      </c>
      <c r="E43153" s="28">
        <v>359.92599999999999</v>
      </c>
    </row>
    <row r="43154" spans="4:5" x14ac:dyDescent="0.25">
      <c r="D43154" s="31">
        <v>-279.67599999999999</v>
      </c>
      <c r="E43154" s="28">
        <v>359.98700000000002</v>
      </c>
    </row>
    <row r="43155" spans="4:5" x14ac:dyDescent="0.25">
      <c r="D43155" s="31">
        <v>-279.66000000000003</v>
      </c>
      <c r="E43155" s="28">
        <v>360.048</v>
      </c>
    </row>
    <row r="43156" spans="4:5" x14ac:dyDescent="0.25">
      <c r="D43156" s="31">
        <v>-279.64400000000001</v>
      </c>
      <c r="E43156" s="28">
        <v>360.10899999999998</v>
      </c>
    </row>
    <row r="43157" spans="4:5" x14ac:dyDescent="0.25">
      <c r="D43157" s="31">
        <v>-279.62799999999999</v>
      </c>
      <c r="E43157" s="28">
        <v>360.17099999999999</v>
      </c>
    </row>
    <row r="43158" spans="4:5" x14ac:dyDescent="0.25">
      <c r="D43158" s="31">
        <v>-279.61200000000002</v>
      </c>
      <c r="E43158" s="28">
        <v>360.23200000000003</v>
      </c>
    </row>
    <row r="43159" spans="4:5" x14ac:dyDescent="0.25">
      <c r="D43159" s="31">
        <v>-279.596</v>
      </c>
      <c r="E43159" s="28">
        <v>360.29300000000001</v>
      </c>
    </row>
    <row r="43160" spans="4:5" x14ac:dyDescent="0.25">
      <c r="D43160" s="31">
        <v>-279.58</v>
      </c>
      <c r="E43160" s="28">
        <v>360.35500000000002</v>
      </c>
    </row>
    <row r="43161" spans="4:5" x14ac:dyDescent="0.25">
      <c r="D43161" s="31">
        <v>-279.56400000000002</v>
      </c>
      <c r="E43161" s="28">
        <v>360.416</v>
      </c>
    </row>
    <row r="43162" spans="4:5" x14ac:dyDescent="0.25">
      <c r="D43162" s="31">
        <v>-279.548</v>
      </c>
      <c r="E43162" s="28">
        <v>360.47800000000001</v>
      </c>
    </row>
    <row r="43163" spans="4:5" x14ac:dyDescent="0.25">
      <c r="D43163" s="31">
        <v>-279.53199999999998</v>
      </c>
      <c r="E43163" s="28">
        <v>360.53899999999999</v>
      </c>
    </row>
    <row r="43164" spans="4:5" x14ac:dyDescent="0.25">
      <c r="D43164" s="31">
        <v>-279.51600000000002</v>
      </c>
      <c r="E43164" s="28">
        <v>360.601</v>
      </c>
    </row>
    <row r="43165" spans="4:5" x14ac:dyDescent="0.25">
      <c r="D43165" s="31">
        <v>-279.5</v>
      </c>
      <c r="E43165" s="28">
        <v>360.66199999999998</v>
      </c>
    </row>
    <row r="43166" spans="4:5" x14ac:dyDescent="0.25">
      <c r="D43166" s="31">
        <v>-279.48399999999998</v>
      </c>
      <c r="E43166" s="28">
        <v>360.72300000000001</v>
      </c>
    </row>
    <row r="43167" spans="4:5" x14ac:dyDescent="0.25">
      <c r="D43167" s="31">
        <v>-279.46800000000002</v>
      </c>
      <c r="E43167" s="28">
        <v>360.78500000000003</v>
      </c>
    </row>
    <row r="43168" spans="4:5" x14ac:dyDescent="0.25">
      <c r="D43168" s="31">
        <v>-279.452</v>
      </c>
      <c r="E43168" s="28">
        <v>360.846</v>
      </c>
    </row>
    <row r="43169" spans="4:5" x14ac:dyDescent="0.25">
      <c r="D43169" s="31">
        <v>-279.43599999999998</v>
      </c>
      <c r="E43169" s="28">
        <v>360.90800000000002</v>
      </c>
    </row>
    <row r="43170" spans="4:5" x14ac:dyDescent="0.25">
      <c r="D43170" s="31">
        <v>-279.42</v>
      </c>
      <c r="E43170" s="28">
        <v>360.96899999999999</v>
      </c>
    </row>
    <row r="43171" spans="4:5" x14ac:dyDescent="0.25">
      <c r="D43171" s="31">
        <v>-279.404</v>
      </c>
      <c r="E43171" s="28">
        <v>361.03100000000001</v>
      </c>
    </row>
    <row r="43172" spans="4:5" x14ac:dyDescent="0.25">
      <c r="D43172" s="31">
        <v>-279.38799999999998</v>
      </c>
      <c r="E43172" s="28">
        <v>361.09300000000002</v>
      </c>
    </row>
    <row r="43173" spans="4:5" x14ac:dyDescent="0.25">
      <c r="D43173" s="31">
        <v>-279.37200000000001</v>
      </c>
      <c r="E43173" s="28">
        <v>361.154</v>
      </c>
    </row>
    <row r="43174" spans="4:5" x14ac:dyDescent="0.25">
      <c r="D43174" s="31">
        <v>-279.35599999999999</v>
      </c>
      <c r="E43174" s="28">
        <v>361.21600000000001</v>
      </c>
    </row>
    <row r="43175" spans="4:5" x14ac:dyDescent="0.25">
      <c r="D43175" s="31">
        <v>-279.33999999999997</v>
      </c>
      <c r="E43175" s="28">
        <v>361.27699999999999</v>
      </c>
    </row>
    <row r="43176" spans="4:5" x14ac:dyDescent="0.25">
      <c r="D43176" s="31">
        <v>-279.32400000000001</v>
      </c>
      <c r="E43176" s="28">
        <v>361.339</v>
      </c>
    </row>
    <row r="43177" spans="4:5" x14ac:dyDescent="0.25">
      <c r="D43177" s="31">
        <v>-279.30799999999999</v>
      </c>
      <c r="E43177" s="28">
        <v>361.40100000000001</v>
      </c>
    </row>
    <row r="43178" spans="4:5" x14ac:dyDescent="0.25">
      <c r="D43178" s="31">
        <v>-279.29199999999997</v>
      </c>
      <c r="E43178" s="28">
        <v>361.46199999999999</v>
      </c>
    </row>
    <row r="43179" spans="4:5" x14ac:dyDescent="0.25">
      <c r="D43179" s="31">
        <v>-279.27600000000001</v>
      </c>
      <c r="E43179" s="28">
        <v>361.524</v>
      </c>
    </row>
    <row r="43180" spans="4:5" x14ac:dyDescent="0.25">
      <c r="D43180" s="31">
        <v>-279.26</v>
      </c>
      <c r="E43180" s="28">
        <v>361.58600000000001</v>
      </c>
    </row>
    <row r="43181" spans="4:5" x14ac:dyDescent="0.25">
      <c r="D43181" s="31">
        <v>-279.24400000000003</v>
      </c>
      <c r="E43181" s="28">
        <v>361.64699999999999</v>
      </c>
    </row>
    <row r="43182" spans="4:5" x14ac:dyDescent="0.25">
      <c r="D43182" s="31">
        <v>-279.22800000000001</v>
      </c>
      <c r="E43182" s="28">
        <v>361.709</v>
      </c>
    </row>
    <row r="43183" spans="4:5" x14ac:dyDescent="0.25">
      <c r="D43183" s="31">
        <v>-279.21199999999999</v>
      </c>
      <c r="E43183" s="28">
        <v>361.77100000000002</v>
      </c>
    </row>
    <row r="43184" spans="4:5" x14ac:dyDescent="0.25">
      <c r="D43184" s="31">
        <v>-279.19600000000003</v>
      </c>
      <c r="E43184" s="28">
        <v>361.83300000000003</v>
      </c>
    </row>
    <row r="43185" spans="4:5" x14ac:dyDescent="0.25">
      <c r="D43185" s="31">
        <v>-279.18</v>
      </c>
      <c r="E43185" s="28">
        <v>361.89400000000001</v>
      </c>
    </row>
    <row r="43186" spans="4:5" x14ac:dyDescent="0.25">
      <c r="D43186" s="31">
        <v>-279.16399999999999</v>
      </c>
      <c r="E43186" s="28">
        <v>361.95600000000002</v>
      </c>
    </row>
    <row r="43187" spans="4:5" x14ac:dyDescent="0.25">
      <c r="D43187" s="31">
        <v>-279.14800000000002</v>
      </c>
      <c r="E43187" s="28">
        <v>362.01799999999997</v>
      </c>
    </row>
    <row r="43188" spans="4:5" x14ac:dyDescent="0.25">
      <c r="D43188" s="31">
        <v>-279.13200000000001</v>
      </c>
      <c r="E43188" s="28">
        <v>362.08</v>
      </c>
    </row>
    <row r="43189" spans="4:5" x14ac:dyDescent="0.25">
      <c r="D43189" s="31">
        <v>-279.11599999999999</v>
      </c>
      <c r="E43189" s="28">
        <v>362.142</v>
      </c>
    </row>
    <row r="43190" spans="4:5" x14ac:dyDescent="0.25">
      <c r="D43190" s="31">
        <v>-279.10000000000002</v>
      </c>
      <c r="E43190" s="28">
        <v>362.20299999999997</v>
      </c>
    </row>
    <row r="43191" spans="4:5" x14ac:dyDescent="0.25">
      <c r="D43191" s="31">
        <v>-279.084</v>
      </c>
      <c r="E43191" s="28">
        <v>362.26499999999999</v>
      </c>
    </row>
    <row r="43192" spans="4:5" x14ac:dyDescent="0.25">
      <c r="D43192" s="31">
        <v>-279.06799999999998</v>
      </c>
      <c r="E43192" s="28">
        <v>362.327</v>
      </c>
    </row>
    <row r="43193" spans="4:5" x14ac:dyDescent="0.25">
      <c r="D43193" s="31">
        <v>-279.05200000000002</v>
      </c>
      <c r="E43193" s="28">
        <v>362.38900000000001</v>
      </c>
    </row>
    <row r="43194" spans="4:5" x14ac:dyDescent="0.25">
      <c r="D43194" s="31">
        <v>-279.036</v>
      </c>
      <c r="E43194" s="28">
        <v>362.45100000000002</v>
      </c>
    </row>
    <row r="43195" spans="4:5" x14ac:dyDescent="0.25">
      <c r="D43195" s="31">
        <v>-279.02</v>
      </c>
      <c r="E43195" s="28">
        <v>362.51299999999998</v>
      </c>
    </row>
    <row r="43196" spans="4:5" x14ac:dyDescent="0.25">
      <c r="D43196" s="31">
        <v>-279.00400000000002</v>
      </c>
      <c r="E43196" s="28">
        <v>362.57499999999999</v>
      </c>
    </row>
    <row r="43197" spans="4:5" x14ac:dyDescent="0.25">
      <c r="D43197" s="31">
        <v>-278.988</v>
      </c>
      <c r="E43197" s="28">
        <v>362.637</v>
      </c>
    </row>
    <row r="43198" spans="4:5" x14ac:dyDescent="0.25">
      <c r="D43198" s="31">
        <v>-278.97199999999998</v>
      </c>
      <c r="E43198" s="28">
        <v>362.69900000000001</v>
      </c>
    </row>
    <row r="43199" spans="4:5" x14ac:dyDescent="0.25">
      <c r="D43199" s="31">
        <v>-278.95600000000002</v>
      </c>
      <c r="E43199" s="28">
        <v>362.76100000000002</v>
      </c>
    </row>
    <row r="43200" spans="4:5" x14ac:dyDescent="0.25">
      <c r="D43200" s="31">
        <v>-278.94</v>
      </c>
      <c r="E43200" s="28">
        <v>362.82299999999998</v>
      </c>
    </row>
    <row r="43201" spans="4:5" x14ac:dyDescent="0.25">
      <c r="D43201" s="31">
        <v>-278.92399999999998</v>
      </c>
      <c r="E43201" s="28">
        <v>362.88499999999999</v>
      </c>
    </row>
    <row r="43202" spans="4:5" x14ac:dyDescent="0.25">
      <c r="D43202" s="31">
        <v>-278.90800000000002</v>
      </c>
      <c r="E43202" s="28">
        <v>362.947</v>
      </c>
    </row>
    <row r="43203" spans="4:5" x14ac:dyDescent="0.25">
      <c r="D43203" s="31">
        <v>-278.892</v>
      </c>
      <c r="E43203" s="28">
        <v>363.00900000000001</v>
      </c>
    </row>
    <row r="43204" spans="4:5" x14ac:dyDescent="0.25">
      <c r="D43204" s="31">
        <v>-278.87599999999998</v>
      </c>
      <c r="E43204" s="28">
        <v>363.07100000000003</v>
      </c>
    </row>
    <row r="43205" spans="4:5" x14ac:dyDescent="0.25">
      <c r="D43205" s="31">
        <v>-278.86</v>
      </c>
      <c r="E43205" s="28">
        <v>363.13299999999998</v>
      </c>
    </row>
    <row r="43206" spans="4:5" x14ac:dyDescent="0.25">
      <c r="D43206" s="31">
        <v>-278.84399999999999</v>
      </c>
      <c r="E43206" s="28">
        <v>363.19499999999999</v>
      </c>
    </row>
    <row r="43207" spans="4:5" x14ac:dyDescent="0.25">
      <c r="D43207" s="31">
        <v>-278.82799999999997</v>
      </c>
      <c r="E43207" s="28">
        <v>363.25700000000001</v>
      </c>
    </row>
    <row r="43208" spans="4:5" x14ac:dyDescent="0.25">
      <c r="D43208" s="31">
        <v>-278.81200000000001</v>
      </c>
      <c r="E43208" s="28">
        <v>363.31900000000002</v>
      </c>
    </row>
    <row r="43209" spans="4:5" x14ac:dyDescent="0.25">
      <c r="D43209" s="31">
        <v>-278.79599999999999</v>
      </c>
      <c r="E43209" s="28">
        <v>363.38099999999997</v>
      </c>
    </row>
    <row r="43210" spans="4:5" x14ac:dyDescent="0.25">
      <c r="D43210" s="31">
        <v>-278.77999999999997</v>
      </c>
      <c r="E43210" s="28">
        <v>363.44299999999998</v>
      </c>
    </row>
    <row r="43211" spans="4:5" x14ac:dyDescent="0.25">
      <c r="D43211" s="31">
        <v>-278.76400000000001</v>
      </c>
      <c r="E43211" s="28">
        <v>363.505</v>
      </c>
    </row>
    <row r="43212" spans="4:5" x14ac:dyDescent="0.25">
      <c r="D43212" s="31">
        <v>-278.74799999999999</v>
      </c>
      <c r="E43212" s="28">
        <v>363.56799999999998</v>
      </c>
    </row>
    <row r="43213" spans="4:5" x14ac:dyDescent="0.25">
      <c r="D43213" s="31">
        <v>-278.73200000000003</v>
      </c>
      <c r="E43213" s="28">
        <v>363.63</v>
      </c>
    </row>
    <row r="43214" spans="4:5" x14ac:dyDescent="0.25">
      <c r="D43214" s="31">
        <v>-278.71600000000001</v>
      </c>
      <c r="E43214" s="28">
        <v>363.69200000000001</v>
      </c>
    </row>
    <row r="43215" spans="4:5" x14ac:dyDescent="0.25">
      <c r="D43215" s="31">
        <v>-278.7</v>
      </c>
      <c r="E43215" s="28">
        <v>363.75400000000002</v>
      </c>
    </row>
    <row r="43216" spans="4:5" x14ac:dyDescent="0.25">
      <c r="D43216" s="31">
        <v>-278.68400000000003</v>
      </c>
      <c r="E43216" s="28">
        <v>363.81700000000001</v>
      </c>
    </row>
    <row r="43217" spans="4:5" x14ac:dyDescent="0.25">
      <c r="D43217" s="31">
        <v>-278.66800000000001</v>
      </c>
      <c r="E43217" s="28">
        <v>363.87900000000002</v>
      </c>
    </row>
    <row r="43218" spans="4:5" x14ac:dyDescent="0.25">
      <c r="D43218" s="31">
        <v>-278.65199999999999</v>
      </c>
      <c r="E43218" s="28">
        <v>363.94099999999997</v>
      </c>
    </row>
    <row r="43219" spans="4:5" x14ac:dyDescent="0.25">
      <c r="D43219" s="31">
        <v>-278.63600000000002</v>
      </c>
      <c r="E43219" s="28">
        <v>364.00299999999999</v>
      </c>
    </row>
    <row r="43220" spans="4:5" x14ac:dyDescent="0.25">
      <c r="D43220" s="31">
        <v>-278.62</v>
      </c>
      <c r="E43220" s="28">
        <v>364.06599999999997</v>
      </c>
    </row>
    <row r="43221" spans="4:5" x14ac:dyDescent="0.25">
      <c r="D43221" s="31">
        <v>-278.60399999999998</v>
      </c>
      <c r="E43221" s="28">
        <v>364.12799999999999</v>
      </c>
    </row>
    <row r="43222" spans="4:5" x14ac:dyDescent="0.25">
      <c r="D43222" s="31">
        <v>-278.58800000000002</v>
      </c>
      <c r="E43222" s="28">
        <v>364.19</v>
      </c>
    </row>
    <row r="43223" spans="4:5" x14ac:dyDescent="0.25">
      <c r="D43223" s="31">
        <v>-278.572</v>
      </c>
      <c r="E43223" s="28">
        <v>364.25299999999999</v>
      </c>
    </row>
    <row r="43224" spans="4:5" x14ac:dyDescent="0.25">
      <c r="D43224" s="31">
        <v>-278.55599999999998</v>
      </c>
      <c r="E43224" s="28">
        <v>364.315</v>
      </c>
    </row>
    <row r="43225" spans="4:5" x14ac:dyDescent="0.25">
      <c r="D43225" s="31">
        <v>-278.54000000000002</v>
      </c>
      <c r="E43225" s="28">
        <v>364.37700000000001</v>
      </c>
    </row>
    <row r="43226" spans="4:5" x14ac:dyDescent="0.25">
      <c r="D43226" s="31">
        <v>-278.524</v>
      </c>
      <c r="E43226" s="28">
        <v>364.44</v>
      </c>
    </row>
    <row r="43227" spans="4:5" x14ac:dyDescent="0.25">
      <c r="D43227" s="31">
        <v>-278.50799999999998</v>
      </c>
      <c r="E43227" s="28">
        <v>364.50200000000001</v>
      </c>
    </row>
    <row r="43228" spans="4:5" x14ac:dyDescent="0.25">
      <c r="D43228" s="31">
        <v>-278.49200000000002</v>
      </c>
      <c r="E43228" s="28">
        <v>364.565</v>
      </c>
    </row>
    <row r="43229" spans="4:5" x14ac:dyDescent="0.25">
      <c r="D43229" s="31">
        <v>-278.476</v>
      </c>
      <c r="E43229" s="28">
        <v>364.62700000000001</v>
      </c>
    </row>
    <row r="43230" spans="4:5" x14ac:dyDescent="0.25">
      <c r="D43230" s="31">
        <v>-278.45999999999998</v>
      </c>
      <c r="E43230" s="28">
        <v>364.68900000000002</v>
      </c>
    </row>
    <row r="43231" spans="4:5" x14ac:dyDescent="0.25">
      <c r="D43231" s="31">
        <v>-278.44400000000002</v>
      </c>
      <c r="E43231" s="28">
        <v>364.75200000000001</v>
      </c>
    </row>
    <row r="43232" spans="4:5" x14ac:dyDescent="0.25">
      <c r="D43232" s="31">
        <v>-278.428</v>
      </c>
      <c r="E43232" s="28">
        <v>364.81400000000002</v>
      </c>
    </row>
    <row r="43233" spans="4:5" x14ac:dyDescent="0.25">
      <c r="D43233" s="31">
        <v>-278.41199999999998</v>
      </c>
      <c r="E43233" s="28">
        <v>364.87700000000001</v>
      </c>
    </row>
    <row r="43234" spans="4:5" x14ac:dyDescent="0.25">
      <c r="D43234" s="31">
        <v>-278.39600000000002</v>
      </c>
      <c r="E43234" s="28">
        <v>364.93900000000002</v>
      </c>
    </row>
    <row r="43235" spans="4:5" x14ac:dyDescent="0.25">
      <c r="D43235" s="31">
        <v>-278.38</v>
      </c>
      <c r="E43235" s="28">
        <v>365.00200000000001</v>
      </c>
    </row>
    <row r="43236" spans="4:5" x14ac:dyDescent="0.25">
      <c r="D43236" s="31">
        <v>-278.36399999999998</v>
      </c>
      <c r="E43236" s="28">
        <v>365.06400000000002</v>
      </c>
    </row>
    <row r="43237" spans="4:5" x14ac:dyDescent="0.25">
      <c r="D43237" s="31">
        <v>-278.34800000000001</v>
      </c>
      <c r="E43237" s="28">
        <v>365.12700000000001</v>
      </c>
    </row>
    <row r="43238" spans="4:5" x14ac:dyDescent="0.25">
      <c r="D43238" s="31">
        <v>-278.33199999999999</v>
      </c>
      <c r="E43238" s="28">
        <v>365.19</v>
      </c>
    </row>
    <row r="43239" spans="4:5" x14ac:dyDescent="0.25">
      <c r="D43239" s="31">
        <v>-278.31599999999997</v>
      </c>
      <c r="E43239" s="28">
        <v>365.25200000000001</v>
      </c>
    </row>
    <row r="43240" spans="4:5" x14ac:dyDescent="0.25">
      <c r="D43240" s="31">
        <v>-278.3</v>
      </c>
      <c r="E43240" s="28">
        <v>365.315</v>
      </c>
    </row>
    <row r="43241" spans="4:5" x14ac:dyDescent="0.25">
      <c r="D43241" s="31">
        <v>-278.28399999999999</v>
      </c>
      <c r="E43241" s="28">
        <v>365.37700000000001</v>
      </c>
    </row>
    <row r="43242" spans="4:5" x14ac:dyDescent="0.25">
      <c r="D43242" s="31">
        <v>-278.26799999999997</v>
      </c>
      <c r="E43242" s="28">
        <v>365.44</v>
      </c>
    </row>
    <row r="43243" spans="4:5" x14ac:dyDescent="0.25">
      <c r="D43243" s="31">
        <v>-278.25200000000001</v>
      </c>
      <c r="E43243" s="28">
        <v>365.50299999999999</v>
      </c>
    </row>
    <row r="43244" spans="4:5" x14ac:dyDescent="0.25">
      <c r="D43244" s="31">
        <v>-278.23599999999999</v>
      </c>
      <c r="E43244" s="28">
        <v>365.565</v>
      </c>
    </row>
    <row r="43245" spans="4:5" x14ac:dyDescent="0.25">
      <c r="D43245" s="31">
        <v>-278.22000000000003</v>
      </c>
      <c r="E43245" s="28">
        <v>365.62799999999999</v>
      </c>
    </row>
    <row r="43246" spans="4:5" x14ac:dyDescent="0.25">
      <c r="D43246" s="31">
        <v>-278.20400000000001</v>
      </c>
      <c r="E43246" s="28">
        <v>365.69099999999997</v>
      </c>
    </row>
    <row r="43247" spans="4:5" x14ac:dyDescent="0.25">
      <c r="D43247" s="31">
        <v>-278.18799999999999</v>
      </c>
      <c r="E43247" s="28">
        <v>365.75299999999999</v>
      </c>
    </row>
    <row r="43248" spans="4:5" x14ac:dyDescent="0.25">
      <c r="D43248" s="31">
        <v>-278.17200000000003</v>
      </c>
      <c r="E43248" s="28">
        <v>365.81599999999997</v>
      </c>
    </row>
    <row r="43249" spans="4:5" x14ac:dyDescent="0.25">
      <c r="D43249" s="31">
        <v>-278.15600000000001</v>
      </c>
      <c r="E43249" s="28">
        <v>365.87900000000002</v>
      </c>
    </row>
    <row r="43250" spans="4:5" x14ac:dyDescent="0.25">
      <c r="D43250" s="31">
        <v>-278.14100000000002</v>
      </c>
      <c r="E43250" s="28">
        <v>365.94200000000001</v>
      </c>
    </row>
    <row r="43251" spans="4:5" x14ac:dyDescent="0.25">
      <c r="D43251" s="31">
        <v>-278.125</v>
      </c>
      <c r="E43251" s="28">
        <v>366.00400000000002</v>
      </c>
    </row>
    <row r="43252" spans="4:5" x14ac:dyDescent="0.25">
      <c r="D43252" s="31">
        <v>-278.10899999999998</v>
      </c>
      <c r="E43252" s="28">
        <v>366.06700000000001</v>
      </c>
    </row>
    <row r="43253" spans="4:5" x14ac:dyDescent="0.25">
      <c r="D43253" s="31">
        <v>-278.09300000000002</v>
      </c>
      <c r="E43253" s="28">
        <v>366.13</v>
      </c>
    </row>
    <row r="43254" spans="4:5" x14ac:dyDescent="0.25">
      <c r="D43254" s="31">
        <v>-278.077</v>
      </c>
      <c r="E43254" s="28">
        <v>366.19299999999998</v>
      </c>
    </row>
    <row r="43255" spans="4:5" x14ac:dyDescent="0.25">
      <c r="D43255" s="31">
        <v>-278.06099999999998</v>
      </c>
      <c r="E43255" s="28">
        <v>366.255</v>
      </c>
    </row>
    <row r="43256" spans="4:5" x14ac:dyDescent="0.25">
      <c r="D43256" s="31">
        <v>-278.04500000000002</v>
      </c>
      <c r="E43256" s="28">
        <v>366.31799999999998</v>
      </c>
    </row>
    <row r="43257" spans="4:5" x14ac:dyDescent="0.25">
      <c r="D43257" s="31">
        <v>-278.029</v>
      </c>
      <c r="E43257" s="28">
        <v>366.38099999999997</v>
      </c>
    </row>
    <row r="43258" spans="4:5" x14ac:dyDescent="0.25">
      <c r="D43258" s="31">
        <v>-278.01299999999998</v>
      </c>
      <c r="E43258" s="28">
        <v>366.44400000000002</v>
      </c>
    </row>
    <row r="43259" spans="4:5" x14ac:dyDescent="0.25">
      <c r="D43259" s="31">
        <v>-277.99700000000001</v>
      </c>
      <c r="E43259" s="28">
        <v>366.50700000000001</v>
      </c>
    </row>
    <row r="43260" spans="4:5" x14ac:dyDescent="0.25">
      <c r="D43260" s="31">
        <v>-277.98099999999999</v>
      </c>
      <c r="E43260" s="28">
        <v>366.57</v>
      </c>
    </row>
    <row r="43261" spans="4:5" x14ac:dyDescent="0.25">
      <c r="D43261" s="31">
        <v>-277.96499999999997</v>
      </c>
      <c r="E43261" s="28">
        <v>366.63299999999998</v>
      </c>
    </row>
    <row r="43262" spans="4:5" x14ac:dyDescent="0.25">
      <c r="D43262" s="31">
        <v>-277.94900000000001</v>
      </c>
      <c r="E43262" s="28">
        <v>366.69600000000003</v>
      </c>
    </row>
    <row r="43263" spans="4:5" x14ac:dyDescent="0.25">
      <c r="D43263" s="31">
        <v>-277.93299999999999</v>
      </c>
      <c r="E43263" s="28">
        <v>366.75900000000001</v>
      </c>
    </row>
    <row r="43264" spans="4:5" x14ac:dyDescent="0.25">
      <c r="D43264" s="31">
        <v>-277.91699999999997</v>
      </c>
      <c r="E43264" s="28">
        <v>366.822</v>
      </c>
    </row>
    <row r="43265" spans="4:5" x14ac:dyDescent="0.25">
      <c r="D43265" s="31">
        <v>-277.90100000000001</v>
      </c>
      <c r="E43265" s="28">
        <v>366.88499999999999</v>
      </c>
    </row>
    <row r="43266" spans="4:5" x14ac:dyDescent="0.25">
      <c r="D43266" s="31">
        <v>-277.88499999999999</v>
      </c>
      <c r="E43266" s="28">
        <v>366.94799999999998</v>
      </c>
    </row>
    <row r="43267" spans="4:5" x14ac:dyDescent="0.25">
      <c r="D43267" s="31">
        <v>-277.86900000000003</v>
      </c>
      <c r="E43267" s="28">
        <v>367.01</v>
      </c>
    </row>
    <row r="43268" spans="4:5" x14ac:dyDescent="0.25">
      <c r="D43268" s="31">
        <v>-277.85300000000001</v>
      </c>
      <c r="E43268" s="28">
        <v>367.07299999999998</v>
      </c>
    </row>
    <row r="43269" spans="4:5" x14ac:dyDescent="0.25">
      <c r="D43269" s="31">
        <v>-277.83699999999999</v>
      </c>
      <c r="E43269" s="28">
        <v>367.137</v>
      </c>
    </row>
    <row r="43270" spans="4:5" x14ac:dyDescent="0.25">
      <c r="D43270" s="31">
        <v>-277.82100000000003</v>
      </c>
      <c r="E43270" s="28">
        <v>367.2</v>
      </c>
    </row>
    <row r="43271" spans="4:5" x14ac:dyDescent="0.25">
      <c r="D43271" s="31">
        <v>-277.80500000000001</v>
      </c>
      <c r="E43271" s="28">
        <v>367.26299999999998</v>
      </c>
    </row>
    <row r="43272" spans="4:5" x14ac:dyDescent="0.25">
      <c r="D43272" s="31">
        <v>-277.78899999999999</v>
      </c>
      <c r="E43272" s="28">
        <v>367.32600000000002</v>
      </c>
    </row>
    <row r="43273" spans="4:5" x14ac:dyDescent="0.25">
      <c r="D43273" s="31">
        <v>-277.77300000000002</v>
      </c>
      <c r="E43273" s="28">
        <v>367.38900000000001</v>
      </c>
    </row>
    <row r="43274" spans="4:5" x14ac:dyDescent="0.25">
      <c r="D43274" s="31">
        <v>-277.75700000000001</v>
      </c>
      <c r="E43274" s="28">
        <v>367.452</v>
      </c>
    </row>
    <row r="43275" spans="4:5" x14ac:dyDescent="0.25">
      <c r="D43275" s="31">
        <v>-277.74099999999999</v>
      </c>
      <c r="E43275" s="28">
        <v>367.51499999999999</v>
      </c>
    </row>
    <row r="43276" spans="4:5" x14ac:dyDescent="0.25">
      <c r="D43276" s="31">
        <v>-277.72500000000002</v>
      </c>
      <c r="E43276" s="28">
        <v>367.57799999999997</v>
      </c>
    </row>
    <row r="43277" spans="4:5" x14ac:dyDescent="0.25">
      <c r="D43277" s="31">
        <v>-277.709</v>
      </c>
      <c r="E43277" s="28">
        <v>367.64100000000002</v>
      </c>
    </row>
    <row r="43278" spans="4:5" x14ac:dyDescent="0.25">
      <c r="D43278" s="31">
        <v>-277.69299999999998</v>
      </c>
      <c r="E43278" s="28">
        <v>367.70400000000001</v>
      </c>
    </row>
    <row r="43279" spans="4:5" x14ac:dyDescent="0.25">
      <c r="D43279" s="31">
        <v>-277.67700000000002</v>
      </c>
      <c r="E43279" s="28">
        <v>367.76799999999997</v>
      </c>
    </row>
    <row r="43280" spans="4:5" x14ac:dyDescent="0.25">
      <c r="D43280" s="31">
        <v>-277.661</v>
      </c>
      <c r="E43280" s="28">
        <v>367.83100000000002</v>
      </c>
    </row>
    <row r="43281" spans="4:5" x14ac:dyDescent="0.25">
      <c r="D43281" s="31">
        <v>-277.64499999999998</v>
      </c>
      <c r="E43281" s="28">
        <v>367.89400000000001</v>
      </c>
    </row>
    <row r="43282" spans="4:5" x14ac:dyDescent="0.25">
      <c r="D43282" s="31">
        <v>-277.62900000000002</v>
      </c>
      <c r="E43282" s="28">
        <v>367.95699999999999</v>
      </c>
    </row>
    <row r="43283" spans="4:5" x14ac:dyDescent="0.25">
      <c r="D43283" s="31">
        <v>-277.613</v>
      </c>
      <c r="E43283" s="28">
        <v>368.02</v>
      </c>
    </row>
    <row r="43284" spans="4:5" x14ac:dyDescent="0.25">
      <c r="D43284" s="31">
        <v>-277.59699999999998</v>
      </c>
      <c r="E43284" s="28">
        <v>368.084</v>
      </c>
    </row>
    <row r="43285" spans="4:5" x14ac:dyDescent="0.25">
      <c r="D43285" s="31">
        <v>-277.58100000000002</v>
      </c>
      <c r="E43285" s="28">
        <v>368.14699999999999</v>
      </c>
    </row>
    <row r="43286" spans="4:5" x14ac:dyDescent="0.25">
      <c r="D43286" s="31">
        <v>-277.565</v>
      </c>
      <c r="E43286" s="28">
        <v>368.21</v>
      </c>
    </row>
    <row r="43287" spans="4:5" x14ac:dyDescent="0.25">
      <c r="D43287" s="31">
        <v>-277.54899999999998</v>
      </c>
      <c r="E43287" s="28">
        <v>368.274</v>
      </c>
    </row>
    <row r="43288" spans="4:5" x14ac:dyDescent="0.25">
      <c r="D43288" s="31">
        <v>-277.53300000000002</v>
      </c>
      <c r="E43288" s="28">
        <v>368.33699999999999</v>
      </c>
    </row>
    <row r="43289" spans="4:5" x14ac:dyDescent="0.25">
      <c r="D43289" s="31">
        <v>-277.517</v>
      </c>
      <c r="E43289" s="28">
        <v>368.4</v>
      </c>
    </row>
    <row r="43290" spans="4:5" x14ac:dyDescent="0.25">
      <c r="D43290" s="31">
        <v>-277.50099999999998</v>
      </c>
      <c r="E43290" s="28">
        <v>368.464</v>
      </c>
    </row>
    <row r="43291" spans="4:5" x14ac:dyDescent="0.25">
      <c r="D43291" s="31">
        <v>-277.48500000000001</v>
      </c>
      <c r="E43291" s="28">
        <v>368.52699999999999</v>
      </c>
    </row>
    <row r="43292" spans="4:5" x14ac:dyDescent="0.25">
      <c r="D43292" s="31">
        <v>-277.46899999999999</v>
      </c>
      <c r="E43292" s="28">
        <v>368.59</v>
      </c>
    </row>
    <row r="43293" spans="4:5" x14ac:dyDescent="0.25">
      <c r="D43293" s="31">
        <v>-277.45299999999997</v>
      </c>
      <c r="E43293" s="28">
        <v>368.654</v>
      </c>
    </row>
    <row r="43294" spans="4:5" x14ac:dyDescent="0.25">
      <c r="D43294" s="31">
        <v>-277.43700000000001</v>
      </c>
      <c r="E43294" s="28">
        <v>368.71699999999998</v>
      </c>
    </row>
    <row r="43295" spans="4:5" x14ac:dyDescent="0.25">
      <c r="D43295" s="31">
        <v>-277.42099999999999</v>
      </c>
      <c r="E43295" s="28">
        <v>368.78</v>
      </c>
    </row>
    <row r="43296" spans="4:5" x14ac:dyDescent="0.25">
      <c r="D43296" s="31">
        <v>-277.40499999999997</v>
      </c>
      <c r="E43296" s="28">
        <v>368.84399999999999</v>
      </c>
    </row>
    <row r="43297" spans="4:5" x14ac:dyDescent="0.25">
      <c r="D43297" s="31">
        <v>-277.38900000000001</v>
      </c>
      <c r="E43297" s="28">
        <v>368.90699999999998</v>
      </c>
    </row>
    <row r="43298" spans="4:5" x14ac:dyDescent="0.25">
      <c r="D43298" s="31">
        <v>-277.37299999999999</v>
      </c>
      <c r="E43298" s="28">
        <v>368.971</v>
      </c>
    </row>
    <row r="43299" spans="4:5" x14ac:dyDescent="0.25">
      <c r="D43299" s="31">
        <v>-277.35700000000003</v>
      </c>
      <c r="E43299" s="28">
        <v>369.03399999999999</v>
      </c>
    </row>
    <row r="43300" spans="4:5" x14ac:dyDescent="0.25">
      <c r="D43300" s="31">
        <v>-277.34100000000001</v>
      </c>
      <c r="E43300" s="28">
        <v>369.09800000000001</v>
      </c>
    </row>
    <row r="43301" spans="4:5" x14ac:dyDescent="0.25">
      <c r="D43301" s="31">
        <v>-277.32499999999999</v>
      </c>
      <c r="E43301" s="28">
        <v>369.161</v>
      </c>
    </row>
    <row r="43302" spans="4:5" x14ac:dyDescent="0.25">
      <c r="D43302" s="31">
        <v>-277.30900000000003</v>
      </c>
      <c r="E43302" s="28">
        <v>369.22500000000002</v>
      </c>
    </row>
    <row r="43303" spans="4:5" x14ac:dyDescent="0.25">
      <c r="D43303" s="31">
        <v>-277.29300000000001</v>
      </c>
      <c r="E43303" s="28">
        <v>369.28800000000001</v>
      </c>
    </row>
    <row r="43304" spans="4:5" x14ac:dyDescent="0.25">
      <c r="D43304" s="31">
        <v>-277.27699999999999</v>
      </c>
      <c r="E43304" s="28">
        <v>369.35199999999998</v>
      </c>
    </row>
    <row r="43305" spans="4:5" x14ac:dyDescent="0.25">
      <c r="D43305" s="31">
        <v>-277.26100000000002</v>
      </c>
      <c r="E43305" s="28">
        <v>369.41500000000002</v>
      </c>
    </row>
    <row r="43306" spans="4:5" x14ac:dyDescent="0.25">
      <c r="D43306" s="31">
        <v>-277.245</v>
      </c>
      <c r="E43306" s="28">
        <v>369.47899999999998</v>
      </c>
    </row>
    <row r="43307" spans="4:5" x14ac:dyDescent="0.25">
      <c r="D43307" s="31">
        <v>-277.22899999999998</v>
      </c>
      <c r="E43307" s="28">
        <v>369.54300000000001</v>
      </c>
    </row>
    <row r="43308" spans="4:5" x14ac:dyDescent="0.25">
      <c r="D43308" s="31">
        <v>-277.21300000000002</v>
      </c>
      <c r="E43308" s="28">
        <v>369.60599999999999</v>
      </c>
    </row>
    <row r="43309" spans="4:5" x14ac:dyDescent="0.25">
      <c r="D43309" s="31">
        <v>-277.197</v>
      </c>
      <c r="E43309" s="28">
        <v>369.67</v>
      </c>
    </row>
    <row r="43310" spans="4:5" x14ac:dyDescent="0.25">
      <c r="D43310" s="31">
        <v>-277.18099999999998</v>
      </c>
      <c r="E43310" s="28">
        <v>369.733</v>
      </c>
    </row>
    <row r="43311" spans="4:5" x14ac:dyDescent="0.25">
      <c r="D43311" s="31">
        <v>-277.16500000000002</v>
      </c>
      <c r="E43311" s="28">
        <v>369.79700000000003</v>
      </c>
    </row>
    <row r="43312" spans="4:5" x14ac:dyDescent="0.25">
      <c r="D43312" s="31">
        <v>-277.149</v>
      </c>
      <c r="E43312" s="28">
        <v>369.86099999999999</v>
      </c>
    </row>
    <row r="43313" spans="4:5" x14ac:dyDescent="0.25">
      <c r="D43313" s="31">
        <v>-277.13299999999998</v>
      </c>
      <c r="E43313" s="28">
        <v>369.92399999999998</v>
      </c>
    </row>
    <row r="43314" spans="4:5" x14ac:dyDescent="0.25">
      <c r="D43314" s="31">
        <v>-277.11700000000002</v>
      </c>
      <c r="E43314" s="28">
        <v>369.988</v>
      </c>
    </row>
    <row r="43315" spans="4:5" x14ac:dyDescent="0.25">
      <c r="D43315" s="31">
        <v>-277.101</v>
      </c>
      <c r="E43315" s="28">
        <v>370.05200000000002</v>
      </c>
    </row>
    <row r="43316" spans="4:5" x14ac:dyDescent="0.25">
      <c r="D43316" s="31">
        <v>-277.08499999999998</v>
      </c>
      <c r="E43316" s="28">
        <v>370.11599999999999</v>
      </c>
    </row>
    <row r="43317" spans="4:5" x14ac:dyDescent="0.25">
      <c r="D43317" s="31">
        <v>-277.06900000000002</v>
      </c>
      <c r="E43317" s="28">
        <v>370.17899999999997</v>
      </c>
    </row>
    <row r="43318" spans="4:5" x14ac:dyDescent="0.25">
      <c r="D43318" s="31">
        <v>-277.053</v>
      </c>
      <c r="E43318" s="28">
        <v>370.24299999999999</v>
      </c>
    </row>
    <row r="43319" spans="4:5" x14ac:dyDescent="0.25">
      <c r="D43319" s="31">
        <v>-277.03699999999998</v>
      </c>
      <c r="E43319" s="28">
        <v>370.30700000000002</v>
      </c>
    </row>
    <row r="43320" spans="4:5" x14ac:dyDescent="0.25">
      <c r="D43320" s="31">
        <v>-277.02100000000002</v>
      </c>
      <c r="E43320" s="28">
        <v>370.37099999999998</v>
      </c>
    </row>
    <row r="43321" spans="4:5" x14ac:dyDescent="0.25">
      <c r="D43321" s="31">
        <v>-277.005</v>
      </c>
      <c r="E43321" s="28">
        <v>370.43400000000003</v>
      </c>
    </row>
    <row r="43322" spans="4:5" x14ac:dyDescent="0.25">
      <c r="D43322" s="31">
        <v>-276.98899999999998</v>
      </c>
      <c r="E43322" s="28">
        <v>370.49799999999999</v>
      </c>
    </row>
    <row r="43323" spans="4:5" x14ac:dyDescent="0.25">
      <c r="D43323" s="31">
        <v>-276.97300000000001</v>
      </c>
      <c r="E43323" s="28">
        <v>370.56200000000001</v>
      </c>
    </row>
    <row r="43324" spans="4:5" x14ac:dyDescent="0.25">
      <c r="D43324" s="31">
        <v>-276.95699999999999</v>
      </c>
      <c r="E43324" s="28">
        <v>370.62599999999998</v>
      </c>
    </row>
    <row r="43325" spans="4:5" x14ac:dyDescent="0.25">
      <c r="D43325" s="31">
        <v>-276.94099999999997</v>
      </c>
      <c r="E43325" s="28">
        <v>370.69</v>
      </c>
    </row>
    <row r="43326" spans="4:5" x14ac:dyDescent="0.25">
      <c r="D43326" s="31">
        <v>-276.92500000000001</v>
      </c>
      <c r="E43326" s="28">
        <v>370.75400000000002</v>
      </c>
    </row>
    <row r="43327" spans="4:5" x14ac:dyDescent="0.25">
      <c r="D43327" s="31">
        <v>-276.90899999999999</v>
      </c>
      <c r="E43327" s="28">
        <v>370.81700000000001</v>
      </c>
    </row>
    <row r="43328" spans="4:5" x14ac:dyDescent="0.25">
      <c r="D43328" s="31">
        <v>-276.89299999999997</v>
      </c>
      <c r="E43328" s="28">
        <v>370.88099999999997</v>
      </c>
    </row>
    <row r="43329" spans="4:5" x14ac:dyDescent="0.25">
      <c r="D43329" s="31">
        <v>-276.87700000000001</v>
      </c>
      <c r="E43329" s="28">
        <v>370.94499999999999</v>
      </c>
    </row>
    <row r="43330" spans="4:5" x14ac:dyDescent="0.25">
      <c r="D43330" s="31">
        <v>-276.86099999999999</v>
      </c>
      <c r="E43330" s="28">
        <v>371.00900000000001</v>
      </c>
    </row>
    <row r="43331" spans="4:5" x14ac:dyDescent="0.25">
      <c r="D43331" s="31">
        <v>-276.84500000000003</v>
      </c>
      <c r="E43331" s="28">
        <v>371.07299999999998</v>
      </c>
    </row>
    <row r="43332" spans="4:5" x14ac:dyDescent="0.25">
      <c r="D43332" s="31">
        <v>-276.82900000000001</v>
      </c>
      <c r="E43332" s="28">
        <v>371.137</v>
      </c>
    </row>
    <row r="43333" spans="4:5" x14ac:dyDescent="0.25">
      <c r="D43333" s="31">
        <v>-276.81299999999999</v>
      </c>
      <c r="E43333" s="28">
        <v>371.20100000000002</v>
      </c>
    </row>
    <row r="43334" spans="4:5" x14ac:dyDescent="0.25">
      <c r="D43334" s="31">
        <v>-276.79700000000003</v>
      </c>
      <c r="E43334" s="28">
        <v>371.26499999999999</v>
      </c>
    </row>
    <row r="43335" spans="4:5" x14ac:dyDescent="0.25">
      <c r="D43335" s="31">
        <v>-276.78100000000001</v>
      </c>
      <c r="E43335" s="28">
        <v>371.32900000000001</v>
      </c>
    </row>
    <row r="43336" spans="4:5" x14ac:dyDescent="0.25">
      <c r="D43336" s="31">
        <v>-276.76499999999999</v>
      </c>
      <c r="E43336" s="28">
        <v>371.39299999999997</v>
      </c>
    </row>
    <row r="43337" spans="4:5" x14ac:dyDescent="0.25">
      <c r="D43337" s="31">
        <v>-276.74900000000002</v>
      </c>
      <c r="E43337" s="28">
        <v>371.45699999999999</v>
      </c>
    </row>
    <row r="43338" spans="4:5" x14ac:dyDescent="0.25">
      <c r="D43338" s="31">
        <v>-276.733</v>
      </c>
      <c r="E43338" s="28">
        <v>371.52100000000002</v>
      </c>
    </row>
    <row r="43339" spans="4:5" x14ac:dyDescent="0.25">
      <c r="D43339" s="31">
        <v>-276.71699999999998</v>
      </c>
      <c r="E43339" s="28">
        <v>371.58499999999998</v>
      </c>
    </row>
    <row r="43340" spans="4:5" x14ac:dyDescent="0.25">
      <c r="D43340" s="31">
        <v>-276.70100000000002</v>
      </c>
      <c r="E43340" s="28">
        <v>371.649</v>
      </c>
    </row>
    <row r="43341" spans="4:5" x14ac:dyDescent="0.25">
      <c r="D43341" s="31">
        <v>-276.685</v>
      </c>
      <c r="E43341" s="28">
        <v>371.71300000000002</v>
      </c>
    </row>
    <row r="43342" spans="4:5" x14ac:dyDescent="0.25">
      <c r="D43342" s="31">
        <v>-276.66899999999998</v>
      </c>
      <c r="E43342" s="28">
        <v>371.77699999999999</v>
      </c>
    </row>
    <row r="43343" spans="4:5" x14ac:dyDescent="0.25">
      <c r="D43343" s="31">
        <v>-276.65300000000002</v>
      </c>
      <c r="E43343" s="28">
        <v>371.84100000000001</v>
      </c>
    </row>
    <row r="43344" spans="4:5" x14ac:dyDescent="0.25">
      <c r="D43344" s="31">
        <v>-276.637</v>
      </c>
      <c r="E43344" s="28">
        <v>371.90600000000001</v>
      </c>
    </row>
    <row r="43345" spans="4:5" x14ac:dyDescent="0.25">
      <c r="D43345" s="31">
        <v>-276.62099999999998</v>
      </c>
      <c r="E43345" s="28">
        <v>371.97</v>
      </c>
    </row>
    <row r="43346" spans="4:5" x14ac:dyDescent="0.25">
      <c r="D43346" s="31">
        <v>-276.60500000000002</v>
      </c>
      <c r="E43346" s="28">
        <v>372.03399999999999</v>
      </c>
    </row>
    <row r="43347" spans="4:5" x14ac:dyDescent="0.25">
      <c r="D43347" s="31">
        <v>-276.589</v>
      </c>
      <c r="E43347" s="28">
        <v>372.09800000000001</v>
      </c>
    </row>
    <row r="43348" spans="4:5" x14ac:dyDescent="0.25">
      <c r="D43348" s="31">
        <v>-276.57299999999998</v>
      </c>
      <c r="E43348" s="28">
        <v>372.16199999999998</v>
      </c>
    </row>
    <row r="43349" spans="4:5" x14ac:dyDescent="0.25">
      <c r="D43349" s="31">
        <v>-276.55700000000002</v>
      </c>
      <c r="E43349" s="28">
        <v>372.226</v>
      </c>
    </row>
    <row r="43350" spans="4:5" x14ac:dyDescent="0.25">
      <c r="D43350" s="31">
        <v>-276.541</v>
      </c>
      <c r="E43350" s="28">
        <v>372.291</v>
      </c>
    </row>
    <row r="43351" spans="4:5" x14ac:dyDescent="0.25">
      <c r="D43351" s="31">
        <v>-276.52499999999998</v>
      </c>
      <c r="E43351" s="28">
        <v>372.35500000000002</v>
      </c>
    </row>
    <row r="43352" spans="4:5" x14ac:dyDescent="0.25">
      <c r="D43352" s="31">
        <v>-276.50900000000001</v>
      </c>
      <c r="E43352" s="28">
        <v>372.41899999999998</v>
      </c>
    </row>
    <row r="43353" spans="4:5" x14ac:dyDescent="0.25">
      <c r="D43353" s="31">
        <v>-276.49299999999999</v>
      </c>
      <c r="E43353" s="28">
        <v>372.483</v>
      </c>
    </row>
    <row r="43354" spans="4:5" x14ac:dyDescent="0.25">
      <c r="D43354" s="31">
        <v>-276.47699999999998</v>
      </c>
      <c r="E43354" s="28">
        <v>372.548</v>
      </c>
    </row>
    <row r="43355" spans="4:5" x14ac:dyDescent="0.25">
      <c r="D43355" s="31">
        <v>-276.46100000000001</v>
      </c>
      <c r="E43355" s="28">
        <v>372.61200000000002</v>
      </c>
    </row>
    <row r="43356" spans="4:5" x14ac:dyDescent="0.25">
      <c r="D43356" s="31">
        <v>-276.44499999999999</v>
      </c>
      <c r="E43356" s="28">
        <v>372.67599999999999</v>
      </c>
    </row>
    <row r="43357" spans="4:5" x14ac:dyDescent="0.25">
      <c r="D43357" s="31">
        <v>-276.42899999999997</v>
      </c>
      <c r="E43357" s="28">
        <v>372.74099999999999</v>
      </c>
    </row>
    <row r="43358" spans="4:5" x14ac:dyDescent="0.25">
      <c r="D43358" s="31">
        <v>-276.41300000000001</v>
      </c>
      <c r="E43358" s="28">
        <v>372.80500000000001</v>
      </c>
    </row>
    <row r="43359" spans="4:5" x14ac:dyDescent="0.25">
      <c r="D43359" s="31">
        <v>-276.39699999999999</v>
      </c>
      <c r="E43359" s="28">
        <v>372.86900000000003</v>
      </c>
    </row>
    <row r="43360" spans="4:5" x14ac:dyDescent="0.25">
      <c r="D43360" s="31">
        <v>-276.38099999999997</v>
      </c>
      <c r="E43360" s="28">
        <v>372.93400000000003</v>
      </c>
    </row>
    <row r="43361" spans="4:5" x14ac:dyDescent="0.25">
      <c r="D43361" s="31">
        <v>-276.36500000000001</v>
      </c>
      <c r="E43361" s="28">
        <v>372.99799999999999</v>
      </c>
    </row>
    <row r="43362" spans="4:5" x14ac:dyDescent="0.25">
      <c r="D43362" s="31">
        <v>-276.34899999999999</v>
      </c>
      <c r="E43362" s="28">
        <v>373.06200000000001</v>
      </c>
    </row>
    <row r="43363" spans="4:5" x14ac:dyDescent="0.25">
      <c r="D43363" s="31">
        <v>-276.33300000000003</v>
      </c>
      <c r="E43363" s="28">
        <v>373.12700000000001</v>
      </c>
    </row>
    <row r="43364" spans="4:5" x14ac:dyDescent="0.25">
      <c r="D43364" s="31">
        <v>-276.31799999999998</v>
      </c>
      <c r="E43364" s="28">
        <v>373.19099999999997</v>
      </c>
    </row>
    <row r="43365" spans="4:5" x14ac:dyDescent="0.25">
      <c r="D43365" s="31">
        <v>-276.30200000000002</v>
      </c>
      <c r="E43365" s="28">
        <v>373.25599999999997</v>
      </c>
    </row>
    <row r="43366" spans="4:5" x14ac:dyDescent="0.25">
      <c r="D43366" s="31">
        <v>-276.286</v>
      </c>
      <c r="E43366" s="28">
        <v>373.32</v>
      </c>
    </row>
    <row r="43367" spans="4:5" x14ac:dyDescent="0.25">
      <c r="D43367" s="31">
        <v>-276.27</v>
      </c>
      <c r="E43367" s="28">
        <v>373.38400000000001</v>
      </c>
    </row>
    <row r="43368" spans="4:5" x14ac:dyDescent="0.25">
      <c r="D43368" s="31">
        <v>-276.25400000000002</v>
      </c>
      <c r="E43368" s="28">
        <v>373.44900000000001</v>
      </c>
    </row>
    <row r="43369" spans="4:5" x14ac:dyDescent="0.25">
      <c r="D43369" s="31">
        <v>-276.238</v>
      </c>
      <c r="E43369" s="28">
        <v>373.51299999999998</v>
      </c>
    </row>
    <row r="43370" spans="4:5" x14ac:dyDescent="0.25">
      <c r="D43370" s="31">
        <v>-276.22199999999998</v>
      </c>
      <c r="E43370" s="28">
        <v>373.57799999999997</v>
      </c>
    </row>
    <row r="43371" spans="4:5" x14ac:dyDescent="0.25">
      <c r="D43371" s="31">
        <v>-276.20600000000002</v>
      </c>
      <c r="E43371" s="28">
        <v>373.642</v>
      </c>
    </row>
    <row r="43372" spans="4:5" x14ac:dyDescent="0.25">
      <c r="D43372" s="31">
        <v>-276.19</v>
      </c>
      <c r="E43372" s="28">
        <v>373.70699999999999</v>
      </c>
    </row>
    <row r="43373" spans="4:5" x14ac:dyDescent="0.25">
      <c r="D43373" s="31">
        <v>-276.17399999999998</v>
      </c>
      <c r="E43373" s="28">
        <v>373.77100000000002</v>
      </c>
    </row>
    <row r="43374" spans="4:5" x14ac:dyDescent="0.25">
      <c r="D43374" s="31">
        <v>-276.15800000000002</v>
      </c>
      <c r="E43374" s="28">
        <v>373.83600000000001</v>
      </c>
    </row>
    <row r="43375" spans="4:5" x14ac:dyDescent="0.25">
      <c r="D43375" s="31">
        <v>-276.142</v>
      </c>
      <c r="E43375" s="28">
        <v>373.90100000000001</v>
      </c>
    </row>
    <row r="43376" spans="4:5" x14ac:dyDescent="0.25">
      <c r="D43376" s="31">
        <v>-276.12599999999998</v>
      </c>
      <c r="E43376" s="28">
        <v>373.96499999999997</v>
      </c>
    </row>
    <row r="43377" spans="4:5" x14ac:dyDescent="0.25">
      <c r="D43377" s="31">
        <v>-276.11</v>
      </c>
      <c r="E43377" s="28">
        <v>374.03</v>
      </c>
    </row>
    <row r="43378" spans="4:5" x14ac:dyDescent="0.25">
      <c r="D43378" s="31">
        <v>-276.09399999999999</v>
      </c>
      <c r="E43378" s="28">
        <v>374.09399999999999</v>
      </c>
    </row>
    <row r="43379" spans="4:5" x14ac:dyDescent="0.25">
      <c r="D43379" s="31">
        <v>-276.07799999999997</v>
      </c>
      <c r="E43379" s="28">
        <v>374.15899999999999</v>
      </c>
    </row>
    <row r="43380" spans="4:5" x14ac:dyDescent="0.25">
      <c r="D43380" s="31">
        <v>-276.06200000000001</v>
      </c>
      <c r="E43380" s="28">
        <v>374.22399999999999</v>
      </c>
    </row>
    <row r="43381" spans="4:5" x14ac:dyDescent="0.25">
      <c r="D43381" s="31">
        <v>-276.04599999999999</v>
      </c>
      <c r="E43381" s="28">
        <v>374.28800000000001</v>
      </c>
    </row>
    <row r="43382" spans="4:5" x14ac:dyDescent="0.25">
      <c r="D43382" s="31">
        <v>-276.02999999999997</v>
      </c>
      <c r="E43382" s="28">
        <v>374.35300000000001</v>
      </c>
    </row>
    <row r="43383" spans="4:5" x14ac:dyDescent="0.25">
      <c r="D43383" s="31">
        <v>-276.01400000000001</v>
      </c>
      <c r="E43383" s="28">
        <v>374.41800000000001</v>
      </c>
    </row>
    <row r="43384" spans="4:5" x14ac:dyDescent="0.25">
      <c r="D43384" s="31">
        <v>-275.99799999999999</v>
      </c>
      <c r="E43384" s="28">
        <v>374.48200000000003</v>
      </c>
    </row>
    <row r="43385" spans="4:5" x14ac:dyDescent="0.25">
      <c r="D43385" s="31">
        <v>-275.98200000000003</v>
      </c>
      <c r="E43385" s="28">
        <v>374.54700000000003</v>
      </c>
    </row>
    <row r="43386" spans="4:5" x14ac:dyDescent="0.25">
      <c r="D43386" s="31">
        <v>-275.96600000000001</v>
      </c>
      <c r="E43386" s="28">
        <v>374.61200000000002</v>
      </c>
    </row>
    <row r="43387" spans="4:5" x14ac:dyDescent="0.25">
      <c r="D43387" s="31">
        <v>-275.95</v>
      </c>
      <c r="E43387" s="28">
        <v>374.67700000000002</v>
      </c>
    </row>
    <row r="43388" spans="4:5" x14ac:dyDescent="0.25">
      <c r="D43388" s="31">
        <v>-275.93400000000003</v>
      </c>
      <c r="E43388" s="28">
        <v>374.74099999999999</v>
      </c>
    </row>
    <row r="43389" spans="4:5" x14ac:dyDescent="0.25">
      <c r="D43389" s="31">
        <v>-275.91800000000001</v>
      </c>
      <c r="E43389" s="28">
        <v>374.80599999999998</v>
      </c>
    </row>
    <row r="43390" spans="4:5" x14ac:dyDescent="0.25">
      <c r="D43390" s="31">
        <v>-275.90199999999999</v>
      </c>
      <c r="E43390" s="28">
        <v>374.87099999999998</v>
      </c>
    </row>
    <row r="43391" spans="4:5" x14ac:dyDescent="0.25">
      <c r="D43391" s="31">
        <v>-275.88600000000002</v>
      </c>
      <c r="E43391" s="28">
        <v>374.93599999999998</v>
      </c>
    </row>
    <row r="43392" spans="4:5" x14ac:dyDescent="0.25">
      <c r="D43392" s="31">
        <v>-275.87</v>
      </c>
      <c r="E43392" s="28">
        <v>375</v>
      </c>
    </row>
    <row r="43393" spans="4:5" x14ac:dyDescent="0.25">
      <c r="D43393" s="31">
        <v>-275.85399999999998</v>
      </c>
      <c r="E43393" s="28">
        <v>375.065</v>
      </c>
    </row>
    <row r="43394" spans="4:5" x14ac:dyDescent="0.25">
      <c r="D43394" s="31">
        <v>-275.83800000000002</v>
      </c>
      <c r="E43394" s="28">
        <v>375.13</v>
      </c>
    </row>
    <row r="43395" spans="4:5" x14ac:dyDescent="0.25">
      <c r="D43395" s="31">
        <v>-275.822</v>
      </c>
      <c r="E43395" s="28">
        <v>375.19499999999999</v>
      </c>
    </row>
    <row r="43396" spans="4:5" x14ac:dyDescent="0.25">
      <c r="D43396" s="31">
        <v>-275.80599999999998</v>
      </c>
      <c r="E43396" s="28">
        <v>375.26</v>
      </c>
    </row>
    <row r="43397" spans="4:5" x14ac:dyDescent="0.25">
      <c r="D43397" s="31">
        <v>-275.79000000000002</v>
      </c>
      <c r="E43397" s="28">
        <v>375.32499999999999</v>
      </c>
    </row>
    <row r="43398" spans="4:5" x14ac:dyDescent="0.25">
      <c r="D43398" s="31">
        <v>-275.774</v>
      </c>
      <c r="E43398" s="28">
        <v>375.39</v>
      </c>
    </row>
    <row r="43399" spans="4:5" x14ac:dyDescent="0.25">
      <c r="D43399" s="31">
        <v>-275.75799999999998</v>
      </c>
      <c r="E43399" s="28">
        <v>375.45400000000001</v>
      </c>
    </row>
    <row r="43400" spans="4:5" x14ac:dyDescent="0.25">
      <c r="D43400" s="31">
        <v>-275.74200000000002</v>
      </c>
      <c r="E43400" s="28">
        <v>375.51900000000001</v>
      </c>
    </row>
    <row r="43401" spans="4:5" x14ac:dyDescent="0.25">
      <c r="D43401" s="31">
        <v>-275.726</v>
      </c>
      <c r="E43401" s="28">
        <v>375.584</v>
      </c>
    </row>
    <row r="43402" spans="4:5" x14ac:dyDescent="0.25">
      <c r="D43402" s="31">
        <v>-275.70999999999998</v>
      </c>
      <c r="E43402" s="28">
        <v>375.649</v>
      </c>
    </row>
    <row r="43403" spans="4:5" x14ac:dyDescent="0.25">
      <c r="D43403" s="31">
        <v>-275.69400000000002</v>
      </c>
      <c r="E43403" s="28">
        <v>375.714</v>
      </c>
    </row>
    <row r="43404" spans="4:5" x14ac:dyDescent="0.25">
      <c r="D43404" s="31">
        <v>-275.678</v>
      </c>
      <c r="E43404" s="28">
        <v>375.779</v>
      </c>
    </row>
    <row r="43405" spans="4:5" x14ac:dyDescent="0.25">
      <c r="D43405" s="31">
        <v>-275.66199999999998</v>
      </c>
      <c r="E43405" s="28">
        <v>375.84399999999999</v>
      </c>
    </row>
    <row r="43406" spans="4:5" x14ac:dyDescent="0.25">
      <c r="D43406" s="31">
        <v>-275.64600000000002</v>
      </c>
      <c r="E43406" s="28">
        <v>375.90899999999999</v>
      </c>
    </row>
    <row r="43407" spans="4:5" x14ac:dyDescent="0.25">
      <c r="D43407" s="31">
        <v>-275.63</v>
      </c>
      <c r="E43407" s="28">
        <v>375.97399999999999</v>
      </c>
    </row>
    <row r="43408" spans="4:5" x14ac:dyDescent="0.25">
      <c r="D43408" s="31">
        <v>-275.61399999999998</v>
      </c>
      <c r="E43408" s="28">
        <v>376.03899999999999</v>
      </c>
    </row>
    <row r="43409" spans="4:5" x14ac:dyDescent="0.25">
      <c r="D43409" s="31">
        <v>-275.59800000000001</v>
      </c>
      <c r="E43409" s="28">
        <v>376.10399999999998</v>
      </c>
    </row>
    <row r="43410" spans="4:5" x14ac:dyDescent="0.25">
      <c r="D43410" s="31">
        <v>-275.58199999999999</v>
      </c>
      <c r="E43410" s="28">
        <v>376.16899999999998</v>
      </c>
    </row>
    <row r="43411" spans="4:5" x14ac:dyDescent="0.25">
      <c r="D43411" s="31">
        <v>-275.56599999999997</v>
      </c>
      <c r="E43411" s="28">
        <v>376.23399999999998</v>
      </c>
    </row>
    <row r="43412" spans="4:5" x14ac:dyDescent="0.25">
      <c r="D43412" s="31">
        <v>-275.55</v>
      </c>
      <c r="E43412" s="28">
        <v>376.3</v>
      </c>
    </row>
    <row r="43413" spans="4:5" x14ac:dyDescent="0.25">
      <c r="D43413" s="31">
        <v>-275.53399999999999</v>
      </c>
      <c r="E43413" s="28">
        <v>376.36500000000001</v>
      </c>
    </row>
    <row r="43414" spans="4:5" x14ac:dyDescent="0.25">
      <c r="D43414" s="31">
        <v>-275.51799999999997</v>
      </c>
      <c r="E43414" s="28">
        <v>376.43</v>
      </c>
    </row>
    <row r="43415" spans="4:5" x14ac:dyDescent="0.25">
      <c r="D43415" s="31">
        <v>-275.50200000000001</v>
      </c>
      <c r="E43415" s="28">
        <v>376.495</v>
      </c>
    </row>
    <row r="43416" spans="4:5" x14ac:dyDescent="0.25">
      <c r="D43416" s="31">
        <v>-275.48599999999999</v>
      </c>
      <c r="E43416" s="28">
        <v>376.56</v>
      </c>
    </row>
    <row r="43417" spans="4:5" x14ac:dyDescent="0.25">
      <c r="D43417" s="31">
        <v>-275.47000000000003</v>
      </c>
      <c r="E43417" s="28">
        <v>376.625</v>
      </c>
    </row>
    <row r="43418" spans="4:5" x14ac:dyDescent="0.25">
      <c r="D43418" s="31">
        <v>-275.45400000000001</v>
      </c>
      <c r="E43418" s="28">
        <v>376.69</v>
      </c>
    </row>
    <row r="43419" spans="4:5" x14ac:dyDescent="0.25">
      <c r="D43419" s="31">
        <v>-275.43799999999999</v>
      </c>
      <c r="E43419" s="28">
        <v>376.75599999999997</v>
      </c>
    </row>
    <row r="43420" spans="4:5" x14ac:dyDescent="0.25">
      <c r="D43420" s="31">
        <v>-275.42200000000003</v>
      </c>
      <c r="E43420" s="28">
        <v>376.82100000000003</v>
      </c>
    </row>
    <row r="43421" spans="4:5" x14ac:dyDescent="0.25">
      <c r="D43421" s="31">
        <v>-275.40600000000001</v>
      </c>
      <c r="E43421" s="28">
        <v>376.88600000000002</v>
      </c>
    </row>
    <row r="43422" spans="4:5" x14ac:dyDescent="0.25">
      <c r="D43422" s="31">
        <v>-275.39</v>
      </c>
      <c r="E43422" s="28">
        <v>376.95100000000002</v>
      </c>
    </row>
    <row r="43423" spans="4:5" x14ac:dyDescent="0.25">
      <c r="D43423" s="31">
        <v>-275.37400000000002</v>
      </c>
      <c r="E43423" s="28">
        <v>377.01600000000002</v>
      </c>
    </row>
    <row r="43424" spans="4:5" x14ac:dyDescent="0.25">
      <c r="D43424" s="31">
        <v>-275.358</v>
      </c>
      <c r="E43424" s="28">
        <v>377.08199999999999</v>
      </c>
    </row>
    <row r="43425" spans="4:5" x14ac:dyDescent="0.25">
      <c r="D43425" s="31">
        <v>-275.34199999999998</v>
      </c>
      <c r="E43425" s="28">
        <v>377.14699999999999</v>
      </c>
    </row>
    <row r="43426" spans="4:5" x14ac:dyDescent="0.25">
      <c r="D43426" s="31">
        <v>-275.32600000000002</v>
      </c>
      <c r="E43426" s="28">
        <v>377.21199999999999</v>
      </c>
    </row>
    <row r="43427" spans="4:5" x14ac:dyDescent="0.25">
      <c r="D43427" s="31">
        <v>-275.31</v>
      </c>
      <c r="E43427" s="28">
        <v>377.27800000000002</v>
      </c>
    </row>
    <row r="43428" spans="4:5" x14ac:dyDescent="0.25">
      <c r="D43428" s="31">
        <v>-275.29399999999998</v>
      </c>
      <c r="E43428" s="28">
        <v>377.34300000000002</v>
      </c>
    </row>
    <row r="43429" spans="4:5" x14ac:dyDescent="0.25">
      <c r="D43429" s="31">
        <v>-275.27800000000002</v>
      </c>
      <c r="E43429" s="28">
        <v>377.40800000000002</v>
      </c>
    </row>
    <row r="43430" spans="4:5" x14ac:dyDescent="0.25">
      <c r="D43430" s="31">
        <v>-275.262</v>
      </c>
      <c r="E43430" s="28">
        <v>377.47399999999999</v>
      </c>
    </row>
    <row r="43431" spans="4:5" x14ac:dyDescent="0.25">
      <c r="D43431" s="31">
        <v>-275.24599999999998</v>
      </c>
      <c r="E43431" s="28">
        <v>377.53899999999999</v>
      </c>
    </row>
    <row r="43432" spans="4:5" x14ac:dyDescent="0.25">
      <c r="D43432" s="31">
        <v>-275.23</v>
      </c>
      <c r="E43432" s="28">
        <v>377.60399999999998</v>
      </c>
    </row>
    <row r="43433" spans="4:5" x14ac:dyDescent="0.25">
      <c r="D43433" s="31">
        <v>-275.214</v>
      </c>
      <c r="E43433" s="28">
        <v>377.67</v>
      </c>
    </row>
    <row r="43434" spans="4:5" x14ac:dyDescent="0.25">
      <c r="D43434" s="31">
        <v>-275.19799999999998</v>
      </c>
      <c r="E43434" s="28">
        <v>377.73500000000001</v>
      </c>
    </row>
    <row r="43435" spans="4:5" x14ac:dyDescent="0.25">
      <c r="D43435" s="31">
        <v>-275.18200000000002</v>
      </c>
      <c r="E43435" s="28">
        <v>377.8</v>
      </c>
    </row>
    <row r="43436" spans="4:5" x14ac:dyDescent="0.25">
      <c r="D43436" s="31">
        <v>-275.166</v>
      </c>
      <c r="E43436" s="28">
        <v>377.86599999999999</v>
      </c>
    </row>
    <row r="43437" spans="4:5" x14ac:dyDescent="0.25">
      <c r="D43437" s="31">
        <v>-275.14999999999998</v>
      </c>
      <c r="E43437" s="28">
        <v>377.93099999999998</v>
      </c>
    </row>
    <row r="43438" spans="4:5" x14ac:dyDescent="0.25">
      <c r="D43438" s="31">
        <v>-275.13400000000001</v>
      </c>
      <c r="E43438" s="28">
        <v>377.99700000000001</v>
      </c>
    </row>
    <row r="43439" spans="4:5" x14ac:dyDescent="0.25">
      <c r="D43439" s="31">
        <v>-275.11799999999999</v>
      </c>
      <c r="E43439" s="28">
        <v>378.06200000000001</v>
      </c>
    </row>
    <row r="43440" spans="4:5" x14ac:dyDescent="0.25">
      <c r="D43440" s="31">
        <v>-275.10199999999998</v>
      </c>
      <c r="E43440" s="28">
        <v>378.12799999999999</v>
      </c>
    </row>
    <row r="43441" spans="4:5" x14ac:dyDescent="0.25">
      <c r="D43441" s="31">
        <v>-275.08600000000001</v>
      </c>
      <c r="E43441" s="28">
        <v>378.19299999999998</v>
      </c>
    </row>
    <row r="43442" spans="4:5" x14ac:dyDescent="0.25">
      <c r="D43442" s="31">
        <v>-275.07</v>
      </c>
      <c r="E43442" s="28">
        <v>378.25900000000001</v>
      </c>
    </row>
    <row r="43443" spans="4:5" x14ac:dyDescent="0.25">
      <c r="D43443" s="31">
        <v>-275.05399999999997</v>
      </c>
      <c r="E43443" s="28">
        <v>378.32400000000001</v>
      </c>
    </row>
    <row r="43444" spans="4:5" x14ac:dyDescent="0.25">
      <c r="D43444" s="31">
        <v>-275.03800000000001</v>
      </c>
      <c r="E43444" s="28">
        <v>378.39</v>
      </c>
    </row>
    <row r="43445" spans="4:5" x14ac:dyDescent="0.25">
      <c r="D43445" s="31">
        <v>-275.02199999999999</v>
      </c>
      <c r="E43445" s="28">
        <v>378.45499999999998</v>
      </c>
    </row>
    <row r="43446" spans="4:5" x14ac:dyDescent="0.25">
      <c r="D43446" s="31">
        <v>-275.00599999999997</v>
      </c>
      <c r="E43446" s="28">
        <v>378.52100000000002</v>
      </c>
    </row>
    <row r="43447" spans="4:5" x14ac:dyDescent="0.25">
      <c r="D43447" s="31">
        <v>-274.99</v>
      </c>
      <c r="E43447" s="28">
        <v>378.58600000000001</v>
      </c>
    </row>
    <row r="43448" spans="4:5" x14ac:dyDescent="0.25">
      <c r="D43448" s="31">
        <v>-274.97399999999999</v>
      </c>
      <c r="E43448" s="28">
        <v>378.65199999999999</v>
      </c>
    </row>
    <row r="43449" spans="4:5" x14ac:dyDescent="0.25">
      <c r="D43449" s="31">
        <v>-274.95800000000003</v>
      </c>
      <c r="E43449" s="28">
        <v>378.71800000000002</v>
      </c>
    </row>
    <row r="43450" spans="4:5" x14ac:dyDescent="0.25">
      <c r="D43450" s="31">
        <v>-274.94200000000001</v>
      </c>
      <c r="E43450" s="28">
        <v>378.78300000000002</v>
      </c>
    </row>
    <row r="43451" spans="4:5" x14ac:dyDescent="0.25">
      <c r="D43451" s="31">
        <v>-274.92599999999999</v>
      </c>
      <c r="E43451" s="28">
        <v>378.84899999999999</v>
      </c>
    </row>
    <row r="43452" spans="4:5" x14ac:dyDescent="0.25">
      <c r="D43452" s="31">
        <v>-274.91000000000003</v>
      </c>
      <c r="E43452" s="28">
        <v>378.91500000000002</v>
      </c>
    </row>
    <row r="43453" spans="4:5" x14ac:dyDescent="0.25">
      <c r="D43453" s="31">
        <v>-274.89400000000001</v>
      </c>
      <c r="E43453" s="28">
        <v>378.98</v>
      </c>
    </row>
    <row r="43454" spans="4:5" x14ac:dyDescent="0.25">
      <c r="D43454" s="31">
        <v>-274.87799999999999</v>
      </c>
      <c r="E43454" s="28">
        <v>379.04599999999999</v>
      </c>
    </row>
    <row r="43455" spans="4:5" x14ac:dyDescent="0.25">
      <c r="D43455" s="31">
        <v>-274.86200000000002</v>
      </c>
      <c r="E43455" s="28">
        <v>379.11200000000002</v>
      </c>
    </row>
    <row r="43456" spans="4:5" x14ac:dyDescent="0.25">
      <c r="D43456" s="31">
        <v>-274.846</v>
      </c>
      <c r="E43456" s="28">
        <v>379.17700000000002</v>
      </c>
    </row>
    <row r="43457" spans="4:5" x14ac:dyDescent="0.25">
      <c r="D43457" s="31">
        <v>-274.83</v>
      </c>
      <c r="E43457" s="28">
        <v>379.24299999999999</v>
      </c>
    </row>
    <row r="43458" spans="4:5" x14ac:dyDescent="0.25">
      <c r="D43458" s="31">
        <v>-274.81400000000002</v>
      </c>
      <c r="E43458" s="28">
        <v>379.30900000000003</v>
      </c>
    </row>
    <row r="43459" spans="4:5" x14ac:dyDescent="0.25">
      <c r="D43459" s="31">
        <v>-274.798</v>
      </c>
      <c r="E43459" s="28">
        <v>379.375</v>
      </c>
    </row>
    <row r="43460" spans="4:5" x14ac:dyDescent="0.25">
      <c r="D43460" s="31">
        <v>-274.78199999999998</v>
      </c>
      <c r="E43460" s="28">
        <v>379.44</v>
      </c>
    </row>
    <row r="43461" spans="4:5" x14ac:dyDescent="0.25">
      <c r="D43461" s="31">
        <v>-274.76600000000002</v>
      </c>
      <c r="E43461" s="28">
        <v>379.50599999999997</v>
      </c>
    </row>
    <row r="43462" spans="4:5" x14ac:dyDescent="0.25">
      <c r="D43462" s="31">
        <v>-274.75</v>
      </c>
      <c r="E43462" s="28">
        <v>379.572</v>
      </c>
    </row>
    <row r="43463" spans="4:5" x14ac:dyDescent="0.25">
      <c r="D43463" s="31">
        <v>-274.73399999999998</v>
      </c>
      <c r="E43463" s="28">
        <v>379.63799999999998</v>
      </c>
    </row>
    <row r="43464" spans="4:5" x14ac:dyDescent="0.25">
      <c r="D43464" s="31">
        <v>-274.71800000000002</v>
      </c>
      <c r="E43464" s="28">
        <v>379.70299999999997</v>
      </c>
    </row>
    <row r="43465" spans="4:5" x14ac:dyDescent="0.25">
      <c r="D43465" s="31">
        <v>-274.702</v>
      </c>
      <c r="E43465" s="28">
        <v>379.76900000000001</v>
      </c>
    </row>
    <row r="43466" spans="4:5" x14ac:dyDescent="0.25">
      <c r="D43466" s="31">
        <v>-274.68599999999998</v>
      </c>
      <c r="E43466" s="28">
        <v>379.83499999999998</v>
      </c>
    </row>
    <row r="43467" spans="4:5" x14ac:dyDescent="0.25">
      <c r="D43467" s="31">
        <v>-274.67</v>
      </c>
      <c r="E43467" s="28">
        <v>379.90100000000001</v>
      </c>
    </row>
    <row r="43468" spans="4:5" x14ac:dyDescent="0.25">
      <c r="D43468" s="31">
        <v>-274.654</v>
      </c>
      <c r="E43468" s="28">
        <v>379.96699999999998</v>
      </c>
    </row>
    <row r="43469" spans="4:5" x14ac:dyDescent="0.25">
      <c r="D43469" s="31">
        <v>-274.63799999999998</v>
      </c>
      <c r="E43469" s="28">
        <v>380.03300000000002</v>
      </c>
    </row>
    <row r="43470" spans="4:5" x14ac:dyDescent="0.25">
      <c r="D43470" s="31">
        <v>-274.62200000000001</v>
      </c>
      <c r="E43470" s="28">
        <v>380.09899999999999</v>
      </c>
    </row>
    <row r="43471" spans="4:5" x14ac:dyDescent="0.25">
      <c r="D43471" s="31">
        <v>-274.60599999999999</v>
      </c>
      <c r="E43471" s="28">
        <v>380.16399999999999</v>
      </c>
    </row>
    <row r="43472" spans="4:5" x14ac:dyDescent="0.25">
      <c r="D43472" s="31">
        <v>-274.58999999999997</v>
      </c>
      <c r="E43472" s="28">
        <v>380.23</v>
      </c>
    </row>
    <row r="43473" spans="4:5" x14ac:dyDescent="0.25">
      <c r="D43473" s="31">
        <v>-274.57400000000001</v>
      </c>
      <c r="E43473" s="28">
        <v>380.29599999999999</v>
      </c>
    </row>
    <row r="43474" spans="4:5" x14ac:dyDescent="0.25">
      <c r="D43474" s="31">
        <v>-274.55799999999999</v>
      </c>
      <c r="E43474" s="28">
        <v>380.36200000000002</v>
      </c>
    </row>
    <row r="43475" spans="4:5" x14ac:dyDescent="0.25">
      <c r="D43475" s="31">
        <v>-274.54199999999997</v>
      </c>
      <c r="E43475" s="28">
        <v>380.428</v>
      </c>
    </row>
    <row r="43476" spans="4:5" x14ac:dyDescent="0.25">
      <c r="D43476" s="31">
        <v>-274.52600000000001</v>
      </c>
      <c r="E43476" s="28">
        <v>380.49400000000003</v>
      </c>
    </row>
    <row r="43477" spans="4:5" x14ac:dyDescent="0.25">
      <c r="D43477" s="31">
        <v>-274.51</v>
      </c>
      <c r="E43477" s="28">
        <v>380.56</v>
      </c>
    </row>
    <row r="43478" spans="4:5" x14ac:dyDescent="0.25">
      <c r="D43478" s="31">
        <v>-274.495</v>
      </c>
      <c r="E43478" s="28">
        <v>380.62599999999998</v>
      </c>
    </row>
    <row r="43479" spans="4:5" x14ac:dyDescent="0.25">
      <c r="D43479" s="31">
        <v>-274.47899999999998</v>
      </c>
      <c r="E43479" s="28">
        <v>380.69200000000001</v>
      </c>
    </row>
    <row r="43480" spans="4:5" x14ac:dyDescent="0.25">
      <c r="D43480" s="31">
        <v>-274.46300000000002</v>
      </c>
      <c r="E43480" s="28">
        <v>380.75799999999998</v>
      </c>
    </row>
    <row r="43481" spans="4:5" x14ac:dyDescent="0.25">
      <c r="D43481" s="31">
        <v>-274.447</v>
      </c>
      <c r="E43481" s="28">
        <v>380.82400000000001</v>
      </c>
    </row>
    <row r="43482" spans="4:5" x14ac:dyDescent="0.25">
      <c r="D43482" s="31">
        <v>-274.43099999999998</v>
      </c>
      <c r="E43482" s="28">
        <v>380.89</v>
      </c>
    </row>
    <row r="43483" spans="4:5" x14ac:dyDescent="0.25">
      <c r="D43483" s="31">
        <v>-274.41500000000002</v>
      </c>
      <c r="E43483" s="28">
        <v>380.95600000000002</v>
      </c>
    </row>
    <row r="43484" spans="4:5" x14ac:dyDescent="0.25">
      <c r="D43484" s="31">
        <v>-274.399</v>
      </c>
      <c r="E43484" s="28">
        <v>381.02300000000002</v>
      </c>
    </row>
    <row r="43485" spans="4:5" x14ac:dyDescent="0.25">
      <c r="D43485" s="31">
        <v>-274.38299999999998</v>
      </c>
      <c r="E43485" s="28">
        <v>381.089</v>
      </c>
    </row>
    <row r="43486" spans="4:5" x14ac:dyDescent="0.25">
      <c r="D43486" s="31">
        <v>-274.36700000000002</v>
      </c>
      <c r="E43486" s="28">
        <v>381.15499999999997</v>
      </c>
    </row>
    <row r="43487" spans="4:5" x14ac:dyDescent="0.25">
      <c r="D43487" s="31">
        <v>-274.351</v>
      </c>
      <c r="E43487" s="28">
        <v>381.221</v>
      </c>
    </row>
    <row r="43488" spans="4:5" x14ac:dyDescent="0.25">
      <c r="D43488" s="31">
        <v>-274.33499999999998</v>
      </c>
      <c r="E43488" s="28">
        <v>381.28699999999998</v>
      </c>
    </row>
    <row r="43489" spans="4:5" x14ac:dyDescent="0.25">
      <c r="D43489" s="31">
        <v>-274.31900000000002</v>
      </c>
      <c r="E43489" s="28">
        <v>381.35300000000001</v>
      </c>
    </row>
    <row r="43490" spans="4:5" x14ac:dyDescent="0.25">
      <c r="D43490" s="31">
        <v>-274.303</v>
      </c>
      <c r="E43490" s="28">
        <v>381.41899999999998</v>
      </c>
    </row>
    <row r="43491" spans="4:5" x14ac:dyDescent="0.25">
      <c r="D43491" s="31">
        <v>-274.28699999999998</v>
      </c>
      <c r="E43491" s="28">
        <v>381.48500000000001</v>
      </c>
    </row>
    <row r="43492" spans="4:5" x14ac:dyDescent="0.25">
      <c r="D43492" s="31">
        <v>-274.27100000000002</v>
      </c>
      <c r="E43492" s="28">
        <v>381.55200000000002</v>
      </c>
    </row>
    <row r="43493" spans="4:5" x14ac:dyDescent="0.25">
      <c r="D43493" s="31">
        <v>-274.255</v>
      </c>
      <c r="E43493" s="28">
        <v>381.61799999999999</v>
      </c>
    </row>
    <row r="43494" spans="4:5" x14ac:dyDescent="0.25">
      <c r="D43494" s="31">
        <v>-274.23899999999998</v>
      </c>
      <c r="E43494" s="28">
        <v>381.68400000000003</v>
      </c>
    </row>
    <row r="43495" spans="4:5" x14ac:dyDescent="0.25">
      <c r="D43495" s="31">
        <v>-274.22300000000001</v>
      </c>
      <c r="E43495" s="28">
        <v>381.75</v>
      </c>
    </row>
    <row r="43496" spans="4:5" x14ac:dyDescent="0.25">
      <c r="D43496" s="31">
        <v>-274.20699999999999</v>
      </c>
      <c r="E43496" s="28">
        <v>381.81700000000001</v>
      </c>
    </row>
    <row r="43497" spans="4:5" x14ac:dyDescent="0.25">
      <c r="D43497" s="31">
        <v>-274.19099999999997</v>
      </c>
      <c r="E43497" s="28">
        <v>381.88299999999998</v>
      </c>
    </row>
    <row r="43498" spans="4:5" x14ac:dyDescent="0.25">
      <c r="D43498" s="31">
        <v>-274.17500000000001</v>
      </c>
      <c r="E43498" s="28">
        <v>381.94900000000001</v>
      </c>
    </row>
    <row r="43499" spans="4:5" x14ac:dyDescent="0.25">
      <c r="D43499" s="31">
        <v>-274.15899999999999</v>
      </c>
      <c r="E43499" s="28">
        <v>382.01499999999999</v>
      </c>
    </row>
    <row r="43500" spans="4:5" x14ac:dyDescent="0.25">
      <c r="D43500" s="31">
        <v>-274.14299999999997</v>
      </c>
      <c r="E43500" s="28">
        <v>382.08199999999999</v>
      </c>
    </row>
    <row r="43501" spans="4:5" x14ac:dyDescent="0.25">
      <c r="D43501" s="31">
        <v>-274.12700000000001</v>
      </c>
      <c r="E43501" s="28">
        <v>382.14800000000002</v>
      </c>
    </row>
    <row r="43502" spans="4:5" x14ac:dyDescent="0.25">
      <c r="D43502" s="31">
        <v>-274.11099999999999</v>
      </c>
      <c r="E43502" s="28">
        <v>382.214</v>
      </c>
    </row>
    <row r="43503" spans="4:5" x14ac:dyDescent="0.25">
      <c r="D43503" s="31">
        <v>-274.09500000000003</v>
      </c>
      <c r="E43503" s="28">
        <v>382.28100000000001</v>
      </c>
    </row>
    <row r="43504" spans="4:5" x14ac:dyDescent="0.25">
      <c r="D43504" s="31">
        <v>-274.07900000000001</v>
      </c>
      <c r="E43504" s="28">
        <v>382.34699999999998</v>
      </c>
    </row>
    <row r="43505" spans="4:5" x14ac:dyDescent="0.25">
      <c r="D43505" s="31">
        <v>-274.06299999999999</v>
      </c>
      <c r="E43505" s="28">
        <v>382.41300000000001</v>
      </c>
    </row>
    <row r="43506" spans="4:5" x14ac:dyDescent="0.25">
      <c r="D43506" s="31">
        <v>-274.04700000000003</v>
      </c>
      <c r="E43506" s="28">
        <v>382.48</v>
      </c>
    </row>
    <row r="43507" spans="4:5" x14ac:dyDescent="0.25">
      <c r="D43507" s="31">
        <v>-274.03100000000001</v>
      </c>
      <c r="E43507" s="28">
        <v>382.54599999999999</v>
      </c>
    </row>
    <row r="43508" spans="4:5" x14ac:dyDescent="0.25">
      <c r="D43508" s="31">
        <v>-274.01499999999999</v>
      </c>
      <c r="E43508" s="28">
        <v>382.613</v>
      </c>
    </row>
    <row r="43509" spans="4:5" x14ac:dyDescent="0.25">
      <c r="D43509" s="31">
        <v>-273.99900000000002</v>
      </c>
      <c r="E43509" s="28">
        <v>382.67899999999997</v>
      </c>
    </row>
    <row r="43510" spans="4:5" x14ac:dyDescent="0.25">
      <c r="D43510" s="31">
        <v>-273.983</v>
      </c>
      <c r="E43510" s="28">
        <v>382.745</v>
      </c>
    </row>
    <row r="43511" spans="4:5" x14ac:dyDescent="0.25">
      <c r="D43511" s="31">
        <v>-273.96699999999998</v>
      </c>
      <c r="E43511" s="28">
        <v>382.81200000000001</v>
      </c>
    </row>
    <row r="43512" spans="4:5" x14ac:dyDescent="0.25">
      <c r="D43512" s="31">
        <v>-273.95100000000002</v>
      </c>
      <c r="E43512" s="28">
        <v>382.87799999999999</v>
      </c>
    </row>
    <row r="43513" spans="4:5" x14ac:dyDescent="0.25">
      <c r="D43513" s="31">
        <v>-273.935</v>
      </c>
      <c r="E43513" s="28">
        <v>382.94499999999999</v>
      </c>
    </row>
    <row r="43514" spans="4:5" x14ac:dyDescent="0.25">
      <c r="D43514" s="31">
        <v>-273.91899999999998</v>
      </c>
      <c r="E43514" s="28">
        <v>383.01100000000002</v>
      </c>
    </row>
    <row r="43515" spans="4:5" x14ac:dyDescent="0.25">
      <c r="D43515" s="31">
        <v>-273.90300000000002</v>
      </c>
      <c r="E43515" s="28">
        <v>383.07799999999997</v>
      </c>
    </row>
    <row r="43516" spans="4:5" x14ac:dyDescent="0.25">
      <c r="D43516" s="31">
        <v>-273.887</v>
      </c>
      <c r="E43516" s="28">
        <v>383.14400000000001</v>
      </c>
    </row>
    <row r="43517" spans="4:5" x14ac:dyDescent="0.25">
      <c r="D43517" s="31">
        <v>-273.87099999999998</v>
      </c>
      <c r="E43517" s="28">
        <v>383.21100000000001</v>
      </c>
    </row>
    <row r="43518" spans="4:5" x14ac:dyDescent="0.25">
      <c r="D43518" s="31">
        <v>-273.85500000000002</v>
      </c>
      <c r="E43518" s="28">
        <v>383.27699999999999</v>
      </c>
    </row>
    <row r="43519" spans="4:5" x14ac:dyDescent="0.25">
      <c r="D43519" s="31">
        <v>-273.839</v>
      </c>
      <c r="E43519" s="28">
        <v>383.34399999999999</v>
      </c>
    </row>
    <row r="43520" spans="4:5" x14ac:dyDescent="0.25">
      <c r="D43520" s="31">
        <v>-273.82299999999998</v>
      </c>
      <c r="E43520" s="28">
        <v>383.411</v>
      </c>
    </row>
    <row r="43521" spans="4:5" x14ac:dyDescent="0.25">
      <c r="D43521" s="31">
        <v>-273.80700000000002</v>
      </c>
      <c r="E43521" s="28">
        <v>383.47699999999998</v>
      </c>
    </row>
    <row r="43522" spans="4:5" x14ac:dyDescent="0.25">
      <c r="D43522" s="31">
        <v>-273.791</v>
      </c>
      <c r="E43522" s="28">
        <v>383.54399999999998</v>
      </c>
    </row>
    <row r="43523" spans="4:5" x14ac:dyDescent="0.25">
      <c r="D43523" s="31">
        <v>-273.77499999999998</v>
      </c>
      <c r="E43523" s="28">
        <v>383.61</v>
      </c>
    </row>
    <row r="43524" spans="4:5" x14ac:dyDescent="0.25">
      <c r="D43524" s="31">
        <v>-273.75900000000001</v>
      </c>
      <c r="E43524" s="28">
        <v>383.67700000000002</v>
      </c>
    </row>
    <row r="43525" spans="4:5" x14ac:dyDescent="0.25">
      <c r="D43525" s="31">
        <v>-273.74299999999999</v>
      </c>
      <c r="E43525" s="28">
        <v>383.74400000000003</v>
      </c>
    </row>
    <row r="43526" spans="4:5" x14ac:dyDescent="0.25">
      <c r="D43526" s="31">
        <v>-273.72699999999998</v>
      </c>
      <c r="E43526" s="28">
        <v>383.81</v>
      </c>
    </row>
    <row r="43527" spans="4:5" x14ac:dyDescent="0.25">
      <c r="D43527" s="31">
        <v>-273.71100000000001</v>
      </c>
      <c r="E43527" s="28">
        <v>383.87700000000001</v>
      </c>
    </row>
    <row r="43528" spans="4:5" x14ac:dyDescent="0.25">
      <c r="D43528" s="31">
        <v>-273.69499999999999</v>
      </c>
      <c r="E43528" s="28">
        <v>383.94400000000002</v>
      </c>
    </row>
    <row r="43529" spans="4:5" x14ac:dyDescent="0.25">
      <c r="D43529" s="31">
        <v>-273.67899999999997</v>
      </c>
      <c r="E43529" s="28">
        <v>384.01</v>
      </c>
    </row>
    <row r="43530" spans="4:5" x14ac:dyDescent="0.25">
      <c r="D43530" s="31">
        <v>-273.66300000000001</v>
      </c>
      <c r="E43530" s="28">
        <v>384.077</v>
      </c>
    </row>
    <row r="43531" spans="4:5" x14ac:dyDescent="0.25">
      <c r="D43531" s="31">
        <v>-273.64699999999999</v>
      </c>
      <c r="E43531" s="28">
        <v>384.14400000000001</v>
      </c>
    </row>
    <row r="43532" spans="4:5" x14ac:dyDescent="0.25">
      <c r="D43532" s="31">
        <v>-273.63099999999997</v>
      </c>
      <c r="E43532" s="28">
        <v>384.21</v>
      </c>
    </row>
    <row r="43533" spans="4:5" x14ac:dyDescent="0.25">
      <c r="D43533" s="31">
        <v>-273.61500000000001</v>
      </c>
      <c r="E43533" s="28">
        <v>384.27699999999999</v>
      </c>
    </row>
    <row r="43534" spans="4:5" x14ac:dyDescent="0.25">
      <c r="D43534" s="31">
        <v>-273.59899999999999</v>
      </c>
      <c r="E43534" s="28">
        <v>384.34399999999999</v>
      </c>
    </row>
    <row r="43535" spans="4:5" x14ac:dyDescent="0.25">
      <c r="D43535" s="31">
        <v>-273.58300000000003</v>
      </c>
      <c r="E43535" s="28">
        <v>384.411</v>
      </c>
    </row>
    <row r="43536" spans="4:5" x14ac:dyDescent="0.25">
      <c r="D43536" s="31">
        <v>-273.56700000000001</v>
      </c>
      <c r="E43536" s="28">
        <v>384.47699999999998</v>
      </c>
    </row>
    <row r="43537" spans="4:5" x14ac:dyDescent="0.25">
      <c r="D43537" s="31">
        <v>-273.55099999999999</v>
      </c>
      <c r="E43537" s="28">
        <v>384.54399999999998</v>
      </c>
    </row>
    <row r="43538" spans="4:5" x14ac:dyDescent="0.25">
      <c r="D43538" s="31">
        <v>-273.53500000000003</v>
      </c>
      <c r="E43538" s="28">
        <v>384.61099999999999</v>
      </c>
    </row>
    <row r="43539" spans="4:5" x14ac:dyDescent="0.25">
      <c r="D43539" s="31">
        <v>-273.51900000000001</v>
      </c>
      <c r="E43539" s="28">
        <v>384.678</v>
      </c>
    </row>
    <row r="43540" spans="4:5" x14ac:dyDescent="0.25">
      <c r="D43540" s="31">
        <v>-273.50299999999999</v>
      </c>
      <c r="E43540" s="28">
        <v>384.745</v>
      </c>
    </row>
    <row r="43541" spans="4:5" x14ac:dyDescent="0.25">
      <c r="D43541" s="31">
        <v>-273.48700000000002</v>
      </c>
      <c r="E43541" s="28">
        <v>384.81200000000001</v>
      </c>
    </row>
    <row r="43542" spans="4:5" x14ac:dyDescent="0.25">
      <c r="D43542" s="31">
        <v>-273.471</v>
      </c>
      <c r="E43542" s="28">
        <v>384.87799999999999</v>
      </c>
    </row>
    <row r="43543" spans="4:5" x14ac:dyDescent="0.25">
      <c r="D43543" s="31">
        <v>-273.45499999999998</v>
      </c>
      <c r="E43543" s="28">
        <v>384.94499999999999</v>
      </c>
    </row>
    <row r="43544" spans="4:5" x14ac:dyDescent="0.25">
      <c r="D43544" s="31">
        <v>-273.43900000000002</v>
      </c>
      <c r="E43544" s="28">
        <v>385.012</v>
      </c>
    </row>
    <row r="43545" spans="4:5" x14ac:dyDescent="0.25">
      <c r="D43545" s="31">
        <v>-273.423</v>
      </c>
      <c r="E43545" s="28">
        <v>385.07900000000001</v>
      </c>
    </row>
    <row r="43546" spans="4:5" x14ac:dyDescent="0.25">
      <c r="D43546" s="31">
        <v>-273.40699999999998</v>
      </c>
      <c r="E43546" s="28">
        <v>385.14600000000002</v>
      </c>
    </row>
    <row r="43547" spans="4:5" x14ac:dyDescent="0.25">
      <c r="D43547" s="31">
        <v>-273.39100000000002</v>
      </c>
      <c r="E43547" s="28">
        <v>385.21300000000002</v>
      </c>
    </row>
    <row r="43548" spans="4:5" x14ac:dyDescent="0.25">
      <c r="D43548" s="31">
        <v>-273.375</v>
      </c>
      <c r="E43548" s="28">
        <v>385.28</v>
      </c>
    </row>
    <row r="43549" spans="4:5" x14ac:dyDescent="0.25">
      <c r="D43549" s="31">
        <v>-273.35899999999998</v>
      </c>
      <c r="E43549" s="28">
        <v>385.34699999999998</v>
      </c>
    </row>
    <row r="43550" spans="4:5" x14ac:dyDescent="0.25">
      <c r="D43550" s="31">
        <v>-273.34300000000002</v>
      </c>
      <c r="E43550" s="28">
        <v>385.41399999999999</v>
      </c>
    </row>
    <row r="43551" spans="4:5" x14ac:dyDescent="0.25">
      <c r="D43551" s="31">
        <v>-273.327</v>
      </c>
      <c r="E43551" s="28">
        <v>385.48099999999999</v>
      </c>
    </row>
    <row r="43552" spans="4:5" x14ac:dyDescent="0.25">
      <c r="D43552" s="31">
        <v>-273.31099999999998</v>
      </c>
      <c r="E43552" s="28">
        <v>385.548</v>
      </c>
    </row>
    <row r="43553" spans="4:5" x14ac:dyDescent="0.25">
      <c r="D43553" s="31">
        <v>-273.29500000000002</v>
      </c>
      <c r="E43553" s="28">
        <v>385.61500000000001</v>
      </c>
    </row>
    <row r="43554" spans="4:5" x14ac:dyDescent="0.25">
      <c r="D43554" s="31">
        <v>-273.279</v>
      </c>
      <c r="E43554" s="28">
        <v>385.68200000000002</v>
      </c>
    </row>
    <row r="43555" spans="4:5" x14ac:dyDescent="0.25">
      <c r="D43555" s="31">
        <v>-273.26299999999998</v>
      </c>
      <c r="E43555" s="28">
        <v>385.74900000000002</v>
      </c>
    </row>
    <row r="43556" spans="4:5" x14ac:dyDescent="0.25">
      <c r="D43556" s="31">
        <v>-273.24700000000001</v>
      </c>
      <c r="E43556" s="28">
        <v>385.81599999999997</v>
      </c>
    </row>
    <row r="43557" spans="4:5" x14ac:dyDescent="0.25">
      <c r="D43557" s="31">
        <v>-273.23099999999999</v>
      </c>
      <c r="E43557" s="28">
        <v>385.88299999999998</v>
      </c>
    </row>
    <row r="43558" spans="4:5" x14ac:dyDescent="0.25">
      <c r="D43558" s="31">
        <v>-273.21499999999997</v>
      </c>
      <c r="E43558" s="28">
        <v>385.95</v>
      </c>
    </row>
    <row r="43559" spans="4:5" x14ac:dyDescent="0.25">
      <c r="D43559" s="31">
        <v>-273.19900000000001</v>
      </c>
      <c r="E43559" s="28">
        <v>386.017</v>
      </c>
    </row>
    <row r="43560" spans="4:5" x14ac:dyDescent="0.25">
      <c r="D43560" s="31">
        <v>-273.18299999999999</v>
      </c>
      <c r="E43560" s="28">
        <v>386.084</v>
      </c>
    </row>
    <row r="43561" spans="4:5" x14ac:dyDescent="0.25">
      <c r="D43561" s="31">
        <v>-273.16699999999997</v>
      </c>
      <c r="E43561" s="28">
        <v>386.15100000000001</v>
      </c>
    </row>
    <row r="43562" spans="4:5" x14ac:dyDescent="0.25">
      <c r="D43562" s="31">
        <v>-273.15100000000001</v>
      </c>
      <c r="E43562" s="28">
        <v>386.21800000000002</v>
      </c>
    </row>
    <row r="43563" spans="4:5" x14ac:dyDescent="0.25">
      <c r="D43563" s="31">
        <v>-273.13499999999999</v>
      </c>
      <c r="E43563" s="28">
        <v>386.286</v>
      </c>
    </row>
    <row r="43564" spans="4:5" x14ac:dyDescent="0.25">
      <c r="D43564" s="31">
        <v>-273.11900000000003</v>
      </c>
      <c r="E43564" s="28">
        <v>386.35300000000001</v>
      </c>
    </row>
    <row r="43565" spans="4:5" x14ac:dyDescent="0.25">
      <c r="D43565" s="31">
        <v>-273.10300000000001</v>
      </c>
      <c r="E43565" s="28">
        <v>386.42</v>
      </c>
    </row>
    <row r="43566" spans="4:5" x14ac:dyDescent="0.25">
      <c r="D43566" s="31">
        <v>-273.08699999999999</v>
      </c>
      <c r="E43566" s="28">
        <v>386.48700000000002</v>
      </c>
    </row>
    <row r="43567" spans="4:5" x14ac:dyDescent="0.25">
      <c r="D43567" s="31">
        <v>-273.07100000000003</v>
      </c>
      <c r="E43567" s="28">
        <v>386.55399999999997</v>
      </c>
    </row>
    <row r="43568" spans="4:5" x14ac:dyDescent="0.25">
      <c r="D43568" s="31">
        <v>-273.05500000000001</v>
      </c>
      <c r="E43568" s="28">
        <v>386.62099999999998</v>
      </c>
    </row>
    <row r="43569" spans="4:5" x14ac:dyDescent="0.25">
      <c r="D43569" s="31">
        <v>-273.03899999999999</v>
      </c>
      <c r="E43569" s="28">
        <v>386.68900000000002</v>
      </c>
    </row>
    <row r="43570" spans="4:5" x14ac:dyDescent="0.25">
      <c r="D43570" s="31">
        <v>-273.02300000000002</v>
      </c>
      <c r="E43570" s="28">
        <v>386.75599999999997</v>
      </c>
    </row>
    <row r="43571" spans="4:5" x14ac:dyDescent="0.25">
      <c r="D43571" s="31">
        <v>-273.00700000000001</v>
      </c>
      <c r="E43571" s="28">
        <v>386.82299999999998</v>
      </c>
    </row>
    <row r="43572" spans="4:5" x14ac:dyDescent="0.25">
      <c r="D43572" s="31">
        <v>-272.99099999999999</v>
      </c>
      <c r="E43572" s="28">
        <v>386.89</v>
      </c>
    </row>
    <row r="43573" spans="4:5" x14ac:dyDescent="0.25">
      <c r="D43573" s="31">
        <v>-272.97500000000002</v>
      </c>
      <c r="E43573" s="28">
        <v>386.95800000000003</v>
      </c>
    </row>
    <row r="43574" spans="4:5" x14ac:dyDescent="0.25">
      <c r="D43574" s="31">
        <v>-272.959</v>
      </c>
      <c r="E43574" s="28">
        <v>387.02499999999998</v>
      </c>
    </row>
    <row r="43575" spans="4:5" x14ac:dyDescent="0.25">
      <c r="D43575" s="31">
        <v>-272.94299999999998</v>
      </c>
      <c r="E43575" s="28">
        <v>387.09199999999998</v>
      </c>
    </row>
    <row r="43576" spans="4:5" x14ac:dyDescent="0.25">
      <c r="D43576" s="31">
        <v>-272.92700000000002</v>
      </c>
      <c r="E43576" s="28">
        <v>387.16</v>
      </c>
    </row>
    <row r="43577" spans="4:5" x14ac:dyDescent="0.25">
      <c r="D43577" s="31">
        <v>-272.911</v>
      </c>
      <c r="E43577" s="28">
        <v>387.22699999999998</v>
      </c>
    </row>
    <row r="43578" spans="4:5" x14ac:dyDescent="0.25">
      <c r="D43578" s="31">
        <v>-272.89499999999998</v>
      </c>
      <c r="E43578" s="28">
        <v>387.29399999999998</v>
      </c>
    </row>
    <row r="43579" spans="4:5" x14ac:dyDescent="0.25">
      <c r="D43579" s="31">
        <v>-272.87900000000002</v>
      </c>
      <c r="E43579" s="28">
        <v>387.36200000000002</v>
      </c>
    </row>
    <row r="43580" spans="4:5" x14ac:dyDescent="0.25">
      <c r="D43580" s="31">
        <v>-272.863</v>
      </c>
      <c r="E43580" s="28">
        <v>387.42899999999997</v>
      </c>
    </row>
    <row r="43581" spans="4:5" x14ac:dyDescent="0.25">
      <c r="D43581" s="31">
        <v>-272.84699999999998</v>
      </c>
      <c r="E43581" s="28">
        <v>387.49599999999998</v>
      </c>
    </row>
    <row r="43582" spans="4:5" x14ac:dyDescent="0.25">
      <c r="D43582" s="31">
        <v>-272.83100000000002</v>
      </c>
      <c r="E43582" s="28">
        <v>387.56400000000002</v>
      </c>
    </row>
    <row r="43583" spans="4:5" x14ac:dyDescent="0.25">
      <c r="D43583" s="31">
        <v>-272.815</v>
      </c>
      <c r="E43583" s="28">
        <v>387.63099999999997</v>
      </c>
    </row>
    <row r="43584" spans="4:5" x14ac:dyDescent="0.25">
      <c r="D43584" s="31">
        <v>-272.79899999999998</v>
      </c>
      <c r="E43584" s="28">
        <v>387.69900000000001</v>
      </c>
    </row>
    <row r="43585" spans="4:5" x14ac:dyDescent="0.25">
      <c r="D43585" s="31">
        <v>-272.78300000000002</v>
      </c>
      <c r="E43585" s="28">
        <v>387.76600000000002</v>
      </c>
    </row>
    <row r="43586" spans="4:5" x14ac:dyDescent="0.25">
      <c r="D43586" s="31">
        <v>-272.767</v>
      </c>
      <c r="E43586" s="28">
        <v>387.83300000000003</v>
      </c>
    </row>
    <row r="43587" spans="4:5" x14ac:dyDescent="0.25">
      <c r="D43587" s="31">
        <v>-272.75099999999998</v>
      </c>
      <c r="E43587" s="28">
        <v>387.90100000000001</v>
      </c>
    </row>
    <row r="43588" spans="4:5" x14ac:dyDescent="0.25">
      <c r="D43588" s="31">
        <v>-272.73500000000001</v>
      </c>
      <c r="E43588" s="28">
        <v>387.96800000000002</v>
      </c>
    </row>
    <row r="43589" spans="4:5" x14ac:dyDescent="0.25">
      <c r="D43589" s="31">
        <v>-272.71899999999999</v>
      </c>
      <c r="E43589" s="28">
        <v>388.036</v>
      </c>
    </row>
    <row r="43590" spans="4:5" x14ac:dyDescent="0.25">
      <c r="D43590" s="31">
        <v>-272.70299999999997</v>
      </c>
      <c r="E43590" s="28">
        <v>388.10300000000001</v>
      </c>
    </row>
    <row r="43591" spans="4:5" x14ac:dyDescent="0.25">
      <c r="D43591" s="31">
        <v>-272.68799999999999</v>
      </c>
      <c r="E43591" s="28">
        <v>388.17099999999999</v>
      </c>
    </row>
    <row r="43592" spans="4:5" x14ac:dyDescent="0.25">
      <c r="D43592" s="31">
        <v>-272.67200000000003</v>
      </c>
      <c r="E43592" s="28">
        <v>388.238</v>
      </c>
    </row>
    <row r="43593" spans="4:5" x14ac:dyDescent="0.25">
      <c r="D43593" s="31">
        <v>-272.65600000000001</v>
      </c>
      <c r="E43593" s="28">
        <v>388.30599999999998</v>
      </c>
    </row>
    <row r="43594" spans="4:5" x14ac:dyDescent="0.25">
      <c r="D43594" s="31">
        <v>-272.64</v>
      </c>
      <c r="E43594" s="28">
        <v>388.37299999999999</v>
      </c>
    </row>
    <row r="43595" spans="4:5" x14ac:dyDescent="0.25">
      <c r="D43595" s="31">
        <v>-272.62400000000002</v>
      </c>
      <c r="E43595" s="28">
        <v>388.44099999999997</v>
      </c>
    </row>
    <row r="43596" spans="4:5" x14ac:dyDescent="0.25">
      <c r="D43596" s="31">
        <v>-272.608</v>
      </c>
      <c r="E43596" s="28">
        <v>388.50900000000001</v>
      </c>
    </row>
    <row r="43597" spans="4:5" x14ac:dyDescent="0.25">
      <c r="D43597" s="31">
        <v>-272.59199999999998</v>
      </c>
      <c r="E43597" s="28">
        <v>388.57600000000002</v>
      </c>
    </row>
    <row r="43598" spans="4:5" x14ac:dyDescent="0.25">
      <c r="D43598" s="31">
        <v>-272.57600000000002</v>
      </c>
      <c r="E43598" s="28">
        <v>388.64400000000001</v>
      </c>
    </row>
    <row r="43599" spans="4:5" x14ac:dyDescent="0.25">
      <c r="D43599" s="31">
        <v>-272.56</v>
      </c>
      <c r="E43599" s="28">
        <v>388.71100000000001</v>
      </c>
    </row>
    <row r="43600" spans="4:5" x14ac:dyDescent="0.25">
      <c r="D43600" s="31">
        <v>-272.54399999999998</v>
      </c>
      <c r="E43600" s="28">
        <v>388.779</v>
      </c>
    </row>
    <row r="43601" spans="4:5" x14ac:dyDescent="0.25">
      <c r="D43601" s="31">
        <v>-272.52800000000002</v>
      </c>
      <c r="E43601" s="28">
        <v>388.84699999999998</v>
      </c>
    </row>
    <row r="43602" spans="4:5" x14ac:dyDescent="0.25">
      <c r="D43602" s="31">
        <v>-272.512</v>
      </c>
      <c r="E43602" s="28">
        <v>388.91399999999999</v>
      </c>
    </row>
    <row r="43603" spans="4:5" x14ac:dyDescent="0.25">
      <c r="D43603" s="31">
        <v>-272.49599999999998</v>
      </c>
      <c r="E43603" s="28">
        <v>388.98200000000003</v>
      </c>
    </row>
    <row r="43604" spans="4:5" x14ac:dyDescent="0.25">
      <c r="D43604" s="31">
        <v>-272.48</v>
      </c>
      <c r="E43604" s="28">
        <v>389.05</v>
      </c>
    </row>
    <row r="43605" spans="4:5" x14ac:dyDescent="0.25">
      <c r="D43605" s="31">
        <v>-272.464</v>
      </c>
      <c r="E43605" s="28">
        <v>389.11700000000002</v>
      </c>
    </row>
    <row r="43606" spans="4:5" x14ac:dyDescent="0.25">
      <c r="D43606" s="31">
        <v>-272.44799999999998</v>
      </c>
      <c r="E43606" s="28">
        <v>389.185</v>
      </c>
    </row>
    <row r="43607" spans="4:5" x14ac:dyDescent="0.25">
      <c r="D43607" s="31">
        <v>-272.43200000000002</v>
      </c>
      <c r="E43607" s="28">
        <v>389.25299999999999</v>
      </c>
    </row>
    <row r="43608" spans="4:5" x14ac:dyDescent="0.25">
      <c r="D43608" s="31">
        <v>-272.416</v>
      </c>
      <c r="E43608" s="28">
        <v>389.32</v>
      </c>
    </row>
    <row r="43609" spans="4:5" x14ac:dyDescent="0.25">
      <c r="D43609" s="31">
        <v>-272.39999999999998</v>
      </c>
      <c r="E43609" s="28">
        <v>389.38799999999998</v>
      </c>
    </row>
    <row r="43610" spans="4:5" x14ac:dyDescent="0.25">
      <c r="D43610" s="31">
        <v>-272.38400000000001</v>
      </c>
      <c r="E43610" s="28">
        <v>389.45600000000002</v>
      </c>
    </row>
    <row r="43611" spans="4:5" x14ac:dyDescent="0.25">
      <c r="D43611" s="31">
        <v>-272.36799999999999</v>
      </c>
      <c r="E43611" s="28">
        <v>389.524</v>
      </c>
    </row>
    <row r="43612" spans="4:5" x14ac:dyDescent="0.25">
      <c r="D43612" s="31">
        <v>-272.35199999999998</v>
      </c>
      <c r="E43612" s="28">
        <v>389.59100000000001</v>
      </c>
    </row>
    <row r="43613" spans="4:5" x14ac:dyDescent="0.25">
      <c r="D43613" s="31">
        <v>-272.33600000000001</v>
      </c>
      <c r="E43613" s="28">
        <v>389.65899999999999</v>
      </c>
    </row>
    <row r="43614" spans="4:5" x14ac:dyDescent="0.25">
      <c r="D43614" s="31">
        <v>-272.32</v>
      </c>
      <c r="E43614" s="28">
        <v>389.72699999999998</v>
      </c>
    </row>
    <row r="43615" spans="4:5" x14ac:dyDescent="0.25">
      <c r="D43615" s="31">
        <v>-272.30399999999997</v>
      </c>
      <c r="E43615" s="28">
        <v>389.79500000000002</v>
      </c>
    </row>
    <row r="43616" spans="4:5" x14ac:dyDescent="0.25">
      <c r="D43616" s="31">
        <v>-272.28800000000001</v>
      </c>
      <c r="E43616" s="28">
        <v>389.863</v>
      </c>
    </row>
    <row r="43617" spans="4:5" x14ac:dyDescent="0.25">
      <c r="D43617" s="31">
        <v>-272.27199999999999</v>
      </c>
      <c r="E43617" s="28">
        <v>389.93</v>
      </c>
    </row>
    <row r="43618" spans="4:5" x14ac:dyDescent="0.25">
      <c r="D43618" s="31">
        <v>-272.25599999999997</v>
      </c>
      <c r="E43618" s="28">
        <v>389.99799999999999</v>
      </c>
    </row>
    <row r="43619" spans="4:5" x14ac:dyDescent="0.25">
      <c r="D43619" s="31">
        <v>-272.24</v>
      </c>
      <c r="E43619" s="28">
        <v>390.06599999999997</v>
      </c>
    </row>
    <row r="43620" spans="4:5" x14ac:dyDescent="0.25">
      <c r="D43620" s="31">
        <v>-272.22399999999999</v>
      </c>
      <c r="E43620" s="28">
        <v>390.13400000000001</v>
      </c>
    </row>
    <row r="43621" spans="4:5" x14ac:dyDescent="0.25">
      <c r="D43621" s="31">
        <v>-272.20800000000003</v>
      </c>
      <c r="E43621" s="28">
        <v>390.202</v>
      </c>
    </row>
    <row r="43622" spans="4:5" x14ac:dyDescent="0.25">
      <c r="D43622" s="31">
        <v>-272.19200000000001</v>
      </c>
      <c r="E43622" s="28">
        <v>390.27</v>
      </c>
    </row>
    <row r="43623" spans="4:5" x14ac:dyDescent="0.25">
      <c r="D43623" s="31">
        <v>-272.17599999999999</v>
      </c>
      <c r="E43623" s="28">
        <v>390.33800000000002</v>
      </c>
    </row>
    <row r="43624" spans="4:5" x14ac:dyDescent="0.25">
      <c r="D43624" s="31">
        <v>-272.16000000000003</v>
      </c>
      <c r="E43624" s="28">
        <v>390.40600000000001</v>
      </c>
    </row>
    <row r="43625" spans="4:5" x14ac:dyDescent="0.25">
      <c r="D43625" s="31">
        <v>-272.14400000000001</v>
      </c>
      <c r="E43625" s="28">
        <v>390.47399999999999</v>
      </c>
    </row>
    <row r="43626" spans="4:5" x14ac:dyDescent="0.25">
      <c r="D43626" s="31">
        <v>-272.12799999999999</v>
      </c>
      <c r="E43626" s="28">
        <v>390.54199999999997</v>
      </c>
    </row>
    <row r="43627" spans="4:5" x14ac:dyDescent="0.25">
      <c r="D43627" s="31">
        <v>-272.11200000000002</v>
      </c>
      <c r="E43627" s="28">
        <v>390.61</v>
      </c>
    </row>
    <row r="43628" spans="4:5" x14ac:dyDescent="0.25">
      <c r="D43628" s="31">
        <v>-272.096</v>
      </c>
      <c r="E43628" s="28">
        <v>390.678</v>
      </c>
    </row>
    <row r="43629" spans="4:5" x14ac:dyDescent="0.25">
      <c r="D43629" s="31">
        <v>-272.08</v>
      </c>
      <c r="E43629" s="28">
        <v>390.74599999999998</v>
      </c>
    </row>
    <row r="43630" spans="4:5" x14ac:dyDescent="0.25">
      <c r="D43630" s="31">
        <v>-272.06400000000002</v>
      </c>
      <c r="E43630" s="28">
        <v>390.81400000000002</v>
      </c>
    </row>
    <row r="43631" spans="4:5" x14ac:dyDescent="0.25">
      <c r="D43631" s="31">
        <v>-272.048</v>
      </c>
      <c r="E43631" s="28">
        <v>390.88200000000001</v>
      </c>
    </row>
    <row r="43632" spans="4:5" x14ac:dyDescent="0.25">
      <c r="D43632" s="31">
        <v>-272.03199999999998</v>
      </c>
      <c r="E43632" s="28">
        <v>390.95</v>
      </c>
    </row>
    <row r="43633" spans="4:5" x14ac:dyDescent="0.25">
      <c r="D43633" s="31">
        <v>-272.01600000000002</v>
      </c>
      <c r="E43633" s="28">
        <v>391.01799999999997</v>
      </c>
    </row>
    <row r="43634" spans="4:5" x14ac:dyDescent="0.25">
      <c r="D43634" s="31">
        <v>-272</v>
      </c>
      <c r="E43634" s="28">
        <v>391.08600000000001</v>
      </c>
    </row>
    <row r="43635" spans="4:5" x14ac:dyDescent="0.25">
      <c r="D43635" s="31">
        <v>-271.98399999999998</v>
      </c>
      <c r="E43635" s="28">
        <v>391.154</v>
      </c>
    </row>
    <row r="43636" spans="4:5" x14ac:dyDescent="0.25">
      <c r="D43636" s="31">
        <v>-271.96800000000002</v>
      </c>
      <c r="E43636" s="28">
        <v>391.22199999999998</v>
      </c>
    </row>
    <row r="43637" spans="4:5" x14ac:dyDescent="0.25">
      <c r="D43637" s="31">
        <v>-271.952</v>
      </c>
      <c r="E43637" s="28">
        <v>391.29</v>
      </c>
    </row>
    <row r="43638" spans="4:5" x14ac:dyDescent="0.25">
      <c r="D43638" s="31">
        <v>-271.93599999999998</v>
      </c>
      <c r="E43638" s="28">
        <v>391.358</v>
      </c>
    </row>
    <row r="43639" spans="4:5" x14ac:dyDescent="0.25">
      <c r="D43639" s="31">
        <v>-271.92</v>
      </c>
      <c r="E43639" s="28">
        <v>391.42599999999999</v>
      </c>
    </row>
    <row r="43640" spans="4:5" x14ac:dyDescent="0.25">
      <c r="D43640" s="31">
        <v>-271.904</v>
      </c>
      <c r="E43640" s="28">
        <v>391.49400000000003</v>
      </c>
    </row>
    <row r="43641" spans="4:5" x14ac:dyDescent="0.25">
      <c r="D43641" s="31">
        <v>-271.88799999999998</v>
      </c>
      <c r="E43641" s="28">
        <v>391.56200000000001</v>
      </c>
    </row>
    <row r="43642" spans="4:5" x14ac:dyDescent="0.25">
      <c r="D43642" s="31">
        <v>-271.87200000000001</v>
      </c>
      <c r="E43642" s="28">
        <v>391.63099999999997</v>
      </c>
    </row>
    <row r="43643" spans="4:5" x14ac:dyDescent="0.25">
      <c r="D43643" s="31">
        <v>-271.85599999999999</v>
      </c>
      <c r="E43643" s="28">
        <v>391.69900000000001</v>
      </c>
    </row>
    <row r="43644" spans="4:5" x14ac:dyDescent="0.25">
      <c r="D43644" s="31">
        <v>-271.83999999999997</v>
      </c>
      <c r="E43644" s="28">
        <v>391.767</v>
      </c>
    </row>
    <row r="43645" spans="4:5" x14ac:dyDescent="0.25">
      <c r="D43645" s="31">
        <v>-271.82400000000001</v>
      </c>
      <c r="E43645" s="28">
        <v>391.83499999999998</v>
      </c>
    </row>
    <row r="43646" spans="4:5" x14ac:dyDescent="0.25">
      <c r="D43646" s="31">
        <v>-271.80799999999999</v>
      </c>
      <c r="E43646" s="28">
        <v>391.90300000000002</v>
      </c>
    </row>
    <row r="43647" spans="4:5" x14ac:dyDescent="0.25">
      <c r="D43647" s="31">
        <v>-271.79199999999997</v>
      </c>
      <c r="E43647" s="28">
        <v>391.97199999999998</v>
      </c>
    </row>
    <row r="43648" spans="4:5" x14ac:dyDescent="0.25">
      <c r="D43648" s="31">
        <v>-271.77600000000001</v>
      </c>
      <c r="E43648" s="28">
        <v>392.04</v>
      </c>
    </row>
    <row r="43649" spans="4:5" x14ac:dyDescent="0.25">
      <c r="D43649" s="31">
        <v>-271.76</v>
      </c>
      <c r="E43649" s="28">
        <v>392.108</v>
      </c>
    </row>
    <row r="43650" spans="4:5" x14ac:dyDescent="0.25">
      <c r="D43650" s="31">
        <v>-271.74400000000003</v>
      </c>
      <c r="E43650" s="28">
        <v>392.17599999999999</v>
      </c>
    </row>
    <row r="43651" spans="4:5" x14ac:dyDescent="0.25">
      <c r="D43651" s="31">
        <v>-271.72800000000001</v>
      </c>
      <c r="E43651" s="28">
        <v>392.245</v>
      </c>
    </row>
    <row r="43652" spans="4:5" x14ac:dyDescent="0.25">
      <c r="D43652" s="31">
        <v>-271.71199999999999</v>
      </c>
      <c r="E43652" s="28">
        <v>392.31299999999999</v>
      </c>
    </row>
    <row r="43653" spans="4:5" x14ac:dyDescent="0.25">
      <c r="D43653" s="31">
        <v>-271.69600000000003</v>
      </c>
      <c r="E43653" s="28">
        <v>392.38099999999997</v>
      </c>
    </row>
    <row r="43654" spans="4:5" x14ac:dyDescent="0.25">
      <c r="D43654" s="31">
        <v>-271.68</v>
      </c>
      <c r="E43654" s="28">
        <v>392.45</v>
      </c>
    </row>
    <row r="43655" spans="4:5" x14ac:dyDescent="0.25">
      <c r="D43655" s="31">
        <v>-271.66399999999999</v>
      </c>
      <c r="E43655" s="28">
        <v>392.51799999999997</v>
      </c>
    </row>
    <row r="43656" spans="4:5" x14ac:dyDescent="0.25">
      <c r="D43656" s="31">
        <v>-271.64800000000002</v>
      </c>
      <c r="E43656" s="28">
        <v>392.58600000000001</v>
      </c>
    </row>
    <row r="43657" spans="4:5" x14ac:dyDescent="0.25">
      <c r="D43657" s="31">
        <v>-271.63200000000001</v>
      </c>
      <c r="E43657" s="28">
        <v>392.65499999999997</v>
      </c>
    </row>
    <row r="43658" spans="4:5" x14ac:dyDescent="0.25">
      <c r="D43658" s="31">
        <v>-271.61599999999999</v>
      </c>
      <c r="E43658" s="28">
        <v>392.72300000000001</v>
      </c>
    </row>
    <row r="43659" spans="4:5" x14ac:dyDescent="0.25">
      <c r="D43659" s="31">
        <v>-271.60000000000002</v>
      </c>
      <c r="E43659" s="28">
        <v>392.791</v>
      </c>
    </row>
    <row r="43660" spans="4:5" x14ac:dyDescent="0.25">
      <c r="D43660" s="31">
        <v>-271.584</v>
      </c>
      <c r="E43660" s="28">
        <v>392.86</v>
      </c>
    </row>
    <row r="43661" spans="4:5" x14ac:dyDescent="0.25">
      <c r="D43661" s="31">
        <v>-271.56799999999998</v>
      </c>
      <c r="E43661" s="28">
        <v>392.928</v>
      </c>
    </row>
    <row r="43662" spans="4:5" x14ac:dyDescent="0.25">
      <c r="D43662" s="31">
        <v>-271.55200000000002</v>
      </c>
      <c r="E43662" s="28">
        <v>392.99599999999998</v>
      </c>
    </row>
    <row r="43663" spans="4:5" x14ac:dyDescent="0.25">
      <c r="D43663" s="31">
        <v>-271.536</v>
      </c>
      <c r="E43663" s="28">
        <v>393.065</v>
      </c>
    </row>
    <row r="43664" spans="4:5" x14ac:dyDescent="0.25">
      <c r="D43664" s="31">
        <v>-271.52</v>
      </c>
      <c r="E43664" s="28">
        <v>393.13299999999998</v>
      </c>
    </row>
    <row r="43665" spans="4:5" x14ac:dyDescent="0.25">
      <c r="D43665" s="31">
        <v>-271.50400000000002</v>
      </c>
      <c r="E43665" s="28">
        <v>393.202</v>
      </c>
    </row>
    <row r="43666" spans="4:5" x14ac:dyDescent="0.25">
      <c r="D43666" s="31">
        <v>-271.488</v>
      </c>
      <c r="E43666" s="28">
        <v>393.27</v>
      </c>
    </row>
    <row r="43667" spans="4:5" x14ac:dyDescent="0.25">
      <c r="D43667" s="31">
        <v>-271.47199999999998</v>
      </c>
      <c r="E43667" s="28">
        <v>393.339</v>
      </c>
    </row>
    <row r="43668" spans="4:5" x14ac:dyDescent="0.25">
      <c r="D43668" s="31">
        <v>-271.45600000000002</v>
      </c>
      <c r="E43668" s="28">
        <v>393.40699999999998</v>
      </c>
    </row>
    <row r="43669" spans="4:5" x14ac:dyDescent="0.25">
      <c r="D43669" s="31">
        <v>-271.44</v>
      </c>
      <c r="E43669" s="28">
        <v>393.476</v>
      </c>
    </row>
    <row r="43670" spans="4:5" x14ac:dyDescent="0.25">
      <c r="D43670" s="31">
        <v>-271.42399999999998</v>
      </c>
      <c r="E43670" s="28">
        <v>393.54399999999998</v>
      </c>
    </row>
    <row r="43671" spans="4:5" x14ac:dyDescent="0.25">
      <c r="D43671" s="31">
        <v>-271.40800000000002</v>
      </c>
      <c r="E43671" s="28">
        <v>393.613</v>
      </c>
    </row>
    <row r="43672" spans="4:5" x14ac:dyDescent="0.25">
      <c r="D43672" s="31">
        <v>-271.392</v>
      </c>
      <c r="E43672" s="28">
        <v>393.68099999999998</v>
      </c>
    </row>
    <row r="43673" spans="4:5" x14ac:dyDescent="0.25">
      <c r="D43673" s="31">
        <v>-271.37599999999998</v>
      </c>
      <c r="E43673" s="28">
        <v>393.75</v>
      </c>
    </row>
    <row r="43674" spans="4:5" x14ac:dyDescent="0.25">
      <c r="D43674" s="31">
        <v>-271.36</v>
      </c>
      <c r="E43674" s="28">
        <v>393.81799999999998</v>
      </c>
    </row>
    <row r="43675" spans="4:5" x14ac:dyDescent="0.25">
      <c r="D43675" s="31">
        <v>-271.34399999999999</v>
      </c>
      <c r="E43675" s="28">
        <v>393.887</v>
      </c>
    </row>
    <row r="43676" spans="4:5" x14ac:dyDescent="0.25">
      <c r="D43676" s="31">
        <v>-271.32799999999997</v>
      </c>
      <c r="E43676" s="28">
        <v>393.95600000000002</v>
      </c>
    </row>
    <row r="43677" spans="4:5" x14ac:dyDescent="0.25">
      <c r="D43677" s="31">
        <v>-271.31200000000001</v>
      </c>
      <c r="E43677" s="28">
        <v>394.024</v>
      </c>
    </row>
    <row r="43678" spans="4:5" x14ac:dyDescent="0.25">
      <c r="D43678" s="31">
        <v>-271.29599999999999</v>
      </c>
      <c r="E43678" s="28">
        <v>394.09300000000002</v>
      </c>
    </row>
    <row r="43679" spans="4:5" x14ac:dyDescent="0.25">
      <c r="D43679" s="31">
        <v>-271.27999999999997</v>
      </c>
      <c r="E43679" s="28">
        <v>394.161</v>
      </c>
    </row>
    <row r="43680" spans="4:5" x14ac:dyDescent="0.25">
      <c r="D43680" s="31">
        <v>-271.26400000000001</v>
      </c>
      <c r="E43680" s="28">
        <v>394.23</v>
      </c>
    </row>
    <row r="43681" spans="4:5" x14ac:dyDescent="0.25">
      <c r="D43681" s="31">
        <v>-271.24799999999999</v>
      </c>
      <c r="E43681" s="28">
        <v>394.29899999999998</v>
      </c>
    </row>
    <row r="43682" spans="4:5" x14ac:dyDescent="0.25">
      <c r="D43682" s="31">
        <v>-271.23200000000003</v>
      </c>
      <c r="E43682" s="28">
        <v>394.36700000000002</v>
      </c>
    </row>
    <row r="43683" spans="4:5" x14ac:dyDescent="0.25">
      <c r="D43683" s="31">
        <v>-271.21600000000001</v>
      </c>
      <c r="E43683" s="28">
        <v>394.43599999999998</v>
      </c>
    </row>
    <row r="43684" spans="4:5" x14ac:dyDescent="0.25">
      <c r="D43684" s="31">
        <v>-271.2</v>
      </c>
      <c r="E43684" s="28">
        <v>394.505</v>
      </c>
    </row>
    <row r="43685" spans="4:5" x14ac:dyDescent="0.25">
      <c r="D43685" s="31">
        <v>-271.18400000000003</v>
      </c>
      <c r="E43685" s="28">
        <v>394.57299999999998</v>
      </c>
    </row>
    <row r="43686" spans="4:5" x14ac:dyDescent="0.25">
      <c r="D43686" s="31">
        <v>-271.16800000000001</v>
      </c>
      <c r="E43686" s="28">
        <v>394.642</v>
      </c>
    </row>
    <row r="43687" spans="4:5" x14ac:dyDescent="0.25">
      <c r="D43687" s="31">
        <v>-271.15199999999999</v>
      </c>
      <c r="E43687" s="28">
        <v>394.71100000000001</v>
      </c>
    </row>
    <row r="43688" spans="4:5" x14ac:dyDescent="0.25">
      <c r="D43688" s="31">
        <v>-271.13600000000002</v>
      </c>
      <c r="E43688" s="28">
        <v>394.78</v>
      </c>
    </row>
    <row r="43689" spans="4:5" x14ac:dyDescent="0.25">
      <c r="D43689" s="31">
        <v>-271.12</v>
      </c>
      <c r="E43689" s="28">
        <v>394.84800000000001</v>
      </c>
    </row>
    <row r="43690" spans="4:5" x14ac:dyDescent="0.25">
      <c r="D43690" s="31">
        <v>-271.10399999999998</v>
      </c>
      <c r="E43690" s="28">
        <v>394.91699999999997</v>
      </c>
    </row>
    <row r="43691" spans="4:5" x14ac:dyDescent="0.25">
      <c r="D43691" s="31">
        <v>-271.08800000000002</v>
      </c>
      <c r="E43691" s="28">
        <v>394.98599999999999</v>
      </c>
    </row>
    <row r="43692" spans="4:5" x14ac:dyDescent="0.25">
      <c r="D43692" s="31">
        <v>-271.072</v>
      </c>
      <c r="E43692" s="28">
        <v>395.05500000000001</v>
      </c>
    </row>
    <row r="43693" spans="4:5" x14ac:dyDescent="0.25">
      <c r="D43693" s="31">
        <v>-271.05599999999998</v>
      </c>
      <c r="E43693" s="28">
        <v>395.12299999999999</v>
      </c>
    </row>
    <row r="43694" spans="4:5" x14ac:dyDescent="0.25">
      <c r="D43694" s="31">
        <v>-271.04000000000002</v>
      </c>
      <c r="E43694" s="28">
        <v>395.19200000000001</v>
      </c>
    </row>
    <row r="43695" spans="4:5" x14ac:dyDescent="0.25">
      <c r="D43695" s="31">
        <v>-271.024</v>
      </c>
      <c r="E43695" s="28">
        <v>395.26100000000002</v>
      </c>
    </row>
    <row r="43696" spans="4:5" x14ac:dyDescent="0.25">
      <c r="D43696" s="31">
        <v>-271.00799999999998</v>
      </c>
      <c r="E43696" s="28">
        <v>395.33</v>
      </c>
    </row>
    <row r="43697" spans="4:5" x14ac:dyDescent="0.25">
      <c r="D43697" s="31">
        <v>-270.99200000000002</v>
      </c>
      <c r="E43697" s="28">
        <v>395.399</v>
      </c>
    </row>
    <row r="43698" spans="4:5" x14ac:dyDescent="0.25">
      <c r="D43698" s="31">
        <v>-270.976</v>
      </c>
      <c r="E43698" s="28">
        <v>395.46800000000002</v>
      </c>
    </row>
    <row r="43699" spans="4:5" x14ac:dyDescent="0.25">
      <c r="D43699" s="31">
        <v>-270.95999999999998</v>
      </c>
      <c r="E43699" s="28">
        <v>395.536</v>
      </c>
    </row>
    <row r="43700" spans="4:5" x14ac:dyDescent="0.25">
      <c r="D43700" s="31">
        <v>-270.94400000000002</v>
      </c>
      <c r="E43700" s="28">
        <v>395.60500000000002</v>
      </c>
    </row>
    <row r="43701" spans="4:5" x14ac:dyDescent="0.25">
      <c r="D43701" s="31">
        <v>-270.928</v>
      </c>
      <c r="E43701" s="28">
        <v>395.67399999999998</v>
      </c>
    </row>
    <row r="43702" spans="4:5" x14ac:dyDescent="0.25">
      <c r="D43702" s="31">
        <v>-270.91199999999998</v>
      </c>
      <c r="E43702" s="28">
        <v>395.74299999999999</v>
      </c>
    </row>
    <row r="43703" spans="4:5" x14ac:dyDescent="0.25">
      <c r="D43703" s="31">
        <v>-270.89600000000002</v>
      </c>
      <c r="E43703" s="28">
        <v>395.81200000000001</v>
      </c>
    </row>
    <row r="43704" spans="4:5" x14ac:dyDescent="0.25">
      <c r="D43704" s="31">
        <v>-270.88</v>
      </c>
      <c r="E43704" s="28">
        <v>395.88099999999997</v>
      </c>
    </row>
    <row r="43705" spans="4:5" x14ac:dyDescent="0.25">
      <c r="D43705" s="31">
        <v>-270.86500000000001</v>
      </c>
      <c r="E43705" s="28">
        <v>395.95</v>
      </c>
    </row>
    <row r="43706" spans="4:5" x14ac:dyDescent="0.25">
      <c r="D43706" s="31">
        <v>-270.84899999999999</v>
      </c>
      <c r="E43706" s="28">
        <v>396.01900000000001</v>
      </c>
    </row>
    <row r="43707" spans="4:5" x14ac:dyDescent="0.25">
      <c r="D43707" s="31">
        <v>-270.83300000000003</v>
      </c>
      <c r="E43707" s="28">
        <v>396.08800000000002</v>
      </c>
    </row>
    <row r="43708" spans="4:5" x14ac:dyDescent="0.25">
      <c r="D43708" s="31">
        <v>-270.81700000000001</v>
      </c>
      <c r="E43708" s="28">
        <v>396.15699999999998</v>
      </c>
    </row>
    <row r="43709" spans="4:5" x14ac:dyDescent="0.25">
      <c r="D43709" s="31">
        <v>-270.80099999999999</v>
      </c>
      <c r="E43709" s="28">
        <v>396.226</v>
      </c>
    </row>
    <row r="43710" spans="4:5" x14ac:dyDescent="0.25">
      <c r="D43710" s="31">
        <v>-270.78500000000003</v>
      </c>
      <c r="E43710" s="28">
        <v>396.29500000000002</v>
      </c>
    </row>
    <row r="43711" spans="4:5" x14ac:dyDescent="0.25">
      <c r="D43711" s="31">
        <v>-270.76900000000001</v>
      </c>
      <c r="E43711" s="28">
        <v>396.36399999999998</v>
      </c>
    </row>
    <row r="43712" spans="4:5" x14ac:dyDescent="0.25">
      <c r="D43712" s="31">
        <v>-270.75299999999999</v>
      </c>
      <c r="E43712" s="28">
        <v>396.43299999999999</v>
      </c>
    </row>
    <row r="43713" spans="4:5" x14ac:dyDescent="0.25">
      <c r="D43713" s="31">
        <v>-270.73700000000002</v>
      </c>
      <c r="E43713" s="28">
        <v>396.50200000000001</v>
      </c>
    </row>
    <row r="43714" spans="4:5" x14ac:dyDescent="0.25">
      <c r="D43714" s="31">
        <v>-270.721</v>
      </c>
      <c r="E43714" s="28">
        <v>396.57100000000003</v>
      </c>
    </row>
    <row r="43715" spans="4:5" x14ac:dyDescent="0.25">
      <c r="D43715" s="31">
        <v>-270.70499999999998</v>
      </c>
      <c r="E43715" s="28">
        <v>396.64</v>
      </c>
    </row>
    <row r="43716" spans="4:5" x14ac:dyDescent="0.25">
      <c r="D43716" s="31">
        <v>-270.68900000000002</v>
      </c>
      <c r="E43716" s="28">
        <v>396.709</v>
      </c>
    </row>
    <row r="43717" spans="4:5" x14ac:dyDescent="0.25">
      <c r="D43717" s="31">
        <v>-270.673</v>
      </c>
      <c r="E43717" s="28">
        <v>396.77800000000002</v>
      </c>
    </row>
    <row r="43718" spans="4:5" x14ac:dyDescent="0.25">
      <c r="D43718" s="31">
        <v>-270.65699999999998</v>
      </c>
      <c r="E43718" s="28">
        <v>396.84699999999998</v>
      </c>
    </row>
    <row r="43719" spans="4:5" x14ac:dyDescent="0.25">
      <c r="D43719" s="31">
        <v>-270.64100000000002</v>
      </c>
      <c r="E43719" s="28">
        <v>396.916</v>
      </c>
    </row>
    <row r="43720" spans="4:5" x14ac:dyDescent="0.25">
      <c r="D43720" s="31">
        <v>-270.625</v>
      </c>
      <c r="E43720" s="28">
        <v>396.98599999999999</v>
      </c>
    </row>
    <row r="43721" spans="4:5" x14ac:dyDescent="0.25">
      <c r="D43721" s="31">
        <v>-270.60899999999998</v>
      </c>
      <c r="E43721" s="28">
        <v>397.05500000000001</v>
      </c>
    </row>
    <row r="43722" spans="4:5" x14ac:dyDescent="0.25">
      <c r="D43722" s="31">
        <v>-270.59300000000002</v>
      </c>
      <c r="E43722" s="28">
        <v>397.12400000000002</v>
      </c>
    </row>
    <row r="43723" spans="4:5" x14ac:dyDescent="0.25">
      <c r="D43723" s="31">
        <v>-270.577</v>
      </c>
      <c r="E43723" s="28">
        <v>397.19299999999998</v>
      </c>
    </row>
    <row r="43724" spans="4:5" x14ac:dyDescent="0.25">
      <c r="D43724" s="31">
        <v>-270.56099999999998</v>
      </c>
      <c r="E43724" s="28">
        <v>397.262</v>
      </c>
    </row>
    <row r="43725" spans="4:5" x14ac:dyDescent="0.25">
      <c r="D43725" s="31">
        <v>-270.54500000000002</v>
      </c>
      <c r="E43725" s="28">
        <v>397.33100000000002</v>
      </c>
    </row>
    <row r="43726" spans="4:5" x14ac:dyDescent="0.25">
      <c r="D43726" s="31">
        <v>-270.529</v>
      </c>
      <c r="E43726" s="28">
        <v>397.40100000000001</v>
      </c>
    </row>
    <row r="43727" spans="4:5" x14ac:dyDescent="0.25">
      <c r="D43727" s="31">
        <v>-270.51299999999998</v>
      </c>
      <c r="E43727" s="28">
        <v>397.47</v>
      </c>
    </row>
    <row r="43728" spans="4:5" x14ac:dyDescent="0.25">
      <c r="D43728" s="31">
        <v>-270.49700000000001</v>
      </c>
      <c r="E43728" s="28">
        <v>397.53899999999999</v>
      </c>
    </row>
    <row r="43729" spans="4:5" x14ac:dyDescent="0.25">
      <c r="D43729" s="31">
        <v>-270.48099999999999</v>
      </c>
      <c r="E43729" s="28">
        <v>397.608</v>
      </c>
    </row>
    <row r="43730" spans="4:5" x14ac:dyDescent="0.25">
      <c r="D43730" s="31">
        <v>-270.46499999999997</v>
      </c>
      <c r="E43730" s="28">
        <v>397.678</v>
      </c>
    </row>
    <row r="43731" spans="4:5" x14ac:dyDescent="0.25">
      <c r="D43731" s="31">
        <v>-270.44900000000001</v>
      </c>
      <c r="E43731" s="28">
        <v>397.74700000000001</v>
      </c>
    </row>
    <row r="43732" spans="4:5" x14ac:dyDescent="0.25">
      <c r="D43732" s="31">
        <v>-270.43299999999999</v>
      </c>
      <c r="E43732" s="28">
        <v>397.81599999999997</v>
      </c>
    </row>
    <row r="43733" spans="4:5" x14ac:dyDescent="0.25">
      <c r="D43733" s="31">
        <v>-270.41699999999997</v>
      </c>
      <c r="E43733" s="28">
        <v>397.88499999999999</v>
      </c>
    </row>
    <row r="43734" spans="4:5" x14ac:dyDescent="0.25">
      <c r="D43734" s="31">
        <v>-270.40100000000001</v>
      </c>
      <c r="E43734" s="28">
        <v>397.95499999999998</v>
      </c>
    </row>
    <row r="43735" spans="4:5" x14ac:dyDescent="0.25">
      <c r="D43735" s="31">
        <v>-270.38499999999999</v>
      </c>
      <c r="E43735" s="28">
        <v>398.024</v>
      </c>
    </row>
    <row r="43736" spans="4:5" x14ac:dyDescent="0.25">
      <c r="D43736" s="31">
        <v>-270.36900000000003</v>
      </c>
      <c r="E43736" s="28">
        <v>398.09300000000002</v>
      </c>
    </row>
    <row r="43737" spans="4:5" x14ac:dyDescent="0.25">
      <c r="D43737" s="31">
        <v>-270.35300000000001</v>
      </c>
      <c r="E43737" s="28">
        <v>398.16300000000001</v>
      </c>
    </row>
    <row r="43738" spans="4:5" x14ac:dyDescent="0.25">
      <c r="D43738" s="31">
        <v>-270.33699999999999</v>
      </c>
      <c r="E43738" s="28">
        <v>398.23200000000003</v>
      </c>
    </row>
    <row r="43739" spans="4:5" x14ac:dyDescent="0.25">
      <c r="D43739" s="31">
        <v>-270.32100000000003</v>
      </c>
      <c r="E43739" s="28">
        <v>398.30099999999999</v>
      </c>
    </row>
    <row r="43740" spans="4:5" x14ac:dyDescent="0.25">
      <c r="D43740" s="31">
        <v>-270.30500000000001</v>
      </c>
      <c r="E43740" s="28">
        <v>398.37099999999998</v>
      </c>
    </row>
    <row r="43741" spans="4:5" x14ac:dyDescent="0.25">
      <c r="D43741" s="31">
        <v>-270.28899999999999</v>
      </c>
      <c r="E43741" s="28">
        <v>398.44</v>
      </c>
    </row>
    <row r="43742" spans="4:5" x14ac:dyDescent="0.25">
      <c r="D43742" s="31">
        <v>-270.27300000000002</v>
      </c>
      <c r="E43742" s="28">
        <v>398.51</v>
      </c>
    </row>
    <row r="43743" spans="4:5" x14ac:dyDescent="0.25">
      <c r="D43743" s="31">
        <v>-270.25700000000001</v>
      </c>
      <c r="E43743" s="28">
        <v>398.57900000000001</v>
      </c>
    </row>
    <row r="43744" spans="4:5" x14ac:dyDescent="0.25">
      <c r="D43744" s="31">
        <v>-270.24099999999999</v>
      </c>
      <c r="E43744" s="28">
        <v>398.64800000000002</v>
      </c>
    </row>
    <row r="43745" spans="4:5" x14ac:dyDescent="0.25">
      <c r="D43745" s="31">
        <v>-270.22500000000002</v>
      </c>
      <c r="E43745" s="28">
        <v>398.71800000000002</v>
      </c>
    </row>
    <row r="43746" spans="4:5" x14ac:dyDescent="0.25">
      <c r="D43746" s="31">
        <v>-270.209</v>
      </c>
      <c r="E43746" s="28">
        <v>398.78699999999998</v>
      </c>
    </row>
    <row r="43747" spans="4:5" x14ac:dyDescent="0.25">
      <c r="D43747" s="31">
        <v>-270.19299999999998</v>
      </c>
      <c r="E43747" s="28">
        <v>398.85700000000003</v>
      </c>
    </row>
    <row r="43748" spans="4:5" x14ac:dyDescent="0.25">
      <c r="D43748" s="31">
        <v>-270.17700000000002</v>
      </c>
      <c r="E43748" s="28">
        <v>398.92599999999999</v>
      </c>
    </row>
    <row r="43749" spans="4:5" x14ac:dyDescent="0.25">
      <c r="D43749" s="31">
        <v>-270.161</v>
      </c>
      <c r="E43749" s="28">
        <v>398.99599999999998</v>
      </c>
    </row>
    <row r="43750" spans="4:5" x14ac:dyDescent="0.25">
      <c r="D43750" s="31">
        <v>-270.14499999999998</v>
      </c>
      <c r="E43750" s="28">
        <v>399.065</v>
      </c>
    </row>
    <row r="43751" spans="4:5" x14ac:dyDescent="0.25">
      <c r="D43751" s="31">
        <v>-270.12900000000002</v>
      </c>
      <c r="E43751" s="28">
        <v>399.13499999999999</v>
      </c>
    </row>
    <row r="43752" spans="4:5" x14ac:dyDescent="0.25">
      <c r="D43752" s="31">
        <v>-270.113</v>
      </c>
      <c r="E43752" s="28">
        <v>399.20400000000001</v>
      </c>
    </row>
    <row r="43753" spans="4:5" x14ac:dyDescent="0.25">
      <c r="D43753" s="31">
        <v>-270.09699999999998</v>
      </c>
      <c r="E43753" s="28">
        <v>399.274</v>
      </c>
    </row>
    <row r="43754" spans="4:5" x14ac:dyDescent="0.25">
      <c r="D43754" s="31">
        <v>-270.08100000000002</v>
      </c>
      <c r="E43754" s="28">
        <v>399.34300000000002</v>
      </c>
    </row>
    <row r="43755" spans="4:5" x14ac:dyDescent="0.25">
      <c r="D43755" s="31">
        <v>-270.065</v>
      </c>
      <c r="E43755" s="28">
        <v>399.41300000000001</v>
      </c>
    </row>
    <row r="43756" spans="4:5" x14ac:dyDescent="0.25">
      <c r="D43756" s="31">
        <v>-270.04899999999998</v>
      </c>
      <c r="E43756" s="28">
        <v>399.48200000000003</v>
      </c>
    </row>
    <row r="43757" spans="4:5" x14ac:dyDescent="0.25">
      <c r="D43757" s="31">
        <v>-270.03300000000002</v>
      </c>
      <c r="E43757" s="28">
        <v>399.55200000000002</v>
      </c>
    </row>
    <row r="43758" spans="4:5" x14ac:dyDescent="0.25">
      <c r="D43758" s="31">
        <v>-270.017</v>
      </c>
      <c r="E43758" s="28">
        <v>399.62200000000001</v>
      </c>
    </row>
    <row r="43759" spans="4:5" x14ac:dyDescent="0.25">
      <c r="D43759" s="31">
        <v>-270.00099999999998</v>
      </c>
      <c r="E43759" s="28">
        <v>399.69099999999997</v>
      </c>
    </row>
    <row r="43760" spans="4:5" x14ac:dyDescent="0.25">
      <c r="D43760" s="31">
        <v>-269.98500000000001</v>
      </c>
      <c r="E43760" s="28">
        <v>399.76100000000002</v>
      </c>
    </row>
    <row r="43761" spans="4:5" x14ac:dyDescent="0.25">
      <c r="D43761" s="31">
        <v>-269.96899999999999</v>
      </c>
      <c r="E43761" s="28">
        <v>399.83</v>
      </c>
    </row>
    <row r="43762" spans="4:5" x14ac:dyDescent="0.25">
      <c r="D43762" s="31">
        <v>-269.95299999999997</v>
      </c>
      <c r="E43762" s="28">
        <v>399.9</v>
      </c>
    </row>
    <row r="43763" spans="4:5" x14ac:dyDescent="0.25">
      <c r="D43763" s="31">
        <v>-269.93700000000001</v>
      </c>
      <c r="E43763" s="28">
        <v>399.97</v>
      </c>
    </row>
    <row r="43764" spans="4:5" x14ac:dyDescent="0.25">
      <c r="D43764" s="31">
        <v>-269.92099999999999</v>
      </c>
      <c r="E43764" s="28">
        <v>400.03899999999999</v>
      </c>
    </row>
    <row r="43765" spans="4:5" x14ac:dyDescent="0.25">
      <c r="D43765" s="31">
        <v>-269.90499999999997</v>
      </c>
      <c r="E43765" s="28">
        <v>400.10899999999998</v>
      </c>
    </row>
    <row r="43766" spans="4:5" x14ac:dyDescent="0.25">
      <c r="D43766" s="31">
        <v>-269.88900000000001</v>
      </c>
      <c r="E43766" s="28">
        <v>400.17899999999997</v>
      </c>
    </row>
    <row r="43767" spans="4:5" x14ac:dyDescent="0.25">
      <c r="D43767" s="31">
        <v>-269.87299999999999</v>
      </c>
      <c r="E43767" s="28">
        <v>400.24799999999999</v>
      </c>
    </row>
    <row r="43768" spans="4:5" x14ac:dyDescent="0.25">
      <c r="D43768" s="31">
        <v>-269.85700000000003</v>
      </c>
      <c r="E43768" s="28">
        <v>400.31799999999998</v>
      </c>
    </row>
    <row r="43769" spans="4:5" x14ac:dyDescent="0.25">
      <c r="D43769" s="31">
        <v>-269.84100000000001</v>
      </c>
      <c r="E43769" s="28">
        <v>400.38799999999998</v>
      </c>
    </row>
    <row r="43770" spans="4:5" x14ac:dyDescent="0.25">
      <c r="D43770" s="31">
        <v>-269.82499999999999</v>
      </c>
      <c r="E43770" s="28">
        <v>400.45800000000003</v>
      </c>
    </row>
    <row r="43771" spans="4:5" x14ac:dyDescent="0.25">
      <c r="D43771" s="31">
        <v>-269.80900000000003</v>
      </c>
      <c r="E43771" s="28">
        <v>400.52699999999999</v>
      </c>
    </row>
    <row r="43772" spans="4:5" x14ac:dyDescent="0.25">
      <c r="D43772" s="31">
        <v>-269.79300000000001</v>
      </c>
      <c r="E43772" s="28">
        <v>400.59699999999998</v>
      </c>
    </row>
    <row r="43773" spans="4:5" x14ac:dyDescent="0.25">
      <c r="D43773" s="31">
        <v>-269.77699999999999</v>
      </c>
      <c r="E43773" s="28">
        <v>400.66699999999997</v>
      </c>
    </row>
    <row r="43774" spans="4:5" x14ac:dyDescent="0.25">
      <c r="D43774" s="31">
        <v>-269.76100000000002</v>
      </c>
      <c r="E43774" s="28">
        <v>400.73700000000002</v>
      </c>
    </row>
    <row r="43775" spans="4:5" x14ac:dyDescent="0.25">
      <c r="D43775" s="31">
        <v>-269.745</v>
      </c>
      <c r="E43775" s="28">
        <v>400.80599999999998</v>
      </c>
    </row>
    <row r="43776" spans="4:5" x14ac:dyDescent="0.25">
      <c r="D43776" s="31">
        <v>-269.72899999999998</v>
      </c>
      <c r="E43776" s="28">
        <v>400.87599999999998</v>
      </c>
    </row>
    <row r="43777" spans="4:5" x14ac:dyDescent="0.25">
      <c r="D43777" s="31">
        <v>-269.71300000000002</v>
      </c>
      <c r="E43777" s="28">
        <v>400.94600000000003</v>
      </c>
    </row>
    <row r="43778" spans="4:5" x14ac:dyDescent="0.25">
      <c r="D43778" s="31">
        <v>-269.697</v>
      </c>
      <c r="E43778" s="28">
        <v>401.01600000000002</v>
      </c>
    </row>
    <row r="43779" spans="4:5" x14ac:dyDescent="0.25">
      <c r="D43779" s="31">
        <v>-269.68099999999998</v>
      </c>
      <c r="E43779" s="28">
        <v>401.08600000000001</v>
      </c>
    </row>
    <row r="43780" spans="4:5" x14ac:dyDescent="0.25">
      <c r="D43780" s="31">
        <v>-269.66500000000002</v>
      </c>
      <c r="E43780" s="28">
        <v>401.15600000000001</v>
      </c>
    </row>
    <row r="43781" spans="4:5" x14ac:dyDescent="0.25">
      <c r="D43781" s="31">
        <v>-269.649</v>
      </c>
      <c r="E43781" s="28">
        <v>401.22500000000002</v>
      </c>
    </row>
    <row r="43782" spans="4:5" x14ac:dyDescent="0.25">
      <c r="D43782" s="31">
        <v>-269.63299999999998</v>
      </c>
      <c r="E43782" s="28">
        <v>401.29500000000002</v>
      </c>
    </row>
    <row r="43783" spans="4:5" x14ac:dyDescent="0.25">
      <c r="D43783" s="31">
        <v>-269.61700000000002</v>
      </c>
      <c r="E43783" s="28">
        <v>401.36500000000001</v>
      </c>
    </row>
    <row r="43784" spans="4:5" x14ac:dyDescent="0.25">
      <c r="D43784" s="31">
        <v>-269.601</v>
      </c>
      <c r="E43784" s="28">
        <v>401.435</v>
      </c>
    </row>
    <row r="43785" spans="4:5" x14ac:dyDescent="0.25">
      <c r="D43785" s="31">
        <v>-269.58499999999998</v>
      </c>
      <c r="E43785" s="28">
        <v>401.505</v>
      </c>
    </row>
    <row r="43786" spans="4:5" x14ac:dyDescent="0.25">
      <c r="D43786" s="31">
        <v>-269.56900000000002</v>
      </c>
      <c r="E43786" s="28">
        <v>401.57499999999999</v>
      </c>
    </row>
    <row r="43787" spans="4:5" x14ac:dyDescent="0.25">
      <c r="D43787" s="31">
        <v>-269.553</v>
      </c>
      <c r="E43787" s="28">
        <v>401.64499999999998</v>
      </c>
    </row>
    <row r="43788" spans="4:5" x14ac:dyDescent="0.25">
      <c r="D43788" s="31">
        <v>-269.53699999999998</v>
      </c>
      <c r="E43788" s="28">
        <v>401.71499999999997</v>
      </c>
    </row>
    <row r="43789" spans="4:5" x14ac:dyDescent="0.25">
      <c r="D43789" s="31">
        <v>-269.52100000000002</v>
      </c>
      <c r="E43789" s="28">
        <v>401.78500000000003</v>
      </c>
    </row>
    <row r="43790" spans="4:5" x14ac:dyDescent="0.25">
      <c r="D43790" s="31">
        <v>-269.505</v>
      </c>
      <c r="E43790" s="28">
        <v>401.85500000000002</v>
      </c>
    </row>
    <row r="43791" spans="4:5" x14ac:dyDescent="0.25">
      <c r="D43791" s="31">
        <v>-269.48899999999998</v>
      </c>
      <c r="E43791" s="28">
        <v>401.92500000000001</v>
      </c>
    </row>
    <row r="43792" spans="4:5" x14ac:dyDescent="0.25">
      <c r="D43792" s="31">
        <v>-269.47300000000001</v>
      </c>
      <c r="E43792" s="28">
        <v>401.995</v>
      </c>
    </row>
    <row r="43793" spans="4:5" x14ac:dyDescent="0.25">
      <c r="D43793" s="31">
        <v>-269.45699999999999</v>
      </c>
      <c r="E43793" s="28">
        <v>402.065</v>
      </c>
    </row>
    <row r="43794" spans="4:5" x14ac:dyDescent="0.25">
      <c r="D43794" s="31">
        <v>-269.44099999999997</v>
      </c>
      <c r="E43794" s="28">
        <v>402.13499999999999</v>
      </c>
    </row>
    <row r="43795" spans="4:5" x14ac:dyDescent="0.25">
      <c r="D43795" s="31">
        <v>-269.42500000000001</v>
      </c>
      <c r="E43795" s="28">
        <v>402.20499999999998</v>
      </c>
    </row>
    <row r="43796" spans="4:5" x14ac:dyDescent="0.25">
      <c r="D43796" s="31">
        <v>-269.40899999999999</v>
      </c>
      <c r="E43796" s="28">
        <v>402.27499999999998</v>
      </c>
    </row>
    <row r="43797" spans="4:5" x14ac:dyDescent="0.25">
      <c r="D43797" s="31">
        <v>-269.39299999999997</v>
      </c>
      <c r="E43797" s="28">
        <v>402.34500000000003</v>
      </c>
    </row>
    <row r="43798" spans="4:5" x14ac:dyDescent="0.25">
      <c r="D43798" s="31">
        <v>-269.37700000000001</v>
      </c>
      <c r="E43798" s="28">
        <v>402.41500000000002</v>
      </c>
    </row>
    <row r="43799" spans="4:5" x14ac:dyDescent="0.25">
      <c r="D43799" s="31">
        <v>-269.36099999999999</v>
      </c>
      <c r="E43799" s="28">
        <v>402.48500000000001</v>
      </c>
    </row>
    <row r="43800" spans="4:5" x14ac:dyDescent="0.25">
      <c r="D43800" s="31">
        <v>-269.34500000000003</v>
      </c>
      <c r="E43800" s="28">
        <v>402.55500000000001</v>
      </c>
    </row>
    <row r="43801" spans="4:5" x14ac:dyDescent="0.25">
      <c r="D43801" s="31">
        <v>-269.32900000000001</v>
      </c>
      <c r="E43801" s="28">
        <v>402.625</v>
      </c>
    </row>
    <row r="43802" spans="4:5" x14ac:dyDescent="0.25">
      <c r="D43802" s="31">
        <v>-269.31299999999999</v>
      </c>
      <c r="E43802" s="28">
        <v>402.69499999999999</v>
      </c>
    </row>
    <row r="43803" spans="4:5" x14ac:dyDescent="0.25">
      <c r="D43803" s="31">
        <v>-269.29700000000003</v>
      </c>
      <c r="E43803" s="28">
        <v>402.76499999999999</v>
      </c>
    </row>
    <row r="43804" spans="4:5" x14ac:dyDescent="0.25">
      <c r="D43804" s="31">
        <v>-269.28100000000001</v>
      </c>
      <c r="E43804" s="28">
        <v>402.83600000000001</v>
      </c>
    </row>
    <row r="43805" spans="4:5" x14ac:dyDescent="0.25">
      <c r="D43805" s="31">
        <v>-269.26499999999999</v>
      </c>
      <c r="E43805" s="28">
        <v>402.90600000000001</v>
      </c>
    </row>
    <row r="43806" spans="4:5" x14ac:dyDescent="0.25">
      <c r="D43806" s="31">
        <v>-269.24900000000002</v>
      </c>
      <c r="E43806" s="28">
        <v>402.976</v>
      </c>
    </row>
    <row r="43807" spans="4:5" x14ac:dyDescent="0.25">
      <c r="D43807" s="31">
        <v>-269.233</v>
      </c>
      <c r="E43807" s="28">
        <v>403.04599999999999</v>
      </c>
    </row>
    <row r="43808" spans="4:5" x14ac:dyDescent="0.25">
      <c r="D43808" s="31">
        <v>-269.21699999999998</v>
      </c>
      <c r="E43808" s="28">
        <v>403.11599999999999</v>
      </c>
    </row>
    <row r="43809" spans="4:5" x14ac:dyDescent="0.25">
      <c r="D43809" s="31">
        <v>-269.20100000000002</v>
      </c>
      <c r="E43809" s="28">
        <v>403.18599999999998</v>
      </c>
    </row>
    <row r="43810" spans="4:5" x14ac:dyDescent="0.25">
      <c r="D43810" s="31">
        <v>-269.185</v>
      </c>
      <c r="E43810" s="28">
        <v>403.25700000000001</v>
      </c>
    </row>
    <row r="43811" spans="4:5" x14ac:dyDescent="0.25">
      <c r="D43811" s="31">
        <v>-269.16899999999998</v>
      </c>
      <c r="E43811" s="28">
        <v>403.327</v>
      </c>
    </row>
    <row r="43812" spans="4:5" x14ac:dyDescent="0.25">
      <c r="D43812" s="31">
        <v>-269.15300000000002</v>
      </c>
      <c r="E43812" s="28">
        <v>403.39699999999999</v>
      </c>
    </row>
    <row r="43813" spans="4:5" x14ac:dyDescent="0.25">
      <c r="D43813" s="31">
        <v>-269.137</v>
      </c>
      <c r="E43813" s="28">
        <v>403.46699999999998</v>
      </c>
    </row>
    <row r="43814" spans="4:5" x14ac:dyDescent="0.25">
      <c r="D43814" s="31">
        <v>-269.12099999999998</v>
      </c>
      <c r="E43814" s="28">
        <v>403.53800000000001</v>
      </c>
    </row>
    <row r="43815" spans="4:5" x14ac:dyDescent="0.25">
      <c r="D43815" s="31">
        <v>-269.10500000000002</v>
      </c>
      <c r="E43815" s="28">
        <v>403.608</v>
      </c>
    </row>
    <row r="43816" spans="4:5" x14ac:dyDescent="0.25">
      <c r="D43816" s="31">
        <v>-269.089</v>
      </c>
      <c r="E43816" s="28">
        <v>403.678</v>
      </c>
    </row>
    <row r="43817" spans="4:5" x14ac:dyDescent="0.25">
      <c r="D43817" s="31">
        <v>-269.07299999999998</v>
      </c>
      <c r="E43817" s="28">
        <v>403.74799999999999</v>
      </c>
    </row>
    <row r="43818" spans="4:5" x14ac:dyDescent="0.25">
      <c r="D43818" s="31">
        <v>-269.05700000000002</v>
      </c>
      <c r="E43818" s="28">
        <v>403.81900000000002</v>
      </c>
    </row>
    <row r="43819" spans="4:5" x14ac:dyDescent="0.25">
      <c r="D43819" s="31">
        <v>-269.04199999999997</v>
      </c>
      <c r="E43819" s="28">
        <v>403.88900000000001</v>
      </c>
    </row>
    <row r="43820" spans="4:5" x14ac:dyDescent="0.25">
      <c r="D43820" s="31">
        <v>-269.02600000000001</v>
      </c>
      <c r="E43820" s="28">
        <v>403.959</v>
      </c>
    </row>
    <row r="43821" spans="4:5" x14ac:dyDescent="0.25">
      <c r="D43821" s="31">
        <v>-269.01</v>
      </c>
      <c r="E43821" s="28">
        <v>404.03</v>
      </c>
    </row>
    <row r="43822" spans="4:5" x14ac:dyDescent="0.25">
      <c r="D43822" s="31">
        <v>-268.99400000000003</v>
      </c>
      <c r="E43822" s="28">
        <v>404.1</v>
      </c>
    </row>
    <row r="43823" spans="4:5" x14ac:dyDescent="0.25">
      <c r="D43823" s="31">
        <v>-268.97800000000001</v>
      </c>
      <c r="E43823" s="28">
        <v>404.17</v>
      </c>
    </row>
    <row r="43824" spans="4:5" x14ac:dyDescent="0.25">
      <c r="D43824" s="31">
        <v>-268.96199999999999</v>
      </c>
      <c r="E43824" s="28">
        <v>404.24099999999999</v>
      </c>
    </row>
    <row r="43825" spans="4:5" x14ac:dyDescent="0.25">
      <c r="D43825" s="31">
        <v>-268.94600000000003</v>
      </c>
      <c r="E43825" s="28">
        <v>404.31099999999998</v>
      </c>
    </row>
    <row r="43826" spans="4:5" x14ac:dyDescent="0.25">
      <c r="D43826" s="31">
        <v>-268.93</v>
      </c>
      <c r="E43826" s="28">
        <v>404.38200000000001</v>
      </c>
    </row>
    <row r="43827" spans="4:5" x14ac:dyDescent="0.25">
      <c r="D43827" s="31">
        <v>-268.91399999999999</v>
      </c>
      <c r="E43827" s="28">
        <v>404.452</v>
      </c>
    </row>
    <row r="43828" spans="4:5" x14ac:dyDescent="0.25">
      <c r="D43828" s="31">
        <v>-268.89800000000002</v>
      </c>
      <c r="E43828" s="28">
        <v>404.52199999999999</v>
      </c>
    </row>
    <row r="43829" spans="4:5" x14ac:dyDescent="0.25">
      <c r="D43829" s="31">
        <v>-268.88200000000001</v>
      </c>
      <c r="E43829" s="28">
        <v>404.59300000000002</v>
      </c>
    </row>
    <row r="43830" spans="4:5" x14ac:dyDescent="0.25">
      <c r="D43830" s="31">
        <v>-268.86599999999999</v>
      </c>
      <c r="E43830" s="28">
        <v>404.66300000000001</v>
      </c>
    </row>
    <row r="43831" spans="4:5" x14ac:dyDescent="0.25">
      <c r="D43831" s="31">
        <v>-268.85000000000002</v>
      </c>
      <c r="E43831" s="28">
        <v>404.73399999999998</v>
      </c>
    </row>
    <row r="43832" spans="4:5" x14ac:dyDescent="0.25">
      <c r="D43832" s="31">
        <v>-268.834</v>
      </c>
      <c r="E43832" s="28">
        <v>404.80399999999997</v>
      </c>
    </row>
    <row r="43833" spans="4:5" x14ac:dyDescent="0.25">
      <c r="D43833" s="31">
        <v>-268.81799999999998</v>
      </c>
      <c r="E43833" s="28">
        <v>404.875</v>
      </c>
    </row>
    <row r="43834" spans="4:5" x14ac:dyDescent="0.25">
      <c r="D43834" s="31">
        <v>-268.80200000000002</v>
      </c>
      <c r="E43834" s="28">
        <v>404.94499999999999</v>
      </c>
    </row>
    <row r="43835" spans="4:5" x14ac:dyDescent="0.25">
      <c r="D43835" s="31">
        <v>-268.786</v>
      </c>
      <c r="E43835" s="28">
        <v>405.01600000000002</v>
      </c>
    </row>
    <row r="43836" spans="4:5" x14ac:dyDescent="0.25">
      <c r="D43836" s="31">
        <v>-268.77</v>
      </c>
      <c r="E43836" s="28">
        <v>405.08600000000001</v>
      </c>
    </row>
    <row r="43837" spans="4:5" x14ac:dyDescent="0.25">
      <c r="D43837" s="31">
        <v>-268.75400000000002</v>
      </c>
      <c r="E43837" s="28">
        <v>405.15699999999998</v>
      </c>
    </row>
    <row r="43838" spans="4:5" x14ac:dyDescent="0.25">
      <c r="D43838" s="31">
        <v>-268.738</v>
      </c>
      <c r="E43838" s="28">
        <v>405.22699999999998</v>
      </c>
    </row>
    <row r="43839" spans="4:5" x14ac:dyDescent="0.25">
      <c r="D43839" s="31">
        <v>-268.72199999999998</v>
      </c>
      <c r="E43839" s="28">
        <v>405.298</v>
      </c>
    </row>
    <row r="43840" spans="4:5" x14ac:dyDescent="0.25">
      <c r="D43840" s="31">
        <v>-268.70600000000002</v>
      </c>
      <c r="E43840" s="28">
        <v>405.36799999999999</v>
      </c>
    </row>
    <row r="43841" spans="4:5" x14ac:dyDescent="0.25">
      <c r="D43841" s="31">
        <v>-268.69</v>
      </c>
      <c r="E43841" s="28">
        <v>405.43900000000002</v>
      </c>
    </row>
    <row r="43842" spans="4:5" x14ac:dyDescent="0.25">
      <c r="D43842" s="31">
        <v>-268.67399999999998</v>
      </c>
      <c r="E43842" s="28">
        <v>405.50900000000001</v>
      </c>
    </row>
    <row r="43843" spans="4:5" x14ac:dyDescent="0.25">
      <c r="D43843" s="31">
        <v>-268.65800000000002</v>
      </c>
      <c r="E43843" s="28">
        <v>405.58</v>
      </c>
    </row>
    <row r="43844" spans="4:5" x14ac:dyDescent="0.25">
      <c r="D43844" s="31">
        <v>-268.642</v>
      </c>
      <c r="E43844" s="28">
        <v>405.65100000000001</v>
      </c>
    </row>
    <row r="43845" spans="4:5" x14ac:dyDescent="0.25">
      <c r="D43845" s="31">
        <v>-268.62599999999998</v>
      </c>
      <c r="E43845" s="28">
        <v>405.721</v>
      </c>
    </row>
    <row r="43846" spans="4:5" x14ac:dyDescent="0.25">
      <c r="D43846" s="31">
        <v>-268.61</v>
      </c>
      <c r="E43846" s="28">
        <v>405.79199999999997</v>
      </c>
    </row>
    <row r="43847" spans="4:5" x14ac:dyDescent="0.25">
      <c r="D43847" s="31">
        <v>-268.59399999999999</v>
      </c>
      <c r="E43847" s="28">
        <v>405.86200000000002</v>
      </c>
    </row>
    <row r="43848" spans="4:5" x14ac:dyDescent="0.25">
      <c r="D43848" s="31">
        <v>-268.57799999999997</v>
      </c>
      <c r="E43848" s="28">
        <v>405.93299999999999</v>
      </c>
    </row>
    <row r="43849" spans="4:5" x14ac:dyDescent="0.25">
      <c r="D43849" s="31">
        <v>-268.56200000000001</v>
      </c>
      <c r="E43849" s="28">
        <v>406.00400000000002</v>
      </c>
    </row>
    <row r="43850" spans="4:5" x14ac:dyDescent="0.25">
      <c r="D43850" s="31">
        <v>-268.54599999999999</v>
      </c>
      <c r="E43850" s="28">
        <v>406.07400000000001</v>
      </c>
    </row>
    <row r="43851" spans="4:5" x14ac:dyDescent="0.25">
      <c r="D43851" s="31">
        <v>-268.52999999999997</v>
      </c>
      <c r="E43851" s="28">
        <v>406.14499999999998</v>
      </c>
    </row>
    <row r="43852" spans="4:5" x14ac:dyDescent="0.25">
      <c r="D43852" s="31">
        <v>-268.51400000000001</v>
      </c>
      <c r="E43852" s="28">
        <v>406.21600000000001</v>
      </c>
    </row>
    <row r="43853" spans="4:5" x14ac:dyDescent="0.25">
      <c r="D43853" s="31">
        <v>-268.49799999999999</v>
      </c>
      <c r="E43853" s="28">
        <v>406.28699999999998</v>
      </c>
    </row>
    <row r="43854" spans="4:5" x14ac:dyDescent="0.25">
      <c r="D43854" s="31">
        <v>-268.48200000000003</v>
      </c>
      <c r="E43854" s="28">
        <v>406.35700000000003</v>
      </c>
    </row>
    <row r="43855" spans="4:5" x14ac:dyDescent="0.25">
      <c r="D43855" s="31">
        <v>-268.46600000000001</v>
      </c>
      <c r="E43855" s="28">
        <v>406.428</v>
      </c>
    </row>
    <row r="43856" spans="4:5" x14ac:dyDescent="0.25">
      <c r="D43856" s="31">
        <v>-268.45</v>
      </c>
      <c r="E43856" s="28">
        <v>406.49900000000002</v>
      </c>
    </row>
    <row r="43857" spans="4:5" x14ac:dyDescent="0.25">
      <c r="D43857" s="31">
        <v>-268.43400000000003</v>
      </c>
      <c r="E43857" s="28">
        <v>406.56900000000002</v>
      </c>
    </row>
    <row r="43858" spans="4:5" x14ac:dyDescent="0.25">
      <c r="D43858" s="31">
        <v>-268.41800000000001</v>
      </c>
      <c r="E43858" s="28">
        <v>406.64</v>
      </c>
    </row>
    <row r="43859" spans="4:5" x14ac:dyDescent="0.25">
      <c r="D43859" s="31">
        <v>-268.40199999999999</v>
      </c>
      <c r="E43859" s="28">
        <v>406.71100000000001</v>
      </c>
    </row>
    <row r="43860" spans="4:5" x14ac:dyDescent="0.25">
      <c r="D43860" s="31">
        <v>-268.38600000000002</v>
      </c>
      <c r="E43860" s="28">
        <v>406.78199999999998</v>
      </c>
    </row>
    <row r="43861" spans="4:5" x14ac:dyDescent="0.25">
      <c r="D43861" s="31">
        <v>-268.37</v>
      </c>
      <c r="E43861" s="28">
        <v>406.85300000000001</v>
      </c>
    </row>
    <row r="43862" spans="4:5" x14ac:dyDescent="0.25">
      <c r="D43862" s="31">
        <v>-268.35399999999998</v>
      </c>
      <c r="E43862" s="28">
        <v>406.923</v>
      </c>
    </row>
    <row r="43863" spans="4:5" x14ac:dyDescent="0.25">
      <c r="D43863" s="31">
        <v>-268.33800000000002</v>
      </c>
      <c r="E43863" s="28">
        <v>406.99400000000003</v>
      </c>
    </row>
    <row r="43864" spans="4:5" x14ac:dyDescent="0.25">
      <c r="D43864" s="31">
        <v>-268.322</v>
      </c>
      <c r="E43864" s="28">
        <v>407.065</v>
      </c>
    </row>
    <row r="43865" spans="4:5" x14ac:dyDescent="0.25">
      <c r="D43865" s="31">
        <v>-268.30599999999998</v>
      </c>
      <c r="E43865" s="28">
        <v>407.13600000000002</v>
      </c>
    </row>
    <row r="43866" spans="4:5" x14ac:dyDescent="0.25">
      <c r="D43866" s="31">
        <v>-268.29000000000002</v>
      </c>
      <c r="E43866" s="28">
        <v>407.20699999999999</v>
      </c>
    </row>
    <row r="43867" spans="4:5" x14ac:dyDescent="0.25">
      <c r="D43867" s="31">
        <v>-268.274</v>
      </c>
      <c r="E43867" s="28">
        <v>407.27800000000002</v>
      </c>
    </row>
    <row r="43868" spans="4:5" x14ac:dyDescent="0.25">
      <c r="D43868" s="31">
        <v>-268.25799999999998</v>
      </c>
      <c r="E43868" s="28">
        <v>407.34800000000001</v>
      </c>
    </row>
    <row r="43869" spans="4:5" x14ac:dyDescent="0.25">
      <c r="D43869" s="31">
        <v>-268.24200000000002</v>
      </c>
      <c r="E43869" s="28">
        <v>407.41899999999998</v>
      </c>
    </row>
    <row r="43870" spans="4:5" x14ac:dyDescent="0.25">
      <c r="D43870" s="31">
        <v>-268.226</v>
      </c>
      <c r="E43870" s="28">
        <v>407.49</v>
      </c>
    </row>
    <row r="43871" spans="4:5" x14ac:dyDescent="0.25">
      <c r="D43871" s="31">
        <v>-268.20999999999998</v>
      </c>
      <c r="E43871" s="28">
        <v>407.56099999999998</v>
      </c>
    </row>
    <row r="43872" spans="4:5" x14ac:dyDescent="0.25">
      <c r="D43872" s="31">
        <v>-268.19400000000002</v>
      </c>
      <c r="E43872" s="28">
        <v>407.63200000000001</v>
      </c>
    </row>
    <row r="43873" spans="4:5" x14ac:dyDescent="0.25">
      <c r="D43873" s="31">
        <v>-268.178</v>
      </c>
      <c r="E43873" s="28">
        <v>407.70299999999997</v>
      </c>
    </row>
    <row r="43874" spans="4:5" x14ac:dyDescent="0.25">
      <c r="D43874" s="31">
        <v>-268.16199999999998</v>
      </c>
      <c r="E43874" s="28">
        <v>407.774</v>
      </c>
    </row>
    <row r="43875" spans="4:5" x14ac:dyDescent="0.25">
      <c r="D43875" s="31">
        <v>-268.14600000000002</v>
      </c>
      <c r="E43875" s="28">
        <v>407.84500000000003</v>
      </c>
    </row>
    <row r="43876" spans="4:5" x14ac:dyDescent="0.25">
      <c r="D43876" s="31">
        <v>-268.13</v>
      </c>
      <c r="E43876" s="28">
        <v>407.916</v>
      </c>
    </row>
    <row r="43877" spans="4:5" x14ac:dyDescent="0.25">
      <c r="D43877" s="31">
        <v>-268.11399999999998</v>
      </c>
      <c r="E43877" s="28">
        <v>407.98700000000002</v>
      </c>
    </row>
    <row r="43878" spans="4:5" x14ac:dyDescent="0.25">
      <c r="D43878" s="31">
        <v>-268.09800000000001</v>
      </c>
      <c r="E43878" s="28">
        <v>408.05799999999999</v>
      </c>
    </row>
    <row r="43879" spans="4:5" x14ac:dyDescent="0.25">
      <c r="D43879" s="31">
        <v>-268.08199999999999</v>
      </c>
      <c r="E43879" s="28">
        <v>408.12900000000002</v>
      </c>
    </row>
    <row r="43880" spans="4:5" x14ac:dyDescent="0.25">
      <c r="D43880" s="31">
        <v>-268.06599999999997</v>
      </c>
      <c r="E43880" s="28">
        <v>408.2</v>
      </c>
    </row>
    <row r="43881" spans="4:5" x14ac:dyDescent="0.25">
      <c r="D43881" s="31">
        <v>-268.05</v>
      </c>
      <c r="E43881" s="28">
        <v>408.27100000000002</v>
      </c>
    </row>
    <row r="43882" spans="4:5" x14ac:dyDescent="0.25">
      <c r="D43882" s="31">
        <v>-268.03399999999999</v>
      </c>
      <c r="E43882" s="28">
        <v>408.34199999999998</v>
      </c>
    </row>
    <row r="43883" spans="4:5" x14ac:dyDescent="0.25">
      <c r="D43883" s="31">
        <v>-268.01799999999997</v>
      </c>
      <c r="E43883" s="28">
        <v>408.41300000000001</v>
      </c>
    </row>
    <row r="43884" spans="4:5" x14ac:dyDescent="0.25">
      <c r="D43884" s="31">
        <v>-268.00200000000001</v>
      </c>
      <c r="E43884" s="28">
        <v>408.48399999999998</v>
      </c>
    </row>
    <row r="43885" spans="4:5" x14ac:dyDescent="0.25">
      <c r="D43885" s="31">
        <v>-267.98599999999999</v>
      </c>
      <c r="E43885" s="28">
        <v>408.55500000000001</v>
      </c>
    </row>
    <row r="43886" spans="4:5" x14ac:dyDescent="0.25">
      <c r="D43886" s="31">
        <v>-267.97000000000003</v>
      </c>
      <c r="E43886" s="28">
        <v>408.62599999999998</v>
      </c>
    </row>
    <row r="43887" spans="4:5" x14ac:dyDescent="0.25">
      <c r="D43887" s="31">
        <v>-267.95400000000001</v>
      </c>
      <c r="E43887" s="28">
        <v>408.697</v>
      </c>
    </row>
    <row r="43888" spans="4:5" x14ac:dyDescent="0.25">
      <c r="D43888" s="31">
        <v>-267.93799999999999</v>
      </c>
      <c r="E43888" s="28">
        <v>408.76799999999997</v>
      </c>
    </row>
    <row r="43889" spans="4:5" x14ac:dyDescent="0.25">
      <c r="D43889" s="31">
        <v>-267.92200000000003</v>
      </c>
      <c r="E43889" s="28">
        <v>408.839</v>
      </c>
    </row>
    <row r="43890" spans="4:5" x14ac:dyDescent="0.25">
      <c r="D43890" s="31">
        <v>-267.90600000000001</v>
      </c>
      <c r="E43890" s="28">
        <v>408.911</v>
      </c>
    </row>
    <row r="43891" spans="4:5" x14ac:dyDescent="0.25">
      <c r="D43891" s="31">
        <v>-267.89</v>
      </c>
      <c r="E43891" s="28">
        <v>408.98200000000003</v>
      </c>
    </row>
    <row r="43892" spans="4:5" x14ac:dyDescent="0.25">
      <c r="D43892" s="31">
        <v>-267.87400000000002</v>
      </c>
      <c r="E43892" s="28">
        <v>409.053</v>
      </c>
    </row>
    <row r="43893" spans="4:5" x14ac:dyDescent="0.25">
      <c r="D43893" s="31">
        <v>-267.858</v>
      </c>
      <c r="E43893" s="28">
        <v>409.12400000000002</v>
      </c>
    </row>
    <row r="43894" spans="4:5" x14ac:dyDescent="0.25">
      <c r="D43894" s="31">
        <v>-267.84199999999998</v>
      </c>
      <c r="E43894" s="28">
        <v>409.19499999999999</v>
      </c>
    </row>
    <row r="43895" spans="4:5" x14ac:dyDescent="0.25">
      <c r="D43895" s="31">
        <v>-267.82600000000002</v>
      </c>
      <c r="E43895" s="28">
        <v>409.26600000000002</v>
      </c>
    </row>
    <row r="43896" spans="4:5" x14ac:dyDescent="0.25">
      <c r="D43896" s="31">
        <v>-267.81</v>
      </c>
      <c r="E43896" s="28">
        <v>409.33800000000002</v>
      </c>
    </row>
    <row r="43897" spans="4:5" x14ac:dyDescent="0.25">
      <c r="D43897" s="31">
        <v>-267.79399999999998</v>
      </c>
      <c r="E43897" s="28">
        <v>409.40899999999999</v>
      </c>
    </row>
    <row r="43898" spans="4:5" x14ac:dyDescent="0.25">
      <c r="D43898" s="31">
        <v>-267.77800000000002</v>
      </c>
      <c r="E43898" s="28">
        <v>409.48</v>
      </c>
    </row>
    <row r="43899" spans="4:5" x14ac:dyDescent="0.25">
      <c r="D43899" s="31">
        <v>-267.762</v>
      </c>
      <c r="E43899" s="28">
        <v>409.55099999999999</v>
      </c>
    </row>
    <row r="43900" spans="4:5" x14ac:dyDescent="0.25">
      <c r="D43900" s="31">
        <v>-267.74599999999998</v>
      </c>
      <c r="E43900" s="28">
        <v>409.62200000000001</v>
      </c>
    </row>
    <row r="43901" spans="4:5" x14ac:dyDescent="0.25">
      <c r="D43901" s="31">
        <v>-267.73</v>
      </c>
      <c r="E43901" s="28">
        <v>409.69400000000002</v>
      </c>
    </row>
    <row r="43902" spans="4:5" x14ac:dyDescent="0.25">
      <c r="D43902" s="31">
        <v>-267.714</v>
      </c>
      <c r="E43902" s="28">
        <v>409.76499999999999</v>
      </c>
    </row>
    <row r="43903" spans="4:5" x14ac:dyDescent="0.25">
      <c r="D43903" s="31">
        <v>-267.69799999999998</v>
      </c>
      <c r="E43903" s="28">
        <v>409.83600000000001</v>
      </c>
    </row>
    <row r="43904" spans="4:5" x14ac:dyDescent="0.25">
      <c r="D43904" s="31">
        <v>-267.68200000000002</v>
      </c>
      <c r="E43904" s="28">
        <v>409.90800000000002</v>
      </c>
    </row>
    <row r="43905" spans="4:5" x14ac:dyDescent="0.25">
      <c r="D43905" s="31">
        <v>-267.666</v>
      </c>
      <c r="E43905" s="28">
        <v>409.97899999999998</v>
      </c>
    </row>
    <row r="43906" spans="4:5" x14ac:dyDescent="0.25">
      <c r="D43906" s="31">
        <v>-267.64999999999998</v>
      </c>
      <c r="E43906" s="28">
        <v>410.05</v>
      </c>
    </row>
    <row r="43907" spans="4:5" x14ac:dyDescent="0.25">
      <c r="D43907" s="31">
        <v>-267.63400000000001</v>
      </c>
      <c r="E43907" s="28">
        <v>410.12099999999998</v>
      </c>
    </row>
    <row r="43908" spans="4:5" x14ac:dyDescent="0.25">
      <c r="D43908" s="31">
        <v>-267.61799999999999</v>
      </c>
      <c r="E43908" s="28">
        <v>410.19299999999998</v>
      </c>
    </row>
    <row r="43909" spans="4:5" x14ac:dyDescent="0.25">
      <c r="D43909" s="31">
        <v>-267.60199999999998</v>
      </c>
      <c r="E43909" s="28">
        <v>410.26400000000001</v>
      </c>
    </row>
    <row r="43910" spans="4:5" x14ac:dyDescent="0.25">
      <c r="D43910" s="31">
        <v>-267.58600000000001</v>
      </c>
      <c r="E43910" s="28">
        <v>410.33499999999998</v>
      </c>
    </row>
    <row r="43911" spans="4:5" x14ac:dyDescent="0.25">
      <c r="D43911" s="31">
        <v>-267.57</v>
      </c>
      <c r="E43911" s="28">
        <v>410.40699999999998</v>
      </c>
    </row>
    <row r="43912" spans="4:5" x14ac:dyDescent="0.25">
      <c r="D43912" s="31">
        <v>-267.55399999999997</v>
      </c>
      <c r="E43912" s="28">
        <v>410.47800000000001</v>
      </c>
    </row>
    <row r="43913" spans="4:5" x14ac:dyDescent="0.25">
      <c r="D43913" s="31">
        <v>-267.53800000000001</v>
      </c>
      <c r="E43913" s="28">
        <v>410.55</v>
      </c>
    </row>
    <row r="43914" spans="4:5" x14ac:dyDescent="0.25">
      <c r="D43914" s="31">
        <v>-267.52199999999999</v>
      </c>
      <c r="E43914" s="28">
        <v>410.62099999999998</v>
      </c>
    </row>
    <row r="43915" spans="4:5" x14ac:dyDescent="0.25">
      <c r="D43915" s="31">
        <v>-267.50599999999997</v>
      </c>
      <c r="E43915" s="28">
        <v>410.69200000000001</v>
      </c>
    </row>
    <row r="43916" spans="4:5" x14ac:dyDescent="0.25">
      <c r="D43916" s="31">
        <v>-267.49</v>
      </c>
      <c r="E43916" s="28">
        <v>410.76400000000001</v>
      </c>
    </row>
    <row r="43917" spans="4:5" x14ac:dyDescent="0.25">
      <c r="D43917" s="31">
        <v>-267.47399999999999</v>
      </c>
      <c r="E43917" s="28">
        <v>410.83499999999998</v>
      </c>
    </row>
    <row r="43918" spans="4:5" x14ac:dyDescent="0.25">
      <c r="D43918" s="31">
        <v>-267.45800000000003</v>
      </c>
      <c r="E43918" s="28">
        <v>410.90699999999998</v>
      </c>
    </row>
    <row r="43919" spans="4:5" x14ac:dyDescent="0.25">
      <c r="D43919" s="31">
        <v>-267.44200000000001</v>
      </c>
      <c r="E43919" s="28">
        <v>410.97800000000001</v>
      </c>
    </row>
    <row r="43920" spans="4:5" x14ac:dyDescent="0.25">
      <c r="D43920" s="31">
        <v>-267.42599999999999</v>
      </c>
      <c r="E43920" s="28">
        <v>411.05</v>
      </c>
    </row>
    <row r="43921" spans="4:5" x14ac:dyDescent="0.25">
      <c r="D43921" s="31">
        <v>-267.41000000000003</v>
      </c>
      <c r="E43921" s="28">
        <v>411.12099999999998</v>
      </c>
    </row>
    <row r="43922" spans="4:5" x14ac:dyDescent="0.25">
      <c r="D43922" s="31">
        <v>-267.39400000000001</v>
      </c>
      <c r="E43922" s="28">
        <v>411.19299999999998</v>
      </c>
    </row>
    <row r="43923" spans="4:5" x14ac:dyDescent="0.25">
      <c r="D43923" s="31">
        <v>-267.37799999999999</v>
      </c>
      <c r="E43923" s="28">
        <v>411.26400000000001</v>
      </c>
    </row>
    <row r="43924" spans="4:5" x14ac:dyDescent="0.25">
      <c r="D43924" s="31">
        <v>-267.36200000000002</v>
      </c>
      <c r="E43924" s="28">
        <v>411.33600000000001</v>
      </c>
    </row>
    <row r="43925" spans="4:5" x14ac:dyDescent="0.25">
      <c r="D43925" s="31">
        <v>-267.346</v>
      </c>
      <c r="E43925" s="28">
        <v>411.40699999999998</v>
      </c>
    </row>
    <row r="43926" spans="4:5" x14ac:dyDescent="0.25">
      <c r="D43926" s="31">
        <v>-267.33</v>
      </c>
      <c r="E43926" s="28">
        <v>411.47899999999998</v>
      </c>
    </row>
    <row r="43927" spans="4:5" x14ac:dyDescent="0.25">
      <c r="D43927" s="31">
        <v>-267.31400000000002</v>
      </c>
      <c r="E43927" s="28">
        <v>411.55</v>
      </c>
    </row>
    <row r="43928" spans="4:5" x14ac:dyDescent="0.25">
      <c r="D43928" s="31">
        <v>-267.298</v>
      </c>
      <c r="E43928" s="28">
        <v>411.62200000000001</v>
      </c>
    </row>
    <row r="43929" spans="4:5" x14ac:dyDescent="0.25">
      <c r="D43929" s="31">
        <v>-267.28199999999998</v>
      </c>
      <c r="E43929" s="28">
        <v>411.69299999999998</v>
      </c>
    </row>
    <row r="43930" spans="4:5" x14ac:dyDescent="0.25">
      <c r="D43930" s="31">
        <v>-267.26600000000002</v>
      </c>
      <c r="E43930" s="28">
        <v>411.76499999999999</v>
      </c>
    </row>
    <row r="43931" spans="4:5" x14ac:dyDescent="0.25">
      <c r="D43931" s="31">
        <v>-267.25</v>
      </c>
      <c r="E43931" s="28">
        <v>411.83600000000001</v>
      </c>
    </row>
    <row r="43932" spans="4:5" x14ac:dyDescent="0.25">
      <c r="D43932" s="31">
        <v>-267.23399999999998</v>
      </c>
      <c r="E43932" s="28">
        <v>411.90800000000002</v>
      </c>
    </row>
    <row r="43933" spans="4:5" x14ac:dyDescent="0.25">
      <c r="D43933" s="31">
        <v>-267.21899999999999</v>
      </c>
      <c r="E43933" s="28">
        <v>411.98</v>
      </c>
    </row>
    <row r="43934" spans="4:5" x14ac:dyDescent="0.25">
      <c r="D43934" s="31">
        <v>-267.20299999999997</v>
      </c>
      <c r="E43934" s="28">
        <v>412.05099999999999</v>
      </c>
    </row>
    <row r="43935" spans="4:5" x14ac:dyDescent="0.25">
      <c r="D43935" s="31">
        <v>-267.18700000000001</v>
      </c>
      <c r="E43935" s="28">
        <v>412.12299999999999</v>
      </c>
    </row>
    <row r="43936" spans="4:5" x14ac:dyDescent="0.25">
      <c r="D43936" s="31">
        <v>-267.17099999999999</v>
      </c>
      <c r="E43936" s="28">
        <v>412.19400000000002</v>
      </c>
    </row>
    <row r="43937" spans="4:5" x14ac:dyDescent="0.25">
      <c r="D43937" s="31">
        <v>-267.15499999999997</v>
      </c>
      <c r="E43937" s="28">
        <v>412.26600000000002</v>
      </c>
    </row>
    <row r="43938" spans="4:5" x14ac:dyDescent="0.25">
      <c r="D43938" s="31">
        <v>-267.13900000000001</v>
      </c>
      <c r="E43938" s="28">
        <v>412.33800000000002</v>
      </c>
    </row>
    <row r="43939" spans="4:5" x14ac:dyDescent="0.25">
      <c r="D43939" s="31">
        <v>-267.12299999999999</v>
      </c>
      <c r="E43939" s="28">
        <v>412.40899999999999</v>
      </c>
    </row>
    <row r="43940" spans="4:5" x14ac:dyDescent="0.25">
      <c r="D43940" s="31">
        <v>-267.10700000000003</v>
      </c>
      <c r="E43940" s="28">
        <v>412.48099999999999</v>
      </c>
    </row>
    <row r="43941" spans="4:5" x14ac:dyDescent="0.25">
      <c r="D43941" s="31">
        <v>-267.09100000000001</v>
      </c>
      <c r="E43941" s="28">
        <v>412.553</v>
      </c>
    </row>
    <row r="43942" spans="4:5" x14ac:dyDescent="0.25">
      <c r="D43942" s="31">
        <v>-267.07499999999999</v>
      </c>
      <c r="E43942" s="28">
        <v>412.625</v>
      </c>
    </row>
    <row r="43943" spans="4:5" x14ac:dyDescent="0.25">
      <c r="D43943" s="31">
        <v>-267.05900000000003</v>
      </c>
      <c r="E43943" s="28">
        <v>412.69600000000003</v>
      </c>
    </row>
    <row r="43944" spans="4:5" x14ac:dyDescent="0.25">
      <c r="D43944" s="31">
        <v>-267.04300000000001</v>
      </c>
      <c r="E43944" s="28">
        <v>412.76799999999997</v>
      </c>
    </row>
    <row r="43945" spans="4:5" x14ac:dyDescent="0.25">
      <c r="D43945" s="31">
        <v>-267.02699999999999</v>
      </c>
      <c r="E43945" s="28">
        <v>412.84</v>
      </c>
    </row>
    <row r="43946" spans="4:5" x14ac:dyDescent="0.25">
      <c r="D43946" s="31">
        <v>-267.01100000000002</v>
      </c>
      <c r="E43946" s="28">
        <v>412.911</v>
      </c>
    </row>
    <row r="43947" spans="4:5" x14ac:dyDescent="0.25">
      <c r="D43947" s="31">
        <v>-266.995</v>
      </c>
      <c r="E43947" s="28">
        <v>412.983</v>
      </c>
    </row>
    <row r="43948" spans="4:5" x14ac:dyDescent="0.25">
      <c r="D43948" s="31">
        <v>-266.97899999999998</v>
      </c>
      <c r="E43948" s="28">
        <v>413.05500000000001</v>
      </c>
    </row>
    <row r="43949" spans="4:5" x14ac:dyDescent="0.25">
      <c r="D43949" s="31">
        <v>-266.96300000000002</v>
      </c>
      <c r="E43949" s="28">
        <v>413.12700000000001</v>
      </c>
    </row>
    <row r="43950" spans="4:5" x14ac:dyDescent="0.25">
      <c r="D43950" s="31">
        <v>-266.947</v>
      </c>
      <c r="E43950" s="28">
        <v>413.19799999999998</v>
      </c>
    </row>
    <row r="43951" spans="4:5" x14ac:dyDescent="0.25">
      <c r="D43951" s="31">
        <v>-266.93099999999998</v>
      </c>
      <c r="E43951" s="28">
        <v>413.27</v>
      </c>
    </row>
    <row r="43952" spans="4:5" x14ac:dyDescent="0.25">
      <c r="D43952" s="31">
        <v>-266.91500000000002</v>
      </c>
      <c r="E43952" s="28">
        <v>413.34199999999998</v>
      </c>
    </row>
    <row r="43953" spans="4:5" x14ac:dyDescent="0.25">
      <c r="D43953" s="31">
        <v>-266.899</v>
      </c>
      <c r="E43953" s="28">
        <v>413.41399999999999</v>
      </c>
    </row>
    <row r="43954" spans="4:5" x14ac:dyDescent="0.25">
      <c r="D43954" s="31">
        <v>-266.88299999999998</v>
      </c>
      <c r="E43954" s="28">
        <v>413.48599999999999</v>
      </c>
    </row>
    <row r="43955" spans="4:5" x14ac:dyDescent="0.25">
      <c r="D43955" s="31">
        <v>-266.86700000000002</v>
      </c>
      <c r="E43955" s="28">
        <v>413.55799999999999</v>
      </c>
    </row>
    <row r="43956" spans="4:5" x14ac:dyDescent="0.25">
      <c r="D43956" s="31">
        <v>-266.851</v>
      </c>
      <c r="E43956" s="28">
        <v>413.62900000000002</v>
      </c>
    </row>
    <row r="43957" spans="4:5" x14ac:dyDescent="0.25">
      <c r="D43957" s="31">
        <v>-266.83499999999998</v>
      </c>
      <c r="E43957" s="28">
        <v>413.70100000000002</v>
      </c>
    </row>
    <row r="43958" spans="4:5" x14ac:dyDescent="0.25">
      <c r="D43958" s="31">
        <v>-266.81900000000002</v>
      </c>
      <c r="E43958" s="28">
        <v>413.77300000000002</v>
      </c>
    </row>
    <row r="43959" spans="4:5" x14ac:dyDescent="0.25">
      <c r="D43959" s="31">
        <v>-266.803</v>
      </c>
      <c r="E43959" s="28">
        <v>413.84500000000003</v>
      </c>
    </row>
    <row r="43960" spans="4:5" x14ac:dyDescent="0.25">
      <c r="D43960" s="31">
        <v>-266.78699999999998</v>
      </c>
      <c r="E43960" s="28">
        <v>413.91699999999997</v>
      </c>
    </row>
    <row r="43961" spans="4:5" x14ac:dyDescent="0.25">
      <c r="D43961" s="31">
        <v>-266.77100000000002</v>
      </c>
      <c r="E43961" s="28">
        <v>413.98899999999998</v>
      </c>
    </row>
    <row r="43962" spans="4:5" x14ac:dyDescent="0.25">
      <c r="D43962" s="31">
        <v>-266.755</v>
      </c>
      <c r="E43962" s="28">
        <v>414.06099999999998</v>
      </c>
    </row>
    <row r="43963" spans="4:5" x14ac:dyDescent="0.25">
      <c r="D43963" s="31">
        <v>-266.73899999999998</v>
      </c>
      <c r="E43963" s="28">
        <v>414.13299999999998</v>
      </c>
    </row>
    <row r="43964" spans="4:5" x14ac:dyDescent="0.25">
      <c r="D43964" s="31">
        <v>-266.72300000000001</v>
      </c>
      <c r="E43964" s="28">
        <v>414.20499999999998</v>
      </c>
    </row>
    <row r="43965" spans="4:5" x14ac:dyDescent="0.25">
      <c r="D43965" s="31">
        <v>-266.70699999999999</v>
      </c>
      <c r="E43965" s="28">
        <v>414.27699999999999</v>
      </c>
    </row>
    <row r="43966" spans="4:5" x14ac:dyDescent="0.25">
      <c r="D43966" s="31">
        <v>-266.69099999999997</v>
      </c>
      <c r="E43966" s="28">
        <v>414.34899999999999</v>
      </c>
    </row>
    <row r="43967" spans="4:5" x14ac:dyDescent="0.25">
      <c r="D43967" s="31">
        <v>-266.67500000000001</v>
      </c>
      <c r="E43967" s="28">
        <v>414.42099999999999</v>
      </c>
    </row>
    <row r="43968" spans="4:5" x14ac:dyDescent="0.25">
      <c r="D43968" s="31">
        <v>-266.65899999999999</v>
      </c>
      <c r="E43968" s="28">
        <v>414.49299999999999</v>
      </c>
    </row>
    <row r="43969" spans="4:5" x14ac:dyDescent="0.25">
      <c r="D43969" s="31">
        <v>-266.64299999999997</v>
      </c>
      <c r="E43969" s="28">
        <v>414.565</v>
      </c>
    </row>
    <row r="43970" spans="4:5" x14ac:dyDescent="0.25">
      <c r="D43970" s="31">
        <v>-266.62700000000001</v>
      </c>
      <c r="E43970" s="28">
        <v>414.637</v>
      </c>
    </row>
    <row r="43971" spans="4:5" x14ac:dyDescent="0.25">
      <c r="D43971" s="31">
        <v>-266.61099999999999</v>
      </c>
      <c r="E43971" s="28">
        <v>414.709</v>
      </c>
    </row>
    <row r="43972" spans="4:5" x14ac:dyDescent="0.25">
      <c r="D43972" s="31">
        <v>-266.59500000000003</v>
      </c>
      <c r="E43972" s="28">
        <v>414.78100000000001</v>
      </c>
    </row>
    <row r="43973" spans="4:5" x14ac:dyDescent="0.25">
      <c r="D43973" s="31">
        <v>-266.57900000000001</v>
      </c>
      <c r="E43973" s="28">
        <v>414.85300000000001</v>
      </c>
    </row>
    <row r="43974" spans="4:5" x14ac:dyDescent="0.25">
      <c r="D43974" s="31">
        <v>-266.56299999999999</v>
      </c>
      <c r="E43974" s="28">
        <v>414.92500000000001</v>
      </c>
    </row>
    <row r="43975" spans="4:5" x14ac:dyDescent="0.25">
      <c r="D43975" s="31">
        <v>-266.54700000000003</v>
      </c>
      <c r="E43975" s="28">
        <v>414.99700000000001</v>
      </c>
    </row>
    <row r="43976" spans="4:5" x14ac:dyDescent="0.25">
      <c r="D43976" s="31">
        <v>-266.53100000000001</v>
      </c>
      <c r="E43976" s="28">
        <v>415.06900000000002</v>
      </c>
    </row>
    <row r="43977" spans="4:5" x14ac:dyDescent="0.25">
      <c r="D43977" s="31">
        <v>-266.51499999999999</v>
      </c>
      <c r="E43977" s="28">
        <v>415.14100000000002</v>
      </c>
    </row>
    <row r="43978" spans="4:5" x14ac:dyDescent="0.25">
      <c r="D43978" s="31">
        <v>-266.49900000000002</v>
      </c>
      <c r="E43978" s="28">
        <v>415.21300000000002</v>
      </c>
    </row>
    <row r="43979" spans="4:5" x14ac:dyDescent="0.25">
      <c r="D43979" s="31">
        <v>-266.483</v>
      </c>
      <c r="E43979" s="28">
        <v>415.28500000000003</v>
      </c>
    </row>
    <row r="43980" spans="4:5" x14ac:dyDescent="0.25">
      <c r="D43980" s="31">
        <v>-266.46699999999998</v>
      </c>
      <c r="E43980" s="28">
        <v>415.35700000000003</v>
      </c>
    </row>
    <row r="43981" spans="4:5" x14ac:dyDescent="0.25">
      <c r="D43981" s="31">
        <v>-266.45100000000002</v>
      </c>
      <c r="E43981" s="28">
        <v>415.42899999999997</v>
      </c>
    </row>
    <row r="43982" spans="4:5" x14ac:dyDescent="0.25">
      <c r="D43982" s="31">
        <v>-266.435</v>
      </c>
      <c r="E43982" s="28">
        <v>415.50099999999998</v>
      </c>
    </row>
    <row r="43983" spans="4:5" x14ac:dyDescent="0.25">
      <c r="D43983" s="31">
        <v>-266.41899999999998</v>
      </c>
      <c r="E43983" s="28">
        <v>415.57400000000001</v>
      </c>
    </row>
    <row r="43984" spans="4:5" x14ac:dyDescent="0.25">
      <c r="D43984" s="31">
        <v>-266.40300000000002</v>
      </c>
      <c r="E43984" s="28">
        <v>415.64600000000002</v>
      </c>
    </row>
    <row r="43985" spans="4:5" x14ac:dyDescent="0.25">
      <c r="D43985" s="31">
        <v>-266.387</v>
      </c>
      <c r="E43985" s="28">
        <v>415.71800000000002</v>
      </c>
    </row>
    <row r="43986" spans="4:5" x14ac:dyDescent="0.25">
      <c r="D43986" s="31">
        <v>-266.37099999999998</v>
      </c>
      <c r="E43986" s="28">
        <v>415.79</v>
      </c>
    </row>
    <row r="43987" spans="4:5" x14ac:dyDescent="0.25">
      <c r="D43987" s="31">
        <v>-266.35500000000002</v>
      </c>
      <c r="E43987" s="28">
        <v>415.86200000000002</v>
      </c>
    </row>
    <row r="43988" spans="4:5" x14ac:dyDescent="0.25">
      <c r="D43988" s="31">
        <v>-266.339</v>
      </c>
      <c r="E43988" s="28">
        <v>415.935</v>
      </c>
    </row>
    <row r="43989" spans="4:5" x14ac:dyDescent="0.25">
      <c r="D43989" s="31">
        <v>-266.32299999999998</v>
      </c>
      <c r="E43989" s="28">
        <v>416.00700000000001</v>
      </c>
    </row>
    <row r="43990" spans="4:5" x14ac:dyDescent="0.25">
      <c r="D43990" s="31">
        <v>-266.30700000000002</v>
      </c>
      <c r="E43990" s="28">
        <v>416.07900000000001</v>
      </c>
    </row>
    <row r="43991" spans="4:5" x14ac:dyDescent="0.25">
      <c r="D43991" s="31">
        <v>-266.291</v>
      </c>
      <c r="E43991" s="28">
        <v>416.15100000000001</v>
      </c>
    </row>
    <row r="43992" spans="4:5" x14ac:dyDescent="0.25">
      <c r="D43992" s="31">
        <v>-266.27499999999998</v>
      </c>
      <c r="E43992" s="28">
        <v>416.22300000000001</v>
      </c>
    </row>
    <row r="43993" spans="4:5" x14ac:dyDescent="0.25">
      <c r="D43993" s="31">
        <v>-266.25900000000001</v>
      </c>
      <c r="E43993" s="28">
        <v>416.29599999999999</v>
      </c>
    </row>
    <row r="43994" spans="4:5" x14ac:dyDescent="0.25">
      <c r="D43994" s="31">
        <v>-266.24299999999999</v>
      </c>
      <c r="E43994" s="28">
        <v>416.36799999999999</v>
      </c>
    </row>
    <row r="43995" spans="4:5" x14ac:dyDescent="0.25">
      <c r="D43995" s="31">
        <v>-266.22699999999998</v>
      </c>
      <c r="E43995" s="28">
        <v>416.44</v>
      </c>
    </row>
    <row r="43996" spans="4:5" x14ac:dyDescent="0.25">
      <c r="D43996" s="31">
        <v>-266.21100000000001</v>
      </c>
      <c r="E43996" s="28">
        <v>416.51299999999998</v>
      </c>
    </row>
    <row r="43997" spans="4:5" x14ac:dyDescent="0.25">
      <c r="D43997" s="31">
        <v>-266.19499999999999</v>
      </c>
      <c r="E43997" s="28">
        <v>416.58499999999998</v>
      </c>
    </row>
    <row r="43998" spans="4:5" x14ac:dyDescent="0.25">
      <c r="D43998" s="31">
        <v>-266.17899999999997</v>
      </c>
      <c r="E43998" s="28">
        <v>416.65699999999998</v>
      </c>
    </row>
    <row r="43999" spans="4:5" x14ac:dyDescent="0.25">
      <c r="D43999" s="31">
        <v>-266.16300000000001</v>
      </c>
      <c r="E43999" s="28">
        <v>416.72899999999998</v>
      </c>
    </row>
    <row r="44000" spans="4:5" x14ac:dyDescent="0.25">
      <c r="D44000" s="31">
        <v>-266.14699999999999</v>
      </c>
      <c r="E44000" s="28">
        <v>416.80200000000002</v>
      </c>
    </row>
    <row r="44001" spans="4:5" x14ac:dyDescent="0.25">
      <c r="D44001" s="31">
        <v>-266.13099999999997</v>
      </c>
      <c r="E44001" s="28">
        <v>416.87400000000002</v>
      </c>
    </row>
    <row r="44002" spans="4:5" x14ac:dyDescent="0.25">
      <c r="D44002" s="31">
        <v>-266.11500000000001</v>
      </c>
      <c r="E44002" s="28">
        <v>416.94600000000003</v>
      </c>
    </row>
    <row r="44003" spans="4:5" x14ac:dyDescent="0.25">
      <c r="D44003" s="31">
        <v>-266.09899999999999</v>
      </c>
      <c r="E44003" s="28">
        <v>417.01900000000001</v>
      </c>
    </row>
    <row r="44004" spans="4:5" x14ac:dyDescent="0.25">
      <c r="D44004" s="31">
        <v>-266.08300000000003</v>
      </c>
      <c r="E44004" s="28">
        <v>417.09100000000001</v>
      </c>
    </row>
    <row r="44005" spans="4:5" x14ac:dyDescent="0.25">
      <c r="D44005" s="31">
        <v>-266.06700000000001</v>
      </c>
      <c r="E44005" s="28">
        <v>417.16399999999999</v>
      </c>
    </row>
    <row r="44006" spans="4:5" x14ac:dyDescent="0.25">
      <c r="D44006" s="31">
        <v>-266.05099999999999</v>
      </c>
      <c r="E44006" s="28">
        <v>417.23599999999999</v>
      </c>
    </row>
    <row r="44007" spans="4:5" x14ac:dyDescent="0.25">
      <c r="D44007" s="31">
        <v>-266.03500000000003</v>
      </c>
      <c r="E44007" s="28">
        <v>417.30799999999999</v>
      </c>
    </row>
    <row r="44008" spans="4:5" x14ac:dyDescent="0.25">
      <c r="D44008" s="31">
        <v>-266.01900000000001</v>
      </c>
      <c r="E44008" s="28">
        <v>417.38099999999997</v>
      </c>
    </row>
    <row r="44009" spans="4:5" x14ac:dyDescent="0.25">
      <c r="D44009" s="31">
        <v>-266.00299999999999</v>
      </c>
      <c r="E44009" s="28">
        <v>417.45299999999997</v>
      </c>
    </row>
    <row r="44010" spans="4:5" x14ac:dyDescent="0.25">
      <c r="D44010" s="31">
        <v>-265.98700000000002</v>
      </c>
      <c r="E44010" s="28">
        <v>417.52600000000001</v>
      </c>
    </row>
    <row r="44011" spans="4:5" x14ac:dyDescent="0.25">
      <c r="D44011" s="31">
        <v>-265.971</v>
      </c>
      <c r="E44011" s="28">
        <v>417.59800000000001</v>
      </c>
    </row>
    <row r="44012" spans="4:5" x14ac:dyDescent="0.25">
      <c r="D44012" s="31">
        <v>-265.95499999999998</v>
      </c>
      <c r="E44012" s="28">
        <v>417.67099999999999</v>
      </c>
    </row>
    <row r="44013" spans="4:5" x14ac:dyDescent="0.25">
      <c r="D44013" s="31">
        <v>-265.93900000000002</v>
      </c>
      <c r="E44013" s="28">
        <v>417.74299999999999</v>
      </c>
    </row>
    <row r="44014" spans="4:5" x14ac:dyDescent="0.25">
      <c r="D44014" s="31">
        <v>-265.923</v>
      </c>
      <c r="E44014" s="28">
        <v>417.815</v>
      </c>
    </row>
    <row r="44015" spans="4:5" x14ac:dyDescent="0.25">
      <c r="D44015" s="31">
        <v>-265.90699999999998</v>
      </c>
      <c r="E44015" s="28">
        <v>417.88799999999998</v>
      </c>
    </row>
    <row r="44016" spans="4:5" x14ac:dyDescent="0.25">
      <c r="D44016" s="31">
        <v>-265.89100000000002</v>
      </c>
      <c r="E44016" s="28">
        <v>417.96</v>
      </c>
    </row>
    <row r="44017" spans="4:5" x14ac:dyDescent="0.25">
      <c r="D44017" s="31">
        <v>-265.875</v>
      </c>
      <c r="E44017" s="28">
        <v>418.03300000000002</v>
      </c>
    </row>
    <row r="44018" spans="4:5" x14ac:dyDescent="0.25">
      <c r="D44018" s="31">
        <v>-265.85899999999998</v>
      </c>
      <c r="E44018" s="28">
        <v>418.10500000000002</v>
      </c>
    </row>
    <row r="44019" spans="4:5" x14ac:dyDescent="0.25">
      <c r="D44019" s="31">
        <v>-265.84300000000002</v>
      </c>
      <c r="E44019" s="28">
        <v>418.178</v>
      </c>
    </row>
    <row r="44020" spans="4:5" x14ac:dyDescent="0.25">
      <c r="D44020" s="31">
        <v>-265.827</v>
      </c>
      <c r="E44020" s="28">
        <v>418.25099999999998</v>
      </c>
    </row>
    <row r="44021" spans="4:5" x14ac:dyDescent="0.25">
      <c r="D44021" s="31">
        <v>-265.81099999999998</v>
      </c>
      <c r="E44021" s="28">
        <v>418.32299999999998</v>
      </c>
    </row>
    <row r="44022" spans="4:5" x14ac:dyDescent="0.25">
      <c r="D44022" s="31">
        <v>-265.79500000000002</v>
      </c>
      <c r="E44022" s="28">
        <v>418.39600000000002</v>
      </c>
    </row>
    <row r="44023" spans="4:5" x14ac:dyDescent="0.25">
      <c r="D44023" s="31">
        <v>-265.779</v>
      </c>
      <c r="E44023" s="28">
        <v>418.46800000000002</v>
      </c>
    </row>
    <row r="44024" spans="4:5" x14ac:dyDescent="0.25">
      <c r="D44024" s="31">
        <v>-265.76299999999998</v>
      </c>
      <c r="E44024" s="28">
        <v>418.541</v>
      </c>
    </row>
    <row r="44025" spans="4:5" x14ac:dyDescent="0.25">
      <c r="D44025" s="31">
        <v>-265.74700000000001</v>
      </c>
      <c r="E44025" s="28">
        <v>418.613</v>
      </c>
    </row>
    <row r="44026" spans="4:5" x14ac:dyDescent="0.25">
      <c r="D44026" s="31">
        <v>-265.73099999999999</v>
      </c>
      <c r="E44026" s="28">
        <v>418.68599999999998</v>
      </c>
    </row>
    <row r="44027" spans="4:5" x14ac:dyDescent="0.25">
      <c r="D44027" s="31">
        <v>-265.71499999999997</v>
      </c>
      <c r="E44027" s="28">
        <v>418.75900000000001</v>
      </c>
    </row>
    <row r="44028" spans="4:5" x14ac:dyDescent="0.25">
      <c r="D44028" s="31">
        <v>-265.69900000000001</v>
      </c>
      <c r="E44028" s="28">
        <v>418.83100000000002</v>
      </c>
    </row>
    <row r="44029" spans="4:5" x14ac:dyDescent="0.25">
      <c r="D44029" s="31">
        <v>-265.68299999999999</v>
      </c>
      <c r="E44029" s="28">
        <v>418.904</v>
      </c>
    </row>
    <row r="44030" spans="4:5" x14ac:dyDescent="0.25">
      <c r="D44030" s="31">
        <v>-265.66699999999997</v>
      </c>
      <c r="E44030" s="28">
        <v>418.976</v>
      </c>
    </row>
    <row r="44031" spans="4:5" x14ac:dyDescent="0.25">
      <c r="D44031" s="31">
        <v>-265.65100000000001</v>
      </c>
      <c r="E44031" s="28">
        <v>419.04899999999998</v>
      </c>
    </row>
    <row r="44032" spans="4:5" x14ac:dyDescent="0.25">
      <c r="D44032" s="31">
        <v>-265.63499999999999</v>
      </c>
      <c r="E44032" s="28">
        <v>419.12200000000001</v>
      </c>
    </row>
    <row r="44033" spans="4:5" x14ac:dyDescent="0.25">
      <c r="D44033" s="31">
        <v>-265.61900000000003</v>
      </c>
      <c r="E44033" s="28">
        <v>419.19400000000002</v>
      </c>
    </row>
    <row r="44034" spans="4:5" x14ac:dyDescent="0.25">
      <c r="D44034" s="31">
        <v>-265.60300000000001</v>
      </c>
      <c r="E44034" s="28">
        <v>419.267</v>
      </c>
    </row>
    <row r="44035" spans="4:5" x14ac:dyDescent="0.25">
      <c r="D44035" s="31">
        <v>-265.58699999999999</v>
      </c>
      <c r="E44035" s="28">
        <v>419.34</v>
      </c>
    </row>
    <row r="44036" spans="4:5" x14ac:dyDescent="0.25">
      <c r="D44036" s="31">
        <v>-265.57100000000003</v>
      </c>
      <c r="E44036" s="28">
        <v>419.41300000000001</v>
      </c>
    </row>
    <row r="44037" spans="4:5" x14ac:dyDescent="0.25">
      <c r="D44037" s="31">
        <v>-265.55500000000001</v>
      </c>
      <c r="E44037" s="28">
        <v>419.48500000000001</v>
      </c>
    </row>
    <row r="44038" spans="4:5" x14ac:dyDescent="0.25">
      <c r="D44038" s="31">
        <v>-265.53899999999999</v>
      </c>
      <c r="E44038" s="28">
        <v>419.55799999999999</v>
      </c>
    </row>
    <row r="44039" spans="4:5" x14ac:dyDescent="0.25">
      <c r="D44039" s="31">
        <v>-265.52300000000002</v>
      </c>
      <c r="E44039" s="28">
        <v>419.63099999999997</v>
      </c>
    </row>
    <row r="44040" spans="4:5" x14ac:dyDescent="0.25">
      <c r="D44040" s="31">
        <v>-265.50700000000001</v>
      </c>
      <c r="E44040" s="28">
        <v>419.70299999999997</v>
      </c>
    </row>
    <row r="44041" spans="4:5" x14ac:dyDescent="0.25">
      <c r="D44041" s="31">
        <v>-265.49099999999999</v>
      </c>
      <c r="E44041" s="28">
        <v>419.77600000000001</v>
      </c>
    </row>
    <row r="44042" spans="4:5" x14ac:dyDescent="0.25">
      <c r="D44042" s="31">
        <v>-265.47500000000002</v>
      </c>
      <c r="E44042" s="28">
        <v>419.84899999999999</v>
      </c>
    </row>
    <row r="44043" spans="4:5" x14ac:dyDescent="0.25">
      <c r="D44043" s="31">
        <v>-265.459</v>
      </c>
      <c r="E44043" s="28">
        <v>419.92200000000003</v>
      </c>
    </row>
    <row r="44044" spans="4:5" x14ac:dyDescent="0.25">
      <c r="D44044" s="31">
        <v>-265.44299999999998</v>
      </c>
      <c r="E44044" s="28">
        <v>419.995</v>
      </c>
    </row>
    <row r="44045" spans="4:5" x14ac:dyDescent="0.25">
      <c r="D44045" s="31">
        <v>-265.42700000000002</v>
      </c>
      <c r="E44045" s="28">
        <v>420.06700000000001</v>
      </c>
    </row>
    <row r="44046" spans="4:5" x14ac:dyDescent="0.25">
      <c r="D44046" s="31">
        <v>-265.411</v>
      </c>
      <c r="E44046" s="28">
        <v>420.14</v>
      </c>
    </row>
    <row r="44047" spans="4:5" x14ac:dyDescent="0.25">
      <c r="D44047" s="31">
        <v>-265.39600000000002</v>
      </c>
      <c r="E44047" s="28">
        <v>420.21300000000002</v>
      </c>
    </row>
    <row r="44048" spans="4:5" x14ac:dyDescent="0.25">
      <c r="D44048" s="31">
        <v>-265.38</v>
      </c>
      <c r="E44048" s="28">
        <v>420.286</v>
      </c>
    </row>
    <row r="44049" spans="4:5" x14ac:dyDescent="0.25">
      <c r="D44049" s="31">
        <v>-265.36399999999998</v>
      </c>
      <c r="E44049" s="28">
        <v>420.35899999999998</v>
      </c>
    </row>
    <row r="44050" spans="4:5" x14ac:dyDescent="0.25">
      <c r="D44050" s="31">
        <v>-265.34800000000001</v>
      </c>
      <c r="E44050" s="28">
        <v>420.43200000000002</v>
      </c>
    </row>
    <row r="44051" spans="4:5" x14ac:dyDescent="0.25">
      <c r="D44051" s="31">
        <v>-265.33199999999999</v>
      </c>
      <c r="E44051" s="28">
        <v>420.50400000000002</v>
      </c>
    </row>
    <row r="44052" spans="4:5" x14ac:dyDescent="0.25">
      <c r="D44052" s="31">
        <v>-265.31599999999997</v>
      </c>
      <c r="E44052" s="28">
        <v>420.577</v>
      </c>
    </row>
    <row r="44053" spans="4:5" x14ac:dyDescent="0.25">
      <c r="D44053" s="31">
        <v>-265.3</v>
      </c>
      <c r="E44053" s="28">
        <v>420.65</v>
      </c>
    </row>
    <row r="44054" spans="4:5" x14ac:dyDescent="0.25">
      <c r="D44054" s="31">
        <v>-265.28399999999999</v>
      </c>
      <c r="E44054" s="28">
        <v>420.72300000000001</v>
      </c>
    </row>
    <row r="44055" spans="4:5" x14ac:dyDescent="0.25">
      <c r="D44055" s="31">
        <v>-265.26799999999997</v>
      </c>
      <c r="E44055" s="28">
        <v>420.79599999999999</v>
      </c>
    </row>
    <row r="44056" spans="4:5" x14ac:dyDescent="0.25">
      <c r="D44056" s="31">
        <v>-265.25200000000001</v>
      </c>
      <c r="E44056" s="28">
        <v>420.86900000000003</v>
      </c>
    </row>
    <row r="44057" spans="4:5" x14ac:dyDescent="0.25">
      <c r="D44057" s="31">
        <v>-265.23599999999999</v>
      </c>
      <c r="E44057" s="28">
        <v>420.94200000000001</v>
      </c>
    </row>
    <row r="44058" spans="4:5" x14ac:dyDescent="0.25">
      <c r="D44058" s="31">
        <v>-265.22000000000003</v>
      </c>
      <c r="E44058" s="28">
        <v>421.01499999999999</v>
      </c>
    </row>
    <row r="44059" spans="4:5" x14ac:dyDescent="0.25">
      <c r="D44059" s="31">
        <v>-265.20400000000001</v>
      </c>
      <c r="E44059" s="28">
        <v>421.08800000000002</v>
      </c>
    </row>
    <row r="44060" spans="4:5" x14ac:dyDescent="0.25">
      <c r="D44060" s="31">
        <v>-265.18799999999999</v>
      </c>
      <c r="E44060" s="28">
        <v>421.161</v>
      </c>
    </row>
    <row r="44061" spans="4:5" x14ac:dyDescent="0.25">
      <c r="D44061" s="31">
        <v>-265.17200000000003</v>
      </c>
      <c r="E44061" s="28">
        <v>421.23399999999998</v>
      </c>
    </row>
    <row r="44062" spans="4:5" x14ac:dyDescent="0.25">
      <c r="D44062" s="31">
        <v>-265.15600000000001</v>
      </c>
      <c r="E44062" s="28">
        <v>421.30599999999998</v>
      </c>
    </row>
    <row r="44063" spans="4:5" x14ac:dyDescent="0.25">
      <c r="D44063" s="31">
        <v>-265.14</v>
      </c>
      <c r="E44063" s="28">
        <v>421.38</v>
      </c>
    </row>
    <row r="44064" spans="4:5" x14ac:dyDescent="0.25">
      <c r="D44064" s="31">
        <v>-265.12400000000002</v>
      </c>
      <c r="E44064" s="28">
        <v>421.452</v>
      </c>
    </row>
    <row r="44065" spans="4:5" x14ac:dyDescent="0.25">
      <c r="D44065" s="31">
        <v>-265.108</v>
      </c>
      <c r="E44065" s="28">
        <v>421.52499999999998</v>
      </c>
    </row>
    <row r="44066" spans="4:5" x14ac:dyDescent="0.25">
      <c r="D44066" s="31">
        <v>-265.09199999999998</v>
      </c>
      <c r="E44066" s="28">
        <v>421.59899999999999</v>
      </c>
    </row>
    <row r="44067" spans="4:5" x14ac:dyDescent="0.25">
      <c r="D44067" s="31">
        <v>-265.07600000000002</v>
      </c>
      <c r="E44067" s="28">
        <v>421.67200000000003</v>
      </c>
    </row>
    <row r="44068" spans="4:5" x14ac:dyDescent="0.25">
      <c r="D44068" s="31">
        <v>-265.06</v>
      </c>
      <c r="E44068" s="28">
        <v>421.745</v>
      </c>
    </row>
    <row r="44069" spans="4:5" x14ac:dyDescent="0.25">
      <c r="D44069" s="31">
        <v>-265.04399999999998</v>
      </c>
      <c r="E44069" s="28">
        <v>421.81799999999998</v>
      </c>
    </row>
    <row r="44070" spans="4:5" x14ac:dyDescent="0.25">
      <c r="D44070" s="31">
        <v>-265.02800000000002</v>
      </c>
      <c r="E44070" s="28">
        <v>421.89100000000002</v>
      </c>
    </row>
    <row r="44071" spans="4:5" x14ac:dyDescent="0.25">
      <c r="D44071" s="31">
        <v>-265.012</v>
      </c>
      <c r="E44071" s="28">
        <v>421.964</v>
      </c>
    </row>
    <row r="44072" spans="4:5" x14ac:dyDescent="0.25">
      <c r="D44072" s="31">
        <v>-264.99599999999998</v>
      </c>
      <c r="E44072" s="28">
        <v>422.03699999999998</v>
      </c>
    </row>
    <row r="44073" spans="4:5" x14ac:dyDescent="0.25">
      <c r="D44073" s="31">
        <v>-264.98</v>
      </c>
      <c r="E44073" s="28">
        <v>422.11</v>
      </c>
    </row>
    <row r="44074" spans="4:5" x14ac:dyDescent="0.25">
      <c r="D44074" s="31">
        <v>-264.964</v>
      </c>
      <c r="E44074" s="28">
        <v>422.18299999999999</v>
      </c>
    </row>
    <row r="44075" spans="4:5" x14ac:dyDescent="0.25">
      <c r="D44075" s="31">
        <v>-264.94799999999998</v>
      </c>
      <c r="E44075" s="28">
        <v>422.25599999999997</v>
      </c>
    </row>
    <row r="44076" spans="4:5" x14ac:dyDescent="0.25">
      <c r="D44076" s="31">
        <v>-264.93200000000002</v>
      </c>
      <c r="E44076" s="28">
        <v>422.32900000000001</v>
      </c>
    </row>
    <row r="44077" spans="4:5" x14ac:dyDescent="0.25">
      <c r="D44077" s="31">
        <v>-264.916</v>
      </c>
      <c r="E44077" s="28">
        <v>422.40199999999999</v>
      </c>
    </row>
    <row r="44078" spans="4:5" x14ac:dyDescent="0.25">
      <c r="D44078" s="31">
        <v>-264.89999999999998</v>
      </c>
      <c r="E44078" s="28">
        <v>422.47500000000002</v>
      </c>
    </row>
    <row r="44079" spans="4:5" x14ac:dyDescent="0.25">
      <c r="D44079" s="31">
        <v>-264.88400000000001</v>
      </c>
      <c r="E44079" s="28">
        <v>422.54899999999998</v>
      </c>
    </row>
    <row r="44080" spans="4:5" x14ac:dyDescent="0.25">
      <c r="D44080" s="31">
        <v>-264.86799999999999</v>
      </c>
      <c r="E44080" s="28">
        <v>422.62200000000001</v>
      </c>
    </row>
    <row r="44081" spans="4:5" x14ac:dyDescent="0.25">
      <c r="D44081" s="31">
        <v>-264.85199999999998</v>
      </c>
      <c r="E44081" s="28">
        <v>422.69499999999999</v>
      </c>
    </row>
    <row r="44082" spans="4:5" x14ac:dyDescent="0.25">
      <c r="D44082" s="31">
        <v>-264.83600000000001</v>
      </c>
      <c r="E44082" s="28">
        <v>422.76799999999997</v>
      </c>
    </row>
    <row r="44083" spans="4:5" x14ac:dyDescent="0.25">
      <c r="D44083" s="31">
        <v>-264.82</v>
      </c>
      <c r="E44083" s="28">
        <v>422.84100000000001</v>
      </c>
    </row>
    <row r="44084" spans="4:5" x14ac:dyDescent="0.25">
      <c r="D44084" s="31">
        <v>-264.80399999999997</v>
      </c>
      <c r="E44084" s="28">
        <v>422.91500000000002</v>
      </c>
    </row>
    <row r="44085" spans="4:5" x14ac:dyDescent="0.25">
      <c r="D44085" s="31">
        <v>-264.78800000000001</v>
      </c>
      <c r="E44085" s="28">
        <v>422.988</v>
      </c>
    </row>
    <row r="44086" spans="4:5" x14ac:dyDescent="0.25">
      <c r="D44086" s="31">
        <v>-264.77199999999999</v>
      </c>
      <c r="E44086" s="28">
        <v>423.06099999999998</v>
      </c>
    </row>
    <row r="44087" spans="4:5" x14ac:dyDescent="0.25">
      <c r="D44087" s="31">
        <v>-264.75599999999997</v>
      </c>
      <c r="E44087" s="28">
        <v>423.13400000000001</v>
      </c>
    </row>
    <row r="44088" spans="4:5" x14ac:dyDescent="0.25">
      <c r="D44088" s="31">
        <v>-264.74</v>
      </c>
      <c r="E44088" s="28">
        <v>423.20699999999999</v>
      </c>
    </row>
    <row r="44089" spans="4:5" x14ac:dyDescent="0.25">
      <c r="D44089" s="31">
        <v>-264.72399999999999</v>
      </c>
      <c r="E44089" s="28">
        <v>423.28100000000001</v>
      </c>
    </row>
    <row r="44090" spans="4:5" x14ac:dyDescent="0.25">
      <c r="D44090" s="31">
        <v>-264.70800000000003</v>
      </c>
      <c r="E44090" s="28">
        <v>423.35399999999998</v>
      </c>
    </row>
    <row r="44091" spans="4:5" x14ac:dyDescent="0.25">
      <c r="D44091" s="31">
        <v>-264.69200000000001</v>
      </c>
      <c r="E44091" s="28">
        <v>423.42700000000002</v>
      </c>
    </row>
    <row r="44092" spans="4:5" x14ac:dyDescent="0.25">
      <c r="D44092" s="31">
        <v>-264.67599999999999</v>
      </c>
      <c r="E44092" s="28">
        <v>423.5</v>
      </c>
    </row>
    <row r="44093" spans="4:5" x14ac:dyDescent="0.25">
      <c r="D44093" s="31">
        <v>-264.66000000000003</v>
      </c>
      <c r="E44093" s="28">
        <v>423.57400000000001</v>
      </c>
    </row>
    <row r="44094" spans="4:5" x14ac:dyDescent="0.25">
      <c r="D44094" s="31">
        <v>-264.64400000000001</v>
      </c>
      <c r="E44094" s="28">
        <v>423.64699999999999</v>
      </c>
    </row>
    <row r="44095" spans="4:5" x14ac:dyDescent="0.25">
      <c r="D44095" s="31">
        <v>-264.62799999999999</v>
      </c>
      <c r="E44095" s="28">
        <v>423.72</v>
      </c>
    </row>
    <row r="44096" spans="4:5" x14ac:dyDescent="0.25">
      <c r="D44096" s="31">
        <v>-264.61200000000002</v>
      </c>
      <c r="E44096" s="28">
        <v>423.79399999999998</v>
      </c>
    </row>
    <row r="44097" spans="4:5" x14ac:dyDescent="0.25">
      <c r="D44097" s="31">
        <v>-264.596</v>
      </c>
      <c r="E44097" s="28">
        <v>423.86700000000002</v>
      </c>
    </row>
    <row r="44098" spans="4:5" x14ac:dyDescent="0.25">
      <c r="D44098" s="31">
        <v>-264.58</v>
      </c>
      <c r="E44098" s="28">
        <v>423.94</v>
      </c>
    </row>
    <row r="44099" spans="4:5" x14ac:dyDescent="0.25">
      <c r="D44099" s="31">
        <v>-264.56400000000002</v>
      </c>
      <c r="E44099" s="28">
        <v>424.01400000000001</v>
      </c>
    </row>
    <row r="44100" spans="4:5" x14ac:dyDescent="0.25">
      <c r="D44100" s="31">
        <v>-264.548</v>
      </c>
      <c r="E44100" s="28">
        <v>424.08699999999999</v>
      </c>
    </row>
    <row r="44101" spans="4:5" x14ac:dyDescent="0.25">
      <c r="D44101" s="31">
        <v>-264.53199999999998</v>
      </c>
      <c r="E44101" s="28">
        <v>424.16</v>
      </c>
    </row>
    <row r="44102" spans="4:5" x14ac:dyDescent="0.25">
      <c r="D44102" s="31">
        <v>-264.51600000000002</v>
      </c>
      <c r="E44102" s="28">
        <v>424.23399999999998</v>
      </c>
    </row>
    <row r="44103" spans="4:5" x14ac:dyDescent="0.25">
      <c r="D44103" s="31">
        <v>-264.5</v>
      </c>
      <c r="E44103" s="28">
        <v>424.30700000000002</v>
      </c>
    </row>
    <row r="44104" spans="4:5" x14ac:dyDescent="0.25">
      <c r="D44104" s="31">
        <v>-264.48399999999998</v>
      </c>
      <c r="E44104" s="28">
        <v>424.38099999999997</v>
      </c>
    </row>
    <row r="44105" spans="4:5" x14ac:dyDescent="0.25">
      <c r="D44105" s="31">
        <v>-264.46800000000002</v>
      </c>
      <c r="E44105" s="28">
        <v>424.45400000000001</v>
      </c>
    </row>
    <row r="44106" spans="4:5" x14ac:dyDescent="0.25">
      <c r="D44106" s="31">
        <v>-264.452</v>
      </c>
      <c r="E44106" s="28">
        <v>424.52699999999999</v>
      </c>
    </row>
    <row r="44107" spans="4:5" x14ac:dyDescent="0.25">
      <c r="D44107" s="31">
        <v>-264.43599999999998</v>
      </c>
      <c r="E44107" s="28">
        <v>424.601</v>
      </c>
    </row>
    <row r="44108" spans="4:5" x14ac:dyDescent="0.25">
      <c r="D44108" s="31">
        <v>-264.42</v>
      </c>
      <c r="E44108" s="28">
        <v>424.67399999999998</v>
      </c>
    </row>
    <row r="44109" spans="4:5" x14ac:dyDescent="0.25">
      <c r="D44109" s="31">
        <v>-264.404</v>
      </c>
      <c r="E44109" s="28">
        <v>424.74799999999999</v>
      </c>
    </row>
    <row r="44110" spans="4:5" x14ac:dyDescent="0.25">
      <c r="D44110" s="31">
        <v>-264.38799999999998</v>
      </c>
      <c r="E44110" s="28">
        <v>424.82100000000003</v>
      </c>
    </row>
    <row r="44111" spans="4:5" x14ac:dyDescent="0.25">
      <c r="D44111" s="31">
        <v>-264.37200000000001</v>
      </c>
      <c r="E44111" s="28">
        <v>424.89499999999998</v>
      </c>
    </row>
    <row r="44112" spans="4:5" x14ac:dyDescent="0.25">
      <c r="D44112" s="31">
        <v>-264.35599999999999</v>
      </c>
      <c r="E44112" s="28">
        <v>424.96800000000002</v>
      </c>
    </row>
    <row r="44113" spans="4:5" x14ac:dyDescent="0.25">
      <c r="D44113" s="31">
        <v>-264.33999999999997</v>
      </c>
      <c r="E44113" s="28">
        <v>425.04199999999997</v>
      </c>
    </row>
    <row r="44114" spans="4:5" x14ac:dyDescent="0.25">
      <c r="D44114" s="31">
        <v>-264.32400000000001</v>
      </c>
      <c r="E44114" s="28">
        <v>425.11500000000001</v>
      </c>
    </row>
    <row r="44115" spans="4:5" x14ac:dyDescent="0.25">
      <c r="D44115" s="31">
        <v>-264.30799999999999</v>
      </c>
      <c r="E44115" s="28">
        <v>425.18900000000002</v>
      </c>
    </row>
    <row r="44116" spans="4:5" x14ac:dyDescent="0.25">
      <c r="D44116" s="31">
        <v>-264.29199999999997</v>
      </c>
      <c r="E44116" s="28">
        <v>425.262</v>
      </c>
    </row>
    <row r="44117" spans="4:5" x14ac:dyDescent="0.25">
      <c r="D44117" s="31">
        <v>-264.27600000000001</v>
      </c>
      <c r="E44117" s="28">
        <v>425.33600000000001</v>
      </c>
    </row>
    <row r="44118" spans="4:5" x14ac:dyDescent="0.25">
      <c r="D44118" s="31">
        <v>-264.26</v>
      </c>
      <c r="E44118" s="28">
        <v>425.40899999999999</v>
      </c>
    </row>
    <row r="44119" spans="4:5" x14ac:dyDescent="0.25">
      <c r="D44119" s="31">
        <v>-264.24400000000003</v>
      </c>
      <c r="E44119" s="28">
        <v>425.483</v>
      </c>
    </row>
    <row r="44120" spans="4:5" x14ac:dyDescent="0.25">
      <c r="D44120" s="31">
        <v>-264.22800000000001</v>
      </c>
      <c r="E44120" s="28">
        <v>425.55599999999998</v>
      </c>
    </row>
    <row r="44121" spans="4:5" x14ac:dyDescent="0.25">
      <c r="D44121" s="31">
        <v>-264.21199999999999</v>
      </c>
      <c r="E44121" s="28">
        <v>425.63</v>
      </c>
    </row>
    <row r="44122" spans="4:5" x14ac:dyDescent="0.25">
      <c r="D44122" s="31">
        <v>-264.19600000000003</v>
      </c>
      <c r="E44122" s="28">
        <v>425.70299999999997</v>
      </c>
    </row>
    <row r="44123" spans="4:5" x14ac:dyDescent="0.25">
      <c r="D44123" s="31">
        <v>-264.18</v>
      </c>
      <c r="E44123" s="28">
        <v>425.77699999999999</v>
      </c>
    </row>
    <row r="44124" spans="4:5" x14ac:dyDescent="0.25">
      <c r="D44124" s="31">
        <v>-264.16399999999999</v>
      </c>
      <c r="E44124" s="28">
        <v>425.851</v>
      </c>
    </row>
    <row r="44125" spans="4:5" x14ac:dyDescent="0.25">
      <c r="D44125" s="31">
        <v>-264.14800000000002</v>
      </c>
      <c r="E44125" s="28">
        <v>425.92399999999998</v>
      </c>
    </row>
    <row r="44126" spans="4:5" x14ac:dyDescent="0.25">
      <c r="D44126" s="31">
        <v>-264.13200000000001</v>
      </c>
      <c r="E44126" s="28">
        <v>425.99799999999999</v>
      </c>
    </row>
    <row r="44127" spans="4:5" x14ac:dyDescent="0.25">
      <c r="D44127" s="31">
        <v>-264.11599999999999</v>
      </c>
      <c r="E44127" s="28">
        <v>426.072</v>
      </c>
    </row>
    <row r="44128" spans="4:5" x14ac:dyDescent="0.25">
      <c r="D44128" s="31">
        <v>-264.10000000000002</v>
      </c>
      <c r="E44128" s="28">
        <v>426.14499999999998</v>
      </c>
    </row>
    <row r="44129" spans="4:5" x14ac:dyDescent="0.25">
      <c r="D44129" s="31">
        <v>-264.084</v>
      </c>
      <c r="E44129" s="28">
        <v>426.21899999999999</v>
      </c>
    </row>
    <row r="44130" spans="4:5" x14ac:dyDescent="0.25">
      <c r="D44130" s="31">
        <v>-264.06799999999998</v>
      </c>
      <c r="E44130" s="28">
        <v>426.29199999999997</v>
      </c>
    </row>
    <row r="44131" spans="4:5" x14ac:dyDescent="0.25">
      <c r="D44131" s="31">
        <v>-264.05200000000002</v>
      </c>
      <c r="E44131" s="28">
        <v>426.36599999999999</v>
      </c>
    </row>
    <row r="44132" spans="4:5" x14ac:dyDescent="0.25">
      <c r="D44132" s="31">
        <v>-264.036</v>
      </c>
      <c r="E44132" s="28">
        <v>426.44</v>
      </c>
    </row>
    <row r="44133" spans="4:5" x14ac:dyDescent="0.25">
      <c r="D44133" s="31">
        <v>-264.02</v>
      </c>
      <c r="E44133" s="28">
        <v>426.51400000000001</v>
      </c>
    </row>
    <row r="44134" spans="4:5" x14ac:dyDescent="0.25">
      <c r="D44134" s="31">
        <v>-264.00400000000002</v>
      </c>
      <c r="E44134" s="28">
        <v>426.58699999999999</v>
      </c>
    </row>
    <row r="44135" spans="4:5" x14ac:dyDescent="0.25">
      <c r="D44135" s="31">
        <v>-263.988</v>
      </c>
      <c r="E44135" s="28">
        <v>426.661</v>
      </c>
    </row>
    <row r="44136" spans="4:5" x14ac:dyDescent="0.25">
      <c r="D44136" s="31">
        <v>-263.97199999999998</v>
      </c>
      <c r="E44136" s="28">
        <v>426.73500000000001</v>
      </c>
    </row>
    <row r="44137" spans="4:5" x14ac:dyDescent="0.25">
      <c r="D44137" s="31">
        <v>-263.95600000000002</v>
      </c>
      <c r="E44137" s="28">
        <v>426.80799999999999</v>
      </c>
    </row>
    <row r="44138" spans="4:5" x14ac:dyDescent="0.25">
      <c r="D44138" s="31">
        <v>-263.94</v>
      </c>
      <c r="E44138" s="28">
        <v>426.88200000000001</v>
      </c>
    </row>
    <row r="44139" spans="4:5" x14ac:dyDescent="0.25">
      <c r="D44139" s="31">
        <v>-263.92399999999998</v>
      </c>
      <c r="E44139" s="28">
        <v>426.95600000000002</v>
      </c>
    </row>
    <row r="44140" spans="4:5" x14ac:dyDescent="0.25">
      <c r="D44140" s="31">
        <v>-263.90800000000002</v>
      </c>
      <c r="E44140" s="28">
        <v>427.03</v>
      </c>
    </row>
    <row r="44141" spans="4:5" x14ac:dyDescent="0.25">
      <c r="D44141" s="31">
        <v>-263.892</v>
      </c>
      <c r="E44141" s="28">
        <v>427.10300000000001</v>
      </c>
    </row>
    <row r="44142" spans="4:5" x14ac:dyDescent="0.25">
      <c r="D44142" s="31">
        <v>-263.87599999999998</v>
      </c>
      <c r="E44142" s="28">
        <v>427.17700000000002</v>
      </c>
    </row>
    <row r="44143" spans="4:5" x14ac:dyDescent="0.25">
      <c r="D44143" s="31">
        <v>-263.86</v>
      </c>
      <c r="E44143" s="28">
        <v>427.25099999999998</v>
      </c>
    </row>
    <row r="44144" spans="4:5" x14ac:dyDescent="0.25">
      <c r="D44144" s="31">
        <v>-263.84399999999999</v>
      </c>
      <c r="E44144" s="28">
        <v>427.32499999999999</v>
      </c>
    </row>
    <row r="44145" spans="4:5" x14ac:dyDescent="0.25">
      <c r="D44145" s="31">
        <v>-263.82799999999997</v>
      </c>
      <c r="E44145" s="28">
        <v>427.399</v>
      </c>
    </row>
    <row r="44146" spans="4:5" x14ac:dyDescent="0.25">
      <c r="D44146" s="31">
        <v>-263.81200000000001</v>
      </c>
      <c r="E44146" s="28">
        <v>427.47199999999998</v>
      </c>
    </row>
    <row r="44147" spans="4:5" x14ac:dyDescent="0.25">
      <c r="D44147" s="31">
        <v>-263.79599999999999</v>
      </c>
      <c r="E44147" s="28">
        <v>427.54599999999999</v>
      </c>
    </row>
    <row r="44148" spans="4:5" x14ac:dyDescent="0.25">
      <c r="D44148" s="31">
        <v>-263.77999999999997</v>
      </c>
      <c r="E44148" s="28">
        <v>427.62</v>
      </c>
    </row>
    <row r="44149" spans="4:5" x14ac:dyDescent="0.25">
      <c r="D44149" s="31">
        <v>-263.76400000000001</v>
      </c>
      <c r="E44149" s="28">
        <v>427.69400000000002</v>
      </c>
    </row>
    <row r="44150" spans="4:5" x14ac:dyDescent="0.25">
      <c r="D44150" s="31">
        <v>-263.74799999999999</v>
      </c>
      <c r="E44150" s="28">
        <v>427.76799999999997</v>
      </c>
    </row>
    <row r="44151" spans="4:5" x14ac:dyDescent="0.25">
      <c r="D44151" s="31">
        <v>-263.73200000000003</v>
      </c>
      <c r="E44151" s="28">
        <v>427.84199999999998</v>
      </c>
    </row>
    <row r="44152" spans="4:5" x14ac:dyDescent="0.25">
      <c r="D44152" s="31">
        <v>-263.71600000000001</v>
      </c>
      <c r="E44152" s="28">
        <v>427.91500000000002</v>
      </c>
    </row>
    <row r="44153" spans="4:5" x14ac:dyDescent="0.25">
      <c r="D44153" s="31">
        <v>-263.7</v>
      </c>
      <c r="E44153" s="28">
        <v>427.98899999999998</v>
      </c>
    </row>
    <row r="44154" spans="4:5" x14ac:dyDescent="0.25">
      <c r="D44154" s="31">
        <v>-263.68400000000003</v>
      </c>
      <c r="E44154" s="28">
        <v>428.06299999999999</v>
      </c>
    </row>
    <row r="44155" spans="4:5" x14ac:dyDescent="0.25">
      <c r="D44155" s="31">
        <v>-263.66800000000001</v>
      </c>
      <c r="E44155" s="28">
        <v>428.137</v>
      </c>
    </row>
    <row r="44156" spans="4:5" x14ac:dyDescent="0.25">
      <c r="D44156" s="31">
        <v>-263.65199999999999</v>
      </c>
      <c r="E44156" s="28">
        <v>428.21100000000001</v>
      </c>
    </row>
    <row r="44157" spans="4:5" x14ac:dyDescent="0.25">
      <c r="D44157" s="31">
        <v>-263.63600000000002</v>
      </c>
      <c r="E44157" s="28">
        <v>428.28500000000003</v>
      </c>
    </row>
    <row r="44158" spans="4:5" x14ac:dyDescent="0.25">
      <c r="D44158" s="31">
        <v>-263.62</v>
      </c>
      <c r="E44158" s="28">
        <v>428.35899999999998</v>
      </c>
    </row>
    <row r="44159" spans="4:5" x14ac:dyDescent="0.25">
      <c r="D44159" s="31">
        <v>-263.60399999999998</v>
      </c>
      <c r="E44159" s="28">
        <v>428.43299999999999</v>
      </c>
    </row>
    <row r="44160" spans="4:5" x14ac:dyDescent="0.25">
      <c r="D44160" s="31">
        <v>-263.589</v>
      </c>
      <c r="E44160" s="28">
        <v>428.50700000000001</v>
      </c>
    </row>
    <row r="44161" spans="4:5" x14ac:dyDescent="0.25">
      <c r="D44161" s="31">
        <v>-263.57299999999998</v>
      </c>
      <c r="E44161" s="28">
        <v>428.58100000000002</v>
      </c>
    </row>
    <row r="44162" spans="4:5" x14ac:dyDescent="0.25">
      <c r="D44162" s="31">
        <v>-263.55700000000002</v>
      </c>
      <c r="E44162" s="28">
        <v>428.65499999999997</v>
      </c>
    </row>
    <row r="44163" spans="4:5" x14ac:dyDescent="0.25">
      <c r="D44163" s="31">
        <v>-263.541</v>
      </c>
      <c r="E44163" s="28">
        <v>428.72899999999998</v>
      </c>
    </row>
    <row r="44164" spans="4:5" x14ac:dyDescent="0.25">
      <c r="D44164" s="31">
        <v>-263.52499999999998</v>
      </c>
      <c r="E44164" s="28">
        <v>428.803</v>
      </c>
    </row>
    <row r="44165" spans="4:5" x14ac:dyDescent="0.25">
      <c r="D44165" s="31">
        <v>-263.50900000000001</v>
      </c>
      <c r="E44165" s="28">
        <v>428.87700000000001</v>
      </c>
    </row>
    <row r="44166" spans="4:5" x14ac:dyDescent="0.25">
      <c r="D44166" s="31">
        <v>-263.49299999999999</v>
      </c>
      <c r="E44166" s="28">
        <v>428.95100000000002</v>
      </c>
    </row>
    <row r="44167" spans="4:5" x14ac:dyDescent="0.25">
      <c r="D44167" s="31">
        <v>-263.47699999999998</v>
      </c>
      <c r="E44167" s="28">
        <v>429.02499999999998</v>
      </c>
    </row>
    <row r="44168" spans="4:5" x14ac:dyDescent="0.25">
      <c r="D44168" s="31">
        <v>-263.46100000000001</v>
      </c>
      <c r="E44168" s="28">
        <v>429.09899999999999</v>
      </c>
    </row>
    <row r="44169" spans="4:5" x14ac:dyDescent="0.25">
      <c r="D44169" s="31">
        <v>-263.44499999999999</v>
      </c>
      <c r="E44169" s="28">
        <v>429.173</v>
      </c>
    </row>
    <row r="44170" spans="4:5" x14ac:dyDescent="0.25">
      <c r="D44170" s="31">
        <v>-263.42899999999997</v>
      </c>
      <c r="E44170" s="28">
        <v>429.24700000000001</v>
      </c>
    </row>
    <row r="44171" spans="4:5" x14ac:dyDescent="0.25">
      <c r="D44171" s="31">
        <v>-263.41300000000001</v>
      </c>
      <c r="E44171" s="28">
        <v>429.32100000000003</v>
      </c>
    </row>
    <row r="44172" spans="4:5" x14ac:dyDescent="0.25">
      <c r="D44172" s="31">
        <v>-263.39699999999999</v>
      </c>
      <c r="E44172" s="28">
        <v>429.39499999999998</v>
      </c>
    </row>
    <row r="44173" spans="4:5" x14ac:dyDescent="0.25">
      <c r="D44173" s="31">
        <v>-263.38099999999997</v>
      </c>
      <c r="E44173" s="28">
        <v>429.46899999999999</v>
      </c>
    </row>
    <row r="44174" spans="4:5" x14ac:dyDescent="0.25">
      <c r="D44174" s="31">
        <v>-263.36500000000001</v>
      </c>
      <c r="E44174" s="28">
        <v>429.54300000000001</v>
      </c>
    </row>
    <row r="44175" spans="4:5" x14ac:dyDescent="0.25">
      <c r="D44175" s="31">
        <v>-263.34899999999999</v>
      </c>
      <c r="E44175" s="28">
        <v>429.61700000000002</v>
      </c>
    </row>
    <row r="44176" spans="4:5" x14ac:dyDescent="0.25">
      <c r="D44176" s="31">
        <v>-263.33300000000003</v>
      </c>
      <c r="E44176" s="28">
        <v>429.69099999999997</v>
      </c>
    </row>
    <row r="44177" spans="4:5" x14ac:dyDescent="0.25">
      <c r="D44177" s="31">
        <v>-263.31700000000001</v>
      </c>
      <c r="E44177" s="28">
        <v>429.76499999999999</v>
      </c>
    </row>
    <row r="44178" spans="4:5" x14ac:dyDescent="0.25">
      <c r="D44178" s="31">
        <v>-263.30099999999999</v>
      </c>
      <c r="E44178" s="28">
        <v>429.84</v>
      </c>
    </row>
    <row r="44179" spans="4:5" x14ac:dyDescent="0.25">
      <c r="D44179" s="31">
        <v>-263.28500000000003</v>
      </c>
      <c r="E44179" s="28">
        <v>429.91399999999999</v>
      </c>
    </row>
    <row r="44180" spans="4:5" x14ac:dyDescent="0.25">
      <c r="D44180" s="31">
        <v>-263.26900000000001</v>
      </c>
      <c r="E44180" s="28">
        <v>429.988</v>
      </c>
    </row>
    <row r="44181" spans="4:5" x14ac:dyDescent="0.25">
      <c r="D44181" s="31">
        <v>-263.25299999999999</v>
      </c>
      <c r="E44181" s="28">
        <v>430.06200000000001</v>
      </c>
    </row>
    <row r="44182" spans="4:5" x14ac:dyDescent="0.25">
      <c r="D44182" s="31">
        <v>-263.23700000000002</v>
      </c>
      <c r="E44182" s="28">
        <v>430.13600000000002</v>
      </c>
    </row>
    <row r="44183" spans="4:5" x14ac:dyDescent="0.25">
      <c r="D44183" s="31">
        <v>-263.221</v>
      </c>
      <c r="E44183" s="28">
        <v>430.21</v>
      </c>
    </row>
    <row r="44184" spans="4:5" x14ac:dyDescent="0.25">
      <c r="D44184" s="31">
        <v>-263.20499999999998</v>
      </c>
      <c r="E44184" s="28">
        <v>430.28399999999999</v>
      </c>
    </row>
    <row r="44185" spans="4:5" x14ac:dyDescent="0.25">
      <c r="D44185" s="31">
        <v>-263.18900000000002</v>
      </c>
      <c r="E44185" s="28">
        <v>430.35899999999998</v>
      </c>
    </row>
    <row r="44186" spans="4:5" x14ac:dyDescent="0.25">
      <c r="D44186" s="31">
        <v>-263.173</v>
      </c>
      <c r="E44186" s="28">
        <v>430.43299999999999</v>
      </c>
    </row>
    <row r="44187" spans="4:5" x14ac:dyDescent="0.25">
      <c r="D44187" s="31">
        <v>-263.15699999999998</v>
      </c>
      <c r="E44187" s="28">
        <v>430.50700000000001</v>
      </c>
    </row>
    <row r="44188" spans="4:5" x14ac:dyDescent="0.25">
      <c r="D44188" s="31">
        <v>-263.14100000000002</v>
      </c>
      <c r="E44188" s="28">
        <v>430.58100000000002</v>
      </c>
    </row>
    <row r="44189" spans="4:5" x14ac:dyDescent="0.25">
      <c r="D44189" s="31">
        <v>-263.125</v>
      </c>
      <c r="E44189" s="28">
        <v>430.65600000000001</v>
      </c>
    </row>
    <row r="44190" spans="4:5" x14ac:dyDescent="0.25">
      <c r="D44190" s="31">
        <v>-263.10899999999998</v>
      </c>
      <c r="E44190" s="28">
        <v>430.73</v>
      </c>
    </row>
    <row r="44191" spans="4:5" x14ac:dyDescent="0.25">
      <c r="D44191" s="31">
        <v>-263.09300000000002</v>
      </c>
      <c r="E44191" s="28">
        <v>430.80399999999997</v>
      </c>
    </row>
    <row r="44192" spans="4:5" x14ac:dyDescent="0.25">
      <c r="D44192" s="31">
        <v>-263.077</v>
      </c>
      <c r="E44192" s="28">
        <v>430.87799999999999</v>
      </c>
    </row>
    <row r="44193" spans="4:5" x14ac:dyDescent="0.25">
      <c r="D44193" s="31">
        <v>-263.06099999999998</v>
      </c>
      <c r="E44193" s="28">
        <v>430.95299999999997</v>
      </c>
    </row>
    <row r="44194" spans="4:5" x14ac:dyDescent="0.25">
      <c r="D44194" s="31">
        <v>-263.04500000000002</v>
      </c>
      <c r="E44194" s="28">
        <v>431.02699999999999</v>
      </c>
    </row>
    <row r="44195" spans="4:5" x14ac:dyDescent="0.25">
      <c r="D44195" s="31">
        <v>-263.029</v>
      </c>
      <c r="E44195" s="28">
        <v>431.101</v>
      </c>
    </row>
    <row r="44196" spans="4:5" x14ac:dyDescent="0.25">
      <c r="D44196" s="31">
        <v>-263.01299999999998</v>
      </c>
      <c r="E44196" s="28">
        <v>431.17500000000001</v>
      </c>
    </row>
    <row r="44197" spans="4:5" x14ac:dyDescent="0.25">
      <c r="D44197" s="31">
        <v>-262.99700000000001</v>
      </c>
      <c r="E44197" s="28">
        <v>431.25</v>
      </c>
    </row>
    <row r="44198" spans="4:5" x14ac:dyDescent="0.25">
      <c r="D44198" s="31">
        <v>-262.98099999999999</v>
      </c>
      <c r="E44198" s="28">
        <v>431.32400000000001</v>
      </c>
    </row>
    <row r="44199" spans="4:5" x14ac:dyDescent="0.25">
      <c r="D44199" s="31">
        <v>-262.96499999999997</v>
      </c>
      <c r="E44199" s="28">
        <v>431.39800000000002</v>
      </c>
    </row>
    <row r="44200" spans="4:5" x14ac:dyDescent="0.25">
      <c r="D44200" s="31">
        <v>-262.94900000000001</v>
      </c>
      <c r="E44200" s="28">
        <v>431.47300000000001</v>
      </c>
    </row>
    <row r="44201" spans="4:5" x14ac:dyDescent="0.25">
      <c r="D44201" s="31">
        <v>-262.93299999999999</v>
      </c>
      <c r="E44201" s="28">
        <v>431.54700000000003</v>
      </c>
    </row>
    <row r="44202" spans="4:5" x14ac:dyDescent="0.25">
      <c r="D44202" s="31">
        <v>-262.91699999999997</v>
      </c>
      <c r="E44202" s="28">
        <v>431.62099999999998</v>
      </c>
    </row>
    <row r="44203" spans="4:5" x14ac:dyDescent="0.25">
      <c r="D44203" s="31">
        <v>-262.90100000000001</v>
      </c>
      <c r="E44203" s="28">
        <v>431.69600000000003</v>
      </c>
    </row>
    <row r="44204" spans="4:5" x14ac:dyDescent="0.25">
      <c r="D44204" s="31">
        <v>-262.88499999999999</v>
      </c>
      <c r="E44204" s="28">
        <v>431.77</v>
      </c>
    </row>
    <row r="44205" spans="4:5" x14ac:dyDescent="0.25">
      <c r="D44205" s="31">
        <v>-262.86900000000003</v>
      </c>
      <c r="E44205" s="28">
        <v>431.84500000000003</v>
      </c>
    </row>
    <row r="44206" spans="4:5" x14ac:dyDescent="0.25">
      <c r="D44206" s="31">
        <v>-262.85300000000001</v>
      </c>
      <c r="E44206" s="28">
        <v>431.91899999999998</v>
      </c>
    </row>
    <row r="44207" spans="4:5" x14ac:dyDescent="0.25">
      <c r="D44207" s="31">
        <v>-262.83699999999999</v>
      </c>
      <c r="E44207" s="28">
        <v>431.99299999999999</v>
      </c>
    </row>
    <row r="44208" spans="4:5" x14ac:dyDescent="0.25">
      <c r="D44208" s="31">
        <v>-262.82100000000003</v>
      </c>
      <c r="E44208" s="28">
        <v>432.06799999999998</v>
      </c>
    </row>
    <row r="44209" spans="4:5" x14ac:dyDescent="0.25">
      <c r="D44209" s="31">
        <v>-262.80500000000001</v>
      </c>
      <c r="E44209" s="28">
        <v>432.142</v>
      </c>
    </row>
    <row r="44210" spans="4:5" x14ac:dyDescent="0.25">
      <c r="D44210" s="31">
        <v>-262.78899999999999</v>
      </c>
      <c r="E44210" s="28">
        <v>432.21699999999998</v>
      </c>
    </row>
    <row r="44211" spans="4:5" x14ac:dyDescent="0.25">
      <c r="D44211" s="31">
        <v>-262.77300000000002</v>
      </c>
      <c r="E44211" s="28">
        <v>432.291</v>
      </c>
    </row>
    <row r="44212" spans="4:5" x14ac:dyDescent="0.25">
      <c r="D44212" s="31">
        <v>-262.75700000000001</v>
      </c>
      <c r="E44212" s="28">
        <v>432.36500000000001</v>
      </c>
    </row>
    <row r="44213" spans="4:5" x14ac:dyDescent="0.25">
      <c r="D44213" s="31">
        <v>-262.74099999999999</v>
      </c>
      <c r="E44213" s="28">
        <v>432.44</v>
      </c>
    </row>
    <row r="44214" spans="4:5" x14ac:dyDescent="0.25">
      <c r="D44214" s="31">
        <v>-262.72500000000002</v>
      </c>
      <c r="E44214" s="28">
        <v>432.51400000000001</v>
      </c>
    </row>
    <row r="44215" spans="4:5" x14ac:dyDescent="0.25">
      <c r="D44215" s="31">
        <v>-262.709</v>
      </c>
      <c r="E44215" s="28">
        <v>432.589</v>
      </c>
    </row>
    <row r="44216" spans="4:5" x14ac:dyDescent="0.25">
      <c r="D44216" s="31">
        <v>-262.69299999999998</v>
      </c>
      <c r="E44216" s="28">
        <v>432.66300000000001</v>
      </c>
    </row>
    <row r="44217" spans="4:5" x14ac:dyDescent="0.25">
      <c r="D44217" s="31">
        <v>-262.67700000000002</v>
      </c>
      <c r="E44217" s="28">
        <v>432.738</v>
      </c>
    </row>
    <row r="44218" spans="4:5" x14ac:dyDescent="0.25">
      <c r="D44218" s="31">
        <v>-262.661</v>
      </c>
      <c r="E44218" s="28">
        <v>432.81200000000001</v>
      </c>
    </row>
    <row r="44219" spans="4:5" x14ac:dyDescent="0.25">
      <c r="D44219" s="31">
        <v>-262.64499999999998</v>
      </c>
      <c r="E44219" s="28">
        <v>432.887</v>
      </c>
    </row>
    <row r="44220" spans="4:5" x14ac:dyDescent="0.25">
      <c r="D44220" s="31">
        <v>-262.62900000000002</v>
      </c>
      <c r="E44220" s="28">
        <v>432.96100000000001</v>
      </c>
    </row>
    <row r="44221" spans="4:5" x14ac:dyDescent="0.25">
      <c r="D44221" s="31">
        <v>-262.613</v>
      </c>
      <c r="E44221" s="28">
        <v>433.036</v>
      </c>
    </row>
    <row r="44222" spans="4:5" x14ac:dyDescent="0.25">
      <c r="D44222" s="31">
        <v>-262.59699999999998</v>
      </c>
      <c r="E44222" s="28">
        <v>433.11</v>
      </c>
    </row>
    <row r="44223" spans="4:5" x14ac:dyDescent="0.25">
      <c r="D44223" s="31">
        <v>-262.58100000000002</v>
      </c>
      <c r="E44223" s="28">
        <v>433.185</v>
      </c>
    </row>
    <row r="44224" spans="4:5" x14ac:dyDescent="0.25">
      <c r="D44224" s="31">
        <v>-262.565</v>
      </c>
      <c r="E44224" s="28">
        <v>433.26</v>
      </c>
    </row>
    <row r="44225" spans="4:5" x14ac:dyDescent="0.25">
      <c r="D44225" s="31">
        <v>-262.54899999999998</v>
      </c>
      <c r="E44225" s="28">
        <v>433.334</v>
      </c>
    </row>
    <row r="44226" spans="4:5" x14ac:dyDescent="0.25">
      <c r="D44226" s="31">
        <v>-262.53300000000002</v>
      </c>
      <c r="E44226" s="28">
        <v>433.40899999999999</v>
      </c>
    </row>
    <row r="44227" spans="4:5" x14ac:dyDescent="0.25">
      <c r="D44227" s="31">
        <v>-262.517</v>
      </c>
      <c r="E44227" s="28">
        <v>433.483</v>
      </c>
    </row>
    <row r="44228" spans="4:5" x14ac:dyDescent="0.25">
      <c r="D44228" s="31">
        <v>-262.50099999999998</v>
      </c>
      <c r="E44228" s="28">
        <v>433.55799999999999</v>
      </c>
    </row>
    <row r="44229" spans="4:5" x14ac:dyDescent="0.25">
      <c r="D44229" s="31">
        <v>-262.48500000000001</v>
      </c>
      <c r="E44229" s="28">
        <v>433.63200000000001</v>
      </c>
    </row>
    <row r="44230" spans="4:5" x14ac:dyDescent="0.25">
      <c r="D44230" s="31">
        <v>-262.46899999999999</v>
      </c>
      <c r="E44230" s="28">
        <v>433.70699999999999</v>
      </c>
    </row>
    <row r="44231" spans="4:5" x14ac:dyDescent="0.25">
      <c r="D44231" s="31">
        <v>-262.45299999999997</v>
      </c>
      <c r="E44231" s="28">
        <v>433.78199999999998</v>
      </c>
    </row>
    <row r="44232" spans="4:5" x14ac:dyDescent="0.25">
      <c r="D44232" s="31">
        <v>-262.43700000000001</v>
      </c>
      <c r="E44232" s="28">
        <v>433.85599999999999</v>
      </c>
    </row>
    <row r="44233" spans="4:5" x14ac:dyDescent="0.25">
      <c r="D44233" s="31">
        <v>-262.42099999999999</v>
      </c>
      <c r="E44233" s="28">
        <v>433.93099999999998</v>
      </c>
    </row>
    <row r="44234" spans="4:5" x14ac:dyDescent="0.25">
      <c r="D44234" s="31">
        <v>-262.40499999999997</v>
      </c>
      <c r="E44234" s="28">
        <v>434.00599999999997</v>
      </c>
    </row>
    <row r="44235" spans="4:5" x14ac:dyDescent="0.25">
      <c r="D44235" s="31">
        <v>-262.38900000000001</v>
      </c>
      <c r="E44235" s="28">
        <v>434.08</v>
      </c>
    </row>
    <row r="44236" spans="4:5" x14ac:dyDescent="0.25">
      <c r="D44236" s="31">
        <v>-262.37299999999999</v>
      </c>
      <c r="E44236" s="28">
        <v>434.15499999999997</v>
      </c>
    </row>
    <row r="44237" spans="4:5" x14ac:dyDescent="0.25">
      <c r="D44237" s="31">
        <v>-262.35700000000003</v>
      </c>
      <c r="E44237" s="28">
        <v>434.23</v>
      </c>
    </row>
    <row r="44238" spans="4:5" x14ac:dyDescent="0.25">
      <c r="D44238" s="31">
        <v>-262.34100000000001</v>
      </c>
      <c r="E44238" s="28">
        <v>434.30399999999997</v>
      </c>
    </row>
    <row r="44239" spans="4:5" x14ac:dyDescent="0.25">
      <c r="D44239" s="31">
        <v>-262.32499999999999</v>
      </c>
      <c r="E44239" s="28">
        <v>434.37900000000002</v>
      </c>
    </row>
    <row r="44240" spans="4:5" x14ac:dyDescent="0.25">
      <c r="D44240" s="31">
        <v>-262.30900000000003</v>
      </c>
      <c r="E44240" s="28">
        <v>434.45400000000001</v>
      </c>
    </row>
    <row r="44241" spans="4:5" x14ac:dyDescent="0.25">
      <c r="D44241" s="31">
        <v>-262.29300000000001</v>
      </c>
      <c r="E44241" s="28">
        <v>434.52800000000002</v>
      </c>
    </row>
    <row r="44242" spans="4:5" x14ac:dyDescent="0.25">
      <c r="D44242" s="31">
        <v>-262.27699999999999</v>
      </c>
      <c r="E44242" s="28">
        <v>434.60300000000001</v>
      </c>
    </row>
    <row r="44243" spans="4:5" x14ac:dyDescent="0.25">
      <c r="D44243" s="31">
        <v>-262.26100000000002</v>
      </c>
      <c r="E44243" s="28">
        <v>434.678</v>
      </c>
    </row>
    <row r="44244" spans="4:5" x14ac:dyDescent="0.25">
      <c r="D44244" s="31">
        <v>-262.245</v>
      </c>
      <c r="E44244" s="28">
        <v>434.75299999999999</v>
      </c>
    </row>
    <row r="44245" spans="4:5" x14ac:dyDescent="0.25">
      <c r="D44245" s="31">
        <v>-262.22899999999998</v>
      </c>
      <c r="E44245" s="28">
        <v>434.827</v>
      </c>
    </row>
    <row r="44246" spans="4:5" x14ac:dyDescent="0.25">
      <c r="D44246" s="31">
        <v>-262.21300000000002</v>
      </c>
      <c r="E44246" s="28">
        <v>434.90199999999999</v>
      </c>
    </row>
    <row r="44247" spans="4:5" x14ac:dyDescent="0.25">
      <c r="D44247" s="31">
        <v>-262.197</v>
      </c>
      <c r="E44247" s="28">
        <v>434.97699999999998</v>
      </c>
    </row>
    <row r="44248" spans="4:5" x14ac:dyDescent="0.25">
      <c r="D44248" s="31">
        <v>-262.18099999999998</v>
      </c>
      <c r="E44248" s="28">
        <v>435.05200000000002</v>
      </c>
    </row>
    <row r="44249" spans="4:5" x14ac:dyDescent="0.25">
      <c r="D44249" s="31">
        <v>-262.16500000000002</v>
      </c>
      <c r="E44249" s="28">
        <v>435.12700000000001</v>
      </c>
    </row>
    <row r="44250" spans="4:5" x14ac:dyDescent="0.25">
      <c r="D44250" s="31">
        <v>-262.149</v>
      </c>
      <c r="E44250" s="28">
        <v>435.20100000000002</v>
      </c>
    </row>
    <row r="44251" spans="4:5" x14ac:dyDescent="0.25">
      <c r="D44251" s="31">
        <v>-262.13299999999998</v>
      </c>
      <c r="E44251" s="28">
        <v>435.27600000000001</v>
      </c>
    </row>
    <row r="44252" spans="4:5" x14ac:dyDescent="0.25">
      <c r="D44252" s="31">
        <v>-262.11700000000002</v>
      </c>
      <c r="E44252" s="28">
        <v>435.351</v>
      </c>
    </row>
    <row r="44253" spans="4:5" x14ac:dyDescent="0.25">
      <c r="D44253" s="31">
        <v>-262.101</v>
      </c>
      <c r="E44253" s="28">
        <v>435.42599999999999</v>
      </c>
    </row>
    <row r="44254" spans="4:5" x14ac:dyDescent="0.25">
      <c r="D44254" s="31">
        <v>-262.08499999999998</v>
      </c>
      <c r="E44254" s="28">
        <v>435.50099999999998</v>
      </c>
    </row>
    <row r="44255" spans="4:5" x14ac:dyDescent="0.25">
      <c r="D44255" s="31">
        <v>-262.06900000000002</v>
      </c>
      <c r="E44255" s="28">
        <v>435.57600000000002</v>
      </c>
    </row>
    <row r="44256" spans="4:5" x14ac:dyDescent="0.25">
      <c r="D44256" s="31">
        <v>-262.053</v>
      </c>
      <c r="E44256" s="28">
        <v>435.65</v>
      </c>
    </row>
    <row r="44257" spans="4:5" x14ac:dyDescent="0.25">
      <c r="D44257" s="31">
        <v>-262.03699999999998</v>
      </c>
      <c r="E44257" s="28">
        <v>435.72500000000002</v>
      </c>
    </row>
    <row r="44258" spans="4:5" x14ac:dyDescent="0.25">
      <c r="D44258" s="31">
        <v>-262.02100000000002</v>
      </c>
      <c r="E44258" s="28">
        <v>435.8</v>
      </c>
    </row>
    <row r="44259" spans="4:5" x14ac:dyDescent="0.25">
      <c r="D44259" s="31">
        <v>-262.005</v>
      </c>
      <c r="E44259" s="28">
        <v>435.875</v>
      </c>
    </row>
    <row r="44260" spans="4:5" x14ac:dyDescent="0.25">
      <c r="D44260" s="31">
        <v>-261.98899999999998</v>
      </c>
      <c r="E44260" s="28">
        <v>435.95</v>
      </c>
    </row>
    <row r="44261" spans="4:5" x14ac:dyDescent="0.25">
      <c r="D44261" s="31">
        <v>-261.97300000000001</v>
      </c>
      <c r="E44261" s="28">
        <v>436.02499999999998</v>
      </c>
    </row>
    <row r="44262" spans="4:5" x14ac:dyDescent="0.25">
      <c r="D44262" s="31">
        <v>-261.95699999999999</v>
      </c>
      <c r="E44262" s="28">
        <v>436.1</v>
      </c>
    </row>
    <row r="44263" spans="4:5" x14ac:dyDescent="0.25">
      <c r="D44263" s="31">
        <v>-261.94099999999997</v>
      </c>
      <c r="E44263" s="28">
        <v>436.17500000000001</v>
      </c>
    </row>
    <row r="44264" spans="4:5" x14ac:dyDescent="0.25">
      <c r="D44264" s="31">
        <v>-261.92500000000001</v>
      </c>
      <c r="E44264" s="28">
        <v>436.25</v>
      </c>
    </row>
    <row r="44265" spans="4:5" x14ac:dyDescent="0.25">
      <c r="D44265" s="31">
        <v>-261.90899999999999</v>
      </c>
      <c r="E44265" s="28">
        <v>436.32400000000001</v>
      </c>
    </row>
    <row r="44266" spans="4:5" x14ac:dyDescent="0.25">
      <c r="D44266" s="31">
        <v>-261.89299999999997</v>
      </c>
      <c r="E44266" s="28">
        <v>436.399</v>
      </c>
    </row>
    <row r="44267" spans="4:5" x14ac:dyDescent="0.25">
      <c r="D44267" s="31">
        <v>-261.87700000000001</v>
      </c>
      <c r="E44267" s="28">
        <v>436.47399999999999</v>
      </c>
    </row>
    <row r="44268" spans="4:5" x14ac:dyDescent="0.25">
      <c r="D44268" s="31">
        <v>-261.86099999999999</v>
      </c>
      <c r="E44268" s="28">
        <v>436.54899999999998</v>
      </c>
    </row>
    <row r="44269" spans="4:5" x14ac:dyDescent="0.25">
      <c r="D44269" s="31">
        <v>-261.84500000000003</v>
      </c>
      <c r="E44269" s="28">
        <v>436.62400000000002</v>
      </c>
    </row>
    <row r="44270" spans="4:5" x14ac:dyDescent="0.25">
      <c r="D44270" s="31">
        <v>-261.82900000000001</v>
      </c>
      <c r="E44270" s="28">
        <v>436.69900000000001</v>
      </c>
    </row>
    <row r="44271" spans="4:5" x14ac:dyDescent="0.25">
      <c r="D44271" s="31">
        <v>-261.81299999999999</v>
      </c>
      <c r="E44271" s="28">
        <v>436.774</v>
      </c>
    </row>
    <row r="44272" spans="4:5" x14ac:dyDescent="0.25">
      <c r="D44272" s="31">
        <v>-261.79700000000003</v>
      </c>
      <c r="E44272" s="28">
        <v>436.84899999999999</v>
      </c>
    </row>
    <row r="44273" spans="4:5" x14ac:dyDescent="0.25">
      <c r="D44273" s="31">
        <v>-261.78100000000001</v>
      </c>
      <c r="E44273" s="28">
        <v>436.92399999999998</v>
      </c>
    </row>
    <row r="44274" spans="4:5" x14ac:dyDescent="0.25">
      <c r="D44274" s="31">
        <v>-261.76600000000002</v>
      </c>
      <c r="E44274" s="28">
        <v>436.99900000000002</v>
      </c>
    </row>
    <row r="44275" spans="4:5" x14ac:dyDescent="0.25">
      <c r="D44275" s="31">
        <v>-261.75</v>
      </c>
      <c r="E44275" s="28">
        <v>437.07400000000001</v>
      </c>
    </row>
    <row r="44276" spans="4:5" x14ac:dyDescent="0.25">
      <c r="D44276" s="31">
        <v>-261.73399999999998</v>
      </c>
      <c r="E44276" s="28">
        <v>437.149</v>
      </c>
    </row>
    <row r="44277" spans="4:5" x14ac:dyDescent="0.25">
      <c r="D44277" s="31">
        <v>-261.71800000000002</v>
      </c>
      <c r="E44277" s="28">
        <v>437.22399999999999</v>
      </c>
    </row>
    <row r="44278" spans="4:5" x14ac:dyDescent="0.25">
      <c r="D44278" s="31">
        <v>-261.702</v>
      </c>
      <c r="E44278" s="28">
        <v>437.29899999999998</v>
      </c>
    </row>
    <row r="44279" spans="4:5" x14ac:dyDescent="0.25">
      <c r="D44279" s="31">
        <v>-261.68599999999998</v>
      </c>
      <c r="E44279" s="28">
        <v>437.375</v>
      </c>
    </row>
    <row r="44280" spans="4:5" x14ac:dyDescent="0.25">
      <c r="D44280" s="31">
        <v>-261.67</v>
      </c>
      <c r="E44280" s="28">
        <v>437.45</v>
      </c>
    </row>
    <row r="44281" spans="4:5" x14ac:dyDescent="0.25">
      <c r="D44281" s="31">
        <v>-261.654</v>
      </c>
      <c r="E44281" s="28">
        <v>437.52499999999998</v>
      </c>
    </row>
    <row r="44282" spans="4:5" x14ac:dyDescent="0.25">
      <c r="D44282" s="31">
        <v>-261.63799999999998</v>
      </c>
      <c r="E44282" s="28">
        <v>437.6</v>
      </c>
    </row>
    <row r="44283" spans="4:5" x14ac:dyDescent="0.25">
      <c r="D44283" s="31">
        <v>-261.62200000000001</v>
      </c>
      <c r="E44283" s="28">
        <v>437.67500000000001</v>
      </c>
    </row>
    <row r="44284" spans="4:5" x14ac:dyDescent="0.25">
      <c r="D44284" s="31">
        <v>-261.60599999999999</v>
      </c>
      <c r="E44284" s="28">
        <v>437.75</v>
      </c>
    </row>
    <row r="44285" spans="4:5" x14ac:dyDescent="0.25">
      <c r="D44285" s="31">
        <v>-261.58999999999997</v>
      </c>
      <c r="E44285" s="28">
        <v>437.82499999999999</v>
      </c>
    </row>
    <row r="44286" spans="4:5" x14ac:dyDescent="0.25">
      <c r="D44286" s="31">
        <v>-261.57400000000001</v>
      </c>
      <c r="E44286" s="28">
        <v>437.9</v>
      </c>
    </row>
    <row r="44287" spans="4:5" x14ac:dyDescent="0.25">
      <c r="D44287" s="31">
        <v>-261.55799999999999</v>
      </c>
      <c r="E44287" s="28">
        <v>437.97500000000002</v>
      </c>
    </row>
    <row r="44288" spans="4:5" x14ac:dyDescent="0.25">
      <c r="D44288" s="31">
        <v>-261.54199999999997</v>
      </c>
      <c r="E44288" s="28">
        <v>438.05</v>
      </c>
    </row>
    <row r="44289" spans="4:5" x14ac:dyDescent="0.25">
      <c r="D44289" s="31">
        <v>-261.52600000000001</v>
      </c>
      <c r="E44289" s="28">
        <v>438.12599999999998</v>
      </c>
    </row>
    <row r="44290" spans="4:5" x14ac:dyDescent="0.25">
      <c r="D44290" s="31">
        <v>-261.51</v>
      </c>
      <c r="E44290" s="28">
        <v>438.20100000000002</v>
      </c>
    </row>
    <row r="44291" spans="4:5" x14ac:dyDescent="0.25">
      <c r="D44291" s="31">
        <v>-261.49400000000003</v>
      </c>
      <c r="E44291" s="28">
        <v>438.27600000000001</v>
      </c>
    </row>
    <row r="44292" spans="4:5" x14ac:dyDescent="0.25">
      <c r="D44292" s="31">
        <v>-261.47800000000001</v>
      </c>
      <c r="E44292" s="28">
        <v>438.351</v>
      </c>
    </row>
    <row r="44293" spans="4:5" x14ac:dyDescent="0.25">
      <c r="D44293" s="31">
        <v>-261.46199999999999</v>
      </c>
      <c r="E44293" s="28">
        <v>438.42599999999999</v>
      </c>
    </row>
    <row r="44294" spans="4:5" x14ac:dyDescent="0.25">
      <c r="D44294" s="31">
        <v>-261.44600000000003</v>
      </c>
      <c r="E44294" s="28">
        <v>438.50200000000001</v>
      </c>
    </row>
    <row r="44295" spans="4:5" x14ac:dyDescent="0.25">
      <c r="D44295" s="31">
        <v>-261.43</v>
      </c>
      <c r="E44295" s="28">
        <v>438.577</v>
      </c>
    </row>
    <row r="44296" spans="4:5" x14ac:dyDescent="0.25">
      <c r="D44296" s="31">
        <v>-261.41399999999999</v>
      </c>
      <c r="E44296" s="28">
        <v>438.65199999999999</v>
      </c>
    </row>
    <row r="44297" spans="4:5" x14ac:dyDescent="0.25">
      <c r="D44297" s="31">
        <v>-261.39800000000002</v>
      </c>
      <c r="E44297" s="28">
        <v>438.72699999999998</v>
      </c>
    </row>
    <row r="44298" spans="4:5" x14ac:dyDescent="0.25">
      <c r="D44298" s="31">
        <v>-261.38200000000001</v>
      </c>
      <c r="E44298" s="28">
        <v>438.80200000000002</v>
      </c>
    </row>
    <row r="44299" spans="4:5" x14ac:dyDescent="0.25">
      <c r="D44299" s="31">
        <v>-261.36599999999999</v>
      </c>
      <c r="E44299" s="28">
        <v>438.87799999999999</v>
      </c>
    </row>
    <row r="44300" spans="4:5" x14ac:dyDescent="0.25">
      <c r="D44300" s="31">
        <v>-261.35000000000002</v>
      </c>
      <c r="E44300" s="28">
        <v>438.95299999999997</v>
      </c>
    </row>
    <row r="44301" spans="4:5" x14ac:dyDescent="0.25">
      <c r="D44301" s="31">
        <v>-261.334</v>
      </c>
      <c r="E44301" s="28">
        <v>439.02800000000002</v>
      </c>
    </row>
    <row r="44302" spans="4:5" x14ac:dyDescent="0.25">
      <c r="D44302" s="31">
        <v>-261.31799999999998</v>
      </c>
      <c r="E44302" s="28">
        <v>439.10300000000001</v>
      </c>
    </row>
    <row r="44303" spans="4:5" x14ac:dyDescent="0.25">
      <c r="D44303" s="31">
        <v>-261.30200000000002</v>
      </c>
      <c r="E44303" s="28">
        <v>439.17899999999997</v>
      </c>
    </row>
    <row r="44304" spans="4:5" x14ac:dyDescent="0.25">
      <c r="D44304" s="31">
        <v>-261.286</v>
      </c>
      <c r="E44304" s="28">
        <v>439.25400000000002</v>
      </c>
    </row>
    <row r="44305" spans="4:5" x14ac:dyDescent="0.25">
      <c r="D44305" s="31">
        <v>-261.27</v>
      </c>
      <c r="E44305" s="28">
        <v>439.32900000000001</v>
      </c>
    </row>
    <row r="44306" spans="4:5" x14ac:dyDescent="0.25">
      <c r="D44306" s="31">
        <v>-261.25400000000002</v>
      </c>
      <c r="E44306" s="28">
        <v>439.40499999999997</v>
      </c>
    </row>
    <row r="44307" spans="4:5" x14ac:dyDescent="0.25">
      <c r="D44307" s="31">
        <v>-261.238</v>
      </c>
      <c r="E44307" s="28">
        <v>439.48</v>
      </c>
    </row>
    <row r="44308" spans="4:5" x14ac:dyDescent="0.25">
      <c r="D44308" s="31">
        <v>-261.22199999999998</v>
      </c>
      <c r="E44308" s="28">
        <v>439.55500000000001</v>
      </c>
    </row>
    <row r="44309" spans="4:5" x14ac:dyDescent="0.25">
      <c r="D44309" s="31">
        <v>-261.20600000000002</v>
      </c>
      <c r="E44309" s="28">
        <v>439.63099999999997</v>
      </c>
    </row>
    <row r="44310" spans="4:5" x14ac:dyDescent="0.25">
      <c r="D44310" s="31">
        <v>-261.19</v>
      </c>
      <c r="E44310" s="28">
        <v>439.70600000000002</v>
      </c>
    </row>
    <row r="44311" spans="4:5" x14ac:dyDescent="0.25">
      <c r="D44311" s="31">
        <v>-261.17399999999998</v>
      </c>
      <c r="E44311" s="28">
        <v>439.78100000000001</v>
      </c>
    </row>
    <row r="44312" spans="4:5" x14ac:dyDescent="0.25">
      <c r="D44312" s="31">
        <v>-261.15800000000002</v>
      </c>
      <c r="E44312" s="28">
        <v>439.85700000000003</v>
      </c>
    </row>
    <row r="44313" spans="4:5" x14ac:dyDescent="0.25">
      <c r="D44313" s="31">
        <v>-261.142</v>
      </c>
      <c r="E44313" s="28">
        <v>439.93200000000002</v>
      </c>
    </row>
    <row r="44314" spans="4:5" x14ac:dyDescent="0.25">
      <c r="D44314" s="31">
        <v>-261.12599999999998</v>
      </c>
      <c r="E44314" s="28">
        <v>440.00700000000001</v>
      </c>
    </row>
    <row r="44315" spans="4:5" x14ac:dyDescent="0.25">
      <c r="D44315" s="31">
        <v>-261.11</v>
      </c>
      <c r="E44315" s="28">
        <v>440.08300000000003</v>
      </c>
    </row>
    <row r="44316" spans="4:5" x14ac:dyDescent="0.25">
      <c r="D44316" s="31">
        <v>-261.09399999999999</v>
      </c>
      <c r="E44316" s="28">
        <v>440.15800000000002</v>
      </c>
    </row>
    <row r="44317" spans="4:5" x14ac:dyDescent="0.25">
      <c r="D44317" s="31">
        <v>-261.07799999999997</v>
      </c>
      <c r="E44317" s="28">
        <v>440.23399999999998</v>
      </c>
    </row>
    <row r="44318" spans="4:5" x14ac:dyDescent="0.25">
      <c r="D44318" s="31">
        <v>-261.06200000000001</v>
      </c>
      <c r="E44318" s="28">
        <v>440.30900000000003</v>
      </c>
    </row>
    <row r="44319" spans="4:5" x14ac:dyDescent="0.25">
      <c r="D44319" s="31">
        <v>-261.04599999999999</v>
      </c>
      <c r="E44319" s="28">
        <v>440.38400000000001</v>
      </c>
    </row>
    <row r="44320" spans="4:5" x14ac:dyDescent="0.25">
      <c r="D44320" s="31">
        <v>-261.02999999999997</v>
      </c>
      <c r="E44320" s="28">
        <v>440.46</v>
      </c>
    </row>
    <row r="44321" spans="4:5" x14ac:dyDescent="0.25">
      <c r="D44321" s="31">
        <v>-261.01400000000001</v>
      </c>
      <c r="E44321" s="28">
        <v>440.53500000000003</v>
      </c>
    </row>
    <row r="44322" spans="4:5" x14ac:dyDescent="0.25">
      <c r="D44322" s="31">
        <v>-260.99799999999999</v>
      </c>
      <c r="E44322" s="28">
        <v>440.61099999999999</v>
      </c>
    </row>
    <row r="44323" spans="4:5" x14ac:dyDescent="0.25">
      <c r="D44323" s="31">
        <v>-260.98200000000003</v>
      </c>
      <c r="E44323" s="28">
        <v>440.68599999999998</v>
      </c>
    </row>
    <row r="44324" spans="4:5" x14ac:dyDescent="0.25">
      <c r="D44324" s="31">
        <v>-260.96600000000001</v>
      </c>
      <c r="E44324" s="28">
        <v>440.762</v>
      </c>
    </row>
    <row r="44325" spans="4:5" x14ac:dyDescent="0.25">
      <c r="D44325" s="31">
        <v>-260.95</v>
      </c>
      <c r="E44325" s="28">
        <v>440.83699999999999</v>
      </c>
    </row>
    <row r="44326" spans="4:5" x14ac:dyDescent="0.25">
      <c r="D44326" s="31">
        <v>-260.93400000000003</v>
      </c>
      <c r="E44326" s="28">
        <v>440.91300000000001</v>
      </c>
    </row>
    <row r="44327" spans="4:5" x14ac:dyDescent="0.25">
      <c r="D44327" s="31">
        <v>-260.91800000000001</v>
      </c>
      <c r="E44327" s="28">
        <v>440.988</v>
      </c>
    </row>
    <row r="44328" spans="4:5" x14ac:dyDescent="0.25">
      <c r="D44328" s="31">
        <v>-260.90199999999999</v>
      </c>
      <c r="E44328" s="28">
        <v>441.06400000000002</v>
      </c>
    </row>
    <row r="44329" spans="4:5" x14ac:dyDescent="0.25">
      <c r="D44329" s="31">
        <v>-260.88600000000002</v>
      </c>
      <c r="E44329" s="28">
        <v>441.13900000000001</v>
      </c>
    </row>
    <row r="44330" spans="4:5" x14ac:dyDescent="0.25">
      <c r="D44330" s="31">
        <v>-260.87</v>
      </c>
      <c r="E44330" s="28">
        <v>441.21499999999997</v>
      </c>
    </row>
    <row r="44331" spans="4:5" x14ac:dyDescent="0.25">
      <c r="D44331" s="31">
        <v>-260.85399999999998</v>
      </c>
      <c r="E44331" s="28">
        <v>441.29</v>
      </c>
    </row>
    <row r="44332" spans="4:5" x14ac:dyDescent="0.25">
      <c r="D44332" s="31">
        <v>-260.83800000000002</v>
      </c>
      <c r="E44332" s="28">
        <v>441.36599999999999</v>
      </c>
    </row>
    <row r="44333" spans="4:5" x14ac:dyDescent="0.25">
      <c r="D44333" s="31">
        <v>-260.822</v>
      </c>
      <c r="E44333" s="28">
        <v>441.44099999999997</v>
      </c>
    </row>
    <row r="44334" spans="4:5" x14ac:dyDescent="0.25">
      <c r="D44334" s="31">
        <v>-260.80599999999998</v>
      </c>
      <c r="E44334" s="28">
        <v>441.517</v>
      </c>
    </row>
    <row r="44335" spans="4:5" x14ac:dyDescent="0.25">
      <c r="D44335" s="31">
        <v>-260.79000000000002</v>
      </c>
      <c r="E44335" s="28">
        <v>441.59199999999998</v>
      </c>
    </row>
    <row r="44336" spans="4:5" x14ac:dyDescent="0.25">
      <c r="D44336" s="31">
        <v>-260.774</v>
      </c>
      <c r="E44336" s="28">
        <v>441.66800000000001</v>
      </c>
    </row>
    <row r="44337" spans="4:5" x14ac:dyDescent="0.25">
      <c r="D44337" s="31">
        <v>-260.75799999999998</v>
      </c>
      <c r="E44337" s="28">
        <v>441.74299999999999</v>
      </c>
    </row>
    <row r="44338" spans="4:5" x14ac:dyDescent="0.25">
      <c r="D44338" s="31">
        <v>-260.74200000000002</v>
      </c>
      <c r="E44338" s="28">
        <v>441.81900000000002</v>
      </c>
    </row>
    <row r="44339" spans="4:5" x14ac:dyDescent="0.25">
      <c r="D44339" s="31">
        <v>-260.726</v>
      </c>
      <c r="E44339" s="28">
        <v>441.89499999999998</v>
      </c>
    </row>
    <row r="44340" spans="4:5" x14ac:dyDescent="0.25">
      <c r="D44340" s="31">
        <v>-260.70999999999998</v>
      </c>
      <c r="E44340" s="28">
        <v>441.97</v>
      </c>
    </row>
    <row r="44341" spans="4:5" x14ac:dyDescent="0.25">
      <c r="D44341" s="31">
        <v>-260.69400000000002</v>
      </c>
      <c r="E44341" s="28">
        <v>442.04599999999999</v>
      </c>
    </row>
    <row r="44342" spans="4:5" x14ac:dyDescent="0.25">
      <c r="D44342" s="31">
        <v>-260.678</v>
      </c>
      <c r="E44342" s="28">
        <v>442.12099999999998</v>
      </c>
    </row>
    <row r="44343" spans="4:5" x14ac:dyDescent="0.25">
      <c r="D44343" s="31">
        <v>-260.66199999999998</v>
      </c>
      <c r="E44343" s="28">
        <v>442.197</v>
      </c>
    </row>
    <row r="44344" spans="4:5" x14ac:dyDescent="0.25">
      <c r="D44344" s="31">
        <v>-260.64600000000002</v>
      </c>
      <c r="E44344" s="28">
        <v>442.27300000000002</v>
      </c>
    </row>
    <row r="44345" spans="4:5" x14ac:dyDescent="0.25">
      <c r="D44345" s="31">
        <v>-260.63</v>
      </c>
      <c r="E44345" s="28">
        <v>442.34800000000001</v>
      </c>
    </row>
    <row r="44346" spans="4:5" x14ac:dyDescent="0.25">
      <c r="D44346" s="31">
        <v>-260.61399999999998</v>
      </c>
      <c r="E44346" s="28">
        <v>442.42399999999998</v>
      </c>
    </row>
    <row r="44347" spans="4:5" x14ac:dyDescent="0.25">
      <c r="D44347" s="31">
        <v>-260.59800000000001</v>
      </c>
      <c r="E44347" s="28">
        <v>442.5</v>
      </c>
    </row>
    <row r="44348" spans="4:5" x14ac:dyDescent="0.25">
      <c r="D44348" s="31">
        <v>-260.58199999999999</v>
      </c>
      <c r="E44348" s="28">
        <v>442.57499999999999</v>
      </c>
    </row>
    <row r="44349" spans="4:5" x14ac:dyDescent="0.25">
      <c r="D44349" s="31">
        <v>-260.56599999999997</v>
      </c>
      <c r="E44349" s="28">
        <v>442.65100000000001</v>
      </c>
    </row>
    <row r="44350" spans="4:5" x14ac:dyDescent="0.25">
      <c r="D44350" s="31">
        <v>-260.55</v>
      </c>
      <c r="E44350" s="28">
        <v>442.72699999999998</v>
      </c>
    </row>
    <row r="44351" spans="4:5" x14ac:dyDescent="0.25">
      <c r="D44351" s="31">
        <v>-260.53399999999999</v>
      </c>
      <c r="E44351" s="28">
        <v>442.80200000000002</v>
      </c>
    </row>
    <row r="44352" spans="4:5" x14ac:dyDescent="0.25">
      <c r="D44352" s="31">
        <v>-260.51799999999997</v>
      </c>
      <c r="E44352" s="28">
        <v>442.87799999999999</v>
      </c>
    </row>
    <row r="44353" spans="4:5" x14ac:dyDescent="0.25">
      <c r="D44353" s="31">
        <v>-260.50200000000001</v>
      </c>
      <c r="E44353" s="28">
        <v>442.95400000000001</v>
      </c>
    </row>
    <row r="44354" spans="4:5" x14ac:dyDescent="0.25">
      <c r="D44354" s="31">
        <v>-260.48599999999999</v>
      </c>
      <c r="E44354" s="28">
        <v>443.029</v>
      </c>
    </row>
    <row r="44355" spans="4:5" x14ac:dyDescent="0.25">
      <c r="D44355" s="31">
        <v>-260.47000000000003</v>
      </c>
      <c r="E44355" s="28">
        <v>443.10500000000002</v>
      </c>
    </row>
    <row r="44356" spans="4:5" x14ac:dyDescent="0.25">
      <c r="D44356" s="31">
        <v>-260.45400000000001</v>
      </c>
      <c r="E44356" s="28">
        <v>443.18099999999998</v>
      </c>
    </row>
    <row r="44357" spans="4:5" x14ac:dyDescent="0.25">
      <c r="D44357" s="31">
        <v>-260.43799999999999</v>
      </c>
      <c r="E44357" s="28">
        <v>443.25700000000001</v>
      </c>
    </row>
    <row r="44358" spans="4:5" x14ac:dyDescent="0.25">
      <c r="D44358" s="31">
        <v>-260.42200000000003</v>
      </c>
      <c r="E44358" s="28">
        <v>443.33199999999999</v>
      </c>
    </row>
    <row r="44359" spans="4:5" x14ac:dyDescent="0.25">
      <c r="D44359" s="31">
        <v>-260.40600000000001</v>
      </c>
      <c r="E44359" s="28">
        <v>443.40800000000002</v>
      </c>
    </row>
    <row r="44360" spans="4:5" x14ac:dyDescent="0.25">
      <c r="D44360" s="31">
        <v>-260.39</v>
      </c>
      <c r="E44360" s="28">
        <v>443.48399999999998</v>
      </c>
    </row>
    <row r="44361" spans="4:5" x14ac:dyDescent="0.25">
      <c r="D44361" s="31">
        <v>-260.37400000000002</v>
      </c>
      <c r="E44361" s="28">
        <v>443.56</v>
      </c>
    </row>
    <row r="44362" spans="4:5" x14ac:dyDescent="0.25">
      <c r="D44362" s="31">
        <v>-260.358</v>
      </c>
      <c r="E44362" s="28">
        <v>443.63600000000002</v>
      </c>
    </row>
    <row r="44363" spans="4:5" x14ac:dyDescent="0.25">
      <c r="D44363" s="31">
        <v>-260.34199999999998</v>
      </c>
      <c r="E44363" s="28">
        <v>443.71100000000001</v>
      </c>
    </row>
    <row r="44364" spans="4:5" x14ac:dyDescent="0.25">
      <c r="D44364" s="31">
        <v>-260.32600000000002</v>
      </c>
      <c r="E44364" s="28">
        <v>443.78699999999998</v>
      </c>
    </row>
    <row r="44365" spans="4:5" x14ac:dyDescent="0.25">
      <c r="D44365" s="31">
        <v>-260.31</v>
      </c>
      <c r="E44365" s="28">
        <v>443.863</v>
      </c>
    </row>
    <row r="44366" spans="4:5" x14ac:dyDescent="0.25">
      <c r="D44366" s="31">
        <v>-260.29399999999998</v>
      </c>
      <c r="E44366" s="28">
        <v>443.93900000000002</v>
      </c>
    </row>
    <row r="44367" spans="4:5" x14ac:dyDescent="0.25">
      <c r="D44367" s="31">
        <v>-260.27800000000002</v>
      </c>
      <c r="E44367" s="28">
        <v>444.01499999999999</v>
      </c>
    </row>
    <row r="44368" spans="4:5" x14ac:dyDescent="0.25">
      <c r="D44368" s="31">
        <v>-260.262</v>
      </c>
      <c r="E44368" s="28">
        <v>444.09</v>
      </c>
    </row>
    <row r="44369" spans="4:5" x14ac:dyDescent="0.25">
      <c r="D44369" s="31">
        <v>-260.24599999999998</v>
      </c>
      <c r="E44369" s="28">
        <v>444.166</v>
      </c>
    </row>
    <row r="44370" spans="4:5" x14ac:dyDescent="0.25">
      <c r="D44370" s="31">
        <v>-260.23</v>
      </c>
      <c r="E44370" s="28">
        <v>444.24200000000002</v>
      </c>
    </row>
    <row r="44371" spans="4:5" x14ac:dyDescent="0.25">
      <c r="D44371" s="31">
        <v>-260.214</v>
      </c>
      <c r="E44371" s="28">
        <v>444.31799999999998</v>
      </c>
    </row>
    <row r="44372" spans="4:5" x14ac:dyDescent="0.25">
      <c r="D44372" s="31">
        <v>-260.19799999999998</v>
      </c>
      <c r="E44372" s="28">
        <v>444.39400000000001</v>
      </c>
    </row>
    <row r="44373" spans="4:5" x14ac:dyDescent="0.25">
      <c r="D44373" s="31">
        <v>-260.18200000000002</v>
      </c>
      <c r="E44373" s="28">
        <v>444.47</v>
      </c>
    </row>
    <row r="44374" spans="4:5" x14ac:dyDescent="0.25">
      <c r="D44374" s="31">
        <v>-260.166</v>
      </c>
      <c r="E44374" s="28">
        <v>444.54599999999999</v>
      </c>
    </row>
    <row r="44375" spans="4:5" x14ac:dyDescent="0.25">
      <c r="D44375" s="31">
        <v>-260.14999999999998</v>
      </c>
      <c r="E44375" s="28">
        <v>444.62200000000001</v>
      </c>
    </row>
    <row r="44376" spans="4:5" x14ac:dyDescent="0.25">
      <c r="D44376" s="31">
        <v>-260.13400000000001</v>
      </c>
      <c r="E44376" s="28">
        <v>444.69799999999998</v>
      </c>
    </row>
    <row r="44377" spans="4:5" x14ac:dyDescent="0.25">
      <c r="D44377" s="31">
        <v>-260.11799999999999</v>
      </c>
      <c r="E44377" s="28">
        <v>444.77300000000002</v>
      </c>
    </row>
    <row r="44378" spans="4:5" x14ac:dyDescent="0.25">
      <c r="D44378" s="31">
        <v>-260.10199999999998</v>
      </c>
      <c r="E44378" s="28">
        <v>444.84899999999999</v>
      </c>
    </row>
    <row r="44379" spans="4:5" x14ac:dyDescent="0.25">
      <c r="D44379" s="31">
        <v>-260.08600000000001</v>
      </c>
      <c r="E44379" s="28">
        <v>444.92500000000001</v>
      </c>
    </row>
    <row r="44380" spans="4:5" x14ac:dyDescent="0.25">
      <c r="D44380" s="31">
        <v>-260.07</v>
      </c>
      <c r="E44380" s="28">
        <v>445.00099999999998</v>
      </c>
    </row>
    <row r="44381" spans="4:5" x14ac:dyDescent="0.25">
      <c r="D44381" s="31">
        <v>-260.05399999999997</v>
      </c>
      <c r="E44381" s="28">
        <v>445.077</v>
      </c>
    </row>
    <row r="44382" spans="4:5" x14ac:dyDescent="0.25">
      <c r="D44382" s="31">
        <v>-260.03800000000001</v>
      </c>
      <c r="E44382" s="28">
        <v>445.15300000000002</v>
      </c>
    </row>
    <row r="44383" spans="4:5" x14ac:dyDescent="0.25">
      <c r="D44383" s="31">
        <v>-260.02199999999999</v>
      </c>
      <c r="E44383" s="28">
        <v>445.22899999999998</v>
      </c>
    </row>
    <row r="44384" spans="4:5" x14ac:dyDescent="0.25">
      <c r="D44384" s="31">
        <v>-260.00599999999997</v>
      </c>
      <c r="E44384" s="28">
        <v>445.30500000000001</v>
      </c>
    </row>
    <row r="44385" spans="4:5" x14ac:dyDescent="0.25">
      <c r="D44385" s="31">
        <v>-259.99</v>
      </c>
      <c r="E44385" s="28">
        <v>445.38099999999997</v>
      </c>
    </row>
    <row r="44386" spans="4:5" x14ac:dyDescent="0.25">
      <c r="D44386" s="31">
        <v>-259.97399999999999</v>
      </c>
      <c r="E44386" s="28">
        <v>445.45699999999999</v>
      </c>
    </row>
    <row r="44387" spans="4:5" x14ac:dyDescent="0.25">
      <c r="D44387" s="31">
        <v>-259.95800000000003</v>
      </c>
      <c r="E44387" s="28">
        <v>445.53300000000002</v>
      </c>
    </row>
    <row r="44388" spans="4:5" x14ac:dyDescent="0.25">
      <c r="D44388" s="31">
        <v>-259.94299999999998</v>
      </c>
      <c r="E44388" s="28">
        <v>445.60899999999998</v>
      </c>
    </row>
    <row r="44389" spans="4:5" x14ac:dyDescent="0.25">
      <c r="D44389" s="31">
        <v>-259.92700000000002</v>
      </c>
      <c r="E44389" s="28">
        <v>445.685</v>
      </c>
    </row>
    <row r="44390" spans="4:5" x14ac:dyDescent="0.25">
      <c r="D44390" s="31">
        <v>-259.911</v>
      </c>
      <c r="E44390" s="28">
        <v>445.76100000000002</v>
      </c>
    </row>
    <row r="44391" spans="4:5" x14ac:dyDescent="0.25">
      <c r="D44391" s="31">
        <v>-259.89499999999998</v>
      </c>
      <c r="E44391" s="28">
        <v>445.83699999999999</v>
      </c>
    </row>
    <row r="44392" spans="4:5" x14ac:dyDescent="0.25">
      <c r="D44392" s="31">
        <v>-259.87900000000002</v>
      </c>
      <c r="E44392" s="28">
        <v>445.91300000000001</v>
      </c>
    </row>
    <row r="44393" spans="4:5" x14ac:dyDescent="0.25">
      <c r="D44393" s="31">
        <v>-259.863</v>
      </c>
      <c r="E44393" s="28">
        <v>445.98899999999998</v>
      </c>
    </row>
    <row r="44394" spans="4:5" x14ac:dyDescent="0.25">
      <c r="D44394" s="31">
        <v>-259.84699999999998</v>
      </c>
      <c r="E44394" s="28">
        <v>446.065</v>
      </c>
    </row>
    <row r="44395" spans="4:5" x14ac:dyDescent="0.25">
      <c r="D44395" s="31">
        <v>-259.83100000000002</v>
      </c>
      <c r="E44395" s="28">
        <v>446.14100000000002</v>
      </c>
    </row>
    <row r="44396" spans="4:5" x14ac:dyDescent="0.25">
      <c r="D44396" s="31">
        <v>-259.815</v>
      </c>
      <c r="E44396" s="28">
        <v>446.21699999999998</v>
      </c>
    </row>
    <row r="44397" spans="4:5" x14ac:dyDescent="0.25">
      <c r="D44397" s="31">
        <v>-259.79899999999998</v>
      </c>
      <c r="E44397" s="28">
        <v>446.29399999999998</v>
      </c>
    </row>
    <row r="44398" spans="4:5" x14ac:dyDescent="0.25">
      <c r="D44398" s="31">
        <v>-259.78300000000002</v>
      </c>
      <c r="E44398" s="28">
        <v>446.37</v>
      </c>
    </row>
    <row r="44399" spans="4:5" x14ac:dyDescent="0.25">
      <c r="D44399" s="31">
        <v>-259.767</v>
      </c>
      <c r="E44399" s="28">
        <v>446.44600000000003</v>
      </c>
    </row>
    <row r="44400" spans="4:5" x14ac:dyDescent="0.25">
      <c r="D44400" s="31">
        <v>-259.75099999999998</v>
      </c>
      <c r="E44400" s="28">
        <v>446.52199999999999</v>
      </c>
    </row>
    <row r="44401" spans="4:5" x14ac:dyDescent="0.25">
      <c r="D44401" s="31">
        <v>-259.73500000000001</v>
      </c>
      <c r="E44401" s="28">
        <v>446.59800000000001</v>
      </c>
    </row>
    <row r="44402" spans="4:5" x14ac:dyDescent="0.25">
      <c r="D44402" s="31">
        <v>-259.71899999999999</v>
      </c>
      <c r="E44402" s="28">
        <v>446.67399999999998</v>
      </c>
    </row>
    <row r="44403" spans="4:5" x14ac:dyDescent="0.25">
      <c r="D44403" s="31">
        <v>-259.70299999999997</v>
      </c>
      <c r="E44403" s="28">
        <v>446.75</v>
      </c>
    </row>
    <row r="44404" spans="4:5" x14ac:dyDescent="0.25">
      <c r="D44404" s="31">
        <v>-259.68700000000001</v>
      </c>
      <c r="E44404" s="28">
        <v>446.82600000000002</v>
      </c>
    </row>
    <row r="44405" spans="4:5" x14ac:dyDescent="0.25">
      <c r="D44405" s="31">
        <v>-259.67099999999999</v>
      </c>
      <c r="E44405" s="28">
        <v>446.90300000000002</v>
      </c>
    </row>
    <row r="44406" spans="4:5" x14ac:dyDescent="0.25">
      <c r="D44406" s="31">
        <v>-259.65499999999997</v>
      </c>
      <c r="E44406" s="28">
        <v>446.97899999999998</v>
      </c>
    </row>
    <row r="44407" spans="4:5" x14ac:dyDescent="0.25">
      <c r="D44407" s="31">
        <v>-259.63900000000001</v>
      </c>
      <c r="E44407" s="28">
        <v>447.05500000000001</v>
      </c>
    </row>
    <row r="44408" spans="4:5" x14ac:dyDescent="0.25">
      <c r="D44408" s="31">
        <v>-259.62299999999999</v>
      </c>
      <c r="E44408" s="28">
        <v>447.13099999999997</v>
      </c>
    </row>
    <row r="44409" spans="4:5" x14ac:dyDescent="0.25">
      <c r="D44409" s="31">
        <v>-259.60700000000003</v>
      </c>
      <c r="E44409" s="28">
        <v>447.20699999999999</v>
      </c>
    </row>
    <row r="44410" spans="4:5" x14ac:dyDescent="0.25">
      <c r="D44410" s="31">
        <v>-259.59100000000001</v>
      </c>
      <c r="E44410" s="28">
        <v>447.28300000000002</v>
      </c>
    </row>
    <row r="44411" spans="4:5" x14ac:dyDescent="0.25">
      <c r="D44411" s="31">
        <v>-259.57499999999999</v>
      </c>
      <c r="E44411" s="28">
        <v>447.36</v>
      </c>
    </row>
    <row r="44412" spans="4:5" x14ac:dyDescent="0.25">
      <c r="D44412" s="31">
        <v>-259.55900000000003</v>
      </c>
      <c r="E44412" s="28">
        <v>447.43599999999998</v>
      </c>
    </row>
    <row r="44413" spans="4:5" x14ac:dyDescent="0.25">
      <c r="D44413" s="31">
        <v>-259.54300000000001</v>
      </c>
      <c r="E44413" s="28">
        <v>447.512</v>
      </c>
    </row>
    <row r="44414" spans="4:5" x14ac:dyDescent="0.25">
      <c r="D44414" s="31">
        <v>-259.52699999999999</v>
      </c>
      <c r="E44414" s="28">
        <v>447.58800000000002</v>
      </c>
    </row>
    <row r="44415" spans="4:5" x14ac:dyDescent="0.25">
      <c r="D44415" s="31">
        <v>-259.51100000000002</v>
      </c>
      <c r="E44415" s="28">
        <v>447.66399999999999</v>
      </c>
    </row>
    <row r="44416" spans="4:5" x14ac:dyDescent="0.25">
      <c r="D44416" s="31">
        <v>-259.495</v>
      </c>
      <c r="E44416" s="28">
        <v>447.74099999999999</v>
      </c>
    </row>
    <row r="44417" spans="4:5" x14ac:dyDescent="0.25">
      <c r="D44417" s="31">
        <v>-259.47899999999998</v>
      </c>
      <c r="E44417" s="28">
        <v>447.81700000000001</v>
      </c>
    </row>
    <row r="44418" spans="4:5" x14ac:dyDescent="0.25">
      <c r="D44418" s="31">
        <v>-259.46300000000002</v>
      </c>
      <c r="E44418" s="28">
        <v>447.89299999999997</v>
      </c>
    </row>
    <row r="44419" spans="4:5" x14ac:dyDescent="0.25">
      <c r="D44419" s="31">
        <v>-259.447</v>
      </c>
      <c r="E44419" s="28">
        <v>447.97</v>
      </c>
    </row>
    <row r="44420" spans="4:5" x14ac:dyDescent="0.25">
      <c r="D44420" s="31">
        <v>-259.43099999999998</v>
      </c>
      <c r="E44420" s="28">
        <v>448.04599999999999</v>
      </c>
    </row>
    <row r="44421" spans="4:5" x14ac:dyDescent="0.25">
      <c r="D44421" s="31">
        <v>-259.41500000000002</v>
      </c>
      <c r="E44421" s="28">
        <v>448.12200000000001</v>
      </c>
    </row>
    <row r="44422" spans="4:5" x14ac:dyDescent="0.25">
      <c r="D44422" s="31">
        <v>-259.399</v>
      </c>
      <c r="E44422" s="28">
        <v>448.19799999999998</v>
      </c>
    </row>
    <row r="44423" spans="4:5" x14ac:dyDescent="0.25">
      <c r="D44423" s="31">
        <v>-259.38299999999998</v>
      </c>
      <c r="E44423" s="28">
        <v>448.27499999999998</v>
      </c>
    </row>
    <row r="44424" spans="4:5" x14ac:dyDescent="0.25">
      <c r="D44424" s="31">
        <v>-259.36700000000002</v>
      </c>
      <c r="E44424" s="28">
        <v>448.351</v>
      </c>
    </row>
    <row r="44425" spans="4:5" x14ac:dyDescent="0.25">
      <c r="D44425" s="31">
        <v>-259.351</v>
      </c>
      <c r="E44425" s="28">
        <v>448.42700000000002</v>
      </c>
    </row>
    <row r="44426" spans="4:5" x14ac:dyDescent="0.25">
      <c r="D44426" s="31">
        <v>-259.33499999999998</v>
      </c>
      <c r="E44426" s="28">
        <v>448.50400000000002</v>
      </c>
    </row>
    <row r="44427" spans="4:5" x14ac:dyDescent="0.25">
      <c r="D44427" s="31">
        <v>-259.31900000000002</v>
      </c>
      <c r="E44427" s="28">
        <v>448.58</v>
      </c>
    </row>
    <row r="44428" spans="4:5" x14ac:dyDescent="0.25">
      <c r="D44428" s="31">
        <v>-259.303</v>
      </c>
      <c r="E44428" s="28">
        <v>448.65600000000001</v>
      </c>
    </row>
    <row r="44429" spans="4:5" x14ac:dyDescent="0.25">
      <c r="D44429" s="31">
        <v>-259.28699999999998</v>
      </c>
      <c r="E44429" s="28">
        <v>448.733</v>
      </c>
    </row>
    <row r="44430" spans="4:5" x14ac:dyDescent="0.25">
      <c r="D44430" s="31">
        <v>-259.27100000000002</v>
      </c>
      <c r="E44430" s="28">
        <v>448.80900000000003</v>
      </c>
    </row>
    <row r="44431" spans="4:5" x14ac:dyDescent="0.25">
      <c r="D44431" s="31">
        <v>-259.255</v>
      </c>
      <c r="E44431" s="28">
        <v>448.88499999999999</v>
      </c>
    </row>
    <row r="44432" spans="4:5" x14ac:dyDescent="0.25">
      <c r="D44432" s="31">
        <v>-259.23899999999998</v>
      </c>
      <c r="E44432" s="28">
        <v>448.96199999999999</v>
      </c>
    </row>
    <row r="44433" spans="4:5" x14ac:dyDescent="0.25">
      <c r="D44433" s="31">
        <v>-259.22300000000001</v>
      </c>
      <c r="E44433" s="28">
        <v>449.03800000000001</v>
      </c>
    </row>
    <row r="44434" spans="4:5" x14ac:dyDescent="0.25">
      <c r="D44434" s="31">
        <v>-259.20699999999999</v>
      </c>
      <c r="E44434" s="28">
        <v>449.11500000000001</v>
      </c>
    </row>
    <row r="44435" spans="4:5" x14ac:dyDescent="0.25">
      <c r="D44435" s="31">
        <v>-259.19099999999997</v>
      </c>
      <c r="E44435" s="28">
        <v>449.19099999999997</v>
      </c>
    </row>
    <row r="44436" spans="4:5" x14ac:dyDescent="0.25">
      <c r="D44436" s="31">
        <v>-259.17500000000001</v>
      </c>
      <c r="E44436" s="28">
        <v>449.267</v>
      </c>
    </row>
    <row r="44437" spans="4:5" x14ac:dyDescent="0.25">
      <c r="D44437" s="31">
        <v>-259.15899999999999</v>
      </c>
      <c r="E44437" s="28">
        <v>449.34399999999999</v>
      </c>
    </row>
    <row r="44438" spans="4:5" x14ac:dyDescent="0.25">
      <c r="D44438" s="31">
        <v>-259.14299999999997</v>
      </c>
      <c r="E44438" s="28">
        <v>449.42</v>
      </c>
    </row>
    <row r="44439" spans="4:5" x14ac:dyDescent="0.25">
      <c r="D44439" s="31">
        <v>-259.12700000000001</v>
      </c>
      <c r="E44439" s="28">
        <v>449.49700000000001</v>
      </c>
    </row>
    <row r="44440" spans="4:5" x14ac:dyDescent="0.25">
      <c r="D44440" s="31">
        <v>-259.11099999999999</v>
      </c>
      <c r="E44440" s="28">
        <v>449.57299999999998</v>
      </c>
    </row>
    <row r="44441" spans="4:5" x14ac:dyDescent="0.25">
      <c r="D44441" s="31">
        <v>-259.09500000000003</v>
      </c>
      <c r="E44441" s="28">
        <v>449.649</v>
      </c>
    </row>
    <row r="44442" spans="4:5" x14ac:dyDescent="0.25">
      <c r="D44442" s="31">
        <v>-259.07900000000001</v>
      </c>
      <c r="E44442" s="28">
        <v>449.726</v>
      </c>
    </row>
    <row r="44443" spans="4:5" x14ac:dyDescent="0.25">
      <c r="D44443" s="31">
        <v>-259.06299999999999</v>
      </c>
      <c r="E44443" s="28">
        <v>449.80200000000002</v>
      </c>
    </row>
    <row r="44444" spans="4:5" x14ac:dyDescent="0.25">
      <c r="D44444" s="31">
        <v>-259.04700000000003</v>
      </c>
      <c r="E44444" s="28">
        <v>449.87900000000002</v>
      </c>
    </row>
    <row r="44445" spans="4:5" x14ac:dyDescent="0.25">
      <c r="D44445" s="31">
        <v>-259.03100000000001</v>
      </c>
      <c r="E44445" s="28">
        <v>449.95499999999998</v>
      </c>
    </row>
    <row r="44446" spans="4:5" x14ac:dyDescent="0.25">
      <c r="D44446" s="31">
        <v>-259.01499999999999</v>
      </c>
      <c r="E44446" s="28">
        <v>450.03199999999998</v>
      </c>
    </row>
    <row r="44447" spans="4:5" x14ac:dyDescent="0.25">
      <c r="D44447" s="31">
        <v>-258.99900000000002</v>
      </c>
      <c r="E44447" s="28">
        <v>450.108</v>
      </c>
    </row>
    <row r="44448" spans="4:5" x14ac:dyDescent="0.25">
      <c r="D44448" s="31">
        <v>-258.983</v>
      </c>
      <c r="E44448" s="28">
        <v>450.185</v>
      </c>
    </row>
    <row r="44449" spans="4:5" x14ac:dyDescent="0.25">
      <c r="D44449" s="31">
        <v>-258.96699999999998</v>
      </c>
      <c r="E44449" s="28">
        <v>450.26100000000002</v>
      </c>
    </row>
    <row r="44450" spans="4:5" x14ac:dyDescent="0.25">
      <c r="D44450" s="31">
        <v>-258.95100000000002</v>
      </c>
      <c r="E44450" s="28">
        <v>450.33800000000002</v>
      </c>
    </row>
    <row r="44451" spans="4:5" x14ac:dyDescent="0.25">
      <c r="D44451" s="31">
        <v>-258.935</v>
      </c>
      <c r="E44451" s="28">
        <v>450.41399999999999</v>
      </c>
    </row>
    <row r="44452" spans="4:5" x14ac:dyDescent="0.25">
      <c r="D44452" s="31">
        <v>-258.91899999999998</v>
      </c>
      <c r="E44452" s="28">
        <v>450.49099999999999</v>
      </c>
    </row>
    <row r="44453" spans="4:5" x14ac:dyDescent="0.25">
      <c r="D44453" s="31">
        <v>-258.90300000000002</v>
      </c>
      <c r="E44453" s="28">
        <v>450.56700000000001</v>
      </c>
    </row>
    <row r="44454" spans="4:5" x14ac:dyDescent="0.25">
      <c r="D44454" s="31">
        <v>-258.887</v>
      </c>
      <c r="E44454" s="28">
        <v>450.64400000000001</v>
      </c>
    </row>
    <row r="44455" spans="4:5" x14ac:dyDescent="0.25">
      <c r="D44455" s="31">
        <v>-258.87099999999998</v>
      </c>
      <c r="E44455" s="28">
        <v>450.721</v>
      </c>
    </row>
    <row r="44456" spans="4:5" x14ac:dyDescent="0.25">
      <c r="D44456" s="31">
        <v>-258.85500000000002</v>
      </c>
      <c r="E44456" s="28">
        <v>450.79700000000003</v>
      </c>
    </row>
    <row r="44457" spans="4:5" x14ac:dyDescent="0.25">
      <c r="D44457" s="31">
        <v>-258.839</v>
      </c>
      <c r="E44457" s="28">
        <v>450.87400000000002</v>
      </c>
    </row>
    <row r="44458" spans="4:5" x14ac:dyDescent="0.25">
      <c r="D44458" s="31">
        <v>-258.82299999999998</v>
      </c>
      <c r="E44458" s="28">
        <v>450.95</v>
      </c>
    </row>
    <row r="44459" spans="4:5" x14ac:dyDescent="0.25">
      <c r="D44459" s="31">
        <v>-258.80700000000002</v>
      </c>
      <c r="E44459" s="28">
        <v>451.02699999999999</v>
      </c>
    </row>
    <row r="44460" spans="4:5" x14ac:dyDescent="0.25">
      <c r="D44460" s="31">
        <v>-258.791</v>
      </c>
      <c r="E44460" s="28">
        <v>451.10300000000001</v>
      </c>
    </row>
    <row r="44461" spans="4:5" x14ac:dyDescent="0.25">
      <c r="D44461" s="31">
        <v>-258.77499999999998</v>
      </c>
      <c r="E44461" s="28">
        <v>451.18</v>
      </c>
    </row>
    <row r="44462" spans="4:5" x14ac:dyDescent="0.25">
      <c r="D44462" s="31">
        <v>-258.75900000000001</v>
      </c>
      <c r="E44462" s="28">
        <v>451.25700000000001</v>
      </c>
    </row>
    <row r="44463" spans="4:5" x14ac:dyDescent="0.25">
      <c r="D44463" s="31">
        <v>-258.74299999999999</v>
      </c>
      <c r="E44463" s="28">
        <v>451.33300000000003</v>
      </c>
    </row>
    <row r="44464" spans="4:5" x14ac:dyDescent="0.25">
      <c r="D44464" s="31">
        <v>-258.72699999999998</v>
      </c>
      <c r="E44464" s="28">
        <v>451.41</v>
      </c>
    </row>
    <row r="44465" spans="4:5" x14ac:dyDescent="0.25">
      <c r="D44465" s="31">
        <v>-258.71100000000001</v>
      </c>
      <c r="E44465" s="28">
        <v>451.48700000000002</v>
      </c>
    </row>
    <row r="44466" spans="4:5" x14ac:dyDescent="0.25">
      <c r="D44466" s="31">
        <v>-258.69499999999999</v>
      </c>
      <c r="E44466" s="28">
        <v>451.56299999999999</v>
      </c>
    </row>
    <row r="44467" spans="4:5" x14ac:dyDescent="0.25">
      <c r="D44467" s="31">
        <v>-258.67899999999997</v>
      </c>
      <c r="E44467" s="28">
        <v>451.64</v>
      </c>
    </row>
    <row r="44468" spans="4:5" x14ac:dyDescent="0.25">
      <c r="D44468" s="31">
        <v>-258.66300000000001</v>
      </c>
      <c r="E44468" s="28">
        <v>451.71699999999998</v>
      </c>
    </row>
    <row r="44469" spans="4:5" x14ac:dyDescent="0.25">
      <c r="D44469" s="31">
        <v>-258.64699999999999</v>
      </c>
      <c r="E44469" s="28">
        <v>451.79300000000001</v>
      </c>
    </row>
    <row r="44470" spans="4:5" x14ac:dyDescent="0.25">
      <c r="D44470" s="31">
        <v>-258.63099999999997</v>
      </c>
      <c r="E44470" s="28">
        <v>451.87</v>
      </c>
    </row>
    <row r="44471" spans="4:5" x14ac:dyDescent="0.25">
      <c r="D44471" s="31">
        <v>-258.61500000000001</v>
      </c>
      <c r="E44471" s="28">
        <v>451.947</v>
      </c>
    </row>
    <row r="44472" spans="4:5" x14ac:dyDescent="0.25">
      <c r="D44472" s="31">
        <v>-258.59899999999999</v>
      </c>
      <c r="E44472" s="28">
        <v>452.02300000000002</v>
      </c>
    </row>
    <row r="44473" spans="4:5" x14ac:dyDescent="0.25">
      <c r="D44473" s="31">
        <v>-258.58300000000003</v>
      </c>
      <c r="E44473" s="28">
        <v>452.1</v>
      </c>
    </row>
    <row r="44474" spans="4:5" x14ac:dyDescent="0.25">
      <c r="D44474" s="31">
        <v>-258.56700000000001</v>
      </c>
      <c r="E44474" s="28">
        <v>452.17700000000002</v>
      </c>
    </row>
    <row r="44475" spans="4:5" x14ac:dyDescent="0.25">
      <c r="D44475" s="31">
        <v>-258.55099999999999</v>
      </c>
      <c r="E44475" s="28">
        <v>452.25299999999999</v>
      </c>
    </row>
    <row r="44476" spans="4:5" x14ac:dyDescent="0.25">
      <c r="D44476" s="31">
        <v>-258.53500000000003</v>
      </c>
      <c r="E44476" s="28">
        <v>452.33</v>
      </c>
    </row>
    <row r="44477" spans="4:5" x14ac:dyDescent="0.25">
      <c r="D44477" s="31">
        <v>-258.51900000000001</v>
      </c>
      <c r="E44477" s="28">
        <v>452.40699999999998</v>
      </c>
    </row>
    <row r="44478" spans="4:5" x14ac:dyDescent="0.25">
      <c r="D44478" s="31">
        <v>-258.50299999999999</v>
      </c>
      <c r="E44478" s="28">
        <v>452.48399999999998</v>
      </c>
    </row>
    <row r="44479" spans="4:5" x14ac:dyDescent="0.25">
      <c r="D44479" s="31">
        <v>-258.48700000000002</v>
      </c>
      <c r="E44479" s="28">
        <v>452.56</v>
      </c>
    </row>
    <row r="44480" spans="4:5" x14ac:dyDescent="0.25">
      <c r="D44480" s="31">
        <v>-258.471</v>
      </c>
      <c r="E44480" s="28">
        <v>452.637</v>
      </c>
    </row>
    <row r="44481" spans="4:5" x14ac:dyDescent="0.25">
      <c r="D44481" s="31">
        <v>-258.45499999999998</v>
      </c>
      <c r="E44481" s="28">
        <v>452.714</v>
      </c>
    </row>
    <row r="44482" spans="4:5" x14ac:dyDescent="0.25">
      <c r="D44482" s="31">
        <v>-258.43900000000002</v>
      </c>
      <c r="E44482" s="28">
        <v>452.791</v>
      </c>
    </row>
    <row r="44483" spans="4:5" x14ac:dyDescent="0.25">
      <c r="D44483" s="31">
        <v>-258.423</v>
      </c>
      <c r="E44483" s="28">
        <v>452.86700000000002</v>
      </c>
    </row>
    <row r="44484" spans="4:5" x14ac:dyDescent="0.25">
      <c r="D44484" s="31">
        <v>-258.40699999999998</v>
      </c>
      <c r="E44484" s="28">
        <v>452.94400000000002</v>
      </c>
    </row>
    <row r="44485" spans="4:5" x14ac:dyDescent="0.25">
      <c r="D44485" s="31">
        <v>-258.39100000000002</v>
      </c>
      <c r="E44485" s="28">
        <v>453.02100000000002</v>
      </c>
    </row>
    <row r="44486" spans="4:5" x14ac:dyDescent="0.25">
      <c r="D44486" s="31">
        <v>-258.375</v>
      </c>
      <c r="E44486" s="28">
        <v>453.09800000000001</v>
      </c>
    </row>
    <row r="44487" spans="4:5" x14ac:dyDescent="0.25">
      <c r="D44487" s="31">
        <v>-258.35899999999998</v>
      </c>
      <c r="E44487" s="28">
        <v>453.17500000000001</v>
      </c>
    </row>
    <row r="44488" spans="4:5" x14ac:dyDescent="0.25">
      <c r="D44488" s="31">
        <v>-258.34300000000002</v>
      </c>
      <c r="E44488" s="28">
        <v>453.25099999999998</v>
      </c>
    </row>
    <row r="44489" spans="4:5" x14ac:dyDescent="0.25">
      <c r="D44489" s="31">
        <v>-258.327</v>
      </c>
      <c r="E44489" s="28">
        <v>453.32799999999997</v>
      </c>
    </row>
    <row r="44490" spans="4:5" x14ac:dyDescent="0.25">
      <c r="D44490" s="31">
        <v>-258.31099999999998</v>
      </c>
      <c r="E44490" s="28">
        <v>453.40499999999997</v>
      </c>
    </row>
    <row r="44491" spans="4:5" x14ac:dyDescent="0.25">
      <c r="D44491" s="31">
        <v>-258.29500000000002</v>
      </c>
      <c r="E44491" s="28">
        <v>453.48200000000003</v>
      </c>
    </row>
    <row r="44492" spans="4:5" x14ac:dyDescent="0.25">
      <c r="D44492" s="31">
        <v>-258.279</v>
      </c>
      <c r="E44492" s="28">
        <v>453.55900000000003</v>
      </c>
    </row>
    <row r="44493" spans="4:5" x14ac:dyDescent="0.25">
      <c r="D44493" s="31">
        <v>-258.26299999999998</v>
      </c>
      <c r="E44493" s="28">
        <v>453.63600000000002</v>
      </c>
    </row>
    <row r="44494" spans="4:5" x14ac:dyDescent="0.25">
      <c r="D44494" s="31">
        <v>-258.24700000000001</v>
      </c>
      <c r="E44494" s="28">
        <v>453.71199999999999</v>
      </c>
    </row>
    <row r="44495" spans="4:5" x14ac:dyDescent="0.25">
      <c r="D44495" s="31">
        <v>-258.23099999999999</v>
      </c>
      <c r="E44495" s="28">
        <v>453.78899999999999</v>
      </c>
    </row>
    <row r="44496" spans="4:5" x14ac:dyDescent="0.25">
      <c r="D44496" s="31">
        <v>-258.21499999999997</v>
      </c>
      <c r="E44496" s="28">
        <v>453.86599999999999</v>
      </c>
    </row>
    <row r="44497" spans="4:5" x14ac:dyDescent="0.25">
      <c r="D44497" s="31">
        <v>-258.19900000000001</v>
      </c>
      <c r="E44497" s="28">
        <v>453.94299999999998</v>
      </c>
    </row>
    <row r="44498" spans="4:5" x14ac:dyDescent="0.25">
      <c r="D44498" s="31">
        <v>-258.18299999999999</v>
      </c>
      <c r="E44498" s="28">
        <v>454.02</v>
      </c>
    </row>
    <row r="44499" spans="4:5" x14ac:dyDescent="0.25">
      <c r="D44499" s="31">
        <v>-258.16699999999997</v>
      </c>
      <c r="E44499" s="28">
        <v>454.09699999999998</v>
      </c>
    </row>
    <row r="44500" spans="4:5" x14ac:dyDescent="0.25">
      <c r="D44500" s="31">
        <v>-258.15100000000001</v>
      </c>
      <c r="E44500" s="28">
        <v>454.17399999999998</v>
      </c>
    </row>
    <row r="44501" spans="4:5" x14ac:dyDescent="0.25">
      <c r="D44501" s="31">
        <v>-258.13499999999999</v>
      </c>
      <c r="E44501" s="28">
        <v>454.25099999999998</v>
      </c>
    </row>
    <row r="44502" spans="4:5" x14ac:dyDescent="0.25">
      <c r="D44502" s="31">
        <v>-258.12</v>
      </c>
      <c r="E44502" s="28">
        <v>454.32799999999997</v>
      </c>
    </row>
    <row r="44503" spans="4:5" x14ac:dyDescent="0.25">
      <c r="D44503" s="31">
        <v>-258.10399999999998</v>
      </c>
      <c r="E44503" s="28">
        <v>454.40499999999997</v>
      </c>
    </row>
    <row r="44504" spans="4:5" x14ac:dyDescent="0.25">
      <c r="D44504" s="31">
        <v>-258.08800000000002</v>
      </c>
      <c r="E44504" s="28">
        <v>454.48200000000003</v>
      </c>
    </row>
    <row r="44505" spans="4:5" x14ac:dyDescent="0.25">
      <c r="D44505" s="31">
        <v>-258.072</v>
      </c>
      <c r="E44505" s="28">
        <v>454.55900000000003</v>
      </c>
    </row>
    <row r="44506" spans="4:5" x14ac:dyDescent="0.25">
      <c r="D44506" s="31">
        <v>-258.05599999999998</v>
      </c>
      <c r="E44506" s="28">
        <v>454.63499999999999</v>
      </c>
    </row>
    <row r="44507" spans="4:5" x14ac:dyDescent="0.25">
      <c r="D44507" s="31">
        <v>-258.04000000000002</v>
      </c>
      <c r="E44507" s="28">
        <v>454.71199999999999</v>
      </c>
    </row>
    <row r="44508" spans="4:5" x14ac:dyDescent="0.25">
      <c r="D44508" s="31">
        <v>-258.024</v>
      </c>
      <c r="E44508" s="28">
        <v>454.78899999999999</v>
      </c>
    </row>
    <row r="44509" spans="4:5" x14ac:dyDescent="0.25">
      <c r="D44509" s="31">
        <v>-258.00799999999998</v>
      </c>
      <c r="E44509" s="28">
        <v>454.86599999999999</v>
      </c>
    </row>
    <row r="44510" spans="4:5" x14ac:dyDescent="0.25">
      <c r="D44510" s="31">
        <v>-257.99200000000002</v>
      </c>
      <c r="E44510" s="28">
        <v>454.94299999999998</v>
      </c>
    </row>
    <row r="44511" spans="4:5" x14ac:dyDescent="0.25">
      <c r="D44511" s="31">
        <v>-257.976</v>
      </c>
      <c r="E44511" s="28">
        <v>455.02</v>
      </c>
    </row>
    <row r="44512" spans="4:5" x14ac:dyDescent="0.25">
      <c r="D44512" s="31">
        <v>-257.95999999999998</v>
      </c>
      <c r="E44512" s="28">
        <v>455.09699999999998</v>
      </c>
    </row>
    <row r="44513" spans="4:5" x14ac:dyDescent="0.25">
      <c r="D44513" s="31">
        <v>-257.94400000000002</v>
      </c>
      <c r="E44513" s="28">
        <v>455.17399999999998</v>
      </c>
    </row>
    <row r="44514" spans="4:5" x14ac:dyDescent="0.25">
      <c r="D44514" s="31">
        <v>-257.928</v>
      </c>
      <c r="E44514" s="28">
        <v>455.25099999999998</v>
      </c>
    </row>
    <row r="44515" spans="4:5" x14ac:dyDescent="0.25">
      <c r="D44515" s="31">
        <v>-257.91199999999998</v>
      </c>
      <c r="E44515" s="28">
        <v>455.32799999999997</v>
      </c>
    </row>
    <row r="44516" spans="4:5" x14ac:dyDescent="0.25">
      <c r="D44516" s="31">
        <v>-257.89600000000002</v>
      </c>
      <c r="E44516" s="28">
        <v>455.40600000000001</v>
      </c>
    </row>
    <row r="44517" spans="4:5" x14ac:dyDescent="0.25">
      <c r="D44517" s="31">
        <v>-257.88</v>
      </c>
      <c r="E44517" s="28">
        <v>455.483</v>
      </c>
    </row>
    <row r="44518" spans="4:5" x14ac:dyDescent="0.25">
      <c r="D44518" s="31">
        <v>-257.86399999999998</v>
      </c>
      <c r="E44518" s="28">
        <v>455.56</v>
      </c>
    </row>
    <row r="44519" spans="4:5" x14ac:dyDescent="0.25">
      <c r="D44519" s="31">
        <v>-257.84800000000001</v>
      </c>
      <c r="E44519" s="28">
        <v>455.637</v>
      </c>
    </row>
    <row r="44520" spans="4:5" x14ac:dyDescent="0.25">
      <c r="D44520" s="31">
        <v>-257.83199999999999</v>
      </c>
      <c r="E44520" s="28">
        <v>455.714</v>
      </c>
    </row>
    <row r="44521" spans="4:5" x14ac:dyDescent="0.25">
      <c r="D44521" s="31">
        <v>-257.81599999999997</v>
      </c>
      <c r="E44521" s="28">
        <v>455.791</v>
      </c>
    </row>
    <row r="44522" spans="4:5" x14ac:dyDescent="0.25">
      <c r="D44522" s="31">
        <v>-257.8</v>
      </c>
      <c r="E44522" s="28">
        <v>455.86799999999999</v>
      </c>
    </row>
    <row r="44523" spans="4:5" x14ac:dyDescent="0.25">
      <c r="D44523" s="31">
        <v>-257.78399999999999</v>
      </c>
      <c r="E44523" s="28">
        <v>455.94499999999999</v>
      </c>
    </row>
    <row r="44524" spans="4:5" x14ac:dyDescent="0.25">
      <c r="D44524" s="31">
        <v>-257.76799999999997</v>
      </c>
      <c r="E44524" s="28">
        <v>456.02199999999999</v>
      </c>
    </row>
    <row r="44525" spans="4:5" x14ac:dyDescent="0.25">
      <c r="D44525" s="31">
        <v>-257.75200000000001</v>
      </c>
      <c r="E44525" s="28">
        <v>456.09899999999999</v>
      </c>
    </row>
    <row r="44526" spans="4:5" x14ac:dyDescent="0.25">
      <c r="D44526" s="31">
        <v>-257.73599999999999</v>
      </c>
      <c r="E44526" s="28">
        <v>456.17599999999999</v>
      </c>
    </row>
    <row r="44527" spans="4:5" x14ac:dyDescent="0.25">
      <c r="D44527" s="31">
        <v>-257.72000000000003</v>
      </c>
      <c r="E44527" s="28">
        <v>456.25299999999999</v>
      </c>
    </row>
    <row r="44528" spans="4:5" x14ac:dyDescent="0.25">
      <c r="D44528" s="31">
        <v>-257.70400000000001</v>
      </c>
      <c r="E44528" s="28">
        <v>456.33100000000002</v>
      </c>
    </row>
    <row r="44529" spans="4:5" x14ac:dyDescent="0.25">
      <c r="D44529" s="31">
        <v>-257.68799999999999</v>
      </c>
      <c r="E44529" s="28">
        <v>456.40800000000002</v>
      </c>
    </row>
    <row r="44530" spans="4:5" x14ac:dyDescent="0.25">
      <c r="D44530" s="31">
        <v>-257.67200000000003</v>
      </c>
      <c r="E44530" s="28">
        <v>456.48500000000001</v>
      </c>
    </row>
    <row r="44531" spans="4:5" x14ac:dyDescent="0.25">
      <c r="D44531" s="31">
        <v>-257.65600000000001</v>
      </c>
      <c r="E44531" s="28">
        <v>456.56200000000001</v>
      </c>
    </row>
    <row r="44532" spans="4:5" x14ac:dyDescent="0.25">
      <c r="D44532" s="31">
        <v>-257.64</v>
      </c>
      <c r="E44532" s="28">
        <v>456.63900000000001</v>
      </c>
    </row>
    <row r="44533" spans="4:5" x14ac:dyDescent="0.25">
      <c r="D44533" s="31">
        <v>-257.62400000000002</v>
      </c>
      <c r="E44533" s="28">
        <v>456.71600000000001</v>
      </c>
    </row>
    <row r="44534" spans="4:5" x14ac:dyDescent="0.25">
      <c r="D44534" s="31">
        <v>-257.608</v>
      </c>
      <c r="E44534" s="28">
        <v>456.79300000000001</v>
      </c>
    </row>
    <row r="44535" spans="4:5" x14ac:dyDescent="0.25">
      <c r="D44535" s="31">
        <v>-257.59199999999998</v>
      </c>
      <c r="E44535" s="28">
        <v>456.87099999999998</v>
      </c>
    </row>
    <row r="44536" spans="4:5" x14ac:dyDescent="0.25">
      <c r="D44536" s="31">
        <v>-257.57600000000002</v>
      </c>
      <c r="E44536" s="28">
        <v>456.94799999999998</v>
      </c>
    </row>
    <row r="44537" spans="4:5" x14ac:dyDescent="0.25">
      <c r="D44537" s="31">
        <v>-257.56</v>
      </c>
      <c r="E44537" s="28">
        <v>457.02499999999998</v>
      </c>
    </row>
    <row r="44538" spans="4:5" x14ac:dyDescent="0.25">
      <c r="D44538" s="31">
        <v>-257.54399999999998</v>
      </c>
      <c r="E44538" s="28">
        <v>457.10199999999998</v>
      </c>
    </row>
    <row r="44539" spans="4:5" x14ac:dyDescent="0.25">
      <c r="D44539" s="31">
        <v>-257.52800000000002</v>
      </c>
      <c r="E44539" s="28">
        <v>457.17899999999997</v>
      </c>
    </row>
    <row r="44540" spans="4:5" x14ac:dyDescent="0.25">
      <c r="D44540" s="31">
        <v>-257.512</v>
      </c>
      <c r="E44540" s="28">
        <v>457.25700000000001</v>
      </c>
    </row>
    <row r="44541" spans="4:5" x14ac:dyDescent="0.25">
      <c r="D44541" s="31">
        <v>-257.49599999999998</v>
      </c>
      <c r="E44541" s="28">
        <v>457.334</v>
      </c>
    </row>
    <row r="44542" spans="4:5" x14ac:dyDescent="0.25">
      <c r="D44542" s="31">
        <v>-257.48</v>
      </c>
      <c r="E44542" s="28">
        <v>457.411</v>
      </c>
    </row>
    <row r="44543" spans="4:5" x14ac:dyDescent="0.25">
      <c r="D44543" s="31">
        <v>-257.464</v>
      </c>
      <c r="E44543" s="28">
        <v>457.488</v>
      </c>
    </row>
    <row r="44544" spans="4:5" x14ac:dyDescent="0.25">
      <c r="D44544" s="31">
        <v>-257.44799999999998</v>
      </c>
      <c r="E44544" s="28">
        <v>457.56599999999997</v>
      </c>
    </row>
    <row r="44545" spans="4:5" x14ac:dyDescent="0.25">
      <c r="D44545" s="31">
        <v>-257.43200000000002</v>
      </c>
      <c r="E44545" s="28">
        <v>457.64299999999997</v>
      </c>
    </row>
    <row r="44546" spans="4:5" x14ac:dyDescent="0.25">
      <c r="D44546" s="31">
        <v>-257.416</v>
      </c>
      <c r="E44546" s="28">
        <v>457.72</v>
      </c>
    </row>
    <row r="44547" spans="4:5" x14ac:dyDescent="0.25">
      <c r="D44547" s="31">
        <v>-257.39999999999998</v>
      </c>
      <c r="E44547" s="28">
        <v>457.79700000000003</v>
      </c>
    </row>
    <row r="44548" spans="4:5" x14ac:dyDescent="0.25">
      <c r="D44548" s="31">
        <v>-257.38400000000001</v>
      </c>
      <c r="E44548" s="28">
        <v>457.875</v>
      </c>
    </row>
    <row r="44549" spans="4:5" x14ac:dyDescent="0.25">
      <c r="D44549" s="31">
        <v>-257.36799999999999</v>
      </c>
      <c r="E44549" s="28">
        <v>457.952</v>
      </c>
    </row>
    <row r="44550" spans="4:5" x14ac:dyDescent="0.25">
      <c r="D44550" s="31">
        <v>-257.35199999999998</v>
      </c>
      <c r="E44550" s="28">
        <v>458.029</v>
      </c>
    </row>
    <row r="44551" spans="4:5" x14ac:dyDescent="0.25">
      <c r="D44551" s="31">
        <v>-257.33600000000001</v>
      </c>
      <c r="E44551" s="28">
        <v>458.10599999999999</v>
      </c>
    </row>
    <row r="44552" spans="4:5" x14ac:dyDescent="0.25">
      <c r="D44552" s="31">
        <v>-257.32</v>
      </c>
      <c r="E44552" s="28">
        <v>458.18400000000003</v>
      </c>
    </row>
    <row r="44553" spans="4:5" x14ac:dyDescent="0.25">
      <c r="D44553" s="31">
        <v>-257.30399999999997</v>
      </c>
      <c r="E44553" s="28">
        <v>458.26100000000002</v>
      </c>
    </row>
    <row r="44554" spans="4:5" x14ac:dyDescent="0.25">
      <c r="D44554" s="31">
        <v>-257.28800000000001</v>
      </c>
      <c r="E44554" s="28">
        <v>458.33800000000002</v>
      </c>
    </row>
    <row r="44555" spans="4:5" x14ac:dyDescent="0.25">
      <c r="D44555" s="31">
        <v>-257.27199999999999</v>
      </c>
      <c r="E44555" s="28">
        <v>458.416</v>
      </c>
    </row>
    <row r="44556" spans="4:5" x14ac:dyDescent="0.25">
      <c r="D44556" s="31">
        <v>-257.25599999999997</v>
      </c>
      <c r="E44556" s="28">
        <v>458.49299999999999</v>
      </c>
    </row>
    <row r="44557" spans="4:5" x14ac:dyDescent="0.25">
      <c r="D44557" s="31">
        <v>-257.24</v>
      </c>
      <c r="E44557" s="28">
        <v>458.57</v>
      </c>
    </row>
    <row r="44558" spans="4:5" x14ac:dyDescent="0.25">
      <c r="D44558" s="31">
        <v>-257.22399999999999</v>
      </c>
      <c r="E44558" s="28">
        <v>458.64800000000002</v>
      </c>
    </row>
    <row r="44559" spans="4:5" x14ac:dyDescent="0.25">
      <c r="D44559" s="31">
        <v>-257.20800000000003</v>
      </c>
      <c r="E44559" s="28">
        <v>458.72500000000002</v>
      </c>
    </row>
    <row r="44560" spans="4:5" x14ac:dyDescent="0.25">
      <c r="D44560" s="31">
        <v>-257.19200000000001</v>
      </c>
      <c r="E44560" s="28">
        <v>458.80200000000002</v>
      </c>
    </row>
    <row r="44561" spans="4:5" x14ac:dyDescent="0.25">
      <c r="D44561" s="31">
        <v>-257.17599999999999</v>
      </c>
      <c r="E44561" s="28">
        <v>458.88</v>
      </c>
    </row>
    <row r="44562" spans="4:5" x14ac:dyDescent="0.25">
      <c r="D44562" s="31">
        <v>-257.16000000000003</v>
      </c>
      <c r="E44562" s="28">
        <v>458.95699999999999</v>
      </c>
    </row>
    <row r="44563" spans="4:5" x14ac:dyDescent="0.25">
      <c r="D44563" s="31">
        <v>-257.14400000000001</v>
      </c>
      <c r="E44563" s="28">
        <v>459.03500000000003</v>
      </c>
    </row>
    <row r="44564" spans="4:5" x14ac:dyDescent="0.25">
      <c r="D44564" s="31">
        <v>-257.12799999999999</v>
      </c>
      <c r="E44564" s="28">
        <v>459.11200000000002</v>
      </c>
    </row>
    <row r="44565" spans="4:5" x14ac:dyDescent="0.25">
      <c r="D44565" s="31">
        <v>-257.11200000000002</v>
      </c>
      <c r="E44565" s="28">
        <v>459.18900000000002</v>
      </c>
    </row>
    <row r="44566" spans="4:5" x14ac:dyDescent="0.25">
      <c r="D44566" s="31">
        <v>-257.096</v>
      </c>
      <c r="E44566" s="28">
        <v>459.267</v>
      </c>
    </row>
    <row r="44567" spans="4:5" x14ac:dyDescent="0.25">
      <c r="D44567" s="31">
        <v>-257.08</v>
      </c>
      <c r="E44567" s="28">
        <v>459.34399999999999</v>
      </c>
    </row>
    <row r="44568" spans="4:5" x14ac:dyDescent="0.25">
      <c r="D44568" s="31">
        <v>-257.06400000000002</v>
      </c>
      <c r="E44568" s="28">
        <v>459.42200000000003</v>
      </c>
    </row>
    <row r="44569" spans="4:5" x14ac:dyDescent="0.25">
      <c r="D44569" s="31">
        <v>-257.048</v>
      </c>
      <c r="E44569" s="28">
        <v>459.49900000000002</v>
      </c>
    </row>
    <row r="44570" spans="4:5" x14ac:dyDescent="0.25">
      <c r="D44570" s="31">
        <v>-257.03199999999998</v>
      </c>
      <c r="E44570" s="28">
        <v>459.577</v>
      </c>
    </row>
    <row r="44571" spans="4:5" x14ac:dyDescent="0.25">
      <c r="D44571" s="31">
        <v>-257.01600000000002</v>
      </c>
      <c r="E44571" s="28">
        <v>459.654</v>
      </c>
    </row>
    <row r="44572" spans="4:5" x14ac:dyDescent="0.25">
      <c r="D44572" s="31">
        <v>-257</v>
      </c>
      <c r="E44572" s="28">
        <v>459.73099999999999</v>
      </c>
    </row>
    <row r="44573" spans="4:5" x14ac:dyDescent="0.25">
      <c r="D44573" s="31">
        <v>-256.98399999999998</v>
      </c>
      <c r="E44573" s="28">
        <v>459.80900000000003</v>
      </c>
    </row>
    <row r="44574" spans="4:5" x14ac:dyDescent="0.25">
      <c r="D44574" s="31">
        <v>-256.96800000000002</v>
      </c>
      <c r="E44574" s="28">
        <v>459.88600000000002</v>
      </c>
    </row>
    <row r="44575" spans="4:5" x14ac:dyDescent="0.25">
      <c r="D44575" s="31">
        <v>-256.952</v>
      </c>
      <c r="E44575" s="28">
        <v>459.964</v>
      </c>
    </row>
    <row r="44576" spans="4:5" x14ac:dyDescent="0.25">
      <c r="D44576" s="31">
        <v>-256.93599999999998</v>
      </c>
      <c r="E44576" s="28">
        <v>460.041</v>
      </c>
    </row>
    <row r="44577" spans="4:5" x14ac:dyDescent="0.25">
      <c r="D44577" s="31">
        <v>-256.92</v>
      </c>
      <c r="E44577" s="28">
        <v>460.11900000000003</v>
      </c>
    </row>
    <row r="44578" spans="4:5" x14ac:dyDescent="0.25">
      <c r="D44578" s="31">
        <v>-256.904</v>
      </c>
      <c r="E44578" s="28">
        <v>460.19600000000003</v>
      </c>
    </row>
    <row r="44579" spans="4:5" x14ac:dyDescent="0.25">
      <c r="D44579" s="31">
        <v>-256.88799999999998</v>
      </c>
      <c r="E44579" s="28">
        <v>460.274</v>
      </c>
    </row>
    <row r="44580" spans="4:5" x14ac:dyDescent="0.25">
      <c r="D44580" s="31">
        <v>-256.87200000000001</v>
      </c>
      <c r="E44580" s="28">
        <v>460.351</v>
      </c>
    </row>
    <row r="44581" spans="4:5" x14ac:dyDescent="0.25">
      <c r="D44581" s="31">
        <v>-256.85599999999999</v>
      </c>
      <c r="E44581" s="28">
        <v>460.42899999999997</v>
      </c>
    </row>
    <row r="44582" spans="4:5" x14ac:dyDescent="0.25">
      <c r="D44582" s="31">
        <v>-256.83999999999997</v>
      </c>
      <c r="E44582" s="28">
        <v>460.50599999999997</v>
      </c>
    </row>
    <row r="44583" spans="4:5" x14ac:dyDescent="0.25">
      <c r="D44583" s="31">
        <v>-256.82400000000001</v>
      </c>
      <c r="E44583" s="28">
        <v>460.584</v>
      </c>
    </row>
    <row r="44584" spans="4:5" x14ac:dyDescent="0.25">
      <c r="D44584" s="31">
        <v>-256.80799999999999</v>
      </c>
      <c r="E44584" s="28">
        <v>460.661</v>
      </c>
    </row>
    <row r="44585" spans="4:5" x14ac:dyDescent="0.25">
      <c r="D44585" s="31">
        <v>-256.79199999999997</v>
      </c>
      <c r="E44585" s="28">
        <v>460.73899999999998</v>
      </c>
    </row>
    <row r="44586" spans="4:5" x14ac:dyDescent="0.25">
      <c r="D44586" s="31">
        <v>-256.77600000000001</v>
      </c>
      <c r="E44586" s="28">
        <v>460.81700000000001</v>
      </c>
    </row>
    <row r="44587" spans="4:5" x14ac:dyDescent="0.25">
      <c r="D44587" s="31">
        <v>-256.76</v>
      </c>
      <c r="E44587" s="28">
        <v>460.89400000000001</v>
      </c>
    </row>
    <row r="44588" spans="4:5" x14ac:dyDescent="0.25">
      <c r="D44588" s="31">
        <v>-256.74400000000003</v>
      </c>
      <c r="E44588" s="28">
        <v>460.97199999999998</v>
      </c>
    </row>
    <row r="44589" spans="4:5" x14ac:dyDescent="0.25">
      <c r="D44589" s="31">
        <v>-256.72800000000001</v>
      </c>
      <c r="E44589" s="28">
        <v>461.04899999999998</v>
      </c>
    </row>
    <row r="44590" spans="4:5" x14ac:dyDescent="0.25">
      <c r="D44590" s="31">
        <v>-256.71199999999999</v>
      </c>
      <c r="E44590" s="28">
        <v>461.12700000000001</v>
      </c>
    </row>
    <row r="44591" spans="4:5" x14ac:dyDescent="0.25">
      <c r="D44591" s="31">
        <v>-256.69600000000003</v>
      </c>
      <c r="E44591" s="28">
        <v>461.20400000000001</v>
      </c>
    </row>
    <row r="44592" spans="4:5" x14ac:dyDescent="0.25">
      <c r="D44592" s="31">
        <v>-256.68</v>
      </c>
      <c r="E44592" s="28">
        <v>461.28199999999998</v>
      </c>
    </row>
    <row r="44593" spans="4:5" x14ac:dyDescent="0.25">
      <c r="D44593" s="31">
        <v>-256.66399999999999</v>
      </c>
      <c r="E44593" s="28">
        <v>461.36</v>
      </c>
    </row>
    <row r="44594" spans="4:5" x14ac:dyDescent="0.25">
      <c r="D44594" s="31">
        <v>-256.64800000000002</v>
      </c>
      <c r="E44594" s="28">
        <v>461.43700000000001</v>
      </c>
    </row>
    <row r="44595" spans="4:5" x14ac:dyDescent="0.25">
      <c r="D44595" s="31">
        <v>-256.63200000000001</v>
      </c>
      <c r="E44595" s="28">
        <v>461.51499999999999</v>
      </c>
    </row>
    <row r="44596" spans="4:5" x14ac:dyDescent="0.25">
      <c r="D44596" s="31">
        <v>-256.61599999999999</v>
      </c>
      <c r="E44596" s="28">
        <v>461.59300000000002</v>
      </c>
    </row>
    <row r="44597" spans="4:5" x14ac:dyDescent="0.25">
      <c r="D44597" s="31">
        <v>-256.60000000000002</v>
      </c>
      <c r="E44597" s="28">
        <v>461.67</v>
      </c>
    </row>
    <row r="44598" spans="4:5" x14ac:dyDescent="0.25">
      <c r="D44598" s="31">
        <v>-256.584</v>
      </c>
      <c r="E44598" s="28">
        <v>461.74799999999999</v>
      </c>
    </row>
    <row r="44599" spans="4:5" x14ac:dyDescent="0.25">
      <c r="D44599" s="31">
        <v>-256.56799999999998</v>
      </c>
      <c r="E44599" s="28">
        <v>461.82499999999999</v>
      </c>
    </row>
    <row r="44600" spans="4:5" x14ac:dyDescent="0.25">
      <c r="D44600" s="31">
        <v>-256.55200000000002</v>
      </c>
      <c r="E44600" s="28">
        <v>461.90300000000002</v>
      </c>
    </row>
    <row r="44601" spans="4:5" x14ac:dyDescent="0.25">
      <c r="D44601" s="31">
        <v>-256.536</v>
      </c>
      <c r="E44601" s="28">
        <v>461.98099999999999</v>
      </c>
    </row>
    <row r="44602" spans="4:5" x14ac:dyDescent="0.25">
      <c r="D44602" s="31">
        <v>-256.52</v>
      </c>
      <c r="E44602" s="28">
        <v>462.05799999999999</v>
      </c>
    </row>
    <row r="44603" spans="4:5" x14ac:dyDescent="0.25">
      <c r="D44603" s="31">
        <v>-256.50400000000002</v>
      </c>
      <c r="E44603" s="28">
        <v>462.13600000000002</v>
      </c>
    </row>
    <row r="44604" spans="4:5" x14ac:dyDescent="0.25">
      <c r="D44604" s="31">
        <v>-256.488</v>
      </c>
      <c r="E44604" s="28">
        <v>462.214</v>
      </c>
    </row>
    <row r="44605" spans="4:5" x14ac:dyDescent="0.25">
      <c r="D44605" s="31">
        <v>-256.47199999999998</v>
      </c>
      <c r="E44605" s="28">
        <v>462.291</v>
      </c>
    </row>
    <row r="44606" spans="4:5" x14ac:dyDescent="0.25">
      <c r="D44606" s="31">
        <v>-256.45600000000002</v>
      </c>
      <c r="E44606" s="28">
        <v>462.36900000000003</v>
      </c>
    </row>
    <row r="44607" spans="4:5" x14ac:dyDescent="0.25">
      <c r="D44607" s="31">
        <v>-256.44</v>
      </c>
      <c r="E44607" s="28">
        <v>462.447</v>
      </c>
    </row>
    <row r="44608" spans="4:5" x14ac:dyDescent="0.25">
      <c r="D44608" s="31">
        <v>-256.42399999999998</v>
      </c>
      <c r="E44608" s="28">
        <v>462.52499999999998</v>
      </c>
    </row>
    <row r="44609" spans="4:5" x14ac:dyDescent="0.25">
      <c r="D44609" s="31">
        <v>-256.40800000000002</v>
      </c>
      <c r="E44609" s="28">
        <v>462.60199999999998</v>
      </c>
    </row>
    <row r="44610" spans="4:5" x14ac:dyDescent="0.25">
      <c r="D44610" s="31">
        <v>-256.392</v>
      </c>
      <c r="E44610" s="28">
        <v>462.68</v>
      </c>
    </row>
    <row r="44611" spans="4:5" x14ac:dyDescent="0.25">
      <c r="D44611" s="31">
        <v>-256.37599999999998</v>
      </c>
      <c r="E44611" s="28">
        <v>462.75799999999998</v>
      </c>
    </row>
    <row r="44612" spans="4:5" x14ac:dyDescent="0.25">
      <c r="D44612" s="31">
        <v>-256.36</v>
      </c>
      <c r="E44612" s="28">
        <v>462.83600000000001</v>
      </c>
    </row>
    <row r="44613" spans="4:5" x14ac:dyDescent="0.25">
      <c r="D44613" s="31">
        <v>-256.34399999999999</v>
      </c>
      <c r="E44613" s="28">
        <v>462.91300000000001</v>
      </c>
    </row>
    <row r="44614" spans="4:5" x14ac:dyDescent="0.25">
      <c r="D44614" s="31">
        <v>-256.32799999999997</v>
      </c>
      <c r="E44614" s="28">
        <v>462.99099999999999</v>
      </c>
    </row>
    <row r="44615" spans="4:5" x14ac:dyDescent="0.25">
      <c r="D44615" s="31">
        <v>-256.31200000000001</v>
      </c>
      <c r="E44615" s="28">
        <v>463.06900000000002</v>
      </c>
    </row>
    <row r="44616" spans="4:5" x14ac:dyDescent="0.25">
      <c r="D44616" s="31">
        <v>-256.29700000000003</v>
      </c>
      <c r="E44616" s="28">
        <v>463.14699999999999</v>
      </c>
    </row>
    <row r="44617" spans="4:5" x14ac:dyDescent="0.25">
      <c r="D44617" s="31">
        <v>-256.28100000000001</v>
      </c>
      <c r="E44617" s="28">
        <v>463.22399999999999</v>
      </c>
    </row>
    <row r="44618" spans="4:5" x14ac:dyDescent="0.25">
      <c r="D44618" s="31">
        <v>-256.26499999999999</v>
      </c>
      <c r="E44618" s="28">
        <v>463.30200000000002</v>
      </c>
    </row>
    <row r="44619" spans="4:5" x14ac:dyDescent="0.25">
      <c r="D44619" s="31">
        <v>-256.24900000000002</v>
      </c>
      <c r="E44619" s="28">
        <v>463.38</v>
      </c>
    </row>
    <row r="44620" spans="4:5" x14ac:dyDescent="0.25">
      <c r="D44620" s="31">
        <v>-256.233</v>
      </c>
      <c r="E44620" s="28">
        <v>463.45800000000003</v>
      </c>
    </row>
    <row r="44621" spans="4:5" x14ac:dyDescent="0.25">
      <c r="D44621" s="31">
        <v>-256.21699999999998</v>
      </c>
      <c r="E44621" s="28">
        <v>463.53500000000003</v>
      </c>
    </row>
    <row r="44622" spans="4:5" x14ac:dyDescent="0.25">
      <c r="D44622" s="31">
        <v>-256.20100000000002</v>
      </c>
      <c r="E44622" s="28">
        <v>463.613</v>
      </c>
    </row>
    <row r="44623" spans="4:5" x14ac:dyDescent="0.25">
      <c r="D44623" s="31">
        <v>-256.185</v>
      </c>
      <c r="E44623" s="28">
        <v>463.69099999999997</v>
      </c>
    </row>
    <row r="44624" spans="4:5" x14ac:dyDescent="0.25">
      <c r="D44624" s="31">
        <v>-256.16899999999998</v>
      </c>
      <c r="E44624" s="28">
        <v>463.76900000000001</v>
      </c>
    </row>
    <row r="44625" spans="4:5" x14ac:dyDescent="0.25">
      <c r="D44625" s="31">
        <v>-256.15300000000002</v>
      </c>
      <c r="E44625" s="28">
        <v>463.84699999999998</v>
      </c>
    </row>
    <row r="44626" spans="4:5" x14ac:dyDescent="0.25">
      <c r="D44626" s="31">
        <v>-256.137</v>
      </c>
      <c r="E44626" s="28">
        <v>463.92500000000001</v>
      </c>
    </row>
    <row r="44627" spans="4:5" x14ac:dyDescent="0.25">
      <c r="D44627" s="31">
        <v>-256.12099999999998</v>
      </c>
      <c r="E44627" s="28">
        <v>464.00200000000001</v>
      </c>
    </row>
    <row r="44628" spans="4:5" x14ac:dyDescent="0.25">
      <c r="D44628" s="31">
        <v>-256.10500000000002</v>
      </c>
      <c r="E44628" s="28">
        <v>464.08</v>
      </c>
    </row>
    <row r="44629" spans="4:5" x14ac:dyDescent="0.25">
      <c r="D44629" s="31">
        <v>-256.089</v>
      </c>
      <c r="E44629" s="28">
        <v>464.15800000000002</v>
      </c>
    </row>
    <row r="44630" spans="4:5" x14ac:dyDescent="0.25">
      <c r="D44630" s="31">
        <v>-256.07299999999998</v>
      </c>
      <c r="E44630" s="28">
        <v>464.23599999999999</v>
      </c>
    </row>
    <row r="44631" spans="4:5" x14ac:dyDescent="0.25">
      <c r="D44631" s="31">
        <v>-256.05700000000002</v>
      </c>
      <c r="E44631" s="28">
        <v>464.31400000000002</v>
      </c>
    </row>
    <row r="44632" spans="4:5" x14ac:dyDescent="0.25">
      <c r="D44632" s="31">
        <v>-256.041</v>
      </c>
      <c r="E44632" s="28">
        <v>464.392</v>
      </c>
    </row>
    <row r="44633" spans="4:5" x14ac:dyDescent="0.25">
      <c r="D44633" s="31">
        <v>-256.02499999999998</v>
      </c>
      <c r="E44633" s="28">
        <v>464.47</v>
      </c>
    </row>
    <row r="44634" spans="4:5" x14ac:dyDescent="0.25">
      <c r="D44634" s="31">
        <v>-256.00900000000001</v>
      </c>
      <c r="E44634" s="28">
        <v>464.548</v>
      </c>
    </row>
    <row r="44635" spans="4:5" x14ac:dyDescent="0.25">
      <c r="D44635" s="31">
        <v>-255.99299999999999</v>
      </c>
      <c r="E44635" s="28">
        <v>464.625</v>
      </c>
    </row>
    <row r="44636" spans="4:5" x14ac:dyDescent="0.25">
      <c r="D44636" s="31">
        <v>-255.977</v>
      </c>
      <c r="E44636" s="28">
        <v>464.70299999999997</v>
      </c>
    </row>
    <row r="44637" spans="4:5" x14ac:dyDescent="0.25">
      <c r="D44637" s="31">
        <v>-255.96100000000001</v>
      </c>
      <c r="E44637" s="28">
        <v>464.78100000000001</v>
      </c>
    </row>
    <row r="44638" spans="4:5" x14ac:dyDescent="0.25">
      <c r="D44638" s="31">
        <v>-255.94499999999999</v>
      </c>
      <c r="E44638" s="28">
        <v>464.85899999999998</v>
      </c>
    </row>
    <row r="44639" spans="4:5" x14ac:dyDescent="0.25">
      <c r="D44639" s="31">
        <v>-255.929</v>
      </c>
      <c r="E44639" s="28">
        <v>464.93700000000001</v>
      </c>
    </row>
    <row r="44640" spans="4:5" x14ac:dyDescent="0.25">
      <c r="D44640" s="31">
        <v>-255.91300000000001</v>
      </c>
      <c r="E44640" s="28">
        <v>465.01499999999999</v>
      </c>
    </row>
    <row r="44641" spans="4:5" x14ac:dyDescent="0.25">
      <c r="D44641" s="31">
        <v>-255.89699999999999</v>
      </c>
      <c r="E44641" s="28">
        <v>465.09300000000002</v>
      </c>
    </row>
    <row r="44642" spans="4:5" x14ac:dyDescent="0.25">
      <c r="D44642" s="31">
        <v>-255.881</v>
      </c>
      <c r="E44642" s="28">
        <v>465.17099999999999</v>
      </c>
    </row>
    <row r="44643" spans="4:5" x14ac:dyDescent="0.25">
      <c r="D44643" s="31">
        <v>-255.86500000000001</v>
      </c>
      <c r="E44643" s="28">
        <v>465.24900000000002</v>
      </c>
    </row>
    <row r="44644" spans="4:5" x14ac:dyDescent="0.25">
      <c r="D44644" s="31">
        <v>-255.84899999999999</v>
      </c>
      <c r="E44644" s="28">
        <v>465.327</v>
      </c>
    </row>
    <row r="44645" spans="4:5" x14ac:dyDescent="0.25">
      <c r="D44645" s="31">
        <v>-255.833</v>
      </c>
      <c r="E44645" s="28">
        <v>465.40499999999997</v>
      </c>
    </row>
    <row r="44646" spans="4:5" x14ac:dyDescent="0.25">
      <c r="D44646" s="31">
        <v>-255.81700000000001</v>
      </c>
      <c r="E44646" s="28">
        <v>465.483</v>
      </c>
    </row>
    <row r="44647" spans="4:5" x14ac:dyDescent="0.25">
      <c r="D44647" s="31">
        <v>-255.80099999999999</v>
      </c>
      <c r="E44647" s="28">
        <v>465.56099999999998</v>
      </c>
    </row>
    <row r="44648" spans="4:5" x14ac:dyDescent="0.25">
      <c r="D44648" s="31">
        <v>-255.785</v>
      </c>
      <c r="E44648" s="28">
        <v>465.63900000000001</v>
      </c>
    </row>
    <row r="44649" spans="4:5" x14ac:dyDescent="0.25">
      <c r="D44649" s="31">
        <v>-255.76900000000001</v>
      </c>
      <c r="E44649" s="28">
        <v>465.71699999999998</v>
      </c>
    </row>
    <row r="44650" spans="4:5" x14ac:dyDescent="0.25">
      <c r="D44650" s="31">
        <v>-255.75299999999999</v>
      </c>
      <c r="E44650" s="28">
        <v>465.79500000000002</v>
      </c>
    </row>
    <row r="44651" spans="4:5" x14ac:dyDescent="0.25">
      <c r="D44651" s="31">
        <v>-255.73699999999999</v>
      </c>
      <c r="E44651" s="28">
        <v>465.87299999999999</v>
      </c>
    </row>
    <row r="44652" spans="4:5" x14ac:dyDescent="0.25">
      <c r="D44652" s="31">
        <v>-255.721</v>
      </c>
      <c r="E44652" s="28">
        <v>465.95100000000002</v>
      </c>
    </row>
    <row r="44653" spans="4:5" x14ac:dyDescent="0.25">
      <c r="D44653" s="31">
        <v>-255.70500000000001</v>
      </c>
      <c r="E44653" s="28">
        <v>466.029</v>
      </c>
    </row>
    <row r="44654" spans="4:5" x14ac:dyDescent="0.25">
      <c r="D44654" s="31">
        <v>-255.68899999999999</v>
      </c>
      <c r="E44654" s="28">
        <v>466.10700000000003</v>
      </c>
    </row>
    <row r="44655" spans="4:5" x14ac:dyDescent="0.25">
      <c r="D44655" s="31">
        <v>-255.673</v>
      </c>
      <c r="E44655" s="28">
        <v>466.185</v>
      </c>
    </row>
    <row r="44656" spans="4:5" x14ac:dyDescent="0.25">
      <c r="D44656" s="31">
        <v>-255.65700000000001</v>
      </c>
      <c r="E44656" s="28">
        <v>466.26299999999998</v>
      </c>
    </row>
    <row r="44657" spans="4:5" x14ac:dyDescent="0.25">
      <c r="D44657" s="31">
        <v>-255.64099999999999</v>
      </c>
      <c r="E44657" s="28">
        <v>466.34100000000001</v>
      </c>
    </row>
    <row r="44658" spans="4:5" x14ac:dyDescent="0.25">
      <c r="D44658" s="31">
        <v>-255.625</v>
      </c>
      <c r="E44658" s="28">
        <v>466.41899999999998</v>
      </c>
    </row>
    <row r="44659" spans="4:5" x14ac:dyDescent="0.25">
      <c r="D44659" s="31">
        <v>-255.60900000000001</v>
      </c>
      <c r="E44659" s="28">
        <v>466.49700000000001</v>
      </c>
    </row>
    <row r="44660" spans="4:5" x14ac:dyDescent="0.25">
      <c r="D44660" s="31">
        <v>-255.59299999999999</v>
      </c>
      <c r="E44660" s="28">
        <v>466.57499999999999</v>
      </c>
    </row>
    <row r="44661" spans="4:5" x14ac:dyDescent="0.25">
      <c r="D44661" s="31">
        <v>-255.577</v>
      </c>
      <c r="E44661" s="28">
        <v>466.65300000000002</v>
      </c>
    </row>
    <row r="44662" spans="4:5" x14ac:dyDescent="0.25">
      <c r="D44662" s="31">
        <v>-255.56100000000001</v>
      </c>
      <c r="E44662" s="28">
        <v>466.73200000000003</v>
      </c>
    </row>
    <row r="44663" spans="4:5" x14ac:dyDescent="0.25">
      <c r="D44663" s="31">
        <v>-255.54499999999999</v>
      </c>
      <c r="E44663" s="28">
        <v>466.81</v>
      </c>
    </row>
    <row r="44664" spans="4:5" x14ac:dyDescent="0.25">
      <c r="D44664" s="31">
        <v>-255.529</v>
      </c>
      <c r="E44664" s="28">
        <v>466.88799999999998</v>
      </c>
    </row>
    <row r="44665" spans="4:5" x14ac:dyDescent="0.25">
      <c r="D44665" s="31">
        <v>-255.51300000000001</v>
      </c>
      <c r="E44665" s="28">
        <v>466.96600000000001</v>
      </c>
    </row>
    <row r="44666" spans="4:5" x14ac:dyDescent="0.25">
      <c r="D44666" s="31">
        <v>-255.49700000000001</v>
      </c>
      <c r="E44666" s="28">
        <v>467.04399999999998</v>
      </c>
    </row>
    <row r="44667" spans="4:5" x14ac:dyDescent="0.25">
      <c r="D44667" s="31">
        <v>-255.48099999999999</v>
      </c>
      <c r="E44667" s="28">
        <v>467.12200000000001</v>
      </c>
    </row>
    <row r="44668" spans="4:5" x14ac:dyDescent="0.25">
      <c r="D44668" s="31">
        <v>-255.465</v>
      </c>
      <c r="E44668" s="28">
        <v>467.2</v>
      </c>
    </row>
    <row r="44669" spans="4:5" x14ac:dyDescent="0.25">
      <c r="D44669" s="31">
        <v>-255.44900000000001</v>
      </c>
      <c r="E44669" s="28">
        <v>467.27800000000002</v>
      </c>
    </row>
    <row r="44670" spans="4:5" x14ac:dyDescent="0.25">
      <c r="D44670" s="31">
        <v>-255.43299999999999</v>
      </c>
      <c r="E44670" s="28">
        <v>467.35599999999999</v>
      </c>
    </row>
    <row r="44671" spans="4:5" x14ac:dyDescent="0.25">
      <c r="D44671" s="31">
        <v>-255.417</v>
      </c>
      <c r="E44671" s="28">
        <v>467.435</v>
      </c>
    </row>
    <row r="44672" spans="4:5" x14ac:dyDescent="0.25">
      <c r="D44672" s="31">
        <v>-255.40100000000001</v>
      </c>
      <c r="E44672" s="28">
        <v>467.51299999999998</v>
      </c>
    </row>
    <row r="44673" spans="4:5" x14ac:dyDescent="0.25">
      <c r="D44673" s="31">
        <v>-255.38499999999999</v>
      </c>
      <c r="E44673" s="28">
        <v>467.59100000000001</v>
      </c>
    </row>
    <row r="44674" spans="4:5" x14ac:dyDescent="0.25">
      <c r="D44674" s="31">
        <v>-255.369</v>
      </c>
      <c r="E44674" s="28">
        <v>467.66899999999998</v>
      </c>
    </row>
    <row r="44675" spans="4:5" x14ac:dyDescent="0.25">
      <c r="D44675" s="31">
        <v>-255.35300000000001</v>
      </c>
      <c r="E44675" s="28">
        <v>467.74700000000001</v>
      </c>
    </row>
    <row r="44676" spans="4:5" x14ac:dyDescent="0.25">
      <c r="D44676" s="31">
        <v>-255.33699999999999</v>
      </c>
      <c r="E44676" s="28">
        <v>467.82499999999999</v>
      </c>
    </row>
    <row r="44677" spans="4:5" x14ac:dyDescent="0.25">
      <c r="D44677" s="31">
        <v>-255.321</v>
      </c>
      <c r="E44677" s="28">
        <v>467.904</v>
      </c>
    </row>
    <row r="44678" spans="4:5" x14ac:dyDescent="0.25">
      <c r="D44678" s="31">
        <v>-255.30500000000001</v>
      </c>
      <c r="E44678" s="28">
        <v>467.98200000000003</v>
      </c>
    </row>
    <row r="44679" spans="4:5" x14ac:dyDescent="0.25">
      <c r="D44679" s="31">
        <v>-255.28899999999999</v>
      </c>
      <c r="E44679" s="28">
        <v>468.06</v>
      </c>
    </row>
    <row r="44680" spans="4:5" x14ac:dyDescent="0.25">
      <c r="D44680" s="31">
        <v>-255.273</v>
      </c>
      <c r="E44680" s="28">
        <v>468.13799999999998</v>
      </c>
    </row>
    <row r="44681" spans="4:5" x14ac:dyDescent="0.25">
      <c r="D44681" s="31">
        <v>-255.25700000000001</v>
      </c>
      <c r="E44681" s="28">
        <v>468.21600000000001</v>
      </c>
    </row>
    <row r="44682" spans="4:5" x14ac:dyDescent="0.25">
      <c r="D44682" s="31">
        <v>-255.24100000000001</v>
      </c>
      <c r="E44682" s="28">
        <v>468.29500000000002</v>
      </c>
    </row>
    <row r="44683" spans="4:5" x14ac:dyDescent="0.25">
      <c r="D44683" s="31">
        <v>-255.22499999999999</v>
      </c>
      <c r="E44683" s="28">
        <v>468.37299999999999</v>
      </c>
    </row>
    <row r="44684" spans="4:5" x14ac:dyDescent="0.25">
      <c r="D44684" s="31">
        <v>-255.209</v>
      </c>
      <c r="E44684" s="28">
        <v>468.45100000000002</v>
      </c>
    </row>
    <row r="44685" spans="4:5" x14ac:dyDescent="0.25">
      <c r="D44685" s="31">
        <v>-255.19300000000001</v>
      </c>
      <c r="E44685" s="28">
        <v>468.529</v>
      </c>
    </row>
    <row r="44686" spans="4:5" x14ac:dyDescent="0.25">
      <c r="D44686" s="31">
        <v>-255.17699999999999</v>
      </c>
      <c r="E44686" s="28">
        <v>468.608</v>
      </c>
    </row>
    <row r="44687" spans="4:5" x14ac:dyDescent="0.25">
      <c r="D44687" s="31">
        <v>-255.161</v>
      </c>
      <c r="E44687" s="28">
        <v>468.68599999999998</v>
      </c>
    </row>
    <row r="44688" spans="4:5" x14ac:dyDescent="0.25">
      <c r="D44688" s="31">
        <v>-255.14500000000001</v>
      </c>
      <c r="E44688" s="28">
        <v>468.76400000000001</v>
      </c>
    </row>
    <row r="44689" spans="4:5" x14ac:dyDescent="0.25">
      <c r="D44689" s="31">
        <v>-255.12899999999999</v>
      </c>
      <c r="E44689" s="28">
        <v>468.84199999999998</v>
      </c>
    </row>
    <row r="44690" spans="4:5" x14ac:dyDescent="0.25">
      <c r="D44690" s="31">
        <v>-255.113</v>
      </c>
      <c r="E44690" s="28">
        <v>468.92099999999999</v>
      </c>
    </row>
    <row r="44691" spans="4:5" x14ac:dyDescent="0.25">
      <c r="D44691" s="31">
        <v>-255.09700000000001</v>
      </c>
      <c r="E44691" s="28">
        <v>468.99900000000002</v>
      </c>
    </row>
    <row r="44692" spans="4:5" x14ac:dyDescent="0.25">
      <c r="D44692" s="31">
        <v>-255.08099999999999</v>
      </c>
      <c r="E44692" s="28">
        <v>469.077</v>
      </c>
    </row>
    <row r="44693" spans="4:5" x14ac:dyDescent="0.25">
      <c r="D44693" s="31">
        <v>-255.065</v>
      </c>
      <c r="E44693" s="28">
        <v>469.15600000000001</v>
      </c>
    </row>
    <row r="44694" spans="4:5" x14ac:dyDescent="0.25">
      <c r="D44694" s="31">
        <v>-255.04900000000001</v>
      </c>
      <c r="E44694" s="28">
        <v>469.23399999999998</v>
      </c>
    </row>
    <row r="44695" spans="4:5" x14ac:dyDescent="0.25">
      <c r="D44695" s="31">
        <v>-255.03299999999999</v>
      </c>
      <c r="E44695" s="28">
        <v>469.31200000000001</v>
      </c>
    </row>
    <row r="44696" spans="4:5" x14ac:dyDescent="0.25">
      <c r="D44696" s="31">
        <v>-255.017</v>
      </c>
      <c r="E44696" s="28">
        <v>469.39</v>
      </c>
    </row>
    <row r="44697" spans="4:5" x14ac:dyDescent="0.25">
      <c r="D44697" s="31">
        <v>-255.001</v>
      </c>
      <c r="E44697" s="28">
        <v>469.46899999999999</v>
      </c>
    </row>
    <row r="44698" spans="4:5" x14ac:dyDescent="0.25">
      <c r="D44698" s="31">
        <v>-254.98500000000001</v>
      </c>
      <c r="E44698" s="28">
        <v>469.54700000000003</v>
      </c>
    </row>
    <row r="44699" spans="4:5" x14ac:dyDescent="0.25">
      <c r="D44699" s="31">
        <v>-254.96899999999999</v>
      </c>
      <c r="E44699" s="28">
        <v>469.625</v>
      </c>
    </row>
    <row r="44700" spans="4:5" x14ac:dyDescent="0.25">
      <c r="D44700" s="31">
        <v>-254.953</v>
      </c>
      <c r="E44700" s="28">
        <v>469.70400000000001</v>
      </c>
    </row>
    <row r="44701" spans="4:5" x14ac:dyDescent="0.25">
      <c r="D44701" s="31">
        <v>-254.93700000000001</v>
      </c>
      <c r="E44701" s="28">
        <v>469.78199999999998</v>
      </c>
    </row>
    <row r="44702" spans="4:5" x14ac:dyDescent="0.25">
      <c r="D44702" s="31">
        <v>-254.92099999999999</v>
      </c>
      <c r="E44702" s="28">
        <v>469.86099999999999</v>
      </c>
    </row>
    <row r="44703" spans="4:5" x14ac:dyDescent="0.25">
      <c r="D44703" s="31">
        <v>-254.905</v>
      </c>
      <c r="E44703" s="28">
        <v>469.93900000000002</v>
      </c>
    </row>
    <row r="44704" spans="4:5" x14ac:dyDescent="0.25">
      <c r="D44704" s="31">
        <v>-254.88900000000001</v>
      </c>
      <c r="E44704" s="28">
        <v>470.017</v>
      </c>
    </row>
    <row r="44705" spans="4:5" x14ac:dyDescent="0.25">
      <c r="D44705" s="31">
        <v>-254.87299999999999</v>
      </c>
      <c r="E44705" s="28">
        <v>470.096</v>
      </c>
    </row>
    <row r="44706" spans="4:5" x14ac:dyDescent="0.25">
      <c r="D44706" s="31">
        <v>-254.857</v>
      </c>
      <c r="E44706" s="28">
        <v>470.17399999999998</v>
      </c>
    </row>
    <row r="44707" spans="4:5" x14ac:dyDescent="0.25">
      <c r="D44707" s="31">
        <v>-254.84100000000001</v>
      </c>
      <c r="E44707" s="28">
        <v>470.25200000000001</v>
      </c>
    </row>
    <row r="44708" spans="4:5" x14ac:dyDescent="0.25">
      <c r="D44708" s="31">
        <v>-254.82499999999999</v>
      </c>
      <c r="E44708" s="28">
        <v>470.33100000000002</v>
      </c>
    </row>
    <row r="44709" spans="4:5" x14ac:dyDescent="0.25">
      <c r="D44709" s="31">
        <v>-254.809</v>
      </c>
      <c r="E44709" s="28">
        <v>470.40899999999999</v>
      </c>
    </row>
    <row r="44710" spans="4:5" x14ac:dyDescent="0.25">
      <c r="D44710" s="31">
        <v>-254.79300000000001</v>
      </c>
      <c r="E44710" s="28">
        <v>470.488</v>
      </c>
    </row>
    <row r="44711" spans="4:5" x14ac:dyDescent="0.25">
      <c r="D44711" s="31">
        <v>-254.77699999999999</v>
      </c>
      <c r="E44711" s="28">
        <v>470.56599999999997</v>
      </c>
    </row>
    <row r="44712" spans="4:5" x14ac:dyDescent="0.25">
      <c r="D44712" s="31">
        <v>-254.761</v>
      </c>
      <c r="E44712" s="28">
        <v>470.64400000000001</v>
      </c>
    </row>
    <row r="44713" spans="4:5" x14ac:dyDescent="0.25">
      <c r="D44713" s="31">
        <v>-254.745</v>
      </c>
      <c r="E44713" s="28">
        <v>470.72300000000001</v>
      </c>
    </row>
    <row r="44714" spans="4:5" x14ac:dyDescent="0.25">
      <c r="D44714" s="31">
        <v>-254.72900000000001</v>
      </c>
      <c r="E44714" s="28">
        <v>470.80099999999999</v>
      </c>
    </row>
    <row r="44715" spans="4:5" x14ac:dyDescent="0.25">
      <c r="D44715" s="31">
        <v>-254.71299999999999</v>
      </c>
      <c r="E44715" s="28">
        <v>470.88</v>
      </c>
    </row>
    <row r="44716" spans="4:5" x14ac:dyDescent="0.25">
      <c r="D44716" s="31">
        <v>-254.697</v>
      </c>
      <c r="E44716" s="28">
        <v>470.95800000000003</v>
      </c>
    </row>
    <row r="44717" spans="4:5" x14ac:dyDescent="0.25">
      <c r="D44717" s="31">
        <v>-254.68100000000001</v>
      </c>
      <c r="E44717" s="28">
        <v>471.03699999999998</v>
      </c>
    </row>
    <row r="44718" spans="4:5" x14ac:dyDescent="0.25">
      <c r="D44718" s="31">
        <v>-254.66499999999999</v>
      </c>
      <c r="E44718" s="28">
        <v>471.11500000000001</v>
      </c>
    </row>
    <row r="44719" spans="4:5" x14ac:dyDescent="0.25">
      <c r="D44719" s="31">
        <v>-254.649</v>
      </c>
      <c r="E44719" s="28">
        <v>471.19400000000002</v>
      </c>
    </row>
    <row r="44720" spans="4:5" x14ac:dyDescent="0.25">
      <c r="D44720" s="31">
        <v>-254.63300000000001</v>
      </c>
      <c r="E44720" s="28">
        <v>471.27199999999999</v>
      </c>
    </row>
    <row r="44721" spans="4:5" x14ac:dyDescent="0.25">
      <c r="D44721" s="31">
        <v>-254.61699999999999</v>
      </c>
      <c r="E44721" s="28">
        <v>471.35</v>
      </c>
    </row>
    <row r="44722" spans="4:5" x14ac:dyDescent="0.25">
      <c r="D44722" s="31">
        <v>-254.601</v>
      </c>
      <c r="E44722" s="28">
        <v>471.42899999999997</v>
      </c>
    </row>
    <row r="44723" spans="4:5" x14ac:dyDescent="0.25">
      <c r="D44723" s="31">
        <v>-254.58500000000001</v>
      </c>
      <c r="E44723" s="28">
        <v>471.50700000000001</v>
      </c>
    </row>
    <row r="44724" spans="4:5" x14ac:dyDescent="0.25">
      <c r="D44724" s="31">
        <v>-254.56899999999999</v>
      </c>
      <c r="E44724" s="28">
        <v>471.58600000000001</v>
      </c>
    </row>
    <row r="44725" spans="4:5" x14ac:dyDescent="0.25">
      <c r="D44725" s="31">
        <v>-254.553</v>
      </c>
      <c r="E44725" s="28">
        <v>471.66399999999999</v>
      </c>
    </row>
    <row r="44726" spans="4:5" x14ac:dyDescent="0.25">
      <c r="D44726" s="31">
        <v>-254.53700000000001</v>
      </c>
      <c r="E44726" s="28">
        <v>471.74299999999999</v>
      </c>
    </row>
    <row r="44727" spans="4:5" x14ac:dyDescent="0.25">
      <c r="D44727" s="31">
        <v>-254.52099999999999</v>
      </c>
      <c r="E44727" s="28">
        <v>471.82100000000003</v>
      </c>
    </row>
    <row r="44728" spans="4:5" x14ac:dyDescent="0.25">
      <c r="D44728" s="31">
        <v>-254.505</v>
      </c>
      <c r="E44728" s="28">
        <v>471.9</v>
      </c>
    </row>
    <row r="44729" spans="4:5" x14ac:dyDescent="0.25">
      <c r="D44729" s="31">
        <v>-254.49</v>
      </c>
      <c r="E44729" s="28">
        <v>471.97899999999998</v>
      </c>
    </row>
    <row r="44730" spans="4:5" x14ac:dyDescent="0.25">
      <c r="D44730" s="31">
        <v>-254.47399999999999</v>
      </c>
      <c r="E44730" s="28">
        <v>472.05700000000002</v>
      </c>
    </row>
    <row r="44731" spans="4:5" x14ac:dyDescent="0.25">
      <c r="D44731" s="31">
        <v>-254.458</v>
      </c>
      <c r="E44731" s="28">
        <v>472.13600000000002</v>
      </c>
    </row>
    <row r="44732" spans="4:5" x14ac:dyDescent="0.25">
      <c r="D44732" s="31">
        <v>-254.44200000000001</v>
      </c>
      <c r="E44732" s="28">
        <v>472.214</v>
      </c>
    </row>
    <row r="44733" spans="4:5" x14ac:dyDescent="0.25">
      <c r="D44733" s="31">
        <v>-254.42599999999999</v>
      </c>
      <c r="E44733" s="28">
        <v>472.29300000000001</v>
      </c>
    </row>
    <row r="44734" spans="4:5" x14ac:dyDescent="0.25">
      <c r="D44734" s="31">
        <v>-254.41</v>
      </c>
      <c r="E44734" s="28">
        <v>472.37099999999998</v>
      </c>
    </row>
    <row r="44735" spans="4:5" x14ac:dyDescent="0.25">
      <c r="D44735" s="31">
        <v>-254.39400000000001</v>
      </c>
      <c r="E44735" s="28">
        <v>472.45</v>
      </c>
    </row>
    <row r="44736" spans="4:5" x14ac:dyDescent="0.25">
      <c r="D44736" s="31">
        <v>-254.37799999999999</v>
      </c>
      <c r="E44736" s="28">
        <v>472.52800000000002</v>
      </c>
    </row>
    <row r="44737" spans="4:5" x14ac:dyDescent="0.25">
      <c r="D44737" s="31">
        <v>-254.36199999999999</v>
      </c>
      <c r="E44737" s="28">
        <v>472.60700000000003</v>
      </c>
    </row>
    <row r="44738" spans="4:5" x14ac:dyDescent="0.25">
      <c r="D44738" s="31">
        <v>-254.346</v>
      </c>
      <c r="E44738" s="28">
        <v>472.68599999999998</v>
      </c>
    </row>
    <row r="44739" spans="4:5" x14ac:dyDescent="0.25">
      <c r="D44739" s="31">
        <v>-254.33</v>
      </c>
      <c r="E44739" s="28">
        <v>472.76400000000001</v>
      </c>
    </row>
    <row r="44740" spans="4:5" x14ac:dyDescent="0.25">
      <c r="D44740" s="31">
        <v>-254.31399999999999</v>
      </c>
      <c r="E44740" s="28">
        <v>472.84300000000002</v>
      </c>
    </row>
    <row r="44741" spans="4:5" x14ac:dyDescent="0.25">
      <c r="D44741" s="31">
        <v>-254.298</v>
      </c>
      <c r="E44741" s="28">
        <v>472.92099999999999</v>
      </c>
    </row>
    <row r="44742" spans="4:5" x14ac:dyDescent="0.25">
      <c r="D44742" s="31">
        <v>-254.28200000000001</v>
      </c>
      <c r="E44742" s="28">
        <v>473</v>
      </c>
    </row>
    <row r="44743" spans="4:5" x14ac:dyDescent="0.25">
      <c r="D44743" s="31">
        <v>-254.26599999999999</v>
      </c>
      <c r="E44743" s="28">
        <v>473.07900000000001</v>
      </c>
    </row>
    <row r="44744" spans="4:5" x14ac:dyDescent="0.25">
      <c r="D44744" s="31">
        <v>-254.25</v>
      </c>
      <c r="E44744" s="28">
        <v>473.15699999999998</v>
      </c>
    </row>
    <row r="44745" spans="4:5" x14ac:dyDescent="0.25">
      <c r="D44745" s="31">
        <v>-254.23400000000001</v>
      </c>
      <c r="E44745" s="28">
        <v>473.23599999999999</v>
      </c>
    </row>
    <row r="44746" spans="4:5" x14ac:dyDescent="0.25">
      <c r="D44746" s="31">
        <v>-254.21799999999999</v>
      </c>
      <c r="E44746" s="28">
        <v>473.315</v>
      </c>
    </row>
    <row r="44747" spans="4:5" x14ac:dyDescent="0.25">
      <c r="D44747" s="31">
        <v>-254.202</v>
      </c>
      <c r="E44747" s="28">
        <v>473.39299999999997</v>
      </c>
    </row>
    <row r="44748" spans="4:5" x14ac:dyDescent="0.25">
      <c r="D44748" s="31">
        <v>-254.18600000000001</v>
      </c>
      <c r="E44748" s="28">
        <v>473.47199999999998</v>
      </c>
    </row>
    <row r="44749" spans="4:5" x14ac:dyDescent="0.25">
      <c r="D44749" s="31">
        <v>-254.17</v>
      </c>
      <c r="E44749" s="28">
        <v>473.55</v>
      </c>
    </row>
    <row r="44750" spans="4:5" x14ac:dyDescent="0.25">
      <c r="D44750" s="31">
        <v>-254.154</v>
      </c>
      <c r="E44750" s="28">
        <v>473.62900000000002</v>
      </c>
    </row>
    <row r="44751" spans="4:5" x14ac:dyDescent="0.25">
      <c r="D44751" s="31">
        <v>-254.13800000000001</v>
      </c>
      <c r="E44751" s="28">
        <v>473.70800000000003</v>
      </c>
    </row>
    <row r="44752" spans="4:5" x14ac:dyDescent="0.25">
      <c r="D44752" s="31">
        <v>-254.12200000000001</v>
      </c>
      <c r="E44752" s="28">
        <v>473.786</v>
      </c>
    </row>
    <row r="44753" spans="4:5" x14ac:dyDescent="0.25">
      <c r="D44753" s="31">
        <v>-254.10599999999999</v>
      </c>
      <c r="E44753" s="28">
        <v>473.86500000000001</v>
      </c>
    </row>
    <row r="44754" spans="4:5" x14ac:dyDescent="0.25">
      <c r="D44754" s="31">
        <v>-254.09</v>
      </c>
      <c r="E44754" s="28">
        <v>473.94400000000002</v>
      </c>
    </row>
    <row r="44755" spans="4:5" x14ac:dyDescent="0.25">
      <c r="D44755" s="31">
        <v>-254.07400000000001</v>
      </c>
      <c r="E44755" s="28">
        <v>474.02300000000002</v>
      </c>
    </row>
    <row r="44756" spans="4:5" x14ac:dyDescent="0.25">
      <c r="D44756" s="31">
        <v>-254.05799999999999</v>
      </c>
      <c r="E44756" s="28">
        <v>474.101</v>
      </c>
    </row>
    <row r="44757" spans="4:5" x14ac:dyDescent="0.25">
      <c r="D44757" s="31">
        <v>-254.042</v>
      </c>
      <c r="E44757" s="28">
        <v>474.18</v>
      </c>
    </row>
    <row r="44758" spans="4:5" x14ac:dyDescent="0.25">
      <c r="D44758" s="31">
        <v>-254.02600000000001</v>
      </c>
      <c r="E44758" s="28">
        <v>474.25900000000001</v>
      </c>
    </row>
    <row r="44759" spans="4:5" x14ac:dyDescent="0.25">
      <c r="D44759" s="31">
        <v>-254.01</v>
      </c>
      <c r="E44759" s="28">
        <v>474.33699999999999</v>
      </c>
    </row>
    <row r="44760" spans="4:5" x14ac:dyDescent="0.25">
      <c r="D44760" s="31">
        <v>-253.994</v>
      </c>
      <c r="E44760" s="28">
        <v>474.416</v>
      </c>
    </row>
    <row r="44761" spans="4:5" x14ac:dyDescent="0.25">
      <c r="D44761" s="31">
        <v>-253.97800000000001</v>
      </c>
      <c r="E44761" s="28">
        <v>474.495</v>
      </c>
    </row>
    <row r="44762" spans="4:5" x14ac:dyDescent="0.25">
      <c r="D44762" s="31">
        <v>-253.96199999999999</v>
      </c>
      <c r="E44762" s="28">
        <v>474.57400000000001</v>
      </c>
    </row>
    <row r="44763" spans="4:5" x14ac:dyDescent="0.25">
      <c r="D44763" s="31">
        <v>-253.946</v>
      </c>
      <c r="E44763" s="28">
        <v>474.65199999999999</v>
      </c>
    </row>
    <row r="44764" spans="4:5" x14ac:dyDescent="0.25">
      <c r="D44764" s="31">
        <v>-253.93</v>
      </c>
      <c r="E44764" s="28">
        <v>474.73099999999999</v>
      </c>
    </row>
    <row r="44765" spans="4:5" x14ac:dyDescent="0.25">
      <c r="D44765" s="31">
        <v>-253.91399999999999</v>
      </c>
      <c r="E44765" s="28">
        <v>474.81</v>
      </c>
    </row>
    <row r="44766" spans="4:5" x14ac:dyDescent="0.25">
      <c r="D44766" s="31">
        <v>-253.898</v>
      </c>
      <c r="E44766" s="28">
        <v>474.88900000000001</v>
      </c>
    </row>
    <row r="44767" spans="4:5" x14ac:dyDescent="0.25">
      <c r="D44767" s="31">
        <v>-253.88200000000001</v>
      </c>
      <c r="E44767" s="28">
        <v>474.96699999999998</v>
      </c>
    </row>
    <row r="44768" spans="4:5" x14ac:dyDescent="0.25">
      <c r="D44768" s="31">
        <v>-253.86600000000001</v>
      </c>
      <c r="E44768" s="28">
        <v>475.04599999999999</v>
      </c>
    </row>
    <row r="44769" spans="4:5" x14ac:dyDescent="0.25">
      <c r="D44769" s="31">
        <v>-253.85</v>
      </c>
      <c r="E44769" s="28">
        <v>475.125</v>
      </c>
    </row>
    <row r="44770" spans="4:5" x14ac:dyDescent="0.25">
      <c r="D44770" s="31">
        <v>-253.834</v>
      </c>
      <c r="E44770" s="28">
        <v>475.20400000000001</v>
      </c>
    </row>
    <row r="44771" spans="4:5" x14ac:dyDescent="0.25">
      <c r="D44771" s="31">
        <v>-253.81800000000001</v>
      </c>
      <c r="E44771" s="28">
        <v>475.28300000000002</v>
      </c>
    </row>
    <row r="44772" spans="4:5" x14ac:dyDescent="0.25">
      <c r="D44772" s="31">
        <v>-253.80199999999999</v>
      </c>
      <c r="E44772" s="28">
        <v>475.36099999999999</v>
      </c>
    </row>
    <row r="44773" spans="4:5" x14ac:dyDescent="0.25">
      <c r="D44773" s="31">
        <v>-253.786</v>
      </c>
      <c r="E44773" s="28">
        <v>475.44</v>
      </c>
    </row>
    <row r="44774" spans="4:5" x14ac:dyDescent="0.25">
      <c r="D44774" s="31">
        <v>-253.77</v>
      </c>
      <c r="E44774" s="28">
        <v>475.51900000000001</v>
      </c>
    </row>
    <row r="44775" spans="4:5" x14ac:dyDescent="0.25">
      <c r="D44775" s="31">
        <v>-253.75399999999999</v>
      </c>
      <c r="E44775" s="28">
        <v>475.59800000000001</v>
      </c>
    </row>
    <row r="44776" spans="4:5" x14ac:dyDescent="0.25">
      <c r="D44776" s="31">
        <v>-253.738</v>
      </c>
      <c r="E44776" s="28">
        <v>475.67700000000002</v>
      </c>
    </row>
    <row r="44777" spans="4:5" x14ac:dyDescent="0.25">
      <c r="D44777" s="31">
        <v>-253.72200000000001</v>
      </c>
      <c r="E44777" s="28">
        <v>475.755</v>
      </c>
    </row>
    <row r="44778" spans="4:5" x14ac:dyDescent="0.25">
      <c r="D44778" s="31">
        <v>-253.70599999999999</v>
      </c>
      <c r="E44778" s="28">
        <v>475.834</v>
      </c>
    </row>
    <row r="44779" spans="4:5" x14ac:dyDescent="0.25">
      <c r="D44779" s="31">
        <v>-253.69</v>
      </c>
      <c r="E44779" s="28">
        <v>475.91300000000001</v>
      </c>
    </row>
    <row r="44780" spans="4:5" x14ac:dyDescent="0.25">
      <c r="D44780" s="31">
        <v>-253.67400000000001</v>
      </c>
      <c r="E44780" s="28">
        <v>475.99200000000002</v>
      </c>
    </row>
    <row r="44781" spans="4:5" x14ac:dyDescent="0.25">
      <c r="D44781" s="31">
        <v>-253.65799999999999</v>
      </c>
      <c r="E44781" s="28">
        <v>476.07100000000003</v>
      </c>
    </row>
    <row r="44782" spans="4:5" x14ac:dyDescent="0.25">
      <c r="D44782" s="31">
        <v>-253.642</v>
      </c>
      <c r="E44782" s="28">
        <v>476.15</v>
      </c>
    </row>
    <row r="44783" spans="4:5" x14ac:dyDescent="0.25">
      <c r="D44783" s="31">
        <v>-253.626</v>
      </c>
      <c r="E44783" s="28">
        <v>476.22899999999998</v>
      </c>
    </row>
    <row r="44784" spans="4:5" x14ac:dyDescent="0.25">
      <c r="D44784" s="31">
        <v>-253.61</v>
      </c>
      <c r="E44784" s="28">
        <v>476.30700000000002</v>
      </c>
    </row>
    <row r="44785" spans="4:5" x14ac:dyDescent="0.25">
      <c r="D44785" s="31">
        <v>-253.59399999999999</v>
      </c>
      <c r="E44785" s="28">
        <v>476.38600000000002</v>
      </c>
    </row>
    <row r="44786" spans="4:5" x14ac:dyDescent="0.25">
      <c r="D44786" s="31">
        <v>-253.578</v>
      </c>
      <c r="E44786" s="28">
        <v>476.46499999999997</v>
      </c>
    </row>
    <row r="44787" spans="4:5" x14ac:dyDescent="0.25">
      <c r="D44787" s="31">
        <v>-253.56200000000001</v>
      </c>
      <c r="E44787" s="28">
        <v>476.54399999999998</v>
      </c>
    </row>
    <row r="44788" spans="4:5" x14ac:dyDescent="0.25">
      <c r="D44788" s="31">
        <v>-253.54599999999999</v>
      </c>
      <c r="E44788" s="28">
        <v>476.62299999999999</v>
      </c>
    </row>
    <row r="44789" spans="4:5" x14ac:dyDescent="0.25">
      <c r="D44789" s="31">
        <v>-253.53</v>
      </c>
      <c r="E44789" s="28">
        <v>476.702</v>
      </c>
    </row>
    <row r="44790" spans="4:5" x14ac:dyDescent="0.25">
      <c r="D44790" s="31">
        <v>-253.51400000000001</v>
      </c>
      <c r="E44790" s="28">
        <v>476.78100000000001</v>
      </c>
    </row>
    <row r="44791" spans="4:5" x14ac:dyDescent="0.25">
      <c r="D44791" s="31">
        <v>-253.49799999999999</v>
      </c>
      <c r="E44791" s="28">
        <v>476.86</v>
      </c>
    </row>
    <row r="44792" spans="4:5" x14ac:dyDescent="0.25">
      <c r="D44792" s="31">
        <v>-253.482</v>
      </c>
      <c r="E44792" s="28">
        <v>476.93900000000002</v>
      </c>
    </row>
    <row r="44793" spans="4:5" x14ac:dyDescent="0.25">
      <c r="D44793" s="31">
        <v>-253.46600000000001</v>
      </c>
      <c r="E44793" s="28">
        <v>477.01799999999997</v>
      </c>
    </row>
    <row r="44794" spans="4:5" x14ac:dyDescent="0.25">
      <c r="D44794" s="31">
        <v>-253.45</v>
      </c>
      <c r="E44794" s="28">
        <v>477.096</v>
      </c>
    </row>
    <row r="44795" spans="4:5" x14ac:dyDescent="0.25">
      <c r="D44795" s="31">
        <v>-253.434</v>
      </c>
      <c r="E44795" s="28">
        <v>477.17500000000001</v>
      </c>
    </row>
    <row r="44796" spans="4:5" x14ac:dyDescent="0.25">
      <c r="D44796" s="31">
        <v>-253.41800000000001</v>
      </c>
      <c r="E44796" s="28">
        <v>477.25400000000002</v>
      </c>
    </row>
    <row r="44797" spans="4:5" x14ac:dyDescent="0.25">
      <c r="D44797" s="31">
        <v>-253.40199999999999</v>
      </c>
      <c r="E44797" s="28">
        <v>477.33300000000003</v>
      </c>
    </row>
    <row r="44798" spans="4:5" x14ac:dyDescent="0.25">
      <c r="D44798" s="31">
        <v>-253.386</v>
      </c>
      <c r="E44798" s="28">
        <v>477.41199999999998</v>
      </c>
    </row>
    <row r="44799" spans="4:5" x14ac:dyDescent="0.25">
      <c r="D44799" s="31">
        <v>-253.37</v>
      </c>
      <c r="E44799" s="28">
        <v>477.49099999999999</v>
      </c>
    </row>
    <row r="44800" spans="4:5" x14ac:dyDescent="0.25">
      <c r="D44800" s="31">
        <v>-253.35400000000001</v>
      </c>
      <c r="E44800" s="28">
        <v>477.57</v>
      </c>
    </row>
    <row r="44801" spans="4:5" x14ac:dyDescent="0.25">
      <c r="D44801" s="31">
        <v>-253.33799999999999</v>
      </c>
      <c r="E44801" s="28">
        <v>477.649</v>
      </c>
    </row>
    <row r="44802" spans="4:5" x14ac:dyDescent="0.25">
      <c r="D44802" s="31">
        <v>-253.322</v>
      </c>
      <c r="E44802" s="28">
        <v>477.72800000000001</v>
      </c>
    </row>
    <row r="44803" spans="4:5" x14ac:dyDescent="0.25">
      <c r="D44803" s="31">
        <v>-253.30600000000001</v>
      </c>
      <c r="E44803" s="28">
        <v>477.80700000000002</v>
      </c>
    </row>
    <row r="44804" spans="4:5" x14ac:dyDescent="0.25">
      <c r="D44804" s="31">
        <v>-253.29</v>
      </c>
      <c r="E44804" s="28">
        <v>477.88600000000002</v>
      </c>
    </row>
    <row r="44805" spans="4:5" x14ac:dyDescent="0.25">
      <c r="D44805" s="31">
        <v>-253.274</v>
      </c>
      <c r="E44805" s="28">
        <v>477.96499999999997</v>
      </c>
    </row>
    <row r="44806" spans="4:5" x14ac:dyDescent="0.25">
      <c r="D44806" s="31">
        <v>-253.25800000000001</v>
      </c>
      <c r="E44806" s="28">
        <v>478.04399999999998</v>
      </c>
    </row>
    <row r="44807" spans="4:5" x14ac:dyDescent="0.25">
      <c r="D44807" s="31">
        <v>-253.24199999999999</v>
      </c>
      <c r="E44807" s="28">
        <v>478.12299999999999</v>
      </c>
    </row>
    <row r="44808" spans="4:5" x14ac:dyDescent="0.25">
      <c r="D44808" s="31">
        <v>-253.226</v>
      </c>
      <c r="E44808" s="28">
        <v>478.202</v>
      </c>
    </row>
    <row r="44809" spans="4:5" x14ac:dyDescent="0.25">
      <c r="D44809" s="31">
        <v>-253.21</v>
      </c>
      <c r="E44809" s="28">
        <v>478.28100000000001</v>
      </c>
    </row>
    <row r="44810" spans="4:5" x14ac:dyDescent="0.25">
      <c r="D44810" s="31">
        <v>-253.19399999999999</v>
      </c>
      <c r="E44810" s="28">
        <v>478.36</v>
      </c>
    </row>
    <row r="44811" spans="4:5" x14ac:dyDescent="0.25">
      <c r="D44811" s="31">
        <v>-253.178</v>
      </c>
      <c r="E44811" s="28">
        <v>478.43900000000002</v>
      </c>
    </row>
    <row r="44812" spans="4:5" x14ac:dyDescent="0.25">
      <c r="D44812" s="31">
        <v>-253.16200000000001</v>
      </c>
      <c r="E44812" s="28">
        <v>478.51799999999997</v>
      </c>
    </row>
    <row r="44813" spans="4:5" x14ac:dyDescent="0.25">
      <c r="D44813" s="31">
        <v>-253.14599999999999</v>
      </c>
      <c r="E44813" s="28">
        <v>478.59699999999998</v>
      </c>
    </row>
    <row r="44814" spans="4:5" x14ac:dyDescent="0.25">
      <c r="D44814" s="31">
        <v>-253.13</v>
      </c>
      <c r="E44814" s="28">
        <v>478.67599999999999</v>
      </c>
    </row>
    <row r="44815" spans="4:5" x14ac:dyDescent="0.25">
      <c r="D44815" s="31">
        <v>-253.114</v>
      </c>
      <c r="E44815" s="28">
        <v>478.755</v>
      </c>
    </row>
    <row r="44816" spans="4:5" x14ac:dyDescent="0.25">
      <c r="D44816" s="31">
        <v>-253.09800000000001</v>
      </c>
      <c r="E44816" s="28">
        <v>478.83499999999998</v>
      </c>
    </row>
    <row r="44817" spans="4:5" x14ac:dyDescent="0.25">
      <c r="D44817" s="31">
        <v>-253.08199999999999</v>
      </c>
      <c r="E44817" s="28">
        <v>478.91399999999999</v>
      </c>
    </row>
    <row r="44818" spans="4:5" x14ac:dyDescent="0.25">
      <c r="D44818" s="31">
        <v>-253.066</v>
      </c>
      <c r="E44818" s="28">
        <v>478.99299999999999</v>
      </c>
    </row>
    <row r="44819" spans="4:5" x14ac:dyDescent="0.25">
      <c r="D44819" s="31">
        <v>-253.05</v>
      </c>
      <c r="E44819" s="28">
        <v>479.072</v>
      </c>
    </row>
    <row r="44820" spans="4:5" x14ac:dyDescent="0.25">
      <c r="D44820" s="31">
        <v>-253.03399999999999</v>
      </c>
      <c r="E44820" s="28">
        <v>479.15100000000001</v>
      </c>
    </row>
    <row r="44821" spans="4:5" x14ac:dyDescent="0.25">
      <c r="D44821" s="31">
        <v>-253.018</v>
      </c>
      <c r="E44821" s="28">
        <v>479.23</v>
      </c>
    </row>
    <row r="44822" spans="4:5" x14ac:dyDescent="0.25">
      <c r="D44822" s="31">
        <v>-253.00200000000001</v>
      </c>
      <c r="E44822" s="28">
        <v>479.30900000000003</v>
      </c>
    </row>
    <row r="44823" spans="4:5" x14ac:dyDescent="0.25">
      <c r="D44823" s="31">
        <v>-252.98599999999999</v>
      </c>
      <c r="E44823" s="28">
        <v>479.38799999999998</v>
      </c>
    </row>
    <row r="44824" spans="4:5" x14ac:dyDescent="0.25">
      <c r="D44824" s="31">
        <v>-252.97</v>
      </c>
      <c r="E44824" s="28">
        <v>479.46699999999998</v>
      </c>
    </row>
    <row r="44825" spans="4:5" x14ac:dyDescent="0.25">
      <c r="D44825" s="31">
        <v>-252.95400000000001</v>
      </c>
      <c r="E44825" s="28">
        <v>479.54599999999999</v>
      </c>
    </row>
    <row r="44826" spans="4:5" x14ac:dyDescent="0.25">
      <c r="D44826" s="31">
        <v>-252.93799999999999</v>
      </c>
      <c r="E44826" s="28">
        <v>479.62599999999998</v>
      </c>
    </row>
    <row r="44827" spans="4:5" x14ac:dyDescent="0.25">
      <c r="D44827" s="31">
        <v>-252.922</v>
      </c>
      <c r="E44827" s="28">
        <v>479.70499999999998</v>
      </c>
    </row>
    <row r="44828" spans="4:5" x14ac:dyDescent="0.25">
      <c r="D44828" s="31">
        <v>-252.90600000000001</v>
      </c>
      <c r="E44828" s="28">
        <v>479.78399999999999</v>
      </c>
    </row>
    <row r="44829" spans="4:5" x14ac:dyDescent="0.25">
      <c r="D44829" s="31">
        <v>-252.89</v>
      </c>
      <c r="E44829" s="28">
        <v>479.863</v>
      </c>
    </row>
    <row r="44830" spans="4:5" x14ac:dyDescent="0.25">
      <c r="D44830" s="31">
        <v>-252.874</v>
      </c>
      <c r="E44830" s="28">
        <v>479.94200000000001</v>
      </c>
    </row>
    <row r="44831" spans="4:5" x14ac:dyDescent="0.25">
      <c r="D44831" s="31">
        <v>-252.858</v>
      </c>
      <c r="E44831" s="28">
        <v>480.02100000000002</v>
      </c>
    </row>
    <row r="44832" spans="4:5" x14ac:dyDescent="0.25">
      <c r="D44832" s="31">
        <v>-252.84200000000001</v>
      </c>
      <c r="E44832" s="28">
        <v>480.1</v>
      </c>
    </row>
    <row r="44833" spans="4:5" x14ac:dyDescent="0.25">
      <c r="D44833" s="31">
        <v>-252.82599999999999</v>
      </c>
      <c r="E44833" s="28">
        <v>480.18</v>
      </c>
    </row>
    <row r="44834" spans="4:5" x14ac:dyDescent="0.25">
      <c r="D44834" s="31">
        <v>-252.81</v>
      </c>
      <c r="E44834" s="28">
        <v>480.25900000000001</v>
      </c>
    </row>
    <row r="44835" spans="4:5" x14ac:dyDescent="0.25">
      <c r="D44835" s="31">
        <v>-252.79400000000001</v>
      </c>
      <c r="E44835" s="28">
        <v>480.33800000000002</v>
      </c>
    </row>
    <row r="44836" spans="4:5" x14ac:dyDescent="0.25">
      <c r="D44836" s="31">
        <v>-252.77799999999999</v>
      </c>
      <c r="E44836" s="28">
        <v>480.41699999999997</v>
      </c>
    </row>
    <row r="44837" spans="4:5" x14ac:dyDescent="0.25">
      <c r="D44837" s="31">
        <v>-252.762</v>
      </c>
      <c r="E44837" s="28">
        <v>480.49599999999998</v>
      </c>
    </row>
    <row r="44838" spans="4:5" x14ac:dyDescent="0.25">
      <c r="D44838" s="31">
        <v>-252.74600000000001</v>
      </c>
      <c r="E44838" s="28">
        <v>480.57499999999999</v>
      </c>
    </row>
    <row r="44839" spans="4:5" x14ac:dyDescent="0.25">
      <c r="D44839" s="31">
        <v>-252.73</v>
      </c>
      <c r="E44839" s="28">
        <v>480.65499999999997</v>
      </c>
    </row>
    <row r="44840" spans="4:5" x14ac:dyDescent="0.25">
      <c r="D44840" s="31">
        <v>-252.714</v>
      </c>
      <c r="E44840" s="28">
        <v>480.73399999999998</v>
      </c>
    </row>
    <row r="44841" spans="4:5" x14ac:dyDescent="0.25">
      <c r="D44841" s="31">
        <v>-252.69800000000001</v>
      </c>
      <c r="E44841" s="28">
        <v>480.81299999999999</v>
      </c>
    </row>
    <row r="44842" spans="4:5" x14ac:dyDescent="0.25">
      <c r="D44842" s="31">
        <v>-252.68199999999999</v>
      </c>
      <c r="E44842" s="28">
        <v>480.892</v>
      </c>
    </row>
    <row r="44843" spans="4:5" x14ac:dyDescent="0.25">
      <c r="D44843" s="31">
        <v>-252.667</v>
      </c>
      <c r="E44843" s="28">
        <v>480.971</v>
      </c>
    </row>
    <row r="44844" spans="4:5" x14ac:dyDescent="0.25">
      <c r="D44844" s="31">
        <v>-252.65100000000001</v>
      </c>
      <c r="E44844" s="28">
        <v>481.05099999999999</v>
      </c>
    </row>
    <row r="44845" spans="4:5" x14ac:dyDescent="0.25">
      <c r="D44845" s="31">
        <v>-252.63499999999999</v>
      </c>
      <c r="E44845" s="28">
        <v>481.13</v>
      </c>
    </row>
    <row r="44846" spans="4:5" x14ac:dyDescent="0.25">
      <c r="D44846" s="31">
        <v>-252.619</v>
      </c>
      <c r="E44846" s="28">
        <v>481.209</v>
      </c>
    </row>
    <row r="44847" spans="4:5" x14ac:dyDescent="0.25">
      <c r="D44847" s="31">
        <v>-252.60300000000001</v>
      </c>
      <c r="E44847" s="28">
        <v>481.28800000000001</v>
      </c>
    </row>
    <row r="44848" spans="4:5" x14ac:dyDescent="0.25">
      <c r="D44848" s="31">
        <v>-252.58699999999999</v>
      </c>
      <c r="E44848" s="28">
        <v>481.36799999999999</v>
      </c>
    </row>
    <row r="44849" spans="4:5" x14ac:dyDescent="0.25">
      <c r="D44849" s="31">
        <v>-252.571</v>
      </c>
      <c r="E44849" s="28">
        <v>481.447</v>
      </c>
    </row>
    <row r="44850" spans="4:5" x14ac:dyDescent="0.25">
      <c r="D44850" s="31">
        <v>-252.55500000000001</v>
      </c>
      <c r="E44850" s="28">
        <v>481.52600000000001</v>
      </c>
    </row>
    <row r="44851" spans="4:5" x14ac:dyDescent="0.25">
      <c r="D44851" s="31">
        <v>-252.53899999999999</v>
      </c>
      <c r="E44851" s="28">
        <v>481.60500000000002</v>
      </c>
    </row>
    <row r="44852" spans="4:5" x14ac:dyDescent="0.25">
      <c r="D44852" s="31">
        <v>-252.523</v>
      </c>
      <c r="E44852" s="28">
        <v>481.685</v>
      </c>
    </row>
    <row r="44853" spans="4:5" x14ac:dyDescent="0.25">
      <c r="D44853" s="31">
        <v>-252.50700000000001</v>
      </c>
      <c r="E44853" s="28">
        <v>481.76400000000001</v>
      </c>
    </row>
    <row r="44854" spans="4:5" x14ac:dyDescent="0.25">
      <c r="D44854" s="31">
        <v>-252.49100000000001</v>
      </c>
      <c r="E44854" s="28">
        <v>481.84300000000002</v>
      </c>
    </row>
    <row r="44855" spans="4:5" x14ac:dyDescent="0.25">
      <c r="D44855" s="31">
        <v>-252.47499999999999</v>
      </c>
      <c r="E44855" s="28">
        <v>481.923</v>
      </c>
    </row>
    <row r="44856" spans="4:5" x14ac:dyDescent="0.25">
      <c r="D44856" s="31">
        <v>-252.459</v>
      </c>
      <c r="E44856" s="28">
        <v>482.00200000000001</v>
      </c>
    </row>
    <row r="44857" spans="4:5" x14ac:dyDescent="0.25">
      <c r="D44857" s="31">
        <v>-252.44300000000001</v>
      </c>
      <c r="E44857" s="28">
        <v>482.08100000000002</v>
      </c>
    </row>
    <row r="44858" spans="4:5" x14ac:dyDescent="0.25">
      <c r="D44858" s="31">
        <v>-252.42699999999999</v>
      </c>
      <c r="E44858" s="28">
        <v>482.161</v>
      </c>
    </row>
    <row r="44859" spans="4:5" x14ac:dyDescent="0.25">
      <c r="D44859" s="31">
        <v>-252.411</v>
      </c>
      <c r="E44859" s="28">
        <v>482.24</v>
      </c>
    </row>
    <row r="44860" spans="4:5" x14ac:dyDescent="0.25">
      <c r="D44860" s="31">
        <v>-252.39500000000001</v>
      </c>
      <c r="E44860" s="28">
        <v>482.31900000000002</v>
      </c>
    </row>
    <row r="44861" spans="4:5" x14ac:dyDescent="0.25">
      <c r="D44861" s="31">
        <v>-252.37899999999999</v>
      </c>
      <c r="E44861" s="28">
        <v>482.399</v>
      </c>
    </row>
    <row r="44862" spans="4:5" x14ac:dyDescent="0.25">
      <c r="D44862" s="31">
        <v>-252.363</v>
      </c>
      <c r="E44862" s="28">
        <v>482.47800000000001</v>
      </c>
    </row>
    <row r="44863" spans="4:5" x14ac:dyDescent="0.25">
      <c r="D44863" s="31">
        <v>-252.34700000000001</v>
      </c>
      <c r="E44863" s="28">
        <v>482.55700000000002</v>
      </c>
    </row>
    <row r="44864" spans="4:5" x14ac:dyDescent="0.25">
      <c r="D44864" s="31">
        <v>-252.33099999999999</v>
      </c>
      <c r="E44864" s="28">
        <v>482.637</v>
      </c>
    </row>
    <row r="44865" spans="4:5" x14ac:dyDescent="0.25">
      <c r="D44865" s="31">
        <v>-252.315</v>
      </c>
      <c r="E44865" s="28">
        <v>482.71600000000001</v>
      </c>
    </row>
    <row r="44866" spans="4:5" x14ac:dyDescent="0.25">
      <c r="D44866" s="31">
        <v>-252.29900000000001</v>
      </c>
      <c r="E44866" s="28">
        <v>482.79500000000002</v>
      </c>
    </row>
    <row r="44867" spans="4:5" x14ac:dyDescent="0.25">
      <c r="D44867" s="31">
        <v>-252.28299999999999</v>
      </c>
      <c r="E44867" s="28">
        <v>482.875</v>
      </c>
    </row>
    <row r="44868" spans="4:5" x14ac:dyDescent="0.25">
      <c r="D44868" s="31">
        <v>-252.267</v>
      </c>
      <c r="E44868" s="28">
        <v>482.95400000000001</v>
      </c>
    </row>
    <row r="44869" spans="4:5" x14ac:dyDescent="0.25">
      <c r="D44869" s="31">
        <v>-252.251</v>
      </c>
      <c r="E44869" s="28">
        <v>483.03300000000002</v>
      </c>
    </row>
    <row r="44870" spans="4:5" x14ac:dyDescent="0.25">
      <c r="D44870" s="31">
        <v>-252.23500000000001</v>
      </c>
      <c r="E44870" s="28">
        <v>483.113</v>
      </c>
    </row>
    <row r="44871" spans="4:5" x14ac:dyDescent="0.25">
      <c r="D44871" s="31">
        <v>-252.21899999999999</v>
      </c>
      <c r="E44871" s="28">
        <v>483.19200000000001</v>
      </c>
    </row>
    <row r="44872" spans="4:5" x14ac:dyDescent="0.25">
      <c r="D44872" s="31">
        <v>-252.203</v>
      </c>
      <c r="E44872" s="28">
        <v>483.27100000000002</v>
      </c>
    </row>
    <row r="44873" spans="4:5" x14ac:dyDescent="0.25">
      <c r="D44873" s="31">
        <v>-252.18700000000001</v>
      </c>
      <c r="E44873" s="28">
        <v>483.351</v>
      </c>
    </row>
    <row r="44874" spans="4:5" x14ac:dyDescent="0.25">
      <c r="D44874" s="31">
        <v>-252.17099999999999</v>
      </c>
      <c r="E44874" s="28">
        <v>483.43</v>
      </c>
    </row>
    <row r="44875" spans="4:5" x14ac:dyDescent="0.25">
      <c r="D44875" s="31">
        <v>-252.155</v>
      </c>
      <c r="E44875" s="28">
        <v>483.51</v>
      </c>
    </row>
    <row r="44876" spans="4:5" x14ac:dyDescent="0.25">
      <c r="D44876" s="31">
        <v>-252.13900000000001</v>
      </c>
      <c r="E44876" s="28">
        <v>483.589</v>
      </c>
    </row>
    <row r="44877" spans="4:5" x14ac:dyDescent="0.25">
      <c r="D44877" s="31">
        <v>-252.12299999999999</v>
      </c>
      <c r="E44877" s="28">
        <v>483.66800000000001</v>
      </c>
    </row>
    <row r="44878" spans="4:5" x14ac:dyDescent="0.25">
      <c r="D44878" s="31">
        <v>-252.107</v>
      </c>
      <c r="E44878" s="28">
        <v>483.74799999999999</v>
      </c>
    </row>
    <row r="44879" spans="4:5" x14ac:dyDescent="0.25">
      <c r="D44879" s="31">
        <v>-252.09100000000001</v>
      </c>
      <c r="E44879" s="28">
        <v>483.827</v>
      </c>
    </row>
    <row r="44880" spans="4:5" x14ac:dyDescent="0.25">
      <c r="D44880" s="31">
        <v>-252.07499999999999</v>
      </c>
      <c r="E44880" s="28">
        <v>483.90699999999998</v>
      </c>
    </row>
    <row r="44881" spans="4:5" x14ac:dyDescent="0.25">
      <c r="D44881" s="31">
        <v>-252.059</v>
      </c>
      <c r="E44881" s="28">
        <v>483.98599999999999</v>
      </c>
    </row>
    <row r="44882" spans="4:5" x14ac:dyDescent="0.25">
      <c r="D44882" s="31">
        <v>-252.04300000000001</v>
      </c>
      <c r="E44882" s="28">
        <v>484.06599999999997</v>
      </c>
    </row>
    <row r="44883" spans="4:5" x14ac:dyDescent="0.25">
      <c r="D44883" s="31">
        <v>-252.02699999999999</v>
      </c>
      <c r="E44883" s="28">
        <v>484.14499999999998</v>
      </c>
    </row>
    <row r="44884" spans="4:5" x14ac:dyDescent="0.25">
      <c r="D44884" s="31">
        <v>-252.011</v>
      </c>
      <c r="E44884" s="28">
        <v>484.22500000000002</v>
      </c>
    </row>
    <row r="44885" spans="4:5" x14ac:dyDescent="0.25">
      <c r="D44885" s="31">
        <v>-251.995</v>
      </c>
      <c r="E44885" s="28">
        <v>484.30399999999997</v>
      </c>
    </row>
    <row r="44886" spans="4:5" x14ac:dyDescent="0.25">
      <c r="D44886" s="31">
        <v>-251.97900000000001</v>
      </c>
      <c r="E44886" s="28">
        <v>484.38299999999998</v>
      </c>
    </row>
    <row r="44887" spans="4:5" x14ac:dyDescent="0.25">
      <c r="D44887" s="31">
        <v>-251.96299999999999</v>
      </c>
      <c r="E44887" s="28">
        <v>484.46300000000002</v>
      </c>
    </row>
    <row r="44888" spans="4:5" x14ac:dyDescent="0.25">
      <c r="D44888" s="31">
        <v>-251.947</v>
      </c>
      <c r="E44888" s="28">
        <v>484.54199999999997</v>
      </c>
    </row>
    <row r="44889" spans="4:5" x14ac:dyDescent="0.25">
      <c r="D44889" s="31">
        <v>-251.93100000000001</v>
      </c>
      <c r="E44889" s="28">
        <v>484.62200000000001</v>
      </c>
    </row>
    <row r="44890" spans="4:5" x14ac:dyDescent="0.25">
      <c r="D44890" s="31">
        <v>-251.91499999999999</v>
      </c>
      <c r="E44890" s="28">
        <v>484.70100000000002</v>
      </c>
    </row>
    <row r="44891" spans="4:5" x14ac:dyDescent="0.25">
      <c r="D44891" s="31">
        <v>-251.899</v>
      </c>
      <c r="E44891" s="28">
        <v>484.78100000000001</v>
      </c>
    </row>
    <row r="44892" spans="4:5" x14ac:dyDescent="0.25">
      <c r="D44892" s="31">
        <v>-251.88300000000001</v>
      </c>
      <c r="E44892" s="28">
        <v>484.86</v>
      </c>
    </row>
    <row r="44893" spans="4:5" x14ac:dyDescent="0.25">
      <c r="D44893" s="31">
        <v>-251.86699999999999</v>
      </c>
      <c r="E44893" s="28">
        <v>484.94</v>
      </c>
    </row>
    <row r="44894" spans="4:5" x14ac:dyDescent="0.25">
      <c r="D44894" s="31">
        <v>-251.851</v>
      </c>
      <c r="E44894" s="28">
        <v>485.01900000000001</v>
      </c>
    </row>
    <row r="44895" spans="4:5" x14ac:dyDescent="0.25">
      <c r="D44895" s="31">
        <v>-251.83500000000001</v>
      </c>
      <c r="E44895" s="28">
        <v>485.09899999999999</v>
      </c>
    </row>
    <row r="44896" spans="4:5" x14ac:dyDescent="0.25">
      <c r="D44896" s="31">
        <v>-251.81899999999999</v>
      </c>
      <c r="E44896" s="28">
        <v>485.178</v>
      </c>
    </row>
    <row r="44897" spans="4:5" x14ac:dyDescent="0.25">
      <c r="D44897" s="31">
        <v>-251.803</v>
      </c>
      <c r="E44897" s="28">
        <v>485.25799999999998</v>
      </c>
    </row>
    <row r="44898" spans="4:5" x14ac:dyDescent="0.25">
      <c r="D44898" s="31">
        <v>-251.78700000000001</v>
      </c>
      <c r="E44898" s="28">
        <v>485.33699999999999</v>
      </c>
    </row>
    <row r="44899" spans="4:5" x14ac:dyDescent="0.25">
      <c r="D44899" s="31">
        <v>-251.77099999999999</v>
      </c>
      <c r="E44899" s="28">
        <v>485.41699999999997</v>
      </c>
    </row>
    <row r="44900" spans="4:5" x14ac:dyDescent="0.25">
      <c r="D44900" s="31">
        <v>-251.755</v>
      </c>
      <c r="E44900" s="28">
        <v>485.49700000000001</v>
      </c>
    </row>
    <row r="44901" spans="4:5" x14ac:dyDescent="0.25">
      <c r="D44901" s="31">
        <v>-251.739</v>
      </c>
      <c r="E44901" s="28">
        <v>485.57600000000002</v>
      </c>
    </row>
    <row r="44902" spans="4:5" x14ac:dyDescent="0.25">
      <c r="D44902" s="31">
        <v>-251.72300000000001</v>
      </c>
      <c r="E44902" s="28">
        <v>485.65600000000001</v>
      </c>
    </row>
    <row r="44903" spans="4:5" x14ac:dyDescent="0.25">
      <c r="D44903" s="31">
        <v>-251.70699999999999</v>
      </c>
      <c r="E44903" s="28">
        <v>485.73500000000001</v>
      </c>
    </row>
    <row r="44904" spans="4:5" x14ac:dyDescent="0.25">
      <c r="D44904" s="31">
        <v>-251.691</v>
      </c>
      <c r="E44904" s="28">
        <v>485.815</v>
      </c>
    </row>
    <row r="44905" spans="4:5" x14ac:dyDescent="0.25">
      <c r="D44905" s="31">
        <v>-251.67500000000001</v>
      </c>
      <c r="E44905" s="28">
        <v>485.89400000000001</v>
      </c>
    </row>
    <row r="44906" spans="4:5" x14ac:dyDescent="0.25">
      <c r="D44906" s="31">
        <v>-251.65899999999999</v>
      </c>
      <c r="E44906" s="28">
        <v>485.97399999999999</v>
      </c>
    </row>
    <row r="44907" spans="4:5" x14ac:dyDescent="0.25">
      <c r="D44907" s="31">
        <v>-251.643</v>
      </c>
      <c r="E44907" s="28">
        <v>486.053</v>
      </c>
    </row>
    <row r="44908" spans="4:5" x14ac:dyDescent="0.25">
      <c r="D44908" s="31">
        <v>-251.62700000000001</v>
      </c>
      <c r="E44908" s="28">
        <v>486.13299999999998</v>
      </c>
    </row>
    <row r="44909" spans="4:5" x14ac:dyDescent="0.25">
      <c r="D44909" s="31">
        <v>-251.61099999999999</v>
      </c>
      <c r="E44909" s="28">
        <v>486.21300000000002</v>
      </c>
    </row>
    <row r="44910" spans="4:5" x14ac:dyDescent="0.25">
      <c r="D44910" s="31">
        <v>-251.595</v>
      </c>
      <c r="E44910" s="28">
        <v>486.29199999999997</v>
      </c>
    </row>
    <row r="44911" spans="4:5" x14ac:dyDescent="0.25">
      <c r="D44911" s="31">
        <v>-251.57900000000001</v>
      </c>
      <c r="E44911" s="28">
        <v>486.37200000000001</v>
      </c>
    </row>
    <row r="44912" spans="4:5" x14ac:dyDescent="0.25">
      <c r="D44912" s="31">
        <v>-251.56299999999999</v>
      </c>
      <c r="E44912" s="28">
        <v>486.45100000000002</v>
      </c>
    </row>
    <row r="44913" spans="4:5" x14ac:dyDescent="0.25">
      <c r="D44913" s="31">
        <v>-251.547</v>
      </c>
      <c r="E44913" s="28">
        <v>486.53100000000001</v>
      </c>
    </row>
    <row r="44914" spans="4:5" x14ac:dyDescent="0.25">
      <c r="D44914" s="31">
        <v>-251.53100000000001</v>
      </c>
      <c r="E44914" s="28">
        <v>486.61099999999999</v>
      </c>
    </row>
    <row r="44915" spans="4:5" x14ac:dyDescent="0.25">
      <c r="D44915" s="31">
        <v>-251.51499999999999</v>
      </c>
      <c r="E44915" s="28">
        <v>486.69</v>
      </c>
    </row>
    <row r="44916" spans="4:5" x14ac:dyDescent="0.25">
      <c r="D44916" s="31">
        <v>-251.499</v>
      </c>
      <c r="E44916" s="28">
        <v>486.77</v>
      </c>
    </row>
    <row r="44917" spans="4:5" x14ac:dyDescent="0.25">
      <c r="D44917" s="31">
        <v>-251.483</v>
      </c>
      <c r="E44917" s="28">
        <v>486.85</v>
      </c>
    </row>
    <row r="44918" spans="4:5" x14ac:dyDescent="0.25">
      <c r="D44918" s="31">
        <v>-251.46700000000001</v>
      </c>
      <c r="E44918" s="28">
        <v>486.92899999999997</v>
      </c>
    </row>
    <row r="44919" spans="4:5" x14ac:dyDescent="0.25">
      <c r="D44919" s="31">
        <v>-251.45099999999999</v>
      </c>
      <c r="E44919" s="28">
        <v>487.00900000000001</v>
      </c>
    </row>
    <row r="44920" spans="4:5" x14ac:dyDescent="0.25">
      <c r="D44920" s="31">
        <v>-251.435</v>
      </c>
      <c r="E44920" s="28">
        <v>487.089</v>
      </c>
    </row>
    <row r="44921" spans="4:5" x14ac:dyDescent="0.25">
      <c r="D44921" s="31">
        <v>-251.41900000000001</v>
      </c>
      <c r="E44921" s="28">
        <v>487.16800000000001</v>
      </c>
    </row>
    <row r="44922" spans="4:5" x14ac:dyDescent="0.25">
      <c r="D44922" s="31">
        <v>-251.40299999999999</v>
      </c>
      <c r="E44922" s="28">
        <v>487.24799999999999</v>
      </c>
    </row>
    <row r="44923" spans="4:5" x14ac:dyDescent="0.25">
      <c r="D44923" s="31">
        <v>-251.387</v>
      </c>
      <c r="E44923" s="28">
        <v>487.327</v>
      </c>
    </row>
    <row r="44924" spans="4:5" x14ac:dyDescent="0.25">
      <c r="D44924" s="31">
        <v>-251.37100000000001</v>
      </c>
      <c r="E44924" s="28">
        <v>487.40699999999998</v>
      </c>
    </row>
    <row r="44925" spans="4:5" x14ac:dyDescent="0.25">
      <c r="D44925" s="31">
        <v>-251.35499999999999</v>
      </c>
      <c r="E44925" s="28">
        <v>487.48700000000002</v>
      </c>
    </row>
    <row r="44926" spans="4:5" x14ac:dyDescent="0.25">
      <c r="D44926" s="31">
        <v>-251.339</v>
      </c>
      <c r="E44926" s="28">
        <v>487.56599999999997</v>
      </c>
    </row>
    <row r="44927" spans="4:5" x14ac:dyDescent="0.25">
      <c r="D44927" s="31">
        <v>-251.32300000000001</v>
      </c>
      <c r="E44927" s="28">
        <v>487.64600000000002</v>
      </c>
    </row>
    <row r="44928" spans="4:5" x14ac:dyDescent="0.25">
      <c r="D44928" s="31">
        <v>-251.30699999999999</v>
      </c>
      <c r="E44928" s="28">
        <v>487.726</v>
      </c>
    </row>
    <row r="44929" spans="4:5" x14ac:dyDescent="0.25">
      <c r="D44929" s="31">
        <v>-251.291</v>
      </c>
      <c r="E44929" s="28">
        <v>487.80599999999998</v>
      </c>
    </row>
    <row r="44930" spans="4:5" x14ac:dyDescent="0.25">
      <c r="D44930" s="31">
        <v>-251.27500000000001</v>
      </c>
      <c r="E44930" s="28">
        <v>487.88499999999999</v>
      </c>
    </row>
    <row r="44931" spans="4:5" x14ac:dyDescent="0.25">
      <c r="D44931" s="31">
        <v>-251.25899999999999</v>
      </c>
      <c r="E44931" s="28">
        <v>487.96499999999997</v>
      </c>
    </row>
    <row r="44932" spans="4:5" x14ac:dyDescent="0.25">
      <c r="D44932" s="31">
        <v>-251.24299999999999</v>
      </c>
      <c r="E44932" s="28">
        <v>488.04500000000002</v>
      </c>
    </row>
    <row r="44933" spans="4:5" x14ac:dyDescent="0.25">
      <c r="D44933" s="31">
        <v>-251.227</v>
      </c>
      <c r="E44933" s="28">
        <v>488.12400000000002</v>
      </c>
    </row>
    <row r="44934" spans="4:5" x14ac:dyDescent="0.25">
      <c r="D44934" s="31">
        <v>-251.21100000000001</v>
      </c>
      <c r="E44934" s="28">
        <v>488.20400000000001</v>
      </c>
    </row>
    <row r="44935" spans="4:5" x14ac:dyDescent="0.25">
      <c r="D44935" s="31">
        <v>-251.19499999999999</v>
      </c>
      <c r="E44935" s="28">
        <v>488.28399999999999</v>
      </c>
    </row>
    <row r="44936" spans="4:5" x14ac:dyDescent="0.25">
      <c r="D44936" s="31">
        <v>-251.179</v>
      </c>
      <c r="E44936" s="28">
        <v>488.36399999999998</v>
      </c>
    </row>
    <row r="44937" spans="4:5" x14ac:dyDescent="0.25">
      <c r="D44937" s="31">
        <v>-251.16300000000001</v>
      </c>
      <c r="E44937" s="28">
        <v>488.44299999999998</v>
      </c>
    </row>
    <row r="44938" spans="4:5" x14ac:dyDescent="0.25">
      <c r="D44938" s="31">
        <v>-251.14699999999999</v>
      </c>
      <c r="E44938" s="28">
        <v>488.52300000000002</v>
      </c>
    </row>
    <row r="44939" spans="4:5" x14ac:dyDescent="0.25">
      <c r="D44939" s="31">
        <v>-251.131</v>
      </c>
      <c r="E44939" s="28">
        <v>488.60300000000001</v>
      </c>
    </row>
    <row r="44940" spans="4:5" x14ac:dyDescent="0.25">
      <c r="D44940" s="31">
        <v>-251.11500000000001</v>
      </c>
      <c r="E44940" s="28">
        <v>488.68299999999999</v>
      </c>
    </row>
    <row r="44941" spans="4:5" x14ac:dyDescent="0.25">
      <c r="D44941" s="31">
        <v>-251.09899999999999</v>
      </c>
      <c r="E44941" s="28">
        <v>488.762</v>
      </c>
    </row>
    <row r="44942" spans="4:5" x14ac:dyDescent="0.25">
      <c r="D44942" s="31">
        <v>-251.083</v>
      </c>
      <c r="E44942" s="28">
        <v>488.84199999999998</v>
      </c>
    </row>
    <row r="44943" spans="4:5" x14ac:dyDescent="0.25">
      <c r="D44943" s="31">
        <v>-251.06700000000001</v>
      </c>
      <c r="E44943" s="28">
        <v>488.92200000000003</v>
      </c>
    </row>
    <row r="44944" spans="4:5" x14ac:dyDescent="0.25">
      <c r="D44944" s="31">
        <v>-251.05099999999999</v>
      </c>
      <c r="E44944" s="28">
        <v>489.00200000000001</v>
      </c>
    </row>
    <row r="44945" spans="4:5" x14ac:dyDescent="0.25">
      <c r="D44945" s="31">
        <v>-251.035</v>
      </c>
      <c r="E44945" s="28">
        <v>489.08100000000002</v>
      </c>
    </row>
    <row r="44946" spans="4:5" x14ac:dyDescent="0.25">
      <c r="D44946" s="31">
        <v>-251.01900000000001</v>
      </c>
      <c r="E44946" s="28">
        <v>489.161</v>
      </c>
    </row>
    <row r="44947" spans="4:5" x14ac:dyDescent="0.25">
      <c r="D44947" s="31">
        <v>-251.00299999999999</v>
      </c>
      <c r="E44947" s="28">
        <v>489.24099999999999</v>
      </c>
    </row>
    <row r="44948" spans="4:5" x14ac:dyDescent="0.25">
      <c r="D44948" s="31">
        <v>-250.98699999999999</v>
      </c>
      <c r="E44948" s="28">
        <v>489.32100000000003</v>
      </c>
    </row>
    <row r="44949" spans="4:5" x14ac:dyDescent="0.25">
      <c r="D44949" s="31">
        <v>-250.971</v>
      </c>
      <c r="E44949" s="28">
        <v>489.40100000000001</v>
      </c>
    </row>
    <row r="44950" spans="4:5" x14ac:dyDescent="0.25">
      <c r="D44950" s="31">
        <v>-250.95500000000001</v>
      </c>
      <c r="E44950" s="28">
        <v>489.48</v>
      </c>
    </row>
    <row r="44951" spans="4:5" x14ac:dyDescent="0.25">
      <c r="D44951" s="31">
        <v>-250.93899999999999</v>
      </c>
      <c r="E44951" s="28">
        <v>489.56</v>
      </c>
    </row>
    <row r="44952" spans="4:5" x14ac:dyDescent="0.25">
      <c r="D44952" s="31">
        <v>-250.923</v>
      </c>
      <c r="E44952" s="28">
        <v>489.64</v>
      </c>
    </row>
    <row r="44953" spans="4:5" x14ac:dyDescent="0.25">
      <c r="D44953" s="31">
        <v>-250.90700000000001</v>
      </c>
      <c r="E44953" s="28">
        <v>489.72</v>
      </c>
    </row>
    <row r="44954" spans="4:5" x14ac:dyDescent="0.25">
      <c r="D44954" s="31">
        <v>-250.89099999999999</v>
      </c>
      <c r="E44954" s="28">
        <v>489.8</v>
      </c>
    </row>
    <row r="44955" spans="4:5" x14ac:dyDescent="0.25">
      <c r="D44955" s="31">
        <v>-250.875</v>
      </c>
      <c r="E44955" s="28">
        <v>489.88</v>
      </c>
    </row>
    <row r="44956" spans="4:5" x14ac:dyDescent="0.25">
      <c r="D44956" s="31">
        <v>-250.85900000000001</v>
      </c>
      <c r="E44956" s="28">
        <v>489.959</v>
      </c>
    </row>
    <row r="44957" spans="4:5" x14ac:dyDescent="0.25">
      <c r="D44957" s="31">
        <v>-250.84399999999999</v>
      </c>
      <c r="E44957" s="28">
        <v>490.03899999999999</v>
      </c>
    </row>
    <row r="44958" spans="4:5" x14ac:dyDescent="0.25">
      <c r="D44958" s="31">
        <v>-250.828</v>
      </c>
      <c r="E44958" s="28">
        <v>490.11900000000003</v>
      </c>
    </row>
    <row r="44959" spans="4:5" x14ac:dyDescent="0.25">
      <c r="D44959" s="31">
        <v>-250.81200000000001</v>
      </c>
      <c r="E44959" s="28">
        <v>490.19900000000001</v>
      </c>
    </row>
    <row r="44960" spans="4:5" x14ac:dyDescent="0.25">
      <c r="D44960" s="31">
        <v>-250.79599999999999</v>
      </c>
      <c r="E44960" s="28">
        <v>490.279</v>
      </c>
    </row>
    <row r="44961" spans="4:5" x14ac:dyDescent="0.25">
      <c r="D44961" s="31">
        <v>-250.78</v>
      </c>
      <c r="E44961" s="28">
        <v>490.35899999999998</v>
      </c>
    </row>
    <row r="44962" spans="4:5" x14ac:dyDescent="0.25">
      <c r="D44962" s="31">
        <v>-250.76400000000001</v>
      </c>
      <c r="E44962" s="28">
        <v>490.43799999999999</v>
      </c>
    </row>
    <row r="44963" spans="4:5" x14ac:dyDescent="0.25">
      <c r="D44963" s="31">
        <v>-250.74799999999999</v>
      </c>
      <c r="E44963" s="28">
        <v>490.51799999999997</v>
      </c>
    </row>
    <row r="44964" spans="4:5" x14ac:dyDescent="0.25">
      <c r="D44964" s="31">
        <v>-250.732</v>
      </c>
      <c r="E44964" s="28">
        <v>490.59800000000001</v>
      </c>
    </row>
    <row r="44965" spans="4:5" x14ac:dyDescent="0.25">
      <c r="D44965" s="31">
        <v>-250.71600000000001</v>
      </c>
      <c r="E44965" s="28">
        <v>490.678</v>
      </c>
    </row>
    <row r="44966" spans="4:5" x14ac:dyDescent="0.25">
      <c r="D44966" s="31">
        <v>-250.7</v>
      </c>
      <c r="E44966" s="28">
        <v>490.75799999999998</v>
      </c>
    </row>
    <row r="44967" spans="4:5" x14ac:dyDescent="0.25">
      <c r="D44967" s="31">
        <v>-250.684</v>
      </c>
      <c r="E44967" s="28">
        <v>490.83800000000002</v>
      </c>
    </row>
    <row r="44968" spans="4:5" x14ac:dyDescent="0.25">
      <c r="D44968" s="31">
        <v>-250.66800000000001</v>
      </c>
      <c r="E44968" s="28">
        <v>490.91800000000001</v>
      </c>
    </row>
    <row r="44969" spans="4:5" x14ac:dyDescent="0.25">
      <c r="D44969" s="31">
        <v>-250.65199999999999</v>
      </c>
      <c r="E44969" s="28">
        <v>490.99799999999999</v>
      </c>
    </row>
    <row r="44970" spans="4:5" x14ac:dyDescent="0.25">
      <c r="D44970" s="31">
        <v>-250.636</v>
      </c>
      <c r="E44970" s="28">
        <v>491.07799999999997</v>
      </c>
    </row>
    <row r="44971" spans="4:5" x14ac:dyDescent="0.25">
      <c r="D44971" s="31">
        <v>-250.62</v>
      </c>
      <c r="E44971" s="28">
        <v>491.15699999999998</v>
      </c>
    </row>
    <row r="44972" spans="4:5" x14ac:dyDescent="0.25">
      <c r="D44972" s="31">
        <v>-250.60400000000001</v>
      </c>
      <c r="E44972" s="28">
        <v>491.23700000000002</v>
      </c>
    </row>
    <row r="44973" spans="4:5" x14ac:dyDescent="0.25">
      <c r="D44973" s="31">
        <v>-250.58799999999999</v>
      </c>
      <c r="E44973" s="28">
        <v>491.31700000000001</v>
      </c>
    </row>
    <row r="44974" spans="4:5" x14ac:dyDescent="0.25">
      <c r="D44974" s="31">
        <v>-250.572</v>
      </c>
      <c r="E44974" s="28">
        <v>491.39699999999999</v>
      </c>
    </row>
    <row r="44975" spans="4:5" x14ac:dyDescent="0.25">
      <c r="D44975" s="31">
        <v>-250.55600000000001</v>
      </c>
      <c r="E44975" s="28">
        <v>491.47699999999998</v>
      </c>
    </row>
    <row r="44976" spans="4:5" x14ac:dyDescent="0.25">
      <c r="D44976" s="31">
        <v>-250.54</v>
      </c>
      <c r="E44976" s="28">
        <v>491.55700000000002</v>
      </c>
    </row>
    <row r="44977" spans="4:5" x14ac:dyDescent="0.25">
      <c r="D44977" s="31">
        <v>-250.524</v>
      </c>
      <c r="E44977" s="28">
        <v>491.637</v>
      </c>
    </row>
    <row r="44978" spans="4:5" x14ac:dyDescent="0.25">
      <c r="D44978" s="31">
        <v>-250.50800000000001</v>
      </c>
      <c r="E44978" s="28">
        <v>491.71699999999998</v>
      </c>
    </row>
    <row r="44979" spans="4:5" x14ac:dyDescent="0.25">
      <c r="D44979" s="31">
        <v>-250.49199999999999</v>
      </c>
      <c r="E44979" s="28">
        <v>491.79700000000003</v>
      </c>
    </row>
    <row r="44980" spans="4:5" x14ac:dyDescent="0.25">
      <c r="D44980" s="31">
        <v>-250.476</v>
      </c>
      <c r="E44980" s="28">
        <v>491.87700000000001</v>
      </c>
    </row>
    <row r="44981" spans="4:5" x14ac:dyDescent="0.25">
      <c r="D44981" s="31">
        <v>-250.46</v>
      </c>
      <c r="E44981" s="28">
        <v>491.95699999999999</v>
      </c>
    </row>
    <row r="44982" spans="4:5" x14ac:dyDescent="0.25">
      <c r="D44982" s="31">
        <v>-250.44399999999999</v>
      </c>
      <c r="E44982" s="28">
        <v>492.03699999999998</v>
      </c>
    </row>
    <row r="44983" spans="4:5" x14ac:dyDescent="0.25">
      <c r="D44983" s="31">
        <v>-250.428</v>
      </c>
      <c r="E44983" s="28">
        <v>492.11700000000002</v>
      </c>
    </row>
    <row r="44984" spans="4:5" x14ac:dyDescent="0.25">
      <c r="D44984" s="31">
        <v>-250.41200000000001</v>
      </c>
      <c r="E44984" s="28">
        <v>492.197</v>
      </c>
    </row>
    <row r="44985" spans="4:5" x14ac:dyDescent="0.25">
      <c r="D44985" s="31">
        <v>-250.39599999999999</v>
      </c>
      <c r="E44985" s="28">
        <v>492.27699999999999</v>
      </c>
    </row>
    <row r="44986" spans="4:5" x14ac:dyDescent="0.25">
      <c r="D44986" s="31">
        <v>-250.38</v>
      </c>
      <c r="E44986" s="28">
        <v>492.35700000000003</v>
      </c>
    </row>
    <row r="44987" spans="4:5" x14ac:dyDescent="0.25">
      <c r="D44987" s="31">
        <v>-250.364</v>
      </c>
      <c r="E44987" s="28">
        <v>492.43700000000001</v>
      </c>
    </row>
    <row r="44988" spans="4:5" x14ac:dyDescent="0.25">
      <c r="D44988" s="31">
        <v>-250.34800000000001</v>
      </c>
      <c r="E44988" s="28">
        <v>492.517</v>
      </c>
    </row>
    <row r="44989" spans="4:5" x14ac:dyDescent="0.25">
      <c r="D44989" s="31">
        <v>-250.33199999999999</v>
      </c>
      <c r="E44989" s="28">
        <v>492.59699999999998</v>
      </c>
    </row>
    <row r="44990" spans="4:5" x14ac:dyDescent="0.25">
      <c r="D44990" s="31">
        <v>-250.316</v>
      </c>
      <c r="E44990" s="28">
        <v>492.67700000000002</v>
      </c>
    </row>
    <row r="44991" spans="4:5" x14ac:dyDescent="0.25">
      <c r="D44991" s="31">
        <v>-250.3</v>
      </c>
      <c r="E44991" s="28">
        <v>492.75700000000001</v>
      </c>
    </row>
    <row r="44992" spans="4:5" x14ac:dyDescent="0.25">
      <c r="D44992" s="31">
        <v>-250.28399999999999</v>
      </c>
      <c r="E44992" s="28">
        <v>492.83699999999999</v>
      </c>
    </row>
    <row r="44993" spans="4:5" x14ac:dyDescent="0.25">
      <c r="D44993" s="31">
        <v>-250.268</v>
      </c>
      <c r="E44993" s="28">
        <v>492.91699999999997</v>
      </c>
    </row>
    <row r="44994" spans="4:5" x14ac:dyDescent="0.25">
      <c r="D44994" s="31">
        <v>-250.25200000000001</v>
      </c>
      <c r="E44994" s="28">
        <v>492.99700000000001</v>
      </c>
    </row>
    <row r="44995" spans="4:5" x14ac:dyDescent="0.25">
      <c r="D44995" s="31">
        <v>-250.23599999999999</v>
      </c>
      <c r="E44995" s="28">
        <v>493.077</v>
      </c>
    </row>
    <row r="44996" spans="4:5" x14ac:dyDescent="0.25">
      <c r="D44996" s="31">
        <v>-250.22</v>
      </c>
      <c r="E44996" s="28">
        <v>493.15699999999998</v>
      </c>
    </row>
    <row r="44997" spans="4:5" x14ac:dyDescent="0.25">
      <c r="D44997" s="31">
        <v>-250.20400000000001</v>
      </c>
      <c r="E44997" s="28">
        <v>493.23700000000002</v>
      </c>
    </row>
    <row r="44998" spans="4:5" x14ac:dyDescent="0.25">
      <c r="D44998" s="31">
        <v>-250.18799999999999</v>
      </c>
      <c r="E44998" s="28">
        <v>493.31700000000001</v>
      </c>
    </row>
    <row r="44999" spans="4:5" x14ac:dyDescent="0.25">
      <c r="D44999" s="31">
        <v>-250.172</v>
      </c>
      <c r="E44999" s="28">
        <v>493.39699999999999</v>
      </c>
    </row>
    <row r="45000" spans="4:5" x14ac:dyDescent="0.25">
      <c r="D45000" s="31">
        <v>-250.15600000000001</v>
      </c>
      <c r="E45000" s="28">
        <v>493.47699999999998</v>
      </c>
    </row>
    <row r="45001" spans="4:5" x14ac:dyDescent="0.25">
      <c r="D45001" s="31">
        <v>-250.14</v>
      </c>
      <c r="E45001" s="28">
        <v>493.55700000000002</v>
      </c>
    </row>
    <row r="45002" spans="4:5" x14ac:dyDescent="0.25">
      <c r="D45002" s="31">
        <v>-250.124</v>
      </c>
      <c r="E45002" s="28">
        <v>493.637</v>
      </c>
    </row>
    <row r="45003" spans="4:5" x14ac:dyDescent="0.25">
      <c r="D45003" s="31">
        <v>-250.108</v>
      </c>
      <c r="E45003" s="28">
        <v>493.71699999999998</v>
      </c>
    </row>
    <row r="45004" spans="4:5" x14ac:dyDescent="0.25">
      <c r="D45004" s="31">
        <v>-250.09200000000001</v>
      </c>
      <c r="E45004" s="28">
        <v>493.79700000000003</v>
      </c>
    </row>
    <row r="45005" spans="4:5" x14ac:dyDescent="0.25">
      <c r="D45005" s="31">
        <v>-250.07599999999999</v>
      </c>
      <c r="E45005" s="28">
        <v>493.87700000000001</v>
      </c>
    </row>
    <row r="45006" spans="4:5" x14ac:dyDescent="0.25">
      <c r="D45006" s="31">
        <v>-250.06</v>
      </c>
      <c r="E45006" s="28">
        <v>493.95699999999999</v>
      </c>
    </row>
    <row r="45007" spans="4:5" x14ac:dyDescent="0.25">
      <c r="D45007" s="31">
        <v>-250.04400000000001</v>
      </c>
      <c r="E45007" s="28">
        <v>494.03800000000001</v>
      </c>
    </row>
    <row r="45008" spans="4:5" x14ac:dyDescent="0.25">
      <c r="D45008" s="31">
        <v>-250.02799999999999</v>
      </c>
      <c r="E45008" s="28">
        <v>494.11799999999999</v>
      </c>
    </row>
    <row r="45009" spans="4:5" x14ac:dyDescent="0.25">
      <c r="D45009" s="31">
        <v>-250.012</v>
      </c>
      <c r="E45009" s="28">
        <v>494.19799999999998</v>
      </c>
    </row>
    <row r="45010" spans="4:5" x14ac:dyDescent="0.25">
      <c r="D45010" s="31">
        <v>-249.99600000000001</v>
      </c>
      <c r="E45010" s="28">
        <v>494.27800000000002</v>
      </c>
    </row>
    <row r="45011" spans="4:5" x14ac:dyDescent="0.25">
      <c r="D45011" s="31">
        <v>-249.98</v>
      </c>
      <c r="E45011" s="28">
        <v>494.358</v>
      </c>
    </row>
    <row r="45012" spans="4:5" x14ac:dyDescent="0.25">
      <c r="D45012" s="31">
        <v>-249.964</v>
      </c>
      <c r="E45012" s="28">
        <v>494.43799999999999</v>
      </c>
    </row>
    <row r="45013" spans="4:5" x14ac:dyDescent="0.25">
      <c r="D45013" s="31">
        <v>-249.94800000000001</v>
      </c>
      <c r="E45013" s="28">
        <v>494.51799999999997</v>
      </c>
    </row>
    <row r="45014" spans="4:5" x14ac:dyDescent="0.25">
      <c r="D45014" s="31">
        <v>-249.93199999999999</v>
      </c>
      <c r="E45014" s="28">
        <v>494.59800000000001</v>
      </c>
    </row>
    <row r="45015" spans="4:5" x14ac:dyDescent="0.25">
      <c r="D45015" s="31">
        <v>-249.916</v>
      </c>
      <c r="E45015" s="28">
        <v>494.678</v>
      </c>
    </row>
    <row r="45016" spans="4:5" x14ac:dyDescent="0.25">
      <c r="D45016" s="31">
        <v>-249.9</v>
      </c>
      <c r="E45016" s="28">
        <v>494.75900000000001</v>
      </c>
    </row>
    <row r="45017" spans="4:5" x14ac:dyDescent="0.25">
      <c r="D45017" s="31">
        <v>-249.88399999999999</v>
      </c>
      <c r="E45017" s="28">
        <v>494.839</v>
      </c>
    </row>
    <row r="45018" spans="4:5" x14ac:dyDescent="0.25">
      <c r="D45018" s="31">
        <v>-249.86799999999999</v>
      </c>
      <c r="E45018" s="28">
        <v>494.91899999999998</v>
      </c>
    </row>
    <row r="45019" spans="4:5" x14ac:dyDescent="0.25">
      <c r="D45019" s="31">
        <v>-249.852</v>
      </c>
      <c r="E45019" s="28">
        <v>494.99900000000002</v>
      </c>
    </row>
    <row r="45020" spans="4:5" x14ac:dyDescent="0.25">
      <c r="D45020" s="31">
        <v>-249.83600000000001</v>
      </c>
      <c r="E45020" s="28">
        <v>495.07900000000001</v>
      </c>
    </row>
    <row r="45021" spans="4:5" x14ac:dyDescent="0.25">
      <c r="D45021" s="31">
        <v>-249.82</v>
      </c>
      <c r="E45021" s="28">
        <v>495.15899999999999</v>
      </c>
    </row>
    <row r="45022" spans="4:5" x14ac:dyDescent="0.25">
      <c r="D45022" s="31">
        <v>-249.804</v>
      </c>
      <c r="E45022" s="28">
        <v>495.23899999999998</v>
      </c>
    </row>
    <row r="45023" spans="4:5" x14ac:dyDescent="0.25">
      <c r="D45023" s="31">
        <v>-249.78800000000001</v>
      </c>
      <c r="E45023" s="28">
        <v>495.32</v>
      </c>
    </row>
    <row r="45024" spans="4:5" x14ac:dyDescent="0.25">
      <c r="D45024" s="31">
        <v>-249.77199999999999</v>
      </c>
      <c r="E45024" s="28">
        <v>495.4</v>
      </c>
    </row>
    <row r="45025" spans="4:5" x14ac:dyDescent="0.25">
      <c r="D45025" s="31">
        <v>-249.756</v>
      </c>
      <c r="E45025" s="28">
        <v>495.48</v>
      </c>
    </row>
    <row r="45026" spans="4:5" x14ac:dyDescent="0.25">
      <c r="D45026" s="31">
        <v>-249.74</v>
      </c>
      <c r="E45026" s="28">
        <v>495.56</v>
      </c>
    </row>
    <row r="45027" spans="4:5" x14ac:dyDescent="0.25">
      <c r="D45027" s="31">
        <v>-249.72399999999999</v>
      </c>
      <c r="E45027" s="28">
        <v>495.64</v>
      </c>
    </row>
    <row r="45028" spans="4:5" x14ac:dyDescent="0.25">
      <c r="D45028" s="31">
        <v>-249.708</v>
      </c>
      <c r="E45028" s="28">
        <v>495.721</v>
      </c>
    </row>
    <row r="45029" spans="4:5" x14ac:dyDescent="0.25">
      <c r="D45029" s="31">
        <v>-249.69200000000001</v>
      </c>
      <c r="E45029" s="28">
        <v>495.80099999999999</v>
      </c>
    </row>
    <row r="45030" spans="4:5" x14ac:dyDescent="0.25">
      <c r="D45030" s="31">
        <v>-249.67599999999999</v>
      </c>
      <c r="E45030" s="28">
        <v>495.88099999999997</v>
      </c>
    </row>
    <row r="45031" spans="4:5" x14ac:dyDescent="0.25">
      <c r="D45031" s="31">
        <v>-249.66</v>
      </c>
      <c r="E45031" s="28">
        <v>495.96100000000001</v>
      </c>
    </row>
    <row r="45032" spans="4:5" x14ac:dyDescent="0.25">
      <c r="D45032" s="31">
        <v>-249.64400000000001</v>
      </c>
      <c r="E45032" s="28">
        <v>496.041</v>
      </c>
    </row>
    <row r="45033" spans="4:5" x14ac:dyDescent="0.25">
      <c r="D45033" s="31">
        <v>-249.62799999999999</v>
      </c>
      <c r="E45033" s="28">
        <v>496.12200000000001</v>
      </c>
    </row>
    <row r="45034" spans="4:5" x14ac:dyDescent="0.25">
      <c r="D45034" s="31">
        <v>-249.61199999999999</v>
      </c>
      <c r="E45034" s="28">
        <v>496.202</v>
      </c>
    </row>
    <row r="45035" spans="4:5" x14ac:dyDescent="0.25">
      <c r="D45035" s="31">
        <v>-249.596</v>
      </c>
      <c r="E45035" s="28">
        <v>496.28199999999998</v>
      </c>
    </row>
    <row r="45036" spans="4:5" x14ac:dyDescent="0.25">
      <c r="D45036" s="31">
        <v>-249.58</v>
      </c>
      <c r="E45036" s="28">
        <v>496.36200000000002</v>
      </c>
    </row>
    <row r="45037" spans="4:5" x14ac:dyDescent="0.25">
      <c r="D45037" s="31">
        <v>-249.56399999999999</v>
      </c>
      <c r="E45037" s="28">
        <v>496.44200000000001</v>
      </c>
    </row>
    <row r="45038" spans="4:5" x14ac:dyDescent="0.25">
      <c r="D45038" s="31">
        <v>-249.548</v>
      </c>
      <c r="E45038" s="28">
        <v>496.52300000000002</v>
      </c>
    </row>
    <row r="45039" spans="4:5" x14ac:dyDescent="0.25">
      <c r="D45039" s="31">
        <v>-249.53200000000001</v>
      </c>
      <c r="E45039" s="28">
        <v>496.60300000000001</v>
      </c>
    </row>
    <row r="45040" spans="4:5" x14ac:dyDescent="0.25">
      <c r="D45040" s="31">
        <v>-249.51599999999999</v>
      </c>
      <c r="E45040" s="28">
        <v>496.68299999999999</v>
      </c>
    </row>
    <row r="45041" spans="4:5" x14ac:dyDescent="0.25">
      <c r="D45041" s="31">
        <v>-249.5</v>
      </c>
      <c r="E45041" s="28">
        <v>496.76299999999998</v>
      </c>
    </row>
    <row r="45042" spans="4:5" x14ac:dyDescent="0.25">
      <c r="D45042" s="31">
        <v>-249.48400000000001</v>
      </c>
      <c r="E45042" s="28">
        <v>496.84399999999999</v>
      </c>
    </row>
    <row r="45043" spans="4:5" x14ac:dyDescent="0.25">
      <c r="D45043" s="31">
        <v>-249.46799999999999</v>
      </c>
      <c r="E45043" s="28">
        <v>496.92399999999998</v>
      </c>
    </row>
    <row r="45044" spans="4:5" x14ac:dyDescent="0.25">
      <c r="D45044" s="31">
        <v>-249.452</v>
      </c>
      <c r="E45044" s="28">
        <v>497.00400000000002</v>
      </c>
    </row>
    <row r="45045" spans="4:5" x14ac:dyDescent="0.25">
      <c r="D45045" s="31">
        <v>-249.43600000000001</v>
      </c>
      <c r="E45045" s="28">
        <v>497.084</v>
      </c>
    </row>
    <row r="45046" spans="4:5" x14ac:dyDescent="0.25">
      <c r="D45046" s="31">
        <v>-249.42</v>
      </c>
      <c r="E45046" s="28">
        <v>497.16500000000002</v>
      </c>
    </row>
    <row r="45047" spans="4:5" x14ac:dyDescent="0.25">
      <c r="D45047" s="31">
        <v>-249.404</v>
      </c>
      <c r="E45047" s="28">
        <v>497.245</v>
      </c>
    </row>
    <row r="45048" spans="4:5" x14ac:dyDescent="0.25">
      <c r="D45048" s="31">
        <v>-249.38800000000001</v>
      </c>
      <c r="E45048" s="28">
        <v>497.32499999999999</v>
      </c>
    </row>
    <row r="45049" spans="4:5" x14ac:dyDescent="0.25">
      <c r="D45049" s="31">
        <v>-249.37200000000001</v>
      </c>
      <c r="E45049" s="28">
        <v>497.40600000000001</v>
      </c>
    </row>
    <row r="45050" spans="4:5" x14ac:dyDescent="0.25">
      <c r="D45050" s="31">
        <v>-249.35599999999999</v>
      </c>
      <c r="E45050" s="28">
        <v>497.48599999999999</v>
      </c>
    </row>
    <row r="45051" spans="4:5" x14ac:dyDescent="0.25">
      <c r="D45051" s="31">
        <v>-249.34</v>
      </c>
      <c r="E45051" s="28">
        <v>497.56599999999997</v>
      </c>
    </row>
    <row r="45052" spans="4:5" x14ac:dyDescent="0.25">
      <c r="D45052" s="31">
        <v>-249.32400000000001</v>
      </c>
      <c r="E45052" s="28">
        <v>497.64600000000002</v>
      </c>
    </row>
    <row r="45053" spans="4:5" x14ac:dyDescent="0.25">
      <c r="D45053" s="31">
        <v>-249.30799999999999</v>
      </c>
      <c r="E45053" s="28">
        <v>497.72699999999998</v>
      </c>
    </row>
    <row r="45054" spans="4:5" x14ac:dyDescent="0.25">
      <c r="D45054" s="31">
        <v>-249.292</v>
      </c>
      <c r="E45054" s="28">
        <v>497.80700000000002</v>
      </c>
    </row>
    <row r="45055" spans="4:5" x14ac:dyDescent="0.25">
      <c r="D45055" s="31">
        <v>-249.27600000000001</v>
      </c>
      <c r="E45055" s="28">
        <v>497.887</v>
      </c>
    </row>
    <row r="45056" spans="4:5" x14ac:dyDescent="0.25">
      <c r="D45056" s="31">
        <v>-249.26</v>
      </c>
      <c r="E45056" s="28">
        <v>497.96800000000002</v>
      </c>
    </row>
    <row r="45057" spans="4:5" x14ac:dyDescent="0.25">
      <c r="D45057" s="31">
        <v>-249.244</v>
      </c>
      <c r="E45057" s="28">
        <v>498.048</v>
      </c>
    </row>
    <row r="45058" spans="4:5" x14ac:dyDescent="0.25">
      <c r="D45058" s="31">
        <v>-249.22800000000001</v>
      </c>
      <c r="E45058" s="28">
        <v>498.12799999999999</v>
      </c>
    </row>
    <row r="45059" spans="4:5" x14ac:dyDescent="0.25">
      <c r="D45059" s="31">
        <v>-249.21199999999999</v>
      </c>
      <c r="E45059" s="28">
        <v>498.209</v>
      </c>
    </row>
    <row r="45060" spans="4:5" x14ac:dyDescent="0.25">
      <c r="D45060" s="31">
        <v>-249.196</v>
      </c>
      <c r="E45060" s="28">
        <v>498.28899999999999</v>
      </c>
    </row>
    <row r="45061" spans="4:5" x14ac:dyDescent="0.25">
      <c r="D45061" s="31">
        <v>-249.18</v>
      </c>
      <c r="E45061" s="28">
        <v>498.36900000000003</v>
      </c>
    </row>
    <row r="45062" spans="4:5" x14ac:dyDescent="0.25">
      <c r="D45062" s="31">
        <v>-249.16399999999999</v>
      </c>
      <c r="E45062" s="28">
        <v>498.45</v>
      </c>
    </row>
    <row r="45063" spans="4:5" x14ac:dyDescent="0.25">
      <c r="D45063" s="31">
        <v>-249.148</v>
      </c>
      <c r="E45063" s="28">
        <v>498.53</v>
      </c>
    </row>
    <row r="45064" spans="4:5" x14ac:dyDescent="0.25">
      <c r="D45064" s="31">
        <v>-249.13200000000001</v>
      </c>
      <c r="E45064" s="28">
        <v>498.61</v>
      </c>
    </row>
    <row r="45065" spans="4:5" x14ac:dyDescent="0.25">
      <c r="D45065" s="31">
        <v>-249.11600000000001</v>
      </c>
      <c r="E45065" s="28">
        <v>498.69099999999997</v>
      </c>
    </row>
    <row r="45066" spans="4:5" x14ac:dyDescent="0.25">
      <c r="D45066" s="31">
        <v>-249.1</v>
      </c>
      <c r="E45066" s="28">
        <v>498.77100000000002</v>
      </c>
    </row>
    <row r="45067" spans="4:5" x14ac:dyDescent="0.25">
      <c r="D45067" s="31">
        <v>-249.084</v>
      </c>
      <c r="E45067" s="28">
        <v>498.851</v>
      </c>
    </row>
    <row r="45068" spans="4:5" x14ac:dyDescent="0.25">
      <c r="D45068" s="31">
        <v>-249.06800000000001</v>
      </c>
      <c r="E45068" s="28">
        <v>498.93200000000002</v>
      </c>
    </row>
    <row r="45069" spans="4:5" x14ac:dyDescent="0.25">
      <c r="D45069" s="31">
        <v>-249.05199999999999</v>
      </c>
      <c r="E45069" s="28">
        <v>499.012</v>
      </c>
    </row>
    <row r="45070" spans="4:5" x14ac:dyDescent="0.25">
      <c r="D45070" s="31">
        <v>-249.036</v>
      </c>
      <c r="E45070" s="28">
        <v>499.09300000000002</v>
      </c>
    </row>
    <row r="45071" spans="4:5" x14ac:dyDescent="0.25">
      <c r="D45071" s="31">
        <v>-249.02099999999999</v>
      </c>
      <c r="E45071" s="28">
        <v>499.173</v>
      </c>
    </row>
    <row r="45072" spans="4:5" x14ac:dyDescent="0.25">
      <c r="D45072" s="31">
        <v>-249.005</v>
      </c>
      <c r="E45072" s="28">
        <v>499.25299999999999</v>
      </c>
    </row>
    <row r="45073" spans="4:5" x14ac:dyDescent="0.25">
      <c r="D45073" s="31">
        <v>-248.989</v>
      </c>
      <c r="E45073" s="28">
        <v>499.334</v>
      </c>
    </row>
    <row r="45074" spans="4:5" x14ac:dyDescent="0.25">
      <c r="D45074" s="31">
        <v>-248.97300000000001</v>
      </c>
      <c r="E45074" s="28">
        <v>499.41399999999999</v>
      </c>
    </row>
    <row r="45075" spans="4:5" x14ac:dyDescent="0.25">
      <c r="D45075" s="31">
        <v>-248.95699999999999</v>
      </c>
      <c r="E45075" s="28">
        <v>499.495</v>
      </c>
    </row>
    <row r="45076" spans="4:5" x14ac:dyDescent="0.25">
      <c r="D45076" s="31">
        <v>-248.941</v>
      </c>
      <c r="E45076" s="28">
        <v>499.57499999999999</v>
      </c>
    </row>
    <row r="45077" spans="4:5" x14ac:dyDescent="0.25">
      <c r="D45077" s="31">
        <v>-248.92500000000001</v>
      </c>
      <c r="E45077" s="28">
        <v>499.65499999999997</v>
      </c>
    </row>
    <row r="45078" spans="4:5" x14ac:dyDescent="0.25">
      <c r="D45078" s="31">
        <v>-248.90899999999999</v>
      </c>
      <c r="E45078" s="28">
        <v>499.73599999999999</v>
      </c>
    </row>
    <row r="45079" spans="4:5" x14ac:dyDescent="0.25">
      <c r="D45079" s="31">
        <v>-248.893</v>
      </c>
      <c r="E45079" s="28">
        <v>499.81599999999997</v>
      </c>
    </row>
    <row r="45080" spans="4:5" x14ac:dyDescent="0.25">
      <c r="D45080" s="31">
        <v>-248.87700000000001</v>
      </c>
      <c r="E45080" s="28">
        <v>499.89699999999999</v>
      </c>
    </row>
    <row r="45081" spans="4:5" x14ac:dyDescent="0.25">
      <c r="D45081" s="31">
        <v>-248.86099999999999</v>
      </c>
      <c r="E45081" s="28">
        <v>499.97699999999998</v>
      </c>
    </row>
    <row r="45082" spans="4:5" x14ac:dyDescent="0.25">
      <c r="D45082" s="31">
        <v>-248.845</v>
      </c>
      <c r="E45082" s="28">
        <v>500.05700000000002</v>
      </c>
    </row>
    <row r="45083" spans="4:5" x14ac:dyDescent="0.25">
      <c r="D45083" s="31">
        <v>-248.82900000000001</v>
      </c>
      <c r="E45083" s="28">
        <v>500.13799999999998</v>
      </c>
    </row>
    <row r="45084" spans="4:5" x14ac:dyDescent="0.25">
      <c r="D45084" s="31">
        <v>-248.81299999999999</v>
      </c>
      <c r="E45084" s="28">
        <v>500.21800000000002</v>
      </c>
    </row>
    <row r="45085" spans="4:5" x14ac:dyDescent="0.25">
      <c r="D45085" s="31">
        <v>-248.797</v>
      </c>
      <c r="E45085" s="28">
        <v>500.29899999999998</v>
      </c>
    </row>
    <row r="45086" spans="4:5" x14ac:dyDescent="0.25">
      <c r="D45086" s="31">
        <v>-248.78100000000001</v>
      </c>
      <c r="E45086" s="28">
        <v>500.37900000000002</v>
      </c>
    </row>
    <row r="45087" spans="4:5" x14ac:dyDescent="0.25">
      <c r="D45087" s="31">
        <v>-248.76499999999999</v>
      </c>
      <c r="E45087" s="28">
        <v>500.46</v>
      </c>
    </row>
    <row r="45088" spans="4:5" x14ac:dyDescent="0.25">
      <c r="D45088" s="31">
        <v>-248.749</v>
      </c>
      <c r="E45088" s="28">
        <v>500.54</v>
      </c>
    </row>
    <row r="45089" spans="4:5" x14ac:dyDescent="0.25">
      <c r="D45089" s="31">
        <v>-248.733</v>
      </c>
      <c r="E45089" s="28">
        <v>500.62099999999998</v>
      </c>
    </row>
    <row r="45090" spans="4:5" x14ac:dyDescent="0.25">
      <c r="D45090" s="31">
        <v>-248.71700000000001</v>
      </c>
      <c r="E45090" s="28">
        <v>500.70100000000002</v>
      </c>
    </row>
    <row r="45091" spans="4:5" x14ac:dyDescent="0.25">
      <c r="D45091" s="31">
        <v>-248.70099999999999</v>
      </c>
      <c r="E45091" s="28">
        <v>500.78199999999998</v>
      </c>
    </row>
    <row r="45092" spans="4:5" x14ac:dyDescent="0.25">
      <c r="D45092" s="31">
        <v>-248.685</v>
      </c>
      <c r="E45092" s="28">
        <v>500.86200000000002</v>
      </c>
    </row>
    <row r="45093" spans="4:5" x14ac:dyDescent="0.25">
      <c r="D45093" s="31">
        <v>-248.66900000000001</v>
      </c>
      <c r="E45093" s="28">
        <v>500.94299999999998</v>
      </c>
    </row>
    <row r="45094" spans="4:5" x14ac:dyDescent="0.25">
      <c r="D45094" s="31">
        <v>-248.65299999999999</v>
      </c>
      <c r="E45094" s="28">
        <v>501.02300000000002</v>
      </c>
    </row>
    <row r="45095" spans="4:5" x14ac:dyDescent="0.25">
      <c r="D45095" s="31">
        <v>-248.637</v>
      </c>
      <c r="E45095" s="28">
        <v>501.10300000000001</v>
      </c>
    </row>
    <row r="45096" spans="4:5" x14ac:dyDescent="0.25">
      <c r="D45096" s="31">
        <v>-248.62100000000001</v>
      </c>
      <c r="E45096" s="28">
        <v>501.18400000000003</v>
      </c>
    </row>
    <row r="45097" spans="4:5" x14ac:dyDescent="0.25">
      <c r="D45097" s="31">
        <v>-248.60499999999999</v>
      </c>
      <c r="E45097" s="28">
        <v>501.26400000000001</v>
      </c>
    </row>
    <row r="45098" spans="4:5" x14ac:dyDescent="0.25">
      <c r="D45098" s="31">
        <v>-248.589</v>
      </c>
      <c r="E45098" s="28">
        <v>501.34500000000003</v>
      </c>
    </row>
    <row r="45099" spans="4:5" x14ac:dyDescent="0.25">
      <c r="D45099" s="31">
        <v>-248.57300000000001</v>
      </c>
      <c r="E45099" s="28">
        <v>501.42500000000001</v>
      </c>
    </row>
    <row r="45100" spans="4:5" x14ac:dyDescent="0.25">
      <c r="D45100" s="31">
        <v>-248.55699999999999</v>
      </c>
      <c r="E45100" s="28">
        <v>501.50599999999997</v>
      </c>
    </row>
    <row r="45101" spans="4:5" x14ac:dyDescent="0.25">
      <c r="D45101" s="31">
        <v>-248.541</v>
      </c>
      <c r="E45101" s="28">
        <v>501.58600000000001</v>
      </c>
    </row>
    <row r="45102" spans="4:5" x14ac:dyDescent="0.25">
      <c r="D45102" s="31">
        <v>-248.52500000000001</v>
      </c>
      <c r="E45102" s="28">
        <v>501.66699999999997</v>
      </c>
    </row>
    <row r="45103" spans="4:5" x14ac:dyDescent="0.25">
      <c r="D45103" s="31">
        <v>-248.50899999999999</v>
      </c>
      <c r="E45103" s="28">
        <v>501.74799999999999</v>
      </c>
    </row>
    <row r="45104" spans="4:5" x14ac:dyDescent="0.25">
      <c r="D45104" s="31">
        <v>-248.49299999999999</v>
      </c>
      <c r="E45104" s="28">
        <v>501.82799999999997</v>
      </c>
    </row>
    <row r="45105" spans="4:5" x14ac:dyDescent="0.25">
      <c r="D45105" s="31">
        <v>-248.477</v>
      </c>
      <c r="E45105" s="28">
        <v>501.90899999999999</v>
      </c>
    </row>
    <row r="45106" spans="4:5" x14ac:dyDescent="0.25">
      <c r="D45106" s="31">
        <v>-248.46100000000001</v>
      </c>
      <c r="E45106" s="28">
        <v>501.98899999999998</v>
      </c>
    </row>
    <row r="45107" spans="4:5" x14ac:dyDescent="0.25">
      <c r="D45107" s="31">
        <v>-248.44499999999999</v>
      </c>
      <c r="E45107" s="28">
        <v>502.07</v>
      </c>
    </row>
    <row r="45108" spans="4:5" x14ac:dyDescent="0.25">
      <c r="D45108" s="31">
        <v>-248.429</v>
      </c>
      <c r="E45108" s="28">
        <v>502.15</v>
      </c>
    </row>
    <row r="45109" spans="4:5" x14ac:dyDescent="0.25">
      <c r="D45109" s="31">
        <v>-248.41300000000001</v>
      </c>
      <c r="E45109" s="28">
        <v>502.23099999999999</v>
      </c>
    </row>
    <row r="45110" spans="4:5" x14ac:dyDescent="0.25">
      <c r="D45110" s="31">
        <v>-248.39699999999999</v>
      </c>
      <c r="E45110" s="28">
        <v>502.31099999999998</v>
      </c>
    </row>
    <row r="45111" spans="4:5" x14ac:dyDescent="0.25">
      <c r="D45111" s="31">
        <v>-248.381</v>
      </c>
      <c r="E45111" s="28">
        <v>502.392</v>
      </c>
    </row>
    <row r="45112" spans="4:5" x14ac:dyDescent="0.25">
      <c r="D45112" s="31">
        <v>-248.36500000000001</v>
      </c>
      <c r="E45112" s="28">
        <v>502.47199999999998</v>
      </c>
    </row>
    <row r="45113" spans="4:5" x14ac:dyDescent="0.25">
      <c r="D45113" s="31">
        <v>-248.34899999999999</v>
      </c>
      <c r="E45113" s="28">
        <v>502.553</v>
      </c>
    </row>
    <row r="45114" spans="4:5" x14ac:dyDescent="0.25">
      <c r="D45114" s="31">
        <v>-248.333</v>
      </c>
      <c r="E45114" s="28">
        <v>502.63400000000001</v>
      </c>
    </row>
    <row r="45115" spans="4:5" x14ac:dyDescent="0.25">
      <c r="D45115" s="31">
        <v>-248.31700000000001</v>
      </c>
      <c r="E45115" s="28">
        <v>502.714</v>
      </c>
    </row>
    <row r="45116" spans="4:5" x14ac:dyDescent="0.25">
      <c r="D45116" s="31">
        <v>-248.30099999999999</v>
      </c>
      <c r="E45116" s="28">
        <v>502.79500000000002</v>
      </c>
    </row>
    <row r="45117" spans="4:5" x14ac:dyDescent="0.25">
      <c r="D45117" s="31">
        <v>-248.285</v>
      </c>
      <c r="E45117" s="28">
        <v>502.875</v>
      </c>
    </row>
    <row r="45118" spans="4:5" x14ac:dyDescent="0.25">
      <c r="D45118" s="31">
        <v>-248.26900000000001</v>
      </c>
      <c r="E45118" s="28">
        <v>502.95600000000002</v>
      </c>
    </row>
    <row r="45119" spans="4:5" x14ac:dyDescent="0.25">
      <c r="D45119" s="31">
        <v>-248.25299999999999</v>
      </c>
      <c r="E45119" s="28">
        <v>503.036</v>
      </c>
    </row>
    <row r="45120" spans="4:5" x14ac:dyDescent="0.25">
      <c r="D45120" s="31">
        <v>-248.23699999999999</v>
      </c>
      <c r="E45120" s="28">
        <v>503.11700000000002</v>
      </c>
    </row>
    <row r="45121" spans="4:5" x14ac:dyDescent="0.25">
      <c r="D45121" s="31">
        <v>-248.221</v>
      </c>
      <c r="E45121" s="28">
        <v>503.19799999999998</v>
      </c>
    </row>
    <row r="45122" spans="4:5" x14ac:dyDescent="0.25">
      <c r="D45122" s="31">
        <v>-248.20500000000001</v>
      </c>
      <c r="E45122" s="28">
        <v>503.27800000000002</v>
      </c>
    </row>
    <row r="45123" spans="4:5" x14ac:dyDescent="0.25">
      <c r="D45123" s="31">
        <v>-248.18899999999999</v>
      </c>
      <c r="E45123" s="28">
        <v>503.35899999999998</v>
      </c>
    </row>
    <row r="45124" spans="4:5" x14ac:dyDescent="0.25">
      <c r="D45124" s="31">
        <v>-248.173</v>
      </c>
      <c r="E45124" s="28">
        <v>503.43900000000002</v>
      </c>
    </row>
    <row r="45125" spans="4:5" x14ac:dyDescent="0.25">
      <c r="D45125" s="31">
        <v>-248.15700000000001</v>
      </c>
      <c r="E45125" s="28">
        <v>503.52</v>
      </c>
    </row>
    <row r="45126" spans="4:5" x14ac:dyDescent="0.25">
      <c r="D45126" s="31">
        <v>-248.14099999999999</v>
      </c>
      <c r="E45126" s="28">
        <v>503.601</v>
      </c>
    </row>
    <row r="45127" spans="4:5" x14ac:dyDescent="0.25">
      <c r="D45127" s="31">
        <v>-248.125</v>
      </c>
      <c r="E45127" s="28">
        <v>503.68099999999998</v>
      </c>
    </row>
    <row r="45128" spans="4:5" x14ac:dyDescent="0.25">
      <c r="D45128" s="31">
        <v>-248.10900000000001</v>
      </c>
      <c r="E45128" s="28">
        <v>503.762</v>
      </c>
    </row>
    <row r="45129" spans="4:5" x14ac:dyDescent="0.25">
      <c r="D45129" s="31">
        <v>-248.09299999999999</v>
      </c>
      <c r="E45129" s="28">
        <v>503.84300000000002</v>
      </c>
    </row>
    <row r="45130" spans="4:5" x14ac:dyDescent="0.25">
      <c r="D45130" s="31">
        <v>-248.077</v>
      </c>
      <c r="E45130" s="28">
        <v>503.923</v>
      </c>
    </row>
    <row r="45131" spans="4:5" x14ac:dyDescent="0.25">
      <c r="D45131" s="31">
        <v>-248.06100000000001</v>
      </c>
      <c r="E45131" s="28">
        <v>504.00400000000002</v>
      </c>
    </row>
    <row r="45132" spans="4:5" x14ac:dyDescent="0.25">
      <c r="D45132" s="31">
        <v>-248.04499999999999</v>
      </c>
      <c r="E45132" s="28">
        <v>504.08499999999998</v>
      </c>
    </row>
    <row r="45133" spans="4:5" x14ac:dyDescent="0.25">
      <c r="D45133" s="31">
        <v>-248.029</v>
      </c>
      <c r="E45133" s="28">
        <v>504.16500000000002</v>
      </c>
    </row>
    <row r="45134" spans="4:5" x14ac:dyDescent="0.25">
      <c r="D45134" s="31">
        <v>-248.01300000000001</v>
      </c>
      <c r="E45134" s="28">
        <v>504.24599999999998</v>
      </c>
    </row>
    <row r="45135" spans="4:5" x14ac:dyDescent="0.25">
      <c r="D45135" s="31">
        <v>-247.99700000000001</v>
      </c>
      <c r="E45135" s="28">
        <v>504.32600000000002</v>
      </c>
    </row>
    <row r="45136" spans="4:5" x14ac:dyDescent="0.25">
      <c r="D45136" s="31">
        <v>-247.98099999999999</v>
      </c>
      <c r="E45136" s="28">
        <v>504.40699999999998</v>
      </c>
    </row>
    <row r="45137" spans="4:5" x14ac:dyDescent="0.25">
      <c r="D45137" s="31">
        <v>-247.965</v>
      </c>
      <c r="E45137" s="28">
        <v>504.488</v>
      </c>
    </row>
    <row r="45138" spans="4:5" x14ac:dyDescent="0.25">
      <c r="D45138" s="31">
        <v>-247.94900000000001</v>
      </c>
      <c r="E45138" s="28">
        <v>504.56799999999998</v>
      </c>
    </row>
    <row r="45139" spans="4:5" x14ac:dyDescent="0.25">
      <c r="D45139" s="31">
        <v>-247.93299999999999</v>
      </c>
      <c r="E45139" s="28">
        <v>504.649</v>
      </c>
    </row>
    <row r="45140" spans="4:5" x14ac:dyDescent="0.25">
      <c r="D45140" s="31">
        <v>-247.917</v>
      </c>
      <c r="E45140" s="28">
        <v>504.73</v>
      </c>
    </row>
    <row r="45141" spans="4:5" x14ac:dyDescent="0.25">
      <c r="D45141" s="31">
        <v>-247.90100000000001</v>
      </c>
      <c r="E45141" s="28">
        <v>504.81</v>
      </c>
    </row>
    <row r="45142" spans="4:5" x14ac:dyDescent="0.25">
      <c r="D45142" s="31">
        <v>-247.88499999999999</v>
      </c>
      <c r="E45142" s="28">
        <v>504.89100000000002</v>
      </c>
    </row>
    <row r="45143" spans="4:5" x14ac:dyDescent="0.25">
      <c r="D45143" s="31">
        <v>-247.869</v>
      </c>
      <c r="E45143" s="28">
        <v>504.97199999999998</v>
      </c>
    </row>
    <row r="45144" spans="4:5" x14ac:dyDescent="0.25">
      <c r="D45144" s="31">
        <v>-247.85300000000001</v>
      </c>
      <c r="E45144" s="28">
        <v>505.053</v>
      </c>
    </row>
    <row r="45145" spans="4:5" x14ac:dyDescent="0.25">
      <c r="D45145" s="31">
        <v>-247.83699999999999</v>
      </c>
      <c r="E45145" s="28">
        <v>505.13299999999998</v>
      </c>
    </row>
    <row r="45146" spans="4:5" x14ac:dyDescent="0.25">
      <c r="D45146" s="31">
        <v>-247.821</v>
      </c>
      <c r="E45146" s="28">
        <v>505.214</v>
      </c>
    </row>
    <row r="45147" spans="4:5" x14ac:dyDescent="0.25">
      <c r="D45147" s="31">
        <v>-247.80500000000001</v>
      </c>
      <c r="E45147" s="28">
        <v>505.29500000000002</v>
      </c>
    </row>
    <row r="45148" spans="4:5" x14ac:dyDescent="0.25">
      <c r="D45148" s="31">
        <v>-247.78899999999999</v>
      </c>
      <c r="E45148" s="28">
        <v>505.375</v>
      </c>
    </row>
    <row r="45149" spans="4:5" x14ac:dyDescent="0.25">
      <c r="D45149" s="31">
        <v>-247.773</v>
      </c>
      <c r="E45149" s="28">
        <v>505.45600000000002</v>
      </c>
    </row>
    <row r="45150" spans="4:5" x14ac:dyDescent="0.25">
      <c r="D45150" s="31">
        <v>-247.75700000000001</v>
      </c>
      <c r="E45150" s="28">
        <v>505.53699999999998</v>
      </c>
    </row>
    <row r="45151" spans="4:5" x14ac:dyDescent="0.25">
      <c r="D45151" s="31">
        <v>-247.74100000000001</v>
      </c>
      <c r="E45151" s="28">
        <v>505.61799999999999</v>
      </c>
    </row>
    <row r="45152" spans="4:5" x14ac:dyDescent="0.25">
      <c r="D45152" s="31">
        <v>-247.72499999999999</v>
      </c>
      <c r="E45152" s="28">
        <v>505.69799999999998</v>
      </c>
    </row>
    <row r="45153" spans="4:5" x14ac:dyDescent="0.25">
      <c r="D45153" s="31">
        <v>-247.709</v>
      </c>
      <c r="E45153" s="28">
        <v>505.779</v>
      </c>
    </row>
    <row r="45154" spans="4:5" x14ac:dyDescent="0.25">
      <c r="D45154" s="31">
        <v>-247.69300000000001</v>
      </c>
      <c r="E45154" s="28">
        <v>505.86</v>
      </c>
    </row>
    <row r="45155" spans="4:5" x14ac:dyDescent="0.25">
      <c r="D45155" s="31">
        <v>-247.67699999999999</v>
      </c>
      <c r="E45155" s="28">
        <v>505.94</v>
      </c>
    </row>
    <row r="45156" spans="4:5" x14ac:dyDescent="0.25">
      <c r="D45156" s="31">
        <v>-247.661</v>
      </c>
      <c r="E45156" s="28">
        <v>506.02100000000002</v>
      </c>
    </row>
    <row r="45157" spans="4:5" x14ac:dyDescent="0.25">
      <c r="D45157" s="31">
        <v>-247.64500000000001</v>
      </c>
      <c r="E45157" s="28">
        <v>506.10199999999998</v>
      </c>
    </row>
    <row r="45158" spans="4:5" x14ac:dyDescent="0.25">
      <c r="D45158" s="31">
        <v>-247.62899999999999</v>
      </c>
      <c r="E45158" s="28">
        <v>506.18299999999999</v>
      </c>
    </row>
    <row r="45159" spans="4:5" x14ac:dyDescent="0.25">
      <c r="D45159" s="31">
        <v>-247.613</v>
      </c>
      <c r="E45159" s="28">
        <v>506.26299999999998</v>
      </c>
    </row>
    <row r="45160" spans="4:5" x14ac:dyDescent="0.25">
      <c r="D45160" s="31">
        <v>-247.59700000000001</v>
      </c>
      <c r="E45160" s="28">
        <v>506.34399999999999</v>
      </c>
    </row>
    <row r="45161" spans="4:5" x14ac:dyDescent="0.25">
      <c r="D45161" s="31">
        <v>-247.58099999999999</v>
      </c>
      <c r="E45161" s="28">
        <v>506.42500000000001</v>
      </c>
    </row>
    <row r="45162" spans="4:5" x14ac:dyDescent="0.25">
      <c r="D45162" s="31">
        <v>-247.565</v>
      </c>
      <c r="E45162" s="28">
        <v>506.50599999999997</v>
      </c>
    </row>
    <row r="45163" spans="4:5" x14ac:dyDescent="0.25">
      <c r="D45163" s="31">
        <v>-247.54900000000001</v>
      </c>
      <c r="E45163" s="28">
        <v>506.58600000000001</v>
      </c>
    </row>
    <row r="45164" spans="4:5" x14ac:dyDescent="0.25">
      <c r="D45164" s="31">
        <v>-247.53299999999999</v>
      </c>
      <c r="E45164" s="28">
        <v>506.66699999999997</v>
      </c>
    </row>
    <row r="45165" spans="4:5" x14ac:dyDescent="0.25">
      <c r="D45165" s="31">
        <v>-247.517</v>
      </c>
      <c r="E45165" s="28">
        <v>506.74799999999999</v>
      </c>
    </row>
    <row r="45166" spans="4:5" x14ac:dyDescent="0.25">
      <c r="D45166" s="31">
        <v>-247.501</v>
      </c>
      <c r="E45166" s="28">
        <v>506.82900000000001</v>
      </c>
    </row>
    <row r="45167" spans="4:5" x14ac:dyDescent="0.25">
      <c r="D45167" s="31">
        <v>-247.48500000000001</v>
      </c>
      <c r="E45167" s="28">
        <v>506.91</v>
      </c>
    </row>
    <row r="45168" spans="4:5" x14ac:dyDescent="0.25">
      <c r="D45168" s="31">
        <v>-247.46899999999999</v>
      </c>
      <c r="E45168" s="28">
        <v>506.99</v>
      </c>
    </row>
    <row r="45169" spans="4:5" x14ac:dyDescent="0.25">
      <c r="D45169" s="31">
        <v>-247.453</v>
      </c>
      <c r="E45169" s="28">
        <v>507.07100000000003</v>
      </c>
    </row>
    <row r="45170" spans="4:5" x14ac:dyDescent="0.25">
      <c r="D45170" s="31">
        <v>-247.43700000000001</v>
      </c>
      <c r="E45170" s="28">
        <v>507.15199999999999</v>
      </c>
    </row>
    <row r="45171" spans="4:5" x14ac:dyDescent="0.25">
      <c r="D45171" s="31">
        <v>-247.42099999999999</v>
      </c>
      <c r="E45171" s="28">
        <v>507.233</v>
      </c>
    </row>
    <row r="45172" spans="4:5" x14ac:dyDescent="0.25">
      <c r="D45172" s="31">
        <v>-247.405</v>
      </c>
      <c r="E45172" s="28">
        <v>507.31400000000002</v>
      </c>
    </row>
    <row r="45173" spans="4:5" x14ac:dyDescent="0.25">
      <c r="D45173" s="31">
        <v>-247.38900000000001</v>
      </c>
      <c r="E45173" s="28">
        <v>507.39400000000001</v>
      </c>
    </row>
    <row r="45174" spans="4:5" x14ac:dyDescent="0.25">
      <c r="D45174" s="31">
        <v>-247.37299999999999</v>
      </c>
      <c r="E45174" s="28">
        <v>507.47500000000002</v>
      </c>
    </row>
    <row r="45175" spans="4:5" x14ac:dyDescent="0.25">
      <c r="D45175" s="31">
        <v>-247.357</v>
      </c>
      <c r="E45175" s="28">
        <v>507.55599999999998</v>
      </c>
    </row>
    <row r="45176" spans="4:5" x14ac:dyDescent="0.25">
      <c r="D45176" s="31">
        <v>-247.34100000000001</v>
      </c>
      <c r="E45176" s="28">
        <v>507.637</v>
      </c>
    </row>
    <row r="45177" spans="4:5" x14ac:dyDescent="0.25">
      <c r="D45177" s="31">
        <v>-247.32499999999999</v>
      </c>
      <c r="E45177" s="28">
        <v>507.71800000000002</v>
      </c>
    </row>
    <row r="45178" spans="4:5" x14ac:dyDescent="0.25">
      <c r="D45178" s="31">
        <v>-247.309</v>
      </c>
      <c r="E45178" s="28">
        <v>507.798</v>
      </c>
    </row>
    <row r="45179" spans="4:5" x14ac:dyDescent="0.25">
      <c r="D45179" s="31">
        <v>-247.29300000000001</v>
      </c>
      <c r="E45179" s="28">
        <v>507.87900000000002</v>
      </c>
    </row>
    <row r="45180" spans="4:5" x14ac:dyDescent="0.25">
      <c r="D45180" s="31">
        <v>-247.27699999999999</v>
      </c>
      <c r="E45180" s="28">
        <v>507.96</v>
      </c>
    </row>
    <row r="45181" spans="4:5" x14ac:dyDescent="0.25">
      <c r="D45181" s="31">
        <v>-247.261</v>
      </c>
      <c r="E45181" s="28">
        <v>508.041</v>
      </c>
    </row>
    <row r="45182" spans="4:5" x14ac:dyDescent="0.25">
      <c r="D45182" s="31">
        <v>-247.245</v>
      </c>
      <c r="E45182" s="28">
        <v>508.12200000000001</v>
      </c>
    </row>
    <row r="45183" spans="4:5" x14ac:dyDescent="0.25">
      <c r="D45183" s="31">
        <v>-247.22900000000001</v>
      </c>
      <c r="E45183" s="28">
        <v>508.20299999999997</v>
      </c>
    </row>
    <row r="45184" spans="4:5" x14ac:dyDescent="0.25">
      <c r="D45184" s="31">
        <v>-247.214</v>
      </c>
      <c r="E45184" s="28">
        <v>508.28300000000002</v>
      </c>
    </row>
    <row r="45185" spans="4:5" x14ac:dyDescent="0.25">
      <c r="D45185" s="31">
        <v>-247.19800000000001</v>
      </c>
      <c r="E45185" s="28">
        <v>508.36399999999998</v>
      </c>
    </row>
    <row r="45186" spans="4:5" x14ac:dyDescent="0.25">
      <c r="D45186" s="31">
        <v>-247.18199999999999</v>
      </c>
      <c r="E45186" s="28">
        <v>508.44499999999999</v>
      </c>
    </row>
    <row r="45187" spans="4:5" x14ac:dyDescent="0.25">
      <c r="D45187" s="31">
        <v>-247.166</v>
      </c>
      <c r="E45187" s="28">
        <v>508.52600000000001</v>
      </c>
    </row>
    <row r="45188" spans="4:5" x14ac:dyDescent="0.25">
      <c r="D45188" s="31">
        <v>-247.15</v>
      </c>
      <c r="E45188" s="28">
        <v>508.60700000000003</v>
      </c>
    </row>
    <row r="45189" spans="4:5" x14ac:dyDescent="0.25">
      <c r="D45189" s="31">
        <v>-247.13399999999999</v>
      </c>
      <c r="E45189" s="28">
        <v>508.68799999999999</v>
      </c>
    </row>
    <row r="45190" spans="4:5" x14ac:dyDescent="0.25">
      <c r="D45190" s="31">
        <v>-247.11799999999999</v>
      </c>
      <c r="E45190" s="28">
        <v>508.76900000000001</v>
      </c>
    </row>
    <row r="45191" spans="4:5" x14ac:dyDescent="0.25">
      <c r="D45191" s="31">
        <v>-247.102</v>
      </c>
      <c r="E45191" s="28">
        <v>508.84899999999999</v>
      </c>
    </row>
    <row r="45192" spans="4:5" x14ac:dyDescent="0.25">
      <c r="D45192" s="31">
        <v>-247.08600000000001</v>
      </c>
      <c r="E45192" s="28">
        <v>508.93</v>
      </c>
    </row>
    <row r="45193" spans="4:5" x14ac:dyDescent="0.25">
      <c r="D45193" s="31">
        <v>-247.07</v>
      </c>
      <c r="E45193" s="28">
        <v>509.01100000000002</v>
      </c>
    </row>
    <row r="45194" spans="4:5" x14ac:dyDescent="0.25">
      <c r="D45194" s="31">
        <v>-247.054</v>
      </c>
      <c r="E45194" s="28">
        <v>509.09199999999998</v>
      </c>
    </row>
    <row r="45195" spans="4:5" x14ac:dyDescent="0.25">
      <c r="D45195" s="31">
        <v>-247.03800000000001</v>
      </c>
      <c r="E45195" s="28">
        <v>509.173</v>
      </c>
    </row>
    <row r="45196" spans="4:5" x14ac:dyDescent="0.25">
      <c r="D45196" s="31">
        <v>-247.02199999999999</v>
      </c>
      <c r="E45196" s="28">
        <v>509.25400000000002</v>
      </c>
    </row>
    <row r="45197" spans="4:5" x14ac:dyDescent="0.25">
      <c r="D45197" s="31">
        <v>-247.006</v>
      </c>
      <c r="E45197" s="28">
        <v>509.33499999999998</v>
      </c>
    </row>
    <row r="45198" spans="4:5" x14ac:dyDescent="0.25">
      <c r="D45198" s="31">
        <v>-246.99</v>
      </c>
      <c r="E45198" s="28">
        <v>509.416</v>
      </c>
    </row>
    <row r="45199" spans="4:5" x14ac:dyDescent="0.25">
      <c r="D45199" s="31">
        <v>-246.97399999999999</v>
      </c>
      <c r="E45199" s="28">
        <v>509.49700000000001</v>
      </c>
    </row>
    <row r="45200" spans="4:5" x14ac:dyDescent="0.25">
      <c r="D45200" s="31">
        <v>-246.958</v>
      </c>
      <c r="E45200" s="28">
        <v>509.57799999999997</v>
      </c>
    </row>
    <row r="45201" spans="4:5" x14ac:dyDescent="0.25">
      <c r="D45201" s="31">
        <v>-246.94200000000001</v>
      </c>
      <c r="E45201" s="28">
        <v>509.65800000000002</v>
      </c>
    </row>
    <row r="45202" spans="4:5" x14ac:dyDescent="0.25">
      <c r="D45202" s="31">
        <v>-246.92599999999999</v>
      </c>
      <c r="E45202" s="28">
        <v>509.73899999999998</v>
      </c>
    </row>
    <row r="45203" spans="4:5" x14ac:dyDescent="0.25">
      <c r="D45203" s="31">
        <v>-246.91</v>
      </c>
      <c r="E45203" s="28">
        <v>509.82</v>
      </c>
    </row>
    <row r="45204" spans="4:5" x14ac:dyDescent="0.25">
      <c r="D45204" s="31">
        <v>-246.89400000000001</v>
      </c>
      <c r="E45204" s="28">
        <v>509.90100000000001</v>
      </c>
    </row>
    <row r="45205" spans="4:5" x14ac:dyDescent="0.25">
      <c r="D45205" s="31">
        <v>-246.87799999999999</v>
      </c>
      <c r="E45205" s="28">
        <v>509.98200000000003</v>
      </c>
    </row>
    <row r="45206" spans="4:5" x14ac:dyDescent="0.25">
      <c r="D45206" s="31">
        <v>-246.86199999999999</v>
      </c>
      <c r="E45206" s="28">
        <v>510.06299999999999</v>
      </c>
    </row>
    <row r="45207" spans="4:5" x14ac:dyDescent="0.25">
      <c r="D45207" s="31">
        <v>-246.846</v>
      </c>
      <c r="E45207" s="28">
        <v>510.14400000000001</v>
      </c>
    </row>
    <row r="45208" spans="4:5" x14ac:dyDescent="0.25">
      <c r="D45208" s="31">
        <v>-246.83</v>
      </c>
      <c r="E45208" s="28">
        <v>510.22500000000002</v>
      </c>
    </row>
    <row r="45209" spans="4:5" x14ac:dyDescent="0.25">
      <c r="D45209" s="31">
        <v>-246.81399999999999</v>
      </c>
      <c r="E45209" s="28">
        <v>510.30599999999998</v>
      </c>
    </row>
    <row r="45210" spans="4:5" x14ac:dyDescent="0.25">
      <c r="D45210" s="31">
        <v>-246.798</v>
      </c>
      <c r="E45210" s="28">
        <v>510.387</v>
      </c>
    </row>
    <row r="45211" spans="4:5" x14ac:dyDescent="0.25">
      <c r="D45211" s="31">
        <v>-246.78200000000001</v>
      </c>
      <c r="E45211" s="28">
        <v>510.46800000000002</v>
      </c>
    </row>
    <row r="45212" spans="4:5" x14ac:dyDescent="0.25">
      <c r="D45212" s="31">
        <v>-246.76599999999999</v>
      </c>
      <c r="E45212" s="28">
        <v>510.54899999999998</v>
      </c>
    </row>
    <row r="45213" spans="4:5" x14ac:dyDescent="0.25">
      <c r="D45213" s="31">
        <v>-246.75</v>
      </c>
      <c r="E45213" s="28">
        <v>510.63</v>
      </c>
    </row>
    <row r="45214" spans="4:5" x14ac:dyDescent="0.25">
      <c r="D45214" s="31">
        <v>-246.73400000000001</v>
      </c>
      <c r="E45214" s="28">
        <v>510.71100000000001</v>
      </c>
    </row>
    <row r="45215" spans="4:5" x14ac:dyDescent="0.25">
      <c r="D45215" s="31">
        <v>-246.71799999999999</v>
      </c>
      <c r="E45215" s="28">
        <v>510.79199999999997</v>
      </c>
    </row>
    <row r="45216" spans="4:5" x14ac:dyDescent="0.25">
      <c r="D45216" s="31">
        <v>-246.702</v>
      </c>
      <c r="E45216" s="28">
        <v>510.87299999999999</v>
      </c>
    </row>
    <row r="45217" spans="4:5" x14ac:dyDescent="0.25">
      <c r="D45217" s="31">
        <v>-246.68600000000001</v>
      </c>
      <c r="E45217" s="28">
        <v>510.95400000000001</v>
      </c>
    </row>
    <row r="45218" spans="4:5" x14ac:dyDescent="0.25">
      <c r="D45218" s="31">
        <v>-246.67</v>
      </c>
      <c r="E45218" s="28">
        <v>511.03399999999999</v>
      </c>
    </row>
    <row r="45219" spans="4:5" x14ac:dyDescent="0.25">
      <c r="D45219" s="31">
        <v>-246.654</v>
      </c>
      <c r="E45219" s="28">
        <v>511.11599999999999</v>
      </c>
    </row>
    <row r="45220" spans="4:5" x14ac:dyDescent="0.25">
      <c r="D45220" s="31">
        <v>-246.63800000000001</v>
      </c>
      <c r="E45220" s="28">
        <v>511.19600000000003</v>
      </c>
    </row>
    <row r="45221" spans="4:5" x14ac:dyDescent="0.25">
      <c r="D45221" s="31">
        <v>-246.62200000000001</v>
      </c>
      <c r="E45221" s="28">
        <v>511.27699999999999</v>
      </c>
    </row>
    <row r="45222" spans="4:5" x14ac:dyDescent="0.25">
      <c r="D45222" s="31">
        <v>-246.60599999999999</v>
      </c>
      <c r="E45222" s="28">
        <v>511.358</v>
      </c>
    </row>
    <row r="45223" spans="4:5" x14ac:dyDescent="0.25">
      <c r="D45223" s="31">
        <v>-246.59</v>
      </c>
      <c r="E45223" s="28">
        <v>511.43900000000002</v>
      </c>
    </row>
    <row r="45224" spans="4:5" x14ac:dyDescent="0.25">
      <c r="D45224" s="31">
        <v>-246.57400000000001</v>
      </c>
      <c r="E45224" s="28">
        <v>511.52</v>
      </c>
    </row>
    <row r="45225" spans="4:5" x14ac:dyDescent="0.25">
      <c r="D45225" s="31">
        <v>-246.55799999999999</v>
      </c>
      <c r="E45225" s="28">
        <v>511.601</v>
      </c>
    </row>
    <row r="45226" spans="4:5" x14ac:dyDescent="0.25">
      <c r="D45226" s="31">
        <v>-246.542</v>
      </c>
      <c r="E45226" s="28">
        <v>511.68200000000002</v>
      </c>
    </row>
    <row r="45227" spans="4:5" x14ac:dyDescent="0.25">
      <c r="D45227" s="31">
        <v>-246.52600000000001</v>
      </c>
      <c r="E45227" s="28">
        <v>511.76299999999998</v>
      </c>
    </row>
    <row r="45228" spans="4:5" x14ac:dyDescent="0.25">
      <c r="D45228" s="31">
        <v>-246.51</v>
      </c>
      <c r="E45228" s="28">
        <v>511.84399999999999</v>
      </c>
    </row>
    <row r="45229" spans="4:5" x14ac:dyDescent="0.25">
      <c r="D45229" s="31">
        <v>-246.494</v>
      </c>
      <c r="E45229" s="28">
        <v>511.92500000000001</v>
      </c>
    </row>
    <row r="45230" spans="4:5" x14ac:dyDescent="0.25">
      <c r="D45230" s="31">
        <v>-246.47800000000001</v>
      </c>
      <c r="E45230" s="28">
        <v>512.00599999999997</v>
      </c>
    </row>
    <row r="45231" spans="4:5" x14ac:dyDescent="0.25">
      <c r="D45231" s="31">
        <v>-246.46199999999999</v>
      </c>
      <c r="E45231" s="28">
        <v>512.08799999999997</v>
      </c>
    </row>
    <row r="45232" spans="4:5" x14ac:dyDescent="0.25">
      <c r="D45232" s="31">
        <v>-246.446</v>
      </c>
      <c r="E45232" s="28">
        <v>512.16899999999998</v>
      </c>
    </row>
    <row r="45233" spans="4:5" x14ac:dyDescent="0.25">
      <c r="D45233" s="31">
        <v>-246.43</v>
      </c>
      <c r="E45233" s="28">
        <v>512.25</v>
      </c>
    </row>
    <row r="45234" spans="4:5" x14ac:dyDescent="0.25">
      <c r="D45234" s="31">
        <v>-246.41399999999999</v>
      </c>
      <c r="E45234" s="28">
        <v>512.33100000000002</v>
      </c>
    </row>
    <row r="45235" spans="4:5" x14ac:dyDescent="0.25">
      <c r="D45235" s="31">
        <v>-246.398</v>
      </c>
      <c r="E45235" s="28">
        <v>512.41200000000003</v>
      </c>
    </row>
    <row r="45236" spans="4:5" x14ac:dyDescent="0.25">
      <c r="D45236" s="31">
        <v>-246.38200000000001</v>
      </c>
      <c r="E45236" s="28">
        <v>512.49300000000005</v>
      </c>
    </row>
    <row r="45237" spans="4:5" x14ac:dyDescent="0.25">
      <c r="D45237" s="31">
        <v>-246.36600000000001</v>
      </c>
      <c r="E45237" s="28">
        <v>512.57399999999996</v>
      </c>
    </row>
    <row r="45238" spans="4:5" x14ac:dyDescent="0.25">
      <c r="D45238" s="31">
        <v>-246.35</v>
      </c>
      <c r="E45238" s="28">
        <v>512.65499999999997</v>
      </c>
    </row>
    <row r="45239" spans="4:5" x14ac:dyDescent="0.25">
      <c r="D45239" s="31">
        <v>-246.334</v>
      </c>
      <c r="E45239" s="28">
        <v>512.73599999999999</v>
      </c>
    </row>
    <row r="45240" spans="4:5" x14ac:dyDescent="0.25">
      <c r="D45240" s="31">
        <v>-246.31800000000001</v>
      </c>
      <c r="E45240" s="28">
        <v>512.81700000000001</v>
      </c>
    </row>
    <row r="45241" spans="4:5" x14ac:dyDescent="0.25">
      <c r="D45241" s="31">
        <v>-246.30199999999999</v>
      </c>
      <c r="E45241" s="28">
        <v>512.89800000000002</v>
      </c>
    </row>
    <row r="45242" spans="4:5" x14ac:dyDescent="0.25">
      <c r="D45242" s="31">
        <v>-246.286</v>
      </c>
      <c r="E45242" s="28">
        <v>512.97900000000004</v>
      </c>
    </row>
    <row r="45243" spans="4:5" x14ac:dyDescent="0.25">
      <c r="D45243" s="31">
        <v>-246.27</v>
      </c>
      <c r="E45243" s="28">
        <v>513.05999999999995</v>
      </c>
    </row>
    <row r="45244" spans="4:5" x14ac:dyDescent="0.25">
      <c r="D45244" s="31">
        <v>-246.25399999999999</v>
      </c>
      <c r="E45244" s="28">
        <v>513.14099999999996</v>
      </c>
    </row>
    <row r="45245" spans="4:5" x14ac:dyDescent="0.25">
      <c r="D45245" s="31">
        <v>-246.238</v>
      </c>
      <c r="E45245" s="28">
        <v>513.22199999999998</v>
      </c>
    </row>
    <row r="45246" spans="4:5" x14ac:dyDescent="0.25">
      <c r="D45246" s="31">
        <v>-246.22200000000001</v>
      </c>
      <c r="E45246" s="28">
        <v>513.303</v>
      </c>
    </row>
    <row r="45247" spans="4:5" x14ac:dyDescent="0.25">
      <c r="D45247" s="31">
        <v>-246.20599999999999</v>
      </c>
      <c r="E45247" s="28">
        <v>513.38400000000001</v>
      </c>
    </row>
    <row r="45248" spans="4:5" x14ac:dyDescent="0.25">
      <c r="D45248" s="31">
        <v>-246.19</v>
      </c>
      <c r="E45248" s="28">
        <v>513.46500000000003</v>
      </c>
    </row>
    <row r="45249" spans="4:5" x14ac:dyDescent="0.25">
      <c r="D45249" s="31">
        <v>-246.17400000000001</v>
      </c>
      <c r="E45249" s="28">
        <v>513.54600000000005</v>
      </c>
    </row>
    <row r="45250" spans="4:5" x14ac:dyDescent="0.25">
      <c r="D45250" s="31">
        <v>-246.15799999999999</v>
      </c>
      <c r="E45250" s="28">
        <v>513.62800000000004</v>
      </c>
    </row>
    <row r="45251" spans="4:5" x14ac:dyDescent="0.25">
      <c r="D45251" s="31">
        <v>-246.142</v>
      </c>
      <c r="E45251" s="28">
        <v>513.70899999999995</v>
      </c>
    </row>
    <row r="45252" spans="4:5" x14ac:dyDescent="0.25">
      <c r="D45252" s="31">
        <v>-246.126</v>
      </c>
      <c r="E45252" s="28">
        <v>513.79</v>
      </c>
    </row>
    <row r="45253" spans="4:5" x14ac:dyDescent="0.25">
      <c r="D45253" s="31">
        <v>-246.11</v>
      </c>
      <c r="E45253" s="28">
        <v>513.87099999999998</v>
      </c>
    </row>
    <row r="45254" spans="4:5" x14ac:dyDescent="0.25">
      <c r="D45254" s="31">
        <v>-246.09399999999999</v>
      </c>
      <c r="E45254" s="28">
        <v>513.952</v>
      </c>
    </row>
    <row r="45255" spans="4:5" x14ac:dyDescent="0.25">
      <c r="D45255" s="31">
        <v>-246.078</v>
      </c>
      <c r="E45255" s="28">
        <v>514.03300000000002</v>
      </c>
    </row>
    <row r="45256" spans="4:5" x14ac:dyDescent="0.25">
      <c r="D45256" s="31">
        <v>-246.06200000000001</v>
      </c>
      <c r="E45256" s="28">
        <v>514.11400000000003</v>
      </c>
    </row>
    <row r="45257" spans="4:5" x14ac:dyDescent="0.25">
      <c r="D45257" s="31">
        <v>-246.04599999999999</v>
      </c>
      <c r="E45257" s="28">
        <v>514.19500000000005</v>
      </c>
    </row>
    <row r="45258" spans="4:5" x14ac:dyDescent="0.25">
      <c r="D45258" s="31">
        <v>-246.03</v>
      </c>
      <c r="E45258" s="28">
        <v>514.27599999999995</v>
      </c>
    </row>
    <row r="45259" spans="4:5" x14ac:dyDescent="0.25">
      <c r="D45259" s="31">
        <v>-246.01400000000001</v>
      </c>
      <c r="E45259" s="28">
        <v>514.35699999999997</v>
      </c>
    </row>
    <row r="45260" spans="4:5" x14ac:dyDescent="0.25">
      <c r="D45260" s="31">
        <v>-245.99799999999999</v>
      </c>
      <c r="E45260" s="28">
        <v>514.43799999999999</v>
      </c>
    </row>
    <row r="45261" spans="4:5" x14ac:dyDescent="0.25">
      <c r="D45261" s="31">
        <v>-245.982</v>
      </c>
      <c r="E45261" s="28">
        <v>514.52</v>
      </c>
    </row>
    <row r="45262" spans="4:5" x14ac:dyDescent="0.25">
      <c r="D45262" s="31">
        <v>-245.96600000000001</v>
      </c>
      <c r="E45262" s="28">
        <v>514.601</v>
      </c>
    </row>
    <row r="45263" spans="4:5" x14ac:dyDescent="0.25">
      <c r="D45263" s="31">
        <v>-245.95</v>
      </c>
      <c r="E45263" s="28">
        <v>514.68200000000002</v>
      </c>
    </row>
    <row r="45264" spans="4:5" x14ac:dyDescent="0.25">
      <c r="D45264" s="31">
        <v>-245.934</v>
      </c>
      <c r="E45264" s="28">
        <v>514.76300000000003</v>
      </c>
    </row>
    <row r="45265" spans="4:5" x14ac:dyDescent="0.25">
      <c r="D45265" s="31">
        <v>-245.91800000000001</v>
      </c>
      <c r="E45265" s="28">
        <v>514.84400000000005</v>
      </c>
    </row>
    <row r="45266" spans="4:5" x14ac:dyDescent="0.25">
      <c r="D45266" s="31">
        <v>-245.90199999999999</v>
      </c>
      <c r="E45266" s="28">
        <v>514.92499999999995</v>
      </c>
    </row>
    <row r="45267" spans="4:5" x14ac:dyDescent="0.25">
      <c r="D45267" s="31">
        <v>-245.886</v>
      </c>
      <c r="E45267" s="28">
        <v>515.00599999999997</v>
      </c>
    </row>
    <row r="45268" spans="4:5" x14ac:dyDescent="0.25">
      <c r="D45268" s="31">
        <v>-245.87</v>
      </c>
      <c r="E45268" s="28">
        <v>515.08799999999997</v>
      </c>
    </row>
    <row r="45269" spans="4:5" x14ac:dyDescent="0.25">
      <c r="D45269" s="31">
        <v>-245.85400000000001</v>
      </c>
      <c r="E45269" s="28">
        <v>515.16899999999998</v>
      </c>
    </row>
    <row r="45270" spans="4:5" x14ac:dyDescent="0.25">
      <c r="D45270" s="31">
        <v>-245.83799999999999</v>
      </c>
      <c r="E45270" s="28">
        <v>515.25</v>
      </c>
    </row>
    <row r="45271" spans="4:5" x14ac:dyDescent="0.25">
      <c r="D45271" s="31">
        <v>-245.822</v>
      </c>
      <c r="E45271" s="28">
        <v>515.33100000000002</v>
      </c>
    </row>
    <row r="45272" spans="4:5" x14ac:dyDescent="0.25">
      <c r="D45272" s="31">
        <v>-245.80600000000001</v>
      </c>
      <c r="E45272" s="28">
        <v>515.41200000000003</v>
      </c>
    </row>
    <row r="45273" spans="4:5" x14ac:dyDescent="0.25">
      <c r="D45273" s="31">
        <v>-245.79</v>
      </c>
      <c r="E45273" s="28">
        <v>515.49300000000005</v>
      </c>
    </row>
    <row r="45274" spans="4:5" x14ac:dyDescent="0.25">
      <c r="D45274" s="31">
        <v>-245.774</v>
      </c>
      <c r="E45274" s="28">
        <v>515.57500000000005</v>
      </c>
    </row>
    <row r="45275" spans="4:5" x14ac:dyDescent="0.25">
      <c r="D45275" s="31">
        <v>-245.75800000000001</v>
      </c>
      <c r="E45275" s="28">
        <v>515.65599999999995</v>
      </c>
    </row>
    <row r="45276" spans="4:5" x14ac:dyDescent="0.25">
      <c r="D45276" s="31">
        <v>-245.74199999999999</v>
      </c>
      <c r="E45276" s="28">
        <v>515.73699999999997</v>
      </c>
    </row>
    <row r="45277" spans="4:5" x14ac:dyDescent="0.25">
      <c r="D45277" s="31">
        <v>-245.726</v>
      </c>
      <c r="E45277" s="28">
        <v>515.81799999999998</v>
      </c>
    </row>
    <row r="45278" spans="4:5" x14ac:dyDescent="0.25">
      <c r="D45278" s="31">
        <v>-245.71</v>
      </c>
      <c r="E45278" s="28">
        <v>515.899</v>
      </c>
    </row>
    <row r="45279" spans="4:5" x14ac:dyDescent="0.25">
      <c r="D45279" s="31">
        <v>-245.69399999999999</v>
      </c>
      <c r="E45279" s="28">
        <v>515.98</v>
      </c>
    </row>
    <row r="45280" spans="4:5" x14ac:dyDescent="0.25">
      <c r="D45280" s="31">
        <v>-245.678</v>
      </c>
      <c r="E45280" s="28">
        <v>516.06200000000001</v>
      </c>
    </row>
    <row r="45281" spans="4:5" x14ac:dyDescent="0.25">
      <c r="D45281" s="31">
        <v>-245.66200000000001</v>
      </c>
      <c r="E45281" s="28">
        <v>516.14300000000003</v>
      </c>
    </row>
    <row r="45282" spans="4:5" x14ac:dyDescent="0.25">
      <c r="D45282" s="31">
        <v>-245.64599999999999</v>
      </c>
      <c r="E45282" s="28">
        <v>516.22400000000005</v>
      </c>
    </row>
    <row r="45283" spans="4:5" x14ac:dyDescent="0.25">
      <c r="D45283" s="31">
        <v>-245.63</v>
      </c>
      <c r="E45283" s="28">
        <v>516.30499999999995</v>
      </c>
    </row>
    <row r="45284" spans="4:5" x14ac:dyDescent="0.25">
      <c r="D45284" s="31">
        <v>-245.614</v>
      </c>
      <c r="E45284" s="28">
        <v>516.38599999999997</v>
      </c>
    </row>
    <row r="45285" spans="4:5" x14ac:dyDescent="0.25">
      <c r="D45285" s="31">
        <v>-245.59800000000001</v>
      </c>
      <c r="E45285" s="28">
        <v>516.46799999999996</v>
      </c>
    </row>
    <row r="45286" spans="4:5" x14ac:dyDescent="0.25">
      <c r="D45286" s="31">
        <v>-245.58199999999999</v>
      </c>
      <c r="E45286" s="28">
        <v>516.54899999999998</v>
      </c>
    </row>
    <row r="45287" spans="4:5" x14ac:dyDescent="0.25">
      <c r="D45287" s="31">
        <v>-245.566</v>
      </c>
      <c r="E45287" s="28">
        <v>516.63</v>
      </c>
    </row>
    <row r="45288" spans="4:5" x14ac:dyDescent="0.25">
      <c r="D45288" s="31">
        <v>-245.55</v>
      </c>
      <c r="E45288" s="28">
        <v>516.71100000000001</v>
      </c>
    </row>
    <row r="45289" spans="4:5" x14ac:dyDescent="0.25">
      <c r="D45289" s="31">
        <v>-245.53399999999999</v>
      </c>
      <c r="E45289" s="28">
        <v>516.79200000000003</v>
      </c>
    </row>
    <row r="45290" spans="4:5" x14ac:dyDescent="0.25">
      <c r="D45290" s="31">
        <v>-245.518</v>
      </c>
      <c r="E45290" s="28">
        <v>516.87400000000002</v>
      </c>
    </row>
    <row r="45291" spans="4:5" x14ac:dyDescent="0.25">
      <c r="D45291" s="31">
        <v>-245.50200000000001</v>
      </c>
      <c r="E45291" s="28">
        <v>516.95500000000004</v>
      </c>
    </row>
    <row r="45292" spans="4:5" x14ac:dyDescent="0.25">
      <c r="D45292" s="31">
        <v>-245.48599999999999</v>
      </c>
      <c r="E45292" s="28">
        <v>517.03599999999994</v>
      </c>
    </row>
    <row r="45293" spans="4:5" x14ac:dyDescent="0.25">
      <c r="D45293" s="31">
        <v>-245.47</v>
      </c>
      <c r="E45293" s="28">
        <v>517.11699999999996</v>
      </c>
    </row>
    <row r="45294" spans="4:5" x14ac:dyDescent="0.25">
      <c r="D45294" s="31">
        <v>-245.45400000000001</v>
      </c>
      <c r="E45294" s="28">
        <v>517.19799999999998</v>
      </c>
    </row>
    <row r="45295" spans="4:5" x14ac:dyDescent="0.25">
      <c r="D45295" s="31">
        <v>-245.43799999999999</v>
      </c>
      <c r="E45295" s="28">
        <v>517.28</v>
      </c>
    </row>
    <row r="45296" spans="4:5" x14ac:dyDescent="0.25">
      <c r="D45296" s="31">
        <v>-245.422</v>
      </c>
      <c r="E45296" s="28">
        <v>517.36099999999999</v>
      </c>
    </row>
    <row r="45297" spans="4:5" x14ac:dyDescent="0.25">
      <c r="D45297" s="31">
        <v>-245.40600000000001</v>
      </c>
      <c r="E45297" s="28">
        <v>517.44200000000001</v>
      </c>
    </row>
    <row r="45298" spans="4:5" x14ac:dyDescent="0.25">
      <c r="D45298" s="31">
        <v>-245.39099999999999</v>
      </c>
      <c r="E45298" s="28">
        <v>517.52300000000002</v>
      </c>
    </row>
    <row r="45299" spans="4:5" x14ac:dyDescent="0.25">
      <c r="D45299" s="31">
        <v>-245.375</v>
      </c>
      <c r="E45299" s="28">
        <v>517.60500000000002</v>
      </c>
    </row>
    <row r="45300" spans="4:5" x14ac:dyDescent="0.25">
      <c r="D45300" s="31">
        <v>-245.35900000000001</v>
      </c>
      <c r="E45300" s="28">
        <v>517.68600000000004</v>
      </c>
    </row>
    <row r="45301" spans="4:5" x14ac:dyDescent="0.25">
      <c r="D45301" s="31">
        <v>-245.34299999999999</v>
      </c>
      <c r="E45301" s="28">
        <v>517.76700000000005</v>
      </c>
    </row>
    <row r="45302" spans="4:5" x14ac:dyDescent="0.25">
      <c r="D45302" s="31">
        <v>-245.327</v>
      </c>
      <c r="E45302" s="28">
        <v>517.84900000000005</v>
      </c>
    </row>
    <row r="45303" spans="4:5" x14ac:dyDescent="0.25">
      <c r="D45303" s="31">
        <v>-245.31100000000001</v>
      </c>
      <c r="E45303" s="28">
        <v>517.92999999999995</v>
      </c>
    </row>
    <row r="45304" spans="4:5" x14ac:dyDescent="0.25">
      <c r="D45304" s="31">
        <v>-245.29499999999999</v>
      </c>
      <c r="E45304" s="28">
        <v>518.01099999999997</v>
      </c>
    </row>
    <row r="45305" spans="4:5" x14ac:dyDescent="0.25">
      <c r="D45305" s="31">
        <v>-245.279</v>
      </c>
      <c r="E45305" s="28">
        <v>518.09199999999998</v>
      </c>
    </row>
    <row r="45306" spans="4:5" x14ac:dyDescent="0.25">
      <c r="D45306" s="31">
        <v>-245.26300000000001</v>
      </c>
      <c r="E45306" s="28">
        <v>518.17399999999998</v>
      </c>
    </row>
    <row r="45307" spans="4:5" x14ac:dyDescent="0.25">
      <c r="D45307" s="31">
        <v>-245.24700000000001</v>
      </c>
      <c r="E45307" s="28">
        <v>518.255</v>
      </c>
    </row>
    <row r="45308" spans="4:5" x14ac:dyDescent="0.25">
      <c r="D45308" s="31">
        <v>-245.23099999999999</v>
      </c>
      <c r="E45308" s="28">
        <v>518.33600000000001</v>
      </c>
    </row>
    <row r="45309" spans="4:5" x14ac:dyDescent="0.25">
      <c r="D45309" s="31">
        <v>-245.215</v>
      </c>
      <c r="E45309" s="28">
        <v>518.41700000000003</v>
      </c>
    </row>
    <row r="45310" spans="4:5" x14ac:dyDescent="0.25">
      <c r="D45310" s="31">
        <v>-245.19900000000001</v>
      </c>
      <c r="E45310" s="28">
        <v>518.49900000000002</v>
      </c>
    </row>
    <row r="45311" spans="4:5" x14ac:dyDescent="0.25">
      <c r="D45311" s="31">
        <v>-245.18299999999999</v>
      </c>
      <c r="E45311" s="28">
        <v>518.58000000000004</v>
      </c>
    </row>
    <row r="45312" spans="4:5" x14ac:dyDescent="0.25">
      <c r="D45312" s="31">
        <v>-245.167</v>
      </c>
      <c r="E45312" s="28">
        <v>518.66099999999994</v>
      </c>
    </row>
    <row r="45313" spans="4:5" x14ac:dyDescent="0.25">
      <c r="D45313" s="31">
        <v>-245.15100000000001</v>
      </c>
      <c r="E45313" s="28">
        <v>518.74199999999996</v>
      </c>
    </row>
    <row r="45314" spans="4:5" x14ac:dyDescent="0.25">
      <c r="D45314" s="31">
        <v>-245.13499999999999</v>
      </c>
      <c r="E45314" s="28">
        <v>518.82399999999996</v>
      </c>
    </row>
    <row r="45315" spans="4:5" x14ac:dyDescent="0.25">
      <c r="D45315" s="31">
        <v>-245.119</v>
      </c>
      <c r="E45315" s="28">
        <v>518.90499999999997</v>
      </c>
    </row>
    <row r="45316" spans="4:5" x14ac:dyDescent="0.25">
      <c r="D45316" s="31">
        <v>-245.10300000000001</v>
      </c>
      <c r="E45316" s="28">
        <v>518.98599999999999</v>
      </c>
    </row>
    <row r="45317" spans="4:5" x14ac:dyDescent="0.25">
      <c r="D45317" s="31">
        <v>-245.08699999999999</v>
      </c>
      <c r="E45317" s="28">
        <v>519.06799999999998</v>
      </c>
    </row>
    <row r="45318" spans="4:5" x14ac:dyDescent="0.25">
      <c r="D45318" s="31">
        <v>-245.071</v>
      </c>
      <c r="E45318" s="28">
        <v>519.149</v>
      </c>
    </row>
    <row r="45319" spans="4:5" x14ac:dyDescent="0.25">
      <c r="D45319" s="31">
        <v>-245.05500000000001</v>
      </c>
      <c r="E45319" s="28">
        <v>519.23</v>
      </c>
    </row>
    <row r="45320" spans="4:5" x14ac:dyDescent="0.25">
      <c r="D45320" s="31">
        <v>-245.03899999999999</v>
      </c>
      <c r="E45320" s="28">
        <v>519.31200000000001</v>
      </c>
    </row>
    <row r="45321" spans="4:5" x14ac:dyDescent="0.25">
      <c r="D45321" s="31">
        <v>-245.023</v>
      </c>
      <c r="E45321" s="28">
        <v>519.39300000000003</v>
      </c>
    </row>
    <row r="45322" spans="4:5" x14ac:dyDescent="0.25">
      <c r="D45322" s="31">
        <v>-245.00700000000001</v>
      </c>
      <c r="E45322" s="28">
        <v>519.47400000000005</v>
      </c>
    </row>
    <row r="45323" spans="4:5" x14ac:dyDescent="0.25">
      <c r="D45323" s="31">
        <v>-244.99100000000001</v>
      </c>
      <c r="E45323" s="28">
        <v>519.55499999999995</v>
      </c>
    </row>
    <row r="45324" spans="4:5" x14ac:dyDescent="0.25">
      <c r="D45324" s="31">
        <v>-244.97499999999999</v>
      </c>
      <c r="E45324" s="28">
        <v>519.63699999999994</v>
      </c>
    </row>
    <row r="45325" spans="4:5" x14ac:dyDescent="0.25">
      <c r="D45325" s="31">
        <v>-244.959</v>
      </c>
      <c r="E45325" s="28">
        <v>519.71799999999996</v>
      </c>
    </row>
    <row r="45326" spans="4:5" x14ac:dyDescent="0.25">
      <c r="D45326" s="31">
        <v>-244.94300000000001</v>
      </c>
      <c r="E45326" s="28">
        <v>519.79899999999998</v>
      </c>
    </row>
    <row r="45327" spans="4:5" x14ac:dyDescent="0.25">
      <c r="D45327" s="31">
        <v>-244.92699999999999</v>
      </c>
      <c r="E45327" s="28">
        <v>519.88099999999997</v>
      </c>
    </row>
    <row r="45328" spans="4:5" x14ac:dyDescent="0.25">
      <c r="D45328" s="31">
        <v>-244.911</v>
      </c>
      <c r="E45328" s="28">
        <v>519.96199999999999</v>
      </c>
    </row>
    <row r="45329" spans="4:5" x14ac:dyDescent="0.25">
      <c r="D45329" s="31">
        <v>-244.89500000000001</v>
      </c>
      <c r="E45329" s="28">
        <v>520.04300000000001</v>
      </c>
    </row>
    <row r="45330" spans="4:5" x14ac:dyDescent="0.25">
      <c r="D45330" s="31">
        <v>-244.87899999999999</v>
      </c>
      <c r="E45330" s="28">
        <v>520.125</v>
      </c>
    </row>
    <row r="45331" spans="4:5" x14ac:dyDescent="0.25">
      <c r="D45331" s="31">
        <v>-244.863</v>
      </c>
      <c r="E45331" s="28">
        <v>520.20600000000002</v>
      </c>
    </row>
    <row r="45332" spans="4:5" x14ac:dyDescent="0.25">
      <c r="D45332" s="31">
        <v>-244.84700000000001</v>
      </c>
      <c r="E45332" s="28">
        <v>520.28700000000003</v>
      </c>
    </row>
    <row r="45333" spans="4:5" x14ac:dyDescent="0.25">
      <c r="D45333" s="31">
        <v>-244.83099999999999</v>
      </c>
      <c r="E45333" s="28">
        <v>520.36900000000003</v>
      </c>
    </row>
    <row r="45334" spans="4:5" x14ac:dyDescent="0.25">
      <c r="D45334" s="31">
        <v>-244.815</v>
      </c>
      <c r="E45334" s="28">
        <v>520.45000000000005</v>
      </c>
    </row>
    <row r="45335" spans="4:5" x14ac:dyDescent="0.25">
      <c r="D45335" s="31">
        <v>-244.79900000000001</v>
      </c>
      <c r="E45335" s="28">
        <v>520.53200000000004</v>
      </c>
    </row>
    <row r="45336" spans="4:5" x14ac:dyDescent="0.25">
      <c r="D45336" s="31">
        <v>-244.78299999999999</v>
      </c>
      <c r="E45336" s="28">
        <v>520.61300000000006</v>
      </c>
    </row>
    <row r="45337" spans="4:5" x14ac:dyDescent="0.25">
      <c r="D45337" s="31">
        <v>-244.767</v>
      </c>
      <c r="E45337" s="28">
        <v>520.69399999999996</v>
      </c>
    </row>
    <row r="45338" spans="4:5" x14ac:dyDescent="0.25">
      <c r="D45338" s="31">
        <v>-244.751</v>
      </c>
      <c r="E45338" s="28">
        <v>520.77599999999995</v>
      </c>
    </row>
    <row r="45339" spans="4:5" x14ac:dyDescent="0.25">
      <c r="D45339" s="31">
        <v>-244.73500000000001</v>
      </c>
      <c r="E45339" s="28">
        <v>520.85699999999997</v>
      </c>
    </row>
    <row r="45340" spans="4:5" x14ac:dyDescent="0.25">
      <c r="D45340" s="31">
        <v>-244.71899999999999</v>
      </c>
      <c r="E45340" s="28">
        <v>520.93799999999999</v>
      </c>
    </row>
    <row r="45341" spans="4:5" x14ac:dyDescent="0.25">
      <c r="D45341" s="31">
        <v>-244.703</v>
      </c>
      <c r="E45341" s="28">
        <v>521.02</v>
      </c>
    </row>
    <row r="45342" spans="4:5" x14ac:dyDescent="0.25">
      <c r="D45342" s="31">
        <v>-244.68700000000001</v>
      </c>
      <c r="E45342" s="28">
        <v>521.101</v>
      </c>
    </row>
    <row r="45343" spans="4:5" x14ac:dyDescent="0.25">
      <c r="D45343" s="31">
        <v>-244.67099999999999</v>
      </c>
      <c r="E45343" s="28">
        <v>521.18200000000002</v>
      </c>
    </row>
    <row r="45344" spans="4:5" x14ac:dyDescent="0.25">
      <c r="D45344" s="31">
        <v>-244.655</v>
      </c>
      <c r="E45344" s="28">
        <v>521.26400000000001</v>
      </c>
    </row>
    <row r="45345" spans="4:5" x14ac:dyDescent="0.25">
      <c r="D45345" s="31">
        <v>-244.63900000000001</v>
      </c>
      <c r="E45345" s="28">
        <v>521.34500000000003</v>
      </c>
    </row>
    <row r="45346" spans="4:5" x14ac:dyDescent="0.25">
      <c r="D45346" s="31">
        <v>-244.62299999999999</v>
      </c>
      <c r="E45346" s="28">
        <v>521.42700000000002</v>
      </c>
    </row>
    <row r="45347" spans="4:5" x14ac:dyDescent="0.25">
      <c r="D45347" s="31">
        <v>-244.607</v>
      </c>
      <c r="E45347" s="28">
        <v>521.50800000000004</v>
      </c>
    </row>
    <row r="45348" spans="4:5" x14ac:dyDescent="0.25">
      <c r="D45348" s="31">
        <v>-244.59100000000001</v>
      </c>
      <c r="E45348" s="28">
        <v>521.58900000000006</v>
      </c>
    </row>
    <row r="45349" spans="4:5" x14ac:dyDescent="0.25">
      <c r="D45349" s="31">
        <v>-244.57499999999999</v>
      </c>
      <c r="E45349" s="28">
        <v>521.67100000000005</v>
      </c>
    </row>
    <row r="45350" spans="4:5" x14ac:dyDescent="0.25">
      <c r="D45350" s="31">
        <v>-244.559</v>
      </c>
      <c r="E45350" s="28">
        <v>521.75199999999995</v>
      </c>
    </row>
    <row r="45351" spans="4:5" x14ac:dyDescent="0.25">
      <c r="D45351" s="31">
        <v>-244.54300000000001</v>
      </c>
      <c r="E45351" s="28">
        <v>521.83399999999995</v>
      </c>
    </row>
    <row r="45352" spans="4:5" x14ac:dyDescent="0.25">
      <c r="D45352" s="31">
        <v>-244.52699999999999</v>
      </c>
      <c r="E45352" s="28">
        <v>521.91499999999996</v>
      </c>
    </row>
    <row r="45353" spans="4:5" x14ac:dyDescent="0.25">
      <c r="D45353" s="31">
        <v>-244.511</v>
      </c>
      <c r="E45353" s="28">
        <v>521.99599999999998</v>
      </c>
    </row>
    <row r="45354" spans="4:5" x14ac:dyDescent="0.25">
      <c r="D45354" s="31">
        <v>-244.495</v>
      </c>
      <c r="E45354" s="28">
        <v>522.07799999999997</v>
      </c>
    </row>
    <row r="45355" spans="4:5" x14ac:dyDescent="0.25">
      <c r="D45355" s="31">
        <v>-244.47900000000001</v>
      </c>
      <c r="E45355" s="28">
        <v>522.15899999999999</v>
      </c>
    </row>
    <row r="45356" spans="4:5" x14ac:dyDescent="0.25">
      <c r="D45356" s="31">
        <v>-244.46299999999999</v>
      </c>
      <c r="E45356" s="28">
        <v>522.24099999999999</v>
      </c>
    </row>
    <row r="45357" spans="4:5" x14ac:dyDescent="0.25">
      <c r="D45357" s="31">
        <v>-244.447</v>
      </c>
      <c r="E45357" s="28">
        <v>522.322</v>
      </c>
    </row>
    <row r="45358" spans="4:5" x14ac:dyDescent="0.25">
      <c r="D45358" s="31">
        <v>-244.43100000000001</v>
      </c>
      <c r="E45358" s="28">
        <v>522.40300000000002</v>
      </c>
    </row>
    <row r="45359" spans="4:5" x14ac:dyDescent="0.25">
      <c r="D45359" s="31">
        <v>-244.41499999999999</v>
      </c>
      <c r="E45359" s="28">
        <v>522.48500000000001</v>
      </c>
    </row>
    <row r="45360" spans="4:5" x14ac:dyDescent="0.25">
      <c r="D45360" s="31">
        <v>-244.399</v>
      </c>
      <c r="E45360" s="28">
        <v>522.56600000000003</v>
      </c>
    </row>
    <row r="45361" spans="4:5" x14ac:dyDescent="0.25">
      <c r="D45361" s="31">
        <v>-244.38300000000001</v>
      </c>
      <c r="E45361" s="28">
        <v>522.64800000000002</v>
      </c>
    </row>
    <row r="45362" spans="4:5" x14ac:dyDescent="0.25">
      <c r="D45362" s="31">
        <v>-244.36699999999999</v>
      </c>
      <c r="E45362" s="28">
        <v>522.72900000000004</v>
      </c>
    </row>
    <row r="45363" spans="4:5" x14ac:dyDescent="0.25">
      <c r="D45363" s="31">
        <v>-244.351</v>
      </c>
      <c r="E45363" s="28">
        <v>522.81100000000004</v>
      </c>
    </row>
    <row r="45364" spans="4:5" x14ac:dyDescent="0.25">
      <c r="D45364" s="31">
        <v>-244.33500000000001</v>
      </c>
      <c r="E45364" s="28">
        <v>522.89200000000005</v>
      </c>
    </row>
    <row r="45365" spans="4:5" x14ac:dyDescent="0.25">
      <c r="D45365" s="31">
        <v>-244.31899999999999</v>
      </c>
      <c r="E45365" s="28">
        <v>522.97400000000005</v>
      </c>
    </row>
    <row r="45366" spans="4:5" x14ac:dyDescent="0.25">
      <c r="D45366" s="31">
        <v>-244.303</v>
      </c>
      <c r="E45366" s="28">
        <v>523.05499999999995</v>
      </c>
    </row>
    <row r="45367" spans="4:5" x14ac:dyDescent="0.25">
      <c r="D45367" s="31">
        <v>-244.28700000000001</v>
      </c>
      <c r="E45367" s="28">
        <v>523.13599999999997</v>
      </c>
    </row>
    <row r="45368" spans="4:5" x14ac:dyDescent="0.25">
      <c r="D45368" s="31">
        <v>-244.27099999999999</v>
      </c>
      <c r="E45368" s="28">
        <v>523.21799999999996</v>
      </c>
    </row>
    <row r="45369" spans="4:5" x14ac:dyDescent="0.25">
      <c r="D45369" s="31">
        <v>-244.255</v>
      </c>
      <c r="E45369" s="28">
        <v>523.29899999999998</v>
      </c>
    </row>
    <row r="45370" spans="4:5" x14ac:dyDescent="0.25">
      <c r="D45370" s="31">
        <v>-244.239</v>
      </c>
      <c r="E45370" s="28">
        <v>523.38099999999997</v>
      </c>
    </row>
    <row r="45371" spans="4:5" x14ac:dyDescent="0.25">
      <c r="D45371" s="31">
        <v>-244.22300000000001</v>
      </c>
      <c r="E45371" s="28">
        <v>523.46199999999999</v>
      </c>
    </row>
    <row r="45372" spans="4:5" x14ac:dyDescent="0.25">
      <c r="D45372" s="31">
        <v>-244.20699999999999</v>
      </c>
      <c r="E45372" s="28">
        <v>523.54399999999998</v>
      </c>
    </row>
    <row r="45373" spans="4:5" x14ac:dyDescent="0.25">
      <c r="D45373" s="31">
        <v>-244.191</v>
      </c>
      <c r="E45373" s="28">
        <v>523.625</v>
      </c>
    </row>
    <row r="45374" spans="4:5" x14ac:dyDescent="0.25">
      <c r="D45374" s="31">
        <v>-244.17500000000001</v>
      </c>
      <c r="E45374" s="28">
        <v>523.70699999999999</v>
      </c>
    </row>
    <row r="45375" spans="4:5" x14ac:dyDescent="0.25">
      <c r="D45375" s="31">
        <v>-244.15899999999999</v>
      </c>
      <c r="E45375" s="28">
        <v>523.78800000000001</v>
      </c>
    </row>
    <row r="45376" spans="4:5" x14ac:dyDescent="0.25">
      <c r="D45376" s="31">
        <v>-244.143</v>
      </c>
      <c r="E45376" s="28">
        <v>523.87</v>
      </c>
    </row>
    <row r="45377" spans="4:5" x14ac:dyDescent="0.25">
      <c r="D45377" s="31">
        <v>-244.12700000000001</v>
      </c>
      <c r="E45377" s="28">
        <v>523.95100000000002</v>
      </c>
    </row>
    <row r="45378" spans="4:5" x14ac:dyDescent="0.25">
      <c r="D45378" s="31">
        <v>-244.11099999999999</v>
      </c>
      <c r="E45378" s="28">
        <v>524.03200000000004</v>
      </c>
    </row>
    <row r="45379" spans="4:5" x14ac:dyDescent="0.25">
      <c r="D45379" s="31">
        <v>-244.095</v>
      </c>
      <c r="E45379" s="28">
        <v>524.11400000000003</v>
      </c>
    </row>
    <row r="45380" spans="4:5" x14ac:dyDescent="0.25">
      <c r="D45380" s="31">
        <v>-244.07900000000001</v>
      </c>
      <c r="E45380" s="28">
        <v>524.19500000000005</v>
      </c>
    </row>
    <row r="45381" spans="4:5" x14ac:dyDescent="0.25">
      <c r="D45381" s="31">
        <v>-244.06299999999999</v>
      </c>
      <c r="E45381" s="28">
        <v>524.27700000000004</v>
      </c>
    </row>
    <row r="45382" spans="4:5" x14ac:dyDescent="0.25">
      <c r="D45382" s="31">
        <v>-244.047</v>
      </c>
      <c r="E45382" s="28">
        <v>524.35799999999995</v>
      </c>
    </row>
    <row r="45383" spans="4:5" x14ac:dyDescent="0.25">
      <c r="D45383" s="31">
        <v>-244.03100000000001</v>
      </c>
      <c r="E45383" s="28">
        <v>524.44000000000005</v>
      </c>
    </row>
    <row r="45384" spans="4:5" x14ac:dyDescent="0.25">
      <c r="D45384" s="31">
        <v>-244.01499999999999</v>
      </c>
      <c r="E45384" s="28">
        <v>524.52099999999996</v>
      </c>
    </row>
    <row r="45385" spans="4:5" x14ac:dyDescent="0.25">
      <c r="D45385" s="31">
        <v>-243.999</v>
      </c>
      <c r="E45385" s="28">
        <v>524.60299999999995</v>
      </c>
    </row>
    <row r="45386" spans="4:5" x14ac:dyDescent="0.25">
      <c r="D45386" s="31">
        <v>-243.983</v>
      </c>
      <c r="E45386" s="28">
        <v>524.68399999999997</v>
      </c>
    </row>
    <row r="45387" spans="4:5" x14ac:dyDescent="0.25">
      <c r="D45387" s="31">
        <v>-243.96700000000001</v>
      </c>
      <c r="E45387" s="28">
        <v>524.76599999999996</v>
      </c>
    </row>
    <row r="45388" spans="4:5" x14ac:dyDescent="0.25">
      <c r="D45388" s="31">
        <v>-243.95099999999999</v>
      </c>
      <c r="E45388" s="28">
        <v>524.84699999999998</v>
      </c>
    </row>
    <row r="45389" spans="4:5" x14ac:dyDescent="0.25">
      <c r="D45389" s="31">
        <v>-243.935</v>
      </c>
      <c r="E45389" s="28">
        <v>524.92899999999997</v>
      </c>
    </row>
    <row r="45390" spans="4:5" x14ac:dyDescent="0.25">
      <c r="D45390" s="31">
        <v>-243.91900000000001</v>
      </c>
      <c r="E45390" s="28">
        <v>525.01</v>
      </c>
    </row>
    <row r="45391" spans="4:5" x14ac:dyDescent="0.25">
      <c r="D45391" s="31">
        <v>-243.90299999999999</v>
      </c>
      <c r="E45391" s="28">
        <v>525.09199999999998</v>
      </c>
    </row>
    <row r="45392" spans="4:5" x14ac:dyDescent="0.25">
      <c r="D45392" s="31">
        <v>-243.887</v>
      </c>
      <c r="E45392" s="28">
        <v>525.173</v>
      </c>
    </row>
    <row r="45393" spans="4:5" x14ac:dyDescent="0.25">
      <c r="D45393" s="31">
        <v>-243.87100000000001</v>
      </c>
      <c r="E45393" s="28">
        <v>525.255</v>
      </c>
    </row>
    <row r="45394" spans="4:5" x14ac:dyDescent="0.25">
      <c r="D45394" s="31">
        <v>-243.85499999999999</v>
      </c>
      <c r="E45394" s="28">
        <v>525.33600000000001</v>
      </c>
    </row>
    <row r="45395" spans="4:5" x14ac:dyDescent="0.25">
      <c r="D45395" s="31">
        <v>-243.839</v>
      </c>
      <c r="E45395" s="28">
        <v>525.41800000000001</v>
      </c>
    </row>
    <row r="45396" spans="4:5" x14ac:dyDescent="0.25">
      <c r="D45396" s="31">
        <v>-243.82300000000001</v>
      </c>
      <c r="E45396" s="28">
        <v>525.49900000000002</v>
      </c>
    </row>
    <row r="45397" spans="4:5" x14ac:dyDescent="0.25">
      <c r="D45397" s="31">
        <v>-243.80699999999999</v>
      </c>
      <c r="E45397" s="28">
        <v>525.58100000000002</v>
      </c>
    </row>
    <row r="45398" spans="4:5" x14ac:dyDescent="0.25">
      <c r="D45398" s="31">
        <v>-243.791</v>
      </c>
      <c r="E45398" s="28">
        <v>525.66200000000003</v>
      </c>
    </row>
    <row r="45399" spans="4:5" x14ac:dyDescent="0.25">
      <c r="D45399" s="31">
        <v>-243.77500000000001</v>
      </c>
      <c r="E45399" s="28">
        <v>525.74400000000003</v>
      </c>
    </row>
    <row r="45400" spans="4:5" x14ac:dyDescent="0.25">
      <c r="D45400" s="31">
        <v>-243.75899999999999</v>
      </c>
      <c r="E45400" s="28">
        <v>525.82600000000002</v>
      </c>
    </row>
    <row r="45401" spans="4:5" x14ac:dyDescent="0.25">
      <c r="D45401" s="31">
        <v>-243.74299999999999</v>
      </c>
      <c r="E45401" s="28">
        <v>525.90700000000004</v>
      </c>
    </row>
    <row r="45402" spans="4:5" x14ac:dyDescent="0.25">
      <c r="D45402" s="31">
        <v>-243.727</v>
      </c>
      <c r="E45402" s="28">
        <v>525.98900000000003</v>
      </c>
    </row>
    <row r="45403" spans="4:5" x14ac:dyDescent="0.25">
      <c r="D45403" s="31">
        <v>-243.71100000000001</v>
      </c>
      <c r="E45403" s="28">
        <v>526.07000000000005</v>
      </c>
    </row>
    <row r="45404" spans="4:5" x14ac:dyDescent="0.25">
      <c r="D45404" s="31">
        <v>-243.69499999999999</v>
      </c>
      <c r="E45404" s="28">
        <v>526.15200000000004</v>
      </c>
    </row>
    <row r="45405" spans="4:5" x14ac:dyDescent="0.25">
      <c r="D45405" s="31">
        <v>-243.679</v>
      </c>
      <c r="E45405" s="28">
        <v>526.23299999999995</v>
      </c>
    </row>
    <row r="45406" spans="4:5" x14ac:dyDescent="0.25">
      <c r="D45406" s="31">
        <v>-243.66300000000001</v>
      </c>
      <c r="E45406" s="28">
        <v>526.31500000000005</v>
      </c>
    </row>
    <row r="45407" spans="4:5" x14ac:dyDescent="0.25">
      <c r="D45407" s="31">
        <v>-243.64699999999999</v>
      </c>
      <c r="E45407" s="28">
        <v>526.39599999999996</v>
      </c>
    </row>
    <row r="45408" spans="4:5" x14ac:dyDescent="0.25">
      <c r="D45408" s="31">
        <v>-243.631</v>
      </c>
      <c r="E45408" s="28">
        <v>526.47799999999995</v>
      </c>
    </row>
    <row r="45409" spans="4:5" x14ac:dyDescent="0.25">
      <c r="D45409" s="31">
        <v>-243.61500000000001</v>
      </c>
      <c r="E45409" s="28">
        <v>526.55899999999997</v>
      </c>
    </row>
    <row r="45410" spans="4:5" x14ac:dyDescent="0.25">
      <c r="D45410" s="31">
        <v>-243.59899999999999</v>
      </c>
      <c r="E45410" s="28">
        <v>526.64099999999996</v>
      </c>
    </row>
    <row r="45411" spans="4:5" x14ac:dyDescent="0.25">
      <c r="D45411" s="31">
        <v>-243.583</v>
      </c>
      <c r="E45411" s="28">
        <v>526.72299999999996</v>
      </c>
    </row>
    <row r="45412" spans="4:5" x14ac:dyDescent="0.25">
      <c r="D45412" s="31">
        <v>-243.56800000000001</v>
      </c>
      <c r="E45412" s="28">
        <v>526.80399999999997</v>
      </c>
    </row>
    <row r="45413" spans="4:5" x14ac:dyDescent="0.25">
      <c r="D45413" s="31">
        <v>-243.55199999999999</v>
      </c>
      <c r="E45413" s="28">
        <v>526.88599999999997</v>
      </c>
    </row>
    <row r="45414" spans="4:5" x14ac:dyDescent="0.25">
      <c r="D45414" s="31">
        <v>-243.536</v>
      </c>
      <c r="E45414" s="28">
        <v>526.96699999999998</v>
      </c>
    </row>
    <row r="45415" spans="4:5" x14ac:dyDescent="0.25">
      <c r="D45415" s="31">
        <v>-243.52</v>
      </c>
      <c r="E45415" s="28">
        <v>527.04899999999998</v>
      </c>
    </row>
    <row r="45416" spans="4:5" x14ac:dyDescent="0.25">
      <c r="D45416" s="31">
        <v>-243.50399999999999</v>
      </c>
      <c r="E45416" s="28">
        <v>527.13</v>
      </c>
    </row>
    <row r="45417" spans="4:5" x14ac:dyDescent="0.25">
      <c r="D45417" s="31">
        <v>-243.488</v>
      </c>
      <c r="E45417" s="28">
        <v>527.21199999999999</v>
      </c>
    </row>
    <row r="45418" spans="4:5" x14ac:dyDescent="0.25">
      <c r="D45418" s="31">
        <v>-243.47200000000001</v>
      </c>
      <c r="E45418" s="28">
        <v>527.29300000000001</v>
      </c>
    </row>
    <row r="45419" spans="4:5" x14ac:dyDescent="0.25">
      <c r="D45419" s="31">
        <v>-243.45599999999999</v>
      </c>
      <c r="E45419" s="28">
        <v>527.375</v>
      </c>
    </row>
    <row r="45420" spans="4:5" x14ac:dyDescent="0.25">
      <c r="D45420" s="31">
        <v>-243.44</v>
      </c>
      <c r="E45420" s="28">
        <v>527.45699999999999</v>
      </c>
    </row>
    <row r="45421" spans="4:5" x14ac:dyDescent="0.25">
      <c r="D45421" s="31">
        <v>-243.42400000000001</v>
      </c>
      <c r="E45421" s="28">
        <v>527.53800000000001</v>
      </c>
    </row>
    <row r="45422" spans="4:5" x14ac:dyDescent="0.25">
      <c r="D45422" s="31">
        <v>-243.40799999999999</v>
      </c>
      <c r="E45422" s="28">
        <v>527.62</v>
      </c>
    </row>
    <row r="45423" spans="4:5" x14ac:dyDescent="0.25">
      <c r="D45423" s="31">
        <v>-243.392</v>
      </c>
      <c r="E45423" s="28">
        <v>527.70100000000002</v>
      </c>
    </row>
    <row r="45424" spans="4:5" x14ac:dyDescent="0.25">
      <c r="D45424" s="31">
        <v>-243.376</v>
      </c>
      <c r="E45424" s="28">
        <v>527.78300000000002</v>
      </c>
    </row>
    <row r="45425" spans="4:5" x14ac:dyDescent="0.25">
      <c r="D45425" s="31">
        <v>-243.36</v>
      </c>
      <c r="E45425" s="28">
        <v>527.86500000000001</v>
      </c>
    </row>
    <row r="45426" spans="4:5" x14ac:dyDescent="0.25">
      <c r="D45426" s="31">
        <v>-243.34399999999999</v>
      </c>
      <c r="E45426" s="28">
        <v>527.94600000000003</v>
      </c>
    </row>
    <row r="45427" spans="4:5" x14ac:dyDescent="0.25">
      <c r="D45427" s="31">
        <v>-243.328</v>
      </c>
      <c r="E45427" s="28">
        <v>528.02800000000002</v>
      </c>
    </row>
    <row r="45428" spans="4:5" x14ac:dyDescent="0.25">
      <c r="D45428" s="31">
        <v>-243.31200000000001</v>
      </c>
      <c r="E45428" s="28">
        <v>528.10900000000004</v>
      </c>
    </row>
    <row r="45429" spans="4:5" x14ac:dyDescent="0.25">
      <c r="D45429" s="31">
        <v>-243.29599999999999</v>
      </c>
      <c r="E45429" s="28">
        <v>528.19100000000003</v>
      </c>
    </row>
    <row r="45430" spans="4:5" x14ac:dyDescent="0.25">
      <c r="D45430" s="31">
        <v>-243.28</v>
      </c>
      <c r="E45430" s="28">
        <v>528.27300000000002</v>
      </c>
    </row>
    <row r="45431" spans="4:5" x14ac:dyDescent="0.25">
      <c r="D45431" s="31">
        <v>-243.26400000000001</v>
      </c>
      <c r="E45431" s="28">
        <v>528.35400000000004</v>
      </c>
    </row>
    <row r="45432" spans="4:5" x14ac:dyDescent="0.25">
      <c r="D45432" s="31">
        <v>-243.24799999999999</v>
      </c>
      <c r="E45432" s="28">
        <v>528.43600000000004</v>
      </c>
    </row>
    <row r="45433" spans="4:5" x14ac:dyDescent="0.25">
      <c r="D45433" s="31">
        <v>-243.232</v>
      </c>
      <c r="E45433" s="28">
        <v>528.51700000000005</v>
      </c>
    </row>
    <row r="45434" spans="4:5" x14ac:dyDescent="0.25">
      <c r="D45434" s="31">
        <v>-243.21600000000001</v>
      </c>
      <c r="E45434" s="28">
        <v>528.59900000000005</v>
      </c>
    </row>
    <row r="45435" spans="4:5" x14ac:dyDescent="0.25">
      <c r="D45435" s="31">
        <v>-243.2</v>
      </c>
      <c r="E45435" s="28">
        <v>528.68100000000004</v>
      </c>
    </row>
    <row r="45436" spans="4:5" x14ac:dyDescent="0.25">
      <c r="D45436" s="31">
        <v>-243.184</v>
      </c>
      <c r="E45436" s="28">
        <v>528.76199999999994</v>
      </c>
    </row>
    <row r="45437" spans="4:5" x14ac:dyDescent="0.25">
      <c r="D45437" s="31">
        <v>-243.16800000000001</v>
      </c>
      <c r="E45437" s="28">
        <v>528.84400000000005</v>
      </c>
    </row>
    <row r="45438" spans="4:5" x14ac:dyDescent="0.25">
      <c r="D45438" s="31">
        <v>-243.15199999999999</v>
      </c>
      <c r="E45438" s="28">
        <v>528.92499999999995</v>
      </c>
    </row>
    <row r="45439" spans="4:5" x14ac:dyDescent="0.25">
      <c r="D45439" s="31">
        <v>-243.136</v>
      </c>
      <c r="E45439" s="28">
        <v>529.00699999999995</v>
      </c>
    </row>
    <row r="45440" spans="4:5" x14ac:dyDescent="0.25">
      <c r="D45440" s="31">
        <v>-243.12</v>
      </c>
      <c r="E45440" s="28">
        <v>529.08900000000006</v>
      </c>
    </row>
    <row r="45441" spans="4:5" x14ac:dyDescent="0.25">
      <c r="D45441" s="31">
        <v>-243.10400000000001</v>
      </c>
      <c r="E45441" s="28">
        <v>529.16999999999996</v>
      </c>
    </row>
    <row r="45442" spans="4:5" x14ac:dyDescent="0.25">
      <c r="D45442" s="31">
        <v>-243.08799999999999</v>
      </c>
      <c r="E45442" s="28">
        <v>529.25199999999995</v>
      </c>
    </row>
    <row r="45443" spans="4:5" x14ac:dyDescent="0.25">
      <c r="D45443" s="31">
        <v>-243.072</v>
      </c>
      <c r="E45443" s="28">
        <v>529.33399999999995</v>
      </c>
    </row>
    <row r="45444" spans="4:5" x14ac:dyDescent="0.25">
      <c r="D45444" s="31">
        <v>-243.05600000000001</v>
      </c>
      <c r="E45444" s="28">
        <v>529.41499999999996</v>
      </c>
    </row>
    <row r="45445" spans="4:5" x14ac:dyDescent="0.25">
      <c r="D45445" s="31">
        <v>-243.04</v>
      </c>
      <c r="E45445" s="28">
        <v>529.49699999999996</v>
      </c>
    </row>
    <row r="45446" spans="4:5" x14ac:dyDescent="0.25">
      <c r="D45446" s="31">
        <v>-243.024</v>
      </c>
      <c r="E45446" s="28">
        <v>529.57799999999997</v>
      </c>
    </row>
    <row r="45447" spans="4:5" x14ac:dyDescent="0.25">
      <c r="D45447" s="31">
        <v>-243.00800000000001</v>
      </c>
      <c r="E45447" s="28">
        <v>529.66</v>
      </c>
    </row>
    <row r="45448" spans="4:5" x14ac:dyDescent="0.25">
      <c r="D45448" s="31">
        <v>-242.99199999999999</v>
      </c>
      <c r="E45448" s="28">
        <v>529.74199999999996</v>
      </c>
    </row>
    <row r="45449" spans="4:5" x14ac:dyDescent="0.25">
      <c r="D45449" s="31">
        <v>-242.976</v>
      </c>
      <c r="E45449" s="28">
        <v>529.82299999999998</v>
      </c>
    </row>
    <row r="45450" spans="4:5" x14ac:dyDescent="0.25">
      <c r="D45450" s="31">
        <v>-242.96</v>
      </c>
      <c r="E45450" s="28">
        <v>529.90499999999997</v>
      </c>
    </row>
    <row r="45451" spans="4:5" x14ac:dyDescent="0.25">
      <c r="D45451" s="31">
        <v>-242.94399999999999</v>
      </c>
      <c r="E45451" s="28">
        <v>529.98699999999997</v>
      </c>
    </row>
    <row r="45452" spans="4:5" x14ac:dyDescent="0.25">
      <c r="D45452" s="31">
        <v>-242.928</v>
      </c>
      <c r="E45452" s="28">
        <v>530.06799999999998</v>
      </c>
    </row>
    <row r="45453" spans="4:5" x14ac:dyDescent="0.25">
      <c r="D45453" s="31">
        <v>-242.91200000000001</v>
      </c>
      <c r="E45453" s="28">
        <v>530.15</v>
      </c>
    </row>
    <row r="45454" spans="4:5" x14ac:dyDescent="0.25">
      <c r="D45454" s="31">
        <v>-242.89599999999999</v>
      </c>
      <c r="E45454" s="28">
        <v>530.23199999999997</v>
      </c>
    </row>
    <row r="45455" spans="4:5" x14ac:dyDescent="0.25">
      <c r="D45455" s="31">
        <v>-242.88</v>
      </c>
      <c r="E45455" s="28">
        <v>530.31299999999999</v>
      </c>
    </row>
    <row r="45456" spans="4:5" x14ac:dyDescent="0.25">
      <c r="D45456" s="31">
        <v>-242.864</v>
      </c>
      <c r="E45456" s="28">
        <v>530.39499999999998</v>
      </c>
    </row>
    <row r="45457" spans="4:5" x14ac:dyDescent="0.25">
      <c r="D45457" s="31">
        <v>-242.84800000000001</v>
      </c>
      <c r="E45457" s="28">
        <v>530.47699999999998</v>
      </c>
    </row>
    <row r="45458" spans="4:5" x14ac:dyDescent="0.25">
      <c r="D45458" s="31">
        <v>-242.83199999999999</v>
      </c>
      <c r="E45458" s="28">
        <v>530.55799999999999</v>
      </c>
    </row>
    <row r="45459" spans="4:5" x14ac:dyDescent="0.25">
      <c r="D45459" s="31">
        <v>-242.816</v>
      </c>
      <c r="E45459" s="28">
        <v>530.64</v>
      </c>
    </row>
    <row r="45460" spans="4:5" x14ac:dyDescent="0.25">
      <c r="D45460" s="31">
        <v>-242.8</v>
      </c>
      <c r="E45460" s="28">
        <v>530.72199999999998</v>
      </c>
    </row>
    <row r="45461" spans="4:5" x14ac:dyDescent="0.25">
      <c r="D45461" s="31">
        <v>-242.78399999999999</v>
      </c>
      <c r="E45461" s="28">
        <v>530.803</v>
      </c>
    </row>
    <row r="45462" spans="4:5" x14ac:dyDescent="0.25">
      <c r="D45462" s="31">
        <v>-242.768</v>
      </c>
      <c r="E45462" s="28">
        <v>530.88499999999999</v>
      </c>
    </row>
    <row r="45463" spans="4:5" x14ac:dyDescent="0.25">
      <c r="D45463" s="31">
        <v>-242.75200000000001</v>
      </c>
      <c r="E45463" s="28">
        <v>530.96699999999998</v>
      </c>
    </row>
    <row r="45464" spans="4:5" x14ac:dyDescent="0.25">
      <c r="D45464" s="31">
        <v>-242.73599999999999</v>
      </c>
      <c r="E45464" s="28">
        <v>531.048</v>
      </c>
    </row>
    <row r="45465" spans="4:5" x14ac:dyDescent="0.25">
      <c r="D45465" s="31">
        <v>-242.72</v>
      </c>
      <c r="E45465" s="28">
        <v>531.13</v>
      </c>
    </row>
    <row r="45466" spans="4:5" x14ac:dyDescent="0.25">
      <c r="D45466" s="31">
        <v>-242.70400000000001</v>
      </c>
      <c r="E45466" s="28">
        <v>531.21199999999999</v>
      </c>
    </row>
    <row r="45467" spans="4:5" x14ac:dyDescent="0.25">
      <c r="D45467" s="31">
        <v>-242.68799999999999</v>
      </c>
      <c r="E45467" s="28">
        <v>531.29399999999998</v>
      </c>
    </row>
    <row r="45468" spans="4:5" x14ac:dyDescent="0.25">
      <c r="D45468" s="31">
        <v>-242.672</v>
      </c>
      <c r="E45468" s="28">
        <v>531.375</v>
      </c>
    </row>
    <row r="45469" spans="4:5" x14ac:dyDescent="0.25">
      <c r="D45469" s="31">
        <v>-242.65600000000001</v>
      </c>
      <c r="E45469" s="28">
        <v>531.45699999999999</v>
      </c>
    </row>
    <row r="45470" spans="4:5" x14ac:dyDescent="0.25">
      <c r="D45470" s="31">
        <v>-242.64</v>
      </c>
      <c r="E45470" s="28">
        <v>531.53899999999999</v>
      </c>
    </row>
    <row r="45471" spans="4:5" x14ac:dyDescent="0.25">
      <c r="D45471" s="31">
        <v>-242.624</v>
      </c>
      <c r="E45471" s="28">
        <v>531.62</v>
      </c>
    </row>
    <row r="45472" spans="4:5" x14ac:dyDescent="0.25">
      <c r="D45472" s="31">
        <v>-242.608</v>
      </c>
      <c r="E45472" s="28">
        <v>531.702</v>
      </c>
    </row>
    <row r="45473" spans="4:5" x14ac:dyDescent="0.25">
      <c r="D45473" s="31">
        <v>-242.59200000000001</v>
      </c>
      <c r="E45473" s="28">
        <v>531.78399999999999</v>
      </c>
    </row>
    <row r="45474" spans="4:5" x14ac:dyDescent="0.25">
      <c r="D45474" s="31">
        <v>-242.57599999999999</v>
      </c>
      <c r="E45474" s="28">
        <v>531.86500000000001</v>
      </c>
    </row>
    <row r="45475" spans="4:5" x14ac:dyDescent="0.25">
      <c r="D45475" s="31">
        <v>-242.56</v>
      </c>
      <c r="E45475" s="28">
        <v>531.947</v>
      </c>
    </row>
    <row r="45476" spans="4:5" x14ac:dyDescent="0.25">
      <c r="D45476" s="31">
        <v>-242.54400000000001</v>
      </c>
      <c r="E45476" s="28">
        <v>532.029</v>
      </c>
    </row>
    <row r="45477" spans="4:5" x14ac:dyDescent="0.25">
      <c r="D45477" s="31">
        <v>-242.52799999999999</v>
      </c>
      <c r="E45477" s="28">
        <v>532.11</v>
      </c>
    </row>
    <row r="45478" spans="4:5" x14ac:dyDescent="0.25">
      <c r="D45478" s="31">
        <v>-242.512</v>
      </c>
      <c r="E45478" s="28">
        <v>532.19200000000001</v>
      </c>
    </row>
    <row r="45479" spans="4:5" x14ac:dyDescent="0.25">
      <c r="D45479" s="31">
        <v>-242.49600000000001</v>
      </c>
      <c r="E45479" s="28">
        <v>532.274</v>
      </c>
    </row>
    <row r="45480" spans="4:5" x14ac:dyDescent="0.25">
      <c r="D45480" s="31">
        <v>-242.48</v>
      </c>
      <c r="E45480" s="28">
        <v>532.35599999999999</v>
      </c>
    </row>
    <row r="45481" spans="4:5" x14ac:dyDescent="0.25">
      <c r="D45481" s="31">
        <v>-242.464</v>
      </c>
      <c r="E45481" s="28">
        <v>532.43700000000001</v>
      </c>
    </row>
    <row r="45482" spans="4:5" x14ac:dyDescent="0.25">
      <c r="D45482" s="31">
        <v>-242.44800000000001</v>
      </c>
      <c r="E45482" s="28">
        <v>532.51900000000001</v>
      </c>
    </row>
    <row r="45483" spans="4:5" x14ac:dyDescent="0.25">
      <c r="D45483" s="31">
        <v>-242.43199999999999</v>
      </c>
      <c r="E45483" s="28">
        <v>532.601</v>
      </c>
    </row>
    <row r="45484" spans="4:5" x14ac:dyDescent="0.25">
      <c r="D45484" s="31">
        <v>-242.416</v>
      </c>
      <c r="E45484" s="28">
        <v>532.68200000000002</v>
      </c>
    </row>
    <row r="45485" spans="4:5" x14ac:dyDescent="0.25">
      <c r="D45485" s="31">
        <v>-242.4</v>
      </c>
      <c r="E45485" s="28">
        <v>532.76400000000001</v>
      </c>
    </row>
    <row r="45486" spans="4:5" x14ac:dyDescent="0.25">
      <c r="D45486" s="31">
        <v>-242.38399999999999</v>
      </c>
      <c r="E45486" s="28">
        <v>532.846</v>
      </c>
    </row>
    <row r="45487" spans="4:5" x14ac:dyDescent="0.25">
      <c r="D45487" s="31">
        <v>-242.36799999999999</v>
      </c>
      <c r="E45487" s="28">
        <v>532.928</v>
      </c>
    </row>
    <row r="45488" spans="4:5" x14ac:dyDescent="0.25">
      <c r="D45488" s="31">
        <v>-242.352</v>
      </c>
      <c r="E45488" s="28">
        <v>533.00900000000001</v>
      </c>
    </row>
    <row r="45489" spans="4:5" x14ac:dyDescent="0.25">
      <c r="D45489" s="31">
        <v>-242.33600000000001</v>
      </c>
      <c r="E45489" s="28">
        <v>533.09100000000001</v>
      </c>
    </row>
    <row r="45490" spans="4:5" x14ac:dyDescent="0.25">
      <c r="D45490" s="31">
        <v>-242.32</v>
      </c>
      <c r="E45490" s="28">
        <v>533.173</v>
      </c>
    </row>
    <row r="45491" spans="4:5" x14ac:dyDescent="0.25">
      <c r="D45491" s="31">
        <v>-242.304</v>
      </c>
      <c r="E45491" s="28">
        <v>533.255</v>
      </c>
    </row>
    <row r="45492" spans="4:5" x14ac:dyDescent="0.25">
      <c r="D45492" s="31">
        <v>-242.28800000000001</v>
      </c>
      <c r="E45492" s="28">
        <v>533.33600000000001</v>
      </c>
    </row>
    <row r="45493" spans="4:5" x14ac:dyDescent="0.25">
      <c r="D45493" s="31">
        <v>-242.27199999999999</v>
      </c>
      <c r="E45493" s="28">
        <v>533.41800000000001</v>
      </c>
    </row>
    <row r="45494" spans="4:5" x14ac:dyDescent="0.25">
      <c r="D45494" s="31">
        <v>-242.256</v>
      </c>
      <c r="E45494" s="28">
        <v>533.5</v>
      </c>
    </row>
    <row r="45495" spans="4:5" x14ac:dyDescent="0.25">
      <c r="D45495" s="31">
        <v>-242.24</v>
      </c>
      <c r="E45495" s="28">
        <v>533.58199999999999</v>
      </c>
    </row>
    <row r="45496" spans="4:5" x14ac:dyDescent="0.25">
      <c r="D45496" s="31">
        <v>-242.22399999999999</v>
      </c>
      <c r="E45496" s="28">
        <v>533.66300000000001</v>
      </c>
    </row>
    <row r="45497" spans="4:5" x14ac:dyDescent="0.25">
      <c r="D45497" s="31">
        <v>-242.208</v>
      </c>
      <c r="E45497" s="28">
        <v>533.745</v>
      </c>
    </row>
    <row r="45498" spans="4:5" x14ac:dyDescent="0.25">
      <c r="D45498" s="31">
        <v>-242.19200000000001</v>
      </c>
      <c r="E45498" s="28">
        <v>533.827</v>
      </c>
    </row>
    <row r="45499" spans="4:5" x14ac:dyDescent="0.25">
      <c r="D45499" s="31">
        <v>-242.17599999999999</v>
      </c>
      <c r="E45499" s="28">
        <v>533.90899999999999</v>
      </c>
    </row>
    <row r="45500" spans="4:5" x14ac:dyDescent="0.25">
      <c r="D45500" s="31">
        <v>-242.16</v>
      </c>
      <c r="E45500" s="28">
        <v>533.99</v>
      </c>
    </row>
    <row r="45501" spans="4:5" x14ac:dyDescent="0.25">
      <c r="D45501" s="31">
        <v>-242.14400000000001</v>
      </c>
      <c r="E45501" s="28">
        <v>534.072</v>
      </c>
    </row>
    <row r="45502" spans="4:5" x14ac:dyDescent="0.25">
      <c r="D45502" s="31">
        <v>-242.12799999999999</v>
      </c>
      <c r="E45502" s="28">
        <v>534.154</v>
      </c>
    </row>
    <row r="45503" spans="4:5" x14ac:dyDescent="0.25">
      <c r="D45503" s="31">
        <v>-242.11199999999999</v>
      </c>
      <c r="E45503" s="28">
        <v>534.23599999999999</v>
      </c>
    </row>
    <row r="45504" spans="4:5" x14ac:dyDescent="0.25">
      <c r="D45504" s="31">
        <v>-242.096</v>
      </c>
      <c r="E45504" s="28">
        <v>534.31700000000001</v>
      </c>
    </row>
    <row r="45505" spans="4:5" x14ac:dyDescent="0.25">
      <c r="D45505" s="31">
        <v>-242.08</v>
      </c>
      <c r="E45505" s="28">
        <v>534.399</v>
      </c>
    </row>
    <row r="45506" spans="4:5" x14ac:dyDescent="0.25">
      <c r="D45506" s="31">
        <v>-242.06399999999999</v>
      </c>
      <c r="E45506" s="28">
        <v>534.48099999999999</v>
      </c>
    </row>
    <row r="45507" spans="4:5" x14ac:dyDescent="0.25">
      <c r="D45507" s="31">
        <v>-242.048</v>
      </c>
      <c r="E45507" s="28">
        <v>534.56299999999999</v>
      </c>
    </row>
    <row r="45508" spans="4:5" x14ac:dyDescent="0.25">
      <c r="D45508" s="31">
        <v>-242.03200000000001</v>
      </c>
      <c r="E45508" s="28">
        <v>534.64400000000001</v>
      </c>
    </row>
    <row r="45509" spans="4:5" x14ac:dyDescent="0.25">
      <c r="D45509" s="31">
        <v>-242.01599999999999</v>
      </c>
      <c r="E45509" s="28">
        <v>534.726</v>
      </c>
    </row>
    <row r="45510" spans="4:5" x14ac:dyDescent="0.25">
      <c r="D45510" s="31">
        <v>-242</v>
      </c>
      <c r="E45510" s="28">
        <v>534.80799999999999</v>
      </c>
    </row>
    <row r="45511" spans="4:5" x14ac:dyDescent="0.25">
      <c r="D45511" s="31">
        <v>-241.98400000000001</v>
      </c>
      <c r="E45511" s="28">
        <v>534.89</v>
      </c>
    </row>
    <row r="45512" spans="4:5" x14ac:dyDescent="0.25">
      <c r="D45512" s="31">
        <v>-241.96799999999999</v>
      </c>
      <c r="E45512" s="28">
        <v>534.97199999999998</v>
      </c>
    </row>
    <row r="45513" spans="4:5" x14ac:dyDescent="0.25">
      <c r="D45513" s="31">
        <v>-241.952</v>
      </c>
      <c r="E45513" s="28">
        <v>535.053</v>
      </c>
    </row>
    <row r="45514" spans="4:5" x14ac:dyDescent="0.25">
      <c r="D45514" s="31">
        <v>-241.93600000000001</v>
      </c>
      <c r="E45514" s="28">
        <v>535.13499999999999</v>
      </c>
    </row>
    <row r="45515" spans="4:5" x14ac:dyDescent="0.25">
      <c r="D45515" s="31">
        <v>-241.92</v>
      </c>
      <c r="E45515" s="28">
        <v>535.21699999999998</v>
      </c>
    </row>
    <row r="45516" spans="4:5" x14ac:dyDescent="0.25">
      <c r="D45516" s="31">
        <v>-241.904</v>
      </c>
      <c r="E45516" s="28">
        <v>535.29899999999998</v>
      </c>
    </row>
    <row r="45517" spans="4:5" x14ac:dyDescent="0.25">
      <c r="D45517" s="31">
        <v>-241.88800000000001</v>
      </c>
      <c r="E45517" s="28">
        <v>535.38</v>
      </c>
    </row>
    <row r="45518" spans="4:5" x14ac:dyDescent="0.25">
      <c r="D45518" s="31">
        <v>-241.87200000000001</v>
      </c>
      <c r="E45518" s="28">
        <v>535.46199999999999</v>
      </c>
    </row>
    <row r="45519" spans="4:5" x14ac:dyDescent="0.25">
      <c r="D45519" s="31">
        <v>-241.85599999999999</v>
      </c>
      <c r="E45519" s="28">
        <v>535.54399999999998</v>
      </c>
    </row>
    <row r="45520" spans="4:5" x14ac:dyDescent="0.25">
      <c r="D45520" s="31">
        <v>-241.84</v>
      </c>
      <c r="E45520" s="28">
        <v>535.62599999999998</v>
      </c>
    </row>
    <row r="45521" spans="4:5" x14ac:dyDescent="0.25">
      <c r="D45521" s="31">
        <v>-241.82400000000001</v>
      </c>
      <c r="E45521" s="28">
        <v>535.70799999999997</v>
      </c>
    </row>
    <row r="45522" spans="4:5" x14ac:dyDescent="0.25">
      <c r="D45522" s="31">
        <v>-241.80799999999999</v>
      </c>
      <c r="E45522" s="28">
        <v>535.78899999999999</v>
      </c>
    </row>
    <row r="45523" spans="4:5" x14ac:dyDescent="0.25">
      <c r="D45523" s="31">
        <v>-241.792</v>
      </c>
      <c r="E45523" s="28">
        <v>535.87099999999998</v>
      </c>
    </row>
    <row r="45524" spans="4:5" x14ac:dyDescent="0.25">
      <c r="D45524" s="31">
        <v>-241.77600000000001</v>
      </c>
      <c r="E45524" s="28">
        <v>535.95299999999997</v>
      </c>
    </row>
    <row r="45525" spans="4:5" x14ac:dyDescent="0.25">
      <c r="D45525" s="31">
        <v>-241.76</v>
      </c>
      <c r="E45525" s="28">
        <v>536.03499999999997</v>
      </c>
    </row>
    <row r="45526" spans="4:5" x14ac:dyDescent="0.25">
      <c r="D45526" s="31">
        <v>-241.745</v>
      </c>
      <c r="E45526" s="28">
        <v>536.11699999999996</v>
      </c>
    </row>
    <row r="45527" spans="4:5" x14ac:dyDescent="0.25">
      <c r="D45527" s="31">
        <v>-241.72900000000001</v>
      </c>
      <c r="E45527" s="28">
        <v>536.19799999999998</v>
      </c>
    </row>
    <row r="45528" spans="4:5" x14ac:dyDescent="0.25">
      <c r="D45528" s="31">
        <v>-241.71299999999999</v>
      </c>
      <c r="E45528" s="28">
        <v>536.28</v>
      </c>
    </row>
    <row r="45529" spans="4:5" x14ac:dyDescent="0.25">
      <c r="D45529" s="31">
        <v>-241.697</v>
      </c>
      <c r="E45529" s="28">
        <v>536.36199999999997</v>
      </c>
    </row>
    <row r="45530" spans="4:5" x14ac:dyDescent="0.25">
      <c r="D45530" s="31">
        <v>-241.68100000000001</v>
      </c>
      <c r="E45530" s="28">
        <v>536.44399999999996</v>
      </c>
    </row>
    <row r="45531" spans="4:5" x14ac:dyDescent="0.25">
      <c r="D45531" s="31">
        <v>-241.66499999999999</v>
      </c>
      <c r="E45531" s="28">
        <v>536.52599999999995</v>
      </c>
    </row>
    <row r="45532" spans="4:5" x14ac:dyDescent="0.25">
      <c r="D45532" s="31">
        <v>-241.649</v>
      </c>
      <c r="E45532" s="28">
        <v>536.60799999999995</v>
      </c>
    </row>
    <row r="45533" spans="4:5" x14ac:dyDescent="0.25">
      <c r="D45533" s="31">
        <v>-241.63300000000001</v>
      </c>
      <c r="E45533" s="28">
        <v>536.68899999999996</v>
      </c>
    </row>
    <row r="45534" spans="4:5" x14ac:dyDescent="0.25">
      <c r="D45534" s="31">
        <v>-241.61699999999999</v>
      </c>
      <c r="E45534" s="28">
        <v>536.77099999999996</v>
      </c>
    </row>
    <row r="45535" spans="4:5" x14ac:dyDescent="0.25">
      <c r="D45535" s="31">
        <v>-241.601</v>
      </c>
      <c r="E45535" s="28">
        <v>536.85299999999995</v>
      </c>
    </row>
    <row r="45536" spans="4:5" x14ac:dyDescent="0.25">
      <c r="D45536" s="31">
        <v>-241.58500000000001</v>
      </c>
      <c r="E45536" s="28">
        <v>536.93499999999995</v>
      </c>
    </row>
    <row r="45537" spans="4:5" x14ac:dyDescent="0.25">
      <c r="D45537" s="31">
        <v>-241.56899999999999</v>
      </c>
      <c r="E45537" s="28">
        <v>537.01700000000005</v>
      </c>
    </row>
    <row r="45538" spans="4:5" x14ac:dyDescent="0.25">
      <c r="D45538" s="31">
        <v>-241.553</v>
      </c>
      <c r="E45538" s="28">
        <v>537.09799999999996</v>
      </c>
    </row>
    <row r="45539" spans="4:5" x14ac:dyDescent="0.25">
      <c r="D45539" s="31">
        <v>-241.53700000000001</v>
      </c>
      <c r="E45539" s="28">
        <v>537.17999999999995</v>
      </c>
    </row>
    <row r="45540" spans="4:5" x14ac:dyDescent="0.25">
      <c r="D45540" s="31">
        <v>-241.52099999999999</v>
      </c>
      <c r="E45540" s="28">
        <v>537.26199999999994</v>
      </c>
    </row>
    <row r="45541" spans="4:5" x14ac:dyDescent="0.25">
      <c r="D45541" s="31">
        <v>-241.505</v>
      </c>
      <c r="E45541" s="28">
        <v>537.34400000000005</v>
      </c>
    </row>
    <row r="45542" spans="4:5" x14ac:dyDescent="0.25">
      <c r="D45542" s="31">
        <v>-241.489</v>
      </c>
      <c r="E45542" s="28">
        <v>537.42600000000004</v>
      </c>
    </row>
    <row r="45543" spans="4:5" x14ac:dyDescent="0.25">
      <c r="D45543" s="31">
        <v>-241.47300000000001</v>
      </c>
      <c r="E45543" s="28">
        <v>537.50800000000004</v>
      </c>
    </row>
    <row r="45544" spans="4:5" x14ac:dyDescent="0.25">
      <c r="D45544" s="31">
        <v>-241.45699999999999</v>
      </c>
      <c r="E45544" s="28">
        <v>537.58900000000006</v>
      </c>
    </row>
    <row r="45545" spans="4:5" x14ac:dyDescent="0.25">
      <c r="D45545" s="31">
        <v>-241.441</v>
      </c>
      <c r="E45545" s="28">
        <v>537.67100000000005</v>
      </c>
    </row>
    <row r="45546" spans="4:5" x14ac:dyDescent="0.25">
      <c r="D45546" s="31">
        <v>-241.42500000000001</v>
      </c>
      <c r="E45546" s="28">
        <v>537.75300000000004</v>
      </c>
    </row>
    <row r="45547" spans="4:5" x14ac:dyDescent="0.25">
      <c r="D45547" s="31">
        <v>-241.40899999999999</v>
      </c>
      <c r="E45547" s="28">
        <v>537.83500000000004</v>
      </c>
    </row>
    <row r="45548" spans="4:5" x14ac:dyDescent="0.25">
      <c r="D45548" s="31">
        <v>-241.393</v>
      </c>
      <c r="E45548" s="28">
        <v>537.91700000000003</v>
      </c>
    </row>
    <row r="45549" spans="4:5" x14ac:dyDescent="0.25">
      <c r="D45549" s="31">
        <v>-241.37700000000001</v>
      </c>
      <c r="E45549" s="28">
        <v>537.99900000000002</v>
      </c>
    </row>
    <row r="45550" spans="4:5" x14ac:dyDescent="0.25">
      <c r="D45550" s="31">
        <v>-241.36099999999999</v>
      </c>
      <c r="E45550" s="28">
        <v>538.08000000000004</v>
      </c>
    </row>
    <row r="45551" spans="4:5" x14ac:dyDescent="0.25">
      <c r="D45551" s="31">
        <v>-241.345</v>
      </c>
      <c r="E45551" s="28">
        <v>538.16200000000003</v>
      </c>
    </row>
    <row r="45552" spans="4:5" x14ac:dyDescent="0.25">
      <c r="D45552" s="31">
        <v>-241.32900000000001</v>
      </c>
      <c r="E45552" s="28">
        <v>538.24400000000003</v>
      </c>
    </row>
    <row r="45553" spans="4:5" x14ac:dyDescent="0.25">
      <c r="D45553" s="31">
        <v>-241.31299999999999</v>
      </c>
      <c r="E45553" s="28">
        <v>538.32600000000002</v>
      </c>
    </row>
    <row r="45554" spans="4:5" x14ac:dyDescent="0.25">
      <c r="D45554" s="31">
        <v>-241.297</v>
      </c>
      <c r="E45554" s="28">
        <v>538.40800000000002</v>
      </c>
    </row>
    <row r="45555" spans="4:5" x14ac:dyDescent="0.25">
      <c r="D45555" s="31">
        <v>-241.28100000000001</v>
      </c>
      <c r="E45555" s="28">
        <v>538.49</v>
      </c>
    </row>
    <row r="45556" spans="4:5" x14ac:dyDescent="0.25">
      <c r="D45556" s="31">
        <v>-241.26499999999999</v>
      </c>
      <c r="E45556" s="28">
        <v>538.572</v>
      </c>
    </row>
    <row r="45557" spans="4:5" x14ac:dyDescent="0.25">
      <c r="D45557" s="31">
        <v>-241.249</v>
      </c>
      <c r="E45557" s="28">
        <v>538.65300000000002</v>
      </c>
    </row>
    <row r="45558" spans="4:5" x14ac:dyDescent="0.25">
      <c r="D45558" s="31">
        <v>-241.233</v>
      </c>
      <c r="E45558" s="28">
        <v>538.73500000000001</v>
      </c>
    </row>
    <row r="45559" spans="4:5" x14ac:dyDescent="0.25">
      <c r="D45559" s="31">
        <v>-241.21700000000001</v>
      </c>
      <c r="E45559" s="28">
        <v>538.81700000000001</v>
      </c>
    </row>
    <row r="45560" spans="4:5" x14ac:dyDescent="0.25">
      <c r="D45560" s="31">
        <v>-241.20099999999999</v>
      </c>
      <c r="E45560" s="28">
        <v>538.899</v>
      </c>
    </row>
    <row r="45561" spans="4:5" x14ac:dyDescent="0.25">
      <c r="D45561" s="31">
        <v>-241.185</v>
      </c>
      <c r="E45561" s="28">
        <v>538.98099999999999</v>
      </c>
    </row>
    <row r="45562" spans="4:5" x14ac:dyDescent="0.25">
      <c r="D45562" s="31">
        <v>-241.16900000000001</v>
      </c>
      <c r="E45562" s="28">
        <v>539.06299999999999</v>
      </c>
    </row>
    <row r="45563" spans="4:5" x14ac:dyDescent="0.25">
      <c r="D45563" s="31">
        <v>-241.15299999999999</v>
      </c>
      <c r="E45563" s="28">
        <v>539.14499999999998</v>
      </c>
    </row>
    <row r="45564" spans="4:5" x14ac:dyDescent="0.25">
      <c r="D45564" s="31">
        <v>-241.137</v>
      </c>
      <c r="E45564" s="28">
        <v>539.22699999999998</v>
      </c>
    </row>
    <row r="45565" spans="4:5" x14ac:dyDescent="0.25">
      <c r="D45565" s="31">
        <v>-241.12100000000001</v>
      </c>
      <c r="E45565" s="28">
        <v>539.30799999999999</v>
      </c>
    </row>
    <row r="45566" spans="4:5" x14ac:dyDescent="0.25">
      <c r="D45566" s="31">
        <v>-241.10499999999999</v>
      </c>
      <c r="E45566" s="28">
        <v>539.39</v>
      </c>
    </row>
    <row r="45567" spans="4:5" x14ac:dyDescent="0.25">
      <c r="D45567" s="31">
        <v>-241.089</v>
      </c>
      <c r="E45567" s="28">
        <v>539.47199999999998</v>
      </c>
    </row>
    <row r="45568" spans="4:5" x14ac:dyDescent="0.25">
      <c r="D45568" s="31">
        <v>-241.07300000000001</v>
      </c>
      <c r="E45568" s="28">
        <v>539.55399999999997</v>
      </c>
    </row>
    <row r="45569" spans="4:5" x14ac:dyDescent="0.25">
      <c r="D45569" s="31">
        <v>-241.05699999999999</v>
      </c>
      <c r="E45569" s="28">
        <v>539.63599999999997</v>
      </c>
    </row>
    <row r="45570" spans="4:5" x14ac:dyDescent="0.25">
      <c r="D45570" s="31">
        <v>-241.041</v>
      </c>
      <c r="E45570" s="28">
        <v>539.71799999999996</v>
      </c>
    </row>
    <row r="45571" spans="4:5" x14ac:dyDescent="0.25">
      <c r="D45571" s="31">
        <v>-241.02500000000001</v>
      </c>
      <c r="E45571" s="28">
        <v>539.79999999999995</v>
      </c>
    </row>
    <row r="45572" spans="4:5" x14ac:dyDescent="0.25">
      <c r="D45572" s="31">
        <v>-241.00899999999999</v>
      </c>
      <c r="E45572" s="28">
        <v>539.88099999999997</v>
      </c>
    </row>
    <row r="45573" spans="4:5" x14ac:dyDescent="0.25">
      <c r="D45573" s="31">
        <v>-240.99299999999999</v>
      </c>
      <c r="E45573" s="28">
        <v>539.96299999999997</v>
      </c>
    </row>
    <row r="45574" spans="4:5" x14ac:dyDescent="0.25">
      <c r="D45574" s="31">
        <v>-240.977</v>
      </c>
      <c r="E45574" s="28">
        <v>540.04499999999996</v>
      </c>
    </row>
    <row r="45575" spans="4:5" x14ac:dyDescent="0.25">
      <c r="D45575" s="31">
        <v>-240.96100000000001</v>
      </c>
      <c r="E45575" s="28">
        <v>540.12699999999995</v>
      </c>
    </row>
    <row r="45576" spans="4:5" x14ac:dyDescent="0.25">
      <c r="D45576" s="31">
        <v>-240.94499999999999</v>
      </c>
      <c r="E45576" s="28">
        <v>540.20899999999995</v>
      </c>
    </row>
    <row r="45577" spans="4:5" x14ac:dyDescent="0.25">
      <c r="D45577" s="31">
        <v>-240.929</v>
      </c>
      <c r="E45577" s="28">
        <v>540.29100000000005</v>
      </c>
    </row>
    <row r="45578" spans="4:5" x14ac:dyDescent="0.25">
      <c r="D45578" s="31">
        <v>-240.91300000000001</v>
      </c>
      <c r="E45578" s="28">
        <v>540.37300000000005</v>
      </c>
    </row>
    <row r="45579" spans="4:5" x14ac:dyDescent="0.25">
      <c r="D45579" s="31">
        <v>-240.89699999999999</v>
      </c>
      <c r="E45579" s="28">
        <v>540.45500000000004</v>
      </c>
    </row>
    <row r="45580" spans="4:5" x14ac:dyDescent="0.25">
      <c r="D45580" s="31">
        <v>-240.881</v>
      </c>
      <c r="E45580" s="28">
        <v>540.53700000000003</v>
      </c>
    </row>
    <row r="45581" spans="4:5" x14ac:dyDescent="0.25">
      <c r="D45581" s="31">
        <v>-240.86500000000001</v>
      </c>
      <c r="E45581" s="28">
        <v>540.61900000000003</v>
      </c>
    </row>
    <row r="45582" spans="4:5" x14ac:dyDescent="0.25">
      <c r="D45582" s="31">
        <v>-240.84899999999999</v>
      </c>
      <c r="E45582" s="28">
        <v>540.70000000000005</v>
      </c>
    </row>
    <row r="45583" spans="4:5" x14ac:dyDescent="0.25">
      <c r="D45583" s="31">
        <v>-240.833</v>
      </c>
      <c r="E45583" s="28">
        <v>540.78200000000004</v>
      </c>
    </row>
    <row r="45584" spans="4:5" x14ac:dyDescent="0.25">
      <c r="D45584" s="31">
        <v>-240.81700000000001</v>
      </c>
      <c r="E45584" s="28">
        <v>540.86400000000003</v>
      </c>
    </row>
    <row r="45585" spans="4:5" x14ac:dyDescent="0.25">
      <c r="D45585" s="31">
        <v>-240.80099999999999</v>
      </c>
      <c r="E45585" s="28">
        <v>540.94600000000003</v>
      </c>
    </row>
    <row r="45586" spans="4:5" x14ac:dyDescent="0.25">
      <c r="D45586" s="31">
        <v>-240.785</v>
      </c>
      <c r="E45586" s="28">
        <v>541.02800000000002</v>
      </c>
    </row>
    <row r="45587" spans="4:5" x14ac:dyDescent="0.25">
      <c r="D45587" s="31">
        <v>-240.76900000000001</v>
      </c>
      <c r="E45587" s="28">
        <v>541.11</v>
      </c>
    </row>
    <row r="45588" spans="4:5" x14ac:dyDescent="0.25">
      <c r="D45588" s="31">
        <v>-240.75299999999999</v>
      </c>
      <c r="E45588" s="28">
        <v>541.19200000000001</v>
      </c>
    </row>
    <row r="45589" spans="4:5" x14ac:dyDescent="0.25">
      <c r="D45589" s="31">
        <v>-240.73699999999999</v>
      </c>
      <c r="E45589" s="28">
        <v>541.274</v>
      </c>
    </row>
    <row r="45590" spans="4:5" x14ac:dyDescent="0.25">
      <c r="D45590" s="31">
        <v>-240.721</v>
      </c>
      <c r="E45590" s="28">
        <v>541.35599999999999</v>
      </c>
    </row>
    <row r="45591" spans="4:5" x14ac:dyDescent="0.25">
      <c r="D45591" s="31">
        <v>-240.70500000000001</v>
      </c>
      <c r="E45591" s="28">
        <v>541.43799999999999</v>
      </c>
    </row>
    <row r="45592" spans="4:5" x14ac:dyDescent="0.25">
      <c r="D45592" s="31">
        <v>-240.68899999999999</v>
      </c>
      <c r="E45592" s="28">
        <v>541.51900000000001</v>
      </c>
    </row>
    <row r="45593" spans="4:5" x14ac:dyDescent="0.25">
      <c r="D45593" s="31">
        <v>-240.673</v>
      </c>
      <c r="E45593" s="28">
        <v>541.601</v>
      </c>
    </row>
    <row r="45594" spans="4:5" x14ac:dyDescent="0.25">
      <c r="D45594" s="31">
        <v>-240.65700000000001</v>
      </c>
      <c r="E45594" s="28">
        <v>541.68299999999999</v>
      </c>
    </row>
    <row r="45595" spans="4:5" x14ac:dyDescent="0.25">
      <c r="D45595" s="31">
        <v>-240.64099999999999</v>
      </c>
      <c r="E45595" s="28">
        <v>541.76499999999999</v>
      </c>
    </row>
    <row r="45596" spans="4:5" x14ac:dyDescent="0.25">
      <c r="D45596" s="31">
        <v>-240.625</v>
      </c>
      <c r="E45596" s="28">
        <v>541.84699999999998</v>
      </c>
    </row>
    <row r="45597" spans="4:5" x14ac:dyDescent="0.25">
      <c r="D45597" s="31">
        <v>-240.60900000000001</v>
      </c>
      <c r="E45597" s="28">
        <v>541.92899999999997</v>
      </c>
    </row>
    <row r="45598" spans="4:5" x14ac:dyDescent="0.25">
      <c r="D45598" s="31">
        <v>-240.59299999999999</v>
      </c>
      <c r="E45598" s="28">
        <v>542.01099999999997</v>
      </c>
    </row>
    <row r="45599" spans="4:5" x14ac:dyDescent="0.25">
      <c r="D45599" s="31">
        <v>-240.577</v>
      </c>
      <c r="E45599" s="28">
        <v>542.09299999999996</v>
      </c>
    </row>
    <row r="45600" spans="4:5" x14ac:dyDescent="0.25">
      <c r="D45600" s="31">
        <v>-240.56100000000001</v>
      </c>
      <c r="E45600" s="28">
        <v>542.17499999999995</v>
      </c>
    </row>
    <row r="45601" spans="4:5" x14ac:dyDescent="0.25">
      <c r="D45601" s="31">
        <v>-240.54499999999999</v>
      </c>
      <c r="E45601" s="28">
        <v>542.25699999999995</v>
      </c>
    </row>
    <row r="45602" spans="4:5" x14ac:dyDescent="0.25">
      <c r="D45602" s="31">
        <v>-240.529</v>
      </c>
      <c r="E45602" s="28">
        <v>542.33900000000006</v>
      </c>
    </row>
    <row r="45603" spans="4:5" x14ac:dyDescent="0.25">
      <c r="D45603" s="31">
        <v>-240.51300000000001</v>
      </c>
      <c r="E45603" s="28">
        <v>542.42100000000005</v>
      </c>
    </row>
    <row r="45604" spans="4:5" x14ac:dyDescent="0.25">
      <c r="D45604" s="31">
        <v>-240.49700000000001</v>
      </c>
      <c r="E45604" s="28">
        <v>542.50199999999995</v>
      </c>
    </row>
    <row r="45605" spans="4:5" x14ac:dyDescent="0.25">
      <c r="D45605" s="31">
        <v>-240.48099999999999</v>
      </c>
      <c r="E45605" s="28">
        <v>542.58399999999995</v>
      </c>
    </row>
    <row r="45606" spans="4:5" x14ac:dyDescent="0.25">
      <c r="D45606" s="31">
        <v>-240.465</v>
      </c>
      <c r="E45606" s="28">
        <v>542.66600000000005</v>
      </c>
    </row>
    <row r="45607" spans="4:5" x14ac:dyDescent="0.25">
      <c r="D45607" s="31">
        <v>-240.44900000000001</v>
      </c>
      <c r="E45607" s="28">
        <v>542.74800000000005</v>
      </c>
    </row>
    <row r="45608" spans="4:5" x14ac:dyDescent="0.25">
      <c r="D45608" s="31">
        <v>-240.43299999999999</v>
      </c>
      <c r="E45608" s="28">
        <v>542.83000000000004</v>
      </c>
    </row>
    <row r="45609" spans="4:5" x14ac:dyDescent="0.25">
      <c r="D45609" s="31">
        <v>-240.417</v>
      </c>
      <c r="E45609" s="28">
        <v>542.91200000000003</v>
      </c>
    </row>
    <row r="45610" spans="4:5" x14ac:dyDescent="0.25">
      <c r="D45610" s="31">
        <v>-240.40100000000001</v>
      </c>
      <c r="E45610" s="28">
        <v>542.99400000000003</v>
      </c>
    </row>
    <row r="45611" spans="4:5" x14ac:dyDescent="0.25">
      <c r="D45611" s="31">
        <v>-240.38499999999999</v>
      </c>
      <c r="E45611" s="28">
        <v>543.07600000000002</v>
      </c>
    </row>
    <row r="45612" spans="4:5" x14ac:dyDescent="0.25">
      <c r="D45612" s="31">
        <v>-240.369</v>
      </c>
      <c r="E45612" s="28">
        <v>543.15800000000002</v>
      </c>
    </row>
    <row r="45613" spans="4:5" x14ac:dyDescent="0.25">
      <c r="D45613" s="31">
        <v>-240.35300000000001</v>
      </c>
      <c r="E45613" s="28">
        <v>543.24</v>
      </c>
    </row>
    <row r="45614" spans="4:5" x14ac:dyDescent="0.25">
      <c r="D45614" s="31">
        <v>-240.33699999999999</v>
      </c>
      <c r="E45614" s="28">
        <v>543.322</v>
      </c>
    </row>
    <row r="45615" spans="4:5" x14ac:dyDescent="0.25">
      <c r="D45615" s="31">
        <v>-240.321</v>
      </c>
      <c r="E45615" s="28">
        <v>543.404</v>
      </c>
    </row>
    <row r="45616" spans="4:5" x14ac:dyDescent="0.25">
      <c r="D45616" s="31">
        <v>-240.30500000000001</v>
      </c>
      <c r="E45616" s="28">
        <v>543.48599999999999</v>
      </c>
    </row>
    <row r="45617" spans="4:5" x14ac:dyDescent="0.25">
      <c r="D45617" s="31">
        <v>-240.28899999999999</v>
      </c>
      <c r="E45617" s="28">
        <v>543.56799999999998</v>
      </c>
    </row>
    <row r="45618" spans="4:5" x14ac:dyDescent="0.25">
      <c r="D45618" s="31">
        <v>-240.273</v>
      </c>
      <c r="E45618" s="28">
        <v>543.65</v>
      </c>
    </row>
    <row r="45619" spans="4:5" x14ac:dyDescent="0.25">
      <c r="D45619" s="31">
        <v>-240.25700000000001</v>
      </c>
      <c r="E45619" s="28">
        <v>543.73199999999997</v>
      </c>
    </row>
    <row r="45620" spans="4:5" x14ac:dyDescent="0.25">
      <c r="D45620" s="31">
        <v>-240.24100000000001</v>
      </c>
      <c r="E45620" s="28">
        <v>543.81399999999996</v>
      </c>
    </row>
    <row r="45621" spans="4:5" x14ac:dyDescent="0.25">
      <c r="D45621" s="31">
        <v>-240.22499999999999</v>
      </c>
      <c r="E45621" s="28">
        <v>543.89599999999996</v>
      </c>
    </row>
    <row r="45622" spans="4:5" x14ac:dyDescent="0.25">
      <c r="D45622" s="31">
        <v>-240.209</v>
      </c>
      <c r="E45622" s="28">
        <v>543.97699999999998</v>
      </c>
    </row>
    <row r="45623" spans="4:5" x14ac:dyDescent="0.25">
      <c r="D45623" s="31">
        <v>-240.19300000000001</v>
      </c>
      <c r="E45623" s="28">
        <v>544.05899999999997</v>
      </c>
    </row>
    <row r="45624" spans="4:5" x14ac:dyDescent="0.25">
      <c r="D45624" s="31">
        <v>-240.17699999999999</v>
      </c>
      <c r="E45624" s="28">
        <v>544.14099999999996</v>
      </c>
    </row>
    <row r="45625" spans="4:5" x14ac:dyDescent="0.25">
      <c r="D45625" s="31">
        <v>-240.161</v>
      </c>
      <c r="E45625" s="28">
        <v>544.22299999999996</v>
      </c>
    </row>
    <row r="45626" spans="4:5" x14ac:dyDescent="0.25">
      <c r="D45626" s="31">
        <v>-240.14500000000001</v>
      </c>
      <c r="E45626" s="28">
        <v>544.30499999999995</v>
      </c>
    </row>
    <row r="45627" spans="4:5" x14ac:dyDescent="0.25">
      <c r="D45627" s="31">
        <v>-240.12899999999999</v>
      </c>
      <c r="E45627" s="28">
        <v>544.38699999999994</v>
      </c>
    </row>
    <row r="45628" spans="4:5" x14ac:dyDescent="0.25">
      <c r="D45628" s="31">
        <v>-240.113</v>
      </c>
      <c r="E45628" s="28">
        <v>544.46900000000005</v>
      </c>
    </row>
    <row r="45629" spans="4:5" x14ac:dyDescent="0.25">
      <c r="D45629" s="31">
        <v>-240.09700000000001</v>
      </c>
      <c r="E45629" s="28">
        <v>544.55100000000004</v>
      </c>
    </row>
    <row r="45630" spans="4:5" x14ac:dyDescent="0.25">
      <c r="D45630" s="31">
        <v>-240.08099999999999</v>
      </c>
      <c r="E45630" s="28">
        <v>544.63300000000004</v>
      </c>
    </row>
    <row r="45631" spans="4:5" x14ac:dyDescent="0.25">
      <c r="D45631" s="31">
        <v>-240.065</v>
      </c>
      <c r="E45631" s="28">
        <v>544.71500000000003</v>
      </c>
    </row>
    <row r="45632" spans="4:5" x14ac:dyDescent="0.25">
      <c r="D45632" s="31">
        <v>-240.04900000000001</v>
      </c>
      <c r="E45632" s="28">
        <v>544.79700000000003</v>
      </c>
    </row>
    <row r="45633" spans="4:5" x14ac:dyDescent="0.25">
      <c r="D45633" s="31">
        <v>-240.03299999999999</v>
      </c>
      <c r="E45633" s="28">
        <v>544.87900000000002</v>
      </c>
    </row>
    <row r="45634" spans="4:5" x14ac:dyDescent="0.25">
      <c r="D45634" s="31">
        <v>-240.017</v>
      </c>
      <c r="E45634" s="28">
        <v>544.96100000000001</v>
      </c>
    </row>
    <row r="45635" spans="4:5" x14ac:dyDescent="0.25">
      <c r="D45635" s="31">
        <v>-240.001</v>
      </c>
      <c r="E45635" s="28">
        <v>545.04300000000001</v>
      </c>
    </row>
    <row r="45636" spans="4:5" x14ac:dyDescent="0.25">
      <c r="D45636" s="31">
        <v>-239.98500000000001</v>
      </c>
      <c r="E45636" s="28">
        <v>545.125</v>
      </c>
    </row>
    <row r="45637" spans="4:5" x14ac:dyDescent="0.25">
      <c r="D45637" s="31">
        <v>-239.96899999999999</v>
      </c>
      <c r="E45637" s="28">
        <v>545.20699999999999</v>
      </c>
    </row>
    <row r="45638" spans="4:5" x14ac:dyDescent="0.25">
      <c r="D45638" s="31">
        <v>-239.953</v>
      </c>
      <c r="E45638" s="28">
        <v>545.28899999999999</v>
      </c>
    </row>
    <row r="45639" spans="4:5" x14ac:dyDescent="0.25">
      <c r="D45639" s="31">
        <v>-239.93799999999999</v>
      </c>
      <c r="E45639" s="28">
        <v>545.37099999999998</v>
      </c>
    </row>
    <row r="45640" spans="4:5" x14ac:dyDescent="0.25">
      <c r="D45640" s="31">
        <v>-239.922</v>
      </c>
      <c r="E45640" s="28">
        <v>545.45299999999997</v>
      </c>
    </row>
    <row r="45641" spans="4:5" x14ac:dyDescent="0.25">
      <c r="D45641" s="31">
        <v>-239.90600000000001</v>
      </c>
      <c r="E45641" s="28">
        <v>545.53499999999997</v>
      </c>
    </row>
    <row r="45642" spans="4:5" x14ac:dyDescent="0.25">
      <c r="D45642" s="31">
        <v>-239.89</v>
      </c>
      <c r="E45642" s="28">
        <v>545.61699999999996</v>
      </c>
    </row>
    <row r="45643" spans="4:5" x14ac:dyDescent="0.25">
      <c r="D45643" s="31">
        <v>-239.874</v>
      </c>
      <c r="E45643" s="28">
        <v>545.69899999999996</v>
      </c>
    </row>
    <row r="45644" spans="4:5" x14ac:dyDescent="0.25">
      <c r="D45644" s="31">
        <v>-239.858</v>
      </c>
      <c r="E45644" s="28">
        <v>545.78099999999995</v>
      </c>
    </row>
    <row r="45645" spans="4:5" x14ac:dyDescent="0.25">
      <c r="D45645" s="31">
        <v>-239.84200000000001</v>
      </c>
      <c r="E45645" s="28">
        <v>545.86300000000006</v>
      </c>
    </row>
    <row r="45646" spans="4:5" x14ac:dyDescent="0.25">
      <c r="D45646" s="31">
        <v>-239.82599999999999</v>
      </c>
      <c r="E45646" s="28">
        <v>545.94500000000005</v>
      </c>
    </row>
    <row r="45647" spans="4:5" x14ac:dyDescent="0.25">
      <c r="D45647" s="31">
        <v>-239.81</v>
      </c>
      <c r="E45647" s="28">
        <v>546.02700000000004</v>
      </c>
    </row>
    <row r="45648" spans="4:5" x14ac:dyDescent="0.25">
      <c r="D45648" s="31">
        <v>-239.79400000000001</v>
      </c>
      <c r="E45648" s="28">
        <v>546.10900000000004</v>
      </c>
    </row>
    <row r="45649" spans="4:5" x14ac:dyDescent="0.25">
      <c r="D45649" s="31">
        <v>-239.77799999999999</v>
      </c>
      <c r="E45649" s="28">
        <v>546.19100000000003</v>
      </c>
    </row>
    <row r="45650" spans="4:5" x14ac:dyDescent="0.25">
      <c r="D45650" s="31">
        <v>-239.762</v>
      </c>
      <c r="E45650" s="28">
        <v>546.27300000000002</v>
      </c>
    </row>
    <row r="45651" spans="4:5" x14ac:dyDescent="0.25">
      <c r="D45651" s="31">
        <v>-239.74600000000001</v>
      </c>
      <c r="E45651" s="28">
        <v>546.35400000000004</v>
      </c>
    </row>
    <row r="45652" spans="4:5" x14ac:dyDescent="0.25">
      <c r="D45652" s="31">
        <v>-239.73</v>
      </c>
      <c r="E45652" s="28">
        <v>546.43600000000004</v>
      </c>
    </row>
    <row r="45653" spans="4:5" x14ac:dyDescent="0.25">
      <c r="D45653" s="31">
        <v>-239.714</v>
      </c>
      <c r="E45653" s="28">
        <v>546.51800000000003</v>
      </c>
    </row>
    <row r="45654" spans="4:5" x14ac:dyDescent="0.25">
      <c r="D45654" s="31">
        <v>-239.69800000000001</v>
      </c>
      <c r="E45654" s="28">
        <v>546.6</v>
      </c>
    </row>
    <row r="45655" spans="4:5" x14ac:dyDescent="0.25">
      <c r="D45655" s="31">
        <v>-239.68199999999999</v>
      </c>
      <c r="E45655" s="28">
        <v>546.68200000000002</v>
      </c>
    </row>
    <row r="45656" spans="4:5" x14ac:dyDescent="0.25">
      <c r="D45656" s="31">
        <v>-239.666</v>
      </c>
      <c r="E45656" s="28">
        <v>546.76400000000001</v>
      </c>
    </row>
    <row r="45657" spans="4:5" x14ac:dyDescent="0.25">
      <c r="D45657" s="31">
        <v>-239.65</v>
      </c>
      <c r="E45657" s="28">
        <v>546.846</v>
      </c>
    </row>
    <row r="45658" spans="4:5" x14ac:dyDescent="0.25">
      <c r="D45658" s="31">
        <v>-239.63399999999999</v>
      </c>
      <c r="E45658" s="28">
        <v>546.928</v>
      </c>
    </row>
    <row r="45659" spans="4:5" x14ac:dyDescent="0.25">
      <c r="D45659" s="31">
        <v>-239.61799999999999</v>
      </c>
      <c r="E45659" s="28">
        <v>547.01</v>
      </c>
    </row>
    <row r="45660" spans="4:5" x14ac:dyDescent="0.25">
      <c r="D45660" s="31">
        <v>-239.602</v>
      </c>
      <c r="E45660" s="28">
        <v>547.09199999999998</v>
      </c>
    </row>
    <row r="45661" spans="4:5" x14ac:dyDescent="0.25">
      <c r="D45661" s="31">
        <v>-239.58600000000001</v>
      </c>
      <c r="E45661" s="28">
        <v>547.17399999999998</v>
      </c>
    </row>
    <row r="45662" spans="4:5" x14ac:dyDescent="0.25">
      <c r="D45662" s="31">
        <v>-239.57</v>
      </c>
      <c r="E45662" s="28">
        <v>547.25599999999997</v>
      </c>
    </row>
    <row r="45663" spans="4:5" x14ac:dyDescent="0.25">
      <c r="D45663" s="31">
        <v>-239.554</v>
      </c>
      <c r="E45663" s="28">
        <v>547.33799999999997</v>
      </c>
    </row>
    <row r="45664" spans="4:5" x14ac:dyDescent="0.25">
      <c r="D45664" s="31">
        <v>-239.53800000000001</v>
      </c>
      <c r="E45664" s="28">
        <v>547.41999999999996</v>
      </c>
    </row>
    <row r="45665" spans="4:5" x14ac:dyDescent="0.25">
      <c r="D45665" s="31">
        <v>-239.52199999999999</v>
      </c>
      <c r="E45665" s="28">
        <v>547.50199999999995</v>
      </c>
    </row>
    <row r="45666" spans="4:5" x14ac:dyDescent="0.25">
      <c r="D45666" s="31">
        <v>-239.506</v>
      </c>
      <c r="E45666" s="28">
        <v>547.58399999999995</v>
      </c>
    </row>
    <row r="45667" spans="4:5" x14ac:dyDescent="0.25">
      <c r="D45667" s="31">
        <v>-239.49</v>
      </c>
      <c r="E45667" s="28">
        <v>547.66600000000005</v>
      </c>
    </row>
    <row r="45668" spans="4:5" x14ac:dyDescent="0.25">
      <c r="D45668" s="31">
        <v>-239.47399999999999</v>
      </c>
      <c r="E45668" s="28">
        <v>547.74800000000005</v>
      </c>
    </row>
    <row r="45669" spans="4:5" x14ac:dyDescent="0.25">
      <c r="D45669" s="31">
        <v>-239.458</v>
      </c>
      <c r="E45669" s="28">
        <v>547.83000000000004</v>
      </c>
    </row>
    <row r="45670" spans="4:5" x14ac:dyDescent="0.25">
      <c r="D45670" s="31">
        <v>-239.44200000000001</v>
      </c>
      <c r="E45670" s="28">
        <v>547.91200000000003</v>
      </c>
    </row>
    <row r="45671" spans="4:5" x14ac:dyDescent="0.25">
      <c r="D45671" s="31">
        <v>-239.42599999999999</v>
      </c>
      <c r="E45671" s="28">
        <v>547.99400000000003</v>
      </c>
    </row>
    <row r="45672" spans="4:5" x14ac:dyDescent="0.25">
      <c r="D45672" s="31">
        <v>-239.41</v>
      </c>
      <c r="E45672" s="28">
        <v>548.07600000000002</v>
      </c>
    </row>
    <row r="45673" spans="4:5" x14ac:dyDescent="0.25">
      <c r="D45673" s="31">
        <v>-239.39400000000001</v>
      </c>
      <c r="E45673" s="28">
        <v>548.15800000000002</v>
      </c>
    </row>
    <row r="45674" spans="4:5" x14ac:dyDescent="0.25">
      <c r="D45674" s="31">
        <v>-239.37799999999999</v>
      </c>
      <c r="E45674" s="28">
        <v>548.24</v>
      </c>
    </row>
    <row r="45675" spans="4:5" x14ac:dyDescent="0.25">
      <c r="D45675" s="31">
        <v>-239.36199999999999</v>
      </c>
      <c r="E45675" s="28">
        <v>548.322</v>
      </c>
    </row>
    <row r="45676" spans="4:5" x14ac:dyDescent="0.25">
      <c r="D45676" s="31">
        <v>-239.346</v>
      </c>
      <c r="E45676" s="28">
        <v>548.404</v>
      </c>
    </row>
    <row r="45677" spans="4:5" x14ac:dyDescent="0.25">
      <c r="D45677" s="31">
        <v>-239.33</v>
      </c>
      <c r="E45677" s="28">
        <v>548.48599999999999</v>
      </c>
    </row>
    <row r="45678" spans="4:5" x14ac:dyDescent="0.25">
      <c r="D45678" s="31">
        <v>-239.31399999999999</v>
      </c>
      <c r="E45678" s="28">
        <v>548.56799999999998</v>
      </c>
    </row>
    <row r="45679" spans="4:5" x14ac:dyDescent="0.25">
      <c r="D45679" s="31">
        <v>-239.298</v>
      </c>
      <c r="E45679" s="28">
        <v>548.65099999999995</v>
      </c>
    </row>
    <row r="45680" spans="4:5" x14ac:dyDescent="0.25">
      <c r="D45680" s="31">
        <v>-239.28200000000001</v>
      </c>
      <c r="E45680" s="28">
        <v>548.73299999999995</v>
      </c>
    </row>
    <row r="45681" spans="4:5" x14ac:dyDescent="0.25">
      <c r="D45681" s="31">
        <v>-239.26599999999999</v>
      </c>
      <c r="E45681" s="28">
        <v>548.81500000000005</v>
      </c>
    </row>
    <row r="45682" spans="4:5" x14ac:dyDescent="0.25">
      <c r="D45682" s="31">
        <v>-239.25</v>
      </c>
      <c r="E45682" s="28">
        <v>548.89599999999996</v>
      </c>
    </row>
    <row r="45683" spans="4:5" x14ac:dyDescent="0.25">
      <c r="D45683" s="31">
        <v>-239.23400000000001</v>
      </c>
      <c r="E45683" s="28">
        <v>548.97900000000004</v>
      </c>
    </row>
    <row r="45684" spans="4:5" x14ac:dyDescent="0.25">
      <c r="D45684" s="31">
        <v>-239.21799999999999</v>
      </c>
      <c r="E45684" s="28">
        <v>549.06100000000004</v>
      </c>
    </row>
    <row r="45685" spans="4:5" x14ac:dyDescent="0.25">
      <c r="D45685" s="31">
        <v>-239.202</v>
      </c>
      <c r="E45685" s="28">
        <v>549.14300000000003</v>
      </c>
    </row>
    <row r="45686" spans="4:5" x14ac:dyDescent="0.25">
      <c r="D45686" s="31">
        <v>-239.18600000000001</v>
      </c>
      <c r="E45686" s="28">
        <v>549.22500000000002</v>
      </c>
    </row>
    <row r="45687" spans="4:5" x14ac:dyDescent="0.25">
      <c r="D45687" s="31">
        <v>-239.17</v>
      </c>
      <c r="E45687" s="28">
        <v>549.30700000000002</v>
      </c>
    </row>
    <row r="45688" spans="4:5" x14ac:dyDescent="0.25">
      <c r="D45688" s="31">
        <v>-239.154</v>
      </c>
      <c r="E45688" s="28">
        <v>549.38900000000001</v>
      </c>
    </row>
    <row r="45689" spans="4:5" x14ac:dyDescent="0.25">
      <c r="D45689" s="31">
        <v>-239.13800000000001</v>
      </c>
      <c r="E45689" s="28">
        <v>549.471</v>
      </c>
    </row>
    <row r="45690" spans="4:5" x14ac:dyDescent="0.25">
      <c r="D45690" s="31">
        <v>-239.12200000000001</v>
      </c>
      <c r="E45690" s="28">
        <v>549.553</v>
      </c>
    </row>
    <row r="45691" spans="4:5" x14ac:dyDescent="0.25">
      <c r="D45691" s="31">
        <v>-239.10599999999999</v>
      </c>
      <c r="E45691" s="28">
        <v>549.63499999999999</v>
      </c>
    </row>
    <row r="45692" spans="4:5" x14ac:dyDescent="0.25">
      <c r="D45692" s="31">
        <v>-239.09</v>
      </c>
      <c r="E45692" s="28">
        <v>549.71699999999998</v>
      </c>
    </row>
    <row r="45693" spans="4:5" x14ac:dyDescent="0.25">
      <c r="D45693" s="31">
        <v>-239.07400000000001</v>
      </c>
      <c r="E45693" s="28">
        <v>549.79899999999998</v>
      </c>
    </row>
    <row r="45694" spans="4:5" x14ac:dyDescent="0.25">
      <c r="D45694" s="31">
        <v>-239.05799999999999</v>
      </c>
      <c r="E45694" s="28">
        <v>549.88099999999997</v>
      </c>
    </row>
    <row r="45695" spans="4:5" x14ac:dyDescent="0.25">
      <c r="D45695" s="31">
        <v>-239.042</v>
      </c>
      <c r="E45695" s="28">
        <v>549.96299999999997</v>
      </c>
    </row>
    <row r="45696" spans="4:5" x14ac:dyDescent="0.25">
      <c r="D45696" s="31">
        <v>-239.02600000000001</v>
      </c>
      <c r="E45696" s="28">
        <v>550.04499999999996</v>
      </c>
    </row>
    <row r="45697" spans="4:5" x14ac:dyDescent="0.25">
      <c r="D45697" s="31">
        <v>-239.01</v>
      </c>
      <c r="E45697" s="28">
        <v>550.12699999999995</v>
      </c>
    </row>
    <row r="45698" spans="4:5" x14ac:dyDescent="0.25">
      <c r="D45698" s="31">
        <v>-238.994</v>
      </c>
      <c r="E45698" s="28">
        <v>550.20899999999995</v>
      </c>
    </row>
    <row r="45699" spans="4:5" x14ac:dyDescent="0.25">
      <c r="D45699" s="31">
        <v>-238.97800000000001</v>
      </c>
      <c r="E45699" s="28">
        <v>550.29100000000005</v>
      </c>
    </row>
    <row r="45700" spans="4:5" x14ac:dyDescent="0.25">
      <c r="D45700" s="31">
        <v>-238.96199999999999</v>
      </c>
      <c r="E45700" s="28">
        <v>550.37300000000005</v>
      </c>
    </row>
    <row r="45701" spans="4:5" x14ac:dyDescent="0.25">
      <c r="D45701" s="31">
        <v>-238.946</v>
      </c>
      <c r="E45701" s="28">
        <v>550.45500000000004</v>
      </c>
    </row>
    <row r="45702" spans="4:5" x14ac:dyDescent="0.25">
      <c r="D45702" s="31">
        <v>-238.93</v>
      </c>
      <c r="E45702" s="28">
        <v>550.53700000000003</v>
      </c>
    </row>
    <row r="45703" spans="4:5" x14ac:dyDescent="0.25">
      <c r="D45703" s="31">
        <v>-238.91399999999999</v>
      </c>
      <c r="E45703" s="28">
        <v>550.61900000000003</v>
      </c>
    </row>
    <row r="45704" spans="4:5" x14ac:dyDescent="0.25">
      <c r="D45704" s="31">
        <v>-238.898</v>
      </c>
      <c r="E45704" s="28">
        <v>550.70100000000002</v>
      </c>
    </row>
    <row r="45705" spans="4:5" x14ac:dyDescent="0.25">
      <c r="D45705" s="31">
        <v>-238.88200000000001</v>
      </c>
      <c r="E45705" s="28">
        <v>550.78300000000002</v>
      </c>
    </row>
    <row r="45706" spans="4:5" x14ac:dyDescent="0.25">
      <c r="D45706" s="31">
        <v>-238.86600000000001</v>
      </c>
      <c r="E45706" s="28">
        <v>550.86500000000001</v>
      </c>
    </row>
    <row r="45707" spans="4:5" x14ac:dyDescent="0.25">
      <c r="D45707" s="31">
        <v>-238.85</v>
      </c>
      <c r="E45707" s="28">
        <v>550.947</v>
      </c>
    </row>
    <row r="45708" spans="4:5" x14ac:dyDescent="0.25">
      <c r="D45708" s="31">
        <v>-238.834</v>
      </c>
      <c r="E45708" s="28">
        <v>551.029</v>
      </c>
    </row>
    <row r="45709" spans="4:5" x14ac:dyDescent="0.25">
      <c r="D45709" s="31">
        <v>-238.81800000000001</v>
      </c>
      <c r="E45709" s="28">
        <v>551.11099999999999</v>
      </c>
    </row>
    <row r="45710" spans="4:5" x14ac:dyDescent="0.25">
      <c r="D45710" s="31">
        <v>-238.80199999999999</v>
      </c>
      <c r="E45710" s="28">
        <v>551.19299999999998</v>
      </c>
    </row>
    <row r="45711" spans="4:5" x14ac:dyDescent="0.25">
      <c r="D45711" s="31">
        <v>-238.786</v>
      </c>
      <c r="E45711" s="28">
        <v>551.27499999999998</v>
      </c>
    </row>
    <row r="45712" spans="4:5" x14ac:dyDescent="0.25">
      <c r="D45712" s="31">
        <v>-238.77</v>
      </c>
      <c r="E45712" s="28">
        <v>551.35699999999997</v>
      </c>
    </row>
    <row r="45713" spans="4:5" x14ac:dyDescent="0.25">
      <c r="D45713" s="31">
        <v>-238.75399999999999</v>
      </c>
      <c r="E45713" s="28">
        <v>551.43899999999996</v>
      </c>
    </row>
    <row r="45714" spans="4:5" x14ac:dyDescent="0.25">
      <c r="D45714" s="31">
        <v>-238.738</v>
      </c>
      <c r="E45714" s="28">
        <v>551.52099999999996</v>
      </c>
    </row>
    <row r="45715" spans="4:5" x14ac:dyDescent="0.25">
      <c r="D45715" s="31">
        <v>-238.72200000000001</v>
      </c>
      <c r="E45715" s="28">
        <v>551.60400000000004</v>
      </c>
    </row>
    <row r="45716" spans="4:5" x14ac:dyDescent="0.25">
      <c r="D45716" s="31">
        <v>-238.70599999999999</v>
      </c>
      <c r="E45716" s="28">
        <v>551.68600000000004</v>
      </c>
    </row>
    <row r="45717" spans="4:5" x14ac:dyDescent="0.25">
      <c r="D45717" s="31">
        <v>-238.69</v>
      </c>
      <c r="E45717" s="28">
        <v>551.76800000000003</v>
      </c>
    </row>
    <row r="45718" spans="4:5" x14ac:dyDescent="0.25">
      <c r="D45718" s="31">
        <v>-238.67400000000001</v>
      </c>
      <c r="E45718" s="28">
        <v>551.85</v>
      </c>
    </row>
    <row r="45719" spans="4:5" x14ac:dyDescent="0.25">
      <c r="D45719" s="31">
        <v>-238.65799999999999</v>
      </c>
      <c r="E45719" s="28">
        <v>551.93200000000002</v>
      </c>
    </row>
    <row r="45720" spans="4:5" x14ac:dyDescent="0.25">
      <c r="D45720" s="31">
        <v>-238.642</v>
      </c>
      <c r="E45720" s="28">
        <v>552.01400000000001</v>
      </c>
    </row>
    <row r="45721" spans="4:5" x14ac:dyDescent="0.25">
      <c r="D45721" s="31">
        <v>-238.626</v>
      </c>
      <c r="E45721" s="28">
        <v>552.096</v>
      </c>
    </row>
    <row r="45722" spans="4:5" x14ac:dyDescent="0.25">
      <c r="D45722" s="31">
        <v>-238.61</v>
      </c>
      <c r="E45722" s="28">
        <v>552.178</v>
      </c>
    </row>
    <row r="45723" spans="4:5" x14ac:dyDescent="0.25">
      <c r="D45723" s="31">
        <v>-238.59399999999999</v>
      </c>
      <c r="E45723" s="28">
        <v>552.26</v>
      </c>
    </row>
    <row r="45724" spans="4:5" x14ac:dyDescent="0.25">
      <c r="D45724" s="31">
        <v>-238.578</v>
      </c>
      <c r="E45724" s="28">
        <v>552.34199999999998</v>
      </c>
    </row>
    <row r="45725" spans="4:5" x14ac:dyDescent="0.25">
      <c r="D45725" s="31">
        <v>-238.56200000000001</v>
      </c>
      <c r="E45725" s="28">
        <v>552.42399999999998</v>
      </c>
    </row>
    <row r="45726" spans="4:5" x14ac:dyDescent="0.25">
      <c r="D45726" s="31">
        <v>-238.54599999999999</v>
      </c>
      <c r="E45726" s="28">
        <v>552.50599999999997</v>
      </c>
    </row>
    <row r="45727" spans="4:5" x14ac:dyDescent="0.25">
      <c r="D45727" s="31">
        <v>-238.53</v>
      </c>
      <c r="E45727" s="28">
        <v>552.58799999999997</v>
      </c>
    </row>
    <row r="45728" spans="4:5" x14ac:dyDescent="0.25">
      <c r="D45728" s="31">
        <v>-238.51400000000001</v>
      </c>
      <c r="E45728" s="28">
        <v>552.66999999999996</v>
      </c>
    </row>
    <row r="45729" spans="4:5" x14ac:dyDescent="0.25">
      <c r="D45729" s="31">
        <v>-238.49799999999999</v>
      </c>
      <c r="E45729" s="28">
        <v>552.75199999999995</v>
      </c>
    </row>
    <row r="45730" spans="4:5" x14ac:dyDescent="0.25">
      <c r="D45730" s="31">
        <v>-238.482</v>
      </c>
      <c r="E45730" s="28">
        <v>552.83399999999995</v>
      </c>
    </row>
    <row r="45731" spans="4:5" x14ac:dyDescent="0.25">
      <c r="D45731" s="31">
        <v>-238.46600000000001</v>
      </c>
      <c r="E45731" s="28">
        <v>552.91600000000005</v>
      </c>
    </row>
    <row r="45732" spans="4:5" x14ac:dyDescent="0.25">
      <c r="D45732" s="31">
        <v>-238.45</v>
      </c>
      <c r="E45732" s="28">
        <v>552.99800000000005</v>
      </c>
    </row>
    <row r="45733" spans="4:5" x14ac:dyDescent="0.25">
      <c r="D45733" s="31">
        <v>-238.434</v>
      </c>
      <c r="E45733" s="28">
        <v>553.08000000000004</v>
      </c>
    </row>
    <row r="45734" spans="4:5" x14ac:dyDescent="0.25">
      <c r="D45734" s="31">
        <v>-238.41800000000001</v>
      </c>
      <c r="E45734" s="28">
        <v>553.16300000000001</v>
      </c>
    </row>
    <row r="45735" spans="4:5" x14ac:dyDescent="0.25">
      <c r="D45735" s="31">
        <v>-238.40199999999999</v>
      </c>
      <c r="E45735" s="28">
        <v>553.245</v>
      </c>
    </row>
    <row r="45736" spans="4:5" x14ac:dyDescent="0.25">
      <c r="D45736" s="31">
        <v>-238.386</v>
      </c>
      <c r="E45736" s="28">
        <v>553.327</v>
      </c>
    </row>
    <row r="45737" spans="4:5" x14ac:dyDescent="0.25">
      <c r="D45737" s="31">
        <v>-238.37</v>
      </c>
      <c r="E45737" s="28">
        <v>553.40899999999999</v>
      </c>
    </row>
    <row r="45738" spans="4:5" x14ac:dyDescent="0.25">
      <c r="D45738" s="31">
        <v>-238.35400000000001</v>
      </c>
      <c r="E45738" s="28">
        <v>553.49099999999999</v>
      </c>
    </row>
    <row r="45739" spans="4:5" x14ac:dyDescent="0.25">
      <c r="D45739" s="31">
        <v>-238.33799999999999</v>
      </c>
      <c r="E45739" s="28">
        <v>553.57299999999998</v>
      </c>
    </row>
    <row r="45740" spans="4:5" x14ac:dyDescent="0.25">
      <c r="D45740" s="31">
        <v>-238.322</v>
      </c>
      <c r="E45740" s="28">
        <v>553.65499999999997</v>
      </c>
    </row>
    <row r="45741" spans="4:5" x14ac:dyDescent="0.25">
      <c r="D45741" s="31">
        <v>-238.30600000000001</v>
      </c>
      <c r="E45741" s="28">
        <v>553.73699999999997</v>
      </c>
    </row>
    <row r="45742" spans="4:5" x14ac:dyDescent="0.25">
      <c r="D45742" s="31">
        <v>-238.29</v>
      </c>
      <c r="E45742" s="28">
        <v>553.81899999999996</v>
      </c>
    </row>
    <row r="45743" spans="4:5" x14ac:dyDescent="0.25">
      <c r="D45743" s="31">
        <v>-238.274</v>
      </c>
      <c r="E45743" s="28">
        <v>553.90099999999995</v>
      </c>
    </row>
    <row r="45744" spans="4:5" x14ac:dyDescent="0.25">
      <c r="D45744" s="31">
        <v>-238.25800000000001</v>
      </c>
      <c r="E45744" s="28">
        <v>553.98299999999995</v>
      </c>
    </row>
    <row r="45745" spans="4:5" x14ac:dyDescent="0.25">
      <c r="D45745" s="31">
        <v>-238.24199999999999</v>
      </c>
      <c r="E45745" s="28">
        <v>554.06500000000005</v>
      </c>
    </row>
    <row r="45746" spans="4:5" x14ac:dyDescent="0.25">
      <c r="D45746" s="31">
        <v>-238.226</v>
      </c>
      <c r="E45746" s="28">
        <v>554.14700000000005</v>
      </c>
    </row>
    <row r="45747" spans="4:5" x14ac:dyDescent="0.25">
      <c r="D45747" s="31">
        <v>-238.21</v>
      </c>
      <c r="E45747" s="28">
        <v>554.22900000000004</v>
      </c>
    </row>
    <row r="45748" spans="4:5" x14ac:dyDescent="0.25">
      <c r="D45748" s="31">
        <v>-238.19399999999999</v>
      </c>
      <c r="E45748" s="28">
        <v>554.31100000000004</v>
      </c>
    </row>
    <row r="45749" spans="4:5" x14ac:dyDescent="0.25">
      <c r="D45749" s="31">
        <v>-238.178</v>
      </c>
      <c r="E45749" s="28">
        <v>554.39300000000003</v>
      </c>
    </row>
    <row r="45750" spans="4:5" x14ac:dyDescent="0.25">
      <c r="D45750" s="31">
        <v>-238.16200000000001</v>
      </c>
      <c r="E45750" s="28">
        <v>554.476</v>
      </c>
    </row>
    <row r="45751" spans="4:5" x14ac:dyDescent="0.25">
      <c r="D45751" s="31">
        <v>-238.14599999999999</v>
      </c>
      <c r="E45751" s="28">
        <v>554.55799999999999</v>
      </c>
    </row>
    <row r="45752" spans="4:5" x14ac:dyDescent="0.25">
      <c r="D45752" s="31">
        <v>-238.13</v>
      </c>
      <c r="E45752" s="28">
        <v>554.64</v>
      </c>
    </row>
    <row r="45753" spans="4:5" x14ac:dyDescent="0.25">
      <c r="D45753" s="31">
        <v>-238.11500000000001</v>
      </c>
      <c r="E45753" s="28">
        <v>554.72199999999998</v>
      </c>
    </row>
    <row r="45754" spans="4:5" x14ac:dyDescent="0.25">
      <c r="D45754" s="31">
        <v>-238.09899999999999</v>
      </c>
      <c r="E45754" s="28">
        <v>554.80399999999997</v>
      </c>
    </row>
    <row r="45755" spans="4:5" x14ac:dyDescent="0.25">
      <c r="D45755" s="31">
        <v>-238.083</v>
      </c>
      <c r="E45755" s="28">
        <v>554.88599999999997</v>
      </c>
    </row>
    <row r="45756" spans="4:5" x14ac:dyDescent="0.25">
      <c r="D45756" s="31">
        <v>-238.06700000000001</v>
      </c>
      <c r="E45756" s="28">
        <v>554.96799999999996</v>
      </c>
    </row>
    <row r="45757" spans="4:5" x14ac:dyDescent="0.25">
      <c r="D45757" s="31">
        <v>-238.05099999999999</v>
      </c>
      <c r="E45757" s="28">
        <v>555.04999999999995</v>
      </c>
    </row>
    <row r="45758" spans="4:5" x14ac:dyDescent="0.25">
      <c r="D45758" s="31">
        <v>-238.035</v>
      </c>
      <c r="E45758" s="28">
        <v>555.13199999999995</v>
      </c>
    </row>
    <row r="45759" spans="4:5" x14ac:dyDescent="0.25">
      <c r="D45759" s="31">
        <v>-238.01900000000001</v>
      </c>
      <c r="E45759" s="28">
        <v>555.21400000000006</v>
      </c>
    </row>
    <row r="45760" spans="4:5" x14ac:dyDescent="0.25">
      <c r="D45760" s="31">
        <v>-238.00299999999999</v>
      </c>
      <c r="E45760" s="28">
        <v>555.29600000000005</v>
      </c>
    </row>
    <row r="45761" spans="4:5" x14ac:dyDescent="0.25">
      <c r="D45761" s="31">
        <v>-237.98699999999999</v>
      </c>
      <c r="E45761" s="28">
        <v>555.37800000000004</v>
      </c>
    </row>
    <row r="45762" spans="4:5" x14ac:dyDescent="0.25">
      <c r="D45762" s="31">
        <v>-237.971</v>
      </c>
      <c r="E45762" s="28">
        <v>555.46</v>
      </c>
    </row>
    <row r="45763" spans="4:5" x14ac:dyDescent="0.25">
      <c r="D45763" s="31">
        <v>-237.95500000000001</v>
      </c>
      <c r="E45763" s="28">
        <v>555.54200000000003</v>
      </c>
    </row>
    <row r="45764" spans="4:5" x14ac:dyDescent="0.25">
      <c r="D45764" s="31">
        <v>-237.93899999999999</v>
      </c>
      <c r="E45764" s="28">
        <v>555.62400000000002</v>
      </c>
    </row>
    <row r="45765" spans="4:5" x14ac:dyDescent="0.25">
      <c r="D45765" s="31">
        <v>-237.923</v>
      </c>
      <c r="E45765" s="28">
        <v>555.70600000000002</v>
      </c>
    </row>
    <row r="45766" spans="4:5" x14ac:dyDescent="0.25">
      <c r="D45766" s="31">
        <v>-237.90700000000001</v>
      </c>
      <c r="E45766" s="28">
        <v>555.78899999999999</v>
      </c>
    </row>
    <row r="45767" spans="4:5" x14ac:dyDescent="0.25">
      <c r="D45767" s="31">
        <v>-237.89099999999999</v>
      </c>
      <c r="E45767" s="28">
        <v>555.87099999999998</v>
      </c>
    </row>
    <row r="45768" spans="4:5" x14ac:dyDescent="0.25">
      <c r="D45768" s="31">
        <v>-237.875</v>
      </c>
      <c r="E45768" s="28">
        <v>555.95299999999997</v>
      </c>
    </row>
    <row r="45769" spans="4:5" x14ac:dyDescent="0.25">
      <c r="D45769" s="31">
        <v>-237.85900000000001</v>
      </c>
      <c r="E45769" s="28">
        <v>556.03499999999997</v>
      </c>
    </row>
    <row r="45770" spans="4:5" x14ac:dyDescent="0.25">
      <c r="D45770" s="31">
        <v>-237.84299999999999</v>
      </c>
      <c r="E45770" s="28">
        <v>556.11699999999996</v>
      </c>
    </row>
    <row r="45771" spans="4:5" x14ac:dyDescent="0.25">
      <c r="D45771" s="31">
        <v>-237.827</v>
      </c>
      <c r="E45771" s="28">
        <v>556.19899999999996</v>
      </c>
    </row>
    <row r="45772" spans="4:5" x14ac:dyDescent="0.25">
      <c r="D45772" s="31">
        <v>-237.81100000000001</v>
      </c>
      <c r="E45772" s="28">
        <v>556.28099999999995</v>
      </c>
    </row>
    <row r="45773" spans="4:5" x14ac:dyDescent="0.25">
      <c r="D45773" s="31">
        <v>-237.79499999999999</v>
      </c>
      <c r="E45773" s="28">
        <v>556.36300000000006</v>
      </c>
    </row>
    <row r="45774" spans="4:5" x14ac:dyDescent="0.25">
      <c r="D45774" s="31">
        <v>-237.779</v>
      </c>
      <c r="E45774" s="28">
        <v>556.44500000000005</v>
      </c>
    </row>
    <row r="45775" spans="4:5" x14ac:dyDescent="0.25">
      <c r="D45775" s="31">
        <v>-237.76300000000001</v>
      </c>
      <c r="E45775" s="28">
        <v>556.52700000000004</v>
      </c>
    </row>
    <row r="45776" spans="4:5" x14ac:dyDescent="0.25">
      <c r="D45776" s="31">
        <v>-237.74700000000001</v>
      </c>
      <c r="E45776" s="28">
        <v>556.60900000000004</v>
      </c>
    </row>
    <row r="45777" spans="4:5" x14ac:dyDescent="0.25">
      <c r="D45777" s="31">
        <v>-237.73099999999999</v>
      </c>
      <c r="E45777" s="28">
        <v>556.69100000000003</v>
      </c>
    </row>
    <row r="45778" spans="4:5" x14ac:dyDescent="0.25">
      <c r="D45778" s="31">
        <v>-237.715</v>
      </c>
      <c r="E45778" s="28">
        <v>556.77300000000002</v>
      </c>
    </row>
    <row r="45779" spans="4:5" x14ac:dyDescent="0.25">
      <c r="D45779" s="31">
        <v>-237.69900000000001</v>
      </c>
      <c r="E45779" s="28">
        <v>556.85599999999999</v>
      </c>
    </row>
    <row r="45780" spans="4:5" x14ac:dyDescent="0.25">
      <c r="D45780" s="31">
        <v>-237.68299999999999</v>
      </c>
      <c r="E45780" s="28">
        <v>556.93799999999999</v>
      </c>
    </row>
    <row r="45781" spans="4:5" x14ac:dyDescent="0.25">
      <c r="D45781" s="31">
        <v>-237.667</v>
      </c>
      <c r="E45781" s="28">
        <v>557.02</v>
      </c>
    </row>
    <row r="45782" spans="4:5" x14ac:dyDescent="0.25">
      <c r="D45782" s="31">
        <v>-237.65100000000001</v>
      </c>
      <c r="E45782" s="28">
        <v>557.10199999999998</v>
      </c>
    </row>
    <row r="45783" spans="4:5" x14ac:dyDescent="0.25">
      <c r="D45783" s="31">
        <v>-237.63499999999999</v>
      </c>
      <c r="E45783" s="28">
        <v>557.18399999999997</v>
      </c>
    </row>
    <row r="45784" spans="4:5" x14ac:dyDescent="0.25">
      <c r="D45784" s="31">
        <v>-237.619</v>
      </c>
      <c r="E45784" s="28">
        <v>557.26599999999996</v>
      </c>
    </row>
    <row r="45785" spans="4:5" x14ac:dyDescent="0.25">
      <c r="D45785" s="31">
        <v>-237.60300000000001</v>
      </c>
      <c r="E45785" s="28">
        <v>557.34799999999996</v>
      </c>
    </row>
    <row r="45786" spans="4:5" x14ac:dyDescent="0.25">
      <c r="D45786" s="31">
        <v>-237.58699999999999</v>
      </c>
      <c r="E45786" s="28">
        <v>557.42999999999995</v>
      </c>
    </row>
    <row r="45787" spans="4:5" x14ac:dyDescent="0.25">
      <c r="D45787" s="31">
        <v>-237.571</v>
      </c>
      <c r="E45787" s="28">
        <v>557.51199999999994</v>
      </c>
    </row>
    <row r="45788" spans="4:5" x14ac:dyDescent="0.25">
      <c r="D45788" s="31">
        <v>-237.55500000000001</v>
      </c>
      <c r="E45788" s="28">
        <v>557.59400000000005</v>
      </c>
    </row>
    <row r="45789" spans="4:5" x14ac:dyDescent="0.25">
      <c r="D45789" s="31">
        <v>-237.53899999999999</v>
      </c>
      <c r="E45789" s="28">
        <v>557.67600000000004</v>
      </c>
    </row>
    <row r="45790" spans="4:5" x14ac:dyDescent="0.25">
      <c r="D45790" s="31">
        <v>-237.523</v>
      </c>
      <c r="E45790" s="28">
        <v>557.75800000000004</v>
      </c>
    </row>
    <row r="45791" spans="4:5" x14ac:dyDescent="0.25">
      <c r="D45791" s="31">
        <v>-237.50700000000001</v>
      </c>
      <c r="E45791" s="28">
        <v>557.84</v>
      </c>
    </row>
    <row r="45792" spans="4:5" x14ac:dyDescent="0.25">
      <c r="D45792" s="31">
        <v>-237.49100000000001</v>
      </c>
      <c r="E45792" s="28">
        <v>557.923</v>
      </c>
    </row>
    <row r="45793" spans="4:5" x14ac:dyDescent="0.25">
      <c r="D45793" s="31">
        <v>-237.47499999999999</v>
      </c>
      <c r="E45793" s="28">
        <v>558.005</v>
      </c>
    </row>
    <row r="45794" spans="4:5" x14ac:dyDescent="0.25">
      <c r="D45794" s="31">
        <v>-237.459</v>
      </c>
      <c r="E45794" s="28">
        <v>558.08699999999999</v>
      </c>
    </row>
    <row r="45795" spans="4:5" x14ac:dyDescent="0.25">
      <c r="D45795" s="31">
        <v>-237.44300000000001</v>
      </c>
      <c r="E45795" s="28">
        <v>558.16899999999998</v>
      </c>
    </row>
    <row r="45796" spans="4:5" x14ac:dyDescent="0.25">
      <c r="D45796" s="31">
        <v>-237.42699999999999</v>
      </c>
      <c r="E45796" s="28">
        <v>558.25099999999998</v>
      </c>
    </row>
    <row r="45797" spans="4:5" x14ac:dyDescent="0.25">
      <c r="D45797" s="31">
        <v>-237.411</v>
      </c>
      <c r="E45797" s="28">
        <v>558.33299999999997</v>
      </c>
    </row>
    <row r="45798" spans="4:5" x14ac:dyDescent="0.25">
      <c r="D45798" s="31">
        <v>-237.39500000000001</v>
      </c>
      <c r="E45798" s="28">
        <v>558.41499999999996</v>
      </c>
    </row>
    <row r="45799" spans="4:5" x14ac:dyDescent="0.25">
      <c r="D45799" s="31">
        <v>-237.37899999999999</v>
      </c>
      <c r="E45799" s="28">
        <v>558.49699999999996</v>
      </c>
    </row>
    <row r="45800" spans="4:5" x14ac:dyDescent="0.25">
      <c r="D45800" s="31">
        <v>-237.363</v>
      </c>
      <c r="E45800" s="28">
        <v>558.57899999999995</v>
      </c>
    </row>
    <row r="45801" spans="4:5" x14ac:dyDescent="0.25">
      <c r="D45801" s="31">
        <v>-237.34700000000001</v>
      </c>
      <c r="E45801" s="28">
        <v>558.66099999999994</v>
      </c>
    </row>
    <row r="45802" spans="4:5" x14ac:dyDescent="0.25">
      <c r="D45802" s="31">
        <v>-237.33099999999999</v>
      </c>
      <c r="E45802" s="28">
        <v>558.74300000000005</v>
      </c>
    </row>
    <row r="45803" spans="4:5" x14ac:dyDescent="0.25">
      <c r="D45803" s="31">
        <v>-237.315</v>
      </c>
      <c r="E45803" s="28">
        <v>558.82600000000002</v>
      </c>
    </row>
    <row r="45804" spans="4:5" x14ac:dyDescent="0.25">
      <c r="D45804" s="31">
        <v>-237.29900000000001</v>
      </c>
      <c r="E45804" s="28">
        <v>558.90800000000002</v>
      </c>
    </row>
    <row r="45805" spans="4:5" x14ac:dyDescent="0.25">
      <c r="D45805" s="31">
        <v>-237.28299999999999</v>
      </c>
      <c r="E45805" s="28">
        <v>558.99</v>
      </c>
    </row>
    <row r="45806" spans="4:5" x14ac:dyDescent="0.25">
      <c r="D45806" s="31">
        <v>-237.267</v>
      </c>
      <c r="E45806" s="28">
        <v>559.072</v>
      </c>
    </row>
    <row r="45807" spans="4:5" x14ac:dyDescent="0.25">
      <c r="D45807" s="31">
        <v>-237.251</v>
      </c>
      <c r="E45807" s="28">
        <v>559.154</v>
      </c>
    </row>
    <row r="45808" spans="4:5" x14ac:dyDescent="0.25">
      <c r="D45808" s="31">
        <v>-237.23500000000001</v>
      </c>
      <c r="E45808" s="28">
        <v>559.23599999999999</v>
      </c>
    </row>
    <row r="45809" spans="4:5" x14ac:dyDescent="0.25">
      <c r="D45809" s="31">
        <v>-237.21899999999999</v>
      </c>
      <c r="E45809" s="28">
        <v>559.31799999999998</v>
      </c>
    </row>
    <row r="45810" spans="4:5" x14ac:dyDescent="0.25">
      <c r="D45810" s="31">
        <v>-237.203</v>
      </c>
      <c r="E45810" s="28">
        <v>559.4</v>
      </c>
    </row>
    <row r="45811" spans="4:5" x14ac:dyDescent="0.25">
      <c r="D45811" s="31">
        <v>-237.18700000000001</v>
      </c>
      <c r="E45811" s="28">
        <v>559.48199999999997</v>
      </c>
    </row>
    <row r="45812" spans="4:5" x14ac:dyDescent="0.25">
      <c r="D45812" s="31">
        <v>-237.17099999999999</v>
      </c>
      <c r="E45812" s="28">
        <v>559.56399999999996</v>
      </c>
    </row>
    <row r="45813" spans="4:5" x14ac:dyDescent="0.25">
      <c r="D45813" s="31">
        <v>-237.155</v>
      </c>
      <c r="E45813" s="28">
        <v>559.64599999999996</v>
      </c>
    </row>
    <row r="45814" spans="4:5" x14ac:dyDescent="0.25">
      <c r="D45814" s="31">
        <v>-237.13900000000001</v>
      </c>
      <c r="E45814" s="28">
        <v>559.72799999999995</v>
      </c>
    </row>
    <row r="45815" spans="4:5" x14ac:dyDescent="0.25">
      <c r="D45815" s="31">
        <v>-237.12299999999999</v>
      </c>
      <c r="E45815" s="28">
        <v>559.80999999999995</v>
      </c>
    </row>
    <row r="45816" spans="4:5" x14ac:dyDescent="0.25">
      <c r="D45816" s="31">
        <v>-237.107</v>
      </c>
      <c r="E45816" s="28">
        <v>559.89300000000003</v>
      </c>
    </row>
    <row r="45817" spans="4:5" x14ac:dyDescent="0.25">
      <c r="D45817" s="31">
        <v>-237.09100000000001</v>
      </c>
      <c r="E45817" s="28">
        <v>559.97500000000002</v>
      </c>
    </row>
    <row r="45818" spans="4:5" x14ac:dyDescent="0.25">
      <c r="D45818" s="31">
        <v>-237.07499999999999</v>
      </c>
      <c r="E45818" s="28">
        <v>560.05700000000002</v>
      </c>
    </row>
    <row r="45819" spans="4:5" x14ac:dyDescent="0.25">
      <c r="D45819" s="31">
        <v>-237.059</v>
      </c>
      <c r="E45819" s="28">
        <v>560.13900000000001</v>
      </c>
    </row>
    <row r="45820" spans="4:5" x14ac:dyDescent="0.25">
      <c r="D45820" s="31">
        <v>-237.04300000000001</v>
      </c>
      <c r="E45820" s="28">
        <v>560.221</v>
      </c>
    </row>
    <row r="45821" spans="4:5" x14ac:dyDescent="0.25">
      <c r="D45821" s="31">
        <v>-237.02699999999999</v>
      </c>
      <c r="E45821" s="28">
        <v>560.303</v>
      </c>
    </row>
    <row r="45822" spans="4:5" x14ac:dyDescent="0.25">
      <c r="D45822" s="31">
        <v>-237.011</v>
      </c>
      <c r="E45822" s="28">
        <v>560.38499999999999</v>
      </c>
    </row>
    <row r="45823" spans="4:5" x14ac:dyDescent="0.25">
      <c r="D45823" s="31">
        <v>-236.995</v>
      </c>
      <c r="E45823" s="28">
        <v>560.46699999999998</v>
      </c>
    </row>
    <row r="45824" spans="4:5" x14ac:dyDescent="0.25">
      <c r="D45824" s="31">
        <v>-236.97900000000001</v>
      </c>
      <c r="E45824" s="28">
        <v>560.54899999999998</v>
      </c>
    </row>
    <row r="45825" spans="4:5" x14ac:dyDescent="0.25">
      <c r="D45825" s="31">
        <v>-236.96299999999999</v>
      </c>
      <c r="E45825" s="28">
        <v>560.63099999999997</v>
      </c>
    </row>
    <row r="45826" spans="4:5" x14ac:dyDescent="0.25">
      <c r="D45826" s="31">
        <v>-236.947</v>
      </c>
      <c r="E45826" s="28">
        <v>560.71299999999997</v>
      </c>
    </row>
    <row r="45827" spans="4:5" x14ac:dyDescent="0.25">
      <c r="D45827" s="31">
        <v>-236.93100000000001</v>
      </c>
      <c r="E45827" s="28">
        <v>560.79600000000005</v>
      </c>
    </row>
    <row r="45828" spans="4:5" x14ac:dyDescent="0.25">
      <c r="D45828" s="31">
        <v>-236.91499999999999</v>
      </c>
      <c r="E45828" s="28">
        <v>560.87800000000004</v>
      </c>
    </row>
    <row r="45829" spans="4:5" x14ac:dyDescent="0.25">
      <c r="D45829" s="31">
        <v>-236.899</v>
      </c>
      <c r="E45829" s="28">
        <v>560.96</v>
      </c>
    </row>
    <row r="45830" spans="4:5" x14ac:dyDescent="0.25">
      <c r="D45830" s="31">
        <v>-236.88300000000001</v>
      </c>
      <c r="E45830" s="28">
        <v>561.04200000000003</v>
      </c>
    </row>
    <row r="45831" spans="4:5" x14ac:dyDescent="0.25">
      <c r="D45831" s="31">
        <v>-236.86699999999999</v>
      </c>
      <c r="E45831" s="28">
        <v>561.12400000000002</v>
      </c>
    </row>
    <row r="45832" spans="4:5" x14ac:dyDescent="0.25">
      <c r="D45832" s="31">
        <v>-236.851</v>
      </c>
      <c r="E45832" s="28">
        <v>561.20600000000002</v>
      </c>
    </row>
    <row r="45833" spans="4:5" x14ac:dyDescent="0.25">
      <c r="D45833" s="31">
        <v>-236.83500000000001</v>
      </c>
      <c r="E45833" s="28">
        <v>561.28800000000001</v>
      </c>
    </row>
    <row r="45834" spans="4:5" x14ac:dyDescent="0.25">
      <c r="D45834" s="31">
        <v>-236.81899999999999</v>
      </c>
      <c r="E45834" s="28">
        <v>561.37</v>
      </c>
    </row>
    <row r="45835" spans="4:5" x14ac:dyDescent="0.25">
      <c r="D45835" s="31">
        <v>-236.803</v>
      </c>
      <c r="E45835" s="28">
        <v>561.452</v>
      </c>
    </row>
    <row r="45836" spans="4:5" x14ac:dyDescent="0.25">
      <c r="D45836" s="31">
        <v>-236.78700000000001</v>
      </c>
      <c r="E45836" s="28">
        <v>561.53399999999999</v>
      </c>
    </row>
    <row r="45837" spans="4:5" x14ac:dyDescent="0.25">
      <c r="D45837" s="31">
        <v>-236.77099999999999</v>
      </c>
      <c r="E45837" s="28">
        <v>561.61599999999999</v>
      </c>
    </row>
    <row r="45838" spans="4:5" x14ac:dyDescent="0.25">
      <c r="D45838" s="31">
        <v>-236.755</v>
      </c>
      <c r="E45838" s="28">
        <v>561.69799999999998</v>
      </c>
    </row>
    <row r="45839" spans="4:5" x14ac:dyDescent="0.25">
      <c r="D45839" s="31">
        <v>-236.739</v>
      </c>
      <c r="E45839" s="28">
        <v>561.78099999999995</v>
      </c>
    </row>
    <row r="45840" spans="4:5" x14ac:dyDescent="0.25">
      <c r="D45840" s="31">
        <v>-236.72300000000001</v>
      </c>
      <c r="E45840" s="28">
        <v>561.86300000000006</v>
      </c>
    </row>
    <row r="45841" spans="4:5" x14ac:dyDescent="0.25">
      <c r="D45841" s="31">
        <v>-236.70699999999999</v>
      </c>
      <c r="E45841" s="28">
        <v>561.94500000000005</v>
      </c>
    </row>
    <row r="45842" spans="4:5" x14ac:dyDescent="0.25">
      <c r="D45842" s="31">
        <v>-236.691</v>
      </c>
      <c r="E45842" s="28">
        <v>562.02700000000004</v>
      </c>
    </row>
    <row r="45843" spans="4:5" x14ac:dyDescent="0.25">
      <c r="D45843" s="31">
        <v>-236.67500000000001</v>
      </c>
      <c r="E45843" s="28">
        <v>562.10900000000004</v>
      </c>
    </row>
    <row r="45844" spans="4:5" x14ac:dyDescent="0.25">
      <c r="D45844" s="31">
        <v>-236.65899999999999</v>
      </c>
      <c r="E45844" s="28">
        <v>562.19100000000003</v>
      </c>
    </row>
    <row r="45845" spans="4:5" x14ac:dyDescent="0.25">
      <c r="D45845" s="31">
        <v>-236.643</v>
      </c>
      <c r="E45845" s="28">
        <v>562.27300000000002</v>
      </c>
    </row>
    <row r="45846" spans="4:5" x14ac:dyDescent="0.25">
      <c r="D45846" s="31">
        <v>-236.62700000000001</v>
      </c>
      <c r="E45846" s="28">
        <v>562.35500000000002</v>
      </c>
    </row>
    <row r="45847" spans="4:5" x14ac:dyDescent="0.25">
      <c r="D45847" s="31">
        <v>-236.61099999999999</v>
      </c>
      <c r="E45847" s="28">
        <v>562.43700000000001</v>
      </c>
    </row>
    <row r="45848" spans="4:5" x14ac:dyDescent="0.25">
      <c r="D45848" s="31">
        <v>-236.595</v>
      </c>
      <c r="E45848" s="28">
        <v>562.51900000000001</v>
      </c>
    </row>
    <row r="45849" spans="4:5" x14ac:dyDescent="0.25">
      <c r="D45849" s="31">
        <v>-236.57900000000001</v>
      </c>
      <c r="E45849" s="28">
        <v>562.601</v>
      </c>
    </row>
    <row r="45850" spans="4:5" x14ac:dyDescent="0.25">
      <c r="D45850" s="31">
        <v>-236.56299999999999</v>
      </c>
      <c r="E45850" s="28">
        <v>562.68399999999997</v>
      </c>
    </row>
    <row r="45851" spans="4:5" x14ac:dyDescent="0.25">
      <c r="D45851" s="31">
        <v>-236.547</v>
      </c>
      <c r="E45851" s="28">
        <v>562.76599999999996</v>
      </c>
    </row>
    <row r="45852" spans="4:5" x14ac:dyDescent="0.25">
      <c r="D45852" s="31">
        <v>-236.53100000000001</v>
      </c>
      <c r="E45852" s="28">
        <v>562.84799999999996</v>
      </c>
    </row>
    <row r="45853" spans="4:5" x14ac:dyDescent="0.25">
      <c r="D45853" s="31">
        <v>-236.51499999999999</v>
      </c>
      <c r="E45853" s="28">
        <v>562.92999999999995</v>
      </c>
    </row>
    <row r="45854" spans="4:5" x14ac:dyDescent="0.25">
      <c r="D45854" s="31">
        <v>-236.499</v>
      </c>
      <c r="E45854" s="28">
        <v>563.01199999999994</v>
      </c>
    </row>
    <row r="45855" spans="4:5" x14ac:dyDescent="0.25">
      <c r="D45855" s="31">
        <v>-236.483</v>
      </c>
      <c r="E45855" s="28">
        <v>563.09400000000005</v>
      </c>
    </row>
    <row r="45856" spans="4:5" x14ac:dyDescent="0.25">
      <c r="D45856" s="31">
        <v>-236.46700000000001</v>
      </c>
      <c r="E45856" s="28">
        <v>563.17600000000004</v>
      </c>
    </row>
    <row r="45857" spans="4:5" x14ac:dyDescent="0.25">
      <c r="D45857" s="31">
        <v>-236.45099999999999</v>
      </c>
      <c r="E45857" s="28">
        <v>563.25800000000004</v>
      </c>
    </row>
    <row r="45858" spans="4:5" x14ac:dyDescent="0.25">
      <c r="D45858" s="31">
        <v>-236.435</v>
      </c>
      <c r="E45858" s="28">
        <v>563.34</v>
      </c>
    </row>
    <row r="45859" spans="4:5" x14ac:dyDescent="0.25">
      <c r="D45859" s="31">
        <v>-236.41900000000001</v>
      </c>
      <c r="E45859" s="28">
        <v>563.42200000000003</v>
      </c>
    </row>
    <row r="45860" spans="4:5" x14ac:dyDescent="0.25">
      <c r="D45860" s="31">
        <v>-236.40299999999999</v>
      </c>
      <c r="E45860" s="28">
        <v>563.50400000000002</v>
      </c>
    </row>
    <row r="45861" spans="4:5" x14ac:dyDescent="0.25">
      <c r="D45861" s="31">
        <v>-236.387</v>
      </c>
      <c r="E45861" s="28">
        <v>563.58699999999999</v>
      </c>
    </row>
    <row r="45862" spans="4:5" x14ac:dyDescent="0.25">
      <c r="D45862" s="31">
        <v>-236.37100000000001</v>
      </c>
      <c r="E45862" s="28">
        <v>563.66899999999998</v>
      </c>
    </row>
    <row r="45863" spans="4:5" x14ac:dyDescent="0.25">
      <c r="D45863" s="31">
        <v>-236.35499999999999</v>
      </c>
      <c r="E45863" s="28">
        <v>563.75099999999998</v>
      </c>
    </row>
    <row r="45864" spans="4:5" x14ac:dyDescent="0.25">
      <c r="D45864" s="31">
        <v>-236.339</v>
      </c>
      <c r="E45864" s="28">
        <v>563.83299999999997</v>
      </c>
    </row>
    <row r="45865" spans="4:5" x14ac:dyDescent="0.25">
      <c r="D45865" s="31">
        <v>-236.32300000000001</v>
      </c>
      <c r="E45865" s="28">
        <v>563.91499999999996</v>
      </c>
    </row>
    <row r="45866" spans="4:5" x14ac:dyDescent="0.25">
      <c r="D45866" s="31">
        <v>-236.30699999999999</v>
      </c>
      <c r="E45866" s="28">
        <v>563.99699999999996</v>
      </c>
    </row>
    <row r="45867" spans="4:5" x14ac:dyDescent="0.25">
      <c r="D45867" s="31">
        <v>-236.292</v>
      </c>
      <c r="E45867" s="28">
        <v>564.07899999999995</v>
      </c>
    </row>
    <row r="45868" spans="4:5" x14ac:dyDescent="0.25">
      <c r="D45868" s="31">
        <v>-236.27600000000001</v>
      </c>
      <c r="E45868" s="28">
        <v>564.16099999999994</v>
      </c>
    </row>
    <row r="45869" spans="4:5" x14ac:dyDescent="0.25">
      <c r="D45869" s="31">
        <v>-236.26</v>
      </c>
      <c r="E45869" s="28">
        <v>564.24300000000005</v>
      </c>
    </row>
    <row r="45870" spans="4:5" x14ac:dyDescent="0.25">
      <c r="D45870" s="31">
        <v>-236.244</v>
      </c>
      <c r="E45870" s="28">
        <v>564.32500000000005</v>
      </c>
    </row>
    <row r="45871" spans="4:5" x14ac:dyDescent="0.25">
      <c r="D45871" s="31">
        <v>-236.22800000000001</v>
      </c>
      <c r="E45871" s="28">
        <v>564.40700000000004</v>
      </c>
    </row>
    <row r="45872" spans="4:5" x14ac:dyDescent="0.25">
      <c r="D45872" s="31">
        <v>-236.21199999999999</v>
      </c>
      <c r="E45872" s="28">
        <v>564.49</v>
      </c>
    </row>
    <row r="45873" spans="4:5" x14ac:dyDescent="0.25">
      <c r="D45873" s="31">
        <v>-236.196</v>
      </c>
      <c r="E45873" s="28">
        <v>564.572</v>
      </c>
    </row>
    <row r="45874" spans="4:5" x14ac:dyDescent="0.25">
      <c r="D45874" s="31">
        <v>-236.18</v>
      </c>
      <c r="E45874" s="28">
        <v>564.654</v>
      </c>
    </row>
    <row r="45875" spans="4:5" x14ac:dyDescent="0.25">
      <c r="D45875" s="31">
        <v>-236.16399999999999</v>
      </c>
      <c r="E45875" s="28">
        <v>564.73599999999999</v>
      </c>
    </row>
    <row r="45876" spans="4:5" x14ac:dyDescent="0.25">
      <c r="D45876" s="31">
        <v>-236.148</v>
      </c>
      <c r="E45876" s="28">
        <v>564.81799999999998</v>
      </c>
    </row>
    <row r="45877" spans="4:5" x14ac:dyDescent="0.25">
      <c r="D45877" s="31">
        <v>-236.13200000000001</v>
      </c>
      <c r="E45877" s="28">
        <v>564.9</v>
      </c>
    </row>
    <row r="45878" spans="4:5" x14ac:dyDescent="0.25">
      <c r="D45878" s="31">
        <v>-236.11600000000001</v>
      </c>
      <c r="E45878" s="28">
        <v>564.98199999999997</v>
      </c>
    </row>
    <row r="45879" spans="4:5" x14ac:dyDescent="0.25">
      <c r="D45879" s="31">
        <v>-236.1</v>
      </c>
      <c r="E45879" s="28">
        <v>565.06399999999996</v>
      </c>
    </row>
    <row r="45880" spans="4:5" x14ac:dyDescent="0.25">
      <c r="D45880" s="31">
        <v>-236.084</v>
      </c>
      <c r="E45880" s="28">
        <v>565.14599999999996</v>
      </c>
    </row>
    <row r="45881" spans="4:5" x14ac:dyDescent="0.25">
      <c r="D45881" s="31">
        <v>-236.06800000000001</v>
      </c>
      <c r="E45881" s="28">
        <v>565.22799999999995</v>
      </c>
    </row>
    <row r="45882" spans="4:5" x14ac:dyDescent="0.25">
      <c r="D45882" s="31">
        <v>-236.05199999999999</v>
      </c>
      <c r="E45882" s="28">
        <v>565.30999999999995</v>
      </c>
    </row>
    <row r="45883" spans="4:5" x14ac:dyDescent="0.25">
      <c r="D45883" s="31">
        <v>-236.036</v>
      </c>
      <c r="E45883" s="28">
        <v>565.39200000000005</v>
      </c>
    </row>
    <row r="45884" spans="4:5" x14ac:dyDescent="0.25">
      <c r="D45884" s="31">
        <v>-236.02</v>
      </c>
      <c r="E45884" s="28">
        <v>565.47400000000005</v>
      </c>
    </row>
    <row r="45885" spans="4:5" x14ac:dyDescent="0.25">
      <c r="D45885" s="31">
        <v>-236.00399999999999</v>
      </c>
      <c r="E45885" s="28">
        <v>565.55700000000002</v>
      </c>
    </row>
    <row r="45886" spans="4:5" x14ac:dyDescent="0.25">
      <c r="D45886" s="31">
        <v>-235.988</v>
      </c>
      <c r="E45886" s="28">
        <v>565.63900000000001</v>
      </c>
    </row>
    <row r="45887" spans="4:5" x14ac:dyDescent="0.25">
      <c r="D45887" s="31">
        <v>-235.97200000000001</v>
      </c>
      <c r="E45887" s="28">
        <v>565.721</v>
      </c>
    </row>
    <row r="45888" spans="4:5" x14ac:dyDescent="0.25">
      <c r="D45888" s="31">
        <v>-235.95599999999999</v>
      </c>
      <c r="E45888" s="28">
        <v>565.803</v>
      </c>
    </row>
    <row r="45889" spans="4:5" x14ac:dyDescent="0.25">
      <c r="D45889" s="31">
        <v>-235.94</v>
      </c>
      <c r="E45889" s="28">
        <v>565.88499999999999</v>
      </c>
    </row>
    <row r="45890" spans="4:5" x14ac:dyDescent="0.25">
      <c r="D45890" s="31">
        <v>-235.92400000000001</v>
      </c>
      <c r="E45890" s="28">
        <v>565.96699999999998</v>
      </c>
    </row>
    <row r="45891" spans="4:5" x14ac:dyDescent="0.25">
      <c r="D45891" s="31">
        <v>-235.90799999999999</v>
      </c>
      <c r="E45891" s="28">
        <v>566.04899999999998</v>
      </c>
    </row>
    <row r="45892" spans="4:5" x14ac:dyDescent="0.25">
      <c r="D45892" s="31">
        <v>-235.892</v>
      </c>
      <c r="E45892" s="28">
        <v>566.13099999999997</v>
      </c>
    </row>
    <row r="45893" spans="4:5" x14ac:dyDescent="0.25">
      <c r="D45893" s="31">
        <v>-235.876</v>
      </c>
      <c r="E45893" s="28">
        <v>566.21299999999997</v>
      </c>
    </row>
    <row r="45894" spans="4:5" x14ac:dyDescent="0.25">
      <c r="D45894" s="31">
        <v>-235.86</v>
      </c>
      <c r="E45894" s="28">
        <v>566.29499999999996</v>
      </c>
    </row>
    <row r="45895" spans="4:5" x14ac:dyDescent="0.25">
      <c r="D45895" s="31">
        <v>-235.84399999999999</v>
      </c>
      <c r="E45895" s="28">
        <v>566.37699999999995</v>
      </c>
    </row>
    <row r="45896" spans="4:5" x14ac:dyDescent="0.25">
      <c r="D45896" s="31">
        <v>-235.828</v>
      </c>
      <c r="E45896" s="28">
        <v>566.45899999999995</v>
      </c>
    </row>
    <row r="45897" spans="4:5" x14ac:dyDescent="0.25">
      <c r="D45897" s="31">
        <v>-235.81200000000001</v>
      </c>
      <c r="E45897" s="28">
        <v>566.54200000000003</v>
      </c>
    </row>
    <row r="45898" spans="4:5" x14ac:dyDescent="0.25">
      <c r="D45898" s="31">
        <v>-235.79599999999999</v>
      </c>
      <c r="E45898" s="28">
        <v>566.62400000000002</v>
      </c>
    </row>
    <row r="45899" spans="4:5" x14ac:dyDescent="0.25">
      <c r="D45899" s="31">
        <v>-235.78</v>
      </c>
      <c r="E45899" s="28">
        <v>566.70600000000002</v>
      </c>
    </row>
    <row r="45900" spans="4:5" x14ac:dyDescent="0.25">
      <c r="D45900" s="31">
        <v>-235.76400000000001</v>
      </c>
      <c r="E45900" s="28">
        <v>566.78800000000001</v>
      </c>
    </row>
    <row r="45901" spans="4:5" x14ac:dyDescent="0.25">
      <c r="D45901" s="31">
        <v>-235.74799999999999</v>
      </c>
      <c r="E45901" s="28">
        <v>566.87</v>
      </c>
    </row>
    <row r="45902" spans="4:5" x14ac:dyDescent="0.25">
      <c r="D45902" s="31">
        <v>-235.732</v>
      </c>
      <c r="E45902" s="28">
        <v>566.952</v>
      </c>
    </row>
    <row r="45903" spans="4:5" x14ac:dyDescent="0.25">
      <c r="D45903" s="31">
        <v>-235.71600000000001</v>
      </c>
      <c r="E45903" s="28">
        <v>567.03399999999999</v>
      </c>
    </row>
    <row r="45904" spans="4:5" x14ac:dyDescent="0.25">
      <c r="D45904" s="31">
        <v>-235.7</v>
      </c>
      <c r="E45904" s="28">
        <v>567.11599999999999</v>
      </c>
    </row>
    <row r="45905" spans="4:5" x14ac:dyDescent="0.25">
      <c r="D45905" s="31">
        <v>-235.684</v>
      </c>
      <c r="E45905" s="28">
        <v>567.19799999999998</v>
      </c>
    </row>
    <row r="45906" spans="4:5" x14ac:dyDescent="0.25">
      <c r="D45906" s="31">
        <v>-235.66800000000001</v>
      </c>
      <c r="E45906" s="28">
        <v>567.28</v>
      </c>
    </row>
    <row r="45907" spans="4:5" x14ac:dyDescent="0.25">
      <c r="D45907" s="31">
        <v>-235.65199999999999</v>
      </c>
      <c r="E45907" s="28">
        <v>567.36199999999997</v>
      </c>
    </row>
    <row r="45908" spans="4:5" x14ac:dyDescent="0.25">
      <c r="D45908" s="31">
        <v>-235.636</v>
      </c>
      <c r="E45908" s="28">
        <v>567.44399999999996</v>
      </c>
    </row>
    <row r="45909" spans="4:5" x14ac:dyDescent="0.25">
      <c r="D45909" s="31">
        <v>-235.62</v>
      </c>
      <c r="E45909" s="28">
        <v>567.52599999999995</v>
      </c>
    </row>
    <row r="45910" spans="4:5" x14ac:dyDescent="0.25">
      <c r="D45910" s="31">
        <v>-235.60400000000001</v>
      </c>
      <c r="E45910" s="28">
        <v>567.60799999999995</v>
      </c>
    </row>
    <row r="45911" spans="4:5" x14ac:dyDescent="0.25">
      <c r="D45911" s="31">
        <v>-235.58799999999999</v>
      </c>
      <c r="E45911" s="28">
        <v>567.69100000000003</v>
      </c>
    </row>
    <row r="45912" spans="4:5" x14ac:dyDescent="0.25">
      <c r="D45912" s="31">
        <v>-235.572</v>
      </c>
      <c r="E45912" s="28">
        <v>567.77300000000002</v>
      </c>
    </row>
    <row r="45913" spans="4:5" x14ac:dyDescent="0.25">
      <c r="D45913" s="31">
        <v>-235.55600000000001</v>
      </c>
      <c r="E45913" s="28">
        <v>567.85500000000002</v>
      </c>
    </row>
    <row r="45914" spans="4:5" x14ac:dyDescent="0.25">
      <c r="D45914" s="31">
        <v>-235.54</v>
      </c>
      <c r="E45914" s="28">
        <v>567.93700000000001</v>
      </c>
    </row>
    <row r="45915" spans="4:5" x14ac:dyDescent="0.25">
      <c r="D45915" s="31">
        <v>-235.524</v>
      </c>
      <c r="E45915" s="28">
        <v>568.01900000000001</v>
      </c>
    </row>
    <row r="45916" spans="4:5" x14ac:dyDescent="0.25">
      <c r="D45916" s="31">
        <v>-235.50800000000001</v>
      </c>
      <c r="E45916" s="28">
        <v>568.101</v>
      </c>
    </row>
    <row r="45917" spans="4:5" x14ac:dyDescent="0.25">
      <c r="D45917" s="31">
        <v>-235.49199999999999</v>
      </c>
      <c r="E45917" s="28">
        <v>568.18299999999999</v>
      </c>
    </row>
    <row r="45918" spans="4:5" x14ac:dyDescent="0.25">
      <c r="D45918" s="31">
        <v>-235.476</v>
      </c>
      <c r="E45918" s="28">
        <v>568.26499999999999</v>
      </c>
    </row>
    <row r="45919" spans="4:5" x14ac:dyDescent="0.25">
      <c r="D45919" s="31">
        <v>-235.46</v>
      </c>
      <c r="E45919" s="28">
        <v>568.34699999999998</v>
      </c>
    </row>
    <row r="45920" spans="4:5" x14ac:dyDescent="0.25">
      <c r="D45920" s="31">
        <v>-235.44399999999999</v>
      </c>
      <c r="E45920" s="28">
        <v>568.42899999999997</v>
      </c>
    </row>
    <row r="45921" spans="4:5" x14ac:dyDescent="0.25">
      <c r="D45921" s="31">
        <v>-235.428</v>
      </c>
      <c r="E45921" s="28">
        <v>568.51099999999997</v>
      </c>
    </row>
    <row r="45922" spans="4:5" x14ac:dyDescent="0.25">
      <c r="D45922" s="31">
        <v>-235.41200000000001</v>
      </c>
      <c r="E45922" s="28">
        <v>568.59299999999996</v>
      </c>
    </row>
    <row r="45923" spans="4:5" x14ac:dyDescent="0.25">
      <c r="D45923" s="31">
        <v>-235.39599999999999</v>
      </c>
      <c r="E45923" s="28">
        <v>568.67499999999995</v>
      </c>
    </row>
    <row r="45924" spans="4:5" x14ac:dyDescent="0.25">
      <c r="D45924" s="31">
        <v>-235.38</v>
      </c>
      <c r="E45924" s="28">
        <v>568.75699999999995</v>
      </c>
    </row>
    <row r="45925" spans="4:5" x14ac:dyDescent="0.25">
      <c r="D45925" s="31">
        <v>-235.364</v>
      </c>
      <c r="E45925" s="28">
        <v>568.83900000000006</v>
      </c>
    </row>
    <row r="45926" spans="4:5" x14ac:dyDescent="0.25">
      <c r="D45926" s="31">
        <v>-235.34800000000001</v>
      </c>
      <c r="E45926" s="28">
        <v>568.92200000000003</v>
      </c>
    </row>
    <row r="45927" spans="4:5" x14ac:dyDescent="0.25">
      <c r="D45927" s="31">
        <v>-235.33199999999999</v>
      </c>
      <c r="E45927" s="28">
        <v>569.00400000000002</v>
      </c>
    </row>
    <row r="45928" spans="4:5" x14ac:dyDescent="0.25">
      <c r="D45928" s="31">
        <v>-235.316</v>
      </c>
      <c r="E45928" s="28">
        <v>569.08600000000001</v>
      </c>
    </row>
    <row r="45929" spans="4:5" x14ac:dyDescent="0.25">
      <c r="D45929" s="31">
        <v>-235.3</v>
      </c>
      <c r="E45929" s="28">
        <v>569.16800000000001</v>
      </c>
    </row>
    <row r="45930" spans="4:5" x14ac:dyDescent="0.25">
      <c r="D45930" s="31">
        <v>-235.28399999999999</v>
      </c>
      <c r="E45930" s="28">
        <v>569.25</v>
      </c>
    </row>
    <row r="45931" spans="4:5" x14ac:dyDescent="0.25">
      <c r="D45931" s="31">
        <v>-235.268</v>
      </c>
      <c r="E45931" s="28">
        <v>569.33199999999999</v>
      </c>
    </row>
    <row r="45932" spans="4:5" x14ac:dyDescent="0.25">
      <c r="D45932" s="31">
        <v>-235.25200000000001</v>
      </c>
      <c r="E45932" s="28">
        <v>569.41399999999999</v>
      </c>
    </row>
    <row r="45933" spans="4:5" x14ac:dyDescent="0.25">
      <c r="D45933" s="31">
        <v>-235.23599999999999</v>
      </c>
      <c r="E45933" s="28">
        <v>569.49599999999998</v>
      </c>
    </row>
    <row r="45934" spans="4:5" x14ac:dyDescent="0.25">
      <c r="D45934" s="31">
        <v>-235.22</v>
      </c>
      <c r="E45934" s="28">
        <v>569.57799999999997</v>
      </c>
    </row>
    <row r="45935" spans="4:5" x14ac:dyDescent="0.25">
      <c r="D45935" s="31">
        <v>-235.20400000000001</v>
      </c>
      <c r="E45935" s="28">
        <v>569.66</v>
      </c>
    </row>
    <row r="45936" spans="4:5" x14ac:dyDescent="0.25">
      <c r="D45936" s="31">
        <v>-235.18799999999999</v>
      </c>
      <c r="E45936" s="28">
        <v>569.74199999999996</v>
      </c>
    </row>
    <row r="45937" spans="4:5" x14ac:dyDescent="0.25">
      <c r="D45937" s="31">
        <v>-235.172</v>
      </c>
      <c r="E45937" s="28">
        <v>569.82399999999996</v>
      </c>
    </row>
    <row r="45938" spans="4:5" x14ac:dyDescent="0.25">
      <c r="D45938" s="31">
        <v>-235.15600000000001</v>
      </c>
      <c r="E45938" s="28">
        <v>569.90599999999995</v>
      </c>
    </row>
    <row r="45939" spans="4:5" x14ac:dyDescent="0.25">
      <c r="D45939" s="31">
        <v>-235.14</v>
      </c>
      <c r="E45939" s="28">
        <v>569.98800000000006</v>
      </c>
    </row>
    <row r="45940" spans="4:5" x14ac:dyDescent="0.25">
      <c r="D45940" s="31">
        <v>-235.124</v>
      </c>
      <c r="E45940" s="28">
        <v>570.07000000000005</v>
      </c>
    </row>
    <row r="45941" spans="4:5" x14ac:dyDescent="0.25">
      <c r="D45941" s="31">
        <v>-235.108</v>
      </c>
      <c r="E45941" s="28">
        <v>570.15200000000004</v>
      </c>
    </row>
    <row r="45942" spans="4:5" x14ac:dyDescent="0.25">
      <c r="D45942" s="31">
        <v>-235.09200000000001</v>
      </c>
      <c r="E45942" s="28">
        <v>570.23500000000001</v>
      </c>
    </row>
    <row r="45943" spans="4:5" x14ac:dyDescent="0.25">
      <c r="D45943" s="31">
        <v>-235.07599999999999</v>
      </c>
      <c r="E45943" s="28">
        <v>570.31700000000001</v>
      </c>
    </row>
    <row r="45944" spans="4:5" x14ac:dyDescent="0.25">
      <c r="D45944" s="31">
        <v>-235.06</v>
      </c>
      <c r="E45944" s="28">
        <v>570.399</v>
      </c>
    </row>
    <row r="45945" spans="4:5" x14ac:dyDescent="0.25">
      <c r="D45945" s="31">
        <v>-235.04400000000001</v>
      </c>
      <c r="E45945" s="28">
        <v>570.48099999999999</v>
      </c>
    </row>
    <row r="45946" spans="4:5" x14ac:dyDescent="0.25">
      <c r="D45946" s="31">
        <v>-235.02799999999999</v>
      </c>
      <c r="E45946" s="28">
        <v>570.56299999999999</v>
      </c>
    </row>
    <row r="45947" spans="4:5" x14ac:dyDescent="0.25">
      <c r="D45947" s="31">
        <v>-235.012</v>
      </c>
      <c r="E45947" s="28">
        <v>570.64499999999998</v>
      </c>
    </row>
    <row r="45948" spans="4:5" x14ac:dyDescent="0.25">
      <c r="D45948" s="31">
        <v>-234.99600000000001</v>
      </c>
      <c r="E45948" s="28">
        <v>570.72699999999998</v>
      </c>
    </row>
    <row r="45949" spans="4:5" x14ac:dyDescent="0.25">
      <c r="D45949" s="31">
        <v>-234.98</v>
      </c>
      <c r="E45949" s="28">
        <v>570.80899999999997</v>
      </c>
    </row>
    <row r="45950" spans="4:5" x14ac:dyDescent="0.25">
      <c r="D45950" s="31">
        <v>-234.964</v>
      </c>
      <c r="E45950" s="28">
        <v>570.89099999999996</v>
      </c>
    </row>
    <row r="45951" spans="4:5" x14ac:dyDescent="0.25">
      <c r="D45951" s="31">
        <v>-234.94800000000001</v>
      </c>
      <c r="E45951" s="28">
        <v>570.97299999999996</v>
      </c>
    </row>
    <row r="45952" spans="4:5" x14ac:dyDescent="0.25">
      <c r="D45952" s="31">
        <v>-234.93199999999999</v>
      </c>
      <c r="E45952" s="28">
        <v>571.05499999999995</v>
      </c>
    </row>
    <row r="45953" spans="4:5" x14ac:dyDescent="0.25">
      <c r="D45953" s="31">
        <v>-234.916</v>
      </c>
      <c r="E45953" s="28">
        <v>571.13699999999994</v>
      </c>
    </row>
    <row r="45954" spans="4:5" x14ac:dyDescent="0.25">
      <c r="D45954" s="31">
        <v>-234.9</v>
      </c>
      <c r="E45954" s="28">
        <v>571.21900000000005</v>
      </c>
    </row>
    <row r="45955" spans="4:5" x14ac:dyDescent="0.25">
      <c r="D45955" s="31">
        <v>-234.88399999999999</v>
      </c>
      <c r="E45955" s="28">
        <v>571.30100000000004</v>
      </c>
    </row>
    <row r="45956" spans="4:5" x14ac:dyDescent="0.25">
      <c r="D45956" s="31">
        <v>-234.86799999999999</v>
      </c>
      <c r="E45956" s="28">
        <v>571.38300000000004</v>
      </c>
    </row>
    <row r="45957" spans="4:5" x14ac:dyDescent="0.25">
      <c r="D45957" s="31">
        <v>-234.852</v>
      </c>
      <c r="E45957" s="28">
        <v>571.46500000000003</v>
      </c>
    </row>
    <row r="45958" spans="4:5" x14ac:dyDescent="0.25">
      <c r="D45958" s="31">
        <v>-234.83600000000001</v>
      </c>
      <c r="E45958" s="28">
        <v>571.54700000000003</v>
      </c>
    </row>
    <row r="45959" spans="4:5" x14ac:dyDescent="0.25">
      <c r="D45959" s="31">
        <v>-234.82</v>
      </c>
      <c r="E45959" s="28">
        <v>571.63</v>
      </c>
    </row>
    <row r="45960" spans="4:5" x14ac:dyDescent="0.25">
      <c r="D45960" s="31">
        <v>-234.804</v>
      </c>
      <c r="E45960" s="28">
        <v>571.71199999999999</v>
      </c>
    </row>
    <row r="45961" spans="4:5" x14ac:dyDescent="0.25">
      <c r="D45961" s="31">
        <v>-234.78800000000001</v>
      </c>
      <c r="E45961" s="28">
        <v>571.79399999999998</v>
      </c>
    </row>
    <row r="45962" spans="4:5" x14ac:dyDescent="0.25">
      <c r="D45962" s="31">
        <v>-234.77199999999999</v>
      </c>
      <c r="E45962" s="28">
        <v>571.87599999999998</v>
      </c>
    </row>
    <row r="45963" spans="4:5" x14ac:dyDescent="0.25">
      <c r="D45963" s="31">
        <v>-234.756</v>
      </c>
      <c r="E45963" s="28">
        <v>571.95799999999997</v>
      </c>
    </row>
    <row r="45964" spans="4:5" x14ac:dyDescent="0.25">
      <c r="D45964" s="31">
        <v>-234.74</v>
      </c>
      <c r="E45964" s="28">
        <v>572.04</v>
      </c>
    </row>
    <row r="45965" spans="4:5" x14ac:dyDescent="0.25">
      <c r="D45965" s="31">
        <v>-234.72399999999999</v>
      </c>
      <c r="E45965" s="28">
        <v>572.12199999999996</v>
      </c>
    </row>
    <row r="45966" spans="4:5" x14ac:dyDescent="0.25">
      <c r="D45966" s="31">
        <v>-234.708</v>
      </c>
      <c r="E45966" s="28">
        <v>572.20399999999995</v>
      </c>
    </row>
    <row r="45967" spans="4:5" x14ac:dyDescent="0.25">
      <c r="D45967" s="31">
        <v>-234.69200000000001</v>
      </c>
      <c r="E45967" s="28">
        <v>572.28599999999994</v>
      </c>
    </row>
    <row r="45968" spans="4:5" x14ac:dyDescent="0.25">
      <c r="D45968" s="31">
        <v>-234.67599999999999</v>
      </c>
      <c r="E45968" s="28">
        <v>572.36800000000005</v>
      </c>
    </row>
    <row r="45969" spans="4:5" x14ac:dyDescent="0.25">
      <c r="D45969" s="31">
        <v>-234.66</v>
      </c>
      <c r="E45969" s="28">
        <v>572.45000000000005</v>
      </c>
    </row>
    <row r="45970" spans="4:5" x14ac:dyDescent="0.25">
      <c r="D45970" s="31">
        <v>-234.64400000000001</v>
      </c>
      <c r="E45970" s="28">
        <v>572.53200000000004</v>
      </c>
    </row>
    <row r="45971" spans="4:5" x14ac:dyDescent="0.25">
      <c r="D45971" s="31">
        <v>-234.62799999999999</v>
      </c>
      <c r="E45971" s="28">
        <v>572.61400000000003</v>
      </c>
    </row>
    <row r="45972" spans="4:5" x14ac:dyDescent="0.25">
      <c r="D45972" s="31">
        <v>-234.61199999999999</v>
      </c>
      <c r="E45972" s="28">
        <v>572.69600000000003</v>
      </c>
    </row>
    <row r="45973" spans="4:5" x14ac:dyDescent="0.25">
      <c r="D45973" s="31">
        <v>-234.596</v>
      </c>
      <c r="E45973" s="28">
        <v>572.77800000000002</v>
      </c>
    </row>
    <row r="45974" spans="4:5" x14ac:dyDescent="0.25">
      <c r="D45974" s="31">
        <v>-234.58</v>
      </c>
      <c r="E45974" s="28">
        <v>572.86</v>
      </c>
    </row>
    <row r="45975" spans="4:5" x14ac:dyDescent="0.25">
      <c r="D45975" s="31">
        <v>-234.56399999999999</v>
      </c>
      <c r="E45975" s="28">
        <v>572.94200000000001</v>
      </c>
    </row>
    <row r="45976" spans="4:5" x14ac:dyDescent="0.25">
      <c r="D45976" s="31">
        <v>-234.548</v>
      </c>
      <c r="E45976" s="28">
        <v>573.024</v>
      </c>
    </row>
    <row r="45977" spans="4:5" x14ac:dyDescent="0.25">
      <c r="D45977" s="31">
        <v>-234.53200000000001</v>
      </c>
      <c r="E45977" s="28">
        <v>573.10599999999999</v>
      </c>
    </row>
    <row r="45978" spans="4:5" x14ac:dyDescent="0.25">
      <c r="D45978" s="31">
        <v>-234.51599999999999</v>
      </c>
      <c r="E45978" s="28">
        <v>573.18799999999999</v>
      </c>
    </row>
    <row r="45979" spans="4:5" x14ac:dyDescent="0.25">
      <c r="D45979" s="31">
        <v>-234.5</v>
      </c>
      <c r="E45979" s="28">
        <v>573.27</v>
      </c>
    </row>
    <row r="45980" spans="4:5" x14ac:dyDescent="0.25">
      <c r="D45980" s="31">
        <v>-234.48400000000001</v>
      </c>
      <c r="E45980" s="28">
        <v>573.35199999999998</v>
      </c>
    </row>
    <row r="45981" spans="4:5" x14ac:dyDescent="0.25">
      <c r="D45981" s="31">
        <v>-234.46899999999999</v>
      </c>
      <c r="E45981" s="28">
        <v>573.43399999999997</v>
      </c>
    </row>
    <row r="45982" spans="4:5" x14ac:dyDescent="0.25">
      <c r="D45982" s="31">
        <v>-234.453</v>
      </c>
      <c r="E45982" s="28">
        <v>573.51599999999996</v>
      </c>
    </row>
    <row r="45983" spans="4:5" x14ac:dyDescent="0.25">
      <c r="D45983" s="31">
        <v>-234.43700000000001</v>
      </c>
      <c r="E45983" s="28">
        <v>573.59799999999996</v>
      </c>
    </row>
    <row r="45984" spans="4:5" x14ac:dyDescent="0.25">
      <c r="D45984" s="31">
        <v>-234.42099999999999</v>
      </c>
      <c r="E45984" s="28">
        <v>573.67999999999995</v>
      </c>
    </row>
    <row r="45985" spans="4:5" x14ac:dyDescent="0.25">
      <c r="D45985" s="31">
        <v>-234.405</v>
      </c>
      <c r="E45985" s="28">
        <v>573.76199999999994</v>
      </c>
    </row>
    <row r="45986" spans="4:5" x14ac:dyDescent="0.25">
      <c r="D45986" s="31">
        <v>-234.38900000000001</v>
      </c>
      <c r="E45986" s="28">
        <v>573.84400000000005</v>
      </c>
    </row>
    <row r="45987" spans="4:5" x14ac:dyDescent="0.25">
      <c r="D45987" s="31">
        <v>-234.37299999999999</v>
      </c>
      <c r="E45987" s="28">
        <v>573.92700000000002</v>
      </c>
    </row>
    <row r="45988" spans="4:5" x14ac:dyDescent="0.25">
      <c r="D45988" s="31">
        <v>-234.357</v>
      </c>
      <c r="E45988" s="28">
        <v>574.00900000000001</v>
      </c>
    </row>
    <row r="45989" spans="4:5" x14ac:dyDescent="0.25">
      <c r="D45989" s="31">
        <v>-234.34100000000001</v>
      </c>
      <c r="E45989" s="28">
        <v>574.09100000000001</v>
      </c>
    </row>
    <row r="45990" spans="4:5" x14ac:dyDescent="0.25">
      <c r="D45990" s="31">
        <v>-234.32499999999999</v>
      </c>
      <c r="E45990" s="28">
        <v>574.17200000000003</v>
      </c>
    </row>
    <row r="45991" spans="4:5" x14ac:dyDescent="0.25">
      <c r="D45991" s="31">
        <v>-234.309</v>
      </c>
      <c r="E45991" s="28">
        <v>574.255</v>
      </c>
    </row>
    <row r="45992" spans="4:5" x14ac:dyDescent="0.25">
      <c r="D45992" s="31">
        <v>-234.29300000000001</v>
      </c>
      <c r="E45992" s="28">
        <v>574.33699999999999</v>
      </c>
    </row>
    <row r="45993" spans="4:5" x14ac:dyDescent="0.25">
      <c r="D45993" s="31">
        <v>-234.27699999999999</v>
      </c>
      <c r="E45993" s="28">
        <v>574.41899999999998</v>
      </c>
    </row>
    <row r="45994" spans="4:5" x14ac:dyDescent="0.25">
      <c r="D45994" s="31">
        <v>-234.261</v>
      </c>
      <c r="E45994" s="28">
        <v>574.50099999999998</v>
      </c>
    </row>
    <row r="45995" spans="4:5" x14ac:dyDescent="0.25">
      <c r="D45995" s="31">
        <v>-234.245</v>
      </c>
      <c r="E45995" s="28">
        <v>574.58299999999997</v>
      </c>
    </row>
    <row r="45996" spans="4:5" x14ac:dyDescent="0.25">
      <c r="D45996" s="31">
        <v>-234.22900000000001</v>
      </c>
      <c r="E45996" s="28">
        <v>574.66499999999996</v>
      </c>
    </row>
    <row r="45997" spans="4:5" x14ac:dyDescent="0.25">
      <c r="D45997" s="31">
        <v>-234.21299999999999</v>
      </c>
      <c r="E45997" s="28">
        <v>574.74699999999996</v>
      </c>
    </row>
    <row r="45998" spans="4:5" x14ac:dyDescent="0.25">
      <c r="D45998" s="31">
        <v>-234.197</v>
      </c>
      <c r="E45998" s="28">
        <v>574.82899999999995</v>
      </c>
    </row>
    <row r="45999" spans="4:5" x14ac:dyDescent="0.25">
      <c r="D45999" s="31">
        <v>-234.18100000000001</v>
      </c>
      <c r="E45999" s="28">
        <v>574.91099999999994</v>
      </c>
    </row>
    <row r="46000" spans="4:5" x14ac:dyDescent="0.25">
      <c r="D46000" s="31">
        <v>-234.16499999999999</v>
      </c>
      <c r="E46000" s="28">
        <v>574.99300000000005</v>
      </c>
    </row>
    <row r="46001" spans="4:5" x14ac:dyDescent="0.25">
      <c r="D46001" s="31">
        <v>-234.149</v>
      </c>
      <c r="E46001" s="28">
        <v>575.07500000000005</v>
      </c>
    </row>
    <row r="46002" spans="4:5" x14ac:dyDescent="0.25">
      <c r="D46002" s="31">
        <v>-234.13300000000001</v>
      </c>
      <c r="E46002" s="28">
        <v>575.15700000000004</v>
      </c>
    </row>
    <row r="46003" spans="4:5" x14ac:dyDescent="0.25">
      <c r="D46003" s="31">
        <v>-234.11699999999999</v>
      </c>
      <c r="E46003" s="28">
        <v>575.23900000000003</v>
      </c>
    </row>
    <row r="46004" spans="4:5" x14ac:dyDescent="0.25">
      <c r="D46004" s="31">
        <v>-234.101</v>
      </c>
      <c r="E46004" s="28">
        <v>575.32100000000003</v>
      </c>
    </row>
    <row r="46005" spans="4:5" x14ac:dyDescent="0.25">
      <c r="D46005" s="31">
        <v>-234.08500000000001</v>
      </c>
      <c r="E46005" s="28">
        <v>575.40300000000002</v>
      </c>
    </row>
    <row r="46006" spans="4:5" x14ac:dyDescent="0.25">
      <c r="D46006" s="31">
        <v>-234.06899999999999</v>
      </c>
      <c r="E46006" s="28">
        <v>575.48500000000001</v>
      </c>
    </row>
    <row r="46007" spans="4:5" x14ac:dyDescent="0.25">
      <c r="D46007" s="31">
        <v>-234.053</v>
      </c>
      <c r="E46007" s="28">
        <v>575.56700000000001</v>
      </c>
    </row>
    <row r="46008" spans="4:5" x14ac:dyDescent="0.25">
      <c r="D46008" s="31">
        <v>-234.03700000000001</v>
      </c>
      <c r="E46008" s="28">
        <v>575.649</v>
      </c>
    </row>
    <row r="46009" spans="4:5" x14ac:dyDescent="0.25">
      <c r="D46009" s="31">
        <v>-234.02099999999999</v>
      </c>
      <c r="E46009" s="28">
        <v>575.73099999999999</v>
      </c>
    </row>
    <row r="46010" spans="4:5" x14ac:dyDescent="0.25">
      <c r="D46010" s="31">
        <v>-234.005</v>
      </c>
      <c r="E46010" s="28">
        <v>575.81299999999999</v>
      </c>
    </row>
    <row r="46011" spans="4:5" x14ac:dyDescent="0.25">
      <c r="D46011" s="31">
        <v>-233.989</v>
      </c>
      <c r="E46011" s="28">
        <v>575.89499999999998</v>
      </c>
    </row>
    <row r="46012" spans="4:5" x14ac:dyDescent="0.25">
      <c r="D46012" s="31">
        <v>-233.97300000000001</v>
      </c>
      <c r="E46012" s="28">
        <v>575.97699999999998</v>
      </c>
    </row>
    <row r="46013" spans="4:5" x14ac:dyDescent="0.25">
      <c r="D46013" s="31">
        <v>-233.95699999999999</v>
      </c>
      <c r="E46013" s="28">
        <v>576.05899999999997</v>
      </c>
    </row>
    <row r="46014" spans="4:5" x14ac:dyDescent="0.25">
      <c r="D46014" s="31">
        <v>-233.941</v>
      </c>
      <c r="E46014" s="28">
        <v>576.14099999999996</v>
      </c>
    </row>
    <row r="46015" spans="4:5" x14ac:dyDescent="0.25">
      <c r="D46015" s="31">
        <v>-233.92500000000001</v>
      </c>
      <c r="E46015" s="28">
        <v>576.22299999999996</v>
      </c>
    </row>
    <row r="46016" spans="4:5" x14ac:dyDescent="0.25">
      <c r="D46016" s="31">
        <v>-233.90899999999999</v>
      </c>
      <c r="E46016" s="28">
        <v>576.30499999999995</v>
      </c>
    </row>
    <row r="46017" spans="4:5" x14ac:dyDescent="0.25">
      <c r="D46017" s="31">
        <v>-233.893</v>
      </c>
      <c r="E46017" s="28">
        <v>576.38699999999994</v>
      </c>
    </row>
    <row r="46018" spans="4:5" x14ac:dyDescent="0.25">
      <c r="D46018" s="31">
        <v>-233.87700000000001</v>
      </c>
      <c r="E46018" s="28">
        <v>576.46900000000005</v>
      </c>
    </row>
    <row r="46019" spans="4:5" x14ac:dyDescent="0.25">
      <c r="D46019" s="31">
        <v>-233.86099999999999</v>
      </c>
      <c r="E46019" s="28">
        <v>576.55100000000004</v>
      </c>
    </row>
    <row r="46020" spans="4:5" x14ac:dyDescent="0.25">
      <c r="D46020" s="31">
        <v>-233.845</v>
      </c>
      <c r="E46020" s="28">
        <v>576.63300000000004</v>
      </c>
    </row>
    <row r="46021" spans="4:5" x14ac:dyDescent="0.25">
      <c r="D46021" s="31">
        <v>-233.82900000000001</v>
      </c>
      <c r="E46021" s="28">
        <v>576.71500000000003</v>
      </c>
    </row>
    <row r="46022" spans="4:5" x14ac:dyDescent="0.25">
      <c r="D46022" s="31">
        <v>-233.81299999999999</v>
      </c>
      <c r="E46022" s="28">
        <v>576.79700000000003</v>
      </c>
    </row>
    <row r="46023" spans="4:5" x14ac:dyDescent="0.25">
      <c r="D46023" s="31">
        <v>-233.797</v>
      </c>
      <c r="E46023" s="28">
        <v>576.87900000000002</v>
      </c>
    </row>
    <row r="46024" spans="4:5" x14ac:dyDescent="0.25">
      <c r="D46024" s="31">
        <v>-233.78100000000001</v>
      </c>
      <c r="E46024" s="28">
        <v>576.96100000000001</v>
      </c>
    </row>
    <row r="46025" spans="4:5" x14ac:dyDescent="0.25">
      <c r="D46025" s="31">
        <v>-233.76499999999999</v>
      </c>
      <c r="E46025" s="28">
        <v>577.04300000000001</v>
      </c>
    </row>
    <row r="46026" spans="4:5" x14ac:dyDescent="0.25">
      <c r="D46026" s="31">
        <v>-233.749</v>
      </c>
      <c r="E46026" s="28">
        <v>577.125</v>
      </c>
    </row>
    <row r="46027" spans="4:5" x14ac:dyDescent="0.25">
      <c r="D46027" s="31">
        <v>-233.733</v>
      </c>
      <c r="E46027" s="28">
        <v>577.20699999999999</v>
      </c>
    </row>
    <row r="46028" spans="4:5" x14ac:dyDescent="0.25">
      <c r="D46028" s="31">
        <v>-233.71700000000001</v>
      </c>
      <c r="E46028" s="28">
        <v>577.28899999999999</v>
      </c>
    </row>
    <row r="46029" spans="4:5" x14ac:dyDescent="0.25">
      <c r="D46029" s="31">
        <v>-233.70099999999999</v>
      </c>
      <c r="E46029" s="28">
        <v>577.37099999999998</v>
      </c>
    </row>
    <row r="46030" spans="4:5" x14ac:dyDescent="0.25">
      <c r="D46030" s="31">
        <v>-233.685</v>
      </c>
      <c r="E46030" s="28">
        <v>577.45299999999997</v>
      </c>
    </row>
    <row r="46031" spans="4:5" x14ac:dyDescent="0.25">
      <c r="D46031" s="31">
        <v>-233.66900000000001</v>
      </c>
      <c r="E46031" s="28">
        <v>577.53499999999997</v>
      </c>
    </row>
    <row r="46032" spans="4:5" x14ac:dyDescent="0.25">
      <c r="D46032" s="31">
        <v>-233.65299999999999</v>
      </c>
      <c r="E46032" s="28">
        <v>577.61699999999996</v>
      </c>
    </row>
    <row r="46033" spans="4:5" x14ac:dyDescent="0.25">
      <c r="D46033" s="31">
        <v>-233.637</v>
      </c>
      <c r="E46033" s="28">
        <v>577.69899999999996</v>
      </c>
    </row>
    <row r="46034" spans="4:5" x14ac:dyDescent="0.25">
      <c r="D46034" s="31">
        <v>-233.62100000000001</v>
      </c>
      <c r="E46034" s="28">
        <v>577.78099999999995</v>
      </c>
    </row>
    <row r="46035" spans="4:5" x14ac:dyDescent="0.25">
      <c r="D46035" s="31">
        <v>-233.60499999999999</v>
      </c>
      <c r="E46035" s="28">
        <v>577.86300000000006</v>
      </c>
    </row>
    <row r="46036" spans="4:5" x14ac:dyDescent="0.25">
      <c r="D46036" s="31">
        <v>-233.589</v>
      </c>
      <c r="E46036" s="28">
        <v>577.94500000000005</v>
      </c>
    </row>
    <row r="46037" spans="4:5" x14ac:dyDescent="0.25">
      <c r="D46037" s="31">
        <v>-233.57300000000001</v>
      </c>
      <c r="E46037" s="28">
        <v>578.02599999999995</v>
      </c>
    </row>
    <row r="46038" spans="4:5" x14ac:dyDescent="0.25">
      <c r="D46038" s="31">
        <v>-233.55699999999999</v>
      </c>
      <c r="E46038" s="28">
        <v>578.10900000000004</v>
      </c>
    </row>
    <row r="46039" spans="4:5" x14ac:dyDescent="0.25">
      <c r="D46039" s="31">
        <v>-233.541</v>
      </c>
      <c r="E46039" s="28">
        <v>578.19000000000005</v>
      </c>
    </row>
    <row r="46040" spans="4:5" x14ac:dyDescent="0.25">
      <c r="D46040" s="31">
        <v>-233.52500000000001</v>
      </c>
      <c r="E46040" s="28">
        <v>578.27200000000005</v>
      </c>
    </row>
    <row r="46041" spans="4:5" x14ac:dyDescent="0.25">
      <c r="D46041" s="31">
        <v>-233.50899999999999</v>
      </c>
      <c r="E46041" s="28">
        <v>578.35400000000004</v>
      </c>
    </row>
    <row r="46042" spans="4:5" x14ac:dyDescent="0.25">
      <c r="D46042" s="31">
        <v>-233.49299999999999</v>
      </c>
      <c r="E46042" s="28">
        <v>578.43600000000004</v>
      </c>
    </row>
    <row r="46043" spans="4:5" x14ac:dyDescent="0.25">
      <c r="D46043" s="31">
        <v>-233.477</v>
      </c>
      <c r="E46043" s="28">
        <v>578.51800000000003</v>
      </c>
    </row>
    <row r="46044" spans="4:5" x14ac:dyDescent="0.25">
      <c r="D46044" s="31">
        <v>-233.46100000000001</v>
      </c>
      <c r="E46044" s="28">
        <v>578.6</v>
      </c>
    </row>
    <row r="46045" spans="4:5" x14ac:dyDescent="0.25">
      <c r="D46045" s="31">
        <v>-233.44499999999999</v>
      </c>
      <c r="E46045" s="28">
        <v>578.68200000000002</v>
      </c>
    </row>
    <row r="46046" spans="4:5" x14ac:dyDescent="0.25">
      <c r="D46046" s="31">
        <v>-233.429</v>
      </c>
      <c r="E46046" s="28">
        <v>578.76400000000001</v>
      </c>
    </row>
    <row r="46047" spans="4:5" x14ac:dyDescent="0.25">
      <c r="D46047" s="31">
        <v>-233.41300000000001</v>
      </c>
      <c r="E46047" s="28">
        <v>578.846</v>
      </c>
    </row>
    <row r="46048" spans="4:5" x14ac:dyDescent="0.25">
      <c r="D46048" s="31">
        <v>-233.39699999999999</v>
      </c>
      <c r="E46048" s="28">
        <v>578.928</v>
      </c>
    </row>
    <row r="46049" spans="4:5" x14ac:dyDescent="0.25">
      <c r="D46049" s="31">
        <v>-233.381</v>
      </c>
      <c r="E46049" s="28">
        <v>579.01</v>
      </c>
    </row>
    <row r="46050" spans="4:5" x14ac:dyDescent="0.25">
      <c r="D46050" s="31">
        <v>-233.36500000000001</v>
      </c>
      <c r="E46050" s="28">
        <v>579.09199999999998</v>
      </c>
    </row>
    <row r="46051" spans="4:5" x14ac:dyDescent="0.25">
      <c r="D46051" s="31">
        <v>-233.34899999999999</v>
      </c>
      <c r="E46051" s="28">
        <v>579.17399999999998</v>
      </c>
    </row>
    <row r="46052" spans="4:5" x14ac:dyDescent="0.25">
      <c r="D46052" s="31">
        <v>-233.333</v>
      </c>
      <c r="E46052" s="28">
        <v>579.25599999999997</v>
      </c>
    </row>
    <row r="46053" spans="4:5" x14ac:dyDescent="0.25">
      <c r="D46053" s="31">
        <v>-233.31700000000001</v>
      </c>
      <c r="E46053" s="28">
        <v>579.33799999999997</v>
      </c>
    </row>
    <row r="46054" spans="4:5" x14ac:dyDescent="0.25">
      <c r="D46054" s="31">
        <v>-233.30099999999999</v>
      </c>
      <c r="E46054" s="28">
        <v>579.41999999999996</v>
      </c>
    </row>
    <row r="46055" spans="4:5" x14ac:dyDescent="0.25">
      <c r="D46055" s="31">
        <v>-233.285</v>
      </c>
      <c r="E46055" s="28">
        <v>579.50199999999995</v>
      </c>
    </row>
    <row r="46056" spans="4:5" x14ac:dyDescent="0.25">
      <c r="D46056" s="31">
        <v>-233.26900000000001</v>
      </c>
      <c r="E46056" s="28">
        <v>579.58399999999995</v>
      </c>
    </row>
    <row r="46057" spans="4:5" x14ac:dyDescent="0.25">
      <c r="D46057" s="31">
        <v>-233.25299999999999</v>
      </c>
      <c r="E46057" s="28">
        <v>579.66600000000005</v>
      </c>
    </row>
    <row r="46058" spans="4:5" x14ac:dyDescent="0.25">
      <c r="D46058" s="31">
        <v>-233.23699999999999</v>
      </c>
      <c r="E46058" s="28">
        <v>579.74800000000005</v>
      </c>
    </row>
    <row r="46059" spans="4:5" x14ac:dyDescent="0.25">
      <c r="D46059" s="31">
        <v>-233.221</v>
      </c>
      <c r="E46059" s="28">
        <v>579.83000000000004</v>
      </c>
    </row>
    <row r="46060" spans="4:5" x14ac:dyDescent="0.25">
      <c r="D46060" s="31">
        <v>-233.20500000000001</v>
      </c>
      <c r="E46060" s="28">
        <v>579.91200000000003</v>
      </c>
    </row>
    <row r="46061" spans="4:5" x14ac:dyDescent="0.25">
      <c r="D46061" s="31">
        <v>-233.18899999999999</v>
      </c>
      <c r="E46061" s="28">
        <v>579.99400000000003</v>
      </c>
    </row>
    <row r="46062" spans="4:5" x14ac:dyDescent="0.25">
      <c r="D46062" s="31">
        <v>-233.173</v>
      </c>
      <c r="E46062" s="28">
        <v>580.07600000000002</v>
      </c>
    </row>
    <row r="46063" spans="4:5" x14ac:dyDescent="0.25">
      <c r="D46063" s="31">
        <v>-233.15700000000001</v>
      </c>
      <c r="E46063" s="28">
        <v>580.15700000000004</v>
      </c>
    </row>
    <row r="46064" spans="4:5" x14ac:dyDescent="0.25">
      <c r="D46064" s="31">
        <v>-233.14099999999999</v>
      </c>
      <c r="E46064" s="28">
        <v>580.23900000000003</v>
      </c>
    </row>
    <row r="46065" spans="4:5" x14ac:dyDescent="0.25">
      <c r="D46065" s="31">
        <v>-233.125</v>
      </c>
      <c r="E46065" s="28">
        <v>580.32100000000003</v>
      </c>
    </row>
    <row r="46066" spans="4:5" x14ac:dyDescent="0.25">
      <c r="D46066" s="31">
        <v>-233.10900000000001</v>
      </c>
      <c r="E46066" s="28">
        <v>580.40300000000002</v>
      </c>
    </row>
    <row r="46067" spans="4:5" x14ac:dyDescent="0.25">
      <c r="D46067" s="31">
        <v>-233.09299999999999</v>
      </c>
      <c r="E46067" s="28">
        <v>580.48500000000001</v>
      </c>
    </row>
    <row r="46068" spans="4:5" x14ac:dyDescent="0.25">
      <c r="D46068" s="31">
        <v>-233.077</v>
      </c>
      <c r="E46068" s="28">
        <v>580.56700000000001</v>
      </c>
    </row>
    <row r="46069" spans="4:5" x14ac:dyDescent="0.25">
      <c r="D46069" s="31">
        <v>-233.06100000000001</v>
      </c>
      <c r="E46069" s="28">
        <v>580.649</v>
      </c>
    </row>
    <row r="46070" spans="4:5" x14ac:dyDescent="0.25">
      <c r="D46070" s="31">
        <v>-233.04499999999999</v>
      </c>
      <c r="E46070" s="28">
        <v>580.73099999999999</v>
      </c>
    </row>
    <row r="46071" spans="4:5" x14ac:dyDescent="0.25">
      <c r="D46071" s="31">
        <v>-233.029</v>
      </c>
      <c r="E46071" s="28">
        <v>580.81299999999999</v>
      </c>
    </row>
    <row r="46072" spans="4:5" x14ac:dyDescent="0.25">
      <c r="D46072" s="31">
        <v>-233.01300000000001</v>
      </c>
      <c r="E46072" s="28">
        <v>580.89499999999998</v>
      </c>
    </row>
    <row r="46073" spans="4:5" x14ac:dyDescent="0.25">
      <c r="D46073" s="31">
        <v>-232.99700000000001</v>
      </c>
      <c r="E46073" s="28">
        <v>580.97699999999998</v>
      </c>
    </row>
    <row r="46074" spans="4:5" x14ac:dyDescent="0.25">
      <c r="D46074" s="31">
        <v>-232.98099999999999</v>
      </c>
      <c r="E46074" s="28">
        <v>581.05899999999997</v>
      </c>
    </row>
    <row r="46075" spans="4:5" x14ac:dyDescent="0.25">
      <c r="D46075" s="31">
        <v>-232.965</v>
      </c>
      <c r="E46075" s="28">
        <v>581.14099999999996</v>
      </c>
    </row>
    <row r="46076" spans="4:5" x14ac:dyDescent="0.25">
      <c r="D46076" s="31">
        <v>-232.94900000000001</v>
      </c>
      <c r="E46076" s="28">
        <v>581.22299999999996</v>
      </c>
    </row>
    <row r="46077" spans="4:5" x14ac:dyDescent="0.25">
      <c r="D46077" s="31">
        <v>-232.93299999999999</v>
      </c>
      <c r="E46077" s="28">
        <v>581.30499999999995</v>
      </c>
    </row>
    <row r="46078" spans="4:5" x14ac:dyDescent="0.25">
      <c r="D46078" s="31">
        <v>-232.917</v>
      </c>
      <c r="E46078" s="28">
        <v>581.38599999999997</v>
      </c>
    </row>
    <row r="46079" spans="4:5" x14ac:dyDescent="0.25">
      <c r="D46079" s="31">
        <v>-232.90100000000001</v>
      </c>
      <c r="E46079" s="28">
        <v>581.46799999999996</v>
      </c>
    </row>
    <row r="46080" spans="4:5" x14ac:dyDescent="0.25">
      <c r="D46080" s="31">
        <v>-232.88499999999999</v>
      </c>
      <c r="E46080" s="28">
        <v>581.54999999999995</v>
      </c>
    </row>
    <row r="46081" spans="4:5" x14ac:dyDescent="0.25">
      <c r="D46081" s="31">
        <v>-232.869</v>
      </c>
      <c r="E46081" s="28">
        <v>581.63199999999995</v>
      </c>
    </row>
    <row r="46082" spans="4:5" x14ac:dyDescent="0.25">
      <c r="D46082" s="31">
        <v>-232.85300000000001</v>
      </c>
      <c r="E46082" s="28">
        <v>581.71400000000006</v>
      </c>
    </row>
    <row r="46083" spans="4:5" x14ac:dyDescent="0.25">
      <c r="D46083" s="31">
        <v>-232.83699999999999</v>
      </c>
      <c r="E46083" s="28">
        <v>581.79600000000005</v>
      </c>
    </row>
    <row r="46084" spans="4:5" x14ac:dyDescent="0.25">
      <c r="D46084" s="31">
        <v>-232.821</v>
      </c>
      <c r="E46084" s="28">
        <v>581.87800000000004</v>
      </c>
    </row>
    <row r="46085" spans="4:5" x14ac:dyDescent="0.25">
      <c r="D46085" s="31">
        <v>-232.80500000000001</v>
      </c>
      <c r="E46085" s="28">
        <v>581.96</v>
      </c>
    </row>
    <row r="46086" spans="4:5" x14ac:dyDescent="0.25">
      <c r="D46086" s="31">
        <v>-232.78899999999999</v>
      </c>
      <c r="E46086" s="28">
        <v>582.04200000000003</v>
      </c>
    </row>
    <row r="46087" spans="4:5" x14ac:dyDescent="0.25">
      <c r="D46087" s="31">
        <v>-232.773</v>
      </c>
      <c r="E46087" s="28">
        <v>582.12400000000002</v>
      </c>
    </row>
    <row r="46088" spans="4:5" x14ac:dyDescent="0.25">
      <c r="D46088" s="31">
        <v>-232.75700000000001</v>
      </c>
      <c r="E46088" s="28">
        <v>582.20600000000002</v>
      </c>
    </row>
    <row r="46089" spans="4:5" x14ac:dyDescent="0.25">
      <c r="D46089" s="31">
        <v>-232.74100000000001</v>
      </c>
      <c r="E46089" s="28">
        <v>582.28800000000001</v>
      </c>
    </row>
    <row r="46090" spans="4:5" x14ac:dyDescent="0.25">
      <c r="D46090" s="31">
        <v>-232.72499999999999</v>
      </c>
      <c r="E46090" s="28">
        <v>582.36900000000003</v>
      </c>
    </row>
    <row r="46091" spans="4:5" x14ac:dyDescent="0.25">
      <c r="D46091" s="31">
        <v>-232.709</v>
      </c>
      <c r="E46091" s="28">
        <v>582.45100000000002</v>
      </c>
    </row>
    <row r="46092" spans="4:5" x14ac:dyDescent="0.25">
      <c r="D46092" s="31">
        <v>-232.69300000000001</v>
      </c>
      <c r="E46092" s="28">
        <v>582.53300000000002</v>
      </c>
    </row>
    <row r="46093" spans="4:5" x14ac:dyDescent="0.25">
      <c r="D46093" s="31">
        <v>-232.67699999999999</v>
      </c>
      <c r="E46093" s="28">
        <v>582.61500000000001</v>
      </c>
    </row>
    <row r="46094" spans="4:5" x14ac:dyDescent="0.25">
      <c r="D46094" s="31">
        <v>-232.661</v>
      </c>
      <c r="E46094" s="28">
        <v>582.697</v>
      </c>
    </row>
    <row r="46095" spans="4:5" x14ac:dyDescent="0.25">
      <c r="D46095" s="31">
        <v>-232.64599999999999</v>
      </c>
      <c r="E46095" s="28">
        <v>582.779</v>
      </c>
    </row>
    <row r="46096" spans="4:5" x14ac:dyDescent="0.25">
      <c r="D46096" s="31">
        <v>-232.63</v>
      </c>
      <c r="E46096" s="28">
        <v>582.86099999999999</v>
      </c>
    </row>
    <row r="46097" spans="4:5" x14ac:dyDescent="0.25">
      <c r="D46097" s="31">
        <v>-232.614</v>
      </c>
      <c r="E46097" s="28">
        <v>582.94299999999998</v>
      </c>
    </row>
    <row r="46098" spans="4:5" x14ac:dyDescent="0.25">
      <c r="D46098" s="31">
        <v>-232.59800000000001</v>
      </c>
      <c r="E46098" s="28">
        <v>583.02499999999998</v>
      </c>
    </row>
    <row r="46099" spans="4:5" x14ac:dyDescent="0.25">
      <c r="D46099" s="31">
        <v>-232.58199999999999</v>
      </c>
      <c r="E46099" s="28">
        <v>583.10699999999997</v>
      </c>
    </row>
    <row r="46100" spans="4:5" x14ac:dyDescent="0.25">
      <c r="D46100" s="31">
        <v>-232.566</v>
      </c>
      <c r="E46100" s="28">
        <v>583.18799999999999</v>
      </c>
    </row>
    <row r="46101" spans="4:5" x14ac:dyDescent="0.25">
      <c r="D46101" s="31">
        <v>-232.55</v>
      </c>
      <c r="E46101" s="28">
        <v>583.27</v>
      </c>
    </row>
    <row r="46102" spans="4:5" x14ac:dyDescent="0.25">
      <c r="D46102" s="31">
        <v>-232.53399999999999</v>
      </c>
      <c r="E46102" s="28">
        <v>583.35199999999998</v>
      </c>
    </row>
    <row r="46103" spans="4:5" x14ac:dyDescent="0.25">
      <c r="D46103" s="31">
        <v>-232.518</v>
      </c>
      <c r="E46103" s="28">
        <v>583.43399999999997</v>
      </c>
    </row>
    <row r="46104" spans="4:5" x14ac:dyDescent="0.25">
      <c r="D46104" s="31">
        <v>-232.50200000000001</v>
      </c>
      <c r="E46104" s="28">
        <v>583.51599999999996</v>
      </c>
    </row>
    <row r="46105" spans="4:5" x14ac:dyDescent="0.25">
      <c r="D46105" s="31">
        <v>-232.48599999999999</v>
      </c>
      <c r="E46105" s="28">
        <v>583.59799999999996</v>
      </c>
    </row>
    <row r="46106" spans="4:5" x14ac:dyDescent="0.25">
      <c r="D46106" s="31">
        <v>-232.47</v>
      </c>
      <c r="E46106" s="28">
        <v>583.67999999999995</v>
      </c>
    </row>
    <row r="46107" spans="4:5" x14ac:dyDescent="0.25">
      <c r="D46107" s="31">
        <v>-232.45400000000001</v>
      </c>
      <c r="E46107" s="28">
        <v>583.76199999999994</v>
      </c>
    </row>
    <row r="46108" spans="4:5" x14ac:dyDescent="0.25">
      <c r="D46108" s="31">
        <v>-232.43799999999999</v>
      </c>
      <c r="E46108" s="28">
        <v>583.84400000000005</v>
      </c>
    </row>
    <row r="46109" spans="4:5" x14ac:dyDescent="0.25">
      <c r="D46109" s="31">
        <v>-232.422</v>
      </c>
      <c r="E46109" s="28">
        <v>583.92499999999995</v>
      </c>
    </row>
    <row r="46110" spans="4:5" x14ac:dyDescent="0.25">
      <c r="D46110" s="31">
        <v>-232.40600000000001</v>
      </c>
      <c r="E46110" s="28">
        <v>584.00699999999995</v>
      </c>
    </row>
    <row r="46111" spans="4:5" x14ac:dyDescent="0.25">
      <c r="D46111" s="31">
        <v>-232.39</v>
      </c>
      <c r="E46111" s="28">
        <v>584.08900000000006</v>
      </c>
    </row>
    <row r="46112" spans="4:5" x14ac:dyDescent="0.25">
      <c r="D46112" s="31">
        <v>-232.374</v>
      </c>
      <c r="E46112" s="28">
        <v>584.17100000000005</v>
      </c>
    </row>
    <row r="46113" spans="4:5" x14ac:dyDescent="0.25">
      <c r="D46113" s="31">
        <v>-232.358</v>
      </c>
      <c r="E46113" s="28">
        <v>584.25300000000004</v>
      </c>
    </row>
    <row r="46114" spans="4:5" x14ac:dyDescent="0.25">
      <c r="D46114" s="31">
        <v>-232.34200000000001</v>
      </c>
      <c r="E46114" s="28">
        <v>584.33500000000004</v>
      </c>
    </row>
    <row r="46115" spans="4:5" x14ac:dyDescent="0.25">
      <c r="D46115" s="31">
        <v>-232.32599999999999</v>
      </c>
      <c r="E46115" s="28">
        <v>584.41700000000003</v>
      </c>
    </row>
    <row r="46116" spans="4:5" x14ac:dyDescent="0.25">
      <c r="D46116" s="31">
        <v>-232.31</v>
      </c>
      <c r="E46116" s="28">
        <v>584.49900000000002</v>
      </c>
    </row>
    <row r="46117" spans="4:5" x14ac:dyDescent="0.25">
      <c r="D46117" s="31">
        <v>-232.29400000000001</v>
      </c>
      <c r="E46117" s="28">
        <v>584.58000000000004</v>
      </c>
    </row>
    <row r="46118" spans="4:5" x14ac:dyDescent="0.25">
      <c r="D46118" s="31">
        <v>-232.27799999999999</v>
      </c>
      <c r="E46118" s="28">
        <v>584.66200000000003</v>
      </c>
    </row>
    <row r="46119" spans="4:5" x14ac:dyDescent="0.25">
      <c r="D46119" s="31">
        <v>-232.262</v>
      </c>
      <c r="E46119" s="28">
        <v>584.74400000000003</v>
      </c>
    </row>
    <row r="46120" spans="4:5" x14ac:dyDescent="0.25">
      <c r="D46120" s="31">
        <v>-232.24600000000001</v>
      </c>
      <c r="E46120" s="28">
        <v>584.82600000000002</v>
      </c>
    </row>
    <row r="46121" spans="4:5" x14ac:dyDescent="0.25">
      <c r="D46121" s="31">
        <v>-232.23</v>
      </c>
      <c r="E46121" s="28">
        <v>584.90800000000002</v>
      </c>
    </row>
    <row r="46122" spans="4:5" x14ac:dyDescent="0.25">
      <c r="D46122" s="31">
        <v>-232.214</v>
      </c>
      <c r="E46122" s="28">
        <v>584.99</v>
      </c>
    </row>
    <row r="46123" spans="4:5" x14ac:dyDescent="0.25">
      <c r="D46123" s="31">
        <v>-232.19800000000001</v>
      </c>
      <c r="E46123" s="28">
        <v>585.072</v>
      </c>
    </row>
    <row r="46124" spans="4:5" x14ac:dyDescent="0.25">
      <c r="D46124" s="31">
        <v>-232.18199999999999</v>
      </c>
      <c r="E46124" s="28">
        <v>585.15300000000002</v>
      </c>
    </row>
    <row r="46125" spans="4:5" x14ac:dyDescent="0.25">
      <c r="D46125" s="31">
        <v>-232.166</v>
      </c>
      <c r="E46125" s="28">
        <v>585.23500000000001</v>
      </c>
    </row>
    <row r="46126" spans="4:5" x14ac:dyDescent="0.25">
      <c r="D46126" s="31">
        <v>-232.15</v>
      </c>
      <c r="E46126" s="28">
        <v>585.31700000000001</v>
      </c>
    </row>
    <row r="46127" spans="4:5" x14ac:dyDescent="0.25">
      <c r="D46127" s="31">
        <v>-232.13399999999999</v>
      </c>
      <c r="E46127" s="28">
        <v>585.399</v>
      </c>
    </row>
    <row r="46128" spans="4:5" x14ac:dyDescent="0.25">
      <c r="D46128" s="31">
        <v>-232.11799999999999</v>
      </c>
      <c r="E46128" s="28">
        <v>585.48099999999999</v>
      </c>
    </row>
    <row r="46129" spans="4:5" x14ac:dyDescent="0.25">
      <c r="D46129" s="31">
        <v>-232.102</v>
      </c>
      <c r="E46129" s="28">
        <v>585.56299999999999</v>
      </c>
    </row>
    <row r="46130" spans="4:5" x14ac:dyDescent="0.25">
      <c r="D46130" s="31">
        <v>-232.08600000000001</v>
      </c>
      <c r="E46130" s="28">
        <v>585.64499999999998</v>
      </c>
    </row>
    <row r="46131" spans="4:5" x14ac:dyDescent="0.25">
      <c r="D46131" s="31">
        <v>-232.07</v>
      </c>
      <c r="E46131" s="28">
        <v>585.726</v>
      </c>
    </row>
    <row r="46132" spans="4:5" x14ac:dyDescent="0.25">
      <c r="D46132" s="31">
        <v>-232.054</v>
      </c>
      <c r="E46132" s="28">
        <v>585.80799999999999</v>
      </c>
    </row>
    <row r="46133" spans="4:5" x14ac:dyDescent="0.25">
      <c r="D46133" s="31">
        <v>-232.03800000000001</v>
      </c>
      <c r="E46133" s="28">
        <v>585.89</v>
      </c>
    </row>
    <row r="46134" spans="4:5" x14ac:dyDescent="0.25">
      <c r="D46134" s="31">
        <v>-232.02199999999999</v>
      </c>
      <c r="E46134" s="28">
        <v>585.97199999999998</v>
      </c>
    </row>
    <row r="46135" spans="4:5" x14ac:dyDescent="0.25">
      <c r="D46135" s="31">
        <v>-232.006</v>
      </c>
      <c r="E46135" s="28">
        <v>586.05399999999997</v>
      </c>
    </row>
    <row r="46136" spans="4:5" x14ac:dyDescent="0.25">
      <c r="D46136" s="31">
        <v>-231.99</v>
      </c>
      <c r="E46136" s="28">
        <v>586.13599999999997</v>
      </c>
    </row>
    <row r="46137" spans="4:5" x14ac:dyDescent="0.25">
      <c r="D46137" s="31">
        <v>-231.97399999999999</v>
      </c>
      <c r="E46137" s="28">
        <v>586.21699999999998</v>
      </c>
    </row>
    <row r="46138" spans="4:5" x14ac:dyDescent="0.25">
      <c r="D46138" s="31">
        <v>-231.958</v>
      </c>
      <c r="E46138" s="28">
        <v>586.29899999999998</v>
      </c>
    </row>
    <row r="46139" spans="4:5" x14ac:dyDescent="0.25">
      <c r="D46139" s="31">
        <v>-231.94200000000001</v>
      </c>
      <c r="E46139" s="28">
        <v>586.38099999999997</v>
      </c>
    </row>
    <row r="46140" spans="4:5" x14ac:dyDescent="0.25">
      <c r="D46140" s="31">
        <v>-231.92599999999999</v>
      </c>
      <c r="E46140" s="28">
        <v>586.46299999999997</v>
      </c>
    </row>
    <row r="46141" spans="4:5" x14ac:dyDescent="0.25">
      <c r="D46141" s="31">
        <v>-231.91</v>
      </c>
      <c r="E46141" s="28">
        <v>586.54499999999996</v>
      </c>
    </row>
    <row r="46142" spans="4:5" x14ac:dyDescent="0.25">
      <c r="D46142" s="31">
        <v>-231.89400000000001</v>
      </c>
      <c r="E46142" s="28">
        <v>586.62599999999998</v>
      </c>
    </row>
    <row r="46143" spans="4:5" x14ac:dyDescent="0.25">
      <c r="D46143" s="31">
        <v>-231.87799999999999</v>
      </c>
      <c r="E46143" s="28">
        <v>586.70799999999997</v>
      </c>
    </row>
    <row r="46144" spans="4:5" x14ac:dyDescent="0.25">
      <c r="D46144" s="31">
        <v>-231.86199999999999</v>
      </c>
      <c r="E46144" s="28">
        <v>586.79</v>
      </c>
    </row>
    <row r="46145" spans="4:5" x14ac:dyDescent="0.25">
      <c r="D46145" s="31">
        <v>-231.846</v>
      </c>
      <c r="E46145" s="28">
        <v>586.87199999999996</v>
      </c>
    </row>
    <row r="46146" spans="4:5" x14ac:dyDescent="0.25">
      <c r="D46146" s="31">
        <v>-231.83</v>
      </c>
      <c r="E46146" s="28">
        <v>586.95399999999995</v>
      </c>
    </row>
    <row r="46147" spans="4:5" x14ac:dyDescent="0.25">
      <c r="D46147" s="31">
        <v>-231.81399999999999</v>
      </c>
      <c r="E46147" s="28">
        <v>587.03599999999994</v>
      </c>
    </row>
    <row r="46148" spans="4:5" x14ac:dyDescent="0.25">
      <c r="D46148" s="31">
        <v>-231.798</v>
      </c>
      <c r="E46148" s="28">
        <v>587.11699999999996</v>
      </c>
    </row>
    <row r="46149" spans="4:5" x14ac:dyDescent="0.25">
      <c r="D46149" s="31">
        <v>-231.78200000000001</v>
      </c>
      <c r="E46149" s="28">
        <v>587.19899999999996</v>
      </c>
    </row>
    <row r="46150" spans="4:5" x14ac:dyDescent="0.25">
      <c r="D46150" s="31">
        <v>-231.76599999999999</v>
      </c>
      <c r="E46150" s="28">
        <v>587.28099999999995</v>
      </c>
    </row>
    <row r="46151" spans="4:5" x14ac:dyDescent="0.25">
      <c r="D46151" s="31">
        <v>-231.75</v>
      </c>
      <c r="E46151" s="28">
        <v>587.36300000000006</v>
      </c>
    </row>
    <row r="46152" spans="4:5" x14ac:dyDescent="0.25">
      <c r="D46152" s="31">
        <v>-231.73400000000001</v>
      </c>
      <c r="E46152" s="28">
        <v>587.44500000000005</v>
      </c>
    </row>
    <row r="46153" spans="4:5" x14ac:dyDescent="0.25">
      <c r="D46153" s="31">
        <v>-231.71799999999999</v>
      </c>
      <c r="E46153" s="28">
        <v>587.52599999999995</v>
      </c>
    </row>
    <row r="46154" spans="4:5" x14ac:dyDescent="0.25">
      <c r="D46154" s="31">
        <v>-231.702</v>
      </c>
      <c r="E46154" s="28">
        <v>587.60799999999995</v>
      </c>
    </row>
    <row r="46155" spans="4:5" x14ac:dyDescent="0.25">
      <c r="D46155" s="31">
        <v>-231.68600000000001</v>
      </c>
      <c r="E46155" s="28">
        <v>587.69000000000005</v>
      </c>
    </row>
    <row r="46156" spans="4:5" x14ac:dyDescent="0.25">
      <c r="D46156" s="31">
        <v>-231.67</v>
      </c>
      <c r="E46156" s="28">
        <v>587.77200000000005</v>
      </c>
    </row>
    <row r="46157" spans="4:5" x14ac:dyDescent="0.25">
      <c r="D46157" s="31">
        <v>-231.654</v>
      </c>
      <c r="E46157" s="28">
        <v>587.85400000000004</v>
      </c>
    </row>
    <row r="46158" spans="4:5" x14ac:dyDescent="0.25">
      <c r="D46158" s="31">
        <v>-231.63800000000001</v>
      </c>
      <c r="E46158" s="28">
        <v>587.93499999999995</v>
      </c>
    </row>
    <row r="46159" spans="4:5" x14ac:dyDescent="0.25">
      <c r="D46159" s="31">
        <v>-231.62200000000001</v>
      </c>
      <c r="E46159" s="28">
        <v>588.01700000000005</v>
      </c>
    </row>
    <row r="46160" spans="4:5" x14ac:dyDescent="0.25">
      <c r="D46160" s="31">
        <v>-231.60599999999999</v>
      </c>
      <c r="E46160" s="28">
        <v>588.09900000000005</v>
      </c>
    </row>
    <row r="46161" spans="4:5" x14ac:dyDescent="0.25">
      <c r="D46161" s="31">
        <v>-231.59</v>
      </c>
      <c r="E46161" s="28">
        <v>588.18100000000004</v>
      </c>
    </row>
    <row r="46162" spans="4:5" x14ac:dyDescent="0.25">
      <c r="D46162" s="31">
        <v>-231.57400000000001</v>
      </c>
      <c r="E46162" s="28">
        <v>588.26300000000003</v>
      </c>
    </row>
    <row r="46163" spans="4:5" x14ac:dyDescent="0.25">
      <c r="D46163" s="31">
        <v>-231.55799999999999</v>
      </c>
      <c r="E46163" s="28">
        <v>588.34400000000005</v>
      </c>
    </row>
    <row r="46164" spans="4:5" x14ac:dyDescent="0.25">
      <c r="D46164" s="31">
        <v>-231.542</v>
      </c>
      <c r="E46164" s="28">
        <v>588.42600000000004</v>
      </c>
    </row>
    <row r="46165" spans="4:5" x14ac:dyDescent="0.25">
      <c r="D46165" s="31">
        <v>-231.52600000000001</v>
      </c>
      <c r="E46165" s="28">
        <v>588.50800000000004</v>
      </c>
    </row>
    <row r="46166" spans="4:5" x14ac:dyDescent="0.25">
      <c r="D46166" s="31">
        <v>-231.51</v>
      </c>
      <c r="E46166" s="28">
        <v>588.59</v>
      </c>
    </row>
    <row r="46167" spans="4:5" x14ac:dyDescent="0.25">
      <c r="D46167" s="31">
        <v>-231.494</v>
      </c>
      <c r="E46167" s="28">
        <v>588.67200000000003</v>
      </c>
    </row>
    <row r="46168" spans="4:5" x14ac:dyDescent="0.25">
      <c r="D46168" s="31">
        <v>-231.47800000000001</v>
      </c>
      <c r="E46168" s="28">
        <v>588.75300000000004</v>
      </c>
    </row>
    <row r="46169" spans="4:5" x14ac:dyDescent="0.25">
      <c r="D46169" s="31">
        <v>-231.46199999999999</v>
      </c>
      <c r="E46169" s="28">
        <v>588.83500000000004</v>
      </c>
    </row>
    <row r="46170" spans="4:5" x14ac:dyDescent="0.25">
      <c r="D46170" s="31">
        <v>-231.446</v>
      </c>
      <c r="E46170" s="28">
        <v>588.91700000000003</v>
      </c>
    </row>
    <row r="46171" spans="4:5" x14ac:dyDescent="0.25">
      <c r="D46171" s="31">
        <v>-231.43</v>
      </c>
      <c r="E46171" s="28">
        <v>588.99900000000002</v>
      </c>
    </row>
    <row r="46172" spans="4:5" x14ac:dyDescent="0.25">
      <c r="D46172" s="31">
        <v>-231.41399999999999</v>
      </c>
      <c r="E46172" s="28">
        <v>589.08000000000004</v>
      </c>
    </row>
    <row r="46173" spans="4:5" x14ac:dyDescent="0.25">
      <c r="D46173" s="31">
        <v>-231.398</v>
      </c>
      <c r="E46173" s="28">
        <v>589.16200000000003</v>
      </c>
    </row>
    <row r="46174" spans="4:5" x14ac:dyDescent="0.25">
      <c r="D46174" s="31">
        <v>-231.38200000000001</v>
      </c>
      <c r="E46174" s="28">
        <v>589.24400000000003</v>
      </c>
    </row>
    <row r="46175" spans="4:5" x14ac:dyDescent="0.25">
      <c r="D46175" s="31">
        <v>-231.36600000000001</v>
      </c>
      <c r="E46175" s="28">
        <v>589.32600000000002</v>
      </c>
    </row>
    <row r="46176" spans="4:5" x14ac:dyDescent="0.25">
      <c r="D46176" s="31">
        <v>-231.35</v>
      </c>
      <c r="E46176" s="28">
        <v>589.40700000000004</v>
      </c>
    </row>
    <row r="46177" spans="4:5" x14ac:dyDescent="0.25">
      <c r="D46177" s="31">
        <v>-231.334</v>
      </c>
      <c r="E46177" s="28">
        <v>589.48900000000003</v>
      </c>
    </row>
    <row r="46178" spans="4:5" x14ac:dyDescent="0.25">
      <c r="D46178" s="31">
        <v>-231.31800000000001</v>
      </c>
      <c r="E46178" s="28">
        <v>589.57100000000003</v>
      </c>
    </row>
    <row r="46179" spans="4:5" x14ac:dyDescent="0.25">
      <c r="D46179" s="31">
        <v>-231.30199999999999</v>
      </c>
      <c r="E46179" s="28">
        <v>589.65300000000002</v>
      </c>
    </row>
    <row r="46180" spans="4:5" x14ac:dyDescent="0.25">
      <c r="D46180" s="31">
        <v>-231.286</v>
      </c>
      <c r="E46180" s="28">
        <v>589.73400000000004</v>
      </c>
    </row>
    <row r="46181" spans="4:5" x14ac:dyDescent="0.25">
      <c r="D46181" s="31">
        <v>-231.27</v>
      </c>
      <c r="E46181" s="28">
        <v>589.81600000000003</v>
      </c>
    </row>
    <row r="46182" spans="4:5" x14ac:dyDescent="0.25">
      <c r="D46182" s="31">
        <v>-231.25399999999999</v>
      </c>
      <c r="E46182" s="28">
        <v>589.89800000000002</v>
      </c>
    </row>
    <row r="46183" spans="4:5" x14ac:dyDescent="0.25">
      <c r="D46183" s="31">
        <v>-231.238</v>
      </c>
      <c r="E46183" s="28">
        <v>589.98</v>
      </c>
    </row>
    <row r="46184" spans="4:5" x14ac:dyDescent="0.25">
      <c r="D46184" s="31">
        <v>-231.22200000000001</v>
      </c>
      <c r="E46184" s="28">
        <v>590.06100000000004</v>
      </c>
    </row>
    <row r="46185" spans="4:5" x14ac:dyDescent="0.25">
      <c r="D46185" s="31">
        <v>-231.20599999999999</v>
      </c>
      <c r="E46185" s="28">
        <v>590.14300000000003</v>
      </c>
    </row>
    <row r="46186" spans="4:5" x14ac:dyDescent="0.25">
      <c r="D46186" s="31">
        <v>-231.19</v>
      </c>
      <c r="E46186" s="28">
        <v>590.22500000000002</v>
      </c>
    </row>
    <row r="46187" spans="4:5" x14ac:dyDescent="0.25">
      <c r="D46187" s="31">
        <v>-231.17400000000001</v>
      </c>
      <c r="E46187" s="28">
        <v>590.30700000000002</v>
      </c>
    </row>
    <row r="46188" spans="4:5" x14ac:dyDescent="0.25">
      <c r="D46188" s="31">
        <v>-231.15799999999999</v>
      </c>
      <c r="E46188" s="28">
        <v>590.38800000000003</v>
      </c>
    </row>
    <row r="46189" spans="4:5" x14ac:dyDescent="0.25">
      <c r="D46189" s="31">
        <v>-231.142</v>
      </c>
      <c r="E46189" s="28">
        <v>590.47</v>
      </c>
    </row>
    <row r="46190" spans="4:5" x14ac:dyDescent="0.25">
      <c r="D46190" s="31">
        <v>-231.126</v>
      </c>
      <c r="E46190" s="28">
        <v>590.55200000000002</v>
      </c>
    </row>
    <row r="46191" spans="4:5" x14ac:dyDescent="0.25">
      <c r="D46191" s="31">
        <v>-231.11</v>
      </c>
      <c r="E46191" s="28">
        <v>590.63400000000001</v>
      </c>
    </row>
    <row r="46192" spans="4:5" x14ac:dyDescent="0.25">
      <c r="D46192" s="31">
        <v>-231.09399999999999</v>
      </c>
      <c r="E46192" s="28">
        <v>590.71500000000003</v>
      </c>
    </row>
    <row r="46193" spans="4:5" x14ac:dyDescent="0.25">
      <c r="D46193" s="31">
        <v>-231.078</v>
      </c>
      <c r="E46193" s="28">
        <v>590.79700000000003</v>
      </c>
    </row>
    <row r="46194" spans="4:5" x14ac:dyDescent="0.25">
      <c r="D46194" s="31">
        <v>-231.06200000000001</v>
      </c>
      <c r="E46194" s="28">
        <v>590.87900000000002</v>
      </c>
    </row>
    <row r="46195" spans="4:5" x14ac:dyDescent="0.25">
      <c r="D46195" s="31">
        <v>-231.04599999999999</v>
      </c>
      <c r="E46195" s="28">
        <v>590.96100000000001</v>
      </c>
    </row>
    <row r="46196" spans="4:5" x14ac:dyDescent="0.25">
      <c r="D46196" s="31">
        <v>-231.03</v>
      </c>
      <c r="E46196" s="28">
        <v>591.04200000000003</v>
      </c>
    </row>
    <row r="46197" spans="4:5" x14ac:dyDescent="0.25">
      <c r="D46197" s="31">
        <v>-231.01400000000001</v>
      </c>
      <c r="E46197" s="28">
        <v>591.12400000000002</v>
      </c>
    </row>
    <row r="46198" spans="4:5" x14ac:dyDescent="0.25">
      <c r="D46198" s="31">
        <v>-230.99799999999999</v>
      </c>
      <c r="E46198" s="28">
        <v>591.20600000000002</v>
      </c>
    </row>
    <row r="46199" spans="4:5" x14ac:dyDescent="0.25">
      <c r="D46199" s="31">
        <v>-230.982</v>
      </c>
      <c r="E46199" s="28">
        <v>591.28700000000003</v>
      </c>
    </row>
    <row r="46200" spans="4:5" x14ac:dyDescent="0.25">
      <c r="D46200" s="31">
        <v>-230.96600000000001</v>
      </c>
      <c r="E46200" s="28">
        <v>591.36900000000003</v>
      </c>
    </row>
    <row r="46201" spans="4:5" x14ac:dyDescent="0.25">
      <c r="D46201" s="31">
        <v>-230.95</v>
      </c>
      <c r="E46201" s="28">
        <v>591.45100000000002</v>
      </c>
    </row>
    <row r="46202" spans="4:5" x14ac:dyDescent="0.25">
      <c r="D46202" s="31">
        <v>-230.934</v>
      </c>
      <c r="E46202" s="28">
        <v>591.53200000000004</v>
      </c>
    </row>
    <row r="46203" spans="4:5" x14ac:dyDescent="0.25">
      <c r="D46203" s="31">
        <v>-230.91800000000001</v>
      </c>
      <c r="E46203" s="28">
        <v>591.61400000000003</v>
      </c>
    </row>
    <row r="46204" spans="4:5" x14ac:dyDescent="0.25">
      <c r="D46204" s="31">
        <v>-230.90199999999999</v>
      </c>
      <c r="E46204" s="28">
        <v>591.69600000000003</v>
      </c>
    </row>
    <row r="46205" spans="4:5" x14ac:dyDescent="0.25">
      <c r="D46205" s="31">
        <v>-230.886</v>
      </c>
      <c r="E46205" s="28">
        <v>591.77800000000002</v>
      </c>
    </row>
    <row r="46206" spans="4:5" x14ac:dyDescent="0.25">
      <c r="D46206" s="31">
        <v>-230.87</v>
      </c>
      <c r="E46206" s="28">
        <v>591.85900000000004</v>
      </c>
    </row>
    <row r="46207" spans="4:5" x14ac:dyDescent="0.25">
      <c r="D46207" s="31">
        <v>-230.85400000000001</v>
      </c>
      <c r="E46207" s="28">
        <v>591.94100000000003</v>
      </c>
    </row>
    <row r="46208" spans="4:5" x14ac:dyDescent="0.25">
      <c r="D46208" s="31">
        <v>-230.839</v>
      </c>
      <c r="E46208" s="28">
        <v>592.02300000000002</v>
      </c>
    </row>
    <row r="46209" spans="4:5" x14ac:dyDescent="0.25">
      <c r="D46209" s="31">
        <v>-230.82300000000001</v>
      </c>
      <c r="E46209" s="28">
        <v>592.10400000000004</v>
      </c>
    </row>
    <row r="46210" spans="4:5" x14ac:dyDescent="0.25">
      <c r="D46210" s="31">
        <v>-230.80699999999999</v>
      </c>
      <c r="E46210" s="28">
        <v>592.18600000000004</v>
      </c>
    </row>
    <row r="46211" spans="4:5" x14ac:dyDescent="0.25">
      <c r="D46211" s="31">
        <v>-230.791</v>
      </c>
      <c r="E46211" s="28">
        <v>592.26800000000003</v>
      </c>
    </row>
    <row r="46212" spans="4:5" x14ac:dyDescent="0.25">
      <c r="D46212" s="31">
        <v>-230.77500000000001</v>
      </c>
      <c r="E46212" s="28">
        <v>592.35</v>
      </c>
    </row>
    <row r="46213" spans="4:5" x14ac:dyDescent="0.25">
      <c r="D46213" s="31">
        <v>-230.75899999999999</v>
      </c>
      <c r="E46213" s="28">
        <v>592.43100000000004</v>
      </c>
    </row>
    <row r="46214" spans="4:5" x14ac:dyDescent="0.25">
      <c r="D46214" s="31">
        <v>-230.74299999999999</v>
      </c>
      <c r="E46214" s="28">
        <v>592.51300000000003</v>
      </c>
    </row>
    <row r="46215" spans="4:5" x14ac:dyDescent="0.25">
      <c r="D46215" s="31">
        <v>-230.727</v>
      </c>
      <c r="E46215" s="28">
        <v>592.59500000000003</v>
      </c>
    </row>
    <row r="46216" spans="4:5" x14ac:dyDescent="0.25">
      <c r="D46216" s="31">
        <v>-230.71100000000001</v>
      </c>
      <c r="E46216" s="28">
        <v>592.67600000000004</v>
      </c>
    </row>
    <row r="46217" spans="4:5" x14ac:dyDescent="0.25">
      <c r="D46217" s="31">
        <v>-230.69499999999999</v>
      </c>
      <c r="E46217" s="28">
        <v>592.75800000000004</v>
      </c>
    </row>
    <row r="46218" spans="4:5" x14ac:dyDescent="0.25">
      <c r="D46218" s="31">
        <v>-230.679</v>
      </c>
      <c r="E46218" s="28">
        <v>592.84</v>
      </c>
    </row>
    <row r="46219" spans="4:5" x14ac:dyDescent="0.25">
      <c r="D46219" s="31">
        <v>-230.66300000000001</v>
      </c>
      <c r="E46219" s="28">
        <v>592.92100000000005</v>
      </c>
    </row>
    <row r="46220" spans="4:5" x14ac:dyDescent="0.25">
      <c r="D46220" s="31">
        <v>-230.64699999999999</v>
      </c>
      <c r="E46220" s="28">
        <v>593.00300000000004</v>
      </c>
    </row>
    <row r="46221" spans="4:5" x14ac:dyDescent="0.25">
      <c r="D46221" s="31">
        <v>-230.631</v>
      </c>
      <c r="E46221" s="28">
        <v>593.08500000000004</v>
      </c>
    </row>
    <row r="46222" spans="4:5" x14ac:dyDescent="0.25">
      <c r="D46222" s="31">
        <v>-230.61500000000001</v>
      </c>
      <c r="E46222" s="28">
        <v>593.16600000000005</v>
      </c>
    </row>
    <row r="46223" spans="4:5" x14ac:dyDescent="0.25">
      <c r="D46223" s="31">
        <v>-230.59899999999999</v>
      </c>
      <c r="E46223" s="28">
        <v>593.24800000000005</v>
      </c>
    </row>
    <row r="46224" spans="4:5" x14ac:dyDescent="0.25">
      <c r="D46224" s="31">
        <v>-230.583</v>
      </c>
      <c r="E46224" s="28">
        <v>593.33000000000004</v>
      </c>
    </row>
    <row r="46225" spans="4:5" x14ac:dyDescent="0.25">
      <c r="D46225" s="31">
        <v>-230.56700000000001</v>
      </c>
      <c r="E46225" s="28">
        <v>593.41099999999994</v>
      </c>
    </row>
    <row r="46226" spans="4:5" x14ac:dyDescent="0.25">
      <c r="D46226" s="31">
        <v>-230.55099999999999</v>
      </c>
      <c r="E46226" s="28">
        <v>593.49300000000005</v>
      </c>
    </row>
    <row r="46227" spans="4:5" x14ac:dyDescent="0.25">
      <c r="D46227" s="31">
        <v>-230.535</v>
      </c>
      <c r="E46227" s="28">
        <v>593.57500000000005</v>
      </c>
    </row>
    <row r="46228" spans="4:5" x14ac:dyDescent="0.25">
      <c r="D46228" s="31">
        <v>-230.51900000000001</v>
      </c>
      <c r="E46228" s="28">
        <v>593.65599999999995</v>
      </c>
    </row>
    <row r="46229" spans="4:5" x14ac:dyDescent="0.25">
      <c r="D46229" s="31">
        <v>-230.50299999999999</v>
      </c>
      <c r="E46229" s="28">
        <v>593.73800000000006</v>
      </c>
    </row>
    <row r="46230" spans="4:5" x14ac:dyDescent="0.25">
      <c r="D46230" s="31">
        <v>-230.48699999999999</v>
      </c>
      <c r="E46230" s="28">
        <v>593.82000000000005</v>
      </c>
    </row>
    <row r="46231" spans="4:5" x14ac:dyDescent="0.25">
      <c r="D46231" s="31">
        <v>-230.471</v>
      </c>
      <c r="E46231" s="28">
        <v>593.90099999999995</v>
      </c>
    </row>
    <row r="46232" spans="4:5" x14ac:dyDescent="0.25">
      <c r="D46232" s="31">
        <v>-230.45500000000001</v>
      </c>
      <c r="E46232" s="28">
        <v>593.98299999999995</v>
      </c>
    </row>
    <row r="46233" spans="4:5" x14ac:dyDescent="0.25">
      <c r="D46233" s="31">
        <v>-230.43899999999999</v>
      </c>
      <c r="E46233" s="28">
        <v>594.06399999999996</v>
      </c>
    </row>
    <row r="46234" spans="4:5" x14ac:dyDescent="0.25">
      <c r="D46234" s="31">
        <v>-230.423</v>
      </c>
      <c r="E46234" s="28">
        <v>594.14599999999996</v>
      </c>
    </row>
    <row r="46235" spans="4:5" x14ac:dyDescent="0.25">
      <c r="D46235" s="31">
        <v>-230.40700000000001</v>
      </c>
      <c r="E46235" s="28">
        <v>594.22799999999995</v>
      </c>
    </row>
    <row r="46236" spans="4:5" x14ac:dyDescent="0.25">
      <c r="D46236" s="31">
        <v>-230.39099999999999</v>
      </c>
      <c r="E46236" s="28">
        <v>594.30899999999997</v>
      </c>
    </row>
    <row r="46237" spans="4:5" x14ac:dyDescent="0.25">
      <c r="D46237" s="31">
        <v>-230.375</v>
      </c>
      <c r="E46237" s="28">
        <v>594.39099999999996</v>
      </c>
    </row>
    <row r="46238" spans="4:5" x14ac:dyDescent="0.25">
      <c r="D46238" s="31">
        <v>-230.35900000000001</v>
      </c>
      <c r="E46238" s="28">
        <v>594.47299999999996</v>
      </c>
    </row>
    <row r="46239" spans="4:5" x14ac:dyDescent="0.25">
      <c r="D46239" s="31">
        <v>-230.34299999999999</v>
      </c>
      <c r="E46239" s="28">
        <v>594.55399999999997</v>
      </c>
    </row>
    <row r="46240" spans="4:5" x14ac:dyDescent="0.25">
      <c r="D46240" s="31">
        <v>-230.327</v>
      </c>
      <c r="E46240" s="28">
        <v>594.63599999999997</v>
      </c>
    </row>
    <row r="46241" spans="4:5" x14ac:dyDescent="0.25">
      <c r="D46241" s="31">
        <v>-230.31100000000001</v>
      </c>
      <c r="E46241" s="28">
        <v>594.71799999999996</v>
      </c>
    </row>
    <row r="46242" spans="4:5" x14ac:dyDescent="0.25">
      <c r="D46242" s="31">
        <v>-230.29499999999999</v>
      </c>
      <c r="E46242" s="28">
        <v>594.79899999999998</v>
      </c>
    </row>
    <row r="46243" spans="4:5" x14ac:dyDescent="0.25">
      <c r="D46243" s="31">
        <v>-230.279</v>
      </c>
      <c r="E46243" s="28">
        <v>594.88099999999997</v>
      </c>
    </row>
    <row r="46244" spans="4:5" x14ac:dyDescent="0.25">
      <c r="D46244" s="31">
        <v>-230.26300000000001</v>
      </c>
      <c r="E46244" s="28">
        <v>594.96199999999999</v>
      </c>
    </row>
    <row r="46245" spans="4:5" x14ac:dyDescent="0.25">
      <c r="D46245" s="31">
        <v>-230.24700000000001</v>
      </c>
      <c r="E46245" s="28">
        <v>595.04399999999998</v>
      </c>
    </row>
    <row r="46246" spans="4:5" x14ac:dyDescent="0.25">
      <c r="D46246" s="31">
        <v>-230.23099999999999</v>
      </c>
      <c r="E46246" s="28">
        <v>595.12599999999998</v>
      </c>
    </row>
    <row r="46247" spans="4:5" x14ac:dyDescent="0.25">
      <c r="D46247" s="31">
        <v>-230.215</v>
      </c>
      <c r="E46247" s="28">
        <v>595.20699999999999</v>
      </c>
    </row>
    <row r="46248" spans="4:5" x14ac:dyDescent="0.25">
      <c r="D46248" s="31">
        <v>-230.19900000000001</v>
      </c>
      <c r="E46248" s="28">
        <v>595.28899999999999</v>
      </c>
    </row>
    <row r="46249" spans="4:5" x14ac:dyDescent="0.25">
      <c r="D46249" s="31">
        <v>-230.18299999999999</v>
      </c>
      <c r="E46249" s="28">
        <v>595.37</v>
      </c>
    </row>
    <row r="46250" spans="4:5" x14ac:dyDescent="0.25">
      <c r="D46250" s="31">
        <v>-230.167</v>
      </c>
      <c r="E46250" s="28">
        <v>595.452</v>
      </c>
    </row>
    <row r="46251" spans="4:5" x14ac:dyDescent="0.25">
      <c r="D46251" s="31">
        <v>-230.15100000000001</v>
      </c>
      <c r="E46251" s="28">
        <v>595.53399999999999</v>
      </c>
    </row>
    <row r="46252" spans="4:5" x14ac:dyDescent="0.25">
      <c r="D46252" s="31">
        <v>-230.13499999999999</v>
      </c>
      <c r="E46252" s="28">
        <v>595.61500000000001</v>
      </c>
    </row>
    <row r="46253" spans="4:5" x14ac:dyDescent="0.25">
      <c r="D46253" s="31">
        <v>-230.119</v>
      </c>
      <c r="E46253" s="28">
        <v>595.697</v>
      </c>
    </row>
    <row r="46254" spans="4:5" x14ac:dyDescent="0.25">
      <c r="D46254" s="31">
        <v>-230.10300000000001</v>
      </c>
      <c r="E46254" s="28">
        <v>595.77800000000002</v>
      </c>
    </row>
    <row r="46255" spans="4:5" x14ac:dyDescent="0.25">
      <c r="D46255" s="31">
        <v>-230.08699999999999</v>
      </c>
      <c r="E46255" s="28">
        <v>595.86</v>
      </c>
    </row>
    <row r="46256" spans="4:5" x14ac:dyDescent="0.25">
      <c r="D46256" s="31">
        <v>-230.071</v>
      </c>
      <c r="E46256" s="28">
        <v>595.94200000000001</v>
      </c>
    </row>
    <row r="46257" spans="4:5" x14ac:dyDescent="0.25">
      <c r="D46257" s="31">
        <v>-230.05500000000001</v>
      </c>
      <c r="E46257" s="28">
        <v>596.02300000000002</v>
      </c>
    </row>
    <row r="46258" spans="4:5" x14ac:dyDescent="0.25">
      <c r="D46258" s="31">
        <v>-230.03899999999999</v>
      </c>
      <c r="E46258" s="28">
        <v>596.10500000000002</v>
      </c>
    </row>
    <row r="46259" spans="4:5" x14ac:dyDescent="0.25">
      <c r="D46259" s="31">
        <v>-230.023</v>
      </c>
      <c r="E46259" s="28">
        <v>596.18600000000004</v>
      </c>
    </row>
    <row r="46260" spans="4:5" x14ac:dyDescent="0.25">
      <c r="D46260" s="31">
        <v>-230.00700000000001</v>
      </c>
      <c r="E46260" s="28">
        <v>596.26800000000003</v>
      </c>
    </row>
    <row r="46261" spans="4:5" x14ac:dyDescent="0.25">
      <c r="D46261" s="31">
        <v>-229.99100000000001</v>
      </c>
      <c r="E46261" s="28">
        <v>596.34900000000005</v>
      </c>
    </row>
    <row r="46262" spans="4:5" x14ac:dyDescent="0.25">
      <c r="D46262" s="31">
        <v>-229.97499999999999</v>
      </c>
      <c r="E46262" s="28">
        <v>596.43100000000004</v>
      </c>
    </row>
    <row r="46263" spans="4:5" x14ac:dyDescent="0.25">
      <c r="D46263" s="31">
        <v>-229.959</v>
      </c>
      <c r="E46263" s="28">
        <v>596.51300000000003</v>
      </c>
    </row>
    <row r="46264" spans="4:5" x14ac:dyDescent="0.25">
      <c r="D46264" s="31">
        <v>-229.94300000000001</v>
      </c>
      <c r="E46264" s="28">
        <v>596.59400000000005</v>
      </c>
    </row>
    <row r="46265" spans="4:5" x14ac:dyDescent="0.25">
      <c r="D46265" s="31">
        <v>-229.92699999999999</v>
      </c>
      <c r="E46265" s="28">
        <v>596.67600000000004</v>
      </c>
    </row>
    <row r="46266" spans="4:5" x14ac:dyDescent="0.25">
      <c r="D46266" s="31">
        <v>-229.911</v>
      </c>
      <c r="E46266" s="28">
        <v>596.75699999999995</v>
      </c>
    </row>
    <row r="46267" spans="4:5" x14ac:dyDescent="0.25">
      <c r="D46267" s="31">
        <v>-229.89500000000001</v>
      </c>
      <c r="E46267" s="28">
        <v>596.83900000000006</v>
      </c>
    </row>
    <row r="46268" spans="4:5" x14ac:dyDescent="0.25">
      <c r="D46268" s="31">
        <v>-229.87899999999999</v>
      </c>
      <c r="E46268" s="28">
        <v>596.91999999999996</v>
      </c>
    </row>
    <row r="46269" spans="4:5" x14ac:dyDescent="0.25">
      <c r="D46269" s="31">
        <v>-229.863</v>
      </c>
      <c r="E46269" s="28">
        <v>597.00199999999995</v>
      </c>
    </row>
    <row r="46270" spans="4:5" x14ac:dyDescent="0.25">
      <c r="D46270" s="31">
        <v>-229.84700000000001</v>
      </c>
      <c r="E46270" s="28">
        <v>597.08399999999995</v>
      </c>
    </row>
    <row r="46271" spans="4:5" x14ac:dyDescent="0.25">
      <c r="D46271" s="31">
        <v>-229.83099999999999</v>
      </c>
      <c r="E46271" s="28">
        <v>597.16499999999996</v>
      </c>
    </row>
    <row r="46272" spans="4:5" x14ac:dyDescent="0.25">
      <c r="D46272" s="31">
        <v>-229.815</v>
      </c>
      <c r="E46272" s="28">
        <v>597.24699999999996</v>
      </c>
    </row>
    <row r="46273" spans="4:5" x14ac:dyDescent="0.25">
      <c r="D46273" s="31">
        <v>-229.79900000000001</v>
      </c>
      <c r="E46273" s="28">
        <v>597.32799999999997</v>
      </c>
    </row>
    <row r="46274" spans="4:5" x14ac:dyDescent="0.25">
      <c r="D46274" s="31">
        <v>-229.78299999999999</v>
      </c>
      <c r="E46274" s="28">
        <v>597.41</v>
      </c>
    </row>
    <row r="46275" spans="4:5" x14ac:dyDescent="0.25">
      <c r="D46275" s="31">
        <v>-229.767</v>
      </c>
      <c r="E46275" s="28">
        <v>597.49099999999999</v>
      </c>
    </row>
    <row r="46276" spans="4:5" x14ac:dyDescent="0.25">
      <c r="D46276" s="31">
        <v>-229.751</v>
      </c>
      <c r="E46276" s="28">
        <v>597.57299999999998</v>
      </c>
    </row>
    <row r="46277" spans="4:5" x14ac:dyDescent="0.25">
      <c r="D46277" s="31">
        <v>-229.73500000000001</v>
      </c>
      <c r="E46277" s="28">
        <v>597.654</v>
      </c>
    </row>
    <row r="46278" spans="4:5" x14ac:dyDescent="0.25">
      <c r="D46278" s="31">
        <v>-229.71899999999999</v>
      </c>
      <c r="E46278" s="28">
        <v>597.73599999999999</v>
      </c>
    </row>
    <row r="46279" spans="4:5" x14ac:dyDescent="0.25">
      <c r="D46279" s="31">
        <v>-229.703</v>
      </c>
      <c r="E46279" s="28">
        <v>597.81700000000001</v>
      </c>
    </row>
    <row r="46280" spans="4:5" x14ac:dyDescent="0.25">
      <c r="D46280" s="31">
        <v>-229.68700000000001</v>
      </c>
      <c r="E46280" s="28">
        <v>597.899</v>
      </c>
    </row>
    <row r="46281" spans="4:5" x14ac:dyDescent="0.25">
      <c r="D46281" s="31">
        <v>-229.67099999999999</v>
      </c>
      <c r="E46281" s="28">
        <v>597.98</v>
      </c>
    </row>
    <row r="46282" spans="4:5" x14ac:dyDescent="0.25">
      <c r="D46282" s="31">
        <v>-229.655</v>
      </c>
      <c r="E46282" s="28">
        <v>598.06200000000001</v>
      </c>
    </row>
    <row r="46283" spans="4:5" x14ac:dyDescent="0.25">
      <c r="D46283" s="31">
        <v>-229.63900000000001</v>
      </c>
      <c r="E46283" s="28">
        <v>598.14300000000003</v>
      </c>
    </row>
    <row r="46284" spans="4:5" x14ac:dyDescent="0.25">
      <c r="D46284" s="31">
        <v>-229.62299999999999</v>
      </c>
      <c r="E46284" s="28">
        <v>598.22500000000002</v>
      </c>
    </row>
    <row r="46285" spans="4:5" x14ac:dyDescent="0.25">
      <c r="D46285" s="31">
        <v>-229.607</v>
      </c>
      <c r="E46285" s="28">
        <v>598.30700000000002</v>
      </c>
    </row>
    <row r="46286" spans="4:5" x14ac:dyDescent="0.25">
      <c r="D46286" s="31">
        <v>-229.59100000000001</v>
      </c>
      <c r="E46286" s="28">
        <v>598.38800000000003</v>
      </c>
    </row>
    <row r="46287" spans="4:5" x14ac:dyDescent="0.25">
      <c r="D46287" s="31">
        <v>-229.57499999999999</v>
      </c>
      <c r="E46287" s="28">
        <v>598.47</v>
      </c>
    </row>
    <row r="46288" spans="4:5" x14ac:dyDescent="0.25">
      <c r="D46288" s="31">
        <v>-229.559</v>
      </c>
      <c r="E46288" s="28">
        <v>598.55100000000004</v>
      </c>
    </row>
    <row r="46289" spans="4:5" x14ac:dyDescent="0.25">
      <c r="D46289" s="31">
        <v>-229.54300000000001</v>
      </c>
      <c r="E46289" s="28">
        <v>598.63300000000004</v>
      </c>
    </row>
    <row r="46290" spans="4:5" x14ac:dyDescent="0.25">
      <c r="D46290" s="31">
        <v>-229.52699999999999</v>
      </c>
      <c r="E46290" s="28">
        <v>598.71400000000006</v>
      </c>
    </row>
    <row r="46291" spans="4:5" x14ac:dyDescent="0.25">
      <c r="D46291" s="31">
        <v>-229.511</v>
      </c>
      <c r="E46291" s="28">
        <v>598.79600000000005</v>
      </c>
    </row>
    <row r="46292" spans="4:5" x14ac:dyDescent="0.25">
      <c r="D46292" s="31">
        <v>-229.495</v>
      </c>
      <c r="E46292" s="28">
        <v>598.87699999999995</v>
      </c>
    </row>
    <row r="46293" spans="4:5" x14ac:dyDescent="0.25">
      <c r="D46293" s="31">
        <v>-229.47900000000001</v>
      </c>
      <c r="E46293" s="28">
        <v>598.95899999999995</v>
      </c>
    </row>
    <row r="46294" spans="4:5" x14ac:dyDescent="0.25">
      <c r="D46294" s="31">
        <v>-229.46299999999999</v>
      </c>
      <c r="E46294" s="28">
        <v>599.04</v>
      </c>
    </row>
    <row r="46295" spans="4:5" x14ac:dyDescent="0.25">
      <c r="D46295" s="31">
        <v>-229.447</v>
      </c>
      <c r="E46295" s="28">
        <v>599.12199999999996</v>
      </c>
    </row>
    <row r="46296" spans="4:5" x14ac:dyDescent="0.25">
      <c r="D46296" s="31">
        <v>-229.43100000000001</v>
      </c>
      <c r="E46296" s="28">
        <v>599.20299999999997</v>
      </c>
    </row>
    <row r="46297" spans="4:5" x14ac:dyDescent="0.25">
      <c r="D46297" s="31">
        <v>-229.41499999999999</v>
      </c>
      <c r="E46297" s="28">
        <v>599.28499999999997</v>
      </c>
    </row>
    <row r="46298" spans="4:5" x14ac:dyDescent="0.25">
      <c r="D46298" s="31">
        <v>-229.399</v>
      </c>
      <c r="E46298" s="28">
        <v>599.36599999999999</v>
      </c>
    </row>
    <row r="46299" spans="4:5" x14ac:dyDescent="0.25">
      <c r="D46299" s="31">
        <v>-229.38300000000001</v>
      </c>
      <c r="E46299" s="28">
        <v>599.44799999999998</v>
      </c>
    </row>
    <row r="46300" spans="4:5" x14ac:dyDescent="0.25">
      <c r="D46300" s="31">
        <v>-229.36699999999999</v>
      </c>
      <c r="E46300" s="28">
        <v>599.529</v>
      </c>
    </row>
    <row r="46301" spans="4:5" x14ac:dyDescent="0.25">
      <c r="D46301" s="31">
        <v>-229.351</v>
      </c>
      <c r="E46301" s="28">
        <v>599.61</v>
      </c>
    </row>
    <row r="46302" spans="4:5" x14ac:dyDescent="0.25">
      <c r="D46302" s="31">
        <v>-229.33500000000001</v>
      </c>
      <c r="E46302" s="28">
        <v>599.69200000000001</v>
      </c>
    </row>
    <row r="46303" spans="4:5" x14ac:dyDescent="0.25">
      <c r="D46303" s="31">
        <v>-229.31899999999999</v>
      </c>
      <c r="E46303" s="28">
        <v>599.77300000000002</v>
      </c>
    </row>
    <row r="46304" spans="4:5" x14ac:dyDescent="0.25">
      <c r="D46304" s="31">
        <v>-229.303</v>
      </c>
      <c r="E46304" s="28">
        <v>599.85500000000002</v>
      </c>
    </row>
    <row r="46305" spans="4:5" x14ac:dyDescent="0.25">
      <c r="D46305" s="31">
        <v>-229.28700000000001</v>
      </c>
      <c r="E46305" s="28">
        <v>599.93600000000004</v>
      </c>
    </row>
    <row r="46306" spans="4:5" x14ac:dyDescent="0.25">
      <c r="D46306" s="31">
        <v>-229.27099999999999</v>
      </c>
      <c r="E46306" s="28">
        <v>600.01800000000003</v>
      </c>
    </row>
    <row r="46307" spans="4:5" x14ac:dyDescent="0.25">
      <c r="D46307" s="31">
        <v>-229.255</v>
      </c>
      <c r="E46307" s="28">
        <v>600.09900000000005</v>
      </c>
    </row>
    <row r="46308" spans="4:5" x14ac:dyDescent="0.25">
      <c r="D46308" s="31">
        <v>-229.239</v>
      </c>
      <c r="E46308" s="28">
        <v>600.18100000000004</v>
      </c>
    </row>
    <row r="46309" spans="4:5" x14ac:dyDescent="0.25">
      <c r="D46309" s="31">
        <v>-229.22300000000001</v>
      </c>
      <c r="E46309" s="28">
        <v>600.26199999999994</v>
      </c>
    </row>
    <row r="46310" spans="4:5" x14ac:dyDescent="0.25">
      <c r="D46310" s="31">
        <v>-229.20699999999999</v>
      </c>
      <c r="E46310" s="28">
        <v>600.34400000000005</v>
      </c>
    </row>
    <row r="46311" spans="4:5" x14ac:dyDescent="0.25">
      <c r="D46311" s="31">
        <v>-229.191</v>
      </c>
      <c r="E46311" s="28">
        <v>600.42499999999995</v>
      </c>
    </row>
    <row r="46312" spans="4:5" x14ac:dyDescent="0.25">
      <c r="D46312" s="31">
        <v>-229.17500000000001</v>
      </c>
      <c r="E46312" s="28">
        <v>600.50699999999995</v>
      </c>
    </row>
    <row r="46313" spans="4:5" x14ac:dyDescent="0.25">
      <c r="D46313" s="31">
        <v>-229.15899999999999</v>
      </c>
      <c r="E46313" s="28">
        <v>600.58799999999997</v>
      </c>
    </row>
    <row r="46314" spans="4:5" x14ac:dyDescent="0.25">
      <c r="D46314" s="31">
        <v>-229.143</v>
      </c>
      <c r="E46314" s="28">
        <v>600.66899999999998</v>
      </c>
    </row>
    <row r="46315" spans="4:5" x14ac:dyDescent="0.25">
      <c r="D46315" s="31">
        <v>-229.12700000000001</v>
      </c>
      <c r="E46315" s="28">
        <v>600.75099999999998</v>
      </c>
    </row>
    <row r="46316" spans="4:5" x14ac:dyDescent="0.25">
      <c r="D46316" s="31">
        <v>-229.11099999999999</v>
      </c>
      <c r="E46316" s="28">
        <v>600.83199999999999</v>
      </c>
    </row>
    <row r="46317" spans="4:5" x14ac:dyDescent="0.25">
      <c r="D46317" s="31">
        <v>-229.095</v>
      </c>
      <c r="E46317" s="28">
        <v>600.91399999999999</v>
      </c>
    </row>
    <row r="46318" spans="4:5" x14ac:dyDescent="0.25">
      <c r="D46318" s="31">
        <v>-229.07900000000001</v>
      </c>
      <c r="E46318" s="28">
        <v>600.995</v>
      </c>
    </row>
    <row r="46319" spans="4:5" x14ac:dyDescent="0.25">
      <c r="D46319" s="31">
        <v>-229.06299999999999</v>
      </c>
      <c r="E46319" s="28">
        <v>601.077</v>
      </c>
    </row>
    <row r="46320" spans="4:5" x14ac:dyDescent="0.25">
      <c r="D46320" s="31">
        <v>-229.047</v>
      </c>
      <c r="E46320" s="28">
        <v>601.15800000000002</v>
      </c>
    </row>
    <row r="46321" spans="4:5" x14ac:dyDescent="0.25">
      <c r="D46321" s="31">
        <v>-229.03100000000001</v>
      </c>
      <c r="E46321" s="28">
        <v>601.23900000000003</v>
      </c>
    </row>
    <row r="46322" spans="4:5" x14ac:dyDescent="0.25">
      <c r="D46322" s="31">
        <v>-229.01599999999999</v>
      </c>
      <c r="E46322" s="28">
        <v>601.32100000000003</v>
      </c>
    </row>
    <row r="46323" spans="4:5" x14ac:dyDescent="0.25">
      <c r="D46323" s="31">
        <v>-229</v>
      </c>
      <c r="E46323" s="28">
        <v>601.40200000000004</v>
      </c>
    </row>
    <row r="46324" spans="4:5" x14ac:dyDescent="0.25">
      <c r="D46324" s="31">
        <v>-228.98400000000001</v>
      </c>
      <c r="E46324" s="28">
        <v>601.48400000000004</v>
      </c>
    </row>
    <row r="46325" spans="4:5" x14ac:dyDescent="0.25">
      <c r="D46325" s="31">
        <v>-228.96799999999999</v>
      </c>
      <c r="E46325" s="28">
        <v>601.56500000000005</v>
      </c>
    </row>
    <row r="46326" spans="4:5" x14ac:dyDescent="0.25">
      <c r="D46326" s="31">
        <v>-228.952</v>
      </c>
      <c r="E46326" s="28">
        <v>601.64599999999996</v>
      </c>
    </row>
    <row r="46327" spans="4:5" x14ac:dyDescent="0.25">
      <c r="D46327" s="31">
        <v>-228.93600000000001</v>
      </c>
      <c r="E46327" s="28">
        <v>601.72799999999995</v>
      </c>
    </row>
    <row r="46328" spans="4:5" x14ac:dyDescent="0.25">
      <c r="D46328" s="31">
        <v>-228.92</v>
      </c>
      <c r="E46328" s="28">
        <v>601.80899999999997</v>
      </c>
    </row>
    <row r="46329" spans="4:5" x14ac:dyDescent="0.25">
      <c r="D46329" s="31">
        <v>-228.904</v>
      </c>
      <c r="E46329" s="28">
        <v>601.89099999999996</v>
      </c>
    </row>
    <row r="46330" spans="4:5" x14ac:dyDescent="0.25">
      <c r="D46330" s="31">
        <v>-228.88800000000001</v>
      </c>
      <c r="E46330" s="28">
        <v>601.97199999999998</v>
      </c>
    </row>
    <row r="46331" spans="4:5" x14ac:dyDescent="0.25">
      <c r="D46331" s="31">
        <v>-228.87200000000001</v>
      </c>
      <c r="E46331" s="28">
        <v>602.053</v>
      </c>
    </row>
    <row r="46332" spans="4:5" x14ac:dyDescent="0.25">
      <c r="D46332" s="31">
        <v>-228.85599999999999</v>
      </c>
      <c r="E46332" s="28">
        <v>602.13499999999999</v>
      </c>
    </row>
    <row r="46333" spans="4:5" x14ac:dyDescent="0.25">
      <c r="D46333" s="31">
        <v>-228.84</v>
      </c>
      <c r="E46333" s="28">
        <v>602.21600000000001</v>
      </c>
    </row>
    <row r="46334" spans="4:5" x14ac:dyDescent="0.25">
      <c r="D46334" s="31">
        <v>-228.82400000000001</v>
      </c>
      <c r="E46334" s="28">
        <v>602.298</v>
      </c>
    </row>
    <row r="46335" spans="4:5" x14ac:dyDescent="0.25">
      <c r="D46335" s="31">
        <v>-228.80799999999999</v>
      </c>
      <c r="E46335" s="28">
        <v>602.37900000000002</v>
      </c>
    </row>
    <row r="46336" spans="4:5" x14ac:dyDescent="0.25">
      <c r="D46336" s="31">
        <v>-228.792</v>
      </c>
      <c r="E46336" s="28">
        <v>602.46</v>
      </c>
    </row>
    <row r="46337" spans="4:5" x14ac:dyDescent="0.25">
      <c r="D46337" s="31">
        <v>-228.77600000000001</v>
      </c>
      <c r="E46337" s="28">
        <v>602.54200000000003</v>
      </c>
    </row>
    <row r="46338" spans="4:5" x14ac:dyDescent="0.25">
      <c r="D46338" s="31">
        <v>-228.76</v>
      </c>
      <c r="E46338" s="28">
        <v>602.62300000000005</v>
      </c>
    </row>
    <row r="46339" spans="4:5" x14ac:dyDescent="0.25">
      <c r="D46339" s="31">
        <v>-228.744</v>
      </c>
      <c r="E46339" s="28">
        <v>602.70399999999995</v>
      </c>
    </row>
    <row r="46340" spans="4:5" x14ac:dyDescent="0.25">
      <c r="D46340" s="31">
        <v>-228.72800000000001</v>
      </c>
      <c r="E46340" s="28">
        <v>602.78599999999994</v>
      </c>
    </row>
    <row r="46341" spans="4:5" x14ac:dyDescent="0.25">
      <c r="D46341" s="31">
        <v>-228.71199999999999</v>
      </c>
      <c r="E46341" s="28">
        <v>602.86699999999996</v>
      </c>
    </row>
    <row r="46342" spans="4:5" x14ac:dyDescent="0.25">
      <c r="D46342" s="31">
        <v>-228.696</v>
      </c>
      <c r="E46342" s="28">
        <v>602.94799999999998</v>
      </c>
    </row>
    <row r="46343" spans="4:5" x14ac:dyDescent="0.25">
      <c r="D46343" s="31">
        <v>-228.68</v>
      </c>
      <c r="E46343" s="28">
        <v>603.03</v>
      </c>
    </row>
    <row r="46344" spans="4:5" x14ac:dyDescent="0.25">
      <c r="D46344" s="31">
        <v>-228.66399999999999</v>
      </c>
      <c r="E46344" s="28">
        <v>603.11099999999999</v>
      </c>
    </row>
    <row r="46345" spans="4:5" x14ac:dyDescent="0.25">
      <c r="D46345" s="31">
        <v>-228.648</v>
      </c>
      <c r="E46345" s="28">
        <v>603.19299999999998</v>
      </c>
    </row>
    <row r="46346" spans="4:5" x14ac:dyDescent="0.25">
      <c r="D46346" s="31">
        <v>-228.63200000000001</v>
      </c>
      <c r="E46346" s="28">
        <v>603.274</v>
      </c>
    </row>
    <row r="46347" spans="4:5" x14ac:dyDescent="0.25">
      <c r="D46347" s="31">
        <v>-228.61600000000001</v>
      </c>
      <c r="E46347" s="28">
        <v>603.35500000000002</v>
      </c>
    </row>
    <row r="46348" spans="4:5" x14ac:dyDescent="0.25">
      <c r="D46348" s="31">
        <v>-228.6</v>
      </c>
      <c r="E46348" s="28">
        <v>603.43700000000001</v>
      </c>
    </row>
    <row r="46349" spans="4:5" x14ac:dyDescent="0.25">
      <c r="D46349" s="31">
        <v>-228.584</v>
      </c>
      <c r="E46349" s="28">
        <v>603.51800000000003</v>
      </c>
    </row>
    <row r="46350" spans="4:5" x14ac:dyDescent="0.25">
      <c r="D46350" s="31">
        <v>-228.56800000000001</v>
      </c>
      <c r="E46350" s="28">
        <v>603.59900000000005</v>
      </c>
    </row>
    <row r="46351" spans="4:5" x14ac:dyDescent="0.25">
      <c r="D46351" s="31">
        <v>-228.55199999999999</v>
      </c>
      <c r="E46351" s="28">
        <v>603.68100000000004</v>
      </c>
    </row>
    <row r="46352" spans="4:5" x14ac:dyDescent="0.25">
      <c r="D46352" s="31">
        <v>-228.536</v>
      </c>
      <c r="E46352" s="28">
        <v>603.76199999999994</v>
      </c>
    </row>
    <row r="46353" spans="4:5" x14ac:dyDescent="0.25">
      <c r="D46353" s="31">
        <v>-228.52</v>
      </c>
      <c r="E46353" s="28">
        <v>603.84299999999996</v>
      </c>
    </row>
    <row r="46354" spans="4:5" x14ac:dyDescent="0.25">
      <c r="D46354" s="31">
        <v>-228.50399999999999</v>
      </c>
      <c r="E46354" s="28">
        <v>603.92499999999995</v>
      </c>
    </row>
    <row r="46355" spans="4:5" x14ac:dyDescent="0.25">
      <c r="D46355" s="31">
        <v>-228.488</v>
      </c>
      <c r="E46355" s="28">
        <v>604.00599999999997</v>
      </c>
    </row>
    <row r="46356" spans="4:5" x14ac:dyDescent="0.25">
      <c r="D46356" s="31">
        <v>-228.47200000000001</v>
      </c>
      <c r="E46356" s="28">
        <v>604.08699999999999</v>
      </c>
    </row>
    <row r="46357" spans="4:5" x14ac:dyDescent="0.25">
      <c r="D46357" s="31">
        <v>-228.45599999999999</v>
      </c>
      <c r="E46357" s="28">
        <v>604.16899999999998</v>
      </c>
    </row>
    <row r="46358" spans="4:5" x14ac:dyDescent="0.25">
      <c r="D46358" s="31">
        <v>-228.44</v>
      </c>
      <c r="E46358" s="28">
        <v>604.25</v>
      </c>
    </row>
    <row r="46359" spans="4:5" x14ac:dyDescent="0.25">
      <c r="D46359" s="31">
        <v>-228.42400000000001</v>
      </c>
      <c r="E46359" s="28">
        <v>604.33100000000002</v>
      </c>
    </row>
    <row r="46360" spans="4:5" x14ac:dyDescent="0.25">
      <c r="D46360" s="31">
        <v>-228.40799999999999</v>
      </c>
      <c r="E46360" s="28">
        <v>604.41300000000001</v>
      </c>
    </row>
    <row r="46361" spans="4:5" x14ac:dyDescent="0.25">
      <c r="D46361" s="31">
        <v>-228.392</v>
      </c>
      <c r="E46361" s="28">
        <v>604.49400000000003</v>
      </c>
    </row>
    <row r="46362" spans="4:5" x14ac:dyDescent="0.25">
      <c r="D46362" s="31">
        <v>-228.376</v>
      </c>
      <c r="E46362" s="28">
        <v>604.57500000000005</v>
      </c>
    </row>
    <row r="46363" spans="4:5" x14ac:dyDescent="0.25">
      <c r="D46363" s="31">
        <v>-228.36</v>
      </c>
      <c r="E46363" s="28">
        <v>604.65599999999995</v>
      </c>
    </row>
    <row r="46364" spans="4:5" x14ac:dyDescent="0.25">
      <c r="D46364" s="31">
        <v>-228.34399999999999</v>
      </c>
      <c r="E46364" s="28">
        <v>604.73800000000006</v>
      </c>
    </row>
    <row r="46365" spans="4:5" x14ac:dyDescent="0.25">
      <c r="D46365" s="31">
        <v>-228.328</v>
      </c>
      <c r="E46365" s="28">
        <v>604.81899999999996</v>
      </c>
    </row>
    <row r="46366" spans="4:5" x14ac:dyDescent="0.25">
      <c r="D46366" s="31">
        <v>-228.31200000000001</v>
      </c>
      <c r="E46366" s="28">
        <v>604.9</v>
      </c>
    </row>
    <row r="46367" spans="4:5" x14ac:dyDescent="0.25">
      <c r="D46367" s="31">
        <v>-228.29599999999999</v>
      </c>
      <c r="E46367" s="28">
        <v>604.98199999999997</v>
      </c>
    </row>
    <row r="46368" spans="4:5" x14ac:dyDescent="0.25">
      <c r="D46368" s="31">
        <v>-228.28</v>
      </c>
      <c r="E46368" s="28">
        <v>605.06299999999999</v>
      </c>
    </row>
    <row r="46369" spans="4:5" x14ac:dyDescent="0.25">
      <c r="D46369" s="31">
        <v>-228.26400000000001</v>
      </c>
      <c r="E46369" s="28">
        <v>605.14400000000001</v>
      </c>
    </row>
    <row r="46370" spans="4:5" x14ac:dyDescent="0.25">
      <c r="D46370" s="31">
        <v>-228.24799999999999</v>
      </c>
      <c r="E46370" s="28">
        <v>605.22500000000002</v>
      </c>
    </row>
    <row r="46371" spans="4:5" x14ac:dyDescent="0.25">
      <c r="D46371" s="31">
        <v>-228.232</v>
      </c>
      <c r="E46371" s="28">
        <v>605.30700000000002</v>
      </c>
    </row>
    <row r="46372" spans="4:5" x14ac:dyDescent="0.25">
      <c r="D46372" s="31">
        <v>-228.21600000000001</v>
      </c>
      <c r="E46372" s="28">
        <v>605.38800000000003</v>
      </c>
    </row>
    <row r="46373" spans="4:5" x14ac:dyDescent="0.25">
      <c r="D46373" s="31">
        <v>-228.2</v>
      </c>
      <c r="E46373" s="28">
        <v>605.46900000000005</v>
      </c>
    </row>
    <row r="46374" spans="4:5" x14ac:dyDescent="0.25">
      <c r="D46374" s="31">
        <v>-228.184</v>
      </c>
      <c r="E46374" s="28">
        <v>605.55100000000004</v>
      </c>
    </row>
    <row r="46375" spans="4:5" x14ac:dyDescent="0.25">
      <c r="D46375" s="31">
        <v>-228.16800000000001</v>
      </c>
      <c r="E46375" s="28">
        <v>605.63199999999995</v>
      </c>
    </row>
    <row r="46376" spans="4:5" x14ac:dyDescent="0.25">
      <c r="D46376" s="31">
        <v>-228.15199999999999</v>
      </c>
      <c r="E46376" s="28">
        <v>605.71299999999997</v>
      </c>
    </row>
    <row r="46377" spans="4:5" x14ac:dyDescent="0.25">
      <c r="D46377" s="31">
        <v>-228.136</v>
      </c>
      <c r="E46377" s="28">
        <v>605.79399999999998</v>
      </c>
    </row>
    <row r="46378" spans="4:5" x14ac:dyDescent="0.25">
      <c r="D46378" s="31">
        <v>-228.12</v>
      </c>
      <c r="E46378" s="28">
        <v>605.87599999999998</v>
      </c>
    </row>
    <row r="46379" spans="4:5" x14ac:dyDescent="0.25">
      <c r="D46379" s="31">
        <v>-228.10400000000001</v>
      </c>
      <c r="E46379" s="28">
        <v>605.95699999999999</v>
      </c>
    </row>
    <row r="46380" spans="4:5" x14ac:dyDescent="0.25">
      <c r="D46380" s="31">
        <v>-228.08799999999999</v>
      </c>
      <c r="E46380" s="28">
        <v>606.03800000000001</v>
      </c>
    </row>
    <row r="46381" spans="4:5" x14ac:dyDescent="0.25">
      <c r="D46381" s="31">
        <v>-228.072</v>
      </c>
      <c r="E46381" s="28">
        <v>606.11900000000003</v>
      </c>
    </row>
    <row r="46382" spans="4:5" x14ac:dyDescent="0.25">
      <c r="D46382" s="31">
        <v>-228.05600000000001</v>
      </c>
      <c r="E46382" s="28">
        <v>606.20100000000002</v>
      </c>
    </row>
    <row r="46383" spans="4:5" x14ac:dyDescent="0.25">
      <c r="D46383" s="31">
        <v>-228.04</v>
      </c>
      <c r="E46383" s="28">
        <v>606.28200000000004</v>
      </c>
    </row>
    <row r="46384" spans="4:5" x14ac:dyDescent="0.25">
      <c r="D46384" s="31">
        <v>-228.024</v>
      </c>
      <c r="E46384" s="28">
        <v>606.36300000000006</v>
      </c>
    </row>
    <row r="46385" spans="4:5" x14ac:dyDescent="0.25">
      <c r="D46385" s="31">
        <v>-228.00800000000001</v>
      </c>
      <c r="E46385" s="28">
        <v>606.44399999999996</v>
      </c>
    </row>
    <row r="46386" spans="4:5" x14ac:dyDescent="0.25">
      <c r="D46386" s="31">
        <v>-227.99199999999999</v>
      </c>
      <c r="E46386" s="28">
        <v>606.52499999999998</v>
      </c>
    </row>
    <row r="46387" spans="4:5" x14ac:dyDescent="0.25">
      <c r="D46387" s="31">
        <v>-227.976</v>
      </c>
      <c r="E46387" s="28">
        <v>606.60699999999997</v>
      </c>
    </row>
    <row r="46388" spans="4:5" x14ac:dyDescent="0.25">
      <c r="D46388" s="31">
        <v>-227.96</v>
      </c>
      <c r="E46388" s="28">
        <v>606.68799999999999</v>
      </c>
    </row>
    <row r="46389" spans="4:5" x14ac:dyDescent="0.25">
      <c r="D46389" s="31">
        <v>-227.94399999999999</v>
      </c>
      <c r="E46389" s="28">
        <v>606.76900000000001</v>
      </c>
    </row>
    <row r="46390" spans="4:5" x14ac:dyDescent="0.25">
      <c r="D46390" s="31">
        <v>-227.928</v>
      </c>
      <c r="E46390" s="28">
        <v>606.85</v>
      </c>
    </row>
    <row r="46391" spans="4:5" x14ac:dyDescent="0.25">
      <c r="D46391" s="31">
        <v>-227.91200000000001</v>
      </c>
      <c r="E46391" s="28">
        <v>606.93200000000002</v>
      </c>
    </row>
    <row r="46392" spans="4:5" x14ac:dyDescent="0.25">
      <c r="D46392" s="31">
        <v>-227.89599999999999</v>
      </c>
      <c r="E46392" s="28">
        <v>607.01300000000003</v>
      </c>
    </row>
    <row r="46393" spans="4:5" x14ac:dyDescent="0.25">
      <c r="D46393" s="31">
        <v>-227.88</v>
      </c>
      <c r="E46393" s="28">
        <v>607.09400000000005</v>
      </c>
    </row>
    <row r="46394" spans="4:5" x14ac:dyDescent="0.25">
      <c r="D46394" s="31">
        <v>-227.864</v>
      </c>
      <c r="E46394" s="28">
        <v>607.17499999999995</v>
      </c>
    </row>
    <row r="46395" spans="4:5" x14ac:dyDescent="0.25">
      <c r="D46395" s="31">
        <v>-227.84800000000001</v>
      </c>
      <c r="E46395" s="28">
        <v>607.25599999999997</v>
      </c>
    </row>
    <row r="46396" spans="4:5" x14ac:dyDescent="0.25">
      <c r="D46396" s="31">
        <v>-227.83199999999999</v>
      </c>
      <c r="E46396" s="28">
        <v>607.33799999999997</v>
      </c>
    </row>
    <row r="46397" spans="4:5" x14ac:dyDescent="0.25">
      <c r="D46397" s="31">
        <v>-227.816</v>
      </c>
      <c r="E46397" s="28">
        <v>607.41899999999998</v>
      </c>
    </row>
    <row r="46398" spans="4:5" x14ac:dyDescent="0.25">
      <c r="D46398" s="31">
        <v>-227.8</v>
      </c>
      <c r="E46398" s="28">
        <v>607.5</v>
      </c>
    </row>
    <row r="46399" spans="4:5" x14ac:dyDescent="0.25">
      <c r="D46399" s="31">
        <v>-227.78399999999999</v>
      </c>
      <c r="E46399" s="28">
        <v>607.58100000000002</v>
      </c>
    </row>
    <row r="46400" spans="4:5" x14ac:dyDescent="0.25">
      <c r="D46400" s="31">
        <v>-227.768</v>
      </c>
      <c r="E46400" s="28">
        <v>607.66200000000003</v>
      </c>
    </row>
    <row r="46401" spans="4:5" x14ac:dyDescent="0.25">
      <c r="D46401" s="31">
        <v>-227.75200000000001</v>
      </c>
      <c r="E46401" s="28">
        <v>607.74400000000003</v>
      </c>
    </row>
    <row r="46402" spans="4:5" x14ac:dyDescent="0.25">
      <c r="D46402" s="31">
        <v>-227.73599999999999</v>
      </c>
      <c r="E46402" s="28">
        <v>607.82500000000005</v>
      </c>
    </row>
    <row r="46403" spans="4:5" x14ac:dyDescent="0.25">
      <c r="D46403" s="31">
        <v>-227.72</v>
      </c>
      <c r="E46403" s="28">
        <v>607.90599999999995</v>
      </c>
    </row>
    <row r="46404" spans="4:5" x14ac:dyDescent="0.25">
      <c r="D46404" s="31">
        <v>-227.70400000000001</v>
      </c>
      <c r="E46404" s="28">
        <v>607.98699999999997</v>
      </c>
    </row>
    <row r="46405" spans="4:5" x14ac:dyDescent="0.25">
      <c r="D46405" s="31">
        <v>-227.68799999999999</v>
      </c>
      <c r="E46405" s="28">
        <v>608.06799999999998</v>
      </c>
    </row>
    <row r="46406" spans="4:5" x14ac:dyDescent="0.25">
      <c r="D46406" s="31">
        <v>-227.672</v>
      </c>
      <c r="E46406" s="28">
        <v>608.149</v>
      </c>
    </row>
    <row r="46407" spans="4:5" x14ac:dyDescent="0.25">
      <c r="D46407" s="31">
        <v>-227.65600000000001</v>
      </c>
      <c r="E46407" s="28">
        <v>608.23</v>
      </c>
    </row>
    <row r="46408" spans="4:5" x14ac:dyDescent="0.25">
      <c r="D46408" s="31">
        <v>-227.64</v>
      </c>
      <c r="E46408" s="28">
        <v>608.31200000000001</v>
      </c>
    </row>
    <row r="46409" spans="4:5" x14ac:dyDescent="0.25">
      <c r="D46409" s="31">
        <v>-227.624</v>
      </c>
      <c r="E46409" s="28">
        <v>608.39300000000003</v>
      </c>
    </row>
    <row r="46410" spans="4:5" x14ac:dyDescent="0.25">
      <c r="D46410" s="31">
        <v>-227.608</v>
      </c>
      <c r="E46410" s="28">
        <v>608.47400000000005</v>
      </c>
    </row>
    <row r="46411" spans="4:5" x14ac:dyDescent="0.25">
      <c r="D46411" s="31">
        <v>-227.59200000000001</v>
      </c>
      <c r="E46411" s="28">
        <v>608.55499999999995</v>
      </c>
    </row>
    <row r="46412" spans="4:5" x14ac:dyDescent="0.25">
      <c r="D46412" s="31">
        <v>-227.57599999999999</v>
      </c>
      <c r="E46412" s="28">
        <v>608.63599999999997</v>
      </c>
    </row>
    <row r="46413" spans="4:5" x14ac:dyDescent="0.25">
      <c r="D46413" s="31">
        <v>-227.56</v>
      </c>
      <c r="E46413" s="28">
        <v>608.71699999999998</v>
      </c>
    </row>
    <row r="46414" spans="4:5" x14ac:dyDescent="0.25">
      <c r="D46414" s="31">
        <v>-227.54400000000001</v>
      </c>
      <c r="E46414" s="28">
        <v>608.798</v>
      </c>
    </row>
    <row r="46415" spans="4:5" x14ac:dyDescent="0.25">
      <c r="D46415" s="31">
        <v>-227.52799999999999</v>
      </c>
      <c r="E46415" s="28">
        <v>608.88</v>
      </c>
    </row>
    <row r="46416" spans="4:5" x14ac:dyDescent="0.25">
      <c r="D46416" s="31">
        <v>-227.512</v>
      </c>
      <c r="E46416" s="28">
        <v>608.96100000000001</v>
      </c>
    </row>
    <row r="46417" spans="4:5" x14ac:dyDescent="0.25">
      <c r="D46417" s="31">
        <v>-227.49600000000001</v>
      </c>
      <c r="E46417" s="28">
        <v>609.04200000000003</v>
      </c>
    </row>
    <row r="46418" spans="4:5" x14ac:dyDescent="0.25">
      <c r="D46418" s="31">
        <v>-227.48</v>
      </c>
      <c r="E46418" s="28">
        <v>609.12300000000005</v>
      </c>
    </row>
    <row r="46419" spans="4:5" x14ac:dyDescent="0.25">
      <c r="D46419" s="31">
        <v>-227.464</v>
      </c>
      <c r="E46419" s="28">
        <v>609.20399999999995</v>
      </c>
    </row>
    <row r="46420" spans="4:5" x14ac:dyDescent="0.25">
      <c r="D46420" s="31">
        <v>-227.44800000000001</v>
      </c>
      <c r="E46420" s="28">
        <v>609.28499999999997</v>
      </c>
    </row>
    <row r="46421" spans="4:5" x14ac:dyDescent="0.25">
      <c r="D46421" s="31">
        <v>-227.43199999999999</v>
      </c>
      <c r="E46421" s="28">
        <v>609.36599999999999</v>
      </c>
    </row>
    <row r="46422" spans="4:5" x14ac:dyDescent="0.25">
      <c r="D46422" s="31">
        <v>-227.416</v>
      </c>
      <c r="E46422" s="28">
        <v>609.44799999999998</v>
      </c>
    </row>
    <row r="46423" spans="4:5" x14ac:dyDescent="0.25">
      <c r="D46423" s="31">
        <v>-227.4</v>
      </c>
      <c r="E46423" s="28">
        <v>609.529</v>
      </c>
    </row>
    <row r="46424" spans="4:5" x14ac:dyDescent="0.25">
      <c r="D46424" s="31">
        <v>-227.38399999999999</v>
      </c>
      <c r="E46424" s="28">
        <v>609.61</v>
      </c>
    </row>
    <row r="46425" spans="4:5" x14ac:dyDescent="0.25">
      <c r="D46425" s="31">
        <v>-227.36799999999999</v>
      </c>
      <c r="E46425" s="28">
        <v>609.69100000000003</v>
      </c>
    </row>
    <row r="46426" spans="4:5" x14ac:dyDescent="0.25">
      <c r="D46426" s="31">
        <v>-227.352</v>
      </c>
      <c r="E46426" s="28">
        <v>609.77200000000005</v>
      </c>
    </row>
    <row r="46427" spans="4:5" x14ac:dyDescent="0.25">
      <c r="D46427" s="31">
        <v>-227.33600000000001</v>
      </c>
      <c r="E46427" s="28">
        <v>609.85299999999995</v>
      </c>
    </row>
    <row r="46428" spans="4:5" x14ac:dyDescent="0.25">
      <c r="D46428" s="31">
        <v>-227.32</v>
      </c>
      <c r="E46428" s="28">
        <v>609.93399999999997</v>
      </c>
    </row>
    <row r="46429" spans="4:5" x14ac:dyDescent="0.25">
      <c r="D46429" s="31">
        <v>-227.304</v>
      </c>
      <c r="E46429" s="28">
        <v>610.01499999999999</v>
      </c>
    </row>
    <row r="46430" spans="4:5" x14ac:dyDescent="0.25">
      <c r="D46430" s="31">
        <v>-227.28800000000001</v>
      </c>
      <c r="E46430" s="28">
        <v>610.096</v>
      </c>
    </row>
    <row r="46431" spans="4:5" x14ac:dyDescent="0.25">
      <c r="D46431" s="31">
        <v>-227.27199999999999</v>
      </c>
      <c r="E46431" s="28">
        <v>610.17700000000002</v>
      </c>
    </row>
    <row r="46432" spans="4:5" x14ac:dyDescent="0.25">
      <c r="D46432" s="31">
        <v>-227.256</v>
      </c>
      <c r="E46432" s="28">
        <v>610.25800000000004</v>
      </c>
    </row>
    <row r="46433" spans="4:5" x14ac:dyDescent="0.25">
      <c r="D46433" s="31">
        <v>-227.24</v>
      </c>
      <c r="E46433" s="28">
        <v>610.33900000000006</v>
      </c>
    </row>
    <row r="46434" spans="4:5" x14ac:dyDescent="0.25">
      <c r="D46434" s="31">
        <v>-227.22399999999999</v>
      </c>
      <c r="E46434" s="28">
        <v>610.42100000000005</v>
      </c>
    </row>
    <row r="46435" spans="4:5" x14ac:dyDescent="0.25">
      <c r="D46435" s="31">
        <v>-227.208</v>
      </c>
      <c r="E46435" s="28">
        <v>610.50199999999995</v>
      </c>
    </row>
    <row r="46436" spans="4:5" x14ac:dyDescent="0.25">
      <c r="D46436" s="31">
        <v>-227.19300000000001</v>
      </c>
      <c r="E46436" s="28">
        <v>610.58299999999997</v>
      </c>
    </row>
    <row r="46437" spans="4:5" x14ac:dyDescent="0.25">
      <c r="D46437" s="31">
        <v>-227.17699999999999</v>
      </c>
      <c r="E46437" s="28">
        <v>610.66399999999999</v>
      </c>
    </row>
    <row r="46438" spans="4:5" x14ac:dyDescent="0.25">
      <c r="D46438" s="31">
        <v>-227.161</v>
      </c>
      <c r="E46438" s="28">
        <v>610.745</v>
      </c>
    </row>
    <row r="46439" spans="4:5" x14ac:dyDescent="0.25">
      <c r="D46439" s="31">
        <v>-227.14500000000001</v>
      </c>
      <c r="E46439" s="28">
        <v>610.82600000000002</v>
      </c>
    </row>
    <row r="46440" spans="4:5" x14ac:dyDescent="0.25">
      <c r="D46440" s="31">
        <v>-227.12899999999999</v>
      </c>
      <c r="E46440" s="28">
        <v>610.90700000000004</v>
      </c>
    </row>
    <row r="46441" spans="4:5" x14ac:dyDescent="0.25">
      <c r="D46441" s="31">
        <v>-227.113</v>
      </c>
      <c r="E46441" s="28">
        <v>610.98800000000006</v>
      </c>
    </row>
    <row r="46442" spans="4:5" x14ac:dyDescent="0.25">
      <c r="D46442" s="31">
        <v>-227.09700000000001</v>
      </c>
      <c r="E46442" s="28">
        <v>611.06899999999996</v>
      </c>
    </row>
    <row r="46443" spans="4:5" x14ac:dyDescent="0.25">
      <c r="D46443" s="31">
        <v>-227.08099999999999</v>
      </c>
      <c r="E46443" s="28">
        <v>611.15</v>
      </c>
    </row>
    <row r="46444" spans="4:5" x14ac:dyDescent="0.25">
      <c r="D46444" s="31">
        <v>-227.065</v>
      </c>
      <c r="E46444" s="28">
        <v>611.23099999999999</v>
      </c>
    </row>
    <row r="46445" spans="4:5" x14ac:dyDescent="0.25">
      <c r="D46445" s="31">
        <v>-227.04900000000001</v>
      </c>
      <c r="E46445" s="28">
        <v>611.31200000000001</v>
      </c>
    </row>
    <row r="46446" spans="4:5" x14ac:dyDescent="0.25">
      <c r="D46446" s="31">
        <v>-227.03299999999999</v>
      </c>
      <c r="E46446" s="28">
        <v>611.39300000000003</v>
      </c>
    </row>
    <row r="46447" spans="4:5" x14ac:dyDescent="0.25">
      <c r="D46447" s="31">
        <v>-227.017</v>
      </c>
      <c r="E46447" s="28">
        <v>611.47400000000005</v>
      </c>
    </row>
    <row r="46448" spans="4:5" x14ac:dyDescent="0.25">
      <c r="D46448" s="31">
        <v>-227.001</v>
      </c>
      <c r="E46448" s="28">
        <v>611.55499999999995</v>
      </c>
    </row>
    <row r="46449" spans="4:5" x14ac:dyDescent="0.25">
      <c r="D46449" s="31">
        <v>-226.98500000000001</v>
      </c>
      <c r="E46449" s="28">
        <v>611.63599999999997</v>
      </c>
    </row>
    <row r="46450" spans="4:5" x14ac:dyDescent="0.25">
      <c r="D46450" s="31">
        <v>-226.96899999999999</v>
      </c>
      <c r="E46450" s="28">
        <v>611.71699999999998</v>
      </c>
    </row>
    <row r="46451" spans="4:5" x14ac:dyDescent="0.25">
      <c r="D46451" s="31">
        <v>-226.953</v>
      </c>
      <c r="E46451" s="28">
        <v>611.798</v>
      </c>
    </row>
    <row r="46452" spans="4:5" x14ac:dyDescent="0.25">
      <c r="D46452" s="31">
        <v>-226.93700000000001</v>
      </c>
      <c r="E46452" s="28">
        <v>611.87900000000002</v>
      </c>
    </row>
    <row r="46453" spans="4:5" x14ac:dyDescent="0.25">
      <c r="D46453" s="31">
        <v>-226.92099999999999</v>
      </c>
      <c r="E46453" s="28">
        <v>611.96</v>
      </c>
    </row>
    <row r="46454" spans="4:5" x14ac:dyDescent="0.25">
      <c r="D46454" s="31">
        <v>-226.905</v>
      </c>
      <c r="E46454" s="28">
        <v>612.04100000000005</v>
      </c>
    </row>
    <row r="46455" spans="4:5" x14ac:dyDescent="0.25">
      <c r="D46455" s="31">
        <v>-226.88900000000001</v>
      </c>
      <c r="E46455" s="28">
        <v>612.12199999999996</v>
      </c>
    </row>
    <row r="46456" spans="4:5" x14ac:dyDescent="0.25">
      <c r="D46456" s="31">
        <v>-226.87299999999999</v>
      </c>
      <c r="E46456" s="28">
        <v>612.20299999999997</v>
      </c>
    </row>
    <row r="46457" spans="4:5" x14ac:dyDescent="0.25">
      <c r="D46457" s="31">
        <v>-226.857</v>
      </c>
      <c r="E46457" s="28">
        <v>612.28399999999999</v>
      </c>
    </row>
    <row r="46458" spans="4:5" x14ac:dyDescent="0.25">
      <c r="D46458" s="31">
        <v>-226.84100000000001</v>
      </c>
      <c r="E46458" s="28">
        <v>612.36500000000001</v>
      </c>
    </row>
    <row r="46459" spans="4:5" x14ac:dyDescent="0.25">
      <c r="D46459" s="31">
        <v>-226.82499999999999</v>
      </c>
      <c r="E46459" s="28">
        <v>612.44600000000003</v>
      </c>
    </row>
    <row r="46460" spans="4:5" x14ac:dyDescent="0.25">
      <c r="D46460" s="31">
        <v>-226.809</v>
      </c>
      <c r="E46460" s="28">
        <v>612.52700000000004</v>
      </c>
    </row>
    <row r="46461" spans="4:5" x14ac:dyDescent="0.25">
      <c r="D46461" s="31">
        <v>-226.79300000000001</v>
      </c>
      <c r="E46461" s="28">
        <v>612.60799999999995</v>
      </c>
    </row>
    <row r="46462" spans="4:5" x14ac:dyDescent="0.25">
      <c r="D46462" s="31">
        <v>-226.77699999999999</v>
      </c>
      <c r="E46462" s="28">
        <v>612.68899999999996</v>
      </c>
    </row>
    <row r="46463" spans="4:5" x14ac:dyDescent="0.25">
      <c r="D46463" s="31">
        <v>-226.761</v>
      </c>
      <c r="E46463" s="28">
        <v>612.77</v>
      </c>
    </row>
    <row r="46464" spans="4:5" x14ac:dyDescent="0.25">
      <c r="D46464" s="31">
        <v>-226.745</v>
      </c>
      <c r="E46464" s="28">
        <v>612.851</v>
      </c>
    </row>
    <row r="46465" spans="4:5" x14ac:dyDescent="0.25">
      <c r="D46465" s="31">
        <v>-226.72900000000001</v>
      </c>
      <c r="E46465" s="28">
        <v>612.93200000000002</v>
      </c>
    </row>
    <row r="46466" spans="4:5" x14ac:dyDescent="0.25">
      <c r="D46466" s="31">
        <v>-226.71299999999999</v>
      </c>
      <c r="E46466" s="28">
        <v>613.01300000000003</v>
      </c>
    </row>
    <row r="46467" spans="4:5" x14ac:dyDescent="0.25">
      <c r="D46467" s="31">
        <v>-226.697</v>
      </c>
      <c r="E46467" s="28">
        <v>613.09400000000005</v>
      </c>
    </row>
    <row r="46468" spans="4:5" x14ac:dyDescent="0.25">
      <c r="D46468" s="31">
        <v>-226.68100000000001</v>
      </c>
      <c r="E46468" s="28">
        <v>613.17499999999995</v>
      </c>
    </row>
    <row r="46469" spans="4:5" x14ac:dyDescent="0.25">
      <c r="D46469" s="31">
        <v>-226.66499999999999</v>
      </c>
      <c r="E46469" s="28">
        <v>613.25599999999997</v>
      </c>
    </row>
    <row r="46470" spans="4:5" x14ac:dyDescent="0.25">
      <c r="D46470" s="31">
        <v>-226.649</v>
      </c>
      <c r="E46470" s="28">
        <v>613.33699999999999</v>
      </c>
    </row>
    <row r="46471" spans="4:5" x14ac:dyDescent="0.25">
      <c r="D46471" s="31">
        <v>-226.63300000000001</v>
      </c>
      <c r="E46471" s="28">
        <v>613.41800000000001</v>
      </c>
    </row>
    <row r="46472" spans="4:5" x14ac:dyDescent="0.25">
      <c r="D46472" s="31">
        <v>-226.61699999999999</v>
      </c>
      <c r="E46472" s="28">
        <v>613.49900000000002</v>
      </c>
    </row>
    <row r="46473" spans="4:5" x14ac:dyDescent="0.25">
      <c r="D46473" s="31">
        <v>-226.601</v>
      </c>
      <c r="E46473" s="28">
        <v>613.57899999999995</v>
      </c>
    </row>
    <row r="46474" spans="4:5" x14ac:dyDescent="0.25">
      <c r="D46474" s="31">
        <v>-226.58500000000001</v>
      </c>
      <c r="E46474" s="28">
        <v>613.66</v>
      </c>
    </row>
    <row r="46475" spans="4:5" x14ac:dyDescent="0.25">
      <c r="D46475" s="31">
        <v>-226.56899999999999</v>
      </c>
      <c r="E46475" s="28">
        <v>613.74099999999999</v>
      </c>
    </row>
    <row r="46476" spans="4:5" x14ac:dyDescent="0.25">
      <c r="D46476" s="31">
        <v>-226.553</v>
      </c>
      <c r="E46476" s="28">
        <v>613.822</v>
      </c>
    </row>
    <row r="46477" spans="4:5" x14ac:dyDescent="0.25">
      <c r="D46477" s="31">
        <v>-226.53700000000001</v>
      </c>
      <c r="E46477" s="28">
        <v>613.90300000000002</v>
      </c>
    </row>
    <row r="46478" spans="4:5" x14ac:dyDescent="0.25">
      <c r="D46478" s="31">
        <v>-226.52099999999999</v>
      </c>
      <c r="E46478" s="28">
        <v>613.98400000000004</v>
      </c>
    </row>
    <row r="46479" spans="4:5" x14ac:dyDescent="0.25">
      <c r="D46479" s="31">
        <v>-226.505</v>
      </c>
      <c r="E46479" s="28">
        <v>614.06500000000005</v>
      </c>
    </row>
    <row r="46480" spans="4:5" x14ac:dyDescent="0.25">
      <c r="D46480" s="31">
        <v>-226.489</v>
      </c>
      <c r="E46480" s="28">
        <v>614.14599999999996</v>
      </c>
    </row>
    <row r="46481" spans="4:5" x14ac:dyDescent="0.25">
      <c r="D46481" s="31">
        <v>-226.47300000000001</v>
      </c>
      <c r="E46481" s="28">
        <v>614.22699999999998</v>
      </c>
    </row>
    <row r="46482" spans="4:5" x14ac:dyDescent="0.25">
      <c r="D46482" s="31">
        <v>-226.45699999999999</v>
      </c>
      <c r="E46482" s="28">
        <v>614.30799999999999</v>
      </c>
    </row>
    <row r="46483" spans="4:5" x14ac:dyDescent="0.25">
      <c r="D46483" s="31">
        <v>-226.441</v>
      </c>
      <c r="E46483" s="28">
        <v>614.38900000000001</v>
      </c>
    </row>
    <row r="46484" spans="4:5" x14ac:dyDescent="0.25">
      <c r="D46484" s="31">
        <v>-226.42500000000001</v>
      </c>
      <c r="E46484" s="28">
        <v>614.46900000000005</v>
      </c>
    </row>
    <row r="46485" spans="4:5" x14ac:dyDescent="0.25">
      <c r="D46485" s="31">
        <v>-226.40899999999999</v>
      </c>
      <c r="E46485" s="28">
        <v>614.54999999999995</v>
      </c>
    </row>
    <row r="46486" spans="4:5" x14ac:dyDescent="0.25">
      <c r="D46486" s="31">
        <v>-226.393</v>
      </c>
      <c r="E46486" s="28">
        <v>614.63099999999997</v>
      </c>
    </row>
    <row r="46487" spans="4:5" x14ac:dyDescent="0.25">
      <c r="D46487" s="31">
        <v>-226.37700000000001</v>
      </c>
      <c r="E46487" s="28">
        <v>614.71199999999999</v>
      </c>
    </row>
    <row r="46488" spans="4:5" x14ac:dyDescent="0.25">
      <c r="D46488" s="31">
        <v>-226.36099999999999</v>
      </c>
      <c r="E46488" s="28">
        <v>614.79300000000001</v>
      </c>
    </row>
    <row r="46489" spans="4:5" x14ac:dyDescent="0.25">
      <c r="D46489" s="31">
        <v>-226.345</v>
      </c>
      <c r="E46489" s="28">
        <v>614.87400000000002</v>
      </c>
    </row>
    <row r="46490" spans="4:5" x14ac:dyDescent="0.25">
      <c r="D46490" s="31">
        <v>-226.32900000000001</v>
      </c>
      <c r="E46490" s="28">
        <v>614.95500000000004</v>
      </c>
    </row>
    <row r="46491" spans="4:5" x14ac:dyDescent="0.25">
      <c r="D46491" s="31">
        <v>-226.31299999999999</v>
      </c>
      <c r="E46491" s="28">
        <v>615.03599999999994</v>
      </c>
    </row>
    <row r="46492" spans="4:5" x14ac:dyDescent="0.25">
      <c r="D46492" s="31">
        <v>-226.297</v>
      </c>
      <c r="E46492" s="28">
        <v>615.11599999999999</v>
      </c>
    </row>
    <row r="46493" spans="4:5" x14ac:dyDescent="0.25">
      <c r="D46493" s="31">
        <v>-226.28100000000001</v>
      </c>
      <c r="E46493" s="28">
        <v>615.197</v>
      </c>
    </row>
    <row r="46494" spans="4:5" x14ac:dyDescent="0.25">
      <c r="D46494" s="31">
        <v>-226.26499999999999</v>
      </c>
      <c r="E46494" s="28">
        <v>615.27800000000002</v>
      </c>
    </row>
    <row r="46495" spans="4:5" x14ac:dyDescent="0.25">
      <c r="D46495" s="31">
        <v>-226.249</v>
      </c>
      <c r="E46495" s="28">
        <v>615.35900000000004</v>
      </c>
    </row>
    <row r="46496" spans="4:5" x14ac:dyDescent="0.25">
      <c r="D46496" s="31">
        <v>-226.233</v>
      </c>
      <c r="E46496" s="28">
        <v>615.44000000000005</v>
      </c>
    </row>
    <row r="46497" spans="4:5" x14ac:dyDescent="0.25">
      <c r="D46497" s="31">
        <v>-226.21700000000001</v>
      </c>
      <c r="E46497" s="28">
        <v>615.52099999999996</v>
      </c>
    </row>
    <row r="46498" spans="4:5" x14ac:dyDescent="0.25">
      <c r="D46498" s="31">
        <v>-226.20099999999999</v>
      </c>
      <c r="E46498" s="28">
        <v>615.60199999999998</v>
      </c>
    </row>
    <row r="46499" spans="4:5" x14ac:dyDescent="0.25">
      <c r="D46499" s="31">
        <v>-226.185</v>
      </c>
      <c r="E46499" s="28">
        <v>615.68200000000002</v>
      </c>
    </row>
    <row r="46500" spans="4:5" x14ac:dyDescent="0.25">
      <c r="D46500" s="31">
        <v>-226.16900000000001</v>
      </c>
      <c r="E46500" s="28">
        <v>615.76300000000003</v>
      </c>
    </row>
    <row r="46501" spans="4:5" x14ac:dyDescent="0.25">
      <c r="D46501" s="31">
        <v>-226.15299999999999</v>
      </c>
      <c r="E46501" s="28">
        <v>615.84400000000005</v>
      </c>
    </row>
    <row r="46502" spans="4:5" x14ac:dyDescent="0.25">
      <c r="D46502" s="31">
        <v>-226.137</v>
      </c>
      <c r="E46502" s="28">
        <v>615.92499999999995</v>
      </c>
    </row>
    <row r="46503" spans="4:5" x14ac:dyDescent="0.25">
      <c r="D46503" s="31">
        <v>-226.12100000000001</v>
      </c>
      <c r="E46503" s="28">
        <v>616.00599999999997</v>
      </c>
    </row>
    <row r="46504" spans="4:5" x14ac:dyDescent="0.25">
      <c r="D46504" s="31">
        <v>-226.10499999999999</v>
      </c>
      <c r="E46504" s="28">
        <v>616.08699999999999</v>
      </c>
    </row>
    <row r="46505" spans="4:5" x14ac:dyDescent="0.25">
      <c r="D46505" s="31">
        <v>-226.089</v>
      </c>
      <c r="E46505" s="28">
        <v>616.16700000000003</v>
      </c>
    </row>
    <row r="46506" spans="4:5" x14ac:dyDescent="0.25">
      <c r="D46506" s="31">
        <v>-226.07300000000001</v>
      </c>
      <c r="E46506" s="28">
        <v>616.24800000000005</v>
      </c>
    </row>
    <row r="46507" spans="4:5" x14ac:dyDescent="0.25">
      <c r="D46507" s="31">
        <v>-226.05699999999999</v>
      </c>
      <c r="E46507" s="28">
        <v>616.32899999999995</v>
      </c>
    </row>
    <row r="46508" spans="4:5" x14ac:dyDescent="0.25">
      <c r="D46508" s="31">
        <v>-226.041</v>
      </c>
      <c r="E46508" s="28">
        <v>616.41</v>
      </c>
    </row>
    <row r="46509" spans="4:5" x14ac:dyDescent="0.25">
      <c r="D46509" s="31">
        <v>-226.02500000000001</v>
      </c>
      <c r="E46509" s="28">
        <v>616.49099999999999</v>
      </c>
    </row>
    <row r="46510" spans="4:5" x14ac:dyDescent="0.25">
      <c r="D46510" s="31">
        <v>-226.00899999999999</v>
      </c>
      <c r="E46510" s="28">
        <v>616.57100000000003</v>
      </c>
    </row>
    <row r="46511" spans="4:5" x14ac:dyDescent="0.25">
      <c r="D46511" s="31">
        <v>-225.99299999999999</v>
      </c>
      <c r="E46511" s="28">
        <v>616.65200000000004</v>
      </c>
    </row>
    <row r="46512" spans="4:5" x14ac:dyDescent="0.25">
      <c r="D46512" s="31">
        <v>-225.977</v>
      </c>
      <c r="E46512" s="28">
        <v>616.73299999999995</v>
      </c>
    </row>
    <row r="46513" spans="4:5" x14ac:dyDescent="0.25">
      <c r="D46513" s="31">
        <v>-225.96100000000001</v>
      </c>
      <c r="E46513" s="28">
        <v>616.81399999999996</v>
      </c>
    </row>
    <row r="46514" spans="4:5" x14ac:dyDescent="0.25">
      <c r="D46514" s="31">
        <v>-225.94499999999999</v>
      </c>
      <c r="E46514" s="28">
        <v>616.89400000000001</v>
      </c>
    </row>
    <row r="46515" spans="4:5" x14ac:dyDescent="0.25">
      <c r="D46515" s="31">
        <v>-225.929</v>
      </c>
      <c r="E46515" s="28">
        <v>616.97500000000002</v>
      </c>
    </row>
    <row r="46516" spans="4:5" x14ac:dyDescent="0.25">
      <c r="D46516" s="31">
        <v>-225.91300000000001</v>
      </c>
      <c r="E46516" s="28">
        <v>617.05600000000004</v>
      </c>
    </row>
    <row r="46517" spans="4:5" x14ac:dyDescent="0.25">
      <c r="D46517" s="31">
        <v>-225.89699999999999</v>
      </c>
      <c r="E46517" s="28">
        <v>617.13699999999994</v>
      </c>
    </row>
    <row r="46518" spans="4:5" x14ac:dyDescent="0.25">
      <c r="D46518" s="31">
        <v>-225.881</v>
      </c>
      <c r="E46518" s="28">
        <v>617.21699999999998</v>
      </c>
    </row>
    <row r="46519" spans="4:5" x14ac:dyDescent="0.25">
      <c r="D46519" s="31">
        <v>-225.86500000000001</v>
      </c>
      <c r="E46519" s="28">
        <v>617.298</v>
      </c>
    </row>
    <row r="46520" spans="4:5" x14ac:dyDescent="0.25">
      <c r="D46520" s="31">
        <v>-225.84899999999999</v>
      </c>
      <c r="E46520" s="28">
        <v>617.37900000000002</v>
      </c>
    </row>
    <row r="46521" spans="4:5" x14ac:dyDescent="0.25">
      <c r="D46521" s="31">
        <v>-225.833</v>
      </c>
      <c r="E46521" s="28">
        <v>617.46</v>
      </c>
    </row>
    <row r="46522" spans="4:5" x14ac:dyDescent="0.25">
      <c r="D46522" s="31">
        <v>-225.81700000000001</v>
      </c>
      <c r="E46522" s="28">
        <v>617.54100000000005</v>
      </c>
    </row>
    <row r="46523" spans="4:5" x14ac:dyDescent="0.25">
      <c r="D46523" s="31">
        <v>-225.80099999999999</v>
      </c>
      <c r="E46523" s="28">
        <v>617.62099999999998</v>
      </c>
    </row>
    <row r="46524" spans="4:5" x14ac:dyDescent="0.25">
      <c r="D46524" s="31">
        <v>-225.785</v>
      </c>
      <c r="E46524" s="28">
        <v>617.702</v>
      </c>
    </row>
    <row r="46525" spans="4:5" x14ac:dyDescent="0.25">
      <c r="D46525" s="31">
        <v>-225.76900000000001</v>
      </c>
      <c r="E46525" s="28">
        <v>617.78300000000002</v>
      </c>
    </row>
    <row r="46526" spans="4:5" x14ac:dyDescent="0.25">
      <c r="D46526" s="31">
        <v>-225.75299999999999</v>
      </c>
      <c r="E46526" s="28">
        <v>617.86300000000006</v>
      </c>
    </row>
    <row r="46527" spans="4:5" x14ac:dyDescent="0.25">
      <c r="D46527" s="31">
        <v>-225.73699999999999</v>
      </c>
      <c r="E46527" s="28">
        <v>617.94399999999996</v>
      </c>
    </row>
    <row r="46528" spans="4:5" x14ac:dyDescent="0.25">
      <c r="D46528" s="31">
        <v>-225.721</v>
      </c>
      <c r="E46528" s="28">
        <v>618.02499999999998</v>
      </c>
    </row>
    <row r="46529" spans="4:5" x14ac:dyDescent="0.25">
      <c r="D46529" s="31">
        <v>-225.70500000000001</v>
      </c>
      <c r="E46529" s="28">
        <v>618.10599999999999</v>
      </c>
    </row>
    <row r="46530" spans="4:5" x14ac:dyDescent="0.25">
      <c r="D46530" s="31">
        <v>-225.68899999999999</v>
      </c>
      <c r="E46530" s="28">
        <v>618.18600000000004</v>
      </c>
    </row>
    <row r="46531" spans="4:5" x14ac:dyDescent="0.25">
      <c r="D46531" s="31">
        <v>-225.673</v>
      </c>
      <c r="E46531" s="28">
        <v>618.26700000000005</v>
      </c>
    </row>
    <row r="46532" spans="4:5" x14ac:dyDescent="0.25">
      <c r="D46532" s="31">
        <v>-225.65700000000001</v>
      </c>
      <c r="E46532" s="28">
        <v>618.34799999999996</v>
      </c>
    </row>
    <row r="46533" spans="4:5" x14ac:dyDescent="0.25">
      <c r="D46533" s="31">
        <v>-225.64099999999999</v>
      </c>
      <c r="E46533" s="28">
        <v>618.428</v>
      </c>
    </row>
    <row r="46534" spans="4:5" x14ac:dyDescent="0.25">
      <c r="D46534" s="31">
        <v>-225.625</v>
      </c>
      <c r="E46534" s="28">
        <v>618.50900000000001</v>
      </c>
    </row>
    <row r="46535" spans="4:5" x14ac:dyDescent="0.25">
      <c r="D46535" s="31">
        <v>-225.60900000000001</v>
      </c>
      <c r="E46535" s="28">
        <v>618.59</v>
      </c>
    </row>
    <row r="46536" spans="4:5" x14ac:dyDescent="0.25">
      <c r="D46536" s="31">
        <v>-225.59299999999999</v>
      </c>
      <c r="E46536" s="28">
        <v>618.67100000000005</v>
      </c>
    </row>
    <row r="46537" spans="4:5" x14ac:dyDescent="0.25">
      <c r="D46537" s="31">
        <v>-225.577</v>
      </c>
      <c r="E46537" s="28">
        <v>618.75099999999998</v>
      </c>
    </row>
    <row r="46538" spans="4:5" x14ac:dyDescent="0.25">
      <c r="D46538" s="31">
        <v>-225.56100000000001</v>
      </c>
      <c r="E46538" s="28">
        <v>618.83199999999999</v>
      </c>
    </row>
    <row r="46539" spans="4:5" x14ac:dyDescent="0.25">
      <c r="D46539" s="31">
        <v>-225.54499999999999</v>
      </c>
      <c r="E46539" s="28">
        <v>618.91300000000001</v>
      </c>
    </row>
    <row r="46540" spans="4:5" x14ac:dyDescent="0.25">
      <c r="D46540" s="31">
        <v>-225.529</v>
      </c>
      <c r="E46540" s="28">
        <v>618.99300000000005</v>
      </c>
    </row>
    <row r="46541" spans="4:5" x14ac:dyDescent="0.25">
      <c r="D46541" s="31">
        <v>-225.51300000000001</v>
      </c>
      <c r="E46541" s="28">
        <v>619.07399999999996</v>
      </c>
    </row>
    <row r="46542" spans="4:5" x14ac:dyDescent="0.25">
      <c r="D46542" s="31">
        <v>-225.49700000000001</v>
      </c>
      <c r="E46542" s="28">
        <v>619.15499999999997</v>
      </c>
    </row>
    <row r="46543" spans="4:5" x14ac:dyDescent="0.25">
      <c r="D46543" s="31">
        <v>-225.48099999999999</v>
      </c>
      <c r="E46543" s="28">
        <v>619.23500000000001</v>
      </c>
    </row>
    <row r="46544" spans="4:5" x14ac:dyDescent="0.25">
      <c r="D46544" s="31">
        <v>-225.465</v>
      </c>
      <c r="E46544" s="28">
        <v>619.31600000000003</v>
      </c>
    </row>
    <row r="46545" spans="4:5" x14ac:dyDescent="0.25">
      <c r="D46545" s="31">
        <v>-225.44900000000001</v>
      </c>
      <c r="E46545" s="28">
        <v>619.39700000000005</v>
      </c>
    </row>
    <row r="46546" spans="4:5" x14ac:dyDescent="0.25">
      <c r="D46546" s="31">
        <v>-225.43299999999999</v>
      </c>
      <c r="E46546" s="28">
        <v>619.47699999999998</v>
      </c>
    </row>
    <row r="46547" spans="4:5" x14ac:dyDescent="0.25">
      <c r="D46547" s="31">
        <v>-225.417</v>
      </c>
      <c r="E46547" s="28">
        <v>619.55799999999999</v>
      </c>
    </row>
    <row r="46548" spans="4:5" x14ac:dyDescent="0.25">
      <c r="D46548" s="31">
        <v>-225.40100000000001</v>
      </c>
      <c r="E46548" s="28">
        <v>619.63800000000003</v>
      </c>
    </row>
    <row r="46549" spans="4:5" x14ac:dyDescent="0.25">
      <c r="D46549" s="31">
        <v>-225.38499999999999</v>
      </c>
      <c r="E46549" s="28">
        <v>619.71900000000005</v>
      </c>
    </row>
    <row r="46550" spans="4:5" x14ac:dyDescent="0.25">
      <c r="D46550" s="31">
        <v>-225.37</v>
      </c>
      <c r="E46550" s="28">
        <v>619.79999999999995</v>
      </c>
    </row>
    <row r="46551" spans="4:5" x14ac:dyDescent="0.25">
      <c r="D46551" s="31">
        <v>-225.35400000000001</v>
      </c>
      <c r="E46551" s="28">
        <v>619.88</v>
      </c>
    </row>
    <row r="46552" spans="4:5" x14ac:dyDescent="0.25">
      <c r="D46552" s="31">
        <v>-225.33799999999999</v>
      </c>
      <c r="E46552" s="28">
        <v>619.96100000000001</v>
      </c>
    </row>
    <row r="46553" spans="4:5" x14ac:dyDescent="0.25">
      <c r="D46553" s="31">
        <v>-225.322</v>
      </c>
      <c r="E46553" s="28">
        <v>620.04200000000003</v>
      </c>
    </row>
    <row r="46554" spans="4:5" x14ac:dyDescent="0.25">
      <c r="D46554" s="31">
        <v>-225.30600000000001</v>
      </c>
      <c r="E46554" s="28">
        <v>620.12199999999996</v>
      </c>
    </row>
    <row r="46555" spans="4:5" x14ac:dyDescent="0.25">
      <c r="D46555" s="31">
        <v>-225.29</v>
      </c>
      <c r="E46555" s="28">
        <v>620.20299999999997</v>
      </c>
    </row>
    <row r="46556" spans="4:5" x14ac:dyDescent="0.25">
      <c r="D46556" s="31">
        <v>-225.274</v>
      </c>
      <c r="E46556" s="28">
        <v>620.28300000000002</v>
      </c>
    </row>
    <row r="46557" spans="4:5" x14ac:dyDescent="0.25">
      <c r="D46557" s="31">
        <v>-225.25800000000001</v>
      </c>
      <c r="E46557" s="28">
        <v>620.36400000000003</v>
      </c>
    </row>
    <row r="46558" spans="4:5" x14ac:dyDescent="0.25">
      <c r="D46558" s="31">
        <v>-225.24199999999999</v>
      </c>
      <c r="E46558" s="28">
        <v>620.44500000000005</v>
      </c>
    </row>
    <row r="46559" spans="4:5" x14ac:dyDescent="0.25">
      <c r="D46559" s="31">
        <v>-225.226</v>
      </c>
      <c r="E46559" s="28">
        <v>620.52499999999998</v>
      </c>
    </row>
    <row r="46560" spans="4:5" x14ac:dyDescent="0.25">
      <c r="D46560" s="31">
        <v>-225.21</v>
      </c>
      <c r="E46560" s="28">
        <v>620.60599999999999</v>
      </c>
    </row>
    <row r="46561" spans="4:5" x14ac:dyDescent="0.25">
      <c r="D46561" s="31">
        <v>-225.19399999999999</v>
      </c>
      <c r="E46561" s="28">
        <v>620.68600000000004</v>
      </c>
    </row>
    <row r="46562" spans="4:5" x14ac:dyDescent="0.25">
      <c r="D46562" s="31">
        <v>-225.178</v>
      </c>
      <c r="E46562" s="28">
        <v>620.76700000000005</v>
      </c>
    </row>
    <row r="46563" spans="4:5" x14ac:dyDescent="0.25">
      <c r="D46563" s="31">
        <v>-225.16200000000001</v>
      </c>
      <c r="E46563" s="28">
        <v>620.84799999999996</v>
      </c>
    </row>
    <row r="46564" spans="4:5" x14ac:dyDescent="0.25">
      <c r="D46564" s="31">
        <v>-225.14599999999999</v>
      </c>
      <c r="E46564" s="28">
        <v>620.928</v>
      </c>
    </row>
    <row r="46565" spans="4:5" x14ac:dyDescent="0.25">
      <c r="D46565" s="31">
        <v>-225.13</v>
      </c>
      <c r="E46565" s="28">
        <v>621.00900000000001</v>
      </c>
    </row>
    <row r="46566" spans="4:5" x14ac:dyDescent="0.25">
      <c r="D46566" s="31">
        <v>-225.114</v>
      </c>
      <c r="E46566" s="28">
        <v>621.08900000000006</v>
      </c>
    </row>
    <row r="46567" spans="4:5" x14ac:dyDescent="0.25">
      <c r="D46567" s="31">
        <v>-225.09800000000001</v>
      </c>
      <c r="E46567" s="28">
        <v>621.16999999999996</v>
      </c>
    </row>
    <row r="46568" spans="4:5" x14ac:dyDescent="0.25">
      <c r="D46568" s="31">
        <v>-225.08199999999999</v>
      </c>
      <c r="E46568" s="28">
        <v>621.25</v>
      </c>
    </row>
    <row r="46569" spans="4:5" x14ac:dyDescent="0.25">
      <c r="D46569" s="31">
        <v>-225.066</v>
      </c>
      <c r="E46569" s="28">
        <v>621.33100000000002</v>
      </c>
    </row>
    <row r="46570" spans="4:5" x14ac:dyDescent="0.25">
      <c r="D46570" s="31">
        <v>-225.05</v>
      </c>
      <c r="E46570" s="28">
        <v>621.41099999999994</v>
      </c>
    </row>
    <row r="46571" spans="4:5" x14ac:dyDescent="0.25">
      <c r="D46571" s="31">
        <v>-225.03399999999999</v>
      </c>
      <c r="E46571" s="28">
        <v>621.49199999999996</v>
      </c>
    </row>
    <row r="46572" spans="4:5" x14ac:dyDescent="0.25">
      <c r="D46572" s="31">
        <v>-225.018</v>
      </c>
      <c r="E46572" s="28">
        <v>621.57299999999998</v>
      </c>
    </row>
    <row r="46573" spans="4:5" x14ac:dyDescent="0.25">
      <c r="D46573" s="31">
        <v>-225.00200000000001</v>
      </c>
      <c r="E46573" s="28">
        <v>621.65300000000002</v>
      </c>
    </row>
    <row r="46574" spans="4:5" x14ac:dyDescent="0.25">
      <c r="D46574" s="31">
        <v>-224.98599999999999</v>
      </c>
      <c r="E46574" s="28">
        <v>621.73400000000004</v>
      </c>
    </row>
    <row r="46575" spans="4:5" x14ac:dyDescent="0.25">
      <c r="D46575" s="31">
        <v>-224.97</v>
      </c>
      <c r="E46575" s="28">
        <v>621.81399999999996</v>
      </c>
    </row>
    <row r="46576" spans="4:5" x14ac:dyDescent="0.25">
      <c r="D46576" s="31">
        <v>-224.95400000000001</v>
      </c>
      <c r="E46576" s="28">
        <v>621.89499999999998</v>
      </c>
    </row>
    <row r="46577" spans="4:5" x14ac:dyDescent="0.25">
      <c r="D46577" s="31">
        <v>-224.93799999999999</v>
      </c>
      <c r="E46577" s="28">
        <v>621.97500000000002</v>
      </c>
    </row>
    <row r="46578" spans="4:5" x14ac:dyDescent="0.25">
      <c r="D46578" s="31">
        <v>-224.922</v>
      </c>
      <c r="E46578" s="28">
        <v>622.05600000000004</v>
      </c>
    </row>
    <row r="46579" spans="4:5" x14ac:dyDescent="0.25">
      <c r="D46579" s="31">
        <v>-224.90600000000001</v>
      </c>
      <c r="E46579" s="28">
        <v>622.13599999999997</v>
      </c>
    </row>
    <row r="46580" spans="4:5" x14ac:dyDescent="0.25">
      <c r="D46580" s="31">
        <v>-224.89</v>
      </c>
      <c r="E46580" s="28">
        <v>622.21699999999998</v>
      </c>
    </row>
    <row r="46581" spans="4:5" x14ac:dyDescent="0.25">
      <c r="D46581" s="31">
        <v>-224.874</v>
      </c>
      <c r="E46581" s="28">
        <v>622.29700000000003</v>
      </c>
    </row>
    <row r="46582" spans="4:5" x14ac:dyDescent="0.25">
      <c r="D46582" s="31">
        <v>-224.858</v>
      </c>
      <c r="E46582" s="28">
        <v>622.37800000000004</v>
      </c>
    </row>
    <row r="46583" spans="4:5" x14ac:dyDescent="0.25">
      <c r="D46583" s="31">
        <v>-224.84200000000001</v>
      </c>
      <c r="E46583" s="28">
        <v>622.45799999999997</v>
      </c>
    </row>
    <row r="46584" spans="4:5" x14ac:dyDescent="0.25">
      <c r="D46584" s="31">
        <v>-224.82599999999999</v>
      </c>
      <c r="E46584" s="28">
        <v>622.53899999999999</v>
      </c>
    </row>
    <row r="46585" spans="4:5" x14ac:dyDescent="0.25">
      <c r="D46585" s="31">
        <v>-224.81</v>
      </c>
      <c r="E46585" s="28">
        <v>622.61900000000003</v>
      </c>
    </row>
    <row r="46586" spans="4:5" x14ac:dyDescent="0.25">
      <c r="D46586" s="31">
        <v>-224.79400000000001</v>
      </c>
      <c r="E46586" s="28">
        <v>622.70000000000005</v>
      </c>
    </row>
    <row r="46587" spans="4:5" x14ac:dyDescent="0.25">
      <c r="D46587" s="31">
        <v>-224.77799999999999</v>
      </c>
      <c r="E46587" s="28">
        <v>622.78</v>
      </c>
    </row>
    <row r="46588" spans="4:5" x14ac:dyDescent="0.25">
      <c r="D46588" s="31">
        <v>-224.762</v>
      </c>
      <c r="E46588" s="28">
        <v>622.86099999999999</v>
      </c>
    </row>
    <row r="46589" spans="4:5" x14ac:dyDescent="0.25">
      <c r="D46589" s="31">
        <v>-224.74600000000001</v>
      </c>
      <c r="E46589" s="28">
        <v>622.94100000000003</v>
      </c>
    </row>
    <row r="46590" spans="4:5" x14ac:dyDescent="0.25">
      <c r="D46590" s="31">
        <v>-224.73</v>
      </c>
      <c r="E46590" s="28">
        <v>623.02200000000005</v>
      </c>
    </row>
    <row r="46591" spans="4:5" x14ac:dyDescent="0.25">
      <c r="D46591" s="31">
        <v>-224.714</v>
      </c>
      <c r="E46591" s="28">
        <v>623.10199999999998</v>
      </c>
    </row>
    <row r="46592" spans="4:5" x14ac:dyDescent="0.25">
      <c r="D46592" s="31">
        <v>-224.69800000000001</v>
      </c>
      <c r="E46592" s="28">
        <v>623.18299999999999</v>
      </c>
    </row>
    <row r="46593" spans="4:5" x14ac:dyDescent="0.25">
      <c r="D46593" s="31">
        <v>-224.68199999999999</v>
      </c>
      <c r="E46593" s="28">
        <v>623.26300000000003</v>
      </c>
    </row>
    <row r="46594" spans="4:5" x14ac:dyDescent="0.25">
      <c r="D46594" s="31">
        <v>-224.666</v>
      </c>
      <c r="E46594" s="28">
        <v>623.34400000000005</v>
      </c>
    </row>
    <row r="46595" spans="4:5" x14ac:dyDescent="0.25">
      <c r="D46595" s="31">
        <v>-224.65</v>
      </c>
      <c r="E46595" s="28">
        <v>623.42399999999998</v>
      </c>
    </row>
    <row r="46596" spans="4:5" x14ac:dyDescent="0.25">
      <c r="D46596" s="31">
        <v>-224.63399999999999</v>
      </c>
      <c r="E46596" s="28">
        <v>623.50400000000002</v>
      </c>
    </row>
    <row r="46597" spans="4:5" x14ac:dyDescent="0.25">
      <c r="D46597" s="31">
        <v>-224.61799999999999</v>
      </c>
      <c r="E46597" s="28">
        <v>623.58500000000004</v>
      </c>
    </row>
    <row r="46598" spans="4:5" x14ac:dyDescent="0.25">
      <c r="D46598" s="31">
        <v>-224.602</v>
      </c>
      <c r="E46598" s="28">
        <v>623.66499999999996</v>
      </c>
    </row>
    <row r="46599" spans="4:5" x14ac:dyDescent="0.25">
      <c r="D46599" s="31">
        <v>-224.58600000000001</v>
      </c>
      <c r="E46599" s="28">
        <v>623.74599999999998</v>
      </c>
    </row>
    <row r="46600" spans="4:5" x14ac:dyDescent="0.25">
      <c r="D46600" s="31">
        <v>-224.57</v>
      </c>
      <c r="E46600" s="28">
        <v>623.82600000000002</v>
      </c>
    </row>
    <row r="46601" spans="4:5" x14ac:dyDescent="0.25">
      <c r="D46601" s="31">
        <v>-224.554</v>
      </c>
      <c r="E46601" s="28">
        <v>623.90599999999995</v>
      </c>
    </row>
    <row r="46602" spans="4:5" x14ac:dyDescent="0.25">
      <c r="D46602" s="31">
        <v>-224.53800000000001</v>
      </c>
      <c r="E46602" s="28">
        <v>623.98699999999997</v>
      </c>
    </row>
    <row r="46603" spans="4:5" x14ac:dyDescent="0.25">
      <c r="D46603" s="31">
        <v>-224.52199999999999</v>
      </c>
      <c r="E46603" s="28">
        <v>624.06700000000001</v>
      </c>
    </row>
    <row r="46604" spans="4:5" x14ac:dyDescent="0.25">
      <c r="D46604" s="31">
        <v>-224.506</v>
      </c>
      <c r="E46604" s="28">
        <v>624.14800000000002</v>
      </c>
    </row>
    <row r="46605" spans="4:5" x14ac:dyDescent="0.25">
      <c r="D46605" s="31">
        <v>-224.49</v>
      </c>
      <c r="E46605" s="28">
        <v>624.22799999999995</v>
      </c>
    </row>
    <row r="46606" spans="4:5" x14ac:dyDescent="0.25">
      <c r="D46606" s="31">
        <v>-224.47399999999999</v>
      </c>
      <c r="E46606" s="28">
        <v>624.30799999999999</v>
      </c>
    </row>
    <row r="46607" spans="4:5" x14ac:dyDescent="0.25">
      <c r="D46607" s="31">
        <v>-224.458</v>
      </c>
      <c r="E46607" s="28">
        <v>624.38900000000001</v>
      </c>
    </row>
    <row r="46608" spans="4:5" x14ac:dyDescent="0.25">
      <c r="D46608" s="31">
        <v>-224.44200000000001</v>
      </c>
      <c r="E46608" s="28">
        <v>624.46900000000005</v>
      </c>
    </row>
    <row r="46609" spans="4:5" x14ac:dyDescent="0.25">
      <c r="D46609" s="31">
        <v>-224.42599999999999</v>
      </c>
      <c r="E46609" s="28">
        <v>624.54999999999995</v>
      </c>
    </row>
    <row r="46610" spans="4:5" x14ac:dyDescent="0.25">
      <c r="D46610" s="31">
        <v>-224.41</v>
      </c>
      <c r="E46610" s="28">
        <v>624.63</v>
      </c>
    </row>
    <row r="46611" spans="4:5" x14ac:dyDescent="0.25">
      <c r="D46611" s="31">
        <v>-224.39400000000001</v>
      </c>
      <c r="E46611" s="28">
        <v>624.71</v>
      </c>
    </row>
    <row r="46612" spans="4:5" x14ac:dyDescent="0.25">
      <c r="D46612" s="31">
        <v>-224.37799999999999</v>
      </c>
      <c r="E46612" s="28">
        <v>624.79100000000005</v>
      </c>
    </row>
    <row r="46613" spans="4:5" x14ac:dyDescent="0.25">
      <c r="D46613" s="31">
        <v>-224.36199999999999</v>
      </c>
      <c r="E46613" s="28">
        <v>624.87099999999998</v>
      </c>
    </row>
    <row r="46614" spans="4:5" x14ac:dyDescent="0.25">
      <c r="D46614" s="31">
        <v>-224.346</v>
      </c>
      <c r="E46614" s="28">
        <v>624.95100000000002</v>
      </c>
    </row>
    <row r="46615" spans="4:5" x14ac:dyDescent="0.25">
      <c r="D46615" s="31">
        <v>-224.33</v>
      </c>
      <c r="E46615" s="28">
        <v>625.03200000000004</v>
      </c>
    </row>
    <row r="46616" spans="4:5" x14ac:dyDescent="0.25">
      <c r="D46616" s="31">
        <v>-224.31399999999999</v>
      </c>
      <c r="E46616" s="28">
        <v>625.11199999999997</v>
      </c>
    </row>
    <row r="46617" spans="4:5" x14ac:dyDescent="0.25">
      <c r="D46617" s="31">
        <v>-224.298</v>
      </c>
      <c r="E46617" s="28">
        <v>625.19299999999998</v>
      </c>
    </row>
    <row r="46618" spans="4:5" x14ac:dyDescent="0.25">
      <c r="D46618" s="31">
        <v>-224.28200000000001</v>
      </c>
      <c r="E46618" s="28">
        <v>625.27300000000002</v>
      </c>
    </row>
    <row r="46619" spans="4:5" x14ac:dyDescent="0.25">
      <c r="D46619" s="31">
        <v>-224.26599999999999</v>
      </c>
      <c r="E46619" s="28">
        <v>625.35299999999995</v>
      </c>
    </row>
    <row r="46620" spans="4:5" x14ac:dyDescent="0.25">
      <c r="D46620" s="31">
        <v>-224.25</v>
      </c>
      <c r="E46620" s="28">
        <v>625.43399999999997</v>
      </c>
    </row>
    <row r="46621" spans="4:5" x14ac:dyDescent="0.25">
      <c r="D46621" s="31">
        <v>-224.23400000000001</v>
      </c>
      <c r="E46621" s="28">
        <v>625.51400000000001</v>
      </c>
    </row>
    <row r="46622" spans="4:5" x14ac:dyDescent="0.25">
      <c r="D46622" s="31">
        <v>-224.21799999999999</v>
      </c>
      <c r="E46622" s="28">
        <v>625.59400000000005</v>
      </c>
    </row>
    <row r="46623" spans="4:5" x14ac:dyDescent="0.25">
      <c r="D46623" s="31">
        <v>-224.202</v>
      </c>
      <c r="E46623" s="28">
        <v>625.67399999999998</v>
      </c>
    </row>
    <row r="46624" spans="4:5" x14ac:dyDescent="0.25">
      <c r="D46624" s="31">
        <v>-224.18600000000001</v>
      </c>
      <c r="E46624" s="28">
        <v>625.755</v>
      </c>
    </row>
    <row r="46625" spans="4:5" x14ac:dyDescent="0.25">
      <c r="D46625" s="31">
        <v>-224.17</v>
      </c>
      <c r="E46625" s="28">
        <v>625.83500000000004</v>
      </c>
    </row>
    <row r="46626" spans="4:5" x14ac:dyDescent="0.25">
      <c r="D46626" s="31">
        <v>-224.154</v>
      </c>
      <c r="E46626" s="28">
        <v>625.91499999999996</v>
      </c>
    </row>
    <row r="46627" spans="4:5" x14ac:dyDescent="0.25">
      <c r="D46627" s="31">
        <v>-224.13800000000001</v>
      </c>
      <c r="E46627" s="28">
        <v>625.99599999999998</v>
      </c>
    </row>
    <row r="46628" spans="4:5" x14ac:dyDescent="0.25">
      <c r="D46628" s="31">
        <v>-224.12200000000001</v>
      </c>
      <c r="E46628" s="28">
        <v>626.07600000000002</v>
      </c>
    </row>
    <row r="46629" spans="4:5" x14ac:dyDescent="0.25">
      <c r="D46629" s="31">
        <v>-224.10599999999999</v>
      </c>
      <c r="E46629" s="28">
        <v>626.15599999999995</v>
      </c>
    </row>
    <row r="46630" spans="4:5" x14ac:dyDescent="0.25">
      <c r="D46630" s="31">
        <v>-224.09</v>
      </c>
      <c r="E46630" s="28">
        <v>626.23699999999997</v>
      </c>
    </row>
    <row r="46631" spans="4:5" x14ac:dyDescent="0.25">
      <c r="D46631" s="31">
        <v>-224.07400000000001</v>
      </c>
      <c r="E46631" s="28">
        <v>626.31700000000001</v>
      </c>
    </row>
    <row r="46632" spans="4:5" x14ac:dyDescent="0.25">
      <c r="D46632" s="31">
        <v>-224.05799999999999</v>
      </c>
      <c r="E46632" s="28">
        <v>626.39700000000005</v>
      </c>
    </row>
    <row r="46633" spans="4:5" x14ac:dyDescent="0.25">
      <c r="D46633" s="31">
        <v>-224.042</v>
      </c>
      <c r="E46633" s="28">
        <v>626.47699999999998</v>
      </c>
    </row>
    <row r="46634" spans="4:5" x14ac:dyDescent="0.25">
      <c r="D46634" s="31">
        <v>-224.02600000000001</v>
      </c>
      <c r="E46634" s="28">
        <v>626.55799999999999</v>
      </c>
    </row>
    <row r="46635" spans="4:5" x14ac:dyDescent="0.25">
      <c r="D46635" s="31">
        <v>-224.01</v>
      </c>
      <c r="E46635" s="28">
        <v>626.63800000000003</v>
      </c>
    </row>
    <row r="46636" spans="4:5" x14ac:dyDescent="0.25">
      <c r="D46636" s="31">
        <v>-223.994</v>
      </c>
      <c r="E46636" s="28">
        <v>626.71799999999996</v>
      </c>
    </row>
    <row r="46637" spans="4:5" x14ac:dyDescent="0.25">
      <c r="D46637" s="31">
        <v>-223.97800000000001</v>
      </c>
      <c r="E46637" s="28">
        <v>626.798</v>
      </c>
    </row>
    <row r="46638" spans="4:5" x14ac:dyDescent="0.25">
      <c r="D46638" s="31">
        <v>-223.96199999999999</v>
      </c>
      <c r="E46638" s="28">
        <v>626.87900000000002</v>
      </c>
    </row>
    <row r="46639" spans="4:5" x14ac:dyDescent="0.25">
      <c r="D46639" s="31">
        <v>-223.946</v>
      </c>
      <c r="E46639" s="28">
        <v>626.95899999999995</v>
      </c>
    </row>
    <row r="46640" spans="4:5" x14ac:dyDescent="0.25">
      <c r="D46640" s="31">
        <v>-223.93</v>
      </c>
      <c r="E46640" s="28">
        <v>627.03899999999999</v>
      </c>
    </row>
    <row r="46641" spans="4:5" x14ac:dyDescent="0.25">
      <c r="D46641" s="31">
        <v>-223.91399999999999</v>
      </c>
      <c r="E46641" s="28">
        <v>627.11900000000003</v>
      </c>
    </row>
    <row r="46642" spans="4:5" x14ac:dyDescent="0.25">
      <c r="D46642" s="31">
        <v>-223.898</v>
      </c>
      <c r="E46642" s="28">
        <v>627.20000000000005</v>
      </c>
    </row>
    <row r="46643" spans="4:5" x14ac:dyDescent="0.25">
      <c r="D46643" s="31">
        <v>-223.88200000000001</v>
      </c>
      <c r="E46643" s="28">
        <v>627.28</v>
      </c>
    </row>
    <row r="46644" spans="4:5" x14ac:dyDescent="0.25">
      <c r="D46644" s="31">
        <v>-223.86600000000001</v>
      </c>
      <c r="E46644" s="28">
        <v>627.36</v>
      </c>
    </row>
    <row r="46645" spans="4:5" x14ac:dyDescent="0.25">
      <c r="D46645" s="31">
        <v>-223.85</v>
      </c>
      <c r="E46645" s="28">
        <v>627.44000000000005</v>
      </c>
    </row>
    <row r="46646" spans="4:5" x14ac:dyDescent="0.25">
      <c r="D46646" s="31">
        <v>-223.834</v>
      </c>
      <c r="E46646" s="28">
        <v>627.52099999999996</v>
      </c>
    </row>
    <row r="46647" spans="4:5" x14ac:dyDescent="0.25">
      <c r="D46647" s="31">
        <v>-223.81800000000001</v>
      </c>
      <c r="E46647" s="28">
        <v>627.601</v>
      </c>
    </row>
    <row r="46648" spans="4:5" x14ac:dyDescent="0.25">
      <c r="D46648" s="31">
        <v>-223.80199999999999</v>
      </c>
      <c r="E46648" s="28">
        <v>627.68100000000004</v>
      </c>
    </row>
    <row r="46649" spans="4:5" x14ac:dyDescent="0.25">
      <c r="D46649" s="31">
        <v>-223.786</v>
      </c>
      <c r="E46649" s="28">
        <v>627.76099999999997</v>
      </c>
    </row>
    <row r="46650" spans="4:5" x14ac:dyDescent="0.25">
      <c r="D46650" s="31">
        <v>-223.77</v>
      </c>
      <c r="E46650" s="28">
        <v>627.84100000000001</v>
      </c>
    </row>
    <row r="46651" spans="4:5" x14ac:dyDescent="0.25">
      <c r="D46651" s="31">
        <v>-223.75399999999999</v>
      </c>
      <c r="E46651" s="28">
        <v>627.92200000000003</v>
      </c>
    </row>
    <row r="46652" spans="4:5" x14ac:dyDescent="0.25">
      <c r="D46652" s="31">
        <v>-223.738</v>
      </c>
      <c r="E46652" s="28">
        <v>628.00199999999995</v>
      </c>
    </row>
    <row r="46653" spans="4:5" x14ac:dyDescent="0.25">
      <c r="D46653" s="31">
        <v>-223.72200000000001</v>
      </c>
      <c r="E46653" s="28">
        <v>628.08199999999999</v>
      </c>
    </row>
    <row r="46654" spans="4:5" x14ac:dyDescent="0.25">
      <c r="D46654" s="31">
        <v>-223.70599999999999</v>
      </c>
      <c r="E46654" s="28">
        <v>628.16200000000003</v>
      </c>
    </row>
    <row r="46655" spans="4:5" x14ac:dyDescent="0.25">
      <c r="D46655" s="31">
        <v>-223.69</v>
      </c>
      <c r="E46655" s="28">
        <v>628.24199999999996</v>
      </c>
    </row>
    <row r="46656" spans="4:5" x14ac:dyDescent="0.25">
      <c r="D46656" s="31">
        <v>-223.67400000000001</v>
      </c>
      <c r="E46656" s="28">
        <v>628.322</v>
      </c>
    </row>
    <row r="46657" spans="4:5" x14ac:dyDescent="0.25">
      <c r="D46657" s="31">
        <v>-223.65799999999999</v>
      </c>
      <c r="E46657" s="28">
        <v>628.40300000000002</v>
      </c>
    </row>
    <row r="46658" spans="4:5" x14ac:dyDescent="0.25">
      <c r="D46658" s="31">
        <v>-223.642</v>
      </c>
      <c r="E46658" s="28">
        <v>628.48299999999995</v>
      </c>
    </row>
    <row r="46659" spans="4:5" x14ac:dyDescent="0.25">
      <c r="D46659" s="31">
        <v>-223.626</v>
      </c>
      <c r="E46659" s="28">
        <v>628.56299999999999</v>
      </c>
    </row>
    <row r="46660" spans="4:5" x14ac:dyDescent="0.25">
      <c r="D46660" s="31">
        <v>-223.61</v>
      </c>
      <c r="E46660" s="28">
        <v>628.64300000000003</v>
      </c>
    </row>
    <row r="46661" spans="4:5" x14ac:dyDescent="0.25">
      <c r="D46661" s="31">
        <v>-223.59399999999999</v>
      </c>
      <c r="E46661" s="28">
        <v>628.72299999999996</v>
      </c>
    </row>
    <row r="46662" spans="4:5" x14ac:dyDescent="0.25">
      <c r="D46662" s="31">
        <v>-223.578</v>
      </c>
      <c r="E46662" s="28">
        <v>628.803</v>
      </c>
    </row>
    <row r="46663" spans="4:5" x14ac:dyDescent="0.25">
      <c r="D46663" s="31">
        <v>-223.56200000000001</v>
      </c>
      <c r="E46663" s="28">
        <v>628.88300000000004</v>
      </c>
    </row>
    <row r="46664" spans="4:5" x14ac:dyDescent="0.25">
      <c r="D46664" s="31">
        <v>-223.547</v>
      </c>
      <c r="E46664" s="28">
        <v>628.96400000000006</v>
      </c>
    </row>
    <row r="46665" spans="4:5" x14ac:dyDescent="0.25">
      <c r="D46665" s="31">
        <v>-223.53100000000001</v>
      </c>
      <c r="E46665" s="28">
        <v>629.04399999999998</v>
      </c>
    </row>
    <row r="46666" spans="4:5" x14ac:dyDescent="0.25">
      <c r="D46666" s="31">
        <v>-223.51499999999999</v>
      </c>
      <c r="E46666" s="28">
        <v>629.12400000000002</v>
      </c>
    </row>
    <row r="46667" spans="4:5" x14ac:dyDescent="0.25">
      <c r="D46667" s="31">
        <v>-223.499</v>
      </c>
      <c r="E46667" s="28">
        <v>629.20399999999995</v>
      </c>
    </row>
    <row r="46668" spans="4:5" x14ac:dyDescent="0.25">
      <c r="D46668" s="31">
        <v>-223.483</v>
      </c>
      <c r="E46668" s="28">
        <v>629.28399999999999</v>
      </c>
    </row>
    <row r="46669" spans="4:5" x14ac:dyDescent="0.25">
      <c r="D46669" s="31">
        <v>-223.46700000000001</v>
      </c>
      <c r="E46669" s="28">
        <v>629.36400000000003</v>
      </c>
    </row>
    <row r="46670" spans="4:5" x14ac:dyDescent="0.25">
      <c r="D46670" s="31">
        <v>-223.45099999999999</v>
      </c>
      <c r="E46670" s="28">
        <v>629.44399999999996</v>
      </c>
    </row>
    <row r="46671" spans="4:5" x14ac:dyDescent="0.25">
      <c r="D46671" s="31">
        <v>-223.435</v>
      </c>
      <c r="E46671" s="28">
        <v>629.524</v>
      </c>
    </row>
    <row r="46672" spans="4:5" x14ac:dyDescent="0.25">
      <c r="D46672" s="31">
        <v>-223.41900000000001</v>
      </c>
      <c r="E46672" s="28">
        <v>629.60400000000004</v>
      </c>
    </row>
    <row r="46673" spans="4:5" x14ac:dyDescent="0.25">
      <c r="D46673" s="31">
        <v>-223.40299999999999</v>
      </c>
      <c r="E46673" s="28">
        <v>629.68499999999995</v>
      </c>
    </row>
    <row r="46674" spans="4:5" x14ac:dyDescent="0.25">
      <c r="D46674" s="31">
        <v>-223.387</v>
      </c>
      <c r="E46674" s="28">
        <v>629.76499999999999</v>
      </c>
    </row>
    <row r="46675" spans="4:5" x14ac:dyDescent="0.25">
      <c r="D46675" s="31">
        <v>-223.37100000000001</v>
      </c>
      <c r="E46675" s="28">
        <v>629.84500000000003</v>
      </c>
    </row>
    <row r="46676" spans="4:5" x14ac:dyDescent="0.25">
      <c r="D46676" s="31">
        <v>-223.35499999999999</v>
      </c>
      <c r="E46676" s="28">
        <v>629.92499999999995</v>
      </c>
    </row>
    <row r="46677" spans="4:5" x14ac:dyDescent="0.25">
      <c r="D46677" s="31">
        <v>-223.339</v>
      </c>
      <c r="E46677" s="28">
        <v>630.005</v>
      </c>
    </row>
    <row r="46678" spans="4:5" x14ac:dyDescent="0.25">
      <c r="D46678" s="31">
        <v>-223.32300000000001</v>
      </c>
      <c r="E46678" s="28">
        <v>630.08500000000004</v>
      </c>
    </row>
    <row r="46679" spans="4:5" x14ac:dyDescent="0.25">
      <c r="D46679" s="31">
        <v>-223.30699999999999</v>
      </c>
      <c r="E46679" s="28">
        <v>630.16499999999996</v>
      </c>
    </row>
    <row r="46680" spans="4:5" x14ac:dyDescent="0.25">
      <c r="D46680" s="31">
        <v>-223.291</v>
      </c>
      <c r="E46680" s="28">
        <v>630.245</v>
      </c>
    </row>
    <row r="46681" spans="4:5" x14ac:dyDescent="0.25">
      <c r="D46681" s="31">
        <v>-223.27500000000001</v>
      </c>
      <c r="E46681" s="28">
        <v>630.32500000000005</v>
      </c>
    </row>
    <row r="46682" spans="4:5" x14ac:dyDescent="0.25">
      <c r="D46682" s="31">
        <v>-223.25899999999999</v>
      </c>
      <c r="E46682" s="28">
        <v>630.40499999999997</v>
      </c>
    </row>
    <row r="46683" spans="4:5" x14ac:dyDescent="0.25">
      <c r="D46683" s="31">
        <v>-223.24299999999999</v>
      </c>
      <c r="E46683" s="28">
        <v>630.48500000000001</v>
      </c>
    </row>
    <row r="46684" spans="4:5" x14ac:dyDescent="0.25">
      <c r="D46684" s="31">
        <v>-223.227</v>
      </c>
      <c r="E46684" s="28">
        <v>630.56500000000005</v>
      </c>
    </row>
    <row r="46685" spans="4:5" x14ac:dyDescent="0.25">
      <c r="D46685" s="31">
        <v>-223.21100000000001</v>
      </c>
      <c r="E46685" s="28">
        <v>630.64499999999998</v>
      </c>
    </row>
    <row r="46686" spans="4:5" x14ac:dyDescent="0.25">
      <c r="D46686" s="31">
        <v>-223.19499999999999</v>
      </c>
      <c r="E46686" s="28">
        <v>630.72500000000002</v>
      </c>
    </row>
    <row r="46687" spans="4:5" x14ac:dyDescent="0.25">
      <c r="D46687" s="31">
        <v>-223.179</v>
      </c>
      <c r="E46687" s="28">
        <v>630.80499999999995</v>
      </c>
    </row>
    <row r="46688" spans="4:5" x14ac:dyDescent="0.25">
      <c r="D46688" s="31">
        <v>-223.16300000000001</v>
      </c>
      <c r="E46688" s="28">
        <v>630.88499999999999</v>
      </c>
    </row>
    <row r="46689" spans="4:5" x14ac:dyDescent="0.25">
      <c r="D46689" s="31">
        <v>-223.14699999999999</v>
      </c>
      <c r="E46689" s="28">
        <v>630.96500000000003</v>
      </c>
    </row>
    <row r="46690" spans="4:5" x14ac:dyDescent="0.25">
      <c r="D46690" s="31">
        <v>-223.131</v>
      </c>
      <c r="E46690" s="28">
        <v>631.04499999999996</v>
      </c>
    </row>
    <row r="46691" spans="4:5" x14ac:dyDescent="0.25">
      <c r="D46691" s="31">
        <v>-223.11500000000001</v>
      </c>
      <c r="E46691" s="28">
        <v>631.125</v>
      </c>
    </row>
    <row r="46692" spans="4:5" x14ac:dyDescent="0.25">
      <c r="D46692" s="31">
        <v>-223.09899999999999</v>
      </c>
      <c r="E46692" s="28">
        <v>631.20500000000004</v>
      </c>
    </row>
    <row r="46693" spans="4:5" x14ac:dyDescent="0.25">
      <c r="D46693" s="31">
        <v>-223.083</v>
      </c>
      <c r="E46693" s="28">
        <v>631.28499999999997</v>
      </c>
    </row>
    <row r="46694" spans="4:5" x14ac:dyDescent="0.25">
      <c r="D46694" s="31">
        <v>-223.06700000000001</v>
      </c>
      <c r="E46694" s="28">
        <v>631.36500000000001</v>
      </c>
    </row>
    <row r="46695" spans="4:5" x14ac:dyDescent="0.25">
      <c r="D46695" s="31">
        <v>-223.05099999999999</v>
      </c>
      <c r="E46695" s="28">
        <v>631.44500000000005</v>
      </c>
    </row>
    <row r="46696" spans="4:5" x14ac:dyDescent="0.25">
      <c r="D46696" s="31">
        <v>-223.035</v>
      </c>
      <c r="E46696" s="28">
        <v>631.52499999999998</v>
      </c>
    </row>
    <row r="46697" spans="4:5" x14ac:dyDescent="0.25">
      <c r="D46697" s="31">
        <v>-223.01900000000001</v>
      </c>
      <c r="E46697" s="28">
        <v>631.60500000000002</v>
      </c>
    </row>
    <row r="46698" spans="4:5" x14ac:dyDescent="0.25">
      <c r="D46698" s="31">
        <v>-223.00299999999999</v>
      </c>
      <c r="E46698" s="28">
        <v>631.68499999999995</v>
      </c>
    </row>
    <row r="46699" spans="4:5" x14ac:dyDescent="0.25">
      <c r="D46699" s="31">
        <v>-222.98699999999999</v>
      </c>
      <c r="E46699" s="28">
        <v>631.76499999999999</v>
      </c>
    </row>
    <row r="46700" spans="4:5" x14ac:dyDescent="0.25">
      <c r="D46700" s="31">
        <v>-222.971</v>
      </c>
      <c r="E46700" s="28">
        <v>631.84500000000003</v>
      </c>
    </row>
    <row r="46701" spans="4:5" x14ac:dyDescent="0.25">
      <c r="D46701" s="31">
        <v>-222.95500000000001</v>
      </c>
      <c r="E46701" s="28">
        <v>631.92499999999995</v>
      </c>
    </row>
    <row r="46702" spans="4:5" x14ac:dyDescent="0.25">
      <c r="D46702" s="31">
        <v>-222.93899999999999</v>
      </c>
      <c r="E46702" s="28">
        <v>632.005</v>
      </c>
    </row>
    <row r="46703" spans="4:5" x14ac:dyDescent="0.25">
      <c r="D46703" s="31">
        <v>-222.923</v>
      </c>
      <c r="E46703" s="28">
        <v>632.08500000000004</v>
      </c>
    </row>
    <row r="46704" spans="4:5" x14ac:dyDescent="0.25">
      <c r="D46704" s="31">
        <v>-222.90700000000001</v>
      </c>
      <c r="E46704" s="28">
        <v>632.16499999999996</v>
      </c>
    </row>
    <row r="46705" spans="4:5" x14ac:dyDescent="0.25">
      <c r="D46705" s="31">
        <v>-222.89099999999999</v>
      </c>
      <c r="E46705" s="28">
        <v>632.245</v>
      </c>
    </row>
    <row r="46706" spans="4:5" x14ac:dyDescent="0.25">
      <c r="D46706" s="31">
        <v>-222.875</v>
      </c>
      <c r="E46706" s="28">
        <v>632.32500000000005</v>
      </c>
    </row>
    <row r="46707" spans="4:5" x14ac:dyDescent="0.25">
      <c r="D46707" s="31">
        <v>-222.85900000000001</v>
      </c>
      <c r="E46707" s="28">
        <v>632.40499999999997</v>
      </c>
    </row>
    <row r="46708" spans="4:5" x14ac:dyDescent="0.25">
      <c r="D46708" s="31">
        <v>-222.84299999999999</v>
      </c>
      <c r="E46708" s="28">
        <v>632.48400000000004</v>
      </c>
    </row>
    <row r="46709" spans="4:5" x14ac:dyDescent="0.25">
      <c r="D46709" s="31">
        <v>-222.827</v>
      </c>
      <c r="E46709" s="28">
        <v>632.56399999999996</v>
      </c>
    </row>
    <row r="46710" spans="4:5" x14ac:dyDescent="0.25">
      <c r="D46710" s="31">
        <v>-222.81100000000001</v>
      </c>
      <c r="E46710" s="28">
        <v>632.64400000000001</v>
      </c>
    </row>
    <row r="46711" spans="4:5" x14ac:dyDescent="0.25">
      <c r="D46711" s="31">
        <v>-222.79499999999999</v>
      </c>
      <c r="E46711" s="28">
        <v>632.72400000000005</v>
      </c>
    </row>
    <row r="46712" spans="4:5" x14ac:dyDescent="0.25">
      <c r="D46712" s="31">
        <v>-222.779</v>
      </c>
      <c r="E46712" s="28">
        <v>632.80399999999997</v>
      </c>
    </row>
    <row r="46713" spans="4:5" x14ac:dyDescent="0.25">
      <c r="D46713" s="31">
        <v>-222.76300000000001</v>
      </c>
      <c r="E46713" s="28">
        <v>632.88400000000001</v>
      </c>
    </row>
    <row r="46714" spans="4:5" x14ac:dyDescent="0.25">
      <c r="D46714" s="31">
        <v>-222.74700000000001</v>
      </c>
      <c r="E46714" s="28">
        <v>632.96400000000006</v>
      </c>
    </row>
    <row r="46715" spans="4:5" x14ac:dyDescent="0.25">
      <c r="D46715" s="31">
        <v>-222.73099999999999</v>
      </c>
      <c r="E46715" s="28">
        <v>633.04399999999998</v>
      </c>
    </row>
    <row r="46716" spans="4:5" x14ac:dyDescent="0.25">
      <c r="D46716" s="31">
        <v>-222.715</v>
      </c>
      <c r="E46716" s="28">
        <v>633.12400000000002</v>
      </c>
    </row>
    <row r="46717" spans="4:5" x14ac:dyDescent="0.25">
      <c r="D46717" s="31">
        <v>-222.69900000000001</v>
      </c>
      <c r="E46717" s="28">
        <v>633.20299999999997</v>
      </c>
    </row>
    <row r="46718" spans="4:5" x14ac:dyDescent="0.25">
      <c r="D46718" s="31">
        <v>-222.68299999999999</v>
      </c>
      <c r="E46718" s="28">
        <v>633.28300000000002</v>
      </c>
    </row>
    <row r="46719" spans="4:5" x14ac:dyDescent="0.25">
      <c r="D46719" s="31">
        <v>-222.667</v>
      </c>
      <c r="E46719" s="28">
        <v>633.36300000000006</v>
      </c>
    </row>
    <row r="46720" spans="4:5" x14ac:dyDescent="0.25">
      <c r="D46720" s="31">
        <v>-222.65100000000001</v>
      </c>
      <c r="E46720" s="28">
        <v>633.44299999999998</v>
      </c>
    </row>
    <row r="46721" spans="4:5" x14ac:dyDescent="0.25">
      <c r="D46721" s="31">
        <v>-222.63499999999999</v>
      </c>
      <c r="E46721" s="28">
        <v>633.52300000000002</v>
      </c>
    </row>
    <row r="46722" spans="4:5" x14ac:dyDescent="0.25">
      <c r="D46722" s="31">
        <v>-222.619</v>
      </c>
      <c r="E46722" s="28">
        <v>633.60299999999995</v>
      </c>
    </row>
    <row r="46723" spans="4:5" x14ac:dyDescent="0.25">
      <c r="D46723" s="31">
        <v>-222.60300000000001</v>
      </c>
      <c r="E46723" s="28">
        <v>633.68200000000002</v>
      </c>
    </row>
    <row r="46724" spans="4:5" x14ac:dyDescent="0.25">
      <c r="D46724" s="31">
        <v>-222.58699999999999</v>
      </c>
      <c r="E46724" s="28">
        <v>633.76199999999994</v>
      </c>
    </row>
    <row r="46725" spans="4:5" x14ac:dyDescent="0.25">
      <c r="D46725" s="31">
        <v>-222.571</v>
      </c>
      <c r="E46725" s="28">
        <v>633.84199999999998</v>
      </c>
    </row>
    <row r="46726" spans="4:5" x14ac:dyDescent="0.25">
      <c r="D46726" s="31">
        <v>-222.55500000000001</v>
      </c>
      <c r="E46726" s="28">
        <v>633.92200000000003</v>
      </c>
    </row>
    <row r="46727" spans="4:5" x14ac:dyDescent="0.25">
      <c r="D46727" s="31">
        <v>-222.53899999999999</v>
      </c>
      <c r="E46727" s="28">
        <v>634.00199999999995</v>
      </c>
    </row>
    <row r="46728" spans="4:5" x14ac:dyDescent="0.25">
      <c r="D46728" s="31">
        <v>-222.523</v>
      </c>
      <c r="E46728" s="28">
        <v>634.08199999999999</v>
      </c>
    </row>
    <row r="46729" spans="4:5" x14ac:dyDescent="0.25">
      <c r="D46729" s="31">
        <v>-222.50700000000001</v>
      </c>
      <c r="E46729" s="28">
        <v>634.16099999999994</v>
      </c>
    </row>
    <row r="46730" spans="4:5" x14ac:dyDescent="0.25">
      <c r="D46730" s="31">
        <v>-222.49100000000001</v>
      </c>
      <c r="E46730" s="28">
        <v>634.24099999999999</v>
      </c>
    </row>
    <row r="46731" spans="4:5" x14ac:dyDescent="0.25">
      <c r="D46731" s="31">
        <v>-222.47499999999999</v>
      </c>
      <c r="E46731" s="28">
        <v>634.32100000000003</v>
      </c>
    </row>
    <row r="46732" spans="4:5" x14ac:dyDescent="0.25">
      <c r="D46732" s="31">
        <v>-222.459</v>
      </c>
      <c r="E46732" s="28">
        <v>634.40099999999995</v>
      </c>
    </row>
    <row r="46733" spans="4:5" x14ac:dyDescent="0.25">
      <c r="D46733" s="31">
        <v>-222.44300000000001</v>
      </c>
      <c r="E46733" s="28">
        <v>634.48099999999999</v>
      </c>
    </row>
    <row r="46734" spans="4:5" x14ac:dyDescent="0.25">
      <c r="D46734" s="31">
        <v>-222.42699999999999</v>
      </c>
      <c r="E46734" s="28">
        <v>634.55999999999995</v>
      </c>
    </row>
    <row r="46735" spans="4:5" x14ac:dyDescent="0.25">
      <c r="D46735" s="31">
        <v>-222.411</v>
      </c>
      <c r="E46735" s="28">
        <v>634.64</v>
      </c>
    </row>
    <row r="46736" spans="4:5" x14ac:dyDescent="0.25">
      <c r="D46736" s="31">
        <v>-222.39500000000001</v>
      </c>
      <c r="E46736" s="28">
        <v>634.72</v>
      </c>
    </row>
    <row r="46737" spans="4:5" x14ac:dyDescent="0.25">
      <c r="D46737" s="31">
        <v>-222.37899999999999</v>
      </c>
      <c r="E46737" s="28">
        <v>634.79999999999995</v>
      </c>
    </row>
    <row r="46738" spans="4:5" x14ac:dyDescent="0.25">
      <c r="D46738" s="31">
        <v>-222.363</v>
      </c>
      <c r="E46738" s="28">
        <v>634.87900000000002</v>
      </c>
    </row>
    <row r="46739" spans="4:5" x14ac:dyDescent="0.25">
      <c r="D46739" s="31">
        <v>-222.34700000000001</v>
      </c>
      <c r="E46739" s="28">
        <v>634.95899999999995</v>
      </c>
    </row>
    <row r="46740" spans="4:5" x14ac:dyDescent="0.25">
      <c r="D46740" s="31">
        <v>-222.33099999999999</v>
      </c>
      <c r="E46740" s="28">
        <v>635.03899999999999</v>
      </c>
    </row>
    <row r="46741" spans="4:5" x14ac:dyDescent="0.25">
      <c r="D46741" s="31">
        <v>-222.315</v>
      </c>
      <c r="E46741" s="28">
        <v>635.11900000000003</v>
      </c>
    </row>
    <row r="46742" spans="4:5" x14ac:dyDescent="0.25">
      <c r="D46742" s="31">
        <v>-222.29900000000001</v>
      </c>
      <c r="E46742" s="28">
        <v>635.19799999999998</v>
      </c>
    </row>
    <row r="46743" spans="4:5" x14ac:dyDescent="0.25">
      <c r="D46743" s="31">
        <v>-222.28299999999999</v>
      </c>
      <c r="E46743" s="28">
        <v>635.27800000000002</v>
      </c>
    </row>
    <row r="46744" spans="4:5" x14ac:dyDescent="0.25">
      <c r="D46744" s="31">
        <v>-222.267</v>
      </c>
      <c r="E46744" s="28">
        <v>635.35799999999995</v>
      </c>
    </row>
    <row r="46745" spans="4:5" x14ac:dyDescent="0.25">
      <c r="D46745" s="31">
        <v>-222.251</v>
      </c>
      <c r="E46745" s="28">
        <v>635.43799999999999</v>
      </c>
    </row>
    <row r="46746" spans="4:5" x14ac:dyDescent="0.25">
      <c r="D46746" s="31">
        <v>-222.23500000000001</v>
      </c>
      <c r="E46746" s="28">
        <v>635.51700000000005</v>
      </c>
    </row>
    <row r="46747" spans="4:5" x14ac:dyDescent="0.25">
      <c r="D46747" s="31">
        <v>-222.21899999999999</v>
      </c>
      <c r="E46747" s="28">
        <v>635.59699999999998</v>
      </c>
    </row>
    <row r="46748" spans="4:5" x14ac:dyDescent="0.25">
      <c r="D46748" s="31">
        <v>-222.203</v>
      </c>
      <c r="E46748" s="28">
        <v>635.67700000000002</v>
      </c>
    </row>
    <row r="46749" spans="4:5" x14ac:dyDescent="0.25">
      <c r="D46749" s="31">
        <v>-222.18700000000001</v>
      </c>
      <c r="E46749" s="28">
        <v>635.75599999999997</v>
      </c>
    </row>
    <row r="46750" spans="4:5" x14ac:dyDescent="0.25">
      <c r="D46750" s="31">
        <v>-222.17099999999999</v>
      </c>
      <c r="E46750" s="28">
        <v>635.83600000000001</v>
      </c>
    </row>
    <row r="46751" spans="4:5" x14ac:dyDescent="0.25">
      <c r="D46751" s="31">
        <v>-222.155</v>
      </c>
      <c r="E46751" s="28">
        <v>635.91600000000005</v>
      </c>
    </row>
    <row r="46752" spans="4:5" x14ac:dyDescent="0.25">
      <c r="D46752" s="31">
        <v>-222.13900000000001</v>
      </c>
      <c r="E46752" s="28">
        <v>635.99599999999998</v>
      </c>
    </row>
    <row r="46753" spans="4:5" x14ac:dyDescent="0.25">
      <c r="D46753" s="31">
        <v>-222.12299999999999</v>
      </c>
      <c r="E46753" s="28">
        <v>636.07500000000005</v>
      </c>
    </row>
    <row r="46754" spans="4:5" x14ac:dyDescent="0.25">
      <c r="D46754" s="31">
        <v>-222.107</v>
      </c>
      <c r="E46754" s="28">
        <v>636.15499999999997</v>
      </c>
    </row>
    <row r="46755" spans="4:5" x14ac:dyDescent="0.25">
      <c r="D46755" s="31">
        <v>-222.09100000000001</v>
      </c>
      <c r="E46755" s="28">
        <v>636.23500000000001</v>
      </c>
    </row>
    <row r="46756" spans="4:5" x14ac:dyDescent="0.25">
      <c r="D46756" s="31">
        <v>-222.07499999999999</v>
      </c>
      <c r="E46756" s="28">
        <v>636.31399999999996</v>
      </c>
    </row>
    <row r="46757" spans="4:5" x14ac:dyDescent="0.25">
      <c r="D46757" s="31">
        <v>-222.059</v>
      </c>
      <c r="E46757" s="28">
        <v>636.39400000000001</v>
      </c>
    </row>
    <row r="46758" spans="4:5" x14ac:dyDescent="0.25">
      <c r="D46758" s="31">
        <v>-222.04300000000001</v>
      </c>
      <c r="E46758" s="28">
        <v>636.47400000000005</v>
      </c>
    </row>
    <row r="46759" spans="4:5" x14ac:dyDescent="0.25">
      <c r="D46759" s="31">
        <v>-222.02699999999999</v>
      </c>
      <c r="E46759" s="28">
        <v>636.553</v>
      </c>
    </row>
    <row r="46760" spans="4:5" x14ac:dyDescent="0.25">
      <c r="D46760" s="31">
        <v>-222.011</v>
      </c>
      <c r="E46760" s="28">
        <v>636.63300000000004</v>
      </c>
    </row>
    <row r="46761" spans="4:5" x14ac:dyDescent="0.25">
      <c r="D46761" s="31">
        <v>-221.995</v>
      </c>
      <c r="E46761" s="28">
        <v>636.71299999999997</v>
      </c>
    </row>
    <row r="46762" spans="4:5" x14ac:dyDescent="0.25">
      <c r="D46762" s="31">
        <v>-221.97900000000001</v>
      </c>
      <c r="E46762" s="28">
        <v>636.79200000000003</v>
      </c>
    </row>
    <row r="46763" spans="4:5" x14ac:dyDescent="0.25">
      <c r="D46763" s="31">
        <v>-221.96299999999999</v>
      </c>
      <c r="E46763" s="28">
        <v>636.87199999999996</v>
      </c>
    </row>
    <row r="46764" spans="4:5" x14ac:dyDescent="0.25">
      <c r="D46764" s="31">
        <v>-221.947</v>
      </c>
      <c r="E46764" s="28">
        <v>636.95100000000002</v>
      </c>
    </row>
    <row r="46765" spans="4:5" x14ac:dyDescent="0.25">
      <c r="D46765" s="31">
        <v>-221.93100000000001</v>
      </c>
      <c r="E46765" s="28">
        <v>637.03099999999995</v>
      </c>
    </row>
    <row r="46766" spans="4:5" x14ac:dyDescent="0.25">
      <c r="D46766" s="31">
        <v>-221.91499999999999</v>
      </c>
      <c r="E46766" s="28">
        <v>637.11099999999999</v>
      </c>
    </row>
    <row r="46767" spans="4:5" x14ac:dyDescent="0.25">
      <c r="D46767" s="31">
        <v>-221.899</v>
      </c>
      <c r="E46767" s="28">
        <v>637.19000000000005</v>
      </c>
    </row>
    <row r="46768" spans="4:5" x14ac:dyDescent="0.25">
      <c r="D46768" s="31">
        <v>-221.88300000000001</v>
      </c>
      <c r="E46768" s="28">
        <v>637.27</v>
      </c>
    </row>
    <row r="46769" spans="4:5" x14ac:dyDescent="0.25">
      <c r="D46769" s="31">
        <v>-221.86699999999999</v>
      </c>
      <c r="E46769" s="28">
        <v>637.34900000000005</v>
      </c>
    </row>
    <row r="46770" spans="4:5" x14ac:dyDescent="0.25">
      <c r="D46770" s="31">
        <v>-221.851</v>
      </c>
      <c r="E46770" s="28">
        <v>637.42899999999997</v>
      </c>
    </row>
    <row r="46771" spans="4:5" x14ac:dyDescent="0.25">
      <c r="D46771" s="31">
        <v>-221.83500000000001</v>
      </c>
      <c r="E46771" s="28">
        <v>637.50900000000001</v>
      </c>
    </row>
    <row r="46772" spans="4:5" x14ac:dyDescent="0.25">
      <c r="D46772" s="31">
        <v>-221.81899999999999</v>
      </c>
      <c r="E46772" s="28">
        <v>637.58799999999997</v>
      </c>
    </row>
    <row r="46773" spans="4:5" x14ac:dyDescent="0.25">
      <c r="D46773" s="31">
        <v>-221.803</v>
      </c>
      <c r="E46773" s="28">
        <v>637.66800000000001</v>
      </c>
    </row>
    <row r="46774" spans="4:5" x14ac:dyDescent="0.25">
      <c r="D46774" s="31">
        <v>-221.78700000000001</v>
      </c>
      <c r="E46774" s="28">
        <v>637.74699999999996</v>
      </c>
    </row>
    <row r="46775" spans="4:5" x14ac:dyDescent="0.25">
      <c r="D46775" s="31">
        <v>-221.77099999999999</v>
      </c>
      <c r="E46775" s="28">
        <v>637.827</v>
      </c>
    </row>
    <row r="46776" spans="4:5" x14ac:dyDescent="0.25">
      <c r="D46776" s="31">
        <v>-221.755</v>
      </c>
      <c r="E46776" s="28">
        <v>637.90599999999995</v>
      </c>
    </row>
    <row r="46777" spans="4:5" x14ac:dyDescent="0.25">
      <c r="D46777" s="31">
        <v>-221.74</v>
      </c>
      <c r="E46777" s="28">
        <v>637.98599999999999</v>
      </c>
    </row>
    <row r="46778" spans="4:5" x14ac:dyDescent="0.25">
      <c r="D46778" s="31">
        <v>-221.72399999999999</v>
      </c>
      <c r="E46778" s="28">
        <v>638.06600000000003</v>
      </c>
    </row>
    <row r="46779" spans="4:5" x14ac:dyDescent="0.25">
      <c r="D46779" s="31">
        <v>-221.708</v>
      </c>
      <c r="E46779" s="28">
        <v>638.14499999999998</v>
      </c>
    </row>
    <row r="46780" spans="4:5" x14ac:dyDescent="0.25">
      <c r="D46780" s="31">
        <v>-221.69200000000001</v>
      </c>
      <c r="E46780" s="28">
        <v>638.22500000000002</v>
      </c>
    </row>
    <row r="46781" spans="4:5" x14ac:dyDescent="0.25">
      <c r="D46781" s="31">
        <v>-221.67599999999999</v>
      </c>
      <c r="E46781" s="28">
        <v>638.30399999999997</v>
      </c>
    </row>
    <row r="46782" spans="4:5" x14ac:dyDescent="0.25">
      <c r="D46782" s="31">
        <v>-221.66</v>
      </c>
      <c r="E46782" s="28">
        <v>638.38400000000001</v>
      </c>
    </row>
    <row r="46783" spans="4:5" x14ac:dyDescent="0.25">
      <c r="D46783" s="31">
        <v>-221.64400000000001</v>
      </c>
      <c r="E46783" s="28">
        <v>638.46299999999997</v>
      </c>
    </row>
    <row r="46784" spans="4:5" x14ac:dyDescent="0.25">
      <c r="D46784" s="31">
        <v>-221.62799999999999</v>
      </c>
      <c r="E46784" s="28">
        <v>638.54300000000001</v>
      </c>
    </row>
    <row r="46785" spans="4:5" x14ac:dyDescent="0.25">
      <c r="D46785" s="31">
        <v>-221.61199999999999</v>
      </c>
      <c r="E46785" s="28">
        <v>638.62199999999996</v>
      </c>
    </row>
    <row r="46786" spans="4:5" x14ac:dyDescent="0.25">
      <c r="D46786" s="31">
        <v>-221.596</v>
      </c>
      <c r="E46786" s="28">
        <v>638.702</v>
      </c>
    </row>
    <row r="46787" spans="4:5" x14ac:dyDescent="0.25">
      <c r="D46787" s="31">
        <v>-221.58</v>
      </c>
      <c r="E46787" s="28">
        <v>638.78099999999995</v>
      </c>
    </row>
    <row r="46788" spans="4:5" x14ac:dyDescent="0.25">
      <c r="D46788" s="31">
        <v>-221.56399999999999</v>
      </c>
      <c r="E46788" s="28">
        <v>638.86099999999999</v>
      </c>
    </row>
    <row r="46789" spans="4:5" x14ac:dyDescent="0.25">
      <c r="D46789" s="31">
        <v>-221.548</v>
      </c>
      <c r="E46789" s="28">
        <v>638.94000000000005</v>
      </c>
    </row>
    <row r="46790" spans="4:5" x14ac:dyDescent="0.25">
      <c r="D46790" s="31">
        <v>-221.53200000000001</v>
      </c>
      <c r="E46790" s="28">
        <v>639.02</v>
      </c>
    </row>
    <row r="46791" spans="4:5" x14ac:dyDescent="0.25">
      <c r="D46791" s="31">
        <v>-221.51599999999999</v>
      </c>
      <c r="E46791" s="28">
        <v>639.09900000000005</v>
      </c>
    </row>
    <row r="46792" spans="4:5" x14ac:dyDescent="0.25">
      <c r="D46792" s="31">
        <v>-221.5</v>
      </c>
      <c r="E46792" s="28">
        <v>639.17899999999997</v>
      </c>
    </row>
    <row r="46793" spans="4:5" x14ac:dyDescent="0.25">
      <c r="D46793" s="31">
        <v>-221.48400000000001</v>
      </c>
      <c r="E46793" s="28">
        <v>639.25800000000004</v>
      </c>
    </row>
    <row r="46794" spans="4:5" x14ac:dyDescent="0.25">
      <c r="D46794" s="31">
        <v>-221.46799999999999</v>
      </c>
      <c r="E46794" s="28">
        <v>639.33799999999997</v>
      </c>
    </row>
    <row r="46795" spans="4:5" x14ac:dyDescent="0.25">
      <c r="D46795" s="31">
        <v>-221.452</v>
      </c>
      <c r="E46795" s="28">
        <v>639.41700000000003</v>
      </c>
    </row>
    <row r="46796" spans="4:5" x14ac:dyDescent="0.25">
      <c r="D46796" s="31">
        <v>-221.43600000000001</v>
      </c>
      <c r="E46796" s="28">
        <v>639.49699999999996</v>
      </c>
    </row>
    <row r="46797" spans="4:5" x14ac:dyDescent="0.25">
      <c r="D46797" s="31">
        <v>-221.42</v>
      </c>
      <c r="E46797" s="28">
        <v>639.57600000000002</v>
      </c>
    </row>
    <row r="46798" spans="4:5" x14ac:dyDescent="0.25">
      <c r="D46798" s="31">
        <v>-221.404</v>
      </c>
      <c r="E46798" s="28">
        <v>639.65499999999997</v>
      </c>
    </row>
    <row r="46799" spans="4:5" x14ac:dyDescent="0.25">
      <c r="D46799" s="31">
        <v>-221.38800000000001</v>
      </c>
      <c r="E46799" s="28">
        <v>639.73500000000001</v>
      </c>
    </row>
    <row r="46800" spans="4:5" x14ac:dyDescent="0.25">
      <c r="D46800" s="31">
        <v>-221.37200000000001</v>
      </c>
      <c r="E46800" s="28">
        <v>639.81399999999996</v>
      </c>
    </row>
    <row r="46801" spans="4:5" x14ac:dyDescent="0.25">
      <c r="D46801" s="31">
        <v>-221.35599999999999</v>
      </c>
      <c r="E46801" s="28">
        <v>639.89400000000001</v>
      </c>
    </row>
    <row r="46802" spans="4:5" x14ac:dyDescent="0.25">
      <c r="D46802" s="31">
        <v>-221.34</v>
      </c>
      <c r="E46802" s="28">
        <v>639.97299999999996</v>
      </c>
    </row>
    <row r="46803" spans="4:5" x14ac:dyDescent="0.25">
      <c r="D46803" s="31">
        <v>-221.32400000000001</v>
      </c>
      <c r="E46803" s="28">
        <v>640.05200000000002</v>
      </c>
    </row>
    <row r="46804" spans="4:5" x14ac:dyDescent="0.25">
      <c r="D46804" s="31">
        <v>-221.30799999999999</v>
      </c>
      <c r="E46804" s="28">
        <v>640.13199999999995</v>
      </c>
    </row>
    <row r="46805" spans="4:5" x14ac:dyDescent="0.25">
      <c r="D46805" s="31">
        <v>-221.292</v>
      </c>
      <c r="E46805" s="28">
        <v>640.21100000000001</v>
      </c>
    </row>
    <row r="46806" spans="4:5" x14ac:dyDescent="0.25">
      <c r="D46806" s="31">
        <v>-221.27600000000001</v>
      </c>
      <c r="E46806" s="28">
        <v>640.29100000000005</v>
      </c>
    </row>
    <row r="46807" spans="4:5" x14ac:dyDescent="0.25">
      <c r="D46807" s="31">
        <v>-221.26</v>
      </c>
      <c r="E46807" s="28">
        <v>640.37</v>
      </c>
    </row>
    <row r="46808" spans="4:5" x14ac:dyDescent="0.25">
      <c r="D46808" s="31">
        <v>-221.244</v>
      </c>
      <c r="E46808" s="28">
        <v>640.44899999999996</v>
      </c>
    </row>
    <row r="46809" spans="4:5" x14ac:dyDescent="0.25">
      <c r="D46809" s="31">
        <v>-221.22800000000001</v>
      </c>
      <c r="E46809" s="28">
        <v>640.529</v>
      </c>
    </row>
    <row r="46810" spans="4:5" x14ac:dyDescent="0.25">
      <c r="D46810" s="31">
        <v>-221.21199999999999</v>
      </c>
      <c r="E46810" s="28">
        <v>640.60799999999995</v>
      </c>
    </row>
    <row r="46811" spans="4:5" x14ac:dyDescent="0.25">
      <c r="D46811" s="31">
        <v>-221.196</v>
      </c>
      <c r="E46811" s="28">
        <v>640.68799999999999</v>
      </c>
    </row>
    <row r="46812" spans="4:5" x14ac:dyDescent="0.25">
      <c r="D46812" s="31">
        <v>-221.18</v>
      </c>
      <c r="E46812" s="28">
        <v>640.76700000000005</v>
      </c>
    </row>
    <row r="46813" spans="4:5" x14ac:dyDescent="0.25">
      <c r="D46813" s="31">
        <v>-221.16399999999999</v>
      </c>
      <c r="E46813" s="28">
        <v>640.846</v>
      </c>
    </row>
    <row r="46814" spans="4:5" x14ac:dyDescent="0.25">
      <c r="D46814" s="31">
        <v>-221.148</v>
      </c>
      <c r="E46814" s="28">
        <v>640.92600000000004</v>
      </c>
    </row>
    <row r="46815" spans="4:5" x14ac:dyDescent="0.25">
      <c r="D46815" s="31">
        <v>-221.13200000000001</v>
      </c>
      <c r="E46815" s="28">
        <v>641.005</v>
      </c>
    </row>
    <row r="46816" spans="4:5" x14ac:dyDescent="0.25">
      <c r="D46816" s="31">
        <v>-221.11600000000001</v>
      </c>
      <c r="E46816" s="28">
        <v>641.08399999999995</v>
      </c>
    </row>
    <row r="46817" spans="4:5" x14ac:dyDescent="0.25">
      <c r="D46817" s="31">
        <v>-221.1</v>
      </c>
      <c r="E46817" s="28">
        <v>641.16399999999999</v>
      </c>
    </row>
    <row r="46818" spans="4:5" x14ac:dyDescent="0.25">
      <c r="D46818" s="31">
        <v>-221.084</v>
      </c>
      <c r="E46818" s="28">
        <v>641.24300000000005</v>
      </c>
    </row>
    <row r="46819" spans="4:5" x14ac:dyDescent="0.25">
      <c r="D46819" s="31">
        <v>-221.06800000000001</v>
      </c>
      <c r="E46819" s="28">
        <v>641.322</v>
      </c>
    </row>
    <row r="46820" spans="4:5" x14ac:dyDescent="0.25">
      <c r="D46820" s="31">
        <v>-221.05199999999999</v>
      </c>
      <c r="E46820" s="28">
        <v>641.40200000000004</v>
      </c>
    </row>
    <row r="46821" spans="4:5" x14ac:dyDescent="0.25">
      <c r="D46821" s="31">
        <v>-221.036</v>
      </c>
      <c r="E46821" s="28">
        <v>641.48099999999999</v>
      </c>
    </row>
    <row r="46822" spans="4:5" x14ac:dyDescent="0.25">
      <c r="D46822" s="31">
        <v>-221.02</v>
      </c>
      <c r="E46822" s="28">
        <v>641.55999999999995</v>
      </c>
    </row>
    <row r="46823" spans="4:5" x14ac:dyDescent="0.25">
      <c r="D46823" s="31">
        <v>-221.00399999999999</v>
      </c>
      <c r="E46823" s="28">
        <v>641.64</v>
      </c>
    </row>
    <row r="46824" spans="4:5" x14ac:dyDescent="0.25">
      <c r="D46824" s="31">
        <v>-220.988</v>
      </c>
      <c r="E46824" s="28">
        <v>641.71900000000005</v>
      </c>
    </row>
    <row r="46825" spans="4:5" x14ac:dyDescent="0.25">
      <c r="D46825" s="31">
        <v>-220.97200000000001</v>
      </c>
      <c r="E46825" s="28">
        <v>641.798</v>
      </c>
    </row>
    <row r="46826" spans="4:5" x14ac:dyDescent="0.25">
      <c r="D46826" s="31">
        <v>-220.95599999999999</v>
      </c>
      <c r="E46826" s="28">
        <v>641.87699999999995</v>
      </c>
    </row>
    <row r="46827" spans="4:5" x14ac:dyDescent="0.25">
      <c r="D46827" s="31">
        <v>-220.94</v>
      </c>
      <c r="E46827" s="28">
        <v>641.95699999999999</v>
      </c>
    </row>
    <row r="46828" spans="4:5" x14ac:dyDescent="0.25">
      <c r="D46828" s="31">
        <v>-220.92400000000001</v>
      </c>
      <c r="E46828" s="28">
        <v>642.03599999999994</v>
      </c>
    </row>
    <row r="46829" spans="4:5" x14ac:dyDescent="0.25">
      <c r="D46829" s="31">
        <v>-220.90799999999999</v>
      </c>
      <c r="E46829" s="28">
        <v>642.11500000000001</v>
      </c>
    </row>
    <row r="46830" spans="4:5" x14ac:dyDescent="0.25">
      <c r="D46830" s="31">
        <v>-220.892</v>
      </c>
      <c r="E46830" s="28">
        <v>642.19500000000005</v>
      </c>
    </row>
    <row r="46831" spans="4:5" x14ac:dyDescent="0.25">
      <c r="D46831" s="31">
        <v>-220.876</v>
      </c>
      <c r="E46831" s="28">
        <v>642.274</v>
      </c>
    </row>
    <row r="46832" spans="4:5" x14ac:dyDescent="0.25">
      <c r="D46832" s="31">
        <v>-220.86</v>
      </c>
      <c r="E46832" s="28">
        <v>642.35299999999995</v>
      </c>
    </row>
    <row r="46833" spans="4:5" x14ac:dyDescent="0.25">
      <c r="D46833" s="31">
        <v>-220.84399999999999</v>
      </c>
      <c r="E46833" s="28">
        <v>642.43200000000002</v>
      </c>
    </row>
    <row r="46834" spans="4:5" x14ac:dyDescent="0.25">
      <c r="D46834" s="31">
        <v>-220.828</v>
      </c>
      <c r="E46834" s="28">
        <v>642.51099999999997</v>
      </c>
    </row>
    <row r="46835" spans="4:5" x14ac:dyDescent="0.25">
      <c r="D46835" s="31">
        <v>-220.81200000000001</v>
      </c>
      <c r="E46835" s="28">
        <v>642.59100000000001</v>
      </c>
    </row>
    <row r="46836" spans="4:5" x14ac:dyDescent="0.25">
      <c r="D46836" s="31">
        <v>-220.79599999999999</v>
      </c>
      <c r="E46836" s="28">
        <v>642.66999999999996</v>
      </c>
    </row>
    <row r="46837" spans="4:5" x14ac:dyDescent="0.25">
      <c r="D46837" s="31">
        <v>-220.78</v>
      </c>
      <c r="E46837" s="28">
        <v>642.74900000000002</v>
      </c>
    </row>
    <row r="46838" spans="4:5" x14ac:dyDescent="0.25">
      <c r="D46838" s="31">
        <v>-220.76400000000001</v>
      </c>
      <c r="E46838" s="28">
        <v>642.82799999999997</v>
      </c>
    </row>
    <row r="46839" spans="4:5" x14ac:dyDescent="0.25">
      <c r="D46839" s="31">
        <v>-220.74799999999999</v>
      </c>
      <c r="E46839" s="28">
        <v>642.90800000000002</v>
      </c>
    </row>
    <row r="46840" spans="4:5" x14ac:dyDescent="0.25">
      <c r="D46840" s="31">
        <v>-220.732</v>
      </c>
      <c r="E46840" s="28">
        <v>642.98699999999997</v>
      </c>
    </row>
    <row r="46841" spans="4:5" x14ac:dyDescent="0.25">
      <c r="D46841" s="31">
        <v>-220.71600000000001</v>
      </c>
      <c r="E46841" s="28">
        <v>643.06600000000003</v>
      </c>
    </row>
    <row r="46842" spans="4:5" x14ac:dyDescent="0.25">
      <c r="D46842" s="31">
        <v>-220.7</v>
      </c>
      <c r="E46842" s="28">
        <v>643.14499999999998</v>
      </c>
    </row>
    <row r="46843" spans="4:5" x14ac:dyDescent="0.25">
      <c r="D46843" s="31">
        <v>-220.684</v>
      </c>
      <c r="E46843" s="28">
        <v>643.22400000000005</v>
      </c>
    </row>
    <row r="46844" spans="4:5" x14ac:dyDescent="0.25">
      <c r="D46844" s="31">
        <v>-220.66800000000001</v>
      </c>
      <c r="E46844" s="28">
        <v>643.30399999999997</v>
      </c>
    </row>
    <row r="46845" spans="4:5" x14ac:dyDescent="0.25">
      <c r="D46845" s="31">
        <v>-220.65199999999999</v>
      </c>
      <c r="E46845" s="28">
        <v>643.38300000000004</v>
      </c>
    </row>
    <row r="46846" spans="4:5" x14ac:dyDescent="0.25">
      <c r="D46846" s="31">
        <v>-220.636</v>
      </c>
      <c r="E46846" s="28">
        <v>643.46199999999999</v>
      </c>
    </row>
    <row r="46847" spans="4:5" x14ac:dyDescent="0.25">
      <c r="D46847" s="31">
        <v>-220.62</v>
      </c>
      <c r="E46847" s="28">
        <v>643.54100000000005</v>
      </c>
    </row>
    <row r="46848" spans="4:5" x14ac:dyDescent="0.25">
      <c r="D46848" s="31">
        <v>-220.60400000000001</v>
      </c>
      <c r="E46848" s="28">
        <v>643.62</v>
      </c>
    </row>
    <row r="46849" spans="4:5" x14ac:dyDescent="0.25">
      <c r="D46849" s="31">
        <v>-220.58799999999999</v>
      </c>
      <c r="E46849" s="28">
        <v>643.69899999999996</v>
      </c>
    </row>
    <row r="46850" spans="4:5" x14ac:dyDescent="0.25">
      <c r="D46850" s="31">
        <v>-220.572</v>
      </c>
      <c r="E46850" s="28">
        <v>643.77800000000002</v>
      </c>
    </row>
    <row r="46851" spans="4:5" x14ac:dyDescent="0.25">
      <c r="D46851" s="31">
        <v>-220.55600000000001</v>
      </c>
      <c r="E46851" s="28">
        <v>643.85799999999995</v>
      </c>
    </row>
    <row r="46852" spans="4:5" x14ac:dyDescent="0.25">
      <c r="D46852" s="31">
        <v>-220.54</v>
      </c>
      <c r="E46852" s="28">
        <v>643.93700000000001</v>
      </c>
    </row>
    <row r="46853" spans="4:5" x14ac:dyDescent="0.25">
      <c r="D46853" s="31">
        <v>-220.524</v>
      </c>
      <c r="E46853" s="28">
        <v>644.01599999999996</v>
      </c>
    </row>
    <row r="46854" spans="4:5" x14ac:dyDescent="0.25">
      <c r="D46854" s="31">
        <v>-220.50800000000001</v>
      </c>
      <c r="E46854" s="28">
        <v>644.09500000000003</v>
      </c>
    </row>
    <row r="46855" spans="4:5" x14ac:dyDescent="0.25">
      <c r="D46855" s="31">
        <v>-220.49199999999999</v>
      </c>
      <c r="E46855" s="28">
        <v>644.17399999999998</v>
      </c>
    </row>
    <row r="46856" spans="4:5" x14ac:dyDescent="0.25">
      <c r="D46856" s="31">
        <v>-220.476</v>
      </c>
      <c r="E46856" s="28">
        <v>644.25300000000004</v>
      </c>
    </row>
    <row r="46857" spans="4:5" x14ac:dyDescent="0.25">
      <c r="D46857" s="31">
        <v>-220.46</v>
      </c>
      <c r="E46857" s="28">
        <v>644.33199999999999</v>
      </c>
    </row>
    <row r="46858" spans="4:5" x14ac:dyDescent="0.25">
      <c r="D46858" s="31">
        <v>-220.44399999999999</v>
      </c>
      <c r="E46858" s="28">
        <v>644.41099999999994</v>
      </c>
    </row>
    <row r="46859" spans="4:5" x14ac:dyDescent="0.25">
      <c r="D46859" s="31">
        <v>-220.428</v>
      </c>
      <c r="E46859" s="28">
        <v>644.49099999999999</v>
      </c>
    </row>
    <row r="46860" spans="4:5" x14ac:dyDescent="0.25">
      <c r="D46860" s="31">
        <v>-220.41200000000001</v>
      </c>
      <c r="E46860" s="28">
        <v>644.57000000000005</v>
      </c>
    </row>
    <row r="46861" spans="4:5" x14ac:dyDescent="0.25">
      <c r="D46861" s="31">
        <v>-220.39599999999999</v>
      </c>
      <c r="E46861" s="28">
        <v>644.649</v>
      </c>
    </row>
    <row r="46862" spans="4:5" x14ac:dyDescent="0.25">
      <c r="D46862" s="31">
        <v>-220.38</v>
      </c>
      <c r="E46862" s="28">
        <v>644.72799999999995</v>
      </c>
    </row>
    <row r="46863" spans="4:5" x14ac:dyDescent="0.25">
      <c r="D46863" s="31">
        <v>-220.364</v>
      </c>
      <c r="E46863" s="28">
        <v>644.80700000000002</v>
      </c>
    </row>
    <row r="46864" spans="4:5" x14ac:dyDescent="0.25">
      <c r="D46864" s="31">
        <v>-220.34800000000001</v>
      </c>
      <c r="E46864" s="28">
        <v>644.88599999999997</v>
      </c>
    </row>
    <row r="46865" spans="4:5" x14ac:dyDescent="0.25">
      <c r="D46865" s="31">
        <v>-220.33199999999999</v>
      </c>
      <c r="E46865" s="28">
        <v>644.96500000000003</v>
      </c>
    </row>
    <row r="46866" spans="4:5" x14ac:dyDescent="0.25">
      <c r="D46866" s="31">
        <v>-220.316</v>
      </c>
      <c r="E46866" s="28">
        <v>645.04399999999998</v>
      </c>
    </row>
    <row r="46867" spans="4:5" x14ac:dyDescent="0.25">
      <c r="D46867" s="31">
        <v>-220.3</v>
      </c>
      <c r="E46867" s="28">
        <v>645.12300000000005</v>
      </c>
    </row>
    <row r="46868" spans="4:5" x14ac:dyDescent="0.25">
      <c r="D46868" s="31">
        <v>-220.28399999999999</v>
      </c>
      <c r="E46868" s="28">
        <v>645.202</v>
      </c>
    </row>
    <row r="46869" spans="4:5" x14ac:dyDescent="0.25">
      <c r="D46869" s="31">
        <v>-220.268</v>
      </c>
      <c r="E46869" s="28">
        <v>645.28099999999995</v>
      </c>
    </row>
    <row r="46870" spans="4:5" x14ac:dyDescent="0.25">
      <c r="D46870" s="31">
        <v>-220.25200000000001</v>
      </c>
      <c r="E46870" s="28">
        <v>645.36</v>
      </c>
    </row>
    <row r="46871" spans="4:5" x14ac:dyDescent="0.25">
      <c r="D46871" s="31">
        <v>-220.23599999999999</v>
      </c>
      <c r="E46871" s="28">
        <v>645.43899999999996</v>
      </c>
    </row>
    <row r="46872" spans="4:5" x14ac:dyDescent="0.25">
      <c r="D46872" s="31">
        <v>-220.22</v>
      </c>
      <c r="E46872" s="28">
        <v>645.51800000000003</v>
      </c>
    </row>
    <row r="46873" spans="4:5" x14ac:dyDescent="0.25">
      <c r="D46873" s="31">
        <v>-220.20400000000001</v>
      </c>
      <c r="E46873" s="28">
        <v>645.59699999999998</v>
      </c>
    </row>
    <row r="46874" spans="4:5" x14ac:dyDescent="0.25">
      <c r="D46874" s="31">
        <v>-220.18799999999999</v>
      </c>
      <c r="E46874" s="28">
        <v>645.67600000000004</v>
      </c>
    </row>
    <row r="46875" spans="4:5" x14ac:dyDescent="0.25">
      <c r="D46875" s="31">
        <v>-220.172</v>
      </c>
      <c r="E46875" s="28">
        <v>645.755</v>
      </c>
    </row>
    <row r="46876" spans="4:5" x14ac:dyDescent="0.25">
      <c r="D46876" s="31">
        <v>-220.15600000000001</v>
      </c>
      <c r="E46876" s="28">
        <v>645.83399999999995</v>
      </c>
    </row>
    <row r="46877" spans="4:5" x14ac:dyDescent="0.25">
      <c r="D46877" s="31">
        <v>-220.14</v>
      </c>
      <c r="E46877" s="28">
        <v>645.91300000000001</v>
      </c>
    </row>
    <row r="46878" spans="4:5" x14ac:dyDescent="0.25">
      <c r="D46878" s="31">
        <v>-220.124</v>
      </c>
      <c r="E46878" s="28">
        <v>645.99199999999996</v>
      </c>
    </row>
    <row r="46879" spans="4:5" x14ac:dyDescent="0.25">
      <c r="D46879" s="31">
        <v>-220.108</v>
      </c>
      <c r="E46879" s="28">
        <v>646.07100000000003</v>
      </c>
    </row>
    <row r="46880" spans="4:5" x14ac:dyDescent="0.25">
      <c r="D46880" s="31">
        <v>-220.09200000000001</v>
      </c>
      <c r="E46880" s="28">
        <v>646.15</v>
      </c>
    </row>
    <row r="46881" spans="4:5" x14ac:dyDescent="0.25">
      <c r="D46881" s="31">
        <v>-220.07599999999999</v>
      </c>
      <c r="E46881" s="28">
        <v>646.22900000000004</v>
      </c>
    </row>
    <row r="46882" spans="4:5" x14ac:dyDescent="0.25">
      <c r="D46882" s="31">
        <v>-220.06</v>
      </c>
      <c r="E46882" s="28">
        <v>646.30799999999999</v>
      </c>
    </row>
    <row r="46883" spans="4:5" x14ac:dyDescent="0.25">
      <c r="D46883" s="31">
        <v>-220.04400000000001</v>
      </c>
      <c r="E46883" s="28">
        <v>646.38699999999994</v>
      </c>
    </row>
    <row r="46884" spans="4:5" x14ac:dyDescent="0.25">
      <c r="D46884" s="31">
        <v>-220.02799999999999</v>
      </c>
      <c r="E46884" s="28">
        <v>646.46600000000001</v>
      </c>
    </row>
    <row r="46885" spans="4:5" x14ac:dyDescent="0.25">
      <c r="D46885" s="31">
        <v>-220.012</v>
      </c>
      <c r="E46885" s="28">
        <v>646.54499999999996</v>
      </c>
    </row>
    <row r="46886" spans="4:5" x14ac:dyDescent="0.25">
      <c r="D46886" s="31">
        <v>-219.99600000000001</v>
      </c>
      <c r="E46886" s="28">
        <v>646.62400000000002</v>
      </c>
    </row>
    <row r="46887" spans="4:5" x14ac:dyDescent="0.25">
      <c r="D46887" s="31">
        <v>-219.98</v>
      </c>
      <c r="E46887" s="28">
        <v>646.70299999999997</v>
      </c>
    </row>
    <row r="46888" spans="4:5" x14ac:dyDescent="0.25">
      <c r="D46888" s="31">
        <v>-219.964</v>
      </c>
      <c r="E46888" s="28">
        <v>646.78200000000004</v>
      </c>
    </row>
    <row r="46889" spans="4:5" x14ac:dyDescent="0.25">
      <c r="D46889" s="31">
        <v>-219.94800000000001</v>
      </c>
      <c r="E46889" s="28">
        <v>646.86099999999999</v>
      </c>
    </row>
    <row r="46890" spans="4:5" x14ac:dyDescent="0.25">
      <c r="D46890" s="31">
        <v>-219.93199999999999</v>
      </c>
      <c r="E46890" s="28">
        <v>646.93899999999996</v>
      </c>
    </row>
    <row r="46891" spans="4:5" x14ac:dyDescent="0.25">
      <c r="D46891" s="31">
        <v>-219.917</v>
      </c>
      <c r="E46891" s="28">
        <v>647.01800000000003</v>
      </c>
    </row>
    <row r="46892" spans="4:5" x14ac:dyDescent="0.25">
      <c r="D46892" s="31">
        <v>-219.90100000000001</v>
      </c>
      <c r="E46892" s="28">
        <v>647.09699999999998</v>
      </c>
    </row>
    <row r="46893" spans="4:5" x14ac:dyDescent="0.25">
      <c r="D46893" s="31">
        <v>-219.88499999999999</v>
      </c>
      <c r="E46893" s="28">
        <v>647.17600000000004</v>
      </c>
    </row>
    <row r="46894" spans="4:5" x14ac:dyDescent="0.25">
      <c r="D46894" s="31">
        <v>-219.869</v>
      </c>
      <c r="E46894" s="28">
        <v>647.255</v>
      </c>
    </row>
    <row r="46895" spans="4:5" x14ac:dyDescent="0.25">
      <c r="D46895" s="31">
        <v>-219.85300000000001</v>
      </c>
      <c r="E46895" s="28">
        <v>647.33399999999995</v>
      </c>
    </row>
    <row r="46896" spans="4:5" x14ac:dyDescent="0.25">
      <c r="D46896" s="31">
        <v>-219.83699999999999</v>
      </c>
      <c r="E46896" s="28">
        <v>647.41300000000001</v>
      </c>
    </row>
    <row r="46897" spans="4:5" x14ac:dyDescent="0.25">
      <c r="D46897" s="31">
        <v>-219.821</v>
      </c>
      <c r="E46897" s="28">
        <v>647.49199999999996</v>
      </c>
    </row>
    <row r="46898" spans="4:5" x14ac:dyDescent="0.25">
      <c r="D46898" s="31">
        <v>-219.80500000000001</v>
      </c>
      <c r="E46898" s="28">
        <v>647.57000000000005</v>
      </c>
    </row>
    <row r="46899" spans="4:5" x14ac:dyDescent="0.25">
      <c r="D46899" s="31">
        <v>-219.78899999999999</v>
      </c>
      <c r="E46899" s="28">
        <v>647.649</v>
      </c>
    </row>
    <row r="46900" spans="4:5" x14ac:dyDescent="0.25">
      <c r="D46900" s="31">
        <v>-219.773</v>
      </c>
      <c r="E46900" s="28">
        <v>647.72799999999995</v>
      </c>
    </row>
    <row r="46901" spans="4:5" x14ac:dyDescent="0.25">
      <c r="D46901" s="31">
        <v>-219.75700000000001</v>
      </c>
      <c r="E46901" s="28">
        <v>647.80700000000002</v>
      </c>
    </row>
    <row r="46902" spans="4:5" x14ac:dyDescent="0.25">
      <c r="D46902" s="31">
        <v>-219.74100000000001</v>
      </c>
      <c r="E46902" s="28">
        <v>647.88599999999997</v>
      </c>
    </row>
    <row r="46903" spans="4:5" x14ac:dyDescent="0.25">
      <c r="D46903" s="31">
        <v>-219.72499999999999</v>
      </c>
      <c r="E46903" s="28">
        <v>647.96500000000003</v>
      </c>
    </row>
    <row r="46904" spans="4:5" x14ac:dyDescent="0.25">
      <c r="D46904" s="31">
        <v>-219.709</v>
      </c>
      <c r="E46904" s="28">
        <v>648.04300000000001</v>
      </c>
    </row>
    <row r="46905" spans="4:5" x14ac:dyDescent="0.25">
      <c r="D46905" s="31">
        <v>-219.69300000000001</v>
      </c>
      <c r="E46905" s="28">
        <v>648.12199999999996</v>
      </c>
    </row>
    <row r="46906" spans="4:5" x14ac:dyDescent="0.25">
      <c r="D46906" s="31">
        <v>-219.67699999999999</v>
      </c>
      <c r="E46906" s="28">
        <v>648.20100000000002</v>
      </c>
    </row>
    <row r="46907" spans="4:5" x14ac:dyDescent="0.25">
      <c r="D46907" s="31">
        <v>-219.661</v>
      </c>
      <c r="E46907" s="28">
        <v>648.28</v>
      </c>
    </row>
    <row r="46908" spans="4:5" x14ac:dyDescent="0.25">
      <c r="D46908" s="31">
        <v>-219.64500000000001</v>
      </c>
      <c r="E46908" s="28">
        <v>648.35900000000004</v>
      </c>
    </row>
    <row r="46909" spans="4:5" x14ac:dyDescent="0.25">
      <c r="D46909" s="31">
        <v>-219.62899999999999</v>
      </c>
      <c r="E46909" s="28">
        <v>648.43700000000001</v>
      </c>
    </row>
    <row r="46910" spans="4:5" x14ac:dyDescent="0.25">
      <c r="D46910" s="31">
        <v>-219.613</v>
      </c>
      <c r="E46910" s="28">
        <v>648.51599999999996</v>
      </c>
    </row>
    <row r="46911" spans="4:5" x14ac:dyDescent="0.25">
      <c r="D46911" s="31">
        <v>-219.59700000000001</v>
      </c>
      <c r="E46911" s="28">
        <v>648.59500000000003</v>
      </c>
    </row>
    <row r="46912" spans="4:5" x14ac:dyDescent="0.25">
      <c r="D46912" s="31">
        <v>-219.58099999999999</v>
      </c>
      <c r="E46912" s="28">
        <v>648.67399999999998</v>
      </c>
    </row>
    <row r="46913" spans="4:5" x14ac:dyDescent="0.25">
      <c r="D46913" s="31">
        <v>-219.565</v>
      </c>
      <c r="E46913" s="28">
        <v>648.75300000000004</v>
      </c>
    </row>
    <row r="46914" spans="4:5" x14ac:dyDescent="0.25">
      <c r="D46914" s="31">
        <v>-219.54900000000001</v>
      </c>
      <c r="E46914" s="28">
        <v>648.83100000000002</v>
      </c>
    </row>
    <row r="46915" spans="4:5" x14ac:dyDescent="0.25">
      <c r="D46915" s="31">
        <v>-219.53299999999999</v>
      </c>
      <c r="E46915" s="28">
        <v>648.91</v>
      </c>
    </row>
    <row r="46916" spans="4:5" x14ac:dyDescent="0.25">
      <c r="D46916" s="31">
        <v>-219.517</v>
      </c>
      <c r="E46916" s="28">
        <v>648.98900000000003</v>
      </c>
    </row>
    <row r="46917" spans="4:5" x14ac:dyDescent="0.25">
      <c r="D46917" s="31">
        <v>-219.501</v>
      </c>
      <c r="E46917" s="28">
        <v>649.06799999999998</v>
      </c>
    </row>
    <row r="46918" spans="4:5" x14ac:dyDescent="0.25">
      <c r="D46918" s="31">
        <v>-219.48500000000001</v>
      </c>
      <c r="E46918" s="28">
        <v>649.14599999999996</v>
      </c>
    </row>
    <row r="46919" spans="4:5" x14ac:dyDescent="0.25">
      <c r="D46919" s="31">
        <v>-219.46899999999999</v>
      </c>
      <c r="E46919" s="28">
        <v>649.22500000000002</v>
      </c>
    </row>
    <row r="46920" spans="4:5" x14ac:dyDescent="0.25">
      <c r="D46920" s="31">
        <v>-219.453</v>
      </c>
      <c r="E46920" s="28">
        <v>649.30399999999997</v>
      </c>
    </row>
    <row r="46921" spans="4:5" x14ac:dyDescent="0.25">
      <c r="D46921" s="31">
        <v>-219.43700000000001</v>
      </c>
      <c r="E46921" s="28">
        <v>649.38300000000004</v>
      </c>
    </row>
    <row r="46922" spans="4:5" x14ac:dyDescent="0.25">
      <c r="D46922" s="31">
        <v>-219.42099999999999</v>
      </c>
      <c r="E46922" s="28">
        <v>649.46100000000001</v>
      </c>
    </row>
    <row r="46923" spans="4:5" x14ac:dyDescent="0.25">
      <c r="D46923" s="31">
        <v>-219.405</v>
      </c>
      <c r="E46923" s="28">
        <v>649.54</v>
      </c>
    </row>
    <row r="46924" spans="4:5" x14ac:dyDescent="0.25">
      <c r="D46924" s="31">
        <v>-219.38900000000001</v>
      </c>
      <c r="E46924" s="28">
        <v>649.61900000000003</v>
      </c>
    </row>
    <row r="46925" spans="4:5" x14ac:dyDescent="0.25">
      <c r="D46925" s="31">
        <v>-219.37299999999999</v>
      </c>
      <c r="E46925" s="28">
        <v>649.697</v>
      </c>
    </row>
    <row r="46926" spans="4:5" x14ac:dyDescent="0.25">
      <c r="D46926" s="31">
        <v>-219.357</v>
      </c>
      <c r="E46926" s="28">
        <v>649.77599999999995</v>
      </c>
    </row>
    <row r="46927" spans="4:5" x14ac:dyDescent="0.25">
      <c r="D46927" s="31">
        <v>-219.34100000000001</v>
      </c>
      <c r="E46927" s="28">
        <v>649.85500000000002</v>
      </c>
    </row>
    <row r="46928" spans="4:5" x14ac:dyDescent="0.25">
      <c r="D46928" s="31">
        <v>-219.32499999999999</v>
      </c>
      <c r="E46928" s="28">
        <v>649.93299999999999</v>
      </c>
    </row>
    <row r="46929" spans="4:5" x14ac:dyDescent="0.25">
      <c r="D46929" s="31">
        <v>-219.309</v>
      </c>
      <c r="E46929" s="28">
        <v>650.01199999999994</v>
      </c>
    </row>
    <row r="46930" spans="4:5" x14ac:dyDescent="0.25">
      <c r="D46930" s="31">
        <v>-219.29300000000001</v>
      </c>
      <c r="E46930" s="28">
        <v>650.09100000000001</v>
      </c>
    </row>
    <row r="46931" spans="4:5" x14ac:dyDescent="0.25">
      <c r="D46931" s="31">
        <v>-219.27699999999999</v>
      </c>
      <c r="E46931" s="28">
        <v>650.16899999999998</v>
      </c>
    </row>
    <row r="46932" spans="4:5" x14ac:dyDescent="0.25">
      <c r="D46932" s="31">
        <v>-219.261</v>
      </c>
      <c r="E46932" s="28">
        <v>650.24800000000005</v>
      </c>
    </row>
    <row r="46933" spans="4:5" x14ac:dyDescent="0.25">
      <c r="D46933" s="31">
        <v>-219.245</v>
      </c>
      <c r="E46933" s="28">
        <v>650.327</v>
      </c>
    </row>
    <row r="46934" spans="4:5" x14ac:dyDescent="0.25">
      <c r="D46934" s="31">
        <v>-219.22900000000001</v>
      </c>
      <c r="E46934" s="28">
        <v>650.40499999999997</v>
      </c>
    </row>
    <row r="46935" spans="4:5" x14ac:dyDescent="0.25">
      <c r="D46935" s="31">
        <v>-219.21299999999999</v>
      </c>
      <c r="E46935" s="28">
        <v>650.48400000000004</v>
      </c>
    </row>
    <row r="46936" spans="4:5" x14ac:dyDescent="0.25">
      <c r="D46936" s="31">
        <v>-219.197</v>
      </c>
      <c r="E46936" s="28">
        <v>650.56200000000001</v>
      </c>
    </row>
    <row r="46937" spans="4:5" x14ac:dyDescent="0.25">
      <c r="D46937" s="31">
        <v>-219.18100000000001</v>
      </c>
      <c r="E46937" s="28">
        <v>650.64099999999996</v>
      </c>
    </row>
    <row r="46938" spans="4:5" x14ac:dyDescent="0.25">
      <c r="D46938" s="31">
        <v>-219.16499999999999</v>
      </c>
      <c r="E46938" s="28">
        <v>650.72</v>
      </c>
    </row>
    <row r="46939" spans="4:5" x14ac:dyDescent="0.25">
      <c r="D46939" s="31">
        <v>-219.149</v>
      </c>
      <c r="E46939" s="28">
        <v>650.798</v>
      </c>
    </row>
    <row r="46940" spans="4:5" x14ac:dyDescent="0.25">
      <c r="D46940" s="31">
        <v>-219.13300000000001</v>
      </c>
      <c r="E46940" s="28">
        <v>650.87699999999995</v>
      </c>
    </row>
    <row r="46941" spans="4:5" x14ac:dyDescent="0.25">
      <c r="D46941" s="31">
        <v>-219.11699999999999</v>
      </c>
      <c r="E46941" s="28">
        <v>650.95500000000004</v>
      </c>
    </row>
    <row r="46942" spans="4:5" x14ac:dyDescent="0.25">
      <c r="D46942" s="31">
        <v>-219.101</v>
      </c>
      <c r="E46942" s="28">
        <v>651.03399999999999</v>
      </c>
    </row>
    <row r="46943" spans="4:5" x14ac:dyDescent="0.25">
      <c r="D46943" s="31">
        <v>-219.08500000000001</v>
      </c>
      <c r="E46943" s="28">
        <v>651.11300000000006</v>
      </c>
    </row>
    <row r="46944" spans="4:5" x14ac:dyDescent="0.25">
      <c r="D46944" s="31">
        <v>-219.06899999999999</v>
      </c>
      <c r="E46944" s="28">
        <v>651.19100000000003</v>
      </c>
    </row>
    <row r="46945" spans="4:5" x14ac:dyDescent="0.25">
      <c r="D46945" s="31">
        <v>-219.053</v>
      </c>
      <c r="E46945" s="28">
        <v>651.27</v>
      </c>
    </row>
    <row r="46946" spans="4:5" x14ac:dyDescent="0.25">
      <c r="D46946" s="31">
        <v>-219.03700000000001</v>
      </c>
      <c r="E46946" s="28">
        <v>651.34799999999996</v>
      </c>
    </row>
    <row r="46947" spans="4:5" x14ac:dyDescent="0.25">
      <c r="D46947" s="31">
        <v>-219.02099999999999</v>
      </c>
      <c r="E46947" s="28">
        <v>651.42700000000002</v>
      </c>
    </row>
    <row r="46948" spans="4:5" x14ac:dyDescent="0.25">
      <c r="D46948" s="31">
        <v>-219.005</v>
      </c>
      <c r="E46948" s="28">
        <v>651.505</v>
      </c>
    </row>
    <row r="46949" spans="4:5" x14ac:dyDescent="0.25">
      <c r="D46949" s="31">
        <v>-218.989</v>
      </c>
      <c r="E46949" s="28">
        <v>651.58399999999995</v>
      </c>
    </row>
    <row r="46950" spans="4:5" x14ac:dyDescent="0.25">
      <c r="D46950" s="31">
        <v>-218.97300000000001</v>
      </c>
      <c r="E46950" s="28">
        <v>651.66200000000003</v>
      </c>
    </row>
    <row r="46951" spans="4:5" x14ac:dyDescent="0.25">
      <c r="D46951" s="31">
        <v>-218.95699999999999</v>
      </c>
      <c r="E46951" s="28">
        <v>651.74099999999999</v>
      </c>
    </row>
    <row r="46952" spans="4:5" x14ac:dyDescent="0.25">
      <c r="D46952" s="31">
        <v>-218.941</v>
      </c>
      <c r="E46952" s="28">
        <v>651.81899999999996</v>
      </c>
    </row>
    <row r="46953" spans="4:5" x14ac:dyDescent="0.25">
      <c r="D46953" s="31">
        <v>-218.92500000000001</v>
      </c>
      <c r="E46953" s="28">
        <v>651.89800000000002</v>
      </c>
    </row>
    <row r="46954" spans="4:5" x14ac:dyDescent="0.25">
      <c r="D46954" s="31">
        <v>-218.90899999999999</v>
      </c>
      <c r="E46954" s="28">
        <v>651.97699999999998</v>
      </c>
    </row>
    <row r="46955" spans="4:5" x14ac:dyDescent="0.25">
      <c r="D46955" s="31">
        <v>-218.893</v>
      </c>
      <c r="E46955" s="28">
        <v>652.05499999999995</v>
      </c>
    </row>
    <row r="46956" spans="4:5" x14ac:dyDescent="0.25">
      <c r="D46956" s="31">
        <v>-218.87700000000001</v>
      </c>
      <c r="E46956" s="28">
        <v>652.13400000000001</v>
      </c>
    </row>
    <row r="46957" spans="4:5" x14ac:dyDescent="0.25">
      <c r="D46957" s="31">
        <v>-218.86099999999999</v>
      </c>
      <c r="E46957" s="28">
        <v>652.21199999999999</v>
      </c>
    </row>
    <row r="46958" spans="4:5" x14ac:dyDescent="0.25">
      <c r="D46958" s="31">
        <v>-218.845</v>
      </c>
      <c r="E46958" s="28">
        <v>652.29100000000005</v>
      </c>
    </row>
    <row r="46959" spans="4:5" x14ac:dyDescent="0.25">
      <c r="D46959" s="31">
        <v>-218.82900000000001</v>
      </c>
      <c r="E46959" s="28">
        <v>652.36900000000003</v>
      </c>
    </row>
    <row r="46960" spans="4:5" x14ac:dyDescent="0.25">
      <c r="D46960" s="31">
        <v>-218.81299999999999</v>
      </c>
      <c r="E46960" s="28">
        <v>652.447</v>
      </c>
    </row>
    <row r="46961" spans="4:5" x14ac:dyDescent="0.25">
      <c r="D46961" s="31">
        <v>-218.797</v>
      </c>
      <c r="E46961" s="28">
        <v>652.52599999999995</v>
      </c>
    </row>
    <row r="46962" spans="4:5" x14ac:dyDescent="0.25">
      <c r="D46962" s="31">
        <v>-218.78100000000001</v>
      </c>
      <c r="E46962" s="28">
        <v>652.60400000000004</v>
      </c>
    </row>
    <row r="46963" spans="4:5" x14ac:dyDescent="0.25">
      <c r="D46963" s="31">
        <v>-218.76499999999999</v>
      </c>
      <c r="E46963" s="28">
        <v>652.68299999999999</v>
      </c>
    </row>
    <row r="46964" spans="4:5" x14ac:dyDescent="0.25">
      <c r="D46964" s="31">
        <v>-218.749</v>
      </c>
      <c r="E46964" s="28">
        <v>652.76099999999997</v>
      </c>
    </row>
    <row r="46965" spans="4:5" x14ac:dyDescent="0.25">
      <c r="D46965" s="31">
        <v>-218.733</v>
      </c>
      <c r="E46965" s="28">
        <v>652.84</v>
      </c>
    </row>
    <row r="46966" spans="4:5" x14ac:dyDescent="0.25">
      <c r="D46966" s="31">
        <v>-218.71700000000001</v>
      </c>
      <c r="E46966" s="28">
        <v>652.91800000000001</v>
      </c>
    </row>
    <row r="46967" spans="4:5" x14ac:dyDescent="0.25">
      <c r="D46967" s="31">
        <v>-218.70099999999999</v>
      </c>
      <c r="E46967" s="28">
        <v>652.99699999999996</v>
      </c>
    </row>
    <row r="46968" spans="4:5" x14ac:dyDescent="0.25">
      <c r="D46968" s="31">
        <v>-218.685</v>
      </c>
      <c r="E46968" s="28">
        <v>653.07500000000005</v>
      </c>
    </row>
    <row r="46969" spans="4:5" x14ac:dyDescent="0.25">
      <c r="D46969" s="31">
        <v>-218.66900000000001</v>
      </c>
      <c r="E46969" s="28">
        <v>653.15300000000002</v>
      </c>
    </row>
    <row r="46970" spans="4:5" x14ac:dyDescent="0.25">
      <c r="D46970" s="31">
        <v>-218.65299999999999</v>
      </c>
      <c r="E46970" s="28">
        <v>653.23199999999997</v>
      </c>
    </row>
    <row r="46971" spans="4:5" x14ac:dyDescent="0.25">
      <c r="D46971" s="31">
        <v>-218.637</v>
      </c>
      <c r="E46971" s="28">
        <v>653.30999999999995</v>
      </c>
    </row>
    <row r="46972" spans="4:5" x14ac:dyDescent="0.25">
      <c r="D46972" s="31">
        <v>-218.62100000000001</v>
      </c>
      <c r="E46972" s="28">
        <v>653.38900000000001</v>
      </c>
    </row>
    <row r="46973" spans="4:5" x14ac:dyDescent="0.25">
      <c r="D46973" s="31">
        <v>-218.60499999999999</v>
      </c>
      <c r="E46973" s="28">
        <v>653.46699999999998</v>
      </c>
    </row>
    <row r="46974" spans="4:5" x14ac:dyDescent="0.25">
      <c r="D46974" s="31">
        <v>-218.589</v>
      </c>
      <c r="E46974" s="28">
        <v>653.54499999999996</v>
      </c>
    </row>
    <row r="46975" spans="4:5" x14ac:dyDescent="0.25">
      <c r="D46975" s="31">
        <v>-218.57300000000001</v>
      </c>
      <c r="E46975" s="28">
        <v>653.62400000000002</v>
      </c>
    </row>
    <row r="46976" spans="4:5" x14ac:dyDescent="0.25">
      <c r="D46976" s="31">
        <v>-218.55699999999999</v>
      </c>
      <c r="E46976" s="28">
        <v>653.702</v>
      </c>
    </row>
    <row r="46977" spans="4:5" x14ac:dyDescent="0.25">
      <c r="D46977" s="31">
        <v>-218.541</v>
      </c>
      <c r="E46977" s="28">
        <v>653.78</v>
      </c>
    </row>
    <row r="46978" spans="4:5" x14ac:dyDescent="0.25">
      <c r="D46978" s="31">
        <v>-218.52500000000001</v>
      </c>
      <c r="E46978" s="28">
        <v>653.85900000000004</v>
      </c>
    </row>
    <row r="46979" spans="4:5" x14ac:dyDescent="0.25">
      <c r="D46979" s="31">
        <v>-218.50899999999999</v>
      </c>
      <c r="E46979" s="28">
        <v>653.93700000000001</v>
      </c>
    </row>
    <row r="46980" spans="4:5" x14ac:dyDescent="0.25">
      <c r="D46980" s="31">
        <v>-218.49299999999999</v>
      </c>
      <c r="E46980" s="28">
        <v>654.01499999999999</v>
      </c>
    </row>
    <row r="46981" spans="4:5" x14ac:dyDescent="0.25">
      <c r="D46981" s="31">
        <v>-218.477</v>
      </c>
      <c r="E46981" s="28">
        <v>654.09400000000005</v>
      </c>
    </row>
    <row r="46982" spans="4:5" x14ac:dyDescent="0.25">
      <c r="D46982" s="31">
        <v>-218.46100000000001</v>
      </c>
      <c r="E46982" s="28">
        <v>654.17200000000003</v>
      </c>
    </row>
    <row r="46983" spans="4:5" x14ac:dyDescent="0.25">
      <c r="D46983" s="31">
        <v>-218.44499999999999</v>
      </c>
      <c r="E46983" s="28">
        <v>654.25</v>
      </c>
    </row>
    <row r="46984" spans="4:5" x14ac:dyDescent="0.25">
      <c r="D46984" s="31">
        <v>-218.429</v>
      </c>
      <c r="E46984" s="28">
        <v>654.32899999999995</v>
      </c>
    </row>
    <row r="46985" spans="4:5" x14ac:dyDescent="0.25">
      <c r="D46985" s="31">
        <v>-218.41300000000001</v>
      </c>
      <c r="E46985" s="28">
        <v>654.40700000000004</v>
      </c>
    </row>
    <row r="46986" spans="4:5" x14ac:dyDescent="0.25">
      <c r="D46986" s="31">
        <v>-218.39699999999999</v>
      </c>
      <c r="E46986" s="28">
        <v>654.48500000000001</v>
      </c>
    </row>
    <row r="46987" spans="4:5" x14ac:dyDescent="0.25">
      <c r="D46987" s="31">
        <v>-218.381</v>
      </c>
      <c r="E46987" s="28">
        <v>654.56399999999996</v>
      </c>
    </row>
    <row r="46988" spans="4:5" x14ac:dyDescent="0.25">
      <c r="D46988" s="31">
        <v>-218.36500000000001</v>
      </c>
      <c r="E46988" s="28">
        <v>654.64200000000005</v>
      </c>
    </row>
    <row r="46989" spans="4:5" x14ac:dyDescent="0.25">
      <c r="D46989" s="31">
        <v>-218.34899999999999</v>
      </c>
      <c r="E46989" s="28">
        <v>654.72</v>
      </c>
    </row>
    <row r="46990" spans="4:5" x14ac:dyDescent="0.25">
      <c r="D46990" s="31">
        <v>-218.333</v>
      </c>
      <c r="E46990" s="28">
        <v>654.798</v>
      </c>
    </row>
    <row r="46991" spans="4:5" x14ac:dyDescent="0.25">
      <c r="D46991" s="31">
        <v>-218.31700000000001</v>
      </c>
      <c r="E46991" s="28">
        <v>654.87699999999995</v>
      </c>
    </row>
    <row r="46992" spans="4:5" x14ac:dyDescent="0.25">
      <c r="D46992" s="31">
        <v>-218.30099999999999</v>
      </c>
      <c r="E46992" s="28">
        <v>654.95500000000004</v>
      </c>
    </row>
    <row r="46993" spans="4:5" x14ac:dyDescent="0.25">
      <c r="D46993" s="31">
        <v>-218.285</v>
      </c>
      <c r="E46993" s="28">
        <v>655.03300000000002</v>
      </c>
    </row>
    <row r="46994" spans="4:5" x14ac:dyDescent="0.25">
      <c r="D46994" s="31">
        <v>-218.26900000000001</v>
      </c>
      <c r="E46994" s="28">
        <v>655.11099999999999</v>
      </c>
    </row>
    <row r="46995" spans="4:5" x14ac:dyDescent="0.25">
      <c r="D46995" s="31">
        <v>-218.25299999999999</v>
      </c>
      <c r="E46995" s="28">
        <v>655.19000000000005</v>
      </c>
    </row>
    <row r="46996" spans="4:5" x14ac:dyDescent="0.25">
      <c r="D46996" s="31">
        <v>-218.23699999999999</v>
      </c>
      <c r="E46996" s="28">
        <v>655.26800000000003</v>
      </c>
    </row>
    <row r="46997" spans="4:5" x14ac:dyDescent="0.25">
      <c r="D46997" s="31">
        <v>-218.221</v>
      </c>
      <c r="E46997" s="28">
        <v>655.346</v>
      </c>
    </row>
    <row r="46998" spans="4:5" x14ac:dyDescent="0.25">
      <c r="D46998" s="31">
        <v>-218.20500000000001</v>
      </c>
      <c r="E46998" s="28">
        <v>655.42399999999998</v>
      </c>
    </row>
    <row r="46999" spans="4:5" x14ac:dyDescent="0.25">
      <c r="D46999" s="31">
        <v>-218.18899999999999</v>
      </c>
      <c r="E46999" s="28">
        <v>655.50300000000004</v>
      </c>
    </row>
    <row r="47000" spans="4:5" x14ac:dyDescent="0.25">
      <c r="D47000" s="31">
        <v>-218.173</v>
      </c>
      <c r="E47000" s="28">
        <v>655.58100000000002</v>
      </c>
    </row>
    <row r="47001" spans="4:5" x14ac:dyDescent="0.25">
      <c r="D47001" s="31">
        <v>-218.15700000000001</v>
      </c>
      <c r="E47001" s="28">
        <v>655.65899999999999</v>
      </c>
    </row>
    <row r="47002" spans="4:5" x14ac:dyDescent="0.25">
      <c r="D47002" s="31">
        <v>-218.14099999999999</v>
      </c>
      <c r="E47002" s="28">
        <v>655.73699999999997</v>
      </c>
    </row>
    <row r="47003" spans="4:5" x14ac:dyDescent="0.25">
      <c r="D47003" s="31">
        <v>-218.125</v>
      </c>
      <c r="E47003" s="28">
        <v>655.81500000000005</v>
      </c>
    </row>
    <row r="47004" spans="4:5" x14ac:dyDescent="0.25">
      <c r="D47004" s="31">
        <v>-218.10900000000001</v>
      </c>
      <c r="E47004" s="28">
        <v>655.89400000000001</v>
      </c>
    </row>
    <row r="47005" spans="4:5" x14ac:dyDescent="0.25">
      <c r="D47005" s="31">
        <v>-218.09399999999999</v>
      </c>
      <c r="E47005" s="28">
        <v>655.97199999999998</v>
      </c>
    </row>
    <row r="47006" spans="4:5" x14ac:dyDescent="0.25">
      <c r="D47006" s="31">
        <v>-218.078</v>
      </c>
      <c r="E47006" s="28">
        <v>656.05</v>
      </c>
    </row>
    <row r="47007" spans="4:5" x14ac:dyDescent="0.25">
      <c r="D47007" s="31">
        <v>-218.06200000000001</v>
      </c>
      <c r="E47007" s="28">
        <v>656.12800000000004</v>
      </c>
    </row>
    <row r="47008" spans="4:5" x14ac:dyDescent="0.25">
      <c r="D47008" s="31">
        <v>-218.04599999999999</v>
      </c>
      <c r="E47008" s="28">
        <v>656.20600000000002</v>
      </c>
    </row>
    <row r="47009" spans="4:5" x14ac:dyDescent="0.25">
      <c r="D47009" s="31">
        <v>-218.03</v>
      </c>
      <c r="E47009" s="28">
        <v>656.28399999999999</v>
      </c>
    </row>
    <row r="47010" spans="4:5" x14ac:dyDescent="0.25">
      <c r="D47010" s="31">
        <v>-218.01400000000001</v>
      </c>
      <c r="E47010" s="28">
        <v>656.36199999999997</v>
      </c>
    </row>
    <row r="47011" spans="4:5" x14ac:dyDescent="0.25">
      <c r="D47011" s="31">
        <v>-217.99799999999999</v>
      </c>
      <c r="E47011" s="28">
        <v>656.44100000000003</v>
      </c>
    </row>
    <row r="47012" spans="4:5" x14ac:dyDescent="0.25">
      <c r="D47012" s="31">
        <v>-217.982</v>
      </c>
      <c r="E47012" s="28">
        <v>656.51900000000001</v>
      </c>
    </row>
    <row r="47013" spans="4:5" x14ac:dyDescent="0.25">
      <c r="D47013" s="31">
        <v>-217.96600000000001</v>
      </c>
      <c r="E47013" s="28">
        <v>656.59699999999998</v>
      </c>
    </row>
    <row r="47014" spans="4:5" x14ac:dyDescent="0.25">
      <c r="D47014" s="31">
        <v>-217.95</v>
      </c>
      <c r="E47014" s="28">
        <v>656.67499999999995</v>
      </c>
    </row>
    <row r="47015" spans="4:5" x14ac:dyDescent="0.25">
      <c r="D47015" s="31">
        <v>-217.934</v>
      </c>
      <c r="E47015" s="28">
        <v>656.75300000000004</v>
      </c>
    </row>
    <row r="47016" spans="4:5" x14ac:dyDescent="0.25">
      <c r="D47016" s="31">
        <v>-217.91800000000001</v>
      </c>
      <c r="E47016" s="28">
        <v>656.83100000000002</v>
      </c>
    </row>
    <row r="47017" spans="4:5" x14ac:dyDescent="0.25">
      <c r="D47017" s="31">
        <v>-217.90199999999999</v>
      </c>
      <c r="E47017" s="28">
        <v>656.90899999999999</v>
      </c>
    </row>
    <row r="47018" spans="4:5" x14ac:dyDescent="0.25">
      <c r="D47018" s="31">
        <v>-217.886</v>
      </c>
      <c r="E47018" s="28">
        <v>656.98699999999997</v>
      </c>
    </row>
    <row r="47019" spans="4:5" x14ac:dyDescent="0.25">
      <c r="D47019" s="31">
        <v>-217.87</v>
      </c>
      <c r="E47019" s="28">
        <v>657.06500000000005</v>
      </c>
    </row>
    <row r="47020" spans="4:5" x14ac:dyDescent="0.25">
      <c r="D47020" s="31">
        <v>-217.85400000000001</v>
      </c>
      <c r="E47020" s="28">
        <v>657.14300000000003</v>
      </c>
    </row>
    <row r="47021" spans="4:5" x14ac:dyDescent="0.25">
      <c r="D47021" s="31">
        <v>-217.83799999999999</v>
      </c>
      <c r="E47021" s="28">
        <v>657.221</v>
      </c>
    </row>
    <row r="47022" spans="4:5" x14ac:dyDescent="0.25">
      <c r="D47022" s="31">
        <v>-217.822</v>
      </c>
      <c r="E47022" s="28">
        <v>657.3</v>
      </c>
    </row>
    <row r="47023" spans="4:5" x14ac:dyDescent="0.25">
      <c r="D47023" s="31">
        <v>-217.80600000000001</v>
      </c>
      <c r="E47023" s="28">
        <v>657.37800000000004</v>
      </c>
    </row>
    <row r="47024" spans="4:5" x14ac:dyDescent="0.25">
      <c r="D47024" s="31">
        <v>-217.79</v>
      </c>
      <c r="E47024" s="28">
        <v>657.45600000000002</v>
      </c>
    </row>
    <row r="47025" spans="4:5" x14ac:dyDescent="0.25">
      <c r="D47025" s="31">
        <v>-217.774</v>
      </c>
      <c r="E47025" s="28">
        <v>657.53399999999999</v>
      </c>
    </row>
    <row r="47026" spans="4:5" x14ac:dyDescent="0.25">
      <c r="D47026" s="31">
        <v>-217.75800000000001</v>
      </c>
      <c r="E47026" s="28">
        <v>657.61199999999997</v>
      </c>
    </row>
    <row r="47027" spans="4:5" x14ac:dyDescent="0.25">
      <c r="D47027" s="31">
        <v>-217.74199999999999</v>
      </c>
      <c r="E47027" s="28">
        <v>657.69</v>
      </c>
    </row>
    <row r="47028" spans="4:5" x14ac:dyDescent="0.25">
      <c r="D47028" s="31">
        <v>-217.726</v>
      </c>
      <c r="E47028" s="28">
        <v>657.76800000000003</v>
      </c>
    </row>
    <row r="47029" spans="4:5" x14ac:dyDescent="0.25">
      <c r="D47029" s="31">
        <v>-217.71</v>
      </c>
      <c r="E47029" s="28">
        <v>657.846</v>
      </c>
    </row>
    <row r="47030" spans="4:5" x14ac:dyDescent="0.25">
      <c r="D47030" s="31">
        <v>-217.69399999999999</v>
      </c>
      <c r="E47030" s="28">
        <v>657.92399999999998</v>
      </c>
    </row>
    <row r="47031" spans="4:5" x14ac:dyDescent="0.25">
      <c r="D47031" s="31">
        <v>-217.678</v>
      </c>
      <c r="E47031" s="28">
        <v>658.00199999999995</v>
      </c>
    </row>
    <row r="47032" spans="4:5" x14ac:dyDescent="0.25">
      <c r="D47032" s="31">
        <v>-217.66200000000001</v>
      </c>
      <c r="E47032" s="28">
        <v>658.08</v>
      </c>
    </row>
    <row r="47033" spans="4:5" x14ac:dyDescent="0.25">
      <c r="D47033" s="31">
        <v>-217.64599999999999</v>
      </c>
      <c r="E47033" s="28">
        <v>658.15800000000002</v>
      </c>
    </row>
    <row r="47034" spans="4:5" x14ac:dyDescent="0.25">
      <c r="D47034" s="31">
        <v>-217.63</v>
      </c>
      <c r="E47034" s="28">
        <v>658.23599999999999</v>
      </c>
    </row>
    <row r="47035" spans="4:5" x14ac:dyDescent="0.25">
      <c r="D47035" s="31">
        <v>-217.614</v>
      </c>
      <c r="E47035" s="28">
        <v>658.31399999999996</v>
      </c>
    </row>
    <row r="47036" spans="4:5" x14ac:dyDescent="0.25">
      <c r="D47036" s="31">
        <v>-217.59800000000001</v>
      </c>
      <c r="E47036" s="28">
        <v>658.39200000000005</v>
      </c>
    </row>
    <row r="47037" spans="4:5" x14ac:dyDescent="0.25">
      <c r="D47037" s="31">
        <v>-217.58199999999999</v>
      </c>
      <c r="E47037" s="28">
        <v>658.47</v>
      </c>
    </row>
    <row r="47038" spans="4:5" x14ac:dyDescent="0.25">
      <c r="D47038" s="31">
        <v>-217.566</v>
      </c>
      <c r="E47038" s="28">
        <v>658.548</v>
      </c>
    </row>
    <row r="47039" spans="4:5" x14ac:dyDescent="0.25">
      <c r="D47039" s="31">
        <v>-217.55</v>
      </c>
      <c r="E47039" s="28">
        <v>658.625</v>
      </c>
    </row>
    <row r="47040" spans="4:5" x14ac:dyDescent="0.25">
      <c r="D47040" s="31">
        <v>-217.53399999999999</v>
      </c>
      <c r="E47040" s="28">
        <v>658.70299999999997</v>
      </c>
    </row>
    <row r="47041" spans="4:5" x14ac:dyDescent="0.25">
      <c r="D47041" s="31">
        <v>-217.518</v>
      </c>
      <c r="E47041" s="28">
        <v>658.78099999999995</v>
      </c>
    </row>
    <row r="47042" spans="4:5" x14ac:dyDescent="0.25">
      <c r="D47042" s="31">
        <v>-217.50200000000001</v>
      </c>
      <c r="E47042" s="28">
        <v>658.85900000000004</v>
      </c>
    </row>
    <row r="47043" spans="4:5" x14ac:dyDescent="0.25">
      <c r="D47043" s="31">
        <v>-217.48599999999999</v>
      </c>
      <c r="E47043" s="28">
        <v>658.93700000000001</v>
      </c>
    </row>
    <row r="47044" spans="4:5" x14ac:dyDescent="0.25">
      <c r="D47044" s="31">
        <v>-217.47</v>
      </c>
      <c r="E47044" s="28">
        <v>659.01499999999999</v>
      </c>
    </row>
    <row r="47045" spans="4:5" x14ac:dyDescent="0.25">
      <c r="D47045" s="31">
        <v>-217.45400000000001</v>
      </c>
      <c r="E47045" s="28">
        <v>659.09299999999996</v>
      </c>
    </row>
    <row r="47046" spans="4:5" x14ac:dyDescent="0.25">
      <c r="D47046" s="31">
        <v>-217.43799999999999</v>
      </c>
      <c r="E47046" s="28">
        <v>659.17100000000005</v>
      </c>
    </row>
    <row r="47047" spans="4:5" x14ac:dyDescent="0.25">
      <c r="D47047" s="31">
        <v>-217.422</v>
      </c>
      <c r="E47047" s="28">
        <v>659.24900000000002</v>
      </c>
    </row>
    <row r="47048" spans="4:5" x14ac:dyDescent="0.25">
      <c r="D47048" s="31">
        <v>-217.40600000000001</v>
      </c>
      <c r="E47048" s="28">
        <v>659.327</v>
      </c>
    </row>
    <row r="47049" spans="4:5" x14ac:dyDescent="0.25">
      <c r="D47049" s="31">
        <v>-217.39</v>
      </c>
      <c r="E47049" s="28">
        <v>659.404</v>
      </c>
    </row>
    <row r="47050" spans="4:5" x14ac:dyDescent="0.25">
      <c r="D47050" s="31">
        <v>-217.374</v>
      </c>
      <c r="E47050" s="28">
        <v>659.48199999999997</v>
      </c>
    </row>
    <row r="47051" spans="4:5" x14ac:dyDescent="0.25">
      <c r="D47051" s="31">
        <v>-217.358</v>
      </c>
      <c r="E47051" s="28">
        <v>659.56</v>
      </c>
    </row>
    <row r="47052" spans="4:5" x14ac:dyDescent="0.25">
      <c r="D47052" s="31">
        <v>-217.34200000000001</v>
      </c>
      <c r="E47052" s="28">
        <v>659.63800000000003</v>
      </c>
    </row>
    <row r="47053" spans="4:5" x14ac:dyDescent="0.25">
      <c r="D47053" s="31">
        <v>-217.32599999999999</v>
      </c>
      <c r="E47053" s="28">
        <v>659.71600000000001</v>
      </c>
    </row>
    <row r="47054" spans="4:5" x14ac:dyDescent="0.25">
      <c r="D47054" s="31">
        <v>-217.31</v>
      </c>
      <c r="E47054" s="28">
        <v>659.79399999999998</v>
      </c>
    </row>
    <row r="47055" spans="4:5" x14ac:dyDescent="0.25">
      <c r="D47055" s="31">
        <v>-217.29400000000001</v>
      </c>
      <c r="E47055" s="28">
        <v>659.87199999999996</v>
      </c>
    </row>
    <row r="47056" spans="4:5" x14ac:dyDescent="0.25">
      <c r="D47056" s="31">
        <v>-217.27799999999999</v>
      </c>
      <c r="E47056" s="28">
        <v>659.94899999999996</v>
      </c>
    </row>
    <row r="47057" spans="4:5" x14ac:dyDescent="0.25">
      <c r="D47057" s="31">
        <v>-217.262</v>
      </c>
      <c r="E47057" s="28">
        <v>660.02700000000004</v>
      </c>
    </row>
    <row r="47058" spans="4:5" x14ac:dyDescent="0.25">
      <c r="D47058" s="31">
        <v>-217.24600000000001</v>
      </c>
      <c r="E47058" s="28">
        <v>660.10500000000002</v>
      </c>
    </row>
    <row r="47059" spans="4:5" x14ac:dyDescent="0.25">
      <c r="D47059" s="31">
        <v>-217.23</v>
      </c>
      <c r="E47059" s="28">
        <v>660.18299999999999</v>
      </c>
    </row>
    <row r="47060" spans="4:5" x14ac:dyDescent="0.25">
      <c r="D47060" s="31">
        <v>-217.214</v>
      </c>
      <c r="E47060" s="28">
        <v>660.26099999999997</v>
      </c>
    </row>
    <row r="47061" spans="4:5" x14ac:dyDescent="0.25">
      <c r="D47061" s="31">
        <v>-217.19800000000001</v>
      </c>
      <c r="E47061" s="28">
        <v>660.33799999999997</v>
      </c>
    </row>
    <row r="47062" spans="4:5" x14ac:dyDescent="0.25">
      <c r="D47062" s="31">
        <v>-217.18199999999999</v>
      </c>
      <c r="E47062" s="28">
        <v>660.41600000000005</v>
      </c>
    </row>
    <row r="47063" spans="4:5" x14ac:dyDescent="0.25">
      <c r="D47063" s="31">
        <v>-217.166</v>
      </c>
      <c r="E47063" s="28">
        <v>660.49400000000003</v>
      </c>
    </row>
    <row r="47064" spans="4:5" x14ac:dyDescent="0.25">
      <c r="D47064" s="31">
        <v>-217.15</v>
      </c>
      <c r="E47064" s="28">
        <v>660.572</v>
      </c>
    </row>
    <row r="47065" spans="4:5" x14ac:dyDescent="0.25">
      <c r="D47065" s="31">
        <v>-217.13399999999999</v>
      </c>
      <c r="E47065" s="28">
        <v>660.649</v>
      </c>
    </row>
    <row r="47066" spans="4:5" x14ac:dyDescent="0.25">
      <c r="D47066" s="31">
        <v>-217.11799999999999</v>
      </c>
      <c r="E47066" s="28">
        <v>660.72699999999998</v>
      </c>
    </row>
    <row r="47067" spans="4:5" x14ac:dyDescent="0.25">
      <c r="D47067" s="31">
        <v>-217.102</v>
      </c>
      <c r="E47067" s="28">
        <v>660.80499999999995</v>
      </c>
    </row>
    <row r="47068" spans="4:5" x14ac:dyDescent="0.25">
      <c r="D47068" s="31">
        <v>-217.08600000000001</v>
      </c>
      <c r="E47068" s="28">
        <v>660.88300000000004</v>
      </c>
    </row>
    <row r="47069" spans="4:5" x14ac:dyDescent="0.25">
      <c r="D47069" s="31">
        <v>-217.07</v>
      </c>
      <c r="E47069" s="28">
        <v>660.96100000000001</v>
      </c>
    </row>
    <row r="47070" spans="4:5" x14ac:dyDescent="0.25">
      <c r="D47070" s="31">
        <v>-217.054</v>
      </c>
      <c r="E47070" s="28">
        <v>661.03800000000001</v>
      </c>
    </row>
    <row r="47071" spans="4:5" x14ac:dyDescent="0.25">
      <c r="D47071" s="31">
        <v>-217.03800000000001</v>
      </c>
      <c r="E47071" s="28">
        <v>661.11599999999999</v>
      </c>
    </row>
    <row r="47072" spans="4:5" x14ac:dyDescent="0.25">
      <c r="D47072" s="31">
        <v>-217.02199999999999</v>
      </c>
      <c r="E47072" s="28">
        <v>661.19399999999996</v>
      </c>
    </row>
    <row r="47073" spans="4:5" x14ac:dyDescent="0.25">
      <c r="D47073" s="31">
        <v>-217.006</v>
      </c>
      <c r="E47073" s="28">
        <v>661.27099999999996</v>
      </c>
    </row>
    <row r="47074" spans="4:5" x14ac:dyDescent="0.25">
      <c r="D47074" s="31">
        <v>-216.99</v>
      </c>
      <c r="E47074" s="28">
        <v>661.34900000000005</v>
      </c>
    </row>
    <row r="47075" spans="4:5" x14ac:dyDescent="0.25">
      <c r="D47075" s="31">
        <v>-216.97399999999999</v>
      </c>
      <c r="E47075" s="28">
        <v>661.42700000000002</v>
      </c>
    </row>
    <row r="47076" spans="4:5" x14ac:dyDescent="0.25">
      <c r="D47076" s="31">
        <v>-216.958</v>
      </c>
      <c r="E47076" s="28">
        <v>661.50400000000002</v>
      </c>
    </row>
    <row r="47077" spans="4:5" x14ac:dyDescent="0.25">
      <c r="D47077" s="31">
        <v>-216.94200000000001</v>
      </c>
      <c r="E47077" s="28">
        <v>661.58199999999999</v>
      </c>
    </row>
    <row r="47078" spans="4:5" x14ac:dyDescent="0.25">
      <c r="D47078" s="31">
        <v>-216.92599999999999</v>
      </c>
      <c r="E47078" s="28">
        <v>661.66</v>
      </c>
    </row>
    <row r="47079" spans="4:5" x14ac:dyDescent="0.25">
      <c r="D47079" s="31">
        <v>-216.91</v>
      </c>
      <c r="E47079" s="28">
        <v>661.73699999999997</v>
      </c>
    </row>
    <row r="47080" spans="4:5" x14ac:dyDescent="0.25">
      <c r="D47080" s="31">
        <v>-216.89400000000001</v>
      </c>
      <c r="E47080" s="28">
        <v>661.81500000000005</v>
      </c>
    </row>
    <row r="47081" spans="4:5" x14ac:dyDescent="0.25">
      <c r="D47081" s="31">
        <v>-216.87799999999999</v>
      </c>
      <c r="E47081" s="28">
        <v>661.89300000000003</v>
      </c>
    </row>
    <row r="47082" spans="4:5" x14ac:dyDescent="0.25">
      <c r="D47082" s="31">
        <v>-216.86199999999999</v>
      </c>
      <c r="E47082" s="28">
        <v>661.97</v>
      </c>
    </row>
    <row r="47083" spans="4:5" x14ac:dyDescent="0.25">
      <c r="D47083" s="31">
        <v>-216.846</v>
      </c>
      <c r="E47083" s="28">
        <v>662.048</v>
      </c>
    </row>
    <row r="47084" spans="4:5" x14ac:dyDescent="0.25">
      <c r="D47084" s="31">
        <v>-216.83</v>
      </c>
      <c r="E47084" s="28">
        <v>662.12599999999998</v>
      </c>
    </row>
    <row r="47085" spans="4:5" x14ac:dyDescent="0.25">
      <c r="D47085" s="31">
        <v>-216.81399999999999</v>
      </c>
      <c r="E47085" s="28">
        <v>662.20299999999997</v>
      </c>
    </row>
    <row r="47086" spans="4:5" x14ac:dyDescent="0.25">
      <c r="D47086" s="31">
        <v>-216.798</v>
      </c>
      <c r="E47086" s="28">
        <v>662.28099999999995</v>
      </c>
    </row>
    <row r="47087" spans="4:5" x14ac:dyDescent="0.25">
      <c r="D47087" s="31">
        <v>-216.78200000000001</v>
      </c>
      <c r="E47087" s="28">
        <v>662.35799999999995</v>
      </c>
    </row>
    <row r="47088" spans="4:5" x14ac:dyDescent="0.25">
      <c r="D47088" s="31">
        <v>-216.76599999999999</v>
      </c>
      <c r="E47088" s="28">
        <v>662.43600000000004</v>
      </c>
    </row>
    <row r="47089" spans="4:5" x14ac:dyDescent="0.25">
      <c r="D47089" s="31">
        <v>-216.75</v>
      </c>
      <c r="E47089" s="28">
        <v>662.51400000000001</v>
      </c>
    </row>
    <row r="47090" spans="4:5" x14ac:dyDescent="0.25">
      <c r="D47090" s="31">
        <v>-216.73400000000001</v>
      </c>
      <c r="E47090" s="28">
        <v>662.59100000000001</v>
      </c>
    </row>
    <row r="47091" spans="4:5" x14ac:dyDescent="0.25">
      <c r="D47091" s="31">
        <v>-216.71799999999999</v>
      </c>
      <c r="E47091" s="28">
        <v>662.66899999999998</v>
      </c>
    </row>
    <row r="47092" spans="4:5" x14ac:dyDescent="0.25">
      <c r="D47092" s="31">
        <v>-216.702</v>
      </c>
      <c r="E47092" s="28">
        <v>662.74599999999998</v>
      </c>
    </row>
    <row r="47093" spans="4:5" x14ac:dyDescent="0.25">
      <c r="D47093" s="31">
        <v>-216.68600000000001</v>
      </c>
      <c r="E47093" s="28">
        <v>662.82399999999996</v>
      </c>
    </row>
    <row r="47094" spans="4:5" x14ac:dyDescent="0.25">
      <c r="D47094" s="31">
        <v>-216.67</v>
      </c>
      <c r="E47094" s="28">
        <v>662.90099999999995</v>
      </c>
    </row>
    <row r="47095" spans="4:5" x14ac:dyDescent="0.25">
      <c r="D47095" s="31">
        <v>-216.654</v>
      </c>
      <c r="E47095" s="28">
        <v>662.97900000000004</v>
      </c>
    </row>
    <row r="47096" spans="4:5" x14ac:dyDescent="0.25">
      <c r="D47096" s="31">
        <v>-216.63800000000001</v>
      </c>
      <c r="E47096" s="28">
        <v>663.05700000000002</v>
      </c>
    </row>
    <row r="47097" spans="4:5" x14ac:dyDescent="0.25">
      <c r="D47097" s="31">
        <v>-216.62200000000001</v>
      </c>
      <c r="E47097" s="28">
        <v>663.13400000000001</v>
      </c>
    </row>
    <row r="47098" spans="4:5" x14ac:dyDescent="0.25">
      <c r="D47098" s="31">
        <v>-216.60599999999999</v>
      </c>
      <c r="E47098" s="28">
        <v>663.21100000000001</v>
      </c>
    </row>
    <row r="47099" spans="4:5" x14ac:dyDescent="0.25">
      <c r="D47099" s="31">
        <v>-216.59</v>
      </c>
      <c r="E47099" s="28">
        <v>663.28899999999999</v>
      </c>
    </row>
    <row r="47100" spans="4:5" x14ac:dyDescent="0.25">
      <c r="D47100" s="31">
        <v>-216.57400000000001</v>
      </c>
      <c r="E47100" s="28">
        <v>663.36699999999996</v>
      </c>
    </row>
    <row r="47101" spans="4:5" x14ac:dyDescent="0.25">
      <c r="D47101" s="31">
        <v>-216.55799999999999</v>
      </c>
      <c r="E47101" s="28">
        <v>663.44399999999996</v>
      </c>
    </row>
    <row r="47102" spans="4:5" x14ac:dyDescent="0.25">
      <c r="D47102" s="31">
        <v>-216.542</v>
      </c>
      <c r="E47102" s="28">
        <v>663.52099999999996</v>
      </c>
    </row>
    <row r="47103" spans="4:5" x14ac:dyDescent="0.25">
      <c r="D47103" s="31">
        <v>-216.52600000000001</v>
      </c>
      <c r="E47103" s="28">
        <v>663.59900000000005</v>
      </c>
    </row>
    <row r="47104" spans="4:5" x14ac:dyDescent="0.25">
      <c r="D47104" s="31">
        <v>-216.51</v>
      </c>
      <c r="E47104" s="28">
        <v>663.67700000000002</v>
      </c>
    </row>
    <row r="47105" spans="4:5" x14ac:dyDescent="0.25">
      <c r="D47105" s="31">
        <v>-216.494</v>
      </c>
      <c r="E47105" s="28">
        <v>663.75400000000002</v>
      </c>
    </row>
    <row r="47106" spans="4:5" x14ac:dyDescent="0.25">
      <c r="D47106" s="31">
        <v>-216.47800000000001</v>
      </c>
      <c r="E47106" s="28">
        <v>663.83100000000002</v>
      </c>
    </row>
    <row r="47107" spans="4:5" x14ac:dyDescent="0.25">
      <c r="D47107" s="31">
        <v>-216.46199999999999</v>
      </c>
      <c r="E47107" s="28">
        <v>663.90899999999999</v>
      </c>
    </row>
    <row r="47108" spans="4:5" x14ac:dyDescent="0.25">
      <c r="D47108" s="31">
        <v>-216.446</v>
      </c>
      <c r="E47108" s="28">
        <v>663.98599999999999</v>
      </c>
    </row>
    <row r="47109" spans="4:5" x14ac:dyDescent="0.25">
      <c r="D47109" s="31">
        <v>-216.43</v>
      </c>
      <c r="E47109" s="28">
        <v>664.06399999999996</v>
      </c>
    </row>
    <row r="47110" spans="4:5" x14ac:dyDescent="0.25">
      <c r="D47110" s="31">
        <v>-216.41399999999999</v>
      </c>
      <c r="E47110" s="28">
        <v>664.14099999999996</v>
      </c>
    </row>
    <row r="47111" spans="4:5" x14ac:dyDescent="0.25">
      <c r="D47111" s="31">
        <v>-216.398</v>
      </c>
      <c r="E47111" s="28">
        <v>664.21900000000005</v>
      </c>
    </row>
    <row r="47112" spans="4:5" x14ac:dyDescent="0.25">
      <c r="D47112" s="31">
        <v>-216.38200000000001</v>
      </c>
      <c r="E47112" s="28">
        <v>664.29600000000005</v>
      </c>
    </row>
    <row r="47113" spans="4:5" x14ac:dyDescent="0.25">
      <c r="D47113" s="31">
        <v>-216.36600000000001</v>
      </c>
      <c r="E47113" s="28">
        <v>664.37300000000005</v>
      </c>
    </row>
    <row r="47114" spans="4:5" x14ac:dyDescent="0.25">
      <c r="D47114" s="31">
        <v>-216.35</v>
      </c>
      <c r="E47114" s="28">
        <v>664.45100000000002</v>
      </c>
    </row>
    <row r="47115" spans="4:5" x14ac:dyDescent="0.25">
      <c r="D47115" s="31">
        <v>-216.334</v>
      </c>
      <c r="E47115" s="28">
        <v>664.52800000000002</v>
      </c>
    </row>
    <row r="47116" spans="4:5" x14ac:dyDescent="0.25">
      <c r="D47116" s="31">
        <v>-216.31800000000001</v>
      </c>
      <c r="E47116" s="28">
        <v>664.60599999999999</v>
      </c>
    </row>
    <row r="47117" spans="4:5" x14ac:dyDescent="0.25">
      <c r="D47117" s="31">
        <v>-216.30199999999999</v>
      </c>
      <c r="E47117" s="28">
        <v>664.68299999999999</v>
      </c>
    </row>
    <row r="47118" spans="4:5" x14ac:dyDescent="0.25">
      <c r="D47118" s="31">
        <v>-216.286</v>
      </c>
      <c r="E47118" s="28">
        <v>664.76</v>
      </c>
    </row>
    <row r="47119" spans="4:5" x14ac:dyDescent="0.25">
      <c r="D47119" s="31">
        <v>-216.27099999999999</v>
      </c>
      <c r="E47119" s="28">
        <v>664.83799999999997</v>
      </c>
    </row>
    <row r="47120" spans="4:5" x14ac:dyDescent="0.25">
      <c r="D47120" s="31">
        <v>-216.255</v>
      </c>
      <c r="E47120" s="28">
        <v>664.91499999999996</v>
      </c>
    </row>
    <row r="47121" spans="4:5" x14ac:dyDescent="0.25">
      <c r="D47121" s="31">
        <v>-216.239</v>
      </c>
      <c r="E47121" s="28">
        <v>664.99199999999996</v>
      </c>
    </row>
    <row r="47122" spans="4:5" x14ac:dyDescent="0.25">
      <c r="D47122" s="31">
        <v>-216.22300000000001</v>
      </c>
      <c r="E47122" s="28">
        <v>665.07</v>
      </c>
    </row>
    <row r="47123" spans="4:5" x14ac:dyDescent="0.25">
      <c r="D47123" s="31">
        <v>-216.20699999999999</v>
      </c>
      <c r="E47123" s="28">
        <v>665.14700000000005</v>
      </c>
    </row>
    <row r="47124" spans="4:5" x14ac:dyDescent="0.25">
      <c r="D47124" s="31">
        <v>-216.191</v>
      </c>
      <c r="E47124" s="28">
        <v>665.22400000000005</v>
      </c>
    </row>
    <row r="47125" spans="4:5" x14ac:dyDescent="0.25">
      <c r="D47125" s="31">
        <v>-216.17500000000001</v>
      </c>
      <c r="E47125" s="28">
        <v>665.30200000000002</v>
      </c>
    </row>
    <row r="47126" spans="4:5" x14ac:dyDescent="0.25">
      <c r="D47126" s="31">
        <v>-216.15899999999999</v>
      </c>
      <c r="E47126" s="28">
        <v>665.37900000000002</v>
      </c>
    </row>
    <row r="47127" spans="4:5" x14ac:dyDescent="0.25">
      <c r="D47127" s="31">
        <v>-216.143</v>
      </c>
      <c r="E47127" s="28">
        <v>665.45600000000002</v>
      </c>
    </row>
    <row r="47128" spans="4:5" x14ac:dyDescent="0.25">
      <c r="D47128" s="31">
        <v>-216.12700000000001</v>
      </c>
      <c r="E47128" s="28">
        <v>665.53399999999999</v>
      </c>
    </row>
    <row r="47129" spans="4:5" x14ac:dyDescent="0.25">
      <c r="D47129" s="31">
        <v>-216.11099999999999</v>
      </c>
      <c r="E47129" s="28">
        <v>665.61099999999999</v>
      </c>
    </row>
    <row r="47130" spans="4:5" x14ac:dyDescent="0.25">
      <c r="D47130" s="31">
        <v>-216.095</v>
      </c>
      <c r="E47130" s="28">
        <v>665.68799999999999</v>
      </c>
    </row>
    <row r="47131" spans="4:5" x14ac:dyDescent="0.25">
      <c r="D47131" s="31">
        <v>-216.07900000000001</v>
      </c>
      <c r="E47131" s="28">
        <v>665.76599999999996</v>
      </c>
    </row>
    <row r="47132" spans="4:5" x14ac:dyDescent="0.25">
      <c r="D47132" s="31">
        <v>-216.06299999999999</v>
      </c>
      <c r="E47132" s="28">
        <v>665.84299999999996</v>
      </c>
    </row>
    <row r="47133" spans="4:5" x14ac:dyDescent="0.25">
      <c r="D47133" s="31">
        <v>-216.047</v>
      </c>
      <c r="E47133" s="28">
        <v>665.92</v>
      </c>
    </row>
    <row r="47134" spans="4:5" x14ac:dyDescent="0.25">
      <c r="D47134" s="31">
        <v>-216.03100000000001</v>
      </c>
      <c r="E47134" s="28">
        <v>665.99699999999996</v>
      </c>
    </row>
    <row r="47135" spans="4:5" x14ac:dyDescent="0.25">
      <c r="D47135" s="31">
        <v>-216.01499999999999</v>
      </c>
      <c r="E47135" s="28">
        <v>666.07500000000005</v>
      </c>
    </row>
    <row r="47136" spans="4:5" x14ac:dyDescent="0.25">
      <c r="D47136" s="31">
        <v>-215.999</v>
      </c>
      <c r="E47136" s="28">
        <v>666.15200000000004</v>
      </c>
    </row>
    <row r="47137" spans="4:5" x14ac:dyDescent="0.25">
      <c r="D47137" s="31">
        <v>-215.983</v>
      </c>
      <c r="E47137" s="28">
        <v>666.22900000000004</v>
      </c>
    </row>
    <row r="47138" spans="4:5" x14ac:dyDescent="0.25">
      <c r="D47138" s="31">
        <v>-215.96700000000001</v>
      </c>
      <c r="E47138" s="28">
        <v>666.30600000000004</v>
      </c>
    </row>
    <row r="47139" spans="4:5" x14ac:dyDescent="0.25">
      <c r="D47139" s="31">
        <v>-215.95099999999999</v>
      </c>
      <c r="E47139" s="28">
        <v>666.38400000000001</v>
      </c>
    </row>
    <row r="47140" spans="4:5" x14ac:dyDescent="0.25">
      <c r="D47140" s="31">
        <v>-215.935</v>
      </c>
      <c r="E47140" s="28">
        <v>666.46100000000001</v>
      </c>
    </row>
    <row r="47141" spans="4:5" x14ac:dyDescent="0.25">
      <c r="D47141" s="31">
        <v>-215.91900000000001</v>
      </c>
      <c r="E47141" s="28">
        <v>666.53800000000001</v>
      </c>
    </row>
    <row r="47142" spans="4:5" x14ac:dyDescent="0.25">
      <c r="D47142" s="31">
        <v>-215.90299999999999</v>
      </c>
      <c r="E47142" s="28">
        <v>666.61500000000001</v>
      </c>
    </row>
    <row r="47143" spans="4:5" x14ac:dyDescent="0.25">
      <c r="D47143" s="31">
        <v>-215.887</v>
      </c>
      <c r="E47143" s="28">
        <v>666.69200000000001</v>
      </c>
    </row>
    <row r="47144" spans="4:5" x14ac:dyDescent="0.25">
      <c r="D47144" s="31">
        <v>-215.87100000000001</v>
      </c>
      <c r="E47144" s="28">
        <v>666.77</v>
      </c>
    </row>
    <row r="47145" spans="4:5" x14ac:dyDescent="0.25">
      <c r="D47145" s="31">
        <v>-215.85499999999999</v>
      </c>
      <c r="E47145" s="28">
        <v>666.84699999999998</v>
      </c>
    </row>
    <row r="47146" spans="4:5" x14ac:dyDescent="0.25">
      <c r="D47146" s="31">
        <v>-215.839</v>
      </c>
      <c r="E47146" s="28">
        <v>666.92399999999998</v>
      </c>
    </row>
    <row r="47147" spans="4:5" x14ac:dyDescent="0.25">
      <c r="D47147" s="31">
        <v>-215.82300000000001</v>
      </c>
      <c r="E47147" s="28">
        <v>667.00099999999998</v>
      </c>
    </row>
    <row r="47148" spans="4:5" x14ac:dyDescent="0.25">
      <c r="D47148" s="31">
        <v>-215.80699999999999</v>
      </c>
      <c r="E47148" s="28">
        <v>667.07799999999997</v>
      </c>
    </row>
    <row r="47149" spans="4:5" x14ac:dyDescent="0.25">
      <c r="D47149" s="31">
        <v>-215.791</v>
      </c>
      <c r="E47149" s="28">
        <v>667.15499999999997</v>
      </c>
    </row>
    <row r="47150" spans="4:5" x14ac:dyDescent="0.25">
      <c r="D47150" s="31">
        <v>-215.77500000000001</v>
      </c>
      <c r="E47150" s="28">
        <v>667.23199999999997</v>
      </c>
    </row>
    <row r="47151" spans="4:5" x14ac:dyDescent="0.25">
      <c r="D47151" s="31">
        <v>-215.75899999999999</v>
      </c>
      <c r="E47151" s="28">
        <v>667.31</v>
      </c>
    </row>
    <row r="47152" spans="4:5" x14ac:dyDescent="0.25">
      <c r="D47152" s="31">
        <v>-215.74299999999999</v>
      </c>
      <c r="E47152" s="28">
        <v>667.38699999999994</v>
      </c>
    </row>
    <row r="47153" spans="4:5" x14ac:dyDescent="0.25">
      <c r="D47153" s="31">
        <v>-215.727</v>
      </c>
      <c r="E47153" s="28">
        <v>667.46400000000006</v>
      </c>
    </row>
    <row r="47154" spans="4:5" x14ac:dyDescent="0.25">
      <c r="D47154" s="31">
        <v>-215.71100000000001</v>
      </c>
      <c r="E47154" s="28">
        <v>667.54100000000005</v>
      </c>
    </row>
    <row r="47155" spans="4:5" x14ac:dyDescent="0.25">
      <c r="D47155" s="31">
        <v>-215.69499999999999</v>
      </c>
      <c r="E47155" s="28">
        <v>667.61800000000005</v>
      </c>
    </row>
    <row r="47156" spans="4:5" x14ac:dyDescent="0.25">
      <c r="D47156" s="31">
        <v>-215.679</v>
      </c>
      <c r="E47156" s="28">
        <v>667.69500000000005</v>
      </c>
    </row>
    <row r="47157" spans="4:5" x14ac:dyDescent="0.25">
      <c r="D47157" s="31">
        <v>-215.66300000000001</v>
      </c>
      <c r="E47157" s="28">
        <v>667.77200000000005</v>
      </c>
    </row>
    <row r="47158" spans="4:5" x14ac:dyDescent="0.25">
      <c r="D47158" s="31">
        <v>-215.64699999999999</v>
      </c>
      <c r="E47158" s="28">
        <v>667.84900000000005</v>
      </c>
    </row>
    <row r="47159" spans="4:5" x14ac:dyDescent="0.25">
      <c r="D47159" s="31">
        <v>-215.631</v>
      </c>
      <c r="E47159" s="28">
        <v>667.92600000000004</v>
      </c>
    </row>
    <row r="47160" spans="4:5" x14ac:dyDescent="0.25">
      <c r="D47160" s="31">
        <v>-215.61500000000001</v>
      </c>
      <c r="E47160" s="28">
        <v>668.00300000000004</v>
      </c>
    </row>
    <row r="47161" spans="4:5" x14ac:dyDescent="0.25">
      <c r="D47161" s="31">
        <v>-215.59899999999999</v>
      </c>
      <c r="E47161" s="28">
        <v>668.08</v>
      </c>
    </row>
    <row r="47162" spans="4:5" x14ac:dyDescent="0.25">
      <c r="D47162" s="31">
        <v>-215.583</v>
      </c>
      <c r="E47162" s="28">
        <v>668.15700000000004</v>
      </c>
    </row>
    <row r="47163" spans="4:5" x14ac:dyDescent="0.25">
      <c r="D47163" s="31">
        <v>-215.56700000000001</v>
      </c>
      <c r="E47163" s="28">
        <v>668.23500000000001</v>
      </c>
    </row>
    <row r="47164" spans="4:5" x14ac:dyDescent="0.25">
      <c r="D47164" s="31">
        <v>-215.55099999999999</v>
      </c>
      <c r="E47164" s="28">
        <v>668.31200000000001</v>
      </c>
    </row>
    <row r="47165" spans="4:5" x14ac:dyDescent="0.25">
      <c r="D47165" s="31">
        <v>-215.535</v>
      </c>
      <c r="E47165" s="28">
        <v>668.38900000000001</v>
      </c>
    </row>
    <row r="47166" spans="4:5" x14ac:dyDescent="0.25">
      <c r="D47166" s="31">
        <v>-215.51900000000001</v>
      </c>
      <c r="E47166" s="28">
        <v>668.46600000000001</v>
      </c>
    </row>
    <row r="47167" spans="4:5" x14ac:dyDescent="0.25">
      <c r="D47167" s="31">
        <v>-215.50299999999999</v>
      </c>
      <c r="E47167" s="28">
        <v>668.54300000000001</v>
      </c>
    </row>
    <row r="47168" spans="4:5" x14ac:dyDescent="0.25">
      <c r="D47168" s="31">
        <v>-215.48699999999999</v>
      </c>
      <c r="E47168" s="28">
        <v>668.62</v>
      </c>
    </row>
    <row r="47169" spans="4:5" x14ac:dyDescent="0.25">
      <c r="D47169" s="31">
        <v>-215.471</v>
      </c>
      <c r="E47169" s="28">
        <v>668.697</v>
      </c>
    </row>
    <row r="47170" spans="4:5" x14ac:dyDescent="0.25">
      <c r="D47170" s="31">
        <v>-215.45500000000001</v>
      </c>
      <c r="E47170" s="28">
        <v>668.774</v>
      </c>
    </row>
    <row r="47171" spans="4:5" x14ac:dyDescent="0.25">
      <c r="D47171" s="31">
        <v>-215.43899999999999</v>
      </c>
      <c r="E47171" s="28">
        <v>668.851</v>
      </c>
    </row>
    <row r="47172" spans="4:5" x14ac:dyDescent="0.25">
      <c r="D47172" s="31">
        <v>-215.423</v>
      </c>
      <c r="E47172" s="28">
        <v>668.928</v>
      </c>
    </row>
    <row r="47173" spans="4:5" x14ac:dyDescent="0.25">
      <c r="D47173" s="31">
        <v>-215.40700000000001</v>
      </c>
      <c r="E47173" s="28">
        <v>669.005</v>
      </c>
    </row>
    <row r="47174" spans="4:5" x14ac:dyDescent="0.25">
      <c r="D47174" s="31">
        <v>-215.39099999999999</v>
      </c>
      <c r="E47174" s="28">
        <v>669.08100000000002</v>
      </c>
    </row>
    <row r="47175" spans="4:5" x14ac:dyDescent="0.25">
      <c r="D47175" s="31">
        <v>-215.375</v>
      </c>
      <c r="E47175" s="28">
        <v>669.15800000000002</v>
      </c>
    </row>
    <row r="47176" spans="4:5" x14ac:dyDescent="0.25">
      <c r="D47176" s="31">
        <v>-215.35900000000001</v>
      </c>
      <c r="E47176" s="28">
        <v>669.23500000000001</v>
      </c>
    </row>
    <row r="47177" spans="4:5" x14ac:dyDescent="0.25">
      <c r="D47177" s="31">
        <v>-215.34299999999999</v>
      </c>
      <c r="E47177" s="28">
        <v>669.31200000000001</v>
      </c>
    </row>
    <row r="47178" spans="4:5" x14ac:dyDescent="0.25">
      <c r="D47178" s="31">
        <v>-215.327</v>
      </c>
      <c r="E47178" s="28">
        <v>669.38900000000001</v>
      </c>
    </row>
    <row r="47179" spans="4:5" x14ac:dyDescent="0.25">
      <c r="D47179" s="31">
        <v>-215.31100000000001</v>
      </c>
      <c r="E47179" s="28">
        <v>669.46600000000001</v>
      </c>
    </row>
    <row r="47180" spans="4:5" x14ac:dyDescent="0.25">
      <c r="D47180" s="31">
        <v>-215.29499999999999</v>
      </c>
      <c r="E47180" s="28">
        <v>669.54300000000001</v>
      </c>
    </row>
    <row r="47181" spans="4:5" x14ac:dyDescent="0.25">
      <c r="D47181" s="31">
        <v>-215.279</v>
      </c>
      <c r="E47181" s="28">
        <v>669.62</v>
      </c>
    </row>
    <row r="47182" spans="4:5" x14ac:dyDescent="0.25">
      <c r="D47182" s="31">
        <v>-215.26300000000001</v>
      </c>
      <c r="E47182" s="28">
        <v>669.697</v>
      </c>
    </row>
    <row r="47183" spans="4:5" x14ac:dyDescent="0.25">
      <c r="D47183" s="31">
        <v>-215.24700000000001</v>
      </c>
      <c r="E47183" s="28">
        <v>669.774</v>
      </c>
    </row>
    <row r="47184" spans="4:5" x14ac:dyDescent="0.25">
      <c r="D47184" s="31">
        <v>-215.23099999999999</v>
      </c>
      <c r="E47184" s="28">
        <v>669.851</v>
      </c>
    </row>
    <row r="47185" spans="4:5" x14ac:dyDescent="0.25">
      <c r="D47185" s="31">
        <v>-215.215</v>
      </c>
      <c r="E47185" s="28">
        <v>669.92700000000002</v>
      </c>
    </row>
    <row r="47186" spans="4:5" x14ac:dyDescent="0.25">
      <c r="D47186" s="31">
        <v>-215.19900000000001</v>
      </c>
      <c r="E47186" s="28">
        <v>670.00400000000002</v>
      </c>
    </row>
    <row r="47187" spans="4:5" x14ac:dyDescent="0.25">
      <c r="D47187" s="31">
        <v>-215.18299999999999</v>
      </c>
      <c r="E47187" s="28">
        <v>670.08100000000002</v>
      </c>
    </row>
    <row r="47188" spans="4:5" x14ac:dyDescent="0.25">
      <c r="D47188" s="31">
        <v>-215.167</v>
      </c>
      <c r="E47188" s="28">
        <v>670.15800000000002</v>
      </c>
    </row>
    <row r="47189" spans="4:5" x14ac:dyDescent="0.25">
      <c r="D47189" s="31">
        <v>-215.15100000000001</v>
      </c>
      <c r="E47189" s="28">
        <v>670.23500000000001</v>
      </c>
    </row>
    <row r="47190" spans="4:5" x14ac:dyDescent="0.25">
      <c r="D47190" s="31">
        <v>-215.13499999999999</v>
      </c>
      <c r="E47190" s="28">
        <v>670.31200000000001</v>
      </c>
    </row>
    <row r="47191" spans="4:5" x14ac:dyDescent="0.25">
      <c r="D47191" s="31">
        <v>-215.119</v>
      </c>
      <c r="E47191" s="28">
        <v>670.38800000000003</v>
      </c>
    </row>
    <row r="47192" spans="4:5" x14ac:dyDescent="0.25">
      <c r="D47192" s="31">
        <v>-215.10300000000001</v>
      </c>
      <c r="E47192" s="28">
        <v>670.46500000000003</v>
      </c>
    </row>
    <row r="47193" spans="4:5" x14ac:dyDescent="0.25">
      <c r="D47193" s="31">
        <v>-215.08699999999999</v>
      </c>
      <c r="E47193" s="28">
        <v>670.54200000000003</v>
      </c>
    </row>
    <row r="47194" spans="4:5" x14ac:dyDescent="0.25">
      <c r="D47194" s="31">
        <v>-215.071</v>
      </c>
      <c r="E47194" s="28">
        <v>670.61900000000003</v>
      </c>
    </row>
    <row r="47195" spans="4:5" x14ac:dyDescent="0.25">
      <c r="D47195" s="31">
        <v>-215.05500000000001</v>
      </c>
      <c r="E47195" s="28">
        <v>670.69600000000003</v>
      </c>
    </row>
    <row r="47196" spans="4:5" x14ac:dyDescent="0.25">
      <c r="D47196" s="31">
        <v>-215.03899999999999</v>
      </c>
      <c r="E47196" s="28">
        <v>670.77300000000002</v>
      </c>
    </row>
    <row r="47197" spans="4:5" x14ac:dyDescent="0.25">
      <c r="D47197" s="31">
        <v>-215.023</v>
      </c>
      <c r="E47197" s="28">
        <v>670.84900000000005</v>
      </c>
    </row>
    <row r="47198" spans="4:5" x14ac:dyDescent="0.25">
      <c r="D47198" s="31">
        <v>-215.00700000000001</v>
      </c>
      <c r="E47198" s="28">
        <v>670.92600000000004</v>
      </c>
    </row>
    <row r="47199" spans="4:5" x14ac:dyDescent="0.25">
      <c r="D47199" s="31">
        <v>-214.99100000000001</v>
      </c>
      <c r="E47199" s="28">
        <v>671.00300000000004</v>
      </c>
    </row>
    <row r="47200" spans="4:5" x14ac:dyDescent="0.25">
      <c r="D47200" s="31">
        <v>-214.97499999999999</v>
      </c>
      <c r="E47200" s="28">
        <v>671.07899999999995</v>
      </c>
    </row>
    <row r="47201" spans="4:5" x14ac:dyDescent="0.25">
      <c r="D47201" s="31">
        <v>-214.959</v>
      </c>
      <c r="E47201" s="28">
        <v>671.15599999999995</v>
      </c>
    </row>
    <row r="47202" spans="4:5" x14ac:dyDescent="0.25">
      <c r="D47202" s="31">
        <v>-214.94300000000001</v>
      </c>
      <c r="E47202" s="28">
        <v>671.23299999999995</v>
      </c>
    </row>
    <row r="47203" spans="4:5" x14ac:dyDescent="0.25">
      <c r="D47203" s="31">
        <v>-214.92699999999999</v>
      </c>
      <c r="E47203" s="28">
        <v>671.31</v>
      </c>
    </row>
    <row r="47204" spans="4:5" x14ac:dyDescent="0.25">
      <c r="D47204" s="31">
        <v>-214.911</v>
      </c>
      <c r="E47204" s="28">
        <v>671.38599999999997</v>
      </c>
    </row>
    <row r="47205" spans="4:5" x14ac:dyDescent="0.25">
      <c r="D47205" s="31">
        <v>-214.89500000000001</v>
      </c>
      <c r="E47205" s="28">
        <v>671.46299999999997</v>
      </c>
    </row>
    <row r="47206" spans="4:5" x14ac:dyDescent="0.25">
      <c r="D47206" s="31">
        <v>-214.87899999999999</v>
      </c>
      <c r="E47206" s="28">
        <v>671.54</v>
      </c>
    </row>
    <row r="47207" spans="4:5" x14ac:dyDescent="0.25">
      <c r="D47207" s="31">
        <v>-214.863</v>
      </c>
      <c r="E47207" s="28">
        <v>671.61599999999999</v>
      </c>
    </row>
    <row r="47208" spans="4:5" x14ac:dyDescent="0.25">
      <c r="D47208" s="31">
        <v>-214.84700000000001</v>
      </c>
      <c r="E47208" s="28">
        <v>671.69299999999998</v>
      </c>
    </row>
    <row r="47209" spans="4:5" x14ac:dyDescent="0.25">
      <c r="D47209" s="31">
        <v>-214.83099999999999</v>
      </c>
      <c r="E47209" s="28">
        <v>671.77</v>
      </c>
    </row>
    <row r="47210" spans="4:5" x14ac:dyDescent="0.25">
      <c r="D47210" s="31">
        <v>-214.815</v>
      </c>
      <c r="E47210" s="28">
        <v>671.84699999999998</v>
      </c>
    </row>
    <row r="47211" spans="4:5" x14ac:dyDescent="0.25">
      <c r="D47211" s="31">
        <v>-214.79900000000001</v>
      </c>
      <c r="E47211" s="28">
        <v>671.923</v>
      </c>
    </row>
    <row r="47212" spans="4:5" x14ac:dyDescent="0.25">
      <c r="D47212" s="31">
        <v>-214.78299999999999</v>
      </c>
      <c r="E47212" s="28">
        <v>672</v>
      </c>
    </row>
    <row r="47213" spans="4:5" x14ac:dyDescent="0.25">
      <c r="D47213" s="31">
        <v>-214.767</v>
      </c>
      <c r="E47213" s="28">
        <v>672.077</v>
      </c>
    </row>
    <row r="47214" spans="4:5" x14ac:dyDescent="0.25">
      <c r="D47214" s="31">
        <v>-214.751</v>
      </c>
      <c r="E47214" s="28">
        <v>672.15300000000002</v>
      </c>
    </row>
    <row r="47215" spans="4:5" x14ac:dyDescent="0.25">
      <c r="D47215" s="31">
        <v>-214.73500000000001</v>
      </c>
      <c r="E47215" s="28">
        <v>672.23</v>
      </c>
    </row>
    <row r="47216" spans="4:5" x14ac:dyDescent="0.25">
      <c r="D47216" s="31">
        <v>-214.71899999999999</v>
      </c>
      <c r="E47216" s="28">
        <v>672.30700000000002</v>
      </c>
    </row>
    <row r="47217" spans="4:5" x14ac:dyDescent="0.25">
      <c r="D47217" s="31">
        <v>-214.703</v>
      </c>
      <c r="E47217" s="28">
        <v>672.38300000000004</v>
      </c>
    </row>
    <row r="47218" spans="4:5" x14ac:dyDescent="0.25">
      <c r="D47218" s="31">
        <v>-214.68700000000001</v>
      </c>
      <c r="E47218" s="28">
        <v>672.46</v>
      </c>
    </row>
    <row r="47219" spans="4:5" x14ac:dyDescent="0.25">
      <c r="D47219" s="31">
        <v>-214.67099999999999</v>
      </c>
      <c r="E47219" s="28">
        <v>672.53599999999994</v>
      </c>
    </row>
    <row r="47220" spans="4:5" x14ac:dyDescent="0.25">
      <c r="D47220" s="31">
        <v>-214.655</v>
      </c>
      <c r="E47220" s="28">
        <v>672.61300000000006</v>
      </c>
    </row>
    <row r="47221" spans="4:5" x14ac:dyDescent="0.25">
      <c r="D47221" s="31">
        <v>-214.63900000000001</v>
      </c>
      <c r="E47221" s="28">
        <v>672.68899999999996</v>
      </c>
    </row>
    <row r="47222" spans="4:5" x14ac:dyDescent="0.25">
      <c r="D47222" s="31">
        <v>-214.62299999999999</v>
      </c>
      <c r="E47222" s="28">
        <v>672.76599999999996</v>
      </c>
    </row>
    <row r="47223" spans="4:5" x14ac:dyDescent="0.25">
      <c r="D47223" s="31">
        <v>-214.607</v>
      </c>
      <c r="E47223" s="28">
        <v>672.84299999999996</v>
      </c>
    </row>
    <row r="47224" spans="4:5" x14ac:dyDescent="0.25">
      <c r="D47224" s="31">
        <v>-214.59100000000001</v>
      </c>
      <c r="E47224" s="28">
        <v>672.91899999999998</v>
      </c>
    </row>
    <row r="47225" spans="4:5" x14ac:dyDescent="0.25">
      <c r="D47225" s="31">
        <v>-214.57499999999999</v>
      </c>
      <c r="E47225" s="28">
        <v>672.99599999999998</v>
      </c>
    </row>
    <row r="47226" spans="4:5" x14ac:dyDescent="0.25">
      <c r="D47226" s="31">
        <v>-214.559</v>
      </c>
      <c r="E47226" s="28">
        <v>673.072</v>
      </c>
    </row>
    <row r="47227" spans="4:5" x14ac:dyDescent="0.25">
      <c r="D47227" s="31">
        <v>-214.54300000000001</v>
      </c>
      <c r="E47227" s="28">
        <v>673.149</v>
      </c>
    </row>
    <row r="47228" spans="4:5" x14ac:dyDescent="0.25">
      <c r="D47228" s="31">
        <v>-214.52699999999999</v>
      </c>
      <c r="E47228" s="28">
        <v>673.22500000000002</v>
      </c>
    </row>
    <row r="47229" spans="4:5" x14ac:dyDescent="0.25">
      <c r="D47229" s="31">
        <v>-214.511</v>
      </c>
      <c r="E47229" s="28">
        <v>673.30200000000002</v>
      </c>
    </row>
    <row r="47230" spans="4:5" x14ac:dyDescent="0.25">
      <c r="D47230" s="31">
        <v>-214.495</v>
      </c>
      <c r="E47230" s="28">
        <v>673.37800000000004</v>
      </c>
    </row>
    <row r="47231" spans="4:5" x14ac:dyDescent="0.25">
      <c r="D47231" s="31">
        <v>-214.47900000000001</v>
      </c>
      <c r="E47231" s="28">
        <v>673.45500000000004</v>
      </c>
    </row>
    <row r="47232" spans="4:5" x14ac:dyDescent="0.25">
      <c r="D47232" s="31">
        <v>-214.464</v>
      </c>
      <c r="E47232" s="28">
        <v>673.53099999999995</v>
      </c>
    </row>
    <row r="47233" spans="4:5" x14ac:dyDescent="0.25">
      <c r="D47233" s="31">
        <v>-214.44800000000001</v>
      </c>
      <c r="E47233" s="28">
        <v>673.60799999999995</v>
      </c>
    </row>
    <row r="47234" spans="4:5" x14ac:dyDescent="0.25">
      <c r="D47234" s="31">
        <v>-214.43199999999999</v>
      </c>
      <c r="E47234" s="28">
        <v>673.68399999999997</v>
      </c>
    </row>
    <row r="47235" spans="4:5" x14ac:dyDescent="0.25">
      <c r="D47235" s="31">
        <v>-214.416</v>
      </c>
      <c r="E47235" s="28">
        <v>673.76099999999997</v>
      </c>
    </row>
    <row r="47236" spans="4:5" x14ac:dyDescent="0.25">
      <c r="D47236" s="31">
        <v>-214.4</v>
      </c>
      <c r="E47236" s="28">
        <v>673.83699999999999</v>
      </c>
    </row>
    <row r="47237" spans="4:5" x14ac:dyDescent="0.25">
      <c r="D47237" s="31">
        <v>-214.38399999999999</v>
      </c>
      <c r="E47237" s="28">
        <v>673.91399999999999</v>
      </c>
    </row>
    <row r="47238" spans="4:5" x14ac:dyDescent="0.25">
      <c r="D47238" s="31">
        <v>-214.36799999999999</v>
      </c>
      <c r="E47238" s="28">
        <v>673.99</v>
      </c>
    </row>
    <row r="47239" spans="4:5" x14ac:dyDescent="0.25">
      <c r="D47239" s="31">
        <v>-214.352</v>
      </c>
      <c r="E47239" s="28">
        <v>674.06700000000001</v>
      </c>
    </row>
    <row r="47240" spans="4:5" x14ac:dyDescent="0.25">
      <c r="D47240" s="31">
        <v>-214.33600000000001</v>
      </c>
      <c r="E47240" s="28">
        <v>674.14300000000003</v>
      </c>
    </row>
    <row r="47241" spans="4:5" x14ac:dyDescent="0.25">
      <c r="D47241" s="31">
        <v>-214.32</v>
      </c>
      <c r="E47241" s="28">
        <v>674.21900000000005</v>
      </c>
    </row>
    <row r="47242" spans="4:5" x14ac:dyDescent="0.25">
      <c r="D47242" s="31">
        <v>-214.304</v>
      </c>
      <c r="E47242" s="28">
        <v>674.29600000000005</v>
      </c>
    </row>
    <row r="47243" spans="4:5" x14ac:dyDescent="0.25">
      <c r="D47243" s="31">
        <v>-214.28800000000001</v>
      </c>
      <c r="E47243" s="28">
        <v>674.37199999999996</v>
      </c>
    </row>
    <row r="47244" spans="4:5" x14ac:dyDescent="0.25">
      <c r="D47244" s="31">
        <v>-214.27199999999999</v>
      </c>
      <c r="E47244" s="28">
        <v>674.44899999999996</v>
      </c>
    </row>
    <row r="47245" spans="4:5" x14ac:dyDescent="0.25">
      <c r="D47245" s="31">
        <v>-214.256</v>
      </c>
      <c r="E47245" s="28">
        <v>674.52499999999998</v>
      </c>
    </row>
    <row r="47246" spans="4:5" x14ac:dyDescent="0.25">
      <c r="D47246" s="31">
        <v>-214.24</v>
      </c>
      <c r="E47246" s="28">
        <v>674.60199999999998</v>
      </c>
    </row>
    <row r="47247" spans="4:5" x14ac:dyDescent="0.25">
      <c r="D47247" s="31">
        <v>-214.22399999999999</v>
      </c>
      <c r="E47247" s="28">
        <v>674.678</v>
      </c>
    </row>
    <row r="47248" spans="4:5" x14ac:dyDescent="0.25">
      <c r="D47248" s="31">
        <v>-214.208</v>
      </c>
      <c r="E47248" s="28">
        <v>674.75400000000002</v>
      </c>
    </row>
    <row r="47249" spans="4:5" x14ac:dyDescent="0.25">
      <c r="D47249" s="31">
        <v>-214.19200000000001</v>
      </c>
      <c r="E47249" s="28">
        <v>674.83100000000002</v>
      </c>
    </row>
    <row r="47250" spans="4:5" x14ac:dyDescent="0.25">
      <c r="D47250" s="31">
        <v>-214.17599999999999</v>
      </c>
      <c r="E47250" s="28">
        <v>674.90700000000004</v>
      </c>
    </row>
    <row r="47251" spans="4:5" x14ac:dyDescent="0.25">
      <c r="D47251" s="31">
        <v>-214.16</v>
      </c>
      <c r="E47251" s="28">
        <v>674.98299999999995</v>
      </c>
    </row>
    <row r="47252" spans="4:5" x14ac:dyDescent="0.25">
      <c r="D47252" s="31">
        <v>-214.14400000000001</v>
      </c>
      <c r="E47252" s="28">
        <v>675.06</v>
      </c>
    </row>
    <row r="47253" spans="4:5" x14ac:dyDescent="0.25">
      <c r="D47253" s="31">
        <v>-214.12799999999999</v>
      </c>
      <c r="E47253" s="28">
        <v>675.13599999999997</v>
      </c>
    </row>
    <row r="47254" spans="4:5" x14ac:dyDescent="0.25">
      <c r="D47254" s="31">
        <v>-214.11199999999999</v>
      </c>
      <c r="E47254" s="28">
        <v>675.21199999999999</v>
      </c>
    </row>
    <row r="47255" spans="4:5" x14ac:dyDescent="0.25">
      <c r="D47255" s="31">
        <v>-214.096</v>
      </c>
      <c r="E47255" s="28">
        <v>675.28899999999999</v>
      </c>
    </row>
    <row r="47256" spans="4:5" x14ac:dyDescent="0.25">
      <c r="D47256" s="31">
        <v>-214.08</v>
      </c>
      <c r="E47256" s="28">
        <v>675.36500000000001</v>
      </c>
    </row>
    <row r="47257" spans="4:5" x14ac:dyDescent="0.25">
      <c r="D47257" s="31">
        <v>-214.06399999999999</v>
      </c>
      <c r="E47257" s="28">
        <v>675.44100000000003</v>
      </c>
    </row>
    <row r="47258" spans="4:5" x14ac:dyDescent="0.25">
      <c r="D47258" s="31">
        <v>-214.048</v>
      </c>
      <c r="E47258" s="28">
        <v>675.51700000000005</v>
      </c>
    </row>
    <row r="47259" spans="4:5" x14ac:dyDescent="0.25">
      <c r="D47259" s="31">
        <v>-214.03200000000001</v>
      </c>
      <c r="E47259" s="28">
        <v>675.59400000000005</v>
      </c>
    </row>
    <row r="47260" spans="4:5" x14ac:dyDescent="0.25">
      <c r="D47260" s="31">
        <v>-214.01599999999999</v>
      </c>
      <c r="E47260" s="28">
        <v>675.67</v>
      </c>
    </row>
    <row r="47261" spans="4:5" x14ac:dyDescent="0.25">
      <c r="D47261" s="31">
        <v>-214</v>
      </c>
      <c r="E47261" s="28">
        <v>675.74599999999998</v>
      </c>
    </row>
    <row r="47262" spans="4:5" x14ac:dyDescent="0.25">
      <c r="D47262" s="31">
        <v>-213.98400000000001</v>
      </c>
      <c r="E47262" s="28">
        <v>675.82299999999998</v>
      </c>
    </row>
    <row r="47263" spans="4:5" x14ac:dyDescent="0.25">
      <c r="D47263" s="31">
        <v>-213.96799999999999</v>
      </c>
      <c r="E47263" s="28">
        <v>675.899</v>
      </c>
    </row>
    <row r="47264" spans="4:5" x14ac:dyDescent="0.25">
      <c r="D47264" s="31">
        <v>-213.952</v>
      </c>
      <c r="E47264" s="28">
        <v>675.97500000000002</v>
      </c>
    </row>
    <row r="47265" spans="4:5" x14ac:dyDescent="0.25">
      <c r="D47265" s="31">
        <v>-213.93600000000001</v>
      </c>
      <c r="E47265" s="28">
        <v>676.05100000000004</v>
      </c>
    </row>
    <row r="47266" spans="4:5" x14ac:dyDescent="0.25">
      <c r="D47266" s="31">
        <v>-213.92</v>
      </c>
      <c r="E47266" s="28">
        <v>676.12699999999995</v>
      </c>
    </row>
    <row r="47267" spans="4:5" x14ac:dyDescent="0.25">
      <c r="D47267" s="31">
        <v>-213.904</v>
      </c>
      <c r="E47267" s="28">
        <v>676.20399999999995</v>
      </c>
    </row>
    <row r="47268" spans="4:5" x14ac:dyDescent="0.25">
      <c r="D47268" s="31">
        <v>-213.88800000000001</v>
      </c>
      <c r="E47268" s="28">
        <v>676.28</v>
      </c>
    </row>
    <row r="47269" spans="4:5" x14ac:dyDescent="0.25">
      <c r="D47269" s="31">
        <v>-213.87200000000001</v>
      </c>
      <c r="E47269" s="28">
        <v>676.35599999999999</v>
      </c>
    </row>
    <row r="47270" spans="4:5" x14ac:dyDescent="0.25">
      <c r="D47270" s="31">
        <v>-213.85599999999999</v>
      </c>
      <c r="E47270" s="28">
        <v>676.43200000000002</v>
      </c>
    </row>
    <row r="47271" spans="4:5" x14ac:dyDescent="0.25">
      <c r="D47271" s="31">
        <v>-213.84</v>
      </c>
      <c r="E47271" s="28">
        <v>676.50800000000004</v>
      </c>
    </row>
    <row r="47272" spans="4:5" x14ac:dyDescent="0.25">
      <c r="D47272" s="31">
        <v>-213.82400000000001</v>
      </c>
      <c r="E47272" s="28">
        <v>676.58500000000004</v>
      </c>
    </row>
    <row r="47273" spans="4:5" x14ac:dyDescent="0.25">
      <c r="D47273" s="31">
        <v>-213.80799999999999</v>
      </c>
      <c r="E47273" s="28">
        <v>676.66099999999994</v>
      </c>
    </row>
    <row r="47274" spans="4:5" x14ac:dyDescent="0.25">
      <c r="D47274" s="31">
        <v>-213.792</v>
      </c>
      <c r="E47274" s="28">
        <v>676.73699999999997</v>
      </c>
    </row>
    <row r="47275" spans="4:5" x14ac:dyDescent="0.25">
      <c r="D47275" s="31">
        <v>-213.77600000000001</v>
      </c>
      <c r="E47275" s="28">
        <v>676.81299999999999</v>
      </c>
    </row>
    <row r="47276" spans="4:5" x14ac:dyDescent="0.25">
      <c r="D47276" s="31">
        <v>-213.76</v>
      </c>
      <c r="E47276" s="28">
        <v>676.88900000000001</v>
      </c>
    </row>
    <row r="47277" spans="4:5" x14ac:dyDescent="0.25">
      <c r="D47277" s="31">
        <v>-213.744</v>
      </c>
      <c r="E47277" s="28">
        <v>676.96500000000003</v>
      </c>
    </row>
    <row r="47278" spans="4:5" x14ac:dyDescent="0.25">
      <c r="D47278" s="31">
        <v>-213.72800000000001</v>
      </c>
      <c r="E47278" s="28">
        <v>677.04200000000003</v>
      </c>
    </row>
    <row r="47279" spans="4:5" x14ac:dyDescent="0.25">
      <c r="D47279" s="31">
        <v>-213.71199999999999</v>
      </c>
      <c r="E47279" s="28">
        <v>677.11800000000005</v>
      </c>
    </row>
    <row r="47280" spans="4:5" x14ac:dyDescent="0.25">
      <c r="D47280" s="31">
        <v>-213.696</v>
      </c>
      <c r="E47280" s="28">
        <v>677.19399999999996</v>
      </c>
    </row>
    <row r="47281" spans="4:5" x14ac:dyDescent="0.25">
      <c r="D47281" s="31">
        <v>-213.68</v>
      </c>
      <c r="E47281" s="28">
        <v>677.27</v>
      </c>
    </row>
    <row r="47282" spans="4:5" x14ac:dyDescent="0.25">
      <c r="D47282" s="31">
        <v>-213.66399999999999</v>
      </c>
      <c r="E47282" s="28">
        <v>677.346</v>
      </c>
    </row>
    <row r="47283" spans="4:5" x14ac:dyDescent="0.25">
      <c r="D47283" s="31">
        <v>-213.648</v>
      </c>
      <c r="E47283" s="28">
        <v>677.42200000000003</v>
      </c>
    </row>
    <row r="47284" spans="4:5" x14ac:dyDescent="0.25">
      <c r="D47284" s="31">
        <v>-213.63200000000001</v>
      </c>
      <c r="E47284" s="28">
        <v>677.49800000000005</v>
      </c>
    </row>
    <row r="47285" spans="4:5" x14ac:dyDescent="0.25">
      <c r="D47285" s="31">
        <v>-213.61600000000001</v>
      </c>
      <c r="E47285" s="28">
        <v>677.57399999999996</v>
      </c>
    </row>
    <row r="47286" spans="4:5" x14ac:dyDescent="0.25">
      <c r="D47286" s="31">
        <v>-213.6</v>
      </c>
      <c r="E47286" s="28">
        <v>677.65</v>
      </c>
    </row>
    <row r="47287" spans="4:5" x14ac:dyDescent="0.25">
      <c r="D47287" s="31">
        <v>-213.584</v>
      </c>
      <c r="E47287" s="28">
        <v>677.726</v>
      </c>
    </row>
    <row r="47288" spans="4:5" x14ac:dyDescent="0.25">
      <c r="D47288" s="31">
        <v>-213.56800000000001</v>
      </c>
      <c r="E47288" s="28">
        <v>677.80200000000002</v>
      </c>
    </row>
    <row r="47289" spans="4:5" x14ac:dyDescent="0.25">
      <c r="D47289" s="31">
        <v>-213.55199999999999</v>
      </c>
      <c r="E47289" s="28">
        <v>677.87800000000004</v>
      </c>
    </row>
    <row r="47290" spans="4:5" x14ac:dyDescent="0.25">
      <c r="D47290" s="31">
        <v>-213.536</v>
      </c>
      <c r="E47290" s="28">
        <v>677.95399999999995</v>
      </c>
    </row>
    <row r="47291" spans="4:5" x14ac:dyDescent="0.25">
      <c r="D47291" s="31">
        <v>-213.52</v>
      </c>
      <c r="E47291" s="28">
        <v>678.03</v>
      </c>
    </row>
    <row r="47292" spans="4:5" x14ac:dyDescent="0.25">
      <c r="D47292" s="31">
        <v>-213.50399999999999</v>
      </c>
      <c r="E47292" s="28">
        <v>678.10599999999999</v>
      </c>
    </row>
    <row r="47293" spans="4:5" x14ac:dyDescent="0.25">
      <c r="D47293" s="31">
        <v>-213.488</v>
      </c>
      <c r="E47293" s="28">
        <v>678.18200000000002</v>
      </c>
    </row>
    <row r="47294" spans="4:5" x14ac:dyDescent="0.25">
      <c r="D47294" s="31">
        <v>-213.47200000000001</v>
      </c>
      <c r="E47294" s="28">
        <v>678.25800000000004</v>
      </c>
    </row>
    <row r="47295" spans="4:5" x14ac:dyDescent="0.25">
      <c r="D47295" s="31">
        <v>-213.45599999999999</v>
      </c>
      <c r="E47295" s="28">
        <v>678.33399999999995</v>
      </c>
    </row>
    <row r="47296" spans="4:5" x14ac:dyDescent="0.25">
      <c r="D47296" s="31">
        <v>-213.44</v>
      </c>
      <c r="E47296" s="28">
        <v>678.41</v>
      </c>
    </row>
    <row r="47297" spans="4:5" x14ac:dyDescent="0.25">
      <c r="D47297" s="31">
        <v>-213.42400000000001</v>
      </c>
      <c r="E47297" s="28">
        <v>678.48599999999999</v>
      </c>
    </row>
    <row r="47298" spans="4:5" x14ac:dyDescent="0.25">
      <c r="D47298" s="31">
        <v>-213.40799999999999</v>
      </c>
      <c r="E47298" s="28">
        <v>678.56200000000001</v>
      </c>
    </row>
    <row r="47299" spans="4:5" x14ac:dyDescent="0.25">
      <c r="D47299" s="31">
        <v>-213.392</v>
      </c>
      <c r="E47299" s="28">
        <v>678.63800000000003</v>
      </c>
    </row>
    <row r="47300" spans="4:5" x14ac:dyDescent="0.25">
      <c r="D47300" s="31">
        <v>-213.376</v>
      </c>
      <c r="E47300" s="28">
        <v>678.71400000000006</v>
      </c>
    </row>
    <row r="47301" spans="4:5" x14ac:dyDescent="0.25">
      <c r="D47301" s="31">
        <v>-213.36</v>
      </c>
      <c r="E47301" s="28">
        <v>678.79</v>
      </c>
    </row>
    <row r="47302" spans="4:5" x14ac:dyDescent="0.25">
      <c r="D47302" s="31">
        <v>-213.34399999999999</v>
      </c>
      <c r="E47302" s="28">
        <v>678.86599999999999</v>
      </c>
    </row>
    <row r="47303" spans="4:5" x14ac:dyDescent="0.25">
      <c r="D47303" s="31">
        <v>-213.328</v>
      </c>
      <c r="E47303" s="28">
        <v>678.94200000000001</v>
      </c>
    </row>
    <row r="47304" spans="4:5" x14ac:dyDescent="0.25">
      <c r="D47304" s="31">
        <v>-213.31200000000001</v>
      </c>
      <c r="E47304" s="28">
        <v>679.01800000000003</v>
      </c>
    </row>
    <row r="47305" spans="4:5" x14ac:dyDescent="0.25">
      <c r="D47305" s="31">
        <v>-213.29599999999999</v>
      </c>
      <c r="E47305" s="28">
        <v>679.09400000000005</v>
      </c>
    </row>
    <row r="47306" spans="4:5" x14ac:dyDescent="0.25">
      <c r="D47306" s="31">
        <v>-213.28</v>
      </c>
      <c r="E47306" s="28">
        <v>679.16899999999998</v>
      </c>
    </row>
    <row r="47307" spans="4:5" x14ac:dyDescent="0.25">
      <c r="D47307" s="31">
        <v>-213.26400000000001</v>
      </c>
      <c r="E47307" s="28">
        <v>679.245</v>
      </c>
    </row>
    <row r="47308" spans="4:5" x14ac:dyDescent="0.25">
      <c r="D47308" s="31">
        <v>-213.24799999999999</v>
      </c>
      <c r="E47308" s="28">
        <v>679.32100000000003</v>
      </c>
    </row>
    <row r="47309" spans="4:5" x14ac:dyDescent="0.25">
      <c r="D47309" s="31">
        <v>-213.232</v>
      </c>
      <c r="E47309" s="28">
        <v>679.39700000000005</v>
      </c>
    </row>
    <row r="47310" spans="4:5" x14ac:dyDescent="0.25">
      <c r="D47310" s="31">
        <v>-213.21600000000001</v>
      </c>
      <c r="E47310" s="28">
        <v>679.47299999999996</v>
      </c>
    </row>
    <row r="47311" spans="4:5" x14ac:dyDescent="0.25">
      <c r="D47311" s="31">
        <v>-213.2</v>
      </c>
      <c r="E47311" s="28">
        <v>679.54899999999998</v>
      </c>
    </row>
    <row r="47312" spans="4:5" x14ac:dyDescent="0.25">
      <c r="D47312" s="31">
        <v>-213.184</v>
      </c>
      <c r="E47312" s="28">
        <v>679.625</v>
      </c>
    </row>
    <row r="47313" spans="4:5" x14ac:dyDescent="0.25">
      <c r="D47313" s="31">
        <v>-213.16800000000001</v>
      </c>
      <c r="E47313" s="28">
        <v>679.7</v>
      </c>
    </row>
    <row r="47314" spans="4:5" x14ac:dyDescent="0.25">
      <c r="D47314" s="31">
        <v>-213.15199999999999</v>
      </c>
      <c r="E47314" s="28">
        <v>679.77599999999995</v>
      </c>
    </row>
    <row r="47315" spans="4:5" x14ac:dyDescent="0.25">
      <c r="D47315" s="31">
        <v>-213.136</v>
      </c>
      <c r="E47315" s="28">
        <v>679.85199999999998</v>
      </c>
    </row>
    <row r="47316" spans="4:5" x14ac:dyDescent="0.25">
      <c r="D47316" s="31">
        <v>-213.12</v>
      </c>
      <c r="E47316" s="28">
        <v>679.928</v>
      </c>
    </row>
    <row r="47317" spans="4:5" x14ac:dyDescent="0.25">
      <c r="D47317" s="31">
        <v>-213.10400000000001</v>
      </c>
      <c r="E47317" s="28">
        <v>680.00400000000002</v>
      </c>
    </row>
    <row r="47318" spans="4:5" x14ac:dyDescent="0.25">
      <c r="D47318" s="31">
        <v>-213.08799999999999</v>
      </c>
      <c r="E47318" s="28">
        <v>680.07899999999995</v>
      </c>
    </row>
    <row r="47319" spans="4:5" x14ac:dyDescent="0.25">
      <c r="D47319" s="31">
        <v>-213.072</v>
      </c>
      <c r="E47319" s="28">
        <v>680.15499999999997</v>
      </c>
    </row>
    <row r="47320" spans="4:5" x14ac:dyDescent="0.25">
      <c r="D47320" s="31">
        <v>-213.05600000000001</v>
      </c>
      <c r="E47320" s="28">
        <v>680.23099999999999</v>
      </c>
    </row>
    <row r="47321" spans="4:5" x14ac:dyDescent="0.25">
      <c r="D47321" s="31">
        <v>-213.04</v>
      </c>
      <c r="E47321" s="28">
        <v>680.30700000000002</v>
      </c>
    </row>
    <row r="47322" spans="4:5" x14ac:dyDescent="0.25">
      <c r="D47322" s="31">
        <v>-213.024</v>
      </c>
      <c r="E47322" s="28">
        <v>680.38300000000004</v>
      </c>
    </row>
    <row r="47323" spans="4:5" x14ac:dyDescent="0.25">
      <c r="D47323" s="31">
        <v>-213.00800000000001</v>
      </c>
      <c r="E47323" s="28">
        <v>680.45799999999997</v>
      </c>
    </row>
    <row r="47324" spans="4:5" x14ac:dyDescent="0.25">
      <c r="D47324" s="31">
        <v>-212.99199999999999</v>
      </c>
      <c r="E47324" s="28">
        <v>680.53399999999999</v>
      </c>
    </row>
    <row r="47325" spans="4:5" x14ac:dyDescent="0.25">
      <c r="D47325" s="31">
        <v>-212.976</v>
      </c>
      <c r="E47325" s="28">
        <v>680.61</v>
      </c>
    </row>
    <row r="47326" spans="4:5" x14ac:dyDescent="0.25">
      <c r="D47326" s="31">
        <v>-212.96</v>
      </c>
      <c r="E47326" s="28">
        <v>680.68499999999995</v>
      </c>
    </row>
    <row r="47327" spans="4:5" x14ac:dyDescent="0.25">
      <c r="D47327" s="31">
        <v>-212.94399999999999</v>
      </c>
      <c r="E47327" s="28">
        <v>680.76099999999997</v>
      </c>
    </row>
    <row r="47328" spans="4:5" x14ac:dyDescent="0.25">
      <c r="D47328" s="31">
        <v>-212.928</v>
      </c>
      <c r="E47328" s="28">
        <v>680.83699999999999</v>
      </c>
    </row>
    <row r="47329" spans="4:5" x14ac:dyDescent="0.25">
      <c r="D47329" s="31">
        <v>-212.91200000000001</v>
      </c>
      <c r="E47329" s="28">
        <v>680.91300000000001</v>
      </c>
    </row>
    <row r="47330" spans="4:5" x14ac:dyDescent="0.25">
      <c r="D47330" s="31">
        <v>-212.89599999999999</v>
      </c>
      <c r="E47330" s="28">
        <v>680.98800000000006</v>
      </c>
    </row>
    <row r="47331" spans="4:5" x14ac:dyDescent="0.25">
      <c r="D47331" s="31">
        <v>-212.88</v>
      </c>
      <c r="E47331" s="28">
        <v>681.06399999999996</v>
      </c>
    </row>
    <row r="47332" spans="4:5" x14ac:dyDescent="0.25">
      <c r="D47332" s="31">
        <v>-212.864</v>
      </c>
      <c r="E47332" s="28">
        <v>681.14</v>
      </c>
    </row>
    <row r="47333" spans="4:5" x14ac:dyDescent="0.25">
      <c r="D47333" s="31">
        <v>-212.84800000000001</v>
      </c>
      <c r="E47333" s="28">
        <v>681.21500000000003</v>
      </c>
    </row>
    <row r="47334" spans="4:5" x14ac:dyDescent="0.25">
      <c r="D47334" s="31">
        <v>-212.83199999999999</v>
      </c>
      <c r="E47334" s="28">
        <v>681.29100000000005</v>
      </c>
    </row>
    <row r="47335" spans="4:5" x14ac:dyDescent="0.25">
      <c r="D47335" s="31">
        <v>-212.816</v>
      </c>
      <c r="E47335" s="28">
        <v>681.36699999999996</v>
      </c>
    </row>
    <row r="47336" spans="4:5" x14ac:dyDescent="0.25">
      <c r="D47336" s="31">
        <v>-212.8</v>
      </c>
      <c r="E47336" s="28">
        <v>681.44200000000001</v>
      </c>
    </row>
    <row r="47337" spans="4:5" x14ac:dyDescent="0.25">
      <c r="D47337" s="31">
        <v>-212.78399999999999</v>
      </c>
      <c r="E47337" s="28">
        <v>681.51800000000003</v>
      </c>
    </row>
    <row r="47338" spans="4:5" x14ac:dyDescent="0.25">
      <c r="D47338" s="31">
        <v>-212.768</v>
      </c>
      <c r="E47338" s="28">
        <v>681.59299999999996</v>
      </c>
    </row>
    <row r="47339" spans="4:5" x14ac:dyDescent="0.25">
      <c r="D47339" s="31">
        <v>-212.75200000000001</v>
      </c>
      <c r="E47339" s="28">
        <v>681.66899999999998</v>
      </c>
    </row>
    <row r="47340" spans="4:5" x14ac:dyDescent="0.25">
      <c r="D47340" s="31">
        <v>-212.73599999999999</v>
      </c>
      <c r="E47340" s="28">
        <v>681.745</v>
      </c>
    </row>
    <row r="47341" spans="4:5" x14ac:dyDescent="0.25">
      <c r="D47341" s="31">
        <v>-212.72</v>
      </c>
      <c r="E47341" s="28">
        <v>681.82</v>
      </c>
    </row>
    <row r="47342" spans="4:5" x14ac:dyDescent="0.25">
      <c r="D47342" s="31">
        <v>-212.70400000000001</v>
      </c>
      <c r="E47342" s="28">
        <v>681.89599999999996</v>
      </c>
    </row>
    <row r="47343" spans="4:5" x14ac:dyDescent="0.25">
      <c r="D47343" s="31">
        <v>-212.68799999999999</v>
      </c>
      <c r="E47343" s="28">
        <v>681.971</v>
      </c>
    </row>
    <row r="47344" spans="4:5" x14ac:dyDescent="0.25">
      <c r="D47344" s="31">
        <v>-212.672</v>
      </c>
      <c r="E47344" s="28">
        <v>682.04700000000003</v>
      </c>
    </row>
    <row r="47345" spans="4:5" x14ac:dyDescent="0.25">
      <c r="D47345" s="31">
        <v>-212.65600000000001</v>
      </c>
      <c r="E47345" s="28">
        <v>682.12199999999996</v>
      </c>
    </row>
    <row r="47346" spans="4:5" x14ac:dyDescent="0.25">
      <c r="D47346" s="31">
        <v>-212.64099999999999</v>
      </c>
      <c r="E47346" s="28">
        <v>682.19799999999998</v>
      </c>
    </row>
    <row r="47347" spans="4:5" x14ac:dyDescent="0.25">
      <c r="D47347" s="31">
        <v>-212.625</v>
      </c>
      <c r="E47347" s="28">
        <v>682.274</v>
      </c>
    </row>
    <row r="47348" spans="4:5" x14ac:dyDescent="0.25">
      <c r="D47348" s="31">
        <v>-212.60900000000001</v>
      </c>
      <c r="E47348" s="28">
        <v>682.34900000000005</v>
      </c>
    </row>
    <row r="47349" spans="4:5" x14ac:dyDescent="0.25">
      <c r="D47349" s="31">
        <v>-212.59299999999999</v>
      </c>
      <c r="E47349" s="28">
        <v>682.42499999999995</v>
      </c>
    </row>
    <row r="47350" spans="4:5" x14ac:dyDescent="0.25">
      <c r="D47350" s="31">
        <v>-212.577</v>
      </c>
      <c r="E47350" s="28">
        <v>682.5</v>
      </c>
    </row>
    <row r="47351" spans="4:5" x14ac:dyDescent="0.25">
      <c r="D47351" s="31">
        <v>-212.56100000000001</v>
      </c>
      <c r="E47351" s="28">
        <v>682.57600000000002</v>
      </c>
    </row>
    <row r="47352" spans="4:5" x14ac:dyDescent="0.25">
      <c r="D47352" s="31">
        <v>-212.54499999999999</v>
      </c>
      <c r="E47352" s="28">
        <v>682.65099999999995</v>
      </c>
    </row>
    <row r="47353" spans="4:5" x14ac:dyDescent="0.25">
      <c r="D47353" s="31">
        <v>-212.529</v>
      </c>
      <c r="E47353" s="28">
        <v>682.72699999999998</v>
      </c>
    </row>
    <row r="47354" spans="4:5" x14ac:dyDescent="0.25">
      <c r="D47354" s="31">
        <v>-212.51300000000001</v>
      </c>
      <c r="E47354" s="28">
        <v>682.80200000000002</v>
      </c>
    </row>
    <row r="47355" spans="4:5" x14ac:dyDescent="0.25">
      <c r="D47355" s="31">
        <v>-212.49700000000001</v>
      </c>
      <c r="E47355" s="28">
        <v>682.87699999999995</v>
      </c>
    </row>
    <row r="47356" spans="4:5" x14ac:dyDescent="0.25">
      <c r="D47356" s="31">
        <v>-212.48099999999999</v>
      </c>
      <c r="E47356" s="28">
        <v>682.95299999999997</v>
      </c>
    </row>
    <row r="47357" spans="4:5" x14ac:dyDescent="0.25">
      <c r="D47357" s="31">
        <v>-212.465</v>
      </c>
      <c r="E47357" s="28">
        <v>683.02800000000002</v>
      </c>
    </row>
    <row r="47358" spans="4:5" x14ac:dyDescent="0.25">
      <c r="D47358" s="31">
        <v>-212.44900000000001</v>
      </c>
      <c r="E47358" s="28">
        <v>683.10400000000004</v>
      </c>
    </row>
    <row r="47359" spans="4:5" x14ac:dyDescent="0.25">
      <c r="D47359" s="31">
        <v>-212.43299999999999</v>
      </c>
      <c r="E47359" s="28">
        <v>683.17899999999997</v>
      </c>
    </row>
    <row r="47360" spans="4:5" x14ac:dyDescent="0.25">
      <c r="D47360" s="31">
        <v>-212.417</v>
      </c>
      <c r="E47360" s="28">
        <v>683.255</v>
      </c>
    </row>
    <row r="47361" spans="4:5" x14ac:dyDescent="0.25">
      <c r="D47361" s="31">
        <v>-212.40100000000001</v>
      </c>
      <c r="E47361" s="28">
        <v>683.33</v>
      </c>
    </row>
    <row r="47362" spans="4:5" x14ac:dyDescent="0.25">
      <c r="D47362" s="31">
        <v>-212.38499999999999</v>
      </c>
      <c r="E47362" s="28">
        <v>683.40599999999995</v>
      </c>
    </row>
    <row r="47363" spans="4:5" x14ac:dyDescent="0.25">
      <c r="D47363" s="31">
        <v>-212.369</v>
      </c>
      <c r="E47363" s="28">
        <v>683.48099999999999</v>
      </c>
    </row>
    <row r="47364" spans="4:5" x14ac:dyDescent="0.25">
      <c r="D47364" s="31">
        <v>-212.35300000000001</v>
      </c>
      <c r="E47364" s="28">
        <v>683.55600000000004</v>
      </c>
    </row>
    <row r="47365" spans="4:5" x14ac:dyDescent="0.25">
      <c r="D47365" s="31">
        <v>-212.33699999999999</v>
      </c>
      <c r="E47365" s="28">
        <v>683.63199999999995</v>
      </c>
    </row>
    <row r="47366" spans="4:5" x14ac:dyDescent="0.25">
      <c r="D47366" s="31">
        <v>-212.321</v>
      </c>
      <c r="E47366" s="28">
        <v>683.70699999999999</v>
      </c>
    </row>
    <row r="47367" spans="4:5" x14ac:dyDescent="0.25">
      <c r="D47367" s="31">
        <v>-212.30500000000001</v>
      </c>
      <c r="E47367" s="28">
        <v>683.78200000000004</v>
      </c>
    </row>
    <row r="47368" spans="4:5" x14ac:dyDescent="0.25">
      <c r="D47368" s="31">
        <v>-212.28899999999999</v>
      </c>
      <c r="E47368" s="28">
        <v>683.85799999999995</v>
      </c>
    </row>
    <row r="47369" spans="4:5" x14ac:dyDescent="0.25">
      <c r="D47369" s="31">
        <v>-212.273</v>
      </c>
      <c r="E47369" s="28">
        <v>683.93299999999999</v>
      </c>
    </row>
    <row r="47370" spans="4:5" x14ac:dyDescent="0.25">
      <c r="D47370" s="31">
        <v>-212.25700000000001</v>
      </c>
      <c r="E47370" s="28">
        <v>684.00800000000004</v>
      </c>
    </row>
    <row r="47371" spans="4:5" x14ac:dyDescent="0.25">
      <c r="D47371" s="31">
        <v>-212.24100000000001</v>
      </c>
      <c r="E47371" s="28">
        <v>684.08399999999995</v>
      </c>
    </row>
    <row r="47372" spans="4:5" x14ac:dyDescent="0.25">
      <c r="D47372" s="31">
        <v>-212.22499999999999</v>
      </c>
      <c r="E47372" s="28">
        <v>684.15899999999999</v>
      </c>
    </row>
    <row r="47373" spans="4:5" x14ac:dyDescent="0.25">
      <c r="D47373" s="31">
        <v>-212.209</v>
      </c>
      <c r="E47373" s="28">
        <v>684.23400000000004</v>
      </c>
    </row>
    <row r="47374" spans="4:5" x14ac:dyDescent="0.25">
      <c r="D47374" s="31">
        <v>-212.19300000000001</v>
      </c>
      <c r="E47374" s="28">
        <v>684.31</v>
      </c>
    </row>
    <row r="47375" spans="4:5" x14ac:dyDescent="0.25">
      <c r="D47375" s="31">
        <v>-212.17699999999999</v>
      </c>
      <c r="E47375" s="28">
        <v>684.38499999999999</v>
      </c>
    </row>
    <row r="47376" spans="4:5" x14ac:dyDescent="0.25">
      <c r="D47376" s="31">
        <v>-212.161</v>
      </c>
      <c r="E47376" s="28">
        <v>684.46</v>
      </c>
    </row>
    <row r="47377" spans="4:5" x14ac:dyDescent="0.25">
      <c r="D47377" s="31">
        <v>-212.14500000000001</v>
      </c>
      <c r="E47377" s="28">
        <v>684.53599999999994</v>
      </c>
    </row>
    <row r="47378" spans="4:5" x14ac:dyDescent="0.25">
      <c r="D47378" s="31">
        <v>-212.12899999999999</v>
      </c>
      <c r="E47378" s="28">
        <v>684.61099999999999</v>
      </c>
    </row>
    <row r="47379" spans="4:5" x14ac:dyDescent="0.25">
      <c r="D47379" s="31">
        <v>-212.113</v>
      </c>
      <c r="E47379" s="28">
        <v>684.68600000000004</v>
      </c>
    </row>
    <row r="47380" spans="4:5" x14ac:dyDescent="0.25">
      <c r="D47380" s="31">
        <v>-212.09700000000001</v>
      </c>
      <c r="E47380" s="28">
        <v>684.76099999999997</v>
      </c>
    </row>
    <row r="47381" spans="4:5" x14ac:dyDescent="0.25">
      <c r="D47381" s="31">
        <v>-212.08099999999999</v>
      </c>
      <c r="E47381" s="28">
        <v>684.83699999999999</v>
      </c>
    </row>
    <row r="47382" spans="4:5" x14ac:dyDescent="0.25">
      <c r="D47382" s="31">
        <v>-212.065</v>
      </c>
      <c r="E47382" s="28">
        <v>684.91200000000003</v>
      </c>
    </row>
    <row r="47383" spans="4:5" x14ac:dyDescent="0.25">
      <c r="D47383" s="31">
        <v>-212.04900000000001</v>
      </c>
      <c r="E47383" s="28">
        <v>684.98699999999997</v>
      </c>
    </row>
    <row r="47384" spans="4:5" x14ac:dyDescent="0.25">
      <c r="D47384" s="31">
        <v>-212.03299999999999</v>
      </c>
      <c r="E47384" s="28">
        <v>685.06200000000001</v>
      </c>
    </row>
    <row r="47385" spans="4:5" x14ac:dyDescent="0.25">
      <c r="D47385" s="31">
        <v>-212.017</v>
      </c>
      <c r="E47385" s="28">
        <v>685.13699999999994</v>
      </c>
    </row>
    <row r="47386" spans="4:5" x14ac:dyDescent="0.25">
      <c r="D47386" s="31">
        <v>-212.001</v>
      </c>
      <c r="E47386" s="28">
        <v>685.21299999999997</v>
      </c>
    </row>
    <row r="47387" spans="4:5" x14ac:dyDescent="0.25">
      <c r="D47387" s="31">
        <v>-211.98500000000001</v>
      </c>
      <c r="E47387" s="28">
        <v>685.28800000000001</v>
      </c>
    </row>
    <row r="47388" spans="4:5" x14ac:dyDescent="0.25">
      <c r="D47388" s="31">
        <v>-211.96899999999999</v>
      </c>
      <c r="E47388" s="28">
        <v>685.36300000000006</v>
      </c>
    </row>
    <row r="47389" spans="4:5" x14ac:dyDescent="0.25">
      <c r="D47389" s="31">
        <v>-211.953</v>
      </c>
      <c r="E47389" s="28">
        <v>685.43799999999999</v>
      </c>
    </row>
    <row r="47390" spans="4:5" x14ac:dyDescent="0.25">
      <c r="D47390" s="31">
        <v>-211.93700000000001</v>
      </c>
      <c r="E47390" s="28">
        <v>685.51300000000003</v>
      </c>
    </row>
    <row r="47391" spans="4:5" x14ac:dyDescent="0.25">
      <c r="D47391" s="31">
        <v>-211.92099999999999</v>
      </c>
      <c r="E47391" s="28">
        <v>685.58799999999997</v>
      </c>
    </row>
    <row r="47392" spans="4:5" x14ac:dyDescent="0.25">
      <c r="D47392" s="31">
        <v>-211.905</v>
      </c>
      <c r="E47392" s="28">
        <v>685.66300000000001</v>
      </c>
    </row>
    <row r="47393" spans="4:5" x14ac:dyDescent="0.25">
      <c r="D47393" s="31">
        <v>-211.88900000000001</v>
      </c>
      <c r="E47393" s="28">
        <v>685.73900000000003</v>
      </c>
    </row>
    <row r="47394" spans="4:5" x14ac:dyDescent="0.25">
      <c r="D47394" s="31">
        <v>-211.87299999999999</v>
      </c>
      <c r="E47394" s="28">
        <v>685.81399999999996</v>
      </c>
    </row>
    <row r="47395" spans="4:5" x14ac:dyDescent="0.25">
      <c r="D47395" s="31">
        <v>-211.857</v>
      </c>
      <c r="E47395" s="28">
        <v>685.88900000000001</v>
      </c>
    </row>
    <row r="47396" spans="4:5" x14ac:dyDescent="0.25">
      <c r="D47396" s="31">
        <v>-211.84100000000001</v>
      </c>
      <c r="E47396" s="28">
        <v>685.96400000000006</v>
      </c>
    </row>
    <row r="47397" spans="4:5" x14ac:dyDescent="0.25">
      <c r="D47397" s="31">
        <v>-211.82499999999999</v>
      </c>
      <c r="E47397" s="28">
        <v>686.03899999999999</v>
      </c>
    </row>
    <row r="47398" spans="4:5" x14ac:dyDescent="0.25">
      <c r="D47398" s="31">
        <v>-211.809</v>
      </c>
      <c r="E47398" s="28">
        <v>686.11400000000003</v>
      </c>
    </row>
    <row r="47399" spans="4:5" x14ac:dyDescent="0.25">
      <c r="D47399" s="31">
        <v>-211.79300000000001</v>
      </c>
      <c r="E47399" s="28">
        <v>686.18899999999996</v>
      </c>
    </row>
    <row r="47400" spans="4:5" x14ac:dyDescent="0.25">
      <c r="D47400" s="31">
        <v>-211.77699999999999</v>
      </c>
      <c r="E47400" s="28">
        <v>686.26400000000001</v>
      </c>
    </row>
    <row r="47401" spans="4:5" x14ac:dyDescent="0.25">
      <c r="D47401" s="31">
        <v>-211.761</v>
      </c>
      <c r="E47401" s="28">
        <v>686.33900000000006</v>
      </c>
    </row>
    <row r="47402" spans="4:5" x14ac:dyDescent="0.25">
      <c r="D47402" s="31">
        <v>-211.745</v>
      </c>
      <c r="E47402" s="28">
        <v>686.41399999999999</v>
      </c>
    </row>
    <row r="47403" spans="4:5" x14ac:dyDescent="0.25">
      <c r="D47403" s="31">
        <v>-211.72900000000001</v>
      </c>
      <c r="E47403" s="28">
        <v>686.49</v>
      </c>
    </row>
    <row r="47404" spans="4:5" x14ac:dyDescent="0.25">
      <c r="D47404" s="31">
        <v>-211.71299999999999</v>
      </c>
      <c r="E47404" s="28">
        <v>686.56399999999996</v>
      </c>
    </row>
    <row r="47405" spans="4:5" x14ac:dyDescent="0.25">
      <c r="D47405" s="31">
        <v>-211.697</v>
      </c>
      <c r="E47405" s="28">
        <v>686.64</v>
      </c>
    </row>
    <row r="47406" spans="4:5" x14ac:dyDescent="0.25">
      <c r="D47406" s="31">
        <v>-211.68100000000001</v>
      </c>
      <c r="E47406" s="28">
        <v>686.71400000000006</v>
      </c>
    </row>
    <row r="47407" spans="4:5" x14ac:dyDescent="0.25">
      <c r="D47407" s="31">
        <v>-211.66499999999999</v>
      </c>
      <c r="E47407" s="28">
        <v>686.78899999999999</v>
      </c>
    </row>
    <row r="47408" spans="4:5" x14ac:dyDescent="0.25">
      <c r="D47408" s="31">
        <v>-211.649</v>
      </c>
      <c r="E47408" s="28">
        <v>686.86500000000001</v>
      </c>
    </row>
    <row r="47409" spans="4:5" x14ac:dyDescent="0.25">
      <c r="D47409" s="31">
        <v>-211.63300000000001</v>
      </c>
      <c r="E47409" s="28">
        <v>686.93899999999996</v>
      </c>
    </row>
    <row r="47410" spans="4:5" x14ac:dyDescent="0.25">
      <c r="D47410" s="31">
        <v>-211.61699999999999</v>
      </c>
      <c r="E47410" s="28">
        <v>687.01400000000001</v>
      </c>
    </row>
    <row r="47411" spans="4:5" x14ac:dyDescent="0.25">
      <c r="D47411" s="31">
        <v>-211.601</v>
      </c>
      <c r="E47411" s="28">
        <v>687.08900000000006</v>
      </c>
    </row>
    <row r="47412" spans="4:5" x14ac:dyDescent="0.25">
      <c r="D47412" s="31">
        <v>-211.58500000000001</v>
      </c>
      <c r="E47412" s="28">
        <v>687.16399999999999</v>
      </c>
    </row>
    <row r="47413" spans="4:5" x14ac:dyDescent="0.25">
      <c r="D47413" s="31">
        <v>-211.56899999999999</v>
      </c>
      <c r="E47413" s="28">
        <v>687.23900000000003</v>
      </c>
    </row>
    <row r="47414" spans="4:5" x14ac:dyDescent="0.25">
      <c r="D47414" s="31">
        <v>-211.553</v>
      </c>
      <c r="E47414" s="28">
        <v>687.31399999999996</v>
      </c>
    </row>
    <row r="47415" spans="4:5" x14ac:dyDescent="0.25">
      <c r="D47415" s="31">
        <v>-211.53700000000001</v>
      </c>
      <c r="E47415" s="28">
        <v>687.38900000000001</v>
      </c>
    </row>
    <row r="47416" spans="4:5" x14ac:dyDescent="0.25">
      <c r="D47416" s="31">
        <v>-211.52099999999999</v>
      </c>
      <c r="E47416" s="28">
        <v>687.46400000000006</v>
      </c>
    </row>
    <row r="47417" spans="4:5" x14ac:dyDescent="0.25">
      <c r="D47417" s="31">
        <v>-211.505</v>
      </c>
      <c r="E47417" s="28">
        <v>687.53899999999999</v>
      </c>
    </row>
    <row r="47418" spans="4:5" x14ac:dyDescent="0.25">
      <c r="D47418" s="31">
        <v>-211.489</v>
      </c>
      <c r="E47418" s="28">
        <v>687.61400000000003</v>
      </c>
    </row>
    <row r="47419" spans="4:5" x14ac:dyDescent="0.25">
      <c r="D47419" s="31">
        <v>-211.47300000000001</v>
      </c>
      <c r="E47419" s="28">
        <v>687.68899999999996</v>
      </c>
    </row>
    <row r="47420" spans="4:5" x14ac:dyDescent="0.25">
      <c r="D47420" s="31">
        <v>-211.45699999999999</v>
      </c>
      <c r="E47420" s="28">
        <v>687.76400000000001</v>
      </c>
    </row>
    <row r="47421" spans="4:5" x14ac:dyDescent="0.25">
      <c r="D47421" s="31">
        <v>-211.441</v>
      </c>
      <c r="E47421" s="28">
        <v>687.83900000000006</v>
      </c>
    </row>
    <row r="47422" spans="4:5" x14ac:dyDescent="0.25">
      <c r="D47422" s="31">
        <v>-211.42500000000001</v>
      </c>
      <c r="E47422" s="28">
        <v>687.91300000000001</v>
      </c>
    </row>
    <row r="47423" spans="4:5" x14ac:dyDescent="0.25">
      <c r="D47423" s="31">
        <v>-211.40899999999999</v>
      </c>
      <c r="E47423" s="28">
        <v>687.98800000000006</v>
      </c>
    </row>
    <row r="47424" spans="4:5" x14ac:dyDescent="0.25">
      <c r="D47424" s="31">
        <v>-211.393</v>
      </c>
      <c r="E47424" s="28">
        <v>688.06299999999999</v>
      </c>
    </row>
    <row r="47425" spans="4:5" x14ac:dyDescent="0.25">
      <c r="D47425" s="31">
        <v>-211.37700000000001</v>
      </c>
      <c r="E47425" s="28">
        <v>688.13800000000003</v>
      </c>
    </row>
    <row r="47426" spans="4:5" x14ac:dyDescent="0.25">
      <c r="D47426" s="31">
        <v>-211.36099999999999</v>
      </c>
      <c r="E47426" s="28">
        <v>688.21299999999997</v>
      </c>
    </row>
    <row r="47427" spans="4:5" x14ac:dyDescent="0.25">
      <c r="D47427" s="31">
        <v>-211.345</v>
      </c>
      <c r="E47427" s="28">
        <v>688.28800000000001</v>
      </c>
    </row>
    <row r="47428" spans="4:5" x14ac:dyDescent="0.25">
      <c r="D47428" s="31">
        <v>-211.32900000000001</v>
      </c>
      <c r="E47428" s="28">
        <v>688.36199999999997</v>
      </c>
    </row>
    <row r="47429" spans="4:5" x14ac:dyDescent="0.25">
      <c r="D47429" s="31">
        <v>-211.31299999999999</v>
      </c>
      <c r="E47429" s="28">
        <v>688.43700000000001</v>
      </c>
    </row>
    <row r="47430" spans="4:5" x14ac:dyDescent="0.25">
      <c r="D47430" s="31">
        <v>-211.297</v>
      </c>
      <c r="E47430" s="28">
        <v>688.51199999999994</v>
      </c>
    </row>
    <row r="47431" spans="4:5" x14ac:dyDescent="0.25">
      <c r="D47431" s="31">
        <v>-211.28100000000001</v>
      </c>
      <c r="E47431" s="28">
        <v>688.58699999999999</v>
      </c>
    </row>
    <row r="47432" spans="4:5" x14ac:dyDescent="0.25">
      <c r="D47432" s="31">
        <v>-211.26499999999999</v>
      </c>
      <c r="E47432" s="28">
        <v>688.66200000000003</v>
      </c>
    </row>
    <row r="47433" spans="4:5" x14ac:dyDescent="0.25">
      <c r="D47433" s="31">
        <v>-211.249</v>
      </c>
      <c r="E47433" s="28">
        <v>688.73599999999999</v>
      </c>
    </row>
    <row r="47434" spans="4:5" x14ac:dyDescent="0.25">
      <c r="D47434" s="31">
        <v>-211.233</v>
      </c>
      <c r="E47434" s="28">
        <v>688.81100000000004</v>
      </c>
    </row>
    <row r="47435" spans="4:5" x14ac:dyDescent="0.25">
      <c r="D47435" s="31">
        <v>-211.21700000000001</v>
      </c>
      <c r="E47435" s="28">
        <v>688.88599999999997</v>
      </c>
    </row>
    <row r="47436" spans="4:5" x14ac:dyDescent="0.25">
      <c r="D47436" s="31">
        <v>-211.20099999999999</v>
      </c>
      <c r="E47436" s="28">
        <v>688.96100000000001</v>
      </c>
    </row>
    <row r="47437" spans="4:5" x14ac:dyDescent="0.25">
      <c r="D47437" s="31">
        <v>-211.185</v>
      </c>
      <c r="E47437" s="28">
        <v>689.03499999999997</v>
      </c>
    </row>
    <row r="47438" spans="4:5" x14ac:dyDescent="0.25">
      <c r="D47438" s="31">
        <v>-211.16900000000001</v>
      </c>
      <c r="E47438" s="28">
        <v>689.11</v>
      </c>
    </row>
    <row r="47439" spans="4:5" x14ac:dyDescent="0.25">
      <c r="D47439" s="31">
        <v>-211.15299999999999</v>
      </c>
      <c r="E47439" s="28">
        <v>689.18499999999995</v>
      </c>
    </row>
    <row r="47440" spans="4:5" x14ac:dyDescent="0.25">
      <c r="D47440" s="31">
        <v>-211.137</v>
      </c>
      <c r="E47440" s="28">
        <v>689.26</v>
      </c>
    </row>
    <row r="47441" spans="4:5" x14ac:dyDescent="0.25">
      <c r="D47441" s="31">
        <v>-211.12100000000001</v>
      </c>
      <c r="E47441" s="28">
        <v>689.33399999999995</v>
      </c>
    </row>
    <row r="47442" spans="4:5" x14ac:dyDescent="0.25">
      <c r="D47442" s="31">
        <v>-211.10499999999999</v>
      </c>
      <c r="E47442" s="28">
        <v>689.40899999999999</v>
      </c>
    </row>
    <row r="47443" spans="4:5" x14ac:dyDescent="0.25">
      <c r="D47443" s="31">
        <v>-211.089</v>
      </c>
      <c r="E47443" s="28">
        <v>689.48400000000004</v>
      </c>
    </row>
    <row r="47444" spans="4:5" x14ac:dyDescent="0.25">
      <c r="D47444" s="31">
        <v>-211.07300000000001</v>
      </c>
      <c r="E47444" s="28">
        <v>689.55799999999999</v>
      </c>
    </row>
    <row r="47445" spans="4:5" x14ac:dyDescent="0.25">
      <c r="D47445" s="31">
        <v>-211.05699999999999</v>
      </c>
      <c r="E47445" s="28">
        <v>689.63300000000004</v>
      </c>
    </row>
    <row r="47446" spans="4:5" x14ac:dyDescent="0.25">
      <c r="D47446" s="31">
        <v>-211.041</v>
      </c>
      <c r="E47446" s="28">
        <v>689.70799999999997</v>
      </c>
    </row>
    <row r="47447" spans="4:5" x14ac:dyDescent="0.25">
      <c r="D47447" s="31">
        <v>-211.02500000000001</v>
      </c>
      <c r="E47447" s="28">
        <v>689.78200000000004</v>
      </c>
    </row>
    <row r="47448" spans="4:5" x14ac:dyDescent="0.25">
      <c r="D47448" s="31">
        <v>-211.00899999999999</v>
      </c>
      <c r="E47448" s="28">
        <v>689.85699999999997</v>
      </c>
    </row>
    <row r="47449" spans="4:5" x14ac:dyDescent="0.25">
      <c r="D47449" s="31">
        <v>-210.99299999999999</v>
      </c>
      <c r="E47449" s="28">
        <v>689.93100000000004</v>
      </c>
    </row>
    <row r="47450" spans="4:5" x14ac:dyDescent="0.25">
      <c r="D47450" s="31">
        <v>-210.977</v>
      </c>
      <c r="E47450" s="28">
        <v>690.00599999999997</v>
      </c>
    </row>
    <row r="47451" spans="4:5" x14ac:dyDescent="0.25">
      <c r="D47451" s="31">
        <v>-210.96100000000001</v>
      </c>
      <c r="E47451" s="28">
        <v>690.08100000000002</v>
      </c>
    </row>
    <row r="47452" spans="4:5" x14ac:dyDescent="0.25">
      <c r="D47452" s="31">
        <v>-210.94499999999999</v>
      </c>
      <c r="E47452" s="28">
        <v>690.15499999999997</v>
      </c>
    </row>
    <row r="47453" spans="4:5" x14ac:dyDescent="0.25">
      <c r="D47453" s="31">
        <v>-210.929</v>
      </c>
      <c r="E47453" s="28">
        <v>690.23</v>
      </c>
    </row>
    <row r="47454" spans="4:5" x14ac:dyDescent="0.25">
      <c r="D47454" s="31">
        <v>-210.91300000000001</v>
      </c>
      <c r="E47454" s="28">
        <v>690.30399999999997</v>
      </c>
    </row>
    <row r="47455" spans="4:5" x14ac:dyDescent="0.25">
      <c r="D47455" s="31">
        <v>-210.89699999999999</v>
      </c>
      <c r="E47455" s="28">
        <v>690.37900000000002</v>
      </c>
    </row>
    <row r="47456" spans="4:5" x14ac:dyDescent="0.25">
      <c r="D47456" s="31">
        <v>-210.881</v>
      </c>
      <c r="E47456" s="28">
        <v>690.45299999999997</v>
      </c>
    </row>
    <row r="47457" spans="4:5" x14ac:dyDescent="0.25">
      <c r="D47457" s="31">
        <v>-210.86500000000001</v>
      </c>
      <c r="E47457" s="28">
        <v>690.52800000000002</v>
      </c>
    </row>
    <row r="47458" spans="4:5" x14ac:dyDescent="0.25">
      <c r="D47458" s="31">
        <v>-210.84899999999999</v>
      </c>
      <c r="E47458" s="28">
        <v>690.60299999999995</v>
      </c>
    </row>
    <row r="47459" spans="4:5" x14ac:dyDescent="0.25">
      <c r="D47459" s="31">
        <v>-210.833</v>
      </c>
      <c r="E47459" s="28">
        <v>690.67700000000002</v>
      </c>
    </row>
    <row r="47460" spans="4:5" x14ac:dyDescent="0.25">
      <c r="D47460" s="31">
        <v>-210.81800000000001</v>
      </c>
      <c r="E47460" s="28">
        <v>690.75199999999995</v>
      </c>
    </row>
    <row r="47461" spans="4:5" x14ac:dyDescent="0.25">
      <c r="D47461" s="31">
        <v>-210.80199999999999</v>
      </c>
      <c r="E47461" s="28">
        <v>690.82600000000002</v>
      </c>
    </row>
    <row r="47462" spans="4:5" x14ac:dyDescent="0.25">
      <c r="D47462" s="31">
        <v>-210.786</v>
      </c>
      <c r="E47462" s="28">
        <v>690.90099999999995</v>
      </c>
    </row>
    <row r="47463" spans="4:5" x14ac:dyDescent="0.25">
      <c r="D47463" s="31">
        <v>-210.77</v>
      </c>
      <c r="E47463" s="28">
        <v>690.97500000000002</v>
      </c>
    </row>
    <row r="47464" spans="4:5" x14ac:dyDescent="0.25">
      <c r="D47464" s="31">
        <v>-210.75399999999999</v>
      </c>
      <c r="E47464" s="28">
        <v>691.05</v>
      </c>
    </row>
    <row r="47465" spans="4:5" x14ac:dyDescent="0.25">
      <c r="D47465" s="31">
        <v>-210.738</v>
      </c>
      <c r="E47465" s="28">
        <v>691.12400000000002</v>
      </c>
    </row>
    <row r="47466" spans="4:5" x14ac:dyDescent="0.25">
      <c r="D47466" s="31">
        <v>-210.72200000000001</v>
      </c>
      <c r="E47466" s="28">
        <v>691.19799999999998</v>
      </c>
    </row>
    <row r="47467" spans="4:5" x14ac:dyDescent="0.25">
      <c r="D47467" s="31">
        <v>-210.70599999999999</v>
      </c>
      <c r="E47467" s="28">
        <v>691.27300000000002</v>
      </c>
    </row>
    <row r="47468" spans="4:5" x14ac:dyDescent="0.25">
      <c r="D47468" s="31">
        <v>-210.69</v>
      </c>
      <c r="E47468" s="28">
        <v>691.34699999999998</v>
      </c>
    </row>
    <row r="47469" spans="4:5" x14ac:dyDescent="0.25">
      <c r="D47469" s="31">
        <v>-210.67400000000001</v>
      </c>
      <c r="E47469" s="28">
        <v>691.42200000000003</v>
      </c>
    </row>
    <row r="47470" spans="4:5" x14ac:dyDescent="0.25">
      <c r="D47470" s="31">
        <v>-210.65799999999999</v>
      </c>
      <c r="E47470" s="28">
        <v>691.49599999999998</v>
      </c>
    </row>
    <row r="47471" spans="4:5" x14ac:dyDescent="0.25">
      <c r="D47471" s="31">
        <v>-210.642</v>
      </c>
      <c r="E47471" s="28">
        <v>691.57100000000003</v>
      </c>
    </row>
    <row r="47472" spans="4:5" x14ac:dyDescent="0.25">
      <c r="D47472" s="31">
        <v>-210.626</v>
      </c>
      <c r="E47472" s="28">
        <v>691.64499999999998</v>
      </c>
    </row>
    <row r="47473" spans="4:5" x14ac:dyDescent="0.25">
      <c r="D47473" s="31">
        <v>-210.61</v>
      </c>
      <c r="E47473" s="28">
        <v>691.71900000000005</v>
      </c>
    </row>
    <row r="47474" spans="4:5" x14ac:dyDescent="0.25">
      <c r="D47474" s="31">
        <v>-210.59399999999999</v>
      </c>
      <c r="E47474" s="28">
        <v>691.79399999999998</v>
      </c>
    </row>
    <row r="47475" spans="4:5" x14ac:dyDescent="0.25">
      <c r="D47475" s="31">
        <v>-210.578</v>
      </c>
      <c r="E47475" s="28">
        <v>691.86800000000005</v>
      </c>
    </row>
    <row r="47476" spans="4:5" x14ac:dyDescent="0.25">
      <c r="D47476" s="31">
        <v>-210.56200000000001</v>
      </c>
      <c r="E47476" s="28">
        <v>691.94299999999998</v>
      </c>
    </row>
    <row r="47477" spans="4:5" x14ac:dyDescent="0.25">
      <c r="D47477" s="31">
        <v>-210.54599999999999</v>
      </c>
      <c r="E47477" s="28">
        <v>692.01700000000005</v>
      </c>
    </row>
    <row r="47478" spans="4:5" x14ac:dyDescent="0.25">
      <c r="D47478" s="31">
        <v>-210.53</v>
      </c>
      <c r="E47478" s="28">
        <v>692.09100000000001</v>
      </c>
    </row>
    <row r="47479" spans="4:5" x14ac:dyDescent="0.25">
      <c r="D47479" s="31">
        <v>-210.51400000000001</v>
      </c>
      <c r="E47479" s="28">
        <v>692.16600000000005</v>
      </c>
    </row>
    <row r="47480" spans="4:5" x14ac:dyDescent="0.25">
      <c r="D47480" s="31">
        <v>-210.49799999999999</v>
      </c>
      <c r="E47480" s="28">
        <v>692.24</v>
      </c>
    </row>
    <row r="47481" spans="4:5" x14ac:dyDescent="0.25">
      <c r="D47481" s="31">
        <v>-210.482</v>
      </c>
      <c r="E47481" s="28">
        <v>692.31399999999996</v>
      </c>
    </row>
    <row r="47482" spans="4:5" x14ac:dyDescent="0.25">
      <c r="D47482" s="31">
        <v>-210.46600000000001</v>
      </c>
      <c r="E47482" s="28">
        <v>692.38900000000001</v>
      </c>
    </row>
    <row r="47483" spans="4:5" x14ac:dyDescent="0.25">
      <c r="D47483" s="31">
        <v>-210.45</v>
      </c>
      <c r="E47483" s="28">
        <v>692.46299999999997</v>
      </c>
    </row>
    <row r="47484" spans="4:5" x14ac:dyDescent="0.25">
      <c r="D47484" s="31">
        <v>-210.434</v>
      </c>
      <c r="E47484" s="28">
        <v>692.53700000000003</v>
      </c>
    </row>
    <row r="47485" spans="4:5" x14ac:dyDescent="0.25">
      <c r="D47485" s="31">
        <v>-210.41800000000001</v>
      </c>
      <c r="E47485" s="28">
        <v>692.61099999999999</v>
      </c>
    </row>
    <row r="47486" spans="4:5" x14ac:dyDescent="0.25">
      <c r="D47486" s="31">
        <v>-210.40199999999999</v>
      </c>
      <c r="E47486" s="28">
        <v>692.68600000000004</v>
      </c>
    </row>
    <row r="47487" spans="4:5" x14ac:dyDescent="0.25">
      <c r="D47487" s="31">
        <v>-210.386</v>
      </c>
      <c r="E47487" s="28">
        <v>692.76</v>
      </c>
    </row>
    <row r="47488" spans="4:5" x14ac:dyDescent="0.25">
      <c r="D47488" s="31">
        <v>-210.37</v>
      </c>
      <c r="E47488" s="28">
        <v>692.83399999999995</v>
      </c>
    </row>
    <row r="47489" spans="4:5" x14ac:dyDescent="0.25">
      <c r="D47489" s="31">
        <v>-210.35400000000001</v>
      </c>
      <c r="E47489" s="28">
        <v>692.90800000000002</v>
      </c>
    </row>
    <row r="47490" spans="4:5" x14ac:dyDescent="0.25">
      <c r="D47490" s="31">
        <v>-210.33799999999999</v>
      </c>
      <c r="E47490" s="28">
        <v>692.98299999999995</v>
      </c>
    </row>
    <row r="47491" spans="4:5" x14ac:dyDescent="0.25">
      <c r="D47491" s="31">
        <v>-210.322</v>
      </c>
      <c r="E47491" s="28">
        <v>693.05700000000002</v>
      </c>
    </row>
    <row r="47492" spans="4:5" x14ac:dyDescent="0.25">
      <c r="D47492" s="31">
        <v>-210.30600000000001</v>
      </c>
      <c r="E47492" s="28">
        <v>693.13099999999997</v>
      </c>
    </row>
    <row r="47493" spans="4:5" x14ac:dyDescent="0.25">
      <c r="D47493" s="31">
        <v>-210.29</v>
      </c>
      <c r="E47493" s="28">
        <v>693.20500000000004</v>
      </c>
    </row>
    <row r="47494" spans="4:5" x14ac:dyDescent="0.25">
      <c r="D47494" s="31">
        <v>-210.274</v>
      </c>
      <c r="E47494" s="28">
        <v>693.28</v>
      </c>
    </row>
    <row r="47495" spans="4:5" x14ac:dyDescent="0.25">
      <c r="D47495" s="31">
        <v>-210.25800000000001</v>
      </c>
      <c r="E47495" s="28">
        <v>693.35400000000004</v>
      </c>
    </row>
    <row r="47496" spans="4:5" x14ac:dyDescent="0.25">
      <c r="D47496" s="31">
        <v>-210.24199999999999</v>
      </c>
      <c r="E47496" s="28">
        <v>693.428</v>
      </c>
    </row>
    <row r="47497" spans="4:5" x14ac:dyDescent="0.25">
      <c r="D47497" s="31">
        <v>-210.226</v>
      </c>
      <c r="E47497" s="28">
        <v>693.50199999999995</v>
      </c>
    </row>
    <row r="47498" spans="4:5" x14ac:dyDescent="0.25">
      <c r="D47498" s="31">
        <v>-210.21</v>
      </c>
      <c r="E47498" s="28">
        <v>693.57600000000002</v>
      </c>
    </row>
    <row r="47499" spans="4:5" x14ac:dyDescent="0.25">
      <c r="D47499" s="31">
        <v>-210.19399999999999</v>
      </c>
      <c r="E47499" s="28">
        <v>693.65</v>
      </c>
    </row>
    <row r="47500" spans="4:5" x14ac:dyDescent="0.25">
      <c r="D47500" s="31">
        <v>-210.178</v>
      </c>
      <c r="E47500" s="28">
        <v>693.72400000000005</v>
      </c>
    </row>
    <row r="47501" spans="4:5" x14ac:dyDescent="0.25">
      <c r="D47501" s="31">
        <v>-210.16200000000001</v>
      </c>
      <c r="E47501" s="28">
        <v>693.79899999999998</v>
      </c>
    </row>
    <row r="47502" spans="4:5" x14ac:dyDescent="0.25">
      <c r="D47502" s="31">
        <v>-210.14599999999999</v>
      </c>
      <c r="E47502" s="28">
        <v>693.87300000000005</v>
      </c>
    </row>
    <row r="47503" spans="4:5" x14ac:dyDescent="0.25">
      <c r="D47503" s="31">
        <v>-210.13</v>
      </c>
      <c r="E47503" s="28">
        <v>693.947</v>
      </c>
    </row>
    <row r="47504" spans="4:5" x14ac:dyDescent="0.25">
      <c r="D47504" s="31">
        <v>-210.114</v>
      </c>
      <c r="E47504" s="28">
        <v>694.02099999999996</v>
      </c>
    </row>
    <row r="47505" spans="4:5" x14ac:dyDescent="0.25">
      <c r="D47505" s="31">
        <v>-210.09800000000001</v>
      </c>
      <c r="E47505" s="28">
        <v>694.09500000000003</v>
      </c>
    </row>
    <row r="47506" spans="4:5" x14ac:dyDescent="0.25">
      <c r="D47506" s="31">
        <v>-210.08199999999999</v>
      </c>
      <c r="E47506" s="28">
        <v>694.16899999999998</v>
      </c>
    </row>
    <row r="47507" spans="4:5" x14ac:dyDescent="0.25">
      <c r="D47507" s="31">
        <v>-210.066</v>
      </c>
      <c r="E47507" s="28">
        <v>694.24300000000005</v>
      </c>
    </row>
    <row r="47508" spans="4:5" x14ac:dyDescent="0.25">
      <c r="D47508" s="31">
        <v>-210.05</v>
      </c>
      <c r="E47508" s="28">
        <v>694.31700000000001</v>
      </c>
    </row>
    <row r="47509" spans="4:5" x14ac:dyDescent="0.25">
      <c r="D47509" s="31">
        <v>-210.03399999999999</v>
      </c>
      <c r="E47509" s="28">
        <v>694.39099999999996</v>
      </c>
    </row>
    <row r="47510" spans="4:5" x14ac:dyDescent="0.25">
      <c r="D47510" s="31">
        <v>-210.018</v>
      </c>
      <c r="E47510" s="28">
        <v>694.46500000000003</v>
      </c>
    </row>
    <row r="47511" spans="4:5" x14ac:dyDescent="0.25">
      <c r="D47511" s="31">
        <v>-210.00200000000001</v>
      </c>
      <c r="E47511" s="28">
        <v>694.53899999999999</v>
      </c>
    </row>
    <row r="47512" spans="4:5" x14ac:dyDescent="0.25">
      <c r="D47512" s="31">
        <v>-209.98599999999999</v>
      </c>
      <c r="E47512" s="28">
        <v>694.61300000000006</v>
      </c>
    </row>
    <row r="47513" spans="4:5" x14ac:dyDescent="0.25">
      <c r="D47513" s="31">
        <v>-209.97</v>
      </c>
      <c r="E47513" s="28">
        <v>694.68700000000001</v>
      </c>
    </row>
    <row r="47514" spans="4:5" x14ac:dyDescent="0.25">
      <c r="D47514" s="31">
        <v>-209.95400000000001</v>
      </c>
      <c r="E47514" s="28">
        <v>694.76099999999997</v>
      </c>
    </row>
    <row r="47515" spans="4:5" x14ac:dyDescent="0.25">
      <c r="D47515" s="31">
        <v>-209.93799999999999</v>
      </c>
      <c r="E47515" s="28">
        <v>694.83500000000004</v>
      </c>
    </row>
    <row r="47516" spans="4:5" x14ac:dyDescent="0.25">
      <c r="D47516" s="31">
        <v>-209.922</v>
      </c>
      <c r="E47516" s="28">
        <v>694.90899999999999</v>
      </c>
    </row>
    <row r="47517" spans="4:5" x14ac:dyDescent="0.25">
      <c r="D47517" s="31">
        <v>-209.90600000000001</v>
      </c>
      <c r="E47517" s="28">
        <v>694.98299999999995</v>
      </c>
    </row>
    <row r="47518" spans="4:5" x14ac:dyDescent="0.25">
      <c r="D47518" s="31">
        <v>-209.89</v>
      </c>
      <c r="E47518" s="28">
        <v>695.05700000000002</v>
      </c>
    </row>
    <row r="47519" spans="4:5" x14ac:dyDescent="0.25">
      <c r="D47519" s="31">
        <v>-209.874</v>
      </c>
      <c r="E47519" s="28">
        <v>695.13099999999997</v>
      </c>
    </row>
    <row r="47520" spans="4:5" x14ac:dyDescent="0.25">
      <c r="D47520" s="31">
        <v>-209.858</v>
      </c>
      <c r="E47520" s="28">
        <v>695.20500000000004</v>
      </c>
    </row>
    <row r="47521" spans="4:5" x14ac:dyDescent="0.25">
      <c r="D47521" s="31">
        <v>-209.84200000000001</v>
      </c>
      <c r="E47521" s="28">
        <v>695.279</v>
      </c>
    </row>
    <row r="47522" spans="4:5" x14ac:dyDescent="0.25">
      <c r="D47522" s="31">
        <v>-209.82599999999999</v>
      </c>
      <c r="E47522" s="28">
        <v>695.35299999999995</v>
      </c>
    </row>
    <row r="47523" spans="4:5" x14ac:dyDescent="0.25">
      <c r="D47523" s="31">
        <v>-209.81</v>
      </c>
      <c r="E47523" s="28">
        <v>695.42700000000002</v>
      </c>
    </row>
    <row r="47524" spans="4:5" x14ac:dyDescent="0.25">
      <c r="D47524" s="31">
        <v>-209.79400000000001</v>
      </c>
      <c r="E47524" s="28">
        <v>695.50099999999998</v>
      </c>
    </row>
    <row r="47525" spans="4:5" x14ac:dyDescent="0.25">
      <c r="D47525" s="31">
        <v>-209.77799999999999</v>
      </c>
      <c r="E47525" s="28">
        <v>695.57500000000005</v>
      </c>
    </row>
    <row r="47526" spans="4:5" x14ac:dyDescent="0.25">
      <c r="D47526" s="31">
        <v>-209.762</v>
      </c>
      <c r="E47526" s="28">
        <v>695.649</v>
      </c>
    </row>
    <row r="47527" spans="4:5" x14ac:dyDescent="0.25">
      <c r="D47527" s="31">
        <v>-209.74600000000001</v>
      </c>
      <c r="E47527" s="28">
        <v>695.72299999999996</v>
      </c>
    </row>
    <row r="47528" spans="4:5" x14ac:dyDescent="0.25">
      <c r="D47528" s="31">
        <v>-209.73</v>
      </c>
      <c r="E47528" s="28">
        <v>695.79700000000003</v>
      </c>
    </row>
    <row r="47529" spans="4:5" x14ac:dyDescent="0.25">
      <c r="D47529" s="31">
        <v>-209.714</v>
      </c>
      <c r="E47529" s="28">
        <v>695.87</v>
      </c>
    </row>
    <row r="47530" spans="4:5" x14ac:dyDescent="0.25">
      <c r="D47530" s="31">
        <v>-209.69800000000001</v>
      </c>
      <c r="E47530" s="28">
        <v>695.94399999999996</v>
      </c>
    </row>
    <row r="47531" spans="4:5" x14ac:dyDescent="0.25">
      <c r="D47531" s="31">
        <v>-209.68199999999999</v>
      </c>
      <c r="E47531" s="28">
        <v>696.01800000000003</v>
      </c>
    </row>
    <row r="47532" spans="4:5" x14ac:dyDescent="0.25">
      <c r="D47532" s="31">
        <v>-209.666</v>
      </c>
      <c r="E47532" s="28">
        <v>696.09199999999998</v>
      </c>
    </row>
    <row r="47533" spans="4:5" x14ac:dyDescent="0.25">
      <c r="D47533" s="31">
        <v>-209.65</v>
      </c>
      <c r="E47533" s="28">
        <v>696.16600000000005</v>
      </c>
    </row>
    <row r="47534" spans="4:5" x14ac:dyDescent="0.25">
      <c r="D47534" s="31">
        <v>-209.63399999999999</v>
      </c>
      <c r="E47534" s="28">
        <v>696.24</v>
      </c>
    </row>
    <row r="47535" spans="4:5" x14ac:dyDescent="0.25">
      <c r="D47535" s="31">
        <v>-209.61799999999999</v>
      </c>
      <c r="E47535" s="28">
        <v>696.31299999999999</v>
      </c>
    </row>
    <row r="47536" spans="4:5" x14ac:dyDescent="0.25">
      <c r="D47536" s="31">
        <v>-209.602</v>
      </c>
      <c r="E47536" s="28">
        <v>696.38699999999994</v>
      </c>
    </row>
    <row r="47537" spans="4:5" x14ac:dyDescent="0.25">
      <c r="D47537" s="31">
        <v>-209.58600000000001</v>
      </c>
      <c r="E47537" s="28">
        <v>696.46100000000001</v>
      </c>
    </row>
    <row r="47538" spans="4:5" x14ac:dyDescent="0.25">
      <c r="D47538" s="31">
        <v>-209.57</v>
      </c>
      <c r="E47538" s="28">
        <v>696.53499999999997</v>
      </c>
    </row>
    <row r="47539" spans="4:5" x14ac:dyDescent="0.25">
      <c r="D47539" s="31">
        <v>-209.554</v>
      </c>
      <c r="E47539" s="28">
        <v>696.60799999999995</v>
      </c>
    </row>
    <row r="47540" spans="4:5" x14ac:dyDescent="0.25">
      <c r="D47540" s="31">
        <v>-209.53800000000001</v>
      </c>
      <c r="E47540" s="28">
        <v>696.68200000000002</v>
      </c>
    </row>
    <row r="47541" spans="4:5" x14ac:dyDescent="0.25">
      <c r="D47541" s="31">
        <v>-209.52199999999999</v>
      </c>
      <c r="E47541" s="28">
        <v>696.75599999999997</v>
      </c>
    </row>
    <row r="47542" spans="4:5" x14ac:dyDescent="0.25">
      <c r="D47542" s="31">
        <v>-209.506</v>
      </c>
      <c r="E47542" s="28">
        <v>696.83</v>
      </c>
    </row>
    <row r="47543" spans="4:5" x14ac:dyDescent="0.25">
      <c r="D47543" s="31">
        <v>-209.49</v>
      </c>
      <c r="E47543" s="28">
        <v>696.90300000000002</v>
      </c>
    </row>
    <row r="47544" spans="4:5" x14ac:dyDescent="0.25">
      <c r="D47544" s="31">
        <v>-209.47399999999999</v>
      </c>
      <c r="E47544" s="28">
        <v>696.97699999999998</v>
      </c>
    </row>
    <row r="47545" spans="4:5" x14ac:dyDescent="0.25">
      <c r="D47545" s="31">
        <v>-209.458</v>
      </c>
      <c r="E47545" s="28">
        <v>697.05100000000004</v>
      </c>
    </row>
    <row r="47546" spans="4:5" x14ac:dyDescent="0.25">
      <c r="D47546" s="31">
        <v>-209.44200000000001</v>
      </c>
      <c r="E47546" s="28">
        <v>697.125</v>
      </c>
    </row>
    <row r="47547" spans="4:5" x14ac:dyDescent="0.25">
      <c r="D47547" s="31">
        <v>-209.42599999999999</v>
      </c>
      <c r="E47547" s="28">
        <v>697.19799999999998</v>
      </c>
    </row>
    <row r="47548" spans="4:5" x14ac:dyDescent="0.25">
      <c r="D47548" s="31">
        <v>-209.41</v>
      </c>
      <c r="E47548" s="28">
        <v>697.27200000000005</v>
      </c>
    </row>
    <row r="47549" spans="4:5" x14ac:dyDescent="0.25">
      <c r="D47549" s="31">
        <v>-209.39400000000001</v>
      </c>
      <c r="E47549" s="28">
        <v>697.34500000000003</v>
      </c>
    </row>
    <row r="47550" spans="4:5" x14ac:dyDescent="0.25">
      <c r="D47550" s="31">
        <v>-209.37799999999999</v>
      </c>
      <c r="E47550" s="28">
        <v>697.41899999999998</v>
      </c>
    </row>
    <row r="47551" spans="4:5" x14ac:dyDescent="0.25">
      <c r="D47551" s="31">
        <v>-209.36199999999999</v>
      </c>
      <c r="E47551" s="28">
        <v>697.49300000000005</v>
      </c>
    </row>
    <row r="47552" spans="4:5" x14ac:dyDescent="0.25">
      <c r="D47552" s="31">
        <v>-209.346</v>
      </c>
      <c r="E47552" s="28">
        <v>697.56600000000003</v>
      </c>
    </row>
    <row r="47553" spans="4:5" x14ac:dyDescent="0.25">
      <c r="D47553" s="31">
        <v>-209.33</v>
      </c>
      <c r="E47553" s="28">
        <v>697.64</v>
      </c>
    </row>
    <row r="47554" spans="4:5" x14ac:dyDescent="0.25">
      <c r="D47554" s="31">
        <v>-209.31399999999999</v>
      </c>
      <c r="E47554" s="28">
        <v>697.71400000000006</v>
      </c>
    </row>
    <row r="47555" spans="4:5" x14ac:dyDescent="0.25">
      <c r="D47555" s="31">
        <v>-209.298</v>
      </c>
      <c r="E47555" s="28">
        <v>697.78700000000003</v>
      </c>
    </row>
    <row r="47556" spans="4:5" x14ac:dyDescent="0.25">
      <c r="D47556" s="31">
        <v>-209.28200000000001</v>
      </c>
      <c r="E47556" s="28">
        <v>697.86099999999999</v>
      </c>
    </row>
    <row r="47557" spans="4:5" x14ac:dyDescent="0.25">
      <c r="D47557" s="31">
        <v>-209.26599999999999</v>
      </c>
      <c r="E47557" s="28">
        <v>697.93399999999997</v>
      </c>
    </row>
    <row r="47558" spans="4:5" x14ac:dyDescent="0.25">
      <c r="D47558" s="31">
        <v>-209.25</v>
      </c>
      <c r="E47558" s="28">
        <v>698.00800000000004</v>
      </c>
    </row>
    <row r="47559" spans="4:5" x14ac:dyDescent="0.25">
      <c r="D47559" s="31">
        <v>-209.23400000000001</v>
      </c>
      <c r="E47559" s="28">
        <v>698.08199999999999</v>
      </c>
    </row>
    <row r="47560" spans="4:5" x14ac:dyDescent="0.25">
      <c r="D47560" s="31">
        <v>-209.21799999999999</v>
      </c>
      <c r="E47560" s="28">
        <v>698.15499999999997</v>
      </c>
    </row>
    <row r="47561" spans="4:5" x14ac:dyDescent="0.25">
      <c r="D47561" s="31">
        <v>-209.202</v>
      </c>
      <c r="E47561" s="28">
        <v>698.22900000000004</v>
      </c>
    </row>
    <row r="47562" spans="4:5" x14ac:dyDescent="0.25">
      <c r="D47562" s="31">
        <v>-209.18600000000001</v>
      </c>
      <c r="E47562" s="28">
        <v>698.30200000000002</v>
      </c>
    </row>
    <row r="47563" spans="4:5" x14ac:dyDescent="0.25">
      <c r="D47563" s="31">
        <v>-209.17</v>
      </c>
      <c r="E47563" s="28">
        <v>698.37599999999998</v>
      </c>
    </row>
    <row r="47564" spans="4:5" x14ac:dyDescent="0.25">
      <c r="D47564" s="31">
        <v>-209.154</v>
      </c>
      <c r="E47564" s="28">
        <v>698.44899999999996</v>
      </c>
    </row>
    <row r="47565" spans="4:5" x14ac:dyDescent="0.25">
      <c r="D47565" s="31">
        <v>-209.13800000000001</v>
      </c>
      <c r="E47565" s="28">
        <v>698.52300000000002</v>
      </c>
    </row>
    <row r="47566" spans="4:5" x14ac:dyDescent="0.25">
      <c r="D47566" s="31">
        <v>-209.12200000000001</v>
      </c>
      <c r="E47566" s="28">
        <v>698.596</v>
      </c>
    </row>
    <row r="47567" spans="4:5" x14ac:dyDescent="0.25">
      <c r="D47567" s="31">
        <v>-209.10599999999999</v>
      </c>
      <c r="E47567" s="28">
        <v>698.67</v>
      </c>
    </row>
    <row r="47568" spans="4:5" x14ac:dyDescent="0.25">
      <c r="D47568" s="31">
        <v>-209.09</v>
      </c>
      <c r="E47568" s="28">
        <v>698.74300000000005</v>
      </c>
    </row>
    <row r="47569" spans="4:5" x14ac:dyDescent="0.25">
      <c r="D47569" s="31">
        <v>-209.07400000000001</v>
      </c>
      <c r="E47569" s="28">
        <v>698.81700000000001</v>
      </c>
    </row>
    <row r="47570" spans="4:5" x14ac:dyDescent="0.25">
      <c r="D47570" s="31">
        <v>-209.05799999999999</v>
      </c>
      <c r="E47570" s="28">
        <v>698.89</v>
      </c>
    </row>
    <row r="47571" spans="4:5" x14ac:dyDescent="0.25">
      <c r="D47571" s="31">
        <v>-209.042</v>
      </c>
      <c r="E47571" s="28">
        <v>698.96299999999997</v>
      </c>
    </row>
    <row r="47572" spans="4:5" x14ac:dyDescent="0.25">
      <c r="D47572" s="31">
        <v>-209.02600000000001</v>
      </c>
      <c r="E47572" s="28">
        <v>699.03700000000003</v>
      </c>
    </row>
    <row r="47573" spans="4:5" x14ac:dyDescent="0.25">
      <c r="D47573" s="31">
        <v>-209.01</v>
      </c>
      <c r="E47573" s="28">
        <v>699.11</v>
      </c>
    </row>
    <row r="47574" spans="4:5" x14ac:dyDescent="0.25">
      <c r="D47574" s="31">
        <v>-208.995</v>
      </c>
      <c r="E47574" s="28">
        <v>699.18399999999997</v>
      </c>
    </row>
    <row r="47575" spans="4:5" x14ac:dyDescent="0.25">
      <c r="D47575" s="31">
        <v>-208.97900000000001</v>
      </c>
      <c r="E47575" s="28">
        <v>699.25699999999995</v>
      </c>
    </row>
    <row r="47576" spans="4:5" x14ac:dyDescent="0.25">
      <c r="D47576" s="31">
        <v>-208.96299999999999</v>
      </c>
      <c r="E47576" s="28">
        <v>699.33100000000002</v>
      </c>
    </row>
    <row r="47577" spans="4:5" x14ac:dyDescent="0.25">
      <c r="D47577" s="31">
        <v>-208.947</v>
      </c>
      <c r="E47577" s="28">
        <v>699.404</v>
      </c>
    </row>
    <row r="47578" spans="4:5" x14ac:dyDescent="0.25">
      <c r="D47578" s="31">
        <v>-208.93100000000001</v>
      </c>
      <c r="E47578" s="28">
        <v>699.47699999999998</v>
      </c>
    </row>
    <row r="47579" spans="4:5" x14ac:dyDescent="0.25">
      <c r="D47579" s="31">
        <v>-208.91499999999999</v>
      </c>
      <c r="E47579" s="28">
        <v>699.55100000000004</v>
      </c>
    </row>
    <row r="47580" spans="4:5" x14ac:dyDescent="0.25">
      <c r="D47580" s="31">
        <v>-208.899</v>
      </c>
      <c r="E47580" s="28">
        <v>699.62400000000002</v>
      </c>
    </row>
    <row r="47581" spans="4:5" x14ac:dyDescent="0.25">
      <c r="D47581" s="31">
        <v>-208.88300000000001</v>
      </c>
      <c r="E47581" s="28">
        <v>699.697</v>
      </c>
    </row>
    <row r="47582" spans="4:5" x14ac:dyDescent="0.25">
      <c r="D47582" s="31">
        <v>-208.86699999999999</v>
      </c>
      <c r="E47582" s="28">
        <v>699.77099999999996</v>
      </c>
    </row>
    <row r="47583" spans="4:5" x14ac:dyDescent="0.25">
      <c r="D47583" s="31">
        <v>-208.851</v>
      </c>
      <c r="E47583" s="28">
        <v>699.84400000000005</v>
      </c>
    </row>
    <row r="47584" spans="4:5" x14ac:dyDescent="0.25">
      <c r="D47584" s="31">
        <v>-208.83500000000001</v>
      </c>
      <c r="E47584" s="28">
        <v>699.91700000000003</v>
      </c>
    </row>
    <row r="47585" spans="4:5" x14ac:dyDescent="0.25">
      <c r="D47585" s="31">
        <v>-208.81899999999999</v>
      </c>
      <c r="E47585" s="28">
        <v>699.99099999999999</v>
      </c>
    </row>
    <row r="47586" spans="4:5" x14ac:dyDescent="0.25">
      <c r="D47586" s="31">
        <v>-208.803</v>
      </c>
      <c r="E47586" s="28">
        <v>700.06399999999996</v>
      </c>
    </row>
    <row r="47587" spans="4:5" x14ac:dyDescent="0.25">
      <c r="D47587" s="31">
        <v>-208.78700000000001</v>
      </c>
      <c r="E47587" s="28">
        <v>700.13699999999994</v>
      </c>
    </row>
    <row r="47588" spans="4:5" x14ac:dyDescent="0.25">
      <c r="D47588" s="31">
        <v>-208.77099999999999</v>
      </c>
      <c r="E47588" s="28">
        <v>700.21</v>
      </c>
    </row>
    <row r="47589" spans="4:5" x14ac:dyDescent="0.25">
      <c r="D47589" s="31">
        <v>-208.755</v>
      </c>
      <c r="E47589" s="28">
        <v>700.28399999999999</v>
      </c>
    </row>
    <row r="47590" spans="4:5" x14ac:dyDescent="0.25">
      <c r="D47590" s="31">
        <v>-208.739</v>
      </c>
      <c r="E47590" s="28">
        <v>700.35699999999997</v>
      </c>
    </row>
    <row r="47591" spans="4:5" x14ac:dyDescent="0.25">
      <c r="D47591" s="31">
        <v>-208.72300000000001</v>
      </c>
      <c r="E47591" s="28">
        <v>700.43</v>
      </c>
    </row>
    <row r="47592" spans="4:5" x14ac:dyDescent="0.25">
      <c r="D47592" s="31">
        <v>-208.70699999999999</v>
      </c>
      <c r="E47592" s="28">
        <v>700.50300000000004</v>
      </c>
    </row>
    <row r="47593" spans="4:5" x14ac:dyDescent="0.25">
      <c r="D47593" s="31">
        <v>-208.691</v>
      </c>
      <c r="E47593" s="28">
        <v>700.577</v>
      </c>
    </row>
    <row r="47594" spans="4:5" x14ac:dyDescent="0.25">
      <c r="D47594" s="31">
        <v>-208.67500000000001</v>
      </c>
      <c r="E47594" s="28">
        <v>700.65</v>
      </c>
    </row>
    <row r="47595" spans="4:5" x14ac:dyDescent="0.25">
      <c r="D47595" s="31">
        <v>-208.65899999999999</v>
      </c>
      <c r="E47595" s="28">
        <v>700.72299999999996</v>
      </c>
    </row>
    <row r="47596" spans="4:5" x14ac:dyDescent="0.25">
      <c r="D47596" s="31">
        <v>-208.643</v>
      </c>
      <c r="E47596" s="28">
        <v>700.79600000000005</v>
      </c>
    </row>
    <row r="47597" spans="4:5" x14ac:dyDescent="0.25">
      <c r="D47597" s="31">
        <v>-208.62700000000001</v>
      </c>
      <c r="E47597" s="28">
        <v>700.87</v>
      </c>
    </row>
    <row r="47598" spans="4:5" x14ac:dyDescent="0.25">
      <c r="D47598" s="31">
        <v>-208.61099999999999</v>
      </c>
      <c r="E47598" s="28">
        <v>700.94299999999998</v>
      </c>
    </row>
    <row r="47599" spans="4:5" x14ac:dyDescent="0.25">
      <c r="D47599" s="31">
        <v>-208.595</v>
      </c>
      <c r="E47599" s="28">
        <v>701.01599999999996</v>
      </c>
    </row>
    <row r="47600" spans="4:5" x14ac:dyDescent="0.25">
      <c r="D47600" s="31">
        <v>-208.57900000000001</v>
      </c>
      <c r="E47600" s="28">
        <v>701.08900000000006</v>
      </c>
    </row>
    <row r="47601" spans="4:5" x14ac:dyDescent="0.25">
      <c r="D47601" s="31">
        <v>-208.56299999999999</v>
      </c>
      <c r="E47601" s="28">
        <v>701.16200000000003</v>
      </c>
    </row>
    <row r="47602" spans="4:5" x14ac:dyDescent="0.25">
      <c r="D47602" s="31">
        <v>-208.547</v>
      </c>
      <c r="E47602" s="28">
        <v>701.23500000000001</v>
      </c>
    </row>
    <row r="47603" spans="4:5" x14ac:dyDescent="0.25">
      <c r="D47603" s="31">
        <v>-208.53100000000001</v>
      </c>
      <c r="E47603" s="28">
        <v>701.30799999999999</v>
      </c>
    </row>
    <row r="47604" spans="4:5" x14ac:dyDescent="0.25">
      <c r="D47604" s="31">
        <v>-208.51499999999999</v>
      </c>
      <c r="E47604" s="28">
        <v>701.38099999999997</v>
      </c>
    </row>
    <row r="47605" spans="4:5" x14ac:dyDescent="0.25">
      <c r="D47605" s="31">
        <v>-208.499</v>
      </c>
      <c r="E47605" s="28">
        <v>701.45500000000004</v>
      </c>
    </row>
    <row r="47606" spans="4:5" x14ac:dyDescent="0.25">
      <c r="D47606" s="31">
        <v>-208.483</v>
      </c>
      <c r="E47606" s="28">
        <v>701.52800000000002</v>
      </c>
    </row>
    <row r="47607" spans="4:5" x14ac:dyDescent="0.25">
      <c r="D47607" s="31">
        <v>-208.46700000000001</v>
      </c>
      <c r="E47607" s="28">
        <v>701.601</v>
      </c>
    </row>
    <row r="47608" spans="4:5" x14ac:dyDescent="0.25">
      <c r="D47608" s="31">
        <v>-208.45099999999999</v>
      </c>
      <c r="E47608" s="28">
        <v>701.67399999999998</v>
      </c>
    </row>
    <row r="47609" spans="4:5" x14ac:dyDescent="0.25">
      <c r="D47609" s="31">
        <v>-208.435</v>
      </c>
      <c r="E47609" s="28">
        <v>701.74699999999996</v>
      </c>
    </row>
    <row r="47610" spans="4:5" x14ac:dyDescent="0.25">
      <c r="D47610" s="31">
        <v>-208.41900000000001</v>
      </c>
      <c r="E47610" s="28">
        <v>701.82</v>
      </c>
    </row>
    <row r="47611" spans="4:5" x14ac:dyDescent="0.25">
      <c r="D47611" s="31">
        <v>-208.40299999999999</v>
      </c>
      <c r="E47611" s="28">
        <v>701.89300000000003</v>
      </c>
    </row>
    <row r="47612" spans="4:5" x14ac:dyDescent="0.25">
      <c r="D47612" s="31">
        <v>-208.387</v>
      </c>
      <c r="E47612" s="28">
        <v>701.96600000000001</v>
      </c>
    </row>
    <row r="47613" spans="4:5" x14ac:dyDescent="0.25">
      <c r="D47613" s="31">
        <v>-208.37100000000001</v>
      </c>
      <c r="E47613" s="28">
        <v>702.03899999999999</v>
      </c>
    </row>
    <row r="47614" spans="4:5" x14ac:dyDescent="0.25">
      <c r="D47614" s="31">
        <v>-208.35499999999999</v>
      </c>
      <c r="E47614" s="28">
        <v>702.11199999999997</v>
      </c>
    </row>
    <row r="47615" spans="4:5" x14ac:dyDescent="0.25">
      <c r="D47615" s="31">
        <v>-208.339</v>
      </c>
      <c r="E47615" s="28">
        <v>702.18499999999995</v>
      </c>
    </row>
    <row r="47616" spans="4:5" x14ac:dyDescent="0.25">
      <c r="D47616" s="31">
        <v>-208.32300000000001</v>
      </c>
      <c r="E47616" s="28">
        <v>702.25800000000004</v>
      </c>
    </row>
    <row r="47617" spans="4:5" x14ac:dyDescent="0.25">
      <c r="D47617" s="31">
        <v>-208.30699999999999</v>
      </c>
      <c r="E47617" s="28">
        <v>702.33100000000002</v>
      </c>
    </row>
    <row r="47618" spans="4:5" x14ac:dyDescent="0.25">
      <c r="D47618" s="31">
        <v>-208.291</v>
      </c>
      <c r="E47618" s="28">
        <v>702.404</v>
      </c>
    </row>
    <row r="47619" spans="4:5" x14ac:dyDescent="0.25">
      <c r="D47619" s="31">
        <v>-208.27500000000001</v>
      </c>
      <c r="E47619" s="28">
        <v>702.47699999999998</v>
      </c>
    </row>
    <row r="47620" spans="4:5" x14ac:dyDescent="0.25">
      <c r="D47620" s="31">
        <v>-208.25899999999999</v>
      </c>
      <c r="E47620" s="28">
        <v>702.55</v>
      </c>
    </row>
    <row r="47621" spans="4:5" x14ac:dyDescent="0.25">
      <c r="D47621" s="31">
        <v>-208.24299999999999</v>
      </c>
      <c r="E47621" s="28">
        <v>702.62300000000005</v>
      </c>
    </row>
    <row r="47622" spans="4:5" x14ac:dyDescent="0.25">
      <c r="D47622" s="31">
        <v>-208.227</v>
      </c>
      <c r="E47622" s="28">
        <v>702.69600000000003</v>
      </c>
    </row>
    <row r="47623" spans="4:5" x14ac:dyDescent="0.25">
      <c r="D47623" s="31">
        <v>-208.21100000000001</v>
      </c>
      <c r="E47623" s="28">
        <v>702.76900000000001</v>
      </c>
    </row>
    <row r="47624" spans="4:5" x14ac:dyDescent="0.25">
      <c r="D47624" s="31">
        <v>-208.19499999999999</v>
      </c>
      <c r="E47624" s="28">
        <v>702.84100000000001</v>
      </c>
    </row>
    <row r="47625" spans="4:5" x14ac:dyDescent="0.25">
      <c r="D47625" s="31">
        <v>-208.179</v>
      </c>
      <c r="E47625" s="28">
        <v>702.91399999999999</v>
      </c>
    </row>
    <row r="47626" spans="4:5" x14ac:dyDescent="0.25">
      <c r="D47626" s="31">
        <v>-208.16300000000001</v>
      </c>
      <c r="E47626" s="28">
        <v>702.98699999999997</v>
      </c>
    </row>
    <row r="47627" spans="4:5" x14ac:dyDescent="0.25">
      <c r="D47627" s="31">
        <v>-208.14699999999999</v>
      </c>
      <c r="E47627" s="28">
        <v>703.06</v>
      </c>
    </row>
    <row r="47628" spans="4:5" x14ac:dyDescent="0.25">
      <c r="D47628" s="31">
        <v>-208.131</v>
      </c>
      <c r="E47628" s="28">
        <v>703.13300000000004</v>
      </c>
    </row>
    <row r="47629" spans="4:5" x14ac:dyDescent="0.25">
      <c r="D47629" s="31">
        <v>-208.11500000000001</v>
      </c>
      <c r="E47629" s="28">
        <v>703.20600000000002</v>
      </c>
    </row>
    <row r="47630" spans="4:5" x14ac:dyDescent="0.25">
      <c r="D47630" s="31">
        <v>-208.09899999999999</v>
      </c>
      <c r="E47630" s="28">
        <v>703.279</v>
      </c>
    </row>
    <row r="47631" spans="4:5" x14ac:dyDescent="0.25">
      <c r="D47631" s="31">
        <v>-208.083</v>
      </c>
      <c r="E47631" s="28">
        <v>703.35199999999998</v>
      </c>
    </row>
    <row r="47632" spans="4:5" x14ac:dyDescent="0.25">
      <c r="D47632" s="31">
        <v>-208.06700000000001</v>
      </c>
      <c r="E47632" s="28">
        <v>703.42399999999998</v>
      </c>
    </row>
    <row r="47633" spans="4:5" x14ac:dyDescent="0.25">
      <c r="D47633" s="31">
        <v>-208.05099999999999</v>
      </c>
      <c r="E47633" s="28">
        <v>703.49699999999996</v>
      </c>
    </row>
    <row r="47634" spans="4:5" x14ac:dyDescent="0.25">
      <c r="D47634" s="31">
        <v>-208.035</v>
      </c>
      <c r="E47634" s="28">
        <v>703.57</v>
      </c>
    </row>
    <row r="47635" spans="4:5" x14ac:dyDescent="0.25">
      <c r="D47635" s="31">
        <v>-208.01900000000001</v>
      </c>
      <c r="E47635" s="28">
        <v>703.64300000000003</v>
      </c>
    </row>
    <row r="47636" spans="4:5" x14ac:dyDescent="0.25">
      <c r="D47636" s="31">
        <v>-208.00299999999999</v>
      </c>
      <c r="E47636" s="28">
        <v>703.71600000000001</v>
      </c>
    </row>
    <row r="47637" spans="4:5" x14ac:dyDescent="0.25">
      <c r="D47637" s="31">
        <v>-207.98699999999999</v>
      </c>
      <c r="E47637" s="28">
        <v>703.78800000000001</v>
      </c>
    </row>
    <row r="47638" spans="4:5" x14ac:dyDescent="0.25">
      <c r="D47638" s="31">
        <v>-207.971</v>
      </c>
      <c r="E47638" s="28">
        <v>703.86099999999999</v>
      </c>
    </row>
    <row r="47639" spans="4:5" x14ac:dyDescent="0.25">
      <c r="D47639" s="31">
        <v>-207.95500000000001</v>
      </c>
      <c r="E47639" s="28">
        <v>703.93399999999997</v>
      </c>
    </row>
    <row r="47640" spans="4:5" x14ac:dyDescent="0.25">
      <c r="D47640" s="31">
        <v>-207.93899999999999</v>
      </c>
      <c r="E47640" s="28">
        <v>704.00699999999995</v>
      </c>
    </row>
    <row r="47641" spans="4:5" x14ac:dyDescent="0.25">
      <c r="D47641" s="31">
        <v>-207.923</v>
      </c>
      <c r="E47641" s="28">
        <v>704.07899999999995</v>
      </c>
    </row>
    <row r="47642" spans="4:5" x14ac:dyDescent="0.25">
      <c r="D47642" s="31">
        <v>-207.90700000000001</v>
      </c>
      <c r="E47642" s="28">
        <v>704.15200000000004</v>
      </c>
    </row>
    <row r="47643" spans="4:5" x14ac:dyDescent="0.25">
      <c r="D47643" s="31">
        <v>-207.89099999999999</v>
      </c>
      <c r="E47643" s="28">
        <v>704.22500000000002</v>
      </c>
    </row>
    <row r="47644" spans="4:5" x14ac:dyDescent="0.25">
      <c r="D47644" s="31">
        <v>-207.875</v>
      </c>
      <c r="E47644" s="28">
        <v>704.298</v>
      </c>
    </row>
    <row r="47645" spans="4:5" x14ac:dyDescent="0.25">
      <c r="D47645" s="31">
        <v>-207.85900000000001</v>
      </c>
      <c r="E47645" s="28">
        <v>704.37</v>
      </c>
    </row>
    <row r="47646" spans="4:5" x14ac:dyDescent="0.25">
      <c r="D47646" s="31">
        <v>-207.84299999999999</v>
      </c>
      <c r="E47646" s="28">
        <v>704.44299999999998</v>
      </c>
    </row>
    <row r="47647" spans="4:5" x14ac:dyDescent="0.25">
      <c r="D47647" s="31">
        <v>-207.827</v>
      </c>
      <c r="E47647" s="28">
        <v>704.51499999999999</v>
      </c>
    </row>
    <row r="47648" spans="4:5" x14ac:dyDescent="0.25">
      <c r="D47648" s="31">
        <v>-207.81100000000001</v>
      </c>
      <c r="E47648" s="28">
        <v>704.58799999999997</v>
      </c>
    </row>
    <row r="47649" spans="4:5" x14ac:dyDescent="0.25">
      <c r="D47649" s="31">
        <v>-207.79499999999999</v>
      </c>
      <c r="E47649" s="28">
        <v>704.66099999999994</v>
      </c>
    </row>
    <row r="47650" spans="4:5" x14ac:dyDescent="0.25">
      <c r="D47650" s="31">
        <v>-207.779</v>
      </c>
      <c r="E47650" s="28">
        <v>704.73299999999995</v>
      </c>
    </row>
    <row r="47651" spans="4:5" x14ac:dyDescent="0.25">
      <c r="D47651" s="31">
        <v>-207.76300000000001</v>
      </c>
      <c r="E47651" s="28">
        <v>704.80600000000004</v>
      </c>
    </row>
    <row r="47652" spans="4:5" x14ac:dyDescent="0.25">
      <c r="D47652" s="31">
        <v>-207.74700000000001</v>
      </c>
      <c r="E47652" s="28">
        <v>704.87900000000002</v>
      </c>
    </row>
    <row r="47653" spans="4:5" x14ac:dyDescent="0.25">
      <c r="D47653" s="31">
        <v>-207.73099999999999</v>
      </c>
      <c r="E47653" s="28">
        <v>704.95100000000002</v>
      </c>
    </row>
    <row r="47654" spans="4:5" x14ac:dyDescent="0.25">
      <c r="D47654" s="31">
        <v>-207.715</v>
      </c>
      <c r="E47654" s="28">
        <v>705.024</v>
      </c>
    </row>
    <row r="47655" spans="4:5" x14ac:dyDescent="0.25">
      <c r="D47655" s="31">
        <v>-207.69900000000001</v>
      </c>
      <c r="E47655" s="28">
        <v>705.09699999999998</v>
      </c>
    </row>
    <row r="47656" spans="4:5" x14ac:dyDescent="0.25">
      <c r="D47656" s="31">
        <v>-207.68299999999999</v>
      </c>
      <c r="E47656" s="28">
        <v>705.16899999999998</v>
      </c>
    </row>
    <row r="47657" spans="4:5" x14ac:dyDescent="0.25">
      <c r="D47657" s="31">
        <v>-207.667</v>
      </c>
      <c r="E47657" s="28">
        <v>705.24199999999996</v>
      </c>
    </row>
    <row r="47658" spans="4:5" x14ac:dyDescent="0.25">
      <c r="D47658" s="31">
        <v>-207.65100000000001</v>
      </c>
      <c r="E47658" s="28">
        <v>705.31399999999996</v>
      </c>
    </row>
    <row r="47659" spans="4:5" x14ac:dyDescent="0.25">
      <c r="D47659" s="31">
        <v>-207.63499999999999</v>
      </c>
      <c r="E47659" s="28">
        <v>705.38699999999994</v>
      </c>
    </row>
    <row r="47660" spans="4:5" x14ac:dyDescent="0.25">
      <c r="D47660" s="31">
        <v>-207.619</v>
      </c>
      <c r="E47660" s="28">
        <v>705.45899999999995</v>
      </c>
    </row>
    <row r="47661" spans="4:5" x14ac:dyDescent="0.25">
      <c r="D47661" s="31">
        <v>-207.60300000000001</v>
      </c>
      <c r="E47661" s="28">
        <v>705.53200000000004</v>
      </c>
    </row>
    <row r="47662" spans="4:5" x14ac:dyDescent="0.25">
      <c r="D47662" s="31">
        <v>-207.58699999999999</v>
      </c>
      <c r="E47662" s="28">
        <v>705.60400000000004</v>
      </c>
    </row>
    <row r="47663" spans="4:5" x14ac:dyDescent="0.25">
      <c r="D47663" s="31">
        <v>-207.571</v>
      </c>
      <c r="E47663" s="28">
        <v>705.67700000000002</v>
      </c>
    </row>
    <row r="47664" spans="4:5" x14ac:dyDescent="0.25">
      <c r="D47664" s="31">
        <v>-207.55500000000001</v>
      </c>
      <c r="E47664" s="28">
        <v>705.74900000000002</v>
      </c>
    </row>
    <row r="47665" spans="4:5" x14ac:dyDescent="0.25">
      <c r="D47665" s="31">
        <v>-207.53899999999999</v>
      </c>
      <c r="E47665" s="28">
        <v>705.822</v>
      </c>
    </row>
    <row r="47666" spans="4:5" x14ac:dyDescent="0.25">
      <c r="D47666" s="31">
        <v>-207.523</v>
      </c>
      <c r="E47666" s="28">
        <v>705.89400000000001</v>
      </c>
    </row>
    <row r="47667" spans="4:5" x14ac:dyDescent="0.25">
      <c r="D47667" s="31">
        <v>-207.50700000000001</v>
      </c>
      <c r="E47667" s="28">
        <v>705.96699999999998</v>
      </c>
    </row>
    <row r="47668" spans="4:5" x14ac:dyDescent="0.25">
      <c r="D47668" s="31">
        <v>-207.49100000000001</v>
      </c>
      <c r="E47668" s="28">
        <v>706.03899999999999</v>
      </c>
    </row>
    <row r="47669" spans="4:5" x14ac:dyDescent="0.25">
      <c r="D47669" s="31">
        <v>-207.47499999999999</v>
      </c>
      <c r="E47669" s="28">
        <v>706.11099999999999</v>
      </c>
    </row>
    <row r="47670" spans="4:5" x14ac:dyDescent="0.25">
      <c r="D47670" s="31">
        <v>-207.459</v>
      </c>
      <c r="E47670" s="28">
        <v>706.18399999999997</v>
      </c>
    </row>
    <row r="47671" spans="4:5" x14ac:dyDescent="0.25">
      <c r="D47671" s="31">
        <v>-207.44300000000001</v>
      </c>
      <c r="E47671" s="28">
        <v>706.25599999999997</v>
      </c>
    </row>
    <row r="47672" spans="4:5" x14ac:dyDescent="0.25">
      <c r="D47672" s="31">
        <v>-207.42699999999999</v>
      </c>
      <c r="E47672" s="28">
        <v>706.32899999999995</v>
      </c>
    </row>
    <row r="47673" spans="4:5" x14ac:dyDescent="0.25">
      <c r="D47673" s="31">
        <v>-207.411</v>
      </c>
      <c r="E47673" s="28">
        <v>706.40099999999995</v>
      </c>
    </row>
    <row r="47674" spans="4:5" x14ac:dyDescent="0.25">
      <c r="D47674" s="31">
        <v>-207.39500000000001</v>
      </c>
      <c r="E47674" s="28">
        <v>706.47400000000005</v>
      </c>
    </row>
    <row r="47675" spans="4:5" x14ac:dyDescent="0.25">
      <c r="D47675" s="31">
        <v>-207.37899999999999</v>
      </c>
      <c r="E47675" s="28">
        <v>706.54600000000005</v>
      </c>
    </row>
    <row r="47676" spans="4:5" x14ac:dyDescent="0.25">
      <c r="D47676" s="31">
        <v>-207.363</v>
      </c>
      <c r="E47676" s="28">
        <v>706.61800000000005</v>
      </c>
    </row>
    <row r="47677" spans="4:5" x14ac:dyDescent="0.25">
      <c r="D47677" s="31">
        <v>-207.34700000000001</v>
      </c>
      <c r="E47677" s="28">
        <v>706.69100000000003</v>
      </c>
    </row>
    <row r="47678" spans="4:5" x14ac:dyDescent="0.25">
      <c r="D47678" s="31">
        <v>-207.33099999999999</v>
      </c>
      <c r="E47678" s="28">
        <v>706.76300000000003</v>
      </c>
    </row>
    <row r="47679" spans="4:5" x14ac:dyDescent="0.25">
      <c r="D47679" s="31">
        <v>-207.315</v>
      </c>
      <c r="E47679" s="28">
        <v>706.83500000000004</v>
      </c>
    </row>
    <row r="47680" spans="4:5" x14ac:dyDescent="0.25">
      <c r="D47680" s="31">
        <v>-207.29900000000001</v>
      </c>
      <c r="E47680" s="28">
        <v>706.90800000000002</v>
      </c>
    </row>
    <row r="47681" spans="4:5" x14ac:dyDescent="0.25">
      <c r="D47681" s="31">
        <v>-207.28299999999999</v>
      </c>
      <c r="E47681" s="28">
        <v>706.98</v>
      </c>
    </row>
    <row r="47682" spans="4:5" x14ac:dyDescent="0.25">
      <c r="D47682" s="31">
        <v>-207.267</v>
      </c>
      <c r="E47682" s="28">
        <v>707.05200000000002</v>
      </c>
    </row>
    <row r="47683" spans="4:5" x14ac:dyDescent="0.25">
      <c r="D47683" s="31">
        <v>-207.251</v>
      </c>
      <c r="E47683" s="28">
        <v>707.125</v>
      </c>
    </row>
    <row r="47684" spans="4:5" x14ac:dyDescent="0.25">
      <c r="D47684" s="31">
        <v>-207.23500000000001</v>
      </c>
      <c r="E47684" s="28">
        <v>707.197</v>
      </c>
    </row>
    <row r="47685" spans="4:5" x14ac:dyDescent="0.25">
      <c r="D47685" s="31">
        <v>-207.21899999999999</v>
      </c>
      <c r="E47685" s="28">
        <v>707.26900000000001</v>
      </c>
    </row>
    <row r="47686" spans="4:5" x14ac:dyDescent="0.25">
      <c r="D47686" s="31">
        <v>-207.203</v>
      </c>
      <c r="E47686" s="28">
        <v>707.34100000000001</v>
      </c>
    </row>
    <row r="47687" spans="4:5" x14ac:dyDescent="0.25">
      <c r="D47687" s="31">
        <v>-207.18799999999999</v>
      </c>
      <c r="E47687" s="28">
        <v>707.41399999999999</v>
      </c>
    </row>
    <row r="47688" spans="4:5" x14ac:dyDescent="0.25">
      <c r="D47688" s="31">
        <v>-207.172</v>
      </c>
      <c r="E47688" s="28">
        <v>707.48599999999999</v>
      </c>
    </row>
    <row r="47689" spans="4:5" x14ac:dyDescent="0.25">
      <c r="D47689" s="31">
        <v>-207.15600000000001</v>
      </c>
      <c r="E47689" s="28">
        <v>707.55799999999999</v>
      </c>
    </row>
    <row r="47690" spans="4:5" x14ac:dyDescent="0.25">
      <c r="D47690" s="31">
        <v>-207.14</v>
      </c>
      <c r="E47690" s="28">
        <v>707.63</v>
      </c>
    </row>
    <row r="47691" spans="4:5" x14ac:dyDescent="0.25">
      <c r="D47691" s="31">
        <v>-207.124</v>
      </c>
      <c r="E47691" s="28">
        <v>707.702</v>
      </c>
    </row>
    <row r="47692" spans="4:5" x14ac:dyDescent="0.25">
      <c r="D47692" s="31">
        <v>-207.108</v>
      </c>
      <c r="E47692" s="28">
        <v>707.77499999999998</v>
      </c>
    </row>
    <row r="47693" spans="4:5" x14ac:dyDescent="0.25">
      <c r="D47693" s="31">
        <v>-207.09200000000001</v>
      </c>
      <c r="E47693" s="28">
        <v>707.84699999999998</v>
      </c>
    </row>
    <row r="47694" spans="4:5" x14ac:dyDescent="0.25">
      <c r="D47694" s="31">
        <v>-207.07599999999999</v>
      </c>
      <c r="E47694" s="28">
        <v>707.91899999999998</v>
      </c>
    </row>
    <row r="47695" spans="4:5" x14ac:dyDescent="0.25">
      <c r="D47695" s="31">
        <v>-207.06</v>
      </c>
      <c r="E47695" s="28">
        <v>707.99099999999999</v>
      </c>
    </row>
    <row r="47696" spans="4:5" x14ac:dyDescent="0.25">
      <c r="D47696" s="31">
        <v>-207.04400000000001</v>
      </c>
      <c r="E47696" s="28">
        <v>708.06299999999999</v>
      </c>
    </row>
    <row r="47697" spans="4:5" x14ac:dyDescent="0.25">
      <c r="D47697" s="31">
        <v>-207.02799999999999</v>
      </c>
      <c r="E47697" s="28">
        <v>708.13499999999999</v>
      </c>
    </row>
    <row r="47698" spans="4:5" x14ac:dyDescent="0.25">
      <c r="D47698" s="31">
        <v>-207.012</v>
      </c>
      <c r="E47698" s="28">
        <v>708.20799999999997</v>
      </c>
    </row>
    <row r="47699" spans="4:5" x14ac:dyDescent="0.25">
      <c r="D47699" s="31">
        <v>-206.99600000000001</v>
      </c>
      <c r="E47699" s="28">
        <v>708.28</v>
      </c>
    </row>
    <row r="47700" spans="4:5" x14ac:dyDescent="0.25">
      <c r="D47700" s="31">
        <v>-206.98</v>
      </c>
      <c r="E47700" s="28">
        <v>708.35199999999998</v>
      </c>
    </row>
    <row r="47701" spans="4:5" x14ac:dyDescent="0.25">
      <c r="D47701" s="31">
        <v>-206.964</v>
      </c>
      <c r="E47701" s="28">
        <v>708.42399999999998</v>
      </c>
    </row>
    <row r="47702" spans="4:5" x14ac:dyDescent="0.25">
      <c r="D47702" s="31">
        <v>-206.94800000000001</v>
      </c>
      <c r="E47702" s="28">
        <v>708.49599999999998</v>
      </c>
    </row>
    <row r="47703" spans="4:5" x14ac:dyDescent="0.25">
      <c r="D47703" s="31">
        <v>-206.93199999999999</v>
      </c>
      <c r="E47703" s="28">
        <v>708.56799999999998</v>
      </c>
    </row>
    <row r="47704" spans="4:5" x14ac:dyDescent="0.25">
      <c r="D47704" s="31">
        <v>-206.916</v>
      </c>
      <c r="E47704" s="28">
        <v>708.64</v>
      </c>
    </row>
    <row r="47705" spans="4:5" x14ac:dyDescent="0.25">
      <c r="D47705" s="31">
        <v>-206.9</v>
      </c>
      <c r="E47705" s="28">
        <v>708.71199999999999</v>
      </c>
    </row>
    <row r="47706" spans="4:5" x14ac:dyDescent="0.25">
      <c r="D47706" s="31">
        <v>-206.88399999999999</v>
      </c>
      <c r="E47706" s="28">
        <v>708.78399999999999</v>
      </c>
    </row>
    <row r="47707" spans="4:5" x14ac:dyDescent="0.25">
      <c r="D47707" s="31">
        <v>-206.86799999999999</v>
      </c>
      <c r="E47707" s="28">
        <v>708.85599999999999</v>
      </c>
    </row>
    <row r="47708" spans="4:5" x14ac:dyDescent="0.25">
      <c r="D47708" s="31">
        <v>-206.852</v>
      </c>
      <c r="E47708" s="28">
        <v>708.928</v>
      </c>
    </row>
    <row r="47709" spans="4:5" x14ac:dyDescent="0.25">
      <c r="D47709" s="31">
        <v>-206.83600000000001</v>
      </c>
      <c r="E47709" s="28">
        <v>709</v>
      </c>
    </row>
    <row r="47710" spans="4:5" x14ac:dyDescent="0.25">
      <c r="D47710" s="31">
        <v>-206.82</v>
      </c>
      <c r="E47710" s="28">
        <v>709.072</v>
      </c>
    </row>
    <row r="47711" spans="4:5" x14ac:dyDescent="0.25">
      <c r="D47711" s="31">
        <v>-206.804</v>
      </c>
      <c r="E47711" s="28">
        <v>709.14400000000001</v>
      </c>
    </row>
    <row r="47712" spans="4:5" x14ac:dyDescent="0.25">
      <c r="D47712" s="31">
        <v>-206.78800000000001</v>
      </c>
      <c r="E47712" s="28">
        <v>709.21600000000001</v>
      </c>
    </row>
    <row r="47713" spans="4:5" x14ac:dyDescent="0.25">
      <c r="D47713" s="31">
        <v>-206.77199999999999</v>
      </c>
      <c r="E47713" s="28">
        <v>709.28800000000001</v>
      </c>
    </row>
    <row r="47714" spans="4:5" x14ac:dyDescent="0.25">
      <c r="D47714" s="31">
        <v>-206.756</v>
      </c>
      <c r="E47714" s="28">
        <v>709.36</v>
      </c>
    </row>
    <row r="47715" spans="4:5" x14ac:dyDescent="0.25">
      <c r="D47715" s="31">
        <v>-206.74</v>
      </c>
      <c r="E47715" s="28">
        <v>709.43200000000002</v>
      </c>
    </row>
    <row r="47716" spans="4:5" x14ac:dyDescent="0.25">
      <c r="D47716" s="31">
        <v>-206.72399999999999</v>
      </c>
      <c r="E47716" s="28">
        <v>709.50400000000002</v>
      </c>
    </row>
    <row r="47717" spans="4:5" x14ac:dyDescent="0.25">
      <c r="D47717" s="31">
        <v>-206.708</v>
      </c>
      <c r="E47717" s="28">
        <v>709.57600000000002</v>
      </c>
    </row>
    <row r="47718" spans="4:5" x14ac:dyDescent="0.25">
      <c r="D47718" s="31">
        <v>-206.69200000000001</v>
      </c>
      <c r="E47718" s="28">
        <v>709.64800000000002</v>
      </c>
    </row>
    <row r="47719" spans="4:5" x14ac:dyDescent="0.25">
      <c r="D47719" s="31">
        <v>-206.67599999999999</v>
      </c>
      <c r="E47719" s="28">
        <v>709.72</v>
      </c>
    </row>
    <row r="47720" spans="4:5" x14ac:dyDescent="0.25">
      <c r="D47720" s="31">
        <v>-206.66</v>
      </c>
      <c r="E47720" s="28">
        <v>709.79200000000003</v>
      </c>
    </row>
    <row r="47721" spans="4:5" x14ac:dyDescent="0.25">
      <c r="D47721" s="31">
        <v>-206.64400000000001</v>
      </c>
      <c r="E47721" s="28">
        <v>709.86400000000003</v>
      </c>
    </row>
    <row r="47722" spans="4:5" x14ac:dyDescent="0.25">
      <c r="D47722" s="31">
        <v>-206.62799999999999</v>
      </c>
      <c r="E47722" s="28">
        <v>709.93499999999995</v>
      </c>
    </row>
    <row r="47723" spans="4:5" x14ac:dyDescent="0.25">
      <c r="D47723" s="31">
        <v>-206.61199999999999</v>
      </c>
      <c r="E47723" s="28">
        <v>710.00699999999995</v>
      </c>
    </row>
    <row r="47724" spans="4:5" x14ac:dyDescent="0.25">
      <c r="D47724" s="31">
        <v>-206.596</v>
      </c>
      <c r="E47724" s="28">
        <v>710.07899999999995</v>
      </c>
    </row>
    <row r="47725" spans="4:5" x14ac:dyDescent="0.25">
      <c r="D47725" s="31">
        <v>-206.58</v>
      </c>
      <c r="E47725" s="28">
        <v>710.15099999999995</v>
      </c>
    </row>
    <row r="47726" spans="4:5" x14ac:dyDescent="0.25">
      <c r="D47726" s="31">
        <v>-206.56399999999999</v>
      </c>
      <c r="E47726" s="28">
        <v>710.22299999999996</v>
      </c>
    </row>
    <row r="47727" spans="4:5" x14ac:dyDescent="0.25">
      <c r="D47727" s="31">
        <v>-206.548</v>
      </c>
      <c r="E47727" s="28">
        <v>710.29499999999996</v>
      </c>
    </row>
    <row r="47728" spans="4:5" x14ac:dyDescent="0.25">
      <c r="D47728" s="31">
        <v>-206.53200000000001</v>
      </c>
      <c r="E47728" s="28">
        <v>710.36599999999999</v>
      </c>
    </row>
    <row r="47729" spans="4:5" x14ac:dyDescent="0.25">
      <c r="D47729" s="31">
        <v>-206.51599999999999</v>
      </c>
      <c r="E47729" s="28">
        <v>710.43799999999999</v>
      </c>
    </row>
    <row r="47730" spans="4:5" x14ac:dyDescent="0.25">
      <c r="D47730" s="31">
        <v>-206.5</v>
      </c>
      <c r="E47730" s="28">
        <v>710.51</v>
      </c>
    </row>
    <row r="47731" spans="4:5" x14ac:dyDescent="0.25">
      <c r="D47731" s="31">
        <v>-206.48400000000001</v>
      </c>
      <c r="E47731" s="28">
        <v>710.58199999999999</v>
      </c>
    </row>
    <row r="47732" spans="4:5" x14ac:dyDescent="0.25">
      <c r="D47732" s="31">
        <v>-206.46799999999999</v>
      </c>
      <c r="E47732" s="28">
        <v>710.654</v>
      </c>
    </row>
    <row r="47733" spans="4:5" x14ac:dyDescent="0.25">
      <c r="D47733" s="31">
        <v>-206.452</v>
      </c>
      <c r="E47733" s="28">
        <v>710.72500000000002</v>
      </c>
    </row>
    <row r="47734" spans="4:5" x14ac:dyDescent="0.25">
      <c r="D47734" s="31">
        <v>-206.43600000000001</v>
      </c>
      <c r="E47734" s="28">
        <v>710.79700000000003</v>
      </c>
    </row>
    <row r="47735" spans="4:5" x14ac:dyDescent="0.25">
      <c r="D47735" s="31">
        <v>-206.42</v>
      </c>
      <c r="E47735" s="28">
        <v>710.86900000000003</v>
      </c>
    </row>
    <row r="47736" spans="4:5" x14ac:dyDescent="0.25">
      <c r="D47736" s="31">
        <v>-206.404</v>
      </c>
      <c r="E47736" s="28">
        <v>710.94</v>
      </c>
    </row>
    <row r="47737" spans="4:5" x14ac:dyDescent="0.25">
      <c r="D47737" s="31">
        <v>-206.38800000000001</v>
      </c>
      <c r="E47737" s="28">
        <v>711.01199999999994</v>
      </c>
    </row>
    <row r="47738" spans="4:5" x14ac:dyDescent="0.25">
      <c r="D47738" s="31">
        <v>-206.37200000000001</v>
      </c>
      <c r="E47738" s="28">
        <v>711.08399999999995</v>
      </c>
    </row>
    <row r="47739" spans="4:5" x14ac:dyDescent="0.25">
      <c r="D47739" s="31">
        <v>-206.35599999999999</v>
      </c>
      <c r="E47739" s="28">
        <v>711.15599999999995</v>
      </c>
    </row>
    <row r="47740" spans="4:5" x14ac:dyDescent="0.25">
      <c r="D47740" s="31">
        <v>-206.34</v>
      </c>
      <c r="E47740" s="28">
        <v>711.22699999999998</v>
      </c>
    </row>
    <row r="47741" spans="4:5" x14ac:dyDescent="0.25">
      <c r="D47741" s="31">
        <v>-206.32400000000001</v>
      </c>
      <c r="E47741" s="28">
        <v>711.29899999999998</v>
      </c>
    </row>
    <row r="47742" spans="4:5" x14ac:dyDescent="0.25">
      <c r="D47742" s="31">
        <v>-206.30799999999999</v>
      </c>
      <c r="E47742" s="28">
        <v>711.37099999999998</v>
      </c>
    </row>
    <row r="47743" spans="4:5" x14ac:dyDescent="0.25">
      <c r="D47743" s="31">
        <v>-206.292</v>
      </c>
      <c r="E47743" s="28">
        <v>711.44200000000001</v>
      </c>
    </row>
    <row r="47744" spans="4:5" x14ac:dyDescent="0.25">
      <c r="D47744" s="31">
        <v>-206.27600000000001</v>
      </c>
      <c r="E47744" s="28">
        <v>711.51400000000001</v>
      </c>
    </row>
    <row r="47745" spans="4:5" x14ac:dyDescent="0.25">
      <c r="D47745" s="31">
        <v>-206.26</v>
      </c>
      <c r="E47745" s="28">
        <v>711.58500000000004</v>
      </c>
    </row>
    <row r="47746" spans="4:5" x14ac:dyDescent="0.25">
      <c r="D47746" s="31">
        <v>-206.244</v>
      </c>
      <c r="E47746" s="28">
        <v>711.65700000000004</v>
      </c>
    </row>
    <row r="47747" spans="4:5" x14ac:dyDescent="0.25">
      <c r="D47747" s="31">
        <v>-206.22800000000001</v>
      </c>
      <c r="E47747" s="28">
        <v>711.72900000000004</v>
      </c>
    </row>
    <row r="47748" spans="4:5" x14ac:dyDescent="0.25">
      <c r="D47748" s="31">
        <v>-206.21199999999999</v>
      </c>
      <c r="E47748" s="28">
        <v>711.8</v>
      </c>
    </row>
    <row r="47749" spans="4:5" x14ac:dyDescent="0.25">
      <c r="D47749" s="31">
        <v>-206.196</v>
      </c>
      <c r="E47749" s="28">
        <v>711.87199999999996</v>
      </c>
    </row>
    <row r="47750" spans="4:5" x14ac:dyDescent="0.25">
      <c r="D47750" s="31">
        <v>-206.18</v>
      </c>
      <c r="E47750" s="28">
        <v>711.94299999999998</v>
      </c>
    </row>
    <row r="47751" spans="4:5" x14ac:dyDescent="0.25">
      <c r="D47751" s="31">
        <v>-206.16399999999999</v>
      </c>
      <c r="E47751" s="28">
        <v>712.01499999999999</v>
      </c>
    </row>
    <row r="47752" spans="4:5" x14ac:dyDescent="0.25">
      <c r="D47752" s="31">
        <v>-206.148</v>
      </c>
      <c r="E47752" s="28">
        <v>712.08600000000001</v>
      </c>
    </row>
    <row r="47753" spans="4:5" x14ac:dyDescent="0.25">
      <c r="D47753" s="31">
        <v>-206.13200000000001</v>
      </c>
      <c r="E47753" s="28">
        <v>712.15800000000002</v>
      </c>
    </row>
    <row r="47754" spans="4:5" x14ac:dyDescent="0.25">
      <c r="D47754" s="31">
        <v>-206.11600000000001</v>
      </c>
      <c r="E47754" s="28">
        <v>712.22900000000004</v>
      </c>
    </row>
    <row r="47755" spans="4:5" x14ac:dyDescent="0.25">
      <c r="D47755" s="31">
        <v>-206.1</v>
      </c>
      <c r="E47755" s="28">
        <v>712.30100000000004</v>
      </c>
    </row>
    <row r="47756" spans="4:5" x14ac:dyDescent="0.25">
      <c r="D47756" s="31">
        <v>-206.084</v>
      </c>
      <c r="E47756" s="28">
        <v>712.37300000000005</v>
      </c>
    </row>
    <row r="47757" spans="4:5" x14ac:dyDescent="0.25">
      <c r="D47757" s="31">
        <v>-206.06800000000001</v>
      </c>
      <c r="E47757" s="28">
        <v>712.44399999999996</v>
      </c>
    </row>
    <row r="47758" spans="4:5" x14ac:dyDescent="0.25">
      <c r="D47758" s="31">
        <v>-206.05199999999999</v>
      </c>
      <c r="E47758" s="28">
        <v>712.51599999999996</v>
      </c>
    </row>
    <row r="47759" spans="4:5" x14ac:dyDescent="0.25">
      <c r="D47759" s="31">
        <v>-206.036</v>
      </c>
      <c r="E47759" s="28">
        <v>712.58699999999999</v>
      </c>
    </row>
    <row r="47760" spans="4:5" x14ac:dyDescent="0.25">
      <c r="D47760" s="31">
        <v>-206.02</v>
      </c>
      <c r="E47760" s="28">
        <v>712.65800000000002</v>
      </c>
    </row>
    <row r="47761" spans="4:5" x14ac:dyDescent="0.25">
      <c r="D47761" s="31">
        <v>-206.00399999999999</v>
      </c>
      <c r="E47761" s="28">
        <v>712.73</v>
      </c>
    </row>
    <row r="47762" spans="4:5" x14ac:dyDescent="0.25">
      <c r="D47762" s="31">
        <v>-205.988</v>
      </c>
      <c r="E47762" s="28">
        <v>712.80100000000004</v>
      </c>
    </row>
    <row r="47763" spans="4:5" x14ac:dyDescent="0.25">
      <c r="D47763" s="31">
        <v>-205.97200000000001</v>
      </c>
      <c r="E47763" s="28">
        <v>712.87300000000005</v>
      </c>
    </row>
    <row r="47764" spans="4:5" x14ac:dyDescent="0.25">
      <c r="D47764" s="31">
        <v>-205.95599999999999</v>
      </c>
      <c r="E47764" s="28">
        <v>712.94399999999996</v>
      </c>
    </row>
    <row r="47765" spans="4:5" x14ac:dyDescent="0.25">
      <c r="D47765" s="31">
        <v>-205.94</v>
      </c>
      <c r="E47765" s="28">
        <v>713.01499999999999</v>
      </c>
    </row>
    <row r="47766" spans="4:5" x14ac:dyDescent="0.25">
      <c r="D47766" s="31">
        <v>-205.92400000000001</v>
      </c>
      <c r="E47766" s="28">
        <v>713.08699999999999</v>
      </c>
    </row>
    <row r="47767" spans="4:5" x14ac:dyDescent="0.25">
      <c r="D47767" s="31">
        <v>-205.90799999999999</v>
      </c>
      <c r="E47767" s="28">
        <v>713.15800000000002</v>
      </c>
    </row>
    <row r="47768" spans="4:5" x14ac:dyDescent="0.25">
      <c r="D47768" s="31">
        <v>-205.892</v>
      </c>
      <c r="E47768" s="28">
        <v>713.23</v>
      </c>
    </row>
    <row r="47769" spans="4:5" x14ac:dyDescent="0.25">
      <c r="D47769" s="31">
        <v>-205.876</v>
      </c>
      <c r="E47769" s="28">
        <v>713.30100000000004</v>
      </c>
    </row>
    <row r="47770" spans="4:5" x14ac:dyDescent="0.25">
      <c r="D47770" s="31">
        <v>-205.86</v>
      </c>
      <c r="E47770" s="28">
        <v>713.37199999999996</v>
      </c>
    </row>
    <row r="47771" spans="4:5" x14ac:dyDescent="0.25">
      <c r="D47771" s="31">
        <v>-205.84399999999999</v>
      </c>
      <c r="E47771" s="28">
        <v>713.44399999999996</v>
      </c>
    </row>
    <row r="47772" spans="4:5" x14ac:dyDescent="0.25">
      <c r="D47772" s="31">
        <v>-205.828</v>
      </c>
      <c r="E47772" s="28">
        <v>713.51499999999999</v>
      </c>
    </row>
    <row r="47773" spans="4:5" x14ac:dyDescent="0.25">
      <c r="D47773" s="31">
        <v>-205.81200000000001</v>
      </c>
      <c r="E47773" s="28">
        <v>713.58600000000001</v>
      </c>
    </row>
    <row r="47774" spans="4:5" x14ac:dyDescent="0.25">
      <c r="D47774" s="31">
        <v>-205.79599999999999</v>
      </c>
      <c r="E47774" s="28">
        <v>713.65800000000002</v>
      </c>
    </row>
    <row r="47775" spans="4:5" x14ac:dyDescent="0.25">
      <c r="D47775" s="31">
        <v>-205.78</v>
      </c>
      <c r="E47775" s="28">
        <v>713.72900000000004</v>
      </c>
    </row>
    <row r="47776" spans="4:5" x14ac:dyDescent="0.25">
      <c r="D47776" s="31">
        <v>-205.76400000000001</v>
      </c>
      <c r="E47776" s="28">
        <v>713.8</v>
      </c>
    </row>
    <row r="47777" spans="4:5" x14ac:dyDescent="0.25">
      <c r="D47777" s="31">
        <v>-205.74799999999999</v>
      </c>
      <c r="E47777" s="28">
        <v>713.87099999999998</v>
      </c>
    </row>
    <row r="47778" spans="4:5" x14ac:dyDescent="0.25">
      <c r="D47778" s="31">
        <v>-205.732</v>
      </c>
      <c r="E47778" s="28">
        <v>713.94299999999998</v>
      </c>
    </row>
    <row r="47779" spans="4:5" x14ac:dyDescent="0.25">
      <c r="D47779" s="31">
        <v>-205.71600000000001</v>
      </c>
      <c r="E47779" s="28">
        <v>714.01400000000001</v>
      </c>
    </row>
    <row r="47780" spans="4:5" x14ac:dyDescent="0.25">
      <c r="D47780" s="31">
        <v>-205.7</v>
      </c>
      <c r="E47780" s="28">
        <v>714.08500000000004</v>
      </c>
    </row>
    <row r="47781" spans="4:5" x14ac:dyDescent="0.25">
      <c r="D47781" s="31">
        <v>-205.684</v>
      </c>
      <c r="E47781" s="28">
        <v>714.15599999999995</v>
      </c>
    </row>
    <row r="47782" spans="4:5" x14ac:dyDescent="0.25">
      <c r="D47782" s="31">
        <v>-205.66800000000001</v>
      </c>
      <c r="E47782" s="28">
        <v>714.22799999999995</v>
      </c>
    </row>
    <row r="47783" spans="4:5" x14ac:dyDescent="0.25">
      <c r="D47783" s="31">
        <v>-205.65199999999999</v>
      </c>
      <c r="E47783" s="28">
        <v>714.29899999999998</v>
      </c>
    </row>
    <row r="47784" spans="4:5" x14ac:dyDescent="0.25">
      <c r="D47784" s="31">
        <v>-205.636</v>
      </c>
      <c r="E47784" s="28">
        <v>714.37</v>
      </c>
    </row>
    <row r="47785" spans="4:5" x14ac:dyDescent="0.25">
      <c r="D47785" s="31">
        <v>-205.62</v>
      </c>
      <c r="E47785" s="28">
        <v>714.44100000000003</v>
      </c>
    </row>
    <row r="47786" spans="4:5" x14ac:dyDescent="0.25">
      <c r="D47786" s="31">
        <v>-205.60400000000001</v>
      </c>
      <c r="E47786" s="28">
        <v>714.51199999999994</v>
      </c>
    </row>
    <row r="47787" spans="4:5" x14ac:dyDescent="0.25">
      <c r="D47787" s="31">
        <v>-205.58799999999999</v>
      </c>
      <c r="E47787" s="28">
        <v>714.58299999999997</v>
      </c>
    </row>
    <row r="47788" spans="4:5" x14ac:dyDescent="0.25">
      <c r="D47788" s="31">
        <v>-205.572</v>
      </c>
      <c r="E47788" s="28">
        <v>714.65499999999997</v>
      </c>
    </row>
    <row r="47789" spans="4:5" x14ac:dyDescent="0.25">
      <c r="D47789" s="31">
        <v>-205.55600000000001</v>
      </c>
      <c r="E47789" s="28">
        <v>714.726</v>
      </c>
    </row>
    <row r="47790" spans="4:5" x14ac:dyDescent="0.25">
      <c r="D47790" s="31">
        <v>-205.54</v>
      </c>
      <c r="E47790" s="28">
        <v>714.79700000000003</v>
      </c>
    </row>
    <row r="47791" spans="4:5" x14ac:dyDescent="0.25">
      <c r="D47791" s="31">
        <v>-205.524</v>
      </c>
      <c r="E47791" s="28">
        <v>714.86800000000005</v>
      </c>
    </row>
    <row r="47792" spans="4:5" x14ac:dyDescent="0.25">
      <c r="D47792" s="31">
        <v>-205.50800000000001</v>
      </c>
      <c r="E47792" s="28">
        <v>714.93899999999996</v>
      </c>
    </row>
    <row r="47793" spans="4:5" x14ac:dyDescent="0.25">
      <c r="D47793" s="31">
        <v>-205.49199999999999</v>
      </c>
      <c r="E47793" s="28">
        <v>715.01</v>
      </c>
    </row>
    <row r="47794" spans="4:5" x14ac:dyDescent="0.25">
      <c r="D47794" s="31">
        <v>-205.476</v>
      </c>
      <c r="E47794" s="28">
        <v>715.08100000000002</v>
      </c>
    </row>
    <row r="47795" spans="4:5" x14ac:dyDescent="0.25">
      <c r="D47795" s="31">
        <v>-205.46</v>
      </c>
      <c r="E47795" s="28">
        <v>715.15200000000004</v>
      </c>
    </row>
    <row r="47796" spans="4:5" x14ac:dyDescent="0.25">
      <c r="D47796" s="31">
        <v>-205.44399999999999</v>
      </c>
      <c r="E47796" s="28">
        <v>715.22299999999996</v>
      </c>
    </row>
    <row r="47797" spans="4:5" x14ac:dyDescent="0.25">
      <c r="D47797" s="31">
        <v>-205.428</v>
      </c>
      <c r="E47797" s="28">
        <v>715.29399999999998</v>
      </c>
    </row>
    <row r="47798" spans="4:5" x14ac:dyDescent="0.25">
      <c r="D47798" s="31">
        <v>-205.41200000000001</v>
      </c>
      <c r="E47798" s="28">
        <v>715.36500000000001</v>
      </c>
    </row>
    <row r="47799" spans="4:5" x14ac:dyDescent="0.25">
      <c r="D47799" s="31">
        <v>-205.39599999999999</v>
      </c>
      <c r="E47799" s="28">
        <v>715.43600000000004</v>
      </c>
    </row>
    <row r="47800" spans="4:5" x14ac:dyDescent="0.25">
      <c r="D47800" s="31">
        <v>-205.38</v>
      </c>
      <c r="E47800" s="28">
        <v>715.50699999999995</v>
      </c>
    </row>
    <row r="47801" spans="4:5" x14ac:dyDescent="0.25">
      <c r="D47801" s="31">
        <v>-205.36500000000001</v>
      </c>
      <c r="E47801" s="28">
        <v>715.57799999999997</v>
      </c>
    </row>
    <row r="47802" spans="4:5" x14ac:dyDescent="0.25">
      <c r="D47802" s="31">
        <v>-205.34899999999999</v>
      </c>
      <c r="E47802" s="28">
        <v>715.649</v>
      </c>
    </row>
    <row r="47803" spans="4:5" x14ac:dyDescent="0.25">
      <c r="D47803" s="31">
        <v>-205.333</v>
      </c>
      <c r="E47803" s="28">
        <v>715.72</v>
      </c>
    </row>
    <row r="47804" spans="4:5" x14ac:dyDescent="0.25">
      <c r="D47804" s="31">
        <v>-205.31700000000001</v>
      </c>
      <c r="E47804" s="28">
        <v>715.79100000000005</v>
      </c>
    </row>
    <row r="47805" spans="4:5" x14ac:dyDescent="0.25">
      <c r="D47805" s="31">
        <v>-205.30099999999999</v>
      </c>
      <c r="E47805" s="28">
        <v>715.86199999999997</v>
      </c>
    </row>
    <row r="47806" spans="4:5" x14ac:dyDescent="0.25">
      <c r="D47806" s="31">
        <v>-205.285</v>
      </c>
      <c r="E47806" s="28">
        <v>715.93299999999999</v>
      </c>
    </row>
    <row r="47807" spans="4:5" x14ac:dyDescent="0.25">
      <c r="D47807" s="31">
        <v>-205.26900000000001</v>
      </c>
      <c r="E47807" s="28">
        <v>716.00400000000002</v>
      </c>
    </row>
    <row r="47808" spans="4:5" x14ac:dyDescent="0.25">
      <c r="D47808" s="31">
        <v>-205.25299999999999</v>
      </c>
      <c r="E47808" s="28">
        <v>716.07500000000005</v>
      </c>
    </row>
    <row r="47809" spans="4:5" x14ac:dyDescent="0.25">
      <c r="D47809" s="31">
        <v>-205.23699999999999</v>
      </c>
      <c r="E47809" s="28">
        <v>716.14599999999996</v>
      </c>
    </row>
    <row r="47810" spans="4:5" x14ac:dyDescent="0.25">
      <c r="D47810" s="31">
        <v>-205.221</v>
      </c>
      <c r="E47810" s="28">
        <v>716.21699999999998</v>
      </c>
    </row>
    <row r="47811" spans="4:5" x14ac:dyDescent="0.25">
      <c r="D47811" s="31">
        <v>-205.20500000000001</v>
      </c>
      <c r="E47811" s="28">
        <v>716.28800000000001</v>
      </c>
    </row>
    <row r="47812" spans="4:5" x14ac:dyDescent="0.25">
      <c r="D47812" s="31">
        <v>-205.18899999999999</v>
      </c>
      <c r="E47812" s="28">
        <v>716.35900000000004</v>
      </c>
    </row>
    <row r="47813" spans="4:5" x14ac:dyDescent="0.25">
      <c r="D47813" s="31">
        <v>-205.173</v>
      </c>
      <c r="E47813" s="28">
        <v>716.42899999999997</v>
      </c>
    </row>
    <row r="47814" spans="4:5" x14ac:dyDescent="0.25">
      <c r="D47814" s="31">
        <v>-205.15700000000001</v>
      </c>
      <c r="E47814" s="28">
        <v>716.5</v>
      </c>
    </row>
    <row r="47815" spans="4:5" x14ac:dyDescent="0.25">
      <c r="D47815" s="31">
        <v>-205.14099999999999</v>
      </c>
      <c r="E47815" s="28">
        <v>716.57100000000003</v>
      </c>
    </row>
    <row r="47816" spans="4:5" x14ac:dyDescent="0.25">
      <c r="D47816" s="31">
        <v>-205.125</v>
      </c>
      <c r="E47816" s="28">
        <v>716.64200000000005</v>
      </c>
    </row>
    <row r="47817" spans="4:5" x14ac:dyDescent="0.25">
      <c r="D47817" s="31">
        <v>-205.10900000000001</v>
      </c>
      <c r="E47817" s="28">
        <v>716.71299999999997</v>
      </c>
    </row>
    <row r="47818" spans="4:5" x14ac:dyDescent="0.25">
      <c r="D47818" s="31">
        <v>-205.09299999999999</v>
      </c>
      <c r="E47818" s="28">
        <v>716.78399999999999</v>
      </c>
    </row>
    <row r="47819" spans="4:5" x14ac:dyDescent="0.25">
      <c r="D47819" s="31">
        <v>-205.077</v>
      </c>
      <c r="E47819" s="28">
        <v>716.85400000000004</v>
      </c>
    </row>
    <row r="47820" spans="4:5" x14ac:dyDescent="0.25">
      <c r="D47820" s="31">
        <v>-205.06100000000001</v>
      </c>
      <c r="E47820" s="28">
        <v>716.92499999999995</v>
      </c>
    </row>
    <row r="47821" spans="4:5" x14ac:dyDescent="0.25">
      <c r="D47821" s="31">
        <v>-205.04499999999999</v>
      </c>
      <c r="E47821" s="28">
        <v>716.99599999999998</v>
      </c>
    </row>
    <row r="47822" spans="4:5" x14ac:dyDescent="0.25">
      <c r="D47822" s="31">
        <v>-205.029</v>
      </c>
      <c r="E47822" s="28">
        <v>717.06700000000001</v>
      </c>
    </row>
    <row r="47823" spans="4:5" x14ac:dyDescent="0.25">
      <c r="D47823" s="31">
        <v>-205.01300000000001</v>
      </c>
      <c r="E47823" s="28">
        <v>717.13699999999994</v>
      </c>
    </row>
    <row r="47824" spans="4:5" x14ac:dyDescent="0.25">
      <c r="D47824" s="31">
        <v>-204.99700000000001</v>
      </c>
      <c r="E47824" s="28">
        <v>717.20799999999997</v>
      </c>
    </row>
    <row r="47825" spans="4:5" x14ac:dyDescent="0.25">
      <c r="D47825" s="31">
        <v>-204.98099999999999</v>
      </c>
      <c r="E47825" s="28">
        <v>717.279</v>
      </c>
    </row>
    <row r="47826" spans="4:5" x14ac:dyDescent="0.25">
      <c r="D47826" s="31">
        <v>-204.965</v>
      </c>
      <c r="E47826" s="28">
        <v>717.35</v>
      </c>
    </row>
    <row r="47827" spans="4:5" x14ac:dyDescent="0.25">
      <c r="D47827" s="31">
        <v>-204.94900000000001</v>
      </c>
      <c r="E47827" s="28">
        <v>717.42</v>
      </c>
    </row>
    <row r="47828" spans="4:5" x14ac:dyDescent="0.25">
      <c r="D47828" s="31">
        <v>-204.93299999999999</v>
      </c>
      <c r="E47828" s="28">
        <v>717.49099999999999</v>
      </c>
    </row>
    <row r="47829" spans="4:5" x14ac:dyDescent="0.25">
      <c r="D47829" s="31">
        <v>-204.917</v>
      </c>
      <c r="E47829" s="28">
        <v>717.56100000000004</v>
      </c>
    </row>
    <row r="47830" spans="4:5" x14ac:dyDescent="0.25">
      <c r="D47830" s="31">
        <v>-204.90100000000001</v>
      </c>
      <c r="E47830" s="28">
        <v>717.63199999999995</v>
      </c>
    </row>
    <row r="47831" spans="4:5" x14ac:dyDescent="0.25">
      <c r="D47831" s="31">
        <v>-204.88499999999999</v>
      </c>
      <c r="E47831" s="28">
        <v>717.70299999999997</v>
      </c>
    </row>
    <row r="47832" spans="4:5" x14ac:dyDescent="0.25">
      <c r="D47832" s="31">
        <v>-204.869</v>
      </c>
      <c r="E47832" s="28">
        <v>717.77300000000002</v>
      </c>
    </row>
    <row r="47833" spans="4:5" x14ac:dyDescent="0.25">
      <c r="D47833" s="31">
        <v>-204.85300000000001</v>
      </c>
      <c r="E47833" s="28">
        <v>717.84400000000005</v>
      </c>
    </row>
    <row r="47834" spans="4:5" x14ac:dyDescent="0.25">
      <c r="D47834" s="31">
        <v>-204.83699999999999</v>
      </c>
      <c r="E47834" s="28">
        <v>717.91499999999996</v>
      </c>
    </row>
    <row r="47835" spans="4:5" x14ac:dyDescent="0.25">
      <c r="D47835" s="31">
        <v>-204.821</v>
      </c>
      <c r="E47835" s="28">
        <v>717.98500000000001</v>
      </c>
    </row>
    <row r="47836" spans="4:5" x14ac:dyDescent="0.25">
      <c r="D47836" s="31">
        <v>-204.80500000000001</v>
      </c>
      <c r="E47836" s="28">
        <v>718.05600000000004</v>
      </c>
    </row>
    <row r="47837" spans="4:5" x14ac:dyDescent="0.25">
      <c r="D47837" s="31">
        <v>-204.78899999999999</v>
      </c>
      <c r="E47837" s="28">
        <v>718.12699999999995</v>
      </c>
    </row>
    <row r="47838" spans="4:5" x14ac:dyDescent="0.25">
      <c r="D47838" s="31">
        <v>-204.773</v>
      </c>
      <c r="E47838" s="28">
        <v>718.197</v>
      </c>
    </row>
    <row r="47839" spans="4:5" x14ac:dyDescent="0.25">
      <c r="D47839" s="31">
        <v>-204.75700000000001</v>
      </c>
      <c r="E47839" s="28">
        <v>718.26800000000003</v>
      </c>
    </row>
    <row r="47840" spans="4:5" x14ac:dyDescent="0.25">
      <c r="D47840" s="31">
        <v>-204.74100000000001</v>
      </c>
      <c r="E47840" s="28">
        <v>718.33799999999997</v>
      </c>
    </row>
    <row r="47841" spans="4:5" x14ac:dyDescent="0.25">
      <c r="D47841" s="31">
        <v>-204.72499999999999</v>
      </c>
      <c r="E47841" s="28">
        <v>718.40899999999999</v>
      </c>
    </row>
    <row r="47842" spans="4:5" x14ac:dyDescent="0.25">
      <c r="D47842" s="31">
        <v>-204.709</v>
      </c>
      <c r="E47842" s="28">
        <v>718.47900000000004</v>
      </c>
    </row>
    <row r="47843" spans="4:5" x14ac:dyDescent="0.25">
      <c r="D47843" s="31">
        <v>-204.69300000000001</v>
      </c>
      <c r="E47843" s="28">
        <v>718.55</v>
      </c>
    </row>
    <row r="47844" spans="4:5" x14ac:dyDescent="0.25">
      <c r="D47844" s="31">
        <v>-204.67699999999999</v>
      </c>
      <c r="E47844" s="28">
        <v>718.62</v>
      </c>
    </row>
    <row r="47845" spans="4:5" x14ac:dyDescent="0.25">
      <c r="D47845" s="31">
        <v>-204.661</v>
      </c>
      <c r="E47845" s="28">
        <v>718.69100000000003</v>
      </c>
    </row>
    <row r="47846" spans="4:5" x14ac:dyDescent="0.25">
      <c r="D47846" s="31">
        <v>-204.64500000000001</v>
      </c>
      <c r="E47846" s="28">
        <v>718.76099999999997</v>
      </c>
    </row>
    <row r="47847" spans="4:5" x14ac:dyDescent="0.25">
      <c r="D47847" s="31">
        <v>-204.62899999999999</v>
      </c>
      <c r="E47847" s="28">
        <v>718.83199999999999</v>
      </c>
    </row>
    <row r="47848" spans="4:5" x14ac:dyDescent="0.25">
      <c r="D47848" s="31">
        <v>-204.613</v>
      </c>
      <c r="E47848" s="28">
        <v>718.90200000000004</v>
      </c>
    </row>
    <row r="47849" spans="4:5" x14ac:dyDescent="0.25">
      <c r="D47849" s="31">
        <v>-204.59700000000001</v>
      </c>
      <c r="E47849" s="28">
        <v>718.97299999999996</v>
      </c>
    </row>
    <row r="47850" spans="4:5" x14ac:dyDescent="0.25">
      <c r="D47850" s="31">
        <v>-204.58099999999999</v>
      </c>
      <c r="E47850" s="28">
        <v>719.04300000000001</v>
      </c>
    </row>
    <row r="47851" spans="4:5" x14ac:dyDescent="0.25">
      <c r="D47851" s="31">
        <v>-204.565</v>
      </c>
      <c r="E47851" s="28">
        <v>719.11300000000006</v>
      </c>
    </row>
    <row r="47852" spans="4:5" x14ac:dyDescent="0.25">
      <c r="D47852" s="31">
        <v>-204.54900000000001</v>
      </c>
      <c r="E47852" s="28">
        <v>719.18399999999997</v>
      </c>
    </row>
    <row r="47853" spans="4:5" x14ac:dyDescent="0.25">
      <c r="D47853" s="31">
        <v>-204.53299999999999</v>
      </c>
      <c r="E47853" s="28">
        <v>719.25400000000002</v>
      </c>
    </row>
    <row r="47854" spans="4:5" x14ac:dyDescent="0.25">
      <c r="D47854" s="31">
        <v>-204.517</v>
      </c>
      <c r="E47854" s="28">
        <v>719.32500000000005</v>
      </c>
    </row>
    <row r="47855" spans="4:5" x14ac:dyDescent="0.25">
      <c r="D47855" s="31">
        <v>-204.501</v>
      </c>
      <c r="E47855" s="28">
        <v>719.39499999999998</v>
      </c>
    </row>
    <row r="47856" spans="4:5" x14ac:dyDescent="0.25">
      <c r="D47856" s="31">
        <v>-204.48500000000001</v>
      </c>
      <c r="E47856" s="28">
        <v>719.46500000000003</v>
      </c>
    </row>
    <row r="47857" spans="4:5" x14ac:dyDescent="0.25">
      <c r="D47857" s="31">
        <v>-204.46899999999999</v>
      </c>
      <c r="E47857" s="28">
        <v>719.53599999999994</v>
      </c>
    </row>
    <row r="47858" spans="4:5" x14ac:dyDescent="0.25">
      <c r="D47858" s="31">
        <v>-204.453</v>
      </c>
      <c r="E47858" s="28">
        <v>719.60599999999999</v>
      </c>
    </row>
    <row r="47859" spans="4:5" x14ac:dyDescent="0.25">
      <c r="D47859" s="31">
        <v>-204.43700000000001</v>
      </c>
      <c r="E47859" s="28">
        <v>719.67700000000002</v>
      </c>
    </row>
    <row r="47860" spans="4:5" x14ac:dyDescent="0.25">
      <c r="D47860" s="31">
        <v>-204.42099999999999</v>
      </c>
      <c r="E47860" s="28">
        <v>719.74699999999996</v>
      </c>
    </row>
    <row r="47861" spans="4:5" x14ac:dyDescent="0.25">
      <c r="D47861" s="31">
        <v>-204.405</v>
      </c>
      <c r="E47861" s="28">
        <v>719.81700000000001</v>
      </c>
    </row>
    <row r="47862" spans="4:5" x14ac:dyDescent="0.25">
      <c r="D47862" s="31">
        <v>-204.38900000000001</v>
      </c>
      <c r="E47862" s="28">
        <v>719.88699999999994</v>
      </c>
    </row>
    <row r="47863" spans="4:5" x14ac:dyDescent="0.25">
      <c r="D47863" s="31">
        <v>-204.37299999999999</v>
      </c>
      <c r="E47863" s="28">
        <v>719.95799999999997</v>
      </c>
    </row>
    <row r="47864" spans="4:5" x14ac:dyDescent="0.25">
      <c r="D47864" s="31">
        <v>-204.357</v>
      </c>
      <c r="E47864" s="28">
        <v>720.02800000000002</v>
      </c>
    </row>
    <row r="47865" spans="4:5" x14ac:dyDescent="0.25">
      <c r="D47865" s="31">
        <v>-204.34100000000001</v>
      </c>
      <c r="E47865" s="28">
        <v>720.09799999999996</v>
      </c>
    </row>
    <row r="47866" spans="4:5" x14ac:dyDescent="0.25">
      <c r="D47866" s="31">
        <v>-204.32499999999999</v>
      </c>
      <c r="E47866" s="28">
        <v>720.16800000000001</v>
      </c>
    </row>
    <row r="47867" spans="4:5" x14ac:dyDescent="0.25">
      <c r="D47867" s="31">
        <v>-204.309</v>
      </c>
      <c r="E47867" s="28">
        <v>720.23900000000003</v>
      </c>
    </row>
    <row r="47868" spans="4:5" x14ac:dyDescent="0.25">
      <c r="D47868" s="31">
        <v>-204.29300000000001</v>
      </c>
      <c r="E47868" s="28">
        <v>720.30899999999997</v>
      </c>
    </row>
    <row r="47869" spans="4:5" x14ac:dyDescent="0.25">
      <c r="D47869" s="31">
        <v>-204.27699999999999</v>
      </c>
      <c r="E47869" s="28">
        <v>720.37900000000002</v>
      </c>
    </row>
    <row r="47870" spans="4:5" x14ac:dyDescent="0.25">
      <c r="D47870" s="31">
        <v>-204.261</v>
      </c>
      <c r="E47870" s="28">
        <v>720.44899999999996</v>
      </c>
    </row>
    <row r="47871" spans="4:5" x14ac:dyDescent="0.25">
      <c r="D47871" s="31">
        <v>-204.245</v>
      </c>
      <c r="E47871" s="28">
        <v>720.52</v>
      </c>
    </row>
    <row r="47872" spans="4:5" x14ac:dyDescent="0.25">
      <c r="D47872" s="31">
        <v>-204.22900000000001</v>
      </c>
      <c r="E47872" s="28">
        <v>720.59</v>
      </c>
    </row>
    <row r="47873" spans="4:5" x14ac:dyDescent="0.25">
      <c r="D47873" s="31">
        <v>-204.21299999999999</v>
      </c>
      <c r="E47873" s="28">
        <v>720.66</v>
      </c>
    </row>
    <row r="47874" spans="4:5" x14ac:dyDescent="0.25">
      <c r="D47874" s="31">
        <v>-204.197</v>
      </c>
      <c r="E47874" s="28">
        <v>720.73</v>
      </c>
    </row>
    <row r="47875" spans="4:5" x14ac:dyDescent="0.25">
      <c r="D47875" s="31">
        <v>-204.18100000000001</v>
      </c>
      <c r="E47875" s="28">
        <v>720.8</v>
      </c>
    </row>
    <row r="47876" spans="4:5" x14ac:dyDescent="0.25">
      <c r="D47876" s="31">
        <v>-204.16499999999999</v>
      </c>
      <c r="E47876" s="28">
        <v>720.87</v>
      </c>
    </row>
    <row r="47877" spans="4:5" x14ac:dyDescent="0.25">
      <c r="D47877" s="31">
        <v>-204.149</v>
      </c>
      <c r="E47877" s="28">
        <v>720.94</v>
      </c>
    </row>
    <row r="47878" spans="4:5" x14ac:dyDescent="0.25">
      <c r="D47878" s="31">
        <v>-204.13300000000001</v>
      </c>
      <c r="E47878" s="28">
        <v>721.01</v>
      </c>
    </row>
    <row r="47879" spans="4:5" x14ac:dyDescent="0.25">
      <c r="D47879" s="31">
        <v>-204.11699999999999</v>
      </c>
      <c r="E47879" s="28">
        <v>721.08100000000002</v>
      </c>
    </row>
    <row r="47880" spans="4:5" x14ac:dyDescent="0.25">
      <c r="D47880" s="31">
        <v>-204.101</v>
      </c>
      <c r="E47880" s="28">
        <v>721.15099999999995</v>
      </c>
    </row>
    <row r="47881" spans="4:5" x14ac:dyDescent="0.25">
      <c r="D47881" s="31">
        <v>-204.08500000000001</v>
      </c>
      <c r="E47881" s="28">
        <v>721.221</v>
      </c>
    </row>
    <row r="47882" spans="4:5" x14ac:dyDescent="0.25">
      <c r="D47882" s="31">
        <v>-204.06899999999999</v>
      </c>
      <c r="E47882" s="28">
        <v>721.29100000000005</v>
      </c>
    </row>
    <row r="47883" spans="4:5" x14ac:dyDescent="0.25">
      <c r="D47883" s="31">
        <v>-204.053</v>
      </c>
      <c r="E47883" s="28">
        <v>721.36099999999999</v>
      </c>
    </row>
    <row r="47884" spans="4:5" x14ac:dyDescent="0.25">
      <c r="D47884" s="31">
        <v>-204.03700000000001</v>
      </c>
      <c r="E47884" s="28">
        <v>721.43100000000004</v>
      </c>
    </row>
    <row r="47885" spans="4:5" x14ac:dyDescent="0.25">
      <c r="D47885" s="31">
        <v>-204.02099999999999</v>
      </c>
      <c r="E47885" s="28">
        <v>721.50099999999998</v>
      </c>
    </row>
    <row r="47886" spans="4:5" x14ac:dyDescent="0.25">
      <c r="D47886" s="31">
        <v>-204.005</v>
      </c>
      <c r="E47886" s="28">
        <v>721.57100000000003</v>
      </c>
    </row>
    <row r="47887" spans="4:5" x14ac:dyDescent="0.25">
      <c r="D47887" s="31">
        <v>-203.989</v>
      </c>
      <c r="E47887" s="28">
        <v>721.64099999999996</v>
      </c>
    </row>
    <row r="47888" spans="4:5" x14ac:dyDescent="0.25">
      <c r="D47888" s="31">
        <v>-203.97300000000001</v>
      </c>
      <c r="E47888" s="28">
        <v>721.71100000000001</v>
      </c>
    </row>
    <row r="47889" spans="4:5" x14ac:dyDescent="0.25">
      <c r="D47889" s="31">
        <v>-203.95699999999999</v>
      </c>
      <c r="E47889" s="28">
        <v>721.78099999999995</v>
      </c>
    </row>
    <row r="47890" spans="4:5" x14ac:dyDescent="0.25">
      <c r="D47890" s="31">
        <v>-203.941</v>
      </c>
      <c r="E47890" s="28">
        <v>721.851</v>
      </c>
    </row>
    <row r="47891" spans="4:5" x14ac:dyDescent="0.25">
      <c r="D47891" s="31">
        <v>-203.92500000000001</v>
      </c>
      <c r="E47891" s="28">
        <v>721.92100000000005</v>
      </c>
    </row>
    <row r="47892" spans="4:5" x14ac:dyDescent="0.25">
      <c r="D47892" s="31">
        <v>-203.90899999999999</v>
      </c>
      <c r="E47892" s="28">
        <v>721.99099999999999</v>
      </c>
    </row>
    <row r="47893" spans="4:5" x14ac:dyDescent="0.25">
      <c r="D47893" s="31">
        <v>-203.893</v>
      </c>
      <c r="E47893" s="28">
        <v>722.06100000000004</v>
      </c>
    </row>
    <row r="47894" spans="4:5" x14ac:dyDescent="0.25">
      <c r="D47894" s="31">
        <v>-203.87700000000001</v>
      </c>
      <c r="E47894" s="28">
        <v>722.13099999999997</v>
      </c>
    </row>
    <row r="47895" spans="4:5" x14ac:dyDescent="0.25">
      <c r="D47895" s="31">
        <v>-203.86099999999999</v>
      </c>
      <c r="E47895" s="28">
        <v>722.2</v>
      </c>
    </row>
    <row r="47896" spans="4:5" x14ac:dyDescent="0.25">
      <c r="D47896" s="31">
        <v>-203.845</v>
      </c>
      <c r="E47896" s="28">
        <v>722.27</v>
      </c>
    </row>
    <row r="47897" spans="4:5" x14ac:dyDescent="0.25">
      <c r="D47897" s="31">
        <v>-203.82900000000001</v>
      </c>
      <c r="E47897" s="28">
        <v>722.34</v>
      </c>
    </row>
    <row r="47898" spans="4:5" x14ac:dyDescent="0.25">
      <c r="D47898" s="31">
        <v>-203.81299999999999</v>
      </c>
      <c r="E47898" s="28">
        <v>722.41</v>
      </c>
    </row>
    <row r="47899" spans="4:5" x14ac:dyDescent="0.25">
      <c r="D47899" s="31">
        <v>-203.797</v>
      </c>
      <c r="E47899" s="28">
        <v>722.48</v>
      </c>
    </row>
    <row r="47900" spans="4:5" x14ac:dyDescent="0.25">
      <c r="D47900" s="31">
        <v>-203.78100000000001</v>
      </c>
      <c r="E47900" s="28">
        <v>722.55</v>
      </c>
    </row>
    <row r="47901" spans="4:5" x14ac:dyDescent="0.25">
      <c r="D47901" s="31">
        <v>-203.76499999999999</v>
      </c>
      <c r="E47901" s="28">
        <v>722.62</v>
      </c>
    </row>
    <row r="47902" spans="4:5" x14ac:dyDescent="0.25">
      <c r="D47902" s="31">
        <v>-203.749</v>
      </c>
      <c r="E47902" s="28">
        <v>722.68899999999996</v>
      </c>
    </row>
    <row r="47903" spans="4:5" x14ac:dyDescent="0.25">
      <c r="D47903" s="31">
        <v>-203.733</v>
      </c>
      <c r="E47903" s="28">
        <v>722.75900000000001</v>
      </c>
    </row>
    <row r="47904" spans="4:5" x14ac:dyDescent="0.25">
      <c r="D47904" s="31">
        <v>-203.71700000000001</v>
      </c>
      <c r="E47904" s="28">
        <v>722.82899999999995</v>
      </c>
    </row>
    <row r="47905" spans="4:5" x14ac:dyDescent="0.25">
      <c r="D47905" s="31">
        <v>-203.70099999999999</v>
      </c>
      <c r="E47905" s="28">
        <v>722.899</v>
      </c>
    </row>
    <row r="47906" spans="4:5" x14ac:dyDescent="0.25">
      <c r="D47906" s="31">
        <v>-203.685</v>
      </c>
      <c r="E47906" s="28">
        <v>722.96900000000005</v>
      </c>
    </row>
    <row r="47907" spans="4:5" x14ac:dyDescent="0.25">
      <c r="D47907" s="31">
        <v>-203.66900000000001</v>
      </c>
      <c r="E47907" s="28">
        <v>723.03800000000001</v>
      </c>
    </row>
    <row r="47908" spans="4:5" x14ac:dyDescent="0.25">
      <c r="D47908" s="31">
        <v>-203.65299999999999</v>
      </c>
      <c r="E47908" s="28">
        <v>723.10799999999995</v>
      </c>
    </row>
    <row r="47909" spans="4:5" x14ac:dyDescent="0.25">
      <c r="D47909" s="31">
        <v>-203.637</v>
      </c>
      <c r="E47909" s="28">
        <v>723.178</v>
      </c>
    </row>
    <row r="47910" spans="4:5" x14ac:dyDescent="0.25">
      <c r="D47910" s="31">
        <v>-203.62100000000001</v>
      </c>
      <c r="E47910" s="28">
        <v>723.24800000000005</v>
      </c>
    </row>
    <row r="47911" spans="4:5" x14ac:dyDescent="0.25">
      <c r="D47911" s="31">
        <v>-203.60499999999999</v>
      </c>
      <c r="E47911" s="28">
        <v>723.31700000000001</v>
      </c>
    </row>
    <row r="47912" spans="4:5" x14ac:dyDescent="0.25">
      <c r="D47912" s="31">
        <v>-203.589</v>
      </c>
      <c r="E47912" s="28">
        <v>723.38699999999994</v>
      </c>
    </row>
    <row r="47913" spans="4:5" x14ac:dyDescent="0.25">
      <c r="D47913" s="31">
        <v>-203.57300000000001</v>
      </c>
      <c r="E47913" s="28">
        <v>723.45699999999999</v>
      </c>
    </row>
    <row r="47914" spans="4:5" x14ac:dyDescent="0.25">
      <c r="D47914" s="31">
        <v>-203.55699999999999</v>
      </c>
      <c r="E47914" s="28">
        <v>723.52599999999995</v>
      </c>
    </row>
    <row r="47915" spans="4:5" x14ac:dyDescent="0.25">
      <c r="D47915" s="31">
        <v>-203.542</v>
      </c>
      <c r="E47915" s="28">
        <v>723.596</v>
      </c>
    </row>
    <row r="47916" spans="4:5" x14ac:dyDescent="0.25">
      <c r="D47916" s="31">
        <v>-203.52600000000001</v>
      </c>
      <c r="E47916" s="28">
        <v>723.66600000000005</v>
      </c>
    </row>
    <row r="47917" spans="4:5" x14ac:dyDescent="0.25">
      <c r="D47917" s="31">
        <v>-203.51</v>
      </c>
      <c r="E47917" s="28">
        <v>723.73500000000001</v>
      </c>
    </row>
    <row r="47918" spans="4:5" x14ac:dyDescent="0.25">
      <c r="D47918" s="31">
        <v>-203.494</v>
      </c>
      <c r="E47918" s="28">
        <v>723.80499999999995</v>
      </c>
    </row>
    <row r="47919" spans="4:5" x14ac:dyDescent="0.25">
      <c r="D47919" s="31">
        <v>-203.47800000000001</v>
      </c>
      <c r="E47919" s="28">
        <v>723.875</v>
      </c>
    </row>
    <row r="47920" spans="4:5" x14ac:dyDescent="0.25">
      <c r="D47920" s="31">
        <v>-203.46199999999999</v>
      </c>
      <c r="E47920" s="28">
        <v>723.94399999999996</v>
      </c>
    </row>
    <row r="47921" spans="4:5" x14ac:dyDescent="0.25">
      <c r="D47921" s="31">
        <v>-203.446</v>
      </c>
      <c r="E47921" s="28">
        <v>724.01400000000001</v>
      </c>
    </row>
    <row r="47922" spans="4:5" x14ac:dyDescent="0.25">
      <c r="D47922" s="31">
        <v>-203.43</v>
      </c>
      <c r="E47922" s="28">
        <v>724.08299999999997</v>
      </c>
    </row>
    <row r="47923" spans="4:5" x14ac:dyDescent="0.25">
      <c r="D47923" s="31">
        <v>-203.41399999999999</v>
      </c>
      <c r="E47923" s="28">
        <v>724.15300000000002</v>
      </c>
    </row>
    <row r="47924" spans="4:5" x14ac:dyDescent="0.25">
      <c r="D47924" s="31">
        <v>-203.398</v>
      </c>
      <c r="E47924" s="28">
        <v>724.22299999999996</v>
      </c>
    </row>
    <row r="47925" spans="4:5" x14ac:dyDescent="0.25">
      <c r="D47925" s="31">
        <v>-203.38200000000001</v>
      </c>
      <c r="E47925" s="28">
        <v>724.29200000000003</v>
      </c>
    </row>
    <row r="47926" spans="4:5" x14ac:dyDescent="0.25">
      <c r="D47926" s="31">
        <v>-203.36600000000001</v>
      </c>
      <c r="E47926" s="28">
        <v>724.36199999999997</v>
      </c>
    </row>
    <row r="47927" spans="4:5" x14ac:dyDescent="0.25">
      <c r="D47927" s="31">
        <v>-203.35</v>
      </c>
      <c r="E47927" s="28">
        <v>724.43100000000004</v>
      </c>
    </row>
    <row r="47928" spans="4:5" x14ac:dyDescent="0.25">
      <c r="D47928" s="31">
        <v>-203.334</v>
      </c>
      <c r="E47928" s="28">
        <v>724.50099999999998</v>
      </c>
    </row>
    <row r="47929" spans="4:5" x14ac:dyDescent="0.25">
      <c r="D47929" s="31">
        <v>-203.31800000000001</v>
      </c>
      <c r="E47929" s="28">
        <v>724.57</v>
      </c>
    </row>
    <row r="47930" spans="4:5" x14ac:dyDescent="0.25">
      <c r="D47930" s="31">
        <v>-203.30199999999999</v>
      </c>
      <c r="E47930" s="28">
        <v>724.64</v>
      </c>
    </row>
    <row r="47931" spans="4:5" x14ac:dyDescent="0.25">
      <c r="D47931" s="31">
        <v>-203.286</v>
      </c>
      <c r="E47931" s="28">
        <v>724.70899999999995</v>
      </c>
    </row>
    <row r="47932" spans="4:5" x14ac:dyDescent="0.25">
      <c r="D47932" s="31">
        <v>-203.27</v>
      </c>
      <c r="E47932" s="28">
        <v>724.779</v>
      </c>
    </row>
    <row r="47933" spans="4:5" x14ac:dyDescent="0.25">
      <c r="D47933" s="31">
        <v>-203.25399999999999</v>
      </c>
      <c r="E47933" s="28">
        <v>724.84799999999996</v>
      </c>
    </row>
    <row r="47934" spans="4:5" x14ac:dyDescent="0.25">
      <c r="D47934" s="31">
        <v>-203.238</v>
      </c>
      <c r="E47934" s="28">
        <v>724.91700000000003</v>
      </c>
    </row>
    <row r="47935" spans="4:5" x14ac:dyDescent="0.25">
      <c r="D47935" s="31">
        <v>-203.22200000000001</v>
      </c>
      <c r="E47935" s="28">
        <v>724.98699999999997</v>
      </c>
    </row>
    <row r="47936" spans="4:5" x14ac:dyDescent="0.25">
      <c r="D47936" s="31">
        <v>-203.20599999999999</v>
      </c>
      <c r="E47936" s="28">
        <v>725.05600000000004</v>
      </c>
    </row>
    <row r="47937" spans="4:5" x14ac:dyDescent="0.25">
      <c r="D47937" s="31">
        <v>-203.19</v>
      </c>
      <c r="E47937" s="28">
        <v>725.12599999999998</v>
      </c>
    </row>
    <row r="47938" spans="4:5" x14ac:dyDescent="0.25">
      <c r="D47938" s="31">
        <v>-203.17400000000001</v>
      </c>
      <c r="E47938" s="28">
        <v>725.19500000000005</v>
      </c>
    </row>
    <row r="47939" spans="4:5" x14ac:dyDescent="0.25">
      <c r="D47939" s="31">
        <v>-203.15799999999999</v>
      </c>
      <c r="E47939" s="28">
        <v>725.26400000000001</v>
      </c>
    </row>
    <row r="47940" spans="4:5" x14ac:dyDescent="0.25">
      <c r="D47940" s="31">
        <v>-203.142</v>
      </c>
      <c r="E47940" s="28">
        <v>725.33399999999995</v>
      </c>
    </row>
    <row r="47941" spans="4:5" x14ac:dyDescent="0.25">
      <c r="D47941" s="31">
        <v>-203.126</v>
      </c>
      <c r="E47941" s="28">
        <v>725.40300000000002</v>
      </c>
    </row>
    <row r="47942" spans="4:5" x14ac:dyDescent="0.25">
      <c r="D47942" s="31">
        <v>-203.11</v>
      </c>
      <c r="E47942" s="28">
        <v>725.47199999999998</v>
      </c>
    </row>
    <row r="47943" spans="4:5" x14ac:dyDescent="0.25">
      <c r="D47943" s="31">
        <v>-203.09399999999999</v>
      </c>
      <c r="E47943" s="28">
        <v>725.54200000000003</v>
      </c>
    </row>
    <row r="47944" spans="4:5" x14ac:dyDescent="0.25">
      <c r="D47944" s="31">
        <v>-203.078</v>
      </c>
      <c r="E47944" s="28">
        <v>725.61099999999999</v>
      </c>
    </row>
    <row r="47945" spans="4:5" x14ac:dyDescent="0.25">
      <c r="D47945" s="31">
        <v>-203.06200000000001</v>
      </c>
      <c r="E47945" s="28">
        <v>725.68</v>
      </c>
    </row>
    <row r="47946" spans="4:5" x14ac:dyDescent="0.25">
      <c r="D47946" s="31">
        <v>-203.04599999999999</v>
      </c>
      <c r="E47946" s="28">
        <v>725.75</v>
      </c>
    </row>
    <row r="47947" spans="4:5" x14ac:dyDescent="0.25">
      <c r="D47947" s="31">
        <v>-203.03</v>
      </c>
      <c r="E47947" s="28">
        <v>725.81899999999996</v>
      </c>
    </row>
    <row r="47948" spans="4:5" x14ac:dyDescent="0.25">
      <c r="D47948" s="31">
        <v>-203.01400000000001</v>
      </c>
      <c r="E47948" s="28">
        <v>725.88800000000003</v>
      </c>
    </row>
    <row r="47949" spans="4:5" x14ac:dyDescent="0.25">
      <c r="D47949" s="31">
        <v>-202.99799999999999</v>
      </c>
      <c r="E47949" s="28">
        <v>725.95799999999997</v>
      </c>
    </row>
    <row r="47950" spans="4:5" x14ac:dyDescent="0.25">
      <c r="D47950" s="31">
        <v>-202.982</v>
      </c>
      <c r="E47950" s="28">
        <v>726.02700000000004</v>
      </c>
    </row>
    <row r="47951" spans="4:5" x14ac:dyDescent="0.25">
      <c r="D47951" s="31">
        <v>-202.96600000000001</v>
      </c>
      <c r="E47951" s="28">
        <v>726.096</v>
      </c>
    </row>
    <row r="47952" spans="4:5" x14ac:dyDescent="0.25">
      <c r="D47952" s="31">
        <v>-202.95</v>
      </c>
      <c r="E47952" s="28">
        <v>726.16499999999996</v>
      </c>
    </row>
    <row r="47953" spans="4:5" x14ac:dyDescent="0.25">
      <c r="D47953" s="31">
        <v>-202.934</v>
      </c>
      <c r="E47953" s="28">
        <v>726.23400000000004</v>
      </c>
    </row>
    <row r="47954" spans="4:5" x14ac:dyDescent="0.25">
      <c r="D47954" s="31">
        <v>-202.91800000000001</v>
      </c>
      <c r="E47954" s="28">
        <v>726.30399999999997</v>
      </c>
    </row>
    <row r="47955" spans="4:5" x14ac:dyDescent="0.25">
      <c r="D47955" s="31">
        <v>-202.90199999999999</v>
      </c>
      <c r="E47955" s="28">
        <v>726.37300000000005</v>
      </c>
    </row>
    <row r="47956" spans="4:5" x14ac:dyDescent="0.25">
      <c r="D47956" s="31">
        <v>-202.886</v>
      </c>
      <c r="E47956" s="28">
        <v>726.44200000000001</v>
      </c>
    </row>
    <row r="47957" spans="4:5" x14ac:dyDescent="0.25">
      <c r="D47957" s="31">
        <v>-202.87</v>
      </c>
      <c r="E47957" s="28">
        <v>726.51099999999997</v>
      </c>
    </row>
    <row r="47958" spans="4:5" x14ac:dyDescent="0.25">
      <c r="D47958" s="31">
        <v>-202.85400000000001</v>
      </c>
      <c r="E47958" s="28">
        <v>726.58</v>
      </c>
    </row>
    <row r="47959" spans="4:5" x14ac:dyDescent="0.25">
      <c r="D47959" s="31">
        <v>-202.83799999999999</v>
      </c>
      <c r="E47959" s="28">
        <v>726.649</v>
      </c>
    </row>
    <row r="47960" spans="4:5" x14ac:dyDescent="0.25">
      <c r="D47960" s="31">
        <v>-202.822</v>
      </c>
      <c r="E47960" s="28">
        <v>726.71900000000005</v>
      </c>
    </row>
    <row r="47961" spans="4:5" x14ac:dyDescent="0.25">
      <c r="D47961" s="31">
        <v>-202.80600000000001</v>
      </c>
      <c r="E47961" s="28">
        <v>726.78800000000001</v>
      </c>
    </row>
    <row r="47962" spans="4:5" x14ac:dyDescent="0.25">
      <c r="D47962" s="31">
        <v>-202.79</v>
      </c>
      <c r="E47962" s="28">
        <v>726.85699999999997</v>
      </c>
    </row>
    <row r="47963" spans="4:5" x14ac:dyDescent="0.25">
      <c r="D47963" s="31">
        <v>-202.774</v>
      </c>
      <c r="E47963" s="28">
        <v>726.92600000000004</v>
      </c>
    </row>
    <row r="47964" spans="4:5" x14ac:dyDescent="0.25">
      <c r="D47964" s="31">
        <v>-202.75800000000001</v>
      </c>
      <c r="E47964" s="28">
        <v>726.995</v>
      </c>
    </row>
    <row r="47965" spans="4:5" x14ac:dyDescent="0.25">
      <c r="D47965" s="31">
        <v>-202.74199999999999</v>
      </c>
      <c r="E47965" s="28">
        <v>727.06399999999996</v>
      </c>
    </row>
    <row r="47966" spans="4:5" x14ac:dyDescent="0.25">
      <c r="D47966" s="31">
        <v>-202.726</v>
      </c>
      <c r="E47966" s="28">
        <v>727.13300000000004</v>
      </c>
    </row>
    <row r="47967" spans="4:5" x14ac:dyDescent="0.25">
      <c r="D47967" s="31">
        <v>-202.71</v>
      </c>
      <c r="E47967" s="28">
        <v>727.202</v>
      </c>
    </row>
    <row r="47968" spans="4:5" x14ac:dyDescent="0.25">
      <c r="D47968" s="31">
        <v>-202.69399999999999</v>
      </c>
      <c r="E47968" s="28">
        <v>727.27099999999996</v>
      </c>
    </row>
    <row r="47969" spans="4:5" x14ac:dyDescent="0.25">
      <c r="D47969" s="31">
        <v>-202.678</v>
      </c>
      <c r="E47969" s="28">
        <v>727.34</v>
      </c>
    </row>
    <row r="47970" spans="4:5" x14ac:dyDescent="0.25">
      <c r="D47970" s="31">
        <v>-202.66200000000001</v>
      </c>
      <c r="E47970" s="28">
        <v>727.40899999999999</v>
      </c>
    </row>
    <row r="47971" spans="4:5" x14ac:dyDescent="0.25">
      <c r="D47971" s="31">
        <v>-202.64599999999999</v>
      </c>
      <c r="E47971" s="28">
        <v>727.47799999999995</v>
      </c>
    </row>
    <row r="47972" spans="4:5" x14ac:dyDescent="0.25">
      <c r="D47972" s="31">
        <v>-202.63</v>
      </c>
      <c r="E47972" s="28">
        <v>727.54700000000003</v>
      </c>
    </row>
    <row r="47973" spans="4:5" x14ac:dyDescent="0.25">
      <c r="D47973" s="31">
        <v>-202.614</v>
      </c>
      <c r="E47973" s="28">
        <v>727.61599999999999</v>
      </c>
    </row>
    <row r="47974" spans="4:5" x14ac:dyDescent="0.25">
      <c r="D47974" s="31">
        <v>-202.59800000000001</v>
      </c>
      <c r="E47974" s="28">
        <v>727.68499999999995</v>
      </c>
    </row>
    <row r="47975" spans="4:5" x14ac:dyDescent="0.25">
      <c r="D47975" s="31">
        <v>-202.58199999999999</v>
      </c>
      <c r="E47975" s="28">
        <v>727.75400000000002</v>
      </c>
    </row>
    <row r="47976" spans="4:5" x14ac:dyDescent="0.25">
      <c r="D47976" s="31">
        <v>-202.566</v>
      </c>
      <c r="E47976" s="28">
        <v>727.82299999999998</v>
      </c>
    </row>
    <row r="47977" spans="4:5" x14ac:dyDescent="0.25">
      <c r="D47977" s="31">
        <v>-202.55</v>
      </c>
      <c r="E47977" s="28">
        <v>727.89200000000005</v>
      </c>
    </row>
    <row r="47978" spans="4:5" x14ac:dyDescent="0.25">
      <c r="D47978" s="31">
        <v>-202.53399999999999</v>
      </c>
      <c r="E47978" s="28">
        <v>727.96100000000001</v>
      </c>
    </row>
    <row r="47979" spans="4:5" x14ac:dyDescent="0.25">
      <c r="D47979" s="31">
        <v>-202.518</v>
      </c>
      <c r="E47979" s="28">
        <v>728.03</v>
      </c>
    </row>
    <row r="47980" spans="4:5" x14ac:dyDescent="0.25">
      <c r="D47980" s="31">
        <v>-202.50200000000001</v>
      </c>
      <c r="E47980" s="28">
        <v>728.09900000000005</v>
      </c>
    </row>
    <row r="47981" spans="4:5" x14ac:dyDescent="0.25">
      <c r="D47981" s="31">
        <v>-202.48599999999999</v>
      </c>
      <c r="E47981" s="28">
        <v>728.16700000000003</v>
      </c>
    </row>
    <row r="47982" spans="4:5" x14ac:dyDescent="0.25">
      <c r="D47982" s="31">
        <v>-202.47</v>
      </c>
      <c r="E47982" s="28">
        <v>728.23599999999999</v>
      </c>
    </row>
    <row r="47983" spans="4:5" x14ac:dyDescent="0.25">
      <c r="D47983" s="31">
        <v>-202.45400000000001</v>
      </c>
      <c r="E47983" s="28">
        <v>728.30499999999995</v>
      </c>
    </row>
    <row r="47984" spans="4:5" x14ac:dyDescent="0.25">
      <c r="D47984" s="31">
        <v>-202.43799999999999</v>
      </c>
      <c r="E47984" s="28">
        <v>728.37400000000002</v>
      </c>
    </row>
    <row r="47985" spans="4:5" x14ac:dyDescent="0.25">
      <c r="D47985" s="31">
        <v>-202.422</v>
      </c>
      <c r="E47985" s="28">
        <v>728.44299999999998</v>
      </c>
    </row>
    <row r="47986" spans="4:5" x14ac:dyDescent="0.25">
      <c r="D47986" s="31">
        <v>-202.40600000000001</v>
      </c>
      <c r="E47986" s="28">
        <v>728.51099999999997</v>
      </c>
    </row>
    <row r="47987" spans="4:5" x14ac:dyDescent="0.25">
      <c r="D47987" s="31">
        <v>-202.39</v>
      </c>
      <c r="E47987" s="28">
        <v>728.58</v>
      </c>
    </row>
    <row r="47988" spans="4:5" x14ac:dyDescent="0.25">
      <c r="D47988" s="31">
        <v>-202.374</v>
      </c>
      <c r="E47988" s="28">
        <v>728.649</v>
      </c>
    </row>
    <row r="47989" spans="4:5" x14ac:dyDescent="0.25">
      <c r="D47989" s="31">
        <v>-202.358</v>
      </c>
      <c r="E47989" s="28">
        <v>728.71799999999996</v>
      </c>
    </row>
    <row r="47990" spans="4:5" x14ac:dyDescent="0.25">
      <c r="D47990" s="31">
        <v>-202.34200000000001</v>
      </c>
      <c r="E47990" s="28">
        <v>728.78599999999994</v>
      </c>
    </row>
    <row r="47991" spans="4:5" x14ac:dyDescent="0.25">
      <c r="D47991" s="31">
        <v>-202.32599999999999</v>
      </c>
      <c r="E47991" s="28">
        <v>728.85500000000002</v>
      </c>
    </row>
    <row r="47992" spans="4:5" x14ac:dyDescent="0.25">
      <c r="D47992" s="31">
        <v>-202.31</v>
      </c>
      <c r="E47992" s="28">
        <v>728.92399999999998</v>
      </c>
    </row>
    <row r="47993" spans="4:5" x14ac:dyDescent="0.25">
      <c r="D47993" s="31">
        <v>-202.29400000000001</v>
      </c>
      <c r="E47993" s="28">
        <v>728.99300000000005</v>
      </c>
    </row>
    <row r="47994" spans="4:5" x14ac:dyDescent="0.25">
      <c r="D47994" s="31">
        <v>-202.27799999999999</v>
      </c>
      <c r="E47994" s="28">
        <v>729.06100000000004</v>
      </c>
    </row>
    <row r="47995" spans="4:5" x14ac:dyDescent="0.25">
      <c r="D47995" s="31">
        <v>-202.262</v>
      </c>
      <c r="E47995" s="28">
        <v>729.13</v>
      </c>
    </row>
    <row r="47996" spans="4:5" x14ac:dyDescent="0.25">
      <c r="D47996" s="31">
        <v>-202.24600000000001</v>
      </c>
      <c r="E47996" s="28">
        <v>729.19899999999996</v>
      </c>
    </row>
    <row r="47997" spans="4:5" x14ac:dyDescent="0.25">
      <c r="D47997" s="31">
        <v>-202.23</v>
      </c>
      <c r="E47997" s="28">
        <v>729.26700000000005</v>
      </c>
    </row>
    <row r="47998" spans="4:5" x14ac:dyDescent="0.25">
      <c r="D47998" s="31">
        <v>-202.214</v>
      </c>
      <c r="E47998" s="28">
        <v>729.33600000000001</v>
      </c>
    </row>
    <row r="47999" spans="4:5" x14ac:dyDescent="0.25">
      <c r="D47999" s="31">
        <v>-202.19800000000001</v>
      </c>
      <c r="E47999" s="28">
        <v>729.40499999999997</v>
      </c>
    </row>
    <row r="48000" spans="4:5" x14ac:dyDescent="0.25">
      <c r="D48000" s="31">
        <v>-202.18199999999999</v>
      </c>
      <c r="E48000" s="28">
        <v>729.47299999999996</v>
      </c>
    </row>
    <row r="48001" spans="4:5" x14ac:dyDescent="0.25">
      <c r="D48001" s="31">
        <v>-202.166</v>
      </c>
      <c r="E48001" s="28">
        <v>729.54200000000003</v>
      </c>
    </row>
    <row r="48002" spans="4:5" x14ac:dyDescent="0.25">
      <c r="D48002" s="31">
        <v>-202.15</v>
      </c>
      <c r="E48002" s="28">
        <v>729.61099999999999</v>
      </c>
    </row>
    <row r="48003" spans="4:5" x14ac:dyDescent="0.25">
      <c r="D48003" s="31">
        <v>-202.13399999999999</v>
      </c>
      <c r="E48003" s="28">
        <v>729.67899999999997</v>
      </c>
    </row>
    <row r="48004" spans="4:5" x14ac:dyDescent="0.25">
      <c r="D48004" s="31">
        <v>-202.11799999999999</v>
      </c>
      <c r="E48004" s="28">
        <v>729.74800000000005</v>
      </c>
    </row>
    <row r="48005" spans="4:5" x14ac:dyDescent="0.25">
      <c r="D48005" s="31">
        <v>-202.102</v>
      </c>
      <c r="E48005" s="28">
        <v>729.81600000000003</v>
      </c>
    </row>
    <row r="48006" spans="4:5" x14ac:dyDescent="0.25">
      <c r="D48006" s="31">
        <v>-202.08600000000001</v>
      </c>
      <c r="E48006" s="28">
        <v>729.88499999999999</v>
      </c>
    </row>
    <row r="48007" spans="4:5" x14ac:dyDescent="0.25">
      <c r="D48007" s="31">
        <v>-202.07</v>
      </c>
      <c r="E48007" s="28">
        <v>729.95299999999997</v>
      </c>
    </row>
    <row r="48008" spans="4:5" x14ac:dyDescent="0.25">
      <c r="D48008" s="31">
        <v>-202.054</v>
      </c>
      <c r="E48008" s="28">
        <v>730.02200000000005</v>
      </c>
    </row>
    <row r="48009" spans="4:5" x14ac:dyDescent="0.25">
      <c r="D48009" s="31">
        <v>-202.03800000000001</v>
      </c>
      <c r="E48009" s="28">
        <v>730.09</v>
      </c>
    </row>
    <row r="48010" spans="4:5" x14ac:dyDescent="0.25">
      <c r="D48010" s="31">
        <v>-202.02199999999999</v>
      </c>
      <c r="E48010" s="28">
        <v>730.15899999999999</v>
      </c>
    </row>
    <row r="48011" spans="4:5" x14ac:dyDescent="0.25">
      <c r="D48011" s="31">
        <v>-202.006</v>
      </c>
      <c r="E48011" s="28">
        <v>730.22699999999998</v>
      </c>
    </row>
    <row r="48012" spans="4:5" x14ac:dyDescent="0.25">
      <c r="D48012" s="31">
        <v>-201.99</v>
      </c>
      <c r="E48012" s="28">
        <v>730.29600000000005</v>
      </c>
    </row>
    <row r="48013" spans="4:5" x14ac:dyDescent="0.25">
      <c r="D48013" s="31">
        <v>-201.97399999999999</v>
      </c>
      <c r="E48013" s="28">
        <v>730.36400000000003</v>
      </c>
    </row>
    <row r="48014" spans="4:5" x14ac:dyDescent="0.25">
      <c r="D48014" s="31">
        <v>-201.958</v>
      </c>
      <c r="E48014" s="28">
        <v>730.43299999999999</v>
      </c>
    </row>
    <row r="48015" spans="4:5" x14ac:dyDescent="0.25">
      <c r="D48015" s="31">
        <v>-201.94200000000001</v>
      </c>
      <c r="E48015" s="28">
        <v>730.50099999999998</v>
      </c>
    </row>
    <row r="48016" spans="4:5" x14ac:dyDescent="0.25">
      <c r="D48016" s="31">
        <v>-201.92599999999999</v>
      </c>
      <c r="E48016" s="28">
        <v>730.57</v>
      </c>
    </row>
    <row r="48017" spans="4:5" x14ac:dyDescent="0.25">
      <c r="D48017" s="31">
        <v>-201.91</v>
      </c>
      <c r="E48017" s="28">
        <v>730.63800000000003</v>
      </c>
    </row>
    <row r="48018" spans="4:5" x14ac:dyDescent="0.25">
      <c r="D48018" s="31">
        <v>-201.89400000000001</v>
      </c>
      <c r="E48018" s="28">
        <v>730.70699999999999</v>
      </c>
    </row>
    <row r="48019" spans="4:5" x14ac:dyDescent="0.25">
      <c r="D48019" s="31">
        <v>-201.87799999999999</v>
      </c>
      <c r="E48019" s="28">
        <v>730.77499999999998</v>
      </c>
    </row>
    <row r="48020" spans="4:5" x14ac:dyDescent="0.25">
      <c r="D48020" s="31">
        <v>-201.86199999999999</v>
      </c>
      <c r="E48020" s="28">
        <v>730.84299999999996</v>
      </c>
    </row>
    <row r="48021" spans="4:5" x14ac:dyDescent="0.25">
      <c r="D48021" s="31">
        <v>-201.846</v>
      </c>
      <c r="E48021" s="28">
        <v>730.91200000000003</v>
      </c>
    </row>
    <row r="48022" spans="4:5" x14ac:dyDescent="0.25">
      <c r="D48022" s="31">
        <v>-201.83</v>
      </c>
      <c r="E48022" s="28">
        <v>730.98</v>
      </c>
    </row>
    <row r="48023" spans="4:5" x14ac:dyDescent="0.25">
      <c r="D48023" s="31">
        <v>-201.81399999999999</v>
      </c>
      <c r="E48023" s="28">
        <v>731.048</v>
      </c>
    </row>
    <row r="48024" spans="4:5" x14ac:dyDescent="0.25">
      <c r="D48024" s="31">
        <v>-201.798</v>
      </c>
      <c r="E48024" s="28">
        <v>731.11699999999996</v>
      </c>
    </row>
    <row r="48025" spans="4:5" x14ac:dyDescent="0.25">
      <c r="D48025" s="31">
        <v>-201.78200000000001</v>
      </c>
      <c r="E48025" s="28">
        <v>731.18499999999995</v>
      </c>
    </row>
    <row r="48026" spans="4:5" x14ac:dyDescent="0.25">
      <c r="D48026" s="31">
        <v>-201.76599999999999</v>
      </c>
      <c r="E48026" s="28">
        <v>731.25300000000004</v>
      </c>
    </row>
    <row r="48027" spans="4:5" x14ac:dyDescent="0.25">
      <c r="D48027" s="31">
        <v>-201.75</v>
      </c>
      <c r="E48027" s="28">
        <v>731.322</v>
      </c>
    </row>
    <row r="48028" spans="4:5" x14ac:dyDescent="0.25">
      <c r="D48028" s="31">
        <v>-201.73400000000001</v>
      </c>
      <c r="E48028" s="28">
        <v>731.39</v>
      </c>
    </row>
    <row r="48029" spans="4:5" x14ac:dyDescent="0.25">
      <c r="D48029" s="31">
        <v>-201.71899999999999</v>
      </c>
      <c r="E48029" s="28">
        <v>731.45799999999997</v>
      </c>
    </row>
    <row r="48030" spans="4:5" x14ac:dyDescent="0.25">
      <c r="D48030" s="31">
        <v>-201.703</v>
      </c>
      <c r="E48030" s="28">
        <v>731.52599999999995</v>
      </c>
    </row>
    <row r="48031" spans="4:5" x14ac:dyDescent="0.25">
      <c r="D48031" s="31">
        <v>-201.68700000000001</v>
      </c>
      <c r="E48031" s="28">
        <v>731.59500000000003</v>
      </c>
    </row>
    <row r="48032" spans="4:5" x14ac:dyDescent="0.25">
      <c r="D48032" s="31">
        <v>-201.67099999999999</v>
      </c>
      <c r="E48032" s="28">
        <v>731.66300000000001</v>
      </c>
    </row>
    <row r="48033" spans="4:5" x14ac:dyDescent="0.25">
      <c r="D48033" s="31">
        <v>-201.655</v>
      </c>
      <c r="E48033" s="28">
        <v>731.73099999999999</v>
      </c>
    </row>
    <row r="48034" spans="4:5" x14ac:dyDescent="0.25">
      <c r="D48034" s="31">
        <v>-201.63900000000001</v>
      </c>
      <c r="E48034" s="28">
        <v>731.79899999999998</v>
      </c>
    </row>
    <row r="48035" spans="4:5" x14ac:dyDescent="0.25">
      <c r="D48035" s="31">
        <v>-201.62299999999999</v>
      </c>
      <c r="E48035" s="28">
        <v>731.86699999999996</v>
      </c>
    </row>
    <row r="48036" spans="4:5" x14ac:dyDescent="0.25">
      <c r="D48036" s="31">
        <v>-201.607</v>
      </c>
      <c r="E48036" s="28">
        <v>731.93600000000004</v>
      </c>
    </row>
    <row r="48037" spans="4:5" x14ac:dyDescent="0.25">
      <c r="D48037" s="31">
        <v>-201.59100000000001</v>
      </c>
      <c r="E48037" s="28">
        <v>732.00400000000002</v>
      </c>
    </row>
    <row r="48038" spans="4:5" x14ac:dyDescent="0.25">
      <c r="D48038" s="31">
        <v>-201.57499999999999</v>
      </c>
      <c r="E48038" s="28">
        <v>732.072</v>
      </c>
    </row>
    <row r="48039" spans="4:5" x14ac:dyDescent="0.25">
      <c r="D48039" s="31">
        <v>-201.559</v>
      </c>
      <c r="E48039" s="28">
        <v>732.14</v>
      </c>
    </row>
    <row r="48040" spans="4:5" x14ac:dyDescent="0.25">
      <c r="D48040" s="31">
        <v>-201.54300000000001</v>
      </c>
      <c r="E48040" s="28">
        <v>732.20799999999997</v>
      </c>
    </row>
    <row r="48041" spans="4:5" x14ac:dyDescent="0.25">
      <c r="D48041" s="31">
        <v>-201.52699999999999</v>
      </c>
      <c r="E48041" s="28">
        <v>732.27599999999995</v>
      </c>
    </row>
    <row r="48042" spans="4:5" x14ac:dyDescent="0.25">
      <c r="D48042" s="31">
        <v>-201.511</v>
      </c>
      <c r="E48042" s="28">
        <v>732.34400000000005</v>
      </c>
    </row>
    <row r="48043" spans="4:5" x14ac:dyDescent="0.25">
      <c r="D48043" s="31">
        <v>-201.495</v>
      </c>
      <c r="E48043" s="28">
        <v>732.41200000000003</v>
      </c>
    </row>
    <row r="48044" spans="4:5" x14ac:dyDescent="0.25">
      <c r="D48044" s="31">
        <v>-201.47900000000001</v>
      </c>
      <c r="E48044" s="28">
        <v>732.48099999999999</v>
      </c>
    </row>
    <row r="48045" spans="4:5" x14ac:dyDescent="0.25">
      <c r="D48045" s="31">
        <v>-201.46299999999999</v>
      </c>
      <c r="E48045" s="28">
        <v>732.54899999999998</v>
      </c>
    </row>
    <row r="48046" spans="4:5" x14ac:dyDescent="0.25">
      <c r="D48046" s="31">
        <v>-201.447</v>
      </c>
      <c r="E48046" s="28">
        <v>732.61699999999996</v>
      </c>
    </row>
    <row r="48047" spans="4:5" x14ac:dyDescent="0.25">
      <c r="D48047" s="31">
        <v>-201.43100000000001</v>
      </c>
      <c r="E48047" s="28">
        <v>732.68499999999995</v>
      </c>
    </row>
    <row r="48048" spans="4:5" x14ac:dyDescent="0.25">
      <c r="D48048" s="31">
        <v>-201.41499999999999</v>
      </c>
      <c r="E48048" s="28">
        <v>732.75300000000004</v>
      </c>
    </row>
    <row r="48049" spans="4:5" x14ac:dyDescent="0.25">
      <c r="D48049" s="31">
        <v>-201.399</v>
      </c>
      <c r="E48049" s="28">
        <v>732.82100000000003</v>
      </c>
    </row>
    <row r="48050" spans="4:5" x14ac:dyDescent="0.25">
      <c r="D48050" s="31">
        <v>-201.38300000000001</v>
      </c>
      <c r="E48050" s="28">
        <v>732.88900000000001</v>
      </c>
    </row>
    <row r="48051" spans="4:5" x14ac:dyDescent="0.25">
      <c r="D48051" s="31">
        <v>-201.36699999999999</v>
      </c>
      <c r="E48051" s="28">
        <v>732.95699999999999</v>
      </c>
    </row>
    <row r="48052" spans="4:5" x14ac:dyDescent="0.25">
      <c r="D48052" s="31">
        <v>-201.351</v>
      </c>
      <c r="E48052" s="28">
        <v>733.02499999999998</v>
      </c>
    </row>
    <row r="48053" spans="4:5" x14ac:dyDescent="0.25">
      <c r="D48053" s="31">
        <v>-201.33500000000001</v>
      </c>
      <c r="E48053" s="28">
        <v>733.09299999999996</v>
      </c>
    </row>
    <row r="48054" spans="4:5" x14ac:dyDescent="0.25">
      <c r="D48054" s="31">
        <v>-201.31899999999999</v>
      </c>
      <c r="E48054" s="28">
        <v>733.16</v>
      </c>
    </row>
    <row r="48055" spans="4:5" x14ac:dyDescent="0.25">
      <c r="D48055" s="31">
        <v>-201.303</v>
      </c>
      <c r="E48055" s="28">
        <v>733.22799999999995</v>
      </c>
    </row>
    <row r="48056" spans="4:5" x14ac:dyDescent="0.25">
      <c r="D48056" s="31">
        <v>-201.28700000000001</v>
      </c>
      <c r="E48056" s="28">
        <v>733.29600000000005</v>
      </c>
    </row>
    <row r="48057" spans="4:5" x14ac:dyDescent="0.25">
      <c r="D48057" s="31">
        <v>-201.27099999999999</v>
      </c>
      <c r="E48057" s="28">
        <v>733.36400000000003</v>
      </c>
    </row>
    <row r="48058" spans="4:5" x14ac:dyDescent="0.25">
      <c r="D48058" s="31">
        <v>-201.255</v>
      </c>
      <c r="E48058" s="28">
        <v>733.43200000000002</v>
      </c>
    </row>
    <row r="48059" spans="4:5" x14ac:dyDescent="0.25">
      <c r="D48059" s="31">
        <v>-201.239</v>
      </c>
      <c r="E48059" s="28">
        <v>733.5</v>
      </c>
    </row>
    <row r="48060" spans="4:5" x14ac:dyDescent="0.25">
      <c r="D48060" s="31">
        <v>-201.22300000000001</v>
      </c>
      <c r="E48060" s="28">
        <v>733.56799999999998</v>
      </c>
    </row>
    <row r="48061" spans="4:5" x14ac:dyDescent="0.25">
      <c r="D48061" s="31">
        <v>-201.20699999999999</v>
      </c>
      <c r="E48061" s="28">
        <v>733.63599999999997</v>
      </c>
    </row>
    <row r="48062" spans="4:5" x14ac:dyDescent="0.25">
      <c r="D48062" s="31">
        <v>-201.191</v>
      </c>
      <c r="E48062" s="28">
        <v>733.70399999999995</v>
      </c>
    </row>
    <row r="48063" spans="4:5" x14ac:dyDescent="0.25">
      <c r="D48063" s="31">
        <v>-201.17500000000001</v>
      </c>
      <c r="E48063" s="28">
        <v>733.77200000000005</v>
      </c>
    </row>
    <row r="48064" spans="4:5" x14ac:dyDescent="0.25">
      <c r="D48064" s="31">
        <v>-201.15899999999999</v>
      </c>
      <c r="E48064" s="28">
        <v>733.83900000000006</v>
      </c>
    </row>
    <row r="48065" spans="4:5" x14ac:dyDescent="0.25">
      <c r="D48065" s="31">
        <v>-201.143</v>
      </c>
      <c r="E48065" s="28">
        <v>733.90700000000004</v>
      </c>
    </row>
    <row r="48066" spans="4:5" x14ac:dyDescent="0.25">
      <c r="D48066" s="31">
        <v>-201.12700000000001</v>
      </c>
      <c r="E48066" s="28">
        <v>733.97500000000002</v>
      </c>
    </row>
    <row r="48067" spans="4:5" x14ac:dyDescent="0.25">
      <c r="D48067" s="31">
        <v>-201.11099999999999</v>
      </c>
      <c r="E48067" s="28">
        <v>734.04300000000001</v>
      </c>
    </row>
    <row r="48068" spans="4:5" x14ac:dyDescent="0.25">
      <c r="D48068" s="31">
        <v>-201.095</v>
      </c>
      <c r="E48068" s="28">
        <v>734.11</v>
      </c>
    </row>
    <row r="48069" spans="4:5" x14ac:dyDescent="0.25">
      <c r="D48069" s="31">
        <v>-201.07900000000001</v>
      </c>
      <c r="E48069" s="28">
        <v>734.178</v>
      </c>
    </row>
    <row r="48070" spans="4:5" x14ac:dyDescent="0.25">
      <c r="D48070" s="31">
        <v>-201.06299999999999</v>
      </c>
      <c r="E48070" s="28">
        <v>734.24599999999998</v>
      </c>
    </row>
    <row r="48071" spans="4:5" x14ac:dyDescent="0.25">
      <c r="D48071" s="31">
        <v>-201.047</v>
      </c>
      <c r="E48071" s="28">
        <v>734.31399999999996</v>
      </c>
    </row>
    <row r="48072" spans="4:5" x14ac:dyDescent="0.25">
      <c r="D48072" s="31">
        <v>-201.03100000000001</v>
      </c>
      <c r="E48072" s="28">
        <v>734.38099999999997</v>
      </c>
    </row>
    <row r="48073" spans="4:5" x14ac:dyDescent="0.25">
      <c r="D48073" s="31">
        <v>-201.01499999999999</v>
      </c>
      <c r="E48073" s="28">
        <v>734.44899999999996</v>
      </c>
    </row>
    <row r="48074" spans="4:5" x14ac:dyDescent="0.25">
      <c r="D48074" s="31">
        <v>-200.999</v>
      </c>
      <c r="E48074" s="28">
        <v>734.51700000000005</v>
      </c>
    </row>
    <row r="48075" spans="4:5" x14ac:dyDescent="0.25">
      <c r="D48075" s="31">
        <v>-200.983</v>
      </c>
      <c r="E48075" s="28">
        <v>734.58500000000004</v>
      </c>
    </row>
    <row r="48076" spans="4:5" x14ac:dyDescent="0.25">
      <c r="D48076" s="31">
        <v>-200.96700000000001</v>
      </c>
      <c r="E48076" s="28">
        <v>734.65200000000004</v>
      </c>
    </row>
    <row r="48077" spans="4:5" x14ac:dyDescent="0.25">
      <c r="D48077" s="31">
        <v>-200.95099999999999</v>
      </c>
      <c r="E48077" s="28">
        <v>734.72</v>
      </c>
    </row>
    <row r="48078" spans="4:5" x14ac:dyDescent="0.25">
      <c r="D48078" s="31">
        <v>-200.935</v>
      </c>
      <c r="E48078" s="28">
        <v>734.78700000000003</v>
      </c>
    </row>
    <row r="48079" spans="4:5" x14ac:dyDescent="0.25">
      <c r="D48079" s="31">
        <v>-200.91900000000001</v>
      </c>
      <c r="E48079" s="28">
        <v>734.85500000000002</v>
      </c>
    </row>
    <row r="48080" spans="4:5" x14ac:dyDescent="0.25">
      <c r="D48080" s="31">
        <v>-200.90299999999999</v>
      </c>
      <c r="E48080" s="28">
        <v>734.923</v>
      </c>
    </row>
    <row r="48081" spans="4:5" x14ac:dyDescent="0.25">
      <c r="D48081" s="31">
        <v>-200.887</v>
      </c>
      <c r="E48081" s="28">
        <v>734.99</v>
      </c>
    </row>
    <row r="48082" spans="4:5" x14ac:dyDescent="0.25">
      <c r="D48082" s="31">
        <v>-200.87100000000001</v>
      </c>
      <c r="E48082" s="28">
        <v>735.05799999999999</v>
      </c>
    </row>
    <row r="48083" spans="4:5" x14ac:dyDescent="0.25">
      <c r="D48083" s="31">
        <v>-200.85499999999999</v>
      </c>
      <c r="E48083" s="28">
        <v>735.125</v>
      </c>
    </row>
    <row r="48084" spans="4:5" x14ac:dyDescent="0.25">
      <c r="D48084" s="31">
        <v>-200.839</v>
      </c>
      <c r="E48084" s="28">
        <v>735.19299999999998</v>
      </c>
    </row>
    <row r="48085" spans="4:5" x14ac:dyDescent="0.25">
      <c r="D48085" s="31">
        <v>-200.82300000000001</v>
      </c>
      <c r="E48085" s="28">
        <v>735.26099999999997</v>
      </c>
    </row>
    <row r="48086" spans="4:5" x14ac:dyDescent="0.25">
      <c r="D48086" s="31">
        <v>-200.80699999999999</v>
      </c>
      <c r="E48086" s="28">
        <v>735.32799999999997</v>
      </c>
    </row>
    <row r="48087" spans="4:5" x14ac:dyDescent="0.25">
      <c r="D48087" s="31">
        <v>-200.791</v>
      </c>
      <c r="E48087" s="28">
        <v>735.39599999999996</v>
      </c>
    </row>
    <row r="48088" spans="4:5" x14ac:dyDescent="0.25">
      <c r="D48088" s="31">
        <v>-200.77500000000001</v>
      </c>
      <c r="E48088" s="28">
        <v>735.46299999999997</v>
      </c>
    </row>
    <row r="48089" spans="4:5" x14ac:dyDescent="0.25">
      <c r="D48089" s="31">
        <v>-200.75899999999999</v>
      </c>
      <c r="E48089" s="28">
        <v>735.53099999999995</v>
      </c>
    </row>
    <row r="48090" spans="4:5" x14ac:dyDescent="0.25">
      <c r="D48090" s="31">
        <v>-200.74299999999999</v>
      </c>
      <c r="E48090" s="28">
        <v>735.59799999999996</v>
      </c>
    </row>
    <row r="48091" spans="4:5" x14ac:dyDescent="0.25">
      <c r="D48091" s="31">
        <v>-200.727</v>
      </c>
      <c r="E48091" s="28">
        <v>735.66600000000005</v>
      </c>
    </row>
    <row r="48092" spans="4:5" x14ac:dyDescent="0.25">
      <c r="D48092" s="31">
        <v>-200.71100000000001</v>
      </c>
      <c r="E48092" s="28">
        <v>735.73299999999995</v>
      </c>
    </row>
    <row r="48093" spans="4:5" x14ac:dyDescent="0.25">
      <c r="D48093" s="31">
        <v>-200.69499999999999</v>
      </c>
      <c r="E48093" s="28">
        <v>735.80100000000004</v>
      </c>
    </row>
    <row r="48094" spans="4:5" x14ac:dyDescent="0.25">
      <c r="D48094" s="31">
        <v>-200.679</v>
      </c>
      <c r="E48094" s="28">
        <v>735.86800000000005</v>
      </c>
    </row>
    <row r="48095" spans="4:5" x14ac:dyDescent="0.25">
      <c r="D48095" s="31">
        <v>-200.66300000000001</v>
      </c>
      <c r="E48095" s="28">
        <v>735.93499999999995</v>
      </c>
    </row>
    <row r="48096" spans="4:5" x14ac:dyDescent="0.25">
      <c r="D48096" s="31">
        <v>-200.64699999999999</v>
      </c>
      <c r="E48096" s="28">
        <v>736.00300000000004</v>
      </c>
    </row>
    <row r="48097" spans="4:5" x14ac:dyDescent="0.25">
      <c r="D48097" s="31">
        <v>-200.631</v>
      </c>
      <c r="E48097" s="28">
        <v>736.07</v>
      </c>
    </row>
    <row r="48098" spans="4:5" x14ac:dyDescent="0.25">
      <c r="D48098" s="31">
        <v>-200.61500000000001</v>
      </c>
      <c r="E48098" s="28">
        <v>736.13800000000003</v>
      </c>
    </row>
    <row r="48099" spans="4:5" x14ac:dyDescent="0.25">
      <c r="D48099" s="31">
        <v>-200.59899999999999</v>
      </c>
      <c r="E48099" s="28">
        <v>736.20500000000004</v>
      </c>
    </row>
    <row r="48100" spans="4:5" x14ac:dyDescent="0.25">
      <c r="D48100" s="31">
        <v>-200.583</v>
      </c>
      <c r="E48100" s="28">
        <v>736.27200000000005</v>
      </c>
    </row>
    <row r="48101" spans="4:5" x14ac:dyDescent="0.25">
      <c r="D48101" s="31">
        <v>-200.56700000000001</v>
      </c>
      <c r="E48101" s="28">
        <v>736.34</v>
      </c>
    </row>
    <row r="48102" spans="4:5" x14ac:dyDescent="0.25">
      <c r="D48102" s="31">
        <v>-200.55099999999999</v>
      </c>
      <c r="E48102" s="28">
        <v>736.40700000000004</v>
      </c>
    </row>
    <row r="48103" spans="4:5" x14ac:dyDescent="0.25">
      <c r="D48103" s="31">
        <v>-200.535</v>
      </c>
      <c r="E48103" s="28">
        <v>736.47400000000005</v>
      </c>
    </row>
    <row r="48104" spans="4:5" x14ac:dyDescent="0.25">
      <c r="D48104" s="31">
        <v>-200.51900000000001</v>
      </c>
      <c r="E48104" s="28">
        <v>736.54200000000003</v>
      </c>
    </row>
    <row r="48105" spans="4:5" x14ac:dyDescent="0.25">
      <c r="D48105" s="31">
        <v>-200.50299999999999</v>
      </c>
      <c r="E48105" s="28">
        <v>736.60900000000004</v>
      </c>
    </row>
    <row r="48106" spans="4:5" x14ac:dyDescent="0.25">
      <c r="D48106" s="31">
        <v>-200.48699999999999</v>
      </c>
      <c r="E48106" s="28">
        <v>736.67600000000004</v>
      </c>
    </row>
    <row r="48107" spans="4:5" x14ac:dyDescent="0.25">
      <c r="D48107" s="31">
        <v>-200.471</v>
      </c>
      <c r="E48107" s="28">
        <v>736.74300000000005</v>
      </c>
    </row>
    <row r="48108" spans="4:5" x14ac:dyDescent="0.25">
      <c r="D48108" s="31">
        <v>-200.45500000000001</v>
      </c>
      <c r="E48108" s="28">
        <v>736.81100000000004</v>
      </c>
    </row>
    <row r="48109" spans="4:5" x14ac:dyDescent="0.25">
      <c r="D48109" s="31">
        <v>-200.43899999999999</v>
      </c>
      <c r="E48109" s="28">
        <v>736.87800000000004</v>
      </c>
    </row>
    <row r="48110" spans="4:5" x14ac:dyDescent="0.25">
      <c r="D48110" s="31">
        <v>-200.423</v>
      </c>
      <c r="E48110" s="28">
        <v>736.94500000000005</v>
      </c>
    </row>
    <row r="48111" spans="4:5" x14ac:dyDescent="0.25">
      <c r="D48111" s="31">
        <v>-200.40700000000001</v>
      </c>
      <c r="E48111" s="28">
        <v>737.01199999999994</v>
      </c>
    </row>
    <row r="48112" spans="4:5" x14ac:dyDescent="0.25">
      <c r="D48112" s="31">
        <v>-200.39099999999999</v>
      </c>
      <c r="E48112" s="28">
        <v>737.07899999999995</v>
      </c>
    </row>
    <row r="48113" spans="4:5" x14ac:dyDescent="0.25">
      <c r="D48113" s="31">
        <v>-200.375</v>
      </c>
      <c r="E48113" s="28">
        <v>737.14700000000005</v>
      </c>
    </row>
    <row r="48114" spans="4:5" x14ac:dyDescent="0.25">
      <c r="D48114" s="31">
        <v>-200.35900000000001</v>
      </c>
      <c r="E48114" s="28">
        <v>737.21400000000006</v>
      </c>
    </row>
    <row r="48115" spans="4:5" x14ac:dyDescent="0.25">
      <c r="D48115" s="31">
        <v>-200.34299999999999</v>
      </c>
      <c r="E48115" s="28">
        <v>737.28099999999995</v>
      </c>
    </row>
    <row r="48116" spans="4:5" x14ac:dyDescent="0.25">
      <c r="D48116" s="31">
        <v>-200.327</v>
      </c>
      <c r="E48116" s="28">
        <v>737.34799999999996</v>
      </c>
    </row>
    <row r="48117" spans="4:5" x14ac:dyDescent="0.25">
      <c r="D48117" s="31">
        <v>-200.31100000000001</v>
      </c>
      <c r="E48117" s="28">
        <v>737.41499999999996</v>
      </c>
    </row>
    <row r="48118" spans="4:5" x14ac:dyDescent="0.25">
      <c r="D48118" s="31">
        <v>-200.29499999999999</v>
      </c>
      <c r="E48118" s="28">
        <v>737.48199999999997</v>
      </c>
    </row>
    <row r="48119" spans="4:5" x14ac:dyDescent="0.25">
      <c r="D48119" s="31">
        <v>-200.279</v>
      </c>
      <c r="E48119" s="28">
        <v>737.55</v>
      </c>
    </row>
    <row r="48120" spans="4:5" x14ac:dyDescent="0.25">
      <c r="D48120" s="31">
        <v>-200.26300000000001</v>
      </c>
      <c r="E48120" s="28">
        <v>737.61699999999996</v>
      </c>
    </row>
    <row r="48121" spans="4:5" x14ac:dyDescent="0.25">
      <c r="D48121" s="31">
        <v>-200.24700000000001</v>
      </c>
      <c r="E48121" s="28">
        <v>737.68399999999997</v>
      </c>
    </row>
    <row r="48122" spans="4:5" x14ac:dyDescent="0.25">
      <c r="D48122" s="31">
        <v>-200.23099999999999</v>
      </c>
      <c r="E48122" s="28">
        <v>737.75099999999998</v>
      </c>
    </row>
    <row r="48123" spans="4:5" x14ac:dyDescent="0.25">
      <c r="D48123" s="31">
        <v>-200.215</v>
      </c>
      <c r="E48123" s="28">
        <v>737.81799999999998</v>
      </c>
    </row>
    <row r="48124" spans="4:5" x14ac:dyDescent="0.25">
      <c r="D48124" s="31">
        <v>-200.19900000000001</v>
      </c>
      <c r="E48124" s="28">
        <v>737.88499999999999</v>
      </c>
    </row>
    <row r="48125" spans="4:5" x14ac:dyDescent="0.25">
      <c r="D48125" s="31">
        <v>-200.18299999999999</v>
      </c>
      <c r="E48125" s="28">
        <v>737.952</v>
      </c>
    </row>
    <row r="48126" spans="4:5" x14ac:dyDescent="0.25">
      <c r="D48126" s="31">
        <v>-200.167</v>
      </c>
      <c r="E48126" s="28">
        <v>738.01900000000001</v>
      </c>
    </row>
    <row r="48127" spans="4:5" x14ac:dyDescent="0.25">
      <c r="D48127" s="31">
        <v>-200.15100000000001</v>
      </c>
      <c r="E48127" s="28">
        <v>738.08600000000001</v>
      </c>
    </row>
    <row r="48128" spans="4:5" x14ac:dyDescent="0.25">
      <c r="D48128" s="31">
        <v>-200.13499999999999</v>
      </c>
      <c r="E48128" s="28">
        <v>738.15300000000002</v>
      </c>
    </row>
    <row r="48129" spans="4:5" x14ac:dyDescent="0.25">
      <c r="D48129" s="31">
        <v>-200.119</v>
      </c>
      <c r="E48129" s="28">
        <v>738.22</v>
      </c>
    </row>
    <row r="48130" spans="4:5" x14ac:dyDescent="0.25">
      <c r="D48130" s="31">
        <v>-200.10300000000001</v>
      </c>
      <c r="E48130" s="28">
        <v>738.28700000000003</v>
      </c>
    </row>
    <row r="48131" spans="4:5" x14ac:dyDescent="0.25">
      <c r="D48131" s="31">
        <v>-200.08699999999999</v>
      </c>
      <c r="E48131" s="28">
        <v>738.35400000000004</v>
      </c>
    </row>
    <row r="48132" spans="4:5" x14ac:dyDescent="0.25">
      <c r="D48132" s="31">
        <v>-200.071</v>
      </c>
      <c r="E48132" s="28">
        <v>738.42100000000005</v>
      </c>
    </row>
    <row r="48133" spans="4:5" x14ac:dyDescent="0.25">
      <c r="D48133" s="31">
        <v>-200.05500000000001</v>
      </c>
      <c r="E48133" s="28">
        <v>738.48800000000006</v>
      </c>
    </row>
    <row r="48134" spans="4:5" x14ac:dyDescent="0.25">
      <c r="D48134" s="31">
        <v>-200.03899999999999</v>
      </c>
      <c r="E48134" s="28">
        <v>738.55399999999997</v>
      </c>
    </row>
    <row r="48135" spans="4:5" x14ac:dyDescent="0.25">
      <c r="D48135" s="31">
        <v>-200.023</v>
      </c>
      <c r="E48135" s="28">
        <v>738.62099999999998</v>
      </c>
    </row>
    <row r="48136" spans="4:5" x14ac:dyDescent="0.25">
      <c r="D48136" s="31">
        <v>-200.00700000000001</v>
      </c>
      <c r="E48136" s="28">
        <v>738.68799999999999</v>
      </c>
    </row>
    <row r="48137" spans="4:5" x14ac:dyDescent="0.25">
      <c r="D48137" s="31">
        <v>-199.99100000000001</v>
      </c>
      <c r="E48137" s="28">
        <v>738.755</v>
      </c>
    </row>
    <row r="48138" spans="4:5" x14ac:dyDescent="0.25">
      <c r="D48138" s="31">
        <v>-199.97499999999999</v>
      </c>
      <c r="E48138" s="28">
        <v>738.822</v>
      </c>
    </row>
    <row r="48139" spans="4:5" x14ac:dyDescent="0.25">
      <c r="D48139" s="31">
        <v>-199.959</v>
      </c>
      <c r="E48139" s="28">
        <v>738.88900000000001</v>
      </c>
    </row>
    <row r="48140" spans="4:5" x14ac:dyDescent="0.25">
      <c r="D48140" s="31">
        <v>-199.94300000000001</v>
      </c>
      <c r="E48140" s="28">
        <v>738.95600000000002</v>
      </c>
    </row>
    <row r="48141" spans="4:5" x14ac:dyDescent="0.25">
      <c r="D48141" s="31">
        <v>-199.92699999999999</v>
      </c>
      <c r="E48141" s="28">
        <v>739.02200000000005</v>
      </c>
    </row>
    <row r="48142" spans="4:5" x14ac:dyDescent="0.25">
      <c r="D48142" s="31">
        <v>-199.911</v>
      </c>
      <c r="E48142" s="28">
        <v>739.08900000000006</v>
      </c>
    </row>
    <row r="48143" spans="4:5" x14ac:dyDescent="0.25">
      <c r="D48143" s="31">
        <v>-199.89599999999999</v>
      </c>
      <c r="E48143" s="28">
        <v>739.15599999999995</v>
      </c>
    </row>
    <row r="48144" spans="4:5" x14ac:dyDescent="0.25">
      <c r="D48144" s="31">
        <v>-199.88</v>
      </c>
      <c r="E48144" s="28">
        <v>739.22299999999996</v>
      </c>
    </row>
    <row r="48145" spans="4:5" x14ac:dyDescent="0.25">
      <c r="D48145" s="31">
        <v>-199.864</v>
      </c>
      <c r="E48145" s="28">
        <v>739.29</v>
      </c>
    </row>
    <row r="48146" spans="4:5" x14ac:dyDescent="0.25">
      <c r="D48146" s="31">
        <v>-199.84800000000001</v>
      </c>
      <c r="E48146" s="28">
        <v>739.35599999999999</v>
      </c>
    </row>
    <row r="48147" spans="4:5" x14ac:dyDescent="0.25">
      <c r="D48147" s="31">
        <v>-199.83199999999999</v>
      </c>
      <c r="E48147" s="28">
        <v>739.423</v>
      </c>
    </row>
    <row r="48148" spans="4:5" x14ac:dyDescent="0.25">
      <c r="D48148" s="31">
        <v>-199.816</v>
      </c>
      <c r="E48148" s="28">
        <v>739.49</v>
      </c>
    </row>
    <row r="48149" spans="4:5" x14ac:dyDescent="0.25">
      <c r="D48149" s="31">
        <v>-199.8</v>
      </c>
      <c r="E48149" s="28">
        <v>739.55600000000004</v>
      </c>
    </row>
    <row r="48150" spans="4:5" x14ac:dyDescent="0.25">
      <c r="D48150" s="31">
        <v>-199.78399999999999</v>
      </c>
      <c r="E48150" s="28">
        <v>739.62300000000005</v>
      </c>
    </row>
    <row r="48151" spans="4:5" x14ac:dyDescent="0.25">
      <c r="D48151" s="31">
        <v>-199.768</v>
      </c>
      <c r="E48151" s="28">
        <v>739.69</v>
      </c>
    </row>
    <row r="48152" spans="4:5" x14ac:dyDescent="0.25">
      <c r="D48152" s="31">
        <v>-199.75200000000001</v>
      </c>
      <c r="E48152" s="28">
        <v>739.75699999999995</v>
      </c>
    </row>
    <row r="48153" spans="4:5" x14ac:dyDescent="0.25">
      <c r="D48153" s="31">
        <v>-199.73599999999999</v>
      </c>
      <c r="E48153" s="28">
        <v>739.82299999999998</v>
      </c>
    </row>
    <row r="48154" spans="4:5" x14ac:dyDescent="0.25">
      <c r="D48154" s="31">
        <v>-199.72</v>
      </c>
      <c r="E48154" s="28">
        <v>739.89</v>
      </c>
    </row>
    <row r="48155" spans="4:5" x14ac:dyDescent="0.25">
      <c r="D48155" s="31">
        <v>-199.70400000000001</v>
      </c>
      <c r="E48155" s="28">
        <v>739.95600000000002</v>
      </c>
    </row>
    <row r="48156" spans="4:5" x14ac:dyDescent="0.25">
      <c r="D48156" s="31">
        <v>-199.68799999999999</v>
      </c>
      <c r="E48156" s="28">
        <v>740.02300000000002</v>
      </c>
    </row>
    <row r="48157" spans="4:5" x14ac:dyDescent="0.25">
      <c r="D48157" s="31">
        <v>-199.672</v>
      </c>
      <c r="E48157" s="28">
        <v>740.09</v>
      </c>
    </row>
    <row r="48158" spans="4:5" x14ac:dyDescent="0.25">
      <c r="D48158" s="31">
        <v>-199.65600000000001</v>
      </c>
      <c r="E48158" s="28">
        <v>740.15599999999995</v>
      </c>
    </row>
    <row r="48159" spans="4:5" x14ac:dyDescent="0.25">
      <c r="D48159" s="31">
        <v>-199.64</v>
      </c>
      <c r="E48159" s="28">
        <v>740.22299999999996</v>
      </c>
    </row>
    <row r="48160" spans="4:5" x14ac:dyDescent="0.25">
      <c r="D48160" s="31">
        <v>-199.624</v>
      </c>
      <c r="E48160" s="28">
        <v>740.28899999999999</v>
      </c>
    </row>
    <row r="48161" spans="4:5" x14ac:dyDescent="0.25">
      <c r="D48161" s="31">
        <v>-199.608</v>
      </c>
      <c r="E48161" s="28">
        <v>740.35599999999999</v>
      </c>
    </row>
    <row r="48162" spans="4:5" x14ac:dyDescent="0.25">
      <c r="D48162" s="31">
        <v>-199.59200000000001</v>
      </c>
      <c r="E48162" s="28">
        <v>740.42200000000003</v>
      </c>
    </row>
    <row r="48163" spans="4:5" x14ac:dyDescent="0.25">
      <c r="D48163" s="31">
        <v>-199.57599999999999</v>
      </c>
      <c r="E48163" s="28">
        <v>740.48900000000003</v>
      </c>
    </row>
    <row r="48164" spans="4:5" x14ac:dyDescent="0.25">
      <c r="D48164" s="31">
        <v>-199.56</v>
      </c>
      <c r="E48164" s="28">
        <v>740.55499999999995</v>
      </c>
    </row>
    <row r="48165" spans="4:5" x14ac:dyDescent="0.25">
      <c r="D48165" s="31">
        <v>-199.54400000000001</v>
      </c>
      <c r="E48165" s="28">
        <v>740.62199999999996</v>
      </c>
    </row>
    <row r="48166" spans="4:5" x14ac:dyDescent="0.25">
      <c r="D48166" s="31">
        <v>-199.52799999999999</v>
      </c>
      <c r="E48166" s="28">
        <v>740.68899999999996</v>
      </c>
    </row>
    <row r="48167" spans="4:5" x14ac:dyDescent="0.25">
      <c r="D48167" s="31">
        <v>-199.512</v>
      </c>
      <c r="E48167" s="28">
        <v>740.755</v>
      </c>
    </row>
    <row r="48168" spans="4:5" x14ac:dyDescent="0.25">
      <c r="D48168" s="31">
        <v>-199.49600000000001</v>
      </c>
      <c r="E48168" s="28">
        <v>740.82100000000003</v>
      </c>
    </row>
    <row r="48169" spans="4:5" x14ac:dyDescent="0.25">
      <c r="D48169" s="31">
        <v>-199.48</v>
      </c>
      <c r="E48169" s="28">
        <v>740.88800000000003</v>
      </c>
    </row>
    <row r="48170" spans="4:5" x14ac:dyDescent="0.25">
      <c r="D48170" s="31">
        <v>-199.464</v>
      </c>
      <c r="E48170" s="28">
        <v>740.95399999999995</v>
      </c>
    </row>
    <row r="48171" spans="4:5" x14ac:dyDescent="0.25">
      <c r="D48171" s="31">
        <v>-199.44800000000001</v>
      </c>
      <c r="E48171" s="28">
        <v>741.02099999999996</v>
      </c>
    </row>
    <row r="48172" spans="4:5" x14ac:dyDescent="0.25">
      <c r="D48172" s="31">
        <v>-199.43199999999999</v>
      </c>
      <c r="E48172" s="28">
        <v>741.08699999999999</v>
      </c>
    </row>
    <row r="48173" spans="4:5" x14ac:dyDescent="0.25">
      <c r="D48173" s="31">
        <v>-199.416</v>
      </c>
      <c r="E48173" s="28">
        <v>741.15300000000002</v>
      </c>
    </row>
    <row r="48174" spans="4:5" x14ac:dyDescent="0.25">
      <c r="D48174" s="31">
        <v>-199.4</v>
      </c>
      <c r="E48174" s="28">
        <v>741.22</v>
      </c>
    </row>
    <row r="48175" spans="4:5" x14ac:dyDescent="0.25">
      <c r="D48175" s="31">
        <v>-199.38399999999999</v>
      </c>
      <c r="E48175" s="28">
        <v>741.28599999999994</v>
      </c>
    </row>
    <row r="48176" spans="4:5" x14ac:dyDescent="0.25">
      <c r="D48176" s="31">
        <v>-199.36799999999999</v>
      </c>
      <c r="E48176" s="28">
        <v>741.35299999999995</v>
      </c>
    </row>
    <row r="48177" spans="4:5" x14ac:dyDescent="0.25">
      <c r="D48177" s="31">
        <v>-199.352</v>
      </c>
      <c r="E48177" s="28">
        <v>741.41899999999998</v>
      </c>
    </row>
    <row r="48178" spans="4:5" x14ac:dyDescent="0.25">
      <c r="D48178" s="31">
        <v>-199.33600000000001</v>
      </c>
      <c r="E48178" s="28">
        <v>741.48500000000001</v>
      </c>
    </row>
    <row r="48179" spans="4:5" x14ac:dyDescent="0.25">
      <c r="D48179" s="31">
        <v>-199.32</v>
      </c>
      <c r="E48179" s="28">
        <v>741.55200000000002</v>
      </c>
    </row>
    <row r="48180" spans="4:5" x14ac:dyDescent="0.25">
      <c r="D48180" s="31">
        <v>-199.304</v>
      </c>
      <c r="E48180" s="28">
        <v>741.61800000000005</v>
      </c>
    </row>
    <row r="48181" spans="4:5" x14ac:dyDescent="0.25">
      <c r="D48181" s="31">
        <v>-199.28800000000001</v>
      </c>
      <c r="E48181" s="28">
        <v>741.68399999999997</v>
      </c>
    </row>
    <row r="48182" spans="4:5" x14ac:dyDescent="0.25">
      <c r="D48182" s="31">
        <v>-199.27199999999999</v>
      </c>
      <c r="E48182" s="28">
        <v>741.75</v>
      </c>
    </row>
    <row r="48183" spans="4:5" x14ac:dyDescent="0.25">
      <c r="D48183" s="31">
        <v>-199.256</v>
      </c>
      <c r="E48183" s="28">
        <v>741.81700000000001</v>
      </c>
    </row>
    <row r="48184" spans="4:5" x14ac:dyDescent="0.25">
      <c r="D48184" s="31">
        <v>-199.24</v>
      </c>
      <c r="E48184" s="28">
        <v>741.88300000000004</v>
      </c>
    </row>
    <row r="48185" spans="4:5" x14ac:dyDescent="0.25">
      <c r="D48185" s="31">
        <v>-199.22399999999999</v>
      </c>
      <c r="E48185" s="28">
        <v>741.94899999999996</v>
      </c>
    </row>
    <row r="48186" spans="4:5" x14ac:dyDescent="0.25">
      <c r="D48186" s="31">
        <v>-199.208</v>
      </c>
      <c r="E48186" s="28">
        <v>742.01499999999999</v>
      </c>
    </row>
    <row r="48187" spans="4:5" x14ac:dyDescent="0.25">
      <c r="D48187" s="31">
        <v>-199.19200000000001</v>
      </c>
      <c r="E48187" s="28">
        <v>742.08199999999999</v>
      </c>
    </row>
    <row r="48188" spans="4:5" x14ac:dyDescent="0.25">
      <c r="D48188" s="31">
        <v>-199.17599999999999</v>
      </c>
      <c r="E48188" s="28">
        <v>742.14800000000002</v>
      </c>
    </row>
    <row r="48189" spans="4:5" x14ac:dyDescent="0.25">
      <c r="D48189" s="31">
        <v>-199.16</v>
      </c>
      <c r="E48189" s="28">
        <v>742.21400000000006</v>
      </c>
    </row>
    <row r="48190" spans="4:5" x14ac:dyDescent="0.25">
      <c r="D48190" s="31">
        <v>-199.14400000000001</v>
      </c>
      <c r="E48190" s="28">
        <v>742.28</v>
      </c>
    </row>
    <row r="48191" spans="4:5" x14ac:dyDescent="0.25">
      <c r="D48191" s="31">
        <v>-199.12799999999999</v>
      </c>
      <c r="E48191" s="28">
        <v>742.346</v>
      </c>
    </row>
    <row r="48192" spans="4:5" x14ac:dyDescent="0.25">
      <c r="D48192" s="31">
        <v>-199.11199999999999</v>
      </c>
      <c r="E48192" s="28">
        <v>742.41200000000003</v>
      </c>
    </row>
    <row r="48193" spans="4:5" x14ac:dyDescent="0.25">
      <c r="D48193" s="31">
        <v>-199.096</v>
      </c>
      <c r="E48193" s="28">
        <v>742.47799999999995</v>
      </c>
    </row>
    <row r="48194" spans="4:5" x14ac:dyDescent="0.25">
      <c r="D48194" s="31">
        <v>-199.08</v>
      </c>
      <c r="E48194" s="28">
        <v>742.54399999999998</v>
      </c>
    </row>
    <row r="48195" spans="4:5" x14ac:dyDescent="0.25">
      <c r="D48195" s="31">
        <v>-199.06399999999999</v>
      </c>
      <c r="E48195" s="28">
        <v>742.61099999999999</v>
      </c>
    </row>
    <row r="48196" spans="4:5" x14ac:dyDescent="0.25">
      <c r="D48196" s="31">
        <v>-199.048</v>
      </c>
      <c r="E48196" s="28">
        <v>742.67700000000002</v>
      </c>
    </row>
    <row r="48197" spans="4:5" x14ac:dyDescent="0.25">
      <c r="D48197" s="31">
        <v>-199.03200000000001</v>
      </c>
      <c r="E48197" s="28">
        <v>742.74300000000005</v>
      </c>
    </row>
    <row r="48198" spans="4:5" x14ac:dyDescent="0.25">
      <c r="D48198" s="31">
        <v>-199.01599999999999</v>
      </c>
      <c r="E48198" s="28">
        <v>742.80899999999997</v>
      </c>
    </row>
    <row r="48199" spans="4:5" x14ac:dyDescent="0.25">
      <c r="D48199" s="31">
        <v>-199</v>
      </c>
      <c r="E48199" s="28">
        <v>742.875</v>
      </c>
    </row>
    <row r="48200" spans="4:5" x14ac:dyDescent="0.25">
      <c r="D48200" s="31">
        <v>-198.98400000000001</v>
      </c>
      <c r="E48200" s="28">
        <v>742.94100000000003</v>
      </c>
    </row>
    <row r="48201" spans="4:5" x14ac:dyDescent="0.25">
      <c r="D48201" s="31">
        <v>-198.96799999999999</v>
      </c>
      <c r="E48201" s="28">
        <v>743.00699999999995</v>
      </c>
    </row>
    <row r="48202" spans="4:5" x14ac:dyDescent="0.25">
      <c r="D48202" s="31">
        <v>-198.952</v>
      </c>
      <c r="E48202" s="28">
        <v>743.07299999999998</v>
      </c>
    </row>
    <row r="48203" spans="4:5" x14ac:dyDescent="0.25">
      <c r="D48203" s="31">
        <v>-198.93600000000001</v>
      </c>
      <c r="E48203" s="28">
        <v>743.13900000000001</v>
      </c>
    </row>
    <row r="48204" spans="4:5" x14ac:dyDescent="0.25">
      <c r="D48204" s="31">
        <v>-198.92</v>
      </c>
      <c r="E48204" s="28">
        <v>743.20500000000004</v>
      </c>
    </row>
    <row r="48205" spans="4:5" x14ac:dyDescent="0.25">
      <c r="D48205" s="31">
        <v>-198.904</v>
      </c>
      <c r="E48205" s="28">
        <v>743.27099999999996</v>
      </c>
    </row>
    <row r="48206" spans="4:5" x14ac:dyDescent="0.25">
      <c r="D48206" s="31">
        <v>-198.88800000000001</v>
      </c>
      <c r="E48206" s="28">
        <v>743.33699999999999</v>
      </c>
    </row>
    <row r="48207" spans="4:5" x14ac:dyDescent="0.25">
      <c r="D48207" s="31">
        <v>-198.87200000000001</v>
      </c>
      <c r="E48207" s="28">
        <v>743.40300000000002</v>
      </c>
    </row>
    <row r="48208" spans="4:5" x14ac:dyDescent="0.25">
      <c r="D48208" s="31">
        <v>-198.85599999999999</v>
      </c>
      <c r="E48208" s="28">
        <v>743.46900000000005</v>
      </c>
    </row>
    <row r="48209" spans="4:5" x14ac:dyDescent="0.25">
      <c r="D48209" s="31">
        <v>-198.84</v>
      </c>
      <c r="E48209" s="28">
        <v>743.53399999999999</v>
      </c>
    </row>
    <row r="48210" spans="4:5" x14ac:dyDescent="0.25">
      <c r="D48210" s="31">
        <v>-198.82400000000001</v>
      </c>
      <c r="E48210" s="28">
        <v>743.6</v>
      </c>
    </row>
    <row r="48211" spans="4:5" x14ac:dyDescent="0.25">
      <c r="D48211" s="31">
        <v>-198.80799999999999</v>
      </c>
      <c r="E48211" s="28">
        <v>743.66600000000005</v>
      </c>
    </row>
    <row r="48212" spans="4:5" x14ac:dyDescent="0.25">
      <c r="D48212" s="31">
        <v>-198.792</v>
      </c>
      <c r="E48212" s="28">
        <v>743.73199999999997</v>
      </c>
    </row>
    <row r="48213" spans="4:5" x14ac:dyDescent="0.25">
      <c r="D48213" s="31">
        <v>-198.77600000000001</v>
      </c>
      <c r="E48213" s="28">
        <v>743.798</v>
      </c>
    </row>
    <row r="48214" spans="4:5" x14ac:dyDescent="0.25">
      <c r="D48214" s="31">
        <v>-198.76</v>
      </c>
      <c r="E48214" s="28">
        <v>743.86400000000003</v>
      </c>
    </row>
    <row r="48215" spans="4:5" x14ac:dyDescent="0.25">
      <c r="D48215" s="31">
        <v>-198.744</v>
      </c>
      <c r="E48215" s="28">
        <v>743.92899999999997</v>
      </c>
    </row>
    <row r="48216" spans="4:5" x14ac:dyDescent="0.25">
      <c r="D48216" s="31">
        <v>-198.72800000000001</v>
      </c>
      <c r="E48216" s="28">
        <v>743.995</v>
      </c>
    </row>
    <row r="48217" spans="4:5" x14ac:dyDescent="0.25">
      <c r="D48217" s="31">
        <v>-198.71199999999999</v>
      </c>
      <c r="E48217" s="28">
        <v>744.06100000000004</v>
      </c>
    </row>
    <row r="48218" spans="4:5" x14ac:dyDescent="0.25">
      <c r="D48218" s="31">
        <v>-198.696</v>
      </c>
      <c r="E48218" s="28">
        <v>744.12699999999995</v>
      </c>
    </row>
    <row r="48219" spans="4:5" x14ac:dyDescent="0.25">
      <c r="D48219" s="31">
        <v>-198.68</v>
      </c>
      <c r="E48219" s="28">
        <v>744.19299999999998</v>
      </c>
    </row>
    <row r="48220" spans="4:5" x14ac:dyDescent="0.25">
      <c r="D48220" s="31">
        <v>-198.66399999999999</v>
      </c>
      <c r="E48220" s="28">
        <v>744.25800000000004</v>
      </c>
    </row>
    <row r="48221" spans="4:5" x14ac:dyDescent="0.25">
      <c r="D48221" s="31">
        <v>-198.648</v>
      </c>
      <c r="E48221" s="28">
        <v>744.32399999999996</v>
      </c>
    </row>
    <row r="48222" spans="4:5" x14ac:dyDescent="0.25">
      <c r="D48222" s="31">
        <v>-198.63200000000001</v>
      </c>
      <c r="E48222" s="28">
        <v>744.39</v>
      </c>
    </row>
    <row r="48223" spans="4:5" x14ac:dyDescent="0.25">
      <c r="D48223" s="31">
        <v>-198.61600000000001</v>
      </c>
      <c r="E48223" s="28">
        <v>744.45500000000004</v>
      </c>
    </row>
    <row r="48224" spans="4:5" x14ac:dyDescent="0.25">
      <c r="D48224" s="31">
        <v>-198.6</v>
      </c>
      <c r="E48224" s="28">
        <v>744.52099999999996</v>
      </c>
    </row>
    <row r="48225" spans="4:5" x14ac:dyDescent="0.25">
      <c r="D48225" s="31">
        <v>-198.584</v>
      </c>
      <c r="E48225" s="28">
        <v>744.58699999999999</v>
      </c>
    </row>
    <row r="48226" spans="4:5" x14ac:dyDescent="0.25">
      <c r="D48226" s="31">
        <v>-198.56800000000001</v>
      </c>
      <c r="E48226" s="28">
        <v>744.65300000000002</v>
      </c>
    </row>
    <row r="48227" spans="4:5" x14ac:dyDescent="0.25">
      <c r="D48227" s="31">
        <v>-198.55199999999999</v>
      </c>
      <c r="E48227" s="28">
        <v>744.71799999999996</v>
      </c>
    </row>
    <row r="48228" spans="4:5" x14ac:dyDescent="0.25">
      <c r="D48228" s="31">
        <v>-198.536</v>
      </c>
      <c r="E48228" s="28">
        <v>744.78399999999999</v>
      </c>
    </row>
    <row r="48229" spans="4:5" x14ac:dyDescent="0.25">
      <c r="D48229" s="31">
        <v>-198.52</v>
      </c>
      <c r="E48229" s="28">
        <v>744.84900000000005</v>
      </c>
    </row>
    <row r="48230" spans="4:5" x14ac:dyDescent="0.25">
      <c r="D48230" s="31">
        <v>-198.50399999999999</v>
      </c>
      <c r="E48230" s="28">
        <v>744.91499999999996</v>
      </c>
    </row>
    <row r="48231" spans="4:5" x14ac:dyDescent="0.25">
      <c r="D48231" s="31">
        <v>-198.488</v>
      </c>
      <c r="E48231" s="28">
        <v>744.98099999999999</v>
      </c>
    </row>
    <row r="48232" spans="4:5" x14ac:dyDescent="0.25">
      <c r="D48232" s="31">
        <v>-198.47200000000001</v>
      </c>
      <c r="E48232" s="28">
        <v>745.04600000000005</v>
      </c>
    </row>
    <row r="48233" spans="4:5" x14ac:dyDescent="0.25">
      <c r="D48233" s="31">
        <v>-198.45599999999999</v>
      </c>
      <c r="E48233" s="28">
        <v>745.11199999999997</v>
      </c>
    </row>
    <row r="48234" spans="4:5" x14ac:dyDescent="0.25">
      <c r="D48234" s="31">
        <v>-198.44</v>
      </c>
      <c r="E48234" s="28">
        <v>745.17700000000002</v>
      </c>
    </row>
    <row r="48235" spans="4:5" x14ac:dyDescent="0.25">
      <c r="D48235" s="31">
        <v>-198.42400000000001</v>
      </c>
      <c r="E48235" s="28">
        <v>745.24300000000005</v>
      </c>
    </row>
    <row r="48236" spans="4:5" x14ac:dyDescent="0.25">
      <c r="D48236" s="31">
        <v>-198.40799999999999</v>
      </c>
      <c r="E48236" s="28">
        <v>745.30799999999999</v>
      </c>
    </row>
    <row r="48237" spans="4:5" x14ac:dyDescent="0.25">
      <c r="D48237" s="31">
        <v>-198.392</v>
      </c>
      <c r="E48237" s="28">
        <v>745.37400000000002</v>
      </c>
    </row>
    <row r="48238" spans="4:5" x14ac:dyDescent="0.25">
      <c r="D48238" s="31">
        <v>-198.376</v>
      </c>
      <c r="E48238" s="28">
        <v>745.43899999999996</v>
      </c>
    </row>
    <row r="48239" spans="4:5" x14ac:dyDescent="0.25">
      <c r="D48239" s="31">
        <v>-198.36</v>
      </c>
      <c r="E48239" s="28">
        <v>745.505</v>
      </c>
    </row>
    <row r="48240" spans="4:5" x14ac:dyDescent="0.25">
      <c r="D48240" s="31">
        <v>-198.34399999999999</v>
      </c>
      <c r="E48240" s="28">
        <v>745.57</v>
      </c>
    </row>
    <row r="48241" spans="4:5" x14ac:dyDescent="0.25">
      <c r="D48241" s="31">
        <v>-198.328</v>
      </c>
      <c r="E48241" s="28">
        <v>745.63599999999997</v>
      </c>
    </row>
    <row r="48242" spans="4:5" x14ac:dyDescent="0.25">
      <c r="D48242" s="31">
        <v>-198.31200000000001</v>
      </c>
      <c r="E48242" s="28">
        <v>745.70100000000002</v>
      </c>
    </row>
    <row r="48243" spans="4:5" x14ac:dyDescent="0.25">
      <c r="D48243" s="31">
        <v>-198.29599999999999</v>
      </c>
      <c r="E48243" s="28">
        <v>745.76700000000005</v>
      </c>
    </row>
    <row r="48244" spans="4:5" x14ac:dyDescent="0.25">
      <c r="D48244" s="31">
        <v>-198.28</v>
      </c>
      <c r="E48244" s="28">
        <v>745.83199999999999</v>
      </c>
    </row>
    <row r="48245" spans="4:5" x14ac:dyDescent="0.25">
      <c r="D48245" s="31">
        <v>-198.26400000000001</v>
      </c>
      <c r="E48245" s="28">
        <v>745.89800000000002</v>
      </c>
    </row>
    <row r="48246" spans="4:5" x14ac:dyDescent="0.25">
      <c r="D48246" s="31">
        <v>-198.24799999999999</v>
      </c>
      <c r="E48246" s="28">
        <v>745.96299999999997</v>
      </c>
    </row>
    <row r="48247" spans="4:5" x14ac:dyDescent="0.25">
      <c r="D48247" s="31">
        <v>-198.232</v>
      </c>
      <c r="E48247" s="28">
        <v>746.02800000000002</v>
      </c>
    </row>
    <row r="48248" spans="4:5" x14ac:dyDescent="0.25">
      <c r="D48248" s="31">
        <v>-198.21600000000001</v>
      </c>
      <c r="E48248" s="28">
        <v>746.09400000000005</v>
      </c>
    </row>
    <row r="48249" spans="4:5" x14ac:dyDescent="0.25">
      <c r="D48249" s="31">
        <v>-198.2</v>
      </c>
      <c r="E48249" s="28">
        <v>746.15899999999999</v>
      </c>
    </row>
    <row r="48250" spans="4:5" x14ac:dyDescent="0.25">
      <c r="D48250" s="31">
        <v>-198.184</v>
      </c>
      <c r="E48250" s="28">
        <v>746.22400000000005</v>
      </c>
    </row>
    <row r="48251" spans="4:5" x14ac:dyDescent="0.25">
      <c r="D48251" s="31">
        <v>-198.16800000000001</v>
      </c>
      <c r="E48251" s="28">
        <v>746.29</v>
      </c>
    </row>
    <row r="48252" spans="4:5" x14ac:dyDescent="0.25">
      <c r="D48252" s="31">
        <v>-198.15199999999999</v>
      </c>
      <c r="E48252" s="28">
        <v>746.35500000000002</v>
      </c>
    </row>
    <row r="48253" spans="4:5" x14ac:dyDescent="0.25">
      <c r="D48253" s="31">
        <v>-198.136</v>
      </c>
      <c r="E48253" s="28">
        <v>746.42</v>
      </c>
    </row>
    <row r="48254" spans="4:5" x14ac:dyDescent="0.25">
      <c r="D48254" s="31">
        <v>-198.12</v>
      </c>
      <c r="E48254" s="28">
        <v>746.48599999999999</v>
      </c>
    </row>
    <row r="48255" spans="4:5" x14ac:dyDescent="0.25">
      <c r="D48255" s="31">
        <v>-198.10400000000001</v>
      </c>
      <c r="E48255" s="28">
        <v>746.55100000000004</v>
      </c>
    </row>
    <row r="48256" spans="4:5" x14ac:dyDescent="0.25">
      <c r="D48256" s="31">
        <v>-198.089</v>
      </c>
      <c r="E48256" s="28">
        <v>746.61599999999999</v>
      </c>
    </row>
    <row r="48257" spans="4:5" x14ac:dyDescent="0.25">
      <c r="D48257" s="31">
        <v>-198.07300000000001</v>
      </c>
      <c r="E48257" s="28">
        <v>746.68100000000004</v>
      </c>
    </row>
    <row r="48258" spans="4:5" x14ac:dyDescent="0.25">
      <c r="D48258" s="31">
        <v>-198.05699999999999</v>
      </c>
      <c r="E48258" s="28">
        <v>746.74699999999996</v>
      </c>
    </row>
    <row r="48259" spans="4:5" x14ac:dyDescent="0.25">
      <c r="D48259" s="31">
        <v>-198.041</v>
      </c>
      <c r="E48259" s="28">
        <v>746.81200000000001</v>
      </c>
    </row>
    <row r="48260" spans="4:5" x14ac:dyDescent="0.25">
      <c r="D48260" s="31">
        <v>-198.02500000000001</v>
      </c>
      <c r="E48260" s="28">
        <v>746.87699999999995</v>
      </c>
    </row>
    <row r="48261" spans="4:5" x14ac:dyDescent="0.25">
      <c r="D48261" s="31">
        <v>-198.00899999999999</v>
      </c>
      <c r="E48261" s="28">
        <v>746.94200000000001</v>
      </c>
    </row>
    <row r="48262" spans="4:5" x14ac:dyDescent="0.25">
      <c r="D48262" s="31">
        <v>-197.99299999999999</v>
      </c>
      <c r="E48262" s="28">
        <v>747.00699999999995</v>
      </c>
    </row>
    <row r="48263" spans="4:5" x14ac:dyDescent="0.25">
      <c r="D48263" s="31">
        <v>-197.977</v>
      </c>
      <c r="E48263" s="28">
        <v>747.07299999999998</v>
      </c>
    </row>
    <row r="48264" spans="4:5" x14ac:dyDescent="0.25">
      <c r="D48264" s="31">
        <v>-197.96100000000001</v>
      </c>
      <c r="E48264" s="28">
        <v>747.13800000000003</v>
      </c>
    </row>
    <row r="48265" spans="4:5" x14ac:dyDescent="0.25">
      <c r="D48265" s="31">
        <v>-197.94499999999999</v>
      </c>
      <c r="E48265" s="28">
        <v>747.20299999999997</v>
      </c>
    </row>
    <row r="48266" spans="4:5" x14ac:dyDescent="0.25">
      <c r="D48266" s="31">
        <v>-197.929</v>
      </c>
      <c r="E48266" s="28">
        <v>747.26800000000003</v>
      </c>
    </row>
    <row r="48267" spans="4:5" x14ac:dyDescent="0.25">
      <c r="D48267" s="31">
        <v>-197.91300000000001</v>
      </c>
      <c r="E48267" s="28">
        <v>747.33299999999997</v>
      </c>
    </row>
    <row r="48268" spans="4:5" x14ac:dyDescent="0.25">
      <c r="D48268" s="31">
        <v>-197.89699999999999</v>
      </c>
      <c r="E48268" s="28">
        <v>747.39800000000002</v>
      </c>
    </row>
    <row r="48269" spans="4:5" x14ac:dyDescent="0.25">
      <c r="D48269" s="31">
        <v>-197.881</v>
      </c>
      <c r="E48269" s="28">
        <v>747.46299999999997</v>
      </c>
    </row>
    <row r="48270" spans="4:5" x14ac:dyDescent="0.25">
      <c r="D48270" s="31">
        <v>-197.86500000000001</v>
      </c>
      <c r="E48270" s="28">
        <v>747.52800000000002</v>
      </c>
    </row>
    <row r="48271" spans="4:5" x14ac:dyDescent="0.25">
      <c r="D48271" s="31">
        <v>-197.84899999999999</v>
      </c>
      <c r="E48271" s="28">
        <v>747.59299999999996</v>
      </c>
    </row>
    <row r="48272" spans="4:5" x14ac:dyDescent="0.25">
      <c r="D48272" s="31">
        <v>-197.833</v>
      </c>
      <c r="E48272" s="28">
        <v>747.65800000000002</v>
      </c>
    </row>
    <row r="48273" spans="4:5" x14ac:dyDescent="0.25">
      <c r="D48273" s="31">
        <v>-197.81700000000001</v>
      </c>
      <c r="E48273" s="28">
        <v>747.72299999999996</v>
      </c>
    </row>
    <row r="48274" spans="4:5" x14ac:dyDescent="0.25">
      <c r="D48274" s="31">
        <v>-197.80099999999999</v>
      </c>
      <c r="E48274" s="28">
        <v>747.78800000000001</v>
      </c>
    </row>
    <row r="48275" spans="4:5" x14ac:dyDescent="0.25">
      <c r="D48275" s="31">
        <v>-197.785</v>
      </c>
      <c r="E48275" s="28">
        <v>747.85299999999995</v>
      </c>
    </row>
    <row r="48276" spans="4:5" x14ac:dyDescent="0.25">
      <c r="D48276" s="31">
        <v>-197.76900000000001</v>
      </c>
      <c r="E48276" s="28">
        <v>747.91800000000001</v>
      </c>
    </row>
    <row r="48277" spans="4:5" x14ac:dyDescent="0.25">
      <c r="D48277" s="31">
        <v>-197.75299999999999</v>
      </c>
      <c r="E48277" s="28">
        <v>747.98299999999995</v>
      </c>
    </row>
    <row r="48278" spans="4:5" x14ac:dyDescent="0.25">
      <c r="D48278" s="31">
        <v>-197.73699999999999</v>
      </c>
      <c r="E48278" s="28">
        <v>748.048</v>
      </c>
    </row>
    <row r="48279" spans="4:5" x14ac:dyDescent="0.25">
      <c r="D48279" s="31">
        <v>-197.721</v>
      </c>
      <c r="E48279" s="28">
        <v>748.11300000000006</v>
      </c>
    </row>
    <row r="48280" spans="4:5" x14ac:dyDescent="0.25">
      <c r="D48280" s="31">
        <v>-197.70500000000001</v>
      </c>
      <c r="E48280" s="28">
        <v>748.178</v>
      </c>
    </row>
    <row r="48281" spans="4:5" x14ac:dyDescent="0.25">
      <c r="D48281" s="31">
        <v>-197.68899999999999</v>
      </c>
      <c r="E48281" s="28">
        <v>748.24300000000005</v>
      </c>
    </row>
    <row r="48282" spans="4:5" x14ac:dyDescent="0.25">
      <c r="D48282" s="31">
        <v>-197.673</v>
      </c>
      <c r="E48282" s="28">
        <v>748.30799999999999</v>
      </c>
    </row>
    <row r="48283" spans="4:5" x14ac:dyDescent="0.25">
      <c r="D48283" s="31">
        <v>-197.65700000000001</v>
      </c>
      <c r="E48283" s="28">
        <v>748.37199999999996</v>
      </c>
    </row>
    <row r="48284" spans="4:5" x14ac:dyDescent="0.25">
      <c r="D48284" s="31">
        <v>-197.64099999999999</v>
      </c>
      <c r="E48284" s="28">
        <v>748.43700000000001</v>
      </c>
    </row>
    <row r="48285" spans="4:5" x14ac:dyDescent="0.25">
      <c r="D48285" s="31">
        <v>-197.625</v>
      </c>
      <c r="E48285" s="28">
        <v>748.50199999999995</v>
      </c>
    </row>
    <row r="48286" spans="4:5" x14ac:dyDescent="0.25">
      <c r="D48286" s="31">
        <v>-197.60900000000001</v>
      </c>
      <c r="E48286" s="28">
        <v>748.56700000000001</v>
      </c>
    </row>
    <row r="48287" spans="4:5" x14ac:dyDescent="0.25">
      <c r="D48287" s="31">
        <v>-197.59299999999999</v>
      </c>
      <c r="E48287" s="28">
        <v>748.63199999999995</v>
      </c>
    </row>
    <row r="48288" spans="4:5" x14ac:dyDescent="0.25">
      <c r="D48288" s="31">
        <v>-197.577</v>
      </c>
      <c r="E48288" s="28">
        <v>748.697</v>
      </c>
    </row>
    <row r="48289" spans="4:5" x14ac:dyDescent="0.25">
      <c r="D48289" s="31">
        <v>-197.56100000000001</v>
      </c>
      <c r="E48289" s="28">
        <v>748.76099999999997</v>
      </c>
    </row>
    <row r="48290" spans="4:5" x14ac:dyDescent="0.25">
      <c r="D48290" s="31">
        <v>-197.54499999999999</v>
      </c>
      <c r="E48290" s="28">
        <v>748.82600000000002</v>
      </c>
    </row>
    <row r="48291" spans="4:5" x14ac:dyDescent="0.25">
      <c r="D48291" s="31">
        <v>-197.529</v>
      </c>
      <c r="E48291" s="28">
        <v>748.89099999999996</v>
      </c>
    </row>
    <row r="48292" spans="4:5" x14ac:dyDescent="0.25">
      <c r="D48292" s="31">
        <v>-197.51300000000001</v>
      </c>
      <c r="E48292" s="28">
        <v>748.95600000000002</v>
      </c>
    </row>
    <row r="48293" spans="4:5" x14ac:dyDescent="0.25">
      <c r="D48293" s="31">
        <v>-197.49700000000001</v>
      </c>
      <c r="E48293" s="28">
        <v>749.02</v>
      </c>
    </row>
    <row r="48294" spans="4:5" x14ac:dyDescent="0.25">
      <c r="D48294" s="31">
        <v>-197.48099999999999</v>
      </c>
      <c r="E48294" s="28">
        <v>749.08500000000004</v>
      </c>
    </row>
    <row r="48295" spans="4:5" x14ac:dyDescent="0.25">
      <c r="D48295" s="31">
        <v>-197.465</v>
      </c>
      <c r="E48295" s="28">
        <v>749.15</v>
      </c>
    </row>
    <row r="48296" spans="4:5" x14ac:dyDescent="0.25">
      <c r="D48296" s="31">
        <v>-197.44900000000001</v>
      </c>
      <c r="E48296" s="28">
        <v>749.21500000000003</v>
      </c>
    </row>
    <row r="48297" spans="4:5" x14ac:dyDescent="0.25">
      <c r="D48297" s="31">
        <v>-197.43299999999999</v>
      </c>
      <c r="E48297" s="28">
        <v>749.279</v>
      </c>
    </row>
    <row r="48298" spans="4:5" x14ac:dyDescent="0.25">
      <c r="D48298" s="31">
        <v>-197.417</v>
      </c>
      <c r="E48298" s="28">
        <v>749.34400000000005</v>
      </c>
    </row>
    <row r="48299" spans="4:5" x14ac:dyDescent="0.25">
      <c r="D48299" s="31">
        <v>-197.40100000000001</v>
      </c>
      <c r="E48299" s="28">
        <v>749.40899999999999</v>
      </c>
    </row>
    <row r="48300" spans="4:5" x14ac:dyDescent="0.25">
      <c r="D48300" s="31">
        <v>-197.38499999999999</v>
      </c>
      <c r="E48300" s="28">
        <v>749.47299999999996</v>
      </c>
    </row>
    <row r="48301" spans="4:5" x14ac:dyDescent="0.25">
      <c r="D48301" s="31">
        <v>-197.369</v>
      </c>
      <c r="E48301" s="28">
        <v>749.53800000000001</v>
      </c>
    </row>
    <row r="48302" spans="4:5" x14ac:dyDescent="0.25">
      <c r="D48302" s="31">
        <v>-197.35300000000001</v>
      </c>
      <c r="E48302" s="28">
        <v>749.60199999999998</v>
      </c>
    </row>
    <row r="48303" spans="4:5" x14ac:dyDescent="0.25">
      <c r="D48303" s="31">
        <v>-197.33699999999999</v>
      </c>
      <c r="E48303" s="28">
        <v>749.66700000000003</v>
      </c>
    </row>
    <row r="48304" spans="4:5" x14ac:dyDescent="0.25">
      <c r="D48304" s="31">
        <v>-197.321</v>
      </c>
      <c r="E48304" s="28">
        <v>749.73099999999999</v>
      </c>
    </row>
    <row r="48305" spans="4:5" x14ac:dyDescent="0.25">
      <c r="D48305" s="31">
        <v>-197.30500000000001</v>
      </c>
      <c r="E48305" s="28">
        <v>749.79600000000005</v>
      </c>
    </row>
    <row r="48306" spans="4:5" x14ac:dyDescent="0.25">
      <c r="D48306" s="31">
        <v>-197.28899999999999</v>
      </c>
      <c r="E48306" s="28">
        <v>749.86099999999999</v>
      </c>
    </row>
    <row r="48307" spans="4:5" x14ac:dyDescent="0.25">
      <c r="D48307" s="31">
        <v>-197.273</v>
      </c>
      <c r="E48307" s="28">
        <v>749.92499999999995</v>
      </c>
    </row>
    <row r="48308" spans="4:5" x14ac:dyDescent="0.25">
      <c r="D48308" s="31">
        <v>-197.25700000000001</v>
      </c>
      <c r="E48308" s="28">
        <v>749.99</v>
      </c>
    </row>
    <row r="48309" spans="4:5" x14ac:dyDescent="0.25">
      <c r="D48309" s="31">
        <v>-197.24100000000001</v>
      </c>
      <c r="E48309" s="28">
        <v>750.05399999999997</v>
      </c>
    </row>
    <row r="48310" spans="4:5" x14ac:dyDescent="0.25">
      <c r="D48310" s="31">
        <v>-197.22499999999999</v>
      </c>
      <c r="E48310" s="28">
        <v>750.11900000000003</v>
      </c>
    </row>
    <row r="48311" spans="4:5" x14ac:dyDescent="0.25">
      <c r="D48311" s="31">
        <v>-197.209</v>
      </c>
      <c r="E48311" s="28">
        <v>750.18299999999999</v>
      </c>
    </row>
    <row r="48312" spans="4:5" x14ac:dyDescent="0.25">
      <c r="D48312" s="31">
        <v>-197.19300000000001</v>
      </c>
      <c r="E48312" s="28">
        <v>750.24800000000005</v>
      </c>
    </row>
    <row r="48313" spans="4:5" x14ac:dyDescent="0.25">
      <c r="D48313" s="31">
        <v>-197.17699999999999</v>
      </c>
      <c r="E48313" s="28">
        <v>750.31200000000001</v>
      </c>
    </row>
    <row r="48314" spans="4:5" x14ac:dyDescent="0.25">
      <c r="D48314" s="31">
        <v>-197.161</v>
      </c>
      <c r="E48314" s="28">
        <v>750.37599999999998</v>
      </c>
    </row>
    <row r="48315" spans="4:5" x14ac:dyDescent="0.25">
      <c r="D48315" s="31">
        <v>-197.14500000000001</v>
      </c>
      <c r="E48315" s="28">
        <v>750.44100000000003</v>
      </c>
    </row>
    <row r="48316" spans="4:5" x14ac:dyDescent="0.25">
      <c r="D48316" s="31">
        <v>-197.12899999999999</v>
      </c>
      <c r="E48316" s="28">
        <v>750.505</v>
      </c>
    </row>
    <row r="48317" spans="4:5" x14ac:dyDescent="0.25">
      <c r="D48317" s="31">
        <v>-197.113</v>
      </c>
      <c r="E48317" s="28">
        <v>750.57</v>
      </c>
    </row>
    <row r="48318" spans="4:5" x14ac:dyDescent="0.25">
      <c r="D48318" s="31">
        <v>-197.09700000000001</v>
      </c>
      <c r="E48318" s="28">
        <v>750.63400000000001</v>
      </c>
    </row>
    <row r="48319" spans="4:5" x14ac:dyDescent="0.25">
      <c r="D48319" s="31">
        <v>-197.08099999999999</v>
      </c>
      <c r="E48319" s="28">
        <v>750.69799999999998</v>
      </c>
    </row>
    <row r="48320" spans="4:5" x14ac:dyDescent="0.25">
      <c r="D48320" s="31">
        <v>-197.065</v>
      </c>
      <c r="E48320" s="28">
        <v>750.76300000000003</v>
      </c>
    </row>
    <row r="48321" spans="4:5" x14ac:dyDescent="0.25">
      <c r="D48321" s="31">
        <v>-197.04900000000001</v>
      </c>
      <c r="E48321" s="28">
        <v>750.827</v>
      </c>
    </row>
    <row r="48322" spans="4:5" x14ac:dyDescent="0.25">
      <c r="D48322" s="31">
        <v>-197.03299999999999</v>
      </c>
      <c r="E48322" s="28">
        <v>750.89099999999996</v>
      </c>
    </row>
    <row r="48323" spans="4:5" x14ac:dyDescent="0.25">
      <c r="D48323" s="31">
        <v>-197.017</v>
      </c>
      <c r="E48323" s="28">
        <v>750.95600000000002</v>
      </c>
    </row>
    <row r="48324" spans="4:5" x14ac:dyDescent="0.25">
      <c r="D48324" s="31">
        <v>-197.001</v>
      </c>
      <c r="E48324" s="28">
        <v>751.02</v>
      </c>
    </row>
    <row r="48325" spans="4:5" x14ac:dyDescent="0.25">
      <c r="D48325" s="31">
        <v>-196.98500000000001</v>
      </c>
      <c r="E48325" s="28">
        <v>751.08399999999995</v>
      </c>
    </row>
    <row r="48326" spans="4:5" x14ac:dyDescent="0.25">
      <c r="D48326" s="31">
        <v>-196.96899999999999</v>
      </c>
      <c r="E48326" s="28">
        <v>751.149</v>
      </c>
    </row>
    <row r="48327" spans="4:5" x14ac:dyDescent="0.25">
      <c r="D48327" s="31">
        <v>-196.953</v>
      </c>
      <c r="E48327" s="28">
        <v>751.21299999999997</v>
      </c>
    </row>
    <row r="48328" spans="4:5" x14ac:dyDescent="0.25">
      <c r="D48328" s="31">
        <v>-196.93700000000001</v>
      </c>
      <c r="E48328" s="28">
        <v>751.27700000000004</v>
      </c>
    </row>
    <row r="48329" spans="4:5" x14ac:dyDescent="0.25">
      <c r="D48329" s="31">
        <v>-196.92099999999999</v>
      </c>
      <c r="E48329" s="28">
        <v>751.34100000000001</v>
      </c>
    </row>
    <row r="48330" spans="4:5" x14ac:dyDescent="0.25">
      <c r="D48330" s="31">
        <v>-196.905</v>
      </c>
      <c r="E48330" s="28">
        <v>751.40599999999995</v>
      </c>
    </row>
    <row r="48331" spans="4:5" x14ac:dyDescent="0.25">
      <c r="D48331" s="31">
        <v>-196.88900000000001</v>
      </c>
      <c r="E48331" s="28">
        <v>751.47</v>
      </c>
    </row>
    <row r="48332" spans="4:5" x14ac:dyDescent="0.25">
      <c r="D48332" s="31">
        <v>-196.87299999999999</v>
      </c>
      <c r="E48332" s="28">
        <v>751.53399999999999</v>
      </c>
    </row>
    <row r="48333" spans="4:5" x14ac:dyDescent="0.25">
      <c r="D48333" s="31">
        <v>-196.857</v>
      </c>
      <c r="E48333" s="28">
        <v>751.59799999999996</v>
      </c>
    </row>
    <row r="48334" spans="4:5" x14ac:dyDescent="0.25">
      <c r="D48334" s="31">
        <v>-196.84100000000001</v>
      </c>
      <c r="E48334" s="28">
        <v>751.66200000000003</v>
      </c>
    </row>
    <row r="48335" spans="4:5" x14ac:dyDescent="0.25">
      <c r="D48335" s="31">
        <v>-196.82499999999999</v>
      </c>
      <c r="E48335" s="28">
        <v>751.726</v>
      </c>
    </row>
    <row r="48336" spans="4:5" x14ac:dyDescent="0.25">
      <c r="D48336" s="31">
        <v>-196.809</v>
      </c>
      <c r="E48336" s="28">
        <v>751.79</v>
      </c>
    </row>
    <row r="48337" spans="4:5" x14ac:dyDescent="0.25">
      <c r="D48337" s="31">
        <v>-196.79300000000001</v>
      </c>
      <c r="E48337" s="28">
        <v>751.85400000000004</v>
      </c>
    </row>
    <row r="48338" spans="4:5" x14ac:dyDescent="0.25">
      <c r="D48338" s="31">
        <v>-196.77699999999999</v>
      </c>
      <c r="E48338" s="28">
        <v>751.91800000000001</v>
      </c>
    </row>
    <row r="48339" spans="4:5" x14ac:dyDescent="0.25">
      <c r="D48339" s="31">
        <v>-196.761</v>
      </c>
      <c r="E48339" s="28">
        <v>751.98299999999995</v>
      </c>
    </row>
    <row r="48340" spans="4:5" x14ac:dyDescent="0.25">
      <c r="D48340" s="31">
        <v>-196.745</v>
      </c>
      <c r="E48340" s="28">
        <v>752.04700000000003</v>
      </c>
    </row>
    <row r="48341" spans="4:5" x14ac:dyDescent="0.25">
      <c r="D48341" s="31">
        <v>-196.72900000000001</v>
      </c>
      <c r="E48341" s="28">
        <v>752.11099999999999</v>
      </c>
    </row>
    <row r="48342" spans="4:5" x14ac:dyDescent="0.25">
      <c r="D48342" s="31">
        <v>-196.71299999999999</v>
      </c>
      <c r="E48342" s="28">
        <v>752.17499999999995</v>
      </c>
    </row>
    <row r="48343" spans="4:5" x14ac:dyDescent="0.25">
      <c r="D48343" s="31">
        <v>-196.697</v>
      </c>
      <c r="E48343" s="28">
        <v>752.23900000000003</v>
      </c>
    </row>
    <row r="48344" spans="4:5" x14ac:dyDescent="0.25">
      <c r="D48344" s="31">
        <v>-196.68100000000001</v>
      </c>
      <c r="E48344" s="28">
        <v>752.303</v>
      </c>
    </row>
    <row r="48345" spans="4:5" x14ac:dyDescent="0.25">
      <c r="D48345" s="31">
        <v>-196.66499999999999</v>
      </c>
      <c r="E48345" s="28">
        <v>752.36699999999996</v>
      </c>
    </row>
    <row r="48346" spans="4:5" x14ac:dyDescent="0.25">
      <c r="D48346" s="31">
        <v>-196.649</v>
      </c>
      <c r="E48346" s="28">
        <v>752.43100000000004</v>
      </c>
    </row>
    <row r="48347" spans="4:5" x14ac:dyDescent="0.25">
      <c r="D48347" s="31">
        <v>-196.63300000000001</v>
      </c>
      <c r="E48347" s="28">
        <v>752.495</v>
      </c>
    </row>
    <row r="48348" spans="4:5" x14ac:dyDescent="0.25">
      <c r="D48348" s="31">
        <v>-196.61699999999999</v>
      </c>
      <c r="E48348" s="28">
        <v>752.55899999999997</v>
      </c>
    </row>
    <row r="48349" spans="4:5" x14ac:dyDescent="0.25">
      <c r="D48349" s="31">
        <v>-196.601</v>
      </c>
      <c r="E48349" s="28">
        <v>752.62199999999996</v>
      </c>
    </row>
    <row r="48350" spans="4:5" x14ac:dyDescent="0.25">
      <c r="D48350" s="31">
        <v>-196.58500000000001</v>
      </c>
      <c r="E48350" s="28">
        <v>752.68600000000004</v>
      </c>
    </row>
    <row r="48351" spans="4:5" x14ac:dyDescent="0.25">
      <c r="D48351" s="31">
        <v>-196.56899999999999</v>
      </c>
      <c r="E48351" s="28">
        <v>752.75</v>
      </c>
    </row>
    <row r="48352" spans="4:5" x14ac:dyDescent="0.25">
      <c r="D48352" s="31">
        <v>-196.553</v>
      </c>
      <c r="E48352" s="28">
        <v>752.81399999999996</v>
      </c>
    </row>
    <row r="48353" spans="4:5" x14ac:dyDescent="0.25">
      <c r="D48353" s="31">
        <v>-196.53700000000001</v>
      </c>
      <c r="E48353" s="28">
        <v>752.87800000000004</v>
      </c>
    </row>
    <row r="48354" spans="4:5" x14ac:dyDescent="0.25">
      <c r="D48354" s="31">
        <v>-196.52099999999999</v>
      </c>
      <c r="E48354" s="28">
        <v>752.94200000000001</v>
      </c>
    </row>
    <row r="48355" spans="4:5" x14ac:dyDescent="0.25">
      <c r="D48355" s="31">
        <v>-196.505</v>
      </c>
      <c r="E48355" s="28">
        <v>753.00599999999997</v>
      </c>
    </row>
    <row r="48356" spans="4:5" x14ac:dyDescent="0.25">
      <c r="D48356" s="31">
        <v>-196.489</v>
      </c>
      <c r="E48356" s="28">
        <v>753.07</v>
      </c>
    </row>
    <row r="48357" spans="4:5" x14ac:dyDescent="0.25">
      <c r="D48357" s="31">
        <v>-196.47300000000001</v>
      </c>
      <c r="E48357" s="28">
        <v>753.13300000000004</v>
      </c>
    </row>
    <row r="48358" spans="4:5" x14ac:dyDescent="0.25">
      <c r="D48358" s="31">
        <v>-196.45699999999999</v>
      </c>
      <c r="E48358" s="28">
        <v>753.197</v>
      </c>
    </row>
    <row r="48359" spans="4:5" x14ac:dyDescent="0.25">
      <c r="D48359" s="31">
        <v>-196.441</v>
      </c>
      <c r="E48359" s="28">
        <v>753.26099999999997</v>
      </c>
    </row>
    <row r="48360" spans="4:5" x14ac:dyDescent="0.25">
      <c r="D48360" s="31">
        <v>-196.42500000000001</v>
      </c>
      <c r="E48360" s="28">
        <v>753.32500000000005</v>
      </c>
    </row>
    <row r="48361" spans="4:5" x14ac:dyDescent="0.25">
      <c r="D48361" s="31">
        <v>-196.40899999999999</v>
      </c>
      <c r="E48361" s="28">
        <v>753.38800000000003</v>
      </c>
    </row>
    <row r="48362" spans="4:5" x14ac:dyDescent="0.25">
      <c r="D48362" s="31">
        <v>-196.393</v>
      </c>
      <c r="E48362" s="28">
        <v>753.452</v>
      </c>
    </row>
    <row r="48363" spans="4:5" x14ac:dyDescent="0.25">
      <c r="D48363" s="31">
        <v>-196.37700000000001</v>
      </c>
      <c r="E48363" s="28">
        <v>753.51599999999996</v>
      </c>
    </row>
    <row r="48364" spans="4:5" x14ac:dyDescent="0.25">
      <c r="D48364" s="31">
        <v>-196.36099999999999</v>
      </c>
      <c r="E48364" s="28">
        <v>753.58</v>
      </c>
    </row>
    <row r="48365" spans="4:5" x14ac:dyDescent="0.25">
      <c r="D48365" s="31">
        <v>-196.345</v>
      </c>
      <c r="E48365" s="28">
        <v>753.64300000000003</v>
      </c>
    </row>
    <row r="48366" spans="4:5" x14ac:dyDescent="0.25">
      <c r="D48366" s="31">
        <v>-196.32900000000001</v>
      </c>
      <c r="E48366" s="28">
        <v>753.70699999999999</v>
      </c>
    </row>
    <row r="48367" spans="4:5" x14ac:dyDescent="0.25">
      <c r="D48367" s="31">
        <v>-196.31299999999999</v>
      </c>
      <c r="E48367" s="28">
        <v>753.77099999999996</v>
      </c>
    </row>
    <row r="48368" spans="4:5" x14ac:dyDescent="0.25">
      <c r="D48368" s="31">
        <v>-196.297</v>
      </c>
      <c r="E48368" s="28">
        <v>753.83500000000004</v>
      </c>
    </row>
    <row r="48369" spans="4:5" x14ac:dyDescent="0.25">
      <c r="D48369" s="31">
        <v>-196.28100000000001</v>
      </c>
      <c r="E48369" s="28">
        <v>753.89800000000002</v>
      </c>
    </row>
    <row r="48370" spans="4:5" x14ac:dyDescent="0.25">
      <c r="D48370" s="31">
        <v>-196.26599999999999</v>
      </c>
      <c r="E48370" s="28">
        <v>753.96199999999999</v>
      </c>
    </row>
    <row r="48371" spans="4:5" x14ac:dyDescent="0.25">
      <c r="D48371" s="31">
        <v>-196.25</v>
      </c>
      <c r="E48371" s="28">
        <v>754.02499999999998</v>
      </c>
    </row>
    <row r="48372" spans="4:5" x14ac:dyDescent="0.25">
      <c r="D48372" s="31">
        <v>-196.23400000000001</v>
      </c>
      <c r="E48372" s="28">
        <v>754.08900000000006</v>
      </c>
    </row>
    <row r="48373" spans="4:5" x14ac:dyDescent="0.25">
      <c r="D48373" s="31">
        <v>-196.21799999999999</v>
      </c>
      <c r="E48373" s="28">
        <v>754.15200000000004</v>
      </c>
    </row>
    <row r="48374" spans="4:5" x14ac:dyDescent="0.25">
      <c r="D48374" s="31">
        <v>-196.202</v>
      </c>
      <c r="E48374" s="28">
        <v>754.21600000000001</v>
      </c>
    </row>
    <row r="48375" spans="4:5" x14ac:dyDescent="0.25">
      <c r="D48375" s="31">
        <v>-196.18600000000001</v>
      </c>
      <c r="E48375" s="28">
        <v>754.28</v>
      </c>
    </row>
    <row r="48376" spans="4:5" x14ac:dyDescent="0.25">
      <c r="D48376" s="31">
        <v>-196.17</v>
      </c>
      <c r="E48376" s="28">
        <v>754.34299999999996</v>
      </c>
    </row>
    <row r="48377" spans="4:5" x14ac:dyDescent="0.25">
      <c r="D48377" s="31">
        <v>-196.154</v>
      </c>
      <c r="E48377" s="28">
        <v>754.40700000000004</v>
      </c>
    </row>
    <row r="48378" spans="4:5" x14ac:dyDescent="0.25">
      <c r="D48378" s="31">
        <v>-196.13800000000001</v>
      </c>
      <c r="E48378" s="28">
        <v>754.47</v>
      </c>
    </row>
    <row r="48379" spans="4:5" x14ac:dyDescent="0.25">
      <c r="D48379" s="31">
        <v>-196.12200000000001</v>
      </c>
      <c r="E48379" s="28">
        <v>754.53399999999999</v>
      </c>
    </row>
    <row r="48380" spans="4:5" x14ac:dyDescent="0.25">
      <c r="D48380" s="31">
        <v>-196.10599999999999</v>
      </c>
      <c r="E48380" s="28">
        <v>754.59699999999998</v>
      </c>
    </row>
    <row r="48381" spans="4:5" x14ac:dyDescent="0.25">
      <c r="D48381" s="31">
        <v>-196.09</v>
      </c>
      <c r="E48381" s="28">
        <v>754.66099999999994</v>
      </c>
    </row>
    <row r="48382" spans="4:5" x14ac:dyDescent="0.25">
      <c r="D48382" s="31">
        <v>-196.07400000000001</v>
      </c>
      <c r="E48382" s="28">
        <v>754.72400000000005</v>
      </c>
    </row>
    <row r="48383" spans="4:5" x14ac:dyDescent="0.25">
      <c r="D48383" s="31">
        <v>-196.05799999999999</v>
      </c>
      <c r="E48383" s="28">
        <v>754.78700000000003</v>
      </c>
    </row>
    <row r="48384" spans="4:5" x14ac:dyDescent="0.25">
      <c r="D48384" s="31">
        <v>-196.042</v>
      </c>
      <c r="E48384" s="28">
        <v>754.851</v>
      </c>
    </row>
    <row r="48385" spans="4:5" x14ac:dyDescent="0.25">
      <c r="D48385" s="31">
        <v>-196.02600000000001</v>
      </c>
      <c r="E48385" s="28">
        <v>754.91399999999999</v>
      </c>
    </row>
    <row r="48386" spans="4:5" x14ac:dyDescent="0.25">
      <c r="D48386" s="31">
        <v>-196.01</v>
      </c>
      <c r="E48386" s="28">
        <v>754.97799999999995</v>
      </c>
    </row>
    <row r="48387" spans="4:5" x14ac:dyDescent="0.25">
      <c r="D48387" s="31">
        <v>-195.994</v>
      </c>
      <c r="E48387" s="28">
        <v>755.04100000000005</v>
      </c>
    </row>
    <row r="48388" spans="4:5" x14ac:dyDescent="0.25">
      <c r="D48388" s="31">
        <v>-195.97800000000001</v>
      </c>
      <c r="E48388" s="28">
        <v>755.10400000000004</v>
      </c>
    </row>
    <row r="48389" spans="4:5" x14ac:dyDescent="0.25">
      <c r="D48389" s="31">
        <v>-195.96199999999999</v>
      </c>
      <c r="E48389" s="28">
        <v>755.16800000000001</v>
      </c>
    </row>
    <row r="48390" spans="4:5" x14ac:dyDescent="0.25">
      <c r="D48390" s="31">
        <v>-195.946</v>
      </c>
      <c r="E48390" s="28">
        <v>755.23099999999999</v>
      </c>
    </row>
    <row r="48391" spans="4:5" x14ac:dyDescent="0.25">
      <c r="D48391" s="31">
        <v>-195.93</v>
      </c>
      <c r="E48391" s="28">
        <v>755.29399999999998</v>
      </c>
    </row>
    <row r="48392" spans="4:5" x14ac:dyDescent="0.25">
      <c r="D48392" s="31">
        <v>-195.91399999999999</v>
      </c>
      <c r="E48392" s="28">
        <v>755.35799999999995</v>
      </c>
    </row>
    <row r="48393" spans="4:5" x14ac:dyDescent="0.25">
      <c r="D48393" s="31">
        <v>-195.898</v>
      </c>
      <c r="E48393" s="28">
        <v>755.42100000000005</v>
      </c>
    </row>
    <row r="48394" spans="4:5" x14ac:dyDescent="0.25">
      <c r="D48394" s="31">
        <v>-195.88200000000001</v>
      </c>
      <c r="E48394" s="28">
        <v>755.48400000000004</v>
      </c>
    </row>
    <row r="48395" spans="4:5" x14ac:dyDescent="0.25">
      <c r="D48395" s="31">
        <v>-195.86600000000001</v>
      </c>
      <c r="E48395" s="28">
        <v>755.54700000000003</v>
      </c>
    </row>
    <row r="48396" spans="4:5" x14ac:dyDescent="0.25">
      <c r="D48396" s="31">
        <v>-195.85</v>
      </c>
      <c r="E48396" s="28">
        <v>755.61099999999999</v>
      </c>
    </row>
    <row r="48397" spans="4:5" x14ac:dyDescent="0.25">
      <c r="D48397" s="31">
        <v>-195.834</v>
      </c>
      <c r="E48397" s="28">
        <v>755.67399999999998</v>
      </c>
    </row>
    <row r="48398" spans="4:5" x14ac:dyDescent="0.25">
      <c r="D48398" s="31">
        <v>-195.81800000000001</v>
      </c>
      <c r="E48398" s="28">
        <v>755.73699999999997</v>
      </c>
    </row>
    <row r="48399" spans="4:5" x14ac:dyDescent="0.25">
      <c r="D48399" s="31">
        <v>-195.80199999999999</v>
      </c>
      <c r="E48399" s="28">
        <v>755.8</v>
      </c>
    </row>
    <row r="48400" spans="4:5" x14ac:dyDescent="0.25">
      <c r="D48400" s="31">
        <v>-195.786</v>
      </c>
      <c r="E48400" s="28">
        <v>755.86400000000003</v>
      </c>
    </row>
    <row r="48401" spans="4:5" x14ac:dyDescent="0.25">
      <c r="D48401" s="31">
        <v>-195.77</v>
      </c>
      <c r="E48401" s="28">
        <v>755.92700000000002</v>
      </c>
    </row>
    <row r="48402" spans="4:5" x14ac:dyDescent="0.25">
      <c r="D48402" s="31">
        <v>-195.75399999999999</v>
      </c>
      <c r="E48402" s="28">
        <v>755.99</v>
      </c>
    </row>
    <row r="48403" spans="4:5" x14ac:dyDescent="0.25">
      <c r="D48403" s="31">
        <v>-195.738</v>
      </c>
      <c r="E48403" s="28">
        <v>756.053</v>
      </c>
    </row>
    <row r="48404" spans="4:5" x14ac:dyDescent="0.25">
      <c r="D48404" s="31">
        <v>-195.72200000000001</v>
      </c>
      <c r="E48404" s="28">
        <v>756.11599999999999</v>
      </c>
    </row>
    <row r="48405" spans="4:5" x14ac:dyDescent="0.25">
      <c r="D48405" s="31">
        <v>-195.70599999999999</v>
      </c>
      <c r="E48405" s="28">
        <v>756.17899999999997</v>
      </c>
    </row>
    <row r="48406" spans="4:5" x14ac:dyDescent="0.25">
      <c r="D48406" s="31">
        <v>-195.69</v>
      </c>
      <c r="E48406" s="28">
        <v>756.24199999999996</v>
      </c>
    </row>
    <row r="48407" spans="4:5" x14ac:dyDescent="0.25">
      <c r="D48407" s="31">
        <v>-195.67400000000001</v>
      </c>
      <c r="E48407" s="28">
        <v>756.30499999999995</v>
      </c>
    </row>
    <row r="48408" spans="4:5" x14ac:dyDescent="0.25">
      <c r="D48408" s="31">
        <v>-195.65799999999999</v>
      </c>
      <c r="E48408" s="28">
        <v>756.36800000000005</v>
      </c>
    </row>
    <row r="48409" spans="4:5" x14ac:dyDescent="0.25">
      <c r="D48409" s="31">
        <v>-195.642</v>
      </c>
      <c r="E48409" s="28">
        <v>756.43200000000002</v>
      </c>
    </row>
    <row r="48410" spans="4:5" x14ac:dyDescent="0.25">
      <c r="D48410" s="31">
        <v>-195.626</v>
      </c>
      <c r="E48410" s="28">
        <v>756.495</v>
      </c>
    </row>
    <row r="48411" spans="4:5" x14ac:dyDescent="0.25">
      <c r="D48411" s="31">
        <v>-195.61</v>
      </c>
      <c r="E48411" s="28">
        <v>756.55799999999999</v>
      </c>
    </row>
    <row r="48412" spans="4:5" x14ac:dyDescent="0.25">
      <c r="D48412" s="31">
        <v>-195.59399999999999</v>
      </c>
      <c r="E48412" s="28">
        <v>756.62099999999998</v>
      </c>
    </row>
    <row r="48413" spans="4:5" x14ac:dyDescent="0.25">
      <c r="D48413" s="31">
        <v>-195.578</v>
      </c>
      <c r="E48413" s="28">
        <v>756.68399999999997</v>
      </c>
    </row>
    <row r="48414" spans="4:5" x14ac:dyDescent="0.25">
      <c r="D48414" s="31">
        <v>-195.56200000000001</v>
      </c>
      <c r="E48414" s="28">
        <v>756.74699999999996</v>
      </c>
    </row>
    <row r="48415" spans="4:5" x14ac:dyDescent="0.25">
      <c r="D48415" s="31">
        <v>-195.54599999999999</v>
      </c>
      <c r="E48415" s="28">
        <v>756.81</v>
      </c>
    </row>
    <row r="48416" spans="4:5" x14ac:dyDescent="0.25">
      <c r="D48416" s="31">
        <v>-195.53</v>
      </c>
      <c r="E48416" s="28">
        <v>756.87199999999996</v>
      </c>
    </row>
    <row r="48417" spans="4:5" x14ac:dyDescent="0.25">
      <c r="D48417" s="31">
        <v>-195.51400000000001</v>
      </c>
      <c r="E48417" s="28">
        <v>756.93499999999995</v>
      </c>
    </row>
    <row r="48418" spans="4:5" x14ac:dyDescent="0.25">
      <c r="D48418" s="31">
        <v>-195.49799999999999</v>
      </c>
      <c r="E48418" s="28">
        <v>756.99800000000005</v>
      </c>
    </row>
    <row r="48419" spans="4:5" x14ac:dyDescent="0.25">
      <c r="D48419" s="31">
        <v>-195.482</v>
      </c>
      <c r="E48419" s="28">
        <v>757.06100000000004</v>
      </c>
    </row>
    <row r="48420" spans="4:5" x14ac:dyDescent="0.25">
      <c r="D48420" s="31">
        <v>-195.46600000000001</v>
      </c>
      <c r="E48420" s="28">
        <v>757.12400000000002</v>
      </c>
    </row>
    <row r="48421" spans="4:5" x14ac:dyDescent="0.25">
      <c r="D48421" s="31">
        <v>-195.45</v>
      </c>
      <c r="E48421" s="28">
        <v>757.18700000000001</v>
      </c>
    </row>
    <row r="48422" spans="4:5" x14ac:dyDescent="0.25">
      <c r="D48422" s="31">
        <v>-195.434</v>
      </c>
      <c r="E48422" s="28">
        <v>757.25</v>
      </c>
    </row>
    <row r="48423" spans="4:5" x14ac:dyDescent="0.25">
      <c r="D48423" s="31">
        <v>-195.41800000000001</v>
      </c>
      <c r="E48423" s="28">
        <v>757.31299999999999</v>
      </c>
    </row>
    <row r="48424" spans="4:5" x14ac:dyDescent="0.25">
      <c r="D48424" s="31">
        <v>-195.40199999999999</v>
      </c>
      <c r="E48424" s="28">
        <v>757.37599999999998</v>
      </c>
    </row>
    <row r="48425" spans="4:5" x14ac:dyDescent="0.25">
      <c r="D48425" s="31">
        <v>-195.386</v>
      </c>
      <c r="E48425" s="28">
        <v>757.43799999999999</v>
      </c>
    </row>
    <row r="48426" spans="4:5" x14ac:dyDescent="0.25">
      <c r="D48426" s="31">
        <v>-195.37</v>
      </c>
      <c r="E48426" s="28">
        <v>757.50099999999998</v>
      </c>
    </row>
    <row r="48427" spans="4:5" x14ac:dyDescent="0.25">
      <c r="D48427" s="31">
        <v>-195.35400000000001</v>
      </c>
      <c r="E48427" s="28">
        <v>757.56399999999996</v>
      </c>
    </row>
    <row r="48428" spans="4:5" x14ac:dyDescent="0.25">
      <c r="D48428" s="31">
        <v>-195.33799999999999</v>
      </c>
      <c r="E48428" s="28">
        <v>757.62699999999995</v>
      </c>
    </row>
    <row r="48429" spans="4:5" x14ac:dyDescent="0.25">
      <c r="D48429" s="31">
        <v>-195.322</v>
      </c>
      <c r="E48429" s="28">
        <v>757.68899999999996</v>
      </c>
    </row>
    <row r="48430" spans="4:5" x14ac:dyDescent="0.25">
      <c r="D48430" s="31">
        <v>-195.30600000000001</v>
      </c>
      <c r="E48430" s="28">
        <v>757.75199999999995</v>
      </c>
    </row>
    <row r="48431" spans="4:5" x14ac:dyDescent="0.25">
      <c r="D48431" s="31">
        <v>-195.29</v>
      </c>
      <c r="E48431" s="28">
        <v>757.81500000000005</v>
      </c>
    </row>
    <row r="48432" spans="4:5" x14ac:dyDescent="0.25">
      <c r="D48432" s="31">
        <v>-195.274</v>
      </c>
      <c r="E48432" s="28">
        <v>757.87800000000004</v>
      </c>
    </row>
    <row r="48433" spans="4:5" x14ac:dyDescent="0.25">
      <c r="D48433" s="31">
        <v>-195.25800000000001</v>
      </c>
      <c r="E48433" s="28">
        <v>757.94</v>
      </c>
    </row>
    <row r="48434" spans="4:5" x14ac:dyDescent="0.25">
      <c r="D48434" s="31">
        <v>-195.24199999999999</v>
      </c>
      <c r="E48434" s="28">
        <v>758.00300000000004</v>
      </c>
    </row>
    <row r="48435" spans="4:5" x14ac:dyDescent="0.25">
      <c r="D48435" s="31">
        <v>-195.226</v>
      </c>
      <c r="E48435" s="28">
        <v>758.06600000000003</v>
      </c>
    </row>
    <row r="48436" spans="4:5" x14ac:dyDescent="0.25">
      <c r="D48436" s="31">
        <v>-195.21</v>
      </c>
      <c r="E48436" s="28">
        <v>758.12800000000004</v>
      </c>
    </row>
    <row r="48437" spans="4:5" x14ac:dyDescent="0.25">
      <c r="D48437" s="31">
        <v>-195.19399999999999</v>
      </c>
      <c r="E48437" s="28">
        <v>758.19100000000003</v>
      </c>
    </row>
    <row r="48438" spans="4:5" x14ac:dyDescent="0.25">
      <c r="D48438" s="31">
        <v>-195.178</v>
      </c>
      <c r="E48438" s="28">
        <v>758.25400000000002</v>
      </c>
    </row>
    <row r="48439" spans="4:5" x14ac:dyDescent="0.25">
      <c r="D48439" s="31">
        <v>-195.16200000000001</v>
      </c>
      <c r="E48439" s="28">
        <v>758.31600000000003</v>
      </c>
    </row>
    <row r="48440" spans="4:5" x14ac:dyDescent="0.25">
      <c r="D48440" s="31">
        <v>-195.14599999999999</v>
      </c>
      <c r="E48440" s="28">
        <v>758.37900000000002</v>
      </c>
    </row>
    <row r="48441" spans="4:5" x14ac:dyDescent="0.25">
      <c r="D48441" s="31">
        <v>-195.13</v>
      </c>
      <c r="E48441" s="28">
        <v>758.44100000000003</v>
      </c>
    </row>
    <row r="48442" spans="4:5" x14ac:dyDescent="0.25">
      <c r="D48442" s="31">
        <v>-195.114</v>
      </c>
      <c r="E48442" s="28">
        <v>758.50400000000002</v>
      </c>
    </row>
    <row r="48443" spans="4:5" x14ac:dyDescent="0.25">
      <c r="D48443" s="31">
        <v>-195.09800000000001</v>
      </c>
      <c r="E48443" s="28">
        <v>758.56600000000003</v>
      </c>
    </row>
    <row r="48444" spans="4:5" x14ac:dyDescent="0.25">
      <c r="D48444" s="31">
        <v>-195.08199999999999</v>
      </c>
      <c r="E48444" s="28">
        <v>758.62900000000002</v>
      </c>
    </row>
    <row r="48445" spans="4:5" x14ac:dyDescent="0.25">
      <c r="D48445" s="31">
        <v>-195.066</v>
      </c>
      <c r="E48445" s="28">
        <v>758.69100000000003</v>
      </c>
    </row>
    <row r="48446" spans="4:5" x14ac:dyDescent="0.25">
      <c r="D48446" s="31">
        <v>-195.05</v>
      </c>
      <c r="E48446" s="28">
        <v>758.75400000000002</v>
      </c>
    </row>
    <row r="48447" spans="4:5" x14ac:dyDescent="0.25">
      <c r="D48447" s="31">
        <v>-195.03399999999999</v>
      </c>
      <c r="E48447" s="28">
        <v>758.81600000000003</v>
      </c>
    </row>
    <row r="48448" spans="4:5" x14ac:dyDescent="0.25">
      <c r="D48448" s="31">
        <v>-195.018</v>
      </c>
      <c r="E48448" s="28">
        <v>758.87900000000002</v>
      </c>
    </row>
    <row r="48449" spans="4:5" x14ac:dyDescent="0.25">
      <c r="D48449" s="31">
        <v>-195.00200000000001</v>
      </c>
      <c r="E48449" s="28">
        <v>758.94100000000003</v>
      </c>
    </row>
    <row r="48450" spans="4:5" x14ac:dyDescent="0.25">
      <c r="D48450" s="31">
        <v>-194.98599999999999</v>
      </c>
      <c r="E48450" s="28">
        <v>759.00400000000002</v>
      </c>
    </row>
    <row r="48451" spans="4:5" x14ac:dyDescent="0.25">
      <c r="D48451" s="31">
        <v>-194.97</v>
      </c>
      <c r="E48451" s="28">
        <v>759.06600000000003</v>
      </c>
    </row>
    <row r="48452" spans="4:5" x14ac:dyDescent="0.25">
      <c r="D48452" s="31">
        <v>-194.95400000000001</v>
      </c>
      <c r="E48452" s="28">
        <v>759.12900000000002</v>
      </c>
    </row>
    <row r="48453" spans="4:5" x14ac:dyDescent="0.25">
      <c r="D48453" s="31">
        <v>-194.93799999999999</v>
      </c>
      <c r="E48453" s="28">
        <v>759.19100000000003</v>
      </c>
    </row>
    <row r="48454" spans="4:5" x14ac:dyDescent="0.25">
      <c r="D48454" s="31">
        <v>-194.922</v>
      </c>
      <c r="E48454" s="28">
        <v>759.25300000000004</v>
      </c>
    </row>
    <row r="48455" spans="4:5" x14ac:dyDescent="0.25">
      <c r="D48455" s="31">
        <v>-194.90600000000001</v>
      </c>
      <c r="E48455" s="28">
        <v>759.31600000000003</v>
      </c>
    </row>
    <row r="48456" spans="4:5" x14ac:dyDescent="0.25">
      <c r="D48456" s="31">
        <v>-194.89</v>
      </c>
      <c r="E48456" s="28">
        <v>759.37800000000004</v>
      </c>
    </row>
    <row r="48457" spans="4:5" x14ac:dyDescent="0.25">
      <c r="D48457" s="31">
        <v>-194.874</v>
      </c>
      <c r="E48457" s="28">
        <v>759.44</v>
      </c>
    </row>
    <row r="48458" spans="4:5" x14ac:dyDescent="0.25">
      <c r="D48458" s="31">
        <v>-194.858</v>
      </c>
      <c r="E48458" s="28">
        <v>759.50300000000004</v>
      </c>
    </row>
    <row r="48459" spans="4:5" x14ac:dyDescent="0.25">
      <c r="D48459" s="31">
        <v>-194.84200000000001</v>
      </c>
      <c r="E48459" s="28">
        <v>759.56500000000005</v>
      </c>
    </row>
    <row r="48460" spans="4:5" x14ac:dyDescent="0.25">
      <c r="D48460" s="31">
        <v>-194.82599999999999</v>
      </c>
      <c r="E48460" s="28">
        <v>759.62699999999995</v>
      </c>
    </row>
    <row r="48461" spans="4:5" x14ac:dyDescent="0.25">
      <c r="D48461" s="31">
        <v>-194.81</v>
      </c>
      <c r="E48461" s="28">
        <v>759.69</v>
      </c>
    </row>
    <row r="48462" spans="4:5" x14ac:dyDescent="0.25">
      <c r="D48462" s="31">
        <v>-194.79400000000001</v>
      </c>
      <c r="E48462" s="28">
        <v>759.75199999999995</v>
      </c>
    </row>
    <row r="48463" spans="4:5" x14ac:dyDescent="0.25">
      <c r="D48463" s="31">
        <v>-194.77799999999999</v>
      </c>
      <c r="E48463" s="28">
        <v>759.81399999999996</v>
      </c>
    </row>
    <row r="48464" spans="4:5" x14ac:dyDescent="0.25">
      <c r="D48464" s="31">
        <v>-194.762</v>
      </c>
      <c r="E48464" s="28">
        <v>759.87599999999998</v>
      </c>
    </row>
    <row r="48465" spans="4:5" x14ac:dyDescent="0.25">
      <c r="D48465" s="31">
        <v>-194.74600000000001</v>
      </c>
      <c r="E48465" s="28">
        <v>759.93899999999996</v>
      </c>
    </row>
    <row r="48466" spans="4:5" x14ac:dyDescent="0.25">
      <c r="D48466" s="31">
        <v>-194.73</v>
      </c>
      <c r="E48466" s="28">
        <v>760.00099999999998</v>
      </c>
    </row>
    <row r="48467" spans="4:5" x14ac:dyDescent="0.25">
      <c r="D48467" s="31">
        <v>-194.714</v>
      </c>
      <c r="E48467" s="28">
        <v>760.06299999999999</v>
      </c>
    </row>
    <row r="48468" spans="4:5" x14ac:dyDescent="0.25">
      <c r="D48468" s="31">
        <v>-194.69800000000001</v>
      </c>
      <c r="E48468" s="28">
        <v>760.125</v>
      </c>
    </row>
    <row r="48469" spans="4:5" x14ac:dyDescent="0.25">
      <c r="D48469" s="31">
        <v>-194.68199999999999</v>
      </c>
      <c r="E48469" s="28">
        <v>760.18700000000001</v>
      </c>
    </row>
    <row r="48470" spans="4:5" x14ac:dyDescent="0.25">
      <c r="D48470" s="31">
        <v>-194.666</v>
      </c>
      <c r="E48470" s="28">
        <v>760.24900000000002</v>
      </c>
    </row>
    <row r="48471" spans="4:5" x14ac:dyDescent="0.25">
      <c r="D48471" s="31">
        <v>-194.65</v>
      </c>
      <c r="E48471" s="28">
        <v>760.31100000000004</v>
      </c>
    </row>
    <row r="48472" spans="4:5" x14ac:dyDescent="0.25">
      <c r="D48472" s="31">
        <v>-194.63399999999999</v>
      </c>
      <c r="E48472" s="28">
        <v>760.37400000000002</v>
      </c>
    </row>
    <row r="48473" spans="4:5" x14ac:dyDescent="0.25">
      <c r="D48473" s="31">
        <v>-194.61799999999999</v>
      </c>
      <c r="E48473" s="28">
        <v>760.43600000000004</v>
      </c>
    </row>
    <row r="48474" spans="4:5" x14ac:dyDescent="0.25">
      <c r="D48474" s="31">
        <v>-194.602</v>
      </c>
      <c r="E48474" s="28">
        <v>760.49800000000005</v>
      </c>
    </row>
    <row r="48475" spans="4:5" x14ac:dyDescent="0.25">
      <c r="D48475" s="31">
        <v>-194.58600000000001</v>
      </c>
      <c r="E48475" s="28">
        <v>760.56</v>
      </c>
    </row>
    <row r="48476" spans="4:5" x14ac:dyDescent="0.25">
      <c r="D48476" s="31">
        <v>-194.57</v>
      </c>
      <c r="E48476" s="28">
        <v>760.62199999999996</v>
      </c>
    </row>
    <row r="48477" spans="4:5" x14ac:dyDescent="0.25">
      <c r="D48477" s="31">
        <v>-194.554</v>
      </c>
      <c r="E48477" s="28">
        <v>760.68399999999997</v>
      </c>
    </row>
    <row r="48478" spans="4:5" x14ac:dyDescent="0.25">
      <c r="D48478" s="31">
        <v>-194.53800000000001</v>
      </c>
      <c r="E48478" s="28">
        <v>760.74599999999998</v>
      </c>
    </row>
    <row r="48479" spans="4:5" x14ac:dyDescent="0.25">
      <c r="D48479" s="31">
        <v>-194.52199999999999</v>
      </c>
      <c r="E48479" s="28">
        <v>760.80799999999999</v>
      </c>
    </row>
    <row r="48480" spans="4:5" x14ac:dyDescent="0.25">
      <c r="D48480" s="31">
        <v>-194.506</v>
      </c>
      <c r="E48480" s="28">
        <v>760.87</v>
      </c>
    </row>
    <row r="48481" spans="4:5" x14ac:dyDescent="0.25">
      <c r="D48481" s="31">
        <v>-194.49</v>
      </c>
      <c r="E48481" s="28">
        <v>760.93200000000002</v>
      </c>
    </row>
    <row r="48482" spans="4:5" x14ac:dyDescent="0.25">
      <c r="D48482" s="31">
        <v>-194.47399999999999</v>
      </c>
      <c r="E48482" s="28">
        <v>760.99400000000003</v>
      </c>
    </row>
    <row r="48483" spans="4:5" x14ac:dyDescent="0.25">
      <c r="D48483" s="31">
        <v>-194.458</v>
      </c>
      <c r="E48483" s="28">
        <v>761.05600000000004</v>
      </c>
    </row>
    <row r="48484" spans="4:5" x14ac:dyDescent="0.25">
      <c r="D48484" s="31">
        <v>-194.44300000000001</v>
      </c>
      <c r="E48484" s="28">
        <v>761.11800000000005</v>
      </c>
    </row>
    <row r="48485" spans="4:5" x14ac:dyDescent="0.25">
      <c r="D48485" s="31">
        <v>-194.42699999999999</v>
      </c>
      <c r="E48485" s="28">
        <v>761.17899999999997</v>
      </c>
    </row>
    <row r="48486" spans="4:5" x14ac:dyDescent="0.25">
      <c r="D48486" s="31">
        <v>-194.411</v>
      </c>
      <c r="E48486" s="28">
        <v>761.24099999999999</v>
      </c>
    </row>
    <row r="48487" spans="4:5" x14ac:dyDescent="0.25">
      <c r="D48487" s="31">
        <v>-194.39500000000001</v>
      </c>
      <c r="E48487" s="28">
        <v>761.303</v>
      </c>
    </row>
    <row r="48488" spans="4:5" x14ac:dyDescent="0.25">
      <c r="D48488" s="31">
        <v>-194.37899999999999</v>
      </c>
      <c r="E48488" s="28">
        <v>761.36500000000001</v>
      </c>
    </row>
    <row r="48489" spans="4:5" x14ac:dyDescent="0.25">
      <c r="D48489" s="31">
        <v>-194.363</v>
      </c>
      <c r="E48489" s="28">
        <v>761.42700000000002</v>
      </c>
    </row>
    <row r="48490" spans="4:5" x14ac:dyDescent="0.25">
      <c r="D48490" s="31">
        <v>-194.34700000000001</v>
      </c>
      <c r="E48490" s="28">
        <v>761.48900000000003</v>
      </c>
    </row>
    <row r="48491" spans="4:5" x14ac:dyDescent="0.25">
      <c r="D48491" s="31">
        <v>-194.33099999999999</v>
      </c>
      <c r="E48491" s="28">
        <v>761.55100000000004</v>
      </c>
    </row>
    <row r="48492" spans="4:5" x14ac:dyDescent="0.25">
      <c r="D48492" s="31">
        <v>-194.315</v>
      </c>
      <c r="E48492" s="28">
        <v>761.61199999999997</v>
      </c>
    </row>
    <row r="48493" spans="4:5" x14ac:dyDescent="0.25">
      <c r="D48493" s="31">
        <v>-194.29900000000001</v>
      </c>
      <c r="E48493" s="28">
        <v>761.67399999999998</v>
      </c>
    </row>
    <row r="48494" spans="4:5" x14ac:dyDescent="0.25">
      <c r="D48494" s="31">
        <v>-194.28299999999999</v>
      </c>
      <c r="E48494" s="28">
        <v>761.73599999999999</v>
      </c>
    </row>
    <row r="48495" spans="4:5" x14ac:dyDescent="0.25">
      <c r="D48495" s="31">
        <v>-194.267</v>
      </c>
      <c r="E48495" s="28">
        <v>761.798</v>
      </c>
    </row>
    <row r="48496" spans="4:5" x14ac:dyDescent="0.25">
      <c r="D48496" s="31">
        <v>-194.251</v>
      </c>
      <c r="E48496" s="28">
        <v>761.86</v>
      </c>
    </row>
    <row r="48497" spans="4:5" x14ac:dyDescent="0.25">
      <c r="D48497" s="31">
        <v>-194.23500000000001</v>
      </c>
      <c r="E48497" s="28">
        <v>761.92100000000005</v>
      </c>
    </row>
    <row r="48498" spans="4:5" x14ac:dyDescent="0.25">
      <c r="D48498" s="31">
        <v>-194.21899999999999</v>
      </c>
      <c r="E48498" s="28">
        <v>761.98299999999995</v>
      </c>
    </row>
    <row r="48499" spans="4:5" x14ac:dyDescent="0.25">
      <c r="D48499" s="31">
        <v>-194.203</v>
      </c>
      <c r="E48499" s="28">
        <v>762.04499999999996</v>
      </c>
    </row>
    <row r="48500" spans="4:5" x14ac:dyDescent="0.25">
      <c r="D48500" s="31">
        <v>-194.18700000000001</v>
      </c>
      <c r="E48500" s="28">
        <v>762.10599999999999</v>
      </c>
    </row>
    <row r="48501" spans="4:5" x14ac:dyDescent="0.25">
      <c r="D48501" s="31">
        <v>-194.17099999999999</v>
      </c>
      <c r="E48501" s="28">
        <v>762.16800000000001</v>
      </c>
    </row>
    <row r="48502" spans="4:5" x14ac:dyDescent="0.25">
      <c r="D48502" s="31">
        <v>-194.155</v>
      </c>
      <c r="E48502" s="28">
        <v>762.23</v>
      </c>
    </row>
    <row r="48503" spans="4:5" x14ac:dyDescent="0.25">
      <c r="D48503" s="31">
        <v>-194.13900000000001</v>
      </c>
      <c r="E48503" s="28">
        <v>762.29100000000005</v>
      </c>
    </row>
    <row r="48504" spans="4:5" x14ac:dyDescent="0.25">
      <c r="D48504" s="31">
        <v>-194.12299999999999</v>
      </c>
      <c r="E48504" s="28">
        <v>762.35299999999995</v>
      </c>
    </row>
    <row r="48505" spans="4:5" x14ac:dyDescent="0.25">
      <c r="D48505" s="31">
        <v>-194.107</v>
      </c>
      <c r="E48505" s="28">
        <v>762.41499999999996</v>
      </c>
    </row>
    <row r="48506" spans="4:5" x14ac:dyDescent="0.25">
      <c r="D48506" s="31">
        <v>-194.09100000000001</v>
      </c>
      <c r="E48506" s="28">
        <v>762.476</v>
      </c>
    </row>
    <row r="48507" spans="4:5" x14ac:dyDescent="0.25">
      <c r="D48507" s="31">
        <v>-194.07499999999999</v>
      </c>
      <c r="E48507" s="28">
        <v>762.53800000000001</v>
      </c>
    </row>
    <row r="48508" spans="4:5" x14ac:dyDescent="0.25">
      <c r="D48508" s="31">
        <v>-194.059</v>
      </c>
      <c r="E48508" s="28">
        <v>762.59900000000005</v>
      </c>
    </row>
    <row r="48509" spans="4:5" x14ac:dyDescent="0.25">
      <c r="D48509" s="31">
        <v>-194.04300000000001</v>
      </c>
      <c r="E48509" s="28">
        <v>762.66099999999994</v>
      </c>
    </row>
    <row r="48510" spans="4:5" x14ac:dyDescent="0.25">
      <c r="D48510" s="31">
        <v>-194.02699999999999</v>
      </c>
      <c r="E48510" s="28">
        <v>762.72199999999998</v>
      </c>
    </row>
    <row r="48511" spans="4:5" x14ac:dyDescent="0.25">
      <c r="D48511" s="31">
        <v>-194.011</v>
      </c>
      <c r="E48511" s="28">
        <v>762.78399999999999</v>
      </c>
    </row>
    <row r="48512" spans="4:5" x14ac:dyDescent="0.25">
      <c r="D48512" s="31">
        <v>-193.995</v>
      </c>
      <c r="E48512" s="28">
        <v>762.84500000000003</v>
      </c>
    </row>
    <row r="48513" spans="4:5" x14ac:dyDescent="0.25">
      <c r="D48513" s="31">
        <v>-193.97900000000001</v>
      </c>
      <c r="E48513" s="28">
        <v>762.90700000000004</v>
      </c>
    </row>
    <row r="48514" spans="4:5" x14ac:dyDescent="0.25">
      <c r="D48514" s="31">
        <v>-193.96299999999999</v>
      </c>
      <c r="E48514" s="28">
        <v>762.96799999999996</v>
      </c>
    </row>
    <row r="48515" spans="4:5" x14ac:dyDescent="0.25">
      <c r="D48515" s="31">
        <v>-193.947</v>
      </c>
      <c r="E48515" s="28">
        <v>763.03</v>
      </c>
    </row>
    <row r="48516" spans="4:5" x14ac:dyDescent="0.25">
      <c r="D48516" s="31">
        <v>-193.93100000000001</v>
      </c>
      <c r="E48516" s="28">
        <v>763.09100000000001</v>
      </c>
    </row>
    <row r="48517" spans="4:5" x14ac:dyDescent="0.25">
      <c r="D48517" s="31">
        <v>-193.91499999999999</v>
      </c>
      <c r="E48517" s="28">
        <v>763.15200000000004</v>
      </c>
    </row>
    <row r="48518" spans="4:5" x14ac:dyDescent="0.25">
      <c r="D48518" s="31">
        <v>-193.899</v>
      </c>
      <c r="E48518" s="28">
        <v>763.21400000000006</v>
      </c>
    </row>
    <row r="48519" spans="4:5" x14ac:dyDescent="0.25">
      <c r="D48519" s="31">
        <v>-193.88300000000001</v>
      </c>
      <c r="E48519" s="28">
        <v>763.27499999999998</v>
      </c>
    </row>
    <row r="48520" spans="4:5" x14ac:dyDescent="0.25">
      <c r="D48520" s="31">
        <v>-193.86699999999999</v>
      </c>
      <c r="E48520" s="28">
        <v>763.33600000000001</v>
      </c>
    </row>
    <row r="48521" spans="4:5" x14ac:dyDescent="0.25">
      <c r="D48521" s="31">
        <v>-193.851</v>
      </c>
      <c r="E48521" s="28">
        <v>763.39800000000002</v>
      </c>
    </row>
    <row r="48522" spans="4:5" x14ac:dyDescent="0.25">
      <c r="D48522" s="31">
        <v>-193.83500000000001</v>
      </c>
      <c r="E48522" s="28">
        <v>763.45899999999995</v>
      </c>
    </row>
    <row r="48523" spans="4:5" x14ac:dyDescent="0.25">
      <c r="D48523" s="31">
        <v>-193.81899999999999</v>
      </c>
      <c r="E48523" s="28">
        <v>763.52099999999996</v>
      </c>
    </row>
    <row r="48524" spans="4:5" x14ac:dyDescent="0.25">
      <c r="D48524" s="31">
        <v>-193.803</v>
      </c>
      <c r="E48524" s="28">
        <v>763.58199999999999</v>
      </c>
    </row>
    <row r="48525" spans="4:5" x14ac:dyDescent="0.25">
      <c r="D48525" s="31">
        <v>-193.78700000000001</v>
      </c>
      <c r="E48525" s="28">
        <v>763.64300000000003</v>
      </c>
    </row>
    <row r="48526" spans="4:5" x14ac:dyDescent="0.25">
      <c r="D48526" s="31">
        <v>-193.77099999999999</v>
      </c>
      <c r="E48526" s="28">
        <v>763.70399999999995</v>
      </c>
    </row>
    <row r="48527" spans="4:5" x14ac:dyDescent="0.25">
      <c r="D48527" s="31">
        <v>-193.755</v>
      </c>
      <c r="E48527" s="28">
        <v>763.76599999999996</v>
      </c>
    </row>
    <row r="48528" spans="4:5" x14ac:dyDescent="0.25">
      <c r="D48528" s="31">
        <v>-193.739</v>
      </c>
      <c r="E48528" s="28">
        <v>763.827</v>
      </c>
    </row>
    <row r="48529" spans="4:5" x14ac:dyDescent="0.25">
      <c r="D48529" s="31">
        <v>-193.72300000000001</v>
      </c>
      <c r="E48529" s="28">
        <v>763.88800000000003</v>
      </c>
    </row>
    <row r="48530" spans="4:5" x14ac:dyDescent="0.25">
      <c r="D48530" s="31">
        <v>-193.70699999999999</v>
      </c>
      <c r="E48530" s="28">
        <v>763.94899999999996</v>
      </c>
    </row>
    <row r="48531" spans="4:5" x14ac:dyDescent="0.25">
      <c r="D48531" s="31">
        <v>-193.691</v>
      </c>
      <c r="E48531" s="28">
        <v>764.01099999999997</v>
      </c>
    </row>
    <row r="48532" spans="4:5" x14ac:dyDescent="0.25">
      <c r="D48532" s="31">
        <v>-193.67500000000001</v>
      </c>
      <c r="E48532" s="28">
        <v>764.072</v>
      </c>
    </row>
    <row r="48533" spans="4:5" x14ac:dyDescent="0.25">
      <c r="D48533" s="31">
        <v>-193.65899999999999</v>
      </c>
      <c r="E48533" s="28">
        <v>764.13300000000004</v>
      </c>
    </row>
    <row r="48534" spans="4:5" x14ac:dyDescent="0.25">
      <c r="D48534" s="31">
        <v>-193.643</v>
      </c>
      <c r="E48534" s="28">
        <v>764.19399999999996</v>
      </c>
    </row>
    <row r="48535" spans="4:5" x14ac:dyDescent="0.25">
      <c r="D48535" s="31">
        <v>-193.62700000000001</v>
      </c>
      <c r="E48535" s="28">
        <v>764.255</v>
      </c>
    </row>
    <row r="48536" spans="4:5" x14ac:dyDescent="0.25">
      <c r="D48536" s="31">
        <v>-193.61099999999999</v>
      </c>
      <c r="E48536" s="28">
        <v>764.31600000000003</v>
      </c>
    </row>
    <row r="48537" spans="4:5" x14ac:dyDescent="0.25">
      <c r="D48537" s="31">
        <v>-193.595</v>
      </c>
      <c r="E48537" s="28">
        <v>764.37800000000004</v>
      </c>
    </row>
    <row r="48538" spans="4:5" x14ac:dyDescent="0.25">
      <c r="D48538" s="31">
        <v>-193.57900000000001</v>
      </c>
      <c r="E48538" s="28">
        <v>764.43899999999996</v>
      </c>
    </row>
    <row r="48539" spans="4:5" x14ac:dyDescent="0.25">
      <c r="D48539" s="31">
        <v>-193.56299999999999</v>
      </c>
      <c r="E48539" s="28">
        <v>764.5</v>
      </c>
    </row>
    <row r="48540" spans="4:5" x14ac:dyDescent="0.25">
      <c r="D48540" s="31">
        <v>-193.547</v>
      </c>
      <c r="E48540" s="28">
        <v>764.56100000000004</v>
      </c>
    </row>
    <row r="48541" spans="4:5" x14ac:dyDescent="0.25">
      <c r="D48541" s="31">
        <v>-193.53100000000001</v>
      </c>
      <c r="E48541" s="28">
        <v>764.62199999999996</v>
      </c>
    </row>
    <row r="48542" spans="4:5" x14ac:dyDescent="0.25">
      <c r="D48542" s="31">
        <v>-193.51499999999999</v>
      </c>
      <c r="E48542" s="28">
        <v>764.68299999999999</v>
      </c>
    </row>
    <row r="48543" spans="4:5" x14ac:dyDescent="0.25">
      <c r="D48543" s="31">
        <v>-193.499</v>
      </c>
      <c r="E48543" s="28">
        <v>764.74400000000003</v>
      </c>
    </row>
    <row r="48544" spans="4:5" x14ac:dyDescent="0.25">
      <c r="D48544" s="31">
        <v>-193.483</v>
      </c>
      <c r="E48544" s="28">
        <v>764.80499999999995</v>
      </c>
    </row>
    <row r="48545" spans="4:5" x14ac:dyDescent="0.25">
      <c r="D48545" s="31">
        <v>-193.46700000000001</v>
      </c>
      <c r="E48545" s="28">
        <v>764.86599999999999</v>
      </c>
    </row>
    <row r="48546" spans="4:5" x14ac:dyDescent="0.25">
      <c r="D48546" s="31">
        <v>-193.45099999999999</v>
      </c>
      <c r="E48546" s="28">
        <v>764.92700000000002</v>
      </c>
    </row>
    <row r="48547" spans="4:5" x14ac:dyDescent="0.25">
      <c r="D48547" s="31">
        <v>-193.435</v>
      </c>
      <c r="E48547" s="28">
        <v>764.98800000000006</v>
      </c>
    </row>
    <row r="48548" spans="4:5" x14ac:dyDescent="0.25">
      <c r="D48548" s="31">
        <v>-193.41900000000001</v>
      </c>
      <c r="E48548" s="28">
        <v>765.04899999999998</v>
      </c>
    </row>
    <row r="48549" spans="4:5" x14ac:dyDescent="0.25">
      <c r="D48549" s="31">
        <v>-193.40299999999999</v>
      </c>
      <c r="E48549" s="28">
        <v>765.11</v>
      </c>
    </row>
    <row r="48550" spans="4:5" x14ac:dyDescent="0.25">
      <c r="D48550" s="31">
        <v>-193.387</v>
      </c>
      <c r="E48550" s="28">
        <v>765.17100000000005</v>
      </c>
    </row>
    <row r="48551" spans="4:5" x14ac:dyDescent="0.25">
      <c r="D48551" s="31">
        <v>-193.37100000000001</v>
      </c>
      <c r="E48551" s="28">
        <v>765.23099999999999</v>
      </c>
    </row>
    <row r="48552" spans="4:5" x14ac:dyDescent="0.25">
      <c r="D48552" s="31">
        <v>-193.35499999999999</v>
      </c>
      <c r="E48552" s="28">
        <v>765.29200000000003</v>
      </c>
    </row>
    <row r="48553" spans="4:5" x14ac:dyDescent="0.25">
      <c r="D48553" s="31">
        <v>-193.339</v>
      </c>
      <c r="E48553" s="28">
        <v>765.35299999999995</v>
      </c>
    </row>
    <row r="48554" spans="4:5" x14ac:dyDescent="0.25">
      <c r="D48554" s="31">
        <v>-193.32300000000001</v>
      </c>
      <c r="E48554" s="28">
        <v>765.41399999999999</v>
      </c>
    </row>
    <row r="48555" spans="4:5" x14ac:dyDescent="0.25">
      <c r="D48555" s="31">
        <v>-193.30699999999999</v>
      </c>
      <c r="E48555" s="28">
        <v>765.47500000000002</v>
      </c>
    </row>
    <row r="48556" spans="4:5" x14ac:dyDescent="0.25">
      <c r="D48556" s="31">
        <v>-193.291</v>
      </c>
      <c r="E48556" s="28">
        <v>765.53599999999994</v>
      </c>
    </row>
    <row r="48557" spans="4:5" x14ac:dyDescent="0.25">
      <c r="D48557" s="31">
        <v>-193.27500000000001</v>
      </c>
      <c r="E48557" s="28">
        <v>765.596</v>
      </c>
    </row>
    <row r="48558" spans="4:5" x14ac:dyDescent="0.25">
      <c r="D48558" s="31">
        <v>-193.25899999999999</v>
      </c>
      <c r="E48558" s="28">
        <v>765.65700000000004</v>
      </c>
    </row>
    <row r="48559" spans="4:5" x14ac:dyDescent="0.25">
      <c r="D48559" s="31">
        <v>-193.24299999999999</v>
      </c>
      <c r="E48559" s="28">
        <v>765.71799999999996</v>
      </c>
    </row>
    <row r="48560" spans="4:5" x14ac:dyDescent="0.25">
      <c r="D48560" s="31">
        <v>-193.227</v>
      </c>
      <c r="E48560" s="28">
        <v>765.779</v>
      </c>
    </row>
    <row r="48561" spans="4:5" x14ac:dyDescent="0.25">
      <c r="D48561" s="31">
        <v>-193.21100000000001</v>
      </c>
      <c r="E48561" s="28">
        <v>765.83900000000006</v>
      </c>
    </row>
    <row r="48562" spans="4:5" x14ac:dyDescent="0.25">
      <c r="D48562" s="31">
        <v>-193.19499999999999</v>
      </c>
      <c r="E48562" s="28">
        <v>765.9</v>
      </c>
    </row>
    <row r="48563" spans="4:5" x14ac:dyDescent="0.25">
      <c r="D48563" s="31">
        <v>-193.179</v>
      </c>
      <c r="E48563" s="28">
        <v>765.96100000000001</v>
      </c>
    </row>
    <row r="48564" spans="4:5" x14ac:dyDescent="0.25">
      <c r="D48564" s="31">
        <v>-193.16300000000001</v>
      </c>
      <c r="E48564" s="28">
        <v>766.02099999999996</v>
      </c>
    </row>
    <row r="48565" spans="4:5" x14ac:dyDescent="0.25">
      <c r="D48565" s="31">
        <v>-193.14699999999999</v>
      </c>
      <c r="E48565" s="28">
        <v>766.08199999999999</v>
      </c>
    </row>
    <row r="48566" spans="4:5" x14ac:dyDescent="0.25">
      <c r="D48566" s="31">
        <v>-193.131</v>
      </c>
      <c r="E48566" s="28">
        <v>766.14300000000003</v>
      </c>
    </row>
    <row r="48567" spans="4:5" x14ac:dyDescent="0.25">
      <c r="D48567" s="31">
        <v>-193.11500000000001</v>
      </c>
      <c r="E48567" s="28">
        <v>766.20299999999997</v>
      </c>
    </row>
    <row r="48568" spans="4:5" x14ac:dyDescent="0.25">
      <c r="D48568" s="31">
        <v>-193.09899999999999</v>
      </c>
      <c r="E48568" s="28">
        <v>766.26400000000001</v>
      </c>
    </row>
    <row r="48569" spans="4:5" x14ac:dyDescent="0.25">
      <c r="D48569" s="31">
        <v>-193.083</v>
      </c>
      <c r="E48569" s="28">
        <v>766.32500000000005</v>
      </c>
    </row>
    <row r="48570" spans="4:5" x14ac:dyDescent="0.25">
      <c r="D48570" s="31">
        <v>-193.06700000000001</v>
      </c>
      <c r="E48570" s="28">
        <v>766.38499999999999</v>
      </c>
    </row>
    <row r="48571" spans="4:5" x14ac:dyDescent="0.25">
      <c r="D48571" s="31">
        <v>-193.05099999999999</v>
      </c>
      <c r="E48571" s="28">
        <v>766.44600000000003</v>
      </c>
    </row>
    <row r="48572" spans="4:5" x14ac:dyDescent="0.25">
      <c r="D48572" s="31">
        <v>-193.035</v>
      </c>
      <c r="E48572" s="28">
        <v>766.50599999999997</v>
      </c>
    </row>
    <row r="48573" spans="4:5" x14ac:dyDescent="0.25">
      <c r="D48573" s="31">
        <v>-193.01900000000001</v>
      </c>
      <c r="E48573" s="28">
        <v>766.56700000000001</v>
      </c>
    </row>
    <row r="48574" spans="4:5" x14ac:dyDescent="0.25">
      <c r="D48574" s="31">
        <v>-193.00299999999999</v>
      </c>
      <c r="E48574" s="28">
        <v>766.62699999999995</v>
      </c>
    </row>
    <row r="48575" spans="4:5" x14ac:dyDescent="0.25">
      <c r="D48575" s="31">
        <v>-192.98699999999999</v>
      </c>
      <c r="E48575" s="28">
        <v>766.68799999999999</v>
      </c>
    </row>
    <row r="48576" spans="4:5" x14ac:dyDescent="0.25">
      <c r="D48576" s="31">
        <v>-192.971</v>
      </c>
      <c r="E48576" s="28">
        <v>766.74800000000005</v>
      </c>
    </row>
    <row r="48577" spans="4:5" x14ac:dyDescent="0.25">
      <c r="D48577" s="31">
        <v>-192.95500000000001</v>
      </c>
      <c r="E48577" s="28">
        <v>766.80899999999997</v>
      </c>
    </row>
    <row r="48578" spans="4:5" x14ac:dyDescent="0.25">
      <c r="D48578" s="31">
        <v>-192.93899999999999</v>
      </c>
      <c r="E48578" s="28">
        <v>766.86900000000003</v>
      </c>
    </row>
    <row r="48579" spans="4:5" x14ac:dyDescent="0.25">
      <c r="D48579" s="31">
        <v>-192.923</v>
      </c>
      <c r="E48579" s="28">
        <v>766.93</v>
      </c>
    </row>
    <row r="48580" spans="4:5" x14ac:dyDescent="0.25">
      <c r="D48580" s="31">
        <v>-192.90700000000001</v>
      </c>
      <c r="E48580" s="28">
        <v>766.99</v>
      </c>
    </row>
    <row r="48581" spans="4:5" x14ac:dyDescent="0.25">
      <c r="D48581" s="31">
        <v>-192.89099999999999</v>
      </c>
      <c r="E48581" s="28">
        <v>767.05100000000004</v>
      </c>
    </row>
    <row r="48582" spans="4:5" x14ac:dyDescent="0.25">
      <c r="D48582" s="31">
        <v>-192.875</v>
      </c>
      <c r="E48582" s="28">
        <v>767.11099999999999</v>
      </c>
    </row>
    <row r="48583" spans="4:5" x14ac:dyDescent="0.25">
      <c r="D48583" s="31">
        <v>-192.85900000000001</v>
      </c>
      <c r="E48583" s="28">
        <v>767.17100000000005</v>
      </c>
    </row>
    <row r="48584" spans="4:5" x14ac:dyDescent="0.25">
      <c r="D48584" s="31">
        <v>-192.84299999999999</v>
      </c>
      <c r="E48584" s="28">
        <v>767.23199999999997</v>
      </c>
    </row>
    <row r="48585" spans="4:5" x14ac:dyDescent="0.25">
      <c r="D48585" s="31">
        <v>-192.827</v>
      </c>
      <c r="E48585" s="28">
        <v>767.29200000000003</v>
      </c>
    </row>
    <row r="48586" spans="4:5" x14ac:dyDescent="0.25">
      <c r="D48586" s="31">
        <v>-192.81100000000001</v>
      </c>
      <c r="E48586" s="28">
        <v>767.35299999999995</v>
      </c>
    </row>
    <row r="48587" spans="4:5" x14ac:dyDescent="0.25">
      <c r="D48587" s="31">
        <v>-192.79499999999999</v>
      </c>
      <c r="E48587" s="28">
        <v>767.41300000000001</v>
      </c>
    </row>
    <row r="48588" spans="4:5" x14ac:dyDescent="0.25">
      <c r="D48588" s="31">
        <v>-192.779</v>
      </c>
      <c r="E48588" s="28">
        <v>767.47299999999996</v>
      </c>
    </row>
    <row r="48589" spans="4:5" x14ac:dyDescent="0.25">
      <c r="D48589" s="31">
        <v>-192.76300000000001</v>
      </c>
      <c r="E48589" s="28">
        <v>767.53300000000002</v>
      </c>
    </row>
    <row r="48590" spans="4:5" x14ac:dyDescent="0.25">
      <c r="D48590" s="31">
        <v>-192.74700000000001</v>
      </c>
      <c r="E48590" s="28">
        <v>767.59400000000005</v>
      </c>
    </row>
    <row r="48591" spans="4:5" x14ac:dyDescent="0.25">
      <c r="D48591" s="31">
        <v>-192.73099999999999</v>
      </c>
      <c r="E48591" s="28">
        <v>767.654</v>
      </c>
    </row>
    <row r="48592" spans="4:5" x14ac:dyDescent="0.25">
      <c r="D48592" s="31">
        <v>-192.715</v>
      </c>
      <c r="E48592" s="28">
        <v>767.71400000000006</v>
      </c>
    </row>
    <row r="48593" spans="4:5" x14ac:dyDescent="0.25">
      <c r="D48593" s="31">
        <v>-192.69900000000001</v>
      </c>
      <c r="E48593" s="28">
        <v>767.774</v>
      </c>
    </row>
    <row r="48594" spans="4:5" x14ac:dyDescent="0.25">
      <c r="D48594" s="31">
        <v>-192.68299999999999</v>
      </c>
      <c r="E48594" s="28">
        <v>767.83500000000004</v>
      </c>
    </row>
    <row r="48595" spans="4:5" x14ac:dyDescent="0.25">
      <c r="D48595" s="31">
        <v>-192.667</v>
      </c>
      <c r="E48595" s="28">
        <v>767.89499999999998</v>
      </c>
    </row>
    <row r="48596" spans="4:5" x14ac:dyDescent="0.25">
      <c r="D48596" s="31">
        <v>-192.65100000000001</v>
      </c>
      <c r="E48596" s="28">
        <v>767.95500000000004</v>
      </c>
    </row>
    <row r="48597" spans="4:5" x14ac:dyDescent="0.25">
      <c r="D48597" s="31">
        <v>-192.63499999999999</v>
      </c>
      <c r="E48597" s="28">
        <v>768.01499999999999</v>
      </c>
    </row>
    <row r="48598" spans="4:5" x14ac:dyDescent="0.25">
      <c r="D48598" s="31">
        <v>-192.62</v>
      </c>
      <c r="E48598" s="28">
        <v>768.07500000000005</v>
      </c>
    </row>
    <row r="48599" spans="4:5" x14ac:dyDescent="0.25">
      <c r="D48599" s="31">
        <v>-192.60400000000001</v>
      </c>
      <c r="E48599" s="28">
        <v>768.13499999999999</v>
      </c>
    </row>
    <row r="48600" spans="4:5" x14ac:dyDescent="0.25">
      <c r="D48600" s="31">
        <v>-192.58799999999999</v>
      </c>
      <c r="E48600" s="28">
        <v>768.19500000000005</v>
      </c>
    </row>
    <row r="48601" spans="4:5" x14ac:dyDescent="0.25">
      <c r="D48601" s="31">
        <v>-192.572</v>
      </c>
      <c r="E48601" s="28">
        <v>768.25599999999997</v>
      </c>
    </row>
    <row r="48602" spans="4:5" x14ac:dyDescent="0.25">
      <c r="D48602" s="31">
        <v>-192.55600000000001</v>
      </c>
      <c r="E48602" s="28">
        <v>768.31600000000003</v>
      </c>
    </row>
    <row r="48603" spans="4:5" x14ac:dyDescent="0.25">
      <c r="D48603" s="31">
        <v>-192.54</v>
      </c>
      <c r="E48603" s="28">
        <v>768.37599999999998</v>
      </c>
    </row>
    <row r="48604" spans="4:5" x14ac:dyDescent="0.25">
      <c r="D48604" s="31">
        <v>-192.524</v>
      </c>
      <c r="E48604" s="28">
        <v>768.43600000000004</v>
      </c>
    </row>
    <row r="48605" spans="4:5" x14ac:dyDescent="0.25">
      <c r="D48605" s="31">
        <v>-192.50800000000001</v>
      </c>
      <c r="E48605" s="28">
        <v>768.49599999999998</v>
      </c>
    </row>
    <row r="48606" spans="4:5" x14ac:dyDescent="0.25">
      <c r="D48606" s="31">
        <v>-192.49199999999999</v>
      </c>
      <c r="E48606" s="28">
        <v>768.55600000000004</v>
      </c>
    </row>
    <row r="48607" spans="4:5" x14ac:dyDescent="0.25">
      <c r="D48607" s="31">
        <v>-192.476</v>
      </c>
      <c r="E48607" s="28">
        <v>768.61599999999999</v>
      </c>
    </row>
    <row r="48608" spans="4:5" x14ac:dyDescent="0.25">
      <c r="D48608" s="31">
        <v>-192.46</v>
      </c>
      <c r="E48608" s="28">
        <v>768.67600000000004</v>
      </c>
    </row>
    <row r="48609" spans="4:5" x14ac:dyDescent="0.25">
      <c r="D48609" s="31">
        <v>-192.44399999999999</v>
      </c>
      <c r="E48609" s="28">
        <v>768.73599999999999</v>
      </c>
    </row>
    <row r="48610" spans="4:5" x14ac:dyDescent="0.25">
      <c r="D48610" s="31">
        <v>-192.428</v>
      </c>
      <c r="E48610" s="28">
        <v>768.79600000000005</v>
      </c>
    </row>
    <row r="48611" spans="4:5" x14ac:dyDescent="0.25">
      <c r="D48611" s="31">
        <v>-192.41200000000001</v>
      </c>
      <c r="E48611" s="28">
        <v>768.85599999999999</v>
      </c>
    </row>
    <row r="48612" spans="4:5" x14ac:dyDescent="0.25">
      <c r="D48612" s="31">
        <v>-192.39599999999999</v>
      </c>
      <c r="E48612" s="28">
        <v>768.91600000000005</v>
      </c>
    </row>
    <row r="48613" spans="4:5" x14ac:dyDescent="0.25">
      <c r="D48613" s="31">
        <v>-192.38</v>
      </c>
      <c r="E48613" s="28">
        <v>768.976</v>
      </c>
    </row>
    <row r="48614" spans="4:5" x14ac:dyDescent="0.25">
      <c r="D48614" s="31">
        <v>-192.364</v>
      </c>
      <c r="E48614" s="28">
        <v>769.03599999999994</v>
      </c>
    </row>
    <row r="48615" spans="4:5" x14ac:dyDescent="0.25">
      <c r="D48615" s="31">
        <v>-192.34800000000001</v>
      </c>
      <c r="E48615" s="28">
        <v>769.09500000000003</v>
      </c>
    </row>
    <row r="48616" spans="4:5" x14ac:dyDescent="0.25">
      <c r="D48616" s="31">
        <v>-192.33199999999999</v>
      </c>
      <c r="E48616" s="28">
        <v>769.15499999999997</v>
      </c>
    </row>
    <row r="48617" spans="4:5" x14ac:dyDescent="0.25">
      <c r="D48617" s="31">
        <v>-192.316</v>
      </c>
      <c r="E48617" s="28">
        <v>769.21500000000003</v>
      </c>
    </row>
    <row r="48618" spans="4:5" x14ac:dyDescent="0.25">
      <c r="D48618" s="31">
        <v>-192.3</v>
      </c>
      <c r="E48618" s="28">
        <v>769.27499999999998</v>
      </c>
    </row>
    <row r="48619" spans="4:5" x14ac:dyDescent="0.25">
      <c r="D48619" s="31">
        <v>-192.28399999999999</v>
      </c>
      <c r="E48619" s="28">
        <v>769.33500000000004</v>
      </c>
    </row>
    <row r="48620" spans="4:5" x14ac:dyDescent="0.25">
      <c r="D48620" s="31">
        <v>-192.268</v>
      </c>
      <c r="E48620" s="28">
        <v>769.39400000000001</v>
      </c>
    </row>
    <row r="48621" spans="4:5" x14ac:dyDescent="0.25">
      <c r="D48621" s="31">
        <v>-192.25200000000001</v>
      </c>
      <c r="E48621" s="28">
        <v>769.45399999999995</v>
      </c>
    </row>
    <row r="48622" spans="4:5" x14ac:dyDescent="0.25">
      <c r="D48622" s="31">
        <v>-192.23599999999999</v>
      </c>
      <c r="E48622" s="28">
        <v>769.51400000000001</v>
      </c>
    </row>
    <row r="48623" spans="4:5" x14ac:dyDescent="0.25">
      <c r="D48623" s="31">
        <v>-192.22</v>
      </c>
      <c r="E48623" s="28">
        <v>769.57399999999996</v>
      </c>
    </row>
    <row r="48624" spans="4:5" x14ac:dyDescent="0.25">
      <c r="D48624" s="31">
        <v>-192.20400000000001</v>
      </c>
      <c r="E48624" s="28">
        <v>769.63400000000001</v>
      </c>
    </row>
    <row r="48625" spans="4:5" x14ac:dyDescent="0.25">
      <c r="D48625" s="31">
        <v>-192.18799999999999</v>
      </c>
      <c r="E48625" s="28">
        <v>769.69299999999998</v>
      </c>
    </row>
    <row r="48626" spans="4:5" x14ac:dyDescent="0.25">
      <c r="D48626" s="31">
        <v>-192.172</v>
      </c>
      <c r="E48626" s="28">
        <v>769.75300000000004</v>
      </c>
    </row>
    <row r="48627" spans="4:5" x14ac:dyDescent="0.25">
      <c r="D48627" s="31">
        <v>-192.15600000000001</v>
      </c>
      <c r="E48627" s="28">
        <v>769.81299999999999</v>
      </c>
    </row>
    <row r="48628" spans="4:5" x14ac:dyDescent="0.25">
      <c r="D48628" s="31">
        <v>-192.14</v>
      </c>
      <c r="E48628" s="28">
        <v>769.87199999999996</v>
      </c>
    </row>
    <row r="48629" spans="4:5" x14ac:dyDescent="0.25">
      <c r="D48629" s="31">
        <v>-192.124</v>
      </c>
      <c r="E48629" s="28">
        <v>769.93200000000002</v>
      </c>
    </row>
    <row r="48630" spans="4:5" x14ac:dyDescent="0.25">
      <c r="D48630" s="31">
        <v>-192.108</v>
      </c>
      <c r="E48630" s="28">
        <v>769.99199999999996</v>
      </c>
    </row>
    <row r="48631" spans="4:5" x14ac:dyDescent="0.25">
      <c r="D48631" s="31">
        <v>-192.09200000000001</v>
      </c>
      <c r="E48631" s="28">
        <v>770.05100000000004</v>
      </c>
    </row>
    <row r="48632" spans="4:5" x14ac:dyDescent="0.25">
      <c r="D48632" s="31">
        <v>-192.07599999999999</v>
      </c>
      <c r="E48632" s="28">
        <v>770.11099999999999</v>
      </c>
    </row>
    <row r="48633" spans="4:5" x14ac:dyDescent="0.25">
      <c r="D48633" s="31">
        <v>-192.06</v>
      </c>
      <c r="E48633" s="28">
        <v>770.17</v>
      </c>
    </row>
    <row r="48634" spans="4:5" x14ac:dyDescent="0.25">
      <c r="D48634" s="31">
        <v>-192.04400000000001</v>
      </c>
      <c r="E48634" s="28">
        <v>770.23</v>
      </c>
    </row>
    <row r="48635" spans="4:5" x14ac:dyDescent="0.25">
      <c r="D48635" s="31">
        <v>-192.02799999999999</v>
      </c>
      <c r="E48635" s="28">
        <v>770.28899999999999</v>
      </c>
    </row>
    <row r="48636" spans="4:5" x14ac:dyDescent="0.25">
      <c r="D48636" s="31">
        <v>-192.012</v>
      </c>
      <c r="E48636" s="28">
        <v>770.34900000000005</v>
      </c>
    </row>
    <row r="48637" spans="4:5" x14ac:dyDescent="0.25">
      <c r="D48637" s="31">
        <v>-191.99600000000001</v>
      </c>
      <c r="E48637" s="28">
        <v>770.40800000000002</v>
      </c>
    </row>
    <row r="48638" spans="4:5" x14ac:dyDescent="0.25">
      <c r="D48638" s="31">
        <v>-191.98</v>
      </c>
      <c r="E48638" s="28">
        <v>770.46799999999996</v>
      </c>
    </row>
    <row r="48639" spans="4:5" x14ac:dyDescent="0.25">
      <c r="D48639" s="31">
        <v>-191.964</v>
      </c>
      <c r="E48639" s="28">
        <v>770.52800000000002</v>
      </c>
    </row>
    <row r="48640" spans="4:5" x14ac:dyDescent="0.25">
      <c r="D48640" s="31">
        <v>-191.94800000000001</v>
      </c>
      <c r="E48640" s="28">
        <v>770.58699999999999</v>
      </c>
    </row>
    <row r="48641" spans="4:5" x14ac:dyDescent="0.25">
      <c r="D48641" s="31">
        <v>-191.93199999999999</v>
      </c>
      <c r="E48641" s="28">
        <v>770.64700000000005</v>
      </c>
    </row>
    <row r="48642" spans="4:5" x14ac:dyDescent="0.25">
      <c r="D48642" s="31">
        <v>-191.916</v>
      </c>
      <c r="E48642" s="28">
        <v>770.70600000000002</v>
      </c>
    </row>
    <row r="48643" spans="4:5" x14ac:dyDescent="0.25">
      <c r="D48643" s="31">
        <v>-191.9</v>
      </c>
      <c r="E48643" s="28">
        <v>770.76499999999999</v>
      </c>
    </row>
    <row r="48644" spans="4:5" x14ac:dyDescent="0.25">
      <c r="D48644" s="31">
        <v>-191.88399999999999</v>
      </c>
      <c r="E48644" s="28">
        <v>770.82500000000005</v>
      </c>
    </row>
    <row r="48645" spans="4:5" x14ac:dyDescent="0.25">
      <c r="D48645" s="31">
        <v>-191.86799999999999</v>
      </c>
      <c r="E48645" s="28">
        <v>770.88400000000001</v>
      </c>
    </row>
    <row r="48646" spans="4:5" x14ac:dyDescent="0.25">
      <c r="D48646" s="31">
        <v>-191.852</v>
      </c>
      <c r="E48646" s="28">
        <v>770.94299999999998</v>
      </c>
    </row>
    <row r="48647" spans="4:5" x14ac:dyDescent="0.25">
      <c r="D48647" s="31">
        <v>-191.83600000000001</v>
      </c>
      <c r="E48647" s="28">
        <v>771.00300000000004</v>
      </c>
    </row>
    <row r="48648" spans="4:5" x14ac:dyDescent="0.25">
      <c r="D48648" s="31">
        <v>-191.82</v>
      </c>
      <c r="E48648" s="28">
        <v>771.06200000000001</v>
      </c>
    </row>
    <row r="48649" spans="4:5" x14ac:dyDescent="0.25">
      <c r="D48649" s="31">
        <v>-191.804</v>
      </c>
      <c r="E48649" s="28">
        <v>771.12199999999996</v>
      </c>
    </row>
    <row r="48650" spans="4:5" x14ac:dyDescent="0.25">
      <c r="D48650" s="31">
        <v>-191.78800000000001</v>
      </c>
      <c r="E48650" s="28">
        <v>771.18100000000004</v>
      </c>
    </row>
    <row r="48651" spans="4:5" x14ac:dyDescent="0.25">
      <c r="D48651" s="31">
        <v>-191.77199999999999</v>
      </c>
      <c r="E48651" s="28">
        <v>771.24</v>
      </c>
    </row>
    <row r="48652" spans="4:5" x14ac:dyDescent="0.25">
      <c r="D48652" s="31">
        <v>-191.756</v>
      </c>
      <c r="E48652" s="28">
        <v>771.29899999999998</v>
      </c>
    </row>
    <row r="48653" spans="4:5" x14ac:dyDescent="0.25">
      <c r="D48653" s="31">
        <v>-191.74</v>
      </c>
      <c r="E48653" s="28">
        <v>771.35900000000004</v>
      </c>
    </row>
    <row r="48654" spans="4:5" x14ac:dyDescent="0.25">
      <c r="D48654" s="31">
        <v>-191.72399999999999</v>
      </c>
      <c r="E48654" s="28">
        <v>771.41800000000001</v>
      </c>
    </row>
    <row r="48655" spans="4:5" x14ac:dyDescent="0.25">
      <c r="D48655" s="31">
        <v>-191.708</v>
      </c>
      <c r="E48655" s="28">
        <v>771.47699999999998</v>
      </c>
    </row>
    <row r="48656" spans="4:5" x14ac:dyDescent="0.25">
      <c r="D48656" s="31">
        <v>-191.69200000000001</v>
      </c>
      <c r="E48656" s="28">
        <v>771.53599999999994</v>
      </c>
    </row>
    <row r="48657" spans="4:5" x14ac:dyDescent="0.25">
      <c r="D48657" s="31">
        <v>-191.67599999999999</v>
      </c>
      <c r="E48657" s="28">
        <v>771.596</v>
      </c>
    </row>
    <row r="48658" spans="4:5" x14ac:dyDescent="0.25">
      <c r="D48658" s="31">
        <v>-191.66</v>
      </c>
      <c r="E48658" s="28">
        <v>771.65499999999997</v>
      </c>
    </row>
    <row r="48659" spans="4:5" x14ac:dyDescent="0.25">
      <c r="D48659" s="31">
        <v>-191.64400000000001</v>
      </c>
      <c r="E48659" s="28">
        <v>771.71400000000006</v>
      </c>
    </row>
    <row r="48660" spans="4:5" x14ac:dyDescent="0.25">
      <c r="D48660" s="31">
        <v>-191.62799999999999</v>
      </c>
      <c r="E48660" s="28">
        <v>771.77300000000002</v>
      </c>
    </row>
    <row r="48661" spans="4:5" x14ac:dyDescent="0.25">
      <c r="D48661" s="31">
        <v>-191.61199999999999</v>
      </c>
      <c r="E48661" s="28">
        <v>771.83199999999999</v>
      </c>
    </row>
    <row r="48662" spans="4:5" x14ac:dyDescent="0.25">
      <c r="D48662" s="31">
        <v>-191.596</v>
      </c>
      <c r="E48662" s="28">
        <v>771.89099999999996</v>
      </c>
    </row>
    <row r="48663" spans="4:5" x14ac:dyDescent="0.25">
      <c r="D48663" s="31">
        <v>-191.58</v>
      </c>
      <c r="E48663" s="28">
        <v>771.95</v>
      </c>
    </row>
    <row r="48664" spans="4:5" x14ac:dyDescent="0.25">
      <c r="D48664" s="31">
        <v>-191.56399999999999</v>
      </c>
      <c r="E48664" s="28">
        <v>772.00900000000001</v>
      </c>
    </row>
    <row r="48665" spans="4:5" x14ac:dyDescent="0.25">
      <c r="D48665" s="31">
        <v>-191.548</v>
      </c>
      <c r="E48665" s="28">
        <v>772.06799999999998</v>
      </c>
    </row>
    <row r="48666" spans="4:5" x14ac:dyDescent="0.25">
      <c r="D48666" s="31">
        <v>-191.53200000000001</v>
      </c>
      <c r="E48666" s="28">
        <v>772.12699999999995</v>
      </c>
    </row>
    <row r="48667" spans="4:5" x14ac:dyDescent="0.25">
      <c r="D48667" s="31">
        <v>-191.51599999999999</v>
      </c>
      <c r="E48667" s="28">
        <v>772.18700000000001</v>
      </c>
    </row>
    <row r="48668" spans="4:5" x14ac:dyDescent="0.25">
      <c r="D48668" s="31">
        <v>-191.5</v>
      </c>
      <c r="E48668" s="28">
        <v>772.245</v>
      </c>
    </row>
    <row r="48669" spans="4:5" x14ac:dyDescent="0.25">
      <c r="D48669" s="31">
        <v>-191.48400000000001</v>
      </c>
      <c r="E48669" s="28">
        <v>772.30499999999995</v>
      </c>
    </row>
    <row r="48670" spans="4:5" x14ac:dyDescent="0.25">
      <c r="D48670" s="31">
        <v>-191.46799999999999</v>
      </c>
      <c r="E48670" s="28">
        <v>772.36400000000003</v>
      </c>
    </row>
    <row r="48671" spans="4:5" x14ac:dyDescent="0.25">
      <c r="D48671" s="31">
        <v>-191.452</v>
      </c>
      <c r="E48671" s="28">
        <v>772.423</v>
      </c>
    </row>
    <row r="48672" spans="4:5" x14ac:dyDescent="0.25">
      <c r="D48672" s="31">
        <v>-191.43600000000001</v>
      </c>
      <c r="E48672" s="28">
        <v>772.48199999999997</v>
      </c>
    </row>
    <row r="48673" spans="4:5" x14ac:dyDescent="0.25">
      <c r="D48673" s="31">
        <v>-191.42</v>
      </c>
      <c r="E48673" s="28">
        <v>772.54100000000005</v>
      </c>
    </row>
    <row r="48674" spans="4:5" x14ac:dyDescent="0.25">
      <c r="D48674" s="31">
        <v>-191.404</v>
      </c>
      <c r="E48674" s="28">
        <v>772.59900000000005</v>
      </c>
    </row>
    <row r="48675" spans="4:5" x14ac:dyDescent="0.25">
      <c r="D48675" s="31">
        <v>-191.38800000000001</v>
      </c>
      <c r="E48675" s="28">
        <v>772.65800000000002</v>
      </c>
    </row>
    <row r="48676" spans="4:5" x14ac:dyDescent="0.25">
      <c r="D48676" s="31">
        <v>-191.37200000000001</v>
      </c>
      <c r="E48676" s="28">
        <v>772.71699999999998</v>
      </c>
    </row>
    <row r="48677" spans="4:5" x14ac:dyDescent="0.25">
      <c r="D48677" s="31">
        <v>-191.35599999999999</v>
      </c>
      <c r="E48677" s="28">
        <v>772.77599999999995</v>
      </c>
    </row>
    <row r="48678" spans="4:5" x14ac:dyDescent="0.25">
      <c r="D48678" s="31">
        <v>-191.34</v>
      </c>
      <c r="E48678" s="28">
        <v>772.83500000000004</v>
      </c>
    </row>
    <row r="48679" spans="4:5" x14ac:dyDescent="0.25">
      <c r="D48679" s="31">
        <v>-191.32400000000001</v>
      </c>
      <c r="E48679" s="28">
        <v>772.89400000000001</v>
      </c>
    </row>
    <row r="48680" spans="4:5" x14ac:dyDescent="0.25">
      <c r="D48680" s="31">
        <v>-191.30799999999999</v>
      </c>
      <c r="E48680" s="28">
        <v>772.95299999999997</v>
      </c>
    </row>
    <row r="48681" spans="4:5" x14ac:dyDescent="0.25">
      <c r="D48681" s="31">
        <v>-191.292</v>
      </c>
      <c r="E48681" s="28">
        <v>773.01099999999997</v>
      </c>
    </row>
    <row r="48682" spans="4:5" x14ac:dyDescent="0.25">
      <c r="D48682" s="31">
        <v>-191.27600000000001</v>
      </c>
      <c r="E48682" s="28">
        <v>773.07</v>
      </c>
    </row>
    <row r="48683" spans="4:5" x14ac:dyDescent="0.25">
      <c r="D48683" s="31">
        <v>-191.26</v>
      </c>
      <c r="E48683" s="28">
        <v>773.12900000000002</v>
      </c>
    </row>
    <row r="48684" spans="4:5" x14ac:dyDescent="0.25">
      <c r="D48684" s="31">
        <v>-191.244</v>
      </c>
      <c r="E48684" s="28">
        <v>773.18799999999999</v>
      </c>
    </row>
    <row r="48685" spans="4:5" x14ac:dyDescent="0.25">
      <c r="D48685" s="31">
        <v>-191.22800000000001</v>
      </c>
      <c r="E48685" s="28">
        <v>773.24599999999998</v>
      </c>
    </row>
    <row r="48686" spans="4:5" x14ac:dyDescent="0.25">
      <c r="D48686" s="31">
        <v>-191.21199999999999</v>
      </c>
      <c r="E48686" s="28">
        <v>773.30499999999995</v>
      </c>
    </row>
    <row r="48687" spans="4:5" x14ac:dyDescent="0.25">
      <c r="D48687" s="31">
        <v>-191.196</v>
      </c>
      <c r="E48687" s="28">
        <v>773.36400000000003</v>
      </c>
    </row>
    <row r="48688" spans="4:5" x14ac:dyDescent="0.25">
      <c r="D48688" s="31">
        <v>-191.18</v>
      </c>
      <c r="E48688" s="28">
        <v>773.423</v>
      </c>
    </row>
    <row r="48689" spans="4:5" x14ac:dyDescent="0.25">
      <c r="D48689" s="31">
        <v>-191.16399999999999</v>
      </c>
      <c r="E48689" s="28">
        <v>773.48099999999999</v>
      </c>
    </row>
    <row r="48690" spans="4:5" x14ac:dyDescent="0.25">
      <c r="D48690" s="31">
        <v>-191.148</v>
      </c>
      <c r="E48690" s="28">
        <v>773.54</v>
      </c>
    </row>
    <row r="48691" spans="4:5" x14ac:dyDescent="0.25">
      <c r="D48691" s="31">
        <v>-191.13200000000001</v>
      </c>
      <c r="E48691" s="28">
        <v>773.59900000000005</v>
      </c>
    </row>
    <row r="48692" spans="4:5" x14ac:dyDescent="0.25">
      <c r="D48692" s="31">
        <v>-191.11600000000001</v>
      </c>
      <c r="E48692" s="28">
        <v>773.65700000000004</v>
      </c>
    </row>
    <row r="48693" spans="4:5" x14ac:dyDescent="0.25">
      <c r="D48693" s="31">
        <v>-191.1</v>
      </c>
      <c r="E48693" s="28">
        <v>773.71600000000001</v>
      </c>
    </row>
    <row r="48694" spans="4:5" x14ac:dyDescent="0.25">
      <c r="D48694" s="31">
        <v>-191.084</v>
      </c>
      <c r="E48694" s="28">
        <v>773.774</v>
      </c>
    </row>
    <row r="48695" spans="4:5" x14ac:dyDescent="0.25">
      <c r="D48695" s="31">
        <v>-191.06800000000001</v>
      </c>
      <c r="E48695" s="28">
        <v>773.83299999999997</v>
      </c>
    </row>
    <row r="48696" spans="4:5" x14ac:dyDescent="0.25">
      <c r="D48696" s="31">
        <v>-191.05199999999999</v>
      </c>
      <c r="E48696" s="28">
        <v>773.89200000000005</v>
      </c>
    </row>
    <row r="48697" spans="4:5" x14ac:dyDescent="0.25">
      <c r="D48697" s="31">
        <v>-191.036</v>
      </c>
      <c r="E48697" s="28">
        <v>773.95</v>
      </c>
    </row>
    <row r="48698" spans="4:5" x14ac:dyDescent="0.25">
      <c r="D48698" s="31">
        <v>-191.02</v>
      </c>
      <c r="E48698" s="28">
        <v>774.00900000000001</v>
      </c>
    </row>
    <row r="48699" spans="4:5" x14ac:dyDescent="0.25">
      <c r="D48699" s="31">
        <v>-191.00399999999999</v>
      </c>
      <c r="E48699" s="28">
        <v>774.06700000000001</v>
      </c>
    </row>
    <row r="48700" spans="4:5" x14ac:dyDescent="0.25">
      <c r="D48700" s="31">
        <v>-190.988</v>
      </c>
      <c r="E48700" s="28">
        <v>774.125</v>
      </c>
    </row>
    <row r="48701" spans="4:5" x14ac:dyDescent="0.25">
      <c r="D48701" s="31">
        <v>-190.97200000000001</v>
      </c>
      <c r="E48701" s="28">
        <v>774.18399999999997</v>
      </c>
    </row>
    <row r="48702" spans="4:5" x14ac:dyDescent="0.25">
      <c r="D48702" s="31">
        <v>-190.95599999999999</v>
      </c>
      <c r="E48702" s="28">
        <v>774.24199999999996</v>
      </c>
    </row>
    <row r="48703" spans="4:5" x14ac:dyDescent="0.25">
      <c r="D48703" s="31">
        <v>-190.94</v>
      </c>
      <c r="E48703" s="28">
        <v>774.30100000000004</v>
      </c>
    </row>
    <row r="48704" spans="4:5" x14ac:dyDescent="0.25">
      <c r="D48704" s="31">
        <v>-190.92400000000001</v>
      </c>
      <c r="E48704" s="28">
        <v>774.35900000000004</v>
      </c>
    </row>
    <row r="48705" spans="4:5" x14ac:dyDescent="0.25">
      <c r="D48705" s="31">
        <v>-190.90799999999999</v>
      </c>
      <c r="E48705" s="28">
        <v>774.41800000000001</v>
      </c>
    </row>
    <row r="48706" spans="4:5" x14ac:dyDescent="0.25">
      <c r="D48706" s="31">
        <v>-190.892</v>
      </c>
      <c r="E48706" s="28">
        <v>774.476</v>
      </c>
    </row>
    <row r="48707" spans="4:5" x14ac:dyDescent="0.25">
      <c r="D48707" s="31">
        <v>-190.876</v>
      </c>
      <c r="E48707" s="28">
        <v>774.53399999999999</v>
      </c>
    </row>
    <row r="48708" spans="4:5" x14ac:dyDescent="0.25">
      <c r="D48708" s="31">
        <v>-190.86</v>
      </c>
      <c r="E48708" s="28">
        <v>774.59299999999996</v>
      </c>
    </row>
    <row r="48709" spans="4:5" x14ac:dyDescent="0.25">
      <c r="D48709" s="31">
        <v>-190.84399999999999</v>
      </c>
      <c r="E48709" s="28">
        <v>774.65099999999995</v>
      </c>
    </row>
    <row r="48710" spans="4:5" x14ac:dyDescent="0.25">
      <c r="D48710" s="31">
        <v>-190.828</v>
      </c>
      <c r="E48710" s="28">
        <v>774.70899999999995</v>
      </c>
    </row>
    <row r="48711" spans="4:5" x14ac:dyDescent="0.25">
      <c r="D48711" s="31">
        <v>-190.81200000000001</v>
      </c>
      <c r="E48711" s="28">
        <v>774.76800000000003</v>
      </c>
    </row>
    <row r="48712" spans="4:5" x14ac:dyDescent="0.25">
      <c r="D48712" s="31">
        <v>-190.797</v>
      </c>
      <c r="E48712" s="28">
        <v>774.82600000000002</v>
      </c>
    </row>
    <row r="48713" spans="4:5" x14ac:dyDescent="0.25">
      <c r="D48713" s="31">
        <v>-190.78100000000001</v>
      </c>
      <c r="E48713" s="28">
        <v>774.88400000000001</v>
      </c>
    </row>
    <row r="48714" spans="4:5" x14ac:dyDescent="0.25">
      <c r="D48714" s="31">
        <v>-190.76499999999999</v>
      </c>
      <c r="E48714" s="28">
        <v>774.94299999999998</v>
      </c>
    </row>
    <row r="48715" spans="4:5" x14ac:dyDescent="0.25">
      <c r="D48715" s="31">
        <v>-190.749</v>
      </c>
      <c r="E48715" s="28">
        <v>775.00099999999998</v>
      </c>
    </row>
    <row r="48716" spans="4:5" x14ac:dyDescent="0.25">
      <c r="D48716" s="31">
        <v>-190.733</v>
      </c>
      <c r="E48716" s="28">
        <v>775.05899999999997</v>
      </c>
    </row>
    <row r="48717" spans="4:5" x14ac:dyDescent="0.25">
      <c r="D48717" s="31">
        <v>-190.71700000000001</v>
      </c>
      <c r="E48717" s="28">
        <v>775.11699999999996</v>
      </c>
    </row>
    <row r="48718" spans="4:5" x14ac:dyDescent="0.25">
      <c r="D48718" s="31">
        <v>-190.70099999999999</v>
      </c>
      <c r="E48718" s="28">
        <v>775.17600000000004</v>
      </c>
    </row>
    <row r="48719" spans="4:5" x14ac:dyDescent="0.25">
      <c r="D48719" s="31">
        <v>-190.685</v>
      </c>
      <c r="E48719" s="28">
        <v>775.23400000000004</v>
      </c>
    </row>
    <row r="48720" spans="4:5" x14ac:dyDescent="0.25">
      <c r="D48720" s="31">
        <v>-190.66900000000001</v>
      </c>
      <c r="E48720" s="28">
        <v>775.29200000000003</v>
      </c>
    </row>
    <row r="48721" spans="4:5" x14ac:dyDescent="0.25">
      <c r="D48721" s="31">
        <v>-190.65299999999999</v>
      </c>
      <c r="E48721" s="28">
        <v>775.35</v>
      </c>
    </row>
    <row r="48722" spans="4:5" x14ac:dyDescent="0.25">
      <c r="D48722" s="31">
        <v>-190.637</v>
      </c>
      <c r="E48722" s="28">
        <v>775.40800000000002</v>
      </c>
    </row>
    <row r="48723" spans="4:5" x14ac:dyDescent="0.25">
      <c r="D48723" s="31">
        <v>-190.62100000000001</v>
      </c>
      <c r="E48723" s="28">
        <v>775.46600000000001</v>
      </c>
    </row>
    <row r="48724" spans="4:5" x14ac:dyDescent="0.25">
      <c r="D48724" s="31">
        <v>-190.60499999999999</v>
      </c>
      <c r="E48724" s="28">
        <v>775.524</v>
      </c>
    </row>
    <row r="48725" spans="4:5" x14ac:dyDescent="0.25">
      <c r="D48725" s="31">
        <v>-190.589</v>
      </c>
      <c r="E48725" s="28">
        <v>775.58199999999999</v>
      </c>
    </row>
    <row r="48726" spans="4:5" x14ac:dyDescent="0.25">
      <c r="D48726" s="31">
        <v>-190.57300000000001</v>
      </c>
      <c r="E48726" s="28">
        <v>775.64099999999996</v>
      </c>
    </row>
    <row r="48727" spans="4:5" x14ac:dyDescent="0.25">
      <c r="D48727" s="31">
        <v>-190.55699999999999</v>
      </c>
      <c r="E48727" s="28">
        <v>775.69899999999996</v>
      </c>
    </row>
    <row r="48728" spans="4:5" x14ac:dyDescent="0.25">
      <c r="D48728" s="31">
        <v>-190.541</v>
      </c>
      <c r="E48728" s="28">
        <v>775.75699999999995</v>
      </c>
    </row>
    <row r="48729" spans="4:5" x14ac:dyDescent="0.25">
      <c r="D48729" s="31">
        <v>-190.52500000000001</v>
      </c>
      <c r="E48729" s="28">
        <v>775.81500000000005</v>
      </c>
    </row>
    <row r="48730" spans="4:5" x14ac:dyDescent="0.25">
      <c r="D48730" s="31">
        <v>-190.50899999999999</v>
      </c>
      <c r="E48730" s="28">
        <v>775.87300000000005</v>
      </c>
    </row>
    <row r="48731" spans="4:5" x14ac:dyDescent="0.25">
      <c r="D48731" s="31">
        <v>-190.49299999999999</v>
      </c>
      <c r="E48731" s="28">
        <v>775.93100000000004</v>
      </c>
    </row>
    <row r="48732" spans="4:5" x14ac:dyDescent="0.25">
      <c r="D48732" s="31">
        <v>-190.477</v>
      </c>
      <c r="E48732" s="28">
        <v>775.98900000000003</v>
      </c>
    </row>
    <row r="48733" spans="4:5" x14ac:dyDescent="0.25">
      <c r="D48733" s="31">
        <v>-190.46100000000001</v>
      </c>
      <c r="E48733" s="28">
        <v>776.04700000000003</v>
      </c>
    </row>
    <row r="48734" spans="4:5" x14ac:dyDescent="0.25">
      <c r="D48734" s="31">
        <v>-190.44499999999999</v>
      </c>
      <c r="E48734" s="28">
        <v>776.10400000000004</v>
      </c>
    </row>
    <row r="48735" spans="4:5" x14ac:dyDescent="0.25">
      <c r="D48735" s="31">
        <v>-190.429</v>
      </c>
      <c r="E48735" s="28">
        <v>776.16200000000003</v>
      </c>
    </row>
    <row r="48736" spans="4:5" x14ac:dyDescent="0.25">
      <c r="D48736" s="31">
        <v>-190.41300000000001</v>
      </c>
      <c r="E48736" s="28">
        <v>776.22</v>
      </c>
    </row>
    <row r="48737" spans="4:5" x14ac:dyDescent="0.25">
      <c r="D48737" s="31">
        <v>-190.39699999999999</v>
      </c>
      <c r="E48737" s="28">
        <v>776.27800000000002</v>
      </c>
    </row>
    <row r="48738" spans="4:5" x14ac:dyDescent="0.25">
      <c r="D48738" s="31">
        <v>-190.381</v>
      </c>
      <c r="E48738" s="28">
        <v>776.33600000000001</v>
      </c>
    </row>
    <row r="48739" spans="4:5" x14ac:dyDescent="0.25">
      <c r="D48739" s="31">
        <v>-190.36500000000001</v>
      </c>
      <c r="E48739" s="28">
        <v>776.39400000000001</v>
      </c>
    </row>
    <row r="48740" spans="4:5" x14ac:dyDescent="0.25">
      <c r="D48740" s="31">
        <v>-190.34899999999999</v>
      </c>
      <c r="E48740" s="28">
        <v>776.452</v>
      </c>
    </row>
    <row r="48741" spans="4:5" x14ac:dyDescent="0.25">
      <c r="D48741" s="31">
        <v>-190.333</v>
      </c>
      <c r="E48741" s="28">
        <v>776.50900000000001</v>
      </c>
    </row>
    <row r="48742" spans="4:5" x14ac:dyDescent="0.25">
      <c r="D48742" s="31">
        <v>-190.31700000000001</v>
      </c>
      <c r="E48742" s="28">
        <v>776.56700000000001</v>
      </c>
    </row>
    <row r="48743" spans="4:5" x14ac:dyDescent="0.25">
      <c r="D48743" s="31">
        <v>-190.30099999999999</v>
      </c>
      <c r="E48743" s="28">
        <v>776.625</v>
      </c>
    </row>
    <row r="48744" spans="4:5" x14ac:dyDescent="0.25">
      <c r="D48744" s="31">
        <v>-190.285</v>
      </c>
      <c r="E48744" s="28">
        <v>776.68299999999999</v>
      </c>
    </row>
    <row r="48745" spans="4:5" x14ac:dyDescent="0.25">
      <c r="D48745" s="31">
        <v>-190.26900000000001</v>
      </c>
      <c r="E48745" s="28">
        <v>776.74</v>
      </c>
    </row>
    <row r="48746" spans="4:5" x14ac:dyDescent="0.25">
      <c r="D48746" s="31">
        <v>-190.25299999999999</v>
      </c>
      <c r="E48746" s="28">
        <v>776.798</v>
      </c>
    </row>
    <row r="48747" spans="4:5" x14ac:dyDescent="0.25">
      <c r="D48747" s="31">
        <v>-190.23699999999999</v>
      </c>
      <c r="E48747" s="28">
        <v>776.85599999999999</v>
      </c>
    </row>
    <row r="48748" spans="4:5" x14ac:dyDescent="0.25">
      <c r="D48748" s="31">
        <v>-190.221</v>
      </c>
      <c r="E48748" s="28">
        <v>776.91399999999999</v>
      </c>
    </row>
    <row r="48749" spans="4:5" x14ac:dyDescent="0.25">
      <c r="D48749" s="31">
        <v>-190.20500000000001</v>
      </c>
      <c r="E48749" s="28">
        <v>776.971</v>
      </c>
    </row>
    <row r="48750" spans="4:5" x14ac:dyDescent="0.25">
      <c r="D48750" s="31">
        <v>-190.18899999999999</v>
      </c>
      <c r="E48750" s="28">
        <v>777.029</v>
      </c>
    </row>
    <row r="48751" spans="4:5" x14ac:dyDescent="0.25">
      <c r="D48751" s="31">
        <v>-190.173</v>
      </c>
      <c r="E48751" s="28">
        <v>777.08699999999999</v>
      </c>
    </row>
    <row r="48752" spans="4:5" x14ac:dyDescent="0.25">
      <c r="D48752" s="31">
        <v>-190.15700000000001</v>
      </c>
      <c r="E48752" s="28">
        <v>777.14400000000001</v>
      </c>
    </row>
    <row r="48753" spans="4:5" x14ac:dyDescent="0.25">
      <c r="D48753" s="31">
        <v>-190.14099999999999</v>
      </c>
      <c r="E48753" s="28">
        <v>777.202</v>
      </c>
    </row>
    <row r="48754" spans="4:5" x14ac:dyDescent="0.25">
      <c r="D48754" s="31">
        <v>-190.125</v>
      </c>
      <c r="E48754" s="28">
        <v>777.26</v>
      </c>
    </row>
    <row r="48755" spans="4:5" x14ac:dyDescent="0.25">
      <c r="D48755" s="31">
        <v>-190.10900000000001</v>
      </c>
      <c r="E48755" s="28">
        <v>777.31700000000001</v>
      </c>
    </row>
    <row r="48756" spans="4:5" x14ac:dyDescent="0.25">
      <c r="D48756" s="31">
        <v>-190.09299999999999</v>
      </c>
      <c r="E48756" s="28">
        <v>777.375</v>
      </c>
    </row>
    <row r="48757" spans="4:5" x14ac:dyDescent="0.25">
      <c r="D48757" s="31">
        <v>-190.077</v>
      </c>
      <c r="E48757" s="28">
        <v>777.43200000000002</v>
      </c>
    </row>
    <row r="48758" spans="4:5" x14ac:dyDescent="0.25">
      <c r="D48758" s="31">
        <v>-190.06100000000001</v>
      </c>
      <c r="E48758" s="28">
        <v>777.49</v>
      </c>
    </row>
    <row r="48759" spans="4:5" x14ac:dyDescent="0.25">
      <c r="D48759" s="31">
        <v>-190.04499999999999</v>
      </c>
      <c r="E48759" s="28">
        <v>777.54700000000003</v>
      </c>
    </row>
    <row r="48760" spans="4:5" x14ac:dyDescent="0.25">
      <c r="D48760" s="31">
        <v>-190.029</v>
      </c>
      <c r="E48760" s="28">
        <v>777.60500000000002</v>
      </c>
    </row>
    <row r="48761" spans="4:5" x14ac:dyDescent="0.25">
      <c r="D48761" s="31">
        <v>-190.01300000000001</v>
      </c>
      <c r="E48761" s="28">
        <v>777.66200000000003</v>
      </c>
    </row>
    <row r="48762" spans="4:5" x14ac:dyDescent="0.25">
      <c r="D48762" s="31">
        <v>-189.99700000000001</v>
      </c>
      <c r="E48762" s="28">
        <v>777.72</v>
      </c>
    </row>
    <row r="48763" spans="4:5" x14ac:dyDescent="0.25">
      <c r="D48763" s="31">
        <v>-189.98099999999999</v>
      </c>
      <c r="E48763" s="28">
        <v>777.77700000000004</v>
      </c>
    </row>
    <row r="48764" spans="4:5" x14ac:dyDescent="0.25">
      <c r="D48764" s="31">
        <v>-189.965</v>
      </c>
      <c r="E48764" s="28">
        <v>777.83500000000004</v>
      </c>
    </row>
    <row r="48765" spans="4:5" x14ac:dyDescent="0.25">
      <c r="D48765" s="31">
        <v>-189.94900000000001</v>
      </c>
      <c r="E48765" s="28">
        <v>777.89200000000005</v>
      </c>
    </row>
    <row r="48766" spans="4:5" x14ac:dyDescent="0.25">
      <c r="D48766" s="31">
        <v>-189.93299999999999</v>
      </c>
      <c r="E48766" s="28">
        <v>777.94899999999996</v>
      </c>
    </row>
    <row r="48767" spans="4:5" x14ac:dyDescent="0.25">
      <c r="D48767" s="31">
        <v>-189.917</v>
      </c>
      <c r="E48767" s="28">
        <v>778.00699999999995</v>
      </c>
    </row>
    <row r="48768" spans="4:5" x14ac:dyDescent="0.25">
      <c r="D48768" s="31">
        <v>-189.90100000000001</v>
      </c>
      <c r="E48768" s="28">
        <v>778.06399999999996</v>
      </c>
    </row>
    <row r="48769" spans="4:5" x14ac:dyDescent="0.25">
      <c r="D48769" s="31">
        <v>-189.88499999999999</v>
      </c>
      <c r="E48769" s="28">
        <v>778.12099999999998</v>
      </c>
    </row>
    <row r="48770" spans="4:5" x14ac:dyDescent="0.25">
      <c r="D48770" s="31">
        <v>-189.869</v>
      </c>
      <c r="E48770" s="28">
        <v>778.17899999999997</v>
      </c>
    </row>
    <row r="48771" spans="4:5" x14ac:dyDescent="0.25">
      <c r="D48771" s="31">
        <v>-189.85300000000001</v>
      </c>
      <c r="E48771" s="28">
        <v>778.23599999999999</v>
      </c>
    </row>
    <row r="48772" spans="4:5" x14ac:dyDescent="0.25">
      <c r="D48772" s="31">
        <v>-189.83699999999999</v>
      </c>
      <c r="E48772" s="28">
        <v>778.29300000000001</v>
      </c>
    </row>
    <row r="48773" spans="4:5" x14ac:dyDescent="0.25">
      <c r="D48773" s="31">
        <v>-189.821</v>
      </c>
      <c r="E48773" s="28">
        <v>778.351</v>
      </c>
    </row>
    <row r="48774" spans="4:5" x14ac:dyDescent="0.25">
      <c r="D48774" s="31">
        <v>-189.80500000000001</v>
      </c>
      <c r="E48774" s="28">
        <v>778.40800000000002</v>
      </c>
    </row>
    <row r="48775" spans="4:5" x14ac:dyDescent="0.25">
      <c r="D48775" s="31">
        <v>-189.78899999999999</v>
      </c>
      <c r="E48775" s="28">
        <v>778.46500000000003</v>
      </c>
    </row>
    <row r="48776" spans="4:5" x14ac:dyDescent="0.25">
      <c r="D48776" s="31">
        <v>-189.773</v>
      </c>
      <c r="E48776" s="28">
        <v>778.52200000000005</v>
      </c>
    </row>
    <row r="48777" spans="4:5" x14ac:dyDescent="0.25">
      <c r="D48777" s="31">
        <v>-189.75700000000001</v>
      </c>
      <c r="E48777" s="28">
        <v>778.58</v>
      </c>
    </row>
    <row r="48778" spans="4:5" x14ac:dyDescent="0.25">
      <c r="D48778" s="31">
        <v>-189.74100000000001</v>
      </c>
      <c r="E48778" s="28">
        <v>778.63699999999994</v>
      </c>
    </row>
    <row r="48779" spans="4:5" x14ac:dyDescent="0.25">
      <c r="D48779" s="31">
        <v>-189.72499999999999</v>
      </c>
      <c r="E48779" s="28">
        <v>778.69399999999996</v>
      </c>
    </row>
    <row r="48780" spans="4:5" x14ac:dyDescent="0.25">
      <c r="D48780" s="31">
        <v>-189.709</v>
      </c>
      <c r="E48780" s="28">
        <v>778.75099999999998</v>
      </c>
    </row>
    <row r="48781" spans="4:5" x14ac:dyDescent="0.25">
      <c r="D48781" s="31">
        <v>-189.69300000000001</v>
      </c>
      <c r="E48781" s="28">
        <v>778.80799999999999</v>
      </c>
    </row>
    <row r="48782" spans="4:5" x14ac:dyDescent="0.25">
      <c r="D48782" s="31">
        <v>-189.67699999999999</v>
      </c>
      <c r="E48782" s="28">
        <v>778.86500000000001</v>
      </c>
    </row>
    <row r="48783" spans="4:5" x14ac:dyDescent="0.25">
      <c r="D48783" s="31">
        <v>-189.661</v>
      </c>
      <c r="E48783" s="28">
        <v>778.92200000000003</v>
      </c>
    </row>
    <row r="48784" spans="4:5" x14ac:dyDescent="0.25">
      <c r="D48784" s="31">
        <v>-189.64500000000001</v>
      </c>
      <c r="E48784" s="28">
        <v>778.97900000000004</v>
      </c>
    </row>
    <row r="48785" spans="4:5" x14ac:dyDescent="0.25">
      <c r="D48785" s="31">
        <v>-189.62899999999999</v>
      </c>
      <c r="E48785" s="28">
        <v>779.03700000000003</v>
      </c>
    </row>
    <row r="48786" spans="4:5" x14ac:dyDescent="0.25">
      <c r="D48786" s="31">
        <v>-189.613</v>
      </c>
      <c r="E48786" s="28">
        <v>779.09400000000005</v>
      </c>
    </row>
    <row r="48787" spans="4:5" x14ac:dyDescent="0.25">
      <c r="D48787" s="31">
        <v>-189.59700000000001</v>
      </c>
      <c r="E48787" s="28">
        <v>779.15099999999995</v>
      </c>
    </row>
    <row r="48788" spans="4:5" x14ac:dyDescent="0.25">
      <c r="D48788" s="31">
        <v>-189.58099999999999</v>
      </c>
      <c r="E48788" s="28">
        <v>779.20799999999997</v>
      </c>
    </row>
    <row r="48789" spans="4:5" x14ac:dyDescent="0.25">
      <c r="D48789" s="31">
        <v>-189.565</v>
      </c>
      <c r="E48789" s="28">
        <v>779.26499999999999</v>
      </c>
    </row>
    <row r="48790" spans="4:5" x14ac:dyDescent="0.25">
      <c r="D48790" s="31">
        <v>-189.54900000000001</v>
      </c>
      <c r="E48790" s="28">
        <v>779.322</v>
      </c>
    </row>
    <row r="48791" spans="4:5" x14ac:dyDescent="0.25">
      <c r="D48791" s="31">
        <v>-189.53299999999999</v>
      </c>
      <c r="E48791" s="28">
        <v>779.37800000000004</v>
      </c>
    </row>
    <row r="48792" spans="4:5" x14ac:dyDescent="0.25">
      <c r="D48792" s="31">
        <v>-189.517</v>
      </c>
      <c r="E48792" s="28">
        <v>779.43499999999995</v>
      </c>
    </row>
    <row r="48793" spans="4:5" x14ac:dyDescent="0.25">
      <c r="D48793" s="31">
        <v>-189.501</v>
      </c>
      <c r="E48793" s="28">
        <v>779.49199999999996</v>
      </c>
    </row>
    <row r="48794" spans="4:5" x14ac:dyDescent="0.25">
      <c r="D48794" s="31">
        <v>-189.48500000000001</v>
      </c>
      <c r="E48794" s="28">
        <v>779.54899999999998</v>
      </c>
    </row>
    <row r="48795" spans="4:5" x14ac:dyDescent="0.25">
      <c r="D48795" s="31">
        <v>-189.46899999999999</v>
      </c>
      <c r="E48795" s="28">
        <v>779.60599999999999</v>
      </c>
    </row>
    <row r="48796" spans="4:5" x14ac:dyDescent="0.25">
      <c r="D48796" s="31">
        <v>-189.453</v>
      </c>
      <c r="E48796" s="28">
        <v>779.66300000000001</v>
      </c>
    </row>
    <row r="48797" spans="4:5" x14ac:dyDescent="0.25">
      <c r="D48797" s="31">
        <v>-189.43700000000001</v>
      </c>
      <c r="E48797" s="28">
        <v>779.72</v>
      </c>
    </row>
    <row r="48798" spans="4:5" x14ac:dyDescent="0.25">
      <c r="D48798" s="31">
        <v>-189.42099999999999</v>
      </c>
      <c r="E48798" s="28">
        <v>779.77700000000004</v>
      </c>
    </row>
    <row r="48799" spans="4:5" x14ac:dyDescent="0.25">
      <c r="D48799" s="31">
        <v>-189.405</v>
      </c>
      <c r="E48799" s="28">
        <v>779.83399999999995</v>
      </c>
    </row>
    <row r="48800" spans="4:5" x14ac:dyDescent="0.25">
      <c r="D48800" s="31">
        <v>-189.38900000000001</v>
      </c>
      <c r="E48800" s="28">
        <v>779.89099999999996</v>
      </c>
    </row>
    <row r="48801" spans="4:5" x14ac:dyDescent="0.25">
      <c r="D48801" s="31">
        <v>-189.37299999999999</v>
      </c>
      <c r="E48801" s="28">
        <v>779.947</v>
      </c>
    </row>
    <row r="48802" spans="4:5" x14ac:dyDescent="0.25">
      <c r="D48802" s="31">
        <v>-189.357</v>
      </c>
      <c r="E48802" s="28">
        <v>780.00400000000002</v>
      </c>
    </row>
    <row r="48803" spans="4:5" x14ac:dyDescent="0.25">
      <c r="D48803" s="31">
        <v>-189.34100000000001</v>
      </c>
      <c r="E48803" s="28">
        <v>780.06100000000004</v>
      </c>
    </row>
    <row r="48804" spans="4:5" x14ac:dyDescent="0.25">
      <c r="D48804" s="31">
        <v>-189.32499999999999</v>
      </c>
      <c r="E48804" s="28">
        <v>780.11699999999996</v>
      </c>
    </row>
    <row r="48805" spans="4:5" x14ac:dyDescent="0.25">
      <c r="D48805" s="31">
        <v>-189.309</v>
      </c>
      <c r="E48805" s="28">
        <v>780.17399999999998</v>
      </c>
    </row>
    <row r="48806" spans="4:5" x14ac:dyDescent="0.25">
      <c r="D48806" s="31">
        <v>-189.29300000000001</v>
      </c>
      <c r="E48806" s="28">
        <v>780.23099999999999</v>
      </c>
    </row>
    <row r="48807" spans="4:5" x14ac:dyDescent="0.25">
      <c r="D48807" s="31">
        <v>-189.27699999999999</v>
      </c>
      <c r="E48807" s="28">
        <v>780.28800000000001</v>
      </c>
    </row>
    <row r="48808" spans="4:5" x14ac:dyDescent="0.25">
      <c r="D48808" s="31">
        <v>-189.261</v>
      </c>
      <c r="E48808" s="28">
        <v>780.34400000000005</v>
      </c>
    </row>
    <row r="48809" spans="4:5" x14ac:dyDescent="0.25">
      <c r="D48809" s="31">
        <v>-189.245</v>
      </c>
      <c r="E48809" s="28">
        <v>780.40099999999995</v>
      </c>
    </row>
    <row r="48810" spans="4:5" x14ac:dyDescent="0.25">
      <c r="D48810" s="31">
        <v>-189.22900000000001</v>
      </c>
      <c r="E48810" s="28">
        <v>780.45799999999997</v>
      </c>
    </row>
    <row r="48811" spans="4:5" x14ac:dyDescent="0.25">
      <c r="D48811" s="31">
        <v>-189.21299999999999</v>
      </c>
      <c r="E48811" s="28">
        <v>780.51400000000001</v>
      </c>
    </row>
    <row r="48812" spans="4:5" x14ac:dyDescent="0.25">
      <c r="D48812" s="31">
        <v>-189.197</v>
      </c>
      <c r="E48812" s="28">
        <v>780.57100000000003</v>
      </c>
    </row>
    <row r="48813" spans="4:5" x14ac:dyDescent="0.25">
      <c r="D48813" s="31">
        <v>-189.18100000000001</v>
      </c>
      <c r="E48813" s="28">
        <v>780.62800000000004</v>
      </c>
    </row>
    <row r="48814" spans="4:5" x14ac:dyDescent="0.25">
      <c r="D48814" s="31">
        <v>-189.16499999999999</v>
      </c>
      <c r="E48814" s="28">
        <v>780.68399999999997</v>
      </c>
    </row>
    <row r="48815" spans="4:5" x14ac:dyDescent="0.25">
      <c r="D48815" s="31">
        <v>-189.149</v>
      </c>
      <c r="E48815" s="28">
        <v>780.74099999999999</v>
      </c>
    </row>
    <row r="48816" spans="4:5" x14ac:dyDescent="0.25">
      <c r="D48816" s="31">
        <v>-189.13300000000001</v>
      </c>
      <c r="E48816" s="28">
        <v>780.79700000000003</v>
      </c>
    </row>
    <row r="48817" spans="4:5" x14ac:dyDescent="0.25">
      <c r="D48817" s="31">
        <v>-189.11699999999999</v>
      </c>
      <c r="E48817" s="28">
        <v>780.85400000000004</v>
      </c>
    </row>
    <row r="48818" spans="4:5" x14ac:dyDescent="0.25">
      <c r="D48818" s="31">
        <v>-189.101</v>
      </c>
      <c r="E48818" s="28">
        <v>780.91</v>
      </c>
    </row>
    <row r="48819" spans="4:5" x14ac:dyDescent="0.25">
      <c r="D48819" s="31">
        <v>-189.08500000000001</v>
      </c>
      <c r="E48819" s="28">
        <v>780.96699999999998</v>
      </c>
    </row>
    <row r="48820" spans="4:5" x14ac:dyDescent="0.25">
      <c r="D48820" s="31">
        <v>-189.06899999999999</v>
      </c>
      <c r="E48820" s="28">
        <v>781.02300000000002</v>
      </c>
    </row>
    <row r="48821" spans="4:5" x14ac:dyDescent="0.25">
      <c r="D48821" s="31">
        <v>-189.053</v>
      </c>
      <c r="E48821" s="28">
        <v>781.08</v>
      </c>
    </row>
    <row r="48822" spans="4:5" x14ac:dyDescent="0.25">
      <c r="D48822" s="31">
        <v>-189.03700000000001</v>
      </c>
      <c r="E48822" s="28">
        <v>781.13599999999997</v>
      </c>
    </row>
    <row r="48823" spans="4:5" x14ac:dyDescent="0.25">
      <c r="D48823" s="31">
        <v>-189.02099999999999</v>
      </c>
      <c r="E48823" s="28">
        <v>781.19200000000001</v>
      </c>
    </row>
    <row r="48824" spans="4:5" x14ac:dyDescent="0.25">
      <c r="D48824" s="31">
        <v>-189.005</v>
      </c>
      <c r="E48824" s="28">
        <v>781.24900000000002</v>
      </c>
    </row>
    <row r="48825" spans="4:5" x14ac:dyDescent="0.25">
      <c r="D48825" s="31">
        <v>-188.99</v>
      </c>
      <c r="E48825" s="28">
        <v>781.30499999999995</v>
      </c>
    </row>
    <row r="48826" spans="4:5" x14ac:dyDescent="0.25">
      <c r="D48826" s="31">
        <v>-188.97399999999999</v>
      </c>
      <c r="E48826" s="28">
        <v>781.36199999999997</v>
      </c>
    </row>
    <row r="48827" spans="4:5" x14ac:dyDescent="0.25">
      <c r="D48827" s="31">
        <v>-188.958</v>
      </c>
      <c r="E48827" s="28">
        <v>781.41800000000001</v>
      </c>
    </row>
    <row r="48828" spans="4:5" x14ac:dyDescent="0.25">
      <c r="D48828" s="31">
        <v>-188.94200000000001</v>
      </c>
      <c r="E48828" s="28">
        <v>781.47400000000005</v>
      </c>
    </row>
    <row r="48829" spans="4:5" x14ac:dyDescent="0.25">
      <c r="D48829" s="31">
        <v>-188.92599999999999</v>
      </c>
      <c r="E48829" s="28">
        <v>781.53099999999995</v>
      </c>
    </row>
    <row r="48830" spans="4:5" x14ac:dyDescent="0.25">
      <c r="D48830" s="31">
        <v>-188.91</v>
      </c>
      <c r="E48830" s="28">
        <v>781.58699999999999</v>
      </c>
    </row>
    <row r="48831" spans="4:5" x14ac:dyDescent="0.25">
      <c r="D48831" s="31">
        <v>-188.89400000000001</v>
      </c>
      <c r="E48831" s="28">
        <v>781.64300000000003</v>
      </c>
    </row>
    <row r="48832" spans="4:5" x14ac:dyDescent="0.25">
      <c r="D48832" s="31">
        <v>-188.87799999999999</v>
      </c>
      <c r="E48832" s="28">
        <v>781.7</v>
      </c>
    </row>
    <row r="48833" spans="4:5" x14ac:dyDescent="0.25">
      <c r="D48833" s="31">
        <v>-188.86199999999999</v>
      </c>
      <c r="E48833" s="28">
        <v>781.75599999999997</v>
      </c>
    </row>
    <row r="48834" spans="4:5" x14ac:dyDescent="0.25">
      <c r="D48834" s="31">
        <v>-188.846</v>
      </c>
      <c r="E48834" s="28">
        <v>781.81200000000001</v>
      </c>
    </row>
    <row r="48835" spans="4:5" x14ac:dyDescent="0.25">
      <c r="D48835" s="31">
        <v>-188.83</v>
      </c>
      <c r="E48835" s="28">
        <v>781.86800000000005</v>
      </c>
    </row>
    <row r="48836" spans="4:5" x14ac:dyDescent="0.25">
      <c r="D48836" s="31">
        <v>-188.81399999999999</v>
      </c>
      <c r="E48836" s="28">
        <v>781.92399999999998</v>
      </c>
    </row>
    <row r="48837" spans="4:5" x14ac:dyDescent="0.25">
      <c r="D48837" s="31">
        <v>-188.798</v>
      </c>
      <c r="E48837" s="28">
        <v>781.98099999999999</v>
      </c>
    </row>
    <row r="48838" spans="4:5" x14ac:dyDescent="0.25">
      <c r="D48838" s="31">
        <v>-188.78200000000001</v>
      </c>
      <c r="E48838" s="28">
        <v>782.03700000000003</v>
      </c>
    </row>
    <row r="48839" spans="4:5" x14ac:dyDescent="0.25">
      <c r="D48839" s="31">
        <v>-188.76599999999999</v>
      </c>
      <c r="E48839" s="28">
        <v>782.09299999999996</v>
      </c>
    </row>
    <row r="48840" spans="4:5" x14ac:dyDescent="0.25">
      <c r="D48840" s="31">
        <v>-188.75</v>
      </c>
      <c r="E48840" s="28">
        <v>782.149</v>
      </c>
    </row>
    <row r="48841" spans="4:5" x14ac:dyDescent="0.25">
      <c r="D48841" s="31">
        <v>-188.73400000000001</v>
      </c>
      <c r="E48841" s="28">
        <v>782.20500000000004</v>
      </c>
    </row>
    <row r="48842" spans="4:5" x14ac:dyDescent="0.25">
      <c r="D48842" s="31">
        <v>-188.71799999999999</v>
      </c>
      <c r="E48842" s="28">
        <v>782.26099999999997</v>
      </c>
    </row>
    <row r="48843" spans="4:5" x14ac:dyDescent="0.25">
      <c r="D48843" s="31">
        <v>-188.702</v>
      </c>
      <c r="E48843" s="28">
        <v>782.31700000000001</v>
      </c>
    </row>
    <row r="48844" spans="4:5" x14ac:dyDescent="0.25">
      <c r="D48844" s="31">
        <v>-188.68600000000001</v>
      </c>
      <c r="E48844" s="28">
        <v>782.37300000000005</v>
      </c>
    </row>
    <row r="48845" spans="4:5" x14ac:dyDescent="0.25">
      <c r="D48845" s="31">
        <v>-188.67</v>
      </c>
      <c r="E48845" s="28">
        <v>782.42899999999997</v>
      </c>
    </row>
    <row r="48846" spans="4:5" x14ac:dyDescent="0.25">
      <c r="D48846" s="31">
        <v>-188.654</v>
      </c>
      <c r="E48846" s="28">
        <v>782.48500000000001</v>
      </c>
    </row>
    <row r="48847" spans="4:5" x14ac:dyDescent="0.25">
      <c r="D48847" s="31">
        <v>-188.63800000000001</v>
      </c>
      <c r="E48847" s="28">
        <v>782.54100000000005</v>
      </c>
    </row>
    <row r="48848" spans="4:5" x14ac:dyDescent="0.25">
      <c r="D48848" s="31">
        <v>-188.62200000000001</v>
      </c>
      <c r="E48848" s="28">
        <v>782.59699999999998</v>
      </c>
    </row>
    <row r="48849" spans="4:5" x14ac:dyDescent="0.25">
      <c r="D48849" s="31">
        <v>-188.60599999999999</v>
      </c>
      <c r="E48849" s="28">
        <v>782.65300000000002</v>
      </c>
    </row>
    <row r="48850" spans="4:5" x14ac:dyDescent="0.25">
      <c r="D48850" s="31">
        <v>-188.59</v>
      </c>
      <c r="E48850" s="28">
        <v>782.70899999999995</v>
      </c>
    </row>
    <row r="48851" spans="4:5" x14ac:dyDescent="0.25">
      <c r="D48851" s="31">
        <v>-188.57400000000001</v>
      </c>
      <c r="E48851" s="28">
        <v>782.76499999999999</v>
      </c>
    </row>
    <row r="48852" spans="4:5" x14ac:dyDescent="0.25">
      <c r="D48852" s="31">
        <v>-188.55799999999999</v>
      </c>
      <c r="E48852" s="28">
        <v>782.82100000000003</v>
      </c>
    </row>
    <row r="48853" spans="4:5" x14ac:dyDescent="0.25">
      <c r="D48853" s="31">
        <v>-188.542</v>
      </c>
      <c r="E48853" s="28">
        <v>782.87699999999995</v>
      </c>
    </row>
    <row r="48854" spans="4:5" x14ac:dyDescent="0.25">
      <c r="D48854" s="31">
        <v>-188.52600000000001</v>
      </c>
      <c r="E48854" s="28">
        <v>782.93299999999999</v>
      </c>
    </row>
    <row r="48855" spans="4:5" x14ac:dyDescent="0.25">
      <c r="D48855" s="31">
        <v>-188.51</v>
      </c>
      <c r="E48855" s="28">
        <v>782.98900000000003</v>
      </c>
    </row>
    <row r="48856" spans="4:5" x14ac:dyDescent="0.25">
      <c r="D48856" s="31">
        <v>-188.494</v>
      </c>
      <c r="E48856" s="28">
        <v>783.04499999999996</v>
      </c>
    </row>
    <row r="48857" spans="4:5" x14ac:dyDescent="0.25">
      <c r="D48857" s="31">
        <v>-188.47800000000001</v>
      </c>
      <c r="E48857" s="28">
        <v>783.1</v>
      </c>
    </row>
    <row r="48858" spans="4:5" x14ac:dyDescent="0.25">
      <c r="D48858" s="31">
        <v>-188.46199999999999</v>
      </c>
      <c r="E48858" s="28">
        <v>783.15599999999995</v>
      </c>
    </row>
    <row r="48859" spans="4:5" x14ac:dyDescent="0.25">
      <c r="D48859" s="31">
        <v>-188.446</v>
      </c>
      <c r="E48859" s="28">
        <v>783.21199999999999</v>
      </c>
    </row>
    <row r="48860" spans="4:5" x14ac:dyDescent="0.25">
      <c r="D48860" s="31">
        <v>-188.43</v>
      </c>
      <c r="E48860" s="28">
        <v>783.26800000000003</v>
      </c>
    </row>
    <row r="48861" spans="4:5" x14ac:dyDescent="0.25">
      <c r="D48861" s="31">
        <v>-188.41399999999999</v>
      </c>
      <c r="E48861" s="28">
        <v>783.32399999999996</v>
      </c>
    </row>
    <row r="48862" spans="4:5" x14ac:dyDescent="0.25">
      <c r="D48862" s="31">
        <v>-188.398</v>
      </c>
      <c r="E48862" s="28">
        <v>783.37900000000002</v>
      </c>
    </row>
    <row r="48863" spans="4:5" x14ac:dyDescent="0.25">
      <c r="D48863" s="31">
        <v>-188.38200000000001</v>
      </c>
      <c r="E48863" s="28">
        <v>783.43499999999995</v>
      </c>
    </row>
    <row r="48864" spans="4:5" x14ac:dyDescent="0.25">
      <c r="D48864" s="31">
        <v>-188.36600000000001</v>
      </c>
      <c r="E48864" s="28">
        <v>783.49099999999999</v>
      </c>
    </row>
    <row r="48865" spans="4:5" x14ac:dyDescent="0.25">
      <c r="D48865" s="31">
        <v>-188.35</v>
      </c>
      <c r="E48865" s="28">
        <v>783.54700000000003</v>
      </c>
    </row>
    <row r="48866" spans="4:5" x14ac:dyDescent="0.25">
      <c r="D48866" s="31">
        <v>-188.334</v>
      </c>
      <c r="E48866" s="28">
        <v>783.60199999999998</v>
      </c>
    </row>
    <row r="48867" spans="4:5" x14ac:dyDescent="0.25">
      <c r="D48867" s="31">
        <v>-188.31800000000001</v>
      </c>
      <c r="E48867" s="28">
        <v>783.65800000000002</v>
      </c>
    </row>
    <row r="48868" spans="4:5" x14ac:dyDescent="0.25">
      <c r="D48868" s="31">
        <v>-188.30199999999999</v>
      </c>
      <c r="E48868" s="28">
        <v>783.71400000000006</v>
      </c>
    </row>
    <row r="48869" spans="4:5" x14ac:dyDescent="0.25">
      <c r="D48869" s="31">
        <v>-188.286</v>
      </c>
      <c r="E48869" s="28">
        <v>783.76900000000001</v>
      </c>
    </row>
    <row r="48870" spans="4:5" x14ac:dyDescent="0.25">
      <c r="D48870" s="31">
        <v>-188.27</v>
      </c>
      <c r="E48870" s="28">
        <v>783.82500000000005</v>
      </c>
    </row>
    <row r="48871" spans="4:5" x14ac:dyDescent="0.25">
      <c r="D48871" s="31">
        <v>-188.25399999999999</v>
      </c>
      <c r="E48871" s="28">
        <v>783.88</v>
      </c>
    </row>
    <row r="48872" spans="4:5" x14ac:dyDescent="0.25">
      <c r="D48872" s="31">
        <v>-188.238</v>
      </c>
      <c r="E48872" s="28">
        <v>783.93600000000004</v>
      </c>
    </row>
    <row r="48873" spans="4:5" x14ac:dyDescent="0.25">
      <c r="D48873" s="31">
        <v>-188.22200000000001</v>
      </c>
      <c r="E48873" s="28">
        <v>783.99199999999996</v>
      </c>
    </row>
    <row r="48874" spans="4:5" x14ac:dyDescent="0.25">
      <c r="D48874" s="31">
        <v>-188.20599999999999</v>
      </c>
      <c r="E48874" s="28">
        <v>784.04700000000003</v>
      </c>
    </row>
    <row r="48875" spans="4:5" x14ac:dyDescent="0.25">
      <c r="D48875" s="31">
        <v>-188.19</v>
      </c>
      <c r="E48875" s="28">
        <v>784.10199999999998</v>
      </c>
    </row>
    <row r="48876" spans="4:5" x14ac:dyDescent="0.25">
      <c r="D48876" s="31">
        <v>-188.17400000000001</v>
      </c>
      <c r="E48876" s="28">
        <v>784.15800000000002</v>
      </c>
    </row>
    <row r="48877" spans="4:5" x14ac:dyDescent="0.25">
      <c r="D48877" s="31">
        <v>-188.15799999999999</v>
      </c>
      <c r="E48877" s="28">
        <v>784.21299999999997</v>
      </c>
    </row>
    <row r="48878" spans="4:5" x14ac:dyDescent="0.25">
      <c r="D48878" s="31">
        <v>-188.142</v>
      </c>
      <c r="E48878" s="28">
        <v>784.26900000000001</v>
      </c>
    </row>
    <row r="48879" spans="4:5" x14ac:dyDescent="0.25">
      <c r="D48879" s="31">
        <v>-188.126</v>
      </c>
      <c r="E48879" s="28">
        <v>784.32500000000005</v>
      </c>
    </row>
    <row r="48880" spans="4:5" x14ac:dyDescent="0.25">
      <c r="D48880" s="31">
        <v>-188.11</v>
      </c>
      <c r="E48880" s="28">
        <v>784.38</v>
      </c>
    </row>
    <row r="48881" spans="4:5" x14ac:dyDescent="0.25">
      <c r="D48881" s="31">
        <v>-188.09399999999999</v>
      </c>
      <c r="E48881" s="28">
        <v>784.43499999999995</v>
      </c>
    </row>
    <row r="48882" spans="4:5" x14ac:dyDescent="0.25">
      <c r="D48882" s="31">
        <v>-188.078</v>
      </c>
      <c r="E48882" s="28">
        <v>784.49099999999999</v>
      </c>
    </row>
    <row r="48883" spans="4:5" x14ac:dyDescent="0.25">
      <c r="D48883" s="31">
        <v>-188.06200000000001</v>
      </c>
      <c r="E48883" s="28">
        <v>784.54600000000005</v>
      </c>
    </row>
    <row r="48884" spans="4:5" x14ac:dyDescent="0.25">
      <c r="D48884" s="31">
        <v>-188.04599999999999</v>
      </c>
      <c r="E48884" s="28">
        <v>784.601</v>
      </c>
    </row>
    <row r="48885" spans="4:5" x14ac:dyDescent="0.25">
      <c r="D48885" s="31">
        <v>-188.03</v>
      </c>
      <c r="E48885" s="28">
        <v>784.65700000000004</v>
      </c>
    </row>
    <row r="48886" spans="4:5" x14ac:dyDescent="0.25">
      <c r="D48886" s="31">
        <v>-188.01400000000001</v>
      </c>
      <c r="E48886" s="28">
        <v>784.71199999999999</v>
      </c>
    </row>
    <row r="48887" spans="4:5" x14ac:dyDescent="0.25">
      <c r="D48887" s="31">
        <v>-187.99799999999999</v>
      </c>
      <c r="E48887" s="28">
        <v>784.76700000000005</v>
      </c>
    </row>
    <row r="48888" spans="4:5" x14ac:dyDescent="0.25">
      <c r="D48888" s="31">
        <v>-187.982</v>
      </c>
      <c r="E48888" s="28">
        <v>784.82299999999998</v>
      </c>
    </row>
    <row r="48889" spans="4:5" x14ac:dyDescent="0.25">
      <c r="D48889" s="31">
        <v>-187.96600000000001</v>
      </c>
      <c r="E48889" s="28">
        <v>784.87800000000004</v>
      </c>
    </row>
    <row r="48890" spans="4:5" x14ac:dyDescent="0.25">
      <c r="D48890" s="31">
        <v>-187.95</v>
      </c>
      <c r="E48890" s="28">
        <v>784.93299999999999</v>
      </c>
    </row>
    <row r="48891" spans="4:5" x14ac:dyDescent="0.25">
      <c r="D48891" s="31">
        <v>-187.934</v>
      </c>
      <c r="E48891" s="28">
        <v>784.98800000000006</v>
      </c>
    </row>
    <row r="48892" spans="4:5" x14ac:dyDescent="0.25">
      <c r="D48892" s="31">
        <v>-187.91800000000001</v>
      </c>
      <c r="E48892" s="28">
        <v>785.04399999999998</v>
      </c>
    </row>
    <row r="48893" spans="4:5" x14ac:dyDescent="0.25">
      <c r="D48893" s="31">
        <v>-187.90199999999999</v>
      </c>
      <c r="E48893" s="28">
        <v>785.09900000000005</v>
      </c>
    </row>
    <row r="48894" spans="4:5" x14ac:dyDescent="0.25">
      <c r="D48894" s="31">
        <v>-187.886</v>
      </c>
      <c r="E48894" s="28">
        <v>785.154</v>
      </c>
    </row>
    <row r="48895" spans="4:5" x14ac:dyDescent="0.25">
      <c r="D48895" s="31">
        <v>-187.87</v>
      </c>
      <c r="E48895" s="28">
        <v>785.20899999999995</v>
      </c>
    </row>
    <row r="48896" spans="4:5" x14ac:dyDescent="0.25">
      <c r="D48896" s="31">
        <v>-187.85400000000001</v>
      </c>
      <c r="E48896" s="28">
        <v>785.26400000000001</v>
      </c>
    </row>
    <row r="48897" spans="4:5" x14ac:dyDescent="0.25">
      <c r="D48897" s="31">
        <v>-187.83799999999999</v>
      </c>
      <c r="E48897" s="28">
        <v>785.31899999999996</v>
      </c>
    </row>
    <row r="48898" spans="4:5" x14ac:dyDescent="0.25">
      <c r="D48898" s="31">
        <v>-187.822</v>
      </c>
      <c r="E48898" s="28">
        <v>785.37400000000002</v>
      </c>
    </row>
    <row r="48899" spans="4:5" x14ac:dyDescent="0.25">
      <c r="D48899" s="31">
        <v>-187.80600000000001</v>
      </c>
      <c r="E48899" s="28">
        <v>785.43</v>
      </c>
    </row>
    <row r="48900" spans="4:5" x14ac:dyDescent="0.25">
      <c r="D48900" s="31">
        <v>-187.79</v>
      </c>
      <c r="E48900" s="28">
        <v>785.48500000000001</v>
      </c>
    </row>
    <row r="48901" spans="4:5" x14ac:dyDescent="0.25">
      <c r="D48901" s="31">
        <v>-187.774</v>
      </c>
      <c r="E48901" s="28">
        <v>785.54</v>
      </c>
    </row>
    <row r="48902" spans="4:5" x14ac:dyDescent="0.25">
      <c r="D48902" s="31">
        <v>-187.75800000000001</v>
      </c>
      <c r="E48902" s="28">
        <v>785.59500000000003</v>
      </c>
    </row>
    <row r="48903" spans="4:5" x14ac:dyDescent="0.25">
      <c r="D48903" s="31">
        <v>-187.74199999999999</v>
      </c>
      <c r="E48903" s="28">
        <v>785.65</v>
      </c>
    </row>
    <row r="48904" spans="4:5" x14ac:dyDescent="0.25">
      <c r="D48904" s="31">
        <v>-187.726</v>
      </c>
      <c r="E48904" s="28">
        <v>785.70500000000004</v>
      </c>
    </row>
    <row r="48905" spans="4:5" x14ac:dyDescent="0.25">
      <c r="D48905" s="31">
        <v>-187.71</v>
      </c>
      <c r="E48905" s="28">
        <v>785.76</v>
      </c>
    </row>
    <row r="48906" spans="4:5" x14ac:dyDescent="0.25">
      <c r="D48906" s="31">
        <v>-187.69399999999999</v>
      </c>
      <c r="E48906" s="28">
        <v>785.81500000000005</v>
      </c>
    </row>
    <row r="48907" spans="4:5" x14ac:dyDescent="0.25">
      <c r="D48907" s="31">
        <v>-187.678</v>
      </c>
      <c r="E48907" s="28">
        <v>785.87</v>
      </c>
    </row>
    <row r="48908" spans="4:5" x14ac:dyDescent="0.25">
      <c r="D48908" s="31">
        <v>-187.66200000000001</v>
      </c>
      <c r="E48908" s="28">
        <v>785.92499999999995</v>
      </c>
    </row>
    <row r="48909" spans="4:5" x14ac:dyDescent="0.25">
      <c r="D48909" s="31">
        <v>-187.64599999999999</v>
      </c>
      <c r="E48909" s="28">
        <v>785.98</v>
      </c>
    </row>
    <row r="48910" spans="4:5" x14ac:dyDescent="0.25">
      <c r="D48910" s="31">
        <v>-187.63</v>
      </c>
      <c r="E48910" s="28">
        <v>786.03499999999997</v>
      </c>
    </row>
    <row r="48911" spans="4:5" x14ac:dyDescent="0.25">
      <c r="D48911" s="31">
        <v>-187.614</v>
      </c>
      <c r="E48911" s="28">
        <v>786.08900000000006</v>
      </c>
    </row>
    <row r="48912" spans="4:5" x14ac:dyDescent="0.25">
      <c r="D48912" s="31">
        <v>-187.59800000000001</v>
      </c>
      <c r="E48912" s="28">
        <v>786.14400000000001</v>
      </c>
    </row>
    <row r="48913" spans="4:5" x14ac:dyDescent="0.25">
      <c r="D48913" s="31">
        <v>-187.58199999999999</v>
      </c>
      <c r="E48913" s="28">
        <v>786.19899999999996</v>
      </c>
    </row>
    <row r="48914" spans="4:5" x14ac:dyDescent="0.25">
      <c r="D48914" s="31">
        <v>-187.566</v>
      </c>
      <c r="E48914" s="28">
        <v>786.25400000000002</v>
      </c>
    </row>
    <row r="48915" spans="4:5" x14ac:dyDescent="0.25">
      <c r="D48915" s="31">
        <v>-187.55</v>
      </c>
      <c r="E48915" s="28">
        <v>786.30899999999997</v>
      </c>
    </row>
    <row r="48916" spans="4:5" x14ac:dyDescent="0.25">
      <c r="D48916" s="31">
        <v>-187.53399999999999</v>
      </c>
      <c r="E48916" s="28">
        <v>786.36300000000006</v>
      </c>
    </row>
    <row r="48917" spans="4:5" x14ac:dyDescent="0.25">
      <c r="D48917" s="31">
        <v>-187.518</v>
      </c>
      <c r="E48917" s="28">
        <v>786.41800000000001</v>
      </c>
    </row>
    <row r="48918" spans="4:5" x14ac:dyDescent="0.25">
      <c r="D48918" s="31">
        <v>-187.50200000000001</v>
      </c>
      <c r="E48918" s="28">
        <v>786.47299999999996</v>
      </c>
    </row>
    <row r="48919" spans="4:5" x14ac:dyDescent="0.25">
      <c r="D48919" s="31">
        <v>-187.48599999999999</v>
      </c>
      <c r="E48919" s="28">
        <v>786.52800000000002</v>
      </c>
    </row>
    <row r="48920" spans="4:5" x14ac:dyDescent="0.25">
      <c r="D48920" s="31">
        <v>-187.47</v>
      </c>
      <c r="E48920" s="28">
        <v>786.58199999999999</v>
      </c>
    </row>
    <row r="48921" spans="4:5" x14ac:dyDescent="0.25">
      <c r="D48921" s="31">
        <v>-187.45400000000001</v>
      </c>
      <c r="E48921" s="28">
        <v>786.63699999999994</v>
      </c>
    </row>
    <row r="48922" spans="4:5" x14ac:dyDescent="0.25">
      <c r="D48922" s="31">
        <v>-187.43799999999999</v>
      </c>
      <c r="E48922" s="28">
        <v>786.69200000000001</v>
      </c>
    </row>
    <row r="48923" spans="4:5" x14ac:dyDescent="0.25">
      <c r="D48923" s="31">
        <v>-187.422</v>
      </c>
      <c r="E48923" s="28">
        <v>786.74699999999996</v>
      </c>
    </row>
    <row r="48924" spans="4:5" x14ac:dyDescent="0.25">
      <c r="D48924" s="31">
        <v>-187.40600000000001</v>
      </c>
      <c r="E48924" s="28">
        <v>786.80100000000004</v>
      </c>
    </row>
    <row r="48925" spans="4:5" x14ac:dyDescent="0.25">
      <c r="D48925" s="31">
        <v>-187.39</v>
      </c>
      <c r="E48925" s="28">
        <v>786.85599999999999</v>
      </c>
    </row>
    <row r="48926" spans="4:5" x14ac:dyDescent="0.25">
      <c r="D48926" s="31">
        <v>-187.374</v>
      </c>
      <c r="E48926" s="28">
        <v>786.91099999999994</v>
      </c>
    </row>
    <row r="48927" spans="4:5" x14ac:dyDescent="0.25">
      <c r="D48927" s="31">
        <v>-187.358</v>
      </c>
      <c r="E48927" s="28">
        <v>786.96500000000003</v>
      </c>
    </row>
    <row r="48928" spans="4:5" x14ac:dyDescent="0.25">
      <c r="D48928" s="31">
        <v>-187.34200000000001</v>
      </c>
      <c r="E48928" s="28">
        <v>787.02</v>
      </c>
    </row>
    <row r="48929" spans="4:5" x14ac:dyDescent="0.25">
      <c r="D48929" s="31">
        <v>-187.32599999999999</v>
      </c>
      <c r="E48929" s="28">
        <v>787.07399999999996</v>
      </c>
    </row>
    <row r="48930" spans="4:5" x14ac:dyDescent="0.25">
      <c r="D48930" s="31">
        <v>-187.31</v>
      </c>
      <c r="E48930" s="28">
        <v>787.12900000000002</v>
      </c>
    </row>
    <row r="48931" spans="4:5" x14ac:dyDescent="0.25">
      <c r="D48931" s="31">
        <v>-187.29400000000001</v>
      </c>
      <c r="E48931" s="28">
        <v>787.18299999999999</v>
      </c>
    </row>
    <row r="48932" spans="4:5" x14ac:dyDescent="0.25">
      <c r="D48932" s="31">
        <v>-187.27799999999999</v>
      </c>
      <c r="E48932" s="28">
        <v>787.23800000000006</v>
      </c>
    </row>
    <row r="48933" spans="4:5" x14ac:dyDescent="0.25">
      <c r="D48933" s="31">
        <v>-187.262</v>
      </c>
      <c r="E48933" s="28">
        <v>787.29200000000003</v>
      </c>
    </row>
    <row r="48934" spans="4:5" x14ac:dyDescent="0.25">
      <c r="D48934" s="31">
        <v>-187.24600000000001</v>
      </c>
      <c r="E48934" s="28">
        <v>787.34699999999998</v>
      </c>
    </row>
    <row r="48935" spans="4:5" x14ac:dyDescent="0.25">
      <c r="D48935" s="31">
        <v>-187.23</v>
      </c>
      <c r="E48935" s="28">
        <v>787.40099999999995</v>
      </c>
    </row>
    <row r="48936" spans="4:5" x14ac:dyDescent="0.25">
      <c r="D48936" s="31">
        <v>-187.214</v>
      </c>
      <c r="E48936" s="28">
        <v>787.45600000000002</v>
      </c>
    </row>
    <row r="48937" spans="4:5" x14ac:dyDescent="0.25">
      <c r="D48937" s="31">
        <v>-187.19800000000001</v>
      </c>
      <c r="E48937" s="28">
        <v>787.51</v>
      </c>
    </row>
    <row r="48938" spans="4:5" x14ac:dyDescent="0.25">
      <c r="D48938" s="31">
        <v>-187.18199999999999</v>
      </c>
      <c r="E48938" s="28">
        <v>787.56399999999996</v>
      </c>
    </row>
    <row r="48939" spans="4:5" x14ac:dyDescent="0.25">
      <c r="D48939" s="31">
        <v>-187.167</v>
      </c>
      <c r="E48939" s="28">
        <v>787.61900000000003</v>
      </c>
    </row>
    <row r="48940" spans="4:5" x14ac:dyDescent="0.25">
      <c r="D48940" s="31">
        <v>-187.15100000000001</v>
      </c>
      <c r="E48940" s="28">
        <v>787.673</v>
      </c>
    </row>
    <row r="48941" spans="4:5" x14ac:dyDescent="0.25">
      <c r="D48941" s="31">
        <v>-187.13499999999999</v>
      </c>
      <c r="E48941" s="28">
        <v>787.72799999999995</v>
      </c>
    </row>
    <row r="48942" spans="4:5" x14ac:dyDescent="0.25">
      <c r="D48942" s="31">
        <v>-187.119</v>
      </c>
      <c r="E48942" s="28">
        <v>787.78200000000004</v>
      </c>
    </row>
    <row r="48943" spans="4:5" x14ac:dyDescent="0.25">
      <c r="D48943" s="31">
        <v>-187.10300000000001</v>
      </c>
      <c r="E48943" s="28">
        <v>787.83600000000001</v>
      </c>
    </row>
    <row r="48944" spans="4:5" x14ac:dyDescent="0.25">
      <c r="D48944" s="31">
        <v>-187.08699999999999</v>
      </c>
      <c r="E48944" s="28">
        <v>787.89099999999996</v>
      </c>
    </row>
    <row r="48945" spans="4:5" x14ac:dyDescent="0.25">
      <c r="D48945" s="31">
        <v>-187.071</v>
      </c>
      <c r="E48945" s="28">
        <v>787.94500000000005</v>
      </c>
    </row>
    <row r="48946" spans="4:5" x14ac:dyDescent="0.25">
      <c r="D48946" s="31">
        <v>-187.05500000000001</v>
      </c>
      <c r="E48946" s="28">
        <v>787.99900000000002</v>
      </c>
    </row>
    <row r="48947" spans="4:5" x14ac:dyDescent="0.25">
      <c r="D48947" s="31">
        <v>-187.03899999999999</v>
      </c>
      <c r="E48947" s="28">
        <v>788.053</v>
      </c>
    </row>
    <row r="48948" spans="4:5" x14ac:dyDescent="0.25">
      <c r="D48948" s="31">
        <v>-187.023</v>
      </c>
      <c r="E48948" s="28">
        <v>788.10799999999995</v>
      </c>
    </row>
    <row r="48949" spans="4:5" x14ac:dyDescent="0.25">
      <c r="D48949" s="31">
        <v>-187.00700000000001</v>
      </c>
      <c r="E48949" s="28">
        <v>788.16200000000003</v>
      </c>
    </row>
    <row r="48950" spans="4:5" x14ac:dyDescent="0.25">
      <c r="D48950" s="31">
        <v>-186.99100000000001</v>
      </c>
      <c r="E48950" s="28">
        <v>788.21600000000001</v>
      </c>
    </row>
    <row r="48951" spans="4:5" x14ac:dyDescent="0.25">
      <c r="D48951" s="31">
        <v>-186.97499999999999</v>
      </c>
      <c r="E48951" s="28">
        <v>788.27</v>
      </c>
    </row>
    <row r="48952" spans="4:5" x14ac:dyDescent="0.25">
      <c r="D48952" s="31">
        <v>-186.959</v>
      </c>
      <c r="E48952" s="28">
        <v>788.32399999999996</v>
      </c>
    </row>
    <row r="48953" spans="4:5" x14ac:dyDescent="0.25">
      <c r="D48953" s="31">
        <v>-186.94300000000001</v>
      </c>
      <c r="E48953" s="28">
        <v>788.37800000000004</v>
      </c>
    </row>
    <row r="48954" spans="4:5" x14ac:dyDescent="0.25">
      <c r="D48954" s="31">
        <v>-186.92699999999999</v>
      </c>
      <c r="E48954" s="28">
        <v>788.43299999999999</v>
      </c>
    </row>
    <row r="48955" spans="4:5" x14ac:dyDescent="0.25">
      <c r="D48955" s="31">
        <v>-186.911</v>
      </c>
      <c r="E48955" s="28">
        <v>788.48699999999997</v>
      </c>
    </row>
    <row r="48956" spans="4:5" x14ac:dyDescent="0.25">
      <c r="D48956" s="31">
        <v>-186.89500000000001</v>
      </c>
      <c r="E48956" s="28">
        <v>788.54100000000005</v>
      </c>
    </row>
    <row r="48957" spans="4:5" x14ac:dyDescent="0.25">
      <c r="D48957" s="31">
        <v>-186.87899999999999</v>
      </c>
      <c r="E48957" s="28">
        <v>788.59500000000003</v>
      </c>
    </row>
    <row r="48958" spans="4:5" x14ac:dyDescent="0.25">
      <c r="D48958" s="31">
        <v>-186.863</v>
      </c>
      <c r="E48958" s="28">
        <v>788.649</v>
      </c>
    </row>
    <row r="48959" spans="4:5" x14ac:dyDescent="0.25">
      <c r="D48959" s="31">
        <v>-186.84700000000001</v>
      </c>
      <c r="E48959" s="28">
        <v>788.70299999999997</v>
      </c>
    </row>
    <row r="48960" spans="4:5" x14ac:dyDescent="0.25">
      <c r="D48960" s="31">
        <v>-186.83099999999999</v>
      </c>
      <c r="E48960" s="28">
        <v>788.75699999999995</v>
      </c>
    </row>
    <row r="48961" spans="4:5" x14ac:dyDescent="0.25">
      <c r="D48961" s="31">
        <v>-186.815</v>
      </c>
      <c r="E48961" s="28">
        <v>788.81100000000004</v>
      </c>
    </row>
    <row r="48962" spans="4:5" x14ac:dyDescent="0.25">
      <c r="D48962" s="31">
        <v>-186.79900000000001</v>
      </c>
      <c r="E48962" s="28">
        <v>788.86500000000001</v>
      </c>
    </row>
    <row r="48963" spans="4:5" x14ac:dyDescent="0.25">
      <c r="D48963" s="31">
        <v>-186.78299999999999</v>
      </c>
      <c r="E48963" s="28">
        <v>788.91899999999998</v>
      </c>
    </row>
    <row r="48964" spans="4:5" x14ac:dyDescent="0.25">
      <c r="D48964" s="31">
        <v>-186.767</v>
      </c>
      <c r="E48964" s="28">
        <v>788.97299999999996</v>
      </c>
    </row>
    <row r="48965" spans="4:5" x14ac:dyDescent="0.25">
      <c r="D48965" s="31">
        <v>-186.751</v>
      </c>
      <c r="E48965" s="28">
        <v>789.02700000000004</v>
      </c>
    </row>
    <row r="48966" spans="4:5" x14ac:dyDescent="0.25">
      <c r="D48966" s="31">
        <v>-186.73500000000001</v>
      </c>
      <c r="E48966" s="28">
        <v>789.08100000000002</v>
      </c>
    </row>
    <row r="48967" spans="4:5" x14ac:dyDescent="0.25">
      <c r="D48967" s="31">
        <v>-186.71899999999999</v>
      </c>
      <c r="E48967" s="28">
        <v>789.13400000000001</v>
      </c>
    </row>
    <row r="48968" spans="4:5" x14ac:dyDescent="0.25">
      <c r="D48968" s="31">
        <v>-186.703</v>
      </c>
      <c r="E48968" s="28">
        <v>789.18799999999999</v>
      </c>
    </row>
    <row r="48969" spans="4:5" x14ac:dyDescent="0.25">
      <c r="D48969" s="31">
        <v>-186.68700000000001</v>
      </c>
      <c r="E48969" s="28">
        <v>789.24199999999996</v>
      </c>
    </row>
    <row r="48970" spans="4:5" x14ac:dyDescent="0.25">
      <c r="D48970" s="31">
        <v>-186.67099999999999</v>
      </c>
      <c r="E48970" s="28">
        <v>789.29600000000005</v>
      </c>
    </row>
    <row r="48971" spans="4:5" x14ac:dyDescent="0.25">
      <c r="D48971" s="31">
        <v>-186.655</v>
      </c>
      <c r="E48971" s="28">
        <v>789.35</v>
      </c>
    </row>
    <row r="48972" spans="4:5" x14ac:dyDescent="0.25">
      <c r="D48972" s="31">
        <v>-186.63900000000001</v>
      </c>
      <c r="E48972" s="28">
        <v>789.404</v>
      </c>
    </row>
    <row r="48973" spans="4:5" x14ac:dyDescent="0.25">
      <c r="D48973" s="31">
        <v>-186.62299999999999</v>
      </c>
      <c r="E48973" s="28">
        <v>789.45699999999999</v>
      </c>
    </row>
    <row r="48974" spans="4:5" x14ac:dyDescent="0.25">
      <c r="D48974" s="31">
        <v>-186.607</v>
      </c>
      <c r="E48974" s="28">
        <v>789.51099999999997</v>
      </c>
    </row>
    <row r="48975" spans="4:5" x14ac:dyDescent="0.25">
      <c r="D48975" s="31">
        <v>-186.59100000000001</v>
      </c>
      <c r="E48975" s="28">
        <v>789.56500000000005</v>
      </c>
    </row>
    <row r="48976" spans="4:5" x14ac:dyDescent="0.25">
      <c r="D48976" s="31">
        <v>-186.57499999999999</v>
      </c>
      <c r="E48976" s="28">
        <v>789.61800000000005</v>
      </c>
    </row>
    <row r="48977" spans="4:5" x14ac:dyDescent="0.25">
      <c r="D48977" s="31">
        <v>-186.559</v>
      </c>
      <c r="E48977" s="28">
        <v>789.67200000000003</v>
      </c>
    </row>
    <row r="48978" spans="4:5" x14ac:dyDescent="0.25">
      <c r="D48978" s="31">
        <v>-186.54300000000001</v>
      </c>
      <c r="E48978" s="28">
        <v>789.726</v>
      </c>
    </row>
    <row r="48979" spans="4:5" x14ac:dyDescent="0.25">
      <c r="D48979" s="31">
        <v>-186.52699999999999</v>
      </c>
      <c r="E48979" s="28">
        <v>789.78</v>
      </c>
    </row>
    <row r="48980" spans="4:5" x14ac:dyDescent="0.25">
      <c r="D48980" s="31">
        <v>-186.511</v>
      </c>
      <c r="E48980" s="28">
        <v>789.83299999999997</v>
      </c>
    </row>
    <row r="48981" spans="4:5" x14ac:dyDescent="0.25">
      <c r="D48981" s="31">
        <v>-186.495</v>
      </c>
      <c r="E48981" s="28">
        <v>789.88699999999994</v>
      </c>
    </row>
    <row r="48982" spans="4:5" x14ac:dyDescent="0.25">
      <c r="D48982" s="31">
        <v>-186.47900000000001</v>
      </c>
      <c r="E48982" s="28">
        <v>789.94</v>
      </c>
    </row>
    <row r="48983" spans="4:5" x14ac:dyDescent="0.25">
      <c r="D48983" s="31">
        <v>-186.46299999999999</v>
      </c>
      <c r="E48983" s="28">
        <v>789.99400000000003</v>
      </c>
    </row>
    <row r="48984" spans="4:5" x14ac:dyDescent="0.25">
      <c r="D48984" s="31">
        <v>-186.447</v>
      </c>
      <c r="E48984" s="28">
        <v>790.048</v>
      </c>
    </row>
    <row r="48985" spans="4:5" x14ac:dyDescent="0.25">
      <c r="D48985" s="31">
        <v>-186.43100000000001</v>
      </c>
      <c r="E48985" s="28">
        <v>790.101</v>
      </c>
    </row>
    <row r="48986" spans="4:5" x14ac:dyDescent="0.25">
      <c r="D48986" s="31">
        <v>-186.41499999999999</v>
      </c>
      <c r="E48986" s="28">
        <v>790.15499999999997</v>
      </c>
    </row>
    <row r="48987" spans="4:5" x14ac:dyDescent="0.25">
      <c r="D48987" s="31">
        <v>-186.399</v>
      </c>
      <c r="E48987" s="28">
        <v>790.20799999999997</v>
      </c>
    </row>
    <row r="48988" spans="4:5" x14ac:dyDescent="0.25">
      <c r="D48988" s="31">
        <v>-186.38300000000001</v>
      </c>
      <c r="E48988" s="28">
        <v>790.26199999999994</v>
      </c>
    </row>
    <row r="48989" spans="4:5" x14ac:dyDescent="0.25">
      <c r="D48989" s="31">
        <v>-186.36699999999999</v>
      </c>
      <c r="E48989" s="28">
        <v>790.31500000000005</v>
      </c>
    </row>
    <row r="48990" spans="4:5" x14ac:dyDescent="0.25">
      <c r="D48990" s="31">
        <v>-186.351</v>
      </c>
      <c r="E48990" s="28">
        <v>790.36900000000003</v>
      </c>
    </row>
    <row r="48991" spans="4:5" x14ac:dyDescent="0.25">
      <c r="D48991" s="31">
        <v>-186.33500000000001</v>
      </c>
      <c r="E48991" s="28">
        <v>790.42200000000003</v>
      </c>
    </row>
    <row r="48992" spans="4:5" x14ac:dyDescent="0.25">
      <c r="D48992" s="31">
        <v>-186.31899999999999</v>
      </c>
      <c r="E48992" s="28">
        <v>790.476</v>
      </c>
    </row>
    <row r="48993" spans="4:5" x14ac:dyDescent="0.25">
      <c r="D48993" s="31">
        <v>-186.303</v>
      </c>
      <c r="E48993" s="28">
        <v>790.529</v>
      </c>
    </row>
    <row r="48994" spans="4:5" x14ac:dyDescent="0.25">
      <c r="D48994" s="31">
        <v>-186.28700000000001</v>
      </c>
      <c r="E48994" s="28">
        <v>790.58199999999999</v>
      </c>
    </row>
    <row r="48995" spans="4:5" x14ac:dyDescent="0.25">
      <c r="D48995" s="31">
        <v>-186.27099999999999</v>
      </c>
      <c r="E48995" s="28">
        <v>790.63599999999997</v>
      </c>
    </row>
    <row r="48996" spans="4:5" x14ac:dyDescent="0.25">
      <c r="D48996" s="31">
        <v>-186.255</v>
      </c>
      <c r="E48996" s="28">
        <v>790.68899999999996</v>
      </c>
    </row>
    <row r="48997" spans="4:5" x14ac:dyDescent="0.25">
      <c r="D48997" s="31">
        <v>-186.239</v>
      </c>
      <c r="E48997" s="28">
        <v>790.74199999999996</v>
      </c>
    </row>
    <row r="48998" spans="4:5" x14ac:dyDescent="0.25">
      <c r="D48998" s="31">
        <v>-186.22300000000001</v>
      </c>
      <c r="E48998" s="28">
        <v>790.79600000000005</v>
      </c>
    </row>
    <row r="48999" spans="4:5" x14ac:dyDescent="0.25">
      <c r="D48999" s="31">
        <v>-186.20699999999999</v>
      </c>
      <c r="E48999" s="28">
        <v>790.84900000000005</v>
      </c>
    </row>
    <row r="49000" spans="4:5" x14ac:dyDescent="0.25">
      <c r="D49000" s="31">
        <v>-186.191</v>
      </c>
      <c r="E49000" s="28">
        <v>790.90200000000004</v>
      </c>
    </row>
    <row r="49001" spans="4:5" x14ac:dyDescent="0.25">
      <c r="D49001" s="31">
        <v>-186.17500000000001</v>
      </c>
      <c r="E49001" s="28">
        <v>790.95600000000002</v>
      </c>
    </row>
    <row r="49002" spans="4:5" x14ac:dyDescent="0.25">
      <c r="D49002" s="31">
        <v>-186.15899999999999</v>
      </c>
      <c r="E49002" s="28">
        <v>791.00900000000001</v>
      </c>
    </row>
    <row r="49003" spans="4:5" x14ac:dyDescent="0.25">
      <c r="D49003" s="31">
        <v>-186.143</v>
      </c>
      <c r="E49003" s="28">
        <v>791.06200000000001</v>
      </c>
    </row>
    <row r="49004" spans="4:5" x14ac:dyDescent="0.25">
      <c r="D49004" s="31">
        <v>-186.12700000000001</v>
      </c>
      <c r="E49004" s="28">
        <v>791.11500000000001</v>
      </c>
    </row>
    <row r="49005" spans="4:5" x14ac:dyDescent="0.25">
      <c r="D49005" s="31">
        <v>-186.11099999999999</v>
      </c>
      <c r="E49005" s="28">
        <v>791.16800000000001</v>
      </c>
    </row>
    <row r="49006" spans="4:5" x14ac:dyDescent="0.25">
      <c r="D49006" s="31">
        <v>-186.095</v>
      </c>
      <c r="E49006" s="28">
        <v>791.22199999999998</v>
      </c>
    </row>
    <row r="49007" spans="4:5" x14ac:dyDescent="0.25">
      <c r="D49007" s="31">
        <v>-186.07900000000001</v>
      </c>
      <c r="E49007" s="28">
        <v>791.27499999999998</v>
      </c>
    </row>
    <row r="49008" spans="4:5" x14ac:dyDescent="0.25">
      <c r="D49008" s="31">
        <v>-186.06299999999999</v>
      </c>
      <c r="E49008" s="28">
        <v>791.32799999999997</v>
      </c>
    </row>
    <row r="49009" spans="4:5" x14ac:dyDescent="0.25">
      <c r="D49009" s="31">
        <v>-186.047</v>
      </c>
      <c r="E49009" s="28">
        <v>791.38099999999997</v>
      </c>
    </row>
    <row r="49010" spans="4:5" x14ac:dyDescent="0.25">
      <c r="D49010" s="31">
        <v>-186.03100000000001</v>
      </c>
      <c r="E49010" s="28">
        <v>791.43399999999997</v>
      </c>
    </row>
    <row r="49011" spans="4:5" x14ac:dyDescent="0.25">
      <c r="D49011" s="31">
        <v>-186.01499999999999</v>
      </c>
      <c r="E49011" s="28">
        <v>791.48699999999997</v>
      </c>
    </row>
    <row r="49012" spans="4:5" x14ac:dyDescent="0.25">
      <c r="D49012" s="31">
        <v>-185.999</v>
      </c>
      <c r="E49012" s="28">
        <v>791.54</v>
      </c>
    </row>
    <row r="49013" spans="4:5" x14ac:dyDescent="0.25">
      <c r="D49013" s="31">
        <v>-185.983</v>
      </c>
      <c r="E49013" s="28">
        <v>791.59299999999996</v>
      </c>
    </row>
    <row r="49014" spans="4:5" x14ac:dyDescent="0.25">
      <c r="D49014" s="31">
        <v>-185.96700000000001</v>
      </c>
      <c r="E49014" s="28">
        <v>791.64599999999996</v>
      </c>
    </row>
    <row r="49015" spans="4:5" x14ac:dyDescent="0.25">
      <c r="D49015" s="31">
        <v>-185.95099999999999</v>
      </c>
      <c r="E49015" s="28">
        <v>791.7</v>
      </c>
    </row>
    <row r="49016" spans="4:5" x14ac:dyDescent="0.25">
      <c r="D49016" s="31">
        <v>-185.935</v>
      </c>
      <c r="E49016" s="28">
        <v>791.75199999999995</v>
      </c>
    </row>
    <row r="49017" spans="4:5" x14ac:dyDescent="0.25">
      <c r="D49017" s="31">
        <v>-185.91900000000001</v>
      </c>
      <c r="E49017" s="28">
        <v>791.80499999999995</v>
      </c>
    </row>
    <row r="49018" spans="4:5" x14ac:dyDescent="0.25">
      <c r="D49018" s="31">
        <v>-185.90299999999999</v>
      </c>
      <c r="E49018" s="28">
        <v>791.85799999999995</v>
      </c>
    </row>
    <row r="49019" spans="4:5" x14ac:dyDescent="0.25">
      <c r="D49019" s="31">
        <v>-185.887</v>
      </c>
      <c r="E49019" s="28">
        <v>791.91099999999994</v>
      </c>
    </row>
    <row r="49020" spans="4:5" x14ac:dyDescent="0.25">
      <c r="D49020" s="31">
        <v>-185.87100000000001</v>
      </c>
      <c r="E49020" s="28">
        <v>791.96400000000006</v>
      </c>
    </row>
    <row r="49021" spans="4:5" x14ac:dyDescent="0.25">
      <c r="D49021" s="31">
        <v>-185.85499999999999</v>
      </c>
      <c r="E49021" s="28">
        <v>792.01700000000005</v>
      </c>
    </row>
    <row r="49022" spans="4:5" x14ac:dyDescent="0.25">
      <c r="D49022" s="31">
        <v>-185.839</v>
      </c>
      <c r="E49022" s="28">
        <v>792.07</v>
      </c>
    </row>
    <row r="49023" spans="4:5" x14ac:dyDescent="0.25">
      <c r="D49023" s="31">
        <v>-185.82300000000001</v>
      </c>
      <c r="E49023" s="28">
        <v>792.12300000000005</v>
      </c>
    </row>
    <row r="49024" spans="4:5" x14ac:dyDescent="0.25">
      <c r="D49024" s="31">
        <v>-185.80699999999999</v>
      </c>
      <c r="E49024" s="28">
        <v>792.17600000000004</v>
      </c>
    </row>
    <row r="49025" spans="4:5" x14ac:dyDescent="0.25">
      <c r="D49025" s="31">
        <v>-185.791</v>
      </c>
      <c r="E49025" s="28">
        <v>792.22900000000004</v>
      </c>
    </row>
    <row r="49026" spans="4:5" x14ac:dyDescent="0.25">
      <c r="D49026" s="31">
        <v>-185.77500000000001</v>
      </c>
      <c r="E49026" s="28">
        <v>792.28099999999995</v>
      </c>
    </row>
    <row r="49027" spans="4:5" x14ac:dyDescent="0.25">
      <c r="D49027" s="31">
        <v>-185.75899999999999</v>
      </c>
      <c r="E49027" s="28">
        <v>792.33399999999995</v>
      </c>
    </row>
    <row r="49028" spans="4:5" x14ac:dyDescent="0.25">
      <c r="D49028" s="31">
        <v>-185.74299999999999</v>
      </c>
      <c r="E49028" s="28">
        <v>792.38699999999994</v>
      </c>
    </row>
    <row r="49029" spans="4:5" x14ac:dyDescent="0.25">
      <c r="D49029" s="31">
        <v>-185.727</v>
      </c>
      <c r="E49029" s="28">
        <v>792.44</v>
      </c>
    </row>
    <row r="49030" spans="4:5" x14ac:dyDescent="0.25">
      <c r="D49030" s="31">
        <v>-185.71100000000001</v>
      </c>
      <c r="E49030" s="28">
        <v>792.49199999999996</v>
      </c>
    </row>
    <row r="49031" spans="4:5" x14ac:dyDescent="0.25">
      <c r="D49031" s="31">
        <v>-185.69499999999999</v>
      </c>
      <c r="E49031" s="28">
        <v>792.54499999999996</v>
      </c>
    </row>
    <row r="49032" spans="4:5" x14ac:dyDescent="0.25">
      <c r="D49032" s="31">
        <v>-185.679</v>
      </c>
      <c r="E49032" s="28">
        <v>792.59799999999996</v>
      </c>
    </row>
    <row r="49033" spans="4:5" x14ac:dyDescent="0.25">
      <c r="D49033" s="31">
        <v>-185.66300000000001</v>
      </c>
      <c r="E49033" s="28">
        <v>792.65099999999995</v>
      </c>
    </row>
    <row r="49034" spans="4:5" x14ac:dyDescent="0.25">
      <c r="D49034" s="31">
        <v>-185.64699999999999</v>
      </c>
      <c r="E49034" s="28">
        <v>792.70299999999997</v>
      </c>
    </row>
    <row r="49035" spans="4:5" x14ac:dyDescent="0.25">
      <c r="D49035" s="31">
        <v>-185.631</v>
      </c>
      <c r="E49035" s="28">
        <v>792.75599999999997</v>
      </c>
    </row>
    <row r="49036" spans="4:5" x14ac:dyDescent="0.25">
      <c r="D49036" s="31">
        <v>-185.61500000000001</v>
      </c>
      <c r="E49036" s="28">
        <v>792.80799999999999</v>
      </c>
    </row>
    <row r="49037" spans="4:5" x14ac:dyDescent="0.25">
      <c r="D49037" s="31">
        <v>-185.59899999999999</v>
      </c>
      <c r="E49037" s="28">
        <v>792.86099999999999</v>
      </c>
    </row>
    <row r="49038" spans="4:5" x14ac:dyDescent="0.25">
      <c r="D49038" s="31">
        <v>-185.583</v>
      </c>
      <c r="E49038" s="28">
        <v>792.91399999999999</v>
      </c>
    </row>
    <row r="49039" spans="4:5" x14ac:dyDescent="0.25">
      <c r="D49039" s="31">
        <v>-185.56700000000001</v>
      </c>
      <c r="E49039" s="28">
        <v>792.96600000000001</v>
      </c>
    </row>
    <row r="49040" spans="4:5" x14ac:dyDescent="0.25">
      <c r="D49040" s="31">
        <v>-185.55099999999999</v>
      </c>
      <c r="E49040" s="28">
        <v>793.01900000000001</v>
      </c>
    </row>
    <row r="49041" spans="4:5" x14ac:dyDescent="0.25">
      <c r="D49041" s="31">
        <v>-185.535</v>
      </c>
      <c r="E49041" s="28">
        <v>793.07100000000003</v>
      </c>
    </row>
    <row r="49042" spans="4:5" x14ac:dyDescent="0.25">
      <c r="D49042" s="31">
        <v>-185.51900000000001</v>
      </c>
      <c r="E49042" s="28">
        <v>793.12400000000002</v>
      </c>
    </row>
    <row r="49043" spans="4:5" x14ac:dyDescent="0.25">
      <c r="D49043" s="31">
        <v>-185.50299999999999</v>
      </c>
      <c r="E49043" s="28">
        <v>793.17600000000004</v>
      </c>
    </row>
    <row r="49044" spans="4:5" x14ac:dyDescent="0.25">
      <c r="D49044" s="31">
        <v>-185.48699999999999</v>
      </c>
      <c r="E49044" s="28">
        <v>793.22900000000004</v>
      </c>
    </row>
    <row r="49045" spans="4:5" x14ac:dyDescent="0.25">
      <c r="D49045" s="31">
        <v>-185.471</v>
      </c>
      <c r="E49045" s="28">
        <v>793.28099999999995</v>
      </c>
    </row>
    <row r="49046" spans="4:5" x14ac:dyDescent="0.25">
      <c r="D49046" s="31">
        <v>-185.45500000000001</v>
      </c>
      <c r="E49046" s="28">
        <v>793.33399999999995</v>
      </c>
    </row>
    <row r="49047" spans="4:5" x14ac:dyDescent="0.25">
      <c r="D49047" s="31">
        <v>-185.43899999999999</v>
      </c>
      <c r="E49047" s="28">
        <v>793.38599999999997</v>
      </c>
    </row>
    <row r="49048" spans="4:5" x14ac:dyDescent="0.25">
      <c r="D49048" s="31">
        <v>-185.423</v>
      </c>
      <c r="E49048" s="28">
        <v>793.43799999999999</v>
      </c>
    </row>
    <row r="49049" spans="4:5" x14ac:dyDescent="0.25">
      <c r="D49049" s="31">
        <v>-185.40700000000001</v>
      </c>
      <c r="E49049" s="28">
        <v>793.49099999999999</v>
      </c>
    </row>
    <row r="49050" spans="4:5" x14ac:dyDescent="0.25">
      <c r="D49050" s="31">
        <v>-185.39099999999999</v>
      </c>
      <c r="E49050" s="28">
        <v>793.54300000000001</v>
      </c>
    </row>
    <row r="49051" spans="4:5" x14ac:dyDescent="0.25">
      <c r="D49051" s="31">
        <v>-185.375</v>
      </c>
      <c r="E49051" s="28">
        <v>793.59500000000003</v>
      </c>
    </row>
    <row r="49052" spans="4:5" x14ac:dyDescent="0.25">
      <c r="D49052" s="31">
        <v>-185.35900000000001</v>
      </c>
      <c r="E49052" s="28">
        <v>793.64800000000002</v>
      </c>
    </row>
    <row r="49053" spans="4:5" x14ac:dyDescent="0.25">
      <c r="D49053" s="31">
        <v>-185.34399999999999</v>
      </c>
      <c r="E49053" s="28">
        <v>793.7</v>
      </c>
    </row>
    <row r="49054" spans="4:5" x14ac:dyDescent="0.25">
      <c r="D49054" s="31">
        <v>-185.328</v>
      </c>
      <c r="E49054" s="28">
        <v>793.75300000000004</v>
      </c>
    </row>
    <row r="49055" spans="4:5" x14ac:dyDescent="0.25">
      <c r="D49055" s="31">
        <v>-185.31200000000001</v>
      </c>
      <c r="E49055" s="28">
        <v>793.80499999999995</v>
      </c>
    </row>
    <row r="49056" spans="4:5" x14ac:dyDescent="0.25">
      <c r="D49056" s="31">
        <v>-185.29599999999999</v>
      </c>
      <c r="E49056" s="28">
        <v>793.85699999999997</v>
      </c>
    </row>
    <row r="49057" spans="4:5" x14ac:dyDescent="0.25">
      <c r="D49057" s="31">
        <v>-185.28</v>
      </c>
      <c r="E49057" s="28">
        <v>793.90899999999999</v>
      </c>
    </row>
    <row r="49058" spans="4:5" x14ac:dyDescent="0.25">
      <c r="D49058" s="31">
        <v>-185.26400000000001</v>
      </c>
      <c r="E49058" s="28">
        <v>793.96100000000001</v>
      </c>
    </row>
    <row r="49059" spans="4:5" x14ac:dyDescent="0.25">
      <c r="D49059" s="31">
        <v>-185.24799999999999</v>
      </c>
      <c r="E49059" s="28">
        <v>794.01400000000001</v>
      </c>
    </row>
    <row r="49060" spans="4:5" x14ac:dyDescent="0.25">
      <c r="D49060" s="31">
        <v>-185.232</v>
      </c>
      <c r="E49060" s="28">
        <v>794.06600000000003</v>
      </c>
    </row>
    <row r="49061" spans="4:5" x14ac:dyDescent="0.25">
      <c r="D49061" s="31">
        <v>-185.21600000000001</v>
      </c>
      <c r="E49061" s="28">
        <v>794.11800000000005</v>
      </c>
    </row>
    <row r="49062" spans="4:5" x14ac:dyDescent="0.25">
      <c r="D49062" s="31">
        <v>-185.2</v>
      </c>
      <c r="E49062" s="28">
        <v>794.17</v>
      </c>
    </row>
    <row r="49063" spans="4:5" x14ac:dyDescent="0.25">
      <c r="D49063" s="31">
        <v>-185.184</v>
      </c>
      <c r="E49063" s="28">
        <v>794.22199999999998</v>
      </c>
    </row>
    <row r="49064" spans="4:5" x14ac:dyDescent="0.25">
      <c r="D49064" s="31">
        <v>-185.16800000000001</v>
      </c>
      <c r="E49064" s="28">
        <v>794.274</v>
      </c>
    </row>
    <row r="49065" spans="4:5" x14ac:dyDescent="0.25">
      <c r="D49065" s="31">
        <v>-185.15199999999999</v>
      </c>
      <c r="E49065" s="28">
        <v>794.327</v>
      </c>
    </row>
    <row r="49066" spans="4:5" x14ac:dyDescent="0.25">
      <c r="D49066" s="31">
        <v>-185.136</v>
      </c>
      <c r="E49066" s="28">
        <v>794.37800000000004</v>
      </c>
    </row>
    <row r="49067" spans="4:5" x14ac:dyDescent="0.25">
      <c r="D49067" s="31">
        <v>-185.12</v>
      </c>
      <c r="E49067" s="28">
        <v>794.43100000000004</v>
      </c>
    </row>
    <row r="49068" spans="4:5" x14ac:dyDescent="0.25">
      <c r="D49068" s="31">
        <v>-185.10400000000001</v>
      </c>
      <c r="E49068" s="28">
        <v>794.48299999999995</v>
      </c>
    </row>
    <row r="49069" spans="4:5" x14ac:dyDescent="0.25">
      <c r="D49069" s="31">
        <v>-185.08799999999999</v>
      </c>
      <c r="E49069" s="28">
        <v>794.53499999999997</v>
      </c>
    </row>
    <row r="49070" spans="4:5" x14ac:dyDescent="0.25">
      <c r="D49070" s="31">
        <v>-185.072</v>
      </c>
      <c r="E49070" s="28">
        <v>794.58699999999999</v>
      </c>
    </row>
    <row r="49071" spans="4:5" x14ac:dyDescent="0.25">
      <c r="D49071" s="31">
        <v>-185.05600000000001</v>
      </c>
      <c r="E49071" s="28">
        <v>794.63900000000001</v>
      </c>
    </row>
    <row r="49072" spans="4:5" x14ac:dyDescent="0.25">
      <c r="D49072" s="31">
        <v>-185.04</v>
      </c>
      <c r="E49072" s="28">
        <v>794.69100000000003</v>
      </c>
    </row>
    <row r="49073" spans="4:5" x14ac:dyDescent="0.25">
      <c r="D49073" s="31">
        <v>-185.024</v>
      </c>
      <c r="E49073" s="28">
        <v>794.74199999999996</v>
      </c>
    </row>
    <row r="49074" spans="4:5" x14ac:dyDescent="0.25">
      <c r="D49074" s="31">
        <v>-185.00800000000001</v>
      </c>
      <c r="E49074" s="28">
        <v>794.79399999999998</v>
      </c>
    </row>
    <row r="49075" spans="4:5" x14ac:dyDescent="0.25">
      <c r="D49075" s="31">
        <v>-184.99199999999999</v>
      </c>
      <c r="E49075" s="28">
        <v>794.846</v>
      </c>
    </row>
    <row r="49076" spans="4:5" x14ac:dyDescent="0.25">
      <c r="D49076" s="31">
        <v>-184.976</v>
      </c>
      <c r="E49076" s="28">
        <v>794.89800000000002</v>
      </c>
    </row>
    <row r="49077" spans="4:5" x14ac:dyDescent="0.25">
      <c r="D49077" s="31">
        <v>-184.96</v>
      </c>
      <c r="E49077" s="28">
        <v>794.95</v>
      </c>
    </row>
    <row r="49078" spans="4:5" x14ac:dyDescent="0.25">
      <c r="D49078" s="31">
        <v>-184.94399999999999</v>
      </c>
      <c r="E49078" s="28">
        <v>795.00199999999995</v>
      </c>
    </row>
    <row r="49079" spans="4:5" x14ac:dyDescent="0.25">
      <c r="D49079" s="31">
        <v>-184.928</v>
      </c>
      <c r="E49079" s="28">
        <v>795.05399999999997</v>
      </c>
    </row>
    <row r="49080" spans="4:5" x14ac:dyDescent="0.25">
      <c r="D49080" s="31">
        <v>-184.91200000000001</v>
      </c>
      <c r="E49080" s="28">
        <v>795.10599999999999</v>
      </c>
    </row>
    <row r="49081" spans="4:5" x14ac:dyDescent="0.25">
      <c r="D49081" s="31">
        <v>-184.89599999999999</v>
      </c>
      <c r="E49081" s="28">
        <v>795.15700000000004</v>
      </c>
    </row>
    <row r="49082" spans="4:5" x14ac:dyDescent="0.25">
      <c r="D49082" s="31">
        <v>-184.88</v>
      </c>
      <c r="E49082" s="28">
        <v>795.20899999999995</v>
      </c>
    </row>
    <row r="49083" spans="4:5" x14ac:dyDescent="0.25">
      <c r="D49083" s="31">
        <v>-184.864</v>
      </c>
      <c r="E49083" s="28">
        <v>795.26099999999997</v>
      </c>
    </row>
    <row r="49084" spans="4:5" x14ac:dyDescent="0.25">
      <c r="D49084" s="31">
        <v>-184.84800000000001</v>
      </c>
      <c r="E49084" s="28">
        <v>795.31200000000001</v>
      </c>
    </row>
    <row r="49085" spans="4:5" x14ac:dyDescent="0.25">
      <c r="D49085" s="31">
        <v>-184.83199999999999</v>
      </c>
      <c r="E49085" s="28">
        <v>795.36400000000003</v>
      </c>
    </row>
    <row r="49086" spans="4:5" x14ac:dyDescent="0.25">
      <c r="D49086" s="31">
        <v>-184.816</v>
      </c>
      <c r="E49086" s="28">
        <v>795.41600000000005</v>
      </c>
    </row>
    <row r="49087" spans="4:5" x14ac:dyDescent="0.25">
      <c r="D49087" s="31">
        <v>-184.8</v>
      </c>
      <c r="E49087" s="28">
        <v>795.46799999999996</v>
      </c>
    </row>
    <row r="49088" spans="4:5" x14ac:dyDescent="0.25">
      <c r="D49088" s="31">
        <v>-184.78399999999999</v>
      </c>
      <c r="E49088" s="28">
        <v>795.51900000000001</v>
      </c>
    </row>
    <row r="49089" spans="4:5" x14ac:dyDescent="0.25">
      <c r="D49089" s="31">
        <v>-184.768</v>
      </c>
      <c r="E49089" s="28">
        <v>795.57100000000003</v>
      </c>
    </row>
    <row r="49090" spans="4:5" x14ac:dyDescent="0.25">
      <c r="D49090" s="31">
        <v>-184.75200000000001</v>
      </c>
      <c r="E49090" s="28">
        <v>795.62300000000005</v>
      </c>
    </row>
    <row r="49091" spans="4:5" x14ac:dyDescent="0.25">
      <c r="D49091" s="31">
        <v>-184.73599999999999</v>
      </c>
      <c r="E49091" s="28">
        <v>795.67399999999998</v>
      </c>
    </row>
    <row r="49092" spans="4:5" x14ac:dyDescent="0.25">
      <c r="D49092" s="31">
        <v>-184.72</v>
      </c>
      <c r="E49092" s="28">
        <v>795.726</v>
      </c>
    </row>
    <row r="49093" spans="4:5" x14ac:dyDescent="0.25">
      <c r="D49093" s="31">
        <v>-184.70400000000001</v>
      </c>
      <c r="E49093" s="28">
        <v>795.77700000000004</v>
      </c>
    </row>
    <row r="49094" spans="4:5" x14ac:dyDescent="0.25">
      <c r="D49094" s="31">
        <v>-184.68799999999999</v>
      </c>
      <c r="E49094" s="28">
        <v>795.82899999999995</v>
      </c>
    </row>
    <row r="49095" spans="4:5" x14ac:dyDescent="0.25">
      <c r="D49095" s="31">
        <v>-184.672</v>
      </c>
      <c r="E49095" s="28">
        <v>795.88</v>
      </c>
    </row>
    <row r="49096" spans="4:5" x14ac:dyDescent="0.25">
      <c r="D49096" s="31">
        <v>-184.65600000000001</v>
      </c>
      <c r="E49096" s="28">
        <v>795.93200000000002</v>
      </c>
    </row>
    <row r="49097" spans="4:5" x14ac:dyDescent="0.25">
      <c r="D49097" s="31">
        <v>-184.64</v>
      </c>
      <c r="E49097" s="28">
        <v>795.98299999999995</v>
      </c>
    </row>
    <row r="49098" spans="4:5" x14ac:dyDescent="0.25">
      <c r="D49098" s="31">
        <v>-184.624</v>
      </c>
      <c r="E49098" s="28">
        <v>796.03499999999997</v>
      </c>
    </row>
    <row r="49099" spans="4:5" x14ac:dyDescent="0.25">
      <c r="D49099" s="31">
        <v>-184.608</v>
      </c>
      <c r="E49099" s="28">
        <v>796.08600000000001</v>
      </c>
    </row>
    <row r="49100" spans="4:5" x14ac:dyDescent="0.25">
      <c r="D49100" s="31">
        <v>-184.59200000000001</v>
      </c>
      <c r="E49100" s="28">
        <v>796.13800000000003</v>
      </c>
    </row>
    <row r="49101" spans="4:5" x14ac:dyDescent="0.25">
      <c r="D49101" s="31">
        <v>-184.57599999999999</v>
      </c>
      <c r="E49101" s="28">
        <v>796.18899999999996</v>
      </c>
    </row>
    <row r="49102" spans="4:5" x14ac:dyDescent="0.25">
      <c r="D49102" s="31">
        <v>-184.56</v>
      </c>
      <c r="E49102" s="28">
        <v>796.24099999999999</v>
      </c>
    </row>
    <row r="49103" spans="4:5" x14ac:dyDescent="0.25">
      <c r="D49103" s="31">
        <v>-184.54400000000001</v>
      </c>
      <c r="E49103" s="28">
        <v>796.29200000000003</v>
      </c>
    </row>
    <row r="49104" spans="4:5" x14ac:dyDescent="0.25">
      <c r="D49104" s="31">
        <v>-184.52799999999999</v>
      </c>
      <c r="E49104" s="28">
        <v>796.34299999999996</v>
      </c>
    </row>
    <row r="49105" spans="4:5" x14ac:dyDescent="0.25">
      <c r="D49105" s="31">
        <v>-184.512</v>
      </c>
      <c r="E49105" s="28">
        <v>796.39499999999998</v>
      </c>
    </row>
    <row r="49106" spans="4:5" x14ac:dyDescent="0.25">
      <c r="D49106" s="31">
        <v>-184.49600000000001</v>
      </c>
      <c r="E49106" s="28">
        <v>796.44600000000003</v>
      </c>
    </row>
    <row r="49107" spans="4:5" x14ac:dyDescent="0.25">
      <c r="D49107" s="31">
        <v>-184.48</v>
      </c>
      <c r="E49107" s="28">
        <v>796.49699999999996</v>
      </c>
    </row>
    <row r="49108" spans="4:5" x14ac:dyDescent="0.25">
      <c r="D49108" s="31">
        <v>-184.464</v>
      </c>
      <c r="E49108" s="28">
        <v>796.548</v>
      </c>
    </row>
    <row r="49109" spans="4:5" x14ac:dyDescent="0.25">
      <c r="D49109" s="31">
        <v>-184.44800000000001</v>
      </c>
      <c r="E49109" s="28">
        <v>796.6</v>
      </c>
    </row>
    <row r="49110" spans="4:5" x14ac:dyDescent="0.25">
      <c r="D49110" s="31">
        <v>-184.43199999999999</v>
      </c>
      <c r="E49110" s="28">
        <v>796.65099999999995</v>
      </c>
    </row>
    <row r="49111" spans="4:5" x14ac:dyDescent="0.25">
      <c r="D49111" s="31">
        <v>-184.416</v>
      </c>
      <c r="E49111" s="28">
        <v>796.702</v>
      </c>
    </row>
    <row r="49112" spans="4:5" x14ac:dyDescent="0.25">
      <c r="D49112" s="31">
        <v>-184.4</v>
      </c>
      <c r="E49112" s="28">
        <v>796.75300000000004</v>
      </c>
    </row>
    <row r="49113" spans="4:5" x14ac:dyDescent="0.25">
      <c r="D49113" s="31">
        <v>-184.38399999999999</v>
      </c>
      <c r="E49113" s="28">
        <v>796.80499999999995</v>
      </c>
    </row>
    <row r="49114" spans="4:5" x14ac:dyDescent="0.25">
      <c r="D49114" s="31">
        <v>-184.36799999999999</v>
      </c>
      <c r="E49114" s="28">
        <v>796.85599999999999</v>
      </c>
    </row>
    <row r="49115" spans="4:5" x14ac:dyDescent="0.25">
      <c r="D49115" s="31">
        <v>-184.352</v>
      </c>
      <c r="E49115" s="28">
        <v>796.90700000000004</v>
      </c>
    </row>
    <row r="49116" spans="4:5" x14ac:dyDescent="0.25">
      <c r="D49116" s="31">
        <v>-184.33600000000001</v>
      </c>
      <c r="E49116" s="28">
        <v>796.95799999999997</v>
      </c>
    </row>
    <row r="49117" spans="4:5" x14ac:dyDescent="0.25">
      <c r="D49117" s="31">
        <v>-184.32</v>
      </c>
      <c r="E49117" s="28">
        <v>797.00900000000001</v>
      </c>
    </row>
    <row r="49118" spans="4:5" x14ac:dyDescent="0.25">
      <c r="D49118" s="31">
        <v>-184.304</v>
      </c>
      <c r="E49118" s="28">
        <v>797.06</v>
      </c>
    </row>
    <row r="49119" spans="4:5" x14ac:dyDescent="0.25">
      <c r="D49119" s="31">
        <v>-184.28800000000001</v>
      </c>
      <c r="E49119" s="28">
        <v>797.11099999999999</v>
      </c>
    </row>
    <row r="49120" spans="4:5" x14ac:dyDescent="0.25">
      <c r="D49120" s="31">
        <v>-184.27199999999999</v>
      </c>
      <c r="E49120" s="28">
        <v>797.16200000000003</v>
      </c>
    </row>
    <row r="49121" spans="4:5" x14ac:dyDescent="0.25">
      <c r="D49121" s="31">
        <v>-184.256</v>
      </c>
      <c r="E49121" s="28">
        <v>797.21299999999997</v>
      </c>
    </row>
    <row r="49122" spans="4:5" x14ac:dyDescent="0.25">
      <c r="D49122" s="31">
        <v>-184.24</v>
      </c>
      <c r="E49122" s="28">
        <v>797.26400000000001</v>
      </c>
    </row>
    <row r="49123" spans="4:5" x14ac:dyDescent="0.25">
      <c r="D49123" s="31">
        <v>-184.22399999999999</v>
      </c>
      <c r="E49123" s="28">
        <v>797.31500000000005</v>
      </c>
    </row>
    <row r="49124" spans="4:5" x14ac:dyDescent="0.25">
      <c r="D49124" s="31">
        <v>-184.208</v>
      </c>
      <c r="E49124" s="28">
        <v>797.36599999999999</v>
      </c>
    </row>
    <row r="49125" spans="4:5" x14ac:dyDescent="0.25">
      <c r="D49125" s="31">
        <v>-184.19200000000001</v>
      </c>
      <c r="E49125" s="28">
        <v>797.41700000000003</v>
      </c>
    </row>
    <row r="49126" spans="4:5" x14ac:dyDescent="0.25">
      <c r="D49126" s="31">
        <v>-184.17599999999999</v>
      </c>
      <c r="E49126" s="28">
        <v>797.46799999999996</v>
      </c>
    </row>
    <row r="49127" spans="4:5" x14ac:dyDescent="0.25">
      <c r="D49127" s="31">
        <v>-184.16</v>
      </c>
      <c r="E49127" s="28">
        <v>797.51900000000001</v>
      </c>
    </row>
    <row r="49128" spans="4:5" x14ac:dyDescent="0.25">
      <c r="D49128" s="31">
        <v>-184.14400000000001</v>
      </c>
      <c r="E49128" s="28">
        <v>797.57</v>
      </c>
    </row>
    <row r="49129" spans="4:5" x14ac:dyDescent="0.25">
      <c r="D49129" s="31">
        <v>-184.12799999999999</v>
      </c>
      <c r="E49129" s="28">
        <v>797.62099999999998</v>
      </c>
    </row>
    <row r="49130" spans="4:5" x14ac:dyDescent="0.25">
      <c r="D49130" s="31">
        <v>-184.11199999999999</v>
      </c>
      <c r="E49130" s="28">
        <v>797.67200000000003</v>
      </c>
    </row>
    <row r="49131" spans="4:5" x14ac:dyDescent="0.25">
      <c r="D49131" s="31">
        <v>-184.096</v>
      </c>
      <c r="E49131" s="28">
        <v>797.72299999999996</v>
      </c>
    </row>
    <row r="49132" spans="4:5" x14ac:dyDescent="0.25">
      <c r="D49132" s="31">
        <v>-184.08</v>
      </c>
      <c r="E49132" s="28">
        <v>797.774</v>
      </c>
    </row>
    <row r="49133" spans="4:5" x14ac:dyDescent="0.25">
      <c r="D49133" s="31">
        <v>-184.06399999999999</v>
      </c>
      <c r="E49133" s="28">
        <v>797.82399999999996</v>
      </c>
    </row>
    <row r="49134" spans="4:5" x14ac:dyDescent="0.25">
      <c r="D49134" s="31">
        <v>-184.048</v>
      </c>
      <c r="E49134" s="28">
        <v>797.875</v>
      </c>
    </row>
    <row r="49135" spans="4:5" x14ac:dyDescent="0.25">
      <c r="D49135" s="31">
        <v>-184.03200000000001</v>
      </c>
      <c r="E49135" s="28">
        <v>797.92600000000004</v>
      </c>
    </row>
    <row r="49136" spans="4:5" x14ac:dyDescent="0.25">
      <c r="D49136" s="31">
        <v>-184.01599999999999</v>
      </c>
      <c r="E49136" s="28">
        <v>797.97699999999998</v>
      </c>
    </row>
    <row r="49137" spans="4:5" x14ac:dyDescent="0.25">
      <c r="D49137" s="31">
        <v>-184</v>
      </c>
      <c r="E49137" s="28">
        <v>798.02700000000004</v>
      </c>
    </row>
    <row r="49138" spans="4:5" x14ac:dyDescent="0.25">
      <c r="D49138" s="31">
        <v>-183.98400000000001</v>
      </c>
      <c r="E49138" s="28">
        <v>798.07799999999997</v>
      </c>
    </row>
    <row r="49139" spans="4:5" x14ac:dyDescent="0.25">
      <c r="D49139" s="31">
        <v>-183.96799999999999</v>
      </c>
      <c r="E49139" s="28">
        <v>798.12900000000002</v>
      </c>
    </row>
    <row r="49140" spans="4:5" x14ac:dyDescent="0.25">
      <c r="D49140" s="31">
        <v>-183.952</v>
      </c>
      <c r="E49140" s="28">
        <v>798.18</v>
      </c>
    </row>
    <row r="49141" spans="4:5" x14ac:dyDescent="0.25">
      <c r="D49141" s="31">
        <v>-183.93600000000001</v>
      </c>
      <c r="E49141" s="28">
        <v>798.23</v>
      </c>
    </row>
    <row r="49142" spans="4:5" x14ac:dyDescent="0.25">
      <c r="D49142" s="31">
        <v>-183.92</v>
      </c>
      <c r="E49142" s="28">
        <v>798.28099999999995</v>
      </c>
    </row>
    <row r="49143" spans="4:5" x14ac:dyDescent="0.25">
      <c r="D49143" s="31">
        <v>-183.904</v>
      </c>
      <c r="E49143" s="28">
        <v>798.33100000000002</v>
      </c>
    </row>
    <row r="49144" spans="4:5" x14ac:dyDescent="0.25">
      <c r="D49144" s="31">
        <v>-183.88800000000001</v>
      </c>
      <c r="E49144" s="28">
        <v>798.38199999999995</v>
      </c>
    </row>
    <row r="49145" spans="4:5" x14ac:dyDescent="0.25">
      <c r="D49145" s="31">
        <v>-183.87200000000001</v>
      </c>
      <c r="E49145" s="28">
        <v>798.43299999999999</v>
      </c>
    </row>
    <row r="49146" spans="4:5" x14ac:dyDescent="0.25">
      <c r="D49146" s="31">
        <v>-183.85599999999999</v>
      </c>
      <c r="E49146" s="28">
        <v>798.48299999999995</v>
      </c>
    </row>
    <row r="49147" spans="4:5" x14ac:dyDescent="0.25">
      <c r="D49147" s="31">
        <v>-183.84</v>
      </c>
      <c r="E49147" s="28">
        <v>798.53399999999999</v>
      </c>
    </row>
    <row r="49148" spans="4:5" x14ac:dyDescent="0.25">
      <c r="D49148" s="31">
        <v>-183.82400000000001</v>
      </c>
      <c r="E49148" s="28">
        <v>798.58399999999995</v>
      </c>
    </row>
    <row r="49149" spans="4:5" x14ac:dyDescent="0.25">
      <c r="D49149" s="31">
        <v>-183.80799999999999</v>
      </c>
      <c r="E49149" s="28">
        <v>798.63499999999999</v>
      </c>
    </row>
    <row r="49150" spans="4:5" x14ac:dyDescent="0.25">
      <c r="D49150" s="31">
        <v>-183.792</v>
      </c>
      <c r="E49150" s="28">
        <v>798.68499999999995</v>
      </c>
    </row>
    <row r="49151" spans="4:5" x14ac:dyDescent="0.25">
      <c r="D49151" s="31">
        <v>-183.77600000000001</v>
      </c>
      <c r="E49151" s="28">
        <v>798.73599999999999</v>
      </c>
    </row>
    <row r="49152" spans="4:5" x14ac:dyDescent="0.25">
      <c r="D49152" s="31">
        <v>-183.76</v>
      </c>
      <c r="E49152" s="28">
        <v>798.78599999999994</v>
      </c>
    </row>
    <row r="49153" spans="4:5" x14ac:dyDescent="0.25">
      <c r="D49153" s="31">
        <v>-183.744</v>
      </c>
      <c r="E49153" s="28">
        <v>798.83699999999999</v>
      </c>
    </row>
    <row r="49154" spans="4:5" x14ac:dyDescent="0.25">
      <c r="D49154" s="31">
        <v>-183.72800000000001</v>
      </c>
      <c r="E49154" s="28">
        <v>798.88699999999994</v>
      </c>
    </row>
    <row r="49155" spans="4:5" x14ac:dyDescent="0.25">
      <c r="D49155" s="31">
        <v>-183.71199999999999</v>
      </c>
      <c r="E49155" s="28">
        <v>798.93700000000001</v>
      </c>
    </row>
    <row r="49156" spans="4:5" x14ac:dyDescent="0.25">
      <c r="D49156" s="31">
        <v>-183.696</v>
      </c>
      <c r="E49156" s="28">
        <v>798.98800000000006</v>
      </c>
    </row>
    <row r="49157" spans="4:5" x14ac:dyDescent="0.25">
      <c r="D49157" s="31">
        <v>-183.68</v>
      </c>
      <c r="E49157" s="28">
        <v>799.03800000000001</v>
      </c>
    </row>
    <row r="49158" spans="4:5" x14ac:dyDescent="0.25">
      <c r="D49158" s="31">
        <v>-183.66399999999999</v>
      </c>
      <c r="E49158" s="28">
        <v>799.08799999999997</v>
      </c>
    </row>
    <row r="49159" spans="4:5" x14ac:dyDescent="0.25">
      <c r="D49159" s="31">
        <v>-183.648</v>
      </c>
      <c r="E49159" s="28">
        <v>799.13900000000001</v>
      </c>
    </row>
    <row r="49160" spans="4:5" x14ac:dyDescent="0.25">
      <c r="D49160" s="31">
        <v>-183.63200000000001</v>
      </c>
      <c r="E49160" s="28">
        <v>799.18899999999996</v>
      </c>
    </row>
    <row r="49161" spans="4:5" x14ac:dyDescent="0.25">
      <c r="D49161" s="31">
        <v>-183.61600000000001</v>
      </c>
      <c r="E49161" s="28">
        <v>799.23900000000003</v>
      </c>
    </row>
    <row r="49162" spans="4:5" x14ac:dyDescent="0.25">
      <c r="D49162" s="31">
        <v>-183.6</v>
      </c>
      <c r="E49162" s="28">
        <v>799.29</v>
      </c>
    </row>
    <row r="49163" spans="4:5" x14ac:dyDescent="0.25">
      <c r="D49163" s="31">
        <v>-183.584</v>
      </c>
      <c r="E49163" s="28">
        <v>799.34</v>
      </c>
    </row>
    <row r="49164" spans="4:5" x14ac:dyDescent="0.25">
      <c r="D49164" s="31">
        <v>-183.56800000000001</v>
      </c>
      <c r="E49164" s="28">
        <v>799.39</v>
      </c>
    </row>
    <row r="49165" spans="4:5" x14ac:dyDescent="0.25">
      <c r="D49165" s="31">
        <v>-183.55199999999999</v>
      </c>
      <c r="E49165" s="28">
        <v>799.44</v>
      </c>
    </row>
    <row r="49166" spans="4:5" x14ac:dyDescent="0.25">
      <c r="D49166" s="31">
        <v>-183.536</v>
      </c>
      <c r="E49166" s="28">
        <v>799.49</v>
      </c>
    </row>
    <row r="49167" spans="4:5" x14ac:dyDescent="0.25">
      <c r="D49167" s="31">
        <v>-183.52099999999999</v>
      </c>
      <c r="E49167" s="28">
        <v>799.54</v>
      </c>
    </row>
    <row r="49168" spans="4:5" x14ac:dyDescent="0.25">
      <c r="D49168" s="31">
        <v>-183.505</v>
      </c>
      <c r="E49168" s="28">
        <v>799.59100000000001</v>
      </c>
    </row>
    <row r="49169" spans="4:5" x14ac:dyDescent="0.25">
      <c r="D49169" s="31">
        <v>-183.489</v>
      </c>
      <c r="E49169" s="28">
        <v>799.64099999999996</v>
      </c>
    </row>
    <row r="49170" spans="4:5" x14ac:dyDescent="0.25">
      <c r="D49170" s="31">
        <v>-183.47300000000001</v>
      </c>
      <c r="E49170" s="28">
        <v>799.69100000000003</v>
      </c>
    </row>
    <row r="49171" spans="4:5" x14ac:dyDescent="0.25">
      <c r="D49171" s="31">
        <v>-183.45699999999999</v>
      </c>
      <c r="E49171" s="28">
        <v>799.74099999999999</v>
      </c>
    </row>
    <row r="49172" spans="4:5" x14ac:dyDescent="0.25">
      <c r="D49172" s="31">
        <v>-183.441</v>
      </c>
      <c r="E49172" s="28">
        <v>799.79100000000005</v>
      </c>
    </row>
    <row r="49173" spans="4:5" x14ac:dyDescent="0.25">
      <c r="D49173" s="31">
        <v>-183.42500000000001</v>
      </c>
      <c r="E49173" s="28">
        <v>799.84100000000001</v>
      </c>
    </row>
    <row r="49174" spans="4:5" x14ac:dyDescent="0.25">
      <c r="D49174" s="31">
        <v>-183.40899999999999</v>
      </c>
      <c r="E49174" s="28">
        <v>799.89099999999996</v>
      </c>
    </row>
    <row r="49175" spans="4:5" x14ac:dyDescent="0.25">
      <c r="D49175" s="31">
        <v>-183.393</v>
      </c>
      <c r="E49175" s="28">
        <v>799.94100000000003</v>
      </c>
    </row>
    <row r="49176" spans="4:5" x14ac:dyDescent="0.25">
      <c r="D49176" s="31">
        <v>-183.37700000000001</v>
      </c>
      <c r="E49176" s="28">
        <v>799.99099999999999</v>
      </c>
    </row>
    <row r="49177" spans="4:5" x14ac:dyDescent="0.25">
      <c r="D49177" s="31">
        <v>-183.36099999999999</v>
      </c>
      <c r="E49177" s="28">
        <v>800.04100000000005</v>
      </c>
    </row>
    <row r="49178" spans="4:5" x14ac:dyDescent="0.25">
      <c r="D49178" s="31">
        <v>-183.345</v>
      </c>
      <c r="E49178" s="28">
        <v>800.09100000000001</v>
      </c>
    </row>
    <row r="49179" spans="4:5" x14ac:dyDescent="0.25">
      <c r="D49179" s="31">
        <v>-183.32900000000001</v>
      </c>
      <c r="E49179" s="28">
        <v>800.14099999999996</v>
      </c>
    </row>
    <row r="49180" spans="4:5" x14ac:dyDescent="0.25">
      <c r="D49180" s="31">
        <v>-183.31299999999999</v>
      </c>
      <c r="E49180" s="28">
        <v>800.19100000000003</v>
      </c>
    </row>
    <row r="49181" spans="4:5" x14ac:dyDescent="0.25">
      <c r="D49181" s="31">
        <v>-183.297</v>
      </c>
      <c r="E49181" s="28">
        <v>800.24099999999999</v>
      </c>
    </row>
    <row r="49182" spans="4:5" x14ac:dyDescent="0.25">
      <c r="D49182" s="31">
        <v>-183.28100000000001</v>
      </c>
      <c r="E49182" s="28">
        <v>800.29100000000005</v>
      </c>
    </row>
    <row r="49183" spans="4:5" x14ac:dyDescent="0.25">
      <c r="D49183" s="31">
        <v>-183.26499999999999</v>
      </c>
      <c r="E49183" s="28">
        <v>800.34</v>
      </c>
    </row>
    <row r="49184" spans="4:5" x14ac:dyDescent="0.25">
      <c r="D49184" s="31">
        <v>-183.249</v>
      </c>
      <c r="E49184" s="28">
        <v>800.39</v>
      </c>
    </row>
    <row r="49185" spans="4:5" x14ac:dyDescent="0.25">
      <c r="D49185" s="31">
        <v>-183.233</v>
      </c>
      <c r="E49185" s="28">
        <v>800.44</v>
      </c>
    </row>
    <row r="49186" spans="4:5" x14ac:dyDescent="0.25">
      <c r="D49186" s="31">
        <v>-183.21700000000001</v>
      </c>
      <c r="E49186" s="28">
        <v>800.49</v>
      </c>
    </row>
    <row r="49187" spans="4:5" x14ac:dyDescent="0.25">
      <c r="D49187" s="31">
        <v>-183.20099999999999</v>
      </c>
      <c r="E49187" s="28">
        <v>800.54</v>
      </c>
    </row>
    <row r="49188" spans="4:5" x14ac:dyDescent="0.25">
      <c r="D49188" s="31">
        <v>-183.185</v>
      </c>
      <c r="E49188" s="28">
        <v>800.58900000000006</v>
      </c>
    </row>
    <row r="49189" spans="4:5" x14ac:dyDescent="0.25">
      <c r="D49189" s="31">
        <v>-183.16900000000001</v>
      </c>
      <c r="E49189" s="28">
        <v>800.63900000000001</v>
      </c>
    </row>
    <row r="49190" spans="4:5" x14ac:dyDescent="0.25">
      <c r="D49190" s="31">
        <v>-183.15299999999999</v>
      </c>
      <c r="E49190" s="28">
        <v>800.68899999999996</v>
      </c>
    </row>
    <row r="49191" spans="4:5" x14ac:dyDescent="0.25">
      <c r="D49191" s="31">
        <v>-183.137</v>
      </c>
      <c r="E49191" s="28">
        <v>800.73900000000003</v>
      </c>
    </row>
    <row r="49192" spans="4:5" x14ac:dyDescent="0.25">
      <c r="D49192" s="31">
        <v>-183.12100000000001</v>
      </c>
      <c r="E49192" s="28">
        <v>800.78800000000001</v>
      </c>
    </row>
    <row r="49193" spans="4:5" x14ac:dyDescent="0.25">
      <c r="D49193" s="31">
        <v>-183.10499999999999</v>
      </c>
      <c r="E49193" s="28">
        <v>800.83799999999997</v>
      </c>
    </row>
    <row r="49194" spans="4:5" x14ac:dyDescent="0.25">
      <c r="D49194" s="31">
        <v>-183.089</v>
      </c>
      <c r="E49194" s="28">
        <v>800.88800000000003</v>
      </c>
    </row>
    <row r="49195" spans="4:5" x14ac:dyDescent="0.25">
      <c r="D49195" s="31">
        <v>-183.07300000000001</v>
      </c>
      <c r="E49195" s="28">
        <v>800.93700000000001</v>
      </c>
    </row>
    <row r="49196" spans="4:5" x14ac:dyDescent="0.25">
      <c r="D49196" s="31">
        <v>-183.05699999999999</v>
      </c>
      <c r="E49196" s="28">
        <v>800.98699999999997</v>
      </c>
    </row>
    <row r="49197" spans="4:5" x14ac:dyDescent="0.25">
      <c r="D49197" s="31">
        <v>-183.041</v>
      </c>
      <c r="E49197" s="28">
        <v>801.03599999999994</v>
      </c>
    </row>
    <row r="49198" spans="4:5" x14ac:dyDescent="0.25">
      <c r="D49198" s="31">
        <v>-183.02500000000001</v>
      </c>
      <c r="E49198" s="28">
        <v>801.08600000000001</v>
      </c>
    </row>
    <row r="49199" spans="4:5" x14ac:dyDescent="0.25">
      <c r="D49199" s="31">
        <v>-183.00899999999999</v>
      </c>
      <c r="E49199" s="28">
        <v>801.13499999999999</v>
      </c>
    </row>
    <row r="49200" spans="4:5" x14ac:dyDescent="0.25">
      <c r="D49200" s="31">
        <v>-182.99299999999999</v>
      </c>
      <c r="E49200" s="28">
        <v>801.18499999999995</v>
      </c>
    </row>
    <row r="49201" spans="4:5" x14ac:dyDescent="0.25">
      <c r="D49201" s="31">
        <v>-182.977</v>
      </c>
      <c r="E49201" s="28">
        <v>801.23400000000004</v>
      </c>
    </row>
    <row r="49202" spans="4:5" x14ac:dyDescent="0.25">
      <c r="D49202" s="31">
        <v>-182.96100000000001</v>
      </c>
      <c r="E49202" s="28">
        <v>801.28399999999999</v>
      </c>
    </row>
    <row r="49203" spans="4:5" x14ac:dyDescent="0.25">
      <c r="D49203" s="31">
        <v>-182.94499999999999</v>
      </c>
      <c r="E49203" s="28">
        <v>801.33299999999997</v>
      </c>
    </row>
    <row r="49204" spans="4:5" x14ac:dyDescent="0.25">
      <c r="D49204" s="31">
        <v>-182.929</v>
      </c>
      <c r="E49204" s="28">
        <v>801.38300000000004</v>
      </c>
    </row>
    <row r="49205" spans="4:5" x14ac:dyDescent="0.25">
      <c r="D49205" s="31">
        <v>-182.91300000000001</v>
      </c>
      <c r="E49205" s="28">
        <v>801.43200000000002</v>
      </c>
    </row>
    <row r="49206" spans="4:5" x14ac:dyDescent="0.25">
      <c r="D49206" s="31">
        <v>-182.89699999999999</v>
      </c>
      <c r="E49206" s="28">
        <v>801.48199999999997</v>
      </c>
    </row>
    <row r="49207" spans="4:5" x14ac:dyDescent="0.25">
      <c r="D49207" s="31">
        <v>-182.881</v>
      </c>
      <c r="E49207" s="28">
        <v>801.53099999999995</v>
      </c>
    </row>
    <row r="49208" spans="4:5" x14ac:dyDescent="0.25">
      <c r="D49208" s="31">
        <v>-182.86500000000001</v>
      </c>
      <c r="E49208" s="28">
        <v>801.58100000000002</v>
      </c>
    </row>
    <row r="49209" spans="4:5" x14ac:dyDescent="0.25">
      <c r="D49209" s="31">
        <v>-182.84899999999999</v>
      </c>
      <c r="E49209" s="28">
        <v>801.63</v>
      </c>
    </row>
    <row r="49210" spans="4:5" x14ac:dyDescent="0.25">
      <c r="D49210" s="31">
        <v>-182.833</v>
      </c>
      <c r="E49210" s="28">
        <v>801.67899999999997</v>
      </c>
    </row>
    <row r="49211" spans="4:5" x14ac:dyDescent="0.25">
      <c r="D49211" s="31">
        <v>-182.81700000000001</v>
      </c>
      <c r="E49211" s="28">
        <v>801.72799999999995</v>
      </c>
    </row>
    <row r="49212" spans="4:5" x14ac:dyDescent="0.25">
      <c r="D49212" s="31">
        <v>-182.80099999999999</v>
      </c>
      <c r="E49212" s="28">
        <v>801.77800000000002</v>
      </c>
    </row>
    <row r="49213" spans="4:5" x14ac:dyDescent="0.25">
      <c r="D49213" s="31">
        <v>-182.785</v>
      </c>
      <c r="E49213" s="28">
        <v>801.827</v>
      </c>
    </row>
    <row r="49214" spans="4:5" x14ac:dyDescent="0.25">
      <c r="D49214" s="31">
        <v>-182.76900000000001</v>
      </c>
      <c r="E49214" s="28">
        <v>801.87599999999998</v>
      </c>
    </row>
    <row r="49215" spans="4:5" x14ac:dyDescent="0.25">
      <c r="D49215" s="31">
        <v>-182.75299999999999</v>
      </c>
      <c r="E49215" s="28">
        <v>801.92600000000004</v>
      </c>
    </row>
    <row r="49216" spans="4:5" x14ac:dyDescent="0.25">
      <c r="D49216" s="31">
        <v>-182.73699999999999</v>
      </c>
      <c r="E49216" s="28">
        <v>801.97500000000002</v>
      </c>
    </row>
    <row r="49217" spans="4:5" x14ac:dyDescent="0.25">
      <c r="D49217" s="31">
        <v>-182.721</v>
      </c>
      <c r="E49217" s="28">
        <v>802.024</v>
      </c>
    </row>
    <row r="49218" spans="4:5" x14ac:dyDescent="0.25">
      <c r="D49218" s="31">
        <v>-182.70500000000001</v>
      </c>
      <c r="E49218" s="28">
        <v>802.07299999999998</v>
      </c>
    </row>
    <row r="49219" spans="4:5" x14ac:dyDescent="0.25">
      <c r="D49219" s="31">
        <v>-182.68899999999999</v>
      </c>
      <c r="E49219" s="28">
        <v>802.12199999999996</v>
      </c>
    </row>
    <row r="49220" spans="4:5" x14ac:dyDescent="0.25">
      <c r="D49220" s="31">
        <v>-182.673</v>
      </c>
      <c r="E49220" s="28">
        <v>802.17100000000005</v>
      </c>
    </row>
    <row r="49221" spans="4:5" x14ac:dyDescent="0.25">
      <c r="D49221" s="31">
        <v>-182.65700000000001</v>
      </c>
      <c r="E49221" s="28">
        <v>802.22</v>
      </c>
    </row>
    <row r="49222" spans="4:5" x14ac:dyDescent="0.25">
      <c r="D49222" s="31">
        <v>-182.64099999999999</v>
      </c>
      <c r="E49222" s="28">
        <v>802.27</v>
      </c>
    </row>
    <row r="49223" spans="4:5" x14ac:dyDescent="0.25">
      <c r="D49223" s="31">
        <v>-182.625</v>
      </c>
      <c r="E49223" s="28">
        <v>802.31899999999996</v>
      </c>
    </row>
    <row r="49224" spans="4:5" x14ac:dyDescent="0.25">
      <c r="D49224" s="31">
        <v>-182.60900000000001</v>
      </c>
      <c r="E49224" s="28">
        <v>802.36800000000005</v>
      </c>
    </row>
    <row r="49225" spans="4:5" x14ac:dyDescent="0.25">
      <c r="D49225" s="31">
        <v>-182.59299999999999</v>
      </c>
      <c r="E49225" s="28">
        <v>802.41700000000003</v>
      </c>
    </row>
    <row r="49226" spans="4:5" x14ac:dyDescent="0.25">
      <c r="D49226" s="31">
        <v>-182.577</v>
      </c>
      <c r="E49226" s="28">
        <v>802.46600000000001</v>
      </c>
    </row>
    <row r="49227" spans="4:5" x14ac:dyDescent="0.25">
      <c r="D49227" s="31">
        <v>-182.56100000000001</v>
      </c>
      <c r="E49227" s="28">
        <v>802.51499999999999</v>
      </c>
    </row>
    <row r="49228" spans="4:5" x14ac:dyDescent="0.25">
      <c r="D49228" s="31">
        <v>-182.54499999999999</v>
      </c>
      <c r="E49228" s="28">
        <v>802.56399999999996</v>
      </c>
    </row>
    <row r="49229" spans="4:5" x14ac:dyDescent="0.25">
      <c r="D49229" s="31">
        <v>-182.529</v>
      </c>
      <c r="E49229" s="28">
        <v>802.61300000000006</v>
      </c>
    </row>
    <row r="49230" spans="4:5" x14ac:dyDescent="0.25">
      <c r="D49230" s="31">
        <v>-182.51300000000001</v>
      </c>
      <c r="E49230" s="28">
        <v>802.66200000000003</v>
      </c>
    </row>
    <row r="49231" spans="4:5" x14ac:dyDescent="0.25">
      <c r="D49231" s="31">
        <v>-182.49700000000001</v>
      </c>
      <c r="E49231" s="28">
        <v>802.71100000000001</v>
      </c>
    </row>
    <row r="49232" spans="4:5" x14ac:dyDescent="0.25">
      <c r="D49232" s="31">
        <v>-182.48099999999999</v>
      </c>
      <c r="E49232" s="28">
        <v>802.75900000000001</v>
      </c>
    </row>
    <row r="49233" spans="4:5" x14ac:dyDescent="0.25">
      <c r="D49233" s="31">
        <v>-182.465</v>
      </c>
      <c r="E49233" s="28">
        <v>802.80799999999999</v>
      </c>
    </row>
    <row r="49234" spans="4:5" x14ac:dyDescent="0.25">
      <c r="D49234" s="31">
        <v>-182.44900000000001</v>
      </c>
      <c r="E49234" s="28">
        <v>802.85699999999997</v>
      </c>
    </row>
    <row r="49235" spans="4:5" x14ac:dyDescent="0.25">
      <c r="D49235" s="31">
        <v>-182.43299999999999</v>
      </c>
      <c r="E49235" s="28">
        <v>802.90599999999995</v>
      </c>
    </row>
    <row r="49236" spans="4:5" x14ac:dyDescent="0.25">
      <c r="D49236" s="31">
        <v>-182.417</v>
      </c>
      <c r="E49236" s="28">
        <v>802.95500000000004</v>
      </c>
    </row>
    <row r="49237" spans="4:5" x14ac:dyDescent="0.25">
      <c r="D49237" s="31">
        <v>-182.40100000000001</v>
      </c>
      <c r="E49237" s="28">
        <v>803.00400000000002</v>
      </c>
    </row>
    <row r="49238" spans="4:5" x14ac:dyDescent="0.25">
      <c r="D49238" s="31">
        <v>-182.38499999999999</v>
      </c>
      <c r="E49238" s="28">
        <v>803.05200000000002</v>
      </c>
    </row>
    <row r="49239" spans="4:5" x14ac:dyDescent="0.25">
      <c r="D49239" s="31">
        <v>-182.369</v>
      </c>
      <c r="E49239" s="28">
        <v>803.101</v>
      </c>
    </row>
    <row r="49240" spans="4:5" x14ac:dyDescent="0.25">
      <c r="D49240" s="31">
        <v>-182.35300000000001</v>
      </c>
      <c r="E49240" s="28">
        <v>803.15</v>
      </c>
    </row>
    <row r="49241" spans="4:5" x14ac:dyDescent="0.25">
      <c r="D49241" s="31">
        <v>-182.33699999999999</v>
      </c>
      <c r="E49241" s="28">
        <v>803.19899999999996</v>
      </c>
    </row>
    <row r="49242" spans="4:5" x14ac:dyDescent="0.25">
      <c r="D49242" s="31">
        <v>-182.321</v>
      </c>
      <c r="E49242" s="28">
        <v>803.24699999999996</v>
      </c>
    </row>
    <row r="49243" spans="4:5" x14ac:dyDescent="0.25">
      <c r="D49243" s="31">
        <v>-182.30500000000001</v>
      </c>
      <c r="E49243" s="28">
        <v>803.29600000000005</v>
      </c>
    </row>
    <row r="49244" spans="4:5" x14ac:dyDescent="0.25">
      <c r="D49244" s="31">
        <v>-182.28899999999999</v>
      </c>
      <c r="E49244" s="28">
        <v>803.34500000000003</v>
      </c>
    </row>
    <row r="49245" spans="4:5" x14ac:dyDescent="0.25">
      <c r="D49245" s="31">
        <v>-182.273</v>
      </c>
      <c r="E49245" s="28">
        <v>803.39300000000003</v>
      </c>
    </row>
    <row r="49246" spans="4:5" x14ac:dyDescent="0.25">
      <c r="D49246" s="31">
        <v>-182.25700000000001</v>
      </c>
      <c r="E49246" s="28">
        <v>803.44200000000001</v>
      </c>
    </row>
    <row r="49247" spans="4:5" x14ac:dyDescent="0.25">
      <c r="D49247" s="31">
        <v>-182.24100000000001</v>
      </c>
      <c r="E49247" s="28">
        <v>803.49099999999999</v>
      </c>
    </row>
    <row r="49248" spans="4:5" x14ac:dyDescent="0.25">
      <c r="D49248" s="31">
        <v>-182.22499999999999</v>
      </c>
      <c r="E49248" s="28">
        <v>803.53899999999999</v>
      </c>
    </row>
    <row r="49249" spans="4:5" x14ac:dyDescent="0.25">
      <c r="D49249" s="31">
        <v>-182.209</v>
      </c>
      <c r="E49249" s="28">
        <v>803.58799999999997</v>
      </c>
    </row>
    <row r="49250" spans="4:5" x14ac:dyDescent="0.25">
      <c r="D49250" s="31">
        <v>-182.19300000000001</v>
      </c>
      <c r="E49250" s="28">
        <v>803.63599999999997</v>
      </c>
    </row>
    <row r="49251" spans="4:5" x14ac:dyDescent="0.25">
      <c r="D49251" s="31">
        <v>-182.17699999999999</v>
      </c>
      <c r="E49251" s="28">
        <v>803.68499999999995</v>
      </c>
    </row>
    <row r="49252" spans="4:5" x14ac:dyDescent="0.25">
      <c r="D49252" s="31">
        <v>-182.161</v>
      </c>
      <c r="E49252" s="28">
        <v>803.73299999999995</v>
      </c>
    </row>
    <row r="49253" spans="4:5" x14ac:dyDescent="0.25">
      <c r="D49253" s="31">
        <v>-182.14500000000001</v>
      </c>
      <c r="E49253" s="28">
        <v>803.78200000000004</v>
      </c>
    </row>
    <row r="49254" spans="4:5" x14ac:dyDescent="0.25">
      <c r="D49254" s="31">
        <v>-182.12899999999999</v>
      </c>
      <c r="E49254" s="28">
        <v>803.83</v>
      </c>
    </row>
    <row r="49255" spans="4:5" x14ac:dyDescent="0.25">
      <c r="D49255" s="31">
        <v>-182.113</v>
      </c>
      <c r="E49255" s="28">
        <v>803.87900000000002</v>
      </c>
    </row>
    <row r="49256" spans="4:5" x14ac:dyDescent="0.25">
      <c r="D49256" s="31">
        <v>-182.09700000000001</v>
      </c>
      <c r="E49256" s="28">
        <v>803.92700000000002</v>
      </c>
    </row>
    <row r="49257" spans="4:5" x14ac:dyDescent="0.25">
      <c r="D49257" s="31">
        <v>-182.08099999999999</v>
      </c>
      <c r="E49257" s="28">
        <v>803.976</v>
      </c>
    </row>
    <row r="49258" spans="4:5" x14ac:dyDescent="0.25">
      <c r="D49258" s="31">
        <v>-182.065</v>
      </c>
      <c r="E49258" s="28">
        <v>804.024</v>
      </c>
    </row>
    <row r="49259" spans="4:5" x14ac:dyDescent="0.25">
      <c r="D49259" s="31">
        <v>-182.04900000000001</v>
      </c>
      <c r="E49259" s="28">
        <v>804.072</v>
      </c>
    </row>
    <row r="49260" spans="4:5" x14ac:dyDescent="0.25">
      <c r="D49260" s="31">
        <v>-182.03299999999999</v>
      </c>
      <c r="E49260" s="28">
        <v>804.12099999999998</v>
      </c>
    </row>
    <row r="49261" spans="4:5" x14ac:dyDescent="0.25">
      <c r="D49261" s="31">
        <v>-182.017</v>
      </c>
      <c r="E49261" s="28">
        <v>804.16899999999998</v>
      </c>
    </row>
    <row r="49262" spans="4:5" x14ac:dyDescent="0.25">
      <c r="D49262" s="31">
        <v>-182.001</v>
      </c>
      <c r="E49262" s="28">
        <v>804.21699999999998</v>
      </c>
    </row>
    <row r="49263" spans="4:5" x14ac:dyDescent="0.25">
      <c r="D49263" s="31">
        <v>-181.98500000000001</v>
      </c>
      <c r="E49263" s="28">
        <v>804.26599999999996</v>
      </c>
    </row>
    <row r="49264" spans="4:5" x14ac:dyDescent="0.25">
      <c r="D49264" s="31">
        <v>-181.96899999999999</v>
      </c>
      <c r="E49264" s="28">
        <v>804.31399999999996</v>
      </c>
    </row>
    <row r="49265" spans="4:5" x14ac:dyDescent="0.25">
      <c r="D49265" s="31">
        <v>-181.953</v>
      </c>
      <c r="E49265" s="28">
        <v>804.36199999999997</v>
      </c>
    </row>
    <row r="49266" spans="4:5" x14ac:dyDescent="0.25">
      <c r="D49266" s="31">
        <v>-181.93700000000001</v>
      </c>
      <c r="E49266" s="28">
        <v>804.41</v>
      </c>
    </row>
    <row r="49267" spans="4:5" x14ac:dyDescent="0.25">
      <c r="D49267" s="31">
        <v>-181.92099999999999</v>
      </c>
      <c r="E49267" s="28">
        <v>804.45899999999995</v>
      </c>
    </row>
    <row r="49268" spans="4:5" x14ac:dyDescent="0.25">
      <c r="D49268" s="31">
        <v>-181.905</v>
      </c>
      <c r="E49268" s="28">
        <v>804.50699999999995</v>
      </c>
    </row>
    <row r="49269" spans="4:5" x14ac:dyDescent="0.25">
      <c r="D49269" s="31">
        <v>-181.88900000000001</v>
      </c>
      <c r="E49269" s="28">
        <v>804.55499999999995</v>
      </c>
    </row>
    <row r="49270" spans="4:5" x14ac:dyDescent="0.25">
      <c r="D49270" s="31">
        <v>-181.87299999999999</v>
      </c>
      <c r="E49270" s="28">
        <v>804.60299999999995</v>
      </c>
    </row>
    <row r="49271" spans="4:5" x14ac:dyDescent="0.25">
      <c r="D49271" s="31">
        <v>-181.857</v>
      </c>
      <c r="E49271" s="28">
        <v>804.65099999999995</v>
      </c>
    </row>
    <row r="49272" spans="4:5" x14ac:dyDescent="0.25">
      <c r="D49272" s="31">
        <v>-181.84100000000001</v>
      </c>
      <c r="E49272" s="28">
        <v>804.69899999999996</v>
      </c>
    </row>
    <row r="49273" spans="4:5" x14ac:dyDescent="0.25">
      <c r="D49273" s="31">
        <v>-181.82499999999999</v>
      </c>
      <c r="E49273" s="28">
        <v>804.74699999999996</v>
      </c>
    </row>
    <row r="49274" spans="4:5" x14ac:dyDescent="0.25">
      <c r="D49274" s="31">
        <v>-181.809</v>
      </c>
      <c r="E49274" s="28">
        <v>804.79600000000005</v>
      </c>
    </row>
    <row r="49275" spans="4:5" x14ac:dyDescent="0.25">
      <c r="D49275" s="31">
        <v>-181.79300000000001</v>
      </c>
      <c r="E49275" s="28">
        <v>804.84400000000005</v>
      </c>
    </row>
    <row r="49276" spans="4:5" x14ac:dyDescent="0.25">
      <c r="D49276" s="31">
        <v>-181.77699999999999</v>
      </c>
      <c r="E49276" s="28">
        <v>804.89099999999996</v>
      </c>
    </row>
    <row r="49277" spans="4:5" x14ac:dyDescent="0.25">
      <c r="D49277" s="31">
        <v>-181.761</v>
      </c>
      <c r="E49277" s="28">
        <v>804.94</v>
      </c>
    </row>
    <row r="49278" spans="4:5" x14ac:dyDescent="0.25">
      <c r="D49278" s="31">
        <v>-181.745</v>
      </c>
      <c r="E49278" s="28">
        <v>804.98800000000006</v>
      </c>
    </row>
    <row r="49279" spans="4:5" x14ac:dyDescent="0.25">
      <c r="D49279" s="31">
        <v>-181.72900000000001</v>
      </c>
      <c r="E49279" s="28">
        <v>805.03599999999994</v>
      </c>
    </row>
    <row r="49280" spans="4:5" x14ac:dyDescent="0.25">
      <c r="D49280" s="31">
        <v>-181.714</v>
      </c>
      <c r="E49280" s="28">
        <v>805.08299999999997</v>
      </c>
    </row>
    <row r="49281" spans="4:5" x14ac:dyDescent="0.25">
      <c r="D49281" s="31">
        <v>-181.69800000000001</v>
      </c>
      <c r="E49281" s="28">
        <v>805.13099999999997</v>
      </c>
    </row>
    <row r="49282" spans="4:5" x14ac:dyDescent="0.25">
      <c r="D49282" s="31">
        <v>-181.68199999999999</v>
      </c>
      <c r="E49282" s="28">
        <v>805.17899999999997</v>
      </c>
    </row>
    <row r="49283" spans="4:5" x14ac:dyDescent="0.25">
      <c r="D49283" s="31">
        <v>-181.666</v>
      </c>
      <c r="E49283" s="28">
        <v>805.22699999999998</v>
      </c>
    </row>
    <row r="49284" spans="4:5" x14ac:dyDescent="0.25">
      <c r="D49284" s="31">
        <v>-181.65</v>
      </c>
      <c r="E49284" s="28">
        <v>805.27499999999998</v>
      </c>
    </row>
    <row r="49285" spans="4:5" x14ac:dyDescent="0.25">
      <c r="D49285" s="31">
        <v>-181.63399999999999</v>
      </c>
      <c r="E49285" s="28">
        <v>805.32299999999998</v>
      </c>
    </row>
    <row r="49286" spans="4:5" x14ac:dyDescent="0.25">
      <c r="D49286" s="31">
        <v>-181.61799999999999</v>
      </c>
      <c r="E49286" s="28">
        <v>805.37099999999998</v>
      </c>
    </row>
    <row r="49287" spans="4:5" x14ac:dyDescent="0.25">
      <c r="D49287" s="31">
        <v>-181.602</v>
      </c>
      <c r="E49287" s="28">
        <v>805.41899999999998</v>
      </c>
    </row>
    <row r="49288" spans="4:5" x14ac:dyDescent="0.25">
      <c r="D49288" s="31">
        <v>-181.58600000000001</v>
      </c>
      <c r="E49288" s="28">
        <v>805.46600000000001</v>
      </c>
    </row>
    <row r="49289" spans="4:5" x14ac:dyDescent="0.25">
      <c r="D49289" s="31">
        <v>-181.57</v>
      </c>
      <c r="E49289" s="28">
        <v>805.51400000000001</v>
      </c>
    </row>
    <row r="49290" spans="4:5" x14ac:dyDescent="0.25">
      <c r="D49290" s="31">
        <v>-181.554</v>
      </c>
      <c r="E49290" s="28">
        <v>805.56200000000001</v>
      </c>
    </row>
    <row r="49291" spans="4:5" x14ac:dyDescent="0.25">
      <c r="D49291" s="31">
        <v>-181.53800000000001</v>
      </c>
      <c r="E49291" s="28">
        <v>805.61</v>
      </c>
    </row>
    <row r="49292" spans="4:5" x14ac:dyDescent="0.25">
      <c r="D49292" s="31">
        <v>-181.52199999999999</v>
      </c>
      <c r="E49292" s="28">
        <v>805.65700000000004</v>
      </c>
    </row>
    <row r="49293" spans="4:5" x14ac:dyDescent="0.25">
      <c r="D49293" s="31">
        <v>-181.506</v>
      </c>
      <c r="E49293" s="28">
        <v>805.70500000000004</v>
      </c>
    </row>
    <row r="49294" spans="4:5" x14ac:dyDescent="0.25">
      <c r="D49294" s="31">
        <v>-181.49</v>
      </c>
      <c r="E49294" s="28">
        <v>805.75300000000004</v>
      </c>
    </row>
    <row r="49295" spans="4:5" x14ac:dyDescent="0.25">
      <c r="D49295" s="31">
        <v>-181.47399999999999</v>
      </c>
      <c r="E49295" s="28">
        <v>805.80100000000004</v>
      </c>
    </row>
    <row r="49296" spans="4:5" x14ac:dyDescent="0.25">
      <c r="D49296" s="31">
        <v>-181.458</v>
      </c>
      <c r="E49296" s="28">
        <v>805.84799999999996</v>
      </c>
    </row>
    <row r="49297" spans="4:5" x14ac:dyDescent="0.25">
      <c r="D49297" s="31">
        <v>-181.44200000000001</v>
      </c>
      <c r="E49297" s="28">
        <v>805.89599999999996</v>
      </c>
    </row>
    <row r="49298" spans="4:5" x14ac:dyDescent="0.25">
      <c r="D49298" s="31">
        <v>-181.42599999999999</v>
      </c>
      <c r="E49298" s="28">
        <v>805.94299999999998</v>
      </c>
    </row>
    <row r="49299" spans="4:5" x14ac:dyDescent="0.25">
      <c r="D49299" s="31">
        <v>-181.41</v>
      </c>
      <c r="E49299" s="28">
        <v>805.99099999999999</v>
      </c>
    </row>
    <row r="49300" spans="4:5" x14ac:dyDescent="0.25">
      <c r="D49300" s="31">
        <v>-181.39400000000001</v>
      </c>
      <c r="E49300" s="28">
        <v>806.03800000000001</v>
      </c>
    </row>
    <row r="49301" spans="4:5" x14ac:dyDescent="0.25">
      <c r="D49301" s="31">
        <v>-181.37799999999999</v>
      </c>
      <c r="E49301" s="28">
        <v>806.08600000000001</v>
      </c>
    </row>
    <row r="49302" spans="4:5" x14ac:dyDescent="0.25">
      <c r="D49302" s="31">
        <v>-181.36199999999999</v>
      </c>
      <c r="E49302" s="28">
        <v>806.13300000000004</v>
      </c>
    </row>
    <row r="49303" spans="4:5" x14ac:dyDescent="0.25">
      <c r="D49303" s="31">
        <v>-181.346</v>
      </c>
      <c r="E49303" s="28">
        <v>806.18100000000004</v>
      </c>
    </row>
    <row r="49304" spans="4:5" x14ac:dyDescent="0.25">
      <c r="D49304" s="31">
        <v>-181.33</v>
      </c>
      <c r="E49304" s="28">
        <v>806.22900000000004</v>
      </c>
    </row>
    <row r="49305" spans="4:5" x14ac:dyDescent="0.25">
      <c r="D49305" s="31">
        <v>-181.31399999999999</v>
      </c>
      <c r="E49305" s="28">
        <v>806.27599999999995</v>
      </c>
    </row>
    <row r="49306" spans="4:5" x14ac:dyDescent="0.25">
      <c r="D49306" s="31">
        <v>-181.298</v>
      </c>
      <c r="E49306" s="28">
        <v>806.32299999999998</v>
      </c>
    </row>
    <row r="49307" spans="4:5" x14ac:dyDescent="0.25">
      <c r="D49307" s="31">
        <v>-181.28200000000001</v>
      </c>
      <c r="E49307" s="28">
        <v>806.37099999999998</v>
      </c>
    </row>
    <row r="49308" spans="4:5" x14ac:dyDescent="0.25">
      <c r="D49308" s="31">
        <v>-181.26599999999999</v>
      </c>
      <c r="E49308" s="28">
        <v>806.41800000000001</v>
      </c>
    </row>
    <row r="49309" spans="4:5" x14ac:dyDescent="0.25">
      <c r="D49309" s="31">
        <v>-181.25</v>
      </c>
      <c r="E49309" s="28">
        <v>806.46600000000001</v>
      </c>
    </row>
    <row r="49310" spans="4:5" x14ac:dyDescent="0.25">
      <c r="D49310" s="31">
        <v>-181.23400000000001</v>
      </c>
      <c r="E49310" s="28">
        <v>806.51300000000003</v>
      </c>
    </row>
    <row r="49311" spans="4:5" x14ac:dyDescent="0.25">
      <c r="D49311" s="31">
        <v>-181.21799999999999</v>
      </c>
      <c r="E49311" s="28">
        <v>806.56</v>
      </c>
    </row>
    <row r="49312" spans="4:5" x14ac:dyDescent="0.25">
      <c r="D49312" s="31">
        <v>-181.202</v>
      </c>
      <c r="E49312" s="28">
        <v>806.60699999999997</v>
      </c>
    </row>
    <row r="49313" spans="4:5" x14ac:dyDescent="0.25">
      <c r="D49313" s="31">
        <v>-181.18600000000001</v>
      </c>
      <c r="E49313" s="28">
        <v>806.65499999999997</v>
      </c>
    </row>
    <row r="49314" spans="4:5" x14ac:dyDescent="0.25">
      <c r="D49314" s="31">
        <v>-181.17</v>
      </c>
      <c r="E49314" s="28">
        <v>806.702</v>
      </c>
    </row>
    <row r="49315" spans="4:5" x14ac:dyDescent="0.25">
      <c r="D49315" s="31">
        <v>-181.154</v>
      </c>
      <c r="E49315" s="28">
        <v>806.74900000000002</v>
      </c>
    </row>
    <row r="49316" spans="4:5" x14ac:dyDescent="0.25">
      <c r="D49316" s="31">
        <v>-181.13800000000001</v>
      </c>
      <c r="E49316" s="28">
        <v>806.79700000000003</v>
      </c>
    </row>
    <row r="49317" spans="4:5" x14ac:dyDescent="0.25">
      <c r="D49317" s="31">
        <v>-181.12200000000001</v>
      </c>
      <c r="E49317" s="28">
        <v>806.84400000000005</v>
      </c>
    </row>
    <row r="49318" spans="4:5" x14ac:dyDescent="0.25">
      <c r="D49318" s="31">
        <v>-181.10599999999999</v>
      </c>
      <c r="E49318" s="28">
        <v>806.89099999999996</v>
      </c>
    </row>
    <row r="49319" spans="4:5" x14ac:dyDescent="0.25">
      <c r="D49319" s="31">
        <v>-181.09</v>
      </c>
      <c r="E49319" s="28">
        <v>806.93799999999999</v>
      </c>
    </row>
    <row r="49320" spans="4:5" x14ac:dyDescent="0.25">
      <c r="D49320" s="31">
        <v>-181.07400000000001</v>
      </c>
      <c r="E49320" s="28">
        <v>806.98500000000001</v>
      </c>
    </row>
    <row r="49321" spans="4:5" x14ac:dyDescent="0.25">
      <c r="D49321" s="31">
        <v>-181.05799999999999</v>
      </c>
      <c r="E49321" s="28">
        <v>807.03200000000004</v>
      </c>
    </row>
    <row r="49322" spans="4:5" x14ac:dyDescent="0.25">
      <c r="D49322" s="31">
        <v>-181.042</v>
      </c>
      <c r="E49322" s="28">
        <v>807.08</v>
      </c>
    </row>
    <row r="49323" spans="4:5" x14ac:dyDescent="0.25">
      <c r="D49323" s="31">
        <v>-181.02600000000001</v>
      </c>
      <c r="E49323" s="28">
        <v>807.12699999999995</v>
      </c>
    </row>
    <row r="49324" spans="4:5" x14ac:dyDescent="0.25">
      <c r="D49324" s="31">
        <v>-181.01</v>
      </c>
      <c r="E49324" s="28">
        <v>807.17399999999998</v>
      </c>
    </row>
    <row r="49325" spans="4:5" x14ac:dyDescent="0.25">
      <c r="D49325" s="31">
        <v>-180.994</v>
      </c>
      <c r="E49325" s="28">
        <v>807.221</v>
      </c>
    </row>
    <row r="49326" spans="4:5" x14ac:dyDescent="0.25">
      <c r="D49326" s="31">
        <v>-180.97800000000001</v>
      </c>
      <c r="E49326" s="28">
        <v>807.26800000000003</v>
      </c>
    </row>
    <row r="49327" spans="4:5" x14ac:dyDescent="0.25">
      <c r="D49327" s="31">
        <v>-180.96199999999999</v>
      </c>
      <c r="E49327" s="28">
        <v>807.31500000000005</v>
      </c>
    </row>
    <row r="49328" spans="4:5" x14ac:dyDescent="0.25">
      <c r="D49328" s="31">
        <v>-180.946</v>
      </c>
      <c r="E49328" s="28">
        <v>807.36199999999997</v>
      </c>
    </row>
    <row r="49329" spans="4:5" x14ac:dyDescent="0.25">
      <c r="D49329" s="31">
        <v>-180.93</v>
      </c>
      <c r="E49329" s="28">
        <v>807.40899999999999</v>
      </c>
    </row>
    <row r="49330" spans="4:5" x14ac:dyDescent="0.25">
      <c r="D49330" s="31">
        <v>-180.91399999999999</v>
      </c>
      <c r="E49330" s="28">
        <v>807.45600000000002</v>
      </c>
    </row>
    <row r="49331" spans="4:5" x14ac:dyDescent="0.25">
      <c r="D49331" s="31">
        <v>-180.898</v>
      </c>
      <c r="E49331" s="28">
        <v>807.50300000000004</v>
      </c>
    </row>
    <row r="49332" spans="4:5" x14ac:dyDescent="0.25">
      <c r="D49332" s="31">
        <v>-180.88200000000001</v>
      </c>
      <c r="E49332" s="28">
        <v>807.55</v>
      </c>
    </row>
    <row r="49333" spans="4:5" x14ac:dyDescent="0.25">
      <c r="D49333" s="31">
        <v>-180.86600000000001</v>
      </c>
      <c r="E49333" s="28">
        <v>807.596</v>
      </c>
    </row>
    <row r="49334" spans="4:5" x14ac:dyDescent="0.25">
      <c r="D49334" s="31">
        <v>-180.85</v>
      </c>
      <c r="E49334" s="28">
        <v>807.64300000000003</v>
      </c>
    </row>
    <row r="49335" spans="4:5" x14ac:dyDescent="0.25">
      <c r="D49335" s="31">
        <v>-180.834</v>
      </c>
      <c r="E49335" s="28">
        <v>807.69</v>
      </c>
    </row>
    <row r="49336" spans="4:5" x14ac:dyDescent="0.25">
      <c r="D49336" s="31">
        <v>-180.81800000000001</v>
      </c>
      <c r="E49336" s="28">
        <v>807.73699999999997</v>
      </c>
    </row>
    <row r="49337" spans="4:5" x14ac:dyDescent="0.25">
      <c r="D49337" s="31">
        <v>-180.80199999999999</v>
      </c>
      <c r="E49337" s="28">
        <v>807.78399999999999</v>
      </c>
    </row>
    <row r="49338" spans="4:5" x14ac:dyDescent="0.25">
      <c r="D49338" s="31">
        <v>-180.786</v>
      </c>
      <c r="E49338" s="28">
        <v>807.83100000000002</v>
      </c>
    </row>
    <row r="49339" spans="4:5" x14ac:dyDescent="0.25">
      <c r="D49339" s="31">
        <v>-180.77</v>
      </c>
      <c r="E49339" s="28">
        <v>807.87699999999995</v>
      </c>
    </row>
    <row r="49340" spans="4:5" x14ac:dyDescent="0.25">
      <c r="D49340" s="31">
        <v>-180.75399999999999</v>
      </c>
      <c r="E49340" s="28">
        <v>807.92399999999998</v>
      </c>
    </row>
    <row r="49341" spans="4:5" x14ac:dyDescent="0.25">
      <c r="D49341" s="31">
        <v>-180.738</v>
      </c>
      <c r="E49341" s="28">
        <v>807.971</v>
      </c>
    </row>
    <row r="49342" spans="4:5" x14ac:dyDescent="0.25">
      <c r="D49342" s="31">
        <v>-180.72200000000001</v>
      </c>
      <c r="E49342" s="28">
        <v>808.01800000000003</v>
      </c>
    </row>
    <row r="49343" spans="4:5" x14ac:dyDescent="0.25">
      <c r="D49343" s="31">
        <v>-180.70599999999999</v>
      </c>
      <c r="E49343" s="28">
        <v>808.06399999999996</v>
      </c>
    </row>
    <row r="49344" spans="4:5" x14ac:dyDescent="0.25">
      <c r="D49344" s="31">
        <v>-180.69</v>
      </c>
      <c r="E49344" s="28">
        <v>808.11099999999999</v>
      </c>
    </row>
    <row r="49345" spans="4:5" x14ac:dyDescent="0.25">
      <c r="D49345" s="31">
        <v>-180.67400000000001</v>
      </c>
      <c r="E49345" s="28">
        <v>808.15800000000002</v>
      </c>
    </row>
    <row r="49346" spans="4:5" x14ac:dyDescent="0.25">
      <c r="D49346" s="31">
        <v>-180.65799999999999</v>
      </c>
      <c r="E49346" s="28">
        <v>808.20399999999995</v>
      </c>
    </row>
    <row r="49347" spans="4:5" x14ac:dyDescent="0.25">
      <c r="D49347" s="31">
        <v>-180.642</v>
      </c>
      <c r="E49347" s="28">
        <v>808.25099999999998</v>
      </c>
    </row>
    <row r="49348" spans="4:5" x14ac:dyDescent="0.25">
      <c r="D49348" s="31">
        <v>-180.626</v>
      </c>
      <c r="E49348" s="28">
        <v>808.29700000000003</v>
      </c>
    </row>
    <row r="49349" spans="4:5" x14ac:dyDescent="0.25">
      <c r="D49349" s="31">
        <v>-180.61</v>
      </c>
      <c r="E49349" s="28">
        <v>808.34400000000005</v>
      </c>
    </row>
    <row r="49350" spans="4:5" x14ac:dyDescent="0.25">
      <c r="D49350" s="31">
        <v>-180.59399999999999</v>
      </c>
      <c r="E49350" s="28">
        <v>808.39099999999996</v>
      </c>
    </row>
    <row r="49351" spans="4:5" x14ac:dyDescent="0.25">
      <c r="D49351" s="31">
        <v>-180.578</v>
      </c>
      <c r="E49351" s="28">
        <v>808.43700000000001</v>
      </c>
    </row>
    <row r="49352" spans="4:5" x14ac:dyDescent="0.25">
      <c r="D49352" s="31">
        <v>-180.56200000000001</v>
      </c>
      <c r="E49352" s="28">
        <v>808.48400000000004</v>
      </c>
    </row>
    <row r="49353" spans="4:5" x14ac:dyDescent="0.25">
      <c r="D49353" s="31">
        <v>-180.54599999999999</v>
      </c>
      <c r="E49353" s="28">
        <v>808.53</v>
      </c>
    </row>
    <row r="49354" spans="4:5" x14ac:dyDescent="0.25">
      <c r="D49354" s="31">
        <v>-180.53</v>
      </c>
      <c r="E49354" s="28">
        <v>808.577</v>
      </c>
    </row>
    <row r="49355" spans="4:5" x14ac:dyDescent="0.25">
      <c r="D49355" s="31">
        <v>-180.51400000000001</v>
      </c>
      <c r="E49355" s="28">
        <v>808.62300000000005</v>
      </c>
    </row>
    <row r="49356" spans="4:5" x14ac:dyDescent="0.25">
      <c r="D49356" s="31">
        <v>-180.49799999999999</v>
      </c>
      <c r="E49356" s="28">
        <v>808.66899999999998</v>
      </c>
    </row>
    <row r="49357" spans="4:5" x14ac:dyDescent="0.25">
      <c r="D49357" s="31">
        <v>-180.482</v>
      </c>
      <c r="E49357" s="28">
        <v>808.71600000000001</v>
      </c>
    </row>
    <row r="49358" spans="4:5" x14ac:dyDescent="0.25">
      <c r="D49358" s="31">
        <v>-180.46600000000001</v>
      </c>
      <c r="E49358" s="28">
        <v>808.76199999999994</v>
      </c>
    </row>
    <row r="49359" spans="4:5" x14ac:dyDescent="0.25">
      <c r="D49359" s="31">
        <v>-180.45</v>
      </c>
      <c r="E49359" s="28">
        <v>808.80899999999997</v>
      </c>
    </row>
    <row r="49360" spans="4:5" x14ac:dyDescent="0.25">
      <c r="D49360" s="31">
        <v>-180.434</v>
      </c>
      <c r="E49360" s="28">
        <v>808.85500000000002</v>
      </c>
    </row>
    <row r="49361" spans="4:5" x14ac:dyDescent="0.25">
      <c r="D49361" s="31">
        <v>-180.41800000000001</v>
      </c>
      <c r="E49361" s="28">
        <v>808.90099999999995</v>
      </c>
    </row>
    <row r="49362" spans="4:5" x14ac:dyDescent="0.25">
      <c r="D49362" s="31">
        <v>-180.40199999999999</v>
      </c>
      <c r="E49362" s="28">
        <v>808.94799999999998</v>
      </c>
    </row>
    <row r="49363" spans="4:5" x14ac:dyDescent="0.25">
      <c r="D49363" s="31">
        <v>-180.386</v>
      </c>
      <c r="E49363" s="28">
        <v>808.99400000000003</v>
      </c>
    </row>
    <row r="49364" spans="4:5" x14ac:dyDescent="0.25">
      <c r="D49364" s="31">
        <v>-180.37</v>
      </c>
      <c r="E49364" s="28">
        <v>809.04</v>
      </c>
    </row>
    <row r="49365" spans="4:5" x14ac:dyDescent="0.25">
      <c r="D49365" s="31">
        <v>-180.35400000000001</v>
      </c>
      <c r="E49365" s="28">
        <v>809.08600000000001</v>
      </c>
    </row>
    <row r="49366" spans="4:5" x14ac:dyDescent="0.25">
      <c r="D49366" s="31">
        <v>-180.33799999999999</v>
      </c>
      <c r="E49366" s="28">
        <v>809.13300000000004</v>
      </c>
    </row>
    <row r="49367" spans="4:5" x14ac:dyDescent="0.25">
      <c r="D49367" s="31">
        <v>-180.322</v>
      </c>
      <c r="E49367" s="28">
        <v>809.17899999999997</v>
      </c>
    </row>
    <row r="49368" spans="4:5" x14ac:dyDescent="0.25">
      <c r="D49368" s="31">
        <v>-180.30600000000001</v>
      </c>
      <c r="E49368" s="28">
        <v>809.22500000000002</v>
      </c>
    </row>
    <row r="49369" spans="4:5" x14ac:dyDescent="0.25">
      <c r="D49369" s="31">
        <v>-180.29</v>
      </c>
      <c r="E49369" s="28">
        <v>809.27099999999996</v>
      </c>
    </row>
    <row r="49370" spans="4:5" x14ac:dyDescent="0.25">
      <c r="D49370" s="31">
        <v>-180.274</v>
      </c>
      <c r="E49370" s="28">
        <v>809.31700000000001</v>
      </c>
    </row>
    <row r="49371" spans="4:5" x14ac:dyDescent="0.25">
      <c r="D49371" s="31">
        <v>-180.25800000000001</v>
      </c>
      <c r="E49371" s="28">
        <v>809.36300000000006</v>
      </c>
    </row>
    <row r="49372" spans="4:5" x14ac:dyDescent="0.25">
      <c r="D49372" s="31">
        <v>-180.24199999999999</v>
      </c>
      <c r="E49372" s="28">
        <v>809.41</v>
      </c>
    </row>
    <row r="49373" spans="4:5" x14ac:dyDescent="0.25">
      <c r="D49373" s="31">
        <v>-180.226</v>
      </c>
      <c r="E49373" s="28">
        <v>809.45600000000002</v>
      </c>
    </row>
    <row r="49374" spans="4:5" x14ac:dyDescent="0.25">
      <c r="D49374" s="31">
        <v>-180.21</v>
      </c>
      <c r="E49374" s="28">
        <v>809.50199999999995</v>
      </c>
    </row>
    <row r="49375" spans="4:5" x14ac:dyDescent="0.25">
      <c r="D49375" s="31">
        <v>-180.19399999999999</v>
      </c>
      <c r="E49375" s="28">
        <v>809.548</v>
      </c>
    </row>
    <row r="49376" spans="4:5" x14ac:dyDescent="0.25">
      <c r="D49376" s="31">
        <v>-180.178</v>
      </c>
      <c r="E49376" s="28">
        <v>809.59400000000005</v>
      </c>
    </row>
    <row r="49377" spans="4:5" x14ac:dyDescent="0.25">
      <c r="D49377" s="31">
        <v>-180.16200000000001</v>
      </c>
      <c r="E49377" s="28">
        <v>809.64</v>
      </c>
    </row>
    <row r="49378" spans="4:5" x14ac:dyDescent="0.25">
      <c r="D49378" s="31">
        <v>-180.14599999999999</v>
      </c>
      <c r="E49378" s="28">
        <v>809.68600000000004</v>
      </c>
    </row>
    <row r="49379" spans="4:5" x14ac:dyDescent="0.25">
      <c r="D49379" s="31">
        <v>-180.13</v>
      </c>
      <c r="E49379" s="28">
        <v>809.73199999999997</v>
      </c>
    </row>
    <row r="49380" spans="4:5" x14ac:dyDescent="0.25">
      <c r="D49380" s="31">
        <v>-180.114</v>
      </c>
      <c r="E49380" s="28">
        <v>809.77800000000002</v>
      </c>
    </row>
    <row r="49381" spans="4:5" x14ac:dyDescent="0.25">
      <c r="D49381" s="31">
        <v>-180.09800000000001</v>
      </c>
      <c r="E49381" s="28">
        <v>809.82299999999998</v>
      </c>
    </row>
    <row r="49382" spans="4:5" x14ac:dyDescent="0.25">
      <c r="D49382" s="31">
        <v>-180.08199999999999</v>
      </c>
      <c r="E49382" s="28">
        <v>809.86900000000003</v>
      </c>
    </row>
    <row r="49383" spans="4:5" x14ac:dyDescent="0.25">
      <c r="D49383" s="31">
        <v>-180.066</v>
      </c>
      <c r="E49383" s="28">
        <v>809.91499999999996</v>
      </c>
    </row>
    <row r="49384" spans="4:5" x14ac:dyDescent="0.25">
      <c r="D49384" s="31">
        <v>-180.05</v>
      </c>
      <c r="E49384" s="28">
        <v>809.96100000000001</v>
      </c>
    </row>
    <row r="49385" spans="4:5" x14ac:dyDescent="0.25">
      <c r="D49385" s="31">
        <v>-180.03399999999999</v>
      </c>
      <c r="E49385" s="28">
        <v>810.00699999999995</v>
      </c>
    </row>
    <row r="49386" spans="4:5" x14ac:dyDescent="0.25">
      <c r="D49386" s="31">
        <v>-180.018</v>
      </c>
      <c r="E49386" s="28">
        <v>810.053</v>
      </c>
    </row>
    <row r="49387" spans="4:5" x14ac:dyDescent="0.25">
      <c r="D49387" s="31">
        <v>-180.00200000000001</v>
      </c>
      <c r="E49387" s="28">
        <v>810.09900000000005</v>
      </c>
    </row>
    <row r="49388" spans="4:5" x14ac:dyDescent="0.25">
      <c r="D49388" s="31">
        <v>-179.98599999999999</v>
      </c>
      <c r="E49388" s="28">
        <v>810.14499999999998</v>
      </c>
    </row>
    <row r="49389" spans="4:5" x14ac:dyDescent="0.25">
      <c r="D49389" s="31">
        <v>-179.97</v>
      </c>
      <c r="E49389" s="28">
        <v>810.19</v>
      </c>
    </row>
    <row r="49390" spans="4:5" x14ac:dyDescent="0.25">
      <c r="D49390" s="31">
        <v>-179.95400000000001</v>
      </c>
      <c r="E49390" s="28">
        <v>810.23599999999999</v>
      </c>
    </row>
    <row r="49391" spans="4:5" x14ac:dyDescent="0.25">
      <c r="D49391" s="31">
        <v>-179.93799999999999</v>
      </c>
      <c r="E49391" s="28">
        <v>810.28200000000004</v>
      </c>
    </row>
    <row r="49392" spans="4:5" x14ac:dyDescent="0.25">
      <c r="D49392" s="31">
        <v>-179.922</v>
      </c>
      <c r="E49392" s="28">
        <v>810.327</v>
      </c>
    </row>
    <row r="49393" spans="4:5" x14ac:dyDescent="0.25">
      <c r="D49393" s="31">
        <v>-179.90600000000001</v>
      </c>
      <c r="E49393" s="28">
        <v>810.37300000000005</v>
      </c>
    </row>
    <row r="49394" spans="4:5" x14ac:dyDescent="0.25">
      <c r="D49394" s="31">
        <v>-179.89099999999999</v>
      </c>
      <c r="E49394" s="28">
        <v>810.41899999999998</v>
      </c>
    </row>
    <row r="49395" spans="4:5" x14ac:dyDescent="0.25">
      <c r="D49395" s="31">
        <v>-179.875</v>
      </c>
      <c r="E49395" s="28">
        <v>810.46400000000006</v>
      </c>
    </row>
    <row r="49396" spans="4:5" x14ac:dyDescent="0.25">
      <c r="D49396" s="31">
        <v>-179.85900000000001</v>
      </c>
      <c r="E49396" s="28">
        <v>810.51</v>
      </c>
    </row>
    <row r="49397" spans="4:5" x14ac:dyDescent="0.25">
      <c r="D49397" s="31">
        <v>-179.84299999999999</v>
      </c>
      <c r="E49397" s="28">
        <v>810.55600000000004</v>
      </c>
    </row>
    <row r="49398" spans="4:5" x14ac:dyDescent="0.25">
      <c r="D49398" s="31">
        <v>-179.827</v>
      </c>
      <c r="E49398" s="28">
        <v>810.601</v>
      </c>
    </row>
    <row r="49399" spans="4:5" x14ac:dyDescent="0.25">
      <c r="D49399" s="31">
        <v>-179.81100000000001</v>
      </c>
      <c r="E49399" s="28">
        <v>810.64700000000005</v>
      </c>
    </row>
    <row r="49400" spans="4:5" x14ac:dyDescent="0.25">
      <c r="D49400" s="31">
        <v>-179.79499999999999</v>
      </c>
      <c r="E49400" s="28">
        <v>810.69200000000001</v>
      </c>
    </row>
    <row r="49401" spans="4:5" x14ac:dyDescent="0.25">
      <c r="D49401" s="31">
        <v>-179.779</v>
      </c>
      <c r="E49401" s="28">
        <v>810.73800000000006</v>
      </c>
    </row>
    <row r="49402" spans="4:5" x14ac:dyDescent="0.25">
      <c r="D49402" s="31">
        <v>-179.76300000000001</v>
      </c>
      <c r="E49402" s="28">
        <v>810.78300000000002</v>
      </c>
    </row>
    <row r="49403" spans="4:5" x14ac:dyDescent="0.25">
      <c r="D49403" s="31">
        <v>-179.74700000000001</v>
      </c>
      <c r="E49403" s="28">
        <v>810.82899999999995</v>
      </c>
    </row>
    <row r="49404" spans="4:5" x14ac:dyDescent="0.25">
      <c r="D49404" s="31">
        <v>-179.73099999999999</v>
      </c>
      <c r="E49404" s="28">
        <v>810.87400000000002</v>
      </c>
    </row>
    <row r="49405" spans="4:5" x14ac:dyDescent="0.25">
      <c r="D49405" s="31">
        <v>-179.715</v>
      </c>
      <c r="E49405" s="28">
        <v>810.92</v>
      </c>
    </row>
    <row r="49406" spans="4:5" x14ac:dyDescent="0.25">
      <c r="D49406" s="31">
        <v>-179.69900000000001</v>
      </c>
      <c r="E49406" s="28">
        <v>810.96500000000003</v>
      </c>
    </row>
    <row r="49407" spans="4:5" x14ac:dyDescent="0.25">
      <c r="D49407" s="31">
        <v>-179.68299999999999</v>
      </c>
      <c r="E49407" s="28">
        <v>811.01</v>
      </c>
    </row>
    <row r="49408" spans="4:5" x14ac:dyDescent="0.25">
      <c r="D49408" s="31">
        <v>-179.667</v>
      </c>
      <c r="E49408" s="28">
        <v>811.05600000000004</v>
      </c>
    </row>
    <row r="49409" spans="4:5" x14ac:dyDescent="0.25">
      <c r="D49409" s="31">
        <v>-179.65100000000001</v>
      </c>
      <c r="E49409" s="28">
        <v>811.101</v>
      </c>
    </row>
    <row r="49410" spans="4:5" x14ac:dyDescent="0.25">
      <c r="D49410" s="31">
        <v>-179.63499999999999</v>
      </c>
      <c r="E49410" s="28">
        <v>811.14599999999996</v>
      </c>
    </row>
    <row r="49411" spans="4:5" x14ac:dyDescent="0.25">
      <c r="D49411" s="31">
        <v>-179.619</v>
      </c>
      <c r="E49411" s="28">
        <v>811.19200000000001</v>
      </c>
    </row>
    <row r="49412" spans="4:5" x14ac:dyDescent="0.25">
      <c r="D49412" s="31">
        <v>-179.60300000000001</v>
      </c>
      <c r="E49412" s="28">
        <v>811.23699999999997</v>
      </c>
    </row>
    <row r="49413" spans="4:5" x14ac:dyDescent="0.25">
      <c r="D49413" s="31">
        <v>-179.58699999999999</v>
      </c>
      <c r="E49413" s="28">
        <v>811.28200000000004</v>
      </c>
    </row>
    <row r="49414" spans="4:5" x14ac:dyDescent="0.25">
      <c r="D49414" s="31">
        <v>-179.571</v>
      </c>
      <c r="E49414" s="28">
        <v>811.327</v>
      </c>
    </row>
    <row r="49415" spans="4:5" x14ac:dyDescent="0.25">
      <c r="D49415" s="31">
        <v>-179.55500000000001</v>
      </c>
      <c r="E49415" s="28">
        <v>811.37300000000005</v>
      </c>
    </row>
    <row r="49416" spans="4:5" x14ac:dyDescent="0.25">
      <c r="D49416" s="31">
        <v>-179.53899999999999</v>
      </c>
      <c r="E49416" s="28">
        <v>811.41800000000001</v>
      </c>
    </row>
    <row r="49417" spans="4:5" x14ac:dyDescent="0.25">
      <c r="D49417" s="31">
        <v>-179.523</v>
      </c>
      <c r="E49417" s="28">
        <v>811.46299999999997</v>
      </c>
    </row>
    <row r="49418" spans="4:5" x14ac:dyDescent="0.25">
      <c r="D49418" s="31">
        <v>-179.50700000000001</v>
      </c>
      <c r="E49418" s="28">
        <v>811.50800000000004</v>
      </c>
    </row>
    <row r="49419" spans="4:5" x14ac:dyDescent="0.25">
      <c r="D49419" s="31">
        <v>-179.49100000000001</v>
      </c>
      <c r="E49419" s="28">
        <v>811.553</v>
      </c>
    </row>
    <row r="49420" spans="4:5" x14ac:dyDescent="0.25">
      <c r="D49420" s="31">
        <v>-179.47499999999999</v>
      </c>
      <c r="E49420" s="28">
        <v>811.59799999999996</v>
      </c>
    </row>
    <row r="49421" spans="4:5" x14ac:dyDescent="0.25">
      <c r="D49421" s="31">
        <v>-179.459</v>
      </c>
      <c r="E49421" s="28">
        <v>811.64400000000001</v>
      </c>
    </row>
    <row r="49422" spans="4:5" x14ac:dyDescent="0.25">
      <c r="D49422" s="31">
        <v>-179.44300000000001</v>
      </c>
      <c r="E49422" s="28">
        <v>811.68899999999996</v>
      </c>
    </row>
    <row r="49423" spans="4:5" x14ac:dyDescent="0.25">
      <c r="D49423" s="31">
        <v>-179.42699999999999</v>
      </c>
      <c r="E49423" s="28">
        <v>811.73400000000004</v>
      </c>
    </row>
    <row r="49424" spans="4:5" x14ac:dyDescent="0.25">
      <c r="D49424" s="31">
        <v>-179.411</v>
      </c>
      <c r="E49424" s="28">
        <v>811.779</v>
      </c>
    </row>
    <row r="49425" spans="4:5" x14ac:dyDescent="0.25">
      <c r="D49425" s="31">
        <v>-179.39500000000001</v>
      </c>
      <c r="E49425" s="28">
        <v>811.82399999999996</v>
      </c>
    </row>
    <row r="49426" spans="4:5" x14ac:dyDescent="0.25">
      <c r="D49426" s="31">
        <v>-179.37899999999999</v>
      </c>
      <c r="E49426" s="28">
        <v>811.86900000000003</v>
      </c>
    </row>
    <row r="49427" spans="4:5" x14ac:dyDescent="0.25">
      <c r="D49427" s="31">
        <v>-179.363</v>
      </c>
      <c r="E49427" s="28">
        <v>811.91399999999999</v>
      </c>
    </row>
    <row r="49428" spans="4:5" x14ac:dyDescent="0.25">
      <c r="D49428" s="31">
        <v>-179.34700000000001</v>
      </c>
      <c r="E49428" s="28">
        <v>811.95899999999995</v>
      </c>
    </row>
    <row r="49429" spans="4:5" x14ac:dyDescent="0.25">
      <c r="D49429" s="31">
        <v>-179.33099999999999</v>
      </c>
      <c r="E49429" s="28">
        <v>812.00400000000002</v>
      </c>
    </row>
    <row r="49430" spans="4:5" x14ac:dyDescent="0.25">
      <c r="D49430" s="31">
        <v>-179.315</v>
      </c>
      <c r="E49430" s="28">
        <v>812.04899999999998</v>
      </c>
    </row>
    <row r="49431" spans="4:5" x14ac:dyDescent="0.25">
      <c r="D49431" s="31">
        <v>-179.29900000000001</v>
      </c>
      <c r="E49431" s="28">
        <v>812.09400000000005</v>
      </c>
    </row>
    <row r="49432" spans="4:5" x14ac:dyDescent="0.25">
      <c r="D49432" s="31">
        <v>-179.28299999999999</v>
      </c>
      <c r="E49432" s="28">
        <v>812.13800000000003</v>
      </c>
    </row>
    <row r="49433" spans="4:5" x14ac:dyDescent="0.25">
      <c r="D49433" s="31">
        <v>-179.267</v>
      </c>
      <c r="E49433" s="28">
        <v>812.18299999999999</v>
      </c>
    </row>
    <row r="49434" spans="4:5" x14ac:dyDescent="0.25">
      <c r="D49434" s="31">
        <v>-179.251</v>
      </c>
      <c r="E49434" s="28">
        <v>812.22799999999995</v>
      </c>
    </row>
    <row r="49435" spans="4:5" x14ac:dyDescent="0.25">
      <c r="D49435" s="31">
        <v>-179.23500000000001</v>
      </c>
      <c r="E49435" s="28">
        <v>812.27300000000002</v>
      </c>
    </row>
    <row r="49436" spans="4:5" x14ac:dyDescent="0.25">
      <c r="D49436" s="31">
        <v>-179.21899999999999</v>
      </c>
      <c r="E49436" s="28">
        <v>812.31799999999998</v>
      </c>
    </row>
    <row r="49437" spans="4:5" x14ac:dyDescent="0.25">
      <c r="D49437" s="31">
        <v>-179.203</v>
      </c>
      <c r="E49437" s="28">
        <v>812.36199999999997</v>
      </c>
    </row>
    <row r="49438" spans="4:5" x14ac:dyDescent="0.25">
      <c r="D49438" s="31">
        <v>-179.18700000000001</v>
      </c>
      <c r="E49438" s="28">
        <v>812.40700000000004</v>
      </c>
    </row>
    <row r="49439" spans="4:5" x14ac:dyDescent="0.25">
      <c r="D49439" s="31">
        <v>-179.17099999999999</v>
      </c>
      <c r="E49439" s="28">
        <v>812.452</v>
      </c>
    </row>
    <row r="49440" spans="4:5" x14ac:dyDescent="0.25">
      <c r="D49440" s="31">
        <v>-179.155</v>
      </c>
      <c r="E49440" s="28">
        <v>812.49699999999996</v>
      </c>
    </row>
    <row r="49441" spans="4:5" x14ac:dyDescent="0.25">
      <c r="D49441" s="31">
        <v>-179.13900000000001</v>
      </c>
      <c r="E49441" s="28">
        <v>812.54100000000005</v>
      </c>
    </row>
    <row r="49442" spans="4:5" x14ac:dyDescent="0.25">
      <c r="D49442" s="31">
        <v>-179.12299999999999</v>
      </c>
      <c r="E49442" s="28">
        <v>812.58600000000001</v>
      </c>
    </row>
    <row r="49443" spans="4:5" x14ac:dyDescent="0.25">
      <c r="D49443" s="31">
        <v>-179.107</v>
      </c>
      <c r="E49443" s="28">
        <v>812.63</v>
      </c>
    </row>
    <row r="49444" spans="4:5" x14ac:dyDescent="0.25">
      <c r="D49444" s="31">
        <v>-179.09100000000001</v>
      </c>
      <c r="E49444" s="28">
        <v>812.67499999999995</v>
      </c>
    </row>
    <row r="49445" spans="4:5" x14ac:dyDescent="0.25">
      <c r="D49445" s="31">
        <v>-179.07499999999999</v>
      </c>
      <c r="E49445" s="28">
        <v>812.72</v>
      </c>
    </row>
    <row r="49446" spans="4:5" x14ac:dyDescent="0.25">
      <c r="D49446" s="31">
        <v>-179.059</v>
      </c>
      <c r="E49446" s="28">
        <v>812.76400000000001</v>
      </c>
    </row>
    <row r="49447" spans="4:5" x14ac:dyDescent="0.25">
      <c r="D49447" s="31">
        <v>-179.04300000000001</v>
      </c>
      <c r="E49447" s="28">
        <v>812.80899999999997</v>
      </c>
    </row>
    <row r="49448" spans="4:5" x14ac:dyDescent="0.25">
      <c r="D49448" s="31">
        <v>-179.02699999999999</v>
      </c>
      <c r="E49448" s="28">
        <v>812.85299999999995</v>
      </c>
    </row>
    <row r="49449" spans="4:5" x14ac:dyDescent="0.25">
      <c r="D49449" s="31">
        <v>-179.011</v>
      </c>
      <c r="E49449" s="28">
        <v>812.89800000000002</v>
      </c>
    </row>
    <row r="49450" spans="4:5" x14ac:dyDescent="0.25">
      <c r="D49450" s="31">
        <v>-178.995</v>
      </c>
      <c r="E49450" s="28">
        <v>812.94299999999998</v>
      </c>
    </row>
    <row r="49451" spans="4:5" x14ac:dyDescent="0.25">
      <c r="D49451" s="31">
        <v>-178.97900000000001</v>
      </c>
      <c r="E49451" s="28">
        <v>812.98699999999997</v>
      </c>
    </row>
    <row r="49452" spans="4:5" x14ac:dyDescent="0.25">
      <c r="D49452" s="31">
        <v>-178.96299999999999</v>
      </c>
      <c r="E49452" s="28">
        <v>813.03099999999995</v>
      </c>
    </row>
    <row r="49453" spans="4:5" x14ac:dyDescent="0.25">
      <c r="D49453" s="31">
        <v>-178.947</v>
      </c>
      <c r="E49453" s="28">
        <v>813.07600000000002</v>
      </c>
    </row>
    <row r="49454" spans="4:5" x14ac:dyDescent="0.25">
      <c r="D49454" s="31">
        <v>-178.93100000000001</v>
      </c>
      <c r="E49454" s="28">
        <v>813.12</v>
      </c>
    </row>
    <row r="49455" spans="4:5" x14ac:dyDescent="0.25">
      <c r="D49455" s="31">
        <v>-178.91499999999999</v>
      </c>
      <c r="E49455" s="28">
        <v>813.16499999999996</v>
      </c>
    </row>
    <row r="49456" spans="4:5" x14ac:dyDescent="0.25">
      <c r="D49456" s="31">
        <v>-178.899</v>
      </c>
      <c r="E49456" s="28">
        <v>813.20899999999995</v>
      </c>
    </row>
    <row r="49457" spans="4:5" x14ac:dyDescent="0.25">
      <c r="D49457" s="31">
        <v>-178.88300000000001</v>
      </c>
      <c r="E49457" s="28">
        <v>813.25300000000004</v>
      </c>
    </row>
    <row r="49458" spans="4:5" x14ac:dyDescent="0.25">
      <c r="D49458" s="31">
        <v>-178.86699999999999</v>
      </c>
      <c r="E49458" s="28">
        <v>813.298</v>
      </c>
    </row>
    <row r="49459" spans="4:5" x14ac:dyDescent="0.25">
      <c r="D49459" s="31">
        <v>-178.851</v>
      </c>
      <c r="E49459" s="28">
        <v>813.34199999999998</v>
      </c>
    </row>
    <row r="49460" spans="4:5" x14ac:dyDescent="0.25">
      <c r="D49460" s="31">
        <v>-178.83500000000001</v>
      </c>
      <c r="E49460" s="28">
        <v>813.38599999999997</v>
      </c>
    </row>
    <row r="49461" spans="4:5" x14ac:dyDescent="0.25">
      <c r="D49461" s="31">
        <v>-178.81899999999999</v>
      </c>
      <c r="E49461" s="28">
        <v>813.43</v>
      </c>
    </row>
    <row r="49462" spans="4:5" x14ac:dyDescent="0.25">
      <c r="D49462" s="31">
        <v>-178.803</v>
      </c>
      <c r="E49462" s="28">
        <v>813.47500000000002</v>
      </c>
    </row>
    <row r="49463" spans="4:5" x14ac:dyDescent="0.25">
      <c r="D49463" s="31">
        <v>-178.78700000000001</v>
      </c>
      <c r="E49463" s="28">
        <v>813.51900000000001</v>
      </c>
    </row>
    <row r="49464" spans="4:5" x14ac:dyDescent="0.25">
      <c r="D49464" s="31">
        <v>-178.77099999999999</v>
      </c>
      <c r="E49464" s="28">
        <v>813.56299999999999</v>
      </c>
    </row>
    <row r="49465" spans="4:5" x14ac:dyDescent="0.25">
      <c r="D49465" s="31">
        <v>-178.755</v>
      </c>
      <c r="E49465" s="28">
        <v>813.60699999999997</v>
      </c>
    </row>
    <row r="49466" spans="4:5" x14ac:dyDescent="0.25">
      <c r="D49466" s="31">
        <v>-178.739</v>
      </c>
      <c r="E49466" s="28">
        <v>813.65200000000004</v>
      </c>
    </row>
    <row r="49467" spans="4:5" x14ac:dyDescent="0.25">
      <c r="D49467" s="31">
        <v>-178.72300000000001</v>
      </c>
      <c r="E49467" s="28">
        <v>813.69600000000003</v>
      </c>
    </row>
    <row r="49468" spans="4:5" x14ac:dyDescent="0.25">
      <c r="D49468" s="31">
        <v>-178.70699999999999</v>
      </c>
      <c r="E49468" s="28">
        <v>813.74</v>
      </c>
    </row>
    <row r="49469" spans="4:5" x14ac:dyDescent="0.25">
      <c r="D49469" s="31">
        <v>-178.691</v>
      </c>
      <c r="E49469" s="28">
        <v>813.78399999999999</v>
      </c>
    </row>
    <row r="49470" spans="4:5" x14ac:dyDescent="0.25">
      <c r="D49470" s="31">
        <v>-178.67500000000001</v>
      </c>
      <c r="E49470" s="28">
        <v>813.82799999999997</v>
      </c>
    </row>
    <row r="49471" spans="4:5" x14ac:dyDescent="0.25">
      <c r="D49471" s="31">
        <v>-178.65899999999999</v>
      </c>
      <c r="E49471" s="28">
        <v>813.87199999999996</v>
      </c>
    </row>
    <row r="49472" spans="4:5" x14ac:dyDescent="0.25">
      <c r="D49472" s="31">
        <v>-178.643</v>
      </c>
      <c r="E49472" s="28">
        <v>813.91600000000005</v>
      </c>
    </row>
    <row r="49473" spans="4:5" x14ac:dyDescent="0.25">
      <c r="D49473" s="31">
        <v>-178.62700000000001</v>
      </c>
      <c r="E49473" s="28">
        <v>813.96</v>
      </c>
    </row>
    <row r="49474" spans="4:5" x14ac:dyDescent="0.25">
      <c r="D49474" s="31">
        <v>-178.61099999999999</v>
      </c>
      <c r="E49474" s="28">
        <v>814.00400000000002</v>
      </c>
    </row>
    <row r="49475" spans="4:5" x14ac:dyDescent="0.25">
      <c r="D49475" s="31">
        <v>-178.595</v>
      </c>
      <c r="E49475" s="28">
        <v>814.048</v>
      </c>
    </row>
    <row r="49476" spans="4:5" x14ac:dyDescent="0.25">
      <c r="D49476" s="31">
        <v>-178.57900000000001</v>
      </c>
      <c r="E49476" s="28">
        <v>814.09199999999998</v>
      </c>
    </row>
    <row r="49477" spans="4:5" x14ac:dyDescent="0.25">
      <c r="D49477" s="31">
        <v>-178.56299999999999</v>
      </c>
      <c r="E49477" s="28">
        <v>814.13599999999997</v>
      </c>
    </row>
    <row r="49478" spans="4:5" x14ac:dyDescent="0.25">
      <c r="D49478" s="31">
        <v>-178.547</v>
      </c>
      <c r="E49478" s="28">
        <v>814.18</v>
      </c>
    </row>
    <row r="49479" spans="4:5" x14ac:dyDescent="0.25">
      <c r="D49479" s="31">
        <v>-178.53100000000001</v>
      </c>
      <c r="E49479" s="28">
        <v>814.22400000000005</v>
      </c>
    </row>
    <row r="49480" spans="4:5" x14ac:dyDescent="0.25">
      <c r="D49480" s="31">
        <v>-178.51499999999999</v>
      </c>
      <c r="E49480" s="28">
        <v>814.26800000000003</v>
      </c>
    </row>
    <row r="49481" spans="4:5" x14ac:dyDescent="0.25">
      <c r="D49481" s="31">
        <v>-178.499</v>
      </c>
      <c r="E49481" s="28">
        <v>814.31100000000004</v>
      </c>
    </row>
    <row r="49482" spans="4:5" x14ac:dyDescent="0.25">
      <c r="D49482" s="31">
        <v>-178.483</v>
      </c>
      <c r="E49482" s="28">
        <v>814.35500000000002</v>
      </c>
    </row>
    <row r="49483" spans="4:5" x14ac:dyDescent="0.25">
      <c r="D49483" s="31">
        <v>-178.46700000000001</v>
      </c>
      <c r="E49483" s="28">
        <v>814.399</v>
      </c>
    </row>
    <row r="49484" spans="4:5" x14ac:dyDescent="0.25">
      <c r="D49484" s="31">
        <v>-178.45099999999999</v>
      </c>
      <c r="E49484" s="28">
        <v>814.44299999999998</v>
      </c>
    </row>
    <row r="49485" spans="4:5" x14ac:dyDescent="0.25">
      <c r="D49485" s="31">
        <v>-178.435</v>
      </c>
      <c r="E49485" s="28">
        <v>814.48699999999997</v>
      </c>
    </row>
    <row r="49486" spans="4:5" x14ac:dyDescent="0.25">
      <c r="D49486" s="31">
        <v>-178.41900000000001</v>
      </c>
      <c r="E49486" s="28">
        <v>814.53</v>
      </c>
    </row>
    <row r="49487" spans="4:5" x14ac:dyDescent="0.25">
      <c r="D49487" s="31">
        <v>-178.40299999999999</v>
      </c>
      <c r="E49487" s="28">
        <v>814.57399999999996</v>
      </c>
    </row>
    <row r="49488" spans="4:5" x14ac:dyDescent="0.25">
      <c r="D49488" s="31">
        <v>-178.387</v>
      </c>
      <c r="E49488" s="28">
        <v>814.61800000000005</v>
      </c>
    </row>
    <row r="49489" spans="4:5" x14ac:dyDescent="0.25">
      <c r="D49489" s="31">
        <v>-178.37100000000001</v>
      </c>
      <c r="E49489" s="28">
        <v>814.66099999999994</v>
      </c>
    </row>
    <row r="49490" spans="4:5" x14ac:dyDescent="0.25">
      <c r="D49490" s="31">
        <v>-178.35499999999999</v>
      </c>
      <c r="E49490" s="28">
        <v>814.70500000000004</v>
      </c>
    </row>
    <row r="49491" spans="4:5" x14ac:dyDescent="0.25">
      <c r="D49491" s="31">
        <v>-178.339</v>
      </c>
      <c r="E49491" s="28">
        <v>814.74900000000002</v>
      </c>
    </row>
    <row r="49492" spans="4:5" x14ac:dyDescent="0.25">
      <c r="D49492" s="31">
        <v>-178.32300000000001</v>
      </c>
      <c r="E49492" s="28">
        <v>814.79200000000003</v>
      </c>
    </row>
    <row r="49493" spans="4:5" x14ac:dyDescent="0.25">
      <c r="D49493" s="31">
        <v>-178.30699999999999</v>
      </c>
      <c r="E49493" s="28">
        <v>814.83600000000001</v>
      </c>
    </row>
    <row r="49494" spans="4:5" x14ac:dyDescent="0.25">
      <c r="D49494" s="31">
        <v>-178.291</v>
      </c>
      <c r="E49494" s="28">
        <v>814.88</v>
      </c>
    </row>
    <row r="49495" spans="4:5" x14ac:dyDescent="0.25">
      <c r="D49495" s="31">
        <v>-178.27500000000001</v>
      </c>
      <c r="E49495" s="28">
        <v>814.923</v>
      </c>
    </row>
    <row r="49496" spans="4:5" x14ac:dyDescent="0.25">
      <c r="D49496" s="31">
        <v>-178.25899999999999</v>
      </c>
      <c r="E49496" s="28">
        <v>814.96699999999998</v>
      </c>
    </row>
    <row r="49497" spans="4:5" x14ac:dyDescent="0.25">
      <c r="D49497" s="31">
        <v>-178.24299999999999</v>
      </c>
      <c r="E49497" s="28">
        <v>815.01</v>
      </c>
    </row>
    <row r="49498" spans="4:5" x14ac:dyDescent="0.25">
      <c r="D49498" s="31">
        <v>-178.227</v>
      </c>
      <c r="E49498" s="28">
        <v>815.05399999999997</v>
      </c>
    </row>
    <row r="49499" spans="4:5" x14ac:dyDescent="0.25">
      <c r="D49499" s="31">
        <v>-178.21100000000001</v>
      </c>
      <c r="E49499" s="28">
        <v>815.09699999999998</v>
      </c>
    </row>
    <row r="49500" spans="4:5" x14ac:dyDescent="0.25">
      <c r="D49500" s="31">
        <v>-178.19499999999999</v>
      </c>
      <c r="E49500" s="28">
        <v>815.14099999999996</v>
      </c>
    </row>
    <row r="49501" spans="4:5" x14ac:dyDescent="0.25">
      <c r="D49501" s="31">
        <v>-178.179</v>
      </c>
      <c r="E49501" s="28">
        <v>815.18399999999997</v>
      </c>
    </row>
    <row r="49502" spans="4:5" x14ac:dyDescent="0.25">
      <c r="D49502" s="31">
        <v>-178.16300000000001</v>
      </c>
      <c r="E49502" s="28">
        <v>815.22799999999995</v>
      </c>
    </row>
    <row r="49503" spans="4:5" x14ac:dyDescent="0.25">
      <c r="D49503" s="31">
        <v>-178.14699999999999</v>
      </c>
      <c r="E49503" s="28">
        <v>815.27099999999996</v>
      </c>
    </row>
    <row r="49504" spans="4:5" x14ac:dyDescent="0.25">
      <c r="D49504" s="31">
        <v>-178.131</v>
      </c>
      <c r="E49504" s="28">
        <v>815.31399999999996</v>
      </c>
    </row>
    <row r="49505" spans="4:5" x14ac:dyDescent="0.25">
      <c r="D49505" s="31">
        <v>-178.11500000000001</v>
      </c>
      <c r="E49505" s="28">
        <v>815.35699999999997</v>
      </c>
    </row>
    <row r="49506" spans="4:5" x14ac:dyDescent="0.25">
      <c r="D49506" s="31">
        <v>-178.09899999999999</v>
      </c>
      <c r="E49506" s="28">
        <v>815.40099999999995</v>
      </c>
    </row>
    <row r="49507" spans="4:5" x14ac:dyDescent="0.25">
      <c r="D49507" s="31">
        <v>-178.083</v>
      </c>
      <c r="E49507" s="28">
        <v>815.44399999999996</v>
      </c>
    </row>
    <row r="49508" spans="4:5" x14ac:dyDescent="0.25">
      <c r="D49508" s="31">
        <v>-178.06800000000001</v>
      </c>
      <c r="E49508" s="28">
        <v>815.48699999999997</v>
      </c>
    </row>
    <row r="49509" spans="4:5" x14ac:dyDescent="0.25">
      <c r="D49509" s="31">
        <v>-178.05199999999999</v>
      </c>
      <c r="E49509" s="28">
        <v>815.53099999999995</v>
      </c>
    </row>
    <row r="49510" spans="4:5" x14ac:dyDescent="0.25">
      <c r="D49510" s="31">
        <v>-178.036</v>
      </c>
      <c r="E49510" s="28">
        <v>815.57399999999996</v>
      </c>
    </row>
    <row r="49511" spans="4:5" x14ac:dyDescent="0.25">
      <c r="D49511" s="31">
        <v>-178.02</v>
      </c>
      <c r="E49511" s="28">
        <v>815.61699999999996</v>
      </c>
    </row>
    <row r="49512" spans="4:5" x14ac:dyDescent="0.25">
      <c r="D49512" s="31">
        <v>-178.00399999999999</v>
      </c>
      <c r="E49512" s="28">
        <v>815.66</v>
      </c>
    </row>
    <row r="49513" spans="4:5" x14ac:dyDescent="0.25">
      <c r="D49513" s="31">
        <v>-177.988</v>
      </c>
      <c r="E49513" s="28">
        <v>815.70399999999995</v>
      </c>
    </row>
    <row r="49514" spans="4:5" x14ac:dyDescent="0.25">
      <c r="D49514" s="31">
        <v>-177.97200000000001</v>
      </c>
      <c r="E49514" s="28">
        <v>815.74699999999996</v>
      </c>
    </row>
    <row r="49515" spans="4:5" x14ac:dyDescent="0.25">
      <c r="D49515" s="31">
        <v>-177.95599999999999</v>
      </c>
      <c r="E49515" s="28">
        <v>815.79</v>
      </c>
    </row>
    <row r="49516" spans="4:5" x14ac:dyDescent="0.25">
      <c r="D49516" s="31">
        <v>-177.94</v>
      </c>
      <c r="E49516" s="28">
        <v>815.83299999999997</v>
      </c>
    </row>
    <row r="49517" spans="4:5" x14ac:dyDescent="0.25">
      <c r="D49517" s="31">
        <v>-177.92400000000001</v>
      </c>
      <c r="E49517" s="28">
        <v>815.87599999999998</v>
      </c>
    </row>
    <row r="49518" spans="4:5" x14ac:dyDescent="0.25">
      <c r="D49518" s="31">
        <v>-177.90799999999999</v>
      </c>
      <c r="E49518" s="28">
        <v>815.91899999999998</v>
      </c>
    </row>
    <row r="49519" spans="4:5" x14ac:dyDescent="0.25">
      <c r="D49519" s="31">
        <v>-177.892</v>
      </c>
      <c r="E49519" s="28">
        <v>815.96199999999999</v>
      </c>
    </row>
    <row r="49520" spans="4:5" x14ac:dyDescent="0.25">
      <c r="D49520" s="31">
        <v>-177.876</v>
      </c>
      <c r="E49520" s="28">
        <v>816.005</v>
      </c>
    </row>
    <row r="49521" spans="4:5" x14ac:dyDescent="0.25">
      <c r="D49521" s="31">
        <v>-177.86</v>
      </c>
      <c r="E49521" s="28">
        <v>816.048</v>
      </c>
    </row>
    <row r="49522" spans="4:5" x14ac:dyDescent="0.25">
      <c r="D49522" s="31">
        <v>-177.84399999999999</v>
      </c>
      <c r="E49522" s="28">
        <v>816.09100000000001</v>
      </c>
    </row>
    <row r="49523" spans="4:5" x14ac:dyDescent="0.25">
      <c r="D49523" s="31">
        <v>-177.828</v>
      </c>
      <c r="E49523" s="28">
        <v>816.13400000000001</v>
      </c>
    </row>
    <row r="49524" spans="4:5" x14ac:dyDescent="0.25">
      <c r="D49524" s="31">
        <v>-177.81200000000001</v>
      </c>
      <c r="E49524" s="28">
        <v>816.17700000000002</v>
      </c>
    </row>
    <row r="49525" spans="4:5" x14ac:dyDescent="0.25">
      <c r="D49525" s="31">
        <v>-177.79599999999999</v>
      </c>
      <c r="E49525" s="28">
        <v>816.22</v>
      </c>
    </row>
    <row r="49526" spans="4:5" x14ac:dyDescent="0.25">
      <c r="D49526" s="31">
        <v>-177.78</v>
      </c>
      <c r="E49526" s="28">
        <v>816.26300000000003</v>
      </c>
    </row>
    <row r="49527" spans="4:5" x14ac:dyDescent="0.25">
      <c r="D49527" s="31">
        <v>-177.76400000000001</v>
      </c>
      <c r="E49527" s="28">
        <v>816.30600000000004</v>
      </c>
    </row>
    <row r="49528" spans="4:5" x14ac:dyDescent="0.25">
      <c r="D49528" s="31">
        <v>-177.74799999999999</v>
      </c>
      <c r="E49528" s="28">
        <v>816.34900000000005</v>
      </c>
    </row>
    <row r="49529" spans="4:5" x14ac:dyDescent="0.25">
      <c r="D49529" s="31">
        <v>-177.732</v>
      </c>
      <c r="E49529" s="28">
        <v>816.39099999999996</v>
      </c>
    </row>
    <row r="49530" spans="4:5" x14ac:dyDescent="0.25">
      <c r="D49530" s="31">
        <v>-177.71600000000001</v>
      </c>
      <c r="E49530" s="28">
        <v>816.43399999999997</v>
      </c>
    </row>
    <row r="49531" spans="4:5" x14ac:dyDescent="0.25">
      <c r="D49531" s="31">
        <v>-177.7</v>
      </c>
      <c r="E49531" s="28">
        <v>816.47699999999998</v>
      </c>
    </row>
    <row r="49532" spans="4:5" x14ac:dyDescent="0.25">
      <c r="D49532" s="31">
        <v>-177.684</v>
      </c>
      <c r="E49532" s="28">
        <v>816.52</v>
      </c>
    </row>
    <row r="49533" spans="4:5" x14ac:dyDescent="0.25">
      <c r="D49533" s="31">
        <v>-177.66800000000001</v>
      </c>
      <c r="E49533" s="28">
        <v>816.56299999999999</v>
      </c>
    </row>
    <row r="49534" spans="4:5" x14ac:dyDescent="0.25">
      <c r="D49534" s="31">
        <v>-177.65199999999999</v>
      </c>
      <c r="E49534" s="28">
        <v>816.60500000000002</v>
      </c>
    </row>
    <row r="49535" spans="4:5" x14ac:dyDescent="0.25">
      <c r="D49535" s="31">
        <v>-177.636</v>
      </c>
      <c r="E49535" s="28">
        <v>816.64800000000002</v>
      </c>
    </row>
    <row r="49536" spans="4:5" x14ac:dyDescent="0.25">
      <c r="D49536" s="31">
        <v>-177.62</v>
      </c>
      <c r="E49536" s="28">
        <v>816.69100000000003</v>
      </c>
    </row>
    <row r="49537" spans="4:5" x14ac:dyDescent="0.25">
      <c r="D49537" s="31">
        <v>-177.60400000000001</v>
      </c>
      <c r="E49537" s="28">
        <v>816.73299999999995</v>
      </c>
    </row>
    <row r="49538" spans="4:5" x14ac:dyDescent="0.25">
      <c r="D49538" s="31">
        <v>-177.58799999999999</v>
      </c>
      <c r="E49538" s="28">
        <v>816.77599999999995</v>
      </c>
    </row>
    <row r="49539" spans="4:5" x14ac:dyDescent="0.25">
      <c r="D49539" s="31">
        <v>-177.572</v>
      </c>
      <c r="E49539" s="28">
        <v>816.81899999999996</v>
      </c>
    </row>
    <row r="49540" spans="4:5" x14ac:dyDescent="0.25">
      <c r="D49540" s="31">
        <v>-177.55600000000001</v>
      </c>
      <c r="E49540" s="28">
        <v>816.86099999999999</v>
      </c>
    </row>
    <row r="49541" spans="4:5" x14ac:dyDescent="0.25">
      <c r="D49541" s="31">
        <v>-177.54</v>
      </c>
      <c r="E49541" s="28">
        <v>816.904</v>
      </c>
    </row>
    <row r="49542" spans="4:5" x14ac:dyDescent="0.25">
      <c r="D49542" s="31">
        <v>-177.524</v>
      </c>
      <c r="E49542" s="28">
        <v>816.94600000000003</v>
      </c>
    </row>
    <row r="49543" spans="4:5" x14ac:dyDescent="0.25">
      <c r="D49543" s="31">
        <v>-177.50800000000001</v>
      </c>
      <c r="E49543" s="28">
        <v>816.98900000000003</v>
      </c>
    </row>
    <row r="49544" spans="4:5" x14ac:dyDescent="0.25">
      <c r="D49544" s="31">
        <v>-177.49199999999999</v>
      </c>
      <c r="E49544" s="28">
        <v>817.03099999999995</v>
      </c>
    </row>
    <row r="49545" spans="4:5" x14ac:dyDescent="0.25">
      <c r="D49545" s="31">
        <v>-177.476</v>
      </c>
      <c r="E49545" s="28">
        <v>817.07399999999996</v>
      </c>
    </row>
    <row r="49546" spans="4:5" x14ac:dyDescent="0.25">
      <c r="D49546" s="31">
        <v>-177.46</v>
      </c>
      <c r="E49546" s="28">
        <v>817.11599999999999</v>
      </c>
    </row>
    <row r="49547" spans="4:5" x14ac:dyDescent="0.25">
      <c r="D49547" s="31">
        <v>-177.44399999999999</v>
      </c>
      <c r="E49547" s="28">
        <v>817.15899999999999</v>
      </c>
    </row>
    <row r="49548" spans="4:5" x14ac:dyDescent="0.25">
      <c r="D49548" s="31">
        <v>-177.428</v>
      </c>
      <c r="E49548" s="28">
        <v>817.20100000000002</v>
      </c>
    </row>
    <row r="49549" spans="4:5" x14ac:dyDescent="0.25">
      <c r="D49549" s="31">
        <v>-177.41200000000001</v>
      </c>
      <c r="E49549" s="28">
        <v>817.24400000000003</v>
      </c>
    </row>
    <row r="49550" spans="4:5" x14ac:dyDescent="0.25">
      <c r="D49550" s="31">
        <v>-177.39599999999999</v>
      </c>
      <c r="E49550" s="28">
        <v>817.28599999999994</v>
      </c>
    </row>
    <row r="49551" spans="4:5" x14ac:dyDescent="0.25">
      <c r="D49551" s="31">
        <v>-177.38</v>
      </c>
      <c r="E49551" s="28">
        <v>817.32799999999997</v>
      </c>
    </row>
    <row r="49552" spans="4:5" x14ac:dyDescent="0.25">
      <c r="D49552" s="31">
        <v>-177.364</v>
      </c>
      <c r="E49552" s="28">
        <v>817.37099999999998</v>
      </c>
    </row>
    <row r="49553" spans="4:5" x14ac:dyDescent="0.25">
      <c r="D49553" s="31">
        <v>-177.34800000000001</v>
      </c>
      <c r="E49553" s="28">
        <v>817.41300000000001</v>
      </c>
    </row>
    <row r="49554" spans="4:5" x14ac:dyDescent="0.25">
      <c r="D49554" s="31">
        <v>-177.33199999999999</v>
      </c>
      <c r="E49554" s="28">
        <v>817.45500000000004</v>
      </c>
    </row>
    <row r="49555" spans="4:5" x14ac:dyDescent="0.25">
      <c r="D49555" s="31">
        <v>-177.316</v>
      </c>
      <c r="E49555" s="28">
        <v>817.49800000000005</v>
      </c>
    </row>
    <row r="49556" spans="4:5" x14ac:dyDescent="0.25">
      <c r="D49556" s="31">
        <v>-177.3</v>
      </c>
      <c r="E49556" s="28">
        <v>817.54</v>
      </c>
    </row>
    <row r="49557" spans="4:5" x14ac:dyDescent="0.25">
      <c r="D49557" s="31">
        <v>-177.28399999999999</v>
      </c>
      <c r="E49557" s="28">
        <v>817.58199999999999</v>
      </c>
    </row>
    <row r="49558" spans="4:5" x14ac:dyDescent="0.25">
      <c r="D49558" s="31">
        <v>-177.268</v>
      </c>
      <c r="E49558" s="28">
        <v>817.62400000000002</v>
      </c>
    </row>
    <row r="49559" spans="4:5" x14ac:dyDescent="0.25">
      <c r="D49559" s="31">
        <v>-177.25200000000001</v>
      </c>
      <c r="E49559" s="28">
        <v>817.66700000000003</v>
      </c>
    </row>
    <row r="49560" spans="4:5" x14ac:dyDescent="0.25">
      <c r="D49560" s="31">
        <v>-177.23599999999999</v>
      </c>
      <c r="E49560" s="28">
        <v>817.70899999999995</v>
      </c>
    </row>
    <row r="49561" spans="4:5" x14ac:dyDescent="0.25">
      <c r="D49561" s="31">
        <v>-177.22</v>
      </c>
      <c r="E49561" s="28">
        <v>817.75099999999998</v>
      </c>
    </row>
    <row r="49562" spans="4:5" x14ac:dyDescent="0.25">
      <c r="D49562" s="31">
        <v>-177.20400000000001</v>
      </c>
      <c r="E49562" s="28">
        <v>817.79300000000001</v>
      </c>
    </row>
    <row r="49563" spans="4:5" x14ac:dyDescent="0.25">
      <c r="D49563" s="31">
        <v>-177.18799999999999</v>
      </c>
      <c r="E49563" s="28">
        <v>817.83500000000004</v>
      </c>
    </row>
    <row r="49564" spans="4:5" x14ac:dyDescent="0.25">
      <c r="D49564" s="31">
        <v>-177.172</v>
      </c>
      <c r="E49564" s="28">
        <v>817.87699999999995</v>
      </c>
    </row>
    <row r="49565" spans="4:5" x14ac:dyDescent="0.25">
      <c r="D49565" s="31">
        <v>-177.15600000000001</v>
      </c>
      <c r="E49565" s="28">
        <v>817.91899999999998</v>
      </c>
    </row>
    <row r="49566" spans="4:5" x14ac:dyDescent="0.25">
      <c r="D49566" s="31">
        <v>-177.14</v>
      </c>
      <c r="E49566" s="28">
        <v>817.96100000000001</v>
      </c>
    </row>
    <row r="49567" spans="4:5" x14ac:dyDescent="0.25">
      <c r="D49567" s="31">
        <v>-177.124</v>
      </c>
      <c r="E49567" s="28">
        <v>818.00300000000004</v>
      </c>
    </row>
    <row r="49568" spans="4:5" x14ac:dyDescent="0.25">
      <c r="D49568" s="31">
        <v>-177.108</v>
      </c>
      <c r="E49568" s="28">
        <v>818.04499999999996</v>
      </c>
    </row>
    <row r="49569" spans="4:5" x14ac:dyDescent="0.25">
      <c r="D49569" s="31">
        <v>-177.09200000000001</v>
      </c>
      <c r="E49569" s="28">
        <v>818.08699999999999</v>
      </c>
    </row>
    <row r="49570" spans="4:5" x14ac:dyDescent="0.25">
      <c r="D49570" s="31">
        <v>-177.07599999999999</v>
      </c>
      <c r="E49570" s="28">
        <v>818.12900000000002</v>
      </c>
    </row>
    <row r="49571" spans="4:5" x14ac:dyDescent="0.25">
      <c r="D49571" s="31">
        <v>-177.06</v>
      </c>
      <c r="E49571" s="28">
        <v>818.17100000000005</v>
      </c>
    </row>
    <row r="49572" spans="4:5" x14ac:dyDescent="0.25">
      <c r="D49572" s="31">
        <v>-177.04400000000001</v>
      </c>
      <c r="E49572" s="28">
        <v>818.21299999999997</v>
      </c>
    </row>
    <row r="49573" spans="4:5" x14ac:dyDescent="0.25">
      <c r="D49573" s="31">
        <v>-177.02799999999999</v>
      </c>
      <c r="E49573" s="28">
        <v>818.255</v>
      </c>
    </row>
    <row r="49574" spans="4:5" x14ac:dyDescent="0.25">
      <c r="D49574" s="31">
        <v>-177.012</v>
      </c>
      <c r="E49574" s="28">
        <v>818.29700000000003</v>
      </c>
    </row>
    <row r="49575" spans="4:5" x14ac:dyDescent="0.25">
      <c r="D49575" s="31">
        <v>-176.99600000000001</v>
      </c>
      <c r="E49575" s="28">
        <v>818.33900000000006</v>
      </c>
    </row>
    <row r="49576" spans="4:5" x14ac:dyDescent="0.25">
      <c r="D49576" s="31">
        <v>-176.98</v>
      </c>
      <c r="E49576" s="28">
        <v>818.38</v>
      </c>
    </row>
    <row r="49577" spans="4:5" x14ac:dyDescent="0.25">
      <c r="D49577" s="31">
        <v>-176.964</v>
      </c>
      <c r="E49577" s="28">
        <v>818.42200000000003</v>
      </c>
    </row>
    <row r="49578" spans="4:5" x14ac:dyDescent="0.25">
      <c r="D49578" s="31">
        <v>-176.94800000000001</v>
      </c>
      <c r="E49578" s="28">
        <v>818.46400000000006</v>
      </c>
    </row>
    <row r="49579" spans="4:5" x14ac:dyDescent="0.25">
      <c r="D49579" s="31">
        <v>-176.93199999999999</v>
      </c>
      <c r="E49579" s="28">
        <v>818.50599999999997</v>
      </c>
    </row>
    <row r="49580" spans="4:5" x14ac:dyDescent="0.25">
      <c r="D49580" s="31">
        <v>-176.916</v>
      </c>
      <c r="E49580" s="28">
        <v>818.548</v>
      </c>
    </row>
    <row r="49581" spans="4:5" x14ac:dyDescent="0.25">
      <c r="D49581" s="31">
        <v>-176.9</v>
      </c>
      <c r="E49581" s="28">
        <v>818.58900000000006</v>
      </c>
    </row>
    <row r="49582" spans="4:5" x14ac:dyDescent="0.25">
      <c r="D49582" s="31">
        <v>-176.88399999999999</v>
      </c>
      <c r="E49582" s="28">
        <v>818.63099999999997</v>
      </c>
    </row>
    <row r="49583" spans="4:5" x14ac:dyDescent="0.25">
      <c r="D49583" s="31">
        <v>-176.86799999999999</v>
      </c>
      <c r="E49583" s="28">
        <v>818.673</v>
      </c>
    </row>
    <row r="49584" spans="4:5" x14ac:dyDescent="0.25">
      <c r="D49584" s="31">
        <v>-176.852</v>
      </c>
      <c r="E49584" s="28">
        <v>818.71400000000006</v>
      </c>
    </row>
    <row r="49585" spans="4:5" x14ac:dyDescent="0.25">
      <c r="D49585" s="31">
        <v>-176.83600000000001</v>
      </c>
      <c r="E49585" s="28">
        <v>818.75599999999997</v>
      </c>
    </row>
    <row r="49586" spans="4:5" x14ac:dyDescent="0.25">
      <c r="D49586" s="31">
        <v>-176.82</v>
      </c>
      <c r="E49586" s="28">
        <v>818.798</v>
      </c>
    </row>
    <row r="49587" spans="4:5" x14ac:dyDescent="0.25">
      <c r="D49587" s="31">
        <v>-176.804</v>
      </c>
      <c r="E49587" s="28">
        <v>818.83900000000006</v>
      </c>
    </row>
    <row r="49588" spans="4:5" x14ac:dyDescent="0.25">
      <c r="D49588" s="31">
        <v>-176.78800000000001</v>
      </c>
      <c r="E49588" s="28">
        <v>818.88099999999997</v>
      </c>
    </row>
    <row r="49589" spans="4:5" x14ac:dyDescent="0.25">
      <c r="D49589" s="31">
        <v>-176.77199999999999</v>
      </c>
      <c r="E49589" s="28">
        <v>818.92200000000003</v>
      </c>
    </row>
    <row r="49590" spans="4:5" x14ac:dyDescent="0.25">
      <c r="D49590" s="31">
        <v>-176.756</v>
      </c>
      <c r="E49590" s="28">
        <v>818.96400000000006</v>
      </c>
    </row>
    <row r="49591" spans="4:5" x14ac:dyDescent="0.25">
      <c r="D49591" s="31">
        <v>-176.74</v>
      </c>
      <c r="E49591" s="28">
        <v>819.005</v>
      </c>
    </row>
    <row r="49592" spans="4:5" x14ac:dyDescent="0.25">
      <c r="D49592" s="31">
        <v>-176.72399999999999</v>
      </c>
      <c r="E49592" s="28">
        <v>819.04700000000003</v>
      </c>
    </row>
    <row r="49593" spans="4:5" x14ac:dyDescent="0.25">
      <c r="D49593" s="31">
        <v>-176.708</v>
      </c>
      <c r="E49593" s="28">
        <v>819.08799999999997</v>
      </c>
    </row>
    <row r="49594" spans="4:5" x14ac:dyDescent="0.25">
      <c r="D49594" s="31">
        <v>-176.69200000000001</v>
      </c>
      <c r="E49594" s="28">
        <v>819.13</v>
      </c>
    </row>
    <row r="49595" spans="4:5" x14ac:dyDescent="0.25">
      <c r="D49595" s="31">
        <v>-176.67599999999999</v>
      </c>
      <c r="E49595" s="28">
        <v>819.17100000000005</v>
      </c>
    </row>
    <row r="49596" spans="4:5" x14ac:dyDescent="0.25">
      <c r="D49596" s="31">
        <v>-176.66</v>
      </c>
      <c r="E49596" s="28">
        <v>819.21299999999997</v>
      </c>
    </row>
    <row r="49597" spans="4:5" x14ac:dyDescent="0.25">
      <c r="D49597" s="31">
        <v>-176.64400000000001</v>
      </c>
      <c r="E49597" s="28">
        <v>819.25400000000002</v>
      </c>
    </row>
    <row r="49598" spans="4:5" x14ac:dyDescent="0.25">
      <c r="D49598" s="31">
        <v>-176.62799999999999</v>
      </c>
      <c r="E49598" s="28">
        <v>819.29499999999996</v>
      </c>
    </row>
    <row r="49599" spans="4:5" x14ac:dyDescent="0.25">
      <c r="D49599" s="31">
        <v>-176.61199999999999</v>
      </c>
      <c r="E49599" s="28">
        <v>819.33699999999999</v>
      </c>
    </row>
    <row r="49600" spans="4:5" x14ac:dyDescent="0.25">
      <c r="D49600" s="31">
        <v>-176.596</v>
      </c>
      <c r="E49600" s="28">
        <v>819.37800000000004</v>
      </c>
    </row>
    <row r="49601" spans="4:5" x14ac:dyDescent="0.25">
      <c r="D49601" s="31">
        <v>-176.58</v>
      </c>
      <c r="E49601" s="28">
        <v>819.41899999999998</v>
      </c>
    </row>
    <row r="49602" spans="4:5" x14ac:dyDescent="0.25">
      <c r="D49602" s="31">
        <v>-176.56399999999999</v>
      </c>
      <c r="E49602" s="28">
        <v>819.46</v>
      </c>
    </row>
    <row r="49603" spans="4:5" x14ac:dyDescent="0.25">
      <c r="D49603" s="31">
        <v>-176.548</v>
      </c>
      <c r="E49603" s="28">
        <v>819.50199999999995</v>
      </c>
    </row>
    <row r="49604" spans="4:5" x14ac:dyDescent="0.25">
      <c r="D49604" s="31">
        <v>-176.53200000000001</v>
      </c>
      <c r="E49604" s="28">
        <v>819.54300000000001</v>
      </c>
    </row>
    <row r="49605" spans="4:5" x14ac:dyDescent="0.25">
      <c r="D49605" s="31">
        <v>-176.51599999999999</v>
      </c>
      <c r="E49605" s="28">
        <v>819.58399999999995</v>
      </c>
    </row>
    <row r="49606" spans="4:5" x14ac:dyDescent="0.25">
      <c r="D49606" s="31">
        <v>-176.5</v>
      </c>
      <c r="E49606" s="28">
        <v>819.625</v>
      </c>
    </row>
    <row r="49607" spans="4:5" x14ac:dyDescent="0.25">
      <c r="D49607" s="31">
        <v>-176.48400000000001</v>
      </c>
      <c r="E49607" s="28">
        <v>819.66600000000005</v>
      </c>
    </row>
    <row r="49608" spans="4:5" x14ac:dyDescent="0.25">
      <c r="D49608" s="31">
        <v>-176.46799999999999</v>
      </c>
      <c r="E49608" s="28">
        <v>819.70799999999997</v>
      </c>
    </row>
    <row r="49609" spans="4:5" x14ac:dyDescent="0.25">
      <c r="D49609" s="31">
        <v>-176.452</v>
      </c>
      <c r="E49609" s="28">
        <v>819.74900000000002</v>
      </c>
    </row>
    <row r="49610" spans="4:5" x14ac:dyDescent="0.25">
      <c r="D49610" s="31">
        <v>-176.43600000000001</v>
      </c>
      <c r="E49610" s="28">
        <v>819.79</v>
      </c>
    </row>
    <row r="49611" spans="4:5" x14ac:dyDescent="0.25">
      <c r="D49611" s="31">
        <v>-176.42</v>
      </c>
      <c r="E49611" s="28">
        <v>819.83100000000002</v>
      </c>
    </row>
    <row r="49612" spans="4:5" x14ac:dyDescent="0.25">
      <c r="D49612" s="31">
        <v>-176.404</v>
      </c>
      <c r="E49612" s="28">
        <v>819.87199999999996</v>
      </c>
    </row>
    <row r="49613" spans="4:5" x14ac:dyDescent="0.25">
      <c r="D49613" s="31">
        <v>-176.38800000000001</v>
      </c>
      <c r="E49613" s="28">
        <v>819.91300000000001</v>
      </c>
    </row>
    <row r="49614" spans="4:5" x14ac:dyDescent="0.25">
      <c r="D49614" s="31">
        <v>-176.37200000000001</v>
      </c>
      <c r="E49614" s="28">
        <v>819.95399999999995</v>
      </c>
    </row>
    <row r="49615" spans="4:5" x14ac:dyDescent="0.25">
      <c r="D49615" s="31">
        <v>-176.35599999999999</v>
      </c>
      <c r="E49615" s="28">
        <v>819.995</v>
      </c>
    </row>
    <row r="49616" spans="4:5" x14ac:dyDescent="0.25">
      <c r="D49616" s="31">
        <v>-176.34</v>
      </c>
      <c r="E49616" s="28">
        <v>820.03599999999994</v>
      </c>
    </row>
    <row r="49617" spans="4:5" x14ac:dyDescent="0.25">
      <c r="D49617" s="31">
        <v>-176.32400000000001</v>
      </c>
      <c r="E49617" s="28">
        <v>820.077</v>
      </c>
    </row>
    <row r="49618" spans="4:5" x14ac:dyDescent="0.25">
      <c r="D49618" s="31">
        <v>-176.30799999999999</v>
      </c>
      <c r="E49618" s="28">
        <v>820.11800000000005</v>
      </c>
    </row>
    <row r="49619" spans="4:5" x14ac:dyDescent="0.25">
      <c r="D49619" s="31">
        <v>-176.292</v>
      </c>
      <c r="E49619" s="28">
        <v>820.15899999999999</v>
      </c>
    </row>
    <row r="49620" spans="4:5" x14ac:dyDescent="0.25">
      <c r="D49620" s="31">
        <v>-176.27600000000001</v>
      </c>
      <c r="E49620" s="28">
        <v>820.19899999999996</v>
      </c>
    </row>
    <row r="49621" spans="4:5" x14ac:dyDescent="0.25">
      <c r="D49621" s="31">
        <v>-176.26</v>
      </c>
      <c r="E49621" s="28">
        <v>820.24</v>
      </c>
    </row>
    <row r="49622" spans="4:5" x14ac:dyDescent="0.25">
      <c r="D49622" s="31">
        <v>-176.245</v>
      </c>
      <c r="E49622" s="28">
        <v>820.28099999999995</v>
      </c>
    </row>
    <row r="49623" spans="4:5" x14ac:dyDescent="0.25">
      <c r="D49623" s="31">
        <v>-176.22900000000001</v>
      </c>
      <c r="E49623" s="28">
        <v>820.322</v>
      </c>
    </row>
    <row r="49624" spans="4:5" x14ac:dyDescent="0.25">
      <c r="D49624" s="31">
        <v>-176.21299999999999</v>
      </c>
      <c r="E49624" s="28">
        <v>820.36300000000006</v>
      </c>
    </row>
    <row r="49625" spans="4:5" x14ac:dyDescent="0.25">
      <c r="D49625" s="31">
        <v>-176.197</v>
      </c>
      <c r="E49625" s="28">
        <v>820.404</v>
      </c>
    </row>
    <row r="49626" spans="4:5" x14ac:dyDescent="0.25">
      <c r="D49626" s="31">
        <v>-176.18100000000001</v>
      </c>
      <c r="E49626" s="28">
        <v>820.44399999999996</v>
      </c>
    </row>
    <row r="49627" spans="4:5" x14ac:dyDescent="0.25">
      <c r="D49627" s="31">
        <v>-176.16499999999999</v>
      </c>
      <c r="E49627" s="28">
        <v>820.48500000000001</v>
      </c>
    </row>
    <row r="49628" spans="4:5" x14ac:dyDescent="0.25">
      <c r="D49628" s="31">
        <v>-176.149</v>
      </c>
      <c r="E49628" s="28">
        <v>820.52599999999995</v>
      </c>
    </row>
    <row r="49629" spans="4:5" x14ac:dyDescent="0.25">
      <c r="D49629" s="31">
        <v>-176.13300000000001</v>
      </c>
      <c r="E49629" s="28">
        <v>820.56600000000003</v>
      </c>
    </row>
    <row r="49630" spans="4:5" x14ac:dyDescent="0.25">
      <c r="D49630" s="31">
        <v>-176.11699999999999</v>
      </c>
      <c r="E49630" s="28">
        <v>820.60699999999997</v>
      </c>
    </row>
    <row r="49631" spans="4:5" x14ac:dyDescent="0.25">
      <c r="D49631" s="31">
        <v>-176.101</v>
      </c>
      <c r="E49631" s="28">
        <v>820.64800000000002</v>
      </c>
    </row>
    <row r="49632" spans="4:5" x14ac:dyDescent="0.25">
      <c r="D49632" s="31">
        <v>-176.08500000000001</v>
      </c>
      <c r="E49632" s="28">
        <v>820.68799999999999</v>
      </c>
    </row>
    <row r="49633" spans="4:5" x14ac:dyDescent="0.25">
      <c r="D49633" s="31">
        <v>-176.06899999999999</v>
      </c>
      <c r="E49633" s="28">
        <v>820.72900000000004</v>
      </c>
    </row>
    <row r="49634" spans="4:5" x14ac:dyDescent="0.25">
      <c r="D49634" s="31">
        <v>-176.053</v>
      </c>
      <c r="E49634" s="28">
        <v>820.76900000000001</v>
      </c>
    </row>
    <row r="49635" spans="4:5" x14ac:dyDescent="0.25">
      <c r="D49635" s="31">
        <v>-176.03700000000001</v>
      </c>
      <c r="E49635" s="28">
        <v>820.81</v>
      </c>
    </row>
    <row r="49636" spans="4:5" x14ac:dyDescent="0.25">
      <c r="D49636" s="31">
        <v>-176.02099999999999</v>
      </c>
      <c r="E49636" s="28">
        <v>820.851</v>
      </c>
    </row>
    <row r="49637" spans="4:5" x14ac:dyDescent="0.25">
      <c r="D49637" s="31">
        <v>-176.005</v>
      </c>
      <c r="E49637" s="28">
        <v>820.89099999999996</v>
      </c>
    </row>
    <row r="49638" spans="4:5" x14ac:dyDescent="0.25">
      <c r="D49638" s="31">
        <v>-175.989</v>
      </c>
      <c r="E49638" s="28">
        <v>820.93200000000002</v>
      </c>
    </row>
    <row r="49639" spans="4:5" x14ac:dyDescent="0.25">
      <c r="D49639" s="31">
        <v>-175.97300000000001</v>
      </c>
      <c r="E49639" s="28">
        <v>820.97199999999998</v>
      </c>
    </row>
    <row r="49640" spans="4:5" x14ac:dyDescent="0.25">
      <c r="D49640" s="31">
        <v>-175.95699999999999</v>
      </c>
      <c r="E49640" s="28">
        <v>821.01199999999994</v>
      </c>
    </row>
    <row r="49641" spans="4:5" x14ac:dyDescent="0.25">
      <c r="D49641" s="31">
        <v>-175.941</v>
      </c>
      <c r="E49641" s="28">
        <v>821.053</v>
      </c>
    </row>
    <row r="49642" spans="4:5" x14ac:dyDescent="0.25">
      <c r="D49642" s="31">
        <v>-175.92500000000001</v>
      </c>
      <c r="E49642" s="28">
        <v>821.09299999999996</v>
      </c>
    </row>
    <row r="49643" spans="4:5" x14ac:dyDescent="0.25">
      <c r="D49643" s="31">
        <v>-175.90899999999999</v>
      </c>
      <c r="E49643" s="28">
        <v>821.13400000000001</v>
      </c>
    </row>
    <row r="49644" spans="4:5" x14ac:dyDescent="0.25">
      <c r="D49644" s="31">
        <v>-175.893</v>
      </c>
      <c r="E49644" s="28">
        <v>821.17399999999998</v>
      </c>
    </row>
    <row r="49645" spans="4:5" x14ac:dyDescent="0.25">
      <c r="D49645" s="31">
        <v>-175.87700000000001</v>
      </c>
      <c r="E49645" s="28">
        <v>821.21400000000006</v>
      </c>
    </row>
    <row r="49646" spans="4:5" x14ac:dyDescent="0.25">
      <c r="D49646" s="31">
        <v>-175.86099999999999</v>
      </c>
      <c r="E49646" s="28">
        <v>821.255</v>
      </c>
    </row>
    <row r="49647" spans="4:5" x14ac:dyDescent="0.25">
      <c r="D49647" s="31">
        <v>-175.845</v>
      </c>
      <c r="E49647" s="28">
        <v>821.29499999999996</v>
      </c>
    </row>
    <row r="49648" spans="4:5" x14ac:dyDescent="0.25">
      <c r="D49648" s="31">
        <v>-175.82900000000001</v>
      </c>
      <c r="E49648" s="28">
        <v>821.33500000000004</v>
      </c>
    </row>
    <row r="49649" spans="4:5" x14ac:dyDescent="0.25">
      <c r="D49649" s="31">
        <v>-175.81299999999999</v>
      </c>
      <c r="E49649" s="28">
        <v>821.375</v>
      </c>
    </row>
    <row r="49650" spans="4:5" x14ac:dyDescent="0.25">
      <c r="D49650" s="31">
        <v>-175.797</v>
      </c>
      <c r="E49650" s="28">
        <v>821.41600000000005</v>
      </c>
    </row>
    <row r="49651" spans="4:5" x14ac:dyDescent="0.25">
      <c r="D49651" s="31">
        <v>-175.78100000000001</v>
      </c>
      <c r="E49651" s="28">
        <v>821.45600000000002</v>
      </c>
    </row>
    <row r="49652" spans="4:5" x14ac:dyDescent="0.25">
      <c r="D49652" s="31">
        <v>-175.76499999999999</v>
      </c>
      <c r="E49652" s="28">
        <v>821.49599999999998</v>
      </c>
    </row>
    <row r="49653" spans="4:5" x14ac:dyDescent="0.25">
      <c r="D49653" s="31">
        <v>-175.749</v>
      </c>
      <c r="E49653" s="28">
        <v>821.53599999999994</v>
      </c>
    </row>
    <row r="49654" spans="4:5" x14ac:dyDescent="0.25">
      <c r="D49654" s="31">
        <v>-175.733</v>
      </c>
      <c r="E49654" s="28">
        <v>821.57600000000002</v>
      </c>
    </row>
    <row r="49655" spans="4:5" x14ac:dyDescent="0.25">
      <c r="D49655" s="31">
        <v>-175.71700000000001</v>
      </c>
      <c r="E49655" s="28">
        <v>821.61599999999999</v>
      </c>
    </row>
    <row r="49656" spans="4:5" x14ac:dyDescent="0.25">
      <c r="D49656" s="31">
        <v>-175.70099999999999</v>
      </c>
      <c r="E49656" s="28">
        <v>821.65599999999995</v>
      </c>
    </row>
    <row r="49657" spans="4:5" x14ac:dyDescent="0.25">
      <c r="D49657" s="31">
        <v>-175.685</v>
      </c>
      <c r="E49657" s="28">
        <v>821.697</v>
      </c>
    </row>
    <row r="49658" spans="4:5" x14ac:dyDescent="0.25">
      <c r="D49658" s="31">
        <v>-175.66900000000001</v>
      </c>
      <c r="E49658" s="28">
        <v>821.73599999999999</v>
      </c>
    </row>
    <row r="49659" spans="4:5" x14ac:dyDescent="0.25">
      <c r="D49659" s="31">
        <v>-175.65299999999999</v>
      </c>
      <c r="E49659" s="28">
        <v>821.77599999999995</v>
      </c>
    </row>
    <row r="49660" spans="4:5" x14ac:dyDescent="0.25">
      <c r="D49660" s="31">
        <v>-175.637</v>
      </c>
      <c r="E49660" s="28">
        <v>821.81600000000003</v>
      </c>
    </row>
    <row r="49661" spans="4:5" x14ac:dyDescent="0.25">
      <c r="D49661" s="31">
        <v>-175.62100000000001</v>
      </c>
      <c r="E49661" s="28">
        <v>821.85599999999999</v>
      </c>
    </row>
    <row r="49662" spans="4:5" x14ac:dyDescent="0.25">
      <c r="D49662" s="31">
        <v>-175.60499999999999</v>
      </c>
      <c r="E49662" s="28">
        <v>821.89599999999996</v>
      </c>
    </row>
    <row r="49663" spans="4:5" x14ac:dyDescent="0.25">
      <c r="D49663" s="31">
        <v>-175.589</v>
      </c>
      <c r="E49663" s="28">
        <v>821.93600000000004</v>
      </c>
    </row>
    <row r="49664" spans="4:5" x14ac:dyDescent="0.25">
      <c r="D49664" s="31">
        <v>-175.57300000000001</v>
      </c>
      <c r="E49664" s="28">
        <v>821.976</v>
      </c>
    </row>
    <row r="49665" spans="4:5" x14ac:dyDescent="0.25">
      <c r="D49665" s="31">
        <v>-175.55699999999999</v>
      </c>
      <c r="E49665" s="28">
        <v>822.01599999999996</v>
      </c>
    </row>
    <row r="49666" spans="4:5" x14ac:dyDescent="0.25">
      <c r="D49666" s="31">
        <v>-175.541</v>
      </c>
      <c r="E49666" s="28">
        <v>822.05600000000004</v>
      </c>
    </row>
    <row r="49667" spans="4:5" x14ac:dyDescent="0.25">
      <c r="D49667" s="31">
        <v>-175.52500000000001</v>
      </c>
      <c r="E49667" s="28">
        <v>822.096</v>
      </c>
    </row>
    <row r="49668" spans="4:5" x14ac:dyDescent="0.25">
      <c r="D49668" s="31">
        <v>-175.50899999999999</v>
      </c>
      <c r="E49668" s="28">
        <v>822.13599999999997</v>
      </c>
    </row>
    <row r="49669" spans="4:5" x14ac:dyDescent="0.25">
      <c r="D49669" s="31">
        <v>-175.49299999999999</v>
      </c>
      <c r="E49669" s="28">
        <v>822.17499999999995</v>
      </c>
    </row>
    <row r="49670" spans="4:5" x14ac:dyDescent="0.25">
      <c r="D49670" s="31">
        <v>-175.477</v>
      </c>
      <c r="E49670" s="28">
        <v>822.21500000000003</v>
      </c>
    </row>
    <row r="49671" spans="4:5" x14ac:dyDescent="0.25">
      <c r="D49671" s="31">
        <v>-175.46100000000001</v>
      </c>
      <c r="E49671" s="28">
        <v>822.255</v>
      </c>
    </row>
    <row r="49672" spans="4:5" x14ac:dyDescent="0.25">
      <c r="D49672" s="31">
        <v>-175.44499999999999</v>
      </c>
      <c r="E49672" s="28">
        <v>822.29499999999996</v>
      </c>
    </row>
    <row r="49673" spans="4:5" x14ac:dyDescent="0.25">
      <c r="D49673" s="31">
        <v>-175.429</v>
      </c>
      <c r="E49673" s="28">
        <v>822.33399999999995</v>
      </c>
    </row>
    <row r="49674" spans="4:5" x14ac:dyDescent="0.25">
      <c r="D49674" s="31">
        <v>-175.41300000000001</v>
      </c>
      <c r="E49674" s="28">
        <v>822.37400000000002</v>
      </c>
    </row>
    <row r="49675" spans="4:5" x14ac:dyDescent="0.25">
      <c r="D49675" s="31">
        <v>-175.39699999999999</v>
      </c>
      <c r="E49675" s="28">
        <v>822.41399999999999</v>
      </c>
    </row>
    <row r="49676" spans="4:5" x14ac:dyDescent="0.25">
      <c r="D49676" s="31">
        <v>-175.381</v>
      </c>
      <c r="E49676" s="28">
        <v>822.45299999999997</v>
      </c>
    </row>
    <row r="49677" spans="4:5" x14ac:dyDescent="0.25">
      <c r="D49677" s="31">
        <v>-175.36500000000001</v>
      </c>
      <c r="E49677" s="28">
        <v>822.49300000000005</v>
      </c>
    </row>
    <row r="49678" spans="4:5" x14ac:dyDescent="0.25">
      <c r="D49678" s="31">
        <v>-175.34899999999999</v>
      </c>
      <c r="E49678" s="28">
        <v>822.53300000000002</v>
      </c>
    </row>
    <row r="49679" spans="4:5" x14ac:dyDescent="0.25">
      <c r="D49679" s="31">
        <v>-175.333</v>
      </c>
      <c r="E49679" s="28">
        <v>822.572</v>
      </c>
    </row>
    <row r="49680" spans="4:5" x14ac:dyDescent="0.25">
      <c r="D49680" s="31">
        <v>-175.31700000000001</v>
      </c>
      <c r="E49680" s="28">
        <v>822.61199999999997</v>
      </c>
    </row>
    <row r="49681" spans="4:5" x14ac:dyDescent="0.25">
      <c r="D49681" s="31">
        <v>-175.30099999999999</v>
      </c>
      <c r="E49681" s="28">
        <v>822.65099999999995</v>
      </c>
    </row>
    <row r="49682" spans="4:5" x14ac:dyDescent="0.25">
      <c r="D49682" s="31">
        <v>-175.285</v>
      </c>
      <c r="E49682" s="28">
        <v>822.69100000000003</v>
      </c>
    </row>
    <row r="49683" spans="4:5" x14ac:dyDescent="0.25">
      <c r="D49683" s="31">
        <v>-175.26900000000001</v>
      </c>
      <c r="E49683" s="28">
        <v>822.73</v>
      </c>
    </row>
    <row r="49684" spans="4:5" x14ac:dyDescent="0.25">
      <c r="D49684" s="31">
        <v>-175.25299999999999</v>
      </c>
      <c r="E49684" s="28">
        <v>822.77</v>
      </c>
    </row>
    <row r="49685" spans="4:5" x14ac:dyDescent="0.25">
      <c r="D49685" s="31">
        <v>-175.23699999999999</v>
      </c>
      <c r="E49685" s="28">
        <v>822.80899999999997</v>
      </c>
    </row>
    <row r="49686" spans="4:5" x14ac:dyDescent="0.25">
      <c r="D49686" s="31">
        <v>-175.221</v>
      </c>
      <c r="E49686" s="28">
        <v>822.84900000000005</v>
      </c>
    </row>
    <row r="49687" spans="4:5" x14ac:dyDescent="0.25">
      <c r="D49687" s="31">
        <v>-175.20500000000001</v>
      </c>
      <c r="E49687" s="28">
        <v>822.88800000000003</v>
      </c>
    </row>
    <row r="49688" spans="4:5" x14ac:dyDescent="0.25">
      <c r="D49688" s="31">
        <v>-175.18899999999999</v>
      </c>
      <c r="E49688" s="28">
        <v>822.928</v>
      </c>
    </row>
    <row r="49689" spans="4:5" x14ac:dyDescent="0.25">
      <c r="D49689" s="31">
        <v>-175.173</v>
      </c>
      <c r="E49689" s="28">
        <v>822.96699999999998</v>
      </c>
    </row>
    <row r="49690" spans="4:5" x14ac:dyDescent="0.25">
      <c r="D49690" s="31">
        <v>-175.15700000000001</v>
      </c>
      <c r="E49690" s="28">
        <v>823.00599999999997</v>
      </c>
    </row>
    <row r="49691" spans="4:5" x14ac:dyDescent="0.25">
      <c r="D49691" s="31">
        <v>-175.14099999999999</v>
      </c>
      <c r="E49691" s="28">
        <v>823.04499999999996</v>
      </c>
    </row>
    <row r="49692" spans="4:5" x14ac:dyDescent="0.25">
      <c r="D49692" s="31">
        <v>-175.125</v>
      </c>
      <c r="E49692" s="28">
        <v>823.08500000000004</v>
      </c>
    </row>
    <row r="49693" spans="4:5" x14ac:dyDescent="0.25">
      <c r="D49693" s="31">
        <v>-175.10900000000001</v>
      </c>
      <c r="E49693" s="28">
        <v>823.12400000000002</v>
      </c>
    </row>
    <row r="49694" spans="4:5" x14ac:dyDescent="0.25">
      <c r="D49694" s="31">
        <v>-175.09299999999999</v>
      </c>
      <c r="E49694" s="28">
        <v>823.16300000000001</v>
      </c>
    </row>
    <row r="49695" spans="4:5" x14ac:dyDescent="0.25">
      <c r="D49695" s="31">
        <v>-175.077</v>
      </c>
      <c r="E49695" s="28">
        <v>823.202</v>
      </c>
    </row>
    <row r="49696" spans="4:5" x14ac:dyDescent="0.25">
      <c r="D49696" s="31">
        <v>-175.06100000000001</v>
      </c>
      <c r="E49696" s="28">
        <v>823.24199999999996</v>
      </c>
    </row>
    <row r="49697" spans="4:5" x14ac:dyDescent="0.25">
      <c r="D49697" s="31">
        <v>-175.04499999999999</v>
      </c>
      <c r="E49697" s="28">
        <v>823.28099999999995</v>
      </c>
    </row>
    <row r="49698" spans="4:5" x14ac:dyDescent="0.25">
      <c r="D49698" s="31">
        <v>-175.029</v>
      </c>
      <c r="E49698" s="28">
        <v>823.32</v>
      </c>
    </row>
    <row r="49699" spans="4:5" x14ac:dyDescent="0.25">
      <c r="D49699" s="31">
        <v>-175.01300000000001</v>
      </c>
      <c r="E49699" s="28">
        <v>823.35900000000004</v>
      </c>
    </row>
    <row r="49700" spans="4:5" x14ac:dyDescent="0.25">
      <c r="D49700" s="31">
        <v>-174.99700000000001</v>
      </c>
      <c r="E49700" s="28">
        <v>823.39800000000002</v>
      </c>
    </row>
    <row r="49701" spans="4:5" x14ac:dyDescent="0.25">
      <c r="D49701" s="31">
        <v>-174.98099999999999</v>
      </c>
      <c r="E49701" s="28">
        <v>823.43700000000001</v>
      </c>
    </row>
    <row r="49702" spans="4:5" x14ac:dyDescent="0.25">
      <c r="D49702" s="31">
        <v>-174.965</v>
      </c>
      <c r="E49702" s="28">
        <v>823.476</v>
      </c>
    </row>
    <row r="49703" spans="4:5" x14ac:dyDescent="0.25">
      <c r="D49703" s="31">
        <v>-174.94900000000001</v>
      </c>
      <c r="E49703" s="28">
        <v>823.51599999999996</v>
      </c>
    </row>
    <row r="49704" spans="4:5" x14ac:dyDescent="0.25">
      <c r="D49704" s="31">
        <v>-174.93299999999999</v>
      </c>
      <c r="E49704" s="28">
        <v>823.55399999999997</v>
      </c>
    </row>
    <row r="49705" spans="4:5" x14ac:dyDescent="0.25">
      <c r="D49705" s="31">
        <v>-174.917</v>
      </c>
      <c r="E49705" s="28">
        <v>823.59299999999996</v>
      </c>
    </row>
    <row r="49706" spans="4:5" x14ac:dyDescent="0.25">
      <c r="D49706" s="31">
        <v>-174.90100000000001</v>
      </c>
      <c r="E49706" s="28">
        <v>823.63199999999995</v>
      </c>
    </row>
    <row r="49707" spans="4:5" x14ac:dyDescent="0.25">
      <c r="D49707" s="31">
        <v>-174.88499999999999</v>
      </c>
      <c r="E49707" s="28">
        <v>823.67100000000005</v>
      </c>
    </row>
    <row r="49708" spans="4:5" x14ac:dyDescent="0.25">
      <c r="D49708" s="31">
        <v>-174.869</v>
      </c>
      <c r="E49708" s="28">
        <v>823.71</v>
      </c>
    </row>
    <row r="49709" spans="4:5" x14ac:dyDescent="0.25">
      <c r="D49709" s="31">
        <v>-174.85300000000001</v>
      </c>
      <c r="E49709" s="28">
        <v>823.74900000000002</v>
      </c>
    </row>
    <row r="49710" spans="4:5" x14ac:dyDescent="0.25">
      <c r="D49710" s="31">
        <v>-174.83699999999999</v>
      </c>
      <c r="E49710" s="28">
        <v>823.78800000000001</v>
      </c>
    </row>
    <row r="49711" spans="4:5" x14ac:dyDescent="0.25">
      <c r="D49711" s="31">
        <v>-174.821</v>
      </c>
      <c r="E49711" s="28">
        <v>823.827</v>
      </c>
    </row>
    <row r="49712" spans="4:5" x14ac:dyDescent="0.25">
      <c r="D49712" s="31">
        <v>-174.80500000000001</v>
      </c>
      <c r="E49712" s="28">
        <v>823.86599999999999</v>
      </c>
    </row>
    <row r="49713" spans="4:5" x14ac:dyDescent="0.25">
      <c r="D49713" s="31">
        <v>-174.78899999999999</v>
      </c>
      <c r="E49713" s="28">
        <v>823.90499999999997</v>
      </c>
    </row>
    <row r="49714" spans="4:5" x14ac:dyDescent="0.25">
      <c r="D49714" s="31">
        <v>-174.773</v>
      </c>
      <c r="E49714" s="28">
        <v>823.94299999999998</v>
      </c>
    </row>
    <row r="49715" spans="4:5" x14ac:dyDescent="0.25">
      <c r="D49715" s="31">
        <v>-174.75700000000001</v>
      </c>
      <c r="E49715" s="28">
        <v>823.98199999999997</v>
      </c>
    </row>
    <row r="49716" spans="4:5" x14ac:dyDescent="0.25">
      <c r="D49716" s="31">
        <v>-174.74100000000001</v>
      </c>
      <c r="E49716" s="28">
        <v>824.02099999999996</v>
      </c>
    </row>
    <row r="49717" spans="4:5" x14ac:dyDescent="0.25">
      <c r="D49717" s="31">
        <v>-174.72499999999999</v>
      </c>
      <c r="E49717" s="28">
        <v>824.06</v>
      </c>
    </row>
    <row r="49718" spans="4:5" x14ac:dyDescent="0.25">
      <c r="D49718" s="31">
        <v>-174.709</v>
      </c>
      <c r="E49718" s="28">
        <v>824.09799999999996</v>
      </c>
    </row>
    <row r="49719" spans="4:5" x14ac:dyDescent="0.25">
      <c r="D49719" s="31">
        <v>-174.69300000000001</v>
      </c>
      <c r="E49719" s="28">
        <v>824.13699999999994</v>
      </c>
    </row>
    <row r="49720" spans="4:5" x14ac:dyDescent="0.25">
      <c r="D49720" s="31">
        <v>-174.67699999999999</v>
      </c>
      <c r="E49720" s="28">
        <v>824.17600000000004</v>
      </c>
    </row>
    <row r="49721" spans="4:5" x14ac:dyDescent="0.25">
      <c r="D49721" s="31">
        <v>-174.661</v>
      </c>
      <c r="E49721" s="28">
        <v>824.21400000000006</v>
      </c>
    </row>
    <row r="49722" spans="4:5" x14ac:dyDescent="0.25">
      <c r="D49722" s="31">
        <v>-174.64500000000001</v>
      </c>
      <c r="E49722" s="28">
        <v>824.25300000000004</v>
      </c>
    </row>
    <row r="49723" spans="4:5" x14ac:dyDescent="0.25">
      <c r="D49723" s="31">
        <v>-174.62899999999999</v>
      </c>
      <c r="E49723" s="28">
        <v>824.29200000000003</v>
      </c>
    </row>
    <row r="49724" spans="4:5" x14ac:dyDescent="0.25">
      <c r="D49724" s="31">
        <v>-174.613</v>
      </c>
      <c r="E49724" s="28">
        <v>824.33</v>
      </c>
    </row>
    <row r="49725" spans="4:5" x14ac:dyDescent="0.25">
      <c r="D49725" s="31">
        <v>-174.59700000000001</v>
      </c>
      <c r="E49725" s="28">
        <v>824.36900000000003</v>
      </c>
    </row>
    <row r="49726" spans="4:5" x14ac:dyDescent="0.25">
      <c r="D49726" s="31">
        <v>-174.58099999999999</v>
      </c>
      <c r="E49726" s="28">
        <v>824.40700000000004</v>
      </c>
    </row>
    <row r="49727" spans="4:5" x14ac:dyDescent="0.25">
      <c r="D49727" s="31">
        <v>-174.565</v>
      </c>
      <c r="E49727" s="28">
        <v>824.44600000000003</v>
      </c>
    </row>
    <row r="49728" spans="4:5" x14ac:dyDescent="0.25">
      <c r="D49728" s="31">
        <v>-174.54900000000001</v>
      </c>
      <c r="E49728" s="28">
        <v>824.48400000000004</v>
      </c>
    </row>
    <row r="49729" spans="4:5" x14ac:dyDescent="0.25">
      <c r="D49729" s="31">
        <v>-174.53299999999999</v>
      </c>
      <c r="E49729" s="28">
        <v>824.52300000000002</v>
      </c>
    </row>
    <row r="49730" spans="4:5" x14ac:dyDescent="0.25">
      <c r="D49730" s="31">
        <v>-174.517</v>
      </c>
      <c r="E49730" s="28">
        <v>824.56100000000004</v>
      </c>
    </row>
    <row r="49731" spans="4:5" x14ac:dyDescent="0.25">
      <c r="D49731" s="31">
        <v>-174.501</v>
      </c>
      <c r="E49731" s="28">
        <v>824.59900000000005</v>
      </c>
    </row>
    <row r="49732" spans="4:5" x14ac:dyDescent="0.25">
      <c r="D49732" s="31">
        <v>-174.48500000000001</v>
      </c>
      <c r="E49732" s="28">
        <v>824.63800000000003</v>
      </c>
    </row>
    <row r="49733" spans="4:5" x14ac:dyDescent="0.25">
      <c r="D49733" s="31">
        <v>-174.46899999999999</v>
      </c>
      <c r="E49733" s="28">
        <v>824.67600000000004</v>
      </c>
    </row>
    <row r="49734" spans="4:5" x14ac:dyDescent="0.25">
      <c r="D49734" s="31">
        <v>-174.453</v>
      </c>
      <c r="E49734" s="28">
        <v>824.71500000000003</v>
      </c>
    </row>
    <row r="49735" spans="4:5" x14ac:dyDescent="0.25">
      <c r="D49735" s="31">
        <v>-174.43799999999999</v>
      </c>
      <c r="E49735" s="28">
        <v>824.75300000000004</v>
      </c>
    </row>
    <row r="49736" spans="4:5" x14ac:dyDescent="0.25">
      <c r="D49736" s="31">
        <v>-174.422</v>
      </c>
      <c r="E49736" s="28">
        <v>824.79100000000005</v>
      </c>
    </row>
    <row r="49737" spans="4:5" x14ac:dyDescent="0.25">
      <c r="D49737" s="31">
        <v>-174.40600000000001</v>
      </c>
      <c r="E49737" s="28">
        <v>824.83</v>
      </c>
    </row>
    <row r="49738" spans="4:5" x14ac:dyDescent="0.25">
      <c r="D49738" s="31">
        <v>-174.39</v>
      </c>
      <c r="E49738" s="28">
        <v>824.86800000000005</v>
      </c>
    </row>
    <row r="49739" spans="4:5" x14ac:dyDescent="0.25">
      <c r="D49739" s="31">
        <v>-174.374</v>
      </c>
      <c r="E49739" s="28">
        <v>824.90599999999995</v>
      </c>
    </row>
    <row r="49740" spans="4:5" x14ac:dyDescent="0.25">
      <c r="D49740" s="31">
        <v>-174.358</v>
      </c>
      <c r="E49740" s="28">
        <v>824.94399999999996</v>
      </c>
    </row>
    <row r="49741" spans="4:5" x14ac:dyDescent="0.25">
      <c r="D49741" s="31">
        <v>-174.34200000000001</v>
      </c>
      <c r="E49741" s="28">
        <v>824.98299999999995</v>
      </c>
    </row>
    <row r="49742" spans="4:5" x14ac:dyDescent="0.25">
      <c r="D49742" s="31">
        <v>-174.32599999999999</v>
      </c>
      <c r="E49742" s="28">
        <v>825.02099999999996</v>
      </c>
    </row>
    <row r="49743" spans="4:5" x14ac:dyDescent="0.25">
      <c r="D49743" s="31">
        <v>-174.31</v>
      </c>
      <c r="E49743" s="28">
        <v>825.05899999999997</v>
      </c>
    </row>
    <row r="49744" spans="4:5" x14ac:dyDescent="0.25">
      <c r="D49744" s="31">
        <v>-174.29400000000001</v>
      </c>
      <c r="E49744" s="28">
        <v>825.09699999999998</v>
      </c>
    </row>
    <row r="49745" spans="4:5" x14ac:dyDescent="0.25">
      <c r="D49745" s="31">
        <v>-174.27799999999999</v>
      </c>
      <c r="E49745" s="28">
        <v>825.13499999999999</v>
      </c>
    </row>
    <row r="49746" spans="4:5" x14ac:dyDescent="0.25">
      <c r="D49746" s="31">
        <v>-174.262</v>
      </c>
      <c r="E49746" s="28">
        <v>825.173</v>
      </c>
    </row>
    <row r="49747" spans="4:5" x14ac:dyDescent="0.25">
      <c r="D49747" s="31">
        <v>-174.24600000000001</v>
      </c>
      <c r="E49747" s="28">
        <v>825.21100000000001</v>
      </c>
    </row>
    <row r="49748" spans="4:5" x14ac:dyDescent="0.25">
      <c r="D49748" s="31">
        <v>-174.23</v>
      </c>
      <c r="E49748" s="28">
        <v>825.24900000000002</v>
      </c>
    </row>
    <row r="49749" spans="4:5" x14ac:dyDescent="0.25">
      <c r="D49749" s="31">
        <v>-174.214</v>
      </c>
      <c r="E49749" s="28">
        <v>825.28700000000003</v>
      </c>
    </row>
    <row r="49750" spans="4:5" x14ac:dyDescent="0.25">
      <c r="D49750" s="31">
        <v>-174.19800000000001</v>
      </c>
      <c r="E49750" s="28">
        <v>825.32500000000005</v>
      </c>
    </row>
    <row r="49751" spans="4:5" x14ac:dyDescent="0.25">
      <c r="D49751" s="31">
        <v>-174.18199999999999</v>
      </c>
      <c r="E49751" s="28">
        <v>825.36300000000006</v>
      </c>
    </row>
    <row r="49752" spans="4:5" x14ac:dyDescent="0.25">
      <c r="D49752" s="31">
        <v>-174.166</v>
      </c>
      <c r="E49752" s="28">
        <v>825.40099999999995</v>
      </c>
    </row>
    <row r="49753" spans="4:5" x14ac:dyDescent="0.25">
      <c r="D49753" s="31">
        <v>-174.15</v>
      </c>
      <c r="E49753" s="28">
        <v>825.43899999999996</v>
      </c>
    </row>
    <row r="49754" spans="4:5" x14ac:dyDescent="0.25">
      <c r="D49754" s="31">
        <v>-174.13399999999999</v>
      </c>
      <c r="E49754" s="28">
        <v>825.47699999999998</v>
      </c>
    </row>
    <row r="49755" spans="4:5" x14ac:dyDescent="0.25">
      <c r="D49755" s="31">
        <v>-174.11799999999999</v>
      </c>
      <c r="E49755" s="28">
        <v>825.51499999999999</v>
      </c>
    </row>
    <row r="49756" spans="4:5" x14ac:dyDescent="0.25">
      <c r="D49756" s="31">
        <v>-174.102</v>
      </c>
      <c r="E49756" s="28">
        <v>825.553</v>
      </c>
    </row>
    <row r="49757" spans="4:5" x14ac:dyDescent="0.25">
      <c r="D49757" s="31">
        <v>-174.08600000000001</v>
      </c>
      <c r="E49757" s="28">
        <v>825.59100000000001</v>
      </c>
    </row>
    <row r="49758" spans="4:5" x14ac:dyDescent="0.25">
      <c r="D49758" s="31">
        <v>-174.07</v>
      </c>
      <c r="E49758" s="28">
        <v>825.62800000000004</v>
      </c>
    </row>
    <row r="49759" spans="4:5" x14ac:dyDescent="0.25">
      <c r="D49759" s="31">
        <v>-174.054</v>
      </c>
      <c r="E49759" s="28">
        <v>825.66600000000005</v>
      </c>
    </row>
    <row r="49760" spans="4:5" x14ac:dyDescent="0.25">
      <c r="D49760" s="31">
        <v>-174.03800000000001</v>
      </c>
      <c r="E49760" s="28">
        <v>825.70399999999995</v>
      </c>
    </row>
    <row r="49761" spans="4:5" x14ac:dyDescent="0.25">
      <c r="D49761" s="31">
        <v>-174.02199999999999</v>
      </c>
      <c r="E49761" s="28">
        <v>825.74199999999996</v>
      </c>
    </row>
    <row r="49762" spans="4:5" x14ac:dyDescent="0.25">
      <c r="D49762" s="31">
        <v>-174.006</v>
      </c>
      <c r="E49762" s="28">
        <v>825.779</v>
      </c>
    </row>
    <row r="49763" spans="4:5" x14ac:dyDescent="0.25">
      <c r="D49763" s="31">
        <v>-173.99</v>
      </c>
      <c r="E49763" s="28">
        <v>825.81700000000001</v>
      </c>
    </row>
    <row r="49764" spans="4:5" x14ac:dyDescent="0.25">
      <c r="D49764" s="31">
        <v>-173.97399999999999</v>
      </c>
      <c r="E49764" s="28">
        <v>825.85500000000002</v>
      </c>
    </row>
    <row r="49765" spans="4:5" x14ac:dyDescent="0.25">
      <c r="D49765" s="31">
        <v>-173.958</v>
      </c>
      <c r="E49765" s="28">
        <v>825.89200000000005</v>
      </c>
    </row>
    <row r="49766" spans="4:5" x14ac:dyDescent="0.25">
      <c r="D49766" s="31">
        <v>-173.94200000000001</v>
      </c>
      <c r="E49766" s="28">
        <v>825.93</v>
      </c>
    </row>
    <row r="49767" spans="4:5" x14ac:dyDescent="0.25">
      <c r="D49767" s="31">
        <v>-173.92599999999999</v>
      </c>
      <c r="E49767" s="28">
        <v>825.96799999999996</v>
      </c>
    </row>
    <row r="49768" spans="4:5" x14ac:dyDescent="0.25">
      <c r="D49768" s="31">
        <v>-173.91</v>
      </c>
      <c r="E49768" s="28">
        <v>826.005</v>
      </c>
    </row>
    <row r="49769" spans="4:5" x14ac:dyDescent="0.25">
      <c r="D49769" s="31">
        <v>-173.89400000000001</v>
      </c>
      <c r="E49769" s="28">
        <v>826.04300000000001</v>
      </c>
    </row>
    <row r="49770" spans="4:5" x14ac:dyDescent="0.25">
      <c r="D49770" s="31">
        <v>-173.87799999999999</v>
      </c>
      <c r="E49770" s="28">
        <v>826.08</v>
      </c>
    </row>
    <row r="49771" spans="4:5" x14ac:dyDescent="0.25">
      <c r="D49771" s="31">
        <v>-173.86199999999999</v>
      </c>
      <c r="E49771" s="28">
        <v>826.11800000000005</v>
      </c>
    </row>
    <row r="49772" spans="4:5" x14ac:dyDescent="0.25">
      <c r="D49772" s="31">
        <v>-173.846</v>
      </c>
      <c r="E49772" s="28">
        <v>826.15499999999997</v>
      </c>
    </row>
    <row r="49773" spans="4:5" x14ac:dyDescent="0.25">
      <c r="D49773" s="31">
        <v>-173.83</v>
      </c>
      <c r="E49773" s="28">
        <v>826.19299999999998</v>
      </c>
    </row>
    <row r="49774" spans="4:5" x14ac:dyDescent="0.25">
      <c r="D49774" s="31">
        <v>-173.81399999999999</v>
      </c>
      <c r="E49774" s="28">
        <v>826.23</v>
      </c>
    </row>
    <row r="49775" spans="4:5" x14ac:dyDescent="0.25">
      <c r="D49775" s="31">
        <v>-173.798</v>
      </c>
      <c r="E49775" s="28">
        <v>826.26700000000005</v>
      </c>
    </row>
    <row r="49776" spans="4:5" x14ac:dyDescent="0.25">
      <c r="D49776" s="31">
        <v>-173.78200000000001</v>
      </c>
      <c r="E49776" s="28">
        <v>826.30499999999995</v>
      </c>
    </row>
    <row r="49777" spans="4:5" x14ac:dyDescent="0.25">
      <c r="D49777" s="31">
        <v>-173.76599999999999</v>
      </c>
      <c r="E49777" s="28">
        <v>826.34199999999998</v>
      </c>
    </row>
    <row r="49778" spans="4:5" x14ac:dyDescent="0.25">
      <c r="D49778" s="31">
        <v>-173.75</v>
      </c>
      <c r="E49778" s="28">
        <v>826.38</v>
      </c>
    </row>
    <row r="49779" spans="4:5" x14ac:dyDescent="0.25">
      <c r="D49779" s="31">
        <v>-173.73400000000001</v>
      </c>
      <c r="E49779" s="28">
        <v>826.41700000000003</v>
      </c>
    </row>
    <row r="49780" spans="4:5" x14ac:dyDescent="0.25">
      <c r="D49780" s="31">
        <v>-173.71799999999999</v>
      </c>
      <c r="E49780" s="28">
        <v>826.45399999999995</v>
      </c>
    </row>
    <row r="49781" spans="4:5" x14ac:dyDescent="0.25">
      <c r="D49781" s="31">
        <v>-173.702</v>
      </c>
      <c r="E49781" s="28">
        <v>826.49199999999996</v>
      </c>
    </row>
    <row r="49782" spans="4:5" x14ac:dyDescent="0.25">
      <c r="D49782" s="31">
        <v>-173.68600000000001</v>
      </c>
      <c r="E49782" s="28">
        <v>826.529</v>
      </c>
    </row>
    <row r="49783" spans="4:5" x14ac:dyDescent="0.25">
      <c r="D49783" s="31">
        <v>-173.67</v>
      </c>
      <c r="E49783" s="28">
        <v>826.56600000000003</v>
      </c>
    </row>
    <row r="49784" spans="4:5" x14ac:dyDescent="0.25">
      <c r="D49784" s="31">
        <v>-173.654</v>
      </c>
      <c r="E49784" s="28">
        <v>826.60299999999995</v>
      </c>
    </row>
    <row r="49785" spans="4:5" x14ac:dyDescent="0.25">
      <c r="D49785" s="31">
        <v>-173.63800000000001</v>
      </c>
      <c r="E49785" s="28">
        <v>826.64099999999996</v>
      </c>
    </row>
    <row r="49786" spans="4:5" x14ac:dyDescent="0.25">
      <c r="D49786" s="31">
        <v>-173.62200000000001</v>
      </c>
      <c r="E49786" s="28">
        <v>826.678</v>
      </c>
    </row>
    <row r="49787" spans="4:5" x14ac:dyDescent="0.25">
      <c r="D49787" s="31">
        <v>-173.60599999999999</v>
      </c>
      <c r="E49787" s="28">
        <v>826.71500000000003</v>
      </c>
    </row>
    <row r="49788" spans="4:5" x14ac:dyDescent="0.25">
      <c r="D49788" s="31">
        <v>-173.59</v>
      </c>
      <c r="E49788" s="28">
        <v>826.75199999999995</v>
      </c>
    </row>
    <row r="49789" spans="4:5" x14ac:dyDescent="0.25">
      <c r="D49789" s="31">
        <v>-173.57400000000001</v>
      </c>
      <c r="E49789" s="28">
        <v>826.78899999999999</v>
      </c>
    </row>
    <row r="49790" spans="4:5" x14ac:dyDescent="0.25">
      <c r="D49790" s="31">
        <v>-173.55799999999999</v>
      </c>
      <c r="E49790" s="28">
        <v>826.82600000000002</v>
      </c>
    </row>
    <row r="49791" spans="4:5" x14ac:dyDescent="0.25">
      <c r="D49791" s="31">
        <v>-173.542</v>
      </c>
      <c r="E49791" s="28">
        <v>826.86300000000006</v>
      </c>
    </row>
    <row r="49792" spans="4:5" x14ac:dyDescent="0.25">
      <c r="D49792" s="31">
        <v>-173.52600000000001</v>
      </c>
      <c r="E49792" s="28">
        <v>826.9</v>
      </c>
    </row>
    <row r="49793" spans="4:5" x14ac:dyDescent="0.25">
      <c r="D49793" s="31">
        <v>-173.51</v>
      </c>
      <c r="E49793" s="28">
        <v>826.93700000000001</v>
      </c>
    </row>
    <row r="49794" spans="4:5" x14ac:dyDescent="0.25">
      <c r="D49794" s="31">
        <v>-173.494</v>
      </c>
      <c r="E49794" s="28">
        <v>826.97400000000005</v>
      </c>
    </row>
    <row r="49795" spans="4:5" x14ac:dyDescent="0.25">
      <c r="D49795" s="31">
        <v>-173.47800000000001</v>
      </c>
      <c r="E49795" s="28">
        <v>827.01099999999997</v>
      </c>
    </row>
    <row r="49796" spans="4:5" x14ac:dyDescent="0.25">
      <c r="D49796" s="31">
        <v>-173.46199999999999</v>
      </c>
      <c r="E49796" s="28">
        <v>827.048</v>
      </c>
    </row>
    <row r="49797" spans="4:5" x14ac:dyDescent="0.25">
      <c r="D49797" s="31">
        <v>-173.446</v>
      </c>
      <c r="E49797" s="28">
        <v>827.08500000000004</v>
      </c>
    </row>
    <row r="49798" spans="4:5" x14ac:dyDescent="0.25">
      <c r="D49798" s="31">
        <v>-173.43</v>
      </c>
      <c r="E49798" s="28">
        <v>827.12199999999996</v>
      </c>
    </row>
    <row r="49799" spans="4:5" x14ac:dyDescent="0.25">
      <c r="D49799" s="31">
        <v>-173.41399999999999</v>
      </c>
      <c r="E49799" s="28">
        <v>827.15899999999999</v>
      </c>
    </row>
    <row r="49800" spans="4:5" x14ac:dyDescent="0.25">
      <c r="D49800" s="31">
        <v>-173.398</v>
      </c>
      <c r="E49800" s="28">
        <v>827.19600000000003</v>
      </c>
    </row>
    <row r="49801" spans="4:5" x14ac:dyDescent="0.25">
      <c r="D49801" s="31">
        <v>-173.38200000000001</v>
      </c>
      <c r="E49801" s="28">
        <v>827.23299999999995</v>
      </c>
    </row>
    <row r="49802" spans="4:5" x14ac:dyDescent="0.25">
      <c r="D49802" s="31">
        <v>-173.36600000000001</v>
      </c>
      <c r="E49802" s="28">
        <v>827.26900000000001</v>
      </c>
    </row>
    <row r="49803" spans="4:5" x14ac:dyDescent="0.25">
      <c r="D49803" s="31">
        <v>-173.35</v>
      </c>
      <c r="E49803" s="28">
        <v>827.30600000000004</v>
      </c>
    </row>
    <row r="49804" spans="4:5" x14ac:dyDescent="0.25">
      <c r="D49804" s="31">
        <v>-173.334</v>
      </c>
      <c r="E49804" s="28">
        <v>827.34299999999996</v>
      </c>
    </row>
    <row r="49805" spans="4:5" x14ac:dyDescent="0.25">
      <c r="D49805" s="31">
        <v>-173.31800000000001</v>
      </c>
      <c r="E49805" s="28">
        <v>827.38</v>
      </c>
    </row>
    <row r="49806" spans="4:5" x14ac:dyDescent="0.25">
      <c r="D49806" s="31">
        <v>-173.30199999999999</v>
      </c>
      <c r="E49806" s="28">
        <v>827.41700000000003</v>
      </c>
    </row>
    <row r="49807" spans="4:5" x14ac:dyDescent="0.25">
      <c r="D49807" s="31">
        <v>-173.286</v>
      </c>
      <c r="E49807" s="28">
        <v>827.45299999999997</v>
      </c>
    </row>
    <row r="49808" spans="4:5" x14ac:dyDescent="0.25">
      <c r="D49808" s="31">
        <v>-173.27</v>
      </c>
      <c r="E49808" s="28">
        <v>827.49</v>
      </c>
    </row>
    <row r="49809" spans="4:5" x14ac:dyDescent="0.25">
      <c r="D49809" s="31">
        <v>-173.25399999999999</v>
      </c>
      <c r="E49809" s="28">
        <v>827.52599999999995</v>
      </c>
    </row>
    <row r="49810" spans="4:5" x14ac:dyDescent="0.25">
      <c r="D49810" s="31">
        <v>-173.238</v>
      </c>
      <c r="E49810" s="28">
        <v>827.56299999999999</v>
      </c>
    </row>
    <row r="49811" spans="4:5" x14ac:dyDescent="0.25">
      <c r="D49811" s="31">
        <v>-173.22200000000001</v>
      </c>
      <c r="E49811" s="28">
        <v>827.6</v>
      </c>
    </row>
    <row r="49812" spans="4:5" x14ac:dyDescent="0.25">
      <c r="D49812" s="31">
        <v>-173.20599999999999</v>
      </c>
      <c r="E49812" s="28">
        <v>827.63599999999997</v>
      </c>
    </row>
    <row r="49813" spans="4:5" x14ac:dyDescent="0.25">
      <c r="D49813" s="31">
        <v>-173.19</v>
      </c>
      <c r="E49813" s="28">
        <v>827.673</v>
      </c>
    </row>
    <row r="49814" spans="4:5" x14ac:dyDescent="0.25">
      <c r="D49814" s="31">
        <v>-173.17400000000001</v>
      </c>
      <c r="E49814" s="28">
        <v>827.70899999999995</v>
      </c>
    </row>
    <row r="49815" spans="4:5" x14ac:dyDescent="0.25">
      <c r="D49815" s="31">
        <v>-173.15799999999999</v>
      </c>
      <c r="E49815" s="28">
        <v>827.74599999999998</v>
      </c>
    </row>
    <row r="49816" spans="4:5" x14ac:dyDescent="0.25">
      <c r="D49816" s="31">
        <v>-173.142</v>
      </c>
      <c r="E49816" s="28">
        <v>827.78200000000004</v>
      </c>
    </row>
    <row r="49817" spans="4:5" x14ac:dyDescent="0.25">
      <c r="D49817" s="31">
        <v>-173.126</v>
      </c>
      <c r="E49817" s="28">
        <v>827.81899999999996</v>
      </c>
    </row>
    <row r="49818" spans="4:5" x14ac:dyDescent="0.25">
      <c r="D49818" s="31">
        <v>-173.11</v>
      </c>
      <c r="E49818" s="28">
        <v>827.85500000000002</v>
      </c>
    </row>
    <row r="49819" spans="4:5" x14ac:dyDescent="0.25">
      <c r="D49819" s="31">
        <v>-173.09399999999999</v>
      </c>
      <c r="E49819" s="28">
        <v>827.89200000000005</v>
      </c>
    </row>
    <row r="49820" spans="4:5" x14ac:dyDescent="0.25">
      <c r="D49820" s="31">
        <v>-173.078</v>
      </c>
      <c r="E49820" s="28">
        <v>827.928</v>
      </c>
    </row>
    <row r="49821" spans="4:5" x14ac:dyDescent="0.25">
      <c r="D49821" s="31">
        <v>-173.06200000000001</v>
      </c>
      <c r="E49821" s="28">
        <v>827.96400000000006</v>
      </c>
    </row>
    <row r="49822" spans="4:5" x14ac:dyDescent="0.25">
      <c r="D49822" s="31">
        <v>-173.04599999999999</v>
      </c>
      <c r="E49822" s="28">
        <v>828.00099999999998</v>
      </c>
    </row>
    <row r="49823" spans="4:5" x14ac:dyDescent="0.25">
      <c r="D49823" s="31">
        <v>-173.03</v>
      </c>
      <c r="E49823" s="28">
        <v>828.03700000000003</v>
      </c>
    </row>
    <row r="49824" spans="4:5" x14ac:dyDescent="0.25">
      <c r="D49824" s="31">
        <v>-173.01400000000001</v>
      </c>
      <c r="E49824" s="28">
        <v>828.07299999999998</v>
      </c>
    </row>
    <row r="49825" spans="4:5" x14ac:dyDescent="0.25">
      <c r="D49825" s="31">
        <v>-172.99799999999999</v>
      </c>
      <c r="E49825" s="28">
        <v>828.11</v>
      </c>
    </row>
    <row r="49826" spans="4:5" x14ac:dyDescent="0.25">
      <c r="D49826" s="31">
        <v>-172.982</v>
      </c>
      <c r="E49826" s="28">
        <v>828.14599999999996</v>
      </c>
    </row>
    <row r="49827" spans="4:5" x14ac:dyDescent="0.25">
      <c r="D49827" s="31">
        <v>-172.96600000000001</v>
      </c>
      <c r="E49827" s="28">
        <v>828.18200000000002</v>
      </c>
    </row>
    <row r="49828" spans="4:5" x14ac:dyDescent="0.25">
      <c r="D49828" s="31">
        <v>-172.95</v>
      </c>
      <c r="E49828" s="28">
        <v>828.21799999999996</v>
      </c>
    </row>
    <row r="49829" spans="4:5" x14ac:dyDescent="0.25">
      <c r="D49829" s="31">
        <v>-172.934</v>
      </c>
      <c r="E49829" s="28">
        <v>828.255</v>
      </c>
    </row>
    <row r="49830" spans="4:5" x14ac:dyDescent="0.25">
      <c r="D49830" s="31">
        <v>-172.91800000000001</v>
      </c>
      <c r="E49830" s="28">
        <v>828.29100000000005</v>
      </c>
    </row>
    <row r="49831" spans="4:5" x14ac:dyDescent="0.25">
      <c r="D49831" s="31">
        <v>-172.90199999999999</v>
      </c>
      <c r="E49831" s="28">
        <v>828.327</v>
      </c>
    </row>
    <row r="49832" spans="4:5" x14ac:dyDescent="0.25">
      <c r="D49832" s="31">
        <v>-172.886</v>
      </c>
      <c r="E49832" s="28">
        <v>828.36300000000006</v>
      </c>
    </row>
    <row r="49833" spans="4:5" x14ac:dyDescent="0.25">
      <c r="D49833" s="31">
        <v>-172.87</v>
      </c>
      <c r="E49833" s="28">
        <v>828.399</v>
      </c>
    </row>
    <row r="49834" spans="4:5" x14ac:dyDescent="0.25">
      <c r="D49834" s="31">
        <v>-172.85400000000001</v>
      </c>
      <c r="E49834" s="28">
        <v>828.43499999999995</v>
      </c>
    </row>
    <row r="49835" spans="4:5" x14ac:dyDescent="0.25">
      <c r="D49835" s="31">
        <v>-172.83799999999999</v>
      </c>
      <c r="E49835" s="28">
        <v>828.471</v>
      </c>
    </row>
    <row r="49836" spans="4:5" x14ac:dyDescent="0.25">
      <c r="D49836" s="31">
        <v>-172.822</v>
      </c>
      <c r="E49836" s="28">
        <v>828.50699999999995</v>
      </c>
    </row>
    <row r="49837" spans="4:5" x14ac:dyDescent="0.25">
      <c r="D49837" s="31">
        <v>-172.80600000000001</v>
      </c>
      <c r="E49837" s="28">
        <v>828.54300000000001</v>
      </c>
    </row>
    <row r="49838" spans="4:5" x14ac:dyDescent="0.25">
      <c r="D49838" s="31">
        <v>-172.79</v>
      </c>
      <c r="E49838" s="28">
        <v>828.57899999999995</v>
      </c>
    </row>
    <row r="49839" spans="4:5" x14ac:dyDescent="0.25">
      <c r="D49839" s="31">
        <v>-172.774</v>
      </c>
      <c r="E49839" s="28">
        <v>828.61500000000001</v>
      </c>
    </row>
    <row r="49840" spans="4:5" x14ac:dyDescent="0.25">
      <c r="D49840" s="31">
        <v>-172.75800000000001</v>
      </c>
      <c r="E49840" s="28">
        <v>828.65099999999995</v>
      </c>
    </row>
    <row r="49841" spans="4:5" x14ac:dyDescent="0.25">
      <c r="D49841" s="31">
        <v>-172.74199999999999</v>
      </c>
      <c r="E49841" s="28">
        <v>828.68700000000001</v>
      </c>
    </row>
    <row r="49842" spans="4:5" x14ac:dyDescent="0.25">
      <c r="D49842" s="31">
        <v>-172.726</v>
      </c>
      <c r="E49842" s="28">
        <v>828.72299999999996</v>
      </c>
    </row>
    <row r="49843" spans="4:5" x14ac:dyDescent="0.25">
      <c r="D49843" s="31">
        <v>-172.71</v>
      </c>
      <c r="E49843" s="28">
        <v>828.75900000000001</v>
      </c>
    </row>
    <row r="49844" spans="4:5" x14ac:dyDescent="0.25">
      <c r="D49844" s="31">
        <v>-172.69399999999999</v>
      </c>
      <c r="E49844" s="28">
        <v>828.79499999999996</v>
      </c>
    </row>
    <row r="49845" spans="4:5" x14ac:dyDescent="0.25">
      <c r="D49845" s="31">
        <v>-172.678</v>
      </c>
      <c r="E49845" s="28">
        <v>828.83100000000002</v>
      </c>
    </row>
    <row r="49846" spans="4:5" x14ac:dyDescent="0.25">
      <c r="D49846" s="31">
        <v>-172.66200000000001</v>
      </c>
      <c r="E49846" s="28">
        <v>828.86599999999999</v>
      </c>
    </row>
    <row r="49847" spans="4:5" x14ac:dyDescent="0.25">
      <c r="D49847" s="31">
        <v>-172.64599999999999</v>
      </c>
      <c r="E49847" s="28">
        <v>828.90200000000004</v>
      </c>
    </row>
    <row r="49848" spans="4:5" x14ac:dyDescent="0.25">
      <c r="D49848" s="31">
        <v>-172.63</v>
      </c>
      <c r="E49848" s="28">
        <v>828.93799999999999</v>
      </c>
    </row>
    <row r="49849" spans="4:5" x14ac:dyDescent="0.25">
      <c r="D49849" s="31">
        <v>-172.61500000000001</v>
      </c>
      <c r="E49849" s="28">
        <v>828.97400000000005</v>
      </c>
    </row>
    <row r="49850" spans="4:5" x14ac:dyDescent="0.25">
      <c r="D49850" s="31">
        <v>-172.59899999999999</v>
      </c>
      <c r="E49850" s="28">
        <v>829.00900000000001</v>
      </c>
    </row>
    <row r="49851" spans="4:5" x14ac:dyDescent="0.25">
      <c r="D49851" s="31">
        <v>-172.583</v>
      </c>
      <c r="E49851" s="28">
        <v>829.04499999999996</v>
      </c>
    </row>
    <row r="49852" spans="4:5" x14ac:dyDescent="0.25">
      <c r="D49852" s="31">
        <v>-172.56700000000001</v>
      </c>
      <c r="E49852" s="28">
        <v>829.08100000000002</v>
      </c>
    </row>
    <row r="49853" spans="4:5" x14ac:dyDescent="0.25">
      <c r="D49853" s="31">
        <v>-172.55099999999999</v>
      </c>
      <c r="E49853" s="28">
        <v>829.11599999999999</v>
      </c>
    </row>
    <row r="49854" spans="4:5" x14ac:dyDescent="0.25">
      <c r="D49854" s="31">
        <v>-172.535</v>
      </c>
      <c r="E49854" s="28">
        <v>829.15200000000004</v>
      </c>
    </row>
    <row r="49855" spans="4:5" x14ac:dyDescent="0.25">
      <c r="D49855" s="31">
        <v>-172.51900000000001</v>
      </c>
      <c r="E49855" s="28">
        <v>829.18799999999999</v>
      </c>
    </row>
    <row r="49856" spans="4:5" x14ac:dyDescent="0.25">
      <c r="D49856" s="31">
        <v>-172.50299999999999</v>
      </c>
      <c r="E49856" s="28">
        <v>829.22299999999996</v>
      </c>
    </row>
    <row r="49857" spans="4:5" x14ac:dyDescent="0.25">
      <c r="D49857" s="31">
        <v>-172.48699999999999</v>
      </c>
      <c r="E49857" s="28">
        <v>829.25900000000001</v>
      </c>
    </row>
    <row r="49858" spans="4:5" x14ac:dyDescent="0.25">
      <c r="D49858" s="31">
        <v>-172.471</v>
      </c>
      <c r="E49858" s="28">
        <v>829.29399999999998</v>
      </c>
    </row>
    <row r="49859" spans="4:5" x14ac:dyDescent="0.25">
      <c r="D49859" s="31">
        <v>-172.45500000000001</v>
      </c>
      <c r="E49859" s="28">
        <v>829.33</v>
      </c>
    </row>
    <row r="49860" spans="4:5" x14ac:dyDescent="0.25">
      <c r="D49860" s="31">
        <v>-172.43899999999999</v>
      </c>
      <c r="E49860" s="28">
        <v>829.36500000000001</v>
      </c>
    </row>
    <row r="49861" spans="4:5" x14ac:dyDescent="0.25">
      <c r="D49861" s="31">
        <v>-172.423</v>
      </c>
      <c r="E49861" s="28">
        <v>829.40099999999995</v>
      </c>
    </row>
    <row r="49862" spans="4:5" x14ac:dyDescent="0.25">
      <c r="D49862" s="31">
        <v>-172.40700000000001</v>
      </c>
      <c r="E49862" s="28">
        <v>829.43600000000004</v>
      </c>
    </row>
    <row r="49863" spans="4:5" x14ac:dyDescent="0.25">
      <c r="D49863" s="31">
        <v>-172.39099999999999</v>
      </c>
      <c r="E49863" s="28">
        <v>829.47199999999998</v>
      </c>
    </row>
    <row r="49864" spans="4:5" x14ac:dyDescent="0.25">
      <c r="D49864" s="31">
        <v>-172.375</v>
      </c>
      <c r="E49864" s="28">
        <v>829.50699999999995</v>
      </c>
    </row>
    <row r="49865" spans="4:5" x14ac:dyDescent="0.25">
      <c r="D49865" s="31">
        <v>-172.35900000000001</v>
      </c>
      <c r="E49865" s="28">
        <v>829.54200000000003</v>
      </c>
    </row>
    <row r="49866" spans="4:5" x14ac:dyDescent="0.25">
      <c r="D49866" s="31">
        <v>-172.34299999999999</v>
      </c>
      <c r="E49866" s="28">
        <v>829.577</v>
      </c>
    </row>
    <row r="49867" spans="4:5" x14ac:dyDescent="0.25">
      <c r="D49867" s="31">
        <v>-172.327</v>
      </c>
      <c r="E49867" s="28">
        <v>829.61300000000006</v>
      </c>
    </row>
    <row r="49868" spans="4:5" x14ac:dyDescent="0.25">
      <c r="D49868" s="31">
        <v>-172.31100000000001</v>
      </c>
      <c r="E49868" s="28">
        <v>829.64800000000002</v>
      </c>
    </row>
    <row r="49869" spans="4:5" x14ac:dyDescent="0.25">
      <c r="D49869" s="31">
        <v>-172.29499999999999</v>
      </c>
      <c r="E49869" s="28">
        <v>829.68299999999999</v>
      </c>
    </row>
    <row r="49870" spans="4:5" x14ac:dyDescent="0.25">
      <c r="D49870" s="31">
        <v>-172.279</v>
      </c>
      <c r="E49870" s="28">
        <v>829.71900000000005</v>
      </c>
    </row>
    <row r="49871" spans="4:5" x14ac:dyDescent="0.25">
      <c r="D49871" s="31">
        <v>-172.26300000000001</v>
      </c>
      <c r="E49871" s="28">
        <v>829.75400000000002</v>
      </c>
    </row>
    <row r="49872" spans="4:5" x14ac:dyDescent="0.25">
      <c r="D49872" s="31">
        <v>-172.24700000000001</v>
      </c>
      <c r="E49872" s="28">
        <v>829.78899999999999</v>
      </c>
    </row>
    <row r="49873" spans="4:5" x14ac:dyDescent="0.25">
      <c r="D49873" s="31">
        <v>-172.23099999999999</v>
      </c>
      <c r="E49873" s="28">
        <v>829.82399999999996</v>
      </c>
    </row>
    <row r="49874" spans="4:5" x14ac:dyDescent="0.25">
      <c r="D49874" s="31">
        <v>-172.215</v>
      </c>
      <c r="E49874" s="28">
        <v>829.85900000000004</v>
      </c>
    </row>
    <row r="49875" spans="4:5" x14ac:dyDescent="0.25">
      <c r="D49875" s="31">
        <v>-172.19900000000001</v>
      </c>
      <c r="E49875" s="28">
        <v>829.89400000000001</v>
      </c>
    </row>
    <row r="49876" spans="4:5" x14ac:dyDescent="0.25">
      <c r="D49876" s="31">
        <v>-172.18299999999999</v>
      </c>
      <c r="E49876" s="28">
        <v>829.93</v>
      </c>
    </row>
    <row r="49877" spans="4:5" x14ac:dyDescent="0.25">
      <c r="D49877" s="31">
        <v>-172.167</v>
      </c>
      <c r="E49877" s="28">
        <v>829.96500000000003</v>
      </c>
    </row>
    <row r="49878" spans="4:5" x14ac:dyDescent="0.25">
      <c r="D49878" s="31">
        <v>-172.15100000000001</v>
      </c>
      <c r="E49878" s="28">
        <v>830</v>
      </c>
    </row>
    <row r="49879" spans="4:5" x14ac:dyDescent="0.25">
      <c r="D49879" s="31">
        <v>-172.13499999999999</v>
      </c>
      <c r="E49879" s="28">
        <v>830.03499999999997</v>
      </c>
    </row>
    <row r="49880" spans="4:5" x14ac:dyDescent="0.25">
      <c r="D49880" s="31">
        <v>-172.119</v>
      </c>
      <c r="E49880" s="28">
        <v>830.07</v>
      </c>
    </row>
    <row r="49881" spans="4:5" x14ac:dyDescent="0.25">
      <c r="D49881" s="31">
        <v>-172.10300000000001</v>
      </c>
      <c r="E49881" s="28">
        <v>830.10500000000002</v>
      </c>
    </row>
    <row r="49882" spans="4:5" x14ac:dyDescent="0.25">
      <c r="D49882" s="31">
        <v>-172.08699999999999</v>
      </c>
      <c r="E49882" s="28">
        <v>830.14</v>
      </c>
    </row>
    <row r="49883" spans="4:5" x14ac:dyDescent="0.25">
      <c r="D49883" s="31">
        <v>-172.071</v>
      </c>
      <c r="E49883" s="28">
        <v>830.17499999999995</v>
      </c>
    </row>
    <row r="49884" spans="4:5" x14ac:dyDescent="0.25">
      <c r="D49884" s="31">
        <v>-172.05500000000001</v>
      </c>
      <c r="E49884" s="28">
        <v>830.21</v>
      </c>
    </row>
    <row r="49885" spans="4:5" x14ac:dyDescent="0.25">
      <c r="D49885" s="31">
        <v>-172.03899999999999</v>
      </c>
      <c r="E49885" s="28">
        <v>830.245</v>
      </c>
    </row>
    <row r="49886" spans="4:5" x14ac:dyDescent="0.25">
      <c r="D49886" s="31">
        <v>-172.023</v>
      </c>
      <c r="E49886" s="28">
        <v>830.279</v>
      </c>
    </row>
    <row r="49887" spans="4:5" x14ac:dyDescent="0.25">
      <c r="D49887" s="31">
        <v>-172.00700000000001</v>
      </c>
      <c r="E49887" s="28">
        <v>830.31399999999996</v>
      </c>
    </row>
    <row r="49888" spans="4:5" x14ac:dyDescent="0.25">
      <c r="D49888" s="31">
        <v>-171.99100000000001</v>
      </c>
      <c r="E49888" s="28">
        <v>830.34900000000005</v>
      </c>
    </row>
    <row r="49889" spans="4:5" x14ac:dyDescent="0.25">
      <c r="D49889" s="31">
        <v>-171.97499999999999</v>
      </c>
      <c r="E49889" s="28">
        <v>830.38400000000001</v>
      </c>
    </row>
    <row r="49890" spans="4:5" x14ac:dyDescent="0.25">
      <c r="D49890" s="31">
        <v>-171.959</v>
      </c>
      <c r="E49890" s="28">
        <v>830.41800000000001</v>
      </c>
    </row>
    <row r="49891" spans="4:5" x14ac:dyDescent="0.25">
      <c r="D49891" s="31">
        <v>-171.94300000000001</v>
      </c>
      <c r="E49891" s="28">
        <v>830.45299999999997</v>
      </c>
    </row>
    <row r="49892" spans="4:5" x14ac:dyDescent="0.25">
      <c r="D49892" s="31">
        <v>-171.92699999999999</v>
      </c>
      <c r="E49892" s="28">
        <v>830.48800000000006</v>
      </c>
    </row>
    <row r="49893" spans="4:5" x14ac:dyDescent="0.25">
      <c r="D49893" s="31">
        <v>-171.911</v>
      </c>
      <c r="E49893" s="28">
        <v>830.52300000000002</v>
      </c>
    </row>
    <row r="49894" spans="4:5" x14ac:dyDescent="0.25">
      <c r="D49894" s="31">
        <v>-171.89500000000001</v>
      </c>
      <c r="E49894" s="28">
        <v>830.55700000000002</v>
      </c>
    </row>
    <row r="49895" spans="4:5" x14ac:dyDescent="0.25">
      <c r="D49895" s="31">
        <v>-171.87899999999999</v>
      </c>
      <c r="E49895" s="28">
        <v>830.59199999999998</v>
      </c>
    </row>
    <row r="49896" spans="4:5" x14ac:dyDescent="0.25">
      <c r="D49896" s="31">
        <v>-171.863</v>
      </c>
      <c r="E49896" s="28">
        <v>830.62699999999995</v>
      </c>
    </row>
    <row r="49897" spans="4:5" x14ac:dyDescent="0.25">
      <c r="D49897" s="31">
        <v>-171.84700000000001</v>
      </c>
      <c r="E49897" s="28">
        <v>830.66099999999994</v>
      </c>
    </row>
    <row r="49898" spans="4:5" x14ac:dyDescent="0.25">
      <c r="D49898" s="31">
        <v>-171.83099999999999</v>
      </c>
      <c r="E49898" s="28">
        <v>830.69600000000003</v>
      </c>
    </row>
    <row r="49899" spans="4:5" x14ac:dyDescent="0.25">
      <c r="D49899" s="31">
        <v>-171.815</v>
      </c>
      <c r="E49899" s="28">
        <v>830.73</v>
      </c>
    </row>
    <row r="49900" spans="4:5" x14ac:dyDescent="0.25">
      <c r="D49900" s="31">
        <v>-171.79900000000001</v>
      </c>
      <c r="E49900" s="28">
        <v>830.76499999999999</v>
      </c>
    </row>
    <row r="49901" spans="4:5" x14ac:dyDescent="0.25">
      <c r="D49901" s="31">
        <v>-171.78299999999999</v>
      </c>
      <c r="E49901" s="28">
        <v>830.79899999999998</v>
      </c>
    </row>
    <row r="49902" spans="4:5" x14ac:dyDescent="0.25">
      <c r="D49902" s="31">
        <v>-171.767</v>
      </c>
      <c r="E49902" s="28">
        <v>830.83399999999995</v>
      </c>
    </row>
    <row r="49903" spans="4:5" x14ac:dyDescent="0.25">
      <c r="D49903" s="31">
        <v>-171.751</v>
      </c>
      <c r="E49903" s="28">
        <v>830.86900000000003</v>
      </c>
    </row>
    <row r="49904" spans="4:5" x14ac:dyDescent="0.25">
      <c r="D49904" s="31">
        <v>-171.73500000000001</v>
      </c>
      <c r="E49904" s="28">
        <v>830.90300000000002</v>
      </c>
    </row>
    <row r="49905" spans="4:5" x14ac:dyDescent="0.25">
      <c r="D49905" s="31">
        <v>-171.71899999999999</v>
      </c>
      <c r="E49905" s="28">
        <v>830.93700000000001</v>
      </c>
    </row>
    <row r="49906" spans="4:5" x14ac:dyDescent="0.25">
      <c r="D49906" s="31">
        <v>-171.703</v>
      </c>
      <c r="E49906" s="28">
        <v>830.97199999999998</v>
      </c>
    </row>
    <row r="49907" spans="4:5" x14ac:dyDescent="0.25">
      <c r="D49907" s="31">
        <v>-171.68700000000001</v>
      </c>
      <c r="E49907" s="28">
        <v>831.00599999999997</v>
      </c>
    </row>
    <row r="49908" spans="4:5" x14ac:dyDescent="0.25">
      <c r="D49908" s="31">
        <v>-171.67099999999999</v>
      </c>
      <c r="E49908" s="28">
        <v>831.04100000000005</v>
      </c>
    </row>
    <row r="49909" spans="4:5" x14ac:dyDescent="0.25">
      <c r="D49909" s="31">
        <v>-171.655</v>
      </c>
      <c r="E49909" s="28">
        <v>831.07500000000005</v>
      </c>
    </row>
    <row r="49910" spans="4:5" x14ac:dyDescent="0.25">
      <c r="D49910" s="31">
        <v>-171.63900000000001</v>
      </c>
      <c r="E49910" s="28">
        <v>831.10900000000004</v>
      </c>
    </row>
    <row r="49911" spans="4:5" x14ac:dyDescent="0.25">
      <c r="D49911" s="31">
        <v>-171.62299999999999</v>
      </c>
      <c r="E49911" s="28">
        <v>831.14300000000003</v>
      </c>
    </row>
    <row r="49912" spans="4:5" x14ac:dyDescent="0.25">
      <c r="D49912" s="31">
        <v>-171.607</v>
      </c>
      <c r="E49912" s="28">
        <v>831.178</v>
      </c>
    </row>
    <row r="49913" spans="4:5" x14ac:dyDescent="0.25">
      <c r="D49913" s="31">
        <v>-171.59100000000001</v>
      </c>
      <c r="E49913" s="28">
        <v>831.21199999999999</v>
      </c>
    </row>
    <row r="49914" spans="4:5" x14ac:dyDescent="0.25">
      <c r="D49914" s="31">
        <v>-171.57499999999999</v>
      </c>
      <c r="E49914" s="28">
        <v>831.24599999999998</v>
      </c>
    </row>
    <row r="49915" spans="4:5" x14ac:dyDescent="0.25">
      <c r="D49915" s="31">
        <v>-171.559</v>
      </c>
      <c r="E49915" s="28">
        <v>831.28</v>
      </c>
    </row>
    <row r="49916" spans="4:5" x14ac:dyDescent="0.25">
      <c r="D49916" s="31">
        <v>-171.54300000000001</v>
      </c>
      <c r="E49916" s="28">
        <v>831.31500000000005</v>
      </c>
    </row>
    <row r="49917" spans="4:5" x14ac:dyDescent="0.25">
      <c r="D49917" s="31">
        <v>-171.52699999999999</v>
      </c>
      <c r="E49917" s="28">
        <v>831.34900000000005</v>
      </c>
    </row>
    <row r="49918" spans="4:5" x14ac:dyDescent="0.25">
      <c r="D49918" s="31">
        <v>-171.511</v>
      </c>
      <c r="E49918" s="28">
        <v>831.38300000000004</v>
      </c>
    </row>
    <row r="49919" spans="4:5" x14ac:dyDescent="0.25">
      <c r="D49919" s="31">
        <v>-171.495</v>
      </c>
      <c r="E49919" s="28">
        <v>831.41700000000003</v>
      </c>
    </row>
    <row r="49920" spans="4:5" x14ac:dyDescent="0.25">
      <c r="D49920" s="31">
        <v>-171.47900000000001</v>
      </c>
      <c r="E49920" s="28">
        <v>831.45100000000002</v>
      </c>
    </row>
    <row r="49921" spans="4:5" x14ac:dyDescent="0.25">
      <c r="D49921" s="31">
        <v>-171.46299999999999</v>
      </c>
      <c r="E49921" s="28">
        <v>831.48500000000001</v>
      </c>
    </row>
    <row r="49922" spans="4:5" x14ac:dyDescent="0.25">
      <c r="D49922" s="31">
        <v>-171.447</v>
      </c>
      <c r="E49922" s="28">
        <v>831.51900000000001</v>
      </c>
    </row>
    <row r="49923" spans="4:5" x14ac:dyDescent="0.25">
      <c r="D49923" s="31">
        <v>-171.43100000000001</v>
      </c>
      <c r="E49923" s="28">
        <v>831.553</v>
      </c>
    </row>
    <row r="49924" spans="4:5" x14ac:dyDescent="0.25">
      <c r="D49924" s="31">
        <v>-171.41499999999999</v>
      </c>
      <c r="E49924" s="28">
        <v>831.58699999999999</v>
      </c>
    </row>
    <row r="49925" spans="4:5" x14ac:dyDescent="0.25">
      <c r="D49925" s="31">
        <v>-171.399</v>
      </c>
      <c r="E49925" s="28">
        <v>831.62099999999998</v>
      </c>
    </row>
    <row r="49926" spans="4:5" x14ac:dyDescent="0.25">
      <c r="D49926" s="31">
        <v>-171.38300000000001</v>
      </c>
      <c r="E49926" s="28">
        <v>831.65499999999997</v>
      </c>
    </row>
    <row r="49927" spans="4:5" x14ac:dyDescent="0.25">
      <c r="D49927" s="31">
        <v>-171.36699999999999</v>
      </c>
      <c r="E49927" s="28">
        <v>831.68899999999996</v>
      </c>
    </row>
    <row r="49928" spans="4:5" x14ac:dyDescent="0.25">
      <c r="D49928" s="31">
        <v>-171.351</v>
      </c>
      <c r="E49928" s="28">
        <v>831.72299999999996</v>
      </c>
    </row>
    <row r="49929" spans="4:5" x14ac:dyDescent="0.25">
      <c r="D49929" s="31">
        <v>-171.33500000000001</v>
      </c>
      <c r="E49929" s="28">
        <v>831.75699999999995</v>
      </c>
    </row>
    <row r="49930" spans="4:5" x14ac:dyDescent="0.25">
      <c r="D49930" s="31">
        <v>-171.31899999999999</v>
      </c>
      <c r="E49930" s="28">
        <v>831.79</v>
      </c>
    </row>
    <row r="49931" spans="4:5" x14ac:dyDescent="0.25">
      <c r="D49931" s="31">
        <v>-171.303</v>
      </c>
      <c r="E49931" s="28">
        <v>831.82399999999996</v>
      </c>
    </row>
    <row r="49932" spans="4:5" x14ac:dyDescent="0.25">
      <c r="D49932" s="31">
        <v>-171.28700000000001</v>
      </c>
      <c r="E49932" s="28">
        <v>831.85799999999995</v>
      </c>
    </row>
    <row r="49933" spans="4:5" x14ac:dyDescent="0.25">
      <c r="D49933" s="31">
        <v>-171.27099999999999</v>
      </c>
      <c r="E49933" s="28">
        <v>831.89200000000005</v>
      </c>
    </row>
    <row r="49934" spans="4:5" x14ac:dyDescent="0.25">
      <c r="D49934" s="31">
        <v>-171.255</v>
      </c>
      <c r="E49934" s="28">
        <v>831.92499999999995</v>
      </c>
    </row>
    <row r="49935" spans="4:5" x14ac:dyDescent="0.25">
      <c r="D49935" s="31">
        <v>-171.239</v>
      </c>
      <c r="E49935" s="28">
        <v>831.95899999999995</v>
      </c>
    </row>
    <row r="49936" spans="4:5" x14ac:dyDescent="0.25">
      <c r="D49936" s="31">
        <v>-171.22300000000001</v>
      </c>
      <c r="E49936" s="28">
        <v>831.99300000000005</v>
      </c>
    </row>
    <row r="49937" spans="4:5" x14ac:dyDescent="0.25">
      <c r="D49937" s="31">
        <v>-171.20699999999999</v>
      </c>
      <c r="E49937" s="28">
        <v>832.02700000000004</v>
      </c>
    </row>
    <row r="49938" spans="4:5" x14ac:dyDescent="0.25">
      <c r="D49938" s="31">
        <v>-171.191</v>
      </c>
      <c r="E49938" s="28">
        <v>832.06</v>
      </c>
    </row>
    <row r="49939" spans="4:5" x14ac:dyDescent="0.25">
      <c r="D49939" s="31">
        <v>-171.17500000000001</v>
      </c>
      <c r="E49939" s="28">
        <v>832.09400000000005</v>
      </c>
    </row>
    <row r="49940" spans="4:5" x14ac:dyDescent="0.25">
      <c r="D49940" s="31">
        <v>-171.15899999999999</v>
      </c>
      <c r="E49940" s="28">
        <v>832.12800000000004</v>
      </c>
    </row>
    <row r="49941" spans="4:5" x14ac:dyDescent="0.25">
      <c r="D49941" s="31">
        <v>-171.143</v>
      </c>
      <c r="E49941" s="28">
        <v>832.16099999999994</v>
      </c>
    </row>
    <row r="49942" spans="4:5" x14ac:dyDescent="0.25">
      <c r="D49942" s="31">
        <v>-171.12700000000001</v>
      </c>
      <c r="E49942" s="28">
        <v>832.19500000000005</v>
      </c>
    </row>
    <row r="49943" spans="4:5" x14ac:dyDescent="0.25">
      <c r="D49943" s="31">
        <v>-171.11099999999999</v>
      </c>
      <c r="E49943" s="28">
        <v>832.22799999999995</v>
      </c>
    </row>
    <row r="49944" spans="4:5" x14ac:dyDescent="0.25">
      <c r="D49944" s="31">
        <v>-171.095</v>
      </c>
      <c r="E49944" s="28">
        <v>832.26199999999994</v>
      </c>
    </row>
    <row r="49945" spans="4:5" x14ac:dyDescent="0.25">
      <c r="D49945" s="31">
        <v>-171.07900000000001</v>
      </c>
      <c r="E49945" s="28">
        <v>832.29499999999996</v>
      </c>
    </row>
    <row r="49946" spans="4:5" x14ac:dyDescent="0.25">
      <c r="D49946" s="31">
        <v>-171.06299999999999</v>
      </c>
      <c r="E49946" s="28">
        <v>832.32899999999995</v>
      </c>
    </row>
    <row r="49947" spans="4:5" x14ac:dyDescent="0.25">
      <c r="D49947" s="31">
        <v>-171.047</v>
      </c>
      <c r="E49947" s="28">
        <v>832.36199999999997</v>
      </c>
    </row>
    <row r="49948" spans="4:5" x14ac:dyDescent="0.25">
      <c r="D49948" s="31">
        <v>-171.03100000000001</v>
      </c>
      <c r="E49948" s="28">
        <v>832.39499999999998</v>
      </c>
    </row>
    <row r="49949" spans="4:5" x14ac:dyDescent="0.25">
      <c r="D49949" s="31">
        <v>-171.01499999999999</v>
      </c>
      <c r="E49949" s="28">
        <v>832.42899999999997</v>
      </c>
    </row>
    <row r="49950" spans="4:5" x14ac:dyDescent="0.25">
      <c r="D49950" s="31">
        <v>-170.999</v>
      </c>
      <c r="E49950" s="28">
        <v>832.46199999999999</v>
      </c>
    </row>
    <row r="49951" spans="4:5" x14ac:dyDescent="0.25">
      <c r="D49951" s="31">
        <v>-170.983</v>
      </c>
      <c r="E49951" s="28">
        <v>832.49599999999998</v>
      </c>
    </row>
    <row r="49952" spans="4:5" x14ac:dyDescent="0.25">
      <c r="D49952" s="31">
        <v>-170.96700000000001</v>
      </c>
      <c r="E49952" s="28">
        <v>832.529</v>
      </c>
    </row>
    <row r="49953" spans="4:5" x14ac:dyDescent="0.25">
      <c r="D49953" s="31">
        <v>-170.95099999999999</v>
      </c>
      <c r="E49953" s="28">
        <v>832.56200000000001</v>
      </c>
    </row>
    <row r="49954" spans="4:5" x14ac:dyDescent="0.25">
      <c r="D49954" s="31">
        <v>-170.935</v>
      </c>
      <c r="E49954" s="28">
        <v>832.59500000000003</v>
      </c>
    </row>
    <row r="49955" spans="4:5" x14ac:dyDescent="0.25">
      <c r="D49955" s="31">
        <v>-170.91900000000001</v>
      </c>
      <c r="E49955" s="28">
        <v>832.62900000000002</v>
      </c>
    </row>
    <row r="49956" spans="4:5" x14ac:dyDescent="0.25">
      <c r="D49956" s="31">
        <v>-170.90299999999999</v>
      </c>
      <c r="E49956" s="28">
        <v>832.66200000000003</v>
      </c>
    </row>
    <row r="49957" spans="4:5" x14ac:dyDescent="0.25">
      <c r="D49957" s="31">
        <v>-170.887</v>
      </c>
      <c r="E49957" s="28">
        <v>832.69500000000005</v>
      </c>
    </row>
    <row r="49958" spans="4:5" x14ac:dyDescent="0.25">
      <c r="D49958" s="31">
        <v>-170.87100000000001</v>
      </c>
      <c r="E49958" s="28">
        <v>832.72799999999995</v>
      </c>
    </row>
    <row r="49959" spans="4:5" x14ac:dyDescent="0.25">
      <c r="D49959" s="31">
        <v>-170.85499999999999</v>
      </c>
      <c r="E49959" s="28">
        <v>832.76099999999997</v>
      </c>
    </row>
    <row r="49960" spans="4:5" x14ac:dyDescent="0.25">
      <c r="D49960" s="31">
        <v>-170.839</v>
      </c>
      <c r="E49960" s="28">
        <v>832.79399999999998</v>
      </c>
    </row>
    <row r="49961" spans="4:5" x14ac:dyDescent="0.25">
      <c r="D49961" s="31">
        <v>-170.82300000000001</v>
      </c>
      <c r="E49961" s="28">
        <v>832.82799999999997</v>
      </c>
    </row>
    <row r="49962" spans="4:5" x14ac:dyDescent="0.25">
      <c r="D49962" s="31">
        <v>-170.80699999999999</v>
      </c>
      <c r="E49962" s="28">
        <v>832.86099999999999</v>
      </c>
    </row>
    <row r="49963" spans="4:5" x14ac:dyDescent="0.25">
      <c r="D49963" s="31">
        <v>-170.792</v>
      </c>
      <c r="E49963" s="28">
        <v>832.89400000000001</v>
      </c>
    </row>
    <row r="49964" spans="4:5" x14ac:dyDescent="0.25">
      <c r="D49964" s="31">
        <v>-170.77600000000001</v>
      </c>
      <c r="E49964" s="28">
        <v>832.92700000000002</v>
      </c>
    </row>
    <row r="49965" spans="4:5" x14ac:dyDescent="0.25">
      <c r="D49965" s="31">
        <v>-170.76</v>
      </c>
      <c r="E49965" s="28">
        <v>832.96</v>
      </c>
    </row>
    <row r="49966" spans="4:5" x14ac:dyDescent="0.25">
      <c r="D49966" s="31">
        <v>-170.744</v>
      </c>
      <c r="E49966" s="28">
        <v>832.99300000000005</v>
      </c>
    </row>
    <row r="49967" spans="4:5" x14ac:dyDescent="0.25">
      <c r="D49967" s="31">
        <v>-170.72800000000001</v>
      </c>
      <c r="E49967" s="28">
        <v>833.02599999999995</v>
      </c>
    </row>
    <row r="49968" spans="4:5" x14ac:dyDescent="0.25">
      <c r="D49968" s="31">
        <v>-170.71199999999999</v>
      </c>
      <c r="E49968" s="28">
        <v>833.05799999999999</v>
      </c>
    </row>
    <row r="49969" spans="4:5" x14ac:dyDescent="0.25">
      <c r="D49969" s="31">
        <v>-170.696</v>
      </c>
      <c r="E49969" s="28">
        <v>833.09199999999998</v>
      </c>
    </row>
    <row r="49970" spans="4:5" x14ac:dyDescent="0.25">
      <c r="D49970" s="31">
        <v>-170.68</v>
      </c>
      <c r="E49970" s="28">
        <v>833.12400000000002</v>
      </c>
    </row>
    <row r="49971" spans="4:5" x14ac:dyDescent="0.25">
      <c r="D49971" s="31">
        <v>-170.66399999999999</v>
      </c>
      <c r="E49971" s="28">
        <v>833.15700000000004</v>
      </c>
    </row>
    <row r="49972" spans="4:5" x14ac:dyDescent="0.25">
      <c r="D49972" s="31">
        <v>-170.648</v>
      </c>
      <c r="E49972" s="28">
        <v>833.19</v>
      </c>
    </row>
    <row r="49973" spans="4:5" x14ac:dyDescent="0.25">
      <c r="D49973" s="31">
        <v>-170.63200000000001</v>
      </c>
      <c r="E49973" s="28">
        <v>833.22299999999996</v>
      </c>
    </row>
    <row r="49974" spans="4:5" x14ac:dyDescent="0.25">
      <c r="D49974" s="31">
        <v>-170.61600000000001</v>
      </c>
      <c r="E49974" s="28">
        <v>833.25599999999997</v>
      </c>
    </row>
    <row r="49975" spans="4:5" x14ac:dyDescent="0.25">
      <c r="D49975" s="31">
        <v>-170.6</v>
      </c>
      <c r="E49975" s="28">
        <v>833.28899999999999</v>
      </c>
    </row>
    <row r="49976" spans="4:5" x14ac:dyDescent="0.25">
      <c r="D49976" s="31">
        <v>-170.584</v>
      </c>
      <c r="E49976" s="28">
        <v>833.32100000000003</v>
      </c>
    </row>
    <row r="49977" spans="4:5" x14ac:dyDescent="0.25">
      <c r="D49977" s="31">
        <v>-170.56800000000001</v>
      </c>
      <c r="E49977" s="28">
        <v>833.35400000000004</v>
      </c>
    </row>
    <row r="49978" spans="4:5" x14ac:dyDescent="0.25">
      <c r="D49978" s="31">
        <v>-170.55199999999999</v>
      </c>
      <c r="E49978" s="28">
        <v>833.38699999999994</v>
      </c>
    </row>
    <row r="49979" spans="4:5" x14ac:dyDescent="0.25">
      <c r="D49979" s="31">
        <v>-170.536</v>
      </c>
      <c r="E49979" s="28">
        <v>833.41899999999998</v>
      </c>
    </row>
    <row r="49980" spans="4:5" x14ac:dyDescent="0.25">
      <c r="D49980" s="31">
        <v>-170.52</v>
      </c>
      <c r="E49980" s="28">
        <v>833.452</v>
      </c>
    </row>
    <row r="49981" spans="4:5" x14ac:dyDescent="0.25">
      <c r="D49981" s="31">
        <v>-170.50399999999999</v>
      </c>
      <c r="E49981" s="28">
        <v>833.48500000000001</v>
      </c>
    </row>
    <row r="49982" spans="4:5" x14ac:dyDescent="0.25">
      <c r="D49982" s="31">
        <v>-170.488</v>
      </c>
      <c r="E49982" s="28">
        <v>833.51700000000005</v>
      </c>
    </row>
    <row r="49983" spans="4:5" x14ac:dyDescent="0.25">
      <c r="D49983" s="31">
        <v>-170.47200000000001</v>
      </c>
      <c r="E49983" s="28">
        <v>833.55</v>
      </c>
    </row>
    <row r="49984" spans="4:5" x14ac:dyDescent="0.25">
      <c r="D49984" s="31">
        <v>-170.45599999999999</v>
      </c>
      <c r="E49984" s="28">
        <v>833.58199999999999</v>
      </c>
    </row>
    <row r="49985" spans="4:5" x14ac:dyDescent="0.25">
      <c r="D49985" s="31">
        <v>-170.44</v>
      </c>
      <c r="E49985" s="28">
        <v>833.61500000000001</v>
      </c>
    </row>
    <row r="49986" spans="4:5" x14ac:dyDescent="0.25">
      <c r="D49986" s="31">
        <v>-170.42400000000001</v>
      </c>
      <c r="E49986" s="28">
        <v>833.64700000000005</v>
      </c>
    </row>
    <row r="49987" spans="4:5" x14ac:dyDescent="0.25">
      <c r="D49987" s="31">
        <v>-170.40799999999999</v>
      </c>
      <c r="E49987" s="28">
        <v>833.68</v>
      </c>
    </row>
    <row r="49988" spans="4:5" x14ac:dyDescent="0.25">
      <c r="D49988" s="31">
        <v>-170.392</v>
      </c>
      <c r="E49988" s="28">
        <v>833.71299999999997</v>
      </c>
    </row>
    <row r="49989" spans="4:5" x14ac:dyDescent="0.25">
      <c r="D49989" s="31">
        <v>-170.376</v>
      </c>
      <c r="E49989" s="28">
        <v>833.745</v>
      </c>
    </row>
    <row r="49990" spans="4:5" x14ac:dyDescent="0.25">
      <c r="D49990" s="31">
        <v>-170.36</v>
      </c>
      <c r="E49990" s="28">
        <v>833.77700000000004</v>
      </c>
    </row>
    <row r="49991" spans="4:5" x14ac:dyDescent="0.25">
      <c r="D49991" s="31">
        <v>-170.34399999999999</v>
      </c>
      <c r="E49991" s="28">
        <v>833.81</v>
      </c>
    </row>
    <row r="49992" spans="4:5" x14ac:dyDescent="0.25">
      <c r="D49992" s="31">
        <v>-170.328</v>
      </c>
      <c r="E49992" s="28">
        <v>833.84199999999998</v>
      </c>
    </row>
    <row r="49993" spans="4:5" x14ac:dyDescent="0.25">
      <c r="D49993" s="31">
        <v>-170.31200000000001</v>
      </c>
      <c r="E49993" s="28">
        <v>833.87400000000002</v>
      </c>
    </row>
    <row r="49994" spans="4:5" x14ac:dyDescent="0.25">
      <c r="D49994" s="31">
        <v>-170.29599999999999</v>
      </c>
      <c r="E49994" s="28">
        <v>833.90700000000004</v>
      </c>
    </row>
    <row r="49995" spans="4:5" x14ac:dyDescent="0.25">
      <c r="D49995" s="31">
        <v>-170.28</v>
      </c>
      <c r="E49995" s="28">
        <v>833.93899999999996</v>
      </c>
    </row>
    <row r="49996" spans="4:5" x14ac:dyDescent="0.25">
      <c r="D49996" s="31">
        <v>-170.26400000000001</v>
      </c>
      <c r="E49996" s="28">
        <v>833.971</v>
      </c>
    </row>
    <row r="49997" spans="4:5" x14ac:dyDescent="0.25">
      <c r="D49997" s="31">
        <v>-170.24799999999999</v>
      </c>
      <c r="E49997" s="28">
        <v>834.00300000000004</v>
      </c>
    </row>
    <row r="49998" spans="4:5" x14ac:dyDescent="0.25">
      <c r="D49998" s="31">
        <v>-170.232</v>
      </c>
      <c r="E49998" s="28">
        <v>834.03599999999994</v>
      </c>
    </row>
    <row r="49999" spans="4:5" x14ac:dyDescent="0.25">
      <c r="D49999" s="31">
        <v>-170.21600000000001</v>
      </c>
      <c r="E49999" s="28">
        <v>834.06799999999998</v>
      </c>
    </row>
    <row r="50000" spans="4:5" x14ac:dyDescent="0.25">
      <c r="D50000" s="31">
        <v>-170.2</v>
      </c>
      <c r="E50000" s="28">
        <v>834.1</v>
      </c>
    </row>
    <row r="50001" spans="4:5" x14ac:dyDescent="0.25">
      <c r="D50001" s="31">
        <v>-170.184</v>
      </c>
      <c r="E50001" s="28">
        <v>834.13199999999995</v>
      </c>
    </row>
    <row r="50002" spans="4:5" x14ac:dyDescent="0.25">
      <c r="D50002" s="31">
        <v>-170.16800000000001</v>
      </c>
      <c r="E50002" s="28">
        <v>834.16399999999999</v>
      </c>
    </row>
    <row r="50003" spans="4:5" x14ac:dyDescent="0.25">
      <c r="D50003" s="31">
        <v>-170.15199999999999</v>
      </c>
      <c r="E50003" s="28">
        <v>834.19600000000003</v>
      </c>
    </row>
    <row r="50004" spans="4:5" x14ac:dyDescent="0.25">
      <c r="D50004" s="31">
        <v>-170.136</v>
      </c>
      <c r="E50004" s="28">
        <v>834.22900000000004</v>
      </c>
    </row>
    <row r="50005" spans="4:5" x14ac:dyDescent="0.25">
      <c r="D50005" s="31">
        <v>-170.12</v>
      </c>
      <c r="E50005" s="28">
        <v>834.26</v>
      </c>
    </row>
    <row r="50006" spans="4:5" x14ac:dyDescent="0.25">
      <c r="D50006" s="31">
        <v>-170.10400000000001</v>
      </c>
      <c r="E50006" s="28">
        <v>834.29200000000003</v>
      </c>
    </row>
    <row r="50007" spans="4:5" x14ac:dyDescent="0.25">
      <c r="D50007" s="31">
        <v>-170.08799999999999</v>
      </c>
      <c r="E50007" s="28">
        <v>834.32500000000005</v>
      </c>
    </row>
    <row r="50008" spans="4:5" x14ac:dyDescent="0.25">
      <c r="D50008" s="31">
        <v>-170</v>
      </c>
      <c r="E50008" s="28">
        <v>834.5</v>
      </c>
    </row>
    <row r="50009" spans="4:5" x14ac:dyDescent="0.25">
      <c r="D50009" s="31">
        <v>-169.98400000000001</v>
      </c>
      <c r="E50009" s="28">
        <v>834.53200000000004</v>
      </c>
    </row>
    <row r="50010" spans="4:5" x14ac:dyDescent="0.25">
      <c r="D50010" s="31">
        <v>-169.96799999999999</v>
      </c>
      <c r="E50010" s="28">
        <v>834.56399999999996</v>
      </c>
    </row>
    <row r="50011" spans="4:5" x14ac:dyDescent="0.25">
      <c r="D50011" s="31">
        <v>-169.952</v>
      </c>
      <c r="E50011" s="28">
        <v>834.59500000000003</v>
      </c>
    </row>
    <row r="50012" spans="4:5" x14ac:dyDescent="0.25">
      <c r="D50012" s="31">
        <v>-169.93600000000001</v>
      </c>
      <c r="E50012" s="28">
        <v>834.62699999999995</v>
      </c>
    </row>
    <row r="50013" spans="4:5" x14ac:dyDescent="0.25">
      <c r="D50013" s="31">
        <v>-169.92</v>
      </c>
      <c r="E50013" s="28">
        <v>834.65899999999999</v>
      </c>
    </row>
    <row r="50014" spans="4:5" x14ac:dyDescent="0.25">
      <c r="D50014" s="31">
        <v>-169.904</v>
      </c>
      <c r="E50014" s="28">
        <v>834.69100000000003</v>
      </c>
    </row>
    <row r="50015" spans="4:5" x14ac:dyDescent="0.25">
      <c r="D50015" s="31">
        <v>-169.88800000000001</v>
      </c>
      <c r="E50015" s="28">
        <v>834.72199999999998</v>
      </c>
    </row>
    <row r="50016" spans="4:5" x14ac:dyDescent="0.25">
      <c r="D50016" s="31">
        <v>-169.87200000000001</v>
      </c>
      <c r="E50016" s="28">
        <v>834.75400000000002</v>
      </c>
    </row>
    <row r="50017" spans="4:5" x14ac:dyDescent="0.25">
      <c r="D50017" s="31">
        <v>-169.85599999999999</v>
      </c>
      <c r="E50017" s="28">
        <v>834.78599999999994</v>
      </c>
    </row>
    <row r="50018" spans="4:5" x14ac:dyDescent="0.25">
      <c r="D50018" s="31">
        <v>-169.84</v>
      </c>
      <c r="E50018" s="28">
        <v>834.81700000000001</v>
      </c>
    </row>
    <row r="50019" spans="4:5" x14ac:dyDescent="0.25">
      <c r="D50019" s="31">
        <v>-169.82400000000001</v>
      </c>
      <c r="E50019" s="28">
        <v>834.84900000000005</v>
      </c>
    </row>
    <row r="50020" spans="4:5" x14ac:dyDescent="0.25">
      <c r="D50020" s="31">
        <v>-169.80799999999999</v>
      </c>
      <c r="E50020" s="28">
        <v>834.88099999999997</v>
      </c>
    </row>
    <row r="50021" spans="4:5" x14ac:dyDescent="0.25">
      <c r="D50021" s="31">
        <v>-169.792</v>
      </c>
      <c r="E50021" s="28">
        <v>834.91200000000003</v>
      </c>
    </row>
    <row r="50022" spans="4:5" x14ac:dyDescent="0.25">
      <c r="D50022" s="31">
        <v>-169.77600000000001</v>
      </c>
      <c r="E50022" s="28">
        <v>834.94399999999996</v>
      </c>
    </row>
    <row r="50023" spans="4:5" x14ac:dyDescent="0.25">
      <c r="D50023" s="31">
        <v>-169.76</v>
      </c>
      <c r="E50023" s="28">
        <v>834.97500000000002</v>
      </c>
    </row>
    <row r="50024" spans="4:5" x14ac:dyDescent="0.25">
      <c r="D50024" s="31">
        <v>-169.744</v>
      </c>
      <c r="E50024" s="28">
        <v>835.00699999999995</v>
      </c>
    </row>
    <row r="50025" spans="4:5" x14ac:dyDescent="0.25">
      <c r="D50025" s="31">
        <v>-169.72800000000001</v>
      </c>
      <c r="E50025" s="28">
        <v>835.03800000000001</v>
      </c>
    </row>
    <row r="50026" spans="4:5" x14ac:dyDescent="0.25">
      <c r="D50026" s="31">
        <v>-169.71199999999999</v>
      </c>
      <c r="E50026" s="28">
        <v>835.07</v>
      </c>
    </row>
    <row r="50027" spans="4:5" x14ac:dyDescent="0.25">
      <c r="D50027" s="31">
        <v>-169.696</v>
      </c>
      <c r="E50027" s="28">
        <v>835.101</v>
      </c>
    </row>
    <row r="50028" spans="4:5" x14ac:dyDescent="0.25">
      <c r="D50028" s="31">
        <v>-169.68</v>
      </c>
      <c r="E50028" s="28">
        <v>835.13199999999995</v>
      </c>
    </row>
    <row r="50029" spans="4:5" x14ac:dyDescent="0.25">
      <c r="D50029" s="31">
        <v>-169.66399999999999</v>
      </c>
      <c r="E50029" s="28">
        <v>835.16399999999999</v>
      </c>
    </row>
    <row r="50030" spans="4:5" x14ac:dyDescent="0.25">
      <c r="D50030" s="31">
        <v>-169.648</v>
      </c>
      <c r="E50030" s="28">
        <v>835.19500000000005</v>
      </c>
    </row>
    <row r="50031" spans="4:5" x14ac:dyDescent="0.25">
      <c r="D50031" s="31">
        <v>-169.63200000000001</v>
      </c>
      <c r="E50031" s="28">
        <v>835.226</v>
      </c>
    </row>
    <row r="50032" spans="4:5" x14ac:dyDescent="0.25">
      <c r="D50032" s="31">
        <v>-169.61600000000001</v>
      </c>
      <c r="E50032" s="28">
        <v>835.25800000000004</v>
      </c>
    </row>
    <row r="50033" spans="4:5" x14ac:dyDescent="0.25">
      <c r="D50033" s="31">
        <v>-169.6</v>
      </c>
      <c r="E50033" s="28">
        <v>835.28899999999999</v>
      </c>
    </row>
    <row r="50034" spans="4:5" x14ac:dyDescent="0.25">
      <c r="D50034" s="31">
        <v>-169.584</v>
      </c>
      <c r="E50034" s="28">
        <v>835.32</v>
      </c>
    </row>
    <row r="50035" spans="4:5" x14ac:dyDescent="0.25">
      <c r="D50035" s="31">
        <v>-169.56800000000001</v>
      </c>
      <c r="E50035" s="28">
        <v>835.351</v>
      </c>
    </row>
    <row r="50036" spans="4:5" x14ac:dyDescent="0.25">
      <c r="D50036" s="31">
        <v>-169.55199999999999</v>
      </c>
      <c r="E50036" s="28">
        <v>835.38300000000004</v>
      </c>
    </row>
    <row r="50037" spans="4:5" x14ac:dyDescent="0.25">
      <c r="D50037" s="31">
        <v>-169.536</v>
      </c>
      <c r="E50037" s="28">
        <v>835.41399999999999</v>
      </c>
    </row>
    <row r="50038" spans="4:5" x14ac:dyDescent="0.25">
      <c r="D50038" s="31">
        <v>-169.52</v>
      </c>
      <c r="E50038" s="28">
        <v>835.44500000000005</v>
      </c>
    </row>
    <row r="50039" spans="4:5" x14ac:dyDescent="0.25">
      <c r="D50039" s="31">
        <v>-169.50399999999999</v>
      </c>
      <c r="E50039" s="28">
        <v>835.476</v>
      </c>
    </row>
    <row r="50040" spans="4:5" x14ac:dyDescent="0.25">
      <c r="D50040" s="31">
        <v>-169.488</v>
      </c>
      <c r="E50040" s="28">
        <v>835.50699999999995</v>
      </c>
    </row>
    <row r="50041" spans="4:5" x14ac:dyDescent="0.25">
      <c r="D50041" s="31">
        <v>-169.47200000000001</v>
      </c>
      <c r="E50041" s="28">
        <v>835.53800000000001</v>
      </c>
    </row>
    <row r="50042" spans="4:5" x14ac:dyDescent="0.25">
      <c r="D50042" s="31">
        <v>-169.45599999999999</v>
      </c>
      <c r="E50042" s="28">
        <v>835.56899999999996</v>
      </c>
    </row>
    <row r="50043" spans="4:5" x14ac:dyDescent="0.25">
      <c r="D50043" s="31">
        <v>-169.44</v>
      </c>
      <c r="E50043" s="28">
        <v>835.6</v>
      </c>
    </row>
    <row r="50044" spans="4:5" x14ac:dyDescent="0.25">
      <c r="D50044" s="31">
        <v>-169.42400000000001</v>
      </c>
      <c r="E50044" s="28">
        <v>835.63099999999997</v>
      </c>
    </row>
    <row r="50045" spans="4:5" x14ac:dyDescent="0.25">
      <c r="D50045" s="31">
        <v>-169.40799999999999</v>
      </c>
      <c r="E50045" s="28">
        <v>835.66200000000003</v>
      </c>
    </row>
    <row r="50046" spans="4:5" x14ac:dyDescent="0.25">
      <c r="D50046" s="31">
        <v>-169.392</v>
      </c>
      <c r="E50046" s="28">
        <v>835.69299999999998</v>
      </c>
    </row>
    <row r="50047" spans="4:5" x14ac:dyDescent="0.25">
      <c r="D50047" s="31">
        <v>-169.376</v>
      </c>
      <c r="E50047" s="28">
        <v>835.72400000000005</v>
      </c>
    </row>
    <row r="50048" spans="4:5" x14ac:dyDescent="0.25">
      <c r="D50048" s="31">
        <v>-169.36</v>
      </c>
      <c r="E50048" s="28">
        <v>835.755</v>
      </c>
    </row>
    <row r="50049" spans="4:5" x14ac:dyDescent="0.25">
      <c r="D50049" s="31">
        <v>-169.34399999999999</v>
      </c>
      <c r="E50049" s="28">
        <v>835.78599999999994</v>
      </c>
    </row>
    <row r="50050" spans="4:5" x14ac:dyDescent="0.25">
      <c r="D50050" s="31">
        <v>-169.328</v>
      </c>
      <c r="E50050" s="28">
        <v>835.81700000000001</v>
      </c>
    </row>
    <row r="50051" spans="4:5" x14ac:dyDescent="0.25">
      <c r="D50051" s="31">
        <v>-169.31200000000001</v>
      </c>
      <c r="E50051" s="28">
        <v>835.84799999999996</v>
      </c>
    </row>
    <row r="50052" spans="4:5" x14ac:dyDescent="0.25">
      <c r="D50052" s="31">
        <v>-169.29599999999999</v>
      </c>
      <c r="E50052" s="28">
        <v>835.87900000000002</v>
      </c>
    </row>
    <row r="50053" spans="4:5" x14ac:dyDescent="0.25">
      <c r="D50053" s="31">
        <v>-169.28</v>
      </c>
      <c r="E50053" s="28">
        <v>835.90899999999999</v>
      </c>
    </row>
    <row r="50054" spans="4:5" x14ac:dyDescent="0.25">
      <c r="D50054" s="31">
        <v>-169.26400000000001</v>
      </c>
      <c r="E50054" s="28">
        <v>835.94</v>
      </c>
    </row>
    <row r="50055" spans="4:5" x14ac:dyDescent="0.25">
      <c r="D50055" s="31">
        <v>-169.24799999999999</v>
      </c>
      <c r="E50055" s="28">
        <v>835.971</v>
      </c>
    </row>
    <row r="50056" spans="4:5" x14ac:dyDescent="0.25">
      <c r="D50056" s="31">
        <v>-169.232</v>
      </c>
      <c r="E50056" s="28">
        <v>836.00199999999995</v>
      </c>
    </row>
    <row r="50057" spans="4:5" x14ac:dyDescent="0.25">
      <c r="D50057" s="31">
        <v>-169.21600000000001</v>
      </c>
      <c r="E50057" s="28">
        <v>836.03200000000004</v>
      </c>
    </row>
    <row r="50058" spans="4:5" x14ac:dyDescent="0.25">
      <c r="D50058" s="31">
        <v>-169.2</v>
      </c>
      <c r="E50058" s="28">
        <v>836.06299999999999</v>
      </c>
    </row>
    <row r="50059" spans="4:5" x14ac:dyDescent="0.25">
      <c r="D50059" s="31">
        <v>-169.184</v>
      </c>
      <c r="E50059" s="28">
        <v>836.09400000000005</v>
      </c>
    </row>
    <row r="50060" spans="4:5" x14ac:dyDescent="0.25">
      <c r="D50060" s="31">
        <v>-169.16800000000001</v>
      </c>
      <c r="E50060" s="28">
        <v>836.12400000000002</v>
      </c>
    </row>
    <row r="50061" spans="4:5" x14ac:dyDescent="0.25">
      <c r="D50061" s="31">
        <v>-169.15199999999999</v>
      </c>
      <c r="E50061" s="28">
        <v>836.15499999999997</v>
      </c>
    </row>
    <row r="50062" spans="4:5" x14ac:dyDescent="0.25">
      <c r="D50062" s="31">
        <v>-169.136</v>
      </c>
      <c r="E50062" s="28">
        <v>836.18499999999995</v>
      </c>
    </row>
    <row r="50063" spans="4:5" x14ac:dyDescent="0.25">
      <c r="D50063" s="31">
        <v>-169.12</v>
      </c>
      <c r="E50063" s="28">
        <v>836.21600000000001</v>
      </c>
    </row>
    <row r="50064" spans="4:5" x14ac:dyDescent="0.25">
      <c r="D50064" s="31">
        <v>-169.10400000000001</v>
      </c>
      <c r="E50064" s="28">
        <v>836.24599999999998</v>
      </c>
    </row>
    <row r="50065" spans="4:5" x14ac:dyDescent="0.25">
      <c r="D50065" s="31">
        <v>-169.089</v>
      </c>
      <c r="E50065" s="28">
        <v>836.27700000000004</v>
      </c>
    </row>
    <row r="50066" spans="4:5" x14ac:dyDescent="0.25">
      <c r="D50066" s="31">
        <v>-169.07300000000001</v>
      </c>
      <c r="E50066" s="28">
        <v>836.30700000000002</v>
      </c>
    </row>
    <row r="50067" spans="4:5" x14ac:dyDescent="0.25">
      <c r="D50067" s="31">
        <v>-169.05699999999999</v>
      </c>
      <c r="E50067" s="28">
        <v>836.33799999999997</v>
      </c>
    </row>
    <row r="50068" spans="4:5" x14ac:dyDescent="0.25">
      <c r="D50068" s="31">
        <v>-169.041</v>
      </c>
      <c r="E50068" s="28">
        <v>836.36800000000005</v>
      </c>
    </row>
    <row r="50069" spans="4:5" x14ac:dyDescent="0.25">
      <c r="D50069" s="31">
        <v>-169.02500000000001</v>
      </c>
      <c r="E50069" s="28">
        <v>836.399</v>
      </c>
    </row>
    <row r="50070" spans="4:5" x14ac:dyDescent="0.25">
      <c r="D50070" s="31">
        <v>-169.00899999999999</v>
      </c>
      <c r="E50070" s="28">
        <v>836.42899999999997</v>
      </c>
    </row>
    <row r="50071" spans="4:5" x14ac:dyDescent="0.25">
      <c r="D50071" s="31">
        <v>-168.99299999999999</v>
      </c>
      <c r="E50071" s="28">
        <v>836.45899999999995</v>
      </c>
    </row>
    <row r="50072" spans="4:5" x14ac:dyDescent="0.25">
      <c r="D50072" s="31">
        <v>-168.977</v>
      </c>
      <c r="E50072" s="28">
        <v>836.49</v>
      </c>
    </row>
    <row r="50073" spans="4:5" x14ac:dyDescent="0.25">
      <c r="D50073" s="31">
        <v>-168.96100000000001</v>
      </c>
      <c r="E50073" s="28">
        <v>836.52</v>
      </c>
    </row>
    <row r="50074" spans="4:5" x14ac:dyDescent="0.25">
      <c r="D50074" s="31">
        <v>-168.94499999999999</v>
      </c>
      <c r="E50074" s="28">
        <v>836.55</v>
      </c>
    </row>
    <row r="50075" spans="4:5" x14ac:dyDescent="0.25">
      <c r="D50075" s="31">
        <v>-168.929</v>
      </c>
      <c r="E50075" s="28">
        <v>836.58100000000002</v>
      </c>
    </row>
    <row r="50076" spans="4:5" x14ac:dyDescent="0.25">
      <c r="D50076" s="31">
        <v>-168.91300000000001</v>
      </c>
      <c r="E50076" s="28">
        <v>836.61099999999999</v>
      </c>
    </row>
    <row r="50077" spans="4:5" x14ac:dyDescent="0.25">
      <c r="D50077" s="31">
        <v>-168.89699999999999</v>
      </c>
      <c r="E50077" s="28">
        <v>836.64099999999996</v>
      </c>
    </row>
    <row r="50078" spans="4:5" x14ac:dyDescent="0.25">
      <c r="D50078" s="31">
        <v>-168.881</v>
      </c>
      <c r="E50078" s="28">
        <v>836.67100000000005</v>
      </c>
    </row>
    <row r="50079" spans="4:5" x14ac:dyDescent="0.25">
      <c r="D50079" s="31">
        <v>-168.86500000000001</v>
      </c>
      <c r="E50079" s="28">
        <v>836.70100000000002</v>
      </c>
    </row>
    <row r="50080" spans="4:5" x14ac:dyDescent="0.25">
      <c r="D50080" s="31">
        <v>-168.84899999999999</v>
      </c>
      <c r="E50080" s="28">
        <v>836.73199999999997</v>
      </c>
    </row>
    <row r="50081" spans="4:5" x14ac:dyDescent="0.25">
      <c r="D50081" s="31">
        <v>-168.833</v>
      </c>
      <c r="E50081" s="28">
        <v>836.76199999999994</v>
      </c>
    </row>
    <row r="50082" spans="4:5" x14ac:dyDescent="0.25">
      <c r="D50082" s="31">
        <v>-168.81700000000001</v>
      </c>
      <c r="E50082" s="28">
        <v>836.79200000000003</v>
      </c>
    </row>
    <row r="50083" spans="4:5" x14ac:dyDescent="0.25">
      <c r="D50083" s="31">
        <v>-168.80099999999999</v>
      </c>
      <c r="E50083" s="28">
        <v>836.822</v>
      </c>
    </row>
    <row r="50084" spans="4:5" x14ac:dyDescent="0.25">
      <c r="D50084" s="31">
        <v>-168.785</v>
      </c>
      <c r="E50084" s="28">
        <v>836.85199999999998</v>
      </c>
    </row>
    <row r="50085" spans="4:5" x14ac:dyDescent="0.25">
      <c r="D50085" s="31">
        <v>-168.76900000000001</v>
      </c>
      <c r="E50085" s="28">
        <v>836.88199999999995</v>
      </c>
    </row>
    <row r="50086" spans="4:5" x14ac:dyDescent="0.25">
      <c r="D50086" s="31">
        <v>-168.75299999999999</v>
      </c>
      <c r="E50086" s="28">
        <v>836.91200000000003</v>
      </c>
    </row>
    <row r="50087" spans="4:5" x14ac:dyDescent="0.25">
      <c r="D50087" s="31">
        <v>-168.73699999999999</v>
      </c>
      <c r="E50087" s="28">
        <v>836.94200000000001</v>
      </c>
    </row>
    <row r="50088" spans="4:5" x14ac:dyDescent="0.25">
      <c r="D50088" s="31">
        <v>-168.721</v>
      </c>
      <c r="E50088" s="28">
        <v>836.97199999999998</v>
      </c>
    </row>
    <row r="50089" spans="4:5" x14ac:dyDescent="0.25">
      <c r="D50089" s="31">
        <v>-168.70500000000001</v>
      </c>
      <c r="E50089" s="28">
        <v>837.00199999999995</v>
      </c>
    </row>
    <row r="50090" spans="4:5" x14ac:dyDescent="0.25">
      <c r="D50090" s="31">
        <v>-168.68899999999999</v>
      </c>
      <c r="E50090" s="28">
        <v>837.03200000000004</v>
      </c>
    </row>
    <row r="50091" spans="4:5" x14ac:dyDescent="0.25">
      <c r="D50091" s="31">
        <v>-168.673</v>
      </c>
      <c r="E50091" s="28">
        <v>837.06200000000001</v>
      </c>
    </row>
    <row r="50092" spans="4:5" x14ac:dyDescent="0.25">
      <c r="D50092" s="31">
        <v>-168.65700000000001</v>
      </c>
      <c r="E50092" s="28">
        <v>837.09100000000001</v>
      </c>
    </row>
    <row r="50093" spans="4:5" x14ac:dyDescent="0.25">
      <c r="D50093" s="31">
        <v>-168.64099999999999</v>
      </c>
      <c r="E50093" s="28">
        <v>837.12099999999998</v>
      </c>
    </row>
    <row r="50094" spans="4:5" x14ac:dyDescent="0.25">
      <c r="D50094" s="31">
        <v>-168.625</v>
      </c>
      <c r="E50094" s="28">
        <v>837.15099999999995</v>
      </c>
    </row>
    <row r="50095" spans="4:5" x14ac:dyDescent="0.25">
      <c r="D50095" s="31">
        <v>-168.60900000000001</v>
      </c>
      <c r="E50095" s="28">
        <v>837.18100000000004</v>
      </c>
    </row>
    <row r="50096" spans="4:5" x14ac:dyDescent="0.25">
      <c r="D50096" s="31">
        <v>-168.59299999999999</v>
      </c>
      <c r="E50096" s="28">
        <v>837.21100000000001</v>
      </c>
    </row>
    <row r="50097" spans="4:5" x14ac:dyDescent="0.25">
      <c r="D50097" s="31">
        <v>-168.577</v>
      </c>
      <c r="E50097" s="28">
        <v>837.24</v>
      </c>
    </row>
    <row r="50098" spans="4:5" x14ac:dyDescent="0.25">
      <c r="D50098" s="31">
        <v>-168.56100000000001</v>
      </c>
      <c r="E50098" s="28">
        <v>837.27</v>
      </c>
    </row>
    <row r="50099" spans="4:5" x14ac:dyDescent="0.25">
      <c r="D50099" s="31">
        <v>-168.54499999999999</v>
      </c>
      <c r="E50099" s="28">
        <v>837.3</v>
      </c>
    </row>
    <row r="50100" spans="4:5" x14ac:dyDescent="0.25">
      <c r="D50100" s="31">
        <v>-168.529</v>
      </c>
      <c r="E50100" s="28">
        <v>837.32899999999995</v>
      </c>
    </row>
    <row r="50101" spans="4:5" x14ac:dyDescent="0.25">
      <c r="D50101" s="31">
        <v>-168.51300000000001</v>
      </c>
      <c r="E50101" s="28">
        <v>837.35900000000004</v>
      </c>
    </row>
    <row r="50102" spans="4:5" x14ac:dyDescent="0.25">
      <c r="D50102" s="31">
        <v>-168.49700000000001</v>
      </c>
      <c r="E50102" s="28">
        <v>837.38900000000001</v>
      </c>
    </row>
    <row r="50103" spans="4:5" x14ac:dyDescent="0.25">
      <c r="D50103" s="31">
        <v>-168.48099999999999</v>
      </c>
      <c r="E50103" s="28">
        <v>837.41800000000001</v>
      </c>
    </row>
    <row r="50104" spans="4:5" x14ac:dyDescent="0.25">
      <c r="D50104" s="31">
        <v>-168.465</v>
      </c>
      <c r="E50104" s="28">
        <v>837.44799999999998</v>
      </c>
    </row>
    <row r="50105" spans="4:5" x14ac:dyDescent="0.25">
      <c r="D50105" s="31">
        <v>-168.44900000000001</v>
      </c>
      <c r="E50105" s="28">
        <v>837.47699999999998</v>
      </c>
    </row>
    <row r="50106" spans="4:5" x14ac:dyDescent="0.25">
      <c r="D50106" s="31">
        <v>-168.43299999999999</v>
      </c>
      <c r="E50106" s="28">
        <v>837.50699999999995</v>
      </c>
    </row>
    <row r="50107" spans="4:5" x14ac:dyDescent="0.25">
      <c r="D50107" s="31">
        <v>-168.417</v>
      </c>
      <c r="E50107" s="28">
        <v>837.53599999999994</v>
      </c>
    </row>
    <row r="50108" spans="4:5" x14ac:dyDescent="0.25">
      <c r="D50108" s="31">
        <v>-168.40100000000001</v>
      </c>
      <c r="E50108" s="28">
        <v>837.56600000000003</v>
      </c>
    </row>
    <row r="50109" spans="4:5" x14ac:dyDescent="0.25">
      <c r="D50109" s="31">
        <v>-168.38499999999999</v>
      </c>
      <c r="E50109" s="28">
        <v>837.59500000000003</v>
      </c>
    </row>
    <row r="50110" spans="4:5" x14ac:dyDescent="0.25">
      <c r="D50110" s="31">
        <v>-168.369</v>
      </c>
      <c r="E50110" s="28">
        <v>837.625</v>
      </c>
    </row>
    <row r="50111" spans="4:5" x14ac:dyDescent="0.25">
      <c r="D50111" s="31">
        <v>-168.35300000000001</v>
      </c>
      <c r="E50111" s="28">
        <v>837.654</v>
      </c>
    </row>
    <row r="50112" spans="4:5" x14ac:dyDescent="0.25">
      <c r="D50112" s="31">
        <v>-168.33699999999999</v>
      </c>
      <c r="E50112" s="28">
        <v>837.68399999999997</v>
      </c>
    </row>
    <row r="50113" spans="4:5" x14ac:dyDescent="0.25">
      <c r="D50113" s="31">
        <v>-168.321</v>
      </c>
      <c r="E50113" s="28">
        <v>837.71299999999997</v>
      </c>
    </row>
    <row r="50114" spans="4:5" x14ac:dyDescent="0.25">
      <c r="D50114" s="31">
        <v>-168.30500000000001</v>
      </c>
      <c r="E50114" s="28">
        <v>837.74199999999996</v>
      </c>
    </row>
    <row r="50115" spans="4:5" x14ac:dyDescent="0.25">
      <c r="D50115" s="31">
        <v>-168.28899999999999</v>
      </c>
      <c r="E50115" s="28">
        <v>837.77200000000005</v>
      </c>
    </row>
    <row r="50116" spans="4:5" x14ac:dyDescent="0.25">
      <c r="D50116" s="31">
        <v>-168.273</v>
      </c>
      <c r="E50116" s="28">
        <v>837.80100000000004</v>
      </c>
    </row>
    <row r="50117" spans="4:5" x14ac:dyDescent="0.25">
      <c r="D50117" s="31">
        <v>-168.25700000000001</v>
      </c>
      <c r="E50117" s="28">
        <v>837.83</v>
      </c>
    </row>
    <row r="50118" spans="4:5" x14ac:dyDescent="0.25">
      <c r="D50118" s="31">
        <v>-168.24100000000001</v>
      </c>
      <c r="E50118" s="28">
        <v>837.85900000000004</v>
      </c>
    </row>
    <row r="50119" spans="4:5" x14ac:dyDescent="0.25">
      <c r="D50119" s="31">
        <v>-168.22499999999999</v>
      </c>
      <c r="E50119" s="28">
        <v>837.88900000000001</v>
      </c>
    </row>
    <row r="50120" spans="4:5" x14ac:dyDescent="0.25">
      <c r="D50120" s="31">
        <v>-168.209</v>
      </c>
      <c r="E50120" s="28">
        <v>837.91800000000001</v>
      </c>
    </row>
    <row r="50121" spans="4:5" x14ac:dyDescent="0.25">
      <c r="D50121" s="31">
        <v>-168.19300000000001</v>
      </c>
      <c r="E50121" s="28">
        <v>837.947</v>
      </c>
    </row>
    <row r="50122" spans="4:5" x14ac:dyDescent="0.25">
      <c r="D50122" s="31">
        <v>-168.17699999999999</v>
      </c>
      <c r="E50122" s="28">
        <v>837.976</v>
      </c>
    </row>
    <row r="50123" spans="4:5" x14ac:dyDescent="0.25">
      <c r="D50123" s="31">
        <v>-168.161</v>
      </c>
      <c r="E50123" s="28">
        <v>838.005</v>
      </c>
    </row>
    <row r="50124" spans="4:5" x14ac:dyDescent="0.25">
      <c r="D50124" s="31">
        <v>-168.14500000000001</v>
      </c>
      <c r="E50124" s="28">
        <v>838.03399999999999</v>
      </c>
    </row>
    <row r="50125" spans="4:5" x14ac:dyDescent="0.25">
      <c r="D50125" s="31">
        <v>-168.12899999999999</v>
      </c>
      <c r="E50125" s="28">
        <v>838.06299999999999</v>
      </c>
    </row>
    <row r="50126" spans="4:5" x14ac:dyDescent="0.25">
      <c r="D50126" s="31">
        <v>-168.113</v>
      </c>
      <c r="E50126" s="28">
        <v>838.09199999999998</v>
      </c>
    </row>
    <row r="50127" spans="4:5" x14ac:dyDescent="0.25">
      <c r="D50127" s="31">
        <v>-168.09700000000001</v>
      </c>
      <c r="E50127" s="28">
        <v>838.12099999999998</v>
      </c>
    </row>
    <row r="50128" spans="4:5" x14ac:dyDescent="0.25">
      <c r="D50128" s="31">
        <v>-168.08099999999999</v>
      </c>
      <c r="E50128" s="28">
        <v>838.15</v>
      </c>
    </row>
    <row r="50129" spans="4:5" x14ac:dyDescent="0.25">
      <c r="D50129" s="31">
        <v>-168.065</v>
      </c>
      <c r="E50129" s="28">
        <v>838.17899999999997</v>
      </c>
    </row>
    <row r="50130" spans="4:5" x14ac:dyDescent="0.25">
      <c r="D50130" s="31">
        <v>-168.04900000000001</v>
      </c>
      <c r="E50130" s="28">
        <v>838.20799999999997</v>
      </c>
    </row>
    <row r="50131" spans="4:5" x14ac:dyDescent="0.25">
      <c r="D50131" s="31">
        <v>-168.03299999999999</v>
      </c>
      <c r="E50131" s="28">
        <v>838.23699999999997</v>
      </c>
    </row>
    <row r="50132" spans="4:5" x14ac:dyDescent="0.25">
      <c r="D50132" s="31">
        <v>-168.017</v>
      </c>
      <c r="E50132" s="28">
        <v>838.26599999999996</v>
      </c>
    </row>
    <row r="50133" spans="4:5" x14ac:dyDescent="0.25">
      <c r="D50133" s="31">
        <v>-168.001</v>
      </c>
      <c r="E50133" s="28">
        <v>838.29499999999996</v>
      </c>
    </row>
    <row r="50134" spans="4:5" x14ac:dyDescent="0.25">
      <c r="D50134" s="31">
        <v>-167.98500000000001</v>
      </c>
      <c r="E50134" s="28">
        <v>838.32399999999996</v>
      </c>
    </row>
    <row r="50135" spans="4:5" x14ac:dyDescent="0.25">
      <c r="D50135" s="31">
        <v>-167.96899999999999</v>
      </c>
      <c r="E50135" s="28">
        <v>838.35299999999995</v>
      </c>
    </row>
    <row r="50136" spans="4:5" x14ac:dyDescent="0.25">
      <c r="D50136" s="31">
        <v>-167.953</v>
      </c>
      <c r="E50136" s="28">
        <v>838.38199999999995</v>
      </c>
    </row>
    <row r="50137" spans="4:5" x14ac:dyDescent="0.25">
      <c r="D50137" s="31">
        <v>-167.93700000000001</v>
      </c>
      <c r="E50137" s="28">
        <v>838.41</v>
      </c>
    </row>
    <row r="50138" spans="4:5" x14ac:dyDescent="0.25">
      <c r="D50138" s="31">
        <v>-167.92099999999999</v>
      </c>
      <c r="E50138" s="28">
        <v>838.43899999999996</v>
      </c>
    </row>
    <row r="50139" spans="4:5" x14ac:dyDescent="0.25">
      <c r="D50139" s="31">
        <v>-167.905</v>
      </c>
      <c r="E50139" s="28">
        <v>838.46799999999996</v>
      </c>
    </row>
    <row r="50140" spans="4:5" x14ac:dyDescent="0.25">
      <c r="D50140" s="31">
        <v>-167.88900000000001</v>
      </c>
      <c r="E50140" s="28">
        <v>838.49699999999996</v>
      </c>
    </row>
    <row r="50141" spans="4:5" x14ac:dyDescent="0.25">
      <c r="D50141" s="31">
        <v>-167.87299999999999</v>
      </c>
      <c r="E50141" s="28">
        <v>838.52499999999998</v>
      </c>
    </row>
    <row r="50142" spans="4:5" x14ac:dyDescent="0.25">
      <c r="D50142" s="31">
        <v>-167.857</v>
      </c>
      <c r="E50142" s="28">
        <v>838.55399999999997</v>
      </c>
    </row>
    <row r="50143" spans="4:5" x14ac:dyDescent="0.25">
      <c r="D50143" s="31">
        <v>-167.84100000000001</v>
      </c>
      <c r="E50143" s="28">
        <v>838.58299999999997</v>
      </c>
    </row>
    <row r="50144" spans="4:5" x14ac:dyDescent="0.25">
      <c r="D50144" s="31">
        <v>-167.82499999999999</v>
      </c>
      <c r="E50144" s="28">
        <v>838.61099999999999</v>
      </c>
    </row>
    <row r="50145" spans="4:5" x14ac:dyDescent="0.25">
      <c r="D50145" s="31">
        <v>-167.809</v>
      </c>
      <c r="E50145" s="28">
        <v>838.64</v>
      </c>
    </row>
    <row r="50146" spans="4:5" x14ac:dyDescent="0.25">
      <c r="D50146" s="31">
        <v>-167.79300000000001</v>
      </c>
      <c r="E50146" s="28">
        <v>838.66800000000001</v>
      </c>
    </row>
    <row r="50147" spans="4:5" x14ac:dyDescent="0.25">
      <c r="D50147" s="31">
        <v>-167.77699999999999</v>
      </c>
      <c r="E50147" s="28">
        <v>838.697</v>
      </c>
    </row>
    <row r="50148" spans="4:5" x14ac:dyDescent="0.25">
      <c r="D50148" s="31">
        <v>-167.761</v>
      </c>
      <c r="E50148" s="28">
        <v>838.72500000000002</v>
      </c>
    </row>
    <row r="50149" spans="4:5" x14ac:dyDescent="0.25">
      <c r="D50149" s="31">
        <v>-167.745</v>
      </c>
      <c r="E50149" s="28">
        <v>838.75400000000002</v>
      </c>
    </row>
    <row r="50150" spans="4:5" x14ac:dyDescent="0.25">
      <c r="D50150" s="31">
        <v>-167.72900000000001</v>
      </c>
      <c r="E50150" s="28">
        <v>838.78200000000004</v>
      </c>
    </row>
    <row r="50151" spans="4:5" x14ac:dyDescent="0.25">
      <c r="D50151" s="31">
        <v>-167.71299999999999</v>
      </c>
      <c r="E50151" s="28">
        <v>838.81100000000004</v>
      </c>
    </row>
    <row r="50152" spans="4:5" x14ac:dyDescent="0.25">
      <c r="D50152" s="31">
        <v>-167.697</v>
      </c>
      <c r="E50152" s="28">
        <v>838.83900000000006</v>
      </c>
    </row>
    <row r="50153" spans="4:5" x14ac:dyDescent="0.25">
      <c r="D50153" s="31">
        <v>-167.68100000000001</v>
      </c>
      <c r="E50153" s="28">
        <v>838.86800000000005</v>
      </c>
    </row>
    <row r="50154" spans="4:5" x14ac:dyDescent="0.25">
      <c r="D50154" s="31">
        <v>-167.66499999999999</v>
      </c>
      <c r="E50154" s="28">
        <v>838.89599999999996</v>
      </c>
    </row>
    <row r="50155" spans="4:5" x14ac:dyDescent="0.25">
      <c r="D50155" s="31">
        <v>-167.649</v>
      </c>
      <c r="E50155" s="28">
        <v>838.92399999999998</v>
      </c>
    </row>
    <row r="50156" spans="4:5" x14ac:dyDescent="0.25">
      <c r="D50156" s="31">
        <v>-167.63300000000001</v>
      </c>
      <c r="E50156" s="28">
        <v>838.95299999999997</v>
      </c>
    </row>
    <row r="50157" spans="4:5" x14ac:dyDescent="0.25">
      <c r="D50157" s="31">
        <v>-167.61699999999999</v>
      </c>
      <c r="E50157" s="28">
        <v>838.98099999999999</v>
      </c>
    </row>
    <row r="50158" spans="4:5" x14ac:dyDescent="0.25">
      <c r="D50158" s="31">
        <v>-167.601</v>
      </c>
      <c r="E50158" s="28">
        <v>839.00900000000001</v>
      </c>
    </row>
    <row r="50159" spans="4:5" x14ac:dyDescent="0.25">
      <c r="D50159" s="31">
        <v>-167.58500000000001</v>
      </c>
      <c r="E50159" s="28">
        <v>839.03800000000001</v>
      </c>
    </row>
    <row r="50160" spans="4:5" x14ac:dyDescent="0.25">
      <c r="D50160" s="31">
        <v>-167.56899999999999</v>
      </c>
      <c r="E50160" s="28">
        <v>839.06600000000003</v>
      </c>
    </row>
    <row r="50161" spans="4:5" x14ac:dyDescent="0.25">
      <c r="D50161" s="31">
        <v>-167.553</v>
      </c>
      <c r="E50161" s="28">
        <v>839.09400000000005</v>
      </c>
    </row>
    <row r="50162" spans="4:5" x14ac:dyDescent="0.25">
      <c r="D50162" s="31">
        <v>-167.53700000000001</v>
      </c>
      <c r="E50162" s="28">
        <v>839.12199999999996</v>
      </c>
    </row>
    <row r="50163" spans="4:5" x14ac:dyDescent="0.25">
      <c r="D50163" s="31">
        <v>-167.52099999999999</v>
      </c>
      <c r="E50163" s="28">
        <v>839.15</v>
      </c>
    </row>
    <row r="50164" spans="4:5" x14ac:dyDescent="0.25">
      <c r="D50164" s="31">
        <v>-167.505</v>
      </c>
      <c r="E50164" s="28">
        <v>839.17899999999997</v>
      </c>
    </row>
    <row r="50165" spans="4:5" x14ac:dyDescent="0.25">
      <c r="D50165" s="31">
        <v>-167.489</v>
      </c>
      <c r="E50165" s="28">
        <v>839.20699999999999</v>
      </c>
    </row>
    <row r="50166" spans="4:5" x14ac:dyDescent="0.25">
      <c r="D50166" s="31">
        <v>-167.47300000000001</v>
      </c>
      <c r="E50166" s="28">
        <v>839.23500000000001</v>
      </c>
    </row>
    <row r="50167" spans="4:5" x14ac:dyDescent="0.25">
      <c r="D50167" s="31">
        <v>-167.45699999999999</v>
      </c>
      <c r="E50167" s="28">
        <v>839.26300000000003</v>
      </c>
    </row>
    <row r="50168" spans="4:5" x14ac:dyDescent="0.25">
      <c r="D50168" s="31">
        <v>-167.441</v>
      </c>
      <c r="E50168" s="28">
        <v>839.29100000000005</v>
      </c>
    </row>
    <row r="50169" spans="4:5" x14ac:dyDescent="0.25">
      <c r="D50169" s="31">
        <v>-167.42500000000001</v>
      </c>
      <c r="E50169" s="28">
        <v>839.31899999999996</v>
      </c>
    </row>
    <row r="50170" spans="4:5" x14ac:dyDescent="0.25">
      <c r="D50170" s="31">
        <v>-167.40899999999999</v>
      </c>
      <c r="E50170" s="28">
        <v>839.34699999999998</v>
      </c>
    </row>
    <row r="50171" spans="4:5" x14ac:dyDescent="0.25">
      <c r="D50171" s="31">
        <v>-167.393</v>
      </c>
      <c r="E50171" s="28">
        <v>839.375</v>
      </c>
    </row>
    <row r="50172" spans="4:5" x14ac:dyDescent="0.25">
      <c r="D50172" s="31">
        <v>-167.37700000000001</v>
      </c>
      <c r="E50172" s="28">
        <v>839.40300000000002</v>
      </c>
    </row>
    <row r="50173" spans="4:5" x14ac:dyDescent="0.25">
      <c r="D50173" s="31">
        <v>-167.36099999999999</v>
      </c>
      <c r="E50173" s="28">
        <v>839.43100000000004</v>
      </c>
    </row>
    <row r="50174" spans="4:5" x14ac:dyDescent="0.25">
      <c r="D50174" s="31">
        <v>-167.345</v>
      </c>
      <c r="E50174" s="28">
        <v>839.45899999999995</v>
      </c>
    </row>
    <row r="50175" spans="4:5" x14ac:dyDescent="0.25">
      <c r="D50175" s="31">
        <v>-167.32900000000001</v>
      </c>
      <c r="E50175" s="28">
        <v>839.48699999999997</v>
      </c>
    </row>
    <row r="50176" spans="4:5" x14ac:dyDescent="0.25">
      <c r="D50176" s="31">
        <v>-167.31299999999999</v>
      </c>
      <c r="E50176" s="28">
        <v>839.51499999999999</v>
      </c>
    </row>
    <row r="50177" spans="4:5" x14ac:dyDescent="0.25">
      <c r="D50177" s="31">
        <v>-167.297</v>
      </c>
      <c r="E50177" s="28">
        <v>839.54200000000003</v>
      </c>
    </row>
    <row r="50178" spans="4:5" x14ac:dyDescent="0.25">
      <c r="D50178" s="31">
        <v>-167.28100000000001</v>
      </c>
      <c r="E50178" s="28">
        <v>839.57</v>
      </c>
    </row>
    <row r="50179" spans="4:5" x14ac:dyDescent="0.25">
      <c r="D50179" s="31">
        <v>-167.26599999999999</v>
      </c>
      <c r="E50179" s="28">
        <v>839.59799999999996</v>
      </c>
    </row>
    <row r="50180" spans="4:5" x14ac:dyDescent="0.25">
      <c r="D50180" s="31">
        <v>-167.25</v>
      </c>
      <c r="E50180" s="28">
        <v>839.62599999999998</v>
      </c>
    </row>
    <row r="50181" spans="4:5" x14ac:dyDescent="0.25">
      <c r="D50181" s="31">
        <v>-167.23400000000001</v>
      </c>
      <c r="E50181" s="28">
        <v>839.65300000000002</v>
      </c>
    </row>
    <row r="50182" spans="4:5" x14ac:dyDescent="0.25">
      <c r="D50182" s="31">
        <v>-167.21799999999999</v>
      </c>
      <c r="E50182" s="28">
        <v>839.68100000000004</v>
      </c>
    </row>
    <row r="50183" spans="4:5" x14ac:dyDescent="0.25">
      <c r="D50183" s="31">
        <v>-167.202</v>
      </c>
      <c r="E50183" s="28">
        <v>839.70899999999995</v>
      </c>
    </row>
    <row r="50184" spans="4:5" x14ac:dyDescent="0.25">
      <c r="D50184" s="31">
        <v>-167.18600000000001</v>
      </c>
      <c r="E50184" s="28">
        <v>839.73699999999997</v>
      </c>
    </row>
    <row r="50185" spans="4:5" x14ac:dyDescent="0.25">
      <c r="D50185" s="31">
        <v>-167.17</v>
      </c>
      <c r="E50185" s="28">
        <v>839.76400000000001</v>
      </c>
    </row>
    <row r="50186" spans="4:5" x14ac:dyDescent="0.25">
      <c r="D50186" s="31">
        <v>-167.154</v>
      </c>
      <c r="E50186" s="28">
        <v>839.79200000000003</v>
      </c>
    </row>
    <row r="50187" spans="4:5" x14ac:dyDescent="0.25">
      <c r="D50187" s="31">
        <v>-167.13800000000001</v>
      </c>
      <c r="E50187" s="28">
        <v>839.81899999999996</v>
      </c>
    </row>
    <row r="50188" spans="4:5" x14ac:dyDescent="0.25">
      <c r="D50188" s="31">
        <v>-167.12200000000001</v>
      </c>
      <c r="E50188" s="28">
        <v>839.84699999999998</v>
      </c>
    </row>
    <row r="50189" spans="4:5" x14ac:dyDescent="0.25">
      <c r="D50189" s="31">
        <v>-167.10599999999999</v>
      </c>
      <c r="E50189" s="28">
        <v>839.875</v>
      </c>
    </row>
    <row r="50190" spans="4:5" x14ac:dyDescent="0.25">
      <c r="D50190" s="31">
        <v>-167.09</v>
      </c>
      <c r="E50190" s="28">
        <v>839.90200000000004</v>
      </c>
    </row>
    <row r="50191" spans="4:5" x14ac:dyDescent="0.25">
      <c r="D50191" s="31">
        <v>-167.07400000000001</v>
      </c>
      <c r="E50191" s="28">
        <v>839.93</v>
      </c>
    </row>
    <row r="50192" spans="4:5" x14ac:dyDescent="0.25">
      <c r="D50192" s="31">
        <v>-167.05799999999999</v>
      </c>
      <c r="E50192" s="28">
        <v>839.95699999999999</v>
      </c>
    </row>
    <row r="50193" spans="4:5" x14ac:dyDescent="0.25">
      <c r="D50193" s="31">
        <v>-167.042</v>
      </c>
      <c r="E50193" s="28">
        <v>839.98400000000004</v>
      </c>
    </row>
    <row r="50194" spans="4:5" x14ac:dyDescent="0.25">
      <c r="D50194" s="31">
        <v>-167.02600000000001</v>
      </c>
      <c r="E50194" s="28">
        <v>840.01199999999994</v>
      </c>
    </row>
    <row r="50195" spans="4:5" x14ac:dyDescent="0.25">
      <c r="D50195" s="31">
        <v>-167.01</v>
      </c>
      <c r="E50195" s="28">
        <v>840.03899999999999</v>
      </c>
    </row>
    <row r="50196" spans="4:5" x14ac:dyDescent="0.25">
      <c r="D50196" s="31">
        <v>-166.994</v>
      </c>
      <c r="E50196" s="28">
        <v>840.06700000000001</v>
      </c>
    </row>
    <row r="50197" spans="4:5" x14ac:dyDescent="0.25">
      <c r="D50197" s="31">
        <v>-166.97800000000001</v>
      </c>
      <c r="E50197" s="28">
        <v>840.09400000000005</v>
      </c>
    </row>
    <row r="50198" spans="4:5" x14ac:dyDescent="0.25">
      <c r="D50198" s="31">
        <v>-166.96199999999999</v>
      </c>
      <c r="E50198" s="28">
        <v>840.12099999999998</v>
      </c>
    </row>
    <row r="50199" spans="4:5" x14ac:dyDescent="0.25">
      <c r="D50199" s="31">
        <v>-166.946</v>
      </c>
      <c r="E50199" s="28">
        <v>840.149</v>
      </c>
    </row>
    <row r="50200" spans="4:5" x14ac:dyDescent="0.25">
      <c r="D50200" s="31">
        <v>-166.93</v>
      </c>
      <c r="E50200" s="28">
        <v>840.17600000000004</v>
      </c>
    </row>
    <row r="50201" spans="4:5" x14ac:dyDescent="0.25">
      <c r="D50201" s="31">
        <v>-166.91399999999999</v>
      </c>
      <c r="E50201" s="28">
        <v>840.20299999999997</v>
      </c>
    </row>
    <row r="50202" spans="4:5" x14ac:dyDescent="0.25">
      <c r="D50202" s="31">
        <v>-166.898</v>
      </c>
      <c r="E50202" s="28">
        <v>840.23099999999999</v>
      </c>
    </row>
    <row r="50203" spans="4:5" x14ac:dyDescent="0.25">
      <c r="D50203" s="31">
        <v>-166.88200000000001</v>
      </c>
      <c r="E50203" s="28">
        <v>840.25800000000004</v>
      </c>
    </row>
    <row r="50204" spans="4:5" x14ac:dyDescent="0.25">
      <c r="D50204" s="31">
        <v>-166.86600000000001</v>
      </c>
      <c r="E50204" s="28">
        <v>840.28499999999997</v>
      </c>
    </row>
    <row r="50205" spans="4:5" x14ac:dyDescent="0.25">
      <c r="D50205" s="31">
        <v>-166.85</v>
      </c>
      <c r="E50205" s="28">
        <v>840.31200000000001</v>
      </c>
    </row>
    <row r="50206" spans="4:5" x14ac:dyDescent="0.25">
      <c r="D50206" s="31">
        <v>-166.834</v>
      </c>
      <c r="E50206" s="28">
        <v>840.33900000000006</v>
      </c>
    </row>
    <row r="50207" spans="4:5" x14ac:dyDescent="0.25">
      <c r="D50207" s="31">
        <v>-166.81800000000001</v>
      </c>
      <c r="E50207" s="28">
        <v>840.36599999999999</v>
      </c>
    </row>
    <row r="50208" spans="4:5" x14ac:dyDescent="0.25">
      <c r="D50208" s="31">
        <v>-166.80199999999999</v>
      </c>
      <c r="E50208" s="28">
        <v>840.39400000000001</v>
      </c>
    </row>
    <row r="50209" spans="4:5" x14ac:dyDescent="0.25">
      <c r="D50209" s="31">
        <v>-166.786</v>
      </c>
      <c r="E50209" s="28">
        <v>840.42100000000005</v>
      </c>
    </row>
    <row r="50210" spans="4:5" x14ac:dyDescent="0.25">
      <c r="D50210" s="31">
        <v>-166.77</v>
      </c>
      <c r="E50210" s="28">
        <v>840.44799999999998</v>
      </c>
    </row>
    <row r="50211" spans="4:5" x14ac:dyDescent="0.25">
      <c r="D50211" s="31">
        <v>-166.75399999999999</v>
      </c>
      <c r="E50211" s="28">
        <v>840.47500000000002</v>
      </c>
    </row>
    <row r="50212" spans="4:5" x14ac:dyDescent="0.25">
      <c r="D50212" s="31">
        <v>-166.738</v>
      </c>
      <c r="E50212" s="28">
        <v>840.50199999999995</v>
      </c>
    </row>
    <row r="50213" spans="4:5" x14ac:dyDescent="0.25">
      <c r="D50213" s="31">
        <v>-166.72200000000001</v>
      </c>
      <c r="E50213" s="28">
        <v>840.529</v>
      </c>
    </row>
    <row r="50214" spans="4:5" x14ac:dyDescent="0.25">
      <c r="D50214" s="31">
        <v>-166.70599999999999</v>
      </c>
      <c r="E50214" s="28">
        <v>840.55600000000004</v>
      </c>
    </row>
    <row r="50215" spans="4:5" x14ac:dyDescent="0.25">
      <c r="D50215" s="31">
        <v>-166.69</v>
      </c>
      <c r="E50215" s="28">
        <v>840.58299999999997</v>
      </c>
    </row>
    <row r="50216" spans="4:5" x14ac:dyDescent="0.25">
      <c r="D50216" s="31">
        <v>-166.67400000000001</v>
      </c>
      <c r="E50216" s="28">
        <v>840.61</v>
      </c>
    </row>
    <row r="50217" spans="4:5" x14ac:dyDescent="0.25">
      <c r="D50217" s="31">
        <v>-166.65799999999999</v>
      </c>
      <c r="E50217" s="28">
        <v>840.63599999999997</v>
      </c>
    </row>
    <row r="50218" spans="4:5" x14ac:dyDescent="0.25">
      <c r="D50218" s="31">
        <v>-166.642</v>
      </c>
      <c r="E50218" s="28">
        <v>840.66300000000001</v>
      </c>
    </row>
    <row r="50219" spans="4:5" x14ac:dyDescent="0.25">
      <c r="D50219" s="31">
        <v>-166.626</v>
      </c>
      <c r="E50219" s="28">
        <v>840.69</v>
      </c>
    </row>
    <row r="50220" spans="4:5" x14ac:dyDescent="0.25">
      <c r="D50220" s="31">
        <v>-166.61</v>
      </c>
      <c r="E50220" s="28">
        <v>840.71699999999998</v>
      </c>
    </row>
    <row r="50221" spans="4:5" x14ac:dyDescent="0.25">
      <c r="D50221" s="31">
        <v>-166.59399999999999</v>
      </c>
      <c r="E50221" s="28">
        <v>840.74400000000003</v>
      </c>
    </row>
    <row r="50222" spans="4:5" x14ac:dyDescent="0.25">
      <c r="D50222" s="31">
        <v>-166.578</v>
      </c>
      <c r="E50222" s="28">
        <v>840.77099999999996</v>
      </c>
    </row>
    <row r="50223" spans="4:5" x14ac:dyDescent="0.25">
      <c r="D50223" s="31">
        <v>-166.56200000000001</v>
      </c>
      <c r="E50223" s="28">
        <v>840.79700000000003</v>
      </c>
    </row>
    <row r="50224" spans="4:5" x14ac:dyDescent="0.25">
      <c r="D50224" s="31">
        <v>-166.54599999999999</v>
      </c>
      <c r="E50224" s="28">
        <v>840.82399999999996</v>
      </c>
    </row>
    <row r="50225" spans="4:5" x14ac:dyDescent="0.25">
      <c r="D50225" s="31">
        <v>-166.53</v>
      </c>
      <c r="E50225" s="28">
        <v>840.851</v>
      </c>
    </row>
    <row r="50226" spans="4:5" x14ac:dyDescent="0.25">
      <c r="D50226" s="31">
        <v>-166.51400000000001</v>
      </c>
      <c r="E50226" s="28">
        <v>840.87699999999995</v>
      </c>
    </row>
    <row r="50227" spans="4:5" x14ac:dyDescent="0.25">
      <c r="D50227" s="31">
        <v>-166.49799999999999</v>
      </c>
      <c r="E50227" s="28">
        <v>840.904</v>
      </c>
    </row>
    <row r="50228" spans="4:5" x14ac:dyDescent="0.25">
      <c r="D50228" s="31">
        <v>-166.482</v>
      </c>
      <c r="E50228" s="28">
        <v>840.93100000000004</v>
      </c>
    </row>
    <row r="50229" spans="4:5" x14ac:dyDescent="0.25">
      <c r="D50229" s="31">
        <v>-166.46600000000001</v>
      </c>
      <c r="E50229" s="28">
        <v>840.95699999999999</v>
      </c>
    </row>
    <row r="50230" spans="4:5" x14ac:dyDescent="0.25">
      <c r="D50230" s="31">
        <v>-166.45</v>
      </c>
      <c r="E50230" s="28">
        <v>840.98400000000004</v>
      </c>
    </row>
    <row r="50231" spans="4:5" x14ac:dyDescent="0.25">
      <c r="D50231" s="31">
        <v>-166.434</v>
      </c>
      <c r="E50231" s="28">
        <v>841.01</v>
      </c>
    </row>
    <row r="50232" spans="4:5" x14ac:dyDescent="0.25">
      <c r="D50232" s="31">
        <v>-166.41800000000001</v>
      </c>
      <c r="E50232" s="28">
        <v>841.03700000000003</v>
      </c>
    </row>
    <row r="50233" spans="4:5" x14ac:dyDescent="0.25">
      <c r="D50233" s="31">
        <v>-166.40199999999999</v>
      </c>
      <c r="E50233" s="28">
        <v>841.06399999999996</v>
      </c>
    </row>
    <row r="50234" spans="4:5" x14ac:dyDescent="0.25">
      <c r="D50234" s="31">
        <v>-166.386</v>
      </c>
      <c r="E50234" s="28">
        <v>841.09</v>
      </c>
    </row>
    <row r="50235" spans="4:5" x14ac:dyDescent="0.25">
      <c r="D50235" s="31">
        <v>-166.37</v>
      </c>
      <c r="E50235" s="28">
        <v>841.11599999999999</v>
      </c>
    </row>
    <row r="50236" spans="4:5" x14ac:dyDescent="0.25">
      <c r="D50236" s="31">
        <v>-166.35400000000001</v>
      </c>
      <c r="E50236" s="28">
        <v>841.14300000000003</v>
      </c>
    </row>
    <row r="50237" spans="4:5" x14ac:dyDescent="0.25">
      <c r="D50237" s="31">
        <v>-166.33799999999999</v>
      </c>
      <c r="E50237" s="28">
        <v>841.16899999999998</v>
      </c>
    </row>
    <row r="50238" spans="4:5" x14ac:dyDescent="0.25">
      <c r="D50238" s="31">
        <v>-166.322</v>
      </c>
      <c r="E50238" s="28">
        <v>841.19600000000003</v>
      </c>
    </row>
    <row r="50239" spans="4:5" x14ac:dyDescent="0.25">
      <c r="D50239" s="31">
        <v>-166.30600000000001</v>
      </c>
      <c r="E50239" s="28">
        <v>841.22199999999998</v>
      </c>
    </row>
    <row r="50240" spans="4:5" x14ac:dyDescent="0.25">
      <c r="D50240" s="31">
        <v>-166.29</v>
      </c>
      <c r="E50240" s="28">
        <v>841.24800000000005</v>
      </c>
    </row>
    <row r="50241" spans="4:5" x14ac:dyDescent="0.25">
      <c r="D50241" s="31">
        <v>-166.274</v>
      </c>
      <c r="E50241" s="28">
        <v>841.27499999999998</v>
      </c>
    </row>
    <row r="50242" spans="4:5" x14ac:dyDescent="0.25">
      <c r="D50242" s="31">
        <v>-166.25800000000001</v>
      </c>
      <c r="E50242" s="28">
        <v>841.30100000000004</v>
      </c>
    </row>
    <row r="50243" spans="4:5" x14ac:dyDescent="0.25">
      <c r="D50243" s="31">
        <v>-166.24199999999999</v>
      </c>
      <c r="E50243" s="28">
        <v>841.327</v>
      </c>
    </row>
    <row r="50244" spans="4:5" x14ac:dyDescent="0.25">
      <c r="D50244" s="31">
        <v>-166.226</v>
      </c>
      <c r="E50244" s="28">
        <v>841.35400000000004</v>
      </c>
    </row>
    <row r="50245" spans="4:5" x14ac:dyDescent="0.25">
      <c r="D50245" s="31">
        <v>-166.21</v>
      </c>
      <c r="E50245" s="28">
        <v>841.38</v>
      </c>
    </row>
    <row r="50246" spans="4:5" x14ac:dyDescent="0.25">
      <c r="D50246" s="31">
        <v>-166.19399999999999</v>
      </c>
      <c r="E50246" s="28">
        <v>841.40599999999995</v>
      </c>
    </row>
    <row r="50247" spans="4:5" x14ac:dyDescent="0.25">
      <c r="D50247" s="31">
        <v>-166.178</v>
      </c>
      <c r="E50247" s="28">
        <v>841.43200000000002</v>
      </c>
    </row>
    <row r="50248" spans="4:5" x14ac:dyDescent="0.25">
      <c r="D50248" s="31">
        <v>-166.16200000000001</v>
      </c>
      <c r="E50248" s="28">
        <v>841.45799999999997</v>
      </c>
    </row>
    <row r="50249" spans="4:5" x14ac:dyDescent="0.25">
      <c r="D50249" s="31">
        <v>-166.14599999999999</v>
      </c>
      <c r="E50249" s="28">
        <v>841.48500000000001</v>
      </c>
    </row>
    <row r="50250" spans="4:5" x14ac:dyDescent="0.25">
      <c r="D50250" s="31">
        <v>-166.13</v>
      </c>
      <c r="E50250" s="28">
        <v>841.51099999999997</v>
      </c>
    </row>
    <row r="50251" spans="4:5" x14ac:dyDescent="0.25">
      <c r="D50251" s="31">
        <v>-166.114</v>
      </c>
      <c r="E50251" s="28">
        <v>841.53700000000003</v>
      </c>
    </row>
    <row r="50252" spans="4:5" x14ac:dyDescent="0.25">
      <c r="D50252" s="31">
        <v>-166.09800000000001</v>
      </c>
      <c r="E50252" s="28">
        <v>841.56299999999999</v>
      </c>
    </row>
    <row r="50253" spans="4:5" x14ac:dyDescent="0.25">
      <c r="D50253" s="31">
        <v>-166.08199999999999</v>
      </c>
      <c r="E50253" s="28">
        <v>841.58900000000006</v>
      </c>
    </row>
    <row r="50254" spans="4:5" x14ac:dyDescent="0.25">
      <c r="D50254" s="31">
        <v>-166.066</v>
      </c>
      <c r="E50254" s="28">
        <v>841.61500000000001</v>
      </c>
    </row>
    <row r="50255" spans="4:5" x14ac:dyDescent="0.25">
      <c r="D50255" s="31">
        <v>-166.05</v>
      </c>
      <c r="E50255" s="28">
        <v>841.64099999999996</v>
      </c>
    </row>
    <row r="50256" spans="4:5" x14ac:dyDescent="0.25">
      <c r="D50256" s="31">
        <v>-166.03399999999999</v>
      </c>
      <c r="E50256" s="28">
        <v>841.66700000000003</v>
      </c>
    </row>
    <row r="50257" spans="4:5" x14ac:dyDescent="0.25">
      <c r="D50257" s="31">
        <v>-166.018</v>
      </c>
      <c r="E50257" s="28">
        <v>841.69299999999998</v>
      </c>
    </row>
    <row r="50258" spans="4:5" x14ac:dyDescent="0.25">
      <c r="D50258" s="31">
        <v>-166.00200000000001</v>
      </c>
      <c r="E50258" s="28">
        <v>841.71900000000005</v>
      </c>
    </row>
    <row r="50259" spans="4:5" x14ac:dyDescent="0.25">
      <c r="D50259" s="31">
        <v>-165.98599999999999</v>
      </c>
      <c r="E50259" s="28">
        <v>841.745</v>
      </c>
    </row>
    <row r="50260" spans="4:5" x14ac:dyDescent="0.25">
      <c r="D50260" s="31">
        <v>-165.97</v>
      </c>
      <c r="E50260" s="28">
        <v>841.77099999999996</v>
      </c>
    </row>
    <row r="50261" spans="4:5" x14ac:dyDescent="0.25">
      <c r="D50261" s="31">
        <v>-165.95400000000001</v>
      </c>
      <c r="E50261" s="28">
        <v>841.79600000000005</v>
      </c>
    </row>
    <row r="50262" spans="4:5" x14ac:dyDescent="0.25">
      <c r="D50262" s="31">
        <v>-165.93799999999999</v>
      </c>
      <c r="E50262" s="28">
        <v>841.822</v>
      </c>
    </row>
    <row r="50263" spans="4:5" x14ac:dyDescent="0.25">
      <c r="D50263" s="31">
        <v>-165.922</v>
      </c>
      <c r="E50263" s="28">
        <v>841.84799999999996</v>
      </c>
    </row>
    <row r="50264" spans="4:5" x14ac:dyDescent="0.25">
      <c r="D50264" s="31">
        <v>-165.90600000000001</v>
      </c>
      <c r="E50264" s="28">
        <v>841.87400000000002</v>
      </c>
    </row>
    <row r="50265" spans="4:5" x14ac:dyDescent="0.25">
      <c r="D50265" s="31">
        <v>-165.89</v>
      </c>
      <c r="E50265" s="28">
        <v>841.9</v>
      </c>
    </row>
    <row r="50266" spans="4:5" x14ac:dyDescent="0.25">
      <c r="D50266" s="31">
        <v>-165.874</v>
      </c>
      <c r="E50266" s="28">
        <v>841.92499999999995</v>
      </c>
    </row>
    <row r="50267" spans="4:5" x14ac:dyDescent="0.25">
      <c r="D50267" s="31">
        <v>-165.858</v>
      </c>
      <c r="E50267" s="28">
        <v>841.95100000000002</v>
      </c>
    </row>
    <row r="50268" spans="4:5" x14ac:dyDescent="0.25">
      <c r="D50268" s="31">
        <v>-165.84200000000001</v>
      </c>
      <c r="E50268" s="28">
        <v>841.97699999999998</v>
      </c>
    </row>
    <row r="50269" spans="4:5" x14ac:dyDescent="0.25">
      <c r="D50269" s="31">
        <v>-165.82599999999999</v>
      </c>
      <c r="E50269" s="28">
        <v>842.00199999999995</v>
      </c>
    </row>
    <row r="50270" spans="4:5" x14ac:dyDescent="0.25">
      <c r="D50270" s="31">
        <v>-165.81</v>
      </c>
      <c r="E50270" s="28">
        <v>842.02800000000002</v>
      </c>
    </row>
    <row r="50271" spans="4:5" x14ac:dyDescent="0.25">
      <c r="D50271" s="31">
        <v>-165.79400000000001</v>
      </c>
      <c r="E50271" s="28">
        <v>842.05399999999997</v>
      </c>
    </row>
    <row r="50272" spans="4:5" x14ac:dyDescent="0.25">
      <c r="D50272" s="31">
        <v>-165.77799999999999</v>
      </c>
      <c r="E50272" s="28">
        <v>842.07899999999995</v>
      </c>
    </row>
    <row r="50273" spans="4:5" x14ac:dyDescent="0.25">
      <c r="D50273" s="31">
        <v>-165.762</v>
      </c>
      <c r="E50273" s="28">
        <v>842.10500000000002</v>
      </c>
    </row>
    <row r="50274" spans="4:5" x14ac:dyDescent="0.25">
      <c r="D50274" s="31">
        <v>-165.74600000000001</v>
      </c>
      <c r="E50274" s="28">
        <v>842.13</v>
      </c>
    </row>
    <row r="50275" spans="4:5" x14ac:dyDescent="0.25">
      <c r="D50275" s="31">
        <v>-165.73</v>
      </c>
      <c r="E50275" s="28">
        <v>842.15599999999995</v>
      </c>
    </row>
    <row r="50276" spans="4:5" x14ac:dyDescent="0.25">
      <c r="D50276" s="31">
        <v>-165.714</v>
      </c>
      <c r="E50276" s="28">
        <v>842.18100000000004</v>
      </c>
    </row>
    <row r="50277" spans="4:5" x14ac:dyDescent="0.25">
      <c r="D50277" s="31">
        <v>-165.69800000000001</v>
      </c>
      <c r="E50277" s="28">
        <v>842.20699999999999</v>
      </c>
    </row>
    <row r="50278" spans="4:5" x14ac:dyDescent="0.25">
      <c r="D50278" s="31">
        <v>-165.68199999999999</v>
      </c>
      <c r="E50278" s="28">
        <v>842.23199999999997</v>
      </c>
    </row>
    <row r="50279" spans="4:5" x14ac:dyDescent="0.25">
      <c r="D50279" s="31">
        <v>-165.666</v>
      </c>
      <c r="E50279" s="28">
        <v>842.25800000000004</v>
      </c>
    </row>
    <row r="50280" spans="4:5" x14ac:dyDescent="0.25">
      <c r="D50280" s="31">
        <v>-165.65</v>
      </c>
      <c r="E50280" s="28">
        <v>842.28300000000002</v>
      </c>
    </row>
    <row r="50281" spans="4:5" x14ac:dyDescent="0.25">
      <c r="D50281" s="31">
        <v>-165.63399999999999</v>
      </c>
      <c r="E50281" s="28">
        <v>842.30899999999997</v>
      </c>
    </row>
    <row r="50282" spans="4:5" x14ac:dyDescent="0.25">
      <c r="D50282" s="31">
        <v>-165.61799999999999</v>
      </c>
      <c r="E50282" s="28">
        <v>842.33399999999995</v>
      </c>
    </row>
    <row r="50283" spans="4:5" x14ac:dyDescent="0.25">
      <c r="D50283" s="31">
        <v>-165.602</v>
      </c>
      <c r="E50283" s="28">
        <v>842.35900000000004</v>
      </c>
    </row>
    <row r="50284" spans="4:5" x14ac:dyDescent="0.25">
      <c r="D50284" s="31">
        <v>-165.58600000000001</v>
      </c>
      <c r="E50284" s="28">
        <v>842.38499999999999</v>
      </c>
    </row>
    <row r="50285" spans="4:5" x14ac:dyDescent="0.25">
      <c r="D50285" s="31">
        <v>-165.57</v>
      </c>
      <c r="E50285" s="28">
        <v>842.41</v>
      </c>
    </row>
    <row r="50286" spans="4:5" x14ac:dyDescent="0.25">
      <c r="D50286" s="31">
        <v>-165.554</v>
      </c>
      <c r="E50286" s="28">
        <v>842.43499999999995</v>
      </c>
    </row>
    <row r="50287" spans="4:5" x14ac:dyDescent="0.25">
      <c r="D50287" s="31">
        <v>-165.53800000000001</v>
      </c>
      <c r="E50287" s="28">
        <v>842.46</v>
      </c>
    </row>
    <row r="50288" spans="4:5" x14ac:dyDescent="0.25">
      <c r="D50288" s="31">
        <v>-165.52199999999999</v>
      </c>
      <c r="E50288" s="28">
        <v>842.48599999999999</v>
      </c>
    </row>
    <row r="50289" spans="4:5" x14ac:dyDescent="0.25">
      <c r="D50289" s="31">
        <v>-165.506</v>
      </c>
      <c r="E50289" s="28">
        <v>842.51099999999997</v>
      </c>
    </row>
    <row r="50290" spans="4:5" x14ac:dyDescent="0.25">
      <c r="D50290" s="31">
        <v>-165.49</v>
      </c>
      <c r="E50290" s="28">
        <v>842.53599999999994</v>
      </c>
    </row>
    <row r="50291" spans="4:5" x14ac:dyDescent="0.25">
      <c r="D50291" s="31">
        <v>-165.47399999999999</v>
      </c>
      <c r="E50291" s="28">
        <v>842.56100000000004</v>
      </c>
    </row>
    <row r="50292" spans="4:5" x14ac:dyDescent="0.25">
      <c r="D50292" s="31">
        <v>-165.458</v>
      </c>
      <c r="E50292" s="28">
        <v>842.58600000000001</v>
      </c>
    </row>
    <row r="50293" spans="4:5" x14ac:dyDescent="0.25">
      <c r="D50293" s="31">
        <v>-165.44300000000001</v>
      </c>
      <c r="E50293" s="28">
        <v>842.61099999999999</v>
      </c>
    </row>
    <row r="50294" spans="4:5" x14ac:dyDescent="0.25">
      <c r="D50294" s="31">
        <v>-165.42699999999999</v>
      </c>
      <c r="E50294" s="28">
        <v>842.63699999999994</v>
      </c>
    </row>
    <row r="50295" spans="4:5" x14ac:dyDescent="0.25">
      <c r="D50295" s="31">
        <v>-165.411</v>
      </c>
      <c r="E50295" s="28">
        <v>842.66200000000003</v>
      </c>
    </row>
    <row r="50296" spans="4:5" x14ac:dyDescent="0.25">
      <c r="D50296" s="31">
        <v>-165.39500000000001</v>
      </c>
      <c r="E50296" s="28">
        <v>842.68700000000001</v>
      </c>
    </row>
    <row r="50297" spans="4:5" x14ac:dyDescent="0.25">
      <c r="D50297" s="31">
        <v>-165.37899999999999</v>
      </c>
      <c r="E50297" s="28">
        <v>842.71199999999999</v>
      </c>
    </row>
    <row r="50298" spans="4:5" x14ac:dyDescent="0.25">
      <c r="D50298" s="31">
        <v>-165.363</v>
      </c>
      <c r="E50298" s="28">
        <v>842.73699999999997</v>
      </c>
    </row>
    <row r="50299" spans="4:5" x14ac:dyDescent="0.25">
      <c r="D50299" s="31">
        <v>-165.34700000000001</v>
      </c>
      <c r="E50299" s="28">
        <v>842.76199999999994</v>
      </c>
    </row>
    <row r="50300" spans="4:5" x14ac:dyDescent="0.25">
      <c r="D50300" s="31">
        <v>-165.33099999999999</v>
      </c>
      <c r="E50300" s="28">
        <v>842.78700000000003</v>
      </c>
    </row>
    <row r="50301" spans="4:5" x14ac:dyDescent="0.25">
      <c r="D50301" s="31">
        <v>-165.315</v>
      </c>
      <c r="E50301" s="28">
        <v>842.81100000000004</v>
      </c>
    </row>
    <row r="50302" spans="4:5" x14ac:dyDescent="0.25">
      <c r="D50302" s="31">
        <v>-165.29900000000001</v>
      </c>
      <c r="E50302" s="28">
        <v>842.83600000000001</v>
      </c>
    </row>
    <row r="50303" spans="4:5" x14ac:dyDescent="0.25">
      <c r="D50303" s="31">
        <v>-165.28299999999999</v>
      </c>
      <c r="E50303" s="28">
        <v>842.86099999999999</v>
      </c>
    </row>
    <row r="50304" spans="4:5" x14ac:dyDescent="0.25">
      <c r="D50304" s="31">
        <v>-165.267</v>
      </c>
      <c r="E50304" s="28">
        <v>842.88599999999997</v>
      </c>
    </row>
    <row r="50305" spans="4:5" x14ac:dyDescent="0.25">
      <c r="D50305" s="31">
        <v>-165.251</v>
      </c>
      <c r="E50305" s="28">
        <v>842.91099999999994</v>
      </c>
    </row>
    <row r="50306" spans="4:5" x14ac:dyDescent="0.25">
      <c r="D50306" s="31">
        <v>-165.23500000000001</v>
      </c>
      <c r="E50306" s="28">
        <v>842.93600000000004</v>
      </c>
    </row>
    <row r="50307" spans="4:5" x14ac:dyDescent="0.25">
      <c r="D50307" s="31">
        <v>-165.21899999999999</v>
      </c>
      <c r="E50307" s="28">
        <v>842.96100000000001</v>
      </c>
    </row>
    <row r="50308" spans="4:5" x14ac:dyDescent="0.25">
      <c r="D50308" s="31">
        <v>-165.203</v>
      </c>
      <c r="E50308" s="28">
        <v>842.98500000000001</v>
      </c>
    </row>
    <row r="50309" spans="4:5" x14ac:dyDescent="0.25">
      <c r="D50309" s="31">
        <v>-165.18700000000001</v>
      </c>
      <c r="E50309" s="28">
        <v>843.01</v>
      </c>
    </row>
    <row r="50310" spans="4:5" x14ac:dyDescent="0.25">
      <c r="D50310" s="31">
        <v>-165.17099999999999</v>
      </c>
      <c r="E50310" s="28">
        <v>843.03499999999997</v>
      </c>
    </row>
    <row r="50311" spans="4:5" x14ac:dyDescent="0.25">
      <c r="D50311" s="31">
        <v>-165.155</v>
      </c>
      <c r="E50311" s="28">
        <v>843.05899999999997</v>
      </c>
    </row>
    <row r="50312" spans="4:5" x14ac:dyDescent="0.25">
      <c r="D50312" s="31">
        <v>-165.13900000000001</v>
      </c>
      <c r="E50312" s="28">
        <v>843.08399999999995</v>
      </c>
    </row>
    <row r="50313" spans="4:5" x14ac:dyDescent="0.25">
      <c r="D50313" s="31">
        <v>-165.12299999999999</v>
      </c>
      <c r="E50313" s="28">
        <v>843.10900000000004</v>
      </c>
    </row>
    <row r="50314" spans="4:5" x14ac:dyDescent="0.25">
      <c r="D50314" s="31">
        <v>-165.107</v>
      </c>
      <c r="E50314" s="28">
        <v>843.13300000000004</v>
      </c>
    </row>
    <row r="50315" spans="4:5" x14ac:dyDescent="0.25">
      <c r="D50315" s="31">
        <v>-165.09100000000001</v>
      </c>
      <c r="E50315" s="28">
        <v>843.15800000000002</v>
      </c>
    </row>
    <row r="50316" spans="4:5" x14ac:dyDescent="0.25">
      <c r="D50316" s="31">
        <v>-165.07499999999999</v>
      </c>
      <c r="E50316" s="28">
        <v>843.18200000000002</v>
      </c>
    </row>
    <row r="50317" spans="4:5" x14ac:dyDescent="0.25">
      <c r="D50317" s="31">
        <v>-165.059</v>
      </c>
      <c r="E50317" s="28">
        <v>843.20699999999999</v>
      </c>
    </row>
    <row r="50318" spans="4:5" x14ac:dyDescent="0.25">
      <c r="D50318" s="31">
        <v>-165.04300000000001</v>
      </c>
      <c r="E50318" s="28">
        <v>843.23199999999997</v>
      </c>
    </row>
    <row r="50319" spans="4:5" x14ac:dyDescent="0.25">
      <c r="D50319" s="31">
        <v>-165.02699999999999</v>
      </c>
      <c r="E50319" s="28">
        <v>843.25599999999997</v>
      </c>
    </row>
    <row r="50320" spans="4:5" x14ac:dyDescent="0.25">
      <c r="D50320" s="31">
        <v>-165.011</v>
      </c>
      <c r="E50320" s="28">
        <v>843.28099999999995</v>
      </c>
    </row>
    <row r="50321" spans="4:5" x14ac:dyDescent="0.25">
      <c r="D50321" s="31">
        <v>-164.995</v>
      </c>
      <c r="E50321" s="28">
        <v>843.30499999999995</v>
      </c>
    </row>
    <row r="50322" spans="4:5" x14ac:dyDescent="0.25">
      <c r="D50322" s="31">
        <v>-164.97900000000001</v>
      </c>
      <c r="E50322" s="28">
        <v>843.32899999999995</v>
      </c>
    </row>
    <row r="50323" spans="4:5" x14ac:dyDescent="0.25">
      <c r="D50323" s="31">
        <v>-164.96299999999999</v>
      </c>
      <c r="E50323" s="28">
        <v>843.35400000000004</v>
      </c>
    </row>
    <row r="50324" spans="4:5" x14ac:dyDescent="0.25">
      <c r="D50324" s="31">
        <v>-164.947</v>
      </c>
      <c r="E50324" s="28">
        <v>843.37800000000004</v>
      </c>
    </row>
    <row r="50325" spans="4:5" x14ac:dyDescent="0.25">
      <c r="D50325" s="31">
        <v>-164.93100000000001</v>
      </c>
      <c r="E50325" s="28">
        <v>843.40300000000002</v>
      </c>
    </row>
    <row r="50326" spans="4:5" x14ac:dyDescent="0.25">
      <c r="D50326" s="31">
        <v>-164.91499999999999</v>
      </c>
      <c r="E50326" s="28">
        <v>843.42700000000002</v>
      </c>
    </row>
    <row r="50327" spans="4:5" x14ac:dyDescent="0.25">
      <c r="D50327" s="31">
        <v>-164.899</v>
      </c>
      <c r="E50327" s="28">
        <v>843.45100000000002</v>
      </c>
    </row>
    <row r="50328" spans="4:5" x14ac:dyDescent="0.25">
      <c r="D50328" s="31">
        <v>-164.88300000000001</v>
      </c>
      <c r="E50328" s="28">
        <v>843.476</v>
      </c>
    </row>
    <row r="50329" spans="4:5" x14ac:dyDescent="0.25">
      <c r="D50329" s="31">
        <v>-164.86699999999999</v>
      </c>
      <c r="E50329" s="28">
        <v>843.5</v>
      </c>
    </row>
    <row r="50330" spans="4:5" x14ac:dyDescent="0.25">
      <c r="D50330" s="31">
        <v>-164.851</v>
      </c>
      <c r="E50330" s="28">
        <v>843.524</v>
      </c>
    </row>
    <row r="50331" spans="4:5" x14ac:dyDescent="0.25">
      <c r="D50331" s="31">
        <v>-164.83500000000001</v>
      </c>
      <c r="E50331" s="28">
        <v>843.548</v>
      </c>
    </row>
    <row r="50332" spans="4:5" x14ac:dyDescent="0.25">
      <c r="D50332" s="31">
        <v>-164.81899999999999</v>
      </c>
      <c r="E50332" s="28">
        <v>843.572</v>
      </c>
    </row>
    <row r="50333" spans="4:5" x14ac:dyDescent="0.25">
      <c r="D50333" s="31">
        <v>-164.803</v>
      </c>
      <c r="E50333" s="28">
        <v>843.59699999999998</v>
      </c>
    </row>
    <row r="50334" spans="4:5" x14ac:dyDescent="0.25">
      <c r="D50334" s="31">
        <v>-164.78700000000001</v>
      </c>
      <c r="E50334" s="28">
        <v>843.62099999999998</v>
      </c>
    </row>
    <row r="50335" spans="4:5" x14ac:dyDescent="0.25">
      <c r="D50335" s="31">
        <v>-164.77099999999999</v>
      </c>
      <c r="E50335" s="28">
        <v>843.64499999999998</v>
      </c>
    </row>
    <row r="50336" spans="4:5" x14ac:dyDescent="0.25">
      <c r="D50336" s="31">
        <v>-164.755</v>
      </c>
      <c r="E50336" s="28">
        <v>843.66899999999998</v>
      </c>
    </row>
    <row r="50337" spans="4:5" x14ac:dyDescent="0.25">
      <c r="D50337" s="31">
        <v>-164.739</v>
      </c>
      <c r="E50337" s="28">
        <v>843.69299999999998</v>
      </c>
    </row>
    <row r="50338" spans="4:5" x14ac:dyDescent="0.25">
      <c r="D50338" s="31">
        <v>-164.72300000000001</v>
      </c>
      <c r="E50338" s="28">
        <v>843.71699999999998</v>
      </c>
    </row>
    <row r="50339" spans="4:5" x14ac:dyDescent="0.25">
      <c r="D50339" s="31">
        <v>-164.70699999999999</v>
      </c>
      <c r="E50339" s="28">
        <v>843.74099999999999</v>
      </c>
    </row>
    <row r="50340" spans="4:5" x14ac:dyDescent="0.25">
      <c r="D50340" s="31">
        <v>-164.691</v>
      </c>
      <c r="E50340" s="28">
        <v>843.76499999999999</v>
      </c>
    </row>
    <row r="50341" spans="4:5" x14ac:dyDescent="0.25">
      <c r="D50341" s="31">
        <v>-164.67500000000001</v>
      </c>
      <c r="E50341" s="28">
        <v>843.78899999999999</v>
      </c>
    </row>
    <row r="50342" spans="4:5" x14ac:dyDescent="0.25">
      <c r="D50342" s="31">
        <v>-164.65899999999999</v>
      </c>
      <c r="E50342" s="28">
        <v>843.81299999999999</v>
      </c>
    </row>
    <row r="50343" spans="4:5" x14ac:dyDescent="0.25">
      <c r="D50343" s="31">
        <v>-164.643</v>
      </c>
      <c r="E50343" s="28">
        <v>843.83699999999999</v>
      </c>
    </row>
    <row r="50344" spans="4:5" x14ac:dyDescent="0.25">
      <c r="D50344" s="31">
        <v>-164.62700000000001</v>
      </c>
      <c r="E50344" s="28">
        <v>843.86099999999999</v>
      </c>
    </row>
    <row r="50345" spans="4:5" x14ac:dyDescent="0.25">
      <c r="D50345" s="31">
        <v>-164.61099999999999</v>
      </c>
      <c r="E50345" s="28">
        <v>843.88499999999999</v>
      </c>
    </row>
    <row r="50346" spans="4:5" x14ac:dyDescent="0.25">
      <c r="D50346" s="31">
        <v>-164.595</v>
      </c>
      <c r="E50346" s="28">
        <v>843.90899999999999</v>
      </c>
    </row>
    <row r="50347" spans="4:5" x14ac:dyDescent="0.25">
      <c r="D50347" s="31">
        <v>-164.57900000000001</v>
      </c>
      <c r="E50347" s="28">
        <v>843.93299999999999</v>
      </c>
    </row>
    <row r="50348" spans="4:5" x14ac:dyDescent="0.25">
      <c r="D50348" s="31">
        <v>-164.56299999999999</v>
      </c>
      <c r="E50348" s="28">
        <v>843.95600000000002</v>
      </c>
    </row>
    <row r="50349" spans="4:5" x14ac:dyDescent="0.25">
      <c r="D50349" s="31">
        <v>-164.547</v>
      </c>
      <c r="E50349" s="28">
        <v>843.98</v>
      </c>
    </row>
    <row r="50350" spans="4:5" x14ac:dyDescent="0.25">
      <c r="D50350" s="31">
        <v>-164.53100000000001</v>
      </c>
      <c r="E50350" s="28">
        <v>844.00400000000002</v>
      </c>
    </row>
    <row r="50351" spans="4:5" x14ac:dyDescent="0.25">
      <c r="D50351" s="31">
        <v>-164.51499999999999</v>
      </c>
      <c r="E50351" s="28">
        <v>844.02800000000002</v>
      </c>
    </row>
    <row r="50352" spans="4:5" x14ac:dyDescent="0.25">
      <c r="D50352" s="31">
        <v>-164.499</v>
      </c>
      <c r="E50352" s="28">
        <v>844.05200000000002</v>
      </c>
    </row>
    <row r="50353" spans="4:5" x14ac:dyDescent="0.25">
      <c r="D50353" s="31">
        <v>-164.483</v>
      </c>
      <c r="E50353" s="28">
        <v>844.07500000000005</v>
      </c>
    </row>
    <row r="50354" spans="4:5" x14ac:dyDescent="0.25">
      <c r="D50354" s="31">
        <v>-164.46700000000001</v>
      </c>
      <c r="E50354" s="28">
        <v>844.09900000000005</v>
      </c>
    </row>
    <row r="50355" spans="4:5" x14ac:dyDescent="0.25">
      <c r="D50355" s="31">
        <v>-164.45099999999999</v>
      </c>
      <c r="E50355" s="28">
        <v>844.12300000000005</v>
      </c>
    </row>
    <row r="50356" spans="4:5" x14ac:dyDescent="0.25">
      <c r="D50356" s="31">
        <v>-164.435</v>
      </c>
      <c r="E50356" s="28">
        <v>844.14599999999996</v>
      </c>
    </row>
    <row r="50357" spans="4:5" x14ac:dyDescent="0.25">
      <c r="D50357" s="31">
        <v>-164.41900000000001</v>
      </c>
      <c r="E50357" s="28">
        <v>844.17</v>
      </c>
    </row>
    <row r="50358" spans="4:5" x14ac:dyDescent="0.25">
      <c r="D50358" s="31">
        <v>-164.40299999999999</v>
      </c>
      <c r="E50358" s="28">
        <v>844.19299999999998</v>
      </c>
    </row>
    <row r="50359" spans="4:5" x14ac:dyDescent="0.25">
      <c r="D50359" s="31">
        <v>-164.387</v>
      </c>
      <c r="E50359" s="28">
        <v>844.21699999999998</v>
      </c>
    </row>
    <row r="50360" spans="4:5" x14ac:dyDescent="0.25">
      <c r="D50360" s="31">
        <v>-164.37100000000001</v>
      </c>
      <c r="E50360" s="28">
        <v>844.24099999999999</v>
      </c>
    </row>
    <row r="50361" spans="4:5" x14ac:dyDescent="0.25">
      <c r="D50361" s="31">
        <v>-164.35499999999999</v>
      </c>
      <c r="E50361" s="28">
        <v>844.26400000000001</v>
      </c>
    </row>
    <row r="50362" spans="4:5" x14ac:dyDescent="0.25">
      <c r="D50362" s="31">
        <v>-164.339</v>
      </c>
      <c r="E50362" s="28">
        <v>844.28800000000001</v>
      </c>
    </row>
    <row r="50363" spans="4:5" x14ac:dyDescent="0.25">
      <c r="D50363" s="31">
        <v>-164.32300000000001</v>
      </c>
      <c r="E50363" s="28">
        <v>844.31100000000004</v>
      </c>
    </row>
    <row r="50364" spans="4:5" x14ac:dyDescent="0.25">
      <c r="D50364" s="31">
        <v>-164.30699999999999</v>
      </c>
      <c r="E50364" s="28">
        <v>844.33399999999995</v>
      </c>
    </row>
    <row r="50365" spans="4:5" x14ac:dyDescent="0.25">
      <c r="D50365" s="31">
        <v>-164.291</v>
      </c>
      <c r="E50365" s="28">
        <v>844.35799999999995</v>
      </c>
    </row>
    <row r="50366" spans="4:5" x14ac:dyDescent="0.25">
      <c r="D50366" s="31">
        <v>-164.27500000000001</v>
      </c>
      <c r="E50366" s="28">
        <v>844.38099999999997</v>
      </c>
    </row>
    <row r="50367" spans="4:5" x14ac:dyDescent="0.25">
      <c r="D50367" s="31">
        <v>-164.25899999999999</v>
      </c>
      <c r="E50367" s="28">
        <v>844.40499999999997</v>
      </c>
    </row>
    <row r="50368" spans="4:5" x14ac:dyDescent="0.25">
      <c r="D50368" s="31">
        <v>-164.24299999999999</v>
      </c>
      <c r="E50368" s="28">
        <v>844.428</v>
      </c>
    </row>
    <row r="50369" spans="4:5" x14ac:dyDescent="0.25">
      <c r="D50369" s="31">
        <v>-164.227</v>
      </c>
      <c r="E50369" s="28">
        <v>844.45100000000002</v>
      </c>
    </row>
    <row r="50370" spans="4:5" x14ac:dyDescent="0.25">
      <c r="D50370" s="31">
        <v>-164.21100000000001</v>
      </c>
      <c r="E50370" s="28">
        <v>844.47500000000002</v>
      </c>
    </row>
    <row r="50371" spans="4:5" x14ac:dyDescent="0.25">
      <c r="D50371" s="31">
        <v>-164.19499999999999</v>
      </c>
      <c r="E50371" s="28">
        <v>844.49800000000005</v>
      </c>
    </row>
    <row r="50372" spans="4:5" x14ac:dyDescent="0.25">
      <c r="D50372" s="31">
        <v>-164.179</v>
      </c>
      <c r="E50372" s="28">
        <v>844.52099999999996</v>
      </c>
    </row>
    <row r="50373" spans="4:5" x14ac:dyDescent="0.25">
      <c r="D50373" s="31">
        <v>-164.16300000000001</v>
      </c>
      <c r="E50373" s="28">
        <v>844.54499999999996</v>
      </c>
    </row>
    <row r="50374" spans="4:5" x14ac:dyDescent="0.25">
      <c r="D50374" s="31">
        <v>-164.14699999999999</v>
      </c>
      <c r="E50374" s="28">
        <v>844.56799999999998</v>
      </c>
    </row>
    <row r="50375" spans="4:5" x14ac:dyDescent="0.25">
      <c r="D50375" s="31">
        <v>-164.131</v>
      </c>
      <c r="E50375" s="28">
        <v>844.59100000000001</v>
      </c>
    </row>
    <row r="50376" spans="4:5" x14ac:dyDescent="0.25">
      <c r="D50376" s="31">
        <v>-164.11500000000001</v>
      </c>
      <c r="E50376" s="28">
        <v>844.61400000000003</v>
      </c>
    </row>
    <row r="50377" spans="4:5" x14ac:dyDescent="0.25">
      <c r="D50377" s="31">
        <v>-164.09899999999999</v>
      </c>
      <c r="E50377" s="28">
        <v>844.63699999999994</v>
      </c>
    </row>
    <row r="50378" spans="4:5" x14ac:dyDescent="0.25">
      <c r="D50378" s="31">
        <v>-164.083</v>
      </c>
      <c r="E50378" s="28">
        <v>844.66</v>
      </c>
    </row>
    <row r="50379" spans="4:5" x14ac:dyDescent="0.25">
      <c r="D50379" s="31">
        <v>-164.06700000000001</v>
      </c>
      <c r="E50379" s="28">
        <v>844.68399999999997</v>
      </c>
    </row>
    <row r="50380" spans="4:5" x14ac:dyDescent="0.25">
      <c r="D50380" s="31">
        <v>-164.05099999999999</v>
      </c>
      <c r="E50380" s="28">
        <v>844.70699999999999</v>
      </c>
    </row>
    <row r="50381" spans="4:5" x14ac:dyDescent="0.25">
      <c r="D50381" s="31">
        <v>-164.035</v>
      </c>
      <c r="E50381" s="28">
        <v>844.73</v>
      </c>
    </row>
    <row r="50382" spans="4:5" x14ac:dyDescent="0.25">
      <c r="D50382" s="31">
        <v>-164.01900000000001</v>
      </c>
      <c r="E50382" s="28">
        <v>844.75300000000004</v>
      </c>
    </row>
    <row r="50383" spans="4:5" x14ac:dyDescent="0.25">
      <c r="D50383" s="31">
        <v>-164.00299999999999</v>
      </c>
      <c r="E50383" s="28">
        <v>844.77599999999995</v>
      </c>
    </row>
    <row r="50384" spans="4:5" x14ac:dyDescent="0.25">
      <c r="D50384" s="31">
        <v>-163.98699999999999</v>
      </c>
      <c r="E50384" s="28">
        <v>844.79899999999998</v>
      </c>
    </row>
    <row r="50385" spans="4:5" x14ac:dyDescent="0.25">
      <c r="D50385" s="31">
        <v>-163.971</v>
      </c>
      <c r="E50385" s="28">
        <v>844.822</v>
      </c>
    </row>
    <row r="50386" spans="4:5" x14ac:dyDescent="0.25">
      <c r="D50386" s="31">
        <v>-163.95500000000001</v>
      </c>
      <c r="E50386" s="28">
        <v>844.84500000000003</v>
      </c>
    </row>
    <row r="50387" spans="4:5" x14ac:dyDescent="0.25">
      <c r="D50387" s="31">
        <v>-163.93899999999999</v>
      </c>
      <c r="E50387" s="28">
        <v>844.86800000000005</v>
      </c>
    </row>
    <row r="50388" spans="4:5" x14ac:dyDescent="0.25">
      <c r="D50388" s="31">
        <v>-163.923</v>
      </c>
      <c r="E50388" s="28">
        <v>844.89</v>
      </c>
    </row>
    <row r="50389" spans="4:5" x14ac:dyDescent="0.25">
      <c r="D50389" s="31">
        <v>-163.90700000000001</v>
      </c>
      <c r="E50389" s="28">
        <v>844.91300000000001</v>
      </c>
    </row>
    <row r="50390" spans="4:5" x14ac:dyDescent="0.25">
      <c r="D50390" s="31">
        <v>-163.89099999999999</v>
      </c>
      <c r="E50390" s="28">
        <v>844.93600000000004</v>
      </c>
    </row>
    <row r="50391" spans="4:5" x14ac:dyDescent="0.25">
      <c r="D50391" s="31">
        <v>-163.875</v>
      </c>
      <c r="E50391" s="28">
        <v>844.95899999999995</v>
      </c>
    </row>
    <row r="50392" spans="4:5" x14ac:dyDescent="0.25">
      <c r="D50392" s="31">
        <v>-163.85900000000001</v>
      </c>
      <c r="E50392" s="28">
        <v>844.98199999999997</v>
      </c>
    </row>
    <row r="50393" spans="4:5" x14ac:dyDescent="0.25">
      <c r="D50393" s="31">
        <v>-163.84299999999999</v>
      </c>
      <c r="E50393" s="28">
        <v>845.005</v>
      </c>
    </row>
    <row r="50394" spans="4:5" x14ac:dyDescent="0.25">
      <c r="D50394" s="31">
        <v>-163.827</v>
      </c>
      <c r="E50394" s="28">
        <v>845.02700000000004</v>
      </c>
    </row>
    <row r="50395" spans="4:5" x14ac:dyDescent="0.25">
      <c r="D50395" s="31">
        <v>-163.81100000000001</v>
      </c>
      <c r="E50395" s="28">
        <v>845.05</v>
      </c>
    </row>
    <row r="50396" spans="4:5" x14ac:dyDescent="0.25">
      <c r="D50396" s="31">
        <v>-163.79499999999999</v>
      </c>
      <c r="E50396" s="28">
        <v>845.07299999999998</v>
      </c>
    </row>
    <row r="50397" spans="4:5" x14ac:dyDescent="0.25">
      <c r="D50397" s="31">
        <v>-163.779</v>
      </c>
      <c r="E50397" s="28">
        <v>845.09500000000003</v>
      </c>
    </row>
    <row r="50398" spans="4:5" x14ac:dyDescent="0.25">
      <c r="D50398" s="31">
        <v>-163.76300000000001</v>
      </c>
      <c r="E50398" s="28">
        <v>845.11800000000005</v>
      </c>
    </row>
    <row r="50399" spans="4:5" x14ac:dyDescent="0.25">
      <c r="D50399" s="31">
        <v>-163.74700000000001</v>
      </c>
      <c r="E50399" s="28">
        <v>845.14099999999996</v>
      </c>
    </row>
    <row r="50400" spans="4:5" x14ac:dyDescent="0.25">
      <c r="D50400" s="31">
        <v>-163.73099999999999</v>
      </c>
      <c r="E50400" s="28">
        <v>845.16300000000001</v>
      </c>
    </row>
    <row r="50401" spans="4:5" x14ac:dyDescent="0.25">
      <c r="D50401" s="31">
        <v>-163.715</v>
      </c>
      <c r="E50401" s="28">
        <v>845.18600000000004</v>
      </c>
    </row>
    <row r="50402" spans="4:5" x14ac:dyDescent="0.25">
      <c r="D50402" s="31">
        <v>-163.69900000000001</v>
      </c>
      <c r="E50402" s="28">
        <v>845.20899999999995</v>
      </c>
    </row>
    <row r="50403" spans="4:5" x14ac:dyDescent="0.25">
      <c r="D50403" s="31">
        <v>-163.68299999999999</v>
      </c>
      <c r="E50403" s="28">
        <v>845.23099999999999</v>
      </c>
    </row>
    <row r="50404" spans="4:5" x14ac:dyDescent="0.25">
      <c r="D50404" s="31">
        <v>-163.667</v>
      </c>
      <c r="E50404" s="28">
        <v>845.25400000000002</v>
      </c>
    </row>
    <row r="50405" spans="4:5" x14ac:dyDescent="0.25">
      <c r="D50405" s="31">
        <v>-163.65100000000001</v>
      </c>
      <c r="E50405" s="28">
        <v>845.27599999999995</v>
      </c>
    </row>
    <row r="50406" spans="4:5" x14ac:dyDescent="0.25">
      <c r="D50406" s="31">
        <v>-163.63499999999999</v>
      </c>
      <c r="E50406" s="28">
        <v>845.29899999999998</v>
      </c>
    </row>
    <row r="50407" spans="4:5" x14ac:dyDescent="0.25">
      <c r="D50407" s="31">
        <v>-163.62</v>
      </c>
      <c r="E50407" s="28">
        <v>845.32100000000003</v>
      </c>
    </row>
    <row r="50408" spans="4:5" x14ac:dyDescent="0.25">
      <c r="D50408" s="31">
        <v>-163.60400000000001</v>
      </c>
      <c r="E50408" s="28">
        <v>845.34400000000005</v>
      </c>
    </row>
    <row r="50409" spans="4:5" x14ac:dyDescent="0.25">
      <c r="D50409" s="31">
        <v>-163.58799999999999</v>
      </c>
      <c r="E50409" s="28">
        <v>845.36599999999999</v>
      </c>
    </row>
    <row r="50410" spans="4:5" x14ac:dyDescent="0.25">
      <c r="D50410" s="31">
        <v>-163.572</v>
      </c>
      <c r="E50410" s="28">
        <v>845.38800000000003</v>
      </c>
    </row>
    <row r="50411" spans="4:5" x14ac:dyDescent="0.25">
      <c r="D50411" s="31">
        <v>-163.55600000000001</v>
      </c>
      <c r="E50411" s="28">
        <v>845.41099999999994</v>
      </c>
    </row>
    <row r="50412" spans="4:5" x14ac:dyDescent="0.25">
      <c r="D50412" s="31">
        <v>-163.54</v>
      </c>
      <c r="E50412" s="28">
        <v>845.43299999999999</v>
      </c>
    </row>
    <row r="50413" spans="4:5" x14ac:dyDescent="0.25">
      <c r="D50413" s="31">
        <v>-163.524</v>
      </c>
      <c r="E50413" s="28">
        <v>845.45500000000004</v>
      </c>
    </row>
    <row r="50414" spans="4:5" x14ac:dyDescent="0.25">
      <c r="D50414" s="31">
        <v>-163.50800000000001</v>
      </c>
      <c r="E50414" s="28">
        <v>845.47799999999995</v>
      </c>
    </row>
    <row r="50415" spans="4:5" x14ac:dyDescent="0.25">
      <c r="D50415" s="31">
        <v>-163.49199999999999</v>
      </c>
      <c r="E50415" s="28">
        <v>845.5</v>
      </c>
    </row>
    <row r="50416" spans="4:5" x14ac:dyDescent="0.25">
      <c r="D50416" s="31">
        <v>-163.476</v>
      </c>
      <c r="E50416" s="28">
        <v>845.52200000000005</v>
      </c>
    </row>
    <row r="50417" spans="4:5" x14ac:dyDescent="0.25">
      <c r="D50417" s="31">
        <v>-163.46</v>
      </c>
      <c r="E50417" s="28">
        <v>845.54399999999998</v>
      </c>
    </row>
    <row r="50418" spans="4:5" x14ac:dyDescent="0.25">
      <c r="D50418" s="31">
        <v>-163.44399999999999</v>
      </c>
      <c r="E50418" s="28">
        <v>845.56700000000001</v>
      </c>
    </row>
    <row r="50419" spans="4:5" x14ac:dyDescent="0.25">
      <c r="D50419" s="31">
        <v>-163.428</v>
      </c>
      <c r="E50419" s="28">
        <v>845.58900000000006</v>
      </c>
    </row>
    <row r="50420" spans="4:5" x14ac:dyDescent="0.25">
      <c r="D50420" s="31">
        <v>-163.41200000000001</v>
      </c>
      <c r="E50420" s="28">
        <v>845.61099999999999</v>
      </c>
    </row>
    <row r="50421" spans="4:5" x14ac:dyDescent="0.25">
      <c r="D50421" s="31">
        <v>-163.39599999999999</v>
      </c>
      <c r="E50421" s="28">
        <v>845.63300000000004</v>
      </c>
    </row>
    <row r="50422" spans="4:5" x14ac:dyDescent="0.25">
      <c r="D50422" s="31">
        <v>-163.38</v>
      </c>
      <c r="E50422" s="28">
        <v>845.65499999999997</v>
      </c>
    </row>
    <row r="50423" spans="4:5" x14ac:dyDescent="0.25">
      <c r="D50423" s="31">
        <v>-163.364</v>
      </c>
      <c r="E50423" s="28">
        <v>845.67700000000002</v>
      </c>
    </row>
    <row r="50424" spans="4:5" x14ac:dyDescent="0.25">
      <c r="D50424" s="31">
        <v>-163.34800000000001</v>
      </c>
      <c r="E50424" s="28">
        <v>845.69899999999996</v>
      </c>
    </row>
    <row r="50425" spans="4:5" x14ac:dyDescent="0.25">
      <c r="D50425" s="31">
        <v>-163.33199999999999</v>
      </c>
      <c r="E50425" s="28">
        <v>845.721</v>
      </c>
    </row>
    <row r="50426" spans="4:5" x14ac:dyDescent="0.25">
      <c r="D50426" s="31">
        <v>-163.316</v>
      </c>
      <c r="E50426" s="28">
        <v>845.74300000000005</v>
      </c>
    </row>
    <row r="50427" spans="4:5" x14ac:dyDescent="0.25">
      <c r="D50427" s="31">
        <v>-163.30000000000001</v>
      </c>
      <c r="E50427" s="28">
        <v>845.76499999999999</v>
      </c>
    </row>
    <row r="50428" spans="4:5" x14ac:dyDescent="0.25">
      <c r="D50428" s="31">
        <v>-163.28399999999999</v>
      </c>
      <c r="E50428" s="28">
        <v>845.78700000000003</v>
      </c>
    </row>
    <row r="50429" spans="4:5" x14ac:dyDescent="0.25">
      <c r="D50429" s="31">
        <v>-163.268</v>
      </c>
      <c r="E50429" s="28">
        <v>845.80899999999997</v>
      </c>
    </row>
    <row r="50430" spans="4:5" x14ac:dyDescent="0.25">
      <c r="D50430" s="31">
        <v>-163.25200000000001</v>
      </c>
      <c r="E50430" s="28">
        <v>845.83100000000002</v>
      </c>
    </row>
    <row r="50431" spans="4:5" x14ac:dyDescent="0.25">
      <c r="D50431" s="31">
        <v>-163.23599999999999</v>
      </c>
      <c r="E50431" s="28">
        <v>845.85299999999995</v>
      </c>
    </row>
    <row r="50432" spans="4:5" x14ac:dyDescent="0.25">
      <c r="D50432" s="31">
        <v>-163.22</v>
      </c>
      <c r="E50432" s="28">
        <v>845.875</v>
      </c>
    </row>
    <row r="50433" spans="4:5" x14ac:dyDescent="0.25">
      <c r="D50433" s="31">
        <v>-163.20400000000001</v>
      </c>
      <c r="E50433" s="28">
        <v>845.89700000000005</v>
      </c>
    </row>
    <row r="50434" spans="4:5" x14ac:dyDescent="0.25">
      <c r="D50434" s="31">
        <v>-163.18799999999999</v>
      </c>
      <c r="E50434" s="28">
        <v>845.91899999999998</v>
      </c>
    </row>
    <row r="50435" spans="4:5" x14ac:dyDescent="0.25">
      <c r="D50435" s="31">
        <v>-163.172</v>
      </c>
      <c r="E50435" s="28">
        <v>845.94</v>
      </c>
    </row>
    <row r="50436" spans="4:5" x14ac:dyDescent="0.25">
      <c r="D50436" s="31">
        <v>-163.15600000000001</v>
      </c>
      <c r="E50436" s="28">
        <v>845.96199999999999</v>
      </c>
    </row>
    <row r="50437" spans="4:5" x14ac:dyDescent="0.25">
      <c r="D50437" s="31">
        <v>-163.13999999999999</v>
      </c>
      <c r="E50437" s="28">
        <v>845.98400000000004</v>
      </c>
    </row>
    <row r="50438" spans="4:5" x14ac:dyDescent="0.25">
      <c r="D50438" s="31">
        <v>-163.124</v>
      </c>
      <c r="E50438" s="28">
        <v>846.00599999999997</v>
      </c>
    </row>
    <row r="50439" spans="4:5" x14ac:dyDescent="0.25">
      <c r="D50439" s="31">
        <v>-163.108</v>
      </c>
      <c r="E50439" s="28">
        <v>846.02800000000002</v>
      </c>
    </row>
    <row r="50440" spans="4:5" x14ac:dyDescent="0.25">
      <c r="D50440" s="31">
        <v>-163.09200000000001</v>
      </c>
      <c r="E50440" s="28">
        <v>846.04899999999998</v>
      </c>
    </row>
    <row r="50441" spans="4:5" x14ac:dyDescent="0.25">
      <c r="D50441" s="31">
        <v>-163.07599999999999</v>
      </c>
      <c r="E50441" s="28">
        <v>846.07100000000003</v>
      </c>
    </row>
    <row r="50442" spans="4:5" x14ac:dyDescent="0.25">
      <c r="D50442" s="31">
        <v>-163.06</v>
      </c>
      <c r="E50442" s="28">
        <v>846.09299999999996</v>
      </c>
    </row>
    <row r="50443" spans="4:5" x14ac:dyDescent="0.25">
      <c r="D50443" s="31">
        <v>-163.04400000000001</v>
      </c>
      <c r="E50443" s="28">
        <v>846.11400000000003</v>
      </c>
    </row>
    <row r="50444" spans="4:5" x14ac:dyDescent="0.25">
      <c r="D50444" s="31">
        <v>-163.02799999999999</v>
      </c>
      <c r="E50444" s="28">
        <v>846.13599999999997</v>
      </c>
    </row>
    <row r="50445" spans="4:5" x14ac:dyDescent="0.25">
      <c r="D50445" s="31">
        <v>-163.012</v>
      </c>
      <c r="E50445" s="28">
        <v>846.15700000000004</v>
      </c>
    </row>
    <row r="50446" spans="4:5" x14ac:dyDescent="0.25">
      <c r="D50446" s="31">
        <v>-162.99600000000001</v>
      </c>
      <c r="E50446" s="28">
        <v>846.17899999999997</v>
      </c>
    </row>
    <row r="50447" spans="4:5" x14ac:dyDescent="0.25">
      <c r="D50447" s="31">
        <v>-162.97999999999999</v>
      </c>
      <c r="E50447" s="28">
        <v>846.2</v>
      </c>
    </row>
    <row r="50448" spans="4:5" x14ac:dyDescent="0.25">
      <c r="D50448" s="31">
        <v>-162.964</v>
      </c>
      <c r="E50448" s="28">
        <v>846.22199999999998</v>
      </c>
    </row>
    <row r="50449" spans="4:5" x14ac:dyDescent="0.25">
      <c r="D50449" s="31">
        <v>-162.94800000000001</v>
      </c>
      <c r="E50449" s="28">
        <v>846.24300000000005</v>
      </c>
    </row>
    <row r="50450" spans="4:5" x14ac:dyDescent="0.25">
      <c r="D50450" s="31">
        <v>-162.93199999999999</v>
      </c>
      <c r="E50450" s="28">
        <v>846.26499999999999</v>
      </c>
    </row>
    <row r="50451" spans="4:5" x14ac:dyDescent="0.25">
      <c r="D50451" s="31">
        <v>-162.916</v>
      </c>
      <c r="E50451" s="28">
        <v>846.28599999999994</v>
      </c>
    </row>
    <row r="50452" spans="4:5" x14ac:dyDescent="0.25">
      <c r="D50452" s="31">
        <v>-162.9</v>
      </c>
      <c r="E50452" s="28">
        <v>846.30799999999999</v>
      </c>
    </row>
    <row r="50453" spans="4:5" x14ac:dyDescent="0.25">
      <c r="D50453" s="31">
        <v>-162.88399999999999</v>
      </c>
      <c r="E50453" s="28">
        <v>846.32899999999995</v>
      </c>
    </row>
    <row r="50454" spans="4:5" x14ac:dyDescent="0.25">
      <c r="D50454" s="31">
        <v>-162.86799999999999</v>
      </c>
      <c r="E50454" s="28">
        <v>846.351</v>
      </c>
    </row>
    <row r="50455" spans="4:5" x14ac:dyDescent="0.25">
      <c r="D50455" s="31">
        <v>-162.852</v>
      </c>
      <c r="E50455" s="28">
        <v>846.37199999999996</v>
      </c>
    </row>
    <row r="50456" spans="4:5" x14ac:dyDescent="0.25">
      <c r="D50456" s="31">
        <v>-162.83600000000001</v>
      </c>
      <c r="E50456" s="28">
        <v>846.39300000000003</v>
      </c>
    </row>
    <row r="50457" spans="4:5" x14ac:dyDescent="0.25">
      <c r="D50457" s="31">
        <v>-162.82</v>
      </c>
      <c r="E50457" s="28">
        <v>846.41499999999996</v>
      </c>
    </row>
    <row r="50458" spans="4:5" x14ac:dyDescent="0.25">
      <c r="D50458" s="31">
        <v>-162.804</v>
      </c>
      <c r="E50458" s="28">
        <v>846.43600000000004</v>
      </c>
    </row>
    <row r="50459" spans="4:5" x14ac:dyDescent="0.25">
      <c r="D50459" s="31">
        <v>-162.78800000000001</v>
      </c>
      <c r="E50459" s="28">
        <v>846.45699999999999</v>
      </c>
    </row>
    <row r="50460" spans="4:5" x14ac:dyDescent="0.25">
      <c r="D50460" s="31">
        <v>-162.77199999999999</v>
      </c>
      <c r="E50460" s="28">
        <v>846.47799999999995</v>
      </c>
    </row>
    <row r="50461" spans="4:5" x14ac:dyDescent="0.25">
      <c r="D50461" s="31">
        <v>-162.756</v>
      </c>
      <c r="E50461" s="28">
        <v>846.5</v>
      </c>
    </row>
    <row r="50462" spans="4:5" x14ac:dyDescent="0.25">
      <c r="D50462" s="31">
        <v>-162.74</v>
      </c>
      <c r="E50462" s="28">
        <v>846.52099999999996</v>
      </c>
    </row>
    <row r="50463" spans="4:5" x14ac:dyDescent="0.25">
      <c r="D50463" s="31">
        <v>-162.72399999999999</v>
      </c>
      <c r="E50463" s="28">
        <v>846.54200000000003</v>
      </c>
    </row>
    <row r="50464" spans="4:5" x14ac:dyDescent="0.25">
      <c r="D50464" s="31">
        <v>-162.708</v>
      </c>
      <c r="E50464" s="28">
        <v>846.56299999999999</v>
      </c>
    </row>
    <row r="50465" spans="4:5" x14ac:dyDescent="0.25">
      <c r="D50465" s="31">
        <v>-162.69200000000001</v>
      </c>
      <c r="E50465" s="28">
        <v>846.58399999999995</v>
      </c>
    </row>
    <row r="50466" spans="4:5" x14ac:dyDescent="0.25">
      <c r="D50466" s="31">
        <v>-162.67599999999999</v>
      </c>
      <c r="E50466" s="28">
        <v>846.60500000000002</v>
      </c>
    </row>
    <row r="50467" spans="4:5" x14ac:dyDescent="0.25">
      <c r="D50467" s="31">
        <v>-162.66</v>
      </c>
      <c r="E50467" s="28">
        <v>846.62599999999998</v>
      </c>
    </row>
    <row r="50468" spans="4:5" x14ac:dyDescent="0.25">
      <c r="D50468" s="31">
        <v>-162.64400000000001</v>
      </c>
      <c r="E50468" s="28">
        <v>846.64700000000005</v>
      </c>
    </row>
    <row r="50469" spans="4:5" x14ac:dyDescent="0.25">
      <c r="D50469" s="31">
        <v>-162.62799999999999</v>
      </c>
      <c r="E50469" s="28">
        <v>846.66800000000001</v>
      </c>
    </row>
    <row r="50470" spans="4:5" x14ac:dyDescent="0.25">
      <c r="D50470" s="31">
        <v>-162.61199999999999</v>
      </c>
      <c r="E50470" s="28">
        <v>846.68899999999996</v>
      </c>
    </row>
    <row r="50471" spans="4:5" x14ac:dyDescent="0.25">
      <c r="D50471" s="31">
        <v>-162.596</v>
      </c>
      <c r="E50471" s="28">
        <v>846.71</v>
      </c>
    </row>
    <row r="50472" spans="4:5" x14ac:dyDescent="0.25">
      <c r="D50472" s="31">
        <v>-162.58000000000001</v>
      </c>
      <c r="E50472" s="28">
        <v>846.73099999999999</v>
      </c>
    </row>
    <row r="50473" spans="4:5" x14ac:dyDescent="0.25">
      <c r="D50473" s="31">
        <v>-162.56399999999999</v>
      </c>
      <c r="E50473" s="28">
        <v>846.75199999999995</v>
      </c>
    </row>
    <row r="50474" spans="4:5" x14ac:dyDescent="0.25">
      <c r="D50474" s="31">
        <v>-162.548</v>
      </c>
      <c r="E50474" s="28">
        <v>846.77300000000002</v>
      </c>
    </row>
    <row r="50475" spans="4:5" x14ac:dyDescent="0.25">
      <c r="D50475" s="31">
        <v>-162.53200000000001</v>
      </c>
      <c r="E50475" s="28">
        <v>846.79399999999998</v>
      </c>
    </row>
    <row r="50476" spans="4:5" x14ac:dyDescent="0.25">
      <c r="D50476" s="31">
        <v>-162.51599999999999</v>
      </c>
      <c r="E50476" s="28">
        <v>846.81500000000005</v>
      </c>
    </row>
    <row r="50477" spans="4:5" x14ac:dyDescent="0.25">
      <c r="D50477" s="31">
        <v>-162.5</v>
      </c>
      <c r="E50477" s="28">
        <v>846.83600000000001</v>
      </c>
    </row>
    <row r="50478" spans="4:5" x14ac:dyDescent="0.25">
      <c r="D50478" s="31">
        <v>-162.48400000000001</v>
      </c>
      <c r="E50478" s="28">
        <v>846.85699999999997</v>
      </c>
    </row>
    <row r="50479" spans="4:5" x14ac:dyDescent="0.25">
      <c r="D50479" s="31">
        <v>-162.46799999999999</v>
      </c>
      <c r="E50479" s="28">
        <v>846.87699999999995</v>
      </c>
    </row>
    <row r="50480" spans="4:5" x14ac:dyDescent="0.25">
      <c r="D50480" s="31">
        <v>-162.452</v>
      </c>
      <c r="E50480" s="28">
        <v>846.89800000000002</v>
      </c>
    </row>
    <row r="50481" spans="4:5" x14ac:dyDescent="0.25">
      <c r="D50481" s="31">
        <v>-162.43600000000001</v>
      </c>
      <c r="E50481" s="28">
        <v>846.91899999999998</v>
      </c>
    </row>
    <row r="50482" spans="4:5" x14ac:dyDescent="0.25">
      <c r="D50482" s="31">
        <v>-162.41999999999999</v>
      </c>
      <c r="E50482" s="28">
        <v>846.94</v>
      </c>
    </row>
    <row r="50483" spans="4:5" x14ac:dyDescent="0.25">
      <c r="D50483" s="31">
        <v>-162.404</v>
      </c>
      <c r="E50483" s="28">
        <v>846.96</v>
      </c>
    </row>
    <row r="50484" spans="4:5" x14ac:dyDescent="0.25">
      <c r="D50484" s="31">
        <v>-162.38800000000001</v>
      </c>
      <c r="E50484" s="28">
        <v>846.98099999999999</v>
      </c>
    </row>
    <row r="50485" spans="4:5" x14ac:dyDescent="0.25">
      <c r="D50485" s="31">
        <v>-162.37200000000001</v>
      </c>
      <c r="E50485" s="28">
        <v>847.00199999999995</v>
      </c>
    </row>
    <row r="50486" spans="4:5" x14ac:dyDescent="0.25">
      <c r="D50486" s="31">
        <v>-162.35599999999999</v>
      </c>
      <c r="E50486" s="28">
        <v>847.02200000000005</v>
      </c>
    </row>
    <row r="50487" spans="4:5" x14ac:dyDescent="0.25">
      <c r="D50487" s="31">
        <v>-162.34</v>
      </c>
      <c r="E50487" s="28">
        <v>847.04300000000001</v>
      </c>
    </row>
    <row r="50488" spans="4:5" x14ac:dyDescent="0.25">
      <c r="D50488" s="31">
        <v>-162.32400000000001</v>
      </c>
      <c r="E50488" s="28">
        <v>847.06399999999996</v>
      </c>
    </row>
    <row r="50489" spans="4:5" x14ac:dyDescent="0.25">
      <c r="D50489" s="31">
        <v>-162.30799999999999</v>
      </c>
      <c r="E50489" s="28">
        <v>847.08399999999995</v>
      </c>
    </row>
    <row r="50490" spans="4:5" x14ac:dyDescent="0.25">
      <c r="D50490" s="31">
        <v>-162.292</v>
      </c>
      <c r="E50490" s="28">
        <v>847.10500000000002</v>
      </c>
    </row>
    <row r="50491" spans="4:5" x14ac:dyDescent="0.25">
      <c r="D50491" s="31">
        <v>-162.27600000000001</v>
      </c>
      <c r="E50491" s="28">
        <v>847.125</v>
      </c>
    </row>
    <row r="50492" spans="4:5" x14ac:dyDescent="0.25">
      <c r="D50492" s="31">
        <v>-162.26</v>
      </c>
      <c r="E50492" s="28">
        <v>847.14599999999996</v>
      </c>
    </row>
    <row r="50493" spans="4:5" x14ac:dyDescent="0.25">
      <c r="D50493" s="31">
        <v>-162.244</v>
      </c>
      <c r="E50493" s="28">
        <v>847.16600000000005</v>
      </c>
    </row>
    <row r="50494" spans="4:5" x14ac:dyDescent="0.25">
      <c r="D50494" s="31">
        <v>-162.22800000000001</v>
      </c>
      <c r="E50494" s="28">
        <v>847.18700000000001</v>
      </c>
    </row>
    <row r="50495" spans="4:5" x14ac:dyDescent="0.25">
      <c r="D50495" s="31">
        <v>-162.21199999999999</v>
      </c>
      <c r="E50495" s="28">
        <v>847.20699999999999</v>
      </c>
    </row>
    <row r="50496" spans="4:5" x14ac:dyDescent="0.25">
      <c r="D50496" s="31">
        <v>-162.196</v>
      </c>
      <c r="E50496" s="28">
        <v>847.22699999999998</v>
      </c>
    </row>
    <row r="50497" spans="4:5" x14ac:dyDescent="0.25">
      <c r="D50497" s="31">
        <v>-162.18</v>
      </c>
      <c r="E50497" s="28">
        <v>847.24800000000005</v>
      </c>
    </row>
    <row r="50498" spans="4:5" x14ac:dyDescent="0.25">
      <c r="D50498" s="31">
        <v>-162.16399999999999</v>
      </c>
      <c r="E50498" s="28">
        <v>847.26800000000003</v>
      </c>
    </row>
    <row r="50499" spans="4:5" x14ac:dyDescent="0.25">
      <c r="D50499" s="31">
        <v>-162.148</v>
      </c>
      <c r="E50499" s="28">
        <v>847.28899999999999</v>
      </c>
    </row>
    <row r="50500" spans="4:5" x14ac:dyDescent="0.25">
      <c r="D50500" s="31">
        <v>-162.13200000000001</v>
      </c>
      <c r="E50500" s="28">
        <v>847.30899999999997</v>
      </c>
    </row>
    <row r="50501" spans="4:5" x14ac:dyDescent="0.25">
      <c r="D50501" s="31">
        <v>-162.11600000000001</v>
      </c>
      <c r="E50501" s="28">
        <v>847.32899999999995</v>
      </c>
    </row>
    <row r="50502" spans="4:5" x14ac:dyDescent="0.25">
      <c r="D50502" s="31">
        <v>-162.1</v>
      </c>
      <c r="E50502" s="28">
        <v>847.34900000000005</v>
      </c>
    </row>
    <row r="50503" spans="4:5" x14ac:dyDescent="0.25">
      <c r="D50503" s="31">
        <v>-162.084</v>
      </c>
      <c r="E50503" s="28">
        <v>847.37</v>
      </c>
    </row>
    <row r="50504" spans="4:5" x14ac:dyDescent="0.25">
      <c r="D50504" s="31">
        <v>-162.06800000000001</v>
      </c>
      <c r="E50504" s="28">
        <v>847.39</v>
      </c>
    </row>
    <row r="50505" spans="4:5" x14ac:dyDescent="0.25">
      <c r="D50505" s="31">
        <v>-162.05199999999999</v>
      </c>
      <c r="E50505" s="28">
        <v>847.41</v>
      </c>
    </row>
    <row r="50506" spans="4:5" x14ac:dyDescent="0.25">
      <c r="D50506" s="31">
        <v>-162.036</v>
      </c>
      <c r="E50506" s="28">
        <v>847.43</v>
      </c>
    </row>
    <row r="50507" spans="4:5" x14ac:dyDescent="0.25">
      <c r="D50507" s="31">
        <v>-162.02000000000001</v>
      </c>
      <c r="E50507" s="28">
        <v>847.45100000000002</v>
      </c>
    </row>
    <row r="50508" spans="4:5" x14ac:dyDescent="0.25">
      <c r="D50508" s="31">
        <v>-162.00399999999999</v>
      </c>
      <c r="E50508" s="28">
        <v>847.471</v>
      </c>
    </row>
    <row r="50509" spans="4:5" x14ac:dyDescent="0.25">
      <c r="D50509" s="31">
        <v>-161.988</v>
      </c>
      <c r="E50509" s="28">
        <v>847.49099999999999</v>
      </c>
    </row>
    <row r="50510" spans="4:5" x14ac:dyDescent="0.25">
      <c r="D50510" s="31">
        <v>-161.97200000000001</v>
      </c>
      <c r="E50510" s="28">
        <v>847.51099999999997</v>
      </c>
    </row>
    <row r="50511" spans="4:5" x14ac:dyDescent="0.25">
      <c r="D50511" s="31">
        <v>-161.95599999999999</v>
      </c>
      <c r="E50511" s="28">
        <v>847.53099999999995</v>
      </c>
    </row>
    <row r="50512" spans="4:5" x14ac:dyDescent="0.25">
      <c r="D50512" s="31">
        <v>-161.94</v>
      </c>
      <c r="E50512" s="28">
        <v>847.55100000000004</v>
      </c>
    </row>
    <row r="50513" spans="4:5" x14ac:dyDescent="0.25">
      <c r="D50513" s="31">
        <v>-161.92400000000001</v>
      </c>
      <c r="E50513" s="28">
        <v>847.57100000000003</v>
      </c>
    </row>
    <row r="50514" spans="4:5" x14ac:dyDescent="0.25">
      <c r="D50514" s="31">
        <v>-161.90799999999999</v>
      </c>
      <c r="E50514" s="28">
        <v>847.59100000000001</v>
      </c>
    </row>
    <row r="50515" spans="4:5" x14ac:dyDescent="0.25">
      <c r="D50515" s="31">
        <v>-161.892</v>
      </c>
      <c r="E50515" s="28">
        <v>847.61099999999999</v>
      </c>
    </row>
    <row r="50516" spans="4:5" x14ac:dyDescent="0.25">
      <c r="D50516" s="31">
        <v>-161.876</v>
      </c>
      <c r="E50516" s="28">
        <v>847.63099999999997</v>
      </c>
    </row>
    <row r="50517" spans="4:5" x14ac:dyDescent="0.25">
      <c r="D50517" s="31">
        <v>-161.86000000000001</v>
      </c>
      <c r="E50517" s="28">
        <v>847.65099999999995</v>
      </c>
    </row>
    <row r="50518" spans="4:5" x14ac:dyDescent="0.25">
      <c r="D50518" s="31">
        <v>-161.84399999999999</v>
      </c>
      <c r="E50518" s="28">
        <v>847.67100000000005</v>
      </c>
    </row>
    <row r="50519" spans="4:5" x14ac:dyDescent="0.25">
      <c r="D50519" s="31">
        <v>-161.828</v>
      </c>
      <c r="E50519" s="28">
        <v>847.69100000000003</v>
      </c>
    </row>
    <row r="50520" spans="4:5" x14ac:dyDescent="0.25">
      <c r="D50520" s="31">
        <v>-161.81200000000001</v>
      </c>
      <c r="E50520" s="28">
        <v>847.71</v>
      </c>
    </row>
    <row r="50521" spans="4:5" x14ac:dyDescent="0.25">
      <c r="D50521" s="31">
        <v>-161.797</v>
      </c>
      <c r="E50521" s="28">
        <v>847.73</v>
      </c>
    </row>
    <row r="50522" spans="4:5" x14ac:dyDescent="0.25">
      <c r="D50522" s="31">
        <v>-161.78100000000001</v>
      </c>
      <c r="E50522" s="28">
        <v>847.75</v>
      </c>
    </row>
    <row r="50523" spans="4:5" x14ac:dyDescent="0.25">
      <c r="D50523" s="31">
        <v>-161.76499999999999</v>
      </c>
      <c r="E50523" s="28">
        <v>847.77</v>
      </c>
    </row>
    <row r="50524" spans="4:5" x14ac:dyDescent="0.25">
      <c r="D50524" s="31">
        <v>-161.749</v>
      </c>
      <c r="E50524" s="28">
        <v>847.79</v>
      </c>
    </row>
    <row r="50525" spans="4:5" x14ac:dyDescent="0.25">
      <c r="D50525" s="31">
        <v>-161.733</v>
      </c>
      <c r="E50525" s="28">
        <v>847.80899999999997</v>
      </c>
    </row>
    <row r="50526" spans="4:5" x14ac:dyDescent="0.25">
      <c r="D50526" s="31">
        <v>-161.71700000000001</v>
      </c>
      <c r="E50526" s="28">
        <v>847.82899999999995</v>
      </c>
    </row>
    <row r="50527" spans="4:5" x14ac:dyDescent="0.25">
      <c r="D50527" s="31">
        <v>-161.70099999999999</v>
      </c>
      <c r="E50527" s="28">
        <v>847.84900000000005</v>
      </c>
    </row>
    <row r="50528" spans="4:5" x14ac:dyDescent="0.25">
      <c r="D50528" s="31">
        <v>-161.685</v>
      </c>
      <c r="E50528" s="28">
        <v>847.86900000000003</v>
      </c>
    </row>
    <row r="50529" spans="4:5" x14ac:dyDescent="0.25">
      <c r="D50529" s="31">
        <v>-161.66900000000001</v>
      </c>
      <c r="E50529" s="28">
        <v>847.88800000000003</v>
      </c>
    </row>
    <row r="50530" spans="4:5" x14ac:dyDescent="0.25">
      <c r="D50530" s="31">
        <v>-161.65299999999999</v>
      </c>
      <c r="E50530" s="28">
        <v>847.90800000000002</v>
      </c>
    </row>
    <row r="50531" spans="4:5" x14ac:dyDescent="0.25">
      <c r="D50531" s="31">
        <v>-161.637</v>
      </c>
      <c r="E50531" s="28">
        <v>847.92700000000002</v>
      </c>
    </row>
    <row r="50532" spans="4:5" x14ac:dyDescent="0.25">
      <c r="D50532" s="31">
        <v>-161.62100000000001</v>
      </c>
      <c r="E50532" s="28">
        <v>847.947</v>
      </c>
    </row>
    <row r="50533" spans="4:5" x14ac:dyDescent="0.25">
      <c r="D50533" s="31">
        <v>-161.60499999999999</v>
      </c>
      <c r="E50533" s="28">
        <v>847.96699999999998</v>
      </c>
    </row>
    <row r="50534" spans="4:5" x14ac:dyDescent="0.25">
      <c r="D50534" s="31">
        <v>-161.589</v>
      </c>
      <c r="E50534" s="28">
        <v>847.98599999999999</v>
      </c>
    </row>
    <row r="50535" spans="4:5" x14ac:dyDescent="0.25">
      <c r="D50535" s="31">
        <v>-161.57300000000001</v>
      </c>
      <c r="E50535" s="28">
        <v>848.00599999999997</v>
      </c>
    </row>
    <row r="50536" spans="4:5" x14ac:dyDescent="0.25">
      <c r="D50536" s="31">
        <v>-161.55699999999999</v>
      </c>
      <c r="E50536" s="28">
        <v>848.02499999999998</v>
      </c>
    </row>
    <row r="50537" spans="4:5" x14ac:dyDescent="0.25">
      <c r="D50537" s="31">
        <v>-161.541</v>
      </c>
      <c r="E50537" s="28">
        <v>848.04499999999996</v>
      </c>
    </row>
    <row r="50538" spans="4:5" x14ac:dyDescent="0.25">
      <c r="D50538" s="31">
        <v>-161.52500000000001</v>
      </c>
      <c r="E50538" s="28">
        <v>848.06399999999996</v>
      </c>
    </row>
    <row r="50539" spans="4:5" x14ac:dyDescent="0.25">
      <c r="D50539" s="31">
        <v>-161.50899999999999</v>
      </c>
      <c r="E50539" s="28">
        <v>848.08299999999997</v>
      </c>
    </row>
    <row r="50540" spans="4:5" x14ac:dyDescent="0.25">
      <c r="D50540" s="31">
        <v>-161.49299999999999</v>
      </c>
      <c r="E50540" s="28">
        <v>848.10299999999995</v>
      </c>
    </row>
    <row r="50541" spans="4:5" x14ac:dyDescent="0.25">
      <c r="D50541" s="31">
        <v>-161.477</v>
      </c>
      <c r="E50541" s="28">
        <v>848.12199999999996</v>
      </c>
    </row>
    <row r="50542" spans="4:5" x14ac:dyDescent="0.25">
      <c r="D50542" s="31">
        <v>-161.46100000000001</v>
      </c>
      <c r="E50542" s="28">
        <v>848.14200000000005</v>
      </c>
    </row>
    <row r="50543" spans="4:5" x14ac:dyDescent="0.25">
      <c r="D50543" s="31">
        <v>-161.44499999999999</v>
      </c>
      <c r="E50543" s="28">
        <v>848.16099999999994</v>
      </c>
    </row>
    <row r="50544" spans="4:5" x14ac:dyDescent="0.25">
      <c r="D50544" s="31">
        <v>-161.429</v>
      </c>
      <c r="E50544" s="28">
        <v>848.18</v>
      </c>
    </row>
    <row r="50545" spans="4:5" x14ac:dyDescent="0.25">
      <c r="D50545" s="31">
        <v>-161.41300000000001</v>
      </c>
      <c r="E50545" s="28">
        <v>848.2</v>
      </c>
    </row>
    <row r="50546" spans="4:5" x14ac:dyDescent="0.25">
      <c r="D50546" s="31">
        <v>-161.39699999999999</v>
      </c>
      <c r="E50546" s="28">
        <v>848.21900000000005</v>
      </c>
    </row>
    <row r="50547" spans="4:5" x14ac:dyDescent="0.25">
      <c r="D50547" s="31">
        <v>-161.381</v>
      </c>
      <c r="E50547" s="28">
        <v>848.23800000000006</v>
      </c>
    </row>
    <row r="50548" spans="4:5" x14ac:dyDescent="0.25">
      <c r="D50548" s="31">
        <v>-161.36500000000001</v>
      </c>
      <c r="E50548" s="28">
        <v>848.25699999999995</v>
      </c>
    </row>
    <row r="50549" spans="4:5" x14ac:dyDescent="0.25">
      <c r="D50549" s="31">
        <v>-161.34899999999999</v>
      </c>
      <c r="E50549" s="28">
        <v>848.27700000000004</v>
      </c>
    </row>
    <row r="50550" spans="4:5" x14ac:dyDescent="0.25">
      <c r="D50550" s="31">
        <v>-161.333</v>
      </c>
      <c r="E50550" s="28">
        <v>848.29600000000005</v>
      </c>
    </row>
    <row r="50551" spans="4:5" x14ac:dyDescent="0.25">
      <c r="D50551" s="31">
        <v>-161.31700000000001</v>
      </c>
      <c r="E50551" s="28">
        <v>848.31500000000005</v>
      </c>
    </row>
    <row r="50552" spans="4:5" x14ac:dyDescent="0.25">
      <c r="D50552" s="31">
        <v>-161.30099999999999</v>
      </c>
      <c r="E50552" s="28">
        <v>848.33399999999995</v>
      </c>
    </row>
    <row r="50553" spans="4:5" x14ac:dyDescent="0.25">
      <c r="D50553" s="31">
        <v>-161.285</v>
      </c>
      <c r="E50553" s="28">
        <v>848.35299999999995</v>
      </c>
    </row>
    <row r="50554" spans="4:5" x14ac:dyDescent="0.25">
      <c r="D50554" s="31">
        <v>-161.26900000000001</v>
      </c>
      <c r="E50554" s="28">
        <v>848.37199999999996</v>
      </c>
    </row>
    <row r="50555" spans="4:5" x14ac:dyDescent="0.25">
      <c r="D50555" s="31">
        <v>-161.25299999999999</v>
      </c>
      <c r="E50555" s="28">
        <v>848.39099999999996</v>
      </c>
    </row>
    <row r="50556" spans="4:5" x14ac:dyDescent="0.25">
      <c r="D50556" s="31">
        <v>-161.23699999999999</v>
      </c>
      <c r="E50556" s="28">
        <v>848.41</v>
      </c>
    </row>
    <row r="50557" spans="4:5" x14ac:dyDescent="0.25">
      <c r="D50557" s="31">
        <v>-161.221</v>
      </c>
      <c r="E50557" s="28">
        <v>848.42899999999997</v>
      </c>
    </row>
    <row r="50558" spans="4:5" x14ac:dyDescent="0.25">
      <c r="D50558" s="31">
        <v>-161.20500000000001</v>
      </c>
      <c r="E50558" s="28">
        <v>848.44799999999998</v>
      </c>
    </row>
    <row r="50559" spans="4:5" x14ac:dyDescent="0.25">
      <c r="D50559" s="31">
        <v>-161.18899999999999</v>
      </c>
      <c r="E50559" s="28">
        <v>848.46699999999998</v>
      </c>
    </row>
    <row r="50560" spans="4:5" x14ac:dyDescent="0.25">
      <c r="D50560" s="31">
        <v>-161.173</v>
      </c>
      <c r="E50560" s="28">
        <v>848.48599999999999</v>
      </c>
    </row>
    <row r="50561" spans="4:5" x14ac:dyDescent="0.25">
      <c r="D50561" s="31">
        <v>-161.15700000000001</v>
      </c>
      <c r="E50561" s="28">
        <v>848.505</v>
      </c>
    </row>
    <row r="50562" spans="4:5" x14ac:dyDescent="0.25">
      <c r="D50562" s="31">
        <v>-161.14099999999999</v>
      </c>
      <c r="E50562" s="28">
        <v>848.524</v>
      </c>
    </row>
    <row r="50563" spans="4:5" x14ac:dyDescent="0.25">
      <c r="D50563" s="31">
        <v>-161.125</v>
      </c>
      <c r="E50563" s="28">
        <v>848.54300000000001</v>
      </c>
    </row>
    <row r="50564" spans="4:5" x14ac:dyDescent="0.25">
      <c r="D50564" s="31">
        <v>-161.10900000000001</v>
      </c>
      <c r="E50564" s="28">
        <v>848.56200000000001</v>
      </c>
    </row>
    <row r="50565" spans="4:5" x14ac:dyDescent="0.25">
      <c r="D50565" s="31">
        <v>-161.09299999999999</v>
      </c>
      <c r="E50565" s="28">
        <v>848.58100000000002</v>
      </c>
    </row>
    <row r="50566" spans="4:5" x14ac:dyDescent="0.25">
      <c r="D50566" s="31">
        <v>-161.077</v>
      </c>
      <c r="E50566" s="28">
        <v>848.59900000000005</v>
      </c>
    </row>
    <row r="50567" spans="4:5" x14ac:dyDescent="0.25">
      <c r="D50567" s="31">
        <v>-161.06100000000001</v>
      </c>
      <c r="E50567" s="28">
        <v>848.61800000000005</v>
      </c>
    </row>
    <row r="50568" spans="4:5" x14ac:dyDescent="0.25">
      <c r="D50568" s="31">
        <v>-161.04499999999999</v>
      </c>
      <c r="E50568" s="28">
        <v>848.63699999999994</v>
      </c>
    </row>
    <row r="50569" spans="4:5" x14ac:dyDescent="0.25">
      <c r="D50569" s="31">
        <v>-161.029</v>
      </c>
      <c r="E50569" s="28">
        <v>848.65599999999995</v>
      </c>
    </row>
    <row r="50570" spans="4:5" x14ac:dyDescent="0.25">
      <c r="D50570" s="31">
        <v>-161.01300000000001</v>
      </c>
      <c r="E50570" s="28">
        <v>848.67399999999998</v>
      </c>
    </row>
    <row r="50571" spans="4:5" x14ac:dyDescent="0.25">
      <c r="D50571" s="31">
        <v>-160.99700000000001</v>
      </c>
      <c r="E50571" s="28">
        <v>848.69299999999998</v>
      </c>
    </row>
    <row r="50572" spans="4:5" x14ac:dyDescent="0.25">
      <c r="D50572" s="31">
        <v>-160.98099999999999</v>
      </c>
      <c r="E50572" s="28">
        <v>848.71199999999999</v>
      </c>
    </row>
    <row r="50573" spans="4:5" x14ac:dyDescent="0.25">
      <c r="D50573" s="31">
        <v>-160.965</v>
      </c>
      <c r="E50573" s="28">
        <v>848.73</v>
      </c>
    </row>
    <row r="50574" spans="4:5" x14ac:dyDescent="0.25">
      <c r="D50574" s="31">
        <v>-160.94900000000001</v>
      </c>
      <c r="E50574" s="28">
        <v>848.74900000000002</v>
      </c>
    </row>
    <row r="50575" spans="4:5" x14ac:dyDescent="0.25">
      <c r="D50575" s="31">
        <v>-160.93299999999999</v>
      </c>
      <c r="E50575" s="28">
        <v>848.76800000000003</v>
      </c>
    </row>
    <row r="50576" spans="4:5" x14ac:dyDescent="0.25">
      <c r="D50576" s="31">
        <v>-160.917</v>
      </c>
      <c r="E50576" s="28">
        <v>848.78599999999994</v>
      </c>
    </row>
    <row r="50577" spans="4:5" x14ac:dyDescent="0.25">
      <c r="D50577" s="31">
        <v>-160.90100000000001</v>
      </c>
      <c r="E50577" s="28">
        <v>848.80499999999995</v>
      </c>
    </row>
    <row r="50578" spans="4:5" x14ac:dyDescent="0.25">
      <c r="D50578" s="31">
        <v>-160.88499999999999</v>
      </c>
      <c r="E50578" s="28">
        <v>848.82299999999998</v>
      </c>
    </row>
    <row r="50579" spans="4:5" x14ac:dyDescent="0.25">
      <c r="D50579" s="31">
        <v>-160.869</v>
      </c>
      <c r="E50579" s="28">
        <v>848.84199999999998</v>
      </c>
    </row>
    <row r="50580" spans="4:5" x14ac:dyDescent="0.25">
      <c r="D50580" s="31">
        <v>-160.85300000000001</v>
      </c>
      <c r="E50580" s="28">
        <v>848.86</v>
      </c>
    </row>
    <row r="50581" spans="4:5" x14ac:dyDescent="0.25">
      <c r="D50581" s="31">
        <v>-160.83699999999999</v>
      </c>
      <c r="E50581" s="28">
        <v>848.87900000000002</v>
      </c>
    </row>
    <row r="50582" spans="4:5" x14ac:dyDescent="0.25">
      <c r="D50582" s="31">
        <v>-160.821</v>
      </c>
      <c r="E50582" s="28">
        <v>848.89700000000005</v>
      </c>
    </row>
    <row r="50583" spans="4:5" x14ac:dyDescent="0.25">
      <c r="D50583" s="31">
        <v>-160.80500000000001</v>
      </c>
      <c r="E50583" s="28">
        <v>848.91600000000005</v>
      </c>
    </row>
    <row r="50584" spans="4:5" x14ac:dyDescent="0.25">
      <c r="D50584" s="31">
        <v>-160.78899999999999</v>
      </c>
      <c r="E50584" s="28">
        <v>848.93399999999997</v>
      </c>
    </row>
    <row r="50585" spans="4:5" x14ac:dyDescent="0.25">
      <c r="D50585" s="31">
        <v>-160.773</v>
      </c>
      <c r="E50585" s="28">
        <v>848.95299999999997</v>
      </c>
    </row>
    <row r="50586" spans="4:5" x14ac:dyDescent="0.25">
      <c r="D50586" s="31">
        <v>-160.75700000000001</v>
      </c>
      <c r="E50586" s="28">
        <v>848.971</v>
      </c>
    </row>
    <row r="50587" spans="4:5" x14ac:dyDescent="0.25">
      <c r="D50587" s="31">
        <v>-160.74100000000001</v>
      </c>
      <c r="E50587" s="28">
        <v>848.98900000000003</v>
      </c>
    </row>
    <row r="50588" spans="4:5" x14ac:dyDescent="0.25">
      <c r="D50588" s="31">
        <v>-160.72499999999999</v>
      </c>
      <c r="E50588" s="28">
        <v>849.00800000000004</v>
      </c>
    </row>
    <row r="50589" spans="4:5" x14ac:dyDescent="0.25">
      <c r="D50589" s="31">
        <v>-160.709</v>
      </c>
      <c r="E50589" s="28">
        <v>849.02599999999995</v>
      </c>
    </row>
    <row r="50590" spans="4:5" x14ac:dyDescent="0.25">
      <c r="D50590" s="31">
        <v>-160.69300000000001</v>
      </c>
      <c r="E50590" s="28">
        <v>849.04399999999998</v>
      </c>
    </row>
    <row r="50591" spans="4:5" x14ac:dyDescent="0.25">
      <c r="D50591" s="31">
        <v>-160.67699999999999</v>
      </c>
      <c r="E50591" s="28">
        <v>849.06200000000001</v>
      </c>
    </row>
    <row r="50592" spans="4:5" x14ac:dyDescent="0.25">
      <c r="D50592" s="31">
        <v>-160.661</v>
      </c>
      <c r="E50592" s="28">
        <v>849.08100000000002</v>
      </c>
    </row>
    <row r="50593" spans="4:5" x14ac:dyDescent="0.25">
      <c r="D50593" s="31">
        <v>-160.64500000000001</v>
      </c>
      <c r="E50593" s="28">
        <v>849.09900000000005</v>
      </c>
    </row>
    <row r="50594" spans="4:5" x14ac:dyDescent="0.25">
      <c r="D50594" s="31">
        <v>-160.62899999999999</v>
      </c>
      <c r="E50594" s="28">
        <v>849.11699999999996</v>
      </c>
    </row>
    <row r="50595" spans="4:5" x14ac:dyDescent="0.25">
      <c r="D50595" s="31">
        <v>-160.613</v>
      </c>
      <c r="E50595" s="28">
        <v>849.13499999999999</v>
      </c>
    </row>
    <row r="50596" spans="4:5" x14ac:dyDescent="0.25">
      <c r="D50596" s="31">
        <v>-160.59700000000001</v>
      </c>
      <c r="E50596" s="28">
        <v>849.15300000000002</v>
      </c>
    </row>
    <row r="50597" spans="4:5" x14ac:dyDescent="0.25">
      <c r="D50597" s="31">
        <v>-160.58099999999999</v>
      </c>
      <c r="E50597" s="28">
        <v>849.17100000000005</v>
      </c>
    </row>
    <row r="50598" spans="4:5" x14ac:dyDescent="0.25">
      <c r="D50598" s="31">
        <v>-160.565</v>
      </c>
      <c r="E50598" s="28">
        <v>849.18899999999996</v>
      </c>
    </row>
    <row r="50599" spans="4:5" x14ac:dyDescent="0.25">
      <c r="D50599" s="31">
        <v>-160.54900000000001</v>
      </c>
      <c r="E50599" s="28">
        <v>849.20799999999997</v>
      </c>
    </row>
    <row r="50600" spans="4:5" x14ac:dyDescent="0.25">
      <c r="D50600" s="31">
        <v>-160.53299999999999</v>
      </c>
      <c r="E50600" s="28">
        <v>849.226</v>
      </c>
    </row>
    <row r="50601" spans="4:5" x14ac:dyDescent="0.25">
      <c r="D50601" s="31">
        <v>-160.517</v>
      </c>
      <c r="E50601" s="28">
        <v>849.24400000000003</v>
      </c>
    </row>
    <row r="50602" spans="4:5" x14ac:dyDescent="0.25">
      <c r="D50602" s="31">
        <v>-160.501</v>
      </c>
      <c r="E50602" s="28">
        <v>849.26199999999994</v>
      </c>
    </row>
    <row r="50603" spans="4:5" x14ac:dyDescent="0.25">
      <c r="D50603" s="31">
        <v>-160.48500000000001</v>
      </c>
      <c r="E50603" s="28">
        <v>849.28</v>
      </c>
    </row>
    <row r="50604" spans="4:5" x14ac:dyDescent="0.25">
      <c r="D50604" s="31">
        <v>-160.46899999999999</v>
      </c>
      <c r="E50604" s="28">
        <v>849.29700000000003</v>
      </c>
    </row>
    <row r="50605" spans="4:5" x14ac:dyDescent="0.25">
      <c r="D50605" s="31">
        <v>-160.453</v>
      </c>
      <c r="E50605" s="28">
        <v>849.31500000000005</v>
      </c>
    </row>
    <row r="50606" spans="4:5" x14ac:dyDescent="0.25">
      <c r="D50606" s="31">
        <v>-160.43700000000001</v>
      </c>
      <c r="E50606" s="28">
        <v>849.33299999999997</v>
      </c>
    </row>
    <row r="50607" spans="4:5" x14ac:dyDescent="0.25">
      <c r="D50607" s="31">
        <v>-160.42099999999999</v>
      </c>
      <c r="E50607" s="28">
        <v>849.351</v>
      </c>
    </row>
    <row r="50608" spans="4:5" x14ac:dyDescent="0.25">
      <c r="D50608" s="31">
        <v>-160.405</v>
      </c>
      <c r="E50608" s="28">
        <v>849.36900000000003</v>
      </c>
    </row>
    <row r="50609" spans="4:5" x14ac:dyDescent="0.25">
      <c r="D50609" s="31">
        <v>-160.38900000000001</v>
      </c>
      <c r="E50609" s="28">
        <v>849.38699999999994</v>
      </c>
    </row>
    <row r="50610" spans="4:5" x14ac:dyDescent="0.25">
      <c r="D50610" s="31">
        <v>-160.37299999999999</v>
      </c>
      <c r="E50610" s="28">
        <v>849.40499999999997</v>
      </c>
    </row>
    <row r="50611" spans="4:5" x14ac:dyDescent="0.25">
      <c r="D50611" s="31">
        <v>-160.357</v>
      </c>
      <c r="E50611" s="28">
        <v>849.423</v>
      </c>
    </row>
    <row r="50612" spans="4:5" x14ac:dyDescent="0.25">
      <c r="D50612" s="31">
        <v>-160.34100000000001</v>
      </c>
      <c r="E50612" s="28">
        <v>849.44</v>
      </c>
    </row>
    <row r="50613" spans="4:5" x14ac:dyDescent="0.25">
      <c r="D50613" s="31">
        <v>-160.32499999999999</v>
      </c>
      <c r="E50613" s="28">
        <v>849.45799999999997</v>
      </c>
    </row>
    <row r="50614" spans="4:5" x14ac:dyDescent="0.25">
      <c r="D50614" s="31">
        <v>-160.309</v>
      </c>
      <c r="E50614" s="28">
        <v>849.476</v>
      </c>
    </row>
    <row r="50615" spans="4:5" x14ac:dyDescent="0.25">
      <c r="D50615" s="31">
        <v>-160.29300000000001</v>
      </c>
      <c r="E50615" s="28">
        <v>849.49300000000005</v>
      </c>
    </row>
    <row r="50616" spans="4:5" x14ac:dyDescent="0.25">
      <c r="D50616" s="31">
        <v>-160.27699999999999</v>
      </c>
      <c r="E50616" s="28">
        <v>849.51099999999997</v>
      </c>
    </row>
    <row r="50617" spans="4:5" x14ac:dyDescent="0.25">
      <c r="D50617" s="31">
        <v>-160.261</v>
      </c>
      <c r="E50617" s="28">
        <v>849.529</v>
      </c>
    </row>
    <row r="50618" spans="4:5" x14ac:dyDescent="0.25">
      <c r="D50618" s="31">
        <v>-160.245</v>
      </c>
      <c r="E50618" s="28">
        <v>849.54600000000005</v>
      </c>
    </row>
    <row r="50619" spans="4:5" x14ac:dyDescent="0.25">
      <c r="D50619" s="31">
        <v>-160.22900000000001</v>
      </c>
      <c r="E50619" s="28">
        <v>849.56399999999996</v>
      </c>
    </row>
    <row r="50620" spans="4:5" x14ac:dyDescent="0.25">
      <c r="D50620" s="31">
        <v>-160.21299999999999</v>
      </c>
      <c r="E50620" s="28">
        <v>849.58199999999999</v>
      </c>
    </row>
    <row r="50621" spans="4:5" x14ac:dyDescent="0.25">
      <c r="D50621" s="31">
        <v>-160.197</v>
      </c>
      <c r="E50621" s="28">
        <v>849.59900000000005</v>
      </c>
    </row>
    <row r="50622" spans="4:5" x14ac:dyDescent="0.25">
      <c r="D50622" s="31">
        <v>-160.18100000000001</v>
      </c>
      <c r="E50622" s="28">
        <v>849.61699999999996</v>
      </c>
    </row>
    <row r="50623" spans="4:5" x14ac:dyDescent="0.25">
      <c r="D50623" s="31">
        <v>-160.16499999999999</v>
      </c>
      <c r="E50623" s="28">
        <v>849.63400000000001</v>
      </c>
    </row>
    <row r="50624" spans="4:5" x14ac:dyDescent="0.25">
      <c r="D50624" s="31">
        <v>-160.149</v>
      </c>
      <c r="E50624" s="28">
        <v>849.65200000000004</v>
      </c>
    </row>
    <row r="50625" spans="4:5" x14ac:dyDescent="0.25">
      <c r="D50625" s="31">
        <v>-160.13300000000001</v>
      </c>
      <c r="E50625" s="28">
        <v>849.66899999999998</v>
      </c>
    </row>
    <row r="50626" spans="4:5" x14ac:dyDescent="0.25">
      <c r="D50626" s="31">
        <v>-160.11699999999999</v>
      </c>
      <c r="E50626" s="28">
        <v>849.68700000000001</v>
      </c>
    </row>
    <row r="50627" spans="4:5" x14ac:dyDescent="0.25">
      <c r="D50627" s="31">
        <v>-160.101</v>
      </c>
      <c r="E50627" s="28">
        <v>849.70399999999995</v>
      </c>
    </row>
    <row r="50628" spans="4:5" x14ac:dyDescent="0.25">
      <c r="D50628" s="31">
        <v>-160.08500000000001</v>
      </c>
      <c r="E50628" s="28">
        <v>849.72199999999998</v>
      </c>
    </row>
    <row r="50629" spans="4:5" x14ac:dyDescent="0.25">
      <c r="D50629" s="31">
        <v>-160.06899999999999</v>
      </c>
      <c r="E50629" s="28">
        <v>849.73900000000003</v>
      </c>
    </row>
    <row r="50630" spans="4:5" x14ac:dyDescent="0.25">
      <c r="D50630" s="31">
        <v>-160.053</v>
      </c>
      <c r="E50630" s="28">
        <v>849.75599999999997</v>
      </c>
    </row>
    <row r="50631" spans="4:5" x14ac:dyDescent="0.25">
      <c r="D50631" s="31">
        <v>-160.03700000000001</v>
      </c>
      <c r="E50631" s="28">
        <v>849.774</v>
      </c>
    </row>
    <row r="50632" spans="4:5" x14ac:dyDescent="0.25">
      <c r="D50632" s="31">
        <v>-160.02099999999999</v>
      </c>
      <c r="E50632" s="28">
        <v>849.79100000000005</v>
      </c>
    </row>
    <row r="50633" spans="4:5" x14ac:dyDescent="0.25">
      <c r="D50633" s="31">
        <v>-160.005</v>
      </c>
      <c r="E50633" s="28">
        <v>849.80799999999999</v>
      </c>
    </row>
    <row r="50634" spans="4:5" x14ac:dyDescent="0.25">
      <c r="D50634" s="31">
        <v>-159.99</v>
      </c>
      <c r="E50634" s="28">
        <v>849.82600000000002</v>
      </c>
    </row>
    <row r="50635" spans="4:5" x14ac:dyDescent="0.25">
      <c r="D50635" s="31">
        <v>-159.97399999999999</v>
      </c>
      <c r="E50635" s="28">
        <v>849.84299999999996</v>
      </c>
    </row>
    <row r="50636" spans="4:5" x14ac:dyDescent="0.25">
      <c r="D50636" s="31">
        <v>-159.958</v>
      </c>
      <c r="E50636" s="28">
        <v>849.86</v>
      </c>
    </row>
    <row r="50637" spans="4:5" x14ac:dyDescent="0.25">
      <c r="D50637" s="31">
        <v>-159.94200000000001</v>
      </c>
      <c r="E50637" s="28">
        <v>849.87699999999995</v>
      </c>
    </row>
    <row r="50638" spans="4:5" x14ac:dyDescent="0.25">
      <c r="D50638" s="31">
        <v>-159.92599999999999</v>
      </c>
      <c r="E50638" s="28">
        <v>849.89400000000001</v>
      </c>
    </row>
    <row r="50639" spans="4:5" x14ac:dyDescent="0.25">
      <c r="D50639" s="31">
        <v>-159.91</v>
      </c>
      <c r="E50639" s="28">
        <v>849.91200000000003</v>
      </c>
    </row>
    <row r="50640" spans="4:5" x14ac:dyDescent="0.25">
      <c r="D50640" s="31">
        <v>-159.89400000000001</v>
      </c>
      <c r="E50640" s="28">
        <v>849.92899999999997</v>
      </c>
    </row>
    <row r="50641" spans="4:5" x14ac:dyDescent="0.25">
      <c r="D50641" s="31">
        <v>-159.87799999999999</v>
      </c>
      <c r="E50641" s="28">
        <v>849.94600000000003</v>
      </c>
    </row>
    <row r="50642" spans="4:5" x14ac:dyDescent="0.25">
      <c r="D50642" s="31">
        <v>-159.86199999999999</v>
      </c>
      <c r="E50642" s="28">
        <v>849.96299999999997</v>
      </c>
    </row>
    <row r="50643" spans="4:5" x14ac:dyDescent="0.25">
      <c r="D50643" s="31">
        <v>-159.846</v>
      </c>
      <c r="E50643" s="28">
        <v>849.98</v>
      </c>
    </row>
    <row r="50644" spans="4:5" x14ac:dyDescent="0.25">
      <c r="D50644" s="31">
        <v>-159.83000000000001</v>
      </c>
      <c r="E50644" s="28">
        <v>849.99699999999996</v>
      </c>
    </row>
    <row r="50645" spans="4:5" x14ac:dyDescent="0.25">
      <c r="D50645" s="31">
        <v>-159.81399999999999</v>
      </c>
      <c r="E50645" s="28">
        <v>850.01400000000001</v>
      </c>
    </row>
    <row r="50646" spans="4:5" x14ac:dyDescent="0.25">
      <c r="D50646" s="31">
        <v>-159.798</v>
      </c>
      <c r="E50646" s="28">
        <v>850.03099999999995</v>
      </c>
    </row>
    <row r="50647" spans="4:5" x14ac:dyDescent="0.25">
      <c r="D50647" s="31">
        <v>-159.78200000000001</v>
      </c>
      <c r="E50647" s="28">
        <v>850.048</v>
      </c>
    </row>
    <row r="50648" spans="4:5" x14ac:dyDescent="0.25">
      <c r="D50648" s="31">
        <v>-159.76599999999999</v>
      </c>
      <c r="E50648" s="28">
        <v>850.06500000000005</v>
      </c>
    </row>
    <row r="50649" spans="4:5" x14ac:dyDescent="0.25">
      <c r="D50649" s="31">
        <v>-159.75</v>
      </c>
      <c r="E50649" s="28">
        <v>850.08199999999999</v>
      </c>
    </row>
    <row r="50650" spans="4:5" x14ac:dyDescent="0.25">
      <c r="D50650" s="31">
        <v>-159.73400000000001</v>
      </c>
      <c r="E50650" s="28">
        <v>850.09900000000005</v>
      </c>
    </row>
    <row r="50651" spans="4:5" x14ac:dyDescent="0.25">
      <c r="D50651" s="31">
        <v>-159.71799999999999</v>
      </c>
      <c r="E50651" s="28">
        <v>850.11599999999999</v>
      </c>
    </row>
    <row r="50652" spans="4:5" x14ac:dyDescent="0.25">
      <c r="D50652" s="31">
        <v>-159.702</v>
      </c>
      <c r="E50652" s="28">
        <v>850.13300000000004</v>
      </c>
    </row>
    <row r="50653" spans="4:5" x14ac:dyDescent="0.25">
      <c r="D50653" s="31">
        <v>-159.68600000000001</v>
      </c>
      <c r="E50653" s="28">
        <v>850.149</v>
      </c>
    </row>
    <row r="50654" spans="4:5" x14ac:dyDescent="0.25">
      <c r="D50654" s="31">
        <v>-159.66999999999999</v>
      </c>
      <c r="E50654" s="28">
        <v>850.16600000000005</v>
      </c>
    </row>
    <row r="50655" spans="4:5" x14ac:dyDescent="0.25">
      <c r="D50655" s="31">
        <v>-159.654</v>
      </c>
      <c r="E50655" s="28">
        <v>850.18299999999999</v>
      </c>
    </row>
    <row r="50656" spans="4:5" x14ac:dyDescent="0.25">
      <c r="D50656" s="31">
        <v>-159.63800000000001</v>
      </c>
      <c r="E50656" s="28">
        <v>850.2</v>
      </c>
    </row>
    <row r="50657" spans="4:5" x14ac:dyDescent="0.25">
      <c r="D50657" s="31">
        <v>-159.62200000000001</v>
      </c>
      <c r="E50657" s="28">
        <v>850.21699999999998</v>
      </c>
    </row>
    <row r="50658" spans="4:5" x14ac:dyDescent="0.25">
      <c r="D50658" s="31">
        <v>-159.60599999999999</v>
      </c>
      <c r="E50658" s="28">
        <v>850.23299999999995</v>
      </c>
    </row>
    <row r="50659" spans="4:5" x14ac:dyDescent="0.25">
      <c r="D50659" s="31">
        <v>-159.59</v>
      </c>
      <c r="E50659" s="28">
        <v>850.25</v>
      </c>
    </row>
    <row r="50660" spans="4:5" x14ac:dyDescent="0.25">
      <c r="D50660" s="31">
        <v>-159.57400000000001</v>
      </c>
      <c r="E50660" s="28">
        <v>850.26700000000005</v>
      </c>
    </row>
    <row r="50661" spans="4:5" x14ac:dyDescent="0.25">
      <c r="D50661" s="31">
        <v>-159.55799999999999</v>
      </c>
      <c r="E50661" s="28">
        <v>850.28300000000002</v>
      </c>
    </row>
    <row r="50662" spans="4:5" x14ac:dyDescent="0.25">
      <c r="D50662" s="31">
        <v>-159.542</v>
      </c>
      <c r="E50662" s="28">
        <v>850.3</v>
      </c>
    </row>
    <row r="50663" spans="4:5" x14ac:dyDescent="0.25">
      <c r="D50663" s="31">
        <v>-159.52600000000001</v>
      </c>
      <c r="E50663" s="28">
        <v>850.31700000000001</v>
      </c>
    </row>
    <row r="50664" spans="4:5" x14ac:dyDescent="0.25">
      <c r="D50664" s="31">
        <v>-159.51</v>
      </c>
      <c r="E50664" s="28">
        <v>850.33299999999997</v>
      </c>
    </row>
    <row r="50665" spans="4:5" x14ac:dyDescent="0.25">
      <c r="D50665" s="31">
        <v>-159.494</v>
      </c>
      <c r="E50665" s="28">
        <v>850.35</v>
      </c>
    </row>
    <row r="50666" spans="4:5" x14ac:dyDescent="0.25">
      <c r="D50666" s="31">
        <v>-159.47800000000001</v>
      </c>
      <c r="E50666" s="28">
        <v>850.36599999999999</v>
      </c>
    </row>
    <row r="50667" spans="4:5" x14ac:dyDescent="0.25">
      <c r="D50667" s="31">
        <v>-159.46199999999999</v>
      </c>
      <c r="E50667" s="28">
        <v>850.38300000000004</v>
      </c>
    </row>
    <row r="50668" spans="4:5" x14ac:dyDescent="0.25">
      <c r="D50668" s="31">
        <v>-159.446</v>
      </c>
      <c r="E50668" s="28">
        <v>850.399</v>
      </c>
    </row>
    <row r="50669" spans="4:5" x14ac:dyDescent="0.25">
      <c r="D50669" s="31">
        <v>-159.43</v>
      </c>
      <c r="E50669" s="28">
        <v>850.41600000000005</v>
      </c>
    </row>
    <row r="50670" spans="4:5" x14ac:dyDescent="0.25">
      <c r="D50670" s="31">
        <v>-159.41399999999999</v>
      </c>
      <c r="E50670" s="28">
        <v>850.43200000000002</v>
      </c>
    </row>
    <row r="50671" spans="4:5" x14ac:dyDescent="0.25">
      <c r="D50671" s="31">
        <v>-159.398</v>
      </c>
      <c r="E50671" s="28">
        <v>850.44899999999996</v>
      </c>
    </row>
    <row r="50672" spans="4:5" x14ac:dyDescent="0.25">
      <c r="D50672" s="31">
        <v>-159.38200000000001</v>
      </c>
      <c r="E50672" s="28">
        <v>850.46500000000003</v>
      </c>
    </row>
    <row r="50673" spans="4:5" x14ac:dyDescent="0.25">
      <c r="D50673" s="31">
        <v>-159.36600000000001</v>
      </c>
      <c r="E50673" s="28">
        <v>850.48199999999997</v>
      </c>
    </row>
    <row r="50674" spans="4:5" x14ac:dyDescent="0.25">
      <c r="D50674" s="31">
        <v>-159.35</v>
      </c>
      <c r="E50674" s="28">
        <v>850.49800000000005</v>
      </c>
    </row>
    <row r="50675" spans="4:5" x14ac:dyDescent="0.25">
      <c r="D50675" s="31">
        <v>-159.334</v>
      </c>
      <c r="E50675" s="28">
        <v>850.51400000000001</v>
      </c>
    </row>
    <row r="50676" spans="4:5" x14ac:dyDescent="0.25">
      <c r="D50676" s="31">
        <v>-159.31800000000001</v>
      </c>
      <c r="E50676" s="28">
        <v>850.53099999999995</v>
      </c>
    </row>
    <row r="50677" spans="4:5" x14ac:dyDescent="0.25">
      <c r="D50677" s="31">
        <v>-159.30199999999999</v>
      </c>
      <c r="E50677" s="28">
        <v>850.54700000000003</v>
      </c>
    </row>
    <row r="50678" spans="4:5" x14ac:dyDescent="0.25">
      <c r="D50678" s="31">
        <v>-159.286</v>
      </c>
      <c r="E50678" s="28">
        <v>850.56299999999999</v>
      </c>
    </row>
    <row r="50679" spans="4:5" x14ac:dyDescent="0.25">
      <c r="D50679" s="31">
        <v>-159.27000000000001</v>
      </c>
      <c r="E50679" s="28">
        <v>850.57899999999995</v>
      </c>
    </row>
    <row r="50680" spans="4:5" x14ac:dyDescent="0.25">
      <c r="D50680" s="31">
        <v>-159.25399999999999</v>
      </c>
      <c r="E50680" s="28">
        <v>850.596</v>
      </c>
    </row>
    <row r="50681" spans="4:5" x14ac:dyDescent="0.25">
      <c r="D50681" s="31">
        <v>-159.238</v>
      </c>
      <c r="E50681" s="28">
        <v>850.61199999999997</v>
      </c>
    </row>
    <row r="50682" spans="4:5" x14ac:dyDescent="0.25">
      <c r="D50682" s="31">
        <v>-159.22200000000001</v>
      </c>
      <c r="E50682" s="28">
        <v>850.62800000000004</v>
      </c>
    </row>
    <row r="50683" spans="4:5" x14ac:dyDescent="0.25">
      <c r="D50683" s="31">
        <v>-159.20599999999999</v>
      </c>
      <c r="E50683" s="28">
        <v>850.64400000000001</v>
      </c>
    </row>
    <row r="50684" spans="4:5" x14ac:dyDescent="0.25">
      <c r="D50684" s="31">
        <v>-159.19</v>
      </c>
      <c r="E50684" s="28">
        <v>850.66</v>
      </c>
    </row>
    <row r="50685" spans="4:5" x14ac:dyDescent="0.25">
      <c r="D50685" s="31">
        <v>-159.17400000000001</v>
      </c>
      <c r="E50685" s="28">
        <v>850.67700000000002</v>
      </c>
    </row>
    <row r="50686" spans="4:5" x14ac:dyDescent="0.25">
      <c r="D50686" s="31">
        <v>-159.15799999999999</v>
      </c>
      <c r="E50686" s="28">
        <v>850.69299999999998</v>
      </c>
    </row>
    <row r="50687" spans="4:5" x14ac:dyDescent="0.25">
      <c r="D50687" s="31">
        <v>-159.142</v>
      </c>
      <c r="E50687" s="28">
        <v>850.70899999999995</v>
      </c>
    </row>
    <row r="50688" spans="4:5" x14ac:dyDescent="0.25">
      <c r="D50688" s="31">
        <v>-159.126</v>
      </c>
      <c r="E50688" s="28">
        <v>850.72500000000002</v>
      </c>
    </row>
    <row r="50689" spans="4:5" x14ac:dyDescent="0.25">
      <c r="D50689" s="31">
        <v>-159.11000000000001</v>
      </c>
      <c r="E50689" s="28">
        <v>850.74099999999999</v>
      </c>
    </row>
    <row r="50690" spans="4:5" x14ac:dyDescent="0.25">
      <c r="D50690" s="31">
        <v>-159.09399999999999</v>
      </c>
      <c r="E50690" s="28">
        <v>850.75699999999995</v>
      </c>
    </row>
    <row r="50691" spans="4:5" x14ac:dyDescent="0.25">
      <c r="D50691" s="31">
        <v>-159.078</v>
      </c>
      <c r="E50691" s="28">
        <v>850.77300000000002</v>
      </c>
    </row>
    <row r="50692" spans="4:5" x14ac:dyDescent="0.25">
      <c r="D50692" s="31">
        <v>-159.06200000000001</v>
      </c>
      <c r="E50692" s="28">
        <v>850.78899999999999</v>
      </c>
    </row>
    <row r="50693" spans="4:5" x14ac:dyDescent="0.25">
      <c r="D50693" s="31">
        <v>-159.04599999999999</v>
      </c>
      <c r="E50693" s="28">
        <v>850.80499999999995</v>
      </c>
    </row>
    <row r="50694" spans="4:5" x14ac:dyDescent="0.25">
      <c r="D50694" s="31">
        <v>-159.03</v>
      </c>
      <c r="E50694" s="28">
        <v>850.82100000000003</v>
      </c>
    </row>
    <row r="50695" spans="4:5" x14ac:dyDescent="0.25">
      <c r="D50695" s="31">
        <v>-159.01400000000001</v>
      </c>
      <c r="E50695" s="28">
        <v>850.83699999999999</v>
      </c>
    </row>
    <row r="50696" spans="4:5" x14ac:dyDescent="0.25">
      <c r="D50696" s="31">
        <v>-158.99799999999999</v>
      </c>
      <c r="E50696" s="28">
        <v>850.85199999999998</v>
      </c>
    </row>
    <row r="50697" spans="4:5" x14ac:dyDescent="0.25">
      <c r="D50697" s="31">
        <v>-158.982</v>
      </c>
      <c r="E50697" s="28">
        <v>850.86800000000005</v>
      </c>
    </row>
    <row r="50698" spans="4:5" x14ac:dyDescent="0.25">
      <c r="D50698" s="31">
        <v>-158.96600000000001</v>
      </c>
      <c r="E50698" s="28">
        <v>850.88400000000001</v>
      </c>
    </row>
    <row r="50699" spans="4:5" x14ac:dyDescent="0.25">
      <c r="D50699" s="31">
        <v>-158.94999999999999</v>
      </c>
      <c r="E50699" s="28">
        <v>850.9</v>
      </c>
    </row>
    <row r="50700" spans="4:5" x14ac:dyDescent="0.25">
      <c r="D50700" s="31">
        <v>-158.934</v>
      </c>
      <c r="E50700" s="28">
        <v>850.91600000000005</v>
      </c>
    </row>
    <row r="50701" spans="4:5" x14ac:dyDescent="0.25">
      <c r="D50701" s="31">
        <v>-158.91800000000001</v>
      </c>
      <c r="E50701" s="28">
        <v>850.93200000000002</v>
      </c>
    </row>
    <row r="50702" spans="4:5" x14ac:dyDescent="0.25">
      <c r="D50702" s="31">
        <v>-158.90199999999999</v>
      </c>
      <c r="E50702" s="28">
        <v>850.947</v>
      </c>
    </row>
    <row r="50703" spans="4:5" x14ac:dyDescent="0.25">
      <c r="D50703" s="31">
        <v>-158.886</v>
      </c>
      <c r="E50703" s="28">
        <v>850.96299999999997</v>
      </c>
    </row>
    <row r="50704" spans="4:5" x14ac:dyDescent="0.25">
      <c r="D50704" s="31">
        <v>-158.87</v>
      </c>
      <c r="E50704" s="28">
        <v>850.97900000000004</v>
      </c>
    </row>
    <row r="50705" spans="4:5" x14ac:dyDescent="0.25">
      <c r="D50705" s="31">
        <v>-158.85400000000001</v>
      </c>
      <c r="E50705" s="28">
        <v>850.99400000000003</v>
      </c>
    </row>
    <row r="50706" spans="4:5" x14ac:dyDescent="0.25">
      <c r="D50706" s="31">
        <v>-158.83799999999999</v>
      </c>
      <c r="E50706" s="28">
        <v>851.01</v>
      </c>
    </row>
    <row r="50707" spans="4:5" x14ac:dyDescent="0.25">
      <c r="D50707" s="31">
        <v>-158.822</v>
      </c>
      <c r="E50707" s="28">
        <v>851.02599999999995</v>
      </c>
    </row>
    <row r="50708" spans="4:5" x14ac:dyDescent="0.25">
      <c r="D50708" s="31">
        <v>-158.80600000000001</v>
      </c>
      <c r="E50708" s="28">
        <v>851.04100000000005</v>
      </c>
    </row>
    <row r="50709" spans="4:5" x14ac:dyDescent="0.25">
      <c r="D50709" s="31">
        <v>-158.79</v>
      </c>
      <c r="E50709" s="28">
        <v>851.05700000000002</v>
      </c>
    </row>
    <row r="50710" spans="4:5" x14ac:dyDescent="0.25">
      <c r="D50710" s="31">
        <v>-158.774</v>
      </c>
      <c r="E50710" s="28">
        <v>851.072</v>
      </c>
    </row>
    <row r="50711" spans="4:5" x14ac:dyDescent="0.25">
      <c r="D50711" s="31">
        <v>-158.75800000000001</v>
      </c>
      <c r="E50711" s="28">
        <v>851.08799999999997</v>
      </c>
    </row>
    <row r="50712" spans="4:5" x14ac:dyDescent="0.25">
      <c r="D50712" s="31">
        <v>-158.74199999999999</v>
      </c>
      <c r="E50712" s="28">
        <v>851.10299999999995</v>
      </c>
    </row>
    <row r="50713" spans="4:5" x14ac:dyDescent="0.25">
      <c r="D50713" s="31">
        <v>-158.726</v>
      </c>
      <c r="E50713" s="28">
        <v>851.11900000000003</v>
      </c>
    </row>
    <row r="50714" spans="4:5" x14ac:dyDescent="0.25">
      <c r="D50714" s="31">
        <v>-158.71</v>
      </c>
      <c r="E50714" s="28">
        <v>851.13400000000001</v>
      </c>
    </row>
    <row r="50715" spans="4:5" x14ac:dyDescent="0.25">
      <c r="D50715" s="31">
        <v>-158.69399999999999</v>
      </c>
      <c r="E50715" s="28">
        <v>851.15</v>
      </c>
    </row>
    <row r="50716" spans="4:5" x14ac:dyDescent="0.25">
      <c r="D50716" s="31">
        <v>-158.678</v>
      </c>
      <c r="E50716" s="28">
        <v>851.16499999999996</v>
      </c>
    </row>
    <row r="50717" spans="4:5" x14ac:dyDescent="0.25">
      <c r="D50717" s="31">
        <v>-158.66200000000001</v>
      </c>
      <c r="E50717" s="28">
        <v>851.18100000000004</v>
      </c>
    </row>
    <row r="50718" spans="4:5" x14ac:dyDescent="0.25">
      <c r="D50718" s="31">
        <v>-158.64599999999999</v>
      </c>
      <c r="E50718" s="28">
        <v>851.19600000000003</v>
      </c>
    </row>
    <row r="50719" spans="4:5" x14ac:dyDescent="0.25">
      <c r="D50719" s="31">
        <v>-158.63</v>
      </c>
      <c r="E50719" s="28">
        <v>851.21100000000001</v>
      </c>
    </row>
    <row r="50720" spans="4:5" x14ac:dyDescent="0.25">
      <c r="D50720" s="31">
        <v>-158.614</v>
      </c>
      <c r="E50720" s="28">
        <v>851.22699999999998</v>
      </c>
    </row>
    <row r="50721" spans="4:5" x14ac:dyDescent="0.25">
      <c r="D50721" s="31">
        <v>-158.59800000000001</v>
      </c>
      <c r="E50721" s="28">
        <v>851.24199999999996</v>
      </c>
    </row>
    <row r="50722" spans="4:5" x14ac:dyDescent="0.25">
      <c r="D50722" s="31">
        <v>-158.58199999999999</v>
      </c>
      <c r="E50722" s="28">
        <v>851.25699999999995</v>
      </c>
    </row>
    <row r="50723" spans="4:5" x14ac:dyDescent="0.25">
      <c r="D50723" s="31">
        <v>-158.566</v>
      </c>
      <c r="E50723" s="28">
        <v>851.27300000000002</v>
      </c>
    </row>
    <row r="50724" spans="4:5" x14ac:dyDescent="0.25">
      <c r="D50724" s="31">
        <v>-158.55000000000001</v>
      </c>
      <c r="E50724" s="28">
        <v>851.28800000000001</v>
      </c>
    </row>
    <row r="50725" spans="4:5" x14ac:dyDescent="0.25">
      <c r="D50725" s="31">
        <v>-158.53399999999999</v>
      </c>
      <c r="E50725" s="28">
        <v>851.303</v>
      </c>
    </row>
    <row r="50726" spans="4:5" x14ac:dyDescent="0.25">
      <c r="D50726" s="31">
        <v>-158.518</v>
      </c>
      <c r="E50726" s="28">
        <v>851.31799999999998</v>
      </c>
    </row>
    <row r="50727" spans="4:5" x14ac:dyDescent="0.25">
      <c r="D50727" s="31">
        <v>-158.50200000000001</v>
      </c>
      <c r="E50727" s="28">
        <v>851.33399999999995</v>
      </c>
    </row>
    <row r="50728" spans="4:5" x14ac:dyDescent="0.25">
      <c r="D50728" s="31">
        <v>-158.48599999999999</v>
      </c>
      <c r="E50728" s="28">
        <v>851.34900000000005</v>
      </c>
    </row>
    <row r="50729" spans="4:5" x14ac:dyDescent="0.25">
      <c r="D50729" s="31">
        <v>-158.47</v>
      </c>
      <c r="E50729" s="28">
        <v>851.36400000000003</v>
      </c>
    </row>
    <row r="50730" spans="4:5" x14ac:dyDescent="0.25">
      <c r="D50730" s="31">
        <v>-158.45400000000001</v>
      </c>
      <c r="E50730" s="28">
        <v>851.37900000000002</v>
      </c>
    </row>
    <row r="50731" spans="4:5" x14ac:dyDescent="0.25">
      <c r="D50731" s="31">
        <v>-158.43799999999999</v>
      </c>
      <c r="E50731" s="28">
        <v>851.39400000000001</v>
      </c>
    </row>
    <row r="50732" spans="4:5" x14ac:dyDescent="0.25">
      <c r="D50732" s="31">
        <v>-158.422</v>
      </c>
      <c r="E50732" s="28">
        <v>851.40899999999999</v>
      </c>
    </row>
    <row r="50733" spans="4:5" x14ac:dyDescent="0.25">
      <c r="D50733" s="31">
        <v>-158.40600000000001</v>
      </c>
      <c r="E50733" s="28">
        <v>851.42399999999998</v>
      </c>
    </row>
    <row r="50734" spans="4:5" x14ac:dyDescent="0.25">
      <c r="D50734" s="31">
        <v>-158.38999999999999</v>
      </c>
      <c r="E50734" s="28">
        <v>851.43899999999996</v>
      </c>
    </row>
    <row r="50735" spans="4:5" x14ac:dyDescent="0.25">
      <c r="D50735" s="31">
        <v>-158.374</v>
      </c>
      <c r="E50735" s="28">
        <v>851.45399999999995</v>
      </c>
    </row>
    <row r="50736" spans="4:5" x14ac:dyDescent="0.25">
      <c r="D50736" s="31">
        <v>-158.358</v>
      </c>
      <c r="E50736" s="28">
        <v>851.46900000000005</v>
      </c>
    </row>
    <row r="50737" spans="4:5" x14ac:dyDescent="0.25">
      <c r="D50737" s="31">
        <v>-158.34200000000001</v>
      </c>
      <c r="E50737" s="28">
        <v>851.48400000000004</v>
      </c>
    </row>
    <row r="50738" spans="4:5" x14ac:dyDescent="0.25">
      <c r="D50738" s="31">
        <v>-158.32599999999999</v>
      </c>
      <c r="E50738" s="28">
        <v>851.49900000000002</v>
      </c>
    </row>
    <row r="50739" spans="4:5" x14ac:dyDescent="0.25">
      <c r="D50739" s="31">
        <v>-158.31</v>
      </c>
      <c r="E50739" s="28">
        <v>851.51400000000001</v>
      </c>
    </row>
    <row r="50740" spans="4:5" x14ac:dyDescent="0.25">
      <c r="D50740" s="31">
        <v>-158.29400000000001</v>
      </c>
      <c r="E50740" s="28">
        <v>851.529</v>
      </c>
    </row>
    <row r="50741" spans="4:5" x14ac:dyDescent="0.25">
      <c r="D50741" s="31">
        <v>-158.27799999999999</v>
      </c>
      <c r="E50741" s="28">
        <v>851.54399999999998</v>
      </c>
    </row>
    <row r="50742" spans="4:5" x14ac:dyDescent="0.25">
      <c r="D50742" s="31">
        <v>-158.262</v>
      </c>
      <c r="E50742" s="28">
        <v>851.55899999999997</v>
      </c>
    </row>
    <row r="50743" spans="4:5" x14ac:dyDescent="0.25">
      <c r="D50743" s="31">
        <v>-158.24600000000001</v>
      </c>
      <c r="E50743" s="28">
        <v>851.57299999999998</v>
      </c>
    </row>
    <row r="50744" spans="4:5" x14ac:dyDescent="0.25">
      <c r="D50744" s="31">
        <v>-158.22999999999999</v>
      </c>
      <c r="E50744" s="28">
        <v>851.58799999999997</v>
      </c>
    </row>
    <row r="50745" spans="4:5" x14ac:dyDescent="0.25">
      <c r="D50745" s="31">
        <v>-158.214</v>
      </c>
      <c r="E50745" s="28">
        <v>851.60299999999995</v>
      </c>
    </row>
    <row r="50746" spans="4:5" x14ac:dyDescent="0.25">
      <c r="D50746" s="31">
        <v>-158.19800000000001</v>
      </c>
      <c r="E50746" s="28">
        <v>851.61800000000005</v>
      </c>
    </row>
    <row r="50747" spans="4:5" x14ac:dyDescent="0.25">
      <c r="D50747" s="31">
        <v>-158.18199999999999</v>
      </c>
      <c r="E50747" s="28">
        <v>851.63300000000004</v>
      </c>
    </row>
    <row r="50748" spans="4:5" x14ac:dyDescent="0.25">
      <c r="D50748" s="31">
        <v>-158.167</v>
      </c>
      <c r="E50748" s="28">
        <v>851.64700000000005</v>
      </c>
    </row>
    <row r="50749" spans="4:5" x14ac:dyDescent="0.25">
      <c r="D50749" s="31">
        <v>-158.15100000000001</v>
      </c>
      <c r="E50749" s="28">
        <v>851.66200000000003</v>
      </c>
    </row>
    <row r="50750" spans="4:5" x14ac:dyDescent="0.25">
      <c r="D50750" s="31">
        <v>-158.13499999999999</v>
      </c>
      <c r="E50750" s="28">
        <v>851.67700000000002</v>
      </c>
    </row>
    <row r="50751" spans="4:5" x14ac:dyDescent="0.25">
      <c r="D50751" s="31">
        <v>-158.119</v>
      </c>
      <c r="E50751" s="28">
        <v>851.69100000000003</v>
      </c>
    </row>
    <row r="50752" spans="4:5" x14ac:dyDescent="0.25">
      <c r="D50752" s="31">
        <v>-158.10300000000001</v>
      </c>
      <c r="E50752" s="28">
        <v>851.70600000000002</v>
      </c>
    </row>
    <row r="50753" spans="4:5" x14ac:dyDescent="0.25">
      <c r="D50753" s="31">
        <v>-158.08699999999999</v>
      </c>
      <c r="E50753" s="28">
        <v>851.721</v>
      </c>
    </row>
    <row r="50754" spans="4:5" x14ac:dyDescent="0.25">
      <c r="D50754" s="31">
        <v>-158.071</v>
      </c>
      <c r="E50754" s="28">
        <v>851.73500000000001</v>
      </c>
    </row>
    <row r="50755" spans="4:5" x14ac:dyDescent="0.25">
      <c r="D50755" s="31">
        <v>-158.05500000000001</v>
      </c>
      <c r="E50755" s="28">
        <v>851.75</v>
      </c>
    </row>
    <row r="50756" spans="4:5" x14ac:dyDescent="0.25">
      <c r="D50756" s="31">
        <v>-158.03899999999999</v>
      </c>
      <c r="E50756" s="28">
        <v>851.76400000000001</v>
      </c>
    </row>
    <row r="50757" spans="4:5" x14ac:dyDescent="0.25">
      <c r="D50757" s="31">
        <v>-158.023</v>
      </c>
      <c r="E50757" s="28">
        <v>851.779</v>
      </c>
    </row>
    <row r="50758" spans="4:5" x14ac:dyDescent="0.25">
      <c r="D50758" s="31">
        <v>-158.00700000000001</v>
      </c>
      <c r="E50758" s="28">
        <v>851.79300000000001</v>
      </c>
    </row>
    <row r="50759" spans="4:5" x14ac:dyDescent="0.25">
      <c r="D50759" s="31">
        <v>-157.99100000000001</v>
      </c>
      <c r="E50759" s="28">
        <v>851.80799999999999</v>
      </c>
    </row>
    <row r="50760" spans="4:5" x14ac:dyDescent="0.25">
      <c r="D50760" s="31">
        <v>-157.97499999999999</v>
      </c>
      <c r="E50760" s="28">
        <v>851.822</v>
      </c>
    </row>
    <row r="50761" spans="4:5" x14ac:dyDescent="0.25">
      <c r="D50761" s="31">
        <v>-157.959</v>
      </c>
      <c r="E50761" s="28">
        <v>851.83699999999999</v>
      </c>
    </row>
    <row r="50762" spans="4:5" x14ac:dyDescent="0.25">
      <c r="D50762" s="31">
        <v>-157.94300000000001</v>
      </c>
      <c r="E50762" s="28">
        <v>851.851</v>
      </c>
    </row>
    <row r="50763" spans="4:5" x14ac:dyDescent="0.25">
      <c r="D50763" s="31">
        <v>-157.92699999999999</v>
      </c>
      <c r="E50763" s="28">
        <v>851.86500000000001</v>
      </c>
    </row>
    <row r="50764" spans="4:5" x14ac:dyDescent="0.25">
      <c r="D50764" s="31">
        <v>-157.911</v>
      </c>
      <c r="E50764" s="28">
        <v>851.88</v>
      </c>
    </row>
    <row r="50765" spans="4:5" x14ac:dyDescent="0.25">
      <c r="D50765" s="31">
        <v>-157.89500000000001</v>
      </c>
      <c r="E50765" s="28">
        <v>851.89400000000001</v>
      </c>
    </row>
    <row r="50766" spans="4:5" x14ac:dyDescent="0.25">
      <c r="D50766" s="31">
        <v>-157.87899999999999</v>
      </c>
      <c r="E50766" s="28">
        <v>851.90800000000002</v>
      </c>
    </row>
    <row r="50767" spans="4:5" x14ac:dyDescent="0.25">
      <c r="D50767" s="31">
        <v>-157.863</v>
      </c>
      <c r="E50767" s="28">
        <v>851.923</v>
      </c>
    </row>
    <row r="50768" spans="4:5" x14ac:dyDescent="0.25">
      <c r="D50768" s="31">
        <v>-157.84700000000001</v>
      </c>
      <c r="E50768" s="28">
        <v>851.93700000000001</v>
      </c>
    </row>
    <row r="50769" spans="4:5" x14ac:dyDescent="0.25">
      <c r="D50769" s="31">
        <v>-157.83099999999999</v>
      </c>
      <c r="E50769" s="28">
        <v>851.95100000000002</v>
      </c>
    </row>
    <row r="50770" spans="4:5" x14ac:dyDescent="0.25">
      <c r="D50770" s="31">
        <v>-157.815</v>
      </c>
      <c r="E50770" s="28">
        <v>851.96500000000003</v>
      </c>
    </row>
    <row r="50771" spans="4:5" x14ac:dyDescent="0.25">
      <c r="D50771" s="31">
        <v>-157.79900000000001</v>
      </c>
      <c r="E50771" s="28">
        <v>851.98</v>
      </c>
    </row>
    <row r="50772" spans="4:5" x14ac:dyDescent="0.25">
      <c r="D50772" s="31">
        <v>-157.78299999999999</v>
      </c>
      <c r="E50772" s="28">
        <v>851.99400000000003</v>
      </c>
    </row>
    <row r="50773" spans="4:5" x14ac:dyDescent="0.25">
      <c r="D50773" s="31">
        <v>-157.767</v>
      </c>
      <c r="E50773" s="28">
        <v>852.00800000000004</v>
      </c>
    </row>
    <row r="50774" spans="4:5" x14ac:dyDescent="0.25">
      <c r="D50774" s="31">
        <v>-157.751</v>
      </c>
      <c r="E50774" s="28">
        <v>852.02200000000005</v>
      </c>
    </row>
    <row r="50775" spans="4:5" x14ac:dyDescent="0.25">
      <c r="D50775" s="31">
        <v>-157.73500000000001</v>
      </c>
      <c r="E50775" s="28">
        <v>852.03599999999994</v>
      </c>
    </row>
    <row r="50776" spans="4:5" x14ac:dyDescent="0.25">
      <c r="D50776" s="31">
        <v>-157.71899999999999</v>
      </c>
      <c r="E50776" s="28">
        <v>852.05</v>
      </c>
    </row>
    <row r="50777" spans="4:5" x14ac:dyDescent="0.25">
      <c r="D50777" s="31">
        <v>-157.703</v>
      </c>
      <c r="E50777" s="28">
        <v>852.06399999999996</v>
      </c>
    </row>
    <row r="50778" spans="4:5" x14ac:dyDescent="0.25">
      <c r="D50778" s="31">
        <v>-157.68700000000001</v>
      </c>
      <c r="E50778" s="28">
        <v>852.07799999999997</v>
      </c>
    </row>
    <row r="50779" spans="4:5" x14ac:dyDescent="0.25">
      <c r="D50779" s="31">
        <v>-157.67099999999999</v>
      </c>
      <c r="E50779" s="28">
        <v>852.09199999999998</v>
      </c>
    </row>
    <row r="50780" spans="4:5" x14ac:dyDescent="0.25">
      <c r="D50780" s="31">
        <v>-157.655</v>
      </c>
      <c r="E50780" s="28">
        <v>852.10599999999999</v>
      </c>
    </row>
    <row r="50781" spans="4:5" x14ac:dyDescent="0.25">
      <c r="D50781" s="31">
        <v>-157.63900000000001</v>
      </c>
      <c r="E50781" s="28">
        <v>852.12</v>
      </c>
    </row>
    <row r="50782" spans="4:5" x14ac:dyDescent="0.25">
      <c r="D50782" s="31">
        <v>-157.62299999999999</v>
      </c>
      <c r="E50782" s="28">
        <v>852.13400000000001</v>
      </c>
    </row>
    <row r="50783" spans="4:5" x14ac:dyDescent="0.25">
      <c r="D50783" s="31">
        <v>-157.607</v>
      </c>
      <c r="E50783" s="28">
        <v>852.14800000000002</v>
      </c>
    </row>
    <row r="50784" spans="4:5" x14ac:dyDescent="0.25">
      <c r="D50784" s="31">
        <v>-157.59100000000001</v>
      </c>
      <c r="E50784" s="28">
        <v>852.16200000000003</v>
      </c>
    </row>
    <row r="50785" spans="4:5" x14ac:dyDescent="0.25">
      <c r="D50785" s="31">
        <v>-157.57499999999999</v>
      </c>
      <c r="E50785" s="28">
        <v>852.17600000000004</v>
      </c>
    </row>
    <row r="50786" spans="4:5" x14ac:dyDescent="0.25">
      <c r="D50786" s="31">
        <v>-157.559</v>
      </c>
      <c r="E50786" s="28">
        <v>852.19</v>
      </c>
    </row>
    <row r="50787" spans="4:5" x14ac:dyDescent="0.25">
      <c r="D50787" s="31">
        <v>-157.54300000000001</v>
      </c>
      <c r="E50787" s="28">
        <v>852.20399999999995</v>
      </c>
    </row>
    <row r="50788" spans="4:5" x14ac:dyDescent="0.25">
      <c r="D50788" s="31">
        <v>-157.52699999999999</v>
      </c>
      <c r="E50788" s="28">
        <v>852.21799999999996</v>
      </c>
    </row>
    <row r="50789" spans="4:5" x14ac:dyDescent="0.25">
      <c r="D50789" s="31">
        <v>-157.511</v>
      </c>
      <c r="E50789" s="28">
        <v>852.23199999999997</v>
      </c>
    </row>
    <row r="50790" spans="4:5" x14ac:dyDescent="0.25">
      <c r="D50790" s="31">
        <v>-157.495</v>
      </c>
      <c r="E50790" s="28">
        <v>852.245</v>
      </c>
    </row>
    <row r="50791" spans="4:5" x14ac:dyDescent="0.25">
      <c r="D50791" s="31">
        <v>-157.47900000000001</v>
      </c>
      <c r="E50791" s="28">
        <v>852.25900000000001</v>
      </c>
    </row>
    <row r="50792" spans="4:5" x14ac:dyDescent="0.25">
      <c r="D50792" s="31">
        <v>-157.46299999999999</v>
      </c>
      <c r="E50792" s="28">
        <v>852.27300000000002</v>
      </c>
    </row>
    <row r="50793" spans="4:5" x14ac:dyDescent="0.25">
      <c r="D50793" s="31">
        <v>-157.447</v>
      </c>
      <c r="E50793" s="28">
        <v>852.28599999999994</v>
      </c>
    </row>
    <row r="50794" spans="4:5" x14ac:dyDescent="0.25">
      <c r="D50794" s="31">
        <v>-157.43100000000001</v>
      </c>
      <c r="E50794" s="28">
        <v>852.3</v>
      </c>
    </row>
    <row r="50795" spans="4:5" x14ac:dyDescent="0.25">
      <c r="D50795" s="31">
        <v>-157.41499999999999</v>
      </c>
      <c r="E50795" s="28">
        <v>852.31399999999996</v>
      </c>
    </row>
    <row r="50796" spans="4:5" x14ac:dyDescent="0.25">
      <c r="D50796" s="31">
        <v>-157.399</v>
      </c>
      <c r="E50796" s="28">
        <v>852.32799999999997</v>
      </c>
    </row>
    <row r="50797" spans="4:5" x14ac:dyDescent="0.25">
      <c r="D50797" s="31">
        <v>-157.38300000000001</v>
      </c>
      <c r="E50797" s="28">
        <v>852.34100000000001</v>
      </c>
    </row>
    <row r="50798" spans="4:5" x14ac:dyDescent="0.25">
      <c r="D50798" s="31">
        <v>-157.36699999999999</v>
      </c>
      <c r="E50798" s="28">
        <v>852.35500000000002</v>
      </c>
    </row>
    <row r="50799" spans="4:5" x14ac:dyDescent="0.25">
      <c r="D50799" s="31">
        <v>-157.351</v>
      </c>
      <c r="E50799" s="28">
        <v>852.36800000000005</v>
      </c>
    </row>
    <row r="50800" spans="4:5" x14ac:dyDescent="0.25">
      <c r="D50800" s="31">
        <v>-157.33500000000001</v>
      </c>
      <c r="E50800" s="28">
        <v>852.38199999999995</v>
      </c>
    </row>
    <row r="50801" spans="4:5" x14ac:dyDescent="0.25">
      <c r="D50801" s="31">
        <v>-157.31899999999999</v>
      </c>
      <c r="E50801" s="28">
        <v>852.39499999999998</v>
      </c>
    </row>
    <row r="50802" spans="4:5" x14ac:dyDescent="0.25">
      <c r="D50802" s="31">
        <v>-157.303</v>
      </c>
      <c r="E50802" s="28">
        <v>852.40899999999999</v>
      </c>
    </row>
    <row r="50803" spans="4:5" x14ac:dyDescent="0.25">
      <c r="D50803" s="31">
        <v>-157.28700000000001</v>
      </c>
      <c r="E50803" s="28">
        <v>852.42200000000003</v>
      </c>
    </row>
    <row r="50804" spans="4:5" x14ac:dyDescent="0.25">
      <c r="D50804" s="31">
        <v>-157.27099999999999</v>
      </c>
      <c r="E50804" s="28">
        <v>852.43600000000004</v>
      </c>
    </row>
    <row r="50805" spans="4:5" x14ac:dyDescent="0.25">
      <c r="D50805" s="31">
        <v>-157.255</v>
      </c>
      <c r="E50805" s="28">
        <v>852.44899999999996</v>
      </c>
    </row>
    <row r="50806" spans="4:5" x14ac:dyDescent="0.25">
      <c r="D50806" s="31">
        <v>-157.239</v>
      </c>
      <c r="E50806" s="28">
        <v>852.46299999999997</v>
      </c>
    </row>
    <row r="50807" spans="4:5" x14ac:dyDescent="0.25">
      <c r="D50807" s="31">
        <v>-157.22300000000001</v>
      </c>
      <c r="E50807" s="28">
        <v>852.476</v>
      </c>
    </row>
    <row r="50808" spans="4:5" x14ac:dyDescent="0.25">
      <c r="D50808" s="31">
        <v>-157.20699999999999</v>
      </c>
      <c r="E50808" s="28">
        <v>852.49</v>
      </c>
    </row>
    <row r="50809" spans="4:5" x14ac:dyDescent="0.25">
      <c r="D50809" s="31">
        <v>-157.191</v>
      </c>
      <c r="E50809" s="28">
        <v>852.50300000000004</v>
      </c>
    </row>
    <row r="50810" spans="4:5" x14ac:dyDescent="0.25">
      <c r="D50810" s="31">
        <v>-157.17500000000001</v>
      </c>
      <c r="E50810" s="28">
        <v>852.51599999999996</v>
      </c>
    </row>
    <row r="50811" spans="4:5" x14ac:dyDescent="0.25">
      <c r="D50811" s="31">
        <v>-157.15899999999999</v>
      </c>
      <c r="E50811" s="28">
        <v>852.53</v>
      </c>
    </row>
    <row r="50812" spans="4:5" x14ac:dyDescent="0.25">
      <c r="D50812" s="31">
        <v>-157.143</v>
      </c>
      <c r="E50812" s="28">
        <v>852.54300000000001</v>
      </c>
    </row>
    <row r="50813" spans="4:5" x14ac:dyDescent="0.25">
      <c r="D50813" s="31">
        <v>-157.12700000000001</v>
      </c>
      <c r="E50813" s="28">
        <v>852.55600000000004</v>
      </c>
    </row>
    <row r="50814" spans="4:5" x14ac:dyDescent="0.25">
      <c r="D50814" s="31">
        <v>-157.11099999999999</v>
      </c>
      <c r="E50814" s="28">
        <v>852.56899999999996</v>
      </c>
    </row>
    <row r="50815" spans="4:5" x14ac:dyDescent="0.25">
      <c r="D50815" s="31">
        <v>-157.095</v>
      </c>
      <c r="E50815" s="28">
        <v>852.58299999999997</v>
      </c>
    </row>
    <row r="50816" spans="4:5" x14ac:dyDescent="0.25">
      <c r="D50816" s="31">
        <v>-157.07900000000001</v>
      </c>
      <c r="E50816" s="28">
        <v>852.596</v>
      </c>
    </row>
    <row r="50817" spans="4:5" x14ac:dyDescent="0.25">
      <c r="D50817" s="31">
        <v>-157.06299999999999</v>
      </c>
      <c r="E50817" s="28">
        <v>852.60900000000004</v>
      </c>
    </row>
    <row r="50818" spans="4:5" x14ac:dyDescent="0.25">
      <c r="D50818" s="31">
        <v>-157.047</v>
      </c>
      <c r="E50818" s="28">
        <v>852.62199999999996</v>
      </c>
    </row>
    <row r="50819" spans="4:5" x14ac:dyDescent="0.25">
      <c r="D50819" s="31">
        <v>-157.03100000000001</v>
      </c>
      <c r="E50819" s="28">
        <v>852.63499999999999</v>
      </c>
    </row>
    <row r="50820" spans="4:5" x14ac:dyDescent="0.25">
      <c r="D50820" s="31">
        <v>-157.01499999999999</v>
      </c>
      <c r="E50820" s="28">
        <v>852.64800000000002</v>
      </c>
    </row>
    <row r="50821" spans="4:5" x14ac:dyDescent="0.25">
      <c r="D50821" s="31">
        <v>-156.999</v>
      </c>
      <c r="E50821" s="28">
        <v>852.66099999999994</v>
      </c>
    </row>
    <row r="50822" spans="4:5" x14ac:dyDescent="0.25">
      <c r="D50822" s="31">
        <v>-156.983</v>
      </c>
      <c r="E50822" s="28">
        <v>852.67499999999995</v>
      </c>
    </row>
    <row r="50823" spans="4:5" x14ac:dyDescent="0.25">
      <c r="D50823" s="31">
        <v>-156.96700000000001</v>
      </c>
      <c r="E50823" s="28">
        <v>852.68799999999999</v>
      </c>
    </row>
    <row r="50824" spans="4:5" x14ac:dyDescent="0.25">
      <c r="D50824" s="31">
        <v>-156.95099999999999</v>
      </c>
      <c r="E50824" s="28">
        <v>852.70100000000002</v>
      </c>
    </row>
    <row r="50825" spans="4:5" x14ac:dyDescent="0.25">
      <c r="D50825" s="31">
        <v>-156.935</v>
      </c>
      <c r="E50825" s="28">
        <v>852.71400000000006</v>
      </c>
    </row>
    <row r="50826" spans="4:5" x14ac:dyDescent="0.25">
      <c r="D50826" s="31">
        <v>-156.91900000000001</v>
      </c>
      <c r="E50826" s="28">
        <v>852.72699999999998</v>
      </c>
    </row>
    <row r="50827" spans="4:5" x14ac:dyDescent="0.25">
      <c r="D50827" s="31">
        <v>-156.90299999999999</v>
      </c>
      <c r="E50827" s="28">
        <v>852.74</v>
      </c>
    </row>
    <row r="50828" spans="4:5" x14ac:dyDescent="0.25">
      <c r="D50828" s="31">
        <v>-156.887</v>
      </c>
      <c r="E50828" s="28">
        <v>852.75300000000004</v>
      </c>
    </row>
    <row r="50829" spans="4:5" x14ac:dyDescent="0.25">
      <c r="D50829" s="31">
        <v>-156.87100000000001</v>
      </c>
      <c r="E50829" s="28">
        <v>852.76599999999996</v>
      </c>
    </row>
    <row r="50830" spans="4:5" x14ac:dyDescent="0.25">
      <c r="D50830" s="31">
        <v>-156.85499999999999</v>
      </c>
      <c r="E50830" s="28">
        <v>852.77800000000002</v>
      </c>
    </row>
    <row r="50831" spans="4:5" x14ac:dyDescent="0.25">
      <c r="D50831" s="31">
        <v>-156.839</v>
      </c>
      <c r="E50831" s="28">
        <v>852.79100000000005</v>
      </c>
    </row>
    <row r="50832" spans="4:5" x14ac:dyDescent="0.25">
      <c r="D50832" s="31">
        <v>-156.82300000000001</v>
      </c>
      <c r="E50832" s="28">
        <v>852.80399999999997</v>
      </c>
    </row>
    <row r="50833" spans="4:5" x14ac:dyDescent="0.25">
      <c r="D50833" s="31">
        <v>-156.80699999999999</v>
      </c>
      <c r="E50833" s="28">
        <v>852.81700000000001</v>
      </c>
    </row>
    <row r="50834" spans="4:5" x14ac:dyDescent="0.25">
      <c r="D50834" s="31">
        <v>-156.791</v>
      </c>
      <c r="E50834" s="28">
        <v>852.83</v>
      </c>
    </row>
    <row r="50835" spans="4:5" x14ac:dyDescent="0.25">
      <c r="D50835" s="31">
        <v>-156.77500000000001</v>
      </c>
      <c r="E50835" s="28">
        <v>852.84299999999996</v>
      </c>
    </row>
    <row r="50836" spans="4:5" x14ac:dyDescent="0.25">
      <c r="D50836" s="31">
        <v>-156.75899999999999</v>
      </c>
      <c r="E50836" s="28">
        <v>852.85500000000002</v>
      </c>
    </row>
    <row r="50837" spans="4:5" x14ac:dyDescent="0.25">
      <c r="D50837" s="31">
        <v>-156.74299999999999</v>
      </c>
      <c r="E50837" s="28">
        <v>852.86800000000005</v>
      </c>
    </row>
    <row r="50838" spans="4:5" x14ac:dyDescent="0.25">
      <c r="D50838" s="31">
        <v>-156.727</v>
      </c>
      <c r="E50838" s="28">
        <v>852.88099999999997</v>
      </c>
    </row>
    <row r="50839" spans="4:5" x14ac:dyDescent="0.25">
      <c r="D50839" s="31">
        <v>-156.71100000000001</v>
      </c>
      <c r="E50839" s="28">
        <v>852.89300000000003</v>
      </c>
    </row>
    <row r="50840" spans="4:5" x14ac:dyDescent="0.25">
      <c r="D50840" s="31">
        <v>-156.69499999999999</v>
      </c>
      <c r="E50840" s="28">
        <v>852.90599999999995</v>
      </c>
    </row>
    <row r="50841" spans="4:5" x14ac:dyDescent="0.25">
      <c r="D50841" s="31">
        <v>-156.679</v>
      </c>
      <c r="E50841" s="28">
        <v>852.91899999999998</v>
      </c>
    </row>
    <row r="50842" spans="4:5" x14ac:dyDescent="0.25">
      <c r="D50842" s="31">
        <v>-156.66300000000001</v>
      </c>
      <c r="E50842" s="28">
        <v>852.93100000000004</v>
      </c>
    </row>
    <row r="50843" spans="4:5" x14ac:dyDescent="0.25">
      <c r="D50843" s="31">
        <v>-156.64699999999999</v>
      </c>
      <c r="E50843" s="28">
        <v>852.94399999999996</v>
      </c>
    </row>
    <row r="50844" spans="4:5" x14ac:dyDescent="0.25">
      <c r="D50844" s="31">
        <v>-156.631</v>
      </c>
      <c r="E50844" s="28">
        <v>852.95699999999999</v>
      </c>
    </row>
    <row r="50845" spans="4:5" x14ac:dyDescent="0.25">
      <c r="D50845" s="31">
        <v>-156.61500000000001</v>
      </c>
      <c r="E50845" s="28">
        <v>852.96900000000005</v>
      </c>
    </row>
    <row r="50846" spans="4:5" x14ac:dyDescent="0.25">
      <c r="D50846" s="31">
        <v>-156.59899999999999</v>
      </c>
      <c r="E50846" s="28">
        <v>852.98199999999997</v>
      </c>
    </row>
    <row r="50847" spans="4:5" x14ac:dyDescent="0.25">
      <c r="D50847" s="31">
        <v>-156.583</v>
      </c>
      <c r="E50847" s="28">
        <v>852.99400000000003</v>
      </c>
    </row>
    <row r="50848" spans="4:5" x14ac:dyDescent="0.25">
      <c r="D50848" s="31">
        <v>-156.56700000000001</v>
      </c>
      <c r="E50848" s="28">
        <v>853.00699999999995</v>
      </c>
    </row>
    <row r="50849" spans="4:5" x14ac:dyDescent="0.25">
      <c r="D50849" s="31">
        <v>-156.55099999999999</v>
      </c>
      <c r="E50849" s="28">
        <v>853.01900000000001</v>
      </c>
    </row>
    <row r="50850" spans="4:5" x14ac:dyDescent="0.25">
      <c r="D50850" s="31">
        <v>-156.535</v>
      </c>
      <c r="E50850" s="28">
        <v>853.03200000000004</v>
      </c>
    </row>
    <row r="50851" spans="4:5" x14ac:dyDescent="0.25">
      <c r="D50851" s="31">
        <v>-156.51900000000001</v>
      </c>
      <c r="E50851" s="28">
        <v>853.04399999999998</v>
      </c>
    </row>
    <row r="50852" spans="4:5" x14ac:dyDescent="0.25">
      <c r="D50852" s="31">
        <v>-156.50299999999999</v>
      </c>
      <c r="E50852" s="28">
        <v>853.05700000000002</v>
      </c>
    </row>
    <row r="50853" spans="4:5" x14ac:dyDescent="0.25">
      <c r="D50853" s="31">
        <v>-156.48699999999999</v>
      </c>
      <c r="E50853" s="28">
        <v>853.06899999999996</v>
      </c>
    </row>
    <row r="50854" spans="4:5" x14ac:dyDescent="0.25">
      <c r="D50854" s="31">
        <v>-156.471</v>
      </c>
      <c r="E50854" s="28">
        <v>853.08100000000002</v>
      </c>
    </row>
    <row r="50855" spans="4:5" x14ac:dyDescent="0.25">
      <c r="D50855" s="31">
        <v>-156.45500000000001</v>
      </c>
      <c r="E50855" s="28">
        <v>853.09400000000005</v>
      </c>
    </row>
    <row r="50856" spans="4:5" x14ac:dyDescent="0.25">
      <c r="D50856" s="31">
        <v>-156.43899999999999</v>
      </c>
      <c r="E50856" s="28">
        <v>853.10599999999999</v>
      </c>
    </row>
    <row r="50857" spans="4:5" x14ac:dyDescent="0.25">
      <c r="D50857" s="31">
        <v>-156.423</v>
      </c>
      <c r="E50857" s="28">
        <v>853.11800000000005</v>
      </c>
    </row>
    <row r="50858" spans="4:5" x14ac:dyDescent="0.25">
      <c r="D50858" s="31">
        <v>-156.40700000000001</v>
      </c>
      <c r="E50858" s="28">
        <v>853.13</v>
      </c>
    </row>
    <row r="50859" spans="4:5" x14ac:dyDescent="0.25">
      <c r="D50859" s="31">
        <v>-156.39099999999999</v>
      </c>
      <c r="E50859" s="28">
        <v>853.14300000000003</v>
      </c>
    </row>
    <row r="50860" spans="4:5" x14ac:dyDescent="0.25">
      <c r="D50860" s="31">
        <v>-156.375</v>
      </c>
      <c r="E50860" s="28">
        <v>853.15499999999997</v>
      </c>
    </row>
    <row r="50861" spans="4:5" x14ac:dyDescent="0.25">
      <c r="D50861" s="31">
        <v>-156.35900000000001</v>
      </c>
      <c r="E50861" s="28">
        <v>853.16700000000003</v>
      </c>
    </row>
    <row r="50862" spans="4:5" x14ac:dyDescent="0.25">
      <c r="D50862" s="31">
        <v>-156.34399999999999</v>
      </c>
      <c r="E50862" s="28">
        <v>853.17899999999997</v>
      </c>
    </row>
    <row r="50863" spans="4:5" x14ac:dyDescent="0.25">
      <c r="D50863" s="31">
        <v>-156.328</v>
      </c>
      <c r="E50863" s="28">
        <v>853.19200000000001</v>
      </c>
    </row>
    <row r="50864" spans="4:5" x14ac:dyDescent="0.25">
      <c r="D50864" s="31">
        <v>-156.31200000000001</v>
      </c>
      <c r="E50864" s="28">
        <v>853.20399999999995</v>
      </c>
    </row>
    <row r="50865" spans="4:5" x14ac:dyDescent="0.25">
      <c r="D50865" s="31">
        <v>-156.29599999999999</v>
      </c>
      <c r="E50865" s="28">
        <v>853.21600000000001</v>
      </c>
    </row>
    <row r="50866" spans="4:5" x14ac:dyDescent="0.25">
      <c r="D50866" s="31">
        <v>-156.28</v>
      </c>
      <c r="E50866" s="28">
        <v>853.22799999999995</v>
      </c>
    </row>
    <row r="50867" spans="4:5" x14ac:dyDescent="0.25">
      <c r="D50867" s="31">
        <v>-156.26400000000001</v>
      </c>
      <c r="E50867" s="28">
        <v>853.24</v>
      </c>
    </row>
    <row r="50868" spans="4:5" x14ac:dyDescent="0.25">
      <c r="D50868" s="31">
        <v>-156.24799999999999</v>
      </c>
      <c r="E50868" s="28">
        <v>853.25199999999995</v>
      </c>
    </row>
    <row r="50869" spans="4:5" x14ac:dyDescent="0.25">
      <c r="D50869" s="31">
        <v>-156.232</v>
      </c>
      <c r="E50869" s="28">
        <v>853.26400000000001</v>
      </c>
    </row>
    <row r="50870" spans="4:5" x14ac:dyDescent="0.25">
      <c r="D50870" s="31">
        <v>-156.21600000000001</v>
      </c>
      <c r="E50870" s="28">
        <v>853.27599999999995</v>
      </c>
    </row>
    <row r="50871" spans="4:5" x14ac:dyDescent="0.25">
      <c r="D50871" s="31">
        <v>-156.19999999999999</v>
      </c>
      <c r="E50871" s="28">
        <v>853.28800000000001</v>
      </c>
    </row>
    <row r="50872" spans="4:5" x14ac:dyDescent="0.25">
      <c r="D50872" s="31">
        <v>-156.184</v>
      </c>
      <c r="E50872" s="28">
        <v>853.3</v>
      </c>
    </row>
    <row r="50873" spans="4:5" x14ac:dyDescent="0.25">
      <c r="D50873" s="31">
        <v>-156.16800000000001</v>
      </c>
      <c r="E50873" s="28">
        <v>853.31200000000001</v>
      </c>
    </row>
    <row r="50874" spans="4:5" x14ac:dyDescent="0.25">
      <c r="D50874" s="31">
        <v>-156.15199999999999</v>
      </c>
      <c r="E50874" s="28">
        <v>853.32399999999996</v>
      </c>
    </row>
    <row r="50875" spans="4:5" x14ac:dyDescent="0.25">
      <c r="D50875" s="31">
        <v>-156.136</v>
      </c>
      <c r="E50875" s="28">
        <v>853.33600000000001</v>
      </c>
    </row>
    <row r="50876" spans="4:5" x14ac:dyDescent="0.25">
      <c r="D50876" s="31">
        <v>-156.12</v>
      </c>
      <c r="E50876" s="28">
        <v>853.34799999999996</v>
      </c>
    </row>
    <row r="50877" spans="4:5" x14ac:dyDescent="0.25">
      <c r="D50877" s="31">
        <v>-156.10400000000001</v>
      </c>
      <c r="E50877" s="28">
        <v>853.36</v>
      </c>
    </row>
    <row r="50878" spans="4:5" x14ac:dyDescent="0.25">
      <c r="D50878" s="31">
        <v>-156.08799999999999</v>
      </c>
      <c r="E50878" s="28">
        <v>853.37099999999998</v>
      </c>
    </row>
    <row r="50879" spans="4:5" x14ac:dyDescent="0.25">
      <c r="D50879" s="31">
        <v>-156.072</v>
      </c>
      <c r="E50879" s="28">
        <v>853.38300000000004</v>
      </c>
    </row>
    <row r="50880" spans="4:5" x14ac:dyDescent="0.25">
      <c r="D50880" s="31">
        <v>-156.05600000000001</v>
      </c>
      <c r="E50880" s="28">
        <v>853.39499999999998</v>
      </c>
    </row>
    <row r="50881" spans="4:5" x14ac:dyDescent="0.25">
      <c r="D50881" s="31">
        <v>-156.04</v>
      </c>
      <c r="E50881" s="28">
        <v>853.40700000000004</v>
      </c>
    </row>
    <row r="50882" spans="4:5" x14ac:dyDescent="0.25">
      <c r="D50882" s="31">
        <v>-156.024</v>
      </c>
      <c r="E50882" s="28">
        <v>853.41899999999998</v>
      </c>
    </row>
    <row r="50883" spans="4:5" x14ac:dyDescent="0.25">
      <c r="D50883" s="31">
        <v>-156.00800000000001</v>
      </c>
      <c r="E50883" s="28">
        <v>853.43</v>
      </c>
    </row>
    <row r="50884" spans="4:5" x14ac:dyDescent="0.25">
      <c r="D50884" s="31">
        <v>-155.99199999999999</v>
      </c>
      <c r="E50884" s="28">
        <v>853.44200000000001</v>
      </c>
    </row>
    <row r="50885" spans="4:5" x14ac:dyDescent="0.25">
      <c r="D50885" s="31">
        <v>-155.976</v>
      </c>
      <c r="E50885" s="28">
        <v>853.45399999999995</v>
      </c>
    </row>
    <row r="50886" spans="4:5" x14ac:dyDescent="0.25">
      <c r="D50886" s="31">
        <v>-155.96</v>
      </c>
      <c r="E50886" s="28">
        <v>853.46500000000003</v>
      </c>
    </row>
    <row r="50887" spans="4:5" x14ac:dyDescent="0.25">
      <c r="D50887" s="31">
        <v>-155.94399999999999</v>
      </c>
      <c r="E50887" s="28">
        <v>853.47699999999998</v>
      </c>
    </row>
    <row r="50888" spans="4:5" x14ac:dyDescent="0.25">
      <c r="D50888" s="31">
        <v>-155.928</v>
      </c>
      <c r="E50888" s="28">
        <v>853.48900000000003</v>
      </c>
    </row>
    <row r="50889" spans="4:5" x14ac:dyDescent="0.25">
      <c r="D50889" s="31">
        <v>-155.91200000000001</v>
      </c>
      <c r="E50889" s="28">
        <v>853.5</v>
      </c>
    </row>
    <row r="50890" spans="4:5" x14ac:dyDescent="0.25">
      <c r="D50890" s="31">
        <v>-155.89599999999999</v>
      </c>
      <c r="E50890" s="28">
        <v>853.51199999999994</v>
      </c>
    </row>
    <row r="50891" spans="4:5" x14ac:dyDescent="0.25">
      <c r="D50891" s="31">
        <v>-155.88</v>
      </c>
      <c r="E50891" s="28">
        <v>853.52300000000002</v>
      </c>
    </row>
    <row r="50892" spans="4:5" x14ac:dyDescent="0.25">
      <c r="D50892" s="31">
        <v>-155.864</v>
      </c>
      <c r="E50892" s="28">
        <v>853.53499999999997</v>
      </c>
    </row>
    <row r="50893" spans="4:5" x14ac:dyDescent="0.25">
      <c r="D50893" s="31">
        <v>-155.84800000000001</v>
      </c>
      <c r="E50893" s="28">
        <v>853.54600000000005</v>
      </c>
    </row>
    <row r="50894" spans="4:5" x14ac:dyDescent="0.25">
      <c r="D50894" s="31">
        <v>-155.83199999999999</v>
      </c>
      <c r="E50894" s="28">
        <v>853.55799999999999</v>
      </c>
    </row>
    <row r="50895" spans="4:5" x14ac:dyDescent="0.25">
      <c r="D50895" s="31">
        <v>-155.816</v>
      </c>
      <c r="E50895" s="28">
        <v>853.56899999999996</v>
      </c>
    </row>
    <row r="50896" spans="4:5" x14ac:dyDescent="0.25">
      <c r="D50896" s="31">
        <v>-155.80000000000001</v>
      </c>
      <c r="E50896" s="28">
        <v>853.58100000000002</v>
      </c>
    </row>
    <row r="50897" spans="4:5" x14ac:dyDescent="0.25">
      <c r="D50897" s="31">
        <v>-155.78399999999999</v>
      </c>
      <c r="E50897" s="28">
        <v>853.59199999999998</v>
      </c>
    </row>
    <row r="50898" spans="4:5" x14ac:dyDescent="0.25">
      <c r="D50898" s="31">
        <v>-155.768</v>
      </c>
      <c r="E50898" s="28">
        <v>853.60400000000004</v>
      </c>
    </row>
    <row r="50899" spans="4:5" x14ac:dyDescent="0.25">
      <c r="D50899" s="31">
        <v>-155.75200000000001</v>
      </c>
      <c r="E50899" s="28">
        <v>853.61500000000001</v>
      </c>
    </row>
    <row r="50900" spans="4:5" x14ac:dyDescent="0.25">
      <c r="D50900" s="31">
        <v>-155.73599999999999</v>
      </c>
      <c r="E50900" s="28">
        <v>853.62599999999998</v>
      </c>
    </row>
    <row r="50901" spans="4:5" x14ac:dyDescent="0.25">
      <c r="D50901" s="31">
        <v>-155.72</v>
      </c>
      <c r="E50901" s="28">
        <v>853.63800000000003</v>
      </c>
    </row>
    <row r="50902" spans="4:5" x14ac:dyDescent="0.25">
      <c r="D50902" s="31">
        <v>-155.70400000000001</v>
      </c>
      <c r="E50902" s="28">
        <v>853.649</v>
      </c>
    </row>
    <row r="50903" spans="4:5" x14ac:dyDescent="0.25">
      <c r="D50903" s="31">
        <v>-155.68799999999999</v>
      </c>
      <c r="E50903" s="28">
        <v>853.66</v>
      </c>
    </row>
    <row r="50904" spans="4:5" x14ac:dyDescent="0.25">
      <c r="D50904" s="31">
        <v>-155.672</v>
      </c>
      <c r="E50904" s="28">
        <v>853.67200000000003</v>
      </c>
    </row>
    <row r="50905" spans="4:5" x14ac:dyDescent="0.25">
      <c r="D50905" s="31">
        <v>-155.65600000000001</v>
      </c>
      <c r="E50905" s="28">
        <v>853.68299999999999</v>
      </c>
    </row>
    <row r="50906" spans="4:5" x14ac:dyDescent="0.25">
      <c r="D50906" s="31">
        <v>-155.63999999999999</v>
      </c>
      <c r="E50906" s="28">
        <v>853.69399999999996</v>
      </c>
    </row>
    <row r="50907" spans="4:5" x14ac:dyDescent="0.25">
      <c r="D50907" s="31">
        <v>-155.624</v>
      </c>
      <c r="E50907" s="28">
        <v>853.70500000000004</v>
      </c>
    </row>
    <row r="50908" spans="4:5" x14ac:dyDescent="0.25">
      <c r="D50908" s="31">
        <v>-155.608</v>
      </c>
      <c r="E50908" s="28">
        <v>853.71600000000001</v>
      </c>
    </row>
    <row r="50909" spans="4:5" x14ac:dyDescent="0.25">
      <c r="D50909" s="31">
        <v>-155.59200000000001</v>
      </c>
      <c r="E50909" s="28">
        <v>853.72799999999995</v>
      </c>
    </row>
    <row r="50910" spans="4:5" x14ac:dyDescent="0.25">
      <c r="D50910" s="31">
        <v>-155.57599999999999</v>
      </c>
      <c r="E50910" s="28">
        <v>853.73900000000003</v>
      </c>
    </row>
    <row r="50911" spans="4:5" x14ac:dyDescent="0.25">
      <c r="D50911" s="31">
        <v>-155.56</v>
      </c>
      <c r="E50911" s="28">
        <v>853.75</v>
      </c>
    </row>
    <row r="50912" spans="4:5" x14ac:dyDescent="0.25">
      <c r="D50912" s="31">
        <v>-155.54400000000001</v>
      </c>
      <c r="E50912" s="28">
        <v>853.76099999999997</v>
      </c>
    </row>
    <row r="50913" spans="4:5" x14ac:dyDescent="0.25">
      <c r="D50913" s="31">
        <v>-155.52799999999999</v>
      </c>
      <c r="E50913" s="28">
        <v>853.77200000000005</v>
      </c>
    </row>
    <row r="50914" spans="4:5" x14ac:dyDescent="0.25">
      <c r="D50914" s="31">
        <v>-155.512</v>
      </c>
      <c r="E50914" s="28">
        <v>853.78300000000002</v>
      </c>
    </row>
    <row r="50915" spans="4:5" x14ac:dyDescent="0.25">
      <c r="D50915" s="31">
        <v>-155.49600000000001</v>
      </c>
      <c r="E50915" s="28">
        <v>853.79399999999998</v>
      </c>
    </row>
    <row r="50916" spans="4:5" x14ac:dyDescent="0.25">
      <c r="D50916" s="31">
        <v>-155.47999999999999</v>
      </c>
      <c r="E50916" s="28">
        <v>853.80499999999995</v>
      </c>
    </row>
    <row r="50917" spans="4:5" x14ac:dyDescent="0.25">
      <c r="D50917" s="31">
        <v>-155.464</v>
      </c>
      <c r="E50917" s="28">
        <v>853.81600000000003</v>
      </c>
    </row>
    <row r="50918" spans="4:5" x14ac:dyDescent="0.25">
      <c r="D50918" s="31">
        <v>-155.44800000000001</v>
      </c>
      <c r="E50918" s="28">
        <v>853.827</v>
      </c>
    </row>
    <row r="50919" spans="4:5" x14ac:dyDescent="0.25">
      <c r="D50919" s="31">
        <v>-155.43199999999999</v>
      </c>
      <c r="E50919" s="28">
        <v>853.83799999999997</v>
      </c>
    </row>
    <row r="50920" spans="4:5" x14ac:dyDescent="0.25">
      <c r="D50920" s="31">
        <v>-155.416</v>
      </c>
      <c r="E50920" s="28">
        <v>853.84900000000005</v>
      </c>
    </row>
    <row r="50921" spans="4:5" x14ac:dyDescent="0.25">
      <c r="D50921" s="31">
        <v>-155.4</v>
      </c>
      <c r="E50921" s="28">
        <v>853.86</v>
      </c>
    </row>
    <row r="50922" spans="4:5" x14ac:dyDescent="0.25">
      <c r="D50922" s="31">
        <v>-155.38399999999999</v>
      </c>
      <c r="E50922" s="28">
        <v>853.87099999999998</v>
      </c>
    </row>
    <row r="50923" spans="4:5" x14ac:dyDescent="0.25">
      <c r="D50923" s="31">
        <v>-155.36799999999999</v>
      </c>
      <c r="E50923" s="28">
        <v>853.88099999999997</v>
      </c>
    </row>
    <row r="50924" spans="4:5" x14ac:dyDescent="0.25">
      <c r="D50924" s="31">
        <v>-155.352</v>
      </c>
      <c r="E50924" s="28">
        <v>853.89200000000005</v>
      </c>
    </row>
    <row r="50925" spans="4:5" x14ac:dyDescent="0.25">
      <c r="D50925" s="31">
        <v>-155.33600000000001</v>
      </c>
      <c r="E50925" s="28">
        <v>853.90300000000002</v>
      </c>
    </row>
    <row r="50926" spans="4:5" x14ac:dyDescent="0.25">
      <c r="D50926" s="31">
        <v>-155.32</v>
      </c>
      <c r="E50926" s="28">
        <v>853.91399999999999</v>
      </c>
    </row>
    <row r="50927" spans="4:5" x14ac:dyDescent="0.25">
      <c r="D50927" s="31">
        <v>-155.304</v>
      </c>
      <c r="E50927" s="28">
        <v>853.92499999999995</v>
      </c>
    </row>
    <row r="50928" spans="4:5" x14ac:dyDescent="0.25">
      <c r="D50928" s="31">
        <v>-155.28800000000001</v>
      </c>
      <c r="E50928" s="28">
        <v>853.93499999999995</v>
      </c>
    </row>
    <row r="50929" spans="4:5" x14ac:dyDescent="0.25">
      <c r="D50929" s="31">
        <v>-155.27199999999999</v>
      </c>
      <c r="E50929" s="28">
        <v>853.94600000000003</v>
      </c>
    </row>
    <row r="50930" spans="4:5" x14ac:dyDescent="0.25">
      <c r="D50930" s="31">
        <v>-155.256</v>
      </c>
      <c r="E50930" s="28">
        <v>853.95699999999999</v>
      </c>
    </row>
    <row r="50931" spans="4:5" x14ac:dyDescent="0.25">
      <c r="D50931" s="31">
        <v>-155.24</v>
      </c>
      <c r="E50931" s="28">
        <v>853.96699999999998</v>
      </c>
    </row>
    <row r="50932" spans="4:5" x14ac:dyDescent="0.25">
      <c r="D50932" s="31">
        <v>-155.22399999999999</v>
      </c>
      <c r="E50932" s="28">
        <v>853.97799999999995</v>
      </c>
    </row>
    <row r="50933" spans="4:5" x14ac:dyDescent="0.25">
      <c r="D50933" s="31">
        <v>-155.208</v>
      </c>
      <c r="E50933" s="28">
        <v>853.98900000000003</v>
      </c>
    </row>
    <row r="50934" spans="4:5" x14ac:dyDescent="0.25">
      <c r="D50934" s="31">
        <v>-155.19200000000001</v>
      </c>
      <c r="E50934" s="28">
        <v>853.99900000000002</v>
      </c>
    </row>
    <row r="50935" spans="4:5" x14ac:dyDescent="0.25">
      <c r="D50935" s="31">
        <v>-155.17599999999999</v>
      </c>
      <c r="E50935" s="28">
        <v>854.01</v>
      </c>
    </row>
    <row r="50936" spans="4:5" x14ac:dyDescent="0.25">
      <c r="D50936" s="31">
        <v>-155.16</v>
      </c>
      <c r="E50936" s="28">
        <v>854.02099999999996</v>
      </c>
    </row>
    <row r="50937" spans="4:5" x14ac:dyDescent="0.25">
      <c r="D50937" s="31">
        <v>-155.14400000000001</v>
      </c>
      <c r="E50937" s="28">
        <v>854.03099999999995</v>
      </c>
    </row>
    <row r="50938" spans="4:5" x14ac:dyDescent="0.25">
      <c r="D50938" s="31">
        <v>-155.12799999999999</v>
      </c>
      <c r="E50938" s="28">
        <v>854.04200000000003</v>
      </c>
    </row>
    <row r="50939" spans="4:5" x14ac:dyDescent="0.25">
      <c r="D50939" s="31">
        <v>-155.11199999999999</v>
      </c>
      <c r="E50939" s="28">
        <v>854.05200000000002</v>
      </c>
    </row>
    <row r="50940" spans="4:5" x14ac:dyDescent="0.25">
      <c r="D50940" s="31">
        <v>-155.096</v>
      </c>
      <c r="E50940" s="28">
        <v>854.06299999999999</v>
      </c>
    </row>
    <row r="50941" spans="4:5" x14ac:dyDescent="0.25">
      <c r="D50941" s="31">
        <v>-155.08000000000001</v>
      </c>
      <c r="E50941" s="28">
        <v>854.07299999999998</v>
      </c>
    </row>
    <row r="50942" spans="4:5" x14ac:dyDescent="0.25">
      <c r="D50942" s="31">
        <v>-155.06399999999999</v>
      </c>
      <c r="E50942" s="28">
        <v>854.08299999999997</v>
      </c>
    </row>
    <row r="50943" spans="4:5" x14ac:dyDescent="0.25">
      <c r="D50943" s="31">
        <v>-155.048</v>
      </c>
      <c r="E50943" s="28">
        <v>854.09400000000005</v>
      </c>
    </row>
    <row r="50944" spans="4:5" x14ac:dyDescent="0.25">
      <c r="D50944" s="31">
        <v>-155.03200000000001</v>
      </c>
      <c r="E50944" s="28">
        <v>854.10400000000004</v>
      </c>
    </row>
    <row r="50945" spans="4:5" x14ac:dyDescent="0.25">
      <c r="D50945" s="31">
        <v>-155.01599999999999</v>
      </c>
      <c r="E50945" s="28">
        <v>854.11500000000001</v>
      </c>
    </row>
    <row r="50946" spans="4:5" x14ac:dyDescent="0.25">
      <c r="D50946" s="31">
        <v>-155</v>
      </c>
      <c r="E50946" s="28">
        <v>854.125</v>
      </c>
    </row>
    <row r="50947" spans="4:5" x14ac:dyDescent="0.25">
      <c r="D50947" s="31">
        <v>-154.98400000000001</v>
      </c>
      <c r="E50947" s="28">
        <v>854.13499999999999</v>
      </c>
    </row>
    <row r="50948" spans="4:5" x14ac:dyDescent="0.25">
      <c r="D50948" s="31">
        <v>-154.96799999999999</v>
      </c>
      <c r="E50948" s="28">
        <v>854.14599999999996</v>
      </c>
    </row>
    <row r="50949" spans="4:5" x14ac:dyDescent="0.25">
      <c r="D50949" s="31">
        <v>-154.952</v>
      </c>
      <c r="E50949" s="28">
        <v>854.15599999999995</v>
      </c>
    </row>
    <row r="50950" spans="4:5" x14ac:dyDescent="0.25">
      <c r="D50950" s="31">
        <v>-154.93600000000001</v>
      </c>
      <c r="E50950" s="28">
        <v>854.16600000000005</v>
      </c>
    </row>
    <row r="50951" spans="4:5" x14ac:dyDescent="0.25">
      <c r="D50951" s="31">
        <v>-154.91999999999999</v>
      </c>
      <c r="E50951" s="28">
        <v>854.17600000000004</v>
      </c>
    </row>
    <row r="50952" spans="4:5" x14ac:dyDescent="0.25">
      <c r="D50952" s="31">
        <v>-154.904</v>
      </c>
      <c r="E50952" s="28">
        <v>854.18700000000001</v>
      </c>
    </row>
    <row r="50953" spans="4:5" x14ac:dyDescent="0.25">
      <c r="D50953" s="31">
        <v>-154.88800000000001</v>
      </c>
      <c r="E50953" s="28">
        <v>854.197</v>
      </c>
    </row>
    <row r="50954" spans="4:5" x14ac:dyDescent="0.25">
      <c r="D50954" s="31">
        <v>-154.87200000000001</v>
      </c>
      <c r="E50954" s="28">
        <v>854.20699999999999</v>
      </c>
    </row>
    <row r="50955" spans="4:5" x14ac:dyDescent="0.25">
      <c r="D50955" s="31">
        <v>-154.85599999999999</v>
      </c>
      <c r="E50955" s="28">
        <v>854.21699999999998</v>
      </c>
    </row>
    <row r="50956" spans="4:5" x14ac:dyDescent="0.25">
      <c r="D50956" s="31">
        <v>-154.84</v>
      </c>
      <c r="E50956" s="28">
        <v>854.22699999999998</v>
      </c>
    </row>
    <row r="50957" spans="4:5" x14ac:dyDescent="0.25">
      <c r="D50957" s="31">
        <v>-154.82400000000001</v>
      </c>
      <c r="E50957" s="28">
        <v>854.23699999999997</v>
      </c>
    </row>
    <row r="50958" spans="4:5" x14ac:dyDescent="0.25">
      <c r="D50958" s="31">
        <v>-154.80799999999999</v>
      </c>
      <c r="E50958" s="28">
        <v>854.24699999999996</v>
      </c>
    </row>
    <row r="50959" spans="4:5" x14ac:dyDescent="0.25">
      <c r="D50959" s="31">
        <v>-154.792</v>
      </c>
      <c r="E50959" s="28">
        <v>854.25800000000004</v>
      </c>
    </row>
    <row r="50960" spans="4:5" x14ac:dyDescent="0.25">
      <c r="D50960" s="31">
        <v>-154.77600000000001</v>
      </c>
      <c r="E50960" s="28">
        <v>854.26800000000003</v>
      </c>
    </row>
    <row r="50961" spans="4:5" x14ac:dyDescent="0.25">
      <c r="D50961" s="31">
        <v>-154.76</v>
      </c>
      <c r="E50961" s="28">
        <v>854.27800000000002</v>
      </c>
    </row>
    <row r="50962" spans="4:5" x14ac:dyDescent="0.25">
      <c r="D50962" s="31">
        <v>-154.744</v>
      </c>
      <c r="E50962" s="28">
        <v>854.28800000000001</v>
      </c>
    </row>
    <row r="50963" spans="4:5" x14ac:dyDescent="0.25">
      <c r="D50963" s="31">
        <v>-154.72800000000001</v>
      </c>
      <c r="E50963" s="28">
        <v>854.298</v>
      </c>
    </row>
    <row r="50964" spans="4:5" x14ac:dyDescent="0.25">
      <c r="D50964" s="31">
        <v>-154.71199999999999</v>
      </c>
      <c r="E50964" s="28">
        <v>854.30799999999999</v>
      </c>
    </row>
    <row r="50965" spans="4:5" x14ac:dyDescent="0.25">
      <c r="D50965" s="31">
        <v>-154.696</v>
      </c>
      <c r="E50965" s="28">
        <v>854.31799999999998</v>
      </c>
    </row>
    <row r="50966" spans="4:5" x14ac:dyDescent="0.25">
      <c r="D50966" s="31">
        <v>-154.68</v>
      </c>
      <c r="E50966" s="28">
        <v>854.327</v>
      </c>
    </row>
    <row r="50967" spans="4:5" x14ac:dyDescent="0.25">
      <c r="D50967" s="31">
        <v>-154.66399999999999</v>
      </c>
      <c r="E50967" s="28">
        <v>854.33699999999999</v>
      </c>
    </row>
    <row r="50968" spans="4:5" x14ac:dyDescent="0.25">
      <c r="D50968" s="31">
        <v>-154.648</v>
      </c>
      <c r="E50968" s="28">
        <v>854.34699999999998</v>
      </c>
    </row>
    <row r="50969" spans="4:5" x14ac:dyDescent="0.25">
      <c r="D50969" s="31">
        <v>-154.63200000000001</v>
      </c>
      <c r="E50969" s="28">
        <v>854.35699999999997</v>
      </c>
    </row>
    <row r="50970" spans="4:5" x14ac:dyDescent="0.25">
      <c r="D50970" s="31">
        <v>-154.61600000000001</v>
      </c>
      <c r="E50970" s="28">
        <v>854.36699999999996</v>
      </c>
    </row>
    <row r="50971" spans="4:5" x14ac:dyDescent="0.25">
      <c r="D50971" s="31">
        <v>-154.6</v>
      </c>
      <c r="E50971" s="28">
        <v>854.37699999999995</v>
      </c>
    </row>
    <row r="50972" spans="4:5" x14ac:dyDescent="0.25">
      <c r="D50972" s="31">
        <v>-154.584</v>
      </c>
      <c r="E50972" s="28">
        <v>854.38599999999997</v>
      </c>
    </row>
    <row r="50973" spans="4:5" x14ac:dyDescent="0.25">
      <c r="D50973" s="31">
        <v>-154.56800000000001</v>
      </c>
      <c r="E50973" s="28">
        <v>854.39599999999996</v>
      </c>
    </row>
    <row r="50974" spans="4:5" x14ac:dyDescent="0.25">
      <c r="D50974" s="31">
        <v>-154.55199999999999</v>
      </c>
      <c r="E50974" s="28">
        <v>854.40599999999995</v>
      </c>
    </row>
    <row r="50975" spans="4:5" x14ac:dyDescent="0.25">
      <c r="D50975" s="31">
        <v>-154.536</v>
      </c>
      <c r="E50975" s="28">
        <v>854.41600000000005</v>
      </c>
    </row>
    <row r="50976" spans="4:5" x14ac:dyDescent="0.25">
      <c r="D50976" s="31">
        <v>-154.52099999999999</v>
      </c>
      <c r="E50976" s="28">
        <v>854.42499999999995</v>
      </c>
    </row>
    <row r="50977" spans="4:5" x14ac:dyDescent="0.25">
      <c r="D50977" s="31">
        <v>-154.505</v>
      </c>
      <c r="E50977" s="28">
        <v>854.43499999999995</v>
      </c>
    </row>
    <row r="50978" spans="4:5" x14ac:dyDescent="0.25">
      <c r="D50978" s="31">
        <v>-154.489</v>
      </c>
      <c r="E50978" s="28">
        <v>854.44500000000005</v>
      </c>
    </row>
    <row r="50979" spans="4:5" x14ac:dyDescent="0.25">
      <c r="D50979" s="31">
        <v>-154.47300000000001</v>
      </c>
      <c r="E50979" s="28">
        <v>854.45399999999995</v>
      </c>
    </row>
    <row r="50980" spans="4:5" x14ac:dyDescent="0.25">
      <c r="D50980" s="31">
        <v>-154.45699999999999</v>
      </c>
      <c r="E50980" s="28">
        <v>854.46400000000006</v>
      </c>
    </row>
    <row r="50981" spans="4:5" x14ac:dyDescent="0.25">
      <c r="D50981" s="31">
        <v>-154.441</v>
      </c>
      <c r="E50981" s="28">
        <v>854.47400000000005</v>
      </c>
    </row>
    <row r="50982" spans="4:5" x14ac:dyDescent="0.25">
      <c r="D50982" s="31">
        <v>-154.42500000000001</v>
      </c>
      <c r="E50982" s="28">
        <v>854.48299999999995</v>
      </c>
    </row>
    <row r="50983" spans="4:5" x14ac:dyDescent="0.25">
      <c r="D50983" s="31">
        <v>-154.40899999999999</v>
      </c>
      <c r="E50983" s="28">
        <v>854.49300000000005</v>
      </c>
    </row>
    <row r="50984" spans="4:5" x14ac:dyDescent="0.25">
      <c r="D50984" s="31">
        <v>-154.393</v>
      </c>
      <c r="E50984" s="28">
        <v>854.50199999999995</v>
      </c>
    </row>
    <row r="50985" spans="4:5" x14ac:dyDescent="0.25">
      <c r="D50985" s="31">
        <v>-154.37700000000001</v>
      </c>
      <c r="E50985" s="28">
        <v>854.51199999999994</v>
      </c>
    </row>
    <row r="50986" spans="4:5" x14ac:dyDescent="0.25">
      <c r="D50986" s="31">
        <v>-154.36099999999999</v>
      </c>
      <c r="E50986" s="28">
        <v>854.52099999999996</v>
      </c>
    </row>
    <row r="50987" spans="4:5" x14ac:dyDescent="0.25">
      <c r="D50987" s="31">
        <v>-154.345</v>
      </c>
      <c r="E50987" s="28">
        <v>854.53099999999995</v>
      </c>
    </row>
    <row r="50988" spans="4:5" x14ac:dyDescent="0.25">
      <c r="D50988" s="31">
        <v>-154.32900000000001</v>
      </c>
      <c r="E50988" s="28">
        <v>854.54</v>
      </c>
    </row>
    <row r="50989" spans="4:5" x14ac:dyDescent="0.25">
      <c r="D50989" s="31">
        <v>-154.31299999999999</v>
      </c>
      <c r="E50989" s="28">
        <v>854.54899999999998</v>
      </c>
    </row>
    <row r="50990" spans="4:5" x14ac:dyDescent="0.25">
      <c r="D50990" s="31">
        <v>-154.297</v>
      </c>
      <c r="E50990" s="28">
        <v>854.55899999999997</v>
      </c>
    </row>
    <row r="50991" spans="4:5" x14ac:dyDescent="0.25">
      <c r="D50991" s="31">
        <v>-154.28100000000001</v>
      </c>
      <c r="E50991" s="28">
        <v>854.56799999999998</v>
      </c>
    </row>
    <row r="50992" spans="4:5" x14ac:dyDescent="0.25">
      <c r="D50992" s="31">
        <v>-154.26499999999999</v>
      </c>
      <c r="E50992" s="28">
        <v>854.57799999999997</v>
      </c>
    </row>
    <row r="50993" spans="4:5" x14ac:dyDescent="0.25">
      <c r="D50993" s="31">
        <v>-154.249</v>
      </c>
      <c r="E50993" s="28">
        <v>854.58699999999999</v>
      </c>
    </row>
    <row r="50994" spans="4:5" x14ac:dyDescent="0.25">
      <c r="D50994" s="31">
        <v>-154.233</v>
      </c>
      <c r="E50994" s="28">
        <v>854.596</v>
      </c>
    </row>
    <row r="50995" spans="4:5" x14ac:dyDescent="0.25">
      <c r="D50995" s="31">
        <v>-154.21700000000001</v>
      </c>
      <c r="E50995" s="28">
        <v>854.60500000000002</v>
      </c>
    </row>
    <row r="50996" spans="4:5" x14ac:dyDescent="0.25">
      <c r="D50996" s="31">
        <v>-154.20099999999999</v>
      </c>
      <c r="E50996" s="28">
        <v>854.61500000000001</v>
      </c>
    </row>
    <row r="50997" spans="4:5" x14ac:dyDescent="0.25">
      <c r="D50997" s="31">
        <v>-154.185</v>
      </c>
      <c r="E50997" s="28">
        <v>854.62400000000002</v>
      </c>
    </row>
    <row r="50998" spans="4:5" x14ac:dyDescent="0.25">
      <c r="D50998" s="31">
        <v>-154.16900000000001</v>
      </c>
      <c r="E50998" s="28">
        <v>854.63300000000004</v>
      </c>
    </row>
    <row r="50999" spans="4:5" x14ac:dyDescent="0.25">
      <c r="D50999" s="31">
        <v>-154.15299999999999</v>
      </c>
      <c r="E50999" s="28">
        <v>854.64200000000005</v>
      </c>
    </row>
    <row r="51000" spans="4:5" x14ac:dyDescent="0.25">
      <c r="D51000" s="31">
        <v>-154.137</v>
      </c>
      <c r="E51000" s="28">
        <v>854.65200000000004</v>
      </c>
    </row>
    <row r="51001" spans="4:5" x14ac:dyDescent="0.25">
      <c r="D51001" s="31">
        <v>-154.12100000000001</v>
      </c>
      <c r="E51001" s="28">
        <v>854.66099999999994</v>
      </c>
    </row>
    <row r="51002" spans="4:5" x14ac:dyDescent="0.25">
      <c r="D51002" s="31">
        <v>-154.10499999999999</v>
      </c>
      <c r="E51002" s="28">
        <v>854.67</v>
      </c>
    </row>
    <row r="51003" spans="4:5" x14ac:dyDescent="0.25">
      <c r="D51003" s="31">
        <v>-154.089</v>
      </c>
      <c r="E51003" s="28">
        <v>854.67899999999997</v>
      </c>
    </row>
    <row r="51004" spans="4:5" x14ac:dyDescent="0.25">
      <c r="D51004" s="31">
        <v>-154.07300000000001</v>
      </c>
      <c r="E51004" s="28">
        <v>854.68799999999999</v>
      </c>
    </row>
    <row r="51005" spans="4:5" x14ac:dyDescent="0.25">
      <c r="D51005" s="31">
        <v>-154.05699999999999</v>
      </c>
      <c r="E51005" s="28">
        <v>854.697</v>
      </c>
    </row>
    <row r="51006" spans="4:5" x14ac:dyDescent="0.25">
      <c r="D51006" s="31">
        <v>-154.041</v>
      </c>
      <c r="E51006" s="28">
        <v>854.70600000000002</v>
      </c>
    </row>
    <row r="51007" spans="4:5" x14ac:dyDescent="0.25">
      <c r="D51007" s="31">
        <v>-154.02500000000001</v>
      </c>
      <c r="E51007" s="28">
        <v>854.71500000000003</v>
      </c>
    </row>
    <row r="51008" spans="4:5" x14ac:dyDescent="0.25">
      <c r="D51008" s="31">
        <v>-154.00899999999999</v>
      </c>
      <c r="E51008" s="28">
        <v>854.72400000000005</v>
      </c>
    </row>
    <row r="51009" spans="4:5" x14ac:dyDescent="0.25">
      <c r="D51009" s="31">
        <v>-153.99299999999999</v>
      </c>
      <c r="E51009" s="28">
        <v>854.73299999999995</v>
      </c>
    </row>
    <row r="51010" spans="4:5" x14ac:dyDescent="0.25">
      <c r="D51010" s="31">
        <v>-153.977</v>
      </c>
      <c r="E51010" s="28">
        <v>854.74199999999996</v>
      </c>
    </row>
    <row r="51011" spans="4:5" x14ac:dyDescent="0.25">
      <c r="D51011" s="31">
        <v>-153.96100000000001</v>
      </c>
      <c r="E51011" s="28">
        <v>854.75099999999998</v>
      </c>
    </row>
    <row r="51012" spans="4:5" x14ac:dyDescent="0.25">
      <c r="D51012" s="31">
        <v>-153.94499999999999</v>
      </c>
      <c r="E51012" s="28">
        <v>854.76</v>
      </c>
    </row>
    <row r="51013" spans="4:5" x14ac:dyDescent="0.25">
      <c r="D51013" s="31">
        <v>-153.929</v>
      </c>
      <c r="E51013" s="28">
        <v>854.76900000000001</v>
      </c>
    </row>
    <row r="51014" spans="4:5" x14ac:dyDescent="0.25">
      <c r="D51014" s="31">
        <v>-153.91300000000001</v>
      </c>
      <c r="E51014" s="28">
        <v>854.77800000000002</v>
      </c>
    </row>
    <row r="51015" spans="4:5" x14ac:dyDescent="0.25">
      <c r="D51015" s="31">
        <v>-153.89699999999999</v>
      </c>
      <c r="E51015" s="28">
        <v>854.78700000000003</v>
      </c>
    </row>
    <row r="51016" spans="4:5" x14ac:dyDescent="0.25">
      <c r="D51016" s="31">
        <v>-153.881</v>
      </c>
      <c r="E51016" s="28">
        <v>854.79499999999996</v>
      </c>
    </row>
    <row r="51017" spans="4:5" x14ac:dyDescent="0.25">
      <c r="D51017" s="31">
        <v>-153.86500000000001</v>
      </c>
      <c r="E51017" s="28">
        <v>854.80399999999997</v>
      </c>
    </row>
    <row r="51018" spans="4:5" x14ac:dyDescent="0.25">
      <c r="D51018" s="31">
        <v>-153.84899999999999</v>
      </c>
      <c r="E51018" s="28">
        <v>854.81299999999999</v>
      </c>
    </row>
    <row r="51019" spans="4:5" x14ac:dyDescent="0.25">
      <c r="D51019" s="31">
        <v>-153.833</v>
      </c>
      <c r="E51019" s="28">
        <v>854.822</v>
      </c>
    </row>
    <row r="51020" spans="4:5" x14ac:dyDescent="0.25">
      <c r="D51020" s="31">
        <v>-153.81700000000001</v>
      </c>
      <c r="E51020" s="28">
        <v>854.83</v>
      </c>
    </row>
    <row r="51021" spans="4:5" x14ac:dyDescent="0.25">
      <c r="D51021" s="31">
        <v>-153.80099999999999</v>
      </c>
      <c r="E51021" s="28">
        <v>854.83900000000006</v>
      </c>
    </row>
    <row r="51022" spans="4:5" x14ac:dyDescent="0.25">
      <c r="D51022" s="31">
        <v>-153.785</v>
      </c>
      <c r="E51022" s="28">
        <v>854.84799999999996</v>
      </c>
    </row>
    <row r="51023" spans="4:5" x14ac:dyDescent="0.25">
      <c r="D51023" s="31">
        <v>-153.76900000000001</v>
      </c>
      <c r="E51023" s="28">
        <v>854.85699999999997</v>
      </c>
    </row>
    <row r="51024" spans="4:5" x14ac:dyDescent="0.25">
      <c r="D51024" s="31">
        <v>-153.75299999999999</v>
      </c>
      <c r="E51024" s="28">
        <v>854.86500000000001</v>
      </c>
    </row>
    <row r="51025" spans="4:5" x14ac:dyDescent="0.25">
      <c r="D51025" s="31">
        <v>-153.73699999999999</v>
      </c>
      <c r="E51025" s="28">
        <v>854.87400000000002</v>
      </c>
    </row>
    <row r="51026" spans="4:5" x14ac:dyDescent="0.25">
      <c r="D51026" s="31">
        <v>-153.721</v>
      </c>
      <c r="E51026" s="28">
        <v>854.88199999999995</v>
      </c>
    </row>
    <row r="51027" spans="4:5" x14ac:dyDescent="0.25">
      <c r="D51027" s="31">
        <v>-153.70500000000001</v>
      </c>
      <c r="E51027" s="28">
        <v>854.89099999999996</v>
      </c>
    </row>
    <row r="51028" spans="4:5" x14ac:dyDescent="0.25">
      <c r="D51028" s="31">
        <v>-153.68899999999999</v>
      </c>
      <c r="E51028" s="28">
        <v>854.9</v>
      </c>
    </row>
    <row r="51029" spans="4:5" x14ac:dyDescent="0.25">
      <c r="D51029" s="31">
        <v>-153.673</v>
      </c>
      <c r="E51029" s="28">
        <v>854.90800000000002</v>
      </c>
    </row>
    <row r="51030" spans="4:5" x14ac:dyDescent="0.25">
      <c r="D51030" s="31">
        <v>-153.65700000000001</v>
      </c>
      <c r="E51030" s="28">
        <v>854.91700000000003</v>
      </c>
    </row>
    <row r="51031" spans="4:5" x14ac:dyDescent="0.25">
      <c r="D51031" s="31">
        <v>-153.64099999999999</v>
      </c>
      <c r="E51031" s="28">
        <v>854.92499999999995</v>
      </c>
    </row>
    <row r="51032" spans="4:5" x14ac:dyDescent="0.25">
      <c r="D51032" s="31">
        <v>-153.625</v>
      </c>
      <c r="E51032" s="28">
        <v>854.93399999999997</v>
      </c>
    </row>
    <row r="51033" spans="4:5" x14ac:dyDescent="0.25">
      <c r="D51033" s="31">
        <v>-153.60900000000001</v>
      </c>
      <c r="E51033" s="28">
        <v>854.94200000000001</v>
      </c>
    </row>
    <row r="51034" spans="4:5" x14ac:dyDescent="0.25">
      <c r="D51034" s="31">
        <v>-153.59299999999999</v>
      </c>
      <c r="E51034" s="28">
        <v>854.95100000000002</v>
      </c>
    </row>
    <row r="51035" spans="4:5" x14ac:dyDescent="0.25">
      <c r="D51035" s="31">
        <v>-153.577</v>
      </c>
      <c r="E51035" s="28">
        <v>854.95899999999995</v>
      </c>
    </row>
    <row r="51036" spans="4:5" x14ac:dyDescent="0.25">
      <c r="D51036" s="31">
        <v>-153.56100000000001</v>
      </c>
      <c r="E51036" s="28">
        <v>854.96699999999998</v>
      </c>
    </row>
    <row r="51037" spans="4:5" x14ac:dyDescent="0.25">
      <c r="D51037" s="31">
        <v>-153.54499999999999</v>
      </c>
      <c r="E51037" s="28">
        <v>854.976</v>
      </c>
    </row>
    <row r="51038" spans="4:5" x14ac:dyDescent="0.25">
      <c r="D51038" s="31">
        <v>-153.529</v>
      </c>
      <c r="E51038" s="28">
        <v>854.98400000000004</v>
      </c>
    </row>
    <row r="51039" spans="4:5" x14ac:dyDescent="0.25">
      <c r="D51039" s="31">
        <v>-153.51300000000001</v>
      </c>
      <c r="E51039" s="28">
        <v>854.99199999999996</v>
      </c>
    </row>
    <row r="51040" spans="4:5" x14ac:dyDescent="0.25">
      <c r="D51040" s="31">
        <v>-153.49700000000001</v>
      </c>
      <c r="E51040" s="28">
        <v>855.00099999999998</v>
      </c>
    </row>
    <row r="51041" spans="4:5" x14ac:dyDescent="0.25">
      <c r="D51041" s="31">
        <v>-153.48099999999999</v>
      </c>
      <c r="E51041" s="28">
        <v>855.00900000000001</v>
      </c>
    </row>
    <row r="51042" spans="4:5" x14ac:dyDescent="0.25">
      <c r="D51042" s="31">
        <v>-153.465</v>
      </c>
      <c r="E51042" s="28">
        <v>855.01700000000005</v>
      </c>
    </row>
    <row r="51043" spans="4:5" x14ac:dyDescent="0.25">
      <c r="D51043" s="31">
        <v>-153.44900000000001</v>
      </c>
      <c r="E51043" s="28">
        <v>855.02599999999995</v>
      </c>
    </row>
    <row r="51044" spans="4:5" x14ac:dyDescent="0.25">
      <c r="D51044" s="31">
        <v>-153.43299999999999</v>
      </c>
      <c r="E51044" s="28">
        <v>855.03399999999999</v>
      </c>
    </row>
    <row r="51045" spans="4:5" x14ac:dyDescent="0.25">
      <c r="D51045" s="31">
        <v>-153.417</v>
      </c>
      <c r="E51045" s="28">
        <v>855.04200000000003</v>
      </c>
    </row>
    <row r="51046" spans="4:5" x14ac:dyDescent="0.25">
      <c r="D51046" s="31">
        <v>-153.40100000000001</v>
      </c>
      <c r="E51046" s="28">
        <v>855.05</v>
      </c>
    </row>
    <row r="51047" spans="4:5" x14ac:dyDescent="0.25">
      <c r="D51047" s="31">
        <v>-153.38499999999999</v>
      </c>
      <c r="E51047" s="28">
        <v>855.05799999999999</v>
      </c>
    </row>
    <row r="51048" spans="4:5" x14ac:dyDescent="0.25">
      <c r="D51048" s="31">
        <v>-153.369</v>
      </c>
      <c r="E51048" s="28">
        <v>855.06600000000003</v>
      </c>
    </row>
    <row r="51049" spans="4:5" x14ac:dyDescent="0.25">
      <c r="D51049" s="31">
        <v>-153.35300000000001</v>
      </c>
      <c r="E51049" s="28">
        <v>855.07500000000005</v>
      </c>
    </row>
    <row r="51050" spans="4:5" x14ac:dyDescent="0.25">
      <c r="D51050" s="31">
        <v>-153.33699999999999</v>
      </c>
      <c r="E51050" s="28">
        <v>855.08299999999997</v>
      </c>
    </row>
    <row r="51051" spans="4:5" x14ac:dyDescent="0.25">
      <c r="D51051" s="31">
        <v>-153.321</v>
      </c>
      <c r="E51051" s="28">
        <v>855.09100000000001</v>
      </c>
    </row>
    <row r="51052" spans="4:5" x14ac:dyDescent="0.25">
      <c r="D51052" s="31">
        <v>-153.30500000000001</v>
      </c>
      <c r="E51052" s="28">
        <v>855.09900000000005</v>
      </c>
    </row>
    <row r="51053" spans="4:5" x14ac:dyDescent="0.25">
      <c r="D51053" s="31">
        <v>-153.28899999999999</v>
      </c>
      <c r="E51053" s="28">
        <v>855.10699999999997</v>
      </c>
    </row>
    <row r="51054" spans="4:5" x14ac:dyDescent="0.25">
      <c r="D51054" s="31">
        <v>-153.273</v>
      </c>
      <c r="E51054" s="28">
        <v>855.11500000000001</v>
      </c>
    </row>
    <row r="51055" spans="4:5" x14ac:dyDescent="0.25">
      <c r="D51055" s="31">
        <v>-153.25700000000001</v>
      </c>
      <c r="E51055" s="28">
        <v>855.12300000000005</v>
      </c>
    </row>
    <row r="51056" spans="4:5" x14ac:dyDescent="0.25">
      <c r="D51056" s="31">
        <v>-153.24100000000001</v>
      </c>
      <c r="E51056" s="28">
        <v>855.13099999999997</v>
      </c>
    </row>
    <row r="51057" spans="4:5" x14ac:dyDescent="0.25">
      <c r="D51057" s="31">
        <v>-153.22499999999999</v>
      </c>
      <c r="E51057" s="28">
        <v>855.13900000000001</v>
      </c>
    </row>
    <row r="51058" spans="4:5" x14ac:dyDescent="0.25">
      <c r="D51058" s="31">
        <v>-153.209</v>
      </c>
      <c r="E51058" s="28">
        <v>855.14700000000005</v>
      </c>
    </row>
    <row r="51059" spans="4:5" x14ac:dyDescent="0.25">
      <c r="D51059" s="31">
        <v>-153.19300000000001</v>
      </c>
      <c r="E51059" s="28">
        <v>855.15499999999997</v>
      </c>
    </row>
    <row r="51060" spans="4:5" x14ac:dyDescent="0.25">
      <c r="D51060" s="31">
        <v>-153.17699999999999</v>
      </c>
      <c r="E51060" s="28">
        <v>855.16200000000003</v>
      </c>
    </row>
    <row r="51061" spans="4:5" x14ac:dyDescent="0.25">
      <c r="D51061" s="31">
        <v>-153.161</v>
      </c>
      <c r="E51061" s="28">
        <v>855.17</v>
      </c>
    </row>
    <row r="51062" spans="4:5" x14ac:dyDescent="0.25">
      <c r="D51062" s="31">
        <v>-153.14500000000001</v>
      </c>
      <c r="E51062" s="28">
        <v>855.178</v>
      </c>
    </row>
    <row r="51063" spans="4:5" x14ac:dyDescent="0.25">
      <c r="D51063" s="31">
        <v>-153.12899999999999</v>
      </c>
      <c r="E51063" s="28">
        <v>855.18600000000004</v>
      </c>
    </row>
    <row r="51064" spans="4:5" x14ac:dyDescent="0.25">
      <c r="D51064" s="31">
        <v>-153.113</v>
      </c>
      <c r="E51064" s="28">
        <v>855.19399999999996</v>
      </c>
    </row>
    <row r="51065" spans="4:5" x14ac:dyDescent="0.25">
      <c r="D51065" s="31">
        <v>-153.09700000000001</v>
      </c>
      <c r="E51065" s="28">
        <v>855.20100000000002</v>
      </c>
    </row>
    <row r="51066" spans="4:5" x14ac:dyDescent="0.25">
      <c r="D51066" s="31">
        <v>-153.08099999999999</v>
      </c>
      <c r="E51066" s="28">
        <v>855.20899999999995</v>
      </c>
    </row>
    <row r="51067" spans="4:5" x14ac:dyDescent="0.25">
      <c r="D51067" s="31">
        <v>-153.065</v>
      </c>
      <c r="E51067" s="28">
        <v>855.21699999999998</v>
      </c>
    </row>
    <row r="51068" spans="4:5" x14ac:dyDescent="0.25">
      <c r="D51068" s="31">
        <v>-153.04900000000001</v>
      </c>
      <c r="E51068" s="28">
        <v>855.22500000000002</v>
      </c>
    </row>
    <row r="51069" spans="4:5" x14ac:dyDescent="0.25">
      <c r="D51069" s="31">
        <v>-153.03299999999999</v>
      </c>
      <c r="E51069" s="28">
        <v>855.23199999999997</v>
      </c>
    </row>
    <row r="51070" spans="4:5" x14ac:dyDescent="0.25">
      <c r="D51070" s="31">
        <v>-153.017</v>
      </c>
      <c r="E51070" s="28">
        <v>855.24</v>
      </c>
    </row>
    <row r="51071" spans="4:5" x14ac:dyDescent="0.25">
      <c r="D51071" s="31">
        <v>-153.001</v>
      </c>
      <c r="E51071" s="28">
        <v>855.24800000000005</v>
      </c>
    </row>
    <row r="51072" spans="4:5" x14ac:dyDescent="0.25">
      <c r="D51072" s="31">
        <v>-152.98500000000001</v>
      </c>
      <c r="E51072" s="28">
        <v>855.255</v>
      </c>
    </row>
    <row r="51073" spans="4:5" x14ac:dyDescent="0.25">
      <c r="D51073" s="31">
        <v>-152.96899999999999</v>
      </c>
      <c r="E51073" s="28">
        <v>855.26300000000003</v>
      </c>
    </row>
    <row r="51074" spans="4:5" x14ac:dyDescent="0.25">
      <c r="D51074" s="31">
        <v>-152.953</v>
      </c>
      <c r="E51074" s="28">
        <v>855.27</v>
      </c>
    </row>
    <row r="51075" spans="4:5" x14ac:dyDescent="0.25">
      <c r="D51075" s="31">
        <v>-152.93700000000001</v>
      </c>
      <c r="E51075" s="28">
        <v>855.27800000000002</v>
      </c>
    </row>
    <row r="51076" spans="4:5" x14ac:dyDescent="0.25">
      <c r="D51076" s="31">
        <v>-152.92099999999999</v>
      </c>
      <c r="E51076" s="28">
        <v>855.28599999999994</v>
      </c>
    </row>
    <row r="51077" spans="4:5" x14ac:dyDescent="0.25">
      <c r="D51077" s="31">
        <v>-152.905</v>
      </c>
      <c r="E51077" s="28">
        <v>855.29300000000001</v>
      </c>
    </row>
    <row r="51078" spans="4:5" x14ac:dyDescent="0.25">
      <c r="D51078" s="31">
        <v>-152.88900000000001</v>
      </c>
      <c r="E51078" s="28">
        <v>855.30100000000004</v>
      </c>
    </row>
    <row r="51079" spans="4:5" x14ac:dyDescent="0.25">
      <c r="D51079" s="31">
        <v>-152.87299999999999</v>
      </c>
      <c r="E51079" s="28">
        <v>855.30799999999999</v>
      </c>
    </row>
    <row r="51080" spans="4:5" x14ac:dyDescent="0.25">
      <c r="D51080" s="31">
        <v>-152.857</v>
      </c>
      <c r="E51080" s="28">
        <v>855.31500000000005</v>
      </c>
    </row>
    <row r="51081" spans="4:5" x14ac:dyDescent="0.25">
      <c r="D51081" s="31">
        <v>-152.84100000000001</v>
      </c>
      <c r="E51081" s="28">
        <v>855.32299999999998</v>
      </c>
    </row>
    <row r="51082" spans="4:5" x14ac:dyDescent="0.25">
      <c r="D51082" s="31">
        <v>-152.82499999999999</v>
      </c>
      <c r="E51082" s="28">
        <v>855.33</v>
      </c>
    </row>
    <row r="51083" spans="4:5" x14ac:dyDescent="0.25">
      <c r="D51083" s="31">
        <v>-152.809</v>
      </c>
      <c r="E51083" s="28">
        <v>855.33799999999997</v>
      </c>
    </row>
    <row r="51084" spans="4:5" x14ac:dyDescent="0.25">
      <c r="D51084" s="31">
        <v>-152.79300000000001</v>
      </c>
      <c r="E51084" s="28">
        <v>855.34500000000003</v>
      </c>
    </row>
    <row r="51085" spans="4:5" x14ac:dyDescent="0.25">
      <c r="D51085" s="31">
        <v>-152.77699999999999</v>
      </c>
      <c r="E51085" s="28">
        <v>855.35199999999998</v>
      </c>
    </row>
    <row r="51086" spans="4:5" x14ac:dyDescent="0.25">
      <c r="D51086" s="31">
        <v>-152.761</v>
      </c>
      <c r="E51086" s="28">
        <v>855.36</v>
      </c>
    </row>
    <row r="51087" spans="4:5" x14ac:dyDescent="0.25">
      <c r="D51087" s="31">
        <v>-152.745</v>
      </c>
      <c r="E51087" s="28">
        <v>855.36699999999996</v>
      </c>
    </row>
    <row r="51088" spans="4:5" x14ac:dyDescent="0.25">
      <c r="D51088" s="31">
        <v>-152.72900000000001</v>
      </c>
      <c r="E51088" s="28">
        <v>855.37400000000002</v>
      </c>
    </row>
    <row r="51089" spans="4:5" x14ac:dyDescent="0.25">
      <c r="D51089" s="31">
        <v>-152.714</v>
      </c>
      <c r="E51089" s="28">
        <v>855.38099999999997</v>
      </c>
    </row>
    <row r="51090" spans="4:5" x14ac:dyDescent="0.25">
      <c r="D51090" s="31">
        <v>-152.69800000000001</v>
      </c>
      <c r="E51090" s="28">
        <v>855.38900000000001</v>
      </c>
    </row>
    <row r="51091" spans="4:5" x14ac:dyDescent="0.25">
      <c r="D51091" s="31">
        <v>-152.68199999999999</v>
      </c>
      <c r="E51091" s="28">
        <v>855.39599999999996</v>
      </c>
    </row>
    <row r="51092" spans="4:5" x14ac:dyDescent="0.25">
      <c r="D51092" s="31">
        <v>-152.666</v>
      </c>
      <c r="E51092" s="28">
        <v>855.40300000000002</v>
      </c>
    </row>
    <row r="51093" spans="4:5" x14ac:dyDescent="0.25">
      <c r="D51093" s="31">
        <v>-152.65</v>
      </c>
      <c r="E51093" s="28">
        <v>855.41</v>
      </c>
    </row>
    <row r="51094" spans="4:5" x14ac:dyDescent="0.25">
      <c r="D51094" s="31">
        <v>-152.63399999999999</v>
      </c>
      <c r="E51094" s="28">
        <v>855.41700000000003</v>
      </c>
    </row>
    <row r="51095" spans="4:5" x14ac:dyDescent="0.25">
      <c r="D51095" s="31">
        <v>-152.61799999999999</v>
      </c>
      <c r="E51095" s="28">
        <v>855.42499999999995</v>
      </c>
    </row>
    <row r="51096" spans="4:5" x14ac:dyDescent="0.25">
      <c r="D51096" s="31">
        <v>-152.602</v>
      </c>
      <c r="E51096" s="28">
        <v>855.43200000000002</v>
      </c>
    </row>
    <row r="51097" spans="4:5" x14ac:dyDescent="0.25">
      <c r="D51097" s="31">
        <v>-152.58600000000001</v>
      </c>
      <c r="E51097" s="28">
        <v>855.43899999999996</v>
      </c>
    </row>
    <row r="51098" spans="4:5" x14ac:dyDescent="0.25">
      <c r="D51098" s="31">
        <v>-152.57</v>
      </c>
      <c r="E51098" s="28">
        <v>855.44600000000003</v>
      </c>
    </row>
    <row r="51099" spans="4:5" x14ac:dyDescent="0.25">
      <c r="D51099" s="31">
        <v>-152.554</v>
      </c>
      <c r="E51099" s="28">
        <v>855.45299999999997</v>
      </c>
    </row>
    <row r="51100" spans="4:5" x14ac:dyDescent="0.25">
      <c r="D51100" s="31">
        <v>-152.53800000000001</v>
      </c>
      <c r="E51100" s="28">
        <v>855.46</v>
      </c>
    </row>
    <row r="51101" spans="4:5" x14ac:dyDescent="0.25">
      <c r="D51101" s="31">
        <v>-152.52199999999999</v>
      </c>
      <c r="E51101" s="28">
        <v>855.46699999999998</v>
      </c>
    </row>
    <row r="51102" spans="4:5" x14ac:dyDescent="0.25">
      <c r="D51102" s="31">
        <v>-152.506</v>
      </c>
      <c r="E51102" s="28">
        <v>855.47400000000005</v>
      </c>
    </row>
    <row r="51103" spans="4:5" x14ac:dyDescent="0.25">
      <c r="D51103" s="31">
        <v>-152.49</v>
      </c>
      <c r="E51103" s="28">
        <v>855.48099999999999</v>
      </c>
    </row>
    <row r="51104" spans="4:5" x14ac:dyDescent="0.25">
      <c r="D51104" s="31">
        <v>-152.47399999999999</v>
      </c>
      <c r="E51104" s="28">
        <v>855.48800000000006</v>
      </c>
    </row>
    <row r="51105" spans="4:5" x14ac:dyDescent="0.25">
      <c r="D51105" s="31">
        <v>-152.458</v>
      </c>
      <c r="E51105" s="28">
        <v>855.495</v>
      </c>
    </row>
    <row r="51106" spans="4:5" x14ac:dyDescent="0.25">
      <c r="D51106" s="31">
        <v>-152.44200000000001</v>
      </c>
      <c r="E51106" s="28">
        <v>855.50199999999995</v>
      </c>
    </row>
    <row r="51107" spans="4:5" x14ac:dyDescent="0.25">
      <c r="D51107" s="31">
        <v>-152.42599999999999</v>
      </c>
      <c r="E51107" s="28">
        <v>855.50800000000004</v>
      </c>
    </row>
    <row r="51108" spans="4:5" x14ac:dyDescent="0.25">
      <c r="D51108" s="31">
        <v>-152.41</v>
      </c>
      <c r="E51108" s="28">
        <v>855.51499999999999</v>
      </c>
    </row>
    <row r="51109" spans="4:5" x14ac:dyDescent="0.25">
      <c r="D51109" s="31">
        <v>-152.39400000000001</v>
      </c>
      <c r="E51109" s="28">
        <v>855.52200000000005</v>
      </c>
    </row>
    <row r="51110" spans="4:5" x14ac:dyDescent="0.25">
      <c r="D51110" s="31">
        <v>-152.37799999999999</v>
      </c>
      <c r="E51110" s="28">
        <v>855.529</v>
      </c>
    </row>
    <row r="51111" spans="4:5" x14ac:dyDescent="0.25">
      <c r="D51111" s="31">
        <v>-152.36199999999999</v>
      </c>
      <c r="E51111" s="28">
        <v>855.53599999999994</v>
      </c>
    </row>
    <row r="51112" spans="4:5" x14ac:dyDescent="0.25">
      <c r="D51112" s="31">
        <v>-152.346</v>
      </c>
      <c r="E51112" s="28">
        <v>855.54200000000003</v>
      </c>
    </row>
    <row r="51113" spans="4:5" x14ac:dyDescent="0.25">
      <c r="D51113" s="31">
        <v>-152.33000000000001</v>
      </c>
      <c r="E51113" s="28">
        <v>855.54899999999998</v>
      </c>
    </row>
    <row r="51114" spans="4:5" x14ac:dyDescent="0.25">
      <c r="D51114" s="31">
        <v>-152.31399999999999</v>
      </c>
      <c r="E51114" s="28">
        <v>855.55600000000004</v>
      </c>
    </row>
    <row r="51115" spans="4:5" x14ac:dyDescent="0.25">
      <c r="D51115" s="31">
        <v>-152.298</v>
      </c>
      <c r="E51115" s="28">
        <v>855.56299999999999</v>
      </c>
    </row>
    <row r="51116" spans="4:5" x14ac:dyDescent="0.25">
      <c r="D51116" s="31">
        <v>-152.28200000000001</v>
      </c>
      <c r="E51116" s="28">
        <v>855.56899999999996</v>
      </c>
    </row>
    <row r="51117" spans="4:5" x14ac:dyDescent="0.25">
      <c r="D51117" s="31">
        <v>-152.26599999999999</v>
      </c>
      <c r="E51117" s="28">
        <v>855.57600000000002</v>
      </c>
    </row>
    <row r="51118" spans="4:5" x14ac:dyDescent="0.25">
      <c r="D51118" s="31">
        <v>-152.25</v>
      </c>
      <c r="E51118" s="28">
        <v>855.58299999999997</v>
      </c>
    </row>
    <row r="51119" spans="4:5" x14ac:dyDescent="0.25">
      <c r="D51119" s="31">
        <v>-152.23400000000001</v>
      </c>
      <c r="E51119" s="28">
        <v>855.58900000000006</v>
      </c>
    </row>
    <row r="51120" spans="4:5" x14ac:dyDescent="0.25">
      <c r="D51120" s="31">
        <v>-152.21799999999999</v>
      </c>
      <c r="E51120" s="28">
        <v>855.596</v>
      </c>
    </row>
    <row r="51121" spans="4:5" x14ac:dyDescent="0.25">
      <c r="D51121" s="31">
        <v>-152.202</v>
      </c>
      <c r="E51121" s="28">
        <v>855.60199999999998</v>
      </c>
    </row>
    <row r="51122" spans="4:5" x14ac:dyDescent="0.25">
      <c r="D51122" s="31">
        <v>-152.18600000000001</v>
      </c>
      <c r="E51122" s="28">
        <v>855.60900000000004</v>
      </c>
    </row>
    <row r="51123" spans="4:5" x14ac:dyDescent="0.25">
      <c r="D51123" s="31">
        <v>-152.16999999999999</v>
      </c>
      <c r="E51123" s="28">
        <v>855.61500000000001</v>
      </c>
    </row>
    <row r="51124" spans="4:5" x14ac:dyDescent="0.25">
      <c r="D51124" s="31">
        <v>-152.154</v>
      </c>
      <c r="E51124" s="28">
        <v>855.62199999999996</v>
      </c>
    </row>
    <row r="51125" spans="4:5" x14ac:dyDescent="0.25">
      <c r="D51125" s="31">
        <v>-152.13800000000001</v>
      </c>
      <c r="E51125" s="28">
        <v>855.62800000000004</v>
      </c>
    </row>
    <row r="51126" spans="4:5" x14ac:dyDescent="0.25">
      <c r="D51126" s="31">
        <v>-152.12200000000001</v>
      </c>
      <c r="E51126" s="28">
        <v>855.63499999999999</v>
      </c>
    </row>
    <row r="51127" spans="4:5" x14ac:dyDescent="0.25">
      <c r="D51127" s="31">
        <v>-152.10599999999999</v>
      </c>
      <c r="E51127" s="28">
        <v>855.64099999999996</v>
      </c>
    </row>
    <row r="51128" spans="4:5" x14ac:dyDescent="0.25">
      <c r="D51128" s="31">
        <v>-152.09</v>
      </c>
      <c r="E51128" s="28">
        <v>855.64800000000002</v>
      </c>
    </row>
    <row r="51129" spans="4:5" x14ac:dyDescent="0.25">
      <c r="D51129" s="31">
        <v>-152.07400000000001</v>
      </c>
      <c r="E51129" s="28">
        <v>855.654</v>
      </c>
    </row>
    <row r="51130" spans="4:5" x14ac:dyDescent="0.25">
      <c r="D51130" s="31">
        <v>-152.05799999999999</v>
      </c>
      <c r="E51130" s="28">
        <v>855.66</v>
      </c>
    </row>
    <row r="51131" spans="4:5" x14ac:dyDescent="0.25">
      <c r="D51131" s="31">
        <v>-152.042</v>
      </c>
      <c r="E51131" s="28">
        <v>855.66700000000003</v>
      </c>
    </row>
    <row r="51132" spans="4:5" x14ac:dyDescent="0.25">
      <c r="D51132" s="31">
        <v>-152.02600000000001</v>
      </c>
      <c r="E51132" s="28">
        <v>855.673</v>
      </c>
    </row>
    <row r="51133" spans="4:5" x14ac:dyDescent="0.25">
      <c r="D51133" s="31">
        <v>-152.01</v>
      </c>
      <c r="E51133" s="28">
        <v>855.67899999999997</v>
      </c>
    </row>
    <row r="51134" spans="4:5" x14ac:dyDescent="0.25">
      <c r="D51134" s="31">
        <v>-151.994</v>
      </c>
      <c r="E51134" s="28">
        <v>855.68600000000004</v>
      </c>
    </row>
    <row r="51135" spans="4:5" x14ac:dyDescent="0.25">
      <c r="D51135" s="31">
        <v>-151.97800000000001</v>
      </c>
      <c r="E51135" s="28">
        <v>855.69200000000001</v>
      </c>
    </row>
    <row r="51136" spans="4:5" x14ac:dyDescent="0.25">
      <c r="D51136" s="31">
        <v>-151.96199999999999</v>
      </c>
      <c r="E51136" s="28">
        <v>855.69799999999998</v>
      </c>
    </row>
    <row r="51137" spans="4:5" x14ac:dyDescent="0.25">
      <c r="D51137" s="31">
        <v>-151.946</v>
      </c>
      <c r="E51137" s="28">
        <v>855.70399999999995</v>
      </c>
    </row>
    <row r="51138" spans="4:5" x14ac:dyDescent="0.25">
      <c r="D51138" s="31">
        <v>-151.93</v>
      </c>
      <c r="E51138" s="28">
        <v>855.71100000000001</v>
      </c>
    </row>
    <row r="51139" spans="4:5" x14ac:dyDescent="0.25">
      <c r="D51139" s="31">
        <v>-151.91399999999999</v>
      </c>
      <c r="E51139" s="28">
        <v>855.71699999999998</v>
      </c>
    </row>
    <row r="51140" spans="4:5" x14ac:dyDescent="0.25">
      <c r="D51140" s="31">
        <v>-151.898</v>
      </c>
      <c r="E51140" s="28">
        <v>855.72299999999996</v>
      </c>
    </row>
    <row r="51141" spans="4:5" x14ac:dyDescent="0.25">
      <c r="D51141" s="31">
        <v>-151.88200000000001</v>
      </c>
      <c r="E51141" s="28">
        <v>855.72900000000004</v>
      </c>
    </row>
    <row r="51142" spans="4:5" x14ac:dyDescent="0.25">
      <c r="D51142" s="31">
        <v>-151.86600000000001</v>
      </c>
      <c r="E51142" s="28">
        <v>855.73500000000001</v>
      </c>
    </row>
    <row r="51143" spans="4:5" x14ac:dyDescent="0.25">
      <c r="D51143" s="31">
        <v>-151.85</v>
      </c>
      <c r="E51143" s="28">
        <v>855.74099999999999</v>
      </c>
    </row>
    <row r="51144" spans="4:5" x14ac:dyDescent="0.25">
      <c r="D51144" s="31">
        <v>-151.834</v>
      </c>
      <c r="E51144" s="28">
        <v>855.74699999999996</v>
      </c>
    </row>
    <row r="51145" spans="4:5" x14ac:dyDescent="0.25">
      <c r="D51145" s="31">
        <v>-151.81800000000001</v>
      </c>
      <c r="E51145" s="28">
        <v>855.75400000000002</v>
      </c>
    </row>
    <row r="51146" spans="4:5" x14ac:dyDescent="0.25">
      <c r="D51146" s="31">
        <v>-151.80199999999999</v>
      </c>
      <c r="E51146" s="28">
        <v>855.76</v>
      </c>
    </row>
    <row r="51147" spans="4:5" x14ac:dyDescent="0.25">
      <c r="D51147" s="31">
        <v>-151.786</v>
      </c>
      <c r="E51147" s="28">
        <v>855.76599999999996</v>
      </c>
    </row>
    <row r="51148" spans="4:5" x14ac:dyDescent="0.25">
      <c r="D51148" s="31">
        <v>-151.77000000000001</v>
      </c>
      <c r="E51148" s="28">
        <v>855.77200000000005</v>
      </c>
    </row>
    <row r="51149" spans="4:5" x14ac:dyDescent="0.25">
      <c r="D51149" s="31">
        <v>-151.75399999999999</v>
      </c>
      <c r="E51149" s="28">
        <v>855.77800000000002</v>
      </c>
    </row>
    <row r="51150" spans="4:5" x14ac:dyDescent="0.25">
      <c r="D51150" s="31">
        <v>-151.738</v>
      </c>
      <c r="E51150" s="28">
        <v>855.78399999999999</v>
      </c>
    </row>
    <row r="51151" spans="4:5" x14ac:dyDescent="0.25">
      <c r="D51151" s="31">
        <v>-151.72200000000001</v>
      </c>
      <c r="E51151" s="28">
        <v>855.78899999999999</v>
      </c>
    </row>
    <row r="51152" spans="4:5" x14ac:dyDescent="0.25">
      <c r="D51152" s="31">
        <v>-151.70599999999999</v>
      </c>
      <c r="E51152" s="28">
        <v>855.79499999999996</v>
      </c>
    </row>
    <row r="51153" spans="4:5" x14ac:dyDescent="0.25">
      <c r="D51153" s="31">
        <v>-151.69</v>
      </c>
      <c r="E51153" s="28">
        <v>855.80100000000004</v>
      </c>
    </row>
    <row r="51154" spans="4:5" x14ac:dyDescent="0.25">
      <c r="D51154" s="31">
        <v>-151.67400000000001</v>
      </c>
      <c r="E51154" s="28">
        <v>855.80700000000002</v>
      </c>
    </row>
    <row r="51155" spans="4:5" x14ac:dyDescent="0.25">
      <c r="D51155" s="31">
        <v>-151.65799999999999</v>
      </c>
      <c r="E51155" s="28">
        <v>855.81299999999999</v>
      </c>
    </row>
    <row r="51156" spans="4:5" x14ac:dyDescent="0.25">
      <c r="D51156" s="31">
        <v>-151.642</v>
      </c>
      <c r="E51156" s="28">
        <v>855.81899999999996</v>
      </c>
    </row>
    <row r="51157" spans="4:5" x14ac:dyDescent="0.25">
      <c r="D51157" s="31">
        <v>-151.626</v>
      </c>
      <c r="E51157" s="28">
        <v>855.82500000000005</v>
      </c>
    </row>
    <row r="51158" spans="4:5" x14ac:dyDescent="0.25">
      <c r="D51158" s="31">
        <v>-151.61000000000001</v>
      </c>
      <c r="E51158" s="28">
        <v>855.83</v>
      </c>
    </row>
    <row r="51159" spans="4:5" x14ac:dyDescent="0.25">
      <c r="D51159" s="31">
        <v>-151.59399999999999</v>
      </c>
      <c r="E51159" s="28">
        <v>855.83600000000001</v>
      </c>
    </row>
    <row r="51160" spans="4:5" x14ac:dyDescent="0.25">
      <c r="D51160" s="31">
        <v>-151.578</v>
      </c>
      <c r="E51160" s="28">
        <v>855.84199999999998</v>
      </c>
    </row>
    <row r="51161" spans="4:5" x14ac:dyDescent="0.25">
      <c r="D51161" s="31">
        <v>-151.56200000000001</v>
      </c>
      <c r="E51161" s="28">
        <v>855.84799999999996</v>
      </c>
    </row>
    <row r="51162" spans="4:5" x14ac:dyDescent="0.25">
      <c r="D51162" s="31">
        <v>-151.54599999999999</v>
      </c>
      <c r="E51162" s="28">
        <v>855.85299999999995</v>
      </c>
    </row>
    <row r="51163" spans="4:5" x14ac:dyDescent="0.25">
      <c r="D51163" s="31">
        <v>-151.53</v>
      </c>
      <c r="E51163" s="28">
        <v>855.85900000000004</v>
      </c>
    </row>
    <row r="51164" spans="4:5" x14ac:dyDescent="0.25">
      <c r="D51164" s="31">
        <v>-151.51400000000001</v>
      </c>
      <c r="E51164" s="28">
        <v>855.86500000000001</v>
      </c>
    </row>
    <row r="51165" spans="4:5" x14ac:dyDescent="0.25">
      <c r="D51165" s="31">
        <v>-151.49799999999999</v>
      </c>
      <c r="E51165" s="28">
        <v>855.87</v>
      </c>
    </row>
    <row r="51166" spans="4:5" x14ac:dyDescent="0.25">
      <c r="D51166" s="31">
        <v>-151.482</v>
      </c>
      <c r="E51166" s="28">
        <v>855.87599999999998</v>
      </c>
    </row>
    <row r="51167" spans="4:5" x14ac:dyDescent="0.25">
      <c r="D51167" s="31">
        <v>-151.46600000000001</v>
      </c>
      <c r="E51167" s="28">
        <v>855.88099999999997</v>
      </c>
    </row>
    <row r="51168" spans="4:5" x14ac:dyDescent="0.25">
      <c r="D51168" s="31">
        <v>-151.44999999999999</v>
      </c>
      <c r="E51168" s="28">
        <v>855.88699999999994</v>
      </c>
    </row>
    <row r="51169" spans="4:5" x14ac:dyDescent="0.25">
      <c r="D51169" s="31">
        <v>-151.434</v>
      </c>
      <c r="E51169" s="28">
        <v>855.89200000000005</v>
      </c>
    </row>
    <row r="51170" spans="4:5" x14ac:dyDescent="0.25">
      <c r="D51170" s="31">
        <v>-151.41800000000001</v>
      </c>
      <c r="E51170" s="28">
        <v>855.89800000000002</v>
      </c>
    </row>
    <row r="51171" spans="4:5" x14ac:dyDescent="0.25">
      <c r="D51171" s="31">
        <v>-151.40199999999999</v>
      </c>
      <c r="E51171" s="28">
        <v>855.904</v>
      </c>
    </row>
    <row r="51172" spans="4:5" x14ac:dyDescent="0.25">
      <c r="D51172" s="31">
        <v>-151.386</v>
      </c>
      <c r="E51172" s="28">
        <v>855.90899999999999</v>
      </c>
    </row>
    <row r="51173" spans="4:5" x14ac:dyDescent="0.25">
      <c r="D51173" s="31">
        <v>-151.37</v>
      </c>
      <c r="E51173" s="28">
        <v>855.91399999999999</v>
      </c>
    </row>
    <row r="51174" spans="4:5" x14ac:dyDescent="0.25">
      <c r="D51174" s="31">
        <v>-151.35400000000001</v>
      </c>
      <c r="E51174" s="28">
        <v>855.92</v>
      </c>
    </row>
    <row r="51175" spans="4:5" x14ac:dyDescent="0.25">
      <c r="D51175" s="31">
        <v>-151.33799999999999</v>
      </c>
      <c r="E51175" s="28">
        <v>855.92499999999995</v>
      </c>
    </row>
    <row r="51176" spans="4:5" x14ac:dyDescent="0.25">
      <c r="D51176" s="31">
        <v>-151.322</v>
      </c>
      <c r="E51176" s="28">
        <v>855.93100000000004</v>
      </c>
    </row>
    <row r="51177" spans="4:5" x14ac:dyDescent="0.25">
      <c r="D51177" s="31">
        <v>-151.30600000000001</v>
      </c>
      <c r="E51177" s="28">
        <v>855.93600000000004</v>
      </c>
    </row>
    <row r="51178" spans="4:5" x14ac:dyDescent="0.25">
      <c r="D51178" s="31">
        <v>-151.29</v>
      </c>
      <c r="E51178" s="28">
        <v>855.94100000000003</v>
      </c>
    </row>
    <row r="51179" spans="4:5" x14ac:dyDescent="0.25">
      <c r="D51179" s="31">
        <v>-151.274</v>
      </c>
      <c r="E51179" s="28">
        <v>855.947</v>
      </c>
    </row>
    <row r="51180" spans="4:5" x14ac:dyDescent="0.25">
      <c r="D51180" s="31">
        <v>-151.25800000000001</v>
      </c>
      <c r="E51180" s="28">
        <v>855.952</v>
      </c>
    </row>
    <row r="51181" spans="4:5" x14ac:dyDescent="0.25">
      <c r="D51181" s="31">
        <v>-151.24199999999999</v>
      </c>
      <c r="E51181" s="28">
        <v>855.95699999999999</v>
      </c>
    </row>
    <row r="51182" spans="4:5" x14ac:dyDescent="0.25">
      <c r="D51182" s="31">
        <v>-151.226</v>
      </c>
      <c r="E51182" s="28">
        <v>855.96299999999997</v>
      </c>
    </row>
    <row r="51183" spans="4:5" x14ac:dyDescent="0.25">
      <c r="D51183" s="31">
        <v>-151.21</v>
      </c>
      <c r="E51183" s="28">
        <v>855.96799999999996</v>
      </c>
    </row>
    <row r="51184" spans="4:5" x14ac:dyDescent="0.25">
      <c r="D51184" s="31">
        <v>-151.19399999999999</v>
      </c>
      <c r="E51184" s="28">
        <v>855.97299999999996</v>
      </c>
    </row>
    <row r="51185" spans="4:5" x14ac:dyDescent="0.25">
      <c r="D51185" s="31">
        <v>-151.178</v>
      </c>
      <c r="E51185" s="28">
        <v>855.97799999999995</v>
      </c>
    </row>
    <row r="51186" spans="4:5" x14ac:dyDescent="0.25">
      <c r="D51186" s="31">
        <v>-151.16200000000001</v>
      </c>
      <c r="E51186" s="28">
        <v>855.98299999999995</v>
      </c>
    </row>
    <row r="51187" spans="4:5" x14ac:dyDescent="0.25">
      <c r="D51187" s="31">
        <v>-151.14599999999999</v>
      </c>
      <c r="E51187" s="28">
        <v>855.98900000000003</v>
      </c>
    </row>
    <row r="51188" spans="4:5" x14ac:dyDescent="0.25">
      <c r="D51188" s="31">
        <v>-151.13</v>
      </c>
      <c r="E51188" s="28">
        <v>855.99400000000003</v>
      </c>
    </row>
    <row r="51189" spans="4:5" x14ac:dyDescent="0.25">
      <c r="D51189" s="31">
        <v>-151.114</v>
      </c>
      <c r="E51189" s="28">
        <v>855.99900000000002</v>
      </c>
    </row>
    <row r="51190" spans="4:5" x14ac:dyDescent="0.25">
      <c r="D51190" s="31">
        <v>-151.09800000000001</v>
      </c>
      <c r="E51190" s="28">
        <v>856.00400000000002</v>
      </c>
    </row>
    <row r="51191" spans="4:5" x14ac:dyDescent="0.25">
      <c r="D51191" s="31">
        <v>-151.08199999999999</v>
      </c>
      <c r="E51191" s="28">
        <v>856.00900000000001</v>
      </c>
    </row>
    <row r="51192" spans="4:5" x14ac:dyDescent="0.25">
      <c r="D51192" s="31">
        <v>-151.066</v>
      </c>
      <c r="E51192" s="28">
        <v>856.01400000000001</v>
      </c>
    </row>
    <row r="51193" spans="4:5" x14ac:dyDescent="0.25">
      <c r="D51193" s="31">
        <v>-151.05000000000001</v>
      </c>
      <c r="E51193" s="28">
        <v>856.01900000000001</v>
      </c>
    </row>
    <row r="51194" spans="4:5" x14ac:dyDescent="0.25">
      <c r="D51194" s="31">
        <v>-151.03399999999999</v>
      </c>
      <c r="E51194" s="28">
        <v>856.024</v>
      </c>
    </row>
    <row r="51195" spans="4:5" x14ac:dyDescent="0.25">
      <c r="D51195" s="31">
        <v>-151.018</v>
      </c>
      <c r="E51195" s="28">
        <v>856.029</v>
      </c>
    </row>
    <row r="51196" spans="4:5" x14ac:dyDescent="0.25">
      <c r="D51196" s="31">
        <v>-151.00200000000001</v>
      </c>
      <c r="E51196" s="28">
        <v>856.03399999999999</v>
      </c>
    </row>
    <row r="51197" spans="4:5" x14ac:dyDescent="0.25">
      <c r="D51197" s="31">
        <v>-150.98599999999999</v>
      </c>
      <c r="E51197" s="28">
        <v>856.03899999999999</v>
      </c>
    </row>
    <row r="51198" spans="4:5" x14ac:dyDescent="0.25">
      <c r="D51198" s="31">
        <v>-150.97</v>
      </c>
      <c r="E51198" s="28">
        <v>856.04399999999998</v>
      </c>
    </row>
    <row r="51199" spans="4:5" x14ac:dyDescent="0.25">
      <c r="D51199" s="31">
        <v>-150.95400000000001</v>
      </c>
      <c r="E51199" s="28">
        <v>856.04899999999998</v>
      </c>
    </row>
    <row r="51200" spans="4:5" x14ac:dyDescent="0.25">
      <c r="D51200" s="31">
        <v>-150.93799999999999</v>
      </c>
      <c r="E51200" s="28">
        <v>856.05399999999997</v>
      </c>
    </row>
    <row r="51201" spans="4:5" x14ac:dyDescent="0.25">
      <c r="D51201" s="31">
        <v>-150.922</v>
      </c>
      <c r="E51201" s="28">
        <v>856.05899999999997</v>
      </c>
    </row>
    <row r="51202" spans="4:5" x14ac:dyDescent="0.25">
      <c r="D51202" s="31">
        <v>-150.90600000000001</v>
      </c>
      <c r="E51202" s="28">
        <v>856.06299999999999</v>
      </c>
    </row>
    <row r="51203" spans="4:5" x14ac:dyDescent="0.25">
      <c r="D51203" s="31">
        <v>-150.89099999999999</v>
      </c>
      <c r="E51203" s="28">
        <v>856.06799999999998</v>
      </c>
    </row>
    <row r="51204" spans="4:5" x14ac:dyDescent="0.25">
      <c r="D51204" s="31">
        <v>-150.875</v>
      </c>
      <c r="E51204" s="28">
        <v>856.07299999999998</v>
      </c>
    </row>
    <row r="51205" spans="4:5" x14ac:dyDescent="0.25">
      <c r="D51205" s="31">
        <v>-150.85900000000001</v>
      </c>
      <c r="E51205" s="28">
        <v>856.07799999999997</v>
      </c>
    </row>
    <row r="51206" spans="4:5" x14ac:dyDescent="0.25">
      <c r="D51206" s="31">
        <v>-150.84299999999999</v>
      </c>
      <c r="E51206" s="28">
        <v>856.08299999999997</v>
      </c>
    </row>
    <row r="51207" spans="4:5" x14ac:dyDescent="0.25">
      <c r="D51207" s="31">
        <v>-150.827</v>
      </c>
      <c r="E51207" s="28">
        <v>856.08699999999999</v>
      </c>
    </row>
    <row r="51208" spans="4:5" x14ac:dyDescent="0.25">
      <c r="D51208" s="31">
        <v>-150.81100000000001</v>
      </c>
      <c r="E51208" s="28">
        <v>856.09199999999998</v>
      </c>
    </row>
    <row r="51209" spans="4:5" x14ac:dyDescent="0.25">
      <c r="D51209" s="31">
        <v>-150.79499999999999</v>
      </c>
      <c r="E51209" s="28">
        <v>856.09699999999998</v>
      </c>
    </row>
    <row r="51210" spans="4:5" x14ac:dyDescent="0.25">
      <c r="D51210" s="31">
        <v>-150.779</v>
      </c>
      <c r="E51210" s="28">
        <v>856.10199999999998</v>
      </c>
    </row>
    <row r="51211" spans="4:5" x14ac:dyDescent="0.25">
      <c r="D51211" s="31">
        <v>-150.76300000000001</v>
      </c>
      <c r="E51211" s="28">
        <v>856.10599999999999</v>
      </c>
    </row>
    <row r="51212" spans="4:5" x14ac:dyDescent="0.25">
      <c r="D51212" s="31">
        <v>-150.74700000000001</v>
      </c>
      <c r="E51212" s="28">
        <v>856.11099999999999</v>
      </c>
    </row>
    <row r="51213" spans="4:5" x14ac:dyDescent="0.25">
      <c r="D51213" s="31">
        <v>-150.73099999999999</v>
      </c>
      <c r="E51213" s="28">
        <v>856.11500000000001</v>
      </c>
    </row>
    <row r="51214" spans="4:5" x14ac:dyDescent="0.25">
      <c r="D51214" s="31">
        <v>-150.715</v>
      </c>
      <c r="E51214" s="28">
        <v>856.12</v>
      </c>
    </row>
    <row r="51215" spans="4:5" x14ac:dyDescent="0.25">
      <c r="D51215" s="31">
        <v>-150.69900000000001</v>
      </c>
      <c r="E51215" s="28">
        <v>856.125</v>
      </c>
    </row>
    <row r="51216" spans="4:5" x14ac:dyDescent="0.25">
      <c r="D51216" s="31">
        <v>-150.68299999999999</v>
      </c>
      <c r="E51216" s="28">
        <v>856.12900000000002</v>
      </c>
    </row>
    <row r="51217" spans="4:5" x14ac:dyDescent="0.25">
      <c r="D51217" s="31">
        <v>-150.667</v>
      </c>
      <c r="E51217" s="28">
        <v>856.13400000000001</v>
      </c>
    </row>
    <row r="51218" spans="4:5" x14ac:dyDescent="0.25">
      <c r="D51218" s="31">
        <v>-150.65100000000001</v>
      </c>
      <c r="E51218" s="28">
        <v>856.13800000000003</v>
      </c>
    </row>
    <row r="51219" spans="4:5" x14ac:dyDescent="0.25">
      <c r="D51219" s="31">
        <v>-150.63499999999999</v>
      </c>
      <c r="E51219" s="28">
        <v>856.14300000000003</v>
      </c>
    </row>
    <row r="51220" spans="4:5" x14ac:dyDescent="0.25">
      <c r="D51220" s="31">
        <v>-150.619</v>
      </c>
      <c r="E51220" s="28">
        <v>856.14700000000005</v>
      </c>
    </row>
    <row r="51221" spans="4:5" x14ac:dyDescent="0.25">
      <c r="D51221" s="31">
        <v>-150.60300000000001</v>
      </c>
      <c r="E51221" s="28">
        <v>856.15099999999995</v>
      </c>
    </row>
    <row r="51222" spans="4:5" x14ac:dyDescent="0.25">
      <c r="D51222" s="31">
        <v>-150.58699999999999</v>
      </c>
      <c r="E51222" s="28">
        <v>856.15599999999995</v>
      </c>
    </row>
    <row r="51223" spans="4:5" x14ac:dyDescent="0.25">
      <c r="D51223" s="31">
        <v>-150.571</v>
      </c>
      <c r="E51223" s="28">
        <v>856.16</v>
      </c>
    </row>
    <row r="51224" spans="4:5" x14ac:dyDescent="0.25">
      <c r="D51224" s="31">
        <v>-150.55500000000001</v>
      </c>
      <c r="E51224" s="28">
        <v>856.16499999999996</v>
      </c>
    </row>
    <row r="51225" spans="4:5" x14ac:dyDescent="0.25">
      <c r="D51225" s="31">
        <v>-150.53899999999999</v>
      </c>
      <c r="E51225" s="28">
        <v>856.16899999999998</v>
      </c>
    </row>
    <row r="51226" spans="4:5" x14ac:dyDescent="0.25">
      <c r="D51226" s="31">
        <v>-150.523</v>
      </c>
      <c r="E51226" s="28">
        <v>856.173</v>
      </c>
    </row>
    <row r="51227" spans="4:5" x14ac:dyDescent="0.25">
      <c r="D51227" s="31">
        <v>-150.50700000000001</v>
      </c>
      <c r="E51227" s="28">
        <v>856.178</v>
      </c>
    </row>
    <row r="51228" spans="4:5" x14ac:dyDescent="0.25">
      <c r="D51228" s="31">
        <v>-150.49100000000001</v>
      </c>
      <c r="E51228" s="28">
        <v>856.18200000000002</v>
      </c>
    </row>
    <row r="51229" spans="4:5" x14ac:dyDescent="0.25">
      <c r="D51229" s="31">
        <v>-150.47499999999999</v>
      </c>
      <c r="E51229" s="28">
        <v>856.18600000000004</v>
      </c>
    </row>
    <row r="51230" spans="4:5" x14ac:dyDescent="0.25">
      <c r="D51230" s="31">
        <v>-150.459</v>
      </c>
      <c r="E51230" s="28">
        <v>856.19</v>
      </c>
    </row>
    <row r="51231" spans="4:5" x14ac:dyDescent="0.25">
      <c r="D51231" s="31">
        <v>-150.44300000000001</v>
      </c>
      <c r="E51231" s="28">
        <v>856.19500000000005</v>
      </c>
    </row>
    <row r="51232" spans="4:5" x14ac:dyDescent="0.25">
      <c r="D51232" s="31">
        <v>-150.42699999999999</v>
      </c>
      <c r="E51232" s="28">
        <v>856.19899999999996</v>
      </c>
    </row>
    <row r="51233" spans="4:5" x14ac:dyDescent="0.25">
      <c r="D51233" s="31">
        <v>-150.411</v>
      </c>
      <c r="E51233" s="28">
        <v>856.20299999999997</v>
      </c>
    </row>
    <row r="51234" spans="4:5" x14ac:dyDescent="0.25">
      <c r="D51234" s="31">
        <v>-150.39500000000001</v>
      </c>
      <c r="E51234" s="28">
        <v>856.20699999999999</v>
      </c>
    </row>
    <row r="51235" spans="4:5" x14ac:dyDescent="0.25">
      <c r="D51235" s="31">
        <v>-150.37899999999999</v>
      </c>
      <c r="E51235" s="28">
        <v>856.21100000000001</v>
      </c>
    </row>
    <row r="51236" spans="4:5" x14ac:dyDescent="0.25">
      <c r="D51236" s="31">
        <v>-150.363</v>
      </c>
      <c r="E51236" s="28">
        <v>856.21600000000001</v>
      </c>
    </row>
    <row r="51237" spans="4:5" x14ac:dyDescent="0.25">
      <c r="D51237" s="31">
        <v>-150.34700000000001</v>
      </c>
      <c r="E51237" s="28">
        <v>856.22</v>
      </c>
    </row>
    <row r="51238" spans="4:5" x14ac:dyDescent="0.25">
      <c r="D51238" s="31">
        <v>-150.33099999999999</v>
      </c>
      <c r="E51238" s="28">
        <v>856.22400000000005</v>
      </c>
    </row>
    <row r="51239" spans="4:5" x14ac:dyDescent="0.25">
      <c r="D51239" s="31">
        <v>-150.315</v>
      </c>
      <c r="E51239" s="28">
        <v>856.22799999999995</v>
      </c>
    </row>
    <row r="51240" spans="4:5" x14ac:dyDescent="0.25">
      <c r="D51240" s="31">
        <v>-150.29900000000001</v>
      </c>
      <c r="E51240" s="28">
        <v>856.23199999999997</v>
      </c>
    </row>
    <row r="51241" spans="4:5" x14ac:dyDescent="0.25">
      <c r="D51241" s="31">
        <v>-150.28299999999999</v>
      </c>
      <c r="E51241" s="28">
        <v>856.23599999999999</v>
      </c>
    </row>
    <row r="51242" spans="4:5" x14ac:dyDescent="0.25">
      <c r="D51242" s="31">
        <v>-150.267</v>
      </c>
      <c r="E51242" s="28">
        <v>856.24</v>
      </c>
    </row>
    <row r="51243" spans="4:5" x14ac:dyDescent="0.25">
      <c r="D51243" s="31">
        <v>-150.251</v>
      </c>
      <c r="E51243" s="28">
        <v>856.24400000000003</v>
      </c>
    </row>
    <row r="51244" spans="4:5" x14ac:dyDescent="0.25">
      <c r="D51244" s="31">
        <v>-150.23500000000001</v>
      </c>
      <c r="E51244" s="28">
        <v>856.24800000000005</v>
      </c>
    </row>
    <row r="51245" spans="4:5" x14ac:dyDescent="0.25">
      <c r="D51245" s="31">
        <v>-150.21899999999999</v>
      </c>
      <c r="E51245" s="28">
        <v>856.25199999999995</v>
      </c>
    </row>
    <row r="51246" spans="4:5" x14ac:dyDescent="0.25">
      <c r="D51246" s="31">
        <v>-150.203</v>
      </c>
      <c r="E51246" s="28">
        <v>856.25599999999997</v>
      </c>
    </row>
    <row r="51247" spans="4:5" x14ac:dyDescent="0.25">
      <c r="D51247" s="31">
        <v>-150.18700000000001</v>
      </c>
      <c r="E51247" s="28">
        <v>856.26</v>
      </c>
    </row>
    <row r="51248" spans="4:5" x14ac:dyDescent="0.25">
      <c r="D51248" s="31">
        <v>-150.17099999999999</v>
      </c>
      <c r="E51248" s="28">
        <v>856.26300000000003</v>
      </c>
    </row>
    <row r="51249" spans="4:5" x14ac:dyDescent="0.25">
      <c r="D51249" s="31">
        <v>-150.155</v>
      </c>
      <c r="E51249" s="28">
        <v>856.26700000000005</v>
      </c>
    </row>
    <row r="51250" spans="4:5" x14ac:dyDescent="0.25">
      <c r="D51250" s="31">
        <v>-150.13900000000001</v>
      </c>
      <c r="E51250" s="28">
        <v>856.27099999999996</v>
      </c>
    </row>
    <row r="51251" spans="4:5" x14ac:dyDescent="0.25">
      <c r="D51251" s="31">
        <v>-150.12299999999999</v>
      </c>
      <c r="E51251" s="28">
        <v>856.27499999999998</v>
      </c>
    </row>
    <row r="51252" spans="4:5" x14ac:dyDescent="0.25">
      <c r="D51252" s="31">
        <v>-150.107</v>
      </c>
      <c r="E51252" s="28">
        <v>856.279</v>
      </c>
    </row>
    <row r="51253" spans="4:5" x14ac:dyDescent="0.25">
      <c r="D51253" s="31">
        <v>-150.09100000000001</v>
      </c>
      <c r="E51253" s="28">
        <v>856.28200000000004</v>
      </c>
    </row>
    <row r="51254" spans="4:5" x14ac:dyDescent="0.25">
      <c r="D51254" s="31">
        <v>-150.07499999999999</v>
      </c>
      <c r="E51254" s="28">
        <v>856.28599999999994</v>
      </c>
    </row>
    <row r="51255" spans="4:5" x14ac:dyDescent="0.25">
      <c r="D51255" s="31">
        <v>-150.059</v>
      </c>
      <c r="E51255" s="28">
        <v>856.29</v>
      </c>
    </row>
    <row r="51256" spans="4:5" x14ac:dyDescent="0.25">
      <c r="D51256" s="31">
        <v>-150.04300000000001</v>
      </c>
      <c r="E51256" s="28">
        <v>856.29399999999998</v>
      </c>
    </row>
    <row r="51257" spans="4:5" x14ac:dyDescent="0.25">
      <c r="D51257" s="31">
        <v>-150.02699999999999</v>
      </c>
      <c r="E51257" s="28">
        <v>856.29700000000003</v>
      </c>
    </row>
    <row r="51258" spans="4:5" x14ac:dyDescent="0.25">
      <c r="D51258" s="31">
        <v>-150.011</v>
      </c>
      <c r="E51258" s="28">
        <v>856.30100000000004</v>
      </c>
    </row>
    <row r="51259" spans="4:5" x14ac:dyDescent="0.25">
      <c r="D51259" s="31">
        <v>-149.995</v>
      </c>
      <c r="E51259" s="28">
        <v>856.30499999999995</v>
      </c>
    </row>
    <row r="51260" spans="4:5" x14ac:dyDescent="0.25">
      <c r="D51260" s="31">
        <v>-149.97900000000001</v>
      </c>
      <c r="E51260" s="28">
        <v>856.30799999999999</v>
      </c>
    </row>
    <row r="51261" spans="4:5" x14ac:dyDescent="0.25">
      <c r="D51261" s="31">
        <v>-149.96299999999999</v>
      </c>
      <c r="E51261" s="28">
        <v>856.31200000000001</v>
      </c>
    </row>
    <row r="51262" spans="4:5" x14ac:dyDescent="0.25">
      <c r="D51262" s="31">
        <v>-149.947</v>
      </c>
      <c r="E51262" s="28">
        <v>856.31500000000005</v>
      </c>
    </row>
    <row r="51263" spans="4:5" x14ac:dyDescent="0.25">
      <c r="D51263" s="31">
        <v>-149.93100000000001</v>
      </c>
      <c r="E51263" s="28">
        <v>856.31899999999996</v>
      </c>
    </row>
    <row r="51264" spans="4:5" x14ac:dyDescent="0.25">
      <c r="D51264" s="31">
        <v>-149.91499999999999</v>
      </c>
      <c r="E51264" s="28">
        <v>856.322</v>
      </c>
    </row>
    <row r="51265" spans="4:5" x14ac:dyDescent="0.25">
      <c r="D51265" s="31">
        <v>-149.899</v>
      </c>
      <c r="E51265" s="28">
        <v>856.32600000000002</v>
      </c>
    </row>
    <row r="51266" spans="4:5" x14ac:dyDescent="0.25">
      <c r="D51266" s="31">
        <v>-149.88300000000001</v>
      </c>
      <c r="E51266" s="28">
        <v>856.32899999999995</v>
      </c>
    </row>
    <row r="51267" spans="4:5" x14ac:dyDescent="0.25">
      <c r="D51267" s="31">
        <v>-149.86699999999999</v>
      </c>
      <c r="E51267" s="28">
        <v>856.33299999999997</v>
      </c>
    </row>
    <row r="51268" spans="4:5" x14ac:dyDescent="0.25">
      <c r="D51268" s="31">
        <v>-149.851</v>
      </c>
      <c r="E51268" s="28">
        <v>856.33600000000001</v>
      </c>
    </row>
    <row r="51269" spans="4:5" x14ac:dyDescent="0.25">
      <c r="D51269" s="31">
        <v>-149.83500000000001</v>
      </c>
      <c r="E51269" s="28">
        <v>856.34</v>
      </c>
    </row>
    <row r="51270" spans="4:5" x14ac:dyDescent="0.25">
      <c r="D51270" s="31">
        <v>-149.81899999999999</v>
      </c>
      <c r="E51270" s="28">
        <v>856.34299999999996</v>
      </c>
    </row>
    <row r="51271" spans="4:5" x14ac:dyDescent="0.25">
      <c r="D51271" s="31">
        <v>-149.803</v>
      </c>
      <c r="E51271" s="28">
        <v>856.34699999999998</v>
      </c>
    </row>
    <row r="51272" spans="4:5" x14ac:dyDescent="0.25">
      <c r="D51272" s="31">
        <v>-149.78700000000001</v>
      </c>
      <c r="E51272" s="28">
        <v>856.35</v>
      </c>
    </row>
    <row r="51273" spans="4:5" x14ac:dyDescent="0.25">
      <c r="D51273" s="31">
        <v>-149.77099999999999</v>
      </c>
      <c r="E51273" s="28">
        <v>856.35299999999995</v>
      </c>
    </row>
    <row r="51274" spans="4:5" x14ac:dyDescent="0.25">
      <c r="D51274" s="31">
        <v>-149.755</v>
      </c>
      <c r="E51274" s="28">
        <v>856.35699999999997</v>
      </c>
    </row>
    <row r="51275" spans="4:5" x14ac:dyDescent="0.25">
      <c r="D51275" s="31">
        <v>-149.739</v>
      </c>
      <c r="E51275" s="28">
        <v>856.36</v>
      </c>
    </row>
    <row r="51276" spans="4:5" x14ac:dyDescent="0.25">
      <c r="D51276" s="31">
        <v>-149.72300000000001</v>
      </c>
      <c r="E51276" s="28">
        <v>856.36300000000006</v>
      </c>
    </row>
    <row r="51277" spans="4:5" x14ac:dyDescent="0.25">
      <c r="D51277" s="31">
        <v>-149.70699999999999</v>
      </c>
      <c r="E51277" s="28">
        <v>856.36599999999999</v>
      </c>
    </row>
    <row r="51278" spans="4:5" x14ac:dyDescent="0.25">
      <c r="D51278" s="31">
        <v>-149.691</v>
      </c>
      <c r="E51278" s="28">
        <v>856.37</v>
      </c>
    </row>
    <row r="51279" spans="4:5" x14ac:dyDescent="0.25">
      <c r="D51279" s="31">
        <v>-149.67500000000001</v>
      </c>
      <c r="E51279" s="28">
        <v>856.37300000000005</v>
      </c>
    </row>
    <row r="51280" spans="4:5" x14ac:dyDescent="0.25">
      <c r="D51280" s="31">
        <v>-149.65899999999999</v>
      </c>
      <c r="E51280" s="28">
        <v>856.37599999999998</v>
      </c>
    </row>
    <row r="51281" spans="4:5" x14ac:dyDescent="0.25">
      <c r="D51281" s="31">
        <v>-149.643</v>
      </c>
      <c r="E51281" s="28">
        <v>856.37900000000002</v>
      </c>
    </row>
    <row r="51282" spans="4:5" x14ac:dyDescent="0.25">
      <c r="D51282" s="31">
        <v>-149.62700000000001</v>
      </c>
      <c r="E51282" s="28">
        <v>856.38199999999995</v>
      </c>
    </row>
    <row r="51283" spans="4:5" x14ac:dyDescent="0.25">
      <c r="D51283" s="31">
        <v>-149.61099999999999</v>
      </c>
      <c r="E51283" s="28">
        <v>856.38599999999997</v>
      </c>
    </row>
    <row r="51284" spans="4:5" x14ac:dyDescent="0.25">
      <c r="D51284" s="31">
        <v>-149.595</v>
      </c>
      <c r="E51284" s="28">
        <v>856.38900000000001</v>
      </c>
    </row>
    <row r="51285" spans="4:5" x14ac:dyDescent="0.25">
      <c r="D51285" s="31">
        <v>-149.57900000000001</v>
      </c>
      <c r="E51285" s="28">
        <v>856.39200000000005</v>
      </c>
    </row>
    <row r="51286" spans="4:5" x14ac:dyDescent="0.25">
      <c r="D51286" s="31">
        <v>-149.56299999999999</v>
      </c>
      <c r="E51286" s="28">
        <v>856.39499999999998</v>
      </c>
    </row>
    <row r="51287" spans="4:5" x14ac:dyDescent="0.25">
      <c r="D51287" s="31">
        <v>-149.547</v>
      </c>
      <c r="E51287" s="28">
        <v>856.39800000000002</v>
      </c>
    </row>
    <row r="51288" spans="4:5" x14ac:dyDescent="0.25">
      <c r="D51288" s="31">
        <v>-149.53100000000001</v>
      </c>
      <c r="E51288" s="28">
        <v>856.40099999999995</v>
      </c>
    </row>
    <row r="51289" spans="4:5" x14ac:dyDescent="0.25">
      <c r="D51289" s="31">
        <v>-149.51499999999999</v>
      </c>
      <c r="E51289" s="28">
        <v>856.404</v>
      </c>
    </row>
    <row r="51290" spans="4:5" x14ac:dyDescent="0.25">
      <c r="D51290" s="31">
        <v>-149.499</v>
      </c>
      <c r="E51290" s="28">
        <v>856.40700000000004</v>
      </c>
    </row>
    <row r="51291" spans="4:5" x14ac:dyDescent="0.25">
      <c r="D51291" s="31">
        <v>-149.483</v>
      </c>
      <c r="E51291" s="28">
        <v>856.41</v>
      </c>
    </row>
    <row r="51292" spans="4:5" x14ac:dyDescent="0.25">
      <c r="D51292" s="31">
        <v>-149.46700000000001</v>
      </c>
      <c r="E51292" s="28">
        <v>856.41300000000001</v>
      </c>
    </row>
    <row r="51293" spans="4:5" x14ac:dyDescent="0.25">
      <c r="D51293" s="31">
        <v>-149.45099999999999</v>
      </c>
      <c r="E51293" s="28">
        <v>856.41600000000005</v>
      </c>
    </row>
    <row r="51294" spans="4:5" x14ac:dyDescent="0.25">
      <c r="D51294" s="31">
        <v>-149.435</v>
      </c>
      <c r="E51294" s="28">
        <v>856.41899999999998</v>
      </c>
    </row>
    <row r="51295" spans="4:5" x14ac:dyDescent="0.25">
      <c r="D51295" s="31">
        <v>-149.41900000000001</v>
      </c>
      <c r="E51295" s="28">
        <v>856.42200000000003</v>
      </c>
    </row>
    <row r="51296" spans="4:5" x14ac:dyDescent="0.25">
      <c r="D51296" s="31">
        <v>-149.40299999999999</v>
      </c>
      <c r="E51296" s="28">
        <v>856.42399999999998</v>
      </c>
    </row>
    <row r="51297" spans="4:5" x14ac:dyDescent="0.25">
      <c r="D51297" s="31">
        <v>-149.387</v>
      </c>
      <c r="E51297" s="28">
        <v>856.42700000000002</v>
      </c>
    </row>
    <row r="51298" spans="4:5" x14ac:dyDescent="0.25">
      <c r="D51298" s="31">
        <v>-149.37100000000001</v>
      </c>
      <c r="E51298" s="28">
        <v>856.43</v>
      </c>
    </row>
    <row r="51299" spans="4:5" x14ac:dyDescent="0.25">
      <c r="D51299" s="31">
        <v>-149.35499999999999</v>
      </c>
      <c r="E51299" s="28">
        <v>856.43299999999999</v>
      </c>
    </row>
    <row r="51300" spans="4:5" x14ac:dyDescent="0.25">
      <c r="D51300" s="31">
        <v>-149.339</v>
      </c>
      <c r="E51300" s="28">
        <v>856.43600000000004</v>
      </c>
    </row>
    <row r="51301" spans="4:5" x14ac:dyDescent="0.25">
      <c r="D51301" s="31">
        <v>-149.32300000000001</v>
      </c>
      <c r="E51301" s="28">
        <v>856.43799999999999</v>
      </c>
    </row>
    <row r="51302" spans="4:5" x14ac:dyDescent="0.25">
      <c r="D51302" s="31">
        <v>-149.30699999999999</v>
      </c>
      <c r="E51302" s="28">
        <v>856.44100000000003</v>
      </c>
    </row>
    <row r="51303" spans="4:5" x14ac:dyDescent="0.25">
      <c r="D51303" s="31">
        <v>-149.291</v>
      </c>
      <c r="E51303" s="28">
        <v>856.44399999999996</v>
      </c>
    </row>
    <row r="51304" spans="4:5" x14ac:dyDescent="0.25">
      <c r="D51304" s="31">
        <v>-149.27500000000001</v>
      </c>
      <c r="E51304" s="28">
        <v>856.447</v>
      </c>
    </row>
    <row r="51305" spans="4:5" x14ac:dyDescent="0.25">
      <c r="D51305" s="31">
        <v>-149.25899999999999</v>
      </c>
      <c r="E51305" s="28">
        <v>856.44899999999996</v>
      </c>
    </row>
    <row r="51306" spans="4:5" x14ac:dyDescent="0.25">
      <c r="D51306" s="31">
        <v>-149.24299999999999</v>
      </c>
      <c r="E51306" s="28">
        <v>856.452</v>
      </c>
    </row>
    <row r="51307" spans="4:5" x14ac:dyDescent="0.25">
      <c r="D51307" s="31">
        <v>-149.227</v>
      </c>
      <c r="E51307" s="28">
        <v>856.45500000000004</v>
      </c>
    </row>
    <row r="51308" spans="4:5" x14ac:dyDescent="0.25">
      <c r="D51308" s="31">
        <v>-149.21100000000001</v>
      </c>
      <c r="E51308" s="28">
        <v>856.45699999999999</v>
      </c>
    </row>
    <row r="51309" spans="4:5" x14ac:dyDescent="0.25">
      <c r="D51309" s="31">
        <v>-149.19499999999999</v>
      </c>
      <c r="E51309" s="28">
        <v>856.46</v>
      </c>
    </row>
    <row r="51310" spans="4:5" x14ac:dyDescent="0.25">
      <c r="D51310" s="31">
        <v>-149.179</v>
      </c>
      <c r="E51310" s="28">
        <v>856.46199999999999</v>
      </c>
    </row>
    <row r="51311" spans="4:5" x14ac:dyDescent="0.25">
      <c r="D51311" s="31">
        <v>-149.16300000000001</v>
      </c>
      <c r="E51311" s="28">
        <v>856.46500000000003</v>
      </c>
    </row>
    <row r="51312" spans="4:5" x14ac:dyDescent="0.25">
      <c r="D51312" s="31">
        <v>-149.14699999999999</v>
      </c>
      <c r="E51312" s="28">
        <v>856.46699999999998</v>
      </c>
    </row>
    <row r="51313" spans="4:5" x14ac:dyDescent="0.25">
      <c r="D51313" s="31">
        <v>-149.131</v>
      </c>
      <c r="E51313" s="28">
        <v>856.47</v>
      </c>
    </row>
    <row r="51314" spans="4:5" x14ac:dyDescent="0.25">
      <c r="D51314" s="31">
        <v>-149.11500000000001</v>
      </c>
      <c r="E51314" s="28">
        <v>856.47199999999998</v>
      </c>
    </row>
    <row r="51315" spans="4:5" x14ac:dyDescent="0.25">
      <c r="D51315" s="31">
        <v>-149.09899999999999</v>
      </c>
      <c r="E51315" s="28">
        <v>856.47500000000002</v>
      </c>
    </row>
    <row r="51316" spans="4:5" x14ac:dyDescent="0.25">
      <c r="D51316" s="31">
        <v>-149.083</v>
      </c>
      <c r="E51316" s="28">
        <v>856.47699999999998</v>
      </c>
    </row>
    <row r="51317" spans="4:5" x14ac:dyDescent="0.25">
      <c r="D51317" s="31">
        <v>-149.06800000000001</v>
      </c>
      <c r="E51317" s="28">
        <v>856.48</v>
      </c>
    </row>
    <row r="51318" spans="4:5" x14ac:dyDescent="0.25">
      <c r="D51318" s="31">
        <v>-149.05199999999999</v>
      </c>
      <c r="E51318" s="28">
        <v>856.48199999999997</v>
      </c>
    </row>
    <row r="51319" spans="4:5" x14ac:dyDescent="0.25">
      <c r="D51319" s="31">
        <v>-149.036</v>
      </c>
      <c r="E51319" s="28">
        <v>856.48400000000004</v>
      </c>
    </row>
    <row r="51320" spans="4:5" x14ac:dyDescent="0.25">
      <c r="D51320" s="31">
        <v>-149.02000000000001</v>
      </c>
      <c r="E51320" s="28">
        <v>856.48699999999997</v>
      </c>
    </row>
    <row r="51321" spans="4:5" x14ac:dyDescent="0.25">
      <c r="D51321" s="31">
        <v>-149.00399999999999</v>
      </c>
      <c r="E51321" s="28">
        <v>856.48900000000003</v>
      </c>
    </row>
    <row r="51322" spans="4:5" x14ac:dyDescent="0.25">
      <c r="D51322" s="31">
        <v>-148.988</v>
      </c>
      <c r="E51322" s="28">
        <v>856.49099999999999</v>
      </c>
    </row>
    <row r="51323" spans="4:5" x14ac:dyDescent="0.25">
      <c r="D51323" s="31">
        <v>-148.97200000000001</v>
      </c>
      <c r="E51323" s="28">
        <v>856.49400000000003</v>
      </c>
    </row>
    <row r="51324" spans="4:5" x14ac:dyDescent="0.25">
      <c r="D51324" s="31">
        <v>-148.95599999999999</v>
      </c>
      <c r="E51324" s="28">
        <v>856.49599999999998</v>
      </c>
    </row>
    <row r="51325" spans="4:5" x14ac:dyDescent="0.25">
      <c r="D51325" s="31">
        <v>-148.94</v>
      </c>
      <c r="E51325" s="28">
        <v>856.49800000000005</v>
      </c>
    </row>
    <row r="51326" spans="4:5" x14ac:dyDescent="0.25">
      <c r="D51326" s="31">
        <v>-148.92400000000001</v>
      </c>
      <c r="E51326" s="28">
        <v>856.5</v>
      </c>
    </row>
    <row r="51327" spans="4:5" x14ac:dyDescent="0.25">
      <c r="D51327" s="31">
        <v>-148.90799999999999</v>
      </c>
      <c r="E51327" s="28">
        <v>856.50300000000004</v>
      </c>
    </row>
    <row r="51328" spans="4:5" x14ac:dyDescent="0.25">
      <c r="D51328" s="31">
        <v>-148.892</v>
      </c>
      <c r="E51328" s="28">
        <v>856.505</v>
      </c>
    </row>
    <row r="51329" spans="4:5" x14ac:dyDescent="0.25">
      <c r="D51329" s="31">
        <v>-148.876</v>
      </c>
      <c r="E51329" s="28">
        <v>856.50699999999995</v>
      </c>
    </row>
    <row r="51330" spans="4:5" x14ac:dyDescent="0.25">
      <c r="D51330" s="31">
        <v>-148.86000000000001</v>
      </c>
      <c r="E51330" s="28">
        <v>856.50900000000001</v>
      </c>
    </row>
    <row r="51331" spans="4:5" x14ac:dyDescent="0.25">
      <c r="D51331" s="31">
        <v>-148.84399999999999</v>
      </c>
      <c r="E51331" s="28">
        <v>856.51099999999997</v>
      </c>
    </row>
    <row r="51332" spans="4:5" x14ac:dyDescent="0.25">
      <c r="D51332" s="31">
        <v>-148.828</v>
      </c>
      <c r="E51332" s="28">
        <v>856.51300000000003</v>
      </c>
    </row>
    <row r="51333" spans="4:5" x14ac:dyDescent="0.25">
      <c r="D51333" s="31">
        <v>-148.81200000000001</v>
      </c>
      <c r="E51333" s="28">
        <v>856.51599999999996</v>
      </c>
    </row>
    <row r="51334" spans="4:5" x14ac:dyDescent="0.25">
      <c r="D51334" s="31">
        <v>-148.79599999999999</v>
      </c>
      <c r="E51334" s="28">
        <v>856.51800000000003</v>
      </c>
    </row>
    <row r="51335" spans="4:5" x14ac:dyDescent="0.25">
      <c r="D51335" s="31">
        <v>-148.78</v>
      </c>
      <c r="E51335" s="28">
        <v>856.52</v>
      </c>
    </row>
    <row r="51336" spans="4:5" x14ac:dyDescent="0.25">
      <c r="D51336" s="31">
        <v>-148.76400000000001</v>
      </c>
      <c r="E51336" s="28">
        <v>856.52200000000005</v>
      </c>
    </row>
    <row r="51337" spans="4:5" x14ac:dyDescent="0.25">
      <c r="D51337" s="31">
        <v>-148.74799999999999</v>
      </c>
      <c r="E51337" s="28">
        <v>856.524</v>
      </c>
    </row>
    <row r="51338" spans="4:5" x14ac:dyDescent="0.25">
      <c r="D51338" s="31">
        <v>-148.732</v>
      </c>
      <c r="E51338" s="28">
        <v>856.52599999999995</v>
      </c>
    </row>
    <row r="51339" spans="4:5" x14ac:dyDescent="0.25">
      <c r="D51339" s="31">
        <v>-148.71600000000001</v>
      </c>
      <c r="E51339" s="28">
        <v>856.52800000000002</v>
      </c>
    </row>
    <row r="51340" spans="4:5" x14ac:dyDescent="0.25">
      <c r="D51340" s="31">
        <v>-148.69999999999999</v>
      </c>
      <c r="E51340" s="28">
        <v>856.53</v>
      </c>
    </row>
    <row r="51341" spans="4:5" x14ac:dyDescent="0.25">
      <c r="D51341" s="31">
        <v>-148.684</v>
      </c>
      <c r="E51341" s="28">
        <v>856.53099999999995</v>
      </c>
    </row>
    <row r="51342" spans="4:5" x14ac:dyDescent="0.25">
      <c r="D51342" s="31">
        <v>-148.66800000000001</v>
      </c>
      <c r="E51342" s="28">
        <v>856.53300000000002</v>
      </c>
    </row>
    <row r="51343" spans="4:5" x14ac:dyDescent="0.25">
      <c r="D51343" s="31">
        <v>-148.65199999999999</v>
      </c>
      <c r="E51343" s="28">
        <v>856.53499999999997</v>
      </c>
    </row>
    <row r="51344" spans="4:5" x14ac:dyDescent="0.25">
      <c r="D51344" s="31">
        <v>-148.636</v>
      </c>
      <c r="E51344" s="28">
        <v>856.53700000000003</v>
      </c>
    </row>
    <row r="51345" spans="4:5" x14ac:dyDescent="0.25">
      <c r="D51345" s="31">
        <v>-148.62</v>
      </c>
      <c r="E51345" s="28">
        <v>856.53899999999999</v>
      </c>
    </row>
    <row r="51346" spans="4:5" x14ac:dyDescent="0.25">
      <c r="D51346" s="31">
        <v>-148.60400000000001</v>
      </c>
      <c r="E51346" s="28">
        <v>856.54100000000005</v>
      </c>
    </row>
    <row r="51347" spans="4:5" x14ac:dyDescent="0.25">
      <c r="D51347" s="31">
        <v>-148.58799999999999</v>
      </c>
      <c r="E51347" s="28">
        <v>856.54300000000001</v>
      </c>
    </row>
    <row r="51348" spans="4:5" x14ac:dyDescent="0.25">
      <c r="D51348" s="31">
        <v>-148.572</v>
      </c>
      <c r="E51348" s="28">
        <v>856.54399999999998</v>
      </c>
    </row>
    <row r="51349" spans="4:5" x14ac:dyDescent="0.25">
      <c r="D51349" s="31">
        <v>-148.55600000000001</v>
      </c>
      <c r="E51349" s="28">
        <v>856.54600000000005</v>
      </c>
    </row>
    <row r="51350" spans="4:5" x14ac:dyDescent="0.25">
      <c r="D51350" s="31">
        <v>-148.54</v>
      </c>
      <c r="E51350" s="28">
        <v>856.548</v>
      </c>
    </row>
    <row r="51351" spans="4:5" x14ac:dyDescent="0.25">
      <c r="D51351" s="31">
        <v>-148.524</v>
      </c>
      <c r="E51351" s="28">
        <v>856.55</v>
      </c>
    </row>
    <row r="51352" spans="4:5" x14ac:dyDescent="0.25">
      <c r="D51352" s="31">
        <v>-148.50800000000001</v>
      </c>
      <c r="E51352" s="28">
        <v>856.55100000000004</v>
      </c>
    </row>
    <row r="51353" spans="4:5" x14ac:dyDescent="0.25">
      <c r="D51353" s="31">
        <v>-148.49199999999999</v>
      </c>
      <c r="E51353" s="28">
        <v>856.553</v>
      </c>
    </row>
    <row r="51354" spans="4:5" x14ac:dyDescent="0.25">
      <c r="D51354" s="31">
        <v>-148.476</v>
      </c>
      <c r="E51354" s="28">
        <v>856.55499999999995</v>
      </c>
    </row>
    <row r="51355" spans="4:5" x14ac:dyDescent="0.25">
      <c r="D51355" s="31">
        <v>-148.46</v>
      </c>
      <c r="E51355" s="28">
        <v>856.55600000000004</v>
      </c>
    </row>
    <row r="51356" spans="4:5" x14ac:dyDescent="0.25">
      <c r="D51356" s="31">
        <v>-148.44399999999999</v>
      </c>
      <c r="E51356" s="28">
        <v>856.55799999999999</v>
      </c>
    </row>
    <row r="51357" spans="4:5" x14ac:dyDescent="0.25">
      <c r="D51357" s="31">
        <v>-148.428</v>
      </c>
      <c r="E51357" s="28">
        <v>856.55899999999997</v>
      </c>
    </row>
    <row r="51358" spans="4:5" x14ac:dyDescent="0.25">
      <c r="D51358" s="31">
        <v>-148.41200000000001</v>
      </c>
      <c r="E51358" s="28">
        <v>856.56100000000004</v>
      </c>
    </row>
    <row r="51359" spans="4:5" x14ac:dyDescent="0.25">
      <c r="D51359" s="31">
        <v>-148.39599999999999</v>
      </c>
      <c r="E51359" s="28">
        <v>856.56200000000001</v>
      </c>
    </row>
    <row r="51360" spans="4:5" x14ac:dyDescent="0.25">
      <c r="D51360" s="31">
        <v>-148.38</v>
      </c>
      <c r="E51360" s="28">
        <v>856.56399999999996</v>
      </c>
    </row>
    <row r="51361" spans="4:5" x14ac:dyDescent="0.25">
      <c r="D51361" s="31">
        <v>-148.364</v>
      </c>
      <c r="E51361" s="28">
        <v>856.56500000000005</v>
      </c>
    </row>
    <row r="51362" spans="4:5" x14ac:dyDescent="0.25">
      <c r="D51362" s="31">
        <v>-148.34800000000001</v>
      </c>
      <c r="E51362" s="28">
        <v>856.56700000000001</v>
      </c>
    </row>
    <row r="51363" spans="4:5" x14ac:dyDescent="0.25">
      <c r="D51363" s="31">
        <v>-148.33199999999999</v>
      </c>
      <c r="E51363" s="28">
        <v>856.56799999999998</v>
      </c>
    </row>
    <row r="51364" spans="4:5" x14ac:dyDescent="0.25">
      <c r="D51364" s="31">
        <v>-148.316</v>
      </c>
      <c r="E51364" s="28">
        <v>856.57</v>
      </c>
    </row>
    <row r="51365" spans="4:5" x14ac:dyDescent="0.25">
      <c r="D51365" s="31">
        <v>-148.30000000000001</v>
      </c>
      <c r="E51365" s="28">
        <v>856.57100000000003</v>
      </c>
    </row>
    <row r="51366" spans="4:5" x14ac:dyDescent="0.25">
      <c r="D51366" s="31">
        <v>-148.28399999999999</v>
      </c>
      <c r="E51366" s="28">
        <v>856.57299999999998</v>
      </c>
    </row>
    <row r="51367" spans="4:5" x14ac:dyDescent="0.25">
      <c r="D51367" s="31">
        <v>-148.268</v>
      </c>
      <c r="E51367" s="28">
        <v>856.57399999999996</v>
      </c>
    </row>
    <row r="51368" spans="4:5" x14ac:dyDescent="0.25">
      <c r="D51368" s="31">
        <v>-148.25200000000001</v>
      </c>
      <c r="E51368" s="28">
        <v>856.57500000000005</v>
      </c>
    </row>
    <row r="51369" spans="4:5" x14ac:dyDescent="0.25">
      <c r="D51369" s="31">
        <v>-148.23599999999999</v>
      </c>
      <c r="E51369" s="28">
        <v>856.577</v>
      </c>
    </row>
    <row r="51370" spans="4:5" x14ac:dyDescent="0.25">
      <c r="D51370" s="31">
        <v>-148.22</v>
      </c>
      <c r="E51370" s="28">
        <v>856.57799999999997</v>
      </c>
    </row>
    <row r="51371" spans="4:5" x14ac:dyDescent="0.25">
      <c r="D51371" s="31">
        <v>-148.20400000000001</v>
      </c>
      <c r="E51371" s="28">
        <v>856.57899999999995</v>
      </c>
    </row>
    <row r="51372" spans="4:5" x14ac:dyDescent="0.25">
      <c r="D51372" s="31">
        <v>-148.18799999999999</v>
      </c>
      <c r="E51372" s="28">
        <v>856.58100000000002</v>
      </c>
    </row>
    <row r="51373" spans="4:5" x14ac:dyDescent="0.25">
      <c r="D51373" s="31">
        <v>-148.172</v>
      </c>
      <c r="E51373" s="28">
        <v>856.58199999999999</v>
      </c>
    </row>
    <row r="51374" spans="4:5" x14ac:dyDescent="0.25">
      <c r="D51374" s="31">
        <v>-148.15600000000001</v>
      </c>
      <c r="E51374" s="28">
        <v>856.58299999999997</v>
      </c>
    </row>
    <row r="51375" spans="4:5" x14ac:dyDescent="0.25">
      <c r="D51375" s="31">
        <v>-148.13999999999999</v>
      </c>
      <c r="E51375" s="28">
        <v>856.58399999999995</v>
      </c>
    </row>
    <row r="51376" spans="4:5" x14ac:dyDescent="0.25">
      <c r="D51376" s="31">
        <v>-148.124</v>
      </c>
      <c r="E51376" s="28">
        <v>856.58600000000001</v>
      </c>
    </row>
    <row r="51377" spans="4:5" x14ac:dyDescent="0.25">
      <c r="D51377" s="31">
        <v>-148.108</v>
      </c>
      <c r="E51377" s="28">
        <v>856.58699999999999</v>
      </c>
    </row>
    <row r="51378" spans="4:5" x14ac:dyDescent="0.25">
      <c r="D51378" s="31">
        <v>-148.09200000000001</v>
      </c>
      <c r="E51378" s="28">
        <v>856.58799999999997</v>
      </c>
    </row>
    <row r="51379" spans="4:5" x14ac:dyDescent="0.25">
      <c r="D51379" s="31">
        <v>-148.07599999999999</v>
      </c>
      <c r="E51379" s="28">
        <v>856.58900000000006</v>
      </c>
    </row>
    <row r="51380" spans="4:5" x14ac:dyDescent="0.25">
      <c r="D51380" s="31">
        <v>-148.06</v>
      </c>
      <c r="E51380" s="28">
        <v>856.59</v>
      </c>
    </row>
    <row r="51381" spans="4:5" x14ac:dyDescent="0.25">
      <c r="D51381" s="31">
        <v>-148.04400000000001</v>
      </c>
      <c r="E51381" s="28">
        <v>856.59100000000001</v>
      </c>
    </row>
    <row r="51382" spans="4:5" x14ac:dyDescent="0.25">
      <c r="D51382" s="31">
        <v>-148.02799999999999</v>
      </c>
      <c r="E51382" s="28">
        <v>856.59199999999998</v>
      </c>
    </row>
    <row r="51383" spans="4:5" x14ac:dyDescent="0.25">
      <c r="D51383" s="31">
        <v>-148.012</v>
      </c>
      <c r="E51383" s="28">
        <v>856.59299999999996</v>
      </c>
    </row>
    <row r="51384" spans="4:5" x14ac:dyDescent="0.25">
      <c r="D51384" s="31">
        <v>-147.99600000000001</v>
      </c>
      <c r="E51384" s="28">
        <v>856.59400000000005</v>
      </c>
    </row>
    <row r="51385" spans="4:5" x14ac:dyDescent="0.25">
      <c r="D51385" s="31">
        <v>-147.97999999999999</v>
      </c>
      <c r="E51385" s="28">
        <v>856.59500000000003</v>
      </c>
    </row>
    <row r="51386" spans="4:5" x14ac:dyDescent="0.25">
      <c r="D51386" s="31">
        <v>-147.964</v>
      </c>
      <c r="E51386" s="28">
        <v>856.596</v>
      </c>
    </row>
    <row r="51387" spans="4:5" x14ac:dyDescent="0.25">
      <c r="D51387" s="31">
        <v>-147.94800000000001</v>
      </c>
      <c r="E51387" s="28">
        <v>856.59699999999998</v>
      </c>
    </row>
    <row r="51388" spans="4:5" x14ac:dyDescent="0.25">
      <c r="D51388" s="31">
        <v>-147.93199999999999</v>
      </c>
      <c r="E51388" s="28">
        <v>856.59799999999996</v>
      </c>
    </row>
    <row r="51389" spans="4:5" x14ac:dyDescent="0.25">
      <c r="D51389" s="31">
        <v>-147.916</v>
      </c>
      <c r="E51389" s="28">
        <v>856.59900000000005</v>
      </c>
    </row>
    <row r="51390" spans="4:5" x14ac:dyDescent="0.25">
      <c r="D51390" s="31">
        <v>-147.9</v>
      </c>
      <c r="E51390" s="28">
        <v>856.6</v>
      </c>
    </row>
    <row r="51391" spans="4:5" x14ac:dyDescent="0.25">
      <c r="D51391" s="31">
        <v>-147.88399999999999</v>
      </c>
      <c r="E51391" s="28">
        <v>856.601</v>
      </c>
    </row>
    <row r="51392" spans="4:5" x14ac:dyDescent="0.25">
      <c r="D51392" s="31">
        <v>-147.86799999999999</v>
      </c>
      <c r="E51392" s="28">
        <v>856.60199999999998</v>
      </c>
    </row>
    <row r="51393" spans="4:5" x14ac:dyDescent="0.25">
      <c r="D51393" s="31">
        <v>-147.852</v>
      </c>
      <c r="E51393" s="28">
        <v>856.60299999999995</v>
      </c>
    </row>
    <row r="51394" spans="4:5" x14ac:dyDescent="0.25">
      <c r="D51394" s="31">
        <v>-147.83600000000001</v>
      </c>
      <c r="E51394" s="28">
        <v>856.60299999999995</v>
      </c>
    </row>
    <row r="51395" spans="4:5" x14ac:dyDescent="0.25">
      <c r="D51395" s="31">
        <v>-147.82</v>
      </c>
      <c r="E51395" s="28">
        <v>856.60400000000004</v>
      </c>
    </row>
    <row r="51396" spans="4:5" x14ac:dyDescent="0.25">
      <c r="D51396" s="31">
        <v>-147.804</v>
      </c>
      <c r="E51396" s="28">
        <v>856.60500000000002</v>
      </c>
    </row>
    <row r="51397" spans="4:5" x14ac:dyDescent="0.25">
      <c r="D51397" s="31">
        <v>-147.78800000000001</v>
      </c>
      <c r="E51397" s="28">
        <v>856.60599999999999</v>
      </c>
    </row>
    <row r="51398" spans="4:5" x14ac:dyDescent="0.25">
      <c r="D51398" s="31">
        <v>-147.77199999999999</v>
      </c>
      <c r="E51398" s="28">
        <v>856.60699999999997</v>
      </c>
    </row>
    <row r="51399" spans="4:5" x14ac:dyDescent="0.25">
      <c r="D51399" s="31">
        <v>-147.756</v>
      </c>
      <c r="E51399" s="28">
        <v>856.60699999999997</v>
      </c>
    </row>
    <row r="51400" spans="4:5" x14ac:dyDescent="0.25">
      <c r="D51400" s="31">
        <v>-147.74</v>
      </c>
      <c r="E51400" s="28">
        <v>856.60799999999995</v>
      </c>
    </row>
    <row r="51401" spans="4:5" x14ac:dyDescent="0.25">
      <c r="D51401" s="31">
        <v>-147.72399999999999</v>
      </c>
      <c r="E51401" s="28">
        <v>856.60900000000004</v>
      </c>
    </row>
    <row r="51402" spans="4:5" x14ac:dyDescent="0.25">
      <c r="D51402" s="31">
        <v>-147.708</v>
      </c>
      <c r="E51402" s="28">
        <v>856.60900000000004</v>
      </c>
    </row>
    <row r="51403" spans="4:5" x14ac:dyDescent="0.25">
      <c r="D51403" s="31">
        <v>-147.69200000000001</v>
      </c>
      <c r="E51403" s="28">
        <v>856.61</v>
      </c>
    </row>
    <row r="51404" spans="4:5" x14ac:dyDescent="0.25">
      <c r="D51404" s="31">
        <v>-147.67599999999999</v>
      </c>
      <c r="E51404" s="28">
        <v>856.61</v>
      </c>
    </row>
    <row r="51405" spans="4:5" x14ac:dyDescent="0.25">
      <c r="D51405" s="31">
        <v>-147.66</v>
      </c>
      <c r="E51405" s="28">
        <v>856.61099999999999</v>
      </c>
    </row>
    <row r="51406" spans="4:5" x14ac:dyDescent="0.25">
      <c r="D51406" s="31">
        <v>-147.64400000000001</v>
      </c>
      <c r="E51406" s="28">
        <v>856.61199999999997</v>
      </c>
    </row>
    <row r="51407" spans="4:5" x14ac:dyDescent="0.25">
      <c r="D51407" s="31">
        <v>-147.62799999999999</v>
      </c>
      <c r="E51407" s="28">
        <v>856.61199999999997</v>
      </c>
    </row>
    <row r="51408" spans="4:5" x14ac:dyDescent="0.25">
      <c r="D51408" s="31">
        <v>-147.61199999999999</v>
      </c>
      <c r="E51408" s="28">
        <v>856.61300000000006</v>
      </c>
    </row>
    <row r="51409" spans="4:5" x14ac:dyDescent="0.25">
      <c r="D51409" s="31">
        <v>-147.596</v>
      </c>
      <c r="E51409" s="28">
        <v>856.61300000000006</v>
      </c>
    </row>
    <row r="51410" spans="4:5" x14ac:dyDescent="0.25">
      <c r="D51410" s="31">
        <v>-147.58000000000001</v>
      </c>
      <c r="E51410" s="28">
        <v>856.61400000000003</v>
      </c>
    </row>
    <row r="51411" spans="4:5" x14ac:dyDescent="0.25">
      <c r="D51411" s="31">
        <v>-147.56399999999999</v>
      </c>
      <c r="E51411" s="28">
        <v>856.61400000000003</v>
      </c>
    </row>
    <row r="51412" spans="4:5" x14ac:dyDescent="0.25">
      <c r="D51412" s="31">
        <v>-147.548</v>
      </c>
      <c r="E51412" s="28">
        <v>856.61500000000001</v>
      </c>
    </row>
    <row r="51413" spans="4:5" x14ac:dyDescent="0.25">
      <c r="D51413" s="31">
        <v>-147.53200000000001</v>
      </c>
      <c r="E51413" s="28">
        <v>856.61500000000001</v>
      </c>
    </row>
    <row r="51414" spans="4:5" x14ac:dyDescent="0.25">
      <c r="D51414" s="31">
        <v>-147.51599999999999</v>
      </c>
      <c r="E51414" s="28">
        <v>856.61500000000001</v>
      </c>
    </row>
    <row r="51415" spans="4:5" x14ac:dyDescent="0.25">
      <c r="D51415" s="31">
        <v>-147.5</v>
      </c>
      <c r="E51415" s="28">
        <v>856.61599999999999</v>
      </c>
    </row>
    <row r="51416" spans="4:5" x14ac:dyDescent="0.25">
      <c r="D51416" s="31">
        <v>-147.48400000000001</v>
      </c>
      <c r="E51416" s="28">
        <v>856.61599999999999</v>
      </c>
    </row>
    <row r="51417" spans="4:5" x14ac:dyDescent="0.25">
      <c r="D51417" s="31">
        <v>-147.46799999999999</v>
      </c>
      <c r="E51417" s="28">
        <v>856.61699999999996</v>
      </c>
    </row>
    <row r="51418" spans="4:5" x14ac:dyDescent="0.25">
      <c r="D51418" s="31">
        <v>-147.452</v>
      </c>
      <c r="E51418" s="28">
        <v>856.61699999999996</v>
      </c>
    </row>
    <row r="51419" spans="4:5" x14ac:dyDescent="0.25">
      <c r="D51419" s="31">
        <v>-147.43600000000001</v>
      </c>
      <c r="E51419" s="28">
        <v>856.61699999999996</v>
      </c>
    </row>
    <row r="51420" spans="4:5" x14ac:dyDescent="0.25">
      <c r="D51420" s="31">
        <v>-147.41999999999999</v>
      </c>
      <c r="E51420" s="28">
        <v>856.61699999999996</v>
      </c>
    </row>
    <row r="51421" spans="4:5" x14ac:dyDescent="0.25">
      <c r="D51421" s="31">
        <v>-147.404</v>
      </c>
      <c r="E51421" s="28">
        <v>856.61800000000005</v>
      </c>
    </row>
    <row r="51422" spans="4:5" x14ac:dyDescent="0.25">
      <c r="D51422" s="31">
        <v>-147.38800000000001</v>
      </c>
      <c r="E51422" s="28">
        <v>856.61800000000005</v>
      </c>
    </row>
    <row r="51423" spans="4:5" x14ac:dyDescent="0.25">
      <c r="D51423" s="31">
        <v>-147.37200000000001</v>
      </c>
      <c r="E51423" s="28">
        <v>856.61800000000005</v>
      </c>
    </row>
    <row r="51424" spans="4:5" x14ac:dyDescent="0.25">
      <c r="D51424" s="31">
        <v>-147.35599999999999</v>
      </c>
      <c r="E51424" s="28">
        <v>856.61800000000005</v>
      </c>
    </row>
    <row r="51425" spans="4:5" x14ac:dyDescent="0.25">
      <c r="D51425" s="31">
        <v>-147.34</v>
      </c>
      <c r="E51425" s="28">
        <v>856.61800000000005</v>
      </c>
    </row>
    <row r="51426" spans="4:5" x14ac:dyDescent="0.25">
      <c r="D51426" s="31">
        <v>-147.32400000000001</v>
      </c>
      <c r="E51426" s="28">
        <v>856.61900000000003</v>
      </c>
    </row>
    <row r="51427" spans="4:5" x14ac:dyDescent="0.25">
      <c r="D51427" s="31">
        <v>-147.30799999999999</v>
      </c>
      <c r="E51427" s="28">
        <v>856.61900000000003</v>
      </c>
    </row>
    <row r="51428" spans="4:5" x14ac:dyDescent="0.25">
      <c r="D51428" s="31">
        <v>-147.292</v>
      </c>
      <c r="E51428" s="28">
        <v>856.61900000000003</v>
      </c>
    </row>
    <row r="51429" spans="4:5" x14ac:dyDescent="0.25">
      <c r="D51429" s="31">
        <v>-147.27600000000001</v>
      </c>
      <c r="E51429" s="28">
        <v>856.61900000000003</v>
      </c>
    </row>
    <row r="51430" spans="4:5" x14ac:dyDescent="0.25">
      <c r="D51430" s="31">
        <v>-147.26</v>
      </c>
      <c r="E51430" s="28">
        <v>856.61900000000003</v>
      </c>
    </row>
    <row r="51431" spans="4:5" x14ac:dyDescent="0.25">
      <c r="D51431" s="31">
        <v>-147.245</v>
      </c>
      <c r="E51431" s="28">
        <v>856.61900000000003</v>
      </c>
    </row>
    <row r="51432" spans="4:5" x14ac:dyDescent="0.25">
      <c r="D51432" s="31">
        <v>-147.22900000000001</v>
      </c>
      <c r="E51432" s="28">
        <v>856.61900000000003</v>
      </c>
    </row>
    <row r="51433" spans="4:5" x14ac:dyDescent="0.25">
      <c r="D51433" s="31">
        <v>-147.21299999999999</v>
      </c>
      <c r="E51433" s="28">
        <v>856.61900000000003</v>
      </c>
    </row>
    <row r="51434" spans="4:5" x14ac:dyDescent="0.25">
      <c r="D51434" s="31">
        <v>-147.197</v>
      </c>
      <c r="E51434" s="28">
        <v>856.61900000000003</v>
      </c>
    </row>
    <row r="51435" spans="4:5" x14ac:dyDescent="0.25">
      <c r="D51435" s="31">
        <v>-147.18100000000001</v>
      </c>
      <c r="E51435" s="28">
        <v>856.61900000000003</v>
      </c>
    </row>
    <row r="51436" spans="4:5" x14ac:dyDescent="0.25">
      <c r="D51436" s="31">
        <v>-147.16499999999999</v>
      </c>
      <c r="E51436" s="28">
        <v>856.61900000000003</v>
      </c>
    </row>
    <row r="51437" spans="4:5" x14ac:dyDescent="0.25">
      <c r="D51437" s="31">
        <v>-147.149</v>
      </c>
      <c r="E51437" s="28">
        <v>856.61900000000003</v>
      </c>
    </row>
    <row r="51438" spans="4:5" x14ac:dyDescent="0.25">
      <c r="D51438" s="31">
        <v>-147.13300000000001</v>
      </c>
      <c r="E51438" s="28">
        <v>856.61900000000003</v>
      </c>
    </row>
    <row r="51439" spans="4:5" x14ac:dyDescent="0.25">
      <c r="D51439" s="31">
        <v>-147.11699999999999</v>
      </c>
      <c r="E51439" s="28">
        <v>856.61900000000003</v>
      </c>
    </row>
    <row r="51440" spans="4:5" x14ac:dyDescent="0.25">
      <c r="D51440" s="31">
        <v>-147.101</v>
      </c>
      <c r="E51440" s="28">
        <v>856.61900000000003</v>
      </c>
    </row>
    <row r="51441" spans="4:5" x14ac:dyDescent="0.25">
      <c r="D51441" s="31">
        <v>-147.08500000000001</v>
      </c>
      <c r="E51441" s="28">
        <v>856.61800000000005</v>
      </c>
    </row>
    <row r="51442" spans="4:5" x14ac:dyDescent="0.25">
      <c r="D51442" s="31">
        <v>-147.06899999999999</v>
      </c>
      <c r="E51442" s="28">
        <v>856.61800000000005</v>
      </c>
    </row>
    <row r="51443" spans="4:5" x14ac:dyDescent="0.25">
      <c r="D51443" s="31">
        <v>-147.053</v>
      </c>
      <c r="E51443" s="28">
        <v>856.61800000000005</v>
      </c>
    </row>
    <row r="51444" spans="4:5" x14ac:dyDescent="0.25">
      <c r="D51444" s="31">
        <v>-147.03700000000001</v>
      </c>
      <c r="E51444" s="28">
        <v>856.61800000000005</v>
      </c>
    </row>
    <row r="51445" spans="4:5" x14ac:dyDescent="0.25">
      <c r="D51445" s="31">
        <v>-147.02099999999999</v>
      </c>
      <c r="E51445" s="28">
        <v>856.61800000000005</v>
      </c>
    </row>
    <row r="51446" spans="4:5" x14ac:dyDescent="0.25">
      <c r="D51446" s="31">
        <v>-147.005</v>
      </c>
      <c r="E51446" s="28">
        <v>856.61699999999996</v>
      </c>
    </row>
    <row r="51447" spans="4:5" x14ac:dyDescent="0.25">
      <c r="D51447" s="31">
        <v>-146.989</v>
      </c>
      <c r="E51447" s="28">
        <v>856.61699999999996</v>
      </c>
    </row>
    <row r="51448" spans="4:5" x14ac:dyDescent="0.25">
      <c r="D51448" s="31">
        <v>-146.97300000000001</v>
      </c>
      <c r="E51448" s="28">
        <v>856.61699999999996</v>
      </c>
    </row>
    <row r="51449" spans="4:5" x14ac:dyDescent="0.25">
      <c r="D51449" s="31">
        <v>-146.95699999999999</v>
      </c>
      <c r="E51449" s="28">
        <v>856.61699999999996</v>
      </c>
    </row>
    <row r="51450" spans="4:5" x14ac:dyDescent="0.25">
      <c r="D51450" s="31">
        <v>-146.941</v>
      </c>
      <c r="E51450" s="28">
        <v>856.61599999999999</v>
      </c>
    </row>
    <row r="51451" spans="4:5" x14ac:dyDescent="0.25">
      <c r="D51451" s="31">
        <v>-146.92500000000001</v>
      </c>
      <c r="E51451" s="28">
        <v>856.61599999999999</v>
      </c>
    </row>
    <row r="51452" spans="4:5" x14ac:dyDescent="0.25">
      <c r="D51452" s="31">
        <v>-146.90899999999999</v>
      </c>
      <c r="E51452" s="28">
        <v>856.61500000000001</v>
      </c>
    </row>
    <row r="51453" spans="4:5" x14ac:dyDescent="0.25">
      <c r="D51453" s="31">
        <v>-146.893</v>
      </c>
      <c r="E51453" s="28">
        <v>856.61500000000001</v>
      </c>
    </row>
    <row r="51454" spans="4:5" x14ac:dyDescent="0.25">
      <c r="D51454" s="31">
        <v>-146.87700000000001</v>
      </c>
      <c r="E51454" s="28">
        <v>856.61500000000001</v>
      </c>
    </row>
    <row r="51455" spans="4:5" x14ac:dyDescent="0.25">
      <c r="D51455" s="31">
        <v>-146.86099999999999</v>
      </c>
      <c r="E51455" s="28">
        <v>856.61400000000003</v>
      </c>
    </row>
    <row r="51456" spans="4:5" x14ac:dyDescent="0.25">
      <c r="D51456" s="31">
        <v>-146.845</v>
      </c>
      <c r="E51456" s="28">
        <v>856.61400000000003</v>
      </c>
    </row>
    <row r="51457" spans="4:5" x14ac:dyDescent="0.25">
      <c r="D51457" s="31">
        <v>-146.82900000000001</v>
      </c>
      <c r="E51457" s="28">
        <v>856.61300000000006</v>
      </c>
    </row>
    <row r="51458" spans="4:5" x14ac:dyDescent="0.25">
      <c r="D51458" s="31">
        <v>-146.81299999999999</v>
      </c>
      <c r="E51458" s="28">
        <v>856.61300000000006</v>
      </c>
    </row>
    <row r="51459" spans="4:5" x14ac:dyDescent="0.25">
      <c r="D51459" s="31">
        <v>-146.797</v>
      </c>
      <c r="E51459" s="28">
        <v>856.61199999999997</v>
      </c>
    </row>
    <row r="51460" spans="4:5" x14ac:dyDescent="0.25">
      <c r="D51460" s="31">
        <v>-146.78100000000001</v>
      </c>
      <c r="E51460" s="28">
        <v>856.61199999999997</v>
      </c>
    </row>
    <row r="51461" spans="4:5" x14ac:dyDescent="0.25">
      <c r="D51461" s="31">
        <v>-146.76499999999999</v>
      </c>
      <c r="E51461" s="28">
        <v>856.61099999999999</v>
      </c>
    </row>
    <row r="51462" spans="4:5" x14ac:dyDescent="0.25">
      <c r="D51462" s="31">
        <v>-146.749</v>
      </c>
      <c r="E51462" s="28">
        <v>856.61</v>
      </c>
    </row>
    <row r="51463" spans="4:5" x14ac:dyDescent="0.25">
      <c r="D51463" s="31">
        <v>-146.733</v>
      </c>
      <c r="E51463" s="28">
        <v>856.61</v>
      </c>
    </row>
    <row r="51464" spans="4:5" x14ac:dyDescent="0.25">
      <c r="D51464" s="31">
        <v>-146.71700000000001</v>
      </c>
      <c r="E51464" s="28">
        <v>856.60900000000004</v>
      </c>
    </row>
    <row r="51465" spans="4:5" x14ac:dyDescent="0.25">
      <c r="D51465" s="31">
        <v>-146.70099999999999</v>
      </c>
      <c r="E51465" s="28">
        <v>856.60900000000004</v>
      </c>
    </row>
    <row r="51466" spans="4:5" x14ac:dyDescent="0.25">
      <c r="D51466" s="31">
        <v>-146.685</v>
      </c>
      <c r="E51466" s="28">
        <v>856.60799999999995</v>
      </c>
    </row>
    <row r="51467" spans="4:5" x14ac:dyDescent="0.25">
      <c r="D51467" s="31">
        <v>-146.66900000000001</v>
      </c>
      <c r="E51467" s="28">
        <v>856.60699999999997</v>
      </c>
    </row>
    <row r="51468" spans="4:5" x14ac:dyDescent="0.25">
      <c r="D51468" s="31">
        <v>-146.65299999999999</v>
      </c>
      <c r="E51468" s="28">
        <v>856.60699999999997</v>
      </c>
    </row>
    <row r="51469" spans="4:5" x14ac:dyDescent="0.25">
      <c r="D51469" s="31">
        <v>-146.637</v>
      </c>
      <c r="E51469" s="28">
        <v>856.60599999999999</v>
      </c>
    </row>
    <row r="51470" spans="4:5" x14ac:dyDescent="0.25">
      <c r="D51470" s="31">
        <v>-146.62100000000001</v>
      </c>
      <c r="E51470" s="28">
        <v>856.60500000000002</v>
      </c>
    </row>
    <row r="51471" spans="4:5" x14ac:dyDescent="0.25">
      <c r="D51471" s="31">
        <v>-146.60499999999999</v>
      </c>
      <c r="E51471" s="28">
        <v>856.60400000000004</v>
      </c>
    </row>
    <row r="51472" spans="4:5" x14ac:dyDescent="0.25">
      <c r="D51472" s="31">
        <v>-146.589</v>
      </c>
      <c r="E51472" s="28">
        <v>856.60299999999995</v>
      </c>
    </row>
    <row r="51473" spans="4:5" x14ac:dyDescent="0.25">
      <c r="D51473" s="31">
        <v>-146.57300000000001</v>
      </c>
      <c r="E51473" s="28">
        <v>856.60299999999995</v>
      </c>
    </row>
    <row r="51474" spans="4:5" x14ac:dyDescent="0.25">
      <c r="D51474" s="31">
        <v>-146.55699999999999</v>
      </c>
      <c r="E51474" s="28">
        <v>856.60199999999998</v>
      </c>
    </row>
    <row r="51475" spans="4:5" x14ac:dyDescent="0.25">
      <c r="D51475" s="31">
        <v>-146.541</v>
      </c>
      <c r="E51475" s="28">
        <v>856.601</v>
      </c>
    </row>
    <row r="51476" spans="4:5" x14ac:dyDescent="0.25">
      <c r="D51476" s="31">
        <v>-146.52500000000001</v>
      </c>
      <c r="E51476" s="28">
        <v>856.6</v>
      </c>
    </row>
    <row r="51477" spans="4:5" x14ac:dyDescent="0.25">
      <c r="D51477" s="31">
        <v>-146.50899999999999</v>
      </c>
      <c r="E51477" s="28">
        <v>856.59900000000005</v>
      </c>
    </row>
    <row r="51478" spans="4:5" x14ac:dyDescent="0.25">
      <c r="D51478" s="31">
        <v>-146.49299999999999</v>
      </c>
      <c r="E51478" s="28">
        <v>856.59799999999996</v>
      </c>
    </row>
    <row r="51479" spans="4:5" x14ac:dyDescent="0.25">
      <c r="D51479" s="31">
        <v>-146.477</v>
      </c>
      <c r="E51479" s="28">
        <v>856.59699999999998</v>
      </c>
    </row>
    <row r="51480" spans="4:5" x14ac:dyDescent="0.25">
      <c r="D51480" s="31">
        <v>-146.46100000000001</v>
      </c>
      <c r="E51480" s="28">
        <v>856.596</v>
      </c>
    </row>
    <row r="51481" spans="4:5" x14ac:dyDescent="0.25">
      <c r="D51481" s="31">
        <v>-146.44499999999999</v>
      </c>
      <c r="E51481" s="28">
        <v>856.59500000000003</v>
      </c>
    </row>
    <row r="51482" spans="4:5" x14ac:dyDescent="0.25">
      <c r="D51482" s="31">
        <v>-146.429</v>
      </c>
      <c r="E51482" s="28">
        <v>856.59400000000005</v>
      </c>
    </row>
    <row r="51483" spans="4:5" x14ac:dyDescent="0.25">
      <c r="D51483" s="31">
        <v>-146.41300000000001</v>
      </c>
      <c r="E51483" s="28">
        <v>856.59299999999996</v>
      </c>
    </row>
    <row r="51484" spans="4:5" x14ac:dyDescent="0.25">
      <c r="D51484" s="31">
        <v>-146.39699999999999</v>
      </c>
      <c r="E51484" s="28">
        <v>856.59199999999998</v>
      </c>
    </row>
    <row r="51485" spans="4:5" x14ac:dyDescent="0.25">
      <c r="D51485" s="31">
        <v>-146.381</v>
      </c>
      <c r="E51485" s="28">
        <v>856.59100000000001</v>
      </c>
    </row>
    <row r="51486" spans="4:5" x14ac:dyDescent="0.25">
      <c r="D51486" s="31">
        <v>-146.36500000000001</v>
      </c>
      <c r="E51486" s="28">
        <v>856.59</v>
      </c>
    </row>
    <row r="51487" spans="4:5" x14ac:dyDescent="0.25">
      <c r="D51487" s="31">
        <v>-146.34899999999999</v>
      </c>
      <c r="E51487" s="28">
        <v>856.58900000000006</v>
      </c>
    </row>
    <row r="51488" spans="4:5" x14ac:dyDescent="0.25">
      <c r="D51488" s="31">
        <v>-146.333</v>
      </c>
      <c r="E51488" s="28">
        <v>856.58799999999997</v>
      </c>
    </row>
    <row r="51489" spans="4:5" x14ac:dyDescent="0.25">
      <c r="D51489" s="31">
        <v>-146.31700000000001</v>
      </c>
      <c r="E51489" s="28">
        <v>856.58699999999999</v>
      </c>
    </row>
    <row r="51490" spans="4:5" x14ac:dyDescent="0.25">
      <c r="D51490" s="31">
        <v>-146.30099999999999</v>
      </c>
      <c r="E51490" s="28">
        <v>856.58600000000001</v>
      </c>
    </row>
    <row r="51491" spans="4:5" x14ac:dyDescent="0.25">
      <c r="D51491" s="31">
        <v>-146.285</v>
      </c>
      <c r="E51491" s="28">
        <v>856.58399999999995</v>
      </c>
    </row>
    <row r="51492" spans="4:5" x14ac:dyDescent="0.25">
      <c r="D51492" s="31">
        <v>-146.26900000000001</v>
      </c>
      <c r="E51492" s="28">
        <v>856.58299999999997</v>
      </c>
    </row>
    <row r="51493" spans="4:5" x14ac:dyDescent="0.25">
      <c r="D51493" s="31">
        <v>-146.25299999999999</v>
      </c>
      <c r="E51493" s="28">
        <v>856.58199999999999</v>
      </c>
    </row>
    <row r="51494" spans="4:5" x14ac:dyDescent="0.25">
      <c r="D51494" s="31">
        <v>-146.23699999999999</v>
      </c>
      <c r="E51494" s="28">
        <v>856.58100000000002</v>
      </c>
    </row>
    <row r="51495" spans="4:5" x14ac:dyDescent="0.25">
      <c r="D51495" s="31">
        <v>-146.221</v>
      </c>
      <c r="E51495" s="28">
        <v>856.58</v>
      </c>
    </row>
    <row r="51496" spans="4:5" x14ac:dyDescent="0.25">
      <c r="D51496" s="31">
        <v>-146.20500000000001</v>
      </c>
      <c r="E51496" s="28">
        <v>856.57799999999997</v>
      </c>
    </row>
    <row r="51497" spans="4:5" x14ac:dyDescent="0.25">
      <c r="D51497" s="31">
        <v>-146.18899999999999</v>
      </c>
      <c r="E51497" s="28">
        <v>856.577</v>
      </c>
    </row>
    <row r="51498" spans="4:5" x14ac:dyDescent="0.25">
      <c r="D51498" s="31">
        <v>-146.173</v>
      </c>
      <c r="E51498" s="28">
        <v>856.57600000000002</v>
      </c>
    </row>
    <row r="51499" spans="4:5" x14ac:dyDescent="0.25">
      <c r="D51499" s="31">
        <v>-146.15700000000001</v>
      </c>
      <c r="E51499" s="28">
        <v>856.57399999999996</v>
      </c>
    </row>
    <row r="51500" spans="4:5" x14ac:dyDescent="0.25">
      <c r="D51500" s="31">
        <v>-146.14099999999999</v>
      </c>
      <c r="E51500" s="28">
        <v>856.57299999999998</v>
      </c>
    </row>
    <row r="51501" spans="4:5" x14ac:dyDescent="0.25">
      <c r="D51501" s="31">
        <v>-146.125</v>
      </c>
      <c r="E51501" s="28">
        <v>856.572</v>
      </c>
    </row>
    <row r="51502" spans="4:5" x14ac:dyDescent="0.25">
      <c r="D51502" s="31">
        <v>-146.10900000000001</v>
      </c>
      <c r="E51502" s="28">
        <v>856.57</v>
      </c>
    </row>
    <row r="51503" spans="4:5" x14ac:dyDescent="0.25">
      <c r="D51503" s="31">
        <v>-146.09299999999999</v>
      </c>
      <c r="E51503" s="28">
        <v>856.56899999999996</v>
      </c>
    </row>
    <row r="51504" spans="4:5" x14ac:dyDescent="0.25">
      <c r="D51504" s="31">
        <v>-146.077</v>
      </c>
      <c r="E51504" s="28">
        <v>856.56700000000001</v>
      </c>
    </row>
    <row r="51505" spans="4:5" x14ac:dyDescent="0.25">
      <c r="D51505" s="31">
        <v>-146.06100000000001</v>
      </c>
      <c r="E51505" s="28">
        <v>856.56600000000003</v>
      </c>
    </row>
    <row r="51506" spans="4:5" x14ac:dyDescent="0.25">
      <c r="D51506" s="31">
        <v>-146.04499999999999</v>
      </c>
      <c r="E51506" s="28">
        <v>856.56399999999996</v>
      </c>
    </row>
    <row r="51507" spans="4:5" x14ac:dyDescent="0.25">
      <c r="D51507" s="31">
        <v>-146.029</v>
      </c>
      <c r="E51507" s="28">
        <v>856.56299999999999</v>
      </c>
    </row>
    <row r="51508" spans="4:5" x14ac:dyDescent="0.25">
      <c r="D51508" s="31">
        <v>-146.01300000000001</v>
      </c>
      <c r="E51508" s="28">
        <v>856.56100000000004</v>
      </c>
    </row>
    <row r="51509" spans="4:5" x14ac:dyDescent="0.25">
      <c r="D51509" s="31">
        <v>-145.99700000000001</v>
      </c>
      <c r="E51509" s="28">
        <v>856.56</v>
      </c>
    </row>
    <row r="51510" spans="4:5" x14ac:dyDescent="0.25">
      <c r="D51510" s="31">
        <v>-145.98099999999999</v>
      </c>
      <c r="E51510" s="28">
        <v>856.55799999999999</v>
      </c>
    </row>
    <row r="51511" spans="4:5" x14ac:dyDescent="0.25">
      <c r="D51511" s="31">
        <v>-145.965</v>
      </c>
      <c r="E51511" s="28">
        <v>856.55700000000002</v>
      </c>
    </row>
    <row r="51512" spans="4:5" x14ac:dyDescent="0.25">
      <c r="D51512" s="31">
        <v>-145.94900000000001</v>
      </c>
      <c r="E51512" s="28">
        <v>856.55499999999995</v>
      </c>
    </row>
    <row r="51513" spans="4:5" x14ac:dyDescent="0.25">
      <c r="D51513" s="31">
        <v>-145.93299999999999</v>
      </c>
      <c r="E51513" s="28">
        <v>856.553</v>
      </c>
    </row>
    <row r="51514" spans="4:5" x14ac:dyDescent="0.25">
      <c r="D51514" s="31">
        <v>-145.917</v>
      </c>
      <c r="E51514" s="28">
        <v>856.55200000000002</v>
      </c>
    </row>
    <row r="51515" spans="4:5" x14ac:dyDescent="0.25">
      <c r="D51515" s="31">
        <v>-145.90100000000001</v>
      </c>
      <c r="E51515" s="28">
        <v>856.55</v>
      </c>
    </row>
    <row r="51516" spans="4:5" x14ac:dyDescent="0.25">
      <c r="D51516" s="31">
        <v>-145.88499999999999</v>
      </c>
      <c r="E51516" s="28">
        <v>856.548</v>
      </c>
    </row>
    <row r="51517" spans="4:5" x14ac:dyDescent="0.25">
      <c r="D51517" s="31">
        <v>-145.869</v>
      </c>
      <c r="E51517" s="28">
        <v>856.54700000000003</v>
      </c>
    </row>
    <row r="51518" spans="4:5" x14ac:dyDescent="0.25">
      <c r="D51518" s="31">
        <v>-145.85300000000001</v>
      </c>
      <c r="E51518" s="28">
        <v>856.54499999999996</v>
      </c>
    </row>
    <row r="51519" spans="4:5" x14ac:dyDescent="0.25">
      <c r="D51519" s="31">
        <v>-145.83699999999999</v>
      </c>
      <c r="E51519" s="28">
        <v>856.54300000000001</v>
      </c>
    </row>
    <row r="51520" spans="4:5" x14ac:dyDescent="0.25">
      <c r="D51520" s="31">
        <v>-145.821</v>
      </c>
      <c r="E51520" s="28">
        <v>856.54100000000005</v>
      </c>
    </row>
    <row r="51521" spans="4:5" x14ac:dyDescent="0.25">
      <c r="D51521" s="31">
        <v>-145.80500000000001</v>
      </c>
      <c r="E51521" s="28">
        <v>856.53899999999999</v>
      </c>
    </row>
    <row r="51522" spans="4:5" x14ac:dyDescent="0.25">
      <c r="D51522" s="31">
        <v>-145.78899999999999</v>
      </c>
      <c r="E51522" s="28">
        <v>856.53800000000001</v>
      </c>
    </row>
    <row r="51523" spans="4:5" x14ac:dyDescent="0.25">
      <c r="D51523" s="31">
        <v>-145.773</v>
      </c>
      <c r="E51523" s="28">
        <v>856.53599999999994</v>
      </c>
    </row>
    <row r="51524" spans="4:5" x14ac:dyDescent="0.25">
      <c r="D51524" s="31">
        <v>-145.75700000000001</v>
      </c>
      <c r="E51524" s="28">
        <v>856.53399999999999</v>
      </c>
    </row>
    <row r="51525" spans="4:5" x14ac:dyDescent="0.25">
      <c r="D51525" s="31">
        <v>-145.74100000000001</v>
      </c>
      <c r="E51525" s="28">
        <v>856.53200000000004</v>
      </c>
    </row>
    <row r="51526" spans="4:5" x14ac:dyDescent="0.25">
      <c r="D51526" s="31">
        <v>-145.72499999999999</v>
      </c>
      <c r="E51526" s="28">
        <v>856.53</v>
      </c>
    </row>
    <row r="51527" spans="4:5" x14ac:dyDescent="0.25">
      <c r="D51527" s="31">
        <v>-145.709</v>
      </c>
      <c r="E51527" s="28">
        <v>856.52800000000002</v>
      </c>
    </row>
    <row r="51528" spans="4:5" x14ac:dyDescent="0.25">
      <c r="D51528" s="31">
        <v>-145.69300000000001</v>
      </c>
      <c r="E51528" s="28">
        <v>856.52599999999995</v>
      </c>
    </row>
    <row r="51529" spans="4:5" x14ac:dyDescent="0.25">
      <c r="D51529" s="31">
        <v>-145.67699999999999</v>
      </c>
      <c r="E51529" s="28">
        <v>856.524</v>
      </c>
    </row>
    <row r="51530" spans="4:5" x14ac:dyDescent="0.25">
      <c r="D51530" s="31">
        <v>-145.661</v>
      </c>
      <c r="E51530" s="28">
        <v>856.52200000000005</v>
      </c>
    </row>
    <row r="51531" spans="4:5" x14ac:dyDescent="0.25">
      <c r="D51531" s="31">
        <v>-145.64500000000001</v>
      </c>
      <c r="E51531" s="28">
        <v>856.52</v>
      </c>
    </row>
    <row r="51532" spans="4:5" x14ac:dyDescent="0.25">
      <c r="D51532" s="31">
        <v>-145.62899999999999</v>
      </c>
      <c r="E51532" s="28">
        <v>856.51800000000003</v>
      </c>
    </row>
    <row r="51533" spans="4:5" x14ac:dyDescent="0.25">
      <c r="D51533" s="31">
        <v>-145.613</v>
      </c>
      <c r="E51533" s="28">
        <v>856.51599999999996</v>
      </c>
    </row>
    <row r="51534" spans="4:5" x14ac:dyDescent="0.25">
      <c r="D51534" s="31">
        <v>-145.59700000000001</v>
      </c>
      <c r="E51534" s="28">
        <v>856.51400000000001</v>
      </c>
    </row>
    <row r="51535" spans="4:5" x14ac:dyDescent="0.25">
      <c r="D51535" s="31">
        <v>-145.58099999999999</v>
      </c>
      <c r="E51535" s="28">
        <v>856.51199999999994</v>
      </c>
    </row>
    <row r="51536" spans="4:5" x14ac:dyDescent="0.25">
      <c r="D51536" s="31">
        <v>-145.565</v>
      </c>
      <c r="E51536" s="28">
        <v>856.51</v>
      </c>
    </row>
    <row r="51537" spans="4:5" x14ac:dyDescent="0.25">
      <c r="D51537" s="31">
        <v>-145.54900000000001</v>
      </c>
      <c r="E51537" s="28">
        <v>856.50800000000004</v>
      </c>
    </row>
    <row r="51538" spans="4:5" x14ac:dyDescent="0.25">
      <c r="D51538" s="31">
        <v>-145.53299999999999</v>
      </c>
      <c r="E51538" s="28">
        <v>856.50599999999997</v>
      </c>
    </row>
    <row r="51539" spans="4:5" x14ac:dyDescent="0.25">
      <c r="D51539" s="31">
        <v>-145.517</v>
      </c>
      <c r="E51539" s="28">
        <v>856.50400000000002</v>
      </c>
    </row>
    <row r="51540" spans="4:5" x14ac:dyDescent="0.25">
      <c r="D51540" s="31">
        <v>-145.501</v>
      </c>
      <c r="E51540" s="28">
        <v>856.50099999999998</v>
      </c>
    </row>
    <row r="51541" spans="4:5" x14ac:dyDescent="0.25">
      <c r="D51541" s="31">
        <v>-145.48500000000001</v>
      </c>
      <c r="E51541" s="28">
        <v>856.49900000000002</v>
      </c>
    </row>
    <row r="51542" spans="4:5" x14ac:dyDescent="0.25">
      <c r="D51542" s="31">
        <v>-145.46899999999999</v>
      </c>
      <c r="E51542" s="28">
        <v>856.49699999999996</v>
      </c>
    </row>
    <row r="51543" spans="4:5" x14ac:dyDescent="0.25">
      <c r="D51543" s="31">
        <v>-145.453</v>
      </c>
      <c r="E51543" s="28">
        <v>856.495</v>
      </c>
    </row>
    <row r="51544" spans="4:5" x14ac:dyDescent="0.25">
      <c r="D51544" s="31">
        <v>-145.43799999999999</v>
      </c>
      <c r="E51544" s="28">
        <v>856.49199999999996</v>
      </c>
    </row>
    <row r="51545" spans="4:5" x14ac:dyDescent="0.25">
      <c r="D51545" s="31">
        <v>-145.422</v>
      </c>
      <c r="E51545" s="28">
        <v>856.49</v>
      </c>
    </row>
    <row r="51546" spans="4:5" x14ac:dyDescent="0.25">
      <c r="D51546" s="31">
        <v>-145.40600000000001</v>
      </c>
      <c r="E51546" s="28">
        <v>856.48800000000006</v>
      </c>
    </row>
    <row r="51547" spans="4:5" x14ac:dyDescent="0.25">
      <c r="D51547" s="31">
        <v>-145.38999999999999</v>
      </c>
      <c r="E51547" s="28">
        <v>856.48599999999999</v>
      </c>
    </row>
    <row r="51548" spans="4:5" x14ac:dyDescent="0.25">
      <c r="D51548" s="31">
        <v>-145.374</v>
      </c>
      <c r="E51548" s="28">
        <v>856.48299999999995</v>
      </c>
    </row>
    <row r="51549" spans="4:5" x14ac:dyDescent="0.25">
      <c r="D51549" s="31">
        <v>-145.358</v>
      </c>
      <c r="E51549" s="28">
        <v>856.48099999999999</v>
      </c>
    </row>
    <row r="51550" spans="4:5" x14ac:dyDescent="0.25">
      <c r="D51550" s="31">
        <v>-145.34200000000001</v>
      </c>
      <c r="E51550" s="28">
        <v>856.47799999999995</v>
      </c>
    </row>
    <row r="51551" spans="4:5" x14ac:dyDescent="0.25">
      <c r="D51551" s="31">
        <v>-145.32599999999999</v>
      </c>
      <c r="E51551" s="28">
        <v>856.476</v>
      </c>
    </row>
    <row r="51552" spans="4:5" x14ac:dyDescent="0.25">
      <c r="D51552" s="31">
        <v>-145.31</v>
      </c>
      <c r="E51552" s="28">
        <v>856.47400000000005</v>
      </c>
    </row>
    <row r="51553" spans="4:5" x14ac:dyDescent="0.25">
      <c r="D51553" s="31">
        <v>-145.29400000000001</v>
      </c>
      <c r="E51553" s="28">
        <v>856.471</v>
      </c>
    </row>
    <row r="51554" spans="4:5" x14ac:dyDescent="0.25">
      <c r="D51554" s="31">
        <v>-145.27799999999999</v>
      </c>
      <c r="E51554" s="28">
        <v>856.46900000000005</v>
      </c>
    </row>
    <row r="51555" spans="4:5" x14ac:dyDescent="0.25">
      <c r="D51555" s="31">
        <v>-145.262</v>
      </c>
      <c r="E51555" s="28">
        <v>856.46600000000001</v>
      </c>
    </row>
    <row r="51556" spans="4:5" x14ac:dyDescent="0.25">
      <c r="D51556" s="31">
        <v>-145.24600000000001</v>
      </c>
      <c r="E51556" s="28">
        <v>856.46400000000006</v>
      </c>
    </row>
    <row r="51557" spans="4:5" x14ac:dyDescent="0.25">
      <c r="D51557" s="31">
        <v>-145.22999999999999</v>
      </c>
      <c r="E51557" s="28">
        <v>856.46100000000001</v>
      </c>
    </row>
    <row r="51558" spans="4:5" x14ac:dyDescent="0.25">
      <c r="D51558" s="31">
        <v>-145.214</v>
      </c>
      <c r="E51558" s="28">
        <v>856.45899999999995</v>
      </c>
    </row>
    <row r="51559" spans="4:5" x14ac:dyDescent="0.25">
      <c r="D51559" s="31">
        <v>-145.19800000000001</v>
      </c>
      <c r="E51559" s="28">
        <v>856.45600000000002</v>
      </c>
    </row>
    <row r="51560" spans="4:5" x14ac:dyDescent="0.25">
      <c r="D51560" s="31">
        <v>-145.18199999999999</v>
      </c>
      <c r="E51560" s="28">
        <v>856.45299999999997</v>
      </c>
    </row>
    <row r="51561" spans="4:5" x14ac:dyDescent="0.25">
      <c r="D51561" s="31">
        <v>-145.166</v>
      </c>
      <c r="E51561" s="28">
        <v>856.45100000000002</v>
      </c>
    </row>
    <row r="51562" spans="4:5" x14ac:dyDescent="0.25">
      <c r="D51562" s="31">
        <v>-145.15</v>
      </c>
      <c r="E51562" s="28">
        <v>856.44799999999998</v>
      </c>
    </row>
    <row r="51563" spans="4:5" x14ac:dyDescent="0.25">
      <c r="D51563" s="31">
        <v>-145.13399999999999</v>
      </c>
      <c r="E51563" s="28">
        <v>856.44600000000003</v>
      </c>
    </row>
    <row r="51564" spans="4:5" x14ac:dyDescent="0.25">
      <c r="D51564" s="31">
        <v>-145.11799999999999</v>
      </c>
      <c r="E51564" s="28">
        <v>856.44299999999998</v>
      </c>
    </row>
    <row r="51565" spans="4:5" x14ac:dyDescent="0.25">
      <c r="D51565" s="31">
        <v>-145.102</v>
      </c>
      <c r="E51565" s="28">
        <v>856.44</v>
      </c>
    </row>
    <row r="51566" spans="4:5" x14ac:dyDescent="0.25">
      <c r="D51566" s="31">
        <v>-145.08600000000001</v>
      </c>
      <c r="E51566" s="28">
        <v>856.43799999999999</v>
      </c>
    </row>
    <row r="51567" spans="4:5" x14ac:dyDescent="0.25">
      <c r="D51567" s="31">
        <v>-145.07</v>
      </c>
      <c r="E51567" s="28">
        <v>856.43499999999995</v>
      </c>
    </row>
    <row r="51568" spans="4:5" x14ac:dyDescent="0.25">
      <c r="D51568" s="31">
        <v>-145.054</v>
      </c>
      <c r="E51568" s="28">
        <v>856.43200000000002</v>
      </c>
    </row>
    <row r="51569" spans="4:5" x14ac:dyDescent="0.25">
      <c r="D51569" s="31">
        <v>-145.03800000000001</v>
      </c>
      <c r="E51569" s="28">
        <v>856.42899999999997</v>
      </c>
    </row>
    <row r="51570" spans="4:5" x14ac:dyDescent="0.25">
      <c r="D51570" s="31">
        <v>-145.02199999999999</v>
      </c>
      <c r="E51570" s="28">
        <v>856.42600000000004</v>
      </c>
    </row>
    <row r="51571" spans="4:5" x14ac:dyDescent="0.25">
      <c r="D51571" s="31">
        <v>-145.006</v>
      </c>
      <c r="E51571" s="28">
        <v>856.42399999999998</v>
      </c>
    </row>
    <row r="51572" spans="4:5" x14ac:dyDescent="0.25">
      <c r="D51572" s="31">
        <v>-144.99</v>
      </c>
      <c r="E51572" s="28">
        <v>856.42100000000005</v>
      </c>
    </row>
    <row r="51573" spans="4:5" x14ac:dyDescent="0.25">
      <c r="D51573" s="31">
        <v>-144.97399999999999</v>
      </c>
      <c r="E51573" s="28">
        <v>856.41800000000001</v>
      </c>
    </row>
    <row r="51574" spans="4:5" x14ac:dyDescent="0.25">
      <c r="D51574" s="31">
        <v>-144.958</v>
      </c>
      <c r="E51574" s="28">
        <v>856.41499999999996</v>
      </c>
    </row>
    <row r="51575" spans="4:5" x14ac:dyDescent="0.25">
      <c r="D51575" s="31">
        <v>-144.94200000000001</v>
      </c>
      <c r="E51575" s="28">
        <v>856.41200000000003</v>
      </c>
    </row>
    <row r="51576" spans="4:5" x14ac:dyDescent="0.25">
      <c r="D51576" s="31">
        <v>-144.92599999999999</v>
      </c>
      <c r="E51576" s="28">
        <v>856.40899999999999</v>
      </c>
    </row>
    <row r="51577" spans="4:5" x14ac:dyDescent="0.25">
      <c r="D51577" s="31">
        <v>-144.91</v>
      </c>
      <c r="E51577" s="28">
        <v>856.40599999999995</v>
      </c>
    </row>
    <row r="51578" spans="4:5" x14ac:dyDescent="0.25">
      <c r="D51578" s="31">
        <v>-144.89400000000001</v>
      </c>
      <c r="E51578" s="28">
        <v>856.40300000000002</v>
      </c>
    </row>
    <row r="51579" spans="4:5" x14ac:dyDescent="0.25">
      <c r="D51579" s="31">
        <v>-144.87799999999999</v>
      </c>
      <c r="E51579" s="28">
        <v>856.4</v>
      </c>
    </row>
    <row r="51580" spans="4:5" x14ac:dyDescent="0.25">
      <c r="D51580" s="31">
        <v>-144.86199999999999</v>
      </c>
      <c r="E51580" s="28">
        <v>856.39700000000005</v>
      </c>
    </row>
    <row r="51581" spans="4:5" x14ac:dyDescent="0.25">
      <c r="D51581" s="31">
        <v>-144.846</v>
      </c>
      <c r="E51581" s="28">
        <v>856.39400000000001</v>
      </c>
    </row>
    <row r="51582" spans="4:5" x14ac:dyDescent="0.25">
      <c r="D51582" s="31">
        <v>-144.83000000000001</v>
      </c>
      <c r="E51582" s="28">
        <v>856.39099999999996</v>
      </c>
    </row>
    <row r="51583" spans="4:5" x14ac:dyDescent="0.25">
      <c r="D51583" s="31">
        <v>-144.81399999999999</v>
      </c>
      <c r="E51583" s="28">
        <v>856.38800000000003</v>
      </c>
    </row>
    <row r="51584" spans="4:5" x14ac:dyDescent="0.25">
      <c r="D51584" s="31">
        <v>-144.798</v>
      </c>
      <c r="E51584" s="28">
        <v>856.38499999999999</v>
      </c>
    </row>
    <row r="51585" spans="4:5" x14ac:dyDescent="0.25">
      <c r="D51585" s="31">
        <v>-144.78200000000001</v>
      </c>
      <c r="E51585" s="28">
        <v>856.38199999999995</v>
      </c>
    </row>
    <row r="51586" spans="4:5" x14ac:dyDescent="0.25">
      <c r="D51586" s="31">
        <v>-144.76599999999999</v>
      </c>
      <c r="E51586" s="28">
        <v>856.37900000000002</v>
      </c>
    </row>
    <row r="51587" spans="4:5" x14ac:dyDescent="0.25">
      <c r="D51587" s="31">
        <v>-144.75</v>
      </c>
      <c r="E51587" s="28">
        <v>856.37599999999998</v>
      </c>
    </row>
    <row r="51588" spans="4:5" x14ac:dyDescent="0.25">
      <c r="D51588" s="31">
        <v>-144.73400000000001</v>
      </c>
      <c r="E51588" s="28">
        <v>856.37300000000005</v>
      </c>
    </row>
    <row r="51589" spans="4:5" x14ac:dyDescent="0.25">
      <c r="D51589" s="31">
        <v>-144.71799999999999</v>
      </c>
      <c r="E51589" s="28">
        <v>856.36900000000003</v>
      </c>
    </row>
    <row r="51590" spans="4:5" x14ac:dyDescent="0.25">
      <c r="D51590" s="31">
        <v>-144.702</v>
      </c>
      <c r="E51590" s="28">
        <v>856.36599999999999</v>
      </c>
    </row>
    <row r="51591" spans="4:5" x14ac:dyDescent="0.25">
      <c r="D51591" s="31">
        <v>-144.68600000000001</v>
      </c>
      <c r="E51591" s="28">
        <v>856.36300000000006</v>
      </c>
    </row>
    <row r="51592" spans="4:5" x14ac:dyDescent="0.25">
      <c r="D51592" s="31">
        <v>-144.66999999999999</v>
      </c>
      <c r="E51592" s="28">
        <v>856.36</v>
      </c>
    </row>
    <row r="51593" spans="4:5" x14ac:dyDescent="0.25">
      <c r="D51593" s="31">
        <v>-144.654</v>
      </c>
      <c r="E51593" s="28">
        <v>856.35699999999997</v>
      </c>
    </row>
    <row r="51594" spans="4:5" x14ac:dyDescent="0.25">
      <c r="D51594" s="31">
        <v>-144.63800000000001</v>
      </c>
      <c r="E51594" s="28">
        <v>856.35299999999995</v>
      </c>
    </row>
    <row r="51595" spans="4:5" x14ac:dyDescent="0.25">
      <c r="D51595" s="31">
        <v>-144.62200000000001</v>
      </c>
      <c r="E51595" s="28">
        <v>856.35</v>
      </c>
    </row>
    <row r="51596" spans="4:5" x14ac:dyDescent="0.25">
      <c r="D51596" s="31">
        <v>-144.60599999999999</v>
      </c>
      <c r="E51596" s="28">
        <v>856.34699999999998</v>
      </c>
    </row>
    <row r="51597" spans="4:5" x14ac:dyDescent="0.25">
      <c r="D51597" s="31">
        <v>-144.59</v>
      </c>
      <c r="E51597" s="28">
        <v>856.34299999999996</v>
      </c>
    </row>
    <row r="51598" spans="4:5" x14ac:dyDescent="0.25">
      <c r="D51598" s="31">
        <v>-144.57400000000001</v>
      </c>
      <c r="E51598" s="28">
        <v>856.34</v>
      </c>
    </row>
    <row r="51599" spans="4:5" x14ac:dyDescent="0.25">
      <c r="D51599" s="31">
        <v>-144.55799999999999</v>
      </c>
      <c r="E51599" s="28">
        <v>856.33600000000001</v>
      </c>
    </row>
    <row r="51600" spans="4:5" x14ac:dyDescent="0.25">
      <c r="D51600" s="31">
        <v>-144.542</v>
      </c>
      <c r="E51600" s="28">
        <v>856.33299999999997</v>
      </c>
    </row>
    <row r="51601" spans="4:5" x14ac:dyDescent="0.25">
      <c r="D51601" s="31">
        <v>-144.52600000000001</v>
      </c>
      <c r="E51601" s="28">
        <v>856.33</v>
      </c>
    </row>
    <row r="51602" spans="4:5" x14ac:dyDescent="0.25">
      <c r="D51602" s="31">
        <v>-144.51</v>
      </c>
      <c r="E51602" s="28">
        <v>856.32600000000002</v>
      </c>
    </row>
    <row r="51603" spans="4:5" x14ac:dyDescent="0.25">
      <c r="D51603" s="31">
        <v>-144.494</v>
      </c>
      <c r="E51603" s="28">
        <v>856.32299999999998</v>
      </c>
    </row>
    <row r="51604" spans="4:5" x14ac:dyDescent="0.25">
      <c r="D51604" s="31">
        <v>-144.47800000000001</v>
      </c>
      <c r="E51604" s="28">
        <v>856.31899999999996</v>
      </c>
    </row>
    <row r="51605" spans="4:5" x14ac:dyDescent="0.25">
      <c r="D51605" s="31">
        <v>-144.46199999999999</v>
      </c>
      <c r="E51605" s="28">
        <v>856.31600000000003</v>
      </c>
    </row>
    <row r="51606" spans="4:5" x14ac:dyDescent="0.25">
      <c r="D51606" s="31">
        <v>-144.446</v>
      </c>
      <c r="E51606" s="28">
        <v>856.31200000000001</v>
      </c>
    </row>
    <row r="51607" spans="4:5" x14ac:dyDescent="0.25">
      <c r="D51607" s="31">
        <v>-144.43</v>
      </c>
      <c r="E51607" s="28">
        <v>856.30899999999997</v>
      </c>
    </row>
    <row r="51608" spans="4:5" x14ac:dyDescent="0.25">
      <c r="D51608" s="31">
        <v>-144.41399999999999</v>
      </c>
      <c r="E51608" s="28">
        <v>856.30499999999995</v>
      </c>
    </row>
    <row r="51609" spans="4:5" x14ac:dyDescent="0.25">
      <c r="D51609" s="31">
        <v>-144.398</v>
      </c>
      <c r="E51609" s="28">
        <v>856.30200000000002</v>
      </c>
    </row>
    <row r="51610" spans="4:5" x14ac:dyDescent="0.25">
      <c r="D51610" s="31">
        <v>-144.38200000000001</v>
      </c>
      <c r="E51610" s="28">
        <v>856.298</v>
      </c>
    </row>
    <row r="51611" spans="4:5" x14ac:dyDescent="0.25">
      <c r="D51611" s="31">
        <v>-144.36600000000001</v>
      </c>
      <c r="E51611" s="28">
        <v>856.29399999999998</v>
      </c>
    </row>
    <row r="51612" spans="4:5" x14ac:dyDescent="0.25">
      <c r="D51612" s="31">
        <v>-144.35</v>
      </c>
      <c r="E51612" s="28">
        <v>856.29100000000005</v>
      </c>
    </row>
    <row r="51613" spans="4:5" x14ac:dyDescent="0.25">
      <c r="D51613" s="31">
        <v>-144.334</v>
      </c>
      <c r="E51613" s="28">
        <v>856.28700000000003</v>
      </c>
    </row>
    <row r="51614" spans="4:5" x14ac:dyDescent="0.25">
      <c r="D51614" s="31">
        <v>-144.31800000000001</v>
      </c>
      <c r="E51614" s="28">
        <v>856.28300000000002</v>
      </c>
    </row>
    <row r="51615" spans="4:5" x14ac:dyDescent="0.25">
      <c r="D51615" s="31">
        <v>-144.30199999999999</v>
      </c>
      <c r="E51615" s="28">
        <v>856.28</v>
      </c>
    </row>
    <row r="51616" spans="4:5" x14ac:dyDescent="0.25">
      <c r="D51616" s="31">
        <v>-144.286</v>
      </c>
      <c r="E51616" s="28">
        <v>856.27599999999995</v>
      </c>
    </row>
    <row r="51617" spans="4:5" x14ac:dyDescent="0.25">
      <c r="D51617" s="31">
        <v>-144.27000000000001</v>
      </c>
      <c r="E51617" s="28">
        <v>856.27200000000005</v>
      </c>
    </row>
    <row r="51618" spans="4:5" x14ac:dyDescent="0.25">
      <c r="D51618" s="31">
        <v>-144.25399999999999</v>
      </c>
      <c r="E51618" s="28">
        <v>856.26800000000003</v>
      </c>
    </row>
    <row r="51619" spans="4:5" x14ac:dyDescent="0.25">
      <c r="D51619" s="31">
        <v>-144.238</v>
      </c>
      <c r="E51619" s="28">
        <v>856.26499999999999</v>
      </c>
    </row>
    <row r="51620" spans="4:5" x14ac:dyDescent="0.25">
      <c r="D51620" s="31">
        <v>-144.22200000000001</v>
      </c>
      <c r="E51620" s="28">
        <v>856.26099999999997</v>
      </c>
    </row>
    <row r="51621" spans="4:5" x14ac:dyDescent="0.25">
      <c r="D51621" s="31">
        <v>-144.20599999999999</v>
      </c>
      <c r="E51621" s="28">
        <v>856.25699999999995</v>
      </c>
    </row>
    <row r="51622" spans="4:5" x14ac:dyDescent="0.25">
      <c r="D51622" s="31">
        <v>-144.19</v>
      </c>
      <c r="E51622" s="28">
        <v>856.25300000000004</v>
      </c>
    </row>
    <row r="51623" spans="4:5" x14ac:dyDescent="0.25">
      <c r="D51623" s="31">
        <v>-144.17400000000001</v>
      </c>
      <c r="E51623" s="28">
        <v>856.24900000000002</v>
      </c>
    </row>
    <row r="51624" spans="4:5" x14ac:dyDescent="0.25">
      <c r="D51624" s="31">
        <v>-144.15799999999999</v>
      </c>
      <c r="E51624" s="28">
        <v>856.245</v>
      </c>
    </row>
    <row r="51625" spans="4:5" x14ac:dyDescent="0.25">
      <c r="D51625" s="31">
        <v>-144.142</v>
      </c>
      <c r="E51625" s="28">
        <v>856.24099999999999</v>
      </c>
    </row>
    <row r="51626" spans="4:5" x14ac:dyDescent="0.25">
      <c r="D51626" s="31">
        <v>-144.126</v>
      </c>
      <c r="E51626" s="28">
        <v>856.23699999999997</v>
      </c>
    </row>
    <row r="51627" spans="4:5" x14ac:dyDescent="0.25">
      <c r="D51627" s="31">
        <v>-144.11000000000001</v>
      </c>
      <c r="E51627" s="28">
        <v>856.23400000000004</v>
      </c>
    </row>
    <row r="51628" spans="4:5" x14ac:dyDescent="0.25">
      <c r="D51628" s="31">
        <v>-144.09399999999999</v>
      </c>
      <c r="E51628" s="28">
        <v>856.23</v>
      </c>
    </row>
    <row r="51629" spans="4:5" x14ac:dyDescent="0.25">
      <c r="D51629" s="31">
        <v>-144.078</v>
      </c>
      <c r="E51629" s="28">
        <v>856.226</v>
      </c>
    </row>
    <row r="51630" spans="4:5" x14ac:dyDescent="0.25">
      <c r="D51630" s="31">
        <v>-144.06200000000001</v>
      </c>
      <c r="E51630" s="28">
        <v>856.22199999999998</v>
      </c>
    </row>
    <row r="51631" spans="4:5" x14ac:dyDescent="0.25">
      <c r="D51631" s="31">
        <v>-144.04599999999999</v>
      </c>
      <c r="E51631" s="28">
        <v>856.21799999999996</v>
      </c>
    </row>
    <row r="51632" spans="4:5" x14ac:dyDescent="0.25">
      <c r="D51632" s="31">
        <v>-144.03</v>
      </c>
      <c r="E51632" s="28">
        <v>856.21400000000006</v>
      </c>
    </row>
    <row r="51633" spans="4:5" x14ac:dyDescent="0.25">
      <c r="D51633" s="31">
        <v>-144.01400000000001</v>
      </c>
      <c r="E51633" s="28">
        <v>856.20899999999995</v>
      </c>
    </row>
    <row r="51634" spans="4:5" x14ac:dyDescent="0.25">
      <c r="D51634" s="31">
        <v>-143.99799999999999</v>
      </c>
      <c r="E51634" s="28">
        <v>856.20500000000004</v>
      </c>
    </row>
    <row r="51635" spans="4:5" x14ac:dyDescent="0.25">
      <c r="D51635" s="31">
        <v>-143.982</v>
      </c>
      <c r="E51635" s="28">
        <v>856.20100000000002</v>
      </c>
    </row>
    <row r="51636" spans="4:5" x14ac:dyDescent="0.25">
      <c r="D51636" s="31">
        <v>-143.96600000000001</v>
      </c>
      <c r="E51636" s="28">
        <v>856.197</v>
      </c>
    </row>
    <row r="51637" spans="4:5" x14ac:dyDescent="0.25">
      <c r="D51637" s="31">
        <v>-143.94999999999999</v>
      </c>
      <c r="E51637" s="28">
        <v>856.19299999999998</v>
      </c>
    </row>
    <row r="51638" spans="4:5" x14ac:dyDescent="0.25">
      <c r="D51638" s="31">
        <v>-143.934</v>
      </c>
      <c r="E51638" s="28">
        <v>856.18899999999996</v>
      </c>
    </row>
    <row r="51639" spans="4:5" x14ac:dyDescent="0.25">
      <c r="D51639" s="31">
        <v>-143.91800000000001</v>
      </c>
      <c r="E51639" s="28">
        <v>856.18499999999995</v>
      </c>
    </row>
    <row r="51640" spans="4:5" x14ac:dyDescent="0.25">
      <c r="D51640" s="31">
        <v>-143.90199999999999</v>
      </c>
      <c r="E51640" s="28">
        <v>856.18</v>
      </c>
    </row>
    <row r="51641" spans="4:5" x14ac:dyDescent="0.25">
      <c r="D51641" s="31">
        <v>-143.886</v>
      </c>
      <c r="E51641" s="28">
        <v>856.17600000000004</v>
      </c>
    </row>
    <row r="51642" spans="4:5" x14ac:dyDescent="0.25">
      <c r="D51642" s="31">
        <v>-143.87</v>
      </c>
      <c r="E51642" s="28">
        <v>856.17200000000003</v>
      </c>
    </row>
    <row r="51643" spans="4:5" x14ac:dyDescent="0.25">
      <c r="D51643" s="31">
        <v>-143.85400000000001</v>
      </c>
      <c r="E51643" s="28">
        <v>856.16800000000001</v>
      </c>
    </row>
    <row r="51644" spans="4:5" x14ac:dyDescent="0.25">
      <c r="D51644" s="31">
        <v>-143.83799999999999</v>
      </c>
      <c r="E51644" s="28">
        <v>856.16300000000001</v>
      </c>
    </row>
    <row r="51645" spans="4:5" x14ac:dyDescent="0.25">
      <c r="D51645" s="31">
        <v>-143.822</v>
      </c>
      <c r="E51645" s="28">
        <v>856.15899999999999</v>
      </c>
    </row>
    <row r="51646" spans="4:5" x14ac:dyDescent="0.25">
      <c r="D51646" s="31">
        <v>-143.80600000000001</v>
      </c>
      <c r="E51646" s="28">
        <v>856.15499999999997</v>
      </c>
    </row>
    <row r="51647" spans="4:5" x14ac:dyDescent="0.25">
      <c r="D51647" s="31">
        <v>-143.79</v>
      </c>
      <c r="E51647" s="28">
        <v>856.15</v>
      </c>
    </row>
    <row r="51648" spans="4:5" x14ac:dyDescent="0.25">
      <c r="D51648" s="31">
        <v>-143.774</v>
      </c>
      <c r="E51648" s="28">
        <v>856.14599999999996</v>
      </c>
    </row>
    <row r="51649" spans="4:5" x14ac:dyDescent="0.25">
      <c r="D51649" s="31">
        <v>-143.75800000000001</v>
      </c>
      <c r="E51649" s="28">
        <v>856.14200000000005</v>
      </c>
    </row>
    <row r="51650" spans="4:5" x14ac:dyDescent="0.25">
      <c r="D51650" s="31">
        <v>-143.74199999999999</v>
      </c>
      <c r="E51650" s="28">
        <v>856.13699999999994</v>
      </c>
    </row>
    <row r="51651" spans="4:5" x14ac:dyDescent="0.25">
      <c r="D51651" s="31">
        <v>-143.726</v>
      </c>
      <c r="E51651" s="28">
        <v>856.13300000000004</v>
      </c>
    </row>
    <row r="51652" spans="4:5" x14ac:dyDescent="0.25">
      <c r="D51652" s="31">
        <v>-143.71</v>
      </c>
      <c r="E51652" s="28">
        <v>856.12800000000004</v>
      </c>
    </row>
    <row r="51653" spans="4:5" x14ac:dyDescent="0.25">
      <c r="D51653" s="31">
        <v>-143.69399999999999</v>
      </c>
      <c r="E51653" s="28">
        <v>856.12400000000002</v>
      </c>
    </row>
    <row r="51654" spans="4:5" x14ac:dyDescent="0.25">
      <c r="D51654" s="31">
        <v>-143.678</v>
      </c>
      <c r="E51654" s="28">
        <v>856.11900000000003</v>
      </c>
    </row>
    <row r="51655" spans="4:5" x14ac:dyDescent="0.25">
      <c r="D51655" s="31">
        <v>-143.66200000000001</v>
      </c>
      <c r="E51655" s="28">
        <v>856.11500000000001</v>
      </c>
    </row>
    <row r="51656" spans="4:5" x14ac:dyDescent="0.25">
      <c r="D51656" s="31">
        <v>-143.64599999999999</v>
      </c>
      <c r="E51656" s="28">
        <v>856.11</v>
      </c>
    </row>
    <row r="51657" spans="4:5" x14ac:dyDescent="0.25">
      <c r="D51657" s="31">
        <v>-143.63</v>
      </c>
      <c r="E51657" s="28">
        <v>856.10599999999999</v>
      </c>
    </row>
    <row r="51658" spans="4:5" x14ac:dyDescent="0.25">
      <c r="D51658" s="31">
        <v>-143.61500000000001</v>
      </c>
      <c r="E51658" s="28">
        <v>856.101</v>
      </c>
    </row>
    <row r="51659" spans="4:5" x14ac:dyDescent="0.25">
      <c r="D51659" s="31">
        <v>-143.59899999999999</v>
      </c>
      <c r="E51659" s="28">
        <v>856.09699999999998</v>
      </c>
    </row>
    <row r="51660" spans="4:5" x14ac:dyDescent="0.25">
      <c r="D51660" s="31">
        <v>-143.583</v>
      </c>
      <c r="E51660" s="28">
        <v>856.09199999999998</v>
      </c>
    </row>
    <row r="51661" spans="4:5" x14ac:dyDescent="0.25">
      <c r="D51661" s="31">
        <v>-143.56700000000001</v>
      </c>
      <c r="E51661" s="28">
        <v>856.08699999999999</v>
      </c>
    </row>
    <row r="51662" spans="4:5" x14ac:dyDescent="0.25">
      <c r="D51662" s="31">
        <v>-143.55099999999999</v>
      </c>
      <c r="E51662" s="28">
        <v>856.08299999999997</v>
      </c>
    </row>
    <row r="51663" spans="4:5" x14ac:dyDescent="0.25">
      <c r="D51663" s="31">
        <v>-143.535</v>
      </c>
      <c r="E51663" s="28">
        <v>856.07799999999997</v>
      </c>
    </row>
    <row r="51664" spans="4:5" x14ac:dyDescent="0.25">
      <c r="D51664" s="31">
        <v>-143.51900000000001</v>
      </c>
      <c r="E51664" s="28">
        <v>856.07299999999998</v>
      </c>
    </row>
    <row r="51665" spans="4:5" x14ac:dyDescent="0.25">
      <c r="D51665" s="31">
        <v>-143.50299999999999</v>
      </c>
      <c r="E51665" s="28">
        <v>856.06899999999996</v>
      </c>
    </row>
    <row r="51666" spans="4:5" x14ac:dyDescent="0.25">
      <c r="D51666" s="31">
        <v>-143.48699999999999</v>
      </c>
      <c r="E51666" s="28">
        <v>856.06399999999996</v>
      </c>
    </row>
    <row r="51667" spans="4:5" x14ac:dyDescent="0.25">
      <c r="D51667" s="31">
        <v>-143.471</v>
      </c>
      <c r="E51667" s="28">
        <v>856.05899999999997</v>
      </c>
    </row>
    <row r="51668" spans="4:5" x14ac:dyDescent="0.25">
      <c r="D51668" s="31">
        <v>-143.45500000000001</v>
      </c>
      <c r="E51668" s="28">
        <v>856.05399999999997</v>
      </c>
    </row>
    <row r="51669" spans="4:5" x14ac:dyDescent="0.25">
      <c r="D51669" s="31">
        <v>-143.43899999999999</v>
      </c>
      <c r="E51669" s="28">
        <v>856.04899999999998</v>
      </c>
    </row>
    <row r="51670" spans="4:5" x14ac:dyDescent="0.25">
      <c r="D51670" s="31">
        <v>-143.423</v>
      </c>
      <c r="E51670" s="28">
        <v>856.04499999999996</v>
      </c>
    </row>
    <row r="51671" spans="4:5" x14ac:dyDescent="0.25">
      <c r="D51671" s="31">
        <v>-143.40700000000001</v>
      </c>
      <c r="E51671" s="28">
        <v>856.04</v>
      </c>
    </row>
    <row r="51672" spans="4:5" x14ac:dyDescent="0.25">
      <c r="D51672" s="31">
        <v>-143.39099999999999</v>
      </c>
      <c r="E51672" s="28">
        <v>856.03499999999997</v>
      </c>
    </row>
    <row r="51673" spans="4:5" x14ac:dyDescent="0.25">
      <c r="D51673" s="31">
        <v>-143.375</v>
      </c>
      <c r="E51673" s="28">
        <v>856.03</v>
      </c>
    </row>
    <row r="51674" spans="4:5" x14ac:dyDescent="0.25">
      <c r="D51674" s="31">
        <v>-143.35900000000001</v>
      </c>
      <c r="E51674" s="28">
        <v>856.02499999999998</v>
      </c>
    </row>
    <row r="51675" spans="4:5" x14ac:dyDescent="0.25">
      <c r="D51675" s="31">
        <v>-143.34299999999999</v>
      </c>
      <c r="E51675" s="28">
        <v>856.02</v>
      </c>
    </row>
    <row r="51676" spans="4:5" x14ac:dyDescent="0.25">
      <c r="D51676" s="31">
        <v>-143.327</v>
      </c>
      <c r="E51676" s="28">
        <v>856.01499999999999</v>
      </c>
    </row>
    <row r="51677" spans="4:5" x14ac:dyDescent="0.25">
      <c r="D51677" s="31">
        <v>-143.31100000000001</v>
      </c>
      <c r="E51677" s="28">
        <v>856.01</v>
      </c>
    </row>
    <row r="51678" spans="4:5" x14ac:dyDescent="0.25">
      <c r="D51678" s="31">
        <v>-143.29499999999999</v>
      </c>
      <c r="E51678" s="28">
        <v>856.005</v>
      </c>
    </row>
    <row r="51679" spans="4:5" x14ac:dyDescent="0.25">
      <c r="D51679" s="31">
        <v>-143.279</v>
      </c>
      <c r="E51679" s="28">
        <v>856</v>
      </c>
    </row>
    <row r="51680" spans="4:5" x14ac:dyDescent="0.25">
      <c r="D51680" s="31">
        <v>-143.26300000000001</v>
      </c>
      <c r="E51680" s="28">
        <v>855.995</v>
      </c>
    </row>
    <row r="51681" spans="4:5" x14ac:dyDescent="0.25">
      <c r="D51681" s="31">
        <v>-143.24700000000001</v>
      </c>
      <c r="E51681" s="28">
        <v>855.99</v>
      </c>
    </row>
    <row r="51682" spans="4:5" x14ac:dyDescent="0.25">
      <c r="D51682" s="31">
        <v>-143.23099999999999</v>
      </c>
      <c r="E51682" s="28">
        <v>855.98500000000001</v>
      </c>
    </row>
    <row r="51683" spans="4:5" x14ac:dyDescent="0.25">
      <c r="D51683" s="31">
        <v>-143.215</v>
      </c>
      <c r="E51683" s="28">
        <v>855.98</v>
      </c>
    </row>
    <row r="51684" spans="4:5" x14ac:dyDescent="0.25">
      <c r="D51684" s="31">
        <v>-143.19900000000001</v>
      </c>
      <c r="E51684" s="28">
        <v>855.97500000000002</v>
      </c>
    </row>
    <row r="51685" spans="4:5" x14ac:dyDescent="0.25">
      <c r="D51685" s="31">
        <v>-143.18299999999999</v>
      </c>
      <c r="E51685" s="28">
        <v>855.97</v>
      </c>
    </row>
    <row r="51686" spans="4:5" x14ac:dyDescent="0.25">
      <c r="D51686" s="31">
        <v>-143.167</v>
      </c>
      <c r="E51686" s="28">
        <v>855.96500000000003</v>
      </c>
    </row>
    <row r="51687" spans="4:5" x14ac:dyDescent="0.25">
      <c r="D51687" s="31">
        <v>-143.15100000000001</v>
      </c>
      <c r="E51687" s="28">
        <v>855.96</v>
      </c>
    </row>
    <row r="51688" spans="4:5" x14ac:dyDescent="0.25">
      <c r="D51688" s="31">
        <v>-143.13499999999999</v>
      </c>
      <c r="E51688" s="28">
        <v>855.95500000000004</v>
      </c>
    </row>
    <row r="51689" spans="4:5" x14ac:dyDescent="0.25">
      <c r="D51689" s="31">
        <v>-143.119</v>
      </c>
      <c r="E51689" s="28">
        <v>855.94899999999996</v>
      </c>
    </row>
    <row r="51690" spans="4:5" x14ac:dyDescent="0.25">
      <c r="D51690" s="31">
        <v>-143.10300000000001</v>
      </c>
      <c r="E51690" s="28">
        <v>855.94399999999996</v>
      </c>
    </row>
    <row r="51691" spans="4:5" x14ac:dyDescent="0.25">
      <c r="D51691" s="31">
        <v>-143.08699999999999</v>
      </c>
      <c r="E51691" s="28">
        <v>855.93899999999996</v>
      </c>
    </row>
    <row r="51692" spans="4:5" x14ac:dyDescent="0.25">
      <c r="D51692" s="31">
        <v>-143.071</v>
      </c>
      <c r="E51692" s="28">
        <v>855.93399999999997</v>
      </c>
    </row>
    <row r="51693" spans="4:5" x14ac:dyDescent="0.25">
      <c r="D51693" s="31">
        <v>-143.05500000000001</v>
      </c>
      <c r="E51693" s="28">
        <v>855.928</v>
      </c>
    </row>
    <row r="51694" spans="4:5" x14ac:dyDescent="0.25">
      <c r="D51694" s="31">
        <v>-143.03899999999999</v>
      </c>
      <c r="E51694" s="28">
        <v>855.923</v>
      </c>
    </row>
    <row r="51695" spans="4:5" x14ac:dyDescent="0.25">
      <c r="D51695" s="31">
        <v>-143.023</v>
      </c>
      <c r="E51695" s="28">
        <v>855.91800000000001</v>
      </c>
    </row>
    <row r="51696" spans="4:5" x14ac:dyDescent="0.25">
      <c r="D51696" s="31">
        <v>-143.00700000000001</v>
      </c>
      <c r="E51696" s="28">
        <v>855.91200000000003</v>
      </c>
    </row>
    <row r="51697" spans="4:5" x14ac:dyDescent="0.25">
      <c r="D51697" s="31">
        <v>-142.99100000000001</v>
      </c>
      <c r="E51697" s="28">
        <v>855.90700000000004</v>
      </c>
    </row>
    <row r="51698" spans="4:5" x14ac:dyDescent="0.25">
      <c r="D51698" s="31">
        <v>-142.97499999999999</v>
      </c>
      <c r="E51698" s="28">
        <v>855.90200000000004</v>
      </c>
    </row>
    <row r="51699" spans="4:5" x14ac:dyDescent="0.25">
      <c r="D51699" s="31">
        <v>-142.959</v>
      </c>
      <c r="E51699" s="28">
        <v>855.89599999999996</v>
      </c>
    </row>
    <row r="51700" spans="4:5" x14ac:dyDescent="0.25">
      <c r="D51700" s="31">
        <v>-142.94300000000001</v>
      </c>
      <c r="E51700" s="28">
        <v>855.89099999999996</v>
      </c>
    </row>
    <row r="51701" spans="4:5" x14ac:dyDescent="0.25">
      <c r="D51701" s="31">
        <v>-142.92699999999999</v>
      </c>
      <c r="E51701" s="28">
        <v>855.88499999999999</v>
      </c>
    </row>
    <row r="51702" spans="4:5" x14ac:dyDescent="0.25">
      <c r="D51702" s="31">
        <v>-142.911</v>
      </c>
      <c r="E51702" s="28">
        <v>855.88</v>
      </c>
    </row>
    <row r="51703" spans="4:5" x14ac:dyDescent="0.25">
      <c r="D51703" s="31">
        <v>-142.89500000000001</v>
      </c>
      <c r="E51703" s="28">
        <v>855.875</v>
      </c>
    </row>
    <row r="51704" spans="4:5" x14ac:dyDescent="0.25">
      <c r="D51704" s="31">
        <v>-142.87899999999999</v>
      </c>
      <c r="E51704" s="28">
        <v>855.86900000000003</v>
      </c>
    </row>
    <row r="51705" spans="4:5" x14ac:dyDescent="0.25">
      <c r="D51705" s="31">
        <v>-142.863</v>
      </c>
      <c r="E51705" s="28">
        <v>855.86400000000003</v>
      </c>
    </row>
    <row r="51706" spans="4:5" x14ac:dyDescent="0.25">
      <c r="D51706" s="31">
        <v>-142.84700000000001</v>
      </c>
      <c r="E51706" s="28">
        <v>855.85799999999995</v>
      </c>
    </row>
    <row r="51707" spans="4:5" x14ac:dyDescent="0.25">
      <c r="D51707" s="31">
        <v>-142.83099999999999</v>
      </c>
      <c r="E51707" s="28">
        <v>855.85199999999998</v>
      </c>
    </row>
    <row r="51708" spans="4:5" x14ac:dyDescent="0.25">
      <c r="D51708" s="31">
        <v>-142.815</v>
      </c>
      <c r="E51708" s="28">
        <v>855.84699999999998</v>
      </c>
    </row>
    <row r="51709" spans="4:5" x14ac:dyDescent="0.25">
      <c r="D51709" s="31">
        <v>-142.79900000000001</v>
      </c>
      <c r="E51709" s="28">
        <v>855.84100000000001</v>
      </c>
    </row>
    <row r="51710" spans="4:5" x14ac:dyDescent="0.25">
      <c r="D51710" s="31">
        <v>-142.78299999999999</v>
      </c>
      <c r="E51710" s="28">
        <v>855.83600000000001</v>
      </c>
    </row>
    <row r="51711" spans="4:5" x14ac:dyDescent="0.25">
      <c r="D51711" s="31">
        <v>-142.767</v>
      </c>
      <c r="E51711" s="28">
        <v>855.83</v>
      </c>
    </row>
    <row r="51712" spans="4:5" x14ac:dyDescent="0.25">
      <c r="D51712" s="31">
        <v>-142.751</v>
      </c>
      <c r="E51712" s="28">
        <v>855.82399999999996</v>
      </c>
    </row>
    <row r="51713" spans="4:5" x14ac:dyDescent="0.25">
      <c r="D51713" s="31">
        <v>-142.73500000000001</v>
      </c>
      <c r="E51713" s="28">
        <v>855.81899999999996</v>
      </c>
    </row>
    <row r="51714" spans="4:5" x14ac:dyDescent="0.25">
      <c r="D51714" s="31">
        <v>-142.71899999999999</v>
      </c>
      <c r="E51714" s="28">
        <v>855.81299999999999</v>
      </c>
    </row>
    <row r="51715" spans="4:5" x14ac:dyDescent="0.25">
      <c r="D51715" s="31">
        <v>-142.703</v>
      </c>
      <c r="E51715" s="28">
        <v>855.80700000000002</v>
      </c>
    </row>
    <row r="51716" spans="4:5" x14ac:dyDescent="0.25">
      <c r="D51716" s="31">
        <v>-142.68700000000001</v>
      </c>
      <c r="E51716" s="28">
        <v>855.80200000000002</v>
      </c>
    </row>
    <row r="51717" spans="4:5" x14ac:dyDescent="0.25">
      <c r="D51717" s="31">
        <v>-142.67099999999999</v>
      </c>
      <c r="E51717" s="28">
        <v>855.79600000000005</v>
      </c>
    </row>
    <row r="51718" spans="4:5" x14ac:dyDescent="0.25">
      <c r="D51718" s="31">
        <v>-142.655</v>
      </c>
      <c r="E51718" s="28">
        <v>855.79</v>
      </c>
    </row>
    <row r="51719" spans="4:5" x14ac:dyDescent="0.25">
      <c r="D51719" s="31">
        <v>-142.63900000000001</v>
      </c>
      <c r="E51719" s="28">
        <v>855.78399999999999</v>
      </c>
    </row>
    <row r="51720" spans="4:5" x14ac:dyDescent="0.25">
      <c r="D51720" s="31">
        <v>-142.62299999999999</v>
      </c>
      <c r="E51720" s="28">
        <v>855.77800000000002</v>
      </c>
    </row>
    <row r="51721" spans="4:5" x14ac:dyDescent="0.25">
      <c r="D51721" s="31">
        <v>-142.607</v>
      </c>
      <c r="E51721" s="28">
        <v>855.77300000000002</v>
      </c>
    </row>
    <row r="51722" spans="4:5" x14ac:dyDescent="0.25">
      <c r="D51722" s="31">
        <v>-142.59100000000001</v>
      </c>
      <c r="E51722" s="28">
        <v>855.76700000000005</v>
      </c>
    </row>
    <row r="51723" spans="4:5" x14ac:dyDescent="0.25">
      <c r="D51723" s="31">
        <v>-142.57499999999999</v>
      </c>
      <c r="E51723" s="28">
        <v>855.76099999999997</v>
      </c>
    </row>
    <row r="51724" spans="4:5" x14ac:dyDescent="0.25">
      <c r="D51724" s="31">
        <v>-142.559</v>
      </c>
      <c r="E51724" s="28">
        <v>855.755</v>
      </c>
    </row>
    <row r="51725" spans="4:5" x14ac:dyDescent="0.25">
      <c r="D51725" s="31">
        <v>-142.54300000000001</v>
      </c>
      <c r="E51725" s="28">
        <v>855.74900000000002</v>
      </c>
    </row>
    <row r="51726" spans="4:5" x14ac:dyDescent="0.25">
      <c r="D51726" s="31">
        <v>-142.52699999999999</v>
      </c>
      <c r="E51726" s="28">
        <v>855.74300000000005</v>
      </c>
    </row>
    <row r="51727" spans="4:5" x14ac:dyDescent="0.25">
      <c r="D51727" s="31">
        <v>-142.511</v>
      </c>
      <c r="E51727" s="28">
        <v>855.73699999999997</v>
      </c>
    </row>
    <row r="51728" spans="4:5" x14ac:dyDescent="0.25">
      <c r="D51728" s="31">
        <v>-142.495</v>
      </c>
      <c r="E51728" s="28">
        <v>855.73099999999999</v>
      </c>
    </row>
    <row r="51729" spans="4:5" x14ac:dyDescent="0.25">
      <c r="D51729" s="31">
        <v>-142.47900000000001</v>
      </c>
      <c r="E51729" s="28">
        <v>855.72500000000002</v>
      </c>
    </row>
    <row r="51730" spans="4:5" x14ac:dyDescent="0.25">
      <c r="D51730" s="31">
        <v>-142.46299999999999</v>
      </c>
      <c r="E51730" s="28">
        <v>855.71900000000005</v>
      </c>
    </row>
    <row r="51731" spans="4:5" x14ac:dyDescent="0.25">
      <c r="D51731" s="31">
        <v>-142.447</v>
      </c>
      <c r="E51731" s="28">
        <v>855.71299999999997</v>
      </c>
    </row>
    <row r="51732" spans="4:5" x14ac:dyDescent="0.25">
      <c r="D51732" s="31">
        <v>-142.43100000000001</v>
      </c>
      <c r="E51732" s="28">
        <v>855.70699999999999</v>
      </c>
    </row>
    <row r="51733" spans="4:5" x14ac:dyDescent="0.25">
      <c r="D51733" s="31">
        <v>-142.41499999999999</v>
      </c>
      <c r="E51733" s="28">
        <v>855.70100000000002</v>
      </c>
    </row>
    <row r="51734" spans="4:5" x14ac:dyDescent="0.25">
      <c r="D51734" s="31">
        <v>-142.399</v>
      </c>
      <c r="E51734" s="28">
        <v>855.69500000000005</v>
      </c>
    </row>
    <row r="51735" spans="4:5" x14ac:dyDescent="0.25">
      <c r="D51735" s="31">
        <v>-142.38300000000001</v>
      </c>
      <c r="E51735" s="28">
        <v>855.68899999999996</v>
      </c>
    </row>
    <row r="51736" spans="4:5" x14ac:dyDescent="0.25">
      <c r="D51736" s="31">
        <v>-142.36699999999999</v>
      </c>
      <c r="E51736" s="28">
        <v>855.68299999999999</v>
      </c>
    </row>
    <row r="51737" spans="4:5" x14ac:dyDescent="0.25">
      <c r="D51737" s="31">
        <v>-142.351</v>
      </c>
      <c r="E51737" s="28">
        <v>855.67600000000004</v>
      </c>
    </row>
    <row r="51738" spans="4:5" x14ac:dyDescent="0.25">
      <c r="D51738" s="31">
        <v>-142.33500000000001</v>
      </c>
      <c r="E51738" s="28">
        <v>855.67</v>
      </c>
    </row>
    <row r="51739" spans="4:5" x14ac:dyDescent="0.25">
      <c r="D51739" s="31">
        <v>-142.31899999999999</v>
      </c>
      <c r="E51739" s="28">
        <v>855.66399999999999</v>
      </c>
    </row>
    <row r="51740" spans="4:5" x14ac:dyDescent="0.25">
      <c r="D51740" s="31">
        <v>-142.303</v>
      </c>
      <c r="E51740" s="28">
        <v>855.65800000000002</v>
      </c>
    </row>
    <row r="51741" spans="4:5" x14ac:dyDescent="0.25">
      <c r="D51741" s="31">
        <v>-142.28700000000001</v>
      </c>
      <c r="E51741" s="28">
        <v>855.65200000000004</v>
      </c>
    </row>
    <row r="51742" spans="4:5" x14ac:dyDescent="0.25">
      <c r="D51742" s="31">
        <v>-142.27099999999999</v>
      </c>
      <c r="E51742" s="28">
        <v>855.64499999999998</v>
      </c>
    </row>
    <row r="51743" spans="4:5" x14ac:dyDescent="0.25">
      <c r="D51743" s="31">
        <v>-142.255</v>
      </c>
      <c r="E51743" s="28">
        <v>855.63900000000001</v>
      </c>
    </row>
    <row r="51744" spans="4:5" x14ac:dyDescent="0.25">
      <c r="D51744" s="31">
        <v>-142.239</v>
      </c>
      <c r="E51744" s="28">
        <v>855.63300000000004</v>
      </c>
    </row>
    <row r="51745" spans="4:5" x14ac:dyDescent="0.25">
      <c r="D51745" s="31">
        <v>-142.22300000000001</v>
      </c>
      <c r="E51745" s="28">
        <v>855.62599999999998</v>
      </c>
    </row>
    <row r="51746" spans="4:5" x14ac:dyDescent="0.25">
      <c r="D51746" s="31">
        <v>-142.20699999999999</v>
      </c>
      <c r="E51746" s="28">
        <v>855.62</v>
      </c>
    </row>
    <row r="51747" spans="4:5" x14ac:dyDescent="0.25">
      <c r="D51747" s="31">
        <v>-142.191</v>
      </c>
      <c r="E51747" s="28">
        <v>855.61400000000003</v>
      </c>
    </row>
    <row r="51748" spans="4:5" x14ac:dyDescent="0.25">
      <c r="D51748" s="31">
        <v>-142.17500000000001</v>
      </c>
      <c r="E51748" s="28">
        <v>855.60699999999997</v>
      </c>
    </row>
    <row r="51749" spans="4:5" x14ac:dyDescent="0.25">
      <c r="D51749" s="31">
        <v>-142.15899999999999</v>
      </c>
      <c r="E51749" s="28">
        <v>855.601</v>
      </c>
    </row>
    <row r="51750" spans="4:5" x14ac:dyDescent="0.25">
      <c r="D51750" s="31">
        <v>-142.143</v>
      </c>
      <c r="E51750" s="28">
        <v>855.59500000000003</v>
      </c>
    </row>
    <row r="51751" spans="4:5" x14ac:dyDescent="0.25">
      <c r="D51751" s="31">
        <v>-142.12700000000001</v>
      </c>
      <c r="E51751" s="28">
        <v>855.58799999999997</v>
      </c>
    </row>
    <row r="51752" spans="4:5" x14ac:dyDescent="0.25">
      <c r="D51752" s="31">
        <v>-142.11099999999999</v>
      </c>
      <c r="E51752" s="28">
        <v>855.58199999999999</v>
      </c>
    </row>
    <row r="51753" spans="4:5" x14ac:dyDescent="0.25">
      <c r="D51753" s="31">
        <v>-142.095</v>
      </c>
      <c r="E51753" s="28">
        <v>855.57500000000005</v>
      </c>
    </row>
    <row r="51754" spans="4:5" x14ac:dyDescent="0.25">
      <c r="D51754" s="31">
        <v>-142.07900000000001</v>
      </c>
      <c r="E51754" s="28">
        <v>855.56899999999996</v>
      </c>
    </row>
    <row r="51755" spans="4:5" x14ac:dyDescent="0.25">
      <c r="D51755" s="31">
        <v>-142.06299999999999</v>
      </c>
      <c r="E51755" s="28">
        <v>855.56200000000001</v>
      </c>
    </row>
    <row r="51756" spans="4:5" x14ac:dyDescent="0.25">
      <c r="D51756" s="31">
        <v>-142.047</v>
      </c>
      <c r="E51756" s="28">
        <v>855.55600000000004</v>
      </c>
    </row>
    <row r="51757" spans="4:5" x14ac:dyDescent="0.25">
      <c r="D51757" s="31">
        <v>-142.03100000000001</v>
      </c>
      <c r="E51757" s="28">
        <v>855.54899999999998</v>
      </c>
    </row>
    <row r="51758" spans="4:5" x14ac:dyDescent="0.25">
      <c r="D51758" s="31">
        <v>-142.01499999999999</v>
      </c>
      <c r="E51758" s="28">
        <v>855.54300000000001</v>
      </c>
    </row>
    <row r="51759" spans="4:5" x14ac:dyDescent="0.25">
      <c r="D51759" s="31">
        <v>-141.999</v>
      </c>
      <c r="E51759" s="28">
        <v>855.53599999999994</v>
      </c>
    </row>
    <row r="51760" spans="4:5" x14ac:dyDescent="0.25">
      <c r="D51760" s="31">
        <v>-141.983</v>
      </c>
      <c r="E51760" s="28">
        <v>855.529</v>
      </c>
    </row>
    <row r="51761" spans="4:5" x14ac:dyDescent="0.25">
      <c r="D51761" s="31">
        <v>-141.96700000000001</v>
      </c>
      <c r="E51761" s="28">
        <v>855.52300000000002</v>
      </c>
    </row>
    <row r="51762" spans="4:5" x14ac:dyDescent="0.25">
      <c r="D51762" s="31">
        <v>-141.95099999999999</v>
      </c>
      <c r="E51762" s="28">
        <v>855.51599999999996</v>
      </c>
    </row>
    <row r="51763" spans="4:5" x14ac:dyDescent="0.25">
      <c r="D51763" s="31">
        <v>-141.935</v>
      </c>
      <c r="E51763" s="28">
        <v>855.50900000000001</v>
      </c>
    </row>
    <row r="51764" spans="4:5" x14ac:dyDescent="0.25">
      <c r="D51764" s="31">
        <v>-141.91900000000001</v>
      </c>
      <c r="E51764" s="28">
        <v>855.50300000000004</v>
      </c>
    </row>
    <row r="51765" spans="4:5" x14ac:dyDescent="0.25">
      <c r="D51765" s="31">
        <v>-141.90299999999999</v>
      </c>
      <c r="E51765" s="28">
        <v>855.49599999999998</v>
      </c>
    </row>
    <row r="51766" spans="4:5" x14ac:dyDescent="0.25">
      <c r="D51766" s="31">
        <v>-141.887</v>
      </c>
      <c r="E51766" s="28">
        <v>855.48900000000003</v>
      </c>
    </row>
    <row r="51767" spans="4:5" x14ac:dyDescent="0.25">
      <c r="D51767" s="31">
        <v>-141.87100000000001</v>
      </c>
      <c r="E51767" s="28">
        <v>855.48299999999995</v>
      </c>
    </row>
    <row r="51768" spans="4:5" x14ac:dyDescent="0.25">
      <c r="D51768" s="31">
        <v>-141.85499999999999</v>
      </c>
      <c r="E51768" s="28">
        <v>855.476</v>
      </c>
    </row>
    <row r="51769" spans="4:5" x14ac:dyDescent="0.25">
      <c r="D51769" s="31">
        <v>-141.839</v>
      </c>
      <c r="E51769" s="28">
        <v>855.46900000000005</v>
      </c>
    </row>
    <row r="51770" spans="4:5" x14ac:dyDescent="0.25">
      <c r="D51770" s="31">
        <v>-141.82300000000001</v>
      </c>
      <c r="E51770" s="28">
        <v>855.46199999999999</v>
      </c>
    </row>
    <row r="51771" spans="4:5" x14ac:dyDescent="0.25">
      <c r="D51771" s="31">
        <v>-141.80699999999999</v>
      </c>
      <c r="E51771" s="28">
        <v>855.45500000000004</v>
      </c>
    </row>
    <row r="51772" spans="4:5" x14ac:dyDescent="0.25">
      <c r="D51772" s="31">
        <v>-141.792</v>
      </c>
      <c r="E51772" s="28">
        <v>855.44799999999998</v>
      </c>
    </row>
    <row r="51773" spans="4:5" x14ac:dyDescent="0.25">
      <c r="D51773" s="31">
        <v>-141.77600000000001</v>
      </c>
      <c r="E51773" s="28">
        <v>855.44200000000001</v>
      </c>
    </row>
    <row r="51774" spans="4:5" x14ac:dyDescent="0.25">
      <c r="D51774" s="31">
        <v>-141.76</v>
      </c>
      <c r="E51774" s="28">
        <v>855.43499999999995</v>
      </c>
    </row>
    <row r="51775" spans="4:5" x14ac:dyDescent="0.25">
      <c r="D51775" s="31">
        <v>-141.744</v>
      </c>
      <c r="E51775" s="28">
        <v>855.428</v>
      </c>
    </row>
    <row r="51776" spans="4:5" x14ac:dyDescent="0.25">
      <c r="D51776" s="31">
        <v>-141.72800000000001</v>
      </c>
      <c r="E51776" s="28">
        <v>855.42100000000005</v>
      </c>
    </row>
    <row r="51777" spans="4:5" x14ac:dyDescent="0.25">
      <c r="D51777" s="31">
        <v>-141.71199999999999</v>
      </c>
      <c r="E51777" s="28">
        <v>855.41399999999999</v>
      </c>
    </row>
    <row r="51778" spans="4:5" x14ac:dyDescent="0.25">
      <c r="D51778" s="31">
        <v>-141.696</v>
      </c>
      <c r="E51778" s="28">
        <v>855.40700000000004</v>
      </c>
    </row>
    <row r="51779" spans="4:5" x14ac:dyDescent="0.25">
      <c r="D51779" s="31">
        <v>-141.68</v>
      </c>
      <c r="E51779" s="28">
        <v>855.4</v>
      </c>
    </row>
    <row r="51780" spans="4:5" x14ac:dyDescent="0.25">
      <c r="D51780" s="31">
        <v>-141.66399999999999</v>
      </c>
      <c r="E51780" s="28">
        <v>855.39300000000003</v>
      </c>
    </row>
    <row r="51781" spans="4:5" x14ac:dyDescent="0.25">
      <c r="D51781" s="31">
        <v>-141.648</v>
      </c>
      <c r="E51781" s="28">
        <v>855.38599999999997</v>
      </c>
    </row>
    <row r="51782" spans="4:5" x14ac:dyDescent="0.25">
      <c r="D51782" s="31">
        <v>-141.63200000000001</v>
      </c>
      <c r="E51782" s="28">
        <v>855.37900000000002</v>
      </c>
    </row>
    <row r="51783" spans="4:5" x14ac:dyDescent="0.25">
      <c r="D51783" s="31">
        <v>-141.61600000000001</v>
      </c>
      <c r="E51783" s="28">
        <v>855.37199999999996</v>
      </c>
    </row>
    <row r="51784" spans="4:5" x14ac:dyDescent="0.25">
      <c r="D51784" s="31">
        <v>-141.6</v>
      </c>
      <c r="E51784" s="28">
        <v>855.36500000000001</v>
      </c>
    </row>
    <row r="51785" spans="4:5" x14ac:dyDescent="0.25">
      <c r="D51785" s="31">
        <v>-141.584</v>
      </c>
      <c r="E51785" s="28">
        <v>855.35799999999995</v>
      </c>
    </row>
    <row r="51786" spans="4:5" x14ac:dyDescent="0.25">
      <c r="D51786" s="31">
        <v>-141.56800000000001</v>
      </c>
      <c r="E51786" s="28">
        <v>855.351</v>
      </c>
    </row>
    <row r="51787" spans="4:5" x14ac:dyDescent="0.25">
      <c r="D51787" s="31">
        <v>-141.55199999999999</v>
      </c>
      <c r="E51787" s="28">
        <v>855.34299999999996</v>
      </c>
    </row>
    <row r="51788" spans="4:5" x14ac:dyDescent="0.25">
      <c r="D51788" s="31">
        <v>-141.536</v>
      </c>
      <c r="E51788" s="28">
        <v>855.33600000000001</v>
      </c>
    </row>
    <row r="51789" spans="4:5" x14ac:dyDescent="0.25">
      <c r="D51789" s="31">
        <v>-141.52000000000001</v>
      </c>
      <c r="E51789" s="28">
        <v>855.32899999999995</v>
      </c>
    </row>
    <row r="51790" spans="4:5" x14ac:dyDescent="0.25">
      <c r="D51790" s="31">
        <v>-141.50399999999999</v>
      </c>
      <c r="E51790" s="28">
        <v>855.322</v>
      </c>
    </row>
    <row r="51791" spans="4:5" x14ac:dyDescent="0.25">
      <c r="D51791" s="31">
        <v>-141.488</v>
      </c>
      <c r="E51791" s="28">
        <v>855.31500000000005</v>
      </c>
    </row>
    <row r="51792" spans="4:5" x14ac:dyDescent="0.25">
      <c r="D51792" s="31">
        <v>-141.47200000000001</v>
      </c>
      <c r="E51792" s="28">
        <v>855.30700000000002</v>
      </c>
    </row>
    <row r="51793" spans="4:5" x14ac:dyDescent="0.25">
      <c r="D51793" s="31">
        <v>-141.45599999999999</v>
      </c>
      <c r="E51793" s="28">
        <v>855.3</v>
      </c>
    </row>
    <row r="51794" spans="4:5" x14ac:dyDescent="0.25">
      <c r="D51794" s="31">
        <v>-141.44</v>
      </c>
      <c r="E51794" s="28">
        <v>855.29300000000001</v>
      </c>
    </row>
    <row r="51795" spans="4:5" x14ac:dyDescent="0.25">
      <c r="D51795" s="31">
        <v>-141.42400000000001</v>
      </c>
      <c r="E51795" s="28">
        <v>855.28499999999997</v>
      </c>
    </row>
    <row r="51796" spans="4:5" x14ac:dyDescent="0.25">
      <c r="D51796" s="31">
        <v>-141.40799999999999</v>
      </c>
      <c r="E51796" s="28">
        <v>855.27800000000002</v>
      </c>
    </row>
    <row r="51797" spans="4:5" x14ac:dyDescent="0.25">
      <c r="D51797" s="31">
        <v>-141.392</v>
      </c>
      <c r="E51797" s="28">
        <v>855.27099999999996</v>
      </c>
    </row>
    <row r="51798" spans="4:5" x14ac:dyDescent="0.25">
      <c r="D51798" s="31">
        <v>-141.376</v>
      </c>
      <c r="E51798" s="28">
        <v>855.26300000000003</v>
      </c>
    </row>
    <row r="51799" spans="4:5" x14ac:dyDescent="0.25">
      <c r="D51799" s="31">
        <v>-141.36000000000001</v>
      </c>
      <c r="E51799" s="28">
        <v>855.25599999999997</v>
      </c>
    </row>
    <row r="51800" spans="4:5" x14ac:dyDescent="0.25">
      <c r="D51800" s="31">
        <v>-141.34399999999999</v>
      </c>
      <c r="E51800" s="28">
        <v>855.24900000000002</v>
      </c>
    </row>
    <row r="51801" spans="4:5" x14ac:dyDescent="0.25">
      <c r="D51801" s="31">
        <v>-141.328</v>
      </c>
      <c r="E51801" s="28">
        <v>855.24099999999999</v>
      </c>
    </row>
    <row r="51802" spans="4:5" x14ac:dyDescent="0.25">
      <c r="D51802" s="31">
        <v>-141.31200000000001</v>
      </c>
      <c r="E51802" s="28">
        <v>855.23400000000004</v>
      </c>
    </row>
    <row r="51803" spans="4:5" x14ac:dyDescent="0.25">
      <c r="D51803" s="31">
        <v>-141.29599999999999</v>
      </c>
      <c r="E51803" s="28">
        <v>855.226</v>
      </c>
    </row>
    <row r="51804" spans="4:5" x14ac:dyDescent="0.25">
      <c r="D51804" s="31">
        <v>-141.28</v>
      </c>
      <c r="E51804" s="28">
        <v>855.21900000000005</v>
      </c>
    </row>
    <row r="51805" spans="4:5" x14ac:dyDescent="0.25">
      <c r="D51805" s="31">
        <v>-141.26400000000001</v>
      </c>
      <c r="E51805" s="28">
        <v>855.21100000000001</v>
      </c>
    </row>
    <row r="51806" spans="4:5" x14ac:dyDescent="0.25">
      <c r="D51806" s="31">
        <v>-141.24799999999999</v>
      </c>
      <c r="E51806" s="28">
        <v>855.20399999999995</v>
      </c>
    </row>
    <row r="51807" spans="4:5" x14ac:dyDescent="0.25">
      <c r="D51807" s="31">
        <v>-141.232</v>
      </c>
      <c r="E51807" s="28">
        <v>855.19600000000003</v>
      </c>
    </row>
    <row r="51808" spans="4:5" x14ac:dyDescent="0.25">
      <c r="D51808" s="31">
        <v>-141.21600000000001</v>
      </c>
      <c r="E51808" s="28">
        <v>855.18899999999996</v>
      </c>
    </row>
    <row r="51809" spans="4:5" x14ac:dyDescent="0.25">
      <c r="D51809" s="31">
        <v>-141.19999999999999</v>
      </c>
      <c r="E51809" s="28">
        <v>855.18100000000004</v>
      </c>
    </row>
    <row r="51810" spans="4:5" x14ac:dyDescent="0.25">
      <c r="D51810" s="31">
        <v>-141.184</v>
      </c>
      <c r="E51810" s="28">
        <v>855.17399999999998</v>
      </c>
    </row>
    <row r="51811" spans="4:5" x14ac:dyDescent="0.25">
      <c r="D51811" s="31">
        <v>-141.16800000000001</v>
      </c>
      <c r="E51811" s="28">
        <v>855.16600000000005</v>
      </c>
    </row>
    <row r="51812" spans="4:5" x14ac:dyDescent="0.25">
      <c r="D51812" s="31">
        <v>-141.15199999999999</v>
      </c>
      <c r="E51812" s="28">
        <v>855.15800000000002</v>
      </c>
    </row>
    <row r="51813" spans="4:5" x14ac:dyDescent="0.25">
      <c r="D51813" s="31">
        <v>-141.136</v>
      </c>
      <c r="E51813" s="28">
        <v>855.15099999999995</v>
      </c>
    </row>
    <row r="51814" spans="4:5" x14ac:dyDescent="0.25">
      <c r="D51814" s="31">
        <v>-141.12</v>
      </c>
      <c r="E51814" s="28">
        <v>855.14300000000003</v>
      </c>
    </row>
    <row r="51815" spans="4:5" x14ac:dyDescent="0.25">
      <c r="D51815" s="31">
        <v>-141.10400000000001</v>
      </c>
      <c r="E51815" s="28">
        <v>855.13499999999999</v>
      </c>
    </row>
    <row r="51816" spans="4:5" x14ac:dyDescent="0.25">
      <c r="D51816" s="31">
        <v>-141.08799999999999</v>
      </c>
      <c r="E51816" s="28">
        <v>855.12800000000004</v>
      </c>
    </row>
    <row r="51817" spans="4:5" x14ac:dyDescent="0.25">
      <c r="D51817" s="31">
        <v>-141.072</v>
      </c>
      <c r="E51817" s="28">
        <v>855.12</v>
      </c>
    </row>
    <row r="51818" spans="4:5" x14ac:dyDescent="0.25">
      <c r="D51818" s="31">
        <v>-141.05600000000001</v>
      </c>
      <c r="E51818" s="28">
        <v>855.11199999999997</v>
      </c>
    </row>
    <row r="51819" spans="4:5" x14ac:dyDescent="0.25">
      <c r="D51819" s="31">
        <v>-141.04</v>
      </c>
      <c r="E51819" s="28">
        <v>855.10400000000004</v>
      </c>
    </row>
    <row r="51820" spans="4:5" x14ac:dyDescent="0.25">
      <c r="D51820" s="31">
        <v>-141.024</v>
      </c>
      <c r="E51820" s="28">
        <v>855.096</v>
      </c>
    </row>
    <row r="51821" spans="4:5" x14ac:dyDescent="0.25">
      <c r="D51821" s="31">
        <v>-141.00800000000001</v>
      </c>
      <c r="E51821" s="28">
        <v>855.08900000000006</v>
      </c>
    </row>
    <row r="51822" spans="4:5" x14ac:dyDescent="0.25">
      <c r="D51822" s="31">
        <v>-140.99199999999999</v>
      </c>
      <c r="E51822" s="28">
        <v>855.08100000000002</v>
      </c>
    </row>
    <row r="51823" spans="4:5" x14ac:dyDescent="0.25">
      <c r="D51823" s="31">
        <v>-140.976</v>
      </c>
      <c r="E51823" s="28">
        <v>855.07299999999998</v>
      </c>
    </row>
    <row r="51824" spans="4:5" x14ac:dyDescent="0.25">
      <c r="D51824" s="31">
        <v>-140.96</v>
      </c>
      <c r="E51824" s="28">
        <v>855.06500000000005</v>
      </c>
    </row>
    <row r="51825" spans="4:5" x14ac:dyDescent="0.25">
      <c r="D51825" s="31">
        <v>-140.94399999999999</v>
      </c>
      <c r="E51825" s="28">
        <v>855.05700000000002</v>
      </c>
    </row>
    <row r="51826" spans="4:5" x14ac:dyDescent="0.25">
      <c r="D51826" s="31">
        <v>-140.928</v>
      </c>
      <c r="E51826" s="28">
        <v>855.04899999999998</v>
      </c>
    </row>
    <row r="51827" spans="4:5" x14ac:dyDescent="0.25">
      <c r="D51827" s="31">
        <v>-140.91200000000001</v>
      </c>
      <c r="E51827" s="28">
        <v>855.04100000000005</v>
      </c>
    </row>
    <row r="51828" spans="4:5" x14ac:dyDescent="0.25">
      <c r="D51828" s="31">
        <v>-140.89599999999999</v>
      </c>
      <c r="E51828" s="28">
        <v>855.03300000000002</v>
      </c>
    </row>
    <row r="51829" spans="4:5" x14ac:dyDescent="0.25">
      <c r="D51829" s="31">
        <v>-140.88</v>
      </c>
      <c r="E51829" s="28">
        <v>855.02499999999998</v>
      </c>
    </row>
    <row r="51830" spans="4:5" x14ac:dyDescent="0.25">
      <c r="D51830" s="31">
        <v>-140.864</v>
      </c>
      <c r="E51830" s="28">
        <v>855.01700000000005</v>
      </c>
    </row>
    <row r="51831" spans="4:5" x14ac:dyDescent="0.25">
      <c r="D51831" s="31">
        <v>-140.84800000000001</v>
      </c>
      <c r="E51831" s="28">
        <v>855.00900000000001</v>
      </c>
    </row>
    <row r="51832" spans="4:5" x14ac:dyDescent="0.25">
      <c r="D51832" s="31">
        <v>-140.83199999999999</v>
      </c>
      <c r="E51832" s="28">
        <v>855.00099999999998</v>
      </c>
    </row>
    <row r="51833" spans="4:5" x14ac:dyDescent="0.25">
      <c r="D51833" s="31">
        <v>-140.816</v>
      </c>
      <c r="E51833" s="28">
        <v>854.99300000000005</v>
      </c>
    </row>
    <row r="51834" spans="4:5" x14ac:dyDescent="0.25">
      <c r="D51834" s="31">
        <v>-140.80000000000001</v>
      </c>
      <c r="E51834" s="28">
        <v>854.98500000000001</v>
      </c>
    </row>
    <row r="51835" spans="4:5" x14ac:dyDescent="0.25">
      <c r="D51835" s="31">
        <v>-140.78399999999999</v>
      </c>
      <c r="E51835" s="28">
        <v>854.97699999999998</v>
      </c>
    </row>
    <row r="51836" spans="4:5" x14ac:dyDescent="0.25">
      <c r="D51836" s="31">
        <v>-140.768</v>
      </c>
      <c r="E51836" s="28">
        <v>854.96900000000005</v>
      </c>
    </row>
    <row r="51837" spans="4:5" x14ac:dyDescent="0.25">
      <c r="D51837" s="31">
        <v>-140.75200000000001</v>
      </c>
      <c r="E51837" s="28">
        <v>854.96100000000001</v>
      </c>
    </row>
    <row r="51838" spans="4:5" x14ac:dyDescent="0.25">
      <c r="D51838" s="31">
        <v>-140.73599999999999</v>
      </c>
      <c r="E51838" s="28">
        <v>854.95299999999997</v>
      </c>
    </row>
    <row r="51839" spans="4:5" x14ac:dyDescent="0.25">
      <c r="D51839" s="31">
        <v>-140.72</v>
      </c>
      <c r="E51839" s="28">
        <v>854.94500000000005</v>
      </c>
    </row>
    <row r="51840" spans="4:5" x14ac:dyDescent="0.25">
      <c r="D51840" s="31">
        <v>-140.70400000000001</v>
      </c>
      <c r="E51840" s="28">
        <v>854.93600000000004</v>
      </c>
    </row>
    <row r="51841" spans="4:5" x14ac:dyDescent="0.25">
      <c r="D51841" s="31">
        <v>-140.68799999999999</v>
      </c>
      <c r="E51841" s="28">
        <v>854.928</v>
      </c>
    </row>
    <row r="51842" spans="4:5" x14ac:dyDescent="0.25">
      <c r="D51842" s="31">
        <v>-140.672</v>
      </c>
      <c r="E51842" s="28">
        <v>854.92</v>
      </c>
    </row>
    <row r="51843" spans="4:5" x14ac:dyDescent="0.25">
      <c r="D51843" s="31">
        <v>-140.65600000000001</v>
      </c>
      <c r="E51843" s="28">
        <v>854.91200000000003</v>
      </c>
    </row>
    <row r="51844" spans="4:5" x14ac:dyDescent="0.25">
      <c r="D51844" s="31">
        <v>-140.63999999999999</v>
      </c>
      <c r="E51844" s="28">
        <v>854.90300000000002</v>
      </c>
    </row>
    <row r="51845" spans="4:5" x14ac:dyDescent="0.25">
      <c r="D51845" s="31">
        <v>-140.624</v>
      </c>
      <c r="E51845" s="28">
        <v>854.89499999999998</v>
      </c>
    </row>
    <row r="51846" spans="4:5" x14ac:dyDescent="0.25">
      <c r="D51846" s="31">
        <v>-140.608</v>
      </c>
      <c r="E51846" s="28">
        <v>854.88699999999994</v>
      </c>
    </row>
    <row r="51847" spans="4:5" x14ac:dyDescent="0.25">
      <c r="D51847" s="31">
        <v>-140.59200000000001</v>
      </c>
      <c r="E51847" s="28">
        <v>854.87800000000004</v>
      </c>
    </row>
    <row r="51848" spans="4:5" x14ac:dyDescent="0.25">
      <c r="D51848" s="31">
        <v>-140.57599999999999</v>
      </c>
      <c r="E51848" s="28">
        <v>854.87</v>
      </c>
    </row>
    <row r="51849" spans="4:5" x14ac:dyDescent="0.25">
      <c r="D51849" s="31">
        <v>-140.56</v>
      </c>
      <c r="E51849" s="28">
        <v>854.86199999999997</v>
      </c>
    </row>
    <row r="51850" spans="4:5" x14ac:dyDescent="0.25">
      <c r="D51850" s="31">
        <v>-140.54400000000001</v>
      </c>
      <c r="E51850" s="28">
        <v>854.85299999999995</v>
      </c>
    </row>
    <row r="51851" spans="4:5" x14ac:dyDescent="0.25">
      <c r="D51851" s="31">
        <v>-140.52799999999999</v>
      </c>
      <c r="E51851" s="28">
        <v>854.84500000000003</v>
      </c>
    </row>
    <row r="51852" spans="4:5" x14ac:dyDescent="0.25">
      <c r="D51852" s="31">
        <v>-140.512</v>
      </c>
      <c r="E51852" s="28">
        <v>854.83600000000001</v>
      </c>
    </row>
    <row r="51853" spans="4:5" x14ac:dyDescent="0.25">
      <c r="D51853" s="31">
        <v>-140.49600000000001</v>
      </c>
      <c r="E51853" s="28">
        <v>854.82799999999997</v>
      </c>
    </row>
    <row r="51854" spans="4:5" x14ac:dyDescent="0.25">
      <c r="D51854" s="31">
        <v>-140.47999999999999</v>
      </c>
      <c r="E51854" s="28">
        <v>854.82</v>
      </c>
    </row>
    <row r="51855" spans="4:5" x14ac:dyDescent="0.25">
      <c r="D51855" s="31">
        <v>-140.464</v>
      </c>
      <c r="E51855" s="28">
        <v>854.81100000000004</v>
      </c>
    </row>
    <row r="51856" spans="4:5" x14ac:dyDescent="0.25">
      <c r="D51856" s="31">
        <v>-140.44800000000001</v>
      </c>
      <c r="E51856" s="28">
        <v>854.803</v>
      </c>
    </row>
    <row r="51857" spans="4:5" x14ac:dyDescent="0.25">
      <c r="D51857" s="31">
        <v>-140.43199999999999</v>
      </c>
      <c r="E51857" s="28">
        <v>854.79399999999998</v>
      </c>
    </row>
    <row r="51858" spans="4:5" x14ac:dyDescent="0.25">
      <c r="D51858" s="31">
        <v>-140.416</v>
      </c>
      <c r="E51858" s="28">
        <v>854.78499999999997</v>
      </c>
    </row>
    <row r="51859" spans="4:5" x14ac:dyDescent="0.25">
      <c r="D51859" s="31">
        <v>-140.4</v>
      </c>
      <c r="E51859" s="28">
        <v>854.77700000000004</v>
      </c>
    </row>
    <row r="51860" spans="4:5" x14ac:dyDescent="0.25">
      <c r="D51860" s="31">
        <v>-140.38399999999999</v>
      </c>
      <c r="E51860" s="28">
        <v>854.76800000000003</v>
      </c>
    </row>
    <row r="51861" spans="4:5" x14ac:dyDescent="0.25">
      <c r="D51861" s="31">
        <v>-140.36799999999999</v>
      </c>
      <c r="E51861" s="28">
        <v>854.76</v>
      </c>
    </row>
    <row r="51862" spans="4:5" x14ac:dyDescent="0.25">
      <c r="D51862" s="31">
        <v>-140.352</v>
      </c>
      <c r="E51862" s="28">
        <v>854.75099999999998</v>
      </c>
    </row>
    <row r="51863" spans="4:5" x14ac:dyDescent="0.25">
      <c r="D51863" s="31">
        <v>-140.33600000000001</v>
      </c>
      <c r="E51863" s="28">
        <v>854.74199999999996</v>
      </c>
    </row>
    <row r="51864" spans="4:5" x14ac:dyDescent="0.25">
      <c r="D51864" s="31">
        <v>-140.32</v>
      </c>
      <c r="E51864" s="28">
        <v>854.73400000000004</v>
      </c>
    </row>
    <row r="51865" spans="4:5" x14ac:dyDescent="0.25">
      <c r="D51865" s="31">
        <v>-140.304</v>
      </c>
      <c r="E51865" s="28">
        <v>854.72500000000002</v>
      </c>
    </row>
    <row r="51866" spans="4:5" x14ac:dyDescent="0.25">
      <c r="D51866" s="31">
        <v>-140.28800000000001</v>
      </c>
      <c r="E51866" s="28">
        <v>854.71600000000001</v>
      </c>
    </row>
    <row r="51867" spans="4:5" x14ac:dyDescent="0.25">
      <c r="D51867" s="31">
        <v>-140.27199999999999</v>
      </c>
      <c r="E51867" s="28">
        <v>854.70799999999997</v>
      </c>
    </row>
    <row r="51868" spans="4:5" x14ac:dyDescent="0.25">
      <c r="D51868" s="31">
        <v>-140.256</v>
      </c>
      <c r="E51868" s="28">
        <v>854.69899999999996</v>
      </c>
    </row>
    <row r="51869" spans="4:5" x14ac:dyDescent="0.25">
      <c r="D51869" s="31">
        <v>-140.24</v>
      </c>
      <c r="E51869" s="28">
        <v>854.69</v>
      </c>
    </row>
    <row r="51870" spans="4:5" x14ac:dyDescent="0.25">
      <c r="D51870" s="31">
        <v>-140.22399999999999</v>
      </c>
      <c r="E51870" s="28">
        <v>854.68100000000004</v>
      </c>
    </row>
    <row r="51871" spans="4:5" x14ac:dyDescent="0.25">
      <c r="D51871" s="31">
        <v>-140.208</v>
      </c>
      <c r="E51871" s="28">
        <v>854.673</v>
      </c>
    </row>
    <row r="51872" spans="4:5" x14ac:dyDescent="0.25">
      <c r="D51872" s="31">
        <v>-140.19200000000001</v>
      </c>
      <c r="E51872" s="28">
        <v>854.66399999999999</v>
      </c>
    </row>
    <row r="51873" spans="4:5" x14ac:dyDescent="0.25">
      <c r="D51873" s="31">
        <v>-140.17599999999999</v>
      </c>
      <c r="E51873" s="28">
        <v>854.65499999999997</v>
      </c>
    </row>
    <row r="51874" spans="4:5" x14ac:dyDescent="0.25">
      <c r="D51874" s="31">
        <v>-140.16</v>
      </c>
      <c r="E51874" s="28">
        <v>854.64599999999996</v>
      </c>
    </row>
    <row r="51875" spans="4:5" x14ac:dyDescent="0.25">
      <c r="D51875" s="31">
        <v>-140.14400000000001</v>
      </c>
      <c r="E51875" s="28">
        <v>854.63699999999994</v>
      </c>
    </row>
    <row r="51876" spans="4:5" x14ac:dyDescent="0.25">
      <c r="D51876" s="31">
        <v>-140.12799999999999</v>
      </c>
      <c r="E51876" s="28">
        <v>854.62800000000004</v>
      </c>
    </row>
    <row r="51877" spans="4:5" x14ac:dyDescent="0.25">
      <c r="D51877" s="31">
        <v>-140.11199999999999</v>
      </c>
      <c r="E51877" s="28">
        <v>854.61900000000003</v>
      </c>
    </row>
    <row r="51878" spans="4:5" x14ac:dyDescent="0.25">
      <c r="D51878" s="31">
        <v>-140.096</v>
      </c>
      <c r="E51878" s="28">
        <v>854.61</v>
      </c>
    </row>
    <row r="51879" spans="4:5" x14ac:dyDescent="0.25">
      <c r="D51879" s="31">
        <v>-140.08000000000001</v>
      </c>
      <c r="E51879" s="28">
        <v>854.601</v>
      </c>
    </row>
    <row r="51880" spans="4:5" x14ac:dyDescent="0.25">
      <c r="D51880" s="31">
        <v>-140.06399999999999</v>
      </c>
      <c r="E51880" s="28">
        <v>854.59199999999998</v>
      </c>
    </row>
    <row r="51881" spans="4:5" x14ac:dyDescent="0.25">
      <c r="D51881" s="31">
        <v>-140.048</v>
      </c>
      <c r="E51881" s="28">
        <v>854.58299999999997</v>
      </c>
    </row>
    <row r="51882" spans="4:5" x14ac:dyDescent="0.25">
      <c r="D51882" s="31">
        <v>-140.03200000000001</v>
      </c>
      <c r="E51882" s="28">
        <v>854.57399999999996</v>
      </c>
    </row>
    <row r="51883" spans="4:5" x14ac:dyDescent="0.25">
      <c r="D51883" s="31">
        <v>-140.01599999999999</v>
      </c>
      <c r="E51883" s="28">
        <v>854.56500000000005</v>
      </c>
    </row>
    <row r="51884" spans="4:5" x14ac:dyDescent="0.25">
      <c r="D51884" s="31">
        <v>-140</v>
      </c>
      <c r="E51884" s="28">
        <v>854.55600000000004</v>
      </c>
    </row>
    <row r="51885" spans="4:5" x14ac:dyDescent="0.25">
      <c r="D51885" s="31">
        <v>-139.98400000000001</v>
      </c>
      <c r="E51885" s="28">
        <v>854.54700000000003</v>
      </c>
    </row>
    <row r="51886" spans="4:5" x14ac:dyDescent="0.25">
      <c r="D51886" s="31">
        <v>-139.96899999999999</v>
      </c>
      <c r="E51886" s="28">
        <v>854.53800000000001</v>
      </c>
    </row>
    <row r="51887" spans="4:5" x14ac:dyDescent="0.25">
      <c r="D51887" s="31">
        <v>-139.953</v>
      </c>
      <c r="E51887" s="28">
        <v>854.529</v>
      </c>
    </row>
    <row r="51888" spans="4:5" x14ac:dyDescent="0.25">
      <c r="D51888" s="31">
        <v>-139.93700000000001</v>
      </c>
      <c r="E51888" s="28">
        <v>854.52</v>
      </c>
    </row>
    <row r="51889" spans="4:5" x14ac:dyDescent="0.25">
      <c r="D51889" s="31">
        <v>-139.92099999999999</v>
      </c>
      <c r="E51889" s="28">
        <v>854.51099999999997</v>
      </c>
    </row>
    <row r="51890" spans="4:5" x14ac:dyDescent="0.25">
      <c r="D51890" s="31">
        <v>-139.905</v>
      </c>
      <c r="E51890" s="28">
        <v>854.50199999999995</v>
      </c>
    </row>
    <row r="51891" spans="4:5" x14ac:dyDescent="0.25">
      <c r="D51891" s="31">
        <v>-139.88900000000001</v>
      </c>
      <c r="E51891" s="28">
        <v>854.49199999999996</v>
      </c>
    </row>
    <row r="51892" spans="4:5" x14ac:dyDescent="0.25">
      <c r="D51892" s="31">
        <v>-139.87299999999999</v>
      </c>
      <c r="E51892" s="28">
        <v>854.48299999999995</v>
      </c>
    </row>
    <row r="51893" spans="4:5" x14ac:dyDescent="0.25">
      <c r="D51893" s="31">
        <v>-139.857</v>
      </c>
      <c r="E51893" s="28">
        <v>854.47400000000005</v>
      </c>
    </row>
    <row r="51894" spans="4:5" x14ac:dyDescent="0.25">
      <c r="D51894" s="31">
        <v>-139.84100000000001</v>
      </c>
      <c r="E51894" s="28">
        <v>854.46500000000003</v>
      </c>
    </row>
    <row r="51895" spans="4:5" x14ac:dyDescent="0.25">
      <c r="D51895" s="31">
        <v>-139.82499999999999</v>
      </c>
      <c r="E51895" s="28">
        <v>854.45600000000002</v>
      </c>
    </row>
    <row r="51896" spans="4:5" x14ac:dyDescent="0.25">
      <c r="D51896" s="31">
        <v>-139.809</v>
      </c>
      <c r="E51896" s="28">
        <v>854.44600000000003</v>
      </c>
    </row>
    <row r="51897" spans="4:5" x14ac:dyDescent="0.25">
      <c r="D51897" s="31">
        <v>-139.79300000000001</v>
      </c>
      <c r="E51897" s="28">
        <v>854.43700000000001</v>
      </c>
    </row>
    <row r="51898" spans="4:5" x14ac:dyDescent="0.25">
      <c r="D51898" s="31">
        <v>-139.77699999999999</v>
      </c>
      <c r="E51898" s="28">
        <v>854.428</v>
      </c>
    </row>
    <row r="51899" spans="4:5" x14ac:dyDescent="0.25">
      <c r="D51899" s="31">
        <v>-139.761</v>
      </c>
      <c r="E51899" s="28">
        <v>854.41800000000001</v>
      </c>
    </row>
    <row r="51900" spans="4:5" x14ac:dyDescent="0.25">
      <c r="D51900" s="31">
        <v>-139.745</v>
      </c>
      <c r="E51900" s="28">
        <v>854.40899999999999</v>
      </c>
    </row>
    <row r="51901" spans="4:5" x14ac:dyDescent="0.25">
      <c r="D51901" s="31">
        <v>-139.72900000000001</v>
      </c>
      <c r="E51901" s="28">
        <v>854.399</v>
      </c>
    </row>
    <row r="51902" spans="4:5" x14ac:dyDescent="0.25">
      <c r="D51902" s="31">
        <v>-139.71299999999999</v>
      </c>
      <c r="E51902" s="28">
        <v>854.39</v>
      </c>
    </row>
    <row r="51903" spans="4:5" x14ac:dyDescent="0.25">
      <c r="D51903" s="31">
        <v>-139.697</v>
      </c>
      <c r="E51903" s="28">
        <v>854.38099999999997</v>
      </c>
    </row>
    <row r="51904" spans="4:5" x14ac:dyDescent="0.25">
      <c r="D51904" s="31">
        <v>-139.68100000000001</v>
      </c>
      <c r="E51904" s="28">
        <v>854.37099999999998</v>
      </c>
    </row>
    <row r="51905" spans="4:5" x14ac:dyDescent="0.25">
      <c r="D51905" s="31">
        <v>-139.66499999999999</v>
      </c>
      <c r="E51905" s="28">
        <v>854.36199999999997</v>
      </c>
    </row>
    <row r="51906" spans="4:5" x14ac:dyDescent="0.25">
      <c r="D51906" s="31">
        <v>-139.649</v>
      </c>
      <c r="E51906" s="28">
        <v>854.35199999999998</v>
      </c>
    </row>
    <row r="51907" spans="4:5" x14ac:dyDescent="0.25">
      <c r="D51907" s="31">
        <v>-139.63300000000001</v>
      </c>
      <c r="E51907" s="28">
        <v>854.34299999999996</v>
      </c>
    </row>
    <row r="51908" spans="4:5" x14ac:dyDescent="0.25">
      <c r="D51908" s="31">
        <v>-139.61699999999999</v>
      </c>
      <c r="E51908" s="28">
        <v>854.33299999999997</v>
      </c>
    </row>
    <row r="51909" spans="4:5" x14ac:dyDescent="0.25">
      <c r="D51909" s="31">
        <v>-139.601</v>
      </c>
      <c r="E51909" s="28">
        <v>854.32399999999996</v>
      </c>
    </row>
    <row r="51910" spans="4:5" x14ac:dyDescent="0.25">
      <c r="D51910" s="31">
        <v>-139.58500000000001</v>
      </c>
      <c r="E51910" s="28">
        <v>854.31399999999996</v>
      </c>
    </row>
    <row r="51911" spans="4:5" x14ac:dyDescent="0.25">
      <c r="D51911" s="31">
        <v>-139.56899999999999</v>
      </c>
      <c r="E51911" s="28">
        <v>854.30499999999995</v>
      </c>
    </row>
    <row r="51912" spans="4:5" x14ac:dyDescent="0.25">
      <c r="D51912" s="31">
        <v>-139.553</v>
      </c>
      <c r="E51912" s="28">
        <v>854.29499999999996</v>
      </c>
    </row>
    <row r="51913" spans="4:5" x14ac:dyDescent="0.25">
      <c r="D51913" s="31">
        <v>-139.53700000000001</v>
      </c>
      <c r="E51913" s="28">
        <v>854.28499999999997</v>
      </c>
    </row>
    <row r="51914" spans="4:5" x14ac:dyDescent="0.25">
      <c r="D51914" s="31">
        <v>-139.52099999999999</v>
      </c>
      <c r="E51914" s="28">
        <v>854.27599999999995</v>
      </c>
    </row>
    <row r="51915" spans="4:5" x14ac:dyDescent="0.25">
      <c r="D51915" s="31">
        <v>-139.505</v>
      </c>
      <c r="E51915" s="28">
        <v>854.26599999999996</v>
      </c>
    </row>
    <row r="51916" spans="4:5" x14ac:dyDescent="0.25">
      <c r="D51916" s="31">
        <v>-139.489</v>
      </c>
      <c r="E51916" s="28">
        <v>854.25599999999997</v>
      </c>
    </row>
    <row r="51917" spans="4:5" x14ac:dyDescent="0.25">
      <c r="D51917" s="31">
        <v>-139.47300000000001</v>
      </c>
      <c r="E51917" s="28">
        <v>854.24699999999996</v>
      </c>
    </row>
    <row r="51918" spans="4:5" x14ac:dyDescent="0.25">
      <c r="D51918" s="31">
        <v>-139.45699999999999</v>
      </c>
      <c r="E51918" s="28">
        <v>854.23699999999997</v>
      </c>
    </row>
    <row r="51919" spans="4:5" x14ac:dyDescent="0.25">
      <c r="D51919" s="31">
        <v>-139.441</v>
      </c>
      <c r="E51919" s="28">
        <v>854.22699999999998</v>
      </c>
    </row>
    <row r="51920" spans="4:5" x14ac:dyDescent="0.25">
      <c r="D51920" s="31">
        <v>-139.42500000000001</v>
      </c>
      <c r="E51920" s="28">
        <v>854.21699999999998</v>
      </c>
    </row>
    <row r="51921" spans="4:5" x14ac:dyDescent="0.25">
      <c r="D51921" s="31">
        <v>-139.40899999999999</v>
      </c>
      <c r="E51921" s="28">
        <v>854.20799999999997</v>
      </c>
    </row>
    <row r="51922" spans="4:5" x14ac:dyDescent="0.25">
      <c r="D51922" s="31">
        <v>-139.393</v>
      </c>
      <c r="E51922" s="28">
        <v>854.19799999999998</v>
      </c>
    </row>
    <row r="51923" spans="4:5" x14ac:dyDescent="0.25">
      <c r="D51923" s="31">
        <v>-139.37700000000001</v>
      </c>
      <c r="E51923" s="28">
        <v>854.18799999999999</v>
      </c>
    </row>
    <row r="51924" spans="4:5" x14ac:dyDescent="0.25">
      <c r="D51924" s="31">
        <v>-139.36099999999999</v>
      </c>
      <c r="E51924" s="28">
        <v>854.178</v>
      </c>
    </row>
    <row r="51925" spans="4:5" x14ac:dyDescent="0.25">
      <c r="D51925" s="31">
        <v>-139.345</v>
      </c>
      <c r="E51925" s="28">
        <v>854.16800000000001</v>
      </c>
    </row>
    <row r="51926" spans="4:5" x14ac:dyDescent="0.25">
      <c r="D51926" s="31">
        <v>-139.32900000000001</v>
      </c>
      <c r="E51926" s="28">
        <v>854.15800000000002</v>
      </c>
    </row>
    <row r="51927" spans="4:5" x14ac:dyDescent="0.25">
      <c r="D51927" s="31">
        <v>-139.31299999999999</v>
      </c>
      <c r="E51927" s="28">
        <v>854.14800000000002</v>
      </c>
    </row>
    <row r="51928" spans="4:5" x14ac:dyDescent="0.25">
      <c r="D51928" s="31">
        <v>-139.297</v>
      </c>
      <c r="E51928" s="28">
        <v>854.13900000000001</v>
      </c>
    </row>
    <row r="51929" spans="4:5" x14ac:dyDescent="0.25">
      <c r="D51929" s="31">
        <v>-139.28100000000001</v>
      </c>
      <c r="E51929" s="28">
        <v>854.12900000000002</v>
      </c>
    </row>
    <row r="51930" spans="4:5" x14ac:dyDescent="0.25">
      <c r="D51930" s="31">
        <v>-139.26499999999999</v>
      </c>
      <c r="E51930" s="28">
        <v>854.11900000000003</v>
      </c>
    </row>
    <row r="51931" spans="4:5" x14ac:dyDescent="0.25">
      <c r="D51931" s="31">
        <v>-139.249</v>
      </c>
      <c r="E51931" s="28">
        <v>854.10900000000004</v>
      </c>
    </row>
    <row r="51932" spans="4:5" x14ac:dyDescent="0.25">
      <c r="D51932" s="31">
        <v>-139.233</v>
      </c>
      <c r="E51932" s="28">
        <v>854.09900000000005</v>
      </c>
    </row>
    <row r="51933" spans="4:5" x14ac:dyDescent="0.25">
      <c r="D51933" s="31">
        <v>-139.21700000000001</v>
      </c>
      <c r="E51933" s="28">
        <v>854.08900000000006</v>
      </c>
    </row>
    <row r="51934" spans="4:5" x14ac:dyDescent="0.25">
      <c r="D51934" s="31">
        <v>-139.20099999999999</v>
      </c>
      <c r="E51934" s="28">
        <v>854.07899999999995</v>
      </c>
    </row>
    <row r="51935" spans="4:5" x14ac:dyDescent="0.25">
      <c r="D51935" s="31">
        <v>-139.185</v>
      </c>
      <c r="E51935" s="28">
        <v>854.06899999999996</v>
      </c>
    </row>
    <row r="51936" spans="4:5" x14ac:dyDescent="0.25">
      <c r="D51936" s="31">
        <v>-139.16900000000001</v>
      </c>
      <c r="E51936" s="28">
        <v>854.05899999999997</v>
      </c>
    </row>
    <row r="51937" spans="4:5" x14ac:dyDescent="0.25">
      <c r="D51937" s="31">
        <v>-139.15299999999999</v>
      </c>
      <c r="E51937" s="28">
        <v>854.04899999999998</v>
      </c>
    </row>
    <row r="51938" spans="4:5" x14ac:dyDescent="0.25">
      <c r="D51938" s="31">
        <v>-139.137</v>
      </c>
      <c r="E51938" s="28">
        <v>854.03800000000001</v>
      </c>
    </row>
    <row r="51939" spans="4:5" x14ac:dyDescent="0.25">
      <c r="D51939" s="31">
        <v>-139.12100000000001</v>
      </c>
      <c r="E51939" s="28">
        <v>854.02800000000002</v>
      </c>
    </row>
    <row r="51940" spans="4:5" x14ac:dyDescent="0.25">
      <c r="D51940" s="31">
        <v>-139.10499999999999</v>
      </c>
      <c r="E51940" s="28">
        <v>854.01800000000003</v>
      </c>
    </row>
    <row r="51941" spans="4:5" x14ac:dyDescent="0.25">
      <c r="D51941" s="31">
        <v>-139.089</v>
      </c>
      <c r="E51941" s="28">
        <v>854.00800000000004</v>
      </c>
    </row>
    <row r="51942" spans="4:5" x14ac:dyDescent="0.25">
      <c r="D51942" s="31">
        <v>-139.07300000000001</v>
      </c>
      <c r="E51942" s="28">
        <v>853.99800000000005</v>
      </c>
    </row>
    <row r="51943" spans="4:5" x14ac:dyDescent="0.25">
      <c r="D51943" s="31">
        <v>-139.05699999999999</v>
      </c>
      <c r="E51943" s="28">
        <v>853.98800000000006</v>
      </c>
    </row>
    <row r="51944" spans="4:5" x14ac:dyDescent="0.25">
      <c r="D51944" s="31">
        <v>-139.041</v>
      </c>
      <c r="E51944" s="28">
        <v>853.97699999999998</v>
      </c>
    </row>
    <row r="51945" spans="4:5" x14ac:dyDescent="0.25">
      <c r="D51945" s="31">
        <v>-139.02500000000001</v>
      </c>
      <c r="E51945" s="28">
        <v>853.96699999999998</v>
      </c>
    </row>
    <row r="51946" spans="4:5" x14ac:dyDescent="0.25">
      <c r="D51946" s="31">
        <v>-139.00899999999999</v>
      </c>
      <c r="E51946" s="28">
        <v>853.95699999999999</v>
      </c>
    </row>
    <row r="51947" spans="4:5" x14ac:dyDescent="0.25">
      <c r="D51947" s="31">
        <v>-138.99299999999999</v>
      </c>
      <c r="E51947" s="28">
        <v>853.947</v>
      </c>
    </row>
    <row r="51948" spans="4:5" x14ac:dyDescent="0.25">
      <c r="D51948" s="31">
        <v>-138.977</v>
      </c>
      <c r="E51948" s="28">
        <v>853.93600000000004</v>
      </c>
    </row>
    <row r="51949" spans="4:5" x14ac:dyDescent="0.25">
      <c r="D51949" s="31">
        <v>-138.96100000000001</v>
      </c>
      <c r="E51949" s="28">
        <v>853.92600000000004</v>
      </c>
    </row>
    <row r="51950" spans="4:5" x14ac:dyDescent="0.25">
      <c r="D51950" s="31">
        <v>-138.94499999999999</v>
      </c>
      <c r="E51950" s="28">
        <v>853.91600000000005</v>
      </c>
    </row>
    <row r="51951" spans="4:5" x14ac:dyDescent="0.25">
      <c r="D51951" s="31">
        <v>-138.929</v>
      </c>
      <c r="E51951" s="28">
        <v>853.90499999999997</v>
      </c>
    </row>
    <row r="51952" spans="4:5" x14ac:dyDescent="0.25">
      <c r="D51952" s="31">
        <v>-138.91300000000001</v>
      </c>
      <c r="E51952" s="28">
        <v>853.89499999999998</v>
      </c>
    </row>
    <row r="51953" spans="4:5" x14ac:dyDescent="0.25">
      <c r="D51953" s="31">
        <v>-138.89699999999999</v>
      </c>
      <c r="E51953" s="28">
        <v>853.88400000000001</v>
      </c>
    </row>
    <row r="51954" spans="4:5" x14ac:dyDescent="0.25">
      <c r="D51954" s="31">
        <v>-138.881</v>
      </c>
      <c r="E51954" s="28">
        <v>853.87400000000002</v>
      </c>
    </row>
    <row r="51955" spans="4:5" x14ac:dyDescent="0.25">
      <c r="D51955" s="31">
        <v>-138.86500000000001</v>
      </c>
      <c r="E51955" s="28">
        <v>853.86400000000003</v>
      </c>
    </row>
    <row r="51956" spans="4:5" x14ac:dyDescent="0.25">
      <c r="D51956" s="31">
        <v>-138.84899999999999</v>
      </c>
      <c r="E51956" s="28">
        <v>853.85299999999995</v>
      </c>
    </row>
    <row r="51957" spans="4:5" x14ac:dyDescent="0.25">
      <c r="D51957" s="31">
        <v>-138.833</v>
      </c>
      <c r="E51957" s="28">
        <v>853.84299999999996</v>
      </c>
    </row>
    <row r="51958" spans="4:5" x14ac:dyDescent="0.25">
      <c r="D51958" s="31">
        <v>-138.81700000000001</v>
      </c>
      <c r="E51958" s="28">
        <v>853.83199999999999</v>
      </c>
    </row>
    <row r="51959" spans="4:5" x14ac:dyDescent="0.25">
      <c r="D51959" s="31">
        <v>-138.80099999999999</v>
      </c>
      <c r="E51959" s="28">
        <v>853.822</v>
      </c>
    </row>
    <row r="51960" spans="4:5" x14ac:dyDescent="0.25">
      <c r="D51960" s="31">
        <v>-138.785</v>
      </c>
      <c r="E51960" s="28">
        <v>853.81100000000004</v>
      </c>
    </row>
    <row r="51961" spans="4:5" x14ac:dyDescent="0.25">
      <c r="D51961" s="31">
        <v>-138.76900000000001</v>
      </c>
      <c r="E51961" s="28">
        <v>853.80100000000004</v>
      </c>
    </row>
    <row r="51962" spans="4:5" x14ac:dyDescent="0.25">
      <c r="D51962" s="31">
        <v>-138.75299999999999</v>
      </c>
      <c r="E51962" s="28">
        <v>853.79</v>
      </c>
    </row>
    <row r="51963" spans="4:5" x14ac:dyDescent="0.25">
      <c r="D51963" s="31">
        <v>-138.73699999999999</v>
      </c>
      <c r="E51963" s="28">
        <v>853.779</v>
      </c>
    </row>
    <row r="51964" spans="4:5" x14ac:dyDescent="0.25">
      <c r="D51964" s="31">
        <v>-138.721</v>
      </c>
      <c r="E51964" s="28">
        <v>853.76900000000001</v>
      </c>
    </row>
    <row r="51965" spans="4:5" x14ac:dyDescent="0.25">
      <c r="D51965" s="31">
        <v>-138.70500000000001</v>
      </c>
      <c r="E51965" s="28">
        <v>853.75800000000004</v>
      </c>
    </row>
    <row r="51966" spans="4:5" x14ac:dyDescent="0.25">
      <c r="D51966" s="31">
        <v>-138.68899999999999</v>
      </c>
      <c r="E51966" s="28">
        <v>853.74699999999996</v>
      </c>
    </row>
    <row r="51967" spans="4:5" x14ac:dyDescent="0.25">
      <c r="D51967" s="31">
        <v>-138.673</v>
      </c>
      <c r="E51967" s="28">
        <v>853.73699999999997</v>
      </c>
    </row>
    <row r="51968" spans="4:5" x14ac:dyDescent="0.25">
      <c r="D51968" s="31">
        <v>-138.65700000000001</v>
      </c>
      <c r="E51968" s="28">
        <v>853.726</v>
      </c>
    </row>
    <row r="51969" spans="4:5" x14ac:dyDescent="0.25">
      <c r="D51969" s="31">
        <v>-138.64099999999999</v>
      </c>
      <c r="E51969" s="28">
        <v>853.71500000000003</v>
      </c>
    </row>
    <row r="51970" spans="4:5" x14ac:dyDescent="0.25">
      <c r="D51970" s="31">
        <v>-138.625</v>
      </c>
      <c r="E51970" s="28">
        <v>853.70500000000004</v>
      </c>
    </row>
    <row r="51971" spans="4:5" x14ac:dyDescent="0.25">
      <c r="D51971" s="31">
        <v>-138.60900000000001</v>
      </c>
      <c r="E51971" s="28">
        <v>853.69399999999996</v>
      </c>
    </row>
    <row r="51972" spans="4:5" x14ac:dyDescent="0.25">
      <c r="D51972" s="31">
        <v>-138.59299999999999</v>
      </c>
      <c r="E51972" s="28">
        <v>853.68299999999999</v>
      </c>
    </row>
    <row r="51973" spans="4:5" x14ac:dyDescent="0.25">
      <c r="D51973" s="31">
        <v>-138.577</v>
      </c>
      <c r="E51973" s="28">
        <v>853.67200000000003</v>
      </c>
    </row>
    <row r="51974" spans="4:5" x14ac:dyDescent="0.25">
      <c r="D51974" s="31">
        <v>-138.56100000000001</v>
      </c>
      <c r="E51974" s="28">
        <v>853.66200000000003</v>
      </c>
    </row>
    <row r="51975" spans="4:5" x14ac:dyDescent="0.25">
      <c r="D51975" s="31">
        <v>-138.54499999999999</v>
      </c>
      <c r="E51975" s="28">
        <v>853.65099999999995</v>
      </c>
    </row>
    <row r="51976" spans="4:5" x14ac:dyDescent="0.25">
      <c r="D51976" s="31">
        <v>-138.529</v>
      </c>
      <c r="E51976" s="28">
        <v>853.64</v>
      </c>
    </row>
    <row r="51977" spans="4:5" x14ac:dyDescent="0.25">
      <c r="D51977" s="31">
        <v>-138.51300000000001</v>
      </c>
      <c r="E51977" s="28">
        <v>853.62900000000002</v>
      </c>
    </row>
    <row r="51978" spans="4:5" x14ac:dyDescent="0.25">
      <c r="D51978" s="31">
        <v>-138.49700000000001</v>
      </c>
      <c r="E51978" s="28">
        <v>853.61800000000005</v>
      </c>
    </row>
    <row r="51979" spans="4:5" x14ac:dyDescent="0.25">
      <c r="D51979" s="31">
        <v>-138.48099999999999</v>
      </c>
      <c r="E51979" s="28">
        <v>853.60699999999997</v>
      </c>
    </row>
    <row r="51980" spans="4:5" x14ac:dyDescent="0.25">
      <c r="D51980" s="31">
        <v>-138.465</v>
      </c>
      <c r="E51980" s="28">
        <v>853.596</v>
      </c>
    </row>
    <row r="51981" spans="4:5" x14ac:dyDescent="0.25">
      <c r="D51981" s="31">
        <v>-138.44900000000001</v>
      </c>
      <c r="E51981" s="28">
        <v>853.58500000000004</v>
      </c>
    </row>
    <row r="51982" spans="4:5" x14ac:dyDescent="0.25">
      <c r="D51982" s="31">
        <v>-138.43299999999999</v>
      </c>
      <c r="E51982" s="28">
        <v>853.57399999999996</v>
      </c>
    </row>
    <row r="51983" spans="4:5" x14ac:dyDescent="0.25">
      <c r="D51983" s="31">
        <v>-138.417</v>
      </c>
      <c r="E51983" s="28">
        <v>853.56299999999999</v>
      </c>
    </row>
    <row r="51984" spans="4:5" x14ac:dyDescent="0.25">
      <c r="D51984" s="31">
        <v>-138.40100000000001</v>
      </c>
      <c r="E51984" s="28">
        <v>853.55200000000002</v>
      </c>
    </row>
    <row r="51985" spans="4:5" x14ac:dyDescent="0.25">
      <c r="D51985" s="31">
        <v>-138.38499999999999</v>
      </c>
      <c r="E51985" s="28">
        <v>853.54100000000005</v>
      </c>
    </row>
    <row r="51986" spans="4:5" x14ac:dyDescent="0.25">
      <c r="D51986" s="31">
        <v>-138.369</v>
      </c>
      <c r="E51986" s="28">
        <v>853.53</v>
      </c>
    </row>
    <row r="51987" spans="4:5" x14ac:dyDescent="0.25">
      <c r="D51987" s="31">
        <v>-138.35300000000001</v>
      </c>
      <c r="E51987" s="28">
        <v>853.51900000000001</v>
      </c>
    </row>
    <row r="51988" spans="4:5" x14ac:dyDescent="0.25">
      <c r="D51988" s="31">
        <v>-138.33699999999999</v>
      </c>
      <c r="E51988" s="28">
        <v>853.50800000000004</v>
      </c>
    </row>
    <row r="51989" spans="4:5" x14ac:dyDescent="0.25">
      <c r="D51989" s="31">
        <v>-138.321</v>
      </c>
      <c r="E51989" s="28">
        <v>853.49699999999996</v>
      </c>
    </row>
    <row r="51990" spans="4:5" x14ac:dyDescent="0.25">
      <c r="D51990" s="31">
        <v>-138.30500000000001</v>
      </c>
      <c r="E51990" s="28">
        <v>853.48599999999999</v>
      </c>
    </row>
    <row r="51991" spans="4:5" x14ac:dyDescent="0.25">
      <c r="D51991" s="31">
        <v>-138.28899999999999</v>
      </c>
      <c r="E51991" s="28">
        <v>853.47500000000002</v>
      </c>
    </row>
    <row r="51992" spans="4:5" x14ac:dyDescent="0.25">
      <c r="D51992" s="31">
        <v>-138.273</v>
      </c>
      <c r="E51992" s="28">
        <v>853.46400000000006</v>
      </c>
    </row>
    <row r="51993" spans="4:5" x14ac:dyDescent="0.25">
      <c r="D51993" s="31">
        <v>-138.25700000000001</v>
      </c>
      <c r="E51993" s="28">
        <v>853.45299999999997</v>
      </c>
    </row>
    <row r="51994" spans="4:5" x14ac:dyDescent="0.25">
      <c r="D51994" s="31">
        <v>-138.24100000000001</v>
      </c>
      <c r="E51994" s="28">
        <v>853.44100000000003</v>
      </c>
    </row>
    <row r="51995" spans="4:5" x14ac:dyDescent="0.25">
      <c r="D51995" s="31">
        <v>-138.22499999999999</v>
      </c>
      <c r="E51995" s="28">
        <v>853.43</v>
      </c>
    </row>
    <row r="51996" spans="4:5" x14ac:dyDescent="0.25">
      <c r="D51996" s="31">
        <v>-138.209</v>
      </c>
      <c r="E51996" s="28">
        <v>853.41899999999998</v>
      </c>
    </row>
    <row r="51997" spans="4:5" x14ac:dyDescent="0.25">
      <c r="D51997" s="31">
        <v>-138.19300000000001</v>
      </c>
      <c r="E51997" s="28">
        <v>853.40800000000002</v>
      </c>
    </row>
    <row r="51998" spans="4:5" x14ac:dyDescent="0.25">
      <c r="D51998" s="31">
        <v>-138.17699999999999</v>
      </c>
      <c r="E51998" s="28">
        <v>853.39599999999996</v>
      </c>
    </row>
    <row r="51999" spans="4:5" x14ac:dyDescent="0.25">
      <c r="D51999" s="31">
        <v>-138.161</v>
      </c>
      <c r="E51999" s="28">
        <v>853.38499999999999</v>
      </c>
    </row>
    <row r="52000" spans="4:5" x14ac:dyDescent="0.25">
      <c r="D52000" s="31">
        <v>-138.14599999999999</v>
      </c>
      <c r="E52000" s="28">
        <v>853.37400000000002</v>
      </c>
    </row>
    <row r="52001" spans="4:5" x14ac:dyDescent="0.25">
      <c r="D52001" s="31">
        <v>-138.13</v>
      </c>
      <c r="E52001" s="28">
        <v>853.36199999999997</v>
      </c>
    </row>
    <row r="52002" spans="4:5" x14ac:dyDescent="0.25">
      <c r="D52002" s="31">
        <v>-138.114</v>
      </c>
      <c r="E52002" s="28">
        <v>853.351</v>
      </c>
    </row>
    <row r="52003" spans="4:5" x14ac:dyDescent="0.25">
      <c r="D52003" s="31">
        <v>-138.09800000000001</v>
      </c>
      <c r="E52003" s="28">
        <v>853.34</v>
      </c>
    </row>
    <row r="52004" spans="4:5" x14ac:dyDescent="0.25">
      <c r="D52004" s="31">
        <v>-138.08199999999999</v>
      </c>
      <c r="E52004" s="28">
        <v>853.32799999999997</v>
      </c>
    </row>
    <row r="52005" spans="4:5" x14ac:dyDescent="0.25">
      <c r="D52005" s="31">
        <v>-138.066</v>
      </c>
      <c r="E52005" s="28">
        <v>853.31700000000001</v>
      </c>
    </row>
    <row r="52006" spans="4:5" x14ac:dyDescent="0.25">
      <c r="D52006" s="31">
        <v>-138.05000000000001</v>
      </c>
      <c r="E52006" s="28">
        <v>853.30600000000004</v>
      </c>
    </row>
    <row r="52007" spans="4:5" x14ac:dyDescent="0.25">
      <c r="D52007" s="31">
        <v>-138.03399999999999</v>
      </c>
      <c r="E52007" s="28">
        <v>853.29399999999998</v>
      </c>
    </row>
    <row r="52008" spans="4:5" x14ac:dyDescent="0.25">
      <c r="D52008" s="31">
        <v>-138.018</v>
      </c>
      <c r="E52008" s="28">
        <v>853.28300000000002</v>
      </c>
    </row>
    <row r="52009" spans="4:5" x14ac:dyDescent="0.25">
      <c r="D52009" s="31">
        <v>-138.00200000000001</v>
      </c>
      <c r="E52009" s="28">
        <v>853.27099999999996</v>
      </c>
    </row>
    <row r="52010" spans="4:5" x14ac:dyDescent="0.25">
      <c r="D52010" s="31">
        <v>-137.98599999999999</v>
      </c>
      <c r="E52010" s="28">
        <v>853.26</v>
      </c>
    </row>
    <row r="52011" spans="4:5" x14ac:dyDescent="0.25">
      <c r="D52011" s="31">
        <v>-137.97</v>
      </c>
      <c r="E52011" s="28">
        <v>853.24800000000005</v>
      </c>
    </row>
    <row r="52012" spans="4:5" x14ac:dyDescent="0.25">
      <c r="D52012" s="31">
        <v>-137.95400000000001</v>
      </c>
      <c r="E52012" s="28">
        <v>853.23699999999997</v>
      </c>
    </row>
    <row r="52013" spans="4:5" x14ac:dyDescent="0.25">
      <c r="D52013" s="31">
        <v>-137.93799999999999</v>
      </c>
      <c r="E52013" s="28">
        <v>853.22500000000002</v>
      </c>
    </row>
    <row r="52014" spans="4:5" x14ac:dyDescent="0.25">
      <c r="D52014" s="31">
        <v>-137.922</v>
      </c>
      <c r="E52014" s="28">
        <v>853.21299999999997</v>
      </c>
    </row>
    <row r="52015" spans="4:5" x14ac:dyDescent="0.25">
      <c r="D52015" s="31">
        <v>-137.90600000000001</v>
      </c>
      <c r="E52015" s="28">
        <v>853.202</v>
      </c>
    </row>
    <row r="52016" spans="4:5" x14ac:dyDescent="0.25">
      <c r="D52016" s="31">
        <v>-137.88999999999999</v>
      </c>
      <c r="E52016" s="28">
        <v>853.19</v>
      </c>
    </row>
    <row r="52017" spans="4:5" x14ac:dyDescent="0.25">
      <c r="D52017" s="31">
        <v>-137.874</v>
      </c>
      <c r="E52017" s="28">
        <v>853.17899999999997</v>
      </c>
    </row>
    <row r="52018" spans="4:5" x14ac:dyDescent="0.25">
      <c r="D52018" s="31">
        <v>-137.858</v>
      </c>
      <c r="E52018" s="28">
        <v>853.16700000000003</v>
      </c>
    </row>
    <row r="52019" spans="4:5" x14ac:dyDescent="0.25">
      <c r="D52019" s="31">
        <v>-137.84200000000001</v>
      </c>
      <c r="E52019" s="28">
        <v>853.15499999999997</v>
      </c>
    </row>
    <row r="52020" spans="4:5" x14ac:dyDescent="0.25">
      <c r="D52020" s="31">
        <v>-137.82599999999999</v>
      </c>
      <c r="E52020" s="28">
        <v>853.14400000000001</v>
      </c>
    </row>
    <row r="52021" spans="4:5" x14ac:dyDescent="0.25">
      <c r="D52021" s="31">
        <v>-137.81</v>
      </c>
      <c r="E52021" s="28">
        <v>853.13199999999995</v>
      </c>
    </row>
    <row r="52022" spans="4:5" x14ac:dyDescent="0.25">
      <c r="D52022" s="31">
        <v>-137.79400000000001</v>
      </c>
      <c r="E52022" s="28">
        <v>853.12</v>
      </c>
    </row>
    <row r="52023" spans="4:5" x14ac:dyDescent="0.25">
      <c r="D52023" s="31">
        <v>-137.77799999999999</v>
      </c>
      <c r="E52023" s="28">
        <v>853.10799999999995</v>
      </c>
    </row>
    <row r="52024" spans="4:5" x14ac:dyDescent="0.25">
      <c r="D52024" s="31">
        <v>-137.762</v>
      </c>
      <c r="E52024" s="28">
        <v>853.09699999999998</v>
      </c>
    </row>
    <row r="52025" spans="4:5" x14ac:dyDescent="0.25">
      <c r="D52025" s="31">
        <v>-137.74600000000001</v>
      </c>
      <c r="E52025" s="28">
        <v>853.08500000000004</v>
      </c>
    </row>
    <row r="52026" spans="4:5" x14ac:dyDescent="0.25">
      <c r="D52026" s="31">
        <v>-137.72999999999999</v>
      </c>
      <c r="E52026" s="28">
        <v>853.07299999999998</v>
      </c>
    </row>
    <row r="52027" spans="4:5" x14ac:dyDescent="0.25">
      <c r="D52027" s="31">
        <v>-137.714</v>
      </c>
      <c r="E52027" s="28">
        <v>853.06100000000004</v>
      </c>
    </row>
    <row r="52028" spans="4:5" x14ac:dyDescent="0.25">
      <c r="D52028" s="31">
        <v>-137.69800000000001</v>
      </c>
      <c r="E52028" s="28">
        <v>853.04899999999998</v>
      </c>
    </row>
    <row r="52029" spans="4:5" x14ac:dyDescent="0.25">
      <c r="D52029" s="31">
        <v>-137.68199999999999</v>
      </c>
      <c r="E52029" s="28">
        <v>853.03700000000003</v>
      </c>
    </row>
    <row r="52030" spans="4:5" x14ac:dyDescent="0.25">
      <c r="D52030" s="31">
        <v>-137.666</v>
      </c>
      <c r="E52030" s="28">
        <v>853.02599999999995</v>
      </c>
    </row>
    <row r="52031" spans="4:5" x14ac:dyDescent="0.25">
      <c r="D52031" s="31">
        <v>-137.65</v>
      </c>
      <c r="E52031" s="28">
        <v>853.01400000000001</v>
      </c>
    </row>
    <row r="52032" spans="4:5" x14ac:dyDescent="0.25">
      <c r="D52032" s="31">
        <v>-137.63399999999999</v>
      </c>
      <c r="E52032" s="28">
        <v>853.00199999999995</v>
      </c>
    </row>
    <row r="52033" spans="4:5" x14ac:dyDescent="0.25">
      <c r="D52033" s="31">
        <v>-137.61799999999999</v>
      </c>
      <c r="E52033" s="28">
        <v>852.99</v>
      </c>
    </row>
    <row r="52034" spans="4:5" x14ac:dyDescent="0.25">
      <c r="D52034" s="31">
        <v>-137.602</v>
      </c>
      <c r="E52034" s="28">
        <v>852.97799999999995</v>
      </c>
    </row>
    <row r="52035" spans="4:5" x14ac:dyDescent="0.25">
      <c r="D52035" s="31">
        <v>-137.58600000000001</v>
      </c>
      <c r="E52035" s="28">
        <v>852.96600000000001</v>
      </c>
    </row>
    <row r="52036" spans="4:5" x14ac:dyDescent="0.25">
      <c r="D52036" s="31">
        <v>-137.57</v>
      </c>
      <c r="E52036" s="28">
        <v>852.95399999999995</v>
      </c>
    </row>
    <row r="52037" spans="4:5" x14ac:dyDescent="0.25">
      <c r="D52037" s="31">
        <v>-137.554</v>
      </c>
      <c r="E52037" s="28">
        <v>852.94200000000001</v>
      </c>
    </row>
    <row r="52038" spans="4:5" x14ac:dyDescent="0.25">
      <c r="D52038" s="31">
        <v>-137.53800000000001</v>
      </c>
      <c r="E52038" s="28">
        <v>852.93</v>
      </c>
    </row>
    <row r="52039" spans="4:5" x14ac:dyDescent="0.25">
      <c r="D52039" s="31">
        <v>-137.52199999999999</v>
      </c>
      <c r="E52039" s="28">
        <v>852.91800000000001</v>
      </c>
    </row>
    <row r="52040" spans="4:5" x14ac:dyDescent="0.25">
      <c r="D52040" s="31">
        <v>-137.506</v>
      </c>
      <c r="E52040" s="28">
        <v>852.90599999999995</v>
      </c>
    </row>
    <row r="52041" spans="4:5" x14ac:dyDescent="0.25">
      <c r="D52041" s="31">
        <v>-137.49</v>
      </c>
      <c r="E52041" s="28">
        <v>852.89400000000001</v>
      </c>
    </row>
    <row r="52042" spans="4:5" x14ac:dyDescent="0.25">
      <c r="D52042" s="31">
        <v>-137.47399999999999</v>
      </c>
      <c r="E52042" s="28">
        <v>852.88099999999997</v>
      </c>
    </row>
    <row r="52043" spans="4:5" x14ac:dyDescent="0.25">
      <c r="D52043" s="31">
        <v>-137.458</v>
      </c>
      <c r="E52043" s="28">
        <v>852.86900000000003</v>
      </c>
    </row>
    <row r="52044" spans="4:5" x14ac:dyDescent="0.25">
      <c r="D52044" s="31">
        <v>-137.44200000000001</v>
      </c>
      <c r="E52044" s="28">
        <v>852.85699999999997</v>
      </c>
    </row>
    <row r="52045" spans="4:5" x14ac:dyDescent="0.25">
      <c r="D52045" s="31">
        <v>-137.42599999999999</v>
      </c>
      <c r="E52045" s="28">
        <v>852.84500000000003</v>
      </c>
    </row>
    <row r="52046" spans="4:5" x14ac:dyDescent="0.25">
      <c r="D52046" s="31">
        <v>-137.41</v>
      </c>
      <c r="E52046" s="28">
        <v>852.83299999999997</v>
      </c>
    </row>
    <row r="52047" spans="4:5" x14ac:dyDescent="0.25">
      <c r="D52047" s="31">
        <v>-137.39400000000001</v>
      </c>
      <c r="E52047" s="28">
        <v>852.82100000000003</v>
      </c>
    </row>
    <row r="52048" spans="4:5" x14ac:dyDescent="0.25">
      <c r="D52048" s="31">
        <v>-137.37799999999999</v>
      </c>
      <c r="E52048" s="28">
        <v>852.80799999999999</v>
      </c>
    </row>
    <row r="52049" spans="4:5" x14ac:dyDescent="0.25">
      <c r="D52049" s="31">
        <v>-137.36199999999999</v>
      </c>
      <c r="E52049" s="28">
        <v>852.79600000000005</v>
      </c>
    </row>
    <row r="52050" spans="4:5" x14ac:dyDescent="0.25">
      <c r="D52050" s="31">
        <v>-137.346</v>
      </c>
      <c r="E52050" s="28">
        <v>852.78399999999999</v>
      </c>
    </row>
    <row r="52051" spans="4:5" x14ac:dyDescent="0.25">
      <c r="D52051" s="31">
        <v>-137.33000000000001</v>
      </c>
      <c r="E52051" s="28">
        <v>852.77200000000005</v>
      </c>
    </row>
    <row r="52052" spans="4:5" x14ac:dyDescent="0.25">
      <c r="D52052" s="31">
        <v>-137.31399999999999</v>
      </c>
      <c r="E52052" s="28">
        <v>852.75900000000001</v>
      </c>
    </row>
    <row r="52053" spans="4:5" x14ac:dyDescent="0.25">
      <c r="D52053" s="31">
        <v>-137.298</v>
      </c>
      <c r="E52053" s="28">
        <v>852.74699999999996</v>
      </c>
    </row>
    <row r="52054" spans="4:5" x14ac:dyDescent="0.25">
      <c r="D52054" s="31">
        <v>-137.28200000000001</v>
      </c>
      <c r="E52054" s="28">
        <v>852.73500000000001</v>
      </c>
    </row>
    <row r="52055" spans="4:5" x14ac:dyDescent="0.25">
      <c r="D52055" s="31">
        <v>-137.26599999999999</v>
      </c>
      <c r="E52055" s="28">
        <v>852.72199999999998</v>
      </c>
    </row>
    <row r="52056" spans="4:5" x14ac:dyDescent="0.25">
      <c r="D52056" s="31">
        <v>-137.25</v>
      </c>
      <c r="E52056" s="28">
        <v>852.71</v>
      </c>
    </row>
    <row r="52057" spans="4:5" x14ac:dyDescent="0.25">
      <c r="D52057" s="31">
        <v>-137.23400000000001</v>
      </c>
      <c r="E52057" s="28">
        <v>852.697</v>
      </c>
    </row>
    <row r="52058" spans="4:5" x14ac:dyDescent="0.25">
      <c r="D52058" s="31">
        <v>-137.21799999999999</v>
      </c>
      <c r="E52058" s="28">
        <v>852.68499999999995</v>
      </c>
    </row>
    <row r="52059" spans="4:5" x14ac:dyDescent="0.25">
      <c r="D52059" s="31">
        <v>-137.202</v>
      </c>
      <c r="E52059" s="28">
        <v>852.673</v>
      </c>
    </row>
    <row r="52060" spans="4:5" x14ac:dyDescent="0.25">
      <c r="D52060" s="31">
        <v>-137.18600000000001</v>
      </c>
      <c r="E52060" s="28">
        <v>852.66</v>
      </c>
    </row>
    <row r="52061" spans="4:5" x14ac:dyDescent="0.25">
      <c r="D52061" s="31">
        <v>-137.16999999999999</v>
      </c>
      <c r="E52061" s="28">
        <v>852.64800000000002</v>
      </c>
    </row>
    <row r="52062" spans="4:5" x14ac:dyDescent="0.25">
      <c r="D52062" s="31">
        <v>-137.154</v>
      </c>
      <c r="E52062" s="28">
        <v>852.63499999999999</v>
      </c>
    </row>
    <row r="52063" spans="4:5" x14ac:dyDescent="0.25">
      <c r="D52063" s="31">
        <v>-137.13800000000001</v>
      </c>
      <c r="E52063" s="28">
        <v>852.62300000000005</v>
      </c>
    </row>
    <row r="52064" spans="4:5" x14ac:dyDescent="0.25">
      <c r="D52064" s="31">
        <v>-137.12200000000001</v>
      </c>
      <c r="E52064" s="28">
        <v>852.61</v>
      </c>
    </row>
    <row r="52065" spans="4:5" x14ac:dyDescent="0.25">
      <c r="D52065" s="31">
        <v>-137.10599999999999</v>
      </c>
      <c r="E52065" s="28">
        <v>852.59799999999996</v>
      </c>
    </row>
    <row r="52066" spans="4:5" x14ac:dyDescent="0.25">
      <c r="D52066" s="31">
        <v>-137.09</v>
      </c>
      <c r="E52066" s="28">
        <v>852.58500000000004</v>
      </c>
    </row>
    <row r="52067" spans="4:5" x14ac:dyDescent="0.25">
      <c r="D52067" s="31">
        <v>-137.07400000000001</v>
      </c>
      <c r="E52067" s="28">
        <v>852.572</v>
      </c>
    </row>
    <row r="52068" spans="4:5" x14ac:dyDescent="0.25">
      <c r="D52068" s="31">
        <v>-137.05799999999999</v>
      </c>
      <c r="E52068" s="28">
        <v>852.56</v>
      </c>
    </row>
    <row r="52069" spans="4:5" x14ac:dyDescent="0.25">
      <c r="D52069" s="31">
        <v>-137.042</v>
      </c>
      <c r="E52069" s="28">
        <v>852.54700000000003</v>
      </c>
    </row>
    <row r="52070" spans="4:5" x14ac:dyDescent="0.25">
      <c r="D52070" s="31">
        <v>-137.02600000000001</v>
      </c>
      <c r="E52070" s="28">
        <v>852.53399999999999</v>
      </c>
    </row>
    <row r="52071" spans="4:5" x14ac:dyDescent="0.25">
      <c r="D52071" s="31">
        <v>-137.01</v>
      </c>
      <c r="E52071" s="28">
        <v>852.52200000000005</v>
      </c>
    </row>
    <row r="52072" spans="4:5" x14ac:dyDescent="0.25">
      <c r="D52072" s="31">
        <v>-136.994</v>
      </c>
      <c r="E52072" s="28">
        <v>852.50900000000001</v>
      </c>
    </row>
    <row r="52073" spans="4:5" x14ac:dyDescent="0.25">
      <c r="D52073" s="31">
        <v>-136.97800000000001</v>
      </c>
      <c r="E52073" s="28">
        <v>852.49599999999998</v>
      </c>
    </row>
    <row r="52074" spans="4:5" x14ac:dyDescent="0.25">
      <c r="D52074" s="31">
        <v>-136.96199999999999</v>
      </c>
      <c r="E52074" s="28">
        <v>852.48400000000004</v>
      </c>
    </row>
    <row r="52075" spans="4:5" x14ac:dyDescent="0.25">
      <c r="D52075" s="31">
        <v>-136.946</v>
      </c>
      <c r="E52075" s="28">
        <v>852.471</v>
      </c>
    </row>
    <row r="52076" spans="4:5" x14ac:dyDescent="0.25">
      <c r="D52076" s="31">
        <v>-136.93</v>
      </c>
      <c r="E52076" s="28">
        <v>852.45799999999997</v>
      </c>
    </row>
    <row r="52077" spans="4:5" x14ac:dyDescent="0.25">
      <c r="D52077" s="31">
        <v>-136.91399999999999</v>
      </c>
      <c r="E52077" s="28">
        <v>852.44500000000005</v>
      </c>
    </row>
    <row r="52078" spans="4:5" x14ac:dyDescent="0.25">
      <c r="D52078" s="31">
        <v>-136.898</v>
      </c>
      <c r="E52078" s="28">
        <v>852.43299999999999</v>
      </c>
    </row>
    <row r="52079" spans="4:5" x14ac:dyDescent="0.25">
      <c r="D52079" s="31">
        <v>-136.88200000000001</v>
      </c>
      <c r="E52079" s="28">
        <v>852.42</v>
      </c>
    </row>
    <row r="52080" spans="4:5" x14ac:dyDescent="0.25">
      <c r="D52080" s="31">
        <v>-136.86600000000001</v>
      </c>
      <c r="E52080" s="28">
        <v>852.40700000000004</v>
      </c>
    </row>
    <row r="52081" spans="4:5" x14ac:dyDescent="0.25">
      <c r="D52081" s="31">
        <v>-136.85</v>
      </c>
      <c r="E52081" s="28">
        <v>852.39400000000001</v>
      </c>
    </row>
    <row r="52082" spans="4:5" x14ac:dyDescent="0.25">
      <c r="D52082" s="31">
        <v>-136.834</v>
      </c>
      <c r="E52082" s="28">
        <v>852.38099999999997</v>
      </c>
    </row>
    <row r="52083" spans="4:5" x14ac:dyDescent="0.25">
      <c r="D52083" s="31">
        <v>-136.81800000000001</v>
      </c>
      <c r="E52083" s="28">
        <v>852.36800000000005</v>
      </c>
    </row>
    <row r="52084" spans="4:5" x14ac:dyDescent="0.25">
      <c r="D52084" s="31">
        <v>-136.80199999999999</v>
      </c>
      <c r="E52084" s="28">
        <v>852.35500000000002</v>
      </c>
    </row>
    <row r="52085" spans="4:5" x14ac:dyDescent="0.25">
      <c r="D52085" s="31">
        <v>-136.786</v>
      </c>
      <c r="E52085" s="28">
        <v>852.34199999999998</v>
      </c>
    </row>
    <row r="52086" spans="4:5" x14ac:dyDescent="0.25">
      <c r="D52086" s="31">
        <v>-136.77000000000001</v>
      </c>
      <c r="E52086" s="28">
        <v>852.32899999999995</v>
      </c>
    </row>
    <row r="52087" spans="4:5" x14ac:dyDescent="0.25">
      <c r="D52087" s="31">
        <v>-136.75399999999999</v>
      </c>
      <c r="E52087" s="28">
        <v>852.31600000000003</v>
      </c>
    </row>
    <row r="52088" spans="4:5" x14ac:dyDescent="0.25">
      <c r="D52088" s="31">
        <v>-136.738</v>
      </c>
      <c r="E52088" s="28">
        <v>852.303</v>
      </c>
    </row>
    <row r="52089" spans="4:5" x14ac:dyDescent="0.25">
      <c r="D52089" s="31">
        <v>-136.72200000000001</v>
      </c>
      <c r="E52089" s="28">
        <v>852.29</v>
      </c>
    </row>
    <row r="52090" spans="4:5" x14ac:dyDescent="0.25">
      <c r="D52090" s="31">
        <v>-136.70599999999999</v>
      </c>
      <c r="E52090" s="28">
        <v>852.27700000000004</v>
      </c>
    </row>
    <row r="52091" spans="4:5" x14ac:dyDescent="0.25">
      <c r="D52091" s="31">
        <v>-136.69</v>
      </c>
      <c r="E52091" s="28">
        <v>852.26400000000001</v>
      </c>
    </row>
    <row r="52092" spans="4:5" x14ac:dyDescent="0.25">
      <c r="D52092" s="31">
        <v>-136.67400000000001</v>
      </c>
      <c r="E52092" s="28">
        <v>852.25099999999998</v>
      </c>
    </row>
    <row r="52093" spans="4:5" x14ac:dyDescent="0.25">
      <c r="D52093" s="31">
        <v>-136.65799999999999</v>
      </c>
      <c r="E52093" s="28">
        <v>852.23800000000006</v>
      </c>
    </row>
    <row r="52094" spans="4:5" x14ac:dyDescent="0.25">
      <c r="D52094" s="31">
        <v>-136.642</v>
      </c>
      <c r="E52094" s="28">
        <v>852.22500000000002</v>
      </c>
    </row>
    <row r="52095" spans="4:5" x14ac:dyDescent="0.25">
      <c r="D52095" s="31">
        <v>-136.626</v>
      </c>
      <c r="E52095" s="28">
        <v>852.21199999999999</v>
      </c>
    </row>
    <row r="52096" spans="4:5" x14ac:dyDescent="0.25">
      <c r="D52096" s="31">
        <v>-136.61000000000001</v>
      </c>
      <c r="E52096" s="28">
        <v>852.19899999999996</v>
      </c>
    </row>
    <row r="52097" spans="4:5" x14ac:dyDescent="0.25">
      <c r="D52097" s="31">
        <v>-136.59399999999999</v>
      </c>
      <c r="E52097" s="28">
        <v>852.18600000000004</v>
      </c>
    </row>
    <row r="52098" spans="4:5" x14ac:dyDescent="0.25">
      <c r="D52098" s="31">
        <v>-136.578</v>
      </c>
      <c r="E52098" s="28">
        <v>852.17200000000003</v>
      </c>
    </row>
    <row r="52099" spans="4:5" x14ac:dyDescent="0.25">
      <c r="D52099" s="31">
        <v>-136.56200000000001</v>
      </c>
      <c r="E52099" s="28">
        <v>852.15899999999999</v>
      </c>
    </row>
    <row r="52100" spans="4:5" x14ac:dyDescent="0.25">
      <c r="D52100" s="31">
        <v>-136.54599999999999</v>
      </c>
      <c r="E52100" s="28">
        <v>852.14599999999996</v>
      </c>
    </row>
    <row r="52101" spans="4:5" x14ac:dyDescent="0.25">
      <c r="D52101" s="31">
        <v>-136.53</v>
      </c>
      <c r="E52101" s="28">
        <v>852.13300000000004</v>
      </c>
    </row>
    <row r="52102" spans="4:5" x14ac:dyDescent="0.25">
      <c r="D52102" s="31">
        <v>-136.51400000000001</v>
      </c>
      <c r="E52102" s="28">
        <v>852.12</v>
      </c>
    </row>
    <row r="52103" spans="4:5" x14ac:dyDescent="0.25">
      <c r="D52103" s="31">
        <v>-136.49799999999999</v>
      </c>
      <c r="E52103" s="28">
        <v>852.10599999999999</v>
      </c>
    </row>
    <row r="52104" spans="4:5" x14ac:dyDescent="0.25">
      <c r="D52104" s="31">
        <v>-136.482</v>
      </c>
      <c r="E52104" s="28">
        <v>852.09299999999996</v>
      </c>
    </row>
    <row r="52105" spans="4:5" x14ac:dyDescent="0.25">
      <c r="D52105" s="31">
        <v>-136.46600000000001</v>
      </c>
      <c r="E52105" s="28">
        <v>852.08</v>
      </c>
    </row>
    <row r="52106" spans="4:5" x14ac:dyDescent="0.25">
      <c r="D52106" s="31">
        <v>-136.44999999999999</v>
      </c>
      <c r="E52106" s="28">
        <v>852.06600000000003</v>
      </c>
    </row>
    <row r="52107" spans="4:5" x14ac:dyDescent="0.25">
      <c r="D52107" s="31">
        <v>-136.434</v>
      </c>
      <c r="E52107" s="28">
        <v>852.053</v>
      </c>
    </row>
    <row r="52108" spans="4:5" x14ac:dyDescent="0.25">
      <c r="D52108" s="31">
        <v>-136.41800000000001</v>
      </c>
      <c r="E52108" s="28">
        <v>852.03899999999999</v>
      </c>
    </row>
    <row r="52109" spans="4:5" x14ac:dyDescent="0.25">
      <c r="D52109" s="31">
        <v>-136.40199999999999</v>
      </c>
      <c r="E52109" s="28">
        <v>852.02599999999995</v>
      </c>
    </row>
    <row r="52110" spans="4:5" x14ac:dyDescent="0.25">
      <c r="D52110" s="31">
        <v>-136.386</v>
      </c>
      <c r="E52110" s="28">
        <v>852.01300000000003</v>
      </c>
    </row>
    <row r="52111" spans="4:5" x14ac:dyDescent="0.25">
      <c r="D52111" s="31">
        <v>-136.37</v>
      </c>
      <c r="E52111" s="28">
        <v>851.99900000000002</v>
      </c>
    </row>
    <row r="52112" spans="4:5" x14ac:dyDescent="0.25">
      <c r="D52112" s="31">
        <v>-136.35400000000001</v>
      </c>
      <c r="E52112" s="28">
        <v>851.98599999999999</v>
      </c>
    </row>
    <row r="52113" spans="4:5" x14ac:dyDescent="0.25">
      <c r="D52113" s="31">
        <v>-136.339</v>
      </c>
      <c r="E52113" s="28">
        <v>851.97199999999998</v>
      </c>
    </row>
    <row r="52114" spans="4:5" x14ac:dyDescent="0.25">
      <c r="D52114" s="31">
        <v>-136.32300000000001</v>
      </c>
      <c r="E52114" s="28">
        <v>851.95899999999995</v>
      </c>
    </row>
    <row r="52115" spans="4:5" x14ac:dyDescent="0.25">
      <c r="D52115" s="31">
        <v>-136.30699999999999</v>
      </c>
      <c r="E52115" s="28">
        <v>851.94500000000005</v>
      </c>
    </row>
    <row r="52116" spans="4:5" x14ac:dyDescent="0.25">
      <c r="D52116" s="31">
        <v>-136.291</v>
      </c>
      <c r="E52116" s="28">
        <v>851.93200000000002</v>
      </c>
    </row>
    <row r="52117" spans="4:5" x14ac:dyDescent="0.25">
      <c r="D52117" s="31">
        <v>-136.27500000000001</v>
      </c>
      <c r="E52117" s="28">
        <v>851.91800000000001</v>
      </c>
    </row>
    <row r="52118" spans="4:5" x14ac:dyDescent="0.25">
      <c r="D52118" s="31">
        <v>-136.25899999999999</v>
      </c>
      <c r="E52118" s="28">
        <v>851.90499999999997</v>
      </c>
    </row>
    <row r="52119" spans="4:5" x14ac:dyDescent="0.25">
      <c r="D52119" s="31">
        <v>-136.24299999999999</v>
      </c>
      <c r="E52119" s="28">
        <v>851.89099999999996</v>
      </c>
    </row>
    <row r="52120" spans="4:5" x14ac:dyDescent="0.25">
      <c r="D52120" s="31">
        <v>-136.227</v>
      </c>
      <c r="E52120" s="28">
        <v>851.87800000000004</v>
      </c>
    </row>
    <row r="52121" spans="4:5" x14ac:dyDescent="0.25">
      <c r="D52121" s="31">
        <v>-136.21100000000001</v>
      </c>
      <c r="E52121" s="28">
        <v>851.86400000000003</v>
      </c>
    </row>
    <row r="52122" spans="4:5" x14ac:dyDescent="0.25">
      <c r="D52122" s="31">
        <v>-136.19499999999999</v>
      </c>
      <c r="E52122" s="28">
        <v>851.85</v>
      </c>
    </row>
    <row r="52123" spans="4:5" x14ac:dyDescent="0.25">
      <c r="D52123" s="31">
        <v>-136.179</v>
      </c>
      <c r="E52123" s="28">
        <v>851.83699999999999</v>
      </c>
    </row>
    <row r="52124" spans="4:5" x14ac:dyDescent="0.25">
      <c r="D52124" s="31">
        <v>-136.16300000000001</v>
      </c>
      <c r="E52124" s="28">
        <v>851.82299999999998</v>
      </c>
    </row>
    <row r="52125" spans="4:5" x14ac:dyDescent="0.25">
      <c r="D52125" s="31">
        <v>-136.14699999999999</v>
      </c>
      <c r="E52125" s="28">
        <v>851.80899999999997</v>
      </c>
    </row>
    <row r="52126" spans="4:5" x14ac:dyDescent="0.25">
      <c r="D52126" s="31">
        <v>-136.131</v>
      </c>
      <c r="E52126" s="28">
        <v>851.79499999999996</v>
      </c>
    </row>
    <row r="52127" spans="4:5" x14ac:dyDescent="0.25">
      <c r="D52127" s="31">
        <v>-136.11500000000001</v>
      </c>
      <c r="E52127" s="28">
        <v>851.78200000000004</v>
      </c>
    </row>
    <row r="52128" spans="4:5" x14ac:dyDescent="0.25">
      <c r="D52128" s="31">
        <v>-136.09899999999999</v>
      </c>
      <c r="E52128" s="28">
        <v>851.76800000000003</v>
      </c>
    </row>
    <row r="52129" spans="4:5" x14ac:dyDescent="0.25">
      <c r="D52129" s="31">
        <v>-136.083</v>
      </c>
      <c r="E52129" s="28">
        <v>851.75400000000002</v>
      </c>
    </row>
    <row r="52130" spans="4:5" x14ac:dyDescent="0.25">
      <c r="D52130" s="31">
        <v>-136.06700000000001</v>
      </c>
      <c r="E52130" s="28">
        <v>851.74</v>
      </c>
    </row>
    <row r="52131" spans="4:5" x14ac:dyDescent="0.25">
      <c r="D52131" s="31">
        <v>-136.05099999999999</v>
      </c>
      <c r="E52131" s="28">
        <v>851.72699999999998</v>
      </c>
    </row>
    <row r="52132" spans="4:5" x14ac:dyDescent="0.25">
      <c r="D52132" s="31">
        <v>-136.035</v>
      </c>
      <c r="E52132" s="28">
        <v>851.71299999999997</v>
      </c>
    </row>
    <row r="52133" spans="4:5" x14ac:dyDescent="0.25">
      <c r="D52133" s="31">
        <v>-136.01900000000001</v>
      </c>
      <c r="E52133" s="28">
        <v>851.69899999999996</v>
      </c>
    </row>
    <row r="52134" spans="4:5" x14ac:dyDescent="0.25">
      <c r="D52134" s="31">
        <v>-136.00299999999999</v>
      </c>
      <c r="E52134" s="28">
        <v>851.68499999999995</v>
      </c>
    </row>
    <row r="52135" spans="4:5" x14ac:dyDescent="0.25">
      <c r="D52135" s="31">
        <v>-135.98699999999999</v>
      </c>
      <c r="E52135" s="28">
        <v>851.67100000000005</v>
      </c>
    </row>
    <row r="52136" spans="4:5" x14ac:dyDescent="0.25">
      <c r="D52136" s="31">
        <v>-135.971</v>
      </c>
      <c r="E52136" s="28">
        <v>851.65700000000004</v>
      </c>
    </row>
    <row r="52137" spans="4:5" x14ac:dyDescent="0.25">
      <c r="D52137" s="31">
        <v>-135.95500000000001</v>
      </c>
      <c r="E52137" s="28">
        <v>851.64300000000003</v>
      </c>
    </row>
    <row r="52138" spans="4:5" x14ac:dyDescent="0.25">
      <c r="D52138" s="31">
        <v>-135.93899999999999</v>
      </c>
      <c r="E52138" s="28">
        <v>851.62900000000002</v>
      </c>
    </row>
    <row r="52139" spans="4:5" x14ac:dyDescent="0.25">
      <c r="D52139" s="31">
        <v>-135.923</v>
      </c>
      <c r="E52139" s="28">
        <v>851.61500000000001</v>
      </c>
    </row>
    <row r="52140" spans="4:5" x14ac:dyDescent="0.25">
      <c r="D52140" s="31">
        <v>-135.90700000000001</v>
      </c>
      <c r="E52140" s="28">
        <v>851.601</v>
      </c>
    </row>
    <row r="52141" spans="4:5" x14ac:dyDescent="0.25">
      <c r="D52141" s="31">
        <v>-135.89099999999999</v>
      </c>
      <c r="E52141" s="28">
        <v>851.58699999999999</v>
      </c>
    </row>
    <row r="52142" spans="4:5" x14ac:dyDescent="0.25">
      <c r="D52142" s="31">
        <v>-135.875</v>
      </c>
      <c r="E52142" s="28">
        <v>851.57299999999998</v>
      </c>
    </row>
    <row r="52143" spans="4:5" x14ac:dyDescent="0.25">
      <c r="D52143" s="31">
        <v>-135.85900000000001</v>
      </c>
      <c r="E52143" s="28">
        <v>851.55899999999997</v>
      </c>
    </row>
    <row r="52144" spans="4:5" x14ac:dyDescent="0.25">
      <c r="D52144" s="31">
        <v>-135.84299999999999</v>
      </c>
      <c r="E52144" s="28">
        <v>851.54499999999996</v>
      </c>
    </row>
    <row r="52145" spans="4:5" x14ac:dyDescent="0.25">
      <c r="D52145" s="31">
        <v>-135.827</v>
      </c>
      <c r="E52145" s="28">
        <v>851.53099999999995</v>
      </c>
    </row>
    <row r="52146" spans="4:5" x14ac:dyDescent="0.25">
      <c r="D52146" s="31">
        <v>-135.81100000000001</v>
      </c>
      <c r="E52146" s="28">
        <v>851.51700000000005</v>
      </c>
    </row>
    <row r="52147" spans="4:5" x14ac:dyDescent="0.25">
      <c r="D52147" s="31">
        <v>-135.79499999999999</v>
      </c>
      <c r="E52147" s="28">
        <v>851.50300000000004</v>
      </c>
    </row>
    <row r="52148" spans="4:5" x14ac:dyDescent="0.25">
      <c r="D52148" s="31">
        <v>-135.779</v>
      </c>
      <c r="E52148" s="28">
        <v>851.48900000000003</v>
      </c>
    </row>
    <row r="52149" spans="4:5" x14ac:dyDescent="0.25">
      <c r="D52149" s="31">
        <v>-135.76300000000001</v>
      </c>
      <c r="E52149" s="28">
        <v>851.47500000000002</v>
      </c>
    </row>
    <row r="52150" spans="4:5" x14ac:dyDescent="0.25">
      <c r="D52150" s="31">
        <v>-135.74700000000001</v>
      </c>
      <c r="E52150" s="28">
        <v>851.46100000000001</v>
      </c>
    </row>
    <row r="52151" spans="4:5" x14ac:dyDescent="0.25">
      <c r="D52151" s="31">
        <v>-135.73099999999999</v>
      </c>
      <c r="E52151" s="28">
        <v>851.44600000000003</v>
      </c>
    </row>
    <row r="52152" spans="4:5" x14ac:dyDescent="0.25">
      <c r="D52152" s="31">
        <v>-135.715</v>
      </c>
      <c r="E52152" s="28">
        <v>851.43200000000002</v>
      </c>
    </row>
    <row r="52153" spans="4:5" x14ac:dyDescent="0.25">
      <c r="D52153" s="31">
        <v>-135.69900000000001</v>
      </c>
      <c r="E52153" s="28">
        <v>851.41800000000001</v>
      </c>
    </row>
    <row r="52154" spans="4:5" x14ac:dyDescent="0.25">
      <c r="D52154" s="31">
        <v>-135.68299999999999</v>
      </c>
      <c r="E52154" s="28">
        <v>851.404</v>
      </c>
    </row>
    <row r="52155" spans="4:5" x14ac:dyDescent="0.25">
      <c r="D52155" s="31">
        <v>-135.667</v>
      </c>
      <c r="E52155" s="28">
        <v>851.38900000000001</v>
      </c>
    </row>
    <row r="52156" spans="4:5" x14ac:dyDescent="0.25">
      <c r="D52156" s="31">
        <v>-135.65100000000001</v>
      </c>
      <c r="E52156" s="28">
        <v>851.375</v>
      </c>
    </row>
    <row r="52157" spans="4:5" x14ac:dyDescent="0.25">
      <c r="D52157" s="31">
        <v>-135.63499999999999</v>
      </c>
      <c r="E52157" s="28">
        <v>851.36099999999999</v>
      </c>
    </row>
    <row r="52158" spans="4:5" x14ac:dyDescent="0.25">
      <c r="D52158" s="31">
        <v>-135.619</v>
      </c>
      <c r="E52158" s="28">
        <v>851.346</v>
      </c>
    </row>
    <row r="52159" spans="4:5" x14ac:dyDescent="0.25">
      <c r="D52159" s="31">
        <v>-135.60300000000001</v>
      </c>
      <c r="E52159" s="28">
        <v>851.33199999999999</v>
      </c>
    </row>
    <row r="52160" spans="4:5" x14ac:dyDescent="0.25">
      <c r="D52160" s="31">
        <v>-135.58699999999999</v>
      </c>
      <c r="E52160" s="28">
        <v>851.31799999999998</v>
      </c>
    </row>
    <row r="52161" spans="4:5" x14ac:dyDescent="0.25">
      <c r="D52161" s="31">
        <v>-135.571</v>
      </c>
      <c r="E52161" s="28">
        <v>851.303</v>
      </c>
    </row>
    <row r="52162" spans="4:5" x14ac:dyDescent="0.25">
      <c r="D52162" s="31">
        <v>-135.55500000000001</v>
      </c>
      <c r="E52162" s="28">
        <v>851.28899999999999</v>
      </c>
    </row>
    <row r="52163" spans="4:5" x14ac:dyDescent="0.25">
      <c r="D52163" s="31">
        <v>-135.53899999999999</v>
      </c>
      <c r="E52163" s="28">
        <v>851.27499999999998</v>
      </c>
    </row>
    <row r="52164" spans="4:5" x14ac:dyDescent="0.25">
      <c r="D52164" s="31">
        <v>-135.523</v>
      </c>
      <c r="E52164" s="28">
        <v>851.26</v>
      </c>
    </row>
    <row r="52165" spans="4:5" x14ac:dyDescent="0.25">
      <c r="D52165" s="31">
        <v>-135.50700000000001</v>
      </c>
      <c r="E52165" s="28">
        <v>851.24599999999998</v>
      </c>
    </row>
    <row r="52166" spans="4:5" x14ac:dyDescent="0.25">
      <c r="D52166" s="31">
        <v>-135.49100000000001</v>
      </c>
      <c r="E52166" s="28">
        <v>851.23099999999999</v>
      </c>
    </row>
    <row r="52167" spans="4:5" x14ac:dyDescent="0.25">
      <c r="D52167" s="31">
        <v>-135.47499999999999</v>
      </c>
      <c r="E52167" s="28">
        <v>851.21699999999998</v>
      </c>
    </row>
    <row r="52168" spans="4:5" x14ac:dyDescent="0.25">
      <c r="D52168" s="31">
        <v>-135.459</v>
      </c>
      <c r="E52168" s="28">
        <v>851.202</v>
      </c>
    </row>
    <row r="52169" spans="4:5" x14ac:dyDescent="0.25">
      <c r="D52169" s="31">
        <v>-135.44300000000001</v>
      </c>
      <c r="E52169" s="28">
        <v>851.18799999999999</v>
      </c>
    </row>
    <row r="52170" spans="4:5" x14ac:dyDescent="0.25">
      <c r="D52170" s="31">
        <v>-135.42699999999999</v>
      </c>
      <c r="E52170" s="28">
        <v>851.173</v>
      </c>
    </row>
    <row r="52171" spans="4:5" x14ac:dyDescent="0.25">
      <c r="D52171" s="31">
        <v>-135.411</v>
      </c>
      <c r="E52171" s="28">
        <v>851.15899999999999</v>
      </c>
    </row>
    <row r="52172" spans="4:5" x14ac:dyDescent="0.25">
      <c r="D52172" s="31">
        <v>-135.39500000000001</v>
      </c>
      <c r="E52172" s="28">
        <v>851.14400000000001</v>
      </c>
    </row>
    <row r="52173" spans="4:5" x14ac:dyDescent="0.25">
      <c r="D52173" s="31">
        <v>-135.37899999999999</v>
      </c>
      <c r="E52173" s="28">
        <v>851.12900000000002</v>
      </c>
    </row>
    <row r="52174" spans="4:5" x14ac:dyDescent="0.25">
      <c r="D52174" s="31">
        <v>-135.363</v>
      </c>
      <c r="E52174" s="28">
        <v>851.11500000000001</v>
      </c>
    </row>
    <row r="52175" spans="4:5" x14ac:dyDescent="0.25">
      <c r="D52175" s="31">
        <v>-135.34700000000001</v>
      </c>
      <c r="E52175" s="28">
        <v>851.1</v>
      </c>
    </row>
    <row r="52176" spans="4:5" x14ac:dyDescent="0.25">
      <c r="D52176" s="31">
        <v>-135.33099999999999</v>
      </c>
      <c r="E52176" s="28">
        <v>851.08500000000004</v>
      </c>
    </row>
    <row r="52177" spans="4:5" x14ac:dyDescent="0.25">
      <c r="D52177" s="31">
        <v>-135.315</v>
      </c>
      <c r="E52177" s="28">
        <v>851.07100000000003</v>
      </c>
    </row>
    <row r="52178" spans="4:5" x14ac:dyDescent="0.25">
      <c r="D52178" s="31">
        <v>-135.29900000000001</v>
      </c>
      <c r="E52178" s="28">
        <v>851.05600000000004</v>
      </c>
    </row>
    <row r="52179" spans="4:5" x14ac:dyDescent="0.25">
      <c r="D52179" s="31">
        <v>-135.28299999999999</v>
      </c>
      <c r="E52179" s="28">
        <v>851.04100000000005</v>
      </c>
    </row>
    <row r="52180" spans="4:5" x14ac:dyDescent="0.25">
      <c r="D52180" s="31">
        <v>-135.267</v>
      </c>
      <c r="E52180" s="28">
        <v>851.02700000000004</v>
      </c>
    </row>
    <row r="52181" spans="4:5" x14ac:dyDescent="0.25">
      <c r="D52181" s="31">
        <v>-135.251</v>
      </c>
      <c r="E52181" s="28">
        <v>851.01199999999994</v>
      </c>
    </row>
    <row r="52182" spans="4:5" x14ac:dyDescent="0.25">
      <c r="D52182" s="31">
        <v>-135.23500000000001</v>
      </c>
      <c r="E52182" s="28">
        <v>850.99699999999996</v>
      </c>
    </row>
    <row r="52183" spans="4:5" x14ac:dyDescent="0.25">
      <c r="D52183" s="31">
        <v>-135.21899999999999</v>
      </c>
      <c r="E52183" s="28">
        <v>850.98199999999997</v>
      </c>
    </row>
    <row r="52184" spans="4:5" x14ac:dyDescent="0.25">
      <c r="D52184" s="31">
        <v>-135.203</v>
      </c>
      <c r="E52184" s="28">
        <v>850.96699999999998</v>
      </c>
    </row>
    <row r="52185" spans="4:5" x14ac:dyDescent="0.25">
      <c r="D52185" s="31">
        <v>-135.18700000000001</v>
      </c>
      <c r="E52185" s="28">
        <v>850.95299999999997</v>
      </c>
    </row>
    <row r="52186" spans="4:5" x14ac:dyDescent="0.25">
      <c r="D52186" s="31">
        <v>-135.17099999999999</v>
      </c>
      <c r="E52186" s="28">
        <v>850.93799999999999</v>
      </c>
    </row>
    <row r="52187" spans="4:5" x14ac:dyDescent="0.25">
      <c r="D52187" s="31">
        <v>-135.155</v>
      </c>
      <c r="E52187" s="28">
        <v>850.923</v>
      </c>
    </row>
    <row r="52188" spans="4:5" x14ac:dyDescent="0.25">
      <c r="D52188" s="31">
        <v>-135.13900000000001</v>
      </c>
      <c r="E52188" s="28">
        <v>850.90800000000002</v>
      </c>
    </row>
    <row r="52189" spans="4:5" x14ac:dyDescent="0.25">
      <c r="D52189" s="31">
        <v>-135.12299999999999</v>
      </c>
      <c r="E52189" s="28">
        <v>850.89300000000003</v>
      </c>
    </row>
    <row r="52190" spans="4:5" x14ac:dyDescent="0.25">
      <c r="D52190" s="31">
        <v>-135.107</v>
      </c>
      <c r="E52190" s="28">
        <v>850.87800000000004</v>
      </c>
    </row>
    <row r="52191" spans="4:5" x14ac:dyDescent="0.25">
      <c r="D52191" s="31">
        <v>-135.09100000000001</v>
      </c>
      <c r="E52191" s="28">
        <v>850.86300000000006</v>
      </c>
    </row>
    <row r="52192" spans="4:5" x14ac:dyDescent="0.25">
      <c r="D52192" s="31">
        <v>-135.07499999999999</v>
      </c>
      <c r="E52192" s="28">
        <v>850.84799999999996</v>
      </c>
    </row>
    <row r="52193" spans="4:5" x14ac:dyDescent="0.25">
      <c r="D52193" s="31">
        <v>-135.059</v>
      </c>
      <c r="E52193" s="28">
        <v>850.83299999999997</v>
      </c>
    </row>
    <row r="52194" spans="4:5" x14ac:dyDescent="0.25">
      <c r="D52194" s="31">
        <v>-135.04300000000001</v>
      </c>
      <c r="E52194" s="28">
        <v>850.81799999999998</v>
      </c>
    </row>
    <row r="52195" spans="4:5" x14ac:dyDescent="0.25">
      <c r="D52195" s="31">
        <v>-135.02699999999999</v>
      </c>
      <c r="E52195" s="28">
        <v>850.803</v>
      </c>
    </row>
    <row r="52196" spans="4:5" x14ac:dyDescent="0.25">
      <c r="D52196" s="31">
        <v>-135.011</v>
      </c>
      <c r="E52196" s="28">
        <v>850.78800000000001</v>
      </c>
    </row>
    <row r="52197" spans="4:5" x14ac:dyDescent="0.25">
      <c r="D52197" s="31">
        <v>-134.995</v>
      </c>
      <c r="E52197" s="28">
        <v>850.77300000000002</v>
      </c>
    </row>
    <row r="52198" spans="4:5" x14ac:dyDescent="0.25">
      <c r="D52198" s="31">
        <v>-134.97900000000001</v>
      </c>
      <c r="E52198" s="28">
        <v>850.75800000000004</v>
      </c>
    </row>
    <row r="52199" spans="4:5" x14ac:dyDescent="0.25">
      <c r="D52199" s="31">
        <v>-134.96299999999999</v>
      </c>
      <c r="E52199" s="28">
        <v>850.74300000000005</v>
      </c>
    </row>
    <row r="52200" spans="4:5" x14ac:dyDescent="0.25">
      <c r="D52200" s="31">
        <v>-134.947</v>
      </c>
      <c r="E52200" s="28">
        <v>850.72799999999995</v>
      </c>
    </row>
    <row r="52201" spans="4:5" x14ac:dyDescent="0.25">
      <c r="D52201" s="31">
        <v>-134.93100000000001</v>
      </c>
      <c r="E52201" s="28">
        <v>850.71299999999997</v>
      </c>
    </row>
    <row r="52202" spans="4:5" x14ac:dyDescent="0.25">
      <c r="D52202" s="31">
        <v>-134.91499999999999</v>
      </c>
      <c r="E52202" s="28">
        <v>850.69799999999998</v>
      </c>
    </row>
    <row r="52203" spans="4:5" x14ac:dyDescent="0.25">
      <c r="D52203" s="31">
        <v>-134.899</v>
      </c>
      <c r="E52203" s="28">
        <v>850.68200000000002</v>
      </c>
    </row>
    <row r="52204" spans="4:5" x14ac:dyDescent="0.25">
      <c r="D52204" s="31">
        <v>-134.88300000000001</v>
      </c>
      <c r="E52204" s="28">
        <v>850.66700000000003</v>
      </c>
    </row>
    <row r="52205" spans="4:5" x14ac:dyDescent="0.25">
      <c r="D52205" s="31">
        <v>-134.86699999999999</v>
      </c>
      <c r="E52205" s="28">
        <v>850.65200000000004</v>
      </c>
    </row>
    <row r="52206" spans="4:5" x14ac:dyDescent="0.25">
      <c r="D52206" s="31">
        <v>-134.851</v>
      </c>
      <c r="E52206" s="28">
        <v>850.63699999999994</v>
      </c>
    </row>
    <row r="52207" spans="4:5" x14ac:dyDescent="0.25">
      <c r="D52207" s="31">
        <v>-134.83500000000001</v>
      </c>
      <c r="E52207" s="28">
        <v>850.62099999999998</v>
      </c>
    </row>
    <row r="52208" spans="4:5" x14ac:dyDescent="0.25">
      <c r="D52208" s="31">
        <v>-134.81899999999999</v>
      </c>
      <c r="E52208" s="28">
        <v>850.60599999999999</v>
      </c>
    </row>
    <row r="52209" spans="4:5" x14ac:dyDescent="0.25">
      <c r="D52209" s="31">
        <v>-134.803</v>
      </c>
      <c r="E52209" s="28">
        <v>850.59100000000001</v>
      </c>
    </row>
    <row r="52210" spans="4:5" x14ac:dyDescent="0.25">
      <c r="D52210" s="31">
        <v>-134.78700000000001</v>
      </c>
      <c r="E52210" s="28">
        <v>850.57600000000002</v>
      </c>
    </row>
    <row r="52211" spans="4:5" x14ac:dyDescent="0.25">
      <c r="D52211" s="31">
        <v>-134.77099999999999</v>
      </c>
      <c r="E52211" s="28">
        <v>850.56</v>
      </c>
    </row>
    <row r="52212" spans="4:5" x14ac:dyDescent="0.25">
      <c r="D52212" s="31">
        <v>-134.755</v>
      </c>
      <c r="E52212" s="28">
        <v>850.54499999999996</v>
      </c>
    </row>
    <row r="52213" spans="4:5" x14ac:dyDescent="0.25">
      <c r="D52213" s="31">
        <v>-134.739</v>
      </c>
      <c r="E52213" s="28">
        <v>850.53</v>
      </c>
    </row>
    <row r="52214" spans="4:5" x14ac:dyDescent="0.25">
      <c r="D52214" s="31">
        <v>-134.72300000000001</v>
      </c>
      <c r="E52214" s="28">
        <v>850.51400000000001</v>
      </c>
    </row>
    <row r="52215" spans="4:5" x14ac:dyDescent="0.25">
      <c r="D52215" s="31">
        <v>-134.70699999999999</v>
      </c>
      <c r="E52215" s="28">
        <v>850.49900000000002</v>
      </c>
    </row>
    <row r="52216" spans="4:5" x14ac:dyDescent="0.25">
      <c r="D52216" s="31">
        <v>-134.691</v>
      </c>
      <c r="E52216" s="28">
        <v>850.48299999999995</v>
      </c>
    </row>
    <row r="52217" spans="4:5" x14ac:dyDescent="0.25">
      <c r="D52217" s="31">
        <v>-134.67500000000001</v>
      </c>
      <c r="E52217" s="28">
        <v>850.46799999999996</v>
      </c>
    </row>
    <row r="52218" spans="4:5" x14ac:dyDescent="0.25">
      <c r="D52218" s="31">
        <v>-134.65899999999999</v>
      </c>
      <c r="E52218" s="28">
        <v>850.45299999999997</v>
      </c>
    </row>
    <row r="52219" spans="4:5" x14ac:dyDescent="0.25">
      <c r="D52219" s="31">
        <v>-134.643</v>
      </c>
      <c r="E52219" s="28">
        <v>850.43700000000001</v>
      </c>
    </row>
    <row r="52220" spans="4:5" x14ac:dyDescent="0.25">
      <c r="D52220" s="31">
        <v>-134.62700000000001</v>
      </c>
      <c r="E52220" s="28">
        <v>850.42200000000003</v>
      </c>
    </row>
    <row r="52221" spans="4:5" x14ac:dyDescent="0.25">
      <c r="D52221" s="31">
        <v>-134.61099999999999</v>
      </c>
      <c r="E52221" s="28">
        <v>850.40599999999995</v>
      </c>
    </row>
    <row r="52222" spans="4:5" x14ac:dyDescent="0.25">
      <c r="D52222" s="31">
        <v>-134.595</v>
      </c>
      <c r="E52222" s="28">
        <v>850.39099999999996</v>
      </c>
    </row>
    <row r="52223" spans="4:5" x14ac:dyDescent="0.25">
      <c r="D52223" s="31">
        <v>-134.57900000000001</v>
      </c>
      <c r="E52223" s="28">
        <v>850.375</v>
      </c>
    </row>
    <row r="52224" spans="4:5" x14ac:dyDescent="0.25">
      <c r="D52224" s="31">
        <v>-134.56299999999999</v>
      </c>
      <c r="E52224" s="28">
        <v>850.35900000000004</v>
      </c>
    </row>
    <row r="52225" spans="4:5" x14ac:dyDescent="0.25">
      <c r="D52225" s="31">
        <v>-134.547</v>
      </c>
      <c r="E52225" s="28">
        <v>850.34400000000005</v>
      </c>
    </row>
    <row r="52226" spans="4:5" x14ac:dyDescent="0.25">
      <c r="D52226" s="31">
        <v>-134.53100000000001</v>
      </c>
      <c r="E52226" s="28">
        <v>850.32799999999997</v>
      </c>
    </row>
    <row r="52227" spans="4:5" x14ac:dyDescent="0.25">
      <c r="D52227" s="31">
        <v>-134.51599999999999</v>
      </c>
      <c r="E52227" s="28">
        <v>850.31299999999999</v>
      </c>
    </row>
    <row r="52228" spans="4:5" x14ac:dyDescent="0.25">
      <c r="D52228" s="31">
        <v>-134.5</v>
      </c>
      <c r="E52228" s="28">
        <v>850.29700000000003</v>
      </c>
    </row>
    <row r="52229" spans="4:5" x14ac:dyDescent="0.25">
      <c r="D52229" s="31">
        <v>-134.48400000000001</v>
      </c>
      <c r="E52229" s="28">
        <v>850.28099999999995</v>
      </c>
    </row>
    <row r="52230" spans="4:5" x14ac:dyDescent="0.25">
      <c r="D52230" s="31">
        <v>-134.46799999999999</v>
      </c>
      <c r="E52230" s="28">
        <v>850.26599999999996</v>
      </c>
    </row>
    <row r="52231" spans="4:5" x14ac:dyDescent="0.25">
      <c r="D52231" s="31">
        <v>-134.452</v>
      </c>
      <c r="E52231" s="28">
        <v>850.25</v>
      </c>
    </row>
    <row r="52232" spans="4:5" x14ac:dyDescent="0.25">
      <c r="D52232" s="31">
        <v>-134.43600000000001</v>
      </c>
      <c r="E52232" s="28">
        <v>850.23400000000004</v>
      </c>
    </row>
    <row r="52233" spans="4:5" x14ac:dyDescent="0.25">
      <c r="D52233" s="31">
        <v>-134.41999999999999</v>
      </c>
      <c r="E52233" s="28">
        <v>850.21799999999996</v>
      </c>
    </row>
    <row r="52234" spans="4:5" x14ac:dyDescent="0.25">
      <c r="D52234" s="31">
        <v>-134.404</v>
      </c>
      <c r="E52234" s="28">
        <v>850.20299999999997</v>
      </c>
    </row>
    <row r="52235" spans="4:5" x14ac:dyDescent="0.25">
      <c r="D52235" s="31">
        <v>-134.38800000000001</v>
      </c>
      <c r="E52235" s="28">
        <v>850.18700000000001</v>
      </c>
    </row>
    <row r="52236" spans="4:5" x14ac:dyDescent="0.25">
      <c r="D52236" s="31">
        <v>-134.37200000000001</v>
      </c>
      <c r="E52236" s="28">
        <v>850.17100000000005</v>
      </c>
    </row>
    <row r="52237" spans="4:5" x14ac:dyDescent="0.25">
      <c r="D52237" s="31">
        <v>-134.35599999999999</v>
      </c>
      <c r="E52237" s="28">
        <v>850.15499999999997</v>
      </c>
    </row>
    <row r="52238" spans="4:5" x14ac:dyDescent="0.25">
      <c r="D52238" s="31">
        <v>-134.34</v>
      </c>
      <c r="E52238" s="28">
        <v>850.13900000000001</v>
      </c>
    </row>
    <row r="52239" spans="4:5" x14ac:dyDescent="0.25">
      <c r="D52239" s="31">
        <v>-134.32400000000001</v>
      </c>
      <c r="E52239" s="28">
        <v>850.12400000000002</v>
      </c>
    </row>
    <row r="52240" spans="4:5" x14ac:dyDescent="0.25">
      <c r="D52240" s="31">
        <v>-134.30799999999999</v>
      </c>
      <c r="E52240" s="28">
        <v>850.10799999999995</v>
      </c>
    </row>
    <row r="52241" spans="4:5" x14ac:dyDescent="0.25">
      <c r="D52241" s="31">
        <v>-134.292</v>
      </c>
      <c r="E52241" s="28">
        <v>850.09199999999998</v>
      </c>
    </row>
    <row r="52242" spans="4:5" x14ac:dyDescent="0.25">
      <c r="D52242" s="31">
        <v>-134.27600000000001</v>
      </c>
      <c r="E52242" s="28">
        <v>850.07600000000002</v>
      </c>
    </row>
    <row r="52243" spans="4:5" x14ac:dyDescent="0.25">
      <c r="D52243" s="31">
        <v>-134.26</v>
      </c>
      <c r="E52243" s="28">
        <v>850.06</v>
      </c>
    </row>
    <row r="52244" spans="4:5" x14ac:dyDescent="0.25">
      <c r="D52244" s="31">
        <v>-134.244</v>
      </c>
      <c r="E52244" s="28">
        <v>850.04399999999998</v>
      </c>
    </row>
    <row r="52245" spans="4:5" x14ac:dyDescent="0.25">
      <c r="D52245" s="31">
        <v>-134.22800000000001</v>
      </c>
      <c r="E52245" s="28">
        <v>850.02800000000002</v>
      </c>
    </row>
    <row r="52246" spans="4:5" x14ac:dyDescent="0.25">
      <c r="D52246" s="31">
        <v>-134.21199999999999</v>
      </c>
      <c r="E52246" s="28">
        <v>850.01199999999994</v>
      </c>
    </row>
    <row r="52247" spans="4:5" x14ac:dyDescent="0.25">
      <c r="D52247" s="31">
        <v>-134.196</v>
      </c>
      <c r="E52247" s="28">
        <v>849.99599999999998</v>
      </c>
    </row>
    <row r="52248" spans="4:5" x14ac:dyDescent="0.25">
      <c r="D52248" s="31">
        <v>-134.18</v>
      </c>
      <c r="E52248" s="28">
        <v>849.98</v>
      </c>
    </row>
    <row r="52249" spans="4:5" x14ac:dyDescent="0.25">
      <c r="D52249" s="31">
        <v>-134.16399999999999</v>
      </c>
      <c r="E52249" s="28">
        <v>849.96400000000006</v>
      </c>
    </row>
    <row r="52250" spans="4:5" x14ac:dyDescent="0.25">
      <c r="D52250" s="31">
        <v>-134.148</v>
      </c>
      <c r="E52250" s="28">
        <v>849.94799999999998</v>
      </c>
    </row>
    <row r="52251" spans="4:5" x14ac:dyDescent="0.25">
      <c r="D52251" s="31">
        <v>-134.13200000000001</v>
      </c>
      <c r="E52251" s="28">
        <v>849.93200000000002</v>
      </c>
    </row>
    <row r="52252" spans="4:5" x14ac:dyDescent="0.25">
      <c r="D52252" s="31">
        <v>-134.11600000000001</v>
      </c>
      <c r="E52252" s="28">
        <v>849.91600000000005</v>
      </c>
    </row>
    <row r="52253" spans="4:5" x14ac:dyDescent="0.25">
      <c r="D52253" s="31">
        <v>-134.1</v>
      </c>
      <c r="E52253" s="28">
        <v>849.9</v>
      </c>
    </row>
    <row r="52254" spans="4:5" x14ac:dyDescent="0.25">
      <c r="D52254" s="31">
        <v>-134.084</v>
      </c>
      <c r="E52254" s="28">
        <v>849.88400000000001</v>
      </c>
    </row>
    <row r="52255" spans="4:5" x14ac:dyDescent="0.25">
      <c r="D52255" s="31">
        <v>-134.06800000000001</v>
      </c>
      <c r="E52255" s="28">
        <v>849.86699999999996</v>
      </c>
    </row>
    <row r="52256" spans="4:5" x14ac:dyDescent="0.25">
      <c r="D52256" s="31">
        <v>-134.05199999999999</v>
      </c>
      <c r="E52256" s="28">
        <v>849.851</v>
      </c>
    </row>
    <row r="52257" spans="4:5" x14ac:dyDescent="0.25">
      <c r="D52257" s="31">
        <v>-134.036</v>
      </c>
      <c r="E52257" s="28">
        <v>849.83500000000004</v>
      </c>
    </row>
    <row r="52258" spans="4:5" x14ac:dyDescent="0.25">
      <c r="D52258" s="31">
        <v>-134.02000000000001</v>
      </c>
      <c r="E52258" s="28">
        <v>849.81899999999996</v>
      </c>
    </row>
    <row r="52259" spans="4:5" x14ac:dyDescent="0.25">
      <c r="D52259" s="31">
        <v>-134.00399999999999</v>
      </c>
      <c r="E52259" s="28">
        <v>849.803</v>
      </c>
    </row>
    <row r="52260" spans="4:5" x14ac:dyDescent="0.25">
      <c r="D52260" s="31">
        <v>-133.988</v>
      </c>
      <c r="E52260" s="28">
        <v>849.78599999999994</v>
      </c>
    </row>
    <row r="52261" spans="4:5" x14ac:dyDescent="0.25">
      <c r="D52261" s="31">
        <v>-133.97200000000001</v>
      </c>
      <c r="E52261" s="28">
        <v>849.77</v>
      </c>
    </row>
    <row r="52262" spans="4:5" x14ac:dyDescent="0.25">
      <c r="D52262" s="31">
        <v>-133.95599999999999</v>
      </c>
      <c r="E52262" s="28">
        <v>849.75400000000002</v>
      </c>
    </row>
    <row r="52263" spans="4:5" x14ac:dyDescent="0.25">
      <c r="D52263" s="31">
        <v>-133.94</v>
      </c>
      <c r="E52263" s="28">
        <v>849.73800000000006</v>
      </c>
    </row>
    <row r="52264" spans="4:5" x14ac:dyDescent="0.25">
      <c r="D52264" s="31">
        <v>-133.92400000000001</v>
      </c>
      <c r="E52264" s="28">
        <v>849.721</v>
      </c>
    </row>
    <row r="52265" spans="4:5" x14ac:dyDescent="0.25">
      <c r="D52265" s="31">
        <v>-133.90799999999999</v>
      </c>
      <c r="E52265" s="28">
        <v>849.70500000000004</v>
      </c>
    </row>
    <row r="52266" spans="4:5" x14ac:dyDescent="0.25">
      <c r="D52266" s="31">
        <v>-133.892</v>
      </c>
      <c r="E52266" s="28">
        <v>849.68899999999996</v>
      </c>
    </row>
    <row r="52267" spans="4:5" x14ac:dyDescent="0.25">
      <c r="D52267" s="31">
        <v>-133.876</v>
      </c>
      <c r="E52267" s="28">
        <v>849.67200000000003</v>
      </c>
    </row>
    <row r="52268" spans="4:5" x14ac:dyDescent="0.25">
      <c r="D52268" s="31">
        <v>-133.86000000000001</v>
      </c>
      <c r="E52268" s="28">
        <v>849.65599999999995</v>
      </c>
    </row>
    <row r="52269" spans="4:5" x14ac:dyDescent="0.25">
      <c r="D52269" s="31">
        <v>-133.84399999999999</v>
      </c>
      <c r="E52269" s="28">
        <v>849.63900000000001</v>
      </c>
    </row>
    <row r="52270" spans="4:5" x14ac:dyDescent="0.25">
      <c r="D52270" s="31">
        <v>-133.828</v>
      </c>
      <c r="E52270" s="28">
        <v>849.62300000000005</v>
      </c>
    </row>
    <row r="52271" spans="4:5" x14ac:dyDescent="0.25">
      <c r="D52271" s="31">
        <v>-133.81200000000001</v>
      </c>
      <c r="E52271" s="28">
        <v>849.60699999999997</v>
      </c>
    </row>
    <row r="52272" spans="4:5" x14ac:dyDescent="0.25">
      <c r="D52272" s="31">
        <v>-133.79599999999999</v>
      </c>
      <c r="E52272" s="28">
        <v>849.59</v>
      </c>
    </row>
    <row r="52273" spans="4:5" x14ac:dyDescent="0.25">
      <c r="D52273" s="31">
        <v>-133.78</v>
      </c>
      <c r="E52273" s="28">
        <v>849.57399999999996</v>
      </c>
    </row>
    <row r="52274" spans="4:5" x14ac:dyDescent="0.25">
      <c r="D52274" s="31">
        <v>-133.76400000000001</v>
      </c>
      <c r="E52274" s="28">
        <v>849.55700000000002</v>
      </c>
    </row>
    <row r="52275" spans="4:5" x14ac:dyDescent="0.25">
      <c r="D52275" s="31">
        <v>-133.74799999999999</v>
      </c>
      <c r="E52275" s="28">
        <v>849.54100000000005</v>
      </c>
    </row>
    <row r="52276" spans="4:5" x14ac:dyDescent="0.25">
      <c r="D52276" s="31">
        <v>-133.732</v>
      </c>
      <c r="E52276" s="28">
        <v>849.524</v>
      </c>
    </row>
    <row r="52277" spans="4:5" x14ac:dyDescent="0.25">
      <c r="D52277" s="31">
        <v>-133.71600000000001</v>
      </c>
      <c r="E52277" s="28">
        <v>849.50800000000004</v>
      </c>
    </row>
    <row r="52278" spans="4:5" x14ac:dyDescent="0.25">
      <c r="D52278" s="31">
        <v>-133.69999999999999</v>
      </c>
      <c r="E52278" s="28">
        <v>849.49099999999999</v>
      </c>
    </row>
    <row r="52279" spans="4:5" x14ac:dyDescent="0.25">
      <c r="D52279" s="31">
        <v>-133.684</v>
      </c>
      <c r="E52279" s="28">
        <v>849.47400000000005</v>
      </c>
    </row>
    <row r="52280" spans="4:5" x14ac:dyDescent="0.25">
      <c r="D52280" s="31">
        <v>-133.66800000000001</v>
      </c>
      <c r="E52280" s="28">
        <v>849.45799999999997</v>
      </c>
    </row>
    <row r="52281" spans="4:5" x14ac:dyDescent="0.25">
      <c r="D52281" s="31">
        <v>-133.65199999999999</v>
      </c>
      <c r="E52281" s="28">
        <v>849.44100000000003</v>
      </c>
    </row>
    <row r="52282" spans="4:5" x14ac:dyDescent="0.25">
      <c r="D52282" s="31">
        <v>-133.636</v>
      </c>
      <c r="E52282" s="28">
        <v>849.42399999999998</v>
      </c>
    </row>
    <row r="52283" spans="4:5" x14ac:dyDescent="0.25">
      <c r="D52283" s="31">
        <v>-133.62</v>
      </c>
      <c r="E52283" s="28">
        <v>849.40800000000002</v>
      </c>
    </row>
    <row r="52284" spans="4:5" x14ac:dyDescent="0.25">
      <c r="D52284" s="31">
        <v>-133.60400000000001</v>
      </c>
      <c r="E52284" s="28">
        <v>849.39099999999996</v>
      </c>
    </row>
    <row r="52285" spans="4:5" x14ac:dyDescent="0.25">
      <c r="D52285" s="31">
        <v>-133.58799999999999</v>
      </c>
      <c r="E52285" s="28">
        <v>849.37400000000002</v>
      </c>
    </row>
    <row r="52286" spans="4:5" x14ac:dyDescent="0.25">
      <c r="D52286" s="31">
        <v>-133.572</v>
      </c>
      <c r="E52286" s="28">
        <v>849.35799999999995</v>
      </c>
    </row>
    <row r="52287" spans="4:5" x14ac:dyDescent="0.25">
      <c r="D52287" s="31">
        <v>-133.55600000000001</v>
      </c>
      <c r="E52287" s="28">
        <v>849.34100000000001</v>
      </c>
    </row>
    <row r="52288" spans="4:5" x14ac:dyDescent="0.25">
      <c r="D52288" s="31">
        <v>-133.54</v>
      </c>
      <c r="E52288" s="28">
        <v>849.32399999999996</v>
      </c>
    </row>
    <row r="52289" spans="4:5" x14ac:dyDescent="0.25">
      <c r="D52289" s="31">
        <v>-133.524</v>
      </c>
      <c r="E52289" s="28">
        <v>849.30700000000002</v>
      </c>
    </row>
    <row r="52290" spans="4:5" x14ac:dyDescent="0.25">
      <c r="D52290" s="31">
        <v>-133.50800000000001</v>
      </c>
      <c r="E52290" s="28">
        <v>849.29100000000005</v>
      </c>
    </row>
    <row r="52291" spans="4:5" x14ac:dyDescent="0.25">
      <c r="D52291" s="31">
        <v>-133.49199999999999</v>
      </c>
      <c r="E52291" s="28">
        <v>849.274</v>
      </c>
    </row>
    <row r="52292" spans="4:5" x14ac:dyDescent="0.25">
      <c r="D52292" s="31">
        <v>-133.476</v>
      </c>
      <c r="E52292" s="28">
        <v>849.25699999999995</v>
      </c>
    </row>
    <row r="52293" spans="4:5" x14ac:dyDescent="0.25">
      <c r="D52293" s="31">
        <v>-133.46</v>
      </c>
      <c r="E52293" s="28">
        <v>849.24</v>
      </c>
    </row>
    <row r="52294" spans="4:5" x14ac:dyDescent="0.25">
      <c r="D52294" s="31">
        <v>-133.44399999999999</v>
      </c>
      <c r="E52294" s="28">
        <v>849.22299999999996</v>
      </c>
    </row>
    <row r="52295" spans="4:5" x14ac:dyDescent="0.25">
      <c r="D52295" s="31">
        <v>-133.428</v>
      </c>
      <c r="E52295" s="28">
        <v>849.20600000000002</v>
      </c>
    </row>
    <row r="52296" spans="4:5" x14ac:dyDescent="0.25">
      <c r="D52296" s="31">
        <v>-133.41200000000001</v>
      </c>
      <c r="E52296" s="28">
        <v>849.18899999999996</v>
      </c>
    </row>
    <row r="52297" spans="4:5" x14ac:dyDescent="0.25">
      <c r="D52297" s="31">
        <v>-133.39599999999999</v>
      </c>
      <c r="E52297" s="28">
        <v>849.17200000000003</v>
      </c>
    </row>
    <row r="52298" spans="4:5" x14ac:dyDescent="0.25">
      <c r="D52298" s="31">
        <v>-133.38</v>
      </c>
      <c r="E52298" s="28">
        <v>849.15599999999995</v>
      </c>
    </row>
    <row r="52299" spans="4:5" x14ac:dyDescent="0.25">
      <c r="D52299" s="31">
        <v>-133.364</v>
      </c>
      <c r="E52299" s="28">
        <v>849.13900000000001</v>
      </c>
    </row>
    <row r="52300" spans="4:5" x14ac:dyDescent="0.25">
      <c r="D52300" s="31">
        <v>-133.34800000000001</v>
      </c>
      <c r="E52300" s="28">
        <v>849.12199999999996</v>
      </c>
    </row>
    <row r="52301" spans="4:5" x14ac:dyDescent="0.25">
      <c r="D52301" s="31">
        <v>-133.33199999999999</v>
      </c>
      <c r="E52301" s="28">
        <v>849.10500000000002</v>
      </c>
    </row>
    <row r="52302" spans="4:5" x14ac:dyDescent="0.25">
      <c r="D52302" s="31">
        <v>-133.316</v>
      </c>
      <c r="E52302" s="28">
        <v>849.08799999999997</v>
      </c>
    </row>
    <row r="52303" spans="4:5" x14ac:dyDescent="0.25">
      <c r="D52303" s="31">
        <v>-133.30000000000001</v>
      </c>
      <c r="E52303" s="28">
        <v>849.07100000000003</v>
      </c>
    </row>
    <row r="52304" spans="4:5" x14ac:dyDescent="0.25">
      <c r="D52304" s="31">
        <v>-133.28399999999999</v>
      </c>
      <c r="E52304" s="28">
        <v>849.053</v>
      </c>
    </row>
    <row r="52305" spans="4:5" x14ac:dyDescent="0.25">
      <c r="D52305" s="31">
        <v>-133.268</v>
      </c>
      <c r="E52305" s="28">
        <v>849.03599999999994</v>
      </c>
    </row>
    <row r="52306" spans="4:5" x14ac:dyDescent="0.25">
      <c r="D52306" s="31">
        <v>-133.25200000000001</v>
      </c>
      <c r="E52306" s="28">
        <v>849.01900000000001</v>
      </c>
    </row>
    <row r="52307" spans="4:5" x14ac:dyDescent="0.25">
      <c r="D52307" s="31">
        <v>-133.23599999999999</v>
      </c>
      <c r="E52307" s="28">
        <v>849.00199999999995</v>
      </c>
    </row>
    <row r="52308" spans="4:5" x14ac:dyDescent="0.25">
      <c r="D52308" s="31">
        <v>-133.22</v>
      </c>
      <c r="E52308" s="28">
        <v>848.98500000000001</v>
      </c>
    </row>
    <row r="52309" spans="4:5" x14ac:dyDescent="0.25">
      <c r="D52309" s="31">
        <v>-133.20400000000001</v>
      </c>
      <c r="E52309" s="28">
        <v>848.96799999999996</v>
      </c>
    </row>
    <row r="52310" spans="4:5" x14ac:dyDescent="0.25">
      <c r="D52310" s="31">
        <v>-133.18799999999999</v>
      </c>
      <c r="E52310" s="28">
        <v>848.95100000000002</v>
      </c>
    </row>
    <row r="52311" spans="4:5" x14ac:dyDescent="0.25">
      <c r="D52311" s="31">
        <v>-133.172</v>
      </c>
      <c r="E52311" s="28">
        <v>848.93399999999997</v>
      </c>
    </row>
    <row r="52312" spans="4:5" x14ac:dyDescent="0.25">
      <c r="D52312" s="31">
        <v>-133.15600000000001</v>
      </c>
      <c r="E52312" s="28">
        <v>848.91600000000005</v>
      </c>
    </row>
    <row r="52313" spans="4:5" x14ac:dyDescent="0.25">
      <c r="D52313" s="31">
        <v>-133.13999999999999</v>
      </c>
      <c r="E52313" s="28">
        <v>848.899</v>
      </c>
    </row>
    <row r="52314" spans="4:5" x14ac:dyDescent="0.25">
      <c r="D52314" s="31">
        <v>-133.124</v>
      </c>
      <c r="E52314" s="28">
        <v>848.88199999999995</v>
      </c>
    </row>
    <row r="52315" spans="4:5" x14ac:dyDescent="0.25">
      <c r="D52315" s="31">
        <v>-133.108</v>
      </c>
      <c r="E52315" s="28">
        <v>848.86500000000001</v>
      </c>
    </row>
    <row r="52316" spans="4:5" x14ac:dyDescent="0.25">
      <c r="D52316" s="31">
        <v>-133.09200000000001</v>
      </c>
      <c r="E52316" s="28">
        <v>848.84699999999998</v>
      </c>
    </row>
    <row r="52317" spans="4:5" x14ac:dyDescent="0.25">
      <c r="D52317" s="31">
        <v>-133.07599999999999</v>
      </c>
      <c r="E52317" s="28">
        <v>848.83</v>
      </c>
    </row>
    <row r="52318" spans="4:5" x14ac:dyDescent="0.25">
      <c r="D52318" s="31">
        <v>-133.06</v>
      </c>
      <c r="E52318" s="28">
        <v>848.81299999999999</v>
      </c>
    </row>
    <row r="52319" spans="4:5" x14ac:dyDescent="0.25">
      <c r="D52319" s="31">
        <v>-133.04400000000001</v>
      </c>
      <c r="E52319" s="28">
        <v>848.79499999999996</v>
      </c>
    </row>
    <row r="52320" spans="4:5" x14ac:dyDescent="0.25">
      <c r="D52320" s="31">
        <v>-133.02799999999999</v>
      </c>
      <c r="E52320" s="28">
        <v>848.77800000000002</v>
      </c>
    </row>
    <row r="52321" spans="4:5" x14ac:dyDescent="0.25">
      <c r="D52321" s="31">
        <v>-133.012</v>
      </c>
      <c r="E52321" s="28">
        <v>848.76099999999997</v>
      </c>
    </row>
    <row r="52322" spans="4:5" x14ac:dyDescent="0.25">
      <c r="D52322" s="31">
        <v>-132.99600000000001</v>
      </c>
      <c r="E52322" s="28">
        <v>848.74300000000005</v>
      </c>
    </row>
    <row r="52323" spans="4:5" x14ac:dyDescent="0.25">
      <c r="D52323" s="31">
        <v>-132.97999999999999</v>
      </c>
      <c r="E52323" s="28">
        <v>848.726</v>
      </c>
    </row>
    <row r="52324" spans="4:5" x14ac:dyDescent="0.25">
      <c r="D52324" s="31">
        <v>-132.964</v>
      </c>
      <c r="E52324" s="28">
        <v>848.70799999999997</v>
      </c>
    </row>
    <row r="52325" spans="4:5" x14ac:dyDescent="0.25">
      <c r="D52325" s="31">
        <v>-132.94800000000001</v>
      </c>
      <c r="E52325" s="28">
        <v>848.69100000000003</v>
      </c>
    </row>
    <row r="52326" spans="4:5" x14ac:dyDescent="0.25">
      <c r="D52326" s="31">
        <v>-132.93199999999999</v>
      </c>
      <c r="E52326" s="28">
        <v>848.67399999999998</v>
      </c>
    </row>
    <row r="52327" spans="4:5" x14ac:dyDescent="0.25">
      <c r="D52327" s="31">
        <v>-132.916</v>
      </c>
      <c r="E52327" s="28">
        <v>848.65599999999995</v>
      </c>
    </row>
    <row r="52328" spans="4:5" x14ac:dyDescent="0.25">
      <c r="D52328" s="31">
        <v>-132.9</v>
      </c>
      <c r="E52328" s="28">
        <v>848.63900000000001</v>
      </c>
    </row>
    <row r="52329" spans="4:5" x14ac:dyDescent="0.25">
      <c r="D52329" s="31">
        <v>-132.88399999999999</v>
      </c>
      <c r="E52329" s="28">
        <v>848.62099999999998</v>
      </c>
    </row>
    <row r="52330" spans="4:5" x14ac:dyDescent="0.25">
      <c r="D52330" s="31">
        <v>-132.86799999999999</v>
      </c>
      <c r="E52330" s="28">
        <v>848.60299999999995</v>
      </c>
    </row>
    <row r="52331" spans="4:5" x14ac:dyDescent="0.25">
      <c r="D52331" s="31">
        <v>-132.852</v>
      </c>
      <c r="E52331" s="28">
        <v>848.58600000000001</v>
      </c>
    </row>
    <row r="52332" spans="4:5" x14ac:dyDescent="0.25">
      <c r="D52332" s="31">
        <v>-132.83600000000001</v>
      </c>
      <c r="E52332" s="28">
        <v>848.56799999999998</v>
      </c>
    </row>
    <row r="52333" spans="4:5" x14ac:dyDescent="0.25">
      <c r="D52333" s="31">
        <v>-132.82</v>
      </c>
      <c r="E52333" s="28">
        <v>848.55100000000004</v>
      </c>
    </row>
    <row r="52334" spans="4:5" x14ac:dyDescent="0.25">
      <c r="D52334" s="31">
        <v>-132.804</v>
      </c>
      <c r="E52334" s="28">
        <v>848.53300000000002</v>
      </c>
    </row>
    <row r="52335" spans="4:5" x14ac:dyDescent="0.25">
      <c r="D52335" s="31">
        <v>-132.78800000000001</v>
      </c>
      <c r="E52335" s="28">
        <v>848.51599999999996</v>
      </c>
    </row>
    <row r="52336" spans="4:5" x14ac:dyDescent="0.25">
      <c r="D52336" s="31">
        <v>-132.77199999999999</v>
      </c>
      <c r="E52336" s="28">
        <v>848.49800000000005</v>
      </c>
    </row>
    <row r="52337" spans="4:5" x14ac:dyDescent="0.25">
      <c r="D52337" s="31">
        <v>-132.756</v>
      </c>
      <c r="E52337" s="28">
        <v>848.48</v>
      </c>
    </row>
    <row r="52338" spans="4:5" x14ac:dyDescent="0.25">
      <c r="D52338" s="31">
        <v>-132.74</v>
      </c>
      <c r="E52338" s="28">
        <v>848.46199999999999</v>
      </c>
    </row>
    <row r="52339" spans="4:5" x14ac:dyDescent="0.25">
      <c r="D52339" s="31">
        <v>-132.72399999999999</v>
      </c>
      <c r="E52339" s="28">
        <v>848.44500000000005</v>
      </c>
    </row>
    <row r="52340" spans="4:5" x14ac:dyDescent="0.25">
      <c r="D52340" s="31">
        <v>-132.708</v>
      </c>
      <c r="E52340" s="28">
        <v>848.42700000000002</v>
      </c>
    </row>
    <row r="52341" spans="4:5" x14ac:dyDescent="0.25">
      <c r="D52341" s="31">
        <v>-132.69300000000001</v>
      </c>
      <c r="E52341" s="28">
        <v>848.40899999999999</v>
      </c>
    </row>
    <row r="52342" spans="4:5" x14ac:dyDescent="0.25">
      <c r="D52342" s="31">
        <v>-132.67699999999999</v>
      </c>
      <c r="E52342" s="28">
        <v>848.39200000000005</v>
      </c>
    </row>
    <row r="52343" spans="4:5" x14ac:dyDescent="0.25">
      <c r="D52343" s="31">
        <v>-132.661</v>
      </c>
      <c r="E52343" s="28">
        <v>848.37400000000002</v>
      </c>
    </row>
    <row r="52344" spans="4:5" x14ac:dyDescent="0.25">
      <c r="D52344" s="31">
        <v>-132.64500000000001</v>
      </c>
      <c r="E52344" s="28">
        <v>848.35599999999999</v>
      </c>
    </row>
    <row r="52345" spans="4:5" x14ac:dyDescent="0.25">
      <c r="D52345" s="31">
        <v>-132.62899999999999</v>
      </c>
      <c r="E52345" s="28">
        <v>848.33799999999997</v>
      </c>
    </row>
    <row r="52346" spans="4:5" x14ac:dyDescent="0.25">
      <c r="D52346" s="31">
        <v>-132.613</v>
      </c>
      <c r="E52346" s="28">
        <v>848.32</v>
      </c>
    </row>
    <row r="52347" spans="4:5" x14ac:dyDescent="0.25">
      <c r="D52347" s="31">
        <v>-132.59700000000001</v>
      </c>
      <c r="E52347" s="28">
        <v>848.30200000000002</v>
      </c>
    </row>
    <row r="52348" spans="4:5" x14ac:dyDescent="0.25">
      <c r="D52348" s="31">
        <v>-132.58099999999999</v>
      </c>
      <c r="E52348" s="28">
        <v>848.28499999999997</v>
      </c>
    </row>
    <row r="52349" spans="4:5" x14ac:dyDescent="0.25">
      <c r="D52349" s="31">
        <v>-132.565</v>
      </c>
      <c r="E52349" s="28">
        <v>848.26700000000005</v>
      </c>
    </row>
    <row r="52350" spans="4:5" x14ac:dyDescent="0.25">
      <c r="D52350" s="31">
        <v>-132.54900000000001</v>
      </c>
      <c r="E52350" s="28">
        <v>848.24900000000002</v>
      </c>
    </row>
    <row r="52351" spans="4:5" x14ac:dyDescent="0.25">
      <c r="D52351" s="31">
        <v>-132.53299999999999</v>
      </c>
      <c r="E52351" s="28">
        <v>848.23099999999999</v>
      </c>
    </row>
    <row r="52352" spans="4:5" x14ac:dyDescent="0.25">
      <c r="D52352" s="31">
        <v>-132.517</v>
      </c>
      <c r="E52352" s="28">
        <v>848.21299999999997</v>
      </c>
    </row>
    <row r="52353" spans="4:5" x14ac:dyDescent="0.25">
      <c r="D52353" s="31">
        <v>-132.501</v>
      </c>
      <c r="E52353" s="28">
        <v>848.19500000000005</v>
      </c>
    </row>
    <row r="52354" spans="4:5" x14ac:dyDescent="0.25">
      <c r="D52354" s="31">
        <v>-132.48500000000001</v>
      </c>
      <c r="E52354" s="28">
        <v>848.17700000000002</v>
      </c>
    </row>
    <row r="52355" spans="4:5" x14ac:dyDescent="0.25">
      <c r="D52355" s="31">
        <v>-132.46899999999999</v>
      </c>
      <c r="E52355" s="28">
        <v>848.15899999999999</v>
      </c>
    </row>
    <row r="52356" spans="4:5" x14ac:dyDescent="0.25">
      <c r="D52356" s="31">
        <v>-132.453</v>
      </c>
      <c r="E52356" s="28">
        <v>848.14099999999996</v>
      </c>
    </row>
    <row r="52357" spans="4:5" x14ac:dyDescent="0.25">
      <c r="D52357" s="31">
        <v>-132.43700000000001</v>
      </c>
      <c r="E52357" s="28">
        <v>848.12300000000005</v>
      </c>
    </row>
    <row r="52358" spans="4:5" x14ac:dyDescent="0.25">
      <c r="D52358" s="31">
        <v>-132.42099999999999</v>
      </c>
      <c r="E52358" s="28">
        <v>848.10500000000002</v>
      </c>
    </row>
    <row r="52359" spans="4:5" x14ac:dyDescent="0.25">
      <c r="D52359" s="31">
        <v>-132.405</v>
      </c>
      <c r="E52359" s="28">
        <v>848.08699999999999</v>
      </c>
    </row>
    <row r="52360" spans="4:5" x14ac:dyDescent="0.25">
      <c r="D52360" s="31">
        <v>-132.38900000000001</v>
      </c>
      <c r="E52360" s="28">
        <v>848.06899999999996</v>
      </c>
    </row>
    <row r="52361" spans="4:5" x14ac:dyDescent="0.25">
      <c r="D52361" s="31">
        <v>-132.37299999999999</v>
      </c>
      <c r="E52361" s="28">
        <v>848.05100000000004</v>
      </c>
    </row>
    <row r="52362" spans="4:5" x14ac:dyDescent="0.25">
      <c r="D52362" s="31">
        <v>-132.357</v>
      </c>
      <c r="E52362" s="28">
        <v>848.03200000000004</v>
      </c>
    </row>
    <row r="52363" spans="4:5" x14ac:dyDescent="0.25">
      <c r="D52363" s="31">
        <v>-132.34100000000001</v>
      </c>
      <c r="E52363" s="28">
        <v>848.01400000000001</v>
      </c>
    </row>
    <row r="52364" spans="4:5" x14ac:dyDescent="0.25">
      <c r="D52364" s="31">
        <v>-132.32499999999999</v>
      </c>
      <c r="E52364" s="28">
        <v>847.99599999999998</v>
      </c>
    </row>
    <row r="52365" spans="4:5" x14ac:dyDescent="0.25">
      <c r="D52365" s="31">
        <v>-132.309</v>
      </c>
      <c r="E52365" s="28">
        <v>847.97799999999995</v>
      </c>
    </row>
    <row r="52366" spans="4:5" x14ac:dyDescent="0.25">
      <c r="D52366" s="31">
        <v>-132.29300000000001</v>
      </c>
      <c r="E52366" s="28">
        <v>847.96</v>
      </c>
    </row>
    <row r="52367" spans="4:5" x14ac:dyDescent="0.25">
      <c r="D52367" s="31">
        <v>-132.27699999999999</v>
      </c>
      <c r="E52367" s="28">
        <v>847.94200000000001</v>
      </c>
    </row>
    <row r="52368" spans="4:5" x14ac:dyDescent="0.25">
      <c r="D52368" s="31">
        <v>-132.261</v>
      </c>
      <c r="E52368" s="28">
        <v>847.923</v>
      </c>
    </row>
    <row r="52369" spans="4:5" x14ac:dyDescent="0.25">
      <c r="D52369" s="31">
        <v>-132.245</v>
      </c>
      <c r="E52369" s="28">
        <v>847.90499999999997</v>
      </c>
    </row>
    <row r="52370" spans="4:5" x14ac:dyDescent="0.25">
      <c r="D52370" s="31">
        <v>-132.22900000000001</v>
      </c>
      <c r="E52370" s="28">
        <v>847.88699999999994</v>
      </c>
    </row>
    <row r="52371" spans="4:5" x14ac:dyDescent="0.25">
      <c r="D52371" s="31">
        <v>-132.21299999999999</v>
      </c>
      <c r="E52371" s="28">
        <v>847.86800000000005</v>
      </c>
    </row>
    <row r="52372" spans="4:5" x14ac:dyDescent="0.25">
      <c r="D52372" s="31">
        <v>-132.197</v>
      </c>
      <c r="E52372" s="28">
        <v>847.85</v>
      </c>
    </row>
    <row r="52373" spans="4:5" x14ac:dyDescent="0.25">
      <c r="D52373" s="31">
        <v>-132.18100000000001</v>
      </c>
      <c r="E52373" s="28">
        <v>847.83199999999999</v>
      </c>
    </row>
    <row r="52374" spans="4:5" x14ac:dyDescent="0.25">
      <c r="D52374" s="31">
        <v>-132.16499999999999</v>
      </c>
      <c r="E52374" s="28">
        <v>847.81299999999999</v>
      </c>
    </row>
    <row r="52375" spans="4:5" x14ac:dyDescent="0.25">
      <c r="D52375" s="31">
        <v>-132.149</v>
      </c>
      <c r="E52375" s="28">
        <v>847.79499999999996</v>
      </c>
    </row>
    <row r="52376" spans="4:5" x14ac:dyDescent="0.25">
      <c r="D52376" s="31">
        <v>-132.13300000000001</v>
      </c>
      <c r="E52376" s="28">
        <v>847.77700000000004</v>
      </c>
    </row>
    <row r="52377" spans="4:5" x14ac:dyDescent="0.25">
      <c r="D52377" s="31">
        <v>-132.11699999999999</v>
      </c>
      <c r="E52377" s="28">
        <v>847.75800000000004</v>
      </c>
    </row>
    <row r="52378" spans="4:5" x14ac:dyDescent="0.25">
      <c r="D52378" s="31">
        <v>-132.101</v>
      </c>
      <c r="E52378" s="28">
        <v>847.74</v>
      </c>
    </row>
    <row r="52379" spans="4:5" x14ac:dyDescent="0.25">
      <c r="D52379" s="31">
        <v>-132.08500000000001</v>
      </c>
      <c r="E52379" s="28">
        <v>847.721</v>
      </c>
    </row>
    <row r="52380" spans="4:5" x14ac:dyDescent="0.25">
      <c r="D52380" s="31">
        <v>-132.06899999999999</v>
      </c>
      <c r="E52380" s="28">
        <v>847.70299999999997</v>
      </c>
    </row>
    <row r="52381" spans="4:5" x14ac:dyDescent="0.25">
      <c r="D52381" s="31">
        <v>-132.053</v>
      </c>
      <c r="E52381" s="28">
        <v>847.68399999999997</v>
      </c>
    </row>
    <row r="52382" spans="4:5" x14ac:dyDescent="0.25">
      <c r="D52382" s="31">
        <v>-132.03700000000001</v>
      </c>
      <c r="E52382" s="28">
        <v>847.66600000000005</v>
      </c>
    </row>
    <row r="52383" spans="4:5" x14ac:dyDescent="0.25">
      <c r="D52383" s="31">
        <v>-132.02099999999999</v>
      </c>
      <c r="E52383" s="28">
        <v>847.64700000000005</v>
      </c>
    </row>
    <row r="52384" spans="4:5" x14ac:dyDescent="0.25">
      <c r="D52384" s="31">
        <v>-132.005</v>
      </c>
      <c r="E52384" s="28">
        <v>847.62900000000002</v>
      </c>
    </row>
    <row r="52385" spans="4:5" x14ac:dyDescent="0.25">
      <c r="D52385" s="31">
        <v>-131.989</v>
      </c>
      <c r="E52385" s="28">
        <v>847.61</v>
      </c>
    </row>
    <row r="52386" spans="4:5" x14ac:dyDescent="0.25">
      <c r="D52386" s="31">
        <v>-131.97300000000001</v>
      </c>
      <c r="E52386" s="28">
        <v>847.59199999999998</v>
      </c>
    </row>
    <row r="52387" spans="4:5" x14ac:dyDescent="0.25">
      <c r="D52387" s="31">
        <v>-131.95699999999999</v>
      </c>
      <c r="E52387" s="28">
        <v>847.57299999999998</v>
      </c>
    </row>
    <row r="52388" spans="4:5" x14ac:dyDescent="0.25">
      <c r="D52388" s="31">
        <v>-131.941</v>
      </c>
      <c r="E52388" s="28">
        <v>847.55499999999995</v>
      </c>
    </row>
    <row r="52389" spans="4:5" x14ac:dyDescent="0.25">
      <c r="D52389" s="31">
        <v>-131.92500000000001</v>
      </c>
      <c r="E52389" s="28">
        <v>847.53599999999994</v>
      </c>
    </row>
    <row r="52390" spans="4:5" x14ac:dyDescent="0.25">
      <c r="D52390" s="31">
        <v>-131.90899999999999</v>
      </c>
      <c r="E52390" s="28">
        <v>847.51700000000005</v>
      </c>
    </row>
    <row r="52391" spans="4:5" x14ac:dyDescent="0.25">
      <c r="D52391" s="31">
        <v>-131.893</v>
      </c>
      <c r="E52391" s="28">
        <v>847.49900000000002</v>
      </c>
    </row>
    <row r="52392" spans="4:5" x14ac:dyDescent="0.25">
      <c r="D52392" s="31">
        <v>-131.87700000000001</v>
      </c>
      <c r="E52392" s="28">
        <v>847.48</v>
      </c>
    </row>
    <row r="52393" spans="4:5" x14ac:dyDescent="0.25">
      <c r="D52393" s="31">
        <v>-131.86099999999999</v>
      </c>
      <c r="E52393" s="28">
        <v>847.46100000000001</v>
      </c>
    </row>
    <row r="52394" spans="4:5" x14ac:dyDescent="0.25">
      <c r="D52394" s="31">
        <v>-131.845</v>
      </c>
      <c r="E52394" s="28">
        <v>847.44299999999998</v>
      </c>
    </row>
    <row r="52395" spans="4:5" x14ac:dyDescent="0.25">
      <c r="D52395" s="31">
        <v>-131.82900000000001</v>
      </c>
      <c r="E52395" s="28">
        <v>847.42399999999998</v>
      </c>
    </row>
    <row r="52396" spans="4:5" x14ac:dyDescent="0.25">
      <c r="D52396" s="31">
        <v>-131.81299999999999</v>
      </c>
      <c r="E52396" s="28">
        <v>847.40499999999997</v>
      </c>
    </row>
    <row r="52397" spans="4:5" x14ac:dyDescent="0.25">
      <c r="D52397" s="31">
        <v>-131.797</v>
      </c>
      <c r="E52397" s="28">
        <v>847.38599999999997</v>
      </c>
    </row>
    <row r="52398" spans="4:5" x14ac:dyDescent="0.25">
      <c r="D52398" s="31">
        <v>-131.78100000000001</v>
      </c>
      <c r="E52398" s="28">
        <v>847.36699999999996</v>
      </c>
    </row>
    <row r="52399" spans="4:5" x14ac:dyDescent="0.25">
      <c r="D52399" s="31">
        <v>-131.76499999999999</v>
      </c>
      <c r="E52399" s="28">
        <v>847.34900000000005</v>
      </c>
    </row>
    <row r="52400" spans="4:5" x14ac:dyDescent="0.25">
      <c r="D52400" s="31">
        <v>-131.749</v>
      </c>
      <c r="E52400" s="28">
        <v>847.33</v>
      </c>
    </row>
    <row r="52401" spans="4:5" x14ac:dyDescent="0.25">
      <c r="D52401" s="31">
        <v>-131.733</v>
      </c>
      <c r="E52401" s="28">
        <v>847.31100000000004</v>
      </c>
    </row>
    <row r="52402" spans="4:5" x14ac:dyDescent="0.25">
      <c r="D52402" s="31">
        <v>-131.71700000000001</v>
      </c>
      <c r="E52402" s="28">
        <v>847.29200000000003</v>
      </c>
    </row>
    <row r="52403" spans="4:5" x14ac:dyDescent="0.25">
      <c r="D52403" s="31">
        <v>-131.70099999999999</v>
      </c>
      <c r="E52403" s="28">
        <v>847.27300000000002</v>
      </c>
    </row>
    <row r="52404" spans="4:5" x14ac:dyDescent="0.25">
      <c r="D52404" s="31">
        <v>-131.685</v>
      </c>
      <c r="E52404" s="28">
        <v>847.25400000000002</v>
      </c>
    </row>
    <row r="52405" spans="4:5" x14ac:dyDescent="0.25">
      <c r="D52405" s="31">
        <v>-131.66900000000001</v>
      </c>
      <c r="E52405" s="28">
        <v>847.23500000000001</v>
      </c>
    </row>
    <row r="52406" spans="4:5" x14ac:dyDescent="0.25">
      <c r="D52406" s="31">
        <v>-131.65299999999999</v>
      </c>
      <c r="E52406" s="28">
        <v>847.21600000000001</v>
      </c>
    </row>
    <row r="52407" spans="4:5" x14ac:dyDescent="0.25">
      <c r="D52407" s="31">
        <v>-131.637</v>
      </c>
      <c r="E52407" s="28">
        <v>847.19799999999998</v>
      </c>
    </row>
    <row r="52408" spans="4:5" x14ac:dyDescent="0.25">
      <c r="D52408" s="31">
        <v>-131.62100000000001</v>
      </c>
      <c r="E52408" s="28">
        <v>847.17899999999997</v>
      </c>
    </row>
    <row r="52409" spans="4:5" x14ac:dyDescent="0.25">
      <c r="D52409" s="31">
        <v>-131.60499999999999</v>
      </c>
      <c r="E52409" s="28">
        <v>847.16</v>
      </c>
    </row>
    <row r="52410" spans="4:5" x14ac:dyDescent="0.25">
      <c r="D52410" s="31">
        <v>-131.589</v>
      </c>
      <c r="E52410" s="28">
        <v>847.14099999999996</v>
      </c>
    </row>
    <row r="52411" spans="4:5" x14ac:dyDescent="0.25">
      <c r="D52411" s="31">
        <v>-131.57300000000001</v>
      </c>
      <c r="E52411" s="28">
        <v>847.12199999999996</v>
      </c>
    </row>
    <row r="52412" spans="4:5" x14ac:dyDescent="0.25">
      <c r="D52412" s="31">
        <v>-131.55699999999999</v>
      </c>
      <c r="E52412" s="28">
        <v>847.10199999999998</v>
      </c>
    </row>
    <row r="52413" spans="4:5" x14ac:dyDescent="0.25">
      <c r="D52413" s="31">
        <v>-131.541</v>
      </c>
      <c r="E52413" s="28">
        <v>847.08299999999997</v>
      </c>
    </row>
    <row r="52414" spans="4:5" x14ac:dyDescent="0.25">
      <c r="D52414" s="31">
        <v>-131.52500000000001</v>
      </c>
      <c r="E52414" s="28">
        <v>847.06399999999996</v>
      </c>
    </row>
    <row r="52415" spans="4:5" x14ac:dyDescent="0.25">
      <c r="D52415" s="31">
        <v>-131.50899999999999</v>
      </c>
      <c r="E52415" s="28">
        <v>847.04499999999996</v>
      </c>
    </row>
    <row r="52416" spans="4:5" x14ac:dyDescent="0.25">
      <c r="D52416" s="31">
        <v>-131.49299999999999</v>
      </c>
      <c r="E52416" s="28">
        <v>847.02599999999995</v>
      </c>
    </row>
    <row r="52417" spans="4:5" x14ac:dyDescent="0.25">
      <c r="D52417" s="31">
        <v>-131.477</v>
      </c>
      <c r="E52417" s="28">
        <v>847.00699999999995</v>
      </c>
    </row>
    <row r="52418" spans="4:5" x14ac:dyDescent="0.25">
      <c r="D52418" s="31">
        <v>-131.46100000000001</v>
      </c>
      <c r="E52418" s="28">
        <v>846.98800000000006</v>
      </c>
    </row>
    <row r="52419" spans="4:5" x14ac:dyDescent="0.25">
      <c r="D52419" s="31">
        <v>-131.44499999999999</v>
      </c>
      <c r="E52419" s="28">
        <v>846.96900000000005</v>
      </c>
    </row>
    <row r="52420" spans="4:5" x14ac:dyDescent="0.25">
      <c r="D52420" s="31">
        <v>-131.429</v>
      </c>
      <c r="E52420" s="28">
        <v>846.94899999999996</v>
      </c>
    </row>
    <row r="52421" spans="4:5" x14ac:dyDescent="0.25">
      <c r="D52421" s="31">
        <v>-131.41300000000001</v>
      </c>
      <c r="E52421" s="28">
        <v>846.93</v>
      </c>
    </row>
    <row r="52422" spans="4:5" x14ac:dyDescent="0.25">
      <c r="D52422" s="31">
        <v>-131.39699999999999</v>
      </c>
      <c r="E52422" s="28">
        <v>846.91099999999994</v>
      </c>
    </row>
    <row r="52423" spans="4:5" x14ac:dyDescent="0.25">
      <c r="D52423" s="31">
        <v>-131.381</v>
      </c>
      <c r="E52423" s="28">
        <v>846.89200000000005</v>
      </c>
    </row>
    <row r="52424" spans="4:5" x14ac:dyDescent="0.25">
      <c r="D52424" s="31">
        <v>-131.36500000000001</v>
      </c>
      <c r="E52424" s="28">
        <v>846.87199999999996</v>
      </c>
    </row>
    <row r="52425" spans="4:5" x14ac:dyDescent="0.25">
      <c r="D52425" s="31">
        <v>-131.34899999999999</v>
      </c>
      <c r="E52425" s="28">
        <v>846.85299999999995</v>
      </c>
    </row>
    <row r="52426" spans="4:5" x14ac:dyDescent="0.25">
      <c r="D52426" s="31">
        <v>-131.333</v>
      </c>
      <c r="E52426" s="28">
        <v>846.83399999999995</v>
      </c>
    </row>
    <row r="52427" spans="4:5" x14ac:dyDescent="0.25">
      <c r="D52427" s="31">
        <v>-131.31700000000001</v>
      </c>
      <c r="E52427" s="28">
        <v>846.81500000000005</v>
      </c>
    </row>
    <row r="52428" spans="4:5" x14ac:dyDescent="0.25">
      <c r="D52428" s="31">
        <v>-131.30099999999999</v>
      </c>
      <c r="E52428" s="28">
        <v>846.79499999999996</v>
      </c>
    </row>
    <row r="52429" spans="4:5" x14ac:dyDescent="0.25">
      <c r="D52429" s="31">
        <v>-131.285</v>
      </c>
      <c r="E52429" s="28">
        <v>846.77599999999995</v>
      </c>
    </row>
    <row r="52430" spans="4:5" x14ac:dyDescent="0.25">
      <c r="D52430" s="31">
        <v>-131.26900000000001</v>
      </c>
      <c r="E52430" s="28">
        <v>846.75699999999995</v>
      </c>
    </row>
    <row r="52431" spans="4:5" x14ac:dyDescent="0.25">
      <c r="D52431" s="31">
        <v>-131.25299999999999</v>
      </c>
      <c r="E52431" s="28">
        <v>846.73699999999997</v>
      </c>
    </row>
    <row r="52432" spans="4:5" x14ac:dyDescent="0.25">
      <c r="D52432" s="31">
        <v>-131.23699999999999</v>
      </c>
      <c r="E52432" s="28">
        <v>846.71799999999996</v>
      </c>
    </row>
    <row r="52433" spans="4:5" x14ac:dyDescent="0.25">
      <c r="D52433" s="31">
        <v>-131.221</v>
      </c>
      <c r="E52433" s="28">
        <v>846.69799999999998</v>
      </c>
    </row>
    <row r="52434" spans="4:5" x14ac:dyDescent="0.25">
      <c r="D52434" s="31">
        <v>-131.20500000000001</v>
      </c>
      <c r="E52434" s="28">
        <v>846.67899999999997</v>
      </c>
    </row>
    <row r="52435" spans="4:5" x14ac:dyDescent="0.25">
      <c r="D52435" s="31">
        <v>-131.18899999999999</v>
      </c>
      <c r="E52435" s="28">
        <v>846.65899999999999</v>
      </c>
    </row>
    <row r="52436" spans="4:5" x14ac:dyDescent="0.25">
      <c r="D52436" s="31">
        <v>-131.173</v>
      </c>
      <c r="E52436" s="28">
        <v>846.64</v>
      </c>
    </row>
    <row r="52437" spans="4:5" x14ac:dyDescent="0.25">
      <c r="D52437" s="31">
        <v>-131.15700000000001</v>
      </c>
      <c r="E52437" s="28">
        <v>846.62</v>
      </c>
    </row>
    <row r="52438" spans="4:5" x14ac:dyDescent="0.25">
      <c r="D52438" s="31">
        <v>-131.14099999999999</v>
      </c>
      <c r="E52438" s="28">
        <v>846.601</v>
      </c>
    </row>
    <row r="52439" spans="4:5" x14ac:dyDescent="0.25">
      <c r="D52439" s="31">
        <v>-131.125</v>
      </c>
      <c r="E52439" s="28">
        <v>846.58100000000002</v>
      </c>
    </row>
    <row r="52440" spans="4:5" x14ac:dyDescent="0.25">
      <c r="D52440" s="31">
        <v>-131.10900000000001</v>
      </c>
      <c r="E52440" s="28">
        <v>846.56200000000001</v>
      </c>
    </row>
    <row r="52441" spans="4:5" x14ac:dyDescent="0.25">
      <c r="D52441" s="31">
        <v>-131.09299999999999</v>
      </c>
      <c r="E52441" s="28">
        <v>846.54200000000003</v>
      </c>
    </row>
    <row r="52442" spans="4:5" x14ac:dyDescent="0.25">
      <c r="D52442" s="31">
        <v>-131.077</v>
      </c>
      <c r="E52442" s="28">
        <v>846.52300000000002</v>
      </c>
    </row>
    <row r="52443" spans="4:5" x14ac:dyDescent="0.25">
      <c r="D52443" s="31">
        <v>-131.06100000000001</v>
      </c>
      <c r="E52443" s="28">
        <v>846.50300000000004</v>
      </c>
    </row>
    <row r="52444" spans="4:5" x14ac:dyDescent="0.25">
      <c r="D52444" s="31">
        <v>-131.04499999999999</v>
      </c>
      <c r="E52444" s="28">
        <v>846.48299999999995</v>
      </c>
    </row>
    <row r="52445" spans="4:5" x14ac:dyDescent="0.25">
      <c r="D52445" s="31">
        <v>-131.029</v>
      </c>
      <c r="E52445" s="28">
        <v>846.46400000000006</v>
      </c>
    </row>
    <row r="52446" spans="4:5" x14ac:dyDescent="0.25">
      <c r="D52446" s="31">
        <v>-131.01300000000001</v>
      </c>
      <c r="E52446" s="28">
        <v>846.44399999999996</v>
      </c>
    </row>
    <row r="52447" spans="4:5" x14ac:dyDescent="0.25">
      <c r="D52447" s="31">
        <v>-130.99700000000001</v>
      </c>
      <c r="E52447" s="28">
        <v>846.42399999999998</v>
      </c>
    </row>
    <row r="52448" spans="4:5" x14ac:dyDescent="0.25">
      <c r="D52448" s="31">
        <v>-130.98099999999999</v>
      </c>
      <c r="E52448" s="28">
        <v>846.40499999999997</v>
      </c>
    </row>
    <row r="52449" spans="4:5" x14ac:dyDescent="0.25">
      <c r="D52449" s="31">
        <v>-130.965</v>
      </c>
      <c r="E52449" s="28">
        <v>846.38499999999999</v>
      </c>
    </row>
    <row r="52450" spans="4:5" x14ac:dyDescent="0.25">
      <c r="D52450" s="31">
        <v>-130.94900000000001</v>
      </c>
      <c r="E52450" s="28">
        <v>846.36500000000001</v>
      </c>
    </row>
    <row r="52451" spans="4:5" x14ac:dyDescent="0.25">
      <c r="D52451" s="31">
        <v>-130.93299999999999</v>
      </c>
      <c r="E52451" s="28">
        <v>846.34500000000003</v>
      </c>
    </row>
    <row r="52452" spans="4:5" x14ac:dyDescent="0.25">
      <c r="D52452" s="31">
        <v>-130.917</v>
      </c>
      <c r="E52452" s="28">
        <v>846.32600000000002</v>
      </c>
    </row>
    <row r="52453" spans="4:5" x14ac:dyDescent="0.25">
      <c r="D52453" s="31">
        <v>-130.90100000000001</v>
      </c>
      <c r="E52453" s="28">
        <v>846.30600000000004</v>
      </c>
    </row>
    <row r="52454" spans="4:5" x14ac:dyDescent="0.25">
      <c r="D52454" s="31">
        <v>-130.88499999999999</v>
      </c>
      <c r="E52454" s="28">
        <v>846.28599999999994</v>
      </c>
    </row>
    <row r="52455" spans="4:5" x14ac:dyDescent="0.25">
      <c r="D52455" s="31">
        <v>-130.87</v>
      </c>
      <c r="E52455" s="28">
        <v>846.26599999999996</v>
      </c>
    </row>
    <row r="52456" spans="4:5" x14ac:dyDescent="0.25">
      <c r="D52456" s="31">
        <v>-130.85400000000001</v>
      </c>
      <c r="E52456" s="28">
        <v>846.24599999999998</v>
      </c>
    </row>
    <row r="52457" spans="4:5" x14ac:dyDescent="0.25">
      <c r="D52457" s="31">
        <v>-130.83799999999999</v>
      </c>
      <c r="E52457" s="28">
        <v>846.226</v>
      </c>
    </row>
    <row r="52458" spans="4:5" x14ac:dyDescent="0.25">
      <c r="D52458" s="31">
        <v>-130.822</v>
      </c>
      <c r="E52458" s="28">
        <v>846.20699999999999</v>
      </c>
    </row>
    <row r="52459" spans="4:5" x14ac:dyDescent="0.25">
      <c r="D52459" s="31">
        <v>-130.80600000000001</v>
      </c>
      <c r="E52459" s="28">
        <v>846.18700000000001</v>
      </c>
    </row>
    <row r="52460" spans="4:5" x14ac:dyDescent="0.25">
      <c r="D52460" s="31">
        <v>-130.79</v>
      </c>
      <c r="E52460" s="28">
        <v>846.16700000000003</v>
      </c>
    </row>
    <row r="52461" spans="4:5" x14ac:dyDescent="0.25">
      <c r="D52461" s="31">
        <v>-130.774</v>
      </c>
      <c r="E52461" s="28">
        <v>846.14700000000005</v>
      </c>
    </row>
    <row r="52462" spans="4:5" x14ac:dyDescent="0.25">
      <c r="D52462" s="31">
        <v>-130.75800000000001</v>
      </c>
      <c r="E52462" s="28">
        <v>846.12699999999995</v>
      </c>
    </row>
    <row r="52463" spans="4:5" x14ac:dyDescent="0.25">
      <c r="D52463" s="31">
        <v>-130.74199999999999</v>
      </c>
      <c r="E52463" s="28">
        <v>846.10699999999997</v>
      </c>
    </row>
    <row r="52464" spans="4:5" x14ac:dyDescent="0.25">
      <c r="D52464" s="31">
        <v>-130.726</v>
      </c>
      <c r="E52464" s="28">
        <v>846.08699999999999</v>
      </c>
    </row>
    <row r="52465" spans="4:5" x14ac:dyDescent="0.25">
      <c r="D52465" s="31">
        <v>-130.71</v>
      </c>
      <c r="E52465" s="28">
        <v>846.06700000000001</v>
      </c>
    </row>
    <row r="52466" spans="4:5" x14ac:dyDescent="0.25">
      <c r="D52466" s="31">
        <v>-130.69399999999999</v>
      </c>
      <c r="E52466" s="28">
        <v>846.04700000000003</v>
      </c>
    </row>
    <row r="52467" spans="4:5" x14ac:dyDescent="0.25">
      <c r="D52467" s="31">
        <v>-130.678</v>
      </c>
      <c r="E52467" s="28">
        <v>846.02700000000004</v>
      </c>
    </row>
    <row r="52468" spans="4:5" x14ac:dyDescent="0.25">
      <c r="D52468" s="31">
        <v>-130.66200000000001</v>
      </c>
      <c r="E52468" s="28">
        <v>846.00699999999995</v>
      </c>
    </row>
    <row r="52469" spans="4:5" x14ac:dyDescent="0.25">
      <c r="D52469" s="31">
        <v>-130.64599999999999</v>
      </c>
      <c r="E52469" s="28">
        <v>845.98699999999997</v>
      </c>
    </row>
    <row r="52470" spans="4:5" x14ac:dyDescent="0.25">
      <c r="D52470" s="31">
        <v>-130.63</v>
      </c>
      <c r="E52470" s="28">
        <v>845.96600000000001</v>
      </c>
    </row>
    <row r="52471" spans="4:5" x14ac:dyDescent="0.25">
      <c r="D52471" s="31">
        <v>-130.614</v>
      </c>
      <c r="E52471" s="28">
        <v>845.94600000000003</v>
      </c>
    </row>
    <row r="52472" spans="4:5" x14ac:dyDescent="0.25">
      <c r="D52472" s="31">
        <v>-130.59800000000001</v>
      </c>
      <c r="E52472" s="28">
        <v>845.92600000000004</v>
      </c>
    </row>
    <row r="52473" spans="4:5" x14ac:dyDescent="0.25">
      <c r="D52473" s="31">
        <v>-130.58199999999999</v>
      </c>
      <c r="E52473" s="28">
        <v>845.90599999999995</v>
      </c>
    </row>
    <row r="52474" spans="4:5" x14ac:dyDescent="0.25">
      <c r="D52474" s="31">
        <v>-130.566</v>
      </c>
      <c r="E52474" s="28">
        <v>845.88599999999997</v>
      </c>
    </row>
    <row r="52475" spans="4:5" x14ac:dyDescent="0.25">
      <c r="D52475" s="31">
        <v>-130.55000000000001</v>
      </c>
      <c r="E52475" s="28">
        <v>845.86599999999999</v>
      </c>
    </row>
    <row r="52476" spans="4:5" x14ac:dyDescent="0.25">
      <c r="D52476" s="31">
        <v>-130.53399999999999</v>
      </c>
      <c r="E52476" s="28">
        <v>845.846</v>
      </c>
    </row>
    <row r="52477" spans="4:5" x14ac:dyDescent="0.25">
      <c r="D52477" s="31">
        <v>-130.518</v>
      </c>
      <c r="E52477" s="28">
        <v>845.82500000000005</v>
      </c>
    </row>
    <row r="52478" spans="4:5" x14ac:dyDescent="0.25">
      <c r="D52478" s="31">
        <v>-130.50200000000001</v>
      </c>
      <c r="E52478" s="28">
        <v>845.80499999999995</v>
      </c>
    </row>
    <row r="52479" spans="4:5" x14ac:dyDescent="0.25">
      <c r="D52479" s="31">
        <v>-130.48599999999999</v>
      </c>
      <c r="E52479" s="28">
        <v>845.78499999999997</v>
      </c>
    </row>
    <row r="52480" spans="4:5" x14ac:dyDescent="0.25">
      <c r="D52480" s="31">
        <v>-130.47</v>
      </c>
      <c r="E52480" s="28">
        <v>845.76400000000001</v>
      </c>
    </row>
    <row r="52481" spans="4:5" x14ac:dyDescent="0.25">
      <c r="D52481" s="31">
        <v>-130.45400000000001</v>
      </c>
      <c r="E52481" s="28">
        <v>845.74400000000003</v>
      </c>
    </row>
    <row r="52482" spans="4:5" x14ac:dyDescent="0.25">
      <c r="D52482" s="31">
        <v>-130.43799999999999</v>
      </c>
      <c r="E52482" s="28">
        <v>845.72400000000005</v>
      </c>
    </row>
    <row r="52483" spans="4:5" x14ac:dyDescent="0.25">
      <c r="D52483" s="31">
        <v>-130.422</v>
      </c>
      <c r="E52483" s="28">
        <v>845.70299999999997</v>
      </c>
    </row>
    <row r="52484" spans="4:5" x14ac:dyDescent="0.25">
      <c r="D52484" s="31">
        <v>-130.40600000000001</v>
      </c>
      <c r="E52484" s="28">
        <v>845.68299999999999</v>
      </c>
    </row>
    <row r="52485" spans="4:5" x14ac:dyDescent="0.25">
      <c r="D52485" s="31">
        <v>-130.38999999999999</v>
      </c>
      <c r="E52485" s="28">
        <v>845.66300000000001</v>
      </c>
    </row>
    <row r="52486" spans="4:5" x14ac:dyDescent="0.25">
      <c r="D52486" s="31">
        <v>-130.374</v>
      </c>
      <c r="E52486" s="28">
        <v>845.64200000000005</v>
      </c>
    </row>
    <row r="52487" spans="4:5" x14ac:dyDescent="0.25">
      <c r="D52487" s="31">
        <v>-130.358</v>
      </c>
      <c r="E52487" s="28">
        <v>845.62199999999996</v>
      </c>
    </row>
    <row r="52488" spans="4:5" x14ac:dyDescent="0.25">
      <c r="D52488" s="31">
        <v>-130.34200000000001</v>
      </c>
      <c r="E52488" s="28">
        <v>845.60199999999998</v>
      </c>
    </row>
    <row r="52489" spans="4:5" x14ac:dyDescent="0.25">
      <c r="D52489" s="31">
        <v>-130.32599999999999</v>
      </c>
      <c r="E52489" s="28">
        <v>845.58100000000002</v>
      </c>
    </row>
    <row r="52490" spans="4:5" x14ac:dyDescent="0.25">
      <c r="D52490" s="31">
        <v>-130.31</v>
      </c>
      <c r="E52490" s="28">
        <v>845.56100000000004</v>
      </c>
    </row>
    <row r="52491" spans="4:5" x14ac:dyDescent="0.25">
      <c r="D52491" s="31">
        <v>-130.29400000000001</v>
      </c>
      <c r="E52491" s="28">
        <v>845.54</v>
      </c>
    </row>
    <row r="52492" spans="4:5" x14ac:dyDescent="0.25">
      <c r="D52492" s="31">
        <v>-130.27799999999999</v>
      </c>
      <c r="E52492" s="28">
        <v>845.52</v>
      </c>
    </row>
    <row r="52493" spans="4:5" x14ac:dyDescent="0.25">
      <c r="D52493" s="31">
        <v>-130.262</v>
      </c>
      <c r="E52493" s="28">
        <v>845.49900000000002</v>
      </c>
    </row>
    <row r="52494" spans="4:5" x14ac:dyDescent="0.25">
      <c r="D52494" s="31">
        <v>-130.24600000000001</v>
      </c>
      <c r="E52494" s="28">
        <v>845.47900000000004</v>
      </c>
    </row>
    <row r="52495" spans="4:5" x14ac:dyDescent="0.25">
      <c r="D52495" s="31">
        <v>-130.22999999999999</v>
      </c>
      <c r="E52495" s="28">
        <v>845.45799999999997</v>
      </c>
    </row>
    <row r="52496" spans="4:5" x14ac:dyDescent="0.25">
      <c r="D52496" s="31">
        <v>-130.214</v>
      </c>
      <c r="E52496" s="28">
        <v>845.43700000000001</v>
      </c>
    </row>
    <row r="52497" spans="4:5" x14ac:dyDescent="0.25">
      <c r="D52497" s="31">
        <v>-130.19800000000001</v>
      </c>
      <c r="E52497" s="28">
        <v>845.41700000000003</v>
      </c>
    </row>
    <row r="52498" spans="4:5" x14ac:dyDescent="0.25">
      <c r="D52498" s="31">
        <v>-130.18199999999999</v>
      </c>
      <c r="E52498" s="28">
        <v>845.39599999999996</v>
      </c>
    </row>
    <row r="52499" spans="4:5" x14ac:dyDescent="0.25">
      <c r="D52499" s="31">
        <v>-130.166</v>
      </c>
      <c r="E52499" s="28">
        <v>845.37599999999998</v>
      </c>
    </row>
    <row r="52500" spans="4:5" x14ac:dyDescent="0.25">
      <c r="D52500" s="31">
        <v>-130.15</v>
      </c>
      <c r="E52500" s="28">
        <v>845.35500000000002</v>
      </c>
    </row>
    <row r="52501" spans="4:5" x14ac:dyDescent="0.25">
      <c r="D52501" s="31">
        <v>-130.13399999999999</v>
      </c>
      <c r="E52501" s="28">
        <v>845.33399999999995</v>
      </c>
    </row>
    <row r="52502" spans="4:5" x14ac:dyDescent="0.25">
      <c r="D52502" s="31">
        <v>-130.11799999999999</v>
      </c>
      <c r="E52502" s="28">
        <v>845.31399999999996</v>
      </c>
    </row>
    <row r="52503" spans="4:5" x14ac:dyDescent="0.25">
      <c r="D52503" s="31">
        <v>-130.102</v>
      </c>
      <c r="E52503" s="28">
        <v>845.29300000000001</v>
      </c>
    </row>
    <row r="52504" spans="4:5" x14ac:dyDescent="0.25">
      <c r="D52504" s="31">
        <v>-130.08600000000001</v>
      </c>
      <c r="E52504" s="28">
        <v>845.27200000000005</v>
      </c>
    </row>
    <row r="52505" spans="4:5" x14ac:dyDescent="0.25">
      <c r="D52505" s="31">
        <v>-130.07</v>
      </c>
      <c r="E52505" s="28">
        <v>845.25099999999998</v>
      </c>
    </row>
    <row r="52506" spans="4:5" x14ac:dyDescent="0.25">
      <c r="D52506" s="31">
        <v>-130.054</v>
      </c>
      <c r="E52506" s="28">
        <v>845.23099999999999</v>
      </c>
    </row>
    <row r="52507" spans="4:5" x14ac:dyDescent="0.25">
      <c r="D52507" s="31">
        <v>-130.03800000000001</v>
      </c>
      <c r="E52507" s="28">
        <v>845.21</v>
      </c>
    </row>
    <row r="52508" spans="4:5" x14ac:dyDescent="0.25">
      <c r="D52508" s="31">
        <v>-130.02199999999999</v>
      </c>
      <c r="E52508" s="28">
        <v>845.18899999999996</v>
      </c>
    </row>
    <row r="52509" spans="4:5" x14ac:dyDescent="0.25">
      <c r="D52509" s="31">
        <v>-130.006</v>
      </c>
      <c r="E52509" s="28">
        <v>845.16800000000001</v>
      </c>
    </row>
    <row r="52510" spans="4:5" x14ac:dyDescent="0.25">
      <c r="D52510" s="31">
        <v>-129.99</v>
      </c>
      <c r="E52510" s="28">
        <v>845.14700000000005</v>
      </c>
    </row>
    <row r="52511" spans="4:5" x14ac:dyDescent="0.25">
      <c r="D52511" s="31">
        <v>-129.97399999999999</v>
      </c>
      <c r="E52511" s="28">
        <v>845.12699999999995</v>
      </c>
    </row>
    <row r="52512" spans="4:5" x14ac:dyDescent="0.25">
      <c r="D52512" s="31">
        <v>-129.958</v>
      </c>
      <c r="E52512" s="28">
        <v>845.10599999999999</v>
      </c>
    </row>
    <row r="52513" spans="4:5" x14ac:dyDescent="0.25">
      <c r="D52513" s="31">
        <v>-129.94200000000001</v>
      </c>
      <c r="E52513" s="28">
        <v>845.08500000000004</v>
      </c>
    </row>
    <row r="52514" spans="4:5" x14ac:dyDescent="0.25">
      <c r="D52514" s="31">
        <v>-129.92599999999999</v>
      </c>
      <c r="E52514" s="28">
        <v>845.06399999999996</v>
      </c>
    </row>
    <row r="52515" spans="4:5" x14ac:dyDescent="0.25">
      <c r="D52515" s="31">
        <v>-129.91</v>
      </c>
      <c r="E52515" s="28">
        <v>845.04300000000001</v>
      </c>
    </row>
    <row r="52516" spans="4:5" x14ac:dyDescent="0.25">
      <c r="D52516" s="31">
        <v>-129.89400000000001</v>
      </c>
      <c r="E52516" s="28">
        <v>845.02200000000005</v>
      </c>
    </row>
    <row r="52517" spans="4:5" x14ac:dyDescent="0.25">
      <c r="D52517" s="31">
        <v>-129.87799999999999</v>
      </c>
      <c r="E52517" s="28">
        <v>845.00099999999998</v>
      </c>
    </row>
    <row r="52518" spans="4:5" x14ac:dyDescent="0.25">
      <c r="D52518" s="31">
        <v>-129.86199999999999</v>
      </c>
      <c r="E52518" s="28">
        <v>844.98</v>
      </c>
    </row>
    <row r="52519" spans="4:5" x14ac:dyDescent="0.25">
      <c r="D52519" s="31">
        <v>-129.846</v>
      </c>
      <c r="E52519" s="28">
        <v>844.95899999999995</v>
      </c>
    </row>
    <row r="52520" spans="4:5" x14ac:dyDescent="0.25">
      <c r="D52520" s="31">
        <v>-129.83000000000001</v>
      </c>
      <c r="E52520" s="28">
        <v>844.93799999999999</v>
      </c>
    </row>
    <row r="52521" spans="4:5" x14ac:dyDescent="0.25">
      <c r="D52521" s="31">
        <v>-129.81399999999999</v>
      </c>
      <c r="E52521" s="28">
        <v>844.91700000000003</v>
      </c>
    </row>
    <row r="52522" spans="4:5" x14ac:dyDescent="0.25">
      <c r="D52522" s="31">
        <v>-129.798</v>
      </c>
      <c r="E52522" s="28">
        <v>844.89599999999996</v>
      </c>
    </row>
    <row r="52523" spans="4:5" x14ac:dyDescent="0.25">
      <c r="D52523" s="31">
        <v>-129.78200000000001</v>
      </c>
      <c r="E52523" s="28">
        <v>844.875</v>
      </c>
    </row>
    <row r="52524" spans="4:5" x14ac:dyDescent="0.25">
      <c r="D52524" s="31">
        <v>-129.76599999999999</v>
      </c>
      <c r="E52524" s="28">
        <v>844.85400000000004</v>
      </c>
    </row>
    <row r="52525" spans="4:5" x14ac:dyDescent="0.25">
      <c r="D52525" s="31">
        <v>-129.75</v>
      </c>
      <c r="E52525" s="28">
        <v>844.83299999999997</v>
      </c>
    </row>
    <row r="52526" spans="4:5" x14ac:dyDescent="0.25">
      <c r="D52526" s="31">
        <v>-129.73400000000001</v>
      </c>
      <c r="E52526" s="28">
        <v>844.81200000000001</v>
      </c>
    </row>
    <row r="52527" spans="4:5" x14ac:dyDescent="0.25">
      <c r="D52527" s="31">
        <v>-129.71799999999999</v>
      </c>
      <c r="E52527" s="28">
        <v>844.79100000000005</v>
      </c>
    </row>
    <row r="52528" spans="4:5" x14ac:dyDescent="0.25">
      <c r="D52528" s="31">
        <v>-129.702</v>
      </c>
      <c r="E52528" s="28">
        <v>844.76900000000001</v>
      </c>
    </row>
    <row r="52529" spans="4:5" x14ac:dyDescent="0.25">
      <c r="D52529" s="31">
        <v>-129.68600000000001</v>
      </c>
      <c r="E52529" s="28">
        <v>844.74800000000005</v>
      </c>
    </row>
    <row r="52530" spans="4:5" x14ac:dyDescent="0.25">
      <c r="D52530" s="31">
        <v>-129.66999999999999</v>
      </c>
      <c r="E52530" s="28">
        <v>844.72699999999998</v>
      </c>
    </row>
    <row r="52531" spans="4:5" x14ac:dyDescent="0.25">
      <c r="D52531" s="31">
        <v>-129.654</v>
      </c>
      <c r="E52531" s="28">
        <v>844.70600000000002</v>
      </c>
    </row>
    <row r="52532" spans="4:5" x14ac:dyDescent="0.25">
      <c r="D52532" s="31">
        <v>-129.63800000000001</v>
      </c>
      <c r="E52532" s="28">
        <v>844.68499999999995</v>
      </c>
    </row>
    <row r="52533" spans="4:5" x14ac:dyDescent="0.25">
      <c r="D52533" s="31">
        <v>-129.62200000000001</v>
      </c>
      <c r="E52533" s="28">
        <v>844.66300000000001</v>
      </c>
    </row>
    <row r="52534" spans="4:5" x14ac:dyDescent="0.25">
      <c r="D52534" s="31">
        <v>-129.60599999999999</v>
      </c>
      <c r="E52534" s="28">
        <v>844.64200000000005</v>
      </c>
    </row>
    <row r="52535" spans="4:5" x14ac:dyDescent="0.25">
      <c r="D52535" s="31">
        <v>-129.59</v>
      </c>
      <c r="E52535" s="28">
        <v>844.62099999999998</v>
      </c>
    </row>
    <row r="52536" spans="4:5" x14ac:dyDescent="0.25">
      <c r="D52536" s="31">
        <v>-129.57400000000001</v>
      </c>
      <c r="E52536" s="28">
        <v>844.6</v>
      </c>
    </row>
    <row r="52537" spans="4:5" x14ac:dyDescent="0.25">
      <c r="D52537" s="31">
        <v>-129.55799999999999</v>
      </c>
      <c r="E52537" s="28">
        <v>844.57799999999997</v>
      </c>
    </row>
    <row r="52538" spans="4:5" x14ac:dyDescent="0.25">
      <c r="D52538" s="31">
        <v>-129.542</v>
      </c>
      <c r="E52538" s="28">
        <v>844.55700000000002</v>
      </c>
    </row>
    <row r="52539" spans="4:5" x14ac:dyDescent="0.25">
      <c r="D52539" s="31">
        <v>-129.52600000000001</v>
      </c>
      <c r="E52539" s="28">
        <v>844.53599999999994</v>
      </c>
    </row>
    <row r="52540" spans="4:5" x14ac:dyDescent="0.25">
      <c r="D52540" s="31">
        <v>-129.51</v>
      </c>
      <c r="E52540" s="28">
        <v>844.51400000000001</v>
      </c>
    </row>
    <row r="52541" spans="4:5" x14ac:dyDescent="0.25">
      <c r="D52541" s="31">
        <v>-129.494</v>
      </c>
      <c r="E52541" s="28">
        <v>844.49300000000005</v>
      </c>
    </row>
    <row r="52542" spans="4:5" x14ac:dyDescent="0.25">
      <c r="D52542" s="31">
        <v>-129.47800000000001</v>
      </c>
      <c r="E52542" s="28">
        <v>844.471</v>
      </c>
    </row>
    <row r="52543" spans="4:5" x14ac:dyDescent="0.25">
      <c r="D52543" s="31">
        <v>-129.46199999999999</v>
      </c>
      <c r="E52543" s="28">
        <v>844.45</v>
      </c>
    </row>
    <row r="52544" spans="4:5" x14ac:dyDescent="0.25">
      <c r="D52544" s="31">
        <v>-129.446</v>
      </c>
      <c r="E52544" s="28">
        <v>844.42899999999997</v>
      </c>
    </row>
    <row r="52545" spans="4:5" x14ac:dyDescent="0.25">
      <c r="D52545" s="31">
        <v>-129.43</v>
      </c>
      <c r="E52545" s="28">
        <v>844.40700000000004</v>
      </c>
    </row>
    <row r="52546" spans="4:5" x14ac:dyDescent="0.25">
      <c r="D52546" s="31">
        <v>-129.41399999999999</v>
      </c>
      <c r="E52546" s="28">
        <v>844.38599999999997</v>
      </c>
    </row>
    <row r="52547" spans="4:5" x14ac:dyDescent="0.25">
      <c r="D52547" s="31">
        <v>-129.398</v>
      </c>
      <c r="E52547" s="28">
        <v>844.36400000000003</v>
      </c>
    </row>
    <row r="52548" spans="4:5" x14ac:dyDescent="0.25">
      <c r="D52548" s="31">
        <v>-129.38200000000001</v>
      </c>
      <c r="E52548" s="28">
        <v>844.34299999999996</v>
      </c>
    </row>
    <row r="52549" spans="4:5" x14ac:dyDescent="0.25">
      <c r="D52549" s="31">
        <v>-129.36600000000001</v>
      </c>
      <c r="E52549" s="28">
        <v>844.32100000000003</v>
      </c>
    </row>
    <row r="52550" spans="4:5" x14ac:dyDescent="0.25">
      <c r="D52550" s="31">
        <v>-129.35</v>
      </c>
      <c r="E52550" s="28">
        <v>844.3</v>
      </c>
    </row>
    <row r="52551" spans="4:5" x14ac:dyDescent="0.25">
      <c r="D52551" s="31">
        <v>-129.334</v>
      </c>
      <c r="E52551" s="28">
        <v>844.27800000000002</v>
      </c>
    </row>
    <row r="52552" spans="4:5" x14ac:dyDescent="0.25">
      <c r="D52552" s="31">
        <v>-129.31800000000001</v>
      </c>
      <c r="E52552" s="28">
        <v>844.25599999999997</v>
      </c>
    </row>
    <row r="52553" spans="4:5" x14ac:dyDescent="0.25">
      <c r="D52553" s="31">
        <v>-129.30199999999999</v>
      </c>
      <c r="E52553" s="28">
        <v>844.23500000000001</v>
      </c>
    </row>
    <row r="52554" spans="4:5" x14ac:dyDescent="0.25">
      <c r="D52554" s="31">
        <v>-129.286</v>
      </c>
      <c r="E52554" s="28">
        <v>844.21299999999997</v>
      </c>
    </row>
    <row r="52555" spans="4:5" x14ac:dyDescent="0.25">
      <c r="D52555" s="31">
        <v>-129.27000000000001</v>
      </c>
      <c r="E52555" s="28">
        <v>844.19200000000001</v>
      </c>
    </row>
    <row r="52556" spans="4:5" x14ac:dyDescent="0.25">
      <c r="D52556" s="31">
        <v>-129.25399999999999</v>
      </c>
      <c r="E52556" s="28">
        <v>844.17</v>
      </c>
    </row>
    <row r="52557" spans="4:5" x14ac:dyDescent="0.25">
      <c r="D52557" s="31">
        <v>-129.238</v>
      </c>
      <c r="E52557" s="28">
        <v>844.14800000000002</v>
      </c>
    </row>
    <row r="52558" spans="4:5" x14ac:dyDescent="0.25">
      <c r="D52558" s="31">
        <v>-129.22200000000001</v>
      </c>
      <c r="E52558" s="28">
        <v>844.12699999999995</v>
      </c>
    </row>
    <row r="52559" spans="4:5" x14ac:dyDescent="0.25">
      <c r="D52559" s="31">
        <v>-129.20599999999999</v>
      </c>
      <c r="E52559" s="28">
        <v>844.10500000000002</v>
      </c>
    </row>
    <row r="52560" spans="4:5" x14ac:dyDescent="0.25">
      <c r="D52560" s="31">
        <v>-129.19</v>
      </c>
      <c r="E52560" s="28">
        <v>844.08299999999997</v>
      </c>
    </row>
    <row r="52561" spans="4:5" x14ac:dyDescent="0.25">
      <c r="D52561" s="31">
        <v>-129.17400000000001</v>
      </c>
      <c r="E52561" s="28">
        <v>844.06100000000004</v>
      </c>
    </row>
    <row r="52562" spans="4:5" x14ac:dyDescent="0.25">
      <c r="D52562" s="31">
        <v>-129.15799999999999</v>
      </c>
      <c r="E52562" s="28">
        <v>844.04</v>
      </c>
    </row>
    <row r="52563" spans="4:5" x14ac:dyDescent="0.25">
      <c r="D52563" s="31">
        <v>-129.142</v>
      </c>
      <c r="E52563" s="28">
        <v>844.01800000000003</v>
      </c>
    </row>
    <row r="52564" spans="4:5" x14ac:dyDescent="0.25">
      <c r="D52564" s="31">
        <v>-129.126</v>
      </c>
      <c r="E52564" s="28">
        <v>843.99599999999998</v>
      </c>
    </row>
    <row r="52565" spans="4:5" x14ac:dyDescent="0.25">
      <c r="D52565" s="31">
        <v>-129.11000000000001</v>
      </c>
      <c r="E52565" s="28">
        <v>843.97400000000005</v>
      </c>
    </row>
    <row r="52566" spans="4:5" x14ac:dyDescent="0.25">
      <c r="D52566" s="31">
        <v>-129.09399999999999</v>
      </c>
      <c r="E52566" s="28">
        <v>843.952</v>
      </c>
    </row>
    <row r="52567" spans="4:5" x14ac:dyDescent="0.25">
      <c r="D52567" s="31">
        <v>-129.078</v>
      </c>
      <c r="E52567" s="28">
        <v>843.93</v>
      </c>
    </row>
    <row r="52568" spans="4:5" x14ac:dyDescent="0.25">
      <c r="D52568" s="31">
        <v>-129.06200000000001</v>
      </c>
      <c r="E52568" s="28">
        <v>843.90899999999999</v>
      </c>
    </row>
    <row r="52569" spans="4:5" x14ac:dyDescent="0.25">
      <c r="D52569" s="31">
        <v>-129.047</v>
      </c>
      <c r="E52569" s="28">
        <v>843.88699999999994</v>
      </c>
    </row>
    <row r="52570" spans="4:5" x14ac:dyDescent="0.25">
      <c r="D52570" s="31">
        <v>-129.03100000000001</v>
      </c>
      <c r="E52570" s="28">
        <v>843.86500000000001</v>
      </c>
    </row>
    <row r="52571" spans="4:5" x14ac:dyDescent="0.25">
      <c r="D52571" s="31">
        <v>-129.01499999999999</v>
      </c>
      <c r="E52571" s="28">
        <v>843.84299999999996</v>
      </c>
    </row>
    <row r="52572" spans="4:5" x14ac:dyDescent="0.25">
      <c r="D52572" s="31">
        <v>-128.999</v>
      </c>
      <c r="E52572" s="28">
        <v>843.82100000000003</v>
      </c>
    </row>
    <row r="52573" spans="4:5" x14ac:dyDescent="0.25">
      <c r="D52573" s="31">
        <v>-128.983</v>
      </c>
      <c r="E52573" s="28">
        <v>843.79899999999998</v>
      </c>
    </row>
    <row r="52574" spans="4:5" x14ac:dyDescent="0.25">
      <c r="D52574" s="31">
        <v>-128.96700000000001</v>
      </c>
      <c r="E52574" s="28">
        <v>843.77700000000004</v>
      </c>
    </row>
    <row r="52575" spans="4:5" x14ac:dyDescent="0.25">
      <c r="D52575" s="31">
        <v>-128.95099999999999</v>
      </c>
      <c r="E52575" s="28">
        <v>843.755</v>
      </c>
    </row>
    <row r="52576" spans="4:5" x14ac:dyDescent="0.25">
      <c r="D52576" s="31">
        <v>-128.935</v>
      </c>
      <c r="E52576" s="28">
        <v>843.73299999999995</v>
      </c>
    </row>
    <row r="52577" spans="4:5" x14ac:dyDescent="0.25">
      <c r="D52577" s="31">
        <v>-128.91900000000001</v>
      </c>
      <c r="E52577" s="28">
        <v>843.71100000000001</v>
      </c>
    </row>
    <row r="52578" spans="4:5" x14ac:dyDescent="0.25">
      <c r="D52578" s="31">
        <v>-128.90299999999999</v>
      </c>
      <c r="E52578" s="28">
        <v>843.68899999999996</v>
      </c>
    </row>
    <row r="52579" spans="4:5" x14ac:dyDescent="0.25">
      <c r="D52579" s="31">
        <v>-128.887</v>
      </c>
      <c r="E52579" s="28">
        <v>843.66700000000003</v>
      </c>
    </row>
    <row r="52580" spans="4:5" x14ac:dyDescent="0.25">
      <c r="D52580" s="31">
        <v>-128.87100000000001</v>
      </c>
      <c r="E52580" s="28">
        <v>843.64499999999998</v>
      </c>
    </row>
    <row r="52581" spans="4:5" x14ac:dyDescent="0.25">
      <c r="D52581" s="31">
        <v>-128.85499999999999</v>
      </c>
      <c r="E52581" s="28">
        <v>843.62300000000005</v>
      </c>
    </row>
    <row r="52582" spans="4:5" x14ac:dyDescent="0.25">
      <c r="D52582" s="31">
        <v>-128.839</v>
      </c>
      <c r="E52582" s="28">
        <v>843.601</v>
      </c>
    </row>
    <row r="52583" spans="4:5" x14ac:dyDescent="0.25">
      <c r="D52583" s="31">
        <v>-128.82300000000001</v>
      </c>
      <c r="E52583" s="28">
        <v>843.57799999999997</v>
      </c>
    </row>
    <row r="52584" spans="4:5" x14ac:dyDescent="0.25">
      <c r="D52584" s="31">
        <v>-128.80699999999999</v>
      </c>
      <c r="E52584" s="28">
        <v>843.55600000000004</v>
      </c>
    </row>
    <row r="52585" spans="4:5" x14ac:dyDescent="0.25">
      <c r="D52585" s="31">
        <v>-128.791</v>
      </c>
      <c r="E52585" s="28">
        <v>843.53399999999999</v>
      </c>
    </row>
    <row r="52586" spans="4:5" x14ac:dyDescent="0.25">
      <c r="D52586" s="31">
        <v>-128.77500000000001</v>
      </c>
      <c r="E52586" s="28">
        <v>843.51199999999994</v>
      </c>
    </row>
    <row r="52587" spans="4:5" x14ac:dyDescent="0.25">
      <c r="D52587" s="31">
        <v>-128.75899999999999</v>
      </c>
      <c r="E52587" s="28">
        <v>843.49</v>
      </c>
    </row>
    <row r="52588" spans="4:5" x14ac:dyDescent="0.25">
      <c r="D52588" s="31">
        <v>-128.74299999999999</v>
      </c>
      <c r="E52588" s="28">
        <v>843.46699999999998</v>
      </c>
    </row>
    <row r="52589" spans="4:5" x14ac:dyDescent="0.25">
      <c r="D52589" s="31">
        <v>-128.727</v>
      </c>
      <c r="E52589" s="28">
        <v>843.44500000000005</v>
      </c>
    </row>
    <row r="52590" spans="4:5" x14ac:dyDescent="0.25">
      <c r="D52590" s="31">
        <v>-128.71100000000001</v>
      </c>
      <c r="E52590" s="28">
        <v>843.423</v>
      </c>
    </row>
    <row r="52591" spans="4:5" x14ac:dyDescent="0.25">
      <c r="D52591" s="31">
        <v>-128.69499999999999</v>
      </c>
      <c r="E52591" s="28">
        <v>843.40099999999995</v>
      </c>
    </row>
    <row r="52592" spans="4:5" x14ac:dyDescent="0.25">
      <c r="D52592" s="31">
        <v>-128.679</v>
      </c>
      <c r="E52592" s="28">
        <v>843.37800000000004</v>
      </c>
    </row>
    <row r="52593" spans="4:5" x14ac:dyDescent="0.25">
      <c r="D52593" s="31">
        <v>-128.66300000000001</v>
      </c>
      <c r="E52593" s="28">
        <v>843.35599999999999</v>
      </c>
    </row>
    <row r="52594" spans="4:5" x14ac:dyDescent="0.25">
      <c r="D52594" s="31">
        <v>-128.64699999999999</v>
      </c>
      <c r="E52594" s="28">
        <v>843.33399999999995</v>
      </c>
    </row>
    <row r="52595" spans="4:5" x14ac:dyDescent="0.25">
      <c r="D52595" s="31">
        <v>-128.631</v>
      </c>
      <c r="E52595" s="28">
        <v>843.31100000000004</v>
      </c>
    </row>
    <row r="52596" spans="4:5" x14ac:dyDescent="0.25">
      <c r="D52596" s="31">
        <v>-128.61500000000001</v>
      </c>
      <c r="E52596" s="28">
        <v>843.28899999999999</v>
      </c>
    </row>
    <row r="52597" spans="4:5" x14ac:dyDescent="0.25">
      <c r="D52597" s="31">
        <v>-128.59899999999999</v>
      </c>
      <c r="E52597" s="28">
        <v>843.26700000000005</v>
      </c>
    </row>
    <row r="52598" spans="4:5" x14ac:dyDescent="0.25">
      <c r="D52598" s="31">
        <v>-128.583</v>
      </c>
      <c r="E52598" s="28">
        <v>843.24400000000003</v>
      </c>
    </row>
    <row r="52599" spans="4:5" x14ac:dyDescent="0.25">
      <c r="D52599" s="31">
        <v>-128.56700000000001</v>
      </c>
      <c r="E52599" s="28">
        <v>843.22199999999998</v>
      </c>
    </row>
    <row r="52600" spans="4:5" x14ac:dyDescent="0.25">
      <c r="D52600" s="31">
        <v>-128.55099999999999</v>
      </c>
      <c r="E52600" s="28">
        <v>843.19899999999996</v>
      </c>
    </row>
    <row r="52601" spans="4:5" x14ac:dyDescent="0.25">
      <c r="D52601" s="31">
        <v>-128.535</v>
      </c>
      <c r="E52601" s="28">
        <v>843.17700000000002</v>
      </c>
    </row>
    <row r="52602" spans="4:5" x14ac:dyDescent="0.25">
      <c r="D52602" s="31">
        <v>-128.51900000000001</v>
      </c>
      <c r="E52602" s="28">
        <v>843.154</v>
      </c>
    </row>
    <row r="52603" spans="4:5" x14ac:dyDescent="0.25">
      <c r="D52603" s="31">
        <v>-128.50299999999999</v>
      </c>
      <c r="E52603" s="28">
        <v>843.13199999999995</v>
      </c>
    </row>
    <row r="52604" spans="4:5" x14ac:dyDescent="0.25">
      <c r="D52604" s="31">
        <v>-128.48699999999999</v>
      </c>
      <c r="E52604" s="28">
        <v>843.10900000000004</v>
      </c>
    </row>
    <row r="52605" spans="4:5" x14ac:dyDescent="0.25">
      <c r="D52605" s="31">
        <v>-128.471</v>
      </c>
      <c r="E52605" s="28">
        <v>843.08699999999999</v>
      </c>
    </row>
    <row r="52606" spans="4:5" x14ac:dyDescent="0.25">
      <c r="D52606" s="31">
        <v>-128.45500000000001</v>
      </c>
      <c r="E52606" s="28">
        <v>843.06399999999996</v>
      </c>
    </row>
    <row r="52607" spans="4:5" x14ac:dyDescent="0.25">
      <c r="D52607" s="31">
        <v>-128.43899999999999</v>
      </c>
      <c r="E52607" s="28">
        <v>843.04200000000003</v>
      </c>
    </row>
    <row r="52608" spans="4:5" x14ac:dyDescent="0.25">
      <c r="D52608" s="31">
        <v>-128.423</v>
      </c>
      <c r="E52608" s="28">
        <v>843.01900000000001</v>
      </c>
    </row>
    <row r="52609" spans="4:5" x14ac:dyDescent="0.25">
      <c r="D52609" s="31">
        <v>-128.40700000000001</v>
      </c>
      <c r="E52609" s="28">
        <v>842.99599999999998</v>
      </c>
    </row>
    <row r="52610" spans="4:5" x14ac:dyDescent="0.25">
      <c r="D52610" s="31">
        <v>-128.39099999999999</v>
      </c>
      <c r="E52610" s="28">
        <v>842.97400000000005</v>
      </c>
    </row>
    <row r="52611" spans="4:5" x14ac:dyDescent="0.25">
      <c r="D52611" s="31">
        <v>-128.375</v>
      </c>
      <c r="E52611" s="28">
        <v>842.95100000000002</v>
      </c>
    </row>
    <row r="52612" spans="4:5" x14ac:dyDescent="0.25">
      <c r="D52612" s="31">
        <v>-128.35900000000001</v>
      </c>
      <c r="E52612" s="28">
        <v>842.92899999999997</v>
      </c>
    </row>
    <row r="52613" spans="4:5" x14ac:dyDescent="0.25">
      <c r="D52613" s="31">
        <v>-128.34299999999999</v>
      </c>
      <c r="E52613" s="28">
        <v>842.90599999999995</v>
      </c>
    </row>
    <row r="52614" spans="4:5" x14ac:dyDescent="0.25">
      <c r="D52614" s="31">
        <v>-128.327</v>
      </c>
      <c r="E52614" s="28">
        <v>842.88300000000004</v>
      </c>
    </row>
    <row r="52615" spans="4:5" x14ac:dyDescent="0.25">
      <c r="D52615" s="31">
        <v>-128.31100000000001</v>
      </c>
      <c r="E52615" s="28">
        <v>842.86</v>
      </c>
    </row>
    <row r="52616" spans="4:5" x14ac:dyDescent="0.25">
      <c r="D52616" s="31">
        <v>-128.29499999999999</v>
      </c>
      <c r="E52616" s="28">
        <v>842.83799999999997</v>
      </c>
    </row>
    <row r="52617" spans="4:5" x14ac:dyDescent="0.25">
      <c r="D52617" s="31">
        <v>-128.279</v>
      </c>
      <c r="E52617" s="28">
        <v>842.81500000000005</v>
      </c>
    </row>
    <row r="52618" spans="4:5" x14ac:dyDescent="0.25">
      <c r="D52618" s="31">
        <v>-128.26300000000001</v>
      </c>
      <c r="E52618" s="28">
        <v>842.79200000000003</v>
      </c>
    </row>
    <row r="52619" spans="4:5" x14ac:dyDescent="0.25">
      <c r="D52619" s="31">
        <v>-128.24700000000001</v>
      </c>
      <c r="E52619" s="28">
        <v>842.76900000000001</v>
      </c>
    </row>
    <row r="52620" spans="4:5" x14ac:dyDescent="0.25">
      <c r="D52620" s="31">
        <v>-128.23099999999999</v>
      </c>
      <c r="E52620" s="28">
        <v>842.74699999999996</v>
      </c>
    </row>
    <row r="52621" spans="4:5" x14ac:dyDescent="0.25">
      <c r="D52621" s="31">
        <v>-128.215</v>
      </c>
      <c r="E52621" s="28">
        <v>842.72400000000005</v>
      </c>
    </row>
    <row r="52622" spans="4:5" x14ac:dyDescent="0.25">
      <c r="D52622" s="31">
        <v>-128.19900000000001</v>
      </c>
      <c r="E52622" s="28">
        <v>842.70100000000002</v>
      </c>
    </row>
    <row r="52623" spans="4:5" x14ac:dyDescent="0.25">
      <c r="D52623" s="31">
        <v>-128.18299999999999</v>
      </c>
      <c r="E52623" s="28">
        <v>842.678</v>
      </c>
    </row>
    <row r="52624" spans="4:5" x14ac:dyDescent="0.25">
      <c r="D52624" s="31">
        <v>-128.167</v>
      </c>
      <c r="E52624" s="28">
        <v>842.65499999999997</v>
      </c>
    </row>
    <row r="52625" spans="4:5" x14ac:dyDescent="0.25">
      <c r="D52625" s="31">
        <v>-128.15100000000001</v>
      </c>
      <c r="E52625" s="28">
        <v>842.63199999999995</v>
      </c>
    </row>
    <row r="52626" spans="4:5" x14ac:dyDescent="0.25">
      <c r="D52626" s="31">
        <v>-128.13499999999999</v>
      </c>
      <c r="E52626" s="28">
        <v>842.60900000000004</v>
      </c>
    </row>
    <row r="52627" spans="4:5" x14ac:dyDescent="0.25">
      <c r="D52627" s="31">
        <v>-128.119</v>
      </c>
      <c r="E52627" s="28">
        <v>842.58699999999999</v>
      </c>
    </row>
    <row r="52628" spans="4:5" x14ac:dyDescent="0.25">
      <c r="D52628" s="31">
        <v>-128.10300000000001</v>
      </c>
      <c r="E52628" s="28">
        <v>842.56399999999996</v>
      </c>
    </row>
    <row r="52629" spans="4:5" x14ac:dyDescent="0.25">
      <c r="D52629" s="31">
        <v>-128.08699999999999</v>
      </c>
      <c r="E52629" s="28">
        <v>842.54100000000005</v>
      </c>
    </row>
    <row r="52630" spans="4:5" x14ac:dyDescent="0.25">
      <c r="D52630" s="31">
        <v>-128.071</v>
      </c>
      <c r="E52630" s="28">
        <v>842.51800000000003</v>
      </c>
    </row>
    <row r="52631" spans="4:5" x14ac:dyDescent="0.25">
      <c r="D52631" s="31">
        <v>-128.05500000000001</v>
      </c>
      <c r="E52631" s="28">
        <v>842.495</v>
      </c>
    </row>
    <row r="52632" spans="4:5" x14ac:dyDescent="0.25">
      <c r="D52632" s="31">
        <v>-128.03899999999999</v>
      </c>
      <c r="E52632" s="28">
        <v>842.47199999999998</v>
      </c>
    </row>
    <row r="52633" spans="4:5" x14ac:dyDescent="0.25">
      <c r="D52633" s="31">
        <v>-128.023</v>
      </c>
      <c r="E52633" s="28">
        <v>842.44899999999996</v>
      </c>
    </row>
    <row r="52634" spans="4:5" x14ac:dyDescent="0.25">
      <c r="D52634" s="31">
        <v>-128.00700000000001</v>
      </c>
      <c r="E52634" s="28">
        <v>842.42600000000004</v>
      </c>
    </row>
    <row r="52635" spans="4:5" x14ac:dyDescent="0.25">
      <c r="D52635" s="31">
        <v>-127.991</v>
      </c>
      <c r="E52635" s="28">
        <v>842.40200000000004</v>
      </c>
    </row>
    <row r="52636" spans="4:5" x14ac:dyDescent="0.25">
      <c r="D52636" s="31">
        <v>-127.97499999999999</v>
      </c>
      <c r="E52636" s="28">
        <v>842.37900000000002</v>
      </c>
    </row>
    <row r="52637" spans="4:5" x14ac:dyDescent="0.25">
      <c r="D52637" s="31">
        <v>-127.959</v>
      </c>
      <c r="E52637" s="28">
        <v>842.35599999999999</v>
      </c>
    </row>
    <row r="52638" spans="4:5" x14ac:dyDescent="0.25">
      <c r="D52638" s="31">
        <v>-127.943</v>
      </c>
      <c r="E52638" s="28">
        <v>842.33299999999997</v>
      </c>
    </row>
    <row r="52639" spans="4:5" x14ac:dyDescent="0.25">
      <c r="D52639" s="31">
        <v>-127.92700000000001</v>
      </c>
      <c r="E52639" s="28">
        <v>842.31</v>
      </c>
    </row>
    <row r="52640" spans="4:5" x14ac:dyDescent="0.25">
      <c r="D52640" s="31">
        <v>-127.911</v>
      </c>
      <c r="E52640" s="28">
        <v>842.28700000000003</v>
      </c>
    </row>
    <row r="52641" spans="4:5" x14ac:dyDescent="0.25">
      <c r="D52641" s="31">
        <v>-127.895</v>
      </c>
      <c r="E52641" s="28">
        <v>842.26400000000001</v>
      </c>
    </row>
    <row r="52642" spans="4:5" x14ac:dyDescent="0.25">
      <c r="D52642" s="31">
        <v>-127.879</v>
      </c>
      <c r="E52642" s="28">
        <v>842.24</v>
      </c>
    </row>
    <row r="52643" spans="4:5" x14ac:dyDescent="0.25">
      <c r="D52643" s="31">
        <v>-127.863</v>
      </c>
      <c r="E52643" s="28">
        <v>842.21699999999998</v>
      </c>
    </row>
    <row r="52644" spans="4:5" x14ac:dyDescent="0.25">
      <c r="D52644" s="31">
        <v>-127.84699999999999</v>
      </c>
      <c r="E52644" s="28">
        <v>842.19399999999996</v>
      </c>
    </row>
    <row r="52645" spans="4:5" x14ac:dyDescent="0.25">
      <c r="D52645" s="31">
        <v>-127.831</v>
      </c>
      <c r="E52645" s="28">
        <v>842.17100000000005</v>
      </c>
    </row>
    <row r="52646" spans="4:5" x14ac:dyDescent="0.25">
      <c r="D52646" s="31">
        <v>-127.815</v>
      </c>
      <c r="E52646" s="28">
        <v>842.14700000000005</v>
      </c>
    </row>
    <row r="52647" spans="4:5" x14ac:dyDescent="0.25">
      <c r="D52647" s="31">
        <v>-127.79900000000001</v>
      </c>
      <c r="E52647" s="28">
        <v>842.12400000000002</v>
      </c>
    </row>
    <row r="52648" spans="4:5" x14ac:dyDescent="0.25">
      <c r="D52648" s="31">
        <v>-127.783</v>
      </c>
      <c r="E52648" s="28">
        <v>842.101</v>
      </c>
    </row>
    <row r="52649" spans="4:5" x14ac:dyDescent="0.25">
      <c r="D52649" s="31">
        <v>-127.767</v>
      </c>
      <c r="E52649" s="28">
        <v>842.07799999999997</v>
      </c>
    </row>
    <row r="52650" spans="4:5" x14ac:dyDescent="0.25">
      <c r="D52650" s="31">
        <v>-127.751</v>
      </c>
      <c r="E52650" s="28">
        <v>842.05399999999997</v>
      </c>
    </row>
    <row r="52651" spans="4:5" x14ac:dyDescent="0.25">
      <c r="D52651" s="31">
        <v>-127.735</v>
      </c>
      <c r="E52651" s="28">
        <v>842.03099999999995</v>
      </c>
    </row>
    <row r="52652" spans="4:5" x14ac:dyDescent="0.25">
      <c r="D52652" s="31">
        <v>-127.71899999999999</v>
      </c>
      <c r="E52652" s="28">
        <v>842.00699999999995</v>
      </c>
    </row>
    <row r="52653" spans="4:5" x14ac:dyDescent="0.25">
      <c r="D52653" s="31">
        <v>-127.703</v>
      </c>
      <c r="E52653" s="28">
        <v>841.98400000000004</v>
      </c>
    </row>
    <row r="52654" spans="4:5" x14ac:dyDescent="0.25">
      <c r="D52654" s="31">
        <v>-127.687</v>
      </c>
      <c r="E52654" s="28">
        <v>841.96100000000001</v>
      </c>
    </row>
    <row r="52655" spans="4:5" x14ac:dyDescent="0.25">
      <c r="D52655" s="31">
        <v>-127.67100000000001</v>
      </c>
      <c r="E52655" s="28">
        <v>841.93700000000001</v>
      </c>
    </row>
    <row r="52656" spans="4:5" x14ac:dyDescent="0.25">
      <c r="D52656" s="31">
        <v>-127.655</v>
      </c>
      <c r="E52656" s="28">
        <v>841.91399999999999</v>
      </c>
    </row>
    <row r="52657" spans="4:5" x14ac:dyDescent="0.25">
      <c r="D52657" s="31">
        <v>-127.639</v>
      </c>
      <c r="E52657" s="28">
        <v>841.89</v>
      </c>
    </row>
    <row r="52658" spans="4:5" x14ac:dyDescent="0.25">
      <c r="D52658" s="31">
        <v>-127.623</v>
      </c>
      <c r="E52658" s="28">
        <v>841.86699999999996</v>
      </c>
    </row>
    <row r="52659" spans="4:5" x14ac:dyDescent="0.25">
      <c r="D52659" s="31">
        <v>-127.607</v>
      </c>
      <c r="E52659" s="28">
        <v>841.84299999999996</v>
      </c>
    </row>
    <row r="52660" spans="4:5" x14ac:dyDescent="0.25">
      <c r="D52660" s="31">
        <v>-127.59099999999999</v>
      </c>
      <c r="E52660" s="28">
        <v>841.82</v>
      </c>
    </row>
    <row r="52661" spans="4:5" x14ac:dyDescent="0.25">
      <c r="D52661" s="31">
        <v>-127.575</v>
      </c>
      <c r="E52661" s="28">
        <v>841.79600000000005</v>
      </c>
    </row>
    <row r="52662" spans="4:5" x14ac:dyDescent="0.25">
      <c r="D52662" s="31">
        <v>-127.559</v>
      </c>
      <c r="E52662" s="28">
        <v>841.77300000000002</v>
      </c>
    </row>
    <row r="52663" spans="4:5" x14ac:dyDescent="0.25">
      <c r="D52663" s="31">
        <v>-127.54300000000001</v>
      </c>
      <c r="E52663" s="28">
        <v>841.74900000000002</v>
      </c>
    </row>
    <row r="52664" spans="4:5" x14ac:dyDescent="0.25">
      <c r="D52664" s="31">
        <v>-127.527</v>
      </c>
      <c r="E52664" s="28">
        <v>841.726</v>
      </c>
    </row>
    <row r="52665" spans="4:5" x14ac:dyDescent="0.25">
      <c r="D52665" s="31">
        <v>-127.511</v>
      </c>
      <c r="E52665" s="28">
        <v>841.702</v>
      </c>
    </row>
    <row r="52666" spans="4:5" x14ac:dyDescent="0.25">
      <c r="D52666" s="31">
        <v>-127.495</v>
      </c>
      <c r="E52666" s="28">
        <v>841.678</v>
      </c>
    </row>
    <row r="52667" spans="4:5" x14ac:dyDescent="0.25">
      <c r="D52667" s="31">
        <v>-127.479</v>
      </c>
      <c r="E52667" s="28">
        <v>841.65499999999997</v>
      </c>
    </row>
    <row r="52668" spans="4:5" x14ac:dyDescent="0.25">
      <c r="D52668" s="31">
        <v>-127.46299999999999</v>
      </c>
      <c r="E52668" s="28">
        <v>841.63099999999997</v>
      </c>
    </row>
    <row r="52669" spans="4:5" x14ac:dyDescent="0.25">
      <c r="D52669" s="31">
        <v>-127.447</v>
      </c>
      <c r="E52669" s="28">
        <v>841.60699999999997</v>
      </c>
    </row>
    <row r="52670" spans="4:5" x14ac:dyDescent="0.25">
      <c r="D52670" s="31">
        <v>-127.431</v>
      </c>
      <c r="E52670" s="28">
        <v>841.58399999999995</v>
      </c>
    </row>
    <row r="52671" spans="4:5" x14ac:dyDescent="0.25">
      <c r="D52671" s="31">
        <v>-127.41500000000001</v>
      </c>
      <c r="E52671" s="28">
        <v>841.56</v>
      </c>
    </row>
    <row r="52672" spans="4:5" x14ac:dyDescent="0.25">
      <c r="D52672" s="31">
        <v>-127.399</v>
      </c>
      <c r="E52672" s="28">
        <v>841.53599999999994</v>
      </c>
    </row>
    <row r="52673" spans="4:5" x14ac:dyDescent="0.25">
      <c r="D52673" s="31">
        <v>-127.383</v>
      </c>
      <c r="E52673" s="28">
        <v>841.51199999999994</v>
      </c>
    </row>
    <row r="52674" spans="4:5" x14ac:dyDescent="0.25">
      <c r="D52674" s="31">
        <v>-127.367</v>
      </c>
      <c r="E52674" s="28">
        <v>841.48900000000003</v>
      </c>
    </row>
    <row r="52675" spans="4:5" x14ac:dyDescent="0.25">
      <c r="D52675" s="31">
        <v>-127.351</v>
      </c>
      <c r="E52675" s="28">
        <v>841.46500000000003</v>
      </c>
    </row>
    <row r="52676" spans="4:5" x14ac:dyDescent="0.25">
      <c r="D52676" s="31">
        <v>-127.33499999999999</v>
      </c>
      <c r="E52676" s="28">
        <v>841.44100000000003</v>
      </c>
    </row>
    <row r="52677" spans="4:5" x14ac:dyDescent="0.25">
      <c r="D52677" s="31">
        <v>-127.319</v>
      </c>
      <c r="E52677" s="28">
        <v>841.41700000000003</v>
      </c>
    </row>
    <row r="52678" spans="4:5" x14ac:dyDescent="0.25">
      <c r="D52678" s="31">
        <v>-127.303</v>
      </c>
      <c r="E52678" s="28">
        <v>841.39300000000003</v>
      </c>
    </row>
    <row r="52679" spans="4:5" x14ac:dyDescent="0.25">
      <c r="D52679" s="31">
        <v>-127.28700000000001</v>
      </c>
      <c r="E52679" s="28">
        <v>841.37</v>
      </c>
    </row>
    <row r="52680" spans="4:5" x14ac:dyDescent="0.25">
      <c r="D52680" s="31">
        <v>-127.271</v>
      </c>
      <c r="E52680" s="28">
        <v>841.346</v>
      </c>
    </row>
    <row r="52681" spans="4:5" x14ac:dyDescent="0.25">
      <c r="D52681" s="31">
        <v>-127.255</v>
      </c>
      <c r="E52681" s="28">
        <v>841.322</v>
      </c>
    </row>
    <row r="52682" spans="4:5" x14ac:dyDescent="0.25">
      <c r="D52682" s="31">
        <v>-127.239</v>
      </c>
      <c r="E52682" s="28">
        <v>841.298</v>
      </c>
    </row>
    <row r="52683" spans="4:5" x14ac:dyDescent="0.25">
      <c r="D52683" s="31">
        <v>-127.223</v>
      </c>
      <c r="E52683" s="28">
        <v>841.274</v>
      </c>
    </row>
    <row r="52684" spans="4:5" x14ac:dyDescent="0.25">
      <c r="D52684" s="31">
        <v>-127.20699999999999</v>
      </c>
      <c r="E52684" s="28">
        <v>841.25</v>
      </c>
    </row>
    <row r="52685" spans="4:5" x14ac:dyDescent="0.25">
      <c r="D52685" s="31">
        <v>-127.191</v>
      </c>
      <c r="E52685" s="28">
        <v>841.226</v>
      </c>
    </row>
    <row r="52686" spans="4:5" x14ac:dyDescent="0.25">
      <c r="D52686" s="31">
        <v>-127.175</v>
      </c>
      <c r="E52686" s="28">
        <v>841.202</v>
      </c>
    </row>
    <row r="52687" spans="4:5" x14ac:dyDescent="0.25">
      <c r="D52687" s="31">
        <v>-127.15900000000001</v>
      </c>
      <c r="E52687" s="28">
        <v>841.178</v>
      </c>
    </row>
    <row r="52688" spans="4:5" x14ac:dyDescent="0.25">
      <c r="D52688" s="31">
        <v>-127.143</v>
      </c>
      <c r="E52688" s="28">
        <v>841.154</v>
      </c>
    </row>
    <row r="52689" spans="4:5" x14ac:dyDescent="0.25">
      <c r="D52689" s="31">
        <v>-127.127</v>
      </c>
      <c r="E52689" s="28">
        <v>841.13</v>
      </c>
    </row>
    <row r="52690" spans="4:5" x14ac:dyDescent="0.25">
      <c r="D52690" s="31">
        <v>-127.111</v>
      </c>
      <c r="E52690" s="28">
        <v>841.10599999999999</v>
      </c>
    </row>
    <row r="52691" spans="4:5" x14ac:dyDescent="0.25">
      <c r="D52691" s="31">
        <v>-127.095</v>
      </c>
      <c r="E52691" s="28">
        <v>841.08199999999999</v>
      </c>
    </row>
    <row r="52692" spans="4:5" x14ac:dyDescent="0.25">
      <c r="D52692" s="31">
        <v>-127.07899999999999</v>
      </c>
      <c r="E52692" s="28">
        <v>841.05799999999999</v>
      </c>
    </row>
    <row r="52693" spans="4:5" x14ac:dyDescent="0.25">
      <c r="D52693" s="31">
        <v>-127.063</v>
      </c>
      <c r="E52693" s="28">
        <v>841.03399999999999</v>
      </c>
    </row>
    <row r="52694" spans="4:5" x14ac:dyDescent="0.25">
      <c r="D52694" s="31">
        <v>-127.047</v>
      </c>
      <c r="E52694" s="28">
        <v>841.01</v>
      </c>
    </row>
    <row r="52695" spans="4:5" x14ac:dyDescent="0.25">
      <c r="D52695" s="31">
        <v>-127.03100000000001</v>
      </c>
      <c r="E52695" s="28">
        <v>840.98500000000001</v>
      </c>
    </row>
    <row r="52696" spans="4:5" x14ac:dyDescent="0.25">
      <c r="D52696" s="31">
        <v>-127.015</v>
      </c>
      <c r="E52696" s="28">
        <v>840.96100000000001</v>
      </c>
    </row>
    <row r="52697" spans="4:5" x14ac:dyDescent="0.25">
      <c r="D52697" s="31">
        <v>-126.999</v>
      </c>
      <c r="E52697" s="28">
        <v>840.93700000000001</v>
      </c>
    </row>
    <row r="52698" spans="4:5" x14ac:dyDescent="0.25">
      <c r="D52698" s="31">
        <v>-126.983</v>
      </c>
      <c r="E52698" s="28">
        <v>840.91300000000001</v>
      </c>
    </row>
    <row r="52699" spans="4:5" x14ac:dyDescent="0.25">
      <c r="D52699" s="31">
        <v>-126.967</v>
      </c>
      <c r="E52699" s="28">
        <v>840.88900000000001</v>
      </c>
    </row>
    <row r="52700" spans="4:5" x14ac:dyDescent="0.25">
      <c r="D52700" s="31">
        <v>-126.95099999999999</v>
      </c>
      <c r="E52700" s="28">
        <v>840.86400000000003</v>
      </c>
    </row>
    <row r="52701" spans="4:5" x14ac:dyDescent="0.25">
      <c r="D52701" s="31">
        <v>-126.935</v>
      </c>
      <c r="E52701" s="28">
        <v>840.84</v>
      </c>
    </row>
    <row r="52702" spans="4:5" x14ac:dyDescent="0.25">
      <c r="D52702" s="31">
        <v>-126.919</v>
      </c>
      <c r="E52702" s="28">
        <v>840.81600000000003</v>
      </c>
    </row>
    <row r="52703" spans="4:5" x14ac:dyDescent="0.25">
      <c r="D52703" s="31">
        <v>-126.90300000000001</v>
      </c>
      <c r="E52703" s="28">
        <v>840.79200000000003</v>
      </c>
    </row>
    <row r="52704" spans="4:5" x14ac:dyDescent="0.25">
      <c r="D52704" s="31">
        <v>-126.887</v>
      </c>
      <c r="E52704" s="28">
        <v>840.76700000000005</v>
      </c>
    </row>
    <row r="52705" spans="4:5" x14ac:dyDescent="0.25">
      <c r="D52705" s="31">
        <v>-126.871</v>
      </c>
      <c r="E52705" s="28">
        <v>840.74300000000005</v>
      </c>
    </row>
    <row r="52706" spans="4:5" x14ac:dyDescent="0.25">
      <c r="D52706" s="31">
        <v>-126.855</v>
      </c>
      <c r="E52706" s="28">
        <v>840.71900000000005</v>
      </c>
    </row>
    <row r="52707" spans="4:5" x14ac:dyDescent="0.25">
      <c r="D52707" s="31">
        <v>-126.839</v>
      </c>
      <c r="E52707" s="28">
        <v>840.69399999999996</v>
      </c>
    </row>
    <row r="52708" spans="4:5" x14ac:dyDescent="0.25">
      <c r="D52708" s="31">
        <v>-126.82299999999999</v>
      </c>
      <c r="E52708" s="28">
        <v>840.67</v>
      </c>
    </row>
    <row r="52709" spans="4:5" x14ac:dyDescent="0.25">
      <c r="D52709" s="31">
        <v>-126.807</v>
      </c>
      <c r="E52709" s="28">
        <v>840.64599999999996</v>
      </c>
    </row>
    <row r="52710" spans="4:5" x14ac:dyDescent="0.25">
      <c r="D52710" s="31">
        <v>-126.791</v>
      </c>
      <c r="E52710" s="28">
        <v>840.62099999999998</v>
      </c>
    </row>
    <row r="52711" spans="4:5" x14ac:dyDescent="0.25">
      <c r="D52711" s="31">
        <v>-126.77500000000001</v>
      </c>
      <c r="E52711" s="28">
        <v>840.59699999999998</v>
      </c>
    </row>
    <row r="52712" spans="4:5" x14ac:dyDescent="0.25">
      <c r="D52712" s="31">
        <v>-126.759</v>
      </c>
      <c r="E52712" s="28">
        <v>840.572</v>
      </c>
    </row>
    <row r="52713" spans="4:5" x14ac:dyDescent="0.25">
      <c r="D52713" s="31">
        <v>-126.74299999999999</v>
      </c>
      <c r="E52713" s="28">
        <v>840.548</v>
      </c>
    </row>
    <row r="52714" spans="4:5" x14ac:dyDescent="0.25">
      <c r="D52714" s="31">
        <v>-126.727</v>
      </c>
      <c r="E52714" s="28">
        <v>840.52300000000002</v>
      </c>
    </row>
    <row r="52715" spans="4:5" x14ac:dyDescent="0.25">
      <c r="D52715" s="31">
        <v>-126.711</v>
      </c>
      <c r="E52715" s="28">
        <v>840.49900000000002</v>
      </c>
    </row>
    <row r="52716" spans="4:5" x14ac:dyDescent="0.25">
      <c r="D52716" s="31">
        <v>-126.69499999999999</v>
      </c>
      <c r="E52716" s="28">
        <v>840.47400000000005</v>
      </c>
    </row>
    <row r="52717" spans="4:5" x14ac:dyDescent="0.25">
      <c r="D52717" s="31">
        <v>-126.679</v>
      </c>
      <c r="E52717" s="28">
        <v>840.45</v>
      </c>
    </row>
    <row r="52718" spans="4:5" x14ac:dyDescent="0.25">
      <c r="D52718" s="31">
        <v>-126.663</v>
      </c>
      <c r="E52718" s="28">
        <v>840.42499999999995</v>
      </c>
    </row>
    <row r="52719" spans="4:5" x14ac:dyDescent="0.25">
      <c r="D52719" s="31">
        <v>-126.64700000000001</v>
      </c>
      <c r="E52719" s="28">
        <v>840.40099999999995</v>
      </c>
    </row>
    <row r="52720" spans="4:5" x14ac:dyDescent="0.25">
      <c r="D52720" s="31">
        <v>-126.631</v>
      </c>
      <c r="E52720" s="28">
        <v>840.37599999999998</v>
      </c>
    </row>
    <row r="52721" spans="4:5" x14ac:dyDescent="0.25">
      <c r="D52721" s="31">
        <v>-126.61499999999999</v>
      </c>
      <c r="E52721" s="28">
        <v>840.35199999999998</v>
      </c>
    </row>
    <row r="52722" spans="4:5" x14ac:dyDescent="0.25">
      <c r="D52722" s="31">
        <v>-126.599</v>
      </c>
      <c r="E52722" s="28">
        <v>840.327</v>
      </c>
    </row>
    <row r="52723" spans="4:5" x14ac:dyDescent="0.25">
      <c r="D52723" s="31">
        <v>-126.583</v>
      </c>
      <c r="E52723" s="28">
        <v>840.30200000000002</v>
      </c>
    </row>
    <row r="52724" spans="4:5" x14ac:dyDescent="0.25">
      <c r="D52724" s="31">
        <v>-126.56699999999999</v>
      </c>
      <c r="E52724" s="28">
        <v>840.27800000000002</v>
      </c>
    </row>
    <row r="52725" spans="4:5" x14ac:dyDescent="0.25">
      <c r="D52725" s="31">
        <v>-126.551</v>
      </c>
      <c r="E52725" s="28">
        <v>840.25300000000004</v>
      </c>
    </row>
    <row r="52726" spans="4:5" x14ac:dyDescent="0.25">
      <c r="D52726" s="31">
        <v>-126.535</v>
      </c>
      <c r="E52726" s="28">
        <v>840.22799999999995</v>
      </c>
    </row>
    <row r="52727" spans="4:5" x14ac:dyDescent="0.25">
      <c r="D52727" s="31">
        <v>-126.51900000000001</v>
      </c>
      <c r="E52727" s="28">
        <v>840.20399999999995</v>
      </c>
    </row>
    <row r="52728" spans="4:5" x14ac:dyDescent="0.25">
      <c r="D52728" s="31">
        <v>-126.503</v>
      </c>
      <c r="E52728" s="28">
        <v>840.17899999999997</v>
      </c>
    </row>
    <row r="52729" spans="4:5" x14ac:dyDescent="0.25">
      <c r="D52729" s="31">
        <v>-126.48699999999999</v>
      </c>
      <c r="E52729" s="28">
        <v>840.154</v>
      </c>
    </row>
    <row r="52730" spans="4:5" x14ac:dyDescent="0.25">
      <c r="D52730" s="31">
        <v>-126.471</v>
      </c>
      <c r="E52730" s="28">
        <v>840.12900000000002</v>
      </c>
    </row>
    <row r="52731" spans="4:5" x14ac:dyDescent="0.25">
      <c r="D52731" s="31">
        <v>-126.455</v>
      </c>
      <c r="E52731" s="28">
        <v>840.10500000000002</v>
      </c>
    </row>
    <row r="52732" spans="4:5" x14ac:dyDescent="0.25">
      <c r="D52732" s="31">
        <v>-126.43899999999999</v>
      </c>
      <c r="E52732" s="28">
        <v>840.08</v>
      </c>
    </row>
    <row r="52733" spans="4:5" x14ac:dyDescent="0.25">
      <c r="D52733" s="31">
        <v>-126.423</v>
      </c>
      <c r="E52733" s="28">
        <v>840.05499999999995</v>
      </c>
    </row>
    <row r="52734" spans="4:5" x14ac:dyDescent="0.25">
      <c r="D52734" s="31">
        <v>-126.407</v>
      </c>
      <c r="E52734" s="28">
        <v>840.03</v>
      </c>
    </row>
    <row r="52735" spans="4:5" x14ac:dyDescent="0.25">
      <c r="D52735" s="31">
        <v>-126.39100000000001</v>
      </c>
      <c r="E52735" s="28">
        <v>840.005</v>
      </c>
    </row>
    <row r="52736" spans="4:5" x14ac:dyDescent="0.25">
      <c r="D52736" s="31">
        <v>-126.375</v>
      </c>
      <c r="E52736" s="28">
        <v>839.98099999999999</v>
      </c>
    </row>
    <row r="52737" spans="4:5" x14ac:dyDescent="0.25">
      <c r="D52737" s="31">
        <v>-126.35899999999999</v>
      </c>
      <c r="E52737" s="28">
        <v>839.95600000000002</v>
      </c>
    </row>
    <row r="52738" spans="4:5" x14ac:dyDescent="0.25">
      <c r="D52738" s="31">
        <v>-126.343</v>
      </c>
      <c r="E52738" s="28">
        <v>839.93100000000004</v>
      </c>
    </row>
    <row r="52739" spans="4:5" x14ac:dyDescent="0.25">
      <c r="D52739" s="31">
        <v>-126.327</v>
      </c>
      <c r="E52739" s="28">
        <v>839.90599999999995</v>
      </c>
    </row>
    <row r="52740" spans="4:5" x14ac:dyDescent="0.25">
      <c r="D52740" s="31">
        <v>-126.31100000000001</v>
      </c>
      <c r="E52740" s="28">
        <v>839.88099999999997</v>
      </c>
    </row>
    <row r="52741" spans="4:5" x14ac:dyDescent="0.25">
      <c r="D52741" s="31">
        <v>-126.295</v>
      </c>
      <c r="E52741" s="28">
        <v>839.85599999999999</v>
      </c>
    </row>
    <row r="52742" spans="4:5" x14ac:dyDescent="0.25">
      <c r="D52742" s="31">
        <v>-126.279</v>
      </c>
      <c r="E52742" s="28">
        <v>839.83100000000002</v>
      </c>
    </row>
    <row r="52743" spans="4:5" x14ac:dyDescent="0.25">
      <c r="D52743" s="31">
        <v>-126.26300000000001</v>
      </c>
      <c r="E52743" s="28">
        <v>839.80600000000004</v>
      </c>
    </row>
    <row r="52744" spans="4:5" x14ac:dyDescent="0.25">
      <c r="D52744" s="31">
        <v>-126.247</v>
      </c>
      <c r="E52744" s="28">
        <v>839.78099999999995</v>
      </c>
    </row>
    <row r="52745" spans="4:5" x14ac:dyDescent="0.25">
      <c r="D52745" s="31">
        <v>-126.23099999999999</v>
      </c>
      <c r="E52745" s="28">
        <v>839.75599999999997</v>
      </c>
    </row>
    <row r="52746" spans="4:5" x14ac:dyDescent="0.25">
      <c r="D52746" s="31">
        <v>-126.215</v>
      </c>
      <c r="E52746" s="28">
        <v>839.73099999999999</v>
      </c>
    </row>
    <row r="52747" spans="4:5" x14ac:dyDescent="0.25">
      <c r="D52747" s="31">
        <v>-126.199</v>
      </c>
      <c r="E52747" s="28">
        <v>839.70600000000002</v>
      </c>
    </row>
    <row r="52748" spans="4:5" x14ac:dyDescent="0.25">
      <c r="D52748" s="31">
        <v>-126.18300000000001</v>
      </c>
      <c r="E52748" s="28">
        <v>839.68100000000004</v>
      </c>
    </row>
    <row r="52749" spans="4:5" x14ac:dyDescent="0.25">
      <c r="D52749" s="31">
        <v>-126.167</v>
      </c>
      <c r="E52749" s="28">
        <v>839.65599999999995</v>
      </c>
    </row>
    <row r="52750" spans="4:5" x14ac:dyDescent="0.25">
      <c r="D52750" s="31">
        <v>-126.151</v>
      </c>
      <c r="E52750" s="28">
        <v>839.63099999999997</v>
      </c>
    </row>
    <row r="52751" spans="4:5" x14ac:dyDescent="0.25">
      <c r="D52751" s="31">
        <v>-126.13500000000001</v>
      </c>
      <c r="E52751" s="28">
        <v>839.60599999999999</v>
      </c>
    </row>
    <row r="52752" spans="4:5" x14ac:dyDescent="0.25">
      <c r="D52752" s="31">
        <v>-126.119</v>
      </c>
      <c r="E52752" s="28">
        <v>839.58</v>
      </c>
    </row>
    <row r="52753" spans="4:5" x14ac:dyDescent="0.25">
      <c r="D52753" s="31">
        <v>-126.10299999999999</v>
      </c>
      <c r="E52753" s="28">
        <v>839.55499999999995</v>
      </c>
    </row>
    <row r="52754" spans="4:5" x14ac:dyDescent="0.25">
      <c r="D52754" s="31">
        <v>-126.087</v>
      </c>
      <c r="E52754" s="28">
        <v>839.53</v>
      </c>
    </row>
    <row r="52755" spans="4:5" x14ac:dyDescent="0.25">
      <c r="D52755" s="31">
        <v>-126.071</v>
      </c>
      <c r="E52755" s="28">
        <v>839.505</v>
      </c>
    </row>
    <row r="52756" spans="4:5" x14ac:dyDescent="0.25">
      <c r="D52756" s="31">
        <v>-126.05500000000001</v>
      </c>
      <c r="E52756" s="28">
        <v>839.48</v>
      </c>
    </row>
    <row r="52757" spans="4:5" x14ac:dyDescent="0.25">
      <c r="D52757" s="31">
        <v>-126.039</v>
      </c>
      <c r="E52757" s="28">
        <v>839.45399999999995</v>
      </c>
    </row>
    <row r="52758" spans="4:5" x14ac:dyDescent="0.25">
      <c r="D52758" s="31">
        <v>-126.023</v>
      </c>
      <c r="E52758" s="28">
        <v>839.42899999999997</v>
      </c>
    </row>
    <row r="52759" spans="4:5" x14ac:dyDescent="0.25">
      <c r="D52759" s="31">
        <v>-126.00700000000001</v>
      </c>
      <c r="E52759" s="28">
        <v>839.404</v>
      </c>
    </row>
    <row r="52760" spans="4:5" x14ac:dyDescent="0.25">
      <c r="D52760" s="31">
        <v>-125.991</v>
      </c>
      <c r="E52760" s="28">
        <v>839.37900000000002</v>
      </c>
    </row>
    <row r="52761" spans="4:5" x14ac:dyDescent="0.25">
      <c r="D52761" s="31">
        <v>-125.97499999999999</v>
      </c>
      <c r="E52761" s="28">
        <v>839.35299999999995</v>
      </c>
    </row>
    <row r="52762" spans="4:5" x14ac:dyDescent="0.25">
      <c r="D52762" s="31">
        <v>-125.959</v>
      </c>
      <c r="E52762" s="28">
        <v>839.32799999999997</v>
      </c>
    </row>
    <row r="52763" spans="4:5" x14ac:dyDescent="0.25">
      <c r="D52763" s="31">
        <v>-125.943</v>
      </c>
      <c r="E52763" s="28">
        <v>839.303</v>
      </c>
    </row>
    <row r="52764" spans="4:5" x14ac:dyDescent="0.25">
      <c r="D52764" s="31">
        <v>-125.92700000000001</v>
      </c>
      <c r="E52764" s="28">
        <v>839.27700000000004</v>
      </c>
    </row>
    <row r="52765" spans="4:5" x14ac:dyDescent="0.25">
      <c r="D52765" s="31">
        <v>-125.911</v>
      </c>
      <c r="E52765" s="28">
        <v>839.25199999999995</v>
      </c>
    </row>
    <row r="52766" spans="4:5" x14ac:dyDescent="0.25">
      <c r="D52766" s="31">
        <v>-125.895</v>
      </c>
      <c r="E52766" s="28">
        <v>839.22699999999998</v>
      </c>
    </row>
    <row r="52767" spans="4:5" x14ac:dyDescent="0.25">
      <c r="D52767" s="31">
        <v>-125.879</v>
      </c>
      <c r="E52767" s="28">
        <v>839.20100000000002</v>
      </c>
    </row>
    <row r="52768" spans="4:5" x14ac:dyDescent="0.25">
      <c r="D52768" s="31">
        <v>-125.863</v>
      </c>
      <c r="E52768" s="28">
        <v>839.17600000000004</v>
      </c>
    </row>
    <row r="52769" spans="4:5" x14ac:dyDescent="0.25">
      <c r="D52769" s="31">
        <v>-125.84699999999999</v>
      </c>
      <c r="E52769" s="28">
        <v>839.15</v>
      </c>
    </row>
    <row r="52770" spans="4:5" x14ac:dyDescent="0.25">
      <c r="D52770" s="31">
        <v>-125.831</v>
      </c>
      <c r="E52770" s="28">
        <v>839.125</v>
      </c>
    </row>
    <row r="52771" spans="4:5" x14ac:dyDescent="0.25">
      <c r="D52771" s="31">
        <v>-125.815</v>
      </c>
      <c r="E52771" s="28">
        <v>839.09900000000005</v>
      </c>
    </row>
    <row r="52772" spans="4:5" x14ac:dyDescent="0.25">
      <c r="D52772" s="31">
        <v>-125.79900000000001</v>
      </c>
      <c r="E52772" s="28">
        <v>839.07399999999996</v>
      </c>
    </row>
    <row r="52773" spans="4:5" x14ac:dyDescent="0.25">
      <c r="D52773" s="31">
        <v>-125.783</v>
      </c>
      <c r="E52773" s="28">
        <v>839.048</v>
      </c>
    </row>
    <row r="52774" spans="4:5" x14ac:dyDescent="0.25">
      <c r="D52774" s="31">
        <v>-125.767</v>
      </c>
      <c r="E52774" s="28">
        <v>839.02300000000002</v>
      </c>
    </row>
    <row r="52775" spans="4:5" x14ac:dyDescent="0.25">
      <c r="D52775" s="31">
        <v>-125.751</v>
      </c>
      <c r="E52775" s="28">
        <v>838.99699999999996</v>
      </c>
    </row>
    <row r="52776" spans="4:5" x14ac:dyDescent="0.25">
      <c r="D52776" s="31">
        <v>-125.735</v>
      </c>
      <c r="E52776" s="28">
        <v>838.97199999999998</v>
      </c>
    </row>
    <row r="52777" spans="4:5" x14ac:dyDescent="0.25">
      <c r="D52777" s="31">
        <v>-125.71899999999999</v>
      </c>
      <c r="E52777" s="28">
        <v>838.94600000000003</v>
      </c>
    </row>
    <row r="52778" spans="4:5" x14ac:dyDescent="0.25">
      <c r="D52778" s="31">
        <v>-125.703</v>
      </c>
      <c r="E52778" s="28">
        <v>838.92100000000005</v>
      </c>
    </row>
    <row r="52779" spans="4:5" x14ac:dyDescent="0.25">
      <c r="D52779" s="31">
        <v>-125.687</v>
      </c>
      <c r="E52779" s="28">
        <v>838.89499999999998</v>
      </c>
    </row>
    <row r="52780" spans="4:5" x14ac:dyDescent="0.25">
      <c r="D52780" s="31">
        <v>-125.67100000000001</v>
      </c>
      <c r="E52780" s="28">
        <v>838.86900000000003</v>
      </c>
    </row>
    <row r="52781" spans="4:5" x14ac:dyDescent="0.25">
      <c r="D52781" s="31">
        <v>-125.655</v>
      </c>
      <c r="E52781" s="28">
        <v>838.84400000000005</v>
      </c>
    </row>
    <row r="52782" spans="4:5" x14ac:dyDescent="0.25">
      <c r="D52782" s="31">
        <v>-125.639</v>
      </c>
      <c r="E52782" s="28">
        <v>838.81799999999998</v>
      </c>
    </row>
    <row r="52783" spans="4:5" x14ac:dyDescent="0.25">
      <c r="D52783" s="31">
        <v>-125.623</v>
      </c>
      <c r="E52783" s="28">
        <v>838.79200000000003</v>
      </c>
    </row>
    <row r="52784" spans="4:5" x14ac:dyDescent="0.25">
      <c r="D52784" s="31">
        <v>-125.607</v>
      </c>
      <c r="E52784" s="28">
        <v>838.76700000000005</v>
      </c>
    </row>
    <row r="52785" spans="4:5" x14ac:dyDescent="0.25">
      <c r="D52785" s="31">
        <v>-125.59099999999999</v>
      </c>
      <c r="E52785" s="28">
        <v>838.74099999999999</v>
      </c>
    </row>
    <row r="52786" spans="4:5" x14ac:dyDescent="0.25">
      <c r="D52786" s="31">
        <v>-125.575</v>
      </c>
      <c r="E52786" s="28">
        <v>838.71500000000003</v>
      </c>
    </row>
    <row r="52787" spans="4:5" x14ac:dyDescent="0.25">
      <c r="D52787" s="31">
        <v>-125.559</v>
      </c>
      <c r="E52787" s="28">
        <v>838.69</v>
      </c>
    </row>
    <row r="52788" spans="4:5" x14ac:dyDescent="0.25">
      <c r="D52788" s="31">
        <v>-125.54300000000001</v>
      </c>
      <c r="E52788" s="28">
        <v>838.66399999999999</v>
      </c>
    </row>
    <row r="52789" spans="4:5" x14ac:dyDescent="0.25">
      <c r="D52789" s="31">
        <v>-125.527</v>
      </c>
      <c r="E52789" s="28">
        <v>838.63800000000003</v>
      </c>
    </row>
    <row r="52790" spans="4:5" x14ac:dyDescent="0.25">
      <c r="D52790" s="31">
        <v>-125.511</v>
      </c>
      <c r="E52790" s="28">
        <v>838.61199999999997</v>
      </c>
    </row>
    <row r="52791" spans="4:5" x14ac:dyDescent="0.25">
      <c r="D52791" s="31">
        <v>-125.495</v>
      </c>
      <c r="E52791" s="28">
        <v>838.58600000000001</v>
      </c>
    </row>
    <row r="52792" spans="4:5" x14ac:dyDescent="0.25">
      <c r="D52792" s="31">
        <v>-125.479</v>
      </c>
      <c r="E52792" s="28">
        <v>838.56</v>
      </c>
    </row>
    <row r="52793" spans="4:5" x14ac:dyDescent="0.25">
      <c r="D52793" s="31">
        <v>-125.46299999999999</v>
      </c>
      <c r="E52793" s="28">
        <v>838.53499999999997</v>
      </c>
    </row>
    <row r="52794" spans="4:5" x14ac:dyDescent="0.25">
      <c r="D52794" s="31">
        <v>-125.447</v>
      </c>
      <c r="E52794" s="28">
        <v>838.50900000000001</v>
      </c>
    </row>
    <row r="52795" spans="4:5" x14ac:dyDescent="0.25">
      <c r="D52795" s="31">
        <v>-125.431</v>
      </c>
      <c r="E52795" s="28">
        <v>838.48299999999995</v>
      </c>
    </row>
    <row r="52796" spans="4:5" x14ac:dyDescent="0.25">
      <c r="D52796" s="31">
        <v>-125.41500000000001</v>
      </c>
      <c r="E52796" s="28">
        <v>838.45699999999999</v>
      </c>
    </row>
    <row r="52797" spans="4:5" x14ac:dyDescent="0.25">
      <c r="D52797" s="31">
        <v>-125.399</v>
      </c>
      <c r="E52797" s="28">
        <v>838.43100000000004</v>
      </c>
    </row>
    <row r="52798" spans="4:5" x14ac:dyDescent="0.25">
      <c r="D52798" s="31">
        <v>-125.383</v>
      </c>
      <c r="E52798" s="28">
        <v>838.40499999999997</v>
      </c>
    </row>
    <row r="52799" spans="4:5" x14ac:dyDescent="0.25">
      <c r="D52799" s="31">
        <v>-125.367</v>
      </c>
      <c r="E52799" s="28">
        <v>838.37900000000002</v>
      </c>
    </row>
    <row r="52800" spans="4:5" x14ac:dyDescent="0.25">
      <c r="D52800" s="31">
        <v>-125.351</v>
      </c>
      <c r="E52800" s="28">
        <v>838.35299999999995</v>
      </c>
    </row>
    <row r="52801" spans="4:5" x14ac:dyDescent="0.25">
      <c r="D52801" s="31">
        <v>-125.33499999999999</v>
      </c>
      <c r="E52801" s="28">
        <v>838.327</v>
      </c>
    </row>
    <row r="52802" spans="4:5" x14ac:dyDescent="0.25">
      <c r="D52802" s="31">
        <v>-125.319</v>
      </c>
      <c r="E52802" s="28">
        <v>838.30100000000004</v>
      </c>
    </row>
    <row r="52803" spans="4:5" x14ac:dyDescent="0.25">
      <c r="D52803" s="31">
        <v>-125.303</v>
      </c>
      <c r="E52803" s="28">
        <v>838.27499999999998</v>
      </c>
    </row>
    <row r="52804" spans="4:5" x14ac:dyDescent="0.25">
      <c r="D52804" s="31">
        <v>-125.28700000000001</v>
      </c>
      <c r="E52804" s="28">
        <v>838.24900000000002</v>
      </c>
    </row>
    <row r="52805" spans="4:5" x14ac:dyDescent="0.25">
      <c r="D52805" s="31">
        <v>-125.271</v>
      </c>
      <c r="E52805" s="28">
        <v>838.22299999999996</v>
      </c>
    </row>
    <row r="52806" spans="4:5" x14ac:dyDescent="0.25">
      <c r="D52806" s="31">
        <v>-125.255</v>
      </c>
      <c r="E52806" s="28">
        <v>838.197</v>
      </c>
    </row>
    <row r="52807" spans="4:5" x14ac:dyDescent="0.25">
      <c r="D52807" s="31">
        <v>-125.239</v>
      </c>
      <c r="E52807" s="28">
        <v>838.17100000000005</v>
      </c>
    </row>
    <row r="52808" spans="4:5" x14ac:dyDescent="0.25">
      <c r="D52808" s="31">
        <v>-125.223</v>
      </c>
      <c r="E52808" s="28">
        <v>838.14499999999998</v>
      </c>
    </row>
    <row r="52809" spans="4:5" x14ac:dyDescent="0.25">
      <c r="D52809" s="31">
        <v>-125.20699999999999</v>
      </c>
      <c r="E52809" s="28">
        <v>838.11900000000003</v>
      </c>
    </row>
    <row r="52810" spans="4:5" x14ac:dyDescent="0.25">
      <c r="D52810" s="31">
        <v>-125.191</v>
      </c>
      <c r="E52810" s="28">
        <v>838.09199999999998</v>
      </c>
    </row>
    <row r="52811" spans="4:5" x14ac:dyDescent="0.25">
      <c r="D52811" s="31">
        <v>-125.175</v>
      </c>
      <c r="E52811" s="28">
        <v>838.06600000000003</v>
      </c>
    </row>
    <row r="52812" spans="4:5" x14ac:dyDescent="0.25">
      <c r="D52812" s="31">
        <v>-125.15900000000001</v>
      </c>
      <c r="E52812" s="28">
        <v>838.04</v>
      </c>
    </row>
    <row r="52813" spans="4:5" x14ac:dyDescent="0.25">
      <c r="D52813" s="31">
        <v>-125.143</v>
      </c>
      <c r="E52813" s="28">
        <v>838.01400000000001</v>
      </c>
    </row>
    <row r="52814" spans="4:5" x14ac:dyDescent="0.25">
      <c r="D52814" s="31">
        <v>-125.127</v>
      </c>
      <c r="E52814" s="28">
        <v>837.98800000000006</v>
      </c>
    </row>
    <row r="52815" spans="4:5" x14ac:dyDescent="0.25">
      <c r="D52815" s="31">
        <v>-125.111</v>
      </c>
      <c r="E52815" s="28">
        <v>837.96100000000001</v>
      </c>
    </row>
    <row r="52816" spans="4:5" x14ac:dyDescent="0.25">
      <c r="D52816" s="31">
        <v>-125.095</v>
      </c>
      <c r="E52816" s="28">
        <v>837.93499999999995</v>
      </c>
    </row>
    <row r="52817" spans="4:5" x14ac:dyDescent="0.25">
      <c r="D52817" s="31">
        <v>-125.07899999999999</v>
      </c>
      <c r="E52817" s="28">
        <v>837.90899999999999</v>
      </c>
    </row>
    <row r="52818" spans="4:5" x14ac:dyDescent="0.25">
      <c r="D52818" s="31">
        <v>-125.063</v>
      </c>
      <c r="E52818" s="28">
        <v>837.88300000000004</v>
      </c>
    </row>
    <row r="52819" spans="4:5" x14ac:dyDescent="0.25">
      <c r="D52819" s="31">
        <v>-125.047</v>
      </c>
      <c r="E52819" s="28">
        <v>837.85599999999999</v>
      </c>
    </row>
    <row r="52820" spans="4:5" x14ac:dyDescent="0.25">
      <c r="D52820" s="31">
        <v>-125.03100000000001</v>
      </c>
      <c r="E52820" s="28">
        <v>837.83</v>
      </c>
    </row>
    <row r="52821" spans="4:5" x14ac:dyDescent="0.25">
      <c r="D52821" s="31">
        <v>-125.015</v>
      </c>
      <c r="E52821" s="28">
        <v>837.80399999999997</v>
      </c>
    </row>
    <row r="52822" spans="4:5" x14ac:dyDescent="0.25">
      <c r="D52822" s="31">
        <v>-124.999</v>
      </c>
      <c r="E52822" s="28">
        <v>837.77700000000004</v>
      </c>
    </row>
    <row r="52823" spans="4:5" x14ac:dyDescent="0.25">
      <c r="D52823" s="31">
        <v>-124.983</v>
      </c>
      <c r="E52823" s="28">
        <v>837.75099999999998</v>
      </c>
    </row>
    <row r="52824" spans="4:5" x14ac:dyDescent="0.25">
      <c r="D52824" s="31">
        <v>-124.967</v>
      </c>
      <c r="E52824" s="28">
        <v>837.72500000000002</v>
      </c>
    </row>
    <row r="52825" spans="4:5" x14ac:dyDescent="0.25">
      <c r="D52825" s="31">
        <v>-124.95099999999999</v>
      </c>
      <c r="E52825" s="28">
        <v>837.69799999999998</v>
      </c>
    </row>
    <row r="52826" spans="4:5" x14ac:dyDescent="0.25">
      <c r="D52826" s="31">
        <v>-124.935</v>
      </c>
      <c r="E52826" s="28">
        <v>837.67200000000003</v>
      </c>
    </row>
    <row r="52827" spans="4:5" x14ac:dyDescent="0.25">
      <c r="D52827" s="31">
        <v>-124.919</v>
      </c>
      <c r="E52827" s="28">
        <v>837.64499999999998</v>
      </c>
    </row>
    <row r="52828" spans="4:5" x14ac:dyDescent="0.25">
      <c r="D52828" s="31">
        <v>-124.90300000000001</v>
      </c>
      <c r="E52828" s="28">
        <v>837.61900000000003</v>
      </c>
    </row>
    <row r="52829" spans="4:5" x14ac:dyDescent="0.25">
      <c r="D52829" s="31">
        <v>-124.887</v>
      </c>
      <c r="E52829" s="28">
        <v>837.59199999999998</v>
      </c>
    </row>
    <row r="52830" spans="4:5" x14ac:dyDescent="0.25">
      <c r="D52830" s="31">
        <v>-124.871</v>
      </c>
      <c r="E52830" s="28">
        <v>837.56600000000003</v>
      </c>
    </row>
    <row r="52831" spans="4:5" x14ac:dyDescent="0.25">
      <c r="D52831" s="31">
        <v>-124.855</v>
      </c>
      <c r="E52831" s="28">
        <v>837.53899999999999</v>
      </c>
    </row>
    <row r="52832" spans="4:5" x14ac:dyDescent="0.25">
      <c r="D52832" s="31">
        <v>-124.839</v>
      </c>
      <c r="E52832" s="28">
        <v>837.51300000000003</v>
      </c>
    </row>
    <row r="52833" spans="4:5" x14ac:dyDescent="0.25">
      <c r="D52833" s="31">
        <v>-124.82299999999999</v>
      </c>
      <c r="E52833" s="28">
        <v>837.48599999999999</v>
      </c>
    </row>
    <row r="52834" spans="4:5" x14ac:dyDescent="0.25">
      <c r="D52834" s="31">
        <v>-124.807</v>
      </c>
      <c r="E52834" s="28">
        <v>837.46</v>
      </c>
    </row>
    <row r="52835" spans="4:5" x14ac:dyDescent="0.25">
      <c r="D52835" s="31">
        <v>-124.791</v>
      </c>
      <c r="E52835" s="28">
        <v>837.43299999999999</v>
      </c>
    </row>
    <row r="52836" spans="4:5" x14ac:dyDescent="0.25">
      <c r="D52836" s="31">
        <v>-124.77500000000001</v>
      </c>
      <c r="E52836" s="28">
        <v>837.40599999999995</v>
      </c>
    </row>
    <row r="52837" spans="4:5" x14ac:dyDescent="0.25">
      <c r="D52837" s="31">
        <v>-124.759</v>
      </c>
      <c r="E52837" s="28">
        <v>837.38</v>
      </c>
    </row>
    <row r="52838" spans="4:5" x14ac:dyDescent="0.25">
      <c r="D52838" s="31">
        <v>-124.74299999999999</v>
      </c>
      <c r="E52838" s="28">
        <v>837.35299999999995</v>
      </c>
    </row>
    <row r="52839" spans="4:5" x14ac:dyDescent="0.25">
      <c r="D52839" s="31">
        <v>-124.727</v>
      </c>
      <c r="E52839" s="28">
        <v>837.327</v>
      </c>
    </row>
    <row r="52840" spans="4:5" x14ac:dyDescent="0.25">
      <c r="D52840" s="31">
        <v>-124.711</v>
      </c>
      <c r="E52840" s="28">
        <v>837.3</v>
      </c>
    </row>
    <row r="52841" spans="4:5" x14ac:dyDescent="0.25">
      <c r="D52841" s="31">
        <v>-124.69499999999999</v>
      </c>
      <c r="E52841" s="28">
        <v>837.27300000000002</v>
      </c>
    </row>
    <row r="52842" spans="4:5" x14ac:dyDescent="0.25">
      <c r="D52842" s="31">
        <v>-124.679</v>
      </c>
      <c r="E52842" s="28">
        <v>837.24699999999996</v>
      </c>
    </row>
    <row r="52843" spans="4:5" x14ac:dyDescent="0.25">
      <c r="D52843" s="31">
        <v>-124.663</v>
      </c>
      <c r="E52843" s="28">
        <v>837.22</v>
      </c>
    </row>
    <row r="52844" spans="4:5" x14ac:dyDescent="0.25">
      <c r="D52844" s="31">
        <v>-124.64700000000001</v>
      </c>
      <c r="E52844" s="28">
        <v>837.19299999999998</v>
      </c>
    </row>
    <row r="52845" spans="4:5" x14ac:dyDescent="0.25">
      <c r="D52845" s="31">
        <v>-124.631</v>
      </c>
      <c r="E52845" s="28">
        <v>837.16600000000005</v>
      </c>
    </row>
    <row r="52846" spans="4:5" x14ac:dyDescent="0.25">
      <c r="D52846" s="31">
        <v>-124.61499999999999</v>
      </c>
      <c r="E52846" s="28">
        <v>837.14</v>
      </c>
    </row>
    <row r="52847" spans="4:5" x14ac:dyDescent="0.25">
      <c r="D52847" s="31">
        <v>-124.599</v>
      </c>
      <c r="E52847" s="28">
        <v>837.11300000000006</v>
      </c>
    </row>
    <row r="52848" spans="4:5" x14ac:dyDescent="0.25">
      <c r="D52848" s="31">
        <v>-124.583</v>
      </c>
      <c r="E52848" s="28">
        <v>837.08600000000001</v>
      </c>
    </row>
    <row r="52849" spans="4:5" x14ac:dyDescent="0.25">
      <c r="D52849" s="31">
        <v>-124.56699999999999</v>
      </c>
      <c r="E52849" s="28">
        <v>837.05899999999997</v>
      </c>
    </row>
    <row r="52850" spans="4:5" x14ac:dyDescent="0.25">
      <c r="D52850" s="31">
        <v>-124.551</v>
      </c>
      <c r="E52850" s="28">
        <v>837.03200000000004</v>
      </c>
    </row>
    <row r="52851" spans="4:5" x14ac:dyDescent="0.25">
      <c r="D52851" s="31">
        <v>-124.535</v>
      </c>
      <c r="E52851" s="28">
        <v>837.005</v>
      </c>
    </row>
    <row r="52852" spans="4:5" x14ac:dyDescent="0.25">
      <c r="D52852" s="31">
        <v>-124.51900000000001</v>
      </c>
      <c r="E52852" s="28">
        <v>836.97900000000004</v>
      </c>
    </row>
    <row r="52853" spans="4:5" x14ac:dyDescent="0.25">
      <c r="D52853" s="31">
        <v>-124.503</v>
      </c>
      <c r="E52853" s="28">
        <v>836.952</v>
      </c>
    </row>
    <row r="52854" spans="4:5" x14ac:dyDescent="0.25">
      <c r="D52854" s="31">
        <v>-124.48699999999999</v>
      </c>
      <c r="E52854" s="28">
        <v>836.92499999999995</v>
      </c>
    </row>
    <row r="52855" spans="4:5" x14ac:dyDescent="0.25">
      <c r="D52855" s="31">
        <v>-124.471</v>
      </c>
      <c r="E52855" s="28">
        <v>836.89800000000002</v>
      </c>
    </row>
    <row r="52856" spans="4:5" x14ac:dyDescent="0.25">
      <c r="D52856" s="31">
        <v>-124.455</v>
      </c>
      <c r="E52856" s="28">
        <v>836.87099999999998</v>
      </c>
    </row>
    <row r="52857" spans="4:5" x14ac:dyDescent="0.25">
      <c r="D52857" s="31">
        <v>-124.43899999999999</v>
      </c>
      <c r="E52857" s="28">
        <v>836.84400000000005</v>
      </c>
    </row>
    <row r="52858" spans="4:5" x14ac:dyDescent="0.25">
      <c r="D52858" s="31">
        <v>-124.423</v>
      </c>
      <c r="E52858" s="28">
        <v>836.81700000000001</v>
      </c>
    </row>
    <row r="52859" spans="4:5" x14ac:dyDescent="0.25">
      <c r="D52859" s="31">
        <v>-124.407</v>
      </c>
      <c r="E52859" s="28">
        <v>836.79</v>
      </c>
    </row>
    <row r="52860" spans="4:5" x14ac:dyDescent="0.25">
      <c r="D52860" s="31">
        <v>-124.39100000000001</v>
      </c>
      <c r="E52860" s="28">
        <v>836.76300000000003</v>
      </c>
    </row>
    <row r="52861" spans="4:5" x14ac:dyDescent="0.25">
      <c r="D52861" s="31">
        <v>-124.375</v>
      </c>
      <c r="E52861" s="28">
        <v>836.73599999999999</v>
      </c>
    </row>
    <row r="52862" spans="4:5" x14ac:dyDescent="0.25">
      <c r="D52862" s="31">
        <v>-124.35899999999999</v>
      </c>
      <c r="E52862" s="28">
        <v>836.70899999999995</v>
      </c>
    </row>
    <row r="52863" spans="4:5" x14ac:dyDescent="0.25">
      <c r="D52863" s="31">
        <v>-124.343</v>
      </c>
      <c r="E52863" s="28">
        <v>836.68200000000002</v>
      </c>
    </row>
    <row r="52864" spans="4:5" x14ac:dyDescent="0.25">
      <c r="D52864" s="31">
        <v>-124.327</v>
      </c>
      <c r="E52864" s="28">
        <v>836.65499999999997</v>
      </c>
    </row>
    <row r="52865" spans="4:5" x14ac:dyDescent="0.25">
      <c r="D52865" s="31">
        <v>-124.31100000000001</v>
      </c>
      <c r="E52865" s="28">
        <v>836.62800000000004</v>
      </c>
    </row>
    <row r="52866" spans="4:5" x14ac:dyDescent="0.25">
      <c r="D52866" s="31">
        <v>-124.295</v>
      </c>
      <c r="E52866" s="28">
        <v>836.6</v>
      </c>
    </row>
    <row r="52867" spans="4:5" x14ac:dyDescent="0.25">
      <c r="D52867" s="31">
        <v>-124.279</v>
      </c>
      <c r="E52867" s="28">
        <v>836.57299999999998</v>
      </c>
    </row>
    <row r="52868" spans="4:5" x14ac:dyDescent="0.25">
      <c r="D52868" s="31">
        <v>-124.26300000000001</v>
      </c>
      <c r="E52868" s="28">
        <v>836.54600000000005</v>
      </c>
    </row>
    <row r="52869" spans="4:5" x14ac:dyDescent="0.25">
      <c r="D52869" s="31">
        <v>-124.247</v>
      </c>
      <c r="E52869" s="28">
        <v>836.51900000000001</v>
      </c>
    </row>
    <row r="52870" spans="4:5" x14ac:dyDescent="0.25">
      <c r="D52870" s="31">
        <v>-124.23099999999999</v>
      </c>
      <c r="E52870" s="28">
        <v>836.49199999999996</v>
      </c>
    </row>
    <row r="52871" spans="4:5" x14ac:dyDescent="0.25">
      <c r="D52871" s="31">
        <v>-124.215</v>
      </c>
      <c r="E52871" s="28">
        <v>836.46500000000003</v>
      </c>
    </row>
    <row r="52872" spans="4:5" x14ac:dyDescent="0.25">
      <c r="D52872" s="31">
        <v>-124.199</v>
      </c>
      <c r="E52872" s="28">
        <v>836.43700000000001</v>
      </c>
    </row>
    <row r="52873" spans="4:5" x14ac:dyDescent="0.25">
      <c r="D52873" s="31">
        <v>-124.18300000000001</v>
      </c>
      <c r="E52873" s="28">
        <v>836.41</v>
      </c>
    </row>
    <row r="52874" spans="4:5" x14ac:dyDescent="0.25">
      <c r="D52874" s="31">
        <v>-124.167</v>
      </c>
      <c r="E52874" s="28">
        <v>836.38300000000004</v>
      </c>
    </row>
    <row r="52875" spans="4:5" x14ac:dyDescent="0.25">
      <c r="D52875" s="31">
        <v>-124.151</v>
      </c>
      <c r="E52875" s="28">
        <v>836.35599999999999</v>
      </c>
    </row>
    <row r="52876" spans="4:5" x14ac:dyDescent="0.25">
      <c r="D52876" s="31">
        <v>-124.13500000000001</v>
      </c>
      <c r="E52876" s="28">
        <v>836.32799999999997</v>
      </c>
    </row>
    <row r="52877" spans="4:5" x14ac:dyDescent="0.25">
      <c r="D52877" s="31">
        <v>-124.119</v>
      </c>
      <c r="E52877" s="28">
        <v>836.30100000000004</v>
      </c>
    </row>
    <row r="52878" spans="4:5" x14ac:dyDescent="0.25">
      <c r="D52878" s="31">
        <v>-124.10299999999999</v>
      </c>
      <c r="E52878" s="28">
        <v>836.274</v>
      </c>
    </row>
    <row r="52879" spans="4:5" x14ac:dyDescent="0.25">
      <c r="D52879" s="31">
        <v>-124.087</v>
      </c>
      <c r="E52879" s="28">
        <v>836.24599999999998</v>
      </c>
    </row>
    <row r="52880" spans="4:5" x14ac:dyDescent="0.25">
      <c r="D52880" s="31">
        <v>-124.071</v>
      </c>
      <c r="E52880" s="28">
        <v>836.21900000000005</v>
      </c>
    </row>
    <row r="52881" spans="4:5" x14ac:dyDescent="0.25">
      <c r="D52881" s="31">
        <v>-124.05500000000001</v>
      </c>
      <c r="E52881" s="28">
        <v>836.19200000000001</v>
      </c>
    </row>
    <row r="52882" spans="4:5" x14ac:dyDescent="0.25">
      <c r="D52882" s="31">
        <v>-124.039</v>
      </c>
      <c r="E52882" s="28">
        <v>836.16399999999999</v>
      </c>
    </row>
    <row r="52883" spans="4:5" x14ac:dyDescent="0.25">
      <c r="D52883" s="31">
        <v>-124.023</v>
      </c>
      <c r="E52883" s="28">
        <v>836.13699999999994</v>
      </c>
    </row>
    <row r="52884" spans="4:5" x14ac:dyDescent="0.25">
      <c r="D52884" s="31">
        <v>-124.00700000000001</v>
      </c>
      <c r="E52884" s="28">
        <v>836.10900000000004</v>
      </c>
    </row>
    <row r="52885" spans="4:5" x14ac:dyDescent="0.25">
      <c r="D52885" s="31">
        <v>-123.991</v>
      </c>
      <c r="E52885" s="28">
        <v>836.08199999999999</v>
      </c>
    </row>
    <row r="52886" spans="4:5" x14ac:dyDescent="0.25">
      <c r="D52886" s="31">
        <v>-123.97499999999999</v>
      </c>
      <c r="E52886" s="28">
        <v>836.05399999999997</v>
      </c>
    </row>
    <row r="52887" spans="4:5" x14ac:dyDescent="0.25">
      <c r="D52887" s="31">
        <v>-123.959</v>
      </c>
      <c r="E52887" s="28">
        <v>836.02700000000004</v>
      </c>
    </row>
    <row r="52888" spans="4:5" x14ac:dyDescent="0.25">
      <c r="D52888" s="31">
        <v>-123.943</v>
      </c>
      <c r="E52888" s="28">
        <v>836</v>
      </c>
    </row>
    <row r="52889" spans="4:5" x14ac:dyDescent="0.25">
      <c r="D52889" s="31">
        <v>-123.92700000000001</v>
      </c>
      <c r="E52889" s="28">
        <v>835.97199999999998</v>
      </c>
    </row>
    <row r="52890" spans="4:5" x14ac:dyDescent="0.25">
      <c r="D52890" s="31">
        <v>-123.911</v>
      </c>
      <c r="E52890" s="28">
        <v>835.94399999999996</v>
      </c>
    </row>
    <row r="52891" spans="4:5" x14ac:dyDescent="0.25">
      <c r="D52891" s="31">
        <v>-123.895</v>
      </c>
      <c r="E52891" s="28">
        <v>835.91700000000003</v>
      </c>
    </row>
    <row r="52892" spans="4:5" x14ac:dyDescent="0.25">
      <c r="D52892" s="31">
        <v>-123.879</v>
      </c>
      <c r="E52892" s="28">
        <v>835.88900000000001</v>
      </c>
    </row>
    <row r="52893" spans="4:5" x14ac:dyDescent="0.25">
      <c r="D52893" s="31">
        <v>-123.863</v>
      </c>
      <c r="E52893" s="28">
        <v>835.86199999999997</v>
      </c>
    </row>
    <row r="52894" spans="4:5" x14ac:dyDescent="0.25">
      <c r="D52894" s="31">
        <v>-123.84699999999999</v>
      </c>
      <c r="E52894" s="28">
        <v>835.83399999999995</v>
      </c>
    </row>
    <row r="52895" spans="4:5" x14ac:dyDescent="0.25">
      <c r="D52895" s="31">
        <v>-123.831</v>
      </c>
      <c r="E52895" s="28">
        <v>835.80700000000002</v>
      </c>
    </row>
    <row r="52896" spans="4:5" x14ac:dyDescent="0.25">
      <c r="D52896" s="31">
        <v>-123.815</v>
      </c>
      <c r="E52896" s="28">
        <v>835.779</v>
      </c>
    </row>
    <row r="52897" spans="4:5" x14ac:dyDescent="0.25">
      <c r="D52897" s="31">
        <v>-123.79900000000001</v>
      </c>
      <c r="E52897" s="28">
        <v>835.75099999999998</v>
      </c>
    </row>
    <row r="52898" spans="4:5" x14ac:dyDescent="0.25">
      <c r="D52898" s="31">
        <v>-123.783</v>
      </c>
      <c r="E52898" s="28">
        <v>835.72400000000005</v>
      </c>
    </row>
    <row r="52899" spans="4:5" x14ac:dyDescent="0.25">
      <c r="D52899" s="31">
        <v>-123.767</v>
      </c>
      <c r="E52899" s="28">
        <v>835.69600000000003</v>
      </c>
    </row>
    <row r="52900" spans="4:5" x14ac:dyDescent="0.25">
      <c r="D52900" s="31">
        <v>-123.751</v>
      </c>
      <c r="E52900" s="28">
        <v>835.66800000000001</v>
      </c>
    </row>
    <row r="52901" spans="4:5" x14ac:dyDescent="0.25">
      <c r="D52901" s="31">
        <v>-123.735</v>
      </c>
      <c r="E52901" s="28">
        <v>835.64099999999996</v>
      </c>
    </row>
    <row r="52902" spans="4:5" x14ac:dyDescent="0.25">
      <c r="D52902" s="31">
        <v>-123.71899999999999</v>
      </c>
      <c r="E52902" s="28">
        <v>835.61300000000006</v>
      </c>
    </row>
    <row r="52903" spans="4:5" x14ac:dyDescent="0.25">
      <c r="D52903" s="31">
        <v>-123.703</v>
      </c>
      <c r="E52903" s="28">
        <v>835.58500000000004</v>
      </c>
    </row>
    <row r="52904" spans="4:5" x14ac:dyDescent="0.25">
      <c r="D52904" s="31">
        <v>-123.687</v>
      </c>
      <c r="E52904" s="28">
        <v>835.55700000000002</v>
      </c>
    </row>
    <row r="52905" spans="4:5" x14ac:dyDescent="0.25">
      <c r="D52905" s="31">
        <v>-123.67100000000001</v>
      </c>
      <c r="E52905" s="28">
        <v>835.529</v>
      </c>
    </row>
    <row r="52906" spans="4:5" x14ac:dyDescent="0.25">
      <c r="D52906" s="31">
        <v>-123.655</v>
      </c>
      <c r="E52906" s="28">
        <v>835.50199999999995</v>
      </c>
    </row>
    <row r="52907" spans="4:5" x14ac:dyDescent="0.25">
      <c r="D52907" s="31">
        <v>-123.639</v>
      </c>
      <c r="E52907" s="28">
        <v>835.47400000000005</v>
      </c>
    </row>
    <row r="52908" spans="4:5" x14ac:dyDescent="0.25">
      <c r="D52908" s="31">
        <v>-123.623</v>
      </c>
      <c r="E52908" s="28">
        <v>835.44600000000003</v>
      </c>
    </row>
    <row r="52909" spans="4:5" x14ac:dyDescent="0.25">
      <c r="D52909" s="31">
        <v>-123.607</v>
      </c>
      <c r="E52909" s="28">
        <v>835.41800000000001</v>
      </c>
    </row>
    <row r="52910" spans="4:5" x14ac:dyDescent="0.25">
      <c r="D52910" s="31">
        <v>-123.59099999999999</v>
      </c>
      <c r="E52910" s="28">
        <v>835.39</v>
      </c>
    </row>
    <row r="52911" spans="4:5" x14ac:dyDescent="0.25">
      <c r="D52911" s="31">
        <v>-123.575</v>
      </c>
      <c r="E52911" s="28">
        <v>835.36199999999997</v>
      </c>
    </row>
    <row r="52912" spans="4:5" x14ac:dyDescent="0.25">
      <c r="D52912" s="31">
        <v>-123.559</v>
      </c>
      <c r="E52912" s="28">
        <v>835.33399999999995</v>
      </c>
    </row>
    <row r="52913" spans="4:5" x14ac:dyDescent="0.25">
      <c r="D52913" s="31">
        <v>-123.54300000000001</v>
      </c>
      <c r="E52913" s="28">
        <v>835.30700000000002</v>
      </c>
    </row>
    <row r="52914" spans="4:5" x14ac:dyDescent="0.25">
      <c r="D52914" s="31">
        <v>-123.527</v>
      </c>
      <c r="E52914" s="28">
        <v>835.279</v>
      </c>
    </row>
    <row r="52915" spans="4:5" x14ac:dyDescent="0.25">
      <c r="D52915" s="31">
        <v>-123.511</v>
      </c>
      <c r="E52915" s="28">
        <v>835.25099999999998</v>
      </c>
    </row>
    <row r="52916" spans="4:5" x14ac:dyDescent="0.25">
      <c r="D52916" s="31">
        <v>-123.495</v>
      </c>
      <c r="E52916" s="28">
        <v>835.22299999999996</v>
      </c>
    </row>
    <row r="52917" spans="4:5" x14ac:dyDescent="0.25">
      <c r="D52917" s="31">
        <v>-123.479</v>
      </c>
      <c r="E52917" s="28">
        <v>835.19500000000005</v>
      </c>
    </row>
    <row r="52918" spans="4:5" x14ac:dyDescent="0.25">
      <c r="D52918" s="31">
        <v>-123.46299999999999</v>
      </c>
      <c r="E52918" s="28">
        <v>835.16700000000003</v>
      </c>
    </row>
    <row r="52919" spans="4:5" x14ac:dyDescent="0.25">
      <c r="D52919" s="31">
        <v>-123.447</v>
      </c>
      <c r="E52919" s="28">
        <v>835.13900000000001</v>
      </c>
    </row>
    <row r="52920" spans="4:5" x14ac:dyDescent="0.25">
      <c r="D52920" s="31">
        <v>-123.431</v>
      </c>
      <c r="E52920" s="28">
        <v>835.11099999999999</v>
      </c>
    </row>
    <row r="52921" spans="4:5" x14ac:dyDescent="0.25">
      <c r="D52921" s="31">
        <v>-123.41500000000001</v>
      </c>
      <c r="E52921" s="28">
        <v>835.08299999999997</v>
      </c>
    </row>
    <row r="52922" spans="4:5" x14ac:dyDescent="0.25">
      <c r="D52922" s="31">
        <v>-123.399</v>
      </c>
      <c r="E52922" s="28">
        <v>835.05399999999997</v>
      </c>
    </row>
    <row r="52923" spans="4:5" x14ac:dyDescent="0.25">
      <c r="D52923" s="31">
        <v>-123.383</v>
      </c>
      <c r="E52923" s="28">
        <v>835.02599999999995</v>
      </c>
    </row>
    <row r="52924" spans="4:5" x14ac:dyDescent="0.25">
      <c r="D52924" s="31">
        <v>-123.367</v>
      </c>
      <c r="E52924" s="28">
        <v>834.99800000000005</v>
      </c>
    </row>
    <row r="52925" spans="4:5" x14ac:dyDescent="0.25">
      <c r="D52925" s="31">
        <v>-123.351</v>
      </c>
      <c r="E52925" s="28">
        <v>834.97</v>
      </c>
    </row>
    <row r="52926" spans="4:5" x14ac:dyDescent="0.25">
      <c r="D52926" s="31">
        <v>-123.33499999999999</v>
      </c>
      <c r="E52926" s="28">
        <v>834.94200000000001</v>
      </c>
    </row>
    <row r="52927" spans="4:5" x14ac:dyDescent="0.25">
      <c r="D52927" s="31">
        <v>-123.319</v>
      </c>
      <c r="E52927" s="28">
        <v>834.91399999999999</v>
      </c>
    </row>
    <row r="52928" spans="4:5" x14ac:dyDescent="0.25">
      <c r="D52928" s="31">
        <v>-123.303</v>
      </c>
      <c r="E52928" s="28">
        <v>834.88599999999997</v>
      </c>
    </row>
    <row r="52929" spans="4:5" x14ac:dyDescent="0.25">
      <c r="D52929" s="31">
        <v>-123.28700000000001</v>
      </c>
      <c r="E52929" s="28">
        <v>834.85699999999997</v>
      </c>
    </row>
    <row r="52930" spans="4:5" x14ac:dyDescent="0.25">
      <c r="D52930" s="31">
        <v>-123.271</v>
      </c>
      <c r="E52930" s="28">
        <v>834.82899999999995</v>
      </c>
    </row>
    <row r="52931" spans="4:5" x14ac:dyDescent="0.25">
      <c r="D52931" s="31">
        <v>-123.255</v>
      </c>
      <c r="E52931" s="28">
        <v>834.80100000000004</v>
      </c>
    </row>
    <row r="52932" spans="4:5" x14ac:dyDescent="0.25">
      <c r="D52932" s="31">
        <v>-123.239</v>
      </c>
      <c r="E52932" s="28">
        <v>834.77300000000002</v>
      </c>
    </row>
    <row r="52933" spans="4:5" x14ac:dyDescent="0.25">
      <c r="D52933" s="31">
        <v>-123.223</v>
      </c>
      <c r="E52933" s="28">
        <v>834.74400000000003</v>
      </c>
    </row>
    <row r="52934" spans="4:5" x14ac:dyDescent="0.25">
      <c r="D52934" s="31">
        <v>-123.20699999999999</v>
      </c>
      <c r="E52934" s="28">
        <v>834.71600000000001</v>
      </c>
    </row>
    <row r="52935" spans="4:5" x14ac:dyDescent="0.25">
      <c r="D52935" s="31">
        <v>-123.191</v>
      </c>
      <c r="E52935" s="28">
        <v>834.68799999999999</v>
      </c>
    </row>
    <row r="52936" spans="4:5" x14ac:dyDescent="0.25">
      <c r="D52936" s="31">
        <v>-123.175</v>
      </c>
      <c r="E52936" s="28">
        <v>834.66</v>
      </c>
    </row>
    <row r="52937" spans="4:5" x14ac:dyDescent="0.25">
      <c r="D52937" s="31">
        <v>-123.15900000000001</v>
      </c>
      <c r="E52937" s="28">
        <v>834.63099999999997</v>
      </c>
    </row>
    <row r="52938" spans="4:5" x14ac:dyDescent="0.25">
      <c r="D52938" s="31">
        <v>-123.143</v>
      </c>
      <c r="E52938" s="28">
        <v>834.60299999999995</v>
      </c>
    </row>
    <row r="52939" spans="4:5" x14ac:dyDescent="0.25">
      <c r="D52939" s="31">
        <v>-123.127</v>
      </c>
      <c r="E52939" s="28">
        <v>834.57399999999996</v>
      </c>
    </row>
    <row r="52940" spans="4:5" x14ac:dyDescent="0.25">
      <c r="D52940" s="31">
        <v>-123.111</v>
      </c>
      <c r="E52940" s="28">
        <v>834.54600000000005</v>
      </c>
    </row>
    <row r="52941" spans="4:5" x14ac:dyDescent="0.25">
      <c r="D52941" s="31">
        <v>-123.095</v>
      </c>
      <c r="E52941" s="28">
        <v>834.51800000000003</v>
      </c>
    </row>
    <row r="52942" spans="4:5" x14ac:dyDescent="0.25">
      <c r="D52942" s="31">
        <v>-123.07899999999999</v>
      </c>
      <c r="E52942" s="28">
        <v>834.48900000000003</v>
      </c>
    </row>
    <row r="52943" spans="4:5" x14ac:dyDescent="0.25">
      <c r="D52943" s="31">
        <v>-123.063</v>
      </c>
      <c r="E52943" s="28">
        <v>834.46100000000001</v>
      </c>
    </row>
    <row r="52944" spans="4:5" x14ac:dyDescent="0.25">
      <c r="D52944" s="31">
        <v>-123.047</v>
      </c>
      <c r="E52944" s="28">
        <v>834.43200000000002</v>
      </c>
    </row>
    <row r="52945" spans="4:5" x14ac:dyDescent="0.25">
      <c r="D52945" s="31">
        <v>-123.03100000000001</v>
      </c>
      <c r="E52945" s="28">
        <v>834.404</v>
      </c>
    </row>
    <row r="52946" spans="4:5" x14ac:dyDescent="0.25">
      <c r="D52946" s="31">
        <v>-123.015</v>
      </c>
      <c r="E52946" s="28">
        <v>834.375</v>
      </c>
    </row>
    <row r="52947" spans="4:5" x14ac:dyDescent="0.25">
      <c r="D52947" s="31">
        <v>-122.999</v>
      </c>
      <c r="E52947" s="28">
        <v>834.34699999999998</v>
      </c>
    </row>
    <row r="52948" spans="4:5" x14ac:dyDescent="0.25">
      <c r="D52948" s="31">
        <v>-122.983</v>
      </c>
      <c r="E52948" s="28">
        <v>834.31799999999998</v>
      </c>
    </row>
    <row r="52949" spans="4:5" x14ac:dyDescent="0.25">
      <c r="D52949" s="31">
        <v>-122.967</v>
      </c>
      <c r="E52949" s="28">
        <v>834.29</v>
      </c>
    </row>
    <row r="52950" spans="4:5" x14ac:dyDescent="0.25">
      <c r="D52950" s="31">
        <v>-122.95099999999999</v>
      </c>
      <c r="E52950" s="28">
        <v>834.26099999999997</v>
      </c>
    </row>
    <row r="52951" spans="4:5" x14ac:dyDescent="0.25">
      <c r="D52951" s="31">
        <v>-122.935</v>
      </c>
      <c r="E52951" s="28">
        <v>834.23299999999995</v>
      </c>
    </row>
    <row r="52952" spans="4:5" x14ac:dyDescent="0.25">
      <c r="D52952" s="31">
        <v>-122.919</v>
      </c>
      <c r="E52952" s="28">
        <v>834.20399999999995</v>
      </c>
    </row>
    <row r="52953" spans="4:5" x14ac:dyDescent="0.25">
      <c r="D52953" s="31">
        <v>-122.90300000000001</v>
      </c>
      <c r="E52953" s="28">
        <v>834.17600000000004</v>
      </c>
    </row>
    <row r="52954" spans="4:5" x14ac:dyDescent="0.25">
      <c r="D52954" s="31">
        <v>-122.887</v>
      </c>
      <c r="E52954" s="28">
        <v>834.14700000000005</v>
      </c>
    </row>
    <row r="52955" spans="4:5" x14ac:dyDescent="0.25">
      <c r="D52955" s="31">
        <v>-122.871</v>
      </c>
      <c r="E52955" s="28">
        <v>834.11800000000005</v>
      </c>
    </row>
    <row r="52956" spans="4:5" x14ac:dyDescent="0.25">
      <c r="D52956" s="31">
        <v>-122.855</v>
      </c>
      <c r="E52956" s="28">
        <v>834.09</v>
      </c>
    </row>
    <row r="52957" spans="4:5" x14ac:dyDescent="0.25">
      <c r="D52957" s="31">
        <v>-122.839</v>
      </c>
      <c r="E52957" s="28">
        <v>834.06100000000004</v>
      </c>
    </row>
    <row r="52958" spans="4:5" x14ac:dyDescent="0.25">
      <c r="D52958" s="31">
        <v>-122.82299999999999</v>
      </c>
      <c r="E52958" s="28">
        <v>834.03200000000004</v>
      </c>
    </row>
    <row r="52959" spans="4:5" x14ac:dyDescent="0.25">
      <c r="D52959" s="31">
        <v>-122.807</v>
      </c>
      <c r="E52959" s="28">
        <v>834.00400000000002</v>
      </c>
    </row>
    <row r="52960" spans="4:5" x14ac:dyDescent="0.25">
      <c r="D52960" s="31">
        <v>-122.791</v>
      </c>
      <c r="E52960" s="28">
        <v>833.97500000000002</v>
      </c>
    </row>
    <row r="52961" spans="4:5" x14ac:dyDescent="0.25">
      <c r="D52961" s="31">
        <v>-122.77500000000001</v>
      </c>
      <c r="E52961" s="28">
        <v>833.94600000000003</v>
      </c>
    </row>
    <row r="52962" spans="4:5" x14ac:dyDescent="0.25">
      <c r="D52962" s="31">
        <v>-122.759</v>
      </c>
      <c r="E52962" s="28">
        <v>833.91700000000003</v>
      </c>
    </row>
    <row r="52963" spans="4:5" x14ac:dyDescent="0.25">
      <c r="D52963" s="31">
        <v>-122.74299999999999</v>
      </c>
      <c r="E52963" s="28">
        <v>833.88900000000001</v>
      </c>
    </row>
    <row r="52964" spans="4:5" x14ac:dyDescent="0.25">
      <c r="D52964" s="31">
        <v>-122.727</v>
      </c>
      <c r="E52964" s="28">
        <v>833.86</v>
      </c>
    </row>
    <row r="52965" spans="4:5" x14ac:dyDescent="0.25">
      <c r="D52965" s="31">
        <v>-122.711</v>
      </c>
      <c r="E52965" s="28">
        <v>833.83100000000002</v>
      </c>
    </row>
    <row r="52966" spans="4:5" x14ac:dyDescent="0.25">
      <c r="D52966" s="31">
        <v>-122.69499999999999</v>
      </c>
      <c r="E52966" s="28">
        <v>833.80200000000002</v>
      </c>
    </row>
    <row r="52967" spans="4:5" x14ac:dyDescent="0.25">
      <c r="D52967" s="31">
        <v>-122.679</v>
      </c>
      <c r="E52967" s="28">
        <v>833.77300000000002</v>
      </c>
    </row>
    <row r="52968" spans="4:5" x14ac:dyDescent="0.25">
      <c r="D52968" s="31">
        <v>-122.663</v>
      </c>
      <c r="E52968" s="28">
        <v>833.74400000000003</v>
      </c>
    </row>
    <row r="52969" spans="4:5" x14ac:dyDescent="0.25">
      <c r="D52969" s="31">
        <v>-122.64700000000001</v>
      </c>
      <c r="E52969" s="28">
        <v>833.71600000000001</v>
      </c>
    </row>
    <row r="52970" spans="4:5" x14ac:dyDescent="0.25">
      <c r="D52970" s="31">
        <v>-122.631</v>
      </c>
      <c r="E52970" s="28">
        <v>833.68700000000001</v>
      </c>
    </row>
    <row r="52971" spans="4:5" x14ac:dyDescent="0.25">
      <c r="D52971" s="31">
        <v>-122.61499999999999</v>
      </c>
      <c r="E52971" s="28">
        <v>833.65800000000002</v>
      </c>
    </row>
    <row r="52972" spans="4:5" x14ac:dyDescent="0.25">
      <c r="D52972" s="31">
        <v>-122.599</v>
      </c>
      <c r="E52972" s="28">
        <v>833.62900000000002</v>
      </c>
    </row>
    <row r="52973" spans="4:5" x14ac:dyDescent="0.25">
      <c r="D52973" s="31">
        <v>-122.583</v>
      </c>
      <c r="E52973" s="28">
        <v>833.6</v>
      </c>
    </row>
    <row r="52974" spans="4:5" x14ac:dyDescent="0.25">
      <c r="D52974" s="31">
        <v>-122.56699999999999</v>
      </c>
      <c r="E52974" s="28">
        <v>833.57100000000003</v>
      </c>
    </row>
    <row r="52975" spans="4:5" x14ac:dyDescent="0.25">
      <c r="D52975" s="31">
        <v>-122.551</v>
      </c>
      <c r="E52975" s="28">
        <v>833.54200000000003</v>
      </c>
    </row>
    <row r="52976" spans="4:5" x14ac:dyDescent="0.25">
      <c r="D52976" s="31">
        <v>-122.535</v>
      </c>
      <c r="E52976" s="28">
        <v>833.51300000000003</v>
      </c>
    </row>
    <row r="52977" spans="4:5" x14ac:dyDescent="0.25">
      <c r="D52977" s="31">
        <v>-122.51900000000001</v>
      </c>
      <c r="E52977" s="28">
        <v>833.48400000000004</v>
      </c>
    </row>
    <row r="52978" spans="4:5" x14ac:dyDescent="0.25">
      <c r="D52978" s="31">
        <v>-122.503</v>
      </c>
      <c r="E52978" s="28">
        <v>833.45500000000004</v>
      </c>
    </row>
    <row r="52979" spans="4:5" x14ac:dyDescent="0.25">
      <c r="D52979" s="31">
        <v>-122.48699999999999</v>
      </c>
      <c r="E52979" s="28">
        <v>833.42600000000004</v>
      </c>
    </row>
    <row r="52980" spans="4:5" x14ac:dyDescent="0.25">
      <c r="D52980" s="31">
        <v>-122.471</v>
      </c>
      <c r="E52980" s="28">
        <v>833.39700000000005</v>
      </c>
    </row>
    <row r="52981" spans="4:5" x14ac:dyDescent="0.25">
      <c r="D52981" s="31">
        <v>-122.455</v>
      </c>
      <c r="E52981" s="28">
        <v>833.36800000000005</v>
      </c>
    </row>
    <row r="52982" spans="4:5" x14ac:dyDescent="0.25">
      <c r="D52982" s="31">
        <v>-122.43899999999999</v>
      </c>
      <c r="E52982" s="28">
        <v>833.33900000000006</v>
      </c>
    </row>
    <row r="52983" spans="4:5" x14ac:dyDescent="0.25">
      <c r="D52983" s="31">
        <v>-122.423</v>
      </c>
      <c r="E52983" s="28">
        <v>833.30899999999997</v>
      </c>
    </row>
    <row r="52984" spans="4:5" x14ac:dyDescent="0.25">
      <c r="D52984" s="31">
        <v>-122.407</v>
      </c>
      <c r="E52984" s="28">
        <v>833.28</v>
      </c>
    </row>
    <row r="52985" spans="4:5" x14ac:dyDescent="0.25">
      <c r="D52985" s="31">
        <v>-122.39100000000001</v>
      </c>
      <c r="E52985" s="28">
        <v>833.25099999999998</v>
      </c>
    </row>
    <row r="52986" spans="4:5" x14ac:dyDescent="0.25">
      <c r="D52986" s="31">
        <v>-122.375</v>
      </c>
      <c r="E52986" s="28">
        <v>833.22199999999998</v>
      </c>
    </row>
    <row r="52987" spans="4:5" x14ac:dyDescent="0.25">
      <c r="D52987" s="31">
        <v>-122.35899999999999</v>
      </c>
      <c r="E52987" s="28">
        <v>833.19299999999998</v>
      </c>
    </row>
    <row r="52988" spans="4:5" x14ac:dyDescent="0.25">
      <c r="D52988" s="31">
        <v>-122.343</v>
      </c>
      <c r="E52988" s="28">
        <v>833.16399999999999</v>
      </c>
    </row>
    <row r="52989" spans="4:5" x14ac:dyDescent="0.25">
      <c r="D52989" s="31">
        <v>-122.327</v>
      </c>
      <c r="E52989" s="28">
        <v>833.13400000000001</v>
      </c>
    </row>
    <row r="52990" spans="4:5" x14ac:dyDescent="0.25">
      <c r="D52990" s="31">
        <v>-122.31100000000001</v>
      </c>
      <c r="E52990" s="28">
        <v>833.10500000000002</v>
      </c>
    </row>
    <row r="52991" spans="4:5" x14ac:dyDescent="0.25">
      <c r="D52991" s="31">
        <v>-122.295</v>
      </c>
      <c r="E52991" s="28">
        <v>833.07600000000002</v>
      </c>
    </row>
    <row r="52992" spans="4:5" x14ac:dyDescent="0.25">
      <c r="D52992" s="31">
        <v>-122.279</v>
      </c>
      <c r="E52992" s="28">
        <v>833.04700000000003</v>
      </c>
    </row>
    <row r="52993" spans="4:5" x14ac:dyDescent="0.25">
      <c r="D52993" s="31">
        <v>-122.26300000000001</v>
      </c>
      <c r="E52993" s="28">
        <v>833.01700000000005</v>
      </c>
    </row>
    <row r="52994" spans="4:5" x14ac:dyDescent="0.25">
      <c r="D52994" s="31">
        <v>-122.247</v>
      </c>
      <c r="E52994" s="28">
        <v>832.98800000000006</v>
      </c>
    </row>
    <row r="52995" spans="4:5" x14ac:dyDescent="0.25">
      <c r="D52995" s="31">
        <v>-122.23099999999999</v>
      </c>
      <c r="E52995" s="28">
        <v>832.95899999999995</v>
      </c>
    </row>
    <row r="52996" spans="4:5" x14ac:dyDescent="0.25">
      <c r="D52996" s="31">
        <v>-122.215</v>
      </c>
      <c r="E52996" s="28">
        <v>832.92899999999997</v>
      </c>
    </row>
    <row r="52997" spans="4:5" x14ac:dyDescent="0.25">
      <c r="D52997" s="31">
        <v>-122.2</v>
      </c>
      <c r="E52997" s="28">
        <v>832.9</v>
      </c>
    </row>
    <row r="52998" spans="4:5" x14ac:dyDescent="0.25">
      <c r="D52998" s="31">
        <v>-122.184</v>
      </c>
      <c r="E52998" s="28">
        <v>832.87099999999998</v>
      </c>
    </row>
    <row r="52999" spans="4:5" x14ac:dyDescent="0.25">
      <c r="D52999" s="31">
        <v>-122.16800000000001</v>
      </c>
      <c r="E52999" s="28">
        <v>832.84100000000001</v>
      </c>
    </row>
    <row r="53000" spans="4:5" x14ac:dyDescent="0.25">
      <c r="D53000" s="31">
        <v>-122.152</v>
      </c>
      <c r="E53000" s="28">
        <v>832.81200000000001</v>
      </c>
    </row>
    <row r="53001" spans="4:5" x14ac:dyDescent="0.25">
      <c r="D53001" s="31">
        <v>-122.136</v>
      </c>
      <c r="E53001" s="28">
        <v>832.78200000000004</v>
      </c>
    </row>
    <row r="53002" spans="4:5" x14ac:dyDescent="0.25">
      <c r="D53002" s="31">
        <v>-122.12</v>
      </c>
      <c r="E53002" s="28">
        <v>832.75300000000004</v>
      </c>
    </row>
    <row r="53003" spans="4:5" x14ac:dyDescent="0.25">
      <c r="D53003" s="31">
        <v>-122.104</v>
      </c>
      <c r="E53003" s="28">
        <v>832.72400000000005</v>
      </c>
    </row>
    <row r="53004" spans="4:5" x14ac:dyDescent="0.25">
      <c r="D53004" s="31">
        <v>-122.08799999999999</v>
      </c>
      <c r="E53004" s="28">
        <v>832.69399999999996</v>
      </c>
    </row>
    <row r="53005" spans="4:5" x14ac:dyDescent="0.25">
      <c r="D53005" s="31">
        <v>-122.072</v>
      </c>
      <c r="E53005" s="28">
        <v>832.66499999999996</v>
      </c>
    </row>
    <row r="53006" spans="4:5" x14ac:dyDescent="0.25">
      <c r="D53006" s="31">
        <v>-122.056</v>
      </c>
      <c r="E53006" s="28">
        <v>832.63499999999999</v>
      </c>
    </row>
    <row r="53007" spans="4:5" x14ac:dyDescent="0.25">
      <c r="D53007" s="31">
        <v>-122.04</v>
      </c>
      <c r="E53007" s="28">
        <v>832.60599999999999</v>
      </c>
    </row>
    <row r="53008" spans="4:5" x14ac:dyDescent="0.25">
      <c r="D53008" s="31">
        <v>-122.024</v>
      </c>
      <c r="E53008" s="28">
        <v>832.57600000000002</v>
      </c>
    </row>
    <row r="53009" spans="4:5" x14ac:dyDescent="0.25">
      <c r="D53009" s="31">
        <v>-122.008</v>
      </c>
      <c r="E53009" s="28">
        <v>832.54700000000003</v>
      </c>
    </row>
    <row r="53010" spans="4:5" x14ac:dyDescent="0.25">
      <c r="D53010" s="31">
        <v>-121.992</v>
      </c>
      <c r="E53010" s="28">
        <v>832.51700000000005</v>
      </c>
    </row>
    <row r="53011" spans="4:5" x14ac:dyDescent="0.25">
      <c r="D53011" s="31">
        <v>-121.976</v>
      </c>
      <c r="E53011" s="28">
        <v>832.48699999999997</v>
      </c>
    </row>
    <row r="53012" spans="4:5" x14ac:dyDescent="0.25">
      <c r="D53012" s="31">
        <v>-121.96</v>
      </c>
      <c r="E53012" s="28">
        <v>832.45799999999997</v>
      </c>
    </row>
    <row r="53013" spans="4:5" x14ac:dyDescent="0.25">
      <c r="D53013" s="31">
        <v>-121.944</v>
      </c>
      <c r="E53013" s="28">
        <v>832.428</v>
      </c>
    </row>
    <row r="53014" spans="4:5" x14ac:dyDescent="0.25">
      <c r="D53014" s="31">
        <v>-121.928</v>
      </c>
      <c r="E53014" s="28">
        <v>832.39800000000002</v>
      </c>
    </row>
    <row r="53015" spans="4:5" x14ac:dyDescent="0.25">
      <c r="D53015" s="31">
        <v>-121.91200000000001</v>
      </c>
      <c r="E53015" s="28">
        <v>832.36900000000003</v>
      </c>
    </row>
    <row r="53016" spans="4:5" x14ac:dyDescent="0.25">
      <c r="D53016" s="31">
        <v>-121.896</v>
      </c>
      <c r="E53016" s="28">
        <v>832.33900000000006</v>
      </c>
    </row>
    <row r="53017" spans="4:5" x14ac:dyDescent="0.25">
      <c r="D53017" s="31">
        <v>-121.88</v>
      </c>
      <c r="E53017" s="28">
        <v>832.31</v>
      </c>
    </row>
    <row r="53018" spans="4:5" x14ac:dyDescent="0.25">
      <c r="D53018" s="31">
        <v>-121.864</v>
      </c>
      <c r="E53018" s="28">
        <v>832.28</v>
      </c>
    </row>
    <row r="53019" spans="4:5" x14ac:dyDescent="0.25">
      <c r="D53019" s="31">
        <v>-121.848</v>
      </c>
      <c r="E53019" s="28">
        <v>832.25</v>
      </c>
    </row>
    <row r="53020" spans="4:5" x14ac:dyDescent="0.25">
      <c r="D53020" s="31">
        <v>-121.83199999999999</v>
      </c>
      <c r="E53020" s="28">
        <v>832.22</v>
      </c>
    </row>
    <row r="53021" spans="4:5" x14ac:dyDescent="0.25">
      <c r="D53021" s="31">
        <v>-121.816</v>
      </c>
      <c r="E53021" s="28">
        <v>832.19100000000003</v>
      </c>
    </row>
    <row r="53022" spans="4:5" x14ac:dyDescent="0.25">
      <c r="D53022" s="31">
        <v>-121.8</v>
      </c>
      <c r="E53022" s="28">
        <v>832.16099999999994</v>
      </c>
    </row>
    <row r="53023" spans="4:5" x14ac:dyDescent="0.25">
      <c r="D53023" s="31">
        <v>-121.78400000000001</v>
      </c>
      <c r="E53023" s="28">
        <v>832.13099999999997</v>
      </c>
    </row>
    <row r="53024" spans="4:5" x14ac:dyDescent="0.25">
      <c r="D53024" s="31">
        <v>-121.768</v>
      </c>
      <c r="E53024" s="28">
        <v>832.101</v>
      </c>
    </row>
    <row r="53025" spans="4:5" x14ac:dyDescent="0.25">
      <c r="D53025" s="31">
        <v>-121.752</v>
      </c>
      <c r="E53025" s="28">
        <v>832.07100000000003</v>
      </c>
    </row>
    <row r="53026" spans="4:5" x14ac:dyDescent="0.25">
      <c r="D53026" s="31">
        <v>-121.736</v>
      </c>
      <c r="E53026" s="28">
        <v>832.04200000000003</v>
      </c>
    </row>
    <row r="53027" spans="4:5" x14ac:dyDescent="0.25">
      <c r="D53027" s="31">
        <v>-121.72</v>
      </c>
      <c r="E53027" s="28">
        <v>832.01199999999994</v>
      </c>
    </row>
    <row r="53028" spans="4:5" x14ac:dyDescent="0.25">
      <c r="D53028" s="31">
        <v>-121.70399999999999</v>
      </c>
      <c r="E53028" s="28">
        <v>831.98199999999997</v>
      </c>
    </row>
    <row r="53029" spans="4:5" x14ac:dyDescent="0.25">
      <c r="D53029" s="31">
        <v>-121.688</v>
      </c>
      <c r="E53029" s="28">
        <v>831.952</v>
      </c>
    </row>
    <row r="53030" spans="4:5" x14ac:dyDescent="0.25">
      <c r="D53030" s="31">
        <v>-121.672</v>
      </c>
      <c r="E53030" s="28">
        <v>831.92200000000003</v>
      </c>
    </row>
    <row r="53031" spans="4:5" x14ac:dyDescent="0.25">
      <c r="D53031" s="31">
        <v>-121.65600000000001</v>
      </c>
      <c r="E53031" s="28">
        <v>831.89200000000005</v>
      </c>
    </row>
    <row r="53032" spans="4:5" x14ac:dyDescent="0.25">
      <c r="D53032" s="31">
        <v>-121.64</v>
      </c>
      <c r="E53032" s="28">
        <v>831.86199999999997</v>
      </c>
    </row>
    <row r="53033" spans="4:5" x14ac:dyDescent="0.25">
      <c r="D53033" s="31">
        <v>-121.624</v>
      </c>
      <c r="E53033" s="28">
        <v>831.83199999999999</v>
      </c>
    </row>
    <row r="53034" spans="4:5" x14ac:dyDescent="0.25">
      <c r="D53034" s="31">
        <v>-121.608</v>
      </c>
      <c r="E53034" s="28">
        <v>831.80200000000002</v>
      </c>
    </row>
    <row r="53035" spans="4:5" x14ac:dyDescent="0.25">
      <c r="D53035" s="31">
        <v>-121.592</v>
      </c>
      <c r="E53035" s="28">
        <v>831.77200000000005</v>
      </c>
    </row>
    <row r="53036" spans="4:5" x14ac:dyDescent="0.25">
      <c r="D53036" s="31">
        <v>-121.57599999999999</v>
      </c>
      <c r="E53036" s="28">
        <v>831.74199999999996</v>
      </c>
    </row>
    <row r="53037" spans="4:5" x14ac:dyDescent="0.25">
      <c r="D53037" s="31">
        <v>-121.56</v>
      </c>
      <c r="E53037" s="28">
        <v>831.71199999999999</v>
      </c>
    </row>
    <row r="53038" spans="4:5" x14ac:dyDescent="0.25">
      <c r="D53038" s="31">
        <v>-121.544</v>
      </c>
      <c r="E53038" s="28">
        <v>831.68200000000002</v>
      </c>
    </row>
    <row r="53039" spans="4:5" x14ac:dyDescent="0.25">
      <c r="D53039" s="31">
        <v>-121.52800000000001</v>
      </c>
      <c r="E53039" s="28">
        <v>831.65200000000004</v>
      </c>
    </row>
    <row r="53040" spans="4:5" x14ac:dyDescent="0.25">
      <c r="D53040" s="31">
        <v>-121.512</v>
      </c>
      <c r="E53040" s="28">
        <v>831.62199999999996</v>
      </c>
    </row>
    <row r="53041" spans="4:5" x14ac:dyDescent="0.25">
      <c r="D53041" s="31">
        <v>-121.496</v>
      </c>
      <c r="E53041" s="28">
        <v>831.59199999999998</v>
      </c>
    </row>
    <row r="53042" spans="4:5" x14ac:dyDescent="0.25">
      <c r="D53042" s="31">
        <v>-121.48</v>
      </c>
      <c r="E53042" s="28">
        <v>831.56200000000001</v>
      </c>
    </row>
    <row r="53043" spans="4:5" x14ac:dyDescent="0.25">
      <c r="D53043" s="31">
        <v>-121.464</v>
      </c>
      <c r="E53043" s="28">
        <v>831.53200000000004</v>
      </c>
    </row>
    <row r="53044" spans="4:5" x14ac:dyDescent="0.25">
      <c r="D53044" s="31">
        <v>-121.44799999999999</v>
      </c>
      <c r="E53044" s="28">
        <v>831.50099999999998</v>
      </c>
    </row>
    <row r="53045" spans="4:5" x14ac:dyDescent="0.25">
      <c r="D53045" s="31">
        <v>-121.432</v>
      </c>
      <c r="E53045" s="28">
        <v>831.471</v>
      </c>
    </row>
    <row r="53046" spans="4:5" x14ac:dyDescent="0.25">
      <c r="D53046" s="31">
        <v>-121.416</v>
      </c>
      <c r="E53046" s="28">
        <v>831.44100000000003</v>
      </c>
    </row>
    <row r="53047" spans="4:5" x14ac:dyDescent="0.25">
      <c r="D53047" s="31">
        <v>-121.4</v>
      </c>
      <c r="E53047" s="28">
        <v>831.41099999999994</v>
      </c>
    </row>
    <row r="53048" spans="4:5" x14ac:dyDescent="0.25">
      <c r="D53048" s="31">
        <v>-121.384</v>
      </c>
      <c r="E53048" s="28">
        <v>831.38099999999997</v>
      </c>
    </row>
    <row r="53049" spans="4:5" x14ac:dyDescent="0.25">
      <c r="D53049" s="31">
        <v>-121.36799999999999</v>
      </c>
      <c r="E53049" s="28">
        <v>831.351</v>
      </c>
    </row>
    <row r="53050" spans="4:5" x14ac:dyDescent="0.25">
      <c r="D53050" s="31">
        <v>-121.352</v>
      </c>
      <c r="E53050" s="28">
        <v>831.32</v>
      </c>
    </row>
    <row r="53051" spans="4:5" x14ac:dyDescent="0.25">
      <c r="D53051" s="31">
        <v>-121.336</v>
      </c>
      <c r="E53051" s="28">
        <v>831.29</v>
      </c>
    </row>
    <row r="53052" spans="4:5" x14ac:dyDescent="0.25">
      <c r="D53052" s="31">
        <v>-121.32</v>
      </c>
      <c r="E53052" s="28">
        <v>831.26</v>
      </c>
    </row>
    <row r="53053" spans="4:5" x14ac:dyDescent="0.25">
      <c r="D53053" s="31">
        <v>-121.304</v>
      </c>
      <c r="E53053" s="28">
        <v>831.22900000000004</v>
      </c>
    </row>
    <row r="53054" spans="4:5" x14ac:dyDescent="0.25">
      <c r="D53054" s="31">
        <v>-121.288</v>
      </c>
      <c r="E53054" s="28">
        <v>831.19899999999996</v>
      </c>
    </row>
    <row r="53055" spans="4:5" x14ac:dyDescent="0.25">
      <c r="D53055" s="31">
        <v>-121.27200000000001</v>
      </c>
      <c r="E53055" s="28">
        <v>831.16899999999998</v>
      </c>
    </row>
    <row r="53056" spans="4:5" x14ac:dyDescent="0.25">
      <c r="D53056" s="31">
        <v>-121.256</v>
      </c>
      <c r="E53056" s="28">
        <v>831.13800000000003</v>
      </c>
    </row>
    <row r="53057" spans="4:5" x14ac:dyDescent="0.25">
      <c r="D53057" s="31">
        <v>-121.24</v>
      </c>
      <c r="E53057" s="28">
        <v>831.10799999999995</v>
      </c>
    </row>
    <row r="53058" spans="4:5" x14ac:dyDescent="0.25">
      <c r="D53058" s="31">
        <v>-121.224</v>
      </c>
      <c r="E53058" s="28">
        <v>831.07799999999997</v>
      </c>
    </row>
    <row r="53059" spans="4:5" x14ac:dyDescent="0.25">
      <c r="D53059" s="31">
        <v>-121.208</v>
      </c>
      <c r="E53059" s="28">
        <v>831.04700000000003</v>
      </c>
    </row>
    <row r="53060" spans="4:5" x14ac:dyDescent="0.25">
      <c r="D53060" s="31">
        <v>-121.19199999999999</v>
      </c>
      <c r="E53060" s="28">
        <v>831.01700000000005</v>
      </c>
    </row>
    <row r="53061" spans="4:5" x14ac:dyDescent="0.25">
      <c r="D53061" s="31">
        <v>-121.176</v>
      </c>
      <c r="E53061" s="28">
        <v>830.98699999999997</v>
      </c>
    </row>
    <row r="53062" spans="4:5" x14ac:dyDescent="0.25">
      <c r="D53062" s="31">
        <v>-121.16</v>
      </c>
      <c r="E53062" s="28">
        <v>830.95600000000002</v>
      </c>
    </row>
    <row r="53063" spans="4:5" x14ac:dyDescent="0.25">
      <c r="D53063" s="31">
        <v>-121.14400000000001</v>
      </c>
      <c r="E53063" s="28">
        <v>830.92600000000004</v>
      </c>
    </row>
    <row r="53064" spans="4:5" x14ac:dyDescent="0.25">
      <c r="D53064" s="31">
        <v>-121.128</v>
      </c>
      <c r="E53064" s="28">
        <v>830.89499999999998</v>
      </c>
    </row>
    <row r="53065" spans="4:5" x14ac:dyDescent="0.25">
      <c r="D53065" s="31">
        <v>-121.11199999999999</v>
      </c>
      <c r="E53065" s="28">
        <v>830.86500000000001</v>
      </c>
    </row>
    <row r="53066" spans="4:5" x14ac:dyDescent="0.25">
      <c r="D53066" s="31">
        <v>-121.096</v>
      </c>
      <c r="E53066" s="28">
        <v>830.83399999999995</v>
      </c>
    </row>
    <row r="53067" spans="4:5" x14ac:dyDescent="0.25">
      <c r="D53067" s="31">
        <v>-121.08</v>
      </c>
      <c r="E53067" s="28">
        <v>830.80399999999997</v>
      </c>
    </row>
    <row r="53068" spans="4:5" x14ac:dyDescent="0.25">
      <c r="D53068" s="31">
        <v>-121.06399999999999</v>
      </c>
      <c r="E53068" s="28">
        <v>830.77300000000002</v>
      </c>
    </row>
    <row r="53069" spans="4:5" x14ac:dyDescent="0.25">
      <c r="D53069" s="31">
        <v>-121.048</v>
      </c>
      <c r="E53069" s="28">
        <v>830.74199999999996</v>
      </c>
    </row>
    <row r="53070" spans="4:5" x14ac:dyDescent="0.25">
      <c r="D53070" s="31">
        <v>-121.032</v>
      </c>
      <c r="E53070" s="28">
        <v>830.71199999999999</v>
      </c>
    </row>
    <row r="53071" spans="4:5" x14ac:dyDescent="0.25">
      <c r="D53071" s="31">
        <v>-121.01600000000001</v>
      </c>
      <c r="E53071" s="28">
        <v>830.68100000000004</v>
      </c>
    </row>
    <row r="53072" spans="4:5" x14ac:dyDescent="0.25">
      <c r="D53072" s="31">
        <v>-121</v>
      </c>
      <c r="E53072" s="28">
        <v>830.65099999999995</v>
      </c>
    </row>
    <row r="53073" spans="4:5" x14ac:dyDescent="0.25">
      <c r="D53073" s="31">
        <v>-120.98399999999999</v>
      </c>
      <c r="E53073" s="28">
        <v>830.62</v>
      </c>
    </row>
    <row r="53074" spans="4:5" x14ac:dyDescent="0.25">
      <c r="D53074" s="31">
        <v>-120.968</v>
      </c>
      <c r="E53074" s="28">
        <v>830.58900000000006</v>
      </c>
    </row>
    <row r="53075" spans="4:5" x14ac:dyDescent="0.25">
      <c r="D53075" s="31">
        <v>-120.952</v>
      </c>
      <c r="E53075" s="28">
        <v>830.55899999999997</v>
      </c>
    </row>
    <row r="53076" spans="4:5" x14ac:dyDescent="0.25">
      <c r="D53076" s="31">
        <v>-120.93600000000001</v>
      </c>
      <c r="E53076" s="28">
        <v>830.52800000000002</v>
      </c>
    </row>
    <row r="53077" spans="4:5" x14ac:dyDescent="0.25">
      <c r="D53077" s="31">
        <v>-120.92</v>
      </c>
      <c r="E53077" s="28">
        <v>830.49699999999996</v>
      </c>
    </row>
    <row r="53078" spans="4:5" x14ac:dyDescent="0.25">
      <c r="D53078" s="31">
        <v>-120.904</v>
      </c>
      <c r="E53078" s="28">
        <v>830.46699999999998</v>
      </c>
    </row>
    <row r="53079" spans="4:5" x14ac:dyDescent="0.25">
      <c r="D53079" s="31">
        <v>-120.88800000000001</v>
      </c>
      <c r="E53079" s="28">
        <v>830.43600000000004</v>
      </c>
    </row>
    <row r="53080" spans="4:5" x14ac:dyDescent="0.25">
      <c r="D53080" s="31">
        <v>-120.872</v>
      </c>
      <c r="E53080" s="28">
        <v>830.40499999999997</v>
      </c>
    </row>
    <row r="53081" spans="4:5" x14ac:dyDescent="0.25">
      <c r="D53081" s="31">
        <v>-120.85599999999999</v>
      </c>
      <c r="E53081" s="28">
        <v>830.37400000000002</v>
      </c>
    </row>
    <row r="53082" spans="4:5" x14ac:dyDescent="0.25">
      <c r="D53082" s="31">
        <v>-120.84</v>
      </c>
      <c r="E53082" s="28">
        <v>830.34400000000005</v>
      </c>
    </row>
    <row r="53083" spans="4:5" x14ac:dyDescent="0.25">
      <c r="D53083" s="31">
        <v>-120.824</v>
      </c>
      <c r="E53083" s="28">
        <v>830.31299999999999</v>
      </c>
    </row>
    <row r="53084" spans="4:5" x14ac:dyDescent="0.25">
      <c r="D53084" s="31">
        <v>-120.80800000000001</v>
      </c>
      <c r="E53084" s="28">
        <v>830.28200000000004</v>
      </c>
    </row>
    <row r="53085" spans="4:5" x14ac:dyDescent="0.25">
      <c r="D53085" s="31">
        <v>-120.792</v>
      </c>
      <c r="E53085" s="28">
        <v>830.25099999999998</v>
      </c>
    </row>
    <row r="53086" spans="4:5" x14ac:dyDescent="0.25">
      <c r="D53086" s="31">
        <v>-120.776</v>
      </c>
      <c r="E53086" s="28">
        <v>830.22</v>
      </c>
    </row>
    <row r="53087" spans="4:5" x14ac:dyDescent="0.25">
      <c r="D53087" s="31">
        <v>-120.76</v>
      </c>
      <c r="E53087" s="28">
        <v>830.18899999999996</v>
      </c>
    </row>
    <row r="53088" spans="4:5" x14ac:dyDescent="0.25">
      <c r="D53088" s="31">
        <v>-120.744</v>
      </c>
      <c r="E53088" s="28">
        <v>830.15899999999999</v>
      </c>
    </row>
    <row r="53089" spans="4:5" x14ac:dyDescent="0.25">
      <c r="D53089" s="31">
        <v>-120.72799999999999</v>
      </c>
      <c r="E53089" s="28">
        <v>830.12800000000004</v>
      </c>
    </row>
    <row r="53090" spans="4:5" x14ac:dyDescent="0.25">
      <c r="D53090" s="31">
        <v>-120.712</v>
      </c>
      <c r="E53090" s="28">
        <v>830.09699999999998</v>
      </c>
    </row>
    <row r="53091" spans="4:5" x14ac:dyDescent="0.25">
      <c r="D53091" s="31">
        <v>-120.696</v>
      </c>
      <c r="E53091" s="28">
        <v>830.06600000000003</v>
      </c>
    </row>
    <row r="53092" spans="4:5" x14ac:dyDescent="0.25">
      <c r="D53092" s="31">
        <v>-120.68</v>
      </c>
      <c r="E53092" s="28">
        <v>830.03499999999997</v>
      </c>
    </row>
    <row r="53093" spans="4:5" x14ac:dyDescent="0.25">
      <c r="D53093" s="31">
        <v>-120.664</v>
      </c>
      <c r="E53093" s="28">
        <v>830.00400000000002</v>
      </c>
    </row>
    <row r="53094" spans="4:5" x14ac:dyDescent="0.25">
      <c r="D53094" s="31">
        <v>-120.648</v>
      </c>
      <c r="E53094" s="28">
        <v>829.97299999999996</v>
      </c>
    </row>
    <row r="53095" spans="4:5" x14ac:dyDescent="0.25">
      <c r="D53095" s="31">
        <v>-120.63200000000001</v>
      </c>
      <c r="E53095" s="28">
        <v>829.94200000000001</v>
      </c>
    </row>
    <row r="53096" spans="4:5" x14ac:dyDescent="0.25">
      <c r="D53096" s="31">
        <v>-120.616</v>
      </c>
      <c r="E53096" s="28">
        <v>829.91099999999994</v>
      </c>
    </row>
    <row r="53097" spans="4:5" x14ac:dyDescent="0.25">
      <c r="D53097" s="31">
        <v>-120.6</v>
      </c>
      <c r="E53097" s="28">
        <v>829.88</v>
      </c>
    </row>
    <row r="53098" spans="4:5" x14ac:dyDescent="0.25">
      <c r="D53098" s="31">
        <v>-120.584</v>
      </c>
      <c r="E53098" s="28">
        <v>829.84900000000005</v>
      </c>
    </row>
    <row r="53099" spans="4:5" x14ac:dyDescent="0.25">
      <c r="D53099" s="31">
        <v>-120.568</v>
      </c>
      <c r="E53099" s="28">
        <v>829.81799999999998</v>
      </c>
    </row>
    <row r="53100" spans="4:5" x14ac:dyDescent="0.25">
      <c r="D53100" s="31">
        <v>-120.55200000000001</v>
      </c>
      <c r="E53100" s="28">
        <v>829.78700000000003</v>
      </c>
    </row>
    <row r="53101" spans="4:5" x14ac:dyDescent="0.25">
      <c r="D53101" s="31">
        <v>-120.536</v>
      </c>
      <c r="E53101" s="28">
        <v>829.75599999999997</v>
      </c>
    </row>
    <row r="53102" spans="4:5" x14ac:dyDescent="0.25">
      <c r="D53102" s="31">
        <v>-120.52</v>
      </c>
      <c r="E53102" s="28">
        <v>829.72500000000002</v>
      </c>
    </row>
    <row r="53103" spans="4:5" x14ac:dyDescent="0.25">
      <c r="D53103" s="31">
        <v>-120.504</v>
      </c>
      <c r="E53103" s="28">
        <v>829.69299999999998</v>
      </c>
    </row>
    <row r="53104" spans="4:5" x14ac:dyDescent="0.25">
      <c r="D53104" s="31">
        <v>-120.488</v>
      </c>
      <c r="E53104" s="28">
        <v>829.66200000000003</v>
      </c>
    </row>
    <row r="53105" spans="4:5" x14ac:dyDescent="0.25">
      <c r="D53105" s="31">
        <v>-120.47199999999999</v>
      </c>
      <c r="E53105" s="28">
        <v>829.63099999999997</v>
      </c>
    </row>
    <row r="53106" spans="4:5" x14ac:dyDescent="0.25">
      <c r="D53106" s="31">
        <v>-120.456</v>
      </c>
      <c r="E53106" s="28">
        <v>829.6</v>
      </c>
    </row>
    <row r="53107" spans="4:5" x14ac:dyDescent="0.25">
      <c r="D53107" s="31">
        <v>-120.44</v>
      </c>
      <c r="E53107" s="28">
        <v>829.56899999999996</v>
      </c>
    </row>
    <row r="53108" spans="4:5" x14ac:dyDescent="0.25">
      <c r="D53108" s="31">
        <v>-120.42400000000001</v>
      </c>
      <c r="E53108" s="28">
        <v>829.53700000000003</v>
      </c>
    </row>
    <row r="53109" spans="4:5" x14ac:dyDescent="0.25">
      <c r="D53109" s="31">
        <v>-120.408</v>
      </c>
      <c r="E53109" s="28">
        <v>829.50599999999997</v>
      </c>
    </row>
    <row r="53110" spans="4:5" x14ac:dyDescent="0.25">
      <c r="D53110" s="31">
        <v>-120.392</v>
      </c>
      <c r="E53110" s="28">
        <v>829.47500000000002</v>
      </c>
    </row>
    <row r="53111" spans="4:5" x14ac:dyDescent="0.25">
      <c r="D53111" s="31">
        <v>-120.376</v>
      </c>
      <c r="E53111" s="28">
        <v>829.44399999999996</v>
      </c>
    </row>
    <row r="53112" spans="4:5" x14ac:dyDescent="0.25">
      <c r="D53112" s="31">
        <v>-120.36</v>
      </c>
      <c r="E53112" s="28">
        <v>829.41200000000003</v>
      </c>
    </row>
    <row r="53113" spans="4:5" x14ac:dyDescent="0.25">
      <c r="D53113" s="31">
        <v>-120.34399999999999</v>
      </c>
      <c r="E53113" s="28">
        <v>829.38099999999997</v>
      </c>
    </row>
    <row r="53114" spans="4:5" x14ac:dyDescent="0.25">
      <c r="D53114" s="31">
        <v>-120.328</v>
      </c>
      <c r="E53114" s="28">
        <v>829.35</v>
      </c>
    </row>
    <row r="53115" spans="4:5" x14ac:dyDescent="0.25">
      <c r="D53115" s="31">
        <v>-120.312</v>
      </c>
      <c r="E53115" s="28">
        <v>829.31899999999996</v>
      </c>
    </row>
    <row r="53116" spans="4:5" x14ac:dyDescent="0.25">
      <c r="D53116" s="31">
        <v>-120.29600000000001</v>
      </c>
      <c r="E53116" s="28">
        <v>829.28700000000003</v>
      </c>
    </row>
    <row r="53117" spans="4:5" x14ac:dyDescent="0.25">
      <c r="D53117" s="31">
        <v>-120.28</v>
      </c>
      <c r="E53117" s="28">
        <v>829.25599999999997</v>
      </c>
    </row>
    <row r="53118" spans="4:5" x14ac:dyDescent="0.25">
      <c r="D53118" s="31">
        <v>-120.264</v>
      </c>
      <c r="E53118" s="28">
        <v>829.22400000000005</v>
      </c>
    </row>
    <row r="53119" spans="4:5" x14ac:dyDescent="0.25">
      <c r="D53119" s="31">
        <v>-120.248</v>
      </c>
      <c r="E53119" s="28">
        <v>829.19299999999998</v>
      </c>
    </row>
    <row r="53120" spans="4:5" x14ac:dyDescent="0.25">
      <c r="D53120" s="31">
        <v>-120.232</v>
      </c>
      <c r="E53120" s="28">
        <v>829.16200000000003</v>
      </c>
    </row>
    <row r="53121" spans="4:5" x14ac:dyDescent="0.25">
      <c r="D53121" s="31">
        <v>-120.21599999999999</v>
      </c>
      <c r="E53121" s="28">
        <v>829.13</v>
      </c>
    </row>
    <row r="53122" spans="4:5" x14ac:dyDescent="0.25">
      <c r="D53122" s="31">
        <v>-120.2</v>
      </c>
      <c r="E53122" s="28">
        <v>829.09900000000005</v>
      </c>
    </row>
    <row r="53123" spans="4:5" x14ac:dyDescent="0.25">
      <c r="D53123" s="31">
        <v>-120.184</v>
      </c>
      <c r="E53123" s="28">
        <v>829.06700000000001</v>
      </c>
    </row>
    <row r="53124" spans="4:5" x14ac:dyDescent="0.25">
      <c r="D53124" s="31">
        <v>-120.16800000000001</v>
      </c>
      <c r="E53124" s="28">
        <v>829.03599999999994</v>
      </c>
    </row>
    <row r="53125" spans="4:5" x14ac:dyDescent="0.25">
      <c r="D53125" s="31">
        <v>-120.152</v>
      </c>
      <c r="E53125" s="28">
        <v>829.00400000000002</v>
      </c>
    </row>
    <row r="53126" spans="4:5" x14ac:dyDescent="0.25">
      <c r="D53126" s="31">
        <v>-120.136</v>
      </c>
      <c r="E53126" s="28">
        <v>828.97299999999996</v>
      </c>
    </row>
    <row r="53127" spans="4:5" x14ac:dyDescent="0.25">
      <c r="D53127" s="31">
        <v>-120.12</v>
      </c>
      <c r="E53127" s="28">
        <v>828.94100000000003</v>
      </c>
    </row>
    <row r="53128" spans="4:5" x14ac:dyDescent="0.25">
      <c r="D53128" s="31">
        <v>-120.104</v>
      </c>
      <c r="E53128" s="28">
        <v>828.91</v>
      </c>
    </row>
    <row r="53129" spans="4:5" x14ac:dyDescent="0.25">
      <c r="D53129" s="31">
        <v>-120.08799999999999</v>
      </c>
      <c r="E53129" s="28">
        <v>828.87800000000004</v>
      </c>
    </row>
    <row r="53130" spans="4:5" x14ac:dyDescent="0.25">
      <c r="D53130" s="31">
        <v>-120.072</v>
      </c>
      <c r="E53130" s="28">
        <v>828.84699999999998</v>
      </c>
    </row>
    <row r="53131" spans="4:5" x14ac:dyDescent="0.25">
      <c r="D53131" s="31">
        <v>-120.056</v>
      </c>
      <c r="E53131" s="28">
        <v>828.81500000000005</v>
      </c>
    </row>
    <row r="53132" spans="4:5" x14ac:dyDescent="0.25">
      <c r="D53132" s="31">
        <v>-120.04</v>
      </c>
      <c r="E53132" s="28">
        <v>828.78300000000002</v>
      </c>
    </row>
    <row r="53133" spans="4:5" x14ac:dyDescent="0.25">
      <c r="D53133" s="31">
        <v>-120.024</v>
      </c>
      <c r="E53133" s="28">
        <v>828.75199999999995</v>
      </c>
    </row>
    <row r="53134" spans="4:5" x14ac:dyDescent="0.25">
      <c r="D53134" s="31">
        <v>-120.008</v>
      </c>
      <c r="E53134" s="28">
        <v>828.72</v>
      </c>
    </row>
    <row r="53135" spans="4:5" x14ac:dyDescent="0.25">
      <c r="D53135" s="31">
        <v>-119.992</v>
      </c>
      <c r="E53135" s="28">
        <v>828.68799999999999</v>
      </c>
    </row>
    <row r="53136" spans="4:5" x14ac:dyDescent="0.25">
      <c r="D53136" s="31">
        <v>-119.976</v>
      </c>
      <c r="E53136" s="28">
        <v>828.65700000000004</v>
      </c>
    </row>
    <row r="53137" spans="4:5" x14ac:dyDescent="0.25">
      <c r="D53137" s="31">
        <v>-119.96</v>
      </c>
      <c r="E53137" s="28">
        <v>828.625</v>
      </c>
    </row>
    <row r="53138" spans="4:5" x14ac:dyDescent="0.25">
      <c r="D53138" s="31">
        <v>-119.944</v>
      </c>
      <c r="E53138" s="28">
        <v>828.59299999999996</v>
      </c>
    </row>
    <row r="53139" spans="4:5" x14ac:dyDescent="0.25">
      <c r="D53139" s="31">
        <v>-119.928</v>
      </c>
      <c r="E53139" s="28">
        <v>828.56200000000001</v>
      </c>
    </row>
    <row r="53140" spans="4:5" x14ac:dyDescent="0.25">
      <c r="D53140" s="31">
        <v>-119.91200000000001</v>
      </c>
      <c r="E53140" s="28">
        <v>828.53</v>
      </c>
    </row>
    <row r="53141" spans="4:5" x14ac:dyDescent="0.25">
      <c r="D53141" s="31">
        <v>-119.896</v>
      </c>
      <c r="E53141" s="28">
        <v>828.49800000000005</v>
      </c>
    </row>
    <row r="53142" spans="4:5" x14ac:dyDescent="0.25">
      <c r="D53142" s="31">
        <v>-119.88</v>
      </c>
      <c r="E53142" s="28">
        <v>828.46600000000001</v>
      </c>
    </row>
    <row r="53143" spans="4:5" x14ac:dyDescent="0.25">
      <c r="D53143" s="31">
        <v>-119.864</v>
      </c>
      <c r="E53143" s="28">
        <v>828.43499999999995</v>
      </c>
    </row>
    <row r="53144" spans="4:5" x14ac:dyDescent="0.25">
      <c r="D53144" s="31">
        <v>-119.848</v>
      </c>
      <c r="E53144" s="28">
        <v>828.40300000000002</v>
      </c>
    </row>
    <row r="53145" spans="4:5" x14ac:dyDescent="0.25">
      <c r="D53145" s="31">
        <v>-119.83199999999999</v>
      </c>
      <c r="E53145" s="28">
        <v>828.37099999999998</v>
      </c>
    </row>
    <row r="53146" spans="4:5" x14ac:dyDescent="0.25">
      <c r="D53146" s="31">
        <v>-119.816</v>
      </c>
      <c r="E53146" s="28">
        <v>828.33900000000006</v>
      </c>
    </row>
    <row r="53147" spans="4:5" x14ac:dyDescent="0.25">
      <c r="D53147" s="31">
        <v>-119.8</v>
      </c>
      <c r="E53147" s="28">
        <v>828.30700000000002</v>
      </c>
    </row>
    <row r="53148" spans="4:5" x14ac:dyDescent="0.25">
      <c r="D53148" s="31">
        <v>-119.78400000000001</v>
      </c>
      <c r="E53148" s="28">
        <v>828.27499999999998</v>
      </c>
    </row>
    <row r="53149" spans="4:5" x14ac:dyDescent="0.25">
      <c r="D53149" s="31">
        <v>-119.768</v>
      </c>
      <c r="E53149" s="28">
        <v>828.24300000000005</v>
      </c>
    </row>
    <row r="53150" spans="4:5" x14ac:dyDescent="0.25">
      <c r="D53150" s="31">
        <v>-119.752</v>
      </c>
      <c r="E53150" s="28">
        <v>828.21199999999999</v>
      </c>
    </row>
    <row r="53151" spans="4:5" x14ac:dyDescent="0.25">
      <c r="D53151" s="31">
        <v>-119.736</v>
      </c>
      <c r="E53151" s="28">
        <v>828.18</v>
      </c>
    </row>
    <row r="53152" spans="4:5" x14ac:dyDescent="0.25">
      <c r="D53152" s="31">
        <v>-119.72</v>
      </c>
      <c r="E53152" s="28">
        <v>828.14800000000002</v>
      </c>
    </row>
    <row r="53153" spans="4:5" x14ac:dyDescent="0.25">
      <c r="D53153" s="31">
        <v>-119.70399999999999</v>
      </c>
      <c r="E53153" s="28">
        <v>828.11599999999999</v>
      </c>
    </row>
    <row r="53154" spans="4:5" x14ac:dyDescent="0.25">
      <c r="D53154" s="31">
        <v>-119.688</v>
      </c>
      <c r="E53154" s="28">
        <v>828.08399999999995</v>
      </c>
    </row>
    <row r="53155" spans="4:5" x14ac:dyDescent="0.25">
      <c r="D53155" s="31">
        <v>-119.672</v>
      </c>
      <c r="E53155" s="28">
        <v>828.05200000000002</v>
      </c>
    </row>
    <row r="53156" spans="4:5" x14ac:dyDescent="0.25">
      <c r="D53156" s="31">
        <v>-119.65600000000001</v>
      </c>
      <c r="E53156" s="28">
        <v>828.02</v>
      </c>
    </row>
    <row r="53157" spans="4:5" x14ac:dyDescent="0.25">
      <c r="D53157" s="31">
        <v>-119.64</v>
      </c>
      <c r="E53157" s="28">
        <v>827.98800000000006</v>
      </c>
    </row>
    <row r="53158" spans="4:5" x14ac:dyDescent="0.25">
      <c r="D53158" s="31">
        <v>-119.624</v>
      </c>
      <c r="E53158" s="28">
        <v>827.95600000000002</v>
      </c>
    </row>
    <row r="53159" spans="4:5" x14ac:dyDescent="0.25">
      <c r="D53159" s="31">
        <v>-119.608</v>
      </c>
      <c r="E53159" s="28">
        <v>827.92399999999998</v>
      </c>
    </row>
    <row r="53160" spans="4:5" x14ac:dyDescent="0.25">
      <c r="D53160" s="31">
        <v>-119.592</v>
      </c>
      <c r="E53160" s="28">
        <v>827.89200000000005</v>
      </c>
    </row>
    <row r="53161" spans="4:5" x14ac:dyDescent="0.25">
      <c r="D53161" s="31">
        <v>-119.57599999999999</v>
      </c>
      <c r="E53161" s="28">
        <v>827.85900000000004</v>
      </c>
    </row>
    <row r="53162" spans="4:5" x14ac:dyDescent="0.25">
      <c r="D53162" s="31">
        <v>-119.56</v>
      </c>
      <c r="E53162" s="28">
        <v>827.827</v>
      </c>
    </row>
    <row r="53163" spans="4:5" x14ac:dyDescent="0.25">
      <c r="D53163" s="31">
        <v>-119.544</v>
      </c>
      <c r="E53163" s="28">
        <v>827.79499999999996</v>
      </c>
    </row>
    <row r="53164" spans="4:5" x14ac:dyDescent="0.25">
      <c r="D53164" s="31">
        <v>-119.52800000000001</v>
      </c>
      <c r="E53164" s="28">
        <v>827.76300000000003</v>
      </c>
    </row>
    <row r="53165" spans="4:5" x14ac:dyDescent="0.25">
      <c r="D53165" s="31">
        <v>-119.512</v>
      </c>
      <c r="E53165" s="28">
        <v>827.73099999999999</v>
      </c>
    </row>
    <row r="53166" spans="4:5" x14ac:dyDescent="0.25">
      <c r="D53166" s="31">
        <v>-119.496</v>
      </c>
      <c r="E53166" s="28">
        <v>827.69899999999996</v>
      </c>
    </row>
    <row r="53167" spans="4:5" x14ac:dyDescent="0.25">
      <c r="D53167" s="31">
        <v>-119.48</v>
      </c>
      <c r="E53167" s="28">
        <v>827.66700000000003</v>
      </c>
    </row>
    <row r="53168" spans="4:5" x14ac:dyDescent="0.25">
      <c r="D53168" s="31">
        <v>-119.464</v>
      </c>
      <c r="E53168" s="28">
        <v>827.63400000000001</v>
      </c>
    </row>
    <row r="53169" spans="4:5" x14ac:dyDescent="0.25">
      <c r="D53169" s="31">
        <v>-119.44799999999999</v>
      </c>
      <c r="E53169" s="28">
        <v>827.60199999999998</v>
      </c>
    </row>
    <row r="53170" spans="4:5" x14ac:dyDescent="0.25">
      <c r="D53170" s="31">
        <v>-119.432</v>
      </c>
      <c r="E53170" s="28">
        <v>827.57</v>
      </c>
    </row>
    <row r="53171" spans="4:5" x14ac:dyDescent="0.25">
      <c r="D53171" s="31">
        <v>-119.416</v>
      </c>
      <c r="E53171" s="28">
        <v>827.53800000000001</v>
      </c>
    </row>
    <row r="53172" spans="4:5" x14ac:dyDescent="0.25">
      <c r="D53172" s="31">
        <v>-119.4</v>
      </c>
      <c r="E53172" s="28">
        <v>827.505</v>
      </c>
    </row>
    <row r="53173" spans="4:5" x14ac:dyDescent="0.25">
      <c r="D53173" s="31">
        <v>-119.384</v>
      </c>
      <c r="E53173" s="28">
        <v>827.47299999999996</v>
      </c>
    </row>
    <row r="53174" spans="4:5" x14ac:dyDescent="0.25">
      <c r="D53174" s="31">
        <v>-119.36799999999999</v>
      </c>
      <c r="E53174" s="28">
        <v>827.44100000000003</v>
      </c>
    </row>
    <row r="53175" spans="4:5" x14ac:dyDescent="0.25">
      <c r="D53175" s="31">
        <v>-119.352</v>
      </c>
      <c r="E53175" s="28">
        <v>827.40800000000002</v>
      </c>
    </row>
    <row r="53176" spans="4:5" x14ac:dyDescent="0.25">
      <c r="D53176" s="31">
        <v>-119.336</v>
      </c>
      <c r="E53176" s="28">
        <v>827.37599999999998</v>
      </c>
    </row>
    <row r="53177" spans="4:5" x14ac:dyDescent="0.25">
      <c r="D53177" s="31">
        <v>-119.32</v>
      </c>
      <c r="E53177" s="28">
        <v>827.34400000000005</v>
      </c>
    </row>
    <row r="53178" spans="4:5" x14ac:dyDescent="0.25">
      <c r="D53178" s="31">
        <v>-119.304</v>
      </c>
      <c r="E53178" s="28">
        <v>827.31100000000004</v>
      </c>
    </row>
    <row r="53179" spans="4:5" x14ac:dyDescent="0.25">
      <c r="D53179" s="31">
        <v>-119.288</v>
      </c>
      <c r="E53179" s="28">
        <v>827.279</v>
      </c>
    </row>
    <row r="53180" spans="4:5" x14ac:dyDescent="0.25">
      <c r="D53180" s="31">
        <v>-119.27200000000001</v>
      </c>
      <c r="E53180" s="28">
        <v>827.24699999999996</v>
      </c>
    </row>
    <row r="53181" spans="4:5" x14ac:dyDescent="0.25">
      <c r="D53181" s="31">
        <v>-119.256</v>
      </c>
      <c r="E53181" s="28">
        <v>827.21400000000006</v>
      </c>
    </row>
    <row r="53182" spans="4:5" x14ac:dyDescent="0.25">
      <c r="D53182" s="31">
        <v>-119.24</v>
      </c>
      <c r="E53182" s="28">
        <v>827.18200000000002</v>
      </c>
    </row>
    <row r="53183" spans="4:5" x14ac:dyDescent="0.25">
      <c r="D53183" s="31">
        <v>-119.224</v>
      </c>
      <c r="E53183" s="28">
        <v>827.149</v>
      </c>
    </row>
    <row r="53184" spans="4:5" x14ac:dyDescent="0.25">
      <c r="D53184" s="31">
        <v>-119.208</v>
      </c>
      <c r="E53184" s="28">
        <v>827.11699999999996</v>
      </c>
    </row>
    <row r="53185" spans="4:5" x14ac:dyDescent="0.25">
      <c r="D53185" s="31">
        <v>-119.19199999999999</v>
      </c>
      <c r="E53185" s="28">
        <v>827.08399999999995</v>
      </c>
    </row>
    <row r="53186" spans="4:5" x14ac:dyDescent="0.25">
      <c r="D53186" s="31">
        <v>-119.176</v>
      </c>
      <c r="E53186" s="28">
        <v>827.05200000000002</v>
      </c>
    </row>
    <row r="53187" spans="4:5" x14ac:dyDescent="0.25">
      <c r="D53187" s="31">
        <v>-119.16</v>
      </c>
      <c r="E53187" s="28">
        <v>827.01900000000001</v>
      </c>
    </row>
    <row r="53188" spans="4:5" x14ac:dyDescent="0.25">
      <c r="D53188" s="31">
        <v>-119.14400000000001</v>
      </c>
      <c r="E53188" s="28">
        <v>826.98699999999997</v>
      </c>
    </row>
    <row r="53189" spans="4:5" x14ac:dyDescent="0.25">
      <c r="D53189" s="31">
        <v>-119.128</v>
      </c>
      <c r="E53189" s="28">
        <v>826.95399999999995</v>
      </c>
    </row>
    <row r="53190" spans="4:5" x14ac:dyDescent="0.25">
      <c r="D53190" s="31">
        <v>-119.11199999999999</v>
      </c>
      <c r="E53190" s="28">
        <v>826.92200000000003</v>
      </c>
    </row>
    <row r="53191" spans="4:5" x14ac:dyDescent="0.25">
      <c r="D53191" s="31">
        <v>-119.096</v>
      </c>
      <c r="E53191" s="28">
        <v>826.88900000000001</v>
      </c>
    </row>
    <row r="53192" spans="4:5" x14ac:dyDescent="0.25">
      <c r="D53192" s="31">
        <v>-119.08</v>
      </c>
      <c r="E53192" s="28">
        <v>826.85599999999999</v>
      </c>
    </row>
    <row r="53193" spans="4:5" x14ac:dyDescent="0.25">
      <c r="D53193" s="31">
        <v>-119.06399999999999</v>
      </c>
      <c r="E53193" s="28">
        <v>826.82399999999996</v>
      </c>
    </row>
    <row r="53194" spans="4:5" x14ac:dyDescent="0.25">
      <c r="D53194" s="31">
        <v>-119.048</v>
      </c>
      <c r="E53194" s="28">
        <v>826.79100000000005</v>
      </c>
    </row>
    <row r="53195" spans="4:5" x14ac:dyDescent="0.25">
      <c r="D53195" s="31">
        <v>-119.032</v>
      </c>
      <c r="E53195" s="28">
        <v>826.75900000000001</v>
      </c>
    </row>
    <row r="53196" spans="4:5" x14ac:dyDescent="0.25">
      <c r="D53196" s="31">
        <v>-119.01600000000001</v>
      </c>
      <c r="E53196" s="28">
        <v>826.726</v>
      </c>
    </row>
    <row r="53197" spans="4:5" x14ac:dyDescent="0.25">
      <c r="D53197" s="31">
        <v>-119</v>
      </c>
      <c r="E53197" s="28">
        <v>826.69299999999998</v>
      </c>
    </row>
    <row r="53198" spans="4:5" x14ac:dyDescent="0.25">
      <c r="D53198" s="31">
        <v>-118.98399999999999</v>
      </c>
      <c r="E53198" s="28">
        <v>826.66099999999994</v>
      </c>
    </row>
    <row r="53199" spans="4:5" x14ac:dyDescent="0.25">
      <c r="D53199" s="31">
        <v>-118.968</v>
      </c>
      <c r="E53199" s="28">
        <v>826.62800000000004</v>
      </c>
    </row>
    <row r="53200" spans="4:5" x14ac:dyDescent="0.25">
      <c r="D53200" s="31">
        <v>-118.952</v>
      </c>
      <c r="E53200" s="28">
        <v>826.59500000000003</v>
      </c>
    </row>
    <row r="53201" spans="4:5" x14ac:dyDescent="0.25">
      <c r="D53201" s="31">
        <v>-118.93600000000001</v>
      </c>
      <c r="E53201" s="28">
        <v>826.56200000000001</v>
      </c>
    </row>
    <row r="53202" spans="4:5" x14ac:dyDescent="0.25">
      <c r="D53202" s="31">
        <v>-118.92</v>
      </c>
      <c r="E53202" s="28">
        <v>826.53</v>
      </c>
    </row>
    <row r="53203" spans="4:5" x14ac:dyDescent="0.25">
      <c r="D53203" s="31">
        <v>-118.904</v>
      </c>
      <c r="E53203" s="28">
        <v>826.49699999999996</v>
      </c>
    </row>
    <row r="53204" spans="4:5" x14ac:dyDescent="0.25">
      <c r="D53204" s="31">
        <v>-118.88800000000001</v>
      </c>
      <c r="E53204" s="28">
        <v>826.46400000000006</v>
      </c>
    </row>
    <row r="53205" spans="4:5" x14ac:dyDescent="0.25">
      <c r="D53205" s="31">
        <v>-118.872</v>
      </c>
      <c r="E53205" s="28">
        <v>826.43100000000004</v>
      </c>
    </row>
    <row r="53206" spans="4:5" x14ac:dyDescent="0.25">
      <c r="D53206" s="31">
        <v>-118.85599999999999</v>
      </c>
      <c r="E53206" s="28">
        <v>826.39800000000002</v>
      </c>
    </row>
    <row r="53207" spans="4:5" x14ac:dyDescent="0.25">
      <c r="D53207" s="31">
        <v>-118.84</v>
      </c>
      <c r="E53207" s="28">
        <v>826.36500000000001</v>
      </c>
    </row>
    <row r="53208" spans="4:5" x14ac:dyDescent="0.25">
      <c r="D53208" s="31">
        <v>-118.824</v>
      </c>
      <c r="E53208" s="28">
        <v>826.33299999999997</v>
      </c>
    </row>
    <row r="53209" spans="4:5" x14ac:dyDescent="0.25">
      <c r="D53209" s="31">
        <v>-118.80800000000001</v>
      </c>
      <c r="E53209" s="28">
        <v>826.3</v>
      </c>
    </row>
    <row r="53210" spans="4:5" x14ac:dyDescent="0.25">
      <c r="D53210" s="31">
        <v>-118.792</v>
      </c>
      <c r="E53210" s="28">
        <v>826.26700000000005</v>
      </c>
    </row>
    <row r="53211" spans="4:5" x14ac:dyDescent="0.25">
      <c r="D53211" s="31">
        <v>-118.776</v>
      </c>
      <c r="E53211" s="28">
        <v>826.23400000000004</v>
      </c>
    </row>
    <row r="53212" spans="4:5" x14ac:dyDescent="0.25">
      <c r="D53212" s="31">
        <v>-118.76</v>
      </c>
      <c r="E53212" s="28">
        <v>826.20100000000002</v>
      </c>
    </row>
    <row r="53213" spans="4:5" x14ac:dyDescent="0.25">
      <c r="D53213" s="31">
        <v>-118.744</v>
      </c>
      <c r="E53213" s="28">
        <v>826.16800000000001</v>
      </c>
    </row>
    <row r="53214" spans="4:5" x14ac:dyDescent="0.25">
      <c r="D53214" s="31">
        <v>-118.72799999999999</v>
      </c>
      <c r="E53214" s="28">
        <v>826.13499999999999</v>
      </c>
    </row>
    <row r="53215" spans="4:5" x14ac:dyDescent="0.25">
      <c r="D53215" s="31">
        <v>-118.712</v>
      </c>
      <c r="E53215" s="28">
        <v>826.10199999999998</v>
      </c>
    </row>
    <row r="53216" spans="4:5" x14ac:dyDescent="0.25">
      <c r="D53216" s="31">
        <v>-118.696</v>
      </c>
      <c r="E53216" s="28">
        <v>826.06899999999996</v>
      </c>
    </row>
    <row r="53217" spans="4:5" x14ac:dyDescent="0.25">
      <c r="D53217" s="31">
        <v>-118.68</v>
      </c>
      <c r="E53217" s="28">
        <v>826.03599999999994</v>
      </c>
    </row>
    <row r="53218" spans="4:5" x14ac:dyDescent="0.25">
      <c r="D53218" s="31">
        <v>-118.664</v>
      </c>
      <c r="E53218" s="28">
        <v>826.00300000000004</v>
      </c>
    </row>
    <row r="53219" spans="4:5" x14ac:dyDescent="0.25">
      <c r="D53219" s="31">
        <v>-118.648</v>
      </c>
      <c r="E53219" s="28">
        <v>825.97</v>
      </c>
    </row>
    <row r="53220" spans="4:5" x14ac:dyDescent="0.25">
      <c r="D53220" s="31">
        <v>-118.63200000000001</v>
      </c>
      <c r="E53220" s="28">
        <v>825.93700000000001</v>
      </c>
    </row>
    <row r="53221" spans="4:5" x14ac:dyDescent="0.25">
      <c r="D53221" s="31">
        <v>-118.616</v>
      </c>
      <c r="E53221" s="28">
        <v>825.904</v>
      </c>
    </row>
    <row r="53222" spans="4:5" x14ac:dyDescent="0.25">
      <c r="D53222" s="31">
        <v>-118.6</v>
      </c>
      <c r="E53222" s="28">
        <v>825.87099999999998</v>
      </c>
    </row>
    <row r="53223" spans="4:5" x14ac:dyDescent="0.25">
      <c r="D53223" s="31">
        <v>-118.584</v>
      </c>
      <c r="E53223" s="28">
        <v>825.83799999999997</v>
      </c>
    </row>
    <row r="53224" spans="4:5" x14ac:dyDescent="0.25">
      <c r="D53224" s="31">
        <v>-118.568</v>
      </c>
      <c r="E53224" s="28">
        <v>825.80499999999995</v>
      </c>
    </row>
    <row r="53225" spans="4:5" x14ac:dyDescent="0.25">
      <c r="D53225" s="31">
        <v>-118.55200000000001</v>
      </c>
      <c r="E53225" s="28">
        <v>825.77099999999996</v>
      </c>
    </row>
    <row r="53226" spans="4:5" x14ac:dyDescent="0.25">
      <c r="D53226" s="31">
        <v>-118.536</v>
      </c>
      <c r="E53226" s="28">
        <v>825.73800000000006</v>
      </c>
    </row>
    <row r="53227" spans="4:5" x14ac:dyDescent="0.25">
      <c r="D53227" s="31">
        <v>-118.52</v>
      </c>
      <c r="E53227" s="28">
        <v>825.70500000000004</v>
      </c>
    </row>
    <row r="53228" spans="4:5" x14ac:dyDescent="0.25">
      <c r="D53228" s="31">
        <v>-118.504</v>
      </c>
      <c r="E53228" s="28">
        <v>825.67200000000003</v>
      </c>
    </row>
    <row r="53229" spans="4:5" x14ac:dyDescent="0.25">
      <c r="D53229" s="31">
        <v>-118.488</v>
      </c>
      <c r="E53229" s="28">
        <v>825.63900000000001</v>
      </c>
    </row>
    <row r="53230" spans="4:5" x14ac:dyDescent="0.25">
      <c r="D53230" s="31">
        <v>-118.47199999999999</v>
      </c>
      <c r="E53230" s="28">
        <v>825.60500000000002</v>
      </c>
    </row>
    <row r="53231" spans="4:5" x14ac:dyDescent="0.25">
      <c r="D53231" s="31">
        <v>-118.456</v>
      </c>
      <c r="E53231" s="28">
        <v>825.572</v>
      </c>
    </row>
    <row r="53232" spans="4:5" x14ac:dyDescent="0.25">
      <c r="D53232" s="31">
        <v>-118.44</v>
      </c>
      <c r="E53232" s="28">
        <v>825.53899999999999</v>
      </c>
    </row>
    <row r="53233" spans="4:5" x14ac:dyDescent="0.25">
      <c r="D53233" s="31">
        <v>-118.42400000000001</v>
      </c>
      <c r="E53233" s="28">
        <v>825.50599999999997</v>
      </c>
    </row>
    <row r="53234" spans="4:5" x14ac:dyDescent="0.25">
      <c r="D53234" s="31">
        <v>-118.408</v>
      </c>
      <c r="E53234" s="28">
        <v>825.47199999999998</v>
      </c>
    </row>
    <row r="53235" spans="4:5" x14ac:dyDescent="0.25">
      <c r="D53235" s="31">
        <v>-118.392</v>
      </c>
      <c r="E53235" s="28">
        <v>825.43899999999996</v>
      </c>
    </row>
    <row r="53236" spans="4:5" x14ac:dyDescent="0.25">
      <c r="D53236" s="31">
        <v>-118.376</v>
      </c>
      <c r="E53236" s="28">
        <v>825.40599999999995</v>
      </c>
    </row>
    <row r="53237" spans="4:5" x14ac:dyDescent="0.25">
      <c r="D53237" s="31">
        <v>-118.36</v>
      </c>
      <c r="E53237" s="28">
        <v>825.37199999999996</v>
      </c>
    </row>
    <row r="53238" spans="4:5" x14ac:dyDescent="0.25">
      <c r="D53238" s="31">
        <v>-118.34399999999999</v>
      </c>
      <c r="E53238" s="28">
        <v>825.33900000000006</v>
      </c>
    </row>
    <row r="53239" spans="4:5" x14ac:dyDescent="0.25">
      <c r="D53239" s="31">
        <v>-118.328</v>
      </c>
      <c r="E53239" s="28">
        <v>825.30600000000004</v>
      </c>
    </row>
    <row r="53240" spans="4:5" x14ac:dyDescent="0.25">
      <c r="D53240" s="31">
        <v>-118.312</v>
      </c>
      <c r="E53240" s="28">
        <v>825.27200000000005</v>
      </c>
    </row>
    <row r="53241" spans="4:5" x14ac:dyDescent="0.25">
      <c r="D53241" s="31">
        <v>-118.29600000000001</v>
      </c>
      <c r="E53241" s="28">
        <v>825.23900000000003</v>
      </c>
    </row>
    <row r="53242" spans="4:5" x14ac:dyDescent="0.25">
      <c r="D53242" s="31">
        <v>-118.28</v>
      </c>
      <c r="E53242" s="28">
        <v>825.20600000000002</v>
      </c>
    </row>
    <row r="53243" spans="4:5" x14ac:dyDescent="0.25">
      <c r="D53243" s="31">
        <v>-118.264</v>
      </c>
      <c r="E53243" s="28">
        <v>825.17200000000003</v>
      </c>
    </row>
    <row r="53244" spans="4:5" x14ac:dyDescent="0.25">
      <c r="D53244" s="31">
        <v>-118.248</v>
      </c>
      <c r="E53244" s="28">
        <v>825.13900000000001</v>
      </c>
    </row>
    <row r="53245" spans="4:5" x14ac:dyDescent="0.25">
      <c r="D53245" s="31">
        <v>-118.232</v>
      </c>
      <c r="E53245" s="28">
        <v>825.10500000000002</v>
      </c>
    </row>
    <row r="53246" spans="4:5" x14ac:dyDescent="0.25">
      <c r="D53246" s="31">
        <v>-118.21599999999999</v>
      </c>
      <c r="E53246" s="28">
        <v>825.072</v>
      </c>
    </row>
    <row r="53247" spans="4:5" x14ac:dyDescent="0.25">
      <c r="D53247" s="31">
        <v>-118.2</v>
      </c>
      <c r="E53247" s="28">
        <v>825.03800000000001</v>
      </c>
    </row>
    <row r="53248" spans="4:5" x14ac:dyDescent="0.25">
      <c r="D53248" s="31">
        <v>-118.184</v>
      </c>
      <c r="E53248" s="28">
        <v>825.005</v>
      </c>
    </row>
    <row r="53249" spans="4:5" x14ac:dyDescent="0.25">
      <c r="D53249" s="31">
        <v>-118.16800000000001</v>
      </c>
      <c r="E53249" s="28">
        <v>824.971</v>
      </c>
    </row>
    <row r="53250" spans="4:5" x14ac:dyDescent="0.25">
      <c r="D53250" s="31">
        <v>-118.152</v>
      </c>
      <c r="E53250" s="28">
        <v>824.93799999999999</v>
      </c>
    </row>
    <row r="53251" spans="4:5" x14ac:dyDescent="0.25">
      <c r="D53251" s="31">
        <v>-118.136</v>
      </c>
      <c r="E53251" s="28">
        <v>824.904</v>
      </c>
    </row>
    <row r="53252" spans="4:5" x14ac:dyDescent="0.25">
      <c r="D53252" s="31">
        <v>-118.12</v>
      </c>
      <c r="E53252" s="28">
        <v>824.87</v>
      </c>
    </row>
    <row r="53253" spans="4:5" x14ac:dyDescent="0.25">
      <c r="D53253" s="31">
        <v>-118.104</v>
      </c>
      <c r="E53253" s="28">
        <v>824.83699999999999</v>
      </c>
    </row>
    <row r="53254" spans="4:5" x14ac:dyDescent="0.25">
      <c r="D53254" s="31">
        <v>-118.08799999999999</v>
      </c>
      <c r="E53254" s="28">
        <v>824.803</v>
      </c>
    </row>
    <row r="53255" spans="4:5" x14ac:dyDescent="0.25">
      <c r="D53255" s="31">
        <v>-118.072</v>
      </c>
      <c r="E53255" s="28">
        <v>824.77</v>
      </c>
    </row>
    <row r="53256" spans="4:5" x14ac:dyDescent="0.25">
      <c r="D53256" s="31">
        <v>-118.056</v>
      </c>
      <c r="E53256" s="28">
        <v>824.73599999999999</v>
      </c>
    </row>
    <row r="53257" spans="4:5" x14ac:dyDescent="0.25">
      <c r="D53257" s="31">
        <v>-118.04</v>
      </c>
      <c r="E53257" s="28">
        <v>824.702</v>
      </c>
    </row>
    <row r="53258" spans="4:5" x14ac:dyDescent="0.25">
      <c r="D53258" s="31">
        <v>-118.024</v>
      </c>
      <c r="E53258" s="28">
        <v>824.66899999999998</v>
      </c>
    </row>
    <row r="53259" spans="4:5" x14ac:dyDescent="0.25">
      <c r="D53259" s="31">
        <v>-118.008</v>
      </c>
      <c r="E53259" s="28">
        <v>824.63499999999999</v>
      </c>
    </row>
    <row r="53260" spans="4:5" x14ac:dyDescent="0.25">
      <c r="D53260" s="31">
        <v>-117.992</v>
      </c>
      <c r="E53260" s="28">
        <v>824.601</v>
      </c>
    </row>
    <row r="53261" spans="4:5" x14ac:dyDescent="0.25">
      <c r="D53261" s="31">
        <v>-117.976</v>
      </c>
      <c r="E53261" s="28">
        <v>824.56700000000001</v>
      </c>
    </row>
    <row r="53262" spans="4:5" x14ac:dyDescent="0.25">
      <c r="D53262" s="31">
        <v>-117.96</v>
      </c>
      <c r="E53262" s="28">
        <v>824.53399999999999</v>
      </c>
    </row>
    <row r="53263" spans="4:5" x14ac:dyDescent="0.25">
      <c r="D53263" s="31">
        <v>-117.944</v>
      </c>
      <c r="E53263" s="28">
        <v>824.5</v>
      </c>
    </row>
    <row r="53264" spans="4:5" x14ac:dyDescent="0.25">
      <c r="D53264" s="31">
        <v>-117.928</v>
      </c>
      <c r="E53264" s="28">
        <v>824.46600000000001</v>
      </c>
    </row>
    <row r="53265" spans="4:5" x14ac:dyDescent="0.25">
      <c r="D53265" s="31">
        <v>-117.91200000000001</v>
      </c>
      <c r="E53265" s="28">
        <v>824.43200000000002</v>
      </c>
    </row>
    <row r="53266" spans="4:5" x14ac:dyDescent="0.25">
      <c r="D53266" s="31">
        <v>-117.896</v>
      </c>
      <c r="E53266" s="28">
        <v>824.399</v>
      </c>
    </row>
    <row r="53267" spans="4:5" x14ac:dyDescent="0.25">
      <c r="D53267" s="31">
        <v>-117.88</v>
      </c>
      <c r="E53267" s="28">
        <v>824.36500000000001</v>
      </c>
    </row>
    <row r="53268" spans="4:5" x14ac:dyDescent="0.25">
      <c r="D53268" s="31">
        <v>-117.864</v>
      </c>
      <c r="E53268" s="28">
        <v>824.33100000000002</v>
      </c>
    </row>
    <row r="53269" spans="4:5" x14ac:dyDescent="0.25">
      <c r="D53269" s="31">
        <v>-117.848</v>
      </c>
      <c r="E53269" s="28">
        <v>824.29700000000003</v>
      </c>
    </row>
    <row r="53270" spans="4:5" x14ac:dyDescent="0.25">
      <c r="D53270" s="31">
        <v>-117.83199999999999</v>
      </c>
      <c r="E53270" s="28">
        <v>824.26300000000003</v>
      </c>
    </row>
    <row r="53271" spans="4:5" x14ac:dyDescent="0.25">
      <c r="D53271" s="31">
        <v>-117.816</v>
      </c>
      <c r="E53271" s="28">
        <v>824.22900000000004</v>
      </c>
    </row>
    <row r="53272" spans="4:5" x14ac:dyDescent="0.25">
      <c r="D53272" s="31">
        <v>-117.8</v>
      </c>
      <c r="E53272" s="28">
        <v>824.19500000000005</v>
      </c>
    </row>
    <row r="53273" spans="4:5" x14ac:dyDescent="0.25">
      <c r="D53273" s="31">
        <v>-117.78400000000001</v>
      </c>
      <c r="E53273" s="28">
        <v>824.16099999999994</v>
      </c>
    </row>
    <row r="53274" spans="4:5" x14ac:dyDescent="0.25">
      <c r="D53274" s="31">
        <v>-117.768</v>
      </c>
      <c r="E53274" s="28">
        <v>824.12800000000004</v>
      </c>
    </row>
    <row r="53275" spans="4:5" x14ac:dyDescent="0.25">
      <c r="D53275" s="31">
        <v>-117.752</v>
      </c>
      <c r="E53275" s="28">
        <v>824.09400000000005</v>
      </c>
    </row>
    <row r="53276" spans="4:5" x14ac:dyDescent="0.25">
      <c r="D53276" s="31">
        <v>-117.736</v>
      </c>
      <c r="E53276" s="28">
        <v>824.06</v>
      </c>
    </row>
    <row r="53277" spans="4:5" x14ac:dyDescent="0.25">
      <c r="D53277" s="31">
        <v>-117.72</v>
      </c>
      <c r="E53277" s="28">
        <v>824.02599999999995</v>
      </c>
    </row>
    <row r="53278" spans="4:5" x14ac:dyDescent="0.25">
      <c r="D53278" s="31">
        <v>-117.70399999999999</v>
      </c>
      <c r="E53278" s="28">
        <v>823.99199999999996</v>
      </c>
    </row>
    <row r="53279" spans="4:5" x14ac:dyDescent="0.25">
      <c r="D53279" s="31">
        <v>-117.688</v>
      </c>
      <c r="E53279" s="28">
        <v>823.95799999999997</v>
      </c>
    </row>
    <row r="53280" spans="4:5" x14ac:dyDescent="0.25">
      <c r="D53280" s="31">
        <v>-117.672</v>
      </c>
      <c r="E53280" s="28">
        <v>823.92399999999998</v>
      </c>
    </row>
    <row r="53281" spans="4:5" x14ac:dyDescent="0.25">
      <c r="D53281" s="31">
        <v>-117.65600000000001</v>
      </c>
      <c r="E53281" s="28">
        <v>823.88900000000001</v>
      </c>
    </row>
    <row r="53282" spans="4:5" x14ac:dyDescent="0.25">
      <c r="D53282" s="31">
        <v>-117.64</v>
      </c>
      <c r="E53282" s="28">
        <v>823.85500000000002</v>
      </c>
    </row>
    <row r="53283" spans="4:5" x14ac:dyDescent="0.25">
      <c r="D53283" s="31">
        <v>-117.624</v>
      </c>
      <c r="E53283" s="28">
        <v>823.82100000000003</v>
      </c>
    </row>
    <row r="53284" spans="4:5" x14ac:dyDescent="0.25">
      <c r="D53284" s="31">
        <v>-117.608</v>
      </c>
      <c r="E53284" s="28">
        <v>823.78700000000003</v>
      </c>
    </row>
    <row r="53285" spans="4:5" x14ac:dyDescent="0.25">
      <c r="D53285" s="31">
        <v>-117.592</v>
      </c>
      <c r="E53285" s="28">
        <v>823.75300000000004</v>
      </c>
    </row>
    <row r="53286" spans="4:5" x14ac:dyDescent="0.25">
      <c r="D53286" s="31">
        <v>-117.57599999999999</v>
      </c>
      <c r="E53286" s="28">
        <v>823.71900000000005</v>
      </c>
    </row>
    <row r="53287" spans="4:5" x14ac:dyDescent="0.25">
      <c r="D53287" s="31">
        <v>-117.56</v>
      </c>
      <c r="E53287" s="28">
        <v>823.68499999999995</v>
      </c>
    </row>
    <row r="53288" spans="4:5" x14ac:dyDescent="0.25">
      <c r="D53288" s="31">
        <v>-117.544</v>
      </c>
      <c r="E53288" s="28">
        <v>823.65099999999995</v>
      </c>
    </row>
    <row r="53289" spans="4:5" x14ac:dyDescent="0.25">
      <c r="D53289" s="31">
        <v>-117.52800000000001</v>
      </c>
      <c r="E53289" s="28">
        <v>823.61599999999999</v>
      </c>
    </row>
    <row r="53290" spans="4:5" x14ac:dyDescent="0.25">
      <c r="D53290" s="31">
        <v>-117.512</v>
      </c>
      <c r="E53290" s="28">
        <v>823.58199999999999</v>
      </c>
    </row>
    <row r="53291" spans="4:5" x14ac:dyDescent="0.25">
      <c r="D53291" s="31">
        <v>-117.496</v>
      </c>
      <c r="E53291" s="28">
        <v>823.548</v>
      </c>
    </row>
    <row r="53292" spans="4:5" x14ac:dyDescent="0.25">
      <c r="D53292" s="31">
        <v>-117.48</v>
      </c>
      <c r="E53292" s="28">
        <v>823.51400000000001</v>
      </c>
    </row>
    <row r="53293" spans="4:5" x14ac:dyDescent="0.25">
      <c r="D53293" s="31">
        <v>-117.464</v>
      </c>
      <c r="E53293" s="28">
        <v>823.48</v>
      </c>
    </row>
    <row r="53294" spans="4:5" x14ac:dyDescent="0.25">
      <c r="D53294" s="31">
        <v>-117.44799999999999</v>
      </c>
      <c r="E53294" s="28">
        <v>823.44500000000005</v>
      </c>
    </row>
    <row r="53295" spans="4:5" x14ac:dyDescent="0.25">
      <c r="D53295" s="31">
        <v>-117.432</v>
      </c>
      <c r="E53295" s="28">
        <v>823.41099999999994</v>
      </c>
    </row>
    <row r="53296" spans="4:5" x14ac:dyDescent="0.25">
      <c r="D53296" s="31">
        <v>-117.416</v>
      </c>
      <c r="E53296" s="28">
        <v>823.37699999999995</v>
      </c>
    </row>
    <row r="53297" spans="4:5" x14ac:dyDescent="0.25">
      <c r="D53297" s="31">
        <v>-117.4</v>
      </c>
      <c r="E53297" s="28">
        <v>823.34199999999998</v>
      </c>
    </row>
    <row r="53298" spans="4:5" x14ac:dyDescent="0.25">
      <c r="D53298" s="31">
        <v>-117.384</v>
      </c>
      <c r="E53298" s="28">
        <v>823.30799999999999</v>
      </c>
    </row>
    <row r="53299" spans="4:5" x14ac:dyDescent="0.25">
      <c r="D53299" s="31">
        <v>-117.36799999999999</v>
      </c>
      <c r="E53299" s="28">
        <v>823.274</v>
      </c>
    </row>
    <row r="53300" spans="4:5" x14ac:dyDescent="0.25">
      <c r="D53300" s="31">
        <v>-117.352</v>
      </c>
      <c r="E53300" s="28">
        <v>823.23900000000003</v>
      </c>
    </row>
    <row r="53301" spans="4:5" x14ac:dyDescent="0.25">
      <c r="D53301" s="31">
        <v>-117.336</v>
      </c>
      <c r="E53301" s="28">
        <v>823.20500000000004</v>
      </c>
    </row>
    <row r="53302" spans="4:5" x14ac:dyDescent="0.25">
      <c r="D53302" s="31">
        <v>-117.32</v>
      </c>
      <c r="E53302" s="28">
        <v>823.17100000000005</v>
      </c>
    </row>
    <row r="53303" spans="4:5" x14ac:dyDescent="0.25">
      <c r="D53303" s="31">
        <v>-117.304</v>
      </c>
      <c r="E53303" s="28">
        <v>823.13599999999997</v>
      </c>
    </row>
    <row r="53304" spans="4:5" x14ac:dyDescent="0.25">
      <c r="D53304" s="31">
        <v>-117.288</v>
      </c>
      <c r="E53304" s="28">
        <v>823.10199999999998</v>
      </c>
    </row>
    <row r="53305" spans="4:5" x14ac:dyDescent="0.25">
      <c r="D53305" s="31">
        <v>-117.27200000000001</v>
      </c>
      <c r="E53305" s="28">
        <v>823.06700000000001</v>
      </c>
    </row>
    <row r="53306" spans="4:5" x14ac:dyDescent="0.25">
      <c r="D53306" s="31">
        <v>-117.256</v>
      </c>
      <c r="E53306" s="28">
        <v>823.03300000000002</v>
      </c>
    </row>
    <row r="53307" spans="4:5" x14ac:dyDescent="0.25">
      <c r="D53307" s="31">
        <v>-117.24</v>
      </c>
      <c r="E53307" s="28">
        <v>822.99800000000005</v>
      </c>
    </row>
    <row r="53308" spans="4:5" x14ac:dyDescent="0.25">
      <c r="D53308" s="31">
        <v>-117.224</v>
      </c>
      <c r="E53308" s="28">
        <v>822.96400000000006</v>
      </c>
    </row>
    <row r="53309" spans="4:5" x14ac:dyDescent="0.25">
      <c r="D53309" s="31">
        <v>-117.208</v>
      </c>
      <c r="E53309" s="28">
        <v>822.92899999999997</v>
      </c>
    </row>
    <row r="53310" spans="4:5" x14ac:dyDescent="0.25">
      <c r="D53310" s="31">
        <v>-117.19199999999999</v>
      </c>
      <c r="E53310" s="28">
        <v>822.89499999999998</v>
      </c>
    </row>
    <row r="53311" spans="4:5" x14ac:dyDescent="0.25">
      <c r="D53311" s="31">
        <v>-117.176</v>
      </c>
      <c r="E53311" s="28">
        <v>822.86</v>
      </c>
    </row>
    <row r="53312" spans="4:5" x14ac:dyDescent="0.25">
      <c r="D53312" s="31">
        <v>-117.16</v>
      </c>
      <c r="E53312" s="28">
        <v>822.82600000000002</v>
      </c>
    </row>
    <row r="53313" spans="4:5" x14ac:dyDescent="0.25">
      <c r="D53313" s="31">
        <v>-117.14400000000001</v>
      </c>
      <c r="E53313" s="28">
        <v>822.79100000000005</v>
      </c>
    </row>
    <row r="53314" spans="4:5" x14ac:dyDescent="0.25">
      <c r="D53314" s="31">
        <v>-117.128</v>
      </c>
      <c r="E53314" s="28">
        <v>822.75699999999995</v>
      </c>
    </row>
    <row r="53315" spans="4:5" x14ac:dyDescent="0.25">
      <c r="D53315" s="31">
        <v>-117.11199999999999</v>
      </c>
      <c r="E53315" s="28">
        <v>822.72199999999998</v>
      </c>
    </row>
    <row r="53316" spans="4:5" x14ac:dyDescent="0.25">
      <c r="D53316" s="31">
        <v>-117.096</v>
      </c>
      <c r="E53316" s="28">
        <v>822.68700000000001</v>
      </c>
    </row>
    <row r="53317" spans="4:5" x14ac:dyDescent="0.25">
      <c r="D53317" s="31">
        <v>-117.08</v>
      </c>
      <c r="E53317" s="28">
        <v>822.65300000000002</v>
      </c>
    </row>
    <row r="53318" spans="4:5" x14ac:dyDescent="0.25">
      <c r="D53318" s="31">
        <v>-117.06399999999999</v>
      </c>
      <c r="E53318" s="28">
        <v>822.61800000000005</v>
      </c>
    </row>
    <row r="53319" spans="4:5" x14ac:dyDescent="0.25">
      <c r="D53319" s="31">
        <v>-117.048</v>
      </c>
      <c r="E53319" s="28">
        <v>822.58299999999997</v>
      </c>
    </row>
    <row r="53320" spans="4:5" x14ac:dyDescent="0.25">
      <c r="D53320" s="31">
        <v>-117.032</v>
      </c>
      <c r="E53320" s="28">
        <v>822.54899999999998</v>
      </c>
    </row>
    <row r="53321" spans="4:5" x14ac:dyDescent="0.25">
      <c r="D53321" s="31">
        <v>-117.01600000000001</v>
      </c>
      <c r="E53321" s="28">
        <v>822.51400000000001</v>
      </c>
    </row>
    <row r="53322" spans="4:5" x14ac:dyDescent="0.25">
      <c r="D53322" s="31">
        <v>-117</v>
      </c>
      <c r="E53322" s="28">
        <v>822.47900000000004</v>
      </c>
    </row>
    <row r="53323" spans="4:5" x14ac:dyDescent="0.25">
      <c r="D53323" s="31">
        <v>-116.98399999999999</v>
      </c>
      <c r="E53323" s="28">
        <v>822.44500000000005</v>
      </c>
    </row>
    <row r="53324" spans="4:5" x14ac:dyDescent="0.25">
      <c r="D53324" s="31">
        <v>-116.968</v>
      </c>
      <c r="E53324" s="28">
        <v>822.41</v>
      </c>
    </row>
    <row r="53325" spans="4:5" x14ac:dyDescent="0.25">
      <c r="D53325" s="31">
        <v>-116.952</v>
      </c>
      <c r="E53325" s="28">
        <v>822.375</v>
      </c>
    </row>
    <row r="53326" spans="4:5" x14ac:dyDescent="0.25">
      <c r="D53326" s="31">
        <v>-116.93600000000001</v>
      </c>
      <c r="E53326" s="28">
        <v>822.34</v>
      </c>
    </row>
    <row r="53327" spans="4:5" x14ac:dyDescent="0.25">
      <c r="D53327" s="31">
        <v>-116.92</v>
      </c>
      <c r="E53327" s="28">
        <v>822.30499999999995</v>
      </c>
    </row>
    <row r="53328" spans="4:5" x14ac:dyDescent="0.25">
      <c r="D53328" s="31">
        <v>-116.904</v>
      </c>
      <c r="E53328" s="28">
        <v>822.27099999999996</v>
      </c>
    </row>
    <row r="53329" spans="4:5" x14ac:dyDescent="0.25">
      <c r="D53329" s="31">
        <v>-116.88800000000001</v>
      </c>
      <c r="E53329" s="28">
        <v>822.23599999999999</v>
      </c>
    </row>
    <row r="53330" spans="4:5" x14ac:dyDescent="0.25">
      <c r="D53330" s="31">
        <v>-116.872</v>
      </c>
      <c r="E53330" s="28">
        <v>822.20100000000002</v>
      </c>
    </row>
    <row r="53331" spans="4:5" x14ac:dyDescent="0.25">
      <c r="D53331" s="31">
        <v>-116.85599999999999</v>
      </c>
      <c r="E53331" s="28">
        <v>822.16600000000005</v>
      </c>
    </row>
    <row r="53332" spans="4:5" x14ac:dyDescent="0.25">
      <c r="D53332" s="31">
        <v>-116.84</v>
      </c>
      <c r="E53332" s="28">
        <v>822.13099999999997</v>
      </c>
    </row>
    <row r="53333" spans="4:5" x14ac:dyDescent="0.25">
      <c r="D53333" s="31">
        <v>-116.824</v>
      </c>
      <c r="E53333" s="28">
        <v>822.096</v>
      </c>
    </row>
    <row r="53334" spans="4:5" x14ac:dyDescent="0.25">
      <c r="D53334" s="31">
        <v>-116.80800000000001</v>
      </c>
      <c r="E53334" s="28">
        <v>822.06100000000004</v>
      </c>
    </row>
    <row r="53335" spans="4:5" x14ac:dyDescent="0.25">
      <c r="D53335" s="31">
        <v>-116.792</v>
      </c>
      <c r="E53335" s="28">
        <v>822.02599999999995</v>
      </c>
    </row>
    <row r="53336" spans="4:5" x14ac:dyDescent="0.25">
      <c r="D53336" s="31">
        <v>-116.776</v>
      </c>
      <c r="E53336" s="28">
        <v>821.99199999999996</v>
      </c>
    </row>
    <row r="53337" spans="4:5" x14ac:dyDescent="0.25">
      <c r="D53337" s="31">
        <v>-116.76</v>
      </c>
      <c r="E53337" s="28">
        <v>821.95699999999999</v>
      </c>
    </row>
    <row r="53338" spans="4:5" x14ac:dyDescent="0.25">
      <c r="D53338" s="31">
        <v>-116.744</v>
      </c>
      <c r="E53338" s="28">
        <v>821.92200000000003</v>
      </c>
    </row>
    <row r="53339" spans="4:5" x14ac:dyDescent="0.25">
      <c r="D53339" s="31">
        <v>-116.72799999999999</v>
      </c>
      <c r="E53339" s="28">
        <v>821.88699999999994</v>
      </c>
    </row>
    <row r="53340" spans="4:5" x14ac:dyDescent="0.25">
      <c r="D53340" s="31">
        <v>-116.712</v>
      </c>
      <c r="E53340" s="28">
        <v>821.85199999999998</v>
      </c>
    </row>
    <row r="53341" spans="4:5" x14ac:dyDescent="0.25">
      <c r="D53341" s="31">
        <v>-116.696</v>
      </c>
      <c r="E53341" s="28">
        <v>821.81700000000001</v>
      </c>
    </row>
    <row r="53342" spans="4:5" x14ac:dyDescent="0.25">
      <c r="D53342" s="31">
        <v>-116.68</v>
      </c>
      <c r="E53342" s="28">
        <v>821.78200000000004</v>
      </c>
    </row>
    <row r="53343" spans="4:5" x14ac:dyDescent="0.25">
      <c r="D53343" s="31">
        <v>-116.664</v>
      </c>
      <c r="E53343" s="28">
        <v>821.74699999999996</v>
      </c>
    </row>
    <row r="53344" spans="4:5" x14ac:dyDescent="0.25">
      <c r="D53344" s="31">
        <v>-116.648</v>
      </c>
      <c r="E53344" s="28">
        <v>821.71100000000001</v>
      </c>
    </row>
    <row r="53345" spans="4:5" x14ac:dyDescent="0.25">
      <c r="D53345" s="31">
        <v>-116.63200000000001</v>
      </c>
      <c r="E53345" s="28">
        <v>821.67600000000004</v>
      </c>
    </row>
    <row r="53346" spans="4:5" x14ac:dyDescent="0.25">
      <c r="D53346" s="31">
        <v>-116.616</v>
      </c>
      <c r="E53346" s="28">
        <v>821.64099999999996</v>
      </c>
    </row>
    <row r="53347" spans="4:5" x14ac:dyDescent="0.25">
      <c r="D53347" s="31">
        <v>-116.6</v>
      </c>
      <c r="E53347" s="28">
        <v>821.60599999999999</v>
      </c>
    </row>
    <row r="53348" spans="4:5" x14ac:dyDescent="0.25">
      <c r="D53348" s="31">
        <v>-116.584</v>
      </c>
      <c r="E53348" s="28">
        <v>821.57100000000003</v>
      </c>
    </row>
    <row r="53349" spans="4:5" x14ac:dyDescent="0.25">
      <c r="D53349" s="31">
        <v>-116.568</v>
      </c>
      <c r="E53349" s="28">
        <v>821.53599999999994</v>
      </c>
    </row>
    <row r="53350" spans="4:5" x14ac:dyDescent="0.25">
      <c r="D53350" s="31">
        <v>-116.55200000000001</v>
      </c>
      <c r="E53350" s="28">
        <v>821.50099999999998</v>
      </c>
    </row>
    <row r="53351" spans="4:5" x14ac:dyDescent="0.25">
      <c r="D53351" s="31">
        <v>-116.536</v>
      </c>
      <c r="E53351" s="28">
        <v>821.46600000000001</v>
      </c>
    </row>
    <row r="53352" spans="4:5" x14ac:dyDescent="0.25">
      <c r="D53352" s="31">
        <v>-116.52</v>
      </c>
      <c r="E53352" s="28">
        <v>821.43</v>
      </c>
    </row>
    <row r="53353" spans="4:5" x14ac:dyDescent="0.25">
      <c r="D53353" s="31">
        <v>-116.504</v>
      </c>
      <c r="E53353" s="28">
        <v>821.39499999999998</v>
      </c>
    </row>
    <row r="53354" spans="4:5" x14ac:dyDescent="0.25">
      <c r="D53354" s="31">
        <v>-116.488</v>
      </c>
      <c r="E53354" s="28">
        <v>821.36</v>
      </c>
    </row>
    <row r="53355" spans="4:5" x14ac:dyDescent="0.25">
      <c r="D53355" s="31">
        <v>-116.47199999999999</v>
      </c>
      <c r="E53355" s="28">
        <v>821.32500000000005</v>
      </c>
    </row>
    <row r="53356" spans="4:5" x14ac:dyDescent="0.25">
      <c r="D53356" s="31">
        <v>-116.456</v>
      </c>
      <c r="E53356" s="28">
        <v>821.28899999999999</v>
      </c>
    </row>
    <row r="53357" spans="4:5" x14ac:dyDescent="0.25">
      <c r="D53357" s="31">
        <v>-116.44</v>
      </c>
      <c r="E53357" s="28">
        <v>821.25400000000002</v>
      </c>
    </row>
    <row r="53358" spans="4:5" x14ac:dyDescent="0.25">
      <c r="D53358" s="31">
        <v>-116.42400000000001</v>
      </c>
      <c r="E53358" s="28">
        <v>821.21900000000005</v>
      </c>
    </row>
    <row r="53359" spans="4:5" x14ac:dyDescent="0.25">
      <c r="D53359" s="31">
        <v>-116.408</v>
      </c>
      <c r="E53359" s="28">
        <v>821.18299999999999</v>
      </c>
    </row>
    <row r="53360" spans="4:5" x14ac:dyDescent="0.25">
      <c r="D53360" s="31">
        <v>-116.392</v>
      </c>
      <c r="E53360" s="28">
        <v>821.14800000000002</v>
      </c>
    </row>
    <row r="53361" spans="4:5" x14ac:dyDescent="0.25">
      <c r="D53361" s="31">
        <v>-116.376</v>
      </c>
      <c r="E53361" s="28">
        <v>821.11300000000006</v>
      </c>
    </row>
    <row r="53362" spans="4:5" x14ac:dyDescent="0.25">
      <c r="D53362" s="31">
        <v>-116.36</v>
      </c>
      <c r="E53362" s="28">
        <v>821.077</v>
      </c>
    </row>
    <row r="53363" spans="4:5" x14ac:dyDescent="0.25">
      <c r="D53363" s="31">
        <v>-116.34399999999999</v>
      </c>
      <c r="E53363" s="28">
        <v>821.04200000000003</v>
      </c>
    </row>
    <row r="53364" spans="4:5" x14ac:dyDescent="0.25">
      <c r="D53364" s="31">
        <v>-116.328</v>
      </c>
      <c r="E53364" s="28">
        <v>821.00699999999995</v>
      </c>
    </row>
    <row r="53365" spans="4:5" x14ac:dyDescent="0.25">
      <c r="D53365" s="31">
        <v>-116.312</v>
      </c>
      <c r="E53365" s="28">
        <v>820.971</v>
      </c>
    </row>
    <row r="53366" spans="4:5" x14ac:dyDescent="0.25">
      <c r="D53366" s="31">
        <v>-116.29600000000001</v>
      </c>
      <c r="E53366" s="28">
        <v>820.93600000000004</v>
      </c>
    </row>
    <row r="53367" spans="4:5" x14ac:dyDescent="0.25">
      <c r="D53367" s="31">
        <v>-116.28</v>
      </c>
      <c r="E53367" s="28">
        <v>820.9</v>
      </c>
    </row>
    <row r="53368" spans="4:5" x14ac:dyDescent="0.25">
      <c r="D53368" s="31">
        <v>-116.264</v>
      </c>
      <c r="E53368" s="28">
        <v>820.86500000000001</v>
      </c>
    </row>
    <row r="53369" spans="4:5" x14ac:dyDescent="0.25">
      <c r="D53369" s="31">
        <v>-116.248</v>
      </c>
      <c r="E53369" s="28">
        <v>820.82899999999995</v>
      </c>
    </row>
    <row r="53370" spans="4:5" x14ac:dyDescent="0.25">
      <c r="D53370" s="31">
        <v>-116.232</v>
      </c>
      <c r="E53370" s="28">
        <v>820.79399999999998</v>
      </c>
    </row>
    <row r="53371" spans="4:5" x14ac:dyDescent="0.25">
      <c r="D53371" s="31">
        <v>-116.21599999999999</v>
      </c>
      <c r="E53371" s="28">
        <v>820.75800000000004</v>
      </c>
    </row>
    <row r="53372" spans="4:5" x14ac:dyDescent="0.25">
      <c r="D53372" s="31">
        <v>-116.2</v>
      </c>
      <c r="E53372" s="28">
        <v>820.72299999999996</v>
      </c>
    </row>
    <row r="53373" spans="4:5" x14ac:dyDescent="0.25">
      <c r="D53373" s="31">
        <v>-116.184</v>
      </c>
      <c r="E53373" s="28">
        <v>820.68700000000001</v>
      </c>
    </row>
    <row r="53374" spans="4:5" x14ac:dyDescent="0.25">
      <c r="D53374" s="31">
        <v>-116.16800000000001</v>
      </c>
      <c r="E53374" s="28">
        <v>820.65200000000004</v>
      </c>
    </row>
    <row r="53375" spans="4:5" x14ac:dyDescent="0.25">
      <c r="D53375" s="31">
        <v>-116.152</v>
      </c>
      <c r="E53375" s="28">
        <v>820.61599999999999</v>
      </c>
    </row>
    <row r="53376" spans="4:5" x14ac:dyDescent="0.25">
      <c r="D53376" s="31">
        <v>-116.136</v>
      </c>
      <c r="E53376" s="28">
        <v>820.58100000000002</v>
      </c>
    </row>
    <row r="53377" spans="4:5" x14ac:dyDescent="0.25">
      <c r="D53377" s="31">
        <v>-116.12</v>
      </c>
      <c r="E53377" s="28">
        <v>820.54499999999996</v>
      </c>
    </row>
    <row r="53378" spans="4:5" x14ac:dyDescent="0.25">
      <c r="D53378" s="31">
        <v>-116.104</v>
      </c>
      <c r="E53378" s="28">
        <v>820.51</v>
      </c>
    </row>
    <row r="53379" spans="4:5" x14ac:dyDescent="0.25">
      <c r="D53379" s="31">
        <v>-116.08799999999999</v>
      </c>
      <c r="E53379" s="28">
        <v>820.47400000000005</v>
      </c>
    </row>
    <row r="53380" spans="4:5" x14ac:dyDescent="0.25">
      <c r="D53380" s="31">
        <v>-116.072</v>
      </c>
      <c r="E53380" s="28">
        <v>820.43799999999999</v>
      </c>
    </row>
    <row r="53381" spans="4:5" x14ac:dyDescent="0.25">
      <c r="D53381" s="31">
        <v>-116.056</v>
      </c>
      <c r="E53381" s="28">
        <v>820.40300000000002</v>
      </c>
    </row>
    <row r="53382" spans="4:5" x14ac:dyDescent="0.25">
      <c r="D53382" s="31">
        <v>-116.04</v>
      </c>
      <c r="E53382" s="28">
        <v>820.36699999999996</v>
      </c>
    </row>
    <row r="53383" spans="4:5" x14ac:dyDescent="0.25">
      <c r="D53383" s="31">
        <v>-116.024</v>
      </c>
      <c r="E53383" s="28">
        <v>820.33100000000002</v>
      </c>
    </row>
    <row r="53384" spans="4:5" x14ac:dyDescent="0.25">
      <c r="D53384" s="31">
        <v>-116.008</v>
      </c>
      <c r="E53384" s="28">
        <v>820.29600000000005</v>
      </c>
    </row>
    <row r="53385" spans="4:5" x14ac:dyDescent="0.25">
      <c r="D53385" s="31">
        <v>-115.992</v>
      </c>
      <c r="E53385" s="28">
        <v>820.26</v>
      </c>
    </row>
    <row r="53386" spans="4:5" x14ac:dyDescent="0.25">
      <c r="D53386" s="31">
        <v>-115.976</v>
      </c>
      <c r="E53386" s="28">
        <v>820.22400000000005</v>
      </c>
    </row>
    <row r="53387" spans="4:5" x14ac:dyDescent="0.25">
      <c r="D53387" s="31">
        <v>-115.96</v>
      </c>
      <c r="E53387" s="28">
        <v>820.18799999999999</v>
      </c>
    </row>
    <row r="53388" spans="4:5" x14ac:dyDescent="0.25">
      <c r="D53388" s="31">
        <v>-115.944</v>
      </c>
      <c r="E53388" s="28">
        <v>820.15300000000002</v>
      </c>
    </row>
    <row r="53389" spans="4:5" x14ac:dyDescent="0.25">
      <c r="D53389" s="31">
        <v>-115.928</v>
      </c>
      <c r="E53389" s="28">
        <v>820.11699999999996</v>
      </c>
    </row>
    <row r="53390" spans="4:5" x14ac:dyDescent="0.25">
      <c r="D53390" s="31">
        <v>-115.91200000000001</v>
      </c>
      <c r="E53390" s="28">
        <v>820.08100000000002</v>
      </c>
    </row>
    <row r="53391" spans="4:5" x14ac:dyDescent="0.25">
      <c r="D53391" s="31">
        <v>-115.896</v>
      </c>
      <c r="E53391" s="28">
        <v>820.04499999999996</v>
      </c>
    </row>
    <row r="53392" spans="4:5" x14ac:dyDescent="0.25">
      <c r="D53392" s="31">
        <v>-115.88</v>
      </c>
      <c r="E53392" s="28">
        <v>820.00900000000001</v>
      </c>
    </row>
    <row r="53393" spans="4:5" x14ac:dyDescent="0.25">
      <c r="D53393" s="31">
        <v>-115.864</v>
      </c>
      <c r="E53393" s="28">
        <v>819.97299999999996</v>
      </c>
    </row>
    <row r="53394" spans="4:5" x14ac:dyDescent="0.25">
      <c r="D53394" s="31">
        <v>-115.848</v>
      </c>
      <c r="E53394" s="28">
        <v>819.93799999999999</v>
      </c>
    </row>
    <row r="53395" spans="4:5" x14ac:dyDescent="0.25">
      <c r="D53395" s="31">
        <v>-115.83199999999999</v>
      </c>
      <c r="E53395" s="28">
        <v>819.90200000000004</v>
      </c>
    </row>
    <row r="53396" spans="4:5" x14ac:dyDescent="0.25">
      <c r="D53396" s="31">
        <v>-115.816</v>
      </c>
      <c r="E53396" s="28">
        <v>819.86599999999999</v>
      </c>
    </row>
    <row r="53397" spans="4:5" x14ac:dyDescent="0.25">
      <c r="D53397" s="31">
        <v>-115.8</v>
      </c>
      <c r="E53397" s="28">
        <v>819.83</v>
      </c>
    </row>
    <row r="53398" spans="4:5" x14ac:dyDescent="0.25">
      <c r="D53398" s="31">
        <v>-115.78400000000001</v>
      </c>
      <c r="E53398" s="28">
        <v>819.79399999999998</v>
      </c>
    </row>
    <row r="53399" spans="4:5" x14ac:dyDescent="0.25">
      <c r="D53399" s="31">
        <v>-115.768</v>
      </c>
      <c r="E53399" s="28">
        <v>819.75800000000004</v>
      </c>
    </row>
    <row r="53400" spans="4:5" x14ac:dyDescent="0.25">
      <c r="D53400" s="31">
        <v>-115.752</v>
      </c>
      <c r="E53400" s="28">
        <v>819.72199999999998</v>
      </c>
    </row>
    <row r="53401" spans="4:5" x14ac:dyDescent="0.25">
      <c r="D53401" s="31">
        <v>-115.736</v>
      </c>
      <c r="E53401" s="28">
        <v>819.68600000000004</v>
      </c>
    </row>
    <row r="53402" spans="4:5" x14ac:dyDescent="0.25">
      <c r="D53402" s="31">
        <v>-115.72</v>
      </c>
      <c r="E53402" s="28">
        <v>819.65</v>
      </c>
    </row>
    <row r="53403" spans="4:5" x14ac:dyDescent="0.25">
      <c r="D53403" s="31">
        <v>-115.70399999999999</v>
      </c>
      <c r="E53403" s="28">
        <v>819.61400000000003</v>
      </c>
    </row>
    <row r="53404" spans="4:5" x14ac:dyDescent="0.25">
      <c r="D53404" s="31">
        <v>-115.688</v>
      </c>
      <c r="E53404" s="28">
        <v>819.57799999999997</v>
      </c>
    </row>
    <row r="53405" spans="4:5" x14ac:dyDescent="0.25">
      <c r="D53405" s="31">
        <v>-115.672</v>
      </c>
      <c r="E53405" s="28">
        <v>819.54200000000003</v>
      </c>
    </row>
    <row r="53406" spans="4:5" x14ac:dyDescent="0.25">
      <c r="D53406" s="31">
        <v>-115.65600000000001</v>
      </c>
      <c r="E53406" s="28">
        <v>819.50599999999997</v>
      </c>
    </row>
    <row r="53407" spans="4:5" x14ac:dyDescent="0.25">
      <c r="D53407" s="31">
        <v>-115.64</v>
      </c>
      <c r="E53407" s="28">
        <v>819.47</v>
      </c>
    </row>
    <row r="53408" spans="4:5" x14ac:dyDescent="0.25">
      <c r="D53408" s="31">
        <v>-115.624</v>
      </c>
      <c r="E53408" s="28">
        <v>819.43399999999997</v>
      </c>
    </row>
    <row r="53409" spans="4:5" x14ac:dyDescent="0.25">
      <c r="D53409" s="31">
        <v>-115.608</v>
      </c>
      <c r="E53409" s="28">
        <v>819.39800000000002</v>
      </c>
    </row>
    <row r="53410" spans="4:5" x14ac:dyDescent="0.25">
      <c r="D53410" s="31">
        <v>-115.592</v>
      </c>
      <c r="E53410" s="28">
        <v>819.36099999999999</v>
      </c>
    </row>
    <row r="53411" spans="4:5" x14ac:dyDescent="0.25">
      <c r="D53411" s="31">
        <v>-115.57599999999999</v>
      </c>
      <c r="E53411" s="28">
        <v>819.32500000000005</v>
      </c>
    </row>
    <row r="53412" spans="4:5" x14ac:dyDescent="0.25">
      <c r="D53412" s="31">
        <v>-115.56</v>
      </c>
      <c r="E53412" s="28">
        <v>819.28899999999999</v>
      </c>
    </row>
    <row r="53413" spans="4:5" x14ac:dyDescent="0.25">
      <c r="D53413" s="31">
        <v>-115.544</v>
      </c>
      <c r="E53413" s="28">
        <v>819.25300000000004</v>
      </c>
    </row>
    <row r="53414" spans="4:5" x14ac:dyDescent="0.25">
      <c r="D53414" s="31">
        <v>-115.52800000000001</v>
      </c>
      <c r="E53414" s="28">
        <v>819.21699999999998</v>
      </c>
    </row>
    <row r="53415" spans="4:5" x14ac:dyDescent="0.25">
      <c r="D53415" s="31">
        <v>-115.512</v>
      </c>
      <c r="E53415" s="28">
        <v>819.18100000000004</v>
      </c>
    </row>
    <row r="53416" spans="4:5" x14ac:dyDescent="0.25">
      <c r="D53416" s="31">
        <v>-115.496</v>
      </c>
      <c r="E53416" s="28">
        <v>819.14400000000001</v>
      </c>
    </row>
    <row r="53417" spans="4:5" x14ac:dyDescent="0.25">
      <c r="D53417" s="31">
        <v>-115.48</v>
      </c>
      <c r="E53417" s="28">
        <v>819.10799999999995</v>
      </c>
    </row>
    <row r="53418" spans="4:5" x14ac:dyDescent="0.25">
      <c r="D53418" s="31">
        <v>-115.464</v>
      </c>
      <c r="E53418" s="28">
        <v>819.072</v>
      </c>
    </row>
    <row r="53419" spans="4:5" x14ac:dyDescent="0.25">
      <c r="D53419" s="31">
        <v>-115.44799999999999</v>
      </c>
      <c r="E53419" s="28">
        <v>819.03599999999994</v>
      </c>
    </row>
    <row r="53420" spans="4:5" x14ac:dyDescent="0.25">
      <c r="D53420" s="31">
        <v>-115.432</v>
      </c>
      <c r="E53420" s="28">
        <v>818.99900000000002</v>
      </c>
    </row>
    <row r="53421" spans="4:5" x14ac:dyDescent="0.25">
      <c r="D53421" s="31">
        <v>-115.416</v>
      </c>
      <c r="E53421" s="28">
        <v>818.96299999999997</v>
      </c>
    </row>
    <row r="53422" spans="4:5" x14ac:dyDescent="0.25">
      <c r="D53422" s="31">
        <v>-115.4</v>
      </c>
      <c r="E53422" s="28">
        <v>818.92700000000002</v>
      </c>
    </row>
    <row r="53423" spans="4:5" x14ac:dyDescent="0.25">
      <c r="D53423" s="31">
        <v>-115.384</v>
      </c>
      <c r="E53423" s="28">
        <v>818.89</v>
      </c>
    </row>
    <row r="53424" spans="4:5" x14ac:dyDescent="0.25">
      <c r="D53424" s="31">
        <v>-115.36799999999999</v>
      </c>
      <c r="E53424" s="28">
        <v>818.85400000000004</v>
      </c>
    </row>
    <row r="53425" spans="4:5" x14ac:dyDescent="0.25">
      <c r="D53425" s="31">
        <v>-115.352</v>
      </c>
      <c r="E53425" s="28">
        <v>818.81799999999998</v>
      </c>
    </row>
    <row r="53426" spans="4:5" x14ac:dyDescent="0.25">
      <c r="D53426" s="31">
        <v>-115.336</v>
      </c>
      <c r="E53426" s="28">
        <v>818.78099999999995</v>
      </c>
    </row>
    <row r="53427" spans="4:5" x14ac:dyDescent="0.25">
      <c r="D53427" s="31">
        <v>-115.32</v>
      </c>
      <c r="E53427" s="28">
        <v>818.745</v>
      </c>
    </row>
    <row r="53428" spans="4:5" x14ac:dyDescent="0.25">
      <c r="D53428" s="31">
        <v>-115.304</v>
      </c>
      <c r="E53428" s="28">
        <v>818.70799999999997</v>
      </c>
    </row>
    <row r="53429" spans="4:5" x14ac:dyDescent="0.25">
      <c r="D53429" s="31">
        <v>-115.288</v>
      </c>
      <c r="E53429" s="28">
        <v>818.67200000000003</v>
      </c>
    </row>
    <row r="53430" spans="4:5" x14ac:dyDescent="0.25">
      <c r="D53430" s="31">
        <v>-115.27200000000001</v>
      </c>
      <c r="E53430" s="28">
        <v>818.63599999999997</v>
      </c>
    </row>
    <row r="53431" spans="4:5" x14ac:dyDescent="0.25">
      <c r="D53431" s="31">
        <v>-115.256</v>
      </c>
      <c r="E53431" s="28">
        <v>818.59900000000005</v>
      </c>
    </row>
    <row r="53432" spans="4:5" x14ac:dyDescent="0.25">
      <c r="D53432" s="31">
        <v>-115.24</v>
      </c>
      <c r="E53432" s="28">
        <v>818.56299999999999</v>
      </c>
    </row>
    <row r="53433" spans="4:5" x14ac:dyDescent="0.25">
      <c r="D53433" s="31">
        <v>-115.224</v>
      </c>
      <c r="E53433" s="28">
        <v>818.52599999999995</v>
      </c>
    </row>
    <row r="53434" spans="4:5" x14ac:dyDescent="0.25">
      <c r="D53434" s="31">
        <v>-115.208</v>
      </c>
      <c r="E53434" s="28">
        <v>818.49</v>
      </c>
    </row>
    <row r="53435" spans="4:5" x14ac:dyDescent="0.25">
      <c r="D53435" s="31">
        <v>-115.19199999999999</v>
      </c>
      <c r="E53435" s="28">
        <v>818.45299999999997</v>
      </c>
    </row>
    <row r="53436" spans="4:5" x14ac:dyDescent="0.25">
      <c r="D53436" s="31">
        <v>-115.176</v>
      </c>
      <c r="E53436" s="28">
        <v>818.41700000000003</v>
      </c>
    </row>
    <row r="53437" spans="4:5" x14ac:dyDescent="0.25">
      <c r="D53437" s="31">
        <v>-115.16</v>
      </c>
      <c r="E53437" s="28">
        <v>818.38</v>
      </c>
    </row>
    <row r="53438" spans="4:5" x14ac:dyDescent="0.25">
      <c r="D53438" s="31">
        <v>-115.14400000000001</v>
      </c>
      <c r="E53438" s="28">
        <v>818.34299999999996</v>
      </c>
    </row>
    <row r="53439" spans="4:5" x14ac:dyDescent="0.25">
      <c r="D53439" s="31">
        <v>-115.128</v>
      </c>
      <c r="E53439" s="28">
        <v>818.30700000000002</v>
      </c>
    </row>
    <row r="53440" spans="4:5" x14ac:dyDescent="0.25">
      <c r="D53440" s="31">
        <v>-115.11199999999999</v>
      </c>
      <c r="E53440" s="28">
        <v>818.27</v>
      </c>
    </row>
    <row r="53441" spans="4:5" x14ac:dyDescent="0.25">
      <c r="D53441" s="31">
        <v>-115.096</v>
      </c>
      <c r="E53441" s="28">
        <v>818.23400000000004</v>
      </c>
    </row>
    <row r="53442" spans="4:5" x14ac:dyDescent="0.25">
      <c r="D53442" s="31">
        <v>-115.08</v>
      </c>
      <c r="E53442" s="28">
        <v>818.197</v>
      </c>
    </row>
    <row r="53443" spans="4:5" x14ac:dyDescent="0.25">
      <c r="D53443" s="31">
        <v>-115.06399999999999</v>
      </c>
      <c r="E53443" s="28">
        <v>818.16</v>
      </c>
    </row>
    <row r="53444" spans="4:5" x14ac:dyDescent="0.25">
      <c r="D53444" s="31">
        <v>-115.048</v>
      </c>
      <c r="E53444" s="28">
        <v>818.12400000000002</v>
      </c>
    </row>
    <row r="53445" spans="4:5" x14ac:dyDescent="0.25">
      <c r="D53445" s="31">
        <v>-115.032</v>
      </c>
      <c r="E53445" s="28">
        <v>818.08699999999999</v>
      </c>
    </row>
    <row r="53446" spans="4:5" x14ac:dyDescent="0.25">
      <c r="D53446" s="31">
        <v>-115.01600000000001</v>
      </c>
      <c r="E53446" s="28">
        <v>818.05</v>
      </c>
    </row>
    <row r="53447" spans="4:5" x14ac:dyDescent="0.25">
      <c r="D53447" s="31">
        <v>-115</v>
      </c>
      <c r="E53447" s="28">
        <v>818.01400000000001</v>
      </c>
    </row>
    <row r="53448" spans="4:5" x14ac:dyDescent="0.25">
      <c r="D53448" s="31">
        <v>-114.98399999999999</v>
      </c>
      <c r="E53448" s="28">
        <v>817.97699999999998</v>
      </c>
    </row>
    <row r="53449" spans="4:5" x14ac:dyDescent="0.25">
      <c r="D53449" s="31">
        <v>-114.968</v>
      </c>
      <c r="E53449" s="28">
        <v>817.94</v>
      </c>
    </row>
    <row r="53450" spans="4:5" x14ac:dyDescent="0.25">
      <c r="D53450" s="31">
        <v>-114.952</v>
      </c>
      <c r="E53450" s="28">
        <v>817.90300000000002</v>
      </c>
    </row>
    <row r="53451" spans="4:5" x14ac:dyDescent="0.25">
      <c r="D53451" s="31">
        <v>-114.93600000000001</v>
      </c>
      <c r="E53451" s="28">
        <v>817.86699999999996</v>
      </c>
    </row>
    <row r="53452" spans="4:5" x14ac:dyDescent="0.25">
      <c r="D53452" s="31">
        <v>-114.92</v>
      </c>
      <c r="E53452" s="28">
        <v>817.83</v>
      </c>
    </row>
    <row r="53453" spans="4:5" x14ac:dyDescent="0.25">
      <c r="D53453" s="31">
        <v>-114.904</v>
      </c>
      <c r="E53453" s="28">
        <v>817.79300000000001</v>
      </c>
    </row>
    <row r="53454" spans="4:5" x14ac:dyDescent="0.25">
      <c r="D53454" s="31">
        <v>-114.88800000000001</v>
      </c>
      <c r="E53454" s="28">
        <v>817.75599999999997</v>
      </c>
    </row>
    <row r="53455" spans="4:5" x14ac:dyDescent="0.25">
      <c r="D53455" s="31">
        <v>-114.872</v>
      </c>
      <c r="E53455" s="28">
        <v>817.71900000000005</v>
      </c>
    </row>
    <row r="53456" spans="4:5" x14ac:dyDescent="0.25">
      <c r="D53456" s="31">
        <v>-114.85599999999999</v>
      </c>
      <c r="E53456" s="28">
        <v>817.68200000000002</v>
      </c>
    </row>
    <row r="53457" spans="4:5" x14ac:dyDescent="0.25">
      <c r="D53457" s="31">
        <v>-114.84</v>
      </c>
      <c r="E53457" s="28">
        <v>817.64599999999996</v>
      </c>
    </row>
    <row r="53458" spans="4:5" x14ac:dyDescent="0.25">
      <c r="D53458" s="31">
        <v>-114.824</v>
      </c>
      <c r="E53458" s="28">
        <v>817.60900000000004</v>
      </c>
    </row>
    <row r="53459" spans="4:5" x14ac:dyDescent="0.25">
      <c r="D53459" s="31">
        <v>-114.80800000000001</v>
      </c>
      <c r="E53459" s="28">
        <v>817.572</v>
      </c>
    </row>
    <row r="53460" spans="4:5" x14ac:dyDescent="0.25">
      <c r="D53460" s="31">
        <v>-114.792</v>
      </c>
      <c r="E53460" s="28">
        <v>817.53499999999997</v>
      </c>
    </row>
    <row r="53461" spans="4:5" x14ac:dyDescent="0.25">
      <c r="D53461" s="31">
        <v>-114.776</v>
      </c>
      <c r="E53461" s="28">
        <v>817.49800000000005</v>
      </c>
    </row>
    <row r="53462" spans="4:5" x14ac:dyDescent="0.25">
      <c r="D53462" s="31">
        <v>-114.76</v>
      </c>
      <c r="E53462" s="28">
        <v>817.46100000000001</v>
      </c>
    </row>
    <row r="53463" spans="4:5" x14ac:dyDescent="0.25">
      <c r="D53463" s="31">
        <v>-114.744</v>
      </c>
      <c r="E53463" s="28">
        <v>817.42399999999998</v>
      </c>
    </row>
    <row r="53464" spans="4:5" x14ac:dyDescent="0.25">
      <c r="D53464" s="31">
        <v>-114.72799999999999</v>
      </c>
      <c r="E53464" s="28">
        <v>817.38699999999994</v>
      </c>
    </row>
    <row r="53465" spans="4:5" x14ac:dyDescent="0.25">
      <c r="D53465" s="31">
        <v>-114.712</v>
      </c>
      <c r="E53465" s="28">
        <v>817.35</v>
      </c>
    </row>
    <row r="53466" spans="4:5" x14ac:dyDescent="0.25">
      <c r="D53466" s="31">
        <v>-114.696</v>
      </c>
      <c r="E53466" s="28">
        <v>817.31299999999999</v>
      </c>
    </row>
    <row r="53467" spans="4:5" x14ac:dyDescent="0.25">
      <c r="D53467" s="31">
        <v>-114.68</v>
      </c>
      <c r="E53467" s="28">
        <v>817.27599999999995</v>
      </c>
    </row>
    <row r="53468" spans="4:5" x14ac:dyDescent="0.25">
      <c r="D53468" s="31">
        <v>-114.664</v>
      </c>
      <c r="E53468" s="28">
        <v>817.23900000000003</v>
      </c>
    </row>
    <row r="53469" spans="4:5" x14ac:dyDescent="0.25">
      <c r="D53469" s="31">
        <v>-114.648</v>
      </c>
      <c r="E53469" s="28">
        <v>817.202</v>
      </c>
    </row>
    <row r="53470" spans="4:5" x14ac:dyDescent="0.25">
      <c r="D53470" s="31">
        <v>-114.63200000000001</v>
      </c>
      <c r="E53470" s="28">
        <v>817.16499999999996</v>
      </c>
    </row>
    <row r="53471" spans="4:5" x14ac:dyDescent="0.25">
      <c r="D53471" s="31">
        <v>-114.616</v>
      </c>
      <c r="E53471" s="28">
        <v>817.12800000000004</v>
      </c>
    </row>
    <row r="53472" spans="4:5" x14ac:dyDescent="0.25">
      <c r="D53472" s="31">
        <v>-114.6</v>
      </c>
      <c r="E53472" s="28">
        <v>817.09100000000001</v>
      </c>
    </row>
    <row r="53473" spans="4:5" x14ac:dyDescent="0.25">
      <c r="D53473" s="31">
        <v>-114.584</v>
      </c>
      <c r="E53473" s="28">
        <v>817.05399999999997</v>
      </c>
    </row>
    <row r="53474" spans="4:5" x14ac:dyDescent="0.25">
      <c r="D53474" s="31">
        <v>-114.568</v>
      </c>
      <c r="E53474" s="28">
        <v>817.01599999999996</v>
      </c>
    </row>
    <row r="53475" spans="4:5" x14ac:dyDescent="0.25">
      <c r="D53475" s="31">
        <v>-114.55200000000001</v>
      </c>
      <c r="E53475" s="28">
        <v>816.97900000000004</v>
      </c>
    </row>
    <row r="53476" spans="4:5" x14ac:dyDescent="0.25">
      <c r="D53476" s="31">
        <v>-114.536</v>
      </c>
      <c r="E53476" s="28">
        <v>816.94200000000001</v>
      </c>
    </row>
    <row r="53477" spans="4:5" x14ac:dyDescent="0.25">
      <c r="D53477" s="31">
        <v>-114.52</v>
      </c>
      <c r="E53477" s="28">
        <v>816.90499999999997</v>
      </c>
    </row>
    <row r="53478" spans="4:5" x14ac:dyDescent="0.25">
      <c r="D53478" s="31">
        <v>-114.504</v>
      </c>
      <c r="E53478" s="28">
        <v>816.86800000000005</v>
      </c>
    </row>
    <row r="53479" spans="4:5" x14ac:dyDescent="0.25">
      <c r="D53479" s="31">
        <v>-114.488</v>
      </c>
      <c r="E53479" s="28">
        <v>816.83100000000002</v>
      </c>
    </row>
    <row r="53480" spans="4:5" x14ac:dyDescent="0.25">
      <c r="D53480" s="31">
        <v>-114.47199999999999</v>
      </c>
      <c r="E53480" s="28">
        <v>816.79300000000001</v>
      </c>
    </row>
    <row r="53481" spans="4:5" x14ac:dyDescent="0.25">
      <c r="D53481" s="31">
        <v>-114.456</v>
      </c>
      <c r="E53481" s="28">
        <v>816.75599999999997</v>
      </c>
    </row>
    <row r="53482" spans="4:5" x14ac:dyDescent="0.25">
      <c r="D53482" s="31">
        <v>-114.44</v>
      </c>
      <c r="E53482" s="28">
        <v>816.71900000000005</v>
      </c>
    </row>
    <row r="53483" spans="4:5" x14ac:dyDescent="0.25">
      <c r="D53483" s="31">
        <v>-114.42400000000001</v>
      </c>
      <c r="E53483" s="28">
        <v>816.68100000000004</v>
      </c>
    </row>
    <row r="53484" spans="4:5" x14ac:dyDescent="0.25">
      <c r="D53484" s="31">
        <v>-114.408</v>
      </c>
      <c r="E53484" s="28">
        <v>816.64400000000001</v>
      </c>
    </row>
    <row r="53485" spans="4:5" x14ac:dyDescent="0.25">
      <c r="D53485" s="31">
        <v>-114.392</v>
      </c>
      <c r="E53485" s="28">
        <v>816.60699999999997</v>
      </c>
    </row>
    <row r="53486" spans="4:5" x14ac:dyDescent="0.25">
      <c r="D53486" s="31">
        <v>-114.376</v>
      </c>
      <c r="E53486" s="28">
        <v>816.57</v>
      </c>
    </row>
    <row r="53487" spans="4:5" x14ac:dyDescent="0.25">
      <c r="D53487" s="31">
        <v>-114.36</v>
      </c>
      <c r="E53487" s="28">
        <v>816.53200000000004</v>
      </c>
    </row>
    <row r="53488" spans="4:5" x14ac:dyDescent="0.25">
      <c r="D53488" s="31">
        <v>-114.34399999999999</v>
      </c>
      <c r="E53488" s="28">
        <v>816.495</v>
      </c>
    </row>
    <row r="53489" spans="4:5" x14ac:dyDescent="0.25">
      <c r="D53489" s="31">
        <v>-114.328</v>
      </c>
      <c r="E53489" s="28">
        <v>816.45699999999999</v>
      </c>
    </row>
    <row r="53490" spans="4:5" x14ac:dyDescent="0.25">
      <c r="D53490" s="31">
        <v>-114.312</v>
      </c>
      <c r="E53490" s="28">
        <v>816.42</v>
      </c>
    </row>
    <row r="53491" spans="4:5" x14ac:dyDescent="0.25">
      <c r="D53491" s="31">
        <v>-114.29600000000001</v>
      </c>
      <c r="E53491" s="28">
        <v>816.38300000000004</v>
      </c>
    </row>
    <row r="53492" spans="4:5" x14ac:dyDescent="0.25">
      <c r="D53492" s="31">
        <v>-114.28</v>
      </c>
      <c r="E53492" s="28">
        <v>816.34500000000003</v>
      </c>
    </row>
    <row r="53493" spans="4:5" x14ac:dyDescent="0.25">
      <c r="D53493" s="31">
        <v>-114.264</v>
      </c>
      <c r="E53493" s="28">
        <v>816.30799999999999</v>
      </c>
    </row>
    <row r="53494" spans="4:5" x14ac:dyDescent="0.25">
      <c r="D53494" s="31">
        <v>-114.248</v>
      </c>
      <c r="E53494" s="28">
        <v>816.27</v>
      </c>
    </row>
    <row r="53495" spans="4:5" x14ac:dyDescent="0.25">
      <c r="D53495" s="31">
        <v>-114.232</v>
      </c>
      <c r="E53495" s="28">
        <v>816.23299999999995</v>
      </c>
    </row>
    <row r="53496" spans="4:5" x14ac:dyDescent="0.25">
      <c r="D53496" s="31">
        <v>-114.21599999999999</v>
      </c>
      <c r="E53496" s="28">
        <v>816.19500000000005</v>
      </c>
    </row>
    <row r="53497" spans="4:5" x14ac:dyDescent="0.25">
      <c r="D53497" s="31">
        <v>-114.2</v>
      </c>
      <c r="E53497" s="28">
        <v>816.15800000000002</v>
      </c>
    </row>
    <row r="53498" spans="4:5" x14ac:dyDescent="0.25">
      <c r="D53498" s="31">
        <v>-114.184</v>
      </c>
      <c r="E53498" s="28">
        <v>816.12</v>
      </c>
    </row>
    <row r="53499" spans="4:5" x14ac:dyDescent="0.25">
      <c r="D53499" s="31">
        <v>-114.16800000000001</v>
      </c>
      <c r="E53499" s="28">
        <v>816.08299999999997</v>
      </c>
    </row>
    <row r="53500" spans="4:5" x14ac:dyDescent="0.25">
      <c r="D53500" s="31">
        <v>-114.152</v>
      </c>
      <c r="E53500" s="28">
        <v>816.04499999999996</v>
      </c>
    </row>
    <row r="53501" spans="4:5" x14ac:dyDescent="0.25">
      <c r="D53501" s="31">
        <v>-114.136</v>
      </c>
      <c r="E53501" s="28">
        <v>816.00800000000004</v>
      </c>
    </row>
    <row r="53502" spans="4:5" x14ac:dyDescent="0.25">
      <c r="D53502" s="31">
        <v>-114.12</v>
      </c>
      <c r="E53502" s="28">
        <v>815.97</v>
      </c>
    </row>
    <row r="53503" spans="4:5" x14ac:dyDescent="0.25">
      <c r="D53503" s="31">
        <v>-114.104</v>
      </c>
      <c r="E53503" s="28">
        <v>815.93299999999999</v>
      </c>
    </row>
    <row r="53504" spans="4:5" x14ac:dyDescent="0.25">
      <c r="D53504" s="31">
        <v>-114.08799999999999</v>
      </c>
      <c r="E53504" s="28">
        <v>815.89499999999998</v>
      </c>
    </row>
    <row r="53505" spans="4:5" x14ac:dyDescent="0.25">
      <c r="D53505" s="31">
        <v>-114.072</v>
      </c>
      <c r="E53505" s="28">
        <v>815.85699999999997</v>
      </c>
    </row>
    <row r="53506" spans="4:5" x14ac:dyDescent="0.25">
      <c r="D53506" s="31">
        <v>-114.056</v>
      </c>
      <c r="E53506" s="28">
        <v>815.82</v>
      </c>
    </row>
    <row r="53507" spans="4:5" x14ac:dyDescent="0.25">
      <c r="D53507" s="31">
        <v>-114.04</v>
      </c>
      <c r="E53507" s="28">
        <v>815.78200000000004</v>
      </c>
    </row>
    <row r="53508" spans="4:5" x14ac:dyDescent="0.25">
      <c r="D53508" s="31">
        <v>-114.024</v>
      </c>
      <c r="E53508" s="28">
        <v>815.74400000000003</v>
      </c>
    </row>
    <row r="53509" spans="4:5" x14ac:dyDescent="0.25">
      <c r="D53509" s="31">
        <v>-114.008</v>
      </c>
      <c r="E53509" s="28">
        <v>815.70699999999999</v>
      </c>
    </row>
    <row r="53510" spans="4:5" x14ac:dyDescent="0.25">
      <c r="D53510" s="31">
        <v>-113.992</v>
      </c>
      <c r="E53510" s="28">
        <v>815.66899999999998</v>
      </c>
    </row>
    <row r="53511" spans="4:5" x14ac:dyDescent="0.25">
      <c r="D53511" s="31">
        <v>-113.976</v>
      </c>
      <c r="E53511" s="28">
        <v>815.63099999999997</v>
      </c>
    </row>
    <row r="53512" spans="4:5" x14ac:dyDescent="0.25">
      <c r="D53512" s="31">
        <v>-113.96</v>
      </c>
      <c r="E53512" s="28">
        <v>815.59400000000005</v>
      </c>
    </row>
    <row r="53513" spans="4:5" x14ac:dyDescent="0.25">
      <c r="D53513" s="31">
        <v>-113.944</v>
      </c>
      <c r="E53513" s="28">
        <v>815.55600000000004</v>
      </c>
    </row>
    <row r="53514" spans="4:5" x14ac:dyDescent="0.25">
      <c r="D53514" s="31">
        <v>-113.928</v>
      </c>
      <c r="E53514" s="28">
        <v>815.51800000000003</v>
      </c>
    </row>
    <row r="53515" spans="4:5" x14ac:dyDescent="0.25">
      <c r="D53515" s="31">
        <v>-113.91200000000001</v>
      </c>
      <c r="E53515" s="28">
        <v>815.48</v>
      </c>
    </row>
    <row r="53516" spans="4:5" x14ac:dyDescent="0.25">
      <c r="D53516" s="31">
        <v>-113.896</v>
      </c>
      <c r="E53516" s="28">
        <v>815.44200000000001</v>
      </c>
    </row>
    <row r="53517" spans="4:5" x14ac:dyDescent="0.25">
      <c r="D53517" s="31">
        <v>-113.88</v>
      </c>
      <c r="E53517" s="28">
        <v>815.40499999999997</v>
      </c>
    </row>
    <row r="53518" spans="4:5" x14ac:dyDescent="0.25">
      <c r="D53518" s="31">
        <v>-113.864</v>
      </c>
      <c r="E53518" s="28">
        <v>815.36699999999996</v>
      </c>
    </row>
    <row r="53519" spans="4:5" x14ac:dyDescent="0.25">
      <c r="D53519" s="31">
        <v>-113.848</v>
      </c>
      <c r="E53519" s="28">
        <v>815.32899999999995</v>
      </c>
    </row>
    <row r="53520" spans="4:5" x14ac:dyDescent="0.25">
      <c r="D53520" s="31">
        <v>-113.83199999999999</v>
      </c>
      <c r="E53520" s="28">
        <v>815.29100000000005</v>
      </c>
    </row>
    <row r="53521" spans="4:5" x14ac:dyDescent="0.25">
      <c r="D53521" s="31">
        <v>-113.816</v>
      </c>
      <c r="E53521" s="28">
        <v>815.25300000000004</v>
      </c>
    </row>
    <row r="53522" spans="4:5" x14ac:dyDescent="0.25">
      <c r="D53522" s="31">
        <v>-113.8</v>
      </c>
      <c r="E53522" s="28">
        <v>815.21500000000003</v>
      </c>
    </row>
    <row r="53523" spans="4:5" x14ac:dyDescent="0.25">
      <c r="D53523" s="31">
        <v>-113.78400000000001</v>
      </c>
      <c r="E53523" s="28">
        <v>815.17700000000002</v>
      </c>
    </row>
    <row r="53524" spans="4:5" x14ac:dyDescent="0.25">
      <c r="D53524" s="31">
        <v>-113.768</v>
      </c>
      <c r="E53524" s="28">
        <v>815.14</v>
      </c>
    </row>
    <row r="53525" spans="4:5" x14ac:dyDescent="0.25">
      <c r="D53525" s="31">
        <v>-113.752</v>
      </c>
      <c r="E53525" s="28">
        <v>815.10199999999998</v>
      </c>
    </row>
    <row r="53526" spans="4:5" x14ac:dyDescent="0.25">
      <c r="D53526" s="31">
        <v>-113.736</v>
      </c>
      <c r="E53526" s="28">
        <v>815.06399999999996</v>
      </c>
    </row>
    <row r="53527" spans="4:5" x14ac:dyDescent="0.25">
      <c r="D53527" s="31">
        <v>-113.72</v>
      </c>
      <c r="E53527" s="28">
        <v>815.02599999999995</v>
      </c>
    </row>
    <row r="53528" spans="4:5" x14ac:dyDescent="0.25">
      <c r="D53528" s="31">
        <v>-113.70399999999999</v>
      </c>
      <c r="E53528" s="28">
        <v>814.98800000000006</v>
      </c>
    </row>
    <row r="53529" spans="4:5" x14ac:dyDescent="0.25">
      <c r="D53529" s="31">
        <v>-113.688</v>
      </c>
      <c r="E53529" s="28">
        <v>814.95</v>
      </c>
    </row>
    <row r="53530" spans="4:5" x14ac:dyDescent="0.25">
      <c r="D53530" s="31">
        <v>-113.672</v>
      </c>
      <c r="E53530" s="28">
        <v>814.91200000000003</v>
      </c>
    </row>
    <row r="53531" spans="4:5" x14ac:dyDescent="0.25">
      <c r="D53531" s="31">
        <v>-113.65600000000001</v>
      </c>
      <c r="E53531" s="28">
        <v>814.87400000000002</v>
      </c>
    </row>
    <row r="53532" spans="4:5" x14ac:dyDescent="0.25">
      <c r="D53532" s="31">
        <v>-113.64</v>
      </c>
      <c r="E53532" s="28">
        <v>814.83600000000001</v>
      </c>
    </row>
    <row r="53533" spans="4:5" x14ac:dyDescent="0.25">
      <c r="D53533" s="31">
        <v>-113.624</v>
      </c>
      <c r="E53533" s="28">
        <v>814.79700000000003</v>
      </c>
    </row>
    <row r="53534" spans="4:5" x14ac:dyDescent="0.25">
      <c r="D53534" s="31">
        <v>-113.608</v>
      </c>
      <c r="E53534" s="28">
        <v>814.75900000000001</v>
      </c>
    </row>
    <row r="53535" spans="4:5" x14ac:dyDescent="0.25">
      <c r="D53535" s="31">
        <v>-113.592</v>
      </c>
      <c r="E53535" s="28">
        <v>814.721</v>
      </c>
    </row>
    <row r="53536" spans="4:5" x14ac:dyDescent="0.25">
      <c r="D53536" s="31">
        <v>-113.57599999999999</v>
      </c>
      <c r="E53536" s="28">
        <v>814.68299999999999</v>
      </c>
    </row>
    <row r="53537" spans="4:5" x14ac:dyDescent="0.25">
      <c r="D53537" s="31">
        <v>-113.56</v>
      </c>
      <c r="E53537" s="28">
        <v>814.64499999999998</v>
      </c>
    </row>
    <row r="53538" spans="4:5" x14ac:dyDescent="0.25">
      <c r="D53538" s="31">
        <v>-113.544</v>
      </c>
      <c r="E53538" s="28">
        <v>814.60699999999997</v>
      </c>
    </row>
    <row r="53539" spans="4:5" x14ac:dyDescent="0.25">
      <c r="D53539" s="31">
        <v>-113.52800000000001</v>
      </c>
      <c r="E53539" s="28">
        <v>814.56899999999996</v>
      </c>
    </row>
    <row r="53540" spans="4:5" x14ac:dyDescent="0.25">
      <c r="D53540" s="31">
        <v>-113.512</v>
      </c>
      <c r="E53540" s="28">
        <v>814.53099999999995</v>
      </c>
    </row>
    <row r="53541" spans="4:5" x14ac:dyDescent="0.25">
      <c r="D53541" s="31">
        <v>-113.496</v>
      </c>
      <c r="E53541" s="28">
        <v>814.49199999999996</v>
      </c>
    </row>
    <row r="53542" spans="4:5" x14ac:dyDescent="0.25">
      <c r="D53542" s="31">
        <v>-113.48</v>
      </c>
      <c r="E53542" s="28">
        <v>814.45399999999995</v>
      </c>
    </row>
    <row r="53543" spans="4:5" x14ac:dyDescent="0.25">
      <c r="D53543" s="31">
        <v>-113.464</v>
      </c>
      <c r="E53543" s="28">
        <v>814.41600000000005</v>
      </c>
    </row>
    <row r="53544" spans="4:5" x14ac:dyDescent="0.25">
      <c r="D53544" s="31">
        <v>-113.44799999999999</v>
      </c>
      <c r="E53544" s="28">
        <v>814.37800000000004</v>
      </c>
    </row>
    <row r="53545" spans="4:5" x14ac:dyDescent="0.25">
      <c r="D53545" s="31">
        <v>-113.432</v>
      </c>
      <c r="E53545" s="28">
        <v>814.34</v>
      </c>
    </row>
    <row r="53546" spans="4:5" x14ac:dyDescent="0.25">
      <c r="D53546" s="31">
        <v>-113.416</v>
      </c>
      <c r="E53546" s="28">
        <v>814.30100000000004</v>
      </c>
    </row>
    <row r="53547" spans="4:5" x14ac:dyDescent="0.25">
      <c r="D53547" s="31">
        <v>-113.4</v>
      </c>
      <c r="E53547" s="28">
        <v>814.26300000000003</v>
      </c>
    </row>
    <row r="53548" spans="4:5" x14ac:dyDescent="0.25">
      <c r="D53548" s="31">
        <v>-113.384</v>
      </c>
      <c r="E53548" s="28">
        <v>814.22500000000002</v>
      </c>
    </row>
    <row r="53549" spans="4:5" x14ac:dyDescent="0.25">
      <c r="D53549" s="31">
        <v>-113.36799999999999</v>
      </c>
      <c r="E53549" s="28">
        <v>814.18600000000004</v>
      </c>
    </row>
    <row r="53550" spans="4:5" x14ac:dyDescent="0.25">
      <c r="D53550" s="31">
        <v>-113.352</v>
      </c>
      <c r="E53550" s="28">
        <v>814.14800000000002</v>
      </c>
    </row>
    <row r="53551" spans="4:5" x14ac:dyDescent="0.25">
      <c r="D53551" s="31">
        <v>-113.336</v>
      </c>
      <c r="E53551" s="28">
        <v>814.11</v>
      </c>
    </row>
    <row r="53552" spans="4:5" x14ac:dyDescent="0.25">
      <c r="D53552" s="31">
        <v>-113.32</v>
      </c>
      <c r="E53552" s="28">
        <v>814.07100000000003</v>
      </c>
    </row>
    <row r="53553" spans="4:5" x14ac:dyDescent="0.25">
      <c r="D53553" s="31">
        <v>-113.304</v>
      </c>
      <c r="E53553" s="28">
        <v>814.03300000000002</v>
      </c>
    </row>
    <row r="53554" spans="4:5" x14ac:dyDescent="0.25">
      <c r="D53554" s="31">
        <v>-113.288</v>
      </c>
      <c r="E53554" s="28">
        <v>813.995</v>
      </c>
    </row>
    <row r="53555" spans="4:5" x14ac:dyDescent="0.25">
      <c r="D53555" s="31">
        <v>-113.27200000000001</v>
      </c>
      <c r="E53555" s="28">
        <v>813.95600000000002</v>
      </c>
    </row>
    <row r="53556" spans="4:5" x14ac:dyDescent="0.25">
      <c r="D53556" s="31">
        <v>-113.256</v>
      </c>
      <c r="E53556" s="28">
        <v>813.91800000000001</v>
      </c>
    </row>
    <row r="53557" spans="4:5" x14ac:dyDescent="0.25">
      <c r="D53557" s="31">
        <v>-113.24</v>
      </c>
      <c r="E53557" s="28">
        <v>813.87900000000002</v>
      </c>
    </row>
    <row r="53558" spans="4:5" x14ac:dyDescent="0.25">
      <c r="D53558" s="31">
        <v>-113.224</v>
      </c>
      <c r="E53558" s="28">
        <v>813.84100000000001</v>
      </c>
    </row>
    <row r="53559" spans="4:5" x14ac:dyDescent="0.25">
      <c r="D53559" s="31">
        <v>-113.208</v>
      </c>
      <c r="E53559" s="28">
        <v>813.80200000000002</v>
      </c>
    </row>
    <row r="53560" spans="4:5" x14ac:dyDescent="0.25">
      <c r="D53560" s="31">
        <v>-113.19199999999999</v>
      </c>
      <c r="E53560" s="28">
        <v>813.76400000000001</v>
      </c>
    </row>
    <row r="53561" spans="4:5" x14ac:dyDescent="0.25">
      <c r="D53561" s="31">
        <v>-113.176</v>
      </c>
      <c r="E53561" s="28">
        <v>813.72500000000002</v>
      </c>
    </row>
    <row r="53562" spans="4:5" x14ac:dyDescent="0.25">
      <c r="D53562" s="31">
        <v>-113.16</v>
      </c>
      <c r="E53562" s="28">
        <v>813.68700000000001</v>
      </c>
    </row>
    <row r="53563" spans="4:5" x14ac:dyDescent="0.25">
      <c r="D53563" s="31">
        <v>-113.14400000000001</v>
      </c>
      <c r="E53563" s="28">
        <v>813.64800000000002</v>
      </c>
    </row>
    <row r="53564" spans="4:5" x14ac:dyDescent="0.25">
      <c r="D53564" s="31">
        <v>-113.128</v>
      </c>
      <c r="E53564" s="28">
        <v>813.61</v>
      </c>
    </row>
    <row r="53565" spans="4:5" x14ac:dyDescent="0.25">
      <c r="D53565" s="31">
        <v>-113.11199999999999</v>
      </c>
      <c r="E53565" s="28">
        <v>813.57100000000003</v>
      </c>
    </row>
    <row r="53566" spans="4:5" x14ac:dyDescent="0.25">
      <c r="D53566" s="31">
        <v>-113.096</v>
      </c>
      <c r="E53566" s="28">
        <v>813.53300000000002</v>
      </c>
    </row>
    <row r="53567" spans="4:5" x14ac:dyDescent="0.25">
      <c r="D53567" s="31">
        <v>-113.08</v>
      </c>
      <c r="E53567" s="28">
        <v>813.49400000000003</v>
      </c>
    </row>
    <row r="53568" spans="4:5" x14ac:dyDescent="0.25">
      <c r="D53568" s="31">
        <v>-113.06399999999999</v>
      </c>
      <c r="E53568" s="28">
        <v>813.45500000000004</v>
      </c>
    </row>
    <row r="53569" spans="4:5" x14ac:dyDescent="0.25">
      <c r="D53569" s="31">
        <v>-113.048</v>
      </c>
      <c r="E53569" s="28">
        <v>813.41700000000003</v>
      </c>
    </row>
    <row r="53570" spans="4:5" x14ac:dyDescent="0.25">
      <c r="D53570" s="31">
        <v>-113.032</v>
      </c>
      <c r="E53570" s="28">
        <v>813.37800000000004</v>
      </c>
    </row>
    <row r="53571" spans="4:5" x14ac:dyDescent="0.25">
      <c r="D53571" s="31">
        <v>-113.01600000000001</v>
      </c>
      <c r="E53571" s="28">
        <v>813.34</v>
      </c>
    </row>
    <row r="53572" spans="4:5" x14ac:dyDescent="0.25">
      <c r="D53572" s="31">
        <v>-113</v>
      </c>
      <c r="E53572" s="28">
        <v>813.30100000000004</v>
      </c>
    </row>
    <row r="53573" spans="4:5" x14ac:dyDescent="0.25">
      <c r="D53573" s="31">
        <v>-112.98399999999999</v>
      </c>
      <c r="E53573" s="28">
        <v>813.26199999999994</v>
      </c>
    </row>
    <row r="53574" spans="4:5" x14ac:dyDescent="0.25">
      <c r="D53574" s="31">
        <v>-112.968</v>
      </c>
      <c r="E53574" s="28">
        <v>813.22400000000005</v>
      </c>
    </row>
    <row r="53575" spans="4:5" x14ac:dyDescent="0.25">
      <c r="D53575" s="31">
        <v>-112.952</v>
      </c>
      <c r="E53575" s="28">
        <v>813.18499999999995</v>
      </c>
    </row>
    <row r="53576" spans="4:5" x14ac:dyDescent="0.25">
      <c r="D53576" s="31">
        <v>-112.93600000000001</v>
      </c>
      <c r="E53576" s="28">
        <v>813.14599999999996</v>
      </c>
    </row>
    <row r="53577" spans="4:5" x14ac:dyDescent="0.25">
      <c r="D53577" s="31">
        <v>-112.92</v>
      </c>
      <c r="E53577" s="28">
        <v>813.10699999999997</v>
      </c>
    </row>
    <row r="53578" spans="4:5" x14ac:dyDescent="0.25">
      <c r="D53578" s="31">
        <v>-112.904</v>
      </c>
      <c r="E53578" s="28">
        <v>813.06899999999996</v>
      </c>
    </row>
    <row r="53579" spans="4:5" x14ac:dyDescent="0.25">
      <c r="D53579" s="31">
        <v>-112.88800000000001</v>
      </c>
      <c r="E53579" s="28">
        <v>813.03</v>
      </c>
    </row>
    <row r="53580" spans="4:5" x14ac:dyDescent="0.25">
      <c r="D53580" s="31">
        <v>-112.872</v>
      </c>
      <c r="E53580" s="28">
        <v>812.99099999999999</v>
      </c>
    </row>
    <row r="53581" spans="4:5" x14ac:dyDescent="0.25">
      <c r="D53581" s="31">
        <v>-112.85599999999999</v>
      </c>
      <c r="E53581" s="28">
        <v>812.952</v>
      </c>
    </row>
    <row r="53582" spans="4:5" x14ac:dyDescent="0.25">
      <c r="D53582" s="31">
        <v>-112.84</v>
      </c>
      <c r="E53582" s="28">
        <v>812.91300000000001</v>
      </c>
    </row>
    <row r="53583" spans="4:5" x14ac:dyDescent="0.25">
      <c r="D53583" s="31">
        <v>-112.824</v>
      </c>
      <c r="E53583" s="28">
        <v>812.875</v>
      </c>
    </row>
    <row r="53584" spans="4:5" x14ac:dyDescent="0.25">
      <c r="D53584" s="31">
        <v>-112.80800000000001</v>
      </c>
      <c r="E53584" s="28">
        <v>812.83600000000001</v>
      </c>
    </row>
    <row r="53585" spans="4:5" x14ac:dyDescent="0.25">
      <c r="D53585" s="31">
        <v>-112.792</v>
      </c>
      <c r="E53585" s="28">
        <v>812.79700000000003</v>
      </c>
    </row>
    <row r="53586" spans="4:5" x14ac:dyDescent="0.25">
      <c r="D53586" s="31">
        <v>-112.776</v>
      </c>
      <c r="E53586" s="28">
        <v>812.75800000000004</v>
      </c>
    </row>
    <row r="53587" spans="4:5" x14ac:dyDescent="0.25">
      <c r="D53587" s="31">
        <v>-112.76</v>
      </c>
      <c r="E53587" s="28">
        <v>812.71900000000005</v>
      </c>
    </row>
    <row r="53588" spans="4:5" x14ac:dyDescent="0.25">
      <c r="D53588" s="31">
        <v>-112.744</v>
      </c>
      <c r="E53588" s="28">
        <v>812.68</v>
      </c>
    </row>
    <row r="53589" spans="4:5" x14ac:dyDescent="0.25">
      <c r="D53589" s="31">
        <v>-112.72799999999999</v>
      </c>
      <c r="E53589" s="28">
        <v>812.64099999999996</v>
      </c>
    </row>
    <row r="53590" spans="4:5" x14ac:dyDescent="0.25">
      <c r="D53590" s="31">
        <v>-112.712</v>
      </c>
      <c r="E53590" s="28">
        <v>812.60199999999998</v>
      </c>
    </row>
    <row r="53591" spans="4:5" x14ac:dyDescent="0.25">
      <c r="D53591" s="31">
        <v>-112.696</v>
      </c>
      <c r="E53591" s="28">
        <v>812.56299999999999</v>
      </c>
    </row>
    <row r="53592" spans="4:5" x14ac:dyDescent="0.25">
      <c r="D53592" s="31">
        <v>-112.68</v>
      </c>
      <c r="E53592" s="28">
        <v>812.524</v>
      </c>
    </row>
    <row r="53593" spans="4:5" x14ac:dyDescent="0.25">
      <c r="D53593" s="31">
        <v>-112.664</v>
      </c>
      <c r="E53593" s="28">
        <v>812.48500000000001</v>
      </c>
    </row>
    <row r="53594" spans="4:5" x14ac:dyDescent="0.25">
      <c r="D53594" s="31">
        <v>-112.648</v>
      </c>
      <c r="E53594" s="28">
        <v>812.44600000000003</v>
      </c>
    </row>
    <row r="53595" spans="4:5" x14ac:dyDescent="0.25">
      <c r="D53595" s="31">
        <v>-112.63200000000001</v>
      </c>
      <c r="E53595" s="28">
        <v>812.40700000000004</v>
      </c>
    </row>
    <row r="53596" spans="4:5" x14ac:dyDescent="0.25">
      <c r="D53596" s="31">
        <v>-112.616</v>
      </c>
      <c r="E53596" s="28">
        <v>812.36800000000005</v>
      </c>
    </row>
    <row r="53597" spans="4:5" x14ac:dyDescent="0.25">
      <c r="D53597" s="31">
        <v>-112.6</v>
      </c>
      <c r="E53597" s="28">
        <v>812.32899999999995</v>
      </c>
    </row>
    <row r="53598" spans="4:5" x14ac:dyDescent="0.25">
      <c r="D53598" s="31">
        <v>-112.584</v>
      </c>
      <c r="E53598" s="28">
        <v>812.29</v>
      </c>
    </row>
    <row r="53599" spans="4:5" x14ac:dyDescent="0.25">
      <c r="D53599" s="31">
        <v>-112.568</v>
      </c>
      <c r="E53599" s="28">
        <v>812.25099999999998</v>
      </c>
    </row>
    <row r="53600" spans="4:5" x14ac:dyDescent="0.25">
      <c r="D53600" s="31">
        <v>-112.55200000000001</v>
      </c>
      <c r="E53600" s="28">
        <v>812.21199999999999</v>
      </c>
    </row>
    <row r="53601" spans="4:5" x14ac:dyDescent="0.25">
      <c r="D53601" s="31">
        <v>-112.536</v>
      </c>
      <c r="E53601" s="28">
        <v>812.173</v>
      </c>
    </row>
    <row r="53602" spans="4:5" x14ac:dyDescent="0.25">
      <c r="D53602" s="31">
        <v>-112.52</v>
      </c>
      <c r="E53602" s="28">
        <v>812.13400000000001</v>
      </c>
    </row>
    <row r="53603" spans="4:5" x14ac:dyDescent="0.25">
      <c r="D53603" s="31">
        <v>-112.504</v>
      </c>
      <c r="E53603" s="28">
        <v>812.09400000000005</v>
      </c>
    </row>
    <row r="53604" spans="4:5" x14ac:dyDescent="0.25">
      <c r="D53604" s="31">
        <v>-112.488</v>
      </c>
      <c r="E53604" s="28">
        <v>812.05499999999995</v>
      </c>
    </row>
    <row r="53605" spans="4:5" x14ac:dyDescent="0.25">
      <c r="D53605" s="31">
        <v>-112.47199999999999</v>
      </c>
      <c r="E53605" s="28">
        <v>812.01599999999996</v>
      </c>
    </row>
    <row r="53606" spans="4:5" x14ac:dyDescent="0.25">
      <c r="D53606" s="31">
        <v>-112.456</v>
      </c>
      <c r="E53606" s="28">
        <v>811.97699999999998</v>
      </c>
    </row>
    <row r="53607" spans="4:5" x14ac:dyDescent="0.25">
      <c r="D53607" s="31">
        <v>-112.44</v>
      </c>
      <c r="E53607" s="28">
        <v>811.93799999999999</v>
      </c>
    </row>
    <row r="53608" spans="4:5" x14ac:dyDescent="0.25">
      <c r="D53608" s="31">
        <v>-112.42400000000001</v>
      </c>
      <c r="E53608" s="28">
        <v>811.89800000000002</v>
      </c>
    </row>
    <row r="53609" spans="4:5" x14ac:dyDescent="0.25">
      <c r="D53609" s="31">
        <v>-112.408</v>
      </c>
      <c r="E53609" s="28">
        <v>811.85900000000004</v>
      </c>
    </row>
    <row r="53610" spans="4:5" x14ac:dyDescent="0.25">
      <c r="D53610" s="31">
        <v>-112.392</v>
      </c>
      <c r="E53610" s="28">
        <v>811.82</v>
      </c>
    </row>
    <row r="53611" spans="4:5" x14ac:dyDescent="0.25">
      <c r="D53611" s="31">
        <v>-112.376</v>
      </c>
      <c r="E53611" s="28">
        <v>811.78099999999995</v>
      </c>
    </row>
    <row r="53612" spans="4:5" x14ac:dyDescent="0.25">
      <c r="D53612" s="31">
        <v>-112.36</v>
      </c>
      <c r="E53612" s="28">
        <v>811.74099999999999</v>
      </c>
    </row>
    <row r="53613" spans="4:5" x14ac:dyDescent="0.25">
      <c r="D53613" s="31">
        <v>-112.34399999999999</v>
      </c>
      <c r="E53613" s="28">
        <v>811.702</v>
      </c>
    </row>
    <row r="53614" spans="4:5" x14ac:dyDescent="0.25">
      <c r="D53614" s="31">
        <v>-112.328</v>
      </c>
      <c r="E53614" s="28">
        <v>811.66300000000001</v>
      </c>
    </row>
    <row r="53615" spans="4:5" x14ac:dyDescent="0.25">
      <c r="D53615" s="31">
        <v>-112.312</v>
      </c>
      <c r="E53615" s="28">
        <v>811.62300000000005</v>
      </c>
    </row>
    <row r="53616" spans="4:5" x14ac:dyDescent="0.25">
      <c r="D53616" s="31">
        <v>-112.29600000000001</v>
      </c>
      <c r="E53616" s="28">
        <v>811.58399999999995</v>
      </c>
    </row>
    <row r="53617" spans="4:5" x14ac:dyDescent="0.25">
      <c r="D53617" s="31">
        <v>-112.28</v>
      </c>
      <c r="E53617" s="28">
        <v>811.54499999999996</v>
      </c>
    </row>
    <row r="53618" spans="4:5" x14ac:dyDescent="0.25">
      <c r="D53618" s="31">
        <v>-112.264</v>
      </c>
      <c r="E53618" s="28">
        <v>811.505</v>
      </c>
    </row>
    <row r="53619" spans="4:5" x14ac:dyDescent="0.25">
      <c r="D53619" s="31">
        <v>-112.248</v>
      </c>
      <c r="E53619" s="28">
        <v>811.46600000000001</v>
      </c>
    </row>
    <row r="53620" spans="4:5" x14ac:dyDescent="0.25">
      <c r="D53620" s="31">
        <v>-112.232</v>
      </c>
      <c r="E53620" s="28">
        <v>811.42700000000002</v>
      </c>
    </row>
    <row r="53621" spans="4:5" x14ac:dyDescent="0.25">
      <c r="D53621" s="31">
        <v>-112.21599999999999</v>
      </c>
      <c r="E53621" s="28">
        <v>811.38699999999994</v>
      </c>
    </row>
    <row r="53622" spans="4:5" x14ac:dyDescent="0.25">
      <c r="D53622" s="31">
        <v>-112.2</v>
      </c>
      <c r="E53622" s="28">
        <v>811.34799999999996</v>
      </c>
    </row>
    <row r="53623" spans="4:5" x14ac:dyDescent="0.25">
      <c r="D53623" s="31">
        <v>-112.184</v>
      </c>
      <c r="E53623" s="28">
        <v>811.30799999999999</v>
      </c>
    </row>
    <row r="53624" spans="4:5" x14ac:dyDescent="0.25">
      <c r="D53624" s="31">
        <v>-112.16800000000001</v>
      </c>
      <c r="E53624" s="28">
        <v>811.26900000000001</v>
      </c>
    </row>
    <row r="53625" spans="4:5" x14ac:dyDescent="0.25">
      <c r="D53625" s="31">
        <v>-112.152</v>
      </c>
      <c r="E53625" s="28">
        <v>811.22900000000004</v>
      </c>
    </row>
    <row r="53626" spans="4:5" x14ac:dyDescent="0.25">
      <c r="D53626" s="31">
        <v>-112.136</v>
      </c>
      <c r="E53626" s="28">
        <v>811.19</v>
      </c>
    </row>
    <row r="53627" spans="4:5" x14ac:dyDescent="0.25">
      <c r="D53627" s="31">
        <v>-112.12</v>
      </c>
      <c r="E53627" s="28">
        <v>811.15</v>
      </c>
    </row>
    <row r="53628" spans="4:5" x14ac:dyDescent="0.25">
      <c r="D53628" s="31">
        <v>-112.104</v>
      </c>
      <c r="E53628" s="28">
        <v>811.11099999999999</v>
      </c>
    </row>
    <row r="53629" spans="4:5" x14ac:dyDescent="0.25">
      <c r="D53629" s="31">
        <v>-112.08799999999999</v>
      </c>
      <c r="E53629" s="28">
        <v>811.07100000000003</v>
      </c>
    </row>
    <row r="53630" spans="4:5" x14ac:dyDescent="0.25">
      <c r="D53630" s="31">
        <v>-112.072</v>
      </c>
      <c r="E53630" s="28">
        <v>811.03200000000004</v>
      </c>
    </row>
    <row r="53631" spans="4:5" x14ac:dyDescent="0.25">
      <c r="D53631" s="31">
        <v>-112.056</v>
      </c>
      <c r="E53631" s="28">
        <v>810.99199999999996</v>
      </c>
    </row>
    <row r="53632" spans="4:5" x14ac:dyDescent="0.25">
      <c r="D53632" s="31">
        <v>-112.04</v>
      </c>
      <c r="E53632" s="28">
        <v>810.952</v>
      </c>
    </row>
    <row r="53633" spans="4:5" x14ac:dyDescent="0.25">
      <c r="D53633" s="31">
        <v>-112.024</v>
      </c>
      <c r="E53633" s="28">
        <v>810.91300000000001</v>
      </c>
    </row>
    <row r="53634" spans="4:5" x14ac:dyDescent="0.25">
      <c r="D53634" s="31">
        <v>-112.008</v>
      </c>
      <c r="E53634" s="28">
        <v>810.87300000000005</v>
      </c>
    </row>
    <row r="53635" spans="4:5" x14ac:dyDescent="0.25">
      <c r="D53635" s="31">
        <v>-111.992</v>
      </c>
      <c r="E53635" s="28">
        <v>810.83299999999997</v>
      </c>
    </row>
    <row r="53636" spans="4:5" x14ac:dyDescent="0.25">
      <c r="D53636" s="31">
        <v>-111.976</v>
      </c>
      <c r="E53636" s="28">
        <v>810.79399999999998</v>
      </c>
    </row>
    <row r="53637" spans="4:5" x14ac:dyDescent="0.25">
      <c r="D53637" s="31">
        <v>-111.96</v>
      </c>
      <c r="E53637" s="28">
        <v>810.75400000000002</v>
      </c>
    </row>
    <row r="53638" spans="4:5" x14ac:dyDescent="0.25">
      <c r="D53638" s="31">
        <v>-111.944</v>
      </c>
      <c r="E53638" s="28">
        <v>810.71400000000006</v>
      </c>
    </row>
    <row r="53639" spans="4:5" x14ac:dyDescent="0.25">
      <c r="D53639" s="31">
        <v>-111.928</v>
      </c>
      <c r="E53639" s="28">
        <v>810.67499999999995</v>
      </c>
    </row>
    <row r="53640" spans="4:5" x14ac:dyDescent="0.25">
      <c r="D53640" s="31">
        <v>-111.91200000000001</v>
      </c>
      <c r="E53640" s="28">
        <v>810.63499999999999</v>
      </c>
    </row>
    <row r="53641" spans="4:5" x14ac:dyDescent="0.25">
      <c r="D53641" s="31">
        <v>-111.896</v>
      </c>
      <c r="E53641" s="28">
        <v>810.59500000000003</v>
      </c>
    </row>
    <row r="53642" spans="4:5" x14ac:dyDescent="0.25">
      <c r="D53642" s="31">
        <v>-111.88</v>
      </c>
      <c r="E53642" s="28">
        <v>810.55600000000004</v>
      </c>
    </row>
    <row r="53643" spans="4:5" x14ac:dyDescent="0.25">
      <c r="D53643" s="31">
        <v>-111.864</v>
      </c>
      <c r="E53643" s="28">
        <v>810.51599999999996</v>
      </c>
    </row>
    <row r="53644" spans="4:5" x14ac:dyDescent="0.25">
      <c r="D53644" s="31">
        <v>-111.848</v>
      </c>
      <c r="E53644" s="28">
        <v>810.476</v>
      </c>
    </row>
    <row r="53645" spans="4:5" x14ac:dyDescent="0.25">
      <c r="D53645" s="31">
        <v>-111.83199999999999</v>
      </c>
      <c r="E53645" s="28">
        <v>810.43600000000004</v>
      </c>
    </row>
    <row r="53646" spans="4:5" x14ac:dyDescent="0.25">
      <c r="D53646" s="31">
        <v>-111.816</v>
      </c>
      <c r="E53646" s="28">
        <v>810.39599999999996</v>
      </c>
    </row>
    <row r="53647" spans="4:5" x14ac:dyDescent="0.25">
      <c r="D53647" s="31">
        <v>-111.8</v>
      </c>
      <c r="E53647" s="28">
        <v>810.35699999999997</v>
      </c>
    </row>
    <row r="53648" spans="4:5" x14ac:dyDescent="0.25">
      <c r="D53648" s="31">
        <v>-111.78400000000001</v>
      </c>
      <c r="E53648" s="28">
        <v>810.31700000000001</v>
      </c>
    </row>
    <row r="53649" spans="4:5" x14ac:dyDescent="0.25">
      <c r="D53649" s="31">
        <v>-111.768</v>
      </c>
      <c r="E53649" s="28">
        <v>810.27700000000004</v>
      </c>
    </row>
    <row r="53650" spans="4:5" x14ac:dyDescent="0.25">
      <c r="D53650" s="31">
        <v>-111.752</v>
      </c>
      <c r="E53650" s="28">
        <v>810.23699999999997</v>
      </c>
    </row>
    <row r="53651" spans="4:5" x14ac:dyDescent="0.25">
      <c r="D53651" s="31">
        <v>-111.736</v>
      </c>
      <c r="E53651" s="28">
        <v>810.197</v>
      </c>
    </row>
    <row r="53652" spans="4:5" x14ac:dyDescent="0.25">
      <c r="D53652" s="31">
        <v>-111.72</v>
      </c>
      <c r="E53652" s="28">
        <v>810.15700000000004</v>
      </c>
    </row>
    <row r="53653" spans="4:5" x14ac:dyDescent="0.25">
      <c r="D53653" s="31">
        <v>-111.70399999999999</v>
      </c>
      <c r="E53653" s="28">
        <v>810.11699999999996</v>
      </c>
    </row>
    <row r="53654" spans="4:5" x14ac:dyDescent="0.25">
      <c r="D53654" s="31">
        <v>-111.688</v>
      </c>
      <c r="E53654" s="28">
        <v>810.077</v>
      </c>
    </row>
    <row r="53655" spans="4:5" x14ac:dyDescent="0.25">
      <c r="D53655" s="31">
        <v>-111.672</v>
      </c>
      <c r="E53655" s="28">
        <v>810.03700000000003</v>
      </c>
    </row>
    <row r="53656" spans="4:5" x14ac:dyDescent="0.25">
      <c r="D53656" s="31">
        <v>-111.65600000000001</v>
      </c>
      <c r="E53656" s="28">
        <v>809.99699999999996</v>
      </c>
    </row>
    <row r="53657" spans="4:5" x14ac:dyDescent="0.25">
      <c r="D53657" s="31">
        <v>-111.64</v>
      </c>
      <c r="E53657" s="28">
        <v>809.95799999999997</v>
      </c>
    </row>
    <row r="53658" spans="4:5" x14ac:dyDescent="0.25">
      <c r="D53658" s="31">
        <v>-111.624</v>
      </c>
      <c r="E53658" s="28">
        <v>809.91700000000003</v>
      </c>
    </row>
    <row r="53659" spans="4:5" x14ac:dyDescent="0.25">
      <c r="D53659" s="31">
        <v>-111.608</v>
      </c>
      <c r="E53659" s="28">
        <v>809.87800000000004</v>
      </c>
    </row>
    <row r="53660" spans="4:5" x14ac:dyDescent="0.25">
      <c r="D53660" s="31">
        <v>-111.592</v>
      </c>
      <c r="E53660" s="28">
        <v>809.83699999999999</v>
      </c>
    </row>
    <row r="53661" spans="4:5" x14ac:dyDescent="0.25">
      <c r="D53661" s="31">
        <v>-111.57599999999999</v>
      </c>
      <c r="E53661" s="28">
        <v>809.79700000000003</v>
      </c>
    </row>
    <row r="53662" spans="4:5" x14ac:dyDescent="0.25">
      <c r="D53662" s="31">
        <v>-111.56</v>
      </c>
      <c r="E53662" s="28">
        <v>809.75699999999995</v>
      </c>
    </row>
    <row r="53663" spans="4:5" x14ac:dyDescent="0.25">
      <c r="D53663" s="31">
        <v>-111.544</v>
      </c>
      <c r="E53663" s="28">
        <v>809.71699999999998</v>
      </c>
    </row>
    <row r="53664" spans="4:5" x14ac:dyDescent="0.25">
      <c r="D53664" s="31">
        <v>-111.52800000000001</v>
      </c>
      <c r="E53664" s="28">
        <v>809.67700000000002</v>
      </c>
    </row>
    <row r="53665" spans="4:5" x14ac:dyDescent="0.25">
      <c r="D53665" s="31">
        <v>-111.512</v>
      </c>
      <c r="E53665" s="28">
        <v>809.63699999999994</v>
      </c>
    </row>
    <row r="53666" spans="4:5" x14ac:dyDescent="0.25">
      <c r="D53666" s="31">
        <v>-111.496</v>
      </c>
      <c r="E53666" s="28">
        <v>809.59699999999998</v>
      </c>
    </row>
    <row r="53667" spans="4:5" x14ac:dyDescent="0.25">
      <c r="D53667" s="31">
        <v>-111.48</v>
      </c>
      <c r="E53667" s="28">
        <v>809.55700000000002</v>
      </c>
    </row>
    <row r="53668" spans="4:5" x14ac:dyDescent="0.25">
      <c r="D53668" s="31">
        <v>-111.464</v>
      </c>
      <c r="E53668" s="28">
        <v>809.51700000000005</v>
      </c>
    </row>
    <row r="53669" spans="4:5" x14ac:dyDescent="0.25">
      <c r="D53669" s="31">
        <v>-111.44799999999999</v>
      </c>
      <c r="E53669" s="28">
        <v>809.47699999999998</v>
      </c>
    </row>
    <row r="53670" spans="4:5" x14ac:dyDescent="0.25">
      <c r="D53670" s="31">
        <v>-111.432</v>
      </c>
      <c r="E53670" s="28">
        <v>809.43600000000004</v>
      </c>
    </row>
    <row r="53671" spans="4:5" x14ac:dyDescent="0.25">
      <c r="D53671" s="31">
        <v>-111.416</v>
      </c>
      <c r="E53671" s="28">
        <v>809.39599999999996</v>
      </c>
    </row>
    <row r="53672" spans="4:5" x14ac:dyDescent="0.25">
      <c r="D53672" s="31">
        <v>-111.4</v>
      </c>
      <c r="E53672" s="28">
        <v>809.35599999999999</v>
      </c>
    </row>
    <row r="53673" spans="4:5" x14ac:dyDescent="0.25">
      <c r="D53673" s="31">
        <v>-111.384</v>
      </c>
      <c r="E53673" s="28">
        <v>809.31600000000003</v>
      </c>
    </row>
    <row r="53674" spans="4:5" x14ac:dyDescent="0.25">
      <c r="D53674" s="31">
        <v>-111.36799999999999</v>
      </c>
      <c r="E53674" s="28">
        <v>809.27599999999995</v>
      </c>
    </row>
    <row r="53675" spans="4:5" x14ac:dyDescent="0.25">
      <c r="D53675" s="31">
        <v>-111.352</v>
      </c>
      <c r="E53675" s="28">
        <v>809.23500000000001</v>
      </c>
    </row>
    <row r="53676" spans="4:5" x14ac:dyDescent="0.25">
      <c r="D53676" s="31">
        <v>-111.336</v>
      </c>
      <c r="E53676" s="28">
        <v>809.19500000000005</v>
      </c>
    </row>
    <row r="53677" spans="4:5" x14ac:dyDescent="0.25">
      <c r="D53677" s="31">
        <v>-111.32</v>
      </c>
      <c r="E53677" s="28">
        <v>809.15499999999997</v>
      </c>
    </row>
    <row r="53678" spans="4:5" x14ac:dyDescent="0.25">
      <c r="D53678" s="31">
        <v>-111.304</v>
      </c>
      <c r="E53678" s="28">
        <v>809.11400000000003</v>
      </c>
    </row>
    <row r="53679" spans="4:5" x14ac:dyDescent="0.25">
      <c r="D53679" s="31">
        <v>-111.288</v>
      </c>
      <c r="E53679" s="28">
        <v>809.07399999999996</v>
      </c>
    </row>
    <row r="53680" spans="4:5" x14ac:dyDescent="0.25">
      <c r="D53680" s="31">
        <v>-111.27200000000001</v>
      </c>
      <c r="E53680" s="28">
        <v>809.03399999999999</v>
      </c>
    </row>
    <row r="53681" spans="4:5" x14ac:dyDescent="0.25">
      <c r="D53681" s="31">
        <v>-111.256</v>
      </c>
      <c r="E53681" s="28">
        <v>808.99300000000005</v>
      </c>
    </row>
    <row r="53682" spans="4:5" x14ac:dyDescent="0.25">
      <c r="D53682" s="31">
        <v>-111.24</v>
      </c>
      <c r="E53682" s="28">
        <v>808.95299999999997</v>
      </c>
    </row>
    <row r="53683" spans="4:5" x14ac:dyDescent="0.25">
      <c r="D53683" s="31">
        <v>-111.224</v>
      </c>
      <c r="E53683" s="28">
        <v>808.91300000000001</v>
      </c>
    </row>
    <row r="53684" spans="4:5" x14ac:dyDescent="0.25">
      <c r="D53684" s="31">
        <v>-111.208</v>
      </c>
      <c r="E53684" s="28">
        <v>808.87199999999996</v>
      </c>
    </row>
    <row r="53685" spans="4:5" x14ac:dyDescent="0.25">
      <c r="D53685" s="31">
        <v>-111.19199999999999</v>
      </c>
      <c r="E53685" s="28">
        <v>808.83199999999999</v>
      </c>
    </row>
    <row r="53686" spans="4:5" x14ac:dyDescent="0.25">
      <c r="D53686" s="31">
        <v>-111.176</v>
      </c>
      <c r="E53686" s="28">
        <v>808.79100000000005</v>
      </c>
    </row>
    <row r="53687" spans="4:5" x14ac:dyDescent="0.25">
      <c r="D53687" s="31">
        <v>-111.16</v>
      </c>
      <c r="E53687" s="28">
        <v>808.75099999999998</v>
      </c>
    </row>
    <row r="53688" spans="4:5" x14ac:dyDescent="0.25">
      <c r="D53688" s="31">
        <v>-111.14400000000001</v>
      </c>
      <c r="E53688" s="28">
        <v>808.71100000000001</v>
      </c>
    </row>
    <row r="53689" spans="4:5" x14ac:dyDescent="0.25">
      <c r="D53689" s="31">
        <v>-111.128</v>
      </c>
      <c r="E53689" s="28">
        <v>808.67</v>
      </c>
    </row>
    <row r="53690" spans="4:5" x14ac:dyDescent="0.25">
      <c r="D53690" s="31">
        <v>-111.11199999999999</v>
      </c>
      <c r="E53690" s="28">
        <v>808.63</v>
      </c>
    </row>
    <row r="53691" spans="4:5" x14ac:dyDescent="0.25">
      <c r="D53691" s="31">
        <v>-111.096</v>
      </c>
      <c r="E53691" s="28">
        <v>808.58900000000006</v>
      </c>
    </row>
    <row r="53692" spans="4:5" x14ac:dyDescent="0.25">
      <c r="D53692" s="31">
        <v>-111.08</v>
      </c>
      <c r="E53692" s="28">
        <v>808.54899999999998</v>
      </c>
    </row>
    <row r="53693" spans="4:5" x14ac:dyDescent="0.25">
      <c r="D53693" s="31">
        <v>-111.06399999999999</v>
      </c>
      <c r="E53693" s="28">
        <v>808.50800000000004</v>
      </c>
    </row>
    <row r="53694" spans="4:5" x14ac:dyDescent="0.25">
      <c r="D53694" s="31">
        <v>-111.048</v>
      </c>
      <c r="E53694" s="28">
        <v>808.46799999999996</v>
      </c>
    </row>
    <row r="53695" spans="4:5" x14ac:dyDescent="0.25">
      <c r="D53695" s="31">
        <v>-111.032</v>
      </c>
      <c r="E53695" s="28">
        <v>808.42700000000002</v>
      </c>
    </row>
    <row r="53696" spans="4:5" x14ac:dyDescent="0.25">
      <c r="D53696" s="31">
        <v>-111.01600000000001</v>
      </c>
      <c r="E53696" s="28">
        <v>808.38599999999997</v>
      </c>
    </row>
    <row r="53697" spans="4:5" x14ac:dyDescent="0.25">
      <c r="D53697" s="31">
        <v>-111</v>
      </c>
      <c r="E53697" s="28">
        <v>808.346</v>
      </c>
    </row>
    <row r="53698" spans="4:5" x14ac:dyDescent="0.25">
      <c r="D53698" s="31">
        <v>-110.98399999999999</v>
      </c>
      <c r="E53698" s="28">
        <v>808.30499999999995</v>
      </c>
    </row>
    <row r="53699" spans="4:5" x14ac:dyDescent="0.25">
      <c r="D53699" s="31">
        <v>-110.968</v>
      </c>
      <c r="E53699" s="28">
        <v>808.26499999999999</v>
      </c>
    </row>
    <row r="53700" spans="4:5" x14ac:dyDescent="0.25">
      <c r="D53700" s="31">
        <v>-110.952</v>
      </c>
      <c r="E53700" s="28">
        <v>808.22400000000005</v>
      </c>
    </row>
    <row r="53701" spans="4:5" x14ac:dyDescent="0.25">
      <c r="D53701" s="31">
        <v>-110.93600000000001</v>
      </c>
      <c r="E53701" s="28">
        <v>808.18299999999999</v>
      </c>
    </row>
    <row r="53702" spans="4:5" x14ac:dyDescent="0.25">
      <c r="D53702" s="31">
        <v>-110.92</v>
      </c>
      <c r="E53702" s="28">
        <v>808.14300000000003</v>
      </c>
    </row>
    <row r="53703" spans="4:5" x14ac:dyDescent="0.25">
      <c r="D53703" s="31">
        <v>-110.904</v>
      </c>
      <c r="E53703" s="28">
        <v>808.10199999999998</v>
      </c>
    </row>
    <row r="53704" spans="4:5" x14ac:dyDescent="0.25">
      <c r="D53704" s="31">
        <v>-110.88800000000001</v>
      </c>
      <c r="E53704" s="28">
        <v>808.06100000000004</v>
      </c>
    </row>
    <row r="53705" spans="4:5" x14ac:dyDescent="0.25">
      <c r="D53705" s="31">
        <v>-110.872</v>
      </c>
      <c r="E53705" s="28">
        <v>808.02099999999996</v>
      </c>
    </row>
    <row r="53706" spans="4:5" x14ac:dyDescent="0.25">
      <c r="D53706" s="31">
        <v>-110.85599999999999</v>
      </c>
      <c r="E53706" s="28">
        <v>807.98</v>
      </c>
    </row>
    <row r="53707" spans="4:5" x14ac:dyDescent="0.25">
      <c r="D53707" s="31">
        <v>-110.84</v>
      </c>
      <c r="E53707" s="28">
        <v>807.93899999999996</v>
      </c>
    </row>
    <row r="53708" spans="4:5" x14ac:dyDescent="0.25">
      <c r="D53708" s="31">
        <v>-110.824</v>
      </c>
      <c r="E53708" s="28">
        <v>807.89800000000002</v>
      </c>
    </row>
    <row r="53709" spans="4:5" x14ac:dyDescent="0.25">
      <c r="D53709" s="31">
        <v>-110.80800000000001</v>
      </c>
      <c r="E53709" s="28">
        <v>807.85799999999995</v>
      </c>
    </row>
    <row r="53710" spans="4:5" x14ac:dyDescent="0.25">
      <c r="D53710" s="31">
        <v>-110.792</v>
      </c>
      <c r="E53710" s="28">
        <v>807.81700000000001</v>
      </c>
    </row>
    <row r="53711" spans="4:5" x14ac:dyDescent="0.25">
      <c r="D53711" s="31">
        <v>-110.776</v>
      </c>
      <c r="E53711" s="28">
        <v>807.77599999999995</v>
      </c>
    </row>
    <row r="53712" spans="4:5" x14ac:dyDescent="0.25">
      <c r="D53712" s="31">
        <v>-110.76</v>
      </c>
      <c r="E53712" s="28">
        <v>807.73500000000001</v>
      </c>
    </row>
    <row r="53713" spans="4:5" x14ac:dyDescent="0.25">
      <c r="D53713" s="31">
        <v>-110.744</v>
      </c>
      <c r="E53713" s="28">
        <v>807.69399999999996</v>
      </c>
    </row>
    <row r="53714" spans="4:5" x14ac:dyDescent="0.25">
      <c r="D53714" s="31">
        <v>-110.72799999999999</v>
      </c>
      <c r="E53714" s="28">
        <v>807.65300000000002</v>
      </c>
    </row>
    <row r="53715" spans="4:5" x14ac:dyDescent="0.25">
      <c r="D53715" s="31">
        <v>-110.712</v>
      </c>
      <c r="E53715" s="28">
        <v>807.61300000000006</v>
      </c>
    </row>
    <row r="53716" spans="4:5" x14ac:dyDescent="0.25">
      <c r="D53716" s="31">
        <v>-110.696</v>
      </c>
      <c r="E53716" s="28">
        <v>807.572</v>
      </c>
    </row>
    <row r="53717" spans="4:5" x14ac:dyDescent="0.25">
      <c r="D53717" s="31">
        <v>-110.68</v>
      </c>
      <c r="E53717" s="28">
        <v>807.53099999999995</v>
      </c>
    </row>
    <row r="53718" spans="4:5" x14ac:dyDescent="0.25">
      <c r="D53718" s="31">
        <v>-110.664</v>
      </c>
      <c r="E53718" s="28">
        <v>807.49</v>
      </c>
    </row>
    <row r="53719" spans="4:5" x14ac:dyDescent="0.25">
      <c r="D53719" s="31">
        <v>-110.648</v>
      </c>
      <c r="E53719" s="28">
        <v>807.44899999999996</v>
      </c>
    </row>
    <row r="53720" spans="4:5" x14ac:dyDescent="0.25">
      <c r="D53720" s="31">
        <v>-110.63200000000001</v>
      </c>
      <c r="E53720" s="28">
        <v>807.40800000000002</v>
      </c>
    </row>
    <row r="53721" spans="4:5" x14ac:dyDescent="0.25">
      <c r="D53721" s="31">
        <v>-110.616</v>
      </c>
      <c r="E53721" s="28">
        <v>807.36699999999996</v>
      </c>
    </row>
    <row r="53722" spans="4:5" x14ac:dyDescent="0.25">
      <c r="D53722" s="31">
        <v>-110.6</v>
      </c>
      <c r="E53722" s="28">
        <v>807.32600000000002</v>
      </c>
    </row>
    <row r="53723" spans="4:5" x14ac:dyDescent="0.25">
      <c r="D53723" s="31">
        <v>-110.584</v>
      </c>
      <c r="E53723" s="28">
        <v>807.28499999999997</v>
      </c>
    </row>
    <row r="53724" spans="4:5" x14ac:dyDescent="0.25">
      <c r="D53724" s="31">
        <v>-110.568</v>
      </c>
      <c r="E53724" s="28">
        <v>807.24400000000003</v>
      </c>
    </row>
    <row r="53725" spans="4:5" x14ac:dyDescent="0.25">
      <c r="D53725" s="31">
        <v>-110.55200000000001</v>
      </c>
      <c r="E53725" s="28">
        <v>807.20299999999997</v>
      </c>
    </row>
    <row r="53726" spans="4:5" x14ac:dyDescent="0.25">
      <c r="D53726" s="31">
        <v>-110.536</v>
      </c>
      <c r="E53726" s="28">
        <v>807.16200000000003</v>
      </c>
    </row>
    <row r="53727" spans="4:5" x14ac:dyDescent="0.25">
      <c r="D53727" s="31">
        <v>-110.52</v>
      </c>
      <c r="E53727" s="28">
        <v>807.12099999999998</v>
      </c>
    </row>
    <row r="53728" spans="4:5" x14ac:dyDescent="0.25">
      <c r="D53728" s="31">
        <v>-110.504</v>
      </c>
      <c r="E53728" s="28">
        <v>807.08</v>
      </c>
    </row>
    <row r="53729" spans="4:5" x14ac:dyDescent="0.25">
      <c r="D53729" s="31">
        <v>-110.488</v>
      </c>
      <c r="E53729" s="28">
        <v>807.03899999999999</v>
      </c>
    </row>
    <row r="53730" spans="4:5" x14ac:dyDescent="0.25">
      <c r="D53730" s="31">
        <v>-110.47199999999999</v>
      </c>
      <c r="E53730" s="28">
        <v>806.99800000000005</v>
      </c>
    </row>
    <row r="53731" spans="4:5" x14ac:dyDescent="0.25">
      <c r="D53731" s="31">
        <v>-110.456</v>
      </c>
      <c r="E53731" s="28">
        <v>806.95699999999999</v>
      </c>
    </row>
    <row r="53732" spans="4:5" x14ac:dyDescent="0.25">
      <c r="D53732" s="31">
        <v>-110.44</v>
      </c>
      <c r="E53732" s="28">
        <v>806.91600000000005</v>
      </c>
    </row>
    <row r="53733" spans="4:5" x14ac:dyDescent="0.25">
      <c r="D53733" s="31">
        <v>-110.42400000000001</v>
      </c>
      <c r="E53733" s="28">
        <v>806.87400000000002</v>
      </c>
    </row>
    <row r="53734" spans="4:5" x14ac:dyDescent="0.25">
      <c r="D53734" s="31">
        <v>-110.408</v>
      </c>
      <c r="E53734" s="28">
        <v>806.83299999999997</v>
      </c>
    </row>
    <row r="53735" spans="4:5" x14ac:dyDescent="0.25">
      <c r="D53735" s="31">
        <v>-110.392</v>
      </c>
      <c r="E53735" s="28">
        <v>806.79200000000003</v>
      </c>
    </row>
    <row r="53736" spans="4:5" x14ac:dyDescent="0.25">
      <c r="D53736" s="31">
        <v>-110.376</v>
      </c>
      <c r="E53736" s="28">
        <v>806.75099999999998</v>
      </c>
    </row>
    <row r="53737" spans="4:5" x14ac:dyDescent="0.25">
      <c r="D53737" s="31">
        <v>-110.36</v>
      </c>
      <c r="E53737" s="28">
        <v>806.71</v>
      </c>
    </row>
    <row r="53738" spans="4:5" x14ac:dyDescent="0.25">
      <c r="D53738" s="31">
        <v>-110.34399999999999</v>
      </c>
      <c r="E53738" s="28">
        <v>806.66899999999998</v>
      </c>
    </row>
    <row r="53739" spans="4:5" x14ac:dyDescent="0.25">
      <c r="D53739" s="31">
        <v>-110.328</v>
      </c>
      <c r="E53739" s="28">
        <v>806.62699999999995</v>
      </c>
    </row>
    <row r="53740" spans="4:5" x14ac:dyDescent="0.25">
      <c r="D53740" s="31">
        <v>-110.312</v>
      </c>
      <c r="E53740" s="28">
        <v>806.58600000000001</v>
      </c>
    </row>
    <row r="53741" spans="4:5" x14ac:dyDescent="0.25">
      <c r="D53741" s="31">
        <v>-110.29600000000001</v>
      </c>
      <c r="E53741" s="28">
        <v>806.54499999999996</v>
      </c>
    </row>
    <row r="53742" spans="4:5" x14ac:dyDescent="0.25">
      <c r="D53742" s="31">
        <v>-110.28</v>
      </c>
      <c r="E53742" s="28">
        <v>806.50400000000002</v>
      </c>
    </row>
    <row r="53743" spans="4:5" x14ac:dyDescent="0.25">
      <c r="D53743" s="31">
        <v>-110.264</v>
      </c>
      <c r="E53743" s="28">
        <v>806.46199999999999</v>
      </c>
    </row>
    <row r="53744" spans="4:5" x14ac:dyDescent="0.25">
      <c r="D53744" s="31">
        <v>-110.248</v>
      </c>
      <c r="E53744" s="28">
        <v>806.42100000000005</v>
      </c>
    </row>
    <row r="53745" spans="4:5" x14ac:dyDescent="0.25">
      <c r="D53745" s="31">
        <v>-110.232</v>
      </c>
      <c r="E53745" s="28">
        <v>806.38</v>
      </c>
    </row>
    <row r="53746" spans="4:5" x14ac:dyDescent="0.25">
      <c r="D53746" s="31">
        <v>-110.21599999999999</v>
      </c>
      <c r="E53746" s="28">
        <v>806.33799999999997</v>
      </c>
    </row>
    <row r="53747" spans="4:5" x14ac:dyDescent="0.25">
      <c r="D53747" s="31">
        <v>-110.2</v>
      </c>
      <c r="E53747" s="28">
        <v>806.29700000000003</v>
      </c>
    </row>
    <row r="53748" spans="4:5" x14ac:dyDescent="0.25">
      <c r="D53748" s="31">
        <v>-110.184</v>
      </c>
      <c r="E53748" s="28">
        <v>806.25599999999997</v>
      </c>
    </row>
    <row r="53749" spans="4:5" x14ac:dyDescent="0.25">
      <c r="D53749" s="31">
        <v>-110.16800000000001</v>
      </c>
      <c r="E53749" s="28">
        <v>806.21400000000006</v>
      </c>
    </row>
    <row r="53750" spans="4:5" x14ac:dyDescent="0.25">
      <c r="D53750" s="31">
        <v>-110.152</v>
      </c>
      <c r="E53750" s="28">
        <v>806.173</v>
      </c>
    </row>
    <row r="53751" spans="4:5" x14ac:dyDescent="0.25">
      <c r="D53751" s="31">
        <v>-110.136</v>
      </c>
      <c r="E53751" s="28">
        <v>806.13099999999997</v>
      </c>
    </row>
    <row r="53752" spans="4:5" x14ac:dyDescent="0.25">
      <c r="D53752" s="31">
        <v>-110.12</v>
      </c>
      <c r="E53752" s="28">
        <v>806.09</v>
      </c>
    </row>
    <row r="53753" spans="4:5" x14ac:dyDescent="0.25">
      <c r="D53753" s="31">
        <v>-110.104</v>
      </c>
      <c r="E53753" s="28">
        <v>806.04899999999998</v>
      </c>
    </row>
    <row r="53754" spans="4:5" x14ac:dyDescent="0.25">
      <c r="D53754" s="31">
        <v>-110.08799999999999</v>
      </c>
      <c r="E53754" s="28">
        <v>806.00699999999995</v>
      </c>
    </row>
    <row r="53755" spans="4:5" x14ac:dyDescent="0.25">
      <c r="D53755" s="31">
        <v>-110.072</v>
      </c>
      <c r="E53755" s="28">
        <v>805.96600000000001</v>
      </c>
    </row>
    <row r="53756" spans="4:5" x14ac:dyDescent="0.25">
      <c r="D53756" s="31">
        <v>-110.056</v>
      </c>
      <c r="E53756" s="28">
        <v>805.92399999999998</v>
      </c>
    </row>
    <row r="53757" spans="4:5" x14ac:dyDescent="0.25">
      <c r="D53757" s="31">
        <v>-110.04</v>
      </c>
      <c r="E53757" s="28">
        <v>805.88300000000004</v>
      </c>
    </row>
    <row r="53758" spans="4:5" x14ac:dyDescent="0.25">
      <c r="D53758" s="31">
        <v>-110.024</v>
      </c>
      <c r="E53758" s="28">
        <v>805.84100000000001</v>
      </c>
    </row>
    <row r="53759" spans="4:5" x14ac:dyDescent="0.25">
      <c r="D53759" s="31">
        <v>-110.008</v>
      </c>
      <c r="E53759" s="28">
        <v>805.8</v>
      </c>
    </row>
    <row r="53760" spans="4:5" x14ac:dyDescent="0.25">
      <c r="D53760" s="31">
        <v>-109.992</v>
      </c>
      <c r="E53760" s="28">
        <v>805.75800000000004</v>
      </c>
    </row>
    <row r="53761" spans="4:5" x14ac:dyDescent="0.25">
      <c r="D53761" s="31">
        <v>-109.976</v>
      </c>
      <c r="E53761" s="28">
        <v>805.71600000000001</v>
      </c>
    </row>
    <row r="53762" spans="4:5" x14ac:dyDescent="0.25">
      <c r="D53762" s="31">
        <v>-109.96</v>
      </c>
      <c r="E53762" s="28">
        <v>805.67499999999995</v>
      </c>
    </row>
    <row r="53763" spans="4:5" x14ac:dyDescent="0.25">
      <c r="D53763" s="31">
        <v>-109.944</v>
      </c>
      <c r="E53763" s="28">
        <v>805.63300000000004</v>
      </c>
    </row>
    <row r="53764" spans="4:5" x14ac:dyDescent="0.25">
      <c r="D53764" s="31">
        <v>-109.928</v>
      </c>
      <c r="E53764" s="28">
        <v>805.59199999999998</v>
      </c>
    </row>
    <row r="53765" spans="4:5" x14ac:dyDescent="0.25">
      <c r="D53765" s="31">
        <v>-109.91200000000001</v>
      </c>
      <c r="E53765" s="28">
        <v>805.55</v>
      </c>
    </row>
    <row r="53766" spans="4:5" x14ac:dyDescent="0.25">
      <c r="D53766" s="31">
        <v>-109.896</v>
      </c>
      <c r="E53766" s="28">
        <v>805.50800000000004</v>
      </c>
    </row>
    <row r="53767" spans="4:5" x14ac:dyDescent="0.25">
      <c r="D53767" s="31">
        <v>-109.88</v>
      </c>
      <c r="E53767" s="28">
        <v>805.46699999999998</v>
      </c>
    </row>
    <row r="53768" spans="4:5" x14ac:dyDescent="0.25">
      <c r="D53768" s="31">
        <v>-109.864</v>
      </c>
      <c r="E53768" s="28">
        <v>805.42499999999995</v>
      </c>
    </row>
    <row r="53769" spans="4:5" x14ac:dyDescent="0.25">
      <c r="D53769" s="31">
        <v>-109.848</v>
      </c>
      <c r="E53769" s="28">
        <v>805.38300000000004</v>
      </c>
    </row>
    <row r="53770" spans="4:5" x14ac:dyDescent="0.25">
      <c r="D53770" s="31">
        <v>-109.83199999999999</v>
      </c>
      <c r="E53770" s="28">
        <v>805.34199999999998</v>
      </c>
    </row>
    <row r="53771" spans="4:5" x14ac:dyDescent="0.25">
      <c r="D53771" s="31">
        <v>-109.816</v>
      </c>
      <c r="E53771" s="28">
        <v>805.3</v>
      </c>
    </row>
    <row r="53772" spans="4:5" x14ac:dyDescent="0.25">
      <c r="D53772" s="31">
        <v>-109.8</v>
      </c>
      <c r="E53772" s="28">
        <v>805.25800000000004</v>
      </c>
    </row>
    <row r="53773" spans="4:5" x14ac:dyDescent="0.25">
      <c r="D53773" s="31">
        <v>-109.78400000000001</v>
      </c>
      <c r="E53773" s="28">
        <v>805.21699999999998</v>
      </c>
    </row>
    <row r="53774" spans="4:5" x14ac:dyDescent="0.25">
      <c r="D53774" s="31">
        <v>-109.768</v>
      </c>
      <c r="E53774" s="28">
        <v>805.17499999999995</v>
      </c>
    </row>
    <row r="53775" spans="4:5" x14ac:dyDescent="0.25">
      <c r="D53775" s="31">
        <v>-109.752</v>
      </c>
      <c r="E53775" s="28">
        <v>805.13300000000004</v>
      </c>
    </row>
    <row r="53776" spans="4:5" x14ac:dyDescent="0.25">
      <c r="D53776" s="31">
        <v>-109.736</v>
      </c>
      <c r="E53776" s="28">
        <v>805.09100000000001</v>
      </c>
    </row>
    <row r="53777" spans="4:5" x14ac:dyDescent="0.25">
      <c r="D53777" s="31">
        <v>-109.72</v>
      </c>
      <c r="E53777" s="28">
        <v>805.04899999999998</v>
      </c>
    </row>
    <row r="53778" spans="4:5" x14ac:dyDescent="0.25">
      <c r="D53778" s="31">
        <v>-109.70399999999999</v>
      </c>
      <c r="E53778" s="28">
        <v>805.00800000000004</v>
      </c>
    </row>
    <row r="53779" spans="4:5" x14ac:dyDescent="0.25">
      <c r="D53779" s="31">
        <v>-109.688</v>
      </c>
      <c r="E53779" s="28">
        <v>804.96600000000001</v>
      </c>
    </row>
    <row r="53780" spans="4:5" x14ac:dyDescent="0.25">
      <c r="D53780" s="31">
        <v>-109.672</v>
      </c>
      <c r="E53780" s="28">
        <v>804.92399999999998</v>
      </c>
    </row>
    <row r="53781" spans="4:5" x14ac:dyDescent="0.25">
      <c r="D53781" s="31">
        <v>-109.65600000000001</v>
      </c>
      <c r="E53781" s="28">
        <v>804.88199999999995</v>
      </c>
    </row>
    <row r="53782" spans="4:5" x14ac:dyDescent="0.25">
      <c r="D53782" s="31">
        <v>-109.64</v>
      </c>
      <c r="E53782" s="28">
        <v>804.84</v>
      </c>
    </row>
    <row r="53783" spans="4:5" x14ac:dyDescent="0.25">
      <c r="D53783" s="31">
        <v>-109.624</v>
      </c>
      <c r="E53783" s="28">
        <v>804.798</v>
      </c>
    </row>
    <row r="53784" spans="4:5" x14ac:dyDescent="0.25">
      <c r="D53784" s="31">
        <v>-109.608</v>
      </c>
      <c r="E53784" s="28">
        <v>804.75599999999997</v>
      </c>
    </row>
    <row r="53785" spans="4:5" x14ac:dyDescent="0.25">
      <c r="D53785" s="31">
        <v>-109.592</v>
      </c>
      <c r="E53785" s="28">
        <v>804.71500000000003</v>
      </c>
    </row>
    <row r="53786" spans="4:5" x14ac:dyDescent="0.25">
      <c r="D53786" s="31">
        <v>-109.57599999999999</v>
      </c>
      <c r="E53786" s="28">
        <v>804.673</v>
      </c>
    </row>
    <row r="53787" spans="4:5" x14ac:dyDescent="0.25">
      <c r="D53787" s="31">
        <v>-109.56</v>
      </c>
      <c r="E53787" s="28">
        <v>804.63099999999997</v>
      </c>
    </row>
    <row r="53788" spans="4:5" x14ac:dyDescent="0.25">
      <c r="D53788" s="31">
        <v>-109.544</v>
      </c>
      <c r="E53788" s="28">
        <v>804.58900000000006</v>
      </c>
    </row>
    <row r="53789" spans="4:5" x14ac:dyDescent="0.25">
      <c r="D53789" s="31">
        <v>-109.52800000000001</v>
      </c>
      <c r="E53789" s="28">
        <v>804.54700000000003</v>
      </c>
    </row>
    <row r="53790" spans="4:5" x14ac:dyDescent="0.25">
      <c r="D53790" s="31">
        <v>-109.512</v>
      </c>
      <c r="E53790" s="28">
        <v>804.505</v>
      </c>
    </row>
    <row r="53791" spans="4:5" x14ac:dyDescent="0.25">
      <c r="D53791" s="31">
        <v>-109.496</v>
      </c>
      <c r="E53791" s="28">
        <v>804.46299999999997</v>
      </c>
    </row>
    <row r="53792" spans="4:5" x14ac:dyDescent="0.25">
      <c r="D53792" s="31">
        <v>-109.48</v>
      </c>
      <c r="E53792" s="28">
        <v>804.42100000000005</v>
      </c>
    </row>
    <row r="53793" spans="4:5" x14ac:dyDescent="0.25">
      <c r="D53793" s="31">
        <v>-109.464</v>
      </c>
      <c r="E53793" s="28">
        <v>804.37900000000002</v>
      </c>
    </row>
    <row r="53794" spans="4:5" x14ac:dyDescent="0.25">
      <c r="D53794" s="31">
        <v>-109.44799999999999</v>
      </c>
      <c r="E53794" s="28">
        <v>804.33699999999999</v>
      </c>
    </row>
    <row r="53795" spans="4:5" x14ac:dyDescent="0.25">
      <c r="D53795" s="31">
        <v>-109.432</v>
      </c>
      <c r="E53795" s="28">
        <v>804.29499999999996</v>
      </c>
    </row>
    <row r="53796" spans="4:5" x14ac:dyDescent="0.25">
      <c r="D53796" s="31">
        <v>-109.416</v>
      </c>
      <c r="E53796" s="28">
        <v>804.25300000000004</v>
      </c>
    </row>
    <row r="53797" spans="4:5" x14ac:dyDescent="0.25">
      <c r="D53797" s="31">
        <v>-109.4</v>
      </c>
      <c r="E53797" s="28">
        <v>804.21</v>
      </c>
    </row>
    <row r="53798" spans="4:5" x14ac:dyDescent="0.25">
      <c r="D53798" s="31">
        <v>-109.384</v>
      </c>
      <c r="E53798" s="28">
        <v>804.16800000000001</v>
      </c>
    </row>
    <row r="53799" spans="4:5" x14ac:dyDescent="0.25">
      <c r="D53799" s="31">
        <v>-109.36799999999999</v>
      </c>
      <c r="E53799" s="28">
        <v>804.12599999999998</v>
      </c>
    </row>
    <row r="53800" spans="4:5" x14ac:dyDescent="0.25">
      <c r="D53800" s="31">
        <v>-109.352</v>
      </c>
      <c r="E53800" s="28">
        <v>804.08399999999995</v>
      </c>
    </row>
    <row r="53801" spans="4:5" x14ac:dyDescent="0.25">
      <c r="D53801" s="31">
        <v>-109.336</v>
      </c>
      <c r="E53801" s="28">
        <v>804.04200000000003</v>
      </c>
    </row>
    <row r="53802" spans="4:5" x14ac:dyDescent="0.25">
      <c r="D53802" s="31">
        <v>-109.32</v>
      </c>
      <c r="E53802" s="28">
        <v>804</v>
      </c>
    </row>
    <row r="53803" spans="4:5" x14ac:dyDescent="0.25">
      <c r="D53803" s="31">
        <v>-109.304</v>
      </c>
      <c r="E53803" s="28">
        <v>803.95699999999999</v>
      </c>
    </row>
    <row r="53804" spans="4:5" x14ac:dyDescent="0.25">
      <c r="D53804" s="31">
        <v>-109.288</v>
      </c>
      <c r="E53804" s="28">
        <v>803.91499999999996</v>
      </c>
    </row>
    <row r="53805" spans="4:5" x14ac:dyDescent="0.25">
      <c r="D53805" s="31">
        <v>-109.27200000000001</v>
      </c>
      <c r="E53805" s="28">
        <v>803.87300000000005</v>
      </c>
    </row>
    <row r="53806" spans="4:5" x14ac:dyDescent="0.25">
      <c r="D53806" s="31">
        <v>-109.256</v>
      </c>
      <c r="E53806" s="28">
        <v>803.83100000000002</v>
      </c>
    </row>
    <row r="53807" spans="4:5" x14ac:dyDescent="0.25">
      <c r="D53807" s="31">
        <v>-109.24</v>
      </c>
      <c r="E53807" s="28">
        <v>803.78899999999999</v>
      </c>
    </row>
    <row r="53808" spans="4:5" x14ac:dyDescent="0.25">
      <c r="D53808" s="31">
        <v>-109.224</v>
      </c>
      <c r="E53808" s="28">
        <v>803.74599999999998</v>
      </c>
    </row>
    <row r="53809" spans="4:5" x14ac:dyDescent="0.25">
      <c r="D53809" s="31">
        <v>-109.208</v>
      </c>
      <c r="E53809" s="28">
        <v>803.70399999999995</v>
      </c>
    </row>
    <row r="53810" spans="4:5" x14ac:dyDescent="0.25">
      <c r="D53810" s="31">
        <v>-109.19199999999999</v>
      </c>
      <c r="E53810" s="28">
        <v>803.66200000000003</v>
      </c>
    </row>
    <row r="53811" spans="4:5" x14ac:dyDescent="0.25">
      <c r="D53811" s="31">
        <v>-109.176</v>
      </c>
      <c r="E53811" s="28">
        <v>803.61900000000003</v>
      </c>
    </row>
    <row r="53812" spans="4:5" x14ac:dyDescent="0.25">
      <c r="D53812" s="31">
        <v>-109.16</v>
      </c>
      <c r="E53812" s="28">
        <v>803.577</v>
      </c>
    </row>
    <row r="53813" spans="4:5" x14ac:dyDescent="0.25">
      <c r="D53813" s="31">
        <v>-109.14400000000001</v>
      </c>
      <c r="E53813" s="28">
        <v>803.53499999999997</v>
      </c>
    </row>
    <row r="53814" spans="4:5" x14ac:dyDescent="0.25">
      <c r="D53814" s="31">
        <v>-109.128</v>
      </c>
      <c r="E53814" s="28">
        <v>803.49199999999996</v>
      </c>
    </row>
    <row r="53815" spans="4:5" x14ac:dyDescent="0.25">
      <c r="D53815" s="31">
        <v>-109.11199999999999</v>
      </c>
      <c r="E53815" s="28">
        <v>803.45</v>
      </c>
    </row>
    <row r="53816" spans="4:5" x14ac:dyDescent="0.25">
      <c r="D53816" s="31">
        <v>-109.096</v>
      </c>
      <c r="E53816" s="28">
        <v>803.40800000000002</v>
      </c>
    </row>
    <row r="53817" spans="4:5" x14ac:dyDescent="0.25">
      <c r="D53817" s="31">
        <v>-109.08</v>
      </c>
      <c r="E53817" s="28">
        <v>803.36500000000001</v>
      </c>
    </row>
    <row r="53818" spans="4:5" x14ac:dyDescent="0.25">
      <c r="D53818" s="31">
        <v>-109.06399999999999</v>
      </c>
      <c r="E53818" s="28">
        <v>803.32299999999998</v>
      </c>
    </row>
    <row r="53819" spans="4:5" x14ac:dyDescent="0.25">
      <c r="D53819" s="31">
        <v>-109.048</v>
      </c>
      <c r="E53819" s="28">
        <v>803.28</v>
      </c>
    </row>
    <row r="53820" spans="4:5" x14ac:dyDescent="0.25">
      <c r="D53820" s="31">
        <v>-109.032</v>
      </c>
      <c r="E53820" s="28">
        <v>803.23800000000006</v>
      </c>
    </row>
    <row r="53821" spans="4:5" x14ac:dyDescent="0.25">
      <c r="D53821" s="31">
        <v>-109.01600000000001</v>
      </c>
      <c r="E53821" s="28">
        <v>803.19500000000005</v>
      </c>
    </row>
    <row r="53822" spans="4:5" x14ac:dyDescent="0.25">
      <c r="D53822" s="31">
        <v>-109</v>
      </c>
      <c r="E53822" s="28">
        <v>803.15300000000002</v>
      </c>
    </row>
    <row r="53823" spans="4:5" x14ac:dyDescent="0.25">
      <c r="D53823" s="31">
        <v>-108.98399999999999</v>
      </c>
      <c r="E53823" s="28">
        <v>803.11099999999999</v>
      </c>
    </row>
    <row r="53824" spans="4:5" x14ac:dyDescent="0.25">
      <c r="D53824" s="31">
        <v>-108.968</v>
      </c>
      <c r="E53824" s="28">
        <v>803.06799999999998</v>
      </c>
    </row>
    <row r="53825" spans="4:5" x14ac:dyDescent="0.25">
      <c r="D53825" s="31">
        <v>-108.952</v>
      </c>
      <c r="E53825" s="28">
        <v>803.02599999999995</v>
      </c>
    </row>
    <row r="53826" spans="4:5" x14ac:dyDescent="0.25">
      <c r="D53826" s="31">
        <v>-108.93600000000001</v>
      </c>
      <c r="E53826" s="28">
        <v>802.98299999999995</v>
      </c>
    </row>
    <row r="53827" spans="4:5" x14ac:dyDescent="0.25">
      <c r="D53827" s="31">
        <v>-108.92</v>
      </c>
      <c r="E53827" s="28">
        <v>802.94</v>
      </c>
    </row>
    <row r="53828" spans="4:5" x14ac:dyDescent="0.25">
      <c r="D53828" s="31">
        <v>-108.904</v>
      </c>
      <c r="E53828" s="28">
        <v>802.89800000000002</v>
      </c>
    </row>
    <row r="53829" spans="4:5" x14ac:dyDescent="0.25">
      <c r="D53829" s="31">
        <v>-108.88800000000001</v>
      </c>
      <c r="E53829" s="28">
        <v>802.85500000000002</v>
      </c>
    </row>
    <row r="53830" spans="4:5" x14ac:dyDescent="0.25">
      <c r="D53830" s="31">
        <v>-108.872</v>
      </c>
      <c r="E53830" s="28">
        <v>802.81299999999999</v>
      </c>
    </row>
    <row r="53831" spans="4:5" x14ac:dyDescent="0.25">
      <c r="D53831" s="31">
        <v>-108.85599999999999</v>
      </c>
      <c r="E53831" s="28">
        <v>802.77</v>
      </c>
    </row>
    <row r="53832" spans="4:5" x14ac:dyDescent="0.25">
      <c r="D53832" s="31">
        <v>-108.84</v>
      </c>
      <c r="E53832" s="28">
        <v>802.72699999999998</v>
      </c>
    </row>
    <row r="53833" spans="4:5" x14ac:dyDescent="0.25">
      <c r="D53833" s="31">
        <v>-108.824</v>
      </c>
      <c r="E53833" s="28">
        <v>802.68499999999995</v>
      </c>
    </row>
    <row r="53834" spans="4:5" x14ac:dyDescent="0.25">
      <c r="D53834" s="31">
        <v>-108.80800000000001</v>
      </c>
      <c r="E53834" s="28">
        <v>802.64200000000005</v>
      </c>
    </row>
    <row r="53835" spans="4:5" x14ac:dyDescent="0.25">
      <c r="D53835" s="31">
        <v>-108.792</v>
      </c>
      <c r="E53835" s="28">
        <v>802.6</v>
      </c>
    </row>
    <row r="53836" spans="4:5" x14ac:dyDescent="0.25">
      <c r="D53836" s="31">
        <v>-108.776</v>
      </c>
      <c r="E53836" s="28">
        <v>802.55700000000002</v>
      </c>
    </row>
    <row r="53837" spans="4:5" x14ac:dyDescent="0.25">
      <c r="D53837" s="31">
        <v>-108.76</v>
      </c>
      <c r="E53837" s="28">
        <v>802.51400000000001</v>
      </c>
    </row>
    <row r="53838" spans="4:5" x14ac:dyDescent="0.25">
      <c r="D53838" s="31">
        <v>-108.744</v>
      </c>
      <c r="E53838" s="28">
        <v>802.471</v>
      </c>
    </row>
    <row r="53839" spans="4:5" x14ac:dyDescent="0.25">
      <c r="D53839" s="31">
        <v>-108.72799999999999</v>
      </c>
      <c r="E53839" s="28">
        <v>802.42899999999997</v>
      </c>
    </row>
    <row r="53840" spans="4:5" x14ac:dyDescent="0.25">
      <c r="D53840" s="31">
        <v>-108.712</v>
      </c>
      <c r="E53840" s="28">
        <v>802.38599999999997</v>
      </c>
    </row>
    <row r="53841" spans="4:5" x14ac:dyDescent="0.25">
      <c r="D53841" s="31">
        <v>-108.696</v>
      </c>
      <c r="E53841" s="28">
        <v>802.34299999999996</v>
      </c>
    </row>
    <row r="53842" spans="4:5" x14ac:dyDescent="0.25">
      <c r="D53842" s="31">
        <v>-108.68</v>
      </c>
      <c r="E53842" s="28">
        <v>802.3</v>
      </c>
    </row>
    <row r="53843" spans="4:5" x14ac:dyDescent="0.25">
      <c r="D53843" s="31">
        <v>-108.664</v>
      </c>
      <c r="E53843" s="28">
        <v>802.25800000000004</v>
      </c>
    </row>
    <row r="53844" spans="4:5" x14ac:dyDescent="0.25">
      <c r="D53844" s="31">
        <v>-108.648</v>
      </c>
      <c r="E53844" s="28">
        <v>802.21500000000003</v>
      </c>
    </row>
    <row r="53845" spans="4:5" x14ac:dyDescent="0.25">
      <c r="D53845" s="31">
        <v>-108.63200000000001</v>
      </c>
      <c r="E53845" s="28">
        <v>802.17200000000003</v>
      </c>
    </row>
    <row r="53846" spans="4:5" x14ac:dyDescent="0.25">
      <c r="D53846" s="31">
        <v>-108.616</v>
      </c>
      <c r="E53846" s="28">
        <v>802.12900000000002</v>
      </c>
    </row>
    <row r="53847" spans="4:5" x14ac:dyDescent="0.25">
      <c r="D53847" s="31">
        <v>-108.6</v>
      </c>
      <c r="E53847" s="28">
        <v>802.08600000000001</v>
      </c>
    </row>
    <row r="53848" spans="4:5" x14ac:dyDescent="0.25">
      <c r="D53848" s="31">
        <v>-108.584</v>
      </c>
      <c r="E53848" s="28">
        <v>802.04399999999998</v>
      </c>
    </row>
    <row r="53849" spans="4:5" x14ac:dyDescent="0.25">
      <c r="D53849" s="31">
        <v>-108.568</v>
      </c>
      <c r="E53849" s="28">
        <v>802.00099999999998</v>
      </c>
    </row>
    <row r="53850" spans="4:5" x14ac:dyDescent="0.25">
      <c r="D53850" s="31">
        <v>-108.55200000000001</v>
      </c>
      <c r="E53850" s="28">
        <v>801.95799999999997</v>
      </c>
    </row>
    <row r="53851" spans="4:5" x14ac:dyDescent="0.25">
      <c r="D53851" s="31">
        <v>-108.536</v>
      </c>
      <c r="E53851" s="28">
        <v>801.91499999999996</v>
      </c>
    </row>
    <row r="53852" spans="4:5" x14ac:dyDescent="0.25">
      <c r="D53852" s="31">
        <v>-108.52</v>
      </c>
      <c r="E53852" s="28">
        <v>801.87199999999996</v>
      </c>
    </row>
    <row r="53853" spans="4:5" x14ac:dyDescent="0.25">
      <c r="D53853" s="31">
        <v>-108.504</v>
      </c>
      <c r="E53853" s="28">
        <v>801.82899999999995</v>
      </c>
    </row>
    <row r="53854" spans="4:5" x14ac:dyDescent="0.25">
      <c r="D53854" s="31">
        <v>-108.488</v>
      </c>
      <c r="E53854" s="28">
        <v>801.78599999999994</v>
      </c>
    </row>
    <row r="53855" spans="4:5" x14ac:dyDescent="0.25">
      <c r="D53855" s="31">
        <v>-108.47199999999999</v>
      </c>
      <c r="E53855" s="28">
        <v>801.74300000000005</v>
      </c>
    </row>
    <row r="53856" spans="4:5" x14ac:dyDescent="0.25">
      <c r="D53856" s="31">
        <v>-108.456</v>
      </c>
      <c r="E53856" s="28">
        <v>801.7</v>
      </c>
    </row>
    <row r="53857" spans="4:5" x14ac:dyDescent="0.25">
      <c r="D53857" s="31">
        <v>-108.44</v>
      </c>
      <c r="E53857" s="28">
        <v>801.65700000000004</v>
      </c>
    </row>
    <row r="53858" spans="4:5" x14ac:dyDescent="0.25">
      <c r="D53858" s="31">
        <v>-108.42400000000001</v>
      </c>
      <c r="E53858" s="28">
        <v>801.61400000000003</v>
      </c>
    </row>
    <row r="53859" spans="4:5" x14ac:dyDescent="0.25">
      <c r="D53859" s="31">
        <v>-108.40900000000001</v>
      </c>
      <c r="E53859" s="28">
        <v>801.57100000000003</v>
      </c>
    </row>
    <row r="53860" spans="4:5" x14ac:dyDescent="0.25">
      <c r="D53860" s="31">
        <v>-108.393</v>
      </c>
      <c r="E53860" s="28">
        <v>801.52800000000002</v>
      </c>
    </row>
    <row r="53861" spans="4:5" x14ac:dyDescent="0.25">
      <c r="D53861" s="31">
        <v>-108.377</v>
      </c>
      <c r="E53861" s="28">
        <v>801.48500000000001</v>
      </c>
    </row>
    <row r="53862" spans="4:5" x14ac:dyDescent="0.25">
      <c r="D53862" s="31">
        <v>-108.361</v>
      </c>
      <c r="E53862" s="28">
        <v>801.44200000000001</v>
      </c>
    </row>
    <row r="53863" spans="4:5" x14ac:dyDescent="0.25">
      <c r="D53863" s="31">
        <v>-108.345</v>
      </c>
      <c r="E53863" s="28">
        <v>801.399</v>
      </c>
    </row>
    <row r="53864" spans="4:5" x14ac:dyDescent="0.25">
      <c r="D53864" s="31">
        <v>-108.32899999999999</v>
      </c>
      <c r="E53864" s="28">
        <v>801.35599999999999</v>
      </c>
    </row>
    <row r="53865" spans="4:5" x14ac:dyDescent="0.25">
      <c r="D53865" s="31">
        <v>-108.313</v>
      </c>
      <c r="E53865" s="28">
        <v>801.31299999999999</v>
      </c>
    </row>
    <row r="53866" spans="4:5" x14ac:dyDescent="0.25">
      <c r="D53866" s="31">
        <v>-108.297</v>
      </c>
      <c r="E53866" s="28">
        <v>801.27</v>
      </c>
    </row>
    <row r="53867" spans="4:5" x14ac:dyDescent="0.25">
      <c r="D53867" s="31">
        <v>-108.28100000000001</v>
      </c>
      <c r="E53867" s="28">
        <v>801.226</v>
      </c>
    </row>
    <row r="53868" spans="4:5" x14ac:dyDescent="0.25">
      <c r="D53868" s="31">
        <v>-108.265</v>
      </c>
      <c r="E53868" s="28">
        <v>801.18299999999999</v>
      </c>
    </row>
    <row r="53869" spans="4:5" x14ac:dyDescent="0.25">
      <c r="D53869" s="31">
        <v>-108.249</v>
      </c>
      <c r="E53869" s="28">
        <v>801.14</v>
      </c>
    </row>
    <row r="53870" spans="4:5" x14ac:dyDescent="0.25">
      <c r="D53870" s="31">
        <v>-108.233</v>
      </c>
      <c r="E53870" s="28">
        <v>801.09699999999998</v>
      </c>
    </row>
    <row r="53871" spans="4:5" x14ac:dyDescent="0.25">
      <c r="D53871" s="31">
        <v>-108.217</v>
      </c>
      <c r="E53871" s="28">
        <v>801.05399999999997</v>
      </c>
    </row>
    <row r="53872" spans="4:5" x14ac:dyDescent="0.25">
      <c r="D53872" s="31">
        <v>-108.20099999999999</v>
      </c>
      <c r="E53872" s="28">
        <v>801.01</v>
      </c>
    </row>
    <row r="53873" spans="4:5" x14ac:dyDescent="0.25">
      <c r="D53873" s="31">
        <v>-108.185</v>
      </c>
      <c r="E53873" s="28">
        <v>800.96699999999998</v>
      </c>
    </row>
    <row r="53874" spans="4:5" x14ac:dyDescent="0.25">
      <c r="D53874" s="31">
        <v>-108.169</v>
      </c>
      <c r="E53874" s="28">
        <v>800.92399999999998</v>
      </c>
    </row>
    <row r="53875" spans="4:5" x14ac:dyDescent="0.25">
      <c r="D53875" s="31">
        <v>-108.15300000000001</v>
      </c>
      <c r="E53875" s="28">
        <v>800.88099999999997</v>
      </c>
    </row>
    <row r="53876" spans="4:5" x14ac:dyDescent="0.25">
      <c r="D53876" s="31">
        <v>-108.137</v>
      </c>
      <c r="E53876" s="28">
        <v>800.83699999999999</v>
      </c>
    </row>
    <row r="53877" spans="4:5" x14ac:dyDescent="0.25">
      <c r="D53877" s="31">
        <v>-108.121</v>
      </c>
      <c r="E53877" s="28">
        <v>800.79399999999998</v>
      </c>
    </row>
    <row r="53878" spans="4:5" x14ac:dyDescent="0.25">
      <c r="D53878" s="31">
        <v>-108.105</v>
      </c>
      <c r="E53878" s="28">
        <v>800.75099999999998</v>
      </c>
    </row>
    <row r="53879" spans="4:5" x14ac:dyDescent="0.25">
      <c r="D53879" s="31">
        <v>-108.089</v>
      </c>
      <c r="E53879" s="28">
        <v>800.70799999999997</v>
      </c>
    </row>
    <row r="53880" spans="4:5" x14ac:dyDescent="0.25">
      <c r="D53880" s="31">
        <v>-108.07299999999999</v>
      </c>
      <c r="E53880" s="28">
        <v>800.66399999999999</v>
      </c>
    </row>
    <row r="53881" spans="4:5" x14ac:dyDescent="0.25">
      <c r="D53881" s="31">
        <v>-108.057</v>
      </c>
      <c r="E53881" s="28">
        <v>800.62099999999998</v>
      </c>
    </row>
    <row r="53882" spans="4:5" x14ac:dyDescent="0.25">
      <c r="D53882" s="31">
        <v>-108.041</v>
      </c>
      <c r="E53882" s="28">
        <v>800.57799999999997</v>
      </c>
    </row>
    <row r="53883" spans="4:5" x14ac:dyDescent="0.25">
      <c r="D53883" s="31">
        <v>-108.02500000000001</v>
      </c>
      <c r="E53883" s="28">
        <v>800.53399999999999</v>
      </c>
    </row>
    <row r="53884" spans="4:5" x14ac:dyDescent="0.25">
      <c r="D53884" s="31">
        <v>-108.009</v>
      </c>
      <c r="E53884" s="28">
        <v>800.49099999999999</v>
      </c>
    </row>
    <row r="53885" spans="4:5" x14ac:dyDescent="0.25">
      <c r="D53885" s="31">
        <v>-107.99299999999999</v>
      </c>
      <c r="E53885" s="28">
        <v>800.447</v>
      </c>
    </row>
    <row r="53886" spans="4:5" x14ac:dyDescent="0.25">
      <c r="D53886" s="31">
        <v>-107.977</v>
      </c>
      <c r="E53886" s="28">
        <v>800.404</v>
      </c>
    </row>
    <row r="53887" spans="4:5" x14ac:dyDescent="0.25">
      <c r="D53887" s="31">
        <v>-107.961</v>
      </c>
      <c r="E53887" s="28">
        <v>800.36</v>
      </c>
    </row>
    <row r="53888" spans="4:5" x14ac:dyDescent="0.25">
      <c r="D53888" s="31">
        <v>-107.94499999999999</v>
      </c>
      <c r="E53888" s="28">
        <v>800.31700000000001</v>
      </c>
    </row>
    <row r="53889" spans="4:5" x14ac:dyDescent="0.25">
      <c r="D53889" s="31">
        <v>-107.929</v>
      </c>
      <c r="E53889" s="28">
        <v>800.274</v>
      </c>
    </row>
    <row r="53890" spans="4:5" x14ac:dyDescent="0.25">
      <c r="D53890" s="31">
        <v>-107.913</v>
      </c>
      <c r="E53890" s="28">
        <v>800.23</v>
      </c>
    </row>
    <row r="53891" spans="4:5" x14ac:dyDescent="0.25">
      <c r="D53891" s="31">
        <v>-107.89700000000001</v>
      </c>
      <c r="E53891" s="28">
        <v>800.18700000000001</v>
      </c>
    </row>
    <row r="53892" spans="4:5" x14ac:dyDescent="0.25">
      <c r="D53892" s="31">
        <v>-107.881</v>
      </c>
      <c r="E53892" s="28">
        <v>800.14300000000003</v>
      </c>
    </row>
    <row r="53893" spans="4:5" x14ac:dyDescent="0.25">
      <c r="D53893" s="31">
        <v>-107.86499999999999</v>
      </c>
      <c r="E53893" s="28">
        <v>800.09900000000005</v>
      </c>
    </row>
    <row r="53894" spans="4:5" x14ac:dyDescent="0.25">
      <c r="D53894" s="31">
        <v>-107.849</v>
      </c>
      <c r="E53894" s="28">
        <v>800.05600000000004</v>
      </c>
    </row>
    <row r="53895" spans="4:5" x14ac:dyDescent="0.25">
      <c r="D53895" s="31">
        <v>-107.833</v>
      </c>
      <c r="E53895" s="28">
        <v>800.01199999999994</v>
      </c>
    </row>
    <row r="53896" spans="4:5" x14ac:dyDescent="0.25">
      <c r="D53896" s="31">
        <v>-107.81699999999999</v>
      </c>
      <c r="E53896" s="28">
        <v>799.96900000000005</v>
      </c>
    </row>
    <row r="53897" spans="4:5" x14ac:dyDescent="0.25">
      <c r="D53897" s="31">
        <v>-107.801</v>
      </c>
      <c r="E53897" s="28">
        <v>799.92499999999995</v>
      </c>
    </row>
    <row r="53898" spans="4:5" x14ac:dyDescent="0.25">
      <c r="D53898" s="31">
        <v>-107.785</v>
      </c>
      <c r="E53898" s="28">
        <v>799.88199999999995</v>
      </c>
    </row>
    <row r="53899" spans="4:5" x14ac:dyDescent="0.25">
      <c r="D53899" s="31">
        <v>-107.76900000000001</v>
      </c>
      <c r="E53899" s="28">
        <v>799.83799999999997</v>
      </c>
    </row>
    <row r="53900" spans="4:5" x14ac:dyDescent="0.25">
      <c r="D53900" s="31">
        <v>-107.753</v>
      </c>
      <c r="E53900" s="28">
        <v>799.79399999999998</v>
      </c>
    </row>
    <row r="53901" spans="4:5" x14ac:dyDescent="0.25">
      <c r="D53901" s="31">
        <v>-107.73699999999999</v>
      </c>
      <c r="E53901" s="28">
        <v>799.75099999999998</v>
      </c>
    </row>
    <row r="53902" spans="4:5" x14ac:dyDescent="0.25">
      <c r="D53902" s="31">
        <v>-107.721</v>
      </c>
      <c r="E53902" s="28">
        <v>799.70699999999999</v>
      </c>
    </row>
    <row r="53903" spans="4:5" x14ac:dyDescent="0.25">
      <c r="D53903" s="31">
        <v>-107.705</v>
      </c>
      <c r="E53903" s="28">
        <v>799.66300000000001</v>
      </c>
    </row>
    <row r="53904" spans="4:5" x14ac:dyDescent="0.25">
      <c r="D53904" s="31">
        <v>-107.68899999999999</v>
      </c>
      <c r="E53904" s="28">
        <v>799.62</v>
      </c>
    </row>
    <row r="53905" spans="4:5" x14ac:dyDescent="0.25">
      <c r="D53905" s="31">
        <v>-107.673</v>
      </c>
      <c r="E53905" s="28">
        <v>799.57600000000002</v>
      </c>
    </row>
    <row r="53906" spans="4:5" x14ac:dyDescent="0.25">
      <c r="D53906" s="31">
        <v>-107.657</v>
      </c>
      <c r="E53906" s="28">
        <v>799.53200000000004</v>
      </c>
    </row>
    <row r="53907" spans="4:5" x14ac:dyDescent="0.25">
      <c r="D53907" s="31">
        <v>-107.64100000000001</v>
      </c>
      <c r="E53907" s="28">
        <v>799.48900000000003</v>
      </c>
    </row>
    <row r="53908" spans="4:5" x14ac:dyDescent="0.25">
      <c r="D53908" s="31">
        <v>-107.625</v>
      </c>
      <c r="E53908" s="28">
        <v>799.44500000000005</v>
      </c>
    </row>
    <row r="53909" spans="4:5" x14ac:dyDescent="0.25">
      <c r="D53909" s="31">
        <v>-107.60899999999999</v>
      </c>
      <c r="E53909" s="28">
        <v>799.40099999999995</v>
      </c>
    </row>
    <row r="53910" spans="4:5" x14ac:dyDescent="0.25">
      <c r="D53910" s="31">
        <v>-107.593</v>
      </c>
      <c r="E53910" s="28">
        <v>799.35699999999997</v>
      </c>
    </row>
    <row r="53911" spans="4:5" x14ac:dyDescent="0.25">
      <c r="D53911" s="31">
        <v>-107.577</v>
      </c>
      <c r="E53911" s="28">
        <v>799.31399999999996</v>
      </c>
    </row>
    <row r="53912" spans="4:5" x14ac:dyDescent="0.25">
      <c r="D53912" s="31">
        <v>-107.56100000000001</v>
      </c>
      <c r="E53912" s="28">
        <v>799.27</v>
      </c>
    </row>
    <row r="53913" spans="4:5" x14ac:dyDescent="0.25">
      <c r="D53913" s="31">
        <v>-107.545</v>
      </c>
      <c r="E53913" s="28">
        <v>799.226</v>
      </c>
    </row>
    <row r="53914" spans="4:5" x14ac:dyDescent="0.25">
      <c r="D53914" s="31">
        <v>-107.529</v>
      </c>
      <c r="E53914" s="28">
        <v>799.18200000000002</v>
      </c>
    </row>
    <row r="53915" spans="4:5" x14ac:dyDescent="0.25">
      <c r="D53915" s="31">
        <v>-107.51300000000001</v>
      </c>
      <c r="E53915" s="28">
        <v>799.13800000000003</v>
      </c>
    </row>
    <row r="53916" spans="4:5" x14ac:dyDescent="0.25">
      <c r="D53916" s="31">
        <v>-107.497</v>
      </c>
      <c r="E53916" s="28">
        <v>799.09400000000005</v>
      </c>
    </row>
    <row r="53917" spans="4:5" x14ac:dyDescent="0.25">
      <c r="D53917" s="31">
        <v>-107.48099999999999</v>
      </c>
      <c r="E53917" s="28">
        <v>799.05</v>
      </c>
    </row>
    <row r="53918" spans="4:5" x14ac:dyDescent="0.25">
      <c r="D53918" s="31">
        <v>-107.465</v>
      </c>
      <c r="E53918" s="28">
        <v>799.00699999999995</v>
      </c>
    </row>
    <row r="53919" spans="4:5" x14ac:dyDescent="0.25">
      <c r="D53919" s="31">
        <v>-107.449</v>
      </c>
      <c r="E53919" s="28">
        <v>798.96299999999997</v>
      </c>
    </row>
    <row r="53920" spans="4:5" x14ac:dyDescent="0.25">
      <c r="D53920" s="31">
        <v>-107.43300000000001</v>
      </c>
      <c r="E53920" s="28">
        <v>798.91899999999998</v>
      </c>
    </row>
    <row r="53921" spans="4:5" x14ac:dyDescent="0.25">
      <c r="D53921" s="31">
        <v>-107.417</v>
      </c>
      <c r="E53921" s="28">
        <v>798.875</v>
      </c>
    </row>
    <row r="53922" spans="4:5" x14ac:dyDescent="0.25">
      <c r="D53922" s="31">
        <v>-107.401</v>
      </c>
      <c r="E53922" s="28">
        <v>798.83100000000002</v>
      </c>
    </row>
    <row r="53923" spans="4:5" x14ac:dyDescent="0.25">
      <c r="D53923" s="31">
        <v>-107.38500000000001</v>
      </c>
      <c r="E53923" s="28">
        <v>798.78700000000003</v>
      </c>
    </row>
    <row r="53924" spans="4:5" x14ac:dyDescent="0.25">
      <c r="D53924" s="31">
        <v>-107.369</v>
      </c>
      <c r="E53924" s="28">
        <v>798.74300000000005</v>
      </c>
    </row>
    <row r="53925" spans="4:5" x14ac:dyDescent="0.25">
      <c r="D53925" s="31">
        <v>-107.35299999999999</v>
      </c>
      <c r="E53925" s="28">
        <v>798.69899999999996</v>
      </c>
    </row>
    <row r="53926" spans="4:5" x14ac:dyDescent="0.25">
      <c r="D53926" s="31">
        <v>-107.337</v>
      </c>
      <c r="E53926" s="28">
        <v>798.65499999999997</v>
      </c>
    </row>
    <row r="53927" spans="4:5" x14ac:dyDescent="0.25">
      <c r="D53927" s="31">
        <v>-107.321</v>
      </c>
      <c r="E53927" s="28">
        <v>798.61099999999999</v>
      </c>
    </row>
    <row r="53928" spans="4:5" x14ac:dyDescent="0.25">
      <c r="D53928" s="31">
        <v>-107.30500000000001</v>
      </c>
      <c r="E53928" s="28">
        <v>798.56700000000001</v>
      </c>
    </row>
    <row r="53929" spans="4:5" x14ac:dyDescent="0.25">
      <c r="D53929" s="31">
        <v>-107.289</v>
      </c>
      <c r="E53929" s="28">
        <v>798.52300000000002</v>
      </c>
    </row>
    <row r="53930" spans="4:5" x14ac:dyDescent="0.25">
      <c r="D53930" s="31">
        <v>-107.273</v>
      </c>
      <c r="E53930" s="28">
        <v>798.47900000000004</v>
      </c>
    </row>
    <row r="53931" spans="4:5" x14ac:dyDescent="0.25">
      <c r="D53931" s="31">
        <v>-107.25700000000001</v>
      </c>
      <c r="E53931" s="28">
        <v>798.43499999999995</v>
      </c>
    </row>
    <row r="53932" spans="4:5" x14ac:dyDescent="0.25">
      <c r="D53932" s="31">
        <v>-107.241</v>
      </c>
      <c r="E53932" s="28">
        <v>798.39099999999996</v>
      </c>
    </row>
    <row r="53933" spans="4:5" x14ac:dyDescent="0.25">
      <c r="D53933" s="31">
        <v>-107.22499999999999</v>
      </c>
      <c r="E53933" s="28">
        <v>798.346</v>
      </c>
    </row>
    <row r="53934" spans="4:5" x14ac:dyDescent="0.25">
      <c r="D53934" s="31">
        <v>-107.209</v>
      </c>
      <c r="E53934" s="28">
        <v>798.30200000000002</v>
      </c>
    </row>
    <row r="53935" spans="4:5" x14ac:dyDescent="0.25">
      <c r="D53935" s="31">
        <v>-107.193</v>
      </c>
      <c r="E53935" s="28">
        <v>798.25800000000004</v>
      </c>
    </row>
    <row r="53936" spans="4:5" x14ac:dyDescent="0.25">
      <c r="D53936" s="31">
        <v>-107.17700000000001</v>
      </c>
      <c r="E53936" s="28">
        <v>798.21400000000006</v>
      </c>
    </row>
    <row r="53937" spans="4:5" x14ac:dyDescent="0.25">
      <c r="D53937" s="31">
        <v>-107.161</v>
      </c>
      <c r="E53937" s="28">
        <v>798.17</v>
      </c>
    </row>
    <row r="53938" spans="4:5" x14ac:dyDescent="0.25">
      <c r="D53938" s="31">
        <v>-107.145</v>
      </c>
      <c r="E53938" s="28">
        <v>798.12599999999998</v>
      </c>
    </row>
    <row r="53939" spans="4:5" x14ac:dyDescent="0.25">
      <c r="D53939" s="31">
        <v>-107.129</v>
      </c>
      <c r="E53939" s="28">
        <v>798.08100000000002</v>
      </c>
    </row>
    <row r="53940" spans="4:5" x14ac:dyDescent="0.25">
      <c r="D53940" s="31">
        <v>-107.113</v>
      </c>
      <c r="E53940" s="28">
        <v>798.03700000000003</v>
      </c>
    </row>
    <row r="53941" spans="4:5" x14ac:dyDescent="0.25">
      <c r="D53941" s="31">
        <v>-107.09699999999999</v>
      </c>
      <c r="E53941" s="28">
        <v>797.99300000000005</v>
      </c>
    </row>
    <row r="53942" spans="4:5" x14ac:dyDescent="0.25">
      <c r="D53942" s="31">
        <v>-107.081</v>
      </c>
      <c r="E53942" s="28">
        <v>797.94899999999996</v>
      </c>
    </row>
    <row r="53943" spans="4:5" x14ac:dyDescent="0.25">
      <c r="D53943" s="31">
        <v>-107.065</v>
      </c>
      <c r="E53943" s="28">
        <v>797.90499999999997</v>
      </c>
    </row>
    <row r="53944" spans="4:5" x14ac:dyDescent="0.25">
      <c r="D53944" s="31">
        <v>-107.04900000000001</v>
      </c>
      <c r="E53944" s="28">
        <v>797.86</v>
      </c>
    </row>
    <row r="53945" spans="4:5" x14ac:dyDescent="0.25">
      <c r="D53945" s="31">
        <v>-107.033</v>
      </c>
      <c r="E53945" s="28">
        <v>797.81600000000003</v>
      </c>
    </row>
    <row r="53946" spans="4:5" x14ac:dyDescent="0.25">
      <c r="D53946" s="31">
        <v>-107.017</v>
      </c>
      <c r="E53946" s="28">
        <v>797.77200000000005</v>
      </c>
    </row>
    <row r="53947" spans="4:5" x14ac:dyDescent="0.25">
      <c r="D53947" s="31">
        <v>-107.001</v>
      </c>
      <c r="E53947" s="28">
        <v>797.72699999999998</v>
      </c>
    </row>
    <row r="53948" spans="4:5" x14ac:dyDescent="0.25">
      <c r="D53948" s="31">
        <v>-106.985</v>
      </c>
      <c r="E53948" s="28">
        <v>797.68299999999999</v>
      </c>
    </row>
    <row r="53949" spans="4:5" x14ac:dyDescent="0.25">
      <c r="D53949" s="31">
        <v>-106.96899999999999</v>
      </c>
      <c r="E53949" s="28">
        <v>797.63900000000001</v>
      </c>
    </row>
    <row r="53950" spans="4:5" x14ac:dyDescent="0.25">
      <c r="D53950" s="31">
        <v>-106.953</v>
      </c>
      <c r="E53950" s="28">
        <v>797.59400000000005</v>
      </c>
    </row>
    <row r="53951" spans="4:5" x14ac:dyDescent="0.25">
      <c r="D53951" s="31">
        <v>-106.937</v>
      </c>
      <c r="E53951" s="28">
        <v>797.55</v>
      </c>
    </row>
    <row r="53952" spans="4:5" x14ac:dyDescent="0.25">
      <c r="D53952" s="31">
        <v>-106.92100000000001</v>
      </c>
      <c r="E53952" s="28">
        <v>797.50599999999997</v>
      </c>
    </row>
    <row r="53953" spans="4:5" x14ac:dyDescent="0.25">
      <c r="D53953" s="31">
        <v>-106.905</v>
      </c>
      <c r="E53953" s="28">
        <v>797.46100000000001</v>
      </c>
    </row>
    <row r="53954" spans="4:5" x14ac:dyDescent="0.25">
      <c r="D53954" s="31">
        <v>-106.889</v>
      </c>
      <c r="E53954" s="28">
        <v>797.41700000000003</v>
      </c>
    </row>
    <row r="53955" spans="4:5" x14ac:dyDescent="0.25">
      <c r="D53955" s="31">
        <v>-106.873</v>
      </c>
      <c r="E53955" s="28">
        <v>797.37199999999996</v>
      </c>
    </row>
    <row r="53956" spans="4:5" x14ac:dyDescent="0.25">
      <c r="D53956" s="31">
        <v>-106.857</v>
      </c>
      <c r="E53956" s="28">
        <v>797.32799999999997</v>
      </c>
    </row>
    <row r="53957" spans="4:5" x14ac:dyDescent="0.25">
      <c r="D53957" s="31">
        <v>-106.84099999999999</v>
      </c>
      <c r="E53957" s="28">
        <v>797.28300000000002</v>
      </c>
    </row>
    <row r="53958" spans="4:5" x14ac:dyDescent="0.25">
      <c r="D53958" s="31">
        <v>-106.825</v>
      </c>
      <c r="E53958" s="28">
        <v>797.23900000000003</v>
      </c>
    </row>
    <row r="53959" spans="4:5" x14ac:dyDescent="0.25">
      <c r="D53959" s="31">
        <v>-106.809</v>
      </c>
      <c r="E53959" s="28">
        <v>797.19399999999996</v>
      </c>
    </row>
    <row r="53960" spans="4:5" x14ac:dyDescent="0.25">
      <c r="D53960" s="31">
        <v>-106.79300000000001</v>
      </c>
      <c r="E53960" s="28">
        <v>797.15</v>
      </c>
    </row>
    <row r="53961" spans="4:5" x14ac:dyDescent="0.25">
      <c r="D53961" s="31">
        <v>-106.777</v>
      </c>
      <c r="E53961" s="28">
        <v>797.10500000000002</v>
      </c>
    </row>
    <row r="53962" spans="4:5" x14ac:dyDescent="0.25">
      <c r="D53962" s="31">
        <v>-106.761</v>
      </c>
      <c r="E53962" s="28">
        <v>797.06100000000004</v>
      </c>
    </row>
    <row r="53963" spans="4:5" x14ac:dyDescent="0.25">
      <c r="D53963" s="31">
        <v>-106.745</v>
      </c>
      <c r="E53963" s="28">
        <v>797.01599999999996</v>
      </c>
    </row>
    <row r="53964" spans="4:5" x14ac:dyDescent="0.25">
      <c r="D53964" s="31">
        <v>-106.729</v>
      </c>
      <c r="E53964" s="28">
        <v>796.97199999999998</v>
      </c>
    </row>
    <row r="53965" spans="4:5" x14ac:dyDescent="0.25">
      <c r="D53965" s="31">
        <v>-106.71299999999999</v>
      </c>
      <c r="E53965" s="28">
        <v>796.92700000000002</v>
      </c>
    </row>
    <row r="53966" spans="4:5" x14ac:dyDescent="0.25">
      <c r="D53966" s="31">
        <v>-106.697</v>
      </c>
      <c r="E53966" s="28">
        <v>796.88300000000004</v>
      </c>
    </row>
    <row r="53967" spans="4:5" x14ac:dyDescent="0.25">
      <c r="D53967" s="31">
        <v>-106.681</v>
      </c>
      <c r="E53967" s="28">
        <v>796.83799999999997</v>
      </c>
    </row>
    <row r="53968" spans="4:5" x14ac:dyDescent="0.25">
      <c r="D53968" s="31">
        <v>-106.66500000000001</v>
      </c>
      <c r="E53968" s="28">
        <v>796.79300000000001</v>
      </c>
    </row>
    <row r="53969" spans="4:5" x14ac:dyDescent="0.25">
      <c r="D53969" s="31">
        <v>-106.649</v>
      </c>
      <c r="E53969" s="28">
        <v>796.74900000000002</v>
      </c>
    </row>
    <row r="53970" spans="4:5" x14ac:dyDescent="0.25">
      <c r="D53970" s="31">
        <v>-106.633</v>
      </c>
      <c r="E53970" s="28">
        <v>796.70399999999995</v>
      </c>
    </row>
    <row r="53971" spans="4:5" x14ac:dyDescent="0.25">
      <c r="D53971" s="31">
        <v>-106.617</v>
      </c>
      <c r="E53971" s="28">
        <v>796.65899999999999</v>
      </c>
    </row>
    <row r="53972" spans="4:5" x14ac:dyDescent="0.25">
      <c r="D53972" s="31">
        <v>-106.601</v>
      </c>
      <c r="E53972" s="28">
        <v>796.61500000000001</v>
      </c>
    </row>
    <row r="53973" spans="4:5" x14ac:dyDescent="0.25">
      <c r="D53973" s="31">
        <v>-106.58499999999999</v>
      </c>
      <c r="E53973" s="28">
        <v>796.57</v>
      </c>
    </row>
    <row r="53974" spans="4:5" x14ac:dyDescent="0.25">
      <c r="D53974" s="31">
        <v>-106.569</v>
      </c>
      <c r="E53974" s="28">
        <v>796.52499999999998</v>
      </c>
    </row>
    <row r="53975" spans="4:5" x14ac:dyDescent="0.25">
      <c r="D53975" s="31">
        <v>-106.553</v>
      </c>
      <c r="E53975" s="28">
        <v>796.48099999999999</v>
      </c>
    </row>
    <row r="53976" spans="4:5" x14ac:dyDescent="0.25">
      <c r="D53976" s="31">
        <v>-106.53700000000001</v>
      </c>
      <c r="E53976" s="28">
        <v>796.43600000000004</v>
      </c>
    </row>
    <row r="53977" spans="4:5" x14ac:dyDescent="0.25">
      <c r="D53977" s="31">
        <v>-106.521</v>
      </c>
      <c r="E53977" s="28">
        <v>796.39099999999996</v>
      </c>
    </row>
    <row r="53978" spans="4:5" x14ac:dyDescent="0.25">
      <c r="D53978" s="31">
        <v>-106.505</v>
      </c>
      <c r="E53978" s="28">
        <v>796.346</v>
      </c>
    </row>
    <row r="53979" spans="4:5" x14ac:dyDescent="0.25">
      <c r="D53979" s="31">
        <v>-106.489</v>
      </c>
      <c r="E53979" s="28">
        <v>796.30100000000004</v>
      </c>
    </row>
    <row r="53980" spans="4:5" x14ac:dyDescent="0.25">
      <c r="D53980" s="31">
        <v>-106.473</v>
      </c>
      <c r="E53980" s="28">
        <v>796.25699999999995</v>
      </c>
    </row>
    <row r="53981" spans="4:5" x14ac:dyDescent="0.25">
      <c r="D53981" s="31">
        <v>-106.45699999999999</v>
      </c>
      <c r="E53981" s="28">
        <v>796.21199999999999</v>
      </c>
    </row>
    <row r="53982" spans="4:5" x14ac:dyDescent="0.25">
      <c r="D53982" s="31">
        <v>-106.441</v>
      </c>
      <c r="E53982" s="28">
        <v>796.16700000000003</v>
      </c>
    </row>
    <row r="53983" spans="4:5" x14ac:dyDescent="0.25">
      <c r="D53983" s="31">
        <v>-106.425</v>
      </c>
      <c r="E53983" s="28">
        <v>796.12199999999996</v>
      </c>
    </row>
    <row r="53984" spans="4:5" x14ac:dyDescent="0.25">
      <c r="D53984" s="31">
        <v>-106.40900000000001</v>
      </c>
      <c r="E53984" s="28">
        <v>796.077</v>
      </c>
    </row>
    <row r="53985" spans="4:5" x14ac:dyDescent="0.25">
      <c r="D53985" s="31">
        <v>-106.393</v>
      </c>
      <c r="E53985" s="28">
        <v>796.03200000000004</v>
      </c>
    </row>
    <row r="53986" spans="4:5" x14ac:dyDescent="0.25">
      <c r="D53986" s="31">
        <v>-106.377</v>
      </c>
      <c r="E53986" s="28">
        <v>795.98800000000006</v>
      </c>
    </row>
    <row r="53987" spans="4:5" x14ac:dyDescent="0.25">
      <c r="D53987" s="31">
        <v>-106.361</v>
      </c>
      <c r="E53987" s="28">
        <v>795.94299999999998</v>
      </c>
    </row>
    <row r="53988" spans="4:5" x14ac:dyDescent="0.25">
      <c r="D53988" s="31">
        <v>-106.345</v>
      </c>
      <c r="E53988" s="28">
        <v>795.89800000000002</v>
      </c>
    </row>
    <row r="53989" spans="4:5" x14ac:dyDescent="0.25">
      <c r="D53989" s="31">
        <v>-106.32899999999999</v>
      </c>
      <c r="E53989" s="28">
        <v>795.85299999999995</v>
      </c>
    </row>
    <row r="53990" spans="4:5" x14ac:dyDescent="0.25">
      <c r="D53990" s="31">
        <v>-106.313</v>
      </c>
      <c r="E53990" s="28">
        <v>795.80799999999999</v>
      </c>
    </row>
    <row r="53991" spans="4:5" x14ac:dyDescent="0.25">
      <c r="D53991" s="31">
        <v>-106.297</v>
      </c>
      <c r="E53991" s="28">
        <v>795.76300000000003</v>
      </c>
    </row>
    <row r="53992" spans="4:5" x14ac:dyDescent="0.25">
      <c r="D53992" s="31">
        <v>-106.28100000000001</v>
      </c>
      <c r="E53992" s="28">
        <v>795.71799999999996</v>
      </c>
    </row>
    <row r="53993" spans="4:5" x14ac:dyDescent="0.25">
      <c r="D53993" s="31">
        <v>-106.265</v>
      </c>
      <c r="E53993" s="28">
        <v>795.673</v>
      </c>
    </row>
    <row r="53994" spans="4:5" x14ac:dyDescent="0.25">
      <c r="D53994" s="31">
        <v>-106.249</v>
      </c>
      <c r="E53994" s="28">
        <v>795.62800000000004</v>
      </c>
    </row>
    <row r="53995" spans="4:5" x14ac:dyDescent="0.25">
      <c r="D53995" s="31">
        <v>-106.233</v>
      </c>
      <c r="E53995" s="28">
        <v>795.58299999999997</v>
      </c>
    </row>
    <row r="53996" spans="4:5" x14ac:dyDescent="0.25">
      <c r="D53996" s="31">
        <v>-106.217</v>
      </c>
      <c r="E53996" s="28">
        <v>795.53800000000001</v>
      </c>
    </row>
    <row r="53997" spans="4:5" x14ac:dyDescent="0.25">
      <c r="D53997" s="31">
        <v>-106.20099999999999</v>
      </c>
      <c r="E53997" s="28">
        <v>795.49300000000005</v>
      </c>
    </row>
    <row r="53998" spans="4:5" x14ac:dyDescent="0.25">
      <c r="D53998" s="31">
        <v>-106.185</v>
      </c>
      <c r="E53998" s="28">
        <v>795.44799999999998</v>
      </c>
    </row>
    <row r="53999" spans="4:5" x14ac:dyDescent="0.25">
      <c r="D53999" s="31">
        <v>-106.169</v>
      </c>
      <c r="E53999" s="28">
        <v>795.40300000000002</v>
      </c>
    </row>
    <row r="54000" spans="4:5" x14ac:dyDescent="0.25">
      <c r="D54000" s="31">
        <v>-106.15300000000001</v>
      </c>
      <c r="E54000" s="28">
        <v>795.35799999999995</v>
      </c>
    </row>
    <row r="54001" spans="4:5" x14ac:dyDescent="0.25">
      <c r="D54001" s="31">
        <v>-106.137</v>
      </c>
      <c r="E54001" s="28">
        <v>795.31299999999999</v>
      </c>
    </row>
    <row r="54002" spans="4:5" x14ac:dyDescent="0.25">
      <c r="D54002" s="31">
        <v>-106.121</v>
      </c>
      <c r="E54002" s="28">
        <v>795.26700000000005</v>
      </c>
    </row>
    <row r="54003" spans="4:5" x14ac:dyDescent="0.25">
      <c r="D54003" s="31">
        <v>-106.105</v>
      </c>
      <c r="E54003" s="28">
        <v>795.22199999999998</v>
      </c>
    </row>
    <row r="54004" spans="4:5" x14ac:dyDescent="0.25">
      <c r="D54004" s="31">
        <v>-106.089</v>
      </c>
      <c r="E54004" s="28">
        <v>795.17700000000002</v>
      </c>
    </row>
    <row r="54005" spans="4:5" x14ac:dyDescent="0.25">
      <c r="D54005" s="31">
        <v>-106.07299999999999</v>
      </c>
      <c r="E54005" s="28">
        <v>795.13199999999995</v>
      </c>
    </row>
    <row r="54006" spans="4:5" x14ac:dyDescent="0.25">
      <c r="D54006" s="31">
        <v>-106.057</v>
      </c>
      <c r="E54006" s="28">
        <v>795.08699999999999</v>
      </c>
    </row>
    <row r="54007" spans="4:5" x14ac:dyDescent="0.25">
      <c r="D54007" s="31">
        <v>-106.041</v>
      </c>
      <c r="E54007" s="28">
        <v>795.04200000000003</v>
      </c>
    </row>
    <row r="54008" spans="4:5" x14ac:dyDescent="0.25">
      <c r="D54008" s="31">
        <v>-106.02500000000001</v>
      </c>
      <c r="E54008" s="28">
        <v>794.99599999999998</v>
      </c>
    </row>
    <row r="54009" spans="4:5" x14ac:dyDescent="0.25">
      <c r="D54009" s="31">
        <v>-106.009</v>
      </c>
      <c r="E54009" s="28">
        <v>794.95100000000002</v>
      </c>
    </row>
    <row r="54010" spans="4:5" x14ac:dyDescent="0.25">
      <c r="D54010" s="31">
        <v>-105.99299999999999</v>
      </c>
      <c r="E54010" s="28">
        <v>794.90599999999995</v>
      </c>
    </row>
    <row r="54011" spans="4:5" x14ac:dyDescent="0.25">
      <c r="D54011" s="31">
        <v>-105.977</v>
      </c>
      <c r="E54011" s="28">
        <v>794.86099999999999</v>
      </c>
    </row>
    <row r="54012" spans="4:5" x14ac:dyDescent="0.25">
      <c r="D54012" s="31">
        <v>-105.961</v>
      </c>
      <c r="E54012" s="28">
        <v>794.81500000000005</v>
      </c>
    </row>
    <row r="54013" spans="4:5" x14ac:dyDescent="0.25">
      <c r="D54013" s="31">
        <v>-105.94499999999999</v>
      </c>
      <c r="E54013" s="28">
        <v>794.77</v>
      </c>
    </row>
    <row r="54014" spans="4:5" x14ac:dyDescent="0.25">
      <c r="D54014" s="31">
        <v>-105.929</v>
      </c>
      <c r="E54014" s="28">
        <v>794.72500000000002</v>
      </c>
    </row>
    <row r="54015" spans="4:5" x14ac:dyDescent="0.25">
      <c r="D54015" s="31">
        <v>-105.913</v>
      </c>
      <c r="E54015" s="28">
        <v>794.68</v>
      </c>
    </row>
    <row r="54016" spans="4:5" x14ac:dyDescent="0.25">
      <c r="D54016" s="31">
        <v>-105.89700000000001</v>
      </c>
      <c r="E54016" s="28">
        <v>794.63400000000001</v>
      </c>
    </row>
    <row r="54017" spans="4:5" x14ac:dyDescent="0.25">
      <c r="D54017" s="31">
        <v>-105.881</v>
      </c>
      <c r="E54017" s="28">
        <v>794.58900000000006</v>
      </c>
    </row>
    <row r="54018" spans="4:5" x14ac:dyDescent="0.25">
      <c r="D54018" s="31">
        <v>-105.86499999999999</v>
      </c>
      <c r="E54018" s="28">
        <v>794.54399999999998</v>
      </c>
    </row>
    <row r="54019" spans="4:5" x14ac:dyDescent="0.25">
      <c r="D54019" s="31">
        <v>-105.849</v>
      </c>
      <c r="E54019" s="28">
        <v>794.49800000000005</v>
      </c>
    </row>
    <row r="54020" spans="4:5" x14ac:dyDescent="0.25">
      <c r="D54020" s="31">
        <v>-105.833</v>
      </c>
      <c r="E54020" s="28">
        <v>794.45299999999997</v>
      </c>
    </row>
    <row r="54021" spans="4:5" x14ac:dyDescent="0.25">
      <c r="D54021" s="31">
        <v>-105.81699999999999</v>
      </c>
      <c r="E54021" s="28">
        <v>794.40700000000004</v>
      </c>
    </row>
    <row r="54022" spans="4:5" x14ac:dyDescent="0.25">
      <c r="D54022" s="31">
        <v>-105.801</v>
      </c>
      <c r="E54022" s="28">
        <v>794.36199999999997</v>
      </c>
    </row>
    <row r="54023" spans="4:5" x14ac:dyDescent="0.25">
      <c r="D54023" s="31">
        <v>-105.785</v>
      </c>
      <c r="E54023" s="28">
        <v>794.31700000000001</v>
      </c>
    </row>
    <row r="54024" spans="4:5" x14ac:dyDescent="0.25">
      <c r="D54024" s="31">
        <v>-105.76900000000001</v>
      </c>
      <c r="E54024" s="28">
        <v>794.27099999999996</v>
      </c>
    </row>
    <row r="54025" spans="4:5" x14ac:dyDescent="0.25">
      <c r="D54025" s="31">
        <v>-105.753</v>
      </c>
      <c r="E54025" s="28">
        <v>794.226</v>
      </c>
    </row>
    <row r="54026" spans="4:5" x14ac:dyDescent="0.25">
      <c r="D54026" s="31">
        <v>-105.73699999999999</v>
      </c>
      <c r="E54026" s="28">
        <v>794.18</v>
      </c>
    </row>
    <row r="54027" spans="4:5" x14ac:dyDescent="0.25">
      <c r="D54027" s="31">
        <v>-105.721</v>
      </c>
      <c r="E54027" s="28">
        <v>794.13499999999999</v>
      </c>
    </row>
    <row r="54028" spans="4:5" x14ac:dyDescent="0.25">
      <c r="D54028" s="31">
        <v>-105.705</v>
      </c>
      <c r="E54028" s="28">
        <v>794.08900000000006</v>
      </c>
    </row>
    <row r="54029" spans="4:5" x14ac:dyDescent="0.25">
      <c r="D54029" s="31">
        <v>-105.68899999999999</v>
      </c>
      <c r="E54029" s="28">
        <v>794.04399999999998</v>
      </c>
    </row>
    <row r="54030" spans="4:5" x14ac:dyDescent="0.25">
      <c r="D54030" s="31">
        <v>-105.673</v>
      </c>
      <c r="E54030" s="28">
        <v>793.99800000000005</v>
      </c>
    </row>
    <row r="54031" spans="4:5" x14ac:dyDescent="0.25">
      <c r="D54031" s="31">
        <v>-105.657</v>
      </c>
      <c r="E54031" s="28">
        <v>793.95299999999997</v>
      </c>
    </row>
    <row r="54032" spans="4:5" x14ac:dyDescent="0.25">
      <c r="D54032" s="31">
        <v>-105.64100000000001</v>
      </c>
      <c r="E54032" s="28">
        <v>793.90700000000004</v>
      </c>
    </row>
    <row r="54033" spans="4:5" x14ac:dyDescent="0.25">
      <c r="D54033" s="31">
        <v>-105.625</v>
      </c>
      <c r="E54033" s="28">
        <v>793.86199999999997</v>
      </c>
    </row>
    <row r="54034" spans="4:5" x14ac:dyDescent="0.25">
      <c r="D54034" s="31">
        <v>-105.60899999999999</v>
      </c>
      <c r="E54034" s="28">
        <v>793.81600000000003</v>
      </c>
    </row>
    <row r="54035" spans="4:5" x14ac:dyDescent="0.25">
      <c r="D54035" s="31">
        <v>-105.593</v>
      </c>
      <c r="E54035" s="28">
        <v>793.77099999999996</v>
      </c>
    </row>
    <row r="54036" spans="4:5" x14ac:dyDescent="0.25">
      <c r="D54036" s="31">
        <v>-105.577</v>
      </c>
      <c r="E54036" s="28">
        <v>793.72500000000002</v>
      </c>
    </row>
    <row r="54037" spans="4:5" x14ac:dyDescent="0.25">
      <c r="D54037" s="31">
        <v>-105.56100000000001</v>
      </c>
      <c r="E54037" s="28">
        <v>793.67899999999997</v>
      </c>
    </row>
    <row r="54038" spans="4:5" x14ac:dyDescent="0.25">
      <c r="D54038" s="31">
        <v>-105.545</v>
      </c>
      <c r="E54038" s="28">
        <v>793.63400000000001</v>
      </c>
    </row>
    <row r="54039" spans="4:5" x14ac:dyDescent="0.25">
      <c r="D54039" s="31">
        <v>-105.529</v>
      </c>
      <c r="E54039" s="28">
        <v>793.58799999999997</v>
      </c>
    </row>
    <row r="54040" spans="4:5" x14ac:dyDescent="0.25">
      <c r="D54040" s="31">
        <v>-105.51300000000001</v>
      </c>
      <c r="E54040" s="28">
        <v>793.54200000000003</v>
      </c>
    </row>
    <row r="54041" spans="4:5" x14ac:dyDescent="0.25">
      <c r="D54041" s="31">
        <v>-105.497</v>
      </c>
      <c r="E54041" s="28">
        <v>793.49699999999996</v>
      </c>
    </row>
    <row r="54042" spans="4:5" x14ac:dyDescent="0.25">
      <c r="D54042" s="31">
        <v>-105.48099999999999</v>
      </c>
      <c r="E54042" s="28">
        <v>793.45100000000002</v>
      </c>
    </row>
    <row r="54043" spans="4:5" x14ac:dyDescent="0.25">
      <c r="D54043" s="31">
        <v>-105.465</v>
      </c>
      <c r="E54043" s="28">
        <v>793.40499999999997</v>
      </c>
    </row>
    <row r="54044" spans="4:5" x14ac:dyDescent="0.25">
      <c r="D54044" s="31">
        <v>-105.449</v>
      </c>
      <c r="E54044" s="28">
        <v>793.35900000000004</v>
      </c>
    </row>
    <row r="54045" spans="4:5" x14ac:dyDescent="0.25">
      <c r="D54045" s="31">
        <v>-105.43300000000001</v>
      </c>
      <c r="E54045" s="28">
        <v>793.31399999999996</v>
      </c>
    </row>
    <row r="54046" spans="4:5" x14ac:dyDescent="0.25">
      <c r="D54046" s="31">
        <v>-105.417</v>
      </c>
      <c r="E54046" s="28">
        <v>793.26800000000003</v>
      </c>
    </row>
    <row r="54047" spans="4:5" x14ac:dyDescent="0.25">
      <c r="D54047" s="31">
        <v>-105.401</v>
      </c>
      <c r="E54047" s="28">
        <v>793.22199999999998</v>
      </c>
    </row>
    <row r="54048" spans="4:5" x14ac:dyDescent="0.25">
      <c r="D54048" s="31">
        <v>-105.38500000000001</v>
      </c>
      <c r="E54048" s="28">
        <v>793.17600000000004</v>
      </c>
    </row>
    <row r="54049" spans="4:5" x14ac:dyDescent="0.25">
      <c r="D54049" s="31">
        <v>-105.369</v>
      </c>
      <c r="E54049" s="28">
        <v>793.13099999999997</v>
      </c>
    </row>
    <row r="54050" spans="4:5" x14ac:dyDescent="0.25">
      <c r="D54050" s="31">
        <v>-105.35299999999999</v>
      </c>
      <c r="E54050" s="28">
        <v>793.08500000000004</v>
      </c>
    </row>
    <row r="54051" spans="4:5" x14ac:dyDescent="0.25">
      <c r="D54051" s="31">
        <v>-105.337</v>
      </c>
      <c r="E54051" s="28">
        <v>793.03899999999999</v>
      </c>
    </row>
    <row r="54052" spans="4:5" x14ac:dyDescent="0.25">
      <c r="D54052" s="31">
        <v>-105.321</v>
      </c>
      <c r="E54052" s="28">
        <v>792.99300000000005</v>
      </c>
    </row>
    <row r="54053" spans="4:5" x14ac:dyDescent="0.25">
      <c r="D54053" s="31">
        <v>-105.30500000000001</v>
      </c>
      <c r="E54053" s="28">
        <v>792.947</v>
      </c>
    </row>
    <row r="54054" spans="4:5" x14ac:dyDescent="0.25">
      <c r="D54054" s="31">
        <v>-105.289</v>
      </c>
      <c r="E54054" s="28">
        <v>792.90099999999995</v>
      </c>
    </row>
    <row r="54055" spans="4:5" x14ac:dyDescent="0.25">
      <c r="D54055" s="31">
        <v>-105.273</v>
      </c>
      <c r="E54055" s="28">
        <v>792.85599999999999</v>
      </c>
    </row>
    <row r="54056" spans="4:5" x14ac:dyDescent="0.25">
      <c r="D54056" s="31">
        <v>-105.25700000000001</v>
      </c>
      <c r="E54056" s="28">
        <v>792.81</v>
      </c>
    </row>
    <row r="54057" spans="4:5" x14ac:dyDescent="0.25">
      <c r="D54057" s="31">
        <v>-105.241</v>
      </c>
      <c r="E54057" s="28">
        <v>792.76400000000001</v>
      </c>
    </row>
    <row r="54058" spans="4:5" x14ac:dyDescent="0.25">
      <c r="D54058" s="31">
        <v>-105.22499999999999</v>
      </c>
      <c r="E54058" s="28">
        <v>792.71799999999996</v>
      </c>
    </row>
    <row r="54059" spans="4:5" x14ac:dyDescent="0.25">
      <c r="D54059" s="31">
        <v>-105.209</v>
      </c>
      <c r="E54059" s="28">
        <v>792.67200000000003</v>
      </c>
    </row>
    <row r="54060" spans="4:5" x14ac:dyDescent="0.25">
      <c r="D54060" s="31">
        <v>-105.193</v>
      </c>
      <c r="E54060" s="28">
        <v>792.62599999999998</v>
      </c>
    </row>
    <row r="54061" spans="4:5" x14ac:dyDescent="0.25">
      <c r="D54061" s="31">
        <v>-105.17700000000001</v>
      </c>
      <c r="E54061" s="28">
        <v>792.58</v>
      </c>
    </row>
    <row r="54062" spans="4:5" x14ac:dyDescent="0.25">
      <c r="D54062" s="31">
        <v>-105.161</v>
      </c>
      <c r="E54062" s="28">
        <v>792.53399999999999</v>
      </c>
    </row>
    <row r="54063" spans="4:5" x14ac:dyDescent="0.25">
      <c r="D54063" s="31">
        <v>-105.145</v>
      </c>
      <c r="E54063" s="28">
        <v>792.48800000000006</v>
      </c>
    </row>
    <row r="54064" spans="4:5" x14ac:dyDescent="0.25">
      <c r="D54064" s="31">
        <v>-105.129</v>
      </c>
      <c r="E54064" s="28">
        <v>792.44200000000001</v>
      </c>
    </row>
    <row r="54065" spans="4:5" x14ac:dyDescent="0.25">
      <c r="D54065" s="31">
        <v>-105.113</v>
      </c>
      <c r="E54065" s="28">
        <v>792.39599999999996</v>
      </c>
    </row>
    <row r="54066" spans="4:5" x14ac:dyDescent="0.25">
      <c r="D54066" s="31">
        <v>-105.09699999999999</v>
      </c>
      <c r="E54066" s="28">
        <v>792.35</v>
      </c>
    </row>
    <row r="54067" spans="4:5" x14ac:dyDescent="0.25">
      <c r="D54067" s="31">
        <v>-105.081</v>
      </c>
      <c r="E54067" s="28">
        <v>792.30399999999997</v>
      </c>
    </row>
    <row r="54068" spans="4:5" x14ac:dyDescent="0.25">
      <c r="D54068" s="31">
        <v>-105.065</v>
      </c>
      <c r="E54068" s="28">
        <v>792.25800000000004</v>
      </c>
    </row>
    <row r="54069" spans="4:5" x14ac:dyDescent="0.25">
      <c r="D54069" s="31">
        <v>-105.04900000000001</v>
      </c>
      <c r="E54069" s="28">
        <v>792.21199999999999</v>
      </c>
    </row>
    <row r="54070" spans="4:5" x14ac:dyDescent="0.25">
      <c r="D54070" s="31">
        <v>-105.033</v>
      </c>
      <c r="E54070" s="28">
        <v>792.16600000000005</v>
      </c>
    </row>
    <row r="54071" spans="4:5" x14ac:dyDescent="0.25">
      <c r="D54071" s="31">
        <v>-105.017</v>
      </c>
      <c r="E54071" s="28">
        <v>792.12</v>
      </c>
    </row>
    <row r="54072" spans="4:5" x14ac:dyDescent="0.25">
      <c r="D54072" s="31">
        <v>-105.001</v>
      </c>
      <c r="E54072" s="28">
        <v>792.07299999999998</v>
      </c>
    </row>
    <row r="54073" spans="4:5" x14ac:dyDescent="0.25">
      <c r="D54073" s="31">
        <v>-104.985</v>
      </c>
      <c r="E54073" s="28">
        <v>792.02700000000004</v>
      </c>
    </row>
    <row r="54074" spans="4:5" x14ac:dyDescent="0.25">
      <c r="D54074" s="31">
        <v>-104.96899999999999</v>
      </c>
      <c r="E54074" s="28">
        <v>791.98099999999999</v>
      </c>
    </row>
    <row r="54075" spans="4:5" x14ac:dyDescent="0.25">
      <c r="D54075" s="31">
        <v>-104.953</v>
      </c>
      <c r="E54075" s="28">
        <v>791.93499999999995</v>
      </c>
    </row>
    <row r="54076" spans="4:5" x14ac:dyDescent="0.25">
      <c r="D54076" s="31">
        <v>-104.937</v>
      </c>
      <c r="E54076" s="28">
        <v>791.88900000000001</v>
      </c>
    </row>
    <row r="54077" spans="4:5" x14ac:dyDescent="0.25">
      <c r="D54077" s="31">
        <v>-104.92100000000001</v>
      </c>
      <c r="E54077" s="28">
        <v>791.84299999999996</v>
      </c>
    </row>
    <row r="54078" spans="4:5" x14ac:dyDescent="0.25">
      <c r="D54078" s="31">
        <v>-104.905</v>
      </c>
      <c r="E54078" s="28">
        <v>791.79600000000005</v>
      </c>
    </row>
    <row r="54079" spans="4:5" x14ac:dyDescent="0.25">
      <c r="D54079" s="31">
        <v>-104.889</v>
      </c>
      <c r="E54079" s="28">
        <v>791.75</v>
      </c>
    </row>
    <row r="54080" spans="4:5" x14ac:dyDescent="0.25">
      <c r="D54080" s="31">
        <v>-104.873</v>
      </c>
      <c r="E54080" s="28">
        <v>791.70399999999995</v>
      </c>
    </row>
    <row r="54081" spans="4:5" x14ac:dyDescent="0.25">
      <c r="D54081" s="31">
        <v>-104.857</v>
      </c>
      <c r="E54081" s="28">
        <v>791.65800000000002</v>
      </c>
    </row>
    <row r="54082" spans="4:5" x14ac:dyDescent="0.25">
      <c r="D54082" s="31">
        <v>-104.84099999999999</v>
      </c>
      <c r="E54082" s="28">
        <v>791.61099999999999</v>
      </c>
    </row>
    <row r="54083" spans="4:5" x14ac:dyDescent="0.25">
      <c r="D54083" s="31">
        <v>-104.825</v>
      </c>
      <c r="E54083" s="28">
        <v>791.56500000000005</v>
      </c>
    </row>
    <row r="54084" spans="4:5" x14ac:dyDescent="0.25">
      <c r="D54084" s="31">
        <v>-104.809</v>
      </c>
      <c r="E54084" s="28">
        <v>791.51900000000001</v>
      </c>
    </row>
    <row r="54085" spans="4:5" x14ac:dyDescent="0.25">
      <c r="D54085" s="31">
        <v>-104.79300000000001</v>
      </c>
      <c r="E54085" s="28">
        <v>791.47199999999998</v>
      </c>
    </row>
    <row r="54086" spans="4:5" x14ac:dyDescent="0.25">
      <c r="D54086" s="31">
        <v>-104.777</v>
      </c>
      <c r="E54086" s="28">
        <v>791.42600000000004</v>
      </c>
    </row>
    <row r="54087" spans="4:5" x14ac:dyDescent="0.25">
      <c r="D54087" s="31">
        <v>-104.761</v>
      </c>
      <c r="E54087" s="28">
        <v>791.38</v>
      </c>
    </row>
    <row r="54088" spans="4:5" x14ac:dyDescent="0.25">
      <c r="D54088" s="31">
        <v>-104.745</v>
      </c>
      <c r="E54088" s="28">
        <v>791.33299999999997</v>
      </c>
    </row>
    <row r="54089" spans="4:5" x14ac:dyDescent="0.25">
      <c r="D54089" s="31">
        <v>-104.729</v>
      </c>
      <c r="E54089" s="28">
        <v>791.28700000000003</v>
      </c>
    </row>
    <row r="54090" spans="4:5" x14ac:dyDescent="0.25">
      <c r="D54090" s="31">
        <v>-104.71299999999999</v>
      </c>
      <c r="E54090" s="28">
        <v>791.24099999999999</v>
      </c>
    </row>
    <row r="54091" spans="4:5" x14ac:dyDescent="0.25">
      <c r="D54091" s="31">
        <v>-104.697</v>
      </c>
      <c r="E54091" s="28">
        <v>791.19399999999996</v>
      </c>
    </row>
    <row r="54092" spans="4:5" x14ac:dyDescent="0.25">
      <c r="D54092" s="31">
        <v>-104.681</v>
      </c>
      <c r="E54092" s="28">
        <v>791.14800000000002</v>
      </c>
    </row>
    <row r="54093" spans="4:5" x14ac:dyDescent="0.25">
      <c r="D54093" s="31">
        <v>-104.66500000000001</v>
      </c>
      <c r="E54093" s="28">
        <v>791.101</v>
      </c>
    </row>
    <row r="54094" spans="4:5" x14ac:dyDescent="0.25">
      <c r="D54094" s="31">
        <v>-104.649</v>
      </c>
      <c r="E54094" s="28">
        <v>791.05499999999995</v>
      </c>
    </row>
    <row r="54095" spans="4:5" x14ac:dyDescent="0.25">
      <c r="D54095" s="31">
        <v>-104.633</v>
      </c>
      <c r="E54095" s="28">
        <v>791.00900000000001</v>
      </c>
    </row>
    <row r="54096" spans="4:5" x14ac:dyDescent="0.25">
      <c r="D54096" s="31">
        <v>-104.617</v>
      </c>
      <c r="E54096" s="28">
        <v>790.96199999999999</v>
      </c>
    </row>
    <row r="54097" spans="4:5" x14ac:dyDescent="0.25">
      <c r="D54097" s="31">
        <v>-104.601</v>
      </c>
      <c r="E54097" s="28">
        <v>790.91600000000005</v>
      </c>
    </row>
    <row r="54098" spans="4:5" x14ac:dyDescent="0.25">
      <c r="D54098" s="31">
        <v>-104.58499999999999</v>
      </c>
      <c r="E54098" s="28">
        <v>790.86900000000003</v>
      </c>
    </row>
    <row r="54099" spans="4:5" x14ac:dyDescent="0.25">
      <c r="D54099" s="31">
        <v>-104.569</v>
      </c>
      <c r="E54099" s="28">
        <v>790.82299999999998</v>
      </c>
    </row>
    <row r="54100" spans="4:5" x14ac:dyDescent="0.25">
      <c r="D54100" s="31">
        <v>-104.553</v>
      </c>
      <c r="E54100" s="28">
        <v>790.77599999999995</v>
      </c>
    </row>
    <row r="54101" spans="4:5" x14ac:dyDescent="0.25">
      <c r="D54101" s="31">
        <v>-104.53700000000001</v>
      </c>
      <c r="E54101" s="28">
        <v>790.73</v>
      </c>
    </row>
    <row r="54102" spans="4:5" x14ac:dyDescent="0.25">
      <c r="D54102" s="31">
        <v>-104.521</v>
      </c>
      <c r="E54102" s="28">
        <v>790.68299999999999</v>
      </c>
    </row>
    <row r="54103" spans="4:5" x14ac:dyDescent="0.25">
      <c r="D54103" s="31">
        <v>-104.505</v>
      </c>
      <c r="E54103" s="28">
        <v>790.63599999999997</v>
      </c>
    </row>
    <row r="54104" spans="4:5" x14ac:dyDescent="0.25">
      <c r="D54104" s="31">
        <v>-104.489</v>
      </c>
      <c r="E54104" s="28">
        <v>790.59</v>
      </c>
    </row>
    <row r="54105" spans="4:5" x14ac:dyDescent="0.25">
      <c r="D54105" s="31">
        <v>-104.473</v>
      </c>
      <c r="E54105" s="28">
        <v>790.54300000000001</v>
      </c>
    </row>
    <row r="54106" spans="4:5" x14ac:dyDescent="0.25">
      <c r="D54106" s="31">
        <v>-104.45699999999999</v>
      </c>
      <c r="E54106" s="28">
        <v>790.49699999999996</v>
      </c>
    </row>
    <row r="54107" spans="4:5" x14ac:dyDescent="0.25">
      <c r="D54107" s="31">
        <v>-104.441</v>
      </c>
      <c r="E54107" s="28">
        <v>790.45</v>
      </c>
    </row>
    <row r="54108" spans="4:5" x14ac:dyDescent="0.25">
      <c r="D54108" s="31">
        <v>-104.425</v>
      </c>
      <c r="E54108" s="28">
        <v>790.40300000000002</v>
      </c>
    </row>
    <row r="54109" spans="4:5" x14ac:dyDescent="0.25">
      <c r="D54109" s="31">
        <v>-104.40900000000001</v>
      </c>
      <c r="E54109" s="28">
        <v>790.35699999999997</v>
      </c>
    </row>
    <row r="54110" spans="4:5" x14ac:dyDescent="0.25">
      <c r="D54110" s="31">
        <v>-104.393</v>
      </c>
      <c r="E54110" s="28">
        <v>790.31</v>
      </c>
    </row>
    <row r="54111" spans="4:5" x14ac:dyDescent="0.25">
      <c r="D54111" s="31">
        <v>-104.377</v>
      </c>
      <c r="E54111" s="28">
        <v>790.26300000000003</v>
      </c>
    </row>
    <row r="54112" spans="4:5" x14ac:dyDescent="0.25">
      <c r="D54112" s="31">
        <v>-104.361</v>
      </c>
      <c r="E54112" s="28">
        <v>790.21699999999998</v>
      </c>
    </row>
    <row r="54113" spans="4:5" x14ac:dyDescent="0.25">
      <c r="D54113" s="31">
        <v>-104.345</v>
      </c>
      <c r="E54113" s="28">
        <v>790.17</v>
      </c>
    </row>
    <row r="54114" spans="4:5" x14ac:dyDescent="0.25">
      <c r="D54114" s="31">
        <v>-104.32899999999999</v>
      </c>
      <c r="E54114" s="28">
        <v>790.12300000000005</v>
      </c>
    </row>
    <row r="54115" spans="4:5" x14ac:dyDescent="0.25">
      <c r="D54115" s="31">
        <v>-104.313</v>
      </c>
      <c r="E54115" s="28">
        <v>790.077</v>
      </c>
    </row>
    <row r="54116" spans="4:5" x14ac:dyDescent="0.25">
      <c r="D54116" s="31">
        <v>-104.297</v>
      </c>
      <c r="E54116" s="28">
        <v>790.03</v>
      </c>
    </row>
    <row r="54117" spans="4:5" x14ac:dyDescent="0.25">
      <c r="D54117" s="31">
        <v>-104.28100000000001</v>
      </c>
      <c r="E54117" s="28">
        <v>789.98299999999995</v>
      </c>
    </row>
    <row r="54118" spans="4:5" x14ac:dyDescent="0.25">
      <c r="D54118" s="31">
        <v>-104.265</v>
      </c>
      <c r="E54118" s="28">
        <v>789.93600000000004</v>
      </c>
    </row>
    <row r="54119" spans="4:5" x14ac:dyDescent="0.25">
      <c r="D54119" s="31">
        <v>-104.249</v>
      </c>
      <c r="E54119" s="28">
        <v>789.88900000000001</v>
      </c>
    </row>
    <row r="54120" spans="4:5" x14ac:dyDescent="0.25">
      <c r="D54120" s="31">
        <v>-104.233</v>
      </c>
      <c r="E54120" s="28">
        <v>789.84299999999996</v>
      </c>
    </row>
    <row r="54121" spans="4:5" x14ac:dyDescent="0.25">
      <c r="D54121" s="31">
        <v>-104.217</v>
      </c>
      <c r="E54121" s="28">
        <v>789.79600000000005</v>
      </c>
    </row>
    <row r="54122" spans="4:5" x14ac:dyDescent="0.25">
      <c r="D54122" s="31">
        <v>-104.20099999999999</v>
      </c>
      <c r="E54122" s="28">
        <v>789.74900000000002</v>
      </c>
    </row>
    <row r="54123" spans="4:5" x14ac:dyDescent="0.25">
      <c r="D54123" s="31">
        <v>-104.185</v>
      </c>
      <c r="E54123" s="28">
        <v>789.702</v>
      </c>
    </row>
    <row r="54124" spans="4:5" x14ac:dyDescent="0.25">
      <c r="D54124" s="31">
        <v>-104.169</v>
      </c>
      <c r="E54124" s="28">
        <v>789.65499999999997</v>
      </c>
    </row>
    <row r="54125" spans="4:5" x14ac:dyDescent="0.25">
      <c r="D54125" s="31">
        <v>-104.15300000000001</v>
      </c>
      <c r="E54125" s="28">
        <v>789.60799999999995</v>
      </c>
    </row>
    <row r="54126" spans="4:5" x14ac:dyDescent="0.25">
      <c r="D54126" s="31">
        <v>-104.137</v>
      </c>
      <c r="E54126" s="28">
        <v>789.56100000000004</v>
      </c>
    </row>
    <row r="54127" spans="4:5" x14ac:dyDescent="0.25">
      <c r="D54127" s="31">
        <v>-104.121</v>
      </c>
      <c r="E54127" s="28">
        <v>789.51499999999999</v>
      </c>
    </row>
    <row r="54128" spans="4:5" x14ac:dyDescent="0.25">
      <c r="D54128" s="31">
        <v>-104.105</v>
      </c>
      <c r="E54128" s="28">
        <v>789.46799999999996</v>
      </c>
    </row>
    <row r="54129" spans="4:5" x14ac:dyDescent="0.25">
      <c r="D54129" s="31">
        <v>-104.089</v>
      </c>
      <c r="E54129" s="28">
        <v>789.42100000000005</v>
      </c>
    </row>
    <row r="54130" spans="4:5" x14ac:dyDescent="0.25">
      <c r="D54130" s="31">
        <v>-104.07299999999999</v>
      </c>
      <c r="E54130" s="28">
        <v>789.37400000000002</v>
      </c>
    </row>
    <row r="54131" spans="4:5" x14ac:dyDescent="0.25">
      <c r="D54131" s="31">
        <v>-104.057</v>
      </c>
      <c r="E54131" s="28">
        <v>789.327</v>
      </c>
    </row>
    <row r="54132" spans="4:5" x14ac:dyDescent="0.25">
      <c r="D54132" s="31">
        <v>-104.041</v>
      </c>
      <c r="E54132" s="28">
        <v>789.28</v>
      </c>
    </row>
    <row r="54133" spans="4:5" x14ac:dyDescent="0.25">
      <c r="D54133" s="31">
        <v>-104.02500000000001</v>
      </c>
      <c r="E54133" s="28">
        <v>789.23299999999995</v>
      </c>
    </row>
    <row r="54134" spans="4:5" x14ac:dyDescent="0.25">
      <c r="D54134" s="31">
        <v>-104.009</v>
      </c>
      <c r="E54134" s="28">
        <v>789.18600000000004</v>
      </c>
    </row>
    <row r="54135" spans="4:5" x14ac:dyDescent="0.25">
      <c r="D54135" s="31">
        <v>-103.99299999999999</v>
      </c>
      <c r="E54135" s="28">
        <v>789.13900000000001</v>
      </c>
    </row>
    <row r="54136" spans="4:5" x14ac:dyDescent="0.25">
      <c r="D54136" s="31">
        <v>-103.977</v>
      </c>
      <c r="E54136" s="28">
        <v>789.09199999999998</v>
      </c>
    </row>
    <row r="54137" spans="4:5" x14ac:dyDescent="0.25">
      <c r="D54137" s="31">
        <v>-103.961</v>
      </c>
      <c r="E54137" s="28">
        <v>789.04499999999996</v>
      </c>
    </row>
    <row r="54138" spans="4:5" x14ac:dyDescent="0.25">
      <c r="D54138" s="31">
        <v>-103.94499999999999</v>
      </c>
      <c r="E54138" s="28">
        <v>788.99800000000005</v>
      </c>
    </row>
    <row r="54139" spans="4:5" x14ac:dyDescent="0.25">
      <c r="D54139" s="31">
        <v>-103.929</v>
      </c>
      <c r="E54139" s="28">
        <v>788.95100000000002</v>
      </c>
    </row>
    <row r="54140" spans="4:5" x14ac:dyDescent="0.25">
      <c r="D54140" s="31">
        <v>-103.913</v>
      </c>
      <c r="E54140" s="28">
        <v>788.904</v>
      </c>
    </row>
    <row r="54141" spans="4:5" x14ac:dyDescent="0.25">
      <c r="D54141" s="31">
        <v>-103.89700000000001</v>
      </c>
      <c r="E54141" s="28">
        <v>788.85599999999999</v>
      </c>
    </row>
    <row r="54142" spans="4:5" x14ac:dyDescent="0.25">
      <c r="D54142" s="31">
        <v>-103.881</v>
      </c>
      <c r="E54142" s="28">
        <v>788.80899999999997</v>
      </c>
    </row>
    <row r="54143" spans="4:5" x14ac:dyDescent="0.25">
      <c r="D54143" s="31">
        <v>-103.86499999999999</v>
      </c>
      <c r="E54143" s="28">
        <v>788.76199999999994</v>
      </c>
    </row>
    <row r="54144" spans="4:5" x14ac:dyDescent="0.25">
      <c r="D54144" s="31">
        <v>-103.849</v>
      </c>
      <c r="E54144" s="28">
        <v>788.71500000000003</v>
      </c>
    </row>
    <row r="54145" spans="4:5" x14ac:dyDescent="0.25">
      <c r="D54145" s="31">
        <v>-103.833</v>
      </c>
      <c r="E54145" s="28">
        <v>788.66800000000001</v>
      </c>
    </row>
    <row r="54146" spans="4:5" x14ac:dyDescent="0.25">
      <c r="D54146" s="31">
        <v>-103.81699999999999</v>
      </c>
      <c r="E54146" s="28">
        <v>788.62099999999998</v>
      </c>
    </row>
    <row r="54147" spans="4:5" x14ac:dyDescent="0.25">
      <c r="D54147" s="31">
        <v>-103.801</v>
      </c>
      <c r="E54147" s="28">
        <v>788.57299999999998</v>
      </c>
    </row>
    <row r="54148" spans="4:5" x14ac:dyDescent="0.25">
      <c r="D54148" s="31">
        <v>-103.785</v>
      </c>
      <c r="E54148" s="28">
        <v>788.52599999999995</v>
      </c>
    </row>
    <row r="54149" spans="4:5" x14ac:dyDescent="0.25">
      <c r="D54149" s="31">
        <v>-103.76900000000001</v>
      </c>
      <c r="E54149" s="28">
        <v>788.47900000000004</v>
      </c>
    </row>
    <row r="54150" spans="4:5" x14ac:dyDescent="0.25">
      <c r="D54150" s="31">
        <v>-103.753</v>
      </c>
      <c r="E54150" s="28">
        <v>788.43200000000002</v>
      </c>
    </row>
    <row r="54151" spans="4:5" x14ac:dyDescent="0.25">
      <c r="D54151" s="31">
        <v>-103.73699999999999</v>
      </c>
      <c r="E54151" s="28">
        <v>788.38499999999999</v>
      </c>
    </row>
    <row r="54152" spans="4:5" x14ac:dyDescent="0.25">
      <c r="D54152" s="31">
        <v>-103.721</v>
      </c>
      <c r="E54152" s="28">
        <v>788.33699999999999</v>
      </c>
    </row>
    <row r="54153" spans="4:5" x14ac:dyDescent="0.25">
      <c r="D54153" s="31">
        <v>-103.705</v>
      </c>
      <c r="E54153" s="28">
        <v>788.29</v>
      </c>
    </row>
    <row r="54154" spans="4:5" x14ac:dyDescent="0.25">
      <c r="D54154" s="31">
        <v>-103.68899999999999</v>
      </c>
      <c r="E54154" s="28">
        <v>788.24300000000005</v>
      </c>
    </row>
    <row r="54155" spans="4:5" x14ac:dyDescent="0.25">
      <c r="D54155" s="31">
        <v>-103.673</v>
      </c>
      <c r="E54155" s="28">
        <v>788.19500000000005</v>
      </c>
    </row>
    <row r="54156" spans="4:5" x14ac:dyDescent="0.25">
      <c r="D54156" s="31">
        <v>-103.657</v>
      </c>
      <c r="E54156" s="28">
        <v>788.14800000000002</v>
      </c>
    </row>
    <row r="54157" spans="4:5" x14ac:dyDescent="0.25">
      <c r="D54157" s="31">
        <v>-103.64100000000001</v>
      </c>
      <c r="E54157" s="28">
        <v>788.101</v>
      </c>
    </row>
    <row r="54158" spans="4:5" x14ac:dyDescent="0.25">
      <c r="D54158" s="31">
        <v>-103.625</v>
      </c>
      <c r="E54158" s="28">
        <v>788.053</v>
      </c>
    </row>
    <row r="54159" spans="4:5" x14ac:dyDescent="0.25">
      <c r="D54159" s="31">
        <v>-103.60899999999999</v>
      </c>
      <c r="E54159" s="28">
        <v>788.00599999999997</v>
      </c>
    </row>
    <row r="54160" spans="4:5" x14ac:dyDescent="0.25">
      <c r="D54160" s="31">
        <v>-103.593</v>
      </c>
      <c r="E54160" s="28">
        <v>787.95899999999995</v>
      </c>
    </row>
    <row r="54161" spans="4:5" x14ac:dyDescent="0.25">
      <c r="D54161" s="31">
        <v>-103.577</v>
      </c>
      <c r="E54161" s="28">
        <v>787.91099999999994</v>
      </c>
    </row>
    <row r="54162" spans="4:5" x14ac:dyDescent="0.25">
      <c r="D54162" s="31">
        <v>-103.56100000000001</v>
      </c>
      <c r="E54162" s="28">
        <v>787.86400000000003</v>
      </c>
    </row>
    <row r="54163" spans="4:5" x14ac:dyDescent="0.25">
      <c r="D54163" s="31">
        <v>-103.545</v>
      </c>
      <c r="E54163" s="28">
        <v>787.81600000000003</v>
      </c>
    </row>
    <row r="54164" spans="4:5" x14ac:dyDescent="0.25">
      <c r="D54164" s="31">
        <v>-103.529</v>
      </c>
      <c r="E54164" s="28">
        <v>787.76900000000001</v>
      </c>
    </row>
    <row r="54165" spans="4:5" x14ac:dyDescent="0.25">
      <c r="D54165" s="31">
        <v>-103.51300000000001</v>
      </c>
      <c r="E54165" s="28">
        <v>787.72199999999998</v>
      </c>
    </row>
    <row r="54166" spans="4:5" x14ac:dyDescent="0.25">
      <c r="D54166" s="31">
        <v>-103.497</v>
      </c>
      <c r="E54166" s="28">
        <v>787.67399999999998</v>
      </c>
    </row>
    <row r="54167" spans="4:5" x14ac:dyDescent="0.25">
      <c r="D54167" s="31">
        <v>-103.48099999999999</v>
      </c>
      <c r="E54167" s="28">
        <v>787.62699999999995</v>
      </c>
    </row>
    <row r="54168" spans="4:5" x14ac:dyDescent="0.25">
      <c r="D54168" s="31">
        <v>-103.465</v>
      </c>
      <c r="E54168" s="28">
        <v>787.57899999999995</v>
      </c>
    </row>
    <row r="54169" spans="4:5" x14ac:dyDescent="0.25">
      <c r="D54169" s="31">
        <v>-103.449</v>
      </c>
      <c r="E54169" s="28">
        <v>787.53200000000004</v>
      </c>
    </row>
    <row r="54170" spans="4:5" x14ac:dyDescent="0.25">
      <c r="D54170" s="31">
        <v>-103.43300000000001</v>
      </c>
      <c r="E54170" s="28">
        <v>787.48400000000004</v>
      </c>
    </row>
    <row r="54171" spans="4:5" x14ac:dyDescent="0.25">
      <c r="D54171" s="31">
        <v>-103.417</v>
      </c>
      <c r="E54171" s="28">
        <v>787.43700000000001</v>
      </c>
    </row>
    <row r="54172" spans="4:5" x14ac:dyDescent="0.25">
      <c r="D54172" s="31">
        <v>-103.401</v>
      </c>
      <c r="E54172" s="28">
        <v>787.38900000000001</v>
      </c>
    </row>
    <row r="54173" spans="4:5" x14ac:dyDescent="0.25">
      <c r="D54173" s="31">
        <v>-103.38500000000001</v>
      </c>
      <c r="E54173" s="28">
        <v>787.34199999999998</v>
      </c>
    </row>
    <row r="54174" spans="4:5" x14ac:dyDescent="0.25">
      <c r="D54174" s="31">
        <v>-103.369</v>
      </c>
      <c r="E54174" s="28">
        <v>787.29399999999998</v>
      </c>
    </row>
    <row r="54175" spans="4:5" x14ac:dyDescent="0.25">
      <c r="D54175" s="31">
        <v>-103.35299999999999</v>
      </c>
      <c r="E54175" s="28">
        <v>787.24599999999998</v>
      </c>
    </row>
    <row r="54176" spans="4:5" x14ac:dyDescent="0.25">
      <c r="D54176" s="31">
        <v>-103.337</v>
      </c>
      <c r="E54176" s="28">
        <v>787.19899999999996</v>
      </c>
    </row>
    <row r="54177" spans="4:5" x14ac:dyDescent="0.25">
      <c r="D54177" s="31">
        <v>-103.321</v>
      </c>
      <c r="E54177" s="28">
        <v>787.15099999999995</v>
      </c>
    </row>
    <row r="54178" spans="4:5" x14ac:dyDescent="0.25">
      <c r="D54178" s="31">
        <v>-103.30500000000001</v>
      </c>
      <c r="E54178" s="28">
        <v>787.10400000000004</v>
      </c>
    </row>
    <row r="54179" spans="4:5" x14ac:dyDescent="0.25">
      <c r="D54179" s="31">
        <v>-103.289</v>
      </c>
      <c r="E54179" s="28">
        <v>787.05600000000004</v>
      </c>
    </row>
    <row r="54180" spans="4:5" x14ac:dyDescent="0.25">
      <c r="D54180" s="31">
        <v>-103.273</v>
      </c>
      <c r="E54180" s="28">
        <v>787.00800000000004</v>
      </c>
    </row>
    <row r="54181" spans="4:5" x14ac:dyDescent="0.25">
      <c r="D54181" s="31">
        <v>-103.25700000000001</v>
      </c>
      <c r="E54181" s="28">
        <v>786.96100000000001</v>
      </c>
    </row>
    <row r="54182" spans="4:5" x14ac:dyDescent="0.25">
      <c r="D54182" s="31">
        <v>-103.241</v>
      </c>
      <c r="E54182" s="28">
        <v>786.91300000000001</v>
      </c>
    </row>
    <row r="54183" spans="4:5" x14ac:dyDescent="0.25">
      <c r="D54183" s="31">
        <v>-103.22499999999999</v>
      </c>
      <c r="E54183" s="28">
        <v>786.86500000000001</v>
      </c>
    </row>
    <row r="54184" spans="4:5" x14ac:dyDescent="0.25">
      <c r="D54184" s="31">
        <v>-103.209</v>
      </c>
      <c r="E54184" s="28">
        <v>786.81700000000001</v>
      </c>
    </row>
    <row r="54185" spans="4:5" x14ac:dyDescent="0.25">
      <c r="D54185" s="31">
        <v>-103.193</v>
      </c>
      <c r="E54185" s="28">
        <v>786.77</v>
      </c>
    </row>
    <row r="54186" spans="4:5" x14ac:dyDescent="0.25">
      <c r="D54186" s="31">
        <v>-103.17700000000001</v>
      </c>
      <c r="E54186" s="28">
        <v>786.72199999999998</v>
      </c>
    </row>
    <row r="54187" spans="4:5" x14ac:dyDescent="0.25">
      <c r="D54187" s="31">
        <v>-103.161</v>
      </c>
      <c r="E54187" s="28">
        <v>786.67399999999998</v>
      </c>
    </row>
    <row r="54188" spans="4:5" x14ac:dyDescent="0.25">
      <c r="D54188" s="31">
        <v>-103.145</v>
      </c>
      <c r="E54188" s="28">
        <v>786.62599999999998</v>
      </c>
    </row>
    <row r="54189" spans="4:5" x14ac:dyDescent="0.25">
      <c r="D54189" s="31">
        <v>-103.129</v>
      </c>
      <c r="E54189" s="28">
        <v>786.57899999999995</v>
      </c>
    </row>
    <row r="54190" spans="4:5" x14ac:dyDescent="0.25">
      <c r="D54190" s="31">
        <v>-103.113</v>
      </c>
      <c r="E54190" s="28">
        <v>786.53099999999995</v>
      </c>
    </row>
    <row r="54191" spans="4:5" x14ac:dyDescent="0.25">
      <c r="D54191" s="31">
        <v>-103.09699999999999</v>
      </c>
      <c r="E54191" s="28">
        <v>786.48299999999995</v>
      </c>
    </row>
    <row r="54192" spans="4:5" x14ac:dyDescent="0.25">
      <c r="D54192" s="31">
        <v>-103.081</v>
      </c>
      <c r="E54192" s="28">
        <v>786.43499999999995</v>
      </c>
    </row>
    <row r="54193" spans="4:5" x14ac:dyDescent="0.25">
      <c r="D54193" s="31">
        <v>-103.065</v>
      </c>
      <c r="E54193" s="28">
        <v>786.38699999999994</v>
      </c>
    </row>
    <row r="54194" spans="4:5" x14ac:dyDescent="0.25">
      <c r="D54194" s="31">
        <v>-103.04900000000001</v>
      </c>
      <c r="E54194" s="28">
        <v>786.34</v>
      </c>
    </row>
    <row r="54195" spans="4:5" x14ac:dyDescent="0.25">
      <c r="D54195" s="31">
        <v>-103.033</v>
      </c>
      <c r="E54195" s="28">
        <v>786.29200000000003</v>
      </c>
    </row>
    <row r="54196" spans="4:5" x14ac:dyDescent="0.25">
      <c r="D54196" s="31">
        <v>-103.017</v>
      </c>
      <c r="E54196" s="28">
        <v>786.24400000000003</v>
      </c>
    </row>
    <row r="54197" spans="4:5" x14ac:dyDescent="0.25">
      <c r="D54197" s="31">
        <v>-103.001</v>
      </c>
      <c r="E54197" s="28">
        <v>786.19600000000003</v>
      </c>
    </row>
    <row r="54198" spans="4:5" x14ac:dyDescent="0.25">
      <c r="D54198" s="31">
        <v>-102.985</v>
      </c>
      <c r="E54198" s="28">
        <v>786.14800000000002</v>
      </c>
    </row>
    <row r="54199" spans="4:5" x14ac:dyDescent="0.25">
      <c r="D54199" s="31">
        <v>-102.96899999999999</v>
      </c>
      <c r="E54199" s="28">
        <v>786.1</v>
      </c>
    </row>
    <row r="54200" spans="4:5" x14ac:dyDescent="0.25">
      <c r="D54200" s="31">
        <v>-102.953</v>
      </c>
      <c r="E54200" s="28">
        <v>786.05200000000002</v>
      </c>
    </row>
    <row r="54201" spans="4:5" x14ac:dyDescent="0.25">
      <c r="D54201" s="31">
        <v>-102.937</v>
      </c>
      <c r="E54201" s="28">
        <v>786.00400000000002</v>
      </c>
    </row>
    <row r="54202" spans="4:5" x14ac:dyDescent="0.25">
      <c r="D54202" s="31">
        <v>-102.92100000000001</v>
      </c>
      <c r="E54202" s="28">
        <v>785.95600000000002</v>
      </c>
    </row>
    <row r="54203" spans="4:5" x14ac:dyDescent="0.25">
      <c r="D54203" s="31">
        <v>-102.905</v>
      </c>
      <c r="E54203" s="28">
        <v>785.90800000000002</v>
      </c>
    </row>
    <row r="54204" spans="4:5" x14ac:dyDescent="0.25">
      <c r="D54204" s="31">
        <v>-102.889</v>
      </c>
      <c r="E54204" s="28">
        <v>785.86</v>
      </c>
    </row>
    <row r="54205" spans="4:5" x14ac:dyDescent="0.25">
      <c r="D54205" s="31">
        <v>-102.873</v>
      </c>
      <c r="E54205" s="28">
        <v>785.81200000000001</v>
      </c>
    </row>
    <row r="54206" spans="4:5" x14ac:dyDescent="0.25">
      <c r="D54206" s="31">
        <v>-102.857</v>
      </c>
      <c r="E54206" s="28">
        <v>785.76400000000001</v>
      </c>
    </row>
    <row r="54207" spans="4:5" x14ac:dyDescent="0.25">
      <c r="D54207" s="31">
        <v>-102.84099999999999</v>
      </c>
      <c r="E54207" s="28">
        <v>785.71600000000001</v>
      </c>
    </row>
    <row r="54208" spans="4:5" x14ac:dyDescent="0.25">
      <c r="D54208" s="31">
        <v>-102.825</v>
      </c>
      <c r="E54208" s="28">
        <v>785.66800000000001</v>
      </c>
    </row>
    <row r="54209" spans="4:5" x14ac:dyDescent="0.25">
      <c r="D54209" s="31">
        <v>-102.809</v>
      </c>
      <c r="E54209" s="28">
        <v>785.62</v>
      </c>
    </row>
    <row r="54210" spans="4:5" x14ac:dyDescent="0.25">
      <c r="D54210" s="31">
        <v>-102.79300000000001</v>
      </c>
      <c r="E54210" s="28">
        <v>785.572</v>
      </c>
    </row>
    <row r="54211" spans="4:5" x14ac:dyDescent="0.25">
      <c r="D54211" s="31">
        <v>-102.777</v>
      </c>
      <c r="E54211" s="28">
        <v>785.524</v>
      </c>
    </row>
    <row r="54212" spans="4:5" x14ac:dyDescent="0.25">
      <c r="D54212" s="31">
        <v>-102.761</v>
      </c>
      <c r="E54212" s="28">
        <v>785.476</v>
      </c>
    </row>
    <row r="54213" spans="4:5" x14ac:dyDescent="0.25">
      <c r="D54213" s="31">
        <v>-102.745</v>
      </c>
      <c r="E54213" s="28">
        <v>785.428</v>
      </c>
    </row>
    <row r="54214" spans="4:5" x14ac:dyDescent="0.25">
      <c r="D54214" s="31">
        <v>-102.729</v>
      </c>
      <c r="E54214" s="28">
        <v>785.38</v>
      </c>
    </row>
    <row r="54215" spans="4:5" x14ac:dyDescent="0.25">
      <c r="D54215" s="31">
        <v>-102.71299999999999</v>
      </c>
      <c r="E54215" s="28">
        <v>785.33100000000002</v>
      </c>
    </row>
    <row r="54216" spans="4:5" x14ac:dyDescent="0.25">
      <c r="D54216" s="31">
        <v>-102.697</v>
      </c>
      <c r="E54216" s="28">
        <v>785.28300000000002</v>
      </c>
    </row>
    <row r="54217" spans="4:5" x14ac:dyDescent="0.25">
      <c r="D54217" s="31">
        <v>-102.681</v>
      </c>
      <c r="E54217" s="28">
        <v>785.23500000000001</v>
      </c>
    </row>
    <row r="54218" spans="4:5" x14ac:dyDescent="0.25">
      <c r="D54218" s="31">
        <v>-102.66500000000001</v>
      </c>
      <c r="E54218" s="28">
        <v>785.18700000000001</v>
      </c>
    </row>
    <row r="54219" spans="4:5" x14ac:dyDescent="0.25">
      <c r="D54219" s="31">
        <v>-102.649</v>
      </c>
      <c r="E54219" s="28">
        <v>785.13900000000001</v>
      </c>
    </row>
    <row r="54220" spans="4:5" x14ac:dyDescent="0.25">
      <c r="D54220" s="31">
        <v>-102.633</v>
      </c>
      <c r="E54220" s="28">
        <v>785.09</v>
      </c>
    </row>
    <row r="54221" spans="4:5" x14ac:dyDescent="0.25">
      <c r="D54221" s="31">
        <v>-102.617</v>
      </c>
      <c r="E54221" s="28">
        <v>785.04200000000003</v>
      </c>
    </row>
    <row r="54222" spans="4:5" x14ac:dyDescent="0.25">
      <c r="D54222" s="31">
        <v>-102.601</v>
      </c>
      <c r="E54222" s="28">
        <v>784.99400000000003</v>
      </c>
    </row>
    <row r="54223" spans="4:5" x14ac:dyDescent="0.25">
      <c r="D54223" s="31">
        <v>-102.58499999999999</v>
      </c>
      <c r="E54223" s="28">
        <v>784.94600000000003</v>
      </c>
    </row>
    <row r="54224" spans="4:5" x14ac:dyDescent="0.25">
      <c r="D54224" s="31">
        <v>-102.569</v>
      </c>
      <c r="E54224" s="28">
        <v>784.89800000000002</v>
      </c>
    </row>
    <row r="54225" spans="4:5" x14ac:dyDescent="0.25">
      <c r="D54225" s="31">
        <v>-102.553</v>
      </c>
      <c r="E54225" s="28">
        <v>784.84900000000005</v>
      </c>
    </row>
    <row r="54226" spans="4:5" x14ac:dyDescent="0.25">
      <c r="D54226" s="31">
        <v>-102.53700000000001</v>
      </c>
      <c r="E54226" s="28">
        <v>784.80100000000004</v>
      </c>
    </row>
    <row r="54227" spans="4:5" x14ac:dyDescent="0.25">
      <c r="D54227" s="31">
        <v>-102.521</v>
      </c>
      <c r="E54227" s="28">
        <v>784.75300000000004</v>
      </c>
    </row>
    <row r="54228" spans="4:5" x14ac:dyDescent="0.25">
      <c r="D54228" s="31">
        <v>-102.505</v>
      </c>
      <c r="E54228" s="28">
        <v>784.70399999999995</v>
      </c>
    </row>
    <row r="54229" spans="4:5" x14ac:dyDescent="0.25">
      <c r="D54229" s="31">
        <v>-102.489</v>
      </c>
      <c r="E54229" s="28">
        <v>784.65599999999995</v>
      </c>
    </row>
    <row r="54230" spans="4:5" x14ac:dyDescent="0.25">
      <c r="D54230" s="31">
        <v>-102.473</v>
      </c>
      <c r="E54230" s="28">
        <v>784.60799999999995</v>
      </c>
    </row>
    <row r="54231" spans="4:5" x14ac:dyDescent="0.25">
      <c r="D54231" s="31">
        <v>-102.45699999999999</v>
      </c>
      <c r="E54231" s="28">
        <v>784.55899999999997</v>
      </c>
    </row>
    <row r="54232" spans="4:5" x14ac:dyDescent="0.25">
      <c r="D54232" s="31">
        <v>-102.441</v>
      </c>
      <c r="E54232" s="28">
        <v>784.51099999999997</v>
      </c>
    </row>
    <row r="54233" spans="4:5" x14ac:dyDescent="0.25">
      <c r="D54233" s="31">
        <v>-102.425</v>
      </c>
      <c r="E54233" s="28">
        <v>784.46199999999999</v>
      </c>
    </row>
    <row r="54234" spans="4:5" x14ac:dyDescent="0.25">
      <c r="D54234" s="31">
        <v>-102.40900000000001</v>
      </c>
      <c r="E54234" s="28">
        <v>784.41399999999999</v>
      </c>
    </row>
    <row r="54235" spans="4:5" x14ac:dyDescent="0.25">
      <c r="D54235" s="31">
        <v>-102.393</v>
      </c>
      <c r="E54235" s="28">
        <v>784.36599999999999</v>
      </c>
    </row>
    <row r="54236" spans="4:5" x14ac:dyDescent="0.25">
      <c r="D54236" s="31">
        <v>-102.377</v>
      </c>
      <c r="E54236" s="28">
        <v>784.31700000000001</v>
      </c>
    </row>
    <row r="54237" spans="4:5" x14ac:dyDescent="0.25">
      <c r="D54237" s="31">
        <v>-102.361</v>
      </c>
      <c r="E54237" s="28">
        <v>784.26900000000001</v>
      </c>
    </row>
    <row r="54238" spans="4:5" x14ac:dyDescent="0.25">
      <c r="D54238" s="31">
        <v>-102.345</v>
      </c>
      <c r="E54238" s="28">
        <v>784.22</v>
      </c>
    </row>
    <row r="54239" spans="4:5" x14ac:dyDescent="0.25">
      <c r="D54239" s="31">
        <v>-102.32899999999999</v>
      </c>
      <c r="E54239" s="28">
        <v>784.17200000000003</v>
      </c>
    </row>
    <row r="54240" spans="4:5" x14ac:dyDescent="0.25">
      <c r="D54240" s="31">
        <v>-102.313</v>
      </c>
      <c r="E54240" s="28">
        <v>784.12300000000005</v>
      </c>
    </row>
    <row r="54241" spans="4:5" x14ac:dyDescent="0.25">
      <c r="D54241" s="31">
        <v>-102.297</v>
      </c>
      <c r="E54241" s="28">
        <v>784.07500000000005</v>
      </c>
    </row>
    <row r="54242" spans="4:5" x14ac:dyDescent="0.25">
      <c r="D54242" s="31">
        <v>-102.28100000000001</v>
      </c>
      <c r="E54242" s="28">
        <v>784.02599999999995</v>
      </c>
    </row>
    <row r="54243" spans="4:5" x14ac:dyDescent="0.25">
      <c r="D54243" s="31">
        <v>-102.265</v>
      </c>
      <c r="E54243" s="28">
        <v>783.97799999999995</v>
      </c>
    </row>
    <row r="54244" spans="4:5" x14ac:dyDescent="0.25">
      <c r="D54244" s="31">
        <v>-102.249</v>
      </c>
      <c r="E54244" s="28">
        <v>783.92899999999997</v>
      </c>
    </row>
    <row r="54245" spans="4:5" x14ac:dyDescent="0.25">
      <c r="D54245" s="31">
        <v>-102.233</v>
      </c>
      <c r="E54245" s="28">
        <v>783.88099999999997</v>
      </c>
    </row>
    <row r="54246" spans="4:5" x14ac:dyDescent="0.25">
      <c r="D54246" s="31">
        <v>-102.217</v>
      </c>
      <c r="E54246" s="28">
        <v>783.83199999999999</v>
      </c>
    </row>
    <row r="54247" spans="4:5" x14ac:dyDescent="0.25">
      <c r="D54247" s="31">
        <v>-102.20099999999999</v>
      </c>
      <c r="E54247" s="28">
        <v>783.78300000000002</v>
      </c>
    </row>
    <row r="54248" spans="4:5" x14ac:dyDescent="0.25">
      <c r="D54248" s="31">
        <v>-102.185</v>
      </c>
      <c r="E54248" s="28">
        <v>783.73500000000001</v>
      </c>
    </row>
    <row r="54249" spans="4:5" x14ac:dyDescent="0.25">
      <c r="D54249" s="31">
        <v>-102.169</v>
      </c>
      <c r="E54249" s="28">
        <v>783.68600000000004</v>
      </c>
    </row>
    <row r="54250" spans="4:5" x14ac:dyDescent="0.25">
      <c r="D54250" s="31">
        <v>-102.15300000000001</v>
      </c>
      <c r="E54250" s="28">
        <v>783.63800000000003</v>
      </c>
    </row>
    <row r="54251" spans="4:5" x14ac:dyDescent="0.25">
      <c r="D54251" s="31">
        <v>-102.137</v>
      </c>
      <c r="E54251" s="28">
        <v>783.58900000000006</v>
      </c>
    </row>
    <row r="54252" spans="4:5" x14ac:dyDescent="0.25">
      <c r="D54252" s="31">
        <v>-102.121</v>
      </c>
      <c r="E54252" s="28">
        <v>783.54</v>
      </c>
    </row>
    <row r="54253" spans="4:5" x14ac:dyDescent="0.25">
      <c r="D54253" s="31">
        <v>-102.105</v>
      </c>
      <c r="E54253" s="28">
        <v>783.49199999999996</v>
      </c>
    </row>
    <row r="54254" spans="4:5" x14ac:dyDescent="0.25">
      <c r="D54254" s="31">
        <v>-102.089</v>
      </c>
      <c r="E54254" s="28">
        <v>783.44299999999998</v>
      </c>
    </row>
    <row r="54255" spans="4:5" x14ac:dyDescent="0.25">
      <c r="D54255" s="31">
        <v>-102.07299999999999</v>
      </c>
      <c r="E54255" s="28">
        <v>783.39400000000001</v>
      </c>
    </row>
    <row r="54256" spans="4:5" x14ac:dyDescent="0.25">
      <c r="D54256" s="31">
        <v>-102.057</v>
      </c>
      <c r="E54256" s="28">
        <v>783.34500000000003</v>
      </c>
    </row>
    <row r="54257" spans="4:5" x14ac:dyDescent="0.25">
      <c r="D54257" s="31">
        <v>-102.041</v>
      </c>
      <c r="E54257" s="28">
        <v>783.29700000000003</v>
      </c>
    </row>
    <row r="54258" spans="4:5" x14ac:dyDescent="0.25">
      <c r="D54258" s="31">
        <v>-102.02500000000001</v>
      </c>
      <c r="E54258" s="28">
        <v>783.24800000000005</v>
      </c>
    </row>
    <row r="54259" spans="4:5" x14ac:dyDescent="0.25">
      <c r="D54259" s="31">
        <v>-102.009</v>
      </c>
      <c r="E54259" s="28">
        <v>783.19899999999996</v>
      </c>
    </row>
    <row r="54260" spans="4:5" x14ac:dyDescent="0.25">
      <c r="D54260" s="31">
        <v>-101.99299999999999</v>
      </c>
      <c r="E54260" s="28">
        <v>783.15</v>
      </c>
    </row>
    <row r="54261" spans="4:5" x14ac:dyDescent="0.25">
      <c r="D54261" s="31">
        <v>-101.977</v>
      </c>
      <c r="E54261" s="28">
        <v>783.10199999999998</v>
      </c>
    </row>
    <row r="54262" spans="4:5" x14ac:dyDescent="0.25">
      <c r="D54262" s="31">
        <v>-101.961</v>
      </c>
      <c r="E54262" s="28">
        <v>783.053</v>
      </c>
    </row>
    <row r="54263" spans="4:5" x14ac:dyDescent="0.25">
      <c r="D54263" s="31">
        <v>-101.94499999999999</v>
      </c>
      <c r="E54263" s="28">
        <v>783.00400000000002</v>
      </c>
    </row>
    <row r="54264" spans="4:5" x14ac:dyDescent="0.25">
      <c r="D54264" s="31">
        <v>-101.929</v>
      </c>
      <c r="E54264" s="28">
        <v>782.95500000000004</v>
      </c>
    </row>
    <row r="54265" spans="4:5" x14ac:dyDescent="0.25">
      <c r="D54265" s="31">
        <v>-101.913</v>
      </c>
      <c r="E54265" s="28">
        <v>782.90599999999995</v>
      </c>
    </row>
    <row r="54266" spans="4:5" x14ac:dyDescent="0.25">
      <c r="D54266" s="31">
        <v>-101.89700000000001</v>
      </c>
      <c r="E54266" s="28">
        <v>782.85799999999995</v>
      </c>
    </row>
    <row r="54267" spans="4:5" x14ac:dyDescent="0.25">
      <c r="D54267" s="31">
        <v>-101.881</v>
      </c>
      <c r="E54267" s="28">
        <v>782.80899999999997</v>
      </c>
    </row>
    <row r="54268" spans="4:5" x14ac:dyDescent="0.25">
      <c r="D54268" s="31">
        <v>-101.86499999999999</v>
      </c>
      <c r="E54268" s="28">
        <v>782.76</v>
      </c>
    </row>
    <row r="54269" spans="4:5" x14ac:dyDescent="0.25">
      <c r="D54269" s="31">
        <v>-101.849</v>
      </c>
      <c r="E54269" s="28">
        <v>782.71100000000001</v>
      </c>
    </row>
    <row r="54270" spans="4:5" x14ac:dyDescent="0.25">
      <c r="D54270" s="31">
        <v>-101.833</v>
      </c>
      <c r="E54270" s="28">
        <v>782.66200000000003</v>
      </c>
    </row>
    <row r="54271" spans="4:5" x14ac:dyDescent="0.25">
      <c r="D54271" s="31">
        <v>-101.81699999999999</v>
      </c>
      <c r="E54271" s="28">
        <v>782.61300000000006</v>
      </c>
    </row>
    <row r="54272" spans="4:5" x14ac:dyDescent="0.25">
      <c r="D54272" s="31">
        <v>-101.801</v>
      </c>
      <c r="E54272" s="28">
        <v>782.56399999999996</v>
      </c>
    </row>
    <row r="54273" spans="4:5" x14ac:dyDescent="0.25">
      <c r="D54273" s="31">
        <v>-101.785</v>
      </c>
      <c r="E54273" s="28">
        <v>782.51499999999999</v>
      </c>
    </row>
    <row r="54274" spans="4:5" x14ac:dyDescent="0.25">
      <c r="D54274" s="31">
        <v>-101.76900000000001</v>
      </c>
      <c r="E54274" s="28">
        <v>782.46600000000001</v>
      </c>
    </row>
    <row r="54275" spans="4:5" x14ac:dyDescent="0.25">
      <c r="D54275" s="31">
        <v>-101.753</v>
      </c>
      <c r="E54275" s="28">
        <v>782.41700000000003</v>
      </c>
    </row>
    <row r="54276" spans="4:5" x14ac:dyDescent="0.25">
      <c r="D54276" s="31">
        <v>-101.73699999999999</v>
      </c>
      <c r="E54276" s="28">
        <v>782.36800000000005</v>
      </c>
    </row>
    <row r="54277" spans="4:5" x14ac:dyDescent="0.25">
      <c r="D54277" s="31">
        <v>-101.721</v>
      </c>
      <c r="E54277" s="28">
        <v>782.31899999999996</v>
      </c>
    </row>
    <row r="54278" spans="4:5" x14ac:dyDescent="0.25">
      <c r="D54278" s="31">
        <v>-101.705</v>
      </c>
      <c r="E54278" s="28">
        <v>782.27</v>
      </c>
    </row>
    <row r="54279" spans="4:5" x14ac:dyDescent="0.25">
      <c r="D54279" s="31">
        <v>-101.68899999999999</v>
      </c>
      <c r="E54279" s="28">
        <v>782.221</v>
      </c>
    </row>
    <row r="54280" spans="4:5" x14ac:dyDescent="0.25">
      <c r="D54280" s="31">
        <v>-101.673</v>
      </c>
      <c r="E54280" s="28">
        <v>782.17200000000003</v>
      </c>
    </row>
    <row r="54281" spans="4:5" x14ac:dyDescent="0.25">
      <c r="D54281" s="31">
        <v>-101.657</v>
      </c>
      <c r="E54281" s="28">
        <v>782.12300000000005</v>
      </c>
    </row>
    <row r="54282" spans="4:5" x14ac:dyDescent="0.25">
      <c r="D54282" s="31">
        <v>-101.64100000000001</v>
      </c>
      <c r="E54282" s="28">
        <v>782.07399999999996</v>
      </c>
    </row>
    <row r="54283" spans="4:5" x14ac:dyDescent="0.25">
      <c r="D54283" s="31">
        <v>-101.625</v>
      </c>
      <c r="E54283" s="28">
        <v>782.02499999999998</v>
      </c>
    </row>
    <row r="54284" spans="4:5" x14ac:dyDescent="0.25">
      <c r="D54284" s="31">
        <v>-101.60899999999999</v>
      </c>
      <c r="E54284" s="28">
        <v>781.976</v>
      </c>
    </row>
    <row r="54285" spans="4:5" x14ac:dyDescent="0.25">
      <c r="D54285" s="31">
        <v>-101.593</v>
      </c>
      <c r="E54285" s="28">
        <v>781.92700000000002</v>
      </c>
    </row>
    <row r="54286" spans="4:5" x14ac:dyDescent="0.25">
      <c r="D54286" s="31">
        <v>-101.577</v>
      </c>
      <c r="E54286" s="28">
        <v>781.87800000000004</v>
      </c>
    </row>
    <row r="54287" spans="4:5" x14ac:dyDescent="0.25">
      <c r="D54287" s="31">
        <v>-101.56100000000001</v>
      </c>
      <c r="E54287" s="28">
        <v>781.82799999999997</v>
      </c>
    </row>
    <row r="54288" spans="4:5" x14ac:dyDescent="0.25">
      <c r="D54288" s="31">
        <v>-101.545</v>
      </c>
      <c r="E54288" s="28">
        <v>781.779</v>
      </c>
    </row>
    <row r="54289" spans="4:5" x14ac:dyDescent="0.25">
      <c r="D54289" s="31">
        <v>-101.529</v>
      </c>
      <c r="E54289" s="28">
        <v>781.73</v>
      </c>
    </row>
    <row r="54290" spans="4:5" x14ac:dyDescent="0.25">
      <c r="D54290" s="31">
        <v>-101.51300000000001</v>
      </c>
      <c r="E54290" s="28">
        <v>781.68100000000004</v>
      </c>
    </row>
    <row r="54291" spans="4:5" x14ac:dyDescent="0.25">
      <c r="D54291" s="31">
        <v>-101.497</v>
      </c>
      <c r="E54291" s="28">
        <v>781.63199999999995</v>
      </c>
    </row>
    <row r="54292" spans="4:5" x14ac:dyDescent="0.25">
      <c r="D54292" s="31">
        <v>-101.48099999999999</v>
      </c>
      <c r="E54292" s="28">
        <v>781.58199999999999</v>
      </c>
    </row>
    <row r="54293" spans="4:5" x14ac:dyDescent="0.25">
      <c r="D54293" s="31">
        <v>-101.465</v>
      </c>
      <c r="E54293" s="28">
        <v>781.53300000000002</v>
      </c>
    </row>
    <row r="54294" spans="4:5" x14ac:dyDescent="0.25">
      <c r="D54294" s="31">
        <v>-101.449</v>
      </c>
      <c r="E54294" s="28">
        <v>781.48400000000004</v>
      </c>
    </row>
    <row r="54295" spans="4:5" x14ac:dyDescent="0.25">
      <c r="D54295" s="31">
        <v>-101.43300000000001</v>
      </c>
      <c r="E54295" s="28">
        <v>781.43499999999995</v>
      </c>
    </row>
    <row r="54296" spans="4:5" x14ac:dyDescent="0.25">
      <c r="D54296" s="31">
        <v>-101.417</v>
      </c>
      <c r="E54296" s="28">
        <v>781.38499999999999</v>
      </c>
    </row>
    <row r="54297" spans="4:5" x14ac:dyDescent="0.25">
      <c r="D54297" s="31">
        <v>-101.401</v>
      </c>
      <c r="E54297" s="28">
        <v>781.33600000000001</v>
      </c>
    </row>
    <row r="54298" spans="4:5" x14ac:dyDescent="0.25">
      <c r="D54298" s="31">
        <v>-101.38500000000001</v>
      </c>
      <c r="E54298" s="28">
        <v>781.28700000000003</v>
      </c>
    </row>
    <row r="54299" spans="4:5" x14ac:dyDescent="0.25">
      <c r="D54299" s="31">
        <v>-101.369</v>
      </c>
      <c r="E54299" s="28">
        <v>781.23800000000006</v>
      </c>
    </row>
    <row r="54300" spans="4:5" x14ac:dyDescent="0.25">
      <c r="D54300" s="31">
        <v>-101.35299999999999</v>
      </c>
      <c r="E54300" s="28">
        <v>781.18799999999999</v>
      </c>
    </row>
    <row r="54301" spans="4:5" x14ac:dyDescent="0.25">
      <c r="D54301" s="31">
        <v>-101.337</v>
      </c>
      <c r="E54301" s="28">
        <v>781.13900000000001</v>
      </c>
    </row>
    <row r="54302" spans="4:5" x14ac:dyDescent="0.25">
      <c r="D54302" s="31">
        <v>-101.321</v>
      </c>
      <c r="E54302" s="28">
        <v>781.09</v>
      </c>
    </row>
    <row r="54303" spans="4:5" x14ac:dyDescent="0.25">
      <c r="D54303" s="31">
        <v>-101.30500000000001</v>
      </c>
      <c r="E54303" s="28">
        <v>781.04</v>
      </c>
    </row>
    <row r="54304" spans="4:5" x14ac:dyDescent="0.25">
      <c r="D54304" s="31">
        <v>-101.289</v>
      </c>
      <c r="E54304" s="28">
        <v>780.99099999999999</v>
      </c>
    </row>
    <row r="54305" spans="4:5" x14ac:dyDescent="0.25">
      <c r="D54305" s="31">
        <v>-101.273</v>
      </c>
      <c r="E54305" s="28">
        <v>780.94100000000003</v>
      </c>
    </row>
    <row r="54306" spans="4:5" x14ac:dyDescent="0.25">
      <c r="D54306" s="31">
        <v>-101.25700000000001</v>
      </c>
      <c r="E54306" s="28">
        <v>780.89200000000005</v>
      </c>
    </row>
    <row r="54307" spans="4:5" x14ac:dyDescent="0.25">
      <c r="D54307" s="31">
        <v>-101.241</v>
      </c>
      <c r="E54307" s="28">
        <v>780.84299999999996</v>
      </c>
    </row>
    <row r="54308" spans="4:5" x14ac:dyDescent="0.25">
      <c r="D54308" s="31">
        <v>-101.22499999999999</v>
      </c>
      <c r="E54308" s="28">
        <v>780.79300000000001</v>
      </c>
    </row>
    <row r="54309" spans="4:5" x14ac:dyDescent="0.25">
      <c r="D54309" s="31">
        <v>-101.209</v>
      </c>
      <c r="E54309" s="28">
        <v>780.74400000000003</v>
      </c>
    </row>
    <row r="54310" spans="4:5" x14ac:dyDescent="0.25">
      <c r="D54310" s="31">
        <v>-101.193</v>
      </c>
      <c r="E54310" s="28">
        <v>780.69399999999996</v>
      </c>
    </row>
    <row r="54311" spans="4:5" x14ac:dyDescent="0.25">
      <c r="D54311" s="31">
        <v>-101.17700000000001</v>
      </c>
      <c r="E54311" s="28">
        <v>780.64499999999998</v>
      </c>
    </row>
    <row r="54312" spans="4:5" x14ac:dyDescent="0.25">
      <c r="D54312" s="31">
        <v>-101.161</v>
      </c>
      <c r="E54312" s="28">
        <v>780.59500000000003</v>
      </c>
    </row>
    <row r="54313" spans="4:5" x14ac:dyDescent="0.25">
      <c r="D54313" s="31">
        <v>-101.145</v>
      </c>
      <c r="E54313" s="28">
        <v>780.54600000000005</v>
      </c>
    </row>
    <row r="54314" spans="4:5" x14ac:dyDescent="0.25">
      <c r="D54314" s="31">
        <v>-101.129</v>
      </c>
      <c r="E54314" s="28">
        <v>780.49599999999998</v>
      </c>
    </row>
    <row r="54315" spans="4:5" x14ac:dyDescent="0.25">
      <c r="D54315" s="31">
        <v>-101.113</v>
      </c>
      <c r="E54315" s="28">
        <v>780.447</v>
      </c>
    </row>
    <row r="54316" spans="4:5" x14ac:dyDescent="0.25">
      <c r="D54316" s="31">
        <v>-101.09699999999999</v>
      </c>
      <c r="E54316" s="28">
        <v>780.39700000000005</v>
      </c>
    </row>
    <row r="54317" spans="4:5" x14ac:dyDescent="0.25">
      <c r="D54317" s="31">
        <v>-101.081</v>
      </c>
      <c r="E54317" s="28">
        <v>780.34799999999996</v>
      </c>
    </row>
    <row r="54318" spans="4:5" x14ac:dyDescent="0.25">
      <c r="D54318" s="31">
        <v>-101.065</v>
      </c>
      <c r="E54318" s="28">
        <v>780.298</v>
      </c>
    </row>
    <row r="54319" spans="4:5" x14ac:dyDescent="0.25">
      <c r="D54319" s="31">
        <v>-101.04900000000001</v>
      </c>
      <c r="E54319" s="28">
        <v>780.24800000000005</v>
      </c>
    </row>
    <row r="54320" spans="4:5" x14ac:dyDescent="0.25">
      <c r="D54320" s="31">
        <v>-101.033</v>
      </c>
      <c r="E54320" s="28">
        <v>780.19899999999996</v>
      </c>
    </row>
    <row r="54321" spans="4:5" x14ac:dyDescent="0.25">
      <c r="D54321" s="31">
        <v>-101.017</v>
      </c>
      <c r="E54321" s="28">
        <v>780.149</v>
      </c>
    </row>
    <row r="54322" spans="4:5" x14ac:dyDescent="0.25">
      <c r="D54322" s="31">
        <v>-101.001</v>
      </c>
      <c r="E54322" s="28">
        <v>780.1</v>
      </c>
    </row>
    <row r="54323" spans="4:5" x14ac:dyDescent="0.25">
      <c r="D54323" s="31">
        <v>-100.985</v>
      </c>
      <c r="E54323" s="28">
        <v>780.05</v>
      </c>
    </row>
    <row r="54324" spans="4:5" x14ac:dyDescent="0.25">
      <c r="D54324" s="31">
        <v>-100.96899999999999</v>
      </c>
      <c r="E54324" s="28">
        <v>780</v>
      </c>
    </row>
    <row r="54325" spans="4:5" x14ac:dyDescent="0.25">
      <c r="D54325" s="31">
        <v>-100.953</v>
      </c>
      <c r="E54325" s="28">
        <v>779.95100000000002</v>
      </c>
    </row>
    <row r="54326" spans="4:5" x14ac:dyDescent="0.25">
      <c r="D54326" s="31">
        <v>-100.937</v>
      </c>
      <c r="E54326" s="28">
        <v>779.90099999999995</v>
      </c>
    </row>
    <row r="54327" spans="4:5" x14ac:dyDescent="0.25">
      <c r="D54327" s="31">
        <v>-100.92100000000001</v>
      </c>
      <c r="E54327" s="28">
        <v>779.851</v>
      </c>
    </row>
    <row r="54328" spans="4:5" x14ac:dyDescent="0.25">
      <c r="D54328" s="31">
        <v>-100.905</v>
      </c>
      <c r="E54328" s="28">
        <v>779.80200000000002</v>
      </c>
    </row>
    <row r="54329" spans="4:5" x14ac:dyDescent="0.25">
      <c r="D54329" s="31">
        <v>-100.889</v>
      </c>
      <c r="E54329" s="28">
        <v>779.75199999999995</v>
      </c>
    </row>
    <row r="54330" spans="4:5" x14ac:dyDescent="0.25">
      <c r="D54330" s="31">
        <v>-100.873</v>
      </c>
      <c r="E54330" s="28">
        <v>779.702</v>
      </c>
    </row>
    <row r="54331" spans="4:5" x14ac:dyDescent="0.25">
      <c r="D54331" s="31">
        <v>-100.857</v>
      </c>
      <c r="E54331" s="28">
        <v>779.65200000000004</v>
      </c>
    </row>
    <row r="54332" spans="4:5" x14ac:dyDescent="0.25">
      <c r="D54332" s="31">
        <v>-100.84099999999999</v>
      </c>
      <c r="E54332" s="28">
        <v>779.60299999999995</v>
      </c>
    </row>
    <row r="54333" spans="4:5" x14ac:dyDescent="0.25">
      <c r="D54333" s="31">
        <v>-100.825</v>
      </c>
      <c r="E54333" s="28">
        <v>779.553</v>
      </c>
    </row>
    <row r="54334" spans="4:5" x14ac:dyDescent="0.25">
      <c r="D54334" s="31">
        <v>-100.809</v>
      </c>
      <c r="E54334" s="28">
        <v>779.50300000000004</v>
      </c>
    </row>
    <row r="54335" spans="4:5" x14ac:dyDescent="0.25">
      <c r="D54335" s="31">
        <v>-100.79300000000001</v>
      </c>
      <c r="E54335" s="28">
        <v>779.45299999999997</v>
      </c>
    </row>
    <row r="54336" spans="4:5" x14ac:dyDescent="0.25">
      <c r="D54336" s="31">
        <v>-100.777</v>
      </c>
      <c r="E54336" s="28">
        <v>779.40300000000002</v>
      </c>
    </row>
    <row r="54337" spans="4:5" x14ac:dyDescent="0.25">
      <c r="D54337" s="31">
        <v>-100.761</v>
      </c>
      <c r="E54337" s="28">
        <v>779.35400000000004</v>
      </c>
    </row>
    <row r="54338" spans="4:5" x14ac:dyDescent="0.25">
      <c r="D54338" s="31">
        <v>-100.745</v>
      </c>
      <c r="E54338" s="28">
        <v>779.30399999999997</v>
      </c>
    </row>
    <row r="54339" spans="4:5" x14ac:dyDescent="0.25">
      <c r="D54339" s="31">
        <v>-100.729</v>
      </c>
      <c r="E54339" s="28">
        <v>779.25400000000002</v>
      </c>
    </row>
    <row r="54340" spans="4:5" x14ac:dyDescent="0.25">
      <c r="D54340" s="31">
        <v>-100.71299999999999</v>
      </c>
      <c r="E54340" s="28">
        <v>779.20399999999995</v>
      </c>
    </row>
    <row r="54341" spans="4:5" x14ac:dyDescent="0.25">
      <c r="D54341" s="31">
        <v>-100.697</v>
      </c>
      <c r="E54341" s="28">
        <v>779.154</v>
      </c>
    </row>
    <row r="54342" spans="4:5" x14ac:dyDescent="0.25">
      <c r="D54342" s="31">
        <v>-100.681</v>
      </c>
      <c r="E54342" s="28">
        <v>779.10400000000004</v>
      </c>
    </row>
    <row r="54343" spans="4:5" x14ac:dyDescent="0.25">
      <c r="D54343" s="31">
        <v>-100.66500000000001</v>
      </c>
      <c r="E54343" s="28">
        <v>779.05399999999997</v>
      </c>
    </row>
    <row r="54344" spans="4:5" x14ac:dyDescent="0.25">
      <c r="D54344" s="31">
        <v>-100.649</v>
      </c>
      <c r="E54344" s="28">
        <v>779.00400000000002</v>
      </c>
    </row>
    <row r="54345" spans="4:5" x14ac:dyDescent="0.25">
      <c r="D54345" s="31">
        <v>-100.633</v>
      </c>
      <c r="E54345" s="28">
        <v>778.95399999999995</v>
      </c>
    </row>
    <row r="54346" spans="4:5" x14ac:dyDescent="0.25">
      <c r="D54346" s="31">
        <v>-100.617</v>
      </c>
      <c r="E54346" s="28">
        <v>778.904</v>
      </c>
    </row>
    <row r="54347" spans="4:5" x14ac:dyDescent="0.25">
      <c r="D54347" s="31">
        <v>-100.601</v>
      </c>
      <c r="E54347" s="28">
        <v>778.85500000000002</v>
      </c>
    </row>
    <row r="54348" spans="4:5" x14ac:dyDescent="0.25">
      <c r="D54348" s="31">
        <v>-100.58499999999999</v>
      </c>
      <c r="E54348" s="28">
        <v>778.80499999999995</v>
      </c>
    </row>
    <row r="54349" spans="4:5" x14ac:dyDescent="0.25">
      <c r="D54349" s="31">
        <v>-100.569</v>
      </c>
      <c r="E54349" s="28">
        <v>778.755</v>
      </c>
    </row>
    <row r="54350" spans="4:5" x14ac:dyDescent="0.25">
      <c r="D54350" s="31">
        <v>-100.553</v>
      </c>
      <c r="E54350" s="28">
        <v>778.70500000000004</v>
      </c>
    </row>
    <row r="54351" spans="4:5" x14ac:dyDescent="0.25">
      <c r="D54351" s="31">
        <v>-100.53700000000001</v>
      </c>
      <c r="E54351" s="28">
        <v>778.65499999999997</v>
      </c>
    </row>
    <row r="54352" spans="4:5" x14ac:dyDescent="0.25">
      <c r="D54352" s="31">
        <v>-100.521</v>
      </c>
      <c r="E54352" s="28">
        <v>778.60400000000004</v>
      </c>
    </row>
    <row r="54353" spans="4:5" x14ac:dyDescent="0.25">
      <c r="D54353" s="31">
        <v>-100.505</v>
      </c>
      <c r="E54353" s="28">
        <v>778.55399999999997</v>
      </c>
    </row>
    <row r="54354" spans="4:5" x14ac:dyDescent="0.25">
      <c r="D54354" s="31">
        <v>-100.489</v>
      </c>
      <c r="E54354" s="28">
        <v>778.50400000000002</v>
      </c>
    </row>
    <row r="54355" spans="4:5" x14ac:dyDescent="0.25">
      <c r="D54355" s="31">
        <v>-100.473</v>
      </c>
      <c r="E54355" s="28">
        <v>778.45399999999995</v>
      </c>
    </row>
    <row r="54356" spans="4:5" x14ac:dyDescent="0.25">
      <c r="D54356" s="31">
        <v>-100.45699999999999</v>
      </c>
      <c r="E54356" s="28">
        <v>778.404</v>
      </c>
    </row>
    <row r="54357" spans="4:5" x14ac:dyDescent="0.25">
      <c r="D54357" s="31">
        <v>-100.441</v>
      </c>
      <c r="E54357" s="28">
        <v>778.35400000000004</v>
      </c>
    </row>
    <row r="54358" spans="4:5" x14ac:dyDescent="0.25">
      <c r="D54358" s="31">
        <v>-100.425</v>
      </c>
      <c r="E54358" s="28">
        <v>778.30399999999997</v>
      </c>
    </row>
    <row r="54359" spans="4:5" x14ac:dyDescent="0.25">
      <c r="D54359" s="31">
        <v>-100.40900000000001</v>
      </c>
      <c r="E54359" s="28">
        <v>778.25400000000002</v>
      </c>
    </row>
    <row r="54360" spans="4:5" x14ac:dyDescent="0.25">
      <c r="D54360" s="31">
        <v>-100.393</v>
      </c>
      <c r="E54360" s="28">
        <v>778.20399999999995</v>
      </c>
    </row>
    <row r="54361" spans="4:5" x14ac:dyDescent="0.25">
      <c r="D54361" s="31">
        <v>-100.377</v>
      </c>
      <c r="E54361" s="28">
        <v>778.154</v>
      </c>
    </row>
    <row r="54362" spans="4:5" x14ac:dyDescent="0.25">
      <c r="D54362" s="31">
        <v>-100.361</v>
      </c>
      <c r="E54362" s="28">
        <v>778.10299999999995</v>
      </c>
    </row>
    <row r="54363" spans="4:5" x14ac:dyDescent="0.25">
      <c r="D54363" s="31">
        <v>-100.345</v>
      </c>
      <c r="E54363" s="28">
        <v>778.053</v>
      </c>
    </row>
    <row r="54364" spans="4:5" x14ac:dyDescent="0.25">
      <c r="D54364" s="31">
        <v>-100.32899999999999</v>
      </c>
      <c r="E54364" s="28">
        <v>778.00300000000004</v>
      </c>
    </row>
    <row r="54365" spans="4:5" x14ac:dyDescent="0.25">
      <c r="D54365" s="31">
        <v>-100.313</v>
      </c>
      <c r="E54365" s="28">
        <v>777.95299999999997</v>
      </c>
    </row>
    <row r="54366" spans="4:5" x14ac:dyDescent="0.25">
      <c r="D54366" s="31">
        <v>-100.297</v>
      </c>
      <c r="E54366" s="28">
        <v>777.90300000000002</v>
      </c>
    </row>
    <row r="54367" spans="4:5" x14ac:dyDescent="0.25">
      <c r="D54367" s="31">
        <v>-100.28100000000001</v>
      </c>
      <c r="E54367" s="28">
        <v>777.85199999999998</v>
      </c>
    </row>
    <row r="54368" spans="4:5" x14ac:dyDescent="0.25">
      <c r="D54368" s="31">
        <v>-100.265</v>
      </c>
      <c r="E54368" s="28">
        <v>777.80200000000002</v>
      </c>
    </row>
    <row r="54369" spans="4:5" x14ac:dyDescent="0.25">
      <c r="D54369" s="31">
        <v>-100.249</v>
      </c>
      <c r="E54369" s="28">
        <v>777.75199999999995</v>
      </c>
    </row>
    <row r="54370" spans="4:5" x14ac:dyDescent="0.25">
      <c r="D54370" s="31">
        <v>-100.233</v>
      </c>
      <c r="E54370" s="28">
        <v>777.702</v>
      </c>
    </row>
    <row r="54371" spans="4:5" x14ac:dyDescent="0.25">
      <c r="D54371" s="31">
        <v>-100.217</v>
      </c>
      <c r="E54371" s="28">
        <v>777.65099999999995</v>
      </c>
    </row>
    <row r="54372" spans="4:5" x14ac:dyDescent="0.25">
      <c r="D54372" s="31">
        <v>-100.20099999999999</v>
      </c>
      <c r="E54372" s="28">
        <v>777.601</v>
      </c>
    </row>
    <row r="54373" spans="4:5" x14ac:dyDescent="0.25">
      <c r="D54373" s="31">
        <v>-100.185</v>
      </c>
      <c r="E54373" s="28">
        <v>777.55100000000004</v>
      </c>
    </row>
    <row r="54374" spans="4:5" x14ac:dyDescent="0.25">
      <c r="D54374" s="31">
        <v>-100.169</v>
      </c>
      <c r="E54374" s="28">
        <v>777.5</v>
      </c>
    </row>
    <row r="54375" spans="4:5" x14ac:dyDescent="0.25">
      <c r="D54375" s="31">
        <v>-100.15300000000001</v>
      </c>
      <c r="E54375" s="28">
        <v>777.45</v>
      </c>
    </row>
    <row r="54376" spans="4:5" x14ac:dyDescent="0.25">
      <c r="D54376" s="31">
        <v>-100.137</v>
      </c>
      <c r="E54376" s="28">
        <v>777.4</v>
      </c>
    </row>
    <row r="54377" spans="4:5" x14ac:dyDescent="0.25">
      <c r="D54377" s="31">
        <v>-100.121</v>
      </c>
      <c r="E54377" s="28">
        <v>777.34900000000005</v>
      </c>
    </row>
    <row r="54378" spans="4:5" x14ac:dyDescent="0.25">
      <c r="D54378" s="31">
        <v>-100.105</v>
      </c>
      <c r="E54378" s="28">
        <v>777.29899999999998</v>
      </c>
    </row>
    <row r="54379" spans="4:5" x14ac:dyDescent="0.25">
      <c r="D54379" s="31">
        <v>-100.089</v>
      </c>
      <c r="E54379" s="28">
        <v>777.24800000000005</v>
      </c>
    </row>
    <row r="54380" spans="4:5" x14ac:dyDescent="0.25">
      <c r="D54380" s="31">
        <v>-100.07299999999999</v>
      </c>
      <c r="E54380" s="28">
        <v>777.19799999999998</v>
      </c>
    </row>
    <row r="54381" spans="4:5" x14ac:dyDescent="0.25">
      <c r="D54381" s="31">
        <v>-100.057</v>
      </c>
      <c r="E54381" s="28">
        <v>777.14800000000002</v>
      </c>
    </row>
    <row r="54382" spans="4:5" x14ac:dyDescent="0.25">
      <c r="D54382" s="31">
        <v>-100.041</v>
      </c>
      <c r="E54382" s="28">
        <v>777.09699999999998</v>
      </c>
    </row>
    <row r="54383" spans="4:5" x14ac:dyDescent="0.25">
      <c r="D54383" s="31">
        <v>-100.02500000000001</v>
      </c>
      <c r="E54383" s="28">
        <v>777.04700000000003</v>
      </c>
    </row>
    <row r="54384" spans="4:5" x14ac:dyDescent="0.25">
      <c r="D54384" s="31">
        <v>-100.009</v>
      </c>
      <c r="E54384" s="28">
        <v>776.99599999999998</v>
      </c>
    </row>
    <row r="54385" spans="4:5" x14ac:dyDescent="0.25">
      <c r="D54385" s="31">
        <v>-99.993099999999998</v>
      </c>
      <c r="E54385" s="28">
        <v>776.94600000000003</v>
      </c>
    </row>
    <row r="54386" spans="4:5" x14ac:dyDescent="0.25">
      <c r="D54386" s="31">
        <v>-99.977099999999993</v>
      </c>
      <c r="E54386" s="28">
        <v>776.89499999999998</v>
      </c>
    </row>
    <row r="54387" spans="4:5" x14ac:dyDescent="0.25">
      <c r="D54387" s="31">
        <v>-99.961100000000002</v>
      </c>
      <c r="E54387" s="28">
        <v>776.84500000000003</v>
      </c>
    </row>
    <row r="54388" spans="4:5" x14ac:dyDescent="0.25">
      <c r="D54388" s="31">
        <v>-99.945099999999996</v>
      </c>
      <c r="E54388" s="28">
        <v>776.79399999999998</v>
      </c>
    </row>
    <row r="54389" spans="4:5" x14ac:dyDescent="0.25">
      <c r="D54389" s="31">
        <v>-99.929100000000005</v>
      </c>
      <c r="E54389" s="28">
        <v>776.74400000000003</v>
      </c>
    </row>
    <row r="54390" spans="4:5" x14ac:dyDescent="0.25">
      <c r="D54390" s="31">
        <v>-99.9131</v>
      </c>
      <c r="E54390" s="28">
        <v>776.69299999999998</v>
      </c>
    </row>
    <row r="54391" spans="4:5" x14ac:dyDescent="0.25">
      <c r="D54391" s="31">
        <v>-99.897099999999995</v>
      </c>
      <c r="E54391" s="28">
        <v>776.64200000000005</v>
      </c>
    </row>
    <row r="54392" spans="4:5" x14ac:dyDescent="0.25">
      <c r="D54392" s="31">
        <v>-99.881100000000004</v>
      </c>
      <c r="E54392" s="28">
        <v>776.59199999999998</v>
      </c>
    </row>
    <row r="54393" spans="4:5" x14ac:dyDescent="0.25">
      <c r="D54393" s="31">
        <v>-99.865099999999998</v>
      </c>
      <c r="E54393" s="28">
        <v>776.54100000000005</v>
      </c>
    </row>
    <row r="54394" spans="4:5" x14ac:dyDescent="0.25">
      <c r="D54394" s="31">
        <v>-99.849100000000007</v>
      </c>
      <c r="E54394" s="28">
        <v>776.49099999999999</v>
      </c>
    </row>
    <row r="54395" spans="4:5" x14ac:dyDescent="0.25">
      <c r="D54395" s="31">
        <v>-99.833100000000002</v>
      </c>
      <c r="E54395" s="28">
        <v>776.44</v>
      </c>
    </row>
    <row r="54396" spans="4:5" x14ac:dyDescent="0.25">
      <c r="D54396" s="31">
        <v>-99.817099999999996</v>
      </c>
      <c r="E54396" s="28">
        <v>776.38900000000001</v>
      </c>
    </row>
    <row r="54397" spans="4:5" x14ac:dyDescent="0.25">
      <c r="D54397" s="31">
        <v>-99.801100000000005</v>
      </c>
      <c r="E54397" s="28">
        <v>776.33900000000006</v>
      </c>
    </row>
    <row r="54398" spans="4:5" x14ac:dyDescent="0.25">
      <c r="D54398" s="31">
        <v>-99.7851</v>
      </c>
      <c r="E54398" s="28">
        <v>776.28800000000001</v>
      </c>
    </row>
    <row r="54399" spans="4:5" x14ac:dyDescent="0.25">
      <c r="D54399" s="31">
        <v>-99.769099999999995</v>
      </c>
      <c r="E54399" s="28">
        <v>776.23699999999997</v>
      </c>
    </row>
    <row r="54400" spans="4:5" x14ac:dyDescent="0.25">
      <c r="D54400" s="31">
        <v>-99.753100000000003</v>
      </c>
      <c r="E54400" s="28">
        <v>776.18700000000001</v>
      </c>
    </row>
    <row r="54401" spans="4:5" x14ac:dyDescent="0.25">
      <c r="D54401" s="31">
        <v>-99.737099999999998</v>
      </c>
      <c r="E54401" s="28">
        <v>776.13599999999997</v>
      </c>
    </row>
    <row r="54402" spans="4:5" x14ac:dyDescent="0.25">
      <c r="D54402" s="31">
        <v>-99.721100000000007</v>
      </c>
      <c r="E54402" s="28">
        <v>776.08500000000004</v>
      </c>
    </row>
    <row r="54403" spans="4:5" x14ac:dyDescent="0.25">
      <c r="D54403" s="31">
        <v>-99.705100000000002</v>
      </c>
      <c r="E54403" s="28">
        <v>776.03499999999997</v>
      </c>
    </row>
    <row r="54404" spans="4:5" x14ac:dyDescent="0.25">
      <c r="D54404" s="31">
        <v>-99.689099999999996</v>
      </c>
      <c r="E54404" s="28">
        <v>775.98400000000004</v>
      </c>
    </row>
    <row r="54405" spans="4:5" x14ac:dyDescent="0.25">
      <c r="D54405" s="31">
        <v>-99.673100000000005</v>
      </c>
      <c r="E54405" s="28">
        <v>775.93299999999999</v>
      </c>
    </row>
    <row r="54406" spans="4:5" x14ac:dyDescent="0.25">
      <c r="D54406" s="31">
        <v>-99.6571</v>
      </c>
      <c r="E54406" s="28">
        <v>775.88199999999995</v>
      </c>
    </row>
    <row r="54407" spans="4:5" x14ac:dyDescent="0.25">
      <c r="D54407" s="31">
        <v>-99.641099999999994</v>
      </c>
      <c r="E54407" s="28">
        <v>775.83199999999999</v>
      </c>
    </row>
    <row r="54408" spans="4:5" x14ac:dyDescent="0.25">
      <c r="D54408" s="31">
        <v>-99.625100000000003</v>
      </c>
      <c r="E54408" s="28">
        <v>775.78099999999995</v>
      </c>
    </row>
    <row r="54409" spans="4:5" x14ac:dyDescent="0.25">
      <c r="D54409" s="31">
        <v>-99.609099999999998</v>
      </c>
      <c r="E54409" s="28">
        <v>775.73</v>
      </c>
    </row>
    <row r="54410" spans="4:5" x14ac:dyDescent="0.25">
      <c r="D54410" s="31">
        <v>-99.593100000000007</v>
      </c>
      <c r="E54410" s="28">
        <v>775.67899999999997</v>
      </c>
    </row>
    <row r="54411" spans="4:5" x14ac:dyDescent="0.25">
      <c r="D54411" s="31">
        <v>-99.577100000000002</v>
      </c>
      <c r="E54411" s="28">
        <v>775.62800000000004</v>
      </c>
    </row>
    <row r="54412" spans="4:5" x14ac:dyDescent="0.25">
      <c r="D54412" s="31">
        <v>-99.561099999999996</v>
      </c>
      <c r="E54412" s="28">
        <v>775.577</v>
      </c>
    </row>
    <row r="54413" spans="4:5" x14ac:dyDescent="0.25">
      <c r="D54413" s="31">
        <v>-99.545100000000005</v>
      </c>
      <c r="E54413" s="28">
        <v>775.52700000000004</v>
      </c>
    </row>
    <row r="54414" spans="4:5" x14ac:dyDescent="0.25">
      <c r="D54414" s="31">
        <v>-99.5291</v>
      </c>
      <c r="E54414" s="28">
        <v>775.476</v>
      </c>
    </row>
    <row r="54415" spans="4:5" x14ac:dyDescent="0.25">
      <c r="D54415" s="31">
        <v>-99.513099999999994</v>
      </c>
      <c r="E54415" s="28">
        <v>775.42499999999995</v>
      </c>
    </row>
    <row r="54416" spans="4:5" x14ac:dyDescent="0.25">
      <c r="D54416" s="31">
        <v>-99.497100000000003</v>
      </c>
      <c r="E54416" s="28">
        <v>775.37400000000002</v>
      </c>
    </row>
    <row r="54417" spans="4:5" x14ac:dyDescent="0.25">
      <c r="D54417" s="31">
        <v>-99.481099999999998</v>
      </c>
      <c r="E54417" s="28">
        <v>775.32299999999998</v>
      </c>
    </row>
    <row r="54418" spans="4:5" x14ac:dyDescent="0.25">
      <c r="D54418" s="31">
        <v>-99.465100000000007</v>
      </c>
      <c r="E54418" s="28">
        <v>775.27200000000005</v>
      </c>
    </row>
    <row r="54419" spans="4:5" x14ac:dyDescent="0.25">
      <c r="D54419" s="31">
        <v>-99.449200000000005</v>
      </c>
      <c r="E54419" s="28">
        <v>775.221</v>
      </c>
    </row>
    <row r="54420" spans="4:5" x14ac:dyDescent="0.25">
      <c r="D54420" s="31">
        <v>-99.433199999999999</v>
      </c>
      <c r="E54420" s="28">
        <v>775.17</v>
      </c>
    </row>
    <row r="54421" spans="4:5" x14ac:dyDescent="0.25">
      <c r="D54421" s="31">
        <v>-99.417199999999994</v>
      </c>
      <c r="E54421" s="28">
        <v>775.11900000000003</v>
      </c>
    </row>
    <row r="54422" spans="4:5" x14ac:dyDescent="0.25">
      <c r="D54422" s="31">
        <v>-99.401200000000003</v>
      </c>
      <c r="E54422" s="28">
        <v>775.06799999999998</v>
      </c>
    </row>
    <row r="54423" spans="4:5" x14ac:dyDescent="0.25">
      <c r="D54423" s="31">
        <v>-99.385199999999998</v>
      </c>
      <c r="E54423" s="28">
        <v>775.01700000000005</v>
      </c>
    </row>
    <row r="54424" spans="4:5" x14ac:dyDescent="0.25">
      <c r="D54424" s="31">
        <v>-99.369200000000006</v>
      </c>
      <c r="E54424" s="28">
        <v>774.96600000000001</v>
      </c>
    </row>
    <row r="54425" spans="4:5" x14ac:dyDescent="0.25">
      <c r="D54425" s="31">
        <v>-99.353200000000001</v>
      </c>
      <c r="E54425" s="28">
        <v>774.91499999999996</v>
      </c>
    </row>
    <row r="54426" spans="4:5" x14ac:dyDescent="0.25">
      <c r="D54426" s="31">
        <v>-99.337199999999996</v>
      </c>
      <c r="E54426" s="28">
        <v>774.86400000000003</v>
      </c>
    </row>
    <row r="54427" spans="4:5" x14ac:dyDescent="0.25">
      <c r="D54427" s="31">
        <v>-99.321200000000005</v>
      </c>
      <c r="E54427" s="28">
        <v>774.81299999999999</v>
      </c>
    </row>
    <row r="54428" spans="4:5" x14ac:dyDescent="0.25">
      <c r="D54428" s="31">
        <v>-99.305199999999999</v>
      </c>
      <c r="E54428" s="28">
        <v>774.76199999999994</v>
      </c>
    </row>
    <row r="54429" spans="4:5" x14ac:dyDescent="0.25">
      <c r="D54429" s="31">
        <v>-99.289199999999994</v>
      </c>
      <c r="E54429" s="28">
        <v>774.71100000000001</v>
      </c>
    </row>
    <row r="54430" spans="4:5" x14ac:dyDescent="0.25">
      <c r="D54430" s="31">
        <v>-99.273200000000003</v>
      </c>
      <c r="E54430" s="28">
        <v>774.66</v>
      </c>
    </row>
    <row r="54431" spans="4:5" x14ac:dyDescent="0.25">
      <c r="D54431" s="31">
        <v>-99.257199999999997</v>
      </c>
      <c r="E54431" s="28">
        <v>774.60900000000004</v>
      </c>
    </row>
    <row r="54432" spans="4:5" x14ac:dyDescent="0.25">
      <c r="D54432" s="31">
        <v>-99.241200000000006</v>
      </c>
      <c r="E54432" s="28">
        <v>774.55799999999999</v>
      </c>
    </row>
    <row r="54433" spans="4:5" x14ac:dyDescent="0.25">
      <c r="D54433" s="31">
        <v>-99.225200000000001</v>
      </c>
      <c r="E54433" s="28">
        <v>774.50599999999997</v>
      </c>
    </row>
    <row r="54434" spans="4:5" x14ac:dyDescent="0.25">
      <c r="D54434" s="31">
        <v>-99.209199999999996</v>
      </c>
      <c r="E54434" s="28">
        <v>774.45500000000004</v>
      </c>
    </row>
    <row r="54435" spans="4:5" x14ac:dyDescent="0.25">
      <c r="D54435" s="31">
        <v>-99.193200000000004</v>
      </c>
      <c r="E54435" s="28">
        <v>774.404</v>
      </c>
    </row>
    <row r="54436" spans="4:5" x14ac:dyDescent="0.25">
      <c r="D54436" s="31">
        <v>-99.177199999999999</v>
      </c>
      <c r="E54436" s="28">
        <v>774.35299999999995</v>
      </c>
    </row>
    <row r="54437" spans="4:5" x14ac:dyDescent="0.25">
      <c r="D54437" s="31">
        <v>-99.161199999999994</v>
      </c>
      <c r="E54437" s="28">
        <v>774.30200000000002</v>
      </c>
    </row>
    <row r="54438" spans="4:5" x14ac:dyDescent="0.25">
      <c r="D54438" s="31">
        <v>-99.145200000000003</v>
      </c>
      <c r="E54438" s="28">
        <v>774.25099999999998</v>
      </c>
    </row>
    <row r="54439" spans="4:5" x14ac:dyDescent="0.25">
      <c r="D54439" s="31">
        <v>-99.129199999999997</v>
      </c>
      <c r="E54439" s="28">
        <v>774.19899999999996</v>
      </c>
    </row>
    <row r="54440" spans="4:5" x14ac:dyDescent="0.25">
      <c r="D54440" s="31">
        <v>-99.113200000000006</v>
      </c>
      <c r="E54440" s="28">
        <v>774.14800000000002</v>
      </c>
    </row>
    <row r="54441" spans="4:5" x14ac:dyDescent="0.25">
      <c r="D54441" s="31">
        <v>-99.097200000000001</v>
      </c>
      <c r="E54441" s="28">
        <v>774.09699999999998</v>
      </c>
    </row>
    <row r="54442" spans="4:5" x14ac:dyDescent="0.25">
      <c r="D54442" s="31">
        <v>-99.081199999999995</v>
      </c>
      <c r="E54442" s="28">
        <v>774.04600000000005</v>
      </c>
    </row>
    <row r="54443" spans="4:5" x14ac:dyDescent="0.25">
      <c r="D54443" s="31">
        <v>-99.065200000000004</v>
      </c>
      <c r="E54443" s="28">
        <v>773.99400000000003</v>
      </c>
    </row>
    <row r="54444" spans="4:5" x14ac:dyDescent="0.25">
      <c r="D54444" s="31">
        <v>-99.049199999999999</v>
      </c>
      <c r="E54444" s="28">
        <v>773.94299999999998</v>
      </c>
    </row>
    <row r="54445" spans="4:5" x14ac:dyDescent="0.25">
      <c r="D54445" s="31">
        <v>-99.033199999999994</v>
      </c>
      <c r="E54445" s="28">
        <v>773.89200000000005</v>
      </c>
    </row>
    <row r="54446" spans="4:5" x14ac:dyDescent="0.25">
      <c r="D54446" s="31">
        <v>-99.017200000000003</v>
      </c>
      <c r="E54446" s="28">
        <v>773.84100000000001</v>
      </c>
    </row>
    <row r="54447" spans="4:5" x14ac:dyDescent="0.25">
      <c r="D54447" s="31">
        <v>-99.001199999999997</v>
      </c>
      <c r="E54447" s="28">
        <v>773.78899999999999</v>
      </c>
    </row>
    <row r="54448" spans="4:5" x14ac:dyDescent="0.25">
      <c r="D54448" s="31">
        <v>-98.985200000000006</v>
      </c>
      <c r="E54448" s="28">
        <v>773.73800000000006</v>
      </c>
    </row>
    <row r="54449" spans="4:5" x14ac:dyDescent="0.25">
      <c r="D54449" s="31">
        <v>-98.969200000000001</v>
      </c>
      <c r="E54449" s="28">
        <v>773.68700000000001</v>
      </c>
    </row>
    <row r="54450" spans="4:5" x14ac:dyDescent="0.25">
      <c r="D54450" s="31">
        <v>-98.953199999999995</v>
      </c>
      <c r="E54450" s="28">
        <v>773.63499999999999</v>
      </c>
    </row>
    <row r="54451" spans="4:5" x14ac:dyDescent="0.25">
      <c r="D54451" s="31">
        <v>-98.937200000000004</v>
      </c>
      <c r="E54451" s="28">
        <v>773.58399999999995</v>
      </c>
    </row>
    <row r="54452" spans="4:5" x14ac:dyDescent="0.25">
      <c r="D54452" s="31">
        <v>-98.921199999999999</v>
      </c>
      <c r="E54452" s="28">
        <v>773.53200000000004</v>
      </c>
    </row>
    <row r="54453" spans="4:5" x14ac:dyDescent="0.25">
      <c r="D54453" s="31">
        <v>-98.905199999999994</v>
      </c>
      <c r="E54453" s="28">
        <v>773.48099999999999</v>
      </c>
    </row>
    <row r="54454" spans="4:5" x14ac:dyDescent="0.25">
      <c r="D54454" s="31">
        <v>-98.889200000000002</v>
      </c>
      <c r="E54454" s="28">
        <v>773.43</v>
      </c>
    </row>
    <row r="54455" spans="4:5" x14ac:dyDescent="0.25">
      <c r="D54455" s="31">
        <v>-98.873199999999997</v>
      </c>
      <c r="E54455" s="28">
        <v>773.37800000000004</v>
      </c>
    </row>
    <row r="54456" spans="4:5" x14ac:dyDescent="0.25">
      <c r="D54456" s="31">
        <v>-98.857200000000006</v>
      </c>
      <c r="E54456" s="28">
        <v>773.327</v>
      </c>
    </row>
    <row r="54457" spans="4:5" x14ac:dyDescent="0.25">
      <c r="D54457" s="31">
        <v>-98.841200000000001</v>
      </c>
      <c r="E54457" s="28">
        <v>773.27499999999998</v>
      </c>
    </row>
    <row r="54458" spans="4:5" x14ac:dyDescent="0.25">
      <c r="D54458" s="31">
        <v>-98.825199999999995</v>
      </c>
      <c r="E54458" s="28">
        <v>773.22400000000005</v>
      </c>
    </row>
    <row r="54459" spans="4:5" x14ac:dyDescent="0.25">
      <c r="D54459" s="31">
        <v>-98.809200000000004</v>
      </c>
      <c r="E54459" s="28">
        <v>773.17200000000003</v>
      </c>
    </row>
    <row r="54460" spans="4:5" x14ac:dyDescent="0.25">
      <c r="D54460" s="31">
        <v>-98.793199999999999</v>
      </c>
      <c r="E54460" s="28">
        <v>773.12099999999998</v>
      </c>
    </row>
    <row r="54461" spans="4:5" x14ac:dyDescent="0.25">
      <c r="D54461" s="31">
        <v>-98.777199999999993</v>
      </c>
      <c r="E54461" s="28">
        <v>773.06899999999996</v>
      </c>
    </row>
    <row r="54462" spans="4:5" x14ac:dyDescent="0.25">
      <c r="D54462" s="31">
        <v>-98.761200000000002</v>
      </c>
      <c r="E54462" s="28">
        <v>773.01800000000003</v>
      </c>
    </row>
    <row r="54463" spans="4:5" x14ac:dyDescent="0.25">
      <c r="D54463" s="31">
        <v>-98.745199999999997</v>
      </c>
      <c r="E54463" s="28">
        <v>772.96600000000001</v>
      </c>
    </row>
    <row r="54464" spans="4:5" x14ac:dyDescent="0.25">
      <c r="D54464" s="31">
        <v>-98.729200000000006</v>
      </c>
      <c r="E54464" s="28">
        <v>772.91499999999996</v>
      </c>
    </row>
    <row r="54465" spans="4:5" x14ac:dyDescent="0.25">
      <c r="D54465" s="31">
        <v>-98.713200000000001</v>
      </c>
      <c r="E54465" s="28">
        <v>772.86300000000006</v>
      </c>
    </row>
    <row r="54466" spans="4:5" x14ac:dyDescent="0.25">
      <c r="D54466" s="31">
        <v>-98.697199999999995</v>
      </c>
      <c r="E54466" s="28">
        <v>772.81200000000001</v>
      </c>
    </row>
    <row r="54467" spans="4:5" x14ac:dyDescent="0.25">
      <c r="D54467" s="31">
        <v>-98.681200000000004</v>
      </c>
      <c r="E54467" s="28">
        <v>772.76</v>
      </c>
    </row>
    <row r="54468" spans="4:5" x14ac:dyDescent="0.25">
      <c r="D54468" s="31">
        <v>-98.665199999999999</v>
      </c>
      <c r="E54468" s="28">
        <v>772.70799999999997</v>
      </c>
    </row>
    <row r="54469" spans="4:5" x14ac:dyDescent="0.25">
      <c r="D54469" s="31">
        <v>-98.649199999999993</v>
      </c>
      <c r="E54469" s="28">
        <v>772.65700000000004</v>
      </c>
    </row>
    <row r="54470" spans="4:5" x14ac:dyDescent="0.25">
      <c r="D54470" s="31">
        <v>-98.633200000000002</v>
      </c>
      <c r="E54470" s="28">
        <v>772.60500000000002</v>
      </c>
    </row>
    <row r="54471" spans="4:5" x14ac:dyDescent="0.25">
      <c r="D54471" s="31">
        <v>-98.617199999999997</v>
      </c>
      <c r="E54471" s="28">
        <v>772.55399999999997</v>
      </c>
    </row>
    <row r="54472" spans="4:5" x14ac:dyDescent="0.25">
      <c r="D54472" s="31">
        <v>-98.601200000000006</v>
      </c>
      <c r="E54472" s="28">
        <v>772.50199999999995</v>
      </c>
    </row>
    <row r="54473" spans="4:5" x14ac:dyDescent="0.25">
      <c r="D54473" s="31">
        <v>-98.5852</v>
      </c>
      <c r="E54473" s="28">
        <v>772.45</v>
      </c>
    </row>
    <row r="54474" spans="4:5" x14ac:dyDescent="0.25">
      <c r="D54474" s="31">
        <v>-98.569199999999995</v>
      </c>
      <c r="E54474" s="28">
        <v>772.39800000000002</v>
      </c>
    </row>
    <row r="54475" spans="4:5" x14ac:dyDescent="0.25">
      <c r="D54475" s="31">
        <v>-98.553200000000004</v>
      </c>
      <c r="E54475" s="28">
        <v>772.34699999999998</v>
      </c>
    </row>
    <row r="54476" spans="4:5" x14ac:dyDescent="0.25">
      <c r="D54476" s="31">
        <v>-98.537199999999999</v>
      </c>
      <c r="E54476" s="28">
        <v>772.29499999999996</v>
      </c>
    </row>
    <row r="54477" spans="4:5" x14ac:dyDescent="0.25">
      <c r="D54477" s="31">
        <v>-98.521199999999993</v>
      </c>
      <c r="E54477" s="28">
        <v>772.24300000000005</v>
      </c>
    </row>
    <row r="54478" spans="4:5" x14ac:dyDescent="0.25">
      <c r="D54478" s="31">
        <v>-98.505200000000002</v>
      </c>
      <c r="E54478" s="28">
        <v>772.19200000000001</v>
      </c>
    </row>
    <row r="54479" spans="4:5" x14ac:dyDescent="0.25">
      <c r="D54479" s="31">
        <v>-98.489199999999997</v>
      </c>
      <c r="E54479" s="28">
        <v>772.14</v>
      </c>
    </row>
    <row r="54480" spans="4:5" x14ac:dyDescent="0.25">
      <c r="D54480" s="31">
        <v>-98.473200000000006</v>
      </c>
      <c r="E54480" s="28">
        <v>772.08799999999997</v>
      </c>
    </row>
    <row r="54481" spans="4:5" x14ac:dyDescent="0.25">
      <c r="D54481" s="31">
        <v>-98.4572</v>
      </c>
      <c r="E54481" s="28">
        <v>772.03599999999994</v>
      </c>
    </row>
    <row r="54482" spans="4:5" x14ac:dyDescent="0.25">
      <c r="D54482" s="31">
        <v>-98.441199999999995</v>
      </c>
      <c r="E54482" s="28">
        <v>771.98500000000001</v>
      </c>
    </row>
    <row r="54483" spans="4:5" x14ac:dyDescent="0.25">
      <c r="D54483" s="31">
        <v>-98.425200000000004</v>
      </c>
      <c r="E54483" s="28">
        <v>771.93299999999999</v>
      </c>
    </row>
    <row r="54484" spans="4:5" x14ac:dyDescent="0.25">
      <c r="D54484" s="31">
        <v>-98.409199999999998</v>
      </c>
      <c r="E54484" s="28">
        <v>771.88099999999997</v>
      </c>
    </row>
    <row r="54485" spans="4:5" x14ac:dyDescent="0.25">
      <c r="D54485" s="31">
        <v>-98.393199999999993</v>
      </c>
      <c r="E54485" s="28">
        <v>771.82899999999995</v>
      </c>
    </row>
    <row r="54486" spans="4:5" x14ac:dyDescent="0.25">
      <c r="D54486" s="31">
        <v>-98.377200000000002</v>
      </c>
      <c r="E54486" s="28">
        <v>771.77700000000004</v>
      </c>
    </row>
    <row r="54487" spans="4:5" x14ac:dyDescent="0.25">
      <c r="D54487" s="31">
        <v>-98.361199999999997</v>
      </c>
      <c r="E54487" s="28">
        <v>771.72500000000002</v>
      </c>
    </row>
    <row r="54488" spans="4:5" x14ac:dyDescent="0.25">
      <c r="D54488" s="31">
        <v>-98.345200000000006</v>
      </c>
      <c r="E54488" s="28">
        <v>771.67399999999998</v>
      </c>
    </row>
    <row r="54489" spans="4:5" x14ac:dyDescent="0.25">
      <c r="D54489" s="31">
        <v>-98.3292</v>
      </c>
      <c r="E54489" s="28">
        <v>771.62199999999996</v>
      </c>
    </row>
    <row r="54490" spans="4:5" x14ac:dyDescent="0.25">
      <c r="D54490" s="31">
        <v>-98.313199999999995</v>
      </c>
      <c r="E54490" s="28">
        <v>771.57</v>
      </c>
    </row>
    <row r="54491" spans="4:5" x14ac:dyDescent="0.25">
      <c r="D54491" s="31">
        <v>-98.297200000000004</v>
      </c>
      <c r="E54491" s="28">
        <v>771.51800000000003</v>
      </c>
    </row>
    <row r="54492" spans="4:5" x14ac:dyDescent="0.25">
      <c r="D54492" s="31">
        <v>-98.281199999999998</v>
      </c>
      <c r="E54492" s="28">
        <v>771.46600000000001</v>
      </c>
    </row>
    <row r="54493" spans="4:5" x14ac:dyDescent="0.25">
      <c r="D54493" s="31">
        <v>-98.265199999999993</v>
      </c>
      <c r="E54493" s="28">
        <v>771.41399999999999</v>
      </c>
    </row>
    <row r="54494" spans="4:5" x14ac:dyDescent="0.25">
      <c r="D54494" s="31">
        <v>-98.249200000000002</v>
      </c>
      <c r="E54494" s="28">
        <v>771.36199999999997</v>
      </c>
    </row>
    <row r="54495" spans="4:5" x14ac:dyDescent="0.25">
      <c r="D54495" s="31">
        <v>-98.233199999999997</v>
      </c>
      <c r="E54495" s="28">
        <v>771.31</v>
      </c>
    </row>
    <row r="54496" spans="4:5" x14ac:dyDescent="0.25">
      <c r="D54496" s="31">
        <v>-98.217200000000005</v>
      </c>
      <c r="E54496" s="28">
        <v>771.25800000000004</v>
      </c>
    </row>
    <row r="54497" spans="4:5" x14ac:dyDescent="0.25">
      <c r="D54497" s="31">
        <v>-98.2012</v>
      </c>
      <c r="E54497" s="28">
        <v>771.20600000000002</v>
      </c>
    </row>
    <row r="54498" spans="4:5" x14ac:dyDescent="0.25">
      <c r="D54498" s="31">
        <v>-98.185199999999995</v>
      </c>
      <c r="E54498" s="28">
        <v>771.154</v>
      </c>
    </row>
    <row r="54499" spans="4:5" x14ac:dyDescent="0.25">
      <c r="D54499" s="31">
        <v>-98.169200000000004</v>
      </c>
      <c r="E54499" s="28">
        <v>771.10199999999998</v>
      </c>
    </row>
    <row r="54500" spans="4:5" x14ac:dyDescent="0.25">
      <c r="D54500" s="31">
        <v>-98.153199999999998</v>
      </c>
      <c r="E54500" s="28">
        <v>771.05</v>
      </c>
    </row>
    <row r="54501" spans="4:5" x14ac:dyDescent="0.25">
      <c r="D54501" s="31">
        <v>-98.137200000000007</v>
      </c>
      <c r="E54501" s="28">
        <v>770.99800000000005</v>
      </c>
    </row>
    <row r="54502" spans="4:5" x14ac:dyDescent="0.25">
      <c r="D54502" s="31">
        <v>-98.121200000000002</v>
      </c>
      <c r="E54502" s="28">
        <v>770.94600000000003</v>
      </c>
    </row>
    <row r="54503" spans="4:5" x14ac:dyDescent="0.25">
      <c r="D54503" s="31">
        <v>-98.105199999999996</v>
      </c>
      <c r="E54503" s="28">
        <v>770.89400000000001</v>
      </c>
    </row>
    <row r="54504" spans="4:5" x14ac:dyDescent="0.25">
      <c r="D54504" s="31">
        <v>-98.089200000000005</v>
      </c>
      <c r="E54504" s="28">
        <v>770.84199999999998</v>
      </c>
    </row>
    <row r="54505" spans="4:5" x14ac:dyDescent="0.25">
      <c r="D54505" s="31">
        <v>-98.0732</v>
      </c>
      <c r="E54505" s="28">
        <v>770.79</v>
      </c>
    </row>
    <row r="54506" spans="4:5" x14ac:dyDescent="0.25">
      <c r="D54506" s="31">
        <v>-98.057299999999998</v>
      </c>
      <c r="E54506" s="28">
        <v>770.73800000000006</v>
      </c>
    </row>
    <row r="54507" spans="4:5" x14ac:dyDescent="0.25">
      <c r="D54507" s="31">
        <v>-98.041300000000007</v>
      </c>
      <c r="E54507" s="28">
        <v>770.68600000000004</v>
      </c>
    </row>
    <row r="54508" spans="4:5" x14ac:dyDescent="0.25">
      <c r="D54508" s="31">
        <v>-98.025300000000001</v>
      </c>
      <c r="E54508" s="28">
        <v>770.63300000000004</v>
      </c>
    </row>
    <row r="54509" spans="4:5" x14ac:dyDescent="0.25">
      <c r="D54509" s="31">
        <v>-98.009299999999996</v>
      </c>
      <c r="E54509" s="28">
        <v>770.58100000000002</v>
      </c>
    </row>
    <row r="54510" spans="4:5" x14ac:dyDescent="0.25">
      <c r="D54510" s="31">
        <v>-97.993300000000005</v>
      </c>
      <c r="E54510" s="28">
        <v>770.529</v>
      </c>
    </row>
    <row r="54511" spans="4:5" x14ac:dyDescent="0.25">
      <c r="D54511" s="31">
        <v>-97.9773</v>
      </c>
      <c r="E54511" s="28">
        <v>770.47699999999998</v>
      </c>
    </row>
    <row r="54512" spans="4:5" x14ac:dyDescent="0.25">
      <c r="D54512" s="31">
        <v>-97.961299999999994</v>
      </c>
      <c r="E54512" s="28">
        <v>770.42499999999995</v>
      </c>
    </row>
    <row r="54513" spans="4:5" x14ac:dyDescent="0.25">
      <c r="D54513" s="31">
        <v>-97.945300000000003</v>
      </c>
      <c r="E54513" s="28">
        <v>770.37300000000005</v>
      </c>
    </row>
    <row r="54514" spans="4:5" x14ac:dyDescent="0.25">
      <c r="D54514" s="31">
        <v>-97.929299999999998</v>
      </c>
      <c r="E54514" s="28">
        <v>770.32</v>
      </c>
    </row>
    <row r="54515" spans="4:5" x14ac:dyDescent="0.25">
      <c r="D54515" s="31">
        <v>-97.913300000000007</v>
      </c>
      <c r="E54515" s="28">
        <v>770.26800000000003</v>
      </c>
    </row>
    <row r="54516" spans="4:5" x14ac:dyDescent="0.25">
      <c r="D54516" s="31">
        <v>-97.897300000000001</v>
      </c>
      <c r="E54516" s="28">
        <v>770.21600000000001</v>
      </c>
    </row>
    <row r="54517" spans="4:5" x14ac:dyDescent="0.25">
      <c r="D54517" s="31">
        <v>-97.881299999999996</v>
      </c>
      <c r="E54517" s="28">
        <v>770.16399999999999</v>
      </c>
    </row>
    <row r="54518" spans="4:5" x14ac:dyDescent="0.25">
      <c r="D54518" s="31">
        <v>-97.865300000000005</v>
      </c>
      <c r="E54518" s="28">
        <v>770.11099999999999</v>
      </c>
    </row>
    <row r="54519" spans="4:5" x14ac:dyDescent="0.25">
      <c r="D54519" s="31">
        <v>-97.849299999999999</v>
      </c>
      <c r="E54519" s="28">
        <v>770.05899999999997</v>
      </c>
    </row>
    <row r="54520" spans="4:5" x14ac:dyDescent="0.25">
      <c r="D54520" s="31">
        <v>-97.833299999999994</v>
      </c>
      <c r="E54520" s="28">
        <v>770.00699999999995</v>
      </c>
    </row>
    <row r="54521" spans="4:5" x14ac:dyDescent="0.25">
      <c r="D54521" s="31">
        <v>-97.817300000000003</v>
      </c>
      <c r="E54521" s="28">
        <v>769.95399999999995</v>
      </c>
    </row>
    <row r="54522" spans="4:5" x14ac:dyDescent="0.25">
      <c r="D54522" s="31">
        <v>-97.801299999999998</v>
      </c>
      <c r="E54522" s="28">
        <v>769.90200000000004</v>
      </c>
    </row>
    <row r="54523" spans="4:5" x14ac:dyDescent="0.25">
      <c r="D54523" s="31">
        <v>-97.785300000000007</v>
      </c>
      <c r="E54523" s="28">
        <v>769.85</v>
      </c>
    </row>
    <row r="54524" spans="4:5" x14ac:dyDescent="0.25">
      <c r="D54524" s="31">
        <v>-97.769300000000001</v>
      </c>
      <c r="E54524" s="28">
        <v>769.79700000000003</v>
      </c>
    </row>
    <row r="54525" spans="4:5" x14ac:dyDescent="0.25">
      <c r="D54525" s="31">
        <v>-97.753299999999996</v>
      </c>
      <c r="E54525" s="28">
        <v>769.745</v>
      </c>
    </row>
    <row r="54526" spans="4:5" x14ac:dyDescent="0.25">
      <c r="D54526" s="31">
        <v>-97.737300000000005</v>
      </c>
      <c r="E54526" s="28">
        <v>769.69299999999998</v>
      </c>
    </row>
    <row r="54527" spans="4:5" x14ac:dyDescent="0.25">
      <c r="D54527" s="31">
        <v>-97.721299999999999</v>
      </c>
      <c r="E54527" s="28">
        <v>769.64</v>
      </c>
    </row>
    <row r="54528" spans="4:5" x14ac:dyDescent="0.25">
      <c r="D54528" s="31">
        <v>-97.705299999999994</v>
      </c>
      <c r="E54528" s="28">
        <v>769.58799999999997</v>
      </c>
    </row>
    <row r="54529" spans="4:5" x14ac:dyDescent="0.25">
      <c r="D54529" s="31">
        <v>-97.689300000000003</v>
      </c>
      <c r="E54529" s="28">
        <v>769.53599999999994</v>
      </c>
    </row>
    <row r="54530" spans="4:5" x14ac:dyDescent="0.25">
      <c r="D54530" s="31">
        <v>-97.673299999999998</v>
      </c>
      <c r="E54530" s="28">
        <v>769.48299999999995</v>
      </c>
    </row>
    <row r="54531" spans="4:5" x14ac:dyDescent="0.25">
      <c r="D54531" s="31">
        <v>-97.657300000000006</v>
      </c>
      <c r="E54531" s="28">
        <v>769.43100000000004</v>
      </c>
    </row>
    <row r="54532" spans="4:5" x14ac:dyDescent="0.25">
      <c r="D54532" s="31">
        <v>-97.641300000000001</v>
      </c>
      <c r="E54532" s="28">
        <v>769.37800000000004</v>
      </c>
    </row>
    <row r="54533" spans="4:5" x14ac:dyDescent="0.25">
      <c r="D54533" s="31">
        <v>-97.625299999999996</v>
      </c>
      <c r="E54533" s="28">
        <v>769.32600000000002</v>
      </c>
    </row>
    <row r="54534" spans="4:5" x14ac:dyDescent="0.25">
      <c r="D54534" s="31">
        <v>-97.609300000000005</v>
      </c>
      <c r="E54534" s="28">
        <v>769.27300000000002</v>
      </c>
    </row>
    <row r="54535" spans="4:5" x14ac:dyDescent="0.25">
      <c r="D54535" s="31">
        <v>-97.593299999999999</v>
      </c>
      <c r="E54535" s="28">
        <v>769.221</v>
      </c>
    </row>
    <row r="54536" spans="4:5" x14ac:dyDescent="0.25">
      <c r="D54536" s="31">
        <v>-97.577299999999994</v>
      </c>
      <c r="E54536" s="28">
        <v>769.16800000000001</v>
      </c>
    </row>
    <row r="54537" spans="4:5" x14ac:dyDescent="0.25">
      <c r="D54537" s="31">
        <v>-97.561300000000003</v>
      </c>
      <c r="E54537" s="28">
        <v>769.11599999999999</v>
      </c>
    </row>
    <row r="54538" spans="4:5" x14ac:dyDescent="0.25">
      <c r="D54538" s="31">
        <v>-97.545299999999997</v>
      </c>
      <c r="E54538" s="28">
        <v>769.06299999999999</v>
      </c>
    </row>
    <row r="54539" spans="4:5" x14ac:dyDescent="0.25">
      <c r="D54539" s="31">
        <v>-97.529300000000006</v>
      </c>
      <c r="E54539" s="28">
        <v>769.01099999999997</v>
      </c>
    </row>
    <row r="54540" spans="4:5" x14ac:dyDescent="0.25">
      <c r="D54540" s="31">
        <v>-97.513300000000001</v>
      </c>
      <c r="E54540" s="28">
        <v>768.95799999999997</v>
      </c>
    </row>
    <row r="54541" spans="4:5" x14ac:dyDescent="0.25">
      <c r="D54541" s="31">
        <v>-97.497299999999996</v>
      </c>
      <c r="E54541" s="28">
        <v>768.90599999999995</v>
      </c>
    </row>
    <row r="54542" spans="4:5" x14ac:dyDescent="0.25">
      <c r="D54542" s="31">
        <v>-97.481300000000005</v>
      </c>
      <c r="E54542" s="28">
        <v>768.85299999999995</v>
      </c>
    </row>
    <row r="54543" spans="4:5" x14ac:dyDescent="0.25">
      <c r="D54543" s="31">
        <v>-97.465299999999999</v>
      </c>
      <c r="E54543" s="28">
        <v>768.8</v>
      </c>
    </row>
    <row r="54544" spans="4:5" x14ac:dyDescent="0.25">
      <c r="D54544" s="31">
        <v>-97.449299999999994</v>
      </c>
      <c r="E54544" s="28">
        <v>768.74800000000005</v>
      </c>
    </row>
    <row r="54545" spans="4:5" x14ac:dyDescent="0.25">
      <c r="D54545" s="31">
        <v>-97.433300000000003</v>
      </c>
      <c r="E54545" s="28">
        <v>768.69500000000005</v>
      </c>
    </row>
    <row r="54546" spans="4:5" x14ac:dyDescent="0.25">
      <c r="D54546" s="31">
        <v>-97.417299999999997</v>
      </c>
      <c r="E54546" s="28">
        <v>768.64300000000003</v>
      </c>
    </row>
    <row r="54547" spans="4:5" x14ac:dyDescent="0.25">
      <c r="D54547" s="31">
        <v>-97.401300000000006</v>
      </c>
      <c r="E54547" s="28">
        <v>768.59</v>
      </c>
    </row>
    <row r="54548" spans="4:5" x14ac:dyDescent="0.25">
      <c r="D54548" s="31">
        <v>-97.385300000000001</v>
      </c>
      <c r="E54548" s="28">
        <v>768.53700000000003</v>
      </c>
    </row>
    <row r="54549" spans="4:5" x14ac:dyDescent="0.25">
      <c r="D54549" s="31">
        <v>-97.369299999999996</v>
      </c>
      <c r="E54549" s="28">
        <v>768.48400000000004</v>
      </c>
    </row>
    <row r="54550" spans="4:5" x14ac:dyDescent="0.25">
      <c r="D54550" s="31">
        <v>-97.353300000000004</v>
      </c>
      <c r="E54550" s="28">
        <v>768.43200000000002</v>
      </c>
    </row>
    <row r="54551" spans="4:5" x14ac:dyDescent="0.25">
      <c r="D54551" s="31">
        <v>-97.337299999999999</v>
      </c>
      <c r="E54551" s="28">
        <v>768.37900000000002</v>
      </c>
    </row>
    <row r="54552" spans="4:5" x14ac:dyDescent="0.25">
      <c r="D54552" s="31">
        <v>-97.321299999999994</v>
      </c>
      <c r="E54552" s="28">
        <v>768.32600000000002</v>
      </c>
    </row>
    <row r="54553" spans="4:5" x14ac:dyDescent="0.25">
      <c r="D54553" s="31">
        <v>-97.305300000000003</v>
      </c>
      <c r="E54553" s="28">
        <v>768.274</v>
      </c>
    </row>
    <row r="54554" spans="4:5" x14ac:dyDescent="0.25">
      <c r="D54554" s="31">
        <v>-97.289299999999997</v>
      </c>
      <c r="E54554" s="28">
        <v>768.221</v>
      </c>
    </row>
    <row r="54555" spans="4:5" x14ac:dyDescent="0.25">
      <c r="D54555" s="31">
        <v>-97.273300000000006</v>
      </c>
      <c r="E54555" s="28">
        <v>768.16800000000001</v>
      </c>
    </row>
    <row r="54556" spans="4:5" x14ac:dyDescent="0.25">
      <c r="D54556" s="31">
        <v>-97.257300000000001</v>
      </c>
      <c r="E54556" s="28">
        <v>768.11500000000001</v>
      </c>
    </row>
    <row r="54557" spans="4:5" x14ac:dyDescent="0.25">
      <c r="D54557" s="31">
        <v>-97.241299999999995</v>
      </c>
      <c r="E54557" s="28">
        <v>768.06299999999999</v>
      </c>
    </row>
    <row r="54558" spans="4:5" x14ac:dyDescent="0.25">
      <c r="D54558" s="31">
        <v>-97.225300000000004</v>
      </c>
      <c r="E54558" s="28">
        <v>768.01</v>
      </c>
    </row>
    <row r="54559" spans="4:5" x14ac:dyDescent="0.25">
      <c r="D54559" s="31">
        <v>-97.209299999999999</v>
      </c>
      <c r="E54559" s="28">
        <v>767.95699999999999</v>
      </c>
    </row>
    <row r="54560" spans="4:5" x14ac:dyDescent="0.25">
      <c r="D54560" s="31">
        <v>-97.193299999999994</v>
      </c>
      <c r="E54560" s="28">
        <v>767.904</v>
      </c>
    </row>
    <row r="54561" spans="4:5" x14ac:dyDescent="0.25">
      <c r="D54561" s="31">
        <v>-97.177300000000002</v>
      </c>
      <c r="E54561" s="28">
        <v>767.851</v>
      </c>
    </row>
    <row r="54562" spans="4:5" x14ac:dyDescent="0.25">
      <c r="D54562" s="31">
        <v>-97.161299999999997</v>
      </c>
      <c r="E54562" s="28">
        <v>767.79899999999998</v>
      </c>
    </row>
    <row r="54563" spans="4:5" x14ac:dyDescent="0.25">
      <c r="D54563" s="31">
        <v>-97.145300000000006</v>
      </c>
      <c r="E54563" s="28">
        <v>767.74599999999998</v>
      </c>
    </row>
    <row r="54564" spans="4:5" x14ac:dyDescent="0.25">
      <c r="D54564" s="31">
        <v>-97.129300000000001</v>
      </c>
      <c r="E54564" s="28">
        <v>767.69299999999998</v>
      </c>
    </row>
    <row r="54565" spans="4:5" x14ac:dyDescent="0.25">
      <c r="D54565" s="31">
        <v>-97.113299999999995</v>
      </c>
      <c r="E54565" s="28">
        <v>767.64</v>
      </c>
    </row>
    <row r="54566" spans="4:5" x14ac:dyDescent="0.25">
      <c r="D54566" s="31">
        <v>-97.097300000000004</v>
      </c>
      <c r="E54566" s="28">
        <v>767.58699999999999</v>
      </c>
    </row>
    <row r="54567" spans="4:5" x14ac:dyDescent="0.25">
      <c r="D54567" s="31">
        <v>-97.081299999999999</v>
      </c>
      <c r="E54567" s="28">
        <v>767.53399999999999</v>
      </c>
    </row>
    <row r="54568" spans="4:5" x14ac:dyDescent="0.25">
      <c r="D54568" s="31">
        <v>-97.065299999999993</v>
      </c>
      <c r="E54568" s="28">
        <v>767.48099999999999</v>
      </c>
    </row>
    <row r="54569" spans="4:5" x14ac:dyDescent="0.25">
      <c r="D54569" s="31">
        <v>-97.049300000000002</v>
      </c>
      <c r="E54569" s="28">
        <v>767.428</v>
      </c>
    </row>
    <row r="54570" spans="4:5" x14ac:dyDescent="0.25">
      <c r="D54570" s="31">
        <v>-97.033299999999997</v>
      </c>
      <c r="E54570" s="28">
        <v>767.375</v>
      </c>
    </row>
    <row r="54571" spans="4:5" x14ac:dyDescent="0.25">
      <c r="D54571" s="31">
        <v>-97.017300000000006</v>
      </c>
      <c r="E54571" s="28">
        <v>767.322</v>
      </c>
    </row>
    <row r="54572" spans="4:5" x14ac:dyDescent="0.25">
      <c r="D54572" s="31">
        <v>-97.001300000000001</v>
      </c>
      <c r="E54572" s="28">
        <v>767.26900000000001</v>
      </c>
    </row>
    <row r="54573" spans="4:5" x14ac:dyDescent="0.25">
      <c r="D54573" s="31">
        <v>-96.985299999999995</v>
      </c>
      <c r="E54573" s="28">
        <v>767.21600000000001</v>
      </c>
    </row>
    <row r="54574" spans="4:5" x14ac:dyDescent="0.25">
      <c r="D54574" s="31">
        <v>-96.969300000000004</v>
      </c>
      <c r="E54574" s="28">
        <v>767.16300000000001</v>
      </c>
    </row>
    <row r="54575" spans="4:5" x14ac:dyDescent="0.25">
      <c r="D54575" s="31">
        <v>-96.953299999999999</v>
      </c>
      <c r="E54575" s="28">
        <v>767.11</v>
      </c>
    </row>
    <row r="54576" spans="4:5" x14ac:dyDescent="0.25">
      <c r="D54576" s="31">
        <v>-96.937299999999993</v>
      </c>
      <c r="E54576" s="28">
        <v>767.05700000000002</v>
      </c>
    </row>
    <row r="54577" spans="4:5" x14ac:dyDescent="0.25">
      <c r="D54577" s="31">
        <v>-96.921300000000002</v>
      </c>
      <c r="E54577" s="28">
        <v>767.00400000000002</v>
      </c>
    </row>
    <row r="54578" spans="4:5" x14ac:dyDescent="0.25">
      <c r="D54578" s="31">
        <v>-96.905299999999997</v>
      </c>
      <c r="E54578" s="28">
        <v>766.95100000000002</v>
      </c>
    </row>
    <row r="54579" spans="4:5" x14ac:dyDescent="0.25">
      <c r="D54579" s="31">
        <v>-96.889300000000006</v>
      </c>
      <c r="E54579" s="28">
        <v>766.89800000000002</v>
      </c>
    </row>
    <row r="54580" spans="4:5" x14ac:dyDescent="0.25">
      <c r="D54580" s="31">
        <v>-96.8733</v>
      </c>
      <c r="E54580" s="28">
        <v>766.84500000000003</v>
      </c>
    </row>
    <row r="54581" spans="4:5" x14ac:dyDescent="0.25">
      <c r="D54581" s="31">
        <v>-96.857299999999995</v>
      </c>
      <c r="E54581" s="28">
        <v>766.79200000000003</v>
      </c>
    </row>
    <row r="54582" spans="4:5" x14ac:dyDescent="0.25">
      <c r="D54582" s="31">
        <v>-96.841300000000004</v>
      </c>
      <c r="E54582" s="28">
        <v>766.73900000000003</v>
      </c>
    </row>
    <row r="54583" spans="4:5" x14ac:dyDescent="0.25">
      <c r="D54583" s="31">
        <v>-96.825299999999999</v>
      </c>
      <c r="E54583" s="28">
        <v>766.68600000000004</v>
      </c>
    </row>
    <row r="54584" spans="4:5" x14ac:dyDescent="0.25">
      <c r="D54584" s="31">
        <v>-96.809299999999993</v>
      </c>
      <c r="E54584" s="28">
        <v>766.63300000000004</v>
      </c>
    </row>
    <row r="54585" spans="4:5" x14ac:dyDescent="0.25">
      <c r="D54585" s="31">
        <v>-96.793300000000002</v>
      </c>
      <c r="E54585" s="28">
        <v>766.57899999999995</v>
      </c>
    </row>
    <row r="54586" spans="4:5" x14ac:dyDescent="0.25">
      <c r="D54586" s="31">
        <v>-96.777299999999997</v>
      </c>
      <c r="E54586" s="28">
        <v>766.52599999999995</v>
      </c>
    </row>
    <row r="54587" spans="4:5" x14ac:dyDescent="0.25">
      <c r="D54587" s="31">
        <v>-96.761300000000006</v>
      </c>
      <c r="E54587" s="28">
        <v>766.47299999999996</v>
      </c>
    </row>
    <row r="54588" spans="4:5" x14ac:dyDescent="0.25">
      <c r="D54588" s="31">
        <v>-96.7453</v>
      </c>
      <c r="E54588" s="28">
        <v>766.42</v>
      </c>
    </row>
    <row r="54589" spans="4:5" x14ac:dyDescent="0.25">
      <c r="D54589" s="31">
        <v>-96.729299999999995</v>
      </c>
      <c r="E54589" s="28">
        <v>766.36699999999996</v>
      </c>
    </row>
    <row r="54590" spans="4:5" x14ac:dyDescent="0.25">
      <c r="D54590" s="31">
        <v>-96.713300000000004</v>
      </c>
      <c r="E54590" s="28">
        <v>766.31399999999996</v>
      </c>
    </row>
    <row r="54591" spans="4:5" x14ac:dyDescent="0.25">
      <c r="D54591" s="31">
        <v>-96.697299999999998</v>
      </c>
      <c r="E54591" s="28">
        <v>766.26</v>
      </c>
    </row>
    <row r="54592" spans="4:5" x14ac:dyDescent="0.25">
      <c r="D54592" s="31">
        <v>-96.681399999999996</v>
      </c>
      <c r="E54592" s="28">
        <v>766.20699999999999</v>
      </c>
    </row>
    <row r="54593" spans="4:5" x14ac:dyDescent="0.25">
      <c r="D54593" s="31">
        <v>-96.665400000000005</v>
      </c>
      <c r="E54593" s="28">
        <v>766.154</v>
      </c>
    </row>
    <row r="54594" spans="4:5" x14ac:dyDescent="0.25">
      <c r="D54594" s="31">
        <v>-96.6494</v>
      </c>
      <c r="E54594" s="28">
        <v>766.101</v>
      </c>
    </row>
    <row r="54595" spans="4:5" x14ac:dyDescent="0.25">
      <c r="D54595" s="31">
        <v>-96.633399999999995</v>
      </c>
      <c r="E54595" s="28">
        <v>766.04700000000003</v>
      </c>
    </row>
    <row r="54596" spans="4:5" x14ac:dyDescent="0.25">
      <c r="D54596" s="31">
        <v>-96.617400000000004</v>
      </c>
      <c r="E54596" s="28">
        <v>765.99400000000003</v>
      </c>
    </row>
    <row r="54597" spans="4:5" x14ac:dyDescent="0.25">
      <c r="D54597" s="31">
        <v>-96.601399999999998</v>
      </c>
      <c r="E54597" s="28">
        <v>765.94100000000003</v>
      </c>
    </row>
    <row r="54598" spans="4:5" x14ac:dyDescent="0.25">
      <c r="D54598" s="31">
        <v>-96.585400000000007</v>
      </c>
      <c r="E54598" s="28">
        <v>765.88699999999994</v>
      </c>
    </row>
    <row r="54599" spans="4:5" x14ac:dyDescent="0.25">
      <c r="D54599" s="31">
        <v>-96.569400000000002</v>
      </c>
      <c r="E54599" s="28">
        <v>765.83399999999995</v>
      </c>
    </row>
    <row r="54600" spans="4:5" x14ac:dyDescent="0.25">
      <c r="D54600" s="31">
        <v>-96.553399999999996</v>
      </c>
      <c r="E54600" s="28">
        <v>765.78099999999995</v>
      </c>
    </row>
    <row r="54601" spans="4:5" x14ac:dyDescent="0.25">
      <c r="D54601" s="31">
        <v>-96.537400000000005</v>
      </c>
      <c r="E54601" s="28">
        <v>765.72699999999998</v>
      </c>
    </row>
    <row r="54602" spans="4:5" x14ac:dyDescent="0.25">
      <c r="D54602" s="31">
        <v>-96.5214</v>
      </c>
      <c r="E54602" s="28">
        <v>765.67399999999998</v>
      </c>
    </row>
    <row r="54603" spans="4:5" x14ac:dyDescent="0.25">
      <c r="D54603" s="31">
        <v>-96.505399999999995</v>
      </c>
      <c r="E54603" s="28">
        <v>765.62099999999998</v>
      </c>
    </row>
    <row r="54604" spans="4:5" x14ac:dyDescent="0.25">
      <c r="D54604" s="31">
        <v>-96.489400000000003</v>
      </c>
      <c r="E54604" s="28">
        <v>765.56700000000001</v>
      </c>
    </row>
    <row r="54605" spans="4:5" x14ac:dyDescent="0.25">
      <c r="D54605" s="31">
        <v>-96.473399999999998</v>
      </c>
      <c r="E54605" s="28">
        <v>765.51400000000001</v>
      </c>
    </row>
    <row r="54606" spans="4:5" x14ac:dyDescent="0.25">
      <c r="D54606" s="31">
        <v>-96.457400000000007</v>
      </c>
      <c r="E54606" s="28">
        <v>765.46</v>
      </c>
    </row>
    <row r="54607" spans="4:5" x14ac:dyDescent="0.25">
      <c r="D54607" s="31">
        <v>-96.441400000000002</v>
      </c>
      <c r="E54607" s="28">
        <v>765.40700000000004</v>
      </c>
    </row>
    <row r="54608" spans="4:5" x14ac:dyDescent="0.25">
      <c r="D54608" s="31">
        <v>-96.425399999999996</v>
      </c>
      <c r="E54608" s="28">
        <v>765.35299999999995</v>
      </c>
    </row>
    <row r="54609" spans="4:5" x14ac:dyDescent="0.25">
      <c r="D54609" s="31">
        <v>-96.409400000000005</v>
      </c>
      <c r="E54609" s="28">
        <v>765.3</v>
      </c>
    </row>
    <row r="54610" spans="4:5" x14ac:dyDescent="0.25">
      <c r="D54610" s="31">
        <v>-96.3934</v>
      </c>
      <c r="E54610" s="28">
        <v>765.24699999999996</v>
      </c>
    </row>
    <row r="54611" spans="4:5" x14ac:dyDescent="0.25">
      <c r="D54611" s="31">
        <v>-96.377399999999994</v>
      </c>
      <c r="E54611" s="28">
        <v>765.19299999999998</v>
      </c>
    </row>
    <row r="54612" spans="4:5" x14ac:dyDescent="0.25">
      <c r="D54612" s="31">
        <v>-96.361400000000003</v>
      </c>
      <c r="E54612" s="28">
        <v>765.14</v>
      </c>
    </row>
    <row r="54613" spans="4:5" x14ac:dyDescent="0.25">
      <c r="D54613" s="31">
        <v>-96.345399999999998</v>
      </c>
      <c r="E54613" s="28">
        <v>765.08600000000001</v>
      </c>
    </row>
    <row r="54614" spans="4:5" x14ac:dyDescent="0.25">
      <c r="D54614" s="31">
        <v>-96.329400000000007</v>
      </c>
      <c r="E54614" s="28">
        <v>765.03300000000002</v>
      </c>
    </row>
    <row r="54615" spans="4:5" x14ac:dyDescent="0.25">
      <c r="D54615" s="31">
        <v>-96.313400000000001</v>
      </c>
      <c r="E54615" s="28">
        <v>764.97900000000004</v>
      </c>
    </row>
    <row r="54616" spans="4:5" x14ac:dyDescent="0.25">
      <c r="D54616" s="31">
        <v>-96.297399999999996</v>
      </c>
      <c r="E54616" s="28">
        <v>764.92499999999995</v>
      </c>
    </row>
    <row r="54617" spans="4:5" x14ac:dyDescent="0.25">
      <c r="D54617" s="31">
        <v>-96.281400000000005</v>
      </c>
      <c r="E54617" s="28">
        <v>764.87199999999996</v>
      </c>
    </row>
    <row r="54618" spans="4:5" x14ac:dyDescent="0.25">
      <c r="D54618" s="31">
        <v>-96.2654</v>
      </c>
      <c r="E54618" s="28">
        <v>764.81799999999998</v>
      </c>
    </row>
    <row r="54619" spans="4:5" x14ac:dyDescent="0.25">
      <c r="D54619" s="31">
        <v>-96.249399999999994</v>
      </c>
      <c r="E54619" s="28">
        <v>764.76499999999999</v>
      </c>
    </row>
    <row r="54620" spans="4:5" x14ac:dyDescent="0.25">
      <c r="D54620" s="31">
        <v>-96.233400000000003</v>
      </c>
      <c r="E54620" s="28">
        <v>764.71100000000001</v>
      </c>
    </row>
    <row r="54621" spans="4:5" x14ac:dyDescent="0.25">
      <c r="D54621" s="31">
        <v>-96.217399999999998</v>
      </c>
      <c r="E54621" s="28">
        <v>764.65700000000004</v>
      </c>
    </row>
    <row r="54622" spans="4:5" x14ac:dyDescent="0.25">
      <c r="D54622" s="31">
        <v>-96.201400000000007</v>
      </c>
      <c r="E54622" s="28">
        <v>764.60400000000004</v>
      </c>
    </row>
    <row r="54623" spans="4:5" x14ac:dyDescent="0.25">
      <c r="D54623" s="31">
        <v>-96.185400000000001</v>
      </c>
      <c r="E54623" s="28">
        <v>764.55</v>
      </c>
    </row>
    <row r="54624" spans="4:5" x14ac:dyDescent="0.25">
      <c r="D54624" s="31">
        <v>-96.169399999999996</v>
      </c>
      <c r="E54624" s="28">
        <v>764.49699999999996</v>
      </c>
    </row>
    <row r="54625" spans="4:5" x14ac:dyDescent="0.25">
      <c r="D54625" s="31">
        <v>-96.153400000000005</v>
      </c>
      <c r="E54625" s="28">
        <v>764.44299999999998</v>
      </c>
    </row>
    <row r="54626" spans="4:5" x14ac:dyDescent="0.25">
      <c r="D54626" s="31">
        <v>-96.1374</v>
      </c>
      <c r="E54626" s="28">
        <v>764.38900000000001</v>
      </c>
    </row>
    <row r="54627" spans="4:5" x14ac:dyDescent="0.25">
      <c r="D54627" s="31">
        <v>-96.121399999999994</v>
      </c>
      <c r="E54627" s="28">
        <v>764.33600000000001</v>
      </c>
    </row>
    <row r="54628" spans="4:5" x14ac:dyDescent="0.25">
      <c r="D54628" s="31">
        <v>-96.105400000000003</v>
      </c>
      <c r="E54628" s="28">
        <v>764.28200000000004</v>
      </c>
    </row>
    <row r="54629" spans="4:5" x14ac:dyDescent="0.25">
      <c r="D54629" s="31">
        <v>-96.089399999999998</v>
      </c>
      <c r="E54629" s="28">
        <v>764.22799999999995</v>
      </c>
    </row>
    <row r="54630" spans="4:5" x14ac:dyDescent="0.25">
      <c r="D54630" s="31">
        <v>-96.073400000000007</v>
      </c>
      <c r="E54630" s="28">
        <v>764.17399999999998</v>
      </c>
    </row>
    <row r="54631" spans="4:5" x14ac:dyDescent="0.25">
      <c r="D54631" s="31">
        <v>-96.057400000000001</v>
      </c>
      <c r="E54631" s="28">
        <v>764.12099999999998</v>
      </c>
    </row>
    <row r="54632" spans="4:5" x14ac:dyDescent="0.25">
      <c r="D54632" s="31">
        <v>-96.041399999999996</v>
      </c>
      <c r="E54632" s="28">
        <v>764.06700000000001</v>
      </c>
    </row>
    <row r="54633" spans="4:5" x14ac:dyDescent="0.25">
      <c r="D54633" s="31">
        <v>-96.025400000000005</v>
      </c>
      <c r="E54633" s="28">
        <v>764.01300000000003</v>
      </c>
    </row>
    <row r="54634" spans="4:5" x14ac:dyDescent="0.25">
      <c r="D54634" s="31">
        <v>-96.009399999999999</v>
      </c>
      <c r="E54634" s="28">
        <v>763.95899999999995</v>
      </c>
    </row>
    <row r="54635" spans="4:5" x14ac:dyDescent="0.25">
      <c r="D54635" s="31">
        <v>-95.993399999999994</v>
      </c>
      <c r="E54635" s="28">
        <v>763.90599999999995</v>
      </c>
    </row>
    <row r="54636" spans="4:5" x14ac:dyDescent="0.25">
      <c r="D54636" s="31">
        <v>-95.977400000000003</v>
      </c>
      <c r="E54636" s="28">
        <v>763.85199999999998</v>
      </c>
    </row>
    <row r="54637" spans="4:5" x14ac:dyDescent="0.25">
      <c r="D54637" s="31">
        <v>-95.961399999999998</v>
      </c>
      <c r="E54637" s="28">
        <v>763.798</v>
      </c>
    </row>
    <row r="54638" spans="4:5" x14ac:dyDescent="0.25">
      <c r="D54638" s="31">
        <v>-95.945400000000006</v>
      </c>
      <c r="E54638" s="28">
        <v>763.74400000000003</v>
      </c>
    </row>
    <row r="54639" spans="4:5" x14ac:dyDescent="0.25">
      <c r="D54639" s="31">
        <v>-95.929400000000001</v>
      </c>
      <c r="E54639" s="28">
        <v>763.69</v>
      </c>
    </row>
    <row r="54640" spans="4:5" x14ac:dyDescent="0.25">
      <c r="D54640" s="31">
        <v>-95.913399999999996</v>
      </c>
      <c r="E54640" s="28">
        <v>763.63599999999997</v>
      </c>
    </row>
    <row r="54641" spans="4:5" x14ac:dyDescent="0.25">
      <c r="D54641" s="31">
        <v>-95.897400000000005</v>
      </c>
      <c r="E54641" s="28">
        <v>763.58199999999999</v>
      </c>
    </row>
    <row r="54642" spans="4:5" x14ac:dyDescent="0.25">
      <c r="D54642" s="31">
        <v>-95.881399999999999</v>
      </c>
      <c r="E54642" s="28">
        <v>763.529</v>
      </c>
    </row>
    <row r="54643" spans="4:5" x14ac:dyDescent="0.25">
      <c r="D54643" s="31">
        <v>-95.865399999999994</v>
      </c>
      <c r="E54643" s="28">
        <v>763.47500000000002</v>
      </c>
    </row>
    <row r="54644" spans="4:5" x14ac:dyDescent="0.25">
      <c r="D54644" s="31">
        <v>-95.849400000000003</v>
      </c>
      <c r="E54644" s="28">
        <v>763.42100000000005</v>
      </c>
    </row>
    <row r="54645" spans="4:5" x14ac:dyDescent="0.25">
      <c r="D54645" s="31">
        <v>-95.833399999999997</v>
      </c>
      <c r="E54645" s="28">
        <v>763.36699999999996</v>
      </c>
    </row>
    <row r="54646" spans="4:5" x14ac:dyDescent="0.25">
      <c r="D54646" s="31">
        <v>-95.817400000000006</v>
      </c>
      <c r="E54646" s="28">
        <v>763.31299999999999</v>
      </c>
    </row>
    <row r="54647" spans="4:5" x14ac:dyDescent="0.25">
      <c r="D54647" s="31">
        <v>-95.801400000000001</v>
      </c>
      <c r="E54647" s="28">
        <v>763.25900000000001</v>
      </c>
    </row>
    <row r="54648" spans="4:5" x14ac:dyDescent="0.25">
      <c r="D54648" s="31">
        <v>-95.785399999999996</v>
      </c>
      <c r="E54648" s="28">
        <v>763.20500000000004</v>
      </c>
    </row>
    <row r="54649" spans="4:5" x14ac:dyDescent="0.25">
      <c r="D54649" s="31">
        <v>-95.769400000000005</v>
      </c>
      <c r="E54649" s="28">
        <v>763.15099999999995</v>
      </c>
    </row>
    <row r="54650" spans="4:5" x14ac:dyDescent="0.25">
      <c r="D54650" s="31">
        <v>-95.753399999999999</v>
      </c>
      <c r="E54650" s="28">
        <v>763.09699999999998</v>
      </c>
    </row>
    <row r="54651" spans="4:5" x14ac:dyDescent="0.25">
      <c r="D54651" s="31">
        <v>-95.737399999999994</v>
      </c>
      <c r="E54651" s="28">
        <v>763.04300000000001</v>
      </c>
    </row>
    <row r="54652" spans="4:5" x14ac:dyDescent="0.25">
      <c r="D54652" s="31">
        <v>-95.721400000000003</v>
      </c>
      <c r="E54652" s="28">
        <v>762.98900000000003</v>
      </c>
    </row>
    <row r="54653" spans="4:5" x14ac:dyDescent="0.25">
      <c r="D54653" s="31">
        <v>-95.705399999999997</v>
      </c>
      <c r="E54653" s="28">
        <v>762.93499999999995</v>
      </c>
    </row>
    <row r="54654" spans="4:5" x14ac:dyDescent="0.25">
      <c r="D54654" s="31">
        <v>-95.689400000000006</v>
      </c>
      <c r="E54654" s="28">
        <v>762.88099999999997</v>
      </c>
    </row>
    <row r="54655" spans="4:5" x14ac:dyDescent="0.25">
      <c r="D54655" s="31">
        <v>-95.673400000000001</v>
      </c>
      <c r="E54655" s="28">
        <v>762.827</v>
      </c>
    </row>
    <row r="54656" spans="4:5" x14ac:dyDescent="0.25">
      <c r="D54656" s="31">
        <v>-95.657399999999996</v>
      </c>
      <c r="E54656" s="28">
        <v>762.77300000000002</v>
      </c>
    </row>
    <row r="54657" spans="4:5" x14ac:dyDescent="0.25">
      <c r="D54657" s="31">
        <v>-95.641400000000004</v>
      </c>
      <c r="E54657" s="28">
        <v>762.71900000000005</v>
      </c>
    </row>
    <row r="54658" spans="4:5" x14ac:dyDescent="0.25">
      <c r="D54658" s="31">
        <v>-95.625399999999999</v>
      </c>
      <c r="E54658" s="28">
        <v>762.66499999999996</v>
      </c>
    </row>
    <row r="54659" spans="4:5" x14ac:dyDescent="0.25">
      <c r="D54659" s="31">
        <v>-95.609399999999994</v>
      </c>
      <c r="E54659" s="28">
        <v>762.61</v>
      </c>
    </row>
    <row r="54660" spans="4:5" x14ac:dyDescent="0.25">
      <c r="D54660" s="31">
        <v>-95.593400000000003</v>
      </c>
      <c r="E54660" s="28">
        <v>762.55600000000004</v>
      </c>
    </row>
    <row r="54661" spans="4:5" x14ac:dyDescent="0.25">
      <c r="D54661" s="31">
        <v>-95.577399999999997</v>
      </c>
      <c r="E54661" s="28">
        <v>762.50199999999995</v>
      </c>
    </row>
    <row r="54662" spans="4:5" x14ac:dyDescent="0.25">
      <c r="D54662" s="31">
        <v>-95.561400000000006</v>
      </c>
      <c r="E54662" s="28">
        <v>762.44799999999998</v>
      </c>
    </row>
    <row r="54663" spans="4:5" x14ac:dyDescent="0.25">
      <c r="D54663" s="31">
        <v>-95.545400000000001</v>
      </c>
      <c r="E54663" s="28">
        <v>762.39400000000001</v>
      </c>
    </row>
    <row r="54664" spans="4:5" x14ac:dyDescent="0.25">
      <c r="D54664" s="31">
        <v>-95.529399999999995</v>
      </c>
      <c r="E54664" s="28">
        <v>762.34</v>
      </c>
    </row>
    <row r="54665" spans="4:5" x14ac:dyDescent="0.25">
      <c r="D54665" s="31">
        <v>-95.513400000000004</v>
      </c>
      <c r="E54665" s="28">
        <v>762.28599999999994</v>
      </c>
    </row>
    <row r="54666" spans="4:5" x14ac:dyDescent="0.25">
      <c r="D54666" s="31">
        <v>-95.497399999999999</v>
      </c>
      <c r="E54666" s="28">
        <v>762.23099999999999</v>
      </c>
    </row>
    <row r="54667" spans="4:5" x14ac:dyDescent="0.25">
      <c r="D54667" s="31">
        <v>-95.481399999999994</v>
      </c>
      <c r="E54667" s="28">
        <v>762.17700000000002</v>
      </c>
    </row>
    <row r="54668" spans="4:5" x14ac:dyDescent="0.25">
      <c r="D54668" s="31">
        <v>-95.465400000000002</v>
      </c>
      <c r="E54668" s="28">
        <v>762.12300000000005</v>
      </c>
    </row>
    <row r="54669" spans="4:5" x14ac:dyDescent="0.25">
      <c r="D54669" s="31">
        <v>-95.449399999999997</v>
      </c>
      <c r="E54669" s="28">
        <v>762.06899999999996</v>
      </c>
    </row>
    <row r="54670" spans="4:5" x14ac:dyDescent="0.25">
      <c r="D54670" s="31">
        <v>-95.433400000000006</v>
      </c>
      <c r="E54670" s="28">
        <v>762.01400000000001</v>
      </c>
    </row>
    <row r="54671" spans="4:5" x14ac:dyDescent="0.25">
      <c r="D54671" s="31">
        <v>-95.417400000000001</v>
      </c>
      <c r="E54671" s="28">
        <v>761.96</v>
      </c>
    </row>
    <row r="54672" spans="4:5" x14ac:dyDescent="0.25">
      <c r="D54672" s="31">
        <v>-95.401399999999995</v>
      </c>
      <c r="E54672" s="28">
        <v>761.90599999999995</v>
      </c>
    </row>
    <row r="54673" spans="4:5" x14ac:dyDescent="0.25">
      <c r="D54673" s="31">
        <v>-95.385400000000004</v>
      </c>
      <c r="E54673" s="28">
        <v>761.85199999999998</v>
      </c>
    </row>
    <row r="54674" spans="4:5" x14ac:dyDescent="0.25">
      <c r="D54674" s="31">
        <v>-95.369399999999999</v>
      </c>
      <c r="E54674" s="28">
        <v>761.79700000000003</v>
      </c>
    </row>
    <row r="54675" spans="4:5" x14ac:dyDescent="0.25">
      <c r="D54675" s="31">
        <v>-95.353399999999993</v>
      </c>
      <c r="E54675" s="28">
        <v>761.74300000000005</v>
      </c>
    </row>
    <row r="54676" spans="4:5" x14ac:dyDescent="0.25">
      <c r="D54676" s="31">
        <v>-95.337400000000002</v>
      </c>
      <c r="E54676" s="28">
        <v>761.68899999999996</v>
      </c>
    </row>
    <row r="54677" spans="4:5" x14ac:dyDescent="0.25">
      <c r="D54677" s="31">
        <v>-95.321399999999997</v>
      </c>
      <c r="E54677" s="28">
        <v>761.63400000000001</v>
      </c>
    </row>
    <row r="54678" spans="4:5" x14ac:dyDescent="0.25">
      <c r="D54678" s="31">
        <v>-95.305499999999995</v>
      </c>
      <c r="E54678" s="28">
        <v>761.58</v>
      </c>
    </row>
    <row r="54679" spans="4:5" x14ac:dyDescent="0.25">
      <c r="D54679" s="31">
        <v>-95.289500000000004</v>
      </c>
      <c r="E54679" s="28">
        <v>761.52599999999995</v>
      </c>
    </row>
    <row r="54680" spans="4:5" x14ac:dyDescent="0.25">
      <c r="D54680" s="31">
        <v>-95.273499999999999</v>
      </c>
      <c r="E54680" s="28">
        <v>761.471</v>
      </c>
    </row>
    <row r="54681" spans="4:5" x14ac:dyDescent="0.25">
      <c r="D54681" s="31">
        <v>-95.257499999999993</v>
      </c>
      <c r="E54681" s="28">
        <v>761.41700000000003</v>
      </c>
    </row>
    <row r="54682" spans="4:5" x14ac:dyDescent="0.25">
      <c r="D54682" s="31">
        <v>-95.241500000000002</v>
      </c>
      <c r="E54682" s="28">
        <v>761.36199999999997</v>
      </c>
    </row>
    <row r="54683" spans="4:5" x14ac:dyDescent="0.25">
      <c r="D54683" s="31">
        <v>-95.225499999999997</v>
      </c>
      <c r="E54683" s="28">
        <v>761.30799999999999</v>
      </c>
    </row>
    <row r="54684" spans="4:5" x14ac:dyDescent="0.25">
      <c r="D54684" s="31">
        <v>-95.209500000000006</v>
      </c>
      <c r="E54684" s="28">
        <v>761.25400000000002</v>
      </c>
    </row>
    <row r="54685" spans="4:5" x14ac:dyDescent="0.25">
      <c r="D54685" s="31">
        <v>-95.1935</v>
      </c>
      <c r="E54685" s="28">
        <v>761.19899999999996</v>
      </c>
    </row>
    <row r="54686" spans="4:5" x14ac:dyDescent="0.25">
      <c r="D54686" s="31">
        <v>-95.177499999999995</v>
      </c>
      <c r="E54686" s="28">
        <v>761.14499999999998</v>
      </c>
    </row>
    <row r="54687" spans="4:5" x14ac:dyDescent="0.25">
      <c r="D54687" s="31">
        <v>-95.161500000000004</v>
      </c>
      <c r="E54687" s="28">
        <v>761.09</v>
      </c>
    </row>
    <row r="54688" spans="4:5" x14ac:dyDescent="0.25">
      <c r="D54688" s="31">
        <v>-95.145499999999998</v>
      </c>
      <c r="E54688" s="28">
        <v>761.03599999999994</v>
      </c>
    </row>
    <row r="54689" spans="4:5" x14ac:dyDescent="0.25">
      <c r="D54689" s="31">
        <v>-95.129499999999993</v>
      </c>
      <c r="E54689" s="28">
        <v>760.98099999999999</v>
      </c>
    </row>
    <row r="54690" spans="4:5" x14ac:dyDescent="0.25">
      <c r="D54690" s="31">
        <v>-95.113500000000002</v>
      </c>
      <c r="E54690" s="28">
        <v>760.92700000000002</v>
      </c>
    </row>
    <row r="54691" spans="4:5" x14ac:dyDescent="0.25">
      <c r="D54691" s="31">
        <v>-95.097499999999997</v>
      </c>
      <c r="E54691" s="28">
        <v>760.87199999999996</v>
      </c>
    </row>
    <row r="54692" spans="4:5" x14ac:dyDescent="0.25">
      <c r="D54692" s="31">
        <v>-95.081500000000005</v>
      </c>
      <c r="E54692" s="28">
        <v>760.81799999999998</v>
      </c>
    </row>
    <row r="54693" spans="4:5" x14ac:dyDescent="0.25">
      <c r="D54693" s="31">
        <v>-95.0655</v>
      </c>
      <c r="E54693" s="28">
        <v>760.76300000000003</v>
      </c>
    </row>
    <row r="54694" spans="4:5" x14ac:dyDescent="0.25">
      <c r="D54694" s="31">
        <v>-95.049499999999995</v>
      </c>
      <c r="E54694" s="28">
        <v>760.70899999999995</v>
      </c>
    </row>
    <row r="54695" spans="4:5" x14ac:dyDescent="0.25">
      <c r="D54695" s="31">
        <v>-95.033500000000004</v>
      </c>
      <c r="E54695" s="28">
        <v>760.654</v>
      </c>
    </row>
    <row r="54696" spans="4:5" x14ac:dyDescent="0.25">
      <c r="D54696" s="31">
        <v>-95.017499999999998</v>
      </c>
      <c r="E54696" s="28">
        <v>760.59900000000005</v>
      </c>
    </row>
    <row r="54697" spans="4:5" x14ac:dyDescent="0.25">
      <c r="D54697" s="31">
        <v>-95.001499999999993</v>
      </c>
      <c r="E54697" s="28">
        <v>760.54499999999996</v>
      </c>
    </row>
    <row r="54698" spans="4:5" x14ac:dyDescent="0.25">
      <c r="D54698" s="31">
        <v>-94.985500000000002</v>
      </c>
      <c r="E54698" s="28">
        <v>760.49</v>
      </c>
    </row>
    <row r="54699" spans="4:5" x14ac:dyDescent="0.25">
      <c r="D54699" s="31">
        <v>-94.969499999999996</v>
      </c>
      <c r="E54699" s="28">
        <v>760.43600000000004</v>
      </c>
    </row>
    <row r="54700" spans="4:5" x14ac:dyDescent="0.25">
      <c r="D54700" s="31">
        <v>-94.953500000000005</v>
      </c>
      <c r="E54700" s="28">
        <v>760.38099999999997</v>
      </c>
    </row>
    <row r="54701" spans="4:5" x14ac:dyDescent="0.25">
      <c r="D54701" s="31">
        <v>-94.9375</v>
      </c>
      <c r="E54701" s="28">
        <v>760.32600000000002</v>
      </c>
    </row>
    <row r="54702" spans="4:5" x14ac:dyDescent="0.25">
      <c r="D54702" s="31">
        <v>-94.921499999999995</v>
      </c>
      <c r="E54702" s="28">
        <v>760.27200000000005</v>
      </c>
    </row>
    <row r="54703" spans="4:5" x14ac:dyDescent="0.25">
      <c r="D54703" s="31">
        <v>-94.905500000000004</v>
      </c>
      <c r="E54703" s="28">
        <v>760.21699999999998</v>
      </c>
    </row>
    <row r="54704" spans="4:5" x14ac:dyDescent="0.25">
      <c r="D54704" s="31">
        <v>-94.889499999999998</v>
      </c>
      <c r="E54704" s="28">
        <v>760.16200000000003</v>
      </c>
    </row>
    <row r="54705" spans="4:5" x14ac:dyDescent="0.25">
      <c r="D54705" s="31">
        <v>-94.873500000000007</v>
      </c>
      <c r="E54705" s="28">
        <v>760.10799999999995</v>
      </c>
    </row>
    <row r="54706" spans="4:5" x14ac:dyDescent="0.25">
      <c r="D54706" s="31">
        <v>-94.857500000000002</v>
      </c>
      <c r="E54706" s="28">
        <v>760.053</v>
      </c>
    </row>
    <row r="54707" spans="4:5" x14ac:dyDescent="0.25">
      <c r="D54707" s="31">
        <v>-94.841499999999996</v>
      </c>
      <c r="E54707" s="28">
        <v>759.99800000000005</v>
      </c>
    </row>
    <row r="54708" spans="4:5" x14ac:dyDescent="0.25">
      <c r="D54708" s="31">
        <v>-94.825500000000005</v>
      </c>
      <c r="E54708" s="28">
        <v>759.94299999999998</v>
      </c>
    </row>
    <row r="54709" spans="4:5" x14ac:dyDescent="0.25">
      <c r="D54709" s="31">
        <v>-94.8095</v>
      </c>
      <c r="E54709" s="28">
        <v>759.88900000000001</v>
      </c>
    </row>
    <row r="54710" spans="4:5" x14ac:dyDescent="0.25">
      <c r="D54710" s="31">
        <v>-94.793499999999995</v>
      </c>
      <c r="E54710" s="28">
        <v>759.83399999999995</v>
      </c>
    </row>
    <row r="54711" spans="4:5" x14ac:dyDescent="0.25">
      <c r="D54711" s="31">
        <v>-94.777500000000003</v>
      </c>
      <c r="E54711" s="28">
        <v>759.779</v>
      </c>
    </row>
    <row r="54712" spans="4:5" x14ac:dyDescent="0.25">
      <c r="D54712" s="31">
        <v>-94.761499999999998</v>
      </c>
      <c r="E54712" s="28">
        <v>759.72400000000005</v>
      </c>
    </row>
    <row r="54713" spans="4:5" x14ac:dyDescent="0.25">
      <c r="D54713" s="31">
        <v>-94.745500000000007</v>
      </c>
      <c r="E54713" s="28">
        <v>759.67</v>
      </c>
    </row>
    <row r="54714" spans="4:5" x14ac:dyDescent="0.25">
      <c r="D54714" s="31">
        <v>-94.729500000000002</v>
      </c>
      <c r="E54714" s="28">
        <v>759.61500000000001</v>
      </c>
    </row>
    <row r="54715" spans="4:5" x14ac:dyDescent="0.25">
      <c r="D54715" s="31">
        <v>-94.713499999999996</v>
      </c>
      <c r="E54715" s="28">
        <v>759.56</v>
      </c>
    </row>
    <row r="54716" spans="4:5" x14ac:dyDescent="0.25">
      <c r="D54716" s="31">
        <v>-94.697500000000005</v>
      </c>
      <c r="E54716" s="28">
        <v>759.505</v>
      </c>
    </row>
    <row r="54717" spans="4:5" x14ac:dyDescent="0.25">
      <c r="D54717" s="31">
        <v>-94.6815</v>
      </c>
      <c r="E54717" s="28">
        <v>759.45</v>
      </c>
    </row>
    <row r="54718" spans="4:5" x14ac:dyDescent="0.25">
      <c r="D54718" s="31">
        <v>-94.665499999999994</v>
      </c>
      <c r="E54718" s="28">
        <v>759.39499999999998</v>
      </c>
    </row>
    <row r="54719" spans="4:5" x14ac:dyDescent="0.25">
      <c r="D54719" s="31">
        <v>-94.649500000000003</v>
      </c>
      <c r="E54719" s="28">
        <v>759.34</v>
      </c>
    </row>
    <row r="54720" spans="4:5" x14ac:dyDescent="0.25">
      <c r="D54720" s="31">
        <v>-94.633499999999998</v>
      </c>
      <c r="E54720" s="28">
        <v>759.28599999999994</v>
      </c>
    </row>
    <row r="54721" spans="4:5" x14ac:dyDescent="0.25">
      <c r="D54721" s="31">
        <v>-94.617500000000007</v>
      </c>
      <c r="E54721" s="28">
        <v>759.23099999999999</v>
      </c>
    </row>
    <row r="54722" spans="4:5" x14ac:dyDescent="0.25">
      <c r="D54722" s="31">
        <v>-94.601500000000001</v>
      </c>
      <c r="E54722" s="28">
        <v>759.17600000000004</v>
      </c>
    </row>
    <row r="54723" spans="4:5" x14ac:dyDescent="0.25">
      <c r="D54723" s="31">
        <v>-94.585499999999996</v>
      </c>
      <c r="E54723" s="28">
        <v>759.12099999999998</v>
      </c>
    </row>
    <row r="54724" spans="4:5" x14ac:dyDescent="0.25">
      <c r="D54724" s="31">
        <v>-94.569500000000005</v>
      </c>
      <c r="E54724" s="28">
        <v>759.06600000000003</v>
      </c>
    </row>
    <row r="54725" spans="4:5" x14ac:dyDescent="0.25">
      <c r="D54725" s="31">
        <v>-94.5535</v>
      </c>
      <c r="E54725" s="28">
        <v>759.01099999999997</v>
      </c>
    </row>
    <row r="54726" spans="4:5" x14ac:dyDescent="0.25">
      <c r="D54726" s="31">
        <v>-94.537499999999994</v>
      </c>
      <c r="E54726" s="28">
        <v>758.95600000000002</v>
      </c>
    </row>
    <row r="54727" spans="4:5" x14ac:dyDescent="0.25">
      <c r="D54727" s="31">
        <v>-94.521500000000003</v>
      </c>
      <c r="E54727" s="28">
        <v>758.90099999999995</v>
      </c>
    </row>
    <row r="54728" spans="4:5" x14ac:dyDescent="0.25">
      <c r="D54728" s="31">
        <v>-94.505499999999998</v>
      </c>
      <c r="E54728" s="28">
        <v>758.846</v>
      </c>
    </row>
    <row r="54729" spans="4:5" x14ac:dyDescent="0.25">
      <c r="D54729" s="31">
        <v>-94.489500000000007</v>
      </c>
      <c r="E54729" s="28">
        <v>758.79100000000005</v>
      </c>
    </row>
    <row r="54730" spans="4:5" x14ac:dyDescent="0.25">
      <c r="D54730" s="31">
        <v>-94.473500000000001</v>
      </c>
      <c r="E54730" s="28">
        <v>758.73599999999999</v>
      </c>
    </row>
    <row r="54731" spans="4:5" x14ac:dyDescent="0.25">
      <c r="D54731" s="31">
        <v>-94.457499999999996</v>
      </c>
      <c r="E54731" s="28">
        <v>758.68100000000004</v>
      </c>
    </row>
    <row r="54732" spans="4:5" x14ac:dyDescent="0.25">
      <c r="D54732" s="31">
        <v>-94.441500000000005</v>
      </c>
      <c r="E54732" s="28">
        <v>758.62599999999998</v>
      </c>
    </row>
    <row r="54733" spans="4:5" x14ac:dyDescent="0.25">
      <c r="D54733" s="31">
        <v>-94.4255</v>
      </c>
      <c r="E54733" s="28">
        <v>758.57100000000003</v>
      </c>
    </row>
    <row r="54734" spans="4:5" x14ac:dyDescent="0.25">
      <c r="D54734" s="31">
        <v>-94.409499999999994</v>
      </c>
      <c r="E54734" s="28">
        <v>758.51599999999996</v>
      </c>
    </row>
    <row r="54735" spans="4:5" x14ac:dyDescent="0.25">
      <c r="D54735" s="31">
        <v>-94.393500000000003</v>
      </c>
      <c r="E54735" s="28">
        <v>758.46100000000001</v>
      </c>
    </row>
    <row r="54736" spans="4:5" x14ac:dyDescent="0.25">
      <c r="D54736" s="31">
        <v>-94.377499999999998</v>
      </c>
      <c r="E54736" s="28">
        <v>758.40599999999995</v>
      </c>
    </row>
    <row r="54737" spans="4:5" x14ac:dyDescent="0.25">
      <c r="D54737" s="31">
        <v>-94.361500000000007</v>
      </c>
      <c r="E54737" s="28">
        <v>758.35</v>
      </c>
    </row>
    <row r="54738" spans="4:5" x14ac:dyDescent="0.25">
      <c r="D54738" s="31">
        <v>-94.345500000000001</v>
      </c>
      <c r="E54738" s="28">
        <v>758.29499999999996</v>
      </c>
    </row>
    <row r="54739" spans="4:5" x14ac:dyDescent="0.25">
      <c r="D54739" s="31">
        <v>-94.329499999999996</v>
      </c>
      <c r="E54739" s="28">
        <v>758.24</v>
      </c>
    </row>
    <row r="54740" spans="4:5" x14ac:dyDescent="0.25">
      <c r="D54740" s="31">
        <v>-94.313500000000005</v>
      </c>
      <c r="E54740" s="28">
        <v>758.18499999999995</v>
      </c>
    </row>
    <row r="54741" spans="4:5" x14ac:dyDescent="0.25">
      <c r="D54741" s="31">
        <v>-94.297499999999999</v>
      </c>
      <c r="E54741" s="28">
        <v>758.13</v>
      </c>
    </row>
    <row r="54742" spans="4:5" x14ac:dyDescent="0.25">
      <c r="D54742" s="31">
        <v>-94.281499999999994</v>
      </c>
      <c r="E54742" s="28">
        <v>758.07500000000005</v>
      </c>
    </row>
    <row r="54743" spans="4:5" x14ac:dyDescent="0.25">
      <c r="D54743" s="31">
        <v>-94.265500000000003</v>
      </c>
      <c r="E54743" s="28">
        <v>758.02</v>
      </c>
    </row>
    <row r="54744" spans="4:5" x14ac:dyDescent="0.25">
      <c r="D54744" s="31">
        <v>-94.249499999999998</v>
      </c>
      <c r="E54744" s="28">
        <v>757.96400000000006</v>
      </c>
    </row>
    <row r="54745" spans="4:5" x14ac:dyDescent="0.25">
      <c r="D54745" s="31">
        <v>-94.233500000000006</v>
      </c>
      <c r="E54745" s="28">
        <v>757.90899999999999</v>
      </c>
    </row>
    <row r="54746" spans="4:5" x14ac:dyDescent="0.25">
      <c r="D54746" s="31">
        <v>-94.217500000000001</v>
      </c>
      <c r="E54746" s="28">
        <v>757.85400000000004</v>
      </c>
    </row>
    <row r="54747" spans="4:5" x14ac:dyDescent="0.25">
      <c r="D54747" s="31">
        <v>-94.201499999999996</v>
      </c>
      <c r="E54747" s="28">
        <v>757.79899999999998</v>
      </c>
    </row>
    <row r="54748" spans="4:5" x14ac:dyDescent="0.25">
      <c r="D54748" s="31">
        <v>-94.185500000000005</v>
      </c>
      <c r="E54748" s="28">
        <v>757.74400000000003</v>
      </c>
    </row>
    <row r="54749" spans="4:5" x14ac:dyDescent="0.25">
      <c r="D54749" s="31">
        <v>-94.169499999999999</v>
      </c>
      <c r="E54749" s="28">
        <v>757.68799999999999</v>
      </c>
    </row>
    <row r="54750" spans="4:5" x14ac:dyDescent="0.25">
      <c r="D54750" s="31">
        <v>-94.153499999999994</v>
      </c>
      <c r="E54750" s="28">
        <v>757.63300000000004</v>
      </c>
    </row>
    <row r="54751" spans="4:5" x14ac:dyDescent="0.25">
      <c r="D54751" s="31">
        <v>-94.137500000000003</v>
      </c>
      <c r="E54751" s="28">
        <v>757.57799999999997</v>
      </c>
    </row>
    <row r="54752" spans="4:5" x14ac:dyDescent="0.25">
      <c r="D54752" s="31">
        <v>-94.121499999999997</v>
      </c>
      <c r="E54752" s="28">
        <v>757.52200000000005</v>
      </c>
    </row>
    <row r="54753" spans="4:5" x14ac:dyDescent="0.25">
      <c r="D54753" s="31">
        <v>-94.105500000000006</v>
      </c>
      <c r="E54753" s="28">
        <v>757.46699999999998</v>
      </c>
    </row>
    <row r="54754" spans="4:5" x14ac:dyDescent="0.25">
      <c r="D54754" s="31">
        <v>-94.089500000000001</v>
      </c>
      <c r="E54754" s="28">
        <v>757.41200000000003</v>
      </c>
    </row>
    <row r="54755" spans="4:5" x14ac:dyDescent="0.25">
      <c r="D54755" s="31">
        <v>-94.073499999999996</v>
      </c>
      <c r="E54755" s="28">
        <v>757.35599999999999</v>
      </c>
    </row>
    <row r="54756" spans="4:5" x14ac:dyDescent="0.25">
      <c r="D54756" s="31">
        <v>-94.057500000000005</v>
      </c>
      <c r="E54756" s="28">
        <v>757.30100000000004</v>
      </c>
    </row>
    <row r="54757" spans="4:5" x14ac:dyDescent="0.25">
      <c r="D54757" s="31">
        <v>-94.041499999999999</v>
      </c>
      <c r="E54757" s="28">
        <v>757.24599999999998</v>
      </c>
    </row>
    <row r="54758" spans="4:5" x14ac:dyDescent="0.25">
      <c r="D54758" s="31">
        <v>-94.025499999999994</v>
      </c>
      <c r="E54758" s="28">
        <v>757.19</v>
      </c>
    </row>
    <row r="54759" spans="4:5" x14ac:dyDescent="0.25">
      <c r="D54759" s="31">
        <v>-94.009500000000003</v>
      </c>
      <c r="E54759" s="28">
        <v>757.13499999999999</v>
      </c>
    </row>
    <row r="54760" spans="4:5" x14ac:dyDescent="0.25">
      <c r="D54760" s="31">
        <v>-93.993499999999997</v>
      </c>
      <c r="E54760" s="28">
        <v>757.08</v>
      </c>
    </row>
    <row r="54761" spans="4:5" x14ac:dyDescent="0.25">
      <c r="D54761" s="31">
        <v>-93.977500000000006</v>
      </c>
      <c r="E54761" s="28">
        <v>757.024</v>
      </c>
    </row>
    <row r="54762" spans="4:5" x14ac:dyDescent="0.25">
      <c r="D54762" s="31">
        <v>-93.961500000000001</v>
      </c>
      <c r="E54762" s="28">
        <v>756.96900000000005</v>
      </c>
    </row>
    <row r="54763" spans="4:5" x14ac:dyDescent="0.25">
      <c r="D54763" s="31">
        <v>-93.945499999999996</v>
      </c>
      <c r="E54763" s="28">
        <v>756.91300000000001</v>
      </c>
    </row>
    <row r="54764" spans="4:5" x14ac:dyDescent="0.25">
      <c r="D54764" s="31">
        <v>-93.929599999999994</v>
      </c>
      <c r="E54764" s="28">
        <v>756.85799999999995</v>
      </c>
    </row>
    <row r="54765" spans="4:5" x14ac:dyDescent="0.25">
      <c r="D54765" s="31">
        <v>-93.913600000000002</v>
      </c>
      <c r="E54765" s="28">
        <v>756.80200000000002</v>
      </c>
    </row>
    <row r="54766" spans="4:5" x14ac:dyDescent="0.25">
      <c r="D54766" s="31">
        <v>-93.897599999999997</v>
      </c>
      <c r="E54766" s="28">
        <v>756.74699999999996</v>
      </c>
    </row>
    <row r="54767" spans="4:5" x14ac:dyDescent="0.25">
      <c r="D54767" s="31">
        <v>-93.881600000000006</v>
      </c>
      <c r="E54767" s="28">
        <v>756.69100000000003</v>
      </c>
    </row>
    <row r="54768" spans="4:5" x14ac:dyDescent="0.25">
      <c r="D54768" s="31">
        <v>-93.865600000000001</v>
      </c>
      <c r="E54768" s="28">
        <v>756.63599999999997</v>
      </c>
    </row>
    <row r="54769" spans="4:5" x14ac:dyDescent="0.25">
      <c r="D54769" s="31">
        <v>-93.849599999999995</v>
      </c>
      <c r="E54769" s="28">
        <v>756.58</v>
      </c>
    </row>
    <row r="54770" spans="4:5" x14ac:dyDescent="0.25">
      <c r="D54770" s="31">
        <v>-93.833600000000004</v>
      </c>
      <c r="E54770" s="28">
        <v>756.52499999999998</v>
      </c>
    </row>
    <row r="54771" spans="4:5" x14ac:dyDescent="0.25">
      <c r="D54771" s="31">
        <v>-93.817599999999999</v>
      </c>
      <c r="E54771" s="28">
        <v>756.46900000000005</v>
      </c>
    </row>
    <row r="54772" spans="4:5" x14ac:dyDescent="0.25">
      <c r="D54772" s="31">
        <v>-93.801599999999993</v>
      </c>
      <c r="E54772" s="28">
        <v>756.41399999999999</v>
      </c>
    </row>
    <row r="54773" spans="4:5" x14ac:dyDescent="0.25">
      <c r="D54773" s="31">
        <v>-93.785600000000002</v>
      </c>
      <c r="E54773" s="28">
        <v>756.35799999999995</v>
      </c>
    </row>
    <row r="54774" spans="4:5" x14ac:dyDescent="0.25">
      <c r="D54774" s="31">
        <v>-93.769599999999997</v>
      </c>
      <c r="E54774" s="28">
        <v>756.303</v>
      </c>
    </row>
    <row r="54775" spans="4:5" x14ac:dyDescent="0.25">
      <c r="D54775" s="31">
        <v>-93.753600000000006</v>
      </c>
      <c r="E54775" s="28">
        <v>756.24699999999996</v>
      </c>
    </row>
    <row r="54776" spans="4:5" x14ac:dyDescent="0.25">
      <c r="D54776" s="31">
        <v>-93.7376</v>
      </c>
      <c r="E54776" s="28">
        <v>756.19100000000003</v>
      </c>
    </row>
    <row r="54777" spans="4:5" x14ac:dyDescent="0.25">
      <c r="D54777" s="31">
        <v>-93.721599999999995</v>
      </c>
      <c r="E54777" s="28">
        <v>756.13599999999997</v>
      </c>
    </row>
    <row r="54778" spans="4:5" x14ac:dyDescent="0.25">
      <c r="D54778" s="31">
        <v>-93.705600000000004</v>
      </c>
      <c r="E54778" s="28">
        <v>756.08</v>
      </c>
    </row>
    <row r="54779" spans="4:5" x14ac:dyDescent="0.25">
      <c r="D54779" s="31">
        <v>-93.689599999999999</v>
      </c>
      <c r="E54779" s="28">
        <v>756.02499999999998</v>
      </c>
    </row>
    <row r="54780" spans="4:5" x14ac:dyDescent="0.25">
      <c r="D54780" s="31">
        <v>-93.673599999999993</v>
      </c>
      <c r="E54780" s="28">
        <v>755.96900000000005</v>
      </c>
    </row>
    <row r="54781" spans="4:5" x14ac:dyDescent="0.25">
      <c r="D54781" s="31">
        <v>-93.657600000000002</v>
      </c>
      <c r="E54781" s="28">
        <v>755.91300000000001</v>
      </c>
    </row>
    <row r="54782" spans="4:5" x14ac:dyDescent="0.25">
      <c r="D54782" s="31">
        <v>-93.641599999999997</v>
      </c>
      <c r="E54782" s="28">
        <v>755.85799999999995</v>
      </c>
    </row>
    <row r="54783" spans="4:5" x14ac:dyDescent="0.25">
      <c r="D54783" s="31">
        <v>-93.625600000000006</v>
      </c>
      <c r="E54783" s="28">
        <v>755.80200000000002</v>
      </c>
    </row>
    <row r="54784" spans="4:5" x14ac:dyDescent="0.25">
      <c r="D54784" s="31">
        <v>-93.6096</v>
      </c>
      <c r="E54784" s="28">
        <v>755.74599999999998</v>
      </c>
    </row>
    <row r="54785" spans="4:5" x14ac:dyDescent="0.25">
      <c r="D54785" s="31">
        <v>-93.593599999999995</v>
      </c>
      <c r="E54785" s="28">
        <v>755.69</v>
      </c>
    </row>
    <row r="54786" spans="4:5" x14ac:dyDescent="0.25">
      <c r="D54786" s="31">
        <v>-93.577600000000004</v>
      </c>
      <c r="E54786" s="28">
        <v>755.63499999999999</v>
      </c>
    </row>
    <row r="54787" spans="4:5" x14ac:dyDescent="0.25">
      <c r="D54787" s="31">
        <v>-93.561599999999999</v>
      </c>
      <c r="E54787" s="28">
        <v>755.57899999999995</v>
      </c>
    </row>
    <row r="54788" spans="4:5" x14ac:dyDescent="0.25">
      <c r="D54788" s="31">
        <v>-93.545599999999993</v>
      </c>
      <c r="E54788" s="28">
        <v>755.52300000000002</v>
      </c>
    </row>
    <row r="54789" spans="4:5" x14ac:dyDescent="0.25">
      <c r="D54789" s="31">
        <v>-93.529600000000002</v>
      </c>
      <c r="E54789" s="28">
        <v>755.46799999999996</v>
      </c>
    </row>
    <row r="54790" spans="4:5" x14ac:dyDescent="0.25">
      <c r="D54790" s="31">
        <v>-93.513599999999997</v>
      </c>
      <c r="E54790" s="28">
        <v>755.41200000000003</v>
      </c>
    </row>
    <row r="54791" spans="4:5" x14ac:dyDescent="0.25">
      <c r="D54791" s="31">
        <v>-93.497600000000006</v>
      </c>
      <c r="E54791" s="28">
        <v>755.35599999999999</v>
      </c>
    </row>
    <row r="54792" spans="4:5" x14ac:dyDescent="0.25">
      <c r="D54792" s="31">
        <v>-93.4816</v>
      </c>
      <c r="E54792" s="28">
        <v>755.3</v>
      </c>
    </row>
    <row r="54793" spans="4:5" x14ac:dyDescent="0.25">
      <c r="D54793" s="31">
        <v>-93.465599999999995</v>
      </c>
      <c r="E54793" s="28">
        <v>755.24400000000003</v>
      </c>
    </row>
    <row r="54794" spans="4:5" x14ac:dyDescent="0.25">
      <c r="D54794" s="31">
        <v>-93.449600000000004</v>
      </c>
      <c r="E54794" s="28">
        <v>755.18799999999999</v>
      </c>
    </row>
    <row r="54795" spans="4:5" x14ac:dyDescent="0.25">
      <c r="D54795" s="31">
        <v>-93.433599999999998</v>
      </c>
      <c r="E54795" s="28">
        <v>755.13300000000004</v>
      </c>
    </row>
    <row r="54796" spans="4:5" x14ac:dyDescent="0.25">
      <c r="D54796" s="31">
        <v>-93.417599999999993</v>
      </c>
      <c r="E54796" s="28">
        <v>755.077</v>
      </c>
    </row>
    <row r="54797" spans="4:5" x14ac:dyDescent="0.25">
      <c r="D54797" s="31">
        <v>-93.401600000000002</v>
      </c>
      <c r="E54797" s="28">
        <v>755.02099999999996</v>
      </c>
    </row>
    <row r="54798" spans="4:5" x14ac:dyDescent="0.25">
      <c r="D54798" s="31">
        <v>-93.385599999999997</v>
      </c>
      <c r="E54798" s="28">
        <v>754.96500000000003</v>
      </c>
    </row>
    <row r="54799" spans="4:5" x14ac:dyDescent="0.25">
      <c r="D54799" s="31">
        <v>-93.369600000000005</v>
      </c>
      <c r="E54799" s="28">
        <v>754.90899999999999</v>
      </c>
    </row>
    <row r="54800" spans="4:5" x14ac:dyDescent="0.25">
      <c r="D54800" s="31">
        <v>-93.3536</v>
      </c>
      <c r="E54800" s="28">
        <v>754.85299999999995</v>
      </c>
    </row>
    <row r="54801" spans="4:5" x14ac:dyDescent="0.25">
      <c r="D54801" s="31">
        <v>-93.337599999999995</v>
      </c>
      <c r="E54801" s="28">
        <v>754.79700000000003</v>
      </c>
    </row>
    <row r="54802" spans="4:5" x14ac:dyDescent="0.25">
      <c r="D54802" s="31">
        <v>-93.321600000000004</v>
      </c>
      <c r="E54802" s="28">
        <v>754.74099999999999</v>
      </c>
    </row>
    <row r="54803" spans="4:5" x14ac:dyDescent="0.25">
      <c r="D54803" s="31">
        <v>-93.305599999999998</v>
      </c>
      <c r="E54803" s="28">
        <v>754.68499999999995</v>
      </c>
    </row>
    <row r="54804" spans="4:5" x14ac:dyDescent="0.25">
      <c r="D54804" s="31">
        <v>-93.289599999999993</v>
      </c>
      <c r="E54804" s="28">
        <v>754.63</v>
      </c>
    </row>
    <row r="54805" spans="4:5" x14ac:dyDescent="0.25">
      <c r="D54805" s="31">
        <v>-93.273600000000002</v>
      </c>
      <c r="E54805" s="28">
        <v>754.57399999999996</v>
      </c>
    </row>
    <row r="54806" spans="4:5" x14ac:dyDescent="0.25">
      <c r="D54806" s="31">
        <v>-93.257599999999996</v>
      </c>
      <c r="E54806" s="28">
        <v>754.51800000000003</v>
      </c>
    </row>
    <row r="54807" spans="4:5" x14ac:dyDescent="0.25">
      <c r="D54807" s="31">
        <v>-93.241600000000005</v>
      </c>
      <c r="E54807" s="28">
        <v>754.46199999999999</v>
      </c>
    </row>
    <row r="54808" spans="4:5" x14ac:dyDescent="0.25">
      <c r="D54808" s="31">
        <v>-93.2256</v>
      </c>
      <c r="E54808" s="28">
        <v>754.40599999999995</v>
      </c>
    </row>
    <row r="54809" spans="4:5" x14ac:dyDescent="0.25">
      <c r="D54809" s="31">
        <v>-93.209599999999995</v>
      </c>
      <c r="E54809" s="28">
        <v>754.35</v>
      </c>
    </row>
    <row r="54810" spans="4:5" x14ac:dyDescent="0.25">
      <c r="D54810" s="31">
        <v>-93.193600000000004</v>
      </c>
      <c r="E54810" s="28">
        <v>754.29399999999998</v>
      </c>
    </row>
    <row r="54811" spans="4:5" x14ac:dyDescent="0.25">
      <c r="D54811" s="31">
        <v>-93.177599999999998</v>
      </c>
      <c r="E54811" s="28">
        <v>754.23800000000006</v>
      </c>
    </row>
    <row r="54812" spans="4:5" x14ac:dyDescent="0.25">
      <c r="D54812" s="31">
        <v>-93.161600000000007</v>
      </c>
      <c r="E54812" s="28">
        <v>754.18200000000002</v>
      </c>
    </row>
    <row r="54813" spans="4:5" x14ac:dyDescent="0.25">
      <c r="D54813" s="31">
        <v>-93.145600000000002</v>
      </c>
      <c r="E54813" s="28">
        <v>754.125</v>
      </c>
    </row>
    <row r="54814" spans="4:5" x14ac:dyDescent="0.25">
      <c r="D54814" s="31">
        <v>-93.129599999999996</v>
      </c>
      <c r="E54814" s="28">
        <v>754.06899999999996</v>
      </c>
    </row>
    <row r="54815" spans="4:5" x14ac:dyDescent="0.25">
      <c r="D54815" s="31">
        <v>-93.113600000000005</v>
      </c>
      <c r="E54815" s="28">
        <v>754.01300000000003</v>
      </c>
    </row>
    <row r="54816" spans="4:5" x14ac:dyDescent="0.25">
      <c r="D54816" s="31">
        <v>-93.0976</v>
      </c>
      <c r="E54816" s="28">
        <v>753.95699999999999</v>
      </c>
    </row>
    <row r="54817" spans="4:5" x14ac:dyDescent="0.25">
      <c r="D54817" s="31">
        <v>-93.081599999999995</v>
      </c>
      <c r="E54817" s="28">
        <v>753.90099999999995</v>
      </c>
    </row>
    <row r="54818" spans="4:5" x14ac:dyDescent="0.25">
      <c r="D54818" s="31">
        <v>-93.065600000000003</v>
      </c>
      <c r="E54818" s="28">
        <v>753.84500000000003</v>
      </c>
    </row>
    <row r="54819" spans="4:5" x14ac:dyDescent="0.25">
      <c r="D54819" s="31">
        <v>-93.049599999999998</v>
      </c>
      <c r="E54819" s="28">
        <v>753.78899999999999</v>
      </c>
    </row>
    <row r="54820" spans="4:5" x14ac:dyDescent="0.25">
      <c r="D54820" s="31">
        <v>-93.033600000000007</v>
      </c>
      <c r="E54820" s="28">
        <v>753.73299999999995</v>
      </c>
    </row>
    <row r="54821" spans="4:5" x14ac:dyDescent="0.25">
      <c r="D54821" s="31">
        <v>-93.017600000000002</v>
      </c>
      <c r="E54821" s="28">
        <v>753.67600000000004</v>
      </c>
    </row>
    <row r="54822" spans="4:5" x14ac:dyDescent="0.25">
      <c r="D54822" s="31">
        <v>-93.001599999999996</v>
      </c>
      <c r="E54822" s="28">
        <v>753.62</v>
      </c>
    </row>
    <row r="54823" spans="4:5" x14ac:dyDescent="0.25">
      <c r="D54823" s="31">
        <v>-92.985600000000005</v>
      </c>
      <c r="E54823" s="28">
        <v>753.56399999999996</v>
      </c>
    </row>
    <row r="54824" spans="4:5" x14ac:dyDescent="0.25">
      <c r="D54824" s="31">
        <v>-92.9696</v>
      </c>
      <c r="E54824" s="28">
        <v>753.50800000000004</v>
      </c>
    </row>
    <row r="54825" spans="4:5" x14ac:dyDescent="0.25">
      <c r="D54825" s="31">
        <v>-92.953599999999994</v>
      </c>
      <c r="E54825" s="28">
        <v>753.452</v>
      </c>
    </row>
    <row r="54826" spans="4:5" x14ac:dyDescent="0.25">
      <c r="D54826" s="31">
        <v>-92.937600000000003</v>
      </c>
      <c r="E54826" s="28">
        <v>753.39499999999998</v>
      </c>
    </row>
    <row r="54827" spans="4:5" x14ac:dyDescent="0.25">
      <c r="D54827" s="31">
        <v>-92.921599999999998</v>
      </c>
      <c r="E54827" s="28">
        <v>753.33900000000006</v>
      </c>
    </row>
    <row r="54828" spans="4:5" x14ac:dyDescent="0.25">
      <c r="D54828" s="31">
        <v>-92.905600000000007</v>
      </c>
      <c r="E54828" s="28">
        <v>753.28300000000002</v>
      </c>
    </row>
    <row r="54829" spans="4:5" x14ac:dyDescent="0.25">
      <c r="D54829" s="31">
        <v>-92.889600000000002</v>
      </c>
      <c r="E54829" s="28">
        <v>753.22699999999998</v>
      </c>
    </row>
    <row r="54830" spans="4:5" x14ac:dyDescent="0.25">
      <c r="D54830" s="31">
        <v>-92.873599999999996</v>
      </c>
      <c r="E54830" s="28">
        <v>753.17</v>
      </c>
    </row>
    <row r="54831" spans="4:5" x14ac:dyDescent="0.25">
      <c r="D54831" s="31">
        <v>-92.857600000000005</v>
      </c>
      <c r="E54831" s="28">
        <v>753.11400000000003</v>
      </c>
    </row>
    <row r="54832" spans="4:5" x14ac:dyDescent="0.25">
      <c r="D54832" s="31">
        <v>-92.8416</v>
      </c>
      <c r="E54832" s="28">
        <v>753.05799999999999</v>
      </c>
    </row>
    <row r="54833" spans="4:5" x14ac:dyDescent="0.25">
      <c r="D54833" s="31">
        <v>-92.825599999999994</v>
      </c>
      <c r="E54833" s="28">
        <v>753.00099999999998</v>
      </c>
    </row>
    <row r="54834" spans="4:5" x14ac:dyDescent="0.25">
      <c r="D54834" s="31">
        <v>-92.809600000000003</v>
      </c>
      <c r="E54834" s="28">
        <v>752.94500000000005</v>
      </c>
    </row>
    <row r="54835" spans="4:5" x14ac:dyDescent="0.25">
      <c r="D54835" s="31">
        <v>-92.793599999999998</v>
      </c>
      <c r="E54835" s="28">
        <v>752.88900000000001</v>
      </c>
    </row>
    <row r="54836" spans="4:5" x14ac:dyDescent="0.25">
      <c r="D54836" s="31">
        <v>-92.777600000000007</v>
      </c>
      <c r="E54836" s="28">
        <v>752.83199999999999</v>
      </c>
    </row>
    <row r="54837" spans="4:5" x14ac:dyDescent="0.25">
      <c r="D54837" s="31">
        <v>-92.761600000000001</v>
      </c>
      <c r="E54837" s="28">
        <v>752.77599999999995</v>
      </c>
    </row>
    <row r="54838" spans="4:5" x14ac:dyDescent="0.25">
      <c r="D54838" s="31">
        <v>-92.745599999999996</v>
      </c>
      <c r="E54838" s="28">
        <v>752.72</v>
      </c>
    </row>
    <row r="54839" spans="4:5" x14ac:dyDescent="0.25">
      <c r="D54839" s="31">
        <v>-92.729600000000005</v>
      </c>
      <c r="E54839" s="28">
        <v>752.66300000000001</v>
      </c>
    </row>
    <row r="54840" spans="4:5" x14ac:dyDescent="0.25">
      <c r="D54840" s="31">
        <v>-92.7136</v>
      </c>
      <c r="E54840" s="28">
        <v>752.60699999999997</v>
      </c>
    </row>
    <row r="54841" spans="4:5" x14ac:dyDescent="0.25">
      <c r="D54841" s="31">
        <v>-92.697599999999994</v>
      </c>
      <c r="E54841" s="28">
        <v>752.55100000000004</v>
      </c>
    </row>
    <row r="54842" spans="4:5" x14ac:dyDescent="0.25">
      <c r="D54842" s="31">
        <v>-92.681600000000003</v>
      </c>
      <c r="E54842" s="28">
        <v>752.49400000000003</v>
      </c>
    </row>
    <row r="54843" spans="4:5" x14ac:dyDescent="0.25">
      <c r="D54843" s="31">
        <v>-92.665599999999998</v>
      </c>
      <c r="E54843" s="28">
        <v>752.43799999999999</v>
      </c>
    </row>
    <row r="54844" spans="4:5" x14ac:dyDescent="0.25">
      <c r="D54844" s="31">
        <v>-92.649600000000007</v>
      </c>
      <c r="E54844" s="28">
        <v>752.38099999999997</v>
      </c>
    </row>
    <row r="54845" spans="4:5" x14ac:dyDescent="0.25">
      <c r="D54845" s="31">
        <v>-92.633600000000001</v>
      </c>
      <c r="E54845" s="28">
        <v>752.32500000000005</v>
      </c>
    </row>
    <row r="54846" spans="4:5" x14ac:dyDescent="0.25">
      <c r="D54846" s="31">
        <v>-92.617599999999996</v>
      </c>
      <c r="E54846" s="28">
        <v>752.26800000000003</v>
      </c>
    </row>
    <row r="54847" spans="4:5" x14ac:dyDescent="0.25">
      <c r="D54847" s="31">
        <v>-92.601600000000005</v>
      </c>
      <c r="E54847" s="28">
        <v>752.21199999999999</v>
      </c>
    </row>
    <row r="54848" spans="4:5" x14ac:dyDescent="0.25">
      <c r="D54848" s="31">
        <v>-92.585599999999999</v>
      </c>
      <c r="E54848" s="28">
        <v>752.15499999999997</v>
      </c>
    </row>
    <row r="54849" spans="4:5" x14ac:dyDescent="0.25">
      <c r="D54849" s="31">
        <v>-92.569599999999994</v>
      </c>
      <c r="E54849" s="28">
        <v>752.09900000000005</v>
      </c>
    </row>
    <row r="54850" spans="4:5" x14ac:dyDescent="0.25">
      <c r="D54850" s="31">
        <v>-92.553600000000003</v>
      </c>
      <c r="E54850" s="28">
        <v>752.04200000000003</v>
      </c>
    </row>
    <row r="54851" spans="4:5" x14ac:dyDescent="0.25">
      <c r="D54851" s="31">
        <v>-92.537700000000001</v>
      </c>
      <c r="E54851" s="28">
        <v>751.98599999999999</v>
      </c>
    </row>
    <row r="54852" spans="4:5" x14ac:dyDescent="0.25">
      <c r="D54852" s="31">
        <v>-92.521699999999996</v>
      </c>
      <c r="E54852" s="28">
        <v>751.92899999999997</v>
      </c>
    </row>
    <row r="54853" spans="4:5" x14ac:dyDescent="0.25">
      <c r="D54853" s="31">
        <v>-92.505700000000004</v>
      </c>
      <c r="E54853" s="28">
        <v>751.87300000000005</v>
      </c>
    </row>
    <row r="54854" spans="4:5" x14ac:dyDescent="0.25">
      <c r="D54854" s="31">
        <v>-92.489699999999999</v>
      </c>
      <c r="E54854" s="28">
        <v>751.81600000000003</v>
      </c>
    </row>
    <row r="54855" spans="4:5" x14ac:dyDescent="0.25">
      <c r="D54855" s="31">
        <v>-92.473699999999994</v>
      </c>
      <c r="E54855" s="28">
        <v>751.75900000000001</v>
      </c>
    </row>
    <row r="54856" spans="4:5" x14ac:dyDescent="0.25">
      <c r="D54856" s="31">
        <v>-92.457700000000003</v>
      </c>
      <c r="E54856" s="28">
        <v>751.70299999999997</v>
      </c>
    </row>
    <row r="54857" spans="4:5" x14ac:dyDescent="0.25">
      <c r="D54857" s="31">
        <v>-92.441699999999997</v>
      </c>
      <c r="E54857" s="28">
        <v>751.64599999999996</v>
      </c>
    </row>
    <row r="54858" spans="4:5" x14ac:dyDescent="0.25">
      <c r="D54858" s="31">
        <v>-92.425700000000006</v>
      </c>
      <c r="E54858" s="28">
        <v>751.59</v>
      </c>
    </row>
    <row r="54859" spans="4:5" x14ac:dyDescent="0.25">
      <c r="D54859" s="31">
        <v>-92.409700000000001</v>
      </c>
      <c r="E54859" s="28">
        <v>751.53300000000002</v>
      </c>
    </row>
    <row r="54860" spans="4:5" x14ac:dyDescent="0.25">
      <c r="D54860" s="31">
        <v>-92.393699999999995</v>
      </c>
      <c r="E54860" s="28">
        <v>751.476</v>
      </c>
    </row>
    <row r="54861" spans="4:5" x14ac:dyDescent="0.25">
      <c r="D54861" s="31">
        <v>-92.377700000000004</v>
      </c>
      <c r="E54861" s="28">
        <v>751.42</v>
      </c>
    </row>
    <row r="54862" spans="4:5" x14ac:dyDescent="0.25">
      <c r="D54862" s="31">
        <v>-92.361699999999999</v>
      </c>
      <c r="E54862" s="28">
        <v>751.36300000000006</v>
      </c>
    </row>
    <row r="54863" spans="4:5" x14ac:dyDescent="0.25">
      <c r="D54863" s="31">
        <v>-92.345699999999994</v>
      </c>
      <c r="E54863" s="28">
        <v>751.30600000000004</v>
      </c>
    </row>
    <row r="54864" spans="4:5" x14ac:dyDescent="0.25">
      <c r="D54864" s="31">
        <v>-92.329700000000003</v>
      </c>
      <c r="E54864" s="28">
        <v>751.25</v>
      </c>
    </row>
    <row r="54865" spans="4:5" x14ac:dyDescent="0.25">
      <c r="D54865" s="31">
        <v>-92.313699999999997</v>
      </c>
      <c r="E54865" s="28">
        <v>751.19299999999998</v>
      </c>
    </row>
    <row r="54866" spans="4:5" x14ac:dyDescent="0.25">
      <c r="D54866" s="31">
        <v>-92.297700000000006</v>
      </c>
      <c r="E54866" s="28">
        <v>751.13599999999997</v>
      </c>
    </row>
    <row r="54867" spans="4:5" x14ac:dyDescent="0.25">
      <c r="D54867" s="31">
        <v>-92.281700000000001</v>
      </c>
      <c r="E54867" s="28">
        <v>751.07899999999995</v>
      </c>
    </row>
    <row r="54868" spans="4:5" x14ac:dyDescent="0.25">
      <c r="D54868" s="31">
        <v>-92.265699999999995</v>
      </c>
      <c r="E54868" s="28">
        <v>751.02300000000002</v>
      </c>
    </row>
    <row r="54869" spans="4:5" x14ac:dyDescent="0.25">
      <c r="D54869" s="31">
        <v>-92.249700000000004</v>
      </c>
      <c r="E54869" s="28">
        <v>750.96600000000001</v>
      </c>
    </row>
    <row r="54870" spans="4:5" x14ac:dyDescent="0.25">
      <c r="D54870" s="31">
        <v>-92.233699999999999</v>
      </c>
      <c r="E54870" s="28">
        <v>750.90899999999999</v>
      </c>
    </row>
    <row r="54871" spans="4:5" x14ac:dyDescent="0.25">
      <c r="D54871" s="31">
        <v>-92.217699999999994</v>
      </c>
      <c r="E54871" s="28">
        <v>750.85199999999998</v>
      </c>
    </row>
    <row r="54872" spans="4:5" x14ac:dyDescent="0.25">
      <c r="D54872" s="31">
        <v>-92.201700000000002</v>
      </c>
      <c r="E54872" s="28">
        <v>750.79499999999996</v>
      </c>
    </row>
    <row r="54873" spans="4:5" x14ac:dyDescent="0.25">
      <c r="D54873" s="31">
        <v>-92.185699999999997</v>
      </c>
      <c r="E54873" s="28">
        <v>750.73900000000003</v>
      </c>
    </row>
    <row r="54874" spans="4:5" x14ac:dyDescent="0.25">
      <c r="D54874" s="31">
        <v>-92.169700000000006</v>
      </c>
      <c r="E54874" s="28">
        <v>750.68200000000002</v>
      </c>
    </row>
    <row r="54875" spans="4:5" x14ac:dyDescent="0.25">
      <c r="D54875" s="31">
        <v>-92.153700000000001</v>
      </c>
      <c r="E54875" s="28">
        <v>750.625</v>
      </c>
    </row>
    <row r="54876" spans="4:5" x14ac:dyDescent="0.25">
      <c r="D54876" s="31">
        <v>-92.137699999999995</v>
      </c>
      <c r="E54876" s="28">
        <v>750.56799999999998</v>
      </c>
    </row>
    <row r="54877" spans="4:5" x14ac:dyDescent="0.25">
      <c r="D54877" s="31">
        <v>-92.121700000000004</v>
      </c>
      <c r="E54877" s="28">
        <v>750.51099999999997</v>
      </c>
    </row>
    <row r="54878" spans="4:5" x14ac:dyDescent="0.25">
      <c r="D54878" s="31">
        <v>-92.105699999999999</v>
      </c>
      <c r="E54878" s="28">
        <v>750.45399999999995</v>
      </c>
    </row>
    <row r="54879" spans="4:5" x14ac:dyDescent="0.25">
      <c r="D54879" s="31">
        <v>-92.089699999999993</v>
      </c>
      <c r="E54879" s="28">
        <v>750.39800000000002</v>
      </c>
    </row>
    <row r="54880" spans="4:5" x14ac:dyDescent="0.25">
      <c r="D54880" s="31">
        <v>-92.073700000000002</v>
      </c>
      <c r="E54880" s="28">
        <v>750.34100000000001</v>
      </c>
    </row>
    <row r="54881" spans="4:5" x14ac:dyDescent="0.25">
      <c r="D54881" s="31">
        <v>-92.057699999999997</v>
      </c>
      <c r="E54881" s="28">
        <v>750.28399999999999</v>
      </c>
    </row>
    <row r="54882" spans="4:5" x14ac:dyDescent="0.25">
      <c r="D54882" s="31">
        <v>-92.041700000000006</v>
      </c>
      <c r="E54882" s="28">
        <v>750.22699999999998</v>
      </c>
    </row>
    <row r="54883" spans="4:5" x14ac:dyDescent="0.25">
      <c r="D54883" s="31">
        <v>-92.025700000000001</v>
      </c>
      <c r="E54883" s="28">
        <v>750.17</v>
      </c>
    </row>
    <row r="54884" spans="4:5" x14ac:dyDescent="0.25">
      <c r="D54884" s="31">
        <v>-92.009699999999995</v>
      </c>
      <c r="E54884" s="28">
        <v>750.11300000000006</v>
      </c>
    </row>
    <row r="54885" spans="4:5" x14ac:dyDescent="0.25">
      <c r="D54885" s="31">
        <v>-91.993700000000004</v>
      </c>
      <c r="E54885" s="28">
        <v>750.05600000000004</v>
      </c>
    </row>
    <row r="54886" spans="4:5" x14ac:dyDescent="0.25">
      <c r="D54886" s="31">
        <v>-91.977699999999999</v>
      </c>
      <c r="E54886" s="28">
        <v>749.99900000000002</v>
      </c>
    </row>
    <row r="54887" spans="4:5" x14ac:dyDescent="0.25">
      <c r="D54887" s="31">
        <v>-91.961699999999993</v>
      </c>
      <c r="E54887" s="28">
        <v>749.94200000000001</v>
      </c>
    </row>
    <row r="54888" spans="4:5" x14ac:dyDescent="0.25">
      <c r="D54888" s="31">
        <v>-91.945700000000002</v>
      </c>
      <c r="E54888" s="28">
        <v>749.88499999999999</v>
      </c>
    </row>
    <row r="54889" spans="4:5" x14ac:dyDescent="0.25">
      <c r="D54889" s="31">
        <v>-91.929699999999997</v>
      </c>
      <c r="E54889" s="28">
        <v>749.82799999999997</v>
      </c>
    </row>
    <row r="54890" spans="4:5" x14ac:dyDescent="0.25">
      <c r="D54890" s="31">
        <v>-91.913700000000006</v>
      </c>
      <c r="E54890" s="28">
        <v>749.77099999999996</v>
      </c>
    </row>
    <row r="54891" spans="4:5" x14ac:dyDescent="0.25">
      <c r="D54891" s="31">
        <v>-91.8977</v>
      </c>
      <c r="E54891" s="28">
        <v>749.71400000000006</v>
      </c>
    </row>
    <row r="54892" spans="4:5" x14ac:dyDescent="0.25">
      <c r="D54892" s="31">
        <v>-91.881699999999995</v>
      </c>
      <c r="E54892" s="28">
        <v>749.65700000000004</v>
      </c>
    </row>
    <row r="54893" spans="4:5" x14ac:dyDescent="0.25">
      <c r="D54893" s="31">
        <v>-91.865700000000004</v>
      </c>
      <c r="E54893" s="28">
        <v>749.6</v>
      </c>
    </row>
    <row r="54894" spans="4:5" x14ac:dyDescent="0.25">
      <c r="D54894" s="31">
        <v>-91.849699999999999</v>
      </c>
      <c r="E54894" s="28">
        <v>749.54300000000001</v>
      </c>
    </row>
    <row r="54895" spans="4:5" x14ac:dyDescent="0.25">
      <c r="D54895" s="31">
        <v>-91.833699999999993</v>
      </c>
      <c r="E54895" s="28">
        <v>749.48599999999999</v>
      </c>
    </row>
    <row r="54896" spans="4:5" x14ac:dyDescent="0.25">
      <c r="D54896" s="31">
        <v>-91.817700000000002</v>
      </c>
      <c r="E54896" s="28">
        <v>749.42899999999997</v>
      </c>
    </row>
    <row r="54897" spans="4:5" x14ac:dyDescent="0.25">
      <c r="D54897" s="31">
        <v>-91.801699999999997</v>
      </c>
      <c r="E54897" s="28">
        <v>749.37099999999998</v>
      </c>
    </row>
    <row r="54898" spans="4:5" x14ac:dyDescent="0.25">
      <c r="D54898" s="31">
        <v>-91.785700000000006</v>
      </c>
      <c r="E54898" s="28">
        <v>749.31399999999996</v>
      </c>
    </row>
    <row r="54899" spans="4:5" x14ac:dyDescent="0.25">
      <c r="D54899" s="31">
        <v>-91.7697</v>
      </c>
      <c r="E54899" s="28">
        <v>749.25699999999995</v>
      </c>
    </row>
    <row r="54900" spans="4:5" x14ac:dyDescent="0.25">
      <c r="D54900" s="31">
        <v>-91.753699999999995</v>
      </c>
      <c r="E54900" s="28">
        <v>749.2</v>
      </c>
    </row>
    <row r="54901" spans="4:5" x14ac:dyDescent="0.25">
      <c r="D54901" s="31">
        <v>-91.737700000000004</v>
      </c>
      <c r="E54901" s="28">
        <v>749.14300000000003</v>
      </c>
    </row>
    <row r="54902" spans="4:5" x14ac:dyDescent="0.25">
      <c r="D54902" s="31">
        <v>-91.721699999999998</v>
      </c>
      <c r="E54902" s="28">
        <v>749.08600000000001</v>
      </c>
    </row>
    <row r="54903" spans="4:5" x14ac:dyDescent="0.25">
      <c r="D54903" s="31">
        <v>-91.705699999999993</v>
      </c>
      <c r="E54903" s="28">
        <v>749.029</v>
      </c>
    </row>
    <row r="54904" spans="4:5" x14ac:dyDescent="0.25">
      <c r="D54904" s="31">
        <v>-91.689700000000002</v>
      </c>
      <c r="E54904" s="28">
        <v>748.971</v>
      </c>
    </row>
    <row r="54905" spans="4:5" x14ac:dyDescent="0.25">
      <c r="D54905" s="31">
        <v>-91.673699999999997</v>
      </c>
      <c r="E54905" s="28">
        <v>748.91399999999999</v>
      </c>
    </row>
    <row r="54906" spans="4:5" x14ac:dyDescent="0.25">
      <c r="D54906" s="31">
        <v>-91.657700000000006</v>
      </c>
      <c r="E54906" s="28">
        <v>748.85699999999997</v>
      </c>
    </row>
    <row r="54907" spans="4:5" x14ac:dyDescent="0.25">
      <c r="D54907" s="31">
        <v>-91.6417</v>
      </c>
      <c r="E54907" s="28">
        <v>748.8</v>
      </c>
    </row>
    <row r="54908" spans="4:5" x14ac:dyDescent="0.25">
      <c r="D54908" s="31">
        <v>-91.625699999999995</v>
      </c>
      <c r="E54908" s="28">
        <v>748.74199999999996</v>
      </c>
    </row>
    <row r="54909" spans="4:5" x14ac:dyDescent="0.25">
      <c r="D54909" s="31">
        <v>-91.609700000000004</v>
      </c>
      <c r="E54909" s="28">
        <v>748.68499999999995</v>
      </c>
    </row>
    <row r="54910" spans="4:5" x14ac:dyDescent="0.25">
      <c r="D54910" s="31">
        <v>-91.593699999999998</v>
      </c>
      <c r="E54910" s="28">
        <v>748.62800000000004</v>
      </c>
    </row>
    <row r="54911" spans="4:5" x14ac:dyDescent="0.25">
      <c r="D54911" s="31">
        <v>-91.577699999999993</v>
      </c>
      <c r="E54911" s="28">
        <v>748.57100000000003</v>
      </c>
    </row>
    <row r="54912" spans="4:5" x14ac:dyDescent="0.25">
      <c r="D54912" s="31">
        <v>-91.561700000000002</v>
      </c>
      <c r="E54912" s="28">
        <v>748.51300000000003</v>
      </c>
    </row>
    <row r="54913" spans="4:5" x14ac:dyDescent="0.25">
      <c r="D54913" s="31">
        <v>-91.545699999999997</v>
      </c>
      <c r="E54913" s="28">
        <v>748.45600000000002</v>
      </c>
    </row>
    <row r="54914" spans="4:5" x14ac:dyDescent="0.25">
      <c r="D54914" s="31">
        <v>-91.529700000000005</v>
      </c>
      <c r="E54914" s="28">
        <v>748.399</v>
      </c>
    </row>
    <row r="54915" spans="4:5" x14ac:dyDescent="0.25">
      <c r="D54915" s="31">
        <v>-91.5137</v>
      </c>
      <c r="E54915" s="28">
        <v>748.34100000000001</v>
      </c>
    </row>
    <row r="54916" spans="4:5" x14ac:dyDescent="0.25">
      <c r="D54916" s="31">
        <v>-91.497699999999995</v>
      </c>
      <c r="E54916" s="28">
        <v>748.28399999999999</v>
      </c>
    </row>
    <row r="54917" spans="4:5" x14ac:dyDescent="0.25">
      <c r="D54917" s="31">
        <v>-91.481700000000004</v>
      </c>
      <c r="E54917" s="28">
        <v>748.22699999999998</v>
      </c>
    </row>
    <row r="54918" spans="4:5" x14ac:dyDescent="0.25">
      <c r="D54918" s="31">
        <v>-91.465699999999998</v>
      </c>
      <c r="E54918" s="28">
        <v>748.16899999999998</v>
      </c>
    </row>
    <row r="54919" spans="4:5" x14ac:dyDescent="0.25">
      <c r="D54919" s="31">
        <v>-91.449700000000007</v>
      </c>
      <c r="E54919" s="28">
        <v>748.11199999999997</v>
      </c>
    </row>
    <row r="54920" spans="4:5" x14ac:dyDescent="0.25">
      <c r="D54920" s="31">
        <v>-91.433700000000002</v>
      </c>
      <c r="E54920" s="28">
        <v>748.05499999999995</v>
      </c>
    </row>
    <row r="54921" spans="4:5" x14ac:dyDescent="0.25">
      <c r="D54921" s="31">
        <v>-91.417699999999996</v>
      </c>
      <c r="E54921" s="28">
        <v>747.99699999999996</v>
      </c>
    </row>
    <row r="54922" spans="4:5" x14ac:dyDescent="0.25">
      <c r="D54922" s="31">
        <v>-91.401700000000005</v>
      </c>
      <c r="E54922" s="28">
        <v>747.94</v>
      </c>
    </row>
    <row r="54923" spans="4:5" x14ac:dyDescent="0.25">
      <c r="D54923" s="31">
        <v>-91.3857</v>
      </c>
      <c r="E54923" s="28">
        <v>747.88199999999995</v>
      </c>
    </row>
    <row r="54924" spans="4:5" x14ac:dyDescent="0.25">
      <c r="D54924" s="31">
        <v>-91.369699999999995</v>
      </c>
      <c r="E54924" s="28">
        <v>747.82500000000005</v>
      </c>
    </row>
    <row r="54925" spans="4:5" x14ac:dyDescent="0.25">
      <c r="D54925" s="31">
        <v>-91.353700000000003</v>
      </c>
      <c r="E54925" s="28">
        <v>747.76700000000005</v>
      </c>
    </row>
    <row r="54926" spans="4:5" x14ac:dyDescent="0.25">
      <c r="D54926" s="31">
        <v>-91.337699999999998</v>
      </c>
      <c r="E54926" s="28">
        <v>747.71</v>
      </c>
    </row>
    <row r="54927" spans="4:5" x14ac:dyDescent="0.25">
      <c r="D54927" s="31">
        <v>-91.321700000000007</v>
      </c>
      <c r="E54927" s="28">
        <v>747.65200000000004</v>
      </c>
    </row>
    <row r="54928" spans="4:5" x14ac:dyDescent="0.25">
      <c r="D54928" s="31">
        <v>-91.305700000000002</v>
      </c>
      <c r="E54928" s="28">
        <v>747.59500000000003</v>
      </c>
    </row>
    <row r="54929" spans="4:5" x14ac:dyDescent="0.25">
      <c r="D54929" s="31">
        <v>-91.289699999999996</v>
      </c>
      <c r="E54929" s="28">
        <v>747.53700000000003</v>
      </c>
    </row>
    <row r="54930" spans="4:5" x14ac:dyDescent="0.25">
      <c r="D54930" s="31">
        <v>-91.273700000000005</v>
      </c>
      <c r="E54930" s="28">
        <v>747.48</v>
      </c>
    </row>
    <row r="54931" spans="4:5" x14ac:dyDescent="0.25">
      <c r="D54931" s="31">
        <v>-91.2577</v>
      </c>
      <c r="E54931" s="28">
        <v>747.42200000000003</v>
      </c>
    </row>
    <row r="54932" spans="4:5" x14ac:dyDescent="0.25">
      <c r="D54932" s="31">
        <v>-91.241699999999994</v>
      </c>
      <c r="E54932" s="28">
        <v>747.36500000000001</v>
      </c>
    </row>
    <row r="54933" spans="4:5" x14ac:dyDescent="0.25">
      <c r="D54933" s="31">
        <v>-91.225700000000003</v>
      </c>
      <c r="E54933" s="28">
        <v>747.30700000000002</v>
      </c>
    </row>
    <row r="54934" spans="4:5" x14ac:dyDescent="0.25">
      <c r="D54934" s="31">
        <v>-91.209699999999998</v>
      </c>
      <c r="E54934" s="28">
        <v>747.25</v>
      </c>
    </row>
    <row r="54935" spans="4:5" x14ac:dyDescent="0.25">
      <c r="D54935" s="31">
        <v>-91.193700000000007</v>
      </c>
      <c r="E54935" s="28">
        <v>747.19200000000001</v>
      </c>
    </row>
    <row r="54936" spans="4:5" x14ac:dyDescent="0.25">
      <c r="D54936" s="31">
        <v>-91.177700000000002</v>
      </c>
      <c r="E54936" s="28">
        <v>747.13499999999999</v>
      </c>
    </row>
    <row r="54937" spans="4:5" x14ac:dyDescent="0.25">
      <c r="D54937" s="31">
        <v>-91.161799999999999</v>
      </c>
      <c r="E54937" s="28">
        <v>747.077</v>
      </c>
    </row>
    <row r="54938" spans="4:5" x14ac:dyDescent="0.25">
      <c r="D54938" s="31">
        <v>-91.145799999999994</v>
      </c>
      <c r="E54938" s="28">
        <v>747.01900000000001</v>
      </c>
    </row>
    <row r="54939" spans="4:5" x14ac:dyDescent="0.25">
      <c r="D54939" s="31">
        <v>-91.129800000000003</v>
      </c>
      <c r="E54939" s="28">
        <v>746.96199999999999</v>
      </c>
    </row>
    <row r="54940" spans="4:5" x14ac:dyDescent="0.25">
      <c r="D54940" s="31">
        <v>-91.113799999999998</v>
      </c>
      <c r="E54940" s="28">
        <v>746.904</v>
      </c>
    </row>
    <row r="54941" spans="4:5" x14ac:dyDescent="0.25">
      <c r="D54941" s="31">
        <v>-91.097800000000007</v>
      </c>
      <c r="E54941" s="28">
        <v>746.84699999999998</v>
      </c>
    </row>
    <row r="54942" spans="4:5" x14ac:dyDescent="0.25">
      <c r="D54942" s="31">
        <v>-91.081800000000001</v>
      </c>
      <c r="E54942" s="28">
        <v>746.78899999999999</v>
      </c>
    </row>
    <row r="54943" spans="4:5" x14ac:dyDescent="0.25">
      <c r="D54943" s="31">
        <v>-91.065799999999996</v>
      </c>
      <c r="E54943" s="28">
        <v>746.73099999999999</v>
      </c>
    </row>
    <row r="54944" spans="4:5" x14ac:dyDescent="0.25">
      <c r="D54944" s="31">
        <v>-91.049800000000005</v>
      </c>
      <c r="E54944" s="28">
        <v>746.67399999999998</v>
      </c>
    </row>
    <row r="54945" spans="4:5" x14ac:dyDescent="0.25">
      <c r="D54945" s="31">
        <v>-91.033799999999999</v>
      </c>
      <c r="E54945" s="28">
        <v>746.61599999999999</v>
      </c>
    </row>
    <row r="54946" spans="4:5" x14ac:dyDescent="0.25">
      <c r="D54946" s="31">
        <v>-91.017799999999994</v>
      </c>
      <c r="E54946" s="28">
        <v>746.55799999999999</v>
      </c>
    </row>
    <row r="54947" spans="4:5" x14ac:dyDescent="0.25">
      <c r="D54947" s="31">
        <v>-91.001800000000003</v>
      </c>
      <c r="E54947" s="28">
        <v>746.5</v>
      </c>
    </row>
    <row r="54948" spans="4:5" x14ac:dyDescent="0.25">
      <c r="D54948" s="31">
        <v>-90.985799999999998</v>
      </c>
      <c r="E54948" s="28">
        <v>746.44299999999998</v>
      </c>
    </row>
    <row r="54949" spans="4:5" x14ac:dyDescent="0.25">
      <c r="D54949" s="31">
        <v>-90.969800000000006</v>
      </c>
      <c r="E54949" s="28">
        <v>746.38499999999999</v>
      </c>
    </row>
    <row r="54950" spans="4:5" x14ac:dyDescent="0.25">
      <c r="D54950" s="31">
        <v>-90.953800000000001</v>
      </c>
      <c r="E54950" s="28">
        <v>746.327</v>
      </c>
    </row>
    <row r="54951" spans="4:5" x14ac:dyDescent="0.25">
      <c r="D54951" s="31">
        <v>-90.937799999999996</v>
      </c>
      <c r="E54951" s="28">
        <v>746.26900000000001</v>
      </c>
    </row>
    <row r="54952" spans="4:5" x14ac:dyDescent="0.25">
      <c r="D54952" s="31">
        <v>-90.921800000000005</v>
      </c>
      <c r="E54952" s="28">
        <v>746.21199999999999</v>
      </c>
    </row>
    <row r="54953" spans="4:5" x14ac:dyDescent="0.25">
      <c r="D54953" s="31">
        <v>-90.905799999999999</v>
      </c>
      <c r="E54953" s="28">
        <v>746.154</v>
      </c>
    </row>
    <row r="54954" spans="4:5" x14ac:dyDescent="0.25">
      <c r="D54954" s="31">
        <v>-90.889799999999994</v>
      </c>
      <c r="E54954" s="28">
        <v>746.096</v>
      </c>
    </row>
    <row r="54955" spans="4:5" x14ac:dyDescent="0.25">
      <c r="D54955" s="31">
        <v>-90.873800000000003</v>
      </c>
      <c r="E54955" s="28">
        <v>746.03800000000001</v>
      </c>
    </row>
    <row r="54956" spans="4:5" x14ac:dyDescent="0.25">
      <c r="D54956" s="31">
        <v>-90.857799999999997</v>
      </c>
      <c r="E54956" s="28">
        <v>745.98</v>
      </c>
    </row>
    <row r="54957" spans="4:5" x14ac:dyDescent="0.25">
      <c r="D54957" s="31">
        <v>-90.841800000000006</v>
      </c>
      <c r="E54957" s="28">
        <v>745.92200000000003</v>
      </c>
    </row>
    <row r="54958" spans="4:5" x14ac:dyDescent="0.25">
      <c r="D54958" s="31">
        <v>-90.825800000000001</v>
      </c>
      <c r="E54958" s="28">
        <v>745.86500000000001</v>
      </c>
    </row>
    <row r="54959" spans="4:5" x14ac:dyDescent="0.25">
      <c r="D54959" s="31">
        <v>-90.809799999999996</v>
      </c>
      <c r="E54959" s="28">
        <v>745.80700000000002</v>
      </c>
    </row>
    <row r="54960" spans="4:5" x14ac:dyDescent="0.25">
      <c r="D54960" s="31">
        <v>-90.793800000000005</v>
      </c>
      <c r="E54960" s="28">
        <v>745.74900000000002</v>
      </c>
    </row>
    <row r="54961" spans="4:5" x14ac:dyDescent="0.25">
      <c r="D54961" s="31">
        <v>-90.777799999999999</v>
      </c>
      <c r="E54961" s="28">
        <v>745.69100000000003</v>
      </c>
    </row>
    <row r="54962" spans="4:5" x14ac:dyDescent="0.25">
      <c r="D54962" s="31">
        <v>-90.761799999999994</v>
      </c>
      <c r="E54962" s="28">
        <v>745.63300000000004</v>
      </c>
    </row>
    <row r="54963" spans="4:5" x14ac:dyDescent="0.25">
      <c r="D54963" s="31">
        <v>-90.745800000000003</v>
      </c>
      <c r="E54963" s="28">
        <v>745.57500000000005</v>
      </c>
    </row>
    <row r="54964" spans="4:5" x14ac:dyDescent="0.25">
      <c r="D54964" s="31">
        <v>-90.729799999999997</v>
      </c>
      <c r="E54964" s="28">
        <v>745.51700000000005</v>
      </c>
    </row>
    <row r="54965" spans="4:5" x14ac:dyDescent="0.25">
      <c r="D54965" s="31">
        <v>-90.713800000000006</v>
      </c>
      <c r="E54965" s="28">
        <v>745.45899999999995</v>
      </c>
    </row>
    <row r="54966" spans="4:5" x14ac:dyDescent="0.25">
      <c r="D54966" s="31">
        <v>-90.697800000000001</v>
      </c>
      <c r="E54966" s="28">
        <v>745.40099999999995</v>
      </c>
    </row>
    <row r="54967" spans="4:5" x14ac:dyDescent="0.25">
      <c r="D54967" s="31">
        <v>-90.681799999999996</v>
      </c>
      <c r="E54967" s="28">
        <v>745.34299999999996</v>
      </c>
    </row>
    <row r="54968" spans="4:5" x14ac:dyDescent="0.25">
      <c r="D54968" s="31">
        <v>-90.665800000000004</v>
      </c>
      <c r="E54968" s="28">
        <v>745.28499999999997</v>
      </c>
    </row>
    <row r="54969" spans="4:5" x14ac:dyDescent="0.25">
      <c r="D54969" s="31">
        <v>-90.649799999999999</v>
      </c>
      <c r="E54969" s="28">
        <v>745.22699999999998</v>
      </c>
    </row>
    <row r="54970" spans="4:5" x14ac:dyDescent="0.25">
      <c r="D54970" s="31">
        <v>-90.633799999999994</v>
      </c>
      <c r="E54970" s="28">
        <v>745.16899999999998</v>
      </c>
    </row>
    <row r="54971" spans="4:5" x14ac:dyDescent="0.25">
      <c r="D54971" s="31">
        <v>-90.617800000000003</v>
      </c>
      <c r="E54971" s="28">
        <v>745.11099999999999</v>
      </c>
    </row>
    <row r="54972" spans="4:5" x14ac:dyDescent="0.25">
      <c r="D54972" s="31">
        <v>-90.601799999999997</v>
      </c>
      <c r="E54972" s="28">
        <v>745.053</v>
      </c>
    </row>
    <row r="54973" spans="4:5" x14ac:dyDescent="0.25">
      <c r="D54973" s="31">
        <v>-90.585800000000006</v>
      </c>
      <c r="E54973" s="28">
        <v>744.995</v>
      </c>
    </row>
    <row r="54974" spans="4:5" x14ac:dyDescent="0.25">
      <c r="D54974" s="31">
        <v>-90.569800000000001</v>
      </c>
      <c r="E54974" s="28">
        <v>744.93700000000001</v>
      </c>
    </row>
    <row r="54975" spans="4:5" x14ac:dyDescent="0.25">
      <c r="D54975" s="31">
        <v>-90.553799999999995</v>
      </c>
      <c r="E54975" s="28">
        <v>744.87900000000002</v>
      </c>
    </row>
    <row r="54976" spans="4:5" x14ac:dyDescent="0.25">
      <c r="D54976" s="31">
        <v>-90.537800000000004</v>
      </c>
      <c r="E54976" s="28">
        <v>744.82100000000003</v>
      </c>
    </row>
    <row r="54977" spans="4:5" x14ac:dyDescent="0.25">
      <c r="D54977" s="31">
        <v>-90.521799999999999</v>
      </c>
      <c r="E54977" s="28">
        <v>744.76300000000003</v>
      </c>
    </row>
    <row r="54978" spans="4:5" x14ac:dyDescent="0.25">
      <c r="D54978" s="31">
        <v>-90.505799999999994</v>
      </c>
      <c r="E54978" s="28">
        <v>744.70500000000004</v>
      </c>
    </row>
    <row r="54979" spans="4:5" x14ac:dyDescent="0.25">
      <c r="D54979" s="31">
        <v>-90.489800000000002</v>
      </c>
      <c r="E54979" s="28">
        <v>744.64700000000005</v>
      </c>
    </row>
    <row r="54980" spans="4:5" x14ac:dyDescent="0.25">
      <c r="D54980" s="31">
        <v>-90.473799999999997</v>
      </c>
      <c r="E54980" s="28">
        <v>744.58900000000006</v>
      </c>
    </row>
    <row r="54981" spans="4:5" x14ac:dyDescent="0.25">
      <c r="D54981" s="31">
        <v>-90.457800000000006</v>
      </c>
      <c r="E54981" s="28">
        <v>744.53099999999995</v>
      </c>
    </row>
    <row r="54982" spans="4:5" x14ac:dyDescent="0.25">
      <c r="D54982" s="31">
        <v>-90.441800000000001</v>
      </c>
      <c r="E54982" s="28">
        <v>744.47199999999998</v>
      </c>
    </row>
    <row r="54983" spans="4:5" x14ac:dyDescent="0.25">
      <c r="D54983" s="31">
        <v>-90.425799999999995</v>
      </c>
      <c r="E54983" s="28">
        <v>744.41399999999999</v>
      </c>
    </row>
    <row r="54984" spans="4:5" x14ac:dyDescent="0.25">
      <c r="D54984" s="31">
        <v>-90.409800000000004</v>
      </c>
      <c r="E54984" s="28">
        <v>744.35599999999999</v>
      </c>
    </row>
    <row r="54985" spans="4:5" x14ac:dyDescent="0.25">
      <c r="D54985" s="31">
        <v>-90.393799999999999</v>
      </c>
      <c r="E54985" s="28">
        <v>744.298</v>
      </c>
    </row>
    <row r="54986" spans="4:5" x14ac:dyDescent="0.25">
      <c r="D54986" s="31">
        <v>-90.377799999999993</v>
      </c>
      <c r="E54986" s="28">
        <v>744.24</v>
      </c>
    </row>
    <row r="54987" spans="4:5" x14ac:dyDescent="0.25">
      <c r="D54987" s="31">
        <v>-90.361800000000002</v>
      </c>
      <c r="E54987" s="28">
        <v>744.18200000000002</v>
      </c>
    </row>
    <row r="54988" spans="4:5" x14ac:dyDescent="0.25">
      <c r="D54988" s="31">
        <v>-90.345799999999997</v>
      </c>
      <c r="E54988" s="28">
        <v>744.12300000000005</v>
      </c>
    </row>
    <row r="54989" spans="4:5" x14ac:dyDescent="0.25">
      <c r="D54989" s="31">
        <v>-90.329800000000006</v>
      </c>
      <c r="E54989" s="28">
        <v>744.06500000000005</v>
      </c>
    </row>
    <row r="54990" spans="4:5" x14ac:dyDescent="0.25">
      <c r="D54990" s="31">
        <v>-90.313800000000001</v>
      </c>
      <c r="E54990" s="28">
        <v>744.00699999999995</v>
      </c>
    </row>
    <row r="54991" spans="4:5" x14ac:dyDescent="0.25">
      <c r="D54991" s="31">
        <v>-90.297799999999995</v>
      </c>
      <c r="E54991" s="28">
        <v>743.94899999999996</v>
      </c>
    </row>
    <row r="54992" spans="4:5" x14ac:dyDescent="0.25">
      <c r="D54992" s="31">
        <v>-90.281800000000004</v>
      </c>
      <c r="E54992" s="28">
        <v>743.89</v>
      </c>
    </row>
    <row r="54993" spans="4:5" x14ac:dyDescent="0.25">
      <c r="D54993" s="31">
        <v>-90.265799999999999</v>
      </c>
      <c r="E54993" s="28">
        <v>743.83199999999999</v>
      </c>
    </row>
    <row r="54994" spans="4:5" x14ac:dyDescent="0.25">
      <c r="D54994" s="31">
        <v>-90.249799999999993</v>
      </c>
      <c r="E54994" s="28">
        <v>743.774</v>
      </c>
    </row>
    <row r="54995" spans="4:5" x14ac:dyDescent="0.25">
      <c r="D54995" s="31">
        <v>-90.233800000000002</v>
      </c>
      <c r="E54995" s="28">
        <v>743.71500000000003</v>
      </c>
    </row>
    <row r="54996" spans="4:5" x14ac:dyDescent="0.25">
      <c r="D54996" s="31">
        <v>-90.217799999999997</v>
      </c>
      <c r="E54996" s="28">
        <v>743.65700000000004</v>
      </c>
    </row>
    <row r="54997" spans="4:5" x14ac:dyDescent="0.25">
      <c r="D54997" s="31">
        <v>-90.201800000000006</v>
      </c>
      <c r="E54997" s="28">
        <v>743.59900000000005</v>
      </c>
    </row>
    <row r="54998" spans="4:5" x14ac:dyDescent="0.25">
      <c r="D54998" s="31">
        <v>-90.1858</v>
      </c>
      <c r="E54998" s="28">
        <v>743.54</v>
      </c>
    </row>
    <row r="54999" spans="4:5" x14ac:dyDescent="0.25">
      <c r="D54999" s="31">
        <v>-90.169799999999995</v>
      </c>
      <c r="E54999" s="28">
        <v>743.48199999999997</v>
      </c>
    </row>
    <row r="55000" spans="4:5" x14ac:dyDescent="0.25">
      <c r="D55000" s="31">
        <v>-90.153800000000004</v>
      </c>
      <c r="E55000" s="28">
        <v>743.42399999999998</v>
      </c>
    </row>
    <row r="55001" spans="4:5" x14ac:dyDescent="0.25">
      <c r="D55001" s="31">
        <v>-90.137799999999999</v>
      </c>
      <c r="E55001" s="28">
        <v>743.36500000000001</v>
      </c>
    </row>
    <row r="55002" spans="4:5" x14ac:dyDescent="0.25">
      <c r="D55002" s="31">
        <v>-90.121799999999993</v>
      </c>
      <c r="E55002" s="28">
        <v>743.30700000000002</v>
      </c>
    </row>
    <row r="55003" spans="4:5" x14ac:dyDescent="0.25">
      <c r="D55003" s="31">
        <v>-90.105800000000002</v>
      </c>
      <c r="E55003" s="28">
        <v>743.24900000000002</v>
      </c>
    </row>
    <row r="55004" spans="4:5" x14ac:dyDescent="0.25">
      <c r="D55004" s="31">
        <v>-90.089799999999997</v>
      </c>
      <c r="E55004" s="28">
        <v>743.19</v>
      </c>
    </row>
    <row r="55005" spans="4:5" x14ac:dyDescent="0.25">
      <c r="D55005" s="31">
        <v>-90.073800000000006</v>
      </c>
      <c r="E55005" s="28">
        <v>743.13199999999995</v>
      </c>
    </row>
    <row r="55006" spans="4:5" x14ac:dyDescent="0.25">
      <c r="D55006" s="31">
        <v>-90.0578</v>
      </c>
      <c r="E55006" s="28">
        <v>743.07299999999998</v>
      </c>
    </row>
    <row r="55007" spans="4:5" x14ac:dyDescent="0.25">
      <c r="D55007" s="31">
        <v>-90.041799999999995</v>
      </c>
      <c r="E55007" s="28">
        <v>743.01499999999999</v>
      </c>
    </row>
    <row r="55008" spans="4:5" x14ac:dyDescent="0.25">
      <c r="D55008" s="31">
        <v>-90.025800000000004</v>
      </c>
      <c r="E55008" s="28">
        <v>742.95600000000002</v>
      </c>
    </row>
    <row r="55009" spans="4:5" x14ac:dyDescent="0.25">
      <c r="D55009" s="31">
        <v>-90.009799999999998</v>
      </c>
      <c r="E55009" s="28">
        <v>742.89800000000002</v>
      </c>
    </row>
    <row r="55010" spans="4:5" x14ac:dyDescent="0.25">
      <c r="D55010" s="31">
        <v>-89.993799999999993</v>
      </c>
      <c r="E55010" s="28">
        <v>742.83900000000006</v>
      </c>
    </row>
    <row r="55011" spans="4:5" x14ac:dyDescent="0.25">
      <c r="D55011" s="31">
        <v>-89.977800000000002</v>
      </c>
      <c r="E55011" s="28">
        <v>742.78099999999995</v>
      </c>
    </row>
    <row r="55012" spans="4:5" x14ac:dyDescent="0.25">
      <c r="D55012" s="31">
        <v>-89.961799999999997</v>
      </c>
      <c r="E55012" s="28">
        <v>742.72199999999998</v>
      </c>
    </row>
    <row r="55013" spans="4:5" x14ac:dyDescent="0.25">
      <c r="D55013" s="31">
        <v>-89.945800000000006</v>
      </c>
      <c r="E55013" s="28">
        <v>742.66399999999999</v>
      </c>
    </row>
    <row r="55014" spans="4:5" x14ac:dyDescent="0.25">
      <c r="D55014" s="31">
        <v>-89.9298</v>
      </c>
      <c r="E55014" s="28">
        <v>742.60500000000002</v>
      </c>
    </row>
    <row r="55015" spans="4:5" x14ac:dyDescent="0.25">
      <c r="D55015" s="31">
        <v>-89.913799999999995</v>
      </c>
      <c r="E55015" s="28">
        <v>742.54700000000003</v>
      </c>
    </row>
    <row r="55016" spans="4:5" x14ac:dyDescent="0.25">
      <c r="D55016" s="31">
        <v>-89.897800000000004</v>
      </c>
      <c r="E55016" s="28">
        <v>742.48800000000006</v>
      </c>
    </row>
    <row r="55017" spans="4:5" x14ac:dyDescent="0.25">
      <c r="D55017" s="31">
        <v>-89.881799999999998</v>
      </c>
      <c r="E55017" s="28">
        <v>742.43</v>
      </c>
    </row>
    <row r="55018" spans="4:5" x14ac:dyDescent="0.25">
      <c r="D55018" s="31">
        <v>-89.865799999999993</v>
      </c>
      <c r="E55018" s="28">
        <v>742.37099999999998</v>
      </c>
    </row>
    <row r="55019" spans="4:5" x14ac:dyDescent="0.25">
      <c r="D55019" s="31">
        <v>-89.849800000000002</v>
      </c>
      <c r="E55019" s="28">
        <v>742.31200000000001</v>
      </c>
    </row>
    <row r="55020" spans="4:5" x14ac:dyDescent="0.25">
      <c r="D55020" s="31">
        <v>-89.833799999999997</v>
      </c>
      <c r="E55020" s="28">
        <v>742.25400000000002</v>
      </c>
    </row>
    <row r="55021" spans="4:5" x14ac:dyDescent="0.25">
      <c r="D55021" s="31">
        <v>-89.817800000000005</v>
      </c>
      <c r="E55021" s="28">
        <v>742.19500000000005</v>
      </c>
    </row>
    <row r="55022" spans="4:5" x14ac:dyDescent="0.25">
      <c r="D55022" s="31">
        <v>-89.8018</v>
      </c>
      <c r="E55022" s="28">
        <v>742.13699999999994</v>
      </c>
    </row>
    <row r="55023" spans="4:5" x14ac:dyDescent="0.25">
      <c r="D55023" s="31">
        <v>-89.785899999999998</v>
      </c>
      <c r="E55023" s="28">
        <v>742.07799999999997</v>
      </c>
    </row>
    <row r="55024" spans="4:5" x14ac:dyDescent="0.25">
      <c r="D55024" s="31">
        <v>-89.769900000000007</v>
      </c>
      <c r="E55024" s="28">
        <v>742.01900000000001</v>
      </c>
    </row>
    <row r="55025" spans="4:5" x14ac:dyDescent="0.25">
      <c r="D55025" s="31">
        <v>-89.753900000000002</v>
      </c>
      <c r="E55025" s="28">
        <v>741.96100000000001</v>
      </c>
    </row>
    <row r="55026" spans="4:5" x14ac:dyDescent="0.25">
      <c r="D55026" s="31">
        <v>-89.737899999999996</v>
      </c>
      <c r="E55026" s="28">
        <v>741.90200000000004</v>
      </c>
    </row>
    <row r="55027" spans="4:5" x14ac:dyDescent="0.25">
      <c r="D55027" s="31">
        <v>-89.721900000000005</v>
      </c>
      <c r="E55027" s="28">
        <v>741.84299999999996</v>
      </c>
    </row>
    <row r="55028" spans="4:5" x14ac:dyDescent="0.25">
      <c r="D55028" s="31">
        <v>-89.7059</v>
      </c>
      <c r="E55028" s="28">
        <v>741.78499999999997</v>
      </c>
    </row>
    <row r="55029" spans="4:5" x14ac:dyDescent="0.25">
      <c r="D55029" s="31">
        <v>-89.689899999999994</v>
      </c>
      <c r="E55029" s="28">
        <v>741.726</v>
      </c>
    </row>
    <row r="55030" spans="4:5" x14ac:dyDescent="0.25">
      <c r="D55030" s="31">
        <v>-89.673900000000003</v>
      </c>
      <c r="E55030" s="28">
        <v>741.66700000000003</v>
      </c>
    </row>
    <row r="55031" spans="4:5" x14ac:dyDescent="0.25">
      <c r="D55031" s="31">
        <v>-89.657899999999998</v>
      </c>
      <c r="E55031" s="28">
        <v>741.60900000000004</v>
      </c>
    </row>
    <row r="55032" spans="4:5" x14ac:dyDescent="0.25">
      <c r="D55032" s="31">
        <v>-89.641900000000007</v>
      </c>
      <c r="E55032" s="28">
        <v>741.55</v>
      </c>
    </row>
    <row r="55033" spans="4:5" x14ac:dyDescent="0.25">
      <c r="D55033" s="31">
        <v>-89.625900000000001</v>
      </c>
      <c r="E55033" s="28">
        <v>741.49099999999999</v>
      </c>
    </row>
    <row r="55034" spans="4:5" x14ac:dyDescent="0.25">
      <c r="D55034" s="31">
        <v>-89.609899999999996</v>
      </c>
      <c r="E55034" s="28">
        <v>741.43200000000002</v>
      </c>
    </row>
    <row r="55035" spans="4:5" x14ac:dyDescent="0.25">
      <c r="D55035" s="31">
        <v>-89.593900000000005</v>
      </c>
      <c r="E55035" s="28">
        <v>741.37300000000005</v>
      </c>
    </row>
    <row r="55036" spans="4:5" x14ac:dyDescent="0.25">
      <c r="D55036" s="31">
        <v>-89.5779</v>
      </c>
      <c r="E55036" s="28">
        <v>741.31500000000005</v>
      </c>
    </row>
    <row r="55037" spans="4:5" x14ac:dyDescent="0.25">
      <c r="D55037" s="31">
        <v>-89.561899999999994</v>
      </c>
      <c r="E55037" s="28">
        <v>741.25599999999997</v>
      </c>
    </row>
    <row r="55038" spans="4:5" x14ac:dyDescent="0.25">
      <c r="D55038" s="31">
        <v>-89.545900000000003</v>
      </c>
      <c r="E55038" s="28">
        <v>741.197</v>
      </c>
    </row>
    <row r="55039" spans="4:5" x14ac:dyDescent="0.25">
      <c r="D55039" s="31">
        <v>-89.529899999999998</v>
      </c>
      <c r="E55039" s="28">
        <v>741.13800000000003</v>
      </c>
    </row>
    <row r="55040" spans="4:5" x14ac:dyDescent="0.25">
      <c r="D55040" s="31">
        <v>-89.513900000000007</v>
      </c>
      <c r="E55040" s="28">
        <v>741.07899999999995</v>
      </c>
    </row>
    <row r="55041" spans="4:5" x14ac:dyDescent="0.25">
      <c r="D55041" s="31">
        <v>-89.497900000000001</v>
      </c>
      <c r="E55041" s="28">
        <v>741.02</v>
      </c>
    </row>
    <row r="55042" spans="4:5" x14ac:dyDescent="0.25">
      <c r="D55042" s="31">
        <v>-89.481899999999996</v>
      </c>
      <c r="E55042" s="28">
        <v>740.96199999999999</v>
      </c>
    </row>
    <row r="55043" spans="4:5" x14ac:dyDescent="0.25">
      <c r="D55043" s="31">
        <v>-89.465900000000005</v>
      </c>
      <c r="E55043" s="28">
        <v>740.90300000000002</v>
      </c>
    </row>
    <row r="55044" spans="4:5" x14ac:dyDescent="0.25">
      <c r="D55044" s="31">
        <v>-89.4499</v>
      </c>
      <c r="E55044" s="28">
        <v>740.84400000000005</v>
      </c>
    </row>
    <row r="55045" spans="4:5" x14ac:dyDescent="0.25">
      <c r="D55045" s="31">
        <v>-89.433899999999994</v>
      </c>
      <c r="E55045" s="28">
        <v>740.78499999999997</v>
      </c>
    </row>
    <row r="55046" spans="4:5" x14ac:dyDescent="0.25">
      <c r="D55046" s="31">
        <v>-89.417900000000003</v>
      </c>
      <c r="E55046" s="28">
        <v>740.726</v>
      </c>
    </row>
    <row r="55047" spans="4:5" x14ac:dyDescent="0.25">
      <c r="D55047" s="31">
        <v>-89.401899999999998</v>
      </c>
      <c r="E55047" s="28">
        <v>740.66700000000003</v>
      </c>
    </row>
    <row r="55048" spans="4:5" x14ac:dyDescent="0.25">
      <c r="D55048" s="31">
        <v>-89.385900000000007</v>
      </c>
      <c r="E55048" s="28">
        <v>740.60799999999995</v>
      </c>
    </row>
    <row r="55049" spans="4:5" x14ac:dyDescent="0.25">
      <c r="D55049" s="31">
        <v>-89.369900000000001</v>
      </c>
      <c r="E55049" s="28">
        <v>740.54899999999998</v>
      </c>
    </row>
    <row r="55050" spans="4:5" x14ac:dyDescent="0.25">
      <c r="D55050" s="31">
        <v>-89.353899999999996</v>
      </c>
      <c r="E55050" s="28">
        <v>740.49</v>
      </c>
    </row>
    <row r="55051" spans="4:5" x14ac:dyDescent="0.25">
      <c r="D55051" s="31">
        <v>-89.337900000000005</v>
      </c>
      <c r="E55051" s="28">
        <v>740.43100000000004</v>
      </c>
    </row>
    <row r="55052" spans="4:5" x14ac:dyDescent="0.25">
      <c r="D55052" s="31">
        <v>-89.321899999999999</v>
      </c>
      <c r="E55052" s="28">
        <v>740.37199999999996</v>
      </c>
    </row>
    <row r="55053" spans="4:5" x14ac:dyDescent="0.25">
      <c r="D55053" s="31">
        <v>-89.305899999999994</v>
      </c>
      <c r="E55053" s="28">
        <v>740.31299999999999</v>
      </c>
    </row>
    <row r="55054" spans="4:5" x14ac:dyDescent="0.25">
      <c r="D55054" s="31">
        <v>-89.289900000000003</v>
      </c>
      <c r="E55054" s="28">
        <v>740.25400000000002</v>
      </c>
    </row>
    <row r="55055" spans="4:5" x14ac:dyDescent="0.25">
      <c r="D55055" s="31">
        <v>-89.273899999999998</v>
      </c>
      <c r="E55055" s="28">
        <v>740.19500000000005</v>
      </c>
    </row>
    <row r="55056" spans="4:5" x14ac:dyDescent="0.25">
      <c r="D55056" s="31">
        <v>-89.257900000000006</v>
      </c>
      <c r="E55056" s="28">
        <v>740.13599999999997</v>
      </c>
    </row>
    <row r="55057" spans="4:5" x14ac:dyDescent="0.25">
      <c r="D55057" s="31">
        <v>-89.241900000000001</v>
      </c>
      <c r="E55057" s="28">
        <v>740.077</v>
      </c>
    </row>
    <row r="55058" spans="4:5" x14ac:dyDescent="0.25">
      <c r="D55058" s="31">
        <v>-89.225899999999996</v>
      </c>
      <c r="E55058" s="28">
        <v>740.01800000000003</v>
      </c>
    </row>
    <row r="55059" spans="4:5" x14ac:dyDescent="0.25">
      <c r="D55059" s="31">
        <v>-89.209900000000005</v>
      </c>
      <c r="E55059" s="28">
        <v>739.95899999999995</v>
      </c>
    </row>
    <row r="55060" spans="4:5" x14ac:dyDescent="0.25">
      <c r="D55060" s="31">
        <v>-89.193899999999999</v>
      </c>
      <c r="E55060" s="28">
        <v>739.9</v>
      </c>
    </row>
    <row r="55061" spans="4:5" x14ac:dyDescent="0.25">
      <c r="D55061" s="31">
        <v>-89.177899999999994</v>
      </c>
      <c r="E55061" s="28">
        <v>739.84100000000001</v>
      </c>
    </row>
    <row r="55062" spans="4:5" x14ac:dyDescent="0.25">
      <c r="D55062" s="31">
        <v>-89.161900000000003</v>
      </c>
      <c r="E55062" s="28">
        <v>739.78200000000004</v>
      </c>
    </row>
    <row r="55063" spans="4:5" x14ac:dyDescent="0.25">
      <c r="D55063" s="31">
        <v>-89.145899999999997</v>
      </c>
      <c r="E55063" s="28">
        <v>739.72299999999996</v>
      </c>
    </row>
    <row r="55064" spans="4:5" x14ac:dyDescent="0.25">
      <c r="D55064" s="31">
        <v>-89.129900000000006</v>
      </c>
      <c r="E55064" s="28">
        <v>739.66300000000001</v>
      </c>
    </row>
    <row r="55065" spans="4:5" x14ac:dyDescent="0.25">
      <c r="D55065" s="31">
        <v>-89.113900000000001</v>
      </c>
      <c r="E55065" s="28">
        <v>739.60400000000004</v>
      </c>
    </row>
    <row r="55066" spans="4:5" x14ac:dyDescent="0.25">
      <c r="D55066" s="31">
        <v>-89.097899999999996</v>
      </c>
      <c r="E55066" s="28">
        <v>739.54499999999996</v>
      </c>
    </row>
    <row r="55067" spans="4:5" x14ac:dyDescent="0.25">
      <c r="D55067" s="31">
        <v>-89.081900000000005</v>
      </c>
      <c r="E55067" s="28">
        <v>739.48599999999999</v>
      </c>
    </row>
    <row r="55068" spans="4:5" x14ac:dyDescent="0.25">
      <c r="D55068" s="31">
        <v>-89.065899999999999</v>
      </c>
      <c r="E55068" s="28">
        <v>739.42700000000002</v>
      </c>
    </row>
    <row r="55069" spans="4:5" x14ac:dyDescent="0.25">
      <c r="D55069" s="31">
        <v>-89.049899999999994</v>
      </c>
      <c r="E55069" s="28">
        <v>739.36800000000005</v>
      </c>
    </row>
    <row r="55070" spans="4:5" x14ac:dyDescent="0.25">
      <c r="D55070" s="31">
        <v>-89.033900000000003</v>
      </c>
      <c r="E55070" s="28">
        <v>739.30799999999999</v>
      </c>
    </row>
    <row r="55071" spans="4:5" x14ac:dyDescent="0.25">
      <c r="D55071" s="31">
        <v>-89.017899999999997</v>
      </c>
      <c r="E55071" s="28">
        <v>739.24900000000002</v>
      </c>
    </row>
    <row r="55072" spans="4:5" x14ac:dyDescent="0.25">
      <c r="D55072" s="31">
        <v>-89.001900000000006</v>
      </c>
      <c r="E55072" s="28">
        <v>739.19</v>
      </c>
    </row>
    <row r="55073" spans="4:5" x14ac:dyDescent="0.25">
      <c r="D55073" s="31">
        <v>-88.985900000000001</v>
      </c>
      <c r="E55073" s="28">
        <v>739.13099999999997</v>
      </c>
    </row>
    <row r="55074" spans="4:5" x14ac:dyDescent="0.25">
      <c r="D55074" s="31">
        <v>-88.969899999999996</v>
      </c>
      <c r="E55074" s="28">
        <v>739.07100000000003</v>
      </c>
    </row>
    <row r="55075" spans="4:5" x14ac:dyDescent="0.25">
      <c r="D55075" s="31">
        <v>-88.953900000000004</v>
      </c>
      <c r="E55075" s="28">
        <v>739.01199999999994</v>
      </c>
    </row>
    <row r="55076" spans="4:5" x14ac:dyDescent="0.25">
      <c r="D55076" s="31">
        <v>-88.937899999999999</v>
      </c>
      <c r="E55076" s="28">
        <v>738.95299999999997</v>
      </c>
    </row>
    <row r="55077" spans="4:5" x14ac:dyDescent="0.25">
      <c r="D55077" s="31">
        <v>-88.921899999999994</v>
      </c>
      <c r="E55077" s="28">
        <v>738.89400000000001</v>
      </c>
    </row>
    <row r="55078" spans="4:5" x14ac:dyDescent="0.25">
      <c r="D55078" s="31">
        <v>-88.905900000000003</v>
      </c>
      <c r="E55078" s="28">
        <v>738.83399999999995</v>
      </c>
    </row>
    <row r="55079" spans="4:5" x14ac:dyDescent="0.25">
      <c r="D55079" s="31">
        <v>-88.889899999999997</v>
      </c>
      <c r="E55079" s="28">
        <v>738.77499999999998</v>
      </c>
    </row>
    <row r="55080" spans="4:5" x14ac:dyDescent="0.25">
      <c r="D55080" s="31">
        <v>-88.873900000000006</v>
      </c>
      <c r="E55080" s="28">
        <v>738.71600000000001</v>
      </c>
    </row>
    <row r="55081" spans="4:5" x14ac:dyDescent="0.25">
      <c r="D55081" s="31">
        <v>-88.857900000000001</v>
      </c>
      <c r="E55081" s="28">
        <v>738.65599999999995</v>
      </c>
    </row>
    <row r="55082" spans="4:5" x14ac:dyDescent="0.25">
      <c r="D55082" s="31">
        <v>-88.841899999999995</v>
      </c>
      <c r="E55082" s="28">
        <v>738.59699999999998</v>
      </c>
    </row>
    <row r="55083" spans="4:5" x14ac:dyDescent="0.25">
      <c r="D55083" s="31">
        <v>-88.825900000000004</v>
      </c>
      <c r="E55083" s="28">
        <v>738.53800000000001</v>
      </c>
    </row>
    <row r="55084" spans="4:5" x14ac:dyDescent="0.25">
      <c r="D55084" s="31">
        <v>-88.809899999999999</v>
      </c>
      <c r="E55084" s="28">
        <v>738.47799999999995</v>
      </c>
    </row>
    <row r="55085" spans="4:5" x14ac:dyDescent="0.25">
      <c r="D55085" s="31">
        <v>-88.793899999999994</v>
      </c>
      <c r="E55085" s="28">
        <v>738.41899999999998</v>
      </c>
    </row>
    <row r="55086" spans="4:5" x14ac:dyDescent="0.25">
      <c r="D55086" s="31">
        <v>-88.777900000000002</v>
      </c>
      <c r="E55086" s="28">
        <v>738.36</v>
      </c>
    </row>
    <row r="55087" spans="4:5" x14ac:dyDescent="0.25">
      <c r="D55087" s="31">
        <v>-88.761899999999997</v>
      </c>
      <c r="E55087" s="28">
        <v>738.3</v>
      </c>
    </row>
    <row r="55088" spans="4:5" x14ac:dyDescent="0.25">
      <c r="D55088" s="31">
        <v>-88.745900000000006</v>
      </c>
      <c r="E55088" s="28">
        <v>738.24099999999999</v>
      </c>
    </row>
    <row r="55089" spans="4:5" x14ac:dyDescent="0.25">
      <c r="D55089" s="31">
        <v>-88.729900000000001</v>
      </c>
      <c r="E55089" s="28">
        <v>738.18100000000004</v>
      </c>
    </row>
    <row r="55090" spans="4:5" x14ac:dyDescent="0.25">
      <c r="D55090" s="31">
        <v>-88.713899999999995</v>
      </c>
      <c r="E55090" s="28">
        <v>738.12199999999996</v>
      </c>
    </row>
    <row r="55091" spans="4:5" x14ac:dyDescent="0.25">
      <c r="D55091" s="31">
        <v>-88.697900000000004</v>
      </c>
      <c r="E55091" s="28">
        <v>738.06200000000001</v>
      </c>
    </row>
    <row r="55092" spans="4:5" x14ac:dyDescent="0.25">
      <c r="D55092" s="31">
        <v>-88.681899999999999</v>
      </c>
      <c r="E55092" s="28">
        <v>738.00300000000004</v>
      </c>
    </row>
    <row r="55093" spans="4:5" x14ac:dyDescent="0.25">
      <c r="D55093" s="31">
        <v>-88.665899999999993</v>
      </c>
      <c r="E55093" s="28">
        <v>737.94299999999998</v>
      </c>
    </row>
    <row r="55094" spans="4:5" x14ac:dyDescent="0.25">
      <c r="D55094" s="31">
        <v>-88.649900000000002</v>
      </c>
      <c r="E55094" s="28">
        <v>737.88400000000001</v>
      </c>
    </row>
    <row r="55095" spans="4:5" x14ac:dyDescent="0.25">
      <c r="D55095" s="31">
        <v>-88.633899999999997</v>
      </c>
      <c r="E55095" s="28">
        <v>737.82399999999996</v>
      </c>
    </row>
    <row r="55096" spans="4:5" x14ac:dyDescent="0.25">
      <c r="D55096" s="31">
        <v>-88.617900000000006</v>
      </c>
      <c r="E55096" s="28">
        <v>737.76499999999999</v>
      </c>
    </row>
    <row r="55097" spans="4:5" x14ac:dyDescent="0.25">
      <c r="D55097" s="31">
        <v>-88.601900000000001</v>
      </c>
      <c r="E55097" s="28">
        <v>737.70500000000004</v>
      </c>
    </row>
    <row r="55098" spans="4:5" x14ac:dyDescent="0.25">
      <c r="D55098" s="31">
        <v>-88.585899999999995</v>
      </c>
      <c r="E55098" s="28">
        <v>737.64599999999996</v>
      </c>
    </row>
    <row r="55099" spans="4:5" x14ac:dyDescent="0.25">
      <c r="D55099" s="31">
        <v>-88.569900000000004</v>
      </c>
      <c r="E55099" s="28">
        <v>737.58600000000001</v>
      </c>
    </row>
    <row r="55100" spans="4:5" x14ac:dyDescent="0.25">
      <c r="D55100" s="31">
        <v>-88.553899999999999</v>
      </c>
      <c r="E55100" s="28">
        <v>737.52700000000004</v>
      </c>
    </row>
    <row r="55101" spans="4:5" x14ac:dyDescent="0.25">
      <c r="D55101" s="31">
        <v>-88.537899999999993</v>
      </c>
      <c r="E55101" s="28">
        <v>737.46699999999998</v>
      </c>
    </row>
    <row r="55102" spans="4:5" x14ac:dyDescent="0.25">
      <c r="D55102" s="31">
        <v>-88.521900000000002</v>
      </c>
      <c r="E55102" s="28">
        <v>737.40800000000002</v>
      </c>
    </row>
    <row r="55103" spans="4:5" x14ac:dyDescent="0.25">
      <c r="D55103" s="31">
        <v>-88.505899999999997</v>
      </c>
      <c r="E55103" s="28">
        <v>737.34799999999996</v>
      </c>
    </row>
    <row r="55104" spans="4:5" x14ac:dyDescent="0.25">
      <c r="D55104" s="31">
        <v>-88.489900000000006</v>
      </c>
      <c r="E55104" s="28">
        <v>737.28800000000001</v>
      </c>
    </row>
    <row r="55105" spans="4:5" x14ac:dyDescent="0.25">
      <c r="D55105" s="31">
        <v>-88.4739</v>
      </c>
      <c r="E55105" s="28">
        <v>737.22900000000004</v>
      </c>
    </row>
    <row r="55106" spans="4:5" x14ac:dyDescent="0.25">
      <c r="D55106" s="31">
        <v>-88.457899999999995</v>
      </c>
      <c r="E55106" s="28">
        <v>737.16899999999998</v>
      </c>
    </row>
    <row r="55107" spans="4:5" x14ac:dyDescent="0.25">
      <c r="D55107" s="31">
        <v>-88.441900000000004</v>
      </c>
      <c r="E55107" s="28">
        <v>737.10900000000004</v>
      </c>
    </row>
    <row r="55108" spans="4:5" x14ac:dyDescent="0.25">
      <c r="D55108" s="31">
        <v>-88.425899999999999</v>
      </c>
      <c r="E55108" s="28">
        <v>737.05</v>
      </c>
    </row>
    <row r="55109" spans="4:5" x14ac:dyDescent="0.25">
      <c r="D55109" s="31">
        <v>-88.41</v>
      </c>
      <c r="E55109" s="28">
        <v>736.99</v>
      </c>
    </row>
    <row r="55110" spans="4:5" x14ac:dyDescent="0.25">
      <c r="D55110" s="31">
        <v>-88.394000000000005</v>
      </c>
      <c r="E55110" s="28">
        <v>736.93100000000004</v>
      </c>
    </row>
    <row r="55111" spans="4:5" x14ac:dyDescent="0.25">
      <c r="D55111" s="31">
        <v>-88.378</v>
      </c>
      <c r="E55111" s="28">
        <v>736.87099999999998</v>
      </c>
    </row>
    <row r="55112" spans="4:5" x14ac:dyDescent="0.25">
      <c r="D55112" s="31">
        <v>-88.361999999999995</v>
      </c>
      <c r="E55112" s="28">
        <v>736.81100000000004</v>
      </c>
    </row>
    <row r="55113" spans="4:5" x14ac:dyDescent="0.25">
      <c r="D55113" s="31">
        <v>-88.346000000000004</v>
      </c>
      <c r="E55113" s="28">
        <v>736.75099999999998</v>
      </c>
    </row>
    <row r="55114" spans="4:5" x14ac:dyDescent="0.25">
      <c r="D55114" s="31">
        <v>-88.33</v>
      </c>
      <c r="E55114" s="28">
        <v>736.69200000000001</v>
      </c>
    </row>
    <row r="55115" spans="4:5" x14ac:dyDescent="0.25">
      <c r="D55115" s="31">
        <v>-88.313999999999993</v>
      </c>
      <c r="E55115" s="28">
        <v>736.63199999999995</v>
      </c>
    </row>
    <row r="55116" spans="4:5" x14ac:dyDescent="0.25">
      <c r="D55116" s="31">
        <v>-88.298000000000002</v>
      </c>
      <c r="E55116" s="28">
        <v>736.572</v>
      </c>
    </row>
    <row r="55117" spans="4:5" x14ac:dyDescent="0.25">
      <c r="D55117" s="31">
        <v>-88.281999999999996</v>
      </c>
      <c r="E55117" s="28">
        <v>736.51199999999994</v>
      </c>
    </row>
    <row r="55118" spans="4:5" x14ac:dyDescent="0.25">
      <c r="D55118" s="31">
        <v>-88.266000000000005</v>
      </c>
      <c r="E55118" s="28">
        <v>736.45299999999997</v>
      </c>
    </row>
    <row r="55119" spans="4:5" x14ac:dyDescent="0.25">
      <c r="D55119" s="31">
        <v>-88.25</v>
      </c>
      <c r="E55119" s="28">
        <v>736.39300000000003</v>
      </c>
    </row>
    <row r="55120" spans="4:5" x14ac:dyDescent="0.25">
      <c r="D55120" s="31">
        <v>-88.233999999999995</v>
      </c>
      <c r="E55120" s="28">
        <v>736.33299999999997</v>
      </c>
    </row>
    <row r="55121" spans="4:5" x14ac:dyDescent="0.25">
      <c r="D55121" s="31">
        <v>-88.218000000000004</v>
      </c>
      <c r="E55121" s="28">
        <v>736.27300000000002</v>
      </c>
    </row>
    <row r="55122" spans="4:5" x14ac:dyDescent="0.25">
      <c r="D55122" s="31">
        <v>-88.201999999999998</v>
      </c>
      <c r="E55122" s="28">
        <v>736.21299999999997</v>
      </c>
    </row>
    <row r="55123" spans="4:5" x14ac:dyDescent="0.25">
      <c r="D55123" s="31">
        <v>-88.186000000000007</v>
      </c>
      <c r="E55123" s="28">
        <v>736.154</v>
      </c>
    </row>
    <row r="55124" spans="4:5" x14ac:dyDescent="0.25">
      <c r="D55124" s="31">
        <v>-88.17</v>
      </c>
      <c r="E55124" s="28">
        <v>736.09400000000005</v>
      </c>
    </row>
    <row r="55125" spans="4:5" x14ac:dyDescent="0.25">
      <c r="D55125" s="31">
        <v>-88.153999999999996</v>
      </c>
      <c r="E55125" s="28">
        <v>736.03399999999999</v>
      </c>
    </row>
    <row r="55126" spans="4:5" x14ac:dyDescent="0.25">
      <c r="D55126" s="31">
        <v>-88.138000000000005</v>
      </c>
      <c r="E55126" s="28">
        <v>735.97400000000005</v>
      </c>
    </row>
    <row r="55127" spans="4:5" x14ac:dyDescent="0.25">
      <c r="D55127" s="31">
        <v>-88.122</v>
      </c>
      <c r="E55127" s="28">
        <v>735.91399999999999</v>
      </c>
    </row>
    <row r="55128" spans="4:5" x14ac:dyDescent="0.25">
      <c r="D55128" s="31">
        <v>-88.105999999999995</v>
      </c>
      <c r="E55128" s="28">
        <v>735.85400000000004</v>
      </c>
    </row>
    <row r="55129" spans="4:5" x14ac:dyDescent="0.25">
      <c r="D55129" s="31">
        <v>-88.09</v>
      </c>
      <c r="E55129" s="28">
        <v>735.79399999999998</v>
      </c>
    </row>
    <row r="55130" spans="4:5" x14ac:dyDescent="0.25">
      <c r="D55130" s="31">
        <v>-88.073999999999998</v>
      </c>
      <c r="E55130" s="28">
        <v>735.73400000000004</v>
      </c>
    </row>
    <row r="55131" spans="4:5" x14ac:dyDescent="0.25">
      <c r="D55131" s="31">
        <v>-88.058000000000007</v>
      </c>
      <c r="E55131" s="28">
        <v>735.67499999999995</v>
      </c>
    </row>
    <row r="55132" spans="4:5" x14ac:dyDescent="0.25">
      <c r="D55132" s="31">
        <v>-88.042000000000002</v>
      </c>
      <c r="E55132" s="28">
        <v>735.61500000000001</v>
      </c>
    </row>
    <row r="55133" spans="4:5" x14ac:dyDescent="0.25">
      <c r="D55133" s="31">
        <v>-88.025999999999996</v>
      </c>
      <c r="E55133" s="28">
        <v>735.55499999999995</v>
      </c>
    </row>
    <row r="55134" spans="4:5" x14ac:dyDescent="0.25">
      <c r="D55134" s="31">
        <v>-88.01</v>
      </c>
      <c r="E55134" s="28">
        <v>735.495</v>
      </c>
    </row>
    <row r="55135" spans="4:5" x14ac:dyDescent="0.25">
      <c r="D55135" s="31">
        <v>-87.994</v>
      </c>
      <c r="E55135" s="28">
        <v>735.43499999999995</v>
      </c>
    </row>
    <row r="55136" spans="4:5" x14ac:dyDescent="0.25">
      <c r="D55136" s="31">
        <v>-87.977999999999994</v>
      </c>
      <c r="E55136" s="28">
        <v>735.375</v>
      </c>
    </row>
    <row r="55137" spans="4:5" x14ac:dyDescent="0.25">
      <c r="D55137" s="31">
        <v>-87.962000000000003</v>
      </c>
      <c r="E55137" s="28">
        <v>735.31500000000005</v>
      </c>
    </row>
    <row r="55138" spans="4:5" x14ac:dyDescent="0.25">
      <c r="D55138" s="31">
        <v>-87.945999999999998</v>
      </c>
      <c r="E55138" s="28">
        <v>735.255</v>
      </c>
    </row>
    <row r="55139" spans="4:5" x14ac:dyDescent="0.25">
      <c r="D55139" s="31">
        <v>-87.93</v>
      </c>
      <c r="E55139" s="28">
        <v>735.19500000000005</v>
      </c>
    </row>
    <row r="55140" spans="4:5" x14ac:dyDescent="0.25">
      <c r="D55140" s="31">
        <v>-87.914000000000001</v>
      </c>
      <c r="E55140" s="28">
        <v>735.13499999999999</v>
      </c>
    </row>
    <row r="55141" spans="4:5" x14ac:dyDescent="0.25">
      <c r="D55141" s="31">
        <v>-87.897999999999996</v>
      </c>
      <c r="E55141" s="28">
        <v>735.07500000000005</v>
      </c>
    </row>
    <row r="55142" spans="4:5" x14ac:dyDescent="0.25">
      <c r="D55142" s="31">
        <v>-87.882000000000005</v>
      </c>
      <c r="E55142" s="28">
        <v>735.01499999999999</v>
      </c>
    </row>
    <row r="55143" spans="4:5" x14ac:dyDescent="0.25">
      <c r="D55143" s="31">
        <v>-87.866</v>
      </c>
      <c r="E55143" s="28">
        <v>734.95500000000004</v>
      </c>
    </row>
    <row r="55144" spans="4:5" x14ac:dyDescent="0.25">
      <c r="D55144" s="31">
        <v>-87.85</v>
      </c>
      <c r="E55144" s="28">
        <v>734.89400000000001</v>
      </c>
    </row>
    <row r="55145" spans="4:5" x14ac:dyDescent="0.25">
      <c r="D55145" s="31">
        <v>-87.834000000000003</v>
      </c>
      <c r="E55145" s="28">
        <v>734.83399999999995</v>
      </c>
    </row>
    <row r="55146" spans="4:5" x14ac:dyDescent="0.25">
      <c r="D55146" s="31">
        <v>-87.817999999999998</v>
      </c>
      <c r="E55146" s="28">
        <v>734.774</v>
      </c>
    </row>
    <row r="55147" spans="4:5" x14ac:dyDescent="0.25">
      <c r="D55147" s="31">
        <v>-87.802000000000007</v>
      </c>
      <c r="E55147" s="28">
        <v>734.71400000000006</v>
      </c>
    </row>
    <row r="55148" spans="4:5" x14ac:dyDescent="0.25">
      <c r="D55148" s="31">
        <v>-87.786000000000001</v>
      </c>
      <c r="E55148" s="28">
        <v>734.654</v>
      </c>
    </row>
    <row r="55149" spans="4:5" x14ac:dyDescent="0.25">
      <c r="D55149" s="31">
        <v>-87.77</v>
      </c>
      <c r="E55149" s="28">
        <v>734.59400000000005</v>
      </c>
    </row>
    <row r="55150" spans="4:5" x14ac:dyDescent="0.25">
      <c r="D55150" s="31">
        <v>-87.754000000000005</v>
      </c>
      <c r="E55150" s="28">
        <v>734.53399999999999</v>
      </c>
    </row>
    <row r="55151" spans="4:5" x14ac:dyDescent="0.25">
      <c r="D55151" s="31">
        <v>-87.738</v>
      </c>
      <c r="E55151" s="28">
        <v>734.47400000000005</v>
      </c>
    </row>
    <row r="55152" spans="4:5" x14ac:dyDescent="0.25">
      <c r="D55152" s="31">
        <v>-87.721999999999994</v>
      </c>
      <c r="E55152" s="28">
        <v>734.41300000000001</v>
      </c>
    </row>
    <row r="55153" spans="4:5" x14ac:dyDescent="0.25">
      <c r="D55153" s="31">
        <v>-87.706000000000003</v>
      </c>
      <c r="E55153" s="28">
        <v>734.35299999999995</v>
      </c>
    </row>
    <row r="55154" spans="4:5" x14ac:dyDescent="0.25">
      <c r="D55154" s="31">
        <v>-87.69</v>
      </c>
      <c r="E55154" s="28">
        <v>734.29300000000001</v>
      </c>
    </row>
    <row r="55155" spans="4:5" x14ac:dyDescent="0.25">
      <c r="D55155" s="31">
        <v>-87.674000000000007</v>
      </c>
      <c r="E55155" s="28">
        <v>734.23299999999995</v>
      </c>
    </row>
    <row r="55156" spans="4:5" x14ac:dyDescent="0.25">
      <c r="D55156" s="31">
        <v>-87.658000000000001</v>
      </c>
      <c r="E55156" s="28">
        <v>734.173</v>
      </c>
    </row>
    <row r="55157" spans="4:5" x14ac:dyDescent="0.25">
      <c r="D55157" s="31">
        <v>-87.641999999999996</v>
      </c>
      <c r="E55157" s="28">
        <v>734.11199999999997</v>
      </c>
    </row>
    <row r="55158" spans="4:5" x14ac:dyDescent="0.25">
      <c r="D55158" s="31">
        <v>-87.626000000000005</v>
      </c>
      <c r="E55158" s="28">
        <v>734.05200000000002</v>
      </c>
    </row>
    <row r="55159" spans="4:5" x14ac:dyDescent="0.25">
      <c r="D55159" s="31">
        <v>-87.61</v>
      </c>
      <c r="E55159" s="28">
        <v>733.99199999999996</v>
      </c>
    </row>
    <row r="55160" spans="4:5" x14ac:dyDescent="0.25">
      <c r="D55160" s="31">
        <v>-87.593999999999994</v>
      </c>
      <c r="E55160" s="28">
        <v>733.93200000000002</v>
      </c>
    </row>
    <row r="55161" spans="4:5" x14ac:dyDescent="0.25">
      <c r="D55161" s="31">
        <v>-87.578000000000003</v>
      </c>
      <c r="E55161" s="28">
        <v>733.87099999999998</v>
      </c>
    </row>
    <row r="55162" spans="4:5" x14ac:dyDescent="0.25">
      <c r="D55162" s="31">
        <v>-87.561999999999998</v>
      </c>
      <c r="E55162" s="28">
        <v>733.81100000000004</v>
      </c>
    </row>
    <row r="55163" spans="4:5" x14ac:dyDescent="0.25">
      <c r="D55163" s="31">
        <v>-87.546000000000006</v>
      </c>
      <c r="E55163" s="28">
        <v>733.75099999999998</v>
      </c>
    </row>
    <row r="55164" spans="4:5" x14ac:dyDescent="0.25">
      <c r="D55164" s="31">
        <v>-87.53</v>
      </c>
      <c r="E55164" s="28">
        <v>733.69</v>
      </c>
    </row>
    <row r="55165" spans="4:5" x14ac:dyDescent="0.25">
      <c r="D55165" s="31">
        <v>-87.513999999999996</v>
      </c>
      <c r="E55165" s="28">
        <v>733.63</v>
      </c>
    </row>
    <row r="55166" spans="4:5" x14ac:dyDescent="0.25">
      <c r="D55166" s="31">
        <v>-87.498000000000005</v>
      </c>
      <c r="E55166" s="28">
        <v>733.57</v>
      </c>
    </row>
    <row r="55167" spans="4:5" x14ac:dyDescent="0.25">
      <c r="D55167" s="31">
        <v>-87.481999999999999</v>
      </c>
      <c r="E55167" s="28">
        <v>733.50900000000001</v>
      </c>
    </row>
    <row r="55168" spans="4:5" x14ac:dyDescent="0.25">
      <c r="D55168" s="31">
        <v>-87.465999999999994</v>
      </c>
      <c r="E55168" s="28">
        <v>733.44899999999996</v>
      </c>
    </row>
    <row r="55169" spans="4:5" x14ac:dyDescent="0.25">
      <c r="D55169" s="31">
        <v>-87.45</v>
      </c>
      <c r="E55169" s="28">
        <v>733.38900000000001</v>
      </c>
    </row>
    <row r="55170" spans="4:5" x14ac:dyDescent="0.25">
      <c r="D55170" s="31">
        <v>-87.433999999999997</v>
      </c>
      <c r="E55170" s="28">
        <v>733.32799999999997</v>
      </c>
    </row>
    <row r="55171" spans="4:5" x14ac:dyDescent="0.25">
      <c r="D55171" s="31">
        <v>-87.418000000000006</v>
      </c>
      <c r="E55171" s="28">
        <v>733.26800000000003</v>
      </c>
    </row>
    <row r="55172" spans="4:5" x14ac:dyDescent="0.25">
      <c r="D55172" s="31">
        <v>-87.402000000000001</v>
      </c>
      <c r="E55172" s="28">
        <v>733.20799999999997</v>
      </c>
    </row>
    <row r="55173" spans="4:5" x14ac:dyDescent="0.25">
      <c r="D55173" s="31">
        <v>-87.385999999999996</v>
      </c>
      <c r="E55173" s="28">
        <v>733.14700000000005</v>
      </c>
    </row>
    <row r="55174" spans="4:5" x14ac:dyDescent="0.25">
      <c r="D55174" s="31">
        <v>-87.37</v>
      </c>
      <c r="E55174" s="28">
        <v>733.08699999999999</v>
      </c>
    </row>
    <row r="55175" spans="4:5" x14ac:dyDescent="0.25">
      <c r="D55175" s="31">
        <v>-87.353999999999999</v>
      </c>
      <c r="E55175" s="28">
        <v>733.02599999999995</v>
      </c>
    </row>
    <row r="55176" spans="4:5" x14ac:dyDescent="0.25">
      <c r="D55176" s="31">
        <v>-87.337999999999994</v>
      </c>
      <c r="E55176" s="28">
        <v>732.96600000000001</v>
      </c>
    </row>
    <row r="55177" spans="4:5" x14ac:dyDescent="0.25">
      <c r="D55177" s="31">
        <v>-87.322000000000003</v>
      </c>
      <c r="E55177" s="28">
        <v>732.90499999999997</v>
      </c>
    </row>
    <row r="55178" spans="4:5" x14ac:dyDescent="0.25">
      <c r="D55178" s="31">
        <v>-87.305999999999997</v>
      </c>
      <c r="E55178" s="28">
        <v>732.84500000000003</v>
      </c>
    </row>
    <row r="55179" spans="4:5" x14ac:dyDescent="0.25">
      <c r="D55179" s="31">
        <v>-87.29</v>
      </c>
      <c r="E55179" s="28">
        <v>732.78399999999999</v>
      </c>
    </row>
    <row r="55180" spans="4:5" x14ac:dyDescent="0.25">
      <c r="D55180" s="31">
        <v>-87.274000000000001</v>
      </c>
      <c r="E55180" s="28">
        <v>732.72400000000005</v>
      </c>
    </row>
    <row r="55181" spans="4:5" x14ac:dyDescent="0.25">
      <c r="D55181" s="31">
        <v>-87.257999999999996</v>
      </c>
      <c r="E55181" s="28">
        <v>732.66300000000001</v>
      </c>
    </row>
    <row r="55182" spans="4:5" x14ac:dyDescent="0.25">
      <c r="D55182" s="31">
        <v>-87.242000000000004</v>
      </c>
      <c r="E55182" s="28">
        <v>732.60299999999995</v>
      </c>
    </row>
    <row r="55183" spans="4:5" x14ac:dyDescent="0.25">
      <c r="D55183" s="31">
        <v>-87.225999999999999</v>
      </c>
      <c r="E55183" s="28">
        <v>732.54200000000003</v>
      </c>
    </row>
    <row r="55184" spans="4:5" x14ac:dyDescent="0.25">
      <c r="D55184" s="31">
        <v>-87.21</v>
      </c>
      <c r="E55184" s="28">
        <v>732.48199999999997</v>
      </c>
    </row>
    <row r="55185" spans="4:5" x14ac:dyDescent="0.25">
      <c r="D55185" s="31">
        <v>-87.194000000000003</v>
      </c>
      <c r="E55185" s="28">
        <v>732.42100000000005</v>
      </c>
    </row>
    <row r="55186" spans="4:5" x14ac:dyDescent="0.25">
      <c r="D55186" s="31">
        <v>-87.177999999999997</v>
      </c>
      <c r="E55186" s="28">
        <v>732.36099999999999</v>
      </c>
    </row>
    <row r="55187" spans="4:5" x14ac:dyDescent="0.25">
      <c r="D55187" s="31">
        <v>-87.162000000000006</v>
      </c>
      <c r="E55187" s="28">
        <v>732.3</v>
      </c>
    </row>
    <row r="55188" spans="4:5" x14ac:dyDescent="0.25">
      <c r="D55188" s="31">
        <v>-87.146000000000001</v>
      </c>
      <c r="E55188" s="28">
        <v>732.23900000000003</v>
      </c>
    </row>
    <row r="55189" spans="4:5" x14ac:dyDescent="0.25">
      <c r="D55189" s="31">
        <v>-87.13</v>
      </c>
      <c r="E55189" s="28">
        <v>732.17899999999997</v>
      </c>
    </row>
    <row r="55190" spans="4:5" x14ac:dyDescent="0.25">
      <c r="D55190" s="31">
        <v>-87.114000000000004</v>
      </c>
      <c r="E55190" s="28">
        <v>732.11800000000005</v>
      </c>
    </row>
    <row r="55191" spans="4:5" x14ac:dyDescent="0.25">
      <c r="D55191" s="31">
        <v>-87.097999999999999</v>
      </c>
      <c r="E55191" s="28">
        <v>732.05799999999999</v>
      </c>
    </row>
    <row r="55192" spans="4:5" x14ac:dyDescent="0.25">
      <c r="D55192" s="31">
        <v>-87.081999999999994</v>
      </c>
      <c r="E55192" s="28">
        <v>731.99699999999996</v>
      </c>
    </row>
    <row r="55193" spans="4:5" x14ac:dyDescent="0.25">
      <c r="D55193" s="31">
        <v>-87.066000000000003</v>
      </c>
      <c r="E55193" s="28">
        <v>731.93600000000004</v>
      </c>
    </row>
    <row r="55194" spans="4:5" x14ac:dyDescent="0.25">
      <c r="D55194" s="31">
        <v>-87.05</v>
      </c>
      <c r="E55194" s="28">
        <v>731.87599999999998</v>
      </c>
    </row>
    <row r="55195" spans="4:5" x14ac:dyDescent="0.25">
      <c r="D55195" s="31">
        <v>-87.034000000000006</v>
      </c>
      <c r="E55195" s="28">
        <v>731.81500000000005</v>
      </c>
    </row>
    <row r="55196" spans="4:5" x14ac:dyDescent="0.25">
      <c r="D55196" s="31">
        <v>-87.018100000000004</v>
      </c>
      <c r="E55196" s="28">
        <v>731.75400000000002</v>
      </c>
    </row>
    <row r="55197" spans="4:5" x14ac:dyDescent="0.25">
      <c r="D55197" s="31">
        <v>-87.002099999999999</v>
      </c>
      <c r="E55197" s="28">
        <v>731.69399999999996</v>
      </c>
    </row>
    <row r="55198" spans="4:5" x14ac:dyDescent="0.25">
      <c r="D55198" s="31">
        <v>-86.986099999999993</v>
      </c>
      <c r="E55198" s="28">
        <v>731.63300000000004</v>
      </c>
    </row>
    <row r="55199" spans="4:5" x14ac:dyDescent="0.25">
      <c r="D55199" s="31">
        <v>-86.970100000000002</v>
      </c>
      <c r="E55199" s="28">
        <v>731.572</v>
      </c>
    </row>
    <row r="55200" spans="4:5" x14ac:dyDescent="0.25">
      <c r="D55200" s="31">
        <v>-86.954099999999997</v>
      </c>
      <c r="E55200" s="28">
        <v>731.51099999999997</v>
      </c>
    </row>
    <row r="55201" spans="4:5" x14ac:dyDescent="0.25">
      <c r="D55201" s="31">
        <v>-86.938100000000006</v>
      </c>
      <c r="E55201" s="28">
        <v>731.45100000000002</v>
      </c>
    </row>
    <row r="55202" spans="4:5" x14ac:dyDescent="0.25">
      <c r="D55202" s="31">
        <v>-86.9221</v>
      </c>
      <c r="E55202" s="28">
        <v>731.39</v>
      </c>
    </row>
    <row r="55203" spans="4:5" x14ac:dyDescent="0.25">
      <c r="D55203" s="31">
        <v>-86.906099999999995</v>
      </c>
      <c r="E55203" s="28">
        <v>731.32899999999995</v>
      </c>
    </row>
    <row r="55204" spans="4:5" x14ac:dyDescent="0.25">
      <c r="D55204" s="31">
        <v>-86.890100000000004</v>
      </c>
      <c r="E55204" s="28">
        <v>731.26800000000003</v>
      </c>
    </row>
    <row r="55205" spans="4:5" x14ac:dyDescent="0.25">
      <c r="D55205" s="31">
        <v>-86.874099999999999</v>
      </c>
      <c r="E55205" s="28">
        <v>731.20799999999997</v>
      </c>
    </row>
    <row r="55206" spans="4:5" x14ac:dyDescent="0.25">
      <c r="D55206" s="31">
        <v>-86.858099999999993</v>
      </c>
      <c r="E55206" s="28">
        <v>731.14700000000005</v>
      </c>
    </row>
    <row r="55207" spans="4:5" x14ac:dyDescent="0.25">
      <c r="D55207" s="31">
        <v>-86.842100000000002</v>
      </c>
      <c r="E55207" s="28">
        <v>731.08600000000001</v>
      </c>
    </row>
    <row r="55208" spans="4:5" x14ac:dyDescent="0.25">
      <c r="D55208" s="31">
        <v>-86.826099999999997</v>
      </c>
      <c r="E55208" s="28">
        <v>731.02499999999998</v>
      </c>
    </row>
    <row r="55209" spans="4:5" x14ac:dyDescent="0.25">
      <c r="D55209" s="31">
        <v>-86.810100000000006</v>
      </c>
      <c r="E55209" s="28">
        <v>730.96400000000006</v>
      </c>
    </row>
    <row r="55210" spans="4:5" x14ac:dyDescent="0.25">
      <c r="D55210" s="31">
        <v>-86.7941</v>
      </c>
      <c r="E55210" s="28">
        <v>730.904</v>
      </c>
    </row>
    <row r="55211" spans="4:5" x14ac:dyDescent="0.25">
      <c r="D55211" s="31">
        <v>-86.778099999999995</v>
      </c>
      <c r="E55211" s="28">
        <v>730.84299999999996</v>
      </c>
    </row>
    <row r="55212" spans="4:5" x14ac:dyDescent="0.25">
      <c r="D55212" s="31">
        <v>-86.762100000000004</v>
      </c>
      <c r="E55212" s="28">
        <v>730.78200000000004</v>
      </c>
    </row>
    <row r="55213" spans="4:5" x14ac:dyDescent="0.25">
      <c r="D55213" s="31">
        <v>-86.746099999999998</v>
      </c>
      <c r="E55213" s="28">
        <v>730.721</v>
      </c>
    </row>
    <row r="55214" spans="4:5" x14ac:dyDescent="0.25">
      <c r="D55214" s="31">
        <v>-86.730099999999993</v>
      </c>
      <c r="E55214" s="28">
        <v>730.66</v>
      </c>
    </row>
    <row r="55215" spans="4:5" x14ac:dyDescent="0.25">
      <c r="D55215" s="31">
        <v>-86.714100000000002</v>
      </c>
      <c r="E55215" s="28">
        <v>730.59900000000005</v>
      </c>
    </row>
    <row r="55216" spans="4:5" x14ac:dyDescent="0.25">
      <c r="D55216" s="31">
        <v>-86.698099999999997</v>
      </c>
      <c r="E55216" s="28">
        <v>730.53800000000001</v>
      </c>
    </row>
    <row r="55217" spans="4:5" x14ac:dyDescent="0.25">
      <c r="D55217" s="31">
        <v>-86.682100000000005</v>
      </c>
      <c r="E55217" s="28">
        <v>730.47699999999998</v>
      </c>
    </row>
    <row r="55218" spans="4:5" x14ac:dyDescent="0.25">
      <c r="D55218" s="31">
        <v>-86.6661</v>
      </c>
      <c r="E55218" s="28">
        <v>730.41600000000005</v>
      </c>
    </row>
    <row r="55219" spans="4:5" x14ac:dyDescent="0.25">
      <c r="D55219" s="31">
        <v>-86.650099999999995</v>
      </c>
      <c r="E55219" s="28">
        <v>730.35500000000002</v>
      </c>
    </row>
    <row r="55220" spans="4:5" x14ac:dyDescent="0.25">
      <c r="D55220" s="31">
        <v>-86.634100000000004</v>
      </c>
      <c r="E55220" s="28">
        <v>730.29399999999998</v>
      </c>
    </row>
    <row r="55221" spans="4:5" x14ac:dyDescent="0.25">
      <c r="D55221" s="31">
        <v>-86.618099999999998</v>
      </c>
      <c r="E55221" s="28">
        <v>730.23299999999995</v>
      </c>
    </row>
    <row r="55222" spans="4:5" x14ac:dyDescent="0.25">
      <c r="D55222" s="31">
        <v>-86.602099999999993</v>
      </c>
      <c r="E55222" s="28">
        <v>730.17200000000003</v>
      </c>
    </row>
    <row r="55223" spans="4:5" x14ac:dyDescent="0.25">
      <c r="D55223" s="31">
        <v>-86.586100000000002</v>
      </c>
      <c r="E55223" s="28">
        <v>730.11099999999999</v>
      </c>
    </row>
    <row r="55224" spans="4:5" x14ac:dyDescent="0.25">
      <c r="D55224" s="31">
        <v>-86.570099999999996</v>
      </c>
      <c r="E55224" s="28">
        <v>730.05</v>
      </c>
    </row>
    <row r="55225" spans="4:5" x14ac:dyDescent="0.25">
      <c r="D55225" s="31">
        <v>-86.554100000000005</v>
      </c>
      <c r="E55225" s="28">
        <v>729.98900000000003</v>
      </c>
    </row>
    <row r="55226" spans="4:5" x14ac:dyDescent="0.25">
      <c r="D55226" s="31">
        <v>-86.5381</v>
      </c>
      <c r="E55226" s="28">
        <v>729.928</v>
      </c>
    </row>
    <row r="55227" spans="4:5" x14ac:dyDescent="0.25">
      <c r="D55227" s="31">
        <v>-86.522099999999995</v>
      </c>
      <c r="E55227" s="28">
        <v>729.86699999999996</v>
      </c>
    </row>
    <row r="55228" spans="4:5" x14ac:dyDescent="0.25">
      <c r="D55228" s="31">
        <v>-86.506100000000004</v>
      </c>
      <c r="E55228" s="28">
        <v>729.80600000000004</v>
      </c>
    </row>
    <row r="55229" spans="4:5" x14ac:dyDescent="0.25">
      <c r="D55229" s="31">
        <v>-86.490099999999998</v>
      </c>
      <c r="E55229" s="28">
        <v>729.745</v>
      </c>
    </row>
    <row r="55230" spans="4:5" x14ac:dyDescent="0.25">
      <c r="D55230" s="31">
        <v>-86.474100000000007</v>
      </c>
      <c r="E55230" s="28">
        <v>729.68399999999997</v>
      </c>
    </row>
    <row r="55231" spans="4:5" x14ac:dyDescent="0.25">
      <c r="D55231" s="31">
        <v>-86.458100000000002</v>
      </c>
      <c r="E55231" s="28">
        <v>729.62300000000005</v>
      </c>
    </row>
    <row r="55232" spans="4:5" x14ac:dyDescent="0.25">
      <c r="D55232" s="31">
        <v>-86.442099999999996</v>
      </c>
      <c r="E55232" s="28">
        <v>729.56200000000001</v>
      </c>
    </row>
    <row r="55233" spans="4:5" x14ac:dyDescent="0.25">
      <c r="D55233" s="31">
        <v>-86.426100000000005</v>
      </c>
      <c r="E55233" s="28">
        <v>729.50099999999998</v>
      </c>
    </row>
    <row r="55234" spans="4:5" x14ac:dyDescent="0.25">
      <c r="D55234" s="31">
        <v>-86.4101</v>
      </c>
      <c r="E55234" s="28">
        <v>729.44</v>
      </c>
    </row>
    <row r="55235" spans="4:5" x14ac:dyDescent="0.25">
      <c r="D55235" s="31">
        <v>-86.394099999999995</v>
      </c>
      <c r="E55235" s="28">
        <v>729.37900000000002</v>
      </c>
    </row>
    <row r="55236" spans="4:5" x14ac:dyDescent="0.25">
      <c r="D55236" s="31">
        <v>-86.378100000000003</v>
      </c>
      <c r="E55236" s="28">
        <v>729.31799999999998</v>
      </c>
    </row>
    <row r="55237" spans="4:5" x14ac:dyDescent="0.25">
      <c r="D55237" s="31">
        <v>-86.362099999999998</v>
      </c>
      <c r="E55237" s="28">
        <v>729.25599999999997</v>
      </c>
    </row>
    <row r="55238" spans="4:5" x14ac:dyDescent="0.25">
      <c r="D55238" s="31">
        <v>-86.346100000000007</v>
      </c>
      <c r="E55238" s="28">
        <v>729.19500000000005</v>
      </c>
    </row>
    <row r="55239" spans="4:5" x14ac:dyDescent="0.25">
      <c r="D55239" s="31">
        <v>-86.330100000000002</v>
      </c>
      <c r="E55239" s="28">
        <v>729.13400000000001</v>
      </c>
    </row>
    <row r="55240" spans="4:5" x14ac:dyDescent="0.25">
      <c r="D55240" s="31">
        <v>-86.314099999999996</v>
      </c>
      <c r="E55240" s="28">
        <v>729.07299999999998</v>
      </c>
    </row>
    <row r="55241" spans="4:5" x14ac:dyDescent="0.25">
      <c r="D55241" s="31">
        <v>-86.298100000000005</v>
      </c>
      <c r="E55241" s="28">
        <v>729.01199999999994</v>
      </c>
    </row>
    <row r="55242" spans="4:5" x14ac:dyDescent="0.25">
      <c r="D55242" s="31">
        <v>-86.2821</v>
      </c>
      <c r="E55242" s="28">
        <v>728.95</v>
      </c>
    </row>
    <row r="55243" spans="4:5" x14ac:dyDescent="0.25">
      <c r="D55243" s="31">
        <v>-86.266099999999994</v>
      </c>
      <c r="E55243" s="28">
        <v>728.88900000000001</v>
      </c>
    </row>
    <row r="55244" spans="4:5" x14ac:dyDescent="0.25">
      <c r="D55244" s="31">
        <v>-86.250100000000003</v>
      </c>
      <c r="E55244" s="28">
        <v>728.82799999999997</v>
      </c>
    </row>
    <row r="55245" spans="4:5" x14ac:dyDescent="0.25">
      <c r="D55245" s="31">
        <v>-86.234099999999998</v>
      </c>
      <c r="E55245" s="28">
        <v>728.76700000000005</v>
      </c>
    </row>
    <row r="55246" spans="4:5" x14ac:dyDescent="0.25">
      <c r="D55246" s="31">
        <v>-86.218100000000007</v>
      </c>
      <c r="E55246" s="28">
        <v>728.70500000000004</v>
      </c>
    </row>
    <row r="55247" spans="4:5" x14ac:dyDescent="0.25">
      <c r="D55247" s="31">
        <v>-86.202100000000002</v>
      </c>
      <c r="E55247" s="28">
        <v>728.64400000000001</v>
      </c>
    </row>
    <row r="55248" spans="4:5" x14ac:dyDescent="0.25">
      <c r="D55248" s="31">
        <v>-86.186099999999996</v>
      </c>
      <c r="E55248" s="28">
        <v>728.58299999999997</v>
      </c>
    </row>
    <row r="55249" spans="4:5" x14ac:dyDescent="0.25">
      <c r="D55249" s="31">
        <v>-86.170100000000005</v>
      </c>
      <c r="E55249" s="28">
        <v>728.52099999999996</v>
      </c>
    </row>
    <row r="55250" spans="4:5" x14ac:dyDescent="0.25">
      <c r="D55250" s="31">
        <v>-86.1541</v>
      </c>
      <c r="E55250" s="28">
        <v>728.46</v>
      </c>
    </row>
    <row r="55251" spans="4:5" x14ac:dyDescent="0.25">
      <c r="D55251" s="31">
        <v>-86.138099999999994</v>
      </c>
      <c r="E55251" s="28">
        <v>728.399</v>
      </c>
    </row>
    <row r="55252" spans="4:5" x14ac:dyDescent="0.25">
      <c r="D55252" s="31">
        <v>-86.122100000000003</v>
      </c>
      <c r="E55252" s="28">
        <v>728.33799999999997</v>
      </c>
    </row>
    <row r="55253" spans="4:5" x14ac:dyDescent="0.25">
      <c r="D55253" s="31">
        <v>-86.106099999999998</v>
      </c>
      <c r="E55253" s="28">
        <v>728.27599999999995</v>
      </c>
    </row>
    <row r="55254" spans="4:5" x14ac:dyDescent="0.25">
      <c r="D55254" s="31">
        <v>-86.090100000000007</v>
      </c>
      <c r="E55254" s="28">
        <v>728.21500000000003</v>
      </c>
    </row>
    <row r="55255" spans="4:5" x14ac:dyDescent="0.25">
      <c r="D55255" s="31">
        <v>-86.074100000000001</v>
      </c>
      <c r="E55255" s="28">
        <v>728.154</v>
      </c>
    </row>
    <row r="55256" spans="4:5" x14ac:dyDescent="0.25">
      <c r="D55256" s="31">
        <v>-86.058099999999996</v>
      </c>
      <c r="E55256" s="28">
        <v>728.09199999999998</v>
      </c>
    </row>
    <row r="55257" spans="4:5" x14ac:dyDescent="0.25">
      <c r="D55257" s="31">
        <v>-86.042100000000005</v>
      </c>
      <c r="E55257" s="28">
        <v>728.03099999999995</v>
      </c>
    </row>
    <row r="55258" spans="4:5" x14ac:dyDescent="0.25">
      <c r="D55258" s="31">
        <v>-86.0261</v>
      </c>
      <c r="E55258" s="28">
        <v>727.96900000000005</v>
      </c>
    </row>
    <row r="55259" spans="4:5" x14ac:dyDescent="0.25">
      <c r="D55259" s="31">
        <v>-86.010099999999994</v>
      </c>
      <c r="E55259" s="28">
        <v>727.90800000000002</v>
      </c>
    </row>
    <row r="55260" spans="4:5" x14ac:dyDescent="0.25">
      <c r="D55260" s="31">
        <v>-85.994100000000003</v>
      </c>
      <c r="E55260" s="28">
        <v>727.846</v>
      </c>
    </row>
    <row r="55261" spans="4:5" x14ac:dyDescent="0.25">
      <c r="D55261" s="31">
        <v>-85.978099999999998</v>
      </c>
      <c r="E55261" s="28">
        <v>727.78499999999997</v>
      </c>
    </row>
    <row r="55262" spans="4:5" x14ac:dyDescent="0.25">
      <c r="D55262" s="31">
        <v>-85.962100000000007</v>
      </c>
      <c r="E55262" s="28">
        <v>727.72400000000005</v>
      </c>
    </row>
    <row r="55263" spans="4:5" x14ac:dyDescent="0.25">
      <c r="D55263" s="31">
        <v>-85.946100000000001</v>
      </c>
      <c r="E55263" s="28">
        <v>727.66200000000003</v>
      </c>
    </row>
    <row r="55264" spans="4:5" x14ac:dyDescent="0.25">
      <c r="D55264" s="31">
        <v>-85.930099999999996</v>
      </c>
      <c r="E55264" s="28">
        <v>727.601</v>
      </c>
    </row>
    <row r="55265" spans="4:5" x14ac:dyDescent="0.25">
      <c r="D55265" s="31">
        <v>-85.914100000000005</v>
      </c>
      <c r="E55265" s="28">
        <v>727.53899999999999</v>
      </c>
    </row>
    <row r="55266" spans="4:5" x14ac:dyDescent="0.25">
      <c r="D55266" s="31">
        <v>-85.898099999999999</v>
      </c>
      <c r="E55266" s="28">
        <v>727.47799999999995</v>
      </c>
    </row>
    <row r="55267" spans="4:5" x14ac:dyDescent="0.25">
      <c r="D55267" s="31">
        <v>-85.882099999999994</v>
      </c>
      <c r="E55267" s="28">
        <v>727.41600000000005</v>
      </c>
    </row>
    <row r="55268" spans="4:5" x14ac:dyDescent="0.25">
      <c r="D55268" s="31">
        <v>-85.866100000000003</v>
      </c>
      <c r="E55268" s="28">
        <v>727.35500000000002</v>
      </c>
    </row>
    <row r="55269" spans="4:5" x14ac:dyDescent="0.25">
      <c r="D55269" s="31">
        <v>-85.850099999999998</v>
      </c>
      <c r="E55269" s="28">
        <v>727.29300000000001</v>
      </c>
    </row>
    <row r="55270" spans="4:5" x14ac:dyDescent="0.25">
      <c r="D55270" s="31">
        <v>-85.834100000000007</v>
      </c>
      <c r="E55270" s="28">
        <v>727.23199999999997</v>
      </c>
    </row>
    <row r="55271" spans="4:5" x14ac:dyDescent="0.25">
      <c r="D55271" s="31">
        <v>-85.818100000000001</v>
      </c>
      <c r="E55271" s="28">
        <v>727.17</v>
      </c>
    </row>
    <row r="55272" spans="4:5" x14ac:dyDescent="0.25">
      <c r="D55272" s="31">
        <v>-85.802099999999996</v>
      </c>
      <c r="E55272" s="28">
        <v>727.10900000000004</v>
      </c>
    </row>
    <row r="55273" spans="4:5" x14ac:dyDescent="0.25">
      <c r="D55273" s="31">
        <v>-85.786100000000005</v>
      </c>
      <c r="E55273" s="28">
        <v>727.04700000000003</v>
      </c>
    </row>
    <row r="55274" spans="4:5" x14ac:dyDescent="0.25">
      <c r="D55274" s="31">
        <v>-85.770099999999999</v>
      </c>
      <c r="E55274" s="28">
        <v>726.98500000000001</v>
      </c>
    </row>
    <row r="55275" spans="4:5" x14ac:dyDescent="0.25">
      <c r="D55275" s="31">
        <v>-85.754099999999994</v>
      </c>
      <c r="E55275" s="28">
        <v>726.92399999999998</v>
      </c>
    </row>
    <row r="55276" spans="4:5" x14ac:dyDescent="0.25">
      <c r="D55276" s="31">
        <v>-85.738100000000003</v>
      </c>
      <c r="E55276" s="28">
        <v>726.86199999999997</v>
      </c>
    </row>
    <row r="55277" spans="4:5" x14ac:dyDescent="0.25">
      <c r="D55277" s="31">
        <v>-85.722099999999998</v>
      </c>
      <c r="E55277" s="28">
        <v>726.80100000000004</v>
      </c>
    </row>
    <row r="55278" spans="4:5" x14ac:dyDescent="0.25">
      <c r="D55278" s="31">
        <v>-85.706100000000006</v>
      </c>
      <c r="E55278" s="28">
        <v>726.73900000000003</v>
      </c>
    </row>
    <row r="55279" spans="4:5" x14ac:dyDescent="0.25">
      <c r="D55279" s="31">
        <v>-85.690100000000001</v>
      </c>
      <c r="E55279" s="28">
        <v>726.67700000000002</v>
      </c>
    </row>
    <row r="55280" spans="4:5" x14ac:dyDescent="0.25">
      <c r="D55280" s="31">
        <v>-85.674099999999996</v>
      </c>
      <c r="E55280" s="28">
        <v>726.61599999999999</v>
      </c>
    </row>
    <row r="55281" spans="4:5" x14ac:dyDescent="0.25">
      <c r="D55281" s="31">
        <v>-85.658100000000005</v>
      </c>
      <c r="E55281" s="28">
        <v>726.55399999999997</v>
      </c>
    </row>
    <row r="55282" spans="4:5" x14ac:dyDescent="0.25">
      <c r="D55282" s="31">
        <v>-85.642200000000003</v>
      </c>
      <c r="E55282" s="28">
        <v>726.49199999999996</v>
      </c>
    </row>
    <row r="55283" spans="4:5" x14ac:dyDescent="0.25">
      <c r="D55283" s="31">
        <v>-85.626199999999997</v>
      </c>
      <c r="E55283" s="28">
        <v>726.43100000000004</v>
      </c>
    </row>
    <row r="55284" spans="4:5" x14ac:dyDescent="0.25">
      <c r="D55284" s="31">
        <v>-85.610200000000006</v>
      </c>
      <c r="E55284" s="28">
        <v>726.36900000000003</v>
      </c>
    </row>
    <row r="55285" spans="4:5" x14ac:dyDescent="0.25">
      <c r="D55285" s="31">
        <v>-85.594200000000001</v>
      </c>
      <c r="E55285" s="28">
        <v>726.30700000000002</v>
      </c>
    </row>
    <row r="55286" spans="4:5" x14ac:dyDescent="0.25">
      <c r="D55286" s="31">
        <v>-85.578199999999995</v>
      </c>
      <c r="E55286" s="28">
        <v>726.24599999999998</v>
      </c>
    </row>
    <row r="55287" spans="4:5" x14ac:dyDescent="0.25">
      <c r="D55287" s="31">
        <v>-85.562200000000004</v>
      </c>
      <c r="E55287" s="28">
        <v>726.18399999999997</v>
      </c>
    </row>
    <row r="55288" spans="4:5" x14ac:dyDescent="0.25">
      <c r="D55288" s="31">
        <v>-85.546199999999999</v>
      </c>
      <c r="E55288" s="28">
        <v>726.12199999999996</v>
      </c>
    </row>
    <row r="55289" spans="4:5" x14ac:dyDescent="0.25">
      <c r="D55289" s="31">
        <v>-85.530199999999994</v>
      </c>
      <c r="E55289" s="28">
        <v>726.06</v>
      </c>
    </row>
    <row r="55290" spans="4:5" x14ac:dyDescent="0.25">
      <c r="D55290" s="31">
        <v>-85.514200000000002</v>
      </c>
      <c r="E55290" s="28">
        <v>725.99900000000002</v>
      </c>
    </row>
    <row r="55291" spans="4:5" x14ac:dyDescent="0.25">
      <c r="D55291" s="31">
        <v>-85.498199999999997</v>
      </c>
      <c r="E55291" s="28">
        <v>725.93700000000001</v>
      </c>
    </row>
    <row r="55292" spans="4:5" x14ac:dyDescent="0.25">
      <c r="D55292" s="31">
        <v>-85.482200000000006</v>
      </c>
      <c r="E55292" s="28">
        <v>725.875</v>
      </c>
    </row>
    <row r="55293" spans="4:5" x14ac:dyDescent="0.25">
      <c r="D55293" s="31">
        <v>-85.466200000000001</v>
      </c>
      <c r="E55293" s="28">
        <v>725.81299999999999</v>
      </c>
    </row>
    <row r="55294" spans="4:5" x14ac:dyDescent="0.25">
      <c r="D55294" s="31">
        <v>-85.450199999999995</v>
      </c>
      <c r="E55294" s="28">
        <v>725.75099999999998</v>
      </c>
    </row>
    <row r="55295" spans="4:5" x14ac:dyDescent="0.25">
      <c r="D55295" s="31">
        <v>-85.434200000000004</v>
      </c>
      <c r="E55295" s="28">
        <v>725.69</v>
      </c>
    </row>
    <row r="55296" spans="4:5" x14ac:dyDescent="0.25">
      <c r="D55296" s="31">
        <v>-85.418199999999999</v>
      </c>
      <c r="E55296" s="28">
        <v>725.62800000000004</v>
      </c>
    </row>
    <row r="55297" spans="4:5" x14ac:dyDescent="0.25">
      <c r="D55297" s="31">
        <v>-85.402199999999993</v>
      </c>
      <c r="E55297" s="28">
        <v>725.56600000000003</v>
      </c>
    </row>
    <row r="55298" spans="4:5" x14ac:dyDescent="0.25">
      <c r="D55298" s="31">
        <v>-85.386200000000002</v>
      </c>
      <c r="E55298" s="28">
        <v>725.50400000000002</v>
      </c>
    </row>
    <row r="55299" spans="4:5" x14ac:dyDescent="0.25">
      <c r="D55299" s="31">
        <v>-85.370199999999997</v>
      </c>
      <c r="E55299" s="28">
        <v>725.44200000000001</v>
      </c>
    </row>
    <row r="55300" spans="4:5" x14ac:dyDescent="0.25">
      <c r="D55300" s="31">
        <v>-85.354200000000006</v>
      </c>
      <c r="E55300" s="28">
        <v>725.38</v>
      </c>
    </row>
    <row r="55301" spans="4:5" x14ac:dyDescent="0.25">
      <c r="D55301" s="31">
        <v>-85.338200000000001</v>
      </c>
      <c r="E55301" s="28">
        <v>725.31799999999998</v>
      </c>
    </row>
    <row r="55302" spans="4:5" x14ac:dyDescent="0.25">
      <c r="D55302" s="31">
        <v>-85.322199999999995</v>
      </c>
      <c r="E55302" s="28">
        <v>725.25599999999997</v>
      </c>
    </row>
    <row r="55303" spans="4:5" x14ac:dyDescent="0.25">
      <c r="D55303" s="31">
        <v>-85.306200000000004</v>
      </c>
      <c r="E55303" s="28">
        <v>725.19500000000005</v>
      </c>
    </row>
    <row r="55304" spans="4:5" x14ac:dyDescent="0.25">
      <c r="D55304" s="31">
        <v>-85.290199999999999</v>
      </c>
      <c r="E55304" s="28">
        <v>725.13300000000004</v>
      </c>
    </row>
    <row r="55305" spans="4:5" x14ac:dyDescent="0.25">
      <c r="D55305" s="31">
        <v>-85.274199999999993</v>
      </c>
      <c r="E55305" s="28">
        <v>725.07100000000003</v>
      </c>
    </row>
    <row r="55306" spans="4:5" x14ac:dyDescent="0.25">
      <c r="D55306" s="31">
        <v>-85.258200000000002</v>
      </c>
      <c r="E55306" s="28">
        <v>725.00900000000001</v>
      </c>
    </row>
    <row r="55307" spans="4:5" x14ac:dyDescent="0.25">
      <c r="D55307" s="31">
        <v>-85.242199999999997</v>
      </c>
      <c r="E55307" s="28">
        <v>724.947</v>
      </c>
    </row>
    <row r="55308" spans="4:5" x14ac:dyDescent="0.25">
      <c r="D55308" s="31">
        <v>-85.226200000000006</v>
      </c>
      <c r="E55308" s="28">
        <v>724.88499999999999</v>
      </c>
    </row>
    <row r="55309" spans="4:5" x14ac:dyDescent="0.25">
      <c r="D55309" s="31">
        <v>-85.2102</v>
      </c>
      <c r="E55309" s="28">
        <v>724.82299999999998</v>
      </c>
    </row>
    <row r="55310" spans="4:5" x14ac:dyDescent="0.25">
      <c r="D55310" s="31">
        <v>-85.194199999999995</v>
      </c>
      <c r="E55310" s="28">
        <v>724.76099999999997</v>
      </c>
    </row>
    <row r="55311" spans="4:5" x14ac:dyDescent="0.25">
      <c r="D55311" s="31">
        <v>-85.178200000000004</v>
      </c>
      <c r="E55311" s="28">
        <v>724.69899999999996</v>
      </c>
    </row>
    <row r="55312" spans="4:5" x14ac:dyDescent="0.25">
      <c r="D55312" s="31">
        <v>-85.162199999999999</v>
      </c>
      <c r="E55312" s="28">
        <v>724.63699999999994</v>
      </c>
    </row>
    <row r="55313" spans="4:5" x14ac:dyDescent="0.25">
      <c r="D55313" s="31">
        <v>-85.146199999999993</v>
      </c>
      <c r="E55313" s="28">
        <v>724.57500000000005</v>
      </c>
    </row>
    <row r="55314" spans="4:5" x14ac:dyDescent="0.25">
      <c r="D55314" s="31">
        <v>-85.130200000000002</v>
      </c>
      <c r="E55314" s="28">
        <v>724.51300000000003</v>
      </c>
    </row>
    <row r="55315" spans="4:5" x14ac:dyDescent="0.25">
      <c r="D55315" s="31">
        <v>-85.114199999999997</v>
      </c>
      <c r="E55315" s="28">
        <v>724.45100000000002</v>
      </c>
    </row>
    <row r="55316" spans="4:5" x14ac:dyDescent="0.25">
      <c r="D55316" s="31">
        <v>-85.098200000000006</v>
      </c>
      <c r="E55316" s="28">
        <v>724.38900000000001</v>
      </c>
    </row>
    <row r="55317" spans="4:5" x14ac:dyDescent="0.25">
      <c r="D55317" s="31">
        <v>-85.0822</v>
      </c>
      <c r="E55317" s="28">
        <v>724.327</v>
      </c>
    </row>
    <row r="55318" spans="4:5" x14ac:dyDescent="0.25">
      <c r="D55318" s="31">
        <v>-85.066199999999995</v>
      </c>
      <c r="E55318" s="28">
        <v>724.26499999999999</v>
      </c>
    </row>
    <row r="55319" spans="4:5" x14ac:dyDescent="0.25">
      <c r="D55319" s="31">
        <v>-85.050200000000004</v>
      </c>
      <c r="E55319" s="28">
        <v>724.202</v>
      </c>
    </row>
    <row r="55320" spans="4:5" x14ac:dyDescent="0.25">
      <c r="D55320" s="31">
        <v>-85.034199999999998</v>
      </c>
      <c r="E55320" s="28">
        <v>724.14</v>
      </c>
    </row>
    <row r="55321" spans="4:5" x14ac:dyDescent="0.25">
      <c r="D55321" s="31">
        <v>-85.018199999999993</v>
      </c>
      <c r="E55321" s="28">
        <v>724.07799999999997</v>
      </c>
    </row>
    <row r="55322" spans="4:5" x14ac:dyDescent="0.25">
      <c r="D55322" s="31">
        <v>-85.002200000000002</v>
      </c>
      <c r="E55322" s="28">
        <v>724.01599999999996</v>
      </c>
    </row>
    <row r="55323" spans="4:5" x14ac:dyDescent="0.25">
      <c r="D55323" s="31">
        <v>-84.986199999999997</v>
      </c>
      <c r="E55323" s="28">
        <v>723.95399999999995</v>
      </c>
    </row>
    <row r="55324" spans="4:5" x14ac:dyDescent="0.25">
      <c r="D55324" s="31">
        <v>-84.970200000000006</v>
      </c>
      <c r="E55324" s="28">
        <v>723.89200000000005</v>
      </c>
    </row>
    <row r="55325" spans="4:5" x14ac:dyDescent="0.25">
      <c r="D55325" s="31">
        <v>-84.9542</v>
      </c>
      <c r="E55325" s="28">
        <v>723.83</v>
      </c>
    </row>
    <row r="55326" spans="4:5" x14ac:dyDescent="0.25">
      <c r="D55326" s="31">
        <v>-84.938199999999995</v>
      </c>
      <c r="E55326" s="28">
        <v>723.76700000000005</v>
      </c>
    </row>
    <row r="55327" spans="4:5" x14ac:dyDescent="0.25">
      <c r="D55327" s="31">
        <v>-84.922200000000004</v>
      </c>
      <c r="E55327" s="28">
        <v>723.70500000000004</v>
      </c>
    </row>
    <row r="55328" spans="4:5" x14ac:dyDescent="0.25">
      <c r="D55328" s="31">
        <v>-84.906199999999998</v>
      </c>
      <c r="E55328" s="28">
        <v>723.64300000000003</v>
      </c>
    </row>
    <row r="55329" spans="4:5" x14ac:dyDescent="0.25">
      <c r="D55329" s="31">
        <v>-84.890199999999993</v>
      </c>
      <c r="E55329" s="28">
        <v>723.58100000000002</v>
      </c>
    </row>
    <row r="55330" spans="4:5" x14ac:dyDescent="0.25">
      <c r="D55330" s="31">
        <v>-84.874200000000002</v>
      </c>
      <c r="E55330" s="28">
        <v>723.51900000000001</v>
      </c>
    </row>
    <row r="55331" spans="4:5" x14ac:dyDescent="0.25">
      <c r="D55331" s="31">
        <v>-84.858199999999997</v>
      </c>
      <c r="E55331" s="28">
        <v>723.45600000000002</v>
      </c>
    </row>
    <row r="55332" spans="4:5" x14ac:dyDescent="0.25">
      <c r="D55332" s="31">
        <v>-84.842200000000005</v>
      </c>
      <c r="E55332" s="28">
        <v>723.39400000000001</v>
      </c>
    </row>
    <row r="55333" spans="4:5" x14ac:dyDescent="0.25">
      <c r="D55333" s="31">
        <v>-84.8262</v>
      </c>
      <c r="E55333" s="28">
        <v>723.33199999999999</v>
      </c>
    </row>
    <row r="55334" spans="4:5" x14ac:dyDescent="0.25">
      <c r="D55334" s="31">
        <v>-84.810199999999995</v>
      </c>
      <c r="E55334" s="28">
        <v>723.27</v>
      </c>
    </row>
    <row r="55335" spans="4:5" x14ac:dyDescent="0.25">
      <c r="D55335" s="31">
        <v>-84.794200000000004</v>
      </c>
      <c r="E55335" s="28">
        <v>723.20699999999999</v>
      </c>
    </row>
    <row r="55336" spans="4:5" x14ac:dyDescent="0.25">
      <c r="D55336" s="31">
        <v>-84.778199999999998</v>
      </c>
      <c r="E55336" s="28">
        <v>723.14499999999998</v>
      </c>
    </row>
    <row r="55337" spans="4:5" x14ac:dyDescent="0.25">
      <c r="D55337" s="31">
        <v>-84.762200000000007</v>
      </c>
      <c r="E55337" s="28">
        <v>723.08299999999997</v>
      </c>
    </row>
    <row r="55338" spans="4:5" x14ac:dyDescent="0.25">
      <c r="D55338" s="31">
        <v>-84.746200000000002</v>
      </c>
      <c r="E55338" s="28">
        <v>723.02099999999996</v>
      </c>
    </row>
    <row r="55339" spans="4:5" x14ac:dyDescent="0.25">
      <c r="D55339" s="31">
        <v>-84.730199999999996</v>
      </c>
      <c r="E55339" s="28">
        <v>722.95799999999997</v>
      </c>
    </row>
    <row r="55340" spans="4:5" x14ac:dyDescent="0.25">
      <c r="D55340" s="31">
        <v>-84.714200000000005</v>
      </c>
      <c r="E55340" s="28">
        <v>722.89599999999996</v>
      </c>
    </row>
    <row r="55341" spans="4:5" x14ac:dyDescent="0.25">
      <c r="D55341" s="31">
        <v>-84.6982</v>
      </c>
      <c r="E55341" s="28">
        <v>722.83399999999995</v>
      </c>
    </row>
    <row r="55342" spans="4:5" x14ac:dyDescent="0.25">
      <c r="D55342" s="31">
        <v>-84.682199999999995</v>
      </c>
      <c r="E55342" s="28">
        <v>722.77099999999996</v>
      </c>
    </row>
    <row r="55343" spans="4:5" x14ac:dyDescent="0.25">
      <c r="D55343" s="31">
        <v>-84.666200000000003</v>
      </c>
      <c r="E55343" s="28">
        <v>722.70899999999995</v>
      </c>
    </row>
    <row r="55344" spans="4:5" x14ac:dyDescent="0.25">
      <c r="D55344" s="31">
        <v>-84.650199999999998</v>
      </c>
      <c r="E55344" s="28">
        <v>722.64599999999996</v>
      </c>
    </row>
    <row r="55345" spans="4:5" x14ac:dyDescent="0.25">
      <c r="D55345" s="31">
        <v>-84.634200000000007</v>
      </c>
      <c r="E55345" s="28">
        <v>722.58399999999995</v>
      </c>
    </row>
    <row r="55346" spans="4:5" x14ac:dyDescent="0.25">
      <c r="D55346" s="31">
        <v>-84.618200000000002</v>
      </c>
      <c r="E55346" s="28">
        <v>722.52200000000005</v>
      </c>
    </row>
    <row r="55347" spans="4:5" x14ac:dyDescent="0.25">
      <c r="D55347" s="31">
        <v>-84.602199999999996</v>
      </c>
      <c r="E55347" s="28">
        <v>722.45899999999995</v>
      </c>
    </row>
    <row r="55348" spans="4:5" x14ac:dyDescent="0.25">
      <c r="D55348" s="31">
        <v>-84.586200000000005</v>
      </c>
      <c r="E55348" s="28">
        <v>722.39700000000005</v>
      </c>
    </row>
    <row r="55349" spans="4:5" x14ac:dyDescent="0.25">
      <c r="D55349" s="31">
        <v>-84.5702</v>
      </c>
      <c r="E55349" s="28">
        <v>722.33399999999995</v>
      </c>
    </row>
    <row r="55350" spans="4:5" x14ac:dyDescent="0.25">
      <c r="D55350" s="31">
        <v>-84.554199999999994</v>
      </c>
      <c r="E55350" s="28">
        <v>722.27200000000005</v>
      </c>
    </row>
    <row r="55351" spans="4:5" x14ac:dyDescent="0.25">
      <c r="D55351" s="31">
        <v>-84.538200000000003</v>
      </c>
      <c r="E55351" s="28">
        <v>722.20899999999995</v>
      </c>
    </row>
    <row r="55352" spans="4:5" x14ac:dyDescent="0.25">
      <c r="D55352" s="31">
        <v>-84.522199999999998</v>
      </c>
      <c r="E55352" s="28">
        <v>722.14700000000005</v>
      </c>
    </row>
    <row r="55353" spans="4:5" x14ac:dyDescent="0.25">
      <c r="D55353" s="31">
        <v>-84.506200000000007</v>
      </c>
      <c r="E55353" s="28">
        <v>722.08500000000004</v>
      </c>
    </row>
    <row r="55354" spans="4:5" x14ac:dyDescent="0.25">
      <c r="D55354" s="31">
        <v>-84.490200000000002</v>
      </c>
      <c r="E55354" s="28">
        <v>722.02200000000005</v>
      </c>
    </row>
    <row r="55355" spans="4:5" x14ac:dyDescent="0.25">
      <c r="D55355" s="31">
        <v>-84.474199999999996</v>
      </c>
      <c r="E55355" s="28">
        <v>721.96</v>
      </c>
    </row>
    <row r="55356" spans="4:5" x14ac:dyDescent="0.25">
      <c r="D55356" s="31">
        <v>-84.458200000000005</v>
      </c>
      <c r="E55356" s="28">
        <v>721.89700000000005</v>
      </c>
    </row>
    <row r="55357" spans="4:5" x14ac:dyDescent="0.25">
      <c r="D55357" s="31">
        <v>-84.4422</v>
      </c>
      <c r="E55357" s="28">
        <v>721.83500000000004</v>
      </c>
    </row>
    <row r="55358" spans="4:5" x14ac:dyDescent="0.25">
      <c r="D55358" s="31">
        <v>-84.426199999999994</v>
      </c>
      <c r="E55358" s="28">
        <v>721.77200000000005</v>
      </c>
    </row>
    <row r="55359" spans="4:5" x14ac:dyDescent="0.25">
      <c r="D55359" s="31">
        <v>-84.410200000000003</v>
      </c>
      <c r="E55359" s="28">
        <v>721.70899999999995</v>
      </c>
    </row>
    <row r="55360" spans="4:5" x14ac:dyDescent="0.25">
      <c r="D55360" s="31">
        <v>-84.394199999999998</v>
      </c>
      <c r="E55360" s="28">
        <v>721.64700000000005</v>
      </c>
    </row>
    <row r="55361" spans="4:5" x14ac:dyDescent="0.25">
      <c r="D55361" s="31">
        <v>-84.378200000000007</v>
      </c>
      <c r="E55361" s="28">
        <v>721.58399999999995</v>
      </c>
    </row>
    <row r="55362" spans="4:5" x14ac:dyDescent="0.25">
      <c r="D55362" s="31">
        <v>-84.362200000000001</v>
      </c>
      <c r="E55362" s="28">
        <v>721.52200000000005</v>
      </c>
    </row>
    <row r="55363" spans="4:5" x14ac:dyDescent="0.25">
      <c r="D55363" s="31">
        <v>-84.346199999999996</v>
      </c>
      <c r="E55363" s="28">
        <v>721.45899999999995</v>
      </c>
    </row>
    <row r="55364" spans="4:5" x14ac:dyDescent="0.25">
      <c r="D55364" s="31">
        <v>-84.330200000000005</v>
      </c>
      <c r="E55364" s="28">
        <v>721.39700000000005</v>
      </c>
    </row>
    <row r="55365" spans="4:5" x14ac:dyDescent="0.25">
      <c r="D55365" s="31">
        <v>-84.3142</v>
      </c>
      <c r="E55365" s="28">
        <v>721.33399999999995</v>
      </c>
    </row>
    <row r="55366" spans="4:5" x14ac:dyDescent="0.25">
      <c r="D55366" s="31">
        <v>-84.298199999999994</v>
      </c>
      <c r="E55366" s="28">
        <v>721.27099999999996</v>
      </c>
    </row>
    <row r="55367" spans="4:5" x14ac:dyDescent="0.25">
      <c r="D55367" s="31">
        <v>-84.282200000000003</v>
      </c>
      <c r="E55367" s="28">
        <v>721.20899999999995</v>
      </c>
    </row>
    <row r="55368" spans="4:5" x14ac:dyDescent="0.25">
      <c r="D55368" s="31">
        <v>-84.266300000000001</v>
      </c>
      <c r="E55368" s="28">
        <v>721.14599999999996</v>
      </c>
    </row>
    <row r="55369" spans="4:5" x14ac:dyDescent="0.25">
      <c r="D55369" s="31">
        <v>-84.250299999999996</v>
      </c>
      <c r="E55369" s="28">
        <v>721.08299999999997</v>
      </c>
    </row>
    <row r="55370" spans="4:5" x14ac:dyDescent="0.25">
      <c r="D55370" s="31">
        <v>-84.234300000000005</v>
      </c>
      <c r="E55370" s="28">
        <v>721.02099999999996</v>
      </c>
    </row>
    <row r="55371" spans="4:5" x14ac:dyDescent="0.25">
      <c r="D55371" s="31">
        <v>-84.218299999999999</v>
      </c>
      <c r="E55371" s="28">
        <v>720.95799999999997</v>
      </c>
    </row>
    <row r="55372" spans="4:5" x14ac:dyDescent="0.25">
      <c r="D55372" s="31">
        <v>-84.202299999999994</v>
      </c>
      <c r="E55372" s="28">
        <v>720.89499999999998</v>
      </c>
    </row>
    <row r="55373" spans="4:5" x14ac:dyDescent="0.25">
      <c r="D55373" s="31">
        <v>-84.186300000000003</v>
      </c>
      <c r="E55373" s="28">
        <v>720.83299999999997</v>
      </c>
    </row>
    <row r="55374" spans="4:5" x14ac:dyDescent="0.25">
      <c r="D55374" s="31">
        <v>-84.170299999999997</v>
      </c>
      <c r="E55374" s="28">
        <v>720.77</v>
      </c>
    </row>
    <row r="55375" spans="4:5" x14ac:dyDescent="0.25">
      <c r="D55375" s="31">
        <v>-84.154300000000006</v>
      </c>
      <c r="E55375" s="28">
        <v>720.70699999999999</v>
      </c>
    </row>
    <row r="55376" spans="4:5" x14ac:dyDescent="0.25">
      <c r="D55376" s="31">
        <v>-84.138300000000001</v>
      </c>
      <c r="E55376" s="28">
        <v>720.64499999999998</v>
      </c>
    </row>
    <row r="55377" spans="4:5" x14ac:dyDescent="0.25">
      <c r="D55377" s="31">
        <v>-84.122299999999996</v>
      </c>
      <c r="E55377" s="28">
        <v>720.58199999999999</v>
      </c>
    </row>
    <row r="55378" spans="4:5" x14ac:dyDescent="0.25">
      <c r="D55378" s="31">
        <v>-84.106300000000005</v>
      </c>
      <c r="E55378" s="28">
        <v>720.51900000000001</v>
      </c>
    </row>
    <row r="55379" spans="4:5" x14ac:dyDescent="0.25">
      <c r="D55379" s="31">
        <v>-84.090299999999999</v>
      </c>
      <c r="E55379" s="28">
        <v>720.45600000000002</v>
      </c>
    </row>
    <row r="55380" spans="4:5" x14ac:dyDescent="0.25">
      <c r="D55380" s="31">
        <v>-84.074299999999994</v>
      </c>
      <c r="E55380" s="28">
        <v>720.39300000000003</v>
      </c>
    </row>
    <row r="55381" spans="4:5" x14ac:dyDescent="0.25">
      <c r="D55381" s="31">
        <v>-84.058300000000003</v>
      </c>
      <c r="E55381" s="28">
        <v>720.33100000000002</v>
      </c>
    </row>
    <row r="55382" spans="4:5" x14ac:dyDescent="0.25">
      <c r="D55382" s="31">
        <v>-84.042299999999997</v>
      </c>
      <c r="E55382" s="28">
        <v>720.26800000000003</v>
      </c>
    </row>
    <row r="55383" spans="4:5" x14ac:dyDescent="0.25">
      <c r="D55383" s="31">
        <v>-84.026300000000006</v>
      </c>
      <c r="E55383" s="28">
        <v>720.20500000000004</v>
      </c>
    </row>
    <row r="55384" spans="4:5" x14ac:dyDescent="0.25">
      <c r="D55384" s="31">
        <v>-84.010300000000001</v>
      </c>
      <c r="E55384" s="28">
        <v>720.14200000000005</v>
      </c>
    </row>
    <row r="55385" spans="4:5" x14ac:dyDescent="0.25">
      <c r="D55385" s="31">
        <v>-83.994299999999996</v>
      </c>
      <c r="E55385" s="28">
        <v>720.07899999999995</v>
      </c>
    </row>
    <row r="55386" spans="4:5" x14ac:dyDescent="0.25">
      <c r="D55386" s="31">
        <v>-83.978300000000004</v>
      </c>
      <c r="E55386" s="28">
        <v>720.01700000000005</v>
      </c>
    </row>
    <row r="55387" spans="4:5" x14ac:dyDescent="0.25">
      <c r="D55387" s="31">
        <v>-83.962299999999999</v>
      </c>
      <c r="E55387" s="28">
        <v>719.95399999999995</v>
      </c>
    </row>
    <row r="55388" spans="4:5" x14ac:dyDescent="0.25">
      <c r="D55388" s="31">
        <v>-83.946299999999994</v>
      </c>
      <c r="E55388" s="28">
        <v>719.89099999999996</v>
      </c>
    </row>
    <row r="55389" spans="4:5" x14ac:dyDescent="0.25">
      <c r="D55389" s="31">
        <v>-83.930300000000003</v>
      </c>
      <c r="E55389" s="28">
        <v>719.82799999999997</v>
      </c>
    </row>
    <row r="55390" spans="4:5" x14ac:dyDescent="0.25">
      <c r="D55390" s="31">
        <v>-83.914299999999997</v>
      </c>
      <c r="E55390" s="28">
        <v>719.76499999999999</v>
      </c>
    </row>
    <row r="55391" spans="4:5" x14ac:dyDescent="0.25">
      <c r="D55391" s="31">
        <v>-83.898300000000006</v>
      </c>
      <c r="E55391" s="28">
        <v>719.702</v>
      </c>
    </row>
    <row r="55392" spans="4:5" x14ac:dyDescent="0.25">
      <c r="D55392" s="31">
        <v>-83.882300000000001</v>
      </c>
      <c r="E55392" s="28">
        <v>719.63900000000001</v>
      </c>
    </row>
    <row r="55393" spans="4:5" x14ac:dyDescent="0.25">
      <c r="D55393" s="31">
        <v>-83.866299999999995</v>
      </c>
      <c r="E55393" s="28">
        <v>719.57600000000002</v>
      </c>
    </row>
    <row r="55394" spans="4:5" x14ac:dyDescent="0.25">
      <c r="D55394" s="31">
        <v>-83.850300000000004</v>
      </c>
      <c r="E55394" s="28">
        <v>719.51300000000003</v>
      </c>
    </row>
    <row r="55395" spans="4:5" x14ac:dyDescent="0.25">
      <c r="D55395" s="31">
        <v>-83.834299999999999</v>
      </c>
      <c r="E55395" s="28">
        <v>719.45100000000002</v>
      </c>
    </row>
    <row r="55396" spans="4:5" x14ac:dyDescent="0.25">
      <c r="D55396" s="31">
        <v>-83.818299999999994</v>
      </c>
      <c r="E55396" s="28">
        <v>719.38800000000003</v>
      </c>
    </row>
    <row r="55397" spans="4:5" x14ac:dyDescent="0.25">
      <c r="D55397" s="31">
        <v>-83.802300000000002</v>
      </c>
      <c r="E55397" s="28">
        <v>719.32500000000005</v>
      </c>
    </row>
    <row r="55398" spans="4:5" x14ac:dyDescent="0.25">
      <c r="D55398" s="31">
        <v>-83.786299999999997</v>
      </c>
      <c r="E55398" s="28">
        <v>719.26199999999994</v>
      </c>
    </row>
    <row r="55399" spans="4:5" x14ac:dyDescent="0.25">
      <c r="D55399" s="31">
        <v>-83.770300000000006</v>
      </c>
      <c r="E55399" s="28">
        <v>719.19899999999996</v>
      </c>
    </row>
    <row r="55400" spans="4:5" x14ac:dyDescent="0.25">
      <c r="D55400" s="31">
        <v>-83.754300000000001</v>
      </c>
      <c r="E55400" s="28">
        <v>719.13599999999997</v>
      </c>
    </row>
    <row r="55401" spans="4:5" x14ac:dyDescent="0.25">
      <c r="D55401" s="31">
        <v>-83.738299999999995</v>
      </c>
      <c r="E55401" s="28">
        <v>719.07299999999998</v>
      </c>
    </row>
    <row r="55402" spans="4:5" x14ac:dyDescent="0.25">
      <c r="D55402" s="31">
        <v>-83.722300000000004</v>
      </c>
      <c r="E55402" s="28">
        <v>719.01</v>
      </c>
    </row>
    <row r="55403" spans="4:5" x14ac:dyDescent="0.25">
      <c r="D55403" s="31">
        <v>-83.706299999999999</v>
      </c>
      <c r="E55403" s="28">
        <v>718.947</v>
      </c>
    </row>
    <row r="55404" spans="4:5" x14ac:dyDescent="0.25">
      <c r="D55404" s="31">
        <v>-83.690299999999993</v>
      </c>
      <c r="E55404" s="28">
        <v>718.88300000000004</v>
      </c>
    </row>
    <row r="55405" spans="4:5" x14ac:dyDescent="0.25">
      <c r="D55405" s="31">
        <v>-83.674300000000002</v>
      </c>
      <c r="E55405" s="28">
        <v>718.82</v>
      </c>
    </row>
    <row r="55406" spans="4:5" x14ac:dyDescent="0.25">
      <c r="D55406" s="31">
        <v>-83.658299999999997</v>
      </c>
      <c r="E55406" s="28">
        <v>718.75699999999995</v>
      </c>
    </row>
    <row r="55407" spans="4:5" x14ac:dyDescent="0.25">
      <c r="D55407" s="31">
        <v>-83.642300000000006</v>
      </c>
      <c r="E55407" s="28">
        <v>718.69399999999996</v>
      </c>
    </row>
    <row r="55408" spans="4:5" x14ac:dyDescent="0.25">
      <c r="D55408" s="31">
        <v>-83.626300000000001</v>
      </c>
      <c r="E55408" s="28">
        <v>718.63099999999997</v>
      </c>
    </row>
    <row r="55409" spans="4:5" x14ac:dyDescent="0.25">
      <c r="D55409" s="31">
        <v>-83.610299999999995</v>
      </c>
      <c r="E55409" s="28">
        <v>718.56799999999998</v>
      </c>
    </row>
    <row r="55410" spans="4:5" x14ac:dyDescent="0.25">
      <c r="D55410" s="31">
        <v>-83.594300000000004</v>
      </c>
      <c r="E55410" s="28">
        <v>718.505</v>
      </c>
    </row>
    <row r="55411" spans="4:5" x14ac:dyDescent="0.25">
      <c r="D55411" s="31">
        <v>-83.578299999999999</v>
      </c>
      <c r="E55411" s="28">
        <v>718.44200000000001</v>
      </c>
    </row>
    <row r="55412" spans="4:5" x14ac:dyDescent="0.25">
      <c r="D55412" s="31">
        <v>-83.562299999999993</v>
      </c>
      <c r="E55412" s="28">
        <v>718.37900000000002</v>
      </c>
    </row>
    <row r="55413" spans="4:5" x14ac:dyDescent="0.25">
      <c r="D55413" s="31">
        <v>-83.546300000000002</v>
      </c>
      <c r="E55413" s="28">
        <v>718.31600000000003</v>
      </c>
    </row>
    <row r="55414" spans="4:5" x14ac:dyDescent="0.25">
      <c r="D55414" s="31">
        <v>-83.530299999999997</v>
      </c>
      <c r="E55414" s="28">
        <v>718.25199999999995</v>
      </c>
    </row>
    <row r="55415" spans="4:5" x14ac:dyDescent="0.25">
      <c r="D55415" s="31">
        <v>-83.514300000000006</v>
      </c>
      <c r="E55415" s="28">
        <v>718.18899999999996</v>
      </c>
    </row>
    <row r="55416" spans="4:5" x14ac:dyDescent="0.25">
      <c r="D55416" s="31">
        <v>-83.4983</v>
      </c>
      <c r="E55416" s="28">
        <v>718.12599999999998</v>
      </c>
    </row>
    <row r="55417" spans="4:5" x14ac:dyDescent="0.25">
      <c r="D55417" s="31">
        <v>-83.482299999999995</v>
      </c>
      <c r="E55417" s="28">
        <v>718.06299999999999</v>
      </c>
    </row>
    <row r="55418" spans="4:5" x14ac:dyDescent="0.25">
      <c r="D55418" s="31">
        <v>-83.466300000000004</v>
      </c>
      <c r="E55418" s="28">
        <v>718</v>
      </c>
    </row>
    <row r="55419" spans="4:5" x14ac:dyDescent="0.25">
      <c r="D55419" s="31">
        <v>-83.450299999999999</v>
      </c>
      <c r="E55419" s="28">
        <v>717.93700000000001</v>
      </c>
    </row>
    <row r="55420" spans="4:5" x14ac:dyDescent="0.25">
      <c r="D55420" s="31">
        <v>-83.434299999999993</v>
      </c>
      <c r="E55420" s="28">
        <v>717.87300000000005</v>
      </c>
    </row>
    <row r="55421" spans="4:5" x14ac:dyDescent="0.25">
      <c r="D55421" s="31">
        <v>-83.418300000000002</v>
      </c>
      <c r="E55421" s="28">
        <v>717.81</v>
      </c>
    </row>
    <row r="55422" spans="4:5" x14ac:dyDescent="0.25">
      <c r="D55422" s="31">
        <v>-83.402299999999997</v>
      </c>
      <c r="E55422" s="28">
        <v>717.74699999999996</v>
      </c>
    </row>
    <row r="55423" spans="4:5" x14ac:dyDescent="0.25">
      <c r="D55423" s="31">
        <v>-83.386300000000006</v>
      </c>
      <c r="E55423" s="28">
        <v>717.68299999999999</v>
      </c>
    </row>
    <row r="55424" spans="4:5" x14ac:dyDescent="0.25">
      <c r="D55424" s="31">
        <v>-83.3703</v>
      </c>
      <c r="E55424" s="28">
        <v>717.62</v>
      </c>
    </row>
    <row r="55425" spans="4:5" x14ac:dyDescent="0.25">
      <c r="D55425" s="31">
        <v>-83.354299999999995</v>
      </c>
      <c r="E55425" s="28">
        <v>717.55700000000002</v>
      </c>
    </row>
    <row r="55426" spans="4:5" x14ac:dyDescent="0.25">
      <c r="D55426" s="31">
        <v>-83.338300000000004</v>
      </c>
      <c r="E55426" s="28">
        <v>717.49400000000003</v>
      </c>
    </row>
    <row r="55427" spans="4:5" x14ac:dyDescent="0.25">
      <c r="D55427" s="31">
        <v>-83.322299999999998</v>
      </c>
      <c r="E55427" s="28">
        <v>717.43</v>
      </c>
    </row>
    <row r="55428" spans="4:5" x14ac:dyDescent="0.25">
      <c r="D55428" s="31">
        <v>-83.306299999999993</v>
      </c>
      <c r="E55428" s="28">
        <v>717.36699999999996</v>
      </c>
    </row>
    <row r="55429" spans="4:5" x14ac:dyDescent="0.25">
      <c r="D55429" s="31">
        <v>-83.290300000000002</v>
      </c>
      <c r="E55429" s="28">
        <v>717.30399999999997</v>
      </c>
    </row>
    <row r="55430" spans="4:5" x14ac:dyDescent="0.25">
      <c r="D55430" s="31">
        <v>-83.274299999999997</v>
      </c>
      <c r="E55430" s="28">
        <v>717.24</v>
      </c>
    </row>
    <row r="55431" spans="4:5" x14ac:dyDescent="0.25">
      <c r="D55431" s="31">
        <v>-83.258300000000006</v>
      </c>
      <c r="E55431" s="28">
        <v>717.17700000000002</v>
      </c>
    </row>
    <row r="55432" spans="4:5" x14ac:dyDescent="0.25">
      <c r="D55432" s="31">
        <v>-83.2423</v>
      </c>
      <c r="E55432" s="28">
        <v>717.11400000000003</v>
      </c>
    </row>
    <row r="55433" spans="4:5" x14ac:dyDescent="0.25">
      <c r="D55433" s="31">
        <v>-83.226299999999995</v>
      </c>
      <c r="E55433" s="28">
        <v>717.05</v>
      </c>
    </row>
    <row r="55434" spans="4:5" x14ac:dyDescent="0.25">
      <c r="D55434" s="31">
        <v>-83.210300000000004</v>
      </c>
      <c r="E55434" s="28">
        <v>716.98699999999997</v>
      </c>
    </row>
    <row r="55435" spans="4:5" x14ac:dyDescent="0.25">
      <c r="D55435" s="31">
        <v>-83.194299999999998</v>
      </c>
      <c r="E55435" s="28">
        <v>716.92399999999998</v>
      </c>
    </row>
    <row r="55436" spans="4:5" x14ac:dyDescent="0.25">
      <c r="D55436" s="31">
        <v>-83.178299999999993</v>
      </c>
      <c r="E55436" s="28">
        <v>716.86</v>
      </c>
    </row>
    <row r="55437" spans="4:5" x14ac:dyDescent="0.25">
      <c r="D55437" s="31">
        <v>-83.162300000000002</v>
      </c>
      <c r="E55437" s="28">
        <v>716.79700000000003</v>
      </c>
    </row>
    <row r="55438" spans="4:5" x14ac:dyDescent="0.25">
      <c r="D55438" s="31">
        <v>-83.146299999999997</v>
      </c>
      <c r="E55438" s="28">
        <v>716.73299999999995</v>
      </c>
    </row>
    <row r="55439" spans="4:5" x14ac:dyDescent="0.25">
      <c r="D55439" s="31">
        <v>-83.130300000000005</v>
      </c>
      <c r="E55439" s="28">
        <v>716.67</v>
      </c>
    </row>
    <row r="55440" spans="4:5" x14ac:dyDescent="0.25">
      <c r="D55440" s="31">
        <v>-83.1143</v>
      </c>
      <c r="E55440" s="28">
        <v>716.60699999999997</v>
      </c>
    </row>
    <row r="55441" spans="4:5" x14ac:dyDescent="0.25">
      <c r="D55441" s="31">
        <v>-83.098299999999995</v>
      </c>
      <c r="E55441" s="28">
        <v>716.54300000000001</v>
      </c>
    </row>
    <row r="55442" spans="4:5" x14ac:dyDescent="0.25">
      <c r="D55442" s="31">
        <v>-83.082300000000004</v>
      </c>
      <c r="E55442" s="28">
        <v>716.48</v>
      </c>
    </row>
    <row r="55443" spans="4:5" x14ac:dyDescent="0.25">
      <c r="D55443" s="31">
        <v>-83.066299999999998</v>
      </c>
      <c r="E55443" s="28">
        <v>716.41600000000005</v>
      </c>
    </row>
    <row r="55444" spans="4:5" x14ac:dyDescent="0.25">
      <c r="D55444" s="31">
        <v>-83.050299999999993</v>
      </c>
      <c r="E55444" s="28">
        <v>716.35299999999995</v>
      </c>
    </row>
    <row r="55445" spans="4:5" x14ac:dyDescent="0.25">
      <c r="D55445" s="31">
        <v>-83.034300000000002</v>
      </c>
      <c r="E55445" s="28">
        <v>716.28899999999999</v>
      </c>
    </row>
    <row r="55446" spans="4:5" x14ac:dyDescent="0.25">
      <c r="D55446" s="31">
        <v>-83.018299999999996</v>
      </c>
      <c r="E55446" s="28">
        <v>716.226</v>
      </c>
    </row>
    <row r="55447" spans="4:5" x14ac:dyDescent="0.25">
      <c r="D55447" s="31">
        <v>-83.002300000000005</v>
      </c>
      <c r="E55447" s="28">
        <v>716.16200000000003</v>
      </c>
    </row>
    <row r="55448" spans="4:5" x14ac:dyDescent="0.25">
      <c r="D55448" s="31">
        <v>-82.9863</v>
      </c>
      <c r="E55448" s="28">
        <v>716.09900000000005</v>
      </c>
    </row>
    <row r="55449" spans="4:5" x14ac:dyDescent="0.25">
      <c r="D55449" s="31">
        <v>-82.970299999999995</v>
      </c>
      <c r="E55449" s="28">
        <v>716.03499999999997</v>
      </c>
    </row>
    <row r="55450" spans="4:5" x14ac:dyDescent="0.25">
      <c r="D55450" s="31">
        <v>-82.954300000000003</v>
      </c>
      <c r="E55450" s="28">
        <v>715.971</v>
      </c>
    </row>
    <row r="55451" spans="4:5" x14ac:dyDescent="0.25">
      <c r="D55451" s="31">
        <v>-82.938299999999998</v>
      </c>
      <c r="E55451" s="28">
        <v>715.90800000000002</v>
      </c>
    </row>
    <row r="55452" spans="4:5" x14ac:dyDescent="0.25">
      <c r="D55452" s="31">
        <v>-82.922300000000007</v>
      </c>
      <c r="E55452" s="28">
        <v>715.84400000000005</v>
      </c>
    </row>
    <row r="55453" spans="4:5" x14ac:dyDescent="0.25">
      <c r="D55453" s="31">
        <v>-82.906300000000002</v>
      </c>
      <c r="E55453" s="28">
        <v>715.78099999999995</v>
      </c>
    </row>
    <row r="55454" spans="4:5" x14ac:dyDescent="0.25">
      <c r="D55454" s="31">
        <v>-82.8904</v>
      </c>
      <c r="E55454" s="28">
        <v>715.71699999999998</v>
      </c>
    </row>
    <row r="55455" spans="4:5" x14ac:dyDescent="0.25">
      <c r="D55455" s="31">
        <v>-82.874399999999994</v>
      </c>
      <c r="E55455" s="28">
        <v>715.654</v>
      </c>
    </row>
    <row r="55456" spans="4:5" x14ac:dyDescent="0.25">
      <c r="D55456" s="31">
        <v>-82.858400000000003</v>
      </c>
      <c r="E55456" s="28">
        <v>715.59</v>
      </c>
    </row>
    <row r="55457" spans="4:5" x14ac:dyDescent="0.25">
      <c r="D55457" s="31">
        <v>-82.842399999999998</v>
      </c>
      <c r="E55457" s="28">
        <v>715.52599999999995</v>
      </c>
    </row>
    <row r="55458" spans="4:5" x14ac:dyDescent="0.25">
      <c r="D55458" s="31">
        <v>-82.826400000000007</v>
      </c>
      <c r="E55458" s="28">
        <v>715.46299999999997</v>
      </c>
    </row>
    <row r="55459" spans="4:5" x14ac:dyDescent="0.25">
      <c r="D55459" s="31">
        <v>-82.810400000000001</v>
      </c>
      <c r="E55459" s="28">
        <v>715.399</v>
      </c>
    </row>
    <row r="55460" spans="4:5" x14ac:dyDescent="0.25">
      <c r="D55460" s="31">
        <v>-82.794399999999996</v>
      </c>
      <c r="E55460" s="28">
        <v>715.33500000000004</v>
      </c>
    </row>
    <row r="55461" spans="4:5" x14ac:dyDescent="0.25">
      <c r="D55461" s="31">
        <v>-82.778400000000005</v>
      </c>
      <c r="E55461" s="28">
        <v>715.27200000000005</v>
      </c>
    </row>
    <row r="55462" spans="4:5" x14ac:dyDescent="0.25">
      <c r="D55462" s="31">
        <v>-82.7624</v>
      </c>
      <c r="E55462" s="28">
        <v>715.20799999999997</v>
      </c>
    </row>
    <row r="55463" spans="4:5" x14ac:dyDescent="0.25">
      <c r="D55463" s="31">
        <v>-82.746399999999994</v>
      </c>
      <c r="E55463" s="28">
        <v>715.14400000000001</v>
      </c>
    </row>
    <row r="55464" spans="4:5" x14ac:dyDescent="0.25">
      <c r="D55464" s="31">
        <v>-82.730400000000003</v>
      </c>
      <c r="E55464" s="28">
        <v>715.08100000000002</v>
      </c>
    </row>
    <row r="55465" spans="4:5" x14ac:dyDescent="0.25">
      <c r="D55465" s="31">
        <v>-82.714399999999998</v>
      </c>
      <c r="E55465" s="28">
        <v>715.01700000000005</v>
      </c>
    </row>
    <row r="55466" spans="4:5" x14ac:dyDescent="0.25">
      <c r="D55466" s="31">
        <v>-82.698400000000007</v>
      </c>
      <c r="E55466" s="28">
        <v>714.95299999999997</v>
      </c>
    </row>
    <row r="55467" spans="4:5" x14ac:dyDescent="0.25">
      <c r="D55467" s="31">
        <v>-82.682400000000001</v>
      </c>
      <c r="E55467" s="28">
        <v>714.88900000000001</v>
      </c>
    </row>
    <row r="55468" spans="4:5" x14ac:dyDescent="0.25">
      <c r="D55468" s="31">
        <v>-82.666399999999996</v>
      </c>
      <c r="E55468" s="28">
        <v>714.82600000000002</v>
      </c>
    </row>
    <row r="55469" spans="4:5" x14ac:dyDescent="0.25">
      <c r="D55469" s="31">
        <v>-82.650400000000005</v>
      </c>
      <c r="E55469" s="28">
        <v>714.76199999999994</v>
      </c>
    </row>
    <row r="55470" spans="4:5" x14ac:dyDescent="0.25">
      <c r="D55470" s="31">
        <v>-82.634399999999999</v>
      </c>
      <c r="E55470" s="28">
        <v>714.69799999999998</v>
      </c>
    </row>
    <row r="55471" spans="4:5" x14ac:dyDescent="0.25">
      <c r="D55471" s="31">
        <v>-82.618399999999994</v>
      </c>
      <c r="E55471" s="28">
        <v>714.63400000000001</v>
      </c>
    </row>
    <row r="55472" spans="4:5" x14ac:dyDescent="0.25">
      <c r="D55472" s="31">
        <v>-82.602400000000003</v>
      </c>
      <c r="E55472" s="28">
        <v>714.57100000000003</v>
      </c>
    </row>
    <row r="55473" spans="4:5" x14ac:dyDescent="0.25">
      <c r="D55473" s="31">
        <v>-82.586399999999998</v>
      </c>
      <c r="E55473" s="28">
        <v>714.50699999999995</v>
      </c>
    </row>
    <row r="55474" spans="4:5" x14ac:dyDescent="0.25">
      <c r="D55474" s="31">
        <v>-82.570400000000006</v>
      </c>
      <c r="E55474" s="28">
        <v>714.44299999999998</v>
      </c>
    </row>
    <row r="55475" spans="4:5" x14ac:dyDescent="0.25">
      <c r="D55475" s="31">
        <v>-82.554400000000001</v>
      </c>
      <c r="E55475" s="28">
        <v>714.37900000000002</v>
      </c>
    </row>
    <row r="55476" spans="4:5" x14ac:dyDescent="0.25">
      <c r="D55476" s="31">
        <v>-82.538399999999996</v>
      </c>
      <c r="E55476" s="28">
        <v>714.31500000000005</v>
      </c>
    </row>
    <row r="55477" spans="4:5" x14ac:dyDescent="0.25">
      <c r="D55477" s="31">
        <v>-82.522400000000005</v>
      </c>
      <c r="E55477" s="28">
        <v>714.25099999999998</v>
      </c>
    </row>
    <row r="55478" spans="4:5" x14ac:dyDescent="0.25">
      <c r="D55478" s="31">
        <v>-82.506399999999999</v>
      </c>
      <c r="E55478" s="28">
        <v>714.18799999999999</v>
      </c>
    </row>
    <row r="55479" spans="4:5" x14ac:dyDescent="0.25">
      <c r="D55479" s="31">
        <v>-82.490399999999994</v>
      </c>
      <c r="E55479" s="28">
        <v>714.12400000000002</v>
      </c>
    </row>
    <row r="55480" spans="4:5" x14ac:dyDescent="0.25">
      <c r="D55480" s="31">
        <v>-82.474400000000003</v>
      </c>
      <c r="E55480" s="28">
        <v>714.06</v>
      </c>
    </row>
    <row r="55481" spans="4:5" x14ac:dyDescent="0.25">
      <c r="D55481" s="31">
        <v>-82.458399999999997</v>
      </c>
      <c r="E55481" s="28">
        <v>713.99599999999998</v>
      </c>
    </row>
    <row r="55482" spans="4:5" x14ac:dyDescent="0.25">
      <c r="D55482" s="31">
        <v>-82.442400000000006</v>
      </c>
      <c r="E55482" s="28">
        <v>713.93200000000002</v>
      </c>
    </row>
    <row r="55483" spans="4:5" x14ac:dyDescent="0.25">
      <c r="D55483" s="31">
        <v>-82.426400000000001</v>
      </c>
      <c r="E55483" s="28">
        <v>713.86800000000005</v>
      </c>
    </row>
    <row r="55484" spans="4:5" x14ac:dyDescent="0.25">
      <c r="D55484" s="31">
        <v>-82.410399999999996</v>
      </c>
      <c r="E55484" s="28">
        <v>713.80399999999997</v>
      </c>
    </row>
    <row r="55485" spans="4:5" x14ac:dyDescent="0.25">
      <c r="D55485" s="31">
        <v>-82.394400000000005</v>
      </c>
      <c r="E55485" s="28">
        <v>713.74</v>
      </c>
    </row>
    <row r="55486" spans="4:5" x14ac:dyDescent="0.25">
      <c r="D55486" s="31">
        <v>-82.378399999999999</v>
      </c>
      <c r="E55486" s="28">
        <v>713.67600000000004</v>
      </c>
    </row>
    <row r="55487" spans="4:5" x14ac:dyDescent="0.25">
      <c r="D55487" s="31">
        <v>-82.362399999999994</v>
      </c>
      <c r="E55487" s="28">
        <v>713.61199999999997</v>
      </c>
    </row>
    <row r="55488" spans="4:5" x14ac:dyDescent="0.25">
      <c r="D55488" s="31">
        <v>-82.346400000000003</v>
      </c>
      <c r="E55488" s="28">
        <v>713.548</v>
      </c>
    </row>
    <row r="55489" spans="4:5" x14ac:dyDescent="0.25">
      <c r="D55489" s="31">
        <v>-82.330399999999997</v>
      </c>
      <c r="E55489" s="28">
        <v>713.48400000000004</v>
      </c>
    </row>
    <row r="55490" spans="4:5" x14ac:dyDescent="0.25">
      <c r="D55490" s="31">
        <v>-82.314400000000006</v>
      </c>
      <c r="E55490" s="28">
        <v>713.42</v>
      </c>
    </row>
    <row r="55491" spans="4:5" x14ac:dyDescent="0.25">
      <c r="D55491" s="31">
        <v>-82.298400000000001</v>
      </c>
      <c r="E55491" s="28">
        <v>713.35599999999999</v>
      </c>
    </row>
    <row r="55492" spans="4:5" x14ac:dyDescent="0.25">
      <c r="D55492" s="31">
        <v>-82.282399999999996</v>
      </c>
      <c r="E55492" s="28">
        <v>713.29200000000003</v>
      </c>
    </row>
    <row r="55493" spans="4:5" x14ac:dyDescent="0.25">
      <c r="D55493" s="31">
        <v>-82.266400000000004</v>
      </c>
      <c r="E55493" s="28">
        <v>713.22799999999995</v>
      </c>
    </row>
    <row r="55494" spans="4:5" x14ac:dyDescent="0.25">
      <c r="D55494" s="31">
        <v>-82.250399999999999</v>
      </c>
      <c r="E55494" s="28">
        <v>713.16399999999999</v>
      </c>
    </row>
    <row r="55495" spans="4:5" x14ac:dyDescent="0.25">
      <c r="D55495" s="31">
        <v>-82.234399999999994</v>
      </c>
      <c r="E55495" s="28">
        <v>713.1</v>
      </c>
    </row>
    <row r="55496" spans="4:5" x14ac:dyDescent="0.25">
      <c r="D55496" s="31">
        <v>-82.218400000000003</v>
      </c>
      <c r="E55496" s="28">
        <v>713.03599999999994</v>
      </c>
    </row>
    <row r="55497" spans="4:5" x14ac:dyDescent="0.25">
      <c r="D55497" s="31">
        <v>-82.202399999999997</v>
      </c>
      <c r="E55497" s="28">
        <v>712.97199999999998</v>
      </c>
    </row>
    <row r="55498" spans="4:5" x14ac:dyDescent="0.25">
      <c r="D55498" s="31">
        <v>-82.186400000000006</v>
      </c>
      <c r="E55498" s="28">
        <v>712.90800000000002</v>
      </c>
    </row>
    <row r="55499" spans="4:5" x14ac:dyDescent="0.25">
      <c r="D55499" s="31">
        <v>-82.170400000000001</v>
      </c>
      <c r="E55499" s="28">
        <v>712.84400000000005</v>
      </c>
    </row>
    <row r="55500" spans="4:5" x14ac:dyDescent="0.25">
      <c r="D55500" s="31">
        <v>-82.154399999999995</v>
      </c>
      <c r="E55500" s="28">
        <v>712.78</v>
      </c>
    </row>
    <row r="55501" spans="4:5" x14ac:dyDescent="0.25">
      <c r="D55501" s="31">
        <v>-82.138400000000004</v>
      </c>
      <c r="E55501" s="28">
        <v>712.71600000000001</v>
      </c>
    </row>
    <row r="55502" spans="4:5" x14ac:dyDescent="0.25">
      <c r="D55502" s="31">
        <v>-82.122399999999999</v>
      </c>
      <c r="E55502" s="28">
        <v>712.65200000000004</v>
      </c>
    </row>
    <row r="55503" spans="4:5" x14ac:dyDescent="0.25">
      <c r="D55503" s="31">
        <v>-82.106399999999994</v>
      </c>
      <c r="E55503" s="28">
        <v>712.58799999999997</v>
      </c>
    </row>
    <row r="55504" spans="4:5" x14ac:dyDescent="0.25">
      <c r="D55504" s="31">
        <v>-82.090400000000002</v>
      </c>
      <c r="E55504" s="28">
        <v>712.52300000000002</v>
      </c>
    </row>
    <row r="55505" spans="4:5" x14ac:dyDescent="0.25">
      <c r="D55505" s="31">
        <v>-82.074399999999997</v>
      </c>
      <c r="E55505" s="28">
        <v>712.45899999999995</v>
      </c>
    </row>
    <row r="55506" spans="4:5" x14ac:dyDescent="0.25">
      <c r="D55506" s="31">
        <v>-82.058400000000006</v>
      </c>
      <c r="E55506" s="28">
        <v>712.39499999999998</v>
      </c>
    </row>
    <row r="55507" spans="4:5" x14ac:dyDescent="0.25">
      <c r="D55507" s="31">
        <v>-82.042400000000001</v>
      </c>
      <c r="E55507" s="28">
        <v>712.33100000000002</v>
      </c>
    </row>
    <row r="55508" spans="4:5" x14ac:dyDescent="0.25">
      <c r="D55508" s="31">
        <v>-82.026399999999995</v>
      </c>
      <c r="E55508" s="28">
        <v>712.26700000000005</v>
      </c>
    </row>
    <row r="55509" spans="4:5" x14ac:dyDescent="0.25">
      <c r="D55509" s="31">
        <v>-82.010400000000004</v>
      </c>
      <c r="E55509" s="28">
        <v>712.20299999999997</v>
      </c>
    </row>
    <row r="55510" spans="4:5" x14ac:dyDescent="0.25">
      <c r="D55510" s="31">
        <v>-81.994399999999999</v>
      </c>
      <c r="E55510" s="28">
        <v>712.13800000000003</v>
      </c>
    </row>
    <row r="55511" spans="4:5" x14ac:dyDescent="0.25">
      <c r="D55511" s="31">
        <v>-81.978399999999993</v>
      </c>
      <c r="E55511" s="28">
        <v>712.07399999999996</v>
      </c>
    </row>
    <row r="55512" spans="4:5" x14ac:dyDescent="0.25">
      <c r="D55512" s="31">
        <v>-81.962400000000002</v>
      </c>
      <c r="E55512" s="28">
        <v>712.01</v>
      </c>
    </row>
    <row r="55513" spans="4:5" x14ac:dyDescent="0.25">
      <c r="D55513" s="31">
        <v>-81.946399999999997</v>
      </c>
      <c r="E55513" s="28">
        <v>711.94600000000003</v>
      </c>
    </row>
    <row r="55514" spans="4:5" x14ac:dyDescent="0.25">
      <c r="D55514" s="31">
        <v>-81.930400000000006</v>
      </c>
      <c r="E55514" s="28">
        <v>711.88099999999997</v>
      </c>
    </row>
    <row r="55515" spans="4:5" x14ac:dyDescent="0.25">
      <c r="D55515" s="31">
        <v>-81.914400000000001</v>
      </c>
      <c r="E55515" s="28">
        <v>711.81700000000001</v>
      </c>
    </row>
    <row r="55516" spans="4:5" x14ac:dyDescent="0.25">
      <c r="D55516" s="31">
        <v>-81.898399999999995</v>
      </c>
      <c r="E55516" s="28">
        <v>711.75300000000004</v>
      </c>
    </row>
    <row r="55517" spans="4:5" x14ac:dyDescent="0.25">
      <c r="D55517" s="31">
        <v>-81.882400000000004</v>
      </c>
      <c r="E55517" s="28">
        <v>711.68799999999999</v>
      </c>
    </row>
    <row r="55518" spans="4:5" x14ac:dyDescent="0.25">
      <c r="D55518" s="31">
        <v>-81.866399999999999</v>
      </c>
      <c r="E55518" s="28">
        <v>711.62400000000002</v>
      </c>
    </row>
    <row r="55519" spans="4:5" x14ac:dyDescent="0.25">
      <c r="D55519" s="31">
        <v>-81.850399999999993</v>
      </c>
      <c r="E55519" s="28">
        <v>711.56</v>
      </c>
    </row>
    <row r="55520" spans="4:5" x14ac:dyDescent="0.25">
      <c r="D55520" s="31">
        <v>-81.834400000000002</v>
      </c>
      <c r="E55520" s="28">
        <v>711.49599999999998</v>
      </c>
    </row>
    <row r="55521" spans="4:5" x14ac:dyDescent="0.25">
      <c r="D55521" s="31">
        <v>-81.818399999999997</v>
      </c>
      <c r="E55521" s="28">
        <v>711.43100000000004</v>
      </c>
    </row>
    <row r="55522" spans="4:5" x14ac:dyDescent="0.25">
      <c r="D55522" s="31">
        <v>-81.802400000000006</v>
      </c>
      <c r="E55522" s="28">
        <v>711.36699999999996</v>
      </c>
    </row>
    <row r="55523" spans="4:5" x14ac:dyDescent="0.25">
      <c r="D55523" s="31">
        <v>-81.7864</v>
      </c>
      <c r="E55523" s="28">
        <v>711.303</v>
      </c>
    </row>
    <row r="55524" spans="4:5" x14ac:dyDescent="0.25">
      <c r="D55524" s="31">
        <v>-81.770399999999995</v>
      </c>
      <c r="E55524" s="28">
        <v>711.23800000000006</v>
      </c>
    </row>
    <row r="55525" spans="4:5" x14ac:dyDescent="0.25">
      <c r="D55525" s="31">
        <v>-81.754400000000004</v>
      </c>
      <c r="E55525" s="28">
        <v>711.17399999999998</v>
      </c>
    </row>
    <row r="55526" spans="4:5" x14ac:dyDescent="0.25">
      <c r="D55526" s="31">
        <v>-81.738399999999999</v>
      </c>
      <c r="E55526" s="28">
        <v>711.10900000000004</v>
      </c>
    </row>
    <row r="55527" spans="4:5" x14ac:dyDescent="0.25">
      <c r="D55527" s="31">
        <v>-81.722399999999993</v>
      </c>
      <c r="E55527" s="28">
        <v>711.04499999999996</v>
      </c>
    </row>
    <row r="55528" spans="4:5" x14ac:dyDescent="0.25">
      <c r="D55528" s="31">
        <v>-81.706400000000002</v>
      </c>
      <c r="E55528" s="28">
        <v>710.98099999999999</v>
      </c>
    </row>
    <row r="55529" spans="4:5" x14ac:dyDescent="0.25">
      <c r="D55529" s="31">
        <v>-81.690399999999997</v>
      </c>
      <c r="E55529" s="28">
        <v>710.91600000000005</v>
      </c>
    </row>
    <row r="55530" spans="4:5" x14ac:dyDescent="0.25">
      <c r="D55530" s="31">
        <v>-81.674400000000006</v>
      </c>
      <c r="E55530" s="28">
        <v>710.85199999999998</v>
      </c>
    </row>
    <row r="55531" spans="4:5" x14ac:dyDescent="0.25">
      <c r="D55531" s="31">
        <v>-81.6584</v>
      </c>
      <c r="E55531" s="28">
        <v>710.78700000000003</v>
      </c>
    </row>
    <row r="55532" spans="4:5" x14ac:dyDescent="0.25">
      <c r="D55532" s="31">
        <v>-81.642399999999995</v>
      </c>
      <c r="E55532" s="28">
        <v>710.72299999999996</v>
      </c>
    </row>
    <row r="55533" spans="4:5" x14ac:dyDescent="0.25">
      <c r="D55533" s="31">
        <v>-81.626400000000004</v>
      </c>
      <c r="E55533" s="28">
        <v>710.65899999999999</v>
      </c>
    </row>
    <row r="55534" spans="4:5" x14ac:dyDescent="0.25">
      <c r="D55534" s="31">
        <v>-81.610399999999998</v>
      </c>
      <c r="E55534" s="28">
        <v>710.59400000000005</v>
      </c>
    </row>
    <row r="55535" spans="4:5" x14ac:dyDescent="0.25">
      <c r="D55535" s="31">
        <v>-81.594399999999993</v>
      </c>
      <c r="E55535" s="28">
        <v>710.53</v>
      </c>
    </row>
    <row r="55536" spans="4:5" x14ac:dyDescent="0.25">
      <c r="D55536" s="31">
        <v>-81.578400000000002</v>
      </c>
      <c r="E55536" s="28">
        <v>710.46500000000003</v>
      </c>
    </row>
    <row r="55537" spans="4:5" x14ac:dyDescent="0.25">
      <c r="D55537" s="31">
        <v>-81.562399999999997</v>
      </c>
      <c r="E55537" s="28">
        <v>710.40099999999995</v>
      </c>
    </row>
    <row r="55538" spans="4:5" x14ac:dyDescent="0.25">
      <c r="D55538" s="31">
        <v>-81.546400000000006</v>
      </c>
      <c r="E55538" s="28">
        <v>710.33600000000001</v>
      </c>
    </row>
    <row r="55539" spans="4:5" x14ac:dyDescent="0.25">
      <c r="D55539" s="31">
        <v>-81.5304</v>
      </c>
      <c r="E55539" s="28">
        <v>710.27200000000005</v>
      </c>
    </row>
    <row r="55540" spans="4:5" x14ac:dyDescent="0.25">
      <c r="D55540" s="31">
        <v>-81.514499999999998</v>
      </c>
      <c r="E55540" s="28">
        <v>710.20699999999999</v>
      </c>
    </row>
    <row r="55541" spans="4:5" x14ac:dyDescent="0.25">
      <c r="D55541" s="31">
        <v>-81.498500000000007</v>
      </c>
      <c r="E55541" s="28">
        <v>710.14200000000005</v>
      </c>
    </row>
    <row r="55542" spans="4:5" x14ac:dyDescent="0.25">
      <c r="D55542" s="31">
        <v>-81.482500000000002</v>
      </c>
      <c r="E55542" s="28">
        <v>710.07799999999997</v>
      </c>
    </row>
    <row r="55543" spans="4:5" x14ac:dyDescent="0.25">
      <c r="D55543" s="31">
        <v>-81.466499999999996</v>
      </c>
      <c r="E55543" s="28">
        <v>710.01300000000003</v>
      </c>
    </row>
    <row r="55544" spans="4:5" x14ac:dyDescent="0.25">
      <c r="D55544" s="31">
        <v>-81.450500000000005</v>
      </c>
      <c r="E55544" s="28">
        <v>709.94899999999996</v>
      </c>
    </row>
    <row r="55545" spans="4:5" x14ac:dyDescent="0.25">
      <c r="D55545" s="31">
        <v>-81.4345</v>
      </c>
      <c r="E55545" s="28">
        <v>709.88400000000001</v>
      </c>
    </row>
    <row r="55546" spans="4:5" x14ac:dyDescent="0.25">
      <c r="D55546" s="31">
        <v>-81.418499999999995</v>
      </c>
      <c r="E55546" s="28">
        <v>709.82</v>
      </c>
    </row>
    <row r="55547" spans="4:5" x14ac:dyDescent="0.25">
      <c r="D55547" s="31">
        <v>-81.402500000000003</v>
      </c>
      <c r="E55547" s="28">
        <v>709.755</v>
      </c>
    </row>
    <row r="55548" spans="4:5" x14ac:dyDescent="0.25">
      <c r="D55548" s="31">
        <v>-81.386499999999998</v>
      </c>
      <c r="E55548" s="28">
        <v>709.69</v>
      </c>
    </row>
    <row r="55549" spans="4:5" x14ac:dyDescent="0.25">
      <c r="D55549" s="31">
        <v>-81.370500000000007</v>
      </c>
      <c r="E55549" s="28">
        <v>709.62599999999998</v>
      </c>
    </row>
    <row r="55550" spans="4:5" x14ac:dyDescent="0.25">
      <c r="D55550" s="31">
        <v>-81.354500000000002</v>
      </c>
      <c r="E55550" s="28">
        <v>709.56100000000004</v>
      </c>
    </row>
    <row r="55551" spans="4:5" x14ac:dyDescent="0.25">
      <c r="D55551" s="31">
        <v>-81.338499999999996</v>
      </c>
      <c r="E55551" s="28">
        <v>709.49599999999998</v>
      </c>
    </row>
    <row r="55552" spans="4:5" x14ac:dyDescent="0.25">
      <c r="D55552" s="31">
        <v>-81.322500000000005</v>
      </c>
      <c r="E55552" s="28">
        <v>709.43200000000002</v>
      </c>
    </row>
    <row r="55553" spans="4:5" x14ac:dyDescent="0.25">
      <c r="D55553" s="31">
        <v>-81.3065</v>
      </c>
      <c r="E55553" s="28">
        <v>709.36699999999996</v>
      </c>
    </row>
    <row r="55554" spans="4:5" x14ac:dyDescent="0.25">
      <c r="D55554" s="31">
        <v>-81.290499999999994</v>
      </c>
      <c r="E55554" s="28">
        <v>709.30200000000002</v>
      </c>
    </row>
    <row r="55555" spans="4:5" x14ac:dyDescent="0.25">
      <c r="D55555" s="31">
        <v>-81.274500000000003</v>
      </c>
      <c r="E55555" s="28">
        <v>709.23800000000006</v>
      </c>
    </row>
    <row r="55556" spans="4:5" x14ac:dyDescent="0.25">
      <c r="D55556" s="31">
        <v>-81.258499999999998</v>
      </c>
      <c r="E55556" s="28">
        <v>709.173</v>
      </c>
    </row>
    <row r="55557" spans="4:5" x14ac:dyDescent="0.25">
      <c r="D55557" s="31">
        <v>-81.242500000000007</v>
      </c>
      <c r="E55557" s="28">
        <v>709.10799999999995</v>
      </c>
    </row>
    <row r="55558" spans="4:5" x14ac:dyDescent="0.25">
      <c r="D55558" s="31">
        <v>-81.226500000000001</v>
      </c>
      <c r="E55558" s="28">
        <v>709.04399999999998</v>
      </c>
    </row>
    <row r="55559" spans="4:5" x14ac:dyDescent="0.25">
      <c r="D55559" s="31">
        <v>-81.210499999999996</v>
      </c>
      <c r="E55559" s="28">
        <v>708.97900000000004</v>
      </c>
    </row>
    <row r="55560" spans="4:5" x14ac:dyDescent="0.25">
      <c r="D55560" s="31">
        <v>-81.194500000000005</v>
      </c>
      <c r="E55560" s="28">
        <v>708.91399999999999</v>
      </c>
    </row>
    <row r="55561" spans="4:5" x14ac:dyDescent="0.25">
      <c r="D55561" s="31">
        <v>-81.1785</v>
      </c>
      <c r="E55561" s="28">
        <v>708.84900000000005</v>
      </c>
    </row>
    <row r="55562" spans="4:5" x14ac:dyDescent="0.25">
      <c r="D55562" s="31">
        <v>-81.162499999999994</v>
      </c>
      <c r="E55562" s="28">
        <v>708.78499999999997</v>
      </c>
    </row>
    <row r="55563" spans="4:5" x14ac:dyDescent="0.25">
      <c r="D55563" s="31">
        <v>-81.146500000000003</v>
      </c>
      <c r="E55563" s="28">
        <v>708.72</v>
      </c>
    </row>
    <row r="55564" spans="4:5" x14ac:dyDescent="0.25">
      <c r="D55564" s="31">
        <v>-81.130499999999998</v>
      </c>
      <c r="E55564" s="28">
        <v>708.65499999999997</v>
      </c>
    </row>
    <row r="55565" spans="4:5" x14ac:dyDescent="0.25">
      <c r="D55565" s="31">
        <v>-81.114500000000007</v>
      </c>
      <c r="E55565" s="28">
        <v>708.59</v>
      </c>
    </row>
    <row r="55566" spans="4:5" x14ac:dyDescent="0.25">
      <c r="D55566" s="31">
        <v>-81.098500000000001</v>
      </c>
      <c r="E55566" s="28">
        <v>708.52499999999998</v>
      </c>
    </row>
    <row r="55567" spans="4:5" x14ac:dyDescent="0.25">
      <c r="D55567" s="31">
        <v>-81.082499999999996</v>
      </c>
      <c r="E55567" s="28">
        <v>708.46100000000001</v>
      </c>
    </row>
    <row r="55568" spans="4:5" x14ac:dyDescent="0.25">
      <c r="D55568" s="31">
        <v>-81.066500000000005</v>
      </c>
      <c r="E55568" s="28">
        <v>708.39599999999996</v>
      </c>
    </row>
    <row r="55569" spans="4:5" x14ac:dyDescent="0.25">
      <c r="D55569" s="31">
        <v>-81.0505</v>
      </c>
      <c r="E55569" s="28">
        <v>708.33100000000002</v>
      </c>
    </row>
    <row r="55570" spans="4:5" x14ac:dyDescent="0.25">
      <c r="D55570" s="31">
        <v>-81.034499999999994</v>
      </c>
      <c r="E55570" s="28">
        <v>708.26599999999996</v>
      </c>
    </row>
    <row r="55571" spans="4:5" x14ac:dyDescent="0.25">
      <c r="D55571" s="31">
        <v>-81.018500000000003</v>
      </c>
      <c r="E55571" s="28">
        <v>708.20100000000002</v>
      </c>
    </row>
    <row r="55572" spans="4:5" x14ac:dyDescent="0.25">
      <c r="D55572" s="31">
        <v>-81.002499999999998</v>
      </c>
      <c r="E55572" s="28">
        <v>708.13599999999997</v>
      </c>
    </row>
    <row r="55573" spans="4:5" x14ac:dyDescent="0.25">
      <c r="D55573" s="31">
        <v>-80.986500000000007</v>
      </c>
      <c r="E55573" s="28">
        <v>708.07100000000003</v>
      </c>
    </row>
    <row r="55574" spans="4:5" x14ac:dyDescent="0.25">
      <c r="D55574" s="31">
        <v>-80.970500000000001</v>
      </c>
      <c r="E55574" s="28">
        <v>708.00699999999995</v>
      </c>
    </row>
    <row r="55575" spans="4:5" x14ac:dyDescent="0.25">
      <c r="D55575" s="31">
        <v>-80.954499999999996</v>
      </c>
      <c r="E55575" s="28">
        <v>707.94200000000001</v>
      </c>
    </row>
    <row r="55576" spans="4:5" x14ac:dyDescent="0.25">
      <c r="D55576" s="31">
        <v>-80.938500000000005</v>
      </c>
      <c r="E55576" s="28">
        <v>707.87699999999995</v>
      </c>
    </row>
    <row r="55577" spans="4:5" x14ac:dyDescent="0.25">
      <c r="D55577" s="31">
        <v>-80.922499999999999</v>
      </c>
      <c r="E55577" s="28">
        <v>707.81200000000001</v>
      </c>
    </row>
    <row r="55578" spans="4:5" x14ac:dyDescent="0.25">
      <c r="D55578" s="31">
        <v>-80.906499999999994</v>
      </c>
      <c r="E55578" s="28">
        <v>707.74699999999996</v>
      </c>
    </row>
    <row r="55579" spans="4:5" x14ac:dyDescent="0.25">
      <c r="D55579" s="31">
        <v>-80.890500000000003</v>
      </c>
      <c r="E55579" s="28">
        <v>707.68200000000002</v>
      </c>
    </row>
    <row r="55580" spans="4:5" x14ac:dyDescent="0.25">
      <c r="D55580" s="31">
        <v>-80.874499999999998</v>
      </c>
      <c r="E55580" s="28">
        <v>707.61699999999996</v>
      </c>
    </row>
    <row r="55581" spans="4:5" x14ac:dyDescent="0.25">
      <c r="D55581" s="31">
        <v>-80.858500000000006</v>
      </c>
      <c r="E55581" s="28">
        <v>707.55200000000002</v>
      </c>
    </row>
    <row r="55582" spans="4:5" x14ac:dyDescent="0.25">
      <c r="D55582" s="31">
        <v>-80.842500000000001</v>
      </c>
      <c r="E55582" s="28">
        <v>707.48699999999997</v>
      </c>
    </row>
    <row r="55583" spans="4:5" x14ac:dyDescent="0.25">
      <c r="D55583" s="31">
        <v>-80.826499999999996</v>
      </c>
      <c r="E55583" s="28">
        <v>707.42200000000003</v>
      </c>
    </row>
    <row r="55584" spans="4:5" x14ac:dyDescent="0.25">
      <c r="D55584" s="31">
        <v>-80.810500000000005</v>
      </c>
      <c r="E55584" s="28">
        <v>707.35699999999997</v>
      </c>
    </row>
    <row r="55585" spans="4:5" x14ac:dyDescent="0.25">
      <c r="D55585" s="31">
        <v>-80.794499999999999</v>
      </c>
      <c r="E55585" s="28">
        <v>707.29200000000003</v>
      </c>
    </row>
    <row r="55586" spans="4:5" x14ac:dyDescent="0.25">
      <c r="D55586" s="31">
        <v>-80.778499999999994</v>
      </c>
      <c r="E55586" s="28">
        <v>707.22699999999998</v>
      </c>
    </row>
    <row r="55587" spans="4:5" x14ac:dyDescent="0.25">
      <c r="D55587" s="31">
        <v>-80.762500000000003</v>
      </c>
      <c r="E55587" s="28">
        <v>707.16200000000003</v>
      </c>
    </row>
    <row r="55588" spans="4:5" x14ac:dyDescent="0.25">
      <c r="D55588" s="31">
        <v>-80.746499999999997</v>
      </c>
      <c r="E55588" s="28">
        <v>707.09699999999998</v>
      </c>
    </row>
    <row r="55589" spans="4:5" x14ac:dyDescent="0.25">
      <c r="D55589" s="31">
        <v>-80.730500000000006</v>
      </c>
      <c r="E55589" s="28">
        <v>707.03200000000004</v>
      </c>
    </row>
    <row r="55590" spans="4:5" x14ac:dyDescent="0.25">
      <c r="D55590" s="31">
        <v>-80.714500000000001</v>
      </c>
      <c r="E55590" s="28">
        <v>706.96699999999998</v>
      </c>
    </row>
    <row r="55591" spans="4:5" x14ac:dyDescent="0.25">
      <c r="D55591" s="31">
        <v>-80.698499999999996</v>
      </c>
      <c r="E55591" s="28">
        <v>706.90200000000004</v>
      </c>
    </row>
    <row r="55592" spans="4:5" x14ac:dyDescent="0.25">
      <c r="D55592" s="31">
        <v>-80.682500000000005</v>
      </c>
      <c r="E55592" s="28">
        <v>706.83699999999999</v>
      </c>
    </row>
    <row r="55593" spans="4:5" x14ac:dyDescent="0.25">
      <c r="D55593" s="31">
        <v>-80.666499999999999</v>
      </c>
      <c r="E55593" s="28">
        <v>706.77099999999996</v>
      </c>
    </row>
    <row r="55594" spans="4:5" x14ac:dyDescent="0.25">
      <c r="D55594" s="31">
        <v>-80.650499999999994</v>
      </c>
      <c r="E55594" s="28">
        <v>706.70600000000002</v>
      </c>
    </row>
    <row r="55595" spans="4:5" x14ac:dyDescent="0.25">
      <c r="D55595" s="31">
        <v>-80.634500000000003</v>
      </c>
      <c r="E55595" s="28">
        <v>706.64099999999996</v>
      </c>
    </row>
    <row r="55596" spans="4:5" x14ac:dyDescent="0.25">
      <c r="D55596" s="31">
        <v>-80.618499999999997</v>
      </c>
      <c r="E55596" s="28">
        <v>706.57600000000002</v>
      </c>
    </row>
    <row r="55597" spans="4:5" x14ac:dyDescent="0.25">
      <c r="D55597" s="31">
        <v>-80.602500000000006</v>
      </c>
      <c r="E55597" s="28">
        <v>706.51099999999997</v>
      </c>
    </row>
    <row r="55598" spans="4:5" x14ac:dyDescent="0.25">
      <c r="D55598" s="31">
        <v>-80.586500000000001</v>
      </c>
      <c r="E55598" s="28">
        <v>706.44600000000003</v>
      </c>
    </row>
    <row r="55599" spans="4:5" x14ac:dyDescent="0.25">
      <c r="D55599" s="31">
        <v>-80.570499999999996</v>
      </c>
      <c r="E55599" s="28">
        <v>706.38099999999997</v>
      </c>
    </row>
    <row r="55600" spans="4:5" x14ac:dyDescent="0.25">
      <c r="D55600" s="31">
        <v>-80.554500000000004</v>
      </c>
      <c r="E55600" s="28">
        <v>706.31500000000005</v>
      </c>
    </row>
    <row r="55601" spans="4:5" x14ac:dyDescent="0.25">
      <c r="D55601" s="31">
        <v>-80.538499999999999</v>
      </c>
      <c r="E55601" s="28">
        <v>706.25</v>
      </c>
    </row>
    <row r="55602" spans="4:5" x14ac:dyDescent="0.25">
      <c r="D55602" s="31">
        <v>-80.522499999999994</v>
      </c>
      <c r="E55602" s="28">
        <v>706.18499999999995</v>
      </c>
    </row>
    <row r="55603" spans="4:5" x14ac:dyDescent="0.25">
      <c r="D55603" s="31">
        <v>-80.506500000000003</v>
      </c>
      <c r="E55603" s="28">
        <v>706.12</v>
      </c>
    </row>
    <row r="55604" spans="4:5" x14ac:dyDescent="0.25">
      <c r="D55604" s="31">
        <v>-80.490499999999997</v>
      </c>
      <c r="E55604" s="28">
        <v>706.05499999999995</v>
      </c>
    </row>
    <row r="55605" spans="4:5" x14ac:dyDescent="0.25">
      <c r="D55605" s="31">
        <v>-80.474500000000006</v>
      </c>
      <c r="E55605" s="28">
        <v>705.98900000000003</v>
      </c>
    </row>
    <row r="55606" spans="4:5" x14ac:dyDescent="0.25">
      <c r="D55606" s="31">
        <v>-80.458500000000001</v>
      </c>
      <c r="E55606" s="28">
        <v>705.92399999999998</v>
      </c>
    </row>
    <row r="55607" spans="4:5" x14ac:dyDescent="0.25">
      <c r="D55607" s="31">
        <v>-80.442499999999995</v>
      </c>
      <c r="E55607" s="28">
        <v>705.85900000000004</v>
      </c>
    </row>
    <row r="55608" spans="4:5" x14ac:dyDescent="0.25">
      <c r="D55608" s="31">
        <v>-80.426500000000004</v>
      </c>
      <c r="E55608" s="28">
        <v>705.79399999999998</v>
      </c>
    </row>
    <row r="55609" spans="4:5" x14ac:dyDescent="0.25">
      <c r="D55609" s="31">
        <v>-80.410499999999999</v>
      </c>
      <c r="E55609" s="28">
        <v>705.72799999999995</v>
      </c>
    </row>
    <row r="55610" spans="4:5" x14ac:dyDescent="0.25">
      <c r="D55610" s="31">
        <v>-80.394499999999994</v>
      </c>
      <c r="E55610" s="28">
        <v>705.66300000000001</v>
      </c>
    </row>
    <row r="55611" spans="4:5" x14ac:dyDescent="0.25">
      <c r="D55611" s="31">
        <v>-80.378500000000003</v>
      </c>
      <c r="E55611" s="28">
        <v>705.59799999999996</v>
      </c>
    </row>
    <row r="55612" spans="4:5" x14ac:dyDescent="0.25">
      <c r="D55612" s="31">
        <v>-80.362499999999997</v>
      </c>
      <c r="E55612" s="28">
        <v>705.53200000000004</v>
      </c>
    </row>
    <row r="55613" spans="4:5" x14ac:dyDescent="0.25">
      <c r="D55613" s="31">
        <v>-80.346500000000006</v>
      </c>
      <c r="E55613" s="28">
        <v>705.46699999999998</v>
      </c>
    </row>
    <row r="55614" spans="4:5" x14ac:dyDescent="0.25">
      <c r="D55614" s="31">
        <v>-80.330500000000001</v>
      </c>
      <c r="E55614" s="28">
        <v>705.40200000000004</v>
      </c>
    </row>
    <row r="55615" spans="4:5" x14ac:dyDescent="0.25">
      <c r="D55615" s="31">
        <v>-80.314499999999995</v>
      </c>
      <c r="E55615" s="28">
        <v>705.33699999999999</v>
      </c>
    </row>
    <row r="55616" spans="4:5" x14ac:dyDescent="0.25">
      <c r="D55616" s="31">
        <v>-80.298500000000004</v>
      </c>
      <c r="E55616" s="28">
        <v>705.27099999999996</v>
      </c>
    </row>
    <row r="55617" spans="4:5" x14ac:dyDescent="0.25">
      <c r="D55617" s="31">
        <v>-80.282499999999999</v>
      </c>
      <c r="E55617" s="28">
        <v>705.20600000000002</v>
      </c>
    </row>
    <row r="55618" spans="4:5" x14ac:dyDescent="0.25">
      <c r="D55618" s="31">
        <v>-80.266499999999994</v>
      </c>
      <c r="E55618" s="28">
        <v>705.14099999999996</v>
      </c>
    </row>
    <row r="55619" spans="4:5" x14ac:dyDescent="0.25">
      <c r="D55619" s="31">
        <v>-80.250500000000002</v>
      </c>
      <c r="E55619" s="28">
        <v>705.07500000000005</v>
      </c>
    </row>
    <row r="55620" spans="4:5" x14ac:dyDescent="0.25">
      <c r="D55620" s="31">
        <v>-80.234499999999997</v>
      </c>
      <c r="E55620" s="28">
        <v>705.01</v>
      </c>
    </row>
    <row r="55621" spans="4:5" x14ac:dyDescent="0.25">
      <c r="D55621" s="31">
        <v>-80.218500000000006</v>
      </c>
      <c r="E55621" s="28">
        <v>704.94399999999996</v>
      </c>
    </row>
    <row r="55622" spans="4:5" x14ac:dyDescent="0.25">
      <c r="D55622" s="31">
        <v>-80.202500000000001</v>
      </c>
      <c r="E55622" s="28">
        <v>704.87900000000002</v>
      </c>
    </row>
    <row r="55623" spans="4:5" x14ac:dyDescent="0.25">
      <c r="D55623" s="31">
        <v>-80.186499999999995</v>
      </c>
      <c r="E55623" s="28">
        <v>704.81399999999996</v>
      </c>
    </row>
    <row r="55624" spans="4:5" x14ac:dyDescent="0.25">
      <c r="D55624" s="31">
        <v>-80.170500000000004</v>
      </c>
      <c r="E55624" s="28">
        <v>704.74800000000005</v>
      </c>
    </row>
    <row r="55625" spans="4:5" x14ac:dyDescent="0.25">
      <c r="D55625" s="31">
        <v>-80.154499999999999</v>
      </c>
      <c r="E55625" s="28">
        <v>704.68299999999999</v>
      </c>
    </row>
    <row r="55626" spans="4:5" x14ac:dyDescent="0.25">
      <c r="D55626" s="31">
        <v>-80.138499999999993</v>
      </c>
      <c r="E55626" s="28">
        <v>704.61699999999996</v>
      </c>
    </row>
    <row r="55627" spans="4:5" x14ac:dyDescent="0.25">
      <c r="D55627" s="31">
        <v>-80.122600000000006</v>
      </c>
      <c r="E55627" s="28">
        <v>704.55200000000002</v>
      </c>
    </row>
    <row r="55628" spans="4:5" x14ac:dyDescent="0.25">
      <c r="D55628" s="31">
        <v>-80.1066</v>
      </c>
      <c r="E55628" s="28">
        <v>704.48599999999999</v>
      </c>
    </row>
    <row r="55629" spans="4:5" x14ac:dyDescent="0.25">
      <c r="D55629" s="31">
        <v>-80.090599999999995</v>
      </c>
      <c r="E55629" s="28">
        <v>704.42100000000005</v>
      </c>
    </row>
    <row r="55630" spans="4:5" x14ac:dyDescent="0.25">
      <c r="D55630" s="31">
        <v>-80.074600000000004</v>
      </c>
      <c r="E55630" s="28">
        <v>704.35500000000002</v>
      </c>
    </row>
    <row r="55631" spans="4:5" x14ac:dyDescent="0.25">
      <c r="D55631" s="31">
        <v>-80.058599999999998</v>
      </c>
      <c r="E55631" s="28">
        <v>704.29</v>
      </c>
    </row>
    <row r="55632" spans="4:5" x14ac:dyDescent="0.25">
      <c r="D55632" s="31">
        <v>-80.042599999999993</v>
      </c>
      <c r="E55632" s="28">
        <v>704.22400000000005</v>
      </c>
    </row>
    <row r="55633" spans="4:5" x14ac:dyDescent="0.25">
      <c r="D55633" s="31">
        <v>-80.026600000000002</v>
      </c>
      <c r="E55633" s="28">
        <v>704.15899999999999</v>
      </c>
    </row>
    <row r="55634" spans="4:5" x14ac:dyDescent="0.25">
      <c r="D55634" s="31">
        <v>-80.010599999999997</v>
      </c>
      <c r="E55634" s="28">
        <v>704.09299999999996</v>
      </c>
    </row>
    <row r="55635" spans="4:5" x14ac:dyDescent="0.25">
      <c r="D55635" s="31">
        <v>-79.994600000000005</v>
      </c>
      <c r="E55635" s="28">
        <v>704.02800000000002</v>
      </c>
    </row>
    <row r="55636" spans="4:5" x14ac:dyDescent="0.25">
      <c r="D55636" s="31">
        <v>-79.9786</v>
      </c>
      <c r="E55636" s="28">
        <v>703.96199999999999</v>
      </c>
    </row>
    <row r="55637" spans="4:5" x14ac:dyDescent="0.25">
      <c r="D55637" s="31">
        <v>-79.962599999999995</v>
      </c>
      <c r="E55637" s="28">
        <v>703.89700000000005</v>
      </c>
    </row>
    <row r="55638" spans="4:5" x14ac:dyDescent="0.25">
      <c r="D55638" s="31">
        <v>-79.946600000000004</v>
      </c>
      <c r="E55638" s="28">
        <v>703.83100000000002</v>
      </c>
    </row>
    <row r="55639" spans="4:5" x14ac:dyDescent="0.25">
      <c r="D55639" s="31">
        <v>-79.930599999999998</v>
      </c>
      <c r="E55639" s="28">
        <v>703.76499999999999</v>
      </c>
    </row>
    <row r="55640" spans="4:5" x14ac:dyDescent="0.25">
      <c r="D55640" s="31">
        <v>-79.914599999999993</v>
      </c>
      <c r="E55640" s="28">
        <v>703.7</v>
      </c>
    </row>
    <row r="55641" spans="4:5" x14ac:dyDescent="0.25">
      <c r="D55641" s="31">
        <v>-79.898600000000002</v>
      </c>
      <c r="E55641" s="28">
        <v>703.63400000000001</v>
      </c>
    </row>
    <row r="55642" spans="4:5" x14ac:dyDescent="0.25">
      <c r="D55642" s="31">
        <v>-79.882599999999996</v>
      </c>
      <c r="E55642" s="28">
        <v>703.56899999999996</v>
      </c>
    </row>
    <row r="55643" spans="4:5" x14ac:dyDescent="0.25">
      <c r="D55643" s="31">
        <v>-79.866600000000005</v>
      </c>
      <c r="E55643" s="28">
        <v>703.50300000000004</v>
      </c>
    </row>
    <row r="55644" spans="4:5" x14ac:dyDescent="0.25">
      <c r="D55644" s="31">
        <v>-79.8506</v>
      </c>
      <c r="E55644" s="28">
        <v>703.43700000000001</v>
      </c>
    </row>
    <row r="55645" spans="4:5" x14ac:dyDescent="0.25">
      <c r="D55645" s="31">
        <v>-79.834599999999995</v>
      </c>
      <c r="E55645" s="28">
        <v>703.37199999999996</v>
      </c>
    </row>
    <row r="55646" spans="4:5" x14ac:dyDescent="0.25">
      <c r="D55646" s="31">
        <v>-79.818600000000004</v>
      </c>
      <c r="E55646" s="28">
        <v>703.30600000000004</v>
      </c>
    </row>
    <row r="55647" spans="4:5" x14ac:dyDescent="0.25">
      <c r="D55647" s="31">
        <v>-79.802599999999998</v>
      </c>
      <c r="E55647" s="28">
        <v>703.24</v>
      </c>
    </row>
    <row r="55648" spans="4:5" x14ac:dyDescent="0.25">
      <c r="D55648" s="31">
        <v>-79.786600000000007</v>
      </c>
      <c r="E55648" s="28">
        <v>703.17499999999995</v>
      </c>
    </row>
    <row r="55649" spans="4:5" x14ac:dyDescent="0.25">
      <c r="D55649" s="31">
        <v>-79.770600000000002</v>
      </c>
      <c r="E55649" s="28">
        <v>703.10900000000004</v>
      </c>
    </row>
    <row r="55650" spans="4:5" x14ac:dyDescent="0.25">
      <c r="D55650" s="31">
        <v>-79.754599999999996</v>
      </c>
      <c r="E55650" s="28">
        <v>703.04300000000001</v>
      </c>
    </row>
    <row r="55651" spans="4:5" x14ac:dyDescent="0.25">
      <c r="D55651" s="31">
        <v>-79.738600000000005</v>
      </c>
      <c r="E55651" s="28">
        <v>702.97799999999995</v>
      </c>
    </row>
    <row r="55652" spans="4:5" x14ac:dyDescent="0.25">
      <c r="D55652" s="31">
        <v>-79.7226</v>
      </c>
      <c r="E55652" s="28">
        <v>702.91200000000003</v>
      </c>
    </row>
    <row r="55653" spans="4:5" x14ac:dyDescent="0.25">
      <c r="D55653" s="31">
        <v>-79.706599999999995</v>
      </c>
      <c r="E55653" s="28">
        <v>702.846</v>
      </c>
    </row>
    <row r="55654" spans="4:5" x14ac:dyDescent="0.25">
      <c r="D55654" s="31">
        <v>-79.690600000000003</v>
      </c>
      <c r="E55654" s="28">
        <v>702.78</v>
      </c>
    </row>
    <row r="55655" spans="4:5" x14ac:dyDescent="0.25">
      <c r="D55655" s="31">
        <v>-79.674599999999998</v>
      </c>
      <c r="E55655" s="28">
        <v>702.71500000000003</v>
      </c>
    </row>
    <row r="55656" spans="4:5" x14ac:dyDescent="0.25">
      <c r="D55656" s="31">
        <v>-79.658600000000007</v>
      </c>
      <c r="E55656" s="28">
        <v>702.649</v>
      </c>
    </row>
    <row r="55657" spans="4:5" x14ac:dyDescent="0.25">
      <c r="D55657" s="31">
        <v>-79.642600000000002</v>
      </c>
      <c r="E55657" s="28">
        <v>702.58299999999997</v>
      </c>
    </row>
    <row r="55658" spans="4:5" x14ac:dyDescent="0.25">
      <c r="D55658" s="31">
        <v>-79.626599999999996</v>
      </c>
      <c r="E55658" s="28">
        <v>702.51700000000005</v>
      </c>
    </row>
    <row r="55659" spans="4:5" x14ac:dyDescent="0.25">
      <c r="D55659" s="31">
        <v>-79.610600000000005</v>
      </c>
      <c r="E55659" s="28">
        <v>702.45100000000002</v>
      </c>
    </row>
    <row r="55660" spans="4:5" x14ac:dyDescent="0.25">
      <c r="D55660" s="31">
        <v>-79.5946</v>
      </c>
      <c r="E55660" s="28">
        <v>702.38599999999997</v>
      </c>
    </row>
    <row r="55661" spans="4:5" x14ac:dyDescent="0.25">
      <c r="D55661" s="31">
        <v>-79.578599999999994</v>
      </c>
      <c r="E55661" s="28">
        <v>702.32</v>
      </c>
    </row>
    <row r="55662" spans="4:5" x14ac:dyDescent="0.25">
      <c r="D55662" s="31">
        <v>-79.562600000000003</v>
      </c>
      <c r="E55662" s="28">
        <v>702.25400000000002</v>
      </c>
    </row>
    <row r="55663" spans="4:5" x14ac:dyDescent="0.25">
      <c r="D55663" s="31">
        <v>-79.546599999999998</v>
      </c>
      <c r="E55663" s="28">
        <v>702.18799999999999</v>
      </c>
    </row>
    <row r="55664" spans="4:5" x14ac:dyDescent="0.25">
      <c r="D55664" s="31">
        <v>-79.530600000000007</v>
      </c>
      <c r="E55664" s="28">
        <v>702.12199999999996</v>
      </c>
    </row>
    <row r="55665" spans="4:5" x14ac:dyDescent="0.25">
      <c r="D55665" s="31">
        <v>-79.514600000000002</v>
      </c>
      <c r="E55665" s="28">
        <v>702.05700000000002</v>
      </c>
    </row>
    <row r="55666" spans="4:5" x14ac:dyDescent="0.25">
      <c r="D55666" s="31">
        <v>-79.498599999999996</v>
      </c>
      <c r="E55666" s="28">
        <v>701.99099999999999</v>
      </c>
    </row>
    <row r="55667" spans="4:5" x14ac:dyDescent="0.25">
      <c r="D55667" s="31">
        <v>-79.482600000000005</v>
      </c>
      <c r="E55667" s="28">
        <v>701.92499999999995</v>
      </c>
    </row>
    <row r="55668" spans="4:5" x14ac:dyDescent="0.25">
      <c r="D55668" s="31">
        <v>-79.4666</v>
      </c>
      <c r="E55668" s="28">
        <v>701.85900000000004</v>
      </c>
    </row>
    <row r="55669" spans="4:5" x14ac:dyDescent="0.25">
      <c r="D55669" s="31">
        <v>-79.450599999999994</v>
      </c>
      <c r="E55669" s="28">
        <v>701.79300000000001</v>
      </c>
    </row>
    <row r="55670" spans="4:5" x14ac:dyDescent="0.25">
      <c r="D55670" s="31">
        <v>-79.434600000000003</v>
      </c>
      <c r="E55670" s="28">
        <v>701.72699999999998</v>
      </c>
    </row>
    <row r="55671" spans="4:5" x14ac:dyDescent="0.25">
      <c r="D55671" s="31">
        <v>-79.418599999999998</v>
      </c>
      <c r="E55671" s="28">
        <v>701.66099999999994</v>
      </c>
    </row>
    <row r="55672" spans="4:5" x14ac:dyDescent="0.25">
      <c r="D55672" s="31">
        <v>-79.402600000000007</v>
      </c>
      <c r="E55672" s="28">
        <v>701.59500000000003</v>
      </c>
    </row>
    <row r="55673" spans="4:5" x14ac:dyDescent="0.25">
      <c r="D55673" s="31">
        <v>-79.386600000000001</v>
      </c>
      <c r="E55673" s="28">
        <v>701.529</v>
      </c>
    </row>
    <row r="55674" spans="4:5" x14ac:dyDescent="0.25">
      <c r="D55674" s="31">
        <v>-79.370599999999996</v>
      </c>
      <c r="E55674" s="28">
        <v>701.46299999999997</v>
      </c>
    </row>
    <row r="55675" spans="4:5" x14ac:dyDescent="0.25">
      <c r="D55675" s="31">
        <v>-79.354600000000005</v>
      </c>
      <c r="E55675" s="28">
        <v>701.39700000000005</v>
      </c>
    </row>
    <row r="55676" spans="4:5" x14ac:dyDescent="0.25">
      <c r="D55676" s="31">
        <v>-79.3386</v>
      </c>
      <c r="E55676" s="28">
        <v>701.33100000000002</v>
      </c>
    </row>
    <row r="55677" spans="4:5" x14ac:dyDescent="0.25">
      <c r="D55677" s="31">
        <v>-79.322599999999994</v>
      </c>
      <c r="E55677" s="28">
        <v>701.26499999999999</v>
      </c>
    </row>
    <row r="55678" spans="4:5" x14ac:dyDescent="0.25">
      <c r="D55678" s="31">
        <v>-79.306600000000003</v>
      </c>
      <c r="E55678" s="28">
        <v>701.19899999999996</v>
      </c>
    </row>
    <row r="55679" spans="4:5" x14ac:dyDescent="0.25">
      <c r="D55679" s="31">
        <v>-79.290599999999998</v>
      </c>
      <c r="E55679" s="28">
        <v>701.13300000000004</v>
      </c>
    </row>
    <row r="55680" spans="4:5" x14ac:dyDescent="0.25">
      <c r="D55680" s="31">
        <v>-79.274600000000007</v>
      </c>
      <c r="E55680" s="28">
        <v>701.06700000000001</v>
      </c>
    </row>
    <row r="55681" spans="4:5" x14ac:dyDescent="0.25">
      <c r="D55681" s="31">
        <v>-79.258600000000001</v>
      </c>
      <c r="E55681" s="28">
        <v>701.00099999999998</v>
      </c>
    </row>
    <row r="55682" spans="4:5" x14ac:dyDescent="0.25">
      <c r="D55682" s="31">
        <v>-79.242599999999996</v>
      </c>
      <c r="E55682" s="28">
        <v>700.93499999999995</v>
      </c>
    </row>
    <row r="55683" spans="4:5" x14ac:dyDescent="0.25">
      <c r="D55683" s="31">
        <v>-79.226600000000005</v>
      </c>
      <c r="E55683" s="28">
        <v>700.86900000000003</v>
      </c>
    </row>
    <row r="55684" spans="4:5" x14ac:dyDescent="0.25">
      <c r="D55684" s="31">
        <v>-79.210599999999999</v>
      </c>
      <c r="E55684" s="28">
        <v>700.803</v>
      </c>
    </row>
    <row r="55685" spans="4:5" x14ac:dyDescent="0.25">
      <c r="D55685" s="31">
        <v>-79.194599999999994</v>
      </c>
      <c r="E55685" s="28">
        <v>700.73699999999997</v>
      </c>
    </row>
    <row r="55686" spans="4:5" x14ac:dyDescent="0.25">
      <c r="D55686" s="31">
        <v>-79.178600000000003</v>
      </c>
      <c r="E55686" s="28">
        <v>700.67100000000005</v>
      </c>
    </row>
    <row r="55687" spans="4:5" x14ac:dyDescent="0.25">
      <c r="D55687" s="31">
        <v>-79.162599999999998</v>
      </c>
      <c r="E55687" s="28">
        <v>700.60500000000002</v>
      </c>
    </row>
    <row r="55688" spans="4:5" x14ac:dyDescent="0.25">
      <c r="D55688" s="31">
        <v>-79.146600000000007</v>
      </c>
      <c r="E55688" s="28">
        <v>700.53899999999999</v>
      </c>
    </row>
    <row r="55689" spans="4:5" x14ac:dyDescent="0.25">
      <c r="D55689" s="31">
        <v>-79.130600000000001</v>
      </c>
      <c r="E55689" s="28">
        <v>700.47299999999996</v>
      </c>
    </row>
    <row r="55690" spans="4:5" x14ac:dyDescent="0.25">
      <c r="D55690" s="31">
        <v>-79.114599999999996</v>
      </c>
      <c r="E55690" s="28">
        <v>700.40700000000004</v>
      </c>
    </row>
    <row r="55691" spans="4:5" x14ac:dyDescent="0.25">
      <c r="D55691" s="31">
        <v>-79.098600000000005</v>
      </c>
      <c r="E55691" s="28">
        <v>700.34</v>
      </c>
    </row>
    <row r="55692" spans="4:5" x14ac:dyDescent="0.25">
      <c r="D55692" s="31">
        <v>-79.082599999999999</v>
      </c>
      <c r="E55692" s="28">
        <v>700.274</v>
      </c>
    </row>
    <row r="55693" spans="4:5" x14ac:dyDescent="0.25">
      <c r="D55693" s="31">
        <v>-79.066599999999994</v>
      </c>
      <c r="E55693" s="28">
        <v>700.20799999999997</v>
      </c>
    </row>
    <row r="55694" spans="4:5" x14ac:dyDescent="0.25">
      <c r="D55694" s="31">
        <v>-79.050600000000003</v>
      </c>
      <c r="E55694" s="28">
        <v>700.14200000000005</v>
      </c>
    </row>
    <row r="55695" spans="4:5" x14ac:dyDescent="0.25">
      <c r="D55695" s="31">
        <v>-79.034599999999998</v>
      </c>
      <c r="E55695" s="28">
        <v>700.07600000000002</v>
      </c>
    </row>
    <row r="55696" spans="4:5" x14ac:dyDescent="0.25">
      <c r="D55696" s="31">
        <v>-79.018600000000006</v>
      </c>
      <c r="E55696" s="28">
        <v>700.01</v>
      </c>
    </row>
    <row r="55697" spans="4:5" x14ac:dyDescent="0.25">
      <c r="D55697" s="31">
        <v>-79.002600000000001</v>
      </c>
      <c r="E55697" s="28">
        <v>699.94299999999998</v>
      </c>
    </row>
    <row r="55698" spans="4:5" x14ac:dyDescent="0.25">
      <c r="D55698" s="31">
        <v>-78.986599999999996</v>
      </c>
      <c r="E55698" s="28">
        <v>699.87699999999995</v>
      </c>
    </row>
    <row r="55699" spans="4:5" x14ac:dyDescent="0.25">
      <c r="D55699" s="31">
        <v>-78.970600000000005</v>
      </c>
      <c r="E55699" s="28">
        <v>699.81100000000004</v>
      </c>
    </row>
    <row r="55700" spans="4:5" x14ac:dyDescent="0.25">
      <c r="D55700" s="31">
        <v>-78.954599999999999</v>
      </c>
      <c r="E55700" s="28">
        <v>699.745</v>
      </c>
    </row>
    <row r="55701" spans="4:5" x14ac:dyDescent="0.25">
      <c r="D55701" s="31">
        <v>-78.938599999999994</v>
      </c>
      <c r="E55701" s="28">
        <v>699.67899999999997</v>
      </c>
    </row>
    <row r="55702" spans="4:5" x14ac:dyDescent="0.25">
      <c r="D55702" s="31">
        <v>-78.922600000000003</v>
      </c>
      <c r="E55702" s="28">
        <v>699.61199999999997</v>
      </c>
    </row>
    <row r="55703" spans="4:5" x14ac:dyDescent="0.25">
      <c r="D55703" s="31">
        <v>-78.906599999999997</v>
      </c>
      <c r="E55703" s="28">
        <v>699.54600000000005</v>
      </c>
    </row>
    <row r="55704" spans="4:5" x14ac:dyDescent="0.25">
      <c r="D55704" s="31">
        <v>-78.890600000000006</v>
      </c>
      <c r="E55704" s="28">
        <v>699.48</v>
      </c>
    </row>
    <row r="55705" spans="4:5" x14ac:dyDescent="0.25">
      <c r="D55705" s="31">
        <v>-78.874600000000001</v>
      </c>
      <c r="E55705" s="28">
        <v>699.41399999999999</v>
      </c>
    </row>
    <row r="55706" spans="4:5" x14ac:dyDescent="0.25">
      <c r="D55706" s="31">
        <v>-78.858599999999996</v>
      </c>
      <c r="E55706" s="28">
        <v>699.34699999999998</v>
      </c>
    </row>
    <row r="55707" spans="4:5" x14ac:dyDescent="0.25">
      <c r="D55707" s="31">
        <v>-78.842600000000004</v>
      </c>
      <c r="E55707" s="28">
        <v>699.28099999999995</v>
      </c>
    </row>
    <row r="55708" spans="4:5" x14ac:dyDescent="0.25">
      <c r="D55708" s="31">
        <v>-78.826599999999999</v>
      </c>
      <c r="E55708" s="28">
        <v>699.21500000000003</v>
      </c>
    </row>
    <row r="55709" spans="4:5" x14ac:dyDescent="0.25">
      <c r="D55709" s="31">
        <v>-78.810599999999994</v>
      </c>
      <c r="E55709" s="28">
        <v>699.14800000000002</v>
      </c>
    </row>
    <row r="55710" spans="4:5" x14ac:dyDescent="0.25">
      <c r="D55710" s="31">
        <v>-78.794600000000003</v>
      </c>
      <c r="E55710" s="28">
        <v>699.08199999999999</v>
      </c>
    </row>
    <row r="55711" spans="4:5" x14ac:dyDescent="0.25">
      <c r="D55711" s="31">
        <v>-78.778599999999997</v>
      </c>
      <c r="E55711" s="28">
        <v>699.01599999999996</v>
      </c>
    </row>
    <row r="55712" spans="4:5" x14ac:dyDescent="0.25">
      <c r="D55712" s="31">
        <v>-78.762600000000006</v>
      </c>
      <c r="E55712" s="28">
        <v>698.94899999999996</v>
      </c>
    </row>
    <row r="55713" spans="4:5" x14ac:dyDescent="0.25">
      <c r="D55713" s="31">
        <v>-78.746700000000004</v>
      </c>
      <c r="E55713" s="28">
        <v>698.88300000000004</v>
      </c>
    </row>
    <row r="55714" spans="4:5" x14ac:dyDescent="0.25">
      <c r="D55714" s="31">
        <v>-78.730699999999999</v>
      </c>
      <c r="E55714" s="28">
        <v>698.81700000000001</v>
      </c>
    </row>
    <row r="55715" spans="4:5" x14ac:dyDescent="0.25">
      <c r="D55715" s="31">
        <v>-78.714699999999993</v>
      </c>
      <c r="E55715" s="28">
        <v>698.75</v>
      </c>
    </row>
    <row r="55716" spans="4:5" x14ac:dyDescent="0.25">
      <c r="D55716" s="31">
        <v>-78.698700000000002</v>
      </c>
      <c r="E55716" s="28">
        <v>698.68399999999997</v>
      </c>
    </row>
    <row r="55717" spans="4:5" x14ac:dyDescent="0.25">
      <c r="D55717" s="31">
        <v>-78.682699999999997</v>
      </c>
      <c r="E55717" s="28">
        <v>698.61699999999996</v>
      </c>
    </row>
    <row r="55718" spans="4:5" x14ac:dyDescent="0.25">
      <c r="D55718" s="31">
        <v>-78.666700000000006</v>
      </c>
      <c r="E55718" s="28">
        <v>698.55100000000004</v>
      </c>
    </row>
    <row r="55719" spans="4:5" x14ac:dyDescent="0.25">
      <c r="D55719" s="31">
        <v>-78.650700000000001</v>
      </c>
      <c r="E55719" s="28">
        <v>698.48500000000001</v>
      </c>
    </row>
    <row r="55720" spans="4:5" x14ac:dyDescent="0.25">
      <c r="D55720" s="31">
        <v>-78.634699999999995</v>
      </c>
      <c r="E55720" s="28">
        <v>698.41800000000001</v>
      </c>
    </row>
    <row r="55721" spans="4:5" x14ac:dyDescent="0.25">
      <c r="D55721" s="31">
        <v>-78.618700000000004</v>
      </c>
      <c r="E55721" s="28">
        <v>698.35199999999998</v>
      </c>
    </row>
    <row r="55722" spans="4:5" x14ac:dyDescent="0.25">
      <c r="D55722" s="31">
        <v>-78.602699999999999</v>
      </c>
      <c r="E55722" s="28">
        <v>698.28499999999997</v>
      </c>
    </row>
    <row r="55723" spans="4:5" x14ac:dyDescent="0.25">
      <c r="D55723" s="31">
        <v>-78.586699999999993</v>
      </c>
      <c r="E55723" s="28">
        <v>698.21900000000005</v>
      </c>
    </row>
    <row r="55724" spans="4:5" x14ac:dyDescent="0.25">
      <c r="D55724" s="31">
        <v>-78.570700000000002</v>
      </c>
      <c r="E55724" s="28">
        <v>698.15200000000004</v>
      </c>
    </row>
    <row r="55725" spans="4:5" x14ac:dyDescent="0.25">
      <c r="D55725" s="31">
        <v>-78.554699999999997</v>
      </c>
      <c r="E55725" s="28">
        <v>698.08600000000001</v>
      </c>
    </row>
    <row r="55726" spans="4:5" x14ac:dyDescent="0.25">
      <c r="D55726" s="31">
        <v>-78.538700000000006</v>
      </c>
      <c r="E55726" s="28">
        <v>698.01900000000001</v>
      </c>
    </row>
    <row r="55727" spans="4:5" x14ac:dyDescent="0.25">
      <c r="D55727" s="31">
        <v>-78.5227</v>
      </c>
      <c r="E55727" s="28">
        <v>697.95299999999997</v>
      </c>
    </row>
    <row r="55728" spans="4:5" x14ac:dyDescent="0.25">
      <c r="D55728" s="31">
        <v>-78.506699999999995</v>
      </c>
      <c r="E55728" s="28">
        <v>697.88599999999997</v>
      </c>
    </row>
    <row r="55729" spans="4:5" x14ac:dyDescent="0.25">
      <c r="D55729" s="31">
        <v>-78.490700000000004</v>
      </c>
      <c r="E55729" s="28">
        <v>697.82</v>
      </c>
    </row>
    <row r="55730" spans="4:5" x14ac:dyDescent="0.25">
      <c r="D55730" s="31">
        <v>-78.474699999999999</v>
      </c>
      <c r="E55730" s="28">
        <v>697.75300000000004</v>
      </c>
    </row>
    <row r="55731" spans="4:5" x14ac:dyDescent="0.25">
      <c r="D55731" s="31">
        <v>-78.458699999999993</v>
      </c>
      <c r="E55731" s="28">
        <v>697.68700000000001</v>
      </c>
    </row>
    <row r="55732" spans="4:5" x14ac:dyDescent="0.25">
      <c r="D55732" s="31">
        <v>-78.442700000000002</v>
      </c>
      <c r="E55732" s="28">
        <v>697.62</v>
      </c>
    </row>
    <row r="55733" spans="4:5" x14ac:dyDescent="0.25">
      <c r="D55733" s="31">
        <v>-78.426699999999997</v>
      </c>
      <c r="E55733" s="28">
        <v>697.55399999999997</v>
      </c>
    </row>
    <row r="55734" spans="4:5" x14ac:dyDescent="0.25">
      <c r="D55734" s="31">
        <v>-78.410700000000006</v>
      </c>
      <c r="E55734" s="28">
        <v>697.48699999999997</v>
      </c>
    </row>
    <row r="55735" spans="4:5" x14ac:dyDescent="0.25">
      <c r="D55735" s="31">
        <v>-78.3947</v>
      </c>
      <c r="E55735" s="28">
        <v>697.42</v>
      </c>
    </row>
    <row r="55736" spans="4:5" x14ac:dyDescent="0.25">
      <c r="D55736" s="31">
        <v>-78.378699999999995</v>
      </c>
      <c r="E55736" s="28">
        <v>697.35400000000004</v>
      </c>
    </row>
    <row r="55737" spans="4:5" x14ac:dyDescent="0.25">
      <c r="D55737" s="31">
        <v>-78.362700000000004</v>
      </c>
      <c r="E55737" s="28">
        <v>697.28700000000003</v>
      </c>
    </row>
    <row r="55738" spans="4:5" x14ac:dyDescent="0.25">
      <c r="D55738" s="31">
        <v>-78.346699999999998</v>
      </c>
      <c r="E55738" s="28">
        <v>697.221</v>
      </c>
    </row>
    <row r="55739" spans="4:5" x14ac:dyDescent="0.25">
      <c r="D55739" s="31">
        <v>-78.330699999999993</v>
      </c>
      <c r="E55739" s="28">
        <v>697.154</v>
      </c>
    </row>
    <row r="55740" spans="4:5" x14ac:dyDescent="0.25">
      <c r="D55740" s="31">
        <v>-78.314700000000002</v>
      </c>
      <c r="E55740" s="28">
        <v>697.08699999999999</v>
      </c>
    </row>
    <row r="55741" spans="4:5" x14ac:dyDescent="0.25">
      <c r="D55741" s="31">
        <v>-78.298699999999997</v>
      </c>
      <c r="E55741" s="28">
        <v>697.02099999999996</v>
      </c>
    </row>
    <row r="55742" spans="4:5" x14ac:dyDescent="0.25">
      <c r="D55742" s="31">
        <v>-78.282700000000006</v>
      </c>
      <c r="E55742" s="28">
        <v>696.95399999999995</v>
      </c>
    </row>
    <row r="55743" spans="4:5" x14ac:dyDescent="0.25">
      <c r="D55743" s="31">
        <v>-78.2667</v>
      </c>
      <c r="E55743" s="28">
        <v>696.88699999999994</v>
      </c>
    </row>
    <row r="55744" spans="4:5" x14ac:dyDescent="0.25">
      <c r="D55744" s="31">
        <v>-78.250699999999995</v>
      </c>
      <c r="E55744" s="28">
        <v>696.82100000000003</v>
      </c>
    </row>
    <row r="55745" spans="4:5" x14ac:dyDescent="0.25">
      <c r="D55745" s="31">
        <v>-78.234700000000004</v>
      </c>
      <c r="E55745" s="28">
        <v>696.75400000000002</v>
      </c>
    </row>
    <row r="55746" spans="4:5" x14ac:dyDescent="0.25">
      <c r="D55746" s="31">
        <v>-78.218699999999998</v>
      </c>
      <c r="E55746" s="28">
        <v>696.68700000000001</v>
      </c>
    </row>
    <row r="55747" spans="4:5" x14ac:dyDescent="0.25">
      <c r="D55747" s="31">
        <v>-78.202699999999993</v>
      </c>
      <c r="E55747" s="28">
        <v>696.62099999999998</v>
      </c>
    </row>
    <row r="55748" spans="4:5" x14ac:dyDescent="0.25">
      <c r="D55748" s="31">
        <v>-78.186700000000002</v>
      </c>
      <c r="E55748" s="28">
        <v>696.55399999999997</v>
      </c>
    </row>
    <row r="55749" spans="4:5" x14ac:dyDescent="0.25">
      <c r="D55749" s="31">
        <v>-78.170699999999997</v>
      </c>
      <c r="E55749" s="28">
        <v>696.48699999999997</v>
      </c>
    </row>
    <row r="55750" spans="4:5" x14ac:dyDescent="0.25">
      <c r="D55750" s="31">
        <v>-78.154700000000005</v>
      </c>
      <c r="E55750" s="28">
        <v>696.42</v>
      </c>
    </row>
    <row r="55751" spans="4:5" x14ac:dyDescent="0.25">
      <c r="D55751" s="31">
        <v>-78.1387</v>
      </c>
      <c r="E55751" s="28">
        <v>696.35400000000004</v>
      </c>
    </row>
    <row r="55752" spans="4:5" x14ac:dyDescent="0.25">
      <c r="D55752" s="31">
        <v>-78.122699999999995</v>
      </c>
      <c r="E55752" s="28">
        <v>696.28700000000003</v>
      </c>
    </row>
    <row r="55753" spans="4:5" x14ac:dyDescent="0.25">
      <c r="D55753" s="31">
        <v>-78.106700000000004</v>
      </c>
      <c r="E55753" s="28">
        <v>696.22</v>
      </c>
    </row>
    <row r="55754" spans="4:5" x14ac:dyDescent="0.25">
      <c r="D55754" s="31">
        <v>-78.090699999999998</v>
      </c>
      <c r="E55754" s="28">
        <v>696.15300000000002</v>
      </c>
    </row>
    <row r="55755" spans="4:5" x14ac:dyDescent="0.25">
      <c r="D55755" s="31">
        <v>-78.074700000000007</v>
      </c>
      <c r="E55755" s="28">
        <v>696.08699999999999</v>
      </c>
    </row>
    <row r="55756" spans="4:5" x14ac:dyDescent="0.25">
      <c r="D55756" s="31">
        <v>-78.058700000000002</v>
      </c>
      <c r="E55756" s="28">
        <v>696.02</v>
      </c>
    </row>
    <row r="55757" spans="4:5" x14ac:dyDescent="0.25">
      <c r="D55757" s="31">
        <v>-78.042699999999996</v>
      </c>
      <c r="E55757" s="28">
        <v>695.95299999999997</v>
      </c>
    </row>
    <row r="55758" spans="4:5" x14ac:dyDescent="0.25">
      <c r="D55758" s="31">
        <v>-78.026700000000005</v>
      </c>
      <c r="E55758" s="28">
        <v>695.88599999999997</v>
      </c>
    </row>
    <row r="55759" spans="4:5" x14ac:dyDescent="0.25">
      <c r="D55759" s="31">
        <v>-78.0107</v>
      </c>
      <c r="E55759" s="28">
        <v>695.81899999999996</v>
      </c>
    </row>
    <row r="55760" spans="4:5" x14ac:dyDescent="0.25">
      <c r="D55760" s="31">
        <v>-77.994699999999995</v>
      </c>
      <c r="E55760" s="28">
        <v>695.75199999999995</v>
      </c>
    </row>
    <row r="55761" spans="4:5" x14ac:dyDescent="0.25">
      <c r="D55761" s="31">
        <v>-77.978700000000003</v>
      </c>
      <c r="E55761" s="28">
        <v>695.68600000000004</v>
      </c>
    </row>
    <row r="55762" spans="4:5" x14ac:dyDescent="0.25">
      <c r="D55762" s="31">
        <v>-77.962699999999998</v>
      </c>
      <c r="E55762" s="28">
        <v>695.61900000000003</v>
      </c>
    </row>
    <row r="55763" spans="4:5" x14ac:dyDescent="0.25">
      <c r="D55763" s="31">
        <v>-77.946700000000007</v>
      </c>
      <c r="E55763" s="28">
        <v>695.55200000000002</v>
      </c>
    </row>
    <row r="55764" spans="4:5" x14ac:dyDescent="0.25">
      <c r="D55764" s="31">
        <v>-77.930700000000002</v>
      </c>
      <c r="E55764" s="28">
        <v>695.48500000000001</v>
      </c>
    </row>
    <row r="55765" spans="4:5" x14ac:dyDescent="0.25">
      <c r="D55765" s="31">
        <v>-77.914699999999996</v>
      </c>
      <c r="E55765" s="28">
        <v>695.41800000000001</v>
      </c>
    </row>
    <row r="55766" spans="4:5" x14ac:dyDescent="0.25">
      <c r="D55766" s="31">
        <v>-77.898700000000005</v>
      </c>
      <c r="E55766" s="28">
        <v>695.351</v>
      </c>
    </row>
    <row r="55767" spans="4:5" x14ac:dyDescent="0.25">
      <c r="D55767" s="31">
        <v>-77.8827</v>
      </c>
      <c r="E55767" s="28">
        <v>695.28399999999999</v>
      </c>
    </row>
    <row r="55768" spans="4:5" x14ac:dyDescent="0.25">
      <c r="D55768" s="31">
        <v>-77.866699999999994</v>
      </c>
      <c r="E55768" s="28">
        <v>695.21699999999998</v>
      </c>
    </row>
    <row r="55769" spans="4:5" x14ac:dyDescent="0.25">
      <c r="D55769" s="31">
        <v>-77.850700000000003</v>
      </c>
      <c r="E55769" s="28">
        <v>695.15</v>
      </c>
    </row>
    <row r="55770" spans="4:5" x14ac:dyDescent="0.25">
      <c r="D55770" s="31">
        <v>-77.834699999999998</v>
      </c>
      <c r="E55770" s="28">
        <v>695.08299999999997</v>
      </c>
    </row>
    <row r="55771" spans="4:5" x14ac:dyDescent="0.25">
      <c r="D55771" s="31">
        <v>-77.818700000000007</v>
      </c>
      <c r="E55771" s="28">
        <v>695.01599999999996</v>
      </c>
    </row>
    <row r="55772" spans="4:5" x14ac:dyDescent="0.25">
      <c r="D55772" s="31">
        <v>-77.802700000000002</v>
      </c>
      <c r="E55772" s="28">
        <v>694.95</v>
      </c>
    </row>
    <row r="55773" spans="4:5" x14ac:dyDescent="0.25">
      <c r="D55773" s="31">
        <v>-77.786699999999996</v>
      </c>
      <c r="E55773" s="28">
        <v>694.88300000000004</v>
      </c>
    </row>
    <row r="55774" spans="4:5" x14ac:dyDescent="0.25">
      <c r="D55774" s="31">
        <v>-77.770700000000005</v>
      </c>
      <c r="E55774" s="28">
        <v>694.81600000000003</v>
      </c>
    </row>
    <row r="55775" spans="4:5" x14ac:dyDescent="0.25">
      <c r="D55775" s="31">
        <v>-77.7547</v>
      </c>
      <c r="E55775" s="28">
        <v>694.74900000000002</v>
      </c>
    </row>
    <row r="55776" spans="4:5" x14ac:dyDescent="0.25">
      <c r="D55776" s="31">
        <v>-77.738699999999994</v>
      </c>
      <c r="E55776" s="28">
        <v>694.68200000000002</v>
      </c>
    </row>
    <row r="55777" spans="4:5" x14ac:dyDescent="0.25">
      <c r="D55777" s="31">
        <v>-77.722700000000003</v>
      </c>
      <c r="E55777" s="28">
        <v>694.61500000000001</v>
      </c>
    </row>
    <row r="55778" spans="4:5" x14ac:dyDescent="0.25">
      <c r="D55778" s="31">
        <v>-77.706699999999998</v>
      </c>
      <c r="E55778" s="28">
        <v>694.548</v>
      </c>
    </row>
    <row r="55779" spans="4:5" x14ac:dyDescent="0.25">
      <c r="D55779" s="31">
        <v>-77.690700000000007</v>
      </c>
      <c r="E55779" s="28">
        <v>694.48099999999999</v>
      </c>
    </row>
    <row r="55780" spans="4:5" x14ac:dyDescent="0.25">
      <c r="D55780" s="31">
        <v>-77.674700000000001</v>
      </c>
      <c r="E55780" s="28">
        <v>694.41300000000001</v>
      </c>
    </row>
    <row r="55781" spans="4:5" x14ac:dyDescent="0.25">
      <c r="D55781" s="31">
        <v>-77.658699999999996</v>
      </c>
      <c r="E55781" s="28">
        <v>694.346</v>
      </c>
    </row>
    <row r="55782" spans="4:5" x14ac:dyDescent="0.25">
      <c r="D55782" s="31">
        <v>-77.642700000000005</v>
      </c>
      <c r="E55782" s="28">
        <v>694.279</v>
      </c>
    </row>
    <row r="55783" spans="4:5" x14ac:dyDescent="0.25">
      <c r="D55783" s="31">
        <v>-77.6267</v>
      </c>
      <c r="E55783" s="28">
        <v>694.21199999999999</v>
      </c>
    </row>
    <row r="55784" spans="4:5" x14ac:dyDescent="0.25">
      <c r="D55784" s="31">
        <v>-77.610699999999994</v>
      </c>
      <c r="E55784" s="28">
        <v>694.14499999999998</v>
      </c>
    </row>
    <row r="55785" spans="4:5" x14ac:dyDescent="0.25">
      <c r="D55785" s="31">
        <v>-77.594700000000003</v>
      </c>
      <c r="E55785" s="28">
        <v>694.07799999999997</v>
      </c>
    </row>
    <row r="55786" spans="4:5" x14ac:dyDescent="0.25">
      <c r="D55786" s="31">
        <v>-77.578699999999998</v>
      </c>
      <c r="E55786" s="28">
        <v>694.01099999999997</v>
      </c>
    </row>
    <row r="55787" spans="4:5" x14ac:dyDescent="0.25">
      <c r="D55787" s="31">
        <v>-77.562700000000007</v>
      </c>
      <c r="E55787" s="28">
        <v>693.94399999999996</v>
      </c>
    </row>
    <row r="55788" spans="4:5" x14ac:dyDescent="0.25">
      <c r="D55788" s="31">
        <v>-77.546700000000001</v>
      </c>
      <c r="E55788" s="28">
        <v>693.87699999999995</v>
      </c>
    </row>
    <row r="55789" spans="4:5" x14ac:dyDescent="0.25">
      <c r="D55789" s="31">
        <v>-77.530699999999996</v>
      </c>
      <c r="E55789" s="28">
        <v>693.81</v>
      </c>
    </row>
    <row r="55790" spans="4:5" x14ac:dyDescent="0.25">
      <c r="D55790" s="31">
        <v>-77.514700000000005</v>
      </c>
      <c r="E55790" s="28">
        <v>693.74199999999996</v>
      </c>
    </row>
    <row r="55791" spans="4:5" x14ac:dyDescent="0.25">
      <c r="D55791" s="31">
        <v>-77.498699999999999</v>
      </c>
      <c r="E55791" s="28">
        <v>693.67499999999995</v>
      </c>
    </row>
    <row r="55792" spans="4:5" x14ac:dyDescent="0.25">
      <c r="D55792" s="31">
        <v>-77.482699999999994</v>
      </c>
      <c r="E55792" s="28">
        <v>693.60799999999995</v>
      </c>
    </row>
    <row r="55793" spans="4:5" x14ac:dyDescent="0.25">
      <c r="D55793" s="31">
        <v>-77.466700000000003</v>
      </c>
      <c r="E55793" s="28">
        <v>693.54100000000005</v>
      </c>
    </row>
    <row r="55794" spans="4:5" x14ac:dyDescent="0.25">
      <c r="D55794" s="31">
        <v>-77.450699999999998</v>
      </c>
      <c r="E55794" s="28">
        <v>693.47400000000005</v>
      </c>
    </row>
    <row r="55795" spans="4:5" x14ac:dyDescent="0.25">
      <c r="D55795" s="31">
        <v>-77.434700000000007</v>
      </c>
      <c r="E55795" s="28">
        <v>693.40599999999995</v>
      </c>
    </row>
    <row r="55796" spans="4:5" x14ac:dyDescent="0.25">
      <c r="D55796" s="31">
        <v>-77.418700000000001</v>
      </c>
      <c r="E55796" s="28">
        <v>693.33900000000006</v>
      </c>
    </row>
    <row r="55797" spans="4:5" x14ac:dyDescent="0.25">
      <c r="D55797" s="31">
        <v>-77.402699999999996</v>
      </c>
      <c r="E55797" s="28">
        <v>693.27200000000005</v>
      </c>
    </row>
    <row r="55798" spans="4:5" x14ac:dyDescent="0.25">
      <c r="D55798" s="31">
        <v>-77.386700000000005</v>
      </c>
      <c r="E55798" s="28">
        <v>693.20500000000004</v>
      </c>
    </row>
    <row r="55799" spans="4:5" x14ac:dyDescent="0.25">
      <c r="D55799" s="31">
        <v>-77.370800000000003</v>
      </c>
      <c r="E55799" s="28">
        <v>693.13800000000003</v>
      </c>
    </row>
    <row r="55800" spans="4:5" x14ac:dyDescent="0.25">
      <c r="D55800" s="31">
        <v>-77.354799999999997</v>
      </c>
      <c r="E55800" s="28">
        <v>693.07</v>
      </c>
    </row>
    <row r="55801" spans="4:5" x14ac:dyDescent="0.25">
      <c r="D55801" s="31">
        <v>-77.338800000000006</v>
      </c>
      <c r="E55801" s="28">
        <v>693.00300000000004</v>
      </c>
    </row>
    <row r="55802" spans="4:5" x14ac:dyDescent="0.25">
      <c r="D55802" s="31">
        <v>-77.322800000000001</v>
      </c>
      <c r="E55802" s="28">
        <v>692.93600000000004</v>
      </c>
    </row>
    <row r="55803" spans="4:5" x14ac:dyDescent="0.25">
      <c r="D55803" s="31">
        <v>-77.306799999999996</v>
      </c>
      <c r="E55803" s="28">
        <v>692.86900000000003</v>
      </c>
    </row>
    <row r="55804" spans="4:5" x14ac:dyDescent="0.25">
      <c r="D55804" s="31">
        <v>-77.290800000000004</v>
      </c>
      <c r="E55804" s="28">
        <v>692.80100000000004</v>
      </c>
    </row>
    <row r="55805" spans="4:5" x14ac:dyDescent="0.25">
      <c r="D55805" s="31">
        <v>-77.274799999999999</v>
      </c>
      <c r="E55805" s="28">
        <v>692.73400000000004</v>
      </c>
    </row>
    <row r="55806" spans="4:5" x14ac:dyDescent="0.25">
      <c r="D55806" s="31">
        <v>-77.258799999999994</v>
      </c>
      <c r="E55806" s="28">
        <v>692.66700000000003</v>
      </c>
    </row>
    <row r="55807" spans="4:5" x14ac:dyDescent="0.25">
      <c r="D55807" s="31">
        <v>-77.242800000000003</v>
      </c>
      <c r="E55807" s="28">
        <v>692.59900000000005</v>
      </c>
    </row>
    <row r="55808" spans="4:5" x14ac:dyDescent="0.25">
      <c r="D55808" s="31">
        <v>-77.226799999999997</v>
      </c>
      <c r="E55808" s="28">
        <v>692.53200000000004</v>
      </c>
    </row>
    <row r="55809" spans="4:5" x14ac:dyDescent="0.25">
      <c r="D55809" s="31">
        <v>-77.210800000000006</v>
      </c>
      <c r="E55809" s="28">
        <v>692.46500000000003</v>
      </c>
    </row>
    <row r="55810" spans="4:5" x14ac:dyDescent="0.25">
      <c r="D55810" s="31">
        <v>-77.194800000000001</v>
      </c>
      <c r="E55810" s="28">
        <v>692.39700000000005</v>
      </c>
    </row>
    <row r="55811" spans="4:5" x14ac:dyDescent="0.25">
      <c r="D55811" s="31">
        <v>-77.178799999999995</v>
      </c>
      <c r="E55811" s="28">
        <v>692.33</v>
      </c>
    </row>
    <row r="55812" spans="4:5" x14ac:dyDescent="0.25">
      <c r="D55812" s="31">
        <v>-77.162800000000004</v>
      </c>
      <c r="E55812" s="28">
        <v>692.26300000000003</v>
      </c>
    </row>
    <row r="55813" spans="4:5" x14ac:dyDescent="0.25">
      <c r="D55813" s="31">
        <v>-77.146799999999999</v>
      </c>
      <c r="E55813" s="28">
        <v>692.19500000000005</v>
      </c>
    </row>
    <row r="55814" spans="4:5" x14ac:dyDescent="0.25">
      <c r="D55814" s="31">
        <v>-77.130799999999994</v>
      </c>
      <c r="E55814" s="28">
        <v>692.12800000000004</v>
      </c>
    </row>
    <row r="55815" spans="4:5" x14ac:dyDescent="0.25">
      <c r="D55815" s="31">
        <v>-77.114800000000002</v>
      </c>
      <c r="E55815" s="28">
        <v>692.06</v>
      </c>
    </row>
    <row r="55816" spans="4:5" x14ac:dyDescent="0.25">
      <c r="D55816" s="31">
        <v>-77.098799999999997</v>
      </c>
      <c r="E55816" s="28">
        <v>691.99300000000005</v>
      </c>
    </row>
    <row r="55817" spans="4:5" x14ac:dyDescent="0.25">
      <c r="D55817" s="31">
        <v>-77.082800000000006</v>
      </c>
      <c r="E55817" s="28">
        <v>691.92600000000004</v>
      </c>
    </row>
    <row r="55818" spans="4:5" x14ac:dyDescent="0.25">
      <c r="D55818" s="31">
        <v>-77.066800000000001</v>
      </c>
      <c r="E55818" s="28">
        <v>691.85799999999995</v>
      </c>
    </row>
    <row r="55819" spans="4:5" x14ac:dyDescent="0.25">
      <c r="D55819" s="31">
        <v>-77.050799999999995</v>
      </c>
      <c r="E55819" s="28">
        <v>691.79100000000005</v>
      </c>
    </row>
    <row r="55820" spans="4:5" x14ac:dyDescent="0.25">
      <c r="D55820" s="31">
        <v>-77.034800000000004</v>
      </c>
      <c r="E55820" s="28">
        <v>691.72299999999996</v>
      </c>
    </row>
    <row r="55821" spans="4:5" x14ac:dyDescent="0.25">
      <c r="D55821" s="31">
        <v>-77.018799999999999</v>
      </c>
      <c r="E55821" s="28">
        <v>691.65599999999995</v>
      </c>
    </row>
    <row r="55822" spans="4:5" x14ac:dyDescent="0.25">
      <c r="D55822" s="31">
        <v>-77.002799999999993</v>
      </c>
      <c r="E55822" s="28">
        <v>691.58799999999997</v>
      </c>
    </row>
    <row r="55823" spans="4:5" x14ac:dyDescent="0.25">
      <c r="D55823" s="31">
        <v>-76.986800000000002</v>
      </c>
      <c r="E55823" s="28">
        <v>691.52099999999996</v>
      </c>
    </row>
    <row r="55824" spans="4:5" x14ac:dyDescent="0.25">
      <c r="D55824" s="31">
        <v>-76.970799999999997</v>
      </c>
      <c r="E55824" s="28">
        <v>691.45299999999997</v>
      </c>
    </row>
    <row r="55825" spans="4:5" x14ac:dyDescent="0.25">
      <c r="D55825" s="31">
        <v>-76.954800000000006</v>
      </c>
      <c r="E55825" s="28">
        <v>691.38599999999997</v>
      </c>
    </row>
    <row r="55826" spans="4:5" x14ac:dyDescent="0.25">
      <c r="D55826" s="31">
        <v>-76.938800000000001</v>
      </c>
      <c r="E55826" s="28">
        <v>691.31799999999998</v>
      </c>
    </row>
    <row r="55827" spans="4:5" x14ac:dyDescent="0.25">
      <c r="D55827" s="31">
        <v>-76.922799999999995</v>
      </c>
      <c r="E55827" s="28">
        <v>691.25099999999998</v>
      </c>
    </row>
    <row r="55828" spans="4:5" x14ac:dyDescent="0.25">
      <c r="D55828" s="31">
        <v>-76.906800000000004</v>
      </c>
      <c r="E55828" s="28">
        <v>691.18299999999999</v>
      </c>
    </row>
    <row r="55829" spans="4:5" x14ac:dyDescent="0.25">
      <c r="D55829" s="31">
        <v>-76.890799999999999</v>
      </c>
      <c r="E55829" s="28">
        <v>691.11599999999999</v>
      </c>
    </row>
    <row r="55830" spans="4:5" x14ac:dyDescent="0.25">
      <c r="D55830" s="31">
        <v>-76.874799999999993</v>
      </c>
      <c r="E55830" s="28">
        <v>691.048</v>
      </c>
    </row>
    <row r="55831" spans="4:5" x14ac:dyDescent="0.25">
      <c r="D55831" s="31">
        <v>-76.858800000000002</v>
      </c>
      <c r="E55831" s="28">
        <v>690.98099999999999</v>
      </c>
    </row>
    <row r="55832" spans="4:5" x14ac:dyDescent="0.25">
      <c r="D55832" s="31">
        <v>-76.842799999999997</v>
      </c>
      <c r="E55832" s="28">
        <v>690.91300000000001</v>
      </c>
    </row>
    <row r="55833" spans="4:5" x14ac:dyDescent="0.25">
      <c r="D55833" s="31">
        <v>-76.826800000000006</v>
      </c>
      <c r="E55833" s="28">
        <v>690.84500000000003</v>
      </c>
    </row>
    <row r="55834" spans="4:5" x14ac:dyDescent="0.25">
      <c r="D55834" s="31">
        <v>-76.8108</v>
      </c>
      <c r="E55834" s="28">
        <v>690.77800000000002</v>
      </c>
    </row>
    <row r="55835" spans="4:5" x14ac:dyDescent="0.25">
      <c r="D55835" s="31">
        <v>-76.794799999999995</v>
      </c>
      <c r="E55835" s="28">
        <v>690.71</v>
      </c>
    </row>
    <row r="55836" spans="4:5" x14ac:dyDescent="0.25">
      <c r="D55836" s="31">
        <v>-76.778800000000004</v>
      </c>
      <c r="E55836" s="28">
        <v>690.64300000000003</v>
      </c>
    </row>
    <row r="55837" spans="4:5" x14ac:dyDescent="0.25">
      <c r="D55837" s="31">
        <v>-76.762799999999999</v>
      </c>
      <c r="E55837" s="28">
        <v>690.57500000000005</v>
      </c>
    </row>
    <row r="55838" spans="4:5" x14ac:dyDescent="0.25">
      <c r="D55838" s="31">
        <v>-76.746799999999993</v>
      </c>
      <c r="E55838" s="28">
        <v>690.50699999999995</v>
      </c>
    </row>
    <row r="55839" spans="4:5" x14ac:dyDescent="0.25">
      <c r="D55839" s="31">
        <v>-76.730800000000002</v>
      </c>
      <c r="E55839" s="28">
        <v>690.44</v>
      </c>
    </row>
    <row r="55840" spans="4:5" x14ac:dyDescent="0.25">
      <c r="D55840" s="31">
        <v>-76.714799999999997</v>
      </c>
      <c r="E55840" s="28">
        <v>690.37199999999996</v>
      </c>
    </row>
    <row r="55841" spans="4:5" x14ac:dyDescent="0.25">
      <c r="D55841" s="31">
        <v>-76.698800000000006</v>
      </c>
      <c r="E55841" s="28">
        <v>690.30399999999997</v>
      </c>
    </row>
    <row r="55842" spans="4:5" x14ac:dyDescent="0.25">
      <c r="D55842" s="31">
        <v>-76.6828</v>
      </c>
      <c r="E55842" s="28">
        <v>690.23699999999997</v>
      </c>
    </row>
    <row r="55843" spans="4:5" x14ac:dyDescent="0.25">
      <c r="D55843" s="31">
        <v>-76.666799999999995</v>
      </c>
      <c r="E55843" s="28">
        <v>690.16899999999998</v>
      </c>
    </row>
    <row r="55844" spans="4:5" x14ac:dyDescent="0.25">
      <c r="D55844" s="31">
        <v>-76.650800000000004</v>
      </c>
      <c r="E55844" s="28">
        <v>690.101</v>
      </c>
    </row>
    <row r="55845" spans="4:5" x14ac:dyDescent="0.25">
      <c r="D55845" s="31">
        <v>-76.634799999999998</v>
      </c>
      <c r="E55845" s="28">
        <v>690.03399999999999</v>
      </c>
    </row>
    <row r="55846" spans="4:5" x14ac:dyDescent="0.25">
      <c r="D55846" s="31">
        <v>-76.618799999999993</v>
      </c>
      <c r="E55846" s="28">
        <v>689.96600000000001</v>
      </c>
    </row>
    <row r="55847" spans="4:5" x14ac:dyDescent="0.25">
      <c r="D55847" s="31">
        <v>-76.602800000000002</v>
      </c>
      <c r="E55847" s="28">
        <v>689.89800000000002</v>
      </c>
    </row>
    <row r="55848" spans="4:5" x14ac:dyDescent="0.25">
      <c r="D55848" s="31">
        <v>-76.586799999999997</v>
      </c>
      <c r="E55848" s="28">
        <v>689.83</v>
      </c>
    </row>
    <row r="55849" spans="4:5" x14ac:dyDescent="0.25">
      <c r="D55849" s="31">
        <v>-76.570800000000006</v>
      </c>
      <c r="E55849" s="28">
        <v>689.76300000000003</v>
      </c>
    </row>
    <row r="55850" spans="4:5" x14ac:dyDescent="0.25">
      <c r="D55850" s="31">
        <v>-76.5548</v>
      </c>
      <c r="E55850" s="28">
        <v>689.69500000000005</v>
      </c>
    </row>
    <row r="55851" spans="4:5" x14ac:dyDescent="0.25">
      <c r="D55851" s="31">
        <v>-76.538799999999995</v>
      </c>
      <c r="E55851" s="28">
        <v>689.62699999999995</v>
      </c>
    </row>
    <row r="55852" spans="4:5" x14ac:dyDescent="0.25">
      <c r="D55852" s="31">
        <v>-76.522800000000004</v>
      </c>
      <c r="E55852" s="28">
        <v>689.55899999999997</v>
      </c>
    </row>
    <row r="55853" spans="4:5" x14ac:dyDescent="0.25">
      <c r="D55853" s="31">
        <v>-76.506799999999998</v>
      </c>
      <c r="E55853" s="28">
        <v>689.49199999999996</v>
      </c>
    </row>
    <row r="55854" spans="4:5" x14ac:dyDescent="0.25">
      <c r="D55854" s="31">
        <v>-76.490799999999993</v>
      </c>
      <c r="E55854" s="28">
        <v>689.42399999999998</v>
      </c>
    </row>
    <row r="55855" spans="4:5" x14ac:dyDescent="0.25">
      <c r="D55855" s="31">
        <v>-76.474800000000002</v>
      </c>
      <c r="E55855" s="28">
        <v>689.35599999999999</v>
      </c>
    </row>
    <row r="55856" spans="4:5" x14ac:dyDescent="0.25">
      <c r="D55856" s="31">
        <v>-76.458799999999997</v>
      </c>
      <c r="E55856" s="28">
        <v>689.28800000000001</v>
      </c>
    </row>
    <row r="55857" spans="4:5" x14ac:dyDescent="0.25">
      <c r="D55857" s="31">
        <v>-76.442800000000005</v>
      </c>
      <c r="E55857" s="28">
        <v>689.22</v>
      </c>
    </row>
    <row r="55858" spans="4:5" x14ac:dyDescent="0.25">
      <c r="D55858" s="31">
        <v>-76.4268</v>
      </c>
      <c r="E55858" s="28">
        <v>689.15200000000004</v>
      </c>
    </row>
    <row r="55859" spans="4:5" x14ac:dyDescent="0.25">
      <c r="D55859" s="31">
        <v>-76.410799999999995</v>
      </c>
      <c r="E55859" s="28">
        <v>689.08500000000004</v>
      </c>
    </row>
    <row r="55860" spans="4:5" x14ac:dyDescent="0.25">
      <c r="D55860" s="31">
        <v>-76.394800000000004</v>
      </c>
      <c r="E55860" s="28">
        <v>689.01700000000005</v>
      </c>
    </row>
    <row r="55861" spans="4:5" x14ac:dyDescent="0.25">
      <c r="D55861" s="31">
        <v>-76.378799999999998</v>
      </c>
      <c r="E55861" s="28">
        <v>688.94899999999996</v>
      </c>
    </row>
    <row r="55862" spans="4:5" x14ac:dyDescent="0.25">
      <c r="D55862" s="31">
        <v>-76.362799999999993</v>
      </c>
      <c r="E55862" s="28">
        <v>688.88099999999997</v>
      </c>
    </row>
    <row r="55863" spans="4:5" x14ac:dyDescent="0.25">
      <c r="D55863" s="31">
        <v>-76.346800000000002</v>
      </c>
      <c r="E55863" s="28">
        <v>688.81299999999999</v>
      </c>
    </row>
    <row r="55864" spans="4:5" x14ac:dyDescent="0.25">
      <c r="D55864" s="31">
        <v>-76.330799999999996</v>
      </c>
      <c r="E55864" s="28">
        <v>688.745</v>
      </c>
    </row>
    <row r="55865" spans="4:5" x14ac:dyDescent="0.25">
      <c r="D55865" s="31">
        <v>-76.314800000000005</v>
      </c>
      <c r="E55865" s="28">
        <v>688.67700000000002</v>
      </c>
    </row>
    <row r="55866" spans="4:5" x14ac:dyDescent="0.25">
      <c r="D55866" s="31">
        <v>-76.2988</v>
      </c>
      <c r="E55866" s="28">
        <v>688.60900000000004</v>
      </c>
    </row>
    <row r="55867" spans="4:5" x14ac:dyDescent="0.25">
      <c r="D55867" s="31">
        <v>-76.282799999999995</v>
      </c>
      <c r="E55867" s="28">
        <v>688.54200000000003</v>
      </c>
    </row>
    <row r="55868" spans="4:5" x14ac:dyDescent="0.25">
      <c r="D55868" s="31">
        <v>-76.266800000000003</v>
      </c>
      <c r="E55868" s="28">
        <v>688.47400000000005</v>
      </c>
    </row>
    <row r="55869" spans="4:5" x14ac:dyDescent="0.25">
      <c r="D55869" s="31">
        <v>-76.250799999999998</v>
      </c>
      <c r="E55869" s="28">
        <v>688.40599999999995</v>
      </c>
    </row>
    <row r="55870" spans="4:5" x14ac:dyDescent="0.25">
      <c r="D55870" s="31">
        <v>-76.234800000000007</v>
      </c>
      <c r="E55870" s="28">
        <v>688.33799999999997</v>
      </c>
    </row>
    <row r="55871" spans="4:5" x14ac:dyDescent="0.25">
      <c r="D55871" s="31">
        <v>-76.218800000000002</v>
      </c>
      <c r="E55871" s="28">
        <v>688.27</v>
      </c>
    </row>
    <row r="55872" spans="4:5" x14ac:dyDescent="0.25">
      <c r="D55872" s="31">
        <v>-76.202799999999996</v>
      </c>
      <c r="E55872" s="28">
        <v>688.202</v>
      </c>
    </row>
    <row r="55873" spans="4:5" x14ac:dyDescent="0.25">
      <c r="D55873" s="31">
        <v>-76.186800000000005</v>
      </c>
      <c r="E55873" s="28">
        <v>688.13400000000001</v>
      </c>
    </row>
    <row r="55874" spans="4:5" x14ac:dyDescent="0.25">
      <c r="D55874" s="31">
        <v>-76.1708</v>
      </c>
      <c r="E55874" s="28">
        <v>688.06600000000003</v>
      </c>
    </row>
    <row r="55875" spans="4:5" x14ac:dyDescent="0.25">
      <c r="D55875" s="31">
        <v>-76.154799999999994</v>
      </c>
      <c r="E55875" s="28">
        <v>687.99800000000005</v>
      </c>
    </row>
    <row r="55876" spans="4:5" x14ac:dyDescent="0.25">
      <c r="D55876" s="31">
        <v>-76.138800000000003</v>
      </c>
      <c r="E55876" s="28">
        <v>687.93</v>
      </c>
    </row>
    <row r="55877" spans="4:5" x14ac:dyDescent="0.25">
      <c r="D55877" s="31">
        <v>-76.122799999999998</v>
      </c>
      <c r="E55877" s="28">
        <v>687.86199999999997</v>
      </c>
    </row>
    <row r="55878" spans="4:5" x14ac:dyDescent="0.25">
      <c r="D55878" s="31">
        <v>-76.106800000000007</v>
      </c>
      <c r="E55878" s="28">
        <v>687.79399999999998</v>
      </c>
    </row>
    <row r="55879" spans="4:5" x14ac:dyDescent="0.25">
      <c r="D55879" s="31">
        <v>-76.090800000000002</v>
      </c>
      <c r="E55879" s="28">
        <v>687.726</v>
      </c>
    </row>
    <row r="55880" spans="4:5" x14ac:dyDescent="0.25">
      <c r="D55880" s="31">
        <v>-76.074799999999996</v>
      </c>
      <c r="E55880" s="28">
        <v>687.65800000000002</v>
      </c>
    </row>
    <row r="55881" spans="4:5" x14ac:dyDescent="0.25">
      <c r="D55881" s="31">
        <v>-76.058800000000005</v>
      </c>
      <c r="E55881" s="28">
        <v>687.59</v>
      </c>
    </row>
    <row r="55882" spans="4:5" x14ac:dyDescent="0.25">
      <c r="D55882" s="31">
        <v>-76.0428</v>
      </c>
      <c r="E55882" s="28">
        <v>687.52099999999996</v>
      </c>
    </row>
    <row r="55883" spans="4:5" x14ac:dyDescent="0.25">
      <c r="D55883" s="31">
        <v>-76.026799999999994</v>
      </c>
      <c r="E55883" s="28">
        <v>687.45299999999997</v>
      </c>
    </row>
    <row r="55884" spans="4:5" x14ac:dyDescent="0.25">
      <c r="D55884" s="31">
        <v>-76.010800000000003</v>
      </c>
      <c r="E55884" s="28">
        <v>687.38499999999999</v>
      </c>
    </row>
    <row r="55885" spans="4:5" x14ac:dyDescent="0.25">
      <c r="D55885" s="31">
        <v>-75.994900000000001</v>
      </c>
      <c r="E55885" s="28">
        <v>687.31700000000001</v>
      </c>
    </row>
    <row r="55886" spans="4:5" x14ac:dyDescent="0.25">
      <c r="D55886" s="31">
        <v>-75.978899999999996</v>
      </c>
      <c r="E55886" s="28">
        <v>687.24900000000002</v>
      </c>
    </row>
    <row r="55887" spans="4:5" x14ac:dyDescent="0.25">
      <c r="D55887" s="31">
        <v>-75.962900000000005</v>
      </c>
      <c r="E55887" s="28">
        <v>687.18100000000004</v>
      </c>
    </row>
    <row r="55888" spans="4:5" x14ac:dyDescent="0.25">
      <c r="D55888" s="31">
        <v>-75.946899999999999</v>
      </c>
      <c r="E55888" s="28">
        <v>687.11300000000006</v>
      </c>
    </row>
    <row r="55889" spans="4:5" x14ac:dyDescent="0.25">
      <c r="D55889" s="31">
        <v>-75.930899999999994</v>
      </c>
      <c r="E55889" s="28">
        <v>687.04499999999996</v>
      </c>
    </row>
    <row r="55890" spans="4:5" x14ac:dyDescent="0.25">
      <c r="D55890" s="31">
        <v>-75.914900000000003</v>
      </c>
      <c r="E55890" s="28">
        <v>686.97699999999998</v>
      </c>
    </row>
    <row r="55891" spans="4:5" x14ac:dyDescent="0.25">
      <c r="D55891" s="31">
        <v>-75.898899999999998</v>
      </c>
      <c r="E55891" s="28">
        <v>686.90800000000002</v>
      </c>
    </row>
    <row r="55892" spans="4:5" x14ac:dyDescent="0.25">
      <c r="D55892" s="31">
        <v>-75.882900000000006</v>
      </c>
      <c r="E55892" s="28">
        <v>686.84</v>
      </c>
    </row>
    <row r="55893" spans="4:5" x14ac:dyDescent="0.25">
      <c r="D55893" s="31">
        <v>-75.866900000000001</v>
      </c>
      <c r="E55893" s="28">
        <v>686.77200000000005</v>
      </c>
    </row>
    <row r="55894" spans="4:5" x14ac:dyDescent="0.25">
      <c r="D55894" s="31">
        <v>-75.850899999999996</v>
      </c>
      <c r="E55894" s="28">
        <v>686.70399999999995</v>
      </c>
    </row>
    <row r="55895" spans="4:5" x14ac:dyDescent="0.25">
      <c r="D55895" s="31">
        <v>-75.834900000000005</v>
      </c>
      <c r="E55895" s="28">
        <v>686.63599999999997</v>
      </c>
    </row>
    <row r="55896" spans="4:5" x14ac:dyDescent="0.25">
      <c r="D55896" s="31">
        <v>-75.818899999999999</v>
      </c>
      <c r="E55896" s="28">
        <v>686.56700000000001</v>
      </c>
    </row>
    <row r="55897" spans="4:5" x14ac:dyDescent="0.25">
      <c r="D55897" s="31">
        <v>-75.802899999999994</v>
      </c>
      <c r="E55897" s="28">
        <v>686.49900000000002</v>
      </c>
    </row>
    <row r="55898" spans="4:5" x14ac:dyDescent="0.25">
      <c r="D55898" s="31">
        <v>-75.786900000000003</v>
      </c>
      <c r="E55898" s="28">
        <v>686.43100000000004</v>
      </c>
    </row>
    <row r="55899" spans="4:5" x14ac:dyDescent="0.25">
      <c r="D55899" s="31">
        <v>-75.770899999999997</v>
      </c>
      <c r="E55899" s="28">
        <v>686.36300000000006</v>
      </c>
    </row>
    <row r="55900" spans="4:5" x14ac:dyDescent="0.25">
      <c r="D55900" s="31">
        <v>-75.754900000000006</v>
      </c>
      <c r="E55900" s="28">
        <v>686.29399999999998</v>
      </c>
    </row>
    <row r="55901" spans="4:5" x14ac:dyDescent="0.25">
      <c r="D55901" s="31">
        <v>-75.738900000000001</v>
      </c>
      <c r="E55901" s="28">
        <v>686.226</v>
      </c>
    </row>
    <row r="55902" spans="4:5" x14ac:dyDescent="0.25">
      <c r="D55902" s="31">
        <v>-75.722899999999996</v>
      </c>
      <c r="E55902" s="28">
        <v>686.15800000000002</v>
      </c>
    </row>
    <row r="55903" spans="4:5" x14ac:dyDescent="0.25">
      <c r="D55903" s="31">
        <v>-75.706900000000005</v>
      </c>
      <c r="E55903" s="28">
        <v>686.09</v>
      </c>
    </row>
    <row r="55904" spans="4:5" x14ac:dyDescent="0.25">
      <c r="D55904" s="31">
        <v>-75.690899999999999</v>
      </c>
      <c r="E55904" s="28">
        <v>686.02099999999996</v>
      </c>
    </row>
    <row r="55905" spans="4:5" x14ac:dyDescent="0.25">
      <c r="D55905" s="31">
        <v>-75.674899999999994</v>
      </c>
      <c r="E55905" s="28">
        <v>685.95299999999997</v>
      </c>
    </row>
    <row r="55906" spans="4:5" x14ac:dyDescent="0.25">
      <c r="D55906" s="31">
        <v>-75.658900000000003</v>
      </c>
      <c r="E55906" s="28">
        <v>685.88499999999999</v>
      </c>
    </row>
    <row r="55907" spans="4:5" x14ac:dyDescent="0.25">
      <c r="D55907" s="31">
        <v>-75.642899999999997</v>
      </c>
      <c r="E55907" s="28">
        <v>685.81600000000003</v>
      </c>
    </row>
    <row r="55908" spans="4:5" x14ac:dyDescent="0.25">
      <c r="D55908" s="31">
        <v>-75.626900000000006</v>
      </c>
      <c r="E55908" s="28">
        <v>685.74800000000005</v>
      </c>
    </row>
    <row r="55909" spans="4:5" x14ac:dyDescent="0.25">
      <c r="D55909" s="31">
        <v>-75.610900000000001</v>
      </c>
      <c r="E55909" s="28">
        <v>685.68</v>
      </c>
    </row>
    <row r="55910" spans="4:5" x14ac:dyDescent="0.25">
      <c r="D55910" s="31">
        <v>-75.594899999999996</v>
      </c>
      <c r="E55910" s="28">
        <v>685.61099999999999</v>
      </c>
    </row>
    <row r="55911" spans="4:5" x14ac:dyDescent="0.25">
      <c r="D55911" s="31">
        <v>-75.578900000000004</v>
      </c>
      <c r="E55911" s="28">
        <v>685.54300000000001</v>
      </c>
    </row>
    <row r="55912" spans="4:5" x14ac:dyDescent="0.25">
      <c r="D55912" s="31">
        <v>-75.562899999999999</v>
      </c>
      <c r="E55912" s="28">
        <v>685.47500000000002</v>
      </c>
    </row>
    <row r="55913" spans="4:5" x14ac:dyDescent="0.25">
      <c r="D55913" s="31">
        <v>-75.546899999999994</v>
      </c>
      <c r="E55913" s="28">
        <v>685.40599999999995</v>
      </c>
    </row>
    <row r="55914" spans="4:5" x14ac:dyDescent="0.25">
      <c r="D55914" s="31">
        <v>-75.530900000000003</v>
      </c>
      <c r="E55914" s="28">
        <v>685.33799999999997</v>
      </c>
    </row>
    <row r="55915" spans="4:5" x14ac:dyDescent="0.25">
      <c r="D55915" s="31">
        <v>-75.514899999999997</v>
      </c>
      <c r="E55915" s="28">
        <v>685.26900000000001</v>
      </c>
    </row>
    <row r="55916" spans="4:5" x14ac:dyDescent="0.25">
      <c r="D55916" s="31">
        <v>-75.498900000000006</v>
      </c>
      <c r="E55916" s="28">
        <v>685.20100000000002</v>
      </c>
    </row>
    <row r="55917" spans="4:5" x14ac:dyDescent="0.25">
      <c r="D55917" s="31">
        <v>-75.482900000000001</v>
      </c>
      <c r="E55917" s="28">
        <v>685.13300000000004</v>
      </c>
    </row>
    <row r="55918" spans="4:5" x14ac:dyDescent="0.25">
      <c r="D55918" s="31">
        <v>-75.466899999999995</v>
      </c>
      <c r="E55918" s="28">
        <v>685.06399999999996</v>
      </c>
    </row>
    <row r="55919" spans="4:5" x14ac:dyDescent="0.25">
      <c r="D55919" s="31">
        <v>-75.450900000000004</v>
      </c>
      <c r="E55919" s="28">
        <v>684.99599999999998</v>
      </c>
    </row>
    <row r="55920" spans="4:5" x14ac:dyDescent="0.25">
      <c r="D55920" s="31">
        <v>-75.434899999999999</v>
      </c>
      <c r="E55920" s="28">
        <v>684.92700000000002</v>
      </c>
    </row>
    <row r="55921" spans="4:5" x14ac:dyDescent="0.25">
      <c r="D55921" s="31">
        <v>-75.418899999999994</v>
      </c>
      <c r="E55921" s="28">
        <v>684.85900000000004</v>
      </c>
    </row>
    <row r="55922" spans="4:5" x14ac:dyDescent="0.25">
      <c r="D55922" s="31">
        <v>-75.402900000000002</v>
      </c>
      <c r="E55922" s="28">
        <v>684.79</v>
      </c>
    </row>
    <row r="55923" spans="4:5" x14ac:dyDescent="0.25">
      <c r="D55923" s="31">
        <v>-75.386899999999997</v>
      </c>
      <c r="E55923" s="28">
        <v>684.72199999999998</v>
      </c>
    </row>
    <row r="55924" spans="4:5" x14ac:dyDescent="0.25">
      <c r="D55924" s="31">
        <v>-75.370900000000006</v>
      </c>
      <c r="E55924" s="28">
        <v>684.65300000000002</v>
      </c>
    </row>
    <row r="55925" spans="4:5" x14ac:dyDescent="0.25">
      <c r="D55925" s="31">
        <v>-75.354900000000001</v>
      </c>
      <c r="E55925" s="28">
        <v>684.58500000000004</v>
      </c>
    </row>
    <row r="55926" spans="4:5" x14ac:dyDescent="0.25">
      <c r="D55926" s="31">
        <v>-75.338899999999995</v>
      </c>
      <c r="E55926" s="28">
        <v>684.51599999999996</v>
      </c>
    </row>
    <row r="55927" spans="4:5" x14ac:dyDescent="0.25">
      <c r="D55927" s="31">
        <v>-75.322900000000004</v>
      </c>
      <c r="E55927" s="28">
        <v>684.44799999999998</v>
      </c>
    </row>
    <row r="55928" spans="4:5" x14ac:dyDescent="0.25">
      <c r="D55928" s="31">
        <v>-75.306899999999999</v>
      </c>
      <c r="E55928" s="28">
        <v>684.37900000000002</v>
      </c>
    </row>
    <row r="55929" spans="4:5" x14ac:dyDescent="0.25">
      <c r="D55929" s="31">
        <v>-75.290899999999993</v>
      </c>
      <c r="E55929" s="28">
        <v>684.31100000000004</v>
      </c>
    </row>
    <row r="55930" spans="4:5" x14ac:dyDescent="0.25">
      <c r="D55930" s="31">
        <v>-75.274900000000002</v>
      </c>
      <c r="E55930" s="28">
        <v>684.24199999999996</v>
      </c>
    </row>
    <row r="55931" spans="4:5" x14ac:dyDescent="0.25">
      <c r="D55931" s="31">
        <v>-75.258899999999997</v>
      </c>
      <c r="E55931" s="28">
        <v>684.17399999999998</v>
      </c>
    </row>
    <row r="55932" spans="4:5" x14ac:dyDescent="0.25">
      <c r="D55932" s="31">
        <v>-75.242900000000006</v>
      </c>
      <c r="E55932" s="28">
        <v>684.10500000000002</v>
      </c>
    </row>
    <row r="55933" spans="4:5" x14ac:dyDescent="0.25">
      <c r="D55933" s="31">
        <v>-75.226900000000001</v>
      </c>
      <c r="E55933" s="28">
        <v>684.03700000000003</v>
      </c>
    </row>
    <row r="55934" spans="4:5" x14ac:dyDescent="0.25">
      <c r="D55934" s="31">
        <v>-75.210899999999995</v>
      </c>
      <c r="E55934" s="28">
        <v>683.96799999999996</v>
      </c>
    </row>
    <row r="55935" spans="4:5" x14ac:dyDescent="0.25">
      <c r="D55935" s="31">
        <v>-75.194900000000004</v>
      </c>
      <c r="E55935" s="28">
        <v>683.899</v>
      </c>
    </row>
    <row r="55936" spans="4:5" x14ac:dyDescent="0.25">
      <c r="D55936" s="31">
        <v>-75.178899999999999</v>
      </c>
      <c r="E55936" s="28">
        <v>683.83100000000002</v>
      </c>
    </row>
    <row r="55937" spans="4:5" x14ac:dyDescent="0.25">
      <c r="D55937" s="31">
        <v>-75.162899999999993</v>
      </c>
      <c r="E55937" s="28">
        <v>683.76199999999994</v>
      </c>
    </row>
    <row r="55938" spans="4:5" x14ac:dyDescent="0.25">
      <c r="D55938" s="31">
        <v>-75.146900000000002</v>
      </c>
      <c r="E55938" s="28">
        <v>683.69299999999998</v>
      </c>
    </row>
    <row r="55939" spans="4:5" x14ac:dyDescent="0.25">
      <c r="D55939" s="31">
        <v>-75.130899999999997</v>
      </c>
      <c r="E55939" s="28">
        <v>683.625</v>
      </c>
    </row>
    <row r="55940" spans="4:5" x14ac:dyDescent="0.25">
      <c r="D55940" s="31">
        <v>-75.114900000000006</v>
      </c>
      <c r="E55940" s="28">
        <v>683.55600000000004</v>
      </c>
    </row>
    <row r="55941" spans="4:5" x14ac:dyDescent="0.25">
      <c r="D55941" s="31">
        <v>-75.0989</v>
      </c>
      <c r="E55941" s="28">
        <v>683.48800000000006</v>
      </c>
    </row>
    <row r="55942" spans="4:5" x14ac:dyDescent="0.25">
      <c r="D55942" s="31">
        <v>-75.082899999999995</v>
      </c>
      <c r="E55942" s="28">
        <v>683.41899999999998</v>
      </c>
    </row>
    <row r="55943" spans="4:5" x14ac:dyDescent="0.25">
      <c r="D55943" s="31">
        <v>-75.066900000000004</v>
      </c>
      <c r="E55943" s="28">
        <v>683.35</v>
      </c>
    </row>
    <row r="55944" spans="4:5" x14ac:dyDescent="0.25">
      <c r="D55944" s="31">
        <v>-75.050899999999999</v>
      </c>
      <c r="E55944" s="28">
        <v>683.28099999999995</v>
      </c>
    </row>
    <row r="55945" spans="4:5" x14ac:dyDescent="0.25">
      <c r="D55945" s="31">
        <v>-75.034899999999993</v>
      </c>
      <c r="E55945" s="28">
        <v>683.21299999999997</v>
      </c>
    </row>
    <row r="55946" spans="4:5" x14ac:dyDescent="0.25">
      <c r="D55946" s="31">
        <v>-75.018900000000002</v>
      </c>
      <c r="E55946" s="28">
        <v>683.14400000000001</v>
      </c>
    </row>
    <row r="55947" spans="4:5" x14ac:dyDescent="0.25">
      <c r="D55947" s="31">
        <v>-75.002899999999997</v>
      </c>
      <c r="E55947" s="28">
        <v>683.07500000000005</v>
      </c>
    </row>
    <row r="55948" spans="4:5" x14ac:dyDescent="0.25">
      <c r="D55948" s="31">
        <v>-74.986900000000006</v>
      </c>
      <c r="E55948" s="28">
        <v>683.00699999999995</v>
      </c>
    </row>
    <row r="55949" spans="4:5" x14ac:dyDescent="0.25">
      <c r="D55949" s="31">
        <v>-74.9709</v>
      </c>
      <c r="E55949" s="28">
        <v>682.93799999999999</v>
      </c>
    </row>
    <row r="55950" spans="4:5" x14ac:dyDescent="0.25">
      <c r="D55950" s="31">
        <v>-74.954899999999995</v>
      </c>
      <c r="E55950" s="28">
        <v>682.86900000000003</v>
      </c>
    </row>
    <row r="55951" spans="4:5" x14ac:dyDescent="0.25">
      <c r="D55951" s="31">
        <v>-74.938900000000004</v>
      </c>
      <c r="E55951" s="28">
        <v>682.8</v>
      </c>
    </row>
    <row r="55952" spans="4:5" x14ac:dyDescent="0.25">
      <c r="D55952" s="31">
        <v>-74.922899999999998</v>
      </c>
      <c r="E55952" s="28">
        <v>682.73199999999997</v>
      </c>
    </row>
    <row r="55953" spans="4:5" x14ac:dyDescent="0.25">
      <c r="D55953" s="31">
        <v>-74.906899999999993</v>
      </c>
      <c r="E55953" s="28">
        <v>682.66300000000001</v>
      </c>
    </row>
    <row r="55954" spans="4:5" x14ac:dyDescent="0.25">
      <c r="D55954" s="31">
        <v>-74.890900000000002</v>
      </c>
      <c r="E55954" s="28">
        <v>682.59400000000005</v>
      </c>
    </row>
    <row r="55955" spans="4:5" x14ac:dyDescent="0.25">
      <c r="D55955" s="31">
        <v>-74.874899999999997</v>
      </c>
      <c r="E55955" s="28">
        <v>682.52499999999998</v>
      </c>
    </row>
    <row r="55956" spans="4:5" x14ac:dyDescent="0.25">
      <c r="D55956" s="31">
        <v>-74.858900000000006</v>
      </c>
      <c r="E55956" s="28">
        <v>682.45699999999999</v>
      </c>
    </row>
    <row r="55957" spans="4:5" x14ac:dyDescent="0.25">
      <c r="D55957" s="31">
        <v>-74.8429</v>
      </c>
      <c r="E55957" s="28">
        <v>682.38800000000003</v>
      </c>
    </row>
    <row r="55958" spans="4:5" x14ac:dyDescent="0.25">
      <c r="D55958" s="31">
        <v>-74.826899999999995</v>
      </c>
      <c r="E55958" s="28">
        <v>682.31899999999996</v>
      </c>
    </row>
    <row r="55959" spans="4:5" x14ac:dyDescent="0.25">
      <c r="D55959" s="31">
        <v>-74.810900000000004</v>
      </c>
      <c r="E55959" s="28">
        <v>682.25</v>
      </c>
    </row>
    <row r="55960" spans="4:5" x14ac:dyDescent="0.25">
      <c r="D55960" s="31">
        <v>-74.794899999999998</v>
      </c>
      <c r="E55960" s="28">
        <v>682.18100000000004</v>
      </c>
    </row>
    <row r="55961" spans="4:5" x14ac:dyDescent="0.25">
      <c r="D55961" s="31">
        <v>-74.778899999999993</v>
      </c>
      <c r="E55961" s="28">
        <v>682.11199999999997</v>
      </c>
    </row>
    <row r="55962" spans="4:5" x14ac:dyDescent="0.25">
      <c r="D55962" s="31">
        <v>-74.762900000000002</v>
      </c>
      <c r="E55962" s="28">
        <v>682.04300000000001</v>
      </c>
    </row>
    <row r="55963" spans="4:5" x14ac:dyDescent="0.25">
      <c r="D55963" s="31">
        <v>-74.746899999999997</v>
      </c>
      <c r="E55963" s="28">
        <v>681.97500000000002</v>
      </c>
    </row>
    <row r="55964" spans="4:5" x14ac:dyDescent="0.25">
      <c r="D55964" s="31">
        <v>-74.730900000000005</v>
      </c>
      <c r="E55964" s="28">
        <v>681.90599999999995</v>
      </c>
    </row>
    <row r="55965" spans="4:5" x14ac:dyDescent="0.25">
      <c r="D55965" s="31">
        <v>-74.7149</v>
      </c>
      <c r="E55965" s="28">
        <v>681.83699999999999</v>
      </c>
    </row>
    <row r="55966" spans="4:5" x14ac:dyDescent="0.25">
      <c r="D55966" s="31">
        <v>-74.698899999999995</v>
      </c>
      <c r="E55966" s="28">
        <v>681.76800000000003</v>
      </c>
    </row>
    <row r="55967" spans="4:5" x14ac:dyDescent="0.25">
      <c r="D55967" s="31">
        <v>-74.682900000000004</v>
      </c>
      <c r="E55967" s="28">
        <v>681.69899999999996</v>
      </c>
    </row>
    <row r="55968" spans="4:5" x14ac:dyDescent="0.25">
      <c r="D55968" s="31">
        <v>-74.666899999999998</v>
      </c>
      <c r="E55968" s="28">
        <v>681.63</v>
      </c>
    </row>
    <row r="55969" spans="4:5" x14ac:dyDescent="0.25">
      <c r="D55969" s="31">
        <v>-74.650899999999993</v>
      </c>
      <c r="E55969" s="28">
        <v>681.56100000000004</v>
      </c>
    </row>
    <row r="55970" spans="4:5" x14ac:dyDescent="0.25">
      <c r="D55970" s="31">
        <v>-74.634900000000002</v>
      </c>
      <c r="E55970" s="28">
        <v>681.49199999999996</v>
      </c>
    </row>
    <row r="55971" spans="4:5" x14ac:dyDescent="0.25">
      <c r="D55971" s="31">
        <v>-74.618899999999996</v>
      </c>
      <c r="E55971" s="28">
        <v>681.423</v>
      </c>
    </row>
    <row r="55972" spans="4:5" x14ac:dyDescent="0.25">
      <c r="D55972" s="31">
        <v>-74.602999999999994</v>
      </c>
      <c r="E55972" s="28">
        <v>681.35400000000004</v>
      </c>
    </row>
    <row r="55973" spans="4:5" x14ac:dyDescent="0.25">
      <c r="D55973" s="31">
        <v>-74.587000000000003</v>
      </c>
      <c r="E55973" s="28">
        <v>681.28499999999997</v>
      </c>
    </row>
    <row r="55974" spans="4:5" x14ac:dyDescent="0.25">
      <c r="D55974" s="31">
        <v>-74.570999999999998</v>
      </c>
      <c r="E55974" s="28">
        <v>681.21600000000001</v>
      </c>
    </row>
    <row r="55975" spans="4:5" x14ac:dyDescent="0.25">
      <c r="D55975" s="31">
        <v>-74.555000000000007</v>
      </c>
      <c r="E55975" s="28">
        <v>681.14700000000005</v>
      </c>
    </row>
    <row r="55976" spans="4:5" x14ac:dyDescent="0.25">
      <c r="D55976" s="31">
        <v>-74.539000000000001</v>
      </c>
      <c r="E55976" s="28">
        <v>681.07799999999997</v>
      </c>
    </row>
    <row r="55977" spans="4:5" x14ac:dyDescent="0.25">
      <c r="D55977" s="31">
        <v>-74.522999999999996</v>
      </c>
      <c r="E55977" s="28">
        <v>681.00900000000001</v>
      </c>
    </row>
    <row r="55978" spans="4:5" x14ac:dyDescent="0.25">
      <c r="D55978" s="31">
        <v>-74.507000000000005</v>
      </c>
      <c r="E55978" s="28">
        <v>680.94</v>
      </c>
    </row>
    <row r="55979" spans="4:5" x14ac:dyDescent="0.25">
      <c r="D55979" s="31">
        <v>-74.491</v>
      </c>
      <c r="E55979" s="28">
        <v>680.87099999999998</v>
      </c>
    </row>
    <row r="55980" spans="4:5" x14ac:dyDescent="0.25">
      <c r="D55980" s="31">
        <v>-74.474999999999994</v>
      </c>
      <c r="E55980" s="28">
        <v>680.80200000000002</v>
      </c>
    </row>
    <row r="55981" spans="4:5" x14ac:dyDescent="0.25">
      <c r="D55981" s="31">
        <v>-74.459000000000003</v>
      </c>
      <c r="E55981" s="28">
        <v>680.73299999999995</v>
      </c>
    </row>
    <row r="55982" spans="4:5" x14ac:dyDescent="0.25">
      <c r="D55982" s="31">
        <v>-74.442999999999998</v>
      </c>
      <c r="E55982" s="28">
        <v>680.66399999999999</v>
      </c>
    </row>
    <row r="55983" spans="4:5" x14ac:dyDescent="0.25">
      <c r="D55983" s="31">
        <v>-74.427000000000007</v>
      </c>
      <c r="E55983" s="28">
        <v>680.59500000000003</v>
      </c>
    </row>
    <row r="55984" spans="4:5" x14ac:dyDescent="0.25">
      <c r="D55984" s="31">
        <v>-74.411000000000001</v>
      </c>
      <c r="E55984" s="28">
        <v>680.52599999999995</v>
      </c>
    </row>
    <row r="55985" spans="4:5" x14ac:dyDescent="0.25">
      <c r="D55985" s="31">
        <v>-74.394999999999996</v>
      </c>
      <c r="E55985" s="28">
        <v>680.45699999999999</v>
      </c>
    </row>
    <row r="55986" spans="4:5" x14ac:dyDescent="0.25">
      <c r="D55986" s="31">
        <v>-74.379000000000005</v>
      </c>
      <c r="E55986" s="28">
        <v>680.38800000000003</v>
      </c>
    </row>
    <row r="55987" spans="4:5" x14ac:dyDescent="0.25">
      <c r="D55987" s="31">
        <v>-74.363</v>
      </c>
      <c r="E55987" s="28">
        <v>680.31899999999996</v>
      </c>
    </row>
    <row r="55988" spans="4:5" x14ac:dyDescent="0.25">
      <c r="D55988" s="31">
        <v>-74.346999999999994</v>
      </c>
      <c r="E55988" s="28">
        <v>680.25</v>
      </c>
    </row>
    <row r="55989" spans="4:5" x14ac:dyDescent="0.25">
      <c r="D55989" s="31">
        <v>-74.331000000000003</v>
      </c>
      <c r="E55989" s="28">
        <v>680.18100000000004</v>
      </c>
    </row>
    <row r="55990" spans="4:5" x14ac:dyDescent="0.25">
      <c r="D55990" s="31">
        <v>-74.314999999999998</v>
      </c>
      <c r="E55990" s="28">
        <v>680.11099999999999</v>
      </c>
    </row>
    <row r="55991" spans="4:5" x14ac:dyDescent="0.25">
      <c r="D55991" s="31">
        <v>-74.299000000000007</v>
      </c>
      <c r="E55991" s="28">
        <v>680.04200000000003</v>
      </c>
    </row>
    <row r="55992" spans="4:5" x14ac:dyDescent="0.25">
      <c r="D55992" s="31">
        <v>-74.283000000000001</v>
      </c>
      <c r="E55992" s="28">
        <v>679.97299999999996</v>
      </c>
    </row>
    <row r="55993" spans="4:5" x14ac:dyDescent="0.25">
      <c r="D55993" s="31">
        <v>-74.266999999999996</v>
      </c>
      <c r="E55993" s="28">
        <v>679.904</v>
      </c>
    </row>
    <row r="55994" spans="4:5" x14ac:dyDescent="0.25">
      <c r="D55994" s="31">
        <v>-74.251000000000005</v>
      </c>
      <c r="E55994" s="28">
        <v>679.83500000000004</v>
      </c>
    </row>
    <row r="55995" spans="4:5" x14ac:dyDescent="0.25">
      <c r="D55995" s="31">
        <v>-74.234999999999999</v>
      </c>
      <c r="E55995" s="28">
        <v>679.76599999999996</v>
      </c>
    </row>
    <row r="55996" spans="4:5" x14ac:dyDescent="0.25">
      <c r="D55996" s="31">
        <v>-74.218999999999994</v>
      </c>
      <c r="E55996" s="28">
        <v>679.69600000000003</v>
      </c>
    </row>
    <row r="55997" spans="4:5" x14ac:dyDescent="0.25">
      <c r="D55997" s="31">
        <v>-74.203000000000003</v>
      </c>
      <c r="E55997" s="28">
        <v>679.62699999999995</v>
      </c>
    </row>
    <row r="55998" spans="4:5" x14ac:dyDescent="0.25">
      <c r="D55998" s="31">
        <v>-74.186999999999998</v>
      </c>
      <c r="E55998" s="28">
        <v>679.55799999999999</v>
      </c>
    </row>
    <row r="55999" spans="4:5" x14ac:dyDescent="0.25">
      <c r="D55999" s="31">
        <v>-74.171000000000006</v>
      </c>
      <c r="E55999" s="28">
        <v>679.48900000000003</v>
      </c>
    </row>
    <row r="56000" spans="4:5" x14ac:dyDescent="0.25">
      <c r="D56000" s="31">
        <v>-74.155000000000001</v>
      </c>
      <c r="E56000" s="28">
        <v>679.42</v>
      </c>
    </row>
    <row r="56001" spans="4:5" x14ac:dyDescent="0.25">
      <c r="D56001" s="31">
        <v>-74.138999999999996</v>
      </c>
      <c r="E56001" s="28">
        <v>679.35</v>
      </c>
    </row>
    <row r="56002" spans="4:5" x14ac:dyDescent="0.25">
      <c r="D56002" s="31">
        <v>-74.123000000000005</v>
      </c>
      <c r="E56002" s="28">
        <v>679.28099999999995</v>
      </c>
    </row>
    <row r="56003" spans="4:5" x14ac:dyDescent="0.25">
      <c r="D56003" s="31">
        <v>-74.106999999999999</v>
      </c>
      <c r="E56003" s="28">
        <v>679.21199999999999</v>
      </c>
    </row>
    <row r="56004" spans="4:5" x14ac:dyDescent="0.25">
      <c r="D56004" s="31">
        <v>-74.090999999999994</v>
      </c>
      <c r="E56004" s="28">
        <v>679.14200000000005</v>
      </c>
    </row>
    <row r="56005" spans="4:5" x14ac:dyDescent="0.25">
      <c r="D56005" s="31">
        <v>-74.075000000000003</v>
      </c>
      <c r="E56005" s="28">
        <v>679.07299999999998</v>
      </c>
    </row>
    <row r="56006" spans="4:5" x14ac:dyDescent="0.25">
      <c r="D56006" s="31">
        <v>-74.058999999999997</v>
      </c>
      <c r="E56006" s="28">
        <v>679.00400000000002</v>
      </c>
    </row>
    <row r="56007" spans="4:5" x14ac:dyDescent="0.25">
      <c r="D56007" s="31">
        <v>-74.043000000000006</v>
      </c>
      <c r="E56007" s="28">
        <v>678.93499999999995</v>
      </c>
    </row>
    <row r="56008" spans="4:5" x14ac:dyDescent="0.25">
      <c r="D56008" s="31">
        <v>-74.027000000000001</v>
      </c>
      <c r="E56008" s="28">
        <v>678.86500000000001</v>
      </c>
    </row>
    <row r="56009" spans="4:5" x14ac:dyDescent="0.25">
      <c r="D56009" s="31">
        <v>-74.010999999999996</v>
      </c>
      <c r="E56009" s="28">
        <v>678.79600000000005</v>
      </c>
    </row>
    <row r="56010" spans="4:5" x14ac:dyDescent="0.25">
      <c r="D56010" s="31">
        <v>-73.995000000000005</v>
      </c>
      <c r="E56010" s="28">
        <v>678.72699999999998</v>
      </c>
    </row>
    <row r="56011" spans="4:5" x14ac:dyDescent="0.25">
      <c r="D56011" s="31">
        <v>-73.978999999999999</v>
      </c>
      <c r="E56011" s="28">
        <v>678.65700000000004</v>
      </c>
    </row>
    <row r="56012" spans="4:5" x14ac:dyDescent="0.25">
      <c r="D56012" s="31">
        <v>-73.962999999999994</v>
      </c>
      <c r="E56012" s="28">
        <v>678.58799999999997</v>
      </c>
    </row>
    <row r="56013" spans="4:5" x14ac:dyDescent="0.25">
      <c r="D56013" s="31">
        <v>-73.947000000000003</v>
      </c>
      <c r="E56013" s="28">
        <v>678.51900000000001</v>
      </c>
    </row>
    <row r="56014" spans="4:5" x14ac:dyDescent="0.25">
      <c r="D56014" s="31">
        <v>-73.930999999999997</v>
      </c>
      <c r="E56014" s="28">
        <v>678.44899999999996</v>
      </c>
    </row>
    <row r="56015" spans="4:5" x14ac:dyDescent="0.25">
      <c r="D56015" s="31">
        <v>-73.915000000000006</v>
      </c>
      <c r="E56015" s="28">
        <v>678.38</v>
      </c>
    </row>
    <row r="56016" spans="4:5" x14ac:dyDescent="0.25">
      <c r="D56016" s="31">
        <v>-73.899000000000001</v>
      </c>
      <c r="E56016" s="28">
        <v>678.31</v>
      </c>
    </row>
    <row r="56017" spans="4:5" x14ac:dyDescent="0.25">
      <c r="D56017" s="31">
        <v>-73.882999999999996</v>
      </c>
      <c r="E56017" s="28">
        <v>678.24099999999999</v>
      </c>
    </row>
    <row r="56018" spans="4:5" x14ac:dyDescent="0.25">
      <c r="D56018" s="31">
        <v>-73.867000000000004</v>
      </c>
      <c r="E56018" s="28">
        <v>678.17200000000003</v>
      </c>
    </row>
    <row r="56019" spans="4:5" x14ac:dyDescent="0.25">
      <c r="D56019" s="31">
        <v>-73.850999999999999</v>
      </c>
      <c r="E56019" s="28">
        <v>678.10199999999998</v>
      </c>
    </row>
    <row r="56020" spans="4:5" x14ac:dyDescent="0.25">
      <c r="D56020" s="31">
        <v>-73.834999999999994</v>
      </c>
      <c r="E56020" s="28">
        <v>678.03300000000002</v>
      </c>
    </row>
    <row r="56021" spans="4:5" x14ac:dyDescent="0.25">
      <c r="D56021" s="31">
        <v>-73.819000000000003</v>
      </c>
      <c r="E56021" s="28">
        <v>677.96299999999997</v>
      </c>
    </row>
    <row r="56022" spans="4:5" x14ac:dyDescent="0.25">
      <c r="D56022" s="31">
        <v>-73.802999999999997</v>
      </c>
      <c r="E56022" s="28">
        <v>677.89400000000001</v>
      </c>
    </row>
    <row r="56023" spans="4:5" x14ac:dyDescent="0.25">
      <c r="D56023" s="31">
        <v>-73.787000000000006</v>
      </c>
      <c r="E56023" s="28">
        <v>677.82500000000005</v>
      </c>
    </row>
    <row r="56024" spans="4:5" x14ac:dyDescent="0.25">
      <c r="D56024" s="31">
        <v>-73.771000000000001</v>
      </c>
      <c r="E56024" s="28">
        <v>677.755</v>
      </c>
    </row>
    <row r="56025" spans="4:5" x14ac:dyDescent="0.25">
      <c r="D56025" s="31">
        <v>-73.754999999999995</v>
      </c>
      <c r="E56025" s="28">
        <v>677.68600000000004</v>
      </c>
    </row>
    <row r="56026" spans="4:5" x14ac:dyDescent="0.25">
      <c r="D56026" s="31">
        <v>-73.739000000000004</v>
      </c>
      <c r="E56026" s="28">
        <v>677.61599999999999</v>
      </c>
    </row>
    <row r="56027" spans="4:5" x14ac:dyDescent="0.25">
      <c r="D56027" s="31">
        <v>-73.722999999999999</v>
      </c>
      <c r="E56027" s="28">
        <v>677.54700000000003</v>
      </c>
    </row>
    <row r="56028" spans="4:5" x14ac:dyDescent="0.25">
      <c r="D56028" s="31">
        <v>-73.706999999999994</v>
      </c>
      <c r="E56028" s="28">
        <v>677.47699999999998</v>
      </c>
    </row>
    <row r="56029" spans="4:5" x14ac:dyDescent="0.25">
      <c r="D56029" s="31">
        <v>-73.691000000000003</v>
      </c>
      <c r="E56029" s="28">
        <v>677.40800000000002</v>
      </c>
    </row>
    <row r="56030" spans="4:5" x14ac:dyDescent="0.25">
      <c r="D56030" s="31">
        <v>-73.674999999999997</v>
      </c>
      <c r="E56030" s="28">
        <v>677.33799999999997</v>
      </c>
    </row>
    <row r="56031" spans="4:5" x14ac:dyDescent="0.25">
      <c r="D56031" s="31">
        <v>-73.659000000000006</v>
      </c>
      <c r="E56031" s="28">
        <v>677.26900000000001</v>
      </c>
    </row>
    <row r="56032" spans="4:5" x14ac:dyDescent="0.25">
      <c r="D56032" s="31">
        <v>-73.643000000000001</v>
      </c>
      <c r="E56032" s="28">
        <v>677.19899999999996</v>
      </c>
    </row>
    <row r="56033" spans="4:5" x14ac:dyDescent="0.25">
      <c r="D56033" s="31">
        <v>-73.626999999999995</v>
      </c>
      <c r="E56033" s="28">
        <v>677.12900000000002</v>
      </c>
    </row>
    <row r="56034" spans="4:5" x14ac:dyDescent="0.25">
      <c r="D56034" s="31">
        <v>-73.611000000000004</v>
      </c>
      <c r="E56034" s="28">
        <v>677.06</v>
      </c>
    </row>
    <row r="56035" spans="4:5" x14ac:dyDescent="0.25">
      <c r="D56035" s="31">
        <v>-73.594999999999999</v>
      </c>
      <c r="E56035" s="28">
        <v>676.99</v>
      </c>
    </row>
    <row r="56036" spans="4:5" x14ac:dyDescent="0.25">
      <c r="D56036" s="31">
        <v>-73.578999999999994</v>
      </c>
      <c r="E56036" s="28">
        <v>676.92100000000005</v>
      </c>
    </row>
    <row r="56037" spans="4:5" x14ac:dyDescent="0.25">
      <c r="D56037" s="31">
        <v>-73.563000000000002</v>
      </c>
      <c r="E56037" s="28">
        <v>676.851</v>
      </c>
    </row>
    <row r="56038" spans="4:5" x14ac:dyDescent="0.25">
      <c r="D56038" s="31">
        <v>-73.546999999999997</v>
      </c>
      <c r="E56038" s="28">
        <v>676.78200000000004</v>
      </c>
    </row>
    <row r="56039" spans="4:5" x14ac:dyDescent="0.25">
      <c r="D56039" s="31">
        <v>-73.531000000000006</v>
      </c>
      <c r="E56039" s="28">
        <v>676.71199999999999</v>
      </c>
    </row>
    <row r="56040" spans="4:5" x14ac:dyDescent="0.25">
      <c r="D56040" s="31">
        <v>-73.515000000000001</v>
      </c>
      <c r="E56040" s="28">
        <v>676.64200000000005</v>
      </c>
    </row>
    <row r="56041" spans="4:5" x14ac:dyDescent="0.25">
      <c r="D56041" s="31">
        <v>-73.498999999999995</v>
      </c>
      <c r="E56041" s="28">
        <v>676.57299999999998</v>
      </c>
    </row>
    <row r="56042" spans="4:5" x14ac:dyDescent="0.25">
      <c r="D56042" s="31">
        <v>-73.483000000000004</v>
      </c>
      <c r="E56042" s="28">
        <v>676.50300000000004</v>
      </c>
    </row>
    <row r="56043" spans="4:5" x14ac:dyDescent="0.25">
      <c r="D56043" s="31">
        <v>-73.466999999999999</v>
      </c>
      <c r="E56043" s="28">
        <v>676.43299999999999</v>
      </c>
    </row>
    <row r="56044" spans="4:5" x14ac:dyDescent="0.25">
      <c r="D56044" s="31">
        <v>-73.450999999999993</v>
      </c>
      <c r="E56044" s="28">
        <v>676.36400000000003</v>
      </c>
    </row>
    <row r="56045" spans="4:5" x14ac:dyDescent="0.25">
      <c r="D56045" s="31">
        <v>-73.435000000000002</v>
      </c>
      <c r="E56045" s="28">
        <v>676.29399999999998</v>
      </c>
    </row>
    <row r="56046" spans="4:5" x14ac:dyDescent="0.25">
      <c r="D56046" s="31">
        <v>-73.418999999999997</v>
      </c>
      <c r="E56046" s="28">
        <v>676.22400000000005</v>
      </c>
    </row>
    <row r="56047" spans="4:5" x14ac:dyDescent="0.25">
      <c r="D56047" s="31">
        <v>-73.403000000000006</v>
      </c>
      <c r="E56047" s="28">
        <v>676.15499999999997</v>
      </c>
    </row>
    <row r="56048" spans="4:5" x14ac:dyDescent="0.25">
      <c r="D56048" s="31">
        <v>-73.387</v>
      </c>
      <c r="E56048" s="28">
        <v>676.08500000000004</v>
      </c>
    </row>
    <row r="56049" spans="4:5" x14ac:dyDescent="0.25">
      <c r="D56049" s="31">
        <v>-73.370999999999995</v>
      </c>
      <c r="E56049" s="28">
        <v>676.01499999999999</v>
      </c>
    </row>
    <row r="56050" spans="4:5" x14ac:dyDescent="0.25">
      <c r="D56050" s="31">
        <v>-73.355000000000004</v>
      </c>
      <c r="E56050" s="28">
        <v>675.94600000000003</v>
      </c>
    </row>
    <row r="56051" spans="4:5" x14ac:dyDescent="0.25">
      <c r="D56051" s="31">
        <v>-73.338999999999999</v>
      </c>
      <c r="E56051" s="28">
        <v>675.87599999999998</v>
      </c>
    </row>
    <row r="56052" spans="4:5" x14ac:dyDescent="0.25">
      <c r="D56052" s="31">
        <v>-73.322999999999993</v>
      </c>
      <c r="E56052" s="28">
        <v>675.80600000000004</v>
      </c>
    </row>
    <row r="56053" spans="4:5" x14ac:dyDescent="0.25">
      <c r="D56053" s="31">
        <v>-73.307000000000002</v>
      </c>
      <c r="E56053" s="28">
        <v>675.73599999999999</v>
      </c>
    </row>
    <row r="56054" spans="4:5" x14ac:dyDescent="0.25">
      <c r="D56054" s="31">
        <v>-73.290999999999997</v>
      </c>
      <c r="E56054" s="28">
        <v>675.66700000000003</v>
      </c>
    </row>
    <row r="56055" spans="4:5" x14ac:dyDescent="0.25">
      <c r="D56055" s="31">
        <v>-73.275000000000006</v>
      </c>
      <c r="E56055" s="28">
        <v>675.59699999999998</v>
      </c>
    </row>
    <row r="56056" spans="4:5" x14ac:dyDescent="0.25">
      <c r="D56056" s="31">
        <v>-73.259</v>
      </c>
      <c r="E56056" s="28">
        <v>675.52700000000004</v>
      </c>
    </row>
    <row r="56057" spans="4:5" x14ac:dyDescent="0.25">
      <c r="D56057" s="31">
        <v>-73.242999999999995</v>
      </c>
      <c r="E56057" s="28">
        <v>675.45699999999999</v>
      </c>
    </row>
    <row r="56058" spans="4:5" x14ac:dyDescent="0.25">
      <c r="D56058" s="31">
        <v>-73.227099999999993</v>
      </c>
      <c r="E56058" s="28">
        <v>675.38800000000003</v>
      </c>
    </row>
    <row r="56059" spans="4:5" x14ac:dyDescent="0.25">
      <c r="D56059" s="31">
        <v>-73.211100000000002</v>
      </c>
      <c r="E56059" s="28">
        <v>675.31799999999998</v>
      </c>
    </row>
    <row r="56060" spans="4:5" x14ac:dyDescent="0.25">
      <c r="D56060" s="31">
        <v>-73.195099999999996</v>
      </c>
      <c r="E56060" s="28">
        <v>675.24800000000005</v>
      </c>
    </row>
    <row r="56061" spans="4:5" x14ac:dyDescent="0.25">
      <c r="D56061" s="31">
        <v>-73.179100000000005</v>
      </c>
      <c r="E56061" s="28">
        <v>675.178</v>
      </c>
    </row>
    <row r="56062" spans="4:5" x14ac:dyDescent="0.25">
      <c r="D56062" s="31">
        <v>-73.1631</v>
      </c>
      <c r="E56062" s="28">
        <v>675.10799999999995</v>
      </c>
    </row>
    <row r="56063" spans="4:5" x14ac:dyDescent="0.25">
      <c r="D56063" s="31">
        <v>-73.147099999999995</v>
      </c>
      <c r="E56063" s="28">
        <v>675.03899999999999</v>
      </c>
    </row>
    <row r="56064" spans="4:5" x14ac:dyDescent="0.25">
      <c r="D56064" s="31">
        <v>-73.131100000000004</v>
      </c>
      <c r="E56064" s="28">
        <v>674.96900000000005</v>
      </c>
    </row>
    <row r="56065" spans="4:5" x14ac:dyDescent="0.25">
      <c r="D56065" s="31">
        <v>-73.115099999999998</v>
      </c>
      <c r="E56065" s="28">
        <v>674.899</v>
      </c>
    </row>
    <row r="56066" spans="4:5" x14ac:dyDescent="0.25">
      <c r="D56066" s="31">
        <v>-73.099100000000007</v>
      </c>
      <c r="E56066" s="28">
        <v>674.82899999999995</v>
      </c>
    </row>
    <row r="56067" spans="4:5" x14ac:dyDescent="0.25">
      <c r="D56067" s="31">
        <v>-73.083100000000002</v>
      </c>
      <c r="E56067" s="28">
        <v>674.75900000000001</v>
      </c>
    </row>
    <row r="56068" spans="4:5" x14ac:dyDescent="0.25">
      <c r="D56068" s="31">
        <v>-73.067099999999996</v>
      </c>
      <c r="E56068" s="28">
        <v>674.68899999999996</v>
      </c>
    </row>
    <row r="56069" spans="4:5" x14ac:dyDescent="0.25">
      <c r="D56069" s="31">
        <v>-73.051100000000005</v>
      </c>
      <c r="E56069" s="28">
        <v>674.61900000000003</v>
      </c>
    </row>
    <row r="56070" spans="4:5" x14ac:dyDescent="0.25">
      <c r="D56070" s="31">
        <v>-73.0351</v>
      </c>
      <c r="E56070" s="28">
        <v>674.54899999999998</v>
      </c>
    </row>
    <row r="56071" spans="4:5" x14ac:dyDescent="0.25">
      <c r="D56071" s="31">
        <v>-73.019099999999995</v>
      </c>
      <c r="E56071" s="28">
        <v>674.47900000000004</v>
      </c>
    </row>
    <row r="56072" spans="4:5" x14ac:dyDescent="0.25">
      <c r="D56072" s="31">
        <v>-73.003100000000003</v>
      </c>
      <c r="E56072" s="28">
        <v>674.41</v>
      </c>
    </row>
    <row r="56073" spans="4:5" x14ac:dyDescent="0.25">
      <c r="D56073" s="31">
        <v>-72.987099999999998</v>
      </c>
      <c r="E56073" s="28">
        <v>674.34</v>
      </c>
    </row>
    <row r="56074" spans="4:5" x14ac:dyDescent="0.25">
      <c r="D56074" s="31">
        <v>-72.971100000000007</v>
      </c>
      <c r="E56074" s="28">
        <v>674.27</v>
      </c>
    </row>
    <row r="56075" spans="4:5" x14ac:dyDescent="0.25">
      <c r="D56075" s="31">
        <v>-72.955100000000002</v>
      </c>
      <c r="E56075" s="28">
        <v>674.2</v>
      </c>
    </row>
    <row r="56076" spans="4:5" x14ac:dyDescent="0.25">
      <c r="D56076" s="31">
        <v>-72.939099999999996</v>
      </c>
      <c r="E56076" s="28">
        <v>674.13</v>
      </c>
    </row>
    <row r="56077" spans="4:5" x14ac:dyDescent="0.25">
      <c r="D56077" s="31">
        <v>-72.923100000000005</v>
      </c>
      <c r="E56077" s="28">
        <v>674.06</v>
      </c>
    </row>
    <row r="56078" spans="4:5" x14ac:dyDescent="0.25">
      <c r="D56078" s="31">
        <v>-72.9071</v>
      </c>
      <c r="E56078" s="28">
        <v>673.99</v>
      </c>
    </row>
    <row r="56079" spans="4:5" x14ac:dyDescent="0.25">
      <c r="D56079" s="31">
        <v>-72.891099999999994</v>
      </c>
      <c r="E56079" s="28">
        <v>673.92</v>
      </c>
    </row>
    <row r="56080" spans="4:5" x14ac:dyDescent="0.25">
      <c r="D56080" s="31">
        <v>-72.875100000000003</v>
      </c>
      <c r="E56080" s="28">
        <v>673.85</v>
      </c>
    </row>
    <row r="56081" spans="4:5" x14ac:dyDescent="0.25">
      <c r="D56081" s="31">
        <v>-72.859099999999998</v>
      </c>
      <c r="E56081" s="28">
        <v>673.78</v>
      </c>
    </row>
    <row r="56082" spans="4:5" x14ac:dyDescent="0.25">
      <c r="D56082" s="31">
        <v>-72.843100000000007</v>
      </c>
      <c r="E56082" s="28">
        <v>673.71</v>
      </c>
    </row>
    <row r="56083" spans="4:5" x14ac:dyDescent="0.25">
      <c r="D56083" s="31">
        <v>-72.827100000000002</v>
      </c>
      <c r="E56083" s="28">
        <v>673.64</v>
      </c>
    </row>
    <row r="56084" spans="4:5" x14ac:dyDescent="0.25">
      <c r="D56084" s="31">
        <v>-72.811099999999996</v>
      </c>
      <c r="E56084" s="28">
        <v>673.57</v>
      </c>
    </row>
    <row r="56085" spans="4:5" x14ac:dyDescent="0.25">
      <c r="D56085" s="31">
        <v>-72.795100000000005</v>
      </c>
      <c r="E56085" s="28">
        <v>673.5</v>
      </c>
    </row>
    <row r="56086" spans="4:5" x14ac:dyDescent="0.25">
      <c r="D56086" s="31">
        <v>-72.7791</v>
      </c>
      <c r="E56086" s="28">
        <v>673.43</v>
      </c>
    </row>
    <row r="56087" spans="4:5" x14ac:dyDescent="0.25">
      <c r="D56087" s="31">
        <v>-72.763099999999994</v>
      </c>
      <c r="E56087" s="28">
        <v>673.36</v>
      </c>
    </row>
    <row r="56088" spans="4:5" x14ac:dyDescent="0.25">
      <c r="D56088" s="31">
        <v>-72.747100000000003</v>
      </c>
      <c r="E56088" s="28">
        <v>673.29</v>
      </c>
    </row>
    <row r="56089" spans="4:5" x14ac:dyDescent="0.25">
      <c r="D56089" s="31">
        <v>-72.731099999999998</v>
      </c>
      <c r="E56089" s="28">
        <v>673.21900000000005</v>
      </c>
    </row>
    <row r="56090" spans="4:5" x14ac:dyDescent="0.25">
      <c r="D56090" s="31">
        <v>-72.715100000000007</v>
      </c>
      <c r="E56090" s="28">
        <v>673.149</v>
      </c>
    </row>
    <row r="56091" spans="4:5" x14ac:dyDescent="0.25">
      <c r="D56091" s="31">
        <v>-72.699100000000001</v>
      </c>
      <c r="E56091" s="28">
        <v>673.07899999999995</v>
      </c>
    </row>
    <row r="56092" spans="4:5" x14ac:dyDescent="0.25">
      <c r="D56092" s="31">
        <v>-72.683099999999996</v>
      </c>
      <c r="E56092" s="28">
        <v>673.00900000000001</v>
      </c>
    </row>
    <row r="56093" spans="4:5" x14ac:dyDescent="0.25">
      <c r="D56093" s="31">
        <v>-72.667100000000005</v>
      </c>
      <c r="E56093" s="28">
        <v>672.93899999999996</v>
      </c>
    </row>
    <row r="56094" spans="4:5" x14ac:dyDescent="0.25">
      <c r="D56094" s="31">
        <v>-72.6511</v>
      </c>
      <c r="E56094" s="28">
        <v>672.86900000000003</v>
      </c>
    </row>
    <row r="56095" spans="4:5" x14ac:dyDescent="0.25">
      <c r="D56095" s="31">
        <v>-72.635099999999994</v>
      </c>
      <c r="E56095" s="28">
        <v>672.79899999999998</v>
      </c>
    </row>
    <row r="56096" spans="4:5" x14ac:dyDescent="0.25">
      <c r="D56096" s="31">
        <v>-72.619100000000003</v>
      </c>
      <c r="E56096" s="28">
        <v>672.72900000000004</v>
      </c>
    </row>
    <row r="56097" spans="4:5" x14ac:dyDescent="0.25">
      <c r="D56097" s="31">
        <v>-72.603099999999998</v>
      </c>
      <c r="E56097" s="28">
        <v>672.65800000000002</v>
      </c>
    </row>
    <row r="56098" spans="4:5" x14ac:dyDescent="0.25">
      <c r="D56098" s="31">
        <v>-72.587100000000007</v>
      </c>
      <c r="E56098" s="28">
        <v>672.58799999999997</v>
      </c>
    </row>
    <row r="56099" spans="4:5" x14ac:dyDescent="0.25">
      <c r="D56099" s="31">
        <v>-72.571100000000001</v>
      </c>
      <c r="E56099" s="28">
        <v>672.51800000000003</v>
      </c>
    </row>
    <row r="56100" spans="4:5" x14ac:dyDescent="0.25">
      <c r="D56100" s="31">
        <v>-72.555099999999996</v>
      </c>
      <c r="E56100" s="28">
        <v>672.44799999999998</v>
      </c>
    </row>
    <row r="56101" spans="4:5" x14ac:dyDescent="0.25">
      <c r="D56101" s="31">
        <v>-72.539100000000005</v>
      </c>
      <c r="E56101" s="28">
        <v>672.37800000000004</v>
      </c>
    </row>
    <row r="56102" spans="4:5" x14ac:dyDescent="0.25">
      <c r="D56102" s="31">
        <v>-72.523099999999999</v>
      </c>
      <c r="E56102" s="28">
        <v>672.30799999999999</v>
      </c>
    </row>
    <row r="56103" spans="4:5" x14ac:dyDescent="0.25">
      <c r="D56103" s="31">
        <v>-72.507099999999994</v>
      </c>
      <c r="E56103" s="28">
        <v>672.23699999999997</v>
      </c>
    </row>
    <row r="56104" spans="4:5" x14ac:dyDescent="0.25">
      <c r="D56104" s="31">
        <v>-72.491100000000003</v>
      </c>
      <c r="E56104" s="28">
        <v>672.16700000000003</v>
      </c>
    </row>
    <row r="56105" spans="4:5" x14ac:dyDescent="0.25">
      <c r="D56105" s="31">
        <v>-72.475099999999998</v>
      </c>
      <c r="E56105" s="28">
        <v>672.09699999999998</v>
      </c>
    </row>
    <row r="56106" spans="4:5" x14ac:dyDescent="0.25">
      <c r="D56106" s="31">
        <v>-72.459100000000007</v>
      </c>
      <c r="E56106" s="28">
        <v>672.02700000000004</v>
      </c>
    </row>
    <row r="56107" spans="4:5" x14ac:dyDescent="0.25">
      <c r="D56107" s="31">
        <v>-72.443100000000001</v>
      </c>
      <c r="E56107" s="28">
        <v>671.95600000000002</v>
      </c>
    </row>
    <row r="56108" spans="4:5" x14ac:dyDescent="0.25">
      <c r="D56108" s="31">
        <v>-72.427099999999996</v>
      </c>
      <c r="E56108" s="28">
        <v>671.88599999999997</v>
      </c>
    </row>
    <row r="56109" spans="4:5" x14ac:dyDescent="0.25">
      <c r="D56109" s="31">
        <v>-72.411100000000005</v>
      </c>
      <c r="E56109" s="28">
        <v>671.81600000000003</v>
      </c>
    </row>
    <row r="56110" spans="4:5" x14ac:dyDescent="0.25">
      <c r="D56110" s="31">
        <v>-72.395099999999999</v>
      </c>
      <c r="E56110" s="28">
        <v>671.74599999999998</v>
      </c>
    </row>
    <row r="56111" spans="4:5" x14ac:dyDescent="0.25">
      <c r="D56111" s="31">
        <v>-72.379099999999994</v>
      </c>
      <c r="E56111" s="28">
        <v>671.67499999999995</v>
      </c>
    </row>
    <row r="56112" spans="4:5" x14ac:dyDescent="0.25">
      <c r="D56112" s="31">
        <v>-72.363100000000003</v>
      </c>
      <c r="E56112" s="28">
        <v>671.60500000000002</v>
      </c>
    </row>
    <row r="56113" spans="4:5" x14ac:dyDescent="0.25">
      <c r="D56113" s="31">
        <v>-72.347099999999998</v>
      </c>
      <c r="E56113" s="28">
        <v>671.53499999999997</v>
      </c>
    </row>
    <row r="56114" spans="4:5" x14ac:dyDescent="0.25">
      <c r="D56114" s="31">
        <v>-72.331100000000006</v>
      </c>
      <c r="E56114" s="28">
        <v>671.46400000000006</v>
      </c>
    </row>
    <row r="56115" spans="4:5" x14ac:dyDescent="0.25">
      <c r="D56115" s="31">
        <v>-72.315100000000001</v>
      </c>
      <c r="E56115" s="28">
        <v>671.39400000000001</v>
      </c>
    </row>
    <row r="56116" spans="4:5" x14ac:dyDescent="0.25">
      <c r="D56116" s="31">
        <v>-72.299099999999996</v>
      </c>
      <c r="E56116" s="28">
        <v>671.32399999999996</v>
      </c>
    </row>
    <row r="56117" spans="4:5" x14ac:dyDescent="0.25">
      <c r="D56117" s="31">
        <v>-72.283100000000005</v>
      </c>
      <c r="E56117" s="28">
        <v>671.25300000000004</v>
      </c>
    </row>
    <row r="56118" spans="4:5" x14ac:dyDescent="0.25">
      <c r="D56118" s="31">
        <v>-72.267099999999999</v>
      </c>
      <c r="E56118" s="28">
        <v>671.18299999999999</v>
      </c>
    </row>
    <row r="56119" spans="4:5" x14ac:dyDescent="0.25">
      <c r="D56119" s="31">
        <v>-72.251099999999994</v>
      </c>
      <c r="E56119" s="28">
        <v>671.11300000000006</v>
      </c>
    </row>
    <row r="56120" spans="4:5" x14ac:dyDescent="0.25">
      <c r="D56120" s="31">
        <v>-72.235100000000003</v>
      </c>
      <c r="E56120" s="28">
        <v>671.04200000000003</v>
      </c>
    </row>
    <row r="56121" spans="4:5" x14ac:dyDescent="0.25">
      <c r="D56121" s="31">
        <v>-72.219099999999997</v>
      </c>
      <c r="E56121" s="28">
        <v>670.97199999999998</v>
      </c>
    </row>
    <row r="56122" spans="4:5" x14ac:dyDescent="0.25">
      <c r="D56122" s="31">
        <v>-72.203100000000006</v>
      </c>
      <c r="E56122" s="28">
        <v>670.90099999999995</v>
      </c>
    </row>
    <row r="56123" spans="4:5" x14ac:dyDescent="0.25">
      <c r="D56123" s="31">
        <v>-72.187100000000001</v>
      </c>
      <c r="E56123" s="28">
        <v>670.83100000000002</v>
      </c>
    </row>
    <row r="56124" spans="4:5" x14ac:dyDescent="0.25">
      <c r="D56124" s="31">
        <v>-72.171099999999996</v>
      </c>
      <c r="E56124" s="28">
        <v>670.76099999999997</v>
      </c>
    </row>
    <row r="56125" spans="4:5" x14ac:dyDescent="0.25">
      <c r="D56125" s="31">
        <v>-72.155100000000004</v>
      </c>
      <c r="E56125" s="28">
        <v>670.69</v>
      </c>
    </row>
    <row r="56126" spans="4:5" x14ac:dyDescent="0.25">
      <c r="D56126" s="31">
        <v>-72.139099999999999</v>
      </c>
      <c r="E56126" s="28">
        <v>670.62</v>
      </c>
    </row>
    <row r="56127" spans="4:5" x14ac:dyDescent="0.25">
      <c r="D56127" s="31">
        <v>-72.123099999999994</v>
      </c>
      <c r="E56127" s="28">
        <v>670.54899999999998</v>
      </c>
    </row>
    <row r="56128" spans="4:5" x14ac:dyDescent="0.25">
      <c r="D56128" s="31">
        <v>-72.107100000000003</v>
      </c>
      <c r="E56128" s="28">
        <v>670.47900000000004</v>
      </c>
    </row>
    <row r="56129" spans="4:5" x14ac:dyDescent="0.25">
      <c r="D56129" s="31">
        <v>-72.091099999999997</v>
      </c>
      <c r="E56129" s="28">
        <v>670.40800000000002</v>
      </c>
    </row>
    <row r="56130" spans="4:5" x14ac:dyDescent="0.25">
      <c r="D56130" s="31">
        <v>-72.075100000000006</v>
      </c>
      <c r="E56130" s="28">
        <v>670.33799999999997</v>
      </c>
    </row>
    <row r="56131" spans="4:5" x14ac:dyDescent="0.25">
      <c r="D56131" s="31">
        <v>-72.059100000000001</v>
      </c>
      <c r="E56131" s="28">
        <v>670.26800000000003</v>
      </c>
    </row>
    <row r="56132" spans="4:5" x14ac:dyDescent="0.25">
      <c r="D56132" s="31">
        <v>-72.043099999999995</v>
      </c>
      <c r="E56132" s="28">
        <v>670.197</v>
      </c>
    </row>
    <row r="56133" spans="4:5" x14ac:dyDescent="0.25">
      <c r="D56133" s="31">
        <v>-72.027100000000004</v>
      </c>
      <c r="E56133" s="28">
        <v>670.12699999999995</v>
      </c>
    </row>
    <row r="56134" spans="4:5" x14ac:dyDescent="0.25">
      <c r="D56134" s="31">
        <v>-72.011099999999999</v>
      </c>
      <c r="E56134" s="28">
        <v>670.05600000000004</v>
      </c>
    </row>
    <row r="56135" spans="4:5" x14ac:dyDescent="0.25">
      <c r="D56135" s="31">
        <v>-71.995099999999994</v>
      </c>
      <c r="E56135" s="28">
        <v>669.98599999999999</v>
      </c>
    </row>
    <row r="56136" spans="4:5" x14ac:dyDescent="0.25">
      <c r="D56136" s="31">
        <v>-71.979100000000003</v>
      </c>
      <c r="E56136" s="28">
        <v>669.91499999999996</v>
      </c>
    </row>
    <row r="56137" spans="4:5" x14ac:dyDescent="0.25">
      <c r="D56137" s="31">
        <v>-71.963099999999997</v>
      </c>
      <c r="E56137" s="28">
        <v>669.84400000000005</v>
      </c>
    </row>
    <row r="56138" spans="4:5" x14ac:dyDescent="0.25">
      <c r="D56138" s="31">
        <v>-71.947100000000006</v>
      </c>
      <c r="E56138" s="28">
        <v>669.774</v>
      </c>
    </row>
    <row r="56139" spans="4:5" x14ac:dyDescent="0.25">
      <c r="D56139" s="31">
        <v>-71.931100000000001</v>
      </c>
      <c r="E56139" s="28">
        <v>669.70299999999997</v>
      </c>
    </row>
    <row r="56140" spans="4:5" x14ac:dyDescent="0.25">
      <c r="D56140" s="31">
        <v>-71.915099999999995</v>
      </c>
      <c r="E56140" s="28">
        <v>669.63300000000004</v>
      </c>
    </row>
    <row r="56141" spans="4:5" x14ac:dyDescent="0.25">
      <c r="D56141" s="31">
        <v>-71.899100000000004</v>
      </c>
      <c r="E56141" s="28">
        <v>669.56200000000001</v>
      </c>
    </row>
    <row r="56142" spans="4:5" x14ac:dyDescent="0.25">
      <c r="D56142" s="31">
        <v>-71.883099999999999</v>
      </c>
      <c r="E56142" s="28">
        <v>669.49199999999996</v>
      </c>
    </row>
    <row r="56143" spans="4:5" x14ac:dyDescent="0.25">
      <c r="D56143" s="31">
        <v>-71.867099999999994</v>
      </c>
      <c r="E56143" s="28">
        <v>669.42100000000005</v>
      </c>
    </row>
    <row r="56144" spans="4:5" x14ac:dyDescent="0.25">
      <c r="D56144" s="31">
        <v>-71.851200000000006</v>
      </c>
      <c r="E56144" s="28">
        <v>669.351</v>
      </c>
    </row>
    <row r="56145" spans="4:5" x14ac:dyDescent="0.25">
      <c r="D56145" s="31">
        <v>-71.8352</v>
      </c>
      <c r="E56145" s="28">
        <v>669.28</v>
      </c>
    </row>
    <row r="56146" spans="4:5" x14ac:dyDescent="0.25">
      <c r="D56146" s="31">
        <v>-71.819199999999995</v>
      </c>
      <c r="E56146" s="28">
        <v>669.20899999999995</v>
      </c>
    </row>
    <row r="56147" spans="4:5" x14ac:dyDescent="0.25">
      <c r="D56147" s="31">
        <v>-71.803200000000004</v>
      </c>
      <c r="E56147" s="28">
        <v>669.13900000000001</v>
      </c>
    </row>
    <row r="56148" spans="4:5" x14ac:dyDescent="0.25">
      <c r="D56148" s="31">
        <v>-71.787199999999999</v>
      </c>
      <c r="E56148" s="28">
        <v>669.06799999999998</v>
      </c>
    </row>
    <row r="56149" spans="4:5" x14ac:dyDescent="0.25">
      <c r="D56149" s="31">
        <v>-71.771199999999993</v>
      </c>
      <c r="E56149" s="28">
        <v>668.99699999999996</v>
      </c>
    </row>
    <row r="56150" spans="4:5" x14ac:dyDescent="0.25">
      <c r="D56150" s="31">
        <v>-71.755200000000002</v>
      </c>
      <c r="E56150" s="28">
        <v>668.92700000000002</v>
      </c>
    </row>
    <row r="56151" spans="4:5" x14ac:dyDescent="0.25">
      <c r="D56151" s="31">
        <v>-71.739199999999997</v>
      </c>
      <c r="E56151" s="28">
        <v>668.85599999999999</v>
      </c>
    </row>
    <row r="56152" spans="4:5" x14ac:dyDescent="0.25">
      <c r="D56152" s="31">
        <v>-71.723200000000006</v>
      </c>
      <c r="E56152" s="28">
        <v>668.78499999999997</v>
      </c>
    </row>
    <row r="56153" spans="4:5" x14ac:dyDescent="0.25">
      <c r="D56153" s="31">
        <v>-71.7072</v>
      </c>
      <c r="E56153" s="28">
        <v>668.71500000000003</v>
      </c>
    </row>
    <row r="56154" spans="4:5" x14ac:dyDescent="0.25">
      <c r="D56154" s="31">
        <v>-71.691199999999995</v>
      </c>
      <c r="E56154" s="28">
        <v>668.64400000000001</v>
      </c>
    </row>
    <row r="56155" spans="4:5" x14ac:dyDescent="0.25">
      <c r="D56155" s="31">
        <v>-71.675200000000004</v>
      </c>
      <c r="E56155" s="28">
        <v>668.57299999999998</v>
      </c>
    </row>
    <row r="56156" spans="4:5" x14ac:dyDescent="0.25">
      <c r="D56156" s="31">
        <v>-71.659199999999998</v>
      </c>
      <c r="E56156" s="28">
        <v>668.50300000000004</v>
      </c>
    </row>
    <row r="56157" spans="4:5" x14ac:dyDescent="0.25">
      <c r="D56157" s="31">
        <v>-71.643199999999993</v>
      </c>
      <c r="E56157" s="28">
        <v>668.43200000000002</v>
      </c>
    </row>
    <row r="56158" spans="4:5" x14ac:dyDescent="0.25">
      <c r="D56158" s="31">
        <v>-71.627200000000002</v>
      </c>
      <c r="E56158" s="28">
        <v>668.36099999999999</v>
      </c>
    </row>
    <row r="56159" spans="4:5" x14ac:dyDescent="0.25">
      <c r="D56159" s="31">
        <v>-71.611199999999997</v>
      </c>
      <c r="E56159" s="28">
        <v>668.29</v>
      </c>
    </row>
    <row r="56160" spans="4:5" x14ac:dyDescent="0.25">
      <c r="D56160" s="31">
        <v>-71.595200000000006</v>
      </c>
      <c r="E56160" s="28">
        <v>668.22</v>
      </c>
    </row>
    <row r="56161" spans="4:5" x14ac:dyDescent="0.25">
      <c r="D56161" s="31">
        <v>-71.5792</v>
      </c>
      <c r="E56161" s="28">
        <v>668.149</v>
      </c>
    </row>
    <row r="56162" spans="4:5" x14ac:dyDescent="0.25">
      <c r="D56162" s="31">
        <v>-71.563199999999995</v>
      </c>
      <c r="E56162" s="28">
        <v>668.07799999999997</v>
      </c>
    </row>
    <row r="56163" spans="4:5" x14ac:dyDescent="0.25">
      <c r="D56163" s="31">
        <v>-71.547200000000004</v>
      </c>
      <c r="E56163" s="28">
        <v>668.00699999999995</v>
      </c>
    </row>
    <row r="56164" spans="4:5" x14ac:dyDescent="0.25">
      <c r="D56164" s="31">
        <v>-71.531199999999998</v>
      </c>
      <c r="E56164" s="28">
        <v>667.93700000000001</v>
      </c>
    </row>
    <row r="56165" spans="4:5" x14ac:dyDescent="0.25">
      <c r="D56165" s="31">
        <v>-71.515199999999993</v>
      </c>
      <c r="E56165" s="28">
        <v>667.86599999999999</v>
      </c>
    </row>
    <row r="56166" spans="4:5" x14ac:dyDescent="0.25">
      <c r="D56166" s="31">
        <v>-71.499200000000002</v>
      </c>
      <c r="E56166" s="28">
        <v>667.79499999999996</v>
      </c>
    </row>
    <row r="56167" spans="4:5" x14ac:dyDescent="0.25">
      <c r="D56167" s="31">
        <v>-71.483199999999997</v>
      </c>
      <c r="E56167" s="28">
        <v>667.72400000000005</v>
      </c>
    </row>
    <row r="56168" spans="4:5" x14ac:dyDescent="0.25">
      <c r="D56168" s="31">
        <v>-71.467200000000005</v>
      </c>
      <c r="E56168" s="28">
        <v>667.65300000000002</v>
      </c>
    </row>
    <row r="56169" spans="4:5" x14ac:dyDescent="0.25">
      <c r="D56169" s="31">
        <v>-71.4512</v>
      </c>
      <c r="E56169" s="28">
        <v>667.58299999999997</v>
      </c>
    </row>
    <row r="56170" spans="4:5" x14ac:dyDescent="0.25">
      <c r="D56170" s="31">
        <v>-71.435199999999995</v>
      </c>
      <c r="E56170" s="28">
        <v>667.51199999999994</v>
      </c>
    </row>
    <row r="56171" spans="4:5" x14ac:dyDescent="0.25">
      <c r="D56171" s="31">
        <v>-71.419200000000004</v>
      </c>
      <c r="E56171" s="28">
        <v>667.44100000000003</v>
      </c>
    </row>
    <row r="56172" spans="4:5" x14ac:dyDescent="0.25">
      <c r="D56172" s="31">
        <v>-71.403199999999998</v>
      </c>
      <c r="E56172" s="28">
        <v>667.37</v>
      </c>
    </row>
    <row r="56173" spans="4:5" x14ac:dyDescent="0.25">
      <c r="D56173" s="31">
        <v>-71.387200000000007</v>
      </c>
      <c r="E56173" s="28">
        <v>667.29899999999998</v>
      </c>
    </row>
    <row r="56174" spans="4:5" x14ac:dyDescent="0.25">
      <c r="D56174" s="31">
        <v>-71.371200000000002</v>
      </c>
      <c r="E56174" s="28">
        <v>667.22799999999995</v>
      </c>
    </row>
    <row r="56175" spans="4:5" x14ac:dyDescent="0.25">
      <c r="D56175" s="31">
        <v>-71.355199999999996</v>
      </c>
      <c r="E56175" s="28">
        <v>667.15700000000004</v>
      </c>
    </row>
    <row r="56176" spans="4:5" x14ac:dyDescent="0.25">
      <c r="D56176" s="31">
        <v>-71.339200000000005</v>
      </c>
      <c r="E56176" s="28">
        <v>667.08600000000001</v>
      </c>
    </row>
    <row r="56177" spans="4:5" x14ac:dyDescent="0.25">
      <c r="D56177" s="31">
        <v>-71.3232</v>
      </c>
      <c r="E56177" s="28">
        <v>667.01599999999996</v>
      </c>
    </row>
    <row r="56178" spans="4:5" x14ac:dyDescent="0.25">
      <c r="D56178" s="31">
        <v>-71.307199999999995</v>
      </c>
      <c r="E56178" s="28">
        <v>666.94500000000005</v>
      </c>
    </row>
    <row r="56179" spans="4:5" x14ac:dyDescent="0.25">
      <c r="D56179" s="31">
        <v>-71.291200000000003</v>
      </c>
      <c r="E56179" s="28">
        <v>666.87400000000002</v>
      </c>
    </row>
    <row r="56180" spans="4:5" x14ac:dyDescent="0.25">
      <c r="D56180" s="31">
        <v>-71.275199999999998</v>
      </c>
      <c r="E56180" s="28">
        <v>666.803</v>
      </c>
    </row>
    <row r="56181" spans="4:5" x14ac:dyDescent="0.25">
      <c r="D56181" s="31">
        <v>-71.259200000000007</v>
      </c>
      <c r="E56181" s="28">
        <v>666.73199999999997</v>
      </c>
    </row>
    <row r="56182" spans="4:5" x14ac:dyDescent="0.25">
      <c r="D56182" s="31">
        <v>-71.243200000000002</v>
      </c>
      <c r="E56182" s="28">
        <v>666.66099999999994</v>
      </c>
    </row>
    <row r="56183" spans="4:5" x14ac:dyDescent="0.25">
      <c r="D56183" s="31">
        <v>-71.227199999999996</v>
      </c>
      <c r="E56183" s="28">
        <v>666.59</v>
      </c>
    </row>
    <row r="56184" spans="4:5" x14ac:dyDescent="0.25">
      <c r="D56184" s="31">
        <v>-71.211200000000005</v>
      </c>
      <c r="E56184" s="28">
        <v>666.51900000000001</v>
      </c>
    </row>
    <row r="56185" spans="4:5" x14ac:dyDescent="0.25">
      <c r="D56185" s="31">
        <v>-71.1952</v>
      </c>
      <c r="E56185" s="28">
        <v>666.44799999999998</v>
      </c>
    </row>
    <row r="56186" spans="4:5" x14ac:dyDescent="0.25">
      <c r="D56186" s="31">
        <v>-71.179199999999994</v>
      </c>
      <c r="E56186" s="28">
        <v>666.37699999999995</v>
      </c>
    </row>
    <row r="56187" spans="4:5" x14ac:dyDescent="0.25">
      <c r="D56187" s="31">
        <v>-71.163200000000003</v>
      </c>
      <c r="E56187" s="28">
        <v>666.30600000000004</v>
      </c>
    </row>
    <row r="56188" spans="4:5" x14ac:dyDescent="0.25">
      <c r="D56188" s="31">
        <v>-71.147199999999998</v>
      </c>
      <c r="E56188" s="28">
        <v>666.23500000000001</v>
      </c>
    </row>
    <row r="56189" spans="4:5" x14ac:dyDescent="0.25">
      <c r="D56189" s="31">
        <v>-71.131200000000007</v>
      </c>
      <c r="E56189" s="28">
        <v>666.16399999999999</v>
      </c>
    </row>
    <row r="56190" spans="4:5" x14ac:dyDescent="0.25">
      <c r="D56190" s="31">
        <v>-71.115200000000002</v>
      </c>
      <c r="E56190" s="28">
        <v>666.09299999999996</v>
      </c>
    </row>
    <row r="56191" spans="4:5" x14ac:dyDescent="0.25">
      <c r="D56191" s="31">
        <v>-71.099199999999996</v>
      </c>
      <c r="E56191" s="28">
        <v>666.02200000000005</v>
      </c>
    </row>
    <row r="56192" spans="4:5" x14ac:dyDescent="0.25">
      <c r="D56192" s="31">
        <v>-71.083200000000005</v>
      </c>
      <c r="E56192" s="28">
        <v>665.95100000000002</v>
      </c>
    </row>
    <row r="56193" spans="4:5" x14ac:dyDescent="0.25">
      <c r="D56193" s="31">
        <v>-71.0672</v>
      </c>
      <c r="E56193" s="28">
        <v>665.88</v>
      </c>
    </row>
    <row r="56194" spans="4:5" x14ac:dyDescent="0.25">
      <c r="D56194" s="31">
        <v>-71.051199999999994</v>
      </c>
      <c r="E56194" s="28">
        <v>665.80899999999997</v>
      </c>
    </row>
    <row r="56195" spans="4:5" x14ac:dyDescent="0.25">
      <c r="D56195" s="31">
        <v>-71.035200000000003</v>
      </c>
      <c r="E56195" s="28">
        <v>665.73800000000006</v>
      </c>
    </row>
    <row r="56196" spans="4:5" x14ac:dyDescent="0.25">
      <c r="D56196" s="31">
        <v>-71.019199999999998</v>
      </c>
      <c r="E56196" s="28">
        <v>665.66700000000003</v>
      </c>
    </row>
    <row r="56197" spans="4:5" x14ac:dyDescent="0.25">
      <c r="D56197" s="31">
        <v>-71.003200000000007</v>
      </c>
      <c r="E56197" s="28">
        <v>665.596</v>
      </c>
    </row>
    <row r="56198" spans="4:5" x14ac:dyDescent="0.25">
      <c r="D56198" s="31">
        <v>-70.987200000000001</v>
      </c>
      <c r="E56198" s="28">
        <v>665.524</v>
      </c>
    </row>
    <row r="56199" spans="4:5" x14ac:dyDescent="0.25">
      <c r="D56199" s="31">
        <v>-70.971199999999996</v>
      </c>
      <c r="E56199" s="28">
        <v>665.45299999999997</v>
      </c>
    </row>
    <row r="56200" spans="4:5" x14ac:dyDescent="0.25">
      <c r="D56200" s="31">
        <v>-70.955200000000005</v>
      </c>
      <c r="E56200" s="28">
        <v>665.38199999999995</v>
      </c>
    </row>
    <row r="56201" spans="4:5" x14ac:dyDescent="0.25">
      <c r="D56201" s="31">
        <v>-70.9392</v>
      </c>
      <c r="E56201" s="28">
        <v>665.31100000000004</v>
      </c>
    </row>
    <row r="56202" spans="4:5" x14ac:dyDescent="0.25">
      <c r="D56202" s="31">
        <v>-70.923199999999994</v>
      </c>
      <c r="E56202" s="28">
        <v>665.24</v>
      </c>
    </row>
    <row r="56203" spans="4:5" x14ac:dyDescent="0.25">
      <c r="D56203" s="31">
        <v>-70.907200000000003</v>
      </c>
      <c r="E56203" s="28">
        <v>665.16899999999998</v>
      </c>
    </row>
    <row r="56204" spans="4:5" x14ac:dyDescent="0.25">
      <c r="D56204" s="31">
        <v>-70.891199999999998</v>
      </c>
      <c r="E56204" s="28">
        <v>665.09799999999996</v>
      </c>
    </row>
    <row r="56205" spans="4:5" x14ac:dyDescent="0.25">
      <c r="D56205" s="31">
        <v>-70.875200000000007</v>
      </c>
      <c r="E56205" s="28">
        <v>665.02599999999995</v>
      </c>
    </row>
    <row r="56206" spans="4:5" x14ac:dyDescent="0.25">
      <c r="D56206" s="31">
        <v>-70.859200000000001</v>
      </c>
      <c r="E56206" s="28">
        <v>664.95500000000004</v>
      </c>
    </row>
    <row r="56207" spans="4:5" x14ac:dyDescent="0.25">
      <c r="D56207" s="31">
        <v>-70.843199999999996</v>
      </c>
      <c r="E56207" s="28">
        <v>664.88400000000001</v>
      </c>
    </row>
    <row r="56208" spans="4:5" x14ac:dyDescent="0.25">
      <c r="D56208" s="31">
        <v>-70.827200000000005</v>
      </c>
      <c r="E56208" s="28">
        <v>664.81299999999999</v>
      </c>
    </row>
    <row r="56209" spans="4:5" x14ac:dyDescent="0.25">
      <c r="D56209" s="31">
        <v>-70.811199999999999</v>
      </c>
      <c r="E56209" s="28">
        <v>664.74199999999996</v>
      </c>
    </row>
    <row r="56210" spans="4:5" x14ac:dyDescent="0.25">
      <c r="D56210" s="31">
        <v>-70.795199999999994</v>
      </c>
      <c r="E56210" s="28">
        <v>664.67100000000005</v>
      </c>
    </row>
    <row r="56211" spans="4:5" x14ac:dyDescent="0.25">
      <c r="D56211" s="31">
        <v>-70.779200000000003</v>
      </c>
      <c r="E56211" s="28">
        <v>664.59900000000005</v>
      </c>
    </row>
    <row r="56212" spans="4:5" x14ac:dyDescent="0.25">
      <c r="D56212" s="31">
        <v>-70.763199999999998</v>
      </c>
      <c r="E56212" s="28">
        <v>664.52800000000002</v>
      </c>
    </row>
    <row r="56213" spans="4:5" x14ac:dyDescent="0.25">
      <c r="D56213" s="31">
        <v>-70.747200000000007</v>
      </c>
      <c r="E56213" s="28">
        <v>664.45699999999999</v>
      </c>
    </row>
    <row r="56214" spans="4:5" x14ac:dyDescent="0.25">
      <c r="D56214" s="31">
        <v>-70.731200000000001</v>
      </c>
      <c r="E56214" s="28">
        <v>664.38599999999997</v>
      </c>
    </row>
    <row r="56215" spans="4:5" x14ac:dyDescent="0.25">
      <c r="D56215" s="31">
        <v>-70.715199999999996</v>
      </c>
      <c r="E56215" s="28">
        <v>664.31399999999996</v>
      </c>
    </row>
    <row r="56216" spans="4:5" x14ac:dyDescent="0.25">
      <c r="D56216" s="31">
        <v>-70.699200000000005</v>
      </c>
      <c r="E56216" s="28">
        <v>664.24300000000005</v>
      </c>
    </row>
    <row r="56217" spans="4:5" x14ac:dyDescent="0.25">
      <c r="D56217" s="31">
        <v>-70.683199999999999</v>
      </c>
      <c r="E56217" s="28">
        <v>664.17200000000003</v>
      </c>
    </row>
    <row r="56218" spans="4:5" x14ac:dyDescent="0.25">
      <c r="D56218" s="31">
        <v>-70.667199999999994</v>
      </c>
      <c r="E56218" s="28">
        <v>664.101</v>
      </c>
    </row>
    <row r="56219" spans="4:5" x14ac:dyDescent="0.25">
      <c r="D56219" s="31">
        <v>-70.651200000000003</v>
      </c>
      <c r="E56219" s="28">
        <v>664.029</v>
      </c>
    </row>
    <row r="56220" spans="4:5" x14ac:dyDescent="0.25">
      <c r="D56220" s="31">
        <v>-70.635199999999998</v>
      </c>
      <c r="E56220" s="28">
        <v>663.95799999999997</v>
      </c>
    </row>
    <row r="56221" spans="4:5" x14ac:dyDescent="0.25">
      <c r="D56221" s="31">
        <v>-70.619200000000006</v>
      </c>
      <c r="E56221" s="28">
        <v>663.88699999999994</v>
      </c>
    </row>
    <row r="56222" spans="4:5" x14ac:dyDescent="0.25">
      <c r="D56222" s="31">
        <v>-70.603200000000001</v>
      </c>
      <c r="E56222" s="28">
        <v>663.81500000000005</v>
      </c>
    </row>
    <row r="56223" spans="4:5" x14ac:dyDescent="0.25">
      <c r="D56223" s="31">
        <v>-70.587199999999996</v>
      </c>
      <c r="E56223" s="28">
        <v>663.74400000000003</v>
      </c>
    </row>
    <row r="56224" spans="4:5" x14ac:dyDescent="0.25">
      <c r="D56224" s="31">
        <v>-70.571200000000005</v>
      </c>
      <c r="E56224" s="28">
        <v>663.673</v>
      </c>
    </row>
    <row r="56225" spans="4:5" x14ac:dyDescent="0.25">
      <c r="D56225" s="31">
        <v>-70.555199999999999</v>
      </c>
      <c r="E56225" s="28">
        <v>663.601</v>
      </c>
    </row>
    <row r="56226" spans="4:5" x14ac:dyDescent="0.25">
      <c r="D56226" s="31">
        <v>-70.539199999999994</v>
      </c>
      <c r="E56226" s="28">
        <v>663.53</v>
      </c>
    </row>
    <row r="56227" spans="4:5" x14ac:dyDescent="0.25">
      <c r="D56227" s="31">
        <v>-70.523200000000003</v>
      </c>
      <c r="E56227" s="28">
        <v>663.45899999999995</v>
      </c>
    </row>
    <row r="56228" spans="4:5" x14ac:dyDescent="0.25">
      <c r="D56228" s="31">
        <v>-70.507199999999997</v>
      </c>
      <c r="E56228" s="28">
        <v>663.38699999999994</v>
      </c>
    </row>
    <row r="56229" spans="4:5" x14ac:dyDescent="0.25">
      <c r="D56229" s="31">
        <v>-70.491200000000006</v>
      </c>
      <c r="E56229" s="28">
        <v>663.31600000000003</v>
      </c>
    </row>
    <row r="56230" spans="4:5" x14ac:dyDescent="0.25">
      <c r="D56230" s="31">
        <v>-70.475300000000004</v>
      </c>
      <c r="E56230" s="28">
        <v>663.24400000000003</v>
      </c>
    </row>
    <row r="56231" spans="4:5" x14ac:dyDescent="0.25">
      <c r="D56231" s="31">
        <v>-70.459299999999999</v>
      </c>
      <c r="E56231" s="28">
        <v>663.173</v>
      </c>
    </row>
    <row r="56232" spans="4:5" x14ac:dyDescent="0.25">
      <c r="D56232" s="31">
        <v>-70.443299999999994</v>
      </c>
      <c r="E56232" s="28">
        <v>663.10199999999998</v>
      </c>
    </row>
    <row r="56233" spans="4:5" x14ac:dyDescent="0.25">
      <c r="D56233" s="31">
        <v>-70.427300000000002</v>
      </c>
      <c r="E56233" s="28">
        <v>663.03</v>
      </c>
    </row>
    <row r="56234" spans="4:5" x14ac:dyDescent="0.25">
      <c r="D56234" s="31">
        <v>-70.411299999999997</v>
      </c>
      <c r="E56234" s="28">
        <v>662.95899999999995</v>
      </c>
    </row>
    <row r="56235" spans="4:5" x14ac:dyDescent="0.25">
      <c r="D56235" s="31">
        <v>-70.395300000000006</v>
      </c>
      <c r="E56235" s="28">
        <v>662.88699999999994</v>
      </c>
    </row>
    <row r="56236" spans="4:5" x14ac:dyDescent="0.25">
      <c r="D56236" s="31">
        <v>-70.379300000000001</v>
      </c>
      <c r="E56236" s="28">
        <v>662.81600000000003</v>
      </c>
    </row>
    <row r="56237" spans="4:5" x14ac:dyDescent="0.25">
      <c r="D56237" s="31">
        <v>-70.363299999999995</v>
      </c>
      <c r="E56237" s="28">
        <v>662.745</v>
      </c>
    </row>
    <row r="56238" spans="4:5" x14ac:dyDescent="0.25">
      <c r="D56238" s="31">
        <v>-70.347300000000004</v>
      </c>
      <c r="E56238" s="28">
        <v>662.673</v>
      </c>
    </row>
    <row r="56239" spans="4:5" x14ac:dyDescent="0.25">
      <c r="D56239" s="31">
        <v>-70.331299999999999</v>
      </c>
      <c r="E56239" s="28">
        <v>662.60199999999998</v>
      </c>
    </row>
    <row r="56240" spans="4:5" x14ac:dyDescent="0.25">
      <c r="D56240" s="31">
        <v>-70.315299999999993</v>
      </c>
      <c r="E56240" s="28">
        <v>662.53</v>
      </c>
    </row>
    <row r="56241" spans="4:5" x14ac:dyDescent="0.25">
      <c r="D56241" s="31">
        <v>-70.299300000000002</v>
      </c>
      <c r="E56241" s="28">
        <v>662.45899999999995</v>
      </c>
    </row>
    <row r="56242" spans="4:5" x14ac:dyDescent="0.25">
      <c r="D56242" s="31">
        <v>-70.283299999999997</v>
      </c>
      <c r="E56242" s="28">
        <v>662.38699999999994</v>
      </c>
    </row>
    <row r="56243" spans="4:5" x14ac:dyDescent="0.25">
      <c r="D56243" s="31">
        <v>-70.267300000000006</v>
      </c>
      <c r="E56243" s="28">
        <v>662.31600000000003</v>
      </c>
    </row>
    <row r="56244" spans="4:5" x14ac:dyDescent="0.25">
      <c r="D56244" s="31">
        <v>-70.251300000000001</v>
      </c>
      <c r="E56244" s="28">
        <v>662.24400000000003</v>
      </c>
    </row>
    <row r="56245" spans="4:5" x14ac:dyDescent="0.25">
      <c r="D56245" s="31">
        <v>-70.235299999999995</v>
      </c>
      <c r="E56245" s="28">
        <v>662.173</v>
      </c>
    </row>
    <row r="56246" spans="4:5" x14ac:dyDescent="0.25">
      <c r="D56246" s="31">
        <v>-70.219300000000004</v>
      </c>
      <c r="E56246" s="28">
        <v>662.101</v>
      </c>
    </row>
    <row r="56247" spans="4:5" x14ac:dyDescent="0.25">
      <c r="D56247" s="31">
        <v>-70.203299999999999</v>
      </c>
      <c r="E56247" s="28">
        <v>662.029</v>
      </c>
    </row>
    <row r="56248" spans="4:5" x14ac:dyDescent="0.25">
      <c r="D56248" s="31">
        <v>-70.187299999999993</v>
      </c>
      <c r="E56248" s="28">
        <v>661.95799999999997</v>
      </c>
    </row>
    <row r="56249" spans="4:5" x14ac:dyDescent="0.25">
      <c r="D56249" s="31">
        <v>-70.171300000000002</v>
      </c>
      <c r="E56249" s="28">
        <v>661.88599999999997</v>
      </c>
    </row>
    <row r="56250" spans="4:5" x14ac:dyDescent="0.25">
      <c r="D56250" s="31">
        <v>-70.155299999999997</v>
      </c>
      <c r="E56250" s="28">
        <v>661.81500000000005</v>
      </c>
    </row>
    <row r="56251" spans="4:5" x14ac:dyDescent="0.25">
      <c r="D56251" s="31">
        <v>-70.139300000000006</v>
      </c>
      <c r="E56251" s="28">
        <v>661.74300000000005</v>
      </c>
    </row>
    <row r="56252" spans="4:5" x14ac:dyDescent="0.25">
      <c r="D56252" s="31">
        <v>-70.1233</v>
      </c>
      <c r="E56252" s="28">
        <v>661.67200000000003</v>
      </c>
    </row>
    <row r="56253" spans="4:5" x14ac:dyDescent="0.25">
      <c r="D56253" s="31">
        <v>-70.107299999999995</v>
      </c>
      <c r="E56253" s="28">
        <v>661.6</v>
      </c>
    </row>
    <row r="56254" spans="4:5" x14ac:dyDescent="0.25">
      <c r="D56254" s="31">
        <v>-70.091300000000004</v>
      </c>
      <c r="E56254" s="28">
        <v>661.52800000000002</v>
      </c>
    </row>
    <row r="56255" spans="4:5" x14ac:dyDescent="0.25">
      <c r="D56255" s="31">
        <v>-70.075299999999999</v>
      </c>
      <c r="E56255" s="28">
        <v>661.45699999999999</v>
      </c>
    </row>
    <row r="56256" spans="4:5" x14ac:dyDescent="0.25">
      <c r="D56256" s="31">
        <v>-70.059299999999993</v>
      </c>
      <c r="E56256" s="28">
        <v>661.38499999999999</v>
      </c>
    </row>
    <row r="56257" spans="4:5" x14ac:dyDescent="0.25">
      <c r="D56257" s="31">
        <v>-70.043300000000002</v>
      </c>
      <c r="E56257" s="28">
        <v>661.31399999999996</v>
      </c>
    </row>
    <row r="56258" spans="4:5" x14ac:dyDescent="0.25">
      <c r="D56258" s="31">
        <v>-70.027299999999997</v>
      </c>
      <c r="E56258" s="28">
        <v>661.24199999999996</v>
      </c>
    </row>
    <row r="56259" spans="4:5" x14ac:dyDescent="0.25">
      <c r="D56259" s="31">
        <v>-70.011300000000006</v>
      </c>
      <c r="E56259" s="28">
        <v>661.17</v>
      </c>
    </row>
    <row r="56260" spans="4:5" x14ac:dyDescent="0.25">
      <c r="D56260" s="31">
        <v>-69.9953</v>
      </c>
      <c r="E56260" s="28">
        <v>661.09900000000005</v>
      </c>
    </row>
    <row r="56261" spans="4:5" x14ac:dyDescent="0.25">
      <c r="D56261" s="31">
        <v>-69.979299999999995</v>
      </c>
      <c r="E56261" s="28">
        <v>661.02700000000004</v>
      </c>
    </row>
    <row r="56262" spans="4:5" x14ac:dyDescent="0.25">
      <c r="D56262" s="31">
        <v>-69.963300000000004</v>
      </c>
      <c r="E56262" s="28">
        <v>660.95500000000004</v>
      </c>
    </row>
    <row r="56263" spans="4:5" x14ac:dyDescent="0.25">
      <c r="D56263" s="31">
        <v>-69.947299999999998</v>
      </c>
      <c r="E56263" s="28">
        <v>660.88400000000001</v>
      </c>
    </row>
    <row r="56264" spans="4:5" x14ac:dyDescent="0.25">
      <c r="D56264" s="31">
        <v>-69.931299999999993</v>
      </c>
      <c r="E56264" s="28">
        <v>660.81200000000001</v>
      </c>
    </row>
    <row r="56265" spans="4:5" x14ac:dyDescent="0.25">
      <c r="D56265" s="31">
        <v>-69.915300000000002</v>
      </c>
      <c r="E56265" s="28">
        <v>660.74</v>
      </c>
    </row>
    <row r="56266" spans="4:5" x14ac:dyDescent="0.25">
      <c r="D56266" s="31">
        <v>-69.899299999999997</v>
      </c>
      <c r="E56266" s="28">
        <v>660.66800000000001</v>
      </c>
    </row>
    <row r="56267" spans="4:5" x14ac:dyDescent="0.25">
      <c r="D56267" s="31">
        <v>-69.883300000000006</v>
      </c>
      <c r="E56267" s="28">
        <v>660.59699999999998</v>
      </c>
    </row>
    <row r="56268" spans="4:5" x14ac:dyDescent="0.25">
      <c r="D56268" s="31">
        <v>-69.8673</v>
      </c>
      <c r="E56268" s="28">
        <v>660.52499999999998</v>
      </c>
    </row>
    <row r="56269" spans="4:5" x14ac:dyDescent="0.25">
      <c r="D56269" s="31">
        <v>-69.851299999999995</v>
      </c>
      <c r="E56269" s="28">
        <v>660.45299999999997</v>
      </c>
    </row>
    <row r="56270" spans="4:5" x14ac:dyDescent="0.25">
      <c r="D56270" s="31">
        <v>-69.835300000000004</v>
      </c>
      <c r="E56270" s="28">
        <v>660.38099999999997</v>
      </c>
    </row>
    <row r="56271" spans="4:5" x14ac:dyDescent="0.25">
      <c r="D56271" s="31">
        <v>-69.819299999999998</v>
      </c>
      <c r="E56271" s="28">
        <v>660.31</v>
      </c>
    </row>
    <row r="56272" spans="4:5" x14ac:dyDescent="0.25">
      <c r="D56272" s="31">
        <v>-69.803299999999993</v>
      </c>
      <c r="E56272" s="28">
        <v>660.23800000000006</v>
      </c>
    </row>
    <row r="56273" spans="4:5" x14ac:dyDescent="0.25">
      <c r="D56273" s="31">
        <v>-69.787300000000002</v>
      </c>
      <c r="E56273" s="28">
        <v>660.16600000000005</v>
      </c>
    </row>
    <row r="56274" spans="4:5" x14ac:dyDescent="0.25">
      <c r="D56274" s="31">
        <v>-69.771299999999997</v>
      </c>
      <c r="E56274" s="28">
        <v>660.09400000000005</v>
      </c>
    </row>
    <row r="56275" spans="4:5" x14ac:dyDescent="0.25">
      <c r="D56275" s="31">
        <v>-69.755300000000005</v>
      </c>
      <c r="E56275" s="28">
        <v>660.02300000000002</v>
      </c>
    </row>
    <row r="56276" spans="4:5" x14ac:dyDescent="0.25">
      <c r="D56276" s="31">
        <v>-69.7393</v>
      </c>
      <c r="E56276" s="28">
        <v>659.95100000000002</v>
      </c>
    </row>
    <row r="56277" spans="4:5" x14ac:dyDescent="0.25">
      <c r="D56277" s="31">
        <v>-69.723299999999995</v>
      </c>
      <c r="E56277" s="28">
        <v>659.87900000000002</v>
      </c>
    </row>
    <row r="56278" spans="4:5" x14ac:dyDescent="0.25">
      <c r="D56278" s="31">
        <v>-69.707300000000004</v>
      </c>
      <c r="E56278" s="28">
        <v>659.80700000000002</v>
      </c>
    </row>
    <row r="56279" spans="4:5" x14ac:dyDescent="0.25">
      <c r="D56279" s="31">
        <v>-69.691299999999998</v>
      </c>
      <c r="E56279" s="28">
        <v>659.73500000000001</v>
      </c>
    </row>
    <row r="56280" spans="4:5" x14ac:dyDescent="0.25">
      <c r="D56280" s="31">
        <v>-69.675299999999993</v>
      </c>
      <c r="E56280" s="28">
        <v>659.66300000000001</v>
      </c>
    </row>
    <row r="56281" spans="4:5" x14ac:dyDescent="0.25">
      <c r="D56281" s="31">
        <v>-69.659300000000002</v>
      </c>
      <c r="E56281" s="28">
        <v>659.59199999999998</v>
      </c>
    </row>
    <row r="56282" spans="4:5" x14ac:dyDescent="0.25">
      <c r="D56282" s="31">
        <v>-69.643299999999996</v>
      </c>
      <c r="E56282" s="28">
        <v>659.52</v>
      </c>
    </row>
    <row r="56283" spans="4:5" x14ac:dyDescent="0.25">
      <c r="D56283" s="31">
        <v>-69.627300000000005</v>
      </c>
      <c r="E56283" s="28">
        <v>659.44799999999998</v>
      </c>
    </row>
    <row r="56284" spans="4:5" x14ac:dyDescent="0.25">
      <c r="D56284" s="31">
        <v>-69.6113</v>
      </c>
      <c r="E56284" s="28">
        <v>659.37599999999998</v>
      </c>
    </row>
    <row r="56285" spans="4:5" x14ac:dyDescent="0.25">
      <c r="D56285" s="31">
        <v>-69.595299999999995</v>
      </c>
      <c r="E56285" s="28">
        <v>659.30399999999997</v>
      </c>
    </row>
    <row r="56286" spans="4:5" x14ac:dyDescent="0.25">
      <c r="D56286" s="31">
        <v>-69.579300000000003</v>
      </c>
      <c r="E56286" s="28">
        <v>659.23199999999997</v>
      </c>
    </row>
    <row r="56287" spans="4:5" x14ac:dyDescent="0.25">
      <c r="D56287" s="31">
        <v>-69.563299999999998</v>
      </c>
      <c r="E56287" s="28">
        <v>659.16</v>
      </c>
    </row>
    <row r="56288" spans="4:5" x14ac:dyDescent="0.25">
      <c r="D56288" s="31">
        <v>-69.547300000000007</v>
      </c>
      <c r="E56288" s="28">
        <v>659.08799999999997</v>
      </c>
    </row>
    <row r="56289" spans="4:5" x14ac:dyDescent="0.25">
      <c r="D56289" s="31">
        <v>-69.531300000000002</v>
      </c>
      <c r="E56289" s="28">
        <v>659.01599999999996</v>
      </c>
    </row>
    <row r="56290" spans="4:5" x14ac:dyDescent="0.25">
      <c r="D56290" s="31">
        <v>-69.515299999999996</v>
      </c>
      <c r="E56290" s="28">
        <v>658.94399999999996</v>
      </c>
    </row>
    <row r="56291" spans="4:5" x14ac:dyDescent="0.25">
      <c r="D56291" s="31">
        <v>-69.499300000000005</v>
      </c>
      <c r="E56291" s="28">
        <v>658.87300000000005</v>
      </c>
    </row>
    <row r="56292" spans="4:5" x14ac:dyDescent="0.25">
      <c r="D56292" s="31">
        <v>-69.4833</v>
      </c>
      <c r="E56292" s="28">
        <v>658.80100000000004</v>
      </c>
    </row>
    <row r="56293" spans="4:5" x14ac:dyDescent="0.25">
      <c r="D56293" s="31">
        <v>-69.467299999999994</v>
      </c>
      <c r="E56293" s="28">
        <v>658.72900000000004</v>
      </c>
    </row>
    <row r="56294" spans="4:5" x14ac:dyDescent="0.25">
      <c r="D56294" s="31">
        <v>-69.451300000000003</v>
      </c>
      <c r="E56294" s="28">
        <v>658.65700000000004</v>
      </c>
    </row>
    <row r="56295" spans="4:5" x14ac:dyDescent="0.25">
      <c r="D56295" s="31">
        <v>-69.435299999999998</v>
      </c>
      <c r="E56295" s="28">
        <v>658.58500000000004</v>
      </c>
    </row>
    <row r="56296" spans="4:5" x14ac:dyDescent="0.25">
      <c r="D56296" s="31">
        <v>-69.419300000000007</v>
      </c>
      <c r="E56296" s="28">
        <v>658.51300000000003</v>
      </c>
    </row>
    <row r="56297" spans="4:5" x14ac:dyDescent="0.25">
      <c r="D56297" s="31">
        <v>-69.403300000000002</v>
      </c>
      <c r="E56297" s="28">
        <v>658.44100000000003</v>
      </c>
    </row>
    <row r="56298" spans="4:5" x14ac:dyDescent="0.25">
      <c r="D56298" s="31">
        <v>-69.387299999999996</v>
      </c>
      <c r="E56298" s="28">
        <v>658.36900000000003</v>
      </c>
    </row>
    <row r="56299" spans="4:5" x14ac:dyDescent="0.25">
      <c r="D56299" s="31">
        <v>-69.371300000000005</v>
      </c>
      <c r="E56299" s="28">
        <v>658.29700000000003</v>
      </c>
    </row>
    <row r="56300" spans="4:5" x14ac:dyDescent="0.25">
      <c r="D56300" s="31">
        <v>-69.3553</v>
      </c>
      <c r="E56300" s="28">
        <v>658.22500000000002</v>
      </c>
    </row>
    <row r="56301" spans="4:5" x14ac:dyDescent="0.25">
      <c r="D56301" s="31">
        <v>-69.339299999999994</v>
      </c>
      <c r="E56301" s="28">
        <v>658.15300000000002</v>
      </c>
    </row>
    <row r="56302" spans="4:5" x14ac:dyDescent="0.25">
      <c r="D56302" s="31">
        <v>-69.323300000000003</v>
      </c>
      <c r="E56302" s="28">
        <v>658.08100000000002</v>
      </c>
    </row>
    <row r="56303" spans="4:5" x14ac:dyDescent="0.25">
      <c r="D56303" s="31">
        <v>-69.307299999999998</v>
      </c>
      <c r="E56303" s="28">
        <v>658.00900000000001</v>
      </c>
    </row>
    <row r="56304" spans="4:5" x14ac:dyDescent="0.25">
      <c r="D56304" s="31">
        <v>-69.291300000000007</v>
      </c>
      <c r="E56304" s="28">
        <v>657.93700000000001</v>
      </c>
    </row>
    <row r="56305" spans="4:5" x14ac:dyDescent="0.25">
      <c r="D56305" s="31">
        <v>-69.275300000000001</v>
      </c>
      <c r="E56305" s="28">
        <v>657.86400000000003</v>
      </c>
    </row>
    <row r="56306" spans="4:5" x14ac:dyDescent="0.25">
      <c r="D56306" s="31">
        <v>-69.259299999999996</v>
      </c>
      <c r="E56306" s="28">
        <v>657.79200000000003</v>
      </c>
    </row>
    <row r="56307" spans="4:5" x14ac:dyDescent="0.25">
      <c r="D56307" s="31">
        <v>-69.243300000000005</v>
      </c>
      <c r="E56307" s="28">
        <v>657.72</v>
      </c>
    </row>
    <row r="56308" spans="4:5" x14ac:dyDescent="0.25">
      <c r="D56308" s="31">
        <v>-69.2273</v>
      </c>
      <c r="E56308" s="28">
        <v>657.64800000000002</v>
      </c>
    </row>
    <row r="56309" spans="4:5" x14ac:dyDescent="0.25">
      <c r="D56309" s="31">
        <v>-69.211299999999994</v>
      </c>
      <c r="E56309" s="28">
        <v>657.57600000000002</v>
      </c>
    </row>
    <row r="56310" spans="4:5" x14ac:dyDescent="0.25">
      <c r="D56310" s="31">
        <v>-69.195300000000003</v>
      </c>
      <c r="E56310" s="28">
        <v>657.50400000000002</v>
      </c>
    </row>
    <row r="56311" spans="4:5" x14ac:dyDescent="0.25">
      <c r="D56311" s="31">
        <v>-69.179299999999998</v>
      </c>
      <c r="E56311" s="28">
        <v>657.43200000000002</v>
      </c>
    </row>
    <row r="56312" spans="4:5" x14ac:dyDescent="0.25">
      <c r="D56312" s="31">
        <v>-69.163300000000007</v>
      </c>
      <c r="E56312" s="28">
        <v>657.36</v>
      </c>
    </row>
    <row r="56313" spans="4:5" x14ac:dyDescent="0.25">
      <c r="D56313" s="31">
        <v>-69.147300000000001</v>
      </c>
      <c r="E56313" s="28">
        <v>657.28800000000001</v>
      </c>
    </row>
    <row r="56314" spans="4:5" x14ac:dyDescent="0.25">
      <c r="D56314" s="31">
        <v>-69.131299999999996</v>
      </c>
      <c r="E56314" s="28">
        <v>657.21500000000003</v>
      </c>
    </row>
    <row r="56315" spans="4:5" x14ac:dyDescent="0.25">
      <c r="D56315" s="31">
        <v>-69.115300000000005</v>
      </c>
      <c r="E56315" s="28">
        <v>657.14300000000003</v>
      </c>
    </row>
    <row r="56316" spans="4:5" x14ac:dyDescent="0.25">
      <c r="D56316" s="31">
        <v>-69.099299999999999</v>
      </c>
      <c r="E56316" s="28">
        <v>657.07100000000003</v>
      </c>
    </row>
    <row r="56317" spans="4:5" x14ac:dyDescent="0.25">
      <c r="D56317" s="31">
        <v>-69.083399999999997</v>
      </c>
      <c r="E56317" s="28">
        <v>656.99900000000002</v>
      </c>
    </row>
    <row r="56318" spans="4:5" x14ac:dyDescent="0.25">
      <c r="D56318" s="31">
        <v>-69.067400000000006</v>
      </c>
      <c r="E56318" s="28">
        <v>656.92700000000002</v>
      </c>
    </row>
    <row r="56319" spans="4:5" x14ac:dyDescent="0.25">
      <c r="D56319" s="31">
        <v>-69.051400000000001</v>
      </c>
      <c r="E56319" s="28">
        <v>656.85500000000002</v>
      </c>
    </row>
    <row r="56320" spans="4:5" x14ac:dyDescent="0.25">
      <c r="D56320" s="31">
        <v>-69.035399999999996</v>
      </c>
      <c r="E56320" s="28">
        <v>656.78200000000004</v>
      </c>
    </row>
    <row r="56321" spans="4:5" x14ac:dyDescent="0.25">
      <c r="D56321" s="31">
        <v>-69.019400000000005</v>
      </c>
      <c r="E56321" s="28">
        <v>656.71</v>
      </c>
    </row>
    <row r="56322" spans="4:5" x14ac:dyDescent="0.25">
      <c r="D56322" s="31">
        <v>-69.003399999999999</v>
      </c>
      <c r="E56322" s="28">
        <v>656.63800000000003</v>
      </c>
    </row>
    <row r="56323" spans="4:5" x14ac:dyDescent="0.25">
      <c r="D56323" s="31">
        <v>-68.987399999999994</v>
      </c>
      <c r="E56323" s="28">
        <v>656.56600000000003</v>
      </c>
    </row>
    <row r="56324" spans="4:5" x14ac:dyDescent="0.25">
      <c r="D56324" s="31">
        <v>-68.971400000000003</v>
      </c>
      <c r="E56324" s="28">
        <v>656.49400000000003</v>
      </c>
    </row>
    <row r="56325" spans="4:5" x14ac:dyDescent="0.25">
      <c r="D56325" s="31">
        <v>-68.955399999999997</v>
      </c>
      <c r="E56325" s="28">
        <v>656.42100000000005</v>
      </c>
    </row>
    <row r="56326" spans="4:5" x14ac:dyDescent="0.25">
      <c r="D56326" s="31">
        <v>-68.939400000000006</v>
      </c>
      <c r="E56326" s="28">
        <v>656.34900000000005</v>
      </c>
    </row>
    <row r="56327" spans="4:5" x14ac:dyDescent="0.25">
      <c r="D56327" s="31">
        <v>-68.923400000000001</v>
      </c>
      <c r="E56327" s="28">
        <v>656.27700000000004</v>
      </c>
    </row>
    <row r="56328" spans="4:5" x14ac:dyDescent="0.25">
      <c r="D56328" s="31">
        <v>-68.907399999999996</v>
      </c>
      <c r="E56328" s="28">
        <v>656.20399999999995</v>
      </c>
    </row>
    <row r="56329" spans="4:5" x14ac:dyDescent="0.25">
      <c r="D56329" s="31">
        <v>-68.891400000000004</v>
      </c>
      <c r="E56329" s="28">
        <v>656.13199999999995</v>
      </c>
    </row>
    <row r="56330" spans="4:5" x14ac:dyDescent="0.25">
      <c r="D56330" s="31">
        <v>-68.875399999999999</v>
      </c>
      <c r="E56330" s="28">
        <v>656.06</v>
      </c>
    </row>
    <row r="56331" spans="4:5" x14ac:dyDescent="0.25">
      <c r="D56331" s="31">
        <v>-68.859399999999994</v>
      </c>
      <c r="E56331" s="28">
        <v>655.98800000000006</v>
      </c>
    </row>
    <row r="56332" spans="4:5" x14ac:dyDescent="0.25">
      <c r="D56332" s="31">
        <v>-68.843400000000003</v>
      </c>
      <c r="E56332" s="28">
        <v>655.91499999999996</v>
      </c>
    </row>
    <row r="56333" spans="4:5" x14ac:dyDescent="0.25">
      <c r="D56333" s="31">
        <v>-68.827399999999997</v>
      </c>
      <c r="E56333" s="28">
        <v>655.84299999999996</v>
      </c>
    </row>
    <row r="56334" spans="4:5" x14ac:dyDescent="0.25">
      <c r="D56334" s="31">
        <v>-68.811400000000006</v>
      </c>
      <c r="E56334" s="28">
        <v>655.77099999999996</v>
      </c>
    </row>
    <row r="56335" spans="4:5" x14ac:dyDescent="0.25">
      <c r="D56335" s="31">
        <v>-68.795400000000001</v>
      </c>
      <c r="E56335" s="28">
        <v>655.69799999999998</v>
      </c>
    </row>
    <row r="56336" spans="4:5" x14ac:dyDescent="0.25">
      <c r="D56336" s="31">
        <v>-68.779399999999995</v>
      </c>
      <c r="E56336" s="28">
        <v>655.62599999999998</v>
      </c>
    </row>
    <row r="56337" spans="4:5" x14ac:dyDescent="0.25">
      <c r="D56337" s="31">
        <v>-68.763400000000004</v>
      </c>
      <c r="E56337" s="28">
        <v>655.55399999999997</v>
      </c>
    </row>
    <row r="56338" spans="4:5" x14ac:dyDescent="0.25">
      <c r="D56338" s="31">
        <v>-68.747399999999999</v>
      </c>
      <c r="E56338" s="28">
        <v>655.48099999999999</v>
      </c>
    </row>
    <row r="56339" spans="4:5" x14ac:dyDescent="0.25">
      <c r="D56339" s="31">
        <v>-68.731399999999994</v>
      </c>
      <c r="E56339" s="28">
        <v>655.40899999999999</v>
      </c>
    </row>
    <row r="56340" spans="4:5" x14ac:dyDescent="0.25">
      <c r="D56340" s="31">
        <v>-68.715400000000002</v>
      </c>
      <c r="E56340" s="28">
        <v>655.33699999999999</v>
      </c>
    </row>
    <row r="56341" spans="4:5" x14ac:dyDescent="0.25">
      <c r="D56341" s="31">
        <v>-68.699399999999997</v>
      </c>
      <c r="E56341" s="28">
        <v>655.26400000000001</v>
      </c>
    </row>
    <row r="56342" spans="4:5" x14ac:dyDescent="0.25">
      <c r="D56342" s="31">
        <v>-68.683400000000006</v>
      </c>
      <c r="E56342" s="28">
        <v>655.19200000000001</v>
      </c>
    </row>
    <row r="56343" spans="4:5" x14ac:dyDescent="0.25">
      <c r="D56343" s="31">
        <v>-68.667400000000001</v>
      </c>
      <c r="E56343" s="28">
        <v>655.11900000000003</v>
      </c>
    </row>
    <row r="56344" spans="4:5" x14ac:dyDescent="0.25">
      <c r="D56344" s="31">
        <v>-68.651399999999995</v>
      </c>
      <c r="E56344" s="28">
        <v>655.04700000000003</v>
      </c>
    </row>
    <row r="56345" spans="4:5" x14ac:dyDescent="0.25">
      <c r="D56345" s="31">
        <v>-68.635400000000004</v>
      </c>
      <c r="E56345" s="28">
        <v>654.97400000000005</v>
      </c>
    </row>
    <row r="56346" spans="4:5" x14ac:dyDescent="0.25">
      <c r="D56346" s="31">
        <v>-68.619399999999999</v>
      </c>
      <c r="E56346" s="28">
        <v>654.90200000000004</v>
      </c>
    </row>
    <row r="56347" spans="4:5" x14ac:dyDescent="0.25">
      <c r="D56347" s="31">
        <v>-68.603399999999993</v>
      </c>
      <c r="E56347" s="28">
        <v>654.83000000000004</v>
      </c>
    </row>
    <row r="56348" spans="4:5" x14ac:dyDescent="0.25">
      <c r="D56348" s="31">
        <v>-68.587400000000002</v>
      </c>
      <c r="E56348" s="28">
        <v>654.75699999999995</v>
      </c>
    </row>
    <row r="56349" spans="4:5" x14ac:dyDescent="0.25">
      <c r="D56349" s="31">
        <v>-68.571399999999997</v>
      </c>
      <c r="E56349" s="28">
        <v>654.68499999999995</v>
      </c>
    </row>
    <row r="56350" spans="4:5" x14ac:dyDescent="0.25">
      <c r="D56350" s="31">
        <v>-68.555400000000006</v>
      </c>
      <c r="E56350" s="28">
        <v>654.61199999999997</v>
      </c>
    </row>
    <row r="56351" spans="4:5" x14ac:dyDescent="0.25">
      <c r="D56351" s="31">
        <v>-68.539400000000001</v>
      </c>
      <c r="E56351" s="28">
        <v>654.54</v>
      </c>
    </row>
    <row r="56352" spans="4:5" x14ac:dyDescent="0.25">
      <c r="D56352" s="31">
        <v>-68.523399999999995</v>
      </c>
      <c r="E56352" s="28">
        <v>654.46699999999998</v>
      </c>
    </row>
    <row r="56353" spans="4:5" x14ac:dyDescent="0.25">
      <c r="D56353" s="31">
        <v>-68.507400000000004</v>
      </c>
      <c r="E56353" s="28">
        <v>654.39499999999998</v>
      </c>
    </row>
    <row r="56354" spans="4:5" x14ac:dyDescent="0.25">
      <c r="D56354" s="31">
        <v>-68.491399999999999</v>
      </c>
      <c r="E56354" s="28">
        <v>654.322</v>
      </c>
    </row>
    <row r="56355" spans="4:5" x14ac:dyDescent="0.25">
      <c r="D56355" s="31">
        <v>-68.475399999999993</v>
      </c>
      <c r="E56355" s="28">
        <v>654.25</v>
      </c>
    </row>
    <row r="56356" spans="4:5" x14ac:dyDescent="0.25">
      <c r="D56356" s="31">
        <v>-68.459400000000002</v>
      </c>
      <c r="E56356" s="28">
        <v>654.17700000000002</v>
      </c>
    </row>
    <row r="56357" spans="4:5" x14ac:dyDescent="0.25">
      <c r="D56357" s="31">
        <v>-68.443399999999997</v>
      </c>
      <c r="E56357" s="28">
        <v>654.10500000000002</v>
      </c>
    </row>
    <row r="56358" spans="4:5" x14ac:dyDescent="0.25">
      <c r="D56358" s="31">
        <v>-68.427400000000006</v>
      </c>
      <c r="E56358" s="28">
        <v>654.03200000000004</v>
      </c>
    </row>
    <row r="56359" spans="4:5" x14ac:dyDescent="0.25">
      <c r="D56359" s="31">
        <v>-68.4114</v>
      </c>
      <c r="E56359" s="28">
        <v>653.96</v>
      </c>
    </row>
    <row r="56360" spans="4:5" x14ac:dyDescent="0.25">
      <c r="D56360" s="31">
        <v>-68.395399999999995</v>
      </c>
      <c r="E56360" s="28">
        <v>653.88699999999994</v>
      </c>
    </row>
    <row r="56361" spans="4:5" x14ac:dyDescent="0.25">
      <c r="D56361" s="31">
        <v>-68.379400000000004</v>
      </c>
      <c r="E56361" s="28">
        <v>653.81500000000005</v>
      </c>
    </row>
    <row r="56362" spans="4:5" x14ac:dyDescent="0.25">
      <c r="D56362" s="31">
        <v>-68.363399999999999</v>
      </c>
      <c r="E56362" s="28">
        <v>653.74199999999996</v>
      </c>
    </row>
    <row r="56363" spans="4:5" x14ac:dyDescent="0.25">
      <c r="D56363" s="31">
        <v>-68.347399999999993</v>
      </c>
      <c r="E56363" s="28">
        <v>653.66899999999998</v>
      </c>
    </row>
    <row r="56364" spans="4:5" x14ac:dyDescent="0.25">
      <c r="D56364" s="31">
        <v>-68.331400000000002</v>
      </c>
      <c r="E56364" s="28">
        <v>653.59699999999998</v>
      </c>
    </row>
    <row r="56365" spans="4:5" x14ac:dyDescent="0.25">
      <c r="D56365" s="31">
        <v>-68.315399999999997</v>
      </c>
      <c r="E56365" s="28">
        <v>653.524</v>
      </c>
    </row>
    <row r="56366" spans="4:5" x14ac:dyDescent="0.25">
      <c r="D56366" s="31">
        <v>-68.299400000000006</v>
      </c>
      <c r="E56366" s="28">
        <v>653.452</v>
      </c>
    </row>
    <row r="56367" spans="4:5" x14ac:dyDescent="0.25">
      <c r="D56367" s="31">
        <v>-68.2834</v>
      </c>
      <c r="E56367" s="28">
        <v>653.37900000000002</v>
      </c>
    </row>
    <row r="56368" spans="4:5" x14ac:dyDescent="0.25">
      <c r="D56368" s="31">
        <v>-68.267399999999995</v>
      </c>
      <c r="E56368" s="28">
        <v>653.30600000000004</v>
      </c>
    </row>
    <row r="56369" spans="4:5" x14ac:dyDescent="0.25">
      <c r="D56369" s="31">
        <v>-68.251400000000004</v>
      </c>
      <c r="E56369" s="28">
        <v>653.23400000000004</v>
      </c>
    </row>
    <row r="56370" spans="4:5" x14ac:dyDescent="0.25">
      <c r="D56370" s="31">
        <v>-68.235399999999998</v>
      </c>
      <c r="E56370" s="28">
        <v>653.16099999999994</v>
      </c>
    </row>
    <row r="56371" spans="4:5" x14ac:dyDescent="0.25">
      <c r="D56371" s="31">
        <v>-68.219399999999993</v>
      </c>
      <c r="E56371" s="28">
        <v>653.08799999999997</v>
      </c>
    </row>
    <row r="56372" spans="4:5" x14ac:dyDescent="0.25">
      <c r="D56372" s="31">
        <v>-68.203400000000002</v>
      </c>
      <c r="E56372" s="28">
        <v>653.01599999999996</v>
      </c>
    </row>
    <row r="56373" spans="4:5" x14ac:dyDescent="0.25">
      <c r="D56373" s="31">
        <v>-68.187399999999997</v>
      </c>
      <c r="E56373" s="28">
        <v>652.94299999999998</v>
      </c>
    </row>
    <row r="56374" spans="4:5" x14ac:dyDescent="0.25">
      <c r="D56374" s="31">
        <v>-68.171400000000006</v>
      </c>
      <c r="E56374" s="28">
        <v>652.87</v>
      </c>
    </row>
    <row r="56375" spans="4:5" x14ac:dyDescent="0.25">
      <c r="D56375" s="31">
        <v>-68.1554</v>
      </c>
      <c r="E56375" s="28">
        <v>652.798</v>
      </c>
    </row>
    <row r="56376" spans="4:5" x14ac:dyDescent="0.25">
      <c r="D56376" s="31">
        <v>-68.139399999999995</v>
      </c>
      <c r="E56376" s="28">
        <v>652.72500000000002</v>
      </c>
    </row>
    <row r="56377" spans="4:5" x14ac:dyDescent="0.25">
      <c r="D56377" s="31">
        <v>-68.123400000000004</v>
      </c>
      <c r="E56377" s="28">
        <v>652.65200000000004</v>
      </c>
    </row>
    <row r="56378" spans="4:5" x14ac:dyDescent="0.25">
      <c r="D56378" s="31">
        <v>-68.107399999999998</v>
      </c>
      <c r="E56378" s="28">
        <v>652.58000000000004</v>
      </c>
    </row>
    <row r="56379" spans="4:5" x14ac:dyDescent="0.25">
      <c r="D56379" s="31">
        <v>-68.091399999999993</v>
      </c>
      <c r="E56379" s="28">
        <v>652.50699999999995</v>
      </c>
    </row>
    <row r="56380" spans="4:5" x14ac:dyDescent="0.25">
      <c r="D56380" s="31">
        <v>-68.075400000000002</v>
      </c>
      <c r="E56380" s="28">
        <v>652.43399999999997</v>
      </c>
    </row>
    <row r="56381" spans="4:5" x14ac:dyDescent="0.25">
      <c r="D56381" s="31">
        <v>-68.059399999999997</v>
      </c>
      <c r="E56381" s="28">
        <v>652.36099999999999</v>
      </c>
    </row>
    <row r="56382" spans="4:5" x14ac:dyDescent="0.25">
      <c r="D56382" s="31">
        <v>-68.043400000000005</v>
      </c>
      <c r="E56382" s="28">
        <v>652.28899999999999</v>
      </c>
    </row>
    <row r="56383" spans="4:5" x14ac:dyDescent="0.25">
      <c r="D56383" s="31">
        <v>-68.0274</v>
      </c>
      <c r="E56383" s="28">
        <v>652.21600000000001</v>
      </c>
    </row>
    <row r="56384" spans="4:5" x14ac:dyDescent="0.25">
      <c r="D56384" s="31">
        <v>-68.011399999999995</v>
      </c>
      <c r="E56384" s="28">
        <v>652.14300000000003</v>
      </c>
    </row>
    <row r="56385" spans="4:5" x14ac:dyDescent="0.25">
      <c r="D56385" s="31">
        <v>-67.995400000000004</v>
      </c>
      <c r="E56385" s="28">
        <v>652.07000000000005</v>
      </c>
    </row>
    <row r="56386" spans="4:5" x14ac:dyDescent="0.25">
      <c r="D56386" s="31">
        <v>-67.979399999999998</v>
      </c>
      <c r="E56386" s="28">
        <v>651.99800000000005</v>
      </c>
    </row>
    <row r="56387" spans="4:5" x14ac:dyDescent="0.25">
      <c r="D56387" s="31">
        <v>-67.963399999999993</v>
      </c>
      <c r="E56387" s="28">
        <v>651.92499999999995</v>
      </c>
    </row>
    <row r="56388" spans="4:5" x14ac:dyDescent="0.25">
      <c r="D56388" s="31">
        <v>-67.947400000000002</v>
      </c>
      <c r="E56388" s="28">
        <v>651.85199999999998</v>
      </c>
    </row>
    <row r="56389" spans="4:5" x14ac:dyDescent="0.25">
      <c r="D56389" s="31">
        <v>-67.931399999999996</v>
      </c>
      <c r="E56389" s="28">
        <v>651.779</v>
      </c>
    </row>
    <row r="56390" spans="4:5" x14ac:dyDescent="0.25">
      <c r="D56390" s="31">
        <v>-67.915400000000005</v>
      </c>
      <c r="E56390" s="28">
        <v>651.70600000000002</v>
      </c>
    </row>
    <row r="56391" spans="4:5" x14ac:dyDescent="0.25">
      <c r="D56391" s="31">
        <v>-67.8994</v>
      </c>
      <c r="E56391" s="28">
        <v>651.63400000000001</v>
      </c>
    </row>
    <row r="56392" spans="4:5" x14ac:dyDescent="0.25">
      <c r="D56392" s="31">
        <v>-67.883399999999995</v>
      </c>
      <c r="E56392" s="28">
        <v>651.56100000000004</v>
      </c>
    </row>
    <row r="56393" spans="4:5" x14ac:dyDescent="0.25">
      <c r="D56393" s="31">
        <v>-67.867400000000004</v>
      </c>
      <c r="E56393" s="28">
        <v>651.48800000000006</v>
      </c>
    </row>
    <row r="56394" spans="4:5" x14ac:dyDescent="0.25">
      <c r="D56394" s="31">
        <v>-67.851399999999998</v>
      </c>
      <c r="E56394" s="28">
        <v>651.41499999999996</v>
      </c>
    </row>
    <row r="56395" spans="4:5" x14ac:dyDescent="0.25">
      <c r="D56395" s="31">
        <v>-67.835400000000007</v>
      </c>
      <c r="E56395" s="28">
        <v>651.34199999999998</v>
      </c>
    </row>
    <row r="56396" spans="4:5" x14ac:dyDescent="0.25">
      <c r="D56396" s="31">
        <v>-67.819400000000002</v>
      </c>
      <c r="E56396" s="28">
        <v>651.26900000000001</v>
      </c>
    </row>
    <row r="56397" spans="4:5" x14ac:dyDescent="0.25">
      <c r="D56397" s="31">
        <v>-67.803399999999996</v>
      </c>
      <c r="E56397" s="28">
        <v>651.19600000000003</v>
      </c>
    </row>
    <row r="56398" spans="4:5" x14ac:dyDescent="0.25">
      <c r="D56398" s="31">
        <v>-67.787400000000005</v>
      </c>
      <c r="E56398" s="28">
        <v>651.12400000000002</v>
      </c>
    </row>
    <row r="56399" spans="4:5" x14ac:dyDescent="0.25">
      <c r="D56399" s="31">
        <v>-67.7714</v>
      </c>
      <c r="E56399" s="28">
        <v>651.05100000000004</v>
      </c>
    </row>
    <row r="56400" spans="4:5" x14ac:dyDescent="0.25">
      <c r="D56400" s="31">
        <v>-67.755399999999995</v>
      </c>
      <c r="E56400" s="28">
        <v>650.97799999999995</v>
      </c>
    </row>
    <row r="56401" spans="4:5" x14ac:dyDescent="0.25">
      <c r="D56401" s="31">
        <v>-67.739400000000003</v>
      </c>
      <c r="E56401" s="28">
        <v>650.90499999999997</v>
      </c>
    </row>
    <row r="56402" spans="4:5" x14ac:dyDescent="0.25">
      <c r="D56402" s="31">
        <v>-67.723399999999998</v>
      </c>
      <c r="E56402" s="28">
        <v>650.83199999999999</v>
      </c>
    </row>
    <row r="56403" spans="4:5" x14ac:dyDescent="0.25">
      <c r="D56403" s="31">
        <v>-67.707499999999996</v>
      </c>
      <c r="E56403" s="28">
        <v>650.75900000000001</v>
      </c>
    </row>
    <row r="56404" spans="4:5" x14ac:dyDescent="0.25">
      <c r="D56404" s="31">
        <v>-67.691500000000005</v>
      </c>
      <c r="E56404" s="28">
        <v>650.68600000000004</v>
      </c>
    </row>
    <row r="56405" spans="4:5" x14ac:dyDescent="0.25">
      <c r="D56405" s="31">
        <v>-67.6755</v>
      </c>
      <c r="E56405" s="28">
        <v>650.61300000000006</v>
      </c>
    </row>
    <row r="56406" spans="4:5" x14ac:dyDescent="0.25">
      <c r="D56406" s="31">
        <v>-67.659499999999994</v>
      </c>
      <c r="E56406" s="28">
        <v>650.54</v>
      </c>
    </row>
    <row r="56407" spans="4:5" x14ac:dyDescent="0.25">
      <c r="D56407" s="31">
        <v>-67.643500000000003</v>
      </c>
      <c r="E56407" s="28">
        <v>650.46699999999998</v>
      </c>
    </row>
    <row r="56408" spans="4:5" x14ac:dyDescent="0.25">
      <c r="D56408" s="31">
        <v>-67.627499999999998</v>
      </c>
      <c r="E56408" s="28">
        <v>650.39400000000001</v>
      </c>
    </row>
    <row r="56409" spans="4:5" x14ac:dyDescent="0.25">
      <c r="D56409" s="31">
        <v>-67.611500000000007</v>
      </c>
      <c r="E56409" s="28">
        <v>650.32100000000003</v>
      </c>
    </row>
    <row r="56410" spans="4:5" x14ac:dyDescent="0.25">
      <c r="D56410" s="31">
        <v>-67.595500000000001</v>
      </c>
      <c r="E56410" s="28">
        <v>650.24800000000005</v>
      </c>
    </row>
    <row r="56411" spans="4:5" x14ac:dyDescent="0.25">
      <c r="D56411" s="31">
        <v>-67.579499999999996</v>
      </c>
      <c r="E56411" s="28">
        <v>650.17499999999995</v>
      </c>
    </row>
    <row r="56412" spans="4:5" x14ac:dyDescent="0.25">
      <c r="D56412" s="31">
        <v>-67.563500000000005</v>
      </c>
      <c r="E56412" s="28">
        <v>650.10199999999998</v>
      </c>
    </row>
    <row r="56413" spans="4:5" x14ac:dyDescent="0.25">
      <c r="D56413" s="31">
        <v>-67.547499999999999</v>
      </c>
      <c r="E56413" s="28">
        <v>650.029</v>
      </c>
    </row>
    <row r="56414" spans="4:5" x14ac:dyDescent="0.25">
      <c r="D56414" s="31">
        <v>-67.531499999999994</v>
      </c>
      <c r="E56414" s="28">
        <v>649.95600000000002</v>
      </c>
    </row>
    <row r="56415" spans="4:5" x14ac:dyDescent="0.25">
      <c r="D56415" s="31">
        <v>-67.515500000000003</v>
      </c>
      <c r="E56415" s="28">
        <v>649.88300000000004</v>
      </c>
    </row>
    <row r="56416" spans="4:5" x14ac:dyDescent="0.25">
      <c r="D56416" s="31">
        <v>-67.499499999999998</v>
      </c>
      <c r="E56416" s="28">
        <v>649.80999999999995</v>
      </c>
    </row>
    <row r="56417" spans="4:5" x14ac:dyDescent="0.25">
      <c r="D56417" s="31">
        <v>-67.483500000000006</v>
      </c>
      <c r="E56417" s="28">
        <v>649.73699999999997</v>
      </c>
    </row>
    <row r="56418" spans="4:5" x14ac:dyDescent="0.25">
      <c r="D56418" s="31">
        <v>-67.467500000000001</v>
      </c>
      <c r="E56418" s="28">
        <v>649.66399999999999</v>
      </c>
    </row>
    <row r="56419" spans="4:5" x14ac:dyDescent="0.25">
      <c r="D56419" s="31">
        <v>-67.451499999999996</v>
      </c>
      <c r="E56419" s="28">
        <v>649.59100000000001</v>
      </c>
    </row>
    <row r="56420" spans="4:5" x14ac:dyDescent="0.25">
      <c r="D56420" s="31">
        <v>-67.435500000000005</v>
      </c>
      <c r="E56420" s="28">
        <v>649.51800000000003</v>
      </c>
    </row>
    <row r="56421" spans="4:5" x14ac:dyDescent="0.25">
      <c r="D56421" s="31">
        <v>-67.419499999999999</v>
      </c>
      <c r="E56421" s="28">
        <v>649.44500000000005</v>
      </c>
    </row>
    <row r="56422" spans="4:5" x14ac:dyDescent="0.25">
      <c r="D56422" s="31">
        <v>-67.403499999999994</v>
      </c>
      <c r="E56422" s="28">
        <v>649.37199999999996</v>
      </c>
    </row>
    <row r="56423" spans="4:5" x14ac:dyDescent="0.25">
      <c r="D56423" s="31">
        <v>-67.387500000000003</v>
      </c>
      <c r="E56423" s="28">
        <v>649.29899999999998</v>
      </c>
    </row>
    <row r="56424" spans="4:5" x14ac:dyDescent="0.25">
      <c r="D56424" s="31">
        <v>-67.371499999999997</v>
      </c>
      <c r="E56424" s="28">
        <v>649.22500000000002</v>
      </c>
    </row>
    <row r="56425" spans="4:5" x14ac:dyDescent="0.25">
      <c r="D56425" s="31">
        <v>-67.355500000000006</v>
      </c>
      <c r="E56425" s="28">
        <v>649.15200000000004</v>
      </c>
    </row>
    <row r="56426" spans="4:5" x14ac:dyDescent="0.25">
      <c r="D56426" s="31">
        <v>-67.339500000000001</v>
      </c>
      <c r="E56426" s="28">
        <v>649.07899999999995</v>
      </c>
    </row>
    <row r="56427" spans="4:5" x14ac:dyDescent="0.25">
      <c r="D56427" s="31">
        <v>-67.323499999999996</v>
      </c>
      <c r="E56427" s="28">
        <v>649.00599999999997</v>
      </c>
    </row>
    <row r="56428" spans="4:5" x14ac:dyDescent="0.25">
      <c r="D56428" s="31">
        <v>-67.307500000000005</v>
      </c>
      <c r="E56428" s="28">
        <v>648.93299999999999</v>
      </c>
    </row>
    <row r="56429" spans="4:5" x14ac:dyDescent="0.25">
      <c r="D56429" s="31">
        <v>-67.291499999999999</v>
      </c>
      <c r="E56429" s="28">
        <v>648.86</v>
      </c>
    </row>
    <row r="56430" spans="4:5" x14ac:dyDescent="0.25">
      <c r="D56430" s="31">
        <v>-67.275499999999994</v>
      </c>
      <c r="E56430" s="28">
        <v>648.78700000000003</v>
      </c>
    </row>
    <row r="56431" spans="4:5" x14ac:dyDescent="0.25">
      <c r="D56431" s="31">
        <v>-67.259500000000003</v>
      </c>
      <c r="E56431" s="28">
        <v>648.71400000000006</v>
      </c>
    </row>
    <row r="56432" spans="4:5" x14ac:dyDescent="0.25">
      <c r="D56432" s="31">
        <v>-67.243499999999997</v>
      </c>
      <c r="E56432" s="28">
        <v>648.64</v>
      </c>
    </row>
    <row r="56433" spans="4:5" x14ac:dyDescent="0.25">
      <c r="D56433" s="31">
        <v>-67.227500000000006</v>
      </c>
      <c r="E56433" s="28">
        <v>648.56700000000001</v>
      </c>
    </row>
    <row r="56434" spans="4:5" x14ac:dyDescent="0.25">
      <c r="D56434" s="31">
        <v>-67.211500000000001</v>
      </c>
      <c r="E56434" s="28">
        <v>648.49400000000003</v>
      </c>
    </row>
    <row r="56435" spans="4:5" x14ac:dyDescent="0.25">
      <c r="D56435" s="31">
        <v>-67.195499999999996</v>
      </c>
      <c r="E56435" s="28">
        <v>648.42100000000005</v>
      </c>
    </row>
    <row r="56436" spans="4:5" x14ac:dyDescent="0.25">
      <c r="D56436" s="31">
        <v>-67.179500000000004</v>
      </c>
      <c r="E56436" s="28">
        <v>648.34699999999998</v>
      </c>
    </row>
    <row r="56437" spans="4:5" x14ac:dyDescent="0.25">
      <c r="D56437" s="31">
        <v>-67.163499999999999</v>
      </c>
      <c r="E56437" s="28">
        <v>648.274</v>
      </c>
    </row>
    <row r="56438" spans="4:5" x14ac:dyDescent="0.25">
      <c r="D56438" s="31">
        <v>-67.147499999999994</v>
      </c>
      <c r="E56438" s="28">
        <v>648.20100000000002</v>
      </c>
    </row>
    <row r="56439" spans="4:5" x14ac:dyDescent="0.25">
      <c r="D56439" s="31">
        <v>-67.131500000000003</v>
      </c>
      <c r="E56439" s="28">
        <v>648.12800000000004</v>
      </c>
    </row>
    <row r="56440" spans="4:5" x14ac:dyDescent="0.25">
      <c r="D56440" s="31">
        <v>-67.115499999999997</v>
      </c>
      <c r="E56440" s="28">
        <v>648.05499999999995</v>
      </c>
    </row>
    <row r="56441" spans="4:5" x14ac:dyDescent="0.25">
      <c r="D56441" s="31">
        <v>-67.099500000000006</v>
      </c>
      <c r="E56441" s="28">
        <v>647.98099999999999</v>
      </c>
    </row>
    <row r="56442" spans="4:5" x14ac:dyDescent="0.25">
      <c r="D56442" s="31">
        <v>-67.083500000000001</v>
      </c>
      <c r="E56442" s="28">
        <v>647.90800000000002</v>
      </c>
    </row>
    <row r="56443" spans="4:5" x14ac:dyDescent="0.25">
      <c r="D56443" s="31">
        <v>-67.067499999999995</v>
      </c>
      <c r="E56443" s="28">
        <v>647.83500000000004</v>
      </c>
    </row>
    <row r="56444" spans="4:5" x14ac:dyDescent="0.25">
      <c r="D56444" s="31">
        <v>-67.051500000000004</v>
      </c>
      <c r="E56444" s="28">
        <v>647.76099999999997</v>
      </c>
    </row>
    <row r="56445" spans="4:5" x14ac:dyDescent="0.25">
      <c r="D56445" s="31">
        <v>-67.035499999999999</v>
      </c>
      <c r="E56445" s="28">
        <v>647.68799999999999</v>
      </c>
    </row>
    <row r="56446" spans="4:5" x14ac:dyDescent="0.25">
      <c r="D56446" s="31">
        <v>-67.019499999999994</v>
      </c>
      <c r="E56446" s="28">
        <v>647.61500000000001</v>
      </c>
    </row>
    <row r="56447" spans="4:5" x14ac:dyDescent="0.25">
      <c r="D56447" s="31">
        <v>-67.003500000000003</v>
      </c>
      <c r="E56447" s="28">
        <v>647.54200000000003</v>
      </c>
    </row>
    <row r="56448" spans="4:5" x14ac:dyDescent="0.25">
      <c r="D56448" s="31">
        <v>-66.987499999999997</v>
      </c>
      <c r="E56448" s="28">
        <v>647.46799999999996</v>
      </c>
    </row>
    <row r="56449" spans="4:5" x14ac:dyDescent="0.25">
      <c r="D56449" s="31">
        <v>-66.971500000000006</v>
      </c>
      <c r="E56449" s="28">
        <v>647.39499999999998</v>
      </c>
    </row>
    <row r="56450" spans="4:5" x14ac:dyDescent="0.25">
      <c r="D56450" s="31">
        <v>-66.955500000000001</v>
      </c>
      <c r="E56450" s="28">
        <v>647.322</v>
      </c>
    </row>
    <row r="56451" spans="4:5" x14ac:dyDescent="0.25">
      <c r="D56451" s="31">
        <v>-66.939499999999995</v>
      </c>
      <c r="E56451" s="28">
        <v>647.24800000000005</v>
      </c>
    </row>
    <row r="56452" spans="4:5" x14ac:dyDescent="0.25">
      <c r="D56452" s="31">
        <v>-66.923500000000004</v>
      </c>
      <c r="E56452" s="28">
        <v>647.17499999999995</v>
      </c>
    </row>
    <row r="56453" spans="4:5" x14ac:dyDescent="0.25">
      <c r="D56453" s="31">
        <v>-66.907499999999999</v>
      </c>
      <c r="E56453" s="28">
        <v>647.101</v>
      </c>
    </row>
    <row r="56454" spans="4:5" x14ac:dyDescent="0.25">
      <c r="D56454" s="31">
        <v>-66.891499999999994</v>
      </c>
      <c r="E56454" s="28">
        <v>647.02800000000002</v>
      </c>
    </row>
    <row r="56455" spans="4:5" x14ac:dyDescent="0.25">
      <c r="D56455" s="31">
        <v>-66.875500000000002</v>
      </c>
      <c r="E56455" s="28">
        <v>646.95500000000004</v>
      </c>
    </row>
    <row r="56456" spans="4:5" x14ac:dyDescent="0.25">
      <c r="D56456" s="31">
        <v>-66.859499999999997</v>
      </c>
      <c r="E56456" s="28">
        <v>646.88099999999997</v>
      </c>
    </row>
    <row r="56457" spans="4:5" x14ac:dyDescent="0.25">
      <c r="D56457" s="31">
        <v>-66.843500000000006</v>
      </c>
      <c r="E56457" s="28">
        <v>646.80799999999999</v>
      </c>
    </row>
    <row r="56458" spans="4:5" x14ac:dyDescent="0.25">
      <c r="D56458" s="31">
        <v>-66.827500000000001</v>
      </c>
      <c r="E56458" s="28">
        <v>646.73500000000001</v>
      </c>
    </row>
    <row r="56459" spans="4:5" x14ac:dyDescent="0.25">
      <c r="D56459" s="31">
        <v>-66.811499999999995</v>
      </c>
      <c r="E56459" s="28">
        <v>646.66099999999994</v>
      </c>
    </row>
    <row r="56460" spans="4:5" x14ac:dyDescent="0.25">
      <c r="D56460" s="31">
        <v>-66.795500000000004</v>
      </c>
      <c r="E56460" s="28">
        <v>646.58799999999997</v>
      </c>
    </row>
    <row r="56461" spans="4:5" x14ac:dyDescent="0.25">
      <c r="D56461" s="31">
        <v>-66.779499999999999</v>
      </c>
      <c r="E56461" s="28">
        <v>646.51400000000001</v>
      </c>
    </row>
    <row r="56462" spans="4:5" x14ac:dyDescent="0.25">
      <c r="D56462" s="31">
        <v>-66.763499999999993</v>
      </c>
      <c r="E56462" s="28">
        <v>646.44100000000003</v>
      </c>
    </row>
    <row r="56463" spans="4:5" x14ac:dyDescent="0.25">
      <c r="D56463" s="31">
        <v>-66.747500000000002</v>
      </c>
      <c r="E56463" s="28">
        <v>646.36699999999996</v>
      </c>
    </row>
    <row r="56464" spans="4:5" x14ac:dyDescent="0.25">
      <c r="D56464" s="31">
        <v>-66.731499999999997</v>
      </c>
      <c r="E56464" s="28">
        <v>646.29399999999998</v>
      </c>
    </row>
    <row r="56465" spans="4:5" x14ac:dyDescent="0.25">
      <c r="D56465" s="31">
        <v>-66.715500000000006</v>
      </c>
      <c r="E56465" s="28">
        <v>646.22</v>
      </c>
    </row>
    <row r="56466" spans="4:5" x14ac:dyDescent="0.25">
      <c r="D56466" s="31">
        <v>-66.6995</v>
      </c>
      <c r="E56466" s="28">
        <v>646.14700000000005</v>
      </c>
    </row>
    <row r="56467" spans="4:5" x14ac:dyDescent="0.25">
      <c r="D56467" s="31">
        <v>-66.683499999999995</v>
      </c>
      <c r="E56467" s="28">
        <v>646.07399999999996</v>
      </c>
    </row>
    <row r="56468" spans="4:5" x14ac:dyDescent="0.25">
      <c r="D56468" s="31">
        <v>-66.667500000000004</v>
      </c>
      <c r="E56468" s="28">
        <v>646</v>
      </c>
    </row>
    <row r="56469" spans="4:5" x14ac:dyDescent="0.25">
      <c r="D56469" s="31">
        <v>-66.651499999999999</v>
      </c>
      <c r="E56469" s="28">
        <v>645.92700000000002</v>
      </c>
    </row>
    <row r="56470" spans="4:5" x14ac:dyDescent="0.25">
      <c r="D56470" s="31">
        <v>-66.635499999999993</v>
      </c>
      <c r="E56470" s="28">
        <v>645.85299999999995</v>
      </c>
    </row>
    <row r="56471" spans="4:5" x14ac:dyDescent="0.25">
      <c r="D56471" s="31">
        <v>-66.619500000000002</v>
      </c>
      <c r="E56471" s="28">
        <v>645.78</v>
      </c>
    </row>
    <row r="56472" spans="4:5" x14ac:dyDescent="0.25">
      <c r="D56472" s="31">
        <v>-66.603499999999997</v>
      </c>
      <c r="E56472" s="28">
        <v>645.70600000000002</v>
      </c>
    </row>
    <row r="56473" spans="4:5" x14ac:dyDescent="0.25">
      <c r="D56473" s="31">
        <v>-66.587500000000006</v>
      </c>
      <c r="E56473" s="28">
        <v>645.63199999999995</v>
      </c>
    </row>
    <row r="56474" spans="4:5" x14ac:dyDescent="0.25">
      <c r="D56474" s="31">
        <v>-66.5715</v>
      </c>
      <c r="E56474" s="28">
        <v>645.55899999999997</v>
      </c>
    </row>
    <row r="56475" spans="4:5" x14ac:dyDescent="0.25">
      <c r="D56475" s="31">
        <v>-66.555499999999995</v>
      </c>
      <c r="E56475" s="28">
        <v>645.48500000000001</v>
      </c>
    </row>
    <row r="56476" spans="4:5" x14ac:dyDescent="0.25">
      <c r="D56476" s="31">
        <v>-66.539500000000004</v>
      </c>
      <c r="E56476" s="28">
        <v>645.41200000000003</v>
      </c>
    </row>
    <row r="56477" spans="4:5" x14ac:dyDescent="0.25">
      <c r="D56477" s="31">
        <v>-66.523499999999999</v>
      </c>
      <c r="E56477" s="28">
        <v>645.33799999999997</v>
      </c>
    </row>
    <row r="56478" spans="4:5" x14ac:dyDescent="0.25">
      <c r="D56478" s="31">
        <v>-66.507499999999993</v>
      </c>
      <c r="E56478" s="28">
        <v>645.26499999999999</v>
      </c>
    </row>
    <row r="56479" spans="4:5" x14ac:dyDescent="0.25">
      <c r="D56479" s="31">
        <v>-66.491500000000002</v>
      </c>
      <c r="E56479" s="28">
        <v>645.19100000000003</v>
      </c>
    </row>
    <row r="56480" spans="4:5" x14ac:dyDescent="0.25">
      <c r="D56480" s="31">
        <v>-66.475499999999997</v>
      </c>
      <c r="E56480" s="28">
        <v>645.11699999999996</v>
      </c>
    </row>
    <row r="56481" spans="4:5" x14ac:dyDescent="0.25">
      <c r="D56481" s="31">
        <v>-66.459500000000006</v>
      </c>
      <c r="E56481" s="28">
        <v>645.04399999999998</v>
      </c>
    </row>
    <row r="56482" spans="4:5" x14ac:dyDescent="0.25">
      <c r="D56482" s="31">
        <v>-66.4435</v>
      </c>
      <c r="E56482" s="28">
        <v>644.97</v>
      </c>
    </row>
    <row r="56483" spans="4:5" x14ac:dyDescent="0.25">
      <c r="D56483" s="31">
        <v>-66.427499999999995</v>
      </c>
      <c r="E56483" s="28">
        <v>644.89700000000005</v>
      </c>
    </row>
    <row r="56484" spans="4:5" x14ac:dyDescent="0.25">
      <c r="D56484" s="31">
        <v>-66.411500000000004</v>
      </c>
      <c r="E56484" s="28">
        <v>644.82299999999998</v>
      </c>
    </row>
    <row r="56485" spans="4:5" x14ac:dyDescent="0.25">
      <c r="D56485" s="31">
        <v>-66.395499999999998</v>
      </c>
      <c r="E56485" s="28">
        <v>644.74900000000002</v>
      </c>
    </row>
    <row r="56486" spans="4:5" x14ac:dyDescent="0.25">
      <c r="D56486" s="31">
        <v>-66.379499999999993</v>
      </c>
      <c r="E56486" s="28">
        <v>644.67600000000004</v>
      </c>
    </row>
    <row r="56487" spans="4:5" x14ac:dyDescent="0.25">
      <c r="D56487" s="31">
        <v>-66.363500000000002</v>
      </c>
      <c r="E56487" s="28">
        <v>644.60199999999998</v>
      </c>
    </row>
    <row r="56488" spans="4:5" x14ac:dyDescent="0.25">
      <c r="D56488" s="31">
        <v>-66.347499999999997</v>
      </c>
      <c r="E56488" s="28">
        <v>644.52800000000002</v>
      </c>
    </row>
    <row r="56489" spans="4:5" x14ac:dyDescent="0.25">
      <c r="D56489" s="31">
        <v>-66.331599999999995</v>
      </c>
      <c r="E56489" s="28">
        <v>644.45500000000004</v>
      </c>
    </row>
    <row r="56490" spans="4:5" x14ac:dyDescent="0.25">
      <c r="D56490" s="31">
        <v>-66.315600000000003</v>
      </c>
      <c r="E56490" s="28">
        <v>644.38099999999997</v>
      </c>
    </row>
    <row r="56491" spans="4:5" x14ac:dyDescent="0.25">
      <c r="D56491" s="31">
        <v>-66.299599999999998</v>
      </c>
      <c r="E56491" s="28">
        <v>644.30700000000002</v>
      </c>
    </row>
    <row r="56492" spans="4:5" x14ac:dyDescent="0.25">
      <c r="D56492" s="31">
        <v>-66.283600000000007</v>
      </c>
      <c r="E56492" s="28">
        <v>644.23400000000004</v>
      </c>
    </row>
    <row r="56493" spans="4:5" x14ac:dyDescent="0.25">
      <c r="D56493" s="31">
        <v>-66.267600000000002</v>
      </c>
      <c r="E56493" s="28">
        <v>644.16</v>
      </c>
    </row>
    <row r="56494" spans="4:5" x14ac:dyDescent="0.25">
      <c r="D56494" s="31">
        <v>-66.251599999999996</v>
      </c>
      <c r="E56494" s="28">
        <v>644.08600000000001</v>
      </c>
    </row>
    <row r="56495" spans="4:5" x14ac:dyDescent="0.25">
      <c r="D56495" s="31">
        <v>-66.235600000000005</v>
      </c>
      <c r="E56495" s="28">
        <v>644.01300000000003</v>
      </c>
    </row>
    <row r="56496" spans="4:5" x14ac:dyDescent="0.25">
      <c r="D56496" s="31">
        <v>-66.2196</v>
      </c>
      <c r="E56496" s="28">
        <v>643.93899999999996</v>
      </c>
    </row>
    <row r="56497" spans="4:5" x14ac:dyDescent="0.25">
      <c r="D56497" s="31">
        <v>-66.203599999999994</v>
      </c>
      <c r="E56497" s="28">
        <v>643.86500000000001</v>
      </c>
    </row>
    <row r="56498" spans="4:5" x14ac:dyDescent="0.25">
      <c r="D56498" s="31">
        <v>-66.187600000000003</v>
      </c>
      <c r="E56498" s="28">
        <v>643.79100000000005</v>
      </c>
    </row>
    <row r="56499" spans="4:5" x14ac:dyDescent="0.25">
      <c r="D56499" s="31">
        <v>-66.171599999999998</v>
      </c>
      <c r="E56499" s="28">
        <v>643.71799999999996</v>
      </c>
    </row>
    <row r="56500" spans="4:5" x14ac:dyDescent="0.25">
      <c r="D56500" s="31">
        <v>-66.155600000000007</v>
      </c>
      <c r="E56500" s="28">
        <v>643.64400000000001</v>
      </c>
    </row>
    <row r="56501" spans="4:5" x14ac:dyDescent="0.25">
      <c r="D56501" s="31">
        <v>-66.139600000000002</v>
      </c>
      <c r="E56501" s="28">
        <v>643.57000000000005</v>
      </c>
    </row>
    <row r="56502" spans="4:5" x14ac:dyDescent="0.25">
      <c r="D56502" s="31">
        <v>-66.123599999999996</v>
      </c>
      <c r="E56502" s="28">
        <v>643.49599999999998</v>
      </c>
    </row>
    <row r="56503" spans="4:5" x14ac:dyDescent="0.25">
      <c r="D56503" s="31">
        <v>-66.107600000000005</v>
      </c>
      <c r="E56503" s="28">
        <v>643.423</v>
      </c>
    </row>
    <row r="56504" spans="4:5" x14ac:dyDescent="0.25">
      <c r="D56504" s="31">
        <v>-66.0916</v>
      </c>
      <c r="E56504" s="28">
        <v>643.34900000000005</v>
      </c>
    </row>
    <row r="56505" spans="4:5" x14ac:dyDescent="0.25">
      <c r="D56505" s="31">
        <v>-66.075599999999994</v>
      </c>
      <c r="E56505" s="28">
        <v>643.27499999999998</v>
      </c>
    </row>
    <row r="56506" spans="4:5" x14ac:dyDescent="0.25">
      <c r="D56506" s="31">
        <v>-66.059600000000003</v>
      </c>
      <c r="E56506" s="28">
        <v>643.20100000000002</v>
      </c>
    </row>
    <row r="56507" spans="4:5" x14ac:dyDescent="0.25">
      <c r="D56507" s="31">
        <v>-66.043599999999998</v>
      </c>
      <c r="E56507" s="28">
        <v>643.12699999999995</v>
      </c>
    </row>
    <row r="56508" spans="4:5" x14ac:dyDescent="0.25">
      <c r="D56508" s="31">
        <v>-66.027600000000007</v>
      </c>
      <c r="E56508" s="28">
        <v>643.053</v>
      </c>
    </row>
    <row r="56509" spans="4:5" x14ac:dyDescent="0.25">
      <c r="D56509" s="31">
        <v>-66.011600000000001</v>
      </c>
      <c r="E56509" s="28">
        <v>642.98</v>
      </c>
    </row>
    <row r="56510" spans="4:5" x14ac:dyDescent="0.25">
      <c r="D56510" s="31">
        <v>-65.995599999999996</v>
      </c>
      <c r="E56510" s="28">
        <v>642.90599999999995</v>
      </c>
    </row>
    <row r="56511" spans="4:5" x14ac:dyDescent="0.25">
      <c r="D56511" s="31">
        <v>-65.979600000000005</v>
      </c>
      <c r="E56511" s="28">
        <v>642.83199999999999</v>
      </c>
    </row>
    <row r="56512" spans="4:5" x14ac:dyDescent="0.25">
      <c r="D56512" s="31">
        <v>-65.9636</v>
      </c>
      <c r="E56512" s="28">
        <v>642.75800000000004</v>
      </c>
    </row>
    <row r="56513" spans="4:5" x14ac:dyDescent="0.25">
      <c r="D56513" s="31">
        <v>-65.947599999999994</v>
      </c>
      <c r="E56513" s="28">
        <v>642.68399999999997</v>
      </c>
    </row>
    <row r="56514" spans="4:5" x14ac:dyDescent="0.25">
      <c r="D56514" s="31">
        <v>-65.931600000000003</v>
      </c>
      <c r="E56514" s="28">
        <v>642.61</v>
      </c>
    </row>
    <row r="56515" spans="4:5" x14ac:dyDescent="0.25">
      <c r="D56515" s="31">
        <v>-65.915599999999998</v>
      </c>
      <c r="E56515" s="28">
        <v>642.53599999999994</v>
      </c>
    </row>
    <row r="56516" spans="4:5" x14ac:dyDescent="0.25">
      <c r="D56516" s="31">
        <v>-65.899600000000007</v>
      </c>
      <c r="E56516" s="28">
        <v>642.46299999999997</v>
      </c>
    </row>
    <row r="56517" spans="4:5" x14ac:dyDescent="0.25">
      <c r="D56517" s="31">
        <v>-65.883600000000001</v>
      </c>
      <c r="E56517" s="28">
        <v>642.38900000000001</v>
      </c>
    </row>
    <row r="56518" spans="4:5" x14ac:dyDescent="0.25">
      <c r="D56518" s="31">
        <v>-65.867599999999996</v>
      </c>
      <c r="E56518" s="28">
        <v>642.31500000000005</v>
      </c>
    </row>
    <row r="56519" spans="4:5" x14ac:dyDescent="0.25">
      <c r="D56519" s="31">
        <v>-65.851600000000005</v>
      </c>
      <c r="E56519" s="28">
        <v>642.24099999999999</v>
      </c>
    </row>
    <row r="56520" spans="4:5" x14ac:dyDescent="0.25">
      <c r="D56520" s="31">
        <v>-65.835599999999999</v>
      </c>
      <c r="E56520" s="28">
        <v>642.16700000000003</v>
      </c>
    </row>
    <row r="56521" spans="4:5" x14ac:dyDescent="0.25">
      <c r="D56521" s="31">
        <v>-65.819599999999994</v>
      </c>
      <c r="E56521" s="28">
        <v>642.09299999999996</v>
      </c>
    </row>
    <row r="56522" spans="4:5" x14ac:dyDescent="0.25">
      <c r="D56522" s="31">
        <v>-65.803600000000003</v>
      </c>
      <c r="E56522" s="28">
        <v>642.01900000000001</v>
      </c>
    </row>
    <row r="56523" spans="4:5" x14ac:dyDescent="0.25">
      <c r="D56523" s="31">
        <v>-65.787599999999998</v>
      </c>
      <c r="E56523" s="28">
        <v>641.94500000000005</v>
      </c>
    </row>
    <row r="56524" spans="4:5" x14ac:dyDescent="0.25">
      <c r="D56524" s="31">
        <v>-65.771600000000007</v>
      </c>
      <c r="E56524" s="28">
        <v>641.87099999999998</v>
      </c>
    </row>
    <row r="56525" spans="4:5" x14ac:dyDescent="0.25">
      <c r="D56525" s="31">
        <v>-65.755600000000001</v>
      </c>
      <c r="E56525" s="28">
        <v>641.79700000000003</v>
      </c>
    </row>
    <row r="56526" spans="4:5" x14ac:dyDescent="0.25">
      <c r="D56526" s="31">
        <v>-65.739599999999996</v>
      </c>
      <c r="E56526" s="28">
        <v>641.72299999999996</v>
      </c>
    </row>
    <row r="56527" spans="4:5" x14ac:dyDescent="0.25">
      <c r="D56527" s="31">
        <v>-65.723600000000005</v>
      </c>
      <c r="E56527" s="28">
        <v>641.649</v>
      </c>
    </row>
    <row r="56528" spans="4:5" x14ac:dyDescent="0.25">
      <c r="D56528" s="31">
        <v>-65.707599999999999</v>
      </c>
      <c r="E56528" s="28">
        <v>641.57500000000005</v>
      </c>
    </row>
    <row r="56529" spans="4:5" x14ac:dyDescent="0.25">
      <c r="D56529" s="31">
        <v>-65.691599999999994</v>
      </c>
      <c r="E56529" s="28">
        <v>641.50099999999998</v>
      </c>
    </row>
    <row r="56530" spans="4:5" x14ac:dyDescent="0.25">
      <c r="D56530" s="31">
        <v>-65.675600000000003</v>
      </c>
      <c r="E56530" s="28">
        <v>641.42700000000002</v>
      </c>
    </row>
    <row r="56531" spans="4:5" x14ac:dyDescent="0.25">
      <c r="D56531" s="31">
        <v>-65.659599999999998</v>
      </c>
      <c r="E56531" s="28">
        <v>641.35299999999995</v>
      </c>
    </row>
    <row r="56532" spans="4:5" x14ac:dyDescent="0.25">
      <c r="D56532" s="31">
        <v>-65.643600000000006</v>
      </c>
      <c r="E56532" s="28">
        <v>641.279</v>
      </c>
    </row>
    <row r="56533" spans="4:5" x14ac:dyDescent="0.25">
      <c r="D56533" s="31">
        <v>-65.627600000000001</v>
      </c>
      <c r="E56533" s="28">
        <v>641.20500000000004</v>
      </c>
    </row>
    <row r="56534" spans="4:5" x14ac:dyDescent="0.25">
      <c r="D56534" s="31">
        <v>-65.611599999999996</v>
      </c>
      <c r="E56534" s="28">
        <v>641.13099999999997</v>
      </c>
    </row>
    <row r="56535" spans="4:5" x14ac:dyDescent="0.25">
      <c r="D56535" s="31">
        <v>-65.595600000000005</v>
      </c>
      <c r="E56535" s="28">
        <v>641.05700000000002</v>
      </c>
    </row>
    <row r="56536" spans="4:5" x14ac:dyDescent="0.25">
      <c r="D56536" s="31">
        <v>-65.579599999999999</v>
      </c>
      <c r="E56536" s="28">
        <v>640.98299999999995</v>
      </c>
    </row>
    <row r="56537" spans="4:5" x14ac:dyDescent="0.25">
      <c r="D56537" s="31">
        <v>-65.563599999999994</v>
      </c>
      <c r="E56537" s="28">
        <v>640.90899999999999</v>
      </c>
    </row>
    <row r="56538" spans="4:5" x14ac:dyDescent="0.25">
      <c r="D56538" s="31">
        <v>-65.547600000000003</v>
      </c>
      <c r="E56538" s="28">
        <v>640.83500000000004</v>
      </c>
    </row>
    <row r="56539" spans="4:5" x14ac:dyDescent="0.25">
      <c r="D56539" s="31">
        <v>-65.531599999999997</v>
      </c>
      <c r="E56539" s="28">
        <v>640.76099999999997</v>
      </c>
    </row>
    <row r="56540" spans="4:5" x14ac:dyDescent="0.25">
      <c r="D56540" s="31">
        <v>-65.515600000000006</v>
      </c>
      <c r="E56540" s="28">
        <v>640.68600000000004</v>
      </c>
    </row>
    <row r="56541" spans="4:5" x14ac:dyDescent="0.25">
      <c r="D56541" s="31">
        <v>-65.499600000000001</v>
      </c>
      <c r="E56541" s="28">
        <v>640.61199999999997</v>
      </c>
    </row>
    <row r="56542" spans="4:5" x14ac:dyDescent="0.25">
      <c r="D56542" s="31">
        <v>-65.483599999999996</v>
      </c>
      <c r="E56542" s="28">
        <v>640.53800000000001</v>
      </c>
    </row>
    <row r="56543" spans="4:5" x14ac:dyDescent="0.25">
      <c r="D56543" s="31">
        <v>-65.467600000000004</v>
      </c>
      <c r="E56543" s="28">
        <v>640.46400000000006</v>
      </c>
    </row>
    <row r="56544" spans="4:5" x14ac:dyDescent="0.25">
      <c r="D56544" s="31">
        <v>-65.451599999999999</v>
      </c>
      <c r="E56544" s="28">
        <v>640.39</v>
      </c>
    </row>
    <row r="56545" spans="4:5" x14ac:dyDescent="0.25">
      <c r="D56545" s="31">
        <v>-65.435599999999994</v>
      </c>
      <c r="E56545" s="28">
        <v>640.31600000000003</v>
      </c>
    </row>
    <row r="56546" spans="4:5" x14ac:dyDescent="0.25">
      <c r="D56546" s="31">
        <v>-65.419600000000003</v>
      </c>
      <c r="E56546" s="28">
        <v>640.24199999999996</v>
      </c>
    </row>
    <row r="56547" spans="4:5" x14ac:dyDescent="0.25">
      <c r="D56547" s="31">
        <v>-65.403599999999997</v>
      </c>
      <c r="E56547" s="28">
        <v>640.16800000000001</v>
      </c>
    </row>
    <row r="56548" spans="4:5" x14ac:dyDescent="0.25">
      <c r="D56548" s="31">
        <v>-65.387600000000006</v>
      </c>
      <c r="E56548" s="28">
        <v>640.09299999999996</v>
      </c>
    </row>
    <row r="56549" spans="4:5" x14ac:dyDescent="0.25">
      <c r="D56549" s="31">
        <v>-65.371600000000001</v>
      </c>
      <c r="E56549" s="28">
        <v>640.01900000000001</v>
      </c>
    </row>
    <row r="56550" spans="4:5" x14ac:dyDescent="0.25">
      <c r="D56550" s="31">
        <v>-65.355599999999995</v>
      </c>
      <c r="E56550" s="28">
        <v>639.94500000000005</v>
      </c>
    </row>
    <row r="56551" spans="4:5" x14ac:dyDescent="0.25">
      <c r="D56551" s="31">
        <v>-65.339600000000004</v>
      </c>
      <c r="E56551" s="28">
        <v>639.87099999999998</v>
      </c>
    </row>
    <row r="56552" spans="4:5" x14ac:dyDescent="0.25">
      <c r="D56552" s="31">
        <v>-65.323599999999999</v>
      </c>
      <c r="E56552" s="28">
        <v>639.79700000000003</v>
      </c>
    </row>
    <row r="56553" spans="4:5" x14ac:dyDescent="0.25">
      <c r="D56553" s="31">
        <v>-65.307599999999994</v>
      </c>
      <c r="E56553" s="28">
        <v>639.72199999999998</v>
      </c>
    </row>
    <row r="56554" spans="4:5" x14ac:dyDescent="0.25">
      <c r="D56554" s="31">
        <v>-65.291600000000003</v>
      </c>
      <c r="E56554" s="28">
        <v>639.64800000000002</v>
      </c>
    </row>
    <row r="56555" spans="4:5" x14ac:dyDescent="0.25">
      <c r="D56555" s="31">
        <v>-65.275599999999997</v>
      </c>
      <c r="E56555" s="28">
        <v>639.57399999999996</v>
      </c>
    </row>
    <row r="56556" spans="4:5" x14ac:dyDescent="0.25">
      <c r="D56556" s="31">
        <v>-65.259600000000006</v>
      </c>
      <c r="E56556" s="28">
        <v>639.5</v>
      </c>
    </row>
    <row r="56557" spans="4:5" x14ac:dyDescent="0.25">
      <c r="D56557" s="31">
        <v>-65.243600000000001</v>
      </c>
      <c r="E56557" s="28">
        <v>639.42600000000004</v>
      </c>
    </row>
    <row r="56558" spans="4:5" x14ac:dyDescent="0.25">
      <c r="D56558" s="31">
        <v>-65.227599999999995</v>
      </c>
      <c r="E56558" s="28">
        <v>639.351</v>
      </c>
    </row>
    <row r="56559" spans="4:5" x14ac:dyDescent="0.25">
      <c r="D56559" s="31">
        <v>-65.211600000000004</v>
      </c>
      <c r="E56559" s="28">
        <v>639.27700000000004</v>
      </c>
    </row>
    <row r="56560" spans="4:5" x14ac:dyDescent="0.25">
      <c r="D56560" s="31">
        <v>-65.195599999999999</v>
      </c>
      <c r="E56560" s="28">
        <v>639.20299999999997</v>
      </c>
    </row>
    <row r="56561" spans="4:5" x14ac:dyDescent="0.25">
      <c r="D56561" s="31">
        <v>-65.179599999999994</v>
      </c>
      <c r="E56561" s="28">
        <v>639.12800000000004</v>
      </c>
    </row>
    <row r="56562" spans="4:5" x14ac:dyDescent="0.25">
      <c r="D56562" s="31">
        <v>-65.163600000000002</v>
      </c>
      <c r="E56562" s="28">
        <v>639.05399999999997</v>
      </c>
    </row>
    <row r="56563" spans="4:5" x14ac:dyDescent="0.25">
      <c r="D56563" s="31">
        <v>-65.147599999999997</v>
      </c>
      <c r="E56563" s="28">
        <v>638.98</v>
      </c>
    </row>
    <row r="56564" spans="4:5" x14ac:dyDescent="0.25">
      <c r="D56564" s="31">
        <v>-65.131600000000006</v>
      </c>
      <c r="E56564" s="28">
        <v>638.90599999999995</v>
      </c>
    </row>
    <row r="56565" spans="4:5" x14ac:dyDescent="0.25">
      <c r="D56565" s="31">
        <v>-65.115600000000001</v>
      </c>
      <c r="E56565" s="28">
        <v>638.83100000000002</v>
      </c>
    </row>
    <row r="56566" spans="4:5" x14ac:dyDescent="0.25">
      <c r="D56566" s="31">
        <v>-65.099599999999995</v>
      </c>
      <c r="E56566" s="28">
        <v>638.75699999999995</v>
      </c>
    </row>
    <row r="56567" spans="4:5" x14ac:dyDescent="0.25">
      <c r="D56567" s="31">
        <v>-65.083600000000004</v>
      </c>
      <c r="E56567" s="28">
        <v>638.68299999999999</v>
      </c>
    </row>
    <row r="56568" spans="4:5" x14ac:dyDescent="0.25">
      <c r="D56568" s="31">
        <v>-65.067599999999999</v>
      </c>
      <c r="E56568" s="28">
        <v>638.60799999999995</v>
      </c>
    </row>
    <row r="56569" spans="4:5" x14ac:dyDescent="0.25">
      <c r="D56569" s="31">
        <v>-65.051599999999993</v>
      </c>
      <c r="E56569" s="28">
        <v>638.53399999999999</v>
      </c>
    </row>
    <row r="56570" spans="4:5" x14ac:dyDescent="0.25">
      <c r="D56570" s="31">
        <v>-65.035600000000002</v>
      </c>
      <c r="E56570" s="28">
        <v>638.46</v>
      </c>
    </row>
    <row r="56571" spans="4:5" x14ac:dyDescent="0.25">
      <c r="D56571" s="31">
        <v>-65.019599999999997</v>
      </c>
      <c r="E56571" s="28">
        <v>638.38499999999999</v>
      </c>
    </row>
    <row r="56572" spans="4:5" x14ac:dyDescent="0.25">
      <c r="D56572" s="31">
        <v>-65.003600000000006</v>
      </c>
      <c r="E56572" s="28">
        <v>638.31100000000004</v>
      </c>
    </row>
    <row r="56573" spans="4:5" x14ac:dyDescent="0.25">
      <c r="D56573" s="31">
        <v>-64.9876</v>
      </c>
      <c r="E56573" s="28">
        <v>638.23699999999997</v>
      </c>
    </row>
    <row r="56574" spans="4:5" x14ac:dyDescent="0.25">
      <c r="D56574" s="31">
        <v>-64.971599999999995</v>
      </c>
      <c r="E56574" s="28">
        <v>638.16200000000003</v>
      </c>
    </row>
    <row r="56575" spans="4:5" x14ac:dyDescent="0.25">
      <c r="D56575" s="31">
        <v>-64.955699999999993</v>
      </c>
      <c r="E56575" s="28">
        <v>638.08799999999997</v>
      </c>
    </row>
    <row r="56576" spans="4:5" x14ac:dyDescent="0.25">
      <c r="D56576" s="31">
        <v>-64.939700000000002</v>
      </c>
      <c r="E56576" s="28">
        <v>638.01300000000003</v>
      </c>
    </row>
    <row r="56577" spans="4:5" x14ac:dyDescent="0.25">
      <c r="D56577" s="31">
        <v>-64.923699999999997</v>
      </c>
      <c r="E56577" s="28">
        <v>637.93899999999996</v>
      </c>
    </row>
    <row r="56578" spans="4:5" x14ac:dyDescent="0.25">
      <c r="D56578" s="31">
        <v>-64.907700000000006</v>
      </c>
      <c r="E56578" s="28">
        <v>637.86500000000001</v>
      </c>
    </row>
    <row r="56579" spans="4:5" x14ac:dyDescent="0.25">
      <c r="D56579" s="31">
        <v>-64.8917</v>
      </c>
      <c r="E56579" s="28">
        <v>637.79</v>
      </c>
    </row>
    <row r="56580" spans="4:5" x14ac:dyDescent="0.25">
      <c r="D56580" s="31">
        <v>-64.875699999999995</v>
      </c>
      <c r="E56580" s="28">
        <v>637.71600000000001</v>
      </c>
    </row>
    <row r="56581" spans="4:5" x14ac:dyDescent="0.25">
      <c r="D56581" s="31">
        <v>-64.859700000000004</v>
      </c>
      <c r="E56581" s="28">
        <v>637.64099999999996</v>
      </c>
    </row>
    <row r="56582" spans="4:5" x14ac:dyDescent="0.25">
      <c r="D56582" s="31">
        <v>-64.843699999999998</v>
      </c>
      <c r="E56582" s="28">
        <v>637.56700000000001</v>
      </c>
    </row>
    <row r="56583" spans="4:5" x14ac:dyDescent="0.25">
      <c r="D56583" s="31">
        <v>-64.827699999999993</v>
      </c>
      <c r="E56583" s="28">
        <v>637.49199999999996</v>
      </c>
    </row>
    <row r="56584" spans="4:5" x14ac:dyDescent="0.25">
      <c r="D56584" s="31">
        <v>-64.811700000000002</v>
      </c>
      <c r="E56584" s="28">
        <v>637.41800000000001</v>
      </c>
    </row>
    <row r="56585" spans="4:5" x14ac:dyDescent="0.25">
      <c r="D56585" s="31">
        <v>-64.795699999999997</v>
      </c>
      <c r="E56585" s="28">
        <v>637.34299999999996</v>
      </c>
    </row>
    <row r="56586" spans="4:5" x14ac:dyDescent="0.25">
      <c r="D56586" s="31">
        <v>-64.779700000000005</v>
      </c>
      <c r="E56586" s="28">
        <v>637.26900000000001</v>
      </c>
    </row>
    <row r="56587" spans="4:5" x14ac:dyDescent="0.25">
      <c r="D56587" s="31">
        <v>-64.7637</v>
      </c>
      <c r="E56587" s="28">
        <v>637.19500000000005</v>
      </c>
    </row>
    <row r="56588" spans="4:5" x14ac:dyDescent="0.25">
      <c r="D56588" s="31">
        <v>-64.747699999999995</v>
      </c>
      <c r="E56588" s="28">
        <v>637.12</v>
      </c>
    </row>
    <row r="56589" spans="4:5" x14ac:dyDescent="0.25">
      <c r="D56589" s="31">
        <v>-64.731700000000004</v>
      </c>
      <c r="E56589" s="28">
        <v>637.04600000000005</v>
      </c>
    </row>
    <row r="56590" spans="4:5" x14ac:dyDescent="0.25">
      <c r="D56590" s="31">
        <v>-64.715699999999998</v>
      </c>
      <c r="E56590" s="28">
        <v>636.971</v>
      </c>
    </row>
    <row r="56591" spans="4:5" x14ac:dyDescent="0.25">
      <c r="D56591" s="31">
        <v>-64.699700000000007</v>
      </c>
      <c r="E56591" s="28">
        <v>636.89599999999996</v>
      </c>
    </row>
    <row r="56592" spans="4:5" x14ac:dyDescent="0.25">
      <c r="D56592" s="31">
        <v>-64.683700000000002</v>
      </c>
      <c r="E56592" s="28">
        <v>636.822</v>
      </c>
    </row>
    <row r="56593" spans="4:5" x14ac:dyDescent="0.25">
      <c r="D56593" s="31">
        <v>-64.667699999999996</v>
      </c>
      <c r="E56593" s="28">
        <v>636.74699999999996</v>
      </c>
    </row>
    <row r="56594" spans="4:5" x14ac:dyDescent="0.25">
      <c r="D56594" s="31">
        <v>-64.651700000000005</v>
      </c>
      <c r="E56594" s="28">
        <v>636.673</v>
      </c>
    </row>
    <row r="56595" spans="4:5" x14ac:dyDescent="0.25">
      <c r="D56595" s="31">
        <v>-64.6357</v>
      </c>
      <c r="E56595" s="28">
        <v>636.59799999999996</v>
      </c>
    </row>
    <row r="56596" spans="4:5" x14ac:dyDescent="0.25">
      <c r="D56596" s="31">
        <v>-64.619699999999995</v>
      </c>
      <c r="E56596" s="28">
        <v>636.524</v>
      </c>
    </row>
    <row r="56597" spans="4:5" x14ac:dyDescent="0.25">
      <c r="D56597" s="31">
        <v>-64.603700000000003</v>
      </c>
      <c r="E56597" s="28">
        <v>636.44899999999996</v>
      </c>
    </row>
    <row r="56598" spans="4:5" x14ac:dyDescent="0.25">
      <c r="D56598" s="31">
        <v>-64.587699999999998</v>
      </c>
      <c r="E56598" s="28">
        <v>636.375</v>
      </c>
    </row>
    <row r="56599" spans="4:5" x14ac:dyDescent="0.25">
      <c r="D56599" s="31">
        <v>-64.571700000000007</v>
      </c>
      <c r="E56599" s="28">
        <v>636.29999999999995</v>
      </c>
    </row>
    <row r="56600" spans="4:5" x14ac:dyDescent="0.25">
      <c r="D56600" s="31">
        <v>-64.555700000000002</v>
      </c>
      <c r="E56600" s="28">
        <v>636.22500000000002</v>
      </c>
    </row>
    <row r="56601" spans="4:5" x14ac:dyDescent="0.25">
      <c r="D56601" s="31">
        <v>-64.539699999999996</v>
      </c>
      <c r="E56601" s="28">
        <v>636.15099999999995</v>
      </c>
    </row>
    <row r="56602" spans="4:5" x14ac:dyDescent="0.25">
      <c r="D56602" s="31">
        <v>-64.523700000000005</v>
      </c>
      <c r="E56602" s="28">
        <v>636.07600000000002</v>
      </c>
    </row>
    <row r="56603" spans="4:5" x14ac:dyDescent="0.25">
      <c r="D56603" s="31">
        <v>-64.5077</v>
      </c>
      <c r="E56603" s="28">
        <v>636.00199999999995</v>
      </c>
    </row>
    <row r="56604" spans="4:5" x14ac:dyDescent="0.25">
      <c r="D56604" s="31">
        <v>-64.491699999999994</v>
      </c>
      <c r="E56604" s="28">
        <v>635.92700000000002</v>
      </c>
    </row>
    <row r="56605" spans="4:5" x14ac:dyDescent="0.25">
      <c r="D56605" s="31">
        <v>-64.475700000000003</v>
      </c>
      <c r="E56605" s="28">
        <v>635.85199999999998</v>
      </c>
    </row>
    <row r="56606" spans="4:5" x14ac:dyDescent="0.25">
      <c r="D56606" s="31">
        <v>-64.459699999999998</v>
      </c>
      <c r="E56606" s="28">
        <v>635.77800000000002</v>
      </c>
    </row>
    <row r="56607" spans="4:5" x14ac:dyDescent="0.25">
      <c r="D56607" s="31">
        <v>-64.443700000000007</v>
      </c>
      <c r="E56607" s="28">
        <v>635.70299999999997</v>
      </c>
    </row>
    <row r="56608" spans="4:5" x14ac:dyDescent="0.25">
      <c r="D56608" s="31">
        <v>-64.427700000000002</v>
      </c>
      <c r="E56608" s="28">
        <v>635.62800000000004</v>
      </c>
    </row>
    <row r="56609" spans="4:5" x14ac:dyDescent="0.25">
      <c r="D56609" s="31">
        <v>-64.411699999999996</v>
      </c>
      <c r="E56609" s="28">
        <v>635.55399999999997</v>
      </c>
    </row>
    <row r="56610" spans="4:5" x14ac:dyDescent="0.25">
      <c r="D56610" s="31">
        <v>-64.395700000000005</v>
      </c>
      <c r="E56610" s="28">
        <v>635.47900000000004</v>
      </c>
    </row>
    <row r="56611" spans="4:5" x14ac:dyDescent="0.25">
      <c r="D56611" s="31">
        <v>-64.3797</v>
      </c>
      <c r="E56611" s="28">
        <v>635.404</v>
      </c>
    </row>
    <row r="56612" spans="4:5" x14ac:dyDescent="0.25">
      <c r="D56612" s="31">
        <v>-64.363699999999994</v>
      </c>
      <c r="E56612" s="28">
        <v>635.33000000000004</v>
      </c>
    </row>
    <row r="56613" spans="4:5" x14ac:dyDescent="0.25">
      <c r="D56613" s="31">
        <v>-64.347700000000003</v>
      </c>
      <c r="E56613" s="28">
        <v>635.255</v>
      </c>
    </row>
    <row r="56614" spans="4:5" x14ac:dyDescent="0.25">
      <c r="D56614" s="31">
        <v>-64.331699999999998</v>
      </c>
      <c r="E56614" s="28">
        <v>635.17999999999995</v>
      </c>
    </row>
    <row r="56615" spans="4:5" x14ac:dyDescent="0.25">
      <c r="D56615" s="31">
        <v>-64.315700000000007</v>
      </c>
      <c r="E56615" s="28">
        <v>635.10500000000002</v>
      </c>
    </row>
    <row r="56616" spans="4:5" x14ac:dyDescent="0.25">
      <c r="D56616" s="31">
        <v>-64.299700000000001</v>
      </c>
      <c r="E56616" s="28">
        <v>635.03099999999995</v>
      </c>
    </row>
    <row r="56617" spans="4:5" x14ac:dyDescent="0.25">
      <c r="D56617" s="31">
        <v>-64.283699999999996</v>
      </c>
      <c r="E56617" s="28">
        <v>634.95600000000002</v>
      </c>
    </row>
    <row r="56618" spans="4:5" x14ac:dyDescent="0.25">
      <c r="D56618" s="31">
        <v>-64.267700000000005</v>
      </c>
      <c r="E56618" s="28">
        <v>634.88099999999997</v>
      </c>
    </row>
    <row r="56619" spans="4:5" x14ac:dyDescent="0.25">
      <c r="D56619" s="31">
        <v>-64.2517</v>
      </c>
      <c r="E56619" s="28">
        <v>634.80700000000002</v>
      </c>
    </row>
    <row r="56620" spans="4:5" x14ac:dyDescent="0.25">
      <c r="D56620" s="31">
        <v>-64.235699999999994</v>
      </c>
      <c r="E56620" s="28">
        <v>634.73199999999997</v>
      </c>
    </row>
    <row r="56621" spans="4:5" x14ac:dyDescent="0.25">
      <c r="D56621" s="31">
        <v>-64.219700000000003</v>
      </c>
      <c r="E56621" s="28">
        <v>634.65700000000004</v>
      </c>
    </row>
    <row r="56622" spans="4:5" x14ac:dyDescent="0.25">
      <c r="D56622" s="31">
        <v>-64.203699999999998</v>
      </c>
      <c r="E56622" s="28">
        <v>634.58199999999999</v>
      </c>
    </row>
    <row r="56623" spans="4:5" x14ac:dyDescent="0.25">
      <c r="D56623" s="31">
        <v>-64.187700000000007</v>
      </c>
      <c r="E56623" s="28">
        <v>634.50800000000004</v>
      </c>
    </row>
    <row r="56624" spans="4:5" x14ac:dyDescent="0.25">
      <c r="D56624" s="31">
        <v>-64.171700000000001</v>
      </c>
      <c r="E56624" s="28">
        <v>634.43299999999999</v>
      </c>
    </row>
    <row r="56625" spans="4:5" x14ac:dyDescent="0.25">
      <c r="D56625" s="31">
        <v>-64.155699999999996</v>
      </c>
      <c r="E56625" s="28">
        <v>634.35799999999995</v>
      </c>
    </row>
    <row r="56626" spans="4:5" x14ac:dyDescent="0.25">
      <c r="D56626" s="31">
        <v>-64.139700000000005</v>
      </c>
      <c r="E56626" s="28">
        <v>634.28300000000002</v>
      </c>
    </row>
    <row r="56627" spans="4:5" x14ac:dyDescent="0.25">
      <c r="D56627" s="31">
        <v>-64.123699999999999</v>
      </c>
      <c r="E56627" s="28">
        <v>634.20799999999997</v>
      </c>
    </row>
    <row r="56628" spans="4:5" x14ac:dyDescent="0.25">
      <c r="D56628" s="31">
        <v>-64.107699999999994</v>
      </c>
      <c r="E56628" s="28">
        <v>634.13300000000004</v>
      </c>
    </row>
    <row r="56629" spans="4:5" x14ac:dyDescent="0.25">
      <c r="D56629" s="31">
        <v>-64.091700000000003</v>
      </c>
      <c r="E56629" s="28">
        <v>634.05899999999997</v>
      </c>
    </row>
    <row r="56630" spans="4:5" x14ac:dyDescent="0.25">
      <c r="D56630" s="31">
        <v>-64.075699999999998</v>
      </c>
      <c r="E56630" s="28">
        <v>633.98400000000004</v>
      </c>
    </row>
    <row r="56631" spans="4:5" x14ac:dyDescent="0.25">
      <c r="D56631" s="31">
        <v>-64.059700000000007</v>
      </c>
      <c r="E56631" s="28">
        <v>633.90899999999999</v>
      </c>
    </row>
    <row r="56632" spans="4:5" x14ac:dyDescent="0.25">
      <c r="D56632" s="31">
        <v>-64.043700000000001</v>
      </c>
      <c r="E56632" s="28">
        <v>633.83399999999995</v>
      </c>
    </row>
    <row r="56633" spans="4:5" x14ac:dyDescent="0.25">
      <c r="D56633" s="31">
        <v>-64.027699999999996</v>
      </c>
      <c r="E56633" s="28">
        <v>633.75900000000001</v>
      </c>
    </row>
    <row r="56634" spans="4:5" x14ac:dyDescent="0.25">
      <c r="D56634" s="31">
        <v>-64.011700000000005</v>
      </c>
      <c r="E56634" s="28">
        <v>633.68399999999997</v>
      </c>
    </row>
    <row r="56635" spans="4:5" x14ac:dyDescent="0.25">
      <c r="D56635" s="31">
        <v>-63.995699999999999</v>
      </c>
      <c r="E56635" s="28">
        <v>633.60900000000004</v>
      </c>
    </row>
    <row r="56636" spans="4:5" x14ac:dyDescent="0.25">
      <c r="D56636" s="31">
        <v>-63.979700000000001</v>
      </c>
      <c r="E56636" s="28">
        <v>633.53499999999997</v>
      </c>
    </row>
    <row r="56637" spans="4:5" x14ac:dyDescent="0.25">
      <c r="D56637" s="31">
        <v>-63.963700000000003</v>
      </c>
      <c r="E56637" s="28">
        <v>633.46</v>
      </c>
    </row>
    <row r="56638" spans="4:5" x14ac:dyDescent="0.25">
      <c r="D56638" s="31">
        <v>-63.947699999999998</v>
      </c>
      <c r="E56638" s="28">
        <v>633.38499999999999</v>
      </c>
    </row>
    <row r="56639" spans="4:5" x14ac:dyDescent="0.25">
      <c r="D56639" s="31">
        <v>-63.931699999999999</v>
      </c>
      <c r="E56639" s="28">
        <v>633.30999999999995</v>
      </c>
    </row>
    <row r="56640" spans="4:5" x14ac:dyDescent="0.25">
      <c r="D56640" s="31">
        <v>-63.915700000000001</v>
      </c>
      <c r="E56640" s="28">
        <v>633.23500000000001</v>
      </c>
    </row>
    <row r="56641" spans="4:5" x14ac:dyDescent="0.25">
      <c r="D56641" s="31">
        <v>-63.899700000000003</v>
      </c>
      <c r="E56641" s="28">
        <v>633.16</v>
      </c>
    </row>
    <row r="56642" spans="4:5" x14ac:dyDescent="0.25">
      <c r="D56642" s="31">
        <v>-63.883699999999997</v>
      </c>
      <c r="E56642" s="28">
        <v>633.08500000000004</v>
      </c>
    </row>
    <row r="56643" spans="4:5" x14ac:dyDescent="0.25">
      <c r="D56643" s="31">
        <v>-63.867699999999999</v>
      </c>
      <c r="E56643" s="28">
        <v>633.01</v>
      </c>
    </row>
    <row r="56644" spans="4:5" x14ac:dyDescent="0.25">
      <c r="D56644" s="31">
        <v>-63.851700000000001</v>
      </c>
      <c r="E56644" s="28">
        <v>632.93499999999995</v>
      </c>
    </row>
    <row r="56645" spans="4:5" x14ac:dyDescent="0.25">
      <c r="D56645" s="31">
        <v>-63.835700000000003</v>
      </c>
      <c r="E56645" s="28">
        <v>632.86</v>
      </c>
    </row>
    <row r="56646" spans="4:5" x14ac:dyDescent="0.25">
      <c r="D56646" s="31">
        <v>-63.819699999999997</v>
      </c>
      <c r="E56646" s="28">
        <v>632.78499999999997</v>
      </c>
    </row>
    <row r="56647" spans="4:5" x14ac:dyDescent="0.25">
      <c r="D56647" s="31">
        <v>-63.803699999999999</v>
      </c>
      <c r="E56647" s="28">
        <v>632.71</v>
      </c>
    </row>
    <row r="56648" spans="4:5" x14ac:dyDescent="0.25">
      <c r="D56648" s="31">
        <v>-63.787700000000001</v>
      </c>
      <c r="E56648" s="28">
        <v>632.63499999999999</v>
      </c>
    </row>
    <row r="56649" spans="4:5" x14ac:dyDescent="0.25">
      <c r="D56649" s="31">
        <v>-63.771700000000003</v>
      </c>
      <c r="E56649" s="28">
        <v>632.55999999999995</v>
      </c>
    </row>
    <row r="56650" spans="4:5" x14ac:dyDescent="0.25">
      <c r="D56650" s="31">
        <v>-63.755699999999997</v>
      </c>
      <c r="E56650" s="28">
        <v>632.48500000000001</v>
      </c>
    </row>
    <row r="56651" spans="4:5" x14ac:dyDescent="0.25">
      <c r="D56651" s="31">
        <v>-63.739699999999999</v>
      </c>
      <c r="E56651" s="28">
        <v>632.41</v>
      </c>
    </row>
    <row r="56652" spans="4:5" x14ac:dyDescent="0.25">
      <c r="D56652" s="31">
        <v>-63.723700000000001</v>
      </c>
      <c r="E56652" s="28">
        <v>632.33500000000004</v>
      </c>
    </row>
    <row r="56653" spans="4:5" x14ac:dyDescent="0.25">
      <c r="D56653" s="31">
        <v>-63.707700000000003</v>
      </c>
      <c r="E56653" s="28">
        <v>632.26</v>
      </c>
    </row>
    <row r="56654" spans="4:5" x14ac:dyDescent="0.25">
      <c r="D56654" s="31">
        <v>-63.691699999999997</v>
      </c>
      <c r="E56654" s="28">
        <v>632.18499999999995</v>
      </c>
    </row>
    <row r="56655" spans="4:5" x14ac:dyDescent="0.25">
      <c r="D56655" s="31">
        <v>-63.675699999999999</v>
      </c>
      <c r="E56655" s="28">
        <v>632.11</v>
      </c>
    </row>
    <row r="56656" spans="4:5" x14ac:dyDescent="0.25">
      <c r="D56656" s="31">
        <v>-63.659700000000001</v>
      </c>
      <c r="E56656" s="28">
        <v>632.03499999999997</v>
      </c>
    </row>
    <row r="56657" spans="4:5" x14ac:dyDescent="0.25">
      <c r="D56657" s="31">
        <v>-63.643700000000003</v>
      </c>
      <c r="E56657" s="28">
        <v>631.96</v>
      </c>
    </row>
    <row r="56658" spans="4:5" x14ac:dyDescent="0.25">
      <c r="D56658" s="31">
        <v>-63.627699999999997</v>
      </c>
      <c r="E56658" s="28">
        <v>631.88499999999999</v>
      </c>
    </row>
    <row r="56659" spans="4:5" x14ac:dyDescent="0.25">
      <c r="D56659" s="31">
        <v>-63.611699999999999</v>
      </c>
      <c r="E56659" s="28">
        <v>631.80999999999995</v>
      </c>
    </row>
    <row r="56660" spans="4:5" x14ac:dyDescent="0.25">
      <c r="D56660" s="31">
        <v>-63.595700000000001</v>
      </c>
      <c r="E56660" s="28">
        <v>631.73500000000001</v>
      </c>
    </row>
    <row r="56661" spans="4:5" x14ac:dyDescent="0.25">
      <c r="D56661" s="31">
        <v>-63.579799999999999</v>
      </c>
      <c r="E56661" s="28">
        <v>631.66</v>
      </c>
    </row>
    <row r="56662" spans="4:5" x14ac:dyDescent="0.25">
      <c r="D56662" s="31">
        <v>-63.563800000000001</v>
      </c>
      <c r="E56662" s="28">
        <v>631.58500000000004</v>
      </c>
    </row>
    <row r="56663" spans="4:5" x14ac:dyDescent="0.25">
      <c r="D56663" s="31">
        <v>-63.547800000000002</v>
      </c>
      <c r="E56663" s="28">
        <v>631.50900000000001</v>
      </c>
    </row>
    <row r="56664" spans="4:5" x14ac:dyDescent="0.25">
      <c r="D56664" s="31">
        <v>-63.531799999999997</v>
      </c>
      <c r="E56664" s="28">
        <v>631.43399999999997</v>
      </c>
    </row>
    <row r="56665" spans="4:5" x14ac:dyDescent="0.25">
      <c r="D56665" s="31">
        <v>-63.515799999999999</v>
      </c>
      <c r="E56665" s="28">
        <v>631.35900000000004</v>
      </c>
    </row>
    <row r="56666" spans="4:5" x14ac:dyDescent="0.25">
      <c r="D56666" s="31">
        <v>-63.4998</v>
      </c>
      <c r="E56666" s="28">
        <v>631.28399999999999</v>
      </c>
    </row>
    <row r="56667" spans="4:5" x14ac:dyDescent="0.25">
      <c r="D56667" s="31">
        <v>-63.483800000000002</v>
      </c>
      <c r="E56667" s="28">
        <v>631.20899999999995</v>
      </c>
    </row>
    <row r="56668" spans="4:5" x14ac:dyDescent="0.25">
      <c r="D56668" s="31">
        <v>-63.467799999999997</v>
      </c>
      <c r="E56668" s="28">
        <v>631.13400000000001</v>
      </c>
    </row>
    <row r="56669" spans="4:5" x14ac:dyDescent="0.25">
      <c r="D56669" s="31">
        <v>-63.451799999999999</v>
      </c>
      <c r="E56669" s="28">
        <v>631.05899999999997</v>
      </c>
    </row>
    <row r="56670" spans="4:5" x14ac:dyDescent="0.25">
      <c r="D56670" s="31">
        <v>-63.4358</v>
      </c>
      <c r="E56670" s="28">
        <v>630.98400000000004</v>
      </c>
    </row>
    <row r="56671" spans="4:5" x14ac:dyDescent="0.25">
      <c r="D56671" s="31">
        <v>-63.419800000000002</v>
      </c>
      <c r="E56671" s="28">
        <v>630.90800000000002</v>
      </c>
    </row>
    <row r="56672" spans="4:5" x14ac:dyDescent="0.25">
      <c r="D56672" s="31">
        <v>-63.403799999999997</v>
      </c>
      <c r="E56672" s="28">
        <v>630.83299999999997</v>
      </c>
    </row>
    <row r="56673" spans="4:5" x14ac:dyDescent="0.25">
      <c r="D56673" s="31">
        <v>-63.387799999999999</v>
      </c>
      <c r="E56673" s="28">
        <v>630.75800000000004</v>
      </c>
    </row>
    <row r="56674" spans="4:5" x14ac:dyDescent="0.25">
      <c r="D56674" s="31">
        <v>-63.3718</v>
      </c>
      <c r="E56674" s="28">
        <v>630.68299999999999</v>
      </c>
    </row>
    <row r="56675" spans="4:5" x14ac:dyDescent="0.25">
      <c r="D56675" s="31">
        <v>-63.355800000000002</v>
      </c>
      <c r="E56675" s="28">
        <v>630.60799999999995</v>
      </c>
    </row>
    <row r="56676" spans="4:5" x14ac:dyDescent="0.25">
      <c r="D56676" s="31">
        <v>-63.339799999999997</v>
      </c>
      <c r="E56676" s="28">
        <v>630.53200000000004</v>
      </c>
    </row>
    <row r="56677" spans="4:5" x14ac:dyDescent="0.25">
      <c r="D56677" s="31">
        <v>-63.323799999999999</v>
      </c>
      <c r="E56677" s="28">
        <v>630.45699999999999</v>
      </c>
    </row>
    <row r="56678" spans="4:5" x14ac:dyDescent="0.25">
      <c r="D56678" s="31">
        <v>-63.3078</v>
      </c>
      <c r="E56678" s="28">
        <v>630.38199999999995</v>
      </c>
    </row>
    <row r="56679" spans="4:5" x14ac:dyDescent="0.25">
      <c r="D56679" s="31">
        <v>-63.291800000000002</v>
      </c>
      <c r="E56679" s="28">
        <v>630.30700000000002</v>
      </c>
    </row>
    <row r="56680" spans="4:5" x14ac:dyDescent="0.25">
      <c r="D56680" s="31">
        <v>-63.275799999999997</v>
      </c>
      <c r="E56680" s="28">
        <v>630.23099999999999</v>
      </c>
    </row>
    <row r="56681" spans="4:5" x14ac:dyDescent="0.25">
      <c r="D56681" s="31">
        <v>-63.259799999999998</v>
      </c>
      <c r="E56681" s="28">
        <v>630.15599999999995</v>
      </c>
    </row>
    <row r="56682" spans="4:5" x14ac:dyDescent="0.25">
      <c r="D56682" s="31">
        <v>-63.2438</v>
      </c>
      <c r="E56682" s="28">
        <v>630.08100000000002</v>
      </c>
    </row>
    <row r="56683" spans="4:5" x14ac:dyDescent="0.25">
      <c r="D56683" s="31">
        <v>-63.227800000000002</v>
      </c>
      <c r="E56683" s="28">
        <v>630.00599999999997</v>
      </c>
    </row>
    <row r="56684" spans="4:5" x14ac:dyDescent="0.25">
      <c r="D56684" s="31">
        <v>-63.211799999999997</v>
      </c>
      <c r="E56684" s="28">
        <v>629.92999999999995</v>
      </c>
    </row>
    <row r="56685" spans="4:5" x14ac:dyDescent="0.25">
      <c r="D56685" s="31">
        <v>-63.195799999999998</v>
      </c>
      <c r="E56685" s="28">
        <v>629.85500000000002</v>
      </c>
    </row>
    <row r="56686" spans="4:5" x14ac:dyDescent="0.25">
      <c r="D56686" s="31">
        <v>-63.1798</v>
      </c>
      <c r="E56686" s="28">
        <v>629.78</v>
      </c>
    </row>
    <row r="56687" spans="4:5" x14ac:dyDescent="0.25">
      <c r="D56687" s="31">
        <v>-63.163800000000002</v>
      </c>
      <c r="E56687" s="28">
        <v>629.70399999999995</v>
      </c>
    </row>
    <row r="56688" spans="4:5" x14ac:dyDescent="0.25">
      <c r="D56688" s="31">
        <v>-63.147799999999997</v>
      </c>
      <c r="E56688" s="28">
        <v>629.62900000000002</v>
      </c>
    </row>
    <row r="56689" spans="4:5" x14ac:dyDescent="0.25">
      <c r="D56689" s="31">
        <v>-63.131799999999998</v>
      </c>
      <c r="E56689" s="28">
        <v>629.55399999999997</v>
      </c>
    </row>
    <row r="56690" spans="4:5" x14ac:dyDescent="0.25">
      <c r="D56690" s="31">
        <v>-63.1158</v>
      </c>
      <c r="E56690" s="28">
        <v>629.47799999999995</v>
      </c>
    </row>
    <row r="56691" spans="4:5" x14ac:dyDescent="0.25">
      <c r="D56691" s="31">
        <v>-63.099800000000002</v>
      </c>
      <c r="E56691" s="28">
        <v>629.40300000000002</v>
      </c>
    </row>
    <row r="56692" spans="4:5" x14ac:dyDescent="0.25">
      <c r="D56692" s="31">
        <v>-63.083799999999997</v>
      </c>
      <c r="E56692" s="28">
        <v>629.32799999999997</v>
      </c>
    </row>
    <row r="56693" spans="4:5" x14ac:dyDescent="0.25">
      <c r="D56693" s="31">
        <v>-63.067799999999998</v>
      </c>
      <c r="E56693" s="28">
        <v>629.25199999999995</v>
      </c>
    </row>
    <row r="56694" spans="4:5" x14ac:dyDescent="0.25">
      <c r="D56694" s="31">
        <v>-63.0518</v>
      </c>
      <c r="E56694" s="28">
        <v>629.17700000000002</v>
      </c>
    </row>
    <row r="56695" spans="4:5" x14ac:dyDescent="0.25">
      <c r="D56695" s="31">
        <v>-63.035800000000002</v>
      </c>
      <c r="E56695" s="28">
        <v>629.10199999999998</v>
      </c>
    </row>
    <row r="56696" spans="4:5" x14ac:dyDescent="0.25">
      <c r="D56696" s="31">
        <v>-63.019799999999996</v>
      </c>
      <c r="E56696" s="28">
        <v>629.02599999999995</v>
      </c>
    </row>
    <row r="56697" spans="4:5" x14ac:dyDescent="0.25">
      <c r="D56697" s="31">
        <v>-63.003799999999998</v>
      </c>
      <c r="E56697" s="28">
        <v>628.95100000000002</v>
      </c>
    </row>
    <row r="56698" spans="4:5" x14ac:dyDescent="0.25">
      <c r="D56698" s="31">
        <v>-62.9878</v>
      </c>
      <c r="E56698" s="28">
        <v>628.87599999999998</v>
      </c>
    </row>
    <row r="56699" spans="4:5" x14ac:dyDescent="0.25">
      <c r="D56699" s="31">
        <v>-62.971800000000002</v>
      </c>
      <c r="E56699" s="28">
        <v>628.79999999999995</v>
      </c>
    </row>
    <row r="56700" spans="4:5" x14ac:dyDescent="0.25">
      <c r="D56700" s="31">
        <v>-62.955800000000004</v>
      </c>
      <c r="E56700" s="28">
        <v>628.72500000000002</v>
      </c>
    </row>
    <row r="56701" spans="4:5" x14ac:dyDescent="0.25">
      <c r="D56701" s="31">
        <v>-62.939799999999998</v>
      </c>
      <c r="E56701" s="28">
        <v>628.649</v>
      </c>
    </row>
    <row r="56702" spans="4:5" x14ac:dyDescent="0.25">
      <c r="D56702" s="31">
        <v>-62.9238</v>
      </c>
      <c r="E56702" s="28">
        <v>628.57399999999996</v>
      </c>
    </row>
    <row r="56703" spans="4:5" x14ac:dyDescent="0.25">
      <c r="D56703" s="31">
        <v>-62.907800000000002</v>
      </c>
      <c r="E56703" s="28">
        <v>628.49900000000002</v>
      </c>
    </row>
    <row r="56704" spans="4:5" x14ac:dyDescent="0.25">
      <c r="D56704" s="31">
        <v>-62.891800000000003</v>
      </c>
      <c r="E56704" s="28">
        <v>628.423</v>
      </c>
    </row>
    <row r="56705" spans="4:5" x14ac:dyDescent="0.25">
      <c r="D56705" s="31">
        <v>-62.875799999999998</v>
      </c>
      <c r="E56705" s="28">
        <v>628.34799999999996</v>
      </c>
    </row>
    <row r="56706" spans="4:5" x14ac:dyDescent="0.25">
      <c r="D56706" s="31">
        <v>-62.8598</v>
      </c>
      <c r="E56706" s="28">
        <v>628.27200000000005</v>
      </c>
    </row>
    <row r="56707" spans="4:5" x14ac:dyDescent="0.25">
      <c r="D56707" s="31">
        <v>-62.843800000000002</v>
      </c>
      <c r="E56707" s="28">
        <v>628.197</v>
      </c>
    </row>
    <row r="56708" spans="4:5" x14ac:dyDescent="0.25">
      <c r="D56708" s="31">
        <v>-62.827800000000003</v>
      </c>
      <c r="E56708" s="28">
        <v>628.12099999999998</v>
      </c>
    </row>
    <row r="56709" spans="4:5" x14ac:dyDescent="0.25">
      <c r="D56709" s="31">
        <v>-62.811799999999998</v>
      </c>
      <c r="E56709" s="28">
        <v>628.04600000000005</v>
      </c>
    </row>
    <row r="56710" spans="4:5" x14ac:dyDescent="0.25">
      <c r="D56710" s="31">
        <v>-62.7958</v>
      </c>
      <c r="E56710" s="28">
        <v>627.97</v>
      </c>
    </row>
    <row r="56711" spans="4:5" x14ac:dyDescent="0.25">
      <c r="D56711" s="31">
        <v>-62.779800000000002</v>
      </c>
      <c r="E56711" s="28">
        <v>627.89499999999998</v>
      </c>
    </row>
    <row r="56712" spans="4:5" x14ac:dyDescent="0.25">
      <c r="D56712" s="31">
        <v>-62.763800000000003</v>
      </c>
      <c r="E56712" s="28">
        <v>627.81899999999996</v>
      </c>
    </row>
    <row r="56713" spans="4:5" x14ac:dyDescent="0.25">
      <c r="D56713" s="31">
        <v>-62.747799999999998</v>
      </c>
      <c r="E56713" s="28">
        <v>627.74400000000003</v>
      </c>
    </row>
    <row r="56714" spans="4:5" x14ac:dyDescent="0.25">
      <c r="D56714" s="31">
        <v>-62.7318</v>
      </c>
      <c r="E56714" s="28">
        <v>627.66800000000001</v>
      </c>
    </row>
    <row r="56715" spans="4:5" x14ac:dyDescent="0.25">
      <c r="D56715" s="31">
        <v>-62.715800000000002</v>
      </c>
      <c r="E56715" s="28">
        <v>627.59299999999996</v>
      </c>
    </row>
    <row r="56716" spans="4:5" x14ac:dyDescent="0.25">
      <c r="D56716" s="31">
        <v>-62.699800000000003</v>
      </c>
      <c r="E56716" s="28">
        <v>627.51700000000005</v>
      </c>
    </row>
    <row r="56717" spans="4:5" x14ac:dyDescent="0.25">
      <c r="D56717" s="31">
        <v>-62.683799999999998</v>
      </c>
      <c r="E56717" s="28">
        <v>627.44200000000001</v>
      </c>
    </row>
    <row r="56718" spans="4:5" x14ac:dyDescent="0.25">
      <c r="D56718" s="31">
        <v>-62.6678</v>
      </c>
      <c r="E56718" s="28">
        <v>627.36599999999999</v>
      </c>
    </row>
    <row r="56719" spans="4:5" x14ac:dyDescent="0.25">
      <c r="D56719" s="31">
        <v>-62.651800000000001</v>
      </c>
      <c r="E56719" s="28">
        <v>627.29100000000005</v>
      </c>
    </row>
    <row r="56720" spans="4:5" x14ac:dyDescent="0.25">
      <c r="D56720" s="31">
        <v>-62.635800000000003</v>
      </c>
      <c r="E56720" s="28">
        <v>627.21500000000003</v>
      </c>
    </row>
    <row r="56721" spans="4:5" x14ac:dyDescent="0.25">
      <c r="D56721" s="31">
        <v>-62.619799999999998</v>
      </c>
      <c r="E56721" s="28">
        <v>627.13900000000001</v>
      </c>
    </row>
    <row r="56722" spans="4:5" x14ac:dyDescent="0.25">
      <c r="D56722" s="31">
        <v>-62.6038</v>
      </c>
      <c r="E56722" s="28">
        <v>627.06399999999996</v>
      </c>
    </row>
    <row r="56723" spans="4:5" x14ac:dyDescent="0.25">
      <c r="D56723" s="31">
        <v>-62.587800000000001</v>
      </c>
      <c r="E56723" s="28">
        <v>626.98800000000006</v>
      </c>
    </row>
    <row r="56724" spans="4:5" x14ac:dyDescent="0.25">
      <c r="D56724" s="31">
        <v>-62.571800000000003</v>
      </c>
      <c r="E56724" s="28">
        <v>626.91300000000001</v>
      </c>
    </row>
    <row r="56725" spans="4:5" x14ac:dyDescent="0.25">
      <c r="D56725" s="31">
        <v>-62.555799999999998</v>
      </c>
      <c r="E56725" s="28">
        <v>626.83699999999999</v>
      </c>
    </row>
    <row r="56726" spans="4:5" x14ac:dyDescent="0.25">
      <c r="D56726" s="31">
        <v>-62.5398</v>
      </c>
      <c r="E56726" s="28">
        <v>626.76099999999997</v>
      </c>
    </row>
    <row r="56727" spans="4:5" x14ac:dyDescent="0.25">
      <c r="D56727" s="31">
        <v>-62.523800000000001</v>
      </c>
      <c r="E56727" s="28">
        <v>626.68600000000004</v>
      </c>
    </row>
    <row r="56728" spans="4:5" x14ac:dyDescent="0.25">
      <c r="D56728" s="31">
        <v>-62.507800000000003</v>
      </c>
      <c r="E56728" s="28">
        <v>626.61</v>
      </c>
    </row>
    <row r="56729" spans="4:5" x14ac:dyDescent="0.25">
      <c r="D56729" s="31">
        <v>-62.491799999999998</v>
      </c>
      <c r="E56729" s="28">
        <v>626.53499999999997</v>
      </c>
    </row>
    <row r="56730" spans="4:5" x14ac:dyDescent="0.25">
      <c r="D56730" s="31">
        <v>-62.4758</v>
      </c>
      <c r="E56730" s="28">
        <v>626.45899999999995</v>
      </c>
    </row>
    <row r="56731" spans="4:5" x14ac:dyDescent="0.25">
      <c r="D56731" s="31">
        <v>-62.459800000000001</v>
      </c>
      <c r="E56731" s="28">
        <v>626.38300000000004</v>
      </c>
    </row>
    <row r="56732" spans="4:5" x14ac:dyDescent="0.25">
      <c r="D56732" s="31">
        <v>-62.443800000000003</v>
      </c>
      <c r="E56732" s="28">
        <v>626.30799999999999</v>
      </c>
    </row>
    <row r="56733" spans="4:5" x14ac:dyDescent="0.25">
      <c r="D56733" s="31">
        <v>-62.427799999999998</v>
      </c>
      <c r="E56733" s="28">
        <v>626.23199999999997</v>
      </c>
    </row>
    <row r="56734" spans="4:5" x14ac:dyDescent="0.25">
      <c r="D56734" s="31">
        <v>-62.411799999999999</v>
      </c>
      <c r="E56734" s="28">
        <v>626.15599999999995</v>
      </c>
    </row>
    <row r="56735" spans="4:5" x14ac:dyDescent="0.25">
      <c r="D56735" s="31">
        <v>-62.395800000000001</v>
      </c>
      <c r="E56735" s="28">
        <v>626.08100000000002</v>
      </c>
    </row>
    <row r="56736" spans="4:5" x14ac:dyDescent="0.25">
      <c r="D56736" s="31">
        <v>-62.379800000000003</v>
      </c>
      <c r="E56736" s="28">
        <v>626.005</v>
      </c>
    </row>
    <row r="56737" spans="4:5" x14ac:dyDescent="0.25">
      <c r="D56737" s="31">
        <v>-62.363799999999998</v>
      </c>
      <c r="E56737" s="28">
        <v>625.92899999999997</v>
      </c>
    </row>
    <row r="56738" spans="4:5" x14ac:dyDescent="0.25">
      <c r="D56738" s="31">
        <v>-62.347799999999999</v>
      </c>
      <c r="E56738" s="28">
        <v>625.85400000000004</v>
      </c>
    </row>
    <row r="56739" spans="4:5" x14ac:dyDescent="0.25">
      <c r="D56739" s="31">
        <v>-62.331800000000001</v>
      </c>
      <c r="E56739" s="28">
        <v>625.77800000000002</v>
      </c>
    </row>
    <row r="56740" spans="4:5" x14ac:dyDescent="0.25">
      <c r="D56740" s="31">
        <v>-62.315800000000003</v>
      </c>
      <c r="E56740" s="28">
        <v>625.702</v>
      </c>
    </row>
    <row r="56741" spans="4:5" x14ac:dyDescent="0.25">
      <c r="D56741" s="31">
        <v>-62.299799999999998</v>
      </c>
      <c r="E56741" s="28">
        <v>625.62599999999998</v>
      </c>
    </row>
    <row r="56742" spans="4:5" x14ac:dyDescent="0.25">
      <c r="D56742" s="31">
        <v>-62.283799999999999</v>
      </c>
      <c r="E56742" s="28">
        <v>625.55100000000004</v>
      </c>
    </row>
    <row r="56743" spans="4:5" x14ac:dyDescent="0.25">
      <c r="D56743" s="31">
        <v>-62.267800000000001</v>
      </c>
      <c r="E56743" s="28">
        <v>625.47500000000002</v>
      </c>
    </row>
    <row r="56744" spans="4:5" x14ac:dyDescent="0.25">
      <c r="D56744" s="31">
        <v>-62.251800000000003</v>
      </c>
      <c r="E56744" s="28">
        <v>625.399</v>
      </c>
    </row>
    <row r="56745" spans="4:5" x14ac:dyDescent="0.25">
      <c r="D56745" s="31">
        <v>-62.235799999999998</v>
      </c>
      <c r="E56745" s="28">
        <v>625.32299999999998</v>
      </c>
    </row>
    <row r="56746" spans="4:5" x14ac:dyDescent="0.25">
      <c r="D56746" s="31">
        <v>-62.219799999999999</v>
      </c>
      <c r="E56746" s="28">
        <v>625.24800000000005</v>
      </c>
    </row>
    <row r="56747" spans="4:5" x14ac:dyDescent="0.25">
      <c r="D56747" s="31">
        <v>-62.203800000000001</v>
      </c>
      <c r="E56747" s="28">
        <v>625.17200000000003</v>
      </c>
    </row>
    <row r="56748" spans="4:5" x14ac:dyDescent="0.25">
      <c r="D56748" s="31">
        <v>-62.187899999999999</v>
      </c>
      <c r="E56748" s="28">
        <v>625.096</v>
      </c>
    </row>
    <row r="56749" spans="4:5" x14ac:dyDescent="0.25">
      <c r="D56749" s="31">
        <v>-62.171900000000001</v>
      </c>
      <c r="E56749" s="28">
        <v>625.02</v>
      </c>
    </row>
    <row r="56750" spans="4:5" x14ac:dyDescent="0.25">
      <c r="D56750" s="31">
        <v>-62.155900000000003</v>
      </c>
      <c r="E56750" s="28">
        <v>624.94399999999996</v>
      </c>
    </row>
    <row r="56751" spans="4:5" x14ac:dyDescent="0.25">
      <c r="D56751" s="31">
        <v>-62.139899999999997</v>
      </c>
      <c r="E56751" s="28">
        <v>624.86900000000003</v>
      </c>
    </row>
    <row r="56752" spans="4:5" x14ac:dyDescent="0.25">
      <c r="D56752" s="31">
        <v>-62.123899999999999</v>
      </c>
      <c r="E56752" s="28">
        <v>624.79300000000001</v>
      </c>
    </row>
    <row r="56753" spans="4:5" x14ac:dyDescent="0.25">
      <c r="D56753" s="31">
        <v>-62.107900000000001</v>
      </c>
      <c r="E56753" s="28">
        <v>624.71699999999998</v>
      </c>
    </row>
    <row r="56754" spans="4:5" x14ac:dyDescent="0.25">
      <c r="D56754" s="31">
        <v>-62.091900000000003</v>
      </c>
      <c r="E56754" s="28">
        <v>624.64099999999996</v>
      </c>
    </row>
    <row r="56755" spans="4:5" x14ac:dyDescent="0.25">
      <c r="D56755" s="31">
        <v>-62.075899999999997</v>
      </c>
      <c r="E56755" s="28">
        <v>624.56500000000005</v>
      </c>
    </row>
    <row r="56756" spans="4:5" x14ac:dyDescent="0.25">
      <c r="D56756" s="31">
        <v>-62.059899999999999</v>
      </c>
      <c r="E56756" s="28">
        <v>624.48900000000003</v>
      </c>
    </row>
    <row r="56757" spans="4:5" x14ac:dyDescent="0.25">
      <c r="D56757" s="31">
        <v>-62.043900000000001</v>
      </c>
      <c r="E56757" s="28">
        <v>624.41399999999999</v>
      </c>
    </row>
    <row r="56758" spans="4:5" x14ac:dyDescent="0.25">
      <c r="D56758" s="31">
        <v>-62.027900000000002</v>
      </c>
      <c r="E56758" s="28">
        <v>624.33799999999997</v>
      </c>
    </row>
    <row r="56759" spans="4:5" x14ac:dyDescent="0.25">
      <c r="D56759" s="31">
        <v>-62.011899999999997</v>
      </c>
      <c r="E56759" s="28">
        <v>624.26199999999994</v>
      </c>
    </row>
    <row r="56760" spans="4:5" x14ac:dyDescent="0.25">
      <c r="D56760" s="31">
        <v>-61.995899999999999</v>
      </c>
      <c r="E56760" s="28">
        <v>624.18600000000004</v>
      </c>
    </row>
    <row r="56761" spans="4:5" x14ac:dyDescent="0.25">
      <c r="D56761" s="31">
        <v>-61.979900000000001</v>
      </c>
      <c r="E56761" s="28">
        <v>624.11</v>
      </c>
    </row>
    <row r="56762" spans="4:5" x14ac:dyDescent="0.25">
      <c r="D56762" s="31">
        <v>-61.963900000000002</v>
      </c>
      <c r="E56762" s="28">
        <v>624.03399999999999</v>
      </c>
    </row>
    <row r="56763" spans="4:5" x14ac:dyDescent="0.25">
      <c r="D56763" s="31">
        <v>-61.947899999999997</v>
      </c>
      <c r="E56763" s="28">
        <v>623.95799999999997</v>
      </c>
    </row>
    <row r="56764" spans="4:5" x14ac:dyDescent="0.25">
      <c r="D56764" s="31">
        <v>-61.931899999999999</v>
      </c>
      <c r="E56764" s="28">
        <v>623.88199999999995</v>
      </c>
    </row>
    <row r="56765" spans="4:5" x14ac:dyDescent="0.25">
      <c r="D56765" s="31">
        <v>-61.915900000000001</v>
      </c>
      <c r="E56765" s="28">
        <v>623.80700000000002</v>
      </c>
    </row>
    <row r="56766" spans="4:5" x14ac:dyDescent="0.25">
      <c r="D56766" s="31">
        <v>-61.899900000000002</v>
      </c>
      <c r="E56766" s="28">
        <v>623.73099999999999</v>
      </c>
    </row>
    <row r="56767" spans="4:5" x14ac:dyDescent="0.25">
      <c r="D56767" s="31">
        <v>-61.883899999999997</v>
      </c>
      <c r="E56767" s="28">
        <v>623.65499999999997</v>
      </c>
    </row>
    <row r="56768" spans="4:5" x14ac:dyDescent="0.25">
      <c r="D56768" s="31">
        <v>-61.867899999999999</v>
      </c>
      <c r="E56768" s="28">
        <v>623.57899999999995</v>
      </c>
    </row>
    <row r="56769" spans="4:5" x14ac:dyDescent="0.25">
      <c r="D56769" s="31">
        <v>-61.851900000000001</v>
      </c>
      <c r="E56769" s="28">
        <v>623.50300000000004</v>
      </c>
    </row>
    <row r="56770" spans="4:5" x14ac:dyDescent="0.25">
      <c r="D56770" s="31">
        <v>-61.835900000000002</v>
      </c>
      <c r="E56770" s="28">
        <v>623.42700000000002</v>
      </c>
    </row>
    <row r="56771" spans="4:5" x14ac:dyDescent="0.25">
      <c r="D56771" s="31">
        <v>-61.819899999999997</v>
      </c>
      <c r="E56771" s="28">
        <v>623.351</v>
      </c>
    </row>
    <row r="56772" spans="4:5" x14ac:dyDescent="0.25">
      <c r="D56772" s="31">
        <v>-61.803899999999999</v>
      </c>
      <c r="E56772" s="28">
        <v>623.27499999999998</v>
      </c>
    </row>
    <row r="56773" spans="4:5" x14ac:dyDescent="0.25">
      <c r="D56773" s="31">
        <v>-61.7879</v>
      </c>
      <c r="E56773" s="28">
        <v>623.19899999999996</v>
      </c>
    </row>
    <row r="56774" spans="4:5" x14ac:dyDescent="0.25">
      <c r="D56774" s="31">
        <v>-61.771900000000002</v>
      </c>
      <c r="E56774" s="28">
        <v>623.12300000000005</v>
      </c>
    </row>
    <row r="56775" spans="4:5" x14ac:dyDescent="0.25">
      <c r="D56775" s="31">
        <v>-61.755899999999997</v>
      </c>
      <c r="E56775" s="28">
        <v>623.04700000000003</v>
      </c>
    </row>
    <row r="56776" spans="4:5" x14ac:dyDescent="0.25">
      <c r="D56776" s="31">
        <v>-61.739899999999999</v>
      </c>
      <c r="E56776" s="28">
        <v>622.971</v>
      </c>
    </row>
    <row r="56777" spans="4:5" x14ac:dyDescent="0.25">
      <c r="D56777" s="31">
        <v>-61.7239</v>
      </c>
      <c r="E56777" s="28">
        <v>622.89499999999998</v>
      </c>
    </row>
    <row r="56778" spans="4:5" x14ac:dyDescent="0.25">
      <c r="D56778" s="31">
        <v>-61.707900000000002</v>
      </c>
      <c r="E56778" s="28">
        <v>622.81899999999996</v>
      </c>
    </row>
    <row r="56779" spans="4:5" x14ac:dyDescent="0.25">
      <c r="D56779" s="31">
        <v>-61.691899999999997</v>
      </c>
      <c r="E56779" s="28">
        <v>622.74300000000005</v>
      </c>
    </row>
    <row r="56780" spans="4:5" x14ac:dyDescent="0.25">
      <c r="D56780" s="31">
        <v>-61.675899999999999</v>
      </c>
      <c r="E56780" s="28">
        <v>622.66700000000003</v>
      </c>
    </row>
    <row r="56781" spans="4:5" x14ac:dyDescent="0.25">
      <c r="D56781" s="31">
        <v>-61.6599</v>
      </c>
      <c r="E56781" s="28">
        <v>622.59100000000001</v>
      </c>
    </row>
    <row r="56782" spans="4:5" x14ac:dyDescent="0.25">
      <c r="D56782" s="31">
        <v>-61.643900000000002</v>
      </c>
      <c r="E56782" s="28">
        <v>622.51499999999999</v>
      </c>
    </row>
    <row r="56783" spans="4:5" x14ac:dyDescent="0.25">
      <c r="D56783" s="31">
        <v>-61.627899999999997</v>
      </c>
      <c r="E56783" s="28">
        <v>622.43899999999996</v>
      </c>
    </row>
    <row r="56784" spans="4:5" x14ac:dyDescent="0.25">
      <c r="D56784" s="31">
        <v>-61.611899999999999</v>
      </c>
      <c r="E56784" s="28">
        <v>622.36300000000006</v>
      </c>
    </row>
    <row r="56785" spans="4:5" x14ac:dyDescent="0.25">
      <c r="D56785" s="31">
        <v>-61.5959</v>
      </c>
      <c r="E56785" s="28">
        <v>622.28599999999994</v>
      </c>
    </row>
    <row r="56786" spans="4:5" x14ac:dyDescent="0.25">
      <c r="D56786" s="31">
        <v>-61.579900000000002</v>
      </c>
      <c r="E56786" s="28">
        <v>622.21</v>
      </c>
    </row>
    <row r="56787" spans="4:5" x14ac:dyDescent="0.25">
      <c r="D56787" s="31">
        <v>-61.563899999999997</v>
      </c>
      <c r="E56787" s="28">
        <v>622.13400000000001</v>
      </c>
    </row>
    <row r="56788" spans="4:5" x14ac:dyDescent="0.25">
      <c r="D56788" s="31">
        <v>-61.547899999999998</v>
      </c>
      <c r="E56788" s="28">
        <v>622.05799999999999</v>
      </c>
    </row>
    <row r="56789" spans="4:5" x14ac:dyDescent="0.25">
      <c r="D56789" s="31">
        <v>-61.5319</v>
      </c>
      <c r="E56789" s="28">
        <v>621.98199999999997</v>
      </c>
    </row>
    <row r="56790" spans="4:5" x14ac:dyDescent="0.25">
      <c r="D56790" s="31">
        <v>-61.515900000000002</v>
      </c>
      <c r="E56790" s="28">
        <v>621.90599999999995</v>
      </c>
    </row>
    <row r="56791" spans="4:5" x14ac:dyDescent="0.25">
      <c r="D56791" s="31">
        <v>-61.499899999999997</v>
      </c>
      <c r="E56791" s="28">
        <v>621.83000000000004</v>
      </c>
    </row>
    <row r="56792" spans="4:5" x14ac:dyDescent="0.25">
      <c r="D56792" s="31">
        <v>-61.483899999999998</v>
      </c>
      <c r="E56792" s="28">
        <v>621.75400000000002</v>
      </c>
    </row>
    <row r="56793" spans="4:5" x14ac:dyDescent="0.25">
      <c r="D56793" s="31">
        <v>-61.4679</v>
      </c>
      <c r="E56793" s="28">
        <v>621.678</v>
      </c>
    </row>
    <row r="56794" spans="4:5" x14ac:dyDescent="0.25">
      <c r="D56794" s="31">
        <v>-61.451900000000002</v>
      </c>
      <c r="E56794" s="28">
        <v>621.601</v>
      </c>
    </row>
    <row r="56795" spans="4:5" x14ac:dyDescent="0.25">
      <c r="D56795" s="31">
        <v>-61.435899999999997</v>
      </c>
      <c r="E56795" s="28">
        <v>621.52499999999998</v>
      </c>
    </row>
    <row r="56796" spans="4:5" x14ac:dyDescent="0.25">
      <c r="D56796" s="31">
        <v>-61.419899999999998</v>
      </c>
      <c r="E56796" s="28">
        <v>621.44899999999996</v>
      </c>
    </row>
    <row r="56797" spans="4:5" x14ac:dyDescent="0.25">
      <c r="D56797" s="31">
        <v>-61.4039</v>
      </c>
      <c r="E56797" s="28">
        <v>621.37300000000005</v>
      </c>
    </row>
    <row r="56798" spans="4:5" x14ac:dyDescent="0.25">
      <c r="D56798" s="31">
        <v>-61.387900000000002</v>
      </c>
      <c r="E56798" s="28">
        <v>621.29700000000003</v>
      </c>
    </row>
    <row r="56799" spans="4:5" x14ac:dyDescent="0.25">
      <c r="D56799" s="31">
        <v>-61.371899999999997</v>
      </c>
      <c r="E56799" s="28">
        <v>621.221</v>
      </c>
    </row>
    <row r="56800" spans="4:5" x14ac:dyDescent="0.25">
      <c r="D56800" s="31">
        <v>-61.355899999999998</v>
      </c>
      <c r="E56800" s="28">
        <v>621.14400000000001</v>
      </c>
    </row>
    <row r="56801" spans="4:5" x14ac:dyDescent="0.25">
      <c r="D56801" s="31">
        <v>-61.3399</v>
      </c>
      <c r="E56801" s="28">
        <v>621.06799999999998</v>
      </c>
    </row>
    <row r="56802" spans="4:5" x14ac:dyDescent="0.25">
      <c r="D56802" s="31">
        <v>-61.323900000000002</v>
      </c>
      <c r="E56802" s="28">
        <v>620.99199999999996</v>
      </c>
    </row>
    <row r="56803" spans="4:5" x14ac:dyDescent="0.25">
      <c r="D56803" s="31">
        <v>-61.307899999999997</v>
      </c>
      <c r="E56803" s="28">
        <v>620.91600000000005</v>
      </c>
    </row>
    <row r="56804" spans="4:5" x14ac:dyDescent="0.25">
      <c r="D56804" s="31">
        <v>-61.291899999999998</v>
      </c>
      <c r="E56804" s="28">
        <v>620.84</v>
      </c>
    </row>
    <row r="56805" spans="4:5" x14ac:dyDescent="0.25">
      <c r="D56805" s="31">
        <v>-61.2759</v>
      </c>
      <c r="E56805" s="28">
        <v>620.76300000000003</v>
      </c>
    </row>
    <row r="56806" spans="4:5" x14ac:dyDescent="0.25">
      <c r="D56806" s="31">
        <v>-61.259900000000002</v>
      </c>
      <c r="E56806" s="28">
        <v>620.68700000000001</v>
      </c>
    </row>
    <row r="56807" spans="4:5" x14ac:dyDescent="0.25">
      <c r="D56807" s="31">
        <v>-61.243899999999996</v>
      </c>
      <c r="E56807" s="28">
        <v>620.61099999999999</v>
      </c>
    </row>
    <row r="56808" spans="4:5" x14ac:dyDescent="0.25">
      <c r="D56808" s="31">
        <v>-61.227899999999998</v>
      </c>
      <c r="E56808" s="28">
        <v>620.53499999999997</v>
      </c>
    </row>
    <row r="56809" spans="4:5" x14ac:dyDescent="0.25">
      <c r="D56809" s="31">
        <v>-61.2119</v>
      </c>
      <c r="E56809" s="28">
        <v>620.45799999999997</v>
      </c>
    </row>
    <row r="56810" spans="4:5" x14ac:dyDescent="0.25">
      <c r="D56810" s="31">
        <v>-61.195900000000002</v>
      </c>
      <c r="E56810" s="28">
        <v>620.38199999999995</v>
      </c>
    </row>
    <row r="56811" spans="4:5" x14ac:dyDescent="0.25">
      <c r="D56811" s="31">
        <v>-61.179900000000004</v>
      </c>
      <c r="E56811" s="28">
        <v>620.30600000000004</v>
      </c>
    </row>
    <row r="56812" spans="4:5" x14ac:dyDescent="0.25">
      <c r="D56812" s="31">
        <v>-61.163899999999998</v>
      </c>
      <c r="E56812" s="28">
        <v>620.23</v>
      </c>
    </row>
    <row r="56813" spans="4:5" x14ac:dyDescent="0.25">
      <c r="D56813" s="31">
        <v>-61.1479</v>
      </c>
      <c r="E56813" s="28">
        <v>620.15300000000002</v>
      </c>
    </row>
    <row r="56814" spans="4:5" x14ac:dyDescent="0.25">
      <c r="D56814" s="31">
        <v>-61.131900000000002</v>
      </c>
      <c r="E56814" s="28">
        <v>620.077</v>
      </c>
    </row>
    <row r="56815" spans="4:5" x14ac:dyDescent="0.25">
      <c r="D56815" s="31">
        <v>-61.115900000000003</v>
      </c>
      <c r="E56815" s="28">
        <v>620.00099999999998</v>
      </c>
    </row>
    <row r="56816" spans="4:5" x14ac:dyDescent="0.25">
      <c r="D56816" s="31">
        <v>-61.099899999999998</v>
      </c>
      <c r="E56816" s="28">
        <v>619.92399999999998</v>
      </c>
    </row>
    <row r="56817" spans="4:5" x14ac:dyDescent="0.25">
      <c r="D56817" s="31">
        <v>-61.0839</v>
      </c>
      <c r="E56817" s="28">
        <v>619.84799999999996</v>
      </c>
    </row>
    <row r="56818" spans="4:5" x14ac:dyDescent="0.25">
      <c r="D56818" s="31">
        <v>-61.067900000000002</v>
      </c>
      <c r="E56818" s="28">
        <v>619.77200000000005</v>
      </c>
    </row>
    <row r="56819" spans="4:5" x14ac:dyDescent="0.25">
      <c r="D56819" s="31">
        <v>-61.051900000000003</v>
      </c>
      <c r="E56819" s="28">
        <v>619.69500000000005</v>
      </c>
    </row>
    <row r="56820" spans="4:5" x14ac:dyDescent="0.25">
      <c r="D56820" s="31">
        <v>-61.035899999999998</v>
      </c>
      <c r="E56820" s="28">
        <v>619.61900000000003</v>
      </c>
    </row>
    <row r="56821" spans="4:5" x14ac:dyDescent="0.25">
      <c r="D56821" s="31">
        <v>-61.0199</v>
      </c>
      <c r="E56821" s="28">
        <v>619.54300000000001</v>
      </c>
    </row>
    <row r="56822" spans="4:5" x14ac:dyDescent="0.25">
      <c r="D56822" s="31">
        <v>-61.003900000000002</v>
      </c>
      <c r="E56822" s="28">
        <v>619.46600000000001</v>
      </c>
    </row>
    <row r="56823" spans="4:5" x14ac:dyDescent="0.25">
      <c r="D56823" s="31">
        <v>-60.987900000000003</v>
      </c>
      <c r="E56823" s="28">
        <v>619.39</v>
      </c>
    </row>
    <row r="56824" spans="4:5" x14ac:dyDescent="0.25">
      <c r="D56824" s="31">
        <v>-60.971899999999998</v>
      </c>
      <c r="E56824" s="28">
        <v>619.31399999999996</v>
      </c>
    </row>
    <row r="56825" spans="4:5" x14ac:dyDescent="0.25">
      <c r="D56825" s="31">
        <v>-60.9559</v>
      </c>
      <c r="E56825" s="28">
        <v>619.23699999999997</v>
      </c>
    </row>
    <row r="56826" spans="4:5" x14ac:dyDescent="0.25">
      <c r="D56826" s="31">
        <v>-60.939900000000002</v>
      </c>
      <c r="E56826" s="28">
        <v>619.16099999999994</v>
      </c>
    </row>
    <row r="56827" spans="4:5" x14ac:dyDescent="0.25">
      <c r="D56827" s="31">
        <v>-60.923900000000003</v>
      </c>
      <c r="E56827" s="28">
        <v>619.08399999999995</v>
      </c>
    </row>
    <row r="56828" spans="4:5" x14ac:dyDescent="0.25">
      <c r="D56828" s="31">
        <v>-60.907899999999998</v>
      </c>
      <c r="E56828" s="28">
        <v>619.00800000000004</v>
      </c>
    </row>
    <row r="56829" spans="4:5" x14ac:dyDescent="0.25">
      <c r="D56829" s="31">
        <v>-60.8919</v>
      </c>
      <c r="E56829" s="28">
        <v>618.93200000000002</v>
      </c>
    </row>
    <row r="56830" spans="4:5" x14ac:dyDescent="0.25">
      <c r="D56830" s="31">
        <v>-60.875900000000001</v>
      </c>
      <c r="E56830" s="28">
        <v>618.85500000000002</v>
      </c>
    </row>
    <row r="56831" spans="4:5" x14ac:dyDescent="0.25">
      <c r="D56831" s="31">
        <v>-60.859900000000003</v>
      </c>
      <c r="E56831" s="28">
        <v>618.779</v>
      </c>
    </row>
    <row r="56832" spans="4:5" x14ac:dyDescent="0.25">
      <c r="D56832" s="31">
        <v>-60.843899999999998</v>
      </c>
      <c r="E56832" s="28">
        <v>618.702</v>
      </c>
    </row>
    <row r="56833" spans="4:5" x14ac:dyDescent="0.25">
      <c r="D56833" s="31">
        <v>-60.8279</v>
      </c>
      <c r="E56833" s="28">
        <v>618.62599999999998</v>
      </c>
    </row>
    <row r="56834" spans="4:5" x14ac:dyDescent="0.25">
      <c r="D56834" s="31">
        <v>-60.811999999999998</v>
      </c>
      <c r="E56834" s="28">
        <v>618.54899999999998</v>
      </c>
    </row>
    <row r="56835" spans="4:5" x14ac:dyDescent="0.25">
      <c r="D56835" s="31">
        <v>-60.795999999999999</v>
      </c>
      <c r="E56835" s="28">
        <v>618.47299999999996</v>
      </c>
    </row>
    <row r="56836" spans="4:5" x14ac:dyDescent="0.25">
      <c r="D56836" s="31">
        <v>-60.78</v>
      </c>
      <c r="E56836" s="28">
        <v>618.39599999999996</v>
      </c>
    </row>
    <row r="56837" spans="4:5" x14ac:dyDescent="0.25">
      <c r="D56837" s="31">
        <v>-60.764000000000003</v>
      </c>
      <c r="E56837" s="28">
        <v>618.32000000000005</v>
      </c>
    </row>
    <row r="56838" spans="4:5" x14ac:dyDescent="0.25">
      <c r="D56838" s="31">
        <v>-60.747999999999998</v>
      </c>
      <c r="E56838" s="28">
        <v>618.24400000000003</v>
      </c>
    </row>
    <row r="56839" spans="4:5" x14ac:dyDescent="0.25">
      <c r="D56839" s="31">
        <v>-60.731999999999999</v>
      </c>
      <c r="E56839" s="28">
        <v>618.16700000000003</v>
      </c>
    </row>
    <row r="56840" spans="4:5" x14ac:dyDescent="0.25">
      <c r="D56840" s="31">
        <v>-60.716000000000001</v>
      </c>
      <c r="E56840" s="28">
        <v>618.09</v>
      </c>
    </row>
    <row r="56841" spans="4:5" x14ac:dyDescent="0.25">
      <c r="D56841" s="31">
        <v>-60.7</v>
      </c>
      <c r="E56841" s="28">
        <v>618.01400000000001</v>
      </c>
    </row>
    <row r="56842" spans="4:5" x14ac:dyDescent="0.25">
      <c r="D56842" s="31">
        <v>-60.683999999999997</v>
      </c>
      <c r="E56842" s="28">
        <v>617.93799999999999</v>
      </c>
    </row>
    <row r="56843" spans="4:5" x14ac:dyDescent="0.25">
      <c r="D56843" s="31">
        <v>-60.667999999999999</v>
      </c>
      <c r="E56843" s="28">
        <v>617.86099999999999</v>
      </c>
    </row>
    <row r="56844" spans="4:5" x14ac:dyDescent="0.25">
      <c r="D56844" s="31">
        <v>-60.652000000000001</v>
      </c>
      <c r="E56844" s="28">
        <v>617.78399999999999</v>
      </c>
    </row>
    <row r="56845" spans="4:5" x14ac:dyDescent="0.25">
      <c r="D56845" s="31">
        <v>-60.636000000000003</v>
      </c>
      <c r="E56845" s="28">
        <v>617.70799999999997</v>
      </c>
    </row>
    <row r="56846" spans="4:5" x14ac:dyDescent="0.25">
      <c r="D56846" s="31">
        <v>-60.62</v>
      </c>
      <c r="E56846" s="28">
        <v>617.63099999999997</v>
      </c>
    </row>
    <row r="56847" spans="4:5" x14ac:dyDescent="0.25">
      <c r="D56847" s="31">
        <v>-60.603999999999999</v>
      </c>
      <c r="E56847" s="28">
        <v>617.55499999999995</v>
      </c>
    </row>
    <row r="56848" spans="4:5" x14ac:dyDescent="0.25">
      <c r="D56848" s="31">
        <v>-60.588000000000001</v>
      </c>
      <c r="E56848" s="28">
        <v>617.47799999999995</v>
      </c>
    </row>
    <row r="56849" spans="4:5" x14ac:dyDescent="0.25">
      <c r="D56849" s="31">
        <v>-60.572000000000003</v>
      </c>
      <c r="E56849" s="28">
        <v>617.40200000000004</v>
      </c>
    </row>
    <row r="56850" spans="4:5" x14ac:dyDescent="0.25">
      <c r="D56850" s="31">
        <v>-60.555999999999997</v>
      </c>
      <c r="E56850" s="28">
        <v>617.32500000000005</v>
      </c>
    </row>
    <row r="56851" spans="4:5" x14ac:dyDescent="0.25">
      <c r="D56851" s="31">
        <v>-60.54</v>
      </c>
      <c r="E56851" s="28">
        <v>617.24900000000002</v>
      </c>
    </row>
    <row r="56852" spans="4:5" x14ac:dyDescent="0.25">
      <c r="D56852" s="31">
        <v>-60.524000000000001</v>
      </c>
      <c r="E56852" s="28">
        <v>617.17200000000003</v>
      </c>
    </row>
    <row r="56853" spans="4:5" x14ac:dyDescent="0.25">
      <c r="D56853" s="31">
        <v>-60.508000000000003</v>
      </c>
      <c r="E56853" s="28">
        <v>617.09500000000003</v>
      </c>
    </row>
    <row r="56854" spans="4:5" x14ac:dyDescent="0.25">
      <c r="D56854" s="31">
        <v>-60.491999999999997</v>
      </c>
      <c r="E56854" s="28">
        <v>617.01900000000001</v>
      </c>
    </row>
    <row r="56855" spans="4:5" x14ac:dyDescent="0.25">
      <c r="D56855" s="31">
        <v>-60.475999999999999</v>
      </c>
      <c r="E56855" s="28">
        <v>616.94200000000001</v>
      </c>
    </row>
    <row r="56856" spans="4:5" x14ac:dyDescent="0.25">
      <c r="D56856" s="31">
        <v>-60.46</v>
      </c>
      <c r="E56856" s="28">
        <v>616.86599999999999</v>
      </c>
    </row>
    <row r="56857" spans="4:5" x14ac:dyDescent="0.25">
      <c r="D56857" s="31">
        <v>-60.444000000000003</v>
      </c>
      <c r="E56857" s="28">
        <v>616.78899999999999</v>
      </c>
    </row>
    <row r="56858" spans="4:5" x14ac:dyDescent="0.25">
      <c r="D56858" s="31">
        <v>-60.427999999999997</v>
      </c>
      <c r="E56858" s="28">
        <v>616.71199999999999</v>
      </c>
    </row>
    <row r="56859" spans="4:5" x14ac:dyDescent="0.25">
      <c r="D56859" s="31">
        <v>-60.411999999999999</v>
      </c>
      <c r="E56859" s="28">
        <v>616.63599999999997</v>
      </c>
    </row>
    <row r="56860" spans="4:5" x14ac:dyDescent="0.25">
      <c r="D56860" s="31">
        <v>-60.396000000000001</v>
      </c>
      <c r="E56860" s="28">
        <v>616.55899999999997</v>
      </c>
    </row>
    <row r="56861" spans="4:5" x14ac:dyDescent="0.25">
      <c r="D56861" s="31">
        <v>-60.38</v>
      </c>
      <c r="E56861" s="28">
        <v>616.48199999999997</v>
      </c>
    </row>
    <row r="56862" spans="4:5" x14ac:dyDescent="0.25">
      <c r="D56862" s="31">
        <v>-60.363999999999997</v>
      </c>
      <c r="E56862" s="28">
        <v>616.40599999999995</v>
      </c>
    </row>
    <row r="56863" spans="4:5" x14ac:dyDescent="0.25">
      <c r="D56863" s="31">
        <v>-60.347999999999999</v>
      </c>
      <c r="E56863" s="28">
        <v>616.32899999999995</v>
      </c>
    </row>
    <row r="56864" spans="4:5" x14ac:dyDescent="0.25">
      <c r="D56864" s="31">
        <v>-60.332000000000001</v>
      </c>
      <c r="E56864" s="28">
        <v>616.25199999999995</v>
      </c>
    </row>
    <row r="56865" spans="4:5" x14ac:dyDescent="0.25">
      <c r="D56865" s="31">
        <v>-60.316000000000003</v>
      </c>
      <c r="E56865" s="28">
        <v>616.17600000000004</v>
      </c>
    </row>
    <row r="56866" spans="4:5" x14ac:dyDescent="0.25">
      <c r="D56866" s="31">
        <v>-60.3</v>
      </c>
      <c r="E56866" s="28">
        <v>616.09900000000005</v>
      </c>
    </row>
    <row r="56867" spans="4:5" x14ac:dyDescent="0.25">
      <c r="D56867" s="31">
        <v>-60.283999999999999</v>
      </c>
      <c r="E56867" s="28">
        <v>616.02200000000005</v>
      </c>
    </row>
    <row r="56868" spans="4:5" x14ac:dyDescent="0.25">
      <c r="D56868" s="31">
        <v>-60.268000000000001</v>
      </c>
      <c r="E56868" s="28">
        <v>615.94500000000005</v>
      </c>
    </row>
    <row r="56869" spans="4:5" x14ac:dyDescent="0.25">
      <c r="D56869" s="31">
        <v>-60.252000000000002</v>
      </c>
      <c r="E56869" s="28">
        <v>615.86900000000003</v>
      </c>
    </row>
    <row r="56870" spans="4:5" x14ac:dyDescent="0.25">
      <c r="D56870" s="31">
        <v>-60.235999999999997</v>
      </c>
      <c r="E56870" s="28">
        <v>615.79200000000003</v>
      </c>
    </row>
    <row r="56871" spans="4:5" x14ac:dyDescent="0.25">
      <c r="D56871" s="31">
        <v>-60.22</v>
      </c>
      <c r="E56871" s="28">
        <v>615.71500000000003</v>
      </c>
    </row>
    <row r="56872" spans="4:5" x14ac:dyDescent="0.25">
      <c r="D56872" s="31">
        <v>-60.204000000000001</v>
      </c>
      <c r="E56872" s="28">
        <v>615.63900000000001</v>
      </c>
    </row>
    <row r="56873" spans="4:5" x14ac:dyDescent="0.25">
      <c r="D56873" s="31">
        <v>-60.188000000000002</v>
      </c>
      <c r="E56873" s="28">
        <v>615.56200000000001</v>
      </c>
    </row>
    <row r="56874" spans="4:5" x14ac:dyDescent="0.25">
      <c r="D56874" s="31">
        <v>-60.171999999999997</v>
      </c>
      <c r="E56874" s="28">
        <v>615.48500000000001</v>
      </c>
    </row>
    <row r="56875" spans="4:5" x14ac:dyDescent="0.25">
      <c r="D56875" s="31">
        <v>-60.155999999999999</v>
      </c>
      <c r="E56875" s="28">
        <v>615.40800000000002</v>
      </c>
    </row>
    <row r="56876" spans="4:5" x14ac:dyDescent="0.25">
      <c r="D56876" s="31">
        <v>-60.14</v>
      </c>
      <c r="E56876" s="28">
        <v>615.33199999999999</v>
      </c>
    </row>
    <row r="56877" spans="4:5" x14ac:dyDescent="0.25">
      <c r="D56877" s="31">
        <v>-60.124000000000002</v>
      </c>
      <c r="E56877" s="28">
        <v>615.255</v>
      </c>
    </row>
    <row r="56878" spans="4:5" x14ac:dyDescent="0.25">
      <c r="D56878" s="31">
        <v>-60.107999999999997</v>
      </c>
      <c r="E56878" s="28">
        <v>615.178</v>
      </c>
    </row>
    <row r="56879" spans="4:5" x14ac:dyDescent="0.25">
      <c r="D56879" s="31">
        <v>-60.091999999999999</v>
      </c>
      <c r="E56879" s="28">
        <v>615.101</v>
      </c>
    </row>
    <row r="56880" spans="4:5" x14ac:dyDescent="0.25">
      <c r="D56880" s="31">
        <v>-60.076000000000001</v>
      </c>
      <c r="E56880" s="28">
        <v>615.024</v>
      </c>
    </row>
    <row r="56881" spans="4:5" x14ac:dyDescent="0.25">
      <c r="D56881" s="31">
        <v>-60.06</v>
      </c>
      <c r="E56881" s="28">
        <v>614.94799999999998</v>
      </c>
    </row>
    <row r="56882" spans="4:5" x14ac:dyDescent="0.25">
      <c r="D56882" s="31">
        <v>-60.043999999999997</v>
      </c>
      <c r="E56882" s="28">
        <v>614.87099999999998</v>
      </c>
    </row>
    <row r="56883" spans="4:5" x14ac:dyDescent="0.25">
      <c r="D56883" s="31">
        <v>-60.027999999999999</v>
      </c>
      <c r="E56883" s="28">
        <v>614.79399999999998</v>
      </c>
    </row>
    <row r="56884" spans="4:5" x14ac:dyDescent="0.25">
      <c r="D56884" s="31">
        <v>-60.012</v>
      </c>
      <c r="E56884" s="28">
        <v>614.71699999999998</v>
      </c>
    </row>
    <row r="56885" spans="4:5" x14ac:dyDescent="0.25">
      <c r="D56885" s="31">
        <v>-59.996000000000002</v>
      </c>
      <c r="E56885" s="28">
        <v>614.64</v>
      </c>
    </row>
    <row r="56886" spans="4:5" x14ac:dyDescent="0.25">
      <c r="D56886" s="31">
        <v>-59.98</v>
      </c>
      <c r="E56886" s="28">
        <v>614.56299999999999</v>
      </c>
    </row>
    <row r="56887" spans="4:5" x14ac:dyDescent="0.25">
      <c r="D56887" s="31">
        <v>-59.963999999999999</v>
      </c>
      <c r="E56887" s="28">
        <v>614.48699999999997</v>
      </c>
    </row>
    <row r="56888" spans="4:5" x14ac:dyDescent="0.25">
      <c r="D56888" s="31">
        <v>-59.948</v>
      </c>
      <c r="E56888" s="28">
        <v>614.41</v>
      </c>
    </row>
    <row r="56889" spans="4:5" x14ac:dyDescent="0.25">
      <c r="D56889" s="31">
        <v>-59.932000000000002</v>
      </c>
      <c r="E56889" s="28">
        <v>614.33299999999997</v>
      </c>
    </row>
    <row r="56890" spans="4:5" x14ac:dyDescent="0.25">
      <c r="D56890" s="31">
        <v>-59.915999999999997</v>
      </c>
      <c r="E56890" s="28">
        <v>614.25599999999997</v>
      </c>
    </row>
    <row r="56891" spans="4:5" x14ac:dyDescent="0.25">
      <c r="D56891" s="31">
        <v>-59.9</v>
      </c>
      <c r="E56891" s="28">
        <v>614.17899999999997</v>
      </c>
    </row>
    <row r="56892" spans="4:5" x14ac:dyDescent="0.25">
      <c r="D56892" s="31">
        <v>-59.884</v>
      </c>
      <c r="E56892" s="28">
        <v>614.10199999999998</v>
      </c>
    </row>
    <row r="56893" spans="4:5" x14ac:dyDescent="0.25">
      <c r="D56893" s="31">
        <v>-59.868000000000002</v>
      </c>
      <c r="E56893" s="28">
        <v>614.02499999999998</v>
      </c>
    </row>
    <row r="56894" spans="4:5" x14ac:dyDescent="0.25">
      <c r="D56894" s="31">
        <v>-59.851999999999997</v>
      </c>
      <c r="E56894" s="28">
        <v>613.94799999999998</v>
      </c>
    </row>
    <row r="56895" spans="4:5" x14ac:dyDescent="0.25">
      <c r="D56895" s="31">
        <v>-59.835999999999999</v>
      </c>
      <c r="E56895" s="28">
        <v>613.87099999999998</v>
      </c>
    </row>
    <row r="56896" spans="4:5" x14ac:dyDescent="0.25">
      <c r="D56896" s="31">
        <v>-59.82</v>
      </c>
      <c r="E56896" s="28">
        <v>613.79399999999998</v>
      </c>
    </row>
    <row r="56897" spans="4:5" x14ac:dyDescent="0.25">
      <c r="D56897" s="31">
        <v>-59.804000000000002</v>
      </c>
      <c r="E56897" s="28">
        <v>613.71799999999996</v>
      </c>
    </row>
    <row r="56898" spans="4:5" x14ac:dyDescent="0.25">
      <c r="D56898" s="31">
        <v>-59.787999999999997</v>
      </c>
      <c r="E56898" s="28">
        <v>613.64099999999996</v>
      </c>
    </row>
    <row r="56899" spans="4:5" x14ac:dyDescent="0.25">
      <c r="D56899" s="31">
        <v>-59.771999999999998</v>
      </c>
      <c r="E56899" s="28">
        <v>613.56399999999996</v>
      </c>
    </row>
    <row r="56900" spans="4:5" x14ac:dyDescent="0.25">
      <c r="D56900" s="31">
        <v>-59.756</v>
      </c>
      <c r="E56900" s="28">
        <v>613.48699999999997</v>
      </c>
    </row>
    <row r="56901" spans="4:5" x14ac:dyDescent="0.25">
      <c r="D56901" s="31">
        <v>-59.74</v>
      </c>
      <c r="E56901" s="28">
        <v>613.41</v>
      </c>
    </row>
    <row r="56902" spans="4:5" x14ac:dyDescent="0.25">
      <c r="D56902" s="31">
        <v>-59.723999999999997</v>
      </c>
      <c r="E56902" s="28">
        <v>613.33299999999997</v>
      </c>
    </row>
    <row r="56903" spans="4:5" x14ac:dyDescent="0.25">
      <c r="D56903" s="31">
        <v>-59.707999999999998</v>
      </c>
      <c r="E56903" s="28">
        <v>613.25599999999997</v>
      </c>
    </row>
    <row r="56904" spans="4:5" x14ac:dyDescent="0.25">
      <c r="D56904" s="31">
        <v>-59.692</v>
      </c>
      <c r="E56904" s="28">
        <v>613.17899999999997</v>
      </c>
    </row>
    <row r="56905" spans="4:5" x14ac:dyDescent="0.25">
      <c r="D56905" s="31">
        <v>-59.676000000000002</v>
      </c>
      <c r="E56905" s="28">
        <v>613.10199999999998</v>
      </c>
    </row>
    <row r="56906" spans="4:5" x14ac:dyDescent="0.25">
      <c r="D56906" s="31">
        <v>-59.66</v>
      </c>
      <c r="E56906" s="28">
        <v>613.02499999999998</v>
      </c>
    </row>
    <row r="56907" spans="4:5" x14ac:dyDescent="0.25">
      <c r="D56907" s="31">
        <v>-59.643999999999998</v>
      </c>
      <c r="E56907" s="28">
        <v>612.94799999999998</v>
      </c>
    </row>
    <row r="56908" spans="4:5" x14ac:dyDescent="0.25">
      <c r="D56908" s="31">
        <v>-59.628</v>
      </c>
      <c r="E56908" s="28">
        <v>612.87099999999998</v>
      </c>
    </row>
    <row r="56909" spans="4:5" x14ac:dyDescent="0.25">
      <c r="D56909" s="31">
        <v>-59.612000000000002</v>
      </c>
      <c r="E56909" s="28">
        <v>612.79399999999998</v>
      </c>
    </row>
    <row r="56910" spans="4:5" x14ac:dyDescent="0.25">
      <c r="D56910" s="31">
        <v>-59.595999999999997</v>
      </c>
      <c r="E56910" s="28">
        <v>612.71699999999998</v>
      </c>
    </row>
    <row r="56911" spans="4:5" x14ac:dyDescent="0.25">
      <c r="D56911" s="31">
        <v>-59.58</v>
      </c>
      <c r="E56911" s="28">
        <v>612.64</v>
      </c>
    </row>
    <row r="56912" spans="4:5" x14ac:dyDescent="0.25">
      <c r="D56912" s="31">
        <v>-59.564</v>
      </c>
      <c r="E56912" s="28">
        <v>612.56299999999999</v>
      </c>
    </row>
    <row r="56913" spans="4:5" x14ac:dyDescent="0.25">
      <c r="D56913" s="31">
        <v>-59.548000000000002</v>
      </c>
      <c r="E56913" s="28">
        <v>612.48599999999999</v>
      </c>
    </row>
    <row r="56914" spans="4:5" x14ac:dyDescent="0.25">
      <c r="D56914" s="31">
        <v>-59.531999999999996</v>
      </c>
      <c r="E56914" s="28">
        <v>612.40899999999999</v>
      </c>
    </row>
    <row r="56915" spans="4:5" x14ac:dyDescent="0.25">
      <c r="D56915" s="31">
        <v>-59.515999999999998</v>
      </c>
      <c r="E56915" s="28">
        <v>612.33199999999999</v>
      </c>
    </row>
    <row r="56916" spans="4:5" x14ac:dyDescent="0.25">
      <c r="D56916" s="31">
        <v>-59.5</v>
      </c>
      <c r="E56916" s="28">
        <v>612.255</v>
      </c>
    </row>
    <row r="56917" spans="4:5" x14ac:dyDescent="0.25">
      <c r="D56917" s="31">
        <v>-59.484000000000002</v>
      </c>
      <c r="E56917" s="28">
        <v>612.17700000000002</v>
      </c>
    </row>
    <row r="56918" spans="4:5" x14ac:dyDescent="0.25">
      <c r="D56918" s="31">
        <v>-59.468000000000004</v>
      </c>
      <c r="E56918" s="28">
        <v>612.1</v>
      </c>
    </row>
    <row r="56919" spans="4:5" x14ac:dyDescent="0.25">
      <c r="D56919" s="31">
        <v>-59.451999999999998</v>
      </c>
      <c r="E56919" s="28">
        <v>612.02300000000002</v>
      </c>
    </row>
    <row r="56920" spans="4:5" x14ac:dyDescent="0.25">
      <c r="D56920" s="31">
        <v>-59.436100000000003</v>
      </c>
      <c r="E56920" s="28">
        <v>611.94600000000003</v>
      </c>
    </row>
    <row r="56921" spans="4:5" x14ac:dyDescent="0.25">
      <c r="D56921" s="31">
        <v>-59.420099999999998</v>
      </c>
      <c r="E56921" s="28">
        <v>611.86900000000003</v>
      </c>
    </row>
    <row r="56922" spans="4:5" x14ac:dyDescent="0.25">
      <c r="D56922" s="31">
        <v>-59.4041</v>
      </c>
      <c r="E56922" s="28">
        <v>611.79200000000003</v>
      </c>
    </row>
    <row r="56923" spans="4:5" x14ac:dyDescent="0.25">
      <c r="D56923" s="31">
        <v>-59.388100000000001</v>
      </c>
      <c r="E56923" s="28">
        <v>611.71500000000003</v>
      </c>
    </row>
    <row r="56924" spans="4:5" x14ac:dyDescent="0.25">
      <c r="D56924" s="31">
        <v>-59.372100000000003</v>
      </c>
      <c r="E56924" s="28">
        <v>611.63800000000003</v>
      </c>
    </row>
    <row r="56925" spans="4:5" x14ac:dyDescent="0.25">
      <c r="D56925" s="31">
        <v>-59.356099999999998</v>
      </c>
      <c r="E56925" s="28">
        <v>611.56100000000004</v>
      </c>
    </row>
    <row r="56926" spans="4:5" x14ac:dyDescent="0.25">
      <c r="D56926" s="31">
        <v>-59.3401</v>
      </c>
      <c r="E56926" s="28">
        <v>611.48299999999995</v>
      </c>
    </row>
    <row r="56927" spans="4:5" x14ac:dyDescent="0.25">
      <c r="D56927" s="31">
        <v>-59.324100000000001</v>
      </c>
      <c r="E56927" s="28">
        <v>611.40599999999995</v>
      </c>
    </row>
    <row r="56928" spans="4:5" x14ac:dyDescent="0.25">
      <c r="D56928" s="31">
        <v>-59.308100000000003</v>
      </c>
      <c r="E56928" s="28">
        <v>611.32899999999995</v>
      </c>
    </row>
    <row r="56929" spans="4:5" x14ac:dyDescent="0.25">
      <c r="D56929" s="31">
        <v>-59.292099999999998</v>
      </c>
      <c r="E56929" s="28">
        <v>611.25199999999995</v>
      </c>
    </row>
    <row r="56930" spans="4:5" x14ac:dyDescent="0.25">
      <c r="D56930" s="31">
        <v>-59.2761</v>
      </c>
      <c r="E56930" s="28">
        <v>611.17499999999995</v>
      </c>
    </row>
    <row r="56931" spans="4:5" x14ac:dyDescent="0.25">
      <c r="D56931" s="31">
        <v>-59.260100000000001</v>
      </c>
      <c r="E56931" s="28">
        <v>611.09799999999996</v>
      </c>
    </row>
    <row r="56932" spans="4:5" x14ac:dyDescent="0.25">
      <c r="D56932" s="31">
        <v>-59.244100000000003</v>
      </c>
      <c r="E56932" s="28">
        <v>611.02</v>
      </c>
    </row>
    <row r="56933" spans="4:5" x14ac:dyDescent="0.25">
      <c r="D56933" s="31">
        <v>-59.228099999999998</v>
      </c>
      <c r="E56933" s="28">
        <v>610.94299999999998</v>
      </c>
    </row>
    <row r="56934" spans="4:5" x14ac:dyDescent="0.25">
      <c r="D56934" s="31">
        <v>-59.2121</v>
      </c>
      <c r="E56934" s="28">
        <v>610.86599999999999</v>
      </c>
    </row>
    <row r="56935" spans="4:5" x14ac:dyDescent="0.25">
      <c r="D56935" s="31">
        <v>-59.196100000000001</v>
      </c>
      <c r="E56935" s="28">
        <v>610.78899999999999</v>
      </c>
    </row>
    <row r="56936" spans="4:5" x14ac:dyDescent="0.25">
      <c r="D56936" s="31">
        <v>-59.180100000000003</v>
      </c>
      <c r="E56936" s="28">
        <v>610.71100000000001</v>
      </c>
    </row>
    <row r="56937" spans="4:5" x14ac:dyDescent="0.25">
      <c r="D56937" s="31">
        <v>-59.164099999999998</v>
      </c>
      <c r="E56937" s="28">
        <v>610.63400000000001</v>
      </c>
    </row>
    <row r="56938" spans="4:5" x14ac:dyDescent="0.25">
      <c r="D56938" s="31">
        <v>-59.148099999999999</v>
      </c>
      <c r="E56938" s="28">
        <v>610.55700000000002</v>
      </c>
    </row>
    <row r="56939" spans="4:5" x14ac:dyDescent="0.25">
      <c r="D56939" s="31">
        <v>-59.132100000000001</v>
      </c>
      <c r="E56939" s="28">
        <v>610.48</v>
      </c>
    </row>
    <row r="56940" spans="4:5" x14ac:dyDescent="0.25">
      <c r="D56940" s="31">
        <v>-59.116100000000003</v>
      </c>
      <c r="E56940" s="28">
        <v>610.40300000000002</v>
      </c>
    </row>
    <row r="56941" spans="4:5" x14ac:dyDescent="0.25">
      <c r="D56941" s="31">
        <v>-59.100099999999998</v>
      </c>
      <c r="E56941" s="28">
        <v>610.32500000000005</v>
      </c>
    </row>
    <row r="56942" spans="4:5" x14ac:dyDescent="0.25">
      <c r="D56942" s="31">
        <v>-59.084099999999999</v>
      </c>
      <c r="E56942" s="28">
        <v>610.24800000000005</v>
      </c>
    </row>
    <row r="56943" spans="4:5" x14ac:dyDescent="0.25">
      <c r="D56943" s="31">
        <v>-59.068100000000001</v>
      </c>
      <c r="E56943" s="28">
        <v>610.17100000000005</v>
      </c>
    </row>
    <row r="56944" spans="4:5" x14ac:dyDescent="0.25">
      <c r="D56944" s="31">
        <v>-59.052100000000003</v>
      </c>
      <c r="E56944" s="28">
        <v>610.09400000000005</v>
      </c>
    </row>
    <row r="56945" spans="4:5" x14ac:dyDescent="0.25">
      <c r="D56945" s="31">
        <v>-59.036099999999998</v>
      </c>
      <c r="E56945" s="28">
        <v>610.01599999999996</v>
      </c>
    </row>
    <row r="56946" spans="4:5" x14ac:dyDescent="0.25">
      <c r="D56946" s="31">
        <v>-59.020099999999999</v>
      </c>
      <c r="E56946" s="28">
        <v>609.93899999999996</v>
      </c>
    </row>
    <row r="56947" spans="4:5" x14ac:dyDescent="0.25">
      <c r="D56947" s="31">
        <v>-59.004100000000001</v>
      </c>
      <c r="E56947" s="28">
        <v>609.86199999999997</v>
      </c>
    </row>
    <row r="56948" spans="4:5" x14ac:dyDescent="0.25">
      <c r="D56948" s="31">
        <v>-58.988100000000003</v>
      </c>
      <c r="E56948" s="28">
        <v>609.78399999999999</v>
      </c>
    </row>
    <row r="56949" spans="4:5" x14ac:dyDescent="0.25">
      <c r="D56949" s="31">
        <v>-58.972099999999998</v>
      </c>
      <c r="E56949" s="28">
        <v>609.70699999999999</v>
      </c>
    </row>
    <row r="56950" spans="4:5" x14ac:dyDescent="0.25">
      <c r="D56950" s="31">
        <v>-58.956099999999999</v>
      </c>
      <c r="E56950" s="28">
        <v>609.63</v>
      </c>
    </row>
    <row r="56951" spans="4:5" x14ac:dyDescent="0.25">
      <c r="D56951" s="31">
        <v>-58.940100000000001</v>
      </c>
      <c r="E56951" s="28">
        <v>609.55200000000002</v>
      </c>
    </row>
    <row r="56952" spans="4:5" x14ac:dyDescent="0.25">
      <c r="D56952" s="31">
        <v>-58.924100000000003</v>
      </c>
      <c r="E56952" s="28">
        <v>609.47500000000002</v>
      </c>
    </row>
    <row r="56953" spans="4:5" x14ac:dyDescent="0.25">
      <c r="D56953" s="31">
        <v>-58.908099999999997</v>
      </c>
      <c r="E56953" s="28">
        <v>609.39800000000002</v>
      </c>
    </row>
    <row r="56954" spans="4:5" x14ac:dyDescent="0.25">
      <c r="D56954" s="31">
        <v>-58.892099999999999</v>
      </c>
      <c r="E56954" s="28">
        <v>609.32000000000005</v>
      </c>
    </row>
    <row r="56955" spans="4:5" x14ac:dyDescent="0.25">
      <c r="D56955" s="31">
        <v>-58.876100000000001</v>
      </c>
      <c r="E56955" s="28">
        <v>609.24300000000005</v>
      </c>
    </row>
    <row r="56956" spans="4:5" x14ac:dyDescent="0.25">
      <c r="D56956" s="31">
        <v>-58.860100000000003</v>
      </c>
      <c r="E56956" s="28">
        <v>609.16600000000005</v>
      </c>
    </row>
    <row r="56957" spans="4:5" x14ac:dyDescent="0.25">
      <c r="D56957" s="31">
        <v>-58.844099999999997</v>
      </c>
      <c r="E56957" s="28">
        <v>609.08799999999997</v>
      </c>
    </row>
    <row r="56958" spans="4:5" x14ac:dyDescent="0.25">
      <c r="D56958" s="31">
        <v>-58.828099999999999</v>
      </c>
      <c r="E56958" s="28">
        <v>609.01099999999997</v>
      </c>
    </row>
    <row r="56959" spans="4:5" x14ac:dyDescent="0.25">
      <c r="D56959" s="31">
        <v>-58.812100000000001</v>
      </c>
      <c r="E56959" s="28">
        <v>608.93299999999999</v>
      </c>
    </row>
    <row r="56960" spans="4:5" x14ac:dyDescent="0.25">
      <c r="D56960" s="31">
        <v>-58.796100000000003</v>
      </c>
      <c r="E56960" s="28">
        <v>608.85599999999999</v>
      </c>
    </row>
    <row r="56961" spans="4:5" x14ac:dyDescent="0.25">
      <c r="D56961" s="31">
        <v>-58.780099999999997</v>
      </c>
      <c r="E56961" s="28">
        <v>608.779</v>
      </c>
    </row>
    <row r="56962" spans="4:5" x14ac:dyDescent="0.25">
      <c r="D56962" s="31">
        <v>-58.764099999999999</v>
      </c>
      <c r="E56962" s="28">
        <v>608.70100000000002</v>
      </c>
    </row>
    <row r="56963" spans="4:5" x14ac:dyDescent="0.25">
      <c r="D56963" s="31">
        <v>-58.748100000000001</v>
      </c>
      <c r="E56963" s="28">
        <v>608.62400000000002</v>
      </c>
    </row>
    <row r="56964" spans="4:5" x14ac:dyDescent="0.25">
      <c r="D56964" s="31">
        <v>-58.732100000000003</v>
      </c>
      <c r="E56964" s="28">
        <v>608.54600000000005</v>
      </c>
    </row>
    <row r="56965" spans="4:5" x14ac:dyDescent="0.25">
      <c r="D56965" s="31">
        <v>-58.716099999999997</v>
      </c>
      <c r="E56965" s="28">
        <v>608.46900000000005</v>
      </c>
    </row>
    <row r="56966" spans="4:5" x14ac:dyDescent="0.25">
      <c r="D56966" s="31">
        <v>-58.700099999999999</v>
      </c>
      <c r="E56966" s="28">
        <v>608.39099999999996</v>
      </c>
    </row>
    <row r="56967" spans="4:5" x14ac:dyDescent="0.25">
      <c r="D56967" s="31">
        <v>-58.684100000000001</v>
      </c>
      <c r="E56967" s="28">
        <v>608.31399999999996</v>
      </c>
    </row>
    <row r="56968" spans="4:5" x14ac:dyDescent="0.25">
      <c r="D56968" s="31">
        <v>-58.668100000000003</v>
      </c>
      <c r="E56968" s="28">
        <v>608.23699999999997</v>
      </c>
    </row>
    <row r="56969" spans="4:5" x14ac:dyDescent="0.25">
      <c r="D56969" s="31">
        <v>-58.652099999999997</v>
      </c>
      <c r="E56969" s="28">
        <v>608.15899999999999</v>
      </c>
    </row>
    <row r="56970" spans="4:5" x14ac:dyDescent="0.25">
      <c r="D56970" s="31">
        <v>-58.636099999999999</v>
      </c>
      <c r="E56970" s="28">
        <v>608.08199999999999</v>
      </c>
    </row>
    <row r="56971" spans="4:5" x14ac:dyDescent="0.25">
      <c r="D56971" s="31">
        <v>-58.620100000000001</v>
      </c>
      <c r="E56971" s="28">
        <v>608.00400000000002</v>
      </c>
    </row>
    <row r="56972" spans="4:5" x14ac:dyDescent="0.25">
      <c r="D56972" s="31">
        <v>-58.604100000000003</v>
      </c>
      <c r="E56972" s="28">
        <v>607.92700000000002</v>
      </c>
    </row>
    <row r="56973" spans="4:5" x14ac:dyDescent="0.25">
      <c r="D56973" s="31">
        <v>-58.588099999999997</v>
      </c>
      <c r="E56973" s="28">
        <v>607.84900000000005</v>
      </c>
    </row>
    <row r="56974" spans="4:5" x14ac:dyDescent="0.25">
      <c r="D56974" s="31">
        <v>-58.572099999999999</v>
      </c>
      <c r="E56974" s="28">
        <v>607.77200000000005</v>
      </c>
    </row>
    <row r="56975" spans="4:5" x14ac:dyDescent="0.25">
      <c r="D56975" s="31">
        <v>-58.556100000000001</v>
      </c>
      <c r="E56975" s="28">
        <v>607.69399999999996</v>
      </c>
    </row>
    <row r="56976" spans="4:5" x14ac:dyDescent="0.25">
      <c r="D56976" s="31">
        <v>-58.540100000000002</v>
      </c>
      <c r="E56976" s="28">
        <v>607.61699999999996</v>
      </c>
    </row>
    <row r="56977" spans="4:5" x14ac:dyDescent="0.25">
      <c r="D56977" s="31">
        <v>-58.524099999999997</v>
      </c>
      <c r="E56977" s="28">
        <v>607.53899999999999</v>
      </c>
    </row>
    <row r="56978" spans="4:5" x14ac:dyDescent="0.25">
      <c r="D56978" s="31">
        <v>-58.508099999999999</v>
      </c>
      <c r="E56978" s="28">
        <v>607.46199999999999</v>
      </c>
    </row>
    <row r="56979" spans="4:5" x14ac:dyDescent="0.25">
      <c r="D56979" s="31">
        <v>-58.492100000000001</v>
      </c>
      <c r="E56979" s="28">
        <v>607.38400000000001</v>
      </c>
    </row>
    <row r="56980" spans="4:5" x14ac:dyDescent="0.25">
      <c r="D56980" s="31">
        <v>-58.476100000000002</v>
      </c>
      <c r="E56980" s="28">
        <v>607.30700000000002</v>
      </c>
    </row>
    <row r="56981" spans="4:5" x14ac:dyDescent="0.25">
      <c r="D56981" s="31">
        <v>-58.460099999999997</v>
      </c>
      <c r="E56981" s="28">
        <v>607.22900000000004</v>
      </c>
    </row>
    <row r="56982" spans="4:5" x14ac:dyDescent="0.25">
      <c r="D56982" s="31">
        <v>-58.444099999999999</v>
      </c>
      <c r="E56982" s="28">
        <v>607.15099999999995</v>
      </c>
    </row>
    <row r="56983" spans="4:5" x14ac:dyDescent="0.25">
      <c r="D56983" s="31">
        <v>-58.428100000000001</v>
      </c>
      <c r="E56983" s="28">
        <v>607.07399999999996</v>
      </c>
    </row>
    <row r="56984" spans="4:5" x14ac:dyDescent="0.25">
      <c r="D56984" s="31">
        <v>-58.412100000000002</v>
      </c>
      <c r="E56984" s="28">
        <v>606.99599999999998</v>
      </c>
    </row>
    <row r="56985" spans="4:5" x14ac:dyDescent="0.25">
      <c r="D56985" s="31">
        <v>-58.396099999999997</v>
      </c>
      <c r="E56985" s="28">
        <v>606.91899999999998</v>
      </c>
    </row>
    <row r="56986" spans="4:5" x14ac:dyDescent="0.25">
      <c r="D56986" s="31">
        <v>-58.380099999999999</v>
      </c>
      <c r="E56986" s="28">
        <v>606.84100000000001</v>
      </c>
    </row>
    <row r="56987" spans="4:5" x14ac:dyDescent="0.25">
      <c r="D56987" s="31">
        <v>-58.364100000000001</v>
      </c>
      <c r="E56987" s="28">
        <v>606.76400000000001</v>
      </c>
    </row>
    <row r="56988" spans="4:5" x14ac:dyDescent="0.25">
      <c r="D56988" s="31">
        <v>-58.348100000000002</v>
      </c>
      <c r="E56988" s="28">
        <v>606.68600000000004</v>
      </c>
    </row>
    <row r="56989" spans="4:5" x14ac:dyDescent="0.25">
      <c r="D56989" s="31">
        <v>-58.332099999999997</v>
      </c>
      <c r="E56989" s="28">
        <v>606.60799999999995</v>
      </c>
    </row>
    <row r="56990" spans="4:5" x14ac:dyDescent="0.25">
      <c r="D56990" s="31">
        <v>-58.316099999999999</v>
      </c>
      <c r="E56990" s="28">
        <v>606.53099999999995</v>
      </c>
    </row>
    <row r="56991" spans="4:5" x14ac:dyDescent="0.25">
      <c r="D56991" s="31">
        <v>-58.3001</v>
      </c>
      <c r="E56991" s="28">
        <v>606.45299999999997</v>
      </c>
    </row>
    <row r="56992" spans="4:5" x14ac:dyDescent="0.25">
      <c r="D56992" s="31">
        <v>-58.284100000000002</v>
      </c>
      <c r="E56992" s="28">
        <v>606.375</v>
      </c>
    </row>
    <row r="56993" spans="4:5" x14ac:dyDescent="0.25">
      <c r="D56993" s="31">
        <v>-58.268099999999997</v>
      </c>
      <c r="E56993" s="28">
        <v>606.298</v>
      </c>
    </row>
    <row r="56994" spans="4:5" x14ac:dyDescent="0.25">
      <c r="D56994" s="31">
        <v>-58.252099999999999</v>
      </c>
      <c r="E56994" s="28">
        <v>606.22</v>
      </c>
    </row>
    <row r="56995" spans="4:5" x14ac:dyDescent="0.25">
      <c r="D56995" s="31">
        <v>-58.2361</v>
      </c>
      <c r="E56995" s="28">
        <v>606.14200000000005</v>
      </c>
    </row>
    <row r="56996" spans="4:5" x14ac:dyDescent="0.25">
      <c r="D56996" s="31">
        <v>-58.220100000000002</v>
      </c>
      <c r="E56996" s="28">
        <v>606.06500000000005</v>
      </c>
    </row>
    <row r="56997" spans="4:5" x14ac:dyDescent="0.25">
      <c r="D56997" s="31">
        <v>-58.204099999999997</v>
      </c>
      <c r="E56997" s="28">
        <v>605.98699999999997</v>
      </c>
    </row>
    <row r="56998" spans="4:5" x14ac:dyDescent="0.25">
      <c r="D56998" s="31">
        <v>-58.188099999999999</v>
      </c>
      <c r="E56998" s="28">
        <v>605.90899999999999</v>
      </c>
    </row>
    <row r="56999" spans="4:5" x14ac:dyDescent="0.25">
      <c r="D56999" s="31">
        <v>-58.1721</v>
      </c>
      <c r="E56999" s="28">
        <v>605.83199999999999</v>
      </c>
    </row>
    <row r="57000" spans="4:5" x14ac:dyDescent="0.25">
      <c r="D57000" s="31">
        <v>-58.156100000000002</v>
      </c>
      <c r="E57000" s="28">
        <v>605.75400000000002</v>
      </c>
    </row>
    <row r="57001" spans="4:5" x14ac:dyDescent="0.25">
      <c r="D57001" s="31">
        <v>-58.140099999999997</v>
      </c>
      <c r="E57001" s="28">
        <v>605.67600000000004</v>
      </c>
    </row>
    <row r="57002" spans="4:5" x14ac:dyDescent="0.25">
      <c r="D57002" s="31">
        <v>-58.124099999999999</v>
      </c>
      <c r="E57002" s="28">
        <v>605.59900000000005</v>
      </c>
    </row>
    <row r="57003" spans="4:5" x14ac:dyDescent="0.25">
      <c r="D57003" s="31">
        <v>-58.1081</v>
      </c>
      <c r="E57003" s="28">
        <v>605.52099999999996</v>
      </c>
    </row>
    <row r="57004" spans="4:5" x14ac:dyDescent="0.25">
      <c r="D57004" s="31">
        <v>-58.092100000000002</v>
      </c>
      <c r="E57004" s="28">
        <v>605.44299999999998</v>
      </c>
    </row>
    <row r="57005" spans="4:5" x14ac:dyDescent="0.25">
      <c r="D57005" s="31">
        <v>-58.076099999999997</v>
      </c>
      <c r="E57005" s="28">
        <v>605.36599999999999</v>
      </c>
    </row>
    <row r="57006" spans="4:5" x14ac:dyDescent="0.25">
      <c r="D57006" s="31">
        <v>-58.060200000000002</v>
      </c>
      <c r="E57006" s="28">
        <v>605.28800000000001</v>
      </c>
    </row>
    <row r="57007" spans="4:5" x14ac:dyDescent="0.25">
      <c r="D57007" s="31">
        <v>-58.044199999999996</v>
      </c>
      <c r="E57007" s="28">
        <v>605.21</v>
      </c>
    </row>
    <row r="57008" spans="4:5" x14ac:dyDescent="0.25">
      <c r="D57008" s="31">
        <v>-58.028199999999998</v>
      </c>
      <c r="E57008" s="28">
        <v>605.13199999999995</v>
      </c>
    </row>
    <row r="57009" spans="4:5" x14ac:dyDescent="0.25">
      <c r="D57009" s="31">
        <v>-58.0122</v>
      </c>
      <c r="E57009" s="28">
        <v>605.05499999999995</v>
      </c>
    </row>
    <row r="57010" spans="4:5" x14ac:dyDescent="0.25">
      <c r="D57010" s="31">
        <v>-57.996200000000002</v>
      </c>
      <c r="E57010" s="28">
        <v>604.97699999999998</v>
      </c>
    </row>
    <row r="57011" spans="4:5" x14ac:dyDescent="0.25">
      <c r="D57011" s="31">
        <v>-57.980200000000004</v>
      </c>
      <c r="E57011" s="28">
        <v>604.899</v>
      </c>
    </row>
    <row r="57012" spans="4:5" x14ac:dyDescent="0.25">
      <c r="D57012" s="31">
        <v>-57.964199999999998</v>
      </c>
      <c r="E57012" s="28">
        <v>604.82100000000003</v>
      </c>
    </row>
    <row r="57013" spans="4:5" x14ac:dyDescent="0.25">
      <c r="D57013" s="31">
        <v>-57.9482</v>
      </c>
      <c r="E57013" s="28">
        <v>604.74400000000003</v>
      </c>
    </row>
    <row r="57014" spans="4:5" x14ac:dyDescent="0.25">
      <c r="D57014" s="31">
        <v>-57.932200000000002</v>
      </c>
      <c r="E57014" s="28">
        <v>604.66600000000005</v>
      </c>
    </row>
    <row r="57015" spans="4:5" x14ac:dyDescent="0.25">
      <c r="D57015" s="31">
        <v>-57.916200000000003</v>
      </c>
      <c r="E57015" s="28">
        <v>604.58799999999997</v>
      </c>
    </row>
    <row r="57016" spans="4:5" x14ac:dyDescent="0.25">
      <c r="D57016" s="31">
        <v>-57.900199999999998</v>
      </c>
      <c r="E57016" s="28">
        <v>604.51</v>
      </c>
    </row>
    <row r="57017" spans="4:5" x14ac:dyDescent="0.25">
      <c r="D57017" s="31">
        <v>-57.8842</v>
      </c>
      <c r="E57017" s="28">
        <v>604.43200000000002</v>
      </c>
    </row>
    <row r="57018" spans="4:5" x14ac:dyDescent="0.25">
      <c r="D57018" s="31">
        <v>-57.868200000000002</v>
      </c>
      <c r="E57018" s="28">
        <v>604.35400000000004</v>
      </c>
    </row>
    <row r="57019" spans="4:5" x14ac:dyDescent="0.25">
      <c r="D57019" s="31">
        <v>-57.852200000000003</v>
      </c>
      <c r="E57019" s="28">
        <v>604.27700000000004</v>
      </c>
    </row>
    <row r="57020" spans="4:5" x14ac:dyDescent="0.25">
      <c r="D57020" s="31">
        <v>-57.836199999999998</v>
      </c>
      <c r="E57020" s="28">
        <v>604.19899999999996</v>
      </c>
    </row>
    <row r="57021" spans="4:5" x14ac:dyDescent="0.25">
      <c r="D57021" s="31">
        <v>-57.8202</v>
      </c>
      <c r="E57021" s="28">
        <v>604.12099999999998</v>
      </c>
    </row>
    <row r="57022" spans="4:5" x14ac:dyDescent="0.25">
      <c r="D57022" s="31">
        <v>-57.804200000000002</v>
      </c>
      <c r="E57022" s="28">
        <v>604.04300000000001</v>
      </c>
    </row>
    <row r="57023" spans="4:5" x14ac:dyDescent="0.25">
      <c r="D57023" s="31">
        <v>-57.788200000000003</v>
      </c>
      <c r="E57023" s="28">
        <v>603.96500000000003</v>
      </c>
    </row>
    <row r="57024" spans="4:5" x14ac:dyDescent="0.25">
      <c r="D57024" s="31">
        <v>-57.772199999999998</v>
      </c>
      <c r="E57024" s="28">
        <v>603.88699999999994</v>
      </c>
    </row>
    <row r="57025" spans="4:5" x14ac:dyDescent="0.25">
      <c r="D57025" s="31">
        <v>-57.7562</v>
      </c>
      <c r="E57025" s="28">
        <v>603.80999999999995</v>
      </c>
    </row>
    <row r="57026" spans="4:5" x14ac:dyDescent="0.25">
      <c r="D57026" s="31">
        <v>-57.740200000000002</v>
      </c>
      <c r="E57026" s="28">
        <v>603.73199999999997</v>
      </c>
    </row>
    <row r="57027" spans="4:5" x14ac:dyDescent="0.25">
      <c r="D57027" s="31">
        <v>-57.724200000000003</v>
      </c>
      <c r="E57027" s="28">
        <v>603.654</v>
      </c>
    </row>
    <row r="57028" spans="4:5" x14ac:dyDescent="0.25">
      <c r="D57028" s="31">
        <v>-57.708199999999998</v>
      </c>
      <c r="E57028" s="28">
        <v>603.57600000000002</v>
      </c>
    </row>
    <row r="57029" spans="4:5" x14ac:dyDescent="0.25">
      <c r="D57029" s="31">
        <v>-57.6922</v>
      </c>
      <c r="E57029" s="28">
        <v>603.49800000000005</v>
      </c>
    </row>
    <row r="57030" spans="4:5" x14ac:dyDescent="0.25">
      <c r="D57030" s="31">
        <v>-57.676200000000001</v>
      </c>
      <c r="E57030" s="28">
        <v>603.41999999999996</v>
      </c>
    </row>
    <row r="57031" spans="4:5" x14ac:dyDescent="0.25">
      <c r="D57031" s="31">
        <v>-57.660200000000003</v>
      </c>
      <c r="E57031" s="28">
        <v>603.34199999999998</v>
      </c>
    </row>
    <row r="57032" spans="4:5" x14ac:dyDescent="0.25">
      <c r="D57032" s="31">
        <v>-57.644199999999998</v>
      </c>
      <c r="E57032" s="28">
        <v>603.26400000000001</v>
      </c>
    </row>
    <row r="57033" spans="4:5" x14ac:dyDescent="0.25">
      <c r="D57033" s="31">
        <v>-57.6282</v>
      </c>
      <c r="E57033" s="28">
        <v>603.18600000000004</v>
      </c>
    </row>
    <row r="57034" spans="4:5" x14ac:dyDescent="0.25">
      <c r="D57034" s="31">
        <v>-57.612200000000001</v>
      </c>
      <c r="E57034" s="28">
        <v>603.10799999999995</v>
      </c>
    </row>
    <row r="57035" spans="4:5" x14ac:dyDescent="0.25">
      <c r="D57035" s="31">
        <v>-57.596200000000003</v>
      </c>
      <c r="E57035" s="28">
        <v>603.03099999999995</v>
      </c>
    </row>
    <row r="57036" spans="4:5" x14ac:dyDescent="0.25">
      <c r="D57036" s="31">
        <v>-57.580199999999998</v>
      </c>
      <c r="E57036" s="28">
        <v>602.95299999999997</v>
      </c>
    </row>
    <row r="57037" spans="4:5" x14ac:dyDescent="0.25">
      <c r="D57037" s="31">
        <v>-57.5642</v>
      </c>
      <c r="E57037" s="28">
        <v>602.875</v>
      </c>
    </row>
    <row r="57038" spans="4:5" x14ac:dyDescent="0.25">
      <c r="D57038" s="31">
        <v>-57.548200000000001</v>
      </c>
      <c r="E57038" s="28">
        <v>602.79700000000003</v>
      </c>
    </row>
    <row r="57039" spans="4:5" x14ac:dyDescent="0.25">
      <c r="D57039" s="31">
        <v>-57.532200000000003</v>
      </c>
      <c r="E57039" s="28">
        <v>602.71900000000005</v>
      </c>
    </row>
    <row r="57040" spans="4:5" x14ac:dyDescent="0.25">
      <c r="D57040" s="31">
        <v>-57.516199999999998</v>
      </c>
      <c r="E57040" s="28">
        <v>602.64099999999996</v>
      </c>
    </row>
    <row r="57041" spans="4:5" x14ac:dyDescent="0.25">
      <c r="D57041" s="31">
        <v>-57.5002</v>
      </c>
      <c r="E57041" s="28">
        <v>602.56299999999999</v>
      </c>
    </row>
    <row r="57042" spans="4:5" x14ac:dyDescent="0.25">
      <c r="D57042" s="31">
        <v>-57.484200000000001</v>
      </c>
      <c r="E57042" s="28">
        <v>602.48500000000001</v>
      </c>
    </row>
    <row r="57043" spans="4:5" x14ac:dyDescent="0.25">
      <c r="D57043" s="31">
        <v>-57.468200000000003</v>
      </c>
      <c r="E57043" s="28">
        <v>602.40700000000004</v>
      </c>
    </row>
    <row r="57044" spans="4:5" x14ac:dyDescent="0.25">
      <c r="D57044" s="31">
        <v>-57.452199999999998</v>
      </c>
      <c r="E57044" s="28">
        <v>602.32899999999995</v>
      </c>
    </row>
    <row r="57045" spans="4:5" x14ac:dyDescent="0.25">
      <c r="D57045" s="31">
        <v>-57.436199999999999</v>
      </c>
      <c r="E57045" s="28">
        <v>602.25099999999998</v>
      </c>
    </row>
    <row r="57046" spans="4:5" x14ac:dyDescent="0.25">
      <c r="D57046" s="31">
        <v>-57.420200000000001</v>
      </c>
      <c r="E57046" s="28">
        <v>602.173</v>
      </c>
    </row>
    <row r="57047" spans="4:5" x14ac:dyDescent="0.25">
      <c r="D57047" s="31">
        <v>-57.404200000000003</v>
      </c>
      <c r="E57047" s="28">
        <v>602.09500000000003</v>
      </c>
    </row>
    <row r="57048" spans="4:5" x14ac:dyDescent="0.25">
      <c r="D57048" s="31">
        <v>-57.388199999999998</v>
      </c>
      <c r="E57048" s="28">
        <v>602.01700000000005</v>
      </c>
    </row>
    <row r="57049" spans="4:5" x14ac:dyDescent="0.25">
      <c r="D57049" s="31">
        <v>-57.372199999999999</v>
      </c>
      <c r="E57049" s="28">
        <v>601.93799999999999</v>
      </c>
    </row>
    <row r="57050" spans="4:5" x14ac:dyDescent="0.25">
      <c r="D57050" s="31">
        <v>-57.356200000000001</v>
      </c>
      <c r="E57050" s="28">
        <v>601.86</v>
      </c>
    </row>
    <row r="57051" spans="4:5" x14ac:dyDescent="0.25">
      <c r="D57051" s="31">
        <v>-57.340200000000003</v>
      </c>
      <c r="E57051" s="28">
        <v>601.78200000000004</v>
      </c>
    </row>
    <row r="57052" spans="4:5" x14ac:dyDescent="0.25">
      <c r="D57052" s="31">
        <v>-57.324199999999998</v>
      </c>
      <c r="E57052" s="28">
        <v>601.70399999999995</v>
      </c>
    </row>
    <row r="57053" spans="4:5" x14ac:dyDescent="0.25">
      <c r="D57053" s="31">
        <v>-57.308199999999999</v>
      </c>
      <c r="E57053" s="28">
        <v>601.62599999999998</v>
      </c>
    </row>
    <row r="57054" spans="4:5" x14ac:dyDescent="0.25">
      <c r="D57054" s="31">
        <v>-57.292200000000001</v>
      </c>
      <c r="E57054" s="28">
        <v>601.548</v>
      </c>
    </row>
    <row r="57055" spans="4:5" x14ac:dyDescent="0.25">
      <c r="D57055" s="31">
        <v>-57.276200000000003</v>
      </c>
      <c r="E57055" s="28">
        <v>601.47</v>
      </c>
    </row>
    <row r="57056" spans="4:5" x14ac:dyDescent="0.25">
      <c r="D57056" s="31">
        <v>-57.260199999999998</v>
      </c>
      <c r="E57056" s="28">
        <v>601.39200000000005</v>
      </c>
    </row>
    <row r="57057" spans="4:5" x14ac:dyDescent="0.25">
      <c r="D57057" s="31">
        <v>-57.244199999999999</v>
      </c>
      <c r="E57057" s="28">
        <v>601.31399999999996</v>
      </c>
    </row>
    <row r="57058" spans="4:5" x14ac:dyDescent="0.25">
      <c r="D57058" s="31">
        <v>-57.228200000000001</v>
      </c>
      <c r="E57058" s="28">
        <v>601.23599999999999</v>
      </c>
    </row>
    <row r="57059" spans="4:5" x14ac:dyDescent="0.25">
      <c r="D57059" s="31">
        <v>-57.212200000000003</v>
      </c>
      <c r="E57059" s="28">
        <v>601.15800000000002</v>
      </c>
    </row>
    <row r="57060" spans="4:5" x14ac:dyDescent="0.25">
      <c r="D57060" s="31">
        <v>-57.196199999999997</v>
      </c>
      <c r="E57060" s="28">
        <v>601.08000000000004</v>
      </c>
    </row>
    <row r="57061" spans="4:5" x14ac:dyDescent="0.25">
      <c r="D57061" s="31">
        <v>-57.180199999999999</v>
      </c>
      <c r="E57061" s="28">
        <v>601.00099999999998</v>
      </c>
    </row>
    <row r="57062" spans="4:5" x14ac:dyDescent="0.25">
      <c r="D57062" s="31">
        <v>-57.164200000000001</v>
      </c>
      <c r="E57062" s="28">
        <v>600.923</v>
      </c>
    </row>
    <row r="57063" spans="4:5" x14ac:dyDescent="0.25">
      <c r="D57063" s="31">
        <v>-57.148200000000003</v>
      </c>
      <c r="E57063" s="28">
        <v>600.84500000000003</v>
      </c>
    </row>
    <row r="57064" spans="4:5" x14ac:dyDescent="0.25">
      <c r="D57064" s="31">
        <v>-57.132199999999997</v>
      </c>
      <c r="E57064" s="28">
        <v>600.76700000000005</v>
      </c>
    </row>
    <row r="57065" spans="4:5" x14ac:dyDescent="0.25">
      <c r="D57065" s="31">
        <v>-57.116199999999999</v>
      </c>
      <c r="E57065" s="28">
        <v>600.68899999999996</v>
      </c>
    </row>
    <row r="57066" spans="4:5" x14ac:dyDescent="0.25">
      <c r="D57066" s="31">
        <v>-57.100200000000001</v>
      </c>
      <c r="E57066" s="28">
        <v>600.61099999999999</v>
      </c>
    </row>
    <row r="57067" spans="4:5" x14ac:dyDescent="0.25">
      <c r="D57067" s="31">
        <v>-57.084200000000003</v>
      </c>
      <c r="E57067" s="28">
        <v>600.53300000000002</v>
      </c>
    </row>
    <row r="57068" spans="4:5" x14ac:dyDescent="0.25">
      <c r="D57068" s="31">
        <v>-57.068199999999997</v>
      </c>
      <c r="E57068" s="28">
        <v>600.45399999999995</v>
      </c>
    </row>
    <row r="57069" spans="4:5" x14ac:dyDescent="0.25">
      <c r="D57069" s="31">
        <v>-57.052199999999999</v>
      </c>
      <c r="E57069" s="28">
        <v>600.37599999999998</v>
      </c>
    </row>
    <row r="57070" spans="4:5" x14ac:dyDescent="0.25">
      <c r="D57070" s="31">
        <v>-57.036200000000001</v>
      </c>
      <c r="E57070" s="28">
        <v>600.298</v>
      </c>
    </row>
    <row r="57071" spans="4:5" x14ac:dyDescent="0.25">
      <c r="D57071" s="31">
        <v>-57.020200000000003</v>
      </c>
      <c r="E57071" s="28">
        <v>600.22</v>
      </c>
    </row>
    <row r="57072" spans="4:5" x14ac:dyDescent="0.25">
      <c r="D57072" s="31">
        <v>-57.004199999999997</v>
      </c>
      <c r="E57072" s="28">
        <v>600.14200000000005</v>
      </c>
    </row>
    <row r="57073" spans="4:5" x14ac:dyDescent="0.25">
      <c r="D57073" s="31">
        <v>-56.988199999999999</v>
      </c>
      <c r="E57073" s="28">
        <v>600.06299999999999</v>
      </c>
    </row>
    <row r="57074" spans="4:5" x14ac:dyDescent="0.25">
      <c r="D57074" s="31">
        <v>-56.972200000000001</v>
      </c>
      <c r="E57074" s="28">
        <v>599.98500000000001</v>
      </c>
    </row>
    <row r="57075" spans="4:5" x14ac:dyDescent="0.25">
      <c r="D57075" s="31">
        <v>-56.956200000000003</v>
      </c>
      <c r="E57075" s="28">
        <v>599.90700000000004</v>
      </c>
    </row>
    <row r="57076" spans="4:5" x14ac:dyDescent="0.25">
      <c r="D57076" s="31">
        <v>-56.940199999999997</v>
      </c>
      <c r="E57076" s="28">
        <v>599.82899999999995</v>
      </c>
    </row>
    <row r="57077" spans="4:5" x14ac:dyDescent="0.25">
      <c r="D57077" s="31">
        <v>-56.924199999999999</v>
      </c>
      <c r="E57077" s="28">
        <v>599.75</v>
      </c>
    </row>
    <row r="57078" spans="4:5" x14ac:dyDescent="0.25">
      <c r="D57078" s="31">
        <v>-56.908200000000001</v>
      </c>
      <c r="E57078" s="28">
        <v>599.67200000000003</v>
      </c>
    </row>
    <row r="57079" spans="4:5" x14ac:dyDescent="0.25">
      <c r="D57079" s="31">
        <v>-56.892200000000003</v>
      </c>
      <c r="E57079" s="28">
        <v>599.59400000000005</v>
      </c>
    </row>
    <row r="57080" spans="4:5" x14ac:dyDescent="0.25">
      <c r="D57080" s="31">
        <v>-56.876199999999997</v>
      </c>
      <c r="E57080" s="28">
        <v>599.51599999999996</v>
      </c>
    </row>
    <row r="57081" spans="4:5" x14ac:dyDescent="0.25">
      <c r="D57081" s="31">
        <v>-56.860199999999999</v>
      </c>
      <c r="E57081" s="28">
        <v>599.43700000000001</v>
      </c>
    </row>
    <row r="57082" spans="4:5" x14ac:dyDescent="0.25">
      <c r="D57082" s="31">
        <v>-56.844200000000001</v>
      </c>
      <c r="E57082" s="28">
        <v>599.35900000000004</v>
      </c>
    </row>
    <row r="57083" spans="4:5" x14ac:dyDescent="0.25">
      <c r="D57083" s="31">
        <v>-56.828200000000002</v>
      </c>
      <c r="E57083" s="28">
        <v>599.28099999999995</v>
      </c>
    </row>
    <row r="57084" spans="4:5" x14ac:dyDescent="0.25">
      <c r="D57084" s="31">
        <v>-56.812199999999997</v>
      </c>
      <c r="E57084" s="28">
        <v>599.20299999999997</v>
      </c>
    </row>
    <row r="57085" spans="4:5" x14ac:dyDescent="0.25">
      <c r="D57085" s="31">
        <v>-56.796199999999999</v>
      </c>
      <c r="E57085" s="28">
        <v>599.12400000000002</v>
      </c>
    </row>
    <row r="57086" spans="4:5" x14ac:dyDescent="0.25">
      <c r="D57086" s="31">
        <v>-56.780200000000001</v>
      </c>
      <c r="E57086" s="28">
        <v>599.04600000000005</v>
      </c>
    </row>
    <row r="57087" spans="4:5" x14ac:dyDescent="0.25">
      <c r="D57087" s="31">
        <v>-56.764200000000002</v>
      </c>
      <c r="E57087" s="28">
        <v>598.96799999999996</v>
      </c>
    </row>
    <row r="57088" spans="4:5" x14ac:dyDescent="0.25">
      <c r="D57088" s="31">
        <v>-56.748199999999997</v>
      </c>
      <c r="E57088" s="28">
        <v>598.88900000000001</v>
      </c>
    </row>
    <row r="57089" spans="4:5" x14ac:dyDescent="0.25">
      <c r="D57089" s="31">
        <v>-56.732199999999999</v>
      </c>
      <c r="E57089" s="28">
        <v>598.81100000000004</v>
      </c>
    </row>
    <row r="57090" spans="4:5" x14ac:dyDescent="0.25">
      <c r="D57090" s="31">
        <v>-56.716200000000001</v>
      </c>
      <c r="E57090" s="28">
        <v>598.73299999999995</v>
      </c>
    </row>
    <row r="57091" spans="4:5" x14ac:dyDescent="0.25">
      <c r="D57091" s="31">
        <v>-56.700200000000002</v>
      </c>
      <c r="E57091" s="28">
        <v>598.654</v>
      </c>
    </row>
    <row r="57092" spans="4:5" x14ac:dyDescent="0.25">
      <c r="D57092" s="31">
        <v>-56.684199999999997</v>
      </c>
      <c r="E57092" s="28">
        <v>598.57600000000002</v>
      </c>
    </row>
    <row r="57093" spans="4:5" x14ac:dyDescent="0.25">
      <c r="D57093" s="31">
        <v>-56.668300000000002</v>
      </c>
      <c r="E57093" s="28">
        <v>598.49800000000005</v>
      </c>
    </row>
    <row r="57094" spans="4:5" x14ac:dyDescent="0.25">
      <c r="D57094" s="31">
        <v>-56.652299999999997</v>
      </c>
      <c r="E57094" s="28">
        <v>598.41899999999998</v>
      </c>
    </row>
    <row r="57095" spans="4:5" x14ac:dyDescent="0.25">
      <c r="D57095" s="31">
        <v>-56.636299999999999</v>
      </c>
      <c r="E57095" s="28">
        <v>598.34100000000001</v>
      </c>
    </row>
    <row r="57096" spans="4:5" x14ac:dyDescent="0.25">
      <c r="D57096" s="31">
        <v>-56.6203</v>
      </c>
      <c r="E57096" s="28">
        <v>598.26300000000003</v>
      </c>
    </row>
    <row r="57097" spans="4:5" x14ac:dyDescent="0.25">
      <c r="D57097" s="31">
        <v>-56.604300000000002</v>
      </c>
      <c r="E57097" s="28">
        <v>598.18399999999997</v>
      </c>
    </row>
    <row r="57098" spans="4:5" x14ac:dyDescent="0.25">
      <c r="D57098" s="31">
        <v>-56.588299999999997</v>
      </c>
      <c r="E57098" s="28">
        <v>598.10599999999999</v>
      </c>
    </row>
    <row r="57099" spans="4:5" x14ac:dyDescent="0.25">
      <c r="D57099" s="31">
        <v>-56.572299999999998</v>
      </c>
      <c r="E57099" s="28">
        <v>598.02700000000004</v>
      </c>
    </row>
    <row r="57100" spans="4:5" x14ac:dyDescent="0.25">
      <c r="D57100" s="31">
        <v>-56.5563</v>
      </c>
      <c r="E57100" s="28">
        <v>597.94899999999996</v>
      </c>
    </row>
    <row r="57101" spans="4:5" x14ac:dyDescent="0.25">
      <c r="D57101" s="31">
        <v>-56.540300000000002</v>
      </c>
      <c r="E57101" s="28">
        <v>597.87099999999998</v>
      </c>
    </row>
    <row r="57102" spans="4:5" x14ac:dyDescent="0.25">
      <c r="D57102" s="31">
        <v>-56.524299999999997</v>
      </c>
      <c r="E57102" s="28">
        <v>597.79200000000003</v>
      </c>
    </row>
    <row r="57103" spans="4:5" x14ac:dyDescent="0.25">
      <c r="D57103" s="31">
        <v>-56.508299999999998</v>
      </c>
      <c r="E57103" s="28">
        <v>597.71400000000006</v>
      </c>
    </row>
    <row r="57104" spans="4:5" x14ac:dyDescent="0.25">
      <c r="D57104" s="31">
        <v>-56.4923</v>
      </c>
      <c r="E57104" s="28">
        <v>597.63499999999999</v>
      </c>
    </row>
    <row r="57105" spans="4:5" x14ac:dyDescent="0.25">
      <c r="D57105" s="31">
        <v>-56.476300000000002</v>
      </c>
      <c r="E57105" s="28">
        <v>597.55700000000002</v>
      </c>
    </row>
    <row r="57106" spans="4:5" x14ac:dyDescent="0.25">
      <c r="D57106" s="31">
        <v>-56.460299999999997</v>
      </c>
      <c r="E57106" s="28">
        <v>597.47799999999995</v>
      </c>
    </row>
    <row r="57107" spans="4:5" x14ac:dyDescent="0.25">
      <c r="D57107" s="31">
        <v>-56.444299999999998</v>
      </c>
      <c r="E57107" s="28">
        <v>597.4</v>
      </c>
    </row>
    <row r="57108" spans="4:5" x14ac:dyDescent="0.25">
      <c r="D57108" s="31">
        <v>-56.4283</v>
      </c>
      <c r="E57108" s="28">
        <v>597.322</v>
      </c>
    </row>
    <row r="57109" spans="4:5" x14ac:dyDescent="0.25">
      <c r="D57109" s="31">
        <v>-56.412300000000002</v>
      </c>
      <c r="E57109" s="28">
        <v>597.24300000000005</v>
      </c>
    </row>
    <row r="57110" spans="4:5" x14ac:dyDescent="0.25">
      <c r="D57110" s="31">
        <v>-56.396299999999997</v>
      </c>
      <c r="E57110" s="28">
        <v>597.16499999999996</v>
      </c>
    </row>
    <row r="57111" spans="4:5" x14ac:dyDescent="0.25">
      <c r="D57111" s="31">
        <v>-56.380299999999998</v>
      </c>
      <c r="E57111" s="28">
        <v>597.08600000000001</v>
      </c>
    </row>
    <row r="57112" spans="4:5" x14ac:dyDescent="0.25">
      <c r="D57112" s="31">
        <v>-56.3643</v>
      </c>
      <c r="E57112" s="28">
        <v>597.00800000000004</v>
      </c>
    </row>
    <row r="57113" spans="4:5" x14ac:dyDescent="0.25">
      <c r="D57113" s="31">
        <v>-56.348300000000002</v>
      </c>
      <c r="E57113" s="28">
        <v>596.92899999999997</v>
      </c>
    </row>
    <row r="57114" spans="4:5" x14ac:dyDescent="0.25">
      <c r="D57114" s="31">
        <v>-56.332299999999996</v>
      </c>
      <c r="E57114" s="28">
        <v>596.851</v>
      </c>
    </row>
    <row r="57115" spans="4:5" x14ac:dyDescent="0.25">
      <c r="D57115" s="31">
        <v>-56.316299999999998</v>
      </c>
      <c r="E57115" s="28">
        <v>596.77200000000005</v>
      </c>
    </row>
    <row r="57116" spans="4:5" x14ac:dyDescent="0.25">
      <c r="D57116" s="31">
        <v>-56.3003</v>
      </c>
      <c r="E57116" s="28">
        <v>596.69399999999996</v>
      </c>
    </row>
    <row r="57117" spans="4:5" x14ac:dyDescent="0.25">
      <c r="D57117" s="31">
        <v>-56.284300000000002</v>
      </c>
      <c r="E57117" s="28">
        <v>596.61500000000001</v>
      </c>
    </row>
    <row r="57118" spans="4:5" x14ac:dyDescent="0.25">
      <c r="D57118" s="31">
        <v>-56.268300000000004</v>
      </c>
      <c r="E57118" s="28">
        <v>596.53700000000003</v>
      </c>
    </row>
    <row r="57119" spans="4:5" x14ac:dyDescent="0.25">
      <c r="D57119" s="31">
        <v>-56.252299999999998</v>
      </c>
      <c r="E57119" s="28">
        <v>596.45799999999997</v>
      </c>
    </row>
    <row r="57120" spans="4:5" x14ac:dyDescent="0.25">
      <c r="D57120" s="31">
        <v>-56.2363</v>
      </c>
      <c r="E57120" s="28">
        <v>596.38</v>
      </c>
    </row>
    <row r="57121" spans="4:5" x14ac:dyDescent="0.25">
      <c r="D57121" s="31">
        <v>-56.220300000000002</v>
      </c>
      <c r="E57121" s="28">
        <v>596.30100000000004</v>
      </c>
    </row>
    <row r="57122" spans="4:5" x14ac:dyDescent="0.25">
      <c r="D57122" s="31">
        <v>-56.204300000000003</v>
      </c>
      <c r="E57122" s="28">
        <v>596.22199999999998</v>
      </c>
    </row>
    <row r="57123" spans="4:5" x14ac:dyDescent="0.25">
      <c r="D57123" s="31">
        <v>-56.188299999999998</v>
      </c>
      <c r="E57123" s="28">
        <v>596.14400000000001</v>
      </c>
    </row>
    <row r="57124" spans="4:5" x14ac:dyDescent="0.25">
      <c r="D57124" s="31">
        <v>-56.1723</v>
      </c>
      <c r="E57124" s="28">
        <v>596.06500000000005</v>
      </c>
    </row>
    <row r="57125" spans="4:5" x14ac:dyDescent="0.25">
      <c r="D57125" s="31">
        <v>-56.156300000000002</v>
      </c>
      <c r="E57125" s="28">
        <v>595.98699999999997</v>
      </c>
    </row>
    <row r="57126" spans="4:5" x14ac:dyDescent="0.25">
      <c r="D57126" s="31">
        <v>-56.140300000000003</v>
      </c>
      <c r="E57126" s="28">
        <v>595.90800000000002</v>
      </c>
    </row>
    <row r="57127" spans="4:5" x14ac:dyDescent="0.25">
      <c r="D57127" s="31">
        <v>-56.124299999999998</v>
      </c>
      <c r="E57127" s="28">
        <v>595.82899999999995</v>
      </c>
    </row>
    <row r="57128" spans="4:5" x14ac:dyDescent="0.25">
      <c r="D57128" s="31">
        <v>-56.1083</v>
      </c>
      <c r="E57128" s="28">
        <v>595.75099999999998</v>
      </c>
    </row>
    <row r="57129" spans="4:5" x14ac:dyDescent="0.25">
      <c r="D57129" s="31">
        <v>-56.092300000000002</v>
      </c>
      <c r="E57129" s="28">
        <v>595.67200000000003</v>
      </c>
    </row>
    <row r="57130" spans="4:5" x14ac:dyDescent="0.25">
      <c r="D57130" s="31">
        <v>-56.076300000000003</v>
      </c>
      <c r="E57130" s="28">
        <v>595.59400000000005</v>
      </c>
    </row>
    <row r="57131" spans="4:5" x14ac:dyDescent="0.25">
      <c r="D57131" s="31">
        <v>-56.060299999999998</v>
      </c>
      <c r="E57131" s="28">
        <v>595.51499999999999</v>
      </c>
    </row>
    <row r="57132" spans="4:5" x14ac:dyDescent="0.25">
      <c r="D57132" s="31">
        <v>-56.0443</v>
      </c>
      <c r="E57132" s="28">
        <v>595.43600000000004</v>
      </c>
    </row>
    <row r="57133" spans="4:5" x14ac:dyDescent="0.25">
      <c r="D57133" s="31">
        <v>-56.028300000000002</v>
      </c>
      <c r="E57133" s="28">
        <v>595.35799999999995</v>
      </c>
    </row>
    <row r="57134" spans="4:5" x14ac:dyDescent="0.25">
      <c r="D57134" s="31">
        <v>-56.012300000000003</v>
      </c>
      <c r="E57134" s="28">
        <v>595.279</v>
      </c>
    </row>
    <row r="57135" spans="4:5" x14ac:dyDescent="0.25">
      <c r="D57135" s="31">
        <v>-55.996299999999998</v>
      </c>
      <c r="E57135" s="28">
        <v>595.20100000000002</v>
      </c>
    </row>
    <row r="57136" spans="4:5" x14ac:dyDescent="0.25">
      <c r="D57136" s="31">
        <v>-55.9803</v>
      </c>
      <c r="E57136" s="28">
        <v>595.12199999999996</v>
      </c>
    </row>
    <row r="57137" spans="4:5" x14ac:dyDescent="0.25">
      <c r="D57137" s="31">
        <v>-55.964300000000001</v>
      </c>
      <c r="E57137" s="28">
        <v>595.04300000000001</v>
      </c>
    </row>
    <row r="57138" spans="4:5" x14ac:dyDescent="0.25">
      <c r="D57138" s="31">
        <v>-55.948300000000003</v>
      </c>
      <c r="E57138" s="28">
        <v>594.96500000000003</v>
      </c>
    </row>
    <row r="57139" spans="4:5" x14ac:dyDescent="0.25">
      <c r="D57139" s="31">
        <v>-55.932299999999998</v>
      </c>
      <c r="E57139" s="28">
        <v>594.88599999999997</v>
      </c>
    </row>
    <row r="57140" spans="4:5" x14ac:dyDescent="0.25">
      <c r="D57140" s="31">
        <v>-55.9163</v>
      </c>
      <c r="E57140" s="28">
        <v>594.80700000000002</v>
      </c>
    </row>
    <row r="57141" spans="4:5" x14ac:dyDescent="0.25">
      <c r="D57141" s="31">
        <v>-55.900300000000001</v>
      </c>
      <c r="E57141" s="28">
        <v>594.72900000000004</v>
      </c>
    </row>
    <row r="57142" spans="4:5" x14ac:dyDescent="0.25">
      <c r="D57142" s="31">
        <v>-55.884300000000003</v>
      </c>
      <c r="E57142" s="28">
        <v>594.65</v>
      </c>
    </row>
    <row r="57143" spans="4:5" x14ac:dyDescent="0.25">
      <c r="D57143" s="31">
        <v>-55.868299999999998</v>
      </c>
      <c r="E57143" s="28">
        <v>594.57100000000003</v>
      </c>
    </row>
    <row r="57144" spans="4:5" x14ac:dyDescent="0.25">
      <c r="D57144" s="31">
        <v>-55.8523</v>
      </c>
      <c r="E57144" s="28">
        <v>594.49199999999996</v>
      </c>
    </row>
    <row r="57145" spans="4:5" x14ac:dyDescent="0.25">
      <c r="D57145" s="31">
        <v>-55.836300000000001</v>
      </c>
      <c r="E57145" s="28">
        <v>594.41399999999999</v>
      </c>
    </row>
    <row r="57146" spans="4:5" x14ac:dyDescent="0.25">
      <c r="D57146" s="31">
        <v>-55.820300000000003</v>
      </c>
      <c r="E57146" s="28">
        <v>594.33500000000004</v>
      </c>
    </row>
    <row r="57147" spans="4:5" x14ac:dyDescent="0.25">
      <c r="D57147" s="31">
        <v>-55.804299999999998</v>
      </c>
      <c r="E57147" s="28">
        <v>594.25599999999997</v>
      </c>
    </row>
    <row r="57148" spans="4:5" x14ac:dyDescent="0.25">
      <c r="D57148" s="31">
        <v>-55.7883</v>
      </c>
      <c r="E57148" s="28">
        <v>594.17700000000002</v>
      </c>
    </row>
    <row r="57149" spans="4:5" x14ac:dyDescent="0.25">
      <c r="D57149" s="31">
        <v>-55.772300000000001</v>
      </c>
      <c r="E57149" s="28">
        <v>594.09900000000005</v>
      </c>
    </row>
    <row r="57150" spans="4:5" x14ac:dyDescent="0.25">
      <c r="D57150" s="31">
        <v>-55.756300000000003</v>
      </c>
      <c r="E57150" s="28">
        <v>594.02</v>
      </c>
    </row>
    <row r="57151" spans="4:5" x14ac:dyDescent="0.25">
      <c r="D57151" s="31">
        <v>-55.740299999999998</v>
      </c>
      <c r="E57151" s="28">
        <v>593.94100000000003</v>
      </c>
    </row>
    <row r="57152" spans="4:5" x14ac:dyDescent="0.25">
      <c r="D57152" s="31">
        <v>-55.724299999999999</v>
      </c>
      <c r="E57152" s="28">
        <v>593.86199999999997</v>
      </c>
    </row>
    <row r="57153" spans="4:5" x14ac:dyDescent="0.25">
      <c r="D57153" s="31">
        <v>-55.708300000000001</v>
      </c>
      <c r="E57153" s="28">
        <v>593.78399999999999</v>
      </c>
    </row>
    <row r="57154" spans="4:5" x14ac:dyDescent="0.25">
      <c r="D57154" s="31">
        <v>-55.692300000000003</v>
      </c>
      <c r="E57154" s="28">
        <v>593.70500000000004</v>
      </c>
    </row>
    <row r="57155" spans="4:5" x14ac:dyDescent="0.25">
      <c r="D57155" s="31">
        <v>-55.676299999999998</v>
      </c>
      <c r="E57155" s="28">
        <v>593.62599999999998</v>
      </c>
    </row>
    <row r="57156" spans="4:5" x14ac:dyDescent="0.25">
      <c r="D57156" s="31">
        <v>-55.660299999999999</v>
      </c>
      <c r="E57156" s="28">
        <v>593.54700000000003</v>
      </c>
    </row>
    <row r="57157" spans="4:5" x14ac:dyDescent="0.25">
      <c r="D57157" s="31">
        <v>-55.644300000000001</v>
      </c>
      <c r="E57157" s="28">
        <v>593.46900000000005</v>
      </c>
    </row>
    <row r="57158" spans="4:5" x14ac:dyDescent="0.25">
      <c r="D57158" s="31">
        <v>-55.628300000000003</v>
      </c>
      <c r="E57158" s="28">
        <v>593.39</v>
      </c>
    </row>
    <row r="57159" spans="4:5" x14ac:dyDescent="0.25">
      <c r="D57159" s="31">
        <v>-55.612299999999998</v>
      </c>
      <c r="E57159" s="28">
        <v>593.31100000000004</v>
      </c>
    </row>
    <row r="57160" spans="4:5" x14ac:dyDescent="0.25">
      <c r="D57160" s="31">
        <v>-55.596299999999999</v>
      </c>
      <c r="E57160" s="28">
        <v>593.23199999999997</v>
      </c>
    </row>
    <row r="57161" spans="4:5" x14ac:dyDescent="0.25">
      <c r="D57161" s="31">
        <v>-55.580300000000001</v>
      </c>
      <c r="E57161" s="28">
        <v>593.15300000000002</v>
      </c>
    </row>
    <row r="57162" spans="4:5" x14ac:dyDescent="0.25">
      <c r="D57162" s="31">
        <v>-55.564300000000003</v>
      </c>
      <c r="E57162" s="28">
        <v>593.07399999999996</v>
      </c>
    </row>
    <row r="57163" spans="4:5" x14ac:dyDescent="0.25">
      <c r="D57163" s="31">
        <v>-55.548299999999998</v>
      </c>
      <c r="E57163" s="28">
        <v>592.99599999999998</v>
      </c>
    </row>
    <row r="57164" spans="4:5" x14ac:dyDescent="0.25">
      <c r="D57164" s="31">
        <v>-55.532299999999999</v>
      </c>
      <c r="E57164" s="28">
        <v>592.91700000000003</v>
      </c>
    </row>
    <row r="57165" spans="4:5" x14ac:dyDescent="0.25">
      <c r="D57165" s="31">
        <v>-55.516300000000001</v>
      </c>
      <c r="E57165" s="28">
        <v>592.83799999999997</v>
      </c>
    </row>
    <row r="57166" spans="4:5" x14ac:dyDescent="0.25">
      <c r="D57166" s="31">
        <v>-55.500300000000003</v>
      </c>
      <c r="E57166" s="28">
        <v>592.75900000000001</v>
      </c>
    </row>
    <row r="57167" spans="4:5" x14ac:dyDescent="0.25">
      <c r="D57167" s="31">
        <v>-55.484299999999998</v>
      </c>
      <c r="E57167" s="28">
        <v>592.67999999999995</v>
      </c>
    </row>
    <row r="57168" spans="4:5" x14ac:dyDescent="0.25">
      <c r="D57168" s="31">
        <v>-55.468299999999999</v>
      </c>
      <c r="E57168" s="28">
        <v>592.601</v>
      </c>
    </row>
    <row r="57169" spans="4:5" x14ac:dyDescent="0.25">
      <c r="D57169" s="31">
        <v>-55.452300000000001</v>
      </c>
      <c r="E57169" s="28">
        <v>592.52200000000005</v>
      </c>
    </row>
    <row r="57170" spans="4:5" x14ac:dyDescent="0.25">
      <c r="D57170" s="31">
        <v>-55.436300000000003</v>
      </c>
      <c r="E57170" s="28">
        <v>592.44299999999998</v>
      </c>
    </row>
    <row r="57171" spans="4:5" x14ac:dyDescent="0.25">
      <c r="D57171" s="31">
        <v>-55.420299999999997</v>
      </c>
      <c r="E57171" s="28">
        <v>592.36500000000001</v>
      </c>
    </row>
    <row r="57172" spans="4:5" x14ac:dyDescent="0.25">
      <c r="D57172" s="31">
        <v>-55.404299999999999</v>
      </c>
      <c r="E57172" s="28">
        <v>592.28599999999994</v>
      </c>
    </row>
    <row r="57173" spans="4:5" x14ac:dyDescent="0.25">
      <c r="D57173" s="31">
        <v>-55.388300000000001</v>
      </c>
      <c r="E57173" s="28">
        <v>592.20699999999999</v>
      </c>
    </row>
    <row r="57174" spans="4:5" x14ac:dyDescent="0.25">
      <c r="D57174" s="31">
        <v>-55.372300000000003</v>
      </c>
      <c r="E57174" s="28">
        <v>592.12800000000004</v>
      </c>
    </row>
    <row r="57175" spans="4:5" x14ac:dyDescent="0.25">
      <c r="D57175" s="31">
        <v>-55.356299999999997</v>
      </c>
      <c r="E57175" s="28">
        <v>592.04899999999998</v>
      </c>
    </row>
    <row r="57176" spans="4:5" x14ac:dyDescent="0.25">
      <c r="D57176" s="31">
        <v>-55.340299999999999</v>
      </c>
      <c r="E57176" s="28">
        <v>591.97</v>
      </c>
    </row>
    <row r="57177" spans="4:5" x14ac:dyDescent="0.25">
      <c r="D57177" s="31">
        <v>-55.324300000000001</v>
      </c>
      <c r="E57177" s="28">
        <v>591.89099999999996</v>
      </c>
    </row>
    <row r="57178" spans="4:5" x14ac:dyDescent="0.25">
      <c r="D57178" s="31">
        <v>-55.308300000000003</v>
      </c>
      <c r="E57178" s="28">
        <v>591.81200000000001</v>
      </c>
    </row>
    <row r="57179" spans="4:5" x14ac:dyDescent="0.25">
      <c r="D57179" s="31">
        <v>-55.292400000000001</v>
      </c>
      <c r="E57179" s="28">
        <v>591.73299999999995</v>
      </c>
    </row>
    <row r="57180" spans="4:5" x14ac:dyDescent="0.25">
      <c r="D57180" s="31">
        <v>-55.276400000000002</v>
      </c>
      <c r="E57180" s="28">
        <v>591.654</v>
      </c>
    </row>
    <row r="57181" spans="4:5" x14ac:dyDescent="0.25">
      <c r="D57181" s="31">
        <v>-55.260399999999997</v>
      </c>
      <c r="E57181" s="28">
        <v>591.57500000000005</v>
      </c>
    </row>
    <row r="57182" spans="4:5" x14ac:dyDescent="0.25">
      <c r="D57182" s="31">
        <v>-55.244399999999999</v>
      </c>
      <c r="E57182" s="28">
        <v>591.49599999999998</v>
      </c>
    </row>
    <row r="57183" spans="4:5" x14ac:dyDescent="0.25">
      <c r="D57183" s="31">
        <v>-55.228400000000001</v>
      </c>
      <c r="E57183" s="28">
        <v>591.41700000000003</v>
      </c>
    </row>
    <row r="57184" spans="4:5" x14ac:dyDescent="0.25">
      <c r="D57184" s="31">
        <v>-55.212400000000002</v>
      </c>
      <c r="E57184" s="28">
        <v>591.33799999999997</v>
      </c>
    </row>
    <row r="57185" spans="4:5" x14ac:dyDescent="0.25">
      <c r="D57185" s="31">
        <v>-55.196399999999997</v>
      </c>
      <c r="E57185" s="28">
        <v>591.25900000000001</v>
      </c>
    </row>
    <row r="57186" spans="4:5" x14ac:dyDescent="0.25">
      <c r="D57186" s="31">
        <v>-55.180399999999999</v>
      </c>
      <c r="E57186" s="28">
        <v>591.17999999999995</v>
      </c>
    </row>
    <row r="57187" spans="4:5" x14ac:dyDescent="0.25">
      <c r="D57187" s="31">
        <v>-55.164400000000001</v>
      </c>
      <c r="E57187" s="28">
        <v>591.101</v>
      </c>
    </row>
    <row r="57188" spans="4:5" x14ac:dyDescent="0.25">
      <c r="D57188" s="31">
        <v>-55.148400000000002</v>
      </c>
      <c r="E57188" s="28">
        <v>591.02200000000005</v>
      </c>
    </row>
    <row r="57189" spans="4:5" x14ac:dyDescent="0.25">
      <c r="D57189" s="31">
        <v>-55.132399999999997</v>
      </c>
      <c r="E57189" s="28">
        <v>590.94299999999998</v>
      </c>
    </row>
    <row r="57190" spans="4:5" x14ac:dyDescent="0.25">
      <c r="D57190" s="31">
        <v>-55.116399999999999</v>
      </c>
      <c r="E57190" s="28">
        <v>590.86400000000003</v>
      </c>
    </row>
    <row r="57191" spans="4:5" x14ac:dyDescent="0.25">
      <c r="D57191" s="31">
        <v>-55.1004</v>
      </c>
      <c r="E57191" s="28">
        <v>590.78499999999997</v>
      </c>
    </row>
    <row r="57192" spans="4:5" x14ac:dyDescent="0.25">
      <c r="D57192" s="31">
        <v>-55.084400000000002</v>
      </c>
      <c r="E57192" s="28">
        <v>590.70600000000002</v>
      </c>
    </row>
    <row r="57193" spans="4:5" x14ac:dyDescent="0.25">
      <c r="D57193" s="31">
        <v>-55.068399999999997</v>
      </c>
      <c r="E57193" s="28">
        <v>590.62699999999995</v>
      </c>
    </row>
    <row r="57194" spans="4:5" x14ac:dyDescent="0.25">
      <c r="D57194" s="31">
        <v>-55.052399999999999</v>
      </c>
      <c r="E57194" s="28">
        <v>590.548</v>
      </c>
    </row>
    <row r="57195" spans="4:5" x14ac:dyDescent="0.25">
      <c r="D57195" s="31">
        <v>-55.0364</v>
      </c>
      <c r="E57195" s="28">
        <v>590.46900000000005</v>
      </c>
    </row>
    <row r="57196" spans="4:5" x14ac:dyDescent="0.25">
      <c r="D57196" s="31">
        <v>-55.020400000000002</v>
      </c>
      <c r="E57196" s="28">
        <v>590.39</v>
      </c>
    </row>
    <row r="57197" spans="4:5" x14ac:dyDescent="0.25">
      <c r="D57197" s="31">
        <v>-55.004399999999997</v>
      </c>
      <c r="E57197" s="28">
        <v>590.31100000000004</v>
      </c>
    </row>
    <row r="57198" spans="4:5" x14ac:dyDescent="0.25">
      <c r="D57198" s="31">
        <v>-54.988399999999999</v>
      </c>
      <c r="E57198" s="28">
        <v>590.23199999999997</v>
      </c>
    </row>
    <row r="57199" spans="4:5" x14ac:dyDescent="0.25">
      <c r="D57199" s="31">
        <v>-54.9724</v>
      </c>
      <c r="E57199" s="28">
        <v>590.15300000000002</v>
      </c>
    </row>
    <row r="57200" spans="4:5" x14ac:dyDescent="0.25">
      <c r="D57200" s="31">
        <v>-54.956400000000002</v>
      </c>
      <c r="E57200" s="28">
        <v>590.07399999999996</v>
      </c>
    </row>
    <row r="57201" spans="4:5" x14ac:dyDescent="0.25">
      <c r="D57201" s="31">
        <v>-54.940399999999997</v>
      </c>
      <c r="E57201" s="28">
        <v>589.995</v>
      </c>
    </row>
    <row r="57202" spans="4:5" x14ac:dyDescent="0.25">
      <c r="D57202" s="31">
        <v>-54.924399999999999</v>
      </c>
      <c r="E57202" s="28">
        <v>589.91600000000005</v>
      </c>
    </row>
    <row r="57203" spans="4:5" x14ac:dyDescent="0.25">
      <c r="D57203" s="31">
        <v>-54.9084</v>
      </c>
      <c r="E57203" s="28">
        <v>589.83600000000001</v>
      </c>
    </row>
    <row r="57204" spans="4:5" x14ac:dyDescent="0.25">
      <c r="D57204" s="31">
        <v>-54.892400000000002</v>
      </c>
      <c r="E57204" s="28">
        <v>589.75699999999995</v>
      </c>
    </row>
    <row r="57205" spans="4:5" x14ac:dyDescent="0.25">
      <c r="D57205" s="31">
        <v>-54.876399999999997</v>
      </c>
      <c r="E57205" s="28">
        <v>589.678</v>
      </c>
    </row>
    <row r="57206" spans="4:5" x14ac:dyDescent="0.25">
      <c r="D57206" s="31">
        <v>-54.860399999999998</v>
      </c>
      <c r="E57206" s="28">
        <v>589.59900000000005</v>
      </c>
    </row>
    <row r="57207" spans="4:5" x14ac:dyDescent="0.25">
      <c r="D57207" s="31">
        <v>-54.8444</v>
      </c>
      <c r="E57207" s="28">
        <v>589.52</v>
      </c>
    </row>
    <row r="57208" spans="4:5" x14ac:dyDescent="0.25">
      <c r="D57208" s="31">
        <v>-54.828400000000002</v>
      </c>
      <c r="E57208" s="28">
        <v>589.44100000000003</v>
      </c>
    </row>
    <row r="57209" spans="4:5" x14ac:dyDescent="0.25">
      <c r="D57209" s="31">
        <v>-54.812399999999997</v>
      </c>
      <c r="E57209" s="28">
        <v>589.36199999999997</v>
      </c>
    </row>
    <row r="57210" spans="4:5" x14ac:dyDescent="0.25">
      <c r="D57210" s="31">
        <v>-54.796399999999998</v>
      </c>
      <c r="E57210" s="28">
        <v>589.28200000000004</v>
      </c>
    </row>
    <row r="57211" spans="4:5" x14ac:dyDescent="0.25">
      <c r="D57211" s="31">
        <v>-54.7804</v>
      </c>
      <c r="E57211" s="28">
        <v>589.20299999999997</v>
      </c>
    </row>
    <row r="57212" spans="4:5" x14ac:dyDescent="0.25">
      <c r="D57212" s="31">
        <v>-54.764400000000002</v>
      </c>
      <c r="E57212" s="28">
        <v>589.12400000000002</v>
      </c>
    </row>
    <row r="57213" spans="4:5" x14ac:dyDescent="0.25">
      <c r="D57213" s="31">
        <v>-54.748399999999997</v>
      </c>
      <c r="E57213" s="28">
        <v>589.04499999999996</v>
      </c>
    </row>
    <row r="57214" spans="4:5" x14ac:dyDescent="0.25">
      <c r="D57214" s="31">
        <v>-54.732399999999998</v>
      </c>
      <c r="E57214" s="28">
        <v>588.96600000000001</v>
      </c>
    </row>
    <row r="57215" spans="4:5" x14ac:dyDescent="0.25">
      <c r="D57215" s="31">
        <v>-54.7164</v>
      </c>
      <c r="E57215" s="28">
        <v>588.88699999999994</v>
      </c>
    </row>
    <row r="57216" spans="4:5" x14ac:dyDescent="0.25">
      <c r="D57216" s="31">
        <v>-54.700400000000002</v>
      </c>
      <c r="E57216" s="28">
        <v>588.80700000000002</v>
      </c>
    </row>
    <row r="57217" spans="4:5" x14ac:dyDescent="0.25">
      <c r="D57217" s="31">
        <v>-54.684399999999997</v>
      </c>
      <c r="E57217" s="28">
        <v>588.72799999999995</v>
      </c>
    </row>
    <row r="57218" spans="4:5" x14ac:dyDescent="0.25">
      <c r="D57218" s="31">
        <v>-54.668399999999998</v>
      </c>
      <c r="E57218" s="28">
        <v>588.649</v>
      </c>
    </row>
    <row r="57219" spans="4:5" x14ac:dyDescent="0.25">
      <c r="D57219" s="31">
        <v>-54.6524</v>
      </c>
      <c r="E57219" s="28">
        <v>588.57000000000005</v>
      </c>
    </row>
    <row r="57220" spans="4:5" x14ac:dyDescent="0.25">
      <c r="D57220" s="31">
        <v>-54.636400000000002</v>
      </c>
      <c r="E57220" s="28">
        <v>588.49</v>
      </c>
    </row>
    <row r="57221" spans="4:5" x14ac:dyDescent="0.25">
      <c r="D57221" s="31">
        <v>-54.620399999999997</v>
      </c>
      <c r="E57221" s="28">
        <v>588.41099999999994</v>
      </c>
    </row>
    <row r="57222" spans="4:5" x14ac:dyDescent="0.25">
      <c r="D57222" s="31">
        <v>-54.604399999999998</v>
      </c>
      <c r="E57222" s="28">
        <v>588.33199999999999</v>
      </c>
    </row>
    <row r="57223" spans="4:5" x14ac:dyDescent="0.25">
      <c r="D57223" s="31">
        <v>-54.5884</v>
      </c>
      <c r="E57223" s="28">
        <v>588.25300000000004</v>
      </c>
    </row>
    <row r="57224" spans="4:5" x14ac:dyDescent="0.25">
      <c r="D57224" s="31">
        <v>-54.572400000000002</v>
      </c>
      <c r="E57224" s="28">
        <v>588.17399999999998</v>
      </c>
    </row>
    <row r="57225" spans="4:5" x14ac:dyDescent="0.25">
      <c r="D57225" s="31">
        <v>-54.556399999999996</v>
      </c>
      <c r="E57225" s="28">
        <v>588.09400000000005</v>
      </c>
    </row>
    <row r="57226" spans="4:5" x14ac:dyDescent="0.25">
      <c r="D57226" s="31">
        <v>-54.540399999999998</v>
      </c>
      <c r="E57226" s="28">
        <v>588.01499999999999</v>
      </c>
    </row>
    <row r="57227" spans="4:5" x14ac:dyDescent="0.25">
      <c r="D57227" s="31">
        <v>-54.5244</v>
      </c>
      <c r="E57227" s="28">
        <v>587.93600000000004</v>
      </c>
    </row>
    <row r="57228" spans="4:5" x14ac:dyDescent="0.25">
      <c r="D57228" s="31">
        <v>-54.508400000000002</v>
      </c>
      <c r="E57228" s="28">
        <v>587.85599999999999</v>
      </c>
    </row>
    <row r="57229" spans="4:5" x14ac:dyDescent="0.25">
      <c r="D57229" s="31">
        <v>-54.492400000000004</v>
      </c>
      <c r="E57229" s="28">
        <v>587.77700000000004</v>
      </c>
    </row>
    <row r="57230" spans="4:5" x14ac:dyDescent="0.25">
      <c r="D57230" s="31">
        <v>-54.476399999999998</v>
      </c>
      <c r="E57230" s="28">
        <v>587.69799999999998</v>
      </c>
    </row>
    <row r="57231" spans="4:5" x14ac:dyDescent="0.25">
      <c r="D57231" s="31">
        <v>-54.4604</v>
      </c>
      <c r="E57231" s="28">
        <v>587.61900000000003</v>
      </c>
    </row>
    <row r="57232" spans="4:5" x14ac:dyDescent="0.25">
      <c r="D57232" s="31">
        <v>-54.444400000000002</v>
      </c>
      <c r="E57232" s="28">
        <v>587.53899999999999</v>
      </c>
    </row>
    <row r="57233" spans="4:5" x14ac:dyDescent="0.25">
      <c r="D57233" s="31">
        <v>-54.428400000000003</v>
      </c>
      <c r="E57233" s="28">
        <v>587.46</v>
      </c>
    </row>
    <row r="57234" spans="4:5" x14ac:dyDescent="0.25">
      <c r="D57234" s="31">
        <v>-54.412399999999998</v>
      </c>
      <c r="E57234" s="28">
        <v>587.38099999999997</v>
      </c>
    </row>
    <row r="57235" spans="4:5" x14ac:dyDescent="0.25">
      <c r="D57235" s="31">
        <v>-54.3964</v>
      </c>
      <c r="E57235" s="28">
        <v>587.30100000000004</v>
      </c>
    </row>
    <row r="57236" spans="4:5" x14ac:dyDescent="0.25">
      <c r="D57236" s="31">
        <v>-54.380400000000002</v>
      </c>
      <c r="E57236" s="28">
        <v>587.22199999999998</v>
      </c>
    </row>
    <row r="57237" spans="4:5" x14ac:dyDescent="0.25">
      <c r="D57237" s="31">
        <v>-54.364400000000003</v>
      </c>
      <c r="E57237" s="28">
        <v>587.14300000000003</v>
      </c>
    </row>
    <row r="57238" spans="4:5" x14ac:dyDescent="0.25">
      <c r="D57238" s="31">
        <v>-54.348399999999998</v>
      </c>
      <c r="E57238" s="28">
        <v>587.06299999999999</v>
      </c>
    </row>
    <row r="57239" spans="4:5" x14ac:dyDescent="0.25">
      <c r="D57239" s="31">
        <v>-54.3324</v>
      </c>
      <c r="E57239" s="28">
        <v>586.98400000000004</v>
      </c>
    </row>
    <row r="57240" spans="4:5" x14ac:dyDescent="0.25">
      <c r="D57240" s="31">
        <v>-54.316400000000002</v>
      </c>
      <c r="E57240" s="28">
        <v>586.90499999999997</v>
      </c>
    </row>
    <row r="57241" spans="4:5" x14ac:dyDescent="0.25">
      <c r="D57241" s="31">
        <v>-54.300400000000003</v>
      </c>
      <c r="E57241" s="28">
        <v>586.82500000000005</v>
      </c>
    </row>
    <row r="57242" spans="4:5" x14ac:dyDescent="0.25">
      <c r="D57242" s="31">
        <v>-54.284399999999998</v>
      </c>
      <c r="E57242" s="28">
        <v>586.74599999999998</v>
      </c>
    </row>
    <row r="57243" spans="4:5" x14ac:dyDescent="0.25">
      <c r="D57243" s="31">
        <v>-54.2684</v>
      </c>
      <c r="E57243" s="28">
        <v>586.66600000000005</v>
      </c>
    </row>
    <row r="57244" spans="4:5" x14ac:dyDescent="0.25">
      <c r="D57244" s="31">
        <v>-54.252400000000002</v>
      </c>
      <c r="E57244" s="28">
        <v>586.58699999999999</v>
      </c>
    </row>
    <row r="57245" spans="4:5" x14ac:dyDescent="0.25">
      <c r="D57245" s="31">
        <v>-54.236400000000003</v>
      </c>
      <c r="E57245" s="28">
        <v>586.50800000000004</v>
      </c>
    </row>
    <row r="57246" spans="4:5" x14ac:dyDescent="0.25">
      <c r="D57246" s="31">
        <v>-54.220399999999998</v>
      </c>
      <c r="E57246" s="28">
        <v>586.428</v>
      </c>
    </row>
    <row r="57247" spans="4:5" x14ac:dyDescent="0.25">
      <c r="D57247" s="31">
        <v>-54.2044</v>
      </c>
      <c r="E57247" s="28">
        <v>586.34900000000005</v>
      </c>
    </row>
    <row r="57248" spans="4:5" x14ac:dyDescent="0.25">
      <c r="D57248" s="31">
        <v>-54.188400000000001</v>
      </c>
      <c r="E57248" s="28">
        <v>586.26900000000001</v>
      </c>
    </row>
    <row r="57249" spans="4:5" x14ac:dyDescent="0.25">
      <c r="D57249" s="31">
        <v>-54.172400000000003</v>
      </c>
      <c r="E57249" s="28">
        <v>586.19000000000005</v>
      </c>
    </row>
    <row r="57250" spans="4:5" x14ac:dyDescent="0.25">
      <c r="D57250" s="31">
        <v>-54.156399999999998</v>
      </c>
      <c r="E57250" s="28">
        <v>586.11099999999999</v>
      </c>
    </row>
    <row r="57251" spans="4:5" x14ac:dyDescent="0.25">
      <c r="D57251" s="31">
        <v>-54.1404</v>
      </c>
      <c r="E57251" s="28">
        <v>586.03099999999995</v>
      </c>
    </row>
    <row r="57252" spans="4:5" x14ac:dyDescent="0.25">
      <c r="D57252" s="31">
        <v>-54.124400000000001</v>
      </c>
      <c r="E57252" s="28">
        <v>585.952</v>
      </c>
    </row>
    <row r="57253" spans="4:5" x14ac:dyDescent="0.25">
      <c r="D57253" s="31">
        <v>-54.108400000000003</v>
      </c>
      <c r="E57253" s="28">
        <v>585.87199999999996</v>
      </c>
    </row>
    <row r="57254" spans="4:5" x14ac:dyDescent="0.25">
      <c r="D57254" s="31">
        <v>-54.092399999999998</v>
      </c>
      <c r="E57254" s="28">
        <v>585.79300000000001</v>
      </c>
    </row>
    <row r="57255" spans="4:5" x14ac:dyDescent="0.25">
      <c r="D57255" s="31">
        <v>-54.0764</v>
      </c>
      <c r="E57255" s="28">
        <v>585.71299999999997</v>
      </c>
    </row>
    <row r="57256" spans="4:5" x14ac:dyDescent="0.25">
      <c r="D57256" s="31">
        <v>-54.060400000000001</v>
      </c>
      <c r="E57256" s="28">
        <v>585.63400000000001</v>
      </c>
    </row>
    <row r="57257" spans="4:5" x14ac:dyDescent="0.25">
      <c r="D57257" s="31">
        <v>-54.044400000000003</v>
      </c>
      <c r="E57257" s="28">
        <v>585.55399999999997</v>
      </c>
    </row>
    <row r="57258" spans="4:5" x14ac:dyDescent="0.25">
      <c r="D57258" s="31">
        <v>-54.028399999999998</v>
      </c>
      <c r="E57258" s="28">
        <v>585.47500000000002</v>
      </c>
    </row>
    <row r="57259" spans="4:5" x14ac:dyDescent="0.25">
      <c r="D57259" s="31">
        <v>-54.0124</v>
      </c>
      <c r="E57259" s="28">
        <v>585.39499999999998</v>
      </c>
    </row>
    <row r="57260" spans="4:5" x14ac:dyDescent="0.25">
      <c r="D57260" s="31">
        <v>-53.996400000000001</v>
      </c>
      <c r="E57260" s="28">
        <v>585.31600000000003</v>
      </c>
    </row>
    <row r="57261" spans="4:5" x14ac:dyDescent="0.25">
      <c r="D57261" s="31">
        <v>-53.980400000000003</v>
      </c>
      <c r="E57261" s="28">
        <v>585.23599999999999</v>
      </c>
    </row>
    <row r="57262" spans="4:5" x14ac:dyDescent="0.25">
      <c r="D57262" s="31">
        <v>-53.964399999999998</v>
      </c>
      <c r="E57262" s="28">
        <v>585.15700000000004</v>
      </c>
    </row>
    <row r="57263" spans="4:5" x14ac:dyDescent="0.25">
      <c r="D57263" s="31">
        <v>-53.948399999999999</v>
      </c>
      <c r="E57263" s="28">
        <v>585.077</v>
      </c>
    </row>
    <row r="57264" spans="4:5" x14ac:dyDescent="0.25">
      <c r="D57264" s="31">
        <v>-53.932400000000001</v>
      </c>
      <c r="E57264" s="28">
        <v>584.99800000000005</v>
      </c>
    </row>
    <row r="57265" spans="4:5" x14ac:dyDescent="0.25">
      <c r="D57265" s="31">
        <v>-53.916499999999999</v>
      </c>
      <c r="E57265" s="28">
        <v>584.91800000000001</v>
      </c>
    </row>
    <row r="57266" spans="4:5" x14ac:dyDescent="0.25">
      <c r="D57266" s="31">
        <v>-53.900500000000001</v>
      </c>
      <c r="E57266" s="28">
        <v>584.83900000000006</v>
      </c>
    </row>
    <row r="57267" spans="4:5" x14ac:dyDescent="0.25">
      <c r="D57267" s="31">
        <v>-53.884500000000003</v>
      </c>
      <c r="E57267" s="28">
        <v>584.75900000000001</v>
      </c>
    </row>
    <row r="57268" spans="4:5" x14ac:dyDescent="0.25">
      <c r="D57268" s="31">
        <v>-53.868499999999997</v>
      </c>
      <c r="E57268" s="28">
        <v>584.67999999999995</v>
      </c>
    </row>
    <row r="57269" spans="4:5" x14ac:dyDescent="0.25">
      <c r="D57269" s="31">
        <v>-53.852499999999999</v>
      </c>
      <c r="E57269" s="28">
        <v>584.6</v>
      </c>
    </row>
    <row r="57270" spans="4:5" x14ac:dyDescent="0.25">
      <c r="D57270" s="31">
        <v>-53.836500000000001</v>
      </c>
      <c r="E57270" s="28">
        <v>584.52099999999996</v>
      </c>
    </row>
    <row r="57271" spans="4:5" x14ac:dyDescent="0.25">
      <c r="D57271" s="31">
        <v>-53.820500000000003</v>
      </c>
      <c r="E57271" s="28">
        <v>584.44100000000003</v>
      </c>
    </row>
    <row r="57272" spans="4:5" x14ac:dyDescent="0.25">
      <c r="D57272" s="31">
        <v>-53.804499999999997</v>
      </c>
      <c r="E57272" s="28">
        <v>584.36099999999999</v>
      </c>
    </row>
    <row r="57273" spans="4:5" x14ac:dyDescent="0.25">
      <c r="D57273" s="31">
        <v>-53.788499999999999</v>
      </c>
      <c r="E57273" s="28">
        <v>584.28200000000004</v>
      </c>
    </row>
    <row r="57274" spans="4:5" x14ac:dyDescent="0.25">
      <c r="D57274" s="31">
        <v>-53.772500000000001</v>
      </c>
      <c r="E57274" s="28">
        <v>584.202</v>
      </c>
    </row>
    <row r="57275" spans="4:5" x14ac:dyDescent="0.25">
      <c r="D57275" s="31">
        <v>-53.756500000000003</v>
      </c>
      <c r="E57275" s="28">
        <v>584.12300000000005</v>
      </c>
    </row>
    <row r="57276" spans="4:5" x14ac:dyDescent="0.25">
      <c r="D57276" s="31">
        <v>-53.740499999999997</v>
      </c>
      <c r="E57276" s="28">
        <v>584.04300000000001</v>
      </c>
    </row>
    <row r="57277" spans="4:5" x14ac:dyDescent="0.25">
      <c r="D57277" s="31">
        <v>-53.724499999999999</v>
      </c>
      <c r="E57277" s="28">
        <v>583.96400000000006</v>
      </c>
    </row>
    <row r="57278" spans="4:5" x14ac:dyDescent="0.25">
      <c r="D57278" s="31">
        <v>-53.708500000000001</v>
      </c>
      <c r="E57278" s="28">
        <v>583.88400000000001</v>
      </c>
    </row>
    <row r="57279" spans="4:5" x14ac:dyDescent="0.25">
      <c r="D57279" s="31">
        <v>-53.692500000000003</v>
      </c>
      <c r="E57279" s="28">
        <v>583.80399999999997</v>
      </c>
    </row>
    <row r="57280" spans="4:5" x14ac:dyDescent="0.25">
      <c r="D57280" s="31">
        <v>-53.676499999999997</v>
      </c>
      <c r="E57280" s="28">
        <v>583.72500000000002</v>
      </c>
    </row>
    <row r="57281" spans="4:5" x14ac:dyDescent="0.25">
      <c r="D57281" s="31">
        <v>-53.660499999999999</v>
      </c>
      <c r="E57281" s="28">
        <v>583.64499999999998</v>
      </c>
    </row>
    <row r="57282" spans="4:5" x14ac:dyDescent="0.25">
      <c r="D57282" s="31">
        <v>-53.644500000000001</v>
      </c>
      <c r="E57282" s="28">
        <v>583.56500000000005</v>
      </c>
    </row>
    <row r="57283" spans="4:5" x14ac:dyDescent="0.25">
      <c r="D57283" s="31">
        <v>-53.628500000000003</v>
      </c>
      <c r="E57283" s="28">
        <v>583.48599999999999</v>
      </c>
    </row>
    <row r="57284" spans="4:5" x14ac:dyDescent="0.25">
      <c r="D57284" s="31">
        <v>-53.612499999999997</v>
      </c>
      <c r="E57284" s="28">
        <v>583.40599999999995</v>
      </c>
    </row>
    <row r="57285" spans="4:5" x14ac:dyDescent="0.25">
      <c r="D57285" s="31">
        <v>-53.596499999999999</v>
      </c>
      <c r="E57285" s="28">
        <v>583.32600000000002</v>
      </c>
    </row>
    <row r="57286" spans="4:5" x14ac:dyDescent="0.25">
      <c r="D57286" s="31">
        <v>-53.580500000000001</v>
      </c>
      <c r="E57286" s="28">
        <v>583.24699999999996</v>
      </c>
    </row>
    <row r="57287" spans="4:5" x14ac:dyDescent="0.25">
      <c r="D57287" s="31">
        <v>-53.564500000000002</v>
      </c>
      <c r="E57287" s="28">
        <v>583.16700000000003</v>
      </c>
    </row>
    <row r="57288" spans="4:5" x14ac:dyDescent="0.25">
      <c r="D57288" s="31">
        <v>-53.548499999999997</v>
      </c>
      <c r="E57288" s="28">
        <v>583.08699999999999</v>
      </c>
    </row>
    <row r="57289" spans="4:5" x14ac:dyDescent="0.25">
      <c r="D57289" s="31">
        <v>-53.532499999999999</v>
      </c>
      <c r="E57289" s="28">
        <v>583.00800000000004</v>
      </c>
    </row>
    <row r="57290" spans="4:5" x14ac:dyDescent="0.25">
      <c r="D57290" s="31">
        <v>-53.516500000000001</v>
      </c>
      <c r="E57290" s="28">
        <v>582.928</v>
      </c>
    </row>
    <row r="57291" spans="4:5" x14ac:dyDescent="0.25">
      <c r="D57291" s="31">
        <v>-53.500500000000002</v>
      </c>
      <c r="E57291" s="28">
        <v>582.84799999999996</v>
      </c>
    </row>
    <row r="57292" spans="4:5" x14ac:dyDescent="0.25">
      <c r="D57292" s="31">
        <v>-53.484499999999997</v>
      </c>
      <c r="E57292" s="28">
        <v>582.76900000000001</v>
      </c>
    </row>
    <row r="57293" spans="4:5" x14ac:dyDescent="0.25">
      <c r="D57293" s="31">
        <v>-53.468499999999999</v>
      </c>
      <c r="E57293" s="28">
        <v>582.68899999999996</v>
      </c>
    </row>
    <row r="57294" spans="4:5" x14ac:dyDescent="0.25">
      <c r="D57294" s="31">
        <v>-53.452500000000001</v>
      </c>
      <c r="E57294" s="28">
        <v>582.60900000000004</v>
      </c>
    </row>
    <row r="57295" spans="4:5" x14ac:dyDescent="0.25">
      <c r="D57295" s="31">
        <v>-53.436500000000002</v>
      </c>
      <c r="E57295" s="28">
        <v>582.529</v>
      </c>
    </row>
    <row r="57296" spans="4:5" x14ac:dyDescent="0.25">
      <c r="D57296" s="31">
        <v>-53.420499999999997</v>
      </c>
      <c r="E57296" s="28">
        <v>582.45000000000005</v>
      </c>
    </row>
    <row r="57297" spans="4:5" x14ac:dyDescent="0.25">
      <c r="D57297" s="31">
        <v>-53.404499999999999</v>
      </c>
      <c r="E57297" s="28">
        <v>582.37</v>
      </c>
    </row>
    <row r="57298" spans="4:5" x14ac:dyDescent="0.25">
      <c r="D57298" s="31">
        <v>-53.388500000000001</v>
      </c>
      <c r="E57298" s="28">
        <v>582.29</v>
      </c>
    </row>
    <row r="57299" spans="4:5" x14ac:dyDescent="0.25">
      <c r="D57299" s="31">
        <v>-53.372500000000002</v>
      </c>
      <c r="E57299" s="28">
        <v>582.21100000000001</v>
      </c>
    </row>
    <row r="57300" spans="4:5" x14ac:dyDescent="0.25">
      <c r="D57300" s="31">
        <v>-53.356499999999997</v>
      </c>
      <c r="E57300" s="28">
        <v>582.13099999999997</v>
      </c>
    </row>
    <row r="57301" spans="4:5" x14ac:dyDescent="0.25">
      <c r="D57301" s="31">
        <v>-53.340499999999999</v>
      </c>
      <c r="E57301" s="28">
        <v>582.05100000000004</v>
      </c>
    </row>
    <row r="57302" spans="4:5" x14ac:dyDescent="0.25">
      <c r="D57302" s="31">
        <v>-53.3245</v>
      </c>
      <c r="E57302" s="28">
        <v>581.971</v>
      </c>
    </row>
    <row r="57303" spans="4:5" x14ac:dyDescent="0.25">
      <c r="D57303" s="31">
        <v>-53.308500000000002</v>
      </c>
      <c r="E57303" s="28">
        <v>581.89099999999996</v>
      </c>
    </row>
    <row r="57304" spans="4:5" x14ac:dyDescent="0.25">
      <c r="D57304" s="31">
        <v>-53.292499999999997</v>
      </c>
      <c r="E57304" s="28">
        <v>581.81200000000001</v>
      </c>
    </row>
    <row r="57305" spans="4:5" x14ac:dyDescent="0.25">
      <c r="D57305" s="31">
        <v>-53.276499999999999</v>
      </c>
      <c r="E57305" s="28">
        <v>581.73199999999997</v>
      </c>
    </row>
    <row r="57306" spans="4:5" x14ac:dyDescent="0.25">
      <c r="D57306" s="31">
        <v>-53.2605</v>
      </c>
      <c r="E57306" s="28">
        <v>581.65200000000004</v>
      </c>
    </row>
    <row r="57307" spans="4:5" x14ac:dyDescent="0.25">
      <c r="D57307" s="31">
        <v>-53.244500000000002</v>
      </c>
      <c r="E57307" s="28">
        <v>581.572</v>
      </c>
    </row>
    <row r="57308" spans="4:5" x14ac:dyDescent="0.25">
      <c r="D57308" s="31">
        <v>-53.228499999999997</v>
      </c>
      <c r="E57308" s="28">
        <v>581.49199999999996</v>
      </c>
    </row>
    <row r="57309" spans="4:5" x14ac:dyDescent="0.25">
      <c r="D57309" s="31">
        <v>-53.212499999999999</v>
      </c>
      <c r="E57309" s="28">
        <v>581.41300000000001</v>
      </c>
    </row>
    <row r="57310" spans="4:5" x14ac:dyDescent="0.25">
      <c r="D57310" s="31">
        <v>-53.1965</v>
      </c>
      <c r="E57310" s="28">
        <v>581.33299999999997</v>
      </c>
    </row>
    <row r="57311" spans="4:5" x14ac:dyDescent="0.25">
      <c r="D57311" s="31">
        <v>-53.180500000000002</v>
      </c>
      <c r="E57311" s="28">
        <v>581.25300000000004</v>
      </c>
    </row>
    <row r="57312" spans="4:5" x14ac:dyDescent="0.25">
      <c r="D57312" s="31">
        <v>-53.164499999999997</v>
      </c>
      <c r="E57312" s="28">
        <v>581.173</v>
      </c>
    </row>
    <row r="57313" spans="4:5" x14ac:dyDescent="0.25">
      <c r="D57313" s="31">
        <v>-53.148499999999999</v>
      </c>
      <c r="E57313" s="28">
        <v>581.09299999999996</v>
      </c>
    </row>
    <row r="57314" spans="4:5" x14ac:dyDescent="0.25">
      <c r="D57314" s="31">
        <v>-53.1325</v>
      </c>
      <c r="E57314" s="28">
        <v>581.01400000000001</v>
      </c>
    </row>
    <row r="57315" spans="4:5" x14ac:dyDescent="0.25">
      <c r="D57315" s="31">
        <v>-53.116500000000002</v>
      </c>
      <c r="E57315" s="28">
        <v>580.93399999999997</v>
      </c>
    </row>
    <row r="57316" spans="4:5" x14ac:dyDescent="0.25">
      <c r="D57316" s="31">
        <v>-53.100499999999997</v>
      </c>
      <c r="E57316" s="28">
        <v>580.85400000000004</v>
      </c>
    </row>
    <row r="57317" spans="4:5" x14ac:dyDescent="0.25">
      <c r="D57317" s="31">
        <v>-53.084499999999998</v>
      </c>
      <c r="E57317" s="28">
        <v>580.774</v>
      </c>
    </row>
    <row r="57318" spans="4:5" x14ac:dyDescent="0.25">
      <c r="D57318" s="31">
        <v>-53.0685</v>
      </c>
      <c r="E57318" s="28">
        <v>580.69399999999996</v>
      </c>
    </row>
    <row r="57319" spans="4:5" x14ac:dyDescent="0.25">
      <c r="D57319" s="31">
        <v>-53.052500000000002</v>
      </c>
      <c r="E57319" s="28">
        <v>580.61400000000003</v>
      </c>
    </row>
    <row r="57320" spans="4:5" x14ac:dyDescent="0.25">
      <c r="D57320" s="31">
        <v>-53.036499999999997</v>
      </c>
      <c r="E57320" s="28">
        <v>580.53399999999999</v>
      </c>
    </row>
    <row r="57321" spans="4:5" x14ac:dyDescent="0.25">
      <c r="D57321" s="31">
        <v>-53.020499999999998</v>
      </c>
      <c r="E57321" s="28">
        <v>580.45399999999995</v>
      </c>
    </row>
    <row r="57322" spans="4:5" x14ac:dyDescent="0.25">
      <c r="D57322" s="31">
        <v>-53.0045</v>
      </c>
      <c r="E57322" s="28">
        <v>580.375</v>
      </c>
    </row>
    <row r="57323" spans="4:5" x14ac:dyDescent="0.25">
      <c r="D57323" s="31">
        <v>-52.988500000000002</v>
      </c>
      <c r="E57323" s="28">
        <v>580.29499999999996</v>
      </c>
    </row>
    <row r="57324" spans="4:5" x14ac:dyDescent="0.25">
      <c r="D57324" s="31">
        <v>-52.972499999999997</v>
      </c>
      <c r="E57324" s="28">
        <v>580.21500000000003</v>
      </c>
    </row>
    <row r="57325" spans="4:5" x14ac:dyDescent="0.25">
      <c r="D57325" s="31">
        <v>-52.956499999999998</v>
      </c>
      <c r="E57325" s="28">
        <v>580.13499999999999</v>
      </c>
    </row>
    <row r="57326" spans="4:5" x14ac:dyDescent="0.25">
      <c r="D57326" s="31">
        <v>-52.9405</v>
      </c>
      <c r="E57326" s="28">
        <v>580.05499999999995</v>
      </c>
    </row>
    <row r="57327" spans="4:5" x14ac:dyDescent="0.25">
      <c r="D57327" s="31">
        <v>-52.924500000000002</v>
      </c>
      <c r="E57327" s="28">
        <v>579.97500000000002</v>
      </c>
    </row>
    <row r="57328" spans="4:5" x14ac:dyDescent="0.25">
      <c r="D57328" s="31">
        <v>-52.908499999999997</v>
      </c>
      <c r="E57328" s="28">
        <v>579.89499999999998</v>
      </c>
    </row>
    <row r="57329" spans="4:5" x14ac:dyDescent="0.25">
      <c r="D57329" s="31">
        <v>-52.892499999999998</v>
      </c>
      <c r="E57329" s="28">
        <v>579.81500000000005</v>
      </c>
    </row>
    <row r="57330" spans="4:5" x14ac:dyDescent="0.25">
      <c r="D57330" s="31">
        <v>-52.8765</v>
      </c>
      <c r="E57330" s="28">
        <v>579.73500000000001</v>
      </c>
    </row>
    <row r="57331" spans="4:5" x14ac:dyDescent="0.25">
      <c r="D57331" s="31">
        <v>-52.860500000000002</v>
      </c>
      <c r="E57331" s="28">
        <v>579.65499999999997</v>
      </c>
    </row>
    <row r="57332" spans="4:5" x14ac:dyDescent="0.25">
      <c r="D57332" s="31">
        <v>-52.844499999999996</v>
      </c>
      <c r="E57332" s="28">
        <v>579.57500000000005</v>
      </c>
    </row>
    <row r="57333" spans="4:5" x14ac:dyDescent="0.25">
      <c r="D57333" s="31">
        <v>-52.828499999999998</v>
      </c>
      <c r="E57333" s="28">
        <v>579.495</v>
      </c>
    </row>
    <row r="57334" spans="4:5" x14ac:dyDescent="0.25">
      <c r="D57334" s="31">
        <v>-52.8125</v>
      </c>
      <c r="E57334" s="28">
        <v>579.41499999999996</v>
      </c>
    </row>
    <row r="57335" spans="4:5" x14ac:dyDescent="0.25">
      <c r="D57335" s="31">
        <v>-52.796500000000002</v>
      </c>
      <c r="E57335" s="28">
        <v>579.33500000000004</v>
      </c>
    </row>
    <row r="57336" spans="4:5" x14ac:dyDescent="0.25">
      <c r="D57336" s="31">
        <v>-52.780500000000004</v>
      </c>
      <c r="E57336" s="28">
        <v>579.255</v>
      </c>
    </row>
    <row r="57337" spans="4:5" x14ac:dyDescent="0.25">
      <c r="D57337" s="31">
        <v>-52.764499999999998</v>
      </c>
      <c r="E57337" s="28">
        <v>579.17499999999995</v>
      </c>
    </row>
    <row r="57338" spans="4:5" x14ac:dyDescent="0.25">
      <c r="D57338" s="31">
        <v>-52.7485</v>
      </c>
      <c r="E57338" s="28">
        <v>579.09500000000003</v>
      </c>
    </row>
    <row r="57339" spans="4:5" x14ac:dyDescent="0.25">
      <c r="D57339" s="31">
        <v>-52.732500000000002</v>
      </c>
      <c r="E57339" s="28">
        <v>579.01499999999999</v>
      </c>
    </row>
    <row r="57340" spans="4:5" x14ac:dyDescent="0.25">
      <c r="D57340" s="31">
        <v>-52.716500000000003</v>
      </c>
      <c r="E57340" s="28">
        <v>578.93499999999995</v>
      </c>
    </row>
    <row r="57341" spans="4:5" x14ac:dyDescent="0.25">
      <c r="D57341" s="31">
        <v>-52.700499999999998</v>
      </c>
      <c r="E57341" s="28">
        <v>578.85500000000002</v>
      </c>
    </row>
    <row r="57342" spans="4:5" x14ac:dyDescent="0.25">
      <c r="D57342" s="31">
        <v>-52.6845</v>
      </c>
      <c r="E57342" s="28">
        <v>578.77499999999998</v>
      </c>
    </row>
    <row r="57343" spans="4:5" x14ac:dyDescent="0.25">
      <c r="D57343" s="31">
        <v>-52.668500000000002</v>
      </c>
      <c r="E57343" s="28">
        <v>578.69500000000005</v>
      </c>
    </row>
    <row r="57344" spans="4:5" x14ac:dyDescent="0.25">
      <c r="D57344" s="31">
        <v>-52.652500000000003</v>
      </c>
      <c r="E57344" s="28">
        <v>578.61500000000001</v>
      </c>
    </row>
    <row r="57345" spans="4:5" x14ac:dyDescent="0.25">
      <c r="D57345" s="31">
        <v>-52.636499999999998</v>
      </c>
      <c r="E57345" s="28">
        <v>578.53499999999997</v>
      </c>
    </row>
    <row r="57346" spans="4:5" x14ac:dyDescent="0.25">
      <c r="D57346" s="31">
        <v>-52.6205</v>
      </c>
      <c r="E57346" s="28">
        <v>578.45500000000004</v>
      </c>
    </row>
    <row r="57347" spans="4:5" x14ac:dyDescent="0.25">
      <c r="D57347" s="31">
        <v>-52.604500000000002</v>
      </c>
      <c r="E57347" s="28">
        <v>578.375</v>
      </c>
    </row>
    <row r="57348" spans="4:5" x14ac:dyDescent="0.25">
      <c r="D57348" s="31">
        <v>-52.588500000000003</v>
      </c>
      <c r="E57348" s="28">
        <v>578.29499999999996</v>
      </c>
    </row>
    <row r="57349" spans="4:5" x14ac:dyDescent="0.25">
      <c r="D57349" s="31">
        <v>-52.572499999999998</v>
      </c>
      <c r="E57349" s="28">
        <v>578.21500000000003</v>
      </c>
    </row>
    <row r="57350" spans="4:5" x14ac:dyDescent="0.25">
      <c r="D57350" s="31">
        <v>-52.5565</v>
      </c>
      <c r="E57350" s="28">
        <v>578.13499999999999</v>
      </c>
    </row>
    <row r="57351" spans="4:5" x14ac:dyDescent="0.25">
      <c r="D57351" s="31">
        <v>-52.540599999999998</v>
      </c>
      <c r="E57351" s="28">
        <v>578.05499999999995</v>
      </c>
    </row>
    <row r="57352" spans="4:5" x14ac:dyDescent="0.25">
      <c r="D57352" s="31">
        <v>-52.5246</v>
      </c>
      <c r="E57352" s="28">
        <v>577.97400000000005</v>
      </c>
    </row>
    <row r="57353" spans="4:5" x14ac:dyDescent="0.25">
      <c r="D57353" s="31">
        <v>-52.508600000000001</v>
      </c>
      <c r="E57353" s="28">
        <v>577.89400000000001</v>
      </c>
    </row>
    <row r="57354" spans="4:5" x14ac:dyDescent="0.25">
      <c r="D57354" s="31">
        <v>-52.492600000000003</v>
      </c>
      <c r="E57354" s="28">
        <v>577.81399999999996</v>
      </c>
    </row>
    <row r="57355" spans="4:5" x14ac:dyDescent="0.25">
      <c r="D57355" s="31">
        <v>-52.476599999999998</v>
      </c>
      <c r="E57355" s="28">
        <v>577.73400000000004</v>
      </c>
    </row>
    <row r="57356" spans="4:5" x14ac:dyDescent="0.25">
      <c r="D57356" s="31">
        <v>-52.460599999999999</v>
      </c>
      <c r="E57356" s="28">
        <v>577.654</v>
      </c>
    </row>
    <row r="57357" spans="4:5" x14ac:dyDescent="0.25">
      <c r="D57357" s="31">
        <v>-52.444600000000001</v>
      </c>
      <c r="E57357" s="28">
        <v>577.57399999999996</v>
      </c>
    </row>
    <row r="57358" spans="4:5" x14ac:dyDescent="0.25">
      <c r="D57358" s="31">
        <v>-52.428600000000003</v>
      </c>
      <c r="E57358" s="28">
        <v>577.49400000000003</v>
      </c>
    </row>
    <row r="57359" spans="4:5" x14ac:dyDescent="0.25">
      <c r="D57359" s="31">
        <v>-52.412599999999998</v>
      </c>
      <c r="E57359" s="28">
        <v>577.41399999999999</v>
      </c>
    </row>
    <row r="57360" spans="4:5" x14ac:dyDescent="0.25">
      <c r="D57360" s="31">
        <v>-52.396599999999999</v>
      </c>
      <c r="E57360" s="28">
        <v>577.33299999999997</v>
      </c>
    </row>
    <row r="57361" spans="4:5" x14ac:dyDescent="0.25">
      <c r="D57361" s="31">
        <v>-52.380600000000001</v>
      </c>
      <c r="E57361" s="28">
        <v>577.25300000000004</v>
      </c>
    </row>
    <row r="57362" spans="4:5" x14ac:dyDescent="0.25">
      <c r="D57362" s="31">
        <v>-52.364600000000003</v>
      </c>
      <c r="E57362" s="28">
        <v>577.173</v>
      </c>
    </row>
    <row r="57363" spans="4:5" x14ac:dyDescent="0.25">
      <c r="D57363" s="31">
        <v>-52.348599999999998</v>
      </c>
      <c r="E57363" s="28">
        <v>577.09299999999996</v>
      </c>
    </row>
    <row r="57364" spans="4:5" x14ac:dyDescent="0.25">
      <c r="D57364" s="31">
        <v>-52.332599999999999</v>
      </c>
      <c r="E57364" s="28">
        <v>577.01300000000003</v>
      </c>
    </row>
    <row r="57365" spans="4:5" x14ac:dyDescent="0.25">
      <c r="D57365" s="31">
        <v>-52.316600000000001</v>
      </c>
      <c r="E57365" s="28">
        <v>576.93299999999999</v>
      </c>
    </row>
    <row r="57366" spans="4:5" x14ac:dyDescent="0.25">
      <c r="D57366" s="31">
        <v>-52.300600000000003</v>
      </c>
      <c r="E57366" s="28">
        <v>576.85199999999998</v>
      </c>
    </row>
    <row r="57367" spans="4:5" x14ac:dyDescent="0.25">
      <c r="D57367" s="31">
        <v>-52.284599999999998</v>
      </c>
      <c r="E57367" s="28">
        <v>576.77200000000005</v>
      </c>
    </row>
    <row r="57368" spans="4:5" x14ac:dyDescent="0.25">
      <c r="D57368" s="31">
        <v>-52.268599999999999</v>
      </c>
      <c r="E57368" s="28">
        <v>576.69200000000001</v>
      </c>
    </row>
    <row r="57369" spans="4:5" x14ac:dyDescent="0.25">
      <c r="D57369" s="31">
        <v>-52.252600000000001</v>
      </c>
      <c r="E57369" s="28">
        <v>576.61199999999997</v>
      </c>
    </row>
    <row r="57370" spans="4:5" x14ac:dyDescent="0.25">
      <c r="D57370" s="31">
        <v>-52.236600000000003</v>
      </c>
      <c r="E57370" s="28">
        <v>576.53200000000004</v>
      </c>
    </row>
    <row r="57371" spans="4:5" x14ac:dyDescent="0.25">
      <c r="D57371" s="31">
        <v>-52.220599999999997</v>
      </c>
      <c r="E57371" s="28">
        <v>576.452</v>
      </c>
    </row>
    <row r="57372" spans="4:5" x14ac:dyDescent="0.25">
      <c r="D57372" s="31">
        <v>-52.204599999999999</v>
      </c>
      <c r="E57372" s="28">
        <v>576.37099999999998</v>
      </c>
    </row>
    <row r="57373" spans="4:5" x14ac:dyDescent="0.25">
      <c r="D57373" s="31">
        <v>-52.188600000000001</v>
      </c>
      <c r="E57373" s="28">
        <v>576.29100000000005</v>
      </c>
    </row>
    <row r="57374" spans="4:5" x14ac:dyDescent="0.25">
      <c r="D57374" s="31">
        <v>-52.172600000000003</v>
      </c>
      <c r="E57374" s="28">
        <v>576.21100000000001</v>
      </c>
    </row>
    <row r="57375" spans="4:5" x14ac:dyDescent="0.25">
      <c r="D57375" s="31">
        <v>-52.156599999999997</v>
      </c>
      <c r="E57375" s="28">
        <v>576.13099999999997</v>
      </c>
    </row>
    <row r="57376" spans="4:5" x14ac:dyDescent="0.25">
      <c r="D57376" s="31">
        <v>-52.140599999999999</v>
      </c>
      <c r="E57376" s="28">
        <v>576.04999999999995</v>
      </c>
    </row>
    <row r="57377" spans="4:5" x14ac:dyDescent="0.25">
      <c r="D57377" s="31">
        <v>-52.124600000000001</v>
      </c>
      <c r="E57377" s="28">
        <v>575.97</v>
      </c>
    </row>
    <row r="57378" spans="4:5" x14ac:dyDescent="0.25">
      <c r="D57378" s="31">
        <v>-52.108600000000003</v>
      </c>
      <c r="E57378" s="28">
        <v>575.89</v>
      </c>
    </row>
    <row r="57379" spans="4:5" x14ac:dyDescent="0.25">
      <c r="D57379" s="31">
        <v>-52.092599999999997</v>
      </c>
      <c r="E57379" s="28">
        <v>575.80999999999995</v>
      </c>
    </row>
    <row r="57380" spans="4:5" x14ac:dyDescent="0.25">
      <c r="D57380" s="31">
        <v>-52.076599999999999</v>
      </c>
      <c r="E57380" s="28">
        <v>575.72900000000004</v>
      </c>
    </row>
    <row r="57381" spans="4:5" x14ac:dyDescent="0.25">
      <c r="D57381" s="31">
        <v>-52.060600000000001</v>
      </c>
      <c r="E57381" s="28">
        <v>575.649</v>
      </c>
    </row>
    <row r="57382" spans="4:5" x14ac:dyDescent="0.25">
      <c r="D57382" s="31">
        <v>-52.044600000000003</v>
      </c>
      <c r="E57382" s="28">
        <v>575.56899999999996</v>
      </c>
    </row>
    <row r="57383" spans="4:5" x14ac:dyDescent="0.25">
      <c r="D57383" s="31">
        <v>-52.028599999999997</v>
      </c>
      <c r="E57383" s="28">
        <v>575.48800000000006</v>
      </c>
    </row>
    <row r="57384" spans="4:5" x14ac:dyDescent="0.25">
      <c r="D57384" s="31">
        <v>-52.012599999999999</v>
      </c>
      <c r="E57384" s="28">
        <v>575.40800000000002</v>
      </c>
    </row>
    <row r="57385" spans="4:5" x14ac:dyDescent="0.25">
      <c r="D57385" s="31">
        <v>-51.996600000000001</v>
      </c>
      <c r="E57385" s="28">
        <v>575.32799999999997</v>
      </c>
    </row>
    <row r="57386" spans="4:5" x14ac:dyDescent="0.25">
      <c r="D57386" s="31">
        <v>-51.980600000000003</v>
      </c>
      <c r="E57386" s="28">
        <v>575.24800000000005</v>
      </c>
    </row>
    <row r="57387" spans="4:5" x14ac:dyDescent="0.25">
      <c r="D57387" s="31">
        <v>-51.964599999999997</v>
      </c>
      <c r="E57387" s="28">
        <v>575.16700000000003</v>
      </c>
    </row>
    <row r="57388" spans="4:5" x14ac:dyDescent="0.25">
      <c r="D57388" s="31">
        <v>-51.948599999999999</v>
      </c>
      <c r="E57388" s="28">
        <v>575.08699999999999</v>
      </c>
    </row>
    <row r="57389" spans="4:5" x14ac:dyDescent="0.25">
      <c r="D57389" s="31">
        <v>-51.932600000000001</v>
      </c>
      <c r="E57389" s="28">
        <v>575.00699999999995</v>
      </c>
    </row>
    <row r="57390" spans="4:5" x14ac:dyDescent="0.25">
      <c r="D57390" s="31">
        <v>-51.916600000000003</v>
      </c>
      <c r="E57390" s="28">
        <v>574.92600000000004</v>
      </c>
    </row>
    <row r="57391" spans="4:5" x14ac:dyDescent="0.25">
      <c r="D57391" s="31">
        <v>-51.900599999999997</v>
      </c>
      <c r="E57391" s="28">
        <v>574.846</v>
      </c>
    </row>
    <row r="57392" spans="4:5" x14ac:dyDescent="0.25">
      <c r="D57392" s="31">
        <v>-51.884599999999999</v>
      </c>
      <c r="E57392" s="28">
        <v>574.76599999999996</v>
      </c>
    </row>
    <row r="57393" spans="4:5" x14ac:dyDescent="0.25">
      <c r="D57393" s="31">
        <v>-51.868600000000001</v>
      </c>
      <c r="E57393" s="28">
        <v>574.68499999999995</v>
      </c>
    </row>
    <row r="57394" spans="4:5" x14ac:dyDescent="0.25">
      <c r="D57394" s="31">
        <v>-51.852600000000002</v>
      </c>
      <c r="E57394" s="28">
        <v>574.60500000000002</v>
      </c>
    </row>
    <row r="57395" spans="4:5" x14ac:dyDescent="0.25">
      <c r="D57395" s="31">
        <v>-51.836599999999997</v>
      </c>
      <c r="E57395" s="28">
        <v>574.524</v>
      </c>
    </row>
    <row r="57396" spans="4:5" x14ac:dyDescent="0.25">
      <c r="D57396" s="31">
        <v>-51.820599999999999</v>
      </c>
      <c r="E57396" s="28">
        <v>574.44399999999996</v>
      </c>
    </row>
    <row r="57397" spans="4:5" x14ac:dyDescent="0.25">
      <c r="D57397" s="31">
        <v>-51.804600000000001</v>
      </c>
      <c r="E57397" s="28">
        <v>574.36400000000003</v>
      </c>
    </row>
    <row r="57398" spans="4:5" x14ac:dyDescent="0.25">
      <c r="D57398" s="31">
        <v>-51.788600000000002</v>
      </c>
      <c r="E57398" s="28">
        <v>574.28300000000002</v>
      </c>
    </row>
    <row r="57399" spans="4:5" x14ac:dyDescent="0.25">
      <c r="D57399" s="31">
        <v>-51.772599999999997</v>
      </c>
      <c r="E57399" s="28">
        <v>574.20299999999997</v>
      </c>
    </row>
    <row r="57400" spans="4:5" x14ac:dyDescent="0.25">
      <c r="D57400" s="31">
        <v>-51.756599999999999</v>
      </c>
      <c r="E57400" s="28">
        <v>574.12300000000005</v>
      </c>
    </row>
    <row r="57401" spans="4:5" x14ac:dyDescent="0.25">
      <c r="D57401" s="31">
        <v>-51.740600000000001</v>
      </c>
      <c r="E57401" s="28">
        <v>574.04200000000003</v>
      </c>
    </row>
    <row r="57402" spans="4:5" x14ac:dyDescent="0.25">
      <c r="D57402" s="31">
        <v>-51.724600000000002</v>
      </c>
      <c r="E57402" s="28">
        <v>573.96199999999999</v>
      </c>
    </row>
    <row r="57403" spans="4:5" x14ac:dyDescent="0.25">
      <c r="D57403" s="31">
        <v>-51.708599999999997</v>
      </c>
      <c r="E57403" s="28">
        <v>573.88099999999997</v>
      </c>
    </row>
    <row r="57404" spans="4:5" x14ac:dyDescent="0.25">
      <c r="D57404" s="31">
        <v>-51.692599999999999</v>
      </c>
      <c r="E57404" s="28">
        <v>573.80100000000004</v>
      </c>
    </row>
    <row r="57405" spans="4:5" x14ac:dyDescent="0.25">
      <c r="D57405" s="31">
        <v>-51.676600000000001</v>
      </c>
      <c r="E57405" s="28">
        <v>573.72</v>
      </c>
    </row>
    <row r="57406" spans="4:5" x14ac:dyDescent="0.25">
      <c r="D57406" s="31">
        <v>-51.660600000000002</v>
      </c>
      <c r="E57406" s="28">
        <v>573.64</v>
      </c>
    </row>
    <row r="57407" spans="4:5" x14ac:dyDescent="0.25">
      <c r="D57407" s="31">
        <v>-51.644599999999997</v>
      </c>
      <c r="E57407" s="28">
        <v>573.55999999999995</v>
      </c>
    </row>
    <row r="57408" spans="4:5" x14ac:dyDescent="0.25">
      <c r="D57408" s="31">
        <v>-51.628599999999999</v>
      </c>
      <c r="E57408" s="28">
        <v>573.47900000000004</v>
      </c>
    </row>
    <row r="57409" spans="4:5" x14ac:dyDescent="0.25">
      <c r="D57409" s="31">
        <v>-51.6126</v>
      </c>
      <c r="E57409" s="28">
        <v>573.399</v>
      </c>
    </row>
    <row r="57410" spans="4:5" x14ac:dyDescent="0.25">
      <c r="D57410" s="31">
        <v>-51.596600000000002</v>
      </c>
      <c r="E57410" s="28">
        <v>573.31799999999998</v>
      </c>
    </row>
    <row r="57411" spans="4:5" x14ac:dyDescent="0.25">
      <c r="D57411" s="31">
        <v>-51.580599999999997</v>
      </c>
      <c r="E57411" s="28">
        <v>573.23800000000006</v>
      </c>
    </row>
    <row r="57412" spans="4:5" x14ac:dyDescent="0.25">
      <c r="D57412" s="31">
        <v>-51.564599999999999</v>
      </c>
      <c r="E57412" s="28">
        <v>573.15700000000004</v>
      </c>
    </row>
    <row r="57413" spans="4:5" x14ac:dyDescent="0.25">
      <c r="D57413" s="31">
        <v>-51.5486</v>
      </c>
      <c r="E57413" s="28">
        <v>573.077</v>
      </c>
    </row>
    <row r="57414" spans="4:5" x14ac:dyDescent="0.25">
      <c r="D57414" s="31">
        <v>-51.532600000000002</v>
      </c>
      <c r="E57414" s="28">
        <v>572.99599999999998</v>
      </c>
    </row>
    <row r="57415" spans="4:5" x14ac:dyDescent="0.25">
      <c r="D57415" s="31">
        <v>-51.516599999999997</v>
      </c>
      <c r="E57415" s="28">
        <v>572.91600000000005</v>
      </c>
    </row>
    <row r="57416" spans="4:5" x14ac:dyDescent="0.25">
      <c r="D57416" s="31">
        <v>-51.500599999999999</v>
      </c>
      <c r="E57416" s="28">
        <v>572.83500000000004</v>
      </c>
    </row>
    <row r="57417" spans="4:5" x14ac:dyDescent="0.25">
      <c r="D57417" s="31">
        <v>-51.4846</v>
      </c>
      <c r="E57417" s="28">
        <v>572.755</v>
      </c>
    </row>
    <row r="57418" spans="4:5" x14ac:dyDescent="0.25">
      <c r="D57418" s="31">
        <v>-51.468600000000002</v>
      </c>
      <c r="E57418" s="28">
        <v>572.67399999999998</v>
      </c>
    </row>
    <row r="57419" spans="4:5" x14ac:dyDescent="0.25">
      <c r="D57419" s="31">
        <v>-51.452599999999997</v>
      </c>
      <c r="E57419" s="28">
        <v>572.59400000000005</v>
      </c>
    </row>
    <row r="57420" spans="4:5" x14ac:dyDescent="0.25">
      <c r="D57420" s="31">
        <v>-51.436599999999999</v>
      </c>
      <c r="E57420" s="28">
        <v>572.51300000000003</v>
      </c>
    </row>
    <row r="57421" spans="4:5" x14ac:dyDescent="0.25">
      <c r="D57421" s="31">
        <v>-51.4206</v>
      </c>
      <c r="E57421" s="28">
        <v>572.43299999999999</v>
      </c>
    </row>
    <row r="57422" spans="4:5" x14ac:dyDescent="0.25">
      <c r="D57422" s="31">
        <v>-51.404600000000002</v>
      </c>
      <c r="E57422" s="28">
        <v>572.35199999999998</v>
      </c>
    </row>
    <row r="57423" spans="4:5" x14ac:dyDescent="0.25">
      <c r="D57423" s="31">
        <v>-51.388599999999997</v>
      </c>
      <c r="E57423" s="28">
        <v>572.27200000000005</v>
      </c>
    </row>
    <row r="57424" spans="4:5" x14ac:dyDescent="0.25">
      <c r="D57424" s="31">
        <v>-51.372599999999998</v>
      </c>
      <c r="E57424" s="28">
        <v>572.19100000000003</v>
      </c>
    </row>
    <row r="57425" spans="4:5" x14ac:dyDescent="0.25">
      <c r="D57425" s="31">
        <v>-51.3566</v>
      </c>
      <c r="E57425" s="28">
        <v>572.11099999999999</v>
      </c>
    </row>
    <row r="57426" spans="4:5" x14ac:dyDescent="0.25">
      <c r="D57426" s="31">
        <v>-51.340600000000002</v>
      </c>
      <c r="E57426" s="28">
        <v>572.03</v>
      </c>
    </row>
    <row r="57427" spans="4:5" x14ac:dyDescent="0.25">
      <c r="D57427" s="31">
        <v>-51.324599999999997</v>
      </c>
      <c r="E57427" s="28">
        <v>571.94899999999996</v>
      </c>
    </row>
    <row r="57428" spans="4:5" x14ac:dyDescent="0.25">
      <c r="D57428" s="31">
        <v>-51.308599999999998</v>
      </c>
      <c r="E57428" s="28">
        <v>571.86900000000003</v>
      </c>
    </row>
    <row r="57429" spans="4:5" x14ac:dyDescent="0.25">
      <c r="D57429" s="31">
        <v>-51.2926</v>
      </c>
      <c r="E57429" s="28">
        <v>571.78800000000001</v>
      </c>
    </row>
    <row r="57430" spans="4:5" x14ac:dyDescent="0.25">
      <c r="D57430" s="31">
        <v>-51.276600000000002</v>
      </c>
      <c r="E57430" s="28">
        <v>571.70799999999997</v>
      </c>
    </row>
    <row r="57431" spans="4:5" x14ac:dyDescent="0.25">
      <c r="D57431" s="31">
        <v>-51.260599999999997</v>
      </c>
      <c r="E57431" s="28">
        <v>571.62699999999995</v>
      </c>
    </row>
    <row r="57432" spans="4:5" x14ac:dyDescent="0.25">
      <c r="D57432" s="31">
        <v>-51.244599999999998</v>
      </c>
      <c r="E57432" s="28">
        <v>571.54700000000003</v>
      </c>
    </row>
    <row r="57433" spans="4:5" x14ac:dyDescent="0.25">
      <c r="D57433" s="31">
        <v>-51.2286</v>
      </c>
      <c r="E57433" s="28">
        <v>571.46600000000001</v>
      </c>
    </row>
    <row r="57434" spans="4:5" x14ac:dyDescent="0.25">
      <c r="D57434" s="31">
        <v>-51.212600000000002</v>
      </c>
      <c r="E57434" s="28">
        <v>571.38499999999999</v>
      </c>
    </row>
    <row r="57435" spans="4:5" x14ac:dyDescent="0.25">
      <c r="D57435" s="31">
        <v>-51.196599999999997</v>
      </c>
      <c r="E57435" s="28">
        <v>571.30499999999995</v>
      </c>
    </row>
    <row r="57436" spans="4:5" x14ac:dyDescent="0.25">
      <c r="D57436" s="31">
        <v>-51.180599999999998</v>
      </c>
      <c r="E57436" s="28">
        <v>571.22400000000005</v>
      </c>
    </row>
    <row r="57437" spans="4:5" x14ac:dyDescent="0.25">
      <c r="D57437" s="31">
        <v>-51.1646</v>
      </c>
      <c r="E57437" s="28">
        <v>571.14300000000003</v>
      </c>
    </row>
    <row r="57438" spans="4:5" x14ac:dyDescent="0.25">
      <c r="D57438" s="31">
        <v>-51.148699999999998</v>
      </c>
      <c r="E57438" s="28">
        <v>571.06299999999999</v>
      </c>
    </row>
    <row r="57439" spans="4:5" x14ac:dyDescent="0.25">
      <c r="D57439" s="31">
        <v>-51.1327</v>
      </c>
      <c r="E57439" s="28">
        <v>570.98199999999997</v>
      </c>
    </row>
    <row r="57440" spans="4:5" x14ac:dyDescent="0.25">
      <c r="D57440" s="31">
        <v>-51.116700000000002</v>
      </c>
      <c r="E57440" s="28">
        <v>570.90200000000004</v>
      </c>
    </row>
    <row r="57441" spans="4:5" x14ac:dyDescent="0.25">
      <c r="D57441" s="31">
        <v>-51.100700000000003</v>
      </c>
      <c r="E57441" s="28">
        <v>570.82100000000003</v>
      </c>
    </row>
    <row r="57442" spans="4:5" x14ac:dyDescent="0.25">
      <c r="D57442" s="31">
        <v>-51.084699999999998</v>
      </c>
      <c r="E57442" s="28">
        <v>570.74</v>
      </c>
    </row>
    <row r="57443" spans="4:5" x14ac:dyDescent="0.25">
      <c r="D57443" s="31">
        <v>-51.0687</v>
      </c>
      <c r="E57443" s="28">
        <v>570.66</v>
      </c>
    </row>
    <row r="57444" spans="4:5" x14ac:dyDescent="0.25">
      <c r="D57444" s="31">
        <v>-51.052700000000002</v>
      </c>
      <c r="E57444" s="28">
        <v>570.57899999999995</v>
      </c>
    </row>
    <row r="57445" spans="4:5" x14ac:dyDescent="0.25">
      <c r="D57445" s="31">
        <v>-51.036700000000003</v>
      </c>
      <c r="E57445" s="28">
        <v>570.49800000000005</v>
      </c>
    </row>
    <row r="57446" spans="4:5" x14ac:dyDescent="0.25">
      <c r="D57446" s="31">
        <v>-51.020699999999998</v>
      </c>
      <c r="E57446" s="28">
        <v>570.41700000000003</v>
      </c>
    </row>
    <row r="57447" spans="4:5" x14ac:dyDescent="0.25">
      <c r="D57447" s="31">
        <v>-51.0047</v>
      </c>
      <c r="E57447" s="28">
        <v>570.33699999999999</v>
      </c>
    </row>
    <row r="57448" spans="4:5" x14ac:dyDescent="0.25">
      <c r="D57448" s="31">
        <v>-50.988700000000001</v>
      </c>
      <c r="E57448" s="28">
        <v>570.25599999999997</v>
      </c>
    </row>
    <row r="57449" spans="4:5" x14ac:dyDescent="0.25">
      <c r="D57449" s="31">
        <v>-50.972700000000003</v>
      </c>
      <c r="E57449" s="28">
        <v>570.17499999999995</v>
      </c>
    </row>
    <row r="57450" spans="4:5" x14ac:dyDescent="0.25">
      <c r="D57450" s="31">
        <v>-50.956699999999998</v>
      </c>
      <c r="E57450" s="28">
        <v>570.09500000000003</v>
      </c>
    </row>
    <row r="57451" spans="4:5" x14ac:dyDescent="0.25">
      <c r="D57451" s="31">
        <v>-50.9407</v>
      </c>
      <c r="E57451" s="28">
        <v>570.01400000000001</v>
      </c>
    </row>
    <row r="57452" spans="4:5" x14ac:dyDescent="0.25">
      <c r="D57452" s="31">
        <v>-50.924700000000001</v>
      </c>
      <c r="E57452" s="28">
        <v>569.93299999999999</v>
      </c>
    </row>
    <row r="57453" spans="4:5" x14ac:dyDescent="0.25">
      <c r="D57453" s="31">
        <v>-50.908700000000003</v>
      </c>
      <c r="E57453" s="28">
        <v>569.85299999999995</v>
      </c>
    </row>
    <row r="57454" spans="4:5" x14ac:dyDescent="0.25">
      <c r="D57454" s="31">
        <v>-50.892699999999998</v>
      </c>
      <c r="E57454" s="28">
        <v>569.77200000000005</v>
      </c>
    </row>
    <row r="57455" spans="4:5" x14ac:dyDescent="0.25">
      <c r="D57455" s="31">
        <v>-50.8767</v>
      </c>
      <c r="E57455" s="28">
        <v>569.69100000000003</v>
      </c>
    </row>
    <row r="57456" spans="4:5" x14ac:dyDescent="0.25">
      <c r="D57456" s="31">
        <v>-50.860700000000001</v>
      </c>
      <c r="E57456" s="28">
        <v>569.61</v>
      </c>
    </row>
    <row r="57457" spans="4:5" x14ac:dyDescent="0.25">
      <c r="D57457" s="31">
        <v>-50.844700000000003</v>
      </c>
      <c r="E57457" s="28">
        <v>569.53</v>
      </c>
    </row>
    <row r="57458" spans="4:5" x14ac:dyDescent="0.25">
      <c r="D57458" s="31">
        <v>-50.828699999999998</v>
      </c>
      <c r="E57458" s="28">
        <v>569.44899999999996</v>
      </c>
    </row>
    <row r="57459" spans="4:5" x14ac:dyDescent="0.25">
      <c r="D57459" s="31">
        <v>-50.8127</v>
      </c>
      <c r="E57459" s="28">
        <v>569.36800000000005</v>
      </c>
    </row>
    <row r="57460" spans="4:5" x14ac:dyDescent="0.25">
      <c r="D57460" s="31">
        <v>-50.796700000000001</v>
      </c>
      <c r="E57460" s="28">
        <v>569.28700000000003</v>
      </c>
    </row>
    <row r="57461" spans="4:5" x14ac:dyDescent="0.25">
      <c r="D57461" s="31">
        <v>-50.780700000000003</v>
      </c>
      <c r="E57461" s="28">
        <v>569.20699999999999</v>
      </c>
    </row>
    <row r="57462" spans="4:5" x14ac:dyDescent="0.25">
      <c r="D57462" s="31">
        <v>-50.764699999999998</v>
      </c>
      <c r="E57462" s="28">
        <v>569.12599999999998</v>
      </c>
    </row>
    <row r="57463" spans="4:5" x14ac:dyDescent="0.25">
      <c r="D57463" s="31">
        <v>-50.748699999999999</v>
      </c>
      <c r="E57463" s="28">
        <v>569.04499999999996</v>
      </c>
    </row>
    <row r="57464" spans="4:5" x14ac:dyDescent="0.25">
      <c r="D57464" s="31">
        <v>-50.732700000000001</v>
      </c>
      <c r="E57464" s="28">
        <v>568.96400000000006</v>
      </c>
    </row>
    <row r="57465" spans="4:5" x14ac:dyDescent="0.25">
      <c r="D57465" s="31">
        <v>-50.716700000000003</v>
      </c>
      <c r="E57465" s="28">
        <v>568.88300000000004</v>
      </c>
    </row>
    <row r="57466" spans="4:5" x14ac:dyDescent="0.25">
      <c r="D57466" s="31">
        <v>-50.700699999999998</v>
      </c>
      <c r="E57466" s="28">
        <v>568.803</v>
      </c>
    </row>
    <row r="57467" spans="4:5" x14ac:dyDescent="0.25">
      <c r="D57467" s="31">
        <v>-50.684699999999999</v>
      </c>
      <c r="E57467" s="28">
        <v>568.72199999999998</v>
      </c>
    </row>
    <row r="57468" spans="4:5" x14ac:dyDescent="0.25">
      <c r="D57468" s="31">
        <v>-50.668700000000001</v>
      </c>
      <c r="E57468" s="28">
        <v>568.64099999999996</v>
      </c>
    </row>
    <row r="57469" spans="4:5" x14ac:dyDescent="0.25">
      <c r="D57469" s="31">
        <v>-50.652700000000003</v>
      </c>
      <c r="E57469" s="28">
        <v>568.55999999999995</v>
      </c>
    </row>
    <row r="57470" spans="4:5" x14ac:dyDescent="0.25">
      <c r="D57470" s="31">
        <v>-50.636699999999998</v>
      </c>
      <c r="E57470" s="28">
        <v>568.47900000000004</v>
      </c>
    </row>
    <row r="57471" spans="4:5" x14ac:dyDescent="0.25">
      <c r="D57471" s="31">
        <v>-50.620699999999999</v>
      </c>
      <c r="E57471" s="28">
        <v>568.39800000000002</v>
      </c>
    </row>
    <row r="57472" spans="4:5" x14ac:dyDescent="0.25">
      <c r="D57472" s="31">
        <v>-50.604700000000001</v>
      </c>
      <c r="E57472" s="28">
        <v>568.31799999999998</v>
      </c>
    </row>
    <row r="57473" spans="4:5" x14ac:dyDescent="0.25">
      <c r="D57473" s="31">
        <v>-50.588700000000003</v>
      </c>
      <c r="E57473" s="28">
        <v>568.23699999999997</v>
      </c>
    </row>
    <row r="57474" spans="4:5" x14ac:dyDescent="0.25">
      <c r="D57474" s="31">
        <v>-50.572699999999998</v>
      </c>
      <c r="E57474" s="28">
        <v>568.15599999999995</v>
      </c>
    </row>
    <row r="57475" spans="4:5" x14ac:dyDescent="0.25">
      <c r="D57475" s="31">
        <v>-50.556699999999999</v>
      </c>
      <c r="E57475" s="28">
        <v>568.07500000000005</v>
      </c>
    </row>
    <row r="57476" spans="4:5" x14ac:dyDescent="0.25">
      <c r="D57476" s="31">
        <v>-50.540700000000001</v>
      </c>
      <c r="E57476" s="28">
        <v>567.99400000000003</v>
      </c>
    </row>
    <row r="57477" spans="4:5" x14ac:dyDescent="0.25">
      <c r="D57477" s="31">
        <v>-50.524700000000003</v>
      </c>
      <c r="E57477" s="28">
        <v>567.91300000000001</v>
      </c>
    </row>
    <row r="57478" spans="4:5" x14ac:dyDescent="0.25">
      <c r="D57478" s="31">
        <v>-50.508699999999997</v>
      </c>
      <c r="E57478" s="28">
        <v>567.83199999999999</v>
      </c>
    </row>
    <row r="57479" spans="4:5" x14ac:dyDescent="0.25">
      <c r="D57479" s="31">
        <v>-50.492699999999999</v>
      </c>
      <c r="E57479" s="28">
        <v>567.75099999999998</v>
      </c>
    </row>
    <row r="57480" spans="4:5" x14ac:dyDescent="0.25">
      <c r="D57480" s="31">
        <v>-50.476700000000001</v>
      </c>
      <c r="E57480" s="28">
        <v>567.67100000000005</v>
      </c>
    </row>
    <row r="57481" spans="4:5" x14ac:dyDescent="0.25">
      <c r="D57481" s="31">
        <v>-50.460700000000003</v>
      </c>
      <c r="E57481" s="28">
        <v>567.59</v>
      </c>
    </row>
    <row r="57482" spans="4:5" x14ac:dyDescent="0.25">
      <c r="D57482" s="31">
        <v>-50.444699999999997</v>
      </c>
      <c r="E57482" s="28">
        <v>567.50900000000001</v>
      </c>
    </row>
    <row r="57483" spans="4:5" x14ac:dyDescent="0.25">
      <c r="D57483" s="31">
        <v>-50.428699999999999</v>
      </c>
      <c r="E57483" s="28">
        <v>567.428</v>
      </c>
    </row>
    <row r="57484" spans="4:5" x14ac:dyDescent="0.25">
      <c r="D57484" s="31">
        <v>-50.412700000000001</v>
      </c>
      <c r="E57484" s="28">
        <v>567.34699999999998</v>
      </c>
    </row>
    <row r="57485" spans="4:5" x14ac:dyDescent="0.25">
      <c r="D57485" s="31">
        <v>-50.396700000000003</v>
      </c>
      <c r="E57485" s="28">
        <v>567.26599999999996</v>
      </c>
    </row>
    <row r="57486" spans="4:5" x14ac:dyDescent="0.25">
      <c r="D57486" s="31">
        <v>-50.380699999999997</v>
      </c>
      <c r="E57486" s="28">
        <v>567.18499999999995</v>
      </c>
    </row>
    <row r="57487" spans="4:5" x14ac:dyDescent="0.25">
      <c r="D57487" s="31">
        <v>-50.364699999999999</v>
      </c>
      <c r="E57487" s="28">
        <v>567.10400000000004</v>
      </c>
    </row>
    <row r="57488" spans="4:5" x14ac:dyDescent="0.25">
      <c r="D57488" s="31">
        <v>-50.348700000000001</v>
      </c>
      <c r="E57488" s="28">
        <v>567.02300000000002</v>
      </c>
    </row>
    <row r="57489" spans="4:5" x14ac:dyDescent="0.25">
      <c r="D57489" s="31">
        <v>-50.332700000000003</v>
      </c>
      <c r="E57489" s="28">
        <v>566.94200000000001</v>
      </c>
    </row>
    <row r="57490" spans="4:5" x14ac:dyDescent="0.25">
      <c r="D57490" s="31">
        <v>-50.316699999999997</v>
      </c>
      <c r="E57490" s="28">
        <v>566.86099999999999</v>
      </c>
    </row>
    <row r="57491" spans="4:5" x14ac:dyDescent="0.25">
      <c r="D57491" s="31">
        <v>-50.300699999999999</v>
      </c>
      <c r="E57491" s="28">
        <v>566.78</v>
      </c>
    </row>
    <row r="57492" spans="4:5" x14ac:dyDescent="0.25">
      <c r="D57492" s="31">
        <v>-50.284700000000001</v>
      </c>
      <c r="E57492" s="28">
        <v>566.69899999999996</v>
      </c>
    </row>
    <row r="57493" spans="4:5" x14ac:dyDescent="0.25">
      <c r="D57493" s="31">
        <v>-50.268700000000003</v>
      </c>
      <c r="E57493" s="28">
        <v>566.61800000000005</v>
      </c>
    </row>
    <row r="57494" spans="4:5" x14ac:dyDescent="0.25">
      <c r="D57494" s="31">
        <v>-50.252699999999997</v>
      </c>
      <c r="E57494" s="28">
        <v>566.53700000000003</v>
      </c>
    </row>
    <row r="57495" spans="4:5" x14ac:dyDescent="0.25">
      <c r="D57495" s="31">
        <v>-50.236699999999999</v>
      </c>
      <c r="E57495" s="28">
        <v>566.45600000000002</v>
      </c>
    </row>
    <row r="57496" spans="4:5" x14ac:dyDescent="0.25">
      <c r="D57496" s="31">
        <v>-50.220700000000001</v>
      </c>
      <c r="E57496" s="28">
        <v>566.375</v>
      </c>
    </row>
    <row r="57497" spans="4:5" x14ac:dyDescent="0.25">
      <c r="D57497" s="31">
        <v>-50.204700000000003</v>
      </c>
      <c r="E57497" s="28">
        <v>566.29399999999998</v>
      </c>
    </row>
    <row r="57498" spans="4:5" x14ac:dyDescent="0.25">
      <c r="D57498" s="31">
        <v>-50.188699999999997</v>
      </c>
      <c r="E57498" s="28">
        <v>566.21299999999997</v>
      </c>
    </row>
    <row r="57499" spans="4:5" x14ac:dyDescent="0.25">
      <c r="D57499" s="31">
        <v>-50.172699999999999</v>
      </c>
      <c r="E57499" s="28">
        <v>566.13199999999995</v>
      </c>
    </row>
    <row r="57500" spans="4:5" x14ac:dyDescent="0.25">
      <c r="D57500" s="31">
        <v>-50.156700000000001</v>
      </c>
      <c r="E57500" s="28">
        <v>566.05100000000004</v>
      </c>
    </row>
    <row r="57501" spans="4:5" x14ac:dyDescent="0.25">
      <c r="D57501" s="31">
        <v>-50.140700000000002</v>
      </c>
      <c r="E57501" s="28">
        <v>565.97</v>
      </c>
    </row>
    <row r="57502" spans="4:5" x14ac:dyDescent="0.25">
      <c r="D57502" s="31">
        <v>-50.124699999999997</v>
      </c>
      <c r="E57502" s="28">
        <v>565.88900000000001</v>
      </c>
    </row>
    <row r="57503" spans="4:5" x14ac:dyDescent="0.25">
      <c r="D57503" s="31">
        <v>-50.108699999999999</v>
      </c>
      <c r="E57503" s="28">
        <v>565.80799999999999</v>
      </c>
    </row>
    <row r="57504" spans="4:5" x14ac:dyDescent="0.25">
      <c r="D57504" s="31">
        <v>-50.092700000000001</v>
      </c>
      <c r="E57504" s="28">
        <v>565.72699999999998</v>
      </c>
    </row>
    <row r="57505" spans="4:5" x14ac:dyDescent="0.25">
      <c r="D57505" s="31">
        <v>-50.076700000000002</v>
      </c>
      <c r="E57505" s="28">
        <v>565.64599999999996</v>
      </c>
    </row>
    <row r="57506" spans="4:5" x14ac:dyDescent="0.25">
      <c r="D57506" s="31">
        <v>-50.060699999999997</v>
      </c>
      <c r="E57506" s="28">
        <v>565.56500000000005</v>
      </c>
    </row>
    <row r="57507" spans="4:5" x14ac:dyDescent="0.25">
      <c r="D57507" s="31">
        <v>-50.044699999999999</v>
      </c>
      <c r="E57507" s="28">
        <v>565.48400000000004</v>
      </c>
    </row>
    <row r="57508" spans="4:5" x14ac:dyDescent="0.25">
      <c r="D57508" s="31">
        <v>-50.028700000000001</v>
      </c>
      <c r="E57508" s="28">
        <v>565.40300000000002</v>
      </c>
    </row>
    <row r="57509" spans="4:5" x14ac:dyDescent="0.25">
      <c r="D57509" s="31">
        <v>-50.012700000000002</v>
      </c>
      <c r="E57509" s="28">
        <v>565.322</v>
      </c>
    </row>
    <row r="57510" spans="4:5" x14ac:dyDescent="0.25">
      <c r="D57510" s="31">
        <v>-49.996699999999997</v>
      </c>
      <c r="E57510" s="28">
        <v>565.24099999999999</v>
      </c>
    </row>
    <row r="57511" spans="4:5" x14ac:dyDescent="0.25">
      <c r="D57511" s="31">
        <v>-49.980699999999999</v>
      </c>
      <c r="E57511" s="28">
        <v>565.16</v>
      </c>
    </row>
    <row r="57512" spans="4:5" x14ac:dyDescent="0.25">
      <c r="D57512" s="31">
        <v>-49.964700000000001</v>
      </c>
      <c r="E57512" s="28">
        <v>565.07899999999995</v>
      </c>
    </row>
    <row r="57513" spans="4:5" x14ac:dyDescent="0.25">
      <c r="D57513" s="31">
        <v>-49.948700000000002</v>
      </c>
      <c r="E57513" s="28">
        <v>564.99800000000005</v>
      </c>
    </row>
    <row r="57514" spans="4:5" x14ac:dyDescent="0.25">
      <c r="D57514" s="31">
        <v>-49.932699999999997</v>
      </c>
      <c r="E57514" s="28">
        <v>564.91700000000003</v>
      </c>
    </row>
    <row r="57515" spans="4:5" x14ac:dyDescent="0.25">
      <c r="D57515" s="31">
        <v>-49.916699999999999</v>
      </c>
      <c r="E57515" s="28">
        <v>564.83600000000001</v>
      </c>
    </row>
    <row r="57516" spans="4:5" x14ac:dyDescent="0.25">
      <c r="D57516" s="31">
        <v>-49.900700000000001</v>
      </c>
      <c r="E57516" s="28">
        <v>564.75400000000002</v>
      </c>
    </row>
    <row r="57517" spans="4:5" x14ac:dyDescent="0.25">
      <c r="D57517" s="31">
        <v>-49.884700000000002</v>
      </c>
      <c r="E57517" s="28">
        <v>564.673</v>
      </c>
    </row>
    <row r="57518" spans="4:5" x14ac:dyDescent="0.25">
      <c r="D57518" s="31">
        <v>-49.868699999999997</v>
      </c>
      <c r="E57518" s="28">
        <v>564.59199999999998</v>
      </c>
    </row>
    <row r="57519" spans="4:5" x14ac:dyDescent="0.25">
      <c r="D57519" s="31">
        <v>-49.852699999999999</v>
      </c>
      <c r="E57519" s="28">
        <v>564.51099999999997</v>
      </c>
    </row>
    <row r="57520" spans="4:5" x14ac:dyDescent="0.25">
      <c r="D57520" s="31">
        <v>-49.8367</v>
      </c>
      <c r="E57520" s="28">
        <v>564.42999999999995</v>
      </c>
    </row>
    <row r="57521" spans="4:5" x14ac:dyDescent="0.25">
      <c r="D57521" s="31">
        <v>-49.820700000000002</v>
      </c>
      <c r="E57521" s="28">
        <v>564.34900000000005</v>
      </c>
    </row>
    <row r="57522" spans="4:5" x14ac:dyDescent="0.25">
      <c r="D57522" s="31">
        <v>-49.804699999999997</v>
      </c>
      <c r="E57522" s="28">
        <v>564.26800000000003</v>
      </c>
    </row>
    <row r="57523" spans="4:5" x14ac:dyDescent="0.25">
      <c r="D57523" s="31">
        <v>-49.788699999999999</v>
      </c>
      <c r="E57523" s="28">
        <v>564.18600000000004</v>
      </c>
    </row>
    <row r="57524" spans="4:5" x14ac:dyDescent="0.25">
      <c r="D57524" s="31">
        <v>-49.772799999999997</v>
      </c>
      <c r="E57524" s="28">
        <v>564.10500000000002</v>
      </c>
    </row>
    <row r="57525" spans="4:5" x14ac:dyDescent="0.25">
      <c r="D57525" s="31">
        <v>-49.756799999999998</v>
      </c>
      <c r="E57525" s="28">
        <v>564.024</v>
      </c>
    </row>
    <row r="57526" spans="4:5" x14ac:dyDescent="0.25">
      <c r="D57526" s="31">
        <v>-49.7408</v>
      </c>
      <c r="E57526" s="28">
        <v>563.94299999999998</v>
      </c>
    </row>
    <row r="57527" spans="4:5" x14ac:dyDescent="0.25">
      <c r="D57527" s="31">
        <v>-49.724800000000002</v>
      </c>
      <c r="E57527" s="28">
        <v>563.86199999999997</v>
      </c>
    </row>
    <row r="57528" spans="4:5" x14ac:dyDescent="0.25">
      <c r="D57528" s="31">
        <v>-49.708799999999997</v>
      </c>
      <c r="E57528" s="28">
        <v>563.78099999999995</v>
      </c>
    </row>
    <row r="57529" spans="4:5" x14ac:dyDescent="0.25">
      <c r="D57529" s="31">
        <v>-49.692799999999998</v>
      </c>
      <c r="E57529" s="28">
        <v>563.69899999999996</v>
      </c>
    </row>
    <row r="57530" spans="4:5" x14ac:dyDescent="0.25">
      <c r="D57530" s="31">
        <v>-49.6768</v>
      </c>
      <c r="E57530" s="28">
        <v>563.61800000000005</v>
      </c>
    </row>
    <row r="57531" spans="4:5" x14ac:dyDescent="0.25">
      <c r="D57531" s="31">
        <v>-49.660800000000002</v>
      </c>
      <c r="E57531" s="28">
        <v>563.53700000000003</v>
      </c>
    </row>
    <row r="57532" spans="4:5" x14ac:dyDescent="0.25">
      <c r="D57532" s="31">
        <v>-49.644799999999996</v>
      </c>
      <c r="E57532" s="28">
        <v>563.45600000000002</v>
      </c>
    </row>
    <row r="57533" spans="4:5" x14ac:dyDescent="0.25">
      <c r="D57533" s="31">
        <v>-49.628799999999998</v>
      </c>
      <c r="E57533" s="28">
        <v>563.375</v>
      </c>
    </row>
    <row r="57534" spans="4:5" x14ac:dyDescent="0.25">
      <c r="D57534" s="31">
        <v>-49.6128</v>
      </c>
      <c r="E57534" s="28">
        <v>563.29300000000001</v>
      </c>
    </row>
    <row r="57535" spans="4:5" x14ac:dyDescent="0.25">
      <c r="D57535" s="31">
        <v>-49.596800000000002</v>
      </c>
      <c r="E57535" s="28">
        <v>563.21199999999999</v>
      </c>
    </row>
    <row r="57536" spans="4:5" x14ac:dyDescent="0.25">
      <c r="D57536" s="31">
        <v>-49.580800000000004</v>
      </c>
      <c r="E57536" s="28">
        <v>563.13099999999997</v>
      </c>
    </row>
    <row r="57537" spans="4:5" x14ac:dyDescent="0.25">
      <c r="D57537" s="31">
        <v>-49.564799999999998</v>
      </c>
      <c r="E57537" s="28">
        <v>563.04999999999995</v>
      </c>
    </row>
    <row r="57538" spans="4:5" x14ac:dyDescent="0.25">
      <c r="D57538" s="31">
        <v>-49.5488</v>
      </c>
      <c r="E57538" s="28">
        <v>562.96799999999996</v>
      </c>
    </row>
    <row r="57539" spans="4:5" x14ac:dyDescent="0.25">
      <c r="D57539" s="31">
        <v>-49.532800000000002</v>
      </c>
      <c r="E57539" s="28">
        <v>562.88699999999994</v>
      </c>
    </row>
    <row r="57540" spans="4:5" x14ac:dyDescent="0.25">
      <c r="D57540" s="31">
        <v>-49.516800000000003</v>
      </c>
      <c r="E57540" s="28">
        <v>562.80600000000004</v>
      </c>
    </row>
    <row r="57541" spans="4:5" x14ac:dyDescent="0.25">
      <c r="D57541" s="31">
        <v>-49.500799999999998</v>
      </c>
      <c r="E57541" s="28">
        <v>562.72500000000002</v>
      </c>
    </row>
    <row r="57542" spans="4:5" x14ac:dyDescent="0.25">
      <c r="D57542" s="31">
        <v>-49.4848</v>
      </c>
      <c r="E57542" s="28">
        <v>562.64300000000003</v>
      </c>
    </row>
    <row r="57543" spans="4:5" x14ac:dyDescent="0.25">
      <c r="D57543" s="31">
        <v>-49.468800000000002</v>
      </c>
      <c r="E57543" s="28">
        <v>562.56200000000001</v>
      </c>
    </row>
    <row r="57544" spans="4:5" x14ac:dyDescent="0.25">
      <c r="D57544" s="31">
        <v>-49.452800000000003</v>
      </c>
      <c r="E57544" s="28">
        <v>562.48099999999999</v>
      </c>
    </row>
    <row r="57545" spans="4:5" x14ac:dyDescent="0.25">
      <c r="D57545" s="31">
        <v>-49.436799999999998</v>
      </c>
      <c r="E57545" s="28">
        <v>562.4</v>
      </c>
    </row>
    <row r="57546" spans="4:5" x14ac:dyDescent="0.25">
      <c r="D57546" s="31">
        <v>-49.4208</v>
      </c>
      <c r="E57546" s="28">
        <v>562.31799999999998</v>
      </c>
    </row>
    <row r="57547" spans="4:5" x14ac:dyDescent="0.25">
      <c r="D57547" s="31">
        <v>-49.404800000000002</v>
      </c>
      <c r="E57547" s="28">
        <v>562.23699999999997</v>
      </c>
    </row>
    <row r="57548" spans="4:5" x14ac:dyDescent="0.25">
      <c r="D57548" s="31">
        <v>-49.388800000000003</v>
      </c>
      <c r="E57548" s="28">
        <v>562.15599999999995</v>
      </c>
    </row>
    <row r="57549" spans="4:5" x14ac:dyDescent="0.25">
      <c r="D57549" s="31">
        <v>-49.372799999999998</v>
      </c>
      <c r="E57549" s="28">
        <v>562.07399999999996</v>
      </c>
    </row>
    <row r="57550" spans="4:5" x14ac:dyDescent="0.25">
      <c r="D57550" s="31">
        <v>-49.3568</v>
      </c>
      <c r="E57550" s="28">
        <v>561.99300000000005</v>
      </c>
    </row>
    <row r="57551" spans="4:5" x14ac:dyDescent="0.25">
      <c r="D57551" s="31">
        <v>-49.340800000000002</v>
      </c>
      <c r="E57551" s="28">
        <v>561.91200000000003</v>
      </c>
    </row>
    <row r="57552" spans="4:5" x14ac:dyDescent="0.25">
      <c r="D57552" s="31">
        <v>-49.324800000000003</v>
      </c>
      <c r="E57552" s="28">
        <v>561.83000000000004</v>
      </c>
    </row>
    <row r="57553" spans="4:5" x14ac:dyDescent="0.25">
      <c r="D57553" s="31">
        <v>-49.308799999999998</v>
      </c>
      <c r="E57553" s="28">
        <v>561.74900000000002</v>
      </c>
    </row>
    <row r="57554" spans="4:5" x14ac:dyDescent="0.25">
      <c r="D57554" s="31">
        <v>-49.2928</v>
      </c>
      <c r="E57554" s="28">
        <v>561.66800000000001</v>
      </c>
    </row>
    <row r="57555" spans="4:5" x14ac:dyDescent="0.25">
      <c r="D57555" s="31">
        <v>-49.276800000000001</v>
      </c>
      <c r="E57555" s="28">
        <v>561.58600000000001</v>
      </c>
    </row>
    <row r="57556" spans="4:5" x14ac:dyDescent="0.25">
      <c r="D57556" s="31">
        <v>-49.260800000000003</v>
      </c>
      <c r="E57556" s="28">
        <v>561.505</v>
      </c>
    </row>
    <row r="57557" spans="4:5" x14ac:dyDescent="0.25">
      <c r="D57557" s="31">
        <v>-49.244799999999998</v>
      </c>
      <c r="E57557" s="28">
        <v>561.42399999999998</v>
      </c>
    </row>
    <row r="57558" spans="4:5" x14ac:dyDescent="0.25">
      <c r="D57558" s="31">
        <v>-49.2288</v>
      </c>
      <c r="E57558" s="28">
        <v>561.34199999999998</v>
      </c>
    </row>
    <row r="57559" spans="4:5" x14ac:dyDescent="0.25">
      <c r="D57559" s="31">
        <v>-49.212800000000001</v>
      </c>
      <c r="E57559" s="28">
        <v>561.26099999999997</v>
      </c>
    </row>
    <row r="57560" spans="4:5" x14ac:dyDescent="0.25">
      <c r="D57560" s="31">
        <v>-49.196800000000003</v>
      </c>
      <c r="E57560" s="28">
        <v>561.17999999999995</v>
      </c>
    </row>
    <row r="57561" spans="4:5" x14ac:dyDescent="0.25">
      <c r="D57561" s="31">
        <v>-49.180799999999998</v>
      </c>
      <c r="E57561" s="28">
        <v>561.09799999999996</v>
      </c>
    </row>
    <row r="57562" spans="4:5" x14ac:dyDescent="0.25">
      <c r="D57562" s="31">
        <v>-49.1648</v>
      </c>
      <c r="E57562" s="28">
        <v>561.01700000000005</v>
      </c>
    </row>
    <row r="57563" spans="4:5" x14ac:dyDescent="0.25">
      <c r="D57563" s="31">
        <v>-49.148800000000001</v>
      </c>
      <c r="E57563" s="28">
        <v>560.93499999999995</v>
      </c>
    </row>
    <row r="57564" spans="4:5" x14ac:dyDescent="0.25">
      <c r="D57564" s="31">
        <v>-49.132800000000003</v>
      </c>
      <c r="E57564" s="28">
        <v>560.85400000000004</v>
      </c>
    </row>
    <row r="57565" spans="4:5" x14ac:dyDescent="0.25">
      <c r="D57565" s="31">
        <v>-49.116799999999998</v>
      </c>
      <c r="E57565" s="28">
        <v>560.77300000000002</v>
      </c>
    </row>
    <row r="57566" spans="4:5" x14ac:dyDescent="0.25">
      <c r="D57566" s="31">
        <v>-49.1008</v>
      </c>
      <c r="E57566" s="28">
        <v>560.69100000000003</v>
      </c>
    </row>
    <row r="57567" spans="4:5" x14ac:dyDescent="0.25">
      <c r="D57567" s="31">
        <v>-49.084800000000001</v>
      </c>
      <c r="E57567" s="28">
        <v>560.61</v>
      </c>
    </row>
    <row r="57568" spans="4:5" x14ac:dyDescent="0.25">
      <c r="D57568" s="31">
        <v>-49.068800000000003</v>
      </c>
      <c r="E57568" s="28">
        <v>560.52800000000002</v>
      </c>
    </row>
    <row r="57569" spans="4:5" x14ac:dyDescent="0.25">
      <c r="D57569" s="31">
        <v>-49.052799999999998</v>
      </c>
      <c r="E57569" s="28">
        <v>560.447</v>
      </c>
    </row>
    <row r="57570" spans="4:5" x14ac:dyDescent="0.25">
      <c r="D57570" s="31">
        <v>-49.036799999999999</v>
      </c>
      <c r="E57570" s="28">
        <v>560.36599999999999</v>
      </c>
    </row>
    <row r="57571" spans="4:5" x14ac:dyDescent="0.25">
      <c r="D57571" s="31">
        <v>-49.020800000000001</v>
      </c>
      <c r="E57571" s="28">
        <v>560.28399999999999</v>
      </c>
    </row>
    <row r="57572" spans="4:5" x14ac:dyDescent="0.25">
      <c r="D57572" s="31">
        <v>-49.004800000000003</v>
      </c>
      <c r="E57572" s="28">
        <v>560.20299999999997</v>
      </c>
    </row>
    <row r="57573" spans="4:5" x14ac:dyDescent="0.25">
      <c r="D57573" s="31">
        <v>-48.988799999999998</v>
      </c>
      <c r="E57573" s="28">
        <v>560.12099999999998</v>
      </c>
    </row>
    <row r="57574" spans="4:5" x14ac:dyDescent="0.25">
      <c r="D57574" s="31">
        <v>-48.972799999999999</v>
      </c>
      <c r="E57574" s="28">
        <v>560.04</v>
      </c>
    </row>
    <row r="57575" spans="4:5" x14ac:dyDescent="0.25">
      <c r="D57575" s="31">
        <v>-48.956800000000001</v>
      </c>
      <c r="E57575" s="28">
        <v>559.95799999999997</v>
      </c>
    </row>
    <row r="57576" spans="4:5" x14ac:dyDescent="0.25">
      <c r="D57576" s="31">
        <v>-48.940800000000003</v>
      </c>
      <c r="E57576" s="28">
        <v>559.87699999999995</v>
      </c>
    </row>
    <row r="57577" spans="4:5" x14ac:dyDescent="0.25">
      <c r="D57577" s="31">
        <v>-48.924799999999998</v>
      </c>
      <c r="E57577" s="28">
        <v>559.79499999999996</v>
      </c>
    </row>
    <row r="57578" spans="4:5" x14ac:dyDescent="0.25">
      <c r="D57578" s="31">
        <v>-48.908799999999999</v>
      </c>
      <c r="E57578" s="28">
        <v>559.71400000000006</v>
      </c>
    </row>
    <row r="57579" spans="4:5" x14ac:dyDescent="0.25">
      <c r="D57579" s="31">
        <v>-48.892800000000001</v>
      </c>
      <c r="E57579" s="28">
        <v>559.63199999999995</v>
      </c>
    </row>
    <row r="57580" spans="4:5" x14ac:dyDescent="0.25">
      <c r="D57580" s="31">
        <v>-48.876800000000003</v>
      </c>
      <c r="E57580" s="28">
        <v>559.55100000000004</v>
      </c>
    </row>
    <row r="57581" spans="4:5" x14ac:dyDescent="0.25">
      <c r="D57581" s="31">
        <v>-48.860799999999998</v>
      </c>
      <c r="E57581" s="28">
        <v>559.46900000000005</v>
      </c>
    </row>
    <row r="57582" spans="4:5" x14ac:dyDescent="0.25">
      <c r="D57582" s="31">
        <v>-48.844799999999999</v>
      </c>
      <c r="E57582" s="28">
        <v>559.38800000000003</v>
      </c>
    </row>
    <row r="57583" spans="4:5" x14ac:dyDescent="0.25">
      <c r="D57583" s="31">
        <v>-48.828800000000001</v>
      </c>
      <c r="E57583" s="28">
        <v>559.30600000000004</v>
      </c>
    </row>
    <row r="57584" spans="4:5" x14ac:dyDescent="0.25">
      <c r="D57584" s="31">
        <v>-48.812800000000003</v>
      </c>
      <c r="E57584" s="28">
        <v>559.22500000000002</v>
      </c>
    </row>
    <row r="57585" spans="4:5" x14ac:dyDescent="0.25">
      <c r="D57585" s="31">
        <v>-48.796799999999998</v>
      </c>
      <c r="E57585" s="28">
        <v>559.14300000000003</v>
      </c>
    </row>
    <row r="57586" spans="4:5" x14ac:dyDescent="0.25">
      <c r="D57586" s="31">
        <v>-48.780799999999999</v>
      </c>
      <c r="E57586" s="28">
        <v>559.06200000000001</v>
      </c>
    </row>
    <row r="57587" spans="4:5" x14ac:dyDescent="0.25">
      <c r="D57587" s="31">
        <v>-48.764800000000001</v>
      </c>
      <c r="E57587" s="28">
        <v>558.98</v>
      </c>
    </row>
    <row r="57588" spans="4:5" x14ac:dyDescent="0.25">
      <c r="D57588" s="31">
        <v>-48.748800000000003</v>
      </c>
      <c r="E57588" s="28">
        <v>558.899</v>
      </c>
    </row>
    <row r="57589" spans="4:5" x14ac:dyDescent="0.25">
      <c r="D57589" s="31">
        <v>-48.732799999999997</v>
      </c>
      <c r="E57589" s="28">
        <v>558.81700000000001</v>
      </c>
    </row>
    <row r="57590" spans="4:5" x14ac:dyDescent="0.25">
      <c r="D57590" s="31">
        <v>-48.716799999999999</v>
      </c>
      <c r="E57590" s="28">
        <v>558.73599999999999</v>
      </c>
    </row>
    <row r="57591" spans="4:5" x14ac:dyDescent="0.25">
      <c r="D57591" s="31">
        <v>-48.700800000000001</v>
      </c>
      <c r="E57591" s="28">
        <v>558.654</v>
      </c>
    </row>
    <row r="57592" spans="4:5" x14ac:dyDescent="0.25">
      <c r="D57592" s="31">
        <v>-48.684800000000003</v>
      </c>
      <c r="E57592" s="28">
        <v>558.57299999999998</v>
      </c>
    </row>
    <row r="57593" spans="4:5" x14ac:dyDescent="0.25">
      <c r="D57593" s="31">
        <v>-48.668799999999997</v>
      </c>
      <c r="E57593" s="28">
        <v>558.49099999999999</v>
      </c>
    </row>
    <row r="57594" spans="4:5" x14ac:dyDescent="0.25">
      <c r="D57594" s="31">
        <v>-48.652799999999999</v>
      </c>
      <c r="E57594" s="28">
        <v>558.40899999999999</v>
      </c>
    </row>
    <row r="57595" spans="4:5" x14ac:dyDescent="0.25">
      <c r="D57595" s="31">
        <v>-48.636800000000001</v>
      </c>
      <c r="E57595" s="28">
        <v>558.32799999999997</v>
      </c>
    </row>
    <row r="57596" spans="4:5" x14ac:dyDescent="0.25">
      <c r="D57596" s="31">
        <v>-48.620800000000003</v>
      </c>
      <c r="E57596" s="28">
        <v>558.24599999999998</v>
      </c>
    </row>
    <row r="57597" spans="4:5" x14ac:dyDescent="0.25">
      <c r="D57597" s="31">
        <v>-48.604799999999997</v>
      </c>
      <c r="E57597" s="28">
        <v>558.16499999999996</v>
      </c>
    </row>
    <row r="57598" spans="4:5" x14ac:dyDescent="0.25">
      <c r="D57598" s="31">
        <v>-48.588799999999999</v>
      </c>
      <c r="E57598" s="28">
        <v>558.08299999999997</v>
      </c>
    </row>
    <row r="57599" spans="4:5" x14ac:dyDescent="0.25">
      <c r="D57599" s="31">
        <v>-48.572800000000001</v>
      </c>
      <c r="E57599" s="28">
        <v>558.00099999999998</v>
      </c>
    </row>
    <row r="57600" spans="4:5" x14ac:dyDescent="0.25">
      <c r="D57600" s="31">
        <v>-48.556800000000003</v>
      </c>
      <c r="E57600" s="28">
        <v>557.91999999999996</v>
      </c>
    </row>
    <row r="57601" spans="4:5" x14ac:dyDescent="0.25">
      <c r="D57601" s="31">
        <v>-48.540799999999997</v>
      </c>
      <c r="E57601" s="28">
        <v>557.83799999999997</v>
      </c>
    </row>
    <row r="57602" spans="4:5" x14ac:dyDescent="0.25">
      <c r="D57602" s="31">
        <v>-48.524799999999999</v>
      </c>
      <c r="E57602" s="28">
        <v>557.75699999999995</v>
      </c>
    </row>
    <row r="57603" spans="4:5" x14ac:dyDescent="0.25">
      <c r="D57603" s="31">
        <v>-48.508800000000001</v>
      </c>
      <c r="E57603" s="28">
        <v>557.67499999999995</v>
      </c>
    </row>
    <row r="57604" spans="4:5" x14ac:dyDescent="0.25">
      <c r="D57604" s="31">
        <v>-48.492800000000003</v>
      </c>
      <c r="E57604" s="28">
        <v>557.59299999999996</v>
      </c>
    </row>
    <row r="57605" spans="4:5" x14ac:dyDescent="0.25">
      <c r="D57605" s="31">
        <v>-48.476799999999997</v>
      </c>
      <c r="E57605" s="28">
        <v>557.51199999999994</v>
      </c>
    </row>
    <row r="57606" spans="4:5" x14ac:dyDescent="0.25">
      <c r="D57606" s="31">
        <v>-48.460799999999999</v>
      </c>
      <c r="E57606" s="28">
        <v>557.42999999999995</v>
      </c>
    </row>
    <row r="57607" spans="4:5" x14ac:dyDescent="0.25">
      <c r="D57607" s="31">
        <v>-48.444800000000001</v>
      </c>
      <c r="E57607" s="28">
        <v>557.34799999999996</v>
      </c>
    </row>
    <row r="57608" spans="4:5" x14ac:dyDescent="0.25">
      <c r="D57608" s="31">
        <v>-48.428800000000003</v>
      </c>
      <c r="E57608" s="28">
        <v>557.26700000000005</v>
      </c>
    </row>
    <row r="57609" spans="4:5" x14ac:dyDescent="0.25">
      <c r="D57609" s="31">
        <v>-48.412799999999997</v>
      </c>
      <c r="E57609" s="28">
        <v>557.18499999999995</v>
      </c>
    </row>
    <row r="57610" spans="4:5" x14ac:dyDescent="0.25">
      <c r="D57610" s="31">
        <v>-48.396900000000002</v>
      </c>
      <c r="E57610" s="28">
        <v>557.10299999999995</v>
      </c>
    </row>
    <row r="57611" spans="4:5" x14ac:dyDescent="0.25">
      <c r="D57611" s="31">
        <v>-48.380899999999997</v>
      </c>
      <c r="E57611" s="28">
        <v>557.02200000000005</v>
      </c>
    </row>
    <row r="57612" spans="4:5" x14ac:dyDescent="0.25">
      <c r="D57612" s="31">
        <v>-48.364899999999999</v>
      </c>
      <c r="E57612" s="28">
        <v>556.94000000000005</v>
      </c>
    </row>
    <row r="57613" spans="4:5" x14ac:dyDescent="0.25">
      <c r="D57613" s="31">
        <v>-48.3489</v>
      </c>
      <c r="E57613" s="28">
        <v>556.85799999999995</v>
      </c>
    </row>
    <row r="57614" spans="4:5" x14ac:dyDescent="0.25">
      <c r="D57614" s="31">
        <v>-48.332900000000002</v>
      </c>
      <c r="E57614" s="28">
        <v>556.77700000000004</v>
      </c>
    </row>
    <row r="57615" spans="4:5" x14ac:dyDescent="0.25">
      <c r="D57615" s="31">
        <v>-48.316899999999997</v>
      </c>
      <c r="E57615" s="28">
        <v>556.69500000000005</v>
      </c>
    </row>
    <row r="57616" spans="4:5" x14ac:dyDescent="0.25">
      <c r="D57616" s="31">
        <v>-48.300899999999999</v>
      </c>
      <c r="E57616" s="28">
        <v>556.61300000000006</v>
      </c>
    </row>
    <row r="57617" spans="4:5" x14ac:dyDescent="0.25">
      <c r="D57617" s="31">
        <v>-48.2849</v>
      </c>
      <c r="E57617" s="28">
        <v>556.53200000000004</v>
      </c>
    </row>
    <row r="57618" spans="4:5" x14ac:dyDescent="0.25">
      <c r="D57618" s="31">
        <v>-48.268900000000002</v>
      </c>
      <c r="E57618" s="28">
        <v>556.45000000000005</v>
      </c>
    </row>
    <row r="57619" spans="4:5" x14ac:dyDescent="0.25">
      <c r="D57619" s="31">
        <v>-48.252899999999997</v>
      </c>
      <c r="E57619" s="28">
        <v>556.36800000000005</v>
      </c>
    </row>
    <row r="57620" spans="4:5" x14ac:dyDescent="0.25">
      <c r="D57620" s="31">
        <v>-48.236899999999999</v>
      </c>
      <c r="E57620" s="28">
        <v>556.28599999999994</v>
      </c>
    </row>
    <row r="57621" spans="4:5" x14ac:dyDescent="0.25">
      <c r="D57621" s="31">
        <v>-48.2209</v>
      </c>
      <c r="E57621" s="28">
        <v>556.20500000000004</v>
      </c>
    </row>
    <row r="57622" spans="4:5" x14ac:dyDescent="0.25">
      <c r="D57622" s="31">
        <v>-48.204900000000002</v>
      </c>
      <c r="E57622" s="28">
        <v>556.12300000000005</v>
      </c>
    </row>
    <row r="57623" spans="4:5" x14ac:dyDescent="0.25">
      <c r="D57623" s="31">
        <v>-48.188899999999997</v>
      </c>
      <c r="E57623" s="28">
        <v>556.04100000000005</v>
      </c>
    </row>
    <row r="57624" spans="4:5" x14ac:dyDescent="0.25">
      <c r="D57624" s="31">
        <v>-48.172899999999998</v>
      </c>
      <c r="E57624" s="28">
        <v>555.95899999999995</v>
      </c>
    </row>
    <row r="57625" spans="4:5" x14ac:dyDescent="0.25">
      <c r="D57625" s="31">
        <v>-48.1569</v>
      </c>
      <c r="E57625" s="28">
        <v>555.87800000000004</v>
      </c>
    </row>
    <row r="57626" spans="4:5" x14ac:dyDescent="0.25">
      <c r="D57626" s="31">
        <v>-48.140900000000002</v>
      </c>
      <c r="E57626" s="28">
        <v>555.79600000000005</v>
      </c>
    </row>
    <row r="57627" spans="4:5" x14ac:dyDescent="0.25">
      <c r="D57627" s="31">
        <v>-48.124899999999997</v>
      </c>
      <c r="E57627" s="28">
        <v>555.71400000000006</v>
      </c>
    </row>
    <row r="57628" spans="4:5" x14ac:dyDescent="0.25">
      <c r="D57628" s="31">
        <v>-48.108899999999998</v>
      </c>
      <c r="E57628" s="28">
        <v>555.63199999999995</v>
      </c>
    </row>
    <row r="57629" spans="4:5" x14ac:dyDescent="0.25">
      <c r="D57629" s="31">
        <v>-48.0929</v>
      </c>
      <c r="E57629" s="28">
        <v>555.55100000000004</v>
      </c>
    </row>
    <row r="57630" spans="4:5" x14ac:dyDescent="0.25">
      <c r="D57630" s="31">
        <v>-48.076900000000002</v>
      </c>
      <c r="E57630" s="28">
        <v>555.46900000000005</v>
      </c>
    </row>
    <row r="57631" spans="4:5" x14ac:dyDescent="0.25">
      <c r="D57631" s="31">
        <v>-48.060899999999997</v>
      </c>
      <c r="E57631" s="28">
        <v>555.38699999999994</v>
      </c>
    </row>
    <row r="57632" spans="4:5" x14ac:dyDescent="0.25">
      <c r="D57632" s="31">
        <v>-48.044899999999998</v>
      </c>
      <c r="E57632" s="28">
        <v>555.30499999999995</v>
      </c>
    </row>
    <row r="57633" spans="4:5" x14ac:dyDescent="0.25">
      <c r="D57633" s="31">
        <v>-48.0289</v>
      </c>
      <c r="E57633" s="28">
        <v>555.22400000000005</v>
      </c>
    </row>
    <row r="57634" spans="4:5" x14ac:dyDescent="0.25">
      <c r="D57634" s="31">
        <v>-48.012900000000002</v>
      </c>
      <c r="E57634" s="28">
        <v>555.14200000000005</v>
      </c>
    </row>
    <row r="57635" spans="4:5" x14ac:dyDescent="0.25">
      <c r="D57635" s="31">
        <v>-47.996899999999997</v>
      </c>
      <c r="E57635" s="28">
        <v>555.05999999999995</v>
      </c>
    </row>
    <row r="57636" spans="4:5" x14ac:dyDescent="0.25">
      <c r="D57636" s="31">
        <v>-47.980899999999998</v>
      </c>
      <c r="E57636" s="28">
        <v>554.97799999999995</v>
      </c>
    </row>
    <row r="57637" spans="4:5" x14ac:dyDescent="0.25">
      <c r="D57637" s="31">
        <v>-47.9649</v>
      </c>
      <c r="E57637" s="28">
        <v>554.89599999999996</v>
      </c>
    </row>
    <row r="57638" spans="4:5" x14ac:dyDescent="0.25">
      <c r="D57638" s="31">
        <v>-47.948900000000002</v>
      </c>
      <c r="E57638" s="28">
        <v>554.81399999999996</v>
      </c>
    </row>
    <row r="57639" spans="4:5" x14ac:dyDescent="0.25">
      <c r="D57639" s="31">
        <v>-47.932899999999997</v>
      </c>
      <c r="E57639" s="28">
        <v>554.73299999999995</v>
      </c>
    </row>
    <row r="57640" spans="4:5" x14ac:dyDescent="0.25">
      <c r="D57640" s="31">
        <v>-47.916899999999998</v>
      </c>
      <c r="E57640" s="28">
        <v>554.65099999999995</v>
      </c>
    </row>
    <row r="57641" spans="4:5" x14ac:dyDescent="0.25">
      <c r="D57641" s="31">
        <v>-47.9009</v>
      </c>
      <c r="E57641" s="28">
        <v>554.56899999999996</v>
      </c>
    </row>
    <row r="57642" spans="4:5" x14ac:dyDescent="0.25">
      <c r="D57642" s="31">
        <v>-47.884900000000002</v>
      </c>
      <c r="E57642" s="28">
        <v>554.48699999999997</v>
      </c>
    </row>
    <row r="57643" spans="4:5" x14ac:dyDescent="0.25">
      <c r="D57643" s="31">
        <v>-47.868899999999996</v>
      </c>
      <c r="E57643" s="28">
        <v>554.40499999999997</v>
      </c>
    </row>
    <row r="57644" spans="4:5" x14ac:dyDescent="0.25">
      <c r="D57644" s="31">
        <v>-47.852899999999998</v>
      </c>
      <c r="E57644" s="28">
        <v>554.32299999999998</v>
      </c>
    </row>
    <row r="57645" spans="4:5" x14ac:dyDescent="0.25">
      <c r="D57645" s="31">
        <v>-47.8369</v>
      </c>
      <c r="E57645" s="28">
        <v>554.24199999999996</v>
      </c>
    </row>
    <row r="57646" spans="4:5" x14ac:dyDescent="0.25">
      <c r="D57646" s="31">
        <v>-47.820900000000002</v>
      </c>
      <c r="E57646" s="28">
        <v>554.16</v>
      </c>
    </row>
    <row r="57647" spans="4:5" x14ac:dyDescent="0.25">
      <c r="D57647" s="31">
        <v>-47.804900000000004</v>
      </c>
      <c r="E57647" s="28">
        <v>554.07799999999997</v>
      </c>
    </row>
    <row r="57648" spans="4:5" x14ac:dyDescent="0.25">
      <c r="D57648" s="31">
        <v>-47.788899999999998</v>
      </c>
      <c r="E57648" s="28">
        <v>553.99599999999998</v>
      </c>
    </row>
    <row r="57649" spans="4:5" x14ac:dyDescent="0.25">
      <c r="D57649" s="31">
        <v>-47.7729</v>
      </c>
      <c r="E57649" s="28">
        <v>553.91399999999999</v>
      </c>
    </row>
    <row r="57650" spans="4:5" x14ac:dyDescent="0.25">
      <c r="D57650" s="31">
        <v>-47.756900000000002</v>
      </c>
      <c r="E57650" s="28">
        <v>553.83199999999999</v>
      </c>
    </row>
    <row r="57651" spans="4:5" x14ac:dyDescent="0.25">
      <c r="D57651" s="31">
        <v>-47.740900000000003</v>
      </c>
      <c r="E57651" s="28">
        <v>553.75</v>
      </c>
    </row>
    <row r="57652" spans="4:5" x14ac:dyDescent="0.25">
      <c r="D57652" s="31">
        <v>-47.724899999999998</v>
      </c>
      <c r="E57652" s="28">
        <v>553.66800000000001</v>
      </c>
    </row>
    <row r="57653" spans="4:5" x14ac:dyDescent="0.25">
      <c r="D57653" s="31">
        <v>-47.7089</v>
      </c>
      <c r="E57653" s="28">
        <v>553.58600000000001</v>
      </c>
    </row>
    <row r="57654" spans="4:5" x14ac:dyDescent="0.25">
      <c r="D57654" s="31">
        <v>-47.692900000000002</v>
      </c>
      <c r="E57654" s="28">
        <v>553.50400000000002</v>
      </c>
    </row>
    <row r="57655" spans="4:5" x14ac:dyDescent="0.25">
      <c r="D57655" s="31">
        <v>-47.676900000000003</v>
      </c>
      <c r="E57655" s="28">
        <v>553.423</v>
      </c>
    </row>
    <row r="57656" spans="4:5" x14ac:dyDescent="0.25">
      <c r="D57656" s="31">
        <v>-47.660899999999998</v>
      </c>
      <c r="E57656" s="28">
        <v>553.34100000000001</v>
      </c>
    </row>
    <row r="57657" spans="4:5" x14ac:dyDescent="0.25">
      <c r="D57657" s="31">
        <v>-47.6449</v>
      </c>
      <c r="E57657" s="28">
        <v>553.25900000000001</v>
      </c>
    </row>
    <row r="57658" spans="4:5" x14ac:dyDescent="0.25">
      <c r="D57658" s="31">
        <v>-47.628900000000002</v>
      </c>
      <c r="E57658" s="28">
        <v>553.17700000000002</v>
      </c>
    </row>
    <row r="57659" spans="4:5" x14ac:dyDescent="0.25">
      <c r="D57659" s="31">
        <v>-47.612900000000003</v>
      </c>
      <c r="E57659" s="28">
        <v>553.09500000000003</v>
      </c>
    </row>
    <row r="57660" spans="4:5" x14ac:dyDescent="0.25">
      <c r="D57660" s="31">
        <v>-47.596899999999998</v>
      </c>
      <c r="E57660" s="28">
        <v>553.01300000000003</v>
      </c>
    </row>
    <row r="57661" spans="4:5" x14ac:dyDescent="0.25">
      <c r="D57661" s="31">
        <v>-47.5809</v>
      </c>
      <c r="E57661" s="28">
        <v>552.93100000000004</v>
      </c>
    </row>
    <row r="57662" spans="4:5" x14ac:dyDescent="0.25">
      <c r="D57662" s="31">
        <v>-47.564900000000002</v>
      </c>
      <c r="E57662" s="28">
        <v>552.84900000000005</v>
      </c>
    </row>
    <row r="57663" spans="4:5" x14ac:dyDescent="0.25">
      <c r="D57663" s="31">
        <v>-47.548900000000003</v>
      </c>
      <c r="E57663" s="28">
        <v>552.76700000000005</v>
      </c>
    </row>
    <row r="57664" spans="4:5" x14ac:dyDescent="0.25">
      <c r="D57664" s="31">
        <v>-47.532899999999998</v>
      </c>
      <c r="E57664" s="28">
        <v>552.68499999999995</v>
      </c>
    </row>
    <row r="57665" spans="4:5" x14ac:dyDescent="0.25">
      <c r="D57665" s="31">
        <v>-47.5169</v>
      </c>
      <c r="E57665" s="28">
        <v>552.60299999999995</v>
      </c>
    </row>
    <row r="57666" spans="4:5" x14ac:dyDescent="0.25">
      <c r="D57666" s="31">
        <v>-47.500900000000001</v>
      </c>
      <c r="E57666" s="28">
        <v>552.52099999999996</v>
      </c>
    </row>
    <row r="57667" spans="4:5" x14ac:dyDescent="0.25">
      <c r="D57667" s="31">
        <v>-47.484900000000003</v>
      </c>
      <c r="E57667" s="28">
        <v>552.43899999999996</v>
      </c>
    </row>
    <row r="57668" spans="4:5" x14ac:dyDescent="0.25">
      <c r="D57668" s="31">
        <v>-47.468899999999998</v>
      </c>
      <c r="E57668" s="28">
        <v>552.35699999999997</v>
      </c>
    </row>
    <row r="57669" spans="4:5" x14ac:dyDescent="0.25">
      <c r="D57669" s="31">
        <v>-47.4529</v>
      </c>
      <c r="E57669" s="28">
        <v>552.27499999999998</v>
      </c>
    </row>
    <row r="57670" spans="4:5" x14ac:dyDescent="0.25">
      <c r="D57670" s="31">
        <v>-47.436900000000001</v>
      </c>
      <c r="E57670" s="28">
        <v>552.19299999999998</v>
      </c>
    </row>
    <row r="57671" spans="4:5" x14ac:dyDescent="0.25">
      <c r="D57671" s="31">
        <v>-47.420900000000003</v>
      </c>
      <c r="E57671" s="28">
        <v>552.11099999999999</v>
      </c>
    </row>
    <row r="57672" spans="4:5" x14ac:dyDescent="0.25">
      <c r="D57672" s="31">
        <v>-47.404899999999998</v>
      </c>
      <c r="E57672" s="28">
        <v>552.029</v>
      </c>
    </row>
    <row r="57673" spans="4:5" x14ac:dyDescent="0.25">
      <c r="D57673" s="31">
        <v>-47.3889</v>
      </c>
      <c r="E57673" s="28">
        <v>551.947</v>
      </c>
    </row>
    <row r="57674" spans="4:5" x14ac:dyDescent="0.25">
      <c r="D57674" s="31">
        <v>-47.372900000000001</v>
      </c>
      <c r="E57674" s="28">
        <v>551.86500000000001</v>
      </c>
    </row>
    <row r="57675" spans="4:5" x14ac:dyDescent="0.25">
      <c r="D57675" s="31">
        <v>-47.356900000000003</v>
      </c>
      <c r="E57675" s="28">
        <v>551.78300000000002</v>
      </c>
    </row>
    <row r="57676" spans="4:5" x14ac:dyDescent="0.25">
      <c r="D57676" s="31">
        <v>-47.340899999999998</v>
      </c>
      <c r="E57676" s="28">
        <v>551.70100000000002</v>
      </c>
    </row>
    <row r="57677" spans="4:5" x14ac:dyDescent="0.25">
      <c r="D57677" s="31">
        <v>-47.3249</v>
      </c>
      <c r="E57677" s="28">
        <v>551.61900000000003</v>
      </c>
    </row>
    <row r="57678" spans="4:5" x14ac:dyDescent="0.25">
      <c r="D57678" s="31">
        <v>-47.308900000000001</v>
      </c>
      <c r="E57678" s="28">
        <v>551.53700000000003</v>
      </c>
    </row>
    <row r="57679" spans="4:5" x14ac:dyDescent="0.25">
      <c r="D57679" s="31">
        <v>-47.292900000000003</v>
      </c>
      <c r="E57679" s="28">
        <v>551.45500000000004</v>
      </c>
    </row>
    <row r="57680" spans="4:5" x14ac:dyDescent="0.25">
      <c r="D57680" s="31">
        <v>-47.276899999999998</v>
      </c>
      <c r="E57680" s="28">
        <v>551.37300000000005</v>
      </c>
    </row>
    <row r="57681" spans="4:5" x14ac:dyDescent="0.25">
      <c r="D57681" s="31">
        <v>-47.260899999999999</v>
      </c>
      <c r="E57681" s="28">
        <v>551.29100000000005</v>
      </c>
    </row>
    <row r="57682" spans="4:5" x14ac:dyDescent="0.25">
      <c r="D57682" s="31">
        <v>-47.244900000000001</v>
      </c>
      <c r="E57682" s="28">
        <v>551.20799999999997</v>
      </c>
    </row>
    <row r="57683" spans="4:5" x14ac:dyDescent="0.25">
      <c r="D57683" s="31">
        <v>-47.228900000000003</v>
      </c>
      <c r="E57683" s="28">
        <v>551.12599999999998</v>
      </c>
    </row>
    <row r="57684" spans="4:5" x14ac:dyDescent="0.25">
      <c r="D57684" s="31">
        <v>-47.212899999999998</v>
      </c>
      <c r="E57684" s="28">
        <v>551.04399999999998</v>
      </c>
    </row>
    <row r="57685" spans="4:5" x14ac:dyDescent="0.25">
      <c r="D57685" s="31">
        <v>-47.196899999999999</v>
      </c>
      <c r="E57685" s="28">
        <v>550.96199999999999</v>
      </c>
    </row>
    <row r="57686" spans="4:5" x14ac:dyDescent="0.25">
      <c r="D57686" s="31">
        <v>-47.180900000000001</v>
      </c>
      <c r="E57686" s="28">
        <v>550.88</v>
      </c>
    </row>
    <row r="57687" spans="4:5" x14ac:dyDescent="0.25">
      <c r="D57687" s="31">
        <v>-47.164900000000003</v>
      </c>
      <c r="E57687" s="28">
        <v>550.798</v>
      </c>
    </row>
    <row r="57688" spans="4:5" x14ac:dyDescent="0.25">
      <c r="D57688" s="31">
        <v>-47.148899999999998</v>
      </c>
      <c r="E57688" s="28">
        <v>550.71600000000001</v>
      </c>
    </row>
    <row r="57689" spans="4:5" x14ac:dyDescent="0.25">
      <c r="D57689" s="31">
        <v>-47.132899999999999</v>
      </c>
      <c r="E57689" s="28">
        <v>550.63400000000001</v>
      </c>
    </row>
    <row r="57690" spans="4:5" x14ac:dyDescent="0.25">
      <c r="D57690" s="31">
        <v>-47.116900000000001</v>
      </c>
      <c r="E57690" s="28">
        <v>550.55200000000002</v>
      </c>
    </row>
    <row r="57691" spans="4:5" x14ac:dyDescent="0.25">
      <c r="D57691" s="31">
        <v>-47.100900000000003</v>
      </c>
      <c r="E57691" s="28">
        <v>550.47</v>
      </c>
    </row>
    <row r="57692" spans="4:5" x14ac:dyDescent="0.25">
      <c r="D57692" s="31">
        <v>-47.084899999999998</v>
      </c>
      <c r="E57692" s="28">
        <v>550.38699999999994</v>
      </c>
    </row>
    <row r="57693" spans="4:5" x14ac:dyDescent="0.25">
      <c r="D57693" s="31">
        <v>-47.068899999999999</v>
      </c>
      <c r="E57693" s="28">
        <v>550.30499999999995</v>
      </c>
    </row>
    <row r="57694" spans="4:5" x14ac:dyDescent="0.25">
      <c r="D57694" s="31">
        <v>-47.052900000000001</v>
      </c>
      <c r="E57694" s="28">
        <v>550.22299999999996</v>
      </c>
    </row>
    <row r="57695" spans="4:5" x14ac:dyDescent="0.25">
      <c r="D57695" s="31">
        <v>-47.036900000000003</v>
      </c>
      <c r="E57695" s="28">
        <v>550.14099999999996</v>
      </c>
    </row>
    <row r="57696" spans="4:5" x14ac:dyDescent="0.25">
      <c r="D57696" s="31">
        <v>-47.021000000000001</v>
      </c>
      <c r="E57696" s="28">
        <v>550.05899999999997</v>
      </c>
    </row>
    <row r="57697" spans="4:5" x14ac:dyDescent="0.25">
      <c r="D57697" s="31">
        <v>-47.005000000000003</v>
      </c>
      <c r="E57697" s="28">
        <v>549.97699999999998</v>
      </c>
    </row>
    <row r="57698" spans="4:5" x14ac:dyDescent="0.25">
      <c r="D57698" s="31">
        <v>-46.988999999999997</v>
      </c>
      <c r="E57698" s="28">
        <v>549.89499999999998</v>
      </c>
    </row>
    <row r="57699" spans="4:5" x14ac:dyDescent="0.25">
      <c r="D57699" s="31">
        <v>-46.972999999999999</v>
      </c>
      <c r="E57699" s="28">
        <v>549.81200000000001</v>
      </c>
    </row>
    <row r="57700" spans="4:5" x14ac:dyDescent="0.25">
      <c r="D57700" s="31">
        <v>-46.957000000000001</v>
      </c>
      <c r="E57700" s="28">
        <v>549.73</v>
      </c>
    </row>
    <row r="57701" spans="4:5" x14ac:dyDescent="0.25">
      <c r="D57701" s="31">
        <v>-46.941000000000003</v>
      </c>
      <c r="E57701" s="28">
        <v>549.64800000000002</v>
      </c>
    </row>
    <row r="57702" spans="4:5" x14ac:dyDescent="0.25">
      <c r="D57702" s="31">
        <v>-46.924999999999997</v>
      </c>
      <c r="E57702" s="28">
        <v>549.56600000000003</v>
      </c>
    </row>
    <row r="57703" spans="4:5" x14ac:dyDescent="0.25">
      <c r="D57703" s="31">
        <v>-46.908999999999999</v>
      </c>
      <c r="E57703" s="28">
        <v>549.48400000000004</v>
      </c>
    </row>
    <row r="57704" spans="4:5" x14ac:dyDescent="0.25">
      <c r="D57704" s="31">
        <v>-46.893000000000001</v>
      </c>
      <c r="E57704" s="28">
        <v>549.40099999999995</v>
      </c>
    </row>
    <row r="57705" spans="4:5" x14ac:dyDescent="0.25">
      <c r="D57705" s="31">
        <v>-46.877000000000002</v>
      </c>
      <c r="E57705" s="28">
        <v>549.31899999999996</v>
      </c>
    </row>
    <row r="57706" spans="4:5" x14ac:dyDescent="0.25">
      <c r="D57706" s="31">
        <v>-46.860999999999997</v>
      </c>
      <c r="E57706" s="28">
        <v>549.23699999999997</v>
      </c>
    </row>
    <row r="57707" spans="4:5" x14ac:dyDescent="0.25">
      <c r="D57707" s="31">
        <v>-46.844999999999999</v>
      </c>
      <c r="E57707" s="28">
        <v>549.15499999999997</v>
      </c>
    </row>
    <row r="57708" spans="4:5" x14ac:dyDescent="0.25">
      <c r="D57708" s="31">
        <v>-46.829000000000001</v>
      </c>
      <c r="E57708" s="28">
        <v>549.07299999999998</v>
      </c>
    </row>
    <row r="57709" spans="4:5" x14ac:dyDescent="0.25">
      <c r="D57709" s="31">
        <v>-46.813000000000002</v>
      </c>
      <c r="E57709" s="28">
        <v>548.99</v>
      </c>
    </row>
    <row r="57710" spans="4:5" x14ac:dyDescent="0.25">
      <c r="D57710" s="31">
        <v>-46.796999999999997</v>
      </c>
      <c r="E57710" s="28">
        <v>548.90800000000002</v>
      </c>
    </row>
    <row r="57711" spans="4:5" x14ac:dyDescent="0.25">
      <c r="D57711" s="31">
        <v>-46.780999999999999</v>
      </c>
      <c r="E57711" s="28">
        <v>548.82600000000002</v>
      </c>
    </row>
    <row r="57712" spans="4:5" x14ac:dyDescent="0.25">
      <c r="D57712" s="31">
        <v>-46.765000000000001</v>
      </c>
      <c r="E57712" s="28">
        <v>548.74400000000003</v>
      </c>
    </row>
    <row r="57713" spans="4:5" x14ac:dyDescent="0.25">
      <c r="D57713" s="31">
        <v>-46.749000000000002</v>
      </c>
      <c r="E57713" s="28">
        <v>548.66099999999994</v>
      </c>
    </row>
    <row r="57714" spans="4:5" x14ac:dyDescent="0.25">
      <c r="D57714" s="31">
        <v>-46.732999999999997</v>
      </c>
      <c r="E57714" s="28">
        <v>548.57899999999995</v>
      </c>
    </row>
    <row r="57715" spans="4:5" x14ac:dyDescent="0.25">
      <c r="D57715" s="31">
        <v>-46.716999999999999</v>
      </c>
      <c r="E57715" s="28">
        <v>548.49699999999996</v>
      </c>
    </row>
    <row r="57716" spans="4:5" x14ac:dyDescent="0.25">
      <c r="D57716" s="31">
        <v>-46.701000000000001</v>
      </c>
      <c r="E57716" s="28">
        <v>548.41499999999996</v>
      </c>
    </row>
    <row r="57717" spans="4:5" x14ac:dyDescent="0.25">
      <c r="D57717" s="31">
        <v>-46.685000000000002</v>
      </c>
      <c r="E57717" s="28">
        <v>548.33199999999999</v>
      </c>
    </row>
    <row r="57718" spans="4:5" x14ac:dyDescent="0.25">
      <c r="D57718" s="31">
        <v>-46.668999999999997</v>
      </c>
      <c r="E57718" s="28">
        <v>548.25</v>
      </c>
    </row>
    <row r="57719" spans="4:5" x14ac:dyDescent="0.25">
      <c r="D57719" s="31">
        <v>-46.652999999999999</v>
      </c>
      <c r="E57719" s="28">
        <v>548.16800000000001</v>
      </c>
    </row>
    <row r="57720" spans="4:5" x14ac:dyDescent="0.25">
      <c r="D57720" s="31">
        <v>-46.637</v>
      </c>
      <c r="E57720" s="28">
        <v>548.08600000000001</v>
      </c>
    </row>
    <row r="57721" spans="4:5" x14ac:dyDescent="0.25">
      <c r="D57721" s="31">
        <v>-46.621000000000002</v>
      </c>
      <c r="E57721" s="28">
        <v>548.00300000000004</v>
      </c>
    </row>
    <row r="57722" spans="4:5" x14ac:dyDescent="0.25">
      <c r="D57722" s="31">
        <v>-46.604999999999997</v>
      </c>
      <c r="E57722" s="28">
        <v>547.92100000000005</v>
      </c>
    </row>
    <row r="57723" spans="4:5" x14ac:dyDescent="0.25">
      <c r="D57723" s="31">
        <v>-46.588999999999999</v>
      </c>
      <c r="E57723" s="28">
        <v>547.83900000000006</v>
      </c>
    </row>
    <row r="57724" spans="4:5" x14ac:dyDescent="0.25">
      <c r="D57724" s="31">
        <v>-46.573</v>
      </c>
      <c r="E57724" s="28">
        <v>547.75599999999997</v>
      </c>
    </row>
    <row r="57725" spans="4:5" x14ac:dyDescent="0.25">
      <c r="D57725" s="31">
        <v>-46.557000000000002</v>
      </c>
      <c r="E57725" s="28">
        <v>547.67399999999998</v>
      </c>
    </row>
    <row r="57726" spans="4:5" x14ac:dyDescent="0.25">
      <c r="D57726" s="31">
        <v>-46.540999999999997</v>
      </c>
      <c r="E57726" s="28">
        <v>547.59199999999998</v>
      </c>
    </row>
    <row r="57727" spans="4:5" x14ac:dyDescent="0.25">
      <c r="D57727" s="31">
        <v>-46.524999999999999</v>
      </c>
      <c r="E57727" s="28">
        <v>547.50900000000001</v>
      </c>
    </row>
    <row r="57728" spans="4:5" x14ac:dyDescent="0.25">
      <c r="D57728" s="31">
        <v>-46.509</v>
      </c>
      <c r="E57728" s="28">
        <v>547.42700000000002</v>
      </c>
    </row>
    <row r="57729" spans="4:5" x14ac:dyDescent="0.25">
      <c r="D57729" s="31">
        <v>-46.493000000000002</v>
      </c>
      <c r="E57729" s="28">
        <v>547.34500000000003</v>
      </c>
    </row>
    <row r="57730" spans="4:5" x14ac:dyDescent="0.25">
      <c r="D57730" s="31">
        <v>-46.476999999999997</v>
      </c>
      <c r="E57730" s="28">
        <v>547.26199999999994</v>
      </c>
    </row>
    <row r="57731" spans="4:5" x14ac:dyDescent="0.25">
      <c r="D57731" s="31">
        <v>-46.460999999999999</v>
      </c>
      <c r="E57731" s="28">
        <v>547.17999999999995</v>
      </c>
    </row>
    <row r="57732" spans="4:5" x14ac:dyDescent="0.25">
      <c r="D57732" s="31">
        <v>-46.445</v>
      </c>
      <c r="E57732" s="28">
        <v>547.09799999999996</v>
      </c>
    </row>
    <row r="57733" spans="4:5" x14ac:dyDescent="0.25">
      <c r="D57733" s="31">
        <v>-46.429000000000002</v>
      </c>
      <c r="E57733" s="28">
        <v>547.01499999999999</v>
      </c>
    </row>
    <row r="57734" spans="4:5" x14ac:dyDescent="0.25">
      <c r="D57734" s="31">
        <v>-46.412999999999997</v>
      </c>
      <c r="E57734" s="28">
        <v>546.93299999999999</v>
      </c>
    </row>
    <row r="57735" spans="4:5" x14ac:dyDescent="0.25">
      <c r="D57735" s="31">
        <v>-46.396999999999998</v>
      </c>
      <c r="E57735" s="28">
        <v>546.85</v>
      </c>
    </row>
    <row r="57736" spans="4:5" x14ac:dyDescent="0.25">
      <c r="D57736" s="31">
        <v>-46.381</v>
      </c>
      <c r="E57736" s="28">
        <v>546.76800000000003</v>
      </c>
    </row>
    <row r="57737" spans="4:5" x14ac:dyDescent="0.25">
      <c r="D57737" s="31">
        <v>-46.365000000000002</v>
      </c>
      <c r="E57737" s="28">
        <v>546.68600000000004</v>
      </c>
    </row>
    <row r="57738" spans="4:5" x14ac:dyDescent="0.25">
      <c r="D57738" s="31">
        <v>-46.348999999999997</v>
      </c>
      <c r="E57738" s="28">
        <v>546.60299999999995</v>
      </c>
    </row>
    <row r="57739" spans="4:5" x14ac:dyDescent="0.25">
      <c r="D57739" s="31">
        <v>-46.332999999999998</v>
      </c>
      <c r="E57739" s="28">
        <v>546.52099999999996</v>
      </c>
    </row>
    <row r="57740" spans="4:5" x14ac:dyDescent="0.25">
      <c r="D57740" s="31">
        <v>-46.317</v>
      </c>
      <c r="E57740" s="28">
        <v>546.43899999999996</v>
      </c>
    </row>
    <row r="57741" spans="4:5" x14ac:dyDescent="0.25">
      <c r="D57741" s="31">
        <v>-46.301000000000002</v>
      </c>
      <c r="E57741" s="28">
        <v>546.35599999999999</v>
      </c>
    </row>
    <row r="57742" spans="4:5" x14ac:dyDescent="0.25">
      <c r="D57742" s="31">
        <v>-46.284999999999997</v>
      </c>
      <c r="E57742" s="28">
        <v>546.274</v>
      </c>
    </row>
    <row r="57743" spans="4:5" x14ac:dyDescent="0.25">
      <c r="D57743" s="31">
        <v>-46.268999999999998</v>
      </c>
      <c r="E57743" s="28">
        <v>546.19100000000003</v>
      </c>
    </row>
    <row r="57744" spans="4:5" x14ac:dyDescent="0.25">
      <c r="D57744" s="31">
        <v>-46.253</v>
      </c>
      <c r="E57744" s="28">
        <v>546.10900000000004</v>
      </c>
    </row>
    <row r="57745" spans="4:5" x14ac:dyDescent="0.25">
      <c r="D57745" s="31">
        <v>-46.237000000000002</v>
      </c>
      <c r="E57745" s="28">
        <v>546.02599999999995</v>
      </c>
    </row>
    <row r="57746" spans="4:5" x14ac:dyDescent="0.25">
      <c r="D57746" s="31">
        <v>-46.220999999999997</v>
      </c>
      <c r="E57746" s="28">
        <v>545.94399999999996</v>
      </c>
    </row>
    <row r="57747" spans="4:5" x14ac:dyDescent="0.25">
      <c r="D57747" s="31">
        <v>-46.204999999999998</v>
      </c>
      <c r="E57747" s="28">
        <v>545.86199999999997</v>
      </c>
    </row>
    <row r="57748" spans="4:5" x14ac:dyDescent="0.25">
      <c r="D57748" s="31">
        <v>-46.189</v>
      </c>
      <c r="E57748" s="28">
        <v>545.779</v>
      </c>
    </row>
    <row r="57749" spans="4:5" x14ac:dyDescent="0.25">
      <c r="D57749" s="31">
        <v>-46.173000000000002</v>
      </c>
      <c r="E57749" s="28">
        <v>545.697</v>
      </c>
    </row>
    <row r="57750" spans="4:5" x14ac:dyDescent="0.25">
      <c r="D57750" s="31">
        <v>-46.156999999999996</v>
      </c>
      <c r="E57750" s="28">
        <v>545.61400000000003</v>
      </c>
    </row>
    <row r="57751" spans="4:5" x14ac:dyDescent="0.25">
      <c r="D57751" s="31">
        <v>-46.140999999999998</v>
      </c>
      <c r="E57751" s="28">
        <v>545.53200000000004</v>
      </c>
    </row>
    <row r="57752" spans="4:5" x14ac:dyDescent="0.25">
      <c r="D57752" s="31">
        <v>-46.125</v>
      </c>
      <c r="E57752" s="28">
        <v>545.44899999999996</v>
      </c>
    </row>
    <row r="57753" spans="4:5" x14ac:dyDescent="0.25">
      <c r="D57753" s="31">
        <v>-46.109000000000002</v>
      </c>
      <c r="E57753" s="28">
        <v>545.36699999999996</v>
      </c>
    </row>
    <row r="57754" spans="4:5" x14ac:dyDescent="0.25">
      <c r="D57754" s="31">
        <v>-46.093000000000004</v>
      </c>
      <c r="E57754" s="28">
        <v>545.28399999999999</v>
      </c>
    </row>
    <row r="57755" spans="4:5" x14ac:dyDescent="0.25">
      <c r="D57755" s="31">
        <v>-46.076999999999998</v>
      </c>
      <c r="E57755" s="28">
        <v>545.202</v>
      </c>
    </row>
    <row r="57756" spans="4:5" x14ac:dyDescent="0.25">
      <c r="D57756" s="31">
        <v>-46.061</v>
      </c>
      <c r="E57756" s="28">
        <v>545.11900000000003</v>
      </c>
    </row>
    <row r="57757" spans="4:5" x14ac:dyDescent="0.25">
      <c r="D57757" s="31">
        <v>-46.045000000000002</v>
      </c>
      <c r="E57757" s="28">
        <v>545.03700000000003</v>
      </c>
    </row>
    <row r="57758" spans="4:5" x14ac:dyDescent="0.25">
      <c r="D57758" s="31">
        <v>-46.029000000000003</v>
      </c>
      <c r="E57758" s="28">
        <v>544.95399999999995</v>
      </c>
    </row>
    <row r="57759" spans="4:5" x14ac:dyDescent="0.25">
      <c r="D57759" s="31">
        <v>-46.012999999999998</v>
      </c>
      <c r="E57759" s="28">
        <v>544.87199999999996</v>
      </c>
    </row>
    <row r="57760" spans="4:5" x14ac:dyDescent="0.25">
      <c r="D57760" s="31">
        <v>-45.997</v>
      </c>
      <c r="E57760" s="28">
        <v>544.79</v>
      </c>
    </row>
    <row r="57761" spans="4:5" x14ac:dyDescent="0.25">
      <c r="D57761" s="31">
        <v>-45.981000000000002</v>
      </c>
      <c r="E57761" s="28">
        <v>544.70699999999999</v>
      </c>
    </row>
    <row r="57762" spans="4:5" x14ac:dyDescent="0.25">
      <c r="D57762" s="31">
        <v>-45.965000000000003</v>
      </c>
      <c r="E57762" s="28">
        <v>544.62400000000002</v>
      </c>
    </row>
    <row r="57763" spans="4:5" x14ac:dyDescent="0.25">
      <c r="D57763" s="31">
        <v>-45.948999999999998</v>
      </c>
      <c r="E57763" s="28">
        <v>544.54200000000003</v>
      </c>
    </row>
    <row r="57764" spans="4:5" x14ac:dyDescent="0.25">
      <c r="D57764" s="31">
        <v>-45.933</v>
      </c>
      <c r="E57764" s="28">
        <v>544.45899999999995</v>
      </c>
    </row>
    <row r="57765" spans="4:5" x14ac:dyDescent="0.25">
      <c r="D57765" s="31">
        <v>-45.917000000000002</v>
      </c>
      <c r="E57765" s="28">
        <v>544.37699999999995</v>
      </c>
    </row>
    <row r="57766" spans="4:5" x14ac:dyDescent="0.25">
      <c r="D57766" s="31">
        <v>-45.901000000000003</v>
      </c>
      <c r="E57766" s="28">
        <v>544.29399999999998</v>
      </c>
    </row>
    <row r="57767" spans="4:5" x14ac:dyDescent="0.25">
      <c r="D57767" s="31">
        <v>-45.884999999999998</v>
      </c>
      <c r="E57767" s="28">
        <v>544.21199999999999</v>
      </c>
    </row>
    <row r="57768" spans="4:5" x14ac:dyDescent="0.25">
      <c r="D57768" s="31">
        <v>-45.869</v>
      </c>
      <c r="E57768" s="28">
        <v>544.12900000000002</v>
      </c>
    </row>
    <row r="57769" spans="4:5" x14ac:dyDescent="0.25">
      <c r="D57769" s="31">
        <v>-45.853000000000002</v>
      </c>
      <c r="E57769" s="28">
        <v>544.04700000000003</v>
      </c>
    </row>
    <row r="57770" spans="4:5" x14ac:dyDescent="0.25">
      <c r="D57770" s="31">
        <v>-45.837000000000003</v>
      </c>
      <c r="E57770" s="28">
        <v>543.96400000000006</v>
      </c>
    </row>
    <row r="57771" spans="4:5" x14ac:dyDescent="0.25">
      <c r="D57771" s="31">
        <v>-45.820999999999998</v>
      </c>
      <c r="E57771" s="28">
        <v>543.88199999999995</v>
      </c>
    </row>
    <row r="57772" spans="4:5" x14ac:dyDescent="0.25">
      <c r="D57772" s="31">
        <v>-45.805</v>
      </c>
      <c r="E57772" s="28">
        <v>543.79899999999998</v>
      </c>
    </row>
    <row r="57773" spans="4:5" x14ac:dyDescent="0.25">
      <c r="D57773" s="31">
        <v>-45.789000000000001</v>
      </c>
      <c r="E57773" s="28">
        <v>543.71600000000001</v>
      </c>
    </row>
    <row r="57774" spans="4:5" x14ac:dyDescent="0.25">
      <c r="D57774" s="31">
        <v>-45.773000000000003</v>
      </c>
      <c r="E57774" s="28">
        <v>543.63400000000001</v>
      </c>
    </row>
    <row r="57775" spans="4:5" x14ac:dyDescent="0.25">
      <c r="D57775" s="31">
        <v>-45.756999999999998</v>
      </c>
      <c r="E57775" s="28">
        <v>543.55100000000004</v>
      </c>
    </row>
    <row r="57776" spans="4:5" x14ac:dyDescent="0.25">
      <c r="D57776" s="31">
        <v>-45.741</v>
      </c>
      <c r="E57776" s="28">
        <v>543.46900000000005</v>
      </c>
    </row>
    <row r="57777" spans="4:5" x14ac:dyDescent="0.25">
      <c r="D57777" s="31">
        <v>-45.725000000000001</v>
      </c>
      <c r="E57777" s="28">
        <v>543.38599999999997</v>
      </c>
    </row>
    <row r="57778" spans="4:5" x14ac:dyDescent="0.25">
      <c r="D57778" s="31">
        <v>-45.709000000000003</v>
      </c>
      <c r="E57778" s="28">
        <v>543.303</v>
      </c>
    </row>
    <row r="57779" spans="4:5" x14ac:dyDescent="0.25">
      <c r="D57779" s="31">
        <v>-45.692999999999998</v>
      </c>
      <c r="E57779" s="28">
        <v>543.221</v>
      </c>
    </row>
    <row r="57780" spans="4:5" x14ac:dyDescent="0.25">
      <c r="D57780" s="31">
        <v>-45.677</v>
      </c>
      <c r="E57780" s="28">
        <v>543.13800000000003</v>
      </c>
    </row>
    <row r="57781" spans="4:5" x14ac:dyDescent="0.25">
      <c r="D57781" s="31">
        <v>-45.661000000000001</v>
      </c>
      <c r="E57781" s="28">
        <v>543.05600000000004</v>
      </c>
    </row>
    <row r="57782" spans="4:5" x14ac:dyDescent="0.25">
      <c r="D57782" s="31">
        <v>-45.645099999999999</v>
      </c>
      <c r="E57782" s="28">
        <v>542.97299999999996</v>
      </c>
    </row>
    <row r="57783" spans="4:5" x14ac:dyDescent="0.25">
      <c r="D57783" s="31">
        <v>-45.629100000000001</v>
      </c>
      <c r="E57783" s="28">
        <v>542.89</v>
      </c>
    </row>
    <row r="57784" spans="4:5" x14ac:dyDescent="0.25">
      <c r="D57784" s="31">
        <v>-45.613100000000003</v>
      </c>
      <c r="E57784" s="28">
        <v>542.80799999999999</v>
      </c>
    </row>
    <row r="57785" spans="4:5" x14ac:dyDescent="0.25">
      <c r="D57785" s="31">
        <v>-45.597099999999998</v>
      </c>
      <c r="E57785" s="28">
        <v>542.72500000000002</v>
      </c>
    </row>
    <row r="57786" spans="4:5" x14ac:dyDescent="0.25">
      <c r="D57786" s="31">
        <v>-45.581099999999999</v>
      </c>
      <c r="E57786" s="28">
        <v>542.64200000000005</v>
      </c>
    </row>
    <row r="57787" spans="4:5" x14ac:dyDescent="0.25">
      <c r="D57787" s="31">
        <v>-45.565100000000001</v>
      </c>
      <c r="E57787" s="28">
        <v>542.55999999999995</v>
      </c>
    </row>
    <row r="57788" spans="4:5" x14ac:dyDescent="0.25">
      <c r="D57788" s="31">
        <v>-45.549100000000003</v>
      </c>
      <c r="E57788" s="28">
        <v>542.47699999999998</v>
      </c>
    </row>
    <row r="57789" spans="4:5" x14ac:dyDescent="0.25">
      <c r="D57789" s="31">
        <v>-45.533099999999997</v>
      </c>
      <c r="E57789" s="28">
        <v>542.39499999999998</v>
      </c>
    </row>
    <row r="57790" spans="4:5" x14ac:dyDescent="0.25">
      <c r="D57790" s="31">
        <v>-45.517099999999999</v>
      </c>
      <c r="E57790" s="28">
        <v>542.31200000000001</v>
      </c>
    </row>
    <row r="57791" spans="4:5" x14ac:dyDescent="0.25">
      <c r="D57791" s="31">
        <v>-45.501100000000001</v>
      </c>
      <c r="E57791" s="28">
        <v>542.22900000000004</v>
      </c>
    </row>
    <row r="57792" spans="4:5" x14ac:dyDescent="0.25">
      <c r="D57792" s="31">
        <v>-45.485100000000003</v>
      </c>
      <c r="E57792" s="28">
        <v>542.14599999999996</v>
      </c>
    </row>
    <row r="57793" spans="4:5" x14ac:dyDescent="0.25">
      <c r="D57793" s="31">
        <v>-45.469099999999997</v>
      </c>
      <c r="E57793" s="28">
        <v>542.06399999999996</v>
      </c>
    </row>
    <row r="57794" spans="4:5" x14ac:dyDescent="0.25">
      <c r="D57794" s="31">
        <v>-45.453099999999999</v>
      </c>
      <c r="E57794" s="28">
        <v>541.98099999999999</v>
      </c>
    </row>
    <row r="57795" spans="4:5" x14ac:dyDescent="0.25">
      <c r="D57795" s="31">
        <v>-45.437100000000001</v>
      </c>
      <c r="E57795" s="28">
        <v>541.89800000000002</v>
      </c>
    </row>
    <row r="57796" spans="4:5" x14ac:dyDescent="0.25">
      <c r="D57796" s="31">
        <v>-45.421100000000003</v>
      </c>
      <c r="E57796" s="28">
        <v>541.81600000000003</v>
      </c>
    </row>
    <row r="57797" spans="4:5" x14ac:dyDescent="0.25">
      <c r="D57797" s="31">
        <v>-45.405099999999997</v>
      </c>
      <c r="E57797" s="28">
        <v>541.73299999999995</v>
      </c>
    </row>
    <row r="57798" spans="4:5" x14ac:dyDescent="0.25">
      <c r="D57798" s="31">
        <v>-45.389099999999999</v>
      </c>
      <c r="E57798" s="28">
        <v>541.65</v>
      </c>
    </row>
    <row r="57799" spans="4:5" x14ac:dyDescent="0.25">
      <c r="D57799" s="31">
        <v>-45.373100000000001</v>
      </c>
      <c r="E57799" s="28">
        <v>541.56799999999998</v>
      </c>
    </row>
    <row r="57800" spans="4:5" x14ac:dyDescent="0.25">
      <c r="D57800" s="31">
        <v>-45.357100000000003</v>
      </c>
      <c r="E57800" s="28">
        <v>541.48500000000001</v>
      </c>
    </row>
    <row r="57801" spans="4:5" x14ac:dyDescent="0.25">
      <c r="D57801" s="31">
        <v>-45.341099999999997</v>
      </c>
      <c r="E57801" s="28">
        <v>541.40200000000004</v>
      </c>
    </row>
    <row r="57802" spans="4:5" x14ac:dyDescent="0.25">
      <c r="D57802" s="31">
        <v>-45.325099999999999</v>
      </c>
      <c r="E57802" s="28">
        <v>541.31899999999996</v>
      </c>
    </row>
    <row r="57803" spans="4:5" x14ac:dyDescent="0.25">
      <c r="D57803" s="31">
        <v>-45.309100000000001</v>
      </c>
      <c r="E57803" s="28">
        <v>541.23699999999997</v>
      </c>
    </row>
    <row r="57804" spans="4:5" x14ac:dyDescent="0.25">
      <c r="D57804" s="31">
        <v>-45.293100000000003</v>
      </c>
      <c r="E57804" s="28">
        <v>541.154</v>
      </c>
    </row>
    <row r="57805" spans="4:5" x14ac:dyDescent="0.25">
      <c r="D57805" s="31">
        <v>-45.277099999999997</v>
      </c>
      <c r="E57805" s="28">
        <v>541.07100000000003</v>
      </c>
    </row>
    <row r="57806" spans="4:5" x14ac:dyDescent="0.25">
      <c r="D57806" s="31">
        <v>-45.261099999999999</v>
      </c>
      <c r="E57806" s="28">
        <v>540.98800000000006</v>
      </c>
    </row>
    <row r="57807" spans="4:5" x14ac:dyDescent="0.25">
      <c r="D57807" s="31">
        <v>-45.245100000000001</v>
      </c>
      <c r="E57807" s="28">
        <v>540.90599999999995</v>
      </c>
    </row>
    <row r="57808" spans="4:5" x14ac:dyDescent="0.25">
      <c r="D57808" s="31">
        <v>-45.229100000000003</v>
      </c>
      <c r="E57808" s="28">
        <v>540.82299999999998</v>
      </c>
    </row>
    <row r="57809" spans="4:5" x14ac:dyDescent="0.25">
      <c r="D57809" s="31">
        <v>-45.213099999999997</v>
      </c>
      <c r="E57809" s="28">
        <v>540.74</v>
      </c>
    </row>
    <row r="57810" spans="4:5" x14ac:dyDescent="0.25">
      <c r="D57810" s="31">
        <v>-45.197099999999999</v>
      </c>
      <c r="E57810" s="28">
        <v>540.65700000000004</v>
      </c>
    </row>
    <row r="57811" spans="4:5" x14ac:dyDescent="0.25">
      <c r="D57811" s="31">
        <v>-45.181100000000001</v>
      </c>
      <c r="E57811" s="28">
        <v>540.57500000000005</v>
      </c>
    </row>
    <row r="57812" spans="4:5" x14ac:dyDescent="0.25">
      <c r="D57812" s="31">
        <v>-45.165100000000002</v>
      </c>
      <c r="E57812" s="28">
        <v>540.49199999999996</v>
      </c>
    </row>
    <row r="57813" spans="4:5" x14ac:dyDescent="0.25">
      <c r="D57813" s="31">
        <v>-45.149099999999997</v>
      </c>
      <c r="E57813" s="28">
        <v>540.40899999999999</v>
      </c>
    </row>
    <row r="57814" spans="4:5" x14ac:dyDescent="0.25">
      <c r="D57814" s="31">
        <v>-45.133099999999999</v>
      </c>
      <c r="E57814" s="28">
        <v>540.32600000000002</v>
      </c>
    </row>
    <row r="57815" spans="4:5" x14ac:dyDescent="0.25">
      <c r="D57815" s="31">
        <v>-45.117100000000001</v>
      </c>
      <c r="E57815" s="28">
        <v>540.24300000000005</v>
      </c>
    </row>
    <row r="57816" spans="4:5" x14ac:dyDescent="0.25">
      <c r="D57816" s="31">
        <v>-45.101100000000002</v>
      </c>
      <c r="E57816" s="28">
        <v>540.16099999999994</v>
      </c>
    </row>
    <row r="57817" spans="4:5" x14ac:dyDescent="0.25">
      <c r="D57817" s="31">
        <v>-45.085099999999997</v>
      </c>
      <c r="E57817" s="28">
        <v>540.07799999999997</v>
      </c>
    </row>
    <row r="57818" spans="4:5" x14ac:dyDescent="0.25">
      <c r="D57818" s="31">
        <v>-45.069099999999999</v>
      </c>
      <c r="E57818" s="28">
        <v>539.995</v>
      </c>
    </row>
    <row r="57819" spans="4:5" x14ac:dyDescent="0.25">
      <c r="D57819" s="31">
        <v>-45.053100000000001</v>
      </c>
      <c r="E57819" s="28">
        <v>539.91200000000003</v>
      </c>
    </row>
    <row r="57820" spans="4:5" x14ac:dyDescent="0.25">
      <c r="D57820" s="31">
        <v>-45.037100000000002</v>
      </c>
      <c r="E57820" s="28">
        <v>539.82899999999995</v>
      </c>
    </row>
    <row r="57821" spans="4:5" x14ac:dyDescent="0.25">
      <c r="D57821" s="31">
        <v>-45.021099999999997</v>
      </c>
      <c r="E57821" s="28">
        <v>539.74599999999998</v>
      </c>
    </row>
    <row r="57822" spans="4:5" x14ac:dyDescent="0.25">
      <c r="D57822" s="31">
        <v>-45.005099999999999</v>
      </c>
      <c r="E57822" s="28">
        <v>539.66399999999999</v>
      </c>
    </row>
    <row r="57823" spans="4:5" x14ac:dyDescent="0.25">
      <c r="D57823" s="31">
        <v>-44.989100000000001</v>
      </c>
      <c r="E57823" s="28">
        <v>539.58100000000002</v>
      </c>
    </row>
    <row r="57824" spans="4:5" x14ac:dyDescent="0.25">
      <c r="D57824" s="31">
        <v>-44.973100000000002</v>
      </c>
      <c r="E57824" s="28">
        <v>539.49800000000005</v>
      </c>
    </row>
    <row r="57825" spans="4:5" x14ac:dyDescent="0.25">
      <c r="D57825" s="31">
        <v>-44.957099999999997</v>
      </c>
      <c r="E57825" s="28">
        <v>539.41499999999996</v>
      </c>
    </row>
    <row r="57826" spans="4:5" x14ac:dyDescent="0.25">
      <c r="D57826" s="31">
        <v>-44.941099999999999</v>
      </c>
      <c r="E57826" s="28">
        <v>539.33199999999999</v>
      </c>
    </row>
    <row r="57827" spans="4:5" x14ac:dyDescent="0.25">
      <c r="D57827" s="31">
        <v>-44.9251</v>
      </c>
      <c r="E57827" s="28">
        <v>539.24900000000002</v>
      </c>
    </row>
    <row r="57828" spans="4:5" x14ac:dyDescent="0.25">
      <c r="D57828" s="31">
        <v>-44.909100000000002</v>
      </c>
      <c r="E57828" s="28">
        <v>539.16600000000005</v>
      </c>
    </row>
    <row r="57829" spans="4:5" x14ac:dyDescent="0.25">
      <c r="D57829" s="31">
        <v>-44.893099999999997</v>
      </c>
      <c r="E57829" s="28">
        <v>539.08399999999995</v>
      </c>
    </row>
    <row r="57830" spans="4:5" x14ac:dyDescent="0.25">
      <c r="D57830" s="31">
        <v>-44.877099999999999</v>
      </c>
      <c r="E57830" s="28">
        <v>539.00099999999998</v>
      </c>
    </row>
    <row r="57831" spans="4:5" x14ac:dyDescent="0.25">
      <c r="D57831" s="31">
        <v>-44.8611</v>
      </c>
      <c r="E57831" s="28">
        <v>538.91800000000001</v>
      </c>
    </row>
    <row r="57832" spans="4:5" x14ac:dyDescent="0.25">
      <c r="D57832" s="31">
        <v>-44.845100000000002</v>
      </c>
      <c r="E57832" s="28">
        <v>538.83500000000004</v>
      </c>
    </row>
    <row r="57833" spans="4:5" x14ac:dyDescent="0.25">
      <c r="D57833" s="31">
        <v>-44.829099999999997</v>
      </c>
      <c r="E57833" s="28">
        <v>538.75199999999995</v>
      </c>
    </row>
    <row r="57834" spans="4:5" x14ac:dyDescent="0.25">
      <c r="D57834" s="31">
        <v>-44.813099999999999</v>
      </c>
      <c r="E57834" s="28">
        <v>538.66899999999998</v>
      </c>
    </row>
    <row r="57835" spans="4:5" x14ac:dyDescent="0.25">
      <c r="D57835" s="31">
        <v>-44.7971</v>
      </c>
      <c r="E57835" s="28">
        <v>538.58600000000001</v>
      </c>
    </row>
    <row r="57836" spans="4:5" x14ac:dyDescent="0.25">
      <c r="D57836" s="31">
        <v>-44.781100000000002</v>
      </c>
      <c r="E57836" s="28">
        <v>538.50300000000004</v>
      </c>
    </row>
    <row r="57837" spans="4:5" x14ac:dyDescent="0.25">
      <c r="D57837" s="31">
        <v>-44.765099999999997</v>
      </c>
      <c r="E57837" s="28">
        <v>538.41999999999996</v>
      </c>
    </row>
    <row r="57838" spans="4:5" x14ac:dyDescent="0.25">
      <c r="D57838" s="31">
        <v>-44.749099999999999</v>
      </c>
      <c r="E57838" s="28">
        <v>538.33799999999997</v>
      </c>
    </row>
    <row r="57839" spans="4:5" x14ac:dyDescent="0.25">
      <c r="D57839" s="31">
        <v>-44.7331</v>
      </c>
      <c r="E57839" s="28">
        <v>538.255</v>
      </c>
    </row>
    <row r="57840" spans="4:5" x14ac:dyDescent="0.25">
      <c r="D57840" s="31">
        <v>-44.717100000000002</v>
      </c>
      <c r="E57840" s="28">
        <v>538.17200000000003</v>
      </c>
    </row>
    <row r="57841" spans="4:5" x14ac:dyDescent="0.25">
      <c r="D57841" s="31">
        <v>-44.701099999999997</v>
      </c>
      <c r="E57841" s="28">
        <v>538.08900000000006</v>
      </c>
    </row>
    <row r="57842" spans="4:5" x14ac:dyDescent="0.25">
      <c r="D57842" s="31">
        <v>-44.685099999999998</v>
      </c>
      <c r="E57842" s="28">
        <v>538.00599999999997</v>
      </c>
    </row>
    <row r="57843" spans="4:5" x14ac:dyDescent="0.25">
      <c r="D57843" s="31">
        <v>-44.6691</v>
      </c>
      <c r="E57843" s="28">
        <v>537.923</v>
      </c>
    </row>
    <row r="57844" spans="4:5" x14ac:dyDescent="0.25">
      <c r="D57844" s="31">
        <v>-44.653100000000002</v>
      </c>
      <c r="E57844" s="28">
        <v>537.84</v>
      </c>
    </row>
    <row r="57845" spans="4:5" x14ac:dyDescent="0.25">
      <c r="D57845" s="31">
        <v>-44.637099999999997</v>
      </c>
      <c r="E57845" s="28">
        <v>537.75699999999995</v>
      </c>
    </row>
    <row r="57846" spans="4:5" x14ac:dyDescent="0.25">
      <c r="D57846" s="31">
        <v>-44.621099999999998</v>
      </c>
      <c r="E57846" s="28">
        <v>537.67399999999998</v>
      </c>
    </row>
    <row r="57847" spans="4:5" x14ac:dyDescent="0.25">
      <c r="D57847" s="31">
        <v>-44.6051</v>
      </c>
      <c r="E57847" s="28">
        <v>537.59100000000001</v>
      </c>
    </row>
    <row r="57848" spans="4:5" x14ac:dyDescent="0.25">
      <c r="D57848" s="31">
        <v>-44.589100000000002</v>
      </c>
      <c r="E57848" s="28">
        <v>537.50800000000004</v>
      </c>
    </row>
    <row r="57849" spans="4:5" x14ac:dyDescent="0.25">
      <c r="D57849" s="31">
        <v>-44.573099999999997</v>
      </c>
      <c r="E57849" s="28">
        <v>537.42499999999995</v>
      </c>
    </row>
    <row r="57850" spans="4:5" x14ac:dyDescent="0.25">
      <c r="D57850" s="31">
        <v>-44.557099999999998</v>
      </c>
      <c r="E57850" s="28">
        <v>537.34199999999998</v>
      </c>
    </row>
    <row r="57851" spans="4:5" x14ac:dyDescent="0.25">
      <c r="D57851" s="31">
        <v>-44.5411</v>
      </c>
      <c r="E57851" s="28">
        <v>537.25900000000001</v>
      </c>
    </row>
    <row r="57852" spans="4:5" x14ac:dyDescent="0.25">
      <c r="D57852" s="31">
        <v>-44.525100000000002</v>
      </c>
      <c r="E57852" s="28">
        <v>537.17600000000004</v>
      </c>
    </row>
    <row r="57853" spans="4:5" x14ac:dyDescent="0.25">
      <c r="D57853" s="31">
        <v>-44.509099999999997</v>
      </c>
      <c r="E57853" s="28">
        <v>537.09299999999996</v>
      </c>
    </row>
    <row r="57854" spans="4:5" x14ac:dyDescent="0.25">
      <c r="D57854" s="31">
        <v>-44.493099999999998</v>
      </c>
      <c r="E57854" s="28">
        <v>537.01</v>
      </c>
    </row>
    <row r="57855" spans="4:5" x14ac:dyDescent="0.25">
      <c r="D57855" s="31">
        <v>-44.4771</v>
      </c>
      <c r="E57855" s="28">
        <v>536.92700000000002</v>
      </c>
    </row>
    <row r="57856" spans="4:5" x14ac:dyDescent="0.25">
      <c r="D57856" s="31">
        <v>-44.461100000000002</v>
      </c>
      <c r="E57856" s="28">
        <v>536.84400000000005</v>
      </c>
    </row>
    <row r="57857" spans="4:5" x14ac:dyDescent="0.25">
      <c r="D57857" s="31">
        <v>-44.445099999999996</v>
      </c>
      <c r="E57857" s="28">
        <v>536.76099999999997</v>
      </c>
    </row>
    <row r="57858" spans="4:5" x14ac:dyDescent="0.25">
      <c r="D57858" s="31">
        <v>-44.429099999999998</v>
      </c>
      <c r="E57858" s="28">
        <v>536.678</v>
      </c>
    </row>
    <row r="57859" spans="4:5" x14ac:dyDescent="0.25">
      <c r="D57859" s="31">
        <v>-44.4131</v>
      </c>
      <c r="E57859" s="28">
        <v>536.59500000000003</v>
      </c>
    </row>
    <row r="57860" spans="4:5" x14ac:dyDescent="0.25">
      <c r="D57860" s="31">
        <v>-44.397100000000002</v>
      </c>
      <c r="E57860" s="28">
        <v>536.51199999999994</v>
      </c>
    </row>
    <row r="57861" spans="4:5" x14ac:dyDescent="0.25">
      <c r="D57861" s="31">
        <v>-44.381100000000004</v>
      </c>
      <c r="E57861" s="28">
        <v>536.42899999999997</v>
      </c>
    </row>
    <row r="57862" spans="4:5" x14ac:dyDescent="0.25">
      <c r="D57862" s="31">
        <v>-44.365099999999998</v>
      </c>
      <c r="E57862" s="28">
        <v>536.346</v>
      </c>
    </row>
    <row r="57863" spans="4:5" x14ac:dyDescent="0.25">
      <c r="D57863" s="31">
        <v>-44.3491</v>
      </c>
      <c r="E57863" s="28">
        <v>536.26300000000003</v>
      </c>
    </row>
    <row r="57864" spans="4:5" x14ac:dyDescent="0.25">
      <c r="D57864" s="31">
        <v>-44.333100000000002</v>
      </c>
      <c r="E57864" s="28">
        <v>536.17999999999995</v>
      </c>
    </row>
    <row r="57865" spans="4:5" x14ac:dyDescent="0.25">
      <c r="D57865" s="31">
        <v>-44.317100000000003</v>
      </c>
      <c r="E57865" s="28">
        <v>536.09699999999998</v>
      </c>
    </row>
    <row r="57866" spans="4:5" x14ac:dyDescent="0.25">
      <c r="D57866" s="31">
        <v>-44.301099999999998</v>
      </c>
      <c r="E57866" s="28">
        <v>536.01400000000001</v>
      </c>
    </row>
    <row r="57867" spans="4:5" x14ac:dyDescent="0.25">
      <c r="D57867" s="31">
        <v>-44.2851</v>
      </c>
      <c r="E57867" s="28">
        <v>535.93100000000004</v>
      </c>
    </row>
    <row r="57868" spans="4:5" x14ac:dyDescent="0.25">
      <c r="D57868" s="31">
        <v>-44.269100000000002</v>
      </c>
      <c r="E57868" s="28">
        <v>535.84699999999998</v>
      </c>
    </row>
    <row r="57869" spans="4:5" x14ac:dyDescent="0.25">
      <c r="D57869" s="31">
        <v>-44.2532</v>
      </c>
      <c r="E57869" s="28">
        <v>535.76400000000001</v>
      </c>
    </row>
    <row r="57870" spans="4:5" x14ac:dyDescent="0.25">
      <c r="D57870" s="31">
        <v>-44.237200000000001</v>
      </c>
      <c r="E57870" s="28">
        <v>535.68100000000004</v>
      </c>
    </row>
    <row r="57871" spans="4:5" x14ac:dyDescent="0.25">
      <c r="D57871" s="31">
        <v>-44.221200000000003</v>
      </c>
      <c r="E57871" s="28">
        <v>535.59799999999996</v>
      </c>
    </row>
    <row r="57872" spans="4:5" x14ac:dyDescent="0.25">
      <c r="D57872" s="31">
        <v>-44.205199999999998</v>
      </c>
      <c r="E57872" s="28">
        <v>535.51499999999999</v>
      </c>
    </row>
    <row r="57873" spans="4:5" x14ac:dyDescent="0.25">
      <c r="D57873" s="31">
        <v>-44.1892</v>
      </c>
      <c r="E57873" s="28">
        <v>535.43200000000002</v>
      </c>
    </row>
    <row r="57874" spans="4:5" x14ac:dyDescent="0.25">
      <c r="D57874" s="31">
        <v>-44.173200000000001</v>
      </c>
      <c r="E57874" s="28">
        <v>535.34900000000005</v>
      </c>
    </row>
    <row r="57875" spans="4:5" x14ac:dyDescent="0.25">
      <c r="D57875" s="31">
        <v>-44.157200000000003</v>
      </c>
      <c r="E57875" s="28">
        <v>535.26599999999996</v>
      </c>
    </row>
    <row r="57876" spans="4:5" x14ac:dyDescent="0.25">
      <c r="D57876" s="31">
        <v>-44.141199999999998</v>
      </c>
      <c r="E57876" s="28">
        <v>535.18299999999999</v>
      </c>
    </row>
    <row r="57877" spans="4:5" x14ac:dyDescent="0.25">
      <c r="D57877" s="31">
        <v>-44.1252</v>
      </c>
      <c r="E57877" s="28">
        <v>535.09900000000005</v>
      </c>
    </row>
    <row r="57878" spans="4:5" x14ac:dyDescent="0.25">
      <c r="D57878" s="31">
        <v>-44.109200000000001</v>
      </c>
      <c r="E57878" s="28">
        <v>535.01599999999996</v>
      </c>
    </row>
    <row r="57879" spans="4:5" x14ac:dyDescent="0.25">
      <c r="D57879" s="31">
        <v>-44.093200000000003</v>
      </c>
      <c r="E57879" s="28">
        <v>534.93299999999999</v>
      </c>
    </row>
    <row r="57880" spans="4:5" x14ac:dyDescent="0.25">
      <c r="D57880" s="31">
        <v>-44.077199999999998</v>
      </c>
      <c r="E57880" s="28">
        <v>534.85</v>
      </c>
    </row>
    <row r="57881" spans="4:5" x14ac:dyDescent="0.25">
      <c r="D57881" s="31">
        <v>-44.061199999999999</v>
      </c>
      <c r="E57881" s="28">
        <v>534.76700000000005</v>
      </c>
    </row>
    <row r="57882" spans="4:5" x14ac:dyDescent="0.25">
      <c r="D57882" s="31">
        <v>-44.045200000000001</v>
      </c>
      <c r="E57882" s="28">
        <v>534.68399999999997</v>
      </c>
    </row>
    <row r="57883" spans="4:5" x14ac:dyDescent="0.25">
      <c r="D57883" s="31">
        <v>-44.029200000000003</v>
      </c>
      <c r="E57883" s="28">
        <v>534.601</v>
      </c>
    </row>
    <row r="57884" spans="4:5" x14ac:dyDescent="0.25">
      <c r="D57884" s="31">
        <v>-44.013199999999998</v>
      </c>
      <c r="E57884" s="28">
        <v>534.51800000000003</v>
      </c>
    </row>
    <row r="57885" spans="4:5" x14ac:dyDescent="0.25">
      <c r="D57885" s="31">
        <v>-43.997199999999999</v>
      </c>
      <c r="E57885" s="28">
        <v>534.43399999999997</v>
      </c>
    </row>
    <row r="57886" spans="4:5" x14ac:dyDescent="0.25">
      <c r="D57886" s="31">
        <v>-43.981200000000001</v>
      </c>
      <c r="E57886" s="28">
        <v>534.351</v>
      </c>
    </row>
    <row r="57887" spans="4:5" x14ac:dyDescent="0.25">
      <c r="D57887" s="31">
        <v>-43.965200000000003</v>
      </c>
      <c r="E57887" s="28">
        <v>534.26800000000003</v>
      </c>
    </row>
    <row r="57888" spans="4:5" x14ac:dyDescent="0.25">
      <c r="D57888" s="31">
        <v>-43.949199999999998</v>
      </c>
      <c r="E57888" s="28">
        <v>534.18499999999995</v>
      </c>
    </row>
    <row r="57889" spans="4:5" x14ac:dyDescent="0.25">
      <c r="D57889" s="31">
        <v>-43.933199999999999</v>
      </c>
      <c r="E57889" s="28">
        <v>534.10199999999998</v>
      </c>
    </row>
    <row r="57890" spans="4:5" x14ac:dyDescent="0.25">
      <c r="D57890" s="31">
        <v>-43.917200000000001</v>
      </c>
      <c r="E57890" s="28">
        <v>534.01800000000003</v>
      </c>
    </row>
    <row r="57891" spans="4:5" x14ac:dyDescent="0.25">
      <c r="D57891" s="31">
        <v>-43.901200000000003</v>
      </c>
      <c r="E57891" s="28">
        <v>533.93499999999995</v>
      </c>
    </row>
    <row r="57892" spans="4:5" x14ac:dyDescent="0.25">
      <c r="D57892" s="31">
        <v>-43.885199999999998</v>
      </c>
      <c r="E57892" s="28">
        <v>533.85199999999998</v>
      </c>
    </row>
    <row r="57893" spans="4:5" x14ac:dyDescent="0.25">
      <c r="D57893" s="31">
        <v>-43.869199999999999</v>
      </c>
      <c r="E57893" s="28">
        <v>533.76900000000001</v>
      </c>
    </row>
    <row r="57894" spans="4:5" x14ac:dyDescent="0.25">
      <c r="D57894" s="31">
        <v>-43.853200000000001</v>
      </c>
      <c r="E57894" s="28">
        <v>533.68600000000004</v>
      </c>
    </row>
    <row r="57895" spans="4:5" x14ac:dyDescent="0.25">
      <c r="D57895" s="31">
        <v>-43.837200000000003</v>
      </c>
      <c r="E57895" s="28">
        <v>533.60199999999998</v>
      </c>
    </row>
    <row r="57896" spans="4:5" x14ac:dyDescent="0.25">
      <c r="D57896" s="31">
        <v>-43.821199999999997</v>
      </c>
      <c r="E57896" s="28">
        <v>533.51900000000001</v>
      </c>
    </row>
    <row r="57897" spans="4:5" x14ac:dyDescent="0.25">
      <c r="D57897" s="31">
        <v>-43.805199999999999</v>
      </c>
      <c r="E57897" s="28">
        <v>533.43600000000004</v>
      </c>
    </row>
    <row r="57898" spans="4:5" x14ac:dyDescent="0.25">
      <c r="D57898" s="31">
        <v>-43.789200000000001</v>
      </c>
      <c r="E57898" s="28">
        <v>533.35299999999995</v>
      </c>
    </row>
    <row r="57899" spans="4:5" x14ac:dyDescent="0.25">
      <c r="D57899" s="31">
        <v>-43.773200000000003</v>
      </c>
      <c r="E57899" s="28">
        <v>533.26900000000001</v>
      </c>
    </row>
    <row r="57900" spans="4:5" x14ac:dyDescent="0.25">
      <c r="D57900" s="31">
        <v>-43.757199999999997</v>
      </c>
      <c r="E57900" s="28">
        <v>533.18600000000004</v>
      </c>
    </row>
    <row r="57901" spans="4:5" x14ac:dyDescent="0.25">
      <c r="D57901" s="31">
        <v>-43.741199999999999</v>
      </c>
      <c r="E57901" s="28">
        <v>533.10299999999995</v>
      </c>
    </row>
    <row r="57902" spans="4:5" x14ac:dyDescent="0.25">
      <c r="D57902" s="31">
        <v>-43.725200000000001</v>
      </c>
      <c r="E57902" s="28">
        <v>533.02</v>
      </c>
    </row>
    <row r="57903" spans="4:5" x14ac:dyDescent="0.25">
      <c r="D57903" s="31">
        <v>-43.709200000000003</v>
      </c>
      <c r="E57903" s="28">
        <v>532.93700000000001</v>
      </c>
    </row>
    <row r="57904" spans="4:5" x14ac:dyDescent="0.25">
      <c r="D57904" s="31">
        <v>-43.693199999999997</v>
      </c>
      <c r="E57904" s="28">
        <v>532.85299999999995</v>
      </c>
    </row>
    <row r="57905" spans="4:5" x14ac:dyDescent="0.25">
      <c r="D57905" s="31">
        <v>-43.677199999999999</v>
      </c>
      <c r="E57905" s="28">
        <v>532.77</v>
      </c>
    </row>
    <row r="57906" spans="4:5" x14ac:dyDescent="0.25">
      <c r="D57906" s="31">
        <v>-43.661200000000001</v>
      </c>
      <c r="E57906" s="28">
        <v>532.68700000000001</v>
      </c>
    </row>
    <row r="57907" spans="4:5" x14ac:dyDescent="0.25">
      <c r="D57907" s="31">
        <v>-43.645200000000003</v>
      </c>
      <c r="E57907" s="28">
        <v>532.60299999999995</v>
      </c>
    </row>
    <row r="57908" spans="4:5" x14ac:dyDescent="0.25">
      <c r="D57908" s="31">
        <v>-43.629199999999997</v>
      </c>
      <c r="E57908" s="28">
        <v>532.52</v>
      </c>
    </row>
    <row r="57909" spans="4:5" x14ac:dyDescent="0.25">
      <c r="D57909" s="31">
        <v>-43.613199999999999</v>
      </c>
      <c r="E57909" s="28">
        <v>532.43700000000001</v>
      </c>
    </row>
    <row r="57910" spans="4:5" x14ac:dyDescent="0.25">
      <c r="D57910" s="31">
        <v>-43.597200000000001</v>
      </c>
      <c r="E57910" s="28">
        <v>532.35400000000004</v>
      </c>
    </row>
    <row r="57911" spans="4:5" x14ac:dyDescent="0.25">
      <c r="D57911" s="31">
        <v>-43.581200000000003</v>
      </c>
      <c r="E57911" s="28">
        <v>532.27</v>
      </c>
    </row>
    <row r="57912" spans="4:5" x14ac:dyDescent="0.25">
      <c r="D57912" s="31">
        <v>-43.565199999999997</v>
      </c>
      <c r="E57912" s="28">
        <v>532.18700000000001</v>
      </c>
    </row>
    <row r="57913" spans="4:5" x14ac:dyDescent="0.25">
      <c r="D57913" s="31">
        <v>-43.549199999999999</v>
      </c>
      <c r="E57913" s="28">
        <v>532.10400000000004</v>
      </c>
    </row>
    <row r="57914" spans="4:5" x14ac:dyDescent="0.25">
      <c r="D57914" s="31">
        <v>-43.533200000000001</v>
      </c>
      <c r="E57914" s="28">
        <v>532.02</v>
      </c>
    </row>
    <row r="57915" spans="4:5" x14ac:dyDescent="0.25">
      <c r="D57915" s="31">
        <v>-43.517200000000003</v>
      </c>
      <c r="E57915" s="28">
        <v>531.93700000000001</v>
      </c>
    </row>
    <row r="57916" spans="4:5" x14ac:dyDescent="0.25">
      <c r="D57916" s="31">
        <v>-43.501199999999997</v>
      </c>
      <c r="E57916" s="28">
        <v>531.85400000000004</v>
      </c>
    </row>
    <row r="57917" spans="4:5" x14ac:dyDescent="0.25">
      <c r="D57917" s="31">
        <v>-43.485199999999999</v>
      </c>
      <c r="E57917" s="28">
        <v>531.77</v>
      </c>
    </row>
    <row r="57918" spans="4:5" x14ac:dyDescent="0.25">
      <c r="D57918" s="31">
        <v>-43.469200000000001</v>
      </c>
      <c r="E57918" s="28">
        <v>531.68700000000001</v>
      </c>
    </row>
    <row r="57919" spans="4:5" x14ac:dyDescent="0.25">
      <c r="D57919" s="31">
        <v>-43.453200000000002</v>
      </c>
      <c r="E57919" s="28">
        <v>531.60400000000004</v>
      </c>
    </row>
    <row r="57920" spans="4:5" x14ac:dyDescent="0.25">
      <c r="D57920" s="31">
        <v>-43.437199999999997</v>
      </c>
      <c r="E57920" s="28">
        <v>531.52</v>
      </c>
    </row>
    <row r="57921" spans="4:5" x14ac:dyDescent="0.25">
      <c r="D57921" s="31">
        <v>-43.421199999999999</v>
      </c>
      <c r="E57921" s="28">
        <v>531.43700000000001</v>
      </c>
    </row>
    <row r="57922" spans="4:5" x14ac:dyDescent="0.25">
      <c r="D57922" s="31">
        <v>-43.405200000000001</v>
      </c>
      <c r="E57922" s="28">
        <v>531.35400000000004</v>
      </c>
    </row>
    <row r="57923" spans="4:5" x14ac:dyDescent="0.25">
      <c r="D57923" s="31">
        <v>-43.389200000000002</v>
      </c>
      <c r="E57923" s="28">
        <v>531.27</v>
      </c>
    </row>
    <row r="57924" spans="4:5" x14ac:dyDescent="0.25">
      <c r="D57924" s="31">
        <v>-43.373199999999997</v>
      </c>
      <c r="E57924" s="28">
        <v>531.18700000000001</v>
      </c>
    </row>
    <row r="57925" spans="4:5" x14ac:dyDescent="0.25">
      <c r="D57925" s="31">
        <v>-43.357199999999999</v>
      </c>
      <c r="E57925" s="28">
        <v>531.10400000000004</v>
      </c>
    </row>
    <row r="57926" spans="4:5" x14ac:dyDescent="0.25">
      <c r="D57926" s="31">
        <v>-43.341200000000001</v>
      </c>
      <c r="E57926" s="28">
        <v>531.02</v>
      </c>
    </row>
    <row r="57927" spans="4:5" x14ac:dyDescent="0.25">
      <c r="D57927" s="31">
        <v>-43.325200000000002</v>
      </c>
      <c r="E57927" s="28">
        <v>530.93700000000001</v>
      </c>
    </row>
    <row r="57928" spans="4:5" x14ac:dyDescent="0.25">
      <c r="D57928" s="31">
        <v>-43.309199999999997</v>
      </c>
      <c r="E57928" s="28">
        <v>530.85400000000004</v>
      </c>
    </row>
    <row r="57929" spans="4:5" x14ac:dyDescent="0.25">
      <c r="D57929" s="31">
        <v>-43.293199999999999</v>
      </c>
      <c r="E57929" s="28">
        <v>530.77</v>
      </c>
    </row>
    <row r="57930" spans="4:5" x14ac:dyDescent="0.25">
      <c r="D57930" s="31">
        <v>-43.277200000000001</v>
      </c>
      <c r="E57930" s="28">
        <v>530.68700000000001</v>
      </c>
    </row>
    <row r="57931" spans="4:5" x14ac:dyDescent="0.25">
      <c r="D57931" s="31">
        <v>-43.261200000000002</v>
      </c>
      <c r="E57931" s="28">
        <v>530.60299999999995</v>
      </c>
    </row>
    <row r="57932" spans="4:5" x14ac:dyDescent="0.25">
      <c r="D57932" s="31">
        <v>-43.245199999999997</v>
      </c>
      <c r="E57932" s="28">
        <v>530.52</v>
      </c>
    </row>
    <row r="57933" spans="4:5" x14ac:dyDescent="0.25">
      <c r="D57933" s="31">
        <v>-43.229199999999999</v>
      </c>
      <c r="E57933" s="28">
        <v>530.43700000000001</v>
      </c>
    </row>
    <row r="57934" spans="4:5" x14ac:dyDescent="0.25">
      <c r="D57934" s="31">
        <v>-43.213200000000001</v>
      </c>
      <c r="E57934" s="28">
        <v>530.35299999999995</v>
      </c>
    </row>
    <row r="57935" spans="4:5" x14ac:dyDescent="0.25">
      <c r="D57935" s="31">
        <v>-43.197200000000002</v>
      </c>
      <c r="E57935" s="28">
        <v>530.27</v>
      </c>
    </row>
    <row r="57936" spans="4:5" x14ac:dyDescent="0.25">
      <c r="D57936" s="31">
        <v>-43.181199999999997</v>
      </c>
      <c r="E57936" s="28">
        <v>530.18600000000004</v>
      </c>
    </row>
    <row r="57937" spans="4:5" x14ac:dyDescent="0.25">
      <c r="D57937" s="31">
        <v>-43.165199999999999</v>
      </c>
      <c r="E57937" s="28">
        <v>530.10299999999995</v>
      </c>
    </row>
    <row r="57938" spans="4:5" x14ac:dyDescent="0.25">
      <c r="D57938" s="31">
        <v>-43.1492</v>
      </c>
      <c r="E57938" s="28">
        <v>530.01900000000001</v>
      </c>
    </row>
    <row r="57939" spans="4:5" x14ac:dyDescent="0.25">
      <c r="D57939" s="31">
        <v>-43.133200000000002</v>
      </c>
      <c r="E57939" s="28">
        <v>529.93600000000004</v>
      </c>
    </row>
    <row r="57940" spans="4:5" x14ac:dyDescent="0.25">
      <c r="D57940" s="31">
        <v>-43.117199999999997</v>
      </c>
      <c r="E57940" s="28">
        <v>529.85299999999995</v>
      </c>
    </row>
    <row r="57941" spans="4:5" x14ac:dyDescent="0.25">
      <c r="D57941" s="31">
        <v>-43.101199999999999</v>
      </c>
      <c r="E57941" s="28">
        <v>529.76900000000001</v>
      </c>
    </row>
    <row r="57942" spans="4:5" x14ac:dyDescent="0.25">
      <c r="D57942" s="31">
        <v>-43.0852</v>
      </c>
      <c r="E57942" s="28">
        <v>529.68600000000004</v>
      </c>
    </row>
    <row r="57943" spans="4:5" x14ac:dyDescent="0.25">
      <c r="D57943" s="31">
        <v>-43.069200000000002</v>
      </c>
      <c r="E57943" s="28">
        <v>529.60199999999998</v>
      </c>
    </row>
    <row r="57944" spans="4:5" x14ac:dyDescent="0.25">
      <c r="D57944" s="31">
        <v>-43.053199999999997</v>
      </c>
      <c r="E57944" s="28">
        <v>529.51900000000001</v>
      </c>
    </row>
    <row r="57945" spans="4:5" x14ac:dyDescent="0.25">
      <c r="D57945" s="31">
        <v>-43.037199999999999</v>
      </c>
      <c r="E57945" s="28">
        <v>529.43499999999995</v>
      </c>
    </row>
    <row r="57946" spans="4:5" x14ac:dyDescent="0.25">
      <c r="D57946" s="31">
        <v>-43.0212</v>
      </c>
      <c r="E57946" s="28">
        <v>529.35199999999998</v>
      </c>
    </row>
    <row r="57947" spans="4:5" x14ac:dyDescent="0.25">
      <c r="D57947" s="31">
        <v>-43.005200000000002</v>
      </c>
      <c r="E57947" s="28">
        <v>529.26800000000003</v>
      </c>
    </row>
    <row r="57948" spans="4:5" x14ac:dyDescent="0.25">
      <c r="D57948" s="31">
        <v>-42.989199999999997</v>
      </c>
      <c r="E57948" s="28">
        <v>529.18499999999995</v>
      </c>
    </row>
    <row r="57949" spans="4:5" x14ac:dyDescent="0.25">
      <c r="D57949" s="31">
        <v>-42.973199999999999</v>
      </c>
      <c r="E57949" s="28">
        <v>529.101</v>
      </c>
    </row>
    <row r="57950" spans="4:5" x14ac:dyDescent="0.25">
      <c r="D57950" s="31">
        <v>-42.9572</v>
      </c>
      <c r="E57950" s="28">
        <v>529.01800000000003</v>
      </c>
    </row>
    <row r="57951" spans="4:5" x14ac:dyDescent="0.25">
      <c r="D57951" s="31">
        <v>-42.941200000000002</v>
      </c>
      <c r="E57951" s="28">
        <v>528.93399999999997</v>
      </c>
    </row>
    <row r="57952" spans="4:5" x14ac:dyDescent="0.25">
      <c r="D57952" s="31">
        <v>-42.925199999999997</v>
      </c>
      <c r="E57952" s="28">
        <v>528.851</v>
      </c>
    </row>
    <row r="57953" spans="4:5" x14ac:dyDescent="0.25">
      <c r="D57953" s="31">
        <v>-42.909199999999998</v>
      </c>
      <c r="E57953" s="28">
        <v>528.76700000000005</v>
      </c>
    </row>
    <row r="57954" spans="4:5" x14ac:dyDescent="0.25">
      <c r="D57954" s="31">
        <v>-42.8932</v>
      </c>
      <c r="E57954" s="28">
        <v>528.68399999999997</v>
      </c>
    </row>
    <row r="57955" spans="4:5" x14ac:dyDescent="0.25">
      <c r="D57955" s="31">
        <v>-42.877299999999998</v>
      </c>
      <c r="E57955" s="28">
        <v>528.6</v>
      </c>
    </row>
    <row r="57956" spans="4:5" x14ac:dyDescent="0.25">
      <c r="D57956" s="31">
        <v>-42.8613</v>
      </c>
      <c r="E57956" s="28">
        <v>528.51700000000005</v>
      </c>
    </row>
    <row r="57957" spans="4:5" x14ac:dyDescent="0.25">
      <c r="D57957" s="31">
        <v>-42.845300000000002</v>
      </c>
      <c r="E57957" s="28">
        <v>528.43299999999999</v>
      </c>
    </row>
    <row r="57958" spans="4:5" x14ac:dyDescent="0.25">
      <c r="D57958" s="31">
        <v>-42.829300000000003</v>
      </c>
      <c r="E57958" s="28">
        <v>528.35</v>
      </c>
    </row>
    <row r="57959" spans="4:5" x14ac:dyDescent="0.25">
      <c r="D57959" s="31">
        <v>-42.813299999999998</v>
      </c>
      <c r="E57959" s="28">
        <v>528.26599999999996</v>
      </c>
    </row>
    <row r="57960" spans="4:5" x14ac:dyDescent="0.25">
      <c r="D57960" s="31">
        <v>-42.7973</v>
      </c>
      <c r="E57960" s="28">
        <v>528.18299999999999</v>
      </c>
    </row>
    <row r="57961" spans="4:5" x14ac:dyDescent="0.25">
      <c r="D57961" s="31">
        <v>-42.781300000000002</v>
      </c>
      <c r="E57961" s="28">
        <v>528.09900000000005</v>
      </c>
    </row>
    <row r="57962" spans="4:5" x14ac:dyDescent="0.25">
      <c r="D57962" s="31">
        <v>-42.765300000000003</v>
      </c>
      <c r="E57962" s="28">
        <v>528.01499999999999</v>
      </c>
    </row>
    <row r="57963" spans="4:5" x14ac:dyDescent="0.25">
      <c r="D57963" s="31">
        <v>-42.749299999999998</v>
      </c>
      <c r="E57963" s="28">
        <v>527.93200000000002</v>
      </c>
    </row>
    <row r="57964" spans="4:5" x14ac:dyDescent="0.25">
      <c r="D57964" s="31">
        <v>-42.7333</v>
      </c>
      <c r="E57964" s="28">
        <v>527.84799999999996</v>
      </c>
    </row>
    <row r="57965" spans="4:5" x14ac:dyDescent="0.25">
      <c r="D57965" s="31">
        <v>-42.717300000000002</v>
      </c>
      <c r="E57965" s="28">
        <v>527.76499999999999</v>
      </c>
    </row>
    <row r="57966" spans="4:5" x14ac:dyDescent="0.25">
      <c r="D57966" s="31">
        <v>-42.701300000000003</v>
      </c>
      <c r="E57966" s="28">
        <v>527.68100000000004</v>
      </c>
    </row>
    <row r="57967" spans="4:5" x14ac:dyDescent="0.25">
      <c r="D57967" s="31">
        <v>-42.685299999999998</v>
      </c>
      <c r="E57967" s="28">
        <v>527.59799999999996</v>
      </c>
    </row>
    <row r="57968" spans="4:5" x14ac:dyDescent="0.25">
      <c r="D57968" s="31">
        <v>-42.6693</v>
      </c>
      <c r="E57968" s="28">
        <v>527.51400000000001</v>
      </c>
    </row>
    <row r="57969" spans="4:5" x14ac:dyDescent="0.25">
      <c r="D57969" s="31">
        <v>-42.653300000000002</v>
      </c>
      <c r="E57969" s="28">
        <v>527.43100000000004</v>
      </c>
    </row>
    <row r="57970" spans="4:5" x14ac:dyDescent="0.25">
      <c r="D57970" s="31">
        <v>-42.637300000000003</v>
      </c>
      <c r="E57970" s="28">
        <v>527.34699999999998</v>
      </c>
    </row>
    <row r="57971" spans="4:5" x14ac:dyDescent="0.25">
      <c r="D57971" s="31">
        <v>-42.621299999999998</v>
      </c>
      <c r="E57971" s="28">
        <v>527.26300000000003</v>
      </c>
    </row>
    <row r="57972" spans="4:5" x14ac:dyDescent="0.25">
      <c r="D57972" s="31">
        <v>-42.6053</v>
      </c>
      <c r="E57972" s="28">
        <v>527.17999999999995</v>
      </c>
    </row>
    <row r="57973" spans="4:5" x14ac:dyDescent="0.25">
      <c r="D57973" s="31">
        <v>-42.589300000000001</v>
      </c>
      <c r="E57973" s="28">
        <v>527.096</v>
      </c>
    </row>
    <row r="57974" spans="4:5" x14ac:dyDescent="0.25">
      <c r="D57974" s="31">
        <v>-42.573300000000003</v>
      </c>
      <c r="E57974" s="28">
        <v>527.01300000000003</v>
      </c>
    </row>
    <row r="57975" spans="4:5" x14ac:dyDescent="0.25">
      <c r="D57975" s="31">
        <v>-42.557299999999998</v>
      </c>
      <c r="E57975" s="28">
        <v>526.92899999999997</v>
      </c>
    </row>
    <row r="57976" spans="4:5" x14ac:dyDescent="0.25">
      <c r="D57976" s="31">
        <v>-42.5413</v>
      </c>
      <c r="E57976" s="28">
        <v>526.84500000000003</v>
      </c>
    </row>
    <row r="57977" spans="4:5" x14ac:dyDescent="0.25">
      <c r="D57977" s="31">
        <v>-42.525300000000001</v>
      </c>
      <c r="E57977" s="28">
        <v>526.76199999999994</v>
      </c>
    </row>
    <row r="57978" spans="4:5" x14ac:dyDescent="0.25">
      <c r="D57978" s="31">
        <v>-42.509300000000003</v>
      </c>
      <c r="E57978" s="28">
        <v>526.678</v>
      </c>
    </row>
    <row r="57979" spans="4:5" x14ac:dyDescent="0.25">
      <c r="D57979" s="31">
        <v>-42.493299999999998</v>
      </c>
      <c r="E57979" s="28">
        <v>526.59400000000005</v>
      </c>
    </row>
    <row r="57980" spans="4:5" x14ac:dyDescent="0.25">
      <c r="D57980" s="31">
        <v>-42.4773</v>
      </c>
      <c r="E57980" s="28">
        <v>526.51099999999997</v>
      </c>
    </row>
    <row r="57981" spans="4:5" x14ac:dyDescent="0.25">
      <c r="D57981" s="31">
        <v>-42.461300000000001</v>
      </c>
      <c r="E57981" s="28">
        <v>526.42700000000002</v>
      </c>
    </row>
    <row r="57982" spans="4:5" x14ac:dyDescent="0.25">
      <c r="D57982" s="31">
        <v>-42.445300000000003</v>
      </c>
      <c r="E57982" s="28">
        <v>526.34400000000005</v>
      </c>
    </row>
    <row r="57983" spans="4:5" x14ac:dyDescent="0.25">
      <c r="D57983" s="31">
        <v>-42.429299999999998</v>
      </c>
      <c r="E57983" s="28">
        <v>526.26</v>
      </c>
    </row>
    <row r="57984" spans="4:5" x14ac:dyDescent="0.25">
      <c r="D57984" s="31">
        <v>-42.4133</v>
      </c>
      <c r="E57984" s="28">
        <v>526.17600000000004</v>
      </c>
    </row>
    <row r="57985" spans="4:5" x14ac:dyDescent="0.25">
      <c r="D57985" s="31">
        <v>-42.397300000000001</v>
      </c>
      <c r="E57985" s="28">
        <v>526.09199999999998</v>
      </c>
    </row>
    <row r="57986" spans="4:5" x14ac:dyDescent="0.25">
      <c r="D57986" s="31">
        <v>-42.381300000000003</v>
      </c>
      <c r="E57986" s="28">
        <v>526.00900000000001</v>
      </c>
    </row>
    <row r="57987" spans="4:5" x14ac:dyDescent="0.25">
      <c r="D57987" s="31">
        <v>-42.365299999999998</v>
      </c>
      <c r="E57987" s="28">
        <v>525.92499999999995</v>
      </c>
    </row>
    <row r="57988" spans="4:5" x14ac:dyDescent="0.25">
      <c r="D57988" s="31">
        <v>-42.349299999999999</v>
      </c>
      <c r="E57988" s="28">
        <v>525.84100000000001</v>
      </c>
    </row>
    <row r="57989" spans="4:5" x14ac:dyDescent="0.25">
      <c r="D57989" s="31">
        <v>-42.333300000000001</v>
      </c>
      <c r="E57989" s="28">
        <v>525.75800000000004</v>
      </c>
    </row>
    <row r="57990" spans="4:5" x14ac:dyDescent="0.25">
      <c r="D57990" s="31">
        <v>-42.317300000000003</v>
      </c>
      <c r="E57990" s="28">
        <v>525.67399999999998</v>
      </c>
    </row>
    <row r="57991" spans="4:5" x14ac:dyDescent="0.25">
      <c r="D57991" s="31">
        <v>-42.301299999999998</v>
      </c>
      <c r="E57991" s="28">
        <v>525.59</v>
      </c>
    </row>
    <row r="57992" spans="4:5" x14ac:dyDescent="0.25">
      <c r="D57992" s="31">
        <v>-42.285299999999999</v>
      </c>
      <c r="E57992" s="28">
        <v>525.50699999999995</v>
      </c>
    </row>
    <row r="57993" spans="4:5" x14ac:dyDescent="0.25">
      <c r="D57993" s="31">
        <v>-42.269300000000001</v>
      </c>
      <c r="E57993" s="28">
        <v>525.423</v>
      </c>
    </row>
    <row r="57994" spans="4:5" x14ac:dyDescent="0.25">
      <c r="D57994" s="31">
        <v>-42.253300000000003</v>
      </c>
      <c r="E57994" s="28">
        <v>525.33900000000006</v>
      </c>
    </row>
    <row r="57995" spans="4:5" x14ac:dyDescent="0.25">
      <c r="D57995" s="31">
        <v>-42.237299999999998</v>
      </c>
      <c r="E57995" s="28">
        <v>525.25599999999997</v>
      </c>
    </row>
    <row r="57996" spans="4:5" x14ac:dyDescent="0.25">
      <c r="D57996" s="31">
        <v>-42.221299999999999</v>
      </c>
      <c r="E57996" s="28">
        <v>525.17200000000003</v>
      </c>
    </row>
    <row r="57997" spans="4:5" x14ac:dyDescent="0.25">
      <c r="D57997" s="31">
        <v>-42.205300000000001</v>
      </c>
      <c r="E57997" s="28">
        <v>525.08799999999997</v>
      </c>
    </row>
    <row r="57998" spans="4:5" x14ac:dyDescent="0.25">
      <c r="D57998" s="31">
        <v>-42.189300000000003</v>
      </c>
      <c r="E57998" s="28">
        <v>525.00400000000002</v>
      </c>
    </row>
    <row r="57999" spans="4:5" x14ac:dyDescent="0.25">
      <c r="D57999" s="31">
        <v>-42.173299999999998</v>
      </c>
      <c r="E57999" s="28">
        <v>524.92100000000005</v>
      </c>
    </row>
    <row r="58000" spans="4:5" x14ac:dyDescent="0.25">
      <c r="D58000" s="31">
        <v>-42.157299999999999</v>
      </c>
      <c r="E58000" s="28">
        <v>524.83699999999999</v>
      </c>
    </row>
    <row r="58001" spans="4:5" x14ac:dyDescent="0.25">
      <c r="D58001" s="31">
        <v>-42.141300000000001</v>
      </c>
      <c r="E58001" s="28">
        <v>524.75300000000004</v>
      </c>
    </row>
    <row r="58002" spans="4:5" x14ac:dyDescent="0.25">
      <c r="D58002" s="31">
        <v>-42.125300000000003</v>
      </c>
      <c r="E58002" s="28">
        <v>524.66899999999998</v>
      </c>
    </row>
    <row r="58003" spans="4:5" x14ac:dyDescent="0.25">
      <c r="D58003" s="31">
        <v>-42.109299999999998</v>
      </c>
      <c r="E58003" s="28">
        <v>524.58600000000001</v>
      </c>
    </row>
    <row r="58004" spans="4:5" x14ac:dyDescent="0.25">
      <c r="D58004" s="31">
        <v>-42.093299999999999</v>
      </c>
      <c r="E58004" s="28">
        <v>524.50199999999995</v>
      </c>
    </row>
    <row r="58005" spans="4:5" x14ac:dyDescent="0.25">
      <c r="D58005" s="31">
        <v>-42.077300000000001</v>
      </c>
      <c r="E58005" s="28">
        <v>524.41800000000001</v>
      </c>
    </row>
    <row r="58006" spans="4:5" x14ac:dyDescent="0.25">
      <c r="D58006" s="31">
        <v>-42.061300000000003</v>
      </c>
      <c r="E58006" s="28">
        <v>524.33399999999995</v>
      </c>
    </row>
    <row r="58007" spans="4:5" x14ac:dyDescent="0.25">
      <c r="D58007" s="31">
        <v>-42.045299999999997</v>
      </c>
      <c r="E58007" s="28">
        <v>524.25099999999998</v>
      </c>
    </row>
    <row r="58008" spans="4:5" x14ac:dyDescent="0.25">
      <c r="D58008" s="31">
        <v>-42.029299999999999</v>
      </c>
      <c r="E58008" s="28">
        <v>524.16700000000003</v>
      </c>
    </row>
    <row r="58009" spans="4:5" x14ac:dyDescent="0.25">
      <c r="D58009" s="31">
        <v>-42.013300000000001</v>
      </c>
      <c r="E58009" s="28">
        <v>524.08299999999997</v>
      </c>
    </row>
    <row r="58010" spans="4:5" x14ac:dyDescent="0.25">
      <c r="D58010" s="31">
        <v>-41.997300000000003</v>
      </c>
      <c r="E58010" s="28">
        <v>523.99900000000002</v>
      </c>
    </row>
    <row r="58011" spans="4:5" x14ac:dyDescent="0.25">
      <c r="D58011" s="31">
        <v>-41.981299999999997</v>
      </c>
      <c r="E58011" s="28">
        <v>523.91600000000005</v>
      </c>
    </row>
    <row r="58012" spans="4:5" x14ac:dyDescent="0.25">
      <c r="D58012" s="31">
        <v>-41.965299999999999</v>
      </c>
      <c r="E58012" s="28">
        <v>523.83199999999999</v>
      </c>
    </row>
    <row r="58013" spans="4:5" x14ac:dyDescent="0.25">
      <c r="D58013" s="31">
        <v>-41.949300000000001</v>
      </c>
      <c r="E58013" s="28">
        <v>523.74800000000005</v>
      </c>
    </row>
    <row r="58014" spans="4:5" x14ac:dyDescent="0.25">
      <c r="D58014" s="31">
        <v>-41.933300000000003</v>
      </c>
      <c r="E58014" s="28">
        <v>523.66399999999999</v>
      </c>
    </row>
    <row r="58015" spans="4:5" x14ac:dyDescent="0.25">
      <c r="D58015" s="31">
        <v>-41.917299999999997</v>
      </c>
      <c r="E58015" s="28">
        <v>523.58000000000004</v>
      </c>
    </row>
    <row r="58016" spans="4:5" x14ac:dyDescent="0.25">
      <c r="D58016" s="31">
        <v>-41.901299999999999</v>
      </c>
      <c r="E58016" s="28">
        <v>523.49599999999998</v>
      </c>
    </row>
    <row r="58017" spans="4:5" x14ac:dyDescent="0.25">
      <c r="D58017" s="31">
        <v>-41.885300000000001</v>
      </c>
      <c r="E58017" s="28">
        <v>523.41300000000001</v>
      </c>
    </row>
    <row r="58018" spans="4:5" x14ac:dyDescent="0.25">
      <c r="D58018" s="31">
        <v>-41.869300000000003</v>
      </c>
      <c r="E58018" s="28">
        <v>523.32899999999995</v>
      </c>
    </row>
    <row r="58019" spans="4:5" x14ac:dyDescent="0.25">
      <c r="D58019" s="31">
        <v>-41.853299999999997</v>
      </c>
      <c r="E58019" s="28">
        <v>523.245</v>
      </c>
    </row>
    <row r="58020" spans="4:5" x14ac:dyDescent="0.25">
      <c r="D58020" s="31">
        <v>-41.837299999999999</v>
      </c>
      <c r="E58020" s="28">
        <v>523.16099999999994</v>
      </c>
    </row>
    <row r="58021" spans="4:5" x14ac:dyDescent="0.25">
      <c r="D58021" s="31">
        <v>-41.821300000000001</v>
      </c>
      <c r="E58021" s="28">
        <v>523.077</v>
      </c>
    </row>
    <row r="58022" spans="4:5" x14ac:dyDescent="0.25">
      <c r="D58022" s="31">
        <v>-41.805300000000003</v>
      </c>
      <c r="E58022" s="28">
        <v>522.99300000000005</v>
      </c>
    </row>
    <row r="58023" spans="4:5" x14ac:dyDescent="0.25">
      <c r="D58023" s="31">
        <v>-41.789299999999997</v>
      </c>
      <c r="E58023" s="28">
        <v>522.91</v>
      </c>
    </row>
    <row r="58024" spans="4:5" x14ac:dyDescent="0.25">
      <c r="D58024" s="31">
        <v>-41.773299999999999</v>
      </c>
      <c r="E58024" s="28">
        <v>522.82600000000002</v>
      </c>
    </row>
    <row r="58025" spans="4:5" x14ac:dyDescent="0.25">
      <c r="D58025" s="31">
        <v>-41.757300000000001</v>
      </c>
      <c r="E58025" s="28">
        <v>522.74199999999996</v>
      </c>
    </row>
    <row r="58026" spans="4:5" x14ac:dyDescent="0.25">
      <c r="D58026" s="31">
        <v>-41.741300000000003</v>
      </c>
      <c r="E58026" s="28">
        <v>522.65800000000002</v>
      </c>
    </row>
    <row r="58027" spans="4:5" x14ac:dyDescent="0.25">
      <c r="D58027" s="31">
        <v>-41.725299999999997</v>
      </c>
      <c r="E58027" s="28">
        <v>522.57399999999996</v>
      </c>
    </row>
    <row r="58028" spans="4:5" x14ac:dyDescent="0.25">
      <c r="D58028" s="31">
        <v>-41.709299999999999</v>
      </c>
      <c r="E58028" s="28">
        <v>522.49</v>
      </c>
    </row>
    <row r="58029" spans="4:5" x14ac:dyDescent="0.25">
      <c r="D58029" s="31">
        <v>-41.693300000000001</v>
      </c>
      <c r="E58029" s="28">
        <v>522.40599999999995</v>
      </c>
    </row>
    <row r="58030" spans="4:5" x14ac:dyDescent="0.25">
      <c r="D58030" s="31">
        <v>-41.677300000000002</v>
      </c>
      <c r="E58030" s="28">
        <v>522.32299999999998</v>
      </c>
    </row>
    <row r="58031" spans="4:5" x14ac:dyDescent="0.25">
      <c r="D58031" s="31">
        <v>-41.661299999999997</v>
      </c>
      <c r="E58031" s="28">
        <v>522.23900000000003</v>
      </c>
    </row>
    <row r="58032" spans="4:5" x14ac:dyDescent="0.25">
      <c r="D58032" s="31">
        <v>-41.645299999999999</v>
      </c>
      <c r="E58032" s="28">
        <v>522.15499999999997</v>
      </c>
    </row>
    <row r="58033" spans="4:5" x14ac:dyDescent="0.25">
      <c r="D58033" s="31">
        <v>-41.629300000000001</v>
      </c>
      <c r="E58033" s="28">
        <v>522.07100000000003</v>
      </c>
    </row>
    <row r="58034" spans="4:5" x14ac:dyDescent="0.25">
      <c r="D58034" s="31">
        <v>-41.613300000000002</v>
      </c>
      <c r="E58034" s="28">
        <v>521.98699999999997</v>
      </c>
    </row>
    <row r="58035" spans="4:5" x14ac:dyDescent="0.25">
      <c r="D58035" s="31">
        <v>-41.597299999999997</v>
      </c>
      <c r="E58035" s="28">
        <v>521.90300000000002</v>
      </c>
    </row>
    <row r="58036" spans="4:5" x14ac:dyDescent="0.25">
      <c r="D58036" s="31">
        <v>-41.581299999999999</v>
      </c>
      <c r="E58036" s="28">
        <v>521.81899999999996</v>
      </c>
    </row>
    <row r="58037" spans="4:5" x14ac:dyDescent="0.25">
      <c r="D58037" s="31">
        <v>-41.565300000000001</v>
      </c>
      <c r="E58037" s="28">
        <v>521.73500000000001</v>
      </c>
    </row>
    <row r="58038" spans="4:5" x14ac:dyDescent="0.25">
      <c r="D58038" s="31">
        <v>-41.549300000000002</v>
      </c>
      <c r="E58038" s="28">
        <v>521.65099999999995</v>
      </c>
    </row>
    <row r="58039" spans="4:5" x14ac:dyDescent="0.25">
      <c r="D58039" s="31">
        <v>-41.533299999999997</v>
      </c>
      <c r="E58039" s="28">
        <v>521.56700000000001</v>
      </c>
    </row>
    <row r="58040" spans="4:5" x14ac:dyDescent="0.25">
      <c r="D58040" s="31">
        <v>-41.517299999999999</v>
      </c>
      <c r="E58040" s="28">
        <v>521.48299999999995</v>
      </c>
    </row>
    <row r="58041" spans="4:5" x14ac:dyDescent="0.25">
      <c r="D58041" s="31">
        <v>-41.501399999999997</v>
      </c>
      <c r="E58041" s="28">
        <v>521.399</v>
      </c>
    </row>
    <row r="58042" spans="4:5" x14ac:dyDescent="0.25">
      <c r="D58042" s="31">
        <v>-41.485399999999998</v>
      </c>
      <c r="E58042" s="28">
        <v>521.31600000000003</v>
      </c>
    </row>
    <row r="58043" spans="4:5" x14ac:dyDescent="0.25">
      <c r="D58043" s="31">
        <v>-41.4694</v>
      </c>
      <c r="E58043" s="28">
        <v>521.23199999999997</v>
      </c>
    </row>
    <row r="58044" spans="4:5" x14ac:dyDescent="0.25">
      <c r="D58044" s="31">
        <v>-41.453400000000002</v>
      </c>
      <c r="E58044" s="28">
        <v>521.14800000000002</v>
      </c>
    </row>
    <row r="58045" spans="4:5" x14ac:dyDescent="0.25">
      <c r="D58045" s="31">
        <v>-41.437399999999997</v>
      </c>
      <c r="E58045" s="28">
        <v>521.06399999999996</v>
      </c>
    </row>
    <row r="58046" spans="4:5" x14ac:dyDescent="0.25">
      <c r="D58046" s="31">
        <v>-41.421399999999998</v>
      </c>
      <c r="E58046" s="28">
        <v>520.98</v>
      </c>
    </row>
    <row r="58047" spans="4:5" x14ac:dyDescent="0.25">
      <c r="D58047" s="31">
        <v>-41.4054</v>
      </c>
      <c r="E58047" s="28">
        <v>520.89599999999996</v>
      </c>
    </row>
    <row r="58048" spans="4:5" x14ac:dyDescent="0.25">
      <c r="D58048" s="31">
        <v>-41.389400000000002</v>
      </c>
      <c r="E58048" s="28">
        <v>520.81200000000001</v>
      </c>
    </row>
    <row r="58049" spans="4:5" x14ac:dyDescent="0.25">
      <c r="D58049" s="31">
        <v>-41.373399999999997</v>
      </c>
      <c r="E58049" s="28">
        <v>520.72799999999995</v>
      </c>
    </row>
    <row r="58050" spans="4:5" x14ac:dyDescent="0.25">
      <c r="D58050" s="31">
        <v>-41.357399999999998</v>
      </c>
      <c r="E58050" s="28">
        <v>520.64400000000001</v>
      </c>
    </row>
    <row r="58051" spans="4:5" x14ac:dyDescent="0.25">
      <c r="D58051" s="31">
        <v>-41.3414</v>
      </c>
      <c r="E58051" s="28">
        <v>520.55999999999995</v>
      </c>
    </row>
    <row r="58052" spans="4:5" x14ac:dyDescent="0.25">
      <c r="D58052" s="31">
        <v>-41.325400000000002</v>
      </c>
      <c r="E58052" s="28">
        <v>520.476</v>
      </c>
    </row>
    <row r="58053" spans="4:5" x14ac:dyDescent="0.25">
      <c r="D58053" s="31">
        <v>-41.309399999999997</v>
      </c>
      <c r="E58053" s="28">
        <v>520.39200000000005</v>
      </c>
    </row>
    <row r="58054" spans="4:5" x14ac:dyDescent="0.25">
      <c r="D58054" s="31">
        <v>-41.293399999999998</v>
      </c>
      <c r="E58054" s="28">
        <v>520.30799999999999</v>
      </c>
    </row>
    <row r="58055" spans="4:5" x14ac:dyDescent="0.25">
      <c r="D58055" s="31">
        <v>-41.2774</v>
      </c>
      <c r="E58055" s="28">
        <v>520.22400000000005</v>
      </c>
    </row>
    <row r="58056" spans="4:5" x14ac:dyDescent="0.25">
      <c r="D58056" s="31">
        <v>-41.261400000000002</v>
      </c>
      <c r="E58056" s="28">
        <v>520.14</v>
      </c>
    </row>
    <row r="58057" spans="4:5" x14ac:dyDescent="0.25">
      <c r="D58057" s="31">
        <v>-41.245399999999997</v>
      </c>
      <c r="E58057" s="28">
        <v>520.05600000000004</v>
      </c>
    </row>
    <row r="58058" spans="4:5" x14ac:dyDescent="0.25">
      <c r="D58058" s="31">
        <v>-41.229399999999998</v>
      </c>
      <c r="E58058" s="28">
        <v>519.97199999999998</v>
      </c>
    </row>
    <row r="58059" spans="4:5" x14ac:dyDescent="0.25">
      <c r="D58059" s="31">
        <v>-41.2134</v>
      </c>
      <c r="E58059" s="28">
        <v>519.88800000000003</v>
      </c>
    </row>
    <row r="58060" spans="4:5" x14ac:dyDescent="0.25">
      <c r="D58060" s="31">
        <v>-41.197400000000002</v>
      </c>
      <c r="E58060" s="28">
        <v>519.80399999999997</v>
      </c>
    </row>
    <row r="58061" spans="4:5" x14ac:dyDescent="0.25">
      <c r="D58061" s="31">
        <v>-41.181399999999996</v>
      </c>
      <c r="E58061" s="28">
        <v>519.72</v>
      </c>
    </row>
    <row r="58062" spans="4:5" x14ac:dyDescent="0.25">
      <c r="D58062" s="31">
        <v>-41.165399999999998</v>
      </c>
      <c r="E58062" s="28">
        <v>519.63599999999997</v>
      </c>
    </row>
    <row r="58063" spans="4:5" x14ac:dyDescent="0.25">
      <c r="D58063" s="31">
        <v>-41.1494</v>
      </c>
      <c r="E58063" s="28">
        <v>519.55200000000002</v>
      </c>
    </row>
    <row r="58064" spans="4:5" x14ac:dyDescent="0.25">
      <c r="D58064" s="31">
        <v>-41.133400000000002</v>
      </c>
      <c r="E58064" s="28">
        <v>519.46799999999996</v>
      </c>
    </row>
    <row r="58065" spans="4:5" x14ac:dyDescent="0.25">
      <c r="D58065" s="31">
        <v>-41.117400000000004</v>
      </c>
      <c r="E58065" s="28">
        <v>519.38400000000001</v>
      </c>
    </row>
    <row r="58066" spans="4:5" x14ac:dyDescent="0.25">
      <c r="D58066" s="31">
        <v>-41.101399999999998</v>
      </c>
      <c r="E58066" s="28">
        <v>519.29999999999995</v>
      </c>
    </row>
    <row r="58067" spans="4:5" x14ac:dyDescent="0.25">
      <c r="D58067" s="31">
        <v>-41.0854</v>
      </c>
      <c r="E58067" s="28">
        <v>519.21600000000001</v>
      </c>
    </row>
    <row r="58068" spans="4:5" x14ac:dyDescent="0.25">
      <c r="D58068" s="31">
        <v>-41.069400000000002</v>
      </c>
      <c r="E58068" s="28">
        <v>519.13099999999997</v>
      </c>
    </row>
    <row r="58069" spans="4:5" x14ac:dyDescent="0.25">
      <c r="D58069" s="31">
        <v>-41.053400000000003</v>
      </c>
      <c r="E58069" s="28">
        <v>519.04700000000003</v>
      </c>
    </row>
    <row r="58070" spans="4:5" x14ac:dyDescent="0.25">
      <c r="D58070" s="31">
        <v>-41.037399999999998</v>
      </c>
      <c r="E58070" s="28">
        <v>518.96299999999997</v>
      </c>
    </row>
    <row r="58071" spans="4:5" x14ac:dyDescent="0.25">
      <c r="D58071" s="31">
        <v>-41.0214</v>
      </c>
      <c r="E58071" s="28">
        <v>518.87900000000002</v>
      </c>
    </row>
    <row r="58072" spans="4:5" x14ac:dyDescent="0.25">
      <c r="D58072" s="31">
        <v>-41.005400000000002</v>
      </c>
      <c r="E58072" s="28">
        <v>518.79499999999996</v>
      </c>
    </row>
    <row r="58073" spans="4:5" x14ac:dyDescent="0.25">
      <c r="D58073" s="31">
        <v>-40.989400000000003</v>
      </c>
      <c r="E58073" s="28">
        <v>518.71100000000001</v>
      </c>
    </row>
    <row r="58074" spans="4:5" x14ac:dyDescent="0.25">
      <c r="D58074" s="31">
        <v>-40.973399999999998</v>
      </c>
      <c r="E58074" s="28">
        <v>518.62699999999995</v>
      </c>
    </row>
    <row r="58075" spans="4:5" x14ac:dyDescent="0.25">
      <c r="D58075" s="31">
        <v>-40.9574</v>
      </c>
      <c r="E58075" s="28">
        <v>518.54300000000001</v>
      </c>
    </row>
    <row r="58076" spans="4:5" x14ac:dyDescent="0.25">
      <c r="D58076" s="31">
        <v>-40.941400000000002</v>
      </c>
      <c r="E58076" s="28">
        <v>518.45899999999995</v>
      </c>
    </row>
    <row r="58077" spans="4:5" x14ac:dyDescent="0.25">
      <c r="D58077" s="31">
        <v>-40.925400000000003</v>
      </c>
      <c r="E58077" s="28">
        <v>518.375</v>
      </c>
    </row>
    <row r="58078" spans="4:5" x14ac:dyDescent="0.25">
      <c r="D58078" s="31">
        <v>-40.909399999999998</v>
      </c>
      <c r="E58078" s="28">
        <v>518.29100000000005</v>
      </c>
    </row>
    <row r="58079" spans="4:5" x14ac:dyDescent="0.25">
      <c r="D58079" s="31">
        <v>-40.8934</v>
      </c>
      <c r="E58079" s="28">
        <v>518.20699999999999</v>
      </c>
    </row>
    <row r="58080" spans="4:5" x14ac:dyDescent="0.25">
      <c r="D58080" s="31">
        <v>-40.877400000000002</v>
      </c>
      <c r="E58080" s="28">
        <v>518.12199999999996</v>
      </c>
    </row>
    <row r="58081" spans="4:5" x14ac:dyDescent="0.25">
      <c r="D58081" s="31">
        <v>-40.861400000000003</v>
      </c>
      <c r="E58081" s="28">
        <v>518.03800000000001</v>
      </c>
    </row>
    <row r="58082" spans="4:5" x14ac:dyDescent="0.25">
      <c r="D58082" s="31">
        <v>-40.845399999999998</v>
      </c>
      <c r="E58082" s="28">
        <v>517.95399999999995</v>
      </c>
    </row>
    <row r="58083" spans="4:5" x14ac:dyDescent="0.25">
      <c r="D58083" s="31">
        <v>-40.8294</v>
      </c>
      <c r="E58083" s="28">
        <v>517.87</v>
      </c>
    </row>
    <row r="58084" spans="4:5" x14ac:dyDescent="0.25">
      <c r="D58084" s="31">
        <v>-40.813400000000001</v>
      </c>
      <c r="E58084" s="28">
        <v>517.78599999999994</v>
      </c>
    </row>
    <row r="58085" spans="4:5" x14ac:dyDescent="0.25">
      <c r="D58085" s="31">
        <v>-40.797400000000003</v>
      </c>
      <c r="E58085" s="28">
        <v>517.702</v>
      </c>
    </row>
    <row r="58086" spans="4:5" x14ac:dyDescent="0.25">
      <c r="D58086" s="31">
        <v>-40.781399999999998</v>
      </c>
      <c r="E58086" s="28">
        <v>517.61800000000005</v>
      </c>
    </row>
    <row r="58087" spans="4:5" x14ac:dyDescent="0.25">
      <c r="D58087" s="31">
        <v>-40.7654</v>
      </c>
      <c r="E58087" s="28">
        <v>517.53300000000002</v>
      </c>
    </row>
    <row r="58088" spans="4:5" x14ac:dyDescent="0.25">
      <c r="D58088" s="31">
        <v>-40.749400000000001</v>
      </c>
      <c r="E58088" s="28">
        <v>517.44899999999996</v>
      </c>
    </row>
    <row r="58089" spans="4:5" x14ac:dyDescent="0.25">
      <c r="D58089" s="31">
        <v>-40.733400000000003</v>
      </c>
      <c r="E58089" s="28">
        <v>517.36500000000001</v>
      </c>
    </row>
    <row r="58090" spans="4:5" x14ac:dyDescent="0.25">
      <c r="D58090" s="31">
        <v>-40.717399999999998</v>
      </c>
      <c r="E58090" s="28">
        <v>517.28099999999995</v>
      </c>
    </row>
    <row r="58091" spans="4:5" x14ac:dyDescent="0.25">
      <c r="D58091" s="31">
        <v>-40.7014</v>
      </c>
      <c r="E58091" s="28">
        <v>517.197</v>
      </c>
    </row>
    <row r="58092" spans="4:5" x14ac:dyDescent="0.25">
      <c r="D58092" s="31">
        <v>-40.685400000000001</v>
      </c>
      <c r="E58092" s="28">
        <v>517.11300000000006</v>
      </c>
    </row>
    <row r="58093" spans="4:5" x14ac:dyDescent="0.25">
      <c r="D58093" s="31">
        <v>-40.669400000000003</v>
      </c>
      <c r="E58093" s="28">
        <v>517.02800000000002</v>
      </c>
    </row>
    <row r="58094" spans="4:5" x14ac:dyDescent="0.25">
      <c r="D58094" s="31">
        <v>-40.653399999999998</v>
      </c>
      <c r="E58094" s="28">
        <v>516.94399999999996</v>
      </c>
    </row>
    <row r="58095" spans="4:5" x14ac:dyDescent="0.25">
      <c r="D58095" s="31">
        <v>-40.6374</v>
      </c>
      <c r="E58095" s="28">
        <v>516.86</v>
      </c>
    </row>
    <row r="58096" spans="4:5" x14ac:dyDescent="0.25">
      <c r="D58096" s="31">
        <v>-40.621400000000001</v>
      </c>
      <c r="E58096" s="28">
        <v>516.77599999999995</v>
      </c>
    </row>
    <row r="58097" spans="4:5" x14ac:dyDescent="0.25">
      <c r="D58097" s="31">
        <v>-40.605400000000003</v>
      </c>
      <c r="E58097" s="28">
        <v>516.69200000000001</v>
      </c>
    </row>
    <row r="58098" spans="4:5" x14ac:dyDescent="0.25">
      <c r="D58098" s="31">
        <v>-40.589399999999998</v>
      </c>
      <c r="E58098" s="28">
        <v>516.60699999999997</v>
      </c>
    </row>
    <row r="58099" spans="4:5" x14ac:dyDescent="0.25">
      <c r="D58099" s="31">
        <v>-40.573399999999999</v>
      </c>
      <c r="E58099" s="28">
        <v>516.52300000000002</v>
      </c>
    </row>
    <row r="58100" spans="4:5" x14ac:dyDescent="0.25">
      <c r="D58100" s="31">
        <v>-40.557400000000001</v>
      </c>
      <c r="E58100" s="28">
        <v>516.43899999999996</v>
      </c>
    </row>
    <row r="58101" spans="4:5" x14ac:dyDescent="0.25">
      <c r="D58101" s="31">
        <v>-40.541400000000003</v>
      </c>
      <c r="E58101" s="28">
        <v>516.35500000000002</v>
      </c>
    </row>
    <row r="58102" spans="4:5" x14ac:dyDescent="0.25">
      <c r="D58102" s="31">
        <v>-40.525399999999998</v>
      </c>
      <c r="E58102" s="28">
        <v>516.27099999999996</v>
      </c>
    </row>
    <row r="58103" spans="4:5" x14ac:dyDescent="0.25">
      <c r="D58103" s="31">
        <v>-40.509399999999999</v>
      </c>
      <c r="E58103" s="28">
        <v>516.18600000000004</v>
      </c>
    </row>
    <row r="58104" spans="4:5" x14ac:dyDescent="0.25">
      <c r="D58104" s="31">
        <v>-40.493400000000001</v>
      </c>
      <c r="E58104" s="28">
        <v>516.10199999999998</v>
      </c>
    </row>
    <row r="58105" spans="4:5" x14ac:dyDescent="0.25">
      <c r="D58105" s="31">
        <v>-40.477400000000003</v>
      </c>
      <c r="E58105" s="28">
        <v>516.01800000000003</v>
      </c>
    </row>
    <row r="58106" spans="4:5" x14ac:dyDescent="0.25">
      <c r="D58106" s="31">
        <v>-40.461399999999998</v>
      </c>
      <c r="E58106" s="28">
        <v>515.93399999999997</v>
      </c>
    </row>
    <row r="58107" spans="4:5" x14ac:dyDescent="0.25">
      <c r="D58107" s="31">
        <v>-40.445399999999999</v>
      </c>
      <c r="E58107" s="28">
        <v>515.84900000000005</v>
      </c>
    </row>
    <row r="58108" spans="4:5" x14ac:dyDescent="0.25">
      <c r="D58108" s="31">
        <v>-40.429400000000001</v>
      </c>
      <c r="E58108" s="28">
        <v>515.76499999999999</v>
      </c>
    </row>
    <row r="58109" spans="4:5" x14ac:dyDescent="0.25">
      <c r="D58109" s="31">
        <v>-40.413400000000003</v>
      </c>
      <c r="E58109" s="28">
        <v>515.68100000000004</v>
      </c>
    </row>
    <row r="58110" spans="4:5" x14ac:dyDescent="0.25">
      <c r="D58110" s="31">
        <v>-40.397399999999998</v>
      </c>
      <c r="E58110" s="28">
        <v>515.59699999999998</v>
      </c>
    </row>
    <row r="58111" spans="4:5" x14ac:dyDescent="0.25">
      <c r="D58111" s="31">
        <v>-40.381399999999999</v>
      </c>
      <c r="E58111" s="28">
        <v>515.51300000000003</v>
      </c>
    </row>
    <row r="58112" spans="4:5" x14ac:dyDescent="0.25">
      <c r="D58112" s="31">
        <v>-40.365400000000001</v>
      </c>
      <c r="E58112" s="28">
        <v>515.428</v>
      </c>
    </row>
    <row r="58113" spans="4:5" x14ac:dyDescent="0.25">
      <c r="D58113" s="31">
        <v>-40.349400000000003</v>
      </c>
      <c r="E58113" s="28">
        <v>515.34400000000005</v>
      </c>
    </row>
    <row r="58114" spans="4:5" x14ac:dyDescent="0.25">
      <c r="D58114" s="31">
        <v>-40.333399999999997</v>
      </c>
      <c r="E58114" s="28">
        <v>515.26</v>
      </c>
    </row>
    <row r="58115" spans="4:5" x14ac:dyDescent="0.25">
      <c r="D58115" s="31">
        <v>-40.317399999999999</v>
      </c>
      <c r="E58115" s="28">
        <v>515.17499999999995</v>
      </c>
    </row>
    <row r="58116" spans="4:5" x14ac:dyDescent="0.25">
      <c r="D58116" s="31">
        <v>-40.301400000000001</v>
      </c>
      <c r="E58116" s="28">
        <v>515.09100000000001</v>
      </c>
    </row>
    <row r="58117" spans="4:5" x14ac:dyDescent="0.25">
      <c r="D58117" s="31">
        <v>-40.285400000000003</v>
      </c>
      <c r="E58117" s="28">
        <v>515.00699999999995</v>
      </c>
    </row>
    <row r="58118" spans="4:5" x14ac:dyDescent="0.25">
      <c r="D58118" s="31">
        <v>-40.269399999999997</v>
      </c>
      <c r="E58118" s="28">
        <v>514.92200000000003</v>
      </c>
    </row>
    <row r="58119" spans="4:5" x14ac:dyDescent="0.25">
      <c r="D58119" s="31">
        <v>-40.253399999999999</v>
      </c>
      <c r="E58119" s="28">
        <v>514.83799999999997</v>
      </c>
    </row>
    <row r="58120" spans="4:5" x14ac:dyDescent="0.25">
      <c r="D58120" s="31">
        <v>-40.237400000000001</v>
      </c>
      <c r="E58120" s="28">
        <v>514.75400000000002</v>
      </c>
    </row>
    <row r="58121" spans="4:5" x14ac:dyDescent="0.25">
      <c r="D58121" s="31">
        <v>-40.221400000000003</v>
      </c>
      <c r="E58121" s="28">
        <v>514.66999999999996</v>
      </c>
    </row>
    <row r="58122" spans="4:5" x14ac:dyDescent="0.25">
      <c r="D58122" s="31">
        <v>-40.205399999999997</v>
      </c>
      <c r="E58122" s="28">
        <v>514.58500000000004</v>
      </c>
    </row>
    <row r="58123" spans="4:5" x14ac:dyDescent="0.25">
      <c r="D58123" s="31">
        <v>-40.189399999999999</v>
      </c>
      <c r="E58123" s="28">
        <v>514.50099999999998</v>
      </c>
    </row>
    <row r="58124" spans="4:5" x14ac:dyDescent="0.25">
      <c r="D58124" s="31">
        <v>-40.173400000000001</v>
      </c>
      <c r="E58124" s="28">
        <v>514.41700000000003</v>
      </c>
    </row>
    <row r="58125" spans="4:5" x14ac:dyDescent="0.25">
      <c r="D58125" s="31">
        <v>-40.157400000000003</v>
      </c>
      <c r="E58125" s="28">
        <v>514.33199999999999</v>
      </c>
    </row>
    <row r="58126" spans="4:5" x14ac:dyDescent="0.25">
      <c r="D58126" s="31">
        <v>-40.141399999999997</v>
      </c>
      <c r="E58126" s="28">
        <v>514.24800000000005</v>
      </c>
    </row>
    <row r="58127" spans="4:5" x14ac:dyDescent="0.25">
      <c r="D58127" s="31">
        <v>-40.125500000000002</v>
      </c>
      <c r="E58127" s="28">
        <v>514.16399999999999</v>
      </c>
    </row>
    <row r="58128" spans="4:5" x14ac:dyDescent="0.25">
      <c r="D58128" s="31">
        <v>-40.109499999999997</v>
      </c>
      <c r="E58128" s="28">
        <v>514.07899999999995</v>
      </c>
    </row>
    <row r="58129" spans="4:5" x14ac:dyDescent="0.25">
      <c r="D58129" s="31">
        <v>-40.093499999999999</v>
      </c>
      <c r="E58129" s="28">
        <v>513.995</v>
      </c>
    </row>
    <row r="58130" spans="4:5" x14ac:dyDescent="0.25">
      <c r="D58130" s="31">
        <v>-40.077500000000001</v>
      </c>
      <c r="E58130" s="28">
        <v>513.91099999999994</v>
      </c>
    </row>
    <row r="58131" spans="4:5" x14ac:dyDescent="0.25">
      <c r="D58131" s="31">
        <v>-40.061500000000002</v>
      </c>
      <c r="E58131" s="28">
        <v>513.82600000000002</v>
      </c>
    </row>
    <row r="58132" spans="4:5" x14ac:dyDescent="0.25">
      <c r="D58132" s="31">
        <v>-40.045499999999997</v>
      </c>
      <c r="E58132" s="28">
        <v>513.74199999999996</v>
      </c>
    </row>
    <row r="58133" spans="4:5" x14ac:dyDescent="0.25">
      <c r="D58133" s="31">
        <v>-40.029499999999999</v>
      </c>
      <c r="E58133" s="28">
        <v>513.65800000000002</v>
      </c>
    </row>
    <row r="58134" spans="4:5" x14ac:dyDescent="0.25">
      <c r="D58134" s="31">
        <v>-40.013500000000001</v>
      </c>
      <c r="E58134" s="28">
        <v>513.57299999999998</v>
      </c>
    </row>
    <row r="58135" spans="4:5" x14ac:dyDescent="0.25">
      <c r="D58135" s="31">
        <v>-39.997500000000002</v>
      </c>
      <c r="E58135" s="28">
        <v>513.48900000000003</v>
      </c>
    </row>
    <row r="58136" spans="4:5" x14ac:dyDescent="0.25">
      <c r="D58136" s="31">
        <v>-39.981499999999997</v>
      </c>
      <c r="E58136" s="28">
        <v>513.40499999999997</v>
      </c>
    </row>
    <row r="58137" spans="4:5" x14ac:dyDescent="0.25">
      <c r="D58137" s="31">
        <v>-39.965499999999999</v>
      </c>
      <c r="E58137" s="28">
        <v>513.32000000000005</v>
      </c>
    </row>
    <row r="58138" spans="4:5" x14ac:dyDescent="0.25">
      <c r="D58138" s="31">
        <v>-39.9495</v>
      </c>
      <c r="E58138" s="28">
        <v>513.23599999999999</v>
      </c>
    </row>
    <row r="58139" spans="4:5" x14ac:dyDescent="0.25">
      <c r="D58139" s="31">
        <v>-39.933500000000002</v>
      </c>
      <c r="E58139" s="28">
        <v>513.15099999999995</v>
      </c>
    </row>
    <row r="58140" spans="4:5" x14ac:dyDescent="0.25">
      <c r="D58140" s="31">
        <v>-39.917499999999997</v>
      </c>
      <c r="E58140" s="28">
        <v>513.06700000000001</v>
      </c>
    </row>
    <row r="58141" spans="4:5" x14ac:dyDescent="0.25">
      <c r="D58141" s="31">
        <v>-39.901499999999999</v>
      </c>
      <c r="E58141" s="28">
        <v>512.98199999999997</v>
      </c>
    </row>
    <row r="58142" spans="4:5" x14ac:dyDescent="0.25">
      <c r="D58142" s="31">
        <v>-39.8855</v>
      </c>
      <c r="E58142" s="28">
        <v>512.89800000000002</v>
      </c>
    </row>
    <row r="58143" spans="4:5" x14ac:dyDescent="0.25">
      <c r="D58143" s="31">
        <v>-39.869500000000002</v>
      </c>
      <c r="E58143" s="28">
        <v>512.81399999999996</v>
      </c>
    </row>
    <row r="58144" spans="4:5" x14ac:dyDescent="0.25">
      <c r="D58144" s="31">
        <v>-39.853499999999997</v>
      </c>
      <c r="E58144" s="28">
        <v>512.72900000000004</v>
      </c>
    </row>
    <row r="58145" spans="4:5" x14ac:dyDescent="0.25">
      <c r="D58145" s="31">
        <v>-39.837499999999999</v>
      </c>
      <c r="E58145" s="28">
        <v>512.64499999999998</v>
      </c>
    </row>
    <row r="58146" spans="4:5" x14ac:dyDescent="0.25">
      <c r="D58146" s="31">
        <v>-39.8215</v>
      </c>
      <c r="E58146" s="28">
        <v>512.55999999999995</v>
      </c>
    </row>
    <row r="58147" spans="4:5" x14ac:dyDescent="0.25">
      <c r="D58147" s="31">
        <v>-39.805500000000002</v>
      </c>
      <c r="E58147" s="28">
        <v>512.476</v>
      </c>
    </row>
    <row r="58148" spans="4:5" x14ac:dyDescent="0.25">
      <c r="D58148" s="31">
        <v>-39.789499999999997</v>
      </c>
      <c r="E58148" s="28">
        <v>512.39200000000005</v>
      </c>
    </row>
    <row r="58149" spans="4:5" x14ac:dyDescent="0.25">
      <c r="D58149" s="31">
        <v>-39.773499999999999</v>
      </c>
      <c r="E58149" s="28">
        <v>512.30700000000002</v>
      </c>
    </row>
    <row r="58150" spans="4:5" x14ac:dyDescent="0.25">
      <c r="D58150" s="31">
        <v>-39.7575</v>
      </c>
      <c r="E58150" s="28">
        <v>512.22299999999996</v>
      </c>
    </row>
    <row r="58151" spans="4:5" x14ac:dyDescent="0.25">
      <c r="D58151" s="31">
        <v>-39.741500000000002</v>
      </c>
      <c r="E58151" s="28">
        <v>512.13800000000003</v>
      </c>
    </row>
    <row r="58152" spans="4:5" x14ac:dyDescent="0.25">
      <c r="D58152" s="31">
        <v>-39.725499999999997</v>
      </c>
      <c r="E58152" s="28">
        <v>512.05399999999997</v>
      </c>
    </row>
    <row r="58153" spans="4:5" x14ac:dyDescent="0.25">
      <c r="D58153" s="31">
        <v>-39.709499999999998</v>
      </c>
      <c r="E58153" s="28">
        <v>511.96899999999999</v>
      </c>
    </row>
    <row r="58154" spans="4:5" x14ac:dyDescent="0.25">
      <c r="D58154" s="31">
        <v>-39.6935</v>
      </c>
      <c r="E58154" s="28">
        <v>511.88499999999999</v>
      </c>
    </row>
    <row r="58155" spans="4:5" x14ac:dyDescent="0.25">
      <c r="D58155" s="31">
        <v>-39.677500000000002</v>
      </c>
      <c r="E58155" s="28">
        <v>511.80099999999999</v>
      </c>
    </row>
    <row r="58156" spans="4:5" x14ac:dyDescent="0.25">
      <c r="D58156" s="31">
        <v>-39.661499999999997</v>
      </c>
      <c r="E58156" s="28">
        <v>511.71600000000001</v>
      </c>
    </row>
    <row r="58157" spans="4:5" x14ac:dyDescent="0.25">
      <c r="D58157" s="31">
        <v>-39.645499999999998</v>
      </c>
      <c r="E58157" s="28">
        <v>511.63200000000001</v>
      </c>
    </row>
    <row r="58158" spans="4:5" x14ac:dyDescent="0.25">
      <c r="D58158" s="31">
        <v>-39.6295</v>
      </c>
      <c r="E58158" s="28">
        <v>511.54700000000003</v>
      </c>
    </row>
    <row r="58159" spans="4:5" x14ac:dyDescent="0.25">
      <c r="D58159" s="31">
        <v>-39.613500000000002</v>
      </c>
      <c r="E58159" s="28">
        <v>511.46300000000002</v>
      </c>
    </row>
    <row r="58160" spans="4:5" x14ac:dyDescent="0.25">
      <c r="D58160" s="31">
        <v>-39.597499999999997</v>
      </c>
      <c r="E58160" s="28">
        <v>511.37799999999999</v>
      </c>
    </row>
    <row r="58161" spans="4:5" x14ac:dyDescent="0.25">
      <c r="D58161" s="31">
        <v>-39.581499999999998</v>
      </c>
      <c r="E58161" s="28">
        <v>511.29399999999998</v>
      </c>
    </row>
    <row r="58162" spans="4:5" x14ac:dyDescent="0.25">
      <c r="D58162" s="31">
        <v>-39.5655</v>
      </c>
      <c r="E58162" s="28">
        <v>511.209</v>
      </c>
    </row>
    <row r="58163" spans="4:5" x14ac:dyDescent="0.25">
      <c r="D58163" s="31">
        <v>-39.549500000000002</v>
      </c>
      <c r="E58163" s="28">
        <v>511.125</v>
      </c>
    </row>
    <row r="58164" spans="4:5" x14ac:dyDescent="0.25">
      <c r="D58164" s="31">
        <v>-39.533499999999997</v>
      </c>
      <c r="E58164" s="28">
        <v>511.04</v>
      </c>
    </row>
    <row r="58165" spans="4:5" x14ac:dyDescent="0.25">
      <c r="D58165" s="31">
        <v>-39.517499999999998</v>
      </c>
      <c r="E58165" s="28">
        <v>510.95600000000002</v>
      </c>
    </row>
    <row r="58166" spans="4:5" x14ac:dyDescent="0.25">
      <c r="D58166" s="31">
        <v>-39.5015</v>
      </c>
      <c r="E58166" s="28">
        <v>510.87099999999998</v>
      </c>
    </row>
    <row r="58167" spans="4:5" x14ac:dyDescent="0.25">
      <c r="D58167" s="31">
        <v>-39.485500000000002</v>
      </c>
      <c r="E58167" s="28">
        <v>510.78699999999998</v>
      </c>
    </row>
    <row r="58168" spans="4:5" x14ac:dyDescent="0.25">
      <c r="D58168" s="31">
        <v>-39.469499999999996</v>
      </c>
      <c r="E58168" s="28">
        <v>510.702</v>
      </c>
    </row>
    <row r="58169" spans="4:5" x14ac:dyDescent="0.25">
      <c r="D58169" s="31">
        <v>-39.453499999999998</v>
      </c>
      <c r="E58169" s="28">
        <v>510.61799999999999</v>
      </c>
    </row>
    <row r="58170" spans="4:5" x14ac:dyDescent="0.25">
      <c r="D58170" s="31">
        <v>-39.4375</v>
      </c>
      <c r="E58170" s="28">
        <v>510.53300000000002</v>
      </c>
    </row>
    <row r="58171" spans="4:5" x14ac:dyDescent="0.25">
      <c r="D58171" s="31">
        <v>-39.421500000000002</v>
      </c>
      <c r="E58171" s="28">
        <v>510.44900000000001</v>
      </c>
    </row>
    <row r="58172" spans="4:5" x14ac:dyDescent="0.25">
      <c r="D58172" s="31">
        <v>-39.405500000000004</v>
      </c>
      <c r="E58172" s="28">
        <v>510.36399999999998</v>
      </c>
    </row>
    <row r="58173" spans="4:5" x14ac:dyDescent="0.25">
      <c r="D58173" s="31">
        <v>-39.389499999999998</v>
      </c>
      <c r="E58173" s="28">
        <v>510.279</v>
      </c>
    </row>
    <row r="58174" spans="4:5" x14ac:dyDescent="0.25">
      <c r="D58174" s="31">
        <v>-39.3735</v>
      </c>
      <c r="E58174" s="28">
        <v>510.19499999999999</v>
      </c>
    </row>
    <row r="58175" spans="4:5" x14ac:dyDescent="0.25">
      <c r="D58175" s="31">
        <v>-39.357500000000002</v>
      </c>
      <c r="E58175" s="28">
        <v>510.11</v>
      </c>
    </row>
    <row r="58176" spans="4:5" x14ac:dyDescent="0.25">
      <c r="D58176" s="31">
        <v>-39.341500000000003</v>
      </c>
      <c r="E58176" s="28">
        <v>510.02600000000001</v>
      </c>
    </row>
    <row r="58177" spans="4:5" x14ac:dyDescent="0.25">
      <c r="D58177" s="31">
        <v>-39.325499999999998</v>
      </c>
      <c r="E58177" s="28">
        <v>509.94099999999997</v>
      </c>
    </row>
    <row r="58178" spans="4:5" x14ac:dyDescent="0.25">
      <c r="D58178" s="31">
        <v>-39.3095</v>
      </c>
      <c r="E58178" s="28">
        <v>509.85700000000003</v>
      </c>
    </row>
    <row r="58179" spans="4:5" x14ac:dyDescent="0.25">
      <c r="D58179" s="31">
        <v>-39.293500000000002</v>
      </c>
      <c r="E58179" s="28">
        <v>509.77199999999999</v>
      </c>
    </row>
    <row r="58180" spans="4:5" x14ac:dyDescent="0.25">
      <c r="D58180" s="31">
        <v>-39.277500000000003</v>
      </c>
      <c r="E58180" s="28">
        <v>509.68799999999999</v>
      </c>
    </row>
    <row r="58181" spans="4:5" x14ac:dyDescent="0.25">
      <c r="D58181" s="31">
        <v>-39.261499999999998</v>
      </c>
      <c r="E58181" s="28">
        <v>509.60300000000001</v>
      </c>
    </row>
    <row r="58182" spans="4:5" x14ac:dyDescent="0.25">
      <c r="D58182" s="31">
        <v>-39.2455</v>
      </c>
      <c r="E58182" s="28">
        <v>509.51799999999997</v>
      </c>
    </row>
    <row r="58183" spans="4:5" x14ac:dyDescent="0.25">
      <c r="D58183" s="31">
        <v>-39.229500000000002</v>
      </c>
      <c r="E58183" s="28">
        <v>509.43400000000003</v>
      </c>
    </row>
    <row r="58184" spans="4:5" x14ac:dyDescent="0.25">
      <c r="D58184" s="31">
        <v>-39.213500000000003</v>
      </c>
      <c r="E58184" s="28">
        <v>509.34899999999999</v>
      </c>
    </row>
    <row r="58185" spans="4:5" x14ac:dyDescent="0.25">
      <c r="D58185" s="31">
        <v>-39.197499999999998</v>
      </c>
      <c r="E58185" s="28">
        <v>509.26499999999999</v>
      </c>
    </row>
    <row r="58186" spans="4:5" x14ac:dyDescent="0.25">
      <c r="D58186" s="31">
        <v>-39.1815</v>
      </c>
      <c r="E58186" s="28">
        <v>509.18</v>
      </c>
    </row>
    <row r="58187" spans="4:5" x14ac:dyDescent="0.25">
      <c r="D58187" s="31">
        <v>-39.165500000000002</v>
      </c>
      <c r="E58187" s="28">
        <v>509.096</v>
      </c>
    </row>
    <row r="58188" spans="4:5" x14ac:dyDescent="0.25">
      <c r="D58188" s="31">
        <v>-39.149500000000003</v>
      </c>
      <c r="E58188" s="28">
        <v>509.01100000000002</v>
      </c>
    </row>
    <row r="58189" spans="4:5" x14ac:dyDescent="0.25">
      <c r="D58189" s="31">
        <v>-39.133499999999998</v>
      </c>
      <c r="E58189" s="28">
        <v>508.92599999999999</v>
      </c>
    </row>
    <row r="58190" spans="4:5" x14ac:dyDescent="0.25">
      <c r="D58190" s="31">
        <v>-39.1175</v>
      </c>
      <c r="E58190" s="28">
        <v>508.84199999999998</v>
      </c>
    </row>
    <row r="58191" spans="4:5" x14ac:dyDescent="0.25">
      <c r="D58191" s="31">
        <v>-39.101500000000001</v>
      </c>
      <c r="E58191" s="28">
        <v>508.75700000000001</v>
      </c>
    </row>
    <row r="58192" spans="4:5" x14ac:dyDescent="0.25">
      <c r="D58192" s="31">
        <v>-39.085500000000003</v>
      </c>
      <c r="E58192" s="28">
        <v>508.67200000000003</v>
      </c>
    </row>
    <row r="58193" spans="4:5" x14ac:dyDescent="0.25">
      <c r="D58193" s="31">
        <v>-39.069499999999998</v>
      </c>
      <c r="E58193" s="28">
        <v>508.58800000000002</v>
      </c>
    </row>
    <row r="58194" spans="4:5" x14ac:dyDescent="0.25">
      <c r="D58194" s="31">
        <v>-39.0535</v>
      </c>
      <c r="E58194" s="28">
        <v>508.50299999999999</v>
      </c>
    </row>
    <row r="58195" spans="4:5" x14ac:dyDescent="0.25">
      <c r="D58195" s="31">
        <v>-39.037500000000001</v>
      </c>
      <c r="E58195" s="28">
        <v>508.41899999999998</v>
      </c>
    </row>
    <row r="58196" spans="4:5" x14ac:dyDescent="0.25">
      <c r="D58196" s="31">
        <v>-39.021500000000003</v>
      </c>
      <c r="E58196" s="28">
        <v>508.334</v>
      </c>
    </row>
    <row r="58197" spans="4:5" x14ac:dyDescent="0.25">
      <c r="D58197" s="31">
        <v>-39.005499999999998</v>
      </c>
      <c r="E58197" s="28">
        <v>508.24900000000002</v>
      </c>
    </row>
    <row r="58198" spans="4:5" x14ac:dyDescent="0.25">
      <c r="D58198" s="31">
        <v>-38.9895</v>
      </c>
      <c r="E58198" s="28">
        <v>508.16500000000002</v>
      </c>
    </row>
    <row r="58199" spans="4:5" x14ac:dyDescent="0.25">
      <c r="D58199" s="31">
        <v>-38.973500000000001</v>
      </c>
      <c r="E58199" s="28">
        <v>508.08</v>
      </c>
    </row>
    <row r="58200" spans="4:5" x14ac:dyDescent="0.25">
      <c r="D58200" s="31">
        <v>-38.957500000000003</v>
      </c>
      <c r="E58200" s="28">
        <v>507.995</v>
      </c>
    </row>
    <row r="58201" spans="4:5" x14ac:dyDescent="0.25">
      <c r="D58201" s="31">
        <v>-38.941499999999998</v>
      </c>
      <c r="E58201" s="28">
        <v>507.911</v>
      </c>
    </row>
    <row r="58202" spans="4:5" x14ac:dyDescent="0.25">
      <c r="D58202" s="31">
        <v>-38.9255</v>
      </c>
      <c r="E58202" s="28">
        <v>507.82600000000002</v>
      </c>
    </row>
    <row r="58203" spans="4:5" x14ac:dyDescent="0.25">
      <c r="D58203" s="31">
        <v>-38.909500000000001</v>
      </c>
      <c r="E58203" s="28">
        <v>507.74099999999999</v>
      </c>
    </row>
    <row r="58204" spans="4:5" x14ac:dyDescent="0.25">
      <c r="D58204" s="31">
        <v>-38.893500000000003</v>
      </c>
      <c r="E58204" s="28">
        <v>507.65699999999998</v>
      </c>
    </row>
    <row r="58205" spans="4:5" x14ac:dyDescent="0.25">
      <c r="D58205" s="31">
        <v>-38.877499999999998</v>
      </c>
      <c r="E58205" s="28">
        <v>507.572</v>
      </c>
    </row>
    <row r="58206" spans="4:5" x14ac:dyDescent="0.25">
      <c r="D58206" s="31">
        <v>-38.861499999999999</v>
      </c>
      <c r="E58206" s="28">
        <v>507.48700000000002</v>
      </c>
    </row>
    <row r="58207" spans="4:5" x14ac:dyDescent="0.25">
      <c r="D58207" s="31">
        <v>-38.845500000000001</v>
      </c>
      <c r="E58207" s="28">
        <v>507.40300000000002</v>
      </c>
    </row>
    <row r="58208" spans="4:5" x14ac:dyDescent="0.25">
      <c r="D58208" s="31">
        <v>-38.829500000000003</v>
      </c>
      <c r="E58208" s="28">
        <v>507.31799999999998</v>
      </c>
    </row>
    <row r="58209" spans="4:5" x14ac:dyDescent="0.25">
      <c r="D58209" s="31">
        <v>-38.813499999999998</v>
      </c>
      <c r="E58209" s="28">
        <v>507.233</v>
      </c>
    </row>
    <row r="58210" spans="4:5" x14ac:dyDescent="0.25">
      <c r="D58210" s="31">
        <v>-38.797499999999999</v>
      </c>
      <c r="E58210" s="28">
        <v>507.14800000000002</v>
      </c>
    </row>
    <row r="58211" spans="4:5" x14ac:dyDescent="0.25">
      <c r="D58211" s="31">
        <v>-38.781500000000001</v>
      </c>
      <c r="E58211" s="28">
        <v>507.06400000000002</v>
      </c>
    </row>
    <row r="58212" spans="4:5" x14ac:dyDescent="0.25">
      <c r="D58212" s="31">
        <v>-38.765500000000003</v>
      </c>
      <c r="E58212" s="28">
        <v>506.97899999999998</v>
      </c>
    </row>
    <row r="58213" spans="4:5" x14ac:dyDescent="0.25">
      <c r="D58213" s="31">
        <v>-38.749499999999998</v>
      </c>
      <c r="E58213" s="28">
        <v>506.89400000000001</v>
      </c>
    </row>
    <row r="58214" spans="4:5" x14ac:dyDescent="0.25">
      <c r="D58214" s="31">
        <v>-38.733600000000003</v>
      </c>
      <c r="E58214" s="28">
        <v>506.81</v>
      </c>
    </row>
    <row r="58215" spans="4:5" x14ac:dyDescent="0.25">
      <c r="D58215" s="31">
        <v>-38.717599999999997</v>
      </c>
      <c r="E58215" s="28">
        <v>506.72500000000002</v>
      </c>
    </row>
    <row r="58216" spans="4:5" x14ac:dyDescent="0.25">
      <c r="D58216" s="31">
        <v>-38.701599999999999</v>
      </c>
      <c r="E58216" s="28">
        <v>506.64</v>
      </c>
    </row>
    <row r="58217" spans="4:5" x14ac:dyDescent="0.25">
      <c r="D58217" s="31">
        <v>-38.685600000000001</v>
      </c>
      <c r="E58217" s="28">
        <v>506.55500000000001</v>
      </c>
    </row>
    <row r="58218" spans="4:5" x14ac:dyDescent="0.25">
      <c r="D58218" s="31">
        <v>-38.669600000000003</v>
      </c>
      <c r="E58218" s="28">
        <v>506.471</v>
      </c>
    </row>
    <row r="58219" spans="4:5" x14ac:dyDescent="0.25">
      <c r="D58219" s="31">
        <v>-38.653599999999997</v>
      </c>
      <c r="E58219" s="28">
        <v>506.38600000000002</v>
      </c>
    </row>
    <row r="58220" spans="4:5" x14ac:dyDescent="0.25">
      <c r="D58220" s="31">
        <v>-38.637599999999999</v>
      </c>
      <c r="E58220" s="28">
        <v>506.30099999999999</v>
      </c>
    </row>
    <row r="58221" spans="4:5" x14ac:dyDescent="0.25">
      <c r="D58221" s="31">
        <v>-38.621600000000001</v>
      </c>
      <c r="E58221" s="28">
        <v>506.21600000000001</v>
      </c>
    </row>
    <row r="58222" spans="4:5" x14ac:dyDescent="0.25">
      <c r="D58222" s="31">
        <v>-38.605600000000003</v>
      </c>
      <c r="E58222" s="28">
        <v>506.13200000000001</v>
      </c>
    </row>
    <row r="58223" spans="4:5" x14ac:dyDescent="0.25">
      <c r="D58223" s="31">
        <v>-38.589599999999997</v>
      </c>
      <c r="E58223" s="28">
        <v>506.04700000000003</v>
      </c>
    </row>
    <row r="58224" spans="4:5" x14ac:dyDescent="0.25">
      <c r="D58224" s="31">
        <v>-38.573599999999999</v>
      </c>
      <c r="E58224" s="28">
        <v>505.96199999999999</v>
      </c>
    </row>
    <row r="58225" spans="4:5" x14ac:dyDescent="0.25">
      <c r="D58225" s="31">
        <v>-38.557600000000001</v>
      </c>
      <c r="E58225" s="28">
        <v>505.87700000000001</v>
      </c>
    </row>
    <row r="58226" spans="4:5" x14ac:dyDescent="0.25">
      <c r="D58226" s="31">
        <v>-38.541600000000003</v>
      </c>
      <c r="E58226" s="28">
        <v>505.79300000000001</v>
      </c>
    </row>
    <row r="58227" spans="4:5" x14ac:dyDescent="0.25">
      <c r="D58227" s="31">
        <v>-38.525599999999997</v>
      </c>
      <c r="E58227" s="28">
        <v>505.70800000000003</v>
      </c>
    </row>
    <row r="58228" spans="4:5" x14ac:dyDescent="0.25">
      <c r="D58228" s="31">
        <v>-38.509599999999999</v>
      </c>
      <c r="E58228" s="28">
        <v>505.62299999999999</v>
      </c>
    </row>
    <row r="58229" spans="4:5" x14ac:dyDescent="0.25">
      <c r="D58229" s="31">
        <v>-38.493600000000001</v>
      </c>
      <c r="E58229" s="28">
        <v>505.53800000000001</v>
      </c>
    </row>
    <row r="58230" spans="4:5" x14ac:dyDescent="0.25">
      <c r="D58230" s="31">
        <v>-38.477600000000002</v>
      </c>
      <c r="E58230" s="28">
        <v>505.45299999999997</v>
      </c>
    </row>
    <row r="58231" spans="4:5" x14ac:dyDescent="0.25">
      <c r="D58231" s="31">
        <v>-38.461599999999997</v>
      </c>
      <c r="E58231" s="28">
        <v>505.36900000000003</v>
      </c>
    </row>
    <row r="58232" spans="4:5" x14ac:dyDescent="0.25">
      <c r="D58232" s="31">
        <v>-38.445599999999999</v>
      </c>
      <c r="E58232" s="28">
        <v>505.28399999999999</v>
      </c>
    </row>
    <row r="58233" spans="4:5" x14ac:dyDescent="0.25">
      <c r="D58233" s="31">
        <v>-38.429600000000001</v>
      </c>
      <c r="E58233" s="28">
        <v>505.19900000000001</v>
      </c>
    </row>
    <row r="58234" spans="4:5" x14ac:dyDescent="0.25">
      <c r="D58234" s="31">
        <v>-38.413600000000002</v>
      </c>
      <c r="E58234" s="28">
        <v>505.11399999999998</v>
      </c>
    </row>
    <row r="58235" spans="4:5" x14ac:dyDescent="0.25">
      <c r="D58235" s="31">
        <v>-38.397599999999997</v>
      </c>
      <c r="E58235" s="28">
        <v>505.03</v>
      </c>
    </row>
    <row r="58236" spans="4:5" x14ac:dyDescent="0.25">
      <c r="D58236" s="31">
        <v>-38.381599999999999</v>
      </c>
      <c r="E58236" s="28">
        <v>504.94499999999999</v>
      </c>
    </row>
    <row r="58237" spans="4:5" x14ac:dyDescent="0.25">
      <c r="D58237" s="31">
        <v>-38.365600000000001</v>
      </c>
      <c r="E58237" s="28">
        <v>504.86</v>
      </c>
    </row>
    <row r="58238" spans="4:5" x14ac:dyDescent="0.25">
      <c r="D58238" s="31">
        <v>-38.349600000000002</v>
      </c>
      <c r="E58238" s="28">
        <v>504.77499999999998</v>
      </c>
    </row>
    <row r="58239" spans="4:5" x14ac:dyDescent="0.25">
      <c r="D58239" s="31">
        <v>-38.333599999999997</v>
      </c>
      <c r="E58239" s="28">
        <v>504.69</v>
      </c>
    </row>
    <row r="58240" spans="4:5" x14ac:dyDescent="0.25">
      <c r="D58240" s="31">
        <v>-38.317599999999999</v>
      </c>
      <c r="E58240" s="28">
        <v>504.60500000000002</v>
      </c>
    </row>
    <row r="58241" spans="4:5" x14ac:dyDescent="0.25">
      <c r="D58241" s="31">
        <v>-38.301600000000001</v>
      </c>
      <c r="E58241" s="28">
        <v>504.52100000000002</v>
      </c>
    </row>
    <row r="58242" spans="4:5" x14ac:dyDescent="0.25">
      <c r="D58242" s="31">
        <v>-38.285600000000002</v>
      </c>
      <c r="E58242" s="28">
        <v>504.43599999999998</v>
      </c>
    </row>
    <row r="58243" spans="4:5" x14ac:dyDescent="0.25">
      <c r="D58243" s="31">
        <v>-38.269599999999997</v>
      </c>
      <c r="E58243" s="28">
        <v>504.351</v>
      </c>
    </row>
    <row r="58244" spans="4:5" x14ac:dyDescent="0.25">
      <c r="D58244" s="31">
        <v>-38.253599999999999</v>
      </c>
      <c r="E58244" s="28">
        <v>504.26600000000002</v>
      </c>
    </row>
    <row r="58245" spans="4:5" x14ac:dyDescent="0.25">
      <c r="D58245" s="31">
        <v>-38.2376</v>
      </c>
      <c r="E58245" s="28">
        <v>504.18099999999998</v>
      </c>
    </row>
    <row r="58246" spans="4:5" x14ac:dyDescent="0.25">
      <c r="D58246" s="31">
        <v>-38.221600000000002</v>
      </c>
      <c r="E58246" s="28">
        <v>504.096</v>
      </c>
    </row>
    <row r="58247" spans="4:5" x14ac:dyDescent="0.25">
      <c r="D58247" s="31">
        <v>-38.205599999999997</v>
      </c>
      <c r="E58247" s="28">
        <v>504.012</v>
      </c>
    </row>
    <row r="58248" spans="4:5" x14ac:dyDescent="0.25">
      <c r="D58248" s="31">
        <v>-38.189599999999999</v>
      </c>
      <c r="E58248" s="28">
        <v>503.92700000000002</v>
      </c>
    </row>
    <row r="58249" spans="4:5" x14ac:dyDescent="0.25">
      <c r="D58249" s="31">
        <v>-38.1736</v>
      </c>
      <c r="E58249" s="28">
        <v>503.84199999999998</v>
      </c>
    </row>
    <row r="58250" spans="4:5" x14ac:dyDescent="0.25">
      <c r="D58250" s="31">
        <v>-38.157600000000002</v>
      </c>
      <c r="E58250" s="28">
        <v>503.75700000000001</v>
      </c>
    </row>
    <row r="58251" spans="4:5" x14ac:dyDescent="0.25">
      <c r="D58251" s="31">
        <v>-38.141599999999997</v>
      </c>
      <c r="E58251" s="28">
        <v>503.67200000000003</v>
      </c>
    </row>
    <row r="58252" spans="4:5" x14ac:dyDescent="0.25">
      <c r="D58252" s="31">
        <v>-38.125599999999999</v>
      </c>
      <c r="E58252" s="28">
        <v>503.58699999999999</v>
      </c>
    </row>
    <row r="58253" spans="4:5" x14ac:dyDescent="0.25">
      <c r="D58253" s="31">
        <v>-38.1096</v>
      </c>
      <c r="E58253" s="28">
        <v>503.50200000000001</v>
      </c>
    </row>
    <row r="58254" spans="4:5" x14ac:dyDescent="0.25">
      <c r="D58254" s="31">
        <v>-38.093600000000002</v>
      </c>
      <c r="E58254" s="28">
        <v>503.41699999999997</v>
      </c>
    </row>
    <row r="58255" spans="4:5" x14ac:dyDescent="0.25">
      <c r="D58255" s="31">
        <v>-38.077599999999997</v>
      </c>
      <c r="E58255" s="28">
        <v>503.33199999999999</v>
      </c>
    </row>
    <row r="58256" spans="4:5" x14ac:dyDescent="0.25">
      <c r="D58256" s="31">
        <v>-38.061599999999999</v>
      </c>
      <c r="E58256" s="28">
        <v>503.24799999999999</v>
      </c>
    </row>
    <row r="58257" spans="4:5" x14ac:dyDescent="0.25">
      <c r="D58257" s="31">
        <v>-38.0456</v>
      </c>
      <c r="E58257" s="28">
        <v>503.16300000000001</v>
      </c>
    </row>
    <row r="58258" spans="4:5" x14ac:dyDescent="0.25">
      <c r="D58258" s="31">
        <v>-38.029600000000002</v>
      </c>
      <c r="E58258" s="28">
        <v>503.07799999999997</v>
      </c>
    </row>
    <row r="58259" spans="4:5" x14ac:dyDescent="0.25">
      <c r="D58259" s="31">
        <v>-38.013599999999997</v>
      </c>
      <c r="E58259" s="28">
        <v>502.99299999999999</v>
      </c>
    </row>
    <row r="58260" spans="4:5" x14ac:dyDescent="0.25">
      <c r="D58260" s="31">
        <v>-37.997599999999998</v>
      </c>
      <c r="E58260" s="28">
        <v>502.90800000000002</v>
      </c>
    </row>
    <row r="58261" spans="4:5" x14ac:dyDescent="0.25">
      <c r="D58261" s="31">
        <v>-37.9816</v>
      </c>
      <c r="E58261" s="28">
        <v>502.82299999999998</v>
      </c>
    </row>
    <row r="58262" spans="4:5" x14ac:dyDescent="0.25">
      <c r="D58262" s="31">
        <v>-37.965600000000002</v>
      </c>
      <c r="E58262" s="28">
        <v>502.738</v>
      </c>
    </row>
    <row r="58263" spans="4:5" x14ac:dyDescent="0.25">
      <c r="D58263" s="31">
        <v>-37.949599999999997</v>
      </c>
      <c r="E58263" s="28">
        <v>502.65300000000002</v>
      </c>
    </row>
    <row r="58264" spans="4:5" x14ac:dyDescent="0.25">
      <c r="D58264" s="31">
        <v>-37.933599999999998</v>
      </c>
      <c r="E58264" s="28">
        <v>502.56799999999998</v>
      </c>
    </row>
    <row r="58265" spans="4:5" x14ac:dyDescent="0.25">
      <c r="D58265" s="31">
        <v>-37.9176</v>
      </c>
      <c r="E58265" s="28">
        <v>502.483</v>
      </c>
    </row>
    <row r="58266" spans="4:5" x14ac:dyDescent="0.25">
      <c r="D58266" s="31">
        <v>-37.901600000000002</v>
      </c>
      <c r="E58266" s="28">
        <v>502.39800000000002</v>
      </c>
    </row>
    <row r="58267" spans="4:5" x14ac:dyDescent="0.25">
      <c r="D58267" s="31">
        <v>-37.885599999999997</v>
      </c>
      <c r="E58267" s="28">
        <v>502.31299999999999</v>
      </c>
    </row>
    <row r="58268" spans="4:5" x14ac:dyDescent="0.25">
      <c r="D58268" s="31">
        <v>-37.869599999999998</v>
      </c>
      <c r="E58268" s="28">
        <v>502.22800000000001</v>
      </c>
    </row>
    <row r="58269" spans="4:5" x14ac:dyDescent="0.25">
      <c r="D58269" s="31">
        <v>-37.8536</v>
      </c>
      <c r="E58269" s="28">
        <v>502.14299999999997</v>
      </c>
    </row>
    <row r="58270" spans="4:5" x14ac:dyDescent="0.25">
      <c r="D58270" s="31">
        <v>-37.837600000000002</v>
      </c>
      <c r="E58270" s="28">
        <v>502.05799999999999</v>
      </c>
    </row>
    <row r="58271" spans="4:5" x14ac:dyDescent="0.25">
      <c r="D58271" s="31">
        <v>-37.821599999999997</v>
      </c>
      <c r="E58271" s="28">
        <v>501.97399999999999</v>
      </c>
    </row>
    <row r="58272" spans="4:5" x14ac:dyDescent="0.25">
      <c r="D58272" s="31">
        <v>-37.805599999999998</v>
      </c>
      <c r="E58272" s="28">
        <v>501.88900000000001</v>
      </c>
    </row>
    <row r="58273" spans="4:5" x14ac:dyDescent="0.25">
      <c r="D58273" s="31">
        <v>-37.7896</v>
      </c>
      <c r="E58273" s="28">
        <v>501.803</v>
      </c>
    </row>
    <row r="58274" spans="4:5" x14ac:dyDescent="0.25">
      <c r="D58274" s="31">
        <v>-37.773600000000002</v>
      </c>
      <c r="E58274" s="28">
        <v>501.71899999999999</v>
      </c>
    </row>
    <row r="58275" spans="4:5" x14ac:dyDescent="0.25">
      <c r="D58275" s="31">
        <v>-37.757599999999996</v>
      </c>
      <c r="E58275" s="28">
        <v>501.63400000000001</v>
      </c>
    </row>
    <row r="58276" spans="4:5" x14ac:dyDescent="0.25">
      <c r="D58276" s="31">
        <v>-37.741599999999998</v>
      </c>
      <c r="E58276" s="28">
        <v>501.54899999999998</v>
      </c>
    </row>
    <row r="58277" spans="4:5" x14ac:dyDescent="0.25">
      <c r="D58277" s="31">
        <v>-37.7256</v>
      </c>
      <c r="E58277" s="28">
        <v>501.464</v>
      </c>
    </row>
    <row r="58278" spans="4:5" x14ac:dyDescent="0.25">
      <c r="D58278" s="31">
        <v>-37.709600000000002</v>
      </c>
      <c r="E58278" s="28">
        <v>501.37900000000002</v>
      </c>
    </row>
    <row r="58279" spans="4:5" x14ac:dyDescent="0.25">
      <c r="D58279" s="31">
        <v>-37.693600000000004</v>
      </c>
      <c r="E58279" s="28">
        <v>501.29399999999998</v>
      </c>
    </row>
    <row r="58280" spans="4:5" x14ac:dyDescent="0.25">
      <c r="D58280" s="31">
        <v>-37.677599999999998</v>
      </c>
      <c r="E58280" s="28">
        <v>501.209</v>
      </c>
    </row>
    <row r="58281" spans="4:5" x14ac:dyDescent="0.25">
      <c r="D58281" s="31">
        <v>-37.6616</v>
      </c>
      <c r="E58281" s="28">
        <v>501.12400000000002</v>
      </c>
    </row>
    <row r="58282" spans="4:5" x14ac:dyDescent="0.25">
      <c r="D58282" s="31">
        <v>-37.645600000000002</v>
      </c>
      <c r="E58282" s="28">
        <v>501.03899999999999</v>
      </c>
    </row>
    <row r="58283" spans="4:5" x14ac:dyDescent="0.25">
      <c r="D58283" s="31">
        <v>-37.629600000000003</v>
      </c>
      <c r="E58283" s="28">
        <v>500.95400000000001</v>
      </c>
    </row>
    <row r="58284" spans="4:5" x14ac:dyDescent="0.25">
      <c r="D58284" s="31">
        <v>-37.613599999999998</v>
      </c>
      <c r="E58284" s="28">
        <v>500.86900000000003</v>
      </c>
    </row>
    <row r="58285" spans="4:5" x14ac:dyDescent="0.25">
      <c r="D58285" s="31">
        <v>-37.5976</v>
      </c>
      <c r="E58285" s="28">
        <v>500.78399999999999</v>
      </c>
    </row>
    <row r="58286" spans="4:5" x14ac:dyDescent="0.25">
      <c r="D58286" s="31">
        <v>-37.581600000000002</v>
      </c>
      <c r="E58286" s="28">
        <v>500.69900000000001</v>
      </c>
    </row>
    <row r="58287" spans="4:5" x14ac:dyDescent="0.25">
      <c r="D58287" s="31">
        <v>-37.565600000000003</v>
      </c>
      <c r="E58287" s="28">
        <v>500.61399999999998</v>
      </c>
    </row>
    <row r="58288" spans="4:5" x14ac:dyDescent="0.25">
      <c r="D58288" s="31">
        <v>-37.549599999999998</v>
      </c>
      <c r="E58288" s="28">
        <v>500.529</v>
      </c>
    </row>
    <row r="58289" spans="4:5" x14ac:dyDescent="0.25">
      <c r="D58289" s="31">
        <v>-37.5336</v>
      </c>
      <c r="E58289" s="28">
        <v>500.44299999999998</v>
      </c>
    </row>
    <row r="58290" spans="4:5" x14ac:dyDescent="0.25">
      <c r="D58290" s="31">
        <v>-37.517600000000002</v>
      </c>
      <c r="E58290" s="28">
        <v>500.358</v>
      </c>
    </row>
    <row r="58291" spans="4:5" x14ac:dyDescent="0.25">
      <c r="D58291" s="31">
        <v>-37.501600000000003</v>
      </c>
      <c r="E58291" s="28">
        <v>500.27300000000002</v>
      </c>
    </row>
    <row r="58292" spans="4:5" x14ac:dyDescent="0.25">
      <c r="D58292" s="31">
        <v>-37.485599999999998</v>
      </c>
      <c r="E58292" s="28">
        <v>500.18799999999999</v>
      </c>
    </row>
    <row r="58293" spans="4:5" x14ac:dyDescent="0.25">
      <c r="D58293" s="31">
        <v>-37.4696</v>
      </c>
      <c r="E58293" s="28">
        <v>500.10300000000001</v>
      </c>
    </row>
    <row r="58294" spans="4:5" x14ac:dyDescent="0.25">
      <c r="D58294" s="31">
        <v>-37.453600000000002</v>
      </c>
      <c r="E58294" s="28">
        <v>500.01799999999997</v>
      </c>
    </row>
    <row r="58295" spans="4:5" x14ac:dyDescent="0.25">
      <c r="D58295" s="31">
        <v>-37.437600000000003</v>
      </c>
      <c r="E58295" s="28">
        <v>499.93299999999999</v>
      </c>
    </row>
    <row r="58296" spans="4:5" x14ac:dyDescent="0.25">
      <c r="D58296" s="31">
        <v>-37.421599999999998</v>
      </c>
      <c r="E58296" s="28">
        <v>499.84800000000001</v>
      </c>
    </row>
    <row r="58297" spans="4:5" x14ac:dyDescent="0.25">
      <c r="D58297" s="31">
        <v>-37.4056</v>
      </c>
      <c r="E58297" s="28">
        <v>499.76299999999998</v>
      </c>
    </row>
    <row r="58298" spans="4:5" x14ac:dyDescent="0.25">
      <c r="D58298" s="31">
        <v>-37.389600000000002</v>
      </c>
      <c r="E58298" s="28">
        <v>499.678</v>
      </c>
    </row>
    <row r="58299" spans="4:5" x14ac:dyDescent="0.25">
      <c r="D58299" s="31">
        <v>-37.373600000000003</v>
      </c>
      <c r="E58299" s="28">
        <v>499.59300000000002</v>
      </c>
    </row>
    <row r="58300" spans="4:5" x14ac:dyDescent="0.25">
      <c r="D58300" s="31">
        <v>-37.357700000000001</v>
      </c>
      <c r="E58300" s="28">
        <v>499.50799999999998</v>
      </c>
    </row>
    <row r="58301" spans="4:5" x14ac:dyDescent="0.25">
      <c r="D58301" s="31">
        <v>-37.341700000000003</v>
      </c>
      <c r="E58301" s="28">
        <v>499.423</v>
      </c>
    </row>
    <row r="58302" spans="4:5" x14ac:dyDescent="0.25">
      <c r="D58302" s="31">
        <v>-37.325699999999998</v>
      </c>
      <c r="E58302" s="28">
        <v>499.33800000000002</v>
      </c>
    </row>
    <row r="58303" spans="4:5" x14ac:dyDescent="0.25">
      <c r="D58303" s="31">
        <v>-37.309699999999999</v>
      </c>
      <c r="E58303" s="28">
        <v>499.25299999999999</v>
      </c>
    </row>
    <row r="58304" spans="4:5" x14ac:dyDescent="0.25">
      <c r="D58304" s="31">
        <v>-37.293700000000001</v>
      </c>
      <c r="E58304" s="28">
        <v>499.16699999999997</v>
      </c>
    </row>
    <row r="58305" spans="4:5" x14ac:dyDescent="0.25">
      <c r="D58305" s="31">
        <v>-37.277700000000003</v>
      </c>
      <c r="E58305" s="28">
        <v>499.08199999999999</v>
      </c>
    </row>
    <row r="58306" spans="4:5" x14ac:dyDescent="0.25">
      <c r="D58306" s="31">
        <v>-37.261699999999998</v>
      </c>
      <c r="E58306" s="28">
        <v>498.99700000000001</v>
      </c>
    </row>
    <row r="58307" spans="4:5" x14ac:dyDescent="0.25">
      <c r="D58307" s="31">
        <v>-37.245699999999999</v>
      </c>
      <c r="E58307" s="28">
        <v>498.91199999999998</v>
      </c>
    </row>
    <row r="58308" spans="4:5" x14ac:dyDescent="0.25">
      <c r="D58308" s="31">
        <v>-37.229700000000001</v>
      </c>
      <c r="E58308" s="28">
        <v>498.827</v>
      </c>
    </row>
    <row r="58309" spans="4:5" x14ac:dyDescent="0.25">
      <c r="D58309" s="31">
        <v>-37.213700000000003</v>
      </c>
      <c r="E58309" s="28">
        <v>498.74200000000002</v>
      </c>
    </row>
    <row r="58310" spans="4:5" x14ac:dyDescent="0.25">
      <c r="D58310" s="31">
        <v>-37.197699999999998</v>
      </c>
      <c r="E58310" s="28">
        <v>498.65699999999998</v>
      </c>
    </row>
    <row r="58311" spans="4:5" x14ac:dyDescent="0.25">
      <c r="D58311" s="31">
        <v>-37.181699999999999</v>
      </c>
      <c r="E58311" s="28">
        <v>498.572</v>
      </c>
    </row>
    <row r="58312" spans="4:5" x14ac:dyDescent="0.25">
      <c r="D58312" s="31">
        <v>-37.165700000000001</v>
      </c>
      <c r="E58312" s="28">
        <v>498.48599999999999</v>
      </c>
    </row>
    <row r="58313" spans="4:5" x14ac:dyDescent="0.25">
      <c r="D58313" s="31">
        <v>-37.149700000000003</v>
      </c>
      <c r="E58313" s="28">
        <v>498.40100000000001</v>
      </c>
    </row>
    <row r="58314" spans="4:5" x14ac:dyDescent="0.25">
      <c r="D58314" s="31">
        <v>-37.133699999999997</v>
      </c>
      <c r="E58314" s="28">
        <v>498.31599999999997</v>
      </c>
    </row>
    <row r="58315" spans="4:5" x14ac:dyDescent="0.25">
      <c r="D58315" s="31">
        <v>-37.117699999999999</v>
      </c>
      <c r="E58315" s="28">
        <v>498.23099999999999</v>
      </c>
    </row>
    <row r="58316" spans="4:5" x14ac:dyDescent="0.25">
      <c r="D58316" s="31">
        <v>-37.101700000000001</v>
      </c>
      <c r="E58316" s="28">
        <v>498.14600000000002</v>
      </c>
    </row>
    <row r="58317" spans="4:5" x14ac:dyDescent="0.25">
      <c r="D58317" s="31">
        <v>-37.085700000000003</v>
      </c>
      <c r="E58317" s="28">
        <v>498.06099999999998</v>
      </c>
    </row>
    <row r="58318" spans="4:5" x14ac:dyDescent="0.25">
      <c r="D58318" s="31">
        <v>-37.069699999999997</v>
      </c>
      <c r="E58318" s="28">
        <v>497.976</v>
      </c>
    </row>
    <row r="58319" spans="4:5" x14ac:dyDescent="0.25">
      <c r="D58319" s="31">
        <v>-37.053699999999999</v>
      </c>
      <c r="E58319" s="28">
        <v>497.89</v>
      </c>
    </row>
    <row r="58320" spans="4:5" x14ac:dyDescent="0.25">
      <c r="D58320" s="31">
        <v>-37.037700000000001</v>
      </c>
      <c r="E58320" s="28">
        <v>497.80500000000001</v>
      </c>
    </row>
    <row r="58321" spans="4:5" x14ac:dyDescent="0.25">
      <c r="D58321" s="31">
        <v>-37.021700000000003</v>
      </c>
      <c r="E58321" s="28">
        <v>497.72</v>
      </c>
    </row>
    <row r="58322" spans="4:5" x14ac:dyDescent="0.25">
      <c r="D58322" s="31">
        <v>-37.005699999999997</v>
      </c>
      <c r="E58322" s="28">
        <v>497.63499999999999</v>
      </c>
    </row>
    <row r="58323" spans="4:5" x14ac:dyDescent="0.25">
      <c r="D58323" s="31">
        <v>-36.989699999999999</v>
      </c>
      <c r="E58323" s="28">
        <v>497.55</v>
      </c>
    </row>
    <row r="58324" spans="4:5" x14ac:dyDescent="0.25">
      <c r="D58324" s="31">
        <v>-36.973700000000001</v>
      </c>
      <c r="E58324" s="28">
        <v>497.46499999999997</v>
      </c>
    </row>
    <row r="58325" spans="4:5" x14ac:dyDescent="0.25">
      <c r="D58325" s="31">
        <v>-36.957700000000003</v>
      </c>
      <c r="E58325" s="28">
        <v>497.37900000000002</v>
      </c>
    </row>
    <row r="58326" spans="4:5" x14ac:dyDescent="0.25">
      <c r="D58326" s="31">
        <v>-36.941699999999997</v>
      </c>
      <c r="E58326" s="28">
        <v>497.29399999999998</v>
      </c>
    </row>
    <row r="58327" spans="4:5" x14ac:dyDescent="0.25">
      <c r="D58327" s="31">
        <v>-36.925699999999999</v>
      </c>
      <c r="E58327" s="28">
        <v>497.209</v>
      </c>
    </row>
    <row r="58328" spans="4:5" x14ac:dyDescent="0.25">
      <c r="D58328" s="31">
        <v>-36.909700000000001</v>
      </c>
      <c r="E58328" s="28">
        <v>497.12400000000002</v>
      </c>
    </row>
    <row r="58329" spans="4:5" x14ac:dyDescent="0.25">
      <c r="D58329" s="31">
        <v>-36.893700000000003</v>
      </c>
      <c r="E58329" s="28">
        <v>497.03899999999999</v>
      </c>
    </row>
    <row r="58330" spans="4:5" x14ac:dyDescent="0.25">
      <c r="D58330" s="31">
        <v>-36.877699999999997</v>
      </c>
      <c r="E58330" s="28">
        <v>496.95299999999997</v>
      </c>
    </row>
    <row r="58331" spans="4:5" x14ac:dyDescent="0.25">
      <c r="D58331" s="31">
        <v>-36.861699999999999</v>
      </c>
      <c r="E58331" s="28">
        <v>496.86799999999999</v>
      </c>
    </row>
    <row r="58332" spans="4:5" x14ac:dyDescent="0.25">
      <c r="D58332" s="31">
        <v>-36.845700000000001</v>
      </c>
      <c r="E58332" s="28">
        <v>496.78300000000002</v>
      </c>
    </row>
    <row r="58333" spans="4:5" x14ac:dyDescent="0.25">
      <c r="D58333" s="31">
        <v>-36.829700000000003</v>
      </c>
      <c r="E58333" s="28">
        <v>496.69799999999998</v>
      </c>
    </row>
    <row r="58334" spans="4:5" x14ac:dyDescent="0.25">
      <c r="D58334" s="31">
        <v>-36.813699999999997</v>
      </c>
      <c r="E58334" s="28">
        <v>496.613</v>
      </c>
    </row>
    <row r="58335" spans="4:5" x14ac:dyDescent="0.25">
      <c r="D58335" s="31">
        <v>-36.797699999999999</v>
      </c>
      <c r="E58335" s="28">
        <v>496.52699999999999</v>
      </c>
    </row>
    <row r="58336" spans="4:5" x14ac:dyDescent="0.25">
      <c r="D58336" s="31">
        <v>-36.781700000000001</v>
      </c>
      <c r="E58336" s="28">
        <v>496.44200000000001</v>
      </c>
    </row>
    <row r="58337" spans="4:5" x14ac:dyDescent="0.25">
      <c r="D58337" s="31">
        <v>-36.765700000000002</v>
      </c>
      <c r="E58337" s="28">
        <v>496.35700000000003</v>
      </c>
    </row>
    <row r="58338" spans="4:5" x14ac:dyDescent="0.25">
      <c r="D58338" s="31">
        <v>-36.749699999999997</v>
      </c>
      <c r="E58338" s="28">
        <v>496.27199999999999</v>
      </c>
    </row>
    <row r="58339" spans="4:5" x14ac:dyDescent="0.25">
      <c r="D58339" s="31">
        <v>-36.733699999999999</v>
      </c>
      <c r="E58339" s="28">
        <v>496.18599999999998</v>
      </c>
    </row>
    <row r="58340" spans="4:5" x14ac:dyDescent="0.25">
      <c r="D58340" s="31">
        <v>-36.717700000000001</v>
      </c>
      <c r="E58340" s="28">
        <v>496.101</v>
      </c>
    </row>
    <row r="58341" spans="4:5" x14ac:dyDescent="0.25">
      <c r="D58341" s="31">
        <v>-36.701700000000002</v>
      </c>
      <c r="E58341" s="28">
        <v>496.01600000000002</v>
      </c>
    </row>
    <row r="58342" spans="4:5" x14ac:dyDescent="0.25">
      <c r="D58342" s="31">
        <v>-36.685699999999997</v>
      </c>
      <c r="E58342" s="28">
        <v>495.93099999999998</v>
      </c>
    </row>
    <row r="58343" spans="4:5" x14ac:dyDescent="0.25">
      <c r="D58343" s="31">
        <v>-36.669699999999999</v>
      </c>
      <c r="E58343" s="28">
        <v>495.84500000000003</v>
      </c>
    </row>
    <row r="58344" spans="4:5" x14ac:dyDescent="0.25">
      <c r="D58344" s="31">
        <v>-36.653700000000001</v>
      </c>
      <c r="E58344" s="28">
        <v>495.76</v>
      </c>
    </row>
    <row r="58345" spans="4:5" x14ac:dyDescent="0.25">
      <c r="D58345" s="31">
        <v>-36.637700000000002</v>
      </c>
      <c r="E58345" s="28">
        <v>495.67500000000001</v>
      </c>
    </row>
    <row r="58346" spans="4:5" x14ac:dyDescent="0.25">
      <c r="D58346" s="31">
        <v>-36.621699999999997</v>
      </c>
      <c r="E58346" s="28">
        <v>495.59</v>
      </c>
    </row>
    <row r="58347" spans="4:5" x14ac:dyDescent="0.25">
      <c r="D58347" s="31">
        <v>-36.605699999999999</v>
      </c>
      <c r="E58347" s="28">
        <v>495.50400000000002</v>
      </c>
    </row>
    <row r="58348" spans="4:5" x14ac:dyDescent="0.25">
      <c r="D58348" s="31">
        <v>-36.589700000000001</v>
      </c>
      <c r="E58348" s="28">
        <v>495.41899999999998</v>
      </c>
    </row>
    <row r="58349" spans="4:5" x14ac:dyDescent="0.25">
      <c r="D58349" s="31">
        <v>-36.573700000000002</v>
      </c>
      <c r="E58349" s="28">
        <v>495.334</v>
      </c>
    </row>
    <row r="58350" spans="4:5" x14ac:dyDescent="0.25">
      <c r="D58350" s="31">
        <v>-36.557699999999997</v>
      </c>
      <c r="E58350" s="28">
        <v>495.24799999999999</v>
      </c>
    </row>
    <row r="58351" spans="4:5" x14ac:dyDescent="0.25">
      <c r="D58351" s="31">
        <v>-36.541699999999999</v>
      </c>
      <c r="E58351" s="28">
        <v>495.16300000000001</v>
      </c>
    </row>
    <row r="58352" spans="4:5" x14ac:dyDescent="0.25">
      <c r="D58352" s="31">
        <v>-36.525700000000001</v>
      </c>
      <c r="E58352" s="28">
        <v>495.07799999999997</v>
      </c>
    </row>
    <row r="58353" spans="4:5" x14ac:dyDescent="0.25">
      <c r="D58353" s="31">
        <v>-36.509700000000002</v>
      </c>
      <c r="E58353" s="28">
        <v>494.99299999999999</v>
      </c>
    </row>
    <row r="58354" spans="4:5" x14ac:dyDescent="0.25">
      <c r="D58354" s="31">
        <v>-36.493699999999997</v>
      </c>
      <c r="E58354" s="28">
        <v>494.90699999999998</v>
      </c>
    </row>
    <row r="58355" spans="4:5" x14ac:dyDescent="0.25">
      <c r="D58355" s="31">
        <v>-36.477699999999999</v>
      </c>
      <c r="E58355" s="28">
        <v>494.822</v>
      </c>
    </row>
    <row r="58356" spans="4:5" x14ac:dyDescent="0.25">
      <c r="D58356" s="31">
        <v>-36.4617</v>
      </c>
      <c r="E58356" s="28">
        <v>494.73700000000002</v>
      </c>
    </row>
    <row r="58357" spans="4:5" x14ac:dyDescent="0.25">
      <c r="D58357" s="31">
        <v>-36.445700000000002</v>
      </c>
      <c r="E58357" s="28">
        <v>494.65100000000001</v>
      </c>
    </row>
    <row r="58358" spans="4:5" x14ac:dyDescent="0.25">
      <c r="D58358" s="31">
        <v>-36.429699999999997</v>
      </c>
      <c r="E58358" s="28">
        <v>494.56599999999997</v>
      </c>
    </row>
    <row r="58359" spans="4:5" x14ac:dyDescent="0.25">
      <c r="D58359" s="31">
        <v>-36.413699999999999</v>
      </c>
      <c r="E58359" s="28">
        <v>494.48099999999999</v>
      </c>
    </row>
    <row r="58360" spans="4:5" x14ac:dyDescent="0.25">
      <c r="D58360" s="31">
        <v>-36.3977</v>
      </c>
      <c r="E58360" s="28">
        <v>494.39499999999998</v>
      </c>
    </row>
    <row r="58361" spans="4:5" x14ac:dyDescent="0.25">
      <c r="D58361" s="31">
        <v>-36.381700000000002</v>
      </c>
      <c r="E58361" s="28">
        <v>494.31</v>
      </c>
    </row>
    <row r="58362" spans="4:5" x14ac:dyDescent="0.25">
      <c r="D58362" s="31">
        <v>-36.365699999999997</v>
      </c>
      <c r="E58362" s="28">
        <v>494.22500000000002</v>
      </c>
    </row>
    <row r="58363" spans="4:5" x14ac:dyDescent="0.25">
      <c r="D58363" s="31">
        <v>-36.349699999999999</v>
      </c>
      <c r="E58363" s="28">
        <v>494.13900000000001</v>
      </c>
    </row>
    <row r="58364" spans="4:5" x14ac:dyDescent="0.25">
      <c r="D58364" s="31">
        <v>-36.3337</v>
      </c>
      <c r="E58364" s="28">
        <v>494.05399999999997</v>
      </c>
    </row>
    <row r="58365" spans="4:5" x14ac:dyDescent="0.25">
      <c r="D58365" s="31">
        <v>-36.317700000000002</v>
      </c>
      <c r="E58365" s="28">
        <v>493.96899999999999</v>
      </c>
    </row>
    <row r="58366" spans="4:5" x14ac:dyDescent="0.25">
      <c r="D58366" s="31">
        <v>-36.301699999999997</v>
      </c>
      <c r="E58366" s="28">
        <v>493.88299999999998</v>
      </c>
    </row>
    <row r="58367" spans="4:5" x14ac:dyDescent="0.25">
      <c r="D58367" s="31">
        <v>-36.285699999999999</v>
      </c>
      <c r="E58367" s="28">
        <v>493.798</v>
      </c>
    </row>
    <row r="58368" spans="4:5" x14ac:dyDescent="0.25">
      <c r="D58368" s="31">
        <v>-36.2697</v>
      </c>
      <c r="E58368" s="28">
        <v>493.71300000000002</v>
      </c>
    </row>
    <row r="58369" spans="4:5" x14ac:dyDescent="0.25">
      <c r="D58369" s="31">
        <v>-36.253700000000002</v>
      </c>
      <c r="E58369" s="28">
        <v>493.62700000000001</v>
      </c>
    </row>
    <row r="58370" spans="4:5" x14ac:dyDescent="0.25">
      <c r="D58370" s="31">
        <v>-36.237699999999997</v>
      </c>
      <c r="E58370" s="28">
        <v>493.54199999999997</v>
      </c>
    </row>
    <row r="58371" spans="4:5" x14ac:dyDescent="0.25">
      <c r="D58371" s="31">
        <v>-36.221699999999998</v>
      </c>
      <c r="E58371" s="28">
        <v>493.45699999999999</v>
      </c>
    </row>
    <row r="58372" spans="4:5" x14ac:dyDescent="0.25">
      <c r="D58372" s="31">
        <v>-36.2057</v>
      </c>
      <c r="E58372" s="28">
        <v>493.37099999999998</v>
      </c>
    </row>
    <row r="58373" spans="4:5" x14ac:dyDescent="0.25">
      <c r="D58373" s="31">
        <v>-36.189700000000002</v>
      </c>
      <c r="E58373" s="28">
        <v>493.286</v>
      </c>
    </row>
    <row r="58374" spans="4:5" x14ac:dyDescent="0.25">
      <c r="D58374" s="31">
        <v>-36.173699999999997</v>
      </c>
      <c r="E58374" s="28">
        <v>493.2</v>
      </c>
    </row>
    <row r="58375" spans="4:5" x14ac:dyDescent="0.25">
      <c r="D58375" s="31">
        <v>-36.157699999999998</v>
      </c>
      <c r="E58375" s="28">
        <v>493.11500000000001</v>
      </c>
    </row>
    <row r="58376" spans="4:5" x14ac:dyDescent="0.25">
      <c r="D58376" s="31">
        <v>-36.1417</v>
      </c>
      <c r="E58376" s="28">
        <v>493.03</v>
      </c>
    </row>
    <row r="58377" spans="4:5" x14ac:dyDescent="0.25">
      <c r="D58377" s="31">
        <v>-36.125700000000002</v>
      </c>
      <c r="E58377" s="28">
        <v>492.94400000000002</v>
      </c>
    </row>
    <row r="58378" spans="4:5" x14ac:dyDescent="0.25">
      <c r="D58378" s="31">
        <v>-36.109699999999997</v>
      </c>
      <c r="E58378" s="28">
        <v>492.85899999999998</v>
      </c>
    </row>
    <row r="58379" spans="4:5" x14ac:dyDescent="0.25">
      <c r="D58379" s="31">
        <v>-36.093699999999998</v>
      </c>
      <c r="E58379" s="28">
        <v>492.77300000000002</v>
      </c>
    </row>
    <row r="58380" spans="4:5" x14ac:dyDescent="0.25">
      <c r="D58380" s="31">
        <v>-36.0777</v>
      </c>
      <c r="E58380" s="28">
        <v>492.68799999999999</v>
      </c>
    </row>
    <row r="58381" spans="4:5" x14ac:dyDescent="0.25">
      <c r="D58381" s="31">
        <v>-36.061700000000002</v>
      </c>
      <c r="E58381" s="28">
        <v>492.60300000000001</v>
      </c>
    </row>
    <row r="58382" spans="4:5" x14ac:dyDescent="0.25">
      <c r="D58382" s="31">
        <v>-36.045699999999997</v>
      </c>
      <c r="E58382" s="28">
        <v>492.517</v>
      </c>
    </row>
    <row r="58383" spans="4:5" x14ac:dyDescent="0.25">
      <c r="D58383" s="31">
        <v>-36.029699999999998</v>
      </c>
      <c r="E58383" s="28">
        <v>492.43200000000002</v>
      </c>
    </row>
    <row r="58384" spans="4:5" x14ac:dyDescent="0.25">
      <c r="D58384" s="31">
        <v>-36.0137</v>
      </c>
      <c r="E58384" s="28">
        <v>492.346</v>
      </c>
    </row>
    <row r="58385" spans="4:5" x14ac:dyDescent="0.25">
      <c r="D58385" s="31">
        <v>-35.997700000000002</v>
      </c>
      <c r="E58385" s="28">
        <v>492.26100000000002</v>
      </c>
    </row>
    <row r="58386" spans="4:5" x14ac:dyDescent="0.25">
      <c r="D58386" s="31">
        <v>-35.9818</v>
      </c>
      <c r="E58386" s="28">
        <v>492.17599999999999</v>
      </c>
    </row>
    <row r="58387" spans="4:5" x14ac:dyDescent="0.25">
      <c r="D58387" s="31">
        <v>-35.965800000000002</v>
      </c>
      <c r="E58387" s="28">
        <v>492.09</v>
      </c>
    </row>
    <row r="58388" spans="4:5" x14ac:dyDescent="0.25">
      <c r="D58388" s="31">
        <v>-35.949800000000003</v>
      </c>
      <c r="E58388" s="28">
        <v>492.005</v>
      </c>
    </row>
    <row r="58389" spans="4:5" x14ac:dyDescent="0.25">
      <c r="D58389" s="31">
        <v>-35.933799999999998</v>
      </c>
      <c r="E58389" s="28">
        <v>491.91899999999998</v>
      </c>
    </row>
    <row r="58390" spans="4:5" x14ac:dyDescent="0.25">
      <c r="D58390" s="31">
        <v>-35.9178</v>
      </c>
      <c r="E58390" s="28">
        <v>491.834</v>
      </c>
    </row>
    <row r="58391" spans="4:5" x14ac:dyDescent="0.25">
      <c r="D58391" s="31">
        <v>-35.901800000000001</v>
      </c>
      <c r="E58391" s="28">
        <v>491.74799999999999</v>
      </c>
    </row>
    <row r="58392" spans="4:5" x14ac:dyDescent="0.25">
      <c r="D58392" s="31">
        <v>-35.885800000000003</v>
      </c>
      <c r="E58392" s="28">
        <v>491.66300000000001</v>
      </c>
    </row>
    <row r="58393" spans="4:5" x14ac:dyDescent="0.25">
      <c r="D58393" s="31">
        <v>-35.869799999999998</v>
      </c>
      <c r="E58393" s="28">
        <v>491.577</v>
      </c>
    </row>
    <row r="58394" spans="4:5" x14ac:dyDescent="0.25">
      <c r="D58394" s="31">
        <v>-35.8538</v>
      </c>
      <c r="E58394" s="28">
        <v>491.49200000000002</v>
      </c>
    </row>
    <row r="58395" spans="4:5" x14ac:dyDescent="0.25">
      <c r="D58395" s="31">
        <v>-35.837800000000001</v>
      </c>
      <c r="E58395" s="28">
        <v>491.40699999999998</v>
      </c>
    </row>
    <row r="58396" spans="4:5" x14ac:dyDescent="0.25">
      <c r="D58396" s="31">
        <v>-35.821800000000003</v>
      </c>
      <c r="E58396" s="28">
        <v>491.32100000000003</v>
      </c>
    </row>
    <row r="58397" spans="4:5" x14ac:dyDescent="0.25">
      <c r="D58397" s="31">
        <v>-35.805799999999998</v>
      </c>
      <c r="E58397" s="28">
        <v>491.23599999999999</v>
      </c>
    </row>
    <row r="58398" spans="4:5" x14ac:dyDescent="0.25">
      <c r="D58398" s="31">
        <v>-35.7898</v>
      </c>
      <c r="E58398" s="28">
        <v>491.15</v>
      </c>
    </row>
    <row r="58399" spans="4:5" x14ac:dyDescent="0.25">
      <c r="D58399" s="31">
        <v>-35.773800000000001</v>
      </c>
      <c r="E58399" s="28">
        <v>491.065</v>
      </c>
    </row>
    <row r="58400" spans="4:5" x14ac:dyDescent="0.25">
      <c r="D58400" s="31">
        <v>-35.757800000000003</v>
      </c>
      <c r="E58400" s="28">
        <v>490.97899999999998</v>
      </c>
    </row>
    <row r="58401" spans="4:5" x14ac:dyDescent="0.25">
      <c r="D58401" s="31">
        <v>-35.741799999999998</v>
      </c>
      <c r="E58401" s="28">
        <v>490.89400000000001</v>
      </c>
    </row>
    <row r="58402" spans="4:5" x14ac:dyDescent="0.25">
      <c r="D58402" s="31">
        <v>-35.7258</v>
      </c>
      <c r="E58402" s="28">
        <v>490.80799999999999</v>
      </c>
    </row>
    <row r="58403" spans="4:5" x14ac:dyDescent="0.25">
      <c r="D58403" s="31">
        <v>-35.709800000000001</v>
      </c>
      <c r="E58403" s="28">
        <v>490.72300000000001</v>
      </c>
    </row>
    <row r="58404" spans="4:5" x14ac:dyDescent="0.25">
      <c r="D58404" s="31">
        <v>-35.693800000000003</v>
      </c>
      <c r="E58404" s="28">
        <v>490.637</v>
      </c>
    </row>
    <row r="58405" spans="4:5" x14ac:dyDescent="0.25">
      <c r="D58405" s="31">
        <v>-35.677799999999998</v>
      </c>
      <c r="E58405" s="28">
        <v>490.55200000000002</v>
      </c>
    </row>
    <row r="58406" spans="4:5" x14ac:dyDescent="0.25">
      <c r="D58406" s="31">
        <v>-35.661799999999999</v>
      </c>
      <c r="E58406" s="28">
        <v>490.46600000000001</v>
      </c>
    </row>
    <row r="58407" spans="4:5" x14ac:dyDescent="0.25">
      <c r="D58407" s="31">
        <v>-35.645800000000001</v>
      </c>
      <c r="E58407" s="28">
        <v>490.38099999999997</v>
      </c>
    </row>
    <row r="58408" spans="4:5" x14ac:dyDescent="0.25">
      <c r="D58408" s="31">
        <v>-35.629800000000003</v>
      </c>
      <c r="E58408" s="28">
        <v>490.29500000000002</v>
      </c>
    </row>
    <row r="58409" spans="4:5" x14ac:dyDescent="0.25">
      <c r="D58409" s="31">
        <v>-35.613799999999998</v>
      </c>
      <c r="E58409" s="28">
        <v>490.21</v>
      </c>
    </row>
    <row r="58410" spans="4:5" x14ac:dyDescent="0.25">
      <c r="D58410" s="31">
        <v>-35.597799999999999</v>
      </c>
      <c r="E58410" s="28">
        <v>490.12400000000002</v>
      </c>
    </row>
    <row r="58411" spans="4:5" x14ac:dyDescent="0.25">
      <c r="D58411" s="31">
        <v>-35.581800000000001</v>
      </c>
      <c r="E58411" s="28">
        <v>490.03899999999999</v>
      </c>
    </row>
    <row r="58412" spans="4:5" x14ac:dyDescent="0.25">
      <c r="D58412" s="31">
        <v>-35.565800000000003</v>
      </c>
      <c r="E58412" s="28">
        <v>489.95299999999997</v>
      </c>
    </row>
    <row r="58413" spans="4:5" x14ac:dyDescent="0.25">
      <c r="D58413" s="31">
        <v>-35.549799999999998</v>
      </c>
      <c r="E58413" s="28">
        <v>489.86799999999999</v>
      </c>
    </row>
    <row r="58414" spans="4:5" x14ac:dyDescent="0.25">
      <c r="D58414" s="31">
        <v>-35.533799999999999</v>
      </c>
      <c r="E58414" s="28">
        <v>489.78199999999998</v>
      </c>
    </row>
    <row r="58415" spans="4:5" x14ac:dyDescent="0.25">
      <c r="D58415" s="31">
        <v>-35.517800000000001</v>
      </c>
      <c r="E58415" s="28">
        <v>489.697</v>
      </c>
    </row>
    <row r="58416" spans="4:5" x14ac:dyDescent="0.25">
      <c r="D58416" s="31">
        <v>-35.501800000000003</v>
      </c>
      <c r="E58416" s="28">
        <v>489.61099999999999</v>
      </c>
    </row>
    <row r="58417" spans="4:5" x14ac:dyDescent="0.25">
      <c r="D58417" s="31">
        <v>-35.485799999999998</v>
      </c>
      <c r="E58417" s="28">
        <v>489.52499999999998</v>
      </c>
    </row>
    <row r="58418" spans="4:5" x14ac:dyDescent="0.25">
      <c r="D58418" s="31">
        <v>-35.469799999999999</v>
      </c>
      <c r="E58418" s="28">
        <v>489.44</v>
      </c>
    </row>
    <row r="58419" spans="4:5" x14ac:dyDescent="0.25">
      <c r="D58419" s="31">
        <v>-35.453800000000001</v>
      </c>
      <c r="E58419" s="28">
        <v>489.35399999999998</v>
      </c>
    </row>
    <row r="58420" spans="4:5" x14ac:dyDescent="0.25">
      <c r="D58420" s="31">
        <v>-35.437800000000003</v>
      </c>
      <c r="E58420" s="28">
        <v>489.26900000000001</v>
      </c>
    </row>
    <row r="58421" spans="4:5" x14ac:dyDescent="0.25">
      <c r="D58421" s="31">
        <v>-35.421799999999998</v>
      </c>
      <c r="E58421" s="28">
        <v>489.18299999999999</v>
      </c>
    </row>
    <row r="58422" spans="4:5" x14ac:dyDescent="0.25">
      <c r="D58422" s="31">
        <v>-35.405799999999999</v>
      </c>
      <c r="E58422" s="28">
        <v>489.09800000000001</v>
      </c>
    </row>
    <row r="58423" spans="4:5" x14ac:dyDescent="0.25">
      <c r="D58423" s="31">
        <v>-35.389800000000001</v>
      </c>
      <c r="E58423" s="28">
        <v>489.012</v>
      </c>
    </row>
    <row r="58424" spans="4:5" x14ac:dyDescent="0.25">
      <c r="D58424" s="31">
        <v>-35.373800000000003</v>
      </c>
      <c r="E58424" s="28">
        <v>488.92599999999999</v>
      </c>
    </row>
    <row r="58425" spans="4:5" x14ac:dyDescent="0.25">
      <c r="D58425" s="31">
        <v>-35.357799999999997</v>
      </c>
      <c r="E58425" s="28">
        <v>488.84100000000001</v>
      </c>
    </row>
    <row r="58426" spans="4:5" x14ac:dyDescent="0.25">
      <c r="D58426" s="31">
        <v>-35.341799999999999</v>
      </c>
      <c r="E58426" s="28">
        <v>488.755</v>
      </c>
    </row>
    <row r="58427" spans="4:5" x14ac:dyDescent="0.25">
      <c r="D58427" s="31">
        <v>-35.325800000000001</v>
      </c>
      <c r="E58427" s="28">
        <v>488.67</v>
      </c>
    </row>
    <row r="58428" spans="4:5" x14ac:dyDescent="0.25">
      <c r="D58428" s="31">
        <v>-35.309800000000003</v>
      </c>
      <c r="E58428" s="28">
        <v>488.584</v>
      </c>
    </row>
    <row r="58429" spans="4:5" x14ac:dyDescent="0.25">
      <c r="D58429" s="31">
        <v>-35.293799999999997</v>
      </c>
      <c r="E58429" s="28">
        <v>488.49799999999999</v>
      </c>
    </row>
    <row r="58430" spans="4:5" x14ac:dyDescent="0.25">
      <c r="D58430" s="31">
        <v>-35.277799999999999</v>
      </c>
      <c r="E58430" s="28">
        <v>488.41300000000001</v>
      </c>
    </row>
    <row r="58431" spans="4:5" x14ac:dyDescent="0.25">
      <c r="D58431" s="31">
        <v>-35.261800000000001</v>
      </c>
      <c r="E58431" s="28">
        <v>488.327</v>
      </c>
    </row>
    <row r="58432" spans="4:5" x14ac:dyDescent="0.25">
      <c r="D58432" s="31">
        <v>-35.245800000000003</v>
      </c>
      <c r="E58432" s="28">
        <v>488.24200000000002</v>
      </c>
    </row>
    <row r="58433" spans="4:5" x14ac:dyDescent="0.25">
      <c r="D58433" s="31">
        <v>-35.229799999999997</v>
      </c>
      <c r="E58433" s="28">
        <v>488.15600000000001</v>
      </c>
    </row>
    <row r="58434" spans="4:5" x14ac:dyDescent="0.25">
      <c r="D58434" s="31">
        <v>-35.213799999999999</v>
      </c>
      <c r="E58434" s="28">
        <v>488.07</v>
      </c>
    </row>
    <row r="58435" spans="4:5" x14ac:dyDescent="0.25">
      <c r="D58435" s="31">
        <v>-35.197800000000001</v>
      </c>
      <c r="E58435" s="28">
        <v>487.98500000000001</v>
      </c>
    </row>
    <row r="58436" spans="4:5" x14ac:dyDescent="0.25">
      <c r="D58436" s="31">
        <v>-35.181800000000003</v>
      </c>
      <c r="E58436" s="28">
        <v>487.899</v>
      </c>
    </row>
    <row r="58437" spans="4:5" x14ac:dyDescent="0.25">
      <c r="D58437" s="31">
        <v>-35.165799999999997</v>
      </c>
      <c r="E58437" s="28">
        <v>487.81400000000002</v>
      </c>
    </row>
    <row r="58438" spans="4:5" x14ac:dyDescent="0.25">
      <c r="D58438" s="31">
        <v>-35.149799999999999</v>
      </c>
      <c r="E58438" s="28">
        <v>487.72800000000001</v>
      </c>
    </row>
    <row r="58439" spans="4:5" x14ac:dyDescent="0.25">
      <c r="D58439" s="31">
        <v>-35.133800000000001</v>
      </c>
      <c r="E58439" s="28">
        <v>487.642</v>
      </c>
    </row>
    <row r="58440" spans="4:5" x14ac:dyDescent="0.25">
      <c r="D58440" s="31">
        <v>-35.117800000000003</v>
      </c>
      <c r="E58440" s="28">
        <v>487.55700000000002</v>
      </c>
    </row>
    <row r="58441" spans="4:5" x14ac:dyDescent="0.25">
      <c r="D58441" s="31">
        <v>-35.101799999999997</v>
      </c>
      <c r="E58441" s="28">
        <v>487.471</v>
      </c>
    </row>
    <row r="58442" spans="4:5" x14ac:dyDescent="0.25">
      <c r="D58442" s="31">
        <v>-35.085799999999999</v>
      </c>
      <c r="E58442" s="28">
        <v>487.38499999999999</v>
      </c>
    </row>
    <row r="58443" spans="4:5" x14ac:dyDescent="0.25">
      <c r="D58443" s="31">
        <v>-35.069800000000001</v>
      </c>
      <c r="E58443" s="28">
        <v>487.3</v>
      </c>
    </row>
    <row r="58444" spans="4:5" x14ac:dyDescent="0.25">
      <c r="D58444" s="31">
        <v>-35.053800000000003</v>
      </c>
      <c r="E58444" s="28">
        <v>487.214</v>
      </c>
    </row>
    <row r="58445" spans="4:5" x14ac:dyDescent="0.25">
      <c r="D58445" s="31">
        <v>-35.037799999999997</v>
      </c>
      <c r="E58445" s="28">
        <v>487.12799999999999</v>
      </c>
    </row>
    <row r="58446" spans="4:5" x14ac:dyDescent="0.25">
      <c r="D58446" s="31">
        <v>-35.021799999999999</v>
      </c>
      <c r="E58446" s="28">
        <v>487.04300000000001</v>
      </c>
    </row>
    <row r="58447" spans="4:5" x14ac:dyDescent="0.25">
      <c r="D58447" s="31">
        <v>-35.005800000000001</v>
      </c>
      <c r="E58447" s="28">
        <v>486.95699999999999</v>
      </c>
    </row>
    <row r="58448" spans="4:5" x14ac:dyDescent="0.25">
      <c r="D58448" s="31">
        <v>-34.989800000000002</v>
      </c>
      <c r="E58448" s="28">
        <v>486.87200000000001</v>
      </c>
    </row>
    <row r="58449" spans="4:5" x14ac:dyDescent="0.25">
      <c r="D58449" s="31">
        <v>-34.973799999999997</v>
      </c>
      <c r="E58449" s="28">
        <v>486.786</v>
      </c>
    </row>
    <row r="58450" spans="4:5" x14ac:dyDescent="0.25">
      <c r="D58450" s="31">
        <v>-34.957799999999999</v>
      </c>
      <c r="E58450" s="28">
        <v>486.7</v>
      </c>
    </row>
    <row r="58451" spans="4:5" x14ac:dyDescent="0.25">
      <c r="D58451" s="31">
        <v>-34.941800000000001</v>
      </c>
      <c r="E58451" s="28">
        <v>486.61500000000001</v>
      </c>
    </row>
    <row r="58452" spans="4:5" x14ac:dyDescent="0.25">
      <c r="D58452" s="31">
        <v>-34.925800000000002</v>
      </c>
      <c r="E58452" s="28">
        <v>486.529</v>
      </c>
    </row>
    <row r="58453" spans="4:5" x14ac:dyDescent="0.25">
      <c r="D58453" s="31">
        <v>-34.909799999999997</v>
      </c>
      <c r="E58453" s="28">
        <v>486.44299999999998</v>
      </c>
    </row>
    <row r="58454" spans="4:5" x14ac:dyDescent="0.25">
      <c r="D58454" s="31">
        <v>-34.893799999999999</v>
      </c>
      <c r="E58454" s="28">
        <v>486.35700000000003</v>
      </c>
    </row>
    <row r="58455" spans="4:5" x14ac:dyDescent="0.25">
      <c r="D58455" s="31">
        <v>-34.877800000000001</v>
      </c>
      <c r="E58455" s="28">
        <v>486.27199999999999</v>
      </c>
    </row>
    <row r="58456" spans="4:5" x14ac:dyDescent="0.25">
      <c r="D58456" s="31">
        <v>-34.861800000000002</v>
      </c>
      <c r="E58456" s="28">
        <v>486.18599999999998</v>
      </c>
    </row>
    <row r="58457" spans="4:5" x14ac:dyDescent="0.25">
      <c r="D58457" s="31">
        <v>-34.845799999999997</v>
      </c>
      <c r="E58457" s="28">
        <v>486.1</v>
      </c>
    </row>
    <row r="58458" spans="4:5" x14ac:dyDescent="0.25">
      <c r="D58458" s="31">
        <v>-34.829799999999999</v>
      </c>
      <c r="E58458" s="28">
        <v>486.01499999999999</v>
      </c>
    </row>
    <row r="58459" spans="4:5" x14ac:dyDescent="0.25">
      <c r="D58459" s="31">
        <v>-34.813800000000001</v>
      </c>
      <c r="E58459" s="28">
        <v>485.92899999999997</v>
      </c>
    </row>
    <row r="58460" spans="4:5" x14ac:dyDescent="0.25">
      <c r="D58460" s="31">
        <v>-34.797800000000002</v>
      </c>
      <c r="E58460" s="28">
        <v>485.84300000000002</v>
      </c>
    </row>
    <row r="58461" spans="4:5" x14ac:dyDescent="0.25">
      <c r="D58461" s="31">
        <v>-34.781799999999997</v>
      </c>
      <c r="E58461" s="28">
        <v>485.75700000000001</v>
      </c>
    </row>
    <row r="58462" spans="4:5" x14ac:dyDescent="0.25">
      <c r="D58462" s="31">
        <v>-34.765799999999999</v>
      </c>
      <c r="E58462" s="28">
        <v>485.67200000000003</v>
      </c>
    </row>
    <row r="58463" spans="4:5" x14ac:dyDescent="0.25">
      <c r="D58463" s="31">
        <v>-34.7498</v>
      </c>
      <c r="E58463" s="28">
        <v>485.58600000000001</v>
      </c>
    </row>
    <row r="58464" spans="4:5" x14ac:dyDescent="0.25">
      <c r="D58464" s="31">
        <v>-34.733800000000002</v>
      </c>
      <c r="E58464" s="28">
        <v>485.5</v>
      </c>
    </row>
    <row r="58465" spans="4:5" x14ac:dyDescent="0.25">
      <c r="D58465" s="31">
        <v>-34.717799999999997</v>
      </c>
      <c r="E58465" s="28">
        <v>485.41500000000002</v>
      </c>
    </row>
    <row r="58466" spans="4:5" x14ac:dyDescent="0.25">
      <c r="D58466" s="31">
        <v>-34.701799999999999</v>
      </c>
      <c r="E58466" s="28">
        <v>485.32900000000001</v>
      </c>
    </row>
    <row r="58467" spans="4:5" x14ac:dyDescent="0.25">
      <c r="D58467" s="31">
        <v>-34.6858</v>
      </c>
      <c r="E58467" s="28">
        <v>485.24299999999999</v>
      </c>
    </row>
    <row r="58468" spans="4:5" x14ac:dyDescent="0.25">
      <c r="D58468" s="31">
        <v>-34.669800000000002</v>
      </c>
      <c r="E58468" s="28">
        <v>485.15699999999998</v>
      </c>
    </row>
    <row r="58469" spans="4:5" x14ac:dyDescent="0.25">
      <c r="D58469" s="31">
        <v>-34.653799999999997</v>
      </c>
      <c r="E58469" s="28">
        <v>485.072</v>
      </c>
    </row>
    <row r="58470" spans="4:5" x14ac:dyDescent="0.25">
      <c r="D58470" s="31">
        <v>-34.637799999999999</v>
      </c>
      <c r="E58470" s="28">
        <v>484.98599999999999</v>
      </c>
    </row>
    <row r="58471" spans="4:5" x14ac:dyDescent="0.25">
      <c r="D58471" s="31">
        <v>-34.6218</v>
      </c>
      <c r="E58471" s="28">
        <v>484.9</v>
      </c>
    </row>
    <row r="58472" spans="4:5" x14ac:dyDescent="0.25">
      <c r="D58472" s="31">
        <v>-34.605899999999998</v>
      </c>
      <c r="E58472" s="28">
        <v>484.81400000000002</v>
      </c>
    </row>
    <row r="58473" spans="4:5" x14ac:dyDescent="0.25">
      <c r="D58473" s="31">
        <v>-34.5899</v>
      </c>
      <c r="E58473" s="28">
        <v>484.72899999999998</v>
      </c>
    </row>
    <row r="58474" spans="4:5" x14ac:dyDescent="0.25">
      <c r="D58474" s="31">
        <v>-34.573900000000002</v>
      </c>
      <c r="E58474" s="28">
        <v>484.64299999999997</v>
      </c>
    </row>
    <row r="58475" spans="4:5" x14ac:dyDescent="0.25">
      <c r="D58475" s="31">
        <v>-34.557899999999997</v>
      </c>
      <c r="E58475" s="28">
        <v>484.55700000000002</v>
      </c>
    </row>
    <row r="58476" spans="4:5" x14ac:dyDescent="0.25">
      <c r="D58476" s="31">
        <v>-34.541899999999998</v>
      </c>
      <c r="E58476" s="28">
        <v>484.471</v>
      </c>
    </row>
    <row r="58477" spans="4:5" x14ac:dyDescent="0.25">
      <c r="D58477" s="31">
        <v>-34.5259</v>
      </c>
      <c r="E58477" s="28">
        <v>484.38499999999999</v>
      </c>
    </row>
    <row r="58478" spans="4:5" x14ac:dyDescent="0.25">
      <c r="D58478" s="31">
        <v>-34.509900000000002</v>
      </c>
      <c r="E58478" s="28">
        <v>484.3</v>
      </c>
    </row>
    <row r="58479" spans="4:5" x14ac:dyDescent="0.25">
      <c r="D58479" s="31">
        <v>-34.493899999999996</v>
      </c>
      <c r="E58479" s="28">
        <v>484.214</v>
      </c>
    </row>
    <row r="58480" spans="4:5" x14ac:dyDescent="0.25">
      <c r="D58480" s="31">
        <v>-34.477899999999998</v>
      </c>
      <c r="E58480" s="28">
        <v>484.12799999999999</v>
      </c>
    </row>
    <row r="58481" spans="4:5" x14ac:dyDescent="0.25">
      <c r="D58481" s="31">
        <v>-34.4619</v>
      </c>
      <c r="E58481" s="28">
        <v>484.04199999999997</v>
      </c>
    </row>
    <row r="58482" spans="4:5" x14ac:dyDescent="0.25">
      <c r="D58482" s="31">
        <v>-34.445900000000002</v>
      </c>
      <c r="E58482" s="28">
        <v>483.95699999999999</v>
      </c>
    </row>
    <row r="58483" spans="4:5" x14ac:dyDescent="0.25">
      <c r="D58483" s="31">
        <v>-34.429900000000004</v>
      </c>
      <c r="E58483" s="28">
        <v>483.87099999999998</v>
      </c>
    </row>
    <row r="58484" spans="4:5" x14ac:dyDescent="0.25">
      <c r="D58484" s="31">
        <v>-34.413899999999998</v>
      </c>
      <c r="E58484" s="28">
        <v>483.78500000000003</v>
      </c>
    </row>
    <row r="58485" spans="4:5" x14ac:dyDescent="0.25">
      <c r="D58485" s="31">
        <v>-34.3979</v>
      </c>
      <c r="E58485" s="28">
        <v>483.69900000000001</v>
      </c>
    </row>
    <row r="58486" spans="4:5" x14ac:dyDescent="0.25">
      <c r="D58486" s="31">
        <v>-34.381900000000002</v>
      </c>
      <c r="E58486" s="28">
        <v>483.613</v>
      </c>
    </row>
    <row r="58487" spans="4:5" x14ac:dyDescent="0.25">
      <c r="D58487" s="31">
        <v>-34.365900000000003</v>
      </c>
      <c r="E58487" s="28">
        <v>483.52800000000002</v>
      </c>
    </row>
    <row r="58488" spans="4:5" x14ac:dyDescent="0.25">
      <c r="D58488" s="31">
        <v>-34.349899999999998</v>
      </c>
      <c r="E58488" s="28">
        <v>483.44200000000001</v>
      </c>
    </row>
    <row r="58489" spans="4:5" x14ac:dyDescent="0.25">
      <c r="D58489" s="31">
        <v>-34.3339</v>
      </c>
      <c r="E58489" s="28">
        <v>483.35599999999999</v>
      </c>
    </row>
    <row r="58490" spans="4:5" x14ac:dyDescent="0.25">
      <c r="D58490" s="31">
        <v>-34.317900000000002</v>
      </c>
      <c r="E58490" s="28">
        <v>483.27</v>
      </c>
    </row>
    <row r="58491" spans="4:5" x14ac:dyDescent="0.25">
      <c r="D58491" s="31">
        <v>-34.301900000000003</v>
      </c>
      <c r="E58491" s="28">
        <v>483.18400000000003</v>
      </c>
    </row>
    <row r="58492" spans="4:5" x14ac:dyDescent="0.25">
      <c r="D58492" s="31">
        <v>-34.285899999999998</v>
      </c>
      <c r="E58492" s="28">
        <v>483.09800000000001</v>
      </c>
    </row>
    <row r="58493" spans="4:5" x14ac:dyDescent="0.25">
      <c r="D58493" s="31">
        <v>-34.2699</v>
      </c>
      <c r="E58493" s="28">
        <v>483.01299999999998</v>
      </c>
    </row>
    <row r="58494" spans="4:5" x14ac:dyDescent="0.25">
      <c r="D58494" s="31">
        <v>-34.253900000000002</v>
      </c>
      <c r="E58494" s="28">
        <v>482.92700000000002</v>
      </c>
    </row>
    <row r="58495" spans="4:5" x14ac:dyDescent="0.25">
      <c r="D58495" s="31">
        <v>-34.237900000000003</v>
      </c>
      <c r="E58495" s="28">
        <v>482.84100000000001</v>
      </c>
    </row>
    <row r="58496" spans="4:5" x14ac:dyDescent="0.25">
      <c r="D58496" s="31">
        <v>-34.221899999999998</v>
      </c>
      <c r="E58496" s="28">
        <v>482.755</v>
      </c>
    </row>
    <row r="58497" spans="4:5" x14ac:dyDescent="0.25">
      <c r="D58497" s="31">
        <v>-34.2059</v>
      </c>
      <c r="E58497" s="28">
        <v>482.66899999999998</v>
      </c>
    </row>
    <row r="58498" spans="4:5" x14ac:dyDescent="0.25">
      <c r="D58498" s="31">
        <v>-34.189900000000002</v>
      </c>
      <c r="E58498" s="28">
        <v>482.58300000000003</v>
      </c>
    </row>
    <row r="58499" spans="4:5" x14ac:dyDescent="0.25">
      <c r="D58499" s="31">
        <v>-34.173900000000003</v>
      </c>
      <c r="E58499" s="28">
        <v>482.49799999999999</v>
      </c>
    </row>
    <row r="58500" spans="4:5" x14ac:dyDescent="0.25">
      <c r="D58500" s="31">
        <v>-34.157899999999998</v>
      </c>
      <c r="E58500" s="28">
        <v>482.41199999999998</v>
      </c>
    </row>
    <row r="58501" spans="4:5" x14ac:dyDescent="0.25">
      <c r="D58501" s="31">
        <v>-34.1419</v>
      </c>
      <c r="E58501" s="28">
        <v>482.32600000000002</v>
      </c>
    </row>
    <row r="58502" spans="4:5" x14ac:dyDescent="0.25">
      <c r="D58502" s="31">
        <v>-34.125900000000001</v>
      </c>
      <c r="E58502" s="28">
        <v>482.24</v>
      </c>
    </row>
    <row r="58503" spans="4:5" x14ac:dyDescent="0.25">
      <c r="D58503" s="31">
        <v>-34.109900000000003</v>
      </c>
      <c r="E58503" s="28">
        <v>482.154</v>
      </c>
    </row>
    <row r="58504" spans="4:5" x14ac:dyDescent="0.25">
      <c r="D58504" s="31">
        <v>-34.093899999999998</v>
      </c>
      <c r="E58504" s="28">
        <v>482.06799999999998</v>
      </c>
    </row>
    <row r="58505" spans="4:5" x14ac:dyDescent="0.25">
      <c r="D58505" s="31">
        <v>-34.0779</v>
      </c>
      <c r="E58505" s="28">
        <v>481.98200000000003</v>
      </c>
    </row>
    <row r="58506" spans="4:5" x14ac:dyDescent="0.25">
      <c r="D58506" s="31">
        <v>-34.061900000000001</v>
      </c>
      <c r="E58506" s="28">
        <v>481.89600000000002</v>
      </c>
    </row>
    <row r="58507" spans="4:5" x14ac:dyDescent="0.25">
      <c r="D58507" s="31">
        <v>-34.045900000000003</v>
      </c>
      <c r="E58507" s="28">
        <v>481.81099999999998</v>
      </c>
    </row>
    <row r="58508" spans="4:5" x14ac:dyDescent="0.25">
      <c r="D58508" s="31">
        <v>-34.029899999999998</v>
      </c>
      <c r="E58508" s="28">
        <v>481.72500000000002</v>
      </c>
    </row>
    <row r="58509" spans="4:5" x14ac:dyDescent="0.25">
      <c r="D58509" s="31">
        <v>-34.0139</v>
      </c>
      <c r="E58509" s="28">
        <v>481.63900000000001</v>
      </c>
    </row>
    <row r="58510" spans="4:5" x14ac:dyDescent="0.25">
      <c r="D58510" s="31">
        <v>-33.997900000000001</v>
      </c>
      <c r="E58510" s="28">
        <v>481.553</v>
      </c>
    </row>
    <row r="58511" spans="4:5" x14ac:dyDescent="0.25">
      <c r="D58511" s="31">
        <v>-33.981900000000003</v>
      </c>
      <c r="E58511" s="28">
        <v>481.46699999999998</v>
      </c>
    </row>
    <row r="58512" spans="4:5" x14ac:dyDescent="0.25">
      <c r="D58512" s="31">
        <v>-33.965899999999998</v>
      </c>
      <c r="E58512" s="28">
        <v>481.38099999999997</v>
      </c>
    </row>
    <row r="58513" spans="4:5" x14ac:dyDescent="0.25">
      <c r="D58513" s="31">
        <v>-33.9499</v>
      </c>
      <c r="E58513" s="28">
        <v>481.29500000000002</v>
      </c>
    </row>
    <row r="58514" spans="4:5" x14ac:dyDescent="0.25">
      <c r="D58514" s="31">
        <v>-33.933900000000001</v>
      </c>
      <c r="E58514" s="28">
        <v>481.209</v>
      </c>
    </row>
    <row r="58515" spans="4:5" x14ac:dyDescent="0.25">
      <c r="D58515" s="31">
        <v>-33.917900000000003</v>
      </c>
      <c r="E58515" s="28">
        <v>481.12299999999999</v>
      </c>
    </row>
    <row r="58516" spans="4:5" x14ac:dyDescent="0.25">
      <c r="D58516" s="31">
        <v>-33.901899999999998</v>
      </c>
      <c r="E58516" s="28">
        <v>481.03699999999998</v>
      </c>
    </row>
    <row r="58517" spans="4:5" x14ac:dyDescent="0.25">
      <c r="D58517" s="31">
        <v>-33.885899999999999</v>
      </c>
      <c r="E58517" s="28">
        <v>480.952</v>
      </c>
    </row>
    <row r="58518" spans="4:5" x14ac:dyDescent="0.25">
      <c r="D58518" s="31">
        <v>-33.869900000000001</v>
      </c>
      <c r="E58518" s="28">
        <v>480.86599999999999</v>
      </c>
    </row>
    <row r="58519" spans="4:5" x14ac:dyDescent="0.25">
      <c r="D58519" s="31">
        <v>-33.853900000000003</v>
      </c>
      <c r="E58519" s="28">
        <v>480.78</v>
      </c>
    </row>
    <row r="58520" spans="4:5" x14ac:dyDescent="0.25">
      <c r="D58520" s="31">
        <v>-33.837899999999998</v>
      </c>
      <c r="E58520" s="28">
        <v>480.69400000000002</v>
      </c>
    </row>
    <row r="58521" spans="4:5" x14ac:dyDescent="0.25">
      <c r="D58521" s="31">
        <v>-33.821899999999999</v>
      </c>
      <c r="E58521" s="28">
        <v>480.608</v>
      </c>
    </row>
    <row r="58522" spans="4:5" x14ac:dyDescent="0.25">
      <c r="D58522" s="31">
        <v>-33.805900000000001</v>
      </c>
      <c r="E58522" s="28">
        <v>480.52199999999999</v>
      </c>
    </row>
    <row r="58523" spans="4:5" x14ac:dyDescent="0.25">
      <c r="D58523" s="31">
        <v>-33.789900000000003</v>
      </c>
      <c r="E58523" s="28">
        <v>480.43599999999998</v>
      </c>
    </row>
    <row r="58524" spans="4:5" x14ac:dyDescent="0.25">
      <c r="D58524" s="31">
        <v>-33.773899999999998</v>
      </c>
      <c r="E58524" s="28">
        <v>480.35</v>
      </c>
    </row>
    <row r="58525" spans="4:5" x14ac:dyDescent="0.25">
      <c r="D58525" s="31">
        <v>-33.757899999999999</v>
      </c>
      <c r="E58525" s="28">
        <v>480.26400000000001</v>
      </c>
    </row>
    <row r="58526" spans="4:5" x14ac:dyDescent="0.25">
      <c r="D58526" s="31">
        <v>-33.741900000000001</v>
      </c>
      <c r="E58526" s="28">
        <v>480.178</v>
      </c>
    </row>
    <row r="58527" spans="4:5" x14ac:dyDescent="0.25">
      <c r="D58527" s="31">
        <v>-33.725900000000003</v>
      </c>
      <c r="E58527" s="28">
        <v>480.09199999999998</v>
      </c>
    </row>
    <row r="58528" spans="4:5" x14ac:dyDescent="0.25">
      <c r="D58528" s="31">
        <v>-33.709899999999998</v>
      </c>
      <c r="E58528" s="28">
        <v>480.00599999999997</v>
      </c>
    </row>
    <row r="58529" spans="4:5" x14ac:dyDescent="0.25">
      <c r="D58529" s="31">
        <v>-33.693899999999999</v>
      </c>
      <c r="E58529" s="28">
        <v>479.92</v>
      </c>
    </row>
    <row r="58530" spans="4:5" x14ac:dyDescent="0.25">
      <c r="D58530" s="31">
        <v>-33.677900000000001</v>
      </c>
      <c r="E58530" s="28">
        <v>479.834</v>
      </c>
    </row>
    <row r="58531" spans="4:5" x14ac:dyDescent="0.25">
      <c r="D58531" s="31">
        <v>-33.661900000000003</v>
      </c>
      <c r="E58531" s="28">
        <v>479.74799999999999</v>
      </c>
    </row>
    <row r="58532" spans="4:5" x14ac:dyDescent="0.25">
      <c r="D58532" s="31">
        <v>-33.645899999999997</v>
      </c>
      <c r="E58532" s="28">
        <v>479.66199999999998</v>
      </c>
    </row>
    <row r="58533" spans="4:5" x14ac:dyDescent="0.25">
      <c r="D58533" s="31">
        <v>-33.629899999999999</v>
      </c>
      <c r="E58533" s="28">
        <v>479.57600000000002</v>
      </c>
    </row>
    <row r="58534" spans="4:5" x14ac:dyDescent="0.25">
      <c r="D58534" s="31">
        <v>-33.613900000000001</v>
      </c>
      <c r="E58534" s="28">
        <v>479.49</v>
      </c>
    </row>
    <row r="58535" spans="4:5" x14ac:dyDescent="0.25">
      <c r="D58535" s="31">
        <v>-33.597900000000003</v>
      </c>
      <c r="E58535" s="28">
        <v>479.404</v>
      </c>
    </row>
    <row r="58536" spans="4:5" x14ac:dyDescent="0.25">
      <c r="D58536" s="31">
        <v>-33.581899999999997</v>
      </c>
      <c r="E58536" s="28">
        <v>479.31799999999998</v>
      </c>
    </row>
    <row r="58537" spans="4:5" x14ac:dyDescent="0.25">
      <c r="D58537" s="31">
        <v>-33.565899999999999</v>
      </c>
      <c r="E58537" s="28">
        <v>479.23200000000003</v>
      </c>
    </row>
    <row r="58538" spans="4:5" x14ac:dyDescent="0.25">
      <c r="D58538" s="31">
        <v>-33.549900000000001</v>
      </c>
      <c r="E58538" s="28">
        <v>479.14600000000002</v>
      </c>
    </row>
    <row r="58539" spans="4:5" x14ac:dyDescent="0.25">
      <c r="D58539" s="31">
        <v>-33.533900000000003</v>
      </c>
      <c r="E58539" s="28">
        <v>479.06</v>
      </c>
    </row>
    <row r="58540" spans="4:5" x14ac:dyDescent="0.25">
      <c r="D58540" s="31">
        <v>-33.517899999999997</v>
      </c>
      <c r="E58540" s="28">
        <v>478.97399999999999</v>
      </c>
    </row>
    <row r="58541" spans="4:5" x14ac:dyDescent="0.25">
      <c r="D58541" s="31">
        <v>-33.501899999999999</v>
      </c>
      <c r="E58541" s="28">
        <v>478.88799999999998</v>
      </c>
    </row>
    <row r="58542" spans="4:5" x14ac:dyDescent="0.25">
      <c r="D58542" s="31">
        <v>-33.485900000000001</v>
      </c>
      <c r="E58542" s="28">
        <v>478.80200000000002</v>
      </c>
    </row>
    <row r="58543" spans="4:5" x14ac:dyDescent="0.25">
      <c r="D58543" s="31">
        <v>-33.469900000000003</v>
      </c>
      <c r="E58543" s="28">
        <v>478.71699999999998</v>
      </c>
    </row>
    <row r="58544" spans="4:5" x14ac:dyDescent="0.25">
      <c r="D58544" s="31">
        <v>-33.453899999999997</v>
      </c>
      <c r="E58544" s="28">
        <v>478.63</v>
      </c>
    </row>
    <row r="58545" spans="4:5" x14ac:dyDescent="0.25">
      <c r="D58545" s="31">
        <v>-33.437899999999999</v>
      </c>
      <c r="E58545" s="28">
        <v>478.54399999999998</v>
      </c>
    </row>
    <row r="58546" spans="4:5" x14ac:dyDescent="0.25">
      <c r="D58546" s="31">
        <v>-33.421900000000001</v>
      </c>
      <c r="E58546" s="28">
        <v>478.45800000000003</v>
      </c>
    </row>
    <row r="58547" spans="4:5" x14ac:dyDescent="0.25">
      <c r="D58547" s="31">
        <v>-33.405900000000003</v>
      </c>
      <c r="E58547" s="28">
        <v>478.37200000000001</v>
      </c>
    </row>
    <row r="58548" spans="4:5" x14ac:dyDescent="0.25">
      <c r="D58548" s="31">
        <v>-33.389899999999997</v>
      </c>
      <c r="E58548" s="28">
        <v>478.286</v>
      </c>
    </row>
    <row r="58549" spans="4:5" x14ac:dyDescent="0.25">
      <c r="D58549" s="31">
        <v>-33.373899999999999</v>
      </c>
      <c r="E58549" s="28">
        <v>478.2</v>
      </c>
    </row>
    <row r="58550" spans="4:5" x14ac:dyDescent="0.25">
      <c r="D58550" s="31">
        <v>-33.357900000000001</v>
      </c>
      <c r="E58550" s="28">
        <v>478.11399999999998</v>
      </c>
    </row>
    <row r="58551" spans="4:5" x14ac:dyDescent="0.25">
      <c r="D58551" s="31">
        <v>-33.341900000000003</v>
      </c>
      <c r="E58551" s="28">
        <v>478.02800000000002</v>
      </c>
    </row>
    <row r="58552" spans="4:5" x14ac:dyDescent="0.25">
      <c r="D58552" s="31">
        <v>-33.325899999999997</v>
      </c>
      <c r="E58552" s="28">
        <v>477.94200000000001</v>
      </c>
    </row>
    <row r="58553" spans="4:5" x14ac:dyDescent="0.25">
      <c r="D58553" s="31">
        <v>-33.309899999999999</v>
      </c>
      <c r="E58553" s="28">
        <v>477.85599999999999</v>
      </c>
    </row>
    <row r="58554" spans="4:5" x14ac:dyDescent="0.25">
      <c r="D58554" s="31">
        <v>-33.293900000000001</v>
      </c>
      <c r="E58554" s="28">
        <v>477.77</v>
      </c>
    </row>
    <row r="58555" spans="4:5" x14ac:dyDescent="0.25">
      <c r="D58555" s="31">
        <v>-33.277900000000002</v>
      </c>
      <c r="E58555" s="28">
        <v>477.68400000000003</v>
      </c>
    </row>
    <row r="58556" spans="4:5" x14ac:dyDescent="0.25">
      <c r="D58556" s="31">
        <v>-33.261899999999997</v>
      </c>
      <c r="E58556" s="28">
        <v>477.59800000000001</v>
      </c>
    </row>
    <row r="58557" spans="4:5" x14ac:dyDescent="0.25">
      <c r="D58557" s="31">
        <v>-33.245899999999999</v>
      </c>
      <c r="E58557" s="28">
        <v>477.512</v>
      </c>
    </row>
    <row r="58558" spans="4:5" x14ac:dyDescent="0.25">
      <c r="D58558" s="31">
        <v>-33.229900000000001</v>
      </c>
      <c r="E58558" s="28">
        <v>477.42599999999999</v>
      </c>
    </row>
    <row r="58559" spans="4:5" x14ac:dyDescent="0.25">
      <c r="D58559" s="31">
        <v>-33.213999999999999</v>
      </c>
      <c r="E58559" s="28">
        <v>477.34</v>
      </c>
    </row>
    <row r="58560" spans="4:5" x14ac:dyDescent="0.25">
      <c r="D58560" s="31">
        <v>-33.198</v>
      </c>
      <c r="E58560" s="28">
        <v>477.25400000000002</v>
      </c>
    </row>
    <row r="58561" spans="4:5" x14ac:dyDescent="0.25">
      <c r="D58561" s="31">
        <v>-33.182000000000002</v>
      </c>
      <c r="E58561" s="28">
        <v>477.16800000000001</v>
      </c>
    </row>
    <row r="58562" spans="4:5" x14ac:dyDescent="0.25">
      <c r="D58562" s="31">
        <v>-33.165999999999997</v>
      </c>
      <c r="E58562" s="28">
        <v>477.08199999999999</v>
      </c>
    </row>
    <row r="58563" spans="4:5" x14ac:dyDescent="0.25">
      <c r="D58563" s="31">
        <v>-33.15</v>
      </c>
      <c r="E58563" s="28">
        <v>476.995</v>
      </c>
    </row>
    <row r="58564" spans="4:5" x14ac:dyDescent="0.25">
      <c r="D58564" s="31">
        <v>-33.134</v>
      </c>
      <c r="E58564" s="28">
        <v>476.90899999999999</v>
      </c>
    </row>
    <row r="58565" spans="4:5" x14ac:dyDescent="0.25">
      <c r="D58565" s="31">
        <v>-33.118000000000002</v>
      </c>
      <c r="E58565" s="28">
        <v>476.82299999999998</v>
      </c>
    </row>
    <row r="58566" spans="4:5" x14ac:dyDescent="0.25">
      <c r="D58566" s="31">
        <v>-33.101999999999997</v>
      </c>
      <c r="E58566" s="28">
        <v>476.73700000000002</v>
      </c>
    </row>
    <row r="58567" spans="4:5" x14ac:dyDescent="0.25">
      <c r="D58567" s="31">
        <v>-33.085999999999999</v>
      </c>
      <c r="E58567" s="28">
        <v>476.65100000000001</v>
      </c>
    </row>
    <row r="58568" spans="4:5" x14ac:dyDescent="0.25">
      <c r="D58568" s="31">
        <v>-33.07</v>
      </c>
      <c r="E58568" s="28">
        <v>476.565</v>
      </c>
    </row>
    <row r="58569" spans="4:5" x14ac:dyDescent="0.25">
      <c r="D58569" s="31">
        <v>-33.054000000000002</v>
      </c>
      <c r="E58569" s="28">
        <v>476.47899999999998</v>
      </c>
    </row>
    <row r="58570" spans="4:5" x14ac:dyDescent="0.25">
      <c r="D58570" s="31">
        <v>-33.037999999999997</v>
      </c>
      <c r="E58570" s="28">
        <v>476.39299999999997</v>
      </c>
    </row>
    <row r="58571" spans="4:5" x14ac:dyDescent="0.25">
      <c r="D58571" s="31">
        <v>-33.021999999999998</v>
      </c>
      <c r="E58571" s="28">
        <v>476.30700000000002</v>
      </c>
    </row>
    <row r="58572" spans="4:5" x14ac:dyDescent="0.25">
      <c r="D58572" s="31">
        <v>-33.006</v>
      </c>
      <c r="E58572" s="28">
        <v>476.22</v>
      </c>
    </row>
    <row r="58573" spans="4:5" x14ac:dyDescent="0.25">
      <c r="D58573" s="31">
        <v>-32.99</v>
      </c>
      <c r="E58573" s="28">
        <v>476.13400000000001</v>
      </c>
    </row>
    <row r="58574" spans="4:5" x14ac:dyDescent="0.25">
      <c r="D58574" s="31">
        <v>-32.973999999999997</v>
      </c>
      <c r="E58574" s="28">
        <v>476.048</v>
      </c>
    </row>
    <row r="58575" spans="4:5" x14ac:dyDescent="0.25">
      <c r="D58575" s="31">
        <v>-32.957999999999998</v>
      </c>
      <c r="E58575" s="28">
        <v>475.96199999999999</v>
      </c>
    </row>
    <row r="58576" spans="4:5" x14ac:dyDescent="0.25">
      <c r="D58576" s="31">
        <v>-32.942</v>
      </c>
      <c r="E58576" s="28">
        <v>475.87599999999998</v>
      </c>
    </row>
    <row r="58577" spans="4:5" x14ac:dyDescent="0.25">
      <c r="D58577" s="31">
        <v>-32.926000000000002</v>
      </c>
      <c r="E58577" s="28">
        <v>475.79</v>
      </c>
    </row>
    <row r="58578" spans="4:5" x14ac:dyDescent="0.25">
      <c r="D58578" s="31">
        <v>-32.909999999999997</v>
      </c>
      <c r="E58578" s="28">
        <v>475.70400000000001</v>
      </c>
    </row>
    <row r="58579" spans="4:5" x14ac:dyDescent="0.25">
      <c r="D58579" s="31">
        <v>-32.893999999999998</v>
      </c>
      <c r="E58579" s="28">
        <v>475.61799999999999</v>
      </c>
    </row>
    <row r="58580" spans="4:5" x14ac:dyDescent="0.25">
      <c r="D58580" s="31">
        <v>-32.878</v>
      </c>
      <c r="E58580" s="28">
        <v>475.53199999999998</v>
      </c>
    </row>
    <row r="58581" spans="4:5" x14ac:dyDescent="0.25">
      <c r="D58581" s="31">
        <v>-32.862000000000002</v>
      </c>
      <c r="E58581" s="28">
        <v>475.44499999999999</v>
      </c>
    </row>
    <row r="58582" spans="4:5" x14ac:dyDescent="0.25">
      <c r="D58582" s="31">
        <v>-32.845999999999997</v>
      </c>
      <c r="E58582" s="28">
        <v>475.35899999999998</v>
      </c>
    </row>
    <row r="58583" spans="4:5" x14ac:dyDescent="0.25">
      <c r="D58583" s="31">
        <v>-32.83</v>
      </c>
      <c r="E58583" s="28">
        <v>475.27300000000002</v>
      </c>
    </row>
    <row r="58584" spans="4:5" x14ac:dyDescent="0.25">
      <c r="D58584" s="31">
        <v>-32.814</v>
      </c>
      <c r="E58584" s="28">
        <v>475.18700000000001</v>
      </c>
    </row>
    <row r="58585" spans="4:5" x14ac:dyDescent="0.25">
      <c r="D58585" s="31">
        <v>-32.798000000000002</v>
      </c>
      <c r="E58585" s="28">
        <v>475.101</v>
      </c>
    </row>
    <row r="58586" spans="4:5" x14ac:dyDescent="0.25">
      <c r="D58586" s="31">
        <v>-32.781999999999996</v>
      </c>
      <c r="E58586" s="28">
        <v>475.01499999999999</v>
      </c>
    </row>
    <row r="58587" spans="4:5" x14ac:dyDescent="0.25">
      <c r="D58587" s="31">
        <v>-32.765999999999998</v>
      </c>
      <c r="E58587" s="28">
        <v>474.928</v>
      </c>
    </row>
    <row r="58588" spans="4:5" x14ac:dyDescent="0.25">
      <c r="D58588" s="31">
        <v>-32.75</v>
      </c>
      <c r="E58588" s="28">
        <v>474.84199999999998</v>
      </c>
    </row>
    <row r="58589" spans="4:5" x14ac:dyDescent="0.25">
      <c r="D58589" s="31">
        <v>-32.734000000000002</v>
      </c>
      <c r="E58589" s="28">
        <v>474.75599999999997</v>
      </c>
    </row>
    <row r="58590" spans="4:5" x14ac:dyDescent="0.25">
      <c r="D58590" s="31">
        <v>-32.718000000000004</v>
      </c>
      <c r="E58590" s="28">
        <v>474.67</v>
      </c>
    </row>
    <row r="58591" spans="4:5" x14ac:dyDescent="0.25">
      <c r="D58591" s="31">
        <v>-32.701999999999998</v>
      </c>
      <c r="E58591" s="28">
        <v>474.584</v>
      </c>
    </row>
    <row r="58592" spans="4:5" x14ac:dyDescent="0.25">
      <c r="D58592" s="31">
        <v>-32.686</v>
      </c>
      <c r="E58592" s="28">
        <v>474.49700000000001</v>
      </c>
    </row>
    <row r="58593" spans="4:5" x14ac:dyDescent="0.25">
      <c r="D58593" s="31">
        <v>-32.67</v>
      </c>
      <c r="E58593" s="28">
        <v>474.411</v>
      </c>
    </row>
    <row r="58594" spans="4:5" x14ac:dyDescent="0.25">
      <c r="D58594" s="31">
        <v>-32.654000000000003</v>
      </c>
      <c r="E58594" s="28">
        <v>474.32499999999999</v>
      </c>
    </row>
    <row r="58595" spans="4:5" x14ac:dyDescent="0.25">
      <c r="D58595" s="31">
        <v>-32.637999999999998</v>
      </c>
      <c r="E58595" s="28">
        <v>474.23899999999998</v>
      </c>
    </row>
    <row r="58596" spans="4:5" x14ac:dyDescent="0.25">
      <c r="D58596" s="31">
        <v>-32.622</v>
      </c>
      <c r="E58596" s="28">
        <v>474.15300000000002</v>
      </c>
    </row>
    <row r="58597" spans="4:5" x14ac:dyDescent="0.25">
      <c r="D58597" s="31">
        <v>-32.606000000000002</v>
      </c>
      <c r="E58597" s="28">
        <v>474.06700000000001</v>
      </c>
    </row>
    <row r="58598" spans="4:5" x14ac:dyDescent="0.25">
      <c r="D58598" s="31">
        <v>-32.590000000000003</v>
      </c>
      <c r="E58598" s="28">
        <v>473.98</v>
      </c>
    </row>
    <row r="58599" spans="4:5" x14ac:dyDescent="0.25">
      <c r="D58599" s="31">
        <v>-32.573999999999998</v>
      </c>
      <c r="E58599" s="28">
        <v>473.89400000000001</v>
      </c>
    </row>
    <row r="58600" spans="4:5" x14ac:dyDescent="0.25">
      <c r="D58600" s="31">
        <v>-32.558</v>
      </c>
      <c r="E58600" s="28">
        <v>473.80799999999999</v>
      </c>
    </row>
    <row r="58601" spans="4:5" x14ac:dyDescent="0.25">
      <c r="D58601" s="31">
        <v>-32.542000000000002</v>
      </c>
      <c r="E58601" s="28">
        <v>473.72199999999998</v>
      </c>
    </row>
    <row r="58602" spans="4:5" x14ac:dyDescent="0.25">
      <c r="D58602" s="31">
        <v>-32.526000000000003</v>
      </c>
      <c r="E58602" s="28">
        <v>473.63600000000002</v>
      </c>
    </row>
    <row r="58603" spans="4:5" x14ac:dyDescent="0.25">
      <c r="D58603" s="31">
        <v>-32.51</v>
      </c>
      <c r="E58603" s="28">
        <v>473.54899999999998</v>
      </c>
    </row>
    <row r="58604" spans="4:5" x14ac:dyDescent="0.25">
      <c r="D58604" s="31">
        <v>-32.494</v>
      </c>
      <c r="E58604" s="28">
        <v>473.46300000000002</v>
      </c>
    </row>
    <row r="58605" spans="4:5" x14ac:dyDescent="0.25">
      <c r="D58605" s="31">
        <v>-32.478000000000002</v>
      </c>
      <c r="E58605" s="28">
        <v>473.37700000000001</v>
      </c>
    </row>
    <row r="58606" spans="4:5" x14ac:dyDescent="0.25">
      <c r="D58606" s="31">
        <v>-32.462000000000003</v>
      </c>
      <c r="E58606" s="28">
        <v>473.291</v>
      </c>
    </row>
    <row r="58607" spans="4:5" x14ac:dyDescent="0.25">
      <c r="D58607" s="31">
        <v>-32.445999999999998</v>
      </c>
      <c r="E58607" s="28">
        <v>473.20400000000001</v>
      </c>
    </row>
    <row r="58608" spans="4:5" x14ac:dyDescent="0.25">
      <c r="D58608" s="31">
        <v>-32.43</v>
      </c>
      <c r="E58608" s="28">
        <v>473.11799999999999</v>
      </c>
    </row>
    <row r="58609" spans="4:5" x14ac:dyDescent="0.25">
      <c r="D58609" s="31">
        <v>-32.414000000000001</v>
      </c>
      <c r="E58609" s="28">
        <v>473.03199999999998</v>
      </c>
    </row>
    <row r="58610" spans="4:5" x14ac:dyDescent="0.25">
      <c r="D58610" s="31">
        <v>-32.398000000000003</v>
      </c>
      <c r="E58610" s="28">
        <v>472.94600000000003</v>
      </c>
    </row>
    <row r="58611" spans="4:5" x14ac:dyDescent="0.25">
      <c r="D58611" s="31">
        <v>-32.381999999999998</v>
      </c>
      <c r="E58611" s="28">
        <v>472.85899999999998</v>
      </c>
    </row>
    <row r="58612" spans="4:5" x14ac:dyDescent="0.25">
      <c r="D58612" s="31">
        <v>-32.366</v>
      </c>
      <c r="E58612" s="28">
        <v>472.77300000000002</v>
      </c>
    </row>
    <row r="58613" spans="4:5" x14ac:dyDescent="0.25">
      <c r="D58613" s="31">
        <v>-32.35</v>
      </c>
      <c r="E58613" s="28">
        <v>472.68700000000001</v>
      </c>
    </row>
    <row r="58614" spans="4:5" x14ac:dyDescent="0.25">
      <c r="D58614" s="31">
        <v>-32.334000000000003</v>
      </c>
      <c r="E58614" s="28">
        <v>472.601</v>
      </c>
    </row>
    <row r="58615" spans="4:5" x14ac:dyDescent="0.25">
      <c r="D58615" s="31">
        <v>-32.317999999999998</v>
      </c>
      <c r="E58615" s="28">
        <v>472.51400000000001</v>
      </c>
    </row>
    <row r="58616" spans="4:5" x14ac:dyDescent="0.25">
      <c r="D58616" s="31">
        <v>-32.302</v>
      </c>
      <c r="E58616" s="28">
        <v>472.428</v>
      </c>
    </row>
    <row r="58617" spans="4:5" x14ac:dyDescent="0.25">
      <c r="D58617" s="31">
        <v>-32.286000000000001</v>
      </c>
      <c r="E58617" s="28">
        <v>472.34199999999998</v>
      </c>
    </row>
    <row r="58618" spans="4:5" x14ac:dyDescent="0.25">
      <c r="D58618" s="31">
        <v>-32.270000000000003</v>
      </c>
      <c r="E58618" s="28">
        <v>472.25599999999997</v>
      </c>
    </row>
    <row r="58619" spans="4:5" x14ac:dyDescent="0.25">
      <c r="D58619" s="31">
        <v>-32.253999999999998</v>
      </c>
      <c r="E58619" s="28">
        <v>472.16899999999998</v>
      </c>
    </row>
    <row r="58620" spans="4:5" x14ac:dyDescent="0.25">
      <c r="D58620" s="31">
        <v>-32.238</v>
      </c>
      <c r="E58620" s="28">
        <v>472.08300000000003</v>
      </c>
    </row>
    <row r="58621" spans="4:5" x14ac:dyDescent="0.25">
      <c r="D58621" s="31">
        <v>-32.222000000000001</v>
      </c>
      <c r="E58621" s="28">
        <v>471.99700000000001</v>
      </c>
    </row>
    <row r="58622" spans="4:5" x14ac:dyDescent="0.25">
      <c r="D58622" s="31">
        <v>-32.206000000000003</v>
      </c>
      <c r="E58622" s="28">
        <v>471.91</v>
      </c>
    </row>
    <row r="58623" spans="4:5" x14ac:dyDescent="0.25">
      <c r="D58623" s="31">
        <v>-32.19</v>
      </c>
      <c r="E58623" s="28">
        <v>471.82400000000001</v>
      </c>
    </row>
    <row r="58624" spans="4:5" x14ac:dyDescent="0.25">
      <c r="D58624" s="31">
        <v>-32.173999999999999</v>
      </c>
      <c r="E58624" s="28">
        <v>471.738</v>
      </c>
    </row>
    <row r="58625" spans="4:5" x14ac:dyDescent="0.25">
      <c r="D58625" s="31">
        <v>-32.158000000000001</v>
      </c>
      <c r="E58625" s="28">
        <v>471.65199999999999</v>
      </c>
    </row>
    <row r="58626" spans="4:5" x14ac:dyDescent="0.25">
      <c r="D58626" s="31">
        <v>-32.142000000000003</v>
      </c>
      <c r="E58626" s="28">
        <v>471.565</v>
      </c>
    </row>
    <row r="58627" spans="4:5" x14ac:dyDescent="0.25">
      <c r="D58627" s="31">
        <v>-32.125999999999998</v>
      </c>
      <c r="E58627" s="28">
        <v>471.47899999999998</v>
      </c>
    </row>
    <row r="58628" spans="4:5" x14ac:dyDescent="0.25">
      <c r="D58628" s="31">
        <v>-32.11</v>
      </c>
      <c r="E58628" s="28">
        <v>471.39299999999997</v>
      </c>
    </row>
    <row r="58629" spans="4:5" x14ac:dyDescent="0.25">
      <c r="D58629" s="31">
        <v>-32.094000000000001</v>
      </c>
      <c r="E58629" s="28">
        <v>471.30599999999998</v>
      </c>
    </row>
    <row r="58630" spans="4:5" x14ac:dyDescent="0.25">
      <c r="D58630" s="31">
        <v>-32.078000000000003</v>
      </c>
      <c r="E58630" s="28">
        <v>471.22</v>
      </c>
    </row>
    <row r="58631" spans="4:5" x14ac:dyDescent="0.25">
      <c r="D58631" s="31">
        <v>-32.061999999999998</v>
      </c>
      <c r="E58631" s="28">
        <v>471.13400000000001</v>
      </c>
    </row>
    <row r="58632" spans="4:5" x14ac:dyDescent="0.25">
      <c r="D58632" s="31">
        <v>-32.045999999999999</v>
      </c>
      <c r="E58632" s="28">
        <v>471.04700000000003</v>
      </c>
    </row>
    <row r="58633" spans="4:5" x14ac:dyDescent="0.25">
      <c r="D58633" s="31">
        <v>-32.03</v>
      </c>
      <c r="E58633" s="28">
        <v>470.96100000000001</v>
      </c>
    </row>
    <row r="58634" spans="4:5" x14ac:dyDescent="0.25">
      <c r="D58634" s="31">
        <v>-32.014000000000003</v>
      </c>
      <c r="E58634" s="28">
        <v>470.875</v>
      </c>
    </row>
    <row r="58635" spans="4:5" x14ac:dyDescent="0.25">
      <c r="D58635" s="31">
        <v>-31.998000000000001</v>
      </c>
      <c r="E58635" s="28">
        <v>470.78800000000001</v>
      </c>
    </row>
    <row r="58636" spans="4:5" x14ac:dyDescent="0.25">
      <c r="D58636" s="31">
        <v>-31.981999999999999</v>
      </c>
      <c r="E58636" s="28">
        <v>470.702</v>
      </c>
    </row>
    <row r="58637" spans="4:5" x14ac:dyDescent="0.25">
      <c r="D58637" s="31">
        <v>-31.966000000000001</v>
      </c>
      <c r="E58637" s="28">
        <v>470.61599999999999</v>
      </c>
    </row>
    <row r="58638" spans="4:5" x14ac:dyDescent="0.25">
      <c r="D58638" s="31">
        <v>-31.95</v>
      </c>
      <c r="E58638" s="28">
        <v>470.529</v>
      </c>
    </row>
    <row r="58639" spans="4:5" x14ac:dyDescent="0.25">
      <c r="D58639" s="31">
        <v>-31.934000000000001</v>
      </c>
      <c r="E58639" s="28">
        <v>470.44299999999998</v>
      </c>
    </row>
    <row r="58640" spans="4:5" x14ac:dyDescent="0.25">
      <c r="D58640" s="31">
        <v>-31.917999999999999</v>
      </c>
      <c r="E58640" s="28">
        <v>470.35700000000003</v>
      </c>
    </row>
    <row r="58641" spans="4:5" x14ac:dyDescent="0.25">
      <c r="D58641" s="31">
        <v>-31.902000000000001</v>
      </c>
      <c r="E58641" s="28">
        <v>470.27</v>
      </c>
    </row>
    <row r="58642" spans="4:5" x14ac:dyDescent="0.25">
      <c r="D58642" s="31">
        <v>-31.885999999999999</v>
      </c>
      <c r="E58642" s="28">
        <v>470.18400000000003</v>
      </c>
    </row>
    <row r="58643" spans="4:5" x14ac:dyDescent="0.25">
      <c r="D58643" s="31">
        <v>-31.87</v>
      </c>
      <c r="E58643" s="28">
        <v>470.09800000000001</v>
      </c>
    </row>
    <row r="58644" spans="4:5" x14ac:dyDescent="0.25">
      <c r="D58644" s="31">
        <v>-31.853999999999999</v>
      </c>
      <c r="E58644" s="28">
        <v>470.01100000000002</v>
      </c>
    </row>
    <row r="58645" spans="4:5" x14ac:dyDescent="0.25">
      <c r="D58645" s="31">
        <v>-31.838100000000001</v>
      </c>
      <c r="E58645" s="28">
        <v>469.92500000000001</v>
      </c>
    </row>
    <row r="58646" spans="4:5" x14ac:dyDescent="0.25">
      <c r="D58646" s="31">
        <v>-31.822099999999999</v>
      </c>
      <c r="E58646" s="28">
        <v>469.839</v>
      </c>
    </row>
    <row r="58647" spans="4:5" x14ac:dyDescent="0.25">
      <c r="D58647" s="31">
        <v>-31.806100000000001</v>
      </c>
      <c r="E58647" s="28">
        <v>469.75200000000001</v>
      </c>
    </row>
    <row r="58648" spans="4:5" x14ac:dyDescent="0.25">
      <c r="D58648" s="31">
        <v>-31.790099999999999</v>
      </c>
      <c r="E58648" s="28">
        <v>469.666</v>
      </c>
    </row>
    <row r="58649" spans="4:5" x14ac:dyDescent="0.25">
      <c r="D58649" s="31">
        <v>-31.774100000000001</v>
      </c>
      <c r="E58649" s="28">
        <v>469.57900000000001</v>
      </c>
    </row>
    <row r="58650" spans="4:5" x14ac:dyDescent="0.25">
      <c r="D58650" s="31">
        <v>-31.758099999999999</v>
      </c>
      <c r="E58650" s="28">
        <v>469.49299999999999</v>
      </c>
    </row>
    <row r="58651" spans="4:5" x14ac:dyDescent="0.25">
      <c r="D58651" s="31">
        <v>-31.742100000000001</v>
      </c>
      <c r="E58651" s="28">
        <v>469.40699999999998</v>
      </c>
    </row>
    <row r="58652" spans="4:5" x14ac:dyDescent="0.25">
      <c r="D58652" s="31">
        <v>-31.726099999999999</v>
      </c>
      <c r="E58652" s="28">
        <v>469.32</v>
      </c>
    </row>
    <row r="58653" spans="4:5" x14ac:dyDescent="0.25">
      <c r="D58653" s="31">
        <v>-31.710100000000001</v>
      </c>
      <c r="E58653" s="28">
        <v>469.23399999999998</v>
      </c>
    </row>
    <row r="58654" spans="4:5" x14ac:dyDescent="0.25">
      <c r="D58654" s="31">
        <v>-31.694099999999999</v>
      </c>
      <c r="E58654" s="28">
        <v>469.14800000000002</v>
      </c>
    </row>
    <row r="58655" spans="4:5" x14ac:dyDescent="0.25">
      <c r="D58655" s="31">
        <v>-31.678100000000001</v>
      </c>
      <c r="E58655" s="28">
        <v>469.06099999999998</v>
      </c>
    </row>
    <row r="58656" spans="4:5" x14ac:dyDescent="0.25">
      <c r="D58656" s="31">
        <v>-31.662099999999999</v>
      </c>
      <c r="E58656" s="28">
        <v>468.97500000000002</v>
      </c>
    </row>
    <row r="58657" spans="4:5" x14ac:dyDescent="0.25">
      <c r="D58657" s="31">
        <v>-31.646100000000001</v>
      </c>
      <c r="E58657" s="28">
        <v>468.88799999999998</v>
      </c>
    </row>
    <row r="58658" spans="4:5" x14ac:dyDescent="0.25">
      <c r="D58658" s="31">
        <v>-31.630099999999999</v>
      </c>
      <c r="E58658" s="28">
        <v>468.80200000000002</v>
      </c>
    </row>
    <row r="58659" spans="4:5" x14ac:dyDescent="0.25">
      <c r="D58659" s="31">
        <v>-31.614100000000001</v>
      </c>
      <c r="E58659" s="28">
        <v>468.71600000000001</v>
      </c>
    </row>
    <row r="58660" spans="4:5" x14ac:dyDescent="0.25">
      <c r="D58660" s="31">
        <v>-31.598099999999999</v>
      </c>
      <c r="E58660" s="28">
        <v>468.62900000000002</v>
      </c>
    </row>
    <row r="58661" spans="4:5" x14ac:dyDescent="0.25">
      <c r="D58661" s="31">
        <v>-31.582100000000001</v>
      </c>
      <c r="E58661" s="28">
        <v>468.54300000000001</v>
      </c>
    </row>
    <row r="58662" spans="4:5" x14ac:dyDescent="0.25">
      <c r="D58662" s="31">
        <v>-31.566099999999999</v>
      </c>
      <c r="E58662" s="28">
        <v>468.45600000000002</v>
      </c>
    </row>
    <row r="58663" spans="4:5" x14ac:dyDescent="0.25">
      <c r="D58663" s="31">
        <v>-31.5501</v>
      </c>
      <c r="E58663" s="28">
        <v>468.37</v>
      </c>
    </row>
    <row r="58664" spans="4:5" x14ac:dyDescent="0.25">
      <c r="D58664" s="31">
        <v>-31.534099999999999</v>
      </c>
      <c r="E58664" s="28">
        <v>468.28399999999999</v>
      </c>
    </row>
    <row r="58665" spans="4:5" x14ac:dyDescent="0.25">
      <c r="D58665" s="31">
        <v>-31.5181</v>
      </c>
      <c r="E58665" s="28">
        <v>468.197</v>
      </c>
    </row>
    <row r="58666" spans="4:5" x14ac:dyDescent="0.25">
      <c r="D58666" s="31">
        <v>-31.502099999999999</v>
      </c>
      <c r="E58666" s="28">
        <v>468.11099999999999</v>
      </c>
    </row>
    <row r="58667" spans="4:5" x14ac:dyDescent="0.25">
      <c r="D58667" s="31">
        <v>-31.4861</v>
      </c>
      <c r="E58667" s="28">
        <v>468.024</v>
      </c>
    </row>
    <row r="58668" spans="4:5" x14ac:dyDescent="0.25">
      <c r="D58668" s="31">
        <v>-31.470099999999999</v>
      </c>
      <c r="E58668" s="28">
        <v>467.93799999999999</v>
      </c>
    </row>
    <row r="58669" spans="4:5" x14ac:dyDescent="0.25">
      <c r="D58669" s="31">
        <v>-31.4541</v>
      </c>
      <c r="E58669" s="28">
        <v>467.851</v>
      </c>
    </row>
    <row r="58670" spans="4:5" x14ac:dyDescent="0.25">
      <c r="D58670" s="31">
        <v>-31.438099999999999</v>
      </c>
      <c r="E58670" s="28">
        <v>467.76499999999999</v>
      </c>
    </row>
    <row r="58671" spans="4:5" x14ac:dyDescent="0.25">
      <c r="D58671" s="31">
        <v>-31.4221</v>
      </c>
      <c r="E58671" s="28">
        <v>467.678</v>
      </c>
    </row>
    <row r="58672" spans="4:5" x14ac:dyDescent="0.25">
      <c r="D58672" s="31">
        <v>-31.406099999999999</v>
      </c>
      <c r="E58672" s="28">
        <v>467.59199999999998</v>
      </c>
    </row>
    <row r="58673" spans="4:5" x14ac:dyDescent="0.25">
      <c r="D58673" s="31">
        <v>-31.3901</v>
      </c>
      <c r="E58673" s="28">
        <v>467.505</v>
      </c>
    </row>
    <row r="58674" spans="4:5" x14ac:dyDescent="0.25">
      <c r="D58674" s="31">
        <v>-31.374099999999999</v>
      </c>
      <c r="E58674" s="28">
        <v>467.41899999999998</v>
      </c>
    </row>
    <row r="58675" spans="4:5" x14ac:dyDescent="0.25">
      <c r="D58675" s="31">
        <v>-31.3581</v>
      </c>
      <c r="E58675" s="28">
        <v>467.33300000000003</v>
      </c>
    </row>
    <row r="58676" spans="4:5" x14ac:dyDescent="0.25">
      <c r="D58676" s="31">
        <v>-31.342099999999999</v>
      </c>
      <c r="E58676" s="28">
        <v>467.24599999999998</v>
      </c>
    </row>
    <row r="58677" spans="4:5" x14ac:dyDescent="0.25">
      <c r="D58677" s="31">
        <v>-31.3261</v>
      </c>
      <c r="E58677" s="28">
        <v>467.16</v>
      </c>
    </row>
    <row r="58678" spans="4:5" x14ac:dyDescent="0.25">
      <c r="D58678" s="31">
        <v>-31.310099999999998</v>
      </c>
      <c r="E58678" s="28">
        <v>467.07299999999998</v>
      </c>
    </row>
    <row r="58679" spans="4:5" x14ac:dyDescent="0.25">
      <c r="D58679" s="31">
        <v>-31.2941</v>
      </c>
      <c r="E58679" s="28">
        <v>466.98700000000002</v>
      </c>
    </row>
    <row r="58680" spans="4:5" x14ac:dyDescent="0.25">
      <c r="D58680" s="31">
        <v>-31.278099999999998</v>
      </c>
      <c r="E58680" s="28">
        <v>466.9</v>
      </c>
    </row>
    <row r="58681" spans="4:5" x14ac:dyDescent="0.25">
      <c r="D58681" s="31">
        <v>-31.2621</v>
      </c>
      <c r="E58681" s="28">
        <v>466.81400000000002</v>
      </c>
    </row>
    <row r="58682" spans="4:5" x14ac:dyDescent="0.25">
      <c r="D58682" s="31">
        <v>-31.246099999999998</v>
      </c>
      <c r="E58682" s="28">
        <v>466.72699999999998</v>
      </c>
    </row>
    <row r="58683" spans="4:5" x14ac:dyDescent="0.25">
      <c r="D58683" s="31">
        <v>-31.2301</v>
      </c>
      <c r="E58683" s="28">
        <v>466.64100000000002</v>
      </c>
    </row>
    <row r="58684" spans="4:5" x14ac:dyDescent="0.25">
      <c r="D58684" s="31">
        <v>-31.214099999999998</v>
      </c>
      <c r="E58684" s="28">
        <v>466.55399999999997</v>
      </c>
    </row>
    <row r="58685" spans="4:5" x14ac:dyDescent="0.25">
      <c r="D58685" s="31">
        <v>-31.1981</v>
      </c>
      <c r="E58685" s="28">
        <v>466.46800000000002</v>
      </c>
    </row>
    <row r="58686" spans="4:5" x14ac:dyDescent="0.25">
      <c r="D58686" s="31">
        <v>-31.182099999999998</v>
      </c>
      <c r="E58686" s="28">
        <v>466.38099999999997</v>
      </c>
    </row>
    <row r="58687" spans="4:5" x14ac:dyDescent="0.25">
      <c r="D58687" s="31">
        <v>-31.1661</v>
      </c>
      <c r="E58687" s="28">
        <v>466.29500000000002</v>
      </c>
    </row>
    <row r="58688" spans="4:5" x14ac:dyDescent="0.25">
      <c r="D58688" s="31">
        <v>-31.150099999999998</v>
      </c>
      <c r="E58688" s="28">
        <v>466.20800000000003</v>
      </c>
    </row>
    <row r="58689" spans="4:5" x14ac:dyDescent="0.25">
      <c r="D58689" s="31">
        <v>-31.1341</v>
      </c>
      <c r="E58689" s="28">
        <v>466.12200000000001</v>
      </c>
    </row>
    <row r="58690" spans="4:5" x14ac:dyDescent="0.25">
      <c r="D58690" s="31">
        <v>-31.118099999999998</v>
      </c>
      <c r="E58690" s="28">
        <v>466.03500000000003</v>
      </c>
    </row>
    <row r="58691" spans="4:5" x14ac:dyDescent="0.25">
      <c r="D58691" s="31">
        <v>-31.1021</v>
      </c>
      <c r="E58691" s="28">
        <v>465.94900000000001</v>
      </c>
    </row>
    <row r="58692" spans="4:5" x14ac:dyDescent="0.25">
      <c r="D58692" s="31">
        <v>-31.086099999999998</v>
      </c>
      <c r="E58692" s="28">
        <v>465.86200000000002</v>
      </c>
    </row>
    <row r="58693" spans="4:5" x14ac:dyDescent="0.25">
      <c r="D58693" s="31">
        <v>-31.0701</v>
      </c>
      <c r="E58693" s="28">
        <v>465.77600000000001</v>
      </c>
    </row>
    <row r="58694" spans="4:5" x14ac:dyDescent="0.25">
      <c r="D58694" s="31">
        <v>-31.054099999999998</v>
      </c>
      <c r="E58694" s="28">
        <v>465.68900000000002</v>
      </c>
    </row>
    <row r="58695" spans="4:5" x14ac:dyDescent="0.25">
      <c r="D58695" s="31">
        <v>-31.0381</v>
      </c>
      <c r="E58695" s="28">
        <v>465.60300000000001</v>
      </c>
    </row>
    <row r="58696" spans="4:5" x14ac:dyDescent="0.25">
      <c r="D58696" s="31">
        <v>-31.022099999999998</v>
      </c>
      <c r="E58696" s="28">
        <v>465.51600000000002</v>
      </c>
    </row>
    <row r="58697" spans="4:5" x14ac:dyDescent="0.25">
      <c r="D58697" s="31">
        <v>-31.0061</v>
      </c>
      <c r="E58697" s="28">
        <v>465.43</v>
      </c>
    </row>
    <row r="58698" spans="4:5" x14ac:dyDescent="0.25">
      <c r="D58698" s="31">
        <v>-30.990100000000002</v>
      </c>
      <c r="E58698" s="28">
        <v>465.34300000000002</v>
      </c>
    </row>
    <row r="58699" spans="4:5" x14ac:dyDescent="0.25">
      <c r="D58699" s="31">
        <v>-30.9741</v>
      </c>
      <c r="E58699" s="28">
        <v>465.25700000000001</v>
      </c>
    </row>
    <row r="58700" spans="4:5" x14ac:dyDescent="0.25">
      <c r="D58700" s="31">
        <v>-30.958100000000002</v>
      </c>
      <c r="E58700" s="28">
        <v>465.17</v>
      </c>
    </row>
    <row r="58701" spans="4:5" x14ac:dyDescent="0.25">
      <c r="D58701" s="31">
        <v>-30.9421</v>
      </c>
      <c r="E58701" s="28">
        <v>465.084</v>
      </c>
    </row>
    <row r="58702" spans="4:5" x14ac:dyDescent="0.25">
      <c r="D58702" s="31">
        <v>-30.926100000000002</v>
      </c>
      <c r="E58702" s="28">
        <v>464.99700000000001</v>
      </c>
    </row>
    <row r="58703" spans="4:5" x14ac:dyDescent="0.25">
      <c r="D58703" s="31">
        <v>-30.9101</v>
      </c>
      <c r="E58703" s="28">
        <v>464.911</v>
      </c>
    </row>
    <row r="58704" spans="4:5" x14ac:dyDescent="0.25">
      <c r="D58704" s="31">
        <v>-30.894100000000002</v>
      </c>
      <c r="E58704" s="28">
        <v>464.82400000000001</v>
      </c>
    </row>
    <row r="58705" spans="4:5" x14ac:dyDescent="0.25">
      <c r="D58705" s="31">
        <v>-30.8781</v>
      </c>
      <c r="E58705" s="28">
        <v>464.73700000000002</v>
      </c>
    </row>
    <row r="58706" spans="4:5" x14ac:dyDescent="0.25">
      <c r="D58706" s="31">
        <v>-30.862100000000002</v>
      </c>
      <c r="E58706" s="28">
        <v>464.65100000000001</v>
      </c>
    </row>
    <row r="58707" spans="4:5" x14ac:dyDescent="0.25">
      <c r="D58707" s="31">
        <v>-30.8461</v>
      </c>
      <c r="E58707" s="28">
        <v>464.56400000000002</v>
      </c>
    </row>
    <row r="58708" spans="4:5" x14ac:dyDescent="0.25">
      <c r="D58708" s="31">
        <v>-30.830100000000002</v>
      </c>
      <c r="E58708" s="28">
        <v>464.47800000000001</v>
      </c>
    </row>
    <row r="58709" spans="4:5" x14ac:dyDescent="0.25">
      <c r="D58709" s="31">
        <v>-30.8141</v>
      </c>
      <c r="E58709" s="28">
        <v>464.39100000000002</v>
      </c>
    </row>
    <row r="58710" spans="4:5" x14ac:dyDescent="0.25">
      <c r="D58710" s="31">
        <v>-30.798100000000002</v>
      </c>
      <c r="E58710" s="28">
        <v>464.30500000000001</v>
      </c>
    </row>
    <row r="58711" spans="4:5" x14ac:dyDescent="0.25">
      <c r="D58711" s="31">
        <v>-30.7821</v>
      </c>
      <c r="E58711" s="28">
        <v>464.21800000000002</v>
      </c>
    </row>
    <row r="58712" spans="4:5" x14ac:dyDescent="0.25">
      <c r="D58712" s="31">
        <v>-30.766100000000002</v>
      </c>
      <c r="E58712" s="28">
        <v>464.13200000000001</v>
      </c>
    </row>
    <row r="58713" spans="4:5" x14ac:dyDescent="0.25">
      <c r="D58713" s="31">
        <v>-30.7501</v>
      </c>
      <c r="E58713" s="28">
        <v>464.04500000000002</v>
      </c>
    </row>
    <row r="58714" spans="4:5" x14ac:dyDescent="0.25">
      <c r="D58714" s="31">
        <v>-30.734100000000002</v>
      </c>
      <c r="E58714" s="28">
        <v>463.95800000000003</v>
      </c>
    </row>
    <row r="58715" spans="4:5" x14ac:dyDescent="0.25">
      <c r="D58715" s="31">
        <v>-30.7181</v>
      </c>
      <c r="E58715" s="28">
        <v>463.87200000000001</v>
      </c>
    </row>
    <row r="58716" spans="4:5" x14ac:dyDescent="0.25">
      <c r="D58716" s="31">
        <v>-30.702100000000002</v>
      </c>
      <c r="E58716" s="28">
        <v>463.78500000000003</v>
      </c>
    </row>
    <row r="58717" spans="4:5" x14ac:dyDescent="0.25">
      <c r="D58717" s="31">
        <v>-30.6861</v>
      </c>
      <c r="E58717" s="28">
        <v>463.69799999999998</v>
      </c>
    </row>
    <row r="58718" spans="4:5" x14ac:dyDescent="0.25">
      <c r="D58718" s="31">
        <v>-30.670100000000001</v>
      </c>
      <c r="E58718" s="28">
        <v>463.61200000000002</v>
      </c>
    </row>
    <row r="58719" spans="4:5" x14ac:dyDescent="0.25">
      <c r="D58719" s="31">
        <v>-30.6541</v>
      </c>
      <c r="E58719" s="28">
        <v>463.52499999999998</v>
      </c>
    </row>
    <row r="58720" spans="4:5" x14ac:dyDescent="0.25">
      <c r="D58720" s="31">
        <v>-30.638100000000001</v>
      </c>
      <c r="E58720" s="28">
        <v>463.43900000000002</v>
      </c>
    </row>
    <row r="58721" spans="4:5" x14ac:dyDescent="0.25">
      <c r="D58721" s="31">
        <v>-30.6221</v>
      </c>
      <c r="E58721" s="28">
        <v>463.35199999999998</v>
      </c>
    </row>
    <row r="58722" spans="4:5" x14ac:dyDescent="0.25">
      <c r="D58722" s="31">
        <v>-30.606100000000001</v>
      </c>
      <c r="E58722" s="28">
        <v>463.26600000000002</v>
      </c>
    </row>
    <row r="58723" spans="4:5" x14ac:dyDescent="0.25">
      <c r="D58723" s="31">
        <v>-30.5901</v>
      </c>
      <c r="E58723" s="28">
        <v>463.17899999999997</v>
      </c>
    </row>
    <row r="58724" spans="4:5" x14ac:dyDescent="0.25">
      <c r="D58724" s="31">
        <v>-30.574100000000001</v>
      </c>
      <c r="E58724" s="28">
        <v>463.09199999999998</v>
      </c>
    </row>
    <row r="58725" spans="4:5" x14ac:dyDescent="0.25">
      <c r="D58725" s="31">
        <v>-30.5581</v>
      </c>
      <c r="E58725" s="28">
        <v>463.00599999999997</v>
      </c>
    </row>
    <row r="58726" spans="4:5" x14ac:dyDescent="0.25">
      <c r="D58726" s="31">
        <v>-30.542100000000001</v>
      </c>
      <c r="E58726" s="28">
        <v>462.91899999999998</v>
      </c>
    </row>
    <row r="58727" spans="4:5" x14ac:dyDescent="0.25">
      <c r="D58727" s="31">
        <v>-30.5261</v>
      </c>
      <c r="E58727" s="28">
        <v>462.83199999999999</v>
      </c>
    </row>
    <row r="58728" spans="4:5" x14ac:dyDescent="0.25">
      <c r="D58728" s="31">
        <v>-30.510100000000001</v>
      </c>
      <c r="E58728" s="28">
        <v>462.74599999999998</v>
      </c>
    </row>
    <row r="58729" spans="4:5" x14ac:dyDescent="0.25">
      <c r="D58729" s="31">
        <v>-30.4941</v>
      </c>
      <c r="E58729" s="28">
        <v>462.65899999999999</v>
      </c>
    </row>
    <row r="58730" spans="4:5" x14ac:dyDescent="0.25">
      <c r="D58730" s="31">
        <v>-30.478100000000001</v>
      </c>
      <c r="E58730" s="28">
        <v>462.57299999999998</v>
      </c>
    </row>
    <row r="58731" spans="4:5" x14ac:dyDescent="0.25">
      <c r="D58731" s="31">
        <v>-30.462199999999999</v>
      </c>
      <c r="E58731" s="28">
        <v>462.48599999999999</v>
      </c>
    </row>
    <row r="58732" spans="4:5" x14ac:dyDescent="0.25">
      <c r="D58732" s="31">
        <v>-30.446200000000001</v>
      </c>
      <c r="E58732" s="28">
        <v>462.399</v>
      </c>
    </row>
    <row r="58733" spans="4:5" x14ac:dyDescent="0.25">
      <c r="D58733" s="31">
        <v>-30.430199999999999</v>
      </c>
      <c r="E58733" s="28">
        <v>462.31299999999999</v>
      </c>
    </row>
    <row r="58734" spans="4:5" x14ac:dyDescent="0.25">
      <c r="D58734" s="31">
        <v>-30.414200000000001</v>
      </c>
      <c r="E58734" s="28">
        <v>462.226</v>
      </c>
    </row>
    <row r="58735" spans="4:5" x14ac:dyDescent="0.25">
      <c r="D58735" s="31">
        <v>-30.398199999999999</v>
      </c>
      <c r="E58735" s="28">
        <v>462.13900000000001</v>
      </c>
    </row>
    <row r="58736" spans="4:5" x14ac:dyDescent="0.25">
      <c r="D58736" s="31">
        <v>-30.382200000000001</v>
      </c>
      <c r="E58736" s="28">
        <v>462.053</v>
      </c>
    </row>
    <row r="58737" spans="4:5" x14ac:dyDescent="0.25">
      <c r="D58737" s="31">
        <v>-30.366199999999999</v>
      </c>
      <c r="E58737" s="28">
        <v>461.96600000000001</v>
      </c>
    </row>
    <row r="58738" spans="4:5" x14ac:dyDescent="0.25">
      <c r="D58738" s="31">
        <v>-30.350200000000001</v>
      </c>
      <c r="E58738" s="28">
        <v>461.87900000000002</v>
      </c>
    </row>
    <row r="58739" spans="4:5" x14ac:dyDescent="0.25">
      <c r="D58739" s="31">
        <v>-30.334199999999999</v>
      </c>
      <c r="E58739" s="28">
        <v>461.79300000000001</v>
      </c>
    </row>
    <row r="58740" spans="4:5" x14ac:dyDescent="0.25">
      <c r="D58740" s="31">
        <v>-30.318200000000001</v>
      </c>
      <c r="E58740" s="28">
        <v>461.70600000000002</v>
      </c>
    </row>
    <row r="58741" spans="4:5" x14ac:dyDescent="0.25">
      <c r="D58741" s="31">
        <v>-30.302199999999999</v>
      </c>
      <c r="E58741" s="28">
        <v>461.61900000000003</v>
      </c>
    </row>
    <row r="58742" spans="4:5" x14ac:dyDescent="0.25">
      <c r="D58742" s="31">
        <v>-30.286200000000001</v>
      </c>
      <c r="E58742" s="28">
        <v>461.53300000000002</v>
      </c>
    </row>
    <row r="58743" spans="4:5" x14ac:dyDescent="0.25">
      <c r="D58743" s="31">
        <v>-30.270199999999999</v>
      </c>
      <c r="E58743" s="28">
        <v>461.44600000000003</v>
      </c>
    </row>
    <row r="58744" spans="4:5" x14ac:dyDescent="0.25">
      <c r="D58744" s="31">
        <v>-30.254200000000001</v>
      </c>
      <c r="E58744" s="28">
        <v>461.35899999999998</v>
      </c>
    </row>
    <row r="58745" spans="4:5" x14ac:dyDescent="0.25">
      <c r="D58745" s="31">
        <v>-30.238199999999999</v>
      </c>
      <c r="E58745" s="28">
        <v>461.27300000000002</v>
      </c>
    </row>
    <row r="58746" spans="4:5" x14ac:dyDescent="0.25">
      <c r="D58746" s="31">
        <v>-30.222200000000001</v>
      </c>
      <c r="E58746" s="28">
        <v>461.18599999999998</v>
      </c>
    </row>
    <row r="58747" spans="4:5" x14ac:dyDescent="0.25">
      <c r="D58747" s="31">
        <v>-30.206199999999999</v>
      </c>
      <c r="E58747" s="28">
        <v>461.09899999999999</v>
      </c>
    </row>
    <row r="58748" spans="4:5" x14ac:dyDescent="0.25">
      <c r="D58748" s="31">
        <v>-30.190200000000001</v>
      </c>
      <c r="E58748" s="28">
        <v>461.01299999999998</v>
      </c>
    </row>
    <row r="58749" spans="4:5" x14ac:dyDescent="0.25">
      <c r="D58749" s="31">
        <v>-30.174199999999999</v>
      </c>
      <c r="E58749" s="28">
        <v>460.92599999999999</v>
      </c>
    </row>
    <row r="58750" spans="4:5" x14ac:dyDescent="0.25">
      <c r="D58750" s="31">
        <v>-30.158200000000001</v>
      </c>
      <c r="E58750" s="28">
        <v>460.839</v>
      </c>
    </row>
    <row r="58751" spans="4:5" x14ac:dyDescent="0.25">
      <c r="D58751" s="31">
        <v>-30.142199999999999</v>
      </c>
      <c r="E58751" s="28">
        <v>460.75299999999999</v>
      </c>
    </row>
    <row r="58752" spans="4:5" x14ac:dyDescent="0.25">
      <c r="D58752" s="31">
        <v>-30.126200000000001</v>
      </c>
      <c r="E58752" s="28">
        <v>460.666</v>
      </c>
    </row>
    <row r="58753" spans="4:5" x14ac:dyDescent="0.25">
      <c r="D58753" s="31">
        <v>-30.110199999999999</v>
      </c>
      <c r="E58753" s="28">
        <v>460.57900000000001</v>
      </c>
    </row>
    <row r="58754" spans="4:5" x14ac:dyDescent="0.25">
      <c r="D58754" s="31">
        <v>-30.094200000000001</v>
      </c>
      <c r="E58754" s="28">
        <v>460.49299999999999</v>
      </c>
    </row>
    <row r="58755" spans="4:5" x14ac:dyDescent="0.25">
      <c r="D58755" s="31">
        <v>-30.078199999999999</v>
      </c>
      <c r="E58755" s="28">
        <v>460.40600000000001</v>
      </c>
    </row>
    <row r="58756" spans="4:5" x14ac:dyDescent="0.25">
      <c r="D58756" s="31">
        <v>-30.062200000000001</v>
      </c>
      <c r="E58756" s="28">
        <v>460.31900000000002</v>
      </c>
    </row>
    <row r="58757" spans="4:5" x14ac:dyDescent="0.25">
      <c r="D58757" s="31">
        <v>-30.046199999999999</v>
      </c>
      <c r="E58757" s="28">
        <v>460.23200000000003</v>
      </c>
    </row>
    <row r="58758" spans="4:5" x14ac:dyDescent="0.25">
      <c r="D58758" s="31">
        <v>-30.030200000000001</v>
      </c>
      <c r="E58758" s="28">
        <v>460.14600000000002</v>
      </c>
    </row>
    <row r="58759" spans="4:5" x14ac:dyDescent="0.25">
      <c r="D58759" s="31">
        <v>-30.014199999999999</v>
      </c>
      <c r="E58759" s="28">
        <v>460.05900000000003</v>
      </c>
    </row>
    <row r="58760" spans="4:5" x14ac:dyDescent="0.25">
      <c r="D58760" s="31">
        <v>-29.998200000000001</v>
      </c>
      <c r="E58760" s="28">
        <v>459.97199999999998</v>
      </c>
    </row>
    <row r="58761" spans="4:5" x14ac:dyDescent="0.25">
      <c r="D58761" s="31">
        <v>-29.982199999999999</v>
      </c>
      <c r="E58761" s="28">
        <v>459.88499999999999</v>
      </c>
    </row>
    <row r="58762" spans="4:5" x14ac:dyDescent="0.25">
      <c r="D58762" s="31">
        <v>-29.966200000000001</v>
      </c>
      <c r="E58762" s="28">
        <v>459.79899999999998</v>
      </c>
    </row>
    <row r="58763" spans="4:5" x14ac:dyDescent="0.25">
      <c r="D58763" s="31">
        <v>-29.950199999999999</v>
      </c>
      <c r="E58763" s="28">
        <v>459.71199999999999</v>
      </c>
    </row>
    <row r="58764" spans="4:5" x14ac:dyDescent="0.25">
      <c r="D58764" s="31">
        <v>-29.934200000000001</v>
      </c>
      <c r="E58764" s="28">
        <v>459.625</v>
      </c>
    </row>
    <row r="58765" spans="4:5" x14ac:dyDescent="0.25">
      <c r="D58765" s="31">
        <v>-29.918199999999999</v>
      </c>
      <c r="E58765" s="28">
        <v>459.53800000000001</v>
      </c>
    </row>
    <row r="58766" spans="4:5" x14ac:dyDescent="0.25">
      <c r="D58766" s="31">
        <v>-29.902200000000001</v>
      </c>
      <c r="E58766" s="28">
        <v>459.452</v>
      </c>
    </row>
    <row r="58767" spans="4:5" x14ac:dyDescent="0.25">
      <c r="D58767" s="31">
        <v>-29.886199999999999</v>
      </c>
      <c r="E58767" s="28">
        <v>459.36500000000001</v>
      </c>
    </row>
    <row r="58768" spans="4:5" x14ac:dyDescent="0.25">
      <c r="D58768" s="31">
        <v>-29.870200000000001</v>
      </c>
      <c r="E58768" s="28">
        <v>459.27800000000002</v>
      </c>
    </row>
    <row r="58769" spans="4:5" x14ac:dyDescent="0.25">
      <c r="D58769" s="31">
        <v>-29.854199999999999</v>
      </c>
      <c r="E58769" s="28">
        <v>459.19099999999997</v>
      </c>
    </row>
    <row r="58770" spans="4:5" x14ac:dyDescent="0.25">
      <c r="D58770" s="31">
        <v>-29.838200000000001</v>
      </c>
      <c r="E58770" s="28">
        <v>459.10500000000002</v>
      </c>
    </row>
    <row r="58771" spans="4:5" x14ac:dyDescent="0.25">
      <c r="D58771" s="31">
        <v>-29.822199999999999</v>
      </c>
      <c r="E58771" s="28">
        <v>459.01799999999997</v>
      </c>
    </row>
    <row r="58772" spans="4:5" x14ac:dyDescent="0.25">
      <c r="D58772" s="31">
        <v>-29.8062</v>
      </c>
      <c r="E58772" s="28">
        <v>458.93099999999998</v>
      </c>
    </row>
    <row r="58773" spans="4:5" x14ac:dyDescent="0.25">
      <c r="D58773" s="31">
        <v>-29.790199999999999</v>
      </c>
      <c r="E58773" s="28">
        <v>458.84399999999999</v>
      </c>
    </row>
    <row r="58774" spans="4:5" x14ac:dyDescent="0.25">
      <c r="D58774" s="31">
        <v>-29.7742</v>
      </c>
      <c r="E58774" s="28">
        <v>458.75799999999998</v>
      </c>
    </row>
    <row r="58775" spans="4:5" x14ac:dyDescent="0.25">
      <c r="D58775" s="31">
        <v>-29.758199999999999</v>
      </c>
      <c r="E58775" s="28">
        <v>458.67099999999999</v>
      </c>
    </row>
    <row r="58776" spans="4:5" x14ac:dyDescent="0.25">
      <c r="D58776" s="31">
        <v>-29.7422</v>
      </c>
      <c r="E58776" s="28">
        <v>458.584</v>
      </c>
    </row>
    <row r="58777" spans="4:5" x14ac:dyDescent="0.25">
      <c r="D58777" s="31">
        <v>-29.726199999999999</v>
      </c>
      <c r="E58777" s="28">
        <v>458.49700000000001</v>
      </c>
    </row>
    <row r="58778" spans="4:5" x14ac:dyDescent="0.25">
      <c r="D58778" s="31">
        <v>-29.7102</v>
      </c>
      <c r="E58778" s="28">
        <v>458.411</v>
      </c>
    </row>
    <row r="58779" spans="4:5" x14ac:dyDescent="0.25">
      <c r="D58779" s="31">
        <v>-29.694199999999999</v>
      </c>
      <c r="E58779" s="28">
        <v>458.32400000000001</v>
      </c>
    </row>
    <row r="58780" spans="4:5" x14ac:dyDescent="0.25">
      <c r="D58780" s="31">
        <v>-29.6782</v>
      </c>
      <c r="E58780" s="28">
        <v>458.23700000000002</v>
      </c>
    </row>
    <row r="58781" spans="4:5" x14ac:dyDescent="0.25">
      <c r="D58781" s="31">
        <v>-29.662199999999999</v>
      </c>
      <c r="E58781" s="28">
        <v>458.15</v>
      </c>
    </row>
    <row r="58782" spans="4:5" x14ac:dyDescent="0.25">
      <c r="D58782" s="31">
        <v>-29.6462</v>
      </c>
      <c r="E58782" s="28">
        <v>458.06400000000002</v>
      </c>
    </row>
    <row r="58783" spans="4:5" x14ac:dyDescent="0.25">
      <c r="D58783" s="31">
        <v>-29.630199999999999</v>
      </c>
      <c r="E58783" s="28">
        <v>457.97699999999998</v>
      </c>
    </row>
    <row r="58784" spans="4:5" x14ac:dyDescent="0.25">
      <c r="D58784" s="31">
        <v>-29.6142</v>
      </c>
      <c r="E58784" s="28">
        <v>457.89</v>
      </c>
    </row>
    <row r="58785" spans="4:5" x14ac:dyDescent="0.25">
      <c r="D58785" s="31">
        <v>-29.598199999999999</v>
      </c>
      <c r="E58785" s="28">
        <v>457.803</v>
      </c>
    </row>
    <row r="58786" spans="4:5" x14ac:dyDescent="0.25">
      <c r="D58786" s="31">
        <v>-29.5822</v>
      </c>
      <c r="E58786" s="28">
        <v>457.71600000000001</v>
      </c>
    </row>
    <row r="58787" spans="4:5" x14ac:dyDescent="0.25">
      <c r="D58787" s="31">
        <v>-29.566199999999998</v>
      </c>
      <c r="E58787" s="28">
        <v>457.63</v>
      </c>
    </row>
    <row r="58788" spans="4:5" x14ac:dyDescent="0.25">
      <c r="D58788" s="31">
        <v>-29.5502</v>
      </c>
      <c r="E58788" s="28">
        <v>457.54300000000001</v>
      </c>
    </row>
    <row r="58789" spans="4:5" x14ac:dyDescent="0.25">
      <c r="D58789" s="31">
        <v>-29.534199999999998</v>
      </c>
      <c r="E58789" s="28">
        <v>457.45600000000002</v>
      </c>
    </row>
    <row r="58790" spans="4:5" x14ac:dyDescent="0.25">
      <c r="D58790" s="31">
        <v>-29.5182</v>
      </c>
      <c r="E58790" s="28">
        <v>457.36900000000003</v>
      </c>
    </row>
    <row r="58791" spans="4:5" x14ac:dyDescent="0.25">
      <c r="D58791" s="31">
        <v>-29.502199999999998</v>
      </c>
      <c r="E58791" s="28">
        <v>457.28199999999998</v>
      </c>
    </row>
    <row r="58792" spans="4:5" x14ac:dyDescent="0.25">
      <c r="D58792" s="31">
        <v>-29.4862</v>
      </c>
      <c r="E58792" s="28">
        <v>457.19499999999999</v>
      </c>
    </row>
    <row r="58793" spans="4:5" x14ac:dyDescent="0.25">
      <c r="D58793" s="31">
        <v>-29.470199999999998</v>
      </c>
      <c r="E58793" s="28">
        <v>457.10899999999998</v>
      </c>
    </row>
    <row r="58794" spans="4:5" x14ac:dyDescent="0.25">
      <c r="D58794" s="31">
        <v>-29.4542</v>
      </c>
      <c r="E58794" s="28">
        <v>457.02199999999999</v>
      </c>
    </row>
    <row r="58795" spans="4:5" x14ac:dyDescent="0.25">
      <c r="D58795" s="31">
        <v>-29.438199999999998</v>
      </c>
      <c r="E58795" s="28">
        <v>456.935</v>
      </c>
    </row>
    <row r="58796" spans="4:5" x14ac:dyDescent="0.25">
      <c r="D58796" s="31">
        <v>-29.4222</v>
      </c>
      <c r="E58796" s="28">
        <v>456.84800000000001</v>
      </c>
    </row>
    <row r="58797" spans="4:5" x14ac:dyDescent="0.25">
      <c r="D58797" s="31">
        <v>-29.406199999999998</v>
      </c>
      <c r="E58797" s="28">
        <v>456.76100000000002</v>
      </c>
    </row>
    <row r="58798" spans="4:5" x14ac:dyDescent="0.25">
      <c r="D58798" s="31">
        <v>-29.3902</v>
      </c>
      <c r="E58798" s="28">
        <v>456.67399999999998</v>
      </c>
    </row>
    <row r="58799" spans="4:5" x14ac:dyDescent="0.25">
      <c r="D58799" s="31">
        <v>-29.374199999999998</v>
      </c>
      <c r="E58799" s="28">
        <v>456.58800000000002</v>
      </c>
    </row>
    <row r="58800" spans="4:5" x14ac:dyDescent="0.25">
      <c r="D58800" s="31">
        <v>-29.3582</v>
      </c>
      <c r="E58800" s="28">
        <v>456.50099999999998</v>
      </c>
    </row>
    <row r="58801" spans="4:5" x14ac:dyDescent="0.25">
      <c r="D58801" s="31">
        <v>-29.342199999999998</v>
      </c>
      <c r="E58801" s="28">
        <v>456.41399999999999</v>
      </c>
    </row>
    <row r="58802" spans="4:5" x14ac:dyDescent="0.25">
      <c r="D58802" s="31">
        <v>-29.3262</v>
      </c>
      <c r="E58802" s="28">
        <v>456.327</v>
      </c>
    </row>
    <row r="58803" spans="4:5" x14ac:dyDescent="0.25">
      <c r="D58803" s="31">
        <v>-29.310199999999998</v>
      </c>
      <c r="E58803" s="28">
        <v>456.24</v>
      </c>
    </row>
    <row r="58804" spans="4:5" x14ac:dyDescent="0.25">
      <c r="D58804" s="31">
        <v>-29.2942</v>
      </c>
      <c r="E58804" s="28">
        <v>456.15300000000002</v>
      </c>
    </row>
    <row r="58805" spans="4:5" x14ac:dyDescent="0.25">
      <c r="D58805" s="31">
        <v>-29.278199999999998</v>
      </c>
      <c r="E58805" s="28">
        <v>456.06599999999997</v>
      </c>
    </row>
    <row r="58806" spans="4:5" x14ac:dyDescent="0.25">
      <c r="D58806" s="31">
        <v>-29.2622</v>
      </c>
      <c r="E58806" s="28">
        <v>455.98</v>
      </c>
    </row>
    <row r="58807" spans="4:5" x14ac:dyDescent="0.25">
      <c r="D58807" s="31">
        <v>-29.246200000000002</v>
      </c>
      <c r="E58807" s="28">
        <v>455.89299999999997</v>
      </c>
    </row>
    <row r="58808" spans="4:5" x14ac:dyDescent="0.25">
      <c r="D58808" s="31">
        <v>-29.2302</v>
      </c>
      <c r="E58808" s="28">
        <v>455.80599999999998</v>
      </c>
    </row>
    <row r="58809" spans="4:5" x14ac:dyDescent="0.25">
      <c r="D58809" s="31">
        <v>-29.214200000000002</v>
      </c>
      <c r="E58809" s="28">
        <v>455.71899999999999</v>
      </c>
    </row>
    <row r="58810" spans="4:5" x14ac:dyDescent="0.25">
      <c r="D58810" s="31">
        <v>-29.1982</v>
      </c>
      <c r="E58810" s="28">
        <v>455.63200000000001</v>
      </c>
    </row>
    <row r="58811" spans="4:5" x14ac:dyDescent="0.25">
      <c r="D58811" s="31">
        <v>-29.182200000000002</v>
      </c>
      <c r="E58811" s="28">
        <v>455.54500000000002</v>
      </c>
    </row>
    <row r="58812" spans="4:5" x14ac:dyDescent="0.25">
      <c r="D58812" s="31">
        <v>-29.1662</v>
      </c>
      <c r="E58812" s="28">
        <v>455.45800000000003</v>
      </c>
    </row>
    <row r="58813" spans="4:5" x14ac:dyDescent="0.25">
      <c r="D58813" s="31">
        <v>-29.150200000000002</v>
      </c>
      <c r="E58813" s="28">
        <v>455.37200000000001</v>
      </c>
    </row>
    <row r="58814" spans="4:5" x14ac:dyDescent="0.25">
      <c r="D58814" s="31">
        <v>-29.1342</v>
      </c>
      <c r="E58814" s="28">
        <v>455.28500000000003</v>
      </c>
    </row>
    <row r="58815" spans="4:5" x14ac:dyDescent="0.25">
      <c r="D58815" s="31">
        <v>-29.118200000000002</v>
      </c>
      <c r="E58815" s="28">
        <v>455.19799999999998</v>
      </c>
    </row>
    <row r="58816" spans="4:5" x14ac:dyDescent="0.25">
      <c r="D58816" s="31">
        <v>-29.1022</v>
      </c>
      <c r="E58816" s="28">
        <v>455.11099999999999</v>
      </c>
    </row>
    <row r="58817" spans="4:5" x14ac:dyDescent="0.25">
      <c r="D58817" s="31">
        <v>-29.086300000000001</v>
      </c>
      <c r="E58817" s="28">
        <v>455.024</v>
      </c>
    </row>
    <row r="58818" spans="4:5" x14ac:dyDescent="0.25">
      <c r="D58818" s="31">
        <v>-29.0703</v>
      </c>
      <c r="E58818" s="28">
        <v>454.93700000000001</v>
      </c>
    </row>
    <row r="58819" spans="4:5" x14ac:dyDescent="0.25">
      <c r="D58819" s="31">
        <v>-29.054300000000001</v>
      </c>
      <c r="E58819" s="28">
        <v>454.85</v>
      </c>
    </row>
    <row r="58820" spans="4:5" x14ac:dyDescent="0.25">
      <c r="D58820" s="31">
        <v>-29.0383</v>
      </c>
      <c r="E58820" s="28">
        <v>454.76299999999998</v>
      </c>
    </row>
    <row r="58821" spans="4:5" x14ac:dyDescent="0.25">
      <c r="D58821" s="31">
        <v>-29.022300000000001</v>
      </c>
      <c r="E58821" s="28">
        <v>454.67599999999999</v>
      </c>
    </row>
    <row r="58822" spans="4:5" x14ac:dyDescent="0.25">
      <c r="D58822" s="31">
        <v>-29.0063</v>
      </c>
      <c r="E58822" s="28">
        <v>454.59</v>
      </c>
    </row>
    <row r="58823" spans="4:5" x14ac:dyDescent="0.25">
      <c r="D58823" s="31">
        <v>-28.990300000000001</v>
      </c>
      <c r="E58823" s="28">
        <v>454.50299999999999</v>
      </c>
    </row>
    <row r="58824" spans="4:5" x14ac:dyDescent="0.25">
      <c r="D58824" s="31">
        <v>-28.974299999999999</v>
      </c>
      <c r="E58824" s="28">
        <v>454.416</v>
      </c>
    </row>
    <row r="58825" spans="4:5" x14ac:dyDescent="0.25">
      <c r="D58825" s="31">
        <v>-28.958300000000001</v>
      </c>
      <c r="E58825" s="28">
        <v>454.32900000000001</v>
      </c>
    </row>
    <row r="58826" spans="4:5" x14ac:dyDescent="0.25">
      <c r="D58826" s="31">
        <v>-28.942299999999999</v>
      </c>
      <c r="E58826" s="28">
        <v>454.24200000000002</v>
      </c>
    </row>
    <row r="58827" spans="4:5" x14ac:dyDescent="0.25">
      <c r="D58827" s="31">
        <v>-28.926300000000001</v>
      </c>
      <c r="E58827" s="28">
        <v>454.15499999999997</v>
      </c>
    </row>
    <row r="58828" spans="4:5" x14ac:dyDescent="0.25">
      <c r="D58828" s="31">
        <v>-28.910299999999999</v>
      </c>
      <c r="E58828" s="28">
        <v>454.06799999999998</v>
      </c>
    </row>
    <row r="58829" spans="4:5" x14ac:dyDescent="0.25">
      <c r="D58829" s="31">
        <v>-28.894300000000001</v>
      </c>
      <c r="E58829" s="28">
        <v>453.98099999999999</v>
      </c>
    </row>
    <row r="58830" spans="4:5" x14ac:dyDescent="0.25">
      <c r="D58830" s="31">
        <v>-28.878299999999999</v>
      </c>
      <c r="E58830" s="28">
        <v>453.89400000000001</v>
      </c>
    </row>
    <row r="58831" spans="4:5" x14ac:dyDescent="0.25">
      <c r="D58831" s="31">
        <v>-28.862300000000001</v>
      </c>
      <c r="E58831" s="28">
        <v>453.80700000000002</v>
      </c>
    </row>
    <row r="58832" spans="4:5" x14ac:dyDescent="0.25">
      <c r="D58832" s="31">
        <v>-28.846299999999999</v>
      </c>
      <c r="E58832" s="28">
        <v>453.72</v>
      </c>
    </row>
    <row r="58833" spans="4:5" x14ac:dyDescent="0.25">
      <c r="D58833" s="31">
        <v>-28.830300000000001</v>
      </c>
      <c r="E58833" s="28">
        <v>453.63299999999998</v>
      </c>
    </row>
    <row r="58834" spans="4:5" x14ac:dyDescent="0.25">
      <c r="D58834" s="31">
        <v>-28.814299999999999</v>
      </c>
      <c r="E58834" s="28">
        <v>453.54599999999999</v>
      </c>
    </row>
    <row r="58835" spans="4:5" x14ac:dyDescent="0.25">
      <c r="D58835" s="31">
        <v>-28.798300000000001</v>
      </c>
      <c r="E58835" s="28">
        <v>453.46</v>
      </c>
    </row>
    <row r="58836" spans="4:5" x14ac:dyDescent="0.25">
      <c r="D58836" s="31">
        <v>-28.782299999999999</v>
      </c>
      <c r="E58836" s="28">
        <v>453.37299999999999</v>
      </c>
    </row>
    <row r="58837" spans="4:5" x14ac:dyDescent="0.25">
      <c r="D58837" s="31">
        <v>-28.766300000000001</v>
      </c>
      <c r="E58837" s="28">
        <v>453.286</v>
      </c>
    </row>
    <row r="58838" spans="4:5" x14ac:dyDescent="0.25">
      <c r="D58838" s="31">
        <v>-28.750299999999999</v>
      </c>
      <c r="E58838" s="28">
        <v>453.19900000000001</v>
      </c>
    </row>
    <row r="58839" spans="4:5" x14ac:dyDescent="0.25">
      <c r="D58839" s="31">
        <v>-28.734300000000001</v>
      </c>
      <c r="E58839" s="28">
        <v>453.11200000000002</v>
      </c>
    </row>
    <row r="58840" spans="4:5" x14ac:dyDescent="0.25">
      <c r="D58840" s="31">
        <v>-28.718299999999999</v>
      </c>
      <c r="E58840" s="28">
        <v>453.02499999999998</v>
      </c>
    </row>
    <row r="58841" spans="4:5" x14ac:dyDescent="0.25">
      <c r="D58841" s="31">
        <v>-28.702300000000001</v>
      </c>
      <c r="E58841" s="28">
        <v>452.93799999999999</v>
      </c>
    </row>
    <row r="58842" spans="4:5" x14ac:dyDescent="0.25">
      <c r="D58842" s="31">
        <v>-28.686299999999999</v>
      </c>
      <c r="E58842" s="28">
        <v>452.851</v>
      </c>
    </row>
    <row r="58843" spans="4:5" x14ac:dyDescent="0.25">
      <c r="D58843" s="31">
        <v>-28.670300000000001</v>
      </c>
      <c r="E58843" s="28">
        <v>452.76400000000001</v>
      </c>
    </row>
    <row r="58844" spans="4:5" x14ac:dyDescent="0.25">
      <c r="D58844" s="31">
        <v>-28.654299999999999</v>
      </c>
      <c r="E58844" s="28">
        <v>452.67700000000002</v>
      </c>
    </row>
    <row r="58845" spans="4:5" x14ac:dyDescent="0.25">
      <c r="D58845" s="31">
        <v>-28.638300000000001</v>
      </c>
      <c r="E58845" s="28">
        <v>452.59</v>
      </c>
    </row>
    <row r="58846" spans="4:5" x14ac:dyDescent="0.25">
      <c r="D58846" s="31">
        <v>-28.622299999999999</v>
      </c>
      <c r="E58846" s="28">
        <v>452.50299999999999</v>
      </c>
    </row>
    <row r="58847" spans="4:5" x14ac:dyDescent="0.25">
      <c r="D58847" s="31">
        <v>-28.606300000000001</v>
      </c>
      <c r="E58847" s="28">
        <v>452.416</v>
      </c>
    </row>
    <row r="58848" spans="4:5" x14ac:dyDescent="0.25">
      <c r="D58848" s="31">
        <v>-28.590299999999999</v>
      </c>
      <c r="E58848" s="28">
        <v>452.32900000000001</v>
      </c>
    </row>
    <row r="58849" spans="4:5" x14ac:dyDescent="0.25">
      <c r="D58849" s="31">
        <v>-28.574300000000001</v>
      </c>
      <c r="E58849" s="28">
        <v>452.24200000000002</v>
      </c>
    </row>
    <row r="58850" spans="4:5" x14ac:dyDescent="0.25">
      <c r="D58850" s="31">
        <v>-28.558299999999999</v>
      </c>
      <c r="E58850" s="28">
        <v>452.15499999999997</v>
      </c>
    </row>
    <row r="58851" spans="4:5" x14ac:dyDescent="0.25">
      <c r="D58851" s="31">
        <v>-28.542300000000001</v>
      </c>
      <c r="E58851" s="28">
        <v>452.06799999999998</v>
      </c>
    </row>
    <row r="58852" spans="4:5" x14ac:dyDescent="0.25">
      <c r="D58852" s="31">
        <v>-28.526299999999999</v>
      </c>
      <c r="E58852" s="28">
        <v>451.98099999999999</v>
      </c>
    </row>
    <row r="58853" spans="4:5" x14ac:dyDescent="0.25">
      <c r="D58853" s="31">
        <v>-28.510300000000001</v>
      </c>
      <c r="E58853" s="28">
        <v>451.89400000000001</v>
      </c>
    </row>
    <row r="58854" spans="4:5" x14ac:dyDescent="0.25">
      <c r="D58854" s="31">
        <v>-28.494299999999999</v>
      </c>
      <c r="E58854" s="28">
        <v>451.80700000000002</v>
      </c>
    </row>
    <row r="58855" spans="4:5" x14ac:dyDescent="0.25">
      <c r="D58855" s="31">
        <v>-28.478300000000001</v>
      </c>
      <c r="E58855" s="28">
        <v>451.72</v>
      </c>
    </row>
    <row r="58856" spans="4:5" x14ac:dyDescent="0.25">
      <c r="D58856" s="31">
        <v>-28.462299999999999</v>
      </c>
      <c r="E58856" s="28">
        <v>451.63299999999998</v>
      </c>
    </row>
    <row r="58857" spans="4:5" x14ac:dyDescent="0.25">
      <c r="D58857" s="31">
        <v>-28.446300000000001</v>
      </c>
      <c r="E58857" s="28">
        <v>451.54599999999999</v>
      </c>
    </row>
    <row r="58858" spans="4:5" x14ac:dyDescent="0.25">
      <c r="D58858" s="31">
        <v>-28.430299999999999</v>
      </c>
      <c r="E58858" s="28">
        <v>451.459</v>
      </c>
    </row>
    <row r="58859" spans="4:5" x14ac:dyDescent="0.25">
      <c r="D58859" s="31">
        <v>-28.414300000000001</v>
      </c>
      <c r="E58859" s="28">
        <v>451.37200000000001</v>
      </c>
    </row>
    <row r="58860" spans="4:5" x14ac:dyDescent="0.25">
      <c r="D58860" s="31">
        <v>-28.398299999999999</v>
      </c>
      <c r="E58860" s="28">
        <v>451.28500000000003</v>
      </c>
    </row>
    <row r="58861" spans="4:5" x14ac:dyDescent="0.25">
      <c r="D58861" s="31">
        <v>-28.382300000000001</v>
      </c>
      <c r="E58861" s="28">
        <v>451.19799999999998</v>
      </c>
    </row>
    <row r="58862" spans="4:5" x14ac:dyDescent="0.25">
      <c r="D58862" s="31">
        <v>-28.366299999999999</v>
      </c>
      <c r="E58862" s="28">
        <v>451.11099999999999</v>
      </c>
    </row>
    <row r="58863" spans="4:5" x14ac:dyDescent="0.25">
      <c r="D58863" s="31">
        <v>-28.350300000000001</v>
      </c>
      <c r="E58863" s="28">
        <v>451.024</v>
      </c>
    </row>
    <row r="58864" spans="4:5" x14ac:dyDescent="0.25">
      <c r="D58864" s="31">
        <v>-28.334299999999999</v>
      </c>
      <c r="E58864" s="28">
        <v>450.93700000000001</v>
      </c>
    </row>
    <row r="58865" spans="4:5" x14ac:dyDescent="0.25">
      <c r="D58865" s="31">
        <v>-28.318300000000001</v>
      </c>
      <c r="E58865" s="28">
        <v>450.85</v>
      </c>
    </row>
    <row r="58866" spans="4:5" x14ac:dyDescent="0.25">
      <c r="D58866" s="31">
        <v>-28.302299999999999</v>
      </c>
      <c r="E58866" s="28">
        <v>450.76299999999998</v>
      </c>
    </row>
    <row r="58867" spans="4:5" x14ac:dyDescent="0.25">
      <c r="D58867" s="31">
        <v>-28.286300000000001</v>
      </c>
      <c r="E58867" s="28">
        <v>450.67599999999999</v>
      </c>
    </row>
    <row r="58868" spans="4:5" x14ac:dyDescent="0.25">
      <c r="D58868" s="31">
        <v>-28.270299999999999</v>
      </c>
      <c r="E58868" s="28">
        <v>450.589</v>
      </c>
    </row>
    <row r="58869" spans="4:5" x14ac:dyDescent="0.25">
      <c r="D58869" s="31">
        <v>-28.254300000000001</v>
      </c>
      <c r="E58869" s="28">
        <v>450.50200000000001</v>
      </c>
    </row>
    <row r="58870" spans="4:5" x14ac:dyDescent="0.25">
      <c r="D58870" s="31">
        <v>-28.238299999999999</v>
      </c>
      <c r="E58870" s="28">
        <v>450.41500000000002</v>
      </c>
    </row>
    <row r="58871" spans="4:5" x14ac:dyDescent="0.25">
      <c r="D58871" s="31">
        <v>-28.222300000000001</v>
      </c>
      <c r="E58871" s="28">
        <v>450.32799999999997</v>
      </c>
    </row>
    <row r="58872" spans="4:5" x14ac:dyDescent="0.25">
      <c r="D58872" s="31">
        <v>-28.206299999999999</v>
      </c>
      <c r="E58872" s="28">
        <v>450.24099999999999</v>
      </c>
    </row>
    <row r="58873" spans="4:5" x14ac:dyDescent="0.25">
      <c r="D58873" s="31">
        <v>-28.190300000000001</v>
      </c>
      <c r="E58873" s="28">
        <v>450.154</v>
      </c>
    </row>
    <row r="58874" spans="4:5" x14ac:dyDescent="0.25">
      <c r="D58874" s="31">
        <v>-28.174299999999999</v>
      </c>
      <c r="E58874" s="28">
        <v>450.06700000000001</v>
      </c>
    </row>
    <row r="58875" spans="4:5" x14ac:dyDescent="0.25">
      <c r="D58875" s="31">
        <v>-28.158300000000001</v>
      </c>
      <c r="E58875" s="28">
        <v>449.98</v>
      </c>
    </row>
    <row r="58876" spans="4:5" x14ac:dyDescent="0.25">
      <c r="D58876" s="31">
        <v>-28.142299999999999</v>
      </c>
      <c r="E58876" s="28">
        <v>449.892</v>
      </c>
    </row>
    <row r="58877" spans="4:5" x14ac:dyDescent="0.25">
      <c r="D58877" s="31">
        <v>-28.126300000000001</v>
      </c>
      <c r="E58877" s="28">
        <v>449.80500000000001</v>
      </c>
    </row>
    <row r="58878" spans="4:5" x14ac:dyDescent="0.25">
      <c r="D58878" s="31">
        <v>-28.110299999999999</v>
      </c>
      <c r="E58878" s="28">
        <v>449.71800000000002</v>
      </c>
    </row>
    <row r="58879" spans="4:5" x14ac:dyDescent="0.25">
      <c r="D58879" s="31">
        <v>-28.0943</v>
      </c>
      <c r="E58879" s="28">
        <v>449.63099999999997</v>
      </c>
    </row>
    <row r="58880" spans="4:5" x14ac:dyDescent="0.25">
      <c r="D58880" s="31">
        <v>-28.078299999999999</v>
      </c>
      <c r="E58880" s="28">
        <v>449.54399999999998</v>
      </c>
    </row>
    <row r="58881" spans="4:5" x14ac:dyDescent="0.25">
      <c r="D58881" s="31">
        <v>-28.0623</v>
      </c>
      <c r="E58881" s="28">
        <v>449.45699999999999</v>
      </c>
    </row>
    <row r="58882" spans="4:5" x14ac:dyDescent="0.25">
      <c r="D58882" s="31">
        <v>-28.046299999999999</v>
      </c>
      <c r="E58882" s="28">
        <v>449.37</v>
      </c>
    </row>
    <row r="58883" spans="4:5" x14ac:dyDescent="0.25">
      <c r="D58883" s="31">
        <v>-28.0303</v>
      </c>
      <c r="E58883" s="28">
        <v>449.28300000000002</v>
      </c>
    </row>
    <row r="58884" spans="4:5" x14ac:dyDescent="0.25">
      <c r="D58884" s="31">
        <v>-28.014299999999999</v>
      </c>
      <c r="E58884" s="28">
        <v>449.19600000000003</v>
      </c>
    </row>
    <row r="58885" spans="4:5" x14ac:dyDescent="0.25">
      <c r="D58885" s="31">
        <v>-27.9983</v>
      </c>
      <c r="E58885" s="28">
        <v>449.10899999999998</v>
      </c>
    </row>
    <row r="58886" spans="4:5" x14ac:dyDescent="0.25">
      <c r="D58886" s="31">
        <v>-27.982299999999999</v>
      </c>
      <c r="E58886" s="28">
        <v>449.02199999999999</v>
      </c>
    </row>
    <row r="58887" spans="4:5" x14ac:dyDescent="0.25">
      <c r="D58887" s="31">
        <v>-27.9663</v>
      </c>
      <c r="E58887" s="28">
        <v>448.935</v>
      </c>
    </row>
    <row r="58888" spans="4:5" x14ac:dyDescent="0.25">
      <c r="D58888" s="31">
        <v>-27.950299999999999</v>
      </c>
      <c r="E58888" s="28">
        <v>448.84800000000001</v>
      </c>
    </row>
    <row r="58889" spans="4:5" x14ac:dyDescent="0.25">
      <c r="D58889" s="31">
        <v>-27.9343</v>
      </c>
      <c r="E58889" s="28">
        <v>448.76</v>
      </c>
    </row>
    <row r="58890" spans="4:5" x14ac:dyDescent="0.25">
      <c r="D58890" s="31">
        <v>-27.918299999999999</v>
      </c>
      <c r="E58890" s="28">
        <v>448.673</v>
      </c>
    </row>
    <row r="58891" spans="4:5" x14ac:dyDescent="0.25">
      <c r="D58891" s="31">
        <v>-27.9023</v>
      </c>
      <c r="E58891" s="28">
        <v>448.58600000000001</v>
      </c>
    </row>
    <row r="58892" spans="4:5" x14ac:dyDescent="0.25">
      <c r="D58892" s="31">
        <v>-27.886299999999999</v>
      </c>
      <c r="E58892" s="28">
        <v>448.49900000000002</v>
      </c>
    </row>
    <row r="58893" spans="4:5" x14ac:dyDescent="0.25">
      <c r="D58893" s="31">
        <v>-27.8703</v>
      </c>
      <c r="E58893" s="28">
        <v>448.41199999999998</v>
      </c>
    </row>
    <row r="58894" spans="4:5" x14ac:dyDescent="0.25">
      <c r="D58894" s="31">
        <v>-27.854299999999999</v>
      </c>
      <c r="E58894" s="28">
        <v>448.32499999999999</v>
      </c>
    </row>
    <row r="58895" spans="4:5" x14ac:dyDescent="0.25">
      <c r="D58895" s="31">
        <v>-27.8383</v>
      </c>
      <c r="E58895" s="28">
        <v>448.238</v>
      </c>
    </row>
    <row r="58896" spans="4:5" x14ac:dyDescent="0.25">
      <c r="D58896" s="31">
        <v>-27.822299999999998</v>
      </c>
      <c r="E58896" s="28">
        <v>448.15100000000001</v>
      </c>
    </row>
    <row r="58897" spans="4:5" x14ac:dyDescent="0.25">
      <c r="D58897" s="31">
        <v>-27.8063</v>
      </c>
      <c r="E58897" s="28">
        <v>448.06400000000002</v>
      </c>
    </row>
    <row r="58898" spans="4:5" x14ac:dyDescent="0.25">
      <c r="D58898" s="31">
        <v>-27.790299999999998</v>
      </c>
      <c r="E58898" s="28">
        <v>447.97699999999998</v>
      </c>
    </row>
    <row r="58899" spans="4:5" x14ac:dyDescent="0.25">
      <c r="D58899" s="31">
        <v>-27.7743</v>
      </c>
      <c r="E58899" s="28">
        <v>447.89</v>
      </c>
    </row>
    <row r="58900" spans="4:5" x14ac:dyDescent="0.25">
      <c r="D58900" s="31">
        <v>-27.758299999999998</v>
      </c>
      <c r="E58900" s="28">
        <v>447.80200000000002</v>
      </c>
    </row>
    <row r="58901" spans="4:5" x14ac:dyDescent="0.25">
      <c r="D58901" s="31">
        <v>-27.7423</v>
      </c>
      <c r="E58901" s="28">
        <v>447.71499999999997</v>
      </c>
    </row>
    <row r="58902" spans="4:5" x14ac:dyDescent="0.25">
      <c r="D58902" s="31">
        <v>-27.726299999999998</v>
      </c>
      <c r="E58902" s="28">
        <v>447.62799999999999</v>
      </c>
    </row>
    <row r="58903" spans="4:5" x14ac:dyDescent="0.25">
      <c r="D58903" s="31">
        <v>-27.7104</v>
      </c>
      <c r="E58903" s="28">
        <v>447.541</v>
      </c>
    </row>
    <row r="58904" spans="4:5" x14ac:dyDescent="0.25">
      <c r="D58904" s="31">
        <v>-27.694400000000002</v>
      </c>
      <c r="E58904" s="28">
        <v>447.45400000000001</v>
      </c>
    </row>
    <row r="58905" spans="4:5" x14ac:dyDescent="0.25">
      <c r="D58905" s="31">
        <v>-27.6784</v>
      </c>
      <c r="E58905" s="28">
        <v>447.36700000000002</v>
      </c>
    </row>
    <row r="58906" spans="4:5" x14ac:dyDescent="0.25">
      <c r="D58906" s="31">
        <v>-27.662400000000002</v>
      </c>
      <c r="E58906" s="28">
        <v>447.28</v>
      </c>
    </row>
    <row r="58907" spans="4:5" x14ac:dyDescent="0.25">
      <c r="D58907" s="31">
        <v>-27.6464</v>
      </c>
      <c r="E58907" s="28">
        <v>447.19299999999998</v>
      </c>
    </row>
    <row r="58908" spans="4:5" x14ac:dyDescent="0.25">
      <c r="D58908" s="31">
        <v>-27.630400000000002</v>
      </c>
      <c r="E58908" s="28">
        <v>447.10500000000002</v>
      </c>
    </row>
    <row r="58909" spans="4:5" x14ac:dyDescent="0.25">
      <c r="D58909" s="31">
        <v>-27.6144</v>
      </c>
      <c r="E58909" s="28">
        <v>447.01799999999997</v>
      </c>
    </row>
    <row r="58910" spans="4:5" x14ac:dyDescent="0.25">
      <c r="D58910" s="31">
        <v>-27.598400000000002</v>
      </c>
      <c r="E58910" s="28">
        <v>446.93099999999998</v>
      </c>
    </row>
    <row r="58911" spans="4:5" x14ac:dyDescent="0.25">
      <c r="D58911" s="31">
        <v>-27.5824</v>
      </c>
      <c r="E58911" s="28">
        <v>446.84399999999999</v>
      </c>
    </row>
    <row r="58912" spans="4:5" x14ac:dyDescent="0.25">
      <c r="D58912" s="31">
        <v>-27.566400000000002</v>
      </c>
      <c r="E58912" s="28">
        <v>446.75700000000001</v>
      </c>
    </row>
    <row r="58913" spans="4:5" x14ac:dyDescent="0.25">
      <c r="D58913" s="31">
        <v>-27.5504</v>
      </c>
      <c r="E58913" s="28">
        <v>446.66899999999998</v>
      </c>
    </row>
    <row r="58914" spans="4:5" x14ac:dyDescent="0.25">
      <c r="D58914" s="31">
        <v>-27.534400000000002</v>
      </c>
      <c r="E58914" s="28">
        <v>446.58199999999999</v>
      </c>
    </row>
    <row r="58915" spans="4:5" x14ac:dyDescent="0.25">
      <c r="D58915" s="31">
        <v>-27.5184</v>
      </c>
      <c r="E58915" s="28">
        <v>446.495</v>
      </c>
    </row>
    <row r="58916" spans="4:5" x14ac:dyDescent="0.25">
      <c r="D58916" s="31">
        <v>-27.502400000000002</v>
      </c>
      <c r="E58916" s="28">
        <v>446.40800000000002</v>
      </c>
    </row>
    <row r="58917" spans="4:5" x14ac:dyDescent="0.25">
      <c r="D58917" s="31">
        <v>-27.4864</v>
      </c>
      <c r="E58917" s="28">
        <v>446.32100000000003</v>
      </c>
    </row>
    <row r="58918" spans="4:5" x14ac:dyDescent="0.25">
      <c r="D58918" s="31">
        <v>-27.470400000000001</v>
      </c>
      <c r="E58918" s="28">
        <v>446.23399999999998</v>
      </c>
    </row>
    <row r="58919" spans="4:5" x14ac:dyDescent="0.25">
      <c r="D58919" s="31">
        <v>-27.4544</v>
      </c>
      <c r="E58919" s="28">
        <v>446.14699999999999</v>
      </c>
    </row>
    <row r="58920" spans="4:5" x14ac:dyDescent="0.25">
      <c r="D58920" s="31">
        <v>-27.438400000000001</v>
      </c>
      <c r="E58920" s="28">
        <v>446.05900000000003</v>
      </c>
    </row>
    <row r="58921" spans="4:5" x14ac:dyDescent="0.25">
      <c r="D58921" s="31">
        <v>-27.4224</v>
      </c>
      <c r="E58921" s="28">
        <v>445.97199999999998</v>
      </c>
    </row>
    <row r="58922" spans="4:5" x14ac:dyDescent="0.25">
      <c r="D58922" s="31">
        <v>-27.406400000000001</v>
      </c>
      <c r="E58922" s="28">
        <v>445.88499999999999</v>
      </c>
    </row>
    <row r="58923" spans="4:5" x14ac:dyDescent="0.25">
      <c r="D58923" s="31">
        <v>-27.3904</v>
      </c>
      <c r="E58923" s="28">
        <v>445.798</v>
      </c>
    </row>
    <row r="58924" spans="4:5" x14ac:dyDescent="0.25">
      <c r="D58924" s="31">
        <v>-27.374400000000001</v>
      </c>
      <c r="E58924" s="28">
        <v>445.71100000000001</v>
      </c>
    </row>
    <row r="58925" spans="4:5" x14ac:dyDescent="0.25">
      <c r="D58925" s="31">
        <v>-27.3584</v>
      </c>
      <c r="E58925" s="28">
        <v>445.62299999999999</v>
      </c>
    </row>
    <row r="58926" spans="4:5" x14ac:dyDescent="0.25">
      <c r="D58926" s="31">
        <v>-27.342400000000001</v>
      </c>
      <c r="E58926" s="28">
        <v>445.536</v>
      </c>
    </row>
    <row r="58927" spans="4:5" x14ac:dyDescent="0.25">
      <c r="D58927" s="31">
        <v>-27.3264</v>
      </c>
      <c r="E58927" s="28">
        <v>445.44900000000001</v>
      </c>
    </row>
    <row r="58928" spans="4:5" x14ac:dyDescent="0.25">
      <c r="D58928" s="31">
        <v>-27.310400000000001</v>
      </c>
      <c r="E58928" s="28">
        <v>445.36200000000002</v>
      </c>
    </row>
    <row r="58929" spans="4:5" x14ac:dyDescent="0.25">
      <c r="D58929" s="31">
        <v>-27.2944</v>
      </c>
      <c r="E58929" s="28">
        <v>445.27499999999998</v>
      </c>
    </row>
    <row r="58930" spans="4:5" x14ac:dyDescent="0.25">
      <c r="D58930" s="31">
        <v>-27.278400000000001</v>
      </c>
      <c r="E58930" s="28">
        <v>445.18700000000001</v>
      </c>
    </row>
    <row r="58931" spans="4:5" x14ac:dyDescent="0.25">
      <c r="D58931" s="31">
        <v>-27.2624</v>
      </c>
      <c r="E58931" s="28">
        <v>445.1</v>
      </c>
    </row>
    <row r="58932" spans="4:5" x14ac:dyDescent="0.25">
      <c r="D58932" s="31">
        <v>-27.246400000000001</v>
      </c>
      <c r="E58932" s="28">
        <v>445.01299999999998</v>
      </c>
    </row>
    <row r="58933" spans="4:5" x14ac:dyDescent="0.25">
      <c r="D58933" s="31">
        <v>-27.230399999999999</v>
      </c>
      <c r="E58933" s="28">
        <v>444.92599999999999</v>
      </c>
    </row>
    <row r="58934" spans="4:5" x14ac:dyDescent="0.25">
      <c r="D58934" s="31">
        <v>-27.214400000000001</v>
      </c>
      <c r="E58934" s="28">
        <v>444.839</v>
      </c>
    </row>
    <row r="58935" spans="4:5" x14ac:dyDescent="0.25">
      <c r="D58935" s="31">
        <v>-27.198399999999999</v>
      </c>
      <c r="E58935" s="28">
        <v>444.75099999999998</v>
      </c>
    </row>
    <row r="58936" spans="4:5" x14ac:dyDescent="0.25">
      <c r="D58936" s="31">
        <v>-27.182400000000001</v>
      </c>
      <c r="E58936" s="28">
        <v>444.66399999999999</v>
      </c>
    </row>
    <row r="58937" spans="4:5" x14ac:dyDescent="0.25">
      <c r="D58937" s="31">
        <v>-27.166399999999999</v>
      </c>
      <c r="E58937" s="28">
        <v>444.577</v>
      </c>
    </row>
    <row r="58938" spans="4:5" x14ac:dyDescent="0.25">
      <c r="D58938" s="31">
        <v>-27.150400000000001</v>
      </c>
      <c r="E58938" s="28">
        <v>444.49</v>
      </c>
    </row>
    <row r="58939" spans="4:5" x14ac:dyDescent="0.25">
      <c r="D58939" s="31">
        <v>-27.134399999999999</v>
      </c>
      <c r="E58939" s="28">
        <v>444.40300000000002</v>
      </c>
    </row>
    <row r="58940" spans="4:5" x14ac:dyDescent="0.25">
      <c r="D58940" s="31">
        <v>-27.118400000000001</v>
      </c>
      <c r="E58940" s="28">
        <v>444.315</v>
      </c>
    </row>
    <row r="58941" spans="4:5" x14ac:dyDescent="0.25">
      <c r="D58941" s="31">
        <v>-27.102399999999999</v>
      </c>
      <c r="E58941" s="28">
        <v>444.22800000000001</v>
      </c>
    </row>
    <row r="58942" spans="4:5" x14ac:dyDescent="0.25">
      <c r="D58942" s="31">
        <v>-27.086400000000001</v>
      </c>
      <c r="E58942" s="28">
        <v>444.14100000000002</v>
      </c>
    </row>
    <row r="58943" spans="4:5" x14ac:dyDescent="0.25">
      <c r="D58943" s="31">
        <v>-27.070399999999999</v>
      </c>
      <c r="E58943" s="28">
        <v>444.05399999999997</v>
      </c>
    </row>
    <row r="58944" spans="4:5" x14ac:dyDescent="0.25">
      <c r="D58944" s="31">
        <v>-27.054400000000001</v>
      </c>
      <c r="E58944" s="28">
        <v>443.96600000000001</v>
      </c>
    </row>
    <row r="58945" spans="4:5" x14ac:dyDescent="0.25">
      <c r="D58945" s="31">
        <v>-27.038399999999999</v>
      </c>
      <c r="E58945" s="28">
        <v>443.87900000000002</v>
      </c>
    </row>
    <row r="58946" spans="4:5" x14ac:dyDescent="0.25">
      <c r="D58946" s="31">
        <v>-27.022400000000001</v>
      </c>
      <c r="E58946" s="28">
        <v>443.79199999999997</v>
      </c>
    </row>
    <row r="58947" spans="4:5" x14ac:dyDescent="0.25">
      <c r="D58947" s="31">
        <v>-27.006399999999999</v>
      </c>
      <c r="E58947" s="28">
        <v>443.70499999999998</v>
      </c>
    </row>
    <row r="58948" spans="4:5" x14ac:dyDescent="0.25">
      <c r="D58948" s="31">
        <v>-26.990400000000001</v>
      </c>
      <c r="E58948" s="28">
        <v>443.61700000000002</v>
      </c>
    </row>
    <row r="58949" spans="4:5" x14ac:dyDescent="0.25">
      <c r="D58949" s="31">
        <v>-26.974399999999999</v>
      </c>
      <c r="E58949" s="28">
        <v>443.53</v>
      </c>
    </row>
    <row r="58950" spans="4:5" x14ac:dyDescent="0.25">
      <c r="D58950" s="31">
        <v>-26.958400000000001</v>
      </c>
      <c r="E58950" s="28">
        <v>443.44299999999998</v>
      </c>
    </row>
    <row r="58951" spans="4:5" x14ac:dyDescent="0.25">
      <c r="D58951" s="31">
        <v>-26.942399999999999</v>
      </c>
      <c r="E58951" s="28">
        <v>443.35599999999999</v>
      </c>
    </row>
    <row r="58952" spans="4:5" x14ac:dyDescent="0.25">
      <c r="D58952" s="31">
        <v>-26.926400000000001</v>
      </c>
      <c r="E58952" s="28">
        <v>443.26799999999997</v>
      </c>
    </row>
    <row r="58953" spans="4:5" x14ac:dyDescent="0.25">
      <c r="D58953" s="31">
        <v>-26.910399999999999</v>
      </c>
      <c r="E58953" s="28">
        <v>443.18099999999998</v>
      </c>
    </row>
    <row r="58954" spans="4:5" x14ac:dyDescent="0.25">
      <c r="D58954" s="31">
        <v>-26.894400000000001</v>
      </c>
      <c r="E58954" s="28">
        <v>443.09399999999999</v>
      </c>
    </row>
    <row r="58955" spans="4:5" x14ac:dyDescent="0.25">
      <c r="D58955" s="31">
        <v>-26.878399999999999</v>
      </c>
      <c r="E58955" s="28">
        <v>443.00700000000001</v>
      </c>
    </row>
    <row r="58956" spans="4:5" x14ac:dyDescent="0.25">
      <c r="D58956" s="31">
        <v>-26.862400000000001</v>
      </c>
      <c r="E58956" s="28">
        <v>442.91899999999998</v>
      </c>
    </row>
    <row r="58957" spans="4:5" x14ac:dyDescent="0.25">
      <c r="D58957" s="31">
        <v>-26.846399999999999</v>
      </c>
      <c r="E58957" s="28">
        <v>442.83199999999999</v>
      </c>
    </row>
    <row r="58958" spans="4:5" x14ac:dyDescent="0.25">
      <c r="D58958" s="31">
        <v>-26.830400000000001</v>
      </c>
      <c r="E58958" s="28">
        <v>442.745</v>
      </c>
    </row>
    <row r="58959" spans="4:5" x14ac:dyDescent="0.25">
      <c r="D58959" s="31">
        <v>-26.814399999999999</v>
      </c>
      <c r="E58959" s="28">
        <v>442.65800000000002</v>
      </c>
    </row>
    <row r="58960" spans="4:5" x14ac:dyDescent="0.25">
      <c r="D58960" s="31">
        <v>-26.798400000000001</v>
      </c>
      <c r="E58960" s="28">
        <v>442.57</v>
      </c>
    </row>
    <row r="58961" spans="4:5" x14ac:dyDescent="0.25">
      <c r="D58961" s="31">
        <v>-26.782399999999999</v>
      </c>
      <c r="E58961" s="28">
        <v>442.483</v>
      </c>
    </row>
    <row r="58962" spans="4:5" x14ac:dyDescent="0.25">
      <c r="D58962" s="31">
        <v>-26.766400000000001</v>
      </c>
      <c r="E58962" s="28">
        <v>442.39600000000002</v>
      </c>
    </row>
    <row r="58963" spans="4:5" x14ac:dyDescent="0.25">
      <c r="D58963" s="31">
        <v>-26.750399999999999</v>
      </c>
      <c r="E58963" s="28">
        <v>442.30799999999999</v>
      </c>
    </row>
    <row r="58964" spans="4:5" x14ac:dyDescent="0.25">
      <c r="D58964" s="31">
        <v>-26.734400000000001</v>
      </c>
      <c r="E58964" s="28">
        <v>442.221</v>
      </c>
    </row>
    <row r="58965" spans="4:5" x14ac:dyDescent="0.25">
      <c r="D58965" s="31">
        <v>-26.718399999999999</v>
      </c>
      <c r="E58965" s="28">
        <v>442.13400000000001</v>
      </c>
    </row>
    <row r="58966" spans="4:5" x14ac:dyDescent="0.25">
      <c r="D58966" s="31">
        <v>-26.702400000000001</v>
      </c>
      <c r="E58966" s="28">
        <v>442.04599999999999</v>
      </c>
    </row>
    <row r="58967" spans="4:5" x14ac:dyDescent="0.25">
      <c r="D58967" s="31">
        <v>-26.686399999999999</v>
      </c>
      <c r="E58967" s="28">
        <v>441.959</v>
      </c>
    </row>
    <row r="58968" spans="4:5" x14ac:dyDescent="0.25">
      <c r="D58968" s="31">
        <v>-26.670400000000001</v>
      </c>
      <c r="E58968" s="28">
        <v>441.87200000000001</v>
      </c>
    </row>
    <row r="58969" spans="4:5" x14ac:dyDescent="0.25">
      <c r="D58969" s="31">
        <v>-26.654399999999999</v>
      </c>
      <c r="E58969" s="28">
        <v>441.78500000000003</v>
      </c>
    </row>
    <row r="58970" spans="4:5" x14ac:dyDescent="0.25">
      <c r="D58970" s="31">
        <v>-26.638400000000001</v>
      </c>
      <c r="E58970" s="28">
        <v>441.697</v>
      </c>
    </row>
    <row r="58971" spans="4:5" x14ac:dyDescent="0.25">
      <c r="D58971" s="31">
        <v>-26.622399999999999</v>
      </c>
      <c r="E58971" s="28">
        <v>441.61</v>
      </c>
    </row>
    <row r="58972" spans="4:5" x14ac:dyDescent="0.25">
      <c r="D58972" s="31">
        <v>-26.606400000000001</v>
      </c>
      <c r="E58972" s="28">
        <v>441.52300000000002</v>
      </c>
    </row>
    <row r="58973" spans="4:5" x14ac:dyDescent="0.25">
      <c r="D58973" s="31">
        <v>-26.590399999999999</v>
      </c>
      <c r="E58973" s="28">
        <v>441.435</v>
      </c>
    </row>
    <row r="58974" spans="4:5" x14ac:dyDescent="0.25">
      <c r="D58974" s="31">
        <v>-26.574400000000001</v>
      </c>
      <c r="E58974" s="28">
        <v>441.34800000000001</v>
      </c>
    </row>
    <row r="58975" spans="4:5" x14ac:dyDescent="0.25">
      <c r="D58975" s="31">
        <v>-26.558399999999999</v>
      </c>
      <c r="E58975" s="28">
        <v>441.26100000000002</v>
      </c>
    </row>
    <row r="58976" spans="4:5" x14ac:dyDescent="0.25">
      <c r="D58976" s="31">
        <v>-26.542400000000001</v>
      </c>
      <c r="E58976" s="28">
        <v>441.173</v>
      </c>
    </row>
    <row r="58977" spans="4:5" x14ac:dyDescent="0.25">
      <c r="D58977" s="31">
        <v>-26.526399999999999</v>
      </c>
      <c r="E58977" s="28">
        <v>441.08600000000001</v>
      </c>
    </row>
    <row r="58978" spans="4:5" x14ac:dyDescent="0.25">
      <c r="D58978" s="31">
        <v>-26.510400000000001</v>
      </c>
      <c r="E58978" s="28">
        <v>440.99900000000002</v>
      </c>
    </row>
    <row r="58979" spans="4:5" x14ac:dyDescent="0.25">
      <c r="D58979" s="31">
        <v>-26.494399999999999</v>
      </c>
      <c r="E58979" s="28">
        <v>440.911</v>
      </c>
    </row>
    <row r="58980" spans="4:5" x14ac:dyDescent="0.25">
      <c r="D58980" s="31">
        <v>-26.478400000000001</v>
      </c>
      <c r="E58980" s="28">
        <v>440.82400000000001</v>
      </c>
    </row>
    <row r="58981" spans="4:5" x14ac:dyDescent="0.25">
      <c r="D58981" s="31">
        <v>-26.462399999999999</v>
      </c>
      <c r="E58981" s="28">
        <v>440.73700000000002</v>
      </c>
    </row>
    <row r="58982" spans="4:5" x14ac:dyDescent="0.25">
      <c r="D58982" s="31">
        <v>-26.446400000000001</v>
      </c>
      <c r="E58982" s="28">
        <v>440.649</v>
      </c>
    </row>
    <row r="58983" spans="4:5" x14ac:dyDescent="0.25">
      <c r="D58983" s="31">
        <v>-26.430399999999999</v>
      </c>
      <c r="E58983" s="28">
        <v>440.56200000000001</v>
      </c>
    </row>
    <row r="58984" spans="4:5" x14ac:dyDescent="0.25">
      <c r="D58984" s="31">
        <v>-26.414400000000001</v>
      </c>
      <c r="E58984" s="28">
        <v>440.47500000000002</v>
      </c>
    </row>
    <row r="58985" spans="4:5" x14ac:dyDescent="0.25">
      <c r="D58985" s="31">
        <v>-26.398399999999999</v>
      </c>
      <c r="E58985" s="28">
        <v>440.387</v>
      </c>
    </row>
    <row r="58986" spans="4:5" x14ac:dyDescent="0.25">
      <c r="D58986" s="31">
        <v>-26.382400000000001</v>
      </c>
      <c r="E58986" s="28">
        <v>440.3</v>
      </c>
    </row>
    <row r="58987" spans="4:5" x14ac:dyDescent="0.25">
      <c r="D58987" s="31">
        <v>-26.366399999999999</v>
      </c>
      <c r="E58987" s="28">
        <v>440.21300000000002</v>
      </c>
    </row>
    <row r="58988" spans="4:5" x14ac:dyDescent="0.25">
      <c r="D58988" s="31">
        <v>-26.3504</v>
      </c>
      <c r="E58988" s="28">
        <v>440.125</v>
      </c>
    </row>
    <row r="58989" spans="4:5" x14ac:dyDescent="0.25">
      <c r="D58989" s="31">
        <v>-26.334399999999999</v>
      </c>
      <c r="E58989" s="28">
        <v>440.03800000000001</v>
      </c>
    </row>
    <row r="58990" spans="4:5" x14ac:dyDescent="0.25">
      <c r="D58990" s="31">
        <v>-26.3185</v>
      </c>
      <c r="E58990" s="28">
        <v>439.95100000000002</v>
      </c>
    </row>
    <row r="58991" spans="4:5" x14ac:dyDescent="0.25">
      <c r="D58991" s="31">
        <v>-26.302499999999998</v>
      </c>
      <c r="E58991" s="28">
        <v>439.863</v>
      </c>
    </row>
    <row r="58992" spans="4:5" x14ac:dyDescent="0.25">
      <c r="D58992" s="31">
        <v>-26.2865</v>
      </c>
      <c r="E58992" s="28">
        <v>439.77600000000001</v>
      </c>
    </row>
    <row r="58993" spans="4:5" x14ac:dyDescent="0.25">
      <c r="D58993" s="31">
        <v>-26.270499999999998</v>
      </c>
      <c r="E58993" s="28">
        <v>439.68900000000002</v>
      </c>
    </row>
    <row r="58994" spans="4:5" x14ac:dyDescent="0.25">
      <c r="D58994" s="31">
        <v>-26.2545</v>
      </c>
      <c r="E58994" s="28">
        <v>439.601</v>
      </c>
    </row>
    <row r="58995" spans="4:5" x14ac:dyDescent="0.25">
      <c r="D58995" s="31">
        <v>-26.238499999999998</v>
      </c>
      <c r="E58995" s="28">
        <v>439.51400000000001</v>
      </c>
    </row>
    <row r="58996" spans="4:5" x14ac:dyDescent="0.25">
      <c r="D58996" s="31">
        <v>-26.2225</v>
      </c>
      <c r="E58996" s="28">
        <v>439.42700000000002</v>
      </c>
    </row>
    <row r="58997" spans="4:5" x14ac:dyDescent="0.25">
      <c r="D58997" s="31">
        <v>-26.206499999999998</v>
      </c>
      <c r="E58997" s="28">
        <v>439.339</v>
      </c>
    </row>
    <row r="58998" spans="4:5" x14ac:dyDescent="0.25">
      <c r="D58998" s="31">
        <v>-26.1905</v>
      </c>
      <c r="E58998" s="28">
        <v>439.25200000000001</v>
      </c>
    </row>
    <row r="58999" spans="4:5" x14ac:dyDescent="0.25">
      <c r="D58999" s="31">
        <v>-26.174499999999998</v>
      </c>
      <c r="E58999" s="28">
        <v>439.16399999999999</v>
      </c>
    </row>
    <row r="59000" spans="4:5" x14ac:dyDescent="0.25">
      <c r="D59000" s="31">
        <v>-26.1585</v>
      </c>
      <c r="E59000" s="28">
        <v>439.077</v>
      </c>
    </row>
    <row r="59001" spans="4:5" x14ac:dyDescent="0.25">
      <c r="D59001" s="31">
        <v>-26.142499999999998</v>
      </c>
      <c r="E59001" s="28">
        <v>438.99</v>
      </c>
    </row>
    <row r="59002" spans="4:5" x14ac:dyDescent="0.25">
      <c r="D59002" s="31">
        <v>-26.1265</v>
      </c>
      <c r="E59002" s="28">
        <v>438.90199999999999</v>
      </c>
    </row>
    <row r="59003" spans="4:5" x14ac:dyDescent="0.25">
      <c r="D59003" s="31">
        <v>-26.110499999999998</v>
      </c>
      <c r="E59003" s="28">
        <v>438.815</v>
      </c>
    </row>
    <row r="59004" spans="4:5" x14ac:dyDescent="0.25">
      <c r="D59004" s="31">
        <v>-26.0945</v>
      </c>
      <c r="E59004" s="28">
        <v>438.72800000000001</v>
      </c>
    </row>
    <row r="59005" spans="4:5" x14ac:dyDescent="0.25">
      <c r="D59005" s="31">
        <v>-26.078499999999998</v>
      </c>
      <c r="E59005" s="28">
        <v>438.64</v>
      </c>
    </row>
    <row r="59006" spans="4:5" x14ac:dyDescent="0.25">
      <c r="D59006" s="31">
        <v>-26.0625</v>
      </c>
      <c r="E59006" s="28">
        <v>438.553</v>
      </c>
    </row>
    <row r="59007" spans="4:5" x14ac:dyDescent="0.25">
      <c r="D59007" s="31">
        <v>-26.046500000000002</v>
      </c>
      <c r="E59007" s="28">
        <v>438.46499999999997</v>
      </c>
    </row>
    <row r="59008" spans="4:5" x14ac:dyDescent="0.25">
      <c r="D59008" s="31">
        <v>-26.0305</v>
      </c>
      <c r="E59008" s="28">
        <v>438.37799999999999</v>
      </c>
    </row>
    <row r="59009" spans="4:5" x14ac:dyDescent="0.25">
      <c r="D59009" s="31">
        <v>-26.014500000000002</v>
      </c>
      <c r="E59009" s="28">
        <v>438.291</v>
      </c>
    </row>
    <row r="59010" spans="4:5" x14ac:dyDescent="0.25">
      <c r="D59010" s="31">
        <v>-25.9985</v>
      </c>
      <c r="E59010" s="28">
        <v>438.20299999999997</v>
      </c>
    </row>
    <row r="59011" spans="4:5" x14ac:dyDescent="0.25">
      <c r="D59011" s="31">
        <v>-25.982500000000002</v>
      </c>
      <c r="E59011" s="28">
        <v>438.11599999999999</v>
      </c>
    </row>
    <row r="59012" spans="4:5" x14ac:dyDescent="0.25">
      <c r="D59012" s="31">
        <v>-25.9665</v>
      </c>
      <c r="E59012" s="28">
        <v>438.02800000000002</v>
      </c>
    </row>
    <row r="59013" spans="4:5" x14ac:dyDescent="0.25">
      <c r="D59013" s="31">
        <v>-25.950500000000002</v>
      </c>
      <c r="E59013" s="28">
        <v>437.94099999999997</v>
      </c>
    </row>
    <row r="59014" spans="4:5" x14ac:dyDescent="0.25">
      <c r="D59014" s="31">
        <v>-25.9345</v>
      </c>
      <c r="E59014" s="28">
        <v>437.85399999999998</v>
      </c>
    </row>
    <row r="59015" spans="4:5" x14ac:dyDescent="0.25">
      <c r="D59015" s="31">
        <v>-25.918500000000002</v>
      </c>
      <c r="E59015" s="28">
        <v>437.76600000000002</v>
      </c>
    </row>
    <row r="59016" spans="4:5" x14ac:dyDescent="0.25">
      <c r="D59016" s="31">
        <v>-25.9025</v>
      </c>
      <c r="E59016" s="28">
        <v>437.67899999999997</v>
      </c>
    </row>
    <row r="59017" spans="4:5" x14ac:dyDescent="0.25">
      <c r="D59017" s="31">
        <v>-25.886500000000002</v>
      </c>
      <c r="E59017" s="28">
        <v>437.59100000000001</v>
      </c>
    </row>
    <row r="59018" spans="4:5" x14ac:dyDescent="0.25">
      <c r="D59018" s="31">
        <v>-25.8705</v>
      </c>
      <c r="E59018" s="28">
        <v>437.50400000000002</v>
      </c>
    </row>
    <row r="59019" spans="4:5" x14ac:dyDescent="0.25">
      <c r="D59019" s="31">
        <v>-25.854500000000002</v>
      </c>
      <c r="E59019" s="28">
        <v>437.41699999999997</v>
      </c>
    </row>
    <row r="59020" spans="4:5" x14ac:dyDescent="0.25">
      <c r="D59020" s="31">
        <v>-25.8385</v>
      </c>
      <c r="E59020" s="28">
        <v>437.32900000000001</v>
      </c>
    </row>
    <row r="59021" spans="4:5" x14ac:dyDescent="0.25">
      <c r="D59021" s="31">
        <v>-25.822500000000002</v>
      </c>
      <c r="E59021" s="28">
        <v>437.24200000000002</v>
      </c>
    </row>
    <row r="59022" spans="4:5" x14ac:dyDescent="0.25">
      <c r="D59022" s="31">
        <v>-25.8065</v>
      </c>
      <c r="E59022" s="28">
        <v>437.154</v>
      </c>
    </row>
    <row r="59023" spans="4:5" x14ac:dyDescent="0.25">
      <c r="D59023" s="31">
        <v>-25.790500000000002</v>
      </c>
      <c r="E59023" s="28">
        <v>437.06700000000001</v>
      </c>
    </row>
    <row r="59024" spans="4:5" x14ac:dyDescent="0.25">
      <c r="D59024" s="31">
        <v>-25.7745</v>
      </c>
      <c r="E59024" s="28">
        <v>436.97899999999998</v>
      </c>
    </row>
    <row r="59025" spans="4:5" x14ac:dyDescent="0.25">
      <c r="D59025" s="31">
        <v>-25.758500000000002</v>
      </c>
      <c r="E59025" s="28">
        <v>436.892</v>
      </c>
    </row>
    <row r="59026" spans="4:5" x14ac:dyDescent="0.25">
      <c r="D59026" s="31">
        <v>-25.7425</v>
      </c>
      <c r="E59026" s="28">
        <v>436.80500000000001</v>
      </c>
    </row>
    <row r="59027" spans="4:5" x14ac:dyDescent="0.25">
      <c r="D59027" s="31">
        <v>-25.726500000000001</v>
      </c>
      <c r="E59027" s="28">
        <v>436.71699999999998</v>
      </c>
    </row>
    <row r="59028" spans="4:5" x14ac:dyDescent="0.25">
      <c r="D59028" s="31">
        <v>-25.7105</v>
      </c>
      <c r="E59028" s="28">
        <v>436.63</v>
      </c>
    </row>
    <row r="59029" spans="4:5" x14ac:dyDescent="0.25">
      <c r="D59029" s="31">
        <v>-25.694500000000001</v>
      </c>
      <c r="E59029" s="28">
        <v>436.54199999999997</v>
      </c>
    </row>
    <row r="59030" spans="4:5" x14ac:dyDescent="0.25">
      <c r="D59030" s="31">
        <v>-25.6785</v>
      </c>
      <c r="E59030" s="28">
        <v>436.45499999999998</v>
      </c>
    </row>
    <row r="59031" spans="4:5" x14ac:dyDescent="0.25">
      <c r="D59031" s="31">
        <v>-25.662500000000001</v>
      </c>
      <c r="E59031" s="28">
        <v>436.36700000000002</v>
      </c>
    </row>
    <row r="59032" spans="4:5" x14ac:dyDescent="0.25">
      <c r="D59032" s="31">
        <v>-25.6465</v>
      </c>
      <c r="E59032" s="28">
        <v>436.28</v>
      </c>
    </row>
    <row r="59033" spans="4:5" x14ac:dyDescent="0.25">
      <c r="D59033" s="31">
        <v>-25.630500000000001</v>
      </c>
      <c r="E59033" s="28">
        <v>436.19200000000001</v>
      </c>
    </row>
    <row r="59034" spans="4:5" x14ac:dyDescent="0.25">
      <c r="D59034" s="31">
        <v>-25.6145</v>
      </c>
      <c r="E59034" s="28">
        <v>436.10500000000002</v>
      </c>
    </row>
    <row r="59035" spans="4:5" x14ac:dyDescent="0.25">
      <c r="D59035" s="31">
        <v>-25.598500000000001</v>
      </c>
      <c r="E59035" s="28">
        <v>436.017</v>
      </c>
    </row>
    <row r="59036" spans="4:5" x14ac:dyDescent="0.25">
      <c r="D59036" s="31">
        <v>-25.5825</v>
      </c>
      <c r="E59036" s="28">
        <v>435.93</v>
      </c>
    </row>
    <row r="59037" spans="4:5" x14ac:dyDescent="0.25">
      <c r="D59037" s="31">
        <v>-25.566500000000001</v>
      </c>
      <c r="E59037" s="28">
        <v>435.84199999999998</v>
      </c>
    </row>
    <row r="59038" spans="4:5" x14ac:dyDescent="0.25">
      <c r="D59038" s="31">
        <v>-25.5505</v>
      </c>
      <c r="E59038" s="28">
        <v>435.755</v>
      </c>
    </row>
    <row r="59039" spans="4:5" x14ac:dyDescent="0.25">
      <c r="D59039" s="31">
        <v>-25.534500000000001</v>
      </c>
      <c r="E59039" s="28">
        <v>435.66800000000001</v>
      </c>
    </row>
    <row r="59040" spans="4:5" x14ac:dyDescent="0.25">
      <c r="D59040" s="31">
        <v>-25.5185</v>
      </c>
      <c r="E59040" s="28">
        <v>435.58</v>
      </c>
    </row>
    <row r="59041" spans="4:5" x14ac:dyDescent="0.25">
      <c r="D59041" s="31">
        <v>-25.502500000000001</v>
      </c>
      <c r="E59041" s="28">
        <v>435.49299999999999</v>
      </c>
    </row>
    <row r="59042" spans="4:5" x14ac:dyDescent="0.25">
      <c r="D59042" s="31">
        <v>-25.486499999999999</v>
      </c>
      <c r="E59042" s="28">
        <v>435.40499999999997</v>
      </c>
    </row>
    <row r="59043" spans="4:5" x14ac:dyDescent="0.25">
      <c r="D59043" s="31">
        <v>-25.470500000000001</v>
      </c>
      <c r="E59043" s="28">
        <v>435.31799999999998</v>
      </c>
    </row>
    <row r="59044" spans="4:5" x14ac:dyDescent="0.25">
      <c r="D59044" s="31">
        <v>-25.454499999999999</v>
      </c>
      <c r="E59044" s="28">
        <v>435.23</v>
      </c>
    </row>
    <row r="59045" spans="4:5" x14ac:dyDescent="0.25">
      <c r="D59045" s="31">
        <v>-25.438500000000001</v>
      </c>
      <c r="E59045" s="28">
        <v>435.14299999999997</v>
      </c>
    </row>
    <row r="59046" spans="4:5" x14ac:dyDescent="0.25">
      <c r="D59046" s="31">
        <v>-25.422499999999999</v>
      </c>
      <c r="E59046" s="28">
        <v>435.05500000000001</v>
      </c>
    </row>
    <row r="59047" spans="4:5" x14ac:dyDescent="0.25">
      <c r="D59047" s="31">
        <v>-25.406500000000001</v>
      </c>
      <c r="E59047" s="28">
        <v>434.96800000000002</v>
      </c>
    </row>
    <row r="59048" spans="4:5" x14ac:dyDescent="0.25">
      <c r="D59048" s="31">
        <v>-25.390499999999999</v>
      </c>
      <c r="E59048" s="28">
        <v>434.88</v>
      </c>
    </row>
    <row r="59049" spans="4:5" x14ac:dyDescent="0.25">
      <c r="D59049" s="31">
        <v>-25.374500000000001</v>
      </c>
      <c r="E59049" s="28">
        <v>434.79300000000001</v>
      </c>
    </row>
    <row r="59050" spans="4:5" x14ac:dyDescent="0.25">
      <c r="D59050" s="31">
        <v>-25.358499999999999</v>
      </c>
      <c r="E59050" s="28">
        <v>434.70499999999998</v>
      </c>
    </row>
    <row r="59051" spans="4:5" x14ac:dyDescent="0.25">
      <c r="D59051" s="31">
        <v>-25.342500000000001</v>
      </c>
      <c r="E59051" s="28">
        <v>434.61799999999999</v>
      </c>
    </row>
    <row r="59052" spans="4:5" x14ac:dyDescent="0.25">
      <c r="D59052" s="31">
        <v>-25.326499999999999</v>
      </c>
      <c r="E59052" s="28">
        <v>434.53</v>
      </c>
    </row>
    <row r="59053" spans="4:5" x14ac:dyDescent="0.25">
      <c r="D59053" s="31">
        <v>-25.310500000000001</v>
      </c>
      <c r="E59053" s="28">
        <v>434.44299999999998</v>
      </c>
    </row>
    <row r="59054" spans="4:5" x14ac:dyDescent="0.25">
      <c r="D59054" s="31">
        <v>-25.294499999999999</v>
      </c>
      <c r="E59054" s="28">
        <v>434.35500000000002</v>
      </c>
    </row>
    <row r="59055" spans="4:5" x14ac:dyDescent="0.25">
      <c r="D59055" s="31">
        <v>-25.278500000000001</v>
      </c>
      <c r="E59055" s="28">
        <v>434.26799999999997</v>
      </c>
    </row>
    <row r="59056" spans="4:5" x14ac:dyDescent="0.25">
      <c r="D59056" s="31">
        <v>-25.262499999999999</v>
      </c>
      <c r="E59056" s="28">
        <v>434.18</v>
      </c>
    </row>
    <row r="59057" spans="4:5" x14ac:dyDescent="0.25">
      <c r="D59057" s="31">
        <v>-25.246500000000001</v>
      </c>
      <c r="E59057" s="28">
        <v>434.09300000000002</v>
      </c>
    </row>
    <row r="59058" spans="4:5" x14ac:dyDescent="0.25">
      <c r="D59058" s="31">
        <v>-25.230499999999999</v>
      </c>
      <c r="E59058" s="28">
        <v>434.005</v>
      </c>
    </row>
    <row r="59059" spans="4:5" x14ac:dyDescent="0.25">
      <c r="D59059" s="31">
        <v>-25.214500000000001</v>
      </c>
      <c r="E59059" s="28">
        <v>433.91800000000001</v>
      </c>
    </row>
    <row r="59060" spans="4:5" x14ac:dyDescent="0.25">
      <c r="D59060" s="31">
        <v>-25.198499999999999</v>
      </c>
      <c r="E59060" s="28">
        <v>433.83</v>
      </c>
    </row>
    <row r="59061" spans="4:5" x14ac:dyDescent="0.25">
      <c r="D59061" s="31">
        <v>-25.182500000000001</v>
      </c>
      <c r="E59061" s="28">
        <v>433.74299999999999</v>
      </c>
    </row>
    <row r="59062" spans="4:5" x14ac:dyDescent="0.25">
      <c r="D59062" s="31">
        <v>-25.166499999999999</v>
      </c>
      <c r="E59062" s="28">
        <v>433.65499999999997</v>
      </c>
    </row>
    <row r="59063" spans="4:5" x14ac:dyDescent="0.25">
      <c r="D59063" s="31">
        <v>-25.150500000000001</v>
      </c>
      <c r="E59063" s="28">
        <v>433.56799999999998</v>
      </c>
    </row>
    <row r="59064" spans="4:5" x14ac:dyDescent="0.25">
      <c r="D59064" s="31">
        <v>-25.134499999999999</v>
      </c>
      <c r="E59064" s="28">
        <v>433.48</v>
      </c>
    </row>
    <row r="59065" spans="4:5" x14ac:dyDescent="0.25">
      <c r="D59065" s="31">
        <v>-25.118500000000001</v>
      </c>
      <c r="E59065" s="28">
        <v>433.392</v>
      </c>
    </row>
    <row r="59066" spans="4:5" x14ac:dyDescent="0.25">
      <c r="D59066" s="31">
        <v>-25.102499999999999</v>
      </c>
      <c r="E59066" s="28">
        <v>433.30500000000001</v>
      </c>
    </row>
    <row r="59067" spans="4:5" x14ac:dyDescent="0.25">
      <c r="D59067" s="31">
        <v>-25.086500000000001</v>
      </c>
      <c r="E59067" s="28">
        <v>433.21699999999998</v>
      </c>
    </row>
    <row r="59068" spans="4:5" x14ac:dyDescent="0.25">
      <c r="D59068" s="31">
        <v>-25.070499999999999</v>
      </c>
      <c r="E59068" s="28">
        <v>433.13</v>
      </c>
    </row>
    <row r="59069" spans="4:5" x14ac:dyDescent="0.25">
      <c r="D59069" s="31">
        <v>-25.054500000000001</v>
      </c>
      <c r="E59069" s="28">
        <v>433.04199999999997</v>
      </c>
    </row>
    <row r="59070" spans="4:5" x14ac:dyDescent="0.25">
      <c r="D59070" s="31">
        <v>-25.038499999999999</v>
      </c>
      <c r="E59070" s="28">
        <v>432.95499999999998</v>
      </c>
    </row>
    <row r="59071" spans="4:5" x14ac:dyDescent="0.25">
      <c r="D59071" s="31">
        <v>-25.022500000000001</v>
      </c>
      <c r="E59071" s="28">
        <v>432.86700000000002</v>
      </c>
    </row>
    <row r="59072" spans="4:5" x14ac:dyDescent="0.25">
      <c r="D59072" s="31">
        <v>-25.006499999999999</v>
      </c>
      <c r="E59072" s="28">
        <v>432.78</v>
      </c>
    </row>
    <row r="59073" spans="4:5" x14ac:dyDescent="0.25">
      <c r="D59073" s="31">
        <v>-24.990500000000001</v>
      </c>
      <c r="E59073" s="28">
        <v>432.69200000000001</v>
      </c>
    </row>
    <row r="59074" spans="4:5" x14ac:dyDescent="0.25">
      <c r="D59074" s="31">
        <v>-24.974499999999999</v>
      </c>
      <c r="E59074" s="28">
        <v>432.60500000000002</v>
      </c>
    </row>
    <row r="59075" spans="4:5" x14ac:dyDescent="0.25">
      <c r="D59075" s="31">
        <v>-24.958500000000001</v>
      </c>
      <c r="E59075" s="28">
        <v>432.517</v>
      </c>
    </row>
    <row r="59076" spans="4:5" x14ac:dyDescent="0.25">
      <c r="D59076" s="31">
        <v>-24.942599999999999</v>
      </c>
      <c r="E59076" s="28">
        <v>432.43</v>
      </c>
    </row>
    <row r="59077" spans="4:5" x14ac:dyDescent="0.25">
      <c r="D59077" s="31">
        <v>-24.926600000000001</v>
      </c>
      <c r="E59077" s="28">
        <v>432.34199999999998</v>
      </c>
    </row>
    <row r="59078" spans="4:5" x14ac:dyDescent="0.25">
      <c r="D59078" s="31">
        <v>-24.910599999999999</v>
      </c>
      <c r="E59078" s="28">
        <v>432.25400000000002</v>
      </c>
    </row>
    <row r="59079" spans="4:5" x14ac:dyDescent="0.25">
      <c r="D59079" s="31">
        <v>-24.894600000000001</v>
      </c>
      <c r="E59079" s="28">
        <v>432.16699999999997</v>
      </c>
    </row>
    <row r="59080" spans="4:5" x14ac:dyDescent="0.25">
      <c r="D59080" s="31">
        <v>-24.878599999999999</v>
      </c>
      <c r="E59080" s="28">
        <v>432.07900000000001</v>
      </c>
    </row>
    <row r="59081" spans="4:5" x14ac:dyDescent="0.25">
      <c r="D59081" s="31">
        <v>-24.8626</v>
      </c>
      <c r="E59081" s="28">
        <v>431.99200000000002</v>
      </c>
    </row>
    <row r="59082" spans="4:5" x14ac:dyDescent="0.25">
      <c r="D59082" s="31">
        <v>-24.846599999999999</v>
      </c>
      <c r="E59082" s="28">
        <v>431.904</v>
      </c>
    </row>
    <row r="59083" spans="4:5" x14ac:dyDescent="0.25">
      <c r="D59083" s="31">
        <v>-24.8306</v>
      </c>
      <c r="E59083" s="28">
        <v>431.81700000000001</v>
      </c>
    </row>
    <row r="59084" spans="4:5" x14ac:dyDescent="0.25">
      <c r="D59084" s="31">
        <v>-24.814599999999999</v>
      </c>
      <c r="E59084" s="28">
        <v>431.72899999999998</v>
      </c>
    </row>
    <row r="59085" spans="4:5" x14ac:dyDescent="0.25">
      <c r="D59085" s="31">
        <v>-24.7986</v>
      </c>
      <c r="E59085" s="28">
        <v>431.64100000000002</v>
      </c>
    </row>
    <row r="59086" spans="4:5" x14ac:dyDescent="0.25">
      <c r="D59086" s="31">
        <v>-24.782599999999999</v>
      </c>
      <c r="E59086" s="28">
        <v>431.55399999999997</v>
      </c>
    </row>
    <row r="59087" spans="4:5" x14ac:dyDescent="0.25">
      <c r="D59087" s="31">
        <v>-24.7666</v>
      </c>
      <c r="E59087" s="28">
        <v>431.46600000000001</v>
      </c>
    </row>
    <row r="59088" spans="4:5" x14ac:dyDescent="0.25">
      <c r="D59088" s="31">
        <v>-24.750599999999999</v>
      </c>
      <c r="E59088" s="28">
        <v>431.37900000000002</v>
      </c>
    </row>
    <row r="59089" spans="4:5" x14ac:dyDescent="0.25">
      <c r="D59089" s="31">
        <v>-24.7346</v>
      </c>
      <c r="E59089" s="28">
        <v>431.291</v>
      </c>
    </row>
    <row r="59090" spans="4:5" x14ac:dyDescent="0.25">
      <c r="D59090" s="31">
        <v>-24.718599999999999</v>
      </c>
      <c r="E59090" s="28">
        <v>431.20400000000001</v>
      </c>
    </row>
    <row r="59091" spans="4:5" x14ac:dyDescent="0.25">
      <c r="D59091" s="31">
        <v>-24.7026</v>
      </c>
      <c r="E59091" s="28">
        <v>431.11599999999999</v>
      </c>
    </row>
    <row r="59092" spans="4:5" x14ac:dyDescent="0.25">
      <c r="D59092" s="31">
        <v>-24.686599999999999</v>
      </c>
      <c r="E59092" s="28">
        <v>431.02800000000002</v>
      </c>
    </row>
    <row r="59093" spans="4:5" x14ac:dyDescent="0.25">
      <c r="D59093" s="31">
        <v>-24.6706</v>
      </c>
      <c r="E59093" s="28">
        <v>430.94099999999997</v>
      </c>
    </row>
    <row r="59094" spans="4:5" x14ac:dyDescent="0.25">
      <c r="D59094" s="31">
        <v>-24.654599999999999</v>
      </c>
      <c r="E59094" s="28">
        <v>430.85300000000001</v>
      </c>
    </row>
    <row r="59095" spans="4:5" x14ac:dyDescent="0.25">
      <c r="D59095" s="31">
        <v>-24.6386</v>
      </c>
      <c r="E59095" s="28">
        <v>430.76600000000002</v>
      </c>
    </row>
    <row r="59096" spans="4:5" x14ac:dyDescent="0.25">
      <c r="D59096" s="31">
        <v>-24.622599999999998</v>
      </c>
      <c r="E59096" s="28">
        <v>430.678</v>
      </c>
    </row>
    <row r="59097" spans="4:5" x14ac:dyDescent="0.25">
      <c r="D59097" s="31">
        <v>-24.6066</v>
      </c>
      <c r="E59097" s="28">
        <v>430.59</v>
      </c>
    </row>
    <row r="59098" spans="4:5" x14ac:dyDescent="0.25">
      <c r="D59098" s="31">
        <v>-24.590599999999998</v>
      </c>
      <c r="E59098" s="28">
        <v>430.50299999999999</v>
      </c>
    </row>
    <row r="59099" spans="4:5" x14ac:dyDescent="0.25">
      <c r="D59099" s="31">
        <v>-24.5746</v>
      </c>
      <c r="E59099" s="28">
        <v>430.41500000000002</v>
      </c>
    </row>
    <row r="59100" spans="4:5" x14ac:dyDescent="0.25">
      <c r="D59100" s="31">
        <v>-24.558599999999998</v>
      </c>
      <c r="E59100" s="28">
        <v>430.32799999999997</v>
      </c>
    </row>
    <row r="59101" spans="4:5" x14ac:dyDescent="0.25">
      <c r="D59101" s="31">
        <v>-24.5426</v>
      </c>
      <c r="E59101" s="28">
        <v>430.24</v>
      </c>
    </row>
    <row r="59102" spans="4:5" x14ac:dyDescent="0.25">
      <c r="D59102" s="31">
        <v>-24.526599999999998</v>
      </c>
      <c r="E59102" s="28">
        <v>430.15199999999999</v>
      </c>
    </row>
    <row r="59103" spans="4:5" x14ac:dyDescent="0.25">
      <c r="D59103" s="31">
        <v>-24.5106</v>
      </c>
      <c r="E59103" s="28">
        <v>430.065</v>
      </c>
    </row>
    <row r="59104" spans="4:5" x14ac:dyDescent="0.25">
      <c r="D59104" s="31">
        <v>-24.494599999999998</v>
      </c>
      <c r="E59104" s="28">
        <v>429.97699999999998</v>
      </c>
    </row>
    <row r="59105" spans="4:5" x14ac:dyDescent="0.25">
      <c r="D59105" s="31">
        <v>-24.4786</v>
      </c>
      <c r="E59105" s="28">
        <v>429.88900000000001</v>
      </c>
    </row>
    <row r="59106" spans="4:5" x14ac:dyDescent="0.25">
      <c r="D59106" s="31">
        <v>-24.462599999999998</v>
      </c>
      <c r="E59106" s="28">
        <v>429.80200000000002</v>
      </c>
    </row>
    <row r="59107" spans="4:5" x14ac:dyDescent="0.25">
      <c r="D59107" s="31">
        <v>-24.4466</v>
      </c>
      <c r="E59107" s="28">
        <v>429.714</v>
      </c>
    </row>
    <row r="59108" spans="4:5" x14ac:dyDescent="0.25">
      <c r="D59108" s="31">
        <v>-24.430599999999998</v>
      </c>
      <c r="E59108" s="28">
        <v>429.62700000000001</v>
      </c>
    </row>
    <row r="59109" spans="4:5" x14ac:dyDescent="0.25">
      <c r="D59109" s="31">
        <v>-24.4146</v>
      </c>
      <c r="E59109" s="28">
        <v>429.53899999999999</v>
      </c>
    </row>
    <row r="59110" spans="4:5" x14ac:dyDescent="0.25">
      <c r="D59110" s="31">
        <v>-24.398599999999998</v>
      </c>
      <c r="E59110" s="28">
        <v>429.45100000000002</v>
      </c>
    </row>
    <row r="59111" spans="4:5" x14ac:dyDescent="0.25">
      <c r="D59111" s="31">
        <v>-24.3826</v>
      </c>
      <c r="E59111" s="28">
        <v>429.36399999999998</v>
      </c>
    </row>
    <row r="59112" spans="4:5" x14ac:dyDescent="0.25">
      <c r="D59112" s="31">
        <v>-24.366599999999998</v>
      </c>
      <c r="E59112" s="28">
        <v>429.27600000000001</v>
      </c>
    </row>
    <row r="59113" spans="4:5" x14ac:dyDescent="0.25">
      <c r="D59113" s="31">
        <v>-24.3506</v>
      </c>
      <c r="E59113" s="28">
        <v>429.18799999999999</v>
      </c>
    </row>
    <row r="59114" spans="4:5" x14ac:dyDescent="0.25">
      <c r="D59114" s="31">
        <v>-24.334599999999998</v>
      </c>
      <c r="E59114" s="28">
        <v>429.101</v>
      </c>
    </row>
    <row r="59115" spans="4:5" x14ac:dyDescent="0.25">
      <c r="D59115" s="31">
        <v>-24.3186</v>
      </c>
      <c r="E59115" s="28">
        <v>429.01299999999998</v>
      </c>
    </row>
    <row r="59116" spans="4:5" x14ac:dyDescent="0.25">
      <c r="D59116" s="31">
        <v>-24.302600000000002</v>
      </c>
      <c r="E59116" s="28">
        <v>428.92500000000001</v>
      </c>
    </row>
    <row r="59117" spans="4:5" x14ac:dyDescent="0.25">
      <c r="D59117" s="31">
        <v>-24.2866</v>
      </c>
      <c r="E59117" s="28">
        <v>428.83800000000002</v>
      </c>
    </row>
    <row r="59118" spans="4:5" x14ac:dyDescent="0.25">
      <c r="D59118" s="31">
        <v>-24.270600000000002</v>
      </c>
      <c r="E59118" s="28">
        <v>428.75</v>
      </c>
    </row>
    <row r="59119" spans="4:5" x14ac:dyDescent="0.25">
      <c r="D59119" s="31">
        <v>-24.2546</v>
      </c>
      <c r="E59119" s="28">
        <v>428.66300000000001</v>
      </c>
    </row>
    <row r="59120" spans="4:5" x14ac:dyDescent="0.25">
      <c r="D59120" s="31">
        <v>-24.238600000000002</v>
      </c>
      <c r="E59120" s="28">
        <v>428.57499999999999</v>
      </c>
    </row>
    <row r="59121" spans="4:5" x14ac:dyDescent="0.25">
      <c r="D59121" s="31">
        <v>-24.2226</v>
      </c>
      <c r="E59121" s="28">
        <v>428.48700000000002</v>
      </c>
    </row>
    <row r="59122" spans="4:5" x14ac:dyDescent="0.25">
      <c r="D59122" s="31">
        <v>-24.206600000000002</v>
      </c>
      <c r="E59122" s="28">
        <v>428.4</v>
      </c>
    </row>
    <row r="59123" spans="4:5" x14ac:dyDescent="0.25">
      <c r="D59123" s="31">
        <v>-24.1906</v>
      </c>
      <c r="E59123" s="28">
        <v>428.31200000000001</v>
      </c>
    </row>
    <row r="59124" spans="4:5" x14ac:dyDescent="0.25">
      <c r="D59124" s="31">
        <v>-24.174600000000002</v>
      </c>
      <c r="E59124" s="28">
        <v>428.22399999999999</v>
      </c>
    </row>
    <row r="59125" spans="4:5" x14ac:dyDescent="0.25">
      <c r="D59125" s="31">
        <v>-24.1586</v>
      </c>
      <c r="E59125" s="28">
        <v>428.137</v>
      </c>
    </row>
    <row r="59126" spans="4:5" x14ac:dyDescent="0.25">
      <c r="D59126" s="31">
        <v>-24.142600000000002</v>
      </c>
      <c r="E59126" s="28">
        <v>428.04899999999998</v>
      </c>
    </row>
    <row r="59127" spans="4:5" x14ac:dyDescent="0.25">
      <c r="D59127" s="31">
        <v>-24.1266</v>
      </c>
      <c r="E59127" s="28">
        <v>427.96100000000001</v>
      </c>
    </row>
    <row r="59128" spans="4:5" x14ac:dyDescent="0.25">
      <c r="D59128" s="31">
        <v>-24.110600000000002</v>
      </c>
      <c r="E59128" s="28">
        <v>427.87400000000002</v>
      </c>
    </row>
    <row r="59129" spans="4:5" x14ac:dyDescent="0.25">
      <c r="D59129" s="31">
        <v>-24.0946</v>
      </c>
      <c r="E59129" s="28">
        <v>427.786</v>
      </c>
    </row>
    <row r="59130" spans="4:5" x14ac:dyDescent="0.25">
      <c r="D59130" s="31">
        <v>-24.078600000000002</v>
      </c>
      <c r="E59130" s="28">
        <v>427.69799999999998</v>
      </c>
    </row>
    <row r="59131" spans="4:5" x14ac:dyDescent="0.25">
      <c r="D59131" s="31">
        <v>-24.0626</v>
      </c>
      <c r="E59131" s="28">
        <v>427.61099999999999</v>
      </c>
    </row>
    <row r="59132" spans="4:5" x14ac:dyDescent="0.25">
      <c r="D59132" s="31">
        <v>-24.046600000000002</v>
      </c>
      <c r="E59132" s="28">
        <v>427.52300000000002</v>
      </c>
    </row>
    <row r="59133" spans="4:5" x14ac:dyDescent="0.25">
      <c r="D59133" s="31">
        <v>-24.0306</v>
      </c>
      <c r="E59133" s="28">
        <v>427.435</v>
      </c>
    </row>
    <row r="59134" spans="4:5" x14ac:dyDescent="0.25">
      <c r="D59134" s="31">
        <v>-24.014600000000002</v>
      </c>
      <c r="E59134" s="28">
        <v>427.34800000000001</v>
      </c>
    </row>
    <row r="59135" spans="4:5" x14ac:dyDescent="0.25">
      <c r="D59135" s="31">
        <v>-23.9986</v>
      </c>
      <c r="E59135" s="28">
        <v>427.26</v>
      </c>
    </row>
    <row r="59136" spans="4:5" x14ac:dyDescent="0.25">
      <c r="D59136" s="31">
        <v>-23.982600000000001</v>
      </c>
      <c r="E59136" s="28">
        <v>427.17200000000003</v>
      </c>
    </row>
    <row r="59137" spans="4:5" x14ac:dyDescent="0.25">
      <c r="D59137" s="31">
        <v>-23.9666</v>
      </c>
      <c r="E59137" s="28">
        <v>427.084</v>
      </c>
    </row>
    <row r="59138" spans="4:5" x14ac:dyDescent="0.25">
      <c r="D59138" s="31">
        <v>-23.950600000000001</v>
      </c>
      <c r="E59138" s="28">
        <v>426.99700000000001</v>
      </c>
    </row>
    <row r="59139" spans="4:5" x14ac:dyDescent="0.25">
      <c r="D59139" s="31">
        <v>-23.9346</v>
      </c>
      <c r="E59139" s="28">
        <v>426.90899999999999</v>
      </c>
    </row>
    <row r="59140" spans="4:5" x14ac:dyDescent="0.25">
      <c r="D59140" s="31">
        <v>-23.918600000000001</v>
      </c>
      <c r="E59140" s="28">
        <v>426.82100000000003</v>
      </c>
    </row>
    <row r="59141" spans="4:5" x14ac:dyDescent="0.25">
      <c r="D59141" s="31">
        <v>-23.9026</v>
      </c>
      <c r="E59141" s="28">
        <v>426.73399999999998</v>
      </c>
    </row>
    <row r="59142" spans="4:5" x14ac:dyDescent="0.25">
      <c r="D59142" s="31">
        <v>-23.886600000000001</v>
      </c>
      <c r="E59142" s="28">
        <v>426.64600000000002</v>
      </c>
    </row>
    <row r="59143" spans="4:5" x14ac:dyDescent="0.25">
      <c r="D59143" s="31">
        <v>-23.8706</v>
      </c>
      <c r="E59143" s="28">
        <v>426.55799999999999</v>
      </c>
    </row>
    <row r="59144" spans="4:5" x14ac:dyDescent="0.25">
      <c r="D59144" s="31">
        <v>-23.854600000000001</v>
      </c>
      <c r="E59144" s="28">
        <v>426.471</v>
      </c>
    </row>
    <row r="59145" spans="4:5" x14ac:dyDescent="0.25">
      <c r="D59145" s="31">
        <v>-23.8386</v>
      </c>
      <c r="E59145" s="28">
        <v>426.38299999999998</v>
      </c>
    </row>
    <row r="59146" spans="4:5" x14ac:dyDescent="0.25">
      <c r="D59146" s="31">
        <v>-23.822600000000001</v>
      </c>
      <c r="E59146" s="28">
        <v>426.29500000000002</v>
      </c>
    </row>
    <row r="59147" spans="4:5" x14ac:dyDescent="0.25">
      <c r="D59147" s="31">
        <v>-23.8066</v>
      </c>
      <c r="E59147" s="28">
        <v>426.20800000000003</v>
      </c>
    </row>
    <row r="59148" spans="4:5" x14ac:dyDescent="0.25">
      <c r="D59148" s="31">
        <v>-23.790600000000001</v>
      </c>
      <c r="E59148" s="28">
        <v>426.12</v>
      </c>
    </row>
    <row r="59149" spans="4:5" x14ac:dyDescent="0.25">
      <c r="D59149" s="31">
        <v>-23.7746</v>
      </c>
      <c r="E59149" s="28">
        <v>426.03199999999998</v>
      </c>
    </row>
    <row r="59150" spans="4:5" x14ac:dyDescent="0.25">
      <c r="D59150" s="31">
        <v>-23.758600000000001</v>
      </c>
      <c r="E59150" s="28">
        <v>425.94400000000002</v>
      </c>
    </row>
    <row r="59151" spans="4:5" x14ac:dyDescent="0.25">
      <c r="D59151" s="31">
        <v>-23.742599999999999</v>
      </c>
      <c r="E59151" s="28">
        <v>425.85700000000003</v>
      </c>
    </row>
    <row r="59152" spans="4:5" x14ac:dyDescent="0.25">
      <c r="D59152" s="31">
        <v>-23.726600000000001</v>
      </c>
      <c r="E59152" s="28">
        <v>425.76900000000001</v>
      </c>
    </row>
    <row r="59153" spans="4:5" x14ac:dyDescent="0.25">
      <c r="D59153" s="31">
        <v>-23.710599999999999</v>
      </c>
      <c r="E59153" s="28">
        <v>425.68099999999998</v>
      </c>
    </row>
    <row r="59154" spans="4:5" x14ac:dyDescent="0.25">
      <c r="D59154" s="31">
        <v>-23.694600000000001</v>
      </c>
      <c r="E59154" s="28">
        <v>425.59399999999999</v>
      </c>
    </row>
    <row r="59155" spans="4:5" x14ac:dyDescent="0.25">
      <c r="D59155" s="31">
        <v>-23.678599999999999</v>
      </c>
      <c r="E59155" s="28">
        <v>425.50599999999997</v>
      </c>
    </row>
    <row r="59156" spans="4:5" x14ac:dyDescent="0.25">
      <c r="D59156" s="31">
        <v>-23.662600000000001</v>
      </c>
      <c r="E59156" s="28">
        <v>425.41800000000001</v>
      </c>
    </row>
    <row r="59157" spans="4:5" x14ac:dyDescent="0.25">
      <c r="D59157" s="31">
        <v>-23.646599999999999</v>
      </c>
      <c r="E59157" s="28">
        <v>425.33</v>
      </c>
    </row>
    <row r="59158" spans="4:5" x14ac:dyDescent="0.25">
      <c r="D59158" s="31">
        <v>-23.630600000000001</v>
      </c>
      <c r="E59158" s="28">
        <v>425.24299999999999</v>
      </c>
    </row>
    <row r="59159" spans="4:5" x14ac:dyDescent="0.25">
      <c r="D59159" s="31">
        <v>-23.614599999999999</v>
      </c>
      <c r="E59159" s="28">
        <v>425.15499999999997</v>
      </c>
    </row>
    <row r="59160" spans="4:5" x14ac:dyDescent="0.25">
      <c r="D59160" s="31">
        <v>-23.598600000000001</v>
      </c>
      <c r="E59160" s="28">
        <v>425.06700000000001</v>
      </c>
    </row>
    <row r="59161" spans="4:5" x14ac:dyDescent="0.25">
      <c r="D59161" s="31">
        <v>-23.582599999999999</v>
      </c>
      <c r="E59161" s="28">
        <v>424.97899999999998</v>
      </c>
    </row>
    <row r="59162" spans="4:5" x14ac:dyDescent="0.25">
      <c r="D59162" s="31">
        <v>-23.566700000000001</v>
      </c>
      <c r="E59162" s="28">
        <v>424.892</v>
      </c>
    </row>
    <row r="59163" spans="4:5" x14ac:dyDescent="0.25">
      <c r="D59163" s="31">
        <v>-23.550699999999999</v>
      </c>
      <c r="E59163" s="28">
        <v>424.80399999999997</v>
      </c>
    </row>
    <row r="59164" spans="4:5" x14ac:dyDescent="0.25">
      <c r="D59164" s="31">
        <v>-23.534700000000001</v>
      </c>
      <c r="E59164" s="28">
        <v>424.71600000000001</v>
      </c>
    </row>
    <row r="59165" spans="4:5" x14ac:dyDescent="0.25">
      <c r="D59165" s="31">
        <v>-23.518699999999999</v>
      </c>
      <c r="E59165" s="28">
        <v>424.62799999999999</v>
      </c>
    </row>
    <row r="59166" spans="4:5" x14ac:dyDescent="0.25">
      <c r="D59166" s="31">
        <v>-23.502700000000001</v>
      </c>
      <c r="E59166" s="28">
        <v>424.541</v>
      </c>
    </row>
    <row r="59167" spans="4:5" x14ac:dyDescent="0.25">
      <c r="D59167" s="31">
        <v>-23.486699999999999</v>
      </c>
      <c r="E59167" s="28">
        <v>424.45299999999997</v>
      </c>
    </row>
    <row r="59168" spans="4:5" x14ac:dyDescent="0.25">
      <c r="D59168" s="31">
        <v>-23.470700000000001</v>
      </c>
      <c r="E59168" s="28">
        <v>424.36500000000001</v>
      </c>
    </row>
    <row r="59169" spans="4:5" x14ac:dyDescent="0.25">
      <c r="D59169" s="31">
        <v>-23.454699999999999</v>
      </c>
      <c r="E59169" s="28">
        <v>424.27699999999999</v>
      </c>
    </row>
    <row r="59170" spans="4:5" x14ac:dyDescent="0.25">
      <c r="D59170" s="31">
        <v>-23.438700000000001</v>
      </c>
      <c r="E59170" s="28">
        <v>424.19</v>
      </c>
    </row>
    <row r="59171" spans="4:5" x14ac:dyDescent="0.25">
      <c r="D59171" s="31">
        <v>-23.422699999999999</v>
      </c>
      <c r="E59171" s="28">
        <v>424.10199999999998</v>
      </c>
    </row>
    <row r="59172" spans="4:5" x14ac:dyDescent="0.25">
      <c r="D59172" s="31">
        <v>-23.406700000000001</v>
      </c>
      <c r="E59172" s="28">
        <v>424.01400000000001</v>
      </c>
    </row>
    <row r="59173" spans="4:5" x14ac:dyDescent="0.25">
      <c r="D59173" s="31">
        <v>-23.390699999999999</v>
      </c>
      <c r="E59173" s="28">
        <v>423.92599999999999</v>
      </c>
    </row>
    <row r="59174" spans="4:5" x14ac:dyDescent="0.25">
      <c r="D59174" s="31">
        <v>-23.374700000000001</v>
      </c>
      <c r="E59174" s="28">
        <v>423.839</v>
      </c>
    </row>
    <row r="59175" spans="4:5" x14ac:dyDescent="0.25">
      <c r="D59175" s="31">
        <v>-23.358699999999999</v>
      </c>
      <c r="E59175" s="28">
        <v>423.75099999999998</v>
      </c>
    </row>
    <row r="59176" spans="4:5" x14ac:dyDescent="0.25">
      <c r="D59176" s="31">
        <v>-23.342700000000001</v>
      </c>
      <c r="E59176" s="28">
        <v>423.66300000000001</v>
      </c>
    </row>
    <row r="59177" spans="4:5" x14ac:dyDescent="0.25">
      <c r="D59177" s="31">
        <v>-23.326699999999999</v>
      </c>
      <c r="E59177" s="28">
        <v>423.57499999999999</v>
      </c>
    </row>
    <row r="59178" spans="4:5" x14ac:dyDescent="0.25">
      <c r="D59178" s="31">
        <v>-23.310700000000001</v>
      </c>
      <c r="E59178" s="28">
        <v>423.488</v>
      </c>
    </row>
    <row r="59179" spans="4:5" x14ac:dyDescent="0.25">
      <c r="D59179" s="31">
        <v>-23.294699999999999</v>
      </c>
      <c r="E59179" s="28">
        <v>423.4</v>
      </c>
    </row>
    <row r="59180" spans="4:5" x14ac:dyDescent="0.25">
      <c r="D59180" s="31">
        <v>-23.278700000000001</v>
      </c>
      <c r="E59180" s="28">
        <v>423.31200000000001</v>
      </c>
    </row>
    <row r="59181" spans="4:5" x14ac:dyDescent="0.25">
      <c r="D59181" s="31">
        <v>-23.262699999999999</v>
      </c>
      <c r="E59181" s="28">
        <v>423.22399999999999</v>
      </c>
    </row>
    <row r="59182" spans="4:5" x14ac:dyDescent="0.25">
      <c r="D59182" s="31">
        <v>-23.246700000000001</v>
      </c>
      <c r="E59182" s="28">
        <v>423.13600000000002</v>
      </c>
    </row>
    <row r="59183" spans="4:5" x14ac:dyDescent="0.25">
      <c r="D59183" s="31">
        <v>-23.230699999999999</v>
      </c>
      <c r="E59183" s="28">
        <v>423.04899999999998</v>
      </c>
    </row>
    <row r="59184" spans="4:5" x14ac:dyDescent="0.25">
      <c r="D59184" s="31">
        <v>-23.214700000000001</v>
      </c>
      <c r="E59184" s="28">
        <v>422.96100000000001</v>
      </c>
    </row>
    <row r="59185" spans="4:5" x14ac:dyDescent="0.25">
      <c r="D59185" s="31">
        <v>-23.198699999999999</v>
      </c>
      <c r="E59185" s="28">
        <v>422.87299999999999</v>
      </c>
    </row>
    <row r="59186" spans="4:5" x14ac:dyDescent="0.25">
      <c r="D59186" s="31">
        <v>-23.182700000000001</v>
      </c>
      <c r="E59186" s="28">
        <v>422.78500000000003</v>
      </c>
    </row>
    <row r="59187" spans="4:5" x14ac:dyDescent="0.25">
      <c r="D59187" s="31">
        <v>-23.166699999999999</v>
      </c>
      <c r="E59187" s="28">
        <v>422.69799999999998</v>
      </c>
    </row>
    <row r="59188" spans="4:5" x14ac:dyDescent="0.25">
      <c r="D59188" s="31">
        <v>-23.150700000000001</v>
      </c>
      <c r="E59188" s="28">
        <v>422.61</v>
      </c>
    </row>
    <row r="59189" spans="4:5" x14ac:dyDescent="0.25">
      <c r="D59189" s="31">
        <v>-23.134699999999999</v>
      </c>
      <c r="E59189" s="28">
        <v>422.52199999999999</v>
      </c>
    </row>
    <row r="59190" spans="4:5" x14ac:dyDescent="0.25">
      <c r="D59190" s="31">
        <v>-23.1187</v>
      </c>
      <c r="E59190" s="28">
        <v>422.43400000000003</v>
      </c>
    </row>
    <row r="59191" spans="4:5" x14ac:dyDescent="0.25">
      <c r="D59191" s="31">
        <v>-23.102699999999999</v>
      </c>
      <c r="E59191" s="28">
        <v>422.346</v>
      </c>
    </row>
    <row r="59192" spans="4:5" x14ac:dyDescent="0.25">
      <c r="D59192" s="31">
        <v>-23.0867</v>
      </c>
      <c r="E59192" s="28">
        <v>422.25900000000001</v>
      </c>
    </row>
    <row r="59193" spans="4:5" x14ac:dyDescent="0.25">
      <c r="D59193" s="31">
        <v>-23.070699999999999</v>
      </c>
      <c r="E59193" s="28">
        <v>422.17099999999999</v>
      </c>
    </row>
    <row r="59194" spans="4:5" x14ac:dyDescent="0.25">
      <c r="D59194" s="31">
        <v>-23.0547</v>
      </c>
      <c r="E59194" s="28">
        <v>422.08300000000003</v>
      </c>
    </row>
    <row r="59195" spans="4:5" x14ac:dyDescent="0.25">
      <c r="D59195" s="31">
        <v>-23.038699999999999</v>
      </c>
      <c r="E59195" s="28">
        <v>421.995</v>
      </c>
    </row>
    <row r="59196" spans="4:5" x14ac:dyDescent="0.25">
      <c r="D59196" s="31">
        <v>-23.0227</v>
      </c>
      <c r="E59196" s="28">
        <v>421.90699999999998</v>
      </c>
    </row>
    <row r="59197" spans="4:5" x14ac:dyDescent="0.25">
      <c r="D59197" s="31">
        <v>-23.006699999999999</v>
      </c>
      <c r="E59197" s="28">
        <v>421.81900000000002</v>
      </c>
    </row>
    <row r="59198" spans="4:5" x14ac:dyDescent="0.25">
      <c r="D59198" s="31">
        <v>-22.9907</v>
      </c>
      <c r="E59198" s="28">
        <v>421.73200000000003</v>
      </c>
    </row>
    <row r="59199" spans="4:5" x14ac:dyDescent="0.25">
      <c r="D59199" s="31">
        <v>-22.974699999999999</v>
      </c>
      <c r="E59199" s="28">
        <v>421.64400000000001</v>
      </c>
    </row>
    <row r="59200" spans="4:5" x14ac:dyDescent="0.25">
      <c r="D59200" s="31">
        <v>-22.9587</v>
      </c>
      <c r="E59200" s="28">
        <v>421.55599999999998</v>
      </c>
    </row>
    <row r="59201" spans="4:5" x14ac:dyDescent="0.25">
      <c r="D59201" s="31">
        <v>-22.942699999999999</v>
      </c>
      <c r="E59201" s="28">
        <v>421.46800000000002</v>
      </c>
    </row>
    <row r="59202" spans="4:5" x14ac:dyDescent="0.25">
      <c r="D59202" s="31">
        <v>-22.9267</v>
      </c>
      <c r="E59202" s="28">
        <v>421.38</v>
      </c>
    </row>
    <row r="59203" spans="4:5" x14ac:dyDescent="0.25">
      <c r="D59203" s="31">
        <v>-22.910699999999999</v>
      </c>
      <c r="E59203" s="28">
        <v>421.29300000000001</v>
      </c>
    </row>
    <row r="59204" spans="4:5" x14ac:dyDescent="0.25">
      <c r="D59204" s="31">
        <v>-22.8947</v>
      </c>
      <c r="E59204" s="28">
        <v>421.20499999999998</v>
      </c>
    </row>
    <row r="59205" spans="4:5" x14ac:dyDescent="0.25">
      <c r="D59205" s="31">
        <v>-22.878699999999998</v>
      </c>
      <c r="E59205" s="28">
        <v>421.11700000000002</v>
      </c>
    </row>
    <row r="59206" spans="4:5" x14ac:dyDescent="0.25">
      <c r="D59206" s="31">
        <v>-22.8627</v>
      </c>
      <c r="E59206" s="28">
        <v>421.029</v>
      </c>
    </row>
    <row r="59207" spans="4:5" x14ac:dyDescent="0.25">
      <c r="D59207" s="31">
        <v>-22.846699999999998</v>
      </c>
      <c r="E59207" s="28">
        <v>420.94099999999997</v>
      </c>
    </row>
    <row r="59208" spans="4:5" x14ac:dyDescent="0.25">
      <c r="D59208" s="31">
        <v>-22.8307</v>
      </c>
      <c r="E59208" s="28">
        <v>420.85399999999998</v>
      </c>
    </row>
    <row r="59209" spans="4:5" x14ac:dyDescent="0.25">
      <c r="D59209" s="31">
        <v>-22.814699999999998</v>
      </c>
      <c r="E59209" s="28">
        <v>420.76600000000002</v>
      </c>
    </row>
    <row r="59210" spans="4:5" x14ac:dyDescent="0.25">
      <c r="D59210" s="31">
        <v>-22.7987</v>
      </c>
      <c r="E59210" s="28">
        <v>420.678</v>
      </c>
    </row>
    <row r="59211" spans="4:5" x14ac:dyDescent="0.25">
      <c r="D59211" s="31">
        <v>-22.782699999999998</v>
      </c>
      <c r="E59211" s="28">
        <v>420.59</v>
      </c>
    </row>
    <row r="59212" spans="4:5" x14ac:dyDescent="0.25">
      <c r="D59212" s="31">
        <v>-22.7667</v>
      </c>
      <c r="E59212" s="28">
        <v>420.50200000000001</v>
      </c>
    </row>
    <row r="59213" spans="4:5" x14ac:dyDescent="0.25">
      <c r="D59213" s="31">
        <v>-22.750699999999998</v>
      </c>
      <c r="E59213" s="28">
        <v>420.41399999999999</v>
      </c>
    </row>
    <row r="59214" spans="4:5" x14ac:dyDescent="0.25">
      <c r="D59214" s="31">
        <v>-22.7347</v>
      </c>
      <c r="E59214" s="28">
        <v>420.32600000000002</v>
      </c>
    </row>
    <row r="59215" spans="4:5" x14ac:dyDescent="0.25">
      <c r="D59215" s="31">
        <v>-22.718699999999998</v>
      </c>
      <c r="E59215" s="28">
        <v>420.23899999999998</v>
      </c>
    </row>
    <row r="59216" spans="4:5" x14ac:dyDescent="0.25">
      <c r="D59216" s="31">
        <v>-22.7027</v>
      </c>
      <c r="E59216" s="28">
        <v>420.15100000000001</v>
      </c>
    </row>
    <row r="59217" spans="4:5" x14ac:dyDescent="0.25">
      <c r="D59217" s="31">
        <v>-22.686699999999998</v>
      </c>
      <c r="E59217" s="28">
        <v>420.06299999999999</v>
      </c>
    </row>
    <row r="59218" spans="4:5" x14ac:dyDescent="0.25">
      <c r="D59218" s="31">
        <v>-22.6707</v>
      </c>
      <c r="E59218" s="28">
        <v>419.97500000000002</v>
      </c>
    </row>
    <row r="59219" spans="4:5" x14ac:dyDescent="0.25">
      <c r="D59219" s="31">
        <v>-22.654699999999998</v>
      </c>
      <c r="E59219" s="28">
        <v>419.887</v>
      </c>
    </row>
    <row r="59220" spans="4:5" x14ac:dyDescent="0.25">
      <c r="D59220" s="31">
        <v>-22.6387</v>
      </c>
      <c r="E59220" s="28">
        <v>419.79899999999998</v>
      </c>
    </row>
    <row r="59221" spans="4:5" x14ac:dyDescent="0.25">
      <c r="D59221" s="31">
        <v>-22.622699999999998</v>
      </c>
      <c r="E59221" s="28">
        <v>419.71100000000001</v>
      </c>
    </row>
    <row r="59222" spans="4:5" x14ac:dyDescent="0.25">
      <c r="D59222" s="31">
        <v>-22.6067</v>
      </c>
      <c r="E59222" s="28">
        <v>419.62400000000002</v>
      </c>
    </row>
    <row r="59223" spans="4:5" x14ac:dyDescent="0.25">
      <c r="D59223" s="31">
        <v>-22.590699999999998</v>
      </c>
      <c r="E59223" s="28">
        <v>419.536</v>
      </c>
    </row>
    <row r="59224" spans="4:5" x14ac:dyDescent="0.25">
      <c r="D59224" s="31">
        <v>-22.5747</v>
      </c>
      <c r="E59224" s="28">
        <v>419.44799999999998</v>
      </c>
    </row>
    <row r="59225" spans="4:5" x14ac:dyDescent="0.25">
      <c r="D59225" s="31">
        <v>-22.558700000000002</v>
      </c>
      <c r="E59225" s="28">
        <v>419.36</v>
      </c>
    </row>
    <row r="59226" spans="4:5" x14ac:dyDescent="0.25">
      <c r="D59226" s="31">
        <v>-22.5427</v>
      </c>
      <c r="E59226" s="28">
        <v>419.27199999999999</v>
      </c>
    </row>
    <row r="59227" spans="4:5" x14ac:dyDescent="0.25">
      <c r="D59227" s="31">
        <v>-22.526700000000002</v>
      </c>
      <c r="E59227" s="28">
        <v>419.18400000000003</v>
      </c>
    </row>
    <row r="59228" spans="4:5" x14ac:dyDescent="0.25">
      <c r="D59228" s="31">
        <v>-22.5107</v>
      </c>
      <c r="E59228" s="28">
        <v>419.096</v>
      </c>
    </row>
    <row r="59229" spans="4:5" x14ac:dyDescent="0.25">
      <c r="D59229" s="31">
        <v>-22.494700000000002</v>
      </c>
      <c r="E59229" s="28">
        <v>419.00900000000001</v>
      </c>
    </row>
    <row r="59230" spans="4:5" x14ac:dyDescent="0.25">
      <c r="D59230" s="31">
        <v>-22.4787</v>
      </c>
      <c r="E59230" s="28">
        <v>418.92099999999999</v>
      </c>
    </row>
    <row r="59231" spans="4:5" x14ac:dyDescent="0.25">
      <c r="D59231" s="31">
        <v>-22.462700000000002</v>
      </c>
      <c r="E59231" s="28">
        <v>418.83300000000003</v>
      </c>
    </row>
    <row r="59232" spans="4:5" x14ac:dyDescent="0.25">
      <c r="D59232" s="31">
        <v>-22.4467</v>
      </c>
      <c r="E59232" s="28">
        <v>418.745</v>
      </c>
    </row>
    <row r="59233" spans="4:5" x14ac:dyDescent="0.25">
      <c r="D59233" s="31">
        <v>-22.430700000000002</v>
      </c>
      <c r="E59233" s="28">
        <v>418.65699999999998</v>
      </c>
    </row>
    <row r="59234" spans="4:5" x14ac:dyDescent="0.25">
      <c r="D59234" s="31">
        <v>-22.4147</v>
      </c>
      <c r="E59234" s="28">
        <v>418.56900000000002</v>
      </c>
    </row>
    <row r="59235" spans="4:5" x14ac:dyDescent="0.25">
      <c r="D59235" s="31">
        <v>-22.398700000000002</v>
      </c>
      <c r="E59235" s="28">
        <v>418.48099999999999</v>
      </c>
    </row>
    <row r="59236" spans="4:5" x14ac:dyDescent="0.25">
      <c r="D59236" s="31">
        <v>-22.3827</v>
      </c>
      <c r="E59236" s="28">
        <v>418.39299999999997</v>
      </c>
    </row>
    <row r="59237" spans="4:5" x14ac:dyDescent="0.25">
      <c r="D59237" s="31">
        <v>-22.366700000000002</v>
      </c>
      <c r="E59237" s="28">
        <v>418.30500000000001</v>
      </c>
    </row>
    <row r="59238" spans="4:5" x14ac:dyDescent="0.25">
      <c r="D59238" s="31">
        <v>-22.3507</v>
      </c>
      <c r="E59238" s="28">
        <v>418.21800000000002</v>
      </c>
    </row>
    <row r="59239" spans="4:5" x14ac:dyDescent="0.25">
      <c r="D59239" s="31">
        <v>-22.334700000000002</v>
      </c>
      <c r="E59239" s="28">
        <v>418.13</v>
      </c>
    </row>
    <row r="59240" spans="4:5" x14ac:dyDescent="0.25">
      <c r="D59240" s="31">
        <v>-22.3187</v>
      </c>
      <c r="E59240" s="28">
        <v>418.04199999999997</v>
      </c>
    </row>
    <row r="59241" spans="4:5" x14ac:dyDescent="0.25">
      <c r="D59241" s="31">
        <v>-22.302700000000002</v>
      </c>
      <c r="E59241" s="28">
        <v>417.95400000000001</v>
      </c>
    </row>
    <row r="59242" spans="4:5" x14ac:dyDescent="0.25">
      <c r="D59242" s="31">
        <v>-22.2867</v>
      </c>
      <c r="E59242" s="28">
        <v>417.86599999999999</v>
      </c>
    </row>
    <row r="59243" spans="4:5" x14ac:dyDescent="0.25">
      <c r="D59243" s="31">
        <v>-22.270700000000001</v>
      </c>
      <c r="E59243" s="28">
        <v>417.77800000000002</v>
      </c>
    </row>
    <row r="59244" spans="4:5" x14ac:dyDescent="0.25">
      <c r="D59244" s="31">
        <v>-22.2547</v>
      </c>
      <c r="E59244" s="28">
        <v>417.69</v>
      </c>
    </row>
    <row r="59245" spans="4:5" x14ac:dyDescent="0.25">
      <c r="D59245" s="31">
        <v>-22.238700000000001</v>
      </c>
      <c r="E59245" s="28">
        <v>417.60199999999998</v>
      </c>
    </row>
    <row r="59246" spans="4:5" x14ac:dyDescent="0.25">
      <c r="D59246" s="31">
        <v>-22.2227</v>
      </c>
      <c r="E59246" s="28">
        <v>417.51400000000001</v>
      </c>
    </row>
    <row r="59247" spans="4:5" x14ac:dyDescent="0.25">
      <c r="D59247" s="31">
        <v>-22.206700000000001</v>
      </c>
      <c r="E59247" s="28">
        <v>417.42700000000002</v>
      </c>
    </row>
    <row r="59248" spans="4:5" x14ac:dyDescent="0.25">
      <c r="D59248" s="31">
        <v>-22.190799999999999</v>
      </c>
      <c r="E59248" s="28">
        <v>417.339</v>
      </c>
    </row>
    <row r="59249" spans="4:5" x14ac:dyDescent="0.25">
      <c r="D59249" s="31">
        <v>-22.174800000000001</v>
      </c>
      <c r="E59249" s="28">
        <v>417.25099999999998</v>
      </c>
    </row>
    <row r="59250" spans="4:5" x14ac:dyDescent="0.25">
      <c r="D59250" s="31">
        <v>-22.158799999999999</v>
      </c>
      <c r="E59250" s="28">
        <v>417.16300000000001</v>
      </c>
    </row>
    <row r="59251" spans="4:5" x14ac:dyDescent="0.25">
      <c r="D59251" s="31">
        <v>-22.142800000000001</v>
      </c>
      <c r="E59251" s="28">
        <v>417.07499999999999</v>
      </c>
    </row>
    <row r="59252" spans="4:5" x14ac:dyDescent="0.25">
      <c r="D59252" s="31">
        <v>-22.126799999999999</v>
      </c>
      <c r="E59252" s="28">
        <v>416.98700000000002</v>
      </c>
    </row>
    <row r="59253" spans="4:5" x14ac:dyDescent="0.25">
      <c r="D59253" s="31">
        <v>-22.110800000000001</v>
      </c>
      <c r="E59253" s="28">
        <v>416.899</v>
      </c>
    </row>
    <row r="59254" spans="4:5" x14ac:dyDescent="0.25">
      <c r="D59254" s="31">
        <v>-22.094799999999999</v>
      </c>
      <c r="E59254" s="28">
        <v>416.81099999999998</v>
      </c>
    </row>
    <row r="59255" spans="4:5" x14ac:dyDescent="0.25">
      <c r="D59255" s="31">
        <v>-22.078800000000001</v>
      </c>
      <c r="E59255" s="28">
        <v>416.72300000000001</v>
      </c>
    </row>
    <row r="59256" spans="4:5" x14ac:dyDescent="0.25">
      <c r="D59256" s="31">
        <v>-22.062799999999999</v>
      </c>
      <c r="E59256" s="28">
        <v>416.63499999999999</v>
      </c>
    </row>
    <row r="59257" spans="4:5" x14ac:dyDescent="0.25">
      <c r="D59257" s="31">
        <v>-22.046800000000001</v>
      </c>
      <c r="E59257" s="28">
        <v>416.54700000000003</v>
      </c>
    </row>
    <row r="59258" spans="4:5" x14ac:dyDescent="0.25">
      <c r="D59258" s="31">
        <v>-22.030799999999999</v>
      </c>
      <c r="E59258" s="28">
        <v>416.46</v>
      </c>
    </row>
    <row r="59259" spans="4:5" x14ac:dyDescent="0.25">
      <c r="D59259" s="31">
        <v>-22.014800000000001</v>
      </c>
      <c r="E59259" s="28">
        <v>416.37200000000001</v>
      </c>
    </row>
    <row r="59260" spans="4:5" x14ac:dyDescent="0.25">
      <c r="D59260" s="31">
        <v>-21.998799999999999</v>
      </c>
      <c r="E59260" s="28">
        <v>416.28399999999999</v>
      </c>
    </row>
    <row r="59261" spans="4:5" x14ac:dyDescent="0.25">
      <c r="D59261" s="31">
        <v>-21.982800000000001</v>
      </c>
      <c r="E59261" s="28">
        <v>416.19600000000003</v>
      </c>
    </row>
    <row r="59262" spans="4:5" x14ac:dyDescent="0.25">
      <c r="D59262" s="31">
        <v>-21.966799999999999</v>
      </c>
      <c r="E59262" s="28">
        <v>416.108</v>
      </c>
    </row>
    <row r="59263" spans="4:5" x14ac:dyDescent="0.25">
      <c r="D59263" s="31">
        <v>-21.950800000000001</v>
      </c>
      <c r="E59263" s="28">
        <v>416.02</v>
      </c>
    </row>
    <row r="59264" spans="4:5" x14ac:dyDescent="0.25">
      <c r="D59264" s="31">
        <v>-21.934799999999999</v>
      </c>
      <c r="E59264" s="28">
        <v>415.93200000000002</v>
      </c>
    </row>
    <row r="59265" spans="4:5" x14ac:dyDescent="0.25">
      <c r="D59265" s="31">
        <v>-21.918800000000001</v>
      </c>
      <c r="E59265" s="28">
        <v>415.84399999999999</v>
      </c>
    </row>
    <row r="59266" spans="4:5" x14ac:dyDescent="0.25">
      <c r="D59266" s="31">
        <v>-21.902799999999999</v>
      </c>
      <c r="E59266" s="28">
        <v>415.75599999999997</v>
      </c>
    </row>
    <row r="59267" spans="4:5" x14ac:dyDescent="0.25">
      <c r="D59267" s="31">
        <v>-21.886800000000001</v>
      </c>
      <c r="E59267" s="28">
        <v>415.66800000000001</v>
      </c>
    </row>
    <row r="59268" spans="4:5" x14ac:dyDescent="0.25">
      <c r="D59268" s="31">
        <v>-21.870799999999999</v>
      </c>
      <c r="E59268" s="28">
        <v>415.58</v>
      </c>
    </row>
    <row r="59269" spans="4:5" x14ac:dyDescent="0.25">
      <c r="D59269" s="31">
        <v>-21.854800000000001</v>
      </c>
      <c r="E59269" s="28">
        <v>415.49200000000002</v>
      </c>
    </row>
    <row r="59270" spans="4:5" x14ac:dyDescent="0.25">
      <c r="D59270" s="31">
        <v>-21.838799999999999</v>
      </c>
      <c r="E59270" s="28">
        <v>415.404</v>
      </c>
    </row>
    <row r="59271" spans="4:5" x14ac:dyDescent="0.25">
      <c r="D59271" s="31">
        <v>-21.822800000000001</v>
      </c>
      <c r="E59271" s="28">
        <v>415.31599999999997</v>
      </c>
    </row>
    <row r="59272" spans="4:5" x14ac:dyDescent="0.25">
      <c r="D59272" s="31">
        <v>-21.806799999999999</v>
      </c>
      <c r="E59272" s="28">
        <v>415.22800000000001</v>
      </c>
    </row>
    <row r="59273" spans="4:5" x14ac:dyDescent="0.25">
      <c r="D59273" s="31">
        <v>-21.790800000000001</v>
      </c>
      <c r="E59273" s="28">
        <v>415.14</v>
      </c>
    </row>
    <row r="59274" spans="4:5" x14ac:dyDescent="0.25">
      <c r="D59274" s="31">
        <v>-21.774799999999999</v>
      </c>
      <c r="E59274" s="28">
        <v>415.05200000000002</v>
      </c>
    </row>
    <row r="59275" spans="4:5" x14ac:dyDescent="0.25">
      <c r="D59275" s="31">
        <v>-21.758800000000001</v>
      </c>
      <c r="E59275" s="28">
        <v>414.96499999999997</v>
      </c>
    </row>
    <row r="59276" spans="4:5" x14ac:dyDescent="0.25">
      <c r="D59276" s="31">
        <v>-21.742799999999999</v>
      </c>
      <c r="E59276" s="28">
        <v>414.87700000000001</v>
      </c>
    </row>
    <row r="59277" spans="4:5" x14ac:dyDescent="0.25">
      <c r="D59277" s="31">
        <v>-21.726800000000001</v>
      </c>
      <c r="E59277" s="28">
        <v>414.78800000000001</v>
      </c>
    </row>
    <row r="59278" spans="4:5" x14ac:dyDescent="0.25">
      <c r="D59278" s="31">
        <v>-21.710799999999999</v>
      </c>
      <c r="E59278" s="28">
        <v>414.70100000000002</v>
      </c>
    </row>
    <row r="59279" spans="4:5" x14ac:dyDescent="0.25">
      <c r="D59279" s="31">
        <v>-21.694800000000001</v>
      </c>
      <c r="E59279" s="28">
        <v>414.613</v>
      </c>
    </row>
    <row r="59280" spans="4:5" x14ac:dyDescent="0.25">
      <c r="D59280" s="31">
        <v>-21.678799999999999</v>
      </c>
      <c r="E59280" s="28">
        <v>414.52499999999998</v>
      </c>
    </row>
    <row r="59281" spans="4:5" x14ac:dyDescent="0.25">
      <c r="D59281" s="31">
        <v>-21.662800000000001</v>
      </c>
      <c r="E59281" s="28">
        <v>414.43700000000001</v>
      </c>
    </row>
    <row r="59282" spans="4:5" x14ac:dyDescent="0.25">
      <c r="D59282" s="31">
        <v>-21.646799999999999</v>
      </c>
      <c r="E59282" s="28">
        <v>414.34899999999999</v>
      </c>
    </row>
    <row r="59283" spans="4:5" x14ac:dyDescent="0.25">
      <c r="D59283" s="31">
        <v>-21.630800000000001</v>
      </c>
      <c r="E59283" s="28">
        <v>414.26100000000002</v>
      </c>
    </row>
    <row r="59284" spans="4:5" x14ac:dyDescent="0.25">
      <c r="D59284" s="31">
        <v>-21.614799999999999</v>
      </c>
      <c r="E59284" s="28">
        <v>414.173</v>
      </c>
    </row>
    <row r="59285" spans="4:5" x14ac:dyDescent="0.25">
      <c r="D59285" s="31">
        <v>-21.598800000000001</v>
      </c>
      <c r="E59285" s="28">
        <v>414.08499999999998</v>
      </c>
    </row>
    <row r="59286" spans="4:5" x14ac:dyDescent="0.25">
      <c r="D59286" s="31">
        <v>-21.582799999999999</v>
      </c>
      <c r="E59286" s="28">
        <v>413.99700000000001</v>
      </c>
    </row>
    <row r="59287" spans="4:5" x14ac:dyDescent="0.25">
      <c r="D59287" s="31">
        <v>-21.566800000000001</v>
      </c>
      <c r="E59287" s="28">
        <v>413.90899999999999</v>
      </c>
    </row>
    <row r="59288" spans="4:5" x14ac:dyDescent="0.25">
      <c r="D59288" s="31">
        <v>-21.550799999999999</v>
      </c>
      <c r="E59288" s="28">
        <v>413.82100000000003</v>
      </c>
    </row>
    <row r="59289" spans="4:5" x14ac:dyDescent="0.25">
      <c r="D59289" s="31">
        <v>-21.534800000000001</v>
      </c>
      <c r="E59289" s="28">
        <v>413.733</v>
      </c>
    </row>
    <row r="59290" spans="4:5" x14ac:dyDescent="0.25">
      <c r="D59290" s="31">
        <v>-21.518799999999999</v>
      </c>
      <c r="E59290" s="28">
        <v>413.64499999999998</v>
      </c>
    </row>
    <row r="59291" spans="4:5" x14ac:dyDescent="0.25">
      <c r="D59291" s="31">
        <v>-21.502800000000001</v>
      </c>
      <c r="E59291" s="28">
        <v>413.55700000000002</v>
      </c>
    </row>
    <row r="59292" spans="4:5" x14ac:dyDescent="0.25">
      <c r="D59292" s="31">
        <v>-21.486799999999999</v>
      </c>
      <c r="E59292" s="28">
        <v>413.46899999999999</v>
      </c>
    </row>
    <row r="59293" spans="4:5" x14ac:dyDescent="0.25">
      <c r="D59293" s="31">
        <v>-21.470800000000001</v>
      </c>
      <c r="E59293" s="28">
        <v>413.38099999999997</v>
      </c>
    </row>
    <row r="59294" spans="4:5" x14ac:dyDescent="0.25">
      <c r="D59294" s="31">
        <v>-21.454799999999999</v>
      </c>
      <c r="E59294" s="28">
        <v>413.29300000000001</v>
      </c>
    </row>
    <row r="59295" spans="4:5" x14ac:dyDescent="0.25">
      <c r="D59295" s="31">
        <v>-21.438800000000001</v>
      </c>
      <c r="E59295" s="28">
        <v>413.20499999999998</v>
      </c>
    </row>
    <row r="59296" spans="4:5" x14ac:dyDescent="0.25">
      <c r="D59296" s="31">
        <v>-21.422799999999999</v>
      </c>
      <c r="E59296" s="28">
        <v>413.11700000000002</v>
      </c>
    </row>
    <row r="59297" spans="4:5" x14ac:dyDescent="0.25">
      <c r="D59297" s="31">
        <v>-21.4068</v>
      </c>
      <c r="E59297" s="28">
        <v>413.029</v>
      </c>
    </row>
    <row r="59298" spans="4:5" x14ac:dyDescent="0.25">
      <c r="D59298" s="31">
        <v>-21.390799999999999</v>
      </c>
      <c r="E59298" s="28">
        <v>412.94099999999997</v>
      </c>
    </row>
    <row r="59299" spans="4:5" x14ac:dyDescent="0.25">
      <c r="D59299" s="31">
        <v>-21.3748</v>
      </c>
      <c r="E59299" s="28">
        <v>412.85300000000001</v>
      </c>
    </row>
    <row r="59300" spans="4:5" x14ac:dyDescent="0.25">
      <c r="D59300" s="31">
        <v>-21.358799999999999</v>
      </c>
      <c r="E59300" s="28">
        <v>412.76499999999999</v>
      </c>
    </row>
    <row r="59301" spans="4:5" x14ac:dyDescent="0.25">
      <c r="D59301" s="31">
        <v>-21.3428</v>
      </c>
      <c r="E59301" s="28">
        <v>412.67700000000002</v>
      </c>
    </row>
    <row r="59302" spans="4:5" x14ac:dyDescent="0.25">
      <c r="D59302" s="31">
        <v>-21.326799999999999</v>
      </c>
      <c r="E59302" s="28">
        <v>412.589</v>
      </c>
    </row>
    <row r="59303" spans="4:5" x14ac:dyDescent="0.25">
      <c r="D59303" s="31">
        <v>-21.3108</v>
      </c>
      <c r="E59303" s="28">
        <v>412.50099999999998</v>
      </c>
    </row>
    <row r="59304" spans="4:5" x14ac:dyDescent="0.25">
      <c r="D59304" s="31">
        <v>-21.294799999999999</v>
      </c>
      <c r="E59304" s="28">
        <v>412.41300000000001</v>
      </c>
    </row>
    <row r="59305" spans="4:5" x14ac:dyDescent="0.25">
      <c r="D59305" s="31">
        <v>-21.2788</v>
      </c>
      <c r="E59305" s="28">
        <v>412.32499999999999</v>
      </c>
    </row>
    <row r="59306" spans="4:5" x14ac:dyDescent="0.25">
      <c r="D59306" s="31">
        <v>-21.262799999999999</v>
      </c>
      <c r="E59306" s="28">
        <v>412.23700000000002</v>
      </c>
    </row>
    <row r="59307" spans="4:5" x14ac:dyDescent="0.25">
      <c r="D59307" s="31">
        <v>-21.2468</v>
      </c>
      <c r="E59307" s="28">
        <v>412.149</v>
      </c>
    </row>
    <row r="59308" spans="4:5" x14ac:dyDescent="0.25">
      <c r="D59308" s="31">
        <v>-21.230799999999999</v>
      </c>
      <c r="E59308" s="28">
        <v>412.06099999999998</v>
      </c>
    </row>
    <row r="59309" spans="4:5" x14ac:dyDescent="0.25">
      <c r="D59309" s="31">
        <v>-21.2148</v>
      </c>
      <c r="E59309" s="28">
        <v>411.97300000000001</v>
      </c>
    </row>
    <row r="59310" spans="4:5" x14ac:dyDescent="0.25">
      <c r="D59310" s="31">
        <v>-21.198799999999999</v>
      </c>
      <c r="E59310" s="28">
        <v>411.88499999999999</v>
      </c>
    </row>
    <row r="59311" spans="4:5" x14ac:dyDescent="0.25">
      <c r="D59311" s="31">
        <v>-21.1828</v>
      </c>
      <c r="E59311" s="28">
        <v>411.79700000000003</v>
      </c>
    </row>
    <row r="59312" spans="4:5" x14ac:dyDescent="0.25">
      <c r="D59312" s="31">
        <v>-21.166799999999999</v>
      </c>
      <c r="E59312" s="28">
        <v>411.709</v>
      </c>
    </row>
    <row r="59313" spans="4:5" x14ac:dyDescent="0.25">
      <c r="D59313" s="31">
        <v>-21.1508</v>
      </c>
      <c r="E59313" s="28">
        <v>411.62099999999998</v>
      </c>
    </row>
    <row r="59314" spans="4:5" x14ac:dyDescent="0.25">
      <c r="D59314" s="31">
        <v>-21.134799999999998</v>
      </c>
      <c r="E59314" s="28">
        <v>411.53300000000002</v>
      </c>
    </row>
    <row r="59315" spans="4:5" x14ac:dyDescent="0.25">
      <c r="D59315" s="31">
        <v>-21.1188</v>
      </c>
      <c r="E59315" s="28">
        <v>411.44499999999999</v>
      </c>
    </row>
    <row r="59316" spans="4:5" x14ac:dyDescent="0.25">
      <c r="D59316" s="31">
        <v>-21.102799999999998</v>
      </c>
      <c r="E59316" s="28">
        <v>411.35700000000003</v>
      </c>
    </row>
    <row r="59317" spans="4:5" x14ac:dyDescent="0.25">
      <c r="D59317" s="31">
        <v>-21.0868</v>
      </c>
      <c r="E59317" s="28">
        <v>411.26900000000001</v>
      </c>
    </row>
    <row r="59318" spans="4:5" x14ac:dyDescent="0.25">
      <c r="D59318" s="31">
        <v>-21.070799999999998</v>
      </c>
      <c r="E59318" s="28">
        <v>411.18099999999998</v>
      </c>
    </row>
    <row r="59319" spans="4:5" x14ac:dyDescent="0.25">
      <c r="D59319" s="31">
        <v>-21.0548</v>
      </c>
      <c r="E59319" s="28">
        <v>411.09300000000002</v>
      </c>
    </row>
    <row r="59320" spans="4:5" x14ac:dyDescent="0.25">
      <c r="D59320" s="31">
        <v>-21.038799999999998</v>
      </c>
      <c r="E59320" s="28">
        <v>411.005</v>
      </c>
    </row>
    <row r="59321" spans="4:5" x14ac:dyDescent="0.25">
      <c r="D59321" s="31">
        <v>-21.0228</v>
      </c>
      <c r="E59321" s="28">
        <v>410.91699999999997</v>
      </c>
    </row>
    <row r="59322" spans="4:5" x14ac:dyDescent="0.25">
      <c r="D59322" s="31">
        <v>-21.006799999999998</v>
      </c>
      <c r="E59322" s="28">
        <v>410.82900000000001</v>
      </c>
    </row>
    <row r="59323" spans="4:5" x14ac:dyDescent="0.25">
      <c r="D59323" s="31">
        <v>-20.9908</v>
      </c>
      <c r="E59323" s="28">
        <v>410.74099999999999</v>
      </c>
    </row>
    <row r="59324" spans="4:5" x14ac:dyDescent="0.25">
      <c r="D59324" s="31">
        <v>-20.974799999999998</v>
      </c>
      <c r="E59324" s="28">
        <v>410.65300000000002</v>
      </c>
    </row>
    <row r="59325" spans="4:5" x14ac:dyDescent="0.25">
      <c r="D59325" s="31">
        <v>-20.9588</v>
      </c>
      <c r="E59325" s="28">
        <v>410.565</v>
      </c>
    </row>
    <row r="59326" spans="4:5" x14ac:dyDescent="0.25">
      <c r="D59326" s="31">
        <v>-20.942799999999998</v>
      </c>
      <c r="E59326" s="28">
        <v>410.476</v>
      </c>
    </row>
    <row r="59327" spans="4:5" x14ac:dyDescent="0.25">
      <c r="D59327" s="31">
        <v>-20.9268</v>
      </c>
      <c r="E59327" s="28">
        <v>410.38799999999998</v>
      </c>
    </row>
    <row r="59328" spans="4:5" x14ac:dyDescent="0.25">
      <c r="D59328" s="31">
        <v>-20.910799999999998</v>
      </c>
      <c r="E59328" s="28">
        <v>410.3</v>
      </c>
    </row>
    <row r="59329" spans="4:5" x14ac:dyDescent="0.25">
      <c r="D59329" s="31">
        <v>-20.8948</v>
      </c>
      <c r="E59329" s="28">
        <v>410.21199999999999</v>
      </c>
    </row>
    <row r="59330" spans="4:5" x14ac:dyDescent="0.25">
      <c r="D59330" s="31">
        <v>-20.878799999999998</v>
      </c>
      <c r="E59330" s="28">
        <v>410.12400000000002</v>
      </c>
    </row>
    <row r="59331" spans="4:5" x14ac:dyDescent="0.25">
      <c r="D59331" s="31">
        <v>-20.8628</v>
      </c>
      <c r="E59331" s="28">
        <v>410.036</v>
      </c>
    </row>
    <row r="59332" spans="4:5" x14ac:dyDescent="0.25">
      <c r="D59332" s="31">
        <v>-20.846800000000002</v>
      </c>
      <c r="E59332" s="28">
        <v>409.94799999999998</v>
      </c>
    </row>
    <row r="59333" spans="4:5" x14ac:dyDescent="0.25">
      <c r="D59333" s="31">
        <v>-20.8308</v>
      </c>
      <c r="E59333" s="28">
        <v>409.86</v>
      </c>
    </row>
    <row r="59334" spans="4:5" x14ac:dyDescent="0.25">
      <c r="D59334" s="31">
        <v>-20.814800000000002</v>
      </c>
      <c r="E59334" s="28">
        <v>409.77199999999999</v>
      </c>
    </row>
    <row r="59335" spans="4:5" x14ac:dyDescent="0.25">
      <c r="D59335" s="31">
        <v>-20.7989</v>
      </c>
      <c r="E59335" s="28">
        <v>409.68400000000003</v>
      </c>
    </row>
    <row r="59336" spans="4:5" x14ac:dyDescent="0.25">
      <c r="D59336" s="31">
        <v>-20.782900000000001</v>
      </c>
      <c r="E59336" s="28">
        <v>409.596</v>
      </c>
    </row>
    <row r="59337" spans="4:5" x14ac:dyDescent="0.25">
      <c r="D59337" s="31">
        <v>-20.7669</v>
      </c>
      <c r="E59337" s="28">
        <v>409.50799999999998</v>
      </c>
    </row>
    <row r="59338" spans="4:5" x14ac:dyDescent="0.25">
      <c r="D59338" s="31">
        <v>-20.750900000000001</v>
      </c>
      <c r="E59338" s="28">
        <v>409.42</v>
      </c>
    </row>
    <row r="59339" spans="4:5" x14ac:dyDescent="0.25">
      <c r="D59339" s="31">
        <v>-20.7349</v>
      </c>
      <c r="E59339" s="28">
        <v>409.33199999999999</v>
      </c>
    </row>
    <row r="59340" spans="4:5" x14ac:dyDescent="0.25">
      <c r="D59340" s="31">
        <v>-20.718900000000001</v>
      </c>
      <c r="E59340" s="28">
        <v>409.24400000000003</v>
      </c>
    </row>
    <row r="59341" spans="4:5" x14ac:dyDescent="0.25">
      <c r="D59341" s="31">
        <v>-20.7029</v>
      </c>
      <c r="E59341" s="28">
        <v>409.15600000000001</v>
      </c>
    </row>
    <row r="59342" spans="4:5" x14ac:dyDescent="0.25">
      <c r="D59342" s="31">
        <v>-20.686900000000001</v>
      </c>
      <c r="E59342" s="28">
        <v>409.06799999999998</v>
      </c>
    </row>
    <row r="59343" spans="4:5" x14ac:dyDescent="0.25">
      <c r="D59343" s="31">
        <v>-20.6709</v>
      </c>
      <c r="E59343" s="28">
        <v>408.97899999999998</v>
      </c>
    </row>
    <row r="59344" spans="4:5" x14ac:dyDescent="0.25">
      <c r="D59344" s="31">
        <v>-20.654900000000001</v>
      </c>
      <c r="E59344" s="28">
        <v>408.89100000000002</v>
      </c>
    </row>
    <row r="59345" spans="4:5" x14ac:dyDescent="0.25">
      <c r="D59345" s="31">
        <v>-20.6389</v>
      </c>
      <c r="E59345" s="28">
        <v>408.803</v>
      </c>
    </row>
    <row r="59346" spans="4:5" x14ac:dyDescent="0.25">
      <c r="D59346" s="31">
        <v>-20.622900000000001</v>
      </c>
      <c r="E59346" s="28">
        <v>408.71499999999997</v>
      </c>
    </row>
    <row r="59347" spans="4:5" x14ac:dyDescent="0.25">
      <c r="D59347" s="31">
        <v>-20.6069</v>
      </c>
      <c r="E59347" s="28">
        <v>408.62700000000001</v>
      </c>
    </row>
    <row r="59348" spans="4:5" x14ac:dyDescent="0.25">
      <c r="D59348" s="31">
        <v>-20.590900000000001</v>
      </c>
      <c r="E59348" s="28">
        <v>408.53899999999999</v>
      </c>
    </row>
    <row r="59349" spans="4:5" x14ac:dyDescent="0.25">
      <c r="D59349" s="31">
        <v>-20.5749</v>
      </c>
      <c r="E59349" s="28">
        <v>408.45100000000002</v>
      </c>
    </row>
    <row r="59350" spans="4:5" x14ac:dyDescent="0.25">
      <c r="D59350" s="31">
        <v>-20.558900000000001</v>
      </c>
      <c r="E59350" s="28">
        <v>408.363</v>
      </c>
    </row>
    <row r="59351" spans="4:5" x14ac:dyDescent="0.25">
      <c r="D59351" s="31">
        <v>-20.542899999999999</v>
      </c>
      <c r="E59351" s="28">
        <v>408.27499999999998</v>
      </c>
    </row>
    <row r="59352" spans="4:5" x14ac:dyDescent="0.25">
      <c r="D59352" s="31">
        <v>-20.526900000000001</v>
      </c>
      <c r="E59352" s="28">
        <v>408.18700000000001</v>
      </c>
    </row>
    <row r="59353" spans="4:5" x14ac:dyDescent="0.25">
      <c r="D59353" s="31">
        <v>-20.510899999999999</v>
      </c>
      <c r="E59353" s="28">
        <v>408.09899999999999</v>
      </c>
    </row>
    <row r="59354" spans="4:5" x14ac:dyDescent="0.25">
      <c r="D59354" s="31">
        <v>-20.494900000000001</v>
      </c>
      <c r="E59354" s="28">
        <v>408.01100000000002</v>
      </c>
    </row>
    <row r="59355" spans="4:5" x14ac:dyDescent="0.25">
      <c r="D59355" s="31">
        <v>-20.478899999999999</v>
      </c>
      <c r="E59355" s="28">
        <v>407.923</v>
      </c>
    </row>
    <row r="59356" spans="4:5" x14ac:dyDescent="0.25">
      <c r="D59356" s="31">
        <v>-20.462900000000001</v>
      </c>
      <c r="E59356" s="28">
        <v>407.834</v>
      </c>
    </row>
    <row r="59357" spans="4:5" x14ac:dyDescent="0.25">
      <c r="D59357" s="31">
        <v>-20.446899999999999</v>
      </c>
      <c r="E59357" s="28">
        <v>407.74599999999998</v>
      </c>
    </row>
    <row r="59358" spans="4:5" x14ac:dyDescent="0.25">
      <c r="D59358" s="31">
        <v>-20.430900000000001</v>
      </c>
      <c r="E59358" s="28">
        <v>407.65800000000002</v>
      </c>
    </row>
    <row r="59359" spans="4:5" x14ac:dyDescent="0.25">
      <c r="D59359" s="31">
        <v>-20.414899999999999</v>
      </c>
      <c r="E59359" s="28">
        <v>407.57</v>
      </c>
    </row>
    <row r="59360" spans="4:5" x14ac:dyDescent="0.25">
      <c r="D59360" s="31">
        <v>-20.398900000000001</v>
      </c>
      <c r="E59360" s="28">
        <v>407.48200000000003</v>
      </c>
    </row>
    <row r="59361" spans="4:5" x14ac:dyDescent="0.25">
      <c r="D59361" s="31">
        <v>-20.382899999999999</v>
      </c>
      <c r="E59361" s="28">
        <v>407.39400000000001</v>
      </c>
    </row>
    <row r="59362" spans="4:5" x14ac:dyDescent="0.25">
      <c r="D59362" s="31">
        <v>-20.366900000000001</v>
      </c>
      <c r="E59362" s="28">
        <v>407.30599999999998</v>
      </c>
    </row>
    <row r="59363" spans="4:5" x14ac:dyDescent="0.25">
      <c r="D59363" s="31">
        <v>-20.350899999999999</v>
      </c>
      <c r="E59363" s="28">
        <v>407.21800000000002</v>
      </c>
    </row>
    <row r="59364" spans="4:5" x14ac:dyDescent="0.25">
      <c r="D59364" s="31">
        <v>-20.334900000000001</v>
      </c>
      <c r="E59364" s="28">
        <v>407.13</v>
      </c>
    </row>
    <row r="59365" spans="4:5" x14ac:dyDescent="0.25">
      <c r="D59365" s="31">
        <v>-20.318899999999999</v>
      </c>
      <c r="E59365" s="28">
        <v>407.041</v>
      </c>
    </row>
    <row r="59366" spans="4:5" x14ac:dyDescent="0.25">
      <c r="D59366" s="31">
        <v>-20.302900000000001</v>
      </c>
      <c r="E59366" s="28">
        <v>406.95299999999997</v>
      </c>
    </row>
    <row r="59367" spans="4:5" x14ac:dyDescent="0.25">
      <c r="D59367" s="31">
        <v>-20.286899999999999</v>
      </c>
      <c r="E59367" s="28">
        <v>406.86500000000001</v>
      </c>
    </row>
    <row r="59368" spans="4:5" x14ac:dyDescent="0.25">
      <c r="D59368" s="31">
        <v>-20.270900000000001</v>
      </c>
      <c r="E59368" s="28">
        <v>406.77699999999999</v>
      </c>
    </row>
    <row r="59369" spans="4:5" x14ac:dyDescent="0.25">
      <c r="D59369" s="31">
        <v>-20.254899999999999</v>
      </c>
      <c r="E59369" s="28">
        <v>406.68900000000002</v>
      </c>
    </row>
    <row r="59370" spans="4:5" x14ac:dyDescent="0.25">
      <c r="D59370" s="31">
        <v>-20.238900000000001</v>
      </c>
      <c r="E59370" s="28">
        <v>406.601</v>
      </c>
    </row>
    <row r="59371" spans="4:5" x14ac:dyDescent="0.25">
      <c r="D59371" s="31">
        <v>-20.222899999999999</v>
      </c>
      <c r="E59371" s="28">
        <v>406.51299999999998</v>
      </c>
    </row>
    <row r="59372" spans="4:5" x14ac:dyDescent="0.25">
      <c r="D59372" s="31">
        <v>-20.206900000000001</v>
      </c>
      <c r="E59372" s="28">
        <v>406.42500000000001</v>
      </c>
    </row>
    <row r="59373" spans="4:5" x14ac:dyDescent="0.25">
      <c r="D59373" s="31">
        <v>-20.190899999999999</v>
      </c>
      <c r="E59373" s="28">
        <v>406.33699999999999</v>
      </c>
    </row>
    <row r="59374" spans="4:5" x14ac:dyDescent="0.25">
      <c r="D59374" s="31">
        <v>-20.174900000000001</v>
      </c>
      <c r="E59374" s="28">
        <v>406.24900000000002</v>
      </c>
    </row>
    <row r="59375" spans="4:5" x14ac:dyDescent="0.25">
      <c r="D59375" s="31">
        <v>-20.158899999999999</v>
      </c>
      <c r="E59375" s="28">
        <v>406.161</v>
      </c>
    </row>
    <row r="59376" spans="4:5" x14ac:dyDescent="0.25">
      <c r="D59376" s="31">
        <v>-20.142900000000001</v>
      </c>
      <c r="E59376" s="28">
        <v>406.072</v>
      </c>
    </row>
    <row r="59377" spans="4:5" x14ac:dyDescent="0.25">
      <c r="D59377" s="31">
        <v>-20.126899999999999</v>
      </c>
      <c r="E59377" s="28">
        <v>405.98399999999998</v>
      </c>
    </row>
    <row r="59378" spans="4:5" x14ac:dyDescent="0.25">
      <c r="D59378" s="31">
        <v>-20.110900000000001</v>
      </c>
      <c r="E59378" s="28">
        <v>405.89600000000002</v>
      </c>
    </row>
    <row r="59379" spans="4:5" x14ac:dyDescent="0.25">
      <c r="D59379" s="31">
        <v>-20.094899999999999</v>
      </c>
      <c r="E59379" s="28">
        <v>405.80799999999999</v>
      </c>
    </row>
    <row r="59380" spans="4:5" x14ac:dyDescent="0.25">
      <c r="D59380" s="31">
        <v>-20.078900000000001</v>
      </c>
      <c r="E59380" s="28">
        <v>405.72</v>
      </c>
    </row>
    <row r="59381" spans="4:5" x14ac:dyDescent="0.25">
      <c r="D59381" s="31">
        <v>-20.062899999999999</v>
      </c>
      <c r="E59381" s="28">
        <v>405.63200000000001</v>
      </c>
    </row>
    <row r="59382" spans="4:5" x14ac:dyDescent="0.25">
      <c r="D59382" s="31">
        <v>-20.046900000000001</v>
      </c>
      <c r="E59382" s="28">
        <v>405.54399999999998</v>
      </c>
    </row>
    <row r="59383" spans="4:5" x14ac:dyDescent="0.25">
      <c r="D59383" s="31">
        <v>-20.030899999999999</v>
      </c>
      <c r="E59383" s="28">
        <v>405.45499999999998</v>
      </c>
    </row>
    <row r="59384" spans="4:5" x14ac:dyDescent="0.25">
      <c r="D59384" s="31">
        <v>-20.014900000000001</v>
      </c>
      <c r="E59384" s="28">
        <v>405.36700000000002</v>
      </c>
    </row>
    <row r="59385" spans="4:5" x14ac:dyDescent="0.25">
      <c r="D59385" s="31">
        <v>-19.998899999999999</v>
      </c>
      <c r="E59385" s="28">
        <v>405.279</v>
      </c>
    </row>
    <row r="59386" spans="4:5" x14ac:dyDescent="0.25">
      <c r="D59386" s="31">
        <v>-19.982900000000001</v>
      </c>
      <c r="E59386" s="28">
        <v>405.19099999999997</v>
      </c>
    </row>
    <row r="59387" spans="4:5" x14ac:dyDescent="0.25">
      <c r="D59387" s="31">
        <v>-19.966899999999999</v>
      </c>
      <c r="E59387" s="28">
        <v>405.10300000000001</v>
      </c>
    </row>
    <row r="59388" spans="4:5" x14ac:dyDescent="0.25">
      <c r="D59388" s="31">
        <v>-19.950900000000001</v>
      </c>
      <c r="E59388" s="28">
        <v>405.01499999999999</v>
      </c>
    </row>
    <row r="59389" spans="4:5" x14ac:dyDescent="0.25">
      <c r="D59389" s="31">
        <v>-19.934899999999999</v>
      </c>
      <c r="E59389" s="28">
        <v>404.92700000000002</v>
      </c>
    </row>
    <row r="59390" spans="4:5" x14ac:dyDescent="0.25">
      <c r="D59390" s="31">
        <v>-19.918900000000001</v>
      </c>
      <c r="E59390" s="28">
        <v>404.83800000000002</v>
      </c>
    </row>
    <row r="59391" spans="4:5" x14ac:dyDescent="0.25">
      <c r="D59391" s="31">
        <v>-19.902899999999999</v>
      </c>
      <c r="E59391" s="28">
        <v>404.75</v>
      </c>
    </row>
    <row r="59392" spans="4:5" x14ac:dyDescent="0.25">
      <c r="D59392" s="31">
        <v>-19.886900000000001</v>
      </c>
      <c r="E59392" s="28">
        <v>404.66199999999998</v>
      </c>
    </row>
    <row r="59393" spans="4:5" x14ac:dyDescent="0.25">
      <c r="D59393" s="31">
        <v>-19.870899999999999</v>
      </c>
      <c r="E59393" s="28">
        <v>404.57400000000001</v>
      </c>
    </row>
    <row r="59394" spans="4:5" x14ac:dyDescent="0.25">
      <c r="D59394" s="31">
        <v>-19.854900000000001</v>
      </c>
      <c r="E59394" s="28">
        <v>404.48599999999999</v>
      </c>
    </row>
    <row r="59395" spans="4:5" x14ac:dyDescent="0.25">
      <c r="D59395" s="31">
        <v>-19.838899999999999</v>
      </c>
      <c r="E59395" s="28">
        <v>404.39800000000002</v>
      </c>
    </row>
    <row r="59396" spans="4:5" x14ac:dyDescent="0.25">
      <c r="D59396" s="31">
        <v>-19.822900000000001</v>
      </c>
      <c r="E59396" s="28">
        <v>404.31</v>
      </c>
    </row>
    <row r="59397" spans="4:5" x14ac:dyDescent="0.25">
      <c r="D59397" s="31">
        <v>-19.806899999999999</v>
      </c>
      <c r="E59397" s="28">
        <v>404.221</v>
      </c>
    </row>
    <row r="59398" spans="4:5" x14ac:dyDescent="0.25">
      <c r="D59398" s="31">
        <v>-19.790900000000001</v>
      </c>
      <c r="E59398" s="28">
        <v>404.13299999999998</v>
      </c>
    </row>
    <row r="59399" spans="4:5" x14ac:dyDescent="0.25">
      <c r="D59399" s="31">
        <v>-19.774899999999999</v>
      </c>
      <c r="E59399" s="28">
        <v>404.04500000000002</v>
      </c>
    </row>
    <row r="59400" spans="4:5" x14ac:dyDescent="0.25">
      <c r="D59400" s="31">
        <v>-19.758900000000001</v>
      </c>
      <c r="E59400" s="28">
        <v>403.95699999999999</v>
      </c>
    </row>
    <row r="59401" spans="4:5" x14ac:dyDescent="0.25">
      <c r="D59401" s="31">
        <v>-19.742899999999999</v>
      </c>
      <c r="E59401" s="28">
        <v>403.86900000000003</v>
      </c>
    </row>
    <row r="59402" spans="4:5" x14ac:dyDescent="0.25">
      <c r="D59402" s="31">
        <v>-19.726900000000001</v>
      </c>
      <c r="E59402" s="28">
        <v>403.78</v>
      </c>
    </row>
    <row r="59403" spans="4:5" x14ac:dyDescent="0.25">
      <c r="D59403" s="31">
        <v>-19.710899999999999</v>
      </c>
      <c r="E59403" s="28">
        <v>403.69299999999998</v>
      </c>
    </row>
    <row r="59404" spans="4:5" x14ac:dyDescent="0.25">
      <c r="D59404" s="31">
        <v>-19.694900000000001</v>
      </c>
      <c r="E59404" s="28">
        <v>403.60399999999998</v>
      </c>
    </row>
    <row r="59405" spans="4:5" x14ac:dyDescent="0.25">
      <c r="D59405" s="31">
        <v>-19.678899999999999</v>
      </c>
      <c r="E59405" s="28">
        <v>403.51600000000002</v>
      </c>
    </row>
    <row r="59406" spans="4:5" x14ac:dyDescent="0.25">
      <c r="D59406" s="31">
        <v>-19.6629</v>
      </c>
      <c r="E59406" s="28">
        <v>403.428</v>
      </c>
    </row>
    <row r="59407" spans="4:5" x14ac:dyDescent="0.25">
      <c r="D59407" s="31">
        <v>-19.646899999999999</v>
      </c>
      <c r="E59407" s="28">
        <v>403.34</v>
      </c>
    </row>
    <row r="59408" spans="4:5" x14ac:dyDescent="0.25">
      <c r="D59408" s="31">
        <v>-19.6309</v>
      </c>
      <c r="E59408" s="28">
        <v>403.25200000000001</v>
      </c>
    </row>
    <row r="59409" spans="4:5" x14ac:dyDescent="0.25">
      <c r="D59409" s="31">
        <v>-19.614899999999999</v>
      </c>
      <c r="E59409" s="28">
        <v>403.16300000000001</v>
      </c>
    </row>
    <row r="59410" spans="4:5" x14ac:dyDescent="0.25">
      <c r="D59410" s="31">
        <v>-19.5989</v>
      </c>
      <c r="E59410" s="28">
        <v>403.07499999999999</v>
      </c>
    </row>
    <row r="59411" spans="4:5" x14ac:dyDescent="0.25">
      <c r="D59411" s="31">
        <v>-19.582899999999999</v>
      </c>
      <c r="E59411" s="28">
        <v>402.98700000000002</v>
      </c>
    </row>
    <row r="59412" spans="4:5" x14ac:dyDescent="0.25">
      <c r="D59412" s="31">
        <v>-19.5669</v>
      </c>
      <c r="E59412" s="28">
        <v>402.899</v>
      </c>
    </row>
    <row r="59413" spans="4:5" x14ac:dyDescent="0.25">
      <c r="D59413" s="31">
        <v>-19.550899999999999</v>
      </c>
      <c r="E59413" s="28">
        <v>402.81099999999998</v>
      </c>
    </row>
    <row r="59414" spans="4:5" x14ac:dyDescent="0.25">
      <c r="D59414" s="31">
        <v>-19.5349</v>
      </c>
      <c r="E59414" s="28">
        <v>402.72300000000001</v>
      </c>
    </row>
    <row r="59415" spans="4:5" x14ac:dyDescent="0.25">
      <c r="D59415" s="31">
        <v>-19.518899999999999</v>
      </c>
      <c r="E59415" s="28">
        <v>402.63400000000001</v>
      </c>
    </row>
    <row r="59416" spans="4:5" x14ac:dyDescent="0.25">
      <c r="D59416" s="31">
        <v>-19.5029</v>
      </c>
      <c r="E59416" s="28">
        <v>402.54599999999999</v>
      </c>
    </row>
    <row r="59417" spans="4:5" x14ac:dyDescent="0.25">
      <c r="D59417" s="31">
        <v>-19.486899999999999</v>
      </c>
      <c r="E59417" s="28">
        <v>402.45800000000003</v>
      </c>
    </row>
    <row r="59418" spans="4:5" x14ac:dyDescent="0.25">
      <c r="D59418" s="31">
        <v>-19.4709</v>
      </c>
      <c r="E59418" s="28">
        <v>402.37</v>
      </c>
    </row>
    <row r="59419" spans="4:5" x14ac:dyDescent="0.25">
      <c r="D59419" s="31">
        <v>-19.454899999999999</v>
      </c>
      <c r="E59419" s="28">
        <v>402.28199999999998</v>
      </c>
    </row>
    <row r="59420" spans="4:5" x14ac:dyDescent="0.25">
      <c r="D59420" s="31">
        <v>-19.4389</v>
      </c>
      <c r="E59420" s="28">
        <v>402.19299999999998</v>
      </c>
    </row>
    <row r="59421" spans="4:5" x14ac:dyDescent="0.25">
      <c r="D59421" s="31">
        <v>-19.422999999999998</v>
      </c>
      <c r="E59421" s="28">
        <v>402.10500000000002</v>
      </c>
    </row>
    <row r="59422" spans="4:5" x14ac:dyDescent="0.25">
      <c r="D59422" s="31">
        <v>-19.407</v>
      </c>
      <c r="E59422" s="28">
        <v>402.017</v>
      </c>
    </row>
    <row r="59423" spans="4:5" x14ac:dyDescent="0.25">
      <c r="D59423" s="31">
        <v>-19.390999999999998</v>
      </c>
      <c r="E59423" s="28">
        <v>401.92899999999997</v>
      </c>
    </row>
    <row r="59424" spans="4:5" x14ac:dyDescent="0.25">
      <c r="D59424" s="31">
        <v>-19.375</v>
      </c>
      <c r="E59424" s="28">
        <v>401.84100000000001</v>
      </c>
    </row>
    <row r="59425" spans="4:5" x14ac:dyDescent="0.25">
      <c r="D59425" s="31">
        <v>-19.359000000000002</v>
      </c>
      <c r="E59425" s="28">
        <v>401.75299999999999</v>
      </c>
    </row>
    <row r="59426" spans="4:5" x14ac:dyDescent="0.25">
      <c r="D59426" s="31">
        <v>-19.343</v>
      </c>
      <c r="E59426" s="28">
        <v>401.66399999999999</v>
      </c>
    </row>
    <row r="59427" spans="4:5" x14ac:dyDescent="0.25">
      <c r="D59427" s="31">
        <v>-19.327000000000002</v>
      </c>
      <c r="E59427" s="28">
        <v>401.57600000000002</v>
      </c>
    </row>
    <row r="59428" spans="4:5" x14ac:dyDescent="0.25">
      <c r="D59428" s="31">
        <v>-19.311</v>
      </c>
      <c r="E59428" s="28">
        <v>401.488</v>
      </c>
    </row>
    <row r="59429" spans="4:5" x14ac:dyDescent="0.25">
      <c r="D59429" s="31">
        <v>-19.295000000000002</v>
      </c>
      <c r="E59429" s="28">
        <v>401.4</v>
      </c>
    </row>
    <row r="59430" spans="4:5" x14ac:dyDescent="0.25">
      <c r="D59430" s="31">
        <v>-19.279</v>
      </c>
      <c r="E59430" s="28">
        <v>401.31200000000001</v>
      </c>
    </row>
    <row r="59431" spans="4:5" x14ac:dyDescent="0.25">
      <c r="D59431" s="31">
        <v>-19.263000000000002</v>
      </c>
      <c r="E59431" s="28">
        <v>401.22300000000001</v>
      </c>
    </row>
    <row r="59432" spans="4:5" x14ac:dyDescent="0.25">
      <c r="D59432" s="31">
        <v>-19.247</v>
      </c>
      <c r="E59432" s="28">
        <v>401.13499999999999</v>
      </c>
    </row>
    <row r="59433" spans="4:5" x14ac:dyDescent="0.25">
      <c r="D59433" s="31">
        <v>-19.231000000000002</v>
      </c>
      <c r="E59433" s="28">
        <v>401.04700000000003</v>
      </c>
    </row>
    <row r="59434" spans="4:5" x14ac:dyDescent="0.25">
      <c r="D59434" s="31">
        <v>-19.215</v>
      </c>
      <c r="E59434" s="28">
        <v>400.959</v>
      </c>
    </row>
    <row r="59435" spans="4:5" x14ac:dyDescent="0.25">
      <c r="D59435" s="31">
        <v>-19.199000000000002</v>
      </c>
      <c r="E59435" s="28">
        <v>400.87099999999998</v>
      </c>
    </row>
    <row r="59436" spans="4:5" x14ac:dyDescent="0.25">
      <c r="D59436" s="31">
        <v>-19.183</v>
      </c>
      <c r="E59436" s="28">
        <v>400.78199999999998</v>
      </c>
    </row>
    <row r="59437" spans="4:5" x14ac:dyDescent="0.25">
      <c r="D59437" s="31">
        <v>-19.167000000000002</v>
      </c>
      <c r="E59437" s="28">
        <v>400.69400000000002</v>
      </c>
    </row>
    <row r="59438" spans="4:5" x14ac:dyDescent="0.25">
      <c r="D59438" s="31">
        <v>-19.151</v>
      </c>
      <c r="E59438" s="28">
        <v>400.60599999999999</v>
      </c>
    </row>
    <row r="59439" spans="4:5" x14ac:dyDescent="0.25">
      <c r="D59439" s="31">
        <v>-19.135000000000002</v>
      </c>
      <c r="E59439" s="28">
        <v>400.51799999999997</v>
      </c>
    </row>
    <row r="59440" spans="4:5" x14ac:dyDescent="0.25">
      <c r="D59440" s="31">
        <v>-19.119</v>
      </c>
      <c r="E59440" s="28">
        <v>400.42899999999997</v>
      </c>
    </row>
    <row r="59441" spans="4:5" x14ac:dyDescent="0.25">
      <c r="D59441" s="31">
        <v>-19.103000000000002</v>
      </c>
      <c r="E59441" s="28">
        <v>400.34100000000001</v>
      </c>
    </row>
    <row r="59442" spans="4:5" x14ac:dyDescent="0.25">
      <c r="D59442" s="31">
        <v>-19.087</v>
      </c>
      <c r="E59442" s="28">
        <v>400.25299999999999</v>
      </c>
    </row>
    <row r="59443" spans="4:5" x14ac:dyDescent="0.25">
      <c r="D59443" s="31">
        <v>-19.071000000000002</v>
      </c>
      <c r="E59443" s="28">
        <v>400.16500000000002</v>
      </c>
    </row>
    <row r="59444" spans="4:5" x14ac:dyDescent="0.25">
      <c r="D59444" s="31">
        <v>-19.055</v>
      </c>
      <c r="E59444" s="28">
        <v>400.07600000000002</v>
      </c>
    </row>
    <row r="59445" spans="4:5" x14ac:dyDescent="0.25">
      <c r="D59445" s="31">
        <v>-19.039000000000001</v>
      </c>
      <c r="E59445" s="28">
        <v>399.988</v>
      </c>
    </row>
    <row r="59446" spans="4:5" x14ac:dyDescent="0.25">
      <c r="D59446" s="31">
        <v>-19.023</v>
      </c>
      <c r="E59446" s="28">
        <v>399.9</v>
      </c>
    </row>
    <row r="59447" spans="4:5" x14ac:dyDescent="0.25">
      <c r="D59447" s="31">
        <v>-19.007000000000001</v>
      </c>
      <c r="E59447" s="28">
        <v>399.81200000000001</v>
      </c>
    </row>
    <row r="59448" spans="4:5" x14ac:dyDescent="0.25">
      <c r="D59448" s="31">
        <v>-18.991</v>
      </c>
      <c r="E59448" s="28">
        <v>399.72399999999999</v>
      </c>
    </row>
    <row r="59449" spans="4:5" x14ac:dyDescent="0.25">
      <c r="D59449" s="31">
        <v>-18.975000000000001</v>
      </c>
      <c r="E59449" s="28">
        <v>399.63499999999999</v>
      </c>
    </row>
    <row r="59450" spans="4:5" x14ac:dyDescent="0.25">
      <c r="D59450" s="31">
        <v>-18.959</v>
      </c>
      <c r="E59450" s="28">
        <v>399.54700000000003</v>
      </c>
    </row>
    <row r="59451" spans="4:5" x14ac:dyDescent="0.25">
      <c r="D59451" s="31">
        <v>-18.943000000000001</v>
      </c>
      <c r="E59451" s="28">
        <v>399.459</v>
      </c>
    </row>
    <row r="59452" spans="4:5" x14ac:dyDescent="0.25">
      <c r="D59452" s="31">
        <v>-18.927</v>
      </c>
      <c r="E59452" s="28">
        <v>399.37099999999998</v>
      </c>
    </row>
    <row r="59453" spans="4:5" x14ac:dyDescent="0.25">
      <c r="D59453" s="31">
        <v>-18.911000000000001</v>
      </c>
      <c r="E59453" s="28">
        <v>399.28199999999998</v>
      </c>
    </row>
    <row r="59454" spans="4:5" x14ac:dyDescent="0.25">
      <c r="D59454" s="31">
        <v>-18.895</v>
      </c>
      <c r="E59454" s="28">
        <v>399.19400000000002</v>
      </c>
    </row>
    <row r="59455" spans="4:5" x14ac:dyDescent="0.25">
      <c r="D59455" s="31">
        <v>-18.879000000000001</v>
      </c>
      <c r="E59455" s="28">
        <v>399.10599999999999</v>
      </c>
    </row>
    <row r="59456" spans="4:5" x14ac:dyDescent="0.25">
      <c r="D59456" s="31">
        <v>-18.863</v>
      </c>
      <c r="E59456" s="28">
        <v>399.01799999999997</v>
      </c>
    </row>
    <row r="59457" spans="4:5" x14ac:dyDescent="0.25">
      <c r="D59457" s="31">
        <v>-18.847000000000001</v>
      </c>
      <c r="E59457" s="28">
        <v>398.92899999999997</v>
      </c>
    </row>
    <row r="59458" spans="4:5" x14ac:dyDescent="0.25">
      <c r="D59458" s="31">
        <v>-18.831</v>
      </c>
      <c r="E59458" s="28">
        <v>398.84100000000001</v>
      </c>
    </row>
    <row r="59459" spans="4:5" x14ac:dyDescent="0.25">
      <c r="D59459" s="31">
        <v>-18.815000000000001</v>
      </c>
      <c r="E59459" s="28">
        <v>398.75299999999999</v>
      </c>
    </row>
    <row r="59460" spans="4:5" x14ac:dyDescent="0.25">
      <c r="D59460" s="31">
        <v>-18.798999999999999</v>
      </c>
      <c r="E59460" s="28">
        <v>398.66500000000002</v>
      </c>
    </row>
    <row r="59461" spans="4:5" x14ac:dyDescent="0.25">
      <c r="D59461" s="31">
        <v>-18.783000000000001</v>
      </c>
      <c r="E59461" s="28">
        <v>398.577</v>
      </c>
    </row>
    <row r="59462" spans="4:5" x14ac:dyDescent="0.25">
      <c r="D59462" s="31">
        <v>-18.766999999999999</v>
      </c>
      <c r="E59462" s="28">
        <v>398.488</v>
      </c>
    </row>
    <row r="59463" spans="4:5" x14ac:dyDescent="0.25">
      <c r="D59463" s="31">
        <v>-18.751000000000001</v>
      </c>
      <c r="E59463" s="28">
        <v>398.4</v>
      </c>
    </row>
    <row r="59464" spans="4:5" x14ac:dyDescent="0.25">
      <c r="D59464" s="31">
        <v>-18.734999999999999</v>
      </c>
      <c r="E59464" s="28">
        <v>398.31200000000001</v>
      </c>
    </row>
    <row r="59465" spans="4:5" x14ac:dyDescent="0.25">
      <c r="D59465" s="31">
        <v>-18.719000000000001</v>
      </c>
      <c r="E59465" s="28">
        <v>398.22399999999999</v>
      </c>
    </row>
    <row r="59466" spans="4:5" x14ac:dyDescent="0.25">
      <c r="D59466" s="31">
        <v>-18.702999999999999</v>
      </c>
      <c r="E59466" s="28">
        <v>398.13499999999999</v>
      </c>
    </row>
    <row r="59467" spans="4:5" x14ac:dyDescent="0.25">
      <c r="D59467" s="31">
        <v>-18.687000000000001</v>
      </c>
      <c r="E59467" s="28">
        <v>398.04700000000003</v>
      </c>
    </row>
    <row r="59468" spans="4:5" x14ac:dyDescent="0.25">
      <c r="D59468" s="31">
        <v>-18.670999999999999</v>
      </c>
      <c r="E59468" s="28">
        <v>397.959</v>
      </c>
    </row>
    <row r="59469" spans="4:5" x14ac:dyDescent="0.25">
      <c r="D59469" s="31">
        <v>-18.655000000000001</v>
      </c>
      <c r="E59469" s="28">
        <v>397.87099999999998</v>
      </c>
    </row>
    <row r="59470" spans="4:5" x14ac:dyDescent="0.25">
      <c r="D59470" s="31">
        <v>-18.638999999999999</v>
      </c>
      <c r="E59470" s="28">
        <v>397.78199999999998</v>
      </c>
    </row>
    <row r="59471" spans="4:5" x14ac:dyDescent="0.25">
      <c r="D59471" s="31">
        <v>-18.623000000000001</v>
      </c>
      <c r="E59471" s="28">
        <v>397.69400000000002</v>
      </c>
    </row>
    <row r="59472" spans="4:5" x14ac:dyDescent="0.25">
      <c r="D59472" s="31">
        <v>-18.606999999999999</v>
      </c>
      <c r="E59472" s="28">
        <v>397.60599999999999</v>
      </c>
    </row>
    <row r="59473" spans="4:5" x14ac:dyDescent="0.25">
      <c r="D59473" s="31">
        <v>-18.591000000000001</v>
      </c>
      <c r="E59473" s="28">
        <v>397.51799999999997</v>
      </c>
    </row>
    <row r="59474" spans="4:5" x14ac:dyDescent="0.25">
      <c r="D59474" s="31">
        <v>-18.574999999999999</v>
      </c>
      <c r="E59474" s="28">
        <v>397.42899999999997</v>
      </c>
    </row>
    <row r="59475" spans="4:5" x14ac:dyDescent="0.25">
      <c r="D59475" s="31">
        <v>-18.559000000000001</v>
      </c>
      <c r="E59475" s="28">
        <v>397.34100000000001</v>
      </c>
    </row>
    <row r="59476" spans="4:5" x14ac:dyDescent="0.25">
      <c r="D59476" s="31">
        <v>-18.542999999999999</v>
      </c>
      <c r="E59476" s="28">
        <v>397.25299999999999</v>
      </c>
    </row>
    <row r="59477" spans="4:5" x14ac:dyDescent="0.25">
      <c r="D59477" s="31">
        <v>-18.527000000000001</v>
      </c>
      <c r="E59477" s="28">
        <v>397.16399999999999</v>
      </c>
    </row>
    <row r="59478" spans="4:5" x14ac:dyDescent="0.25">
      <c r="D59478" s="31">
        <v>-18.510999999999999</v>
      </c>
      <c r="E59478" s="28">
        <v>397.07600000000002</v>
      </c>
    </row>
    <row r="59479" spans="4:5" x14ac:dyDescent="0.25">
      <c r="D59479" s="31">
        <v>-18.495000000000001</v>
      </c>
      <c r="E59479" s="28">
        <v>396.988</v>
      </c>
    </row>
    <row r="59480" spans="4:5" x14ac:dyDescent="0.25">
      <c r="D59480" s="31">
        <v>-18.478999999999999</v>
      </c>
      <c r="E59480" s="28">
        <v>396.9</v>
      </c>
    </row>
    <row r="59481" spans="4:5" x14ac:dyDescent="0.25">
      <c r="D59481" s="31">
        <v>-18.463000000000001</v>
      </c>
      <c r="E59481" s="28">
        <v>396.81099999999998</v>
      </c>
    </row>
    <row r="59482" spans="4:5" x14ac:dyDescent="0.25">
      <c r="D59482" s="31">
        <v>-18.446999999999999</v>
      </c>
      <c r="E59482" s="28">
        <v>396.72300000000001</v>
      </c>
    </row>
    <row r="59483" spans="4:5" x14ac:dyDescent="0.25">
      <c r="D59483" s="31">
        <v>-18.431000000000001</v>
      </c>
      <c r="E59483" s="28">
        <v>396.63499999999999</v>
      </c>
    </row>
    <row r="59484" spans="4:5" x14ac:dyDescent="0.25">
      <c r="D59484" s="31">
        <v>-18.414999999999999</v>
      </c>
      <c r="E59484" s="28">
        <v>396.54700000000003</v>
      </c>
    </row>
    <row r="59485" spans="4:5" x14ac:dyDescent="0.25">
      <c r="D59485" s="31">
        <v>-18.399000000000001</v>
      </c>
      <c r="E59485" s="28">
        <v>396.45800000000003</v>
      </c>
    </row>
    <row r="59486" spans="4:5" x14ac:dyDescent="0.25">
      <c r="D59486" s="31">
        <v>-18.382999999999999</v>
      </c>
      <c r="E59486" s="28">
        <v>396.37</v>
      </c>
    </row>
    <row r="59487" spans="4:5" x14ac:dyDescent="0.25">
      <c r="D59487" s="31">
        <v>-18.367000000000001</v>
      </c>
      <c r="E59487" s="28">
        <v>396.28199999999998</v>
      </c>
    </row>
    <row r="59488" spans="4:5" x14ac:dyDescent="0.25">
      <c r="D59488" s="31">
        <v>-18.350999999999999</v>
      </c>
      <c r="E59488" s="28">
        <v>396.19400000000002</v>
      </c>
    </row>
    <row r="59489" spans="4:5" x14ac:dyDescent="0.25">
      <c r="D59489" s="31">
        <v>-18.335000000000001</v>
      </c>
      <c r="E59489" s="28">
        <v>396.10500000000002</v>
      </c>
    </row>
    <row r="59490" spans="4:5" x14ac:dyDescent="0.25">
      <c r="D59490" s="31">
        <v>-18.318999999999999</v>
      </c>
      <c r="E59490" s="28">
        <v>396.017</v>
      </c>
    </row>
    <row r="59491" spans="4:5" x14ac:dyDescent="0.25">
      <c r="D59491" s="31">
        <v>-18.303000000000001</v>
      </c>
      <c r="E59491" s="28">
        <v>395.92899999999997</v>
      </c>
    </row>
    <row r="59492" spans="4:5" x14ac:dyDescent="0.25">
      <c r="D59492" s="31">
        <v>-18.286999999999999</v>
      </c>
      <c r="E59492" s="28">
        <v>395.84</v>
      </c>
    </row>
    <row r="59493" spans="4:5" x14ac:dyDescent="0.25">
      <c r="D59493" s="31">
        <v>-18.271000000000001</v>
      </c>
      <c r="E59493" s="28">
        <v>395.75200000000001</v>
      </c>
    </row>
    <row r="59494" spans="4:5" x14ac:dyDescent="0.25">
      <c r="D59494" s="31">
        <v>-18.254999999999999</v>
      </c>
      <c r="E59494" s="28">
        <v>395.66399999999999</v>
      </c>
    </row>
    <row r="59495" spans="4:5" x14ac:dyDescent="0.25">
      <c r="D59495" s="31">
        <v>-18.239000000000001</v>
      </c>
      <c r="E59495" s="28">
        <v>395.57600000000002</v>
      </c>
    </row>
    <row r="59496" spans="4:5" x14ac:dyDescent="0.25">
      <c r="D59496" s="31">
        <v>-18.222999999999999</v>
      </c>
      <c r="E59496" s="28">
        <v>395.48700000000002</v>
      </c>
    </row>
    <row r="59497" spans="4:5" x14ac:dyDescent="0.25">
      <c r="D59497" s="31">
        <v>-18.207000000000001</v>
      </c>
      <c r="E59497" s="28">
        <v>395.399</v>
      </c>
    </row>
    <row r="59498" spans="4:5" x14ac:dyDescent="0.25">
      <c r="D59498" s="31">
        <v>-18.190999999999999</v>
      </c>
      <c r="E59498" s="28">
        <v>395.31099999999998</v>
      </c>
    </row>
    <row r="59499" spans="4:5" x14ac:dyDescent="0.25">
      <c r="D59499" s="31">
        <v>-18.175000000000001</v>
      </c>
      <c r="E59499" s="28">
        <v>395.22199999999998</v>
      </c>
    </row>
    <row r="59500" spans="4:5" x14ac:dyDescent="0.25">
      <c r="D59500" s="31">
        <v>-18.158999999999999</v>
      </c>
      <c r="E59500" s="28">
        <v>395.13400000000001</v>
      </c>
    </row>
    <row r="59501" spans="4:5" x14ac:dyDescent="0.25">
      <c r="D59501" s="31">
        <v>-18.143000000000001</v>
      </c>
      <c r="E59501" s="28">
        <v>395.04599999999999</v>
      </c>
    </row>
    <row r="59502" spans="4:5" x14ac:dyDescent="0.25">
      <c r="D59502" s="31">
        <v>-18.126999999999999</v>
      </c>
      <c r="E59502" s="28">
        <v>394.95800000000003</v>
      </c>
    </row>
    <row r="59503" spans="4:5" x14ac:dyDescent="0.25">
      <c r="D59503" s="31">
        <v>-18.111000000000001</v>
      </c>
      <c r="E59503" s="28">
        <v>394.86900000000003</v>
      </c>
    </row>
    <row r="59504" spans="4:5" x14ac:dyDescent="0.25">
      <c r="D59504" s="31">
        <v>-18.094999999999999</v>
      </c>
      <c r="E59504" s="28">
        <v>394.78100000000001</v>
      </c>
    </row>
    <row r="59505" spans="4:5" x14ac:dyDescent="0.25">
      <c r="D59505" s="31">
        <v>-18.079000000000001</v>
      </c>
      <c r="E59505" s="28">
        <v>394.69299999999998</v>
      </c>
    </row>
    <row r="59506" spans="4:5" x14ac:dyDescent="0.25">
      <c r="D59506" s="31">
        <v>-18.062999999999999</v>
      </c>
      <c r="E59506" s="28">
        <v>394.60399999999998</v>
      </c>
    </row>
    <row r="59507" spans="4:5" x14ac:dyDescent="0.25">
      <c r="D59507" s="31">
        <v>-18.0471</v>
      </c>
      <c r="E59507" s="28">
        <v>394.51600000000002</v>
      </c>
    </row>
    <row r="59508" spans="4:5" x14ac:dyDescent="0.25">
      <c r="D59508" s="31">
        <v>-18.031099999999999</v>
      </c>
      <c r="E59508" s="28">
        <v>394.428</v>
      </c>
    </row>
    <row r="59509" spans="4:5" x14ac:dyDescent="0.25">
      <c r="D59509" s="31">
        <v>-18.0151</v>
      </c>
      <c r="E59509" s="28">
        <v>394.339</v>
      </c>
    </row>
    <row r="59510" spans="4:5" x14ac:dyDescent="0.25">
      <c r="D59510" s="31">
        <v>-17.999099999999999</v>
      </c>
      <c r="E59510" s="28">
        <v>394.25099999999998</v>
      </c>
    </row>
    <row r="59511" spans="4:5" x14ac:dyDescent="0.25">
      <c r="D59511" s="31">
        <v>-17.9831</v>
      </c>
      <c r="E59511" s="28">
        <v>394.16300000000001</v>
      </c>
    </row>
    <row r="59512" spans="4:5" x14ac:dyDescent="0.25">
      <c r="D59512" s="31">
        <v>-17.967099999999999</v>
      </c>
      <c r="E59512" s="28">
        <v>394.07400000000001</v>
      </c>
    </row>
    <row r="59513" spans="4:5" x14ac:dyDescent="0.25">
      <c r="D59513" s="31">
        <v>-17.9511</v>
      </c>
      <c r="E59513" s="28">
        <v>393.98599999999999</v>
      </c>
    </row>
    <row r="59514" spans="4:5" x14ac:dyDescent="0.25">
      <c r="D59514" s="31">
        <v>-17.935099999999998</v>
      </c>
      <c r="E59514" s="28">
        <v>393.89800000000002</v>
      </c>
    </row>
    <row r="59515" spans="4:5" x14ac:dyDescent="0.25">
      <c r="D59515" s="31">
        <v>-17.9191</v>
      </c>
      <c r="E59515" s="28">
        <v>393.81</v>
      </c>
    </row>
    <row r="59516" spans="4:5" x14ac:dyDescent="0.25">
      <c r="D59516" s="31">
        <v>-17.903099999999998</v>
      </c>
      <c r="E59516" s="28">
        <v>393.721</v>
      </c>
    </row>
    <row r="59517" spans="4:5" x14ac:dyDescent="0.25">
      <c r="D59517" s="31">
        <v>-17.8871</v>
      </c>
      <c r="E59517" s="28">
        <v>393.63299999999998</v>
      </c>
    </row>
    <row r="59518" spans="4:5" x14ac:dyDescent="0.25">
      <c r="D59518" s="31">
        <v>-17.871099999999998</v>
      </c>
      <c r="E59518" s="28">
        <v>393.54500000000002</v>
      </c>
    </row>
    <row r="59519" spans="4:5" x14ac:dyDescent="0.25">
      <c r="D59519" s="31">
        <v>-17.8551</v>
      </c>
      <c r="E59519" s="28">
        <v>393.45600000000002</v>
      </c>
    </row>
    <row r="59520" spans="4:5" x14ac:dyDescent="0.25">
      <c r="D59520" s="31">
        <v>-17.839099999999998</v>
      </c>
      <c r="E59520" s="28">
        <v>393.36799999999999</v>
      </c>
    </row>
    <row r="59521" spans="4:5" x14ac:dyDescent="0.25">
      <c r="D59521" s="31">
        <v>-17.8231</v>
      </c>
      <c r="E59521" s="28">
        <v>393.28</v>
      </c>
    </row>
    <row r="59522" spans="4:5" x14ac:dyDescent="0.25">
      <c r="D59522" s="31">
        <v>-17.807099999999998</v>
      </c>
      <c r="E59522" s="28">
        <v>393.19099999999997</v>
      </c>
    </row>
    <row r="59523" spans="4:5" x14ac:dyDescent="0.25">
      <c r="D59523" s="31">
        <v>-17.7911</v>
      </c>
      <c r="E59523" s="28">
        <v>393.10300000000001</v>
      </c>
    </row>
    <row r="59524" spans="4:5" x14ac:dyDescent="0.25">
      <c r="D59524" s="31">
        <v>-17.775099999999998</v>
      </c>
      <c r="E59524" s="28">
        <v>393.01499999999999</v>
      </c>
    </row>
    <row r="59525" spans="4:5" x14ac:dyDescent="0.25">
      <c r="D59525" s="31">
        <v>-17.7591</v>
      </c>
      <c r="E59525" s="28">
        <v>392.92599999999999</v>
      </c>
    </row>
    <row r="59526" spans="4:5" x14ac:dyDescent="0.25">
      <c r="D59526" s="31">
        <v>-17.743099999999998</v>
      </c>
      <c r="E59526" s="28">
        <v>392.83800000000002</v>
      </c>
    </row>
    <row r="59527" spans="4:5" x14ac:dyDescent="0.25">
      <c r="D59527" s="31">
        <v>-17.7271</v>
      </c>
      <c r="E59527" s="28">
        <v>392.75</v>
      </c>
    </row>
    <row r="59528" spans="4:5" x14ac:dyDescent="0.25">
      <c r="D59528" s="31">
        <v>-17.711099999999998</v>
      </c>
      <c r="E59528" s="28">
        <v>392.661</v>
      </c>
    </row>
    <row r="59529" spans="4:5" x14ac:dyDescent="0.25">
      <c r="D59529" s="31">
        <v>-17.6951</v>
      </c>
      <c r="E59529" s="28">
        <v>392.57299999999998</v>
      </c>
    </row>
    <row r="59530" spans="4:5" x14ac:dyDescent="0.25">
      <c r="D59530" s="31">
        <v>-17.679099999999998</v>
      </c>
      <c r="E59530" s="28">
        <v>392.48500000000001</v>
      </c>
    </row>
    <row r="59531" spans="4:5" x14ac:dyDescent="0.25">
      <c r="D59531" s="31">
        <v>-17.6631</v>
      </c>
      <c r="E59531" s="28">
        <v>392.39699999999999</v>
      </c>
    </row>
    <row r="59532" spans="4:5" x14ac:dyDescent="0.25">
      <c r="D59532" s="31">
        <v>-17.647099999999998</v>
      </c>
      <c r="E59532" s="28">
        <v>392.30799999999999</v>
      </c>
    </row>
    <row r="59533" spans="4:5" x14ac:dyDescent="0.25">
      <c r="D59533" s="31">
        <v>-17.6311</v>
      </c>
      <c r="E59533" s="28">
        <v>392.22</v>
      </c>
    </row>
    <row r="59534" spans="4:5" x14ac:dyDescent="0.25">
      <c r="D59534" s="31">
        <v>-17.615100000000002</v>
      </c>
      <c r="E59534" s="28">
        <v>392.13099999999997</v>
      </c>
    </row>
    <row r="59535" spans="4:5" x14ac:dyDescent="0.25">
      <c r="D59535" s="31">
        <v>-17.5991</v>
      </c>
      <c r="E59535" s="28">
        <v>392.04300000000001</v>
      </c>
    </row>
    <row r="59536" spans="4:5" x14ac:dyDescent="0.25">
      <c r="D59536" s="31">
        <v>-17.583100000000002</v>
      </c>
      <c r="E59536" s="28">
        <v>391.95499999999998</v>
      </c>
    </row>
    <row r="59537" spans="4:5" x14ac:dyDescent="0.25">
      <c r="D59537" s="31">
        <v>-17.5671</v>
      </c>
      <c r="E59537" s="28">
        <v>391.86599999999999</v>
      </c>
    </row>
    <row r="59538" spans="4:5" x14ac:dyDescent="0.25">
      <c r="D59538" s="31">
        <v>-17.551100000000002</v>
      </c>
      <c r="E59538" s="28">
        <v>391.77800000000002</v>
      </c>
    </row>
    <row r="59539" spans="4:5" x14ac:dyDescent="0.25">
      <c r="D59539" s="31">
        <v>-17.5351</v>
      </c>
      <c r="E59539" s="28">
        <v>391.69</v>
      </c>
    </row>
    <row r="59540" spans="4:5" x14ac:dyDescent="0.25">
      <c r="D59540" s="31">
        <v>-17.519100000000002</v>
      </c>
      <c r="E59540" s="28">
        <v>391.601</v>
      </c>
    </row>
    <row r="59541" spans="4:5" x14ac:dyDescent="0.25">
      <c r="D59541" s="31">
        <v>-17.5031</v>
      </c>
      <c r="E59541" s="28">
        <v>391.51299999999998</v>
      </c>
    </row>
    <row r="59542" spans="4:5" x14ac:dyDescent="0.25">
      <c r="D59542" s="31">
        <v>-17.487100000000002</v>
      </c>
      <c r="E59542" s="28">
        <v>391.42500000000001</v>
      </c>
    </row>
    <row r="59543" spans="4:5" x14ac:dyDescent="0.25">
      <c r="D59543" s="31">
        <v>-17.4711</v>
      </c>
      <c r="E59543" s="28">
        <v>391.33600000000001</v>
      </c>
    </row>
    <row r="59544" spans="4:5" x14ac:dyDescent="0.25">
      <c r="D59544" s="31">
        <v>-17.455100000000002</v>
      </c>
      <c r="E59544" s="28">
        <v>391.24799999999999</v>
      </c>
    </row>
    <row r="59545" spans="4:5" x14ac:dyDescent="0.25">
      <c r="D59545" s="31">
        <v>-17.4391</v>
      </c>
      <c r="E59545" s="28">
        <v>391.16</v>
      </c>
    </row>
    <row r="59546" spans="4:5" x14ac:dyDescent="0.25">
      <c r="D59546" s="31">
        <v>-17.423100000000002</v>
      </c>
      <c r="E59546" s="28">
        <v>391.07100000000003</v>
      </c>
    </row>
    <row r="59547" spans="4:5" x14ac:dyDescent="0.25">
      <c r="D59547" s="31">
        <v>-17.4071</v>
      </c>
      <c r="E59547" s="28">
        <v>390.983</v>
      </c>
    </row>
    <row r="59548" spans="4:5" x14ac:dyDescent="0.25">
      <c r="D59548" s="31">
        <v>-17.391100000000002</v>
      </c>
      <c r="E59548" s="28">
        <v>390.89499999999998</v>
      </c>
    </row>
    <row r="59549" spans="4:5" x14ac:dyDescent="0.25">
      <c r="D59549" s="31">
        <v>-17.3751</v>
      </c>
      <c r="E59549" s="28">
        <v>390.80599999999998</v>
      </c>
    </row>
    <row r="59550" spans="4:5" x14ac:dyDescent="0.25">
      <c r="D59550" s="31">
        <v>-17.359100000000002</v>
      </c>
      <c r="E59550" s="28">
        <v>390.71800000000002</v>
      </c>
    </row>
    <row r="59551" spans="4:5" x14ac:dyDescent="0.25">
      <c r="D59551" s="31">
        <v>-17.3431</v>
      </c>
      <c r="E59551" s="28">
        <v>390.63</v>
      </c>
    </row>
    <row r="59552" spans="4:5" x14ac:dyDescent="0.25">
      <c r="D59552" s="31">
        <v>-17.327100000000002</v>
      </c>
      <c r="E59552" s="28">
        <v>390.541</v>
      </c>
    </row>
    <row r="59553" spans="4:5" x14ac:dyDescent="0.25">
      <c r="D59553" s="31">
        <v>-17.3111</v>
      </c>
      <c r="E59553" s="28">
        <v>390.45299999999997</v>
      </c>
    </row>
    <row r="59554" spans="4:5" x14ac:dyDescent="0.25">
      <c r="D59554" s="31">
        <v>-17.295100000000001</v>
      </c>
      <c r="E59554" s="28">
        <v>390.36500000000001</v>
      </c>
    </row>
    <row r="59555" spans="4:5" x14ac:dyDescent="0.25">
      <c r="D59555" s="31">
        <v>-17.2791</v>
      </c>
      <c r="E59555" s="28">
        <v>390.27600000000001</v>
      </c>
    </row>
    <row r="59556" spans="4:5" x14ac:dyDescent="0.25">
      <c r="D59556" s="31">
        <v>-17.263100000000001</v>
      </c>
      <c r="E59556" s="28">
        <v>390.18799999999999</v>
      </c>
    </row>
    <row r="59557" spans="4:5" x14ac:dyDescent="0.25">
      <c r="D59557" s="31">
        <v>-17.2471</v>
      </c>
      <c r="E59557" s="28">
        <v>390.1</v>
      </c>
    </row>
    <row r="59558" spans="4:5" x14ac:dyDescent="0.25">
      <c r="D59558" s="31">
        <v>-17.231100000000001</v>
      </c>
      <c r="E59558" s="28">
        <v>390.01100000000002</v>
      </c>
    </row>
    <row r="59559" spans="4:5" x14ac:dyDescent="0.25">
      <c r="D59559" s="31">
        <v>-17.2151</v>
      </c>
      <c r="E59559" s="28">
        <v>389.923</v>
      </c>
    </row>
    <row r="59560" spans="4:5" x14ac:dyDescent="0.25">
      <c r="D59560" s="31">
        <v>-17.199100000000001</v>
      </c>
      <c r="E59560" s="28">
        <v>389.834</v>
      </c>
    </row>
    <row r="59561" spans="4:5" x14ac:dyDescent="0.25">
      <c r="D59561" s="31">
        <v>-17.1831</v>
      </c>
      <c r="E59561" s="28">
        <v>389.74599999999998</v>
      </c>
    </row>
    <row r="59562" spans="4:5" x14ac:dyDescent="0.25">
      <c r="D59562" s="31">
        <v>-17.167100000000001</v>
      </c>
      <c r="E59562" s="28">
        <v>389.65800000000002</v>
      </c>
    </row>
    <row r="59563" spans="4:5" x14ac:dyDescent="0.25">
      <c r="D59563" s="31">
        <v>-17.1511</v>
      </c>
      <c r="E59563" s="28">
        <v>389.56900000000002</v>
      </c>
    </row>
    <row r="59564" spans="4:5" x14ac:dyDescent="0.25">
      <c r="D59564" s="31">
        <v>-17.135100000000001</v>
      </c>
      <c r="E59564" s="28">
        <v>389.48099999999999</v>
      </c>
    </row>
    <row r="59565" spans="4:5" x14ac:dyDescent="0.25">
      <c r="D59565" s="31">
        <v>-17.1191</v>
      </c>
      <c r="E59565" s="28">
        <v>389.39299999999997</v>
      </c>
    </row>
    <row r="59566" spans="4:5" x14ac:dyDescent="0.25">
      <c r="D59566" s="31">
        <v>-17.103100000000001</v>
      </c>
      <c r="E59566" s="28">
        <v>389.30399999999997</v>
      </c>
    </row>
    <row r="59567" spans="4:5" x14ac:dyDescent="0.25">
      <c r="D59567" s="31">
        <v>-17.0871</v>
      </c>
      <c r="E59567" s="28">
        <v>389.21600000000001</v>
      </c>
    </row>
    <row r="59568" spans="4:5" x14ac:dyDescent="0.25">
      <c r="D59568" s="31">
        <v>-17.071100000000001</v>
      </c>
      <c r="E59568" s="28">
        <v>389.12799999999999</v>
      </c>
    </row>
    <row r="59569" spans="4:5" x14ac:dyDescent="0.25">
      <c r="D59569" s="31">
        <v>-17.055099999999999</v>
      </c>
      <c r="E59569" s="28">
        <v>389.03899999999999</v>
      </c>
    </row>
    <row r="59570" spans="4:5" x14ac:dyDescent="0.25">
      <c r="D59570" s="31">
        <v>-17.039100000000001</v>
      </c>
      <c r="E59570" s="28">
        <v>388.95100000000002</v>
      </c>
    </row>
    <row r="59571" spans="4:5" x14ac:dyDescent="0.25">
      <c r="D59571" s="31">
        <v>-17.023099999999999</v>
      </c>
      <c r="E59571" s="28">
        <v>388.86200000000002</v>
      </c>
    </row>
    <row r="59572" spans="4:5" x14ac:dyDescent="0.25">
      <c r="D59572" s="31">
        <v>-17.007100000000001</v>
      </c>
      <c r="E59572" s="28">
        <v>388.774</v>
      </c>
    </row>
    <row r="59573" spans="4:5" x14ac:dyDescent="0.25">
      <c r="D59573" s="31">
        <v>-16.991099999999999</v>
      </c>
      <c r="E59573" s="28">
        <v>388.68599999999998</v>
      </c>
    </row>
    <row r="59574" spans="4:5" x14ac:dyDescent="0.25">
      <c r="D59574" s="31">
        <v>-16.975100000000001</v>
      </c>
      <c r="E59574" s="28">
        <v>388.59699999999998</v>
      </c>
    </row>
    <row r="59575" spans="4:5" x14ac:dyDescent="0.25">
      <c r="D59575" s="31">
        <v>-16.959099999999999</v>
      </c>
      <c r="E59575" s="28">
        <v>388.50900000000001</v>
      </c>
    </row>
    <row r="59576" spans="4:5" x14ac:dyDescent="0.25">
      <c r="D59576" s="31">
        <v>-16.943100000000001</v>
      </c>
      <c r="E59576" s="28">
        <v>388.42</v>
      </c>
    </row>
    <row r="59577" spans="4:5" x14ac:dyDescent="0.25">
      <c r="D59577" s="31">
        <v>-16.927099999999999</v>
      </c>
      <c r="E59577" s="28">
        <v>388.33199999999999</v>
      </c>
    </row>
    <row r="59578" spans="4:5" x14ac:dyDescent="0.25">
      <c r="D59578" s="31">
        <v>-16.911100000000001</v>
      </c>
      <c r="E59578" s="28">
        <v>388.24400000000003</v>
      </c>
    </row>
    <row r="59579" spans="4:5" x14ac:dyDescent="0.25">
      <c r="D59579" s="31">
        <v>-16.895099999999999</v>
      </c>
      <c r="E59579" s="28">
        <v>388.15499999999997</v>
      </c>
    </row>
    <row r="59580" spans="4:5" x14ac:dyDescent="0.25">
      <c r="D59580" s="31">
        <v>-16.879100000000001</v>
      </c>
      <c r="E59580" s="28">
        <v>388.06700000000001</v>
      </c>
    </row>
    <row r="59581" spans="4:5" x14ac:dyDescent="0.25">
      <c r="D59581" s="31">
        <v>-16.863099999999999</v>
      </c>
      <c r="E59581" s="28">
        <v>387.97899999999998</v>
      </c>
    </row>
    <row r="59582" spans="4:5" x14ac:dyDescent="0.25">
      <c r="D59582" s="31">
        <v>-16.847100000000001</v>
      </c>
      <c r="E59582" s="28">
        <v>387.89</v>
      </c>
    </row>
    <row r="59583" spans="4:5" x14ac:dyDescent="0.25">
      <c r="D59583" s="31">
        <v>-16.831099999999999</v>
      </c>
      <c r="E59583" s="28">
        <v>387.80200000000002</v>
      </c>
    </row>
    <row r="59584" spans="4:5" x14ac:dyDescent="0.25">
      <c r="D59584" s="31">
        <v>-16.815100000000001</v>
      </c>
      <c r="E59584" s="28">
        <v>387.71300000000002</v>
      </c>
    </row>
    <row r="59585" spans="4:5" x14ac:dyDescent="0.25">
      <c r="D59585" s="31">
        <v>-16.799099999999999</v>
      </c>
      <c r="E59585" s="28">
        <v>387.625</v>
      </c>
    </row>
    <row r="59586" spans="4:5" x14ac:dyDescent="0.25">
      <c r="D59586" s="31">
        <v>-16.783100000000001</v>
      </c>
      <c r="E59586" s="28">
        <v>387.53699999999998</v>
      </c>
    </row>
    <row r="59587" spans="4:5" x14ac:dyDescent="0.25">
      <c r="D59587" s="31">
        <v>-16.767099999999999</v>
      </c>
      <c r="E59587" s="28">
        <v>387.44799999999998</v>
      </c>
    </row>
    <row r="59588" spans="4:5" x14ac:dyDescent="0.25">
      <c r="D59588" s="31">
        <v>-16.751100000000001</v>
      </c>
      <c r="E59588" s="28">
        <v>387.36</v>
      </c>
    </row>
    <row r="59589" spans="4:5" x14ac:dyDescent="0.25">
      <c r="D59589" s="31">
        <v>-16.735099999999999</v>
      </c>
      <c r="E59589" s="28">
        <v>387.27100000000002</v>
      </c>
    </row>
    <row r="59590" spans="4:5" x14ac:dyDescent="0.25">
      <c r="D59590" s="31">
        <v>-16.719100000000001</v>
      </c>
      <c r="E59590" s="28">
        <v>387.18299999999999</v>
      </c>
    </row>
    <row r="59591" spans="4:5" x14ac:dyDescent="0.25">
      <c r="D59591" s="31">
        <v>-16.703099999999999</v>
      </c>
      <c r="E59591" s="28">
        <v>387.09500000000003</v>
      </c>
    </row>
    <row r="59592" spans="4:5" x14ac:dyDescent="0.25">
      <c r="D59592" s="31">
        <v>-16.687100000000001</v>
      </c>
      <c r="E59592" s="28">
        <v>387.00599999999997</v>
      </c>
    </row>
    <row r="59593" spans="4:5" x14ac:dyDescent="0.25">
      <c r="D59593" s="31">
        <v>-16.671199999999999</v>
      </c>
      <c r="E59593" s="28">
        <v>386.91800000000001</v>
      </c>
    </row>
    <row r="59594" spans="4:5" x14ac:dyDescent="0.25">
      <c r="D59594" s="31">
        <v>-16.655200000000001</v>
      </c>
      <c r="E59594" s="28">
        <v>386.82900000000001</v>
      </c>
    </row>
    <row r="59595" spans="4:5" x14ac:dyDescent="0.25">
      <c r="D59595" s="31">
        <v>-16.639199999999999</v>
      </c>
      <c r="E59595" s="28">
        <v>386.74099999999999</v>
      </c>
    </row>
    <row r="59596" spans="4:5" x14ac:dyDescent="0.25">
      <c r="D59596" s="31">
        <v>-16.623200000000001</v>
      </c>
      <c r="E59596" s="28">
        <v>386.65300000000002</v>
      </c>
    </row>
    <row r="59597" spans="4:5" x14ac:dyDescent="0.25">
      <c r="D59597" s="31">
        <v>-16.607199999999999</v>
      </c>
      <c r="E59597" s="28">
        <v>386.56400000000002</v>
      </c>
    </row>
    <row r="59598" spans="4:5" x14ac:dyDescent="0.25">
      <c r="D59598" s="31">
        <v>-16.591200000000001</v>
      </c>
      <c r="E59598" s="28">
        <v>386.476</v>
      </c>
    </row>
    <row r="59599" spans="4:5" x14ac:dyDescent="0.25">
      <c r="D59599" s="31">
        <v>-16.575199999999999</v>
      </c>
      <c r="E59599" s="28">
        <v>386.387</v>
      </c>
    </row>
    <row r="59600" spans="4:5" x14ac:dyDescent="0.25">
      <c r="D59600" s="31">
        <v>-16.559200000000001</v>
      </c>
      <c r="E59600" s="28">
        <v>386.29899999999998</v>
      </c>
    </row>
    <row r="59601" spans="4:5" x14ac:dyDescent="0.25">
      <c r="D59601" s="31">
        <v>-16.543199999999999</v>
      </c>
      <c r="E59601" s="28">
        <v>386.21</v>
      </c>
    </row>
    <row r="59602" spans="4:5" x14ac:dyDescent="0.25">
      <c r="D59602" s="31">
        <v>-16.527200000000001</v>
      </c>
      <c r="E59602" s="28">
        <v>386.12200000000001</v>
      </c>
    </row>
    <row r="59603" spans="4:5" x14ac:dyDescent="0.25">
      <c r="D59603" s="31">
        <v>-16.511199999999999</v>
      </c>
      <c r="E59603" s="28">
        <v>386.03399999999999</v>
      </c>
    </row>
    <row r="59604" spans="4:5" x14ac:dyDescent="0.25">
      <c r="D59604" s="31">
        <v>-16.495200000000001</v>
      </c>
      <c r="E59604" s="28">
        <v>385.94499999999999</v>
      </c>
    </row>
    <row r="59605" spans="4:5" x14ac:dyDescent="0.25">
      <c r="D59605" s="31">
        <v>-16.479199999999999</v>
      </c>
      <c r="E59605" s="28">
        <v>385.85700000000003</v>
      </c>
    </row>
    <row r="59606" spans="4:5" x14ac:dyDescent="0.25">
      <c r="D59606" s="31">
        <v>-16.463200000000001</v>
      </c>
      <c r="E59606" s="28">
        <v>385.76900000000001</v>
      </c>
    </row>
    <row r="59607" spans="4:5" x14ac:dyDescent="0.25">
      <c r="D59607" s="31">
        <v>-16.447199999999999</v>
      </c>
      <c r="E59607" s="28">
        <v>385.68</v>
      </c>
    </row>
    <row r="59608" spans="4:5" x14ac:dyDescent="0.25">
      <c r="D59608" s="31">
        <v>-16.4312</v>
      </c>
      <c r="E59608" s="28">
        <v>385.59199999999998</v>
      </c>
    </row>
    <row r="59609" spans="4:5" x14ac:dyDescent="0.25">
      <c r="D59609" s="31">
        <v>-16.415199999999999</v>
      </c>
      <c r="E59609" s="28">
        <v>385.50299999999999</v>
      </c>
    </row>
    <row r="59610" spans="4:5" x14ac:dyDescent="0.25">
      <c r="D59610" s="31">
        <v>-16.3992</v>
      </c>
      <c r="E59610" s="28">
        <v>385.41500000000002</v>
      </c>
    </row>
    <row r="59611" spans="4:5" x14ac:dyDescent="0.25">
      <c r="D59611" s="31">
        <v>-16.383199999999999</v>
      </c>
      <c r="E59611" s="28">
        <v>385.327</v>
      </c>
    </row>
    <row r="59612" spans="4:5" x14ac:dyDescent="0.25">
      <c r="D59612" s="31">
        <v>-16.3672</v>
      </c>
      <c r="E59612" s="28">
        <v>385.238</v>
      </c>
    </row>
    <row r="59613" spans="4:5" x14ac:dyDescent="0.25">
      <c r="D59613" s="31">
        <v>-16.351199999999999</v>
      </c>
      <c r="E59613" s="28">
        <v>385.15</v>
      </c>
    </row>
    <row r="59614" spans="4:5" x14ac:dyDescent="0.25">
      <c r="D59614" s="31">
        <v>-16.3352</v>
      </c>
      <c r="E59614" s="28">
        <v>385.06099999999998</v>
      </c>
    </row>
    <row r="59615" spans="4:5" x14ac:dyDescent="0.25">
      <c r="D59615" s="31">
        <v>-16.319199999999999</v>
      </c>
      <c r="E59615" s="28">
        <v>384.97300000000001</v>
      </c>
    </row>
    <row r="59616" spans="4:5" x14ac:dyDescent="0.25">
      <c r="D59616" s="31">
        <v>-16.3032</v>
      </c>
      <c r="E59616" s="28">
        <v>384.88499999999999</v>
      </c>
    </row>
    <row r="59617" spans="4:5" x14ac:dyDescent="0.25">
      <c r="D59617" s="31">
        <v>-16.287199999999999</v>
      </c>
      <c r="E59617" s="28">
        <v>384.79599999999999</v>
      </c>
    </row>
    <row r="59618" spans="4:5" x14ac:dyDescent="0.25">
      <c r="D59618" s="31">
        <v>-16.2712</v>
      </c>
      <c r="E59618" s="28">
        <v>384.70800000000003</v>
      </c>
    </row>
    <row r="59619" spans="4:5" x14ac:dyDescent="0.25">
      <c r="D59619" s="31">
        <v>-16.255199999999999</v>
      </c>
      <c r="E59619" s="28">
        <v>384.61900000000003</v>
      </c>
    </row>
    <row r="59620" spans="4:5" x14ac:dyDescent="0.25">
      <c r="D59620" s="31">
        <v>-16.2392</v>
      </c>
      <c r="E59620" s="28">
        <v>384.53100000000001</v>
      </c>
    </row>
    <row r="59621" spans="4:5" x14ac:dyDescent="0.25">
      <c r="D59621" s="31">
        <v>-16.223199999999999</v>
      </c>
      <c r="E59621" s="28">
        <v>384.44200000000001</v>
      </c>
    </row>
    <row r="59622" spans="4:5" x14ac:dyDescent="0.25">
      <c r="D59622" s="31">
        <v>-16.2072</v>
      </c>
      <c r="E59622" s="28">
        <v>384.35399999999998</v>
      </c>
    </row>
    <row r="59623" spans="4:5" x14ac:dyDescent="0.25">
      <c r="D59623" s="31">
        <v>-16.191199999999998</v>
      </c>
      <c r="E59623" s="28">
        <v>384.26499999999999</v>
      </c>
    </row>
    <row r="59624" spans="4:5" x14ac:dyDescent="0.25">
      <c r="D59624" s="31">
        <v>-16.1752</v>
      </c>
      <c r="E59624" s="28">
        <v>384.17700000000002</v>
      </c>
    </row>
    <row r="59625" spans="4:5" x14ac:dyDescent="0.25">
      <c r="D59625" s="31">
        <v>-16.159199999999998</v>
      </c>
      <c r="E59625" s="28">
        <v>384.089</v>
      </c>
    </row>
    <row r="59626" spans="4:5" x14ac:dyDescent="0.25">
      <c r="D59626" s="31">
        <v>-16.1432</v>
      </c>
      <c r="E59626" s="28">
        <v>384</v>
      </c>
    </row>
    <row r="59627" spans="4:5" x14ac:dyDescent="0.25">
      <c r="D59627" s="31">
        <v>-16.127199999999998</v>
      </c>
      <c r="E59627" s="28">
        <v>383.91199999999998</v>
      </c>
    </row>
    <row r="59628" spans="4:5" x14ac:dyDescent="0.25">
      <c r="D59628" s="31">
        <v>-16.1112</v>
      </c>
      <c r="E59628" s="28">
        <v>383.82299999999998</v>
      </c>
    </row>
    <row r="59629" spans="4:5" x14ac:dyDescent="0.25">
      <c r="D59629" s="31">
        <v>-16.095199999999998</v>
      </c>
      <c r="E59629" s="28">
        <v>383.73500000000001</v>
      </c>
    </row>
    <row r="59630" spans="4:5" x14ac:dyDescent="0.25">
      <c r="D59630" s="31">
        <v>-16.0792</v>
      </c>
      <c r="E59630" s="28">
        <v>383.64600000000002</v>
      </c>
    </row>
    <row r="59631" spans="4:5" x14ac:dyDescent="0.25">
      <c r="D59631" s="31">
        <v>-16.063199999999998</v>
      </c>
      <c r="E59631" s="28">
        <v>383.55799999999999</v>
      </c>
    </row>
    <row r="59632" spans="4:5" x14ac:dyDescent="0.25">
      <c r="D59632" s="31">
        <v>-16.0472</v>
      </c>
      <c r="E59632" s="28">
        <v>383.47</v>
      </c>
    </row>
    <row r="59633" spans="4:5" x14ac:dyDescent="0.25">
      <c r="D59633" s="31">
        <v>-16.031199999999998</v>
      </c>
      <c r="E59633" s="28">
        <v>383.38099999999997</v>
      </c>
    </row>
    <row r="59634" spans="4:5" x14ac:dyDescent="0.25">
      <c r="D59634" s="31">
        <v>-16.0152</v>
      </c>
      <c r="E59634" s="28">
        <v>383.29300000000001</v>
      </c>
    </row>
    <row r="59635" spans="4:5" x14ac:dyDescent="0.25">
      <c r="D59635" s="31">
        <v>-15.9992</v>
      </c>
      <c r="E59635" s="28">
        <v>383.20400000000001</v>
      </c>
    </row>
    <row r="59636" spans="4:5" x14ac:dyDescent="0.25">
      <c r="D59636" s="31">
        <v>-15.9832</v>
      </c>
      <c r="E59636" s="28">
        <v>383.11599999999999</v>
      </c>
    </row>
    <row r="59637" spans="4:5" x14ac:dyDescent="0.25">
      <c r="D59637" s="31">
        <v>-15.9672</v>
      </c>
      <c r="E59637" s="28">
        <v>383.02699999999999</v>
      </c>
    </row>
    <row r="59638" spans="4:5" x14ac:dyDescent="0.25">
      <c r="D59638" s="31">
        <v>-15.9512</v>
      </c>
      <c r="E59638" s="28">
        <v>382.93900000000002</v>
      </c>
    </row>
    <row r="59639" spans="4:5" x14ac:dyDescent="0.25">
      <c r="D59639" s="31">
        <v>-15.9352</v>
      </c>
      <c r="E59639" s="28">
        <v>382.851</v>
      </c>
    </row>
    <row r="59640" spans="4:5" x14ac:dyDescent="0.25">
      <c r="D59640" s="31">
        <v>-15.9192</v>
      </c>
      <c r="E59640" s="28">
        <v>382.762</v>
      </c>
    </row>
    <row r="59641" spans="4:5" x14ac:dyDescent="0.25">
      <c r="D59641" s="31">
        <v>-15.9032</v>
      </c>
      <c r="E59641" s="28">
        <v>382.67399999999998</v>
      </c>
    </row>
    <row r="59642" spans="4:5" x14ac:dyDescent="0.25">
      <c r="D59642" s="31">
        <v>-15.8872</v>
      </c>
      <c r="E59642" s="28">
        <v>382.58499999999998</v>
      </c>
    </row>
    <row r="59643" spans="4:5" x14ac:dyDescent="0.25">
      <c r="D59643" s="31">
        <v>-15.8712</v>
      </c>
      <c r="E59643" s="28">
        <v>382.49700000000001</v>
      </c>
    </row>
    <row r="59644" spans="4:5" x14ac:dyDescent="0.25">
      <c r="D59644" s="31">
        <v>-15.8552</v>
      </c>
      <c r="E59644" s="28">
        <v>382.40800000000002</v>
      </c>
    </row>
    <row r="59645" spans="4:5" x14ac:dyDescent="0.25">
      <c r="D59645" s="31">
        <v>-15.8392</v>
      </c>
      <c r="E59645" s="28">
        <v>382.32</v>
      </c>
    </row>
    <row r="59646" spans="4:5" x14ac:dyDescent="0.25">
      <c r="D59646" s="31">
        <v>-15.8232</v>
      </c>
      <c r="E59646" s="28">
        <v>382.23099999999999</v>
      </c>
    </row>
    <row r="59647" spans="4:5" x14ac:dyDescent="0.25">
      <c r="D59647" s="31">
        <v>-15.8072</v>
      </c>
      <c r="E59647" s="28">
        <v>382.14299999999997</v>
      </c>
    </row>
    <row r="59648" spans="4:5" x14ac:dyDescent="0.25">
      <c r="D59648" s="31">
        <v>-15.7912</v>
      </c>
      <c r="E59648" s="28">
        <v>382.05500000000001</v>
      </c>
    </row>
    <row r="59649" spans="4:5" x14ac:dyDescent="0.25">
      <c r="D59649" s="31">
        <v>-15.7752</v>
      </c>
      <c r="E59649" s="28">
        <v>381.96600000000001</v>
      </c>
    </row>
    <row r="59650" spans="4:5" x14ac:dyDescent="0.25">
      <c r="D59650" s="31">
        <v>-15.7592</v>
      </c>
      <c r="E59650" s="28">
        <v>381.87799999999999</v>
      </c>
    </row>
    <row r="59651" spans="4:5" x14ac:dyDescent="0.25">
      <c r="D59651" s="31">
        <v>-15.7432</v>
      </c>
      <c r="E59651" s="28">
        <v>381.78899999999999</v>
      </c>
    </row>
    <row r="59652" spans="4:5" x14ac:dyDescent="0.25">
      <c r="D59652" s="31">
        <v>-15.7272</v>
      </c>
      <c r="E59652" s="28">
        <v>381.70100000000002</v>
      </c>
    </row>
    <row r="59653" spans="4:5" x14ac:dyDescent="0.25">
      <c r="D59653" s="31">
        <v>-15.7112</v>
      </c>
      <c r="E59653" s="28">
        <v>381.61200000000002</v>
      </c>
    </row>
    <row r="59654" spans="4:5" x14ac:dyDescent="0.25">
      <c r="D59654" s="31">
        <v>-15.6952</v>
      </c>
      <c r="E59654" s="28">
        <v>381.524</v>
      </c>
    </row>
    <row r="59655" spans="4:5" x14ac:dyDescent="0.25">
      <c r="D59655" s="31">
        <v>-15.6792</v>
      </c>
      <c r="E59655" s="28">
        <v>381.435</v>
      </c>
    </row>
    <row r="59656" spans="4:5" x14ac:dyDescent="0.25">
      <c r="D59656" s="31">
        <v>-15.6632</v>
      </c>
      <c r="E59656" s="28">
        <v>381.34699999999998</v>
      </c>
    </row>
    <row r="59657" spans="4:5" x14ac:dyDescent="0.25">
      <c r="D59657" s="31">
        <v>-15.6472</v>
      </c>
      <c r="E59657" s="28">
        <v>381.25799999999998</v>
      </c>
    </row>
    <row r="59658" spans="4:5" x14ac:dyDescent="0.25">
      <c r="D59658" s="31">
        <v>-15.6312</v>
      </c>
      <c r="E59658" s="28">
        <v>381.17</v>
      </c>
    </row>
    <row r="59659" spans="4:5" x14ac:dyDescent="0.25">
      <c r="D59659" s="31">
        <v>-15.6152</v>
      </c>
      <c r="E59659" s="28">
        <v>381.08199999999999</v>
      </c>
    </row>
    <row r="59660" spans="4:5" x14ac:dyDescent="0.25">
      <c r="D59660" s="31">
        <v>-15.5992</v>
      </c>
      <c r="E59660" s="28">
        <v>380.99299999999999</v>
      </c>
    </row>
    <row r="59661" spans="4:5" x14ac:dyDescent="0.25">
      <c r="D59661" s="31">
        <v>-15.5832</v>
      </c>
      <c r="E59661" s="28">
        <v>380.90499999999997</v>
      </c>
    </row>
    <row r="59662" spans="4:5" x14ac:dyDescent="0.25">
      <c r="D59662" s="31">
        <v>-15.5672</v>
      </c>
      <c r="E59662" s="28">
        <v>380.81599999999997</v>
      </c>
    </row>
    <row r="59663" spans="4:5" x14ac:dyDescent="0.25">
      <c r="D59663" s="31">
        <v>-15.5512</v>
      </c>
      <c r="E59663" s="28">
        <v>380.72800000000001</v>
      </c>
    </row>
    <row r="59664" spans="4:5" x14ac:dyDescent="0.25">
      <c r="D59664" s="31">
        <v>-15.5352</v>
      </c>
      <c r="E59664" s="28">
        <v>380.63900000000001</v>
      </c>
    </row>
    <row r="59665" spans="4:5" x14ac:dyDescent="0.25">
      <c r="D59665" s="31">
        <v>-15.5192</v>
      </c>
      <c r="E59665" s="28">
        <v>380.55099999999999</v>
      </c>
    </row>
    <row r="59666" spans="4:5" x14ac:dyDescent="0.25">
      <c r="D59666" s="31">
        <v>-15.5032</v>
      </c>
      <c r="E59666" s="28">
        <v>380.46199999999999</v>
      </c>
    </row>
    <row r="59667" spans="4:5" x14ac:dyDescent="0.25">
      <c r="D59667" s="31">
        <v>-15.4872</v>
      </c>
      <c r="E59667" s="28">
        <v>380.37400000000002</v>
      </c>
    </row>
    <row r="59668" spans="4:5" x14ac:dyDescent="0.25">
      <c r="D59668" s="31">
        <v>-15.4712</v>
      </c>
      <c r="E59668" s="28">
        <v>380.28500000000003</v>
      </c>
    </row>
    <row r="59669" spans="4:5" x14ac:dyDescent="0.25">
      <c r="D59669" s="31">
        <v>-15.4552</v>
      </c>
      <c r="E59669" s="28">
        <v>380.197</v>
      </c>
    </row>
    <row r="59670" spans="4:5" x14ac:dyDescent="0.25">
      <c r="D59670" s="31">
        <v>-15.4392</v>
      </c>
      <c r="E59670" s="28">
        <v>380.10899999999998</v>
      </c>
    </row>
    <row r="59671" spans="4:5" x14ac:dyDescent="0.25">
      <c r="D59671" s="31">
        <v>-15.4232</v>
      </c>
      <c r="E59671" s="28">
        <v>380.02</v>
      </c>
    </row>
    <row r="59672" spans="4:5" x14ac:dyDescent="0.25">
      <c r="D59672" s="31">
        <v>-15.4072</v>
      </c>
      <c r="E59672" s="28">
        <v>379.93099999999998</v>
      </c>
    </row>
    <row r="59673" spans="4:5" x14ac:dyDescent="0.25">
      <c r="D59673" s="31">
        <v>-15.3912</v>
      </c>
      <c r="E59673" s="28">
        <v>379.84300000000002</v>
      </c>
    </row>
    <row r="59674" spans="4:5" x14ac:dyDescent="0.25">
      <c r="D59674" s="31">
        <v>-15.3752</v>
      </c>
      <c r="E59674" s="28">
        <v>379.755</v>
      </c>
    </row>
    <row r="59675" spans="4:5" x14ac:dyDescent="0.25">
      <c r="D59675" s="31">
        <v>-15.3592</v>
      </c>
      <c r="E59675" s="28">
        <v>379.666</v>
      </c>
    </row>
    <row r="59676" spans="4:5" x14ac:dyDescent="0.25">
      <c r="D59676" s="31">
        <v>-15.3432</v>
      </c>
      <c r="E59676" s="28">
        <v>379.57799999999997</v>
      </c>
    </row>
    <row r="59677" spans="4:5" x14ac:dyDescent="0.25">
      <c r="D59677" s="31">
        <v>-15.327199999999999</v>
      </c>
      <c r="E59677" s="28">
        <v>379.48899999999998</v>
      </c>
    </row>
    <row r="59678" spans="4:5" x14ac:dyDescent="0.25">
      <c r="D59678" s="31">
        <v>-15.311199999999999</v>
      </c>
      <c r="E59678" s="28">
        <v>379.40100000000001</v>
      </c>
    </row>
    <row r="59679" spans="4:5" x14ac:dyDescent="0.25">
      <c r="D59679" s="31">
        <v>-15.295199999999999</v>
      </c>
      <c r="E59679" s="28">
        <v>379.31200000000001</v>
      </c>
    </row>
    <row r="59680" spans="4:5" x14ac:dyDescent="0.25">
      <c r="D59680" s="31">
        <v>-15.279299999999999</v>
      </c>
      <c r="E59680" s="28">
        <v>379.22399999999999</v>
      </c>
    </row>
    <row r="59681" spans="4:5" x14ac:dyDescent="0.25">
      <c r="D59681" s="31">
        <v>-15.263299999999999</v>
      </c>
      <c r="E59681" s="28">
        <v>379.13499999999999</v>
      </c>
    </row>
    <row r="59682" spans="4:5" x14ac:dyDescent="0.25">
      <c r="D59682" s="31">
        <v>-15.247299999999999</v>
      </c>
      <c r="E59682" s="28">
        <v>379.04700000000003</v>
      </c>
    </row>
    <row r="59683" spans="4:5" x14ac:dyDescent="0.25">
      <c r="D59683" s="31">
        <v>-15.231299999999999</v>
      </c>
      <c r="E59683" s="28">
        <v>378.95800000000003</v>
      </c>
    </row>
    <row r="59684" spans="4:5" x14ac:dyDescent="0.25">
      <c r="D59684" s="31">
        <v>-15.215299999999999</v>
      </c>
      <c r="E59684" s="28">
        <v>378.87</v>
      </c>
    </row>
    <row r="59685" spans="4:5" x14ac:dyDescent="0.25">
      <c r="D59685" s="31">
        <v>-15.199299999999999</v>
      </c>
      <c r="E59685" s="28">
        <v>378.78100000000001</v>
      </c>
    </row>
    <row r="59686" spans="4:5" x14ac:dyDescent="0.25">
      <c r="D59686" s="31">
        <v>-15.183299999999999</v>
      </c>
      <c r="E59686" s="28">
        <v>378.69299999999998</v>
      </c>
    </row>
    <row r="59687" spans="4:5" x14ac:dyDescent="0.25">
      <c r="D59687" s="31">
        <v>-15.167299999999999</v>
      </c>
      <c r="E59687" s="28">
        <v>378.60399999999998</v>
      </c>
    </row>
    <row r="59688" spans="4:5" x14ac:dyDescent="0.25">
      <c r="D59688" s="31">
        <v>-15.151300000000001</v>
      </c>
      <c r="E59688" s="28">
        <v>378.51600000000002</v>
      </c>
    </row>
    <row r="59689" spans="4:5" x14ac:dyDescent="0.25">
      <c r="D59689" s="31">
        <v>-15.135300000000001</v>
      </c>
      <c r="E59689" s="28">
        <v>378.42700000000002</v>
      </c>
    </row>
    <row r="59690" spans="4:5" x14ac:dyDescent="0.25">
      <c r="D59690" s="31">
        <v>-15.119300000000001</v>
      </c>
      <c r="E59690" s="28">
        <v>378.339</v>
      </c>
    </row>
    <row r="59691" spans="4:5" x14ac:dyDescent="0.25">
      <c r="D59691" s="31">
        <v>-15.103300000000001</v>
      </c>
      <c r="E59691" s="28">
        <v>378.25099999999998</v>
      </c>
    </row>
    <row r="59692" spans="4:5" x14ac:dyDescent="0.25">
      <c r="D59692" s="31">
        <v>-15.087300000000001</v>
      </c>
      <c r="E59692" s="28">
        <v>378.16199999999998</v>
      </c>
    </row>
    <row r="59693" spans="4:5" x14ac:dyDescent="0.25">
      <c r="D59693" s="31">
        <v>-15.071300000000001</v>
      </c>
      <c r="E59693" s="28">
        <v>378.07400000000001</v>
      </c>
    </row>
    <row r="59694" spans="4:5" x14ac:dyDescent="0.25">
      <c r="D59694" s="31">
        <v>-15.055300000000001</v>
      </c>
      <c r="E59694" s="28">
        <v>377.98500000000001</v>
      </c>
    </row>
    <row r="59695" spans="4:5" x14ac:dyDescent="0.25">
      <c r="D59695" s="31">
        <v>-15.039300000000001</v>
      </c>
      <c r="E59695" s="28">
        <v>377.89699999999999</v>
      </c>
    </row>
    <row r="59696" spans="4:5" x14ac:dyDescent="0.25">
      <c r="D59696" s="31">
        <v>-15.023300000000001</v>
      </c>
      <c r="E59696" s="28">
        <v>377.80799999999999</v>
      </c>
    </row>
    <row r="59697" spans="4:5" x14ac:dyDescent="0.25">
      <c r="D59697" s="31">
        <v>-15.007300000000001</v>
      </c>
      <c r="E59697" s="28">
        <v>377.71899999999999</v>
      </c>
    </row>
    <row r="59698" spans="4:5" x14ac:dyDescent="0.25">
      <c r="D59698" s="31">
        <v>-14.991300000000001</v>
      </c>
      <c r="E59698" s="28">
        <v>377.63099999999997</v>
      </c>
    </row>
    <row r="59699" spans="4:5" x14ac:dyDescent="0.25">
      <c r="D59699" s="31">
        <v>-14.975300000000001</v>
      </c>
      <c r="E59699" s="28">
        <v>377.54300000000001</v>
      </c>
    </row>
    <row r="59700" spans="4:5" x14ac:dyDescent="0.25">
      <c r="D59700" s="31">
        <v>-14.959300000000001</v>
      </c>
      <c r="E59700" s="28">
        <v>377.45400000000001</v>
      </c>
    </row>
    <row r="59701" spans="4:5" x14ac:dyDescent="0.25">
      <c r="D59701" s="31">
        <v>-14.943300000000001</v>
      </c>
      <c r="E59701" s="28">
        <v>377.36599999999999</v>
      </c>
    </row>
    <row r="59702" spans="4:5" x14ac:dyDescent="0.25">
      <c r="D59702" s="31">
        <v>-14.927300000000001</v>
      </c>
      <c r="E59702" s="28">
        <v>377.27699999999999</v>
      </c>
    </row>
    <row r="59703" spans="4:5" x14ac:dyDescent="0.25">
      <c r="D59703" s="31">
        <v>-14.911300000000001</v>
      </c>
      <c r="E59703" s="28">
        <v>377.18900000000002</v>
      </c>
    </row>
    <row r="59704" spans="4:5" x14ac:dyDescent="0.25">
      <c r="D59704" s="31">
        <v>-14.895300000000001</v>
      </c>
      <c r="E59704" s="28">
        <v>377.1</v>
      </c>
    </row>
    <row r="59705" spans="4:5" x14ac:dyDescent="0.25">
      <c r="D59705" s="31">
        <v>-14.879300000000001</v>
      </c>
      <c r="E59705" s="28">
        <v>377.012</v>
      </c>
    </row>
    <row r="59706" spans="4:5" x14ac:dyDescent="0.25">
      <c r="D59706" s="31">
        <v>-14.863300000000001</v>
      </c>
      <c r="E59706" s="28">
        <v>376.923</v>
      </c>
    </row>
    <row r="59707" spans="4:5" x14ac:dyDescent="0.25">
      <c r="D59707" s="31">
        <v>-14.847300000000001</v>
      </c>
      <c r="E59707" s="28">
        <v>376.83499999999998</v>
      </c>
    </row>
    <row r="59708" spans="4:5" x14ac:dyDescent="0.25">
      <c r="D59708" s="31">
        <v>-14.831300000000001</v>
      </c>
      <c r="E59708" s="28">
        <v>376.74599999999998</v>
      </c>
    </row>
    <row r="59709" spans="4:5" x14ac:dyDescent="0.25">
      <c r="D59709" s="31">
        <v>-14.815300000000001</v>
      </c>
      <c r="E59709" s="28">
        <v>376.65800000000002</v>
      </c>
    </row>
    <row r="59710" spans="4:5" x14ac:dyDescent="0.25">
      <c r="D59710" s="31">
        <v>-14.799300000000001</v>
      </c>
      <c r="E59710" s="28">
        <v>376.56900000000002</v>
      </c>
    </row>
    <row r="59711" spans="4:5" x14ac:dyDescent="0.25">
      <c r="D59711" s="31">
        <v>-14.783300000000001</v>
      </c>
      <c r="E59711" s="28">
        <v>376.48099999999999</v>
      </c>
    </row>
    <row r="59712" spans="4:5" x14ac:dyDescent="0.25">
      <c r="D59712" s="31">
        <v>-14.767300000000001</v>
      </c>
      <c r="E59712" s="28">
        <v>376.392</v>
      </c>
    </row>
    <row r="59713" spans="4:5" x14ac:dyDescent="0.25">
      <c r="D59713" s="31">
        <v>-14.751300000000001</v>
      </c>
      <c r="E59713" s="28">
        <v>376.30399999999997</v>
      </c>
    </row>
    <row r="59714" spans="4:5" x14ac:dyDescent="0.25">
      <c r="D59714" s="31">
        <v>-14.735300000000001</v>
      </c>
      <c r="E59714" s="28">
        <v>376.21499999999997</v>
      </c>
    </row>
    <row r="59715" spans="4:5" x14ac:dyDescent="0.25">
      <c r="D59715" s="31">
        <v>-14.7193</v>
      </c>
      <c r="E59715" s="28">
        <v>376.12700000000001</v>
      </c>
    </row>
    <row r="59716" spans="4:5" x14ac:dyDescent="0.25">
      <c r="D59716" s="31">
        <v>-14.7033</v>
      </c>
      <c r="E59716" s="28">
        <v>376.03800000000001</v>
      </c>
    </row>
    <row r="59717" spans="4:5" x14ac:dyDescent="0.25">
      <c r="D59717" s="31">
        <v>-14.6873</v>
      </c>
      <c r="E59717" s="28">
        <v>375.95</v>
      </c>
    </row>
    <row r="59718" spans="4:5" x14ac:dyDescent="0.25">
      <c r="D59718" s="31">
        <v>-14.6713</v>
      </c>
      <c r="E59718" s="28">
        <v>375.86099999999999</v>
      </c>
    </row>
    <row r="59719" spans="4:5" x14ac:dyDescent="0.25">
      <c r="D59719" s="31">
        <v>-14.6553</v>
      </c>
      <c r="E59719" s="28">
        <v>375.77300000000002</v>
      </c>
    </row>
    <row r="59720" spans="4:5" x14ac:dyDescent="0.25">
      <c r="D59720" s="31">
        <v>-14.6393</v>
      </c>
      <c r="E59720" s="28">
        <v>375.68400000000003</v>
      </c>
    </row>
    <row r="59721" spans="4:5" x14ac:dyDescent="0.25">
      <c r="D59721" s="31">
        <v>-14.6233</v>
      </c>
      <c r="E59721" s="28">
        <v>375.596</v>
      </c>
    </row>
    <row r="59722" spans="4:5" x14ac:dyDescent="0.25">
      <c r="D59722" s="31">
        <v>-14.6073</v>
      </c>
      <c r="E59722" s="28">
        <v>375.50700000000001</v>
      </c>
    </row>
    <row r="59723" spans="4:5" x14ac:dyDescent="0.25">
      <c r="D59723" s="31">
        <v>-14.5913</v>
      </c>
      <c r="E59723" s="28">
        <v>375.41899999999998</v>
      </c>
    </row>
    <row r="59724" spans="4:5" x14ac:dyDescent="0.25">
      <c r="D59724" s="31">
        <v>-14.5753</v>
      </c>
      <c r="E59724" s="28">
        <v>375.33</v>
      </c>
    </row>
    <row r="59725" spans="4:5" x14ac:dyDescent="0.25">
      <c r="D59725" s="31">
        <v>-14.5593</v>
      </c>
      <c r="E59725" s="28">
        <v>375.24099999999999</v>
      </c>
    </row>
    <row r="59726" spans="4:5" x14ac:dyDescent="0.25">
      <c r="D59726" s="31">
        <v>-14.5433</v>
      </c>
      <c r="E59726" s="28">
        <v>375.15300000000002</v>
      </c>
    </row>
    <row r="59727" spans="4:5" x14ac:dyDescent="0.25">
      <c r="D59727" s="31">
        <v>-14.5273</v>
      </c>
      <c r="E59727" s="28">
        <v>375.065</v>
      </c>
    </row>
    <row r="59728" spans="4:5" x14ac:dyDescent="0.25">
      <c r="D59728" s="31">
        <v>-14.5113</v>
      </c>
      <c r="E59728" s="28">
        <v>374.976</v>
      </c>
    </row>
    <row r="59729" spans="4:5" x14ac:dyDescent="0.25">
      <c r="D59729" s="31">
        <v>-14.4953</v>
      </c>
      <c r="E59729" s="28">
        <v>374.887</v>
      </c>
    </row>
    <row r="59730" spans="4:5" x14ac:dyDescent="0.25">
      <c r="D59730" s="31">
        <v>-14.4793</v>
      </c>
      <c r="E59730" s="28">
        <v>374.79899999999998</v>
      </c>
    </row>
    <row r="59731" spans="4:5" x14ac:dyDescent="0.25">
      <c r="D59731" s="31">
        <v>-14.4633</v>
      </c>
      <c r="E59731" s="28">
        <v>374.71100000000001</v>
      </c>
    </row>
    <row r="59732" spans="4:5" x14ac:dyDescent="0.25">
      <c r="D59732" s="31">
        <v>-14.4473</v>
      </c>
      <c r="E59732" s="28">
        <v>374.62200000000001</v>
      </c>
    </row>
    <row r="59733" spans="4:5" x14ac:dyDescent="0.25">
      <c r="D59733" s="31">
        <v>-14.4313</v>
      </c>
      <c r="E59733" s="28">
        <v>374.53300000000002</v>
      </c>
    </row>
    <row r="59734" spans="4:5" x14ac:dyDescent="0.25">
      <c r="D59734" s="31">
        <v>-14.4153</v>
      </c>
      <c r="E59734" s="28">
        <v>374.44499999999999</v>
      </c>
    </row>
    <row r="59735" spans="4:5" x14ac:dyDescent="0.25">
      <c r="D59735" s="31">
        <v>-14.3993</v>
      </c>
      <c r="E59735" s="28">
        <v>374.35599999999999</v>
      </c>
    </row>
    <row r="59736" spans="4:5" x14ac:dyDescent="0.25">
      <c r="D59736" s="31">
        <v>-14.3833</v>
      </c>
      <c r="E59736" s="28">
        <v>374.26799999999997</v>
      </c>
    </row>
    <row r="59737" spans="4:5" x14ac:dyDescent="0.25">
      <c r="D59737" s="31">
        <v>-14.3673</v>
      </c>
      <c r="E59737" s="28">
        <v>374.17899999999997</v>
      </c>
    </row>
    <row r="59738" spans="4:5" x14ac:dyDescent="0.25">
      <c r="D59738" s="31">
        <v>-14.3513</v>
      </c>
      <c r="E59738" s="28">
        <v>374.09100000000001</v>
      </c>
    </row>
    <row r="59739" spans="4:5" x14ac:dyDescent="0.25">
      <c r="D59739" s="31">
        <v>-14.3353</v>
      </c>
      <c r="E59739" s="28">
        <v>374.00200000000001</v>
      </c>
    </row>
    <row r="59740" spans="4:5" x14ac:dyDescent="0.25">
      <c r="D59740" s="31">
        <v>-14.3193</v>
      </c>
      <c r="E59740" s="28">
        <v>373.91399999999999</v>
      </c>
    </row>
    <row r="59741" spans="4:5" x14ac:dyDescent="0.25">
      <c r="D59741" s="31">
        <v>-14.3033</v>
      </c>
      <c r="E59741" s="28">
        <v>373.82499999999999</v>
      </c>
    </row>
    <row r="59742" spans="4:5" x14ac:dyDescent="0.25">
      <c r="D59742" s="31">
        <v>-14.2873</v>
      </c>
      <c r="E59742" s="28">
        <v>373.73700000000002</v>
      </c>
    </row>
    <row r="59743" spans="4:5" x14ac:dyDescent="0.25">
      <c r="D59743" s="31">
        <v>-14.2713</v>
      </c>
      <c r="E59743" s="28">
        <v>373.64800000000002</v>
      </c>
    </row>
    <row r="59744" spans="4:5" x14ac:dyDescent="0.25">
      <c r="D59744" s="31">
        <v>-14.2553</v>
      </c>
      <c r="E59744" s="28">
        <v>373.56</v>
      </c>
    </row>
    <row r="59745" spans="4:5" x14ac:dyDescent="0.25">
      <c r="D59745" s="31">
        <v>-14.2393</v>
      </c>
      <c r="E59745" s="28">
        <v>373.471</v>
      </c>
    </row>
    <row r="59746" spans="4:5" x14ac:dyDescent="0.25">
      <c r="D59746" s="31">
        <v>-14.2233</v>
      </c>
      <c r="E59746" s="28">
        <v>373.38299999999998</v>
      </c>
    </row>
    <row r="59747" spans="4:5" x14ac:dyDescent="0.25">
      <c r="D59747" s="31">
        <v>-14.2073</v>
      </c>
      <c r="E59747" s="28">
        <v>373.29399999999998</v>
      </c>
    </row>
    <row r="59748" spans="4:5" x14ac:dyDescent="0.25">
      <c r="D59748" s="31">
        <v>-14.1913</v>
      </c>
      <c r="E59748" s="28">
        <v>373.20600000000002</v>
      </c>
    </row>
    <row r="59749" spans="4:5" x14ac:dyDescent="0.25">
      <c r="D59749" s="31">
        <v>-14.1753</v>
      </c>
      <c r="E59749" s="28">
        <v>373.11700000000002</v>
      </c>
    </row>
    <row r="59750" spans="4:5" x14ac:dyDescent="0.25">
      <c r="D59750" s="31">
        <v>-14.1593</v>
      </c>
      <c r="E59750" s="28">
        <v>373.029</v>
      </c>
    </row>
    <row r="59751" spans="4:5" x14ac:dyDescent="0.25">
      <c r="D59751" s="31">
        <v>-14.1433</v>
      </c>
      <c r="E59751" s="28">
        <v>372.94</v>
      </c>
    </row>
    <row r="59752" spans="4:5" x14ac:dyDescent="0.25">
      <c r="D59752" s="31">
        <v>-14.1273</v>
      </c>
      <c r="E59752" s="28">
        <v>372.85199999999998</v>
      </c>
    </row>
    <row r="59753" spans="4:5" x14ac:dyDescent="0.25">
      <c r="D59753" s="31">
        <v>-14.1113</v>
      </c>
      <c r="E59753" s="28">
        <v>372.76299999999998</v>
      </c>
    </row>
    <row r="59754" spans="4:5" x14ac:dyDescent="0.25">
      <c r="D59754" s="31">
        <v>-14.0953</v>
      </c>
      <c r="E59754" s="28">
        <v>372.67399999999998</v>
      </c>
    </row>
    <row r="59755" spans="4:5" x14ac:dyDescent="0.25">
      <c r="D59755" s="31">
        <v>-14.0793</v>
      </c>
      <c r="E59755" s="28">
        <v>372.58600000000001</v>
      </c>
    </row>
    <row r="59756" spans="4:5" x14ac:dyDescent="0.25">
      <c r="D59756" s="31">
        <v>-14.0633</v>
      </c>
      <c r="E59756" s="28">
        <v>372.49700000000001</v>
      </c>
    </row>
    <row r="59757" spans="4:5" x14ac:dyDescent="0.25">
      <c r="D59757" s="31">
        <v>-14.0473</v>
      </c>
      <c r="E59757" s="28">
        <v>372.40899999999999</v>
      </c>
    </row>
    <row r="59758" spans="4:5" x14ac:dyDescent="0.25">
      <c r="D59758" s="31">
        <v>-14.0313</v>
      </c>
      <c r="E59758" s="28">
        <v>372.32</v>
      </c>
    </row>
    <row r="59759" spans="4:5" x14ac:dyDescent="0.25">
      <c r="D59759" s="31">
        <v>-14.0153</v>
      </c>
      <c r="E59759" s="28">
        <v>372.23200000000003</v>
      </c>
    </row>
    <row r="59760" spans="4:5" x14ac:dyDescent="0.25">
      <c r="D59760" s="31">
        <v>-13.9993</v>
      </c>
      <c r="E59760" s="28">
        <v>372.14299999999997</v>
      </c>
    </row>
    <row r="59761" spans="4:5" x14ac:dyDescent="0.25">
      <c r="D59761" s="31">
        <v>-13.9833</v>
      </c>
      <c r="E59761" s="28">
        <v>372.05500000000001</v>
      </c>
    </row>
    <row r="59762" spans="4:5" x14ac:dyDescent="0.25">
      <c r="D59762" s="31">
        <v>-13.9673</v>
      </c>
      <c r="E59762" s="28">
        <v>371.96600000000001</v>
      </c>
    </row>
    <row r="59763" spans="4:5" x14ac:dyDescent="0.25">
      <c r="D59763" s="31">
        <v>-13.9513</v>
      </c>
      <c r="E59763" s="28">
        <v>371.87799999999999</v>
      </c>
    </row>
    <row r="59764" spans="4:5" x14ac:dyDescent="0.25">
      <c r="D59764" s="31">
        <v>-13.9353</v>
      </c>
      <c r="E59764" s="28">
        <v>371.78899999999999</v>
      </c>
    </row>
    <row r="59765" spans="4:5" x14ac:dyDescent="0.25">
      <c r="D59765" s="31">
        <v>-13.9193</v>
      </c>
      <c r="E59765" s="28">
        <v>371.70100000000002</v>
      </c>
    </row>
    <row r="59766" spans="4:5" x14ac:dyDescent="0.25">
      <c r="D59766" s="31">
        <v>-13.9034</v>
      </c>
      <c r="E59766" s="28">
        <v>371.61200000000002</v>
      </c>
    </row>
    <row r="59767" spans="4:5" x14ac:dyDescent="0.25">
      <c r="D59767" s="31">
        <v>-13.8874</v>
      </c>
      <c r="E59767" s="28">
        <v>371.524</v>
      </c>
    </row>
    <row r="59768" spans="4:5" x14ac:dyDescent="0.25">
      <c r="D59768" s="31">
        <v>-13.8714</v>
      </c>
      <c r="E59768" s="28">
        <v>371.435</v>
      </c>
    </row>
    <row r="59769" spans="4:5" x14ac:dyDescent="0.25">
      <c r="D59769" s="31">
        <v>-13.855399999999999</v>
      </c>
      <c r="E59769" s="28">
        <v>371.346</v>
      </c>
    </row>
    <row r="59770" spans="4:5" x14ac:dyDescent="0.25">
      <c r="D59770" s="31">
        <v>-13.839399999999999</v>
      </c>
      <c r="E59770" s="28">
        <v>371.25799999999998</v>
      </c>
    </row>
    <row r="59771" spans="4:5" x14ac:dyDescent="0.25">
      <c r="D59771" s="31">
        <v>-13.823399999999999</v>
      </c>
      <c r="E59771" s="28">
        <v>371.17</v>
      </c>
    </row>
    <row r="59772" spans="4:5" x14ac:dyDescent="0.25">
      <c r="D59772" s="31">
        <v>-13.807399999999999</v>
      </c>
      <c r="E59772" s="28">
        <v>371.08100000000002</v>
      </c>
    </row>
    <row r="59773" spans="4:5" x14ac:dyDescent="0.25">
      <c r="D59773" s="31">
        <v>-13.791399999999999</v>
      </c>
      <c r="E59773" s="28">
        <v>370.99200000000002</v>
      </c>
    </row>
    <row r="59774" spans="4:5" x14ac:dyDescent="0.25">
      <c r="D59774" s="31">
        <v>-13.775399999999999</v>
      </c>
      <c r="E59774" s="28">
        <v>370.904</v>
      </c>
    </row>
    <row r="59775" spans="4:5" x14ac:dyDescent="0.25">
      <c r="D59775" s="31">
        <v>-13.759399999999999</v>
      </c>
      <c r="E59775" s="28">
        <v>370.815</v>
      </c>
    </row>
    <row r="59776" spans="4:5" x14ac:dyDescent="0.25">
      <c r="D59776" s="31">
        <v>-13.743399999999999</v>
      </c>
      <c r="E59776" s="28">
        <v>370.72699999999998</v>
      </c>
    </row>
    <row r="59777" spans="4:5" x14ac:dyDescent="0.25">
      <c r="D59777" s="31">
        <v>-13.727399999999999</v>
      </c>
      <c r="E59777" s="28">
        <v>370.63799999999998</v>
      </c>
    </row>
    <row r="59778" spans="4:5" x14ac:dyDescent="0.25">
      <c r="D59778" s="31">
        <v>-13.711399999999999</v>
      </c>
      <c r="E59778" s="28">
        <v>370.55</v>
      </c>
    </row>
    <row r="59779" spans="4:5" x14ac:dyDescent="0.25">
      <c r="D59779" s="31">
        <v>-13.695399999999999</v>
      </c>
      <c r="E59779" s="28">
        <v>370.46100000000001</v>
      </c>
    </row>
    <row r="59780" spans="4:5" x14ac:dyDescent="0.25">
      <c r="D59780" s="31">
        <v>-13.679399999999999</v>
      </c>
      <c r="E59780" s="28">
        <v>370.37299999999999</v>
      </c>
    </row>
    <row r="59781" spans="4:5" x14ac:dyDescent="0.25">
      <c r="D59781" s="31">
        <v>-13.663399999999999</v>
      </c>
      <c r="E59781" s="28">
        <v>370.28399999999999</v>
      </c>
    </row>
    <row r="59782" spans="4:5" x14ac:dyDescent="0.25">
      <c r="D59782" s="31">
        <v>-13.647399999999999</v>
      </c>
      <c r="E59782" s="28">
        <v>370.19600000000003</v>
      </c>
    </row>
    <row r="59783" spans="4:5" x14ac:dyDescent="0.25">
      <c r="D59783" s="31">
        <v>-13.631399999999999</v>
      </c>
      <c r="E59783" s="28">
        <v>370.10700000000003</v>
      </c>
    </row>
    <row r="59784" spans="4:5" x14ac:dyDescent="0.25">
      <c r="D59784" s="31">
        <v>-13.615399999999999</v>
      </c>
      <c r="E59784" s="28">
        <v>370.01799999999997</v>
      </c>
    </row>
    <row r="59785" spans="4:5" x14ac:dyDescent="0.25">
      <c r="D59785" s="31">
        <v>-13.599399999999999</v>
      </c>
      <c r="E59785" s="28">
        <v>369.93</v>
      </c>
    </row>
    <row r="59786" spans="4:5" x14ac:dyDescent="0.25">
      <c r="D59786" s="31">
        <v>-13.583399999999999</v>
      </c>
      <c r="E59786" s="28">
        <v>369.84100000000001</v>
      </c>
    </row>
    <row r="59787" spans="4:5" x14ac:dyDescent="0.25">
      <c r="D59787" s="31">
        <v>-13.567399999999999</v>
      </c>
      <c r="E59787" s="28">
        <v>369.75299999999999</v>
      </c>
    </row>
    <row r="59788" spans="4:5" x14ac:dyDescent="0.25">
      <c r="D59788" s="31">
        <v>-13.551399999999999</v>
      </c>
      <c r="E59788" s="28">
        <v>369.66399999999999</v>
      </c>
    </row>
    <row r="59789" spans="4:5" x14ac:dyDescent="0.25">
      <c r="D59789" s="31">
        <v>-13.535399999999999</v>
      </c>
      <c r="E59789" s="28">
        <v>369.57600000000002</v>
      </c>
    </row>
    <row r="59790" spans="4:5" x14ac:dyDescent="0.25">
      <c r="D59790" s="31">
        <v>-13.519399999999999</v>
      </c>
      <c r="E59790" s="28">
        <v>369.48700000000002</v>
      </c>
    </row>
    <row r="59791" spans="4:5" x14ac:dyDescent="0.25">
      <c r="D59791" s="31">
        <v>-13.503399999999999</v>
      </c>
      <c r="E59791" s="28">
        <v>369.399</v>
      </c>
    </row>
    <row r="59792" spans="4:5" x14ac:dyDescent="0.25">
      <c r="D59792" s="31">
        <v>-13.487399999999999</v>
      </c>
      <c r="E59792" s="28">
        <v>369.31</v>
      </c>
    </row>
    <row r="59793" spans="4:5" x14ac:dyDescent="0.25">
      <c r="D59793" s="31">
        <v>-13.471399999999999</v>
      </c>
      <c r="E59793" s="28">
        <v>369.221</v>
      </c>
    </row>
    <row r="59794" spans="4:5" x14ac:dyDescent="0.25">
      <c r="D59794" s="31">
        <v>-13.455399999999999</v>
      </c>
      <c r="E59794" s="28">
        <v>369.13299999999998</v>
      </c>
    </row>
    <row r="59795" spans="4:5" x14ac:dyDescent="0.25">
      <c r="D59795" s="31">
        <v>-13.439399999999999</v>
      </c>
      <c r="E59795" s="28">
        <v>369.04500000000002</v>
      </c>
    </row>
    <row r="59796" spans="4:5" x14ac:dyDescent="0.25">
      <c r="D59796" s="31">
        <v>-13.423400000000001</v>
      </c>
      <c r="E59796" s="28">
        <v>368.95600000000002</v>
      </c>
    </row>
    <row r="59797" spans="4:5" x14ac:dyDescent="0.25">
      <c r="D59797" s="31">
        <v>-13.407400000000001</v>
      </c>
      <c r="E59797" s="28">
        <v>368.86700000000002</v>
      </c>
    </row>
    <row r="59798" spans="4:5" x14ac:dyDescent="0.25">
      <c r="D59798" s="31">
        <v>-13.391400000000001</v>
      </c>
      <c r="E59798" s="28">
        <v>368.779</v>
      </c>
    </row>
    <row r="59799" spans="4:5" x14ac:dyDescent="0.25">
      <c r="D59799" s="31">
        <v>-13.375400000000001</v>
      </c>
      <c r="E59799" s="28">
        <v>368.69</v>
      </c>
    </row>
    <row r="59800" spans="4:5" x14ac:dyDescent="0.25">
      <c r="D59800" s="31">
        <v>-13.359400000000001</v>
      </c>
      <c r="E59800" s="28">
        <v>368.60199999999998</v>
      </c>
    </row>
    <row r="59801" spans="4:5" x14ac:dyDescent="0.25">
      <c r="D59801" s="31">
        <v>-13.343400000000001</v>
      </c>
      <c r="E59801" s="28">
        <v>368.51299999999998</v>
      </c>
    </row>
    <row r="59802" spans="4:5" x14ac:dyDescent="0.25">
      <c r="D59802" s="31">
        <v>-13.327400000000001</v>
      </c>
      <c r="E59802" s="28">
        <v>368.42500000000001</v>
      </c>
    </row>
    <row r="59803" spans="4:5" x14ac:dyDescent="0.25">
      <c r="D59803" s="31">
        <v>-13.311400000000001</v>
      </c>
      <c r="E59803" s="28">
        <v>368.33600000000001</v>
      </c>
    </row>
    <row r="59804" spans="4:5" x14ac:dyDescent="0.25">
      <c r="D59804" s="31">
        <v>-13.295400000000001</v>
      </c>
      <c r="E59804" s="28">
        <v>368.24700000000001</v>
      </c>
    </row>
    <row r="59805" spans="4:5" x14ac:dyDescent="0.25">
      <c r="D59805" s="31">
        <v>-13.279400000000001</v>
      </c>
      <c r="E59805" s="28">
        <v>368.15899999999999</v>
      </c>
    </row>
    <row r="59806" spans="4:5" x14ac:dyDescent="0.25">
      <c r="D59806" s="31">
        <v>-13.263400000000001</v>
      </c>
      <c r="E59806" s="28">
        <v>368.07</v>
      </c>
    </row>
    <row r="59807" spans="4:5" x14ac:dyDescent="0.25">
      <c r="D59807" s="31">
        <v>-13.247400000000001</v>
      </c>
      <c r="E59807" s="28">
        <v>367.98200000000003</v>
      </c>
    </row>
    <row r="59808" spans="4:5" x14ac:dyDescent="0.25">
      <c r="D59808" s="31">
        <v>-13.231400000000001</v>
      </c>
      <c r="E59808" s="28">
        <v>367.89299999999997</v>
      </c>
    </row>
    <row r="59809" spans="4:5" x14ac:dyDescent="0.25">
      <c r="D59809" s="31">
        <v>-13.215400000000001</v>
      </c>
      <c r="E59809" s="28">
        <v>367.80500000000001</v>
      </c>
    </row>
    <row r="59810" spans="4:5" x14ac:dyDescent="0.25">
      <c r="D59810" s="31">
        <v>-13.199400000000001</v>
      </c>
      <c r="E59810" s="28">
        <v>367.71600000000001</v>
      </c>
    </row>
    <row r="59811" spans="4:5" x14ac:dyDescent="0.25">
      <c r="D59811" s="31">
        <v>-13.183400000000001</v>
      </c>
      <c r="E59811" s="28">
        <v>367.62799999999999</v>
      </c>
    </row>
    <row r="59812" spans="4:5" x14ac:dyDescent="0.25">
      <c r="D59812" s="31">
        <v>-13.167400000000001</v>
      </c>
      <c r="E59812" s="28">
        <v>367.53899999999999</v>
      </c>
    </row>
    <row r="59813" spans="4:5" x14ac:dyDescent="0.25">
      <c r="D59813" s="31">
        <v>-13.151400000000001</v>
      </c>
      <c r="E59813" s="28">
        <v>367.45</v>
      </c>
    </row>
    <row r="59814" spans="4:5" x14ac:dyDescent="0.25">
      <c r="D59814" s="31">
        <v>-13.135400000000001</v>
      </c>
      <c r="E59814" s="28">
        <v>367.36200000000002</v>
      </c>
    </row>
    <row r="59815" spans="4:5" x14ac:dyDescent="0.25">
      <c r="D59815" s="31">
        <v>-13.119400000000001</v>
      </c>
      <c r="E59815" s="28">
        <v>367.27300000000002</v>
      </c>
    </row>
    <row r="59816" spans="4:5" x14ac:dyDescent="0.25">
      <c r="D59816" s="31">
        <v>-13.103400000000001</v>
      </c>
      <c r="E59816" s="28">
        <v>367.185</v>
      </c>
    </row>
    <row r="59817" spans="4:5" x14ac:dyDescent="0.25">
      <c r="D59817" s="31">
        <v>-13.087400000000001</v>
      </c>
      <c r="E59817" s="28">
        <v>367.096</v>
      </c>
    </row>
    <row r="59818" spans="4:5" x14ac:dyDescent="0.25">
      <c r="D59818" s="31">
        <v>-13.071400000000001</v>
      </c>
      <c r="E59818" s="28">
        <v>367.00799999999998</v>
      </c>
    </row>
    <row r="59819" spans="4:5" x14ac:dyDescent="0.25">
      <c r="D59819" s="31">
        <v>-13.055400000000001</v>
      </c>
      <c r="E59819" s="28">
        <v>366.91899999999998</v>
      </c>
    </row>
    <row r="59820" spans="4:5" x14ac:dyDescent="0.25">
      <c r="D59820" s="31">
        <v>-13.039400000000001</v>
      </c>
      <c r="E59820" s="28">
        <v>366.83100000000002</v>
      </c>
    </row>
    <row r="59821" spans="4:5" x14ac:dyDescent="0.25">
      <c r="D59821" s="31">
        <v>-13.023400000000001</v>
      </c>
      <c r="E59821" s="28">
        <v>366.74200000000002</v>
      </c>
    </row>
    <row r="59822" spans="4:5" x14ac:dyDescent="0.25">
      <c r="D59822" s="31">
        <v>-13.007400000000001</v>
      </c>
      <c r="E59822" s="28">
        <v>366.65300000000002</v>
      </c>
    </row>
    <row r="59823" spans="4:5" x14ac:dyDescent="0.25">
      <c r="D59823" s="31">
        <v>-12.991400000000001</v>
      </c>
      <c r="E59823" s="28">
        <v>366.565</v>
      </c>
    </row>
    <row r="59824" spans="4:5" x14ac:dyDescent="0.25">
      <c r="D59824" s="31">
        <v>-12.9754</v>
      </c>
      <c r="E59824" s="28">
        <v>366.476</v>
      </c>
    </row>
    <row r="59825" spans="4:5" x14ac:dyDescent="0.25">
      <c r="D59825" s="31">
        <v>-12.9594</v>
      </c>
      <c r="E59825" s="28">
        <v>366.38799999999998</v>
      </c>
    </row>
    <row r="59826" spans="4:5" x14ac:dyDescent="0.25">
      <c r="D59826" s="31">
        <v>-12.9434</v>
      </c>
      <c r="E59826" s="28">
        <v>366.29899999999998</v>
      </c>
    </row>
    <row r="59827" spans="4:5" x14ac:dyDescent="0.25">
      <c r="D59827" s="31">
        <v>-12.9274</v>
      </c>
      <c r="E59827" s="28">
        <v>366.21100000000001</v>
      </c>
    </row>
    <row r="59828" spans="4:5" x14ac:dyDescent="0.25">
      <c r="D59828" s="31">
        <v>-12.9114</v>
      </c>
      <c r="E59828" s="28">
        <v>366.12200000000001</v>
      </c>
    </row>
    <row r="59829" spans="4:5" x14ac:dyDescent="0.25">
      <c r="D59829" s="31">
        <v>-12.8954</v>
      </c>
      <c r="E59829" s="28">
        <v>366.03300000000002</v>
      </c>
    </row>
    <row r="59830" spans="4:5" x14ac:dyDescent="0.25">
      <c r="D59830" s="31">
        <v>-12.8794</v>
      </c>
      <c r="E59830" s="28">
        <v>365.94499999999999</v>
      </c>
    </row>
    <row r="59831" spans="4:5" x14ac:dyDescent="0.25">
      <c r="D59831" s="31">
        <v>-12.8634</v>
      </c>
      <c r="E59831" s="28">
        <v>365.85599999999999</v>
      </c>
    </row>
    <row r="59832" spans="4:5" x14ac:dyDescent="0.25">
      <c r="D59832" s="31">
        <v>-12.8474</v>
      </c>
      <c r="E59832" s="28">
        <v>365.76799999999997</v>
      </c>
    </row>
    <row r="59833" spans="4:5" x14ac:dyDescent="0.25">
      <c r="D59833" s="31">
        <v>-12.8314</v>
      </c>
      <c r="E59833" s="28">
        <v>365.67899999999997</v>
      </c>
    </row>
    <row r="59834" spans="4:5" x14ac:dyDescent="0.25">
      <c r="D59834" s="31">
        <v>-12.8154</v>
      </c>
      <c r="E59834" s="28">
        <v>365.59100000000001</v>
      </c>
    </row>
    <row r="59835" spans="4:5" x14ac:dyDescent="0.25">
      <c r="D59835" s="31">
        <v>-12.7994</v>
      </c>
      <c r="E59835" s="28">
        <v>365.50200000000001</v>
      </c>
    </row>
    <row r="59836" spans="4:5" x14ac:dyDescent="0.25">
      <c r="D59836" s="31">
        <v>-12.7834</v>
      </c>
      <c r="E59836" s="28">
        <v>365.41300000000001</v>
      </c>
    </row>
    <row r="59837" spans="4:5" x14ac:dyDescent="0.25">
      <c r="D59837" s="31">
        <v>-12.7674</v>
      </c>
      <c r="E59837" s="28">
        <v>365.32499999999999</v>
      </c>
    </row>
    <row r="59838" spans="4:5" x14ac:dyDescent="0.25">
      <c r="D59838" s="31">
        <v>-12.7514</v>
      </c>
      <c r="E59838" s="28">
        <v>365.23599999999999</v>
      </c>
    </row>
    <row r="59839" spans="4:5" x14ac:dyDescent="0.25">
      <c r="D59839" s="31">
        <v>-12.7354</v>
      </c>
      <c r="E59839" s="28">
        <v>365.14800000000002</v>
      </c>
    </row>
    <row r="59840" spans="4:5" x14ac:dyDescent="0.25">
      <c r="D59840" s="31">
        <v>-12.7194</v>
      </c>
      <c r="E59840" s="28">
        <v>365.05900000000003</v>
      </c>
    </row>
    <row r="59841" spans="4:5" x14ac:dyDescent="0.25">
      <c r="D59841" s="31">
        <v>-12.7034</v>
      </c>
      <c r="E59841" s="28">
        <v>364.97</v>
      </c>
    </row>
    <row r="59842" spans="4:5" x14ac:dyDescent="0.25">
      <c r="D59842" s="31">
        <v>-12.6874</v>
      </c>
      <c r="E59842" s="28">
        <v>364.88200000000001</v>
      </c>
    </row>
    <row r="59843" spans="4:5" x14ac:dyDescent="0.25">
      <c r="D59843" s="31">
        <v>-12.6714</v>
      </c>
      <c r="E59843" s="28">
        <v>364.79300000000001</v>
      </c>
    </row>
    <row r="59844" spans="4:5" x14ac:dyDescent="0.25">
      <c r="D59844" s="31">
        <v>-12.6554</v>
      </c>
      <c r="E59844" s="28">
        <v>364.70499999999998</v>
      </c>
    </row>
    <row r="59845" spans="4:5" x14ac:dyDescent="0.25">
      <c r="D59845" s="31">
        <v>-12.6394</v>
      </c>
      <c r="E59845" s="28">
        <v>364.61599999999999</v>
      </c>
    </row>
    <row r="59846" spans="4:5" x14ac:dyDescent="0.25">
      <c r="D59846" s="31">
        <v>-12.6234</v>
      </c>
      <c r="E59846" s="28">
        <v>364.52800000000002</v>
      </c>
    </row>
    <row r="59847" spans="4:5" x14ac:dyDescent="0.25">
      <c r="D59847" s="31">
        <v>-12.6074</v>
      </c>
      <c r="E59847" s="28">
        <v>364.43900000000002</v>
      </c>
    </row>
    <row r="59848" spans="4:5" x14ac:dyDescent="0.25">
      <c r="D59848" s="31">
        <v>-12.5914</v>
      </c>
      <c r="E59848" s="28">
        <v>364.351</v>
      </c>
    </row>
    <row r="59849" spans="4:5" x14ac:dyDescent="0.25">
      <c r="D59849" s="31">
        <v>-12.5754</v>
      </c>
      <c r="E59849" s="28">
        <v>364.262</v>
      </c>
    </row>
    <row r="59850" spans="4:5" x14ac:dyDescent="0.25">
      <c r="D59850" s="31">
        <v>-12.5594</v>
      </c>
      <c r="E59850" s="28">
        <v>364.173</v>
      </c>
    </row>
    <row r="59851" spans="4:5" x14ac:dyDescent="0.25">
      <c r="D59851" s="31">
        <v>-12.5434</v>
      </c>
      <c r="E59851" s="28">
        <v>364.08499999999998</v>
      </c>
    </row>
    <row r="59852" spans="4:5" x14ac:dyDescent="0.25">
      <c r="D59852" s="31">
        <v>-12.5275</v>
      </c>
      <c r="E59852" s="28">
        <v>363.99599999999998</v>
      </c>
    </row>
    <row r="59853" spans="4:5" x14ac:dyDescent="0.25">
      <c r="D59853" s="31">
        <v>-12.5115</v>
      </c>
      <c r="E59853" s="28">
        <v>363.90800000000002</v>
      </c>
    </row>
    <row r="59854" spans="4:5" x14ac:dyDescent="0.25">
      <c r="D59854" s="31">
        <v>-12.4955</v>
      </c>
      <c r="E59854" s="28">
        <v>363.81900000000002</v>
      </c>
    </row>
    <row r="59855" spans="4:5" x14ac:dyDescent="0.25">
      <c r="D59855" s="31">
        <v>-12.4795</v>
      </c>
      <c r="E59855" s="28">
        <v>363.73</v>
      </c>
    </row>
    <row r="59856" spans="4:5" x14ac:dyDescent="0.25">
      <c r="D59856" s="31">
        <v>-12.4635</v>
      </c>
      <c r="E59856" s="28">
        <v>363.642</v>
      </c>
    </row>
    <row r="59857" spans="4:5" x14ac:dyDescent="0.25">
      <c r="D59857" s="31">
        <v>-12.4475</v>
      </c>
      <c r="E59857" s="28">
        <v>363.553</v>
      </c>
    </row>
    <row r="59858" spans="4:5" x14ac:dyDescent="0.25">
      <c r="D59858" s="31">
        <v>-12.4315</v>
      </c>
      <c r="E59858" s="28">
        <v>363.46499999999997</v>
      </c>
    </row>
    <row r="59859" spans="4:5" x14ac:dyDescent="0.25">
      <c r="D59859" s="31">
        <v>-12.4155</v>
      </c>
      <c r="E59859" s="28">
        <v>363.37599999999998</v>
      </c>
    </row>
    <row r="59860" spans="4:5" x14ac:dyDescent="0.25">
      <c r="D59860" s="31">
        <v>-12.3995</v>
      </c>
      <c r="E59860" s="28">
        <v>363.28800000000001</v>
      </c>
    </row>
    <row r="59861" spans="4:5" x14ac:dyDescent="0.25">
      <c r="D59861" s="31">
        <v>-12.3835</v>
      </c>
      <c r="E59861" s="28">
        <v>363.19900000000001</v>
      </c>
    </row>
    <row r="59862" spans="4:5" x14ac:dyDescent="0.25">
      <c r="D59862" s="31">
        <v>-12.3675</v>
      </c>
      <c r="E59862" s="28">
        <v>363.11099999999999</v>
      </c>
    </row>
    <row r="59863" spans="4:5" x14ac:dyDescent="0.25">
      <c r="D59863" s="31">
        <v>-12.3515</v>
      </c>
      <c r="E59863" s="28">
        <v>363.02199999999999</v>
      </c>
    </row>
    <row r="59864" spans="4:5" x14ac:dyDescent="0.25">
      <c r="D59864" s="31">
        <v>-12.3355</v>
      </c>
      <c r="E59864" s="28">
        <v>362.93299999999999</v>
      </c>
    </row>
    <row r="59865" spans="4:5" x14ac:dyDescent="0.25">
      <c r="D59865" s="31">
        <v>-12.3195</v>
      </c>
      <c r="E59865" s="28">
        <v>362.84500000000003</v>
      </c>
    </row>
    <row r="59866" spans="4:5" x14ac:dyDescent="0.25">
      <c r="D59866" s="31">
        <v>-12.3035</v>
      </c>
      <c r="E59866" s="28">
        <v>362.75599999999997</v>
      </c>
    </row>
    <row r="59867" spans="4:5" x14ac:dyDescent="0.25">
      <c r="D59867" s="31">
        <v>-12.2875</v>
      </c>
      <c r="E59867" s="28">
        <v>362.66800000000001</v>
      </c>
    </row>
    <row r="59868" spans="4:5" x14ac:dyDescent="0.25">
      <c r="D59868" s="31">
        <v>-12.2715</v>
      </c>
      <c r="E59868" s="28">
        <v>362.57900000000001</v>
      </c>
    </row>
    <row r="59869" spans="4:5" x14ac:dyDescent="0.25">
      <c r="D59869" s="31">
        <v>-12.2555</v>
      </c>
      <c r="E59869" s="28">
        <v>362.49</v>
      </c>
    </row>
    <row r="59870" spans="4:5" x14ac:dyDescent="0.25">
      <c r="D59870" s="31">
        <v>-12.2395</v>
      </c>
      <c r="E59870" s="28">
        <v>362.40199999999999</v>
      </c>
    </row>
    <row r="59871" spans="4:5" x14ac:dyDescent="0.25">
      <c r="D59871" s="31">
        <v>-12.2235</v>
      </c>
      <c r="E59871" s="28">
        <v>362.31299999999999</v>
      </c>
    </row>
    <row r="59872" spans="4:5" x14ac:dyDescent="0.25">
      <c r="D59872" s="31">
        <v>-12.2075</v>
      </c>
      <c r="E59872" s="28">
        <v>362.22500000000002</v>
      </c>
    </row>
    <row r="59873" spans="4:5" x14ac:dyDescent="0.25">
      <c r="D59873" s="31">
        <v>-12.1915</v>
      </c>
      <c r="E59873" s="28">
        <v>362.13600000000002</v>
      </c>
    </row>
    <row r="59874" spans="4:5" x14ac:dyDescent="0.25">
      <c r="D59874" s="31">
        <v>-12.1755</v>
      </c>
      <c r="E59874" s="28">
        <v>362.04700000000003</v>
      </c>
    </row>
    <row r="59875" spans="4:5" x14ac:dyDescent="0.25">
      <c r="D59875" s="31">
        <v>-12.1595</v>
      </c>
      <c r="E59875" s="28">
        <v>361.959</v>
      </c>
    </row>
    <row r="59876" spans="4:5" x14ac:dyDescent="0.25">
      <c r="D59876" s="31">
        <v>-12.1435</v>
      </c>
      <c r="E59876" s="28">
        <v>361.87</v>
      </c>
    </row>
    <row r="59877" spans="4:5" x14ac:dyDescent="0.25">
      <c r="D59877" s="31">
        <v>-12.1275</v>
      </c>
      <c r="E59877" s="28">
        <v>361.78199999999998</v>
      </c>
    </row>
    <row r="59878" spans="4:5" x14ac:dyDescent="0.25">
      <c r="D59878" s="31">
        <v>-12.111499999999999</v>
      </c>
      <c r="E59878" s="28">
        <v>361.69299999999998</v>
      </c>
    </row>
    <row r="59879" spans="4:5" x14ac:dyDescent="0.25">
      <c r="D59879" s="31">
        <v>-12.095499999999999</v>
      </c>
      <c r="E59879" s="28">
        <v>361.60500000000002</v>
      </c>
    </row>
    <row r="59880" spans="4:5" x14ac:dyDescent="0.25">
      <c r="D59880" s="31">
        <v>-12.079499999999999</v>
      </c>
      <c r="E59880" s="28">
        <v>361.51600000000002</v>
      </c>
    </row>
    <row r="59881" spans="4:5" x14ac:dyDescent="0.25">
      <c r="D59881" s="31">
        <v>-12.063499999999999</v>
      </c>
      <c r="E59881" s="28">
        <v>361.42700000000002</v>
      </c>
    </row>
    <row r="59882" spans="4:5" x14ac:dyDescent="0.25">
      <c r="D59882" s="31">
        <v>-12.047499999999999</v>
      </c>
      <c r="E59882" s="28">
        <v>361.339</v>
      </c>
    </row>
    <row r="59883" spans="4:5" x14ac:dyDescent="0.25">
      <c r="D59883" s="31">
        <v>-12.031499999999999</v>
      </c>
      <c r="E59883" s="28">
        <v>361.25</v>
      </c>
    </row>
    <row r="59884" spans="4:5" x14ac:dyDescent="0.25">
      <c r="D59884" s="31">
        <v>-12.015499999999999</v>
      </c>
      <c r="E59884" s="28">
        <v>361.16199999999998</v>
      </c>
    </row>
    <row r="59885" spans="4:5" x14ac:dyDescent="0.25">
      <c r="D59885" s="31">
        <v>-11.999499999999999</v>
      </c>
      <c r="E59885" s="28">
        <v>361.07299999999998</v>
      </c>
    </row>
    <row r="59886" spans="4:5" x14ac:dyDescent="0.25">
      <c r="D59886" s="31">
        <v>-11.983499999999999</v>
      </c>
      <c r="E59886" s="28">
        <v>360.98399999999998</v>
      </c>
    </row>
    <row r="59887" spans="4:5" x14ac:dyDescent="0.25">
      <c r="D59887" s="31">
        <v>-11.967499999999999</v>
      </c>
      <c r="E59887" s="28">
        <v>360.89600000000002</v>
      </c>
    </row>
    <row r="59888" spans="4:5" x14ac:dyDescent="0.25">
      <c r="D59888" s="31">
        <v>-11.951499999999999</v>
      </c>
      <c r="E59888" s="28">
        <v>360.80700000000002</v>
      </c>
    </row>
    <row r="59889" spans="4:5" x14ac:dyDescent="0.25">
      <c r="D59889" s="31">
        <v>-11.935499999999999</v>
      </c>
      <c r="E59889" s="28">
        <v>360.71899999999999</v>
      </c>
    </row>
    <row r="59890" spans="4:5" x14ac:dyDescent="0.25">
      <c r="D59890" s="31">
        <v>-11.919499999999999</v>
      </c>
      <c r="E59890" s="28">
        <v>360.63</v>
      </c>
    </row>
    <row r="59891" spans="4:5" x14ac:dyDescent="0.25">
      <c r="D59891" s="31">
        <v>-11.903499999999999</v>
      </c>
      <c r="E59891" s="28">
        <v>360.541</v>
      </c>
    </row>
    <row r="59892" spans="4:5" x14ac:dyDescent="0.25">
      <c r="D59892" s="31">
        <v>-11.887499999999999</v>
      </c>
      <c r="E59892" s="28">
        <v>360.45299999999997</v>
      </c>
    </row>
    <row r="59893" spans="4:5" x14ac:dyDescent="0.25">
      <c r="D59893" s="31">
        <v>-11.871499999999999</v>
      </c>
      <c r="E59893" s="28">
        <v>360.36399999999998</v>
      </c>
    </row>
    <row r="59894" spans="4:5" x14ac:dyDescent="0.25">
      <c r="D59894" s="31">
        <v>-11.855499999999999</v>
      </c>
      <c r="E59894" s="28">
        <v>360.27600000000001</v>
      </c>
    </row>
    <row r="59895" spans="4:5" x14ac:dyDescent="0.25">
      <c r="D59895" s="31">
        <v>-11.839499999999999</v>
      </c>
      <c r="E59895" s="28">
        <v>360.18700000000001</v>
      </c>
    </row>
    <row r="59896" spans="4:5" x14ac:dyDescent="0.25">
      <c r="D59896" s="31">
        <v>-11.823499999999999</v>
      </c>
      <c r="E59896" s="28">
        <v>360.09899999999999</v>
      </c>
    </row>
    <row r="59897" spans="4:5" x14ac:dyDescent="0.25">
      <c r="D59897" s="31">
        <v>-11.807499999999999</v>
      </c>
      <c r="E59897" s="28">
        <v>360.01</v>
      </c>
    </row>
    <row r="59898" spans="4:5" x14ac:dyDescent="0.25">
      <c r="D59898" s="31">
        <v>-11.791499999999999</v>
      </c>
      <c r="E59898" s="28">
        <v>359.92099999999999</v>
      </c>
    </row>
    <row r="59899" spans="4:5" x14ac:dyDescent="0.25">
      <c r="D59899" s="31">
        <v>-11.775499999999999</v>
      </c>
      <c r="E59899" s="28">
        <v>359.83300000000003</v>
      </c>
    </row>
    <row r="59900" spans="4:5" x14ac:dyDescent="0.25">
      <c r="D59900" s="31">
        <v>-11.759499999999999</v>
      </c>
      <c r="E59900" s="28">
        <v>359.74400000000003</v>
      </c>
    </row>
    <row r="59901" spans="4:5" x14ac:dyDescent="0.25">
      <c r="D59901" s="31">
        <v>-11.743499999999999</v>
      </c>
      <c r="E59901" s="28">
        <v>359.65600000000001</v>
      </c>
    </row>
    <row r="59902" spans="4:5" x14ac:dyDescent="0.25">
      <c r="D59902" s="31">
        <v>-11.727499999999999</v>
      </c>
      <c r="E59902" s="28">
        <v>359.56700000000001</v>
      </c>
    </row>
    <row r="59903" spans="4:5" x14ac:dyDescent="0.25">
      <c r="D59903" s="31">
        <v>-11.711499999999999</v>
      </c>
      <c r="E59903" s="28">
        <v>359.47800000000001</v>
      </c>
    </row>
    <row r="59904" spans="4:5" x14ac:dyDescent="0.25">
      <c r="D59904" s="31">
        <v>-11.695499999999999</v>
      </c>
      <c r="E59904" s="28">
        <v>359.39</v>
      </c>
    </row>
    <row r="59905" spans="4:5" x14ac:dyDescent="0.25">
      <c r="D59905" s="31">
        <v>-11.679500000000001</v>
      </c>
      <c r="E59905" s="28">
        <v>359.30099999999999</v>
      </c>
    </row>
    <row r="59906" spans="4:5" x14ac:dyDescent="0.25">
      <c r="D59906" s="31">
        <v>-11.663500000000001</v>
      </c>
      <c r="E59906" s="28">
        <v>359.21300000000002</v>
      </c>
    </row>
    <row r="59907" spans="4:5" x14ac:dyDescent="0.25">
      <c r="D59907" s="31">
        <v>-11.647500000000001</v>
      </c>
      <c r="E59907" s="28">
        <v>359.12400000000002</v>
      </c>
    </row>
    <row r="59908" spans="4:5" x14ac:dyDescent="0.25">
      <c r="D59908" s="31">
        <v>-11.631500000000001</v>
      </c>
      <c r="E59908" s="28">
        <v>359.03500000000003</v>
      </c>
    </row>
    <row r="59909" spans="4:5" x14ac:dyDescent="0.25">
      <c r="D59909" s="31">
        <v>-11.615500000000001</v>
      </c>
      <c r="E59909" s="28">
        <v>358.947</v>
      </c>
    </row>
    <row r="59910" spans="4:5" x14ac:dyDescent="0.25">
      <c r="D59910" s="31">
        <v>-11.599500000000001</v>
      </c>
      <c r="E59910" s="28">
        <v>358.858</v>
      </c>
    </row>
    <row r="59911" spans="4:5" x14ac:dyDescent="0.25">
      <c r="D59911" s="31">
        <v>-11.583500000000001</v>
      </c>
      <c r="E59911" s="28">
        <v>358.77</v>
      </c>
    </row>
    <row r="59912" spans="4:5" x14ac:dyDescent="0.25">
      <c r="D59912" s="31">
        <v>-11.567500000000001</v>
      </c>
      <c r="E59912" s="28">
        <v>358.68099999999998</v>
      </c>
    </row>
    <row r="59913" spans="4:5" x14ac:dyDescent="0.25">
      <c r="D59913" s="31">
        <v>-11.551500000000001</v>
      </c>
      <c r="E59913" s="28">
        <v>358.59199999999998</v>
      </c>
    </row>
    <row r="59914" spans="4:5" x14ac:dyDescent="0.25">
      <c r="D59914" s="31">
        <v>-11.535500000000001</v>
      </c>
      <c r="E59914" s="28">
        <v>358.50400000000002</v>
      </c>
    </row>
    <row r="59915" spans="4:5" x14ac:dyDescent="0.25">
      <c r="D59915" s="31">
        <v>-11.519500000000001</v>
      </c>
      <c r="E59915" s="28">
        <v>358.41500000000002</v>
      </c>
    </row>
    <row r="59916" spans="4:5" x14ac:dyDescent="0.25">
      <c r="D59916" s="31">
        <v>-11.503500000000001</v>
      </c>
      <c r="E59916" s="28">
        <v>358.327</v>
      </c>
    </row>
    <row r="59917" spans="4:5" x14ac:dyDescent="0.25">
      <c r="D59917" s="31">
        <v>-11.487500000000001</v>
      </c>
      <c r="E59917" s="28">
        <v>358.238</v>
      </c>
    </row>
    <row r="59918" spans="4:5" x14ac:dyDescent="0.25">
      <c r="D59918" s="31">
        <v>-11.471500000000001</v>
      </c>
      <c r="E59918" s="28">
        <v>358.149</v>
      </c>
    </row>
    <row r="59919" spans="4:5" x14ac:dyDescent="0.25">
      <c r="D59919" s="31">
        <v>-11.455500000000001</v>
      </c>
      <c r="E59919" s="28">
        <v>358.06099999999998</v>
      </c>
    </row>
    <row r="59920" spans="4:5" x14ac:dyDescent="0.25">
      <c r="D59920" s="31">
        <v>-11.439500000000001</v>
      </c>
      <c r="E59920" s="28">
        <v>357.97199999999998</v>
      </c>
    </row>
    <row r="59921" spans="4:5" x14ac:dyDescent="0.25">
      <c r="D59921" s="31">
        <v>-11.423500000000001</v>
      </c>
      <c r="E59921" s="28">
        <v>357.88400000000001</v>
      </c>
    </row>
    <row r="59922" spans="4:5" x14ac:dyDescent="0.25">
      <c r="D59922" s="31">
        <v>-11.407500000000001</v>
      </c>
      <c r="E59922" s="28">
        <v>357.79500000000002</v>
      </c>
    </row>
    <row r="59923" spans="4:5" x14ac:dyDescent="0.25">
      <c r="D59923" s="31">
        <v>-11.391500000000001</v>
      </c>
      <c r="E59923" s="28">
        <v>357.70600000000002</v>
      </c>
    </row>
    <row r="59924" spans="4:5" x14ac:dyDescent="0.25">
      <c r="D59924" s="31">
        <v>-11.375500000000001</v>
      </c>
      <c r="E59924" s="28">
        <v>357.61799999999999</v>
      </c>
    </row>
    <row r="59925" spans="4:5" x14ac:dyDescent="0.25">
      <c r="D59925" s="31">
        <v>-11.359500000000001</v>
      </c>
      <c r="E59925" s="28">
        <v>357.529</v>
      </c>
    </row>
    <row r="59926" spans="4:5" x14ac:dyDescent="0.25">
      <c r="D59926" s="31">
        <v>-11.343500000000001</v>
      </c>
      <c r="E59926" s="28">
        <v>357.44099999999997</v>
      </c>
    </row>
    <row r="59927" spans="4:5" x14ac:dyDescent="0.25">
      <c r="D59927" s="31">
        <v>-11.327500000000001</v>
      </c>
      <c r="E59927" s="28">
        <v>357.35199999999998</v>
      </c>
    </row>
    <row r="59928" spans="4:5" x14ac:dyDescent="0.25">
      <c r="D59928" s="31">
        <v>-11.311500000000001</v>
      </c>
      <c r="E59928" s="28">
        <v>357.26299999999998</v>
      </c>
    </row>
    <row r="59929" spans="4:5" x14ac:dyDescent="0.25">
      <c r="D59929" s="31">
        <v>-11.295500000000001</v>
      </c>
      <c r="E59929" s="28">
        <v>357.17500000000001</v>
      </c>
    </row>
    <row r="59930" spans="4:5" x14ac:dyDescent="0.25">
      <c r="D59930" s="31">
        <v>-11.279500000000001</v>
      </c>
      <c r="E59930" s="28">
        <v>357.08600000000001</v>
      </c>
    </row>
    <row r="59931" spans="4:5" x14ac:dyDescent="0.25">
      <c r="D59931" s="31">
        <v>-11.263500000000001</v>
      </c>
      <c r="E59931" s="28">
        <v>356.99799999999999</v>
      </c>
    </row>
    <row r="59932" spans="4:5" x14ac:dyDescent="0.25">
      <c r="D59932" s="31">
        <v>-11.2475</v>
      </c>
      <c r="E59932" s="28">
        <v>356.90899999999999</v>
      </c>
    </row>
    <row r="59933" spans="4:5" x14ac:dyDescent="0.25">
      <c r="D59933" s="31">
        <v>-11.2315</v>
      </c>
      <c r="E59933" s="28">
        <v>356.82</v>
      </c>
    </row>
    <row r="59934" spans="4:5" x14ac:dyDescent="0.25">
      <c r="D59934" s="31">
        <v>-11.2155</v>
      </c>
      <c r="E59934" s="28">
        <v>356.73200000000003</v>
      </c>
    </row>
    <row r="59935" spans="4:5" x14ac:dyDescent="0.25">
      <c r="D59935" s="31">
        <v>-11.1995</v>
      </c>
      <c r="E59935" s="28">
        <v>356.64299999999997</v>
      </c>
    </row>
    <row r="59936" spans="4:5" x14ac:dyDescent="0.25">
      <c r="D59936" s="31">
        <v>-11.1835</v>
      </c>
      <c r="E59936" s="28">
        <v>356.55500000000001</v>
      </c>
    </row>
    <row r="59937" spans="4:5" x14ac:dyDescent="0.25">
      <c r="D59937" s="31">
        <v>-11.1675</v>
      </c>
      <c r="E59937" s="28">
        <v>356.46600000000001</v>
      </c>
    </row>
    <row r="59938" spans="4:5" x14ac:dyDescent="0.25">
      <c r="D59938" s="31">
        <v>-11.1516</v>
      </c>
      <c r="E59938" s="28">
        <v>356.37700000000001</v>
      </c>
    </row>
    <row r="59939" spans="4:5" x14ac:dyDescent="0.25">
      <c r="D59939" s="31">
        <v>-11.1356</v>
      </c>
      <c r="E59939" s="28">
        <v>356.28899999999999</v>
      </c>
    </row>
    <row r="59940" spans="4:5" x14ac:dyDescent="0.25">
      <c r="D59940" s="31">
        <v>-11.1196</v>
      </c>
      <c r="E59940" s="28">
        <v>356.2</v>
      </c>
    </row>
    <row r="59941" spans="4:5" x14ac:dyDescent="0.25">
      <c r="D59941" s="31">
        <v>-11.1036</v>
      </c>
      <c r="E59941" s="28">
        <v>356.11200000000002</v>
      </c>
    </row>
    <row r="59942" spans="4:5" x14ac:dyDescent="0.25">
      <c r="D59942" s="31">
        <v>-11.0876</v>
      </c>
      <c r="E59942" s="28">
        <v>356.02300000000002</v>
      </c>
    </row>
    <row r="59943" spans="4:5" x14ac:dyDescent="0.25">
      <c r="D59943" s="31">
        <v>-11.0716</v>
      </c>
      <c r="E59943" s="28">
        <v>355.935</v>
      </c>
    </row>
    <row r="59944" spans="4:5" x14ac:dyDescent="0.25">
      <c r="D59944" s="31">
        <v>-11.0556</v>
      </c>
      <c r="E59944" s="28">
        <v>355.846</v>
      </c>
    </row>
    <row r="59945" spans="4:5" x14ac:dyDescent="0.25">
      <c r="D59945" s="31">
        <v>-11.0396</v>
      </c>
      <c r="E59945" s="28">
        <v>355.75700000000001</v>
      </c>
    </row>
    <row r="59946" spans="4:5" x14ac:dyDescent="0.25">
      <c r="D59946" s="31">
        <v>-11.0236</v>
      </c>
      <c r="E59946" s="28">
        <v>355.66899999999998</v>
      </c>
    </row>
    <row r="59947" spans="4:5" x14ac:dyDescent="0.25">
      <c r="D59947" s="31">
        <v>-11.0076</v>
      </c>
      <c r="E59947" s="28">
        <v>355.58</v>
      </c>
    </row>
    <row r="59948" spans="4:5" x14ac:dyDescent="0.25">
      <c r="D59948" s="31">
        <v>-10.9916</v>
      </c>
      <c r="E59948" s="28">
        <v>355.49099999999999</v>
      </c>
    </row>
    <row r="59949" spans="4:5" x14ac:dyDescent="0.25">
      <c r="D59949" s="31">
        <v>-10.9756</v>
      </c>
      <c r="E59949" s="28">
        <v>355.40300000000002</v>
      </c>
    </row>
    <row r="59950" spans="4:5" x14ac:dyDescent="0.25">
      <c r="D59950" s="31">
        <v>-10.9596</v>
      </c>
      <c r="E59950" s="28">
        <v>355.31400000000002</v>
      </c>
    </row>
    <row r="59951" spans="4:5" x14ac:dyDescent="0.25">
      <c r="D59951" s="31">
        <v>-10.9436</v>
      </c>
      <c r="E59951" s="28">
        <v>355.226</v>
      </c>
    </row>
    <row r="59952" spans="4:5" x14ac:dyDescent="0.25">
      <c r="D59952" s="31">
        <v>-10.9276</v>
      </c>
      <c r="E59952" s="28">
        <v>355.137</v>
      </c>
    </row>
    <row r="59953" spans="4:5" x14ac:dyDescent="0.25">
      <c r="D59953" s="31">
        <v>-10.9116</v>
      </c>
      <c r="E59953" s="28">
        <v>355.048</v>
      </c>
    </row>
    <row r="59954" spans="4:5" x14ac:dyDescent="0.25">
      <c r="D59954" s="31">
        <v>-10.8956</v>
      </c>
      <c r="E59954" s="28">
        <v>354.96</v>
      </c>
    </row>
    <row r="59955" spans="4:5" x14ac:dyDescent="0.25">
      <c r="D59955" s="31">
        <v>-10.8796</v>
      </c>
      <c r="E59955" s="28">
        <v>354.87099999999998</v>
      </c>
    </row>
    <row r="59956" spans="4:5" x14ac:dyDescent="0.25">
      <c r="D59956" s="31">
        <v>-10.8636</v>
      </c>
      <c r="E59956" s="28">
        <v>354.78300000000002</v>
      </c>
    </row>
    <row r="59957" spans="4:5" x14ac:dyDescent="0.25">
      <c r="D59957" s="31">
        <v>-10.8476</v>
      </c>
      <c r="E59957" s="28">
        <v>354.69400000000002</v>
      </c>
    </row>
    <row r="59958" spans="4:5" x14ac:dyDescent="0.25">
      <c r="D59958" s="31">
        <v>-10.8316</v>
      </c>
      <c r="E59958" s="28">
        <v>354.60500000000002</v>
      </c>
    </row>
    <row r="59959" spans="4:5" x14ac:dyDescent="0.25">
      <c r="D59959" s="31">
        <v>-10.8156</v>
      </c>
      <c r="E59959" s="28">
        <v>354.517</v>
      </c>
    </row>
    <row r="59960" spans="4:5" x14ac:dyDescent="0.25">
      <c r="D59960" s="31">
        <v>-10.7996</v>
      </c>
      <c r="E59960" s="28">
        <v>354.428</v>
      </c>
    </row>
    <row r="59961" spans="4:5" x14ac:dyDescent="0.25">
      <c r="D59961" s="31">
        <v>-10.7836</v>
      </c>
      <c r="E59961" s="28">
        <v>354.34</v>
      </c>
    </row>
    <row r="59962" spans="4:5" x14ac:dyDescent="0.25">
      <c r="D59962" s="31">
        <v>-10.7676</v>
      </c>
      <c r="E59962" s="28">
        <v>354.25099999999998</v>
      </c>
    </row>
    <row r="59963" spans="4:5" x14ac:dyDescent="0.25">
      <c r="D59963" s="31">
        <v>-10.7516</v>
      </c>
      <c r="E59963" s="28">
        <v>354.16199999999998</v>
      </c>
    </row>
    <row r="59964" spans="4:5" x14ac:dyDescent="0.25">
      <c r="D59964" s="31">
        <v>-10.7356</v>
      </c>
      <c r="E59964" s="28">
        <v>354.07400000000001</v>
      </c>
    </row>
    <row r="59965" spans="4:5" x14ac:dyDescent="0.25">
      <c r="D59965" s="31">
        <v>-10.7196</v>
      </c>
      <c r="E59965" s="28">
        <v>353.98500000000001</v>
      </c>
    </row>
    <row r="59966" spans="4:5" x14ac:dyDescent="0.25">
      <c r="D59966" s="31">
        <v>-10.7036</v>
      </c>
      <c r="E59966" s="28">
        <v>353.89699999999999</v>
      </c>
    </row>
    <row r="59967" spans="4:5" x14ac:dyDescent="0.25">
      <c r="D59967" s="31">
        <v>-10.6876</v>
      </c>
      <c r="E59967" s="28">
        <v>353.80799999999999</v>
      </c>
    </row>
    <row r="59968" spans="4:5" x14ac:dyDescent="0.25">
      <c r="D59968" s="31">
        <v>-10.6716</v>
      </c>
      <c r="E59968" s="28">
        <v>353.71899999999999</v>
      </c>
    </row>
    <row r="59969" spans="4:5" x14ac:dyDescent="0.25">
      <c r="D59969" s="31">
        <v>-10.6556</v>
      </c>
      <c r="E59969" s="28">
        <v>353.63099999999997</v>
      </c>
    </row>
    <row r="59970" spans="4:5" x14ac:dyDescent="0.25">
      <c r="D59970" s="31">
        <v>-10.6396</v>
      </c>
      <c r="E59970" s="28">
        <v>353.54199999999997</v>
      </c>
    </row>
    <row r="59971" spans="4:5" x14ac:dyDescent="0.25">
      <c r="D59971" s="31">
        <v>-10.6236</v>
      </c>
      <c r="E59971" s="28">
        <v>353.45400000000001</v>
      </c>
    </row>
    <row r="59972" spans="4:5" x14ac:dyDescent="0.25">
      <c r="D59972" s="31">
        <v>-10.6076</v>
      </c>
      <c r="E59972" s="28">
        <v>353.36500000000001</v>
      </c>
    </row>
    <row r="59973" spans="4:5" x14ac:dyDescent="0.25">
      <c r="D59973" s="31">
        <v>-10.5916</v>
      </c>
      <c r="E59973" s="28">
        <v>353.27600000000001</v>
      </c>
    </row>
    <row r="59974" spans="4:5" x14ac:dyDescent="0.25">
      <c r="D59974" s="31">
        <v>-10.5756</v>
      </c>
      <c r="E59974" s="28">
        <v>353.18799999999999</v>
      </c>
    </row>
    <row r="59975" spans="4:5" x14ac:dyDescent="0.25">
      <c r="D59975" s="31">
        <v>-10.5596</v>
      </c>
      <c r="E59975" s="28">
        <v>353.09899999999999</v>
      </c>
    </row>
    <row r="59976" spans="4:5" x14ac:dyDescent="0.25">
      <c r="D59976" s="31">
        <v>-10.5436</v>
      </c>
      <c r="E59976" s="28">
        <v>353.01100000000002</v>
      </c>
    </row>
    <row r="59977" spans="4:5" x14ac:dyDescent="0.25">
      <c r="D59977" s="31">
        <v>-10.5276</v>
      </c>
      <c r="E59977" s="28">
        <v>352.92200000000003</v>
      </c>
    </row>
    <row r="59978" spans="4:5" x14ac:dyDescent="0.25">
      <c r="D59978" s="31">
        <v>-10.5116</v>
      </c>
      <c r="E59978" s="28">
        <v>352.83300000000003</v>
      </c>
    </row>
    <row r="59979" spans="4:5" x14ac:dyDescent="0.25">
      <c r="D59979" s="31">
        <v>-10.4956</v>
      </c>
      <c r="E59979" s="28">
        <v>352.745</v>
      </c>
    </row>
    <row r="59980" spans="4:5" x14ac:dyDescent="0.25">
      <c r="D59980" s="31">
        <v>-10.4796</v>
      </c>
      <c r="E59980" s="28">
        <v>352.65600000000001</v>
      </c>
    </row>
    <row r="59981" spans="4:5" x14ac:dyDescent="0.25">
      <c r="D59981" s="31">
        <v>-10.4636</v>
      </c>
      <c r="E59981" s="28">
        <v>352.56700000000001</v>
      </c>
    </row>
    <row r="59982" spans="4:5" x14ac:dyDescent="0.25">
      <c r="D59982" s="31">
        <v>-10.4476</v>
      </c>
      <c r="E59982" s="28">
        <v>352.47899999999998</v>
      </c>
    </row>
    <row r="59983" spans="4:5" x14ac:dyDescent="0.25">
      <c r="D59983" s="31">
        <v>-10.4316</v>
      </c>
      <c r="E59983" s="28">
        <v>352.39</v>
      </c>
    </row>
    <row r="59984" spans="4:5" x14ac:dyDescent="0.25">
      <c r="D59984" s="31">
        <v>-10.4156</v>
      </c>
      <c r="E59984" s="28">
        <v>352.30200000000002</v>
      </c>
    </row>
    <row r="59985" spans="4:5" x14ac:dyDescent="0.25">
      <c r="D59985" s="31">
        <v>-10.3996</v>
      </c>
      <c r="E59985" s="28">
        <v>352.21300000000002</v>
      </c>
    </row>
    <row r="59986" spans="4:5" x14ac:dyDescent="0.25">
      <c r="D59986" s="31">
        <v>-10.383599999999999</v>
      </c>
      <c r="E59986" s="28">
        <v>352.12400000000002</v>
      </c>
    </row>
    <row r="59987" spans="4:5" x14ac:dyDescent="0.25">
      <c r="D59987" s="31">
        <v>-10.367599999999999</v>
      </c>
      <c r="E59987" s="28">
        <v>352.036</v>
      </c>
    </row>
    <row r="59988" spans="4:5" x14ac:dyDescent="0.25">
      <c r="D59988" s="31">
        <v>-10.351599999999999</v>
      </c>
      <c r="E59988" s="28">
        <v>351.947</v>
      </c>
    </row>
    <row r="59989" spans="4:5" x14ac:dyDescent="0.25">
      <c r="D59989" s="31">
        <v>-10.335599999999999</v>
      </c>
      <c r="E59989" s="28">
        <v>351.85899999999998</v>
      </c>
    </row>
    <row r="59990" spans="4:5" x14ac:dyDescent="0.25">
      <c r="D59990" s="31">
        <v>-10.319599999999999</v>
      </c>
      <c r="E59990" s="28">
        <v>351.77</v>
      </c>
    </row>
    <row r="59991" spans="4:5" x14ac:dyDescent="0.25">
      <c r="D59991" s="31">
        <v>-10.303599999999999</v>
      </c>
      <c r="E59991" s="28">
        <v>351.68099999999998</v>
      </c>
    </row>
    <row r="59992" spans="4:5" x14ac:dyDescent="0.25">
      <c r="D59992" s="31">
        <v>-10.287599999999999</v>
      </c>
      <c r="E59992" s="28">
        <v>351.59300000000002</v>
      </c>
    </row>
    <row r="59993" spans="4:5" x14ac:dyDescent="0.25">
      <c r="D59993" s="31">
        <v>-10.271599999999999</v>
      </c>
      <c r="E59993" s="28">
        <v>351.50400000000002</v>
      </c>
    </row>
    <row r="59994" spans="4:5" x14ac:dyDescent="0.25">
      <c r="D59994" s="31">
        <v>-10.255599999999999</v>
      </c>
      <c r="E59994" s="28">
        <v>351.416</v>
      </c>
    </row>
    <row r="59995" spans="4:5" x14ac:dyDescent="0.25">
      <c r="D59995" s="31">
        <v>-10.239599999999999</v>
      </c>
      <c r="E59995" s="28">
        <v>351.327</v>
      </c>
    </row>
    <row r="59996" spans="4:5" x14ac:dyDescent="0.25">
      <c r="D59996" s="31">
        <v>-10.223599999999999</v>
      </c>
      <c r="E59996" s="28">
        <v>351.238</v>
      </c>
    </row>
    <row r="59997" spans="4:5" x14ac:dyDescent="0.25">
      <c r="D59997" s="31">
        <v>-10.207599999999999</v>
      </c>
      <c r="E59997" s="28">
        <v>351.15</v>
      </c>
    </row>
    <row r="59998" spans="4:5" x14ac:dyDescent="0.25">
      <c r="D59998" s="31">
        <v>-10.191599999999999</v>
      </c>
      <c r="E59998" s="28">
        <v>351.06099999999998</v>
      </c>
    </row>
    <row r="59999" spans="4:5" x14ac:dyDescent="0.25">
      <c r="D59999" s="31">
        <v>-10.175599999999999</v>
      </c>
      <c r="E59999" s="28">
        <v>350.97300000000001</v>
      </c>
    </row>
    <row r="60000" spans="4:5" x14ac:dyDescent="0.25">
      <c r="D60000" s="31">
        <v>-10.159599999999999</v>
      </c>
      <c r="E60000" s="28">
        <v>350.88400000000001</v>
      </c>
    </row>
    <row r="60001" spans="4:5" x14ac:dyDescent="0.25">
      <c r="D60001" s="31">
        <v>-10.143599999999999</v>
      </c>
      <c r="E60001" s="28">
        <v>350.79500000000002</v>
      </c>
    </row>
    <row r="60002" spans="4:5" x14ac:dyDescent="0.25">
      <c r="D60002" s="31">
        <v>-10.127599999999999</v>
      </c>
      <c r="E60002" s="28">
        <v>350.70699999999999</v>
      </c>
    </row>
    <row r="60003" spans="4:5" x14ac:dyDescent="0.25">
      <c r="D60003" s="31">
        <v>-10.111599999999999</v>
      </c>
      <c r="E60003" s="28">
        <v>350.61799999999999</v>
      </c>
    </row>
    <row r="60004" spans="4:5" x14ac:dyDescent="0.25">
      <c r="D60004" s="31">
        <v>-10.095599999999999</v>
      </c>
      <c r="E60004" s="28">
        <v>350.53</v>
      </c>
    </row>
    <row r="60005" spans="4:5" x14ac:dyDescent="0.25">
      <c r="D60005" s="31">
        <v>-10.079599999999999</v>
      </c>
      <c r="E60005" s="28">
        <v>350.44099999999997</v>
      </c>
    </row>
    <row r="60006" spans="4:5" x14ac:dyDescent="0.25">
      <c r="D60006" s="31">
        <v>-10.063599999999999</v>
      </c>
      <c r="E60006" s="28">
        <v>350.35199999999998</v>
      </c>
    </row>
    <row r="60007" spans="4:5" x14ac:dyDescent="0.25">
      <c r="D60007" s="31">
        <v>-10.047599999999999</v>
      </c>
      <c r="E60007" s="28">
        <v>350.26400000000001</v>
      </c>
    </row>
    <row r="60008" spans="4:5" x14ac:dyDescent="0.25">
      <c r="D60008" s="31">
        <v>-10.031599999999999</v>
      </c>
      <c r="E60008" s="28">
        <v>350.17500000000001</v>
      </c>
    </row>
    <row r="60009" spans="4:5" x14ac:dyDescent="0.25">
      <c r="D60009" s="31">
        <v>-10</v>
      </c>
      <c r="E60009" s="28">
        <v>350</v>
      </c>
    </row>
    <row r="60010" spans="4:5" x14ac:dyDescent="0.25">
      <c r="D60010" s="31"/>
    </row>
  </sheetData>
  <mergeCells count="3">
    <mergeCell ref="A1:E1"/>
    <mergeCell ref="A2:B2"/>
    <mergeCell ref="S1:W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5"/>
  <sheetViews>
    <sheetView workbookViewId="0">
      <selection activeCell="C1" sqref="C1"/>
    </sheetView>
  </sheetViews>
  <sheetFormatPr defaultRowHeight="15" x14ac:dyDescent="0.25"/>
  <cols>
    <col min="2" max="2" width="12.28515625" bestFit="1" customWidth="1"/>
  </cols>
  <sheetData>
    <row r="1" spans="1:16" x14ac:dyDescent="0.25">
      <c r="B1" t="s">
        <v>2</v>
      </c>
    </row>
    <row r="2" spans="1:16" x14ac:dyDescent="0.25">
      <c r="A2" t="s">
        <v>3</v>
      </c>
      <c r="B2" s="4">
        <v>4</v>
      </c>
      <c r="C2" s="5">
        <v>1</v>
      </c>
      <c r="D2" s="6">
        <v>0</v>
      </c>
    </row>
    <row r="3" spans="1:16" x14ac:dyDescent="0.25">
      <c r="B3" s="7">
        <v>1</v>
      </c>
      <c r="C3" s="8">
        <v>4</v>
      </c>
      <c r="D3" s="9">
        <v>1</v>
      </c>
    </row>
    <row r="4" spans="1:16" x14ac:dyDescent="0.25">
      <c r="B4" s="10">
        <v>0</v>
      </c>
      <c r="C4" s="11">
        <v>1</v>
      </c>
      <c r="D4" s="12">
        <v>4</v>
      </c>
    </row>
    <row r="7" spans="1:16" x14ac:dyDescent="0.25">
      <c r="A7" t="s">
        <v>4</v>
      </c>
      <c r="B7" s="4" cm="1">
        <f t="array" ref="B7:D9">MINVERSE(B2:D4)</f>
        <v>0.26785714285714285</v>
      </c>
      <c r="C7" s="5">
        <v>-7.1428571428571425E-2</v>
      </c>
      <c r="D7" s="6">
        <v>1.7857142857142856E-2</v>
      </c>
      <c r="F7" t="s">
        <v>7</v>
      </c>
      <c r="G7" s="23">
        <f>6/(Sheet3!A5-Sheet3!A4)^2*(Sheet3!B4-2*Sheet3!B5+Sheet3!B6)</f>
        <v>-0.40312500000000001</v>
      </c>
      <c r="I7" t="s">
        <v>8</v>
      </c>
      <c r="J7" cm="1">
        <f t="array" ref="J7:J9">MMULT(_xlfn.ANCHORARRAY(B7),G7:G9)</f>
        <v>-0.14978341238839285</v>
      </c>
    </row>
    <row r="8" spans="1:16" x14ac:dyDescent="0.25">
      <c r="B8" s="7">
        <v>-7.1428571428571425E-2</v>
      </c>
      <c r="C8" s="8">
        <v>0.2857142857142857</v>
      </c>
      <c r="D8" s="9">
        <v>-7.1428571428571425E-2</v>
      </c>
      <c r="G8" s="23">
        <f>6/(Sheet3!A6-Sheet3!A5)^2*(Sheet3!B5-2*Sheet3!B6+Sheet3!B7)</f>
        <v>0.48679687499999996</v>
      </c>
      <c r="J8">
        <v>0.19600864955357139</v>
      </c>
    </row>
    <row r="9" spans="1:16" x14ac:dyDescent="0.25">
      <c r="B9" s="10">
        <v>1.7857142857142856E-2</v>
      </c>
      <c r="C9" s="11">
        <v>-7.1428571428571425E-2</v>
      </c>
      <c r="D9" s="12">
        <v>0.26785714285714285</v>
      </c>
      <c r="G9" s="23">
        <f>6/(Sheet3!A7-Sheet3!A6)^2*(Sheet3!B6-2*Sheet3!B7+Sheet3!B8)</f>
        <v>-0.39380859374999999</v>
      </c>
      <c r="J9">
        <v>-0.14745431082589283</v>
      </c>
    </row>
    <row r="13" spans="1:16" x14ac:dyDescent="0.25">
      <c r="A13" t="s">
        <v>5</v>
      </c>
      <c r="B13" s="4">
        <v>0.26785700000000001</v>
      </c>
      <c r="C13" s="5">
        <v>-7.1428599999999995E-2</v>
      </c>
      <c r="D13" s="6">
        <v>1.7857100000000001E-2</v>
      </c>
      <c r="F13" t="s">
        <v>4</v>
      </c>
      <c r="G13" s="4">
        <v>1</v>
      </c>
      <c r="H13" s="5">
        <v>2</v>
      </c>
      <c r="I13" s="6">
        <v>3</v>
      </c>
      <c r="L13" t="s">
        <v>7</v>
      </c>
      <c r="M13" s="23">
        <v>-2.64</v>
      </c>
      <c r="O13" t="s">
        <v>8</v>
      </c>
      <c r="P13" cm="1">
        <f t="array" ref="P13:P15">MMULT(G13:I15,M13:M15)</f>
        <v>0.7200000000000002</v>
      </c>
    </row>
    <row r="14" spans="1:16" x14ac:dyDescent="0.25">
      <c r="B14" s="7">
        <v>-7.1428599999999995E-2</v>
      </c>
      <c r="C14" s="8">
        <v>0.28571400000000002</v>
      </c>
      <c r="D14" s="9">
        <v>-7.1428599999999995E-2</v>
      </c>
      <c r="G14" s="7">
        <v>4</v>
      </c>
      <c r="H14" s="8">
        <v>5</v>
      </c>
      <c r="I14" s="9">
        <v>6</v>
      </c>
      <c r="M14" s="24">
        <v>3.12</v>
      </c>
      <c r="P14">
        <v>-0.71999999999999886</v>
      </c>
    </row>
    <row r="15" spans="1:16" x14ac:dyDescent="0.25">
      <c r="B15" s="10">
        <v>1.7857100000000001E-2</v>
      </c>
      <c r="C15" s="11">
        <v>-7.1428599999999995E-2</v>
      </c>
      <c r="D15" s="12">
        <v>0.26785700000000001</v>
      </c>
      <c r="G15" s="10">
        <v>9</v>
      </c>
      <c r="H15" s="11">
        <v>8</v>
      </c>
      <c r="I15" s="12">
        <v>7</v>
      </c>
      <c r="M15" s="25">
        <v>-0.96</v>
      </c>
      <c r="P15">
        <v>-5.5200000000000005</v>
      </c>
    </row>
    <row r="17" spans="1:16" x14ac:dyDescent="0.25">
      <c r="L17" s="34" t="s">
        <v>12</v>
      </c>
      <c r="M17" s="34"/>
      <c r="N17" s="34"/>
      <c r="O17" s="34"/>
    </row>
    <row r="18" spans="1:16" x14ac:dyDescent="0.25">
      <c r="A18" t="s">
        <v>6</v>
      </c>
      <c r="B18" s="14">
        <f>B7-B13</f>
        <v>1.4285714283746032E-7</v>
      </c>
      <c r="C18" s="15">
        <f t="shared" ref="C18:D18" si="0">C7-C13</f>
        <v>2.8571428570267621E-8</v>
      </c>
      <c r="D18" s="16">
        <f t="shared" si="0"/>
        <v>4.2857142855401431E-8</v>
      </c>
      <c r="L18" s="26" t="s">
        <v>9</v>
      </c>
    </row>
    <row r="19" spans="1:16" x14ac:dyDescent="0.25">
      <c r="B19" s="17">
        <f t="shared" ref="B19:D19" si="1">B8-B14</f>
        <v>2.8571428570267621E-8</v>
      </c>
      <c r="C19" s="18">
        <f t="shared" si="1"/>
        <v>2.8571428567492063E-7</v>
      </c>
      <c r="D19" s="19">
        <f t="shared" si="1"/>
        <v>2.8571428570267621E-8</v>
      </c>
    </row>
    <row r="20" spans="1:16" x14ac:dyDescent="0.25">
      <c r="B20" s="20">
        <f t="shared" ref="B20:D20" si="2">B9-B15</f>
        <v>4.2857142855401431E-8</v>
      </c>
      <c r="C20" s="21">
        <f t="shared" si="2"/>
        <v>2.8571428570267621E-8</v>
      </c>
      <c r="D20" s="22">
        <f t="shared" si="2"/>
        <v>1.4285714283746032E-7</v>
      </c>
    </row>
    <row r="21" spans="1:16" x14ac:dyDescent="0.25">
      <c r="B21" s="13"/>
      <c r="C21" s="13"/>
      <c r="D21" s="13"/>
      <c r="F21" t="s">
        <v>10</v>
      </c>
      <c r="G21" s="4">
        <v>1</v>
      </c>
      <c r="H21" s="5">
        <v>2</v>
      </c>
      <c r="I21" s="6">
        <v>3</v>
      </c>
      <c r="L21" t="s">
        <v>7</v>
      </c>
      <c r="M21" s="23">
        <v>2</v>
      </c>
      <c r="O21" t="s">
        <v>8</v>
      </c>
      <c r="P21" cm="1">
        <f t="array" ref="P21:P23">MMULT(G21:I23,M21:M23)</f>
        <v>13</v>
      </c>
    </row>
    <row r="22" spans="1:16" x14ac:dyDescent="0.25">
      <c r="G22" s="7">
        <v>4</v>
      </c>
      <c r="H22" s="8">
        <v>5</v>
      </c>
      <c r="I22" s="9">
        <v>6</v>
      </c>
      <c r="M22" s="24">
        <v>1</v>
      </c>
      <c r="P22">
        <v>31</v>
      </c>
    </row>
    <row r="23" spans="1:16" x14ac:dyDescent="0.25">
      <c r="G23" s="10">
        <v>9</v>
      </c>
      <c r="H23" s="11">
        <v>8</v>
      </c>
      <c r="I23" s="12">
        <v>7</v>
      </c>
      <c r="M23" s="25">
        <v>3</v>
      </c>
      <c r="P23">
        <v>47</v>
      </c>
    </row>
    <row r="25" spans="1:16" x14ac:dyDescent="0.25">
      <c r="L25" s="34" t="s">
        <v>11</v>
      </c>
      <c r="M25" s="34"/>
      <c r="N25" s="34"/>
    </row>
  </sheetData>
  <mergeCells count="2">
    <mergeCell ref="L17:O17"/>
    <mergeCell ref="L25:N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Shohreh Ghafoori</dc:creator>
  <cp:lastModifiedBy>Karimiafshar, Ali</cp:lastModifiedBy>
  <dcterms:created xsi:type="dcterms:W3CDTF">2020-10-15T19:51:23Z</dcterms:created>
  <dcterms:modified xsi:type="dcterms:W3CDTF">2020-10-23T07:14:28Z</dcterms:modified>
</cp:coreProperties>
</file>